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505" windowHeight="13065" activeTab="4"/>
  </bookViews>
  <sheets>
    <sheet name="永福" sheetId="2" r:id="rId1"/>
    <sheet name="苏桥" sheetId="4" r:id="rId2"/>
    <sheet name="罗锦" sheetId="3" r:id="rId3"/>
    <sheet name="堡里" sheetId="13" r:id="rId4"/>
    <sheet name="广福" sheetId="6" r:id="rId5"/>
    <sheet name="百寿" sheetId="7" r:id="rId6"/>
    <sheet name="三皇" sheetId="15" r:id="rId7"/>
    <sheet name="永安" sheetId="14" r:id="rId8"/>
    <sheet name="龙江" sheetId="10" r:id="rId9"/>
  </sheets>
  <definedNames>
    <definedName name="_xlnm._FilterDatabase" localSheetId="1" hidden="1">苏桥!$A$4:$P$1548</definedName>
    <definedName name="_xlnm._FilterDatabase" localSheetId="2" hidden="1">罗锦!$A$5:$R$5732</definedName>
    <definedName name="_xlnm._FilterDatabase" localSheetId="3" hidden="1">堡里!$A$4:$O$1297</definedName>
    <definedName name="_xlnm._FilterDatabase" localSheetId="4" hidden="1">广福!$A$4:$R$3308</definedName>
    <definedName name="_xlnm._FilterDatabase" localSheetId="5" hidden="1">百寿!$A$5:$O$3604</definedName>
    <definedName name="_xlnm._FilterDatabase" localSheetId="0" hidden="1">永福!$A$4:$O$1421</definedName>
    <definedName name="_xlnm._FilterDatabase" localSheetId="6" hidden="1">三皇!$A$5:$R$2302</definedName>
    <definedName name="_xlnm._FilterDatabase" localSheetId="7" hidden="1">永安!$A$4:$O$1879</definedName>
    <definedName name="_xlnm._FilterDatabase" localSheetId="8" hidden="1">龙江!$A$4:$O$737</definedName>
  </definedNames>
  <calcPr calcId="144525"/>
</workbook>
</file>

<file path=xl/sharedStrings.xml><?xml version="1.0" encoding="utf-8"?>
<sst xmlns="http://schemas.openxmlformats.org/spreadsheetml/2006/main" count="23501">
  <si>
    <t>2024-2025年度永福县冬春救助资金花名册汇总表</t>
  </si>
  <si>
    <t>序号</t>
  </si>
  <si>
    <t>行政区划</t>
  </si>
  <si>
    <t>家庭情况</t>
  </si>
  <si>
    <t>受灾情况</t>
  </si>
  <si>
    <t>冬春生活已救助情况</t>
  </si>
  <si>
    <t>省
（区、市）</t>
  </si>
  <si>
    <t>地市</t>
  </si>
  <si>
    <t>县</t>
  </si>
  <si>
    <t>乡镇
（街道）</t>
  </si>
  <si>
    <t>村
（社区）</t>
  </si>
  <si>
    <t>户主姓名</t>
  </si>
  <si>
    <t>家庭类型</t>
  </si>
  <si>
    <t>家庭人口</t>
  </si>
  <si>
    <t>家庭住址</t>
  </si>
  <si>
    <t>灾种</t>
  </si>
  <si>
    <t>已救助人口</t>
  </si>
  <si>
    <t>已发放救助款</t>
  </si>
  <si>
    <t>已发放救助物资折款</t>
  </si>
  <si>
    <t>救助资金发放形式</t>
  </si>
  <si>
    <t>单位</t>
  </si>
  <si>
    <t>－－</t>
  </si>
  <si>
    <t>人</t>
  </si>
  <si>
    <t>广西</t>
  </si>
  <si>
    <t>桂林</t>
  </si>
  <si>
    <t>永福</t>
  </si>
  <si>
    <t>永福镇</t>
  </si>
  <si>
    <t>龙泉社区</t>
  </si>
  <si>
    <t>曾永成</t>
  </si>
  <si>
    <t>其他困难户</t>
  </si>
  <si>
    <t>永福镇龙泉社区居委会</t>
  </si>
  <si>
    <t>洪涝</t>
  </si>
  <si>
    <t>一卡通</t>
  </si>
  <si>
    <t>蒋燕珍</t>
  </si>
  <si>
    <t>刘成会</t>
  </si>
  <si>
    <t>秦幼贞</t>
  </si>
  <si>
    <t>廖学美</t>
  </si>
  <si>
    <t>刘锡坤</t>
  </si>
  <si>
    <t>刘荣华</t>
  </si>
  <si>
    <t>黄小妹</t>
  </si>
  <si>
    <t>蒋燕明</t>
  </si>
  <si>
    <t>刘德</t>
  </si>
  <si>
    <t>骆光福</t>
  </si>
  <si>
    <t>黄晓姣</t>
  </si>
  <si>
    <t>赵延生</t>
  </si>
  <si>
    <t>张健</t>
  </si>
  <si>
    <t>刘绍智</t>
  </si>
  <si>
    <t>特困供养人员</t>
  </si>
  <si>
    <t>施金德</t>
  </si>
  <si>
    <t>黎玉娟</t>
  </si>
  <si>
    <t>蔡林生</t>
  </si>
  <si>
    <t>低保户</t>
  </si>
  <si>
    <t>蒋小妹</t>
  </si>
  <si>
    <t>向阳社区</t>
  </si>
  <si>
    <t>宋春海</t>
  </si>
  <si>
    <t>永福镇向阳社区居委会</t>
  </si>
  <si>
    <t>吴继凤</t>
  </si>
  <si>
    <t>黄正兰</t>
  </si>
  <si>
    <t>韦蒋佳邑</t>
  </si>
  <si>
    <t>李桂生</t>
  </si>
  <si>
    <t>廖学立</t>
  </si>
  <si>
    <t>周兴会</t>
  </si>
  <si>
    <t>秦桂玉</t>
  </si>
  <si>
    <t>王礼军</t>
  </si>
  <si>
    <t>叶啟凌</t>
  </si>
  <si>
    <t>黄彬</t>
  </si>
  <si>
    <t>秦玉莲</t>
  </si>
  <si>
    <t>韦明兴</t>
  </si>
  <si>
    <t>黄华斌</t>
  </si>
  <si>
    <t>吴丹</t>
  </si>
  <si>
    <t>莫书才</t>
  </si>
  <si>
    <t>梁飞</t>
  </si>
  <si>
    <t>阳琼梅</t>
  </si>
  <si>
    <t>杨定凯</t>
  </si>
  <si>
    <t>秦庆生</t>
  </si>
  <si>
    <t>陈玮</t>
  </si>
  <si>
    <t>秦小淳</t>
  </si>
  <si>
    <t>韦磊</t>
  </si>
  <si>
    <t>叶剑平</t>
  </si>
  <si>
    <t>戴自振</t>
  </si>
  <si>
    <t>韦国纯</t>
  </si>
  <si>
    <t>刘运德</t>
  </si>
  <si>
    <t>李锦刚</t>
  </si>
  <si>
    <t>张靖康</t>
  </si>
  <si>
    <t>廖小员</t>
  </si>
  <si>
    <t>李军玉</t>
  </si>
  <si>
    <t>曾罗娟</t>
  </si>
  <si>
    <t>秦恒</t>
  </si>
  <si>
    <t>韦志萍</t>
  </si>
  <si>
    <t>于凤玲</t>
  </si>
  <si>
    <t>李明滔</t>
  </si>
  <si>
    <t>廖权生</t>
  </si>
  <si>
    <t>龙忠胜</t>
  </si>
  <si>
    <t>胡明华</t>
  </si>
  <si>
    <t>陈慕华</t>
  </si>
  <si>
    <t>赵敏</t>
  </si>
  <si>
    <t>廖本连</t>
  </si>
  <si>
    <t>何小明</t>
  </si>
  <si>
    <t>曾晓军</t>
  </si>
  <si>
    <t>王华健</t>
  </si>
  <si>
    <t>徐善华</t>
  </si>
  <si>
    <t>刘建波</t>
  </si>
  <si>
    <t>李俊</t>
  </si>
  <si>
    <t>林生发</t>
  </si>
  <si>
    <t>于王萍</t>
  </si>
  <si>
    <t>罗茂连</t>
  </si>
  <si>
    <t>黄杨林</t>
  </si>
  <si>
    <t>赵琼兰</t>
  </si>
  <si>
    <t>秦贻松</t>
  </si>
  <si>
    <t>韦高兰</t>
  </si>
  <si>
    <t>黄邦杰</t>
  </si>
  <si>
    <t>刘曾</t>
  </si>
  <si>
    <t>韦桂平</t>
  </si>
  <si>
    <t>黄永凤</t>
  </si>
  <si>
    <t>周永刚</t>
  </si>
  <si>
    <t>陶国刚</t>
  </si>
  <si>
    <t>毛志群</t>
  </si>
  <si>
    <t>凤城社区</t>
  </si>
  <si>
    <t>邱小兰</t>
  </si>
  <si>
    <t>永福镇凤城社区居委会</t>
  </si>
  <si>
    <t>李光群</t>
  </si>
  <si>
    <t>罗凤英</t>
  </si>
  <si>
    <t>龚建国</t>
  </si>
  <si>
    <t>李宣甫</t>
  </si>
  <si>
    <t>周师陆</t>
  </si>
  <si>
    <t>王其俊</t>
  </si>
  <si>
    <t>邓诗贵</t>
  </si>
  <si>
    <t>邓诗福</t>
  </si>
  <si>
    <t>盘文意</t>
  </si>
  <si>
    <t>廖传精</t>
  </si>
  <si>
    <t>李小平</t>
  </si>
  <si>
    <t>黄五四</t>
  </si>
  <si>
    <t>秦冲健</t>
  </si>
  <si>
    <t>马盛荣</t>
  </si>
  <si>
    <t>周玉娟</t>
  </si>
  <si>
    <t>唐继玉</t>
  </si>
  <si>
    <t>林建生</t>
  </si>
  <si>
    <t>韦冬梅</t>
  </si>
  <si>
    <t>白凡</t>
  </si>
  <si>
    <t>陈碧榕</t>
  </si>
  <si>
    <t>彭桂英</t>
  </si>
  <si>
    <t>赵梓茗</t>
  </si>
  <si>
    <t>黄荣利</t>
  </si>
  <si>
    <t>黄有弟</t>
  </si>
  <si>
    <t>刘少雄</t>
  </si>
  <si>
    <t>左钟华</t>
  </si>
  <si>
    <t>游奕玛</t>
  </si>
  <si>
    <t>黄炳秀</t>
  </si>
  <si>
    <t>周郑鸾</t>
  </si>
  <si>
    <t>陆玲</t>
  </si>
  <si>
    <t>陶晴</t>
  </si>
  <si>
    <t>覃翠元</t>
  </si>
  <si>
    <t>黄逢辉</t>
  </si>
  <si>
    <t>王延亮</t>
  </si>
  <si>
    <t>马祚俭</t>
  </si>
  <si>
    <t>于芊</t>
  </si>
  <si>
    <t>何志远</t>
  </si>
  <si>
    <t>秦快明</t>
  </si>
  <si>
    <t>罗秀英</t>
  </si>
  <si>
    <t>梁桂平</t>
  </si>
  <si>
    <t>黄元林</t>
  </si>
  <si>
    <t>曾燕</t>
  </si>
  <si>
    <t>莫孟姣</t>
  </si>
  <si>
    <t>林杰</t>
  </si>
  <si>
    <t>钟秋勤</t>
  </si>
  <si>
    <t>黄庚秀</t>
  </si>
  <si>
    <t>秦永安</t>
  </si>
  <si>
    <t>刘宇</t>
  </si>
  <si>
    <t>龚永学</t>
  </si>
  <si>
    <t>龚飞祥</t>
  </si>
  <si>
    <t>黄海兵</t>
  </si>
  <si>
    <t>周云</t>
  </si>
  <si>
    <t>曾连成</t>
  </si>
  <si>
    <t>于海燕</t>
  </si>
  <si>
    <t>王月娥</t>
  </si>
  <si>
    <t>龚秋生</t>
  </si>
  <si>
    <t>宋德成</t>
  </si>
  <si>
    <t>刘少英</t>
  </si>
  <si>
    <t>黄斌</t>
  </si>
  <si>
    <t>毛永兴</t>
  </si>
  <si>
    <t>韦秀源</t>
  </si>
  <si>
    <t>彭文兰</t>
  </si>
  <si>
    <t>梁吕军</t>
  </si>
  <si>
    <t>钟秀珍</t>
  </si>
  <si>
    <t>黄桢婷</t>
  </si>
  <si>
    <t>韦会英</t>
  </si>
  <si>
    <t>廖展泉</t>
  </si>
  <si>
    <t>江海峰</t>
  </si>
  <si>
    <t>毛小英</t>
  </si>
  <si>
    <t>钟华斌</t>
  </si>
  <si>
    <t>周九安</t>
  </si>
  <si>
    <t>黄勇</t>
  </si>
  <si>
    <t>卢德进</t>
  </si>
  <si>
    <t>陈萍</t>
  </si>
  <si>
    <t>一般户</t>
  </si>
  <si>
    <t>莫大奎</t>
  </si>
  <si>
    <t>潘秋生</t>
  </si>
  <si>
    <t>蒋鸾桂</t>
  </si>
  <si>
    <t>申金勇</t>
  </si>
  <si>
    <t>关玉琼</t>
  </si>
  <si>
    <t>梁小珍</t>
  </si>
  <si>
    <t>方力紫</t>
  </si>
  <si>
    <t>于海港</t>
  </si>
  <si>
    <t>蒋菊英</t>
  </si>
  <si>
    <t>蒋振</t>
  </si>
  <si>
    <t>蒋军</t>
  </si>
  <si>
    <t>坪岭村</t>
  </si>
  <si>
    <t>黄亮</t>
  </si>
  <si>
    <t>永福镇坪岭村委会</t>
  </si>
  <si>
    <t>盘志府</t>
  </si>
  <si>
    <t>秦小荣</t>
  </si>
  <si>
    <t>周杰</t>
  </si>
  <si>
    <t>赵志林</t>
  </si>
  <si>
    <t>赵云珍</t>
  </si>
  <si>
    <t>赵积龙</t>
  </si>
  <si>
    <t>曾云成</t>
  </si>
  <si>
    <t>曾维高</t>
  </si>
  <si>
    <t>孙芳清</t>
  </si>
  <si>
    <t>黄配英</t>
  </si>
  <si>
    <t>帅孟琴</t>
  </si>
  <si>
    <t>返贫监测对象</t>
  </si>
  <si>
    <t>刘啟发</t>
  </si>
  <si>
    <t>刘健华</t>
  </si>
  <si>
    <t>伍原珍</t>
  </si>
  <si>
    <t>钟啟云</t>
  </si>
  <si>
    <t>赵志明</t>
  </si>
  <si>
    <t>段成义</t>
  </si>
  <si>
    <t>其他困难户(其他困难户描述:其他)</t>
  </si>
  <si>
    <t>吕有连</t>
  </si>
  <si>
    <t>其他困难户(其他困难户描述:残疾人)</t>
  </si>
  <si>
    <t>汤积明</t>
  </si>
  <si>
    <t>刘福弟</t>
  </si>
  <si>
    <t>兰谭义</t>
  </si>
  <si>
    <t>黄梅林</t>
  </si>
  <si>
    <t>周继德</t>
  </si>
  <si>
    <t>冯老二</t>
  </si>
  <si>
    <t>赵德龙</t>
  </si>
  <si>
    <t>赵志超</t>
  </si>
  <si>
    <t>张运弟</t>
  </si>
  <si>
    <t>秦知正</t>
  </si>
  <si>
    <t>黄振耀</t>
  </si>
  <si>
    <t>李凤英</t>
  </si>
  <si>
    <t>周次友</t>
  </si>
  <si>
    <t>张义珍</t>
  </si>
  <si>
    <t>李次荣</t>
  </si>
  <si>
    <t>李五四</t>
  </si>
  <si>
    <t>李志华</t>
  </si>
  <si>
    <t>韦有明</t>
  </si>
  <si>
    <t>周树荣</t>
  </si>
  <si>
    <t>李运珍</t>
  </si>
  <si>
    <t>刘国鹏</t>
  </si>
  <si>
    <t>兰友</t>
  </si>
  <si>
    <t>李阿诺</t>
  </si>
  <si>
    <t>曾维忠</t>
  </si>
  <si>
    <t>吕学强</t>
  </si>
  <si>
    <t>黄明生</t>
  </si>
  <si>
    <t>吕小明</t>
  </si>
  <si>
    <t>汤积飞</t>
  </si>
  <si>
    <t>汤庆义</t>
  </si>
  <si>
    <t>黄昌德</t>
  </si>
  <si>
    <t>周继琼</t>
  </si>
  <si>
    <t>汤长德</t>
  </si>
  <si>
    <t>黄兰生</t>
  </si>
  <si>
    <t>段吉忠</t>
  </si>
  <si>
    <t>秦明</t>
  </si>
  <si>
    <t>段连喜</t>
  </si>
  <si>
    <t>张四七</t>
  </si>
  <si>
    <t>张玳英</t>
  </si>
  <si>
    <t>段吉朝</t>
  </si>
  <si>
    <t>秦知明</t>
  </si>
  <si>
    <t>段琼玉</t>
  </si>
  <si>
    <t>秦知德</t>
  </si>
  <si>
    <t>段凤喜</t>
  </si>
  <si>
    <t>莫初秀</t>
  </si>
  <si>
    <t>秦书忠</t>
  </si>
  <si>
    <t>莫庚弟</t>
  </si>
  <si>
    <t>段子兑弟</t>
  </si>
  <si>
    <t>曾瑞华</t>
  </si>
  <si>
    <t>曾维华</t>
  </si>
  <si>
    <t>张运祥</t>
  </si>
  <si>
    <t>张宗发</t>
  </si>
  <si>
    <t>张通兴</t>
  </si>
  <si>
    <t>张通义</t>
  </si>
  <si>
    <t>张五生</t>
  </si>
  <si>
    <t>方若军</t>
  </si>
  <si>
    <t>方智勇</t>
  </si>
  <si>
    <t>李秀玉</t>
  </si>
  <si>
    <t>游玉元</t>
  </si>
  <si>
    <t>吕金安</t>
  </si>
  <si>
    <t>吕润荣</t>
  </si>
  <si>
    <t>黄永宁</t>
  </si>
  <si>
    <t>刘永忠</t>
  </si>
  <si>
    <t>刘永飞</t>
  </si>
  <si>
    <t>许娟</t>
  </si>
  <si>
    <t>汤庆忠</t>
  </si>
  <si>
    <t>银洞村</t>
  </si>
  <si>
    <t>王玉华</t>
  </si>
  <si>
    <t>永福镇银洞村委会</t>
  </si>
  <si>
    <t>张务连</t>
  </si>
  <si>
    <t>陈云英</t>
  </si>
  <si>
    <t>王桂平</t>
  </si>
  <si>
    <t>盘成州</t>
  </si>
  <si>
    <t>黄金昌</t>
  </si>
  <si>
    <t>赵文宇</t>
  </si>
  <si>
    <t>潘长连</t>
  </si>
  <si>
    <t>吴美娟</t>
  </si>
  <si>
    <t>冯玉英</t>
  </si>
  <si>
    <t>于庚生</t>
  </si>
  <si>
    <t>赵如军</t>
  </si>
  <si>
    <t>赵元明</t>
  </si>
  <si>
    <t>廖正雨</t>
  </si>
  <si>
    <t>黄通富</t>
  </si>
  <si>
    <t>冯金寿</t>
  </si>
  <si>
    <t>赵春发</t>
  </si>
  <si>
    <t>莫明生</t>
  </si>
  <si>
    <t>赵秀琼</t>
  </si>
  <si>
    <t>王永斌</t>
  </si>
  <si>
    <t>冯春干</t>
  </si>
  <si>
    <t>赵如飞</t>
  </si>
  <si>
    <t>赵志甫</t>
  </si>
  <si>
    <t>王连恩</t>
  </si>
  <si>
    <t>庞桂福</t>
  </si>
  <si>
    <t>冯玉姣</t>
  </si>
  <si>
    <t>黄元现</t>
  </si>
  <si>
    <t>廖云山</t>
  </si>
  <si>
    <t>韦宣言</t>
  </si>
  <si>
    <t>沈耀</t>
  </si>
  <si>
    <t>李秀明</t>
  </si>
  <si>
    <t>韦秀琼</t>
  </si>
  <si>
    <t>黄元定</t>
  </si>
  <si>
    <t>谢文旭</t>
  </si>
  <si>
    <t>胡四九</t>
  </si>
  <si>
    <t>黄成广</t>
  </si>
  <si>
    <t>廖运六</t>
  </si>
  <si>
    <t>廖朝顶</t>
  </si>
  <si>
    <t>秦善英</t>
  </si>
  <si>
    <t>韦业福</t>
  </si>
  <si>
    <t>盘文干</t>
  </si>
  <si>
    <t>向小妹</t>
  </si>
  <si>
    <t>盘凤英</t>
  </si>
  <si>
    <t>梁忠义</t>
  </si>
  <si>
    <t>盘文辉</t>
  </si>
  <si>
    <t>盘有得</t>
  </si>
  <si>
    <t>黄元甫</t>
  </si>
  <si>
    <t>黄先凤</t>
  </si>
  <si>
    <t>庞桂甫</t>
  </si>
  <si>
    <t>庞福干</t>
  </si>
  <si>
    <t>冯成贵</t>
  </si>
  <si>
    <t>黄金能</t>
  </si>
  <si>
    <t>其他困难户,低保户(其他困难户描述:其他)</t>
  </si>
  <si>
    <t>李田香</t>
  </si>
  <si>
    <t>赵春府</t>
  </si>
  <si>
    <t>黄金龙</t>
  </si>
  <si>
    <t>黄成干</t>
  </si>
  <si>
    <t>胡菊香</t>
  </si>
  <si>
    <t>盘会裕</t>
  </si>
  <si>
    <t>廖正杰</t>
  </si>
  <si>
    <t>胡丙元</t>
  </si>
  <si>
    <t>黄小庭</t>
  </si>
  <si>
    <t>莫喜祥</t>
  </si>
  <si>
    <t>肖发姣</t>
  </si>
  <si>
    <t>曾玉姣</t>
  </si>
  <si>
    <t>黄金林</t>
  </si>
  <si>
    <t>梁干英</t>
  </si>
  <si>
    <t>冯春飞</t>
  </si>
  <si>
    <t>赵春县</t>
  </si>
  <si>
    <t>赵老二</t>
  </si>
  <si>
    <t>胡义华</t>
  </si>
  <si>
    <t>秦明良</t>
  </si>
  <si>
    <t>莫艳明</t>
  </si>
  <si>
    <t>莫善明</t>
  </si>
  <si>
    <t>莫桂安</t>
  </si>
  <si>
    <t>梁双林</t>
  </si>
  <si>
    <t>张义连</t>
  </si>
  <si>
    <t>周成吉</t>
  </si>
  <si>
    <t>赵文有</t>
  </si>
  <si>
    <t>赵如书</t>
  </si>
  <si>
    <t>黄细英</t>
  </si>
  <si>
    <t>黄秀珍</t>
  </si>
  <si>
    <t>蒙中棠</t>
  </si>
  <si>
    <t>龙群忠</t>
  </si>
  <si>
    <t>于永凤</t>
  </si>
  <si>
    <t>蒋桂英</t>
  </si>
  <si>
    <t>盘静</t>
  </si>
  <si>
    <t>莫建忠</t>
  </si>
  <si>
    <t>冯文能</t>
  </si>
  <si>
    <t>王仕泉</t>
  </si>
  <si>
    <t>王建军</t>
  </si>
  <si>
    <t>陆社佑</t>
  </si>
  <si>
    <t>陆子兑弟</t>
  </si>
  <si>
    <t>盘三妹</t>
  </si>
  <si>
    <t>张健林</t>
  </si>
  <si>
    <t>阳运华</t>
  </si>
  <si>
    <t>黄飞</t>
  </si>
  <si>
    <t>赵进福</t>
  </si>
  <si>
    <t>盘成付</t>
  </si>
  <si>
    <t>王福英</t>
  </si>
  <si>
    <t>廖九斤</t>
  </si>
  <si>
    <t>王忠平</t>
  </si>
  <si>
    <t>王健平</t>
  </si>
  <si>
    <t>湾里村</t>
  </si>
  <si>
    <t>陈苦生</t>
  </si>
  <si>
    <t>永福镇湾里村委会</t>
  </si>
  <si>
    <t>廖金全</t>
  </si>
  <si>
    <t>廖炳荣</t>
  </si>
  <si>
    <t>陈清安</t>
  </si>
  <si>
    <t>陈代庆</t>
  </si>
  <si>
    <t>陈炳林</t>
  </si>
  <si>
    <t>李孟连</t>
  </si>
  <si>
    <t>陈庚弟</t>
  </si>
  <si>
    <t>廖斌荣</t>
  </si>
  <si>
    <t>廖庆明</t>
  </si>
  <si>
    <t>廖祥龙</t>
  </si>
  <si>
    <t>曾秀娟</t>
  </si>
  <si>
    <t>粟金秀</t>
  </si>
  <si>
    <t>叶永盛</t>
  </si>
  <si>
    <t>梁明飞</t>
  </si>
  <si>
    <t>廖仲德</t>
  </si>
  <si>
    <t>李长妹</t>
  </si>
  <si>
    <t>韦玉珍</t>
  </si>
  <si>
    <t>汤功德</t>
  </si>
  <si>
    <t>廖仲谋</t>
  </si>
  <si>
    <t>汤小荣</t>
  </si>
  <si>
    <t>黄凤娟</t>
  </si>
  <si>
    <t>廖宏祥</t>
  </si>
  <si>
    <t>廖金勇</t>
  </si>
  <si>
    <t>黄志涛</t>
  </si>
  <si>
    <t>廖忠健</t>
  </si>
  <si>
    <t>廖仲成</t>
  </si>
  <si>
    <t>廖凤玉</t>
  </si>
  <si>
    <t>黄运连</t>
  </si>
  <si>
    <t>泡口村</t>
  </si>
  <si>
    <t>庞贵福</t>
  </si>
  <si>
    <t>永福镇泡口村委会</t>
  </si>
  <si>
    <t>黄思平</t>
  </si>
  <si>
    <t>庞桂德</t>
  </si>
  <si>
    <t>吴桂明</t>
  </si>
  <si>
    <t>庞有金</t>
  </si>
  <si>
    <t>黄昌明</t>
  </si>
  <si>
    <t>冯金友</t>
  </si>
  <si>
    <t>刘文信</t>
  </si>
  <si>
    <t>莫己勇</t>
  </si>
  <si>
    <t>杨树生</t>
  </si>
  <si>
    <t>龙水养</t>
  </si>
  <si>
    <t>韦金保</t>
  </si>
  <si>
    <t>赵元生</t>
  </si>
  <si>
    <t>周金秀</t>
  </si>
  <si>
    <t>胡树生</t>
  </si>
  <si>
    <t>陈生华</t>
  </si>
  <si>
    <t>韦代忠</t>
  </si>
  <si>
    <t>朱八嫂</t>
  </si>
  <si>
    <t>吴健华</t>
  </si>
  <si>
    <t>冯春平</t>
  </si>
  <si>
    <t>王仕明</t>
  </si>
  <si>
    <t>朱老三</t>
  </si>
  <si>
    <t>莫景红</t>
  </si>
  <si>
    <t>蒋佳洪</t>
  </si>
  <si>
    <t>于健</t>
  </si>
  <si>
    <t>谢克永</t>
  </si>
  <si>
    <t>朱光松</t>
  </si>
  <si>
    <t>陈桂连</t>
  </si>
  <si>
    <t>李远荣</t>
  </si>
  <si>
    <t>廖波</t>
  </si>
  <si>
    <t>吴彦斌</t>
  </si>
  <si>
    <t>庞庆名</t>
  </si>
  <si>
    <t>陈战</t>
  </si>
  <si>
    <t>汤运生</t>
  </si>
  <si>
    <t>黄金周</t>
  </si>
  <si>
    <t>陈红英</t>
  </si>
  <si>
    <t>陈林</t>
  </si>
  <si>
    <t>刘天佑</t>
  </si>
  <si>
    <t>黄承文</t>
  </si>
  <si>
    <t>王秋菊</t>
  </si>
  <si>
    <t>赵文能</t>
  </si>
  <si>
    <t>朱盛六</t>
  </si>
  <si>
    <t>庞成义</t>
  </si>
  <si>
    <t>赵嘉慧</t>
  </si>
  <si>
    <t>赵成万</t>
  </si>
  <si>
    <t>于代成</t>
  </si>
  <si>
    <t>黄益</t>
  </si>
  <si>
    <t>向金连</t>
  </si>
  <si>
    <t>韦光凤</t>
  </si>
  <si>
    <t>赵寄妹</t>
  </si>
  <si>
    <t>赵三妹</t>
  </si>
  <si>
    <t>梁树兰</t>
  </si>
  <si>
    <t>曾永德</t>
  </si>
  <si>
    <t>黄三妹</t>
  </si>
  <si>
    <t>龙玉成</t>
  </si>
  <si>
    <t>李六五</t>
  </si>
  <si>
    <t>庞老宝</t>
  </si>
  <si>
    <t>朱富德</t>
  </si>
  <si>
    <t>周红英</t>
  </si>
  <si>
    <t>赵成义</t>
  </si>
  <si>
    <t>黄元干</t>
  </si>
  <si>
    <t>石保生</t>
  </si>
  <si>
    <t>黄君英</t>
  </si>
  <si>
    <t>陈小元</t>
  </si>
  <si>
    <t>莫小妹</t>
  </si>
  <si>
    <t>李玉娥</t>
  </si>
  <si>
    <t>陆建嘉</t>
  </si>
  <si>
    <t>黄五云</t>
  </si>
  <si>
    <t>胡先礼</t>
  </si>
  <si>
    <t>谢成党</t>
  </si>
  <si>
    <t>肖红芝</t>
  </si>
  <si>
    <t>石小相</t>
  </si>
  <si>
    <t>赵文官</t>
  </si>
  <si>
    <t>赵成现</t>
  </si>
  <si>
    <t>赵桂珍</t>
  </si>
  <si>
    <t>李冬生</t>
  </si>
  <si>
    <t>冯文华</t>
  </si>
  <si>
    <t>韦建华</t>
  </si>
  <si>
    <t>龙玉凯</t>
  </si>
  <si>
    <t>盘寄妹</t>
  </si>
  <si>
    <t>黄树弟</t>
  </si>
  <si>
    <t>赵德府</t>
  </si>
  <si>
    <t>向明燕</t>
  </si>
  <si>
    <t>莫从兰</t>
  </si>
  <si>
    <t>李发志</t>
  </si>
  <si>
    <t>梁树姣</t>
  </si>
  <si>
    <t>龙桂生</t>
  </si>
  <si>
    <t>谢克彪</t>
  </si>
  <si>
    <t>庞福姣</t>
  </si>
  <si>
    <t>姚冬梅</t>
  </si>
  <si>
    <t>朱干成</t>
  </si>
  <si>
    <t>庞福才</t>
  </si>
  <si>
    <t>赵桂秀</t>
  </si>
  <si>
    <t>刘秀英</t>
  </si>
  <si>
    <t>伍小妹</t>
  </si>
  <si>
    <t>莫绍宏</t>
  </si>
  <si>
    <t>蒋景坤</t>
  </si>
  <si>
    <t>龙田秀</t>
  </si>
  <si>
    <t>胡振凡</t>
  </si>
  <si>
    <t>赵妹砚</t>
  </si>
  <si>
    <t>莫桂珍</t>
  </si>
  <si>
    <t>朱冬林</t>
  </si>
  <si>
    <t>胡先明</t>
  </si>
  <si>
    <t>于志光</t>
  </si>
  <si>
    <t>李桂连</t>
  </si>
  <si>
    <t>黄连成</t>
  </si>
  <si>
    <t>刘文明</t>
  </si>
  <si>
    <t>赵文雄</t>
  </si>
  <si>
    <t>周庭坤</t>
  </si>
  <si>
    <t>谢成玉</t>
  </si>
  <si>
    <t>刘明德</t>
  </si>
  <si>
    <t>李成有</t>
  </si>
  <si>
    <t>黄五明</t>
  </si>
  <si>
    <t>冯文干</t>
  </si>
  <si>
    <t>刘文坤</t>
  </si>
  <si>
    <t>冯春甫</t>
  </si>
  <si>
    <t>李光和</t>
  </si>
  <si>
    <t>黄树生</t>
  </si>
  <si>
    <t>石孟德</t>
  </si>
  <si>
    <t>莫建国</t>
  </si>
  <si>
    <t>于四弟</t>
  </si>
  <si>
    <t>叶玉雪</t>
  </si>
  <si>
    <t>胡维军</t>
  </si>
  <si>
    <t>于运生</t>
  </si>
  <si>
    <t>朱富丰</t>
  </si>
  <si>
    <t>庞有干</t>
  </si>
  <si>
    <t>李继生</t>
  </si>
  <si>
    <t>汤绍华</t>
  </si>
  <si>
    <t>黄德友</t>
  </si>
  <si>
    <t>唐志刚</t>
  </si>
  <si>
    <t>陆孝生</t>
  </si>
  <si>
    <t>李树成</t>
  </si>
  <si>
    <t>郑国成</t>
  </si>
  <si>
    <t>陆延华</t>
  </si>
  <si>
    <t>肖红元</t>
  </si>
  <si>
    <t>朱应松</t>
  </si>
  <si>
    <t>朱付林</t>
  </si>
  <si>
    <t>陆瑞文</t>
  </si>
  <si>
    <t>赵阳林</t>
  </si>
  <si>
    <t>朱小庆</t>
  </si>
  <si>
    <t>陆小从</t>
  </si>
  <si>
    <t>陆代弟</t>
  </si>
  <si>
    <t>朱小弟</t>
  </si>
  <si>
    <t>黄老庆</t>
  </si>
  <si>
    <t>李德生</t>
  </si>
  <si>
    <t>侯忠善</t>
  </si>
  <si>
    <t>郑成弟</t>
  </si>
  <si>
    <t>李记明</t>
  </si>
  <si>
    <t>李大孟</t>
  </si>
  <si>
    <t>四合村</t>
  </si>
  <si>
    <t>莫桂兰</t>
  </si>
  <si>
    <t>永福镇四合村委会</t>
  </si>
  <si>
    <t>王厚光</t>
  </si>
  <si>
    <t>龙芝持</t>
  </si>
  <si>
    <t>莫孟琳</t>
  </si>
  <si>
    <t>龙云潜</t>
  </si>
  <si>
    <t>陆奇</t>
  </si>
  <si>
    <t>周家明</t>
  </si>
  <si>
    <t>莫景新</t>
  </si>
  <si>
    <t>秦荣姣</t>
  </si>
  <si>
    <t>吕福秀</t>
  </si>
  <si>
    <t>张啟军</t>
  </si>
  <si>
    <t>陆延均</t>
  </si>
  <si>
    <t>莫玉保</t>
  </si>
  <si>
    <t>莫德芝</t>
  </si>
  <si>
    <t>莫修義</t>
  </si>
  <si>
    <t>郑七金</t>
  </si>
  <si>
    <t>陆延林</t>
  </si>
  <si>
    <t>刘梅英</t>
  </si>
  <si>
    <t>莫玉成</t>
  </si>
  <si>
    <t>于小妹</t>
  </si>
  <si>
    <t>于苟妹</t>
  </si>
  <si>
    <t>王延平</t>
  </si>
  <si>
    <t>徐忠秀</t>
  </si>
  <si>
    <t>朱小玉</t>
  </si>
  <si>
    <t>郑瑞生</t>
  </si>
  <si>
    <t>莫玉球</t>
  </si>
  <si>
    <t>秦干明</t>
  </si>
  <si>
    <t>莫伙成</t>
  </si>
  <si>
    <t>莫敬修</t>
  </si>
  <si>
    <t>莫弟</t>
  </si>
  <si>
    <t>莫友成</t>
  </si>
  <si>
    <t>莫日明</t>
  </si>
  <si>
    <t>莫自生</t>
  </si>
  <si>
    <t>陆瑞禄</t>
  </si>
  <si>
    <t>王庚有</t>
  </si>
  <si>
    <t>陆春明</t>
  </si>
  <si>
    <t>伍辉禄</t>
  </si>
  <si>
    <t xml:space="preserve"> 汤连庆</t>
  </si>
  <si>
    <t>王延生</t>
  </si>
  <si>
    <t>陆桂六</t>
  </si>
  <si>
    <t>莫光成</t>
  </si>
  <si>
    <t>汤健斌</t>
  </si>
  <si>
    <t>莫桥妹</t>
  </si>
  <si>
    <t>莫开发</t>
  </si>
  <si>
    <t>胡田生</t>
  </si>
  <si>
    <t>莫树林</t>
  </si>
  <si>
    <t>于元生</t>
  </si>
  <si>
    <t>谢成舜</t>
  </si>
  <si>
    <t>阳志华</t>
  </si>
  <si>
    <t>王延泽</t>
  </si>
  <si>
    <t>莫三友</t>
  </si>
  <si>
    <t>郑成发</t>
  </si>
  <si>
    <t>郑成宪</t>
  </si>
  <si>
    <t>郑秋生</t>
  </si>
  <si>
    <t>郑成雲</t>
  </si>
  <si>
    <t>郑桂昌</t>
  </si>
  <si>
    <t>黄秀芳</t>
  </si>
  <si>
    <t>龙芝槐</t>
  </si>
  <si>
    <t>李小元</t>
  </si>
  <si>
    <t>汤连喜</t>
  </si>
  <si>
    <t>伍辉华</t>
  </si>
  <si>
    <t>黄爱秀</t>
  </si>
  <si>
    <t>伍燕发</t>
  </si>
  <si>
    <t>伍祥福</t>
  </si>
  <si>
    <t>伍燕丝</t>
  </si>
  <si>
    <t>张荣华</t>
  </si>
  <si>
    <t>莫秀玲</t>
  </si>
  <si>
    <t>陆延彪</t>
  </si>
  <si>
    <t>陆延清</t>
  </si>
  <si>
    <t>刘逢喜</t>
  </si>
  <si>
    <t>陈秀玉</t>
  </si>
  <si>
    <t>吴来言</t>
  </si>
  <si>
    <t>刘明生</t>
  </si>
  <si>
    <t>陆元兴</t>
  </si>
  <si>
    <t>莫桂荣</t>
  </si>
  <si>
    <t>王厚清</t>
  </si>
  <si>
    <t>莫修庆</t>
  </si>
  <si>
    <t>王厚学</t>
  </si>
  <si>
    <t>李建荣</t>
  </si>
  <si>
    <t>李嘉明</t>
  </si>
  <si>
    <t>刘玉生</t>
  </si>
  <si>
    <t>吴珍林</t>
  </si>
  <si>
    <t>莫侯彬</t>
  </si>
  <si>
    <t>于桂生</t>
  </si>
  <si>
    <t>韦小园</t>
  </si>
  <si>
    <t>吴启凤</t>
  </si>
  <si>
    <t>吴启祥</t>
  </si>
  <si>
    <t>吴来明</t>
  </si>
  <si>
    <t>李德连</t>
  </si>
  <si>
    <t>吴来宾</t>
  </si>
  <si>
    <t>伍辉忠</t>
  </si>
  <si>
    <t>莫喜成</t>
  </si>
  <si>
    <t>安永芬</t>
  </si>
  <si>
    <t>于德华</t>
  </si>
  <si>
    <t>李绍林</t>
  </si>
  <si>
    <t>胡天得</t>
  </si>
  <si>
    <t>廖树林</t>
  </si>
  <si>
    <t>秦向新</t>
  </si>
  <si>
    <t>伍辉文</t>
  </si>
  <si>
    <t>刘新成</t>
  </si>
  <si>
    <t>刘逢林</t>
  </si>
  <si>
    <t>刘明华</t>
  </si>
  <si>
    <t>刘啟飞</t>
  </si>
  <si>
    <t>刘啟伦</t>
  </si>
  <si>
    <t>刘逢成</t>
  </si>
  <si>
    <t>莫成姣</t>
  </si>
  <si>
    <t>郑仁生</t>
  </si>
  <si>
    <t>汤仕任</t>
  </si>
  <si>
    <t>莫求珍</t>
  </si>
  <si>
    <t>莫小四</t>
  </si>
  <si>
    <t>胡曜华</t>
  </si>
  <si>
    <t>龚桂姣</t>
  </si>
  <si>
    <t>李祥锋</t>
  </si>
  <si>
    <t>郑桂华</t>
  </si>
  <si>
    <t>莫文孝</t>
  </si>
  <si>
    <t>于志生</t>
  </si>
  <si>
    <t>周德珍</t>
  </si>
  <si>
    <t>莫贞孝</t>
  </si>
  <si>
    <t>周文陶</t>
  </si>
  <si>
    <t>莫龙恩</t>
  </si>
  <si>
    <t>莫志锋</t>
  </si>
  <si>
    <t>吴贤德</t>
  </si>
  <si>
    <t>王正初</t>
  </si>
  <si>
    <t>车燕君</t>
  </si>
  <si>
    <t>张惠芳</t>
  </si>
  <si>
    <t>陈玉姣</t>
  </si>
  <si>
    <t>伍辉良</t>
  </si>
  <si>
    <t>伍玉成</t>
  </si>
  <si>
    <t>潘宜春</t>
  </si>
  <si>
    <t>朱凤姣</t>
  </si>
  <si>
    <t>莫元秀</t>
  </si>
  <si>
    <t>李枚玫</t>
  </si>
  <si>
    <t>秦秀芬</t>
  </si>
  <si>
    <t>伍玉芳</t>
  </si>
  <si>
    <t>郑成芳</t>
  </si>
  <si>
    <t>王晟权</t>
  </si>
  <si>
    <t>朱德姣</t>
  </si>
  <si>
    <t>陆延发</t>
  </si>
  <si>
    <t>塘堡村</t>
  </si>
  <si>
    <t>秦柳生</t>
  </si>
  <si>
    <t>永福镇塘堡村委会</t>
  </si>
  <si>
    <t>秦桂明</t>
  </si>
  <si>
    <t>秦智良</t>
  </si>
  <si>
    <t>秦贻连</t>
  </si>
  <si>
    <t>秦泽勇</t>
  </si>
  <si>
    <t>叶金嫂</t>
  </si>
  <si>
    <t>秦竹连</t>
  </si>
  <si>
    <t>秦声代</t>
  </si>
  <si>
    <t>秦竹明</t>
  </si>
  <si>
    <t>秦贻德</t>
  </si>
  <si>
    <t>刘连桥</t>
  </si>
  <si>
    <t>邓天增</t>
  </si>
  <si>
    <t>刘国相</t>
  </si>
  <si>
    <t>谢光义</t>
  </si>
  <si>
    <t>凡龙德</t>
  </si>
  <si>
    <t>钟玉华</t>
  </si>
  <si>
    <t>秦小成</t>
  </si>
  <si>
    <t>樊桂明</t>
  </si>
  <si>
    <t>黄志娟</t>
  </si>
  <si>
    <t>秦青光</t>
  </si>
  <si>
    <t>樊秀成</t>
  </si>
  <si>
    <t>樊秀明</t>
  </si>
  <si>
    <t>秦庆林</t>
  </si>
  <si>
    <t>吕秀琼</t>
  </si>
  <si>
    <t>龚小明</t>
  </si>
  <si>
    <t>龚诗云</t>
  </si>
  <si>
    <t>李桂玉</t>
  </si>
  <si>
    <t>龚九金</t>
  </si>
  <si>
    <t>龚务生</t>
  </si>
  <si>
    <t>欧秀玉</t>
  </si>
  <si>
    <t>龚六七</t>
  </si>
  <si>
    <t>龚志芳</t>
  </si>
  <si>
    <t>王福珍</t>
  </si>
  <si>
    <t>周连明</t>
  </si>
  <si>
    <t>莫友生</t>
  </si>
  <si>
    <t>林祝英</t>
  </si>
  <si>
    <t>莫六六</t>
  </si>
  <si>
    <t>莫六一</t>
  </si>
  <si>
    <t>秦玉军</t>
  </si>
  <si>
    <t>周银星</t>
  </si>
  <si>
    <t>蒋华昌</t>
  </si>
  <si>
    <t>莫继友</t>
  </si>
  <si>
    <t>莫孟德</t>
  </si>
  <si>
    <t>李秋明</t>
  </si>
  <si>
    <t>莫运生</t>
  </si>
  <si>
    <t>林桂姣</t>
  </si>
  <si>
    <t>周志华</t>
  </si>
  <si>
    <t>梁玉珍</t>
  </si>
  <si>
    <t>徐桂荣</t>
  </si>
  <si>
    <t>龚坤红</t>
  </si>
  <si>
    <t>龚连安</t>
  </si>
  <si>
    <t>龚光锋</t>
  </si>
  <si>
    <t>龚连恩</t>
  </si>
  <si>
    <t>龚志凤</t>
  </si>
  <si>
    <t>龚绍谋</t>
  </si>
  <si>
    <t>林培嫂</t>
  </si>
  <si>
    <t>廖海林</t>
  </si>
  <si>
    <t>樊付嫂</t>
  </si>
  <si>
    <t>樊长林</t>
  </si>
  <si>
    <t>龚代生</t>
  </si>
  <si>
    <t>龚世光</t>
  </si>
  <si>
    <t>邓寿增</t>
  </si>
  <si>
    <t>龚长明</t>
  </si>
  <si>
    <t>龚桥安</t>
  </si>
  <si>
    <t>秦小永</t>
  </si>
  <si>
    <t>王顺英</t>
  </si>
  <si>
    <t>樊佑林</t>
  </si>
  <si>
    <t>刘玉元</t>
  </si>
  <si>
    <t>林明生</t>
  </si>
  <si>
    <t>林孑兑弟</t>
  </si>
  <si>
    <t>于德成</t>
  </si>
  <si>
    <t>林凤英</t>
  </si>
  <si>
    <t>梁太连</t>
  </si>
  <si>
    <t>毛小弟</t>
  </si>
  <si>
    <t>雷桂生</t>
  </si>
  <si>
    <t>林金庆</t>
  </si>
  <si>
    <t>梁运华</t>
  </si>
  <si>
    <t>林结增</t>
  </si>
  <si>
    <t>于坤林</t>
  </si>
  <si>
    <t>吕记生</t>
  </si>
  <si>
    <t>杨先斌</t>
  </si>
  <si>
    <t>刘凤祥</t>
  </si>
  <si>
    <t>刘桂祥</t>
  </si>
  <si>
    <t>李春平</t>
  </si>
  <si>
    <t>莫运德</t>
  </si>
  <si>
    <t>秦新华</t>
  </si>
  <si>
    <t>秦贻平</t>
  </si>
  <si>
    <t>秦贻亮</t>
  </si>
  <si>
    <t>林玉宣</t>
  </si>
  <si>
    <t>林千里</t>
  </si>
  <si>
    <t>林德成</t>
  </si>
  <si>
    <t>何黑苟</t>
  </si>
  <si>
    <t>于鸭妹</t>
  </si>
  <si>
    <t>周天德</t>
  </si>
  <si>
    <t>秦运秀</t>
  </si>
  <si>
    <t>梁太秀</t>
  </si>
  <si>
    <t>龙姣妹</t>
  </si>
  <si>
    <t>黄红秀</t>
  </si>
  <si>
    <t>梁太华</t>
  </si>
  <si>
    <t>廖淑花</t>
  </si>
  <si>
    <t>樊秋生</t>
  </si>
  <si>
    <t>陆明贵</t>
  </si>
  <si>
    <t>樊成林</t>
  </si>
  <si>
    <t>秦声甲</t>
  </si>
  <si>
    <t>秦泽华</t>
  </si>
  <si>
    <t>秦伟华</t>
  </si>
  <si>
    <t>秦易德</t>
  </si>
  <si>
    <t>秦贻坤</t>
  </si>
  <si>
    <t>秦小昌</t>
  </si>
  <si>
    <t>秦汉生</t>
  </si>
  <si>
    <t>秦声元</t>
  </si>
  <si>
    <t>韦玉亮</t>
  </si>
  <si>
    <t>林继先</t>
  </si>
  <si>
    <t>刘国臣</t>
  </si>
  <si>
    <t>秦军华</t>
  </si>
  <si>
    <t>李秋花</t>
  </si>
  <si>
    <t>秦宣华</t>
  </si>
  <si>
    <t>秦泽连</t>
  </si>
  <si>
    <t>周明成</t>
  </si>
  <si>
    <t>周小妹</t>
  </si>
  <si>
    <t>龚小长</t>
  </si>
  <si>
    <t>特困供养人员,其他困难户(其他困难户描述:其他)</t>
  </si>
  <si>
    <t>黄明成</t>
  </si>
  <si>
    <t>秦宪华</t>
  </si>
  <si>
    <t>曾村</t>
  </si>
  <si>
    <t>林冬生</t>
  </si>
  <si>
    <t>永福镇曾村村委会</t>
  </si>
  <si>
    <t>曾友连</t>
  </si>
  <si>
    <t>曾东连</t>
  </si>
  <si>
    <t>林秀峰</t>
  </si>
  <si>
    <t>曾雪生</t>
  </si>
  <si>
    <t>曾力明</t>
  </si>
  <si>
    <t>曾国弟</t>
  </si>
  <si>
    <t>林春发</t>
  </si>
  <si>
    <t>廖长仁</t>
  </si>
  <si>
    <t>林紫成</t>
  </si>
  <si>
    <t>尹德发</t>
  </si>
  <si>
    <t>曾顺辉</t>
  </si>
  <si>
    <t>曾六九</t>
  </si>
  <si>
    <t>曾树发</t>
  </si>
  <si>
    <t>曾秦荣</t>
  </si>
  <si>
    <t>陶林秀</t>
  </si>
  <si>
    <t>曾绍吉</t>
  </si>
  <si>
    <t>曾运林</t>
  </si>
  <si>
    <t>林子荣</t>
  </si>
  <si>
    <t>林瑞荣</t>
  </si>
  <si>
    <t>曾雨发</t>
  </si>
  <si>
    <t>曾顺弟</t>
  </si>
  <si>
    <t>曾六有</t>
  </si>
  <si>
    <t>尹平勋</t>
  </si>
  <si>
    <t>林顺刚</t>
  </si>
  <si>
    <t>王军</t>
  </si>
  <si>
    <t>林翠明</t>
  </si>
  <si>
    <t>曾维星</t>
  </si>
  <si>
    <t>曾顺成</t>
  </si>
  <si>
    <t>王春喜</t>
  </si>
  <si>
    <t>韦德荣</t>
  </si>
  <si>
    <t>王玉英</t>
  </si>
  <si>
    <t>曾田成</t>
  </si>
  <si>
    <t>曾光明</t>
  </si>
  <si>
    <t>曾桂华</t>
  </si>
  <si>
    <t>曾秀成</t>
  </si>
  <si>
    <t>曾德华</t>
  </si>
  <si>
    <t>代球新</t>
  </si>
  <si>
    <t>韦长姣</t>
  </si>
  <si>
    <t>廖美元</t>
  </si>
  <si>
    <t>林顺德</t>
  </si>
  <si>
    <t>林顺生</t>
  </si>
  <si>
    <t>吕珍干</t>
  </si>
  <si>
    <t>曾友金</t>
  </si>
  <si>
    <t>徐书胜</t>
  </si>
  <si>
    <t>曾日连</t>
  </si>
  <si>
    <t>吕美美</t>
  </si>
  <si>
    <t>曾务生</t>
  </si>
  <si>
    <t>韦柳燕</t>
  </si>
  <si>
    <t>林春明</t>
  </si>
  <si>
    <t>曾井寿</t>
  </si>
  <si>
    <t>林壮生</t>
  </si>
  <si>
    <t>曾绍行</t>
  </si>
  <si>
    <t>曾幼弟</t>
  </si>
  <si>
    <t>曾新发</t>
  </si>
  <si>
    <t>朱芳梅</t>
  </si>
  <si>
    <t>曾小妹</t>
  </si>
  <si>
    <t>樟峡村</t>
  </si>
  <si>
    <t>梁红艳</t>
  </si>
  <si>
    <t>永福镇樟峡村委会</t>
  </si>
  <si>
    <t>廖步庆</t>
  </si>
  <si>
    <t>廖八四</t>
  </si>
  <si>
    <t>毛燕琼</t>
  </si>
  <si>
    <t>吕光林</t>
  </si>
  <si>
    <t>朱玉芬</t>
  </si>
  <si>
    <t>黄长秀</t>
  </si>
  <si>
    <t>朱秀林</t>
  </si>
  <si>
    <t>林玉秀</t>
  </si>
  <si>
    <t>廖永发</t>
  </si>
  <si>
    <t>刘盛琼</t>
  </si>
  <si>
    <t>陶忠连</t>
  </si>
  <si>
    <t>吕国东</t>
  </si>
  <si>
    <t>吕剑生</t>
  </si>
  <si>
    <t>刘宝华</t>
  </si>
  <si>
    <t>吕庆荣</t>
  </si>
  <si>
    <t>林顺安</t>
  </si>
  <si>
    <t>陈忠华</t>
  </si>
  <si>
    <t>廖明生</t>
  </si>
  <si>
    <t>吕鹏</t>
  </si>
  <si>
    <t>吕玉生</t>
  </si>
  <si>
    <t>廖步隆</t>
  </si>
  <si>
    <t>吕福桂</t>
  </si>
  <si>
    <t>吕佳年</t>
  </si>
  <si>
    <t>阳玉姣</t>
  </si>
  <si>
    <t>林有凤</t>
  </si>
  <si>
    <t>欧冬秀</t>
  </si>
  <si>
    <t>刘桂桂</t>
  </si>
  <si>
    <t>廖晋平</t>
  </si>
  <si>
    <t>吕玉连</t>
  </si>
  <si>
    <t>胡裕强</t>
  </si>
  <si>
    <t>吕瑞林</t>
  </si>
  <si>
    <t>廖金知</t>
  </si>
  <si>
    <t>廖晋福</t>
  </si>
  <si>
    <t>林健林</t>
  </si>
  <si>
    <t>吕连桂</t>
  </si>
  <si>
    <t>陶宝庆</t>
  </si>
  <si>
    <t>吕增生</t>
  </si>
  <si>
    <t>廖步永</t>
  </si>
  <si>
    <t>吕福连</t>
  </si>
  <si>
    <t>陶安刚</t>
  </si>
  <si>
    <t>廖水保</t>
  </si>
  <si>
    <t>吕丁桂</t>
  </si>
  <si>
    <t>廖代连</t>
  </si>
  <si>
    <t>吕新弟</t>
  </si>
  <si>
    <t>吕连昌</t>
  </si>
  <si>
    <t>廖本良</t>
  </si>
  <si>
    <t>王健刚</t>
  </si>
  <si>
    <t>吕桂强</t>
  </si>
  <si>
    <t>陶全</t>
  </si>
  <si>
    <t>陶胜华</t>
  </si>
  <si>
    <t>廖金顺</t>
  </si>
  <si>
    <t>王文静</t>
  </si>
  <si>
    <t>梁秀琼</t>
  </si>
  <si>
    <t>吕建新</t>
  </si>
  <si>
    <t>廖卯生</t>
  </si>
  <si>
    <t>廖重喜</t>
  </si>
  <si>
    <t>廖步成</t>
  </si>
  <si>
    <t>廖斌</t>
  </si>
  <si>
    <t>廖辛友</t>
  </si>
  <si>
    <t>廖庚连</t>
  </si>
  <si>
    <t>吕元生</t>
  </si>
  <si>
    <t>南雄村</t>
  </si>
  <si>
    <t>邱桂英</t>
  </si>
  <si>
    <t>永福镇南雄村委会</t>
  </si>
  <si>
    <t>蒋社英</t>
  </si>
  <si>
    <t>唐小玉</t>
  </si>
  <si>
    <t>黄应华</t>
  </si>
  <si>
    <t>曾干成</t>
  </si>
  <si>
    <t>曾德刚</t>
  </si>
  <si>
    <t>黄应学</t>
  </si>
  <si>
    <t>黄应平</t>
  </si>
  <si>
    <t>黄应纯</t>
  </si>
  <si>
    <t>蓝慧萍</t>
  </si>
  <si>
    <t>黄应斌</t>
  </si>
  <si>
    <t>黄应超</t>
  </si>
  <si>
    <t>黄应洪</t>
  </si>
  <si>
    <t>黄应锋</t>
  </si>
  <si>
    <t>黄连连</t>
  </si>
  <si>
    <t>曾宇林</t>
  </si>
  <si>
    <t>黄崇建</t>
  </si>
  <si>
    <t>黄明增</t>
  </si>
  <si>
    <t>曾幼明</t>
  </si>
  <si>
    <t>曾五三</t>
  </si>
  <si>
    <t>梁元生</t>
  </si>
  <si>
    <t>蒋幼成</t>
  </si>
  <si>
    <t>黄应忠</t>
  </si>
  <si>
    <t>李珍英</t>
  </si>
  <si>
    <t>黄德生</t>
  </si>
  <si>
    <t>黄建林</t>
  </si>
  <si>
    <t>黄四八</t>
  </si>
  <si>
    <t>黄金生</t>
  </si>
  <si>
    <t>黄应清</t>
  </si>
  <si>
    <t>曾林昌</t>
  </si>
  <si>
    <t>蒋海辉</t>
  </si>
  <si>
    <t>黄金保</t>
  </si>
  <si>
    <t>黄应有</t>
  </si>
  <si>
    <t>黄愿成</t>
  </si>
  <si>
    <t>黄义斌</t>
  </si>
  <si>
    <t>黄继发</t>
  </si>
  <si>
    <t>黄长生</t>
  </si>
  <si>
    <t>黄继成</t>
  </si>
  <si>
    <t>黄浩东</t>
  </si>
  <si>
    <t>黄明华</t>
  </si>
  <si>
    <t>唐舜艳</t>
  </si>
  <si>
    <t>梁秀华</t>
  </si>
  <si>
    <t>韦运凤</t>
  </si>
  <si>
    <t>韦桂芳</t>
  </si>
  <si>
    <t>秦日秀</t>
  </si>
  <si>
    <t>黄八二</t>
  </si>
  <si>
    <t>曾梦琼</t>
  </si>
  <si>
    <t>黄应喜</t>
  </si>
  <si>
    <t>黄贱荣</t>
  </si>
  <si>
    <t>黄应勇</t>
  </si>
  <si>
    <t>黄应祥</t>
  </si>
  <si>
    <t>黄运福</t>
  </si>
  <si>
    <t>曾代林</t>
  </si>
  <si>
    <t>梁斌</t>
  </si>
  <si>
    <t>胡干珍</t>
  </si>
  <si>
    <t>胡玉生</t>
  </si>
  <si>
    <t>黄明志</t>
  </si>
  <si>
    <t>黄应球</t>
  </si>
  <si>
    <t>黄有生</t>
  </si>
  <si>
    <t>蒋喜发</t>
  </si>
  <si>
    <t>曾忠德</t>
  </si>
  <si>
    <t>黄应双</t>
  </si>
  <si>
    <t>黄应杰</t>
  </si>
  <si>
    <t>曾志明</t>
  </si>
  <si>
    <t>曾冬秀</t>
  </si>
  <si>
    <t>曾忠林</t>
  </si>
  <si>
    <t>侯双钦</t>
  </si>
  <si>
    <t>侯新明</t>
  </si>
  <si>
    <t>梁明生</t>
  </si>
  <si>
    <t>韦松亮</t>
  </si>
  <si>
    <t>韦松明</t>
  </si>
  <si>
    <t>韦松年</t>
  </si>
  <si>
    <t>曾丁香</t>
  </si>
  <si>
    <t>曾书明</t>
  </si>
  <si>
    <t>蒋戊珍</t>
  </si>
  <si>
    <t>侯继明</t>
  </si>
  <si>
    <t>曾顺德</t>
  </si>
  <si>
    <t>曾树成</t>
  </si>
  <si>
    <t>曾志德</t>
  </si>
  <si>
    <t>曾桂连</t>
  </si>
  <si>
    <t>曾治群</t>
  </si>
  <si>
    <t>曾幼安</t>
  </si>
  <si>
    <t>梁继发</t>
  </si>
  <si>
    <t>毛干姣</t>
  </si>
  <si>
    <t>韦运平</t>
  </si>
  <si>
    <t>曾令才</t>
  </si>
  <si>
    <t>黄明光</t>
  </si>
  <si>
    <t>曾华明</t>
  </si>
  <si>
    <t>曾华琼</t>
  </si>
  <si>
    <t>曾继成</t>
  </si>
  <si>
    <t>曾小红</t>
  </si>
  <si>
    <t>曾书林</t>
  </si>
  <si>
    <t>曾孝成</t>
  </si>
  <si>
    <t>曾晓林</t>
  </si>
  <si>
    <t>李荣生</t>
  </si>
  <si>
    <t>曾建军</t>
  </si>
  <si>
    <t>曾志荣</t>
  </si>
  <si>
    <t>黄爵斌</t>
  </si>
  <si>
    <t>蒋明光</t>
  </si>
  <si>
    <t>韦坤连</t>
  </si>
  <si>
    <t>梁桂生</t>
  </si>
  <si>
    <t>曾双林</t>
  </si>
  <si>
    <t>梁务生</t>
  </si>
  <si>
    <t>黄福荣</t>
  </si>
  <si>
    <t>黄连友</t>
  </si>
  <si>
    <t>韦运珍</t>
  </si>
  <si>
    <t>曾永生</t>
  </si>
  <si>
    <t>曾明生</t>
  </si>
  <si>
    <t>黄应国</t>
  </si>
  <si>
    <t>梁建生</t>
  </si>
  <si>
    <t>梁连寿</t>
  </si>
  <si>
    <t>曾令余</t>
  </si>
  <si>
    <t>韦松成</t>
  </si>
  <si>
    <t>梁仁生</t>
  </si>
  <si>
    <t>蒋晓林</t>
  </si>
  <si>
    <t>廖庆兰</t>
  </si>
  <si>
    <t>黄桂友</t>
  </si>
  <si>
    <t>曾德军</t>
  </si>
  <si>
    <t>吕春明</t>
  </si>
  <si>
    <t>蒋顺仁</t>
  </si>
  <si>
    <t>黄应昌</t>
  </si>
  <si>
    <t>曾德平</t>
  </si>
  <si>
    <t>黄明兴</t>
  </si>
  <si>
    <t>廖仁爱</t>
  </si>
  <si>
    <t>蒋六弟</t>
  </si>
  <si>
    <t>蒋顺连</t>
  </si>
  <si>
    <t>蒋顺军</t>
  </si>
  <si>
    <t>蒋顺国</t>
  </si>
  <si>
    <t>方必兴</t>
  </si>
  <si>
    <t>黄应辉</t>
  </si>
  <si>
    <t>莫球玉</t>
  </si>
  <si>
    <t>黄应元</t>
  </si>
  <si>
    <t>黄应德</t>
  </si>
  <si>
    <t>曾明</t>
  </si>
  <si>
    <t>黄应周</t>
  </si>
  <si>
    <t>黄应林</t>
  </si>
  <si>
    <t>梁树生</t>
  </si>
  <si>
    <t>黄应涛</t>
  </si>
  <si>
    <t>韦运四</t>
  </si>
  <si>
    <t>周连秀</t>
  </si>
  <si>
    <t>黄连发</t>
  </si>
  <si>
    <t>梁燕华</t>
  </si>
  <si>
    <t>黄应衡</t>
  </si>
  <si>
    <t>莫纯平</t>
  </si>
  <si>
    <t>曾运连</t>
  </si>
  <si>
    <t>王日生</t>
  </si>
  <si>
    <t>秦六四</t>
  </si>
  <si>
    <t>唐德才</t>
  </si>
  <si>
    <t>游琼珍</t>
  </si>
  <si>
    <t>孙玉明</t>
  </si>
  <si>
    <t>廖冬成</t>
  </si>
  <si>
    <t>蒋勇</t>
  </si>
  <si>
    <t>蒋济行</t>
  </si>
  <si>
    <t>蒋慧</t>
  </si>
  <si>
    <t>周永明</t>
  </si>
  <si>
    <t>黄义宣</t>
  </si>
  <si>
    <t>黄义林</t>
  </si>
  <si>
    <t>蒋羽</t>
  </si>
  <si>
    <t>唐继成</t>
  </si>
  <si>
    <t>林增华</t>
  </si>
  <si>
    <t>黄福有</t>
  </si>
  <si>
    <t>黄明杰</t>
  </si>
  <si>
    <t>曾华成</t>
  </si>
  <si>
    <t>潘凤珍</t>
  </si>
  <si>
    <t>侯丁榆</t>
  </si>
  <si>
    <t>低保户,返贫监测对象</t>
  </si>
  <si>
    <t>黄应勋</t>
  </si>
  <si>
    <t>颜桂琼</t>
  </si>
  <si>
    <t>曾玉元</t>
  </si>
  <si>
    <t>渔洞村</t>
  </si>
  <si>
    <t>戴自田</t>
  </si>
  <si>
    <t>永福镇渔洞村委会</t>
  </si>
  <si>
    <t>阳建文</t>
  </si>
  <si>
    <t>潘禹吻</t>
  </si>
  <si>
    <t>石天送</t>
  </si>
  <si>
    <t>潘彦明</t>
  </si>
  <si>
    <t>肖付琼</t>
  </si>
  <si>
    <t>王买</t>
  </si>
  <si>
    <t>廖金荣</t>
  </si>
  <si>
    <t>唐荣林</t>
  </si>
  <si>
    <t>戴自云</t>
  </si>
  <si>
    <t>阳学智</t>
  </si>
  <si>
    <t>戴昌华</t>
  </si>
  <si>
    <t>潘学中</t>
  </si>
  <si>
    <t>张林华</t>
  </si>
  <si>
    <t>秦春生</t>
  </si>
  <si>
    <t>廖永生</t>
  </si>
  <si>
    <t>毛日昌</t>
  </si>
  <si>
    <t>梁菊华</t>
  </si>
  <si>
    <t>秦五四</t>
  </si>
  <si>
    <t>张桂华</t>
  </si>
  <si>
    <t>陶建军</t>
  </si>
  <si>
    <t>戴昌荣</t>
  </si>
  <si>
    <t>毛孟生</t>
  </si>
  <si>
    <t>毛天送</t>
  </si>
  <si>
    <t>张光明</t>
  </si>
  <si>
    <t>秦二嫂</t>
  </si>
  <si>
    <t>毛年生</t>
  </si>
  <si>
    <t>曾华娟</t>
  </si>
  <si>
    <t>毛有林</t>
  </si>
  <si>
    <t>张有明</t>
  </si>
  <si>
    <t>张明生</t>
  </si>
  <si>
    <t>潘福恩</t>
  </si>
  <si>
    <t>邓连发</t>
  </si>
  <si>
    <t>戴昌永</t>
  </si>
  <si>
    <t>廖桂芳</t>
  </si>
  <si>
    <t>陶桂凤</t>
  </si>
  <si>
    <t>秦五九</t>
  </si>
  <si>
    <t>毛福荣</t>
  </si>
  <si>
    <t>李求德</t>
  </si>
  <si>
    <t>张二嫂</t>
  </si>
  <si>
    <t>陈美玲</t>
  </si>
  <si>
    <t>毛恩林</t>
  </si>
  <si>
    <t>秦世明</t>
  </si>
  <si>
    <t>肖朝阳</t>
  </si>
  <si>
    <t>游长秀</t>
  </si>
  <si>
    <t>秦菊安</t>
  </si>
  <si>
    <t>李干英</t>
  </si>
  <si>
    <t>廖传云</t>
  </si>
  <si>
    <t>覃业玉</t>
  </si>
  <si>
    <t>张喜娣</t>
  </si>
  <si>
    <t>戴五嫂</t>
  </si>
  <si>
    <t>潘新华</t>
  </si>
  <si>
    <t>秦代玉</t>
  </si>
  <si>
    <t>黄永光</t>
  </si>
  <si>
    <t>吕秀华</t>
  </si>
  <si>
    <t>毛连生</t>
  </si>
  <si>
    <t>徐大妹</t>
  </si>
  <si>
    <t>潘学哲</t>
  </si>
  <si>
    <t>秦雪姣</t>
  </si>
  <si>
    <t>廖福生</t>
  </si>
  <si>
    <t>李雪青</t>
  </si>
  <si>
    <t>唐有明</t>
  </si>
  <si>
    <t>毛学宇</t>
  </si>
  <si>
    <t>廖喜成</t>
  </si>
  <si>
    <t>赵朱光</t>
  </si>
  <si>
    <t>毛猛成</t>
  </si>
  <si>
    <t>秦连姣</t>
  </si>
  <si>
    <t>杨小英</t>
  </si>
  <si>
    <t>蒙炳如</t>
  </si>
  <si>
    <t>毛尚兴</t>
  </si>
  <si>
    <t>谢桂芳</t>
  </si>
  <si>
    <t>戴自贤</t>
  </si>
  <si>
    <t>张燕华</t>
  </si>
  <si>
    <t>吕惠琼</t>
  </si>
  <si>
    <t>潘运生</t>
  </si>
  <si>
    <t>曾素梅</t>
  </si>
  <si>
    <t>戴作新</t>
  </si>
  <si>
    <t>李从友</t>
  </si>
  <si>
    <t>唐发云</t>
  </si>
  <si>
    <t>于水英</t>
  </si>
  <si>
    <t>廖小连</t>
  </si>
  <si>
    <t>唐云飞</t>
  </si>
  <si>
    <t>黄征华</t>
  </si>
  <si>
    <t>林代秀</t>
  </si>
  <si>
    <t>毛昌发</t>
  </si>
  <si>
    <t>毛小琼</t>
  </si>
  <si>
    <t>徐玉妹</t>
  </si>
  <si>
    <t>张雪明</t>
  </si>
  <si>
    <t>张代发</t>
  </si>
  <si>
    <t>张永荣</t>
  </si>
  <si>
    <t>吕福姣</t>
  </si>
  <si>
    <t>于春林</t>
  </si>
  <si>
    <t>黄春进</t>
  </si>
  <si>
    <t>毛天喜</t>
  </si>
  <si>
    <t>韦建龙</t>
  </si>
  <si>
    <t>唐衡</t>
  </si>
  <si>
    <t>张永华</t>
  </si>
  <si>
    <t>冯文康</t>
  </si>
  <si>
    <t>唐春明</t>
  </si>
  <si>
    <t>张星火</t>
  </si>
  <si>
    <t>张庆华</t>
  </si>
  <si>
    <t>大苏村</t>
  </si>
  <si>
    <t>毛珍秀</t>
  </si>
  <si>
    <t>永福镇大苏村委会</t>
  </si>
  <si>
    <t>林喜荣</t>
  </si>
  <si>
    <t>林天德</t>
  </si>
  <si>
    <t>林兴</t>
  </si>
  <si>
    <t>罗新兰</t>
  </si>
  <si>
    <t>王显祥</t>
  </si>
  <si>
    <t>王永林</t>
  </si>
  <si>
    <t>张友生</t>
  </si>
  <si>
    <t>林祖明</t>
  </si>
  <si>
    <t>秦国保</t>
  </si>
  <si>
    <t>林喜明</t>
  </si>
  <si>
    <t>毛七三</t>
  </si>
  <si>
    <t>毛锦新</t>
  </si>
  <si>
    <t>毛丙成</t>
  </si>
  <si>
    <t>毛红珍</t>
  </si>
  <si>
    <t>李春连</t>
  </si>
  <si>
    <t>毛军华</t>
  </si>
  <si>
    <t>毛元福</t>
  </si>
  <si>
    <t>林相林</t>
  </si>
  <si>
    <t>毛永荣</t>
  </si>
  <si>
    <t>毛菊生</t>
  </si>
  <si>
    <t>韦振斌</t>
  </si>
  <si>
    <t>毛冷弟</t>
  </si>
  <si>
    <t>毛泽民</t>
  </si>
  <si>
    <t>李元珍</t>
  </si>
  <si>
    <t>毛天次</t>
  </si>
  <si>
    <t>毛光成</t>
  </si>
  <si>
    <t>毛桂保</t>
  </si>
  <si>
    <t>毛锦庭</t>
  </si>
  <si>
    <t>毛承松</t>
  </si>
  <si>
    <t>毛锦芳</t>
  </si>
  <si>
    <t>毛锦余</t>
  </si>
  <si>
    <t>秦连生</t>
  </si>
  <si>
    <t>毛国强</t>
  </si>
  <si>
    <t>毛爱成</t>
  </si>
  <si>
    <t>毛元生</t>
  </si>
  <si>
    <t>毛有德</t>
  </si>
  <si>
    <t>毛光文</t>
  </si>
  <si>
    <t>毛代成</t>
  </si>
  <si>
    <t>李代生</t>
  </si>
  <si>
    <t>毛天锡</t>
  </si>
  <si>
    <t>毛玉珍</t>
  </si>
  <si>
    <t>李培秀</t>
  </si>
  <si>
    <t>雍七五</t>
  </si>
  <si>
    <t>韦连八</t>
  </si>
  <si>
    <t>毛锦超</t>
  </si>
  <si>
    <t>毛冬连</t>
  </si>
  <si>
    <t>毛锦强</t>
  </si>
  <si>
    <t>毛建</t>
  </si>
  <si>
    <t>毛新成</t>
  </si>
  <si>
    <t>韦光强</t>
  </si>
  <si>
    <t>韦丽</t>
  </si>
  <si>
    <t>徐怀义</t>
  </si>
  <si>
    <t>韦永纯</t>
  </si>
  <si>
    <t>莫吉林</t>
  </si>
  <si>
    <t>莫小连</t>
  </si>
  <si>
    <t>莫天林</t>
  </si>
  <si>
    <t>毛树珍</t>
  </si>
  <si>
    <t>毛振军</t>
  </si>
  <si>
    <t>毛义新</t>
  </si>
  <si>
    <t>林小林</t>
  </si>
  <si>
    <t>阳学远</t>
  </si>
  <si>
    <t>阳新发</t>
  </si>
  <si>
    <t>韦年发</t>
  </si>
  <si>
    <t>韦四发</t>
  </si>
  <si>
    <t>韦永初</t>
  </si>
  <si>
    <t>韦永生</t>
  </si>
  <si>
    <t>韦顺林</t>
  </si>
  <si>
    <t>韦天明</t>
  </si>
  <si>
    <t>韦五四</t>
  </si>
  <si>
    <t>韦树林</t>
  </si>
  <si>
    <t>韦正康</t>
  </si>
  <si>
    <t>韦生强</t>
  </si>
  <si>
    <t>韦小君</t>
  </si>
  <si>
    <t>韦顺友</t>
  </si>
  <si>
    <t>韦庆国</t>
  </si>
  <si>
    <t>韦小成</t>
  </si>
  <si>
    <t>韦小林</t>
  </si>
  <si>
    <t>韦次喜</t>
  </si>
  <si>
    <t>韦永林</t>
  </si>
  <si>
    <t>韦树发</t>
  </si>
  <si>
    <t>韦树祥</t>
  </si>
  <si>
    <t>韦永梅</t>
  </si>
  <si>
    <t>韦永军</t>
  </si>
  <si>
    <t>唐有成</t>
  </si>
  <si>
    <t>唐贱生</t>
  </si>
  <si>
    <t>唐文国</t>
  </si>
  <si>
    <t>唐务生</t>
  </si>
  <si>
    <t>唐文贵</t>
  </si>
  <si>
    <t>莫连弟</t>
  </si>
  <si>
    <t>彭三九</t>
  </si>
  <si>
    <t>唐次明</t>
  </si>
  <si>
    <t>莫新发</t>
  </si>
  <si>
    <t>莫华生</t>
  </si>
  <si>
    <t>潘田弟</t>
  </si>
  <si>
    <t>彭建业</t>
  </si>
  <si>
    <t>彭长生</t>
  </si>
  <si>
    <t>莫六生</t>
  </si>
  <si>
    <t>李务妹</t>
  </si>
  <si>
    <t>莫田友</t>
  </si>
  <si>
    <t>潘田生</t>
  </si>
  <si>
    <t>阳庚明</t>
  </si>
  <si>
    <t>莫志平</t>
  </si>
  <si>
    <t>莫继林</t>
  </si>
  <si>
    <t>唐德明</t>
  </si>
  <si>
    <t>于桂明</t>
  </si>
  <si>
    <t>莫树华</t>
  </si>
  <si>
    <t>莫树荣</t>
  </si>
  <si>
    <t>莫庆锋</t>
  </si>
  <si>
    <t>阳玉成</t>
  </si>
  <si>
    <t>廖长华</t>
  </si>
  <si>
    <t>韦秀英</t>
  </si>
  <si>
    <t>韦友生</t>
  </si>
  <si>
    <t>唐有元</t>
  </si>
  <si>
    <t>莫建明</t>
  </si>
  <si>
    <t>莫水有</t>
  </si>
  <si>
    <t>莫宗明</t>
  </si>
  <si>
    <t>侯贵仁</t>
  </si>
  <si>
    <t>韦运生</t>
  </si>
  <si>
    <t>韦秀平</t>
  </si>
  <si>
    <t>韦辛酉</t>
  </si>
  <si>
    <t>韦田弟</t>
  </si>
  <si>
    <t>阳桂平</t>
  </si>
  <si>
    <t>毛小明</t>
  </si>
  <si>
    <t>毛渐新</t>
  </si>
  <si>
    <t>李凤林</t>
  </si>
  <si>
    <t>林龙荣</t>
  </si>
  <si>
    <t>于五一</t>
  </si>
  <si>
    <t>于承平</t>
  </si>
  <si>
    <t>毛志如</t>
  </si>
  <si>
    <t>毛胜华</t>
  </si>
  <si>
    <t>毛连成</t>
  </si>
  <si>
    <t>林双明</t>
  </si>
  <si>
    <t>林冬连</t>
  </si>
  <si>
    <t>林冬奎</t>
  </si>
  <si>
    <t>林文荣</t>
  </si>
  <si>
    <t>林品荣</t>
  </si>
  <si>
    <t>林正华</t>
  </si>
  <si>
    <t>韦永明</t>
  </si>
  <si>
    <t>秦务德</t>
  </si>
  <si>
    <t>张家秀</t>
  </si>
  <si>
    <t>张树杰</t>
  </si>
  <si>
    <t>张桂成</t>
  </si>
  <si>
    <t>张新荣</t>
  </si>
  <si>
    <t>韦金生</t>
  </si>
  <si>
    <t>毛喜成</t>
  </si>
  <si>
    <t>毛玉华</t>
  </si>
  <si>
    <t>李明涛</t>
  </si>
  <si>
    <t>毛珍红</t>
  </si>
  <si>
    <t>莫建兴</t>
  </si>
  <si>
    <t>林何姣</t>
  </si>
  <si>
    <t>毛桂连</t>
  </si>
  <si>
    <t>毛永华</t>
  </si>
  <si>
    <t>梁小连</t>
  </si>
  <si>
    <t>叶春生</t>
  </si>
  <si>
    <t>毛荣斌</t>
  </si>
  <si>
    <t>李明宣</t>
  </si>
  <si>
    <t>毛桂华</t>
  </si>
  <si>
    <t>梁树喜</t>
  </si>
  <si>
    <t>毛九生</t>
  </si>
  <si>
    <t>杨秀英</t>
  </si>
  <si>
    <t>毛玉姣</t>
  </si>
  <si>
    <t>毛荣连</t>
  </si>
  <si>
    <t>毛春生</t>
  </si>
  <si>
    <t>毛午生</t>
  </si>
  <si>
    <t>梁秀云</t>
  </si>
  <si>
    <t>李新瑞</t>
  </si>
  <si>
    <t>梁宁辉</t>
  </si>
  <si>
    <t>毛树生</t>
  </si>
  <si>
    <t>李玉明</t>
  </si>
  <si>
    <t>毛明生</t>
  </si>
  <si>
    <t>毛建生</t>
  </si>
  <si>
    <t>毛付生</t>
  </si>
  <si>
    <t>李永成</t>
  </si>
  <si>
    <t>毛有生</t>
  </si>
  <si>
    <t>李献德</t>
  </si>
  <si>
    <t>毛渐宁</t>
  </si>
  <si>
    <t>林均荣</t>
  </si>
  <si>
    <t>李桂友</t>
  </si>
  <si>
    <t>毛新荣</t>
  </si>
  <si>
    <t>李明松</t>
  </si>
  <si>
    <t>梁翎峰</t>
  </si>
  <si>
    <t>梁有连</t>
  </si>
  <si>
    <t>谢务连</t>
  </si>
  <si>
    <t>梁友生</t>
  </si>
  <si>
    <t>李有明</t>
  </si>
  <si>
    <t>林松荣</t>
  </si>
  <si>
    <t>张建威</t>
  </si>
  <si>
    <t>梁玉英</t>
  </si>
  <si>
    <t>张建文</t>
  </si>
  <si>
    <t>李明洲</t>
  </si>
  <si>
    <t>莫长生</t>
  </si>
  <si>
    <t>王显助</t>
  </si>
  <si>
    <t>袁子群</t>
  </si>
  <si>
    <t>周燕华</t>
  </si>
  <si>
    <t>林息姣</t>
  </si>
  <si>
    <t>林顺荣</t>
  </si>
  <si>
    <t>毛长妹</t>
  </si>
  <si>
    <t>李良姣</t>
  </si>
  <si>
    <t>张庚连</t>
  </si>
  <si>
    <t>张荣成</t>
  </si>
  <si>
    <t>林祖荣</t>
  </si>
  <si>
    <t>林明成</t>
  </si>
  <si>
    <t>林丽江</t>
  </si>
  <si>
    <t>林小明</t>
  </si>
  <si>
    <t>林双荣</t>
  </si>
  <si>
    <t>张甲成</t>
  </si>
  <si>
    <t>秦永怀</t>
  </si>
  <si>
    <t>张务生</t>
  </si>
  <si>
    <t>林幼华</t>
  </si>
  <si>
    <t>王显升</t>
  </si>
  <si>
    <t>林安成</t>
  </si>
  <si>
    <t>张家琼</t>
  </si>
  <si>
    <t>林会荣</t>
  </si>
  <si>
    <t>林小弟</t>
  </si>
  <si>
    <t>张务弟</t>
  </si>
  <si>
    <t>张家新</t>
  </si>
  <si>
    <t>王显鹏</t>
  </si>
  <si>
    <t>林会明</t>
  </si>
  <si>
    <t>王延林</t>
  </si>
  <si>
    <t>吕雪平</t>
  </si>
  <si>
    <t>林彦荣</t>
  </si>
  <si>
    <t>苏桥</t>
  </si>
  <si>
    <t>苏桥社区</t>
  </si>
  <si>
    <t>于顺林</t>
  </si>
  <si>
    <t>苏桥村于村屯9队5-4号</t>
  </si>
  <si>
    <t>于利华</t>
  </si>
  <si>
    <t>苏桥村于村屯9队36号</t>
  </si>
  <si>
    <t>于善德</t>
  </si>
  <si>
    <t>苏桥村于村屯9队19号</t>
  </si>
  <si>
    <t>于来贵</t>
  </si>
  <si>
    <t>苏桥村于村屯9队30-3号</t>
  </si>
  <si>
    <t>于新华</t>
  </si>
  <si>
    <t>苏桥村于村屯9队9号</t>
  </si>
  <si>
    <t>苏桥村于村屯9队20号</t>
  </si>
  <si>
    <t>朱小格</t>
  </si>
  <si>
    <t>苏桥村于村屯9队46号</t>
  </si>
  <si>
    <t>于得生</t>
  </si>
  <si>
    <t>苏桥村于村屯9队38号</t>
  </si>
  <si>
    <t>于朝忠</t>
  </si>
  <si>
    <t>苏桥村于村屯9队19-1号</t>
  </si>
  <si>
    <t>于新民</t>
  </si>
  <si>
    <t>苏桥村于村屯9队27-2号</t>
  </si>
  <si>
    <t>于明华</t>
  </si>
  <si>
    <t>苏桥村于村屯10队50-1号</t>
  </si>
  <si>
    <t>于丙华</t>
  </si>
  <si>
    <t>苏桥村于村屯10队42号</t>
  </si>
  <si>
    <t>于义林</t>
  </si>
  <si>
    <t>苏桥村于村屯10队45-1号</t>
  </si>
  <si>
    <t>于顺才</t>
  </si>
  <si>
    <t>苏桥村于村屯10队67-2号</t>
  </si>
  <si>
    <t>于程</t>
  </si>
  <si>
    <t>苏桥村于村屯10队40-5号</t>
  </si>
  <si>
    <t>于玉明</t>
  </si>
  <si>
    <t>苏桥村于村屯10队49-2号</t>
  </si>
  <si>
    <t>于天德</t>
  </si>
  <si>
    <t>苏桥村于村屯10队61号</t>
  </si>
  <si>
    <t>李玉光</t>
  </si>
  <si>
    <t>苏桥村于村屯10队75号</t>
  </si>
  <si>
    <t>于秀成</t>
  </si>
  <si>
    <t>苏桥村于村屯10队40-3号</t>
  </si>
  <si>
    <t>于秀明</t>
  </si>
  <si>
    <t>苏桥村于村屯10队40-1号</t>
  </si>
  <si>
    <t>于孟华</t>
  </si>
  <si>
    <t>苏桥村于村屯10队55号</t>
  </si>
  <si>
    <t>于连华</t>
  </si>
  <si>
    <t>苏桥村于村屯10队72号</t>
  </si>
  <si>
    <t>于玉得</t>
  </si>
  <si>
    <t>苏桥村于村屯10队57号</t>
  </si>
  <si>
    <t>梁承姣</t>
  </si>
  <si>
    <t>苏桥村于村屯10队67-1号</t>
  </si>
  <si>
    <t>于玉华</t>
  </si>
  <si>
    <t>苏桥村于村屯10队49-3号</t>
  </si>
  <si>
    <t>于义</t>
  </si>
  <si>
    <t>苏桥村于村屯10队57-1号</t>
  </si>
  <si>
    <t>于秀峰</t>
  </si>
  <si>
    <t>苏桥村于村屯10队40-2号</t>
  </si>
  <si>
    <t>于桂德</t>
  </si>
  <si>
    <t>苏桥村于村屯10队53号</t>
  </si>
  <si>
    <t>尹庆凤</t>
  </si>
  <si>
    <t>苏桥村于村屯10队39-1号</t>
  </si>
  <si>
    <t>于成华</t>
  </si>
  <si>
    <t>苏桥村于村屯10队50号</t>
  </si>
  <si>
    <t>于秋华</t>
  </si>
  <si>
    <t>苏桥村于村屯9队6号</t>
  </si>
  <si>
    <t>张学德</t>
  </si>
  <si>
    <t>苏江路77号</t>
  </si>
  <si>
    <t>张学贵</t>
  </si>
  <si>
    <t>苏江路81-2号</t>
  </si>
  <si>
    <t>秦明金</t>
  </si>
  <si>
    <t>苏木路32号</t>
  </si>
  <si>
    <t>秦春华</t>
  </si>
  <si>
    <t>虹源路19号</t>
  </si>
  <si>
    <t>伍兰珍</t>
  </si>
  <si>
    <t>苏木路58号</t>
  </si>
  <si>
    <t>李祖成</t>
  </si>
  <si>
    <t>苏木路50号</t>
  </si>
  <si>
    <t>苏木路46号</t>
  </si>
  <si>
    <t>秦永华</t>
  </si>
  <si>
    <t>苏木路20号</t>
  </si>
  <si>
    <t>唐美云</t>
  </si>
  <si>
    <t>苏木路33-1号</t>
  </si>
  <si>
    <t>褚忠贵</t>
  </si>
  <si>
    <t>虹源路46号</t>
  </si>
  <si>
    <t>褚六八</t>
  </si>
  <si>
    <t>苏木路33号</t>
  </si>
  <si>
    <t>黄晓敏</t>
  </si>
  <si>
    <t>市场路四巷3号</t>
  </si>
  <si>
    <t>秦德林</t>
  </si>
  <si>
    <t>苏木路93号</t>
  </si>
  <si>
    <t>马冬林</t>
  </si>
  <si>
    <t>城乡特困</t>
  </si>
  <si>
    <t>苏木路55号</t>
  </si>
  <si>
    <t>于德军</t>
  </si>
  <si>
    <t>苏木路79号</t>
  </si>
  <si>
    <t>黎明</t>
  </si>
  <si>
    <t>苏桥村1队14-10号</t>
  </si>
  <si>
    <t>刘素军</t>
  </si>
  <si>
    <t>苏木路2-3号</t>
  </si>
  <si>
    <t>褚忠权</t>
  </si>
  <si>
    <t>李林</t>
  </si>
  <si>
    <t>苏桥村3队230号</t>
  </si>
  <si>
    <t>欧志国</t>
  </si>
  <si>
    <t>虹源路31号</t>
  </si>
  <si>
    <t>熊桥弟</t>
  </si>
  <si>
    <t>苏桥村4队14-3号</t>
  </si>
  <si>
    <t>周九福</t>
  </si>
  <si>
    <t>桥园路23号</t>
  </si>
  <si>
    <t>周燕军</t>
  </si>
  <si>
    <t>迎宾路12号</t>
  </si>
  <si>
    <t>苏桥镇</t>
  </si>
  <si>
    <t>王美珍</t>
  </si>
  <si>
    <t>苏江路23号</t>
  </si>
  <si>
    <t>张冬生</t>
  </si>
  <si>
    <t>苏江路左一巷11号</t>
  </si>
  <si>
    <t>马慧云</t>
  </si>
  <si>
    <t>脱贫户</t>
  </si>
  <si>
    <t>苏江路48-1号</t>
  </si>
  <si>
    <t>石小娟</t>
  </si>
  <si>
    <t>苏江路167-2号</t>
  </si>
  <si>
    <t>于先才</t>
  </si>
  <si>
    <t>苏江路120号</t>
  </si>
  <si>
    <t>唐文思</t>
  </si>
  <si>
    <t>苏江路203号</t>
  </si>
  <si>
    <t>秦小老</t>
  </si>
  <si>
    <t>苏江路156-2号</t>
  </si>
  <si>
    <t>毛世杰</t>
  </si>
  <si>
    <t>苏江路158-2号</t>
  </si>
  <si>
    <t>刘芳</t>
  </si>
  <si>
    <t>苏江路186号</t>
  </si>
  <si>
    <t>秦兴平</t>
  </si>
  <si>
    <t>苏江路181-2号</t>
  </si>
  <si>
    <t>王健明</t>
  </si>
  <si>
    <t>桥园路3号</t>
  </si>
  <si>
    <t>黄福成</t>
  </si>
  <si>
    <t>苏桥村枫木塘屯11队36-1号</t>
  </si>
  <si>
    <t>黄国松</t>
  </si>
  <si>
    <t>苏桥村枫木塘屯11队23号</t>
  </si>
  <si>
    <t>于春华</t>
  </si>
  <si>
    <t>苏桥村枫木塘屯11队22号</t>
  </si>
  <si>
    <t>黄五弟</t>
  </si>
  <si>
    <t>苏桥村枫木塘屯11队29号</t>
  </si>
  <si>
    <t>黄连生</t>
  </si>
  <si>
    <t>苏桥村枫木塘屯11队25-1号</t>
  </si>
  <si>
    <t>黄增弟</t>
  </si>
  <si>
    <t>苏桥村枫木塘屯11队35号</t>
  </si>
  <si>
    <t>李政发</t>
  </si>
  <si>
    <t>苏桥村枫木塘屯11队72号</t>
  </si>
  <si>
    <t>李政良</t>
  </si>
  <si>
    <t>苏桥村枫木塘屯11队3号</t>
  </si>
  <si>
    <t>李玉华</t>
  </si>
  <si>
    <t>苏桥村枫木塘屯11队7号</t>
  </si>
  <si>
    <t>李国清</t>
  </si>
  <si>
    <t>苏桥村枫木塘屯11队38号</t>
  </si>
  <si>
    <t>李连生</t>
  </si>
  <si>
    <t>苏桥村枫木塘屯11队44号</t>
  </si>
  <si>
    <t>李政华</t>
  </si>
  <si>
    <t>苏桥村枫木塘屯11队5-1号</t>
  </si>
  <si>
    <t>李桂华</t>
  </si>
  <si>
    <t>苏桥村枫木塘屯11队5号</t>
  </si>
  <si>
    <t>莫兰珍</t>
  </si>
  <si>
    <t>苏桥村枫木塘屯11队6号</t>
  </si>
  <si>
    <t>黄德飞</t>
  </si>
  <si>
    <t>苏桥村珠江口屯16队5-1号</t>
  </si>
  <si>
    <t>黄心成</t>
  </si>
  <si>
    <t>苏桥村珠江口屯16队22-1号</t>
  </si>
  <si>
    <t>黄建华</t>
  </si>
  <si>
    <t>苏桥村珠江口屯16队30号</t>
  </si>
  <si>
    <t>黄冬成</t>
  </si>
  <si>
    <t>苏桥村珠江口屯16队33号</t>
  </si>
  <si>
    <t>黄连珍</t>
  </si>
  <si>
    <t>苏桥村珠江口屯16队8号</t>
  </si>
  <si>
    <t>苏桥村珠江口屯16队32号</t>
  </si>
  <si>
    <t>黄连德</t>
  </si>
  <si>
    <t>苏桥村珠江口屯16队39号</t>
  </si>
  <si>
    <t>黄天生</t>
  </si>
  <si>
    <t>苏桥村珠江口屯16队12号</t>
  </si>
  <si>
    <t>苏桥村珠江口屯16队3号</t>
  </si>
  <si>
    <t>黄琪</t>
  </si>
  <si>
    <t>苏桥村珠江口屯16队9号</t>
  </si>
  <si>
    <t>黄心华</t>
  </si>
  <si>
    <t>苏桥村珠江口屯16队20号</t>
  </si>
  <si>
    <t>黄平生</t>
  </si>
  <si>
    <t>苏桥村珠江口屯16队7号</t>
  </si>
  <si>
    <t>黄福弟</t>
  </si>
  <si>
    <t>苏桥村珠江口屯16队17号</t>
  </si>
  <si>
    <t>黄六成</t>
  </si>
  <si>
    <t>苏桥村珠江口屯16队35号</t>
  </si>
  <si>
    <t>黄国飞</t>
  </si>
  <si>
    <t>苏桥村珠江口屯16队20-1号</t>
  </si>
  <si>
    <t>黄德德</t>
  </si>
  <si>
    <t>苏桥村珠江口屯16队38号</t>
  </si>
  <si>
    <t>黄六七</t>
  </si>
  <si>
    <t>苏桥村珠江口屯16队37号</t>
  </si>
  <si>
    <t>黄四四</t>
  </si>
  <si>
    <t>苏桥村珠江口屯16队10号</t>
  </si>
  <si>
    <t>黄庚喜</t>
  </si>
  <si>
    <t>苏桥村珠江口屯16队43号</t>
  </si>
  <si>
    <t>黄仁生</t>
  </si>
  <si>
    <t>苏桥村珠江口屯16队64号</t>
  </si>
  <si>
    <t>黄爵峰</t>
  </si>
  <si>
    <t>苏桥村珠江口屯16队5号</t>
  </si>
  <si>
    <t>毛长义</t>
  </si>
  <si>
    <t>苏江路253-1号</t>
  </si>
  <si>
    <t>苏江路260号</t>
  </si>
  <si>
    <t>韦禹</t>
  </si>
  <si>
    <t>苏江路237-2号</t>
  </si>
  <si>
    <t>于德辉</t>
  </si>
  <si>
    <t>苏江路236号</t>
  </si>
  <si>
    <t>张小会</t>
  </si>
  <si>
    <t>苏江路248号</t>
  </si>
  <si>
    <t>吴桂德</t>
  </si>
  <si>
    <t>苏江路276-1号</t>
  </si>
  <si>
    <t>毛长生</t>
  </si>
  <si>
    <t>苏江路272号</t>
  </si>
  <si>
    <t>韦红祖</t>
  </si>
  <si>
    <t>3</t>
  </si>
  <si>
    <t>苏江路226号</t>
  </si>
  <si>
    <t>张连生</t>
  </si>
  <si>
    <t>苏江路286号</t>
  </si>
  <si>
    <t>张学军</t>
  </si>
  <si>
    <t>苏江路262号</t>
  </si>
  <si>
    <t>于辉豪</t>
  </si>
  <si>
    <t>苏桥村下坪屯13队203-1号</t>
  </si>
  <si>
    <t>李小又</t>
  </si>
  <si>
    <t>荣镇路92号</t>
  </si>
  <si>
    <t>莫保弟</t>
  </si>
  <si>
    <t>苏江路212号</t>
  </si>
  <si>
    <t>汤春发</t>
  </si>
  <si>
    <t>苏江路711号</t>
  </si>
  <si>
    <t>侯六五</t>
  </si>
  <si>
    <t>苏江路208-1号</t>
  </si>
  <si>
    <t>张昌辉</t>
  </si>
  <si>
    <t>荣镇路82-1号</t>
  </si>
  <si>
    <t>刘小平</t>
  </si>
  <si>
    <t>苏桥村珠江口屯15队113号</t>
  </si>
  <si>
    <t>黄桥生</t>
  </si>
  <si>
    <t>苏桥村珠江口屯15队89号</t>
  </si>
  <si>
    <t>黄桥桥</t>
  </si>
  <si>
    <t>苏桥村珠江口屯15队88号</t>
  </si>
  <si>
    <t>黄记明</t>
  </si>
  <si>
    <t>苏桥村珠江口屯15队130号</t>
  </si>
  <si>
    <t>黄顺杰</t>
  </si>
  <si>
    <t>苏桥村珠江口屯15队107号</t>
  </si>
  <si>
    <t>黄增华</t>
  </si>
  <si>
    <t>苏桥村珠江口屯15队105号</t>
  </si>
  <si>
    <t>黄仕清</t>
  </si>
  <si>
    <t>苏桥村珠江口屯16队1号</t>
  </si>
  <si>
    <t>毛桂珍</t>
  </si>
  <si>
    <t>苏桥村珠江口屯15队91号</t>
  </si>
  <si>
    <t>黄四五</t>
  </si>
  <si>
    <t>苏桥村珠江口屯15队69号</t>
  </si>
  <si>
    <t>黄志华</t>
  </si>
  <si>
    <t>苏桥村珠江口屯15队108号</t>
  </si>
  <si>
    <t>黄应海</t>
  </si>
  <si>
    <t>苏桥村珠江口屯15队90号</t>
  </si>
  <si>
    <t>黄志明</t>
  </si>
  <si>
    <t>苏桥村珠江口屯15队109号</t>
  </si>
  <si>
    <t>黄明强</t>
  </si>
  <si>
    <t>苏桥村珠江口屯15队112号</t>
  </si>
  <si>
    <t>李玉平</t>
  </si>
  <si>
    <t>苏桥村珠江口屯15队140号</t>
  </si>
  <si>
    <t>黄秀明</t>
  </si>
  <si>
    <t>苏桥村珠江口屯15队106号</t>
  </si>
  <si>
    <t>黄东连</t>
  </si>
  <si>
    <t>苏桥村珠江口屯15队122号</t>
  </si>
  <si>
    <t>韦运琼</t>
  </si>
  <si>
    <t>苏桥村珠江口屯15队120号</t>
  </si>
  <si>
    <t>黄明久</t>
  </si>
  <si>
    <t>苏桥村珠江口屯15队87号</t>
  </si>
  <si>
    <t>黄彪</t>
  </si>
  <si>
    <t>苏桥村珠江口屯15队97号</t>
  </si>
  <si>
    <t>黄少文</t>
  </si>
  <si>
    <t>苏桥村珠江口屯15队96号</t>
  </si>
  <si>
    <t>潘庚秀</t>
  </si>
  <si>
    <t>苏桥村珠江口屯15队95号</t>
  </si>
  <si>
    <t>黄志文</t>
  </si>
  <si>
    <t>苏桥村珠江口屯15队81号</t>
  </si>
  <si>
    <t>黄照文</t>
  </si>
  <si>
    <t>苏桥村珠江口屯15队85号</t>
  </si>
  <si>
    <t>黄德文</t>
  </si>
  <si>
    <t>苏桥村珠江口屯15队14-3号</t>
  </si>
  <si>
    <t>黄金发</t>
  </si>
  <si>
    <t>苏桥村珠江口屯15队102号</t>
  </si>
  <si>
    <t>钟成秀</t>
  </si>
  <si>
    <t>苏桥村珠江口屯15队99号</t>
  </si>
  <si>
    <t>黄国文</t>
  </si>
  <si>
    <t>苏桥村珠江口屯15队79号</t>
  </si>
  <si>
    <t>林丽琴</t>
  </si>
  <si>
    <t>苏桥村珠江口屯15队82号</t>
  </si>
  <si>
    <t>黄家兴</t>
  </si>
  <si>
    <t>苏桥村珠江口屯15队10号</t>
  </si>
  <si>
    <t>黄新华</t>
  </si>
  <si>
    <t>苏桥村珠江口屯15队116号</t>
  </si>
  <si>
    <t>苏桥村珠江口屯15队117号</t>
  </si>
  <si>
    <t>黄志锋</t>
  </si>
  <si>
    <t>苏桥村珠江口屯15队109-1号</t>
  </si>
  <si>
    <t>苏桥村珠江口屯15队72号</t>
  </si>
  <si>
    <t>黄安华</t>
  </si>
  <si>
    <t>苏桥村珠江口屯15队115号</t>
  </si>
  <si>
    <t>黄凤群</t>
  </si>
  <si>
    <t>苏桥村珠江口屯15队129号</t>
  </si>
  <si>
    <t>黄志德</t>
  </si>
  <si>
    <t>苏桥村珠江口屯15队71号</t>
  </si>
  <si>
    <t>黄顺林</t>
  </si>
  <si>
    <t>苏桥村珠江口屯15队76号</t>
  </si>
  <si>
    <t>侯佩琼</t>
  </si>
  <si>
    <t>苏桥村珠江口屯15队73号</t>
  </si>
  <si>
    <t>黄顺云</t>
  </si>
  <si>
    <t>苏桥村珠江口屯15队127号</t>
  </si>
  <si>
    <t>苏桥村马滩屯7号</t>
  </si>
  <si>
    <t>李正平</t>
  </si>
  <si>
    <t>苏桥村马滩屯19号</t>
  </si>
  <si>
    <t>李春德</t>
  </si>
  <si>
    <t>苏桥村马滩屯9号</t>
  </si>
  <si>
    <t>龙杏杰</t>
  </si>
  <si>
    <t>苏桥村马滩屯12号</t>
  </si>
  <si>
    <t>李正华</t>
  </si>
  <si>
    <t>苏桥村马滩屯26号</t>
  </si>
  <si>
    <t>李春弟</t>
  </si>
  <si>
    <t>苏桥村马滩屯8号</t>
  </si>
  <si>
    <t>黄荣生</t>
  </si>
  <si>
    <t>城乡低边</t>
  </si>
  <si>
    <t>苏桥村马滩屯3号</t>
  </si>
  <si>
    <t>黄继华</t>
  </si>
  <si>
    <t>苏桥村马滩屯2号</t>
  </si>
  <si>
    <t>李成忠</t>
  </si>
  <si>
    <t>苏桥村马滩屯22号</t>
  </si>
  <si>
    <t>李炳华</t>
  </si>
  <si>
    <t>苏桥村马滩屯15号</t>
  </si>
  <si>
    <t>李雁斌</t>
  </si>
  <si>
    <t>苏桥村马滩屯16号</t>
  </si>
  <si>
    <t>李正连</t>
  </si>
  <si>
    <t>苏桥村马滩屯25号</t>
  </si>
  <si>
    <t>李正福</t>
  </si>
  <si>
    <t>苏桥村马滩屯29号</t>
  </si>
  <si>
    <t>李忠文</t>
  </si>
  <si>
    <t>苏桥村马滩屯32号</t>
  </si>
  <si>
    <t>李满成</t>
  </si>
  <si>
    <t>苏桥村马滩屯36号</t>
  </si>
  <si>
    <t>黄明姣</t>
  </si>
  <si>
    <t>苏桥村马滩屯13号</t>
  </si>
  <si>
    <t>黄荣华</t>
  </si>
  <si>
    <t>苏桥村马滩屯5号</t>
  </si>
  <si>
    <t>李忠良</t>
  </si>
  <si>
    <t>李桂春</t>
  </si>
  <si>
    <t>苏桥村马滩屯45-2号</t>
  </si>
  <si>
    <t>黄平</t>
  </si>
  <si>
    <t>苏桥村马滩屯31号</t>
  </si>
  <si>
    <t>李贵成</t>
  </si>
  <si>
    <t>苏桥村马滩屯45-1号</t>
  </si>
  <si>
    <t>李忠华</t>
  </si>
  <si>
    <t>苏桥村马滩屯20号</t>
  </si>
  <si>
    <t>李忠成</t>
  </si>
  <si>
    <t>苏桥村马滩屯10-1号</t>
  </si>
  <si>
    <t>李爱连</t>
  </si>
  <si>
    <t>苏桥村马滩屯55号</t>
  </si>
  <si>
    <t>李爱华</t>
  </si>
  <si>
    <t>苏桥村马滩屯55-1号</t>
  </si>
  <si>
    <t>李弟弟</t>
  </si>
  <si>
    <t>苏桥村马滩屯41号</t>
  </si>
  <si>
    <t>李子兑弟</t>
  </si>
  <si>
    <t>苏桥村马滩屯40号</t>
  </si>
  <si>
    <t>李小妹</t>
  </si>
  <si>
    <t>苏桥村马滩屯42号</t>
  </si>
  <si>
    <t>李顺华</t>
  </si>
  <si>
    <t>苏桥村马滩屯1号</t>
  </si>
  <si>
    <t>李友连</t>
  </si>
  <si>
    <t>苏桥村马滩屯18号</t>
  </si>
  <si>
    <t>苏桥村马滩屯45号</t>
  </si>
  <si>
    <t>李新华</t>
  </si>
  <si>
    <t>苏桥村马滩屯11号</t>
  </si>
  <si>
    <t>李福弟</t>
  </si>
  <si>
    <t>苏桥村马滩屯38-3号</t>
  </si>
  <si>
    <t>李福友</t>
  </si>
  <si>
    <t>苏桥村马滩屯38号</t>
  </si>
  <si>
    <t>李玉保</t>
  </si>
  <si>
    <t>苏桥村马滩屯50号</t>
  </si>
  <si>
    <t>李增弟</t>
  </si>
  <si>
    <t>苏桥村马滩屯33号</t>
  </si>
  <si>
    <t>李文</t>
  </si>
  <si>
    <t>苏桥村枫木塘12队46号</t>
  </si>
  <si>
    <t>李心连</t>
  </si>
  <si>
    <t>苏桥村枫木塘12队38号</t>
  </si>
  <si>
    <t>莫翠琼</t>
  </si>
  <si>
    <t>苏桥村枫木塘12队43-1号</t>
  </si>
  <si>
    <t>苏桥村枫木塘12队43号</t>
  </si>
  <si>
    <t>李接得</t>
  </si>
  <si>
    <t>苏桥村枫木塘12队48号</t>
  </si>
  <si>
    <t>李七三</t>
  </si>
  <si>
    <t>苏桥村枫木塘12队51号</t>
  </si>
  <si>
    <t>李青</t>
  </si>
  <si>
    <t>荣镇路68-1号</t>
  </si>
  <si>
    <t>李田生</t>
  </si>
  <si>
    <t>苏桥村枫木塘12队62-2号</t>
  </si>
  <si>
    <t>李付生</t>
  </si>
  <si>
    <t>苏桥村枫木塘12队62号</t>
  </si>
  <si>
    <t>李红飞</t>
  </si>
  <si>
    <t>苏桥村枫木塘12队59-1号</t>
  </si>
  <si>
    <t>李明</t>
  </si>
  <si>
    <t>苏桥村枫木塘12队68-1号</t>
  </si>
  <si>
    <t>李涛</t>
  </si>
  <si>
    <t>市场路五巷8号</t>
  </si>
  <si>
    <t>李乔生</t>
  </si>
  <si>
    <t>苏桥村枫木塘12队40号</t>
  </si>
  <si>
    <t>李六友</t>
  </si>
  <si>
    <t>苏桥村枫木塘12队48-1号</t>
  </si>
  <si>
    <t>李四华</t>
  </si>
  <si>
    <t>苏桥村枫木塘12队66-1号</t>
  </si>
  <si>
    <t>李桂德</t>
  </si>
  <si>
    <t>苏桥村枫木塘12队45号</t>
  </si>
  <si>
    <t>韦娜</t>
  </si>
  <si>
    <t>苏桥村枫木塘12队49号</t>
  </si>
  <si>
    <t>李政林</t>
  </si>
  <si>
    <t>苏桥村枫木塘12队60-1号</t>
  </si>
  <si>
    <t>李小弟</t>
  </si>
  <si>
    <t>苏桥村枫木塘12队67号</t>
  </si>
  <si>
    <t>李政德</t>
  </si>
  <si>
    <t>苏桥村枫木塘12队55号</t>
  </si>
  <si>
    <t>苏桥村枫木塘12队59号</t>
  </si>
  <si>
    <t>苏桥村枫木塘12队302号</t>
  </si>
  <si>
    <t>李六生</t>
  </si>
  <si>
    <t>苏桥村枫木塘12队56号</t>
  </si>
  <si>
    <t>李林生</t>
  </si>
  <si>
    <t>苏桥村枫木塘12队57号</t>
  </si>
  <si>
    <t>李小六</t>
  </si>
  <si>
    <t>苏桥村枫木塘12队369号</t>
  </si>
  <si>
    <t>李政益</t>
  </si>
  <si>
    <t>苏桥村枫木塘12队58-1号</t>
  </si>
  <si>
    <t>李卫红</t>
  </si>
  <si>
    <t>苏桥村枫木塘12队59-3号</t>
  </si>
  <si>
    <t>李小付</t>
  </si>
  <si>
    <t>苏桥村枫木塘12队62-1号</t>
  </si>
  <si>
    <t>李六七</t>
  </si>
  <si>
    <t>苏桥村枫木塘12队68号</t>
  </si>
  <si>
    <t>李增生</t>
  </si>
  <si>
    <t>苏桥村枫木塘12队47号</t>
  </si>
  <si>
    <t>李四三</t>
  </si>
  <si>
    <t>苏桥村枫木塘12队65-2号</t>
  </si>
  <si>
    <t>李玉生</t>
  </si>
  <si>
    <t>苏桥村枫木塘12队59-2号</t>
  </si>
  <si>
    <t>毛长成</t>
  </si>
  <si>
    <t>苏江路278-3号</t>
  </si>
  <si>
    <t>于先超</t>
  </si>
  <si>
    <t>苏江路129号</t>
  </si>
  <si>
    <t>李佑生</t>
  </si>
  <si>
    <t>于先冬</t>
  </si>
  <si>
    <t>树桥村1队49-1号</t>
  </si>
  <si>
    <t>朱光生</t>
  </si>
  <si>
    <t>盘洞村10队44-1号</t>
  </si>
  <si>
    <t>陆个桥</t>
  </si>
  <si>
    <t>盘洞村11队321-2号</t>
  </si>
  <si>
    <t>于玉弟</t>
  </si>
  <si>
    <t>苏桥村于村屯9队21-2号</t>
  </si>
  <si>
    <t>于杰</t>
  </si>
  <si>
    <t>苏桥村于村屯9队37-2号</t>
  </si>
  <si>
    <t>黄乐</t>
  </si>
  <si>
    <t>苏桥村珠江口屯16队42号</t>
  </si>
  <si>
    <t>黄春华</t>
  </si>
  <si>
    <t>苏桥村珠江口屯16队113-1号</t>
  </si>
  <si>
    <t>苏桥村马滩屯30号</t>
  </si>
  <si>
    <t>于二妹</t>
  </si>
  <si>
    <t>苏桥村马滩屯38-2号</t>
  </si>
  <si>
    <t>李政福</t>
  </si>
  <si>
    <t>苏桥村枫木塘12队53-1号</t>
  </si>
  <si>
    <t>树桥村欧村屯19队60号</t>
  </si>
  <si>
    <t>树桥村</t>
  </si>
  <si>
    <t>秦齐嫂</t>
  </si>
  <si>
    <t>树桥村烟厂屯17队25号</t>
  </si>
  <si>
    <t>龚顺良</t>
  </si>
  <si>
    <t>树桥村桥头寨屯7队66号</t>
  </si>
  <si>
    <t>秦步辉</t>
  </si>
  <si>
    <t>树桥村烟厂屯17队15号</t>
  </si>
  <si>
    <t>秦友德</t>
  </si>
  <si>
    <t>树桥村烟厂屯17队20号</t>
  </si>
  <si>
    <t>树桥村烟厂屯17队35号</t>
  </si>
  <si>
    <t>秦德喜</t>
  </si>
  <si>
    <t>脱贫不稳定户</t>
  </si>
  <si>
    <t>树桥村烟厂屯17队31号</t>
  </si>
  <si>
    <t>于顺连</t>
  </si>
  <si>
    <t>树桥村桐陂屯11队39-1号</t>
  </si>
  <si>
    <t>于增文</t>
  </si>
  <si>
    <t>树桥村桐陂屯11队43-1号</t>
  </si>
  <si>
    <t>于六弟</t>
  </si>
  <si>
    <t>树桥村桐陂屯11队19-1号</t>
  </si>
  <si>
    <t>于意德</t>
  </si>
  <si>
    <t>树桥村桐陂屯11队27号</t>
  </si>
  <si>
    <t>于成弟</t>
  </si>
  <si>
    <t>树桥村桐陂屯12队58号</t>
  </si>
  <si>
    <t>于成然</t>
  </si>
  <si>
    <t>树桥村桐陂屯12队59号</t>
  </si>
  <si>
    <t>于增得</t>
  </si>
  <si>
    <t>树桥村桐陂屯12队78号</t>
  </si>
  <si>
    <t>于彦明</t>
  </si>
  <si>
    <t>树桥村桐陂屯13队97号</t>
  </si>
  <si>
    <t>王增连</t>
  </si>
  <si>
    <t>树桥村塘堡岭14队49号</t>
  </si>
  <si>
    <t>树桥村塘堡岭屯15队101-1号</t>
  </si>
  <si>
    <t>王桂安</t>
  </si>
  <si>
    <t>树桥村塘堡岭屯15队12号</t>
  </si>
  <si>
    <t>黄玉秀</t>
  </si>
  <si>
    <t>树桥村塘堡岭14队108号</t>
  </si>
  <si>
    <t>树桥村塘堡岭14队113-1号</t>
  </si>
  <si>
    <t>尹峰玉</t>
  </si>
  <si>
    <t>树桥村塘堡岭屯15队35号</t>
  </si>
  <si>
    <t>欧仕弟</t>
  </si>
  <si>
    <t>树桥村欧村屯19队79-1号</t>
  </si>
  <si>
    <t>欧佳松</t>
  </si>
  <si>
    <t>树桥村欧村屯16队23号</t>
  </si>
  <si>
    <t>王长娥</t>
  </si>
  <si>
    <t>树桥村欧村屯19队71号</t>
  </si>
  <si>
    <t>欧仕强</t>
  </si>
  <si>
    <t>树桥村欧村屯19队57号</t>
  </si>
  <si>
    <t>欧继明</t>
  </si>
  <si>
    <t>树桥村欧村屯19队81号</t>
  </si>
  <si>
    <t>树桥村交龙屯8队20号</t>
  </si>
  <si>
    <t>甘成贵</t>
  </si>
  <si>
    <t>树桥村交龙屯9队327号</t>
  </si>
  <si>
    <t>甘小明</t>
  </si>
  <si>
    <t>树桥村交龙屯9队26号</t>
  </si>
  <si>
    <t>于新红</t>
  </si>
  <si>
    <t>树桥村21队22号</t>
  </si>
  <si>
    <t>于先玉</t>
  </si>
  <si>
    <t>树桥村21队28号</t>
  </si>
  <si>
    <t>于祖军</t>
  </si>
  <si>
    <t>树桥村20队119号</t>
  </si>
  <si>
    <t>于祖丙</t>
  </si>
  <si>
    <t>树桥村20队126-2号</t>
  </si>
  <si>
    <t>于祖恩</t>
  </si>
  <si>
    <t>树桥村20队126-1号</t>
  </si>
  <si>
    <t>于永成</t>
  </si>
  <si>
    <t>树桥村20队144-2号</t>
  </si>
  <si>
    <t>于怀贵</t>
  </si>
  <si>
    <t>树桥村3队151号</t>
  </si>
  <si>
    <t>于先连</t>
  </si>
  <si>
    <t>突发严重困难户</t>
  </si>
  <si>
    <t>树桥村20队6-1号</t>
  </si>
  <si>
    <t>于祖成</t>
  </si>
  <si>
    <t>树桥村20队120号</t>
  </si>
  <si>
    <t>文桂明</t>
  </si>
  <si>
    <t>树桥村1队49号</t>
  </si>
  <si>
    <t>树桥村1队59号</t>
  </si>
  <si>
    <t>于荣华</t>
  </si>
  <si>
    <t>树桥村1队37号</t>
  </si>
  <si>
    <t>于冬德</t>
  </si>
  <si>
    <t>树桥村1队32号</t>
  </si>
  <si>
    <t>龚小爱</t>
  </si>
  <si>
    <t>树桥村桥头寨屯7队20号</t>
  </si>
  <si>
    <t>欧建生</t>
  </si>
  <si>
    <t>树桥村欧村屯19队101号</t>
  </si>
  <si>
    <t>于桂华</t>
  </si>
  <si>
    <t>树桥村4队191-2号</t>
  </si>
  <si>
    <t>于善鹏</t>
  </si>
  <si>
    <t>树桥村桥头寨屯6队37号</t>
  </si>
  <si>
    <t>欧秀成</t>
  </si>
  <si>
    <t>树桥村欧村屯19队59号</t>
  </si>
  <si>
    <t>树桥村2队100-1号</t>
  </si>
  <si>
    <t>于能德</t>
  </si>
  <si>
    <t>树桥村桥头寨屯6队10号</t>
  </si>
  <si>
    <t>于先吉</t>
  </si>
  <si>
    <t>树桥村4队182号</t>
  </si>
  <si>
    <t>王福连</t>
  </si>
  <si>
    <t>树桥村塘堡岭屯15队18-1号</t>
  </si>
  <si>
    <t>于增华</t>
  </si>
  <si>
    <t>树桥村桥头寨屯6队38号</t>
  </si>
  <si>
    <t>于星桂</t>
  </si>
  <si>
    <t>树桥村5队235号</t>
  </si>
  <si>
    <t>于六六</t>
  </si>
  <si>
    <t>树桥村桐陂屯11队19号</t>
  </si>
  <si>
    <t>树桥村桐陂屯12队105号</t>
  </si>
  <si>
    <t>于作林</t>
  </si>
  <si>
    <t>树桥村桐陂屯12队73号</t>
  </si>
  <si>
    <t>李金玉</t>
  </si>
  <si>
    <t>树桥村交龙屯9队51-1号</t>
  </si>
  <si>
    <t>于先成</t>
  </si>
  <si>
    <t>树桥村22队181号</t>
  </si>
  <si>
    <t>于文革</t>
  </si>
  <si>
    <t>迎宾路56号</t>
  </si>
  <si>
    <t>李胜招</t>
  </si>
  <si>
    <t>树桥村桥头寨屯7队96-1号</t>
  </si>
  <si>
    <t>欧春连</t>
  </si>
  <si>
    <t>树桥村欧村屯19队68号</t>
  </si>
  <si>
    <t>欧志杰</t>
  </si>
  <si>
    <t>树桥村欧村屯16队35号</t>
  </si>
  <si>
    <t>于彦杰</t>
  </si>
  <si>
    <t>树桥村桐陂屯13队85号</t>
  </si>
  <si>
    <t>欧三连</t>
  </si>
  <si>
    <t>树桥村欧村屯19队49-1号</t>
  </si>
  <si>
    <t>欧继恩</t>
  </si>
  <si>
    <t>树桥村欧村屯16队17号</t>
  </si>
  <si>
    <t>于新妹</t>
  </si>
  <si>
    <t>树桥村桥头寨屯7队65号</t>
  </si>
  <si>
    <t>于增禄</t>
  </si>
  <si>
    <t>树桥村5队14-5号</t>
  </si>
  <si>
    <t>秦七金</t>
  </si>
  <si>
    <t>树桥村烟厂屯17队21号</t>
  </si>
  <si>
    <t>于增玉</t>
  </si>
  <si>
    <t>树桥村1队43-2号</t>
  </si>
  <si>
    <t>于增峰</t>
  </si>
  <si>
    <t>树桥村1队41号</t>
  </si>
  <si>
    <t>于祖其</t>
  </si>
  <si>
    <t>树桥村1队57号</t>
  </si>
  <si>
    <t>曾国庆</t>
  </si>
  <si>
    <t>树桥村1队72号</t>
  </si>
  <si>
    <t>于万华</t>
  </si>
  <si>
    <t>树桥村1队48号</t>
  </si>
  <si>
    <t>于连春</t>
  </si>
  <si>
    <t>树桥村1队62号</t>
  </si>
  <si>
    <t>于振华</t>
  </si>
  <si>
    <t>树桥村1队61号</t>
  </si>
  <si>
    <t>于荣芳</t>
  </si>
  <si>
    <t>树桥村1队38号</t>
  </si>
  <si>
    <t>于华锋</t>
  </si>
  <si>
    <t>树桥村1队49-2号</t>
  </si>
  <si>
    <t>于祖云</t>
  </si>
  <si>
    <t>树桥村1队60号</t>
  </si>
  <si>
    <t>于增鸾</t>
  </si>
  <si>
    <t>树桥村1队45号</t>
  </si>
  <si>
    <t>于增良</t>
  </si>
  <si>
    <t>树桥村1队35号</t>
  </si>
  <si>
    <t>树桥村1队66号</t>
  </si>
  <si>
    <t>于增庆</t>
  </si>
  <si>
    <t>树桥村1队63号</t>
  </si>
  <si>
    <t>于顺华</t>
  </si>
  <si>
    <t>树桥村1队50号</t>
  </si>
  <si>
    <t>于顺丰</t>
  </si>
  <si>
    <t>树桥村1队55号</t>
  </si>
  <si>
    <t>于祖红</t>
  </si>
  <si>
    <t>树桥村1队58号</t>
  </si>
  <si>
    <t>于祖华</t>
  </si>
  <si>
    <t>树桥村1队53号</t>
  </si>
  <si>
    <t>蒋林芳</t>
  </si>
  <si>
    <t>树桥村1队47号</t>
  </si>
  <si>
    <t>树桥村2队160号</t>
  </si>
  <si>
    <t>于志洪</t>
  </si>
  <si>
    <t>树桥村2队111号</t>
  </si>
  <si>
    <t>于佑成</t>
  </si>
  <si>
    <t>树桥村2队156号</t>
  </si>
  <si>
    <t>于田华</t>
  </si>
  <si>
    <t>树桥村2队101号</t>
  </si>
  <si>
    <t>于瑞成</t>
  </si>
  <si>
    <t>树桥村2队81号</t>
  </si>
  <si>
    <t>于爱德</t>
  </si>
  <si>
    <t>树桥村2队99号</t>
  </si>
  <si>
    <t>于义成</t>
  </si>
  <si>
    <t>树桥村2队155号</t>
  </si>
  <si>
    <t>树桥村2队100号</t>
  </si>
  <si>
    <t>于志成</t>
  </si>
  <si>
    <t>树桥村2队145-1号</t>
  </si>
  <si>
    <t>于玉顺</t>
  </si>
  <si>
    <t>树桥村2队105号</t>
  </si>
  <si>
    <t>于甲成</t>
  </si>
  <si>
    <t>树桥村2队145号</t>
  </si>
  <si>
    <t>于弟</t>
  </si>
  <si>
    <t>树桥村3队187号</t>
  </si>
  <si>
    <t>于桂保</t>
  </si>
  <si>
    <t>树桥村3队141号</t>
  </si>
  <si>
    <t>于怀平</t>
  </si>
  <si>
    <t>树桥村3队141-1号</t>
  </si>
  <si>
    <t>于景德</t>
  </si>
  <si>
    <t>树桥村3队30号</t>
  </si>
  <si>
    <t>于伍林</t>
  </si>
  <si>
    <t>树桥村3队82号</t>
  </si>
  <si>
    <t>树桥村3队133号</t>
  </si>
  <si>
    <t>于怀林</t>
  </si>
  <si>
    <t>树桥村3队150-1号</t>
  </si>
  <si>
    <t>于怀德</t>
  </si>
  <si>
    <t>树桥村3队29号</t>
  </si>
  <si>
    <t>于祖尧</t>
  </si>
  <si>
    <t>树桥村3队137号</t>
  </si>
  <si>
    <t>莫安华</t>
  </si>
  <si>
    <t>树桥村4队196号</t>
  </si>
  <si>
    <t>莫秋德</t>
  </si>
  <si>
    <t>树桥村4队219号</t>
  </si>
  <si>
    <t>于德平</t>
  </si>
  <si>
    <t>树桥村4队91号</t>
  </si>
  <si>
    <t>于永雄</t>
  </si>
  <si>
    <t>树桥村5队239号</t>
  </si>
  <si>
    <t>于先红</t>
  </si>
  <si>
    <t>树桥村5队229号</t>
  </si>
  <si>
    <t>莫庆喜</t>
  </si>
  <si>
    <t>树桥村5队212号</t>
  </si>
  <si>
    <t>莫喜才</t>
  </si>
  <si>
    <t>树桥村5队211号</t>
  </si>
  <si>
    <t>于德明</t>
  </si>
  <si>
    <t>树桥村5队230号</t>
  </si>
  <si>
    <t>莫吉生</t>
  </si>
  <si>
    <t>树桥村5队211-1号</t>
  </si>
  <si>
    <t>莫春秋</t>
  </si>
  <si>
    <t>树桥村5队219-2号</t>
  </si>
  <si>
    <t>莫小弟</t>
  </si>
  <si>
    <t>树桥村5队220号</t>
  </si>
  <si>
    <t>树桥村5队237号</t>
  </si>
  <si>
    <t>于四七</t>
  </si>
  <si>
    <t>树桥村5队226号</t>
  </si>
  <si>
    <t>莫德胜</t>
  </si>
  <si>
    <t>树桥村5队85号</t>
  </si>
  <si>
    <t>于祖连</t>
  </si>
  <si>
    <t>树桥村5队232号</t>
  </si>
  <si>
    <t>于先会</t>
  </si>
  <si>
    <t>树桥村5队225号</t>
  </si>
  <si>
    <t>莫宗和</t>
  </si>
  <si>
    <t>树桥村5队233号</t>
  </si>
  <si>
    <t>于先田</t>
  </si>
  <si>
    <t>树桥村5队223号</t>
  </si>
  <si>
    <t>于先智</t>
  </si>
  <si>
    <t>树桥村5队227号</t>
  </si>
  <si>
    <t>甘先明</t>
  </si>
  <si>
    <t>树桥村交龙屯9队45号</t>
  </si>
  <si>
    <t>郑国才</t>
  </si>
  <si>
    <t>树桥村渡船头屯2号</t>
  </si>
  <si>
    <t>郑继珍</t>
  </si>
  <si>
    <t>迎宾路37-1号</t>
  </si>
  <si>
    <t>郑景增</t>
  </si>
  <si>
    <t>树桥村渡船头屯1号</t>
  </si>
  <si>
    <t>于发弟</t>
  </si>
  <si>
    <t>树桥村渡船头屯11号</t>
  </si>
  <si>
    <t>于增吉</t>
  </si>
  <si>
    <t>迎宾路72号</t>
  </si>
  <si>
    <t>于新元</t>
  </si>
  <si>
    <t>树桥村渡船头屯18号</t>
  </si>
  <si>
    <t>于清玉</t>
  </si>
  <si>
    <t>树桥村桐陂屯11队25号</t>
  </si>
  <si>
    <t>于彦良</t>
  </si>
  <si>
    <t>树桥村桐陂屯11队56号</t>
  </si>
  <si>
    <t>于老六</t>
  </si>
  <si>
    <t>树桥村桐陂屯11队2-1号</t>
  </si>
  <si>
    <t>于秀林</t>
  </si>
  <si>
    <t>树桥村桐陂屯11队102号</t>
  </si>
  <si>
    <t>于安林</t>
  </si>
  <si>
    <t>树桥村桐陂屯11队12号</t>
  </si>
  <si>
    <t>于增连</t>
  </si>
  <si>
    <t>树桥村桐陂屯11队33号</t>
  </si>
  <si>
    <t>于连生</t>
  </si>
  <si>
    <t>树桥村桐陂屯11队17号</t>
  </si>
  <si>
    <t>李秋玉</t>
  </si>
  <si>
    <t>4</t>
  </si>
  <si>
    <t>树桥村桐陂屯11队47号</t>
  </si>
  <si>
    <t>廖个妹</t>
  </si>
  <si>
    <t>树桥村桐陂屯11队16号</t>
  </si>
  <si>
    <t>于雪贵</t>
  </si>
  <si>
    <t>树桥村桐陂屯11队136号</t>
  </si>
  <si>
    <t>于瑞华</t>
  </si>
  <si>
    <t>树桥村桐陂屯11队10号</t>
  </si>
  <si>
    <t>于干秀</t>
  </si>
  <si>
    <t>树桥村桐陂屯11队30号</t>
  </si>
  <si>
    <t>于彦鹏</t>
  </si>
  <si>
    <t>树桥村桐陂屯11队57号</t>
  </si>
  <si>
    <t>于顺德</t>
  </si>
  <si>
    <t>树桥村桐陂屯11队36号</t>
  </si>
  <si>
    <t>于春弟</t>
  </si>
  <si>
    <t>树桥村桐陂屯11队48号</t>
  </si>
  <si>
    <t>于八弟</t>
  </si>
  <si>
    <t>树桥村桐陂屯11队2号</t>
  </si>
  <si>
    <t>于春德</t>
  </si>
  <si>
    <t>莫贱荣</t>
  </si>
  <si>
    <t>树桥村桐陂屯11队18号</t>
  </si>
  <si>
    <t>于桥生</t>
  </si>
  <si>
    <t>树桥村桐陂屯11队29号</t>
  </si>
  <si>
    <t>树桥村桐陂屯12队125号</t>
  </si>
  <si>
    <t>于瑞祥</t>
  </si>
  <si>
    <t>树桥村桐陂屯12队63号</t>
  </si>
  <si>
    <t>于彦吉</t>
  </si>
  <si>
    <t>树桥村桐陂屯12队68号</t>
  </si>
  <si>
    <t>于荣德</t>
  </si>
  <si>
    <t>树桥村桐陂屯12队80号</t>
  </si>
  <si>
    <t>于彦庭</t>
  </si>
  <si>
    <t>树桥村桐陂屯12队72号</t>
  </si>
  <si>
    <t>于景财</t>
  </si>
  <si>
    <t>树桥村桐陂屯12队74号</t>
  </si>
  <si>
    <t>于增飞</t>
  </si>
  <si>
    <t>树桥村桐陂屯12队129号</t>
  </si>
  <si>
    <t>于华贵</t>
  </si>
  <si>
    <t>树桥村桐陂屯12队117号</t>
  </si>
  <si>
    <t>于少连</t>
  </si>
  <si>
    <t>树桥村桐陂屯12队75号</t>
  </si>
  <si>
    <t>于彦祥</t>
  </si>
  <si>
    <t>树桥村桐陂屯12队60号</t>
  </si>
  <si>
    <t>于增荣</t>
  </si>
  <si>
    <t>树桥村桐陂屯12队121号</t>
  </si>
  <si>
    <t>于桂连</t>
  </si>
  <si>
    <t>树桥村桐陂屯12队69号</t>
  </si>
  <si>
    <t>于日光</t>
  </si>
  <si>
    <t>树桥村桐陂屯12队71号</t>
  </si>
  <si>
    <t>于增彪</t>
  </si>
  <si>
    <t>树桥村桐陂屯12队129-1号</t>
  </si>
  <si>
    <t>于彦华</t>
  </si>
  <si>
    <t>树桥村桐陂屯12队70号</t>
  </si>
  <si>
    <t>于竹林</t>
  </si>
  <si>
    <t>树桥村桐陂屯12队67号</t>
  </si>
  <si>
    <t>于顺荣</t>
  </si>
  <si>
    <t>树桥村桐陂屯12队113号</t>
  </si>
  <si>
    <t>于顺清</t>
  </si>
  <si>
    <t>树桥村桐陂屯13队86号</t>
  </si>
  <si>
    <t>于子兑连</t>
  </si>
  <si>
    <t>树桥村桐陂屯13队79号</t>
  </si>
  <si>
    <t>周永珍</t>
  </si>
  <si>
    <t>树桥村桐陂屯13队102号</t>
  </si>
  <si>
    <t>于日生</t>
  </si>
  <si>
    <t>树桥村桐陂屯13队93号</t>
  </si>
  <si>
    <t>于德生</t>
  </si>
  <si>
    <t>树桥村桐陂屯13队97-1号</t>
  </si>
  <si>
    <t>于增红</t>
  </si>
  <si>
    <t>树桥村桐陂屯13队130号</t>
  </si>
  <si>
    <t>树桥村桐陂屯13队96号</t>
  </si>
  <si>
    <t>于先和</t>
  </si>
  <si>
    <t>树桥村桐陂屯13队108号</t>
  </si>
  <si>
    <t>于福生</t>
  </si>
  <si>
    <t>树桥村桐陂屯13队105号</t>
  </si>
  <si>
    <t>于树弟</t>
  </si>
  <si>
    <t>树桥村桐陂屯13队89号</t>
  </si>
  <si>
    <t>于金弟</t>
  </si>
  <si>
    <t>树桥村桐陂屯13队99号</t>
  </si>
  <si>
    <t>于增艳</t>
  </si>
  <si>
    <t>树桥村桐陂屯13队89-1号</t>
  </si>
  <si>
    <t>于增洪</t>
  </si>
  <si>
    <t>树桥村桐陂屯13队97-4号</t>
  </si>
  <si>
    <t>于先荣</t>
  </si>
  <si>
    <t>树桥村桐陂屯13队103号</t>
  </si>
  <si>
    <t>于玉德</t>
  </si>
  <si>
    <t>树桥村桐陂屯13队107号</t>
  </si>
  <si>
    <t>刘金连</t>
  </si>
  <si>
    <t>树桥村塘堡岭14队109号</t>
  </si>
  <si>
    <t>王桂连</t>
  </si>
  <si>
    <t>树桥村塘堡岭14队63号</t>
  </si>
  <si>
    <t>王平德</t>
  </si>
  <si>
    <t>树桥村塘堡岭14队61号</t>
  </si>
  <si>
    <t>王代喜</t>
  </si>
  <si>
    <t>树桥村塘堡岭14队86号</t>
  </si>
  <si>
    <t>王五生</t>
  </si>
  <si>
    <t>树桥村塘堡岭14队112号</t>
  </si>
  <si>
    <t>王庚连</t>
  </si>
  <si>
    <t>树桥村塘堡岭14队106号</t>
  </si>
  <si>
    <t>王平生</t>
  </si>
  <si>
    <t>树桥村塘堡岭14队62号</t>
  </si>
  <si>
    <t>王德苟</t>
  </si>
  <si>
    <t>树桥村塘堡岭14队65号</t>
  </si>
  <si>
    <t>王玉林</t>
  </si>
  <si>
    <t>树桥村塘堡岭14队60号</t>
  </si>
  <si>
    <t>王舵</t>
  </si>
  <si>
    <t>树桥村塘堡岭14队130号</t>
  </si>
  <si>
    <t>王福光</t>
  </si>
  <si>
    <t>树桥村塘堡岭屯15队18号</t>
  </si>
  <si>
    <t>王福兴</t>
  </si>
  <si>
    <t>树桥村塘堡岭屯15队40号</t>
  </si>
  <si>
    <t>王连华</t>
  </si>
  <si>
    <t>树桥村塘堡岭屯15队15号</t>
  </si>
  <si>
    <t>王金成</t>
  </si>
  <si>
    <t>树桥村塘堡岭屯15队17-1号</t>
  </si>
  <si>
    <t>王永德</t>
  </si>
  <si>
    <t>树桥村塘堡岭屯15队101号</t>
  </si>
  <si>
    <t>王桂明</t>
  </si>
  <si>
    <t>树桥村塘堡岭屯15队9号</t>
  </si>
  <si>
    <t>王立新</t>
  </si>
  <si>
    <t>树桥村塘堡岭屯15队80号</t>
  </si>
  <si>
    <t>王国民</t>
  </si>
  <si>
    <t>树桥村塘堡岭屯15队42号</t>
  </si>
  <si>
    <t>王顺才</t>
  </si>
  <si>
    <t>树桥村塘堡岭屯15队45号</t>
  </si>
  <si>
    <t>王庭华</t>
  </si>
  <si>
    <t>树桥村塘堡岭屯15队68号</t>
  </si>
  <si>
    <t>王光琴</t>
  </si>
  <si>
    <t>树桥村塘堡岭屯15队27号</t>
  </si>
  <si>
    <t>王继华</t>
  </si>
  <si>
    <t>树桥村塘堡岭屯15队31号</t>
  </si>
  <si>
    <t>王庭祯</t>
  </si>
  <si>
    <t>树桥村塘堡岭屯15队57号</t>
  </si>
  <si>
    <t>王忠伟</t>
  </si>
  <si>
    <t>树桥村塘堡岭屯15队59号</t>
  </si>
  <si>
    <t>王明章</t>
  </si>
  <si>
    <t>树桥村塘堡岭屯15队7号</t>
  </si>
  <si>
    <t>欧东生</t>
  </si>
  <si>
    <t>树桥村欧村屯16队12号</t>
  </si>
  <si>
    <t>欧志华</t>
  </si>
  <si>
    <t>树桥村欧村屯16队5号</t>
  </si>
  <si>
    <t>欧志红</t>
  </si>
  <si>
    <t>树桥村欧村屯16队30号</t>
  </si>
  <si>
    <t>欧志丰</t>
  </si>
  <si>
    <t>树桥村欧村屯16队15号</t>
  </si>
  <si>
    <t>欧小弟</t>
  </si>
  <si>
    <t>树桥村欧村屯16队1号</t>
  </si>
  <si>
    <t>欧福亮</t>
  </si>
  <si>
    <t>树桥村欧村屯16队31号</t>
  </si>
  <si>
    <t>欧志兵</t>
  </si>
  <si>
    <t>树桥村欧村屯16队3号</t>
  </si>
  <si>
    <t>欧小福</t>
  </si>
  <si>
    <t>树桥村欧村屯16队33号</t>
  </si>
  <si>
    <t>龙干珍</t>
  </si>
  <si>
    <t>树桥村欧村屯16队20号</t>
  </si>
  <si>
    <t>欧六连</t>
  </si>
  <si>
    <t>树桥村欧村屯16队6号</t>
  </si>
  <si>
    <t>欧成苟</t>
  </si>
  <si>
    <t>树桥村欧村屯16队10号</t>
  </si>
  <si>
    <t>欧志双</t>
  </si>
  <si>
    <t>树桥村欧村屯16队28号</t>
  </si>
  <si>
    <t>欧六三</t>
  </si>
  <si>
    <t>树桥村欧村屯16队7号</t>
  </si>
  <si>
    <t>欧仕祥</t>
  </si>
  <si>
    <t>树桥村欧村屯19队38号</t>
  </si>
  <si>
    <t>欧顺弟</t>
  </si>
  <si>
    <t>树桥村欧村屯19队86号</t>
  </si>
  <si>
    <t>欧仕贵</t>
  </si>
  <si>
    <t>树桥村欧村屯19队89号</t>
  </si>
  <si>
    <t>欧桂生</t>
  </si>
  <si>
    <t>树桥村欧村屯19队90号</t>
  </si>
  <si>
    <t>欧仕珍</t>
  </si>
  <si>
    <t>树桥村欧村屯19队37号</t>
  </si>
  <si>
    <t>欧玉生</t>
  </si>
  <si>
    <t>树桥村欧村屯19队66号</t>
  </si>
  <si>
    <t>欧连成</t>
  </si>
  <si>
    <t>树桥村欧村屯19队80号</t>
  </si>
  <si>
    <t>欧顺生</t>
  </si>
  <si>
    <t>树桥村欧村屯19队85号</t>
  </si>
  <si>
    <t>欧连华</t>
  </si>
  <si>
    <t>树桥村欧村屯19队76号</t>
  </si>
  <si>
    <t>于满弟</t>
  </si>
  <si>
    <t>树桥村20队103号</t>
  </si>
  <si>
    <t>树桥村20队80号</t>
  </si>
  <si>
    <t>于凤成</t>
  </si>
  <si>
    <t>树桥村20队97-1号</t>
  </si>
  <si>
    <t>于凤彪</t>
  </si>
  <si>
    <t>树桥村20队98号</t>
  </si>
  <si>
    <t>于顺明</t>
  </si>
  <si>
    <t>树桥村20队77号</t>
  </si>
  <si>
    <t>于小弟</t>
  </si>
  <si>
    <t>树桥村20队113号</t>
  </si>
  <si>
    <t>于恩连</t>
  </si>
  <si>
    <t>树桥村20队115号</t>
  </si>
  <si>
    <t>于建峰</t>
  </si>
  <si>
    <t>树桥村20队117-1号</t>
  </si>
  <si>
    <t>于翠生</t>
  </si>
  <si>
    <t>树桥村20队117号</t>
  </si>
  <si>
    <t>于建华</t>
  </si>
  <si>
    <t>树桥村20队116号</t>
  </si>
  <si>
    <t>于秀龙</t>
  </si>
  <si>
    <t>树桥村20队79号</t>
  </si>
  <si>
    <t>于天明</t>
  </si>
  <si>
    <t>树桥村20队3号</t>
  </si>
  <si>
    <t>于翠华</t>
  </si>
  <si>
    <t>树桥村20队54号</t>
  </si>
  <si>
    <t>树桥村20队106-1号</t>
  </si>
  <si>
    <t>于新锋</t>
  </si>
  <si>
    <t>树桥村20队106-2号</t>
  </si>
  <si>
    <t>于尧仁</t>
  </si>
  <si>
    <t>树桥村20队78号</t>
  </si>
  <si>
    <t>于秀军</t>
  </si>
  <si>
    <t>树桥村20队76号</t>
  </si>
  <si>
    <t>于天华</t>
  </si>
  <si>
    <t>树桥村20队6号</t>
  </si>
  <si>
    <t>于群华</t>
  </si>
  <si>
    <t>树桥村20队1号</t>
  </si>
  <si>
    <t>于玉苟</t>
  </si>
  <si>
    <t>树桥村20队2号</t>
  </si>
  <si>
    <t>树桥村21队23号</t>
  </si>
  <si>
    <t>于祖荣</t>
  </si>
  <si>
    <t>树桥村21队21号</t>
  </si>
  <si>
    <t>于怀东</t>
  </si>
  <si>
    <t>树桥村21队58号</t>
  </si>
  <si>
    <t>于先觉</t>
  </si>
  <si>
    <t>树桥村21队12号</t>
  </si>
  <si>
    <t>于宇</t>
  </si>
  <si>
    <t>树桥村21队20号</t>
  </si>
  <si>
    <t>于和鸣</t>
  </si>
  <si>
    <t>树桥村21队17号</t>
  </si>
  <si>
    <t>树桥村21队125号</t>
  </si>
  <si>
    <t>树桥村21队8-1号</t>
  </si>
  <si>
    <t>树桥村21队27号</t>
  </si>
  <si>
    <t>门翠英</t>
  </si>
  <si>
    <t>树桥村21队44号</t>
  </si>
  <si>
    <t>张干芬</t>
  </si>
  <si>
    <t>树桥村21队13号</t>
  </si>
  <si>
    <t>于福桥</t>
  </si>
  <si>
    <t>树桥村21队9号</t>
  </si>
  <si>
    <t>于祖标</t>
  </si>
  <si>
    <t>树桥村21队18号</t>
  </si>
  <si>
    <t>于林香</t>
  </si>
  <si>
    <t>树桥村21队161号</t>
  </si>
  <si>
    <t>树桥村21队25-1号</t>
  </si>
  <si>
    <t>树桥村21队261号</t>
  </si>
  <si>
    <t>于定华</t>
  </si>
  <si>
    <t>树桥村21队19号</t>
  </si>
  <si>
    <t>树桥村22队68号</t>
  </si>
  <si>
    <t>于华平</t>
  </si>
  <si>
    <t>树桥村22队165号</t>
  </si>
  <si>
    <t>树桥村22队190号</t>
  </si>
  <si>
    <t>欧建平</t>
  </si>
  <si>
    <t>树桥村欧村屯16队18号</t>
  </si>
  <si>
    <t>欧代成</t>
  </si>
  <si>
    <t>树桥村欧村屯19队43号</t>
  </si>
  <si>
    <t>秦善益</t>
  </si>
  <si>
    <t>树桥村欧村屯18队8-1号</t>
  </si>
  <si>
    <t>龚戍弟</t>
  </si>
  <si>
    <t>树桥村交龙屯8队10号</t>
  </si>
  <si>
    <t>秦连弟</t>
  </si>
  <si>
    <t>龙美华</t>
  </si>
  <si>
    <t>树桥村欧村屯16队13-1号</t>
  </si>
  <si>
    <t>欧福生</t>
  </si>
  <si>
    <t>树桥村欧村屯18队7号</t>
  </si>
  <si>
    <t>周秋生</t>
  </si>
  <si>
    <t>树桥村烟厂屯17队42号</t>
  </si>
  <si>
    <t>王春连</t>
  </si>
  <si>
    <t>树桥村塘堡岭屯15队81号</t>
  </si>
  <si>
    <t>于婷婷</t>
  </si>
  <si>
    <t>树桥村桐陂屯12队77号</t>
  </si>
  <si>
    <t>树桥村4队178号</t>
  </si>
  <si>
    <t>树桥村22队88号</t>
  </si>
  <si>
    <t>龚国贤</t>
  </si>
  <si>
    <t>树桥村交龙屯8队5号</t>
  </si>
  <si>
    <t>龚小林</t>
  </si>
  <si>
    <t>树桥村交龙屯8队13号</t>
  </si>
  <si>
    <t>甘成国</t>
  </si>
  <si>
    <t>树桥村交龙屯9队44-3号</t>
  </si>
  <si>
    <t>龚良光</t>
  </si>
  <si>
    <t>树桥村交龙屯9队57号</t>
  </si>
  <si>
    <t>莫安福</t>
  </si>
  <si>
    <t>树桥村4队195号</t>
  </si>
  <si>
    <t>龚小斌</t>
  </si>
  <si>
    <t>树桥村交龙屯8队16-1号</t>
  </si>
  <si>
    <t>于连</t>
  </si>
  <si>
    <t>树桥村1队31号</t>
  </si>
  <si>
    <t>王恒良</t>
  </si>
  <si>
    <t>树桥村塘堡岭14队100号</t>
  </si>
  <si>
    <t>陈梅芳</t>
  </si>
  <si>
    <t>树桥村交龙屯9队63号</t>
  </si>
  <si>
    <t>大罗村</t>
  </si>
  <si>
    <t>于庆华</t>
  </si>
  <si>
    <t>大罗村大罗屯5队12号</t>
  </si>
  <si>
    <t>于年苟</t>
  </si>
  <si>
    <t>大罗村大罗屯5队8号</t>
  </si>
  <si>
    <t>于毛弟</t>
  </si>
  <si>
    <t>大罗村大罗屯5队36-2号</t>
  </si>
  <si>
    <t>于凤明</t>
  </si>
  <si>
    <t>大罗村大罗屯5队20-2号</t>
  </si>
  <si>
    <t>于艳军</t>
  </si>
  <si>
    <t>大罗村大罗屯5队27-1号</t>
  </si>
  <si>
    <t>于贵安</t>
  </si>
  <si>
    <t>大罗村大罗屯5队3-1号</t>
  </si>
  <si>
    <t>于艳峰</t>
  </si>
  <si>
    <t>大罗村大罗屯5队27-2号</t>
  </si>
  <si>
    <t>于平生</t>
  </si>
  <si>
    <t>大罗村大罗屯5队31号</t>
  </si>
  <si>
    <t>于金生</t>
  </si>
  <si>
    <t>大罗村大罗屯5队31-1号</t>
  </si>
  <si>
    <t>于保林</t>
  </si>
  <si>
    <t>大罗村大罗屯5队26-4号</t>
  </si>
  <si>
    <t>于权林</t>
  </si>
  <si>
    <t>大罗村大罗屯5队26-2号</t>
  </si>
  <si>
    <t>陆秀华</t>
  </si>
  <si>
    <t>大罗村大罗屯5队16-1号</t>
  </si>
  <si>
    <t>大罗村大罗屯5队20-1号</t>
  </si>
  <si>
    <t>于冬友</t>
  </si>
  <si>
    <t>大罗村大罗屯5队1-1号</t>
  </si>
  <si>
    <t>于德喜</t>
  </si>
  <si>
    <t>大罗村大罗屯5队11-1号</t>
  </si>
  <si>
    <t>于小明</t>
  </si>
  <si>
    <t>大罗村大罗屯5队22-1号</t>
  </si>
  <si>
    <t>于庆生</t>
  </si>
  <si>
    <t>大罗村大罗屯5队19号</t>
  </si>
  <si>
    <t>于玉连</t>
  </si>
  <si>
    <t>大罗村大罗屯5队28号</t>
  </si>
  <si>
    <t>于爱明</t>
  </si>
  <si>
    <t>大罗村大罗屯5队23-3号</t>
  </si>
  <si>
    <t>于正峰</t>
  </si>
  <si>
    <t>大罗村大罗屯5队26-1号</t>
  </si>
  <si>
    <t>于裕华</t>
  </si>
  <si>
    <t>大罗村大罗屯5队15号</t>
  </si>
  <si>
    <t>大罗村大罗屯5队33-2号</t>
  </si>
  <si>
    <t>于冬林</t>
  </si>
  <si>
    <t>大罗村大罗屯5队1-2号</t>
  </si>
  <si>
    <t>于旭明</t>
  </si>
  <si>
    <t>大罗村大罗屯5队30-2号</t>
  </si>
  <si>
    <t>于汉民</t>
  </si>
  <si>
    <t>大罗村大罗屯5队33-1号</t>
  </si>
  <si>
    <t>大罗村大罗屯5队36-1号</t>
  </si>
  <si>
    <t>大罗村大罗屯5队2号</t>
  </si>
  <si>
    <t>于春送</t>
  </si>
  <si>
    <t>大罗村大罗屯5队29号</t>
  </si>
  <si>
    <t>于新正</t>
  </si>
  <si>
    <t>大罗村大罗屯5队23-4号</t>
  </si>
  <si>
    <t>于来苟</t>
  </si>
  <si>
    <t>大罗村大罗屯5队9号</t>
  </si>
  <si>
    <t>于佑连</t>
  </si>
  <si>
    <t>大罗村大罗屯5队10-1号</t>
  </si>
  <si>
    <t>骆荣林</t>
  </si>
  <si>
    <t>大罗村大罗屯3队71-2号</t>
  </si>
  <si>
    <t>骆小坤</t>
  </si>
  <si>
    <t>大罗村大罗屯3队67号</t>
  </si>
  <si>
    <t>于学军</t>
  </si>
  <si>
    <t>大罗村大罗屯3队91-1号</t>
  </si>
  <si>
    <t>于新秋</t>
  </si>
  <si>
    <t>1</t>
  </si>
  <si>
    <t>大罗村大罗屯3队92号</t>
  </si>
  <si>
    <t>于学林</t>
  </si>
  <si>
    <t>大罗村大罗屯3队91-2号</t>
  </si>
  <si>
    <t>骆亚珍</t>
  </si>
  <si>
    <t>大罗村大罗屯3队68号</t>
  </si>
  <si>
    <t>骆树连</t>
  </si>
  <si>
    <t>大罗村大罗屯3队76号</t>
  </si>
  <si>
    <t>大罗村大罗屯3队86-1号</t>
  </si>
  <si>
    <t>于富息</t>
  </si>
  <si>
    <t>大罗村大罗屯3队83号</t>
  </si>
  <si>
    <t>于增弟</t>
  </si>
  <si>
    <t>大罗村大罗屯3队93号</t>
  </si>
  <si>
    <t>王闰凤</t>
  </si>
  <si>
    <t>大罗村大罗屯3队81号</t>
  </si>
  <si>
    <t>于国金</t>
  </si>
  <si>
    <t>大罗村大罗屯3队90-3号</t>
  </si>
  <si>
    <t>骆桂喜</t>
  </si>
  <si>
    <t>大罗村大罗屯3队72-1号</t>
  </si>
  <si>
    <t>于国玉</t>
  </si>
  <si>
    <t>大罗村大罗屯3队90-1号</t>
  </si>
  <si>
    <t>骆庚连</t>
  </si>
  <si>
    <t>大罗村大罗屯3队69号</t>
  </si>
  <si>
    <t>于增明</t>
  </si>
  <si>
    <t>大罗村大罗屯3队88号</t>
  </si>
  <si>
    <t>李龙妹</t>
  </si>
  <si>
    <t>大罗村大罗屯3队89-1号</t>
  </si>
  <si>
    <t>大罗村大罗屯3队86-2号</t>
  </si>
  <si>
    <t>大罗村大罗屯3队96号</t>
  </si>
  <si>
    <t>骆小林</t>
  </si>
  <si>
    <t>大罗村大罗屯3队71-1号</t>
  </si>
  <si>
    <t>于愿荣</t>
  </si>
  <si>
    <t>大罗村大罗屯3队75号</t>
  </si>
  <si>
    <t>于雪林</t>
  </si>
  <si>
    <t>大罗村大罗屯3队80号</t>
  </si>
  <si>
    <t>于林祥</t>
  </si>
  <si>
    <t>大罗村大罗屯3队82-2号</t>
  </si>
  <si>
    <t>骆孟琦</t>
  </si>
  <si>
    <t>大罗村大罗屯3队70号</t>
  </si>
  <si>
    <t>于军生</t>
  </si>
  <si>
    <t>大罗村大罗屯3队82-3号</t>
  </si>
  <si>
    <t>于家维</t>
  </si>
  <si>
    <t>大罗村大罗屯3队78号</t>
  </si>
  <si>
    <t>于六四</t>
  </si>
  <si>
    <t>大罗村大罗屯3队39-2号</t>
  </si>
  <si>
    <t>骆小荣</t>
  </si>
  <si>
    <t>大罗村大罗屯3队66号</t>
  </si>
  <si>
    <t>于玉息</t>
  </si>
  <si>
    <t>2</t>
  </si>
  <si>
    <t>大罗村大罗屯3队79号</t>
  </si>
  <si>
    <t>于应芳</t>
  </si>
  <si>
    <t>大罗村大罗屯3队89号</t>
  </si>
  <si>
    <t>骆志红</t>
  </si>
  <si>
    <t>大罗村大罗屯4队62-3号</t>
  </si>
  <si>
    <t>骆国生</t>
  </si>
  <si>
    <t>大罗村大罗屯4队60-2号</t>
  </si>
  <si>
    <t>骆琼生</t>
  </si>
  <si>
    <t>大罗村大罗屯4队61号</t>
  </si>
  <si>
    <t>骆军宏</t>
  </si>
  <si>
    <t>大罗村大罗屯4队47号</t>
  </si>
  <si>
    <t>骆国平</t>
  </si>
  <si>
    <t>大罗村大罗屯4队60-3号</t>
  </si>
  <si>
    <t>骆佳宾</t>
  </si>
  <si>
    <t>大罗村大罗屯4队62-1号</t>
  </si>
  <si>
    <t>骆运弟</t>
  </si>
  <si>
    <t>大罗村大罗屯4队49号</t>
  </si>
  <si>
    <t>骆国强</t>
  </si>
  <si>
    <t>边缘易致贫户</t>
  </si>
  <si>
    <t>大罗村大罗屯4队59-1号</t>
  </si>
  <si>
    <t>骆有连</t>
  </si>
  <si>
    <t>大罗村大罗屯4队58-1号</t>
  </si>
  <si>
    <t>骆陆四</t>
  </si>
  <si>
    <t>大罗村大罗屯4队42号</t>
  </si>
  <si>
    <t>骆明</t>
  </si>
  <si>
    <t>大罗村大罗屯4队40-3号</t>
  </si>
  <si>
    <t>骆正连</t>
  </si>
  <si>
    <t>大罗村大罗屯4队43-2号</t>
  </si>
  <si>
    <t>骆正军</t>
  </si>
  <si>
    <t>大罗村大罗屯4队43-1号</t>
  </si>
  <si>
    <t>骆陆一</t>
  </si>
  <si>
    <t>大罗村大罗屯4队42-1号</t>
  </si>
  <si>
    <t>骆明生</t>
  </si>
  <si>
    <t>大罗村大罗屯4队40-1号</t>
  </si>
  <si>
    <t>骆官连</t>
  </si>
  <si>
    <t>大罗村大罗屯4队41号</t>
  </si>
  <si>
    <t>骆永华</t>
  </si>
  <si>
    <t>大罗村大罗屯4队48-3号</t>
  </si>
  <si>
    <t>骆春华</t>
  </si>
  <si>
    <t>大罗村大罗屯4队48-1号</t>
  </si>
  <si>
    <t>骆国富</t>
  </si>
  <si>
    <t>大罗村大罗屯4队59-2号</t>
  </si>
  <si>
    <t>骆俊</t>
  </si>
  <si>
    <t>大罗村大罗屯4队63号</t>
  </si>
  <si>
    <t>骆富</t>
  </si>
  <si>
    <t>大罗村大罗屯4队63-2号</t>
  </si>
  <si>
    <t>骆五六</t>
  </si>
  <si>
    <t>大罗村大罗屯4队63-1号</t>
  </si>
  <si>
    <t>骆串保</t>
  </si>
  <si>
    <t>大罗村大罗屯4队46号</t>
  </si>
  <si>
    <t>骆强</t>
  </si>
  <si>
    <t>大罗村大罗屯4队48-2号</t>
  </si>
  <si>
    <t>于能弟</t>
  </si>
  <si>
    <t>大罗村黄土屯26号</t>
  </si>
  <si>
    <t>于增祥</t>
  </si>
  <si>
    <t>大罗村黄土屯5-1号</t>
  </si>
  <si>
    <t>于帆</t>
  </si>
  <si>
    <t>大罗村黄土屯20-1号</t>
  </si>
  <si>
    <t>于继德</t>
  </si>
  <si>
    <t>大罗村黄土屯20号</t>
  </si>
  <si>
    <t>骆衍明</t>
  </si>
  <si>
    <t>大罗村黄土屯29号</t>
  </si>
  <si>
    <t>于冬苟</t>
  </si>
  <si>
    <t>大罗村黄土屯3号</t>
  </si>
  <si>
    <t>大罗村黄土屯2号</t>
  </si>
  <si>
    <t>于福金</t>
  </si>
  <si>
    <t>大罗村黄土屯13号</t>
  </si>
  <si>
    <t>大罗村黄土屯17号</t>
  </si>
  <si>
    <t>于冬明</t>
  </si>
  <si>
    <t>大罗村黄土屯11号</t>
  </si>
  <si>
    <t>于冬财</t>
  </si>
  <si>
    <t>大罗村黄土屯10号</t>
  </si>
  <si>
    <t>于增辉</t>
  </si>
  <si>
    <t>大罗村黄土屯23号</t>
  </si>
  <si>
    <t>骆衍华</t>
  </si>
  <si>
    <t>大罗村黄土屯27号</t>
  </si>
  <si>
    <t>骆衍谋</t>
  </si>
  <si>
    <t>大罗村黄土屯28号</t>
  </si>
  <si>
    <t>于滟中</t>
  </si>
  <si>
    <t>大罗村黄土屯8号</t>
  </si>
  <si>
    <t>于润连</t>
  </si>
  <si>
    <t>大罗村黄土屯25-2号</t>
  </si>
  <si>
    <t>于龙桂</t>
  </si>
  <si>
    <t>大罗村黄土屯12号</t>
  </si>
  <si>
    <t>于龙生</t>
  </si>
  <si>
    <t>大罗村黄土屯9号</t>
  </si>
  <si>
    <t>于小元</t>
  </si>
  <si>
    <t>大罗村黄土屯6号</t>
  </si>
  <si>
    <t>于福元</t>
  </si>
  <si>
    <t>大罗村黄土屯7号</t>
  </si>
  <si>
    <t>于小华</t>
  </si>
  <si>
    <t>大罗村黄土屯19号</t>
  </si>
  <si>
    <t>于冬喜</t>
  </si>
  <si>
    <t>大罗村黄土屯15号</t>
  </si>
  <si>
    <t>于冬华</t>
  </si>
  <si>
    <t>大罗村黄土屯18号</t>
  </si>
  <si>
    <t>大罗村黄土屯1号</t>
  </si>
  <si>
    <t>大罗村黄土屯16-2号</t>
  </si>
  <si>
    <t>于初林</t>
  </si>
  <si>
    <t>大罗村黄土屯13-1号</t>
  </si>
  <si>
    <t>于庆息</t>
  </si>
  <si>
    <t>大罗村黄土屯16-1号</t>
  </si>
  <si>
    <t>大罗村黄土屯18-1号</t>
  </si>
  <si>
    <t>于增元</t>
  </si>
  <si>
    <t>大罗村黄土屯5-2号</t>
  </si>
  <si>
    <t>于凤文</t>
  </si>
  <si>
    <t>大罗村黄土屯22-3号</t>
  </si>
  <si>
    <t>于凤喜</t>
  </si>
  <si>
    <t>大罗村黄土屯22-2号</t>
  </si>
  <si>
    <t>大罗村黄土屯22-5号</t>
  </si>
  <si>
    <t>大罗村鱼龙头屯1队16号</t>
  </si>
  <si>
    <t>胡有喜</t>
  </si>
  <si>
    <t>大罗村鱼龙头屯1队42号</t>
  </si>
  <si>
    <t>胡凤开</t>
  </si>
  <si>
    <t>大罗村鱼龙头屯1队9号</t>
  </si>
  <si>
    <t>胡成林</t>
  </si>
  <si>
    <t>大罗村鱼龙头屯1队11号</t>
  </si>
  <si>
    <t>胡荣喜</t>
  </si>
  <si>
    <t>大罗村鱼龙头屯1队37-1号</t>
  </si>
  <si>
    <t>胡胜明</t>
  </si>
  <si>
    <t>大罗村鱼龙头屯1队40-5号</t>
  </si>
  <si>
    <t>胡主明</t>
  </si>
  <si>
    <t>大罗村鱼龙头屯1队40-2号</t>
  </si>
  <si>
    <t>胡德弟</t>
  </si>
  <si>
    <t>大罗村鱼龙头屯1队41号</t>
  </si>
  <si>
    <t>胡满德</t>
  </si>
  <si>
    <t>大罗村鱼龙头屯1队39号</t>
  </si>
  <si>
    <t>胡秋明</t>
  </si>
  <si>
    <t>大罗村鱼龙头屯1队40-3号</t>
  </si>
  <si>
    <t>胡树林</t>
  </si>
  <si>
    <t>大罗村鱼龙头屯1队19号</t>
  </si>
  <si>
    <t>胡登明</t>
  </si>
  <si>
    <t>大罗村鱼龙头屯1队28号</t>
  </si>
  <si>
    <t>胡新新</t>
  </si>
  <si>
    <t>大罗村鱼龙头屯1队29-1号</t>
  </si>
  <si>
    <t>胡付芳</t>
  </si>
  <si>
    <t>大罗村鱼龙头屯1队12号</t>
  </si>
  <si>
    <t>胡青荣</t>
  </si>
  <si>
    <t>大罗村鱼龙头屯1队3号</t>
  </si>
  <si>
    <t>胡德林</t>
  </si>
  <si>
    <t>大罗村鱼龙头屯1队46-2号</t>
  </si>
  <si>
    <t>胡春华</t>
  </si>
  <si>
    <t>大罗村鱼龙头屯1队33号</t>
  </si>
  <si>
    <t>胡顺连</t>
  </si>
  <si>
    <t>大罗村鱼龙头屯1队43-1号</t>
  </si>
  <si>
    <t>胡建立</t>
  </si>
  <si>
    <t>大罗村鱼龙头屯1队23-1号</t>
  </si>
  <si>
    <t>胡满芳</t>
  </si>
  <si>
    <t>大罗村鱼龙头屯1队13号</t>
  </si>
  <si>
    <t>胡俭德</t>
  </si>
  <si>
    <t>大罗村鱼龙头屯1队7号</t>
  </si>
  <si>
    <t>胡成立</t>
  </si>
  <si>
    <t>大罗村鱼龙头屯1队22号</t>
  </si>
  <si>
    <t>胡建生</t>
  </si>
  <si>
    <t>大罗村鱼龙头屯1队6-2号</t>
  </si>
  <si>
    <t>胡成喜</t>
  </si>
  <si>
    <t>大罗村鱼龙头屯1队21号</t>
  </si>
  <si>
    <t>胡来生</t>
  </si>
  <si>
    <t>大罗村鱼龙头屯1队48号</t>
  </si>
  <si>
    <t>胡开连</t>
  </si>
  <si>
    <t>大罗村鱼龙头屯1队18号</t>
  </si>
  <si>
    <t>胡贱弟</t>
  </si>
  <si>
    <t>大罗村鱼龙头屯1队30-1号</t>
  </si>
  <si>
    <t>胡德明</t>
  </si>
  <si>
    <t>大罗村鱼龙头屯1队8-2号</t>
  </si>
  <si>
    <t>胡庚华</t>
  </si>
  <si>
    <t>大罗村鱼龙头屯2队66-1号</t>
  </si>
  <si>
    <t>胡青友</t>
  </si>
  <si>
    <t>大罗村鱼龙头屯2队63-2号</t>
  </si>
  <si>
    <t>胡冬弟</t>
  </si>
  <si>
    <t>大罗村鱼龙头屯2队63-1号</t>
  </si>
  <si>
    <t>胡建军</t>
  </si>
  <si>
    <t>大罗村鱼龙头屯2队56-1号</t>
  </si>
  <si>
    <t>胡祥林</t>
  </si>
  <si>
    <t>大罗村鱼龙头屯2队65号</t>
  </si>
  <si>
    <t>胡继兵</t>
  </si>
  <si>
    <t>大罗村鱼龙头屯2队55号</t>
  </si>
  <si>
    <t>胡玉林</t>
  </si>
  <si>
    <t>大罗村鱼龙头屯2队51-2号</t>
  </si>
  <si>
    <t>廖德妹</t>
  </si>
  <si>
    <t>大罗村鱼龙头屯2队57号</t>
  </si>
  <si>
    <t>胡继林</t>
  </si>
  <si>
    <t>大罗村鱼龙头屯2队62号</t>
  </si>
  <si>
    <t>胡增林</t>
  </si>
  <si>
    <t>大罗村鱼龙头屯2队56-2号</t>
  </si>
  <si>
    <t>胡孟生</t>
  </si>
  <si>
    <t>大罗村鱼龙头屯2队59号</t>
  </si>
  <si>
    <t>胡坤弟</t>
  </si>
  <si>
    <t>大罗村鱼龙头屯2队61-2号</t>
  </si>
  <si>
    <t>胡志辉</t>
  </si>
  <si>
    <t>大罗村鱼龙头屯2队58-2号</t>
  </si>
  <si>
    <t>胡建国</t>
  </si>
  <si>
    <t>大罗村鱼龙头屯2队59-1号</t>
  </si>
  <si>
    <t>胡玉明</t>
  </si>
  <si>
    <t>大罗村鱼龙头屯2队53号</t>
  </si>
  <si>
    <t>胡坤连</t>
  </si>
  <si>
    <t>大罗村鱼龙头屯2队61-1号</t>
  </si>
  <si>
    <t>胡荣生</t>
  </si>
  <si>
    <t>大罗村鱼龙头屯2队60号</t>
  </si>
  <si>
    <t>胡素明</t>
  </si>
  <si>
    <t>大罗村鱼龙头屯2队60-1号</t>
  </si>
  <si>
    <t>胡小华</t>
  </si>
  <si>
    <t>大罗村鱼龙头屯2队66-2号</t>
  </si>
  <si>
    <t>胡志光</t>
  </si>
  <si>
    <t>大罗村鱼龙头屯2队58-1号</t>
  </si>
  <si>
    <t>梁冬才</t>
  </si>
  <si>
    <t>大罗村福定桥屯23-1号</t>
  </si>
  <si>
    <t>梁佑儿</t>
  </si>
  <si>
    <t>大罗村福定桥屯22-2号</t>
  </si>
  <si>
    <t>秦军</t>
  </si>
  <si>
    <t>大罗村福定桥屯3-1号</t>
  </si>
  <si>
    <t>秦荣桂</t>
  </si>
  <si>
    <t>大罗村福定桥屯16-1号</t>
  </si>
  <si>
    <t>梁冬奇</t>
  </si>
  <si>
    <t>大罗村福定桥屯23-2号</t>
  </si>
  <si>
    <t>葛登华</t>
  </si>
  <si>
    <t>大罗村福定桥屯10-1号</t>
  </si>
  <si>
    <t>葛冬友</t>
  </si>
  <si>
    <t>大罗村福定桥屯7号</t>
  </si>
  <si>
    <t>秦荣生</t>
  </si>
  <si>
    <t>大罗村福定桥屯16-3号</t>
  </si>
  <si>
    <t>大罗村福定桥屯30号</t>
  </si>
  <si>
    <t>秦荣明</t>
  </si>
  <si>
    <t>大罗村福定桥屯19-2号</t>
  </si>
  <si>
    <t>朱香明</t>
  </si>
  <si>
    <t>大罗村福定桥屯1号</t>
  </si>
  <si>
    <t>葛连成</t>
  </si>
  <si>
    <t>大罗村福定桥屯9-1号</t>
  </si>
  <si>
    <t>秦荣平</t>
  </si>
  <si>
    <t>大罗村福定桥屯19-1号</t>
  </si>
  <si>
    <t>秦桂弟</t>
  </si>
  <si>
    <t>大罗村福定桥屯12-1号</t>
  </si>
  <si>
    <t>龙持付</t>
  </si>
  <si>
    <t>大罗村福定桥屯27号</t>
  </si>
  <si>
    <t>秦有弟</t>
  </si>
  <si>
    <t>大罗村福定桥屯12-2号</t>
  </si>
  <si>
    <t>梁光</t>
  </si>
  <si>
    <t>大罗村福定桥屯20号</t>
  </si>
  <si>
    <t>李玲妹</t>
  </si>
  <si>
    <t>大罗村福定桥屯32号</t>
  </si>
  <si>
    <t>秦秀华</t>
  </si>
  <si>
    <t>大罗村福定桥屯18-1号</t>
  </si>
  <si>
    <t>梁桂明</t>
  </si>
  <si>
    <t>大罗村福定桥屯21号</t>
  </si>
  <si>
    <t>秦四九</t>
  </si>
  <si>
    <t>大罗村福定桥屯29号</t>
  </si>
  <si>
    <t>秦俭弟</t>
  </si>
  <si>
    <t>大罗村福定桥屯13-1号</t>
  </si>
  <si>
    <t>葛友生</t>
  </si>
  <si>
    <t>大罗村福定桥屯8号</t>
  </si>
  <si>
    <t>梁佑华</t>
  </si>
  <si>
    <t>大罗村福定桥屯26-2号</t>
  </si>
  <si>
    <t>秦五一</t>
  </si>
  <si>
    <t>大罗村福定桥屯2号</t>
  </si>
  <si>
    <t>秦小新</t>
  </si>
  <si>
    <t>大罗村福定桥屯6-1号</t>
  </si>
  <si>
    <t>秦四六</t>
  </si>
  <si>
    <t>大罗村福定桥屯28号</t>
  </si>
  <si>
    <t>秦华</t>
  </si>
  <si>
    <t>大罗村福定桥屯11-2号</t>
  </si>
  <si>
    <t>秦荣福</t>
  </si>
  <si>
    <t>葛五七</t>
  </si>
  <si>
    <t>大罗村福定桥屯10-4号</t>
  </si>
  <si>
    <t>葛元生</t>
  </si>
  <si>
    <t>大罗村福定桥屯12号</t>
  </si>
  <si>
    <t>梁小平</t>
  </si>
  <si>
    <t>大罗村福定桥屯31-2号</t>
  </si>
  <si>
    <t>秦建明</t>
  </si>
  <si>
    <t>大罗村福定桥屯17号</t>
  </si>
  <si>
    <t>秦秀明</t>
  </si>
  <si>
    <t>大罗村福定桥屯18号</t>
  </si>
  <si>
    <t>葛有华</t>
  </si>
  <si>
    <t>大罗村福定桥屯7-1号</t>
  </si>
  <si>
    <t>葛元</t>
  </si>
  <si>
    <t>大罗村福定桥屯10-2号</t>
  </si>
  <si>
    <t>葛六一</t>
  </si>
  <si>
    <t>大罗村福定桥屯10-3号</t>
  </si>
  <si>
    <t>葛连德</t>
  </si>
  <si>
    <t>大罗村福定桥屯12-6号</t>
  </si>
  <si>
    <t>葛连华</t>
  </si>
  <si>
    <t>大罗村福定桥屯8-1号</t>
  </si>
  <si>
    <t>黄继珍</t>
  </si>
  <si>
    <t>大罗村福定桥屯9号</t>
  </si>
  <si>
    <t>梁承明</t>
  </si>
  <si>
    <t>大罗村官田屯10队9-1号</t>
  </si>
  <si>
    <t>太平村</t>
  </si>
  <si>
    <t>黄子琼</t>
  </si>
  <si>
    <t>太平村大坪土屯88号</t>
  </si>
  <si>
    <t>于梅初</t>
  </si>
  <si>
    <t>太平村大坪土屯3号</t>
  </si>
  <si>
    <t>于佑华</t>
  </si>
  <si>
    <t>太平村大坪土屯20号</t>
  </si>
  <si>
    <t>周代琼</t>
  </si>
  <si>
    <t>太平村大坪土屯71号</t>
  </si>
  <si>
    <t>黄子文</t>
  </si>
  <si>
    <t>太平村大坪土屯1-2号</t>
  </si>
  <si>
    <t>黄友成</t>
  </si>
  <si>
    <t>太平村大坪土屯85-1号</t>
  </si>
  <si>
    <t>于桂友</t>
  </si>
  <si>
    <t>太平村大坪土屯50-1号</t>
  </si>
  <si>
    <t>于学章</t>
  </si>
  <si>
    <t>太平村大坪土屯17号</t>
  </si>
  <si>
    <t>于成章</t>
  </si>
  <si>
    <t>太平村大坪土屯17-2号</t>
  </si>
  <si>
    <t>于义才</t>
  </si>
  <si>
    <t>太平村大坪土屯12号</t>
  </si>
  <si>
    <t>黄国平</t>
  </si>
  <si>
    <t>太平村大坪土屯91号</t>
  </si>
  <si>
    <t>于万柏</t>
  </si>
  <si>
    <t>太平村大坪土屯45号</t>
  </si>
  <si>
    <t>于六益</t>
  </si>
  <si>
    <t>太平村大坪土屯99号</t>
  </si>
  <si>
    <t>杨吉增</t>
  </si>
  <si>
    <t>太平村大坪土屯79号</t>
  </si>
  <si>
    <t>于增益</t>
  </si>
  <si>
    <t>太平村大坪土屯19号</t>
  </si>
  <si>
    <t>于建明</t>
  </si>
  <si>
    <t>太平村大坪土屯58号</t>
  </si>
  <si>
    <t>于福坤</t>
  </si>
  <si>
    <t>太平村大坪土屯25号</t>
  </si>
  <si>
    <t>太平村大坪土屯63号</t>
  </si>
  <si>
    <t>于斌华</t>
  </si>
  <si>
    <t>太平村大坪土屯65号</t>
  </si>
  <si>
    <t>杨耀成</t>
  </si>
  <si>
    <t>太平村大坪土屯77号</t>
  </si>
  <si>
    <t>于长弟</t>
  </si>
  <si>
    <t>太平村大坪土屯60号</t>
  </si>
  <si>
    <t>黄子华</t>
  </si>
  <si>
    <t>太平村大坪土屯87号</t>
  </si>
  <si>
    <t>林群弟</t>
  </si>
  <si>
    <t>太平村欧阳屯6队1号</t>
  </si>
  <si>
    <t>太平村欧阳屯6队42-2号</t>
  </si>
  <si>
    <t>太平村欧阳屯6队31-3号</t>
  </si>
  <si>
    <t>林长明</t>
  </si>
  <si>
    <t>太平村欧阳屯6队32号</t>
  </si>
  <si>
    <t>林顺红</t>
  </si>
  <si>
    <t>太平村欧阳屯6队12号</t>
  </si>
  <si>
    <t>韦云荣</t>
  </si>
  <si>
    <t>太平村山尾屯10队17-1号</t>
  </si>
  <si>
    <t>苏秀娟</t>
  </si>
  <si>
    <t>太平村山尾屯10队29号</t>
  </si>
  <si>
    <t>韦克昌</t>
  </si>
  <si>
    <t>太平村山尾屯10队63-1号</t>
  </si>
  <si>
    <t>韦胜山</t>
  </si>
  <si>
    <t>太平村山尾屯10队30号</t>
  </si>
  <si>
    <t>韦振明</t>
  </si>
  <si>
    <t>太平村山尾屯11队95号</t>
  </si>
  <si>
    <t>韦玉锋</t>
  </si>
  <si>
    <t>太平村山尾屯11队98号</t>
  </si>
  <si>
    <t>廖佑妹</t>
  </si>
  <si>
    <t>太平村山尾屯12队85-1号</t>
  </si>
  <si>
    <t>韦代兴</t>
  </si>
  <si>
    <t>太平村山尾屯10队21号</t>
  </si>
  <si>
    <t>韦月华</t>
  </si>
  <si>
    <t>太平村山尾屯18队6号</t>
  </si>
  <si>
    <t>韦月生</t>
  </si>
  <si>
    <t>太平村山尾屯18队7号</t>
  </si>
  <si>
    <t>韦桂生</t>
  </si>
  <si>
    <t>太平村山尾屯18队60号</t>
  </si>
  <si>
    <t>韦八德</t>
  </si>
  <si>
    <t>太平村山尾屯18队1号</t>
  </si>
  <si>
    <t>韦玉德</t>
  </si>
  <si>
    <t>太平村山尾屯10队43-1号</t>
  </si>
  <si>
    <t>韦小又</t>
  </si>
  <si>
    <t>太平村山尾屯10队47号</t>
  </si>
  <si>
    <t>韦贞荣</t>
  </si>
  <si>
    <t>太平村山尾屯10队23号</t>
  </si>
  <si>
    <t>韦玉连</t>
  </si>
  <si>
    <t>太平村山尾屯10队41-1号</t>
  </si>
  <si>
    <t>韦建珍</t>
  </si>
  <si>
    <t>太平村山尾屯10队39号</t>
  </si>
  <si>
    <t>韦建明</t>
  </si>
  <si>
    <t>太平村山尾屯10队31号</t>
  </si>
  <si>
    <t>韦克青</t>
  </si>
  <si>
    <t>太平村山尾屯10队25号</t>
  </si>
  <si>
    <t>韦增华</t>
  </si>
  <si>
    <t>太平村山尾屯10队58号</t>
  </si>
  <si>
    <t>韦运华</t>
  </si>
  <si>
    <t>太平村山尾屯10队45号</t>
  </si>
  <si>
    <t>韦凤华</t>
  </si>
  <si>
    <t>太平村山尾屯10队19-2号</t>
  </si>
  <si>
    <t>韦义林</t>
  </si>
  <si>
    <t>太平村山尾屯10队53-1号</t>
  </si>
  <si>
    <t>太平村山尾屯10队20号</t>
  </si>
  <si>
    <t>韦明德</t>
  </si>
  <si>
    <t>太平村太平屯9队58-2号</t>
  </si>
  <si>
    <t>林弟姑</t>
  </si>
  <si>
    <t>太平村太平屯9队2-1号</t>
  </si>
  <si>
    <t>韦晋元</t>
  </si>
  <si>
    <t>太平村太平屯9队56-1号</t>
  </si>
  <si>
    <t>韦小平</t>
  </si>
  <si>
    <t>太平村太平屯9队30-1号</t>
  </si>
  <si>
    <t>韦九元</t>
  </si>
  <si>
    <t>太平村太平屯9队48号</t>
  </si>
  <si>
    <t>廖桂福</t>
  </si>
  <si>
    <t>太平村太平屯9队82-1号</t>
  </si>
  <si>
    <t>韦凤元</t>
  </si>
  <si>
    <t>太平村太平屯9队39号</t>
  </si>
  <si>
    <t>韦成平</t>
  </si>
  <si>
    <t>太平村太平屯9队43-2号</t>
  </si>
  <si>
    <t>韦元英</t>
  </si>
  <si>
    <t>太平村太平屯9队81号</t>
  </si>
  <si>
    <t>韦富元</t>
  </si>
  <si>
    <t>太平村太平屯9队35号</t>
  </si>
  <si>
    <t>韦玉元</t>
  </si>
  <si>
    <t>太平村太平屯14队51号</t>
  </si>
  <si>
    <t>韦社玉</t>
  </si>
  <si>
    <t>太平村太平屯14队10号</t>
  </si>
  <si>
    <t>太平村太平屯14队62-2号</t>
  </si>
  <si>
    <t>龙小敏</t>
  </si>
  <si>
    <t>太平村太平屯14队63号</t>
  </si>
  <si>
    <t>韦昌林</t>
  </si>
  <si>
    <t>太平村太平屯8队36号</t>
  </si>
  <si>
    <t>韦启旺</t>
  </si>
  <si>
    <t>太平村太平屯15队78-2号</t>
  </si>
  <si>
    <t>韦嘉成</t>
  </si>
  <si>
    <t>太平村太平屯15队86-1号</t>
  </si>
  <si>
    <t>韦有弟</t>
  </si>
  <si>
    <t>太平村太平屯15队21号</t>
  </si>
  <si>
    <t>韦建鹏</t>
  </si>
  <si>
    <t>太平村太平屯15队79号</t>
  </si>
  <si>
    <t>李秀生</t>
  </si>
  <si>
    <t>太平村白石坪屯16队8号</t>
  </si>
  <si>
    <t>李连香</t>
  </si>
  <si>
    <t>太平村白石坪屯16队21-1号</t>
  </si>
  <si>
    <t>李桂香</t>
  </si>
  <si>
    <t>太平村白石坪屯16队21-2号</t>
  </si>
  <si>
    <t>李明华</t>
  </si>
  <si>
    <t>太平村白石坪屯16队20-1号</t>
  </si>
  <si>
    <t>龙得友</t>
  </si>
  <si>
    <t>太平村东安岭屯4队50-3号</t>
  </si>
  <si>
    <t>龙德超</t>
  </si>
  <si>
    <t>太平村东安岭屯4队50-5号</t>
  </si>
  <si>
    <t>龙德兴</t>
  </si>
  <si>
    <t>太平村东安岭屯4队55号</t>
  </si>
  <si>
    <t>龙德连</t>
  </si>
  <si>
    <t>太平村东安岭屯4队50-2号</t>
  </si>
  <si>
    <t>龙朝明</t>
  </si>
  <si>
    <t>太平村东安岭屯4队53-1号</t>
  </si>
  <si>
    <t>龙顺林</t>
  </si>
  <si>
    <t>太平村东安岭屯4队77-1号</t>
  </si>
  <si>
    <t>龙树成</t>
  </si>
  <si>
    <t>太平村东安岭屯4队68号</t>
  </si>
  <si>
    <t>龙成林</t>
  </si>
  <si>
    <t>太平村东安岭屯4队73-2号</t>
  </si>
  <si>
    <t>龙顺弟</t>
  </si>
  <si>
    <t>太平村东安岭屯4队67号</t>
  </si>
  <si>
    <t>龙桂平</t>
  </si>
  <si>
    <t>太平村东安岭屯3队17-3号</t>
  </si>
  <si>
    <t>龙正弟</t>
  </si>
  <si>
    <t>太平村东安岭屯3队11号</t>
  </si>
  <si>
    <t>龙建文</t>
  </si>
  <si>
    <t>太平村东安岭屯3队3-2号</t>
  </si>
  <si>
    <t>龙得义</t>
  </si>
  <si>
    <t>太平村东安岭屯3队27号</t>
  </si>
  <si>
    <t>龙孟祥</t>
  </si>
  <si>
    <t>太平村东安岭屯3队13号</t>
  </si>
  <si>
    <t>龙荣勤</t>
  </si>
  <si>
    <t>太平村东安岭屯3队21号</t>
  </si>
  <si>
    <t>龙建发</t>
  </si>
  <si>
    <t>太平村东安岭屯3队1号</t>
  </si>
  <si>
    <t>龙九二</t>
  </si>
  <si>
    <t>太平村东安岭屯3队36-2号</t>
  </si>
  <si>
    <t>龙建和</t>
  </si>
  <si>
    <t>太平村东安岭屯3队37号</t>
  </si>
  <si>
    <t>龙增华</t>
  </si>
  <si>
    <t>太平村东安岭屯3队29号</t>
  </si>
  <si>
    <t>龙桂连</t>
  </si>
  <si>
    <t>太平村东安岭屯3队8-2号</t>
  </si>
  <si>
    <t>龙新成</t>
  </si>
  <si>
    <t>太平村东安岭屯3队6-3号</t>
  </si>
  <si>
    <t>韦金红</t>
  </si>
  <si>
    <t>太平村东安岭屯3队46-2号</t>
  </si>
  <si>
    <t>龙春林</t>
  </si>
  <si>
    <t>太平村东安岭屯3队47号</t>
  </si>
  <si>
    <t>龙春华</t>
  </si>
  <si>
    <t>太平村东安岭屯3队41号</t>
  </si>
  <si>
    <t>龙九金</t>
  </si>
  <si>
    <t>太平村东安岭屯3队4-2号</t>
  </si>
  <si>
    <t>龙冬弟</t>
  </si>
  <si>
    <t>太平村东安岭屯3队46-1号</t>
  </si>
  <si>
    <t>龙六成</t>
  </si>
  <si>
    <t>太平村东安岭屯3队10号</t>
  </si>
  <si>
    <t>林运红</t>
  </si>
  <si>
    <t>太平村欧阳屯6队33号</t>
  </si>
  <si>
    <t>李庆发</t>
  </si>
  <si>
    <t>太平村白石坪屯16队11-1号</t>
  </si>
  <si>
    <t>龙朝成</t>
  </si>
  <si>
    <t>太平村东安岭屯4队60号</t>
  </si>
  <si>
    <t>刘小妹</t>
  </si>
  <si>
    <t>广西壮族自治区桂林市永福县苏桥镇太平村委会</t>
  </si>
  <si>
    <t>黎丽</t>
  </si>
  <si>
    <t>太平村东安岭屯3队49号</t>
  </si>
  <si>
    <t>龙仕学</t>
  </si>
  <si>
    <t>太平村彭庄屯1队107-1号</t>
  </si>
  <si>
    <t>龙连生</t>
  </si>
  <si>
    <t>太平村彭庄屯1队41-2号</t>
  </si>
  <si>
    <t>李顺连</t>
  </si>
  <si>
    <t>太平村彭庄屯1队83号</t>
  </si>
  <si>
    <t>龙仕章</t>
  </si>
  <si>
    <t>太平村彭庄屯1队82号</t>
  </si>
  <si>
    <t>龙元弟</t>
  </si>
  <si>
    <t>太平村彭庄屯1队109号</t>
  </si>
  <si>
    <t>李顺喜</t>
  </si>
  <si>
    <t>太平村彭庄屯1队83-1号</t>
  </si>
  <si>
    <t>蒋六生</t>
  </si>
  <si>
    <t>太平村彭庄屯1队97号</t>
  </si>
  <si>
    <t>陆秀娟</t>
  </si>
  <si>
    <t>太平村彭庄屯2队20-1号</t>
  </si>
  <si>
    <t>太平村彭庄屯17队51-1号</t>
  </si>
  <si>
    <t>太平村彭庄屯17队53-2号</t>
  </si>
  <si>
    <t>龙桂元</t>
  </si>
  <si>
    <t>太平村彭庄屯2队18-1号</t>
  </si>
  <si>
    <t>秦琼珍</t>
  </si>
  <si>
    <t>太平村彭庄屯1队85-2号</t>
  </si>
  <si>
    <t>龙仕华</t>
  </si>
  <si>
    <t>太平村彭庄屯1队14号</t>
  </si>
  <si>
    <t>蒋庆生</t>
  </si>
  <si>
    <t>太平村彭庄屯1队73号</t>
  </si>
  <si>
    <t>龙继继</t>
  </si>
  <si>
    <t>太平村彭庄屯2队43号</t>
  </si>
  <si>
    <t>周德志</t>
  </si>
  <si>
    <t>太平村彭庄屯2队66-1号</t>
  </si>
  <si>
    <t>周青佑</t>
  </si>
  <si>
    <t>太平村彭庄屯2队69-2号</t>
  </si>
  <si>
    <t>龙仕杰</t>
  </si>
  <si>
    <t>太平村彭庄屯1队82-1号</t>
  </si>
  <si>
    <t>王阿香</t>
  </si>
  <si>
    <t>太平村彭庄屯1队75号</t>
  </si>
  <si>
    <t>蒋新华</t>
  </si>
  <si>
    <t>太平村彭庄屯1队76号</t>
  </si>
  <si>
    <t>于四五</t>
  </si>
  <si>
    <t>太平村彭庄屯17队62号</t>
  </si>
  <si>
    <t>于华珍</t>
  </si>
  <si>
    <t>太平村彭庄屯2队20号</t>
  </si>
  <si>
    <t>龙敏儿</t>
  </si>
  <si>
    <t>太平村彭庄屯2队46-3号</t>
  </si>
  <si>
    <t>吴碧珍</t>
  </si>
  <si>
    <t>太平村彭庄屯1队42号</t>
  </si>
  <si>
    <t>韦春林</t>
  </si>
  <si>
    <t>太平村山尾屯18队11号</t>
  </si>
  <si>
    <t>韦德明</t>
  </si>
  <si>
    <t>太平村山尾屯18队15号</t>
  </si>
  <si>
    <t>于万松</t>
  </si>
  <si>
    <t>太平村大坪土屯10-2号</t>
  </si>
  <si>
    <t>韦庚有</t>
  </si>
  <si>
    <t>太平村太平屯14队89号</t>
  </si>
  <si>
    <t>于桂兵</t>
  </si>
  <si>
    <t>太平村大坪土屯36号</t>
  </si>
  <si>
    <t>黄三元</t>
  </si>
  <si>
    <t>太平村大坪土屯92号</t>
  </si>
  <si>
    <t>杨九九</t>
  </si>
  <si>
    <t>7</t>
  </si>
  <si>
    <t>太平村大坪土屯78号</t>
  </si>
  <si>
    <t>于增生</t>
  </si>
  <si>
    <t>太平村大坪土屯39号</t>
  </si>
  <si>
    <t>于清平</t>
  </si>
  <si>
    <t>太平村大坪土屯23号</t>
  </si>
  <si>
    <t>6</t>
  </si>
  <si>
    <t>太平村大坪土屯49号</t>
  </si>
  <si>
    <t>于福彪</t>
  </si>
  <si>
    <t>太平村大坪土屯62号</t>
  </si>
  <si>
    <t>林谊校</t>
  </si>
  <si>
    <t>5</t>
  </si>
  <si>
    <t>太平村欧阳屯6队17号</t>
  </si>
  <si>
    <t>于小苟</t>
  </si>
  <si>
    <t>太平村大坪土屯81号</t>
  </si>
  <si>
    <t>太平村彭庄屯1队83-2号</t>
  </si>
  <si>
    <t>于佑生</t>
  </si>
  <si>
    <t>太平村大坪土屯41号</t>
  </si>
  <si>
    <t>黄运姣</t>
  </si>
  <si>
    <t>太平村彭庄屯1队71号</t>
  </si>
  <si>
    <t>周国富</t>
  </si>
  <si>
    <t>太平村彭庄屯2队39号</t>
  </si>
  <si>
    <t>王代珍</t>
  </si>
  <si>
    <t>太平村彭庄屯2队45号</t>
  </si>
  <si>
    <t>于福才</t>
  </si>
  <si>
    <t>太平村大坪土屯42号</t>
  </si>
  <si>
    <t>于福兴</t>
  </si>
  <si>
    <t>太平村大坪土屯47号</t>
  </si>
  <si>
    <t>于翔云</t>
  </si>
  <si>
    <t>太平村大坪土屯100号</t>
  </si>
  <si>
    <t>于万胜</t>
  </si>
  <si>
    <t>太平村大坪土屯10号</t>
  </si>
  <si>
    <t>周桂玉</t>
  </si>
  <si>
    <t>太平村大坪土屯69号</t>
  </si>
  <si>
    <t>于超发</t>
  </si>
  <si>
    <t>太平村大坪土屯18号</t>
  </si>
  <si>
    <t>韦振元</t>
  </si>
  <si>
    <t>太平村山尾屯11队96号</t>
  </si>
  <si>
    <t>太平村大坪土屯58-1号</t>
  </si>
  <si>
    <t>黄华成</t>
  </si>
  <si>
    <t>太平村大坪土屯85号</t>
  </si>
  <si>
    <t>韦玉兵</t>
  </si>
  <si>
    <t>太平村山尾屯18队2-1号</t>
  </si>
  <si>
    <t>林谊生</t>
  </si>
  <si>
    <t>太平村欧阳屯6队5号</t>
  </si>
  <si>
    <t>龙朝锋</t>
  </si>
  <si>
    <t>太平村东安岭屯4队60-1号</t>
  </si>
  <si>
    <t>韦运成</t>
  </si>
  <si>
    <t>太平村山尾屯10队59号</t>
  </si>
  <si>
    <t>韦桂山</t>
  </si>
  <si>
    <t>太平村山尾屯10队32号</t>
  </si>
  <si>
    <t>龙仕发</t>
  </si>
  <si>
    <t>太平村东安岭屯3队35号</t>
  </si>
  <si>
    <t>龙华权</t>
  </si>
  <si>
    <t>太平村东安岭屯3队25号</t>
  </si>
  <si>
    <t>韦金海</t>
  </si>
  <si>
    <t>太平村太平屯15队88-2号</t>
  </si>
  <si>
    <t>李丽华</t>
  </si>
  <si>
    <t>太平村白石坪屯16队20号</t>
  </si>
  <si>
    <t>龙仲丁</t>
  </si>
  <si>
    <t>太平村东安岭屯3队38号</t>
  </si>
  <si>
    <t>龙连发</t>
  </si>
  <si>
    <t>太平村东安岭屯3队36-3号</t>
  </si>
  <si>
    <t>龙继六</t>
  </si>
  <si>
    <t>太平村东安岭屯3队15-1号</t>
  </si>
  <si>
    <t>林正平</t>
  </si>
  <si>
    <t>太平村欧阳屯6队8-2号</t>
  </si>
  <si>
    <t>周玉平</t>
  </si>
  <si>
    <t>太平村大坪土屯70号</t>
  </si>
  <si>
    <t>林会平</t>
  </si>
  <si>
    <t>太平村欧阳屯6队8-3号</t>
  </si>
  <si>
    <t>于彦喜</t>
  </si>
  <si>
    <t>太平村欧阳屯7队30号</t>
  </si>
  <si>
    <t>韦德成</t>
  </si>
  <si>
    <t>太平村太平屯14队61号</t>
  </si>
  <si>
    <t>韦庚元</t>
  </si>
  <si>
    <t>太平村太平屯8队57-1号</t>
  </si>
  <si>
    <t>韦福祥</t>
  </si>
  <si>
    <t>太平村太平屯9队40号</t>
  </si>
  <si>
    <t>韦新华</t>
  </si>
  <si>
    <t>太平村太平屯14队60号</t>
  </si>
  <si>
    <t>韦兰弟</t>
  </si>
  <si>
    <t>太平村太平屯8队13号</t>
  </si>
  <si>
    <t>韦秀林</t>
  </si>
  <si>
    <t>太平村太平屯8队75-2号</t>
  </si>
  <si>
    <t>韦忠林</t>
  </si>
  <si>
    <t>太平村太平屯8队16号</t>
  </si>
  <si>
    <t>陈正秋</t>
  </si>
  <si>
    <t>太平村欧阳屯6队29号</t>
  </si>
  <si>
    <t>林爱华</t>
  </si>
  <si>
    <t>太平村太平屯9队3号</t>
  </si>
  <si>
    <t>林超义</t>
  </si>
  <si>
    <t>太平村欧阳屯6队2号</t>
  </si>
  <si>
    <t>韦梅妹</t>
  </si>
  <si>
    <t>8</t>
  </si>
  <si>
    <t>太平村太平屯9队12号</t>
  </si>
  <si>
    <t>韦秀生</t>
  </si>
  <si>
    <t>太平村太平屯8队33号</t>
  </si>
  <si>
    <t>秦开飞</t>
  </si>
  <si>
    <t>太平村彭庄屯2队38号</t>
  </si>
  <si>
    <t>韦华元</t>
  </si>
  <si>
    <t>太平村太平屯8队27号</t>
  </si>
  <si>
    <t>周桂英</t>
  </si>
  <si>
    <t>树桥村桐陂屯11队40号</t>
  </si>
  <si>
    <t>林志友</t>
  </si>
  <si>
    <t>太平村欧阳屯6队42-1号</t>
  </si>
  <si>
    <t>蒋翠英</t>
  </si>
  <si>
    <t>太平村彭庄屯2队17-2号</t>
  </si>
  <si>
    <t>龙桂峰</t>
  </si>
  <si>
    <t>太平村彭庄屯2队18-3号</t>
  </si>
  <si>
    <t>李明生</t>
  </si>
  <si>
    <t>太平村彭庄屯1队89号</t>
  </si>
  <si>
    <t>良村</t>
  </si>
  <si>
    <t>李代荣</t>
  </si>
  <si>
    <t>良村木塘庄屯17号</t>
  </si>
  <si>
    <t>李承祖</t>
  </si>
  <si>
    <t>良村木塘庄屯22号</t>
  </si>
  <si>
    <t>李承祥</t>
  </si>
  <si>
    <t>良村木塘庄屯23号</t>
  </si>
  <si>
    <t>李春贵</t>
  </si>
  <si>
    <t>良村木塘庄屯19-2号</t>
  </si>
  <si>
    <t>李连弟</t>
  </si>
  <si>
    <t>良村木塘庄屯16号</t>
  </si>
  <si>
    <t>李承力</t>
  </si>
  <si>
    <t>良村木塘庄屯2-2号</t>
  </si>
  <si>
    <t>李顺彬</t>
  </si>
  <si>
    <t>良村木塘庄屯43号</t>
  </si>
  <si>
    <t>良村木塘庄屯30号</t>
  </si>
  <si>
    <t>李祖金</t>
  </si>
  <si>
    <t>良村木塘庄屯35号</t>
  </si>
  <si>
    <t>良村木塘庄屯33号</t>
  </si>
  <si>
    <t>李爱弟</t>
  </si>
  <si>
    <t>良村木塘庄屯7号</t>
  </si>
  <si>
    <t>李佑连</t>
  </si>
  <si>
    <t>良村木塘庄屯32-2号</t>
  </si>
  <si>
    <t>李祖荣</t>
  </si>
  <si>
    <t>良村木塘庄屯32-1号</t>
  </si>
  <si>
    <t>李运德</t>
  </si>
  <si>
    <t>良村木塘庄屯18号</t>
  </si>
  <si>
    <t>李玉良</t>
  </si>
  <si>
    <t>良村木塘庄屯12-1号</t>
  </si>
  <si>
    <t>周卫群</t>
  </si>
  <si>
    <t>良村木塘庄屯9号</t>
  </si>
  <si>
    <t>何荣玉</t>
  </si>
  <si>
    <t>良村河交屯5队26-2号</t>
  </si>
  <si>
    <t>何顺明</t>
  </si>
  <si>
    <t>良村河交屯5队45号</t>
  </si>
  <si>
    <t>何林华</t>
  </si>
  <si>
    <t>良村河交屯5队48号</t>
  </si>
  <si>
    <t>何孟德</t>
  </si>
  <si>
    <t>良村河交屯5队79号</t>
  </si>
  <si>
    <t>何林意</t>
  </si>
  <si>
    <t>良村河交屯5队47-1号</t>
  </si>
  <si>
    <t>何胜友</t>
  </si>
  <si>
    <t>良村河交屯7队8号</t>
  </si>
  <si>
    <t>何志林</t>
  </si>
  <si>
    <t>良村河交屯7队11号</t>
  </si>
  <si>
    <t>何开文</t>
  </si>
  <si>
    <t>良村河交屯7队93号</t>
  </si>
  <si>
    <t>何明玉</t>
  </si>
  <si>
    <t>良村河交屯7队72号</t>
  </si>
  <si>
    <t>何志元</t>
  </si>
  <si>
    <t>良村河交屯7队17号</t>
  </si>
  <si>
    <t>何春生</t>
  </si>
  <si>
    <t>良村河交屯7队69号</t>
  </si>
  <si>
    <t>何荣普</t>
  </si>
  <si>
    <t>良村河交屯5队71号</t>
  </si>
  <si>
    <t>何荣成</t>
  </si>
  <si>
    <t>良村河交屯5队70号</t>
  </si>
  <si>
    <t>何庆连</t>
  </si>
  <si>
    <t>良村河交屯5队27号</t>
  </si>
  <si>
    <t>何东明</t>
  </si>
  <si>
    <t>良村河交屯5队83号</t>
  </si>
  <si>
    <t>何运生</t>
  </si>
  <si>
    <t>良村河交屯5队62号</t>
  </si>
  <si>
    <t>何庚弟</t>
  </si>
  <si>
    <t>良村河交屯5队49号</t>
  </si>
  <si>
    <t>何长弟</t>
  </si>
  <si>
    <t>良村河交屯5队15号</t>
  </si>
  <si>
    <t>何度成</t>
  </si>
  <si>
    <t>良村河交屯5队25号</t>
  </si>
  <si>
    <t>何五七</t>
  </si>
  <si>
    <t>良村河交屯5队26-1号</t>
  </si>
  <si>
    <t>何八妹</t>
  </si>
  <si>
    <t>良村河交屯5队50号</t>
  </si>
  <si>
    <t>何文明</t>
  </si>
  <si>
    <t>良村河交屯5队41号</t>
  </si>
  <si>
    <t>何桂明</t>
  </si>
  <si>
    <t>良村河交屯7队68号</t>
  </si>
  <si>
    <t>何庆忠</t>
  </si>
  <si>
    <t>良村河交屯7队85号</t>
  </si>
  <si>
    <t>何景荣</t>
  </si>
  <si>
    <t>良村河交屯7队76-1号</t>
  </si>
  <si>
    <t>何华荣</t>
  </si>
  <si>
    <t>良村河交屯7队40号</t>
  </si>
  <si>
    <t>何建国</t>
  </si>
  <si>
    <t>良村河交屯5队53号</t>
  </si>
  <si>
    <t>何志杰</t>
  </si>
  <si>
    <t>良村河交屯5队37-1号</t>
  </si>
  <si>
    <t>韦胜萍</t>
  </si>
  <si>
    <t>良村河交屯7队30-1号</t>
  </si>
  <si>
    <t>何清</t>
  </si>
  <si>
    <t>良村河交屯5队101号</t>
  </si>
  <si>
    <t>秦继青</t>
  </si>
  <si>
    <t>良村河交屯8队182号</t>
  </si>
  <si>
    <t>李吉荣</t>
  </si>
  <si>
    <t>良村河交屯8队181-1号</t>
  </si>
  <si>
    <t>秦中柱</t>
  </si>
  <si>
    <t>良村河交屯8队191号</t>
  </si>
  <si>
    <t>良村河交屯8队188号</t>
  </si>
  <si>
    <t>良村河交屯8队181号</t>
  </si>
  <si>
    <t>何佳全</t>
  </si>
  <si>
    <t>良村河交屯8队192号</t>
  </si>
  <si>
    <t>曾桂英</t>
  </si>
  <si>
    <t>良村河交屯8队189号</t>
  </si>
  <si>
    <t>秦增秀</t>
  </si>
  <si>
    <t>良村河交屯8队9号</t>
  </si>
  <si>
    <t>蒋顺明</t>
  </si>
  <si>
    <t>良村村上良村5队15号</t>
  </si>
  <si>
    <t>蒋景顺</t>
  </si>
  <si>
    <t>良村上良村屯4队42号</t>
  </si>
  <si>
    <t>蒋代华</t>
  </si>
  <si>
    <t>良村上良村屯4队3-2号</t>
  </si>
  <si>
    <t>蒋开昌</t>
  </si>
  <si>
    <t>良村村上良村5队19号</t>
  </si>
  <si>
    <t>蒋开凡</t>
  </si>
  <si>
    <t>良村村上良村5队20号</t>
  </si>
  <si>
    <t>蒋景林</t>
  </si>
  <si>
    <t>良村上良村屯4队8-2号</t>
  </si>
  <si>
    <t>蒋景连</t>
  </si>
  <si>
    <t>良村上良村屯4队41-1号</t>
  </si>
  <si>
    <t>蒋韦</t>
  </si>
  <si>
    <t>良村村上良村5队25号</t>
  </si>
  <si>
    <t>蒋庆</t>
  </si>
  <si>
    <t>良村村上良村5队51号</t>
  </si>
  <si>
    <t>蒋明德</t>
  </si>
  <si>
    <t>良村村上良村5队13号</t>
  </si>
  <si>
    <t>蒋玉华</t>
  </si>
  <si>
    <t>良村村上良村5队23号</t>
  </si>
  <si>
    <t>蒋保红</t>
  </si>
  <si>
    <t>良村村上良村5队50-1号</t>
  </si>
  <si>
    <t>蒋继芬</t>
  </si>
  <si>
    <t>良村村上良村5队12-2号</t>
  </si>
  <si>
    <t>彭运杰</t>
  </si>
  <si>
    <t>良村村上良村5队55号</t>
  </si>
  <si>
    <t>蒋顺发</t>
  </si>
  <si>
    <t>良村村上良村5队56号</t>
  </si>
  <si>
    <t>蒋保成</t>
  </si>
  <si>
    <t>良村村上良村5队50号</t>
  </si>
  <si>
    <t>蒋有华</t>
  </si>
  <si>
    <t>良村上良村屯4队28号</t>
  </si>
  <si>
    <t>蒋代喜</t>
  </si>
  <si>
    <t>良村上良村屯4队3-1号</t>
  </si>
  <si>
    <t>蒋天发</t>
  </si>
  <si>
    <t>良村上良村屯4队7号</t>
  </si>
  <si>
    <t>蒋田华</t>
  </si>
  <si>
    <t>良村上良村屯4队36号</t>
  </si>
  <si>
    <t>蒋桂明</t>
  </si>
  <si>
    <t>良村上良村屯4队30号</t>
  </si>
  <si>
    <t>蒋景新</t>
  </si>
  <si>
    <t>良村上良村屯4队1号</t>
  </si>
  <si>
    <t>蒋顺弟</t>
  </si>
  <si>
    <t>良村上良村屯4队37-2号</t>
  </si>
  <si>
    <t>蒋连华</t>
  </si>
  <si>
    <t>良村上良村屯4队47号</t>
  </si>
  <si>
    <t>蒋景荣</t>
  </si>
  <si>
    <t>良村上良村屯4队9-1号</t>
  </si>
  <si>
    <t>蒋有祥</t>
  </si>
  <si>
    <t>良村上良村屯4队29号</t>
  </si>
  <si>
    <t>蒋景忠</t>
  </si>
  <si>
    <t>陆峰</t>
  </si>
  <si>
    <t>良村下良村2队83号</t>
  </si>
  <si>
    <t>陆继宣</t>
  </si>
  <si>
    <t>良村下良村3队105号</t>
  </si>
  <si>
    <t>陆社德</t>
  </si>
  <si>
    <t>良村下良村3队75号</t>
  </si>
  <si>
    <t>陆春华</t>
  </si>
  <si>
    <t>良村下良村3队150号</t>
  </si>
  <si>
    <t>陆继田</t>
  </si>
  <si>
    <t>良村下良村3队103号</t>
  </si>
  <si>
    <t>陆勤</t>
  </si>
  <si>
    <t>良村下良村3队87-1号</t>
  </si>
  <si>
    <t>陆腾</t>
  </si>
  <si>
    <t>良村下良村3队40号</t>
  </si>
  <si>
    <t>陆八连</t>
  </si>
  <si>
    <t>良村下良村3队89号</t>
  </si>
  <si>
    <t>韦付玲</t>
  </si>
  <si>
    <t>良村下良村3队91号</t>
  </si>
  <si>
    <t>彭永平</t>
  </si>
  <si>
    <t>良村下良村3队59号</t>
  </si>
  <si>
    <t>莫梅英</t>
  </si>
  <si>
    <t>良村上良村屯4队11-1号</t>
  </si>
  <si>
    <t>黄七六</t>
  </si>
  <si>
    <t>良村下良村1队32号</t>
  </si>
  <si>
    <t>陆连友</t>
  </si>
  <si>
    <t>良村下良村2队102-1号</t>
  </si>
  <si>
    <t>陆显志</t>
  </si>
  <si>
    <t>良村下良村2队81号</t>
  </si>
  <si>
    <t>陆增华</t>
  </si>
  <si>
    <t>良村下良村2队71号</t>
  </si>
  <si>
    <t>陆仕平</t>
  </si>
  <si>
    <t>良村下良村2队42号</t>
  </si>
  <si>
    <t>陆永奇</t>
  </si>
  <si>
    <t>良村下良村2队93号</t>
  </si>
  <si>
    <t>陆成松</t>
  </si>
  <si>
    <t>良村下良村2队101-1号</t>
  </si>
  <si>
    <t>陆丽松</t>
  </si>
  <si>
    <t>良村下良村2队102-2号</t>
  </si>
  <si>
    <t>陆卫群</t>
  </si>
  <si>
    <t>良村下良村2队46号</t>
  </si>
  <si>
    <t>陆雪林</t>
  </si>
  <si>
    <t>良村下良村2队112号</t>
  </si>
  <si>
    <t>陆清华</t>
  </si>
  <si>
    <t>良村下良村2队79号</t>
  </si>
  <si>
    <t>陆爱林</t>
  </si>
  <si>
    <t>良村下良村1队9号</t>
  </si>
  <si>
    <t>黄代喜</t>
  </si>
  <si>
    <t>良村下良村1队21号</t>
  </si>
  <si>
    <t>黄八六</t>
  </si>
  <si>
    <t>良村下良村1队12号</t>
  </si>
  <si>
    <t>黄良成</t>
  </si>
  <si>
    <t>良村下良村1队5号</t>
  </si>
  <si>
    <t>黄金弟</t>
  </si>
  <si>
    <t>良村下良村1队7号</t>
  </si>
  <si>
    <t>黄梦涛</t>
  </si>
  <si>
    <t>良村下良村1队22号</t>
  </si>
  <si>
    <t>黄秋生</t>
  </si>
  <si>
    <t>良村下良村1队20号</t>
  </si>
  <si>
    <t>黄良生</t>
  </si>
  <si>
    <t>良村下良村1队36-1号</t>
  </si>
  <si>
    <t>蒋小梅</t>
  </si>
  <si>
    <t>良村下良村1队18号</t>
  </si>
  <si>
    <t>黄继德</t>
  </si>
  <si>
    <t>良村下良村1队27号</t>
  </si>
  <si>
    <t>黄天凤</t>
  </si>
  <si>
    <t>良村下良村1队6号</t>
  </si>
  <si>
    <t>李冬苟</t>
  </si>
  <si>
    <t>良村河交屯3队165号</t>
  </si>
  <si>
    <t>良村河交屯4队19-1号</t>
  </si>
  <si>
    <t>李善超</t>
  </si>
  <si>
    <t>良村河交屯3队153号</t>
  </si>
  <si>
    <t>李满弟</t>
  </si>
  <si>
    <t>良村河交屯3队79号</t>
  </si>
  <si>
    <t>李冬弟</t>
  </si>
  <si>
    <t>良村河交屯3队155号</t>
  </si>
  <si>
    <t>李世华</t>
  </si>
  <si>
    <t>良村河交屯3队176号</t>
  </si>
  <si>
    <t>秦荣</t>
  </si>
  <si>
    <t>良村河交屯3队50-1号</t>
  </si>
  <si>
    <t>李荣华</t>
  </si>
  <si>
    <t>良村河交屯3队103号</t>
  </si>
  <si>
    <t>李文聪</t>
  </si>
  <si>
    <t>良村河交屯10队123号</t>
  </si>
  <si>
    <t>李义和</t>
  </si>
  <si>
    <t>良村河交屯10队37-1号</t>
  </si>
  <si>
    <t>良村河交屯2队86号</t>
  </si>
  <si>
    <t>李爱德</t>
  </si>
  <si>
    <t>良村河交屯2队81号</t>
  </si>
  <si>
    <t>李勇</t>
  </si>
  <si>
    <t>良村河交屯2队150号</t>
  </si>
  <si>
    <t>李志平</t>
  </si>
  <si>
    <t>良村河交屯2队173号</t>
  </si>
  <si>
    <t>良村河交屯2队163号</t>
  </si>
  <si>
    <t>李永明</t>
  </si>
  <si>
    <t>良村河交屯9队148号</t>
  </si>
  <si>
    <t>李送德</t>
  </si>
  <si>
    <t>良村河交屯10队129号</t>
  </si>
  <si>
    <t>李永林</t>
  </si>
  <si>
    <t>良村河交屯10队180-1号</t>
  </si>
  <si>
    <t>李安文</t>
  </si>
  <si>
    <t>良村河交屯9队113-2号</t>
  </si>
  <si>
    <t>李建国</t>
  </si>
  <si>
    <t>良村河交屯9队116号</t>
  </si>
  <si>
    <t>陈桂才</t>
  </si>
  <si>
    <t>良村车头8队65-2号</t>
  </si>
  <si>
    <t>李永华</t>
  </si>
  <si>
    <t>良村河交屯9队147号</t>
  </si>
  <si>
    <t>陈秀峰</t>
  </si>
  <si>
    <t>良村车头8队42号</t>
  </si>
  <si>
    <t>李尚武</t>
  </si>
  <si>
    <t>良村河交屯4队201号</t>
  </si>
  <si>
    <t>钟群英</t>
  </si>
  <si>
    <t>良村河交屯4队3号</t>
  </si>
  <si>
    <t>良村河交屯4队32号</t>
  </si>
  <si>
    <t>李寿贤</t>
  </si>
  <si>
    <t>良村河交屯4队42号</t>
  </si>
  <si>
    <t>甘运生</t>
  </si>
  <si>
    <t>良村河交屯4队7号</t>
  </si>
  <si>
    <t>甘运成</t>
  </si>
  <si>
    <t>良村河交屯4队5号</t>
  </si>
  <si>
    <t>李佳成</t>
  </si>
  <si>
    <t>良村河交屯4队13号</t>
  </si>
  <si>
    <t>李有军</t>
  </si>
  <si>
    <t>良村河交屯4队63-1号</t>
  </si>
  <si>
    <t>雷七生</t>
  </si>
  <si>
    <t>良村河交屯4队68号</t>
  </si>
  <si>
    <t>李忠武</t>
  </si>
  <si>
    <t>良村河交屯4队36号</t>
  </si>
  <si>
    <t>李欣林</t>
  </si>
  <si>
    <t>良村河交屯4队23号</t>
  </si>
  <si>
    <t>李玉新</t>
  </si>
  <si>
    <t>良村河交屯1队119号</t>
  </si>
  <si>
    <t>李智辉</t>
  </si>
  <si>
    <t>良村河交屯1队138号</t>
  </si>
  <si>
    <t>毛良玉</t>
  </si>
  <si>
    <t>良村河交屯1队118号</t>
  </si>
  <si>
    <t>李林青</t>
  </si>
  <si>
    <t>良村河交屯1队137-1号</t>
  </si>
  <si>
    <t>李玉丰</t>
  </si>
  <si>
    <t>良村河交屯1队139号</t>
  </si>
  <si>
    <t>钟明瑞</t>
  </si>
  <si>
    <t>良村河交屯1队136-2号</t>
  </si>
  <si>
    <t>李七斤</t>
  </si>
  <si>
    <t>良村河交屯1队177号</t>
  </si>
  <si>
    <t>良村车头屯6队89号</t>
  </si>
  <si>
    <t>阳献科</t>
  </si>
  <si>
    <t>良村车头屯6队102号</t>
  </si>
  <si>
    <t>阳爱德</t>
  </si>
  <si>
    <t>良村车头屯6队8号</t>
  </si>
  <si>
    <t>方志荣</t>
  </si>
  <si>
    <t>良村车头屯6队180号</t>
  </si>
  <si>
    <t>阳献祥</t>
  </si>
  <si>
    <t>良村车头屯6队168号</t>
  </si>
  <si>
    <t>阳蓝辉</t>
  </si>
  <si>
    <t>良村车头屯6队99号</t>
  </si>
  <si>
    <t>阳桂香</t>
  </si>
  <si>
    <t>良村车头屯6队99-2号</t>
  </si>
  <si>
    <t>阳军连</t>
  </si>
  <si>
    <t>良村车头屯6队91号</t>
  </si>
  <si>
    <t>蒋建荣</t>
  </si>
  <si>
    <t>良村车头屯6队161号</t>
  </si>
  <si>
    <t>阳瑞军</t>
  </si>
  <si>
    <t>良村车头屯6队72号</t>
  </si>
  <si>
    <t>阳献成</t>
  </si>
  <si>
    <t>良村车头屯6队167号</t>
  </si>
  <si>
    <t>良村车头屯7队21号</t>
  </si>
  <si>
    <t>阳献友</t>
  </si>
  <si>
    <t>良村车头屯7队36号</t>
  </si>
  <si>
    <t>蒋明生</t>
  </si>
  <si>
    <t>良村车头屯7队198号</t>
  </si>
  <si>
    <t>蒋明华</t>
  </si>
  <si>
    <t>良村车头屯7队148号</t>
  </si>
  <si>
    <t>阳献安</t>
  </si>
  <si>
    <t>良村车头屯7队83号</t>
  </si>
  <si>
    <t>阳金华</t>
  </si>
  <si>
    <t>良村车头屯7队135号</t>
  </si>
  <si>
    <t>阳祥飞</t>
  </si>
  <si>
    <t>良村车头屯7队195-1号</t>
  </si>
  <si>
    <t>阳继连</t>
  </si>
  <si>
    <t>良村车头屯7队82号</t>
  </si>
  <si>
    <t>蒋小华</t>
  </si>
  <si>
    <t>良村车头屯7队145号</t>
  </si>
  <si>
    <t>良村车头8队22号</t>
  </si>
  <si>
    <t>陈真林</t>
  </si>
  <si>
    <t>良村车头8队25-1号</t>
  </si>
  <si>
    <t>陈长德</t>
  </si>
  <si>
    <t>良村车头8队19号</t>
  </si>
  <si>
    <t>陈长华</t>
  </si>
  <si>
    <t>良村车头8队1号</t>
  </si>
  <si>
    <t>陈振斌</t>
  </si>
  <si>
    <t>良村车头8队43-1号</t>
  </si>
  <si>
    <t>陈小荣</t>
  </si>
  <si>
    <t>良村车头8队23号</t>
  </si>
  <si>
    <t>良村车头屯6队125号</t>
  </si>
  <si>
    <t>方爱生</t>
  </si>
  <si>
    <t>良村车头屯6队153号</t>
  </si>
  <si>
    <t>陈运华</t>
  </si>
  <si>
    <t>良村车头屯6队105号</t>
  </si>
  <si>
    <t>阳献连</t>
  </si>
  <si>
    <t>良村车头屯7队90号</t>
  </si>
  <si>
    <t>蒋玉林</t>
  </si>
  <si>
    <t>良村车头8队57号</t>
  </si>
  <si>
    <t>良村车头8队47号</t>
  </si>
  <si>
    <t>蒋五七</t>
  </si>
  <si>
    <t>良村车头8队49-1号</t>
  </si>
  <si>
    <t>陈小弟</t>
  </si>
  <si>
    <t>良村车头8队103号</t>
  </si>
  <si>
    <t>陈桂华</t>
  </si>
  <si>
    <t>良村车头8队35号</t>
  </si>
  <si>
    <t>陈冬华</t>
  </si>
  <si>
    <t>良村车头8队33号</t>
  </si>
  <si>
    <t>陈秀林</t>
  </si>
  <si>
    <t>良村车头8队11号</t>
  </si>
  <si>
    <t>阳桂军</t>
  </si>
  <si>
    <t>良村车头屯6队88号</t>
  </si>
  <si>
    <t>阳瑞文</t>
  </si>
  <si>
    <t>良村车头屯6队101号</t>
  </si>
  <si>
    <t>阳箭德</t>
  </si>
  <si>
    <t>良村车头屯6队95号</t>
  </si>
  <si>
    <t>阳五六</t>
  </si>
  <si>
    <t>良村车头屯6队98号</t>
  </si>
  <si>
    <t>阳永生</t>
  </si>
  <si>
    <t>良村车头屯6队157-1号</t>
  </si>
  <si>
    <t>李冬友</t>
  </si>
  <si>
    <t>良村车头屯6队178号</t>
  </si>
  <si>
    <t>阳力荣</t>
  </si>
  <si>
    <t>良村车头屯6队99-1号</t>
  </si>
  <si>
    <t>吕玉元</t>
  </si>
  <si>
    <t>良村车头屯6队93号</t>
  </si>
  <si>
    <t>阳瑞伍</t>
  </si>
  <si>
    <t>良村车头屯6队100号</t>
  </si>
  <si>
    <t>良村车头屯6队127-1号</t>
  </si>
  <si>
    <t>方玉明</t>
  </si>
  <si>
    <t>良村车头屯6队132号</t>
  </si>
  <si>
    <t>阳献元</t>
  </si>
  <si>
    <t>良村车头屯7队68号</t>
  </si>
  <si>
    <t>良村车头屯7队147号</t>
  </si>
  <si>
    <t>阳连弟</t>
  </si>
  <si>
    <t>良村车头屯7队96号</t>
  </si>
  <si>
    <t>阳德明</t>
  </si>
  <si>
    <t>良村车头屯7队38-1号</t>
  </si>
  <si>
    <t>阳增华</t>
  </si>
  <si>
    <t>良村车头屯7队136号</t>
  </si>
  <si>
    <t>阳献永</t>
  </si>
  <si>
    <t>良村车头屯7队76号</t>
  </si>
  <si>
    <t>阳献合</t>
  </si>
  <si>
    <t>良村车头屯7队73号</t>
  </si>
  <si>
    <t>阳秋华</t>
  </si>
  <si>
    <t>良村车头屯7队199号</t>
  </si>
  <si>
    <t>阳家亮</t>
  </si>
  <si>
    <t>良村车头屯7队175号</t>
  </si>
  <si>
    <t>阳献文</t>
  </si>
  <si>
    <t>良村车头屯7队88号</t>
  </si>
  <si>
    <t>蒋华军</t>
  </si>
  <si>
    <t>良村车头屯7队137-1号</t>
  </si>
  <si>
    <t>阳献军</t>
  </si>
  <si>
    <t>良村车头屯7队69号</t>
  </si>
  <si>
    <t>阳秀荣</t>
  </si>
  <si>
    <t>良村车头屯7队66号</t>
  </si>
  <si>
    <t>阳献良</t>
  </si>
  <si>
    <t>良村车头屯7队20号</t>
  </si>
  <si>
    <t>阳振玉</t>
  </si>
  <si>
    <t>良村车头屯7队85号</t>
  </si>
  <si>
    <t>阳安明</t>
  </si>
  <si>
    <t>良村车头屯7队172号</t>
  </si>
  <si>
    <t>阳献明</t>
  </si>
  <si>
    <t>良村车头屯7队37号</t>
  </si>
  <si>
    <t>石门村</t>
  </si>
  <si>
    <t>尹桂弟</t>
  </si>
  <si>
    <t>石门村塘料屯2队127号</t>
  </si>
  <si>
    <t>尹俭弟</t>
  </si>
  <si>
    <t>石门村塘料屯2队213号</t>
  </si>
  <si>
    <t>梁德建</t>
  </si>
  <si>
    <t>石门村榕树屯3队43-1号</t>
  </si>
  <si>
    <t>黄少华</t>
  </si>
  <si>
    <t>石门村流碑屯8队35-1号</t>
  </si>
  <si>
    <t>黄田养</t>
  </si>
  <si>
    <t>石门村坡上屯8队207号</t>
  </si>
  <si>
    <t>梁革珍</t>
  </si>
  <si>
    <t>石门村榕树屯3队47号</t>
  </si>
  <si>
    <t>尹友生</t>
  </si>
  <si>
    <t>石门村塘料屯2队201号</t>
  </si>
  <si>
    <t>黄文芳</t>
  </si>
  <si>
    <t>石门村柴江屯5队13号</t>
  </si>
  <si>
    <t>廖会合</t>
  </si>
  <si>
    <t>石门村下石门屯6队189号</t>
  </si>
  <si>
    <t>尹大连</t>
  </si>
  <si>
    <t>石门村塘料屯3队273号</t>
  </si>
  <si>
    <t>莫镇临</t>
  </si>
  <si>
    <t>石门村龙山塘屯4队51号</t>
  </si>
  <si>
    <t>周玉琴</t>
  </si>
  <si>
    <t>石门村新村屯1队99号</t>
  </si>
  <si>
    <t>韦雪生</t>
  </si>
  <si>
    <t>石门村水寨6队35-2号</t>
  </si>
  <si>
    <t>蒋连珍</t>
  </si>
  <si>
    <t>石门村新村屯2队77号</t>
  </si>
  <si>
    <t>尹小弟</t>
  </si>
  <si>
    <t>石门村塘料屯1队27号</t>
  </si>
  <si>
    <t>甘凤珍</t>
  </si>
  <si>
    <t>石门村榕树屯4队23-1号</t>
  </si>
  <si>
    <t>龙顺英</t>
  </si>
  <si>
    <t>石门村龙山塘屯6队39-1号</t>
  </si>
  <si>
    <t>陆兰翔</t>
  </si>
  <si>
    <t>石门村新村屯1队127-2号</t>
  </si>
  <si>
    <t>秦代娇</t>
  </si>
  <si>
    <t>石门村小黑石岭屯10队15号</t>
  </si>
  <si>
    <t>李辉龙</t>
  </si>
  <si>
    <t>石门村龙山塘屯6队157号</t>
  </si>
  <si>
    <t>徐小鸾</t>
  </si>
  <si>
    <t>石门村九凤尾屯9队21-1号</t>
  </si>
  <si>
    <t>莫务生</t>
  </si>
  <si>
    <t>石门村新村屯2队97号</t>
  </si>
  <si>
    <t>黄永发</t>
  </si>
  <si>
    <t>石门村下石门屯5队107号</t>
  </si>
  <si>
    <t>尹良顺</t>
  </si>
  <si>
    <t>石门村塘料屯3队219号</t>
  </si>
  <si>
    <t>梁增生</t>
  </si>
  <si>
    <t>石门村木窑寨屯133号</t>
  </si>
  <si>
    <t>周佳成</t>
  </si>
  <si>
    <t>石门村塘料屯1队65号</t>
  </si>
  <si>
    <t>廖继成</t>
  </si>
  <si>
    <t>石门村新村屯2队9-1号</t>
  </si>
  <si>
    <t>韦志洪</t>
  </si>
  <si>
    <t>石门村上石门屯2队21号</t>
  </si>
  <si>
    <t>秦满姣</t>
  </si>
  <si>
    <t>石门村柴江屯5队21号</t>
  </si>
  <si>
    <t>周庚弟</t>
  </si>
  <si>
    <t>石门村下石门屯3队93号</t>
  </si>
  <si>
    <t>冯彩霞</t>
  </si>
  <si>
    <t>石门村上石门屯2队11号</t>
  </si>
  <si>
    <t>黄五苟</t>
  </si>
  <si>
    <t>石门村下石门屯5队193号</t>
  </si>
  <si>
    <t>尹春生</t>
  </si>
  <si>
    <t>石门村塘料屯3队285号</t>
  </si>
  <si>
    <t>刘杰</t>
  </si>
  <si>
    <t>石门村新村屯1队107号</t>
  </si>
  <si>
    <t>蒙继田</t>
  </si>
  <si>
    <t>石门村坡上屯7队7-2号</t>
  </si>
  <si>
    <t>韦立飞</t>
  </si>
  <si>
    <t>石门村下石门屯4队245-4号</t>
  </si>
  <si>
    <t>韦炳桂</t>
  </si>
  <si>
    <t>石门村上石门屯2队45号</t>
  </si>
  <si>
    <t>龚平秀</t>
  </si>
  <si>
    <t>石门村流碑屯8队45-1号</t>
  </si>
  <si>
    <t>廖善成</t>
  </si>
  <si>
    <t>石门村新村屯2队9号</t>
  </si>
  <si>
    <t>朱方平</t>
  </si>
  <si>
    <t>石门村柴江屯5队25号</t>
  </si>
  <si>
    <t>莫桂秀</t>
  </si>
  <si>
    <t>石门村九凤尾屯9队65号</t>
  </si>
  <si>
    <t>郑燕玲</t>
  </si>
  <si>
    <t>石门村流碑屯8队11-1号</t>
  </si>
  <si>
    <t>韦树清</t>
  </si>
  <si>
    <t>石门村水寨6队17号</t>
  </si>
  <si>
    <t>罗元凤</t>
  </si>
  <si>
    <t>石门村九凤尾屯9队17号</t>
  </si>
  <si>
    <t>龙俐君</t>
  </si>
  <si>
    <t>石门村下石门屯6队175号</t>
  </si>
  <si>
    <t>秦孟光</t>
  </si>
  <si>
    <t>石门村龙山塘屯6队39号</t>
  </si>
  <si>
    <t>秦孟成</t>
  </si>
  <si>
    <t>石门村龙山塘屯5队37-3号</t>
  </si>
  <si>
    <t>于爱玉</t>
  </si>
  <si>
    <t>石门村下石门屯4队144号</t>
  </si>
  <si>
    <t>尹沾华</t>
  </si>
  <si>
    <t>石门村塘料屯2队197-1号</t>
  </si>
  <si>
    <t>黄小辉</t>
  </si>
  <si>
    <t>石门村下石门屯3队53号</t>
  </si>
  <si>
    <t>韦加林</t>
  </si>
  <si>
    <t>石门村上石门屯2队77号</t>
  </si>
  <si>
    <t>朱佑成</t>
  </si>
  <si>
    <t>石门村柴江屯5队19号</t>
  </si>
  <si>
    <t>韦桂德</t>
  </si>
  <si>
    <t>石门村下石门屯4队169-1号</t>
  </si>
  <si>
    <t>夏金凤</t>
  </si>
  <si>
    <t>广西壮族自治区桂林市永福县苏桥镇石门村委会</t>
  </si>
  <si>
    <t>蒙纪荣</t>
  </si>
  <si>
    <t>石门村坡上屯7队7号</t>
  </si>
  <si>
    <t>陆延安</t>
  </si>
  <si>
    <t>石门村新村屯1队127号</t>
  </si>
  <si>
    <t>李秀妹</t>
  </si>
  <si>
    <t>莫姣</t>
  </si>
  <si>
    <t>石门村新村屯2队59号</t>
  </si>
  <si>
    <t>周小英</t>
  </si>
  <si>
    <t>石门村坡上屯8队53-2号</t>
  </si>
  <si>
    <t>莫义平</t>
  </si>
  <si>
    <t>石门村榕树屯4队57号</t>
  </si>
  <si>
    <t>江冬连</t>
  </si>
  <si>
    <t>石门村柴江屯5队37号</t>
  </si>
  <si>
    <t>尹春杰</t>
  </si>
  <si>
    <t>石门村塘料屯1队29号</t>
  </si>
  <si>
    <t>尹午</t>
  </si>
  <si>
    <t>石门村塘料屯3队301号</t>
  </si>
  <si>
    <t>韦良全</t>
  </si>
  <si>
    <t>石门村下石门屯3队13-1号</t>
  </si>
  <si>
    <t>龙新兴</t>
  </si>
  <si>
    <t>石门村新村屯2队27号</t>
  </si>
  <si>
    <t>郑红林</t>
  </si>
  <si>
    <t>石门村流碑屯8队15-2号</t>
  </si>
  <si>
    <t>莫永荣</t>
  </si>
  <si>
    <t>石门村龙山塘屯4队51-1号</t>
  </si>
  <si>
    <t>张菊娟</t>
  </si>
  <si>
    <t>石门村塘料屯2队131-2号</t>
  </si>
  <si>
    <t>莫秀英</t>
  </si>
  <si>
    <t>石门村木窑寨屯127号</t>
  </si>
  <si>
    <t>谢绍雄</t>
  </si>
  <si>
    <t>石门村上石门屯2队7号</t>
  </si>
  <si>
    <t>韦绍杰</t>
  </si>
  <si>
    <t>石门村下石门屯3队89号</t>
  </si>
  <si>
    <t>尹沾建</t>
  </si>
  <si>
    <t>石门村塘料屯1队83号</t>
  </si>
  <si>
    <t>黄桂成</t>
  </si>
  <si>
    <t>石门村流碑屯8队37号</t>
  </si>
  <si>
    <t>于增剑</t>
  </si>
  <si>
    <t>石门村小黑石岭屯10队1号</t>
  </si>
  <si>
    <t>蒙昌明</t>
  </si>
  <si>
    <t>石门村坡上屯8队93号</t>
  </si>
  <si>
    <t>尹运华</t>
  </si>
  <si>
    <t>石门村塘料屯1队43号</t>
  </si>
  <si>
    <t>莫春连</t>
  </si>
  <si>
    <t>石门村塔底屯69-1号</t>
  </si>
  <si>
    <t>石门村小黑石岭屯10队20号</t>
  </si>
  <si>
    <t>王厚福</t>
  </si>
  <si>
    <t>石门村新村屯1队121号</t>
  </si>
  <si>
    <t>徐记生</t>
  </si>
  <si>
    <t>石门村九凤尾屯9队7号</t>
  </si>
  <si>
    <t>莫田姣</t>
  </si>
  <si>
    <t>石门村新村屯1队113号</t>
  </si>
  <si>
    <t>尹良春</t>
  </si>
  <si>
    <t>石门村塘料屯3队191号</t>
  </si>
  <si>
    <t>黄艾平</t>
  </si>
  <si>
    <t>石门村下石门屯5队99号</t>
  </si>
  <si>
    <t>徐建华</t>
  </si>
  <si>
    <t>石门村九凤尾屯9队9-1号</t>
  </si>
  <si>
    <t>韦平良</t>
  </si>
  <si>
    <t>石门村上石门屯2队55号</t>
  </si>
  <si>
    <t>黄玉华</t>
  </si>
  <si>
    <t>石门村流碑屯7队11-2号</t>
  </si>
  <si>
    <t>黄桂得</t>
  </si>
  <si>
    <t>石门村流碑屯7队71号</t>
  </si>
  <si>
    <t>黄玉弟</t>
  </si>
  <si>
    <t>石门村流碑屯7队11-1号</t>
  </si>
  <si>
    <t>韦小弟</t>
  </si>
  <si>
    <t>石门村水寨6队29-1号</t>
  </si>
  <si>
    <t>黄椿元</t>
  </si>
  <si>
    <t>石门村小黑石岭屯9队13-1号</t>
  </si>
  <si>
    <t>梁承友</t>
  </si>
  <si>
    <t>石门村木窑寨屯119-1号</t>
  </si>
  <si>
    <t>秦小霞</t>
  </si>
  <si>
    <t>石门村龙山塘屯6队87号</t>
  </si>
  <si>
    <t>李天喜</t>
  </si>
  <si>
    <t>石门村龙山塘屯5队119号</t>
  </si>
  <si>
    <t>梁子贤</t>
  </si>
  <si>
    <t>石门村柴江屯5队91号</t>
  </si>
  <si>
    <t>韦春红</t>
  </si>
  <si>
    <t>石门村上石门屯2队55-4号</t>
  </si>
  <si>
    <t>张宇洋</t>
  </si>
  <si>
    <t>石门村龙山塘屯5队33号</t>
  </si>
  <si>
    <t>韦良斌</t>
  </si>
  <si>
    <t>石门村水寨6队1号</t>
  </si>
  <si>
    <t>韦幼弟</t>
  </si>
  <si>
    <t>石门村水寨6队14号</t>
  </si>
  <si>
    <t>周七金</t>
  </si>
  <si>
    <t>石门村新村屯1队55号</t>
  </si>
  <si>
    <t>韦七友</t>
  </si>
  <si>
    <t>石门村上石门屯2队15号</t>
  </si>
  <si>
    <t>韦新成</t>
  </si>
  <si>
    <t>石门村上石门屯2队79-1号</t>
  </si>
  <si>
    <t>韦代友</t>
  </si>
  <si>
    <t>石门村上石门屯2队63号</t>
  </si>
  <si>
    <t>石门村木窑寨屯27-1号</t>
  </si>
  <si>
    <t>李家宣</t>
  </si>
  <si>
    <t>石门村木窑寨屯67号</t>
  </si>
  <si>
    <t>李建庚</t>
  </si>
  <si>
    <t>石门村木窑寨屯1号</t>
  </si>
  <si>
    <t>梁天生</t>
  </si>
  <si>
    <t>石门村木窑寨屯93号</t>
  </si>
  <si>
    <t>李玉成</t>
  </si>
  <si>
    <t>石门村木窑寨屯5号</t>
  </si>
  <si>
    <t>江箭弟</t>
  </si>
  <si>
    <t>石门村柴江屯5队31号</t>
  </si>
  <si>
    <t>朱田会</t>
  </si>
  <si>
    <t>石门村柴江屯5队7号</t>
  </si>
  <si>
    <t>周玉德</t>
  </si>
  <si>
    <t>石门村柴江屯5队61号</t>
  </si>
  <si>
    <t>李庚成</t>
  </si>
  <si>
    <t>石门村龙山塘屯5队109号</t>
  </si>
  <si>
    <t>李国飞</t>
  </si>
  <si>
    <t>石门村木窑寨屯13-2号</t>
  </si>
  <si>
    <t>李声辉</t>
  </si>
  <si>
    <t>石门村木窑寨屯59号</t>
  </si>
  <si>
    <t>于宏林</t>
  </si>
  <si>
    <t>石门村流碑屯8队23号</t>
  </si>
  <si>
    <t>黄林泓</t>
  </si>
  <si>
    <t>石门村流碑屯8队39-2号</t>
  </si>
  <si>
    <t>李天桂</t>
  </si>
  <si>
    <t>石门村龙山塘屯5队21号</t>
  </si>
  <si>
    <t>秦卫生</t>
  </si>
  <si>
    <t>石门村龙山塘屯5队53号</t>
  </si>
  <si>
    <t>秦秀连</t>
  </si>
  <si>
    <t>石门村龙山塘屯5队15号</t>
  </si>
  <si>
    <t>秦六八</t>
  </si>
  <si>
    <t>石门村龙山塘屯4队143号</t>
  </si>
  <si>
    <t>莫少杰</t>
  </si>
  <si>
    <t>石门村龙山塘屯4队61-2号</t>
  </si>
  <si>
    <t>于良兴</t>
  </si>
  <si>
    <t>石门村小黑石岭屯10队19号</t>
  </si>
  <si>
    <t>韦良智</t>
  </si>
  <si>
    <t>石门村下石门屯3队13号</t>
  </si>
  <si>
    <t>黄金文</t>
  </si>
  <si>
    <t>石门村下石门屯5队195号</t>
  </si>
  <si>
    <t>张秀文</t>
  </si>
  <si>
    <t>石门村下石门屯6队157号</t>
  </si>
  <si>
    <t>廖会祥</t>
  </si>
  <si>
    <t>石门村下石门屯6队14号</t>
  </si>
  <si>
    <t>刘发永</t>
  </si>
  <si>
    <t>石门村下石门屯6队165号</t>
  </si>
  <si>
    <t>尹天佑</t>
  </si>
  <si>
    <t>石门村塘料屯1队101号</t>
  </si>
  <si>
    <t>尹桂雄</t>
  </si>
  <si>
    <t>石门村塘料屯1队33-2号</t>
  </si>
  <si>
    <t>尹桥养</t>
  </si>
  <si>
    <t>石门村塘料屯2队165号</t>
  </si>
  <si>
    <t>秦晋良</t>
  </si>
  <si>
    <t>石门村塘料屯1队103号</t>
  </si>
  <si>
    <t>尹秀连</t>
  </si>
  <si>
    <t>石门村塘料屯2队189-1号</t>
  </si>
  <si>
    <t>尹桂华</t>
  </si>
  <si>
    <t>石门村塘料屯2队151号</t>
  </si>
  <si>
    <t>黄桥妹</t>
  </si>
  <si>
    <t>石门村小黑石岭屯9队50号</t>
  </si>
  <si>
    <t>莫永良</t>
  </si>
  <si>
    <t>石门村龙山塘屯4队43-2号</t>
  </si>
  <si>
    <t>秦香连</t>
  </si>
  <si>
    <t>石门村龙山塘屯6队11号</t>
  </si>
  <si>
    <t>秦剑锋</t>
  </si>
  <si>
    <t>石门村龙山塘屯6队57号</t>
  </si>
  <si>
    <t>梁青华</t>
  </si>
  <si>
    <t>石门村木窑寨屯135号</t>
  </si>
  <si>
    <t>李庆安</t>
  </si>
  <si>
    <t>石门村龙山塘屯5队115号</t>
  </si>
  <si>
    <t>李福桥</t>
  </si>
  <si>
    <t>石门村龙山塘屯4队149-1号</t>
  </si>
  <si>
    <t>莫永春</t>
  </si>
  <si>
    <t>石门村龙山塘屯4队37-1号</t>
  </si>
  <si>
    <t>徐得青</t>
  </si>
  <si>
    <t>石门村九凤尾屯9队15-1号</t>
  </si>
  <si>
    <t>石门村龙山塘屯5队113-1号</t>
  </si>
  <si>
    <t>秦志雄</t>
  </si>
  <si>
    <t>石门村龙山塘屯4队145-1号</t>
  </si>
  <si>
    <t>秦孟德</t>
  </si>
  <si>
    <t>石门村龙山塘屯5队73-1号</t>
  </si>
  <si>
    <t>朱建兵</t>
  </si>
  <si>
    <t>石门村柴江屯5队11-1号</t>
  </si>
  <si>
    <t>秦其友</t>
  </si>
  <si>
    <t>石门村小黑石岭屯10队65号</t>
  </si>
  <si>
    <t>石门村小黑石岭屯9队45号</t>
  </si>
  <si>
    <t>周家宏</t>
  </si>
  <si>
    <t>石门村小黑石岭屯9队29号</t>
  </si>
  <si>
    <t>秦日明</t>
  </si>
  <si>
    <t>石门村小黑石岭屯10队3号</t>
  </si>
  <si>
    <t>刘日英</t>
  </si>
  <si>
    <t>周玉连</t>
  </si>
  <si>
    <t>石门村小黑石岭屯9队39号</t>
  </si>
  <si>
    <t>周家桂</t>
  </si>
  <si>
    <t>石门村小黑石岭屯9队27号</t>
  </si>
  <si>
    <t>石门村小黑石岭屯9队9-2号</t>
  </si>
  <si>
    <t>尹俭德</t>
  </si>
  <si>
    <t>石门村塘料屯2队215号</t>
  </si>
  <si>
    <t>尹大庆</t>
  </si>
  <si>
    <t>石门村塘料屯2队155号</t>
  </si>
  <si>
    <t>尹秀弟</t>
  </si>
  <si>
    <t>石门村塘料屯2队189号</t>
  </si>
  <si>
    <t>尹大豪</t>
  </si>
  <si>
    <t>石门村塘料屯3队301-1号</t>
  </si>
  <si>
    <t>尹延</t>
  </si>
  <si>
    <t>石门村塘料屯1队55号</t>
  </si>
  <si>
    <t>韦新燕</t>
  </si>
  <si>
    <t>石门村上石门屯2队29号</t>
  </si>
  <si>
    <t>石门村上石门屯2队85-1号</t>
  </si>
  <si>
    <t>韦春桂</t>
  </si>
  <si>
    <t>石门村上石门屯2队61号</t>
  </si>
  <si>
    <t>韦凤成</t>
  </si>
  <si>
    <t>石门村上石门屯2队87-1号</t>
  </si>
  <si>
    <t>廖会玉</t>
  </si>
  <si>
    <t>石门村下石门屯6队215号</t>
  </si>
  <si>
    <t>蒙运华</t>
  </si>
  <si>
    <t>石门村下石门屯5队243号</t>
  </si>
  <si>
    <t>廖会元</t>
  </si>
  <si>
    <t>石门村下石门屯6队199号</t>
  </si>
  <si>
    <t>刘发德</t>
  </si>
  <si>
    <t>石门村下石门屯6队159-1号</t>
  </si>
  <si>
    <t>刘发忠</t>
  </si>
  <si>
    <t>石门村下石门屯6队159号</t>
  </si>
  <si>
    <t>黄定义</t>
  </si>
  <si>
    <t>石门村下石门屯5队115号</t>
  </si>
  <si>
    <t>韦良文</t>
  </si>
  <si>
    <t>石门村下石门屯3队5号</t>
  </si>
  <si>
    <t>梁有生</t>
  </si>
  <si>
    <t>石门村木窑寨屯107号</t>
  </si>
  <si>
    <t>梁增发</t>
  </si>
  <si>
    <t>石门村木窑寨屯133-1号</t>
  </si>
  <si>
    <t>梁玉成</t>
  </si>
  <si>
    <t>石门村木窑寨屯129号</t>
  </si>
  <si>
    <t>石门村木窑寨屯77号</t>
  </si>
  <si>
    <t>石门村木窑寨屯19号</t>
  </si>
  <si>
    <t>李声军</t>
  </si>
  <si>
    <t>石门村木窑寨屯17号</t>
  </si>
  <si>
    <t>梁桂友</t>
  </si>
  <si>
    <t>石门村木窑寨屯139-1号</t>
  </si>
  <si>
    <t>石门村木窑寨屯109号</t>
  </si>
  <si>
    <t>李远健</t>
  </si>
  <si>
    <t>石门村木窑寨屯61号</t>
  </si>
  <si>
    <t>李春元</t>
  </si>
  <si>
    <t>石门村木窑寨屯63号</t>
  </si>
  <si>
    <t>韦平</t>
  </si>
  <si>
    <t>石门村坡上屯8队111号</t>
  </si>
  <si>
    <t>江志德</t>
  </si>
  <si>
    <t>石门村柴江屯5队97号</t>
  </si>
  <si>
    <t>韦春阳</t>
  </si>
  <si>
    <t>石门村水寨6队19号</t>
  </si>
  <si>
    <t>廖正玉</t>
  </si>
  <si>
    <t>石门村新村屯2队15号</t>
  </si>
  <si>
    <t>黄林武</t>
  </si>
  <si>
    <t>石门村流碑屯7队23-1号</t>
  </si>
  <si>
    <t>周又成</t>
  </si>
  <si>
    <t>石门村新村屯1队103-1号</t>
  </si>
  <si>
    <t>周炳林</t>
  </si>
  <si>
    <t>周庆成</t>
  </si>
  <si>
    <t>石门村新村屯1队103号</t>
  </si>
  <si>
    <t>周永新</t>
  </si>
  <si>
    <t>石门村新村屯1队41号</t>
  </si>
  <si>
    <t>梁顺弟</t>
  </si>
  <si>
    <t>石门村榕树屯3队3号</t>
  </si>
  <si>
    <t>莫义顺</t>
  </si>
  <si>
    <t>石门村榕树屯4队25号</t>
  </si>
  <si>
    <t>龙忠连</t>
  </si>
  <si>
    <t>石门村新村屯1队49号</t>
  </si>
  <si>
    <t>龙文新</t>
  </si>
  <si>
    <t>石门村新村屯1队79号</t>
  </si>
  <si>
    <t>龙玉福</t>
  </si>
  <si>
    <t>石门村新村屯2队27-2号</t>
  </si>
  <si>
    <t>石门村新村屯2队71-1号</t>
  </si>
  <si>
    <t>廖增喜</t>
  </si>
  <si>
    <t>石门村新村屯2队13号</t>
  </si>
  <si>
    <t>梁德林</t>
  </si>
  <si>
    <t>石门村榕树屯3队53号</t>
  </si>
  <si>
    <t>莫志林</t>
  </si>
  <si>
    <t>石门村榕树屯4队55号</t>
  </si>
  <si>
    <t>龙永红</t>
  </si>
  <si>
    <t>石门村新村屯1队95号</t>
  </si>
  <si>
    <t>蒙秋生</t>
  </si>
  <si>
    <t>石门村新村屯2队63号</t>
  </si>
  <si>
    <t>龙菊元</t>
  </si>
  <si>
    <t>石门村新村屯1队81号</t>
  </si>
  <si>
    <t>周强益</t>
  </si>
  <si>
    <t>石门村新村屯1队61号</t>
  </si>
  <si>
    <t>刘荣平</t>
  </si>
  <si>
    <t>覃美善</t>
  </si>
  <si>
    <t>石门村新村屯1队51号</t>
  </si>
  <si>
    <t>梁新友</t>
  </si>
  <si>
    <t>石门村榕树屯3队13号</t>
  </si>
  <si>
    <t>梁连华</t>
  </si>
  <si>
    <t>石门村榕树屯3队17号</t>
  </si>
  <si>
    <t>大埠村</t>
  </si>
  <si>
    <t>廖荣军</t>
  </si>
  <si>
    <t>大埠村大埠屯4队21号</t>
  </si>
  <si>
    <t>周成妹</t>
  </si>
  <si>
    <t>大埠村大埠屯4队58号</t>
  </si>
  <si>
    <t>黄金友</t>
  </si>
  <si>
    <t>大埠村大埠屯4队8号</t>
  </si>
  <si>
    <t>莫益军</t>
  </si>
  <si>
    <t>大埠村大埠屯4队25-3号</t>
  </si>
  <si>
    <t>莫益学</t>
  </si>
  <si>
    <t>大埠村大埠屯4队25-2号</t>
  </si>
  <si>
    <t>莫锋林</t>
  </si>
  <si>
    <t>大埠村14队10号</t>
  </si>
  <si>
    <t>唐启安</t>
  </si>
  <si>
    <t>大埠村大埠屯5队10号</t>
  </si>
  <si>
    <t>莫同生</t>
  </si>
  <si>
    <t>大埠村大埠屯15队11-1号</t>
  </si>
  <si>
    <t>莫爱荣</t>
  </si>
  <si>
    <t>大埠村大埠屯15队8-1号</t>
  </si>
  <si>
    <t>王仁成</t>
  </si>
  <si>
    <t>大埠村大埠屯5队3号</t>
  </si>
  <si>
    <t>陆忠文</t>
  </si>
  <si>
    <t>大埠村大埠屯4队32-1号</t>
  </si>
  <si>
    <t>大埠村大埠屯4队59号</t>
  </si>
  <si>
    <t>莫冬庆</t>
  </si>
  <si>
    <t>大埠村大埠屯4队46-2号</t>
  </si>
  <si>
    <t>粟水生</t>
  </si>
  <si>
    <t>大埠村大埠屯4队37号</t>
  </si>
  <si>
    <t>周满弟</t>
  </si>
  <si>
    <t>大埠村大埠屯5队15号</t>
  </si>
  <si>
    <t>梁桥林</t>
  </si>
  <si>
    <t>大埠村14队3-3号</t>
  </si>
  <si>
    <t>黄梅五</t>
  </si>
  <si>
    <t>大埠村14队8号</t>
  </si>
  <si>
    <t>黄番桂</t>
  </si>
  <si>
    <t>大埠村14队8-1号</t>
  </si>
  <si>
    <t>于小树</t>
  </si>
  <si>
    <t>大埠村大埠屯5队16号</t>
  </si>
  <si>
    <t>粟正业</t>
  </si>
  <si>
    <t>大埠村大埠屯5队18-1号</t>
  </si>
  <si>
    <t>黄明</t>
  </si>
  <si>
    <t>大埠村大埠屯4队7-1号</t>
  </si>
  <si>
    <t>黄金成</t>
  </si>
  <si>
    <t>大埠村大埠屯4队10-1号</t>
  </si>
  <si>
    <t>莫钰霖</t>
  </si>
  <si>
    <t>大埠村大埠屯4队31-2号</t>
  </si>
  <si>
    <t>大埠村14队6号</t>
  </si>
  <si>
    <t>莫志尚</t>
  </si>
  <si>
    <t>大埠村14队18-1号</t>
  </si>
  <si>
    <t>李辉强</t>
  </si>
  <si>
    <t>大埠村大埠屯4队57号</t>
  </si>
  <si>
    <t>梁田勇</t>
  </si>
  <si>
    <t>大埠村大埠屯5队12-2号</t>
  </si>
  <si>
    <t>尹桂娥</t>
  </si>
  <si>
    <t>大埠村大埠屯4队39号</t>
  </si>
  <si>
    <t>莫社田</t>
  </si>
  <si>
    <t>大埠村大埠屯15队12号</t>
  </si>
  <si>
    <t>周甲成</t>
  </si>
  <si>
    <t>大埠村大埠屯5队15-1号</t>
  </si>
  <si>
    <t>大埠村14队15-1号</t>
  </si>
  <si>
    <t>李秀仁</t>
  </si>
  <si>
    <t>大埠村上安元屯17队46-1号</t>
  </si>
  <si>
    <t>周国庆</t>
  </si>
  <si>
    <t>大埠村上安元屯17队48-1号</t>
  </si>
  <si>
    <t>周庆红</t>
  </si>
  <si>
    <t>大埠村上安元屯17队59-1号</t>
  </si>
  <si>
    <t>周庆恩</t>
  </si>
  <si>
    <t>大埠村上安元屯17队69-1号</t>
  </si>
  <si>
    <t>周桥成</t>
  </si>
  <si>
    <t>大埠村上安元屯17队67-2号</t>
  </si>
  <si>
    <t>王傅华</t>
  </si>
  <si>
    <t>大埠村上安元屯1队33-1号</t>
  </si>
  <si>
    <t>李秀林</t>
  </si>
  <si>
    <t>大埠村上安元屯17队65-1号</t>
  </si>
  <si>
    <t>梁承兴</t>
  </si>
  <si>
    <t>大埠村上安元屯1队18-3号</t>
  </si>
  <si>
    <t>周国顺</t>
  </si>
  <si>
    <t>大埠村上安元屯17队61-2号</t>
  </si>
  <si>
    <t>黄秀生</t>
  </si>
  <si>
    <t>大埠村下安元屯12队6号</t>
  </si>
  <si>
    <t>黄玉荣</t>
  </si>
  <si>
    <t>大埠村下安元屯13队25号</t>
  </si>
  <si>
    <t>黄日生</t>
  </si>
  <si>
    <t>大埠村下安元屯13队20号</t>
  </si>
  <si>
    <t>林燕平</t>
  </si>
  <si>
    <t>大埠村下安元屯13队11号</t>
  </si>
  <si>
    <t>黄永芳</t>
  </si>
  <si>
    <t>大埠村下安元屯12队55号</t>
  </si>
  <si>
    <t>黄运成</t>
  </si>
  <si>
    <t>大埠村下安元屯2队61-2号</t>
  </si>
  <si>
    <t>黄秀卿</t>
  </si>
  <si>
    <t>大埠村下安元屯2队69号</t>
  </si>
  <si>
    <t>李桂花</t>
  </si>
  <si>
    <t>大埠村力棠屯10队7号</t>
  </si>
  <si>
    <t>侯丙胜</t>
  </si>
  <si>
    <t>大埠村力棠屯10队2号</t>
  </si>
  <si>
    <t>李祥林</t>
  </si>
  <si>
    <t>大埠村力棠屯10队10号</t>
  </si>
  <si>
    <t>侯大弟</t>
  </si>
  <si>
    <t>大埠村力棠屯9队25-2号</t>
  </si>
  <si>
    <t>梁承清</t>
  </si>
  <si>
    <t>大埠村力棠屯9队16-2号</t>
  </si>
  <si>
    <t>侯良成</t>
  </si>
  <si>
    <t>大埠村力棠屯9队26-3号</t>
  </si>
  <si>
    <t>侯建</t>
  </si>
  <si>
    <t>大埠村力棠屯10队23-1号</t>
  </si>
  <si>
    <t>周桥剑</t>
  </si>
  <si>
    <t>大埠村力棠屯8队1号</t>
  </si>
  <si>
    <t>侯小元</t>
  </si>
  <si>
    <t>大埠村力棠屯8队7-3号</t>
  </si>
  <si>
    <t>侯元清</t>
  </si>
  <si>
    <t>大埠村力棠屯9队21号</t>
  </si>
  <si>
    <t>欧箭妹</t>
  </si>
  <si>
    <t>大埠村力棠屯8队13号</t>
  </si>
  <si>
    <t>李三妹</t>
  </si>
  <si>
    <t>大埠村力棠屯9队8-1号</t>
  </si>
  <si>
    <t>侯秋林</t>
  </si>
  <si>
    <t>大埠村力棠屯10队22-2号</t>
  </si>
  <si>
    <t>龙元翠</t>
  </si>
  <si>
    <t>大埠村上江坪6队2-1号</t>
  </si>
  <si>
    <t>于能希</t>
  </si>
  <si>
    <t>大埠村上江坪6队26号</t>
  </si>
  <si>
    <t>于老七</t>
  </si>
  <si>
    <t>大埠村上江坪6队9-2号</t>
  </si>
  <si>
    <t>于庚庚</t>
  </si>
  <si>
    <t>大埠村上江坪6队3号</t>
  </si>
  <si>
    <t>陆丽梅</t>
  </si>
  <si>
    <t>大埠村上江坪6队39号</t>
  </si>
  <si>
    <t>大埠村上江坪6队29号</t>
  </si>
  <si>
    <t>于代生</t>
  </si>
  <si>
    <t>大埠村上江坪6队21-1号</t>
  </si>
  <si>
    <t>秦辛成</t>
  </si>
  <si>
    <t>大埠村下江坪屯11队4-2号</t>
  </si>
  <si>
    <t>李冬华</t>
  </si>
  <si>
    <t>大埠村下江坪屯11队9-3号</t>
  </si>
  <si>
    <t>黄原田</t>
  </si>
  <si>
    <t>大埠村下江坪屯11队14号</t>
  </si>
  <si>
    <t>黄田生</t>
  </si>
  <si>
    <t>大埠村下江坪屯11队14-2号</t>
  </si>
  <si>
    <t>大埠村下江坪屯11队22号</t>
  </si>
  <si>
    <t>蓝剑芬</t>
  </si>
  <si>
    <t>工业园区30号202室</t>
  </si>
  <si>
    <t>蓝达忠</t>
  </si>
  <si>
    <t>工业园区30号155室</t>
  </si>
  <si>
    <t>周勇军</t>
  </si>
  <si>
    <t>工业园区30号163室</t>
  </si>
  <si>
    <t>周炳生</t>
  </si>
  <si>
    <t>工业园区30号179室</t>
  </si>
  <si>
    <t>彭长秀</t>
  </si>
  <si>
    <t>工业园区30号139室</t>
  </si>
  <si>
    <t>蓝卫华</t>
  </si>
  <si>
    <t>工业园区30号170室</t>
  </si>
  <si>
    <t>周军华</t>
  </si>
  <si>
    <t>工业园区30号167室</t>
  </si>
  <si>
    <t>蓝达昌</t>
  </si>
  <si>
    <t>工业园区30号150室</t>
  </si>
  <si>
    <t>彭仁贵</t>
  </si>
  <si>
    <t>工业园区30号122室</t>
  </si>
  <si>
    <t>朱桥福</t>
  </si>
  <si>
    <t>大埠村龙元屯16队19号</t>
  </si>
  <si>
    <t>朱林生</t>
  </si>
  <si>
    <t>大埠村龙元屯16队8-2号</t>
  </si>
  <si>
    <t>朱得美</t>
  </si>
  <si>
    <t>大埠村龙元屯16队25-1号</t>
  </si>
  <si>
    <t>朱得新</t>
  </si>
  <si>
    <t>大埠村龙元屯16队23-2号</t>
  </si>
  <si>
    <t>朱丙生</t>
  </si>
  <si>
    <t>大埠村龙元屯16队21-1号</t>
  </si>
  <si>
    <t>朱袭文</t>
  </si>
  <si>
    <t>大埠村龙元屯3队26号</t>
  </si>
  <si>
    <t>朱袭生</t>
  </si>
  <si>
    <t>大埠村龙元屯3队21-2号</t>
  </si>
  <si>
    <t>朱袭得</t>
  </si>
  <si>
    <t>大埠村龙元屯3队22号</t>
  </si>
  <si>
    <t>朱得鸿</t>
  </si>
  <si>
    <t>大埠村龙元屯16队2-1号</t>
  </si>
  <si>
    <t>朱得安</t>
  </si>
  <si>
    <t>大埠村龙元屯16队27号</t>
  </si>
  <si>
    <t>朱冬生</t>
  </si>
  <si>
    <t>大埠村龙元屯3队9号</t>
  </si>
  <si>
    <t>朱彦生</t>
  </si>
  <si>
    <t>大埠村龙元屯3队33号</t>
  </si>
  <si>
    <t>朱袭忠</t>
  </si>
  <si>
    <t>大埠村龙元屯3队39号</t>
  </si>
  <si>
    <t>朱献芳</t>
  </si>
  <si>
    <t>大埠村龙元屯3队31号</t>
  </si>
  <si>
    <t>龙鸾姣</t>
  </si>
  <si>
    <t>大埠村下江坪屯11队31号</t>
  </si>
  <si>
    <t>江小金</t>
  </si>
  <si>
    <t>工业园区30号191室</t>
  </si>
  <si>
    <t>莫安生</t>
  </si>
  <si>
    <t>大埠村大埠屯4队28-2号</t>
  </si>
  <si>
    <t>侯元生</t>
  </si>
  <si>
    <t>大埠村力棠屯10队15号</t>
  </si>
  <si>
    <t>侯庆生</t>
  </si>
  <si>
    <t>大埠村力棠屯9队15-1号</t>
  </si>
  <si>
    <t>陆元秀</t>
  </si>
  <si>
    <t>大埠村力棠屯8队7-2号</t>
  </si>
  <si>
    <t>周立明</t>
  </si>
  <si>
    <t>大埠村力棠屯9队14号</t>
  </si>
  <si>
    <t>阳桥妹</t>
  </si>
  <si>
    <t>大埠村力棠屯8队6号</t>
  </si>
  <si>
    <t>黄玉嫂</t>
  </si>
  <si>
    <t>大埠村力棠屯10队6号</t>
  </si>
  <si>
    <t>朱有连</t>
  </si>
  <si>
    <t>大埠村龙元屯3队15号</t>
  </si>
  <si>
    <t>朱袭华</t>
  </si>
  <si>
    <t>大埠村龙元屯3队26-2号</t>
  </si>
  <si>
    <t>李香</t>
  </si>
  <si>
    <t>大埠村下江坪屯11队11号</t>
  </si>
  <si>
    <t>秦成军</t>
  </si>
  <si>
    <t>大埠村上江坪6队38-2号</t>
  </si>
  <si>
    <t>于福亮</t>
  </si>
  <si>
    <t>大埠村上江坪6队3-1号</t>
  </si>
  <si>
    <t>陆健兵</t>
  </si>
  <si>
    <t>大埠村上江坪6队6号</t>
  </si>
  <si>
    <t>卢春秀</t>
  </si>
  <si>
    <t>大埠村大埠屯4队46号</t>
  </si>
  <si>
    <t>大埠村大埠屯4队6号</t>
  </si>
  <si>
    <t>李春秀</t>
  </si>
  <si>
    <t>大埠村大埠屯4队29号</t>
  </si>
  <si>
    <t>粟生华</t>
  </si>
  <si>
    <t>大埠村大埠屯4队42-2号</t>
  </si>
  <si>
    <t>李生宁</t>
  </si>
  <si>
    <t>大埠村大埠屯4队48号</t>
  </si>
  <si>
    <t>褚仲生</t>
  </si>
  <si>
    <t>大埠村上安元屯17队30号</t>
  </si>
  <si>
    <t>黄冬华</t>
  </si>
  <si>
    <t>大埠村上安元屯1队15号</t>
  </si>
  <si>
    <t>黄秋兰</t>
  </si>
  <si>
    <t>大埠村上安元屯17队59-2号</t>
  </si>
  <si>
    <t>黄冬林</t>
  </si>
  <si>
    <t>大埠村下安元屯2队60号</t>
  </si>
  <si>
    <t>黄立友</t>
  </si>
  <si>
    <t>大埠村下安元屯12队57号</t>
  </si>
  <si>
    <t>盘洞村</t>
  </si>
  <si>
    <t>于田姑</t>
  </si>
  <si>
    <t>盘洞村10队368号</t>
  </si>
  <si>
    <t>余明珍</t>
  </si>
  <si>
    <t>盘洞村8队272号</t>
  </si>
  <si>
    <t>卢原桂</t>
  </si>
  <si>
    <t>盘洞村7队87号</t>
  </si>
  <si>
    <t>卢小连</t>
  </si>
  <si>
    <t>盘洞村3队249-1号</t>
  </si>
  <si>
    <t>陆才龙</t>
  </si>
  <si>
    <t>盘洞村11队353-1号</t>
  </si>
  <si>
    <t>卢建红</t>
  </si>
  <si>
    <t>盘洞村1队176号</t>
  </si>
  <si>
    <t>唐全生</t>
  </si>
  <si>
    <t>盘洞村7队308-2号</t>
  </si>
  <si>
    <t>卢初龙</t>
  </si>
  <si>
    <t>盘洞村1队188号</t>
  </si>
  <si>
    <t>卢天养</t>
  </si>
  <si>
    <t>盘洞村1队170号</t>
  </si>
  <si>
    <t>卢广灵</t>
  </si>
  <si>
    <t>盘洞村3队240-2号</t>
  </si>
  <si>
    <t>黄保同</t>
  </si>
  <si>
    <t>盘洞村4队98号</t>
  </si>
  <si>
    <t>朱继干</t>
  </si>
  <si>
    <t>盘洞村10队292号</t>
  </si>
  <si>
    <t>欧继宗</t>
  </si>
  <si>
    <t>盘洞村9队271号</t>
  </si>
  <si>
    <t>黑石岭村</t>
  </si>
  <si>
    <t>石友太</t>
  </si>
  <si>
    <t>黑石岭村波村屯7队73号</t>
  </si>
  <si>
    <t>石春弟</t>
  </si>
  <si>
    <t>黑石岭村波村屯7队97号</t>
  </si>
  <si>
    <t>石福生</t>
  </si>
  <si>
    <t>黑石岭村波村屯7队71号</t>
  </si>
  <si>
    <t>石增林</t>
  </si>
  <si>
    <t>黑石岭村波村屯7队67号</t>
  </si>
  <si>
    <t>石高松</t>
  </si>
  <si>
    <t>荣镇路58-136号</t>
  </si>
  <si>
    <t>廖日贵</t>
  </si>
  <si>
    <t>黑石岭村井头屯9-1号</t>
  </si>
  <si>
    <t>廖志明</t>
  </si>
  <si>
    <t>黑石岭村石村屯2队1号</t>
  </si>
  <si>
    <t>石胜明</t>
  </si>
  <si>
    <t>黑石岭村石村屯2队26-5号</t>
  </si>
  <si>
    <t>石高贵</t>
  </si>
  <si>
    <t>黑石岭村石村屯1队47号</t>
  </si>
  <si>
    <t>廖国华</t>
  </si>
  <si>
    <t>黑石岭村井头屯18-1号</t>
  </si>
  <si>
    <t>石桂光</t>
  </si>
  <si>
    <t>黑石岭村石村屯1队18-2号</t>
  </si>
  <si>
    <t>石顺明</t>
  </si>
  <si>
    <t>黑石岭村石村屯1队28-1号</t>
  </si>
  <si>
    <t>石高威</t>
  </si>
  <si>
    <t>黑石岭村石村屯1队53-2号</t>
  </si>
  <si>
    <t>周田田</t>
  </si>
  <si>
    <t>黑石岭村黑石岭屯3队25-1号</t>
  </si>
  <si>
    <t>周永生</t>
  </si>
  <si>
    <t>黑石岭村黑石岭屯3队26-1号</t>
  </si>
  <si>
    <t>周永志</t>
  </si>
  <si>
    <t>黑石岭村黑石岭屯3队22-3号</t>
  </si>
  <si>
    <t>韦红单</t>
  </si>
  <si>
    <t>黑石岭村石村屯1队49-1号</t>
  </si>
  <si>
    <t>石桂明</t>
  </si>
  <si>
    <t>黑石岭村石村屯1队29-2号</t>
  </si>
  <si>
    <t>石高辉</t>
  </si>
  <si>
    <t>黑石岭村石村屯1队57号</t>
  </si>
  <si>
    <t>于海清</t>
  </si>
  <si>
    <t>黑石岭村新立寨6队46号</t>
  </si>
  <si>
    <t>于盛清</t>
  </si>
  <si>
    <t>黑石岭村新立寨7队38-1号</t>
  </si>
  <si>
    <t>黑石岭村炉村屯1队7号</t>
  </si>
  <si>
    <t>廖成军</t>
  </si>
  <si>
    <t>黑石岭村井头屯5-2号</t>
  </si>
  <si>
    <t>廖国德</t>
  </si>
  <si>
    <t>黑石岭村井头屯16号</t>
  </si>
  <si>
    <t>廖国道</t>
  </si>
  <si>
    <t>黑石岭村井头屯3号</t>
  </si>
  <si>
    <t>廖七七</t>
  </si>
  <si>
    <t>黑石岭村井头屯19-2号</t>
  </si>
  <si>
    <t>廖满弟</t>
  </si>
  <si>
    <t>黑石岭村井头屯19-3号</t>
  </si>
  <si>
    <t>廖国贵</t>
  </si>
  <si>
    <t>黑石岭村井头屯13号</t>
  </si>
  <si>
    <t>石荣生</t>
  </si>
  <si>
    <t>黑石岭村波村屯7队96号</t>
  </si>
  <si>
    <t>于增庭</t>
  </si>
  <si>
    <t>黑石岭近山屯52-1号</t>
  </si>
  <si>
    <t>于老黑</t>
  </si>
  <si>
    <t>黑石岭近山屯49号</t>
  </si>
  <si>
    <t>于洪汇</t>
  </si>
  <si>
    <t>黑石岭村炉村屯1队31号</t>
  </si>
  <si>
    <t>于老老</t>
  </si>
  <si>
    <t>黑石岭村炉村屯1队21号</t>
  </si>
  <si>
    <t>黑石岭村炉村屯1队12号</t>
  </si>
  <si>
    <t>于增林</t>
  </si>
  <si>
    <t>黑石岭村炉村屯1队18-2号</t>
  </si>
  <si>
    <t>黑石岭村炉村屯2队58号</t>
  </si>
  <si>
    <t>于金华</t>
  </si>
  <si>
    <t>黑石岭村炉村屯2队47号</t>
  </si>
  <si>
    <t>候小姑</t>
  </si>
  <si>
    <t>黑石岭村炉村屯3队59-1号</t>
  </si>
  <si>
    <t>于增福</t>
  </si>
  <si>
    <t>黑石岭村炉村屯3队71号</t>
  </si>
  <si>
    <t>于冬生</t>
  </si>
  <si>
    <t>黑石岭村炉村屯1队17号</t>
  </si>
  <si>
    <t>于老五</t>
  </si>
  <si>
    <t>黑石岭近山屯55-1号</t>
  </si>
  <si>
    <t>于大弟</t>
  </si>
  <si>
    <t>黑石岭村炉村屯1队20-1号</t>
  </si>
  <si>
    <t>黑石岭村炉村屯1队1号</t>
  </si>
  <si>
    <t>霍芋青</t>
  </si>
  <si>
    <t>黑石岭村炉村屯3队61-1号</t>
  </si>
  <si>
    <t>黑石岭近山屯11-1号</t>
  </si>
  <si>
    <t>于景兴</t>
  </si>
  <si>
    <t>黑石岭村新立寨7队6-1号</t>
  </si>
  <si>
    <t>于新成</t>
  </si>
  <si>
    <t>黑石岭村新立寨7队72号</t>
  </si>
  <si>
    <t>黑石岭村新立寨7队21-3号</t>
  </si>
  <si>
    <t>于田义</t>
  </si>
  <si>
    <t>黑石岭村新立寨6队43-1号</t>
  </si>
  <si>
    <t>黑石岭村新立寨6队53号</t>
  </si>
  <si>
    <t>于连苟</t>
  </si>
  <si>
    <t>黑石岭村新立寨6队28-1号</t>
  </si>
  <si>
    <t>于能勇</t>
  </si>
  <si>
    <t>黑石岭村新立寨6队42-1号</t>
  </si>
  <si>
    <t>于华</t>
  </si>
  <si>
    <t>黑石岭村新立寨6队40号</t>
  </si>
  <si>
    <t>于彦弟</t>
  </si>
  <si>
    <t>黑石岭村新立寨6队51号</t>
  </si>
  <si>
    <t>黑石岭村新立寨屯5队1号</t>
  </si>
  <si>
    <t>黑石岭村新立寨屯5队15-2号</t>
  </si>
  <si>
    <t>文艳</t>
  </si>
  <si>
    <t>黑石岭村新立寨6队43-2号</t>
  </si>
  <si>
    <t>罗锦</t>
  </si>
  <si>
    <t>罗锦镇社区</t>
  </si>
  <si>
    <t>陈平生</t>
  </si>
  <si>
    <t>中和街</t>
  </si>
  <si>
    <t>李双保</t>
  </si>
  <si>
    <t>朱莉</t>
  </si>
  <si>
    <t>陈萍林</t>
  </si>
  <si>
    <t>秦永明</t>
  </si>
  <si>
    <t>李年保</t>
  </si>
  <si>
    <t>刘桂平</t>
  </si>
  <si>
    <t>莫顺锋</t>
  </si>
  <si>
    <t>谢双生</t>
  </si>
  <si>
    <t>赵云弟</t>
  </si>
  <si>
    <t>朱龙兴</t>
  </si>
  <si>
    <t>蒋有发</t>
  </si>
  <si>
    <t>朱顺峰</t>
  </si>
  <si>
    <t>刘秋成</t>
  </si>
  <si>
    <t>朱燕波</t>
  </si>
  <si>
    <t>刘建坤</t>
  </si>
  <si>
    <t>蒋代明</t>
  </si>
  <si>
    <t>莫月生</t>
  </si>
  <si>
    <t>易东林</t>
  </si>
  <si>
    <t>谢柳斌</t>
  </si>
  <si>
    <t>谢贱苟</t>
  </si>
  <si>
    <t>彭燕梅</t>
  </si>
  <si>
    <t>莫双喜</t>
  </si>
  <si>
    <t>莫琼生</t>
  </si>
  <si>
    <t>邵新姣</t>
  </si>
  <si>
    <t>陈竹林</t>
  </si>
  <si>
    <t>秦六九</t>
  </si>
  <si>
    <t>周顺荣</t>
  </si>
  <si>
    <t>罗珍弟</t>
  </si>
  <si>
    <t>罗培林</t>
  </si>
  <si>
    <t>骆树姣</t>
  </si>
  <si>
    <t>袁代喜</t>
  </si>
  <si>
    <t>章开斌</t>
  </si>
  <si>
    <t>易继华</t>
  </si>
  <si>
    <t>莫六九</t>
  </si>
  <si>
    <t>刘年生</t>
  </si>
  <si>
    <t>永贵街</t>
  </si>
  <si>
    <t>陈玉英</t>
  </si>
  <si>
    <t>周顺祥</t>
  </si>
  <si>
    <t>朱明希</t>
  </si>
  <si>
    <t>蒋凤三</t>
  </si>
  <si>
    <t>章开芝</t>
  </si>
  <si>
    <t>肖桂杰</t>
  </si>
  <si>
    <t>张玉明</t>
  </si>
  <si>
    <t>蒋琼</t>
  </si>
  <si>
    <t>朱芳友</t>
  </si>
  <si>
    <t>唐智荣</t>
  </si>
  <si>
    <t>易继林</t>
  </si>
  <si>
    <t>莫子兑苟</t>
  </si>
  <si>
    <t>唐光明</t>
  </si>
  <si>
    <t>李松林</t>
  </si>
  <si>
    <t>肖年昌</t>
  </si>
  <si>
    <t>唐荣秀</t>
  </si>
  <si>
    <t>秦年刚</t>
  </si>
  <si>
    <t>肖万明</t>
  </si>
  <si>
    <t>肖万发</t>
  </si>
  <si>
    <t>彭宏</t>
  </si>
  <si>
    <t>张七四</t>
  </si>
  <si>
    <t>彭燕忠</t>
  </si>
  <si>
    <t>黎德生</t>
  </si>
  <si>
    <t>黎玉光</t>
  </si>
  <si>
    <t>张建生</t>
  </si>
  <si>
    <t>张兰生</t>
  </si>
  <si>
    <t>白秋生</t>
  </si>
  <si>
    <t>李松成</t>
  </si>
  <si>
    <t>张秀云</t>
  </si>
  <si>
    <t>张七二</t>
  </si>
  <si>
    <t>张学明</t>
  </si>
  <si>
    <t>张学荣</t>
  </si>
  <si>
    <t>罗锦社区</t>
  </si>
  <si>
    <t>刘长姣</t>
  </si>
  <si>
    <t>王运四</t>
  </si>
  <si>
    <t>黄仕生</t>
  </si>
  <si>
    <t>王丽军</t>
  </si>
  <si>
    <t>唐小军</t>
  </si>
  <si>
    <r>
      <rPr>
        <sz val="11"/>
        <rFont val="仿宋_GB2312"/>
        <charset val="134"/>
      </rPr>
      <t>毛忠祺</t>
    </r>
  </si>
  <si>
    <t>文小斌</t>
  </si>
  <si>
    <t>李佑祥</t>
  </si>
  <si>
    <t>秦东成</t>
  </si>
  <si>
    <t>迎福街</t>
  </si>
  <si>
    <t>何小五</t>
  </si>
  <si>
    <t>莫玉珍</t>
  </si>
  <si>
    <t>陈小苟</t>
  </si>
  <si>
    <t>王珍妹</t>
  </si>
  <si>
    <t>刘辉华</t>
  </si>
  <si>
    <t>秦君七</t>
  </si>
  <si>
    <t>神童岭</t>
  </si>
  <si>
    <t>张爱珍</t>
  </si>
  <si>
    <t>秦桂强</t>
  </si>
  <si>
    <t>阳立荣</t>
  </si>
  <si>
    <t>陶成林</t>
  </si>
  <si>
    <t>陶继祥</t>
  </si>
  <si>
    <t>赵德武</t>
  </si>
  <si>
    <t>陶继明</t>
  </si>
  <si>
    <t>陶成忠</t>
  </si>
  <si>
    <t>刘春荣</t>
  </si>
  <si>
    <t>阳立斌</t>
  </si>
  <si>
    <t>刘春明</t>
  </si>
  <si>
    <t>李传皓</t>
  </si>
  <si>
    <t>关玉生</t>
  </si>
  <si>
    <t>阳荣林</t>
  </si>
  <si>
    <t>秦泽谋</t>
  </si>
  <si>
    <t>陶代林</t>
  </si>
  <si>
    <t>赵胜武</t>
  </si>
  <si>
    <t>陶培林</t>
  </si>
  <si>
    <t>陶建华</t>
  </si>
  <si>
    <t>杨有娟</t>
  </si>
  <si>
    <t>赵贵武</t>
  </si>
  <si>
    <t>赵军武</t>
  </si>
  <si>
    <t>彭爱斌</t>
  </si>
  <si>
    <t>阳萌</t>
  </si>
  <si>
    <t>平头山屯</t>
  </si>
  <si>
    <t>余六五</t>
  </si>
  <si>
    <t>刘强</t>
  </si>
  <si>
    <t>潘海平</t>
  </si>
  <si>
    <t>平安街</t>
  </si>
  <si>
    <t>刘小凤</t>
  </si>
  <si>
    <t>林庆</t>
  </si>
  <si>
    <t>王秋养</t>
  </si>
  <si>
    <t>潘谋振</t>
  </si>
  <si>
    <t>李华</t>
  </si>
  <si>
    <t>毛健鑫</t>
  </si>
  <si>
    <t>秦德强</t>
  </si>
  <si>
    <t>秦军明</t>
  </si>
  <si>
    <t>骆真五</t>
  </si>
  <si>
    <t>秦明强</t>
  </si>
  <si>
    <t>秦有德</t>
  </si>
  <si>
    <t>秦林峰</t>
  </si>
  <si>
    <t>廖龙息</t>
  </si>
  <si>
    <t>骆未成</t>
  </si>
  <si>
    <t>秦玉成</t>
  </si>
  <si>
    <t>秦新成</t>
  </si>
  <si>
    <t>肖桂英</t>
  </si>
  <si>
    <t>秦丁生</t>
  </si>
  <si>
    <t>秦冬成</t>
  </si>
  <si>
    <t>秦永尚</t>
  </si>
  <si>
    <t>秦田军</t>
  </si>
  <si>
    <t>李戒林</t>
  </si>
  <si>
    <t>陈昌昌</t>
  </si>
  <si>
    <t>白贵珍</t>
  </si>
  <si>
    <t>林大妹</t>
  </si>
  <si>
    <t>周福玉</t>
  </si>
  <si>
    <t>徐东林</t>
  </si>
  <si>
    <t>李建芳</t>
  </si>
  <si>
    <t>秦玉林</t>
  </si>
  <si>
    <t>黄干琼</t>
  </si>
  <si>
    <t>徐庚林</t>
  </si>
  <si>
    <t>平安街西面</t>
  </si>
  <si>
    <t>刘春林</t>
  </si>
  <si>
    <t>廖祖德</t>
  </si>
  <si>
    <t>刘树荣</t>
  </si>
  <si>
    <t>李林倚</t>
  </si>
  <si>
    <t>刘树英</t>
  </si>
  <si>
    <t>刘敬宣</t>
  </si>
  <si>
    <t>廖祖生</t>
  </si>
  <si>
    <t>陈天福</t>
  </si>
  <si>
    <t>刘爱明</t>
  </si>
  <si>
    <t>莫秀琴</t>
  </si>
  <si>
    <t>刘元妹</t>
  </si>
  <si>
    <t>莫元珍</t>
  </si>
  <si>
    <r>
      <rPr>
        <sz val="11"/>
        <rFont val="仿宋_GB2312"/>
        <charset val="134"/>
      </rPr>
      <t>廖华平</t>
    </r>
  </si>
  <si>
    <t>毛乃仁</t>
  </si>
  <si>
    <t>毛世雄</t>
  </si>
  <si>
    <t>周永恒</t>
  </si>
  <si>
    <t>李宏</t>
  </si>
  <si>
    <t>刘新元</t>
  </si>
  <si>
    <t>刘新</t>
  </si>
  <si>
    <t>秦旭光</t>
  </si>
  <si>
    <t>唐仁秀</t>
  </si>
  <si>
    <t>徐六四</t>
  </si>
  <si>
    <t>毛秀琼</t>
  </si>
  <si>
    <t>黄庆发</t>
  </si>
  <si>
    <t>秦琼林</t>
  </si>
  <si>
    <t>徐六一</t>
  </si>
  <si>
    <t>肖六生</t>
  </si>
  <si>
    <t>秦翠华</t>
  </si>
  <si>
    <t>徐年伍</t>
  </si>
  <si>
    <t>毛延</t>
  </si>
  <si>
    <t>陈建斌</t>
  </si>
  <si>
    <t>陈善荣</t>
  </si>
  <si>
    <t>陈燕林</t>
  </si>
  <si>
    <t>何树荣</t>
  </si>
  <si>
    <t>毛柱</t>
  </si>
  <si>
    <t>毛永坤</t>
  </si>
  <si>
    <t>毛荣坤</t>
  </si>
  <si>
    <t>唐武山</t>
  </si>
  <si>
    <t>苏培贤</t>
  </si>
  <si>
    <t>苏洪文</t>
  </si>
  <si>
    <t>吕中华</t>
  </si>
  <si>
    <t>余瑞贤</t>
  </si>
  <si>
    <t>余喜生</t>
  </si>
  <si>
    <t>余桂荣</t>
  </si>
  <si>
    <t>余炳生</t>
  </si>
  <si>
    <t>唐运光</t>
  </si>
  <si>
    <t>黎学斌</t>
  </si>
  <si>
    <t>吕中祥</t>
  </si>
  <si>
    <t>唐新生</t>
  </si>
  <si>
    <r>
      <rPr>
        <sz val="11"/>
        <rFont val="仿宋_GB2312"/>
        <charset val="134"/>
      </rPr>
      <t>黎利华</t>
    </r>
  </si>
  <si>
    <t>黎六九</t>
  </si>
  <si>
    <t>莫五新</t>
  </si>
  <si>
    <t>毛庚成</t>
  </si>
  <si>
    <t>唐志新</t>
  </si>
  <si>
    <t>苏培信</t>
  </si>
  <si>
    <t>黎六飞</t>
  </si>
  <si>
    <t>余丙连</t>
  </si>
  <si>
    <t>陈瑞林</t>
  </si>
  <si>
    <t>毛井生</t>
  </si>
  <si>
    <t>余伙生</t>
  </si>
  <si>
    <t>陈长连</t>
  </si>
  <si>
    <t>李忠明</t>
  </si>
  <si>
    <t>苏培良</t>
  </si>
  <si>
    <t>陈冬生</t>
  </si>
  <si>
    <t>陈景林</t>
  </si>
  <si>
    <t>潘继祥</t>
  </si>
  <si>
    <t>刘志刚</t>
  </si>
  <si>
    <t>黎玉成</t>
  </si>
  <si>
    <t>何小兴</t>
  </si>
  <si>
    <t>李景富</t>
  </si>
  <si>
    <t>秦华弟</t>
  </si>
  <si>
    <t>骆真明</t>
  </si>
  <si>
    <t>秦建秋</t>
  </si>
  <si>
    <t>徐你弟</t>
  </si>
  <si>
    <t>唐树庚</t>
  </si>
  <si>
    <t>王宏贵</t>
  </si>
  <si>
    <t>毛宗彦</t>
  </si>
  <si>
    <t>赵平武</t>
  </si>
  <si>
    <t>阳五三</t>
  </si>
  <si>
    <t>李贵祥</t>
  </si>
  <si>
    <t>刘祝宣</t>
  </si>
  <si>
    <t>刘长苟</t>
  </si>
  <si>
    <t>刘荣林</t>
  </si>
  <si>
    <t>徐代华</t>
  </si>
  <si>
    <t>秦玉娟</t>
  </si>
  <si>
    <t>余世明</t>
  </si>
  <si>
    <t>肖万英</t>
  </si>
  <si>
    <t>李保林</t>
  </si>
  <si>
    <t>肖万春</t>
  </si>
  <si>
    <t>彭秀明</t>
  </si>
  <si>
    <t>肖万德</t>
  </si>
  <si>
    <t>曾宗英</t>
  </si>
  <si>
    <t>潘群丽</t>
  </si>
  <si>
    <t>陈顺福</t>
  </si>
  <si>
    <t>潘谋斌</t>
  </si>
  <si>
    <t>李刚萍</t>
  </si>
  <si>
    <t>秦田生</t>
  </si>
  <si>
    <t>姚光安</t>
  </si>
  <si>
    <t>阳春生</t>
  </si>
  <si>
    <t>河背屯</t>
  </si>
  <si>
    <t>毛发生</t>
  </si>
  <si>
    <t>朱龙发</t>
  </si>
  <si>
    <t>何新元</t>
  </si>
  <si>
    <t>廖德息</t>
  </si>
  <si>
    <t>曾燕新</t>
  </si>
  <si>
    <t>秦顺明</t>
  </si>
  <si>
    <t>彭强</t>
  </si>
  <si>
    <t>骆艳</t>
  </si>
  <si>
    <t>唐六二</t>
  </si>
  <si>
    <t>毛运苟</t>
  </si>
  <si>
    <t>秦树成</t>
  </si>
  <si>
    <t>李建明</t>
  </si>
  <si>
    <t>秦结明</t>
  </si>
  <si>
    <t>龙满妹</t>
  </si>
  <si>
    <t>关勇</t>
  </si>
  <si>
    <t>骆荣华</t>
  </si>
  <si>
    <t>阳爱华</t>
  </si>
  <si>
    <t>阳爱发</t>
  </si>
  <si>
    <t>吕桂珍</t>
  </si>
  <si>
    <t>陈献忠</t>
  </si>
  <si>
    <t>李国生</t>
  </si>
  <si>
    <t>傅文学</t>
  </si>
  <si>
    <t>吕彦辉</t>
  </si>
  <si>
    <t>吕海斌</t>
  </si>
  <si>
    <t>毛炳成</t>
  </si>
  <si>
    <t>毛双成</t>
  </si>
  <si>
    <t>潘林生</t>
  </si>
  <si>
    <t>蒋克斌</t>
  </si>
  <si>
    <t>林连玉</t>
  </si>
  <si>
    <t>章丽云</t>
  </si>
  <si>
    <t>廖红艳</t>
  </si>
  <si>
    <t>梁长秀</t>
  </si>
  <si>
    <t>谭永华</t>
  </si>
  <si>
    <t>唐昌华</t>
  </si>
  <si>
    <t>秦性</t>
  </si>
  <si>
    <t>关佑珍</t>
  </si>
  <si>
    <t>毛爱珍</t>
  </si>
  <si>
    <t>王运捌</t>
  </si>
  <si>
    <t>赵凤连</t>
  </si>
  <si>
    <t>唐小红</t>
  </si>
  <si>
    <t>秦端情</t>
  </si>
  <si>
    <t>章崇斌</t>
  </si>
  <si>
    <t>章崇松</t>
  </si>
  <si>
    <t>易山</t>
  </si>
  <si>
    <t>廖岚霖</t>
  </si>
  <si>
    <t>潘凤英</t>
  </si>
  <si>
    <t>章开蕊</t>
  </si>
  <si>
    <t>李荣连</t>
  </si>
  <si>
    <t>陈明刚</t>
  </si>
  <si>
    <t>张起荣</t>
  </si>
  <si>
    <t>何炳生</t>
  </si>
  <si>
    <t>章崇森</t>
  </si>
  <si>
    <t>陈有光</t>
  </si>
  <si>
    <t>陈正华</t>
  </si>
  <si>
    <t>陈玉梅</t>
  </si>
  <si>
    <t>张凯</t>
  </si>
  <si>
    <t>吕桂兰</t>
  </si>
  <si>
    <t>吕中妹</t>
  </si>
  <si>
    <t>吕忠秀</t>
  </si>
  <si>
    <t>张秋琼</t>
  </si>
  <si>
    <t>陈桂尧</t>
  </si>
  <si>
    <t>戴春连</t>
  </si>
  <si>
    <t>莫润生</t>
  </si>
  <si>
    <t>卢振荣</t>
  </si>
  <si>
    <t>毛桂峰</t>
  </si>
  <si>
    <t>黄立忠</t>
  </si>
  <si>
    <t>曾梅干</t>
  </si>
  <si>
    <t>吕宏彦</t>
  </si>
  <si>
    <t>高崇村</t>
  </si>
  <si>
    <t>张志发</t>
  </si>
  <si>
    <t>神湾屯</t>
  </si>
  <si>
    <t>张光林</t>
  </si>
  <si>
    <t>张串生</t>
  </si>
  <si>
    <t>张小金</t>
  </si>
  <si>
    <t>的桥屯</t>
  </si>
  <si>
    <t>张日愿</t>
  </si>
  <si>
    <t>张日连</t>
  </si>
  <si>
    <t>张有息</t>
  </si>
  <si>
    <t>秦小连</t>
  </si>
  <si>
    <t>张送连</t>
  </si>
  <si>
    <t>张五弟</t>
  </si>
  <si>
    <t>张连德</t>
  </si>
  <si>
    <t>张化林</t>
  </si>
  <si>
    <t>张运德</t>
  </si>
  <si>
    <t>张三苟</t>
  </si>
  <si>
    <t>张有德</t>
  </si>
  <si>
    <t>张贱德</t>
  </si>
  <si>
    <t>张建德</t>
  </si>
  <si>
    <t>张愿德</t>
  </si>
  <si>
    <t>张顺德</t>
  </si>
  <si>
    <t>张有权</t>
  </si>
  <si>
    <t>张有亮</t>
  </si>
  <si>
    <t>王银珍</t>
  </si>
  <si>
    <t>张有生</t>
  </si>
  <si>
    <t>张日权</t>
  </si>
  <si>
    <t>张继宏</t>
  </si>
  <si>
    <t>张有庆</t>
  </si>
  <si>
    <t>张日双</t>
  </si>
  <si>
    <t>张运生</t>
  </si>
  <si>
    <t>张继宣</t>
  </si>
  <si>
    <t>张小七</t>
  </si>
  <si>
    <t>张作成</t>
  </si>
  <si>
    <t>张继锋</t>
  </si>
  <si>
    <t>张军德</t>
  </si>
  <si>
    <t>张继德</t>
  </si>
  <si>
    <t>秦树妹</t>
  </si>
  <si>
    <t>张运连</t>
  </si>
  <si>
    <t>张有连</t>
  </si>
  <si>
    <t>张有林</t>
  </si>
  <si>
    <t>张玉华</t>
  </si>
  <si>
    <t>张均民</t>
  </si>
  <si>
    <t>张荣春</t>
  </si>
  <si>
    <t>张瑞林</t>
  </si>
  <si>
    <t>张菊生</t>
  </si>
  <si>
    <t>张荣宽</t>
  </si>
  <si>
    <t>张运贵</t>
  </si>
  <si>
    <t>张日德</t>
  </si>
  <si>
    <t>张胜华</t>
  </si>
  <si>
    <t>张运福</t>
  </si>
  <si>
    <t>张秀忠</t>
  </si>
  <si>
    <t>张秀明</t>
  </si>
  <si>
    <t>张运才</t>
  </si>
  <si>
    <t>张革生</t>
  </si>
  <si>
    <t>张日林</t>
  </si>
  <si>
    <t>张树德</t>
  </si>
  <si>
    <t>张生荣</t>
  </si>
  <si>
    <t>张根纯</t>
  </si>
  <si>
    <t>张余均</t>
  </si>
  <si>
    <t>张余坤</t>
  </si>
  <si>
    <t>张树林</t>
  </si>
  <si>
    <t>张生德</t>
  </si>
  <si>
    <t>廖新梅</t>
  </si>
  <si>
    <t>张庚辉</t>
  </si>
  <si>
    <t>张庚庆</t>
  </si>
  <si>
    <t>张林生</t>
  </si>
  <si>
    <t>张卫生</t>
  </si>
  <si>
    <t>张福成</t>
  </si>
  <si>
    <t>张华</t>
  </si>
  <si>
    <t>张德生</t>
  </si>
  <si>
    <t>张根有</t>
  </si>
  <si>
    <t>张德弟</t>
  </si>
  <si>
    <t>韦超凤</t>
  </si>
  <si>
    <t>张根生</t>
  </si>
  <si>
    <t>张宝华</t>
  </si>
  <si>
    <t>张保明</t>
  </si>
  <si>
    <t>张宝军</t>
  </si>
  <si>
    <t>张生亮</t>
  </si>
  <si>
    <t>张家德</t>
  </si>
  <si>
    <t>张保卫</t>
  </si>
  <si>
    <t>周玉英</t>
  </si>
  <si>
    <t>张宝杰</t>
  </si>
  <si>
    <t>张宝宣</t>
  </si>
  <si>
    <t>张保珍</t>
  </si>
  <si>
    <t>张宝田</t>
  </si>
  <si>
    <t>张福明</t>
  </si>
  <si>
    <t>张福亮</t>
  </si>
  <si>
    <t>张福新</t>
  </si>
  <si>
    <t>张福勇</t>
  </si>
  <si>
    <t>张保安</t>
  </si>
  <si>
    <t>张福君</t>
  </si>
  <si>
    <t>张巧枝</t>
  </si>
  <si>
    <t>张春姣</t>
  </si>
  <si>
    <t>张家栋</t>
  </si>
  <si>
    <t>张宝柱</t>
  </si>
  <si>
    <t>张家付</t>
  </si>
  <si>
    <t>张宝文</t>
  </si>
  <si>
    <t>张青云</t>
  </si>
  <si>
    <t>罗锦镇</t>
  </si>
  <si>
    <t>张晓东</t>
  </si>
  <si>
    <t>张福朝</t>
  </si>
  <si>
    <t>张日乐</t>
  </si>
  <si>
    <t>张福安</t>
  </si>
  <si>
    <t>张保平</t>
  </si>
  <si>
    <t>张家荣</t>
  </si>
  <si>
    <t>张保亮</t>
  </si>
  <si>
    <t>张保秀</t>
  </si>
  <si>
    <t>张小兴</t>
  </si>
  <si>
    <t>张福辉</t>
  </si>
  <si>
    <t>张宝选</t>
  </si>
  <si>
    <t>张福锋</t>
  </si>
  <si>
    <t>张贱喜</t>
  </si>
  <si>
    <t>张宝日</t>
  </si>
  <si>
    <r>
      <rPr>
        <sz val="11"/>
        <rFont val="仿宋_GB2312"/>
        <charset val="134"/>
      </rPr>
      <t>张保植</t>
    </r>
  </si>
  <si>
    <t>张继青</t>
  </si>
  <si>
    <t>张宝云</t>
  </si>
  <si>
    <t>张宝玉</t>
  </si>
  <si>
    <t>张家亮</t>
  </si>
  <si>
    <t>张宝梁</t>
  </si>
  <si>
    <t>张保和</t>
  </si>
  <si>
    <t>张宝镜</t>
  </si>
  <si>
    <t>张德明</t>
  </si>
  <si>
    <t>王旺生</t>
  </si>
  <si>
    <t>张金国</t>
  </si>
  <si>
    <t>张荣芳</t>
  </si>
  <si>
    <t>张德奎</t>
  </si>
  <si>
    <t>张祖文</t>
  </si>
  <si>
    <t>张德成</t>
  </si>
  <si>
    <t>张德勇</t>
  </si>
  <si>
    <t>张森光</t>
  </si>
  <si>
    <t>张德强</t>
  </si>
  <si>
    <t>张志活</t>
  </si>
  <si>
    <t>张鸭群</t>
  </si>
  <si>
    <t>张仁生</t>
  </si>
  <si>
    <t>张年弟</t>
  </si>
  <si>
    <t>张永忠</t>
  </si>
  <si>
    <t>张德连</t>
  </si>
  <si>
    <t>黄干姣</t>
  </si>
  <si>
    <t>张元弟</t>
  </si>
  <si>
    <t>张瑞才</t>
  </si>
  <si>
    <t>张志化</t>
  </si>
  <si>
    <t>张高荣</t>
  </si>
  <si>
    <t>张高元</t>
  </si>
  <si>
    <t>张炳妹</t>
  </si>
  <si>
    <t>张你佑</t>
  </si>
  <si>
    <t>张宗辉</t>
  </si>
  <si>
    <t>张秋姣</t>
  </si>
  <si>
    <t>张宗次</t>
  </si>
  <si>
    <t>张正群</t>
  </si>
  <si>
    <t>王妹仔</t>
  </si>
  <si>
    <t>张忠应</t>
  </si>
  <si>
    <t>张曾息</t>
  </si>
  <si>
    <t>张得华</t>
  </si>
  <si>
    <t>张发德</t>
  </si>
  <si>
    <t>张佑林</t>
  </si>
  <si>
    <t>韦桂梅</t>
  </si>
  <si>
    <t>张路弟</t>
  </si>
  <si>
    <t>张德应</t>
  </si>
  <si>
    <t>张坤德</t>
  </si>
  <si>
    <t>张启德</t>
  </si>
  <si>
    <t>张串华</t>
  </si>
  <si>
    <r>
      <rPr>
        <sz val="11"/>
        <rFont val="仿宋_GB2312"/>
        <charset val="134"/>
      </rPr>
      <t>张又德</t>
    </r>
  </si>
  <si>
    <t>张串息</t>
  </si>
  <si>
    <t>张串发</t>
  </si>
  <si>
    <t>张东友</t>
  </si>
  <si>
    <t>张连华</t>
  </si>
  <si>
    <t>张明勇</t>
  </si>
  <si>
    <t>张勤生</t>
  </si>
  <si>
    <t>张文得</t>
  </si>
  <si>
    <t>张友法</t>
  </si>
  <si>
    <t>张林法</t>
  </si>
  <si>
    <t>张会德</t>
  </si>
  <si>
    <t>张桂珍</t>
  </si>
  <si>
    <t>张义息</t>
  </si>
  <si>
    <t>张九金</t>
  </si>
  <si>
    <t>张增祥</t>
  </si>
  <si>
    <t>张连应</t>
  </si>
  <si>
    <t>张德斌</t>
  </si>
  <si>
    <t>张金整</t>
  </si>
  <si>
    <t>张志德</t>
  </si>
  <si>
    <t>王有姣</t>
  </si>
  <si>
    <t>张玉成</t>
  </si>
  <si>
    <t>张永恒</t>
  </si>
  <si>
    <t>张秀成</t>
  </si>
  <si>
    <t>张鸭光</t>
  </si>
  <si>
    <t>张永成</t>
  </si>
  <si>
    <t>张真祥</t>
  </si>
  <si>
    <t>张永星</t>
  </si>
  <si>
    <t>张金才</t>
  </si>
  <si>
    <t>张望周</t>
  </si>
  <si>
    <t>张美德</t>
  </si>
  <si>
    <t>张金祥</t>
  </si>
  <si>
    <t>张军息</t>
  </si>
  <si>
    <t>张九青</t>
  </si>
  <si>
    <t>张秋连</t>
  </si>
  <si>
    <t>张建明</t>
  </si>
  <si>
    <t>张永辉</t>
  </si>
  <si>
    <t>张喜青</t>
  </si>
  <si>
    <t>张靖英</t>
  </si>
  <si>
    <r>
      <rPr>
        <sz val="11"/>
        <rFont val="仿宋_GB2312"/>
        <charset val="134"/>
      </rPr>
      <t>张次第</t>
    </r>
  </si>
  <si>
    <t>张宣清</t>
  </si>
  <si>
    <t>张家连</t>
  </si>
  <si>
    <t>张生连</t>
  </si>
  <si>
    <t>张次德</t>
  </si>
  <si>
    <t>陈华南</t>
  </si>
  <si>
    <t>张涛清</t>
  </si>
  <si>
    <t>张富德</t>
  </si>
  <si>
    <t>张金忠</t>
  </si>
  <si>
    <t>张冬连</t>
  </si>
  <si>
    <t>张优良</t>
  </si>
  <si>
    <t>张秀生</t>
  </si>
  <si>
    <t>张志凡</t>
  </si>
  <si>
    <t>张桂明</t>
  </si>
  <si>
    <t>张志杰</t>
  </si>
  <si>
    <t>张高玉</t>
  </si>
  <si>
    <t>张志文</t>
  </si>
  <si>
    <t>张志永</t>
  </si>
  <si>
    <t>陈孝妹</t>
  </si>
  <si>
    <t>张忠息</t>
  </si>
  <si>
    <t>张秀苟</t>
  </si>
  <si>
    <t>张爱英</t>
  </si>
  <si>
    <t>张全德</t>
  </si>
  <si>
    <t>张才德</t>
  </si>
  <si>
    <t>张莉萍</t>
  </si>
  <si>
    <t>张林德</t>
  </si>
  <si>
    <t>张桂生</t>
  </si>
  <si>
    <t>张志富</t>
  </si>
  <si>
    <t>莫荣华</t>
  </si>
  <si>
    <t>张干林</t>
  </si>
  <si>
    <t>张志学</t>
  </si>
  <si>
    <t>翟荣芳</t>
  </si>
  <si>
    <t>张东喜</t>
  </si>
  <si>
    <t>张金良</t>
  </si>
  <si>
    <t>张金串</t>
  </si>
  <si>
    <t>张金和</t>
  </si>
  <si>
    <t>张金衡</t>
  </si>
  <si>
    <t>张祖顺</t>
  </si>
  <si>
    <t>张祖武</t>
  </si>
  <si>
    <t>张金山</t>
  </si>
  <si>
    <t>吕连友</t>
  </si>
  <si>
    <t>罗锦老村屯</t>
  </si>
  <si>
    <t>吕小弟</t>
  </si>
  <si>
    <t>张军有</t>
  </si>
  <si>
    <t>张春息</t>
  </si>
  <si>
    <t>张串荣</t>
  </si>
  <si>
    <t>特困户</t>
  </si>
  <si>
    <t>吕三日</t>
  </si>
  <si>
    <t>张志辉</t>
  </si>
  <si>
    <t>张息宝</t>
  </si>
  <si>
    <t>张你元</t>
  </si>
  <si>
    <t>吕华珍</t>
  </si>
  <si>
    <t>张晓明</t>
  </si>
  <si>
    <t>张六华</t>
  </si>
  <si>
    <t>张连息</t>
  </si>
  <si>
    <t>张永红</t>
  </si>
  <si>
    <t>张永云</t>
  </si>
  <si>
    <t>张贱秀</t>
  </si>
  <si>
    <t>张树桂</t>
  </si>
  <si>
    <t>张开息</t>
  </si>
  <si>
    <t>张贱息</t>
  </si>
  <si>
    <t>张六三</t>
  </si>
  <si>
    <t>张树强</t>
  </si>
  <si>
    <t>张你小</t>
  </si>
  <si>
    <t>张永权</t>
  </si>
  <si>
    <t>张永连</t>
  </si>
  <si>
    <t>张永明</t>
  </si>
  <si>
    <t>张瑞成</t>
  </si>
  <si>
    <t>吕群辉</t>
  </si>
  <si>
    <t>吕运德</t>
  </si>
  <si>
    <t>吕世发</t>
  </si>
  <si>
    <t>吕佑明</t>
  </si>
  <si>
    <t>吕运荣</t>
  </si>
  <si>
    <t>吕新荣</t>
  </si>
  <si>
    <t>吕新辉</t>
  </si>
  <si>
    <t>吕秋华</t>
  </si>
  <si>
    <t>张继斌</t>
  </si>
  <si>
    <t>张老双</t>
  </si>
  <si>
    <t>张志明</t>
  </si>
  <si>
    <t>张寒青</t>
  </si>
  <si>
    <t>张秋喜</t>
  </si>
  <si>
    <t>张老未</t>
  </si>
  <si>
    <t>张德息</t>
  </si>
  <si>
    <t>张桂弟</t>
  </si>
  <si>
    <t>张运良</t>
  </si>
  <si>
    <t>张建荣</t>
  </si>
  <si>
    <t>张锋</t>
  </si>
  <si>
    <t>张桂军</t>
  </si>
  <si>
    <t>王中权</t>
  </si>
  <si>
    <t>张慧林</t>
  </si>
  <si>
    <t>张星权</t>
  </si>
  <si>
    <t>张建辉</t>
  </si>
  <si>
    <t>张德辉</t>
  </si>
  <si>
    <t>张弟苟</t>
  </si>
  <si>
    <t>张继林</t>
  </si>
  <si>
    <t>张继忠</t>
  </si>
  <si>
    <r>
      <rPr>
        <sz val="11"/>
        <rFont val="仿宋_GB2312"/>
        <charset val="134"/>
      </rPr>
      <t>张家韦</t>
    </r>
  </si>
  <si>
    <t>张艺福</t>
  </si>
  <si>
    <t>张宣有</t>
  </si>
  <si>
    <t>张桂喜</t>
  </si>
  <si>
    <t>张勇辉</t>
  </si>
  <si>
    <t>韦颂昌</t>
  </si>
  <si>
    <t>张孝忠</t>
  </si>
  <si>
    <t>吕元桂</t>
  </si>
  <si>
    <t>吕世斌</t>
  </si>
  <si>
    <t>吕双荣</t>
  </si>
  <si>
    <t>吕真勇</t>
  </si>
  <si>
    <t>吕真国</t>
  </si>
  <si>
    <t>吕喜荣</t>
  </si>
  <si>
    <t>吕真剑</t>
  </si>
  <si>
    <t>吴情智</t>
  </si>
  <si>
    <t>吕运强</t>
  </si>
  <si>
    <t>吕真勤</t>
  </si>
  <si>
    <t>吕顺军</t>
  </si>
  <si>
    <t>吕五七</t>
  </si>
  <si>
    <t>吕三苟</t>
  </si>
  <si>
    <t>吕真保</t>
  </si>
  <si>
    <t>张日生</t>
  </si>
  <si>
    <t>张树息</t>
  </si>
  <si>
    <t>张玉有</t>
  </si>
  <si>
    <t>吕运弟</t>
  </si>
  <si>
    <t>张明华</t>
  </si>
  <si>
    <t>张顺弟</t>
  </si>
  <si>
    <t>张自成</t>
  </si>
  <si>
    <t>张七友</t>
  </si>
  <si>
    <t>张毕华</t>
  </si>
  <si>
    <t>张艳华</t>
  </si>
  <si>
    <t>张军华</t>
  </si>
  <si>
    <t>张顺荣</t>
  </si>
  <si>
    <t>莫荣秀</t>
  </si>
  <si>
    <t>张润华</t>
  </si>
  <si>
    <t>张仁得</t>
  </si>
  <si>
    <t>吕贱苟</t>
  </si>
  <si>
    <t>张金息</t>
  </si>
  <si>
    <t>张串德</t>
  </si>
  <si>
    <t>吕树荣</t>
  </si>
  <si>
    <t>吕你弟</t>
  </si>
  <si>
    <t>吕小苟</t>
  </si>
  <si>
    <t>吕七苟</t>
  </si>
  <si>
    <t>吕四息</t>
  </si>
  <si>
    <t>吕庚林</t>
  </si>
  <si>
    <t>吕你权</t>
  </si>
  <si>
    <t>吕贱德</t>
  </si>
  <si>
    <t>张桂息</t>
  </si>
  <si>
    <t>吕元苟</t>
  </si>
  <si>
    <t>吕新友</t>
  </si>
  <si>
    <t>张秀喜</t>
  </si>
  <si>
    <t>张句华</t>
  </si>
  <si>
    <t>李建生</t>
  </si>
  <si>
    <t>罗锦新村屯</t>
  </si>
  <si>
    <t>李九弟</t>
  </si>
  <si>
    <t>李元生</t>
  </si>
  <si>
    <t>李登生</t>
  </si>
  <si>
    <t>李顺明</t>
  </si>
  <si>
    <t>李冬明</t>
  </si>
  <si>
    <t>李财福</t>
  </si>
  <si>
    <t>李次生</t>
  </si>
  <si>
    <t>李秋连</t>
  </si>
  <si>
    <t>李曾权</t>
  </si>
  <si>
    <t>胡可年</t>
  </si>
  <si>
    <t>陶桥连</t>
  </si>
  <si>
    <t>李芳琴</t>
  </si>
  <si>
    <t>陶林荣</t>
  </si>
  <si>
    <t>陶庆林</t>
  </si>
  <si>
    <t>陶红财</t>
  </si>
  <si>
    <t>何喜姣</t>
  </si>
  <si>
    <t>陶四林</t>
  </si>
  <si>
    <t>陶华林</t>
  </si>
  <si>
    <t>李军成</t>
  </si>
  <si>
    <t>韦荣英</t>
  </si>
  <si>
    <t>李送成</t>
  </si>
  <si>
    <t>李冬连</t>
  </si>
  <si>
    <t>李福生</t>
  </si>
  <si>
    <t>陶原嫂</t>
  </si>
  <si>
    <t>李送弟</t>
  </si>
  <si>
    <t>周圣坤</t>
  </si>
  <si>
    <t>元立屯</t>
  </si>
  <si>
    <t>周圣玉</t>
  </si>
  <si>
    <t>周圣滔</t>
  </si>
  <si>
    <t>周胜发</t>
  </si>
  <si>
    <t>周圣福</t>
  </si>
  <si>
    <t>周发军</t>
  </si>
  <si>
    <t>周圣明</t>
  </si>
  <si>
    <t>周秋葵</t>
  </si>
  <si>
    <t>周连生</t>
  </si>
  <si>
    <t>从明塘屯</t>
  </si>
  <si>
    <t>周承祖</t>
  </si>
  <si>
    <t>周华荣</t>
  </si>
  <si>
    <t>周正喜</t>
  </si>
  <si>
    <t>周永麟</t>
  </si>
  <si>
    <t>周干英</t>
  </si>
  <si>
    <t>周华龄</t>
  </si>
  <si>
    <t>周玉生</t>
  </si>
  <si>
    <t>周军生</t>
  </si>
  <si>
    <t>周鸭仔</t>
  </si>
  <si>
    <t>周元弟</t>
  </si>
  <si>
    <t>周你老</t>
  </si>
  <si>
    <t>周代生</t>
  </si>
  <si>
    <t>周庚生</t>
  </si>
  <si>
    <t>周德华</t>
  </si>
  <si>
    <t>周成生</t>
  </si>
  <si>
    <t>周可俊</t>
  </si>
  <si>
    <t>周友弟</t>
  </si>
  <si>
    <t>周韶林</t>
  </si>
  <si>
    <t>周成喜</t>
  </si>
  <si>
    <t>周秦平</t>
  </si>
  <si>
    <t>周送生</t>
  </si>
  <si>
    <t>周永吉</t>
  </si>
  <si>
    <t>周有息</t>
  </si>
  <si>
    <t>周胜林</t>
  </si>
  <si>
    <t>周送息</t>
  </si>
  <si>
    <t>周汉生</t>
  </si>
  <si>
    <t>周继生</t>
  </si>
  <si>
    <t>周顺息</t>
  </si>
  <si>
    <t>周连息</t>
  </si>
  <si>
    <t>周国玉</t>
  </si>
  <si>
    <t>周国进</t>
  </si>
  <si>
    <t>周永成</t>
  </si>
  <si>
    <t>高等屯</t>
  </si>
  <si>
    <t>周望生</t>
  </si>
  <si>
    <t>周双喜</t>
  </si>
  <si>
    <t>周爱喜</t>
  </si>
  <si>
    <t>周秀喜</t>
  </si>
  <si>
    <t>周兰喜</t>
  </si>
  <si>
    <t>周翠明</t>
  </si>
  <si>
    <t>周友连</t>
  </si>
  <si>
    <t>周贱喜</t>
  </si>
  <si>
    <t>周啟顺</t>
  </si>
  <si>
    <t>周永嗣</t>
  </si>
  <si>
    <t>周永华</t>
  </si>
  <si>
    <t>周军成</t>
  </si>
  <si>
    <t>周贱姣</t>
  </si>
  <si>
    <t>周玉成</t>
  </si>
  <si>
    <t>周慧军</t>
  </si>
  <si>
    <t>周继双</t>
  </si>
  <si>
    <t>周兴成</t>
  </si>
  <si>
    <t>周丙成</t>
  </si>
  <si>
    <t>周鸭成</t>
  </si>
  <si>
    <t>周春生</t>
  </si>
  <si>
    <t>周翠林</t>
  </si>
  <si>
    <t>周庆崇</t>
  </si>
  <si>
    <t>周卫国</t>
  </si>
  <si>
    <t>周志超</t>
  </si>
  <si>
    <t>周小林</t>
  </si>
  <si>
    <t>周贱连</t>
  </si>
  <si>
    <t>周俊辉</t>
  </si>
  <si>
    <t>周俊明</t>
  </si>
  <si>
    <t>周正华</t>
  </si>
  <si>
    <t>周继文</t>
  </si>
  <si>
    <t>周长生</t>
  </si>
  <si>
    <t>周天雪</t>
  </si>
  <si>
    <t>周学新</t>
  </si>
  <si>
    <t>周继林</t>
  </si>
  <si>
    <t>周小文</t>
  </si>
  <si>
    <t>周玉嫂</t>
  </si>
  <si>
    <t>周鸭连</t>
  </si>
  <si>
    <t>周庆文</t>
  </si>
  <si>
    <t>周凤喜</t>
  </si>
  <si>
    <t>周小红</t>
  </si>
  <si>
    <t>周运弟</t>
  </si>
  <si>
    <t>周正鲜</t>
  </si>
  <si>
    <t>周你你</t>
  </si>
  <si>
    <t>周俊豪</t>
  </si>
  <si>
    <t>周冬菊</t>
  </si>
  <si>
    <t>周复枝</t>
  </si>
  <si>
    <t>周春喜</t>
  </si>
  <si>
    <t>周复呈</t>
  </si>
  <si>
    <t>吕牙妹</t>
  </si>
  <si>
    <t>周庆峰</t>
  </si>
  <si>
    <t>周天次</t>
  </si>
  <si>
    <t>周发轩</t>
  </si>
  <si>
    <t>周进息</t>
  </si>
  <si>
    <t>周福宣</t>
  </si>
  <si>
    <t>周小成</t>
  </si>
  <si>
    <t>吕国珍</t>
  </si>
  <si>
    <t>周永红</t>
  </si>
  <si>
    <t>周鸭弟</t>
  </si>
  <si>
    <t>周贱弟</t>
  </si>
  <si>
    <t>周福喜</t>
  </si>
  <si>
    <t>张志荣</t>
  </si>
  <si>
    <t>王荣珍</t>
  </si>
  <si>
    <t>林凤姣</t>
  </si>
  <si>
    <t>李秋生</t>
  </si>
  <si>
    <t>陶发权</t>
  </si>
  <si>
    <t>陶望生</t>
  </si>
  <si>
    <t>李永生</t>
  </si>
  <si>
    <t>李军生</t>
  </si>
  <si>
    <t>陶军权</t>
  </si>
  <si>
    <t>陶竹成</t>
  </si>
  <si>
    <t>陶桂有</t>
  </si>
  <si>
    <t>陶宝林</t>
  </si>
  <si>
    <t>李庚明</t>
  </si>
  <si>
    <t>李五八</t>
  </si>
  <si>
    <t>张日经</t>
  </si>
  <si>
    <t>张德安</t>
  </si>
  <si>
    <t>秦次英</t>
  </si>
  <si>
    <t>张少青</t>
  </si>
  <si>
    <t>张树清</t>
  </si>
  <si>
    <t>张金瑞</t>
  </si>
  <si>
    <t>张次忠</t>
  </si>
  <si>
    <t>骆新林</t>
  </si>
  <si>
    <t>陶望明</t>
  </si>
  <si>
    <t>董玉珍</t>
  </si>
  <si>
    <t>周足弟</t>
  </si>
  <si>
    <t>周艳超</t>
  </si>
  <si>
    <t>周有成</t>
  </si>
  <si>
    <t>张玉发</t>
  </si>
  <si>
    <t>周琼喜</t>
  </si>
  <si>
    <t>周荣良</t>
  </si>
  <si>
    <t>周明</t>
  </si>
  <si>
    <t>周翠连</t>
  </si>
  <si>
    <t>李大权</t>
  </si>
  <si>
    <t>岭桥村</t>
  </si>
  <si>
    <t>王来生</t>
  </si>
  <si>
    <t>鹅桥头屯</t>
  </si>
  <si>
    <t>王七七</t>
  </si>
  <si>
    <t xml:space="preserve">一般户
</t>
  </si>
  <si>
    <t>王乙连</t>
  </si>
  <si>
    <t xml:space="preserve">脱贫户
</t>
  </si>
  <si>
    <t>王庚益</t>
  </si>
  <si>
    <t>王康民</t>
  </si>
  <si>
    <t>王文滨</t>
  </si>
  <si>
    <t>王连苟</t>
  </si>
  <si>
    <t>王增林</t>
  </si>
  <si>
    <t>王军生</t>
  </si>
  <si>
    <t>王七四</t>
  </si>
  <si>
    <t>王贱成</t>
  </si>
  <si>
    <t>王送成</t>
  </si>
  <si>
    <t>王贱才</t>
  </si>
  <si>
    <t>王你志</t>
  </si>
  <si>
    <t>王息连</t>
  </si>
  <si>
    <t>王新民</t>
  </si>
  <si>
    <t>王慧军</t>
  </si>
  <si>
    <t>王华生</t>
  </si>
  <si>
    <t>王送林</t>
  </si>
  <si>
    <t>王希成</t>
  </si>
  <si>
    <t>王丁模</t>
  </si>
  <si>
    <t>王双息</t>
  </si>
  <si>
    <t>王孙息</t>
  </si>
  <si>
    <t>王军荣</t>
  </si>
  <si>
    <t>王贱荣</t>
  </si>
  <si>
    <t>王荣生</t>
  </si>
  <si>
    <t>王你送</t>
  </si>
  <si>
    <t>王桂斌</t>
  </si>
  <si>
    <t>王贱苟</t>
  </si>
  <si>
    <r>
      <rPr>
        <sz val="12"/>
        <rFont val="宋体"/>
        <charset val="134"/>
      </rPr>
      <t>脱贫户</t>
    </r>
    <r>
      <rPr>
        <sz val="12"/>
        <rFont val="宋体"/>
        <charset val="1"/>
      </rPr>
      <t xml:space="preserve">
</t>
    </r>
  </si>
  <si>
    <t>王有亮</t>
  </si>
  <si>
    <t xml:space="preserve">水洞头
</t>
  </si>
  <si>
    <t>王继成</t>
  </si>
  <si>
    <t>王有林</t>
  </si>
  <si>
    <t>王友成</t>
  </si>
  <si>
    <t>王福旺</t>
  </si>
  <si>
    <t>王继荣</t>
  </si>
  <si>
    <t>王继生</t>
  </si>
  <si>
    <t>王福恩</t>
  </si>
  <si>
    <r>
      <rPr>
        <sz val="11"/>
        <rFont val="仿宋_GB2312"/>
        <charset val="134"/>
      </rPr>
      <t>吕庆松</t>
    </r>
  </si>
  <si>
    <t>王庆云</t>
  </si>
  <si>
    <t>王登林</t>
  </si>
  <si>
    <t>王发林</t>
  </si>
  <si>
    <t>王仕林</t>
  </si>
  <si>
    <t>王六六</t>
  </si>
  <si>
    <t>王增荣</t>
  </si>
  <si>
    <r>
      <rPr>
        <sz val="11"/>
        <rFont val="仿宋_GB2312"/>
        <charset val="134"/>
      </rPr>
      <t>王增有</t>
    </r>
  </si>
  <si>
    <t>王首荣</t>
  </si>
  <si>
    <t>王有明</t>
  </si>
  <si>
    <t>王荣双</t>
  </si>
  <si>
    <t xml:space="preserve">低保户
</t>
  </si>
  <si>
    <t xml:space="preserve">水洞头老村
</t>
  </si>
  <si>
    <t>王鸭保</t>
  </si>
  <si>
    <t>王权生</t>
  </si>
  <si>
    <t>王权荣</t>
  </si>
  <si>
    <t>王树华</t>
  </si>
  <si>
    <t>王五九</t>
  </si>
  <si>
    <t>莫日秀</t>
  </si>
  <si>
    <t>王军成</t>
  </si>
  <si>
    <t>王淑玲</t>
  </si>
  <si>
    <t>王运福</t>
  </si>
  <si>
    <t>王贱姣</t>
  </si>
  <si>
    <t>王瑞生</t>
  </si>
  <si>
    <t>王树连</t>
  </si>
  <si>
    <t>王元辉</t>
  </si>
  <si>
    <t>王志生</t>
  </si>
  <si>
    <t>王智成</t>
  </si>
  <si>
    <t>王德息</t>
  </si>
  <si>
    <t>王祥林</t>
  </si>
  <si>
    <t>王满连</t>
  </si>
  <si>
    <t>王院生</t>
  </si>
  <si>
    <t>王翠连</t>
  </si>
  <si>
    <t>王有息</t>
  </si>
  <si>
    <t>王贱得</t>
  </si>
  <si>
    <t>王军国</t>
  </si>
  <si>
    <t>王老弟</t>
  </si>
  <si>
    <t>王军贵</t>
  </si>
  <si>
    <t>王荣连</t>
  </si>
  <si>
    <t>王益生</t>
  </si>
  <si>
    <t>王仁生</t>
  </si>
  <si>
    <t>王继弟</t>
  </si>
  <si>
    <t>王继苟</t>
  </si>
  <si>
    <t>王运荣</t>
  </si>
  <si>
    <t>王新林</t>
  </si>
  <si>
    <t>王儿生</t>
  </si>
  <si>
    <t>王树成</t>
  </si>
  <si>
    <r>
      <rPr>
        <sz val="11"/>
        <rFont val="仿宋_GB2312"/>
        <charset val="134"/>
      </rPr>
      <t>王仁祥</t>
    </r>
  </si>
  <si>
    <t>王军辉</t>
  </si>
  <si>
    <t>王成林</t>
  </si>
  <si>
    <t>王树生</t>
  </si>
  <si>
    <t>王淑娟</t>
  </si>
  <si>
    <t>王长息</t>
  </si>
  <si>
    <t>王庆荣</t>
  </si>
  <si>
    <t>王你你</t>
  </si>
  <si>
    <t>王姣连</t>
  </si>
  <si>
    <t>王仁苟</t>
  </si>
  <si>
    <t>王建福</t>
  </si>
  <si>
    <t>王贱友</t>
  </si>
  <si>
    <t>王二生</t>
  </si>
  <si>
    <t>王你贱</t>
  </si>
  <si>
    <t>王子旺</t>
  </si>
  <si>
    <t>王寸生</t>
  </si>
  <si>
    <t>王天成</t>
  </si>
  <si>
    <t>王小军</t>
  </si>
  <si>
    <t>王玉飞</t>
  </si>
  <si>
    <t>王天息</t>
  </si>
  <si>
    <r>
      <rPr>
        <sz val="11"/>
        <rFont val="仿宋_GB2312"/>
        <charset val="134"/>
      </rPr>
      <t>王佑恩</t>
    </r>
  </si>
  <si>
    <t>王贱生</t>
  </si>
  <si>
    <t xml:space="preserve">闸里
</t>
  </si>
  <si>
    <t>王希串</t>
  </si>
  <si>
    <t>王长华</t>
  </si>
  <si>
    <t>王贱华</t>
  </si>
  <si>
    <t>王修生</t>
  </si>
  <si>
    <t>王老义</t>
  </si>
  <si>
    <t>王建华</t>
  </si>
  <si>
    <t>王凤生</t>
  </si>
  <si>
    <t>王送连</t>
  </si>
  <si>
    <t>王建家</t>
  </si>
  <si>
    <t>王春友</t>
  </si>
  <si>
    <t>王小吉</t>
  </si>
  <si>
    <t>王玉成</t>
  </si>
  <si>
    <t xml:space="preserve">大树底
</t>
  </si>
  <si>
    <t>王玉刚</t>
  </si>
  <si>
    <t>王玉雄</t>
  </si>
  <si>
    <t xml:space="preserve">长树底
</t>
  </si>
  <si>
    <t xml:space="preserve">间里
</t>
  </si>
  <si>
    <t>王喜息</t>
  </si>
  <si>
    <t>王秋林</t>
  </si>
  <si>
    <t>王志忠</t>
  </si>
  <si>
    <t>王世串</t>
  </si>
  <si>
    <t>王小敏</t>
  </si>
  <si>
    <t>王你贵</t>
  </si>
  <si>
    <t>王修合</t>
  </si>
  <si>
    <t>王玉得</t>
  </si>
  <si>
    <t>王力</t>
  </si>
  <si>
    <t>王代息</t>
  </si>
  <si>
    <t>王凉亮</t>
  </si>
  <si>
    <t>王小明</t>
  </si>
  <si>
    <t>王运发</t>
  </si>
  <si>
    <t>王松林</t>
  </si>
  <si>
    <t>王桂华</t>
  </si>
  <si>
    <t>王会生</t>
  </si>
  <si>
    <t>王成连</t>
  </si>
  <si>
    <t>王惟寿</t>
  </si>
  <si>
    <t>王有发</t>
  </si>
  <si>
    <t>王德友</t>
  </si>
  <si>
    <t>王德明</t>
  </si>
  <si>
    <r>
      <rPr>
        <sz val="12"/>
        <rFont val="宋体"/>
        <charset val="134"/>
      </rPr>
      <t>大树底</t>
    </r>
    <r>
      <rPr>
        <sz val="12"/>
        <rFont val="宋体"/>
        <charset val="1"/>
      </rPr>
      <t xml:space="preserve">
</t>
    </r>
  </si>
  <si>
    <t>刘运珍</t>
  </si>
  <si>
    <t>王修荣</t>
  </si>
  <si>
    <t>王修其</t>
  </si>
  <si>
    <t>王明成</t>
  </si>
  <si>
    <t>王顺成</t>
  </si>
  <si>
    <t>刘玉琴</t>
  </si>
  <si>
    <t>王振华</t>
  </si>
  <si>
    <t>刘秀元</t>
  </si>
  <si>
    <t>王雪明</t>
  </si>
  <si>
    <t>王桂友</t>
  </si>
  <si>
    <t>王修发</t>
  </si>
  <si>
    <t>王小永</t>
  </si>
  <si>
    <t>王运生</t>
  </si>
  <si>
    <r>
      <rPr>
        <sz val="12"/>
        <rFont val="宋体"/>
        <charset val="134"/>
      </rPr>
      <t>大里面</t>
    </r>
    <r>
      <rPr>
        <sz val="12"/>
        <rFont val="宋体"/>
        <charset val="1"/>
      </rPr>
      <t xml:space="preserve">
</t>
    </r>
  </si>
  <si>
    <t>王希和</t>
  </si>
  <si>
    <t>王秋德</t>
  </si>
  <si>
    <t>王春明</t>
  </si>
  <si>
    <t>王春旭</t>
  </si>
  <si>
    <r>
      <rPr>
        <sz val="11"/>
        <rFont val="仿宋_GB2312"/>
        <charset val="134"/>
      </rPr>
      <t>张秀姣</t>
    </r>
  </si>
  <si>
    <t>王双凤</t>
  </si>
  <si>
    <t>王树权</t>
  </si>
  <si>
    <t>王兰生</t>
  </si>
  <si>
    <t>王成权</t>
  </si>
  <si>
    <t>莫前息</t>
  </si>
  <si>
    <t>王付生</t>
  </si>
  <si>
    <r>
      <rPr>
        <sz val="11"/>
        <rFont val="仿宋_GB2312"/>
        <charset val="134"/>
      </rPr>
      <t>王惟贱</t>
    </r>
  </si>
  <si>
    <t xml:space="preserve">大里面屯
</t>
  </si>
  <si>
    <t>王义华</t>
  </si>
  <si>
    <t>王新德</t>
  </si>
  <si>
    <t>王吉生</t>
  </si>
  <si>
    <t>王明明</t>
  </si>
  <si>
    <t>王长生</t>
  </si>
  <si>
    <t>王克文</t>
  </si>
  <si>
    <t xml:space="preserve">岭头寨
</t>
  </si>
  <si>
    <t>王克猛</t>
  </si>
  <si>
    <t>王青嫂</t>
  </si>
  <si>
    <t>王绍平</t>
  </si>
  <si>
    <t>王五喜</t>
  </si>
  <si>
    <t>王克强</t>
  </si>
  <si>
    <t>王竹军</t>
  </si>
  <si>
    <t>王四弟</t>
  </si>
  <si>
    <t>王克成</t>
  </si>
  <si>
    <t>王克宝</t>
  </si>
  <si>
    <t>王克凤</t>
  </si>
  <si>
    <t>王从彦</t>
  </si>
  <si>
    <t>王克生</t>
  </si>
  <si>
    <t>王克长</t>
  </si>
  <si>
    <t>王少学</t>
  </si>
  <si>
    <t>王少林</t>
  </si>
  <si>
    <t>王绍星</t>
  </si>
  <si>
    <t>王绍宣</t>
  </si>
  <si>
    <t>王海</t>
  </si>
  <si>
    <t>王克新</t>
  </si>
  <si>
    <t>王春</t>
  </si>
  <si>
    <t>王绍勇</t>
  </si>
  <si>
    <t>王克安</t>
  </si>
  <si>
    <t>王克清</t>
  </si>
  <si>
    <t>王崇辉</t>
  </si>
  <si>
    <t>王开嫂</t>
  </si>
  <si>
    <t>吕金生</t>
  </si>
  <si>
    <t xml:space="preserve">下来山
</t>
  </si>
  <si>
    <t>吕金华</t>
  </si>
  <si>
    <t>吕金苟</t>
  </si>
  <si>
    <t>秦树林</t>
  </si>
  <si>
    <t>吕国发</t>
  </si>
  <si>
    <t>吕增发</t>
  </si>
  <si>
    <t>吕荣林</t>
  </si>
  <si>
    <t>吕文林</t>
  </si>
  <si>
    <t>吕忠福</t>
  </si>
  <si>
    <t>吕连军</t>
  </si>
  <si>
    <t>吕成友</t>
  </si>
  <si>
    <t>吕宗琪</t>
  </si>
  <si>
    <t>吕发林</t>
  </si>
  <si>
    <t>吕德元</t>
  </si>
  <si>
    <t>秦长弟</t>
  </si>
  <si>
    <t>秦贱苟</t>
  </si>
  <si>
    <t>吕春华</t>
  </si>
  <si>
    <t>吕成明</t>
  </si>
  <si>
    <t>秦群伟</t>
  </si>
  <si>
    <t>吕田生</t>
  </si>
  <si>
    <t>吕意林</t>
  </si>
  <si>
    <t>吕炳横</t>
  </si>
  <si>
    <t>吕长连</t>
  </si>
  <si>
    <t>吕红成</t>
  </si>
  <si>
    <t>吕华弟</t>
  </si>
  <si>
    <t>吕长发</t>
  </si>
  <si>
    <t>吕玉林</t>
  </si>
  <si>
    <t>吕四祥</t>
  </si>
  <si>
    <t>吕运军</t>
  </si>
  <si>
    <t>吕四老</t>
  </si>
  <si>
    <t>吕黑弟</t>
  </si>
  <si>
    <t>吕贱保</t>
  </si>
  <si>
    <t>吕庚秀</t>
  </si>
  <si>
    <t>吕金成</t>
  </si>
  <si>
    <t>吕社德</t>
  </si>
  <si>
    <t>吕竹林</t>
  </si>
  <si>
    <t>吕连生</t>
  </si>
  <si>
    <t>吕华成</t>
  </si>
  <si>
    <t>吕社生</t>
  </si>
  <si>
    <t>吕成弟</t>
  </si>
  <si>
    <t>吕庚喜</t>
  </si>
  <si>
    <t>吕顺华</t>
  </si>
  <si>
    <t>吕芽生</t>
  </si>
  <si>
    <t>吕贞息</t>
  </si>
  <si>
    <t>吕代连</t>
  </si>
  <si>
    <t>吕你美</t>
  </si>
  <si>
    <t>吕长成</t>
  </si>
  <si>
    <t>吕福成</t>
  </si>
  <si>
    <t>吕凤林</t>
  </si>
  <si>
    <t>吕四成</t>
  </si>
  <si>
    <t>吕七四</t>
  </si>
  <si>
    <t>吕春林</t>
  </si>
  <si>
    <t>吕年华</t>
  </si>
  <si>
    <t>吕祥弟</t>
  </si>
  <si>
    <t>吕坎发</t>
  </si>
  <si>
    <t>吕三老</t>
  </si>
  <si>
    <t>吕春弟</t>
  </si>
  <si>
    <t>吕成连</t>
  </si>
  <si>
    <t>吕华生</t>
  </si>
  <si>
    <t>吕成华</t>
  </si>
  <si>
    <t>吕继荣</t>
  </si>
  <si>
    <t>吕树成</t>
  </si>
  <si>
    <t xml:space="preserve">下老山
</t>
  </si>
  <si>
    <t>吕送成</t>
  </si>
  <si>
    <t>吕贱成</t>
  </si>
  <si>
    <t>吕发成</t>
  </si>
  <si>
    <r>
      <rPr>
        <sz val="12"/>
        <rFont val="宋体"/>
        <charset val="134"/>
      </rPr>
      <t>下来山</t>
    </r>
    <r>
      <rPr>
        <sz val="12"/>
        <rFont val="宋体"/>
        <charset val="1"/>
      </rPr>
      <t xml:space="preserve">
</t>
    </r>
  </si>
  <si>
    <t>吕老弟</t>
  </si>
  <si>
    <t>吕琼成</t>
  </si>
  <si>
    <t>吕付成</t>
  </si>
  <si>
    <t>吕军成</t>
  </si>
  <si>
    <t>吕瑞成</t>
  </si>
  <si>
    <t>吕伟成</t>
  </si>
  <si>
    <t>吕德成</t>
  </si>
  <si>
    <t>秦双连</t>
  </si>
  <si>
    <r>
      <rPr>
        <sz val="12"/>
        <rFont val="宋体"/>
        <charset val="134"/>
      </rPr>
      <t>木龙陂</t>
    </r>
    <r>
      <rPr>
        <sz val="12"/>
        <rFont val="宋体"/>
        <charset val="1"/>
      </rPr>
      <t xml:space="preserve">
</t>
    </r>
  </si>
  <si>
    <t>秦佑成</t>
  </si>
  <si>
    <t>秦你庚</t>
  </si>
  <si>
    <t>秦佑连</t>
  </si>
  <si>
    <t>吕十一嫂</t>
  </si>
  <si>
    <t>秦春德</t>
  </si>
  <si>
    <t>秦雪连</t>
  </si>
  <si>
    <t>秦雪林</t>
  </si>
  <si>
    <t>秦荣华</t>
  </si>
  <si>
    <t>秦庚连</t>
  </si>
  <si>
    <t>秦玉华</t>
  </si>
  <si>
    <t>秦贱生</t>
  </si>
  <si>
    <t>秦有生</t>
  </si>
  <si>
    <t>秦华生</t>
  </si>
  <si>
    <t>秦俊连</t>
  </si>
  <si>
    <t>秦三嫂</t>
  </si>
  <si>
    <t>秦贱成</t>
  </si>
  <si>
    <t>秦成连</t>
  </si>
  <si>
    <t>秦顺连</t>
  </si>
  <si>
    <t>秦老弟</t>
  </si>
  <si>
    <t>秦会连</t>
  </si>
  <si>
    <t>秦会安</t>
  </si>
  <si>
    <t>林小珍</t>
  </si>
  <si>
    <t xml:space="preserve">木龙陂
</t>
  </si>
  <si>
    <t>秦华连</t>
  </si>
  <si>
    <t>秦玉连</t>
  </si>
  <si>
    <t>秦翠珍</t>
  </si>
  <si>
    <t>秦会强</t>
  </si>
  <si>
    <t>秦世强</t>
  </si>
  <si>
    <t>王明华</t>
  </si>
  <si>
    <t>小岭头屯</t>
  </si>
  <si>
    <t>王翠华</t>
  </si>
  <si>
    <t>王满弟</t>
  </si>
  <si>
    <t>王平华</t>
  </si>
  <si>
    <t>王飞</t>
  </si>
  <si>
    <t>王桂秀</t>
  </si>
  <si>
    <t>王你弟</t>
  </si>
  <si>
    <t>王从永</t>
  </si>
  <si>
    <t>王天次</t>
  </si>
  <si>
    <t>刘成芳</t>
  </si>
  <si>
    <t>王正山</t>
  </si>
  <si>
    <t>王国华</t>
  </si>
  <si>
    <t>王文华</t>
  </si>
  <si>
    <t>王秋月</t>
  </si>
  <si>
    <t>王子发</t>
  </si>
  <si>
    <t>王玉连</t>
  </si>
  <si>
    <t>王鹏燕</t>
  </si>
  <si>
    <t>莫小芳</t>
  </si>
  <si>
    <t>王玉洁</t>
  </si>
  <si>
    <t>王长连</t>
  </si>
  <si>
    <t>王强</t>
  </si>
  <si>
    <t>王义忠</t>
  </si>
  <si>
    <t>王五三</t>
  </si>
  <si>
    <t>王喜凤</t>
  </si>
  <si>
    <t>王海燕</t>
  </si>
  <si>
    <t>小岭头</t>
  </si>
  <si>
    <t>王六七</t>
  </si>
  <si>
    <t>王仁弟</t>
  </si>
  <si>
    <t>王海军</t>
  </si>
  <si>
    <t>王明辉</t>
  </si>
  <si>
    <t>王七金</t>
  </si>
  <si>
    <t>王群</t>
  </si>
  <si>
    <t>王光连</t>
  </si>
  <si>
    <t>王义山</t>
  </si>
  <si>
    <t>王子三</t>
  </si>
  <si>
    <t>王德军</t>
  </si>
  <si>
    <t>王国权</t>
  </si>
  <si>
    <t>王九生</t>
  </si>
  <si>
    <t>王启山</t>
  </si>
  <si>
    <t>王影山</t>
  </si>
  <si>
    <t>王爱连</t>
  </si>
  <si>
    <t>王登群</t>
  </si>
  <si>
    <t>王庚华</t>
  </si>
  <si>
    <t>王志华</t>
  </si>
  <si>
    <t>王志光</t>
  </si>
  <si>
    <t>王振林</t>
  </si>
  <si>
    <t>于桂玉</t>
  </si>
  <si>
    <t>王六妹</t>
  </si>
  <si>
    <t>王运华</t>
  </si>
  <si>
    <t>王星山</t>
  </si>
  <si>
    <t>王维燕</t>
  </si>
  <si>
    <t>王华元</t>
  </si>
  <si>
    <t>王你宏</t>
  </si>
  <si>
    <t>王凡华</t>
  </si>
  <si>
    <t>王玉红</t>
  </si>
  <si>
    <t>王永刚</t>
  </si>
  <si>
    <t>王玉权</t>
  </si>
  <si>
    <t>王志远</t>
  </si>
  <si>
    <t>王喜苟</t>
  </si>
  <si>
    <t>王华荣</t>
  </si>
  <si>
    <t>水产屯</t>
  </si>
  <si>
    <t>王玉生</t>
  </si>
  <si>
    <t>王得华</t>
  </si>
  <si>
    <t>王桂生</t>
  </si>
  <si>
    <t>王春桂</t>
  </si>
  <si>
    <t>王小发</t>
  </si>
  <si>
    <t>王成生</t>
  </si>
  <si>
    <t>王德生</t>
  </si>
  <si>
    <t>王得喜</t>
  </si>
  <si>
    <t>王世嫂</t>
  </si>
  <si>
    <t>王修云</t>
  </si>
  <si>
    <t>于海云</t>
  </si>
  <si>
    <t>王四发</t>
  </si>
  <si>
    <t>王连喜</t>
  </si>
  <si>
    <t>王三喜</t>
  </si>
  <si>
    <t>王维庆</t>
  </si>
  <si>
    <t>王天喜</t>
  </si>
  <si>
    <t>王运得</t>
  </si>
  <si>
    <t>吕建平</t>
  </si>
  <si>
    <t>下宅屯</t>
  </si>
  <si>
    <t>吕春德</t>
  </si>
  <si>
    <t>下宅</t>
  </si>
  <si>
    <t>吕贱林</t>
  </si>
  <si>
    <t>吕贱华</t>
  </si>
  <si>
    <t>吕建军</t>
  </si>
  <si>
    <t>吕戊生</t>
  </si>
  <si>
    <t>吕冬喜</t>
  </si>
  <si>
    <t>吕兰生</t>
  </si>
  <si>
    <t>吕贱生</t>
  </si>
  <si>
    <t>吕荣华</t>
  </si>
  <si>
    <t>吕玉峰</t>
  </si>
  <si>
    <t>吕元妹</t>
  </si>
  <si>
    <t>李秀姣</t>
  </si>
  <si>
    <t>吕荣成</t>
  </si>
  <si>
    <t>吕孑兑苟</t>
  </si>
  <si>
    <t>吕玉德</t>
  </si>
  <si>
    <t>吕继苟</t>
  </si>
  <si>
    <t>徐玉平</t>
  </si>
  <si>
    <t>吕玉军</t>
  </si>
  <si>
    <t>吕德林</t>
  </si>
  <si>
    <t>吕五生</t>
  </si>
  <si>
    <t>上林山</t>
  </si>
  <si>
    <t>吕得成</t>
  </si>
  <si>
    <t>吕少华</t>
  </si>
  <si>
    <t>吕照荣</t>
  </si>
  <si>
    <t>吕弟苟</t>
  </si>
  <si>
    <t>吕胜友</t>
  </si>
  <si>
    <t>吕胜良</t>
  </si>
  <si>
    <t>吕胜明</t>
  </si>
  <si>
    <t>吕良华</t>
  </si>
  <si>
    <t>吕景祯</t>
  </si>
  <si>
    <t>吕贱有</t>
  </si>
  <si>
    <t>吕荣生</t>
  </si>
  <si>
    <t>吕景庆</t>
  </si>
  <si>
    <r>
      <rPr>
        <sz val="11"/>
        <rFont val="仿宋_GB2312"/>
        <charset val="134"/>
      </rPr>
      <t>吕老第</t>
    </r>
  </si>
  <si>
    <t>吕景松</t>
  </si>
  <si>
    <t>吕玉明</t>
  </si>
  <si>
    <t>吕玉祥</t>
  </si>
  <si>
    <t>吕六三</t>
  </si>
  <si>
    <t>吕胜弟</t>
  </si>
  <si>
    <t>全宅屯</t>
  </si>
  <si>
    <t>吕永德</t>
  </si>
  <si>
    <t>徐桂兰</t>
  </si>
  <si>
    <t>吕兴华</t>
  </si>
  <si>
    <t>吕孝华</t>
  </si>
  <si>
    <t>吕丽芳</t>
  </si>
  <si>
    <t>吕有宏</t>
  </si>
  <si>
    <t>吕小林</t>
  </si>
  <si>
    <t>吕银华</t>
  </si>
  <si>
    <t>吕和林</t>
  </si>
  <si>
    <t>吕翠连</t>
  </si>
  <si>
    <t>吕运发</t>
  </si>
  <si>
    <t>吕成林</t>
  </si>
  <si>
    <t>吕五连</t>
  </si>
  <si>
    <t>吕增华</t>
  </si>
  <si>
    <r>
      <rPr>
        <sz val="11"/>
        <rFont val="仿宋_GB2312"/>
        <charset val="134"/>
      </rPr>
      <t>吕天成</t>
    </r>
  </si>
  <si>
    <t>吕冬林</t>
  </si>
  <si>
    <t>吕三弟</t>
  </si>
  <si>
    <t>吕孙连</t>
  </si>
  <si>
    <t>吕秋荣</t>
  </si>
  <si>
    <t>吕运生</t>
  </si>
  <si>
    <t>吕辛桥</t>
  </si>
  <si>
    <t>吕丁苟</t>
  </si>
  <si>
    <t>吕友连</t>
  </si>
  <si>
    <t>吕电息</t>
  </si>
  <si>
    <t>吕侦成</t>
  </si>
  <si>
    <t>吕桂连</t>
  </si>
  <si>
    <t>吕秋成</t>
  </si>
  <si>
    <t>吕忠林</t>
  </si>
  <si>
    <t>吕华荣</t>
  </si>
  <si>
    <t>吕民成</t>
  </si>
  <si>
    <t>吕喜福</t>
  </si>
  <si>
    <t>吕九弟</t>
  </si>
  <si>
    <t>李桂姣</t>
  </si>
  <si>
    <t>吕福苟</t>
  </si>
  <si>
    <t>吕长宏</t>
  </si>
  <si>
    <t>吕开生</t>
  </si>
  <si>
    <t>吕贱发</t>
  </si>
  <si>
    <t>吕成发</t>
  </si>
  <si>
    <t>吕绍捷</t>
  </si>
  <si>
    <t>吕你瑶</t>
  </si>
  <si>
    <t>吕五一</t>
  </si>
  <si>
    <t>吕继成</t>
  </si>
  <si>
    <t>吕生息</t>
  </si>
  <si>
    <t>吕六五</t>
  </si>
  <si>
    <r>
      <rPr>
        <sz val="11"/>
        <rFont val="仿宋_GB2312"/>
        <charset val="134"/>
      </rPr>
      <t>吕秋永</t>
    </r>
  </si>
  <si>
    <t>吕连平</t>
  </si>
  <si>
    <t>吕连广</t>
  </si>
  <si>
    <t>吕永林</t>
  </si>
  <si>
    <t>吕秋友</t>
  </si>
  <si>
    <t>吕长息</t>
  </si>
  <si>
    <t>周玉明</t>
  </si>
  <si>
    <t>吕胜苟</t>
  </si>
  <si>
    <t>吕运成</t>
  </si>
  <si>
    <t>吕喜龙</t>
  </si>
  <si>
    <t>吕秀弟</t>
  </si>
  <si>
    <t>吕五九</t>
  </si>
  <si>
    <t>吕息科</t>
  </si>
  <si>
    <t>吕迪弟</t>
  </si>
  <si>
    <t>吕瑶生</t>
  </si>
  <si>
    <t>吕七今</t>
  </si>
  <si>
    <t>吕永祥</t>
  </si>
  <si>
    <t>张六妹</t>
  </si>
  <si>
    <t>吕得连</t>
  </si>
  <si>
    <t>吕荣发</t>
  </si>
  <si>
    <t>吕真元</t>
  </si>
  <si>
    <t>西岭屯</t>
  </si>
  <si>
    <t>吕连荣</t>
  </si>
  <si>
    <t>吕进生</t>
  </si>
  <si>
    <r>
      <rPr>
        <sz val="11"/>
        <rFont val="仿宋_GB2312"/>
        <charset val="134"/>
      </rPr>
      <t>吕得元</t>
    </r>
  </si>
  <si>
    <t>吕小燕</t>
  </si>
  <si>
    <t>吕琴生</t>
  </si>
  <si>
    <t>吕天桂</t>
  </si>
  <si>
    <t>吕成英</t>
  </si>
  <si>
    <t>吕朋</t>
  </si>
  <si>
    <t>吕天保</t>
  </si>
  <si>
    <t>吕建华</t>
  </si>
  <si>
    <r>
      <rPr>
        <sz val="11"/>
        <rFont val="仿宋_GB2312"/>
        <charset val="134"/>
      </rPr>
      <t>吕建得</t>
    </r>
  </si>
  <si>
    <t>吕卯元</t>
  </si>
  <si>
    <t>吕仁仔</t>
  </si>
  <si>
    <t>吕庆元</t>
  </si>
  <si>
    <t>吕小鸽</t>
  </si>
  <si>
    <t>吕有苟</t>
  </si>
  <si>
    <t>吕胜元</t>
  </si>
  <si>
    <t>吕宏元</t>
  </si>
  <si>
    <t>吕顺元</t>
  </si>
  <si>
    <t>吕桂元</t>
  </si>
  <si>
    <t>吕根元</t>
  </si>
  <si>
    <t>吕运福</t>
  </si>
  <si>
    <t>吕华元</t>
  </si>
  <si>
    <t>吕树权</t>
  </si>
  <si>
    <t>吕燕成</t>
  </si>
  <si>
    <t>吕有成</t>
  </si>
  <si>
    <t>吕庚祥</t>
  </si>
  <si>
    <t>吕会明</t>
  </si>
  <si>
    <t>吕庚明</t>
  </si>
  <si>
    <t>吕顺明</t>
  </si>
  <si>
    <t>吕贱次</t>
  </si>
  <si>
    <t>吕杰明</t>
  </si>
  <si>
    <t>叶永雄</t>
  </si>
  <si>
    <t>吕桂有</t>
  </si>
  <si>
    <t>吕顺祥</t>
  </si>
  <si>
    <t>吕忠佑</t>
  </si>
  <si>
    <t>吕成祥</t>
  </si>
  <si>
    <t>吕建荣</t>
  </si>
  <si>
    <t>吕荣德</t>
  </si>
  <si>
    <t>吕顺成</t>
  </si>
  <si>
    <t>吕顺弟</t>
  </si>
  <si>
    <t>吕冬玉</t>
  </si>
  <si>
    <t>吕宗树</t>
  </si>
  <si>
    <t>秦绪明</t>
  </si>
  <si>
    <t>王佑三</t>
  </si>
  <si>
    <t>吕仁嫂</t>
  </si>
  <si>
    <t>王增华</t>
  </si>
  <si>
    <t>王英</t>
  </si>
  <si>
    <t>王瑞林</t>
  </si>
  <si>
    <t>王贱息</t>
  </si>
  <si>
    <t>王有德</t>
  </si>
  <si>
    <t>王增祥</t>
  </si>
  <si>
    <t>王荣成</t>
  </si>
  <si>
    <t>王福星</t>
  </si>
  <si>
    <t>王甲成</t>
  </si>
  <si>
    <t>王长发</t>
  </si>
  <si>
    <t>王元生</t>
  </si>
  <si>
    <t>王志军</t>
  </si>
  <si>
    <t>王息荣</t>
  </si>
  <si>
    <t>王军林</t>
  </si>
  <si>
    <t>王送息</t>
  </si>
  <si>
    <t>王务生</t>
  </si>
  <si>
    <t>王保国</t>
  </si>
  <si>
    <t>王志勇</t>
  </si>
  <si>
    <t>王志辉</t>
  </si>
  <si>
    <t>王寿山</t>
  </si>
  <si>
    <t>王寿福</t>
  </si>
  <si>
    <t>王子成</t>
  </si>
  <si>
    <t>王长旺</t>
  </si>
  <si>
    <t>王建鑫</t>
  </si>
  <si>
    <t>王希纯</t>
  </si>
  <si>
    <t>王尧</t>
  </si>
  <si>
    <t>曾连英</t>
  </si>
  <si>
    <t>王愿友</t>
  </si>
  <si>
    <t>王文强</t>
  </si>
  <si>
    <t>王德桂</t>
  </si>
  <si>
    <t>王长德</t>
  </si>
  <si>
    <t>王春辉</t>
  </si>
  <si>
    <t>王连生</t>
  </si>
  <si>
    <t>王桂德</t>
  </si>
  <si>
    <t>王从真</t>
  </si>
  <si>
    <t>王克章</t>
  </si>
  <si>
    <t>王克娟</t>
  </si>
  <si>
    <t>吕国荣</t>
  </si>
  <si>
    <t>吕万林</t>
  </si>
  <si>
    <t>秦长连</t>
  </si>
  <si>
    <t>吕月生</t>
  </si>
  <si>
    <t>吕林德</t>
  </si>
  <si>
    <t>吕新华</t>
  </si>
  <si>
    <t>吕新贵</t>
  </si>
  <si>
    <t>吕贵荣</t>
  </si>
  <si>
    <t>吕荣苟</t>
  </si>
  <si>
    <t>吕老老</t>
  </si>
  <si>
    <t>吕群生</t>
  </si>
  <si>
    <t>吕贞友</t>
  </si>
  <si>
    <t>吕双成</t>
  </si>
  <si>
    <t>吕爱明</t>
  </si>
  <si>
    <t>吕四嫂</t>
  </si>
  <si>
    <t>韦福秀</t>
  </si>
  <si>
    <t>吕付连</t>
  </si>
  <si>
    <t>吕仁连</t>
  </si>
  <si>
    <t>吕永成</t>
  </si>
  <si>
    <t>吕纯义</t>
  </si>
  <si>
    <t>吕运连</t>
  </si>
  <si>
    <t>何啟林</t>
  </si>
  <si>
    <t>秦元弟</t>
  </si>
  <si>
    <t>秦建林</t>
  </si>
  <si>
    <t>秦你成</t>
  </si>
  <si>
    <t>秦慧林</t>
  </si>
  <si>
    <t>秦会成</t>
  </si>
  <si>
    <t>秦贱林</t>
  </si>
  <si>
    <t>王明山</t>
  </si>
  <si>
    <t>吕宏富</t>
  </si>
  <si>
    <t>吕作强</t>
  </si>
  <si>
    <t>吕辛友</t>
  </si>
  <si>
    <t>吕朋连</t>
  </si>
  <si>
    <t>吕连合</t>
  </si>
  <si>
    <t>吕喜干</t>
  </si>
  <si>
    <t>吕喜栾</t>
  </si>
  <si>
    <t>吕喜庆</t>
  </si>
  <si>
    <t>吕五三</t>
  </si>
  <si>
    <t>吕五运</t>
  </si>
  <si>
    <t>吕秀林</t>
  </si>
  <si>
    <t>吕继有</t>
  </si>
  <si>
    <t>吕小红</t>
  </si>
  <si>
    <t>吕串林</t>
  </si>
  <si>
    <t>吕秋元</t>
  </si>
  <si>
    <t>吕七九</t>
  </si>
  <si>
    <t>吕宗刘</t>
  </si>
  <si>
    <t>崇山村</t>
  </si>
  <si>
    <t>李宏光</t>
  </si>
  <si>
    <t>崇山头屯</t>
  </si>
  <si>
    <t>李送生</t>
  </si>
  <si>
    <t>李传雄</t>
  </si>
  <si>
    <t>李四昭</t>
  </si>
  <si>
    <t>李嗣杰</t>
  </si>
  <si>
    <t>李宏利</t>
  </si>
  <si>
    <t>李传荣</t>
  </si>
  <si>
    <t>李首昌</t>
  </si>
  <si>
    <t>李首专</t>
  </si>
  <si>
    <t>李传敬</t>
  </si>
  <si>
    <t>李首敦</t>
  </si>
  <si>
    <t>李首兵</t>
  </si>
  <si>
    <t>李宏武</t>
  </si>
  <si>
    <t>李嗣凫</t>
  </si>
  <si>
    <t>李宏东</t>
  </si>
  <si>
    <t>李应生</t>
  </si>
  <si>
    <t>李宏德</t>
  </si>
  <si>
    <t>于连姣</t>
  </si>
  <si>
    <t>李宏昭</t>
  </si>
  <si>
    <t>李宏生</t>
  </si>
  <si>
    <t>李首平</t>
  </si>
  <si>
    <t>李宏巴</t>
  </si>
  <si>
    <t>李首端</t>
  </si>
  <si>
    <t>李敬明</t>
  </si>
  <si>
    <t>李宏典</t>
  </si>
  <si>
    <t>莫贞林</t>
  </si>
  <si>
    <t>李首宣</t>
  </si>
  <si>
    <t>李首方</t>
  </si>
  <si>
    <t>莫芝德</t>
  </si>
  <si>
    <t>莫芝文</t>
  </si>
  <si>
    <t>莫芝元</t>
  </si>
  <si>
    <t>李宏刚</t>
  </si>
  <si>
    <t>李军</t>
  </si>
  <si>
    <t>李义恩</t>
  </si>
  <si>
    <t>莫你良</t>
  </si>
  <si>
    <t>李传远</t>
  </si>
  <si>
    <t>莫云波</t>
  </si>
  <si>
    <t>莫芝伍</t>
  </si>
  <si>
    <t>李传登</t>
  </si>
  <si>
    <t>李传华</t>
  </si>
  <si>
    <t>李宏加</t>
  </si>
  <si>
    <t>李杰</t>
  </si>
  <si>
    <t>李敬英</t>
  </si>
  <si>
    <t>李敬文</t>
  </si>
  <si>
    <t>李云成</t>
  </si>
  <si>
    <t>李敬芬</t>
  </si>
  <si>
    <t>李传良</t>
  </si>
  <si>
    <t>李幕珍</t>
  </si>
  <si>
    <t>李有弟</t>
  </si>
  <si>
    <t>李宏果</t>
  </si>
  <si>
    <t>李正康</t>
  </si>
  <si>
    <t>李嗣波</t>
  </si>
  <si>
    <t>莫丙成</t>
  </si>
  <si>
    <t>莫连友</t>
  </si>
  <si>
    <t>莫志雄</t>
  </si>
  <si>
    <t>莫贱生</t>
  </si>
  <si>
    <t>李传健</t>
  </si>
  <si>
    <t>李传昌</t>
  </si>
  <si>
    <t>莫勋</t>
  </si>
  <si>
    <t>李宗平</t>
  </si>
  <si>
    <t>李传和</t>
  </si>
  <si>
    <t>李宗华</t>
  </si>
  <si>
    <t>莫芝林</t>
  </si>
  <si>
    <t>莫四平</t>
  </si>
  <si>
    <t>莫芝云</t>
  </si>
  <si>
    <t>莫桂生</t>
  </si>
  <si>
    <t>莫艳杰</t>
  </si>
  <si>
    <t>莫志德</t>
  </si>
  <si>
    <t>李树明</t>
  </si>
  <si>
    <t>李传安</t>
  </si>
  <si>
    <t>李传葵</t>
  </si>
  <si>
    <t>李宏芬</t>
  </si>
  <si>
    <t>莫伟光</t>
  </si>
  <si>
    <r>
      <rPr>
        <sz val="11"/>
        <rFont val="仿宋_GB2312"/>
        <charset val="134"/>
      </rPr>
      <t>李宏展</t>
    </r>
  </si>
  <si>
    <t>于顺姣</t>
  </si>
  <si>
    <t>莫长弟</t>
  </si>
  <si>
    <t>莫孟初</t>
  </si>
  <si>
    <t>莫九生</t>
  </si>
  <si>
    <t>莫荣成</t>
  </si>
  <si>
    <t>李宏庆</t>
  </si>
  <si>
    <t>莫林</t>
  </si>
  <si>
    <t>莫子兑佳</t>
  </si>
  <si>
    <t>莫年友</t>
  </si>
  <si>
    <t>面上户</t>
  </si>
  <si>
    <t>李义芝</t>
  </si>
  <si>
    <t>李宏连</t>
  </si>
  <si>
    <t>李四义</t>
  </si>
  <si>
    <t>李宏耀</t>
  </si>
  <si>
    <t>李传辉</t>
  </si>
  <si>
    <t>李宏举</t>
  </si>
  <si>
    <t>骆长发</t>
  </si>
  <si>
    <t>莫桂有</t>
  </si>
  <si>
    <t>莫新德</t>
  </si>
  <si>
    <t>莫先明</t>
  </si>
  <si>
    <t>莫元嫂</t>
  </si>
  <si>
    <t>李传旭</t>
  </si>
  <si>
    <t>莫连苟</t>
  </si>
  <si>
    <t>莫喜连</t>
  </si>
  <si>
    <t>莫芝阳</t>
  </si>
  <si>
    <t>刘志成</t>
  </si>
  <si>
    <t>梨花屯</t>
  </si>
  <si>
    <t>刘明坤</t>
  </si>
  <si>
    <t>刘少平</t>
  </si>
  <si>
    <t>刘少成</t>
  </si>
  <si>
    <t>刘梨林</t>
  </si>
  <si>
    <t>刘合昌</t>
  </si>
  <si>
    <t>刘有祥</t>
  </si>
  <si>
    <t>刘少祥</t>
  </si>
  <si>
    <t>李秀珍</t>
  </si>
  <si>
    <t>刘连昌</t>
  </si>
  <si>
    <t>刘少明</t>
  </si>
  <si>
    <t>刘建国</t>
  </si>
  <si>
    <t>刘少轩</t>
  </si>
  <si>
    <t>吕宣喜</t>
  </si>
  <si>
    <t>刘连飞</t>
  </si>
  <si>
    <t>刘润成</t>
  </si>
  <si>
    <t>刘运荣</t>
  </si>
  <si>
    <t>刘少敏</t>
  </si>
  <si>
    <t>刘有星</t>
  </si>
  <si>
    <t>刘星苟</t>
  </si>
  <si>
    <t>刘纪鸿</t>
  </si>
  <si>
    <t>刘有万</t>
  </si>
  <si>
    <t>刘应昌</t>
  </si>
  <si>
    <r>
      <rPr>
        <sz val="11"/>
        <rFont val="仿宋_GB2312"/>
        <charset val="134"/>
      </rPr>
      <t>刘贱妹</t>
    </r>
  </si>
  <si>
    <t>刘林飞</t>
  </si>
  <si>
    <t>刘少坤</t>
  </si>
  <si>
    <t>吕庆妹</t>
  </si>
  <si>
    <t>刘世昌</t>
  </si>
  <si>
    <t>刘小弟</t>
  </si>
  <si>
    <t>刘少星</t>
  </si>
  <si>
    <t>刘真华</t>
  </si>
  <si>
    <t>刘真仁</t>
  </si>
  <si>
    <t>刘真云</t>
  </si>
  <si>
    <t>刘征元</t>
  </si>
  <si>
    <t>刘真祥</t>
  </si>
  <si>
    <t>刘少荣</t>
  </si>
  <si>
    <t>刘建昌</t>
  </si>
  <si>
    <t>刘少林</t>
  </si>
  <si>
    <t>刘少梨</t>
  </si>
  <si>
    <t>刘善昌</t>
  </si>
  <si>
    <t>刘少德</t>
  </si>
  <si>
    <t>刘少宽</t>
  </si>
  <si>
    <t>刘少军</t>
  </si>
  <si>
    <t>刘润祥</t>
  </si>
  <si>
    <t>龙增友</t>
  </si>
  <si>
    <t>一般农户</t>
  </si>
  <si>
    <t>黄洞屯</t>
  </si>
  <si>
    <t>龙秀华</t>
  </si>
  <si>
    <t>龙亮群</t>
  </si>
  <si>
    <t>阳梦林</t>
  </si>
  <si>
    <t>龙六三</t>
  </si>
  <si>
    <t>龙新德</t>
  </si>
  <si>
    <t>龙天喜</t>
  </si>
  <si>
    <t>龙建明</t>
  </si>
  <si>
    <t>龙建国</t>
  </si>
  <si>
    <t>龙九生</t>
  </si>
  <si>
    <t>龙水生</t>
  </si>
  <si>
    <t>龙林林</t>
  </si>
  <si>
    <t>龙次亮</t>
  </si>
  <si>
    <t>龙连成</t>
  </si>
  <si>
    <t>阳云飞</t>
  </si>
  <si>
    <t>龙曾苟</t>
  </si>
  <si>
    <t>龙连友</t>
  </si>
  <si>
    <t>龙次益</t>
  </si>
  <si>
    <t>龙次红</t>
  </si>
  <si>
    <t>龙荣华</t>
  </si>
  <si>
    <t>龙德苟</t>
  </si>
  <si>
    <t>龙喜苟</t>
  </si>
  <si>
    <t>于你妹</t>
  </si>
  <si>
    <t>龙桂成</t>
  </si>
  <si>
    <t>龙永林</t>
  </si>
  <si>
    <r>
      <rPr>
        <sz val="11"/>
        <rFont val="仿宋_GB2312"/>
        <charset val="134"/>
      </rPr>
      <t>龙你冬</t>
    </r>
  </si>
  <si>
    <t>龙浪苟</t>
  </si>
  <si>
    <t>龙荣连</t>
  </si>
  <si>
    <t>龙贱苟</t>
  </si>
  <si>
    <t>李志妹</t>
  </si>
  <si>
    <t>龙玉发</t>
  </si>
  <si>
    <t>龙六金</t>
  </si>
  <si>
    <t>龙爱成</t>
  </si>
  <si>
    <t>于氏</t>
  </si>
  <si>
    <t>龙小成</t>
  </si>
  <si>
    <t>龙串生</t>
  </si>
  <si>
    <t>龙金国</t>
  </si>
  <si>
    <t>龙继斌</t>
  </si>
  <si>
    <t>龙六生</t>
  </si>
  <si>
    <t>龙串华</t>
  </si>
  <si>
    <t>龙六一</t>
  </si>
  <si>
    <t>龙继华</t>
  </si>
  <si>
    <t>龙友连</t>
  </si>
  <si>
    <t>龙继荣</t>
  </si>
  <si>
    <t>龙保生</t>
  </si>
  <si>
    <t>龙义成</t>
  </si>
  <si>
    <t>龙志成</t>
  </si>
  <si>
    <t>龙长生</t>
  </si>
  <si>
    <t>龙荣苟</t>
  </si>
  <si>
    <t>王桂芳</t>
  </si>
  <si>
    <t>王秀元</t>
  </si>
  <si>
    <t>龙荣付</t>
  </si>
  <si>
    <t>龙保德</t>
  </si>
  <si>
    <t>李庆林</t>
  </si>
  <si>
    <t>西岔屯</t>
  </si>
  <si>
    <t>李金连</t>
  </si>
  <si>
    <t>李国云</t>
  </si>
  <si>
    <t>李春华</t>
  </si>
  <si>
    <t>李承会</t>
  </si>
  <si>
    <t>李维明</t>
  </si>
  <si>
    <t>李燕飞</t>
  </si>
  <si>
    <t>李华生</t>
  </si>
  <si>
    <t>李燕平</t>
  </si>
  <si>
    <t>李双成</t>
  </si>
  <si>
    <t>李永兴</t>
  </si>
  <si>
    <t>李景裕</t>
  </si>
  <si>
    <t>王连珍</t>
  </si>
  <si>
    <t>李永红</t>
  </si>
  <si>
    <t>李永斌</t>
  </si>
  <si>
    <t>李清华</t>
  </si>
  <si>
    <t>王送生</t>
  </si>
  <si>
    <t>李均生</t>
  </si>
  <si>
    <t>李朋连</t>
  </si>
  <si>
    <t>李俊元</t>
  </si>
  <si>
    <t>李连喜</t>
  </si>
  <si>
    <t>李建华</t>
  </si>
  <si>
    <t>王顺明</t>
  </si>
  <si>
    <t>莫换友</t>
  </si>
  <si>
    <t>李平生</t>
  </si>
  <si>
    <t>王顺林</t>
  </si>
  <si>
    <t>李初生</t>
  </si>
  <si>
    <t>李寿成</t>
  </si>
  <si>
    <t>李福元</t>
  </si>
  <si>
    <t>龙你妹</t>
  </si>
  <si>
    <t>王社姣</t>
  </si>
  <si>
    <t>李景旺</t>
  </si>
  <si>
    <t>李素坤</t>
  </si>
  <si>
    <t>李朝林</t>
  </si>
  <si>
    <t>李汝坤</t>
  </si>
  <si>
    <t>李绍坤</t>
  </si>
  <si>
    <t>李桂坤</t>
  </si>
  <si>
    <t>李景涛</t>
  </si>
  <si>
    <t>李松元</t>
  </si>
  <si>
    <t>李家林</t>
  </si>
  <si>
    <t>徐树姣</t>
  </si>
  <si>
    <t>李勇恩</t>
  </si>
  <si>
    <t>李国林</t>
  </si>
  <si>
    <t>李正坤</t>
  </si>
  <si>
    <t>李承旺</t>
  </si>
  <si>
    <t>李发生</t>
  </si>
  <si>
    <t>李老弟</t>
  </si>
  <si>
    <t>李立标</t>
  </si>
  <si>
    <t>李永旋</t>
  </si>
  <si>
    <t>李五苟</t>
  </si>
  <si>
    <t>李永军</t>
  </si>
  <si>
    <t>李承顶</t>
  </si>
  <si>
    <t>李承标</t>
  </si>
  <si>
    <t>李天赐</t>
  </si>
  <si>
    <t>李天祥</t>
  </si>
  <si>
    <t>李永豪</t>
  </si>
  <si>
    <t>李成义</t>
  </si>
  <si>
    <t>石龙头屯</t>
  </si>
  <si>
    <t>王仲旭</t>
  </si>
  <si>
    <t>王友弟</t>
  </si>
  <si>
    <t>王征旭</t>
  </si>
  <si>
    <t>王香萍</t>
  </si>
  <si>
    <t>王明旭</t>
  </si>
  <si>
    <t>王七三</t>
  </si>
  <si>
    <t>王忠旭</t>
  </si>
  <si>
    <t>王伟旭</t>
  </si>
  <si>
    <t>王宏林</t>
  </si>
  <si>
    <t>王宏珏</t>
  </si>
  <si>
    <t>王福志</t>
  </si>
  <si>
    <t>王孟旭</t>
  </si>
  <si>
    <t>王宏珊</t>
  </si>
  <si>
    <t>王成旭</t>
  </si>
  <si>
    <t>黄成连</t>
  </si>
  <si>
    <t>渔船上</t>
  </si>
  <si>
    <t>黄志新</t>
  </si>
  <si>
    <t>黄玉黎</t>
  </si>
  <si>
    <t>黄应善</t>
  </si>
  <si>
    <t>黄爵仁</t>
  </si>
  <si>
    <t>黄桂华</t>
  </si>
  <si>
    <t>黄爵庭</t>
  </si>
  <si>
    <t>黄贱生</t>
  </si>
  <si>
    <t>黄七生</t>
  </si>
  <si>
    <t>黄秀祥</t>
  </si>
  <si>
    <t>黄应和</t>
  </si>
  <si>
    <t>黄胜荣</t>
  </si>
  <si>
    <t>黄桂德</t>
  </si>
  <si>
    <t>黄应琅</t>
  </si>
  <si>
    <t>黄应珖</t>
  </si>
  <si>
    <t>黄宏云</t>
  </si>
  <si>
    <t>监测户</t>
  </si>
  <si>
    <t>黄爵连</t>
  </si>
  <si>
    <t>王新富</t>
  </si>
  <si>
    <t>桐古街</t>
  </si>
  <si>
    <t>王能力</t>
  </si>
  <si>
    <t>王保生</t>
  </si>
  <si>
    <t>王能义</t>
  </si>
  <si>
    <t>王家桂</t>
  </si>
  <si>
    <t>王志峰</t>
  </si>
  <si>
    <t>王顺友</t>
  </si>
  <si>
    <t>王世军</t>
  </si>
  <si>
    <t>王桂利</t>
  </si>
  <si>
    <t>王作连</t>
  </si>
  <si>
    <t>王连弟</t>
  </si>
  <si>
    <t>王家兴</t>
  </si>
  <si>
    <t>王景梅</t>
  </si>
  <si>
    <t>王长弟</t>
  </si>
  <si>
    <t>王能林</t>
  </si>
  <si>
    <t>孟玉春</t>
  </si>
  <si>
    <t>王林生</t>
  </si>
  <si>
    <t>王双成</t>
  </si>
  <si>
    <t>王世平</t>
  </si>
  <si>
    <t>王长元</t>
  </si>
  <si>
    <t>王世红</t>
  </si>
  <si>
    <t>王冬燕</t>
  </si>
  <si>
    <t>王次连</t>
  </si>
  <si>
    <t>王华军</t>
  </si>
  <si>
    <t>王桂峰</t>
  </si>
  <si>
    <t>王如生弟</t>
  </si>
  <si>
    <t>王桂永</t>
  </si>
  <si>
    <t>王祯祥</t>
  </si>
  <si>
    <t>王田佑</t>
  </si>
  <si>
    <t>王庆飞</t>
  </si>
  <si>
    <t>王春苟</t>
  </si>
  <si>
    <t>王秀连</t>
  </si>
  <si>
    <t>王桂成</t>
  </si>
  <si>
    <t>王玉丰</t>
  </si>
  <si>
    <t>王咸桂</t>
  </si>
  <si>
    <t>王元成</t>
  </si>
  <si>
    <t>王志标</t>
  </si>
  <si>
    <t>王桂庭</t>
  </si>
  <si>
    <t>王世德</t>
  </si>
  <si>
    <t>王九成</t>
  </si>
  <si>
    <t>王芝生</t>
  </si>
  <si>
    <t>王庚弟</t>
  </si>
  <si>
    <t>王仕生</t>
  </si>
  <si>
    <t>王桂桃</t>
  </si>
  <si>
    <t>王建林</t>
  </si>
  <si>
    <t>王建生</t>
  </si>
  <si>
    <t>王盛欣</t>
  </si>
  <si>
    <t>王世明</t>
  </si>
  <si>
    <t>王桂雄</t>
  </si>
  <si>
    <t>王法苟</t>
  </si>
  <si>
    <t>王春华</t>
  </si>
  <si>
    <t>王子兑连</t>
  </si>
  <si>
    <t>王秀德</t>
  </si>
  <si>
    <t>王运德</t>
  </si>
  <si>
    <t>雷元干</t>
  </si>
  <si>
    <t>王串林</t>
  </si>
  <si>
    <t>尚水村</t>
  </si>
  <si>
    <t>石塘屯</t>
  </si>
  <si>
    <t>吕秋玲</t>
  </si>
  <si>
    <t>阳谷岭屯</t>
  </si>
  <si>
    <t>龚凤连</t>
  </si>
  <si>
    <t>龚村屯</t>
  </si>
  <si>
    <t>吕十二嫂</t>
  </si>
  <si>
    <t>尚水老村屯</t>
  </si>
  <si>
    <t>莫炳荣</t>
  </si>
  <si>
    <t>白竹屯</t>
  </si>
  <si>
    <t>莫林荣</t>
  </si>
  <si>
    <t>莫伟忠</t>
  </si>
  <si>
    <t>陈玉秀</t>
  </si>
  <si>
    <t>莫权光</t>
  </si>
  <si>
    <t>莫伟庚</t>
  </si>
  <si>
    <t>莫锦忠</t>
  </si>
  <si>
    <t>莫义军</t>
  </si>
  <si>
    <t>吕顺风</t>
  </si>
  <si>
    <t>吕德生</t>
  </si>
  <si>
    <t>丛树岭屯</t>
  </si>
  <si>
    <t>吕你荣</t>
  </si>
  <si>
    <t>吕桂宏</t>
  </si>
  <si>
    <t>吕德连</t>
  </si>
  <si>
    <t>莫连玉</t>
  </si>
  <si>
    <t>豆细屯</t>
  </si>
  <si>
    <t>莫桂明</t>
  </si>
  <si>
    <t>莫现保</t>
  </si>
  <si>
    <t>莫桂成</t>
  </si>
  <si>
    <t>莫顺成</t>
  </si>
  <si>
    <t>陈朋林</t>
  </si>
  <si>
    <t>芙蓉屯</t>
  </si>
  <si>
    <t>吕真林</t>
  </si>
  <si>
    <t>于桥发</t>
  </si>
  <si>
    <t>于斌</t>
  </si>
  <si>
    <t>陈元林</t>
  </si>
  <si>
    <t>陈续斌</t>
  </si>
  <si>
    <t>龚运连</t>
  </si>
  <si>
    <t>陈运生</t>
  </si>
  <si>
    <t>龚三林</t>
  </si>
  <si>
    <t>吕正生</t>
  </si>
  <si>
    <t>龚连珍</t>
  </si>
  <si>
    <t>龚承林</t>
  </si>
  <si>
    <t>莫桂连</t>
  </si>
  <si>
    <t>花园头屯</t>
  </si>
  <si>
    <t>何青兰</t>
  </si>
  <si>
    <t>莫树明</t>
  </si>
  <si>
    <t>龚你德</t>
  </si>
  <si>
    <t>罗卜陂屯</t>
  </si>
  <si>
    <t>张福连</t>
  </si>
  <si>
    <t>王桂姣</t>
  </si>
  <si>
    <t>吕庚发</t>
  </si>
  <si>
    <t>马坝桥屯</t>
  </si>
  <si>
    <t>吕秋连</t>
  </si>
  <si>
    <t>吕戊苟</t>
  </si>
  <si>
    <t>王贱弟</t>
  </si>
  <si>
    <t>满塘老村屯</t>
  </si>
  <si>
    <t>李路生</t>
  </si>
  <si>
    <t>王兰斌</t>
  </si>
  <si>
    <t>陈洪宇</t>
  </si>
  <si>
    <t>陈桂友</t>
  </si>
  <si>
    <t>李富年</t>
  </si>
  <si>
    <t>陈春生</t>
  </si>
  <si>
    <t>秦年弟</t>
  </si>
  <si>
    <r>
      <rPr>
        <sz val="11"/>
        <rFont val="仿宋_GB2312"/>
        <charset val="134"/>
      </rPr>
      <t>李得顺</t>
    </r>
  </si>
  <si>
    <t>陈白明</t>
  </si>
  <si>
    <t>陈红平</t>
  </si>
  <si>
    <t>徐建国</t>
  </si>
  <si>
    <t>满塘新村屯</t>
  </si>
  <si>
    <t>徐庚连</t>
  </si>
  <si>
    <t>徐永生</t>
  </si>
  <si>
    <t>徐福红</t>
  </si>
  <si>
    <t>徐六生</t>
  </si>
  <si>
    <t>徐运华</t>
  </si>
  <si>
    <t>徐桂豪</t>
  </si>
  <si>
    <t>徐宝生</t>
  </si>
  <si>
    <t>徐桥苟</t>
  </si>
  <si>
    <t>徐海平</t>
  </si>
  <si>
    <t>吕成德</t>
  </si>
  <si>
    <t>吕柳君</t>
  </si>
  <si>
    <t>吕承伟</t>
  </si>
  <si>
    <t>吕文英</t>
  </si>
  <si>
    <t>曾爱姣</t>
  </si>
  <si>
    <t>吕群华</t>
  </si>
  <si>
    <t>吕元佑</t>
  </si>
  <si>
    <t>李瑞宣</t>
  </si>
  <si>
    <t>李国敬</t>
  </si>
  <si>
    <t>阳新慧</t>
  </si>
  <si>
    <t>王息生</t>
  </si>
  <si>
    <t>阳顺群</t>
  </si>
  <si>
    <t>阳寸杰</t>
  </si>
  <si>
    <t>阳息连</t>
  </si>
  <si>
    <t>阳保连</t>
  </si>
  <si>
    <t>阳串林</t>
  </si>
  <si>
    <t>阳永志</t>
  </si>
  <si>
    <t>阳力强</t>
  </si>
  <si>
    <t>吕干妹</t>
  </si>
  <si>
    <t>阳志桂</t>
  </si>
  <si>
    <t>阳力光</t>
  </si>
  <si>
    <t>李小华</t>
  </si>
  <si>
    <t>徐增连</t>
  </si>
  <si>
    <t>水村屯</t>
  </si>
  <si>
    <t>徐建荣</t>
  </si>
  <si>
    <t>徐贱平</t>
  </si>
  <si>
    <t>徐天保</t>
  </si>
  <si>
    <t>徐和华</t>
  </si>
  <si>
    <t>徐成嫂</t>
  </si>
  <si>
    <t>于三弟</t>
  </si>
  <si>
    <t>泗陂头屯</t>
  </si>
  <si>
    <t>徐荣苟</t>
  </si>
  <si>
    <t>于树林</t>
  </si>
  <si>
    <t>李荣成</t>
  </si>
  <si>
    <t>于仲生</t>
  </si>
  <si>
    <t>吕廿五嫂</t>
  </si>
  <si>
    <t>下村屯</t>
  </si>
  <si>
    <t>吕荣清</t>
  </si>
  <si>
    <t>吕凤连</t>
  </si>
  <si>
    <t>侯景峰</t>
  </si>
  <si>
    <t>李华兵</t>
  </si>
  <si>
    <t>侯桂生</t>
  </si>
  <si>
    <t>梁小林</t>
  </si>
  <si>
    <t>侯宏钦</t>
  </si>
  <si>
    <t>侯民生</t>
  </si>
  <si>
    <t>侯胜民</t>
  </si>
  <si>
    <t>王顺妹</t>
  </si>
  <si>
    <t>龚双连</t>
  </si>
  <si>
    <t>芙蓉村屯</t>
  </si>
  <si>
    <t>龚宗喜</t>
  </si>
  <si>
    <t>吕新佑</t>
  </si>
  <si>
    <t>龚卫生</t>
  </si>
  <si>
    <t>龚村屯３０号</t>
  </si>
  <si>
    <t>陈军</t>
  </si>
  <si>
    <t>李秀元</t>
  </si>
  <si>
    <t>石塘屯78号</t>
  </si>
  <si>
    <t>莫洪庆</t>
  </si>
  <si>
    <t>徐国昌</t>
  </si>
  <si>
    <t>吕你六</t>
  </si>
  <si>
    <t>马坝桥屯3号</t>
  </si>
  <si>
    <t>阳真仁</t>
  </si>
  <si>
    <t>满塘老村屯36号</t>
  </si>
  <si>
    <t>陈得林</t>
  </si>
  <si>
    <t>龚顺金</t>
  </si>
  <si>
    <t>龚村屯82号</t>
  </si>
  <si>
    <t>何家豪</t>
  </si>
  <si>
    <t>尚水村阳谷岭屯73号</t>
  </si>
  <si>
    <t>阳增荣</t>
  </si>
  <si>
    <t>吕丙生</t>
  </si>
  <si>
    <t>马坝桥屯16号</t>
  </si>
  <si>
    <t>徐国军</t>
  </si>
  <si>
    <t>侯有连</t>
  </si>
  <si>
    <t>老村屯</t>
  </si>
  <si>
    <t>吕继德</t>
  </si>
  <si>
    <t>李你你</t>
  </si>
  <si>
    <t>陈桂生</t>
  </si>
  <si>
    <t>侯孟成</t>
  </si>
  <si>
    <t>吕承林</t>
  </si>
  <si>
    <t>徐继平</t>
  </si>
  <si>
    <t>水村屯3号</t>
  </si>
  <si>
    <t>罗喜群</t>
  </si>
  <si>
    <t>徐增发</t>
  </si>
  <si>
    <t>王义伦</t>
  </si>
  <si>
    <t>覃美云</t>
  </si>
  <si>
    <t>朱浪头屯</t>
  </si>
  <si>
    <t>于梓航</t>
  </si>
  <si>
    <t>王佳琳</t>
  </si>
  <si>
    <t>莫权华</t>
  </si>
  <si>
    <t>徐大弟</t>
  </si>
  <si>
    <t>侯荣成</t>
  </si>
  <si>
    <t>刘革凤</t>
  </si>
  <si>
    <t>吕乙厉</t>
  </si>
  <si>
    <t>徐秋燕</t>
  </si>
  <si>
    <t>徐桂成</t>
  </si>
  <si>
    <t>龚孝先</t>
  </si>
  <si>
    <t>莫伟民</t>
  </si>
  <si>
    <t>李五一</t>
  </si>
  <si>
    <t>龚长林</t>
  </si>
  <si>
    <t>陈顺德</t>
  </si>
  <si>
    <t>廖代弟</t>
  </si>
  <si>
    <t>秦荣英</t>
  </si>
  <si>
    <t>李世强</t>
  </si>
  <si>
    <t>李元二</t>
  </si>
  <si>
    <t>于成连</t>
  </si>
  <si>
    <t>吕国佑</t>
  </si>
  <si>
    <t>吕连成</t>
  </si>
  <si>
    <t>莫德连</t>
  </si>
  <si>
    <t>侯民华</t>
  </si>
  <si>
    <t>吕泽文</t>
  </si>
  <si>
    <t>尚水村老村屯</t>
  </si>
  <si>
    <t>吕四妹</t>
  </si>
  <si>
    <t>龚佑林</t>
  </si>
  <si>
    <t>莫立锋</t>
  </si>
  <si>
    <t>李贱成</t>
  </si>
  <si>
    <t>龚平</t>
  </si>
  <si>
    <t>于六生</t>
  </si>
  <si>
    <t>泗陂头</t>
  </si>
  <si>
    <t>李运弟</t>
  </si>
  <si>
    <t>龚建德</t>
  </si>
  <si>
    <t>张国慧</t>
  </si>
  <si>
    <t>萝卜陂屯</t>
  </si>
  <si>
    <t>阳鸭弟</t>
  </si>
  <si>
    <t>李永辉</t>
  </si>
  <si>
    <t>龚庚生</t>
  </si>
  <si>
    <t>于牙生</t>
  </si>
  <si>
    <t>李炳生</t>
  </si>
  <si>
    <t>莫路成</t>
  </si>
  <si>
    <t>豆细村屯</t>
  </si>
  <si>
    <t>莫代生</t>
  </si>
  <si>
    <t>莫友连</t>
  </si>
  <si>
    <t>蒋梅妹</t>
  </si>
  <si>
    <t>龚建成</t>
  </si>
  <si>
    <t>于树恒</t>
  </si>
  <si>
    <t>吕福庆</t>
  </si>
  <si>
    <t>白凤琼</t>
  </si>
  <si>
    <t>徐建伟</t>
  </si>
  <si>
    <t>吕干秀</t>
  </si>
  <si>
    <t>王贱贱</t>
  </si>
  <si>
    <t>张新文</t>
  </si>
  <si>
    <t>徐有连</t>
  </si>
  <si>
    <t>徐继春</t>
  </si>
  <si>
    <t>徐合明</t>
  </si>
  <si>
    <t>徐增华</t>
  </si>
  <si>
    <t>徐合会</t>
  </si>
  <si>
    <t>徐顺发</t>
  </si>
  <si>
    <t>徐燕华</t>
  </si>
  <si>
    <t>张荣连</t>
  </si>
  <si>
    <t>徐发生</t>
  </si>
  <si>
    <t>徐九连</t>
  </si>
  <si>
    <t>张庆保</t>
  </si>
  <si>
    <t>徐春苟</t>
  </si>
  <si>
    <t>张次连</t>
  </si>
  <si>
    <t>徐贱苟</t>
  </si>
  <si>
    <t>陈雄</t>
  </si>
  <si>
    <t>陈白兰</t>
  </si>
  <si>
    <t>陈丙连</t>
  </si>
  <si>
    <t>陈顺有</t>
  </si>
  <si>
    <t>陈善友</t>
  </si>
  <si>
    <t>秦元华</t>
  </si>
  <si>
    <t>陈顺明</t>
  </si>
  <si>
    <t>陈福成</t>
  </si>
  <si>
    <t>陈贻波</t>
  </si>
  <si>
    <t>陈春景</t>
  </si>
  <si>
    <t>陈顺荣</t>
  </si>
  <si>
    <t>肖凤元</t>
  </si>
  <si>
    <t>王代有</t>
  </si>
  <si>
    <t>王兰民</t>
  </si>
  <si>
    <t>王乾</t>
  </si>
  <si>
    <t>王文兵</t>
  </si>
  <si>
    <t>王财明</t>
  </si>
  <si>
    <t>王二弟</t>
  </si>
  <si>
    <t>王连息</t>
  </si>
  <si>
    <t>王连友</t>
  </si>
  <si>
    <t>陈桂成</t>
  </si>
  <si>
    <t>陈桂祥</t>
  </si>
  <si>
    <t>王松</t>
  </si>
  <si>
    <t>陈秀连</t>
  </si>
  <si>
    <t>徐佑山</t>
  </si>
  <si>
    <t>徐国华</t>
  </si>
  <si>
    <t>徐有平</t>
  </si>
  <si>
    <t>徐三秀</t>
  </si>
  <si>
    <t>徐桂峰</t>
  </si>
  <si>
    <t>徐新荣</t>
  </si>
  <si>
    <t>徐新红</t>
  </si>
  <si>
    <t>徐秀连</t>
  </si>
  <si>
    <t>徐文生</t>
  </si>
  <si>
    <t>徐寸美</t>
  </si>
  <si>
    <t>徐顺苟</t>
  </si>
  <si>
    <t>徐送林</t>
  </si>
  <si>
    <t>徐建初</t>
  </si>
  <si>
    <t>徐凤成</t>
  </si>
  <si>
    <t>曾梅珍</t>
  </si>
  <si>
    <t>吕正中</t>
  </si>
  <si>
    <t>吕胜秋</t>
  </si>
  <si>
    <t>吕明武</t>
  </si>
  <si>
    <t>周成英</t>
  </si>
  <si>
    <t>吕顺荣</t>
  </si>
  <si>
    <t>吕儒忠</t>
  </si>
  <si>
    <t>吕桂荣</t>
  </si>
  <si>
    <t>吕顺林</t>
  </si>
  <si>
    <t>吕民华</t>
  </si>
  <si>
    <t>吕林华</t>
  </si>
  <si>
    <t>吕明荣</t>
  </si>
  <si>
    <t>吕玉华</t>
  </si>
  <si>
    <t>吕志华</t>
  </si>
  <si>
    <t>王国月</t>
  </si>
  <si>
    <t>吕彦光</t>
  </si>
  <si>
    <t>吕承毅</t>
  </si>
  <si>
    <t>吕承辉</t>
  </si>
  <si>
    <t>彭海景</t>
  </si>
  <si>
    <t>吕树生</t>
  </si>
  <si>
    <t>吕喜成</t>
  </si>
  <si>
    <t>吕志有</t>
  </si>
  <si>
    <t>吕志成</t>
  </si>
  <si>
    <t>吕成就</t>
  </si>
  <si>
    <t>吕建成</t>
  </si>
  <si>
    <t>吕农成</t>
  </si>
  <si>
    <t>吕志豪</t>
  </si>
  <si>
    <t>吕玉成</t>
  </si>
  <si>
    <t>吕世成</t>
  </si>
  <si>
    <t>潘连华</t>
  </si>
  <si>
    <t>吕起连</t>
  </si>
  <si>
    <t>吕玉环</t>
  </si>
  <si>
    <t>莫连兴</t>
  </si>
  <si>
    <t>莫桂平</t>
  </si>
  <si>
    <t>吕小荣</t>
  </si>
  <si>
    <t>莫燕梅</t>
  </si>
  <si>
    <t>莫伟发</t>
  </si>
  <si>
    <t>莫锦成</t>
  </si>
  <si>
    <t>吕玉平</t>
  </si>
  <si>
    <t>莫松平</t>
  </si>
  <si>
    <t>蒋运姣</t>
  </si>
  <si>
    <t>莫伟平</t>
  </si>
  <si>
    <t>莫成威</t>
  </si>
  <si>
    <t>莫义鲜</t>
  </si>
  <si>
    <t>莫义华</t>
  </si>
  <si>
    <t>莫伟成</t>
  </si>
  <si>
    <t>莫权力</t>
  </si>
  <si>
    <t>吕起刚</t>
  </si>
  <si>
    <t>徐民成</t>
  </si>
  <si>
    <t>徐国光</t>
  </si>
  <si>
    <t>徐中华</t>
  </si>
  <si>
    <t>徐军辉</t>
  </si>
  <si>
    <t>徐民立</t>
  </si>
  <si>
    <t>徐红秀</t>
  </si>
  <si>
    <t>徐红全</t>
  </si>
  <si>
    <t>徐红连</t>
  </si>
  <si>
    <t>徐民顺</t>
  </si>
  <si>
    <t>徐万元</t>
  </si>
  <si>
    <t>徐春红</t>
  </si>
  <si>
    <t>徐长生</t>
  </si>
  <si>
    <t>徐明喜</t>
  </si>
  <si>
    <t>徐庆生</t>
  </si>
  <si>
    <t>徐涛</t>
  </si>
  <si>
    <t>张亚</t>
  </si>
  <si>
    <t>韦桂琼</t>
  </si>
  <si>
    <t>林春燕</t>
  </si>
  <si>
    <t>李小军</t>
  </si>
  <si>
    <t>李又成</t>
  </si>
  <si>
    <t>李新息</t>
  </si>
  <si>
    <t>李长华</t>
  </si>
  <si>
    <t>莫美青</t>
  </si>
  <si>
    <t>李你务</t>
  </si>
  <si>
    <t>李洪青</t>
  </si>
  <si>
    <t>李有锋</t>
  </si>
  <si>
    <t>李长德</t>
  </si>
  <si>
    <t>李桥英</t>
  </si>
  <si>
    <t>李送息</t>
  </si>
  <si>
    <t>李长生</t>
  </si>
  <si>
    <t>李林息</t>
  </si>
  <si>
    <t>李五三</t>
  </si>
  <si>
    <t>李庚息</t>
  </si>
  <si>
    <t>李一息</t>
  </si>
  <si>
    <t>阳顺兴</t>
  </si>
  <si>
    <t>阳魁林</t>
  </si>
  <si>
    <t>阳力宣</t>
  </si>
  <si>
    <t>阳林生</t>
  </si>
  <si>
    <t>阳顺强</t>
  </si>
  <si>
    <t>廖文兵</t>
  </si>
  <si>
    <t>阳寸成</t>
  </si>
  <si>
    <t>阳得运</t>
  </si>
  <si>
    <t>阳连华</t>
  </si>
  <si>
    <t>阳贱发</t>
  </si>
  <si>
    <t>阳贱弟</t>
  </si>
  <si>
    <t>阳增林</t>
  </si>
  <si>
    <t>阳桂华</t>
  </si>
  <si>
    <t>阳太林</t>
  </si>
  <si>
    <t>阳智洪</t>
  </si>
  <si>
    <t>吕桂华</t>
  </si>
  <si>
    <t>吕六苟</t>
  </si>
  <si>
    <t>吕冬成</t>
  </si>
  <si>
    <t>吕息清</t>
  </si>
  <si>
    <t>吕贱荣</t>
  </si>
  <si>
    <t>吕月林</t>
  </si>
  <si>
    <t>吕承月</t>
  </si>
  <si>
    <t>吕文飞</t>
  </si>
  <si>
    <t>吕荣辉</t>
  </si>
  <si>
    <t>吕林飞</t>
  </si>
  <si>
    <t>吕桂喜</t>
  </si>
  <si>
    <t>吕连清</t>
  </si>
  <si>
    <t>吕海清</t>
  </si>
  <si>
    <t>吕国军</t>
  </si>
  <si>
    <t>何东元</t>
  </si>
  <si>
    <t>侯长荣</t>
  </si>
  <si>
    <t>余玉珍</t>
  </si>
  <si>
    <t>侯长仁</t>
  </si>
  <si>
    <t>侯运平</t>
  </si>
  <si>
    <t>侯连明</t>
  </si>
  <si>
    <t>侯民庆</t>
  </si>
  <si>
    <t>侯会成</t>
  </si>
  <si>
    <t>侯顺荣</t>
  </si>
  <si>
    <t>侯顺仁</t>
  </si>
  <si>
    <t>粟玉华</t>
  </si>
  <si>
    <t>何建林</t>
  </si>
  <si>
    <t>韦纪兰</t>
  </si>
  <si>
    <t>何宗合</t>
  </si>
  <si>
    <t>侯爱林</t>
  </si>
  <si>
    <t>侯健</t>
  </si>
  <si>
    <t>侯得成</t>
  </si>
  <si>
    <t>林树荣</t>
  </si>
  <si>
    <t>张纯英</t>
  </si>
  <si>
    <t>侯仁钦</t>
  </si>
  <si>
    <t>侯玉珍</t>
  </si>
  <si>
    <t>侯积卿</t>
  </si>
  <si>
    <t>侯桂成</t>
  </si>
  <si>
    <t>何运成</t>
  </si>
  <si>
    <t>侯光林</t>
  </si>
  <si>
    <t>侯承成</t>
  </si>
  <si>
    <t>侯忠发</t>
  </si>
  <si>
    <t>骆秀荣</t>
  </si>
  <si>
    <t>潘又军</t>
  </si>
  <si>
    <t>侯贵钦</t>
  </si>
  <si>
    <t>潘燕华</t>
  </si>
  <si>
    <t>潘义军</t>
  </si>
  <si>
    <t>何建莉</t>
  </si>
  <si>
    <t>侯日生</t>
  </si>
  <si>
    <t>侯建钦</t>
  </si>
  <si>
    <t>侯建成</t>
  </si>
  <si>
    <t>侯昌林</t>
  </si>
  <si>
    <t>唐有连</t>
  </si>
  <si>
    <t>唐松林</t>
  </si>
  <si>
    <t>黄斯律</t>
  </si>
  <si>
    <t>唐树林</t>
  </si>
  <si>
    <t>覃竹山</t>
  </si>
  <si>
    <t>黄钟明</t>
  </si>
  <si>
    <t>覃佑山</t>
  </si>
  <si>
    <t>李新有</t>
  </si>
  <si>
    <t>唐贱友</t>
  </si>
  <si>
    <t>邓几友</t>
  </si>
  <si>
    <t>于树元</t>
  </si>
  <si>
    <t>李荣庆</t>
  </si>
  <si>
    <t>于天喜</t>
  </si>
  <si>
    <t>于树明</t>
  </si>
  <si>
    <t>于天赐</t>
  </si>
  <si>
    <t>于九弟</t>
  </si>
  <si>
    <t>于义平</t>
  </si>
  <si>
    <t>于七妹</t>
  </si>
  <si>
    <t>于礼金</t>
  </si>
  <si>
    <t>刘桂陶</t>
  </si>
  <si>
    <t>李俨亮</t>
  </si>
  <si>
    <t>于正生</t>
  </si>
  <si>
    <t>于运成</t>
  </si>
  <si>
    <t>李荣德</t>
  </si>
  <si>
    <t>于你送</t>
  </si>
  <si>
    <t>李荣林</t>
  </si>
  <si>
    <t>于祥</t>
  </si>
  <si>
    <t>于志</t>
  </si>
  <si>
    <t>于真林</t>
  </si>
  <si>
    <t>于鸭弟</t>
  </si>
  <si>
    <t>于敏</t>
  </si>
  <si>
    <t>于建林</t>
  </si>
  <si>
    <t>于军林</t>
  </si>
  <si>
    <t>于秋静</t>
  </si>
  <si>
    <t>黄桂妹</t>
  </si>
  <si>
    <t>王干干</t>
  </si>
  <si>
    <t>刘玉明</t>
  </si>
  <si>
    <t>刘桂发</t>
  </si>
  <si>
    <t>刘桂荣</t>
  </si>
  <si>
    <t>龚新弟</t>
  </si>
  <si>
    <t>龚你玉</t>
  </si>
  <si>
    <t>龚有林</t>
  </si>
  <si>
    <t>龚玉林</t>
  </si>
  <si>
    <t>龚宗成</t>
  </si>
  <si>
    <t>龚松和</t>
  </si>
  <si>
    <t>龚凌明</t>
  </si>
  <si>
    <t>龚华连</t>
  </si>
  <si>
    <t>龚学军</t>
  </si>
  <si>
    <t>龚荣华</t>
  </si>
  <si>
    <t>陈有生</t>
  </si>
  <si>
    <t>吕桂平</t>
  </si>
  <si>
    <t>陈林生</t>
  </si>
  <si>
    <t>陈有群</t>
  </si>
  <si>
    <t>吕庚青</t>
  </si>
  <si>
    <t>莫德生</t>
  </si>
  <si>
    <t>吕有生</t>
  </si>
  <si>
    <t>陈松连</t>
  </si>
  <si>
    <t>陈有祥</t>
  </si>
  <si>
    <t>吕桂成</t>
  </si>
  <si>
    <t>李桂英</t>
  </si>
  <si>
    <t>陈你弟</t>
  </si>
  <si>
    <t>莫华明</t>
  </si>
  <si>
    <t>莫华勋</t>
  </si>
  <si>
    <t>莫元贞</t>
  </si>
  <si>
    <t>吕有华</t>
  </si>
  <si>
    <t>陈卫生</t>
  </si>
  <si>
    <t>周娅丽</t>
  </si>
  <si>
    <t>吕长林</t>
  </si>
  <si>
    <t>于新德</t>
  </si>
  <si>
    <t>龚玉祥</t>
  </si>
  <si>
    <t>龚金生</t>
  </si>
  <si>
    <t>龚双城</t>
  </si>
  <si>
    <t>于新荣</t>
  </si>
  <si>
    <t>于丁有</t>
  </si>
  <si>
    <t>陈顺成</t>
  </si>
  <si>
    <t>吕振辉</t>
  </si>
  <si>
    <t>龚锋锋</t>
  </si>
  <si>
    <t>莫鸭连</t>
  </si>
  <si>
    <t>莫德发</t>
  </si>
  <si>
    <t>吕秀珍</t>
  </si>
  <si>
    <t>莫德志</t>
  </si>
  <si>
    <t>莫友发</t>
  </si>
  <si>
    <t>莫你牙</t>
  </si>
  <si>
    <t>莫勇前</t>
  </si>
  <si>
    <t>莫德双</t>
  </si>
  <si>
    <t>莫勇斌</t>
  </si>
  <si>
    <t>莫玉发</t>
  </si>
  <si>
    <t>张玉连</t>
  </si>
  <si>
    <t>张林弟</t>
  </si>
  <si>
    <t>龚金发</t>
  </si>
  <si>
    <t>龚代喜</t>
  </si>
  <si>
    <t>张涛勋</t>
  </si>
  <si>
    <t>林凤珍</t>
  </si>
  <si>
    <t>龚你小</t>
  </si>
  <si>
    <t>张庆林</t>
  </si>
  <si>
    <t>龚德林</t>
  </si>
  <si>
    <t>龚真林</t>
  </si>
  <si>
    <t>龚新喜</t>
  </si>
  <si>
    <t>张永勋</t>
  </si>
  <si>
    <t>龚连华</t>
  </si>
  <si>
    <t>龚继成</t>
  </si>
  <si>
    <t>龚喜成</t>
  </si>
  <si>
    <t>龚桂发</t>
  </si>
  <si>
    <t>王你妹</t>
  </si>
  <si>
    <t>星草村</t>
  </si>
  <si>
    <t>徐青嫂</t>
  </si>
  <si>
    <t>新塘桥屯</t>
  </si>
  <si>
    <t>郑锡林</t>
  </si>
  <si>
    <t>下亮底屯</t>
  </si>
  <si>
    <t>李鲲鸿</t>
  </si>
  <si>
    <t>板丈屯</t>
  </si>
  <si>
    <t>林雨成</t>
  </si>
  <si>
    <t>山岔岭屯</t>
  </si>
  <si>
    <t>李喜祥</t>
  </si>
  <si>
    <t>看牛坪屯</t>
  </si>
  <si>
    <t>徐四生</t>
  </si>
  <si>
    <t>莫遗祥</t>
  </si>
  <si>
    <t>徐九成</t>
  </si>
  <si>
    <t>新村屯</t>
  </si>
  <si>
    <t>陈代姣</t>
  </si>
  <si>
    <t>徐玉明</t>
  </si>
  <si>
    <t>莫赐生</t>
  </si>
  <si>
    <t>峦山口屯</t>
  </si>
  <si>
    <t>吕盛姣</t>
  </si>
  <si>
    <t>全品华</t>
  </si>
  <si>
    <t>林口屯</t>
  </si>
  <si>
    <t>林连姣</t>
  </si>
  <si>
    <t>围塘头屯</t>
  </si>
  <si>
    <t>陈武英</t>
  </si>
  <si>
    <t>草坪子屯</t>
  </si>
  <si>
    <t>钟顺安</t>
  </si>
  <si>
    <t>蒋代发</t>
  </si>
  <si>
    <t>王年发</t>
  </si>
  <si>
    <t>李明嫂</t>
  </si>
  <si>
    <t>陆纯爱</t>
  </si>
  <si>
    <t>蒋成明</t>
  </si>
  <si>
    <t>陈秀坤</t>
  </si>
  <si>
    <t>徐顺连</t>
  </si>
  <si>
    <t>林五四</t>
  </si>
  <si>
    <t>张接庆</t>
  </si>
  <si>
    <t>张宗传</t>
  </si>
  <si>
    <t>徐贵发</t>
  </si>
  <si>
    <t>陈有庆</t>
  </si>
  <si>
    <t>蒋庆华</t>
  </si>
  <si>
    <t>李宏嫂</t>
  </si>
  <si>
    <t>莫继连</t>
  </si>
  <si>
    <t>上亮底屯</t>
  </si>
  <si>
    <t>莫友祯</t>
  </si>
  <si>
    <t>白你有</t>
  </si>
  <si>
    <t>李有生</t>
  </si>
  <si>
    <t>张建初</t>
  </si>
  <si>
    <t>蒋为民</t>
  </si>
  <si>
    <t>蒋家桂</t>
  </si>
  <si>
    <t>吕国华</t>
  </si>
  <si>
    <t>潘建忠</t>
  </si>
  <si>
    <t>覃天福</t>
  </si>
  <si>
    <t>林冬成</t>
  </si>
  <si>
    <t>李顺忠</t>
  </si>
  <si>
    <t>莫木生</t>
  </si>
  <si>
    <t>徐胜德</t>
  </si>
  <si>
    <t>蒋九弟</t>
  </si>
  <si>
    <t>李德军</t>
  </si>
  <si>
    <t>王建平</t>
  </si>
  <si>
    <t>张德华</t>
  </si>
  <si>
    <t>王绍庚</t>
  </si>
  <si>
    <t>蒋有林</t>
  </si>
  <si>
    <t>蒋世群</t>
  </si>
  <si>
    <t>吕运祥</t>
  </si>
  <si>
    <t>蒋秀明</t>
  </si>
  <si>
    <t>蒋建文</t>
  </si>
  <si>
    <t>莫国祯</t>
  </si>
  <si>
    <t>林日升</t>
  </si>
  <si>
    <t>唐运连</t>
  </si>
  <si>
    <t>马鞍桥屯</t>
  </si>
  <si>
    <t>廖金干</t>
  </si>
  <si>
    <t>曾干玉</t>
  </si>
  <si>
    <t>莫玉忠</t>
  </si>
  <si>
    <t>覃天七</t>
  </si>
  <si>
    <t>阳有连</t>
  </si>
  <si>
    <t>钟顺连</t>
  </si>
  <si>
    <t>陈绍发</t>
  </si>
  <si>
    <t>全贵同</t>
  </si>
  <si>
    <t>毛群英</t>
  </si>
  <si>
    <t>廖以明</t>
  </si>
  <si>
    <t>孙新贵</t>
  </si>
  <si>
    <t>孙庚有</t>
  </si>
  <si>
    <t>徐克平</t>
  </si>
  <si>
    <t>全志同</t>
  </si>
  <si>
    <t>徐壬成</t>
  </si>
  <si>
    <t>王桂兰</t>
  </si>
  <si>
    <t>莫武新</t>
  </si>
  <si>
    <t>陈显佑</t>
  </si>
  <si>
    <t>陈荣寿</t>
  </si>
  <si>
    <t>张声福</t>
  </si>
  <si>
    <t>何建凤</t>
  </si>
  <si>
    <t>莫桂宝</t>
  </si>
  <si>
    <t>李顺桥</t>
  </si>
  <si>
    <t>王绍熙</t>
  </si>
  <si>
    <t>徐玉权</t>
  </si>
  <si>
    <t>徐你美</t>
  </si>
  <si>
    <t>阳六七</t>
  </si>
  <si>
    <t>蒋孑兑弟</t>
  </si>
  <si>
    <t>林志贱</t>
  </si>
  <si>
    <t>徐你华</t>
  </si>
  <si>
    <t>徐玉苟</t>
  </si>
  <si>
    <t>王桥珍</t>
  </si>
  <si>
    <t>张有祥</t>
  </si>
  <si>
    <t>林建明</t>
  </si>
  <si>
    <t>孙庚华</t>
  </si>
  <si>
    <t>陈合成</t>
  </si>
  <si>
    <t>蒋竹弟</t>
  </si>
  <si>
    <t>陈贵华</t>
  </si>
  <si>
    <t>徐飞成</t>
  </si>
  <si>
    <t>毛国辉</t>
  </si>
  <si>
    <t>毛丽飞</t>
  </si>
  <si>
    <t>王玉明</t>
  </si>
  <si>
    <t>李荣发</t>
  </si>
  <si>
    <t>王荣祥</t>
  </si>
  <si>
    <t>徐建军</t>
  </si>
  <si>
    <t>毛建飞</t>
  </si>
  <si>
    <t>林玉明</t>
  </si>
  <si>
    <t>林你德</t>
  </si>
  <si>
    <t>蒋凤嫂</t>
  </si>
  <si>
    <t>徐甲成</t>
  </si>
  <si>
    <t>吕召顺</t>
  </si>
  <si>
    <t>白林发</t>
  </si>
  <si>
    <t>陈国玉</t>
  </si>
  <si>
    <t>王秀发</t>
  </si>
  <si>
    <t>潘佩尧</t>
  </si>
  <si>
    <t>蒋树明</t>
  </si>
  <si>
    <t>李顺学</t>
  </si>
  <si>
    <t>蒋代连</t>
  </si>
  <si>
    <t>蒋孝连</t>
  </si>
  <si>
    <t>蒋群连</t>
  </si>
  <si>
    <t>潘合喜</t>
  </si>
  <si>
    <t>蒋春华</t>
  </si>
  <si>
    <t>蒋春荣</t>
  </si>
  <si>
    <t>蒋代苟</t>
  </si>
  <si>
    <t>潘高成</t>
  </si>
  <si>
    <t>李子周</t>
  </si>
  <si>
    <t>蒋树连</t>
  </si>
  <si>
    <t>潘运发</t>
  </si>
  <si>
    <t>蒋丙生</t>
  </si>
  <si>
    <t>蒋家顺</t>
  </si>
  <si>
    <t>潘顺发</t>
  </si>
  <si>
    <t>蒋燕发</t>
  </si>
  <si>
    <t>蒋树华</t>
  </si>
  <si>
    <t>蒋元生</t>
  </si>
  <si>
    <t>蒋桂生</t>
  </si>
  <si>
    <t>蒋贱成</t>
  </si>
  <si>
    <t>蒋建召</t>
  </si>
  <si>
    <t>蒋华荣</t>
  </si>
  <si>
    <t>蒋小连</t>
  </si>
  <si>
    <t>蒋克兵</t>
  </si>
  <si>
    <t>蒋桂才</t>
  </si>
  <si>
    <t>蒋德德</t>
  </si>
  <si>
    <t>蒋正连</t>
  </si>
  <si>
    <t>蒋建彬</t>
  </si>
  <si>
    <t>吴海</t>
  </si>
  <si>
    <t>蒋桂林</t>
  </si>
  <si>
    <t>蒋玉成</t>
  </si>
  <si>
    <t>全正同</t>
  </si>
  <si>
    <t>全玉明</t>
  </si>
  <si>
    <t>蒋冲</t>
  </si>
  <si>
    <t>蒋华成</t>
  </si>
  <si>
    <t>蒋庆成</t>
  </si>
  <si>
    <t>蒋建锋</t>
  </si>
  <si>
    <t>蒋小军</t>
  </si>
  <si>
    <t>蒋华</t>
  </si>
  <si>
    <t>蒋天明</t>
  </si>
  <si>
    <t>蒋春明</t>
  </si>
  <si>
    <t>蒋华生</t>
  </si>
  <si>
    <t>全品贵</t>
  </si>
  <si>
    <t>蒋发林</t>
  </si>
  <si>
    <t>蒋建德</t>
  </si>
  <si>
    <t>莫有琼</t>
  </si>
  <si>
    <t>蒋建伟</t>
  </si>
  <si>
    <t>蒋顺林</t>
  </si>
  <si>
    <t>蒋建学</t>
  </si>
  <si>
    <t>蒋建辉</t>
  </si>
  <si>
    <t>蒋会成</t>
  </si>
  <si>
    <t>蒋建刚</t>
  </si>
  <si>
    <t>蒋建忠</t>
  </si>
  <si>
    <t>蒋建丰</t>
  </si>
  <si>
    <t>蒋桂荣</t>
  </si>
  <si>
    <t>李会林</t>
  </si>
  <si>
    <t>蒋克进</t>
  </si>
  <si>
    <t>蒋克华</t>
  </si>
  <si>
    <t>蒋桂发</t>
  </si>
  <si>
    <t>蒋建成</t>
  </si>
  <si>
    <t>蒋建明</t>
  </si>
  <si>
    <t>蒋益生</t>
  </si>
  <si>
    <t>毛东明</t>
  </si>
  <si>
    <t>毛翔飞</t>
  </si>
  <si>
    <t>毛祥辉</t>
  </si>
  <si>
    <t>毛世荣</t>
  </si>
  <si>
    <t>秦翠云</t>
  </si>
  <si>
    <t>毛庆荣</t>
  </si>
  <si>
    <t>毛东升</t>
  </si>
  <si>
    <t>叶燕翔</t>
  </si>
  <si>
    <t>廖送明</t>
  </si>
  <si>
    <t>林燕华</t>
  </si>
  <si>
    <t>廖步云</t>
  </si>
  <si>
    <t>廖云燕</t>
  </si>
  <si>
    <t>廖已年</t>
  </si>
  <si>
    <t>廖秋华</t>
  </si>
  <si>
    <t>廖云飞</t>
  </si>
  <si>
    <t>李园丽</t>
  </si>
  <si>
    <t>廖丙从</t>
  </si>
  <si>
    <t>廖丙绿</t>
  </si>
  <si>
    <t>廖炳林</t>
  </si>
  <si>
    <t>周林峰</t>
  </si>
  <si>
    <t>周军</t>
  </si>
  <si>
    <t>廖丙琼</t>
  </si>
  <si>
    <t>林卫珍</t>
  </si>
  <si>
    <t>林伟生</t>
  </si>
  <si>
    <t>林葵生</t>
  </si>
  <si>
    <t>林德发</t>
  </si>
  <si>
    <t>林秋生</t>
  </si>
  <si>
    <t>林玉发</t>
  </si>
  <si>
    <t>林荣明</t>
  </si>
  <si>
    <t>吕群香</t>
  </si>
  <si>
    <t>吕长顺</t>
  </si>
  <si>
    <t>吕运瑞</t>
  </si>
  <si>
    <t>吕志平</t>
  </si>
  <si>
    <t>吕耀华</t>
  </si>
  <si>
    <t>孙庚成</t>
  </si>
  <si>
    <t>吕日生</t>
  </si>
  <si>
    <t>吕建明</t>
  </si>
  <si>
    <t>吕灵峰</t>
  </si>
  <si>
    <t>吕华峰</t>
  </si>
  <si>
    <t>吕康华</t>
  </si>
  <si>
    <t>吕庆成</t>
  </si>
  <si>
    <t>吕伟华</t>
  </si>
  <si>
    <t>吕娟连</t>
  </si>
  <si>
    <t>孙庚明</t>
  </si>
  <si>
    <t>吕祥燕</t>
  </si>
  <si>
    <t>吕娟荣</t>
  </si>
  <si>
    <t>覃芳园</t>
  </si>
  <si>
    <t>吕庆发</t>
  </si>
  <si>
    <t>吕娟明</t>
  </si>
  <si>
    <t>吕军平</t>
  </si>
  <si>
    <t>吕娟华</t>
  </si>
  <si>
    <t>吕运明</t>
  </si>
  <si>
    <t>林玉干</t>
  </si>
  <si>
    <t>林洁琼</t>
  </si>
  <si>
    <t>林家喜</t>
  </si>
  <si>
    <t>林日生</t>
  </si>
  <si>
    <r>
      <rPr>
        <sz val="11"/>
        <rFont val="仿宋_GB2312"/>
        <charset val="134"/>
      </rPr>
      <t>林凤华</t>
    </r>
  </si>
  <si>
    <t>林三连</t>
  </si>
  <si>
    <t>林顺华</t>
  </si>
  <si>
    <t>林玉成</t>
  </si>
  <si>
    <t>林陈氏</t>
  </si>
  <si>
    <t>林树友</t>
  </si>
  <si>
    <t>林桂生</t>
  </si>
  <si>
    <t>林庚荣</t>
  </si>
  <si>
    <t>林秀明</t>
  </si>
  <si>
    <t>林发姣</t>
  </si>
  <si>
    <t>林桂祥</t>
  </si>
  <si>
    <t>林子氏</t>
  </si>
  <si>
    <t>林树生</t>
  </si>
  <si>
    <t>林桂福</t>
  </si>
  <si>
    <t>林新喜</t>
  </si>
  <si>
    <t>林顺苟</t>
  </si>
  <si>
    <t>林桂华</t>
  </si>
  <si>
    <t>莫秋妹</t>
  </si>
  <si>
    <t>林玉华</t>
  </si>
  <si>
    <t>林长仁</t>
  </si>
  <si>
    <t>义燕群</t>
  </si>
  <si>
    <t>林荣连</t>
  </si>
  <si>
    <t>郑立新</t>
  </si>
  <si>
    <t>莫玉钦</t>
  </si>
  <si>
    <t>秦秀云</t>
  </si>
  <si>
    <t>莫玉昌</t>
  </si>
  <si>
    <t>莫遗生</t>
  </si>
  <si>
    <t>莫玉荣</t>
  </si>
  <si>
    <t>黄小红</t>
  </si>
  <si>
    <t>莫玉山</t>
  </si>
  <si>
    <t>莫玉顺</t>
  </si>
  <si>
    <t>郑立峰</t>
  </si>
  <si>
    <t>郑孟林</t>
  </si>
  <si>
    <t>王荣庆</t>
  </si>
  <si>
    <t>莫荣发</t>
  </si>
  <si>
    <t>王荣健</t>
  </si>
  <si>
    <t>王锋</t>
  </si>
  <si>
    <t>吕国英</t>
  </si>
  <si>
    <t>莫成军</t>
  </si>
  <si>
    <t>王春发</t>
  </si>
  <si>
    <t>陈六弟</t>
  </si>
  <si>
    <t>莫继成</t>
  </si>
  <si>
    <t>莫荣锦</t>
  </si>
  <si>
    <t>莫玉涛</t>
  </si>
  <si>
    <t>莫连清</t>
  </si>
  <si>
    <t>莫日初</t>
  </si>
  <si>
    <t>莫国荣</t>
  </si>
  <si>
    <t>陆全斌</t>
  </si>
  <si>
    <t>莫连燕</t>
  </si>
  <si>
    <t>陆全立</t>
  </si>
  <si>
    <t>莫小平</t>
  </si>
  <si>
    <t>莫小祯</t>
  </si>
  <si>
    <t>莫国勋</t>
  </si>
  <si>
    <t>莫国成</t>
  </si>
  <si>
    <t>莫元生</t>
  </si>
  <si>
    <t>莫幼祯</t>
  </si>
  <si>
    <t>曾小姣</t>
  </si>
  <si>
    <t>莫国凤</t>
  </si>
  <si>
    <t>莫明祯</t>
  </si>
  <si>
    <t>廖林芳</t>
  </si>
  <si>
    <t>莫祯发</t>
  </si>
  <si>
    <t>莫甲生</t>
  </si>
  <si>
    <t>莫华林</t>
  </si>
  <si>
    <t>莫崇祯</t>
  </si>
  <si>
    <t>莫小荣</t>
  </si>
  <si>
    <t>徐秀成</t>
  </si>
  <si>
    <t>徐炳荣</t>
  </si>
  <si>
    <t>徐新成</t>
  </si>
  <si>
    <t>莫福妹</t>
  </si>
  <si>
    <t>徐树成</t>
  </si>
  <si>
    <t>徐庆丰</t>
  </si>
  <si>
    <t>徐忠山</t>
  </si>
  <si>
    <t>徐孟发</t>
  </si>
  <si>
    <t>徐秋荣</t>
  </si>
  <si>
    <t>徐家驹</t>
  </si>
  <si>
    <t>徐秋山</t>
  </si>
  <si>
    <t>徐秀山</t>
  </si>
  <si>
    <t>徐凤祥</t>
  </si>
  <si>
    <t>徐忠祥</t>
  </si>
  <si>
    <t>徐五四</t>
  </si>
  <si>
    <t>徐庆成</t>
  </si>
  <si>
    <t>林玉英</t>
  </si>
  <si>
    <t>徐庆荣</t>
  </si>
  <si>
    <t>徐桂德</t>
  </si>
  <si>
    <t>徐寿成</t>
  </si>
  <si>
    <t>徐绍华</t>
  </si>
  <si>
    <t>徐荣光</t>
  </si>
  <si>
    <t>徐顺成</t>
  </si>
  <si>
    <t>徐桂华</t>
  </si>
  <si>
    <t>徐家庆</t>
  </si>
  <si>
    <t>徐善仁</t>
  </si>
  <si>
    <t>陈有广</t>
  </si>
  <si>
    <t>徐雪琼</t>
  </si>
  <si>
    <t>徐元玉</t>
  </si>
  <si>
    <t>徐德连</t>
  </si>
  <si>
    <t>周凤英</t>
  </si>
  <si>
    <t>徐博英</t>
  </si>
  <si>
    <t>陈有宝</t>
  </si>
  <si>
    <t>陈岗佑</t>
  </si>
  <si>
    <t>徐文</t>
  </si>
  <si>
    <t>徐新华</t>
  </si>
  <si>
    <t>徐华荣</t>
  </si>
  <si>
    <t>徐祝生</t>
  </si>
  <si>
    <t>徐桂良</t>
  </si>
  <si>
    <t>曾干秀</t>
  </si>
  <si>
    <t>何秀华</t>
  </si>
  <si>
    <t>陈有文</t>
  </si>
  <si>
    <t>吕品荣</t>
  </si>
  <si>
    <t>徐海苟</t>
  </si>
  <si>
    <t>徐翠华</t>
  </si>
  <si>
    <t>吕宏良</t>
  </si>
  <si>
    <t>徐仁发</t>
  </si>
  <si>
    <t>徐贱成</t>
  </si>
  <si>
    <t>徐荣生</t>
  </si>
  <si>
    <t>林月珍</t>
  </si>
  <si>
    <t>徐建文</t>
  </si>
  <si>
    <t>徐桂秀</t>
  </si>
  <si>
    <t>陈有成</t>
  </si>
  <si>
    <t>徐庆弟</t>
  </si>
  <si>
    <t>徐有三</t>
  </si>
  <si>
    <t>徐从苟</t>
  </si>
  <si>
    <t>陈有德</t>
  </si>
  <si>
    <t>徐庆苟</t>
  </si>
  <si>
    <t>徐有有</t>
  </si>
  <si>
    <t>陈有兴</t>
  </si>
  <si>
    <t>徐甲秀</t>
  </si>
  <si>
    <t>林连明</t>
  </si>
  <si>
    <t>林福学</t>
  </si>
  <si>
    <t>林立生</t>
  </si>
  <si>
    <t>林福忠</t>
  </si>
  <si>
    <t>林永龙</t>
  </si>
  <si>
    <t>林建荣</t>
  </si>
  <si>
    <t>林勇生</t>
  </si>
  <si>
    <t>林权生</t>
  </si>
  <si>
    <t>林福喜</t>
  </si>
  <si>
    <t>林福庆</t>
  </si>
  <si>
    <t>林亚成</t>
  </si>
  <si>
    <t>林福成</t>
  </si>
  <si>
    <t>林波</t>
  </si>
  <si>
    <t>林秋发</t>
  </si>
  <si>
    <t>林正生</t>
  </si>
  <si>
    <t>林德明</t>
  </si>
  <si>
    <t>林玉琼</t>
  </si>
  <si>
    <t>林庚发</t>
  </si>
  <si>
    <t>林勇发</t>
  </si>
  <si>
    <t>林荣成</t>
  </si>
  <si>
    <t>李顺林</t>
  </si>
  <si>
    <t>林德安</t>
  </si>
  <si>
    <t>林成华</t>
  </si>
  <si>
    <t>李顺成</t>
  </si>
  <si>
    <t>李七秀</t>
  </si>
  <si>
    <t>李年发</t>
  </si>
  <si>
    <t>李清贵</t>
  </si>
  <si>
    <t>李己荣</t>
  </si>
  <si>
    <t>李有荣</t>
  </si>
  <si>
    <t>李长连</t>
  </si>
  <si>
    <t>林小华</t>
  </si>
  <si>
    <t>钟五妹</t>
  </si>
  <si>
    <t>唐军成</t>
  </si>
  <si>
    <t>唐双连</t>
  </si>
  <si>
    <t>唐息连</t>
  </si>
  <si>
    <t>唐建成</t>
  </si>
  <si>
    <t>唐建明</t>
  </si>
  <si>
    <t>唐运生</t>
  </si>
  <si>
    <t>唐世伟</t>
  </si>
  <si>
    <t>唐庆华</t>
  </si>
  <si>
    <t>唐园庆</t>
  </si>
  <si>
    <t>唐世怀</t>
  </si>
  <si>
    <t>唐桂生</t>
  </si>
  <si>
    <t>唐华生</t>
  </si>
  <si>
    <t>唐建科</t>
  </si>
  <si>
    <t>唐军荣</t>
  </si>
  <si>
    <t>唐建光</t>
  </si>
  <si>
    <t>唐建林</t>
  </si>
  <si>
    <t>唐林</t>
  </si>
  <si>
    <t>唐六七</t>
  </si>
  <si>
    <t>唐进</t>
  </si>
  <si>
    <t>唐志华</t>
  </si>
  <si>
    <t>唐世辉</t>
  </si>
  <si>
    <t>唐世忠</t>
  </si>
  <si>
    <t>唐建辉</t>
  </si>
  <si>
    <t>唐次发</t>
  </si>
  <si>
    <t>唐锋</t>
  </si>
  <si>
    <t>唐桂发</t>
  </si>
  <si>
    <t>周运德</t>
  </si>
  <si>
    <t>周建国</t>
  </si>
  <si>
    <t>蒋忠田</t>
  </si>
  <si>
    <t>蒋敬发</t>
  </si>
  <si>
    <t>蒋世琪</t>
  </si>
  <si>
    <t>李桂秀</t>
  </si>
  <si>
    <t>吕政珍</t>
  </si>
  <si>
    <t>白先明</t>
  </si>
  <si>
    <t>白东华</t>
  </si>
  <si>
    <t>白玉明</t>
  </si>
  <si>
    <t>白禧生</t>
  </si>
  <si>
    <t>汪兴国</t>
  </si>
  <si>
    <t>白先忠</t>
  </si>
  <si>
    <t>白云芳</t>
  </si>
  <si>
    <t>王你小</t>
  </si>
  <si>
    <t>白先福</t>
  </si>
  <si>
    <t>白玉发</t>
  </si>
  <si>
    <t>白洪波</t>
  </si>
  <si>
    <t>白成</t>
  </si>
  <si>
    <t>白朝辉</t>
  </si>
  <si>
    <t>陈云燕</t>
  </si>
  <si>
    <t>白多生</t>
  </si>
  <si>
    <t>张声求</t>
  </si>
  <si>
    <t>张声琴</t>
  </si>
  <si>
    <t>张建平</t>
  </si>
  <si>
    <t>张秋安</t>
  </si>
  <si>
    <t>张秋德</t>
  </si>
  <si>
    <t>张日松</t>
  </si>
  <si>
    <t>张声华</t>
  </si>
  <si>
    <t>张先谋</t>
  </si>
  <si>
    <t>张宗怀</t>
  </si>
  <si>
    <t>张先豪</t>
  </si>
  <si>
    <t>张荣生</t>
  </si>
  <si>
    <t>张声彦</t>
  </si>
  <si>
    <t>张先庆</t>
  </si>
  <si>
    <t>张先禄</t>
  </si>
  <si>
    <t>张庚发</t>
  </si>
  <si>
    <t>张连发</t>
  </si>
  <si>
    <t>张宗孝</t>
  </si>
  <si>
    <t>张年喜</t>
  </si>
  <si>
    <t>看牛坪</t>
  </si>
  <si>
    <t>莫大弟</t>
  </si>
  <si>
    <r>
      <rPr>
        <sz val="11"/>
        <rFont val="仿宋_GB2312"/>
        <charset val="134"/>
      </rPr>
      <t>莫智斌</t>
    </r>
  </si>
  <si>
    <t>阳秋亮</t>
  </si>
  <si>
    <t>李意华</t>
  </si>
  <si>
    <t>韦梅绣</t>
  </si>
  <si>
    <t>莫未平</t>
  </si>
  <si>
    <t>李你华</t>
  </si>
  <si>
    <t>莫顺平</t>
  </si>
  <si>
    <t>李贵华</t>
  </si>
  <si>
    <t>王月生</t>
  </si>
  <si>
    <t>李国成</t>
  </si>
  <si>
    <t>李连成</t>
  </si>
  <si>
    <t>李正委</t>
  </si>
  <si>
    <t>李你老</t>
  </si>
  <si>
    <t>莫喜恒</t>
  </si>
  <si>
    <t>徐玉华</t>
  </si>
  <si>
    <t>上亮底</t>
  </si>
  <si>
    <t>王新友</t>
  </si>
  <si>
    <t>莫小军</t>
  </si>
  <si>
    <t>莫康明</t>
  </si>
  <si>
    <t>莫有葵</t>
  </si>
  <si>
    <t>莫有发</t>
  </si>
  <si>
    <t>莫玉明</t>
  </si>
  <si>
    <t>王兴发</t>
  </si>
  <si>
    <t>莫小乾</t>
  </si>
  <si>
    <t>莫小勋</t>
  </si>
  <si>
    <t>莫幼明</t>
  </si>
  <si>
    <t>王林珍</t>
  </si>
  <si>
    <t>莫裕新</t>
  </si>
  <si>
    <t>莫绍平</t>
  </si>
  <si>
    <t>莫小辉</t>
  </si>
  <si>
    <t>阳雪林</t>
  </si>
  <si>
    <t>陈凤林</t>
  </si>
  <si>
    <t>钟顺从</t>
  </si>
  <si>
    <t>阳有生</t>
  </si>
  <si>
    <t>陈燕斌</t>
  </si>
  <si>
    <t>钟顺华</t>
  </si>
  <si>
    <t>陈绍祯</t>
  </si>
  <si>
    <t>陈日新</t>
  </si>
  <si>
    <t>阳文荣</t>
  </si>
  <si>
    <t>余华成</t>
  </si>
  <si>
    <t>陈你新</t>
  </si>
  <si>
    <t>梁敏</t>
  </si>
  <si>
    <t>陈秀明</t>
  </si>
  <si>
    <t>义群珍</t>
  </si>
  <si>
    <t>詹芬燕</t>
  </si>
  <si>
    <t>莫小元</t>
  </si>
  <si>
    <t>陈建新</t>
  </si>
  <si>
    <t>李荣珍</t>
  </si>
  <si>
    <t>李文群</t>
  </si>
  <si>
    <t>李兰科</t>
  </si>
  <si>
    <t>李秀华</t>
  </si>
  <si>
    <t>李丽忠</t>
  </si>
  <si>
    <t>钟奖发</t>
  </si>
  <si>
    <t>李淑锋</t>
  </si>
  <si>
    <t>李淑林</t>
  </si>
  <si>
    <t>李春荣</t>
  </si>
  <si>
    <t>雷娟华</t>
  </si>
  <si>
    <t>钟奖生</t>
  </si>
  <si>
    <t>钟友发</t>
  </si>
  <si>
    <t>钟凯</t>
  </si>
  <si>
    <t>陈连庆</t>
  </si>
  <si>
    <t>星草新村</t>
  </si>
  <si>
    <t>陈金佑</t>
  </si>
  <si>
    <t>莫祥珍</t>
  </si>
  <si>
    <t>陈有贵</t>
  </si>
  <si>
    <t>陈有桃</t>
  </si>
  <si>
    <t>陈年庆</t>
  </si>
  <si>
    <t>陈剑宏</t>
  </si>
  <si>
    <t>陈合连</t>
  </si>
  <si>
    <t>陈从庆</t>
  </si>
  <si>
    <t>陈双成</t>
  </si>
  <si>
    <t>陈双喜</t>
  </si>
  <si>
    <t>陈荣亮</t>
  </si>
  <si>
    <t>陈有维</t>
  </si>
  <si>
    <t>陈胜有</t>
  </si>
  <si>
    <t>陈和生</t>
  </si>
  <si>
    <t>陈胜林</t>
  </si>
  <si>
    <t>全珍姣</t>
  </si>
  <si>
    <t>徐玉连</t>
  </si>
  <si>
    <t>廖爱明</t>
  </si>
  <si>
    <t>廖爱平</t>
  </si>
  <si>
    <t>林元珍</t>
  </si>
  <si>
    <t>莫小庚</t>
  </si>
  <si>
    <t>王爱玉</t>
  </si>
  <si>
    <t>莫小发</t>
  </si>
  <si>
    <t>王田苟</t>
  </si>
  <si>
    <t>王田荣</t>
  </si>
  <si>
    <t>徐玉球</t>
  </si>
  <si>
    <t>林凯</t>
  </si>
  <si>
    <t>王绍清</t>
  </si>
  <si>
    <t>张先萍</t>
  </si>
  <si>
    <t>王绍勋</t>
  </si>
  <si>
    <t>王绍芳</t>
  </si>
  <si>
    <t>王宗福</t>
  </si>
  <si>
    <t>王克明</t>
  </si>
  <si>
    <t>王克忠</t>
  </si>
  <si>
    <t>潘树姣</t>
  </si>
  <si>
    <t>王崇华</t>
  </si>
  <si>
    <t>王梅华</t>
  </si>
  <si>
    <t>莫成明</t>
  </si>
  <si>
    <t>莫树发</t>
  </si>
  <si>
    <t>吕院秀</t>
  </si>
  <si>
    <t>吕玉娟</t>
  </si>
  <si>
    <t>王绍裕</t>
  </si>
  <si>
    <t>莫凤祥</t>
  </si>
  <si>
    <t>罗月姣</t>
  </si>
  <si>
    <t>莫西月</t>
  </si>
  <si>
    <t>潘东庆</t>
  </si>
  <si>
    <t>莫赐军</t>
  </si>
  <si>
    <t>莫国锋</t>
  </si>
  <si>
    <t>吕华平</t>
  </si>
  <si>
    <t>陈孟春</t>
  </si>
  <si>
    <t>草新村屯</t>
  </si>
  <si>
    <t>徐进生</t>
  </si>
  <si>
    <t>蒋桂田</t>
  </si>
  <si>
    <t>李林华</t>
  </si>
  <si>
    <t>李宣华</t>
  </si>
  <si>
    <t>郝亮</t>
  </si>
  <si>
    <t>李自强</t>
  </si>
  <si>
    <t>李二连</t>
  </si>
  <si>
    <t>蒋社成</t>
  </si>
  <si>
    <t>蒋克忠</t>
  </si>
  <si>
    <t>吕俊华</t>
  </si>
  <si>
    <t>徐燕荣</t>
  </si>
  <si>
    <t>蒙胜安</t>
  </si>
  <si>
    <t>徐鹏</t>
  </si>
  <si>
    <t>唐自文</t>
  </si>
  <si>
    <t>蒋建元</t>
  </si>
  <si>
    <t>李代弟</t>
  </si>
  <si>
    <t>毛云飞</t>
  </si>
  <si>
    <t>吕生林</t>
  </si>
  <si>
    <t>吕辛祥</t>
  </si>
  <si>
    <t>徐学军</t>
  </si>
  <si>
    <t>徐秀荣</t>
  </si>
  <si>
    <t>徐辉</t>
  </si>
  <si>
    <t>唐建发</t>
  </si>
  <si>
    <t>周有明</t>
  </si>
  <si>
    <t>覃小凤</t>
  </si>
  <si>
    <t>王冬梅</t>
  </si>
  <si>
    <t>莫壬寿</t>
  </si>
  <si>
    <t>李佑华</t>
  </si>
  <si>
    <t>阳秋凤</t>
  </si>
  <si>
    <t>莫继生</t>
  </si>
  <si>
    <t>李淑珍</t>
  </si>
  <si>
    <t>陈有良</t>
  </si>
  <si>
    <t>王翠群</t>
  </si>
  <si>
    <t>王克松</t>
  </si>
  <si>
    <t>莫凤连</t>
  </si>
  <si>
    <t>林村</t>
  </si>
  <si>
    <t>福塘屯</t>
  </si>
  <si>
    <t>林友成</t>
  </si>
  <si>
    <t>林德连</t>
  </si>
  <si>
    <t>林成剑</t>
  </si>
  <si>
    <t>阳玉军</t>
  </si>
  <si>
    <t>阳庚秀</t>
  </si>
  <si>
    <t>阳五连</t>
  </si>
  <si>
    <t>林学</t>
  </si>
  <si>
    <t>阳庚息</t>
  </si>
  <si>
    <t>林运成</t>
  </si>
  <si>
    <t>林荣秀</t>
  </si>
  <si>
    <t>林锦宽</t>
  </si>
  <si>
    <t>林红燕</t>
  </si>
  <si>
    <t>林干美</t>
  </si>
  <si>
    <t>林庚弟</t>
  </si>
  <si>
    <t>梁鸾英</t>
  </si>
  <si>
    <t>林成安</t>
  </si>
  <si>
    <t>林成刚</t>
  </si>
  <si>
    <t>林成辛</t>
  </si>
  <si>
    <t>林成良</t>
  </si>
  <si>
    <t>林七弟</t>
  </si>
  <si>
    <r>
      <rPr>
        <sz val="11"/>
        <rFont val="仿宋_GB2312"/>
        <charset val="134"/>
      </rPr>
      <t>林辛连</t>
    </r>
  </si>
  <si>
    <t>陈小兰</t>
  </si>
  <si>
    <t>林华义</t>
  </si>
  <si>
    <t>林城勇</t>
  </si>
  <si>
    <t>林芬</t>
  </si>
  <si>
    <t>林锦光</t>
  </si>
  <si>
    <r>
      <rPr>
        <sz val="11"/>
        <rFont val="仿宋_GB2312"/>
        <charset val="134"/>
      </rPr>
      <t>林城秀</t>
    </r>
  </si>
  <si>
    <t>林友发</t>
  </si>
  <si>
    <t>林锦明</t>
  </si>
  <si>
    <t>林运弟</t>
  </si>
  <si>
    <t>林锦连</t>
  </si>
  <si>
    <t>林成年</t>
  </si>
  <si>
    <t>林金生</t>
  </si>
  <si>
    <t>林小连</t>
  </si>
  <si>
    <t>林发弟</t>
  </si>
  <si>
    <t>林小玉</t>
  </si>
  <si>
    <t>林荣妹</t>
  </si>
  <si>
    <t>赵福英</t>
  </si>
  <si>
    <t>林明华</t>
  </si>
  <si>
    <t>林锦荣</t>
  </si>
  <si>
    <t>林锦红</t>
  </si>
  <si>
    <t>韦秀玉</t>
  </si>
  <si>
    <t>林壬弟</t>
  </si>
  <si>
    <t>林辛苟</t>
  </si>
  <si>
    <t>林友弟</t>
  </si>
  <si>
    <t>林爱弟</t>
  </si>
  <si>
    <t>林友生</t>
  </si>
  <si>
    <t>林桂发</t>
  </si>
  <si>
    <t>林辛发</t>
  </si>
  <si>
    <t>林六三</t>
  </si>
  <si>
    <r>
      <rPr>
        <sz val="11"/>
        <rFont val="仿宋_GB2312"/>
        <charset val="134"/>
      </rPr>
      <t>李乔送</t>
    </r>
  </si>
  <si>
    <t>李军发</t>
  </si>
  <si>
    <t>李仁生</t>
  </si>
  <si>
    <t>李刚</t>
  </si>
  <si>
    <t>林四日</t>
  </si>
  <si>
    <t>林城友</t>
  </si>
  <si>
    <t>林城荣</t>
  </si>
  <si>
    <t>林崇林</t>
  </si>
  <si>
    <t>林焕旋</t>
  </si>
  <si>
    <t>林城德</t>
  </si>
  <si>
    <t>林成林</t>
  </si>
  <si>
    <t>林城发</t>
  </si>
  <si>
    <t>林成振</t>
  </si>
  <si>
    <t>林平珍</t>
  </si>
  <si>
    <t>林城真</t>
  </si>
  <si>
    <t>林发</t>
  </si>
  <si>
    <t>林城辉</t>
  </si>
  <si>
    <t>林斌</t>
  </si>
  <si>
    <t>林新琼</t>
  </si>
  <si>
    <t>林城明</t>
  </si>
  <si>
    <t>谢镇</t>
  </si>
  <si>
    <t>林运发</t>
  </si>
  <si>
    <t>林乔妹</t>
  </si>
  <si>
    <t>林景云</t>
  </si>
  <si>
    <t>林伟</t>
  </si>
  <si>
    <t>林秀成</t>
  </si>
  <si>
    <t>林焕景</t>
  </si>
  <si>
    <t>林宗林</t>
  </si>
  <si>
    <t>林玉祥</t>
  </si>
  <si>
    <t>林友连</t>
  </si>
  <si>
    <t>林运仔</t>
  </si>
  <si>
    <t>廖翠英</t>
  </si>
  <si>
    <t>林小六</t>
  </si>
  <si>
    <t>林城兵</t>
  </si>
  <si>
    <t>林五弟</t>
  </si>
  <si>
    <t>林顺发</t>
  </si>
  <si>
    <t>林成永</t>
  </si>
  <si>
    <t>林城坤</t>
  </si>
  <si>
    <t>林荣建</t>
  </si>
  <si>
    <t>林连发</t>
  </si>
  <si>
    <t>周成林</t>
  </si>
  <si>
    <t>周万林</t>
  </si>
  <si>
    <t>林小红</t>
  </si>
  <si>
    <t>林小安</t>
  </si>
  <si>
    <t>林焕登</t>
  </si>
  <si>
    <t>林甲明</t>
  </si>
  <si>
    <t>林春华</t>
  </si>
  <si>
    <t>林文斌</t>
  </si>
  <si>
    <t>林世平</t>
  </si>
  <si>
    <t>林焕桃</t>
  </si>
  <si>
    <t>林城华</t>
  </si>
  <si>
    <t>林小平</t>
  </si>
  <si>
    <t>林小元</t>
  </si>
  <si>
    <t>林桂成</t>
  </si>
  <si>
    <t>林翰森</t>
  </si>
  <si>
    <t>林新成</t>
  </si>
  <si>
    <t>莫福保</t>
  </si>
  <si>
    <t>官厅门屯</t>
  </si>
  <si>
    <t>林桂秀</t>
  </si>
  <si>
    <t>林兴发</t>
  </si>
  <si>
    <t>林玉清</t>
  </si>
  <si>
    <t>林树姣</t>
  </si>
  <si>
    <t>林庆发</t>
  </si>
  <si>
    <t>林成月</t>
  </si>
  <si>
    <t>林庚连</t>
  </si>
  <si>
    <t>林四玉</t>
  </si>
  <si>
    <t>苏春燕</t>
  </si>
  <si>
    <t>林爱姣</t>
  </si>
  <si>
    <t>林春运</t>
  </si>
  <si>
    <t>林胜发</t>
  </si>
  <si>
    <t>林诚明</t>
  </si>
  <si>
    <t>林城连</t>
  </si>
  <si>
    <t>陈亚朱</t>
  </si>
  <si>
    <t>林日姣</t>
  </si>
  <si>
    <t>林你梯</t>
  </si>
  <si>
    <t>林八嫂</t>
  </si>
  <si>
    <t>林丙干</t>
  </si>
  <si>
    <t>林景明</t>
  </si>
  <si>
    <t>林军生</t>
  </si>
  <si>
    <t>林锋</t>
  </si>
  <si>
    <t>李红</t>
  </si>
  <si>
    <t>林辛姣</t>
  </si>
  <si>
    <t>林春妹</t>
  </si>
  <si>
    <t>林六贞</t>
  </si>
  <si>
    <t>林十二嫂</t>
  </si>
  <si>
    <t>林天保</t>
  </si>
  <si>
    <t>林锦文</t>
  </si>
  <si>
    <t>林汉</t>
  </si>
  <si>
    <t>林宣发</t>
  </si>
  <si>
    <t>林桃</t>
  </si>
  <si>
    <t>林代英</t>
  </si>
  <si>
    <t>林辛祥</t>
  </si>
  <si>
    <t>林双发</t>
  </si>
  <si>
    <t>林运生</t>
  </si>
  <si>
    <t>林玉连</t>
  </si>
  <si>
    <t>林成发</t>
  </si>
  <si>
    <t>李丽梅</t>
  </si>
  <si>
    <t>林佳伟</t>
  </si>
  <si>
    <t>林辛成</t>
  </si>
  <si>
    <t>王仁姣</t>
  </si>
  <si>
    <t>林双连</t>
  </si>
  <si>
    <t>李吉华</t>
  </si>
  <si>
    <t>林城武</t>
  </si>
  <si>
    <t>林慧</t>
  </si>
  <si>
    <t>林田秀</t>
  </si>
  <si>
    <t>林华军</t>
  </si>
  <si>
    <t>林五三</t>
  </si>
  <si>
    <r>
      <rPr>
        <sz val="11"/>
        <rFont val="仿宋_GB2312"/>
        <charset val="134"/>
      </rPr>
      <t>徐凤灵</t>
    </r>
  </si>
  <si>
    <t>林亚军</t>
  </si>
  <si>
    <t>徐发秀</t>
  </si>
  <si>
    <t>林庚成</t>
  </si>
  <si>
    <t>林新发</t>
  </si>
  <si>
    <t>林连珍</t>
  </si>
  <si>
    <t>林锦华</t>
  </si>
  <si>
    <t>林华勇</t>
  </si>
  <si>
    <t>林炳秀</t>
  </si>
  <si>
    <t>林城锦</t>
  </si>
  <si>
    <t>林景祥</t>
  </si>
  <si>
    <t>林玉林</t>
  </si>
  <si>
    <t>林锦贵</t>
  </si>
  <si>
    <t>徐五妹</t>
  </si>
  <si>
    <t>林城日</t>
  </si>
  <si>
    <t>林鸿</t>
  </si>
  <si>
    <t>桐山屯</t>
  </si>
  <si>
    <t>林连荣</t>
  </si>
  <si>
    <t>林强</t>
  </si>
  <si>
    <t>林太明</t>
  </si>
  <si>
    <t>杨林健</t>
  </si>
  <si>
    <t>林孟华</t>
  </si>
  <si>
    <t>廖梅君</t>
  </si>
  <si>
    <t>廖阿杏</t>
  </si>
  <si>
    <t>林福元</t>
  </si>
  <si>
    <t>林友保</t>
  </si>
  <si>
    <t>林发荣</t>
  </si>
  <si>
    <t>黄田秀</t>
  </si>
  <si>
    <t>林太荣</t>
  </si>
  <si>
    <t>袁荣珍</t>
  </si>
  <si>
    <t>林国发</t>
  </si>
  <si>
    <t>林崇平</t>
  </si>
  <si>
    <t>林德军</t>
  </si>
  <si>
    <t>李庚秀</t>
  </si>
  <si>
    <t>王玉玲</t>
  </si>
  <si>
    <t>林纪友</t>
  </si>
  <si>
    <t>林顺成</t>
  </si>
  <si>
    <t>林春保</t>
  </si>
  <si>
    <t>林杨军</t>
  </si>
  <si>
    <t>林从生</t>
  </si>
  <si>
    <t>林树发</t>
  </si>
  <si>
    <r>
      <rPr>
        <sz val="11"/>
        <rFont val="仿宋_GB2312"/>
        <charset val="134"/>
      </rPr>
      <t>赖小姣</t>
    </r>
  </si>
  <si>
    <t>林代弟</t>
  </si>
  <si>
    <t>陈桂英</t>
  </si>
  <si>
    <t>林社荣</t>
  </si>
  <si>
    <t>林顺端</t>
  </si>
  <si>
    <t>林秋华</t>
  </si>
  <si>
    <t>林连恩</t>
  </si>
  <si>
    <t>林炳德</t>
  </si>
  <si>
    <t>林你丙</t>
  </si>
  <si>
    <t>林凤娟</t>
  </si>
  <si>
    <t>林元友</t>
  </si>
  <si>
    <t>林瑞明</t>
  </si>
  <si>
    <t>林瑞强</t>
  </si>
  <si>
    <t>林瑞图</t>
  </si>
  <si>
    <t>林瑞国</t>
  </si>
  <si>
    <t>林青</t>
  </si>
  <si>
    <t>林顺平</t>
  </si>
  <si>
    <t>林顺祥</t>
  </si>
  <si>
    <t>林文兵</t>
  </si>
  <si>
    <t>林桂秋</t>
  </si>
  <si>
    <t>杨妃娝</t>
  </si>
  <si>
    <t>林庆成</t>
  </si>
  <si>
    <t>林送保</t>
  </si>
  <si>
    <t>林你平</t>
  </si>
  <si>
    <t>林送祥</t>
  </si>
  <si>
    <t>林世华</t>
  </si>
  <si>
    <t>林庚友</t>
  </si>
  <si>
    <t>林五八</t>
  </si>
  <si>
    <t>林国望</t>
  </si>
  <si>
    <t>林艳青</t>
  </si>
  <si>
    <t>林国连</t>
  </si>
  <si>
    <t>林国民</t>
  </si>
  <si>
    <t>林国平</t>
  </si>
  <si>
    <t>林国亮</t>
  </si>
  <si>
    <t>林成丰</t>
  </si>
  <si>
    <t>林德刚</t>
  </si>
  <si>
    <t>林树成</t>
  </si>
  <si>
    <t>林潇</t>
  </si>
  <si>
    <t>林秋德</t>
  </si>
  <si>
    <t>林世安</t>
  </si>
  <si>
    <t>林玉保</t>
  </si>
  <si>
    <t>林国强</t>
  </si>
  <si>
    <t>林琼荣</t>
  </si>
  <si>
    <t>林国文</t>
  </si>
  <si>
    <t>林燕</t>
  </si>
  <si>
    <t>谢雪梅</t>
  </si>
  <si>
    <t>林辛德</t>
  </si>
  <si>
    <t>梁家红</t>
  </si>
  <si>
    <t>林永成</t>
  </si>
  <si>
    <t>林连得</t>
  </si>
  <si>
    <t>林树连</t>
  </si>
  <si>
    <t>林顺林</t>
  </si>
  <si>
    <t>林辛荣</t>
  </si>
  <si>
    <t>莫付生</t>
  </si>
  <si>
    <t>林国福</t>
  </si>
  <si>
    <t>林庆保</t>
  </si>
  <si>
    <t>林顺友</t>
  </si>
  <si>
    <t>林永德</t>
  </si>
  <si>
    <t>林炳发</t>
  </si>
  <si>
    <t>林利军</t>
  </si>
  <si>
    <t>林荣生</t>
  </si>
  <si>
    <t>王修文</t>
  </si>
  <si>
    <r>
      <rPr>
        <sz val="11"/>
        <rFont val="仿宋_GB2312"/>
        <charset val="134"/>
      </rPr>
      <t>莫荣德</t>
    </r>
  </si>
  <si>
    <t>林万发</t>
  </si>
  <si>
    <t>林纯明</t>
  </si>
  <si>
    <t>林纯红</t>
  </si>
  <si>
    <t>林纯荣</t>
  </si>
  <si>
    <t>林情荣</t>
  </si>
  <si>
    <t>林萍</t>
  </si>
  <si>
    <t>黄大妹</t>
  </si>
  <si>
    <t>林永康</t>
  </si>
  <si>
    <t>林秀喜</t>
  </si>
  <si>
    <r>
      <rPr>
        <sz val="11"/>
        <rFont val="仿宋_GB2312"/>
        <charset val="134"/>
      </rPr>
      <t>林星发</t>
    </r>
  </si>
  <si>
    <t>林秋梅</t>
  </si>
  <si>
    <t>林荣军</t>
  </si>
  <si>
    <t>林纯梅</t>
  </si>
  <si>
    <t>林利安</t>
  </si>
  <si>
    <t>刘桂秀</t>
  </si>
  <si>
    <t>林桂玉</t>
  </si>
  <si>
    <t>林秀华</t>
  </si>
  <si>
    <t>林生</t>
  </si>
  <si>
    <t>林荣</t>
  </si>
  <si>
    <t>林秀平</t>
  </si>
  <si>
    <t>林秀权</t>
  </si>
  <si>
    <t>韦春明</t>
  </si>
  <si>
    <t>古座屯</t>
  </si>
  <si>
    <t>韦祖民</t>
  </si>
  <si>
    <t>韦琼臻</t>
  </si>
  <si>
    <t>韦冬发</t>
  </si>
  <si>
    <t>韦桂语</t>
  </si>
  <si>
    <t>韦群发</t>
  </si>
  <si>
    <t>韦成弟</t>
  </si>
  <si>
    <t>韦六有</t>
  </si>
  <si>
    <t>韦双荣</t>
  </si>
  <si>
    <t>林有干</t>
  </si>
  <si>
    <t>韦双喜</t>
  </si>
  <si>
    <t>韦成有</t>
  </si>
  <si>
    <t>韦元生</t>
  </si>
  <si>
    <t>韦明发</t>
  </si>
  <si>
    <t>韦戊生</t>
  </si>
  <si>
    <t>韦贵有</t>
  </si>
  <si>
    <t>韦六生</t>
  </si>
  <si>
    <t>韦爱华</t>
  </si>
  <si>
    <t>王发荣</t>
  </si>
  <si>
    <t>王荣明</t>
  </si>
  <si>
    <t>王庚荣</t>
  </si>
  <si>
    <t>韦五九</t>
  </si>
  <si>
    <t>韦珍明</t>
  </si>
  <si>
    <t>韦春发</t>
  </si>
  <si>
    <t>韦光清</t>
  </si>
  <si>
    <t>韦运发</t>
  </si>
  <si>
    <t>韦琼英</t>
  </si>
  <si>
    <t>韦小福</t>
  </si>
  <si>
    <t>韦林</t>
  </si>
  <si>
    <t>林有连</t>
  </si>
  <si>
    <t>韦日荣</t>
  </si>
  <si>
    <t>韦庚明</t>
  </si>
  <si>
    <t>林有明</t>
  </si>
  <si>
    <t>林有发</t>
  </si>
  <si>
    <t>李德珍</t>
  </si>
  <si>
    <t>饶仁妹</t>
  </si>
  <si>
    <t>韦日发</t>
  </si>
  <si>
    <t>周福姣</t>
  </si>
  <si>
    <t>韦日春</t>
  </si>
  <si>
    <t>韦庚荣</t>
  </si>
  <si>
    <t>韦荣发</t>
  </si>
  <si>
    <t>韦秀干</t>
  </si>
  <si>
    <t>林玉兰</t>
  </si>
  <si>
    <t>韦成妹</t>
  </si>
  <si>
    <t>韦有友</t>
  </si>
  <si>
    <t>韦日杰</t>
  </si>
  <si>
    <t>韦永德</t>
  </si>
  <si>
    <t>林有成</t>
  </si>
  <si>
    <t>韦小四</t>
  </si>
  <si>
    <t>门凤云</t>
  </si>
  <si>
    <t>韦永仁</t>
  </si>
  <si>
    <t>韦厚强</t>
  </si>
  <si>
    <t>邵青</t>
  </si>
  <si>
    <t>桃子坪屯</t>
  </si>
  <si>
    <t>莫新平</t>
  </si>
  <si>
    <t>莫月平</t>
  </si>
  <si>
    <t>关运生</t>
  </si>
  <si>
    <t>关代生</t>
  </si>
  <si>
    <t>林社连</t>
  </si>
  <si>
    <t>林树田</t>
  </si>
  <si>
    <r>
      <rPr>
        <sz val="11"/>
        <rFont val="仿宋_GB2312"/>
        <charset val="134"/>
      </rPr>
      <t>韦景富</t>
    </r>
  </si>
  <si>
    <t>林军发</t>
  </si>
  <si>
    <t>林得明</t>
  </si>
  <si>
    <t>林六发</t>
  </si>
  <si>
    <r>
      <rPr>
        <sz val="11"/>
        <rFont val="仿宋_GB2312"/>
        <charset val="134"/>
      </rPr>
      <t>林健建</t>
    </r>
  </si>
  <si>
    <t>邵明生</t>
  </si>
  <si>
    <t>梁玉秀</t>
  </si>
  <si>
    <t>林成红</t>
  </si>
  <si>
    <t>莫星明</t>
  </si>
  <si>
    <t>韦顺平</t>
  </si>
  <si>
    <t>林贵荣</t>
  </si>
  <si>
    <t>林华</t>
  </si>
  <si>
    <t>林你贵</t>
  </si>
  <si>
    <t>林六生</t>
  </si>
  <si>
    <t>莫桂香</t>
  </si>
  <si>
    <t>蒙岭屯</t>
  </si>
  <si>
    <t>莫成发</t>
  </si>
  <si>
    <t>莫秀发</t>
  </si>
  <si>
    <t>莫少生</t>
  </si>
  <si>
    <t>莫六发</t>
  </si>
  <si>
    <t>莫从明</t>
  </si>
  <si>
    <t>莫祖发</t>
  </si>
  <si>
    <t>莫君明</t>
  </si>
  <si>
    <t>莫兰成</t>
  </si>
  <si>
    <t>莫新生</t>
  </si>
  <si>
    <t>莫玉琼</t>
  </si>
  <si>
    <t>莫爱琼</t>
  </si>
  <si>
    <t>莫金发</t>
  </si>
  <si>
    <t>莫新桂</t>
  </si>
  <si>
    <t>翁兰珍</t>
  </si>
  <si>
    <t>莫仁姣</t>
  </si>
  <si>
    <r>
      <rPr>
        <sz val="11"/>
        <rFont val="仿宋_GB2312"/>
        <charset val="134"/>
      </rPr>
      <t>翁祝恩</t>
    </r>
  </si>
  <si>
    <t>莫志贤</t>
  </si>
  <si>
    <t>莫冬林</t>
  </si>
  <si>
    <t>林代前</t>
  </si>
  <si>
    <t>莫志成</t>
  </si>
  <si>
    <t>莫发程</t>
  </si>
  <si>
    <t>莫天星</t>
  </si>
  <si>
    <t>莫华荣</t>
  </si>
  <si>
    <t>翟安成</t>
  </si>
  <si>
    <t>莫新成</t>
  </si>
  <si>
    <t>莫志军</t>
  </si>
  <si>
    <t>林仁发</t>
  </si>
  <si>
    <t>莫景宣</t>
  </si>
  <si>
    <t>莫运发</t>
  </si>
  <si>
    <t>张春义</t>
  </si>
  <si>
    <t>刘杏林</t>
  </si>
  <si>
    <t>莫双荣</t>
  </si>
  <si>
    <t>翁正荣</t>
  </si>
  <si>
    <t>莫连发</t>
  </si>
  <si>
    <t>翁十六嫂</t>
  </si>
  <si>
    <t>莫永发</t>
  </si>
  <si>
    <t>莫国民</t>
  </si>
  <si>
    <t>阳建祥</t>
  </si>
  <si>
    <t>大井头屯</t>
  </si>
  <si>
    <t>阳建林</t>
  </si>
  <si>
    <r>
      <rPr>
        <sz val="11"/>
        <rFont val="仿宋_GB2312"/>
        <charset val="134"/>
      </rPr>
      <t>阳春林</t>
    </r>
  </si>
  <si>
    <t>阳小第</t>
  </si>
  <si>
    <t>林年英</t>
  </si>
  <si>
    <t>林贱生</t>
  </si>
  <si>
    <t>林次生</t>
  </si>
  <si>
    <t>覃天喜</t>
  </si>
  <si>
    <r>
      <rPr>
        <sz val="11"/>
        <rFont val="仿宋_GB2312"/>
        <charset val="134"/>
      </rPr>
      <t>阳顺灵</t>
    </r>
  </si>
  <si>
    <t>黄雪珍</t>
  </si>
  <si>
    <r>
      <rPr>
        <sz val="11"/>
        <rFont val="仿宋_GB2312"/>
        <charset val="134"/>
      </rPr>
      <t>林纪发</t>
    </r>
  </si>
  <si>
    <t>阳双发</t>
  </si>
  <si>
    <t>林连庆</t>
  </si>
  <si>
    <t>阳祥金</t>
  </si>
  <si>
    <t>林凤成</t>
  </si>
  <si>
    <t>阳顺华</t>
  </si>
  <si>
    <t>林德荣</t>
  </si>
  <si>
    <t>林凤明</t>
  </si>
  <si>
    <t>阳玉华</t>
  </si>
  <si>
    <t>林华弟</t>
  </si>
  <si>
    <t>阳成发</t>
  </si>
  <si>
    <t>林幼连</t>
  </si>
  <si>
    <t>林德平</t>
  </si>
  <si>
    <t>毛荣英</t>
  </si>
  <si>
    <t>林翠萍</t>
  </si>
  <si>
    <t>阳荣发</t>
  </si>
  <si>
    <t>林福</t>
  </si>
  <si>
    <t>林孟龄</t>
  </si>
  <si>
    <t>张秀兰</t>
  </si>
  <si>
    <t>林桂喜</t>
  </si>
  <si>
    <t>林桂明</t>
  </si>
  <si>
    <t>林城秀</t>
  </si>
  <si>
    <t>双塘头屯</t>
  </si>
  <si>
    <t>林新秀</t>
  </si>
  <si>
    <t>林你双</t>
  </si>
  <si>
    <t>林土明</t>
  </si>
  <si>
    <t>林次明</t>
  </si>
  <si>
    <t>阳文芳</t>
  </si>
  <si>
    <t>林城富</t>
  </si>
  <si>
    <t>林荣弟</t>
  </si>
  <si>
    <t>林你戊</t>
  </si>
  <si>
    <t>林祥</t>
  </si>
  <si>
    <t>韦文林</t>
  </si>
  <si>
    <t>近山屯</t>
  </si>
  <si>
    <t>韦炳荣</t>
  </si>
  <si>
    <t>兰秀珍</t>
  </si>
  <si>
    <t>韦云生</t>
  </si>
  <si>
    <t>韦增荣</t>
  </si>
  <si>
    <t>韦德林</t>
  </si>
  <si>
    <t>韦德斌</t>
  </si>
  <si>
    <t>韦华钧</t>
  </si>
  <si>
    <t>韦池林</t>
  </si>
  <si>
    <t>韦增明</t>
  </si>
  <si>
    <t>韦玉生</t>
  </si>
  <si>
    <t>黄凤花</t>
  </si>
  <si>
    <r>
      <rPr>
        <sz val="11"/>
        <rFont val="仿宋_GB2312"/>
        <charset val="134"/>
      </rPr>
      <t>韦保生</t>
    </r>
  </si>
  <si>
    <t>韦付生</t>
  </si>
  <si>
    <t>林春林</t>
  </si>
  <si>
    <t>韦刚林</t>
  </si>
  <si>
    <t>韦庆林</t>
  </si>
  <si>
    <t>韦七二</t>
  </si>
  <si>
    <t>韦建荣</t>
  </si>
  <si>
    <t>韦树元</t>
  </si>
  <si>
    <t>韦胜德</t>
  </si>
  <si>
    <t>韦福均</t>
  </si>
  <si>
    <t>韦云林</t>
  </si>
  <si>
    <t>韦双连</t>
  </si>
  <si>
    <t>韦八生</t>
  </si>
  <si>
    <t>韦荣钧</t>
  </si>
  <si>
    <t>韦燕祥</t>
  </si>
  <si>
    <t>韦德坪</t>
  </si>
  <si>
    <t>韦运坤</t>
  </si>
  <si>
    <t>韦泉均</t>
  </si>
  <si>
    <t>韦七四</t>
  </si>
  <si>
    <t>韦荣生</t>
  </si>
  <si>
    <t>李婷</t>
  </si>
  <si>
    <t>林祝连</t>
  </si>
  <si>
    <t>金鸡屯</t>
  </si>
  <si>
    <t>林你弟</t>
  </si>
  <si>
    <t>林孟雨</t>
  </si>
  <si>
    <t>林玉梅</t>
  </si>
  <si>
    <t>龚元姣</t>
  </si>
  <si>
    <t>林江辉</t>
  </si>
  <si>
    <t>林五一</t>
  </si>
  <si>
    <t>莫次秀</t>
  </si>
  <si>
    <t>张凤珍</t>
  </si>
  <si>
    <t>吕运喜</t>
  </si>
  <si>
    <t>韦桂珍</t>
  </si>
  <si>
    <t>何荣弟</t>
  </si>
  <si>
    <t>何荣苟</t>
  </si>
  <si>
    <t>莫妹晴</t>
  </si>
  <si>
    <t>林七秀</t>
  </si>
  <si>
    <t>林新民</t>
  </si>
  <si>
    <t>韦秀芬</t>
  </si>
  <si>
    <t>林国华</t>
  </si>
  <si>
    <t>林亮华</t>
  </si>
  <si>
    <t>林亮国</t>
  </si>
  <si>
    <t>林天华</t>
  </si>
  <si>
    <t>林孟德</t>
  </si>
  <si>
    <t>林新军</t>
  </si>
  <si>
    <t>阳荣姣</t>
  </si>
  <si>
    <t>林建军</t>
  </si>
  <si>
    <t>何智强</t>
  </si>
  <si>
    <t>林芝</t>
  </si>
  <si>
    <t>何梅</t>
  </si>
  <si>
    <t>秦运姣</t>
  </si>
  <si>
    <t>林国刚</t>
  </si>
  <si>
    <t>梁菲</t>
  </si>
  <si>
    <t>林国成</t>
  </si>
  <si>
    <t>林永年</t>
  </si>
  <si>
    <t>林息喜</t>
  </si>
  <si>
    <t>林干秀</t>
  </si>
  <si>
    <t>林建华</t>
  </si>
  <si>
    <t>林建德</t>
  </si>
  <si>
    <t>林军成</t>
  </si>
  <si>
    <t>林群</t>
  </si>
  <si>
    <t>龚建秀</t>
  </si>
  <si>
    <t>林庆青</t>
  </si>
  <si>
    <t>林炳六</t>
  </si>
  <si>
    <t>林祖生</t>
  </si>
  <si>
    <t>林又生</t>
  </si>
  <si>
    <r>
      <rPr>
        <sz val="11"/>
        <rFont val="仿宋_GB2312"/>
        <charset val="134"/>
      </rPr>
      <t>林友生</t>
    </r>
  </si>
  <si>
    <t>林送连</t>
  </si>
  <si>
    <t>侯兰妹</t>
  </si>
  <si>
    <t>林炳三</t>
  </si>
  <si>
    <t>林乔生</t>
  </si>
  <si>
    <t>林菊昌</t>
  </si>
  <si>
    <t>林亮明</t>
  </si>
  <si>
    <t>林又成</t>
  </si>
  <si>
    <t>林建国</t>
  </si>
  <si>
    <t>林建端</t>
  </si>
  <si>
    <t>石头洞屯</t>
  </si>
  <si>
    <t>张小弟</t>
  </si>
  <si>
    <t>张丁山</t>
  </si>
  <si>
    <t>林孟发</t>
  </si>
  <si>
    <t>张宁祥</t>
  </si>
  <si>
    <t>张军明</t>
  </si>
  <si>
    <t>张翠英</t>
  </si>
  <si>
    <t>张家桂</t>
  </si>
  <si>
    <t>肖继忠</t>
  </si>
  <si>
    <t>林发席</t>
  </si>
  <si>
    <t>吴昌荣</t>
  </si>
  <si>
    <t>林华端</t>
  </si>
  <si>
    <t>林纯兵</t>
  </si>
  <si>
    <t>林连华</t>
  </si>
  <si>
    <t>肖运发</t>
  </si>
  <si>
    <t>林孟云</t>
  </si>
  <si>
    <t>林孟成</t>
  </si>
  <si>
    <t>林孟安</t>
  </si>
  <si>
    <t>林宗远</t>
  </si>
  <si>
    <t>林连生</t>
  </si>
  <si>
    <t>曾祥荣</t>
  </si>
  <si>
    <t>六甲屯</t>
  </si>
  <si>
    <t>林大立</t>
  </si>
  <si>
    <t>林福有</t>
  </si>
  <si>
    <t>林芸</t>
  </si>
  <si>
    <t>蒙运珍</t>
  </si>
  <si>
    <t>林甲苟</t>
  </si>
  <si>
    <t>林玉苟</t>
  </si>
  <si>
    <t>林凤元</t>
  </si>
  <si>
    <t>林云涛</t>
  </si>
  <si>
    <t>林秀珍</t>
  </si>
  <si>
    <t>林玉姣</t>
  </si>
  <si>
    <t>邱炳华</t>
  </si>
  <si>
    <t>林鹏骞</t>
  </si>
  <si>
    <t>林日秀</t>
  </si>
  <si>
    <t>林志杰</t>
  </si>
  <si>
    <t>林息贵</t>
  </si>
  <si>
    <t>林壬玉</t>
  </si>
  <si>
    <t>莫元姣</t>
  </si>
  <si>
    <t>林家贵</t>
  </si>
  <si>
    <t>莫爱民</t>
  </si>
  <si>
    <t>林吉生</t>
  </si>
  <si>
    <t>林翠莲</t>
  </si>
  <si>
    <t>林连桂</t>
  </si>
  <si>
    <t>林元发</t>
  </si>
  <si>
    <t>林元有</t>
  </si>
  <si>
    <t>林菊英</t>
  </si>
  <si>
    <t>林送玉</t>
  </si>
  <si>
    <t>林玉安</t>
  </si>
  <si>
    <t>林丁秀</t>
  </si>
  <si>
    <t>林发苟</t>
  </si>
  <si>
    <t>林老丙</t>
  </si>
  <si>
    <t>林慧臣</t>
  </si>
  <si>
    <t>张先兰</t>
  </si>
  <si>
    <t>刘慧</t>
  </si>
  <si>
    <t>刘四元</t>
  </si>
  <si>
    <t>刘丽雯</t>
  </si>
  <si>
    <t>林六九</t>
  </si>
  <si>
    <t>林翠荣</t>
  </si>
  <si>
    <t>林有顺</t>
  </si>
  <si>
    <t>刘国坤</t>
  </si>
  <si>
    <t>刘荣成</t>
  </si>
  <si>
    <t>刘生元</t>
  </si>
  <si>
    <t>刘你七</t>
  </si>
  <si>
    <t>林你干</t>
  </si>
  <si>
    <t>林你丁</t>
  </si>
  <si>
    <t>林桂平</t>
  </si>
  <si>
    <t>林维先</t>
  </si>
  <si>
    <t>保岭头屯</t>
  </si>
  <si>
    <t>林万祥</t>
  </si>
  <si>
    <t>林松祥</t>
  </si>
  <si>
    <t>林炳姣</t>
  </si>
  <si>
    <t>林寿生</t>
  </si>
  <si>
    <t>林己美</t>
  </si>
  <si>
    <t>林国荣</t>
  </si>
  <si>
    <t>林秀祥</t>
  </si>
  <si>
    <t>林永平</t>
  </si>
  <si>
    <t>林六祥</t>
  </si>
  <si>
    <t>林次英</t>
  </si>
  <si>
    <t>林荣华</t>
  </si>
  <si>
    <t>林孟先</t>
  </si>
  <si>
    <t>吕燕萍</t>
  </si>
  <si>
    <t>林新德</t>
  </si>
  <si>
    <t>林成荣</t>
  </si>
  <si>
    <t>林成连</t>
  </si>
  <si>
    <t>徐梅妹</t>
  </si>
  <si>
    <t>林秀连</t>
  </si>
  <si>
    <t>林仁华</t>
  </si>
  <si>
    <t>林送平</t>
  </si>
  <si>
    <t>黄光珍</t>
  </si>
  <si>
    <t>林有华</t>
  </si>
  <si>
    <t>林科</t>
  </si>
  <si>
    <t>林送弟</t>
  </si>
  <si>
    <t>张华琼</t>
  </si>
  <si>
    <t>林生玉</t>
  </si>
  <si>
    <t>林次良</t>
  </si>
  <si>
    <t>林玉平</t>
  </si>
  <si>
    <t>秦月珍</t>
  </si>
  <si>
    <t>林国</t>
  </si>
  <si>
    <t>林军</t>
  </si>
  <si>
    <t>林春</t>
  </si>
  <si>
    <t>林友妹</t>
  </si>
  <si>
    <t>龚玉珍</t>
  </si>
  <si>
    <t>林次保</t>
  </si>
  <si>
    <t>林次连</t>
  </si>
  <si>
    <t>林亮</t>
  </si>
  <si>
    <t>林连德</t>
  </si>
  <si>
    <t>林连松</t>
  </si>
  <si>
    <t>林翠凤</t>
  </si>
  <si>
    <r>
      <rPr>
        <sz val="11"/>
        <rFont val="仿宋_GB2312"/>
        <charset val="134"/>
      </rPr>
      <t>林建</t>
    </r>
  </si>
  <si>
    <t>林连旺</t>
  </si>
  <si>
    <t>林发连</t>
  </si>
  <si>
    <t>林长连</t>
  </si>
  <si>
    <t>邵国珍</t>
  </si>
  <si>
    <t>林真华</t>
  </si>
  <si>
    <t>林元干</t>
  </si>
  <si>
    <t>林田发</t>
  </si>
  <si>
    <t>林广发</t>
  </si>
  <si>
    <t>林德华</t>
  </si>
  <si>
    <t>林革发</t>
  </si>
  <si>
    <t>林焕姣</t>
  </si>
  <si>
    <t>林映先</t>
  </si>
  <si>
    <t>林荣祥</t>
  </si>
  <si>
    <t>龚凤玉</t>
  </si>
  <si>
    <t>林田华</t>
  </si>
  <si>
    <t>林六七</t>
  </si>
  <si>
    <t>林福祥</t>
  </si>
  <si>
    <t>林明祥</t>
  </si>
  <si>
    <t>林尔夫</t>
  </si>
  <si>
    <t>林六二</t>
  </si>
  <si>
    <t>林贵明</t>
  </si>
  <si>
    <t>林已明</t>
  </si>
  <si>
    <t>林国祥</t>
  </si>
  <si>
    <t>林荣发</t>
  </si>
  <si>
    <t>林四生</t>
  </si>
  <si>
    <t>林秀发</t>
  </si>
  <si>
    <t>林平发</t>
  </si>
  <si>
    <t>林祝祥</t>
  </si>
  <si>
    <t>林植荣</t>
  </si>
  <si>
    <t>林送发</t>
  </si>
  <si>
    <t>林语祥</t>
  </si>
  <si>
    <t>林德祥</t>
  </si>
  <si>
    <t>林言祥</t>
  </si>
  <si>
    <t>林权发</t>
  </si>
  <si>
    <t>新园门屯</t>
  </si>
  <si>
    <t>林龙华</t>
  </si>
  <si>
    <t>林太送</t>
  </si>
  <si>
    <t>林权荣</t>
  </si>
  <si>
    <t>林冬林</t>
  </si>
  <si>
    <t>林成玲</t>
  </si>
  <si>
    <t>林纪卫</t>
  </si>
  <si>
    <t>林日明</t>
  </si>
  <si>
    <t>林国林</t>
  </si>
  <si>
    <t>廖云花</t>
  </si>
  <si>
    <t>林日发</t>
  </si>
  <si>
    <t>林代玉</t>
  </si>
  <si>
    <t>林桂娟</t>
  </si>
  <si>
    <t>林日成</t>
  </si>
  <si>
    <t>张艳琼</t>
  </si>
  <si>
    <t>林贵发</t>
  </si>
  <si>
    <t>林天送</t>
  </si>
  <si>
    <t>林春荣</t>
  </si>
  <si>
    <t>林李生</t>
  </si>
  <si>
    <t>林天成</t>
  </si>
  <si>
    <t>林利生</t>
  </si>
  <si>
    <t>林天祥</t>
  </si>
  <si>
    <t>林荣珍</t>
  </si>
  <si>
    <t>徐师林</t>
  </si>
  <si>
    <t>林李德</t>
  </si>
  <si>
    <t>河陂头屯</t>
  </si>
  <si>
    <t>林红</t>
  </si>
  <si>
    <t>退出户</t>
  </si>
  <si>
    <t>林井有</t>
  </si>
  <si>
    <t>林喜星</t>
  </si>
  <si>
    <t>林元生</t>
  </si>
  <si>
    <t>林加友</t>
  </si>
  <si>
    <t>林元明</t>
  </si>
  <si>
    <t>林丁妹</t>
  </si>
  <si>
    <r>
      <rPr>
        <sz val="11"/>
        <rFont val="仿宋_GB2312"/>
        <charset val="134"/>
      </rPr>
      <t>林函</t>
    </r>
  </si>
  <si>
    <t>林云</t>
  </si>
  <si>
    <t>林会星</t>
  </si>
  <si>
    <t>林贵兰</t>
  </si>
  <si>
    <t>林建永</t>
  </si>
  <si>
    <t>林小青</t>
  </si>
  <si>
    <t>卢莉</t>
  </si>
  <si>
    <t>林给星</t>
  </si>
  <si>
    <t>林建初</t>
  </si>
  <si>
    <t>林绍军</t>
  </si>
  <si>
    <t>林次荣</t>
  </si>
  <si>
    <t>林元庄</t>
  </si>
  <si>
    <t>林德星</t>
  </si>
  <si>
    <t>戚青梅</t>
  </si>
  <si>
    <t>林友星</t>
  </si>
  <si>
    <t>林建林</t>
  </si>
  <si>
    <t>林你六</t>
  </si>
  <si>
    <t>林建锋</t>
  </si>
  <si>
    <t>黄格芳</t>
  </si>
  <si>
    <t>林建成</t>
  </si>
  <si>
    <t>林元坤</t>
  </si>
  <si>
    <t>林建兵</t>
  </si>
  <si>
    <t>林谷生</t>
  </si>
  <si>
    <t>二甲屯</t>
  </si>
  <si>
    <t>林庆生</t>
  </si>
  <si>
    <t>林五九</t>
  </si>
  <si>
    <r>
      <rPr>
        <sz val="11"/>
        <rFont val="仿宋_GB2312"/>
        <charset val="134"/>
      </rPr>
      <t>林甲刚</t>
    </r>
  </si>
  <si>
    <t>向玉荣</t>
  </si>
  <si>
    <t>林德先</t>
  </si>
  <si>
    <t>林三龄</t>
  </si>
  <si>
    <t>林小桂</t>
  </si>
  <si>
    <r>
      <rPr>
        <sz val="11"/>
        <rFont val="仿宋_GB2312"/>
        <charset val="134"/>
      </rPr>
      <t>林东桂</t>
    </r>
  </si>
  <si>
    <t>梁庚发</t>
  </si>
  <si>
    <r>
      <rPr>
        <sz val="11"/>
        <rFont val="仿宋_GB2312"/>
        <charset val="134"/>
      </rPr>
      <t>林年秀</t>
    </r>
  </si>
  <si>
    <r>
      <rPr>
        <sz val="11"/>
        <rFont val="仿宋_GB2312"/>
        <charset val="134"/>
      </rPr>
      <t>林金秀</t>
    </r>
  </si>
  <si>
    <t>林子兑发</t>
  </si>
  <si>
    <t>林爱苟</t>
  </si>
  <si>
    <t>林尔军</t>
  </si>
  <si>
    <t>林树桥</t>
  </si>
  <si>
    <r>
      <rPr>
        <sz val="11"/>
        <rFont val="仿宋_GB2312"/>
        <charset val="134"/>
      </rPr>
      <t>林冬连</t>
    </r>
  </si>
  <si>
    <t>林九金</t>
  </si>
  <si>
    <t>林兴连</t>
  </si>
  <si>
    <t>林长龄</t>
  </si>
  <si>
    <t>林正合</t>
  </si>
  <si>
    <t>林五七</t>
  </si>
  <si>
    <t>林正连</t>
  </si>
  <si>
    <t>林尔刚</t>
  </si>
  <si>
    <t>张德姣</t>
  </si>
  <si>
    <t>林正友</t>
  </si>
  <si>
    <t>林智富</t>
  </si>
  <si>
    <t>林福景</t>
  </si>
  <si>
    <t>林福青</t>
  </si>
  <si>
    <t>林福星</t>
  </si>
  <si>
    <t>林福云</t>
  </si>
  <si>
    <t>林代生</t>
  </si>
  <si>
    <t>林田生</t>
  </si>
  <si>
    <t>林小名</t>
  </si>
  <si>
    <t>林贵成</t>
  </si>
  <si>
    <t>黄兰兰</t>
  </si>
  <si>
    <t>林德奎</t>
  </si>
  <si>
    <t>林成果</t>
  </si>
  <si>
    <t>林代成</t>
  </si>
  <si>
    <t>游月英</t>
  </si>
  <si>
    <t>八甲屯</t>
  </si>
  <si>
    <t>秦秀英</t>
  </si>
  <si>
    <t>曾燕芳</t>
  </si>
  <si>
    <t>韦运忠</t>
  </si>
  <si>
    <t>林皇皇</t>
  </si>
  <si>
    <t>杨生爹</t>
  </si>
  <si>
    <t>林兰弟</t>
  </si>
  <si>
    <t>肖万平</t>
  </si>
  <si>
    <t>蒋利华</t>
  </si>
  <si>
    <t>林秋玉</t>
  </si>
  <si>
    <t>林新桂</t>
  </si>
  <si>
    <t>林桂德</t>
  </si>
  <si>
    <t>林贵生</t>
  </si>
  <si>
    <t>林锦熙</t>
  </si>
  <si>
    <t>韦长秀</t>
  </si>
  <si>
    <t>林城孝</t>
  </si>
  <si>
    <t>林庚德</t>
  </si>
  <si>
    <t>廖建芳</t>
  </si>
  <si>
    <t>林你连</t>
  </si>
  <si>
    <t>林城萌</t>
  </si>
  <si>
    <t>林国城</t>
  </si>
  <si>
    <t>于爱珍</t>
  </si>
  <si>
    <t>林回弟</t>
  </si>
  <si>
    <t>林成德</t>
  </si>
  <si>
    <t>林长青</t>
  </si>
  <si>
    <t>林军苟</t>
  </si>
  <si>
    <t>林你祥</t>
  </si>
  <si>
    <t>林德林</t>
  </si>
  <si>
    <t>林丁有</t>
  </si>
  <si>
    <t>林华祥</t>
  </si>
  <si>
    <t>林华明</t>
  </si>
  <si>
    <t>林秀荣</t>
  </si>
  <si>
    <t>林勇</t>
  </si>
  <si>
    <t>林长华</t>
  </si>
  <si>
    <t>莫引弟</t>
  </si>
  <si>
    <t>白龙美</t>
  </si>
  <si>
    <t>林福送</t>
  </si>
  <si>
    <t>林福生</t>
  </si>
  <si>
    <t>林永发</t>
  </si>
  <si>
    <t>林绍永</t>
  </si>
  <si>
    <t>林嵩平</t>
  </si>
  <si>
    <t>江月村</t>
  </si>
  <si>
    <t>大山岭</t>
  </si>
  <si>
    <t>翟国江</t>
  </si>
  <si>
    <t>翟玉宁</t>
  </si>
  <si>
    <t>潘丁次</t>
  </si>
  <si>
    <t>李新发</t>
  </si>
  <si>
    <t>潘荣德</t>
  </si>
  <si>
    <t>周玉祥</t>
  </si>
  <si>
    <t>周远弟</t>
  </si>
  <si>
    <t>李运发</t>
  </si>
  <si>
    <t>刘社发</t>
  </si>
  <si>
    <t>李右发</t>
  </si>
  <si>
    <t>徐仁生</t>
  </si>
  <si>
    <t>翟年荣</t>
  </si>
  <si>
    <t>莫明发</t>
  </si>
  <si>
    <t>野山屯</t>
  </si>
  <si>
    <t>莫发苟</t>
  </si>
  <si>
    <t>莫昌林</t>
  </si>
  <si>
    <t>廖树发</t>
  </si>
  <si>
    <t>廖小荣</t>
  </si>
  <si>
    <t>廖串发</t>
  </si>
  <si>
    <t>廖忠文</t>
  </si>
  <si>
    <t>廖应弟</t>
  </si>
  <si>
    <t>廖庚发</t>
  </si>
  <si>
    <t>廖星元</t>
  </si>
  <si>
    <t>廖金华</t>
  </si>
  <si>
    <t>董庚荣</t>
  </si>
  <si>
    <t>董庚明</t>
  </si>
  <si>
    <t>董春荣</t>
  </si>
  <si>
    <t>董桂发</t>
  </si>
  <si>
    <t>董桂明</t>
  </si>
  <si>
    <t>董连发</t>
  </si>
  <si>
    <t>董日发</t>
  </si>
  <si>
    <t>莫又明</t>
  </si>
  <si>
    <t>高紫寨屯</t>
  </si>
  <si>
    <t>莫桂发</t>
  </si>
  <si>
    <t>莫七九</t>
  </si>
  <si>
    <t>莫福成</t>
  </si>
  <si>
    <t>莫太保</t>
  </si>
  <si>
    <t>莫庚发</t>
  </si>
  <si>
    <t>莫慧德</t>
  </si>
  <si>
    <t>莫瑞祥</t>
  </si>
  <si>
    <t>莫敦望</t>
  </si>
  <si>
    <t>莫志强</t>
  </si>
  <si>
    <t>莫佑连</t>
  </si>
  <si>
    <t>莫海兵</t>
  </si>
  <si>
    <t>莫桂喜</t>
  </si>
  <si>
    <t>莫丙元</t>
  </si>
  <si>
    <t>莫新连</t>
  </si>
  <si>
    <t>罗秋继</t>
  </si>
  <si>
    <t>莫应弟</t>
  </si>
  <si>
    <t>社厄屯</t>
  </si>
  <si>
    <t>邱孟光</t>
  </si>
  <si>
    <t>谭敏慧</t>
  </si>
  <si>
    <t>吕罡</t>
  </si>
  <si>
    <t>林菊姣</t>
  </si>
  <si>
    <t>黄建波</t>
  </si>
  <si>
    <t>谭顺林</t>
  </si>
  <si>
    <t>黄贱姣</t>
  </si>
  <si>
    <t>谭桂元</t>
  </si>
  <si>
    <t>谭小菊</t>
  </si>
  <si>
    <t>黄老兰</t>
  </si>
  <si>
    <t>赵光辉</t>
  </si>
  <si>
    <t>黄翠兰</t>
  </si>
  <si>
    <t>谭小连</t>
  </si>
  <si>
    <t>黄小发</t>
  </si>
  <si>
    <t>黄凤生</t>
  </si>
  <si>
    <t>吕斌</t>
  </si>
  <si>
    <t>蒙雨平</t>
  </si>
  <si>
    <t>黄有祥</t>
  </si>
  <si>
    <t>张永祥</t>
  </si>
  <si>
    <t>蒙雪兵</t>
  </si>
  <si>
    <t>唐新德</t>
  </si>
  <si>
    <t>吕长玉</t>
  </si>
  <si>
    <t>唐顺德</t>
  </si>
  <si>
    <t>何秀姣</t>
  </si>
  <si>
    <t>蒙祖发</t>
  </si>
  <si>
    <t>黄群生</t>
  </si>
  <si>
    <t>黄俊荣</t>
  </si>
  <si>
    <t>黄庆荣</t>
  </si>
  <si>
    <t>黄胜发</t>
  </si>
  <si>
    <t>黄仁发</t>
  </si>
  <si>
    <t>黄友发</t>
  </si>
  <si>
    <t>陈树姣</t>
  </si>
  <si>
    <t>黄竹连</t>
  </si>
  <si>
    <t>蒙雪涛</t>
  </si>
  <si>
    <t>黄诚程</t>
  </si>
  <si>
    <t>黄光永</t>
  </si>
  <si>
    <t>毛小青</t>
  </si>
  <si>
    <t>唐陂屯</t>
  </si>
  <si>
    <t>蔡永祥</t>
  </si>
  <si>
    <t>谭水桥</t>
  </si>
  <si>
    <t>黄九安</t>
  </si>
  <si>
    <t>蔡桂祥</t>
  </si>
  <si>
    <t>谭小弟</t>
  </si>
  <si>
    <t>黄九昆</t>
  </si>
  <si>
    <r>
      <rPr>
        <sz val="11"/>
        <rFont val="仿宋_GB2312"/>
        <charset val="134"/>
      </rPr>
      <t>黄九松</t>
    </r>
  </si>
  <si>
    <t>苏盛昌</t>
  </si>
  <si>
    <t>谭多德</t>
  </si>
  <si>
    <t>邵何氏</t>
  </si>
  <si>
    <t>邵天德</t>
  </si>
  <si>
    <t>黄学军</t>
  </si>
  <si>
    <t>谢发祥</t>
  </si>
  <si>
    <t>谭元苟</t>
  </si>
  <si>
    <t>谭明发</t>
  </si>
  <si>
    <t>黄又名</t>
  </si>
  <si>
    <t>黄荣明</t>
  </si>
  <si>
    <t>姚和燕</t>
  </si>
  <si>
    <t>谭福保</t>
  </si>
  <si>
    <t>谭连英</t>
  </si>
  <si>
    <t>黄日连</t>
  </si>
  <si>
    <t>张幸发</t>
  </si>
  <si>
    <t>黄荣林</t>
  </si>
  <si>
    <t>谭元生</t>
  </si>
  <si>
    <t>谭甫昌</t>
  </si>
  <si>
    <t>谭佐宏</t>
  </si>
  <si>
    <t>谭秀发</t>
  </si>
  <si>
    <t>黄十金</t>
  </si>
  <si>
    <t>塘陂屯</t>
  </si>
  <si>
    <t>邵翠荣</t>
  </si>
  <si>
    <t>谭桂发</t>
  </si>
  <si>
    <t>黄义华</t>
  </si>
  <si>
    <t>谭又连</t>
  </si>
  <si>
    <t>黄建明</t>
  </si>
  <si>
    <t>黄桂春</t>
  </si>
  <si>
    <t>毛贵荣</t>
  </si>
  <si>
    <t>黄足连</t>
  </si>
  <si>
    <t>谢乔弟</t>
  </si>
  <si>
    <t>谭庚发</t>
  </si>
  <si>
    <r>
      <rPr>
        <sz val="11"/>
        <rFont val="仿宋_GB2312"/>
        <charset val="134"/>
      </rPr>
      <t>谭多文</t>
    </r>
  </si>
  <si>
    <t>邵小第</t>
  </si>
  <si>
    <t>谭小庚</t>
  </si>
  <si>
    <t>黄竹军</t>
  </si>
  <si>
    <t>邵六三</t>
  </si>
  <si>
    <t>黄炳荣</t>
  </si>
  <si>
    <t>龙岩屯</t>
  </si>
  <si>
    <t>王炳发</t>
  </si>
  <si>
    <t>刘德明</t>
  </si>
  <si>
    <t>刘双仁</t>
  </si>
  <si>
    <t>莫本宁</t>
  </si>
  <si>
    <t>大同屯</t>
  </si>
  <si>
    <t>刘九保</t>
  </si>
  <si>
    <t>莫弟保</t>
  </si>
  <si>
    <t>黄光周</t>
  </si>
  <si>
    <t>黄六三</t>
  </si>
  <si>
    <t>莫仁生</t>
  </si>
  <si>
    <t>蒙桂发</t>
  </si>
  <si>
    <t>蒙小冬</t>
  </si>
  <si>
    <t>刘光明</t>
  </si>
  <si>
    <t>边缘致贫户</t>
  </si>
  <si>
    <t>刘小发</t>
  </si>
  <si>
    <t>刘日生</t>
  </si>
  <si>
    <t>刘六四</t>
  </si>
  <si>
    <t>刘仁发</t>
  </si>
  <si>
    <t>刘军成</t>
  </si>
  <si>
    <t>黄芳华</t>
  </si>
  <si>
    <t>黄正兵</t>
  </si>
  <si>
    <t>黄保生</t>
  </si>
  <si>
    <t>王建芳</t>
  </si>
  <si>
    <t>莫积政</t>
  </si>
  <si>
    <t>山背屯</t>
  </si>
  <si>
    <t>莫国林</t>
  </si>
  <si>
    <t>莫建荣</t>
  </si>
  <si>
    <t>莫和安</t>
  </si>
  <si>
    <t>莫孝生</t>
  </si>
  <si>
    <t>莫连喜</t>
  </si>
  <si>
    <t>莫积建</t>
  </si>
  <si>
    <t>莫发发</t>
  </si>
  <si>
    <t>莫桂海</t>
  </si>
  <si>
    <t>莫东连</t>
  </si>
  <si>
    <t>邵贱荣</t>
  </si>
  <si>
    <t>邵戊荣</t>
  </si>
  <si>
    <t>廖顺得</t>
  </si>
  <si>
    <t>袁以亮</t>
  </si>
  <si>
    <t>莫世明</t>
  </si>
  <si>
    <t>邵有生</t>
  </si>
  <si>
    <t>邵祖祯</t>
  </si>
  <si>
    <t>邵家明</t>
  </si>
  <si>
    <t>黄炳生</t>
  </si>
  <si>
    <t>黄戊生</t>
  </si>
  <si>
    <t>邵甲连</t>
  </si>
  <si>
    <t>邵桂连</t>
  </si>
  <si>
    <t>邵炳连</t>
  </si>
  <si>
    <t>曾尘</t>
  </si>
  <si>
    <t>板并湾屯</t>
  </si>
  <si>
    <t>曾五连</t>
  </si>
  <si>
    <t>曾冬明</t>
  </si>
  <si>
    <t>曾五九</t>
  </si>
  <si>
    <t>曾祥喜</t>
  </si>
  <si>
    <t>莫七五</t>
  </si>
  <si>
    <t>曾辉</t>
  </si>
  <si>
    <t>屯坪屯</t>
  </si>
  <si>
    <r>
      <rPr>
        <sz val="11"/>
        <rFont val="仿宋_GB2312"/>
        <charset val="134"/>
      </rPr>
      <t>周又才</t>
    </r>
  </si>
  <si>
    <t>黄江波</t>
  </si>
  <si>
    <t>黄林芬</t>
  </si>
  <si>
    <t>黄务生</t>
  </si>
  <si>
    <t>张葵弟</t>
  </si>
  <si>
    <t>黄煜</t>
  </si>
  <si>
    <t>黄光佐</t>
  </si>
  <si>
    <t>黄苏明</t>
  </si>
  <si>
    <t>黄俊昌</t>
  </si>
  <si>
    <t>黄正斌</t>
  </si>
  <si>
    <t>毛东平</t>
  </si>
  <si>
    <t>黄光得</t>
  </si>
  <si>
    <t>张元初</t>
  </si>
  <si>
    <t>张康林</t>
  </si>
  <si>
    <t>黄有德</t>
  </si>
  <si>
    <t>黄正连</t>
  </si>
  <si>
    <t>黄正发</t>
  </si>
  <si>
    <t>黄老三</t>
  </si>
  <si>
    <t>黄林弟</t>
  </si>
  <si>
    <t>黄正娟</t>
  </si>
  <si>
    <t>张俭妹</t>
  </si>
  <si>
    <t>黄正葵</t>
  </si>
  <si>
    <t>黄正林</t>
  </si>
  <si>
    <t>黄葵荣</t>
  </si>
  <si>
    <t>黄兵连</t>
  </si>
  <si>
    <t>黄光旭</t>
  </si>
  <si>
    <t>黄胜明</t>
  </si>
  <si>
    <t>黄德军</t>
  </si>
  <si>
    <t>黄苏华</t>
  </si>
  <si>
    <t>黄九都</t>
  </si>
  <si>
    <t>毛运生</t>
  </si>
  <si>
    <t>黄五连</t>
  </si>
  <si>
    <t>黄正文</t>
  </si>
  <si>
    <t>黄正武</t>
  </si>
  <si>
    <t>黄凤明</t>
  </si>
  <si>
    <t>黄正保</t>
  </si>
  <si>
    <t>徐华干</t>
  </si>
  <si>
    <t>黄又连</t>
  </si>
  <si>
    <t>黄天保</t>
  </si>
  <si>
    <t>卜红新</t>
  </si>
  <si>
    <t>黄孟坤</t>
  </si>
  <si>
    <t>莫小娟</t>
  </si>
  <si>
    <t>刘水保</t>
  </si>
  <si>
    <t>黄小菊</t>
  </si>
  <si>
    <t>张桂荣</t>
  </si>
  <si>
    <t>黄桂秀</t>
  </si>
  <si>
    <t>黄小运</t>
  </si>
  <si>
    <t>黄其亮</t>
  </si>
  <si>
    <t>毛仁生</t>
  </si>
  <si>
    <t>黄九鹏</t>
  </si>
  <si>
    <t>张运初</t>
  </si>
  <si>
    <t>张祖德</t>
  </si>
  <si>
    <t>张凌云</t>
  </si>
  <si>
    <t>张良生</t>
  </si>
  <si>
    <t>黄小光</t>
  </si>
  <si>
    <t>毛永连</t>
  </si>
  <si>
    <t>张小雨</t>
  </si>
  <si>
    <t>黄四华</t>
  </si>
  <si>
    <t>黄亮义</t>
  </si>
  <si>
    <t>黄桂松</t>
  </si>
  <si>
    <t>杨云</t>
  </si>
  <si>
    <t>黄新发</t>
  </si>
  <si>
    <t>张四明</t>
  </si>
  <si>
    <t>张水任</t>
  </si>
  <si>
    <t>黄慧林</t>
  </si>
  <si>
    <t>黄光涛</t>
  </si>
  <si>
    <t>毛凤林</t>
  </si>
  <si>
    <t>张旭林</t>
  </si>
  <si>
    <t>廖义安</t>
  </si>
  <si>
    <t>厄底屯</t>
  </si>
  <si>
    <t>黄荣喜</t>
  </si>
  <si>
    <t>廖细姣</t>
  </si>
  <si>
    <t>蒙家旺</t>
  </si>
  <si>
    <t>韦庚秀</t>
  </si>
  <si>
    <t>廖国坤</t>
  </si>
  <si>
    <t>廖初桂</t>
  </si>
  <si>
    <t>王有华</t>
  </si>
  <si>
    <t>廖华明</t>
  </si>
  <si>
    <t>韦燕林</t>
  </si>
  <si>
    <t>蒙七三</t>
  </si>
  <si>
    <t>蒙家富</t>
  </si>
  <si>
    <t>黄啟德</t>
  </si>
  <si>
    <t>廖小雪</t>
  </si>
  <si>
    <t>王戊林</t>
  </si>
  <si>
    <t>蒙日江</t>
  </si>
  <si>
    <t>刘代珍</t>
  </si>
  <si>
    <t>黄啟军</t>
  </si>
  <si>
    <t>廖日芳</t>
  </si>
  <si>
    <t>蒙建林</t>
  </si>
  <si>
    <t>韦丽菲</t>
  </si>
  <si>
    <t>蒙翠兵</t>
  </si>
  <si>
    <t>廖从兴</t>
  </si>
  <si>
    <t>韦晓江</t>
  </si>
  <si>
    <t>蒙连发</t>
  </si>
  <si>
    <t>蒙日德</t>
  </si>
  <si>
    <t>黄子暾</t>
  </si>
  <si>
    <t>廖记安</t>
  </si>
  <si>
    <t>莫怀广</t>
  </si>
  <si>
    <t>莫永翠</t>
  </si>
  <si>
    <t>莫永华</t>
  </si>
  <si>
    <t>莫怀德</t>
  </si>
  <si>
    <t>莫亚洋</t>
  </si>
  <si>
    <t>莫东发</t>
  </si>
  <si>
    <t>莫小青</t>
  </si>
  <si>
    <t>莫永宣</t>
  </si>
  <si>
    <t>谭顺珍</t>
  </si>
  <si>
    <t>莫小桂</t>
  </si>
  <si>
    <t>莫怀荣</t>
  </si>
  <si>
    <t>莫杰</t>
  </si>
  <si>
    <t>莫怀有</t>
  </si>
  <si>
    <t>莫兴荣</t>
  </si>
  <si>
    <t>莫三桂</t>
  </si>
  <si>
    <t>莫怀忠</t>
  </si>
  <si>
    <t>莫祝林</t>
  </si>
  <si>
    <t>何云珍</t>
  </si>
  <si>
    <t>蒙秀干</t>
  </si>
  <si>
    <t>徐翠英</t>
  </si>
  <si>
    <t>莫日干</t>
  </si>
  <si>
    <t>莫兴建</t>
  </si>
  <si>
    <t>莫东明</t>
  </si>
  <si>
    <t>莫永明</t>
  </si>
  <si>
    <t>莫燕明</t>
  </si>
  <si>
    <t>莫海成</t>
  </si>
  <si>
    <t>莫田佑</t>
  </si>
  <si>
    <t>莫五荣</t>
  </si>
  <si>
    <t>黄菊华</t>
  </si>
  <si>
    <t>王干珍</t>
  </si>
  <si>
    <t>全庚林</t>
  </si>
  <si>
    <t>江尾屯</t>
  </si>
  <si>
    <t>廖贱明</t>
  </si>
  <si>
    <t>廖顺成</t>
  </si>
  <si>
    <t>全慰林</t>
  </si>
  <si>
    <t>廖刚平</t>
  </si>
  <si>
    <t>吕园林</t>
  </si>
  <si>
    <t>廖新连</t>
  </si>
  <si>
    <t>廖又林</t>
  </si>
  <si>
    <t>蒙小发</t>
  </si>
  <si>
    <t>全小明</t>
  </si>
  <si>
    <t>廖松林</t>
  </si>
  <si>
    <t>全裕发</t>
  </si>
  <si>
    <t>廖明成</t>
  </si>
  <si>
    <t>廖小梅</t>
  </si>
  <si>
    <t>全五八</t>
  </si>
  <si>
    <t>全冬林</t>
  </si>
  <si>
    <t>廖连庆</t>
  </si>
  <si>
    <t>全楚林</t>
  </si>
  <si>
    <t>吕万亿</t>
  </si>
  <si>
    <t>廖燕华</t>
  </si>
  <si>
    <t>廖小贱</t>
  </si>
  <si>
    <t>廖丽军</t>
  </si>
  <si>
    <t>全四林</t>
  </si>
  <si>
    <t>廖桂生</t>
  </si>
  <si>
    <t>廖贱荣</t>
  </si>
  <si>
    <t>廖八金</t>
  </si>
  <si>
    <t>廖从林</t>
  </si>
  <si>
    <t>蒙喜发</t>
  </si>
  <si>
    <t>廖兴明</t>
  </si>
  <si>
    <t>全华荣</t>
  </si>
  <si>
    <r>
      <rPr>
        <sz val="11"/>
        <rFont val="仿宋_GB2312"/>
        <charset val="134"/>
      </rPr>
      <t>吕天保</t>
    </r>
  </si>
  <si>
    <t>廖连成</t>
  </si>
  <si>
    <t>廖新荣</t>
  </si>
  <si>
    <t>林兰英</t>
  </si>
  <si>
    <t>代自秀</t>
  </si>
  <si>
    <t>林雪明</t>
  </si>
  <si>
    <t>廖连苟</t>
  </si>
  <si>
    <t>廖继荣</t>
  </si>
  <si>
    <t>廖庚荣</t>
  </si>
  <si>
    <t>廖小弟</t>
  </si>
  <si>
    <t>林焕德</t>
  </si>
  <si>
    <t>廖新贵</t>
  </si>
  <si>
    <t>黄桂平</t>
  </si>
  <si>
    <t>全裕芳</t>
  </si>
  <si>
    <t>蒙小妹</t>
  </si>
  <si>
    <t>于容麟</t>
  </si>
  <si>
    <t>王林</t>
  </si>
  <si>
    <t>杨建桃</t>
  </si>
  <si>
    <t>廖明华</t>
  </si>
  <si>
    <t>曾九九</t>
  </si>
  <si>
    <t>吕小兰</t>
  </si>
  <si>
    <t>蒙新连</t>
  </si>
  <si>
    <t>蒙小连</t>
  </si>
  <si>
    <t>陈葵姣</t>
  </si>
  <si>
    <t>王超</t>
  </si>
  <si>
    <t>曾小明</t>
  </si>
  <si>
    <t>蒙福友</t>
  </si>
  <si>
    <t>王庆连</t>
  </si>
  <si>
    <t>李顺玉</t>
  </si>
  <si>
    <t>罗日发</t>
  </si>
  <si>
    <t>刘发明</t>
  </si>
  <si>
    <t>王服忠</t>
  </si>
  <si>
    <t>蒙林</t>
  </si>
  <si>
    <t>廖术生</t>
  </si>
  <si>
    <t>徐国成</t>
  </si>
  <si>
    <t>徐琼发</t>
  </si>
  <si>
    <t>王乔生</t>
  </si>
  <si>
    <t>徐群德</t>
  </si>
  <si>
    <t>陈桂明</t>
  </si>
  <si>
    <t>廖祖成</t>
  </si>
  <si>
    <t>廖六庆</t>
  </si>
  <si>
    <t>廖冬秀</t>
  </si>
  <si>
    <t>唐顺成</t>
  </si>
  <si>
    <t>廖新庆</t>
  </si>
  <si>
    <t>唐顺祥</t>
  </si>
  <si>
    <t>吕七金</t>
  </si>
  <si>
    <t>廖何氏</t>
  </si>
  <si>
    <t>袁善明</t>
  </si>
  <si>
    <t>吕运华</t>
  </si>
  <si>
    <t>廖祖林</t>
  </si>
  <si>
    <t>廖兴海</t>
  </si>
  <si>
    <t>吕优平</t>
  </si>
  <si>
    <t>蒙桃林</t>
  </si>
  <si>
    <t>徐善从</t>
  </si>
  <si>
    <t>廖祝姣</t>
  </si>
  <si>
    <t>袁六桂</t>
  </si>
  <si>
    <t>陈飞</t>
  </si>
  <si>
    <t>刘玉妹</t>
  </si>
  <si>
    <t>黄云娟</t>
  </si>
  <si>
    <t>陈新发</t>
  </si>
  <si>
    <t>徐连德</t>
  </si>
  <si>
    <t>廖纯一</t>
  </si>
  <si>
    <t>莫小秀</t>
  </si>
  <si>
    <t>陈冬明</t>
  </si>
  <si>
    <t>王莲荣</t>
  </si>
  <si>
    <t>曾祥剑</t>
  </si>
  <si>
    <t>曾雨松</t>
  </si>
  <si>
    <t>陈发友</t>
  </si>
  <si>
    <t>袁水干</t>
  </si>
  <si>
    <t>陈桂有</t>
  </si>
  <si>
    <t>陈永青</t>
  </si>
  <si>
    <t>应改为陈永青信息</t>
  </si>
  <si>
    <t>廖煜喆</t>
  </si>
  <si>
    <t>廖有明</t>
  </si>
  <si>
    <t>蒙保连</t>
  </si>
  <si>
    <t>罗运姣</t>
  </si>
  <si>
    <t>曾田妹</t>
  </si>
  <si>
    <t>徐凤飞</t>
  </si>
  <si>
    <t>唐顺发</t>
  </si>
  <si>
    <t>吕云成</t>
  </si>
  <si>
    <t>王永祥</t>
  </si>
  <si>
    <t>王元秀</t>
  </si>
  <si>
    <t>王菊生</t>
  </si>
  <si>
    <t>吕桂生</t>
  </si>
  <si>
    <t>曾祥雨</t>
  </si>
  <si>
    <t>林春玉</t>
  </si>
  <si>
    <t>板塘屯</t>
  </si>
  <si>
    <t>邵云球</t>
  </si>
  <si>
    <t>黄元秀</t>
  </si>
  <si>
    <t>董振华</t>
  </si>
  <si>
    <t>黄庆德</t>
  </si>
  <si>
    <t>袁庆华</t>
  </si>
  <si>
    <t>邵云发</t>
  </si>
  <si>
    <t>邵燕青</t>
  </si>
  <si>
    <t>黄初林</t>
  </si>
  <si>
    <t>廖务生</t>
  </si>
  <si>
    <t>枧洞屯</t>
  </si>
  <si>
    <t>林永连</t>
  </si>
  <si>
    <t>蒙义连</t>
  </si>
  <si>
    <t>林正明</t>
  </si>
  <si>
    <t>廖桂喜</t>
  </si>
  <si>
    <t>林召明</t>
  </si>
  <si>
    <t>林正端</t>
  </si>
  <si>
    <t>廖辛连</t>
  </si>
  <si>
    <t>林尔四</t>
  </si>
  <si>
    <t>蒙冬明</t>
  </si>
  <si>
    <t>莫秀连</t>
  </si>
  <si>
    <t>林积玉</t>
  </si>
  <si>
    <t>向树生</t>
  </si>
  <si>
    <t>向明荣</t>
  </si>
  <si>
    <t>熊敏</t>
  </si>
  <si>
    <t>蒙桂荣</t>
  </si>
  <si>
    <t>林胜连</t>
  </si>
  <si>
    <t>廖悦文</t>
  </si>
  <si>
    <t>廖连荣</t>
  </si>
  <si>
    <t>廖偲卉</t>
  </si>
  <si>
    <t>林送荣</t>
  </si>
  <si>
    <t>林庆荣</t>
  </si>
  <si>
    <t>蒙新发</t>
  </si>
  <si>
    <t>翟庚荣</t>
  </si>
  <si>
    <t>蒙春明</t>
  </si>
  <si>
    <t>廖桂成</t>
  </si>
  <si>
    <t>蒙正发</t>
  </si>
  <si>
    <t>蒙义发</t>
  </si>
  <si>
    <t>廖桂发</t>
  </si>
  <si>
    <t>林定国</t>
  </si>
  <si>
    <t>林冬秀</t>
  </si>
  <si>
    <t>廖仁生</t>
  </si>
  <si>
    <t>林送球</t>
  </si>
  <si>
    <t>廖桂平</t>
  </si>
  <si>
    <t>林新连</t>
  </si>
  <si>
    <t>黄啟平</t>
  </si>
  <si>
    <t>廖几连</t>
  </si>
  <si>
    <t>廖桂学</t>
  </si>
  <si>
    <t>林家庆</t>
  </si>
  <si>
    <t>廖云祥</t>
  </si>
  <si>
    <t>米田村</t>
  </si>
  <si>
    <t>梁有发</t>
  </si>
  <si>
    <t xml:space="preserve"> 牛角湾屯</t>
  </si>
  <si>
    <t>刘玉杰</t>
  </si>
  <si>
    <t xml:space="preserve"> 枇杷屯</t>
  </si>
  <si>
    <t>义树林</t>
  </si>
  <si>
    <t xml:space="preserve"> 碎米田屯</t>
  </si>
  <si>
    <t>义运发</t>
  </si>
  <si>
    <t>义庚生</t>
  </si>
  <si>
    <t>义秀德</t>
  </si>
  <si>
    <t>义春华</t>
  </si>
  <si>
    <t>莫有生</t>
  </si>
  <si>
    <t>厄背屯</t>
  </si>
  <si>
    <t>刘桂友</t>
  </si>
  <si>
    <t>碎米田屯</t>
  </si>
  <si>
    <t>袁庆红</t>
  </si>
  <si>
    <t>常山口</t>
  </si>
  <si>
    <t>黄庚发</t>
  </si>
  <si>
    <t>邵贱弟</t>
  </si>
  <si>
    <t>黄孑兑弟</t>
  </si>
  <si>
    <t>邵连发</t>
  </si>
  <si>
    <t>邵初庆</t>
  </si>
  <si>
    <t>黄慈贱</t>
  </si>
  <si>
    <t>黄树发</t>
  </si>
  <si>
    <t>余荣连</t>
  </si>
  <si>
    <t>余连峰</t>
  </si>
  <si>
    <t>余发友</t>
  </si>
  <si>
    <t>黄老树</t>
  </si>
  <si>
    <t>黄秀成</t>
  </si>
  <si>
    <t>邵春林</t>
  </si>
  <si>
    <t>黄华生</t>
  </si>
  <si>
    <t>余春明</t>
  </si>
  <si>
    <t>余树林</t>
  </si>
  <si>
    <t>余家华</t>
  </si>
  <si>
    <t>李喜连</t>
  </si>
  <si>
    <t>梁德庆</t>
  </si>
  <si>
    <t>余九斤</t>
  </si>
  <si>
    <t>余成林</t>
  </si>
  <si>
    <t>梁庆华</t>
  </si>
  <si>
    <t>黄连保</t>
  </si>
  <si>
    <t>余昌华</t>
  </si>
  <si>
    <t>余桥保</t>
  </si>
  <si>
    <t>黄日明</t>
  </si>
  <si>
    <t>余桂保</t>
  </si>
  <si>
    <t>余次明</t>
  </si>
  <si>
    <t>黄日桂</t>
  </si>
  <si>
    <t>李孟姣</t>
  </si>
  <si>
    <t>黄桂发</t>
  </si>
  <si>
    <t>黄贱弟</t>
  </si>
  <si>
    <t>黄月民</t>
  </si>
  <si>
    <t>黄月初</t>
  </si>
  <si>
    <t>黄贱成</t>
  </si>
  <si>
    <t>黄顺生</t>
  </si>
  <si>
    <t>黄顺发</t>
  </si>
  <si>
    <t>黄荣法</t>
  </si>
  <si>
    <t>龙秋菊</t>
  </si>
  <si>
    <t>莫佑田</t>
  </si>
  <si>
    <t>义汝明</t>
  </si>
  <si>
    <t>余桂发</t>
  </si>
  <si>
    <t>义小明</t>
  </si>
  <si>
    <t>义年生</t>
  </si>
  <si>
    <t>义海军</t>
  </si>
  <si>
    <t>义连发</t>
  </si>
  <si>
    <t>义有群</t>
  </si>
  <si>
    <t>义树发</t>
  </si>
  <si>
    <t>义小发</t>
  </si>
  <si>
    <t>义华明</t>
  </si>
  <si>
    <t>吕琼珍</t>
  </si>
  <si>
    <t>代兰秀</t>
  </si>
  <si>
    <t>义顺林</t>
  </si>
  <si>
    <t>义汝林</t>
  </si>
  <si>
    <t>义年喜</t>
  </si>
  <si>
    <t>义仁贵</t>
  </si>
  <si>
    <t>义庚发</t>
  </si>
  <si>
    <t>义顺华</t>
  </si>
  <si>
    <t>义五六</t>
  </si>
  <si>
    <t>谢孑兑苟</t>
  </si>
  <si>
    <t>袁顺发</t>
  </si>
  <si>
    <t xml:space="preserve"> 常山口屯</t>
  </si>
  <si>
    <r>
      <rPr>
        <sz val="11"/>
        <rFont val="仿宋_GB2312"/>
        <charset val="134"/>
      </rPr>
      <t>袁庆锋</t>
    </r>
  </si>
  <si>
    <t>袁庆国</t>
  </si>
  <si>
    <t>袁国华</t>
  </si>
  <si>
    <t>袁余建</t>
  </si>
  <si>
    <t>李智荣</t>
  </si>
  <si>
    <t>袁庆发</t>
  </si>
  <si>
    <t>龚凤姣</t>
  </si>
  <si>
    <t>袁余明</t>
  </si>
  <si>
    <t>袁玉恩</t>
  </si>
  <si>
    <t>袁佑发</t>
  </si>
  <si>
    <t>袁庆祝</t>
  </si>
  <si>
    <t>莫胜初</t>
  </si>
  <si>
    <t>莫有德</t>
  </si>
  <si>
    <t>莫顺发</t>
  </si>
  <si>
    <t>莫竹林</t>
  </si>
  <si>
    <t>莫成林</t>
  </si>
  <si>
    <t>梁五七</t>
  </si>
  <si>
    <t>山达屯</t>
  </si>
  <si>
    <t>梁双凤</t>
  </si>
  <si>
    <t>肖万琪</t>
  </si>
  <si>
    <t>骆顺发</t>
  </si>
  <si>
    <t>肖万国</t>
  </si>
  <si>
    <t>肖万云</t>
  </si>
  <si>
    <t>梁五一</t>
  </si>
  <si>
    <t>骆桂发</t>
  </si>
  <si>
    <t>骆明华</t>
  </si>
  <si>
    <t>肖万</t>
  </si>
  <si>
    <t>梁建锋</t>
  </si>
  <si>
    <t>梁世福</t>
  </si>
  <si>
    <t>刘顺喜</t>
  </si>
  <si>
    <t>潘红星</t>
  </si>
  <si>
    <t>梁小贵</t>
  </si>
  <si>
    <t>刘有有</t>
  </si>
  <si>
    <t>林华英</t>
  </si>
  <si>
    <t>刘顺德</t>
  </si>
  <si>
    <t>刘胜祥</t>
  </si>
  <si>
    <t>刘五连</t>
  </si>
  <si>
    <t>刘飞</t>
  </si>
  <si>
    <t>潘六发</t>
  </si>
  <si>
    <t>刘胜发</t>
  </si>
  <si>
    <t>刘连喜</t>
  </si>
  <si>
    <t>刘桂德</t>
  </si>
  <si>
    <t>李群发</t>
  </si>
  <si>
    <t>袁春明</t>
  </si>
  <si>
    <t>李你桂</t>
  </si>
  <si>
    <t>李弟苟</t>
  </si>
  <si>
    <t>袁庆有</t>
  </si>
  <si>
    <t>林佑初</t>
  </si>
  <si>
    <t>粑粑厂</t>
  </si>
  <si>
    <t>林金初</t>
  </si>
  <si>
    <t>李业明</t>
  </si>
  <si>
    <t>李秀发</t>
  </si>
  <si>
    <t>李秀枝</t>
  </si>
  <si>
    <t>林你妹</t>
  </si>
  <si>
    <t>刘召南</t>
  </si>
  <si>
    <t>李沛福</t>
  </si>
  <si>
    <r>
      <rPr>
        <sz val="11"/>
        <rFont val="仿宋_GB2312"/>
        <charset val="134"/>
      </rPr>
      <t>林丽莉</t>
    </r>
  </si>
  <si>
    <t>林革胜</t>
  </si>
  <si>
    <t>林德新</t>
  </si>
  <si>
    <t>李田友</t>
  </si>
  <si>
    <t>林子兑弟</t>
  </si>
  <si>
    <t>林国锋</t>
  </si>
  <si>
    <t>袁金发</t>
  </si>
  <si>
    <t>李建德</t>
  </si>
  <si>
    <t>李建标</t>
  </si>
  <si>
    <t>李建斌</t>
  </si>
  <si>
    <t>李月平</t>
  </si>
  <si>
    <t>袁庆良</t>
  </si>
  <si>
    <t>李代连</t>
  </si>
  <si>
    <t>袁余发</t>
  </si>
  <si>
    <t>袁余贵</t>
  </si>
  <si>
    <t>李建发</t>
  </si>
  <si>
    <t>袁六生</t>
  </si>
  <si>
    <t>袁树发</t>
  </si>
  <si>
    <t>袁剑明</t>
  </si>
  <si>
    <t>袁庆生</t>
  </si>
  <si>
    <t>袁小发</t>
  </si>
  <si>
    <t>袁余琴</t>
  </si>
  <si>
    <t>袁双发</t>
  </si>
  <si>
    <t>袁余钦</t>
  </si>
  <si>
    <t>袁以宣</t>
  </si>
  <si>
    <t>袁你荣</t>
  </si>
  <si>
    <t>残疾户</t>
  </si>
  <si>
    <t>黄满妹</t>
  </si>
  <si>
    <t>袁庆连</t>
  </si>
  <si>
    <t>袁双贵</t>
  </si>
  <si>
    <t>袁余平</t>
  </si>
  <si>
    <t>下村</t>
  </si>
  <si>
    <t>秦送明</t>
  </si>
  <si>
    <t>邹庆平</t>
  </si>
  <si>
    <t>秦有发</t>
  </si>
  <si>
    <t>秦伍生</t>
  </si>
  <si>
    <t>秦兴德</t>
  </si>
  <si>
    <t>李秀弟</t>
  </si>
  <si>
    <t>李路初</t>
  </si>
  <si>
    <t>秦六一</t>
  </si>
  <si>
    <t>秦喜成</t>
  </si>
  <si>
    <t>秦荣成</t>
  </si>
  <si>
    <t>秦勇生</t>
  </si>
  <si>
    <t>秦雨连</t>
  </si>
  <si>
    <t>秦送喜</t>
  </si>
  <si>
    <t>秦华庆</t>
  </si>
  <si>
    <t>秦送禄</t>
  </si>
  <si>
    <t>秦凯</t>
  </si>
  <si>
    <t>廖玉其</t>
  </si>
  <si>
    <t>秦炳成</t>
  </si>
  <si>
    <t>秦又成</t>
  </si>
  <si>
    <t>秦双成</t>
  </si>
  <si>
    <t>秦桂连</t>
  </si>
  <si>
    <t>秦秀元</t>
  </si>
  <si>
    <t>秦海生</t>
  </si>
  <si>
    <t>秦民</t>
  </si>
  <si>
    <t>秦六苟</t>
  </si>
  <si>
    <t>秦满弟</t>
  </si>
  <si>
    <t>秦满连</t>
  </si>
  <si>
    <t>秦玉仁</t>
  </si>
  <si>
    <t>秦志兵</t>
  </si>
  <si>
    <t>秦元生</t>
  </si>
  <si>
    <t>秦智勤</t>
  </si>
  <si>
    <t>秦智学</t>
  </si>
  <si>
    <t>陶桂荣</t>
  </si>
  <si>
    <t>秦九一</t>
  </si>
  <si>
    <r>
      <rPr>
        <sz val="11"/>
        <rFont val="仿宋_GB2312"/>
        <charset val="134"/>
      </rPr>
      <t>秦愿生</t>
    </r>
  </si>
  <si>
    <t>秦溪</t>
  </si>
  <si>
    <t>秦志生</t>
  </si>
  <si>
    <t>秦玉顺</t>
  </si>
  <si>
    <t>秦玉星</t>
  </si>
  <si>
    <t>秦树双</t>
  </si>
  <si>
    <r>
      <rPr>
        <sz val="11"/>
        <rFont val="仿宋_GB2312"/>
        <charset val="134"/>
      </rPr>
      <t>秦你平</t>
    </r>
  </si>
  <si>
    <t>秦树荣</t>
  </si>
  <si>
    <t>秦文苟</t>
  </si>
  <si>
    <t>秦荣德</t>
  </si>
  <si>
    <t>秦元元</t>
  </si>
  <si>
    <t>秦连友</t>
  </si>
  <si>
    <t>秦炳生</t>
  </si>
  <si>
    <t>秦友生</t>
  </si>
  <si>
    <t>秦兴远</t>
  </si>
  <si>
    <t>秦德息</t>
  </si>
  <si>
    <t>秦增德</t>
  </si>
  <si>
    <r>
      <rPr>
        <sz val="11"/>
        <rFont val="仿宋_GB2312"/>
        <charset val="134"/>
      </rPr>
      <t>张冬冬</t>
    </r>
  </si>
  <si>
    <t>秦旭明</t>
  </si>
  <si>
    <t>阳明兰</t>
  </si>
  <si>
    <t>秦艳辉</t>
  </si>
  <si>
    <t>秦务生</t>
  </si>
  <si>
    <t>秦玉光</t>
  </si>
  <si>
    <t>秦连德</t>
  </si>
  <si>
    <t>秦利林</t>
  </si>
  <si>
    <t>秦年生</t>
  </si>
  <si>
    <t>秦桂平</t>
  </si>
  <si>
    <t>秦成明</t>
  </si>
  <si>
    <t>秦元明</t>
  </si>
  <si>
    <t>秦山东</t>
  </si>
  <si>
    <t>秦飞</t>
  </si>
  <si>
    <t>秦高文</t>
  </si>
  <si>
    <t>秦瑞明</t>
  </si>
  <si>
    <t>秦瑞林</t>
  </si>
  <si>
    <t>秦春苟</t>
  </si>
  <si>
    <t>秦元德</t>
  </si>
  <si>
    <t>秦元军</t>
  </si>
  <si>
    <t>秦顺祥</t>
  </si>
  <si>
    <t>秦顺国</t>
  </si>
  <si>
    <t>秦继华</t>
  </si>
  <si>
    <r>
      <rPr>
        <sz val="11"/>
        <rFont val="仿宋_GB2312"/>
        <charset val="134"/>
      </rPr>
      <t>秦华峰</t>
    </r>
  </si>
  <si>
    <t>秦顺华</t>
  </si>
  <si>
    <t>秦顺荣</t>
  </si>
  <si>
    <t>秦顺德</t>
  </si>
  <si>
    <t>秦镜中</t>
  </si>
  <si>
    <t>秦明高</t>
  </si>
  <si>
    <t>秦林高</t>
  </si>
  <si>
    <t>秦元群</t>
  </si>
  <si>
    <t>秦元清</t>
  </si>
  <si>
    <t>秦镜德</t>
  </si>
  <si>
    <t>秦小元</t>
  </si>
  <si>
    <t>秦六三</t>
  </si>
  <si>
    <t>秦丽方</t>
  </si>
  <si>
    <t>秦丽</t>
  </si>
  <si>
    <t>秦玉德</t>
  </si>
  <si>
    <t>秦曲连</t>
  </si>
  <si>
    <t>吕贱弟</t>
  </si>
  <si>
    <t>雷公桥</t>
  </si>
  <si>
    <t>何青玉</t>
  </si>
  <si>
    <t>吕鸭第</t>
  </si>
  <si>
    <t>于秀兰</t>
  </si>
  <si>
    <t>吕庚生</t>
  </si>
  <si>
    <t>边缘户</t>
  </si>
  <si>
    <t>吕远成</t>
  </si>
  <si>
    <t>吕明成</t>
  </si>
  <si>
    <t>吕爱成</t>
  </si>
  <si>
    <t>吕运有</t>
  </si>
  <si>
    <t>吕义成</t>
  </si>
  <si>
    <t>吕安成</t>
  </si>
  <si>
    <t>吕亮成</t>
  </si>
  <si>
    <t>吕军息</t>
  </si>
  <si>
    <t>吕恩法</t>
  </si>
  <si>
    <t>吕葵林</t>
  </si>
  <si>
    <t>蒙玉姣</t>
  </si>
  <si>
    <t>吕春元</t>
  </si>
  <si>
    <t>吕荣息</t>
  </si>
  <si>
    <t>吕桂宾</t>
  </si>
  <si>
    <t>吕春息</t>
  </si>
  <si>
    <t>吕有息</t>
  </si>
  <si>
    <t>吕桂息</t>
  </si>
  <si>
    <t>吕建息</t>
  </si>
  <si>
    <t>吕方明</t>
  </si>
  <si>
    <t>莫自军</t>
  </si>
  <si>
    <t>关心堡</t>
  </si>
  <si>
    <t>莫利华</t>
  </si>
  <si>
    <t>莫自民</t>
  </si>
  <si>
    <t>莫德明</t>
  </si>
  <si>
    <t>白童岩</t>
  </si>
  <si>
    <t>秦你弟</t>
  </si>
  <si>
    <t>秦你发</t>
  </si>
  <si>
    <t>王先孟</t>
  </si>
  <si>
    <t>吕杨喜</t>
  </si>
  <si>
    <t>王催连</t>
  </si>
  <si>
    <t>王先玉</t>
  </si>
  <si>
    <t>王继忠</t>
  </si>
  <si>
    <t>王瑞成</t>
  </si>
  <si>
    <t>李玉英</t>
  </si>
  <si>
    <t>王代华</t>
  </si>
  <si>
    <t>王鸭成</t>
  </si>
  <si>
    <t>王凤英</t>
  </si>
  <si>
    <t>王先觉</t>
  </si>
  <si>
    <t>王秀成</t>
  </si>
  <si>
    <t>王玉珍</t>
  </si>
  <si>
    <t>王运明</t>
  </si>
  <si>
    <t>王忠连</t>
  </si>
  <si>
    <t>王子明</t>
  </si>
  <si>
    <t>王运秀</t>
  </si>
  <si>
    <t>王水成</t>
  </si>
  <si>
    <t>王冬连</t>
  </si>
  <si>
    <t>秦春发</t>
  </si>
  <si>
    <t>王小弟</t>
  </si>
  <si>
    <t>王永成</t>
  </si>
  <si>
    <t>王坤荣</t>
  </si>
  <si>
    <t>曾树红</t>
  </si>
  <si>
    <t>王建明</t>
  </si>
  <si>
    <t>秦正辉</t>
  </si>
  <si>
    <t>秦群发</t>
  </si>
  <si>
    <t>王相成</t>
  </si>
  <si>
    <t>王继友</t>
  </si>
  <si>
    <t>王贵成</t>
  </si>
  <si>
    <t>何建华</t>
  </si>
  <si>
    <t>樟树头</t>
  </si>
  <si>
    <t>何建生</t>
  </si>
  <si>
    <t>何格林</t>
  </si>
  <si>
    <t>何春辉</t>
  </si>
  <si>
    <t>何小斌</t>
  </si>
  <si>
    <t>何华山</t>
  </si>
  <si>
    <t>何有玮</t>
  </si>
  <si>
    <t>何运发</t>
  </si>
  <si>
    <t>何荣林</t>
  </si>
  <si>
    <t>何建荣</t>
  </si>
  <si>
    <t>何建峰</t>
  </si>
  <si>
    <t>何贱姣</t>
  </si>
  <si>
    <t>何格荣</t>
  </si>
  <si>
    <t>何勤生</t>
  </si>
  <si>
    <t>何建忠</t>
  </si>
  <si>
    <t>何甫息</t>
  </si>
  <si>
    <t>何建学</t>
  </si>
  <si>
    <t>何福林</t>
  </si>
  <si>
    <t>何树军</t>
  </si>
  <si>
    <t>何仁生</t>
  </si>
  <si>
    <t>何双喜</t>
  </si>
  <si>
    <t>何建壮</t>
  </si>
  <si>
    <r>
      <rPr>
        <sz val="11"/>
        <rFont val="仿宋_GB2312"/>
        <charset val="134"/>
      </rPr>
      <t>何树泽</t>
    </r>
  </si>
  <si>
    <t>何建平</t>
  </si>
  <si>
    <t>何玉林</t>
  </si>
  <si>
    <t>何树谋</t>
  </si>
  <si>
    <t>何冬苟</t>
  </si>
  <si>
    <t>何运弟</t>
  </si>
  <si>
    <t>何运林</t>
  </si>
  <si>
    <t>何建德</t>
  </si>
  <si>
    <t>何运祥</t>
  </si>
  <si>
    <t>何卫</t>
  </si>
  <si>
    <t>南宅屯</t>
  </si>
  <si>
    <t>李民苟</t>
  </si>
  <si>
    <t>李雪峰</t>
  </si>
  <si>
    <t>吕庚友</t>
  </si>
  <si>
    <t>吕平华</t>
  </si>
  <si>
    <t>吕次华</t>
  </si>
  <si>
    <t>吕明希</t>
  </si>
  <si>
    <t>吕建全</t>
  </si>
  <si>
    <t>吕桃</t>
  </si>
  <si>
    <t>吕振宗</t>
  </si>
  <si>
    <t>吕辉明</t>
  </si>
  <si>
    <t>吕国强</t>
  </si>
  <si>
    <t>吕庚华</t>
  </si>
  <si>
    <t>吕建奎</t>
  </si>
  <si>
    <t>吕德友</t>
  </si>
  <si>
    <t>吕秀生</t>
  </si>
  <si>
    <t>梁仁苟</t>
  </si>
  <si>
    <t>吕国刚</t>
  </si>
  <si>
    <t>吕生连</t>
  </si>
  <si>
    <t>吕成贵</t>
  </si>
  <si>
    <t>吕四连</t>
  </si>
  <si>
    <t>李雪松</t>
  </si>
  <si>
    <t>李坤明</t>
  </si>
  <si>
    <t>李桂民</t>
  </si>
  <si>
    <t>吕玉鲜</t>
  </si>
  <si>
    <t>吕国谋</t>
  </si>
  <si>
    <t>梁军</t>
  </si>
  <si>
    <t>廖元妹</t>
  </si>
  <si>
    <t>吕七生</t>
  </si>
  <si>
    <t>吕新德</t>
  </si>
  <si>
    <t>吕玉荣</t>
  </si>
  <si>
    <t>吕国斌</t>
  </si>
  <si>
    <t>吕凤息</t>
  </si>
  <si>
    <t>丘小洪</t>
  </si>
  <si>
    <t>吕树林</t>
  </si>
  <si>
    <t>吕送连</t>
  </si>
  <si>
    <t>吕国材</t>
  </si>
  <si>
    <t>吕桂刚</t>
  </si>
  <si>
    <t>吕天息</t>
  </si>
  <si>
    <t>吕东苟</t>
  </si>
  <si>
    <t>大龙陂屯</t>
  </si>
  <si>
    <t>吕丙疆</t>
  </si>
  <si>
    <t>吕会良</t>
  </si>
  <si>
    <t>吕会珏</t>
  </si>
  <si>
    <t>吕瑞荣</t>
  </si>
  <si>
    <t>吕桂明</t>
  </si>
  <si>
    <r>
      <rPr>
        <sz val="11"/>
        <rFont val="仿宋_GB2312"/>
        <charset val="134"/>
      </rPr>
      <t>吕水成</t>
    </r>
  </si>
  <si>
    <t>吕承凯</t>
  </si>
  <si>
    <t>吕丙芳</t>
  </si>
  <si>
    <t>吕承华</t>
  </si>
  <si>
    <t>王芳</t>
  </si>
  <si>
    <t>林秋雪</t>
  </si>
  <si>
    <t>秦永轻</t>
  </si>
  <si>
    <r>
      <rPr>
        <sz val="11"/>
        <rFont val="仿宋_GB2312"/>
        <charset val="134"/>
      </rPr>
      <t>吕丙运</t>
    </r>
  </si>
  <si>
    <t>吕承清</t>
  </si>
  <si>
    <t>吕鸭仔</t>
  </si>
  <si>
    <t>吕秉坤</t>
  </si>
  <si>
    <t>王玉芳</t>
  </si>
  <si>
    <t>莫秀元</t>
  </si>
  <si>
    <t>吕建林</t>
  </si>
  <si>
    <t>吕长妹</t>
  </si>
  <si>
    <t>吕炳仕</t>
  </si>
  <si>
    <t>下村源头</t>
  </si>
  <si>
    <t>莫双连</t>
  </si>
  <si>
    <t>莫顺有</t>
  </si>
  <si>
    <t>徐顺英</t>
  </si>
  <si>
    <t>莫树连</t>
  </si>
  <si>
    <t>莫玉权</t>
  </si>
  <si>
    <t>莫六五</t>
  </si>
  <si>
    <t>莫智清</t>
  </si>
  <si>
    <t>莫先平</t>
  </si>
  <si>
    <t>农彩爱</t>
  </si>
  <si>
    <t>莫平生</t>
  </si>
  <si>
    <t>莫桂第</t>
  </si>
  <si>
    <t>莫瑞文</t>
  </si>
  <si>
    <t>莫福松</t>
  </si>
  <si>
    <t>莫桂华</t>
  </si>
  <si>
    <t>莫景春</t>
  </si>
  <si>
    <t>莫仁飞</t>
  </si>
  <si>
    <t>莫玉连</t>
  </si>
  <si>
    <t>莫顺德</t>
  </si>
  <si>
    <t>莫结平</t>
  </si>
  <si>
    <t>莫田福</t>
  </si>
  <si>
    <t>莫卫成</t>
  </si>
  <si>
    <t>莫玉坤</t>
  </si>
  <si>
    <t>莫树生</t>
  </si>
  <si>
    <t>莫小明</t>
  </si>
  <si>
    <t>莫次成</t>
  </si>
  <si>
    <t>莫建林</t>
  </si>
  <si>
    <t>莫建清</t>
  </si>
  <si>
    <t>莫继安</t>
  </si>
  <si>
    <t>赵树林</t>
  </si>
  <si>
    <t>赵庚友</t>
  </si>
  <si>
    <t>赵顺德</t>
  </si>
  <si>
    <t>赵次平</t>
  </si>
  <si>
    <t>赵庆华</t>
  </si>
  <si>
    <t>吕源波</t>
  </si>
  <si>
    <t>李秋兰</t>
  </si>
  <si>
    <t>吕万德</t>
  </si>
  <si>
    <t>吕天佑</t>
  </si>
  <si>
    <t>吕佑华</t>
  </si>
  <si>
    <t>龚树英</t>
  </si>
  <si>
    <t>廖凤弟</t>
  </si>
  <si>
    <t>吕桂友</t>
  </si>
  <si>
    <t>吕建德</t>
  </si>
  <si>
    <t>李连发</t>
  </si>
  <si>
    <t>李先发</t>
  </si>
  <si>
    <t>王玉苟</t>
  </si>
  <si>
    <t>王桥成</t>
  </si>
  <si>
    <t>吕桂得</t>
  </si>
  <si>
    <t>吕爱珍</t>
  </si>
  <si>
    <t>一般户户</t>
  </si>
  <si>
    <t>吕华连</t>
  </si>
  <si>
    <t>王秀明</t>
  </si>
  <si>
    <t>吕你兰</t>
  </si>
  <si>
    <t>潘敬先</t>
  </si>
  <si>
    <t>龙村屯</t>
  </si>
  <si>
    <t>潘敬全</t>
  </si>
  <si>
    <t>潘敬永</t>
  </si>
  <si>
    <t>潘敬家</t>
  </si>
  <si>
    <t>潘敬文</t>
  </si>
  <si>
    <t>潘孟荣</t>
  </si>
  <si>
    <t>潘孟生</t>
  </si>
  <si>
    <t>潘树成</t>
  </si>
  <si>
    <t>潘炳成</t>
  </si>
  <si>
    <t>潘琼慧</t>
  </si>
  <si>
    <t>潘维杰</t>
  </si>
  <si>
    <t>潘慕双</t>
  </si>
  <si>
    <t>袁荣英</t>
  </si>
  <si>
    <t>潘弟成</t>
  </si>
  <si>
    <t>潘甲成</t>
  </si>
  <si>
    <t>潘群斌</t>
  </si>
  <si>
    <t>潘兴连</t>
  </si>
  <si>
    <t>潘次连</t>
  </si>
  <si>
    <t>潘继生</t>
  </si>
  <si>
    <t>潘冠荣</t>
  </si>
  <si>
    <t>潘付生</t>
  </si>
  <si>
    <t>潘菊生</t>
  </si>
  <si>
    <t>潘喜成</t>
  </si>
  <si>
    <t>潘顺生</t>
  </si>
  <si>
    <t>潘维伟</t>
  </si>
  <si>
    <t>潘五九</t>
  </si>
  <si>
    <t>潘石德</t>
  </si>
  <si>
    <t>潘炳德</t>
  </si>
  <si>
    <t>潘荣生</t>
  </si>
  <si>
    <t>潘九妹</t>
  </si>
  <si>
    <t>潘春发</t>
  </si>
  <si>
    <t>潘林发</t>
  </si>
  <si>
    <t>潘庚发</t>
  </si>
  <si>
    <t>潘从有</t>
  </si>
  <si>
    <t>潘云</t>
  </si>
  <si>
    <t>潘勤苟</t>
  </si>
  <si>
    <t>潘祥苟</t>
  </si>
  <si>
    <t>潘元生</t>
  </si>
  <si>
    <r>
      <rPr>
        <sz val="11"/>
        <rFont val="仿宋_GB2312"/>
        <charset val="134"/>
      </rPr>
      <t>潘惟元</t>
    </r>
  </si>
  <si>
    <t>潘六六</t>
  </si>
  <si>
    <t>潘仁生</t>
  </si>
  <si>
    <t>潘玉得</t>
  </si>
  <si>
    <t>潘连生</t>
  </si>
  <si>
    <t>温玲姣</t>
  </si>
  <si>
    <t>潘维周</t>
  </si>
  <si>
    <t>潘维德</t>
  </si>
  <si>
    <t>潘有弟</t>
  </si>
  <si>
    <t>潘桂有</t>
  </si>
  <si>
    <t>李真明</t>
  </si>
  <si>
    <t>潘次苟</t>
  </si>
  <si>
    <t>李自鹏</t>
  </si>
  <si>
    <t>潘桂德</t>
  </si>
  <si>
    <t>潘冠贤</t>
  </si>
  <si>
    <t>李桂明</t>
  </si>
  <si>
    <t>李次明</t>
  </si>
  <si>
    <t>李新荣</t>
  </si>
  <si>
    <t>潘福忠</t>
  </si>
  <si>
    <t>潘火连</t>
  </si>
  <si>
    <t>潘弟九</t>
  </si>
  <si>
    <t>李六九</t>
  </si>
  <si>
    <t>潘玉林</t>
  </si>
  <si>
    <t>李树荣</t>
  </si>
  <si>
    <t>潘玉平</t>
  </si>
  <si>
    <t>潘仁成</t>
  </si>
  <si>
    <t>潘龙发</t>
  </si>
  <si>
    <t>潘秀发</t>
  </si>
  <si>
    <t>潘引连</t>
  </si>
  <si>
    <t>潘桂发</t>
  </si>
  <si>
    <t>潘焕成</t>
  </si>
  <si>
    <t>潘小金</t>
  </si>
  <si>
    <t>潘秀良</t>
  </si>
  <si>
    <t>潘孟香</t>
  </si>
  <si>
    <t>粟玉珍</t>
  </si>
  <si>
    <t>潘国州</t>
  </si>
  <si>
    <t>潘荣荣</t>
  </si>
  <si>
    <t>秦桂成</t>
  </si>
  <si>
    <t>秦玉明</t>
  </si>
  <si>
    <t>秦四生</t>
  </si>
  <si>
    <t>吕双息</t>
  </si>
  <si>
    <t>王先桃</t>
  </si>
  <si>
    <t>秦树法</t>
  </si>
  <si>
    <t>何树林</t>
  </si>
  <si>
    <t>何树科</t>
  </si>
  <si>
    <t>吕秀群</t>
  </si>
  <si>
    <t>吕你送</t>
  </si>
  <si>
    <t>吕剑欧</t>
  </si>
  <si>
    <t>吕丙荣</t>
  </si>
  <si>
    <t>莫有连</t>
  </si>
  <si>
    <t>莫荣福</t>
  </si>
  <si>
    <t>莫荣连</t>
  </si>
  <si>
    <t>李自荣</t>
  </si>
  <si>
    <t>刘桥军</t>
  </si>
  <si>
    <r>
      <rPr>
        <sz val="11"/>
        <rFont val="仿宋_GB2312"/>
        <charset val="134"/>
      </rPr>
      <t>吕炳宣</t>
    </r>
  </si>
  <si>
    <t>莫有文</t>
  </si>
  <si>
    <t>潘庚庚</t>
  </si>
  <si>
    <t>秦镜华</t>
  </si>
  <si>
    <t>上笑村</t>
  </si>
  <si>
    <t>雷电</t>
  </si>
  <si>
    <t>星洞屯</t>
  </si>
  <si>
    <t>雷桂荣</t>
  </si>
  <si>
    <t>全顺有</t>
  </si>
  <si>
    <t>全钟生</t>
  </si>
  <si>
    <t>吕佑生</t>
  </si>
  <si>
    <t>吕永鸣</t>
  </si>
  <si>
    <t>吕树勤</t>
  </si>
  <si>
    <t>全巧巧</t>
  </si>
  <si>
    <t>吕芬成</t>
  </si>
  <si>
    <t>吕庚成</t>
  </si>
  <si>
    <t>雷劳底</t>
  </si>
  <si>
    <t>吕代荣</t>
  </si>
  <si>
    <t>雷年德</t>
  </si>
  <si>
    <t>吕子兑成</t>
  </si>
  <si>
    <t>雷明底</t>
  </si>
  <si>
    <t>吕记年</t>
  </si>
  <si>
    <t>雷贱华</t>
  </si>
  <si>
    <t>雷敬生</t>
  </si>
  <si>
    <t>吕西成</t>
  </si>
  <si>
    <t>吕运年</t>
  </si>
  <si>
    <t>吕佑成</t>
  </si>
  <si>
    <t>滚老后</t>
  </si>
  <si>
    <t>雷光连</t>
  </si>
  <si>
    <t>全七息</t>
  </si>
  <si>
    <t>莫桂山</t>
  </si>
  <si>
    <t>大泉头屯</t>
  </si>
  <si>
    <t>王全华</t>
  </si>
  <si>
    <t>莫双息</t>
  </si>
  <si>
    <t>莫桂从</t>
  </si>
  <si>
    <t>莫仁辉</t>
  </si>
  <si>
    <t>莫元章</t>
  </si>
  <si>
    <t>莫国生</t>
  </si>
  <si>
    <t>莫桂田</t>
  </si>
  <si>
    <t>莫串生</t>
  </si>
  <si>
    <t>莫秋田</t>
  </si>
  <si>
    <t>莫桂廷</t>
  </si>
  <si>
    <t>莫世荣</t>
  </si>
  <si>
    <t>莫志荣</t>
  </si>
  <si>
    <t>莫桂星</t>
  </si>
  <si>
    <t>莫广清</t>
  </si>
  <si>
    <t>谢云飞</t>
  </si>
  <si>
    <t>上笑屯</t>
  </si>
  <si>
    <t>张湾屯</t>
  </si>
  <si>
    <t>李有德</t>
  </si>
  <si>
    <t>上笑岭屯</t>
  </si>
  <si>
    <t>张运华</t>
  </si>
  <si>
    <t>周长连</t>
  </si>
  <si>
    <t>周凤成</t>
  </si>
  <si>
    <t>张志付</t>
  </si>
  <si>
    <t>谢代息</t>
  </si>
  <si>
    <t>吕小新</t>
  </si>
  <si>
    <t>星江屯</t>
  </si>
  <si>
    <t>吕运友</t>
  </si>
  <si>
    <t>吕桂德</t>
  </si>
  <si>
    <t>吕有德</t>
  </si>
  <si>
    <t>吕应华</t>
  </si>
  <si>
    <t>吕松有</t>
  </si>
  <si>
    <t>吕成辉</t>
  </si>
  <si>
    <t>吕挺生</t>
  </si>
  <si>
    <t>吕仁苟</t>
  </si>
  <si>
    <t>吕建双</t>
  </si>
  <si>
    <t>吕干连</t>
  </si>
  <si>
    <t>吕七七</t>
  </si>
  <si>
    <t>吕代得</t>
  </si>
  <si>
    <t>张桂兰</t>
  </si>
  <si>
    <t>吕志刚</t>
  </si>
  <si>
    <t>吕君秀</t>
  </si>
  <si>
    <t>吕明生</t>
  </si>
  <si>
    <t>吕承贵</t>
  </si>
  <si>
    <t>吕秀琪</t>
  </si>
  <si>
    <t>吕志超</t>
  </si>
  <si>
    <t>吕君成</t>
  </si>
  <si>
    <t>吕七友</t>
  </si>
  <si>
    <t>吕双德</t>
  </si>
  <si>
    <t>吕志新</t>
  </si>
  <si>
    <t>吕志权</t>
  </si>
  <si>
    <t>吕田友</t>
  </si>
  <si>
    <t>星洞</t>
  </si>
  <si>
    <t>吕双林</t>
  </si>
  <si>
    <t>雷五九</t>
  </si>
  <si>
    <t>吕顺连</t>
  </si>
  <si>
    <t xml:space="preserve">  星江屯</t>
  </si>
  <si>
    <t>吕次生</t>
  </si>
  <si>
    <t>吕胜法</t>
  </si>
  <si>
    <t>吕喜连</t>
  </si>
  <si>
    <t>蒙冬喜</t>
  </si>
  <si>
    <t>上笑岭</t>
  </si>
  <si>
    <t>谢树林</t>
  </si>
  <si>
    <t>徐社发</t>
  </si>
  <si>
    <t>蒋得安</t>
  </si>
  <si>
    <t>莫五喜</t>
  </si>
  <si>
    <t>大泉头</t>
  </si>
  <si>
    <t>秦顺妹</t>
  </si>
  <si>
    <t>雷金志</t>
  </si>
  <si>
    <t>上笑</t>
  </si>
  <si>
    <t>雷玉连</t>
  </si>
  <si>
    <t>吕秀干</t>
  </si>
  <si>
    <t>全红林</t>
  </si>
  <si>
    <t>吕星辉</t>
  </si>
  <si>
    <t>莫端生</t>
  </si>
  <si>
    <t>莫林峰</t>
  </si>
  <si>
    <t>莫桂权</t>
  </si>
  <si>
    <t>莫德芳</t>
  </si>
  <si>
    <t>李德喜</t>
  </si>
  <si>
    <t>大西村</t>
  </si>
  <si>
    <t>何有友</t>
  </si>
  <si>
    <t>下洞屯</t>
  </si>
  <si>
    <t>岩胆屯</t>
  </si>
  <si>
    <t>曾桂明</t>
  </si>
  <si>
    <t>曾庆华</t>
  </si>
  <si>
    <t>李德息</t>
  </si>
  <si>
    <t>李成林</t>
  </si>
  <si>
    <t>李德林</t>
  </si>
  <si>
    <t>梁树荣</t>
  </si>
  <si>
    <t>李兰生</t>
  </si>
  <si>
    <t>朱井生</t>
  </si>
  <si>
    <t>朱井有</t>
  </si>
  <si>
    <t>李建林</t>
  </si>
  <si>
    <t>周志文</t>
  </si>
  <si>
    <t>下岭屯</t>
  </si>
  <si>
    <t>徐树生</t>
  </si>
  <si>
    <t>徐卯生</t>
  </si>
  <si>
    <t>荣佑连</t>
  </si>
  <si>
    <t>李格妹</t>
  </si>
  <si>
    <t>何爱新</t>
  </si>
  <si>
    <t>廖忠学</t>
  </si>
  <si>
    <t>屯田尾屯</t>
  </si>
  <si>
    <t>廖冬荣</t>
  </si>
  <si>
    <t>陈云</t>
  </si>
  <si>
    <t>陈付庭</t>
  </si>
  <si>
    <t>张六一</t>
  </si>
  <si>
    <t>李务生</t>
  </si>
  <si>
    <t>吕庆生</t>
  </si>
  <si>
    <t>丛树底屯</t>
  </si>
  <si>
    <t>吕小田</t>
  </si>
  <si>
    <t>吕义忠</t>
  </si>
  <si>
    <t>吕息连</t>
  </si>
  <si>
    <t>王秀林</t>
  </si>
  <si>
    <t>屯贫户</t>
  </si>
  <si>
    <t>何兰英</t>
  </si>
  <si>
    <t>梁甲生</t>
  </si>
  <si>
    <t>何继发</t>
  </si>
  <si>
    <t>莫金连</t>
  </si>
  <si>
    <t>莫如生连</t>
  </si>
  <si>
    <t>莫权连</t>
  </si>
  <si>
    <t>余岩成</t>
  </si>
  <si>
    <t>余明成</t>
  </si>
  <si>
    <t>何小田</t>
  </si>
  <si>
    <t>骆宝明</t>
  </si>
  <si>
    <t>南灯屯</t>
  </si>
  <si>
    <t>董德连</t>
  </si>
  <si>
    <t>董德明</t>
  </si>
  <si>
    <t>秦贱弟</t>
  </si>
  <si>
    <t>枫木冲屯</t>
  </si>
  <si>
    <t>秦社桥</t>
  </si>
  <si>
    <t>李建息</t>
  </si>
  <si>
    <t>王已连</t>
  </si>
  <si>
    <t>秦串连</t>
  </si>
  <si>
    <t>巫长息</t>
  </si>
  <si>
    <t>秦七仔</t>
  </si>
  <si>
    <t>册岭头屯</t>
  </si>
  <si>
    <t>梁有弟</t>
  </si>
  <si>
    <t>邹永明</t>
  </si>
  <si>
    <t>陈长发</t>
  </si>
  <si>
    <t>陈庚连</t>
  </si>
  <si>
    <t>龚有发</t>
  </si>
  <si>
    <t>麻冲屯</t>
  </si>
  <si>
    <t>龚连福</t>
  </si>
  <si>
    <t>龚福生</t>
  </si>
  <si>
    <t>龚保明</t>
  </si>
  <si>
    <t>龚代发</t>
  </si>
  <si>
    <t>龚恩发</t>
  </si>
  <si>
    <t>龚福全</t>
  </si>
  <si>
    <t>骆小明</t>
  </si>
  <si>
    <t>吕树华</t>
  </si>
  <si>
    <t>董汉坤</t>
  </si>
  <si>
    <t>余义成</t>
  </si>
  <si>
    <t>何元连</t>
  </si>
  <si>
    <t>邹领生</t>
  </si>
  <si>
    <t>大瑶屯</t>
  </si>
  <si>
    <t>易珍发</t>
  </si>
  <si>
    <t>徐永广</t>
  </si>
  <si>
    <t>徐小弟</t>
  </si>
  <si>
    <t>秦连发</t>
  </si>
  <si>
    <t>西湾瑶</t>
  </si>
  <si>
    <t>秦成林</t>
  </si>
  <si>
    <t>秦顺息</t>
  </si>
  <si>
    <t>骆弟弟</t>
  </si>
  <si>
    <t>骆家屯</t>
  </si>
  <si>
    <t>骆军明</t>
  </si>
  <si>
    <t>骆桂嫂</t>
  </si>
  <si>
    <t>黄征苟</t>
  </si>
  <si>
    <t>西牛塘</t>
  </si>
  <si>
    <t>黄贵德</t>
  </si>
  <si>
    <t>黄贵弟</t>
  </si>
  <si>
    <t>黄罗清</t>
  </si>
  <si>
    <t>黄树长</t>
  </si>
  <si>
    <t>秦串发</t>
  </si>
  <si>
    <t>刘贵喜</t>
  </si>
  <si>
    <t>张爱香</t>
  </si>
  <si>
    <t>张仲元</t>
  </si>
  <si>
    <t>秦串荣</t>
  </si>
  <si>
    <t>陈次弟</t>
  </si>
  <si>
    <t>册岭头</t>
  </si>
  <si>
    <t>王五八</t>
  </si>
  <si>
    <t>王桂发</t>
  </si>
  <si>
    <t>丛树底</t>
  </si>
  <si>
    <t>李小运</t>
  </si>
  <si>
    <t>廖勤发</t>
  </si>
  <si>
    <t>廖顺发</t>
  </si>
  <si>
    <t>陈炳荣</t>
  </si>
  <si>
    <t>永升村</t>
  </si>
  <si>
    <t>赖新华</t>
  </si>
  <si>
    <t>拖排岭屯</t>
  </si>
  <si>
    <t>赖宏发</t>
  </si>
  <si>
    <t>赖来生</t>
  </si>
  <si>
    <t>赖五七</t>
  </si>
  <si>
    <t>王正军</t>
  </si>
  <si>
    <t>袁庆斌</t>
  </si>
  <si>
    <t>赖桂才</t>
  </si>
  <si>
    <t>李佑坤</t>
  </si>
  <si>
    <t>赖三弟</t>
  </si>
  <si>
    <t>赖桂洲</t>
  </si>
  <si>
    <t>赖桂林</t>
  </si>
  <si>
    <t>赖桂荣</t>
  </si>
  <si>
    <t>赖永胜</t>
  </si>
  <si>
    <t>袁镜明</t>
  </si>
  <si>
    <t>黄社生</t>
  </si>
  <si>
    <t>兰定厂屯</t>
  </si>
  <si>
    <t>黄小弟</t>
  </si>
  <si>
    <t>黄光洪</t>
  </si>
  <si>
    <t>黄金有</t>
  </si>
  <si>
    <t>黄立发</t>
  </si>
  <si>
    <t>黄其坤</t>
  </si>
  <si>
    <t>黄小军</t>
  </si>
  <si>
    <t>戴昌义</t>
  </si>
  <si>
    <t>邵国青</t>
  </si>
  <si>
    <t>邵春荣</t>
  </si>
  <si>
    <t>戴荣生</t>
  </si>
  <si>
    <t>谭忠有</t>
  </si>
  <si>
    <t>金竹坪屯</t>
  </si>
  <si>
    <t>高桂生</t>
  </si>
  <si>
    <t>龙三妹</t>
  </si>
  <si>
    <t>高班贵</t>
  </si>
  <si>
    <t>洪庆林</t>
  </si>
  <si>
    <t>唐冬秀</t>
  </si>
  <si>
    <t>谭能干</t>
  </si>
  <si>
    <t>赵丙妹</t>
  </si>
  <si>
    <r>
      <rPr>
        <sz val="11"/>
        <rFont val="仿宋_GB2312"/>
        <charset val="134"/>
      </rPr>
      <t>高乙弘</t>
    </r>
  </si>
  <si>
    <t>王秋发</t>
  </si>
  <si>
    <t>小河屯</t>
  </si>
  <si>
    <t>黄光胜</t>
  </si>
  <si>
    <t>徐华琼</t>
  </si>
  <si>
    <t>赵连秀</t>
  </si>
  <si>
    <t>刘连发</t>
  </si>
  <si>
    <t>黄丙德</t>
  </si>
  <si>
    <t>李老荣</t>
  </si>
  <si>
    <t>枫木厂屯</t>
  </si>
  <si>
    <t>李福连</t>
  </si>
  <si>
    <t>李焕兴</t>
  </si>
  <si>
    <t>李斌</t>
  </si>
  <si>
    <t>李老庆</t>
  </si>
  <si>
    <t>李焕靖</t>
  </si>
  <si>
    <t>蒙冬林</t>
  </si>
  <si>
    <t>蒙家屯</t>
  </si>
  <si>
    <t>李日生</t>
  </si>
  <si>
    <t>蒙务发</t>
  </si>
  <si>
    <t>蒙秀祥</t>
  </si>
  <si>
    <t>蒙胜发</t>
  </si>
  <si>
    <t>蒙井发</t>
  </si>
  <si>
    <t>蒙元发</t>
  </si>
  <si>
    <t>蒙顺发</t>
  </si>
  <si>
    <t>袁余辉</t>
  </si>
  <si>
    <t>大河屯</t>
  </si>
  <si>
    <t>邵富林</t>
  </si>
  <si>
    <t>刘福喜</t>
  </si>
  <si>
    <t>刘彦清</t>
  </si>
  <si>
    <t>刘桂喜</t>
  </si>
  <si>
    <t>蒋剑锋</t>
  </si>
  <si>
    <t>林顺姣</t>
  </si>
  <si>
    <t>秦水生</t>
  </si>
  <si>
    <t>戴作永</t>
  </si>
  <si>
    <t>刘凤林</t>
  </si>
  <si>
    <t>刘桂生</t>
  </si>
  <si>
    <t>李家喜</t>
  </si>
  <si>
    <t>青山底屯</t>
  </si>
  <si>
    <t>李小成</t>
  </si>
  <si>
    <t>李庚喜</t>
  </si>
  <si>
    <t>李福喜</t>
  </si>
  <si>
    <t>丘春林</t>
  </si>
  <si>
    <t>陡岭脚屯</t>
  </si>
  <si>
    <t>张健文</t>
  </si>
  <si>
    <t>张先葵</t>
  </si>
  <si>
    <t>张先政</t>
  </si>
  <si>
    <t>丘大妹</t>
  </si>
  <si>
    <t>牛角冲屯</t>
  </si>
  <si>
    <t>袁庆荣</t>
  </si>
  <si>
    <t>袁庆高</t>
  </si>
  <si>
    <t>谢树生</t>
  </si>
  <si>
    <t>姜地坪屯</t>
  </si>
  <si>
    <t>朱玉德</t>
  </si>
  <si>
    <t>曾庆松</t>
  </si>
  <si>
    <t>大茅刚屯</t>
  </si>
  <si>
    <t>曾凡能</t>
  </si>
  <si>
    <t>曾庆文</t>
  </si>
  <si>
    <t>曾玉华</t>
  </si>
  <si>
    <t>曾武</t>
  </si>
  <si>
    <t>曾庆勇</t>
  </si>
  <si>
    <t>曾庆端</t>
  </si>
  <si>
    <t>邵祖荣</t>
  </si>
  <si>
    <t>三角石屯</t>
  </si>
  <si>
    <t>黄璋军</t>
  </si>
  <si>
    <t>黄璋海</t>
  </si>
  <si>
    <t>陈立美</t>
  </si>
  <si>
    <t>潘勇华</t>
  </si>
  <si>
    <t>潘德成</t>
  </si>
  <si>
    <t>陈树发</t>
  </si>
  <si>
    <t>丘有发</t>
  </si>
  <si>
    <t>黄桂琼</t>
  </si>
  <si>
    <t>唐新成</t>
  </si>
  <si>
    <t>丘付喜</t>
  </si>
  <si>
    <t>黄璋林</t>
  </si>
  <si>
    <t>金福村</t>
  </si>
  <si>
    <t>何乃明</t>
  </si>
  <si>
    <t>下牵马洞屯</t>
  </si>
  <si>
    <t>何有江</t>
  </si>
  <si>
    <t>何有鲜</t>
  </si>
  <si>
    <t>何乃义</t>
  </si>
  <si>
    <t>何有串</t>
  </si>
  <si>
    <t>何有军</t>
  </si>
  <si>
    <t>何有定</t>
  </si>
  <si>
    <t>何石林</t>
  </si>
  <si>
    <t>何乃桂</t>
  </si>
  <si>
    <t>何有林</t>
  </si>
  <si>
    <t>何乃芳</t>
  </si>
  <si>
    <t>何秀全</t>
  </si>
  <si>
    <t>何乃华</t>
  </si>
  <si>
    <t>何德发</t>
  </si>
  <si>
    <t>何起强</t>
  </si>
  <si>
    <t>何雪香</t>
  </si>
  <si>
    <t>何有明</t>
  </si>
  <si>
    <t>何四五</t>
  </si>
  <si>
    <t>何六五</t>
  </si>
  <si>
    <t>甘岭屯</t>
  </si>
  <si>
    <r>
      <rPr>
        <sz val="11"/>
        <rFont val="仿宋_GB2312"/>
        <charset val="134"/>
      </rPr>
      <t>刘康廉</t>
    </r>
  </si>
  <si>
    <t>罗玉林</t>
  </si>
  <si>
    <t>刘成荣</t>
  </si>
  <si>
    <r>
      <rPr>
        <sz val="11"/>
        <rFont val="仿宋_GB2312"/>
        <charset val="134"/>
      </rPr>
      <t>何冬秀</t>
    </r>
  </si>
  <si>
    <t>刘年荣</t>
  </si>
  <si>
    <t>刘玉平</t>
  </si>
  <si>
    <t>黄又生</t>
  </si>
  <si>
    <t>刘学明</t>
  </si>
  <si>
    <t>刘成松</t>
  </si>
  <si>
    <t>吕富姣</t>
  </si>
  <si>
    <t>王凤权</t>
  </si>
  <si>
    <t>刘运发</t>
  </si>
  <si>
    <t>刘雅婷</t>
  </si>
  <si>
    <t>刘桂明</t>
  </si>
  <si>
    <t>刘义发</t>
  </si>
  <si>
    <t>刘水连</t>
  </si>
  <si>
    <t>徐贱姣</t>
  </si>
  <si>
    <t>袁桂友</t>
  </si>
  <si>
    <t>袁德发</t>
  </si>
  <si>
    <t>袁荣林</t>
  </si>
  <si>
    <t>陈东安</t>
  </si>
  <si>
    <t>罗荣恒</t>
  </si>
  <si>
    <t>张明祥</t>
  </si>
  <si>
    <t>袁树姣</t>
  </si>
  <si>
    <t>袁桂荣</t>
  </si>
  <si>
    <t>袁又发</t>
  </si>
  <si>
    <t>刘学蘅</t>
  </si>
  <si>
    <t>陈定日</t>
  </si>
  <si>
    <t>后头岭屯</t>
  </si>
  <si>
    <t>陈树连</t>
  </si>
  <si>
    <t>刘长荣</t>
  </si>
  <si>
    <t>刘井生</t>
  </si>
  <si>
    <t>刘世凯</t>
  </si>
  <si>
    <t>陈一云</t>
  </si>
  <si>
    <t>陈一宣</t>
  </si>
  <si>
    <t>邓日明</t>
  </si>
  <si>
    <t>陈树荣</t>
  </si>
  <si>
    <t>陈定清</t>
  </si>
  <si>
    <t>陈祥荣</t>
  </si>
  <si>
    <t>邓新华</t>
  </si>
  <si>
    <t>莫义生</t>
  </si>
  <si>
    <t>罗运屯</t>
  </si>
  <si>
    <t>刘四七</t>
  </si>
  <si>
    <t>莫远明</t>
  </si>
  <si>
    <t>莫连荣</t>
  </si>
  <si>
    <t>莫道坤</t>
  </si>
  <si>
    <t>莫迁义</t>
  </si>
  <si>
    <t>莫灵灵</t>
  </si>
  <si>
    <t>莫前斌</t>
  </si>
  <si>
    <t>徐小兰</t>
  </si>
  <si>
    <t>刘家兵</t>
  </si>
  <si>
    <t>黄振干</t>
  </si>
  <si>
    <t>邓明华</t>
  </si>
  <si>
    <t>王国清</t>
  </si>
  <si>
    <t>莫道云</t>
  </si>
  <si>
    <t>李仁秀</t>
  </si>
  <si>
    <t>袁秀珍</t>
  </si>
  <si>
    <t>林纪姣</t>
  </si>
  <si>
    <t>莫迁庆</t>
  </si>
  <si>
    <t>刘海坤</t>
  </si>
  <si>
    <t>翁桂荣</t>
  </si>
  <si>
    <t>刘玉文</t>
  </si>
  <si>
    <t>刘玉林</t>
  </si>
  <si>
    <t>谢明富</t>
  </si>
  <si>
    <t>倒房户</t>
  </si>
  <si>
    <t>青台屯</t>
  </si>
  <si>
    <t>兰胜华</t>
  </si>
  <si>
    <t>荒田屯</t>
  </si>
  <si>
    <t>张远有</t>
  </si>
  <si>
    <t>蓝胜林</t>
  </si>
  <si>
    <t>张书桂</t>
  </si>
  <si>
    <t>张燕林</t>
  </si>
  <si>
    <t>张香连</t>
  </si>
  <si>
    <t>兰老三</t>
  </si>
  <si>
    <t>蓝胜德</t>
  </si>
  <si>
    <t>蓝胜安</t>
  </si>
  <si>
    <t>蓝胜旗</t>
  </si>
  <si>
    <t>张书云</t>
  </si>
  <si>
    <t>何小妹</t>
  </si>
  <si>
    <t>兰胜发</t>
  </si>
  <si>
    <t>韦景华</t>
  </si>
  <si>
    <t>烟厂屯</t>
  </si>
  <si>
    <t>黄玉德</t>
  </si>
  <si>
    <t>李平东</t>
  </si>
  <si>
    <t>福陂屯</t>
  </si>
  <si>
    <t>何有君</t>
  </si>
  <si>
    <t>毛世文</t>
  </si>
  <si>
    <t>肖田保</t>
  </si>
  <si>
    <t>李昌盛</t>
  </si>
  <si>
    <t>毛明义</t>
  </si>
  <si>
    <t>毛小云</t>
  </si>
  <si>
    <r>
      <rPr>
        <sz val="11"/>
        <rFont val="仿宋_GB2312"/>
        <charset val="134"/>
      </rPr>
      <t>肖建松</t>
    </r>
  </si>
  <si>
    <t>毛明芳</t>
  </si>
  <si>
    <t>毛胜安</t>
  </si>
  <si>
    <t>毛祝庆</t>
  </si>
  <si>
    <t>陈老运</t>
  </si>
  <si>
    <t>毛明坤</t>
  </si>
  <si>
    <t>吕玉秀</t>
  </si>
  <si>
    <t>毛小飞</t>
  </si>
  <si>
    <t>毛祝林</t>
  </si>
  <si>
    <t>李桂喜</t>
  </si>
  <si>
    <t>毛胜仁</t>
  </si>
  <si>
    <t>李小荣</t>
  </si>
  <si>
    <t>毛乃丰</t>
  </si>
  <si>
    <t>卿常云</t>
  </si>
  <si>
    <t>老房子屯</t>
  </si>
  <si>
    <t>卢胜全</t>
  </si>
  <si>
    <t>徐刚海</t>
  </si>
  <si>
    <t>徐刚玖</t>
  </si>
  <si>
    <t>梁东贞</t>
  </si>
  <si>
    <r>
      <rPr>
        <sz val="11"/>
        <rFont val="仿宋_GB2312"/>
        <charset val="134"/>
      </rPr>
      <t>卿长富</t>
    </r>
  </si>
  <si>
    <t>黄安连</t>
  </si>
  <si>
    <t>卿小丙</t>
  </si>
  <si>
    <t>徐刚坤</t>
  </si>
  <si>
    <t>卢玉武</t>
  </si>
  <si>
    <t>林谢挺</t>
  </si>
  <si>
    <t>北江屯</t>
  </si>
  <si>
    <t>黄昌镇</t>
  </si>
  <si>
    <t>莫昌华</t>
  </si>
  <si>
    <t>谢运霖</t>
  </si>
  <si>
    <t>黄世华</t>
  </si>
  <si>
    <t>庙门屯</t>
  </si>
  <si>
    <t>何进喜</t>
  </si>
  <si>
    <t>何树连</t>
  </si>
  <si>
    <t>莫妹冬</t>
  </si>
  <si>
    <t>何兴华</t>
  </si>
  <si>
    <t>黄永祥</t>
  </si>
  <si>
    <t>黄玉松</t>
  </si>
  <si>
    <t>黄永贞</t>
  </si>
  <si>
    <t>翁绍荣</t>
  </si>
  <si>
    <t>一搬户</t>
  </si>
  <si>
    <t>上牵马洞屯</t>
  </si>
  <si>
    <t>翁尚荣</t>
  </si>
  <si>
    <t>翁光雨</t>
  </si>
  <si>
    <t>翁胜荣</t>
  </si>
  <si>
    <t>于有荣</t>
  </si>
  <si>
    <t>翁兆荣</t>
  </si>
  <si>
    <t>翁光平</t>
  </si>
  <si>
    <t>饶玉亮</t>
  </si>
  <si>
    <t>翁光发</t>
  </si>
  <si>
    <t>王志升</t>
  </si>
  <si>
    <t>上油榨背屯</t>
  </si>
  <si>
    <t>王仲祥</t>
  </si>
  <si>
    <t>王仲平</t>
  </si>
  <si>
    <t>王仲发</t>
  </si>
  <si>
    <t>王仲军</t>
  </si>
  <si>
    <t>王志伟</t>
  </si>
  <si>
    <t>王六八</t>
  </si>
  <si>
    <t>王志亮</t>
  </si>
  <si>
    <t>王仲初</t>
  </si>
  <si>
    <t>王志松</t>
  </si>
  <si>
    <t>王庚生</t>
  </si>
  <si>
    <t>下油榨背屯</t>
  </si>
  <si>
    <t>王宗保</t>
  </si>
  <si>
    <t>王六生</t>
  </si>
  <si>
    <t>王仲安</t>
  </si>
  <si>
    <t>王志有</t>
  </si>
  <si>
    <t>吕松明</t>
  </si>
  <si>
    <t>垌上屯</t>
  </si>
  <si>
    <t>吕华明</t>
  </si>
  <si>
    <t>陈群</t>
  </si>
  <si>
    <t>陈永</t>
  </si>
  <si>
    <t>罗晓冬</t>
  </si>
  <si>
    <t>罗玉荣</t>
  </si>
  <si>
    <t>刘胜临</t>
  </si>
  <si>
    <t>张光贵</t>
  </si>
  <si>
    <t>张光福</t>
  </si>
  <si>
    <t>刘祖荣</t>
  </si>
  <si>
    <t>钟发荣</t>
  </si>
  <si>
    <t>王翠英</t>
  </si>
  <si>
    <t>刘刚</t>
  </si>
  <si>
    <t>莫兴发</t>
  </si>
  <si>
    <t>刘己华</t>
  </si>
  <si>
    <t>钟琴珍</t>
  </si>
  <si>
    <t>刘康文</t>
  </si>
  <si>
    <t>莫己华</t>
  </si>
  <si>
    <t>毛秀英</t>
  </si>
  <si>
    <t>肖冬连</t>
  </si>
  <si>
    <t>草岭底屯</t>
  </si>
  <si>
    <t>何玉田</t>
  </si>
  <si>
    <t>肖世华</t>
  </si>
  <si>
    <t>何玉保</t>
  </si>
  <si>
    <t>肖平</t>
  </si>
  <si>
    <t>吕志明</t>
  </si>
  <si>
    <t>刘国祥</t>
  </si>
  <si>
    <t>山峡屯</t>
  </si>
  <si>
    <t>游小英</t>
  </si>
  <si>
    <t>刘经礼</t>
  </si>
  <si>
    <t>刘经玉</t>
  </si>
  <si>
    <t>刘经发</t>
  </si>
  <si>
    <t>刘义林</t>
  </si>
  <si>
    <t>刘石林</t>
  </si>
  <si>
    <t>刘经保</t>
  </si>
  <si>
    <t>刘国胜</t>
  </si>
  <si>
    <t>刘经有</t>
  </si>
  <si>
    <t>刘国平</t>
  </si>
  <si>
    <t>曾春连</t>
  </si>
  <si>
    <t>仁陂山屯</t>
  </si>
  <si>
    <t>曾锡元</t>
  </si>
  <si>
    <t>邓丁生</t>
  </si>
  <si>
    <t>曾祥军</t>
  </si>
  <si>
    <t>曾戊生</t>
  </si>
  <si>
    <t>曾祥保</t>
  </si>
  <si>
    <t>曾祥安</t>
  </si>
  <si>
    <t>曾丙荣</t>
  </si>
  <si>
    <t>谭黄英</t>
  </si>
  <si>
    <t>曾祥林</t>
  </si>
  <si>
    <t>吕纪明</t>
  </si>
  <si>
    <t>吕宗明</t>
  </si>
  <si>
    <t>何起学</t>
  </si>
  <si>
    <t>何志明</t>
  </si>
  <si>
    <t>何有伦</t>
  </si>
  <si>
    <t>何孟坤</t>
  </si>
  <si>
    <t>何寅生</t>
  </si>
  <si>
    <t>毛锦生</t>
  </si>
  <si>
    <t>邓坤山</t>
  </si>
  <si>
    <t>邓山明</t>
  </si>
  <si>
    <t>毛燕兵</t>
  </si>
  <si>
    <t>潘田桥</t>
  </si>
  <si>
    <t>何松林</t>
  </si>
  <si>
    <t>秦恒玉</t>
  </si>
  <si>
    <t>肖树坤</t>
  </si>
  <si>
    <r>
      <rPr>
        <b/>
        <sz val="12"/>
        <color theme="1"/>
        <rFont val="宋体"/>
        <charset val="134"/>
      </rPr>
      <t xml:space="preserve">省
</t>
    </r>
    <r>
      <rPr>
        <b/>
        <sz val="12"/>
        <color indexed="8"/>
        <rFont val="宋体"/>
        <charset val="134"/>
      </rPr>
      <t>（区、市）</t>
    </r>
  </si>
  <si>
    <t>堡里</t>
  </si>
  <si>
    <t>堡里社区</t>
  </si>
  <si>
    <t>黄年荣</t>
  </si>
  <si>
    <t>罗小祥</t>
  </si>
  <si>
    <t>黄晓斌</t>
  </si>
  <si>
    <t>黄亮新</t>
  </si>
  <si>
    <t>梁小明</t>
  </si>
  <si>
    <t>左玉秀</t>
  </si>
  <si>
    <t>罗田村</t>
  </si>
  <si>
    <t>王凤娟</t>
  </si>
  <si>
    <t>韦凤姣</t>
  </si>
  <si>
    <t>黄秀玲</t>
  </si>
  <si>
    <t>李发喜</t>
  </si>
  <si>
    <t>李忠</t>
  </si>
  <si>
    <t>肖桂明</t>
  </si>
  <si>
    <t>李兵荣</t>
  </si>
  <si>
    <t>陈秀英</t>
  </si>
  <si>
    <t>李爱发</t>
  </si>
  <si>
    <t>李荣强</t>
  </si>
  <si>
    <t>毛双琼</t>
  </si>
  <si>
    <t>韦承琼</t>
  </si>
  <si>
    <t>梁保弟</t>
  </si>
  <si>
    <t>门天赐</t>
  </si>
  <si>
    <t>梁祖送</t>
  </si>
  <si>
    <t>梁九林</t>
  </si>
  <si>
    <t>梁六金</t>
  </si>
  <si>
    <t>梁五六</t>
  </si>
  <si>
    <t>梁荣生</t>
  </si>
  <si>
    <t>梁建英</t>
  </si>
  <si>
    <t>韦世燕</t>
  </si>
  <si>
    <t>梁七生</t>
  </si>
  <si>
    <t>梁太生</t>
  </si>
  <si>
    <t>梁四弟</t>
  </si>
  <si>
    <t>梁田姣</t>
  </si>
  <si>
    <t>梁永丰</t>
  </si>
  <si>
    <t>梁靖</t>
  </si>
  <si>
    <t>梁群生</t>
  </si>
  <si>
    <t>梁六有</t>
  </si>
  <si>
    <t>梁玉林</t>
  </si>
  <si>
    <t>梁庆荣</t>
  </si>
  <si>
    <t>梁桂成</t>
  </si>
  <si>
    <t>韦运姣</t>
  </si>
  <si>
    <t>韦新友</t>
  </si>
  <si>
    <t>梁干姣</t>
  </si>
  <si>
    <t>韦秀发</t>
  </si>
  <si>
    <t>韦亮</t>
  </si>
  <si>
    <t>韦庆明</t>
  </si>
  <si>
    <t>刘奖兰</t>
  </si>
  <si>
    <t>韦雪凤</t>
  </si>
  <si>
    <t>韦桂连</t>
  </si>
  <si>
    <t>韦树华</t>
  </si>
  <si>
    <t>韦树明</t>
  </si>
  <si>
    <t>3464011610039993</t>
  </si>
  <si>
    <t>韦成裕</t>
  </si>
  <si>
    <t>韦安林</t>
  </si>
  <si>
    <t>韦忠平</t>
  </si>
  <si>
    <t>韦健华</t>
  </si>
  <si>
    <t>韦梅勤</t>
  </si>
  <si>
    <t>吕田姣</t>
  </si>
  <si>
    <t>韦有生</t>
  </si>
  <si>
    <t>梁秋燕</t>
  </si>
  <si>
    <t>韦连庆</t>
  </si>
  <si>
    <t>韦会金</t>
  </si>
  <si>
    <t>韦庆生</t>
  </si>
  <si>
    <t>韦玉林</t>
  </si>
  <si>
    <t>韦水平</t>
  </si>
  <si>
    <t>韦小刚</t>
  </si>
  <si>
    <t>韦国亮</t>
  </si>
  <si>
    <t>韦燕青</t>
  </si>
  <si>
    <t>韦新连</t>
  </si>
  <si>
    <t>韦喜才</t>
  </si>
  <si>
    <t>韦喜生</t>
  </si>
  <si>
    <t>韦福友</t>
  </si>
  <si>
    <t>韦水有</t>
  </si>
  <si>
    <t>韦慧婷</t>
  </si>
  <si>
    <t>夏华梅</t>
  </si>
  <si>
    <t>韦荣华</t>
  </si>
  <si>
    <t>韦水荣</t>
  </si>
  <si>
    <t>韦普旺</t>
  </si>
  <si>
    <t>韦普玉</t>
  </si>
  <si>
    <t>韦普连</t>
  </si>
  <si>
    <t>韦普华</t>
  </si>
  <si>
    <t>韦普高</t>
  </si>
  <si>
    <t>梁春梅</t>
  </si>
  <si>
    <t>韦水佑</t>
  </si>
  <si>
    <t>韦普义</t>
  </si>
  <si>
    <t>韦普荣</t>
  </si>
  <si>
    <t>梁怀恩</t>
  </si>
  <si>
    <t>韦运林</t>
  </si>
  <si>
    <t>韦普新</t>
  </si>
  <si>
    <t>韦九林</t>
  </si>
  <si>
    <t>韦普兴</t>
  </si>
  <si>
    <t>韦普胜</t>
  </si>
  <si>
    <t>梁健奎</t>
  </si>
  <si>
    <t>梁小荣</t>
  </si>
  <si>
    <t>梁福林</t>
  </si>
  <si>
    <t>梁运连</t>
  </si>
  <si>
    <t>梁宏林</t>
  </si>
  <si>
    <t>梁建文</t>
  </si>
  <si>
    <t>梁春佑</t>
  </si>
  <si>
    <t>梁朋林</t>
  </si>
  <si>
    <t>梁运生</t>
  </si>
  <si>
    <t>梁喜生</t>
  </si>
  <si>
    <t>梁保林</t>
  </si>
  <si>
    <t>梁佑明</t>
  </si>
  <si>
    <t>梁锡英</t>
  </si>
  <si>
    <t>梁桂连</t>
  </si>
  <si>
    <t>刘玉琼</t>
  </si>
  <si>
    <t>梁爱芳</t>
  </si>
  <si>
    <t>梁景辉</t>
  </si>
  <si>
    <t>梁祖荣</t>
  </si>
  <si>
    <t>梁代荣</t>
  </si>
  <si>
    <t>梁玉明</t>
  </si>
  <si>
    <t>梁连友</t>
  </si>
  <si>
    <t>梁九连</t>
  </si>
  <si>
    <t>梁桂保</t>
  </si>
  <si>
    <t>梁新华</t>
  </si>
  <si>
    <t>风灾</t>
  </si>
  <si>
    <t>莫桂琼</t>
  </si>
  <si>
    <t>梁福荣</t>
  </si>
  <si>
    <t>潘秀妹</t>
  </si>
  <si>
    <t>梁双元</t>
  </si>
  <si>
    <t>梁正弟</t>
  </si>
  <si>
    <t>罗汉果因大风受灾面积10亩</t>
  </si>
  <si>
    <t>韦诗羽</t>
  </si>
  <si>
    <t>台风</t>
  </si>
  <si>
    <t>已录系统但不发放</t>
  </si>
  <si>
    <t>梁宸华</t>
  </si>
  <si>
    <t>梁树成</t>
  </si>
  <si>
    <t>梁小弟</t>
  </si>
  <si>
    <t>梁国生</t>
  </si>
  <si>
    <t>侯兰珍</t>
  </si>
  <si>
    <t>梁永雄</t>
  </si>
  <si>
    <t>梁福喜</t>
  </si>
  <si>
    <t>吕华琼</t>
  </si>
  <si>
    <t>莫燕萍</t>
  </si>
  <si>
    <t>梁建成</t>
  </si>
  <si>
    <t>梁五四</t>
  </si>
  <si>
    <t>梁佑林</t>
  </si>
  <si>
    <t>梁连弟</t>
  </si>
  <si>
    <t>梁红林</t>
  </si>
  <si>
    <t>梁永连</t>
  </si>
  <si>
    <t>梁代胜</t>
  </si>
  <si>
    <t>李树德</t>
  </si>
  <si>
    <t>堡里镇</t>
  </si>
  <si>
    <t>梁桂荣</t>
  </si>
  <si>
    <t>按地区导入</t>
  </si>
  <si>
    <t>梁四林</t>
  </si>
  <si>
    <t>梁锦明</t>
  </si>
  <si>
    <t>梁永德</t>
  </si>
  <si>
    <t>梁长生</t>
  </si>
  <si>
    <t>梁翠勤</t>
  </si>
  <si>
    <t>梁玉华</t>
  </si>
  <si>
    <t>梁水保</t>
  </si>
  <si>
    <t>梁青</t>
  </si>
  <si>
    <t>梁雨生</t>
  </si>
  <si>
    <t>韦玉姣</t>
  </si>
  <si>
    <t>梁九生</t>
  </si>
  <si>
    <t>梁九弟</t>
  </si>
  <si>
    <t>吴小婵</t>
  </si>
  <si>
    <t>梁赐友</t>
  </si>
  <si>
    <t>梁士平</t>
  </si>
  <si>
    <t>梁荣星</t>
  </si>
  <si>
    <t>梁荣保</t>
  </si>
  <si>
    <t>梁鸿波</t>
  </si>
  <si>
    <t>梁爱华</t>
  </si>
  <si>
    <t>梁宏生</t>
  </si>
  <si>
    <t>李庆华</t>
  </si>
  <si>
    <t>李六妹</t>
  </si>
  <si>
    <t>李桂文</t>
  </si>
  <si>
    <t>梁次林</t>
  </si>
  <si>
    <t>梁国华</t>
  </si>
  <si>
    <t>梁桂华</t>
  </si>
  <si>
    <t>梁伟茗</t>
  </si>
  <si>
    <t>梁建华</t>
  </si>
  <si>
    <t>梁玉生</t>
  </si>
  <si>
    <t>梁园生</t>
  </si>
  <si>
    <t>李华荣</t>
  </si>
  <si>
    <t>梁年生</t>
  </si>
  <si>
    <t>梁友保</t>
  </si>
  <si>
    <t>梁忠保</t>
  </si>
  <si>
    <t>梁少林</t>
  </si>
  <si>
    <t>李秀英</t>
  </si>
  <si>
    <t>梁春明</t>
  </si>
  <si>
    <t>梁六生</t>
  </si>
  <si>
    <t>梁正连</t>
  </si>
  <si>
    <t>梁代连</t>
  </si>
  <si>
    <t>梁宏明</t>
  </si>
  <si>
    <t>梁正宁</t>
  </si>
  <si>
    <t>永福县</t>
  </si>
  <si>
    <t>梁林弟</t>
  </si>
  <si>
    <t>梁运保</t>
  </si>
  <si>
    <t>梁代明</t>
  </si>
  <si>
    <t>梁丙荣</t>
  </si>
  <si>
    <t>冰冻</t>
  </si>
  <si>
    <t>梁成猛</t>
  </si>
  <si>
    <t>梁日林</t>
  </si>
  <si>
    <t>梁云松</t>
  </si>
  <si>
    <t>梁重光</t>
  </si>
  <si>
    <t>秦九金</t>
  </si>
  <si>
    <t>梁桂兰</t>
  </si>
  <si>
    <t>梁友成</t>
  </si>
  <si>
    <t>梁节保</t>
  </si>
  <si>
    <t>秦小兵</t>
  </si>
  <si>
    <t>梁荣林</t>
  </si>
  <si>
    <t>梁丁</t>
  </si>
  <si>
    <t>梁重生</t>
  </si>
  <si>
    <t>梁有保</t>
  </si>
  <si>
    <t>梁连生</t>
  </si>
  <si>
    <t>秦九弟</t>
  </si>
  <si>
    <t>梁海琴</t>
  </si>
  <si>
    <t>梁鸿运</t>
  </si>
  <si>
    <t>梁成友</t>
  </si>
  <si>
    <t>梁庆生</t>
  </si>
  <si>
    <t>梁韦康</t>
  </si>
  <si>
    <t>梁大贱</t>
  </si>
  <si>
    <t>梁玉荣</t>
  </si>
  <si>
    <t>梁春林</t>
  </si>
  <si>
    <t>梁锋</t>
  </si>
  <si>
    <t>梁社弟</t>
  </si>
  <si>
    <t>梁六一</t>
  </si>
  <si>
    <t>梁红飞</t>
  </si>
  <si>
    <t>梁春荣</t>
  </si>
  <si>
    <t>梁保前</t>
  </si>
  <si>
    <t>梁炳生</t>
  </si>
  <si>
    <t>梁修文</t>
  </si>
  <si>
    <t>梁五生</t>
  </si>
  <si>
    <t>韦桥妹</t>
  </si>
  <si>
    <t>梁干凤</t>
  </si>
  <si>
    <t>梁保生</t>
  </si>
  <si>
    <t>梁永春</t>
  </si>
  <si>
    <t>梁秀宝</t>
  </si>
  <si>
    <t>梁鸿连</t>
  </si>
  <si>
    <t>梁沿胜</t>
  </si>
  <si>
    <t>梁长林</t>
  </si>
  <si>
    <t>梁毅生</t>
  </si>
  <si>
    <t>梁保全</t>
  </si>
  <si>
    <t>秦小平</t>
  </si>
  <si>
    <t>梁水林</t>
  </si>
  <si>
    <t>梁华生</t>
  </si>
  <si>
    <t>梁树兴</t>
  </si>
  <si>
    <t>梁幼林</t>
  </si>
  <si>
    <t>梁连民</t>
  </si>
  <si>
    <t>梁海明</t>
  </si>
  <si>
    <t>梁幸欢</t>
  </si>
  <si>
    <t>梁月生</t>
  </si>
  <si>
    <t>秦海新</t>
  </si>
  <si>
    <t>梁友明</t>
  </si>
  <si>
    <t>秦永弟</t>
  </si>
  <si>
    <t>秦永成</t>
  </si>
  <si>
    <t>梁荣成</t>
  </si>
  <si>
    <t>梁水弟</t>
  </si>
  <si>
    <t>梁宏斌</t>
  </si>
  <si>
    <t>秦送德</t>
  </si>
  <si>
    <t>梁重发</t>
  </si>
  <si>
    <t>韦庆珍</t>
  </si>
  <si>
    <t>李丽荣</t>
  </si>
  <si>
    <t>李代成</t>
  </si>
  <si>
    <t>李连德</t>
  </si>
  <si>
    <t>5人-1人</t>
  </si>
  <si>
    <t>梁竹锋</t>
  </si>
  <si>
    <t>梁玉</t>
  </si>
  <si>
    <t>李相明</t>
  </si>
  <si>
    <t>梁春秀</t>
  </si>
  <si>
    <t>李佳平</t>
  </si>
  <si>
    <t>梁连荣</t>
  </si>
  <si>
    <t>张付生</t>
  </si>
  <si>
    <t>梁文坤</t>
  </si>
  <si>
    <t>梁玉元</t>
  </si>
  <si>
    <t>潘春英</t>
  </si>
  <si>
    <t>李友生</t>
  </si>
  <si>
    <t>梁连芳</t>
  </si>
  <si>
    <t>梁月友</t>
  </si>
  <si>
    <t>韦桂荣</t>
  </si>
  <si>
    <t>韦新德</t>
  </si>
  <si>
    <t>李代华</t>
  </si>
  <si>
    <t>梁庆锋</t>
  </si>
  <si>
    <t>莫会珍</t>
  </si>
  <si>
    <t>梁九明</t>
  </si>
  <si>
    <t>韦小亮</t>
  </si>
  <si>
    <t>陈代娣</t>
  </si>
  <si>
    <t>李玉连</t>
  </si>
  <si>
    <t>李连明</t>
  </si>
  <si>
    <t>梁德程</t>
  </si>
  <si>
    <t>梁从燕</t>
  </si>
  <si>
    <t>梁小庆</t>
  </si>
  <si>
    <t>韦裕华</t>
  </si>
  <si>
    <t>罗志明</t>
  </si>
  <si>
    <t>韦林林</t>
  </si>
  <si>
    <t>韦小从</t>
  </si>
  <si>
    <t>李新喜</t>
  </si>
  <si>
    <t>韦庆杰</t>
  </si>
  <si>
    <t>李树保</t>
  </si>
  <si>
    <t>梁如次</t>
  </si>
  <si>
    <t>李发仔</t>
  </si>
  <si>
    <t>梁小华</t>
  </si>
  <si>
    <t>苏小英</t>
  </si>
  <si>
    <t>李浩铖</t>
  </si>
  <si>
    <t>韦庆花</t>
  </si>
  <si>
    <t>李敏</t>
  </si>
  <si>
    <t>梁贞林</t>
  </si>
  <si>
    <t>梁丽婷</t>
  </si>
  <si>
    <t>张桂香</t>
  </si>
  <si>
    <t>梁鹏</t>
  </si>
  <si>
    <t>黄汝姣</t>
  </si>
  <si>
    <t>韦水保</t>
  </si>
  <si>
    <t>王桂英</t>
  </si>
  <si>
    <t>赵春菊</t>
  </si>
  <si>
    <t>李双</t>
  </si>
  <si>
    <t>李廷渊</t>
  </si>
  <si>
    <t>李佳飞</t>
  </si>
  <si>
    <t>李新保</t>
  </si>
  <si>
    <t>李树宝</t>
  </si>
  <si>
    <t>李贱姣</t>
  </si>
  <si>
    <t>李玖金</t>
  </si>
  <si>
    <t>李桂林</t>
  </si>
  <si>
    <t>李树生</t>
  </si>
  <si>
    <t>李田有</t>
  </si>
  <si>
    <t>李新勋</t>
  </si>
  <si>
    <t>李佳材</t>
  </si>
  <si>
    <t>林小梅</t>
  </si>
  <si>
    <t>李玖连</t>
  </si>
  <si>
    <t>李嘉城</t>
  </si>
  <si>
    <t>李群生</t>
  </si>
  <si>
    <t>李彩云</t>
  </si>
  <si>
    <t>李爱荣</t>
  </si>
  <si>
    <t>李树林</t>
  </si>
  <si>
    <t>李金洪</t>
  </si>
  <si>
    <t>伍增珍</t>
  </si>
  <si>
    <t>李玉前</t>
  </si>
  <si>
    <t>李益宝</t>
  </si>
  <si>
    <t>李小刚</t>
  </si>
  <si>
    <t>李春芝</t>
  </si>
  <si>
    <t>李佳兴</t>
  </si>
  <si>
    <t>李代明</t>
  </si>
  <si>
    <t>李世明</t>
  </si>
  <si>
    <t>李云飞</t>
  </si>
  <si>
    <t>李喜珍</t>
  </si>
  <si>
    <t>李保生</t>
  </si>
  <si>
    <t>李新菊</t>
  </si>
  <si>
    <t>李新德</t>
  </si>
  <si>
    <t>李喜成</t>
  </si>
  <si>
    <t>李鹏生</t>
  </si>
  <si>
    <t>李辉</t>
  </si>
  <si>
    <t>韦大弟</t>
  </si>
  <si>
    <t>韦兰英</t>
  </si>
  <si>
    <t>龙海玉</t>
  </si>
  <si>
    <t>梁明华</t>
  </si>
  <si>
    <t>梁玉龙</t>
  </si>
  <si>
    <t>韦四九</t>
  </si>
  <si>
    <t>韦水友</t>
  </si>
  <si>
    <t>韦运月</t>
  </si>
  <si>
    <t>韦邦林</t>
  </si>
  <si>
    <t>韦志冬</t>
  </si>
  <si>
    <t>韦普忠</t>
  </si>
  <si>
    <t>梁福英</t>
  </si>
  <si>
    <t>李三连</t>
  </si>
  <si>
    <t>韦林生</t>
  </si>
  <si>
    <t>李延庆</t>
  </si>
  <si>
    <t>李珍连</t>
  </si>
  <si>
    <t>黄源村</t>
  </si>
  <si>
    <t>刘文良</t>
  </si>
  <si>
    <t>李克学</t>
  </si>
  <si>
    <t>肖长玉</t>
  </si>
  <si>
    <t>曾福恩</t>
  </si>
  <si>
    <t>刘丙成</t>
  </si>
  <si>
    <t>陈坤连</t>
  </si>
  <si>
    <t>韦普生</t>
  </si>
  <si>
    <t>陈坤佑</t>
  </si>
  <si>
    <t>王朝庆</t>
  </si>
  <si>
    <t>韦彩云</t>
  </si>
  <si>
    <t>周日明</t>
  </si>
  <si>
    <t>周保章</t>
  </si>
  <si>
    <t>黄少祥</t>
  </si>
  <si>
    <t>王增强</t>
  </si>
  <si>
    <t>韦新才</t>
  </si>
  <si>
    <t>丘纪华</t>
  </si>
  <si>
    <t>谢运连</t>
  </si>
  <si>
    <t>韦有才</t>
  </si>
  <si>
    <t>肖吉琼</t>
  </si>
  <si>
    <t>黄少平</t>
  </si>
  <si>
    <t>李克娟</t>
  </si>
  <si>
    <t>韦小琼</t>
  </si>
  <si>
    <t>肖世海</t>
  </si>
  <si>
    <t>丘纪德</t>
  </si>
  <si>
    <t>林爱玉</t>
  </si>
  <si>
    <t>潘军连</t>
  </si>
  <si>
    <t>韦恩尤</t>
  </si>
  <si>
    <t>李克絮</t>
  </si>
  <si>
    <t>黄少明</t>
  </si>
  <si>
    <t>黄日保</t>
  </si>
  <si>
    <t>韦伟才</t>
  </si>
  <si>
    <t>陈火秀</t>
  </si>
  <si>
    <t>丘纪明</t>
  </si>
  <si>
    <t>秦干英</t>
  </si>
  <si>
    <t>韦五尤</t>
  </si>
  <si>
    <t>丘纪忠</t>
  </si>
  <si>
    <t>李克勤</t>
  </si>
  <si>
    <t>王朝猛</t>
  </si>
  <si>
    <t>王邦荣</t>
  </si>
  <si>
    <t>李克松</t>
  </si>
  <si>
    <t>韦义才</t>
  </si>
  <si>
    <t>王少义</t>
  </si>
  <si>
    <t>肖长明</t>
  </si>
  <si>
    <t>韦翠玲</t>
  </si>
  <si>
    <t>邓双福</t>
  </si>
  <si>
    <t>韦座尤</t>
  </si>
  <si>
    <t>王增民</t>
  </si>
  <si>
    <t>肖吉斌</t>
  </si>
  <si>
    <t>韦邦玉</t>
  </si>
  <si>
    <t>侯世英</t>
  </si>
  <si>
    <t>陈坤明</t>
  </si>
  <si>
    <t>韦松山</t>
  </si>
  <si>
    <t>韦玉明</t>
  </si>
  <si>
    <t>韦运超</t>
  </si>
  <si>
    <t>钟明英</t>
  </si>
  <si>
    <t>韦普民</t>
  </si>
  <si>
    <t>钟世福</t>
  </si>
  <si>
    <t>黄永</t>
  </si>
  <si>
    <t>韦普翔</t>
  </si>
  <si>
    <t>傅忠球</t>
  </si>
  <si>
    <t>王朝富</t>
  </si>
  <si>
    <t>韦孝尤</t>
  </si>
  <si>
    <t>韦普贵</t>
  </si>
  <si>
    <t>李良明</t>
  </si>
  <si>
    <t>侯刚琼</t>
  </si>
  <si>
    <t>邓兴富</t>
  </si>
  <si>
    <t>韦卫才</t>
  </si>
  <si>
    <t>阳佩珍</t>
  </si>
  <si>
    <t>王朝康</t>
  </si>
  <si>
    <t>刘青</t>
  </si>
  <si>
    <t>韦华秀</t>
  </si>
  <si>
    <t>王朝福</t>
  </si>
  <si>
    <t>谢运忠</t>
  </si>
  <si>
    <t>谢运波</t>
  </si>
  <si>
    <t>陈永庆</t>
  </si>
  <si>
    <t>陈慧明</t>
  </si>
  <si>
    <t>韦富由</t>
  </si>
  <si>
    <t>肖长义</t>
  </si>
  <si>
    <t>王天佑</t>
  </si>
  <si>
    <t>韦运前</t>
  </si>
  <si>
    <t>邓兴田</t>
  </si>
  <si>
    <t>黄玉生</t>
  </si>
  <si>
    <t>覃卢美</t>
  </si>
  <si>
    <t>韦晓燕</t>
  </si>
  <si>
    <t>王帮红</t>
  </si>
  <si>
    <t>李克生</t>
  </si>
  <si>
    <t>黄干琴</t>
  </si>
  <si>
    <t>韦邦喜</t>
  </si>
  <si>
    <t>李小娟</t>
  </si>
  <si>
    <t>钟世德</t>
  </si>
  <si>
    <t>曾宪福</t>
  </si>
  <si>
    <t>黄少谋</t>
  </si>
  <si>
    <t>韦树尤</t>
  </si>
  <si>
    <t>王朝均</t>
  </si>
  <si>
    <t>肖长德</t>
  </si>
  <si>
    <t>韦晓阳</t>
  </si>
  <si>
    <t>韦凯尤</t>
  </si>
  <si>
    <t>肖吉锋</t>
  </si>
  <si>
    <t>刘美成</t>
  </si>
  <si>
    <t>丘纪鲜</t>
  </si>
  <si>
    <t>王朝荣</t>
  </si>
  <si>
    <t>黄光祚</t>
  </si>
  <si>
    <t>黄桂永</t>
  </si>
  <si>
    <t>王朝新</t>
  </si>
  <si>
    <t>丘纪芳</t>
  </si>
  <si>
    <t>韦庆尤</t>
  </si>
  <si>
    <t>邓兴高</t>
  </si>
  <si>
    <t>梁善然</t>
  </si>
  <si>
    <t>刘正</t>
  </si>
  <si>
    <t>曾宪发</t>
  </si>
  <si>
    <t>王朝敏</t>
  </si>
  <si>
    <t>韦金尤</t>
  </si>
  <si>
    <t>钟世久</t>
  </si>
  <si>
    <t>黄世祥</t>
  </si>
  <si>
    <t>王朝永</t>
  </si>
  <si>
    <t>谭忠元</t>
  </si>
  <si>
    <t>王朝胜</t>
  </si>
  <si>
    <t>陈坤保</t>
  </si>
  <si>
    <t>潘长姣</t>
  </si>
  <si>
    <t>韦普善</t>
  </si>
  <si>
    <t>肖长政</t>
  </si>
  <si>
    <t>刘伟成</t>
  </si>
  <si>
    <t>韦爱尤</t>
  </si>
  <si>
    <t>刘佳成</t>
  </si>
  <si>
    <t>陈坤林</t>
  </si>
  <si>
    <t>韦本才</t>
  </si>
  <si>
    <t>张重</t>
  </si>
  <si>
    <t>韦小尤</t>
  </si>
  <si>
    <t>肖吉英</t>
  </si>
  <si>
    <t>韦宣尤</t>
  </si>
  <si>
    <t>邓晓东</t>
  </si>
  <si>
    <t>刘文华</t>
  </si>
  <si>
    <t>刘定成</t>
  </si>
  <si>
    <t>邓兴林</t>
  </si>
  <si>
    <t>韦普良</t>
  </si>
  <si>
    <t>肖长会</t>
  </si>
  <si>
    <t>刘少伦</t>
  </si>
  <si>
    <t>王小波</t>
  </si>
  <si>
    <t>王邦华</t>
  </si>
  <si>
    <t>肖吉宇</t>
  </si>
  <si>
    <t>王增富</t>
  </si>
  <si>
    <t>秦珍玲</t>
  </si>
  <si>
    <t>王朝兵</t>
  </si>
  <si>
    <t>王增云</t>
  </si>
  <si>
    <t>肖和明</t>
  </si>
  <si>
    <t>邱焕冯</t>
  </si>
  <si>
    <t>钟世芬</t>
  </si>
  <si>
    <t>钟奕连</t>
  </si>
  <si>
    <t>黄姣</t>
  </si>
  <si>
    <t>王翠云</t>
  </si>
  <si>
    <t>黄少荣</t>
  </si>
  <si>
    <t>钟世兴</t>
  </si>
  <si>
    <t>肖荣</t>
  </si>
  <si>
    <t>曾宪德</t>
  </si>
  <si>
    <t>邓必发</t>
  </si>
  <si>
    <t>周琼</t>
  </si>
  <si>
    <t>肖树生</t>
  </si>
  <si>
    <t>李克仪</t>
  </si>
  <si>
    <t>钟树林</t>
  </si>
  <si>
    <t>钟世刚</t>
  </si>
  <si>
    <t>王朝波</t>
  </si>
  <si>
    <t>王朝勇</t>
  </si>
  <si>
    <t>肖长林</t>
  </si>
  <si>
    <t>黄润发</t>
  </si>
  <si>
    <t>丘纪月</t>
  </si>
  <si>
    <t>钟世荣</t>
  </si>
  <si>
    <t>韦双才</t>
  </si>
  <si>
    <t>张泽华</t>
  </si>
  <si>
    <t>王天德</t>
  </si>
  <si>
    <t>王朝平</t>
  </si>
  <si>
    <t>丘纲黎</t>
  </si>
  <si>
    <t>丘纪荣</t>
  </si>
  <si>
    <t>丘纪水</t>
  </si>
  <si>
    <t>韦丽平</t>
  </si>
  <si>
    <t>黄军祥</t>
  </si>
  <si>
    <t>黄永会</t>
  </si>
  <si>
    <t>丘纪林</t>
  </si>
  <si>
    <t>钟世琪</t>
  </si>
  <si>
    <t>杨元兰</t>
  </si>
  <si>
    <t>刘勇保</t>
  </si>
  <si>
    <t>钟奕善</t>
  </si>
  <si>
    <t>黄少德</t>
  </si>
  <si>
    <t>钟世强</t>
  </si>
  <si>
    <t>黄少呈</t>
  </si>
  <si>
    <t>张世凡</t>
  </si>
  <si>
    <t>于菊秀</t>
  </si>
  <si>
    <t>韦山才</t>
  </si>
  <si>
    <t>邓双禄</t>
  </si>
  <si>
    <t>邓兴禄</t>
  </si>
  <si>
    <t>黄胜祥</t>
  </si>
  <si>
    <t>邓兴隆</t>
  </si>
  <si>
    <t>刘义成</t>
  </si>
  <si>
    <t>龙月琴</t>
  </si>
  <si>
    <t>邱纪福</t>
  </si>
  <si>
    <t>钟世明</t>
  </si>
  <si>
    <t>邓兴海</t>
  </si>
  <si>
    <t>黄光保</t>
  </si>
  <si>
    <t>王邦富</t>
  </si>
  <si>
    <t>黄学勇</t>
  </si>
  <si>
    <t>梁小翠</t>
  </si>
  <si>
    <t>周兰珍</t>
  </si>
  <si>
    <t>曾如冰</t>
  </si>
  <si>
    <t>邓兴波</t>
  </si>
  <si>
    <t>黄明祥</t>
  </si>
  <si>
    <t>肖长春</t>
  </si>
  <si>
    <t>梁代凤</t>
  </si>
  <si>
    <t>钟奕才</t>
  </si>
  <si>
    <t>韦赐尤</t>
  </si>
  <si>
    <t>肖玉琼</t>
  </si>
  <si>
    <t>钟世成</t>
  </si>
  <si>
    <t>王小庆</t>
  </si>
  <si>
    <t>邓必均</t>
  </si>
  <si>
    <t>王朝吉</t>
  </si>
  <si>
    <t>韦金华</t>
  </si>
  <si>
    <t>丘纪亮</t>
  </si>
  <si>
    <t>龙开祥</t>
  </si>
  <si>
    <t>邓兴奎</t>
  </si>
  <si>
    <t>黄吉荣</t>
  </si>
  <si>
    <t>莫秀珍</t>
  </si>
  <si>
    <t>王天合</t>
  </si>
  <si>
    <t>林四德</t>
  </si>
  <si>
    <t>廖永萍</t>
  </si>
  <si>
    <t>韦佳</t>
  </si>
  <si>
    <t>经孝娟</t>
  </si>
  <si>
    <t>钟世喜</t>
  </si>
  <si>
    <t>蓝保荣</t>
  </si>
  <si>
    <t>黄小荣</t>
  </si>
  <si>
    <t>蒋重恩</t>
  </si>
  <si>
    <t>宁翠云</t>
  </si>
  <si>
    <t>黄少安</t>
  </si>
  <si>
    <t>邱玉珍</t>
  </si>
  <si>
    <t>王挺</t>
  </si>
  <si>
    <t>韦四六</t>
  </si>
  <si>
    <t>钟世卫</t>
  </si>
  <si>
    <t>钟世禄</t>
  </si>
  <si>
    <t>丘纪胜</t>
  </si>
  <si>
    <t>钟回生</t>
  </si>
  <si>
    <t>丘日生</t>
  </si>
  <si>
    <t>王朝先</t>
  </si>
  <si>
    <t>韦普仁</t>
  </si>
  <si>
    <t>钟世庆</t>
  </si>
  <si>
    <t>黄少骞</t>
  </si>
  <si>
    <t>黄少凯</t>
  </si>
  <si>
    <t>丘纪新</t>
  </si>
  <si>
    <t>王朝林</t>
  </si>
  <si>
    <t>韦建才</t>
  </si>
  <si>
    <t>黄少魁</t>
  </si>
  <si>
    <t>韦远才</t>
  </si>
  <si>
    <t>谭有林</t>
  </si>
  <si>
    <t>舒秀林</t>
  </si>
  <si>
    <t>龙宪军</t>
  </si>
  <si>
    <t>黄四妹</t>
  </si>
  <si>
    <t>韦树成</t>
  </si>
  <si>
    <t>夏玉妹</t>
  </si>
  <si>
    <t>蓝国义</t>
  </si>
  <si>
    <t>韦水英</t>
  </si>
  <si>
    <t>邓兴山</t>
  </si>
  <si>
    <t>钟名</t>
  </si>
  <si>
    <t>钟明辉</t>
  </si>
  <si>
    <t>邓文政</t>
  </si>
  <si>
    <t>林世九</t>
  </si>
  <si>
    <t>韦浩尤</t>
  </si>
  <si>
    <t>曾新秀</t>
  </si>
  <si>
    <t>黄小凤</t>
  </si>
  <si>
    <t>肖明</t>
  </si>
  <si>
    <t>钟世益</t>
  </si>
  <si>
    <t>钟奕德</t>
  </si>
  <si>
    <t>王天付</t>
  </si>
  <si>
    <t>王邦全</t>
  </si>
  <si>
    <t>邓永连</t>
  </si>
  <si>
    <t>韦合琼</t>
  </si>
  <si>
    <t>王海云</t>
  </si>
  <si>
    <t>邓东明</t>
  </si>
  <si>
    <t>刘雪松</t>
  </si>
  <si>
    <t>邓兴盛</t>
  </si>
  <si>
    <t>钟士杰</t>
  </si>
  <si>
    <t>刘燕琼</t>
  </si>
  <si>
    <t>邱纪庭</t>
  </si>
  <si>
    <t>曾庆刚</t>
  </si>
  <si>
    <t>韦晓尤</t>
  </si>
  <si>
    <t>王朝明</t>
  </si>
  <si>
    <t>邓石又</t>
  </si>
  <si>
    <t>韦剑尤</t>
  </si>
  <si>
    <t>王天六</t>
  </si>
  <si>
    <t>谢丽芳</t>
  </si>
  <si>
    <t>林世永</t>
  </si>
  <si>
    <t>钟世云</t>
  </si>
  <si>
    <t>邓兴旺</t>
  </si>
  <si>
    <t>丘冯珍</t>
  </si>
  <si>
    <t>龙三英</t>
  </si>
  <si>
    <t>梁桂萍</t>
  </si>
  <si>
    <t>邓兴志</t>
  </si>
  <si>
    <t>钟小干</t>
  </si>
  <si>
    <t>邓又明</t>
  </si>
  <si>
    <t>李喜明</t>
  </si>
  <si>
    <t>钟翠英</t>
  </si>
  <si>
    <t>梁玉萍</t>
  </si>
  <si>
    <t>丘纲奇</t>
  </si>
  <si>
    <t>黄昌瑞</t>
  </si>
  <si>
    <t>韦敏尤</t>
  </si>
  <si>
    <t>梁万燕</t>
  </si>
  <si>
    <t>刘少庭</t>
  </si>
  <si>
    <t>韦佑才</t>
  </si>
  <si>
    <t>钟世波</t>
  </si>
  <si>
    <t>周纪芬</t>
  </si>
  <si>
    <t>杨崎纹</t>
  </si>
  <si>
    <t>王金秀</t>
  </si>
  <si>
    <t>韦国初</t>
  </si>
  <si>
    <t>刘少永</t>
  </si>
  <si>
    <t>王连荣</t>
  </si>
  <si>
    <t>钟明发</t>
  </si>
  <si>
    <t>钟奕元</t>
  </si>
  <si>
    <t>王素琼</t>
  </si>
  <si>
    <t>兰宝元</t>
  </si>
  <si>
    <t>周凤珍</t>
  </si>
  <si>
    <t>曾宪明</t>
  </si>
  <si>
    <t>黄丽敏</t>
  </si>
  <si>
    <t>钟世全</t>
  </si>
  <si>
    <t>黄秀华</t>
  </si>
  <si>
    <t>波塘村</t>
  </si>
  <si>
    <t>莫贵连</t>
  </si>
  <si>
    <t>梁贵庆</t>
  </si>
  <si>
    <t>梁雨发</t>
  </si>
  <si>
    <t>韦在宇</t>
  </si>
  <si>
    <t>于清桂</t>
  </si>
  <si>
    <t>伍辉斌</t>
  </si>
  <si>
    <t>王翠昆</t>
  </si>
  <si>
    <t>莫学刚</t>
  </si>
  <si>
    <t>韦在敏</t>
  </si>
  <si>
    <t>廖继妹</t>
  </si>
  <si>
    <t>邓树连</t>
  </si>
  <si>
    <t>梁华</t>
  </si>
  <si>
    <t>莫丙生</t>
  </si>
  <si>
    <t>伍辉明</t>
  </si>
  <si>
    <t>莫胜财</t>
  </si>
  <si>
    <t>莫石生</t>
  </si>
  <si>
    <t>莫江成</t>
  </si>
  <si>
    <t>侯太保</t>
  </si>
  <si>
    <t>侯丙荣</t>
  </si>
  <si>
    <t>韦玉兰</t>
  </si>
  <si>
    <t>夏福秀</t>
  </si>
  <si>
    <t>梁七六</t>
  </si>
  <si>
    <t>梁红云</t>
  </si>
  <si>
    <t>梁庚林</t>
  </si>
  <si>
    <t>梁东林</t>
  </si>
  <si>
    <t>舒五三</t>
  </si>
  <si>
    <t>潘玉成</t>
  </si>
  <si>
    <t>梁庚生</t>
  </si>
  <si>
    <t>梁水生</t>
  </si>
  <si>
    <t>黄英</t>
  </si>
  <si>
    <t>梁志全</t>
  </si>
  <si>
    <t>潘永生</t>
  </si>
  <si>
    <t>舒双桂</t>
  </si>
  <si>
    <t>潘天华</t>
  </si>
  <si>
    <t>梁成</t>
  </si>
  <si>
    <t>梁树友</t>
  </si>
  <si>
    <t>潘庚连</t>
  </si>
  <si>
    <t>潘秋庆</t>
  </si>
  <si>
    <t>梁瑞生</t>
  </si>
  <si>
    <t>潘成云</t>
  </si>
  <si>
    <t>张月忠</t>
  </si>
  <si>
    <t>周桂连</t>
  </si>
  <si>
    <t>潘学成</t>
  </si>
  <si>
    <t>梁送华</t>
  </si>
  <si>
    <t>林秀弟</t>
  </si>
  <si>
    <t>潘宣友</t>
  </si>
  <si>
    <t>梁增连</t>
  </si>
  <si>
    <t>潘五一</t>
  </si>
  <si>
    <t>梁双荣</t>
  </si>
  <si>
    <t>潘树连</t>
  </si>
  <si>
    <t>侯翠英</t>
  </si>
  <si>
    <t>韦运来</t>
  </si>
  <si>
    <t>周菊秀</t>
  </si>
  <si>
    <t>梁玉连</t>
  </si>
  <si>
    <t>周庆连</t>
  </si>
  <si>
    <t>周庆安</t>
  </si>
  <si>
    <t>潘田秀</t>
  </si>
  <si>
    <t>李干玉</t>
  </si>
  <si>
    <t>周小庆</t>
  </si>
  <si>
    <t>莫家茂</t>
  </si>
  <si>
    <t>梁水连</t>
  </si>
  <si>
    <t>莫五日</t>
  </si>
  <si>
    <t>莫溅妹</t>
  </si>
  <si>
    <t>梁树明</t>
  </si>
  <si>
    <t>周水保</t>
  </si>
  <si>
    <t>潘学飞</t>
  </si>
  <si>
    <t>梁小田</t>
  </si>
  <si>
    <t>韦文图</t>
  </si>
  <si>
    <t>梁冬荣</t>
  </si>
  <si>
    <t>潘运友</t>
  </si>
  <si>
    <t>潘学钧</t>
  </si>
  <si>
    <t>莫珍秀</t>
  </si>
  <si>
    <t>林福连</t>
  </si>
  <si>
    <t>莫家胜</t>
  </si>
  <si>
    <t>林定有</t>
  </si>
  <si>
    <t>潘庆荣</t>
  </si>
  <si>
    <t>梁冬友</t>
  </si>
  <si>
    <t>莫庚连</t>
  </si>
  <si>
    <t>刘元姣</t>
  </si>
  <si>
    <t>韦世明</t>
  </si>
  <si>
    <t>韦在庭</t>
  </si>
  <si>
    <t>夏玉林</t>
  </si>
  <si>
    <t>韦玉田</t>
  </si>
  <si>
    <t>韦运连</t>
  </si>
  <si>
    <t>韦在忠</t>
  </si>
  <si>
    <t>韦春华</t>
  </si>
  <si>
    <t>韦代连</t>
  </si>
  <si>
    <t>韦在国</t>
  </si>
  <si>
    <t>韦国正</t>
  </si>
  <si>
    <t>韦孝林</t>
  </si>
  <si>
    <t>韦小安</t>
  </si>
  <si>
    <t>韦在军</t>
  </si>
  <si>
    <t>韦孝连</t>
  </si>
  <si>
    <t>韦长生</t>
  </si>
  <si>
    <t>韦忠连</t>
  </si>
  <si>
    <t>韦丰强</t>
  </si>
  <si>
    <t>韦建生</t>
  </si>
  <si>
    <t>韦纪荣</t>
  </si>
  <si>
    <t>廖秀英</t>
  </si>
  <si>
    <t>韦天保</t>
  </si>
  <si>
    <t>韦三弟</t>
  </si>
  <si>
    <t>韦保明</t>
  </si>
  <si>
    <t>潘玉红</t>
  </si>
  <si>
    <t>韦水生</t>
  </si>
  <si>
    <t>韦六八</t>
  </si>
  <si>
    <t>韦如好</t>
  </si>
  <si>
    <t>韦元忠</t>
  </si>
  <si>
    <t>韦五一</t>
  </si>
  <si>
    <t>韦怀生</t>
  </si>
  <si>
    <t>韦从生</t>
  </si>
  <si>
    <t>韦小田</t>
  </si>
  <si>
    <t>门六九</t>
  </si>
  <si>
    <t>韦华生</t>
  </si>
  <si>
    <t>谢锐光</t>
  </si>
  <si>
    <t>门有和</t>
  </si>
  <si>
    <t>韦庆荣</t>
  </si>
  <si>
    <t>韦光明</t>
  </si>
  <si>
    <t>韦顺荣</t>
  </si>
  <si>
    <t>韦鹏</t>
  </si>
  <si>
    <t>韦在华</t>
  </si>
  <si>
    <t>韦全图</t>
  </si>
  <si>
    <t>韦特娟</t>
  </si>
  <si>
    <t>韦光福</t>
  </si>
  <si>
    <t>蓝树青</t>
  </si>
  <si>
    <t>韦国荣</t>
  </si>
  <si>
    <t>韦务生</t>
  </si>
  <si>
    <t>韦小荣</t>
  </si>
  <si>
    <t>韦光志</t>
  </si>
  <si>
    <t>韦瑞荣</t>
  </si>
  <si>
    <t>韦光庭</t>
  </si>
  <si>
    <t>李宏林</t>
  </si>
  <si>
    <t>门连安</t>
  </si>
  <si>
    <t>门四六</t>
  </si>
  <si>
    <t>门务生</t>
  </si>
  <si>
    <t>门国保</t>
  </si>
  <si>
    <t>门福生</t>
  </si>
  <si>
    <t>门树华</t>
  </si>
  <si>
    <t>侯田华</t>
  </si>
  <si>
    <t>侯桂永</t>
  </si>
  <si>
    <t>侯琴生</t>
  </si>
  <si>
    <t>拉木村</t>
  </si>
  <si>
    <t>梁琼珍</t>
  </si>
  <si>
    <t>朱凤琼</t>
  </si>
  <si>
    <t>陆有荣</t>
  </si>
  <si>
    <t>莫政华</t>
  </si>
  <si>
    <t>莫庚保</t>
  </si>
  <si>
    <t>梁元姣</t>
  </si>
  <si>
    <t>梁新弟</t>
  </si>
  <si>
    <t>梁兰秀</t>
  </si>
  <si>
    <t>王连芳</t>
  </si>
  <si>
    <t>梁燕琼</t>
  </si>
  <si>
    <t>梁德荣</t>
  </si>
  <si>
    <t>梁仁连</t>
  </si>
  <si>
    <t>邓龙贵</t>
  </si>
  <si>
    <t>莫安云</t>
  </si>
  <si>
    <t>刘新华</t>
  </si>
  <si>
    <t>梁三弟</t>
  </si>
  <si>
    <t>梁双</t>
  </si>
  <si>
    <t>钟丙送</t>
  </si>
  <si>
    <t>梁有林</t>
  </si>
  <si>
    <t>梁满友</t>
  </si>
  <si>
    <t>秦淑芳</t>
  </si>
  <si>
    <t>莫六庆</t>
  </si>
  <si>
    <t>廖静萍</t>
  </si>
  <si>
    <t>林健波</t>
  </si>
  <si>
    <t>秦露芳</t>
  </si>
  <si>
    <t>秦珍</t>
  </si>
  <si>
    <t>莫怀林</t>
  </si>
  <si>
    <t>何运连</t>
  </si>
  <si>
    <t>王连次</t>
  </si>
  <si>
    <t>王建英</t>
  </si>
  <si>
    <t>秦能达</t>
  </si>
  <si>
    <t>于瑞燕</t>
  </si>
  <si>
    <t>龙双成</t>
  </si>
  <si>
    <t>梁次生</t>
  </si>
  <si>
    <t>蒋冬秀</t>
  </si>
  <si>
    <t>梁胜林</t>
  </si>
  <si>
    <t>陈华英</t>
  </si>
  <si>
    <t>于鹏</t>
  </si>
  <si>
    <t>于竟发</t>
  </si>
  <si>
    <t>于九金</t>
  </si>
  <si>
    <t>张新凤</t>
  </si>
  <si>
    <t>蒋永荣</t>
  </si>
  <si>
    <t>蒋兴连</t>
  </si>
  <si>
    <t>于菊珍</t>
  </si>
  <si>
    <t>莫冬连</t>
  </si>
  <si>
    <t>莫丽平</t>
  </si>
  <si>
    <t>王永忠</t>
  </si>
  <si>
    <t>王卫芳</t>
  </si>
  <si>
    <t>于荣成</t>
  </si>
  <si>
    <t>于建荣</t>
  </si>
  <si>
    <t>于昭萌</t>
  </si>
  <si>
    <t>于新玉</t>
  </si>
  <si>
    <t>于昭玉</t>
  </si>
  <si>
    <t>梁承华</t>
  </si>
  <si>
    <t>于宏保</t>
  </si>
  <si>
    <t>于四民</t>
  </si>
  <si>
    <t>于全真</t>
  </si>
  <si>
    <t>于德凤</t>
  </si>
  <si>
    <t>于映兰</t>
  </si>
  <si>
    <t>于新义</t>
  </si>
  <si>
    <t>蒋国军</t>
  </si>
  <si>
    <t>潘伟林</t>
  </si>
  <si>
    <t>于志风</t>
  </si>
  <si>
    <t>韦友文</t>
  </si>
  <si>
    <t>于荣生</t>
  </si>
  <si>
    <t>于继英</t>
  </si>
  <si>
    <t>秦玉兰</t>
  </si>
  <si>
    <t>于武松</t>
  </si>
  <si>
    <t>梁炳干</t>
  </si>
  <si>
    <t>于鹤生</t>
  </si>
  <si>
    <t>于昭合</t>
  </si>
  <si>
    <t>于昆伶</t>
  </si>
  <si>
    <t>于石明</t>
  </si>
  <si>
    <t>于德荣</t>
  </si>
  <si>
    <t>莫菊林</t>
  </si>
  <si>
    <t>于昭庆</t>
  </si>
  <si>
    <t>于文华</t>
  </si>
  <si>
    <t>于晓明</t>
  </si>
  <si>
    <t>于建军</t>
  </si>
  <si>
    <t>于竟荣</t>
  </si>
  <si>
    <t>于映菊</t>
  </si>
  <si>
    <t>于文得</t>
  </si>
  <si>
    <t>张球英</t>
  </si>
  <si>
    <t>于明成</t>
  </si>
  <si>
    <t>韦纯珍</t>
  </si>
  <si>
    <t>于月林</t>
  </si>
  <si>
    <t>于小保</t>
  </si>
  <si>
    <t>于昭广</t>
  </si>
  <si>
    <t>于小连</t>
  </si>
  <si>
    <t>于春连</t>
  </si>
  <si>
    <t>于德君</t>
  </si>
  <si>
    <t>于庆德</t>
  </si>
  <si>
    <t>于冯保</t>
  </si>
  <si>
    <t>于田弟</t>
  </si>
  <si>
    <t>于小云</t>
  </si>
  <si>
    <t>于初明</t>
  </si>
  <si>
    <t>于石生</t>
  </si>
  <si>
    <t>于昭宋</t>
  </si>
  <si>
    <t>于健祥</t>
  </si>
  <si>
    <t>于新平</t>
  </si>
  <si>
    <t>于顺珍</t>
  </si>
  <si>
    <t>于林艳</t>
  </si>
  <si>
    <t>于继成</t>
  </si>
  <si>
    <t>于树云</t>
  </si>
  <si>
    <t>于建忠</t>
  </si>
  <si>
    <t>于小志</t>
  </si>
  <si>
    <t>于娟</t>
  </si>
  <si>
    <t>于佶岑</t>
  </si>
  <si>
    <t>于昭保</t>
  </si>
  <si>
    <t>梁春生</t>
  </si>
  <si>
    <t>梁新连</t>
  </si>
  <si>
    <t>梁丙姣</t>
  </si>
  <si>
    <t>梁宗连</t>
  </si>
  <si>
    <t>黄粒素</t>
  </si>
  <si>
    <t>梁汝发</t>
  </si>
  <si>
    <t>梁树祥</t>
  </si>
  <si>
    <t>秦建祥</t>
  </si>
  <si>
    <t>梁孟德</t>
  </si>
  <si>
    <t>梁海平</t>
  </si>
  <si>
    <t>梁玉平</t>
  </si>
  <si>
    <t>梁宗富</t>
  </si>
  <si>
    <t>梁瑞昌</t>
  </si>
  <si>
    <t>梁成平</t>
  </si>
  <si>
    <t>梁宗保</t>
  </si>
  <si>
    <t>梁连平</t>
  </si>
  <si>
    <t>毛五三</t>
  </si>
  <si>
    <t>梁怀荣</t>
  </si>
  <si>
    <t>梁荣平</t>
  </si>
  <si>
    <t>梁世发</t>
  </si>
  <si>
    <t>梁孝林</t>
  </si>
  <si>
    <t>梁六九</t>
  </si>
  <si>
    <t>梁怀臣</t>
  </si>
  <si>
    <t>梁宗贵</t>
  </si>
  <si>
    <t>秦桂珍</t>
  </si>
  <si>
    <t>梁荣华</t>
  </si>
  <si>
    <t>梁四荣</t>
  </si>
  <si>
    <t>秦玉妹</t>
  </si>
  <si>
    <t>梁汝才</t>
  </si>
  <si>
    <t>梁宗伦</t>
  </si>
  <si>
    <t>梁仕全</t>
  </si>
  <si>
    <t>梁庚平</t>
  </si>
  <si>
    <t>张素兰</t>
  </si>
  <si>
    <t>梁安平</t>
  </si>
  <si>
    <t>秦建文</t>
  </si>
  <si>
    <t>梁德生</t>
  </si>
  <si>
    <t>卢永杰</t>
  </si>
  <si>
    <t>梁小鹤</t>
  </si>
  <si>
    <t>梁春华</t>
  </si>
  <si>
    <t>毛六四</t>
  </si>
  <si>
    <t>梁宗余</t>
  </si>
  <si>
    <t>秦明玉</t>
  </si>
  <si>
    <t>梁宗谦</t>
  </si>
  <si>
    <t>梁宗球</t>
  </si>
  <si>
    <t>秦景辉</t>
  </si>
  <si>
    <t>钟明德</t>
  </si>
  <si>
    <t>罗思义</t>
  </si>
  <si>
    <t>刘志峰</t>
  </si>
  <si>
    <t>秦玉喜</t>
  </si>
  <si>
    <t>黄玉林</t>
  </si>
  <si>
    <t>韦智方</t>
  </si>
  <si>
    <t>韦成刚</t>
  </si>
  <si>
    <t>韦树荣</t>
  </si>
  <si>
    <t>刘全贵</t>
  </si>
  <si>
    <t>黄文明</t>
  </si>
  <si>
    <t>罗致藩</t>
  </si>
  <si>
    <t>梁恩</t>
  </si>
  <si>
    <t>韦务荣</t>
  </si>
  <si>
    <t>秦景林</t>
  </si>
  <si>
    <t>黄田明</t>
  </si>
  <si>
    <t>秦振华</t>
  </si>
  <si>
    <t>梁务林</t>
  </si>
  <si>
    <t>黄务仁</t>
  </si>
  <si>
    <t>黄满弟</t>
  </si>
  <si>
    <t>韦成保</t>
  </si>
  <si>
    <t>黄文亮</t>
  </si>
  <si>
    <t>秦景昌</t>
  </si>
  <si>
    <t>韦小明</t>
  </si>
  <si>
    <t>秦金华</t>
  </si>
  <si>
    <t>刘荣昌</t>
  </si>
  <si>
    <t>韦卫生</t>
  </si>
  <si>
    <t>刘纪祥</t>
  </si>
  <si>
    <t>秦景文</t>
  </si>
  <si>
    <t>钟明杰</t>
  </si>
  <si>
    <t>黄小林</t>
  </si>
  <si>
    <t>钟振荣</t>
  </si>
  <si>
    <t>蒋桂德</t>
  </si>
  <si>
    <t>梁琼秀</t>
  </si>
  <si>
    <t>梁泰连</t>
  </si>
  <si>
    <t>蒋永平</t>
  </si>
  <si>
    <t>于明生</t>
  </si>
  <si>
    <t>于小荣</t>
  </si>
  <si>
    <t>于美林</t>
  </si>
  <si>
    <t>蒋炳璋</t>
  </si>
  <si>
    <t>于文生</t>
  </si>
  <si>
    <t>王羽成</t>
  </si>
  <si>
    <t>于修林</t>
  </si>
  <si>
    <t>秦庆保</t>
  </si>
  <si>
    <t>梁汝振</t>
  </si>
  <si>
    <t>梁福送</t>
  </si>
  <si>
    <t>蒋永华</t>
  </si>
  <si>
    <t>梁炳荣</t>
  </si>
  <si>
    <t>蒋柒生</t>
  </si>
  <si>
    <t>梁泰铭</t>
  </si>
  <si>
    <t>蒋小双</t>
  </si>
  <si>
    <t>梁永秀</t>
  </si>
  <si>
    <t>曹国昌</t>
  </si>
  <si>
    <t>梁里</t>
  </si>
  <si>
    <t>梁福成</t>
  </si>
  <si>
    <t>蒋宗泰</t>
  </si>
  <si>
    <t>梁汝均</t>
  </si>
  <si>
    <t>蒋昌桂</t>
  </si>
  <si>
    <t>梁福生</t>
  </si>
  <si>
    <t>蒋新禄</t>
  </si>
  <si>
    <t>蒋荣生</t>
  </si>
  <si>
    <t>梁泰华</t>
  </si>
  <si>
    <t>梁怀安</t>
  </si>
  <si>
    <t>蒋炳贵</t>
  </si>
  <si>
    <t>蒋玉洁</t>
  </si>
  <si>
    <t>莫秋明</t>
  </si>
  <si>
    <t>于德芳</t>
  </si>
  <si>
    <t>莫水连</t>
  </si>
  <si>
    <t>莫福生</t>
  </si>
  <si>
    <t>莫新明</t>
  </si>
  <si>
    <t>于日明</t>
  </si>
  <si>
    <t>潘冬明</t>
  </si>
  <si>
    <t>于德富</t>
  </si>
  <si>
    <t>莫树祥</t>
  </si>
  <si>
    <t>莫广荣</t>
  </si>
  <si>
    <t>于树成</t>
  </si>
  <si>
    <t>莫新得</t>
  </si>
  <si>
    <t>于次荣</t>
  </si>
  <si>
    <t>于桂全</t>
  </si>
  <si>
    <t>徐梦英</t>
  </si>
  <si>
    <t>于代发</t>
  </si>
  <si>
    <t>三多村</t>
  </si>
  <si>
    <t>韦良友</t>
  </si>
  <si>
    <t>谢应峰</t>
  </si>
  <si>
    <t>韦华康</t>
  </si>
  <si>
    <t>茶料村</t>
  </si>
  <si>
    <t>盘成保</t>
  </si>
  <si>
    <t>赵进贵</t>
  </si>
  <si>
    <t>黄成军</t>
  </si>
  <si>
    <t>黄万新</t>
  </si>
  <si>
    <t>涂翠英</t>
  </si>
  <si>
    <t>盘成仁</t>
  </si>
  <si>
    <t>河东村</t>
  </si>
  <si>
    <t>吴桂琼</t>
  </si>
  <si>
    <t>赵才仁</t>
  </si>
  <si>
    <t>赵才金</t>
  </si>
  <si>
    <t>赵忠万</t>
  </si>
  <si>
    <t>吴桂秀</t>
  </si>
  <si>
    <t>赵忠金</t>
  </si>
  <si>
    <t>杨志勇</t>
  </si>
  <si>
    <t>和顺村</t>
  </si>
  <si>
    <t>黄仁荣</t>
  </si>
  <si>
    <t>黄成兵</t>
  </si>
  <si>
    <t>张永琼</t>
  </si>
  <si>
    <t>李成福</t>
  </si>
  <si>
    <t>黄彩钢</t>
  </si>
  <si>
    <t>徐乾新</t>
  </si>
  <si>
    <t>唐晓雯</t>
  </si>
  <si>
    <t>胜利村</t>
  </si>
  <si>
    <t>韦康义</t>
  </si>
  <si>
    <t>韦志强</t>
  </si>
  <si>
    <t>韦绍德</t>
  </si>
  <si>
    <t>黄春龙</t>
  </si>
  <si>
    <t>罗合明</t>
  </si>
  <si>
    <t>韦荣立</t>
  </si>
  <si>
    <t>韦菊英</t>
  </si>
  <si>
    <t>黄宗林</t>
  </si>
  <si>
    <t>风雹</t>
  </si>
  <si>
    <t>赵有宣</t>
  </si>
  <si>
    <t>刘宣荣</t>
  </si>
  <si>
    <t>冯文珍</t>
  </si>
  <si>
    <t>盘进能</t>
  </si>
  <si>
    <t>李祖庆</t>
  </si>
  <si>
    <t>廖小平</t>
  </si>
  <si>
    <t>韦桂明</t>
  </si>
  <si>
    <t>廖万荣</t>
  </si>
  <si>
    <t>韦邦军</t>
  </si>
  <si>
    <t>李传志</t>
  </si>
  <si>
    <t>蓝盛光</t>
  </si>
  <si>
    <t>韦邦松</t>
  </si>
  <si>
    <t>陈明日</t>
  </si>
  <si>
    <t>韦志刚</t>
  </si>
  <si>
    <t>韦荣宣</t>
  </si>
  <si>
    <t>蓝红双</t>
  </si>
  <si>
    <t>张展荣</t>
  </si>
  <si>
    <t>林发全</t>
  </si>
  <si>
    <t>陈明星</t>
  </si>
  <si>
    <t>陈明学</t>
  </si>
  <si>
    <t>韦康兴</t>
  </si>
  <si>
    <t>义汝忠</t>
  </si>
  <si>
    <t>义汝奎</t>
  </si>
  <si>
    <t>义汝青</t>
  </si>
  <si>
    <t>韦正才</t>
  </si>
  <si>
    <t>黄雪林</t>
  </si>
  <si>
    <t>义汝胜</t>
  </si>
  <si>
    <t>罗思凡</t>
  </si>
  <si>
    <t>义汝生</t>
  </si>
  <si>
    <t>田建全</t>
  </si>
  <si>
    <t>蓝盛荣</t>
  </si>
  <si>
    <t>庞福昌</t>
  </si>
  <si>
    <t>赵玉兰</t>
  </si>
  <si>
    <t>赵成庆</t>
  </si>
  <si>
    <t>韦绍宇</t>
  </si>
  <si>
    <t>韦振德</t>
  </si>
  <si>
    <t>骆宏胜</t>
  </si>
  <si>
    <t>罗全明</t>
  </si>
  <si>
    <t>韦绍明</t>
  </si>
  <si>
    <t>黄裕财</t>
  </si>
  <si>
    <t>刘克玲</t>
  </si>
  <si>
    <t>王宏明</t>
  </si>
  <si>
    <t>邓贵荣</t>
  </si>
  <si>
    <t>庞福生</t>
  </si>
  <si>
    <t>林达平</t>
  </si>
  <si>
    <t>赵成干</t>
  </si>
  <si>
    <t>林翠珍</t>
  </si>
  <si>
    <t>赵成林</t>
  </si>
  <si>
    <t>李金福</t>
  </si>
  <si>
    <t>赵有干</t>
  </si>
  <si>
    <t>覃永坤</t>
  </si>
  <si>
    <t>李有旺</t>
  </si>
  <si>
    <t>李文书</t>
  </si>
  <si>
    <t>黄通明</t>
  </si>
  <si>
    <t>赵才保</t>
  </si>
  <si>
    <t>庞福仁</t>
  </si>
  <si>
    <t>庞成文</t>
  </si>
  <si>
    <t>庞福庆</t>
  </si>
  <si>
    <t>赵成学</t>
  </si>
  <si>
    <t>冯文</t>
  </si>
  <si>
    <t>黄春意</t>
  </si>
  <si>
    <t>杨赵林</t>
  </si>
  <si>
    <t>黄田荣</t>
  </si>
  <si>
    <t>田保荣</t>
  </si>
  <si>
    <t>刘雪强</t>
  </si>
  <si>
    <t>韦凯</t>
  </si>
  <si>
    <t>桂林市</t>
  </si>
  <si>
    <t>广福乡</t>
  </si>
  <si>
    <t>龙溪村</t>
  </si>
  <si>
    <t>韦天佑</t>
  </si>
  <si>
    <t>龙溪1队</t>
  </si>
  <si>
    <t>陶小元</t>
  </si>
  <si>
    <t>韦散华</t>
  </si>
  <si>
    <t>韦象华</t>
  </si>
  <si>
    <t>韦寿征</t>
  </si>
  <si>
    <t>韦小树</t>
  </si>
  <si>
    <t>李仕勤</t>
  </si>
  <si>
    <t>李红星</t>
  </si>
  <si>
    <t>韦文德</t>
  </si>
  <si>
    <t>陶丽</t>
  </si>
  <si>
    <t>廖宜钦</t>
  </si>
  <si>
    <t>李宏华</t>
  </si>
  <si>
    <t>韦文明</t>
  </si>
  <si>
    <t>陈玉珍</t>
  </si>
  <si>
    <t>李七四</t>
  </si>
  <si>
    <t>李纪敏</t>
  </si>
  <si>
    <t>李宏兴</t>
  </si>
  <si>
    <t>罗成明</t>
  </si>
  <si>
    <t>李华连</t>
  </si>
  <si>
    <t>韦寿全</t>
  </si>
  <si>
    <t>李华林</t>
  </si>
  <si>
    <t>谢继明</t>
  </si>
  <si>
    <t>谢维春</t>
  </si>
  <si>
    <t>谢维冬</t>
  </si>
  <si>
    <t>陈贻敏</t>
  </si>
  <si>
    <t>谢志宏</t>
  </si>
  <si>
    <t>五保户</t>
  </si>
  <si>
    <t>韦象富</t>
  </si>
  <si>
    <t>韦建初</t>
  </si>
  <si>
    <t>韦建双</t>
  </si>
  <si>
    <t>韦建重</t>
  </si>
  <si>
    <t>罗送明</t>
  </si>
  <si>
    <t>罗小连</t>
  </si>
  <si>
    <t>谢小永</t>
  </si>
  <si>
    <t>周青</t>
  </si>
  <si>
    <t>谢遵义</t>
  </si>
  <si>
    <t>林飞</t>
  </si>
  <si>
    <t>韦建勋</t>
  </si>
  <si>
    <t>罗号奎</t>
  </si>
  <si>
    <t>韦建红</t>
  </si>
  <si>
    <t>龙朝玉</t>
  </si>
  <si>
    <t>韦孟友</t>
  </si>
  <si>
    <t>韦红日</t>
  </si>
  <si>
    <t>王明秀</t>
  </si>
  <si>
    <t>韦散钦</t>
  </si>
  <si>
    <t>韦散民</t>
  </si>
  <si>
    <t>谢先明</t>
  </si>
  <si>
    <t>谢小明</t>
  </si>
  <si>
    <t>谢志平</t>
  </si>
  <si>
    <t>韦勇</t>
  </si>
  <si>
    <t>韦建成</t>
  </si>
  <si>
    <t>韦永荣</t>
  </si>
  <si>
    <t>韦建国</t>
  </si>
  <si>
    <t>贲军平</t>
  </si>
  <si>
    <t>龙溪2队</t>
  </si>
  <si>
    <t>贲井明</t>
  </si>
  <si>
    <t>李宏永</t>
  </si>
  <si>
    <t>李峰</t>
  </si>
  <si>
    <t>李应珍</t>
  </si>
  <si>
    <t>李红初</t>
  </si>
  <si>
    <t>李宏军</t>
  </si>
  <si>
    <t>李宏坤</t>
  </si>
  <si>
    <t>李传誉</t>
  </si>
  <si>
    <t>李传星</t>
  </si>
  <si>
    <t>李传勤</t>
  </si>
  <si>
    <t>廖争明</t>
  </si>
  <si>
    <t>廖宜文</t>
  </si>
  <si>
    <t>廖先灵</t>
  </si>
  <si>
    <t>廖先杰</t>
  </si>
  <si>
    <t>廖雪锋</t>
  </si>
  <si>
    <t>陶军成</t>
  </si>
  <si>
    <t>廖宜宣</t>
  </si>
  <si>
    <t>廖善灵</t>
  </si>
  <si>
    <t>廖宜凯</t>
  </si>
  <si>
    <t>廖宜福</t>
  </si>
  <si>
    <t>谢树兰</t>
  </si>
  <si>
    <t>廖宜喜</t>
  </si>
  <si>
    <t>廖武灵</t>
  </si>
  <si>
    <t>廖旭霖</t>
  </si>
  <si>
    <t>陶能胜</t>
  </si>
  <si>
    <t>廖万能</t>
  </si>
  <si>
    <t>廖雪倩</t>
  </si>
  <si>
    <t>廖宜兵</t>
  </si>
  <si>
    <t>廖宜宁</t>
  </si>
  <si>
    <t>陶能学</t>
  </si>
  <si>
    <t>陶明飞</t>
  </si>
  <si>
    <t>9</t>
  </si>
  <si>
    <t>陶能德</t>
  </si>
  <si>
    <t>陶能贵</t>
  </si>
  <si>
    <t>廖先刚</t>
  </si>
  <si>
    <t>廖小培</t>
  </si>
  <si>
    <t>陶七一</t>
  </si>
  <si>
    <t>王长军</t>
  </si>
  <si>
    <t>龙永明</t>
  </si>
  <si>
    <t>贲小连</t>
  </si>
  <si>
    <t>陶能荣</t>
  </si>
  <si>
    <t>陶四七</t>
  </si>
  <si>
    <t>陶能林</t>
  </si>
  <si>
    <t>李宏语</t>
  </si>
  <si>
    <t>廖宜军</t>
  </si>
  <si>
    <t>廖先靖</t>
  </si>
  <si>
    <t>廖先德</t>
  </si>
  <si>
    <t>廖宜玉</t>
  </si>
  <si>
    <t>李传生</t>
  </si>
  <si>
    <t>贲林</t>
  </si>
  <si>
    <t>贲荣生</t>
  </si>
  <si>
    <t>陶四弟</t>
  </si>
  <si>
    <t>龙溪3队</t>
  </si>
  <si>
    <t>陶能平</t>
  </si>
  <si>
    <t>李小英</t>
  </si>
  <si>
    <t>李宏吉</t>
  </si>
  <si>
    <t>廖宜发</t>
  </si>
  <si>
    <t>曾爱弟</t>
  </si>
  <si>
    <t>李传报</t>
  </si>
  <si>
    <t>谢运强</t>
  </si>
  <si>
    <t>李宗雄</t>
  </si>
  <si>
    <t>廖宜光</t>
  </si>
  <si>
    <t>廖宜树</t>
  </si>
  <si>
    <t>廖宜松</t>
  </si>
  <si>
    <t>李四林</t>
  </si>
  <si>
    <t>陈星平</t>
  </si>
  <si>
    <t>陶能强</t>
  </si>
  <si>
    <t>陶能光</t>
  </si>
  <si>
    <t>陶能相</t>
  </si>
  <si>
    <t>廖学新</t>
  </si>
  <si>
    <t>廖学武</t>
  </si>
  <si>
    <t>廖学发</t>
  </si>
  <si>
    <t>廖文连</t>
  </si>
  <si>
    <t>李云</t>
  </si>
  <si>
    <t>廖先付</t>
  </si>
  <si>
    <t>廖先华</t>
  </si>
  <si>
    <t>廖宜刚</t>
  </si>
  <si>
    <t>李四成</t>
  </si>
  <si>
    <t>李四锋</t>
  </si>
  <si>
    <t>陶小华</t>
  </si>
  <si>
    <t>游云</t>
  </si>
  <si>
    <t>陈少游</t>
  </si>
  <si>
    <t>陶连芳</t>
  </si>
  <si>
    <t>廖先建</t>
  </si>
  <si>
    <t>廖宜云</t>
  </si>
  <si>
    <t>陶能宣</t>
  </si>
  <si>
    <t>廖宜语</t>
  </si>
  <si>
    <t>廖宜春</t>
  </si>
  <si>
    <t>李宏纯</t>
  </si>
  <si>
    <t>袁梅英</t>
  </si>
  <si>
    <t>陶明军</t>
  </si>
  <si>
    <t>陈巧明</t>
  </si>
  <si>
    <t>陶敬元</t>
  </si>
  <si>
    <t>李友元</t>
  </si>
  <si>
    <t>李宗刚</t>
  </si>
  <si>
    <t>李崇义</t>
  </si>
  <si>
    <t>韦玉波</t>
  </si>
  <si>
    <t>罗义权</t>
  </si>
  <si>
    <t>李忠跳</t>
  </si>
  <si>
    <t>陶小宝</t>
  </si>
  <si>
    <t>谢运龙</t>
  </si>
  <si>
    <t>谢运红</t>
  </si>
  <si>
    <t>谢福成</t>
  </si>
  <si>
    <t>陶能新</t>
  </si>
  <si>
    <t>谢福祥</t>
  </si>
  <si>
    <t>邓珍平</t>
  </si>
  <si>
    <t>袁运华</t>
  </si>
  <si>
    <t>袁世华</t>
  </si>
  <si>
    <t>李杰林</t>
  </si>
  <si>
    <t>陶能周</t>
  </si>
  <si>
    <t>陶明刚</t>
  </si>
  <si>
    <t>李家安</t>
  </si>
  <si>
    <t>廖宜强</t>
  </si>
  <si>
    <t>李家勤</t>
  </si>
  <si>
    <t>李年英</t>
  </si>
  <si>
    <t>李家业</t>
  </si>
  <si>
    <t>陶天弟</t>
  </si>
  <si>
    <t>毛仁庆</t>
  </si>
  <si>
    <t>曾凡清</t>
  </si>
  <si>
    <t>龙溪4队</t>
  </si>
  <si>
    <t>曾杰</t>
  </si>
  <si>
    <t>莫建华</t>
  </si>
  <si>
    <t>何秋月</t>
  </si>
  <si>
    <t>曾小荣</t>
  </si>
  <si>
    <t>莫继明</t>
  </si>
  <si>
    <t>莫家力</t>
  </si>
  <si>
    <t>莫春燕</t>
  </si>
  <si>
    <t>曾桂生</t>
  </si>
  <si>
    <t>莫有祥</t>
  </si>
  <si>
    <t>曾祥德</t>
  </si>
  <si>
    <t>曾凡胜</t>
  </si>
  <si>
    <t>曾小孟</t>
  </si>
  <si>
    <t>曾禹荣</t>
  </si>
  <si>
    <t>曾彩杏</t>
  </si>
  <si>
    <t>韦建新</t>
  </si>
  <si>
    <t>曾小桂</t>
  </si>
  <si>
    <t>曾祥卫</t>
  </si>
  <si>
    <t>莫王辉</t>
  </si>
  <si>
    <t>莫日生</t>
  </si>
  <si>
    <t>廖先萍</t>
  </si>
  <si>
    <t>曾明华</t>
  </si>
  <si>
    <t>曾细姣</t>
  </si>
  <si>
    <t>曾秋燕</t>
  </si>
  <si>
    <t>曾祥永</t>
  </si>
  <si>
    <t>曾令兴</t>
  </si>
  <si>
    <t>曾凡顺</t>
  </si>
  <si>
    <t>曾太保</t>
  </si>
  <si>
    <t>张贱妹</t>
  </si>
  <si>
    <t>陶孟林</t>
  </si>
  <si>
    <t>陶明生</t>
  </si>
  <si>
    <t>侯正宣</t>
  </si>
  <si>
    <t>侯正华</t>
  </si>
  <si>
    <t>廖本零</t>
  </si>
  <si>
    <t>伍桂英</t>
  </si>
  <si>
    <t>曾四孟</t>
  </si>
  <si>
    <t>莫桥生</t>
  </si>
  <si>
    <t>廖本东</t>
  </si>
  <si>
    <t>曾祥文</t>
  </si>
  <si>
    <t>曾祥立</t>
  </si>
  <si>
    <t>曾凡初</t>
  </si>
  <si>
    <t>袁天佑</t>
  </si>
  <si>
    <t>袁家</t>
  </si>
  <si>
    <t>袁松</t>
  </si>
  <si>
    <t>袁遵善</t>
  </si>
  <si>
    <t>袁遵强</t>
  </si>
  <si>
    <t>袁子会</t>
  </si>
  <si>
    <t>袁子云</t>
  </si>
  <si>
    <t>廖传富</t>
  </si>
  <si>
    <t>袁凤娟</t>
  </si>
  <si>
    <t>袁桂生</t>
  </si>
  <si>
    <t>黄素芬</t>
  </si>
  <si>
    <t>袁燕平</t>
  </si>
  <si>
    <t>袁钦维</t>
  </si>
  <si>
    <t>袁遵学</t>
  </si>
  <si>
    <t>袁遵义</t>
  </si>
  <si>
    <t>袁钦会</t>
  </si>
  <si>
    <t>袁钦平</t>
  </si>
  <si>
    <t>袁文龙</t>
  </si>
  <si>
    <t>袁钦红</t>
  </si>
  <si>
    <t>袁连生</t>
  </si>
  <si>
    <t>袁钦贵</t>
  </si>
  <si>
    <t>袁钦党</t>
  </si>
  <si>
    <t>袁遵福</t>
  </si>
  <si>
    <t>袁必端</t>
  </si>
  <si>
    <t>袁必林</t>
  </si>
  <si>
    <t>袁九九</t>
  </si>
  <si>
    <t>何树斌</t>
  </si>
  <si>
    <t>袁天保</t>
  </si>
  <si>
    <t>廖宜飞</t>
  </si>
  <si>
    <t>袁遵杰</t>
  </si>
  <si>
    <t>袁建忠</t>
  </si>
  <si>
    <t>袁华琼</t>
  </si>
  <si>
    <t>廖宜建</t>
  </si>
  <si>
    <t>袁遵彦</t>
  </si>
  <si>
    <t>袁钦龙</t>
  </si>
  <si>
    <t>袁六三</t>
  </si>
  <si>
    <t>袁钦秀</t>
  </si>
  <si>
    <t>袁文红</t>
  </si>
  <si>
    <t>袁连送</t>
  </si>
  <si>
    <t>袁遵禹</t>
  </si>
  <si>
    <t>袁正安</t>
  </si>
  <si>
    <t>袁子芳</t>
  </si>
  <si>
    <t>袁建红</t>
  </si>
  <si>
    <t>袁明</t>
  </si>
  <si>
    <t>袁必轩</t>
  </si>
  <si>
    <t>袁进科</t>
  </si>
  <si>
    <t>袁根生</t>
  </si>
  <si>
    <t>坳头</t>
  </si>
  <si>
    <t>袁根连</t>
  </si>
  <si>
    <t>张勤</t>
  </si>
  <si>
    <t>张建</t>
  </si>
  <si>
    <t>王兰秀</t>
  </si>
  <si>
    <t>王万明</t>
  </si>
  <si>
    <t>骆小华</t>
  </si>
  <si>
    <t>郑美秀</t>
  </si>
  <si>
    <t>郑成华</t>
  </si>
  <si>
    <t>廖荣娟</t>
  </si>
  <si>
    <t>廖忠明</t>
  </si>
  <si>
    <t>廖宜周</t>
  </si>
  <si>
    <t>廖玉安</t>
  </si>
  <si>
    <t>廖玉生</t>
  </si>
  <si>
    <t>廖宜兴</t>
  </si>
  <si>
    <t>廖光连</t>
  </si>
  <si>
    <t>廖玉光</t>
  </si>
  <si>
    <t>廖玉明</t>
  </si>
  <si>
    <t>郑成义</t>
  </si>
  <si>
    <t>廖本富</t>
  </si>
  <si>
    <t>袁燕芳</t>
  </si>
  <si>
    <t>廖本龙</t>
  </si>
  <si>
    <t>廖移宇</t>
  </si>
  <si>
    <t>廖玉林</t>
  </si>
  <si>
    <t>张魁</t>
  </si>
  <si>
    <t>廖瑞林</t>
  </si>
  <si>
    <t>廖本群</t>
  </si>
  <si>
    <t>廖本周</t>
  </si>
  <si>
    <t>廖本渊</t>
  </si>
  <si>
    <t>廖本领</t>
  </si>
  <si>
    <t>陈兴旺</t>
  </si>
  <si>
    <t>陈兴凯</t>
  </si>
  <si>
    <t>张坤</t>
  </si>
  <si>
    <t>张磊</t>
  </si>
  <si>
    <t>廖华生</t>
  </si>
  <si>
    <t>廖春芳</t>
  </si>
  <si>
    <t>廖宜新</t>
  </si>
  <si>
    <t>雷桂秀</t>
  </si>
  <si>
    <t>廖小华</t>
  </si>
  <si>
    <t>袁仲林</t>
  </si>
  <si>
    <t>王会明</t>
  </si>
  <si>
    <t>梁志敏</t>
  </si>
  <si>
    <t>游波</t>
  </si>
  <si>
    <t>王敏</t>
  </si>
  <si>
    <t>张义</t>
  </si>
  <si>
    <t>廖本元</t>
  </si>
  <si>
    <t>袁仲和</t>
  </si>
  <si>
    <t>张群</t>
  </si>
  <si>
    <t>廖本彦</t>
  </si>
  <si>
    <t>张林</t>
  </si>
  <si>
    <t>廖本轩</t>
  </si>
  <si>
    <t>张任</t>
  </si>
  <si>
    <t>袁杰</t>
  </si>
  <si>
    <t>廖宜华</t>
  </si>
  <si>
    <t>廖移盛</t>
  </si>
  <si>
    <t>廖小张</t>
  </si>
  <si>
    <t>唐永姣</t>
  </si>
  <si>
    <t>袁次林</t>
  </si>
  <si>
    <t>廖本昌</t>
  </si>
  <si>
    <t>袁小平</t>
  </si>
  <si>
    <t>袁子兴</t>
  </si>
  <si>
    <t>莫正福</t>
  </si>
  <si>
    <t>头陂</t>
  </si>
  <si>
    <t>秦庆成</t>
  </si>
  <si>
    <t>黄明海</t>
  </si>
  <si>
    <t>秦幼旭</t>
  </si>
  <si>
    <t>秦尚成</t>
  </si>
  <si>
    <t>莫化安</t>
  </si>
  <si>
    <t>莫五一</t>
  </si>
  <si>
    <t>莫祖德</t>
  </si>
  <si>
    <t>莫军明</t>
  </si>
  <si>
    <t>莫祖修</t>
  </si>
  <si>
    <t>莫焕南</t>
  </si>
  <si>
    <t>李田福</t>
  </si>
  <si>
    <t>莫松儒</t>
  </si>
  <si>
    <t>李宏靖</t>
  </si>
  <si>
    <t>李传珏</t>
  </si>
  <si>
    <t>莫继华</t>
  </si>
  <si>
    <t>秦继平</t>
  </si>
  <si>
    <t>秦继明</t>
  </si>
  <si>
    <t>李嗣平</t>
  </si>
  <si>
    <t>陈德庆</t>
  </si>
  <si>
    <t>陈德宏</t>
  </si>
  <si>
    <t>莫代昌</t>
  </si>
  <si>
    <t>陈方</t>
  </si>
  <si>
    <t>郑德新</t>
  </si>
  <si>
    <t>郑成元</t>
  </si>
  <si>
    <t>莫自德</t>
  </si>
  <si>
    <t>陈光祥</t>
  </si>
  <si>
    <t>莫统生</t>
  </si>
  <si>
    <t>许岳光</t>
  </si>
  <si>
    <t>莫树勤</t>
  </si>
  <si>
    <t>莫庆华</t>
  </si>
  <si>
    <t>莫彦春</t>
  </si>
  <si>
    <t>王勤昌</t>
  </si>
  <si>
    <t>陈保生</t>
  </si>
  <si>
    <t>廖光秀</t>
  </si>
  <si>
    <t>李彦成</t>
  </si>
  <si>
    <t>李彦龙</t>
  </si>
  <si>
    <t>李光付</t>
  </si>
  <si>
    <t>秦波成</t>
  </si>
  <si>
    <t>莫林珍</t>
  </si>
  <si>
    <t>陈凤兰</t>
  </si>
  <si>
    <t>莫郑初</t>
  </si>
  <si>
    <t>蒋保珍</t>
  </si>
  <si>
    <t>莫代信</t>
  </si>
  <si>
    <t>许林</t>
  </si>
  <si>
    <t>莫元保</t>
  </si>
  <si>
    <t>莫小六</t>
  </si>
  <si>
    <t>莫正林</t>
  </si>
  <si>
    <t>李田球</t>
  </si>
  <si>
    <t>莫光强</t>
  </si>
  <si>
    <t>李田希</t>
  </si>
  <si>
    <t>莫自语</t>
  </si>
  <si>
    <t>李凤君</t>
  </si>
  <si>
    <t>李四友</t>
  </si>
  <si>
    <t>许红星</t>
  </si>
  <si>
    <t>李平华</t>
  </si>
  <si>
    <t>陈绘明</t>
  </si>
  <si>
    <t>陈宏明</t>
  </si>
  <si>
    <t>莫义明</t>
  </si>
  <si>
    <t>莫自明</t>
  </si>
  <si>
    <t>秦引姣</t>
  </si>
  <si>
    <t>李福明</t>
  </si>
  <si>
    <t>小江1队</t>
  </si>
  <si>
    <t>赵进甫</t>
  </si>
  <si>
    <t>赵秀君</t>
  </si>
  <si>
    <t>赵财金</t>
  </si>
  <si>
    <t>冯文定</t>
  </si>
  <si>
    <t>赵文禄</t>
  </si>
  <si>
    <t>冯燕芳</t>
  </si>
  <si>
    <t>小江2队</t>
  </si>
  <si>
    <t>赵志财</t>
  </si>
  <si>
    <t>冯金葵</t>
  </si>
  <si>
    <t>黄通银</t>
  </si>
  <si>
    <t>赵志龙</t>
  </si>
  <si>
    <t>冯文朝</t>
  </si>
  <si>
    <t>赵文干</t>
  </si>
  <si>
    <t>冯金秀</t>
  </si>
  <si>
    <t>冯春庆</t>
  </si>
  <si>
    <t>冯金凤</t>
  </si>
  <si>
    <t>黄爱萍</t>
  </si>
  <si>
    <t>黄玲</t>
  </si>
  <si>
    <t>李福荣</t>
  </si>
  <si>
    <t>黄通有</t>
  </si>
  <si>
    <t>黄金干</t>
  </si>
  <si>
    <t>冯文周</t>
  </si>
  <si>
    <t>陈玉云</t>
  </si>
  <si>
    <t>李虹旻</t>
  </si>
  <si>
    <t>赵小英</t>
  </si>
  <si>
    <t>陈进陆</t>
  </si>
  <si>
    <t>冯春桂</t>
  </si>
  <si>
    <t>冯春有</t>
  </si>
  <si>
    <t>赵积飞</t>
  </si>
  <si>
    <t>黄元珠</t>
  </si>
  <si>
    <t>冯金明</t>
  </si>
  <si>
    <t>冯春周</t>
  </si>
  <si>
    <t>冯春旺</t>
  </si>
  <si>
    <t>陈文彪</t>
  </si>
  <si>
    <t>赵保妹</t>
  </si>
  <si>
    <t>黄金财</t>
  </si>
  <si>
    <t>黄燕珍</t>
  </si>
  <si>
    <t>赵春兰</t>
  </si>
  <si>
    <t>赵进金</t>
  </si>
  <si>
    <t>赵莲英</t>
  </si>
  <si>
    <t>黄通保</t>
  </si>
  <si>
    <t>赵财保</t>
  </si>
  <si>
    <t>陈进财</t>
  </si>
  <si>
    <t>黄进林</t>
  </si>
  <si>
    <t>黄进明</t>
  </si>
  <si>
    <t>陈进府</t>
  </si>
  <si>
    <t>廖本发</t>
  </si>
  <si>
    <t>下坪</t>
  </si>
  <si>
    <t>廖云安</t>
  </si>
  <si>
    <t>廖本瑜</t>
  </si>
  <si>
    <t>廖从生</t>
  </si>
  <si>
    <t>廖世吉</t>
  </si>
  <si>
    <t>廖宜亮</t>
  </si>
  <si>
    <t>廖本仕</t>
  </si>
  <si>
    <t>廖宜山</t>
  </si>
  <si>
    <t>廖宜芳</t>
  </si>
  <si>
    <t>廖群生</t>
  </si>
  <si>
    <t>廖宜会</t>
  </si>
  <si>
    <t>廖东生</t>
  </si>
  <si>
    <t>廖凤生</t>
  </si>
  <si>
    <t>廖荣初</t>
  </si>
  <si>
    <t>黄云辉</t>
  </si>
  <si>
    <t>吕学林</t>
  </si>
  <si>
    <t>廖本君</t>
  </si>
  <si>
    <t>袁秀娟</t>
  </si>
  <si>
    <t>廖保成</t>
  </si>
  <si>
    <t>廖本刚</t>
  </si>
  <si>
    <t>陈正兵</t>
  </si>
  <si>
    <t>黄岭1队</t>
  </si>
  <si>
    <t>陈正志</t>
  </si>
  <si>
    <t>陈华明</t>
  </si>
  <si>
    <t>陈建明</t>
  </si>
  <si>
    <t>陈仕崇</t>
  </si>
  <si>
    <t>陈彦华</t>
  </si>
  <si>
    <t>陈仕六</t>
  </si>
  <si>
    <t>陈正林</t>
  </si>
  <si>
    <t>陈六五</t>
  </si>
  <si>
    <t>陈友群</t>
  </si>
  <si>
    <t>陈凤明</t>
  </si>
  <si>
    <t>陈正福</t>
  </si>
  <si>
    <t>陈继林</t>
  </si>
  <si>
    <t>陈会标</t>
  </si>
  <si>
    <t>陈仕勇</t>
  </si>
  <si>
    <t>陈建华</t>
  </si>
  <si>
    <t>陈正裕</t>
  </si>
  <si>
    <t>陈仕豪</t>
  </si>
  <si>
    <t>陈仕连</t>
  </si>
  <si>
    <t>陈仕华</t>
  </si>
  <si>
    <t>陈昌林</t>
  </si>
  <si>
    <t>陈长成</t>
  </si>
  <si>
    <t>廖红良</t>
  </si>
  <si>
    <t>陈昌明</t>
  </si>
  <si>
    <t>陈新平</t>
  </si>
  <si>
    <t>陈新林</t>
  </si>
  <si>
    <t>刘桂兰</t>
  </si>
  <si>
    <t>陈正学</t>
  </si>
  <si>
    <t>陈月琼</t>
  </si>
  <si>
    <t>陈佑华</t>
  </si>
  <si>
    <t>陈永华</t>
  </si>
  <si>
    <t>陈仕弟</t>
  </si>
  <si>
    <t>陈玉成</t>
  </si>
  <si>
    <t>陈家明</t>
  </si>
  <si>
    <t>陈仕新</t>
  </si>
  <si>
    <t>陈仕荣</t>
  </si>
  <si>
    <t>陈正安</t>
  </si>
  <si>
    <t>陈仕权</t>
  </si>
  <si>
    <t>汤群英</t>
  </si>
  <si>
    <t>陈昌云</t>
  </si>
  <si>
    <t>陈四七</t>
  </si>
  <si>
    <t>陈佐华</t>
  </si>
  <si>
    <t>陈正耀</t>
  </si>
  <si>
    <t>陈干华</t>
  </si>
  <si>
    <t>陈仕龙</t>
  </si>
  <si>
    <t>黄岭2队</t>
  </si>
  <si>
    <t>陈仕元</t>
  </si>
  <si>
    <t>陈仕杰</t>
  </si>
  <si>
    <t>陈保明</t>
  </si>
  <si>
    <t>陈正武</t>
  </si>
  <si>
    <t>陈仕兴</t>
  </si>
  <si>
    <t>陈正云</t>
  </si>
  <si>
    <t>于翠苹</t>
  </si>
  <si>
    <t>陈涛</t>
  </si>
  <si>
    <t>卢玉芳</t>
  </si>
  <si>
    <t>陈虞胜</t>
  </si>
  <si>
    <t>陈小红</t>
  </si>
  <si>
    <t>陈仕森</t>
  </si>
  <si>
    <t>陈小华</t>
  </si>
  <si>
    <t>廖玲芳</t>
  </si>
  <si>
    <t>林秀芬</t>
  </si>
  <si>
    <t>陈正生</t>
  </si>
  <si>
    <t>陈友生</t>
  </si>
  <si>
    <t>陈仕兵</t>
  </si>
  <si>
    <t>陈德生</t>
  </si>
  <si>
    <t>陈剑</t>
  </si>
  <si>
    <t>周平</t>
  </si>
  <si>
    <t>廖小干</t>
  </si>
  <si>
    <t>陈玉明</t>
  </si>
  <si>
    <t>陈仕勤</t>
  </si>
  <si>
    <t>陈仕旺</t>
  </si>
  <si>
    <t>陈昌辉</t>
  </si>
  <si>
    <t>陈永生</t>
  </si>
  <si>
    <t>陈昌国</t>
  </si>
  <si>
    <t>陈明生</t>
  </si>
  <si>
    <t>陈国华</t>
  </si>
  <si>
    <t>陈志勇</t>
  </si>
  <si>
    <t>陈仕福</t>
  </si>
  <si>
    <t>陆光秀</t>
  </si>
  <si>
    <t>陈圣</t>
  </si>
  <si>
    <t>陈仕永</t>
  </si>
  <si>
    <t>陈仕路</t>
  </si>
  <si>
    <t>陈佑明</t>
  </si>
  <si>
    <t>陈兰生</t>
  </si>
  <si>
    <t>廖桂英</t>
  </si>
  <si>
    <t>周建群</t>
  </si>
  <si>
    <t>陈义成</t>
  </si>
  <si>
    <t>陈正杰</t>
  </si>
  <si>
    <t>陈仕学</t>
  </si>
  <si>
    <t>陈友华</t>
  </si>
  <si>
    <t>陈彦明</t>
  </si>
  <si>
    <t>陈仕群</t>
  </si>
  <si>
    <t>陈连明</t>
  </si>
  <si>
    <t>陈月成</t>
  </si>
  <si>
    <t>陈明成</t>
  </si>
  <si>
    <t>陈军义</t>
  </si>
  <si>
    <t>陈万</t>
  </si>
  <si>
    <t>陈青</t>
  </si>
  <si>
    <t>钟祥云</t>
  </si>
  <si>
    <t>钟祥林</t>
  </si>
  <si>
    <t>钟益昌</t>
  </si>
  <si>
    <t>陈正星</t>
  </si>
  <si>
    <t>陈仕德</t>
  </si>
  <si>
    <t>陈仕通</t>
  </si>
  <si>
    <t>陈正功</t>
  </si>
  <si>
    <t>陈军成</t>
  </si>
  <si>
    <t>陈务生</t>
  </si>
  <si>
    <t>陈继连</t>
  </si>
  <si>
    <t>陈八仔</t>
  </si>
  <si>
    <t>大屯1队</t>
  </si>
  <si>
    <t>莫有君</t>
  </si>
  <si>
    <t>莫龙生</t>
  </si>
  <si>
    <t>阳林</t>
  </si>
  <si>
    <t>阳修林</t>
  </si>
  <si>
    <t>莫月新</t>
  </si>
  <si>
    <t>莫喜生</t>
  </si>
  <si>
    <t>莫荣生</t>
  </si>
  <si>
    <t>莫小亮</t>
  </si>
  <si>
    <t>莫桂德</t>
  </si>
  <si>
    <t>莫格生</t>
  </si>
  <si>
    <t>游水友</t>
  </si>
  <si>
    <t>游桂明</t>
  </si>
  <si>
    <t>韦秀妹</t>
  </si>
  <si>
    <t>蒋友星</t>
  </si>
  <si>
    <t>游桂华</t>
  </si>
  <si>
    <t>蒋友义</t>
  </si>
  <si>
    <t>游云兴</t>
  </si>
  <si>
    <t>曾斌</t>
  </si>
  <si>
    <t>莫剑琼</t>
  </si>
  <si>
    <t>游桂喜</t>
  </si>
  <si>
    <t>谭秋生</t>
  </si>
  <si>
    <t>张宏芬</t>
  </si>
  <si>
    <t>游龙军</t>
  </si>
  <si>
    <t>游龙飞</t>
  </si>
  <si>
    <t>黄继秀</t>
  </si>
  <si>
    <t>廖学荣</t>
  </si>
  <si>
    <t>谭华军</t>
  </si>
  <si>
    <t>莫永生</t>
  </si>
  <si>
    <t>游连华</t>
  </si>
  <si>
    <t>韦玉英</t>
  </si>
  <si>
    <t>徐黄华</t>
  </si>
  <si>
    <t>王连德</t>
  </si>
  <si>
    <t>莫凤生</t>
  </si>
  <si>
    <t>莫艳生</t>
  </si>
  <si>
    <t>莫玲玲</t>
  </si>
  <si>
    <t>莫永恩</t>
  </si>
  <si>
    <t>大屯2队</t>
  </si>
  <si>
    <t>莫志标</t>
  </si>
  <si>
    <t>莫连生</t>
  </si>
  <si>
    <t>游文强</t>
  </si>
  <si>
    <t>游水福</t>
  </si>
  <si>
    <t>莫双平</t>
  </si>
  <si>
    <t>钟祥彬</t>
  </si>
  <si>
    <t>钟祥浩</t>
  </si>
  <si>
    <t>钟祥彦</t>
  </si>
  <si>
    <t>钟祥易</t>
  </si>
  <si>
    <t>钟祥宣</t>
  </si>
  <si>
    <t>钟祥辉</t>
  </si>
  <si>
    <t>王新振</t>
  </si>
  <si>
    <t>莫积军</t>
  </si>
  <si>
    <t>莫积贵</t>
  </si>
  <si>
    <t>游水德</t>
  </si>
  <si>
    <t>游水明</t>
  </si>
  <si>
    <t>游云刚</t>
  </si>
  <si>
    <t>韦爱姣</t>
  </si>
  <si>
    <t>莫桂军</t>
  </si>
  <si>
    <t>莫玉林</t>
  </si>
  <si>
    <t>莫怀坤</t>
  </si>
  <si>
    <t>莫怀权</t>
  </si>
  <si>
    <t>韦日红</t>
  </si>
  <si>
    <t>游桂芳</t>
  </si>
  <si>
    <t>莫坤华</t>
  </si>
  <si>
    <t>游美玲</t>
  </si>
  <si>
    <t>莫征林</t>
  </si>
  <si>
    <t>莫先华</t>
  </si>
  <si>
    <t>莫志刚</t>
  </si>
  <si>
    <t>广福村</t>
  </si>
  <si>
    <t>廖宜超</t>
  </si>
  <si>
    <t>广福1队</t>
  </si>
  <si>
    <t>廖本兰</t>
  </si>
  <si>
    <t>廖炳</t>
  </si>
  <si>
    <t>廖本滋</t>
  </si>
  <si>
    <t>廖积斌</t>
  </si>
  <si>
    <t>徐玉姣</t>
  </si>
  <si>
    <t>廖荣斌</t>
  </si>
  <si>
    <t>廖建斌</t>
  </si>
  <si>
    <t>廖文斌</t>
  </si>
  <si>
    <t>廖本均</t>
  </si>
  <si>
    <t>廖潘燕</t>
  </si>
  <si>
    <t>廖本纯</t>
  </si>
  <si>
    <t>廖树生</t>
  </si>
  <si>
    <t>廖本配</t>
  </si>
  <si>
    <t>廖本凡</t>
  </si>
  <si>
    <t>廖学好</t>
  </si>
  <si>
    <t>广福3队</t>
  </si>
  <si>
    <t>廖本光</t>
  </si>
  <si>
    <t>廖学刚</t>
  </si>
  <si>
    <t>廖本波</t>
  </si>
  <si>
    <t>廖学俊</t>
  </si>
  <si>
    <t>廖学卫</t>
  </si>
  <si>
    <t>廖学华</t>
  </si>
  <si>
    <t>陈家兵</t>
  </si>
  <si>
    <t>廖年芳</t>
  </si>
  <si>
    <t>廖本轲</t>
  </si>
  <si>
    <t>韦名科</t>
  </si>
  <si>
    <t>廖大宁</t>
  </si>
  <si>
    <t>廖学勤</t>
  </si>
  <si>
    <t>韦玉松</t>
  </si>
  <si>
    <t>游屯彦</t>
  </si>
  <si>
    <t>廖宜忠</t>
  </si>
  <si>
    <t>沈玉珍</t>
  </si>
  <si>
    <t>邱永荣</t>
  </si>
  <si>
    <t>黄群忠</t>
  </si>
  <si>
    <t>廖学伟</t>
  </si>
  <si>
    <t>廖学勋</t>
  </si>
  <si>
    <t>廖学登</t>
  </si>
  <si>
    <t>廖本建</t>
  </si>
  <si>
    <t>廖学桂</t>
  </si>
  <si>
    <t>廖学福</t>
  </si>
  <si>
    <t>廖明</t>
  </si>
  <si>
    <t>文翠连</t>
  </si>
  <si>
    <t>廖长琼</t>
  </si>
  <si>
    <t>廖本赞</t>
  </si>
  <si>
    <t>廖学安</t>
  </si>
  <si>
    <t>廖本辉</t>
  </si>
  <si>
    <t>游屯红</t>
  </si>
  <si>
    <t>廖学超</t>
  </si>
  <si>
    <t>廖本怀</t>
  </si>
  <si>
    <t>广福4队</t>
  </si>
  <si>
    <t>游文义</t>
  </si>
  <si>
    <t>毛庆梅</t>
  </si>
  <si>
    <t>王德礼</t>
  </si>
  <si>
    <t>游文会</t>
  </si>
  <si>
    <t>廖宜生</t>
  </si>
  <si>
    <t>黄宗球</t>
  </si>
  <si>
    <t>廖本平</t>
  </si>
  <si>
    <t>游文明</t>
  </si>
  <si>
    <t>刘德胜</t>
  </si>
  <si>
    <t>刘香晨</t>
  </si>
  <si>
    <t>廖宜保</t>
  </si>
  <si>
    <t>游文心</t>
  </si>
  <si>
    <t>汤善珍</t>
  </si>
  <si>
    <t>游文知</t>
  </si>
  <si>
    <t>黄忠云</t>
  </si>
  <si>
    <t>王国礼</t>
  </si>
  <si>
    <t>廖罗生</t>
  </si>
  <si>
    <t>廖本居</t>
  </si>
  <si>
    <t>邓赐芳</t>
  </si>
  <si>
    <t>游文和</t>
  </si>
  <si>
    <t>游章仁</t>
  </si>
  <si>
    <t>游章彬</t>
  </si>
  <si>
    <t>廖宜权</t>
  </si>
  <si>
    <t>游连弟</t>
  </si>
  <si>
    <t>游文华</t>
  </si>
  <si>
    <t>廖学宣</t>
  </si>
  <si>
    <t>廖田保</t>
  </si>
  <si>
    <t>姚素群</t>
  </si>
  <si>
    <t>廖建新</t>
  </si>
  <si>
    <t>廖宜都</t>
  </si>
  <si>
    <t>游章连</t>
  </si>
  <si>
    <t>游辉明</t>
  </si>
  <si>
    <t>游辉勤</t>
  </si>
  <si>
    <t>王建理</t>
  </si>
  <si>
    <t>廖利平</t>
  </si>
  <si>
    <t>黄孟芳</t>
  </si>
  <si>
    <t>廖先球</t>
  </si>
  <si>
    <t>廖先知</t>
  </si>
  <si>
    <t>廖宜德</t>
  </si>
  <si>
    <t>廖吉林</t>
  </si>
  <si>
    <t>广福5队</t>
  </si>
  <si>
    <t>廖宜勇</t>
  </si>
  <si>
    <t>廖继福</t>
  </si>
  <si>
    <t>廖小宜</t>
  </si>
  <si>
    <t>廖荣林</t>
  </si>
  <si>
    <t>廖先桂</t>
  </si>
  <si>
    <t>廖先福</t>
  </si>
  <si>
    <t>廖文军</t>
  </si>
  <si>
    <t>廖宜昌</t>
  </si>
  <si>
    <t>廖文飞</t>
  </si>
  <si>
    <t>廖先勤</t>
  </si>
  <si>
    <t>廖华娟</t>
  </si>
  <si>
    <t>廖继明</t>
  </si>
  <si>
    <t>廖先连</t>
  </si>
  <si>
    <t>游腾秋</t>
  </si>
  <si>
    <t>廖宜平</t>
  </si>
  <si>
    <t>廖素云</t>
  </si>
  <si>
    <t>广福6队</t>
  </si>
  <si>
    <t>廖丽娟</t>
  </si>
  <si>
    <t>廖宜顺</t>
  </si>
  <si>
    <t>廖庆华</t>
  </si>
  <si>
    <t>潘兰珍</t>
  </si>
  <si>
    <t>廖本望</t>
  </si>
  <si>
    <t>廖继昌</t>
  </si>
  <si>
    <t>廖福祯</t>
  </si>
  <si>
    <t>廖福荣</t>
  </si>
  <si>
    <t>廖会禄</t>
  </si>
  <si>
    <t>廖学店</t>
  </si>
  <si>
    <t>廖日谋</t>
  </si>
  <si>
    <t>廖文柯</t>
  </si>
  <si>
    <t>廖大球</t>
  </si>
  <si>
    <t>廖涛</t>
  </si>
  <si>
    <t>廖从明</t>
  </si>
  <si>
    <t>廖宣荣</t>
  </si>
  <si>
    <t>廖会明</t>
  </si>
  <si>
    <t>廖金生</t>
  </si>
  <si>
    <t>游辉荣</t>
  </si>
  <si>
    <t>游正辉</t>
  </si>
  <si>
    <t>游辉林</t>
  </si>
  <si>
    <t>游小辉</t>
  </si>
  <si>
    <t>廖雪梅</t>
  </si>
  <si>
    <t>廖群鲜</t>
  </si>
  <si>
    <t>广福7队</t>
  </si>
  <si>
    <t>廖群建</t>
  </si>
  <si>
    <t>何永年</t>
  </si>
  <si>
    <t>廖群明</t>
  </si>
  <si>
    <t>廖福元</t>
  </si>
  <si>
    <t>廖群声</t>
  </si>
  <si>
    <t>吴啟明</t>
  </si>
  <si>
    <t>廖学义</t>
  </si>
  <si>
    <t>廖世德</t>
  </si>
  <si>
    <t>廖莲芳</t>
  </si>
  <si>
    <t>廖从飞</t>
  </si>
  <si>
    <t>廖学林</t>
  </si>
  <si>
    <t>廖群恩</t>
  </si>
  <si>
    <t>廖群标</t>
  </si>
  <si>
    <t>廖英杰</t>
  </si>
  <si>
    <t>廖志波</t>
  </si>
  <si>
    <t>廖彩云</t>
  </si>
  <si>
    <t>廖艳飞</t>
  </si>
  <si>
    <t>廖群辉</t>
  </si>
  <si>
    <t>廖群安</t>
  </si>
  <si>
    <t>廖金佑</t>
  </si>
  <si>
    <t>廖群坤</t>
  </si>
  <si>
    <t>廖剑雪</t>
  </si>
  <si>
    <t>余鑫铭</t>
  </si>
  <si>
    <t>黄水秀</t>
  </si>
  <si>
    <t>曾令辉</t>
  </si>
  <si>
    <t>廖艳珍</t>
  </si>
  <si>
    <t>廖学随</t>
  </si>
  <si>
    <t>廖小运</t>
  </si>
  <si>
    <t>廖群元</t>
  </si>
  <si>
    <t>廖群荣</t>
  </si>
  <si>
    <t>廖本凤</t>
  </si>
  <si>
    <t>廖群付</t>
  </si>
  <si>
    <t>廖群忠</t>
  </si>
  <si>
    <t>廖志国</t>
  </si>
  <si>
    <t>廖群义</t>
  </si>
  <si>
    <t>廖群立</t>
  </si>
  <si>
    <t>廖金秀</t>
  </si>
  <si>
    <t>廖群刚</t>
  </si>
  <si>
    <t>廖海义</t>
  </si>
  <si>
    <t>廖群亮</t>
  </si>
  <si>
    <t>游小美</t>
  </si>
  <si>
    <t>廖秋珍</t>
  </si>
  <si>
    <t>莫年姣</t>
  </si>
  <si>
    <t>廖志高</t>
  </si>
  <si>
    <t>廖菊姣</t>
  </si>
  <si>
    <t>廖葵芳</t>
  </si>
  <si>
    <t>广福2队</t>
  </si>
  <si>
    <t>廖宜串</t>
  </si>
  <si>
    <t>廖定波</t>
  </si>
  <si>
    <t>廖宜祝</t>
  </si>
  <si>
    <t>廖树珍</t>
  </si>
  <si>
    <t>廖宜汝</t>
  </si>
  <si>
    <t>廖宜维</t>
  </si>
  <si>
    <t>廖先义</t>
  </si>
  <si>
    <t>廖宜安</t>
  </si>
  <si>
    <t>廖宜专</t>
  </si>
  <si>
    <t>廖宜胜</t>
  </si>
  <si>
    <t>廖秀珍</t>
  </si>
  <si>
    <t>骆尚萍</t>
  </si>
  <si>
    <t>廖先儒</t>
  </si>
  <si>
    <t>廖雨丽</t>
  </si>
  <si>
    <t>廖振弦</t>
  </si>
  <si>
    <t>廖江萍</t>
  </si>
  <si>
    <t>廖先江</t>
  </si>
  <si>
    <t>于乔妹</t>
  </si>
  <si>
    <t>黄义清</t>
  </si>
  <si>
    <t>沈家屯</t>
  </si>
  <si>
    <t>沈祥宣</t>
  </si>
  <si>
    <t>周祥贵</t>
  </si>
  <si>
    <t>黄义梅</t>
  </si>
  <si>
    <t>刘友兴</t>
  </si>
  <si>
    <t>刘杰兴</t>
  </si>
  <si>
    <t>刘冬兴</t>
  </si>
  <si>
    <t>廖元姣</t>
  </si>
  <si>
    <t>周玲娟</t>
  </si>
  <si>
    <t>刘明兴</t>
  </si>
  <si>
    <t>沈光荣</t>
  </si>
  <si>
    <t>刘善兴</t>
  </si>
  <si>
    <t>沈祥和</t>
  </si>
  <si>
    <t>沈光林</t>
  </si>
  <si>
    <t>沈奇福</t>
  </si>
  <si>
    <t>秦玉珍</t>
  </si>
  <si>
    <t>刘六连</t>
  </si>
  <si>
    <t>周桂凤</t>
  </si>
  <si>
    <t>秦顺英</t>
  </si>
  <si>
    <t>刘四明</t>
  </si>
  <si>
    <t>土地庙屯</t>
  </si>
  <si>
    <t>刘德昭</t>
  </si>
  <si>
    <t>刘林</t>
  </si>
  <si>
    <t>黄喜庚</t>
  </si>
  <si>
    <t>黄喜德</t>
  </si>
  <si>
    <t>黄仁波</t>
  </si>
  <si>
    <t>张丽</t>
  </si>
  <si>
    <t>黄从飞</t>
  </si>
  <si>
    <t>刘献忠</t>
  </si>
  <si>
    <t>黄梅英</t>
  </si>
  <si>
    <t>沈格姣</t>
  </si>
  <si>
    <t>刘国香</t>
  </si>
  <si>
    <t>黄征伟</t>
  </si>
  <si>
    <t>刘方华</t>
  </si>
  <si>
    <t>刘耕瑞</t>
  </si>
  <si>
    <t>刘耕连</t>
  </si>
  <si>
    <t>秦东息</t>
  </si>
  <si>
    <t>刘少兴</t>
  </si>
  <si>
    <t>刘彦明</t>
  </si>
  <si>
    <t>沈翠英</t>
  </si>
  <si>
    <t>刘长连</t>
  </si>
  <si>
    <t>方兰秀</t>
  </si>
  <si>
    <t>刘爱兴</t>
  </si>
  <si>
    <t>刘彦兵</t>
  </si>
  <si>
    <t>吴冬元</t>
  </si>
  <si>
    <t>李长姣</t>
  </si>
  <si>
    <t>刘德超</t>
  </si>
  <si>
    <t>刘红兴</t>
  </si>
  <si>
    <t>刘日保</t>
  </si>
  <si>
    <t>刘德红</t>
  </si>
  <si>
    <t>学校背屯</t>
  </si>
  <si>
    <t>刘德财</t>
  </si>
  <si>
    <t>刘会兴</t>
  </si>
  <si>
    <t>刘耐兴</t>
  </si>
  <si>
    <t>廖本字</t>
  </si>
  <si>
    <t>阳冬林</t>
  </si>
  <si>
    <t>刘建兴</t>
  </si>
  <si>
    <t>廖学坤</t>
  </si>
  <si>
    <t>陶俊辉</t>
  </si>
  <si>
    <t>方双凤</t>
  </si>
  <si>
    <t>圩背屯</t>
  </si>
  <si>
    <t>廖先永</t>
  </si>
  <si>
    <t>罗美兰</t>
  </si>
  <si>
    <t>文明</t>
  </si>
  <si>
    <t>刘德固</t>
  </si>
  <si>
    <t>唐春林</t>
  </si>
  <si>
    <t>廖先国</t>
  </si>
  <si>
    <t>刘德琪</t>
  </si>
  <si>
    <t>廖宜科</t>
  </si>
  <si>
    <t>廖本和</t>
  </si>
  <si>
    <t>廖万明</t>
  </si>
  <si>
    <t>廖传兵</t>
  </si>
  <si>
    <t>廖宜务</t>
  </si>
  <si>
    <t>刘德威</t>
  </si>
  <si>
    <t>秦泽云</t>
  </si>
  <si>
    <t>廖传忠</t>
  </si>
  <si>
    <t>刘秀明</t>
  </si>
  <si>
    <t>黄兰珍</t>
  </si>
  <si>
    <t>韦明秀</t>
  </si>
  <si>
    <t>刘永洪</t>
  </si>
  <si>
    <t>黄明喜</t>
  </si>
  <si>
    <t>廖文恩</t>
  </si>
  <si>
    <t>吴世玉</t>
  </si>
  <si>
    <t>廖宜波</t>
  </si>
  <si>
    <t>韦月姣</t>
  </si>
  <si>
    <t>韦玉葵</t>
  </si>
  <si>
    <t>罗道珍</t>
  </si>
  <si>
    <t>吴名娥</t>
  </si>
  <si>
    <t>李连华</t>
  </si>
  <si>
    <t>刘香明</t>
  </si>
  <si>
    <t>井头队</t>
  </si>
  <si>
    <t>黄义忠</t>
  </si>
  <si>
    <t>刘荣生</t>
  </si>
  <si>
    <t>李格秀</t>
  </si>
  <si>
    <t>贾桂福</t>
  </si>
  <si>
    <t>游新友</t>
  </si>
  <si>
    <t>李六八</t>
  </si>
  <si>
    <t>黄义芳</t>
  </si>
  <si>
    <t>阳庆荣</t>
  </si>
  <si>
    <t>唐小兵</t>
  </si>
  <si>
    <t>唐小平</t>
  </si>
  <si>
    <t>唐大平</t>
  </si>
  <si>
    <t>游素萍</t>
  </si>
  <si>
    <t>游腾华</t>
  </si>
  <si>
    <t>游江萍</t>
  </si>
  <si>
    <t>方丽华</t>
  </si>
  <si>
    <t>刘运伍</t>
  </si>
  <si>
    <t>游广立</t>
  </si>
  <si>
    <t>游滕军</t>
  </si>
  <si>
    <t>游兰姣</t>
  </si>
  <si>
    <t>游腾兴</t>
  </si>
  <si>
    <t>孔庆珍</t>
  </si>
  <si>
    <t>廖配珍</t>
  </si>
  <si>
    <t>贾子兑弟</t>
  </si>
  <si>
    <t>刘金玉</t>
  </si>
  <si>
    <t>刘运生</t>
  </si>
  <si>
    <t>刘华林</t>
  </si>
  <si>
    <t>岭头寨屯</t>
  </si>
  <si>
    <t>付国娟</t>
  </si>
  <si>
    <t>刘德林</t>
  </si>
  <si>
    <t>姚运珍</t>
  </si>
  <si>
    <t>刘元兴</t>
  </si>
  <si>
    <t>刘德元</t>
  </si>
  <si>
    <t>刘德云</t>
  </si>
  <si>
    <t>刘美凤</t>
  </si>
  <si>
    <t>刘征吉</t>
  </si>
  <si>
    <t>刘征义</t>
  </si>
  <si>
    <t>刘德正</t>
  </si>
  <si>
    <t>刘德宣</t>
  </si>
  <si>
    <t>刘香飞</t>
  </si>
  <si>
    <t>刘建明</t>
  </si>
  <si>
    <t>刘德连</t>
  </si>
  <si>
    <t>刘义明</t>
  </si>
  <si>
    <t>刘德月</t>
  </si>
  <si>
    <t>刘美玲</t>
  </si>
  <si>
    <t>杨莉</t>
  </si>
  <si>
    <t>杨延强</t>
  </si>
  <si>
    <t>刘香成</t>
  </si>
  <si>
    <t>姚代祥</t>
  </si>
  <si>
    <t>姚家队</t>
  </si>
  <si>
    <t>姚代华</t>
  </si>
  <si>
    <t>姚乔林</t>
  </si>
  <si>
    <t>姚水生</t>
  </si>
  <si>
    <t>姚崇</t>
  </si>
  <si>
    <t>姚代贵</t>
  </si>
  <si>
    <t>陆玉珍</t>
  </si>
  <si>
    <t>姚石平</t>
  </si>
  <si>
    <t>姚石勇</t>
  </si>
  <si>
    <t>姚代强</t>
  </si>
  <si>
    <t>姚艳飞</t>
  </si>
  <si>
    <t>姚玉群</t>
  </si>
  <si>
    <t>姚鑫</t>
  </si>
  <si>
    <t>刘玉莲</t>
  </si>
  <si>
    <t>马芒屯</t>
  </si>
  <si>
    <t>秦名万</t>
  </si>
  <si>
    <t>秦桂华</t>
  </si>
  <si>
    <t>秦雪珍</t>
  </si>
  <si>
    <t>秦富</t>
  </si>
  <si>
    <t>秦树兰</t>
  </si>
  <si>
    <t>秦佑钦</t>
  </si>
  <si>
    <t>陶玲芳</t>
  </si>
  <si>
    <t>秦金勇</t>
  </si>
  <si>
    <t>秦祖荣</t>
  </si>
  <si>
    <t>秦明忠</t>
  </si>
  <si>
    <t>秦明飞</t>
  </si>
  <si>
    <t>黄义姣</t>
  </si>
  <si>
    <t>秦明清</t>
  </si>
  <si>
    <t>秦明科</t>
  </si>
  <si>
    <t>廖炳贵</t>
  </si>
  <si>
    <t>排楼屯</t>
  </si>
  <si>
    <t>廖炳元</t>
  </si>
  <si>
    <t>廖炳忠</t>
  </si>
  <si>
    <t>廖玉福</t>
  </si>
  <si>
    <t>廖心高</t>
  </si>
  <si>
    <t>廖炳勤</t>
  </si>
  <si>
    <t>廖炳华</t>
  </si>
  <si>
    <t>廖炳会</t>
  </si>
  <si>
    <t>廖玉仁</t>
  </si>
  <si>
    <t>田天永</t>
  </si>
  <si>
    <t>廖新全</t>
  </si>
  <si>
    <t>廖炳成</t>
  </si>
  <si>
    <t>廖炳明</t>
  </si>
  <si>
    <t>刘建平</t>
  </si>
  <si>
    <t>玉屏1屯</t>
  </si>
  <si>
    <t>刘香文</t>
  </si>
  <si>
    <t>刘征和</t>
  </si>
  <si>
    <t>谢怀元</t>
  </si>
  <si>
    <t>刘香祝</t>
  </si>
  <si>
    <t>刘香会</t>
  </si>
  <si>
    <t>李琼英</t>
  </si>
  <si>
    <t>刘建民</t>
  </si>
  <si>
    <t>刘香福</t>
  </si>
  <si>
    <t>刘香继</t>
  </si>
  <si>
    <t>刘香科</t>
  </si>
  <si>
    <t>廖华珍</t>
  </si>
  <si>
    <t>杨啟元</t>
  </si>
  <si>
    <t>廖万琼</t>
  </si>
  <si>
    <t>刘香驹</t>
  </si>
  <si>
    <t>刘征武</t>
  </si>
  <si>
    <t>刘香崇</t>
  </si>
  <si>
    <t>刘德贵</t>
  </si>
  <si>
    <t>刘征飞</t>
  </si>
  <si>
    <t>刘德恩</t>
  </si>
  <si>
    <t>刘燕</t>
  </si>
  <si>
    <t>龚世良</t>
  </si>
  <si>
    <t>李知林</t>
  </si>
  <si>
    <t>刘啟连</t>
  </si>
  <si>
    <t>唐薇</t>
  </si>
  <si>
    <t>刘征勤</t>
  </si>
  <si>
    <t>许日姣</t>
  </si>
  <si>
    <t>刘关庆</t>
  </si>
  <si>
    <t>刘德利</t>
  </si>
  <si>
    <t>刘香座</t>
  </si>
  <si>
    <t>龚延寿</t>
  </si>
  <si>
    <t>刘建忠</t>
  </si>
  <si>
    <t>刘香华</t>
  </si>
  <si>
    <t>刘祖方</t>
  </si>
  <si>
    <t>刘香涛</t>
  </si>
  <si>
    <t>廖平裕</t>
  </si>
  <si>
    <t>玉屏2屯</t>
  </si>
  <si>
    <t>廖传伟</t>
  </si>
  <si>
    <t>廖万连</t>
  </si>
  <si>
    <t>廖传学</t>
  </si>
  <si>
    <t>廖传统</t>
  </si>
  <si>
    <t>廖传吕</t>
  </si>
  <si>
    <t>廖代娟</t>
  </si>
  <si>
    <t>廖传强</t>
  </si>
  <si>
    <t>廖万权</t>
  </si>
  <si>
    <t>廖万名</t>
  </si>
  <si>
    <t>廖国武</t>
  </si>
  <si>
    <t>廖传林</t>
  </si>
  <si>
    <t>廖国成</t>
  </si>
  <si>
    <t>廖万福</t>
  </si>
  <si>
    <t>廖万海</t>
  </si>
  <si>
    <t>廖万全</t>
  </si>
  <si>
    <t>廖传波</t>
  </si>
  <si>
    <t>廖传耀</t>
  </si>
  <si>
    <t>廖传操</t>
  </si>
  <si>
    <t>廖万益</t>
  </si>
  <si>
    <t>廖传金</t>
  </si>
  <si>
    <t>廖传玖</t>
  </si>
  <si>
    <t>廖万义</t>
  </si>
  <si>
    <t>廖传浩</t>
  </si>
  <si>
    <t>廖传葵</t>
  </si>
  <si>
    <t>廖万红</t>
  </si>
  <si>
    <t>廖传换</t>
  </si>
  <si>
    <t>廖传新</t>
  </si>
  <si>
    <t>廖传顺</t>
  </si>
  <si>
    <t>秦继鸾</t>
  </si>
  <si>
    <t>廖传广</t>
  </si>
  <si>
    <t>廖云峰</t>
  </si>
  <si>
    <t>廖传喜</t>
  </si>
  <si>
    <t>廖国宝</t>
  </si>
  <si>
    <t>毛素珍</t>
  </si>
  <si>
    <t>廖万灵</t>
  </si>
  <si>
    <t>廖国玩</t>
  </si>
  <si>
    <t>廖小春</t>
  </si>
  <si>
    <t>廖传勤</t>
  </si>
  <si>
    <t>廖传凯</t>
  </si>
  <si>
    <t>廖传科</t>
  </si>
  <si>
    <t>廖国美</t>
  </si>
  <si>
    <t>廖传记</t>
  </si>
  <si>
    <t>廖芬萍</t>
  </si>
  <si>
    <t>廖传啟</t>
  </si>
  <si>
    <t>廖万帮</t>
  </si>
  <si>
    <t>廖传会</t>
  </si>
  <si>
    <t>覃叁芝</t>
  </si>
  <si>
    <t>廖传良</t>
  </si>
  <si>
    <t>廖启凤</t>
  </si>
  <si>
    <t>廖传党</t>
  </si>
  <si>
    <t>廖传福</t>
  </si>
  <si>
    <t>廖传书</t>
  </si>
  <si>
    <t>廖万运</t>
  </si>
  <si>
    <t>廖传庆</t>
  </si>
  <si>
    <t>廖传诗</t>
  </si>
  <si>
    <t>廖传斗</t>
  </si>
  <si>
    <t>廖国友</t>
  </si>
  <si>
    <t>玉屏3屯</t>
  </si>
  <si>
    <t>罗鸾秀</t>
  </si>
  <si>
    <t>廖万祥</t>
  </si>
  <si>
    <t>唐高红</t>
  </si>
  <si>
    <t>廖传锦</t>
  </si>
  <si>
    <t>梁格生</t>
  </si>
  <si>
    <t>廖国钻</t>
  </si>
  <si>
    <t>廖传志</t>
  </si>
  <si>
    <t>潘保成</t>
  </si>
  <si>
    <t>廖传和</t>
  </si>
  <si>
    <t>廖国徐</t>
  </si>
  <si>
    <t>廖传永</t>
  </si>
  <si>
    <t>陈仁姣</t>
  </si>
  <si>
    <t>廖鲜凤</t>
  </si>
  <si>
    <t>廖传发</t>
  </si>
  <si>
    <t>廖传保</t>
  </si>
  <si>
    <t>廖传勇</t>
  </si>
  <si>
    <t>廖传郁</t>
  </si>
  <si>
    <t>廖传仁</t>
  </si>
  <si>
    <t>廖传谷</t>
  </si>
  <si>
    <t>廖传居</t>
  </si>
  <si>
    <t>廖传康</t>
  </si>
  <si>
    <t>凌凤英</t>
  </si>
  <si>
    <t>刘凤英</t>
  </si>
  <si>
    <t>廖传钦</t>
  </si>
  <si>
    <t>游红玲</t>
  </si>
  <si>
    <t>廖万晓</t>
  </si>
  <si>
    <t>廖传泽</t>
  </si>
  <si>
    <t>廖传明</t>
  </si>
  <si>
    <t>廖传相</t>
  </si>
  <si>
    <t>廖传务</t>
  </si>
  <si>
    <t>廖传燕</t>
  </si>
  <si>
    <t>廖传望</t>
  </si>
  <si>
    <t>廖会玲</t>
  </si>
  <si>
    <t>廖传卫</t>
  </si>
  <si>
    <t>廖玉双</t>
  </si>
  <si>
    <t>廖传杰</t>
  </si>
  <si>
    <t>廖艳秀</t>
  </si>
  <si>
    <t>龙华生</t>
  </si>
  <si>
    <t>廖万成</t>
  </si>
  <si>
    <t>廖传健</t>
  </si>
  <si>
    <t>廖国良</t>
  </si>
  <si>
    <t>廖传让</t>
  </si>
  <si>
    <t>廖传秧</t>
  </si>
  <si>
    <t>廖传曲</t>
  </si>
  <si>
    <t>廖传送</t>
  </si>
  <si>
    <t>廖传庚</t>
  </si>
  <si>
    <t>廖小凤</t>
  </si>
  <si>
    <t>廖传滔</t>
  </si>
  <si>
    <t>廖如英</t>
  </si>
  <si>
    <t>廖珍菊</t>
  </si>
  <si>
    <t>侯玉芬</t>
  </si>
  <si>
    <t>韦秀仁</t>
  </si>
  <si>
    <t>莫海燕</t>
  </si>
  <si>
    <t>廖国元</t>
  </si>
  <si>
    <t>廖传幸</t>
  </si>
  <si>
    <t>廖国斌</t>
  </si>
  <si>
    <t>张关连</t>
  </si>
  <si>
    <t>玉屏4屯</t>
  </si>
  <si>
    <t>钟祥军</t>
  </si>
  <si>
    <t>钟祥发</t>
  </si>
  <si>
    <t>廖友弟</t>
  </si>
  <si>
    <t>钟玉姣</t>
  </si>
  <si>
    <t>钟金连</t>
  </si>
  <si>
    <t>钟庆德</t>
  </si>
  <si>
    <t>何永祥</t>
  </si>
  <si>
    <t>廖传晟</t>
  </si>
  <si>
    <t>钟祥送</t>
  </si>
  <si>
    <t>曾凡章</t>
  </si>
  <si>
    <t>钟健</t>
  </si>
  <si>
    <t>廖松福</t>
  </si>
  <si>
    <t>钟艳芳</t>
  </si>
  <si>
    <t>钟新姣</t>
  </si>
  <si>
    <t>韦成兵</t>
  </si>
  <si>
    <t>钟庆飞</t>
  </si>
  <si>
    <t>钟庆国</t>
  </si>
  <si>
    <t>方丙姣</t>
  </si>
  <si>
    <t>廖菊花</t>
  </si>
  <si>
    <t>钟祥清</t>
  </si>
  <si>
    <t>张连军</t>
  </si>
  <si>
    <t>廖宜广</t>
  </si>
  <si>
    <t>六朝屯</t>
  </si>
  <si>
    <t>廖文凤</t>
  </si>
  <si>
    <t>梁自红</t>
  </si>
  <si>
    <t>李彦云</t>
  </si>
  <si>
    <t>廖建凤</t>
  </si>
  <si>
    <t>梁永琼</t>
  </si>
  <si>
    <t>梁代兴</t>
  </si>
  <si>
    <t>梁玳林</t>
  </si>
  <si>
    <t>梁自培</t>
  </si>
  <si>
    <t>梁永生</t>
  </si>
  <si>
    <t>梁代福</t>
  </si>
  <si>
    <t>梁志群</t>
  </si>
  <si>
    <t>高寨底屯</t>
  </si>
  <si>
    <t>周树连</t>
  </si>
  <si>
    <t>周建军</t>
  </si>
  <si>
    <t>陆家媛</t>
  </si>
  <si>
    <t>周四会</t>
  </si>
  <si>
    <t>周建强</t>
  </si>
  <si>
    <t>周建明</t>
  </si>
  <si>
    <t>周晶福</t>
  </si>
  <si>
    <t>周赐福</t>
  </si>
  <si>
    <t>周金华</t>
  </si>
  <si>
    <t>周春华</t>
  </si>
  <si>
    <t>周佑福</t>
  </si>
  <si>
    <t>周新林</t>
  </si>
  <si>
    <t>侯玉平</t>
  </si>
  <si>
    <t>周福庆</t>
  </si>
  <si>
    <t>肖友明</t>
  </si>
  <si>
    <t>周家岭屯</t>
  </si>
  <si>
    <t>潘洪义</t>
  </si>
  <si>
    <t>潘洪明</t>
  </si>
  <si>
    <t>潘洪祥</t>
  </si>
  <si>
    <t>潘公明</t>
  </si>
  <si>
    <t>潘永宏</t>
  </si>
  <si>
    <t>欧媚</t>
  </si>
  <si>
    <t>潘正涛</t>
  </si>
  <si>
    <t>潘正荣</t>
  </si>
  <si>
    <t>潘振福</t>
  </si>
  <si>
    <t>黄啟槐</t>
  </si>
  <si>
    <t>黄啟明</t>
  </si>
  <si>
    <t>潘循田</t>
  </si>
  <si>
    <t>潘从庆</t>
  </si>
  <si>
    <t>潘秋兰</t>
  </si>
  <si>
    <t>潘钰文</t>
  </si>
  <si>
    <t>潘云贵</t>
  </si>
  <si>
    <t>黄腾秀</t>
  </si>
  <si>
    <t>潘建华</t>
  </si>
  <si>
    <t>潘建明</t>
  </si>
  <si>
    <t>潘正武</t>
  </si>
  <si>
    <t>潘飞</t>
  </si>
  <si>
    <t>潘继田</t>
  </si>
  <si>
    <t>凌鸾秀</t>
  </si>
  <si>
    <t>赵进为</t>
  </si>
  <si>
    <t>大石山屯</t>
  </si>
  <si>
    <t>赵进源</t>
  </si>
  <si>
    <t>黄福金</t>
  </si>
  <si>
    <t>庞小军</t>
  </si>
  <si>
    <t>赵进坤</t>
  </si>
  <si>
    <t>冯兰英</t>
  </si>
  <si>
    <t>冯金献</t>
  </si>
  <si>
    <t>庞桂美</t>
  </si>
  <si>
    <t>李友宝</t>
  </si>
  <si>
    <t>郑小燕</t>
  </si>
  <si>
    <t>秦运珍</t>
  </si>
  <si>
    <t>郑秀兰</t>
  </si>
  <si>
    <t>郑菊珍</t>
  </si>
  <si>
    <t>盘进财</t>
  </si>
  <si>
    <t>黄啟富</t>
  </si>
  <si>
    <t>蒋先琼</t>
  </si>
  <si>
    <t>冯金华</t>
  </si>
  <si>
    <t>盘玉明</t>
  </si>
  <si>
    <t>赵进桂</t>
  </si>
  <si>
    <t>欧建林</t>
  </si>
  <si>
    <t>赵秋平</t>
  </si>
  <si>
    <t>李成龙</t>
  </si>
  <si>
    <t>木桥头</t>
  </si>
  <si>
    <t>刘德广</t>
  </si>
  <si>
    <t>下街队</t>
  </si>
  <si>
    <t>林会生</t>
  </si>
  <si>
    <t>梁小姣</t>
  </si>
  <si>
    <t>刘坤兴</t>
  </si>
  <si>
    <t>刘忠伦</t>
  </si>
  <si>
    <t>黄义正</t>
  </si>
  <si>
    <t>姚连元</t>
  </si>
  <si>
    <t>蒋周扬</t>
  </si>
  <si>
    <t>潘荣秀</t>
  </si>
  <si>
    <t>姚连福</t>
  </si>
  <si>
    <t>姚凤英</t>
  </si>
  <si>
    <t>蒋敬忠</t>
  </si>
  <si>
    <t>李艳玲</t>
  </si>
  <si>
    <t>刘琼兴</t>
  </si>
  <si>
    <t>廖宜彦</t>
  </si>
  <si>
    <t>汤功华</t>
  </si>
  <si>
    <t>黄义行</t>
  </si>
  <si>
    <t>周华山</t>
  </si>
  <si>
    <t>唐小凤</t>
  </si>
  <si>
    <t>李玉妹</t>
  </si>
  <si>
    <t>蒋敬华</t>
  </si>
  <si>
    <t>周屈林</t>
  </si>
  <si>
    <t>廖学惠</t>
  </si>
  <si>
    <t>廖桂柳</t>
  </si>
  <si>
    <t>姚连华</t>
  </si>
  <si>
    <t>秦秀珍</t>
  </si>
  <si>
    <t>蒋德明</t>
  </si>
  <si>
    <t>刘立兴</t>
  </si>
  <si>
    <t>秦秋华</t>
  </si>
  <si>
    <t>上街队</t>
  </si>
  <si>
    <t>廖慧珍</t>
  </si>
  <si>
    <t>易连成</t>
  </si>
  <si>
    <t>李连佑</t>
  </si>
  <si>
    <t>秦连华</t>
  </si>
  <si>
    <t>游玉鸾</t>
  </si>
  <si>
    <t>李青林</t>
  </si>
  <si>
    <t>易官连</t>
  </si>
  <si>
    <t>黄任</t>
  </si>
  <si>
    <t>刘德忠</t>
  </si>
  <si>
    <t>韦明君</t>
  </si>
  <si>
    <t>李永杰</t>
  </si>
  <si>
    <t>廖文明</t>
  </si>
  <si>
    <t>唐顺学</t>
  </si>
  <si>
    <t>廖学任</t>
  </si>
  <si>
    <t>韦德卫</t>
  </si>
  <si>
    <t>韦德强</t>
  </si>
  <si>
    <t>周五三</t>
  </si>
  <si>
    <t>韦德江</t>
  </si>
  <si>
    <t>廖先玉</t>
  </si>
  <si>
    <t>黄志平</t>
  </si>
  <si>
    <t>阳新焕</t>
  </si>
  <si>
    <t>林会华</t>
  </si>
  <si>
    <t>韦佳成</t>
  </si>
  <si>
    <t>秦继德</t>
  </si>
  <si>
    <t>刘炎成</t>
  </si>
  <si>
    <t>黄志友</t>
  </si>
  <si>
    <t>文娟</t>
  </si>
  <si>
    <t>游树林</t>
  </si>
  <si>
    <t>阳韦薇</t>
  </si>
  <si>
    <t>刘芬</t>
  </si>
  <si>
    <t>黄志福</t>
  </si>
  <si>
    <t>廖学忠</t>
  </si>
  <si>
    <t>廖冬梅</t>
  </si>
  <si>
    <t>邱小庆</t>
  </si>
  <si>
    <t>渔良</t>
  </si>
  <si>
    <t>秦荣钦</t>
  </si>
  <si>
    <t>吴孟华</t>
  </si>
  <si>
    <t>秦田庆</t>
  </si>
  <si>
    <t>邱新林</t>
  </si>
  <si>
    <t>韦连珍</t>
  </si>
  <si>
    <t>邱新权</t>
  </si>
  <si>
    <t>黄梅</t>
  </si>
  <si>
    <t>黄剑</t>
  </si>
  <si>
    <t>吕海彦</t>
  </si>
  <si>
    <t>张庆宣</t>
  </si>
  <si>
    <t>张梅秀</t>
  </si>
  <si>
    <t>张兰英</t>
  </si>
  <si>
    <t>张德林</t>
  </si>
  <si>
    <t>张泽林</t>
  </si>
  <si>
    <t>褚锦成</t>
  </si>
  <si>
    <t>秦荣发</t>
  </si>
  <si>
    <t>秦庆龙</t>
  </si>
  <si>
    <t>张春秀</t>
  </si>
  <si>
    <t>张庆海</t>
  </si>
  <si>
    <t>韦纪生</t>
  </si>
  <si>
    <t>吕海明</t>
  </si>
  <si>
    <t>黄东</t>
  </si>
  <si>
    <t>邱新雄</t>
  </si>
  <si>
    <t>邱新龙</t>
  </si>
  <si>
    <t>秦传庆</t>
  </si>
  <si>
    <t>陆秀珍</t>
  </si>
  <si>
    <t>秦仕钦</t>
  </si>
  <si>
    <t>吕友弟</t>
  </si>
  <si>
    <t>邱垂明</t>
  </si>
  <si>
    <t>张有兴</t>
  </si>
  <si>
    <t>张六金</t>
  </si>
  <si>
    <t>邓光平</t>
  </si>
  <si>
    <t>邱新荣</t>
  </si>
  <si>
    <t>廖宜荣</t>
  </si>
  <si>
    <t>张小荣</t>
  </si>
  <si>
    <t>唐小伍</t>
  </si>
  <si>
    <t>邱万群</t>
  </si>
  <si>
    <t>韦杨东</t>
  </si>
  <si>
    <t>吴孟传</t>
  </si>
  <si>
    <t>廖曾华</t>
  </si>
  <si>
    <t>韦松荣</t>
  </si>
  <si>
    <t>唐小妹</t>
  </si>
  <si>
    <t>唐柄林</t>
  </si>
  <si>
    <t>邱新元</t>
  </si>
  <si>
    <t>韦顺富</t>
  </si>
  <si>
    <t>邱新伟</t>
  </si>
  <si>
    <t>邱垂华</t>
  </si>
  <si>
    <t>张积坤</t>
  </si>
  <si>
    <t>廖曾文</t>
  </si>
  <si>
    <t>唐四九</t>
  </si>
  <si>
    <t>唐扶群</t>
  </si>
  <si>
    <t>唐享桂</t>
  </si>
  <si>
    <t>海湾</t>
  </si>
  <si>
    <t>唐福平</t>
  </si>
  <si>
    <t>唐正中</t>
  </si>
  <si>
    <t>廖五七</t>
  </si>
  <si>
    <t>廖学平</t>
  </si>
  <si>
    <t>廖建平</t>
  </si>
  <si>
    <t>蒙秉燕</t>
  </si>
  <si>
    <t>廖学元</t>
  </si>
  <si>
    <t>廖永光</t>
  </si>
  <si>
    <t>唐华军</t>
  </si>
  <si>
    <t>蒋金贵</t>
  </si>
  <si>
    <t>唐石生</t>
  </si>
  <si>
    <t>唐华兴</t>
  </si>
  <si>
    <t>唐春贵</t>
  </si>
  <si>
    <t>廖永华</t>
  </si>
  <si>
    <t>唐七六</t>
  </si>
  <si>
    <t>唐永亮</t>
  </si>
  <si>
    <t>唐年新</t>
  </si>
  <si>
    <t>唐雪波</t>
  </si>
  <si>
    <t>唐森林</t>
  </si>
  <si>
    <t>唐崇华</t>
  </si>
  <si>
    <t>唐华林</t>
  </si>
  <si>
    <t>唐贵荣</t>
  </si>
  <si>
    <t>唐燕飞</t>
  </si>
  <si>
    <t>唐贵元</t>
  </si>
  <si>
    <t>林莉</t>
  </si>
  <si>
    <t>廖永胜</t>
  </si>
  <si>
    <t>唐文英</t>
  </si>
  <si>
    <t>唐震</t>
  </si>
  <si>
    <t>唐连姣</t>
  </si>
  <si>
    <t>唐彦明</t>
  </si>
  <si>
    <t>方必旺</t>
  </si>
  <si>
    <t>窑茶</t>
  </si>
  <si>
    <t>方必洪</t>
  </si>
  <si>
    <t>韦晓完</t>
  </si>
  <si>
    <t>冉福全</t>
  </si>
  <si>
    <t>方平生</t>
  </si>
  <si>
    <t>黄小英</t>
  </si>
  <si>
    <t>杨启波</t>
  </si>
  <si>
    <t>方民福</t>
  </si>
  <si>
    <t>罗庆元</t>
  </si>
  <si>
    <t>方必义</t>
  </si>
  <si>
    <t>方桂喜</t>
  </si>
  <si>
    <t>方幸华</t>
  </si>
  <si>
    <t>方元辉</t>
  </si>
  <si>
    <t>欧桂德</t>
  </si>
  <si>
    <t>莫修平</t>
  </si>
  <si>
    <t>方仁生</t>
  </si>
  <si>
    <t>方盛钦</t>
  </si>
  <si>
    <t>欧曾元</t>
  </si>
  <si>
    <t>方老桂</t>
  </si>
  <si>
    <t>袁子红</t>
  </si>
  <si>
    <t>方若刚</t>
  </si>
  <si>
    <t>向明弟</t>
  </si>
  <si>
    <t>沙坪</t>
  </si>
  <si>
    <t>向小林</t>
  </si>
  <si>
    <t>向德安</t>
  </si>
  <si>
    <t>向继生</t>
  </si>
  <si>
    <t>向继林</t>
  </si>
  <si>
    <t>方若森</t>
  </si>
  <si>
    <t>向万强</t>
  </si>
  <si>
    <t>向连弟</t>
  </si>
  <si>
    <t>邹向华</t>
  </si>
  <si>
    <t>向鸾英</t>
  </si>
  <si>
    <t>向万旺</t>
  </si>
  <si>
    <t>向老金</t>
  </si>
  <si>
    <t>方若旭</t>
  </si>
  <si>
    <t>向老明</t>
  </si>
  <si>
    <t>方梅</t>
  </si>
  <si>
    <t>向良生</t>
  </si>
  <si>
    <t>方维玉</t>
  </si>
  <si>
    <t>欧天赐</t>
  </si>
  <si>
    <t>向万艺</t>
  </si>
  <si>
    <t>向万洪</t>
  </si>
  <si>
    <t>方必星</t>
  </si>
  <si>
    <t>方若林</t>
  </si>
  <si>
    <t>李年妹</t>
  </si>
  <si>
    <t>方必明</t>
  </si>
  <si>
    <t>方求</t>
  </si>
  <si>
    <t>方兴华</t>
  </si>
  <si>
    <t>方若彪</t>
  </si>
  <si>
    <t>方维兴</t>
  </si>
  <si>
    <t>方必超</t>
  </si>
  <si>
    <t>方芳</t>
  </si>
  <si>
    <t>欧建新</t>
  </si>
  <si>
    <t>方福亮</t>
  </si>
  <si>
    <t>方垒生</t>
  </si>
  <si>
    <t>向万兴</t>
  </si>
  <si>
    <t>方林生</t>
  </si>
  <si>
    <t>向万永</t>
  </si>
  <si>
    <t>方红</t>
  </si>
  <si>
    <t>方桥林</t>
  </si>
  <si>
    <t>方维毅</t>
  </si>
  <si>
    <t>李兆福</t>
  </si>
  <si>
    <t>欧连友</t>
  </si>
  <si>
    <t>方崇兴</t>
  </si>
  <si>
    <t>方月生</t>
  </si>
  <si>
    <t>向万凤</t>
  </si>
  <si>
    <t>方维刚</t>
  </si>
  <si>
    <t>向万刚</t>
  </si>
  <si>
    <t>方若君</t>
  </si>
  <si>
    <t>方必胜</t>
  </si>
  <si>
    <t>向建明</t>
  </si>
  <si>
    <t>欧爱姣</t>
  </si>
  <si>
    <t>黄元华</t>
  </si>
  <si>
    <t>李成金</t>
  </si>
  <si>
    <t>赵进德</t>
  </si>
  <si>
    <t>赵志干</t>
  </si>
  <si>
    <t>唐李</t>
  </si>
  <si>
    <t>唐尧端</t>
  </si>
  <si>
    <t>黄元科</t>
  </si>
  <si>
    <t>黄元兴</t>
  </si>
  <si>
    <t>盘金龙</t>
  </si>
  <si>
    <t>赵文贵</t>
  </si>
  <si>
    <t>冯春奎</t>
  </si>
  <si>
    <t>黄元旺</t>
  </si>
  <si>
    <t>庞成贵</t>
  </si>
  <si>
    <t>冯文义</t>
  </si>
  <si>
    <t>李有金</t>
  </si>
  <si>
    <t>白竹枝</t>
  </si>
  <si>
    <t>黄进仁</t>
  </si>
  <si>
    <t>黄进金</t>
  </si>
  <si>
    <t>李金明</t>
  </si>
  <si>
    <t>李连贵</t>
  </si>
  <si>
    <t>李福金</t>
  </si>
  <si>
    <t>李有财</t>
  </si>
  <si>
    <t>冯客妹</t>
  </si>
  <si>
    <t>黄海凤</t>
  </si>
  <si>
    <t>韦玉琼</t>
  </si>
  <si>
    <t>李翠萍</t>
  </si>
  <si>
    <t>黄通金</t>
  </si>
  <si>
    <t>大石村</t>
  </si>
  <si>
    <t>8队</t>
  </si>
  <si>
    <t>韦决德</t>
  </si>
  <si>
    <t>吴远有</t>
  </si>
  <si>
    <t>张明宣</t>
  </si>
  <si>
    <t>侯训林</t>
  </si>
  <si>
    <t>陈兴平</t>
  </si>
  <si>
    <t>张玉平</t>
  </si>
  <si>
    <t>李照云</t>
  </si>
  <si>
    <t>吴远星</t>
  </si>
  <si>
    <t>张玉德</t>
  </si>
  <si>
    <t>黄凤萍</t>
  </si>
  <si>
    <t>张玉友</t>
  </si>
  <si>
    <t>廖万杰</t>
  </si>
  <si>
    <t>陆运生</t>
  </si>
  <si>
    <t>2队</t>
  </si>
  <si>
    <t>廖传辉</t>
  </si>
  <si>
    <t>廖传文</t>
  </si>
  <si>
    <t>廖传通</t>
  </si>
  <si>
    <t>廖运生</t>
  </si>
  <si>
    <t>张文德</t>
  </si>
  <si>
    <t>廖洁华</t>
  </si>
  <si>
    <t>廖玉华</t>
  </si>
  <si>
    <t>廖春生</t>
  </si>
  <si>
    <t>廖传德</t>
  </si>
  <si>
    <t>廖传恩</t>
  </si>
  <si>
    <t>李玉琼</t>
  </si>
  <si>
    <t>廖桂连</t>
  </si>
  <si>
    <t>廖传化</t>
  </si>
  <si>
    <t>陈国雄</t>
  </si>
  <si>
    <t>张建华</t>
  </si>
  <si>
    <t>徐七二</t>
  </si>
  <si>
    <t>10队</t>
  </si>
  <si>
    <t>徐荣双</t>
  </si>
  <si>
    <t>方志明</t>
  </si>
  <si>
    <t>钟宇航</t>
  </si>
  <si>
    <t>江堂富</t>
  </si>
  <si>
    <t>江堂华</t>
  </si>
  <si>
    <t>徐荣德</t>
  </si>
  <si>
    <t>刘新友</t>
  </si>
  <si>
    <t>5队</t>
  </si>
  <si>
    <t>吕长庚</t>
  </si>
  <si>
    <t>吕忠正</t>
  </si>
  <si>
    <t>吕良明</t>
  </si>
  <si>
    <t>吕良桂</t>
  </si>
  <si>
    <t>吕忠勤</t>
  </si>
  <si>
    <t>吕忠新</t>
  </si>
  <si>
    <t>吕荣兴</t>
  </si>
  <si>
    <t>张家胜</t>
  </si>
  <si>
    <t>吕忠来</t>
  </si>
  <si>
    <t>张日明</t>
  </si>
  <si>
    <t>4队</t>
  </si>
  <si>
    <t>廖传星</t>
  </si>
  <si>
    <t>廖传华</t>
  </si>
  <si>
    <t>周树兰</t>
  </si>
  <si>
    <t>廖传亮</t>
  </si>
  <si>
    <t>朱其辉</t>
  </si>
  <si>
    <t>周廷有</t>
  </si>
  <si>
    <t>王登琼</t>
  </si>
  <si>
    <t>廖新胜</t>
  </si>
  <si>
    <t>3队</t>
  </si>
  <si>
    <t>莫万娟</t>
  </si>
  <si>
    <t>韦邦力</t>
  </si>
  <si>
    <t>韦凌芳</t>
  </si>
  <si>
    <t>韦恒力</t>
  </si>
  <si>
    <t>廖云德</t>
  </si>
  <si>
    <t>徐思扬</t>
  </si>
  <si>
    <t>徐成林</t>
  </si>
  <si>
    <t>伍幼林</t>
  </si>
  <si>
    <t>梁庆国</t>
  </si>
  <si>
    <t>周振敏</t>
  </si>
  <si>
    <t>廖新明</t>
  </si>
  <si>
    <t>廖传万</t>
  </si>
  <si>
    <t>黄元妹</t>
  </si>
  <si>
    <t>滚婢折</t>
  </si>
  <si>
    <t>梁庆有</t>
  </si>
  <si>
    <t>廖新亮</t>
  </si>
  <si>
    <t>王喜林</t>
  </si>
  <si>
    <t>9队</t>
  </si>
  <si>
    <t>吴永飞</t>
  </si>
  <si>
    <t>陈兴科</t>
  </si>
  <si>
    <t>彭祥英</t>
  </si>
  <si>
    <t>吴远平</t>
  </si>
  <si>
    <t>陈发明</t>
  </si>
  <si>
    <t>王喜飞</t>
  </si>
  <si>
    <t>吴崇德</t>
  </si>
  <si>
    <t>吴远庆</t>
  </si>
  <si>
    <t>吴远红</t>
  </si>
  <si>
    <t>吴远强</t>
  </si>
  <si>
    <t>张崇军</t>
  </si>
  <si>
    <t>周宗会</t>
  </si>
  <si>
    <t>龙书来</t>
  </si>
  <si>
    <t>1队</t>
  </si>
  <si>
    <t>刘雄亮</t>
  </si>
  <si>
    <t>刘运秀</t>
  </si>
  <si>
    <t>胡昭明</t>
  </si>
  <si>
    <t>黄忠能</t>
  </si>
  <si>
    <t>廖传荣</t>
  </si>
  <si>
    <t>李义</t>
  </si>
  <si>
    <t>唐秀珍</t>
  </si>
  <si>
    <t>廖爱华</t>
  </si>
  <si>
    <t>潘宜平</t>
  </si>
  <si>
    <t>李龙日</t>
  </si>
  <si>
    <t>李从英</t>
  </si>
  <si>
    <t>刘雄标</t>
  </si>
  <si>
    <t>潘家德</t>
  </si>
  <si>
    <t>潘家宣</t>
  </si>
  <si>
    <t>江东德</t>
  </si>
  <si>
    <t>刘雄坤</t>
  </si>
  <si>
    <t>周树明</t>
  </si>
  <si>
    <t>6队</t>
  </si>
  <si>
    <t>罗家琪</t>
  </si>
  <si>
    <t>潘小明</t>
  </si>
  <si>
    <t>汤年得</t>
  </si>
  <si>
    <t>刘彩菊</t>
  </si>
  <si>
    <t>周廷谋</t>
  </si>
  <si>
    <t>汤功政</t>
  </si>
  <si>
    <t>汤小友</t>
  </si>
  <si>
    <t>汤功元</t>
  </si>
  <si>
    <t>周七二</t>
  </si>
  <si>
    <t>莫兰姣</t>
  </si>
  <si>
    <t>周树林</t>
  </si>
  <si>
    <t>田胜军</t>
  </si>
  <si>
    <t>周佑得</t>
  </si>
  <si>
    <t>周廷福</t>
  </si>
  <si>
    <t>万安</t>
  </si>
  <si>
    <t>七队</t>
  </si>
  <si>
    <t>宾梁海</t>
  </si>
  <si>
    <t>汤功平</t>
  </si>
  <si>
    <t>汤功林</t>
  </si>
  <si>
    <t>潘循归</t>
  </si>
  <si>
    <t>潘正波</t>
  </si>
  <si>
    <t>宾雨松</t>
  </si>
  <si>
    <t>何永盛</t>
  </si>
  <si>
    <t>何思永</t>
  </si>
  <si>
    <t>宾雨江</t>
  </si>
  <si>
    <t>潘正连</t>
  </si>
  <si>
    <t>何永宣</t>
  </si>
  <si>
    <t>汤功福</t>
  </si>
  <si>
    <t>宾雨生</t>
  </si>
  <si>
    <t>潘新喜</t>
  </si>
  <si>
    <t>龙桥村</t>
  </si>
  <si>
    <t>凌献祥</t>
  </si>
  <si>
    <t>小溪屯</t>
  </si>
  <si>
    <t>秦庚和</t>
  </si>
  <si>
    <t>凌继连</t>
  </si>
  <si>
    <t>凌桂连</t>
  </si>
  <si>
    <t>凌心连</t>
  </si>
  <si>
    <t>凌玉心</t>
  </si>
  <si>
    <t>凌桂华</t>
  </si>
  <si>
    <t>凌秋明</t>
  </si>
  <si>
    <t>凌鑫</t>
  </si>
  <si>
    <t>凌海强</t>
  </si>
  <si>
    <t>凌建国</t>
  </si>
  <si>
    <t>秦辉林</t>
  </si>
  <si>
    <t>秦运德</t>
  </si>
  <si>
    <t>秦琼秀</t>
  </si>
  <si>
    <t>上角屯</t>
  </si>
  <si>
    <t>侯海勤</t>
  </si>
  <si>
    <t>葡萄屯</t>
  </si>
  <si>
    <t>秦桂友</t>
  </si>
  <si>
    <t>侯华林</t>
  </si>
  <si>
    <t>秦连钦</t>
  </si>
  <si>
    <t>赵庆林</t>
  </si>
  <si>
    <t>钟小连</t>
  </si>
  <si>
    <t>秦凌安</t>
  </si>
  <si>
    <t>褚忠林</t>
  </si>
  <si>
    <t>赵刘</t>
  </si>
  <si>
    <t>厄上屯</t>
  </si>
  <si>
    <t>赵斌</t>
  </si>
  <si>
    <t>赵亮生</t>
  </si>
  <si>
    <t>秦老连</t>
  </si>
  <si>
    <t>赵品林</t>
  </si>
  <si>
    <t>秦振荣</t>
  </si>
  <si>
    <t>赵庆荣</t>
  </si>
  <si>
    <t>秦仁生</t>
  </si>
  <si>
    <t>秦辉</t>
  </si>
  <si>
    <t>褚锦仁</t>
  </si>
  <si>
    <t>古立侯家屯</t>
  </si>
  <si>
    <t>赵荣明</t>
  </si>
  <si>
    <t>秦桂钦</t>
  </si>
  <si>
    <t>秦伟明</t>
  </si>
  <si>
    <t>赵桂荣</t>
  </si>
  <si>
    <t>秦庆明</t>
  </si>
  <si>
    <t>赵荣得</t>
  </si>
  <si>
    <t>秦雪安</t>
  </si>
  <si>
    <t>下角屯</t>
  </si>
  <si>
    <t>秦小明</t>
  </si>
  <si>
    <t>秦建军</t>
  </si>
  <si>
    <t>秦正成</t>
  </si>
  <si>
    <t>秦纪林</t>
  </si>
  <si>
    <t>秦梅生</t>
  </si>
  <si>
    <t>秦玉安</t>
  </si>
  <si>
    <t>赵玉琼</t>
  </si>
  <si>
    <t>刘得凤</t>
  </si>
  <si>
    <t>秦桂益</t>
  </si>
  <si>
    <t>秦东林</t>
  </si>
  <si>
    <t>侯爱吴</t>
  </si>
  <si>
    <t>侯啟刚</t>
  </si>
  <si>
    <t>侯运生</t>
  </si>
  <si>
    <t>侯正芳</t>
  </si>
  <si>
    <t>侯正归</t>
  </si>
  <si>
    <t>韦学兰</t>
  </si>
  <si>
    <t>侯忠明</t>
  </si>
  <si>
    <t>侯训华</t>
  </si>
  <si>
    <t>侯智平</t>
  </si>
  <si>
    <t>侯正建</t>
  </si>
  <si>
    <t>侯正南</t>
  </si>
  <si>
    <t>侯国生</t>
  </si>
  <si>
    <t>侯永明</t>
  </si>
  <si>
    <t>韦世发</t>
  </si>
  <si>
    <t>韦勋售</t>
  </si>
  <si>
    <t>韦超荣</t>
  </si>
  <si>
    <t>韦超文</t>
  </si>
  <si>
    <t>韦太保</t>
  </si>
  <si>
    <t>韦国宪</t>
  </si>
  <si>
    <t>韦世昆</t>
  </si>
  <si>
    <t>韦继兴</t>
  </si>
  <si>
    <t>拉鱼屯</t>
  </si>
  <si>
    <t>韦秀荣</t>
  </si>
  <si>
    <t>韦秀成</t>
  </si>
  <si>
    <t>韦长连</t>
  </si>
  <si>
    <t>梁秀英</t>
  </si>
  <si>
    <t>韦世辉</t>
  </si>
  <si>
    <t>褚锦连</t>
  </si>
  <si>
    <t>韦超永</t>
  </si>
  <si>
    <t>韦小庚</t>
  </si>
  <si>
    <t>王从萍</t>
  </si>
  <si>
    <t>褚锦上</t>
  </si>
  <si>
    <t>九陇屯</t>
  </si>
  <si>
    <t>褚锦政</t>
  </si>
  <si>
    <t>褚锦刚</t>
  </si>
  <si>
    <t>褚新赠</t>
  </si>
  <si>
    <t>褚锦宣</t>
  </si>
  <si>
    <t>褚锦彦</t>
  </si>
  <si>
    <t>褚锦能</t>
  </si>
  <si>
    <t>韦戊姣</t>
  </si>
  <si>
    <t>褚彦超</t>
  </si>
  <si>
    <t>褚秀山</t>
  </si>
  <si>
    <t>褚锦新</t>
  </si>
  <si>
    <t>褚锦凤</t>
  </si>
  <si>
    <t>褚锦轩</t>
  </si>
  <si>
    <t>褚锦田</t>
  </si>
  <si>
    <t>褚锦军</t>
  </si>
  <si>
    <t>杨勇</t>
  </si>
  <si>
    <t>大岭甫屯</t>
  </si>
  <si>
    <t>杨德庆</t>
  </si>
  <si>
    <t>杨啟林</t>
  </si>
  <si>
    <t>杨亚东</t>
  </si>
  <si>
    <t>赵芬</t>
  </si>
  <si>
    <t>杨啟荣</t>
  </si>
  <si>
    <t>韦明生</t>
  </si>
  <si>
    <t>赵忠彦</t>
  </si>
  <si>
    <t>杨重庆</t>
  </si>
  <si>
    <t>赵忠连</t>
  </si>
  <si>
    <t>赵忠佑</t>
  </si>
  <si>
    <t>韦世军</t>
  </si>
  <si>
    <t>秦知信</t>
  </si>
  <si>
    <t>门村屯</t>
  </si>
  <si>
    <t>侯正传</t>
  </si>
  <si>
    <t>侯同传</t>
  </si>
  <si>
    <t>侯务生</t>
  </si>
  <si>
    <t>侯树生</t>
  </si>
  <si>
    <t>侯松明</t>
  </si>
  <si>
    <t>侯亚丽</t>
  </si>
  <si>
    <t>侯菊传</t>
  </si>
  <si>
    <t>侯冯保</t>
  </si>
  <si>
    <t>秦纪友</t>
  </si>
  <si>
    <t>侯正明</t>
  </si>
  <si>
    <t>潘保保</t>
  </si>
  <si>
    <t>潘循坤</t>
  </si>
  <si>
    <t>侯永佳</t>
  </si>
  <si>
    <t>潘干发</t>
  </si>
  <si>
    <t>潘丙连</t>
  </si>
  <si>
    <t>秦小弟</t>
  </si>
  <si>
    <t>潘连前</t>
  </si>
  <si>
    <t>秦新友</t>
  </si>
  <si>
    <t>侯有明</t>
  </si>
  <si>
    <t>下圳屯</t>
  </si>
  <si>
    <t>侯玉英</t>
  </si>
  <si>
    <t>唐廷友</t>
  </si>
  <si>
    <t>侯家云</t>
  </si>
  <si>
    <t>侯永生</t>
  </si>
  <si>
    <t>俸云生</t>
  </si>
  <si>
    <t>侯荣生</t>
  </si>
  <si>
    <t>侯正飞</t>
  </si>
  <si>
    <t>侯七平</t>
  </si>
  <si>
    <t>侯代珍</t>
  </si>
  <si>
    <t>侯锦荣</t>
  </si>
  <si>
    <t>张翠兰</t>
  </si>
  <si>
    <t>侯务荣</t>
  </si>
  <si>
    <t>侯六六</t>
  </si>
  <si>
    <t>褚锦明</t>
  </si>
  <si>
    <t>褚忠换</t>
  </si>
  <si>
    <t>褚丙生</t>
  </si>
  <si>
    <t>侯正平</t>
  </si>
  <si>
    <t>莫翠英</t>
  </si>
  <si>
    <t>侯训群</t>
  </si>
  <si>
    <t>侯丙君</t>
  </si>
  <si>
    <t>古立秦家屯</t>
  </si>
  <si>
    <t>秦正群</t>
  </si>
  <si>
    <t>秦用心</t>
  </si>
  <si>
    <t>秦凤林</t>
  </si>
  <si>
    <t>秦用平</t>
  </si>
  <si>
    <t>秦用恒</t>
  </si>
  <si>
    <t>侯月坤</t>
  </si>
  <si>
    <t>侯传生</t>
  </si>
  <si>
    <t>秦四弟</t>
  </si>
  <si>
    <t>秦用群</t>
  </si>
  <si>
    <t>秦丙林</t>
  </si>
  <si>
    <t>秦曲生</t>
  </si>
  <si>
    <t>秦用坤</t>
  </si>
  <si>
    <t>凌桂喜</t>
  </si>
  <si>
    <t>凌村屯</t>
  </si>
  <si>
    <t>凌明</t>
  </si>
  <si>
    <t>凌玉安</t>
  </si>
  <si>
    <t>何宏飞</t>
  </si>
  <si>
    <t>何宏林</t>
  </si>
  <si>
    <t>凌友德</t>
  </si>
  <si>
    <t>凌桂臣</t>
  </si>
  <si>
    <t>何荣生</t>
  </si>
  <si>
    <t>何荣连</t>
  </si>
  <si>
    <t>韦有义</t>
  </si>
  <si>
    <t>金猫坪1队</t>
  </si>
  <si>
    <t>潘国林</t>
  </si>
  <si>
    <t>潘德林</t>
  </si>
  <si>
    <t>潘循汉</t>
  </si>
  <si>
    <t>潘道洲</t>
  </si>
  <si>
    <t>罗建凤</t>
  </si>
  <si>
    <t>金猫坪2队</t>
  </si>
  <si>
    <t>潘明</t>
  </si>
  <si>
    <t>潘星明</t>
  </si>
  <si>
    <t>潘华宣</t>
  </si>
  <si>
    <t>潘思琪</t>
  </si>
  <si>
    <t>上村屯</t>
  </si>
  <si>
    <t>赵焕弟</t>
  </si>
  <si>
    <t>赵树民</t>
  </si>
  <si>
    <t>李祖超</t>
  </si>
  <si>
    <t>巫艳超</t>
  </si>
  <si>
    <t>中村屯</t>
  </si>
  <si>
    <t>潘新友</t>
  </si>
  <si>
    <t>潘正知</t>
  </si>
  <si>
    <t>潘松胜</t>
  </si>
  <si>
    <t>潘燕成</t>
  </si>
  <si>
    <t>背后村屯</t>
  </si>
  <si>
    <t>潘鲜华</t>
  </si>
  <si>
    <t>潘亮得</t>
  </si>
  <si>
    <t>潘继成</t>
  </si>
  <si>
    <t>潘继荣</t>
  </si>
  <si>
    <t>院厅巷屯</t>
  </si>
  <si>
    <t>潘贵德</t>
  </si>
  <si>
    <t>潘祥林</t>
  </si>
  <si>
    <t>潘方强</t>
  </si>
  <si>
    <t>谢久雄</t>
  </si>
  <si>
    <t>潘中生</t>
  </si>
  <si>
    <t>潘正华</t>
  </si>
  <si>
    <t>潘亮生</t>
  </si>
  <si>
    <t>潘新权</t>
  </si>
  <si>
    <t>潘正旭</t>
  </si>
  <si>
    <t>莫正平</t>
  </si>
  <si>
    <t>赵祖寿</t>
  </si>
  <si>
    <t>潘七六</t>
  </si>
  <si>
    <t>潘荣成</t>
  </si>
  <si>
    <t>杨啟琼</t>
  </si>
  <si>
    <t>潘小弟</t>
  </si>
  <si>
    <t>韦春妹</t>
  </si>
  <si>
    <t>潘正宣</t>
  </si>
  <si>
    <t>赵庚连</t>
  </si>
  <si>
    <t>潘田芳</t>
  </si>
  <si>
    <t>潘新义</t>
  </si>
  <si>
    <t>梁莲姣</t>
  </si>
  <si>
    <t>潘小汝</t>
  </si>
  <si>
    <t>何宏波</t>
  </si>
  <si>
    <t>赵顺林</t>
  </si>
  <si>
    <t>山口厄上屯</t>
  </si>
  <si>
    <t>秦德明</t>
  </si>
  <si>
    <t>赵新华</t>
  </si>
  <si>
    <t>韦勋有</t>
  </si>
  <si>
    <t>拉渔屯</t>
  </si>
  <si>
    <t>韦仁胜</t>
  </si>
  <si>
    <t>褚锦元</t>
  </si>
  <si>
    <t>赵忠贵</t>
  </si>
  <si>
    <t>何彦飞</t>
  </si>
  <si>
    <t>韦小元</t>
  </si>
  <si>
    <t>杨啟贵</t>
  </si>
  <si>
    <t>褚敬宇</t>
  </si>
  <si>
    <t>潘德玉</t>
  </si>
  <si>
    <t>潘正松</t>
  </si>
  <si>
    <t>潘纪友</t>
  </si>
  <si>
    <t>潘道德</t>
  </si>
  <si>
    <t>赵才宝</t>
  </si>
  <si>
    <t>潘祖荣</t>
  </si>
  <si>
    <t>赵胜华</t>
  </si>
  <si>
    <t>马陂村</t>
  </si>
  <si>
    <t>韦从华</t>
  </si>
  <si>
    <t>马陂村嫩里屯</t>
  </si>
  <si>
    <t>李兴瑶</t>
  </si>
  <si>
    <t>广西永福县广福乡马陂村车站背屯10号</t>
  </si>
  <si>
    <t>刘胜德</t>
  </si>
  <si>
    <t>广西永福县广福乡马陂村车站背屯11-1号</t>
  </si>
  <si>
    <t>刘胜华</t>
  </si>
  <si>
    <t>广西永福县广福乡马陂村车站背屯11号</t>
  </si>
  <si>
    <t>李世荣</t>
  </si>
  <si>
    <t>广西永福县广福乡马陂村车站背屯15号</t>
  </si>
  <si>
    <t>李兴胜</t>
  </si>
  <si>
    <t>广西永福县广福乡马陂村车站背屯17号</t>
  </si>
  <si>
    <t>李世兰</t>
  </si>
  <si>
    <t>广西永福县广福乡马陂村车站背屯9号</t>
  </si>
  <si>
    <t>周永荣</t>
  </si>
  <si>
    <t>广西永福县广福乡马陂村崇树村屯11号</t>
  </si>
  <si>
    <t>付平</t>
  </si>
  <si>
    <t>广西永福县广福乡马陂村崇树村屯12号</t>
  </si>
  <si>
    <t>付嵩</t>
  </si>
  <si>
    <t>广西永福县广福乡马陂村崇树村屯13号</t>
  </si>
  <si>
    <t>周燕林</t>
  </si>
  <si>
    <t>广西永福县广福乡马陂村崇树村屯15号</t>
  </si>
  <si>
    <t>周谭保</t>
  </si>
  <si>
    <t>广西永福县广福乡马陂村崇树村屯16号</t>
  </si>
  <si>
    <t>周玳玉</t>
  </si>
  <si>
    <t>广西永福县广福乡马陂村崇树村屯17号</t>
  </si>
  <si>
    <t>周可余</t>
  </si>
  <si>
    <t>广西永福县广福乡马陂村崇树村屯18号</t>
  </si>
  <si>
    <t>周森林</t>
  </si>
  <si>
    <t>广西永福县广福乡马陂村崇树村屯19号</t>
  </si>
  <si>
    <t>周经明</t>
  </si>
  <si>
    <t>广西永福县广福乡马陂村崇树村屯21号</t>
  </si>
  <si>
    <t>周彦阳</t>
  </si>
  <si>
    <t>广西永福县广福乡马陂村崇树村屯22号</t>
  </si>
  <si>
    <t>周荣华</t>
  </si>
  <si>
    <t>广西永福县广福乡马陂村崇树村屯23号</t>
  </si>
  <si>
    <t>张永生</t>
  </si>
  <si>
    <t>广西永福县广福乡马陂村崇树村屯25号</t>
  </si>
  <si>
    <t>赵忠荣</t>
  </si>
  <si>
    <t>广西永福县广福乡马陂村崇树村屯27号</t>
  </si>
  <si>
    <t>褚景林</t>
  </si>
  <si>
    <t>广西永福县广福乡马陂村崇树村屯28号</t>
  </si>
  <si>
    <t>广西永福县广福乡马陂村崇树村屯30号</t>
  </si>
  <si>
    <t>周芳秀</t>
  </si>
  <si>
    <t>广西永福县广福乡马陂村崇树村屯6号</t>
  </si>
  <si>
    <t>付强</t>
  </si>
  <si>
    <t>广西永福县广福乡马陂村崇树村屯7号</t>
  </si>
  <si>
    <t>周佩育</t>
  </si>
  <si>
    <t>广西永福县广福乡马陂村崇树村屯8号</t>
  </si>
  <si>
    <t>龙七一</t>
  </si>
  <si>
    <t>广西永福县广福乡马陂村崇树村屯9号</t>
  </si>
  <si>
    <t>阳明辉</t>
  </si>
  <si>
    <t>广西永福县广福乡马陂村甫底屯12号</t>
  </si>
  <si>
    <t>广西永福县广福乡马陂村甫底屯13号</t>
  </si>
  <si>
    <t>潘爱平</t>
  </si>
  <si>
    <t>广西永福县广福乡马陂村甫底屯16号</t>
  </si>
  <si>
    <t>覃林珍</t>
  </si>
  <si>
    <t>广西永福县广福乡马陂村甫底屯17号</t>
  </si>
  <si>
    <t>覃桂荣</t>
  </si>
  <si>
    <t>广西永福县广福乡马陂村甫底屯19号</t>
  </si>
  <si>
    <t>潘建</t>
  </si>
  <si>
    <t>广西永福县广福乡马陂村甫底屯1号</t>
  </si>
  <si>
    <t>刘争林</t>
  </si>
  <si>
    <t>广西永福县广福乡马陂村甫底屯22号</t>
  </si>
  <si>
    <t>刘林刚</t>
  </si>
  <si>
    <t>广西永福县广福乡马陂村甫底屯24号</t>
  </si>
  <si>
    <t>邓华元</t>
  </si>
  <si>
    <t>广西永福县广福乡马陂村甫底屯25号</t>
  </si>
  <si>
    <t>李凤兰</t>
  </si>
  <si>
    <t>广西永福县广福乡马陂村甫底屯26号</t>
  </si>
  <si>
    <t>杨启高</t>
  </si>
  <si>
    <t>广西永福县广福乡马陂村甫底屯2号</t>
  </si>
  <si>
    <t>阳明章</t>
  </si>
  <si>
    <t>广西永福县广福乡马陂村甫底屯31号</t>
  </si>
  <si>
    <t>阳明之</t>
  </si>
  <si>
    <t>广西永福县广福乡马陂村甫底屯33号</t>
  </si>
  <si>
    <t>潘杨胜</t>
  </si>
  <si>
    <t>广西永福县广福乡马陂村甫底屯3号</t>
  </si>
  <si>
    <t>潘林平</t>
  </si>
  <si>
    <t>广西永福县广福乡马陂村甫底屯5号</t>
  </si>
  <si>
    <t>韩凤德</t>
  </si>
  <si>
    <t>韩冕日</t>
  </si>
  <si>
    <t>秦石友</t>
  </si>
  <si>
    <t>广西永福县广福乡马陂村韩家屯18号</t>
  </si>
  <si>
    <t>许玉明</t>
  </si>
  <si>
    <t>秦继承</t>
  </si>
  <si>
    <t>广西永福县广福乡马陂村韩家屯2号</t>
  </si>
  <si>
    <t>翁辉</t>
  </si>
  <si>
    <t>广西永福县广福乡马陂村韩家屯8-1号</t>
  </si>
  <si>
    <t>韩建明</t>
  </si>
  <si>
    <t>韩冠元</t>
  </si>
  <si>
    <t>广西永福县广福乡马陂村红沙沟韩家屯13号</t>
  </si>
  <si>
    <t>韩朋成</t>
  </si>
  <si>
    <t>广西永福县广福乡马陂村红沙沟韩家屯20号</t>
  </si>
  <si>
    <t>广西永福县广福乡马陂村红沙沟韩家屯3号</t>
  </si>
  <si>
    <t>何代生</t>
  </si>
  <si>
    <t>广西永福县广福乡马陂村红沙沟韩家屯5号</t>
  </si>
  <si>
    <t>何汉贵</t>
  </si>
  <si>
    <t>广西永福县广福乡马陂村红沙沟韩家屯6号</t>
  </si>
  <si>
    <t>韩永德</t>
  </si>
  <si>
    <t>广西永福县广福乡马陂村红沙沟韩家屯7号</t>
  </si>
  <si>
    <t>韩冠玉</t>
  </si>
  <si>
    <t>广西永福县广福乡马陂村红沙沟韩家屯8号</t>
  </si>
  <si>
    <t>韩免华</t>
  </si>
  <si>
    <t>广西永福县广福乡马陂村红沙沟韩家屯9号</t>
  </si>
  <si>
    <t>韦超华</t>
  </si>
  <si>
    <t>广西永福县广福乡马陂村江行村屯10号</t>
  </si>
  <si>
    <t>黄树明</t>
  </si>
  <si>
    <t>广西永福县广福乡马陂村江行村屯11号</t>
  </si>
  <si>
    <t>广西永福县广福乡马陂村江行村屯12号</t>
  </si>
  <si>
    <t>韦王宇</t>
  </si>
  <si>
    <t>广西永福县广福乡马陂村江行村屯15号</t>
  </si>
  <si>
    <t>李兴志</t>
  </si>
  <si>
    <t>广西永福县广福乡马陂村江行村屯16-1号</t>
  </si>
  <si>
    <t>李世春</t>
  </si>
  <si>
    <t>广西永福县广福乡马陂村江行村屯16号</t>
  </si>
  <si>
    <t>王明初</t>
  </si>
  <si>
    <t>广西永福县广福乡马陂村江行村屯17号</t>
  </si>
  <si>
    <t>梁民忠</t>
  </si>
  <si>
    <t>广西永福县广福乡马陂村江行村屯18号</t>
  </si>
  <si>
    <t>王民义</t>
  </si>
  <si>
    <t>广西永福县广福乡马陂村江行村屯19号</t>
  </si>
  <si>
    <t>广西永福县广福乡马陂村江行村屯1号</t>
  </si>
  <si>
    <t>广西永福县广福乡马陂村江行村屯20号</t>
  </si>
  <si>
    <t>谢应兰</t>
  </si>
  <si>
    <t>广西永福县广福乡马陂村江行村屯25号</t>
  </si>
  <si>
    <t>肖万荣</t>
  </si>
  <si>
    <t>广西永福县广福乡马陂村江行村屯2号</t>
  </si>
  <si>
    <t>肖万慧</t>
  </si>
  <si>
    <t>广西永福县广福乡马陂村江行村屯4号</t>
  </si>
  <si>
    <t>黄吉萍</t>
  </si>
  <si>
    <t>广西永福县广福乡马陂村江行村屯5号</t>
  </si>
  <si>
    <t>韦慧珍</t>
  </si>
  <si>
    <t>广西永福县广福乡马陂村江行村屯6号</t>
  </si>
  <si>
    <t>廖学云</t>
  </si>
  <si>
    <t>广西永福县广福乡马陂村江行村屯7号</t>
  </si>
  <si>
    <t>廖学斌</t>
  </si>
  <si>
    <t>广西永福县广福乡马陂村江行村屯8号</t>
  </si>
  <si>
    <t>广西永福县广福乡马陂村江行村屯9号</t>
  </si>
  <si>
    <t>付荣生</t>
  </si>
  <si>
    <t>广西永福县广福乡马陂村江行山屯10号</t>
  </si>
  <si>
    <t>潘华芳</t>
  </si>
  <si>
    <t>广西永福县广福乡马陂村江行山屯14号</t>
  </si>
  <si>
    <t>帅桂生</t>
  </si>
  <si>
    <t>广西永福县广福乡马陂村江行山屯15号</t>
  </si>
  <si>
    <t>许江平</t>
  </si>
  <si>
    <t>广西永福县广福乡马陂村江行山屯16-1号</t>
  </si>
  <si>
    <t>许有华</t>
  </si>
  <si>
    <t>广西永福县广福乡马陂村江行山屯16号</t>
  </si>
  <si>
    <t>帅民庆</t>
  </si>
  <si>
    <t>广西永福县广福乡马陂村江行山屯19号</t>
  </si>
  <si>
    <t>杨啟娟</t>
  </si>
  <si>
    <t>广西永福县广福乡马陂村江行山屯1号</t>
  </si>
  <si>
    <t>雷树庭</t>
  </si>
  <si>
    <t>广西永福县广福乡马陂村江行山屯20号</t>
  </si>
  <si>
    <t>王书平</t>
  </si>
  <si>
    <t>广西永福县广福乡马陂村江行山屯22号</t>
  </si>
  <si>
    <t>帅万林</t>
  </si>
  <si>
    <t>广西永福县广福乡马陂村江行山屯23号</t>
  </si>
  <si>
    <t>韦华弟</t>
  </si>
  <si>
    <t>广西永福县广福乡马陂村江行山屯25号</t>
  </si>
  <si>
    <t>阳小全</t>
  </si>
  <si>
    <t>广西永福县广福乡马陂村江行山屯2号</t>
  </si>
  <si>
    <t>雷秀芳</t>
  </si>
  <si>
    <t>广西永福县广福乡马陂村江行山屯3号</t>
  </si>
  <si>
    <t>李远祥</t>
  </si>
  <si>
    <t>张炳生</t>
  </si>
  <si>
    <t>广西永福县广福乡马陂村江行山屯5号</t>
  </si>
  <si>
    <t>张祖荣</t>
  </si>
  <si>
    <t>广西永福县广福乡马陂村江行山屯7号</t>
  </si>
  <si>
    <t>张祖华</t>
  </si>
  <si>
    <t>广西永福县广福乡马陂村江行山屯8号</t>
  </si>
  <si>
    <t>陈庆信</t>
  </si>
  <si>
    <t>广西永福县广福乡马陂村拉拉屯10号</t>
  </si>
  <si>
    <t>陈世昌</t>
  </si>
  <si>
    <t>广西永福县广福乡马陂村拉拉屯15号</t>
  </si>
  <si>
    <t>陈安明</t>
  </si>
  <si>
    <t>广西永福县广福乡马陂村拉拉屯16号</t>
  </si>
  <si>
    <t>广西永福县广福乡马陂村拉拉屯18号</t>
  </si>
  <si>
    <t>肖毓先</t>
  </si>
  <si>
    <t>广西永福县广福乡马陂村拉拉屯19号</t>
  </si>
  <si>
    <t>肖毓春</t>
  </si>
  <si>
    <t>广西永福县广福乡马陂村拉拉屯1号</t>
  </si>
  <si>
    <t>廖连超</t>
  </si>
  <si>
    <t>广西永福县广福乡马陂村拉拉屯22号</t>
  </si>
  <si>
    <t>廖连球</t>
  </si>
  <si>
    <t>广西永福县广福乡马陂村拉拉屯23号</t>
  </si>
  <si>
    <t>广西永福县广福乡马陂村拉拉屯25号</t>
  </si>
  <si>
    <t>廖正生</t>
  </si>
  <si>
    <t>广西永福县广福乡马陂村拉拉屯26号</t>
  </si>
  <si>
    <t>廖荣生</t>
  </si>
  <si>
    <t>广西永福县广福乡马陂村拉拉屯27号</t>
  </si>
  <si>
    <t>陈六九</t>
  </si>
  <si>
    <t>广西永福县广福乡马陂村拉拉屯31号</t>
  </si>
  <si>
    <t>骆仑忠</t>
  </si>
  <si>
    <t>广西永福县广福乡马陂村拉拉屯33号</t>
  </si>
  <si>
    <t>廖连祥</t>
  </si>
  <si>
    <t>广西永福县广福乡马陂村拉拉屯3号</t>
  </si>
  <si>
    <t>廖连义</t>
  </si>
  <si>
    <t>广西永福县广福乡马陂村拉拉屯5号</t>
  </si>
  <si>
    <t>王雨彦</t>
  </si>
  <si>
    <t>广西永福县广福乡马陂村拉拉屯6号</t>
  </si>
  <si>
    <t>陈庆云</t>
  </si>
  <si>
    <t>广西永福县广福乡马陂村拉拉屯7号</t>
  </si>
  <si>
    <t>陈庆仁</t>
  </si>
  <si>
    <t>广西永福县广福乡马陂村拉拉屯8号</t>
  </si>
  <si>
    <t>陈小九</t>
  </si>
  <si>
    <t>广西永福县广福乡马陂村拉拉屯9号</t>
  </si>
  <si>
    <t>张振成</t>
  </si>
  <si>
    <t>广西永福县广福乡马陂村李家屯11号</t>
  </si>
  <si>
    <t>张义朋</t>
  </si>
  <si>
    <t>广西永福县广福乡马陂村李家屯12号</t>
  </si>
  <si>
    <t>付炳发</t>
  </si>
  <si>
    <t>广西永福县广福乡马陂村李家屯19号</t>
  </si>
  <si>
    <t>张美玉</t>
  </si>
  <si>
    <t>广西永福县广福乡马陂村李家屯25号</t>
  </si>
  <si>
    <t>李祖顺</t>
  </si>
  <si>
    <t>广西永福县广福乡马陂村李家屯26号</t>
  </si>
  <si>
    <t>李芳毅</t>
  </si>
  <si>
    <t>广西永福县广福乡马陂村李家屯3号</t>
  </si>
  <si>
    <t>张玉光</t>
  </si>
  <si>
    <t>广西永福县广福乡马陂村李家屯5-1号</t>
  </si>
  <si>
    <t>李照德</t>
  </si>
  <si>
    <t>广西永福县广福乡马陂村岭底屯10号</t>
  </si>
  <si>
    <t>李祖云</t>
  </si>
  <si>
    <t>广西永福县广福乡马陂村岭底屯11号</t>
  </si>
  <si>
    <t>李会英</t>
  </si>
  <si>
    <t>广西永福县广福乡马陂村岭底屯12-1号</t>
  </si>
  <si>
    <t>广西永福县广福乡马陂村岭底屯12号</t>
  </si>
  <si>
    <t>李照森</t>
  </si>
  <si>
    <t>广西永福县广福乡马陂村岭底屯13号</t>
  </si>
  <si>
    <t>李照望</t>
  </si>
  <si>
    <t>广西永福县广福乡马陂村岭底屯15号</t>
  </si>
  <si>
    <t>李召友</t>
  </si>
  <si>
    <t>广西永福县广福乡马陂村岭底屯16号</t>
  </si>
  <si>
    <t>李昭良</t>
  </si>
  <si>
    <t>广西永福县广福乡马陂村岭底屯17号</t>
  </si>
  <si>
    <t>李照兴</t>
  </si>
  <si>
    <t>广西永福县广福乡马陂村岭底屯18号</t>
  </si>
  <si>
    <t>李祖明</t>
  </si>
  <si>
    <t>广西永福县广福乡马陂村岭底屯1号</t>
  </si>
  <si>
    <t>李光艳</t>
  </si>
  <si>
    <t>广西永福县广福乡马陂村岭底屯20号</t>
  </si>
  <si>
    <t>李照平</t>
  </si>
  <si>
    <t>广西永福县广福乡马陂村岭底屯6号</t>
  </si>
  <si>
    <t>广西永福县广福乡马陂村岭底屯8号</t>
  </si>
  <si>
    <t>王书红</t>
  </si>
  <si>
    <t>广西永福县广福乡马陂村六广屯11号</t>
  </si>
  <si>
    <t>邱祥生</t>
  </si>
  <si>
    <t>邱焕英</t>
  </si>
  <si>
    <t>广西永福县广福乡马陂村六广屯17号</t>
  </si>
  <si>
    <t>吴忠</t>
  </si>
  <si>
    <t>广西永福县广福乡马陂村六广屯2号</t>
  </si>
  <si>
    <t>邱焕荣</t>
  </si>
  <si>
    <t>广西永福县广福乡马陂村六广屯5号</t>
  </si>
  <si>
    <t>韩冠友</t>
  </si>
  <si>
    <t>吴财贵</t>
  </si>
  <si>
    <t>广西永福县广福乡马陂村六广屯8号</t>
  </si>
  <si>
    <t>彭志刚</t>
  </si>
  <si>
    <t>广西永福县广福乡马陂村马陂口屯11号</t>
  </si>
  <si>
    <t>肖万庆</t>
  </si>
  <si>
    <t>广西永福县广福乡马陂村马陂口屯12号</t>
  </si>
  <si>
    <t>李兴旺</t>
  </si>
  <si>
    <t>广西永福县广福乡马陂村马陂口屯15号</t>
  </si>
  <si>
    <t>广西永福县广福乡马陂村马陂口屯17号</t>
  </si>
  <si>
    <t>李黎明</t>
  </si>
  <si>
    <t>广西永福县广福乡马陂村马陂口屯18号</t>
  </si>
  <si>
    <t>李兴奎</t>
  </si>
  <si>
    <t>广西永福县广福乡马陂村马陂口屯19号</t>
  </si>
  <si>
    <t>李兴其</t>
  </si>
  <si>
    <t>广西永福县广福乡马陂村马陂口屯20号</t>
  </si>
  <si>
    <t>陈月英</t>
  </si>
  <si>
    <t>广西永福县广福乡马陂村马陂口屯30号</t>
  </si>
  <si>
    <t>广西永福县广福乡马陂村马陂口屯33号</t>
  </si>
  <si>
    <t>肖年刚</t>
  </si>
  <si>
    <t>广西永福县广福乡马陂村马陂口屯36号</t>
  </si>
  <si>
    <t>张世亮</t>
  </si>
  <si>
    <t>广西永福县广福乡马陂村马陂口屯7号</t>
  </si>
  <si>
    <t>张世宏</t>
  </si>
  <si>
    <t>广西永福县广福乡马陂村马陂口屯8号</t>
  </si>
  <si>
    <t>肖春生</t>
  </si>
  <si>
    <t>广西永福县广福乡马陂村马陂口屯9-1号</t>
  </si>
  <si>
    <t>肖志高</t>
  </si>
  <si>
    <t>广西永福县广福乡马陂村马陂口屯9号</t>
  </si>
  <si>
    <t>韦永清</t>
  </si>
  <si>
    <t>广西永福县广福乡马陂村马陂屯10号</t>
  </si>
  <si>
    <t>韦汝成</t>
  </si>
  <si>
    <t>广西永福县广福乡马陂村马陂屯15号</t>
  </si>
  <si>
    <t>胡松林</t>
  </si>
  <si>
    <t>广西永福县广福乡马陂村马陂屯16号</t>
  </si>
  <si>
    <t>韦娟</t>
  </si>
  <si>
    <t>广西永福县广福乡马陂村马陂屯17号</t>
  </si>
  <si>
    <t>韦有振</t>
  </si>
  <si>
    <t>广西永福县广福乡马陂村马陂屯18号</t>
  </si>
  <si>
    <t>韦从飞</t>
  </si>
  <si>
    <t>广西永福县广福乡马陂村马陂屯1号</t>
  </si>
  <si>
    <t>韦有山</t>
  </si>
  <si>
    <t>广西永福县广福乡马陂村马陂屯21号</t>
  </si>
  <si>
    <t>韦有燕</t>
  </si>
  <si>
    <t>广西永福县广福乡马陂村马陂屯23号</t>
  </si>
  <si>
    <t>韦有朋</t>
  </si>
  <si>
    <t>广西永福县广福乡马陂村马陂屯25号</t>
  </si>
  <si>
    <t>广西永福县广福乡马陂村马陂屯32号</t>
  </si>
  <si>
    <t>韦有江</t>
  </si>
  <si>
    <t>广西永福县广福乡马陂村马陂屯3号</t>
  </si>
  <si>
    <t>韦有建</t>
  </si>
  <si>
    <t>广西永福县广福乡马陂村马陂屯6号</t>
  </si>
  <si>
    <t>韦有会</t>
  </si>
  <si>
    <t>广西永福县广福乡马陂村马陂屯8号</t>
  </si>
  <si>
    <t>广西永福县广福乡马陂村马陂屯9号</t>
  </si>
  <si>
    <t>赵晏溶</t>
  </si>
  <si>
    <t>广西永福县广福乡马陂村纳盘屯12号</t>
  </si>
  <si>
    <t>韦仁生</t>
  </si>
  <si>
    <t>潘初成</t>
  </si>
  <si>
    <t>李树才</t>
  </si>
  <si>
    <t>谭红军</t>
  </si>
  <si>
    <t>庾雪芬</t>
  </si>
  <si>
    <t>广西永福县广福乡马陂村纳盘屯20号</t>
  </si>
  <si>
    <t>赵忠明</t>
  </si>
  <si>
    <t>广西永福县广福乡马陂村纳盘屯21号</t>
  </si>
  <si>
    <t>张运杰</t>
  </si>
  <si>
    <t>广西永福县广福乡马陂村纳盘屯22号</t>
  </si>
  <si>
    <t>曾雪良</t>
  </si>
  <si>
    <t>赵遇禄</t>
  </si>
  <si>
    <t>广西永福县广福乡马陂村纳盘屯25号</t>
  </si>
  <si>
    <t>赵黎明</t>
  </si>
  <si>
    <t>广西永福县广福乡马陂村纳盘屯26号</t>
  </si>
  <si>
    <t>侯连生</t>
  </si>
  <si>
    <t>潘正发</t>
  </si>
  <si>
    <t>广西永福县广福乡马陂村纳盘屯40号</t>
  </si>
  <si>
    <t>韦亚洲</t>
  </si>
  <si>
    <t>广西永福县广福乡马陂村纳盘屯43号</t>
  </si>
  <si>
    <t>韦健生</t>
  </si>
  <si>
    <t>广西永福县广福乡马陂村纳盘屯5号</t>
  </si>
  <si>
    <t>韦超然</t>
  </si>
  <si>
    <t>广西永福县广福乡马陂村纳盘屯6号</t>
  </si>
  <si>
    <t>韦定华</t>
  </si>
  <si>
    <t>韦继生</t>
  </si>
  <si>
    <t>曾令芳</t>
  </si>
  <si>
    <t>广西永福县广福乡马陂村嫩里屯10号</t>
  </si>
  <si>
    <t>韦从胜</t>
  </si>
  <si>
    <t>广西永福县广福乡马陂村嫩里屯13号</t>
  </si>
  <si>
    <t>廖军</t>
  </si>
  <si>
    <t>广西永福县广福乡马陂村嫩里屯15号</t>
  </si>
  <si>
    <t>邹长林</t>
  </si>
  <si>
    <t>广西永福县广福乡马陂村嫩里屯17号</t>
  </si>
  <si>
    <t>韦从军</t>
  </si>
  <si>
    <t>广西永福县广福乡马陂村嫩里屯19号</t>
  </si>
  <si>
    <t>玉秀</t>
  </si>
  <si>
    <t>广西永福县广福乡马陂村嫩里屯1号</t>
  </si>
  <si>
    <t>廖家明</t>
  </si>
  <si>
    <t>刘胡弟</t>
  </si>
  <si>
    <t>广西永福县广福乡马陂村嫩里屯21号</t>
  </si>
  <si>
    <t>胡燕平</t>
  </si>
  <si>
    <t>广西永福县广福乡马陂村嫩里屯22号</t>
  </si>
  <si>
    <t>韦己明</t>
  </si>
  <si>
    <t>广西永福县广福乡马陂村嫩里屯24号</t>
  </si>
  <si>
    <t>邹长军</t>
  </si>
  <si>
    <t>广西永福县广福乡马陂村嫩里屯27号</t>
  </si>
  <si>
    <t>邹德刚</t>
  </si>
  <si>
    <t>广西永福县广福乡马陂村嫩里屯28号</t>
  </si>
  <si>
    <t>邹德强</t>
  </si>
  <si>
    <t>广西永福县广福乡马陂村嫩里屯29号</t>
  </si>
  <si>
    <t>郑荣庆</t>
  </si>
  <si>
    <t>广西永福县广福乡马陂村嫩里屯2号</t>
  </si>
  <si>
    <t>邹德华</t>
  </si>
  <si>
    <t>广西永福县广福乡马陂村嫩里屯31号</t>
  </si>
  <si>
    <t>广西永福县广福乡马陂村嫩里屯34号</t>
  </si>
  <si>
    <t>刘日光</t>
  </si>
  <si>
    <t>广西永福县广福乡马陂村嫩里屯35号</t>
  </si>
  <si>
    <t>韦永康</t>
  </si>
  <si>
    <t>广西永福县广福乡马陂村嫩里屯38号</t>
  </si>
  <si>
    <t>邹德钦</t>
  </si>
  <si>
    <t>广西永福县广福乡马陂村嫩里屯4号</t>
  </si>
  <si>
    <t>郑荣永</t>
  </si>
  <si>
    <t>广西永福县广福乡马陂村嫩里屯7号</t>
  </si>
  <si>
    <t>韦有光</t>
  </si>
  <si>
    <t>广西永福县广福乡马陂村嫩里屯9号</t>
  </si>
  <si>
    <t>广西永福县广福乡马陂村坡上屯11号</t>
  </si>
  <si>
    <t>张崇凯</t>
  </si>
  <si>
    <t>广西永福县广福乡马陂村坡上屯1号</t>
  </si>
  <si>
    <t>李召亮</t>
  </si>
  <si>
    <t>广西永福县广福乡马陂村坡上屯5号</t>
  </si>
  <si>
    <t>张水山</t>
  </si>
  <si>
    <t>广西永福县广福乡马陂村坡上屯6-1号</t>
  </si>
  <si>
    <t>张崇义</t>
  </si>
  <si>
    <t>广西永福县广福乡马陂村坡上屯6号</t>
  </si>
  <si>
    <t>张崇荣</t>
  </si>
  <si>
    <t>广西永福县广福乡马陂村坡上屯8号</t>
  </si>
  <si>
    <t>谢艳萍</t>
  </si>
  <si>
    <t>广西永福县广福乡马陂村坡上屯9-1号</t>
  </si>
  <si>
    <t>广西永福县广福乡马陂村亲睦屯11号</t>
  </si>
  <si>
    <t>阳明宇</t>
  </si>
  <si>
    <t>广西永福县广福乡马陂村亲睦屯12号</t>
  </si>
  <si>
    <t>覃钦林</t>
  </si>
  <si>
    <t>广西永福县广福乡马陂村亲睦屯13号</t>
  </si>
  <si>
    <t>覃小坤</t>
  </si>
  <si>
    <t>广西永福县广福乡马陂村亲睦屯18号</t>
  </si>
  <si>
    <t>覃建群</t>
  </si>
  <si>
    <t>广西永福县广福乡马陂村亲睦屯19号</t>
  </si>
  <si>
    <t>周运秀</t>
  </si>
  <si>
    <t>广西永福县广福乡马陂村亲睦屯1号</t>
  </si>
  <si>
    <t>覃少林</t>
  </si>
  <si>
    <t>广西永福县广福乡马陂村亲睦屯21号</t>
  </si>
  <si>
    <t>覃志忠</t>
  </si>
  <si>
    <t>广西永福县广福乡马陂村亲睦屯23号</t>
  </si>
  <si>
    <t>陈玉祥</t>
  </si>
  <si>
    <t>广西永福县广福乡马陂村亲睦屯28号</t>
  </si>
  <si>
    <t>覃国永</t>
  </si>
  <si>
    <t>广西永福县广福乡马陂村亲睦屯29号</t>
  </si>
  <si>
    <t>阳明东</t>
  </si>
  <si>
    <t>广西永福县广福乡马陂村亲睦屯2号</t>
  </si>
  <si>
    <t>覃少强</t>
  </si>
  <si>
    <t>广西永福县广福乡马陂村亲睦屯30号</t>
  </si>
  <si>
    <t>覃少能</t>
  </si>
  <si>
    <t>广西永福县广福乡马陂村亲睦屯32号</t>
  </si>
  <si>
    <t>梁荣珍</t>
  </si>
  <si>
    <t>广西永福县广福乡马陂村亲睦屯36号</t>
  </si>
  <si>
    <t>覃少成</t>
  </si>
  <si>
    <t>广西永福县广福乡马陂村亲睦屯42号</t>
  </si>
  <si>
    <t>覃少荣</t>
  </si>
  <si>
    <t>广西永福县广福乡马陂村亲睦屯43号</t>
  </si>
  <si>
    <t>覃元松</t>
  </si>
  <si>
    <t>广西永福县广福乡马陂村亲睦屯45号</t>
  </si>
  <si>
    <t>覃应林</t>
  </si>
  <si>
    <t>广西永福县广福乡马陂村亲睦屯5号</t>
  </si>
  <si>
    <t>覃少和</t>
  </si>
  <si>
    <t>广西永福县广福乡马陂村亲睦屯6号</t>
  </si>
  <si>
    <t>覃志平</t>
  </si>
  <si>
    <t>广西永福县广福乡马陂村亲睦屯7号</t>
  </si>
  <si>
    <t>阳林飞</t>
  </si>
  <si>
    <t>广西永福县广福乡马陂村亲睦屯8号</t>
  </si>
  <si>
    <t>陈玉新</t>
  </si>
  <si>
    <t>广西永福县广福乡马陂村亲睦屯9号</t>
  </si>
  <si>
    <t>秦书友</t>
  </si>
  <si>
    <t>广西永福县广福乡马陂村石祥屯10号</t>
  </si>
  <si>
    <t>秦书荣</t>
  </si>
  <si>
    <t>广西永福县广福乡马陂村石祥屯11号</t>
  </si>
  <si>
    <t>秦森林</t>
  </si>
  <si>
    <t>广西永福县广福乡马陂村石祥屯13号</t>
  </si>
  <si>
    <t>秦书回</t>
  </si>
  <si>
    <t>广西永福县广福乡马陂村石祥屯16号</t>
  </si>
  <si>
    <t>秦书明</t>
  </si>
  <si>
    <t>广西永福县广福乡马陂村石祥屯17号</t>
  </si>
  <si>
    <t>秦书平</t>
  </si>
  <si>
    <t>广西永福县广福乡马陂村石祥屯19号</t>
  </si>
  <si>
    <t>秦书林</t>
  </si>
  <si>
    <t>广西永福县广福乡马陂村石祥屯22号</t>
  </si>
  <si>
    <t>秦书龙</t>
  </si>
  <si>
    <t>广西永福县广福乡马陂村石祥屯23号</t>
  </si>
  <si>
    <t>秦书勤</t>
  </si>
  <si>
    <t>广西永福县广福乡马陂村石祥屯25号</t>
  </si>
  <si>
    <t>秦书良</t>
  </si>
  <si>
    <t>广西永福县广福乡马陂村石祥屯26号</t>
  </si>
  <si>
    <t>秦书文</t>
  </si>
  <si>
    <t>广西永福县广福乡马陂村石祥屯27号</t>
  </si>
  <si>
    <t>张新发</t>
  </si>
  <si>
    <t>广西永福县广福乡马陂村石祥屯29号</t>
  </si>
  <si>
    <t>潘志连</t>
  </si>
  <si>
    <t>广西永福县广福乡马陂村石祥屯2号</t>
  </si>
  <si>
    <t>秦书祥</t>
  </si>
  <si>
    <t>广西永福县广福乡马陂村石祥屯30号</t>
  </si>
  <si>
    <t>秦书仁</t>
  </si>
  <si>
    <t>广西永福县广福乡马陂村石祥屯31号</t>
  </si>
  <si>
    <t>秦书连</t>
  </si>
  <si>
    <t>广西永福县广福乡马陂村石祥屯37号</t>
  </si>
  <si>
    <t>秦应剑</t>
  </si>
  <si>
    <t>广西永福县广福乡马陂村石祥屯43号</t>
  </si>
  <si>
    <t>廖连英</t>
  </si>
  <si>
    <t>广西永福县广福乡马陂村石祥屯45号</t>
  </si>
  <si>
    <t>赵雪芳</t>
  </si>
  <si>
    <t>广西永福县广福乡马陂村石祥屯6号</t>
  </si>
  <si>
    <t>杨庆</t>
  </si>
  <si>
    <t>广西永福县广福乡马陂村石祥屯8号</t>
  </si>
  <si>
    <t>秦壬姣</t>
  </si>
  <si>
    <t>广西永福县广福乡马陂村桃庄屯10号</t>
  </si>
  <si>
    <t>谢昌贵</t>
  </si>
  <si>
    <t>广西永福县广福乡马陂村桃庄屯11号</t>
  </si>
  <si>
    <t>谢昌华</t>
  </si>
  <si>
    <t>广西永福县广福乡马陂村桃庄屯13号</t>
  </si>
  <si>
    <t>潘荣飞</t>
  </si>
  <si>
    <t>广西永福县广福乡马陂村桃庄屯16号</t>
  </si>
  <si>
    <t>赵存林</t>
  </si>
  <si>
    <t>广西永福县广福乡马陂村桃庄屯18号</t>
  </si>
  <si>
    <t>张月英</t>
  </si>
  <si>
    <t>秦冬姣</t>
  </si>
  <si>
    <t>广西永福县广福乡马陂村桃庄屯27号</t>
  </si>
  <si>
    <t>潘元成</t>
  </si>
  <si>
    <t>广西永福县广福乡马陂村桃庄屯28号</t>
  </si>
  <si>
    <t>潘荣华</t>
  </si>
  <si>
    <t>广西永福县广福乡马陂村桃庄屯31号</t>
  </si>
  <si>
    <t>谢宇发</t>
  </si>
  <si>
    <t>广西永福县广福乡马陂村桃庄屯32号</t>
  </si>
  <si>
    <t>谢宇荣</t>
  </si>
  <si>
    <t>广西永福县广福乡马陂村桃庄屯36号</t>
  </si>
  <si>
    <t>谢梅生</t>
  </si>
  <si>
    <t>广西永福县广福乡马陂村桃庄屯3号</t>
  </si>
  <si>
    <t>潘田艾</t>
  </si>
  <si>
    <t>广西永福县广福乡马陂村桃庄屯43号</t>
  </si>
  <si>
    <t>杨记生</t>
  </si>
  <si>
    <t>广西永福县广福乡马陂村桃庄屯47号</t>
  </si>
  <si>
    <t>韦忠华</t>
  </si>
  <si>
    <t>广西永福县广福乡马陂村桃庄屯50号</t>
  </si>
  <si>
    <t>谢务琼</t>
  </si>
  <si>
    <t>广西永福县广福乡马陂村桃庄屯51号</t>
  </si>
  <si>
    <t>廖群英</t>
  </si>
  <si>
    <t>广西永福县广福乡马陂村桃庄屯52号</t>
  </si>
  <si>
    <t>翁军</t>
  </si>
  <si>
    <t>广西永福县广福乡马陂村桃庄屯59号</t>
  </si>
  <si>
    <t>广西永福县广福乡马陂村桃庄屯60号</t>
  </si>
  <si>
    <t>张世华</t>
  </si>
  <si>
    <t>广西永福县广福乡马陂村桃庄屯61号</t>
  </si>
  <si>
    <t>秦辉元</t>
  </si>
  <si>
    <t>广西永福县广福乡马陂村桃庄屯62号</t>
  </si>
  <si>
    <t>曾令清</t>
  </si>
  <si>
    <t>广西永福县广福乡马陂村桃庄屯66号</t>
  </si>
  <si>
    <t>秦元姣</t>
  </si>
  <si>
    <t>广西永福县广福乡马陂村桃庄屯70号</t>
  </si>
  <si>
    <t>赵存琼</t>
  </si>
  <si>
    <t>广西永福县广福乡马陂村桃庄屯8号</t>
  </si>
  <si>
    <t>韦荣新</t>
  </si>
  <si>
    <t>广西永福县广福乡马陂村桃庄屯9号</t>
  </si>
  <si>
    <t>于日林</t>
  </si>
  <si>
    <t>广西永福县广福乡马陂村屯陂屯10号</t>
  </si>
  <si>
    <t>赵忠玉</t>
  </si>
  <si>
    <t>广西永福县广福乡马陂村屯陂屯11号</t>
  </si>
  <si>
    <t>赵忠林</t>
  </si>
  <si>
    <t>广西永福县广福乡马陂村屯陂屯13号</t>
  </si>
  <si>
    <t>赵树生</t>
  </si>
  <si>
    <t>广西永福县广福乡马陂村屯陂屯14号</t>
  </si>
  <si>
    <t>钟长华</t>
  </si>
  <si>
    <t>广西永福县广福乡马陂村屯陂屯15号</t>
  </si>
  <si>
    <t>杨伦</t>
  </si>
  <si>
    <t>广西永福县广福乡马陂村屯陂屯16号</t>
  </si>
  <si>
    <t>赵树连</t>
  </si>
  <si>
    <t>广西永福县广福乡马陂村屯陂屯17号</t>
  </si>
  <si>
    <t>周敬华</t>
  </si>
  <si>
    <t>广西永福县广福乡马陂村屯陂屯19-1号</t>
  </si>
  <si>
    <t>周德明</t>
  </si>
  <si>
    <t>广西永福县广福乡马陂村屯陂屯19-2号</t>
  </si>
  <si>
    <t>潘永梅</t>
  </si>
  <si>
    <t>广西永福县广福乡马陂村屯陂屯19号</t>
  </si>
  <si>
    <t>赵慧</t>
  </si>
  <si>
    <t>广西永福县广福乡马陂村屯陂屯1号</t>
  </si>
  <si>
    <t>周胜成</t>
  </si>
  <si>
    <t>广西永福县广福乡马陂村屯陂屯22-1号</t>
  </si>
  <si>
    <t>周胜忠</t>
  </si>
  <si>
    <t>广西永福县广福乡马陂村屯陂屯22号</t>
  </si>
  <si>
    <t>周德林</t>
  </si>
  <si>
    <t>广西永福县广福乡马陂村屯陂屯24号</t>
  </si>
  <si>
    <t>广西永福县广福乡马陂村屯陂屯25号</t>
  </si>
  <si>
    <t>周德军</t>
  </si>
  <si>
    <t>广西永福县广福乡马陂村屯陂屯26号</t>
  </si>
  <si>
    <t>潘华珍</t>
  </si>
  <si>
    <t>广西永福县广福乡马陂村屯陂屯27-1号</t>
  </si>
  <si>
    <t>赵忠建</t>
  </si>
  <si>
    <t>广西永福县广福乡马陂村屯陂屯28号</t>
  </si>
  <si>
    <t>赵庚春</t>
  </si>
  <si>
    <t>广西永福县广福乡马陂村屯陂屯29号</t>
  </si>
  <si>
    <t>赵忠梅</t>
  </si>
  <si>
    <t>广西永福县广福乡马陂村屯陂屯2号</t>
  </si>
  <si>
    <t>梁田庆</t>
  </si>
  <si>
    <t>广西永福县广福乡马陂村屯陂屯3号</t>
  </si>
  <si>
    <t>韦志明</t>
  </si>
  <si>
    <t>广西永福县广福乡马陂村屯陂屯5号</t>
  </si>
  <si>
    <t>赵孝平</t>
  </si>
  <si>
    <t>广西永福县广福乡马陂村屯陂屯6-2号</t>
  </si>
  <si>
    <t>赵孝安</t>
  </si>
  <si>
    <t>广西永福县广福乡马陂村屯陂屯6号</t>
  </si>
  <si>
    <t>韦志学</t>
  </si>
  <si>
    <t>广西永福县广福乡马陂村屯陂屯9-1号</t>
  </si>
  <si>
    <t>吴陈</t>
  </si>
  <si>
    <t>广西永福县广福乡马陂村吴家屯11号</t>
  </si>
  <si>
    <t>翁贵发</t>
  </si>
  <si>
    <t>广西永福县广福乡马陂村吴家屯12号</t>
  </si>
  <si>
    <t>邱运生</t>
  </si>
  <si>
    <t>广西永福县广福乡马陂村吴家屯15号</t>
  </si>
  <si>
    <t>韦绍才</t>
  </si>
  <si>
    <t>广西永福县广福乡马陂村吴家屯17号</t>
  </si>
  <si>
    <t>翁成</t>
  </si>
  <si>
    <t>广西永福县广福乡马陂村吴家屯19号</t>
  </si>
  <si>
    <t>邱细英</t>
  </si>
  <si>
    <t>马陂村吴家屯</t>
  </si>
  <si>
    <t>杨胡莲</t>
  </si>
  <si>
    <t>广西永福县广福乡马陂村吴家屯21号</t>
  </si>
  <si>
    <t>广西永福县广福乡马陂村吴家屯22号</t>
  </si>
  <si>
    <t>邱吴荣</t>
  </si>
  <si>
    <t>吴星</t>
  </si>
  <si>
    <t>广西永福县广福乡马陂村吴家屯2号</t>
  </si>
  <si>
    <t>张荣珍</t>
  </si>
  <si>
    <t>广西永福县广福乡马陂村吴家屯6号</t>
  </si>
  <si>
    <t>王慧群</t>
  </si>
  <si>
    <t>广西永福县广福乡马陂村吴家屯7号</t>
  </si>
  <si>
    <t>吴学</t>
  </si>
  <si>
    <t>广西永福县广福乡马陂村吴家屯8号</t>
  </si>
  <si>
    <t>李明珍</t>
  </si>
  <si>
    <t>广西永福县广福乡马陂村吴家屯9号</t>
  </si>
  <si>
    <t>俸国忠</t>
  </si>
  <si>
    <t>广西永福县广福乡马陂村小村屯10号</t>
  </si>
  <si>
    <t>广西永福县广福乡马陂村小村屯11-1号</t>
  </si>
  <si>
    <t>周美玉</t>
  </si>
  <si>
    <t>广西永福县广福乡马陂村小村屯13号</t>
  </si>
  <si>
    <t>刘凤琼</t>
  </si>
  <si>
    <t>广西永福县广福乡马陂村小村屯14号</t>
  </si>
  <si>
    <t>赵振刚</t>
  </si>
  <si>
    <t>广西永福县广福乡马陂村小村屯18号</t>
  </si>
  <si>
    <t>广西永福县广福乡马陂村小村屯21号</t>
  </si>
  <si>
    <t>李明忠</t>
  </si>
  <si>
    <t>广西永福县广福乡马陂村小村屯23号</t>
  </si>
  <si>
    <t>何福秀</t>
  </si>
  <si>
    <t>广西永福县广福乡马陂村小村屯24号</t>
  </si>
  <si>
    <t>杨言江</t>
  </si>
  <si>
    <t>广西永福县广福乡马陂村小村屯26号</t>
  </si>
  <si>
    <t>杨言飞</t>
  </si>
  <si>
    <t>广西永福县广福乡马陂村小村屯27号</t>
  </si>
  <si>
    <t>谢应生</t>
  </si>
  <si>
    <t>广西永福县广福乡马陂村小村屯2号</t>
  </si>
  <si>
    <t>赵振强</t>
  </si>
  <si>
    <t>广西永福县广福乡马陂村小村屯30号</t>
  </si>
  <si>
    <t>赵国华</t>
  </si>
  <si>
    <t>广西永福县广福乡马陂村小村屯33号</t>
  </si>
  <si>
    <t>潘新谋</t>
  </si>
  <si>
    <t>广西永福县广福乡马陂村小村屯34号</t>
  </si>
  <si>
    <t>陈宙元</t>
  </si>
  <si>
    <t>广西永福县广福乡马陂村小村屯37号</t>
  </si>
  <si>
    <t>韦帮和</t>
  </si>
  <si>
    <t>广西永福县广福乡马陂村小村屯38号</t>
  </si>
  <si>
    <t>李新林</t>
  </si>
  <si>
    <t>广西永福县广福乡马陂村小村屯39号</t>
  </si>
  <si>
    <t>张崇惠</t>
  </si>
  <si>
    <t>广西永福县广福乡马陂村小村屯3号</t>
  </si>
  <si>
    <t>广西永福县广福乡马陂村小村屯45号</t>
  </si>
  <si>
    <t>广西永福县广福乡马陂村小村屯46号</t>
  </si>
  <si>
    <t>陈华芬</t>
  </si>
  <si>
    <t>广西永福县广福乡马陂村小村屯47号</t>
  </si>
  <si>
    <t>刘玉珍</t>
  </si>
  <si>
    <t>广西永福县广福乡马陂村小村屯48号</t>
  </si>
  <si>
    <t>韦仁杰</t>
  </si>
  <si>
    <t>广西永福县广福乡马陂村小村屯49号</t>
  </si>
  <si>
    <t>韦仁军</t>
  </si>
  <si>
    <t>广西永福县广福乡马陂村小村屯50号</t>
  </si>
  <si>
    <t>韦永华</t>
  </si>
  <si>
    <t>广西永福县广福乡马陂村小村屯51号</t>
  </si>
  <si>
    <t>王建义</t>
  </si>
  <si>
    <t>广西永福县广福乡马陂村小村屯53号</t>
  </si>
  <si>
    <t>刘玉兰</t>
  </si>
  <si>
    <t>广西永福县广福乡马陂村小村屯57号</t>
  </si>
  <si>
    <t>李元林</t>
  </si>
  <si>
    <t>广西永福县广福乡马陂村小村屯58号</t>
  </si>
  <si>
    <t>韦玉芳</t>
  </si>
  <si>
    <t>广西永福县广福乡马陂村小村屯5号</t>
  </si>
  <si>
    <t>阳玉娟</t>
  </si>
  <si>
    <t>广西永福县广福乡马陂村小村屯60号</t>
  </si>
  <si>
    <t>广西永福县广福乡马陂村小村屯8号</t>
  </si>
  <si>
    <t>俸国林</t>
  </si>
  <si>
    <t>广西永福县广福乡马陂村小村屯9号</t>
  </si>
  <si>
    <t>韦有堂</t>
  </si>
  <si>
    <t>广西永福县广福乡马陂村新村屯11号</t>
  </si>
  <si>
    <t>韦树宝</t>
  </si>
  <si>
    <t>广西永福县广福乡马陂村新村屯12号</t>
  </si>
  <si>
    <t>韦干群</t>
  </si>
  <si>
    <t>广西永福县广福乡马陂村新村屯13号</t>
  </si>
  <si>
    <t>周飞</t>
  </si>
  <si>
    <t>广西永福县广福乡马陂村新村屯15号</t>
  </si>
  <si>
    <t>秦绪荣</t>
  </si>
  <si>
    <t>广西永福县广福乡马陂村新村屯16号</t>
  </si>
  <si>
    <t>秦记林</t>
  </si>
  <si>
    <t>广西永福县广福乡马陂村新村屯17号</t>
  </si>
  <si>
    <t>广西永福县广福乡马陂村新村屯18号</t>
  </si>
  <si>
    <t>王从刚</t>
  </si>
  <si>
    <t>广西永福县广福乡马陂村新村屯19号</t>
  </si>
  <si>
    <t>王从知</t>
  </si>
  <si>
    <t>广西永福县广福乡马陂村新村屯20号</t>
  </si>
  <si>
    <t>王崇富</t>
  </si>
  <si>
    <t>广西永福县广福乡马陂村新村屯25号</t>
  </si>
  <si>
    <t>广西永福县广福乡马陂村新村屯27号</t>
  </si>
  <si>
    <t>广西永福县广福乡马陂村新村屯29号</t>
  </si>
  <si>
    <t>郭先红</t>
  </si>
  <si>
    <t>广西永福县广福乡马陂村新村屯2号</t>
  </si>
  <si>
    <t>王从文</t>
  </si>
  <si>
    <t>广西永福县广福乡马陂村新村屯30号</t>
  </si>
  <si>
    <t>广西永福县广福乡马陂村新村屯5号</t>
  </si>
  <si>
    <t>广西永福县广福乡马陂村新村屯6号</t>
  </si>
  <si>
    <t>韦友光</t>
  </si>
  <si>
    <t>广西永福县广福乡马陂村新村屯9号</t>
  </si>
  <si>
    <t>韦飞</t>
  </si>
  <si>
    <t>王登凤</t>
  </si>
  <si>
    <t>马陂村新村屯</t>
  </si>
  <si>
    <t>刘纪松</t>
  </si>
  <si>
    <t>马陂村甫底屯</t>
  </si>
  <si>
    <t>马陂村拉拉屯</t>
  </si>
  <si>
    <t>韦兰珍</t>
  </si>
  <si>
    <t>马陂村六广屯</t>
  </si>
  <si>
    <t>李世刚</t>
  </si>
  <si>
    <t>马陂村纳盘屯</t>
  </si>
  <si>
    <t>李世良</t>
  </si>
  <si>
    <t>矮岭村</t>
  </si>
  <si>
    <t>冯成宪</t>
  </si>
  <si>
    <t>八罗屯</t>
  </si>
  <si>
    <t>黄玉兰</t>
  </si>
  <si>
    <t>全兰英</t>
  </si>
  <si>
    <t>赵菊香</t>
  </si>
  <si>
    <t>李成芬</t>
  </si>
  <si>
    <t>秦杨彪</t>
  </si>
  <si>
    <t>百岩1</t>
  </si>
  <si>
    <t>曾子良</t>
  </si>
  <si>
    <t>杨继生</t>
  </si>
  <si>
    <t>杨天忠</t>
  </si>
  <si>
    <t>杨天林</t>
  </si>
  <si>
    <t>杨啟献</t>
  </si>
  <si>
    <t>罗从凯</t>
  </si>
  <si>
    <t>唐玉琼</t>
  </si>
  <si>
    <t>罗刚华</t>
  </si>
  <si>
    <t>曾爱凤</t>
  </si>
  <si>
    <t>卢冬生</t>
  </si>
  <si>
    <t>秦献生</t>
  </si>
  <si>
    <t>韦海双</t>
  </si>
  <si>
    <t>杨天海</t>
  </si>
  <si>
    <t>秦玉宝</t>
  </si>
  <si>
    <t>徐飞</t>
  </si>
  <si>
    <t>吴幸华</t>
  </si>
  <si>
    <t>罗秦才</t>
  </si>
  <si>
    <t>刘仁波</t>
  </si>
  <si>
    <t>百岩2</t>
  </si>
  <si>
    <t>杨啟义</t>
  </si>
  <si>
    <t>杨天新</t>
  </si>
  <si>
    <t>潘文生</t>
  </si>
  <si>
    <t>杨延刚</t>
  </si>
  <si>
    <t>罗从芬</t>
  </si>
  <si>
    <t>杨罗</t>
  </si>
  <si>
    <t>杨天学</t>
  </si>
  <si>
    <t>杨天刚</t>
  </si>
  <si>
    <t>杨啟应</t>
  </si>
  <si>
    <t>罗从阳</t>
  </si>
  <si>
    <t>罗从军</t>
  </si>
  <si>
    <t>罗永华</t>
  </si>
  <si>
    <t>杨啟云</t>
  </si>
  <si>
    <t>杨天保</t>
  </si>
  <si>
    <t>秦燕琼</t>
  </si>
  <si>
    <t>李月强</t>
  </si>
  <si>
    <t>板断屯</t>
  </si>
  <si>
    <t>罗建明</t>
  </si>
  <si>
    <t>罗建勋</t>
  </si>
  <si>
    <t>曾庆宣</t>
  </si>
  <si>
    <t>韦光祥</t>
  </si>
  <si>
    <t>冯成龙</t>
  </si>
  <si>
    <t>曾彦伦</t>
  </si>
  <si>
    <t>张如建</t>
  </si>
  <si>
    <t>韦彦杰</t>
  </si>
  <si>
    <t>曾凤琼</t>
  </si>
  <si>
    <t>曾树姣</t>
  </si>
  <si>
    <t>曾庆英</t>
  </si>
  <si>
    <t>周啟明</t>
  </si>
  <si>
    <t>曾杨平</t>
  </si>
  <si>
    <t>罗建林</t>
  </si>
  <si>
    <t>谭勇军</t>
  </si>
  <si>
    <t>曾庆义</t>
  </si>
  <si>
    <t>罗建之</t>
  </si>
  <si>
    <t>廖初仁</t>
  </si>
  <si>
    <t>板贡屯</t>
  </si>
  <si>
    <t>李广振</t>
  </si>
  <si>
    <t>罗盛泉</t>
  </si>
  <si>
    <t>黄明辉</t>
  </si>
  <si>
    <t>罗定荣</t>
  </si>
  <si>
    <t>廖焕仁</t>
  </si>
  <si>
    <t>刘义华</t>
  </si>
  <si>
    <t>黄泰喜</t>
  </si>
  <si>
    <t>黄超华</t>
  </si>
  <si>
    <t>兰胜明</t>
  </si>
  <si>
    <t>潘旭荣</t>
  </si>
  <si>
    <t>黄明建</t>
  </si>
  <si>
    <t>黄永初</t>
  </si>
  <si>
    <t>黄曹明</t>
  </si>
  <si>
    <t>罗锦林</t>
  </si>
  <si>
    <t>黄义</t>
  </si>
  <si>
    <t>陈庆德</t>
  </si>
  <si>
    <t>罗锦宣</t>
  </si>
  <si>
    <t>黄凤珍</t>
  </si>
  <si>
    <t>黄超德</t>
  </si>
  <si>
    <t>陈名学</t>
  </si>
  <si>
    <t>波寨屯</t>
  </si>
  <si>
    <t>陈名俊</t>
  </si>
  <si>
    <t>陈继扬</t>
  </si>
  <si>
    <t>黄伟</t>
  </si>
  <si>
    <t>陈明杰</t>
  </si>
  <si>
    <t>黎永强</t>
  </si>
  <si>
    <t>邱秀姣</t>
  </si>
  <si>
    <t>陈明文</t>
  </si>
  <si>
    <t>陈光扬</t>
  </si>
  <si>
    <t>陈国杨</t>
  </si>
  <si>
    <t>陈春林</t>
  </si>
  <si>
    <t>陈名安</t>
  </si>
  <si>
    <t>陈明新</t>
  </si>
  <si>
    <t>陈运杨</t>
  </si>
  <si>
    <t>罗龙姣</t>
  </si>
  <si>
    <t>陈培扬</t>
  </si>
  <si>
    <t>陈信扬</t>
  </si>
  <si>
    <t>陈务扬</t>
  </si>
  <si>
    <t>陈国平</t>
  </si>
  <si>
    <t>陈国建</t>
  </si>
  <si>
    <t>陈碧扬</t>
  </si>
  <si>
    <t>罗菊凤</t>
  </si>
  <si>
    <t>韦秋</t>
  </si>
  <si>
    <t>陈金生</t>
  </si>
  <si>
    <t>骆宏思</t>
  </si>
  <si>
    <t>张新坤</t>
  </si>
  <si>
    <t>曾广秀</t>
  </si>
  <si>
    <t>罗传生</t>
  </si>
  <si>
    <t>伍秀连</t>
  </si>
  <si>
    <t>黎明光</t>
  </si>
  <si>
    <t>陈明庆</t>
  </si>
  <si>
    <t>陈军扬</t>
  </si>
  <si>
    <t>陈国姣</t>
  </si>
  <si>
    <t>陈旭扬</t>
  </si>
  <si>
    <t>廖凤英</t>
  </si>
  <si>
    <t>陈羽扬</t>
  </si>
  <si>
    <t>陈林扬</t>
  </si>
  <si>
    <t>陈明恒</t>
  </si>
  <si>
    <t>陈雄扬</t>
  </si>
  <si>
    <t>徐刚洲</t>
  </si>
  <si>
    <t>陈明康</t>
  </si>
  <si>
    <t>赖思凤</t>
  </si>
  <si>
    <t>廖文达</t>
  </si>
  <si>
    <t>潮水屯</t>
  </si>
  <si>
    <t>廖昌宪</t>
  </si>
  <si>
    <t>廖桂元</t>
  </si>
  <si>
    <t>廖佑年</t>
  </si>
  <si>
    <t>廖庚年</t>
  </si>
  <si>
    <t>龙云霜</t>
  </si>
  <si>
    <t>廖文芬</t>
  </si>
  <si>
    <t>徐松柏</t>
  </si>
  <si>
    <t>廖啟耀</t>
  </si>
  <si>
    <t>廖文树</t>
  </si>
  <si>
    <t>韦永娟</t>
  </si>
  <si>
    <t>廖文义</t>
  </si>
  <si>
    <t>廖嘉宾</t>
  </si>
  <si>
    <t>张昌壁</t>
  </si>
  <si>
    <t>李罗玲</t>
  </si>
  <si>
    <t>廖文学</t>
  </si>
  <si>
    <t>廖玲姣</t>
  </si>
  <si>
    <t>廖文华</t>
  </si>
  <si>
    <t>王有忠</t>
  </si>
  <si>
    <t>廖昌洪</t>
  </si>
  <si>
    <t>廖文腾</t>
  </si>
  <si>
    <t>廖文发</t>
  </si>
  <si>
    <t>廖昌荣</t>
  </si>
  <si>
    <t>韦赵宝</t>
  </si>
  <si>
    <t>大田口</t>
  </si>
  <si>
    <t>韦承义</t>
  </si>
  <si>
    <t>俸国良</t>
  </si>
  <si>
    <t>韦承业</t>
  </si>
  <si>
    <t>韦瑞宏</t>
  </si>
  <si>
    <t>韦胜华</t>
  </si>
  <si>
    <t>韦炳生</t>
  </si>
  <si>
    <t>韦承军</t>
  </si>
  <si>
    <t>俸福华</t>
  </si>
  <si>
    <t>韦义华</t>
  </si>
  <si>
    <t>韦应华</t>
  </si>
  <si>
    <t>韦田生</t>
  </si>
  <si>
    <t>韦少江</t>
  </si>
  <si>
    <t>韦少元</t>
  </si>
  <si>
    <t>韦少湘</t>
  </si>
  <si>
    <t>韦少根</t>
  </si>
  <si>
    <t>韦振安</t>
  </si>
  <si>
    <t>邓颖姣</t>
  </si>
  <si>
    <t>廖余强</t>
  </si>
  <si>
    <t>横岭屯</t>
  </si>
  <si>
    <t>肖毓学</t>
  </si>
  <si>
    <t>谢泉</t>
  </si>
  <si>
    <t>赖明军</t>
  </si>
  <si>
    <t>赖明生</t>
  </si>
  <si>
    <t>刘铭坤</t>
  </si>
  <si>
    <t>韦道荣</t>
  </si>
  <si>
    <t>秦凤珍</t>
  </si>
  <si>
    <t>秦新平</t>
  </si>
  <si>
    <t>阳红发</t>
  </si>
  <si>
    <t>王元英</t>
  </si>
  <si>
    <t>吕佑元</t>
  </si>
  <si>
    <t>韦家丰</t>
  </si>
  <si>
    <t>赖民荣</t>
  </si>
  <si>
    <t>廖勇军</t>
  </si>
  <si>
    <t>黄喜胜</t>
  </si>
  <si>
    <t>韦显才</t>
  </si>
  <si>
    <t>廖文恒</t>
  </si>
  <si>
    <t>韦帮宁</t>
  </si>
  <si>
    <t>韦秀萍</t>
  </si>
  <si>
    <t>秦续明</t>
  </si>
  <si>
    <t>韦道仁</t>
  </si>
  <si>
    <t>韦显志</t>
  </si>
  <si>
    <t>赖明权</t>
  </si>
  <si>
    <t>余邳明</t>
  </si>
  <si>
    <t>张立军</t>
  </si>
  <si>
    <t>良家寨1</t>
  </si>
  <si>
    <t>罗从德</t>
  </si>
  <si>
    <t>张运林</t>
  </si>
  <si>
    <t>曹辉</t>
  </si>
  <si>
    <t>罗从松</t>
  </si>
  <si>
    <t>张开元</t>
  </si>
  <si>
    <t>张运友</t>
  </si>
  <si>
    <t>罗从来</t>
  </si>
  <si>
    <t>张建日</t>
  </si>
  <si>
    <t>吴芳</t>
  </si>
  <si>
    <t>吴绵贵</t>
  </si>
  <si>
    <t>张建军</t>
  </si>
  <si>
    <t>张庆日</t>
  </si>
  <si>
    <t>韦荣涛</t>
  </si>
  <si>
    <t>良家寨2</t>
  </si>
  <si>
    <t>韦定旭</t>
  </si>
  <si>
    <t>赖国珍</t>
  </si>
  <si>
    <t>韦孝兰</t>
  </si>
  <si>
    <t>韦荣佑</t>
  </si>
  <si>
    <t>韦荣仁</t>
  </si>
  <si>
    <t>韦荣嗣</t>
  </si>
  <si>
    <t>莫珍贵</t>
  </si>
  <si>
    <t>韦荣左</t>
  </si>
  <si>
    <t>韦光雄</t>
  </si>
  <si>
    <t>韦荣策</t>
  </si>
  <si>
    <t>潘亮</t>
  </si>
  <si>
    <t>韦荣普</t>
  </si>
  <si>
    <t>卢全斌</t>
  </si>
  <si>
    <t>卢尧</t>
  </si>
  <si>
    <t>卢美龙</t>
  </si>
  <si>
    <t>卢美华</t>
  </si>
  <si>
    <t>卢新美</t>
  </si>
  <si>
    <t>卢全飞</t>
  </si>
  <si>
    <t>卢昌</t>
  </si>
  <si>
    <t>卢保生</t>
  </si>
  <si>
    <t>卢美海</t>
  </si>
  <si>
    <t>卢小波</t>
  </si>
  <si>
    <t>卢美先</t>
  </si>
  <si>
    <t>卢美锋</t>
  </si>
  <si>
    <t>卢美平</t>
  </si>
  <si>
    <t>卢美刚</t>
  </si>
  <si>
    <t>卢美源</t>
  </si>
  <si>
    <t>木伦屯</t>
  </si>
  <si>
    <t>周宏宣</t>
  </si>
  <si>
    <t>周红明</t>
  </si>
  <si>
    <t>周友南</t>
  </si>
  <si>
    <t>周啟超</t>
  </si>
  <si>
    <t>周春荣</t>
  </si>
  <si>
    <t>陈菊芳</t>
  </si>
  <si>
    <t>廖冬姣</t>
  </si>
  <si>
    <t>周永剑</t>
  </si>
  <si>
    <t>肖年义</t>
  </si>
  <si>
    <t>李庆军</t>
  </si>
  <si>
    <t>周永坤</t>
  </si>
  <si>
    <t>周永录</t>
  </si>
  <si>
    <t>徐永贵</t>
  </si>
  <si>
    <t>李厚全</t>
  </si>
  <si>
    <t>韩新元</t>
  </si>
  <si>
    <t>韩海平</t>
  </si>
  <si>
    <t>韩海宴</t>
  </si>
  <si>
    <t>庾阳</t>
  </si>
  <si>
    <t>侯望安</t>
  </si>
  <si>
    <t>李庆生</t>
  </si>
  <si>
    <t>陈忠贵</t>
  </si>
  <si>
    <t>帅林明</t>
  </si>
  <si>
    <t>帅林生</t>
  </si>
  <si>
    <t>帅春生</t>
  </si>
  <si>
    <t>谢荣幸</t>
  </si>
  <si>
    <t>木桥洞屯</t>
  </si>
  <si>
    <t>韦家华</t>
  </si>
  <si>
    <t>廖林军</t>
  </si>
  <si>
    <t>阳永明</t>
  </si>
  <si>
    <t>阳永刚</t>
  </si>
  <si>
    <t>谢务荣</t>
  </si>
  <si>
    <t>侯俊晓</t>
  </si>
  <si>
    <t>周孔刚</t>
  </si>
  <si>
    <t>龙奎林</t>
  </si>
  <si>
    <t>侯明波</t>
  </si>
  <si>
    <t>谢应明</t>
  </si>
  <si>
    <t>谢应安</t>
  </si>
  <si>
    <t>杨延杰</t>
  </si>
  <si>
    <t>韦木生</t>
  </si>
  <si>
    <t>韦孝明</t>
  </si>
  <si>
    <t>侯望成</t>
  </si>
  <si>
    <t>谢应琦</t>
  </si>
  <si>
    <t>韦孝军</t>
  </si>
  <si>
    <t>周连荣</t>
  </si>
  <si>
    <t>周明荣</t>
  </si>
  <si>
    <t>万钦全</t>
  </si>
  <si>
    <t>上远队</t>
  </si>
  <si>
    <t>万培新</t>
  </si>
  <si>
    <t>万培昌</t>
  </si>
  <si>
    <t>万新友</t>
  </si>
  <si>
    <t>王武明</t>
  </si>
  <si>
    <t>王祥明</t>
  </si>
  <si>
    <t>王树军</t>
  </si>
  <si>
    <t>王祥兴</t>
  </si>
  <si>
    <t>韦自德</t>
  </si>
  <si>
    <t>邱小强</t>
  </si>
  <si>
    <t>万培庆</t>
  </si>
  <si>
    <t>万培胜</t>
  </si>
  <si>
    <t>万培义</t>
  </si>
  <si>
    <t>廖文玉</t>
  </si>
  <si>
    <t>社背屯</t>
  </si>
  <si>
    <t>廖昌祝</t>
  </si>
  <si>
    <t>廖昌富</t>
  </si>
  <si>
    <t>廖文度</t>
  </si>
  <si>
    <t>廖文善</t>
  </si>
  <si>
    <t>廖昌发</t>
  </si>
  <si>
    <t>廖会成</t>
  </si>
  <si>
    <t>廖文荣</t>
  </si>
  <si>
    <t>廖会林</t>
  </si>
  <si>
    <t>阳长姣</t>
  </si>
  <si>
    <t>张易忠</t>
  </si>
  <si>
    <t>陈明珍</t>
  </si>
  <si>
    <t>韦祖定</t>
  </si>
  <si>
    <t>廖啟和</t>
  </si>
  <si>
    <t>廖昌友</t>
  </si>
  <si>
    <t>廖文能</t>
  </si>
  <si>
    <t>廖花长</t>
  </si>
  <si>
    <t>杨啟雄</t>
  </si>
  <si>
    <t>石葵屯</t>
  </si>
  <si>
    <t>杨天弼</t>
  </si>
  <si>
    <t>杨啟军</t>
  </si>
  <si>
    <t>韦建都</t>
  </si>
  <si>
    <t>韦菊生</t>
  </si>
  <si>
    <t>杨啟亮</t>
  </si>
  <si>
    <t>韦建林</t>
  </si>
  <si>
    <t>黄小平</t>
  </si>
  <si>
    <t>罗长萍</t>
  </si>
  <si>
    <t>莫丁梅</t>
  </si>
  <si>
    <t>杨天琼</t>
  </si>
  <si>
    <t>韦建军</t>
  </si>
  <si>
    <t>石发生</t>
  </si>
  <si>
    <t>杨小军</t>
  </si>
  <si>
    <t>杨啟明</t>
  </si>
  <si>
    <t>李中球</t>
  </si>
  <si>
    <t>陆胜华</t>
  </si>
  <si>
    <t>刘树生</t>
  </si>
  <si>
    <t>杨天礼</t>
  </si>
  <si>
    <t>韦文华</t>
  </si>
  <si>
    <t>泗渭屯</t>
  </si>
  <si>
    <t>韦国昌</t>
  </si>
  <si>
    <t>韦桥生</t>
  </si>
  <si>
    <t>韦国伟</t>
  </si>
  <si>
    <t>李洪兰</t>
  </si>
  <si>
    <t>韦荣林</t>
  </si>
  <si>
    <t>韦小奎</t>
  </si>
  <si>
    <t>韦神华</t>
  </si>
  <si>
    <t>韦阳军</t>
  </si>
  <si>
    <t>韦丙生</t>
  </si>
  <si>
    <t>龙先琴</t>
  </si>
  <si>
    <t>韦老鸾</t>
  </si>
  <si>
    <t>韦国凤</t>
  </si>
  <si>
    <t>裴小凤</t>
  </si>
  <si>
    <t>韦国喜</t>
  </si>
  <si>
    <t>韦盛国</t>
  </si>
  <si>
    <t>韦继民</t>
  </si>
  <si>
    <t>韦继华</t>
  </si>
  <si>
    <t>韦国芳</t>
  </si>
  <si>
    <t>韦少华</t>
  </si>
  <si>
    <t>韦瑞生</t>
  </si>
  <si>
    <t>韦瑞华</t>
  </si>
  <si>
    <t>韦岗</t>
  </si>
  <si>
    <t>韦树生</t>
  </si>
  <si>
    <t>韦干秀</t>
  </si>
  <si>
    <t>韦国福</t>
  </si>
  <si>
    <t>韦宣华</t>
  </si>
  <si>
    <t>韦丙华</t>
  </si>
  <si>
    <t>韦代华</t>
  </si>
  <si>
    <t>韦品华</t>
  </si>
  <si>
    <t>韦有盛</t>
  </si>
  <si>
    <t>韦照华</t>
  </si>
  <si>
    <t>韦务华</t>
  </si>
  <si>
    <t>韦信华</t>
  </si>
  <si>
    <t>侯小军</t>
  </si>
  <si>
    <t>圩1队</t>
  </si>
  <si>
    <t>莫子义</t>
  </si>
  <si>
    <t>张向阳</t>
  </si>
  <si>
    <t>阳雄军</t>
  </si>
  <si>
    <t>张启义</t>
  </si>
  <si>
    <t>阳桂明</t>
  </si>
  <si>
    <t>阳雄明</t>
  </si>
  <si>
    <t>熊运生</t>
  </si>
  <si>
    <t>张启波</t>
  </si>
  <si>
    <t>韦志元</t>
  </si>
  <si>
    <t>阳雪燕</t>
  </si>
  <si>
    <t>李桂凤</t>
  </si>
  <si>
    <t>阳雄亮</t>
  </si>
  <si>
    <t>阳桂胜</t>
  </si>
  <si>
    <t>张启胜</t>
  </si>
  <si>
    <t>侯建军</t>
  </si>
  <si>
    <t>梁国民</t>
  </si>
  <si>
    <t>圩2队</t>
  </si>
  <si>
    <t>秦社串</t>
  </si>
  <si>
    <t>黄开平</t>
  </si>
  <si>
    <t>黄喜阳</t>
  </si>
  <si>
    <t>阳荣生</t>
  </si>
  <si>
    <t>李泰顺</t>
  </si>
  <si>
    <t>杨天余</t>
  </si>
  <si>
    <t>黄宏谋</t>
  </si>
  <si>
    <t>李洪星</t>
  </si>
  <si>
    <t>杨金凤</t>
  </si>
  <si>
    <t>韦小兰</t>
  </si>
  <si>
    <t>杨延冰</t>
  </si>
  <si>
    <t>黄开亮</t>
  </si>
  <si>
    <t>张丙荣</t>
  </si>
  <si>
    <t>陈凤珍</t>
  </si>
  <si>
    <t>阳永义</t>
  </si>
  <si>
    <t>李广英</t>
  </si>
  <si>
    <t>圩3队</t>
  </si>
  <si>
    <t>李凡林</t>
  </si>
  <si>
    <t>谢新艳</t>
  </si>
  <si>
    <t>陈继荣</t>
  </si>
  <si>
    <t>潘田姣</t>
  </si>
  <si>
    <t>余匡球</t>
  </si>
  <si>
    <t>杨啟群</t>
  </si>
  <si>
    <t>莫文安</t>
  </si>
  <si>
    <t>李荣建</t>
  </si>
  <si>
    <t>陈建刚</t>
  </si>
  <si>
    <t>余匡圆</t>
  </si>
  <si>
    <t>张开华</t>
  </si>
  <si>
    <t>杨天永</t>
  </si>
  <si>
    <t>廖世芬</t>
  </si>
  <si>
    <t>廖代强</t>
  </si>
  <si>
    <t>圩4队</t>
  </si>
  <si>
    <t>廖世龙</t>
  </si>
  <si>
    <t>廖世珍</t>
  </si>
  <si>
    <t>廖功平</t>
  </si>
  <si>
    <t>杨玉秀</t>
  </si>
  <si>
    <t>廖世庭</t>
  </si>
  <si>
    <t>廖世学</t>
  </si>
  <si>
    <t>廖世勤</t>
  </si>
  <si>
    <t>廖世和</t>
  </si>
  <si>
    <t>廖世云</t>
  </si>
  <si>
    <t>廖杰松</t>
  </si>
  <si>
    <t>赖元珍</t>
  </si>
  <si>
    <t>李日刚</t>
  </si>
  <si>
    <t>翁村屯</t>
  </si>
  <si>
    <t>黄天旭</t>
  </si>
  <si>
    <t>张贵云</t>
  </si>
  <si>
    <t>张日佑</t>
  </si>
  <si>
    <t>邱贵福</t>
  </si>
  <si>
    <t>邱贵明</t>
  </si>
  <si>
    <t>诸凤英</t>
  </si>
  <si>
    <t>赖崇庆</t>
  </si>
  <si>
    <t>赖斯全</t>
  </si>
  <si>
    <t>彭祥师</t>
  </si>
  <si>
    <t>李培军</t>
  </si>
  <si>
    <t>赖斯航</t>
  </si>
  <si>
    <t>赖斯华</t>
  </si>
  <si>
    <t>赖斯勤</t>
  </si>
  <si>
    <t>邱曾林</t>
  </si>
  <si>
    <t>黄喜忠</t>
  </si>
  <si>
    <t>赖斯杰</t>
  </si>
  <si>
    <t>赖森林</t>
  </si>
  <si>
    <t>赖斯谋</t>
  </si>
  <si>
    <t>廖文邱</t>
  </si>
  <si>
    <t>赖斯明</t>
  </si>
  <si>
    <t>邱连华</t>
  </si>
  <si>
    <t>张姚勇</t>
  </si>
  <si>
    <t>廖啟信</t>
  </si>
  <si>
    <t>张姚荣</t>
  </si>
  <si>
    <t>邱琼芳</t>
  </si>
  <si>
    <t>张金义</t>
  </si>
  <si>
    <t>邱焕忠</t>
  </si>
  <si>
    <t>邱林生</t>
  </si>
  <si>
    <t>邱华明</t>
  </si>
  <si>
    <t>赖邱明</t>
  </si>
  <si>
    <t>张日鸣</t>
  </si>
  <si>
    <t>黄喜禄</t>
  </si>
  <si>
    <t>邱纪学</t>
  </si>
  <si>
    <t>下水沟屯</t>
  </si>
  <si>
    <t>邱纪华</t>
  </si>
  <si>
    <t>邱玉华</t>
  </si>
  <si>
    <t>廖四妹</t>
  </si>
  <si>
    <t>邱焕宏</t>
  </si>
  <si>
    <t>邱焕扬</t>
  </si>
  <si>
    <t>丘纪云</t>
  </si>
  <si>
    <t>邱纪平</t>
  </si>
  <si>
    <t>邱纪维</t>
  </si>
  <si>
    <t>徐强超</t>
  </si>
  <si>
    <t>徐国明</t>
  </si>
  <si>
    <t>徐松林</t>
  </si>
  <si>
    <t>徐强林</t>
  </si>
  <si>
    <t>邱焕章</t>
  </si>
  <si>
    <t>邱纪文</t>
  </si>
  <si>
    <t>徐贵凤</t>
  </si>
  <si>
    <t>徐凤珍</t>
  </si>
  <si>
    <t>黄桃政</t>
  </si>
  <si>
    <t>徐强军</t>
  </si>
  <si>
    <t>丘焕智</t>
  </si>
  <si>
    <t>韦勋义</t>
  </si>
  <si>
    <t>下远1队</t>
  </si>
  <si>
    <t>谢军明</t>
  </si>
  <si>
    <t>黄庆林</t>
  </si>
  <si>
    <t>曾凡荣</t>
  </si>
  <si>
    <t>罗家勇</t>
  </si>
  <si>
    <t>邓林芳</t>
  </si>
  <si>
    <t>杨啟忠</t>
  </si>
  <si>
    <t>廖峥嶙</t>
  </si>
  <si>
    <t>廖运珍</t>
  </si>
  <si>
    <t>陈运秀</t>
  </si>
  <si>
    <t>韦明坤</t>
  </si>
  <si>
    <t>杨啟德</t>
  </si>
  <si>
    <t>廖啟超</t>
  </si>
  <si>
    <t>莫良义</t>
  </si>
  <si>
    <t>杨韦林</t>
  </si>
  <si>
    <t>莫成</t>
  </si>
  <si>
    <t>韦加新</t>
  </si>
  <si>
    <t>韦加明</t>
  </si>
  <si>
    <t>韦加云</t>
  </si>
  <si>
    <t>韦永胜</t>
  </si>
  <si>
    <t>王五庆</t>
  </si>
  <si>
    <t>下远2队</t>
  </si>
  <si>
    <t>阳天玉</t>
  </si>
  <si>
    <t>钟黎明</t>
  </si>
  <si>
    <t>唐祖金</t>
  </si>
  <si>
    <t>黄华林</t>
  </si>
  <si>
    <t>王从俊</t>
  </si>
  <si>
    <t>潘周明</t>
  </si>
  <si>
    <t>王桂芬</t>
  </si>
  <si>
    <t>刘业旺</t>
  </si>
  <si>
    <t>钟崎山</t>
  </si>
  <si>
    <t>王从艳</t>
  </si>
  <si>
    <t>王从安</t>
  </si>
  <si>
    <t>莫良玉</t>
  </si>
  <si>
    <t>韦务连</t>
  </si>
  <si>
    <t>莫良英</t>
  </si>
  <si>
    <t>韦春江</t>
  </si>
  <si>
    <t>钟祥义</t>
  </si>
  <si>
    <t>钟焕云</t>
  </si>
  <si>
    <t>黄群林</t>
  </si>
  <si>
    <t>小桥头</t>
  </si>
  <si>
    <t>韦建英</t>
  </si>
  <si>
    <t>罗爱林</t>
  </si>
  <si>
    <t>小桥头屯</t>
  </si>
  <si>
    <t>粟振华</t>
  </si>
  <si>
    <t>李小永</t>
  </si>
  <si>
    <t>吕兰珍</t>
  </si>
  <si>
    <t>廖凤云</t>
  </si>
  <si>
    <t>李红英</t>
  </si>
  <si>
    <t>李艳梅</t>
  </si>
  <si>
    <t>秦毅</t>
  </si>
  <si>
    <t>罗超和</t>
  </si>
  <si>
    <t>秦正义</t>
  </si>
  <si>
    <t>秦振富</t>
  </si>
  <si>
    <t>俸树明</t>
  </si>
  <si>
    <t>罗胜梅</t>
  </si>
  <si>
    <t>潘建刚</t>
  </si>
  <si>
    <t>罗华义</t>
  </si>
  <si>
    <t>罗华平</t>
  </si>
  <si>
    <t>庾永菊</t>
  </si>
  <si>
    <t>庾芳泉</t>
  </si>
  <si>
    <t>潘慧君</t>
  </si>
  <si>
    <t>韦赵保</t>
  </si>
  <si>
    <t>李胜林</t>
  </si>
  <si>
    <t>李昌黎</t>
  </si>
  <si>
    <t>陈正</t>
  </si>
  <si>
    <t>俸秀芳</t>
  </si>
  <si>
    <t>庾远辉</t>
  </si>
  <si>
    <t>向兰珍</t>
  </si>
  <si>
    <t>秦正美</t>
  </si>
  <si>
    <t>庾芳军</t>
  </si>
  <si>
    <t>杨荣琼</t>
  </si>
  <si>
    <t>韦石斤</t>
  </si>
  <si>
    <t>吕罗刚</t>
  </si>
  <si>
    <t>吕琼林</t>
  </si>
  <si>
    <t>潘琼珍</t>
  </si>
  <si>
    <t>吕林明</t>
  </si>
  <si>
    <t>秦忠梅</t>
  </si>
  <si>
    <t>庾芳兵</t>
  </si>
  <si>
    <t>谢树德</t>
  </si>
  <si>
    <t>烟厂坪</t>
  </si>
  <si>
    <t>何英</t>
  </si>
  <si>
    <t>烟厂坪1队</t>
  </si>
  <si>
    <t>韩胜军</t>
  </si>
  <si>
    <t>韩成</t>
  </si>
  <si>
    <t>韩佑林</t>
  </si>
  <si>
    <t>韩耀明</t>
  </si>
  <si>
    <t>烟厂坪2队</t>
  </si>
  <si>
    <t>庾民强</t>
  </si>
  <si>
    <t>罗崇新</t>
  </si>
  <si>
    <t>罗树民</t>
  </si>
  <si>
    <t>刘正明</t>
  </si>
  <si>
    <t>曾南山</t>
  </si>
  <si>
    <t>秦福佑</t>
  </si>
  <si>
    <t>烟厂坪3队</t>
  </si>
  <si>
    <t>徐敏</t>
  </si>
  <si>
    <t>韩勉志</t>
  </si>
  <si>
    <t>余昌格</t>
  </si>
  <si>
    <t>寨中</t>
  </si>
  <si>
    <t>赖黄平</t>
  </si>
  <si>
    <t>阳荣波</t>
  </si>
  <si>
    <t>赖黄林</t>
  </si>
  <si>
    <t>罗大标</t>
  </si>
  <si>
    <t>邹长春</t>
  </si>
  <si>
    <t>赖明飞</t>
  </si>
  <si>
    <t>余学</t>
  </si>
  <si>
    <t>阳荣斌</t>
  </si>
  <si>
    <t>阳荣涛</t>
  </si>
  <si>
    <t>余昌鹏</t>
  </si>
  <si>
    <t>李根生</t>
  </si>
  <si>
    <t>正元屯</t>
  </si>
  <si>
    <t>张丙华</t>
  </si>
  <si>
    <t>李林基</t>
  </si>
  <si>
    <t>阳庚华</t>
  </si>
  <si>
    <t>张开义</t>
  </si>
  <si>
    <t>张绍元</t>
  </si>
  <si>
    <t>张啟林</t>
  </si>
  <si>
    <t>杨平贵</t>
  </si>
  <si>
    <t>赵才英</t>
  </si>
  <si>
    <t>杨天成</t>
  </si>
  <si>
    <t>李运生</t>
  </si>
  <si>
    <t>李正生</t>
  </si>
  <si>
    <t>王从明</t>
  </si>
  <si>
    <t>李志荣</t>
  </si>
  <si>
    <t>潘永姣</t>
  </si>
  <si>
    <t>潘志富</t>
  </si>
  <si>
    <t>潘志贵</t>
  </si>
  <si>
    <t>潘运秀</t>
  </si>
  <si>
    <t>张连连</t>
  </si>
  <si>
    <t>张运绿</t>
  </si>
  <si>
    <t>张运荣</t>
  </si>
  <si>
    <t>李江</t>
  </si>
  <si>
    <t>杨天明</t>
  </si>
  <si>
    <t>张建林</t>
  </si>
  <si>
    <t>何远胜</t>
  </si>
  <si>
    <t>猪场屯</t>
  </si>
  <si>
    <t>谢从文</t>
  </si>
  <si>
    <t>庾云英</t>
  </si>
  <si>
    <t>何云凤</t>
  </si>
  <si>
    <t>李世东</t>
  </si>
  <si>
    <t>罗祖友</t>
  </si>
  <si>
    <t>徐继华</t>
  </si>
  <si>
    <t>德安村</t>
  </si>
  <si>
    <t>邓才珍</t>
  </si>
  <si>
    <t>邓才金</t>
  </si>
  <si>
    <t>邓莲艳</t>
  </si>
  <si>
    <t>赵进荣</t>
  </si>
  <si>
    <t>李有京</t>
  </si>
  <si>
    <t>李菲</t>
  </si>
  <si>
    <t>邓富明</t>
  </si>
  <si>
    <t>邓才凤</t>
  </si>
  <si>
    <t>黄元庆</t>
  </si>
  <si>
    <t>邓才维</t>
  </si>
  <si>
    <t>冯成保</t>
  </si>
  <si>
    <t>赵文秀</t>
  </si>
  <si>
    <t>邓飞</t>
  </si>
  <si>
    <t>邓才学</t>
  </si>
  <si>
    <t>邓翼</t>
  </si>
  <si>
    <t>邓才斌</t>
  </si>
  <si>
    <t>莫英全</t>
  </si>
  <si>
    <t>赵文勤</t>
  </si>
  <si>
    <t>赵文标</t>
  </si>
  <si>
    <t>邓才干</t>
  </si>
  <si>
    <t>冯金录</t>
  </si>
  <si>
    <t>冯成进</t>
  </si>
  <si>
    <t>盘金光</t>
  </si>
  <si>
    <t>盘金福</t>
  </si>
  <si>
    <t>赵玉姣</t>
  </si>
  <si>
    <t>冯成干</t>
  </si>
  <si>
    <t>冯成金</t>
  </si>
  <si>
    <t>冯成正</t>
  </si>
  <si>
    <t>冯成思</t>
  </si>
  <si>
    <t>冯金忠</t>
  </si>
  <si>
    <t>赵成能</t>
  </si>
  <si>
    <t>冯成甫</t>
  </si>
  <si>
    <t>赵文海</t>
  </si>
  <si>
    <t>冯进芳</t>
  </si>
  <si>
    <t>盘成良</t>
  </si>
  <si>
    <t>赵成幸</t>
  </si>
  <si>
    <t>黄艳玲</t>
  </si>
  <si>
    <t>赵文林</t>
  </si>
  <si>
    <t>冯成良</t>
  </si>
  <si>
    <t>赵文章</t>
  </si>
  <si>
    <t>黄元宫</t>
  </si>
  <si>
    <t>黄通林</t>
  </si>
  <si>
    <t>黄通鉴</t>
  </si>
  <si>
    <t>赵明军</t>
  </si>
  <si>
    <t>黄通兵</t>
  </si>
  <si>
    <t>李文河</t>
  </si>
  <si>
    <t>赵有福</t>
  </si>
  <si>
    <t>盘进思</t>
  </si>
  <si>
    <t>赵有兵</t>
  </si>
  <si>
    <t>邓富有</t>
  </si>
  <si>
    <t>赵文镇</t>
  </si>
  <si>
    <t>赵有华</t>
  </si>
  <si>
    <t>冯文君</t>
  </si>
  <si>
    <t>冯春奉</t>
  </si>
  <si>
    <t>盘进广</t>
  </si>
  <si>
    <t>赵菊英</t>
  </si>
  <si>
    <t>赵顺珍</t>
  </si>
  <si>
    <t>邓球</t>
  </si>
  <si>
    <t>庞福财</t>
  </si>
  <si>
    <t>盘新姣</t>
  </si>
  <si>
    <t>邓文才</t>
  </si>
  <si>
    <t>李玲姣</t>
  </si>
  <si>
    <t>李秀坤</t>
  </si>
  <si>
    <t>李先保</t>
  </si>
  <si>
    <t>冯兰玉</t>
  </si>
  <si>
    <t>黄正贵</t>
  </si>
  <si>
    <t>黄正富</t>
  </si>
  <si>
    <t>李开志</t>
  </si>
  <si>
    <t>邓莉琼</t>
  </si>
  <si>
    <t>韦少恩</t>
  </si>
  <si>
    <t>李少文</t>
  </si>
  <si>
    <t>秦永传</t>
  </si>
  <si>
    <t>李开凤</t>
  </si>
  <si>
    <t>余昌明</t>
  </si>
  <si>
    <t>赵杰</t>
  </si>
  <si>
    <t>邓文秀</t>
  </si>
  <si>
    <t>冯黄连</t>
  </si>
  <si>
    <t>冯文海</t>
  </si>
  <si>
    <t>冯金宇</t>
  </si>
  <si>
    <t>罗贵斌</t>
  </si>
  <si>
    <t>盘有占</t>
  </si>
  <si>
    <t>余帆</t>
  </si>
  <si>
    <t>何平</t>
  </si>
  <si>
    <t>徐道敏</t>
  </si>
  <si>
    <t>徐道云</t>
  </si>
  <si>
    <t>徐秀兰</t>
  </si>
  <si>
    <t>冯文慧</t>
  </si>
  <si>
    <t>徐道明</t>
  </si>
  <si>
    <t>徐传珍</t>
  </si>
  <si>
    <t>邓文福</t>
  </si>
  <si>
    <t>邓才思</t>
  </si>
  <si>
    <t>龙飞</t>
  </si>
  <si>
    <t>黄元明</t>
  </si>
  <si>
    <t>冯成万</t>
  </si>
  <si>
    <t>邓文良</t>
  </si>
  <si>
    <t>邓文思</t>
  </si>
  <si>
    <t>赵明福</t>
  </si>
  <si>
    <t>冯云燕</t>
  </si>
  <si>
    <t>冯福</t>
  </si>
  <si>
    <t>冯斌</t>
  </si>
  <si>
    <t>冯成献</t>
  </si>
  <si>
    <t>邓立</t>
  </si>
  <si>
    <t>赵文书</t>
  </si>
  <si>
    <t>邓磊</t>
  </si>
  <si>
    <t>肖明甫</t>
  </si>
  <si>
    <t>邓付兵</t>
  </si>
  <si>
    <t>莫运胜</t>
  </si>
  <si>
    <t>冯成广</t>
  </si>
  <si>
    <t>冯健</t>
  </si>
  <si>
    <t>冯春能</t>
  </si>
  <si>
    <t>赵明珠</t>
  </si>
  <si>
    <t>冯秀芳</t>
  </si>
  <si>
    <t>李菊姣</t>
  </si>
  <si>
    <t>黄成</t>
  </si>
  <si>
    <t>冯文滔</t>
  </si>
  <si>
    <t>邓文志</t>
  </si>
  <si>
    <t>黄通书</t>
  </si>
  <si>
    <t>冯黄兵</t>
  </si>
  <si>
    <t>黄通亮</t>
  </si>
  <si>
    <t>赵德贵</t>
  </si>
  <si>
    <t>俸国姣</t>
  </si>
  <si>
    <t>俸国珍</t>
  </si>
  <si>
    <t>李宏静</t>
  </si>
  <si>
    <t>俸国连</t>
  </si>
  <si>
    <t>肖晓强</t>
  </si>
  <si>
    <t>冯文飞</t>
  </si>
  <si>
    <t>冯文平</t>
  </si>
  <si>
    <t>邓才明</t>
  </si>
  <si>
    <t>赵进华</t>
  </si>
  <si>
    <t>赵进飞</t>
  </si>
  <si>
    <t>赵进干</t>
  </si>
  <si>
    <t>邓才军</t>
  </si>
  <si>
    <t>邓艳红</t>
  </si>
  <si>
    <t>邓文亮</t>
  </si>
  <si>
    <t>李有昌</t>
  </si>
  <si>
    <t>邓文书</t>
  </si>
  <si>
    <t>邓才兵</t>
  </si>
  <si>
    <t>冯李姣</t>
  </si>
  <si>
    <t>李成毅</t>
  </si>
  <si>
    <t>庞桂芬</t>
  </si>
  <si>
    <t>赵文龙</t>
  </si>
  <si>
    <t>赵中飞</t>
  </si>
  <si>
    <t>赵忠良</t>
  </si>
  <si>
    <t>肖明金</t>
  </si>
  <si>
    <t>黄春喜</t>
  </si>
  <si>
    <t>邓科丽</t>
  </si>
  <si>
    <t>肖明英</t>
  </si>
  <si>
    <t>邓贵华</t>
  </si>
  <si>
    <t>邓文勤</t>
  </si>
  <si>
    <t>李成宣</t>
  </si>
  <si>
    <t>赵桂明</t>
  </si>
  <si>
    <t>冯文思</t>
  </si>
  <si>
    <t>冯春明</t>
  </si>
  <si>
    <t>赵桂斌</t>
  </si>
  <si>
    <t>李文兵</t>
  </si>
  <si>
    <t>邓文珍</t>
  </si>
  <si>
    <t>李永梅</t>
  </si>
  <si>
    <t>邓文升</t>
  </si>
  <si>
    <t>冯成有</t>
  </si>
  <si>
    <t>赵知友</t>
  </si>
  <si>
    <t>赵知文</t>
  </si>
  <si>
    <t>李成珠</t>
  </si>
  <si>
    <t>肖全军</t>
  </si>
  <si>
    <t>冯金贤</t>
  </si>
  <si>
    <t>李成献</t>
  </si>
  <si>
    <t>冯春会</t>
  </si>
  <si>
    <t>赵有胜</t>
  </si>
  <si>
    <t>肖明飞</t>
  </si>
  <si>
    <t>冯春英</t>
  </si>
  <si>
    <t>赵全明</t>
  </si>
  <si>
    <t>赵忠书</t>
  </si>
  <si>
    <t>肖赵明</t>
  </si>
  <si>
    <t>赵文兵</t>
  </si>
  <si>
    <t>盘进飞</t>
  </si>
  <si>
    <t>赵明贵</t>
  </si>
  <si>
    <t>盘成军</t>
  </si>
  <si>
    <t>赵文飞</t>
  </si>
  <si>
    <t>赵文华</t>
  </si>
  <si>
    <t>冯元财</t>
  </si>
  <si>
    <t>盘成梅</t>
  </si>
  <si>
    <t>黄通良</t>
  </si>
  <si>
    <t>冯盘玉</t>
  </si>
  <si>
    <t>邓桂琼</t>
  </si>
  <si>
    <t>李福江</t>
  </si>
  <si>
    <t>庞福明</t>
  </si>
  <si>
    <t>盘进付</t>
  </si>
  <si>
    <t>赵全英</t>
  </si>
  <si>
    <t>赵文武</t>
  </si>
  <si>
    <t>李圣志</t>
  </si>
  <si>
    <t>李宏波</t>
  </si>
  <si>
    <t>李宏卫</t>
  </si>
  <si>
    <t>李昌宝</t>
  </si>
  <si>
    <t>李昌娥</t>
  </si>
  <si>
    <t>李小明</t>
  </si>
  <si>
    <t>上寨村</t>
  </si>
  <si>
    <t>吴波</t>
  </si>
  <si>
    <t>下寨屯</t>
  </si>
  <si>
    <t>翁玉平</t>
  </si>
  <si>
    <t>拉站</t>
  </si>
  <si>
    <t>赵有海</t>
  </si>
  <si>
    <t>林炳剑</t>
  </si>
  <si>
    <t>余继生</t>
  </si>
  <si>
    <t>赵付甫</t>
  </si>
  <si>
    <t>邓才贵</t>
  </si>
  <si>
    <t>赵明林</t>
  </si>
  <si>
    <t>赵成仁</t>
  </si>
  <si>
    <t>冯文先</t>
  </si>
  <si>
    <t>赵明义</t>
  </si>
  <si>
    <t>余昌胜</t>
  </si>
  <si>
    <t>邓才幸</t>
  </si>
  <si>
    <t>排上</t>
  </si>
  <si>
    <t>黄通斌</t>
  </si>
  <si>
    <t>李进华</t>
  </si>
  <si>
    <t>邓才希</t>
  </si>
  <si>
    <t>李桥生</t>
  </si>
  <si>
    <t>邓富林</t>
  </si>
  <si>
    <t>拉估</t>
  </si>
  <si>
    <t>李进军</t>
  </si>
  <si>
    <t>李益斌</t>
  </si>
  <si>
    <t>李进书</t>
  </si>
  <si>
    <t>冯春桥</t>
  </si>
  <si>
    <t>冯成友</t>
  </si>
  <si>
    <t>中村</t>
  </si>
  <si>
    <t>秦张林</t>
  </si>
  <si>
    <t>廖小六</t>
  </si>
  <si>
    <t>赵进广</t>
  </si>
  <si>
    <t>古标</t>
  </si>
  <si>
    <t>李庆云</t>
  </si>
  <si>
    <t>上寨</t>
  </si>
  <si>
    <t>谢雨付</t>
  </si>
  <si>
    <t>罗从庆</t>
  </si>
  <si>
    <t>吴宝凤</t>
  </si>
  <si>
    <t>李桂琼</t>
  </si>
  <si>
    <t>陆福连</t>
  </si>
  <si>
    <t>罗四全</t>
  </si>
  <si>
    <t>邓小英</t>
  </si>
  <si>
    <t>六旦</t>
  </si>
  <si>
    <t>秦庆仁</t>
  </si>
  <si>
    <t>李桂钦</t>
  </si>
  <si>
    <t>土养朝屯</t>
  </si>
  <si>
    <t>邓学军</t>
  </si>
  <si>
    <t>秦建</t>
  </si>
  <si>
    <t>邓成平</t>
  </si>
  <si>
    <t>吴宝敏</t>
  </si>
  <si>
    <t>吴宝贵</t>
  </si>
  <si>
    <t>李远新</t>
  </si>
  <si>
    <t>古面屯</t>
  </si>
  <si>
    <t>李丁贵</t>
  </si>
  <si>
    <t>黄群英</t>
  </si>
  <si>
    <t>冯荣英</t>
  </si>
  <si>
    <t>冯田生</t>
  </si>
  <si>
    <t>李开喜</t>
  </si>
  <si>
    <t>冯元球</t>
  </si>
  <si>
    <t>李运贤</t>
  </si>
  <si>
    <t>黄福宣</t>
  </si>
  <si>
    <t>李丁全</t>
  </si>
  <si>
    <t>俸福若</t>
  </si>
  <si>
    <t>黄通官</t>
  </si>
  <si>
    <t>冯老小</t>
  </si>
  <si>
    <t>李丁福</t>
  </si>
  <si>
    <t>邓文幸</t>
  </si>
  <si>
    <t>雨满屯</t>
  </si>
  <si>
    <t>冯成旺</t>
  </si>
  <si>
    <t>李桂琴</t>
  </si>
  <si>
    <t>邓小四</t>
  </si>
  <si>
    <t>六旦屯</t>
  </si>
  <si>
    <t>李进勤</t>
  </si>
  <si>
    <t>李若望</t>
  </si>
  <si>
    <t>邓石保</t>
  </si>
  <si>
    <t>吴训珍</t>
  </si>
  <si>
    <t>李有幸</t>
  </si>
  <si>
    <t>拉估屯</t>
  </si>
  <si>
    <t>广西壮族自治区</t>
  </si>
  <si>
    <t>百寿镇</t>
  </si>
  <si>
    <t>石龙村</t>
  </si>
  <si>
    <t>梁瑞能</t>
  </si>
  <si>
    <t>丁兴屯</t>
  </si>
  <si>
    <t>洪灾</t>
  </si>
  <si>
    <t>梁金明</t>
  </si>
  <si>
    <t>梁瑞华</t>
  </si>
  <si>
    <t>韦光礼</t>
  </si>
  <si>
    <t>韦治恒</t>
  </si>
  <si>
    <t>韦明积</t>
  </si>
  <si>
    <t>韦光日</t>
  </si>
  <si>
    <t>韦光宏</t>
  </si>
  <si>
    <t>莫祠勤</t>
  </si>
  <si>
    <t>莫祠俭</t>
  </si>
  <si>
    <t>韦光造</t>
  </si>
  <si>
    <t>卿德正</t>
  </si>
  <si>
    <t>莫光席</t>
  </si>
  <si>
    <t>莫光召</t>
  </si>
  <si>
    <t>莫光周</t>
  </si>
  <si>
    <t>梁德修</t>
  </si>
  <si>
    <t>韦富怀</t>
  </si>
  <si>
    <t>田垌屯</t>
  </si>
  <si>
    <t>胡明芬</t>
  </si>
  <si>
    <t>郑贵菊</t>
  </si>
  <si>
    <t>韦良平</t>
  </si>
  <si>
    <t>韦良逵</t>
  </si>
  <si>
    <t>莫德彦</t>
  </si>
  <si>
    <t>韦忠赤</t>
  </si>
  <si>
    <t>韦忠良</t>
  </si>
  <si>
    <t>韦永言</t>
  </si>
  <si>
    <t>韦小永</t>
  </si>
  <si>
    <t>叶孟德</t>
  </si>
  <si>
    <t>龙寨</t>
  </si>
  <si>
    <t>叶培枝</t>
  </si>
  <si>
    <t>叶从芳</t>
  </si>
  <si>
    <t>叶建东</t>
  </si>
  <si>
    <t>叶建平</t>
  </si>
  <si>
    <t>叶发坤</t>
  </si>
  <si>
    <t>叶培方</t>
  </si>
  <si>
    <t>叶培宏</t>
  </si>
  <si>
    <t>叶培全</t>
  </si>
  <si>
    <t>叶培光</t>
  </si>
  <si>
    <t>叶培伦</t>
  </si>
  <si>
    <t>叶培明</t>
  </si>
  <si>
    <t>张桂玉</t>
  </si>
  <si>
    <t>叶培波</t>
  </si>
  <si>
    <t>叶培日</t>
  </si>
  <si>
    <t>漆任梅</t>
  </si>
  <si>
    <t>叶玉新</t>
  </si>
  <si>
    <t>卿化勇</t>
  </si>
  <si>
    <t>岭脚</t>
  </si>
  <si>
    <t>张良勇</t>
  </si>
  <si>
    <t>卿化礼</t>
  </si>
  <si>
    <t>林声付</t>
  </si>
  <si>
    <t>黄勋华</t>
  </si>
  <si>
    <t>张良军</t>
  </si>
  <si>
    <t>林声啟</t>
  </si>
  <si>
    <t>林声学</t>
  </si>
  <si>
    <t>黄府学</t>
  </si>
  <si>
    <t>黄府军</t>
  </si>
  <si>
    <t>黄府能</t>
  </si>
  <si>
    <t>林声平</t>
  </si>
  <si>
    <t>林声美</t>
  </si>
  <si>
    <t>熊宗回</t>
  </si>
  <si>
    <t>石龙村熊家屯</t>
  </si>
  <si>
    <t>熊宗成</t>
  </si>
  <si>
    <t>熊宗敏</t>
  </si>
  <si>
    <t>唐尧昌</t>
  </si>
  <si>
    <t>胡明英</t>
  </si>
  <si>
    <t>漆明彪</t>
  </si>
  <si>
    <t>蒙小娟</t>
  </si>
  <si>
    <t>漆新发</t>
  </si>
  <si>
    <t>漆宏坤</t>
  </si>
  <si>
    <t>漆世民</t>
  </si>
  <si>
    <t>熊荣斌</t>
  </si>
  <si>
    <t>熊钦国</t>
  </si>
  <si>
    <t>熊遣国</t>
  </si>
  <si>
    <t>熊光明</t>
  </si>
  <si>
    <t>熊胜回</t>
  </si>
  <si>
    <t>熊光学</t>
  </si>
  <si>
    <t>季全</t>
  </si>
  <si>
    <t>王基学</t>
  </si>
  <si>
    <t>石龙村横岭屯</t>
  </si>
  <si>
    <t>王业刚</t>
  </si>
  <si>
    <t>蒙家海</t>
  </si>
  <si>
    <t>伍楚强</t>
  </si>
  <si>
    <t>莫书成</t>
  </si>
  <si>
    <t>王开干</t>
  </si>
  <si>
    <t>王开渊</t>
  </si>
  <si>
    <t>漆小发</t>
  </si>
  <si>
    <t>王基元</t>
  </si>
  <si>
    <t>伍楚材</t>
  </si>
  <si>
    <t>蒋学英</t>
  </si>
  <si>
    <t>漆应菊</t>
  </si>
  <si>
    <t>王开国</t>
  </si>
  <si>
    <t>肖恩成</t>
  </si>
  <si>
    <t>文德幸</t>
  </si>
  <si>
    <t>莫从菊</t>
  </si>
  <si>
    <t>伍楚家</t>
  </si>
  <si>
    <t>莫修志</t>
  </si>
  <si>
    <t>王基国</t>
  </si>
  <si>
    <t>王基相</t>
  </si>
  <si>
    <t>曾庆谋</t>
  </si>
  <si>
    <t>太平屯</t>
  </si>
  <si>
    <t>曾宪东</t>
  </si>
  <si>
    <t>曾林芳</t>
  </si>
  <si>
    <t>曾木善</t>
  </si>
  <si>
    <t>曾保贵</t>
  </si>
  <si>
    <t>曾金桂</t>
  </si>
  <si>
    <t>曾宪灯</t>
  </si>
  <si>
    <t>曾健华</t>
  </si>
  <si>
    <t>韦建</t>
  </si>
  <si>
    <t>石龙村高樟屯</t>
  </si>
  <si>
    <t>韦明胜</t>
  </si>
  <si>
    <t>谢书怀</t>
  </si>
  <si>
    <t>韦代明</t>
  </si>
  <si>
    <t>魏秋寒</t>
  </si>
  <si>
    <t>陈鸾姣</t>
  </si>
  <si>
    <t>韦业利</t>
  </si>
  <si>
    <t>韦春台</t>
  </si>
  <si>
    <t>韦大光</t>
  </si>
  <si>
    <t>韦火清</t>
  </si>
  <si>
    <t>韦代朋</t>
  </si>
  <si>
    <t>韦业彰</t>
  </si>
  <si>
    <t>韦代祯</t>
  </si>
  <si>
    <t>韦代斌</t>
  </si>
  <si>
    <t>谢书德</t>
  </si>
  <si>
    <t>韦定坤</t>
  </si>
  <si>
    <t>韦定福</t>
  </si>
  <si>
    <t>韦业知</t>
  </si>
  <si>
    <t>韦明章</t>
  </si>
  <si>
    <t>韦代章</t>
  </si>
  <si>
    <t>韦业义</t>
  </si>
  <si>
    <t>莫书孟</t>
  </si>
  <si>
    <t>弄里屯</t>
  </si>
  <si>
    <t>莫书运</t>
  </si>
  <si>
    <t>莫梅芬</t>
  </si>
  <si>
    <t>张日清</t>
  </si>
  <si>
    <t>张日光</t>
  </si>
  <si>
    <t>莫诗乾</t>
  </si>
  <si>
    <t>张日斌</t>
  </si>
  <si>
    <t>张日昭</t>
  </si>
  <si>
    <t>莫书夺</t>
  </si>
  <si>
    <t>莫涛有</t>
  </si>
  <si>
    <t>张日乾</t>
  </si>
  <si>
    <t>莫书词</t>
  </si>
  <si>
    <t>张日龙</t>
  </si>
  <si>
    <t>廖兴良</t>
  </si>
  <si>
    <t>廖先平</t>
  </si>
  <si>
    <t>张日汉</t>
  </si>
  <si>
    <t>张德学</t>
  </si>
  <si>
    <t>张日坤</t>
  </si>
  <si>
    <t>廖兴国</t>
  </si>
  <si>
    <t>莫书谋</t>
  </si>
  <si>
    <t>张日幸</t>
  </si>
  <si>
    <t>肖玉源</t>
  </si>
  <si>
    <t>石龙村向家屯</t>
  </si>
  <si>
    <t>叶宏欣</t>
  </si>
  <si>
    <t>肖鸿玉</t>
  </si>
  <si>
    <t>向明义</t>
  </si>
  <si>
    <t>向庭珍</t>
  </si>
  <si>
    <t>莫培芝</t>
  </si>
  <si>
    <t>姚文平</t>
  </si>
  <si>
    <t>向明春</t>
  </si>
  <si>
    <t>向明建</t>
  </si>
  <si>
    <t>蒋玉兰</t>
  </si>
  <si>
    <t>刘桂成</t>
  </si>
  <si>
    <t>曾宪周</t>
  </si>
  <si>
    <t>谢大忠</t>
  </si>
  <si>
    <t>曾宪仁</t>
  </si>
  <si>
    <t>肖鸿枢</t>
  </si>
  <si>
    <t>石龙屯</t>
  </si>
  <si>
    <t>肖鸿坤</t>
  </si>
  <si>
    <t>肖鸿嘉</t>
  </si>
  <si>
    <t>林福兴</t>
  </si>
  <si>
    <t>肖恩环</t>
  </si>
  <si>
    <t>肖志良</t>
  </si>
  <si>
    <t>肖恩杰</t>
  </si>
  <si>
    <t>肖鸿湘</t>
  </si>
  <si>
    <t>肖鸿禧</t>
  </si>
  <si>
    <t>肖鸿雁</t>
  </si>
  <si>
    <t>曾梅兰</t>
  </si>
  <si>
    <t>肖彦国</t>
  </si>
  <si>
    <t>莫取迪</t>
  </si>
  <si>
    <t>肖鸿生</t>
  </si>
  <si>
    <t>肖鸿鹄</t>
  </si>
  <si>
    <t>肖鸿韬</t>
  </si>
  <si>
    <t>肖卓</t>
  </si>
  <si>
    <t>肖彦强</t>
  </si>
  <si>
    <t>肖鸿义</t>
  </si>
  <si>
    <t>肖鸿萍</t>
  </si>
  <si>
    <t>肖恩明</t>
  </si>
  <si>
    <t>肖鸿飞</t>
  </si>
  <si>
    <t>肖鸿耀</t>
  </si>
  <si>
    <t>肖恩籍</t>
  </si>
  <si>
    <t>肖鸿斌</t>
  </si>
  <si>
    <t>肖嘎</t>
  </si>
  <si>
    <t>肖鸿康</t>
  </si>
  <si>
    <t>肖鸿日</t>
  </si>
  <si>
    <t>莫定义</t>
  </si>
  <si>
    <t>肖鸿超</t>
  </si>
  <si>
    <t>肖鸿祥</t>
  </si>
  <si>
    <t>林培英</t>
  </si>
  <si>
    <t>肖宗佑</t>
  </si>
  <si>
    <t>莫定明</t>
  </si>
  <si>
    <t>曾昭鹤</t>
  </si>
  <si>
    <t>石灯屯</t>
  </si>
  <si>
    <t>曾家幸</t>
  </si>
  <si>
    <t>曾毛弟</t>
  </si>
  <si>
    <t>曾义芳</t>
  </si>
  <si>
    <t>曾昭武</t>
  </si>
  <si>
    <t>黄玉姣</t>
  </si>
  <si>
    <t>姚明和</t>
  </si>
  <si>
    <t>林福坤</t>
  </si>
  <si>
    <t>林福清</t>
  </si>
  <si>
    <t>姚明高</t>
  </si>
  <si>
    <t>文玉成</t>
  </si>
  <si>
    <t>钟彦国</t>
  </si>
  <si>
    <t>钟爱清</t>
  </si>
  <si>
    <t>姚潇</t>
  </si>
  <si>
    <t>黄美秀</t>
  </si>
  <si>
    <t>姚明壮</t>
  </si>
  <si>
    <t>姚润书</t>
  </si>
  <si>
    <t>曾宪玉</t>
  </si>
  <si>
    <t>莫素娥</t>
  </si>
  <si>
    <t>曾土明</t>
  </si>
  <si>
    <t>钟会成</t>
  </si>
  <si>
    <t>莫培永</t>
  </si>
  <si>
    <t>龙攸屯</t>
  </si>
  <si>
    <t>水灾</t>
  </si>
  <si>
    <t>陈业刚</t>
  </si>
  <si>
    <t>胡明义</t>
  </si>
  <si>
    <t>韦玉梅</t>
  </si>
  <si>
    <t>罗堂莊</t>
  </si>
  <si>
    <t>姚文英</t>
  </si>
  <si>
    <t>胡争荣</t>
  </si>
  <si>
    <t>胡志纯</t>
  </si>
  <si>
    <t>罗美超</t>
  </si>
  <si>
    <t>罗堂宣</t>
  </si>
  <si>
    <t>韦孝德</t>
  </si>
  <si>
    <t>胡志席</t>
  </si>
  <si>
    <t>胡志坤</t>
  </si>
  <si>
    <t>胡明书</t>
  </si>
  <si>
    <t>罗堂康</t>
  </si>
  <si>
    <t>罗堂宁</t>
  </si>
  <si>
    <t>罗传新</t>
  </si>
  <si>
    <t>罗传武</t>
  </si>
  <si>
    <t>胡志礼</t>
  </si>
  <si>
    <t>罗传豪</t>
  </si>
  <si>
    <t>罗传耀</t>
  </si>
  <si>
    <t>胡志成</t>
  </si>
  <si>
    <t>罗传章</t>
  </si>
  <si>
    <t>胡志军</t>
  </si>
  <si>
    <t>韦志华</t>
  </si>
  <si>
    <t>胡忠</t>
  </si>
  <si>
    <t>莫小华</t>
  </si>
  <si>
    <t>莫焕德</t>
  </si>
  <si>
    <t>莫光德</t>
  </si>
  <si>
    <t>莫修利</t>
  </si>
  <si>
    <t>莫光福</t>
  </si>
  <si>
    <t>莫修明</t>
  </si>
  <si>
    <t>莫光华</t>
  </si>
  <si>
    <t>莫修值</t>
  </si>
  <si>
    <t>莫光伦</t>
  </si>
  <si>
    <t>郑啟芬</t>
  </si>
  <si>
    <t>郑啟忠</t>
  </si>
  <si>
    <t>郑啟勋</t>
  </si>
  <si>
    <t>莫修礼</t>
  </si>
  <si>
    <t>莫修化</t>
  </si>
  <si>
    <t>向庭忠</t>
  </si>
  <si>
    <t>莫希凤</t>
  </si>
  <si>
    <t>莫光灿</t>
  </si>
  <si>
    <t>密崖屯</t>
  </si>
  <si>
    <t>罗建芳</t>
  </si>
  <si>
    <t>罗堂宏</t>
  </si>
  <si>
    <t>莫光岳</t>
  </si>
  <si>
    <t>莫光俭</t>
  </si>
  <si>
    <t>莫修义</t>
  </si>
  <si>
    <t>莫晓光</t>
  </si>
  <si>
    <t>莫修强</t>
  </si>
  <si>
    <t>莫光霏</t>
  </si>
  <si>
    <t>蔡吉松</t>
  </si>
  <si>
    <t>周胆屯</t>
  </si>
  <si>
    <t>黄永华</t>
  </si>
  <si>
    <t>蔡吉回</t>
  </si>
  <si>
    <t>韦光玉</t>
  </si>
  <si>
    <t>莫明玲</t>
  </si>
  <si>
    <t>郑业广</t>
  </si>
  <si>
    <t>郑家明</t>
  </si>
  <si>
    <t>郑启松</t>
  </si>
  <si>
    <t>郑家海</t>
  </si>
  <si>
    <t>郑炯光</t>
  </si>
  <si>
    <t>郑炯常</t>
  </si>
  <si>
    <t>郑业宣</t>
  </si>
  <si>
    <t>郑家积</t>
  </si>
  <si>
    <t>郑家义</t>
  </si>
  <si>
    <t>郑家和</t>
  </si>
  <si>
    <t>曾宪豪</t>
  </si>
  <si>
    <t>猫岭屯</t>
  </si>
  <si>
    <t>曾宪积</t>
  </si>
  <si>
    <t>莫智</t>
  </si>
  <si>
    <t>曾庆归</t>
  </si>
  <si>
    <t>曾宪康</t>
  </si>
  <si>
    <t>张会知</t>
  </si>
  <si>
    <t>曾宪从</t>
  </si>
  <si>
    <t>曾土修</t>
  </si>
  <si>
    <t>张运修</t>
  </si>
  <si>
    <t>曾宪国</t>
  </si>
  <si>
    <t>曾宪知</t>
  </si>
  <si>
    <t>黎化智</t>
  </si>
  <si>
    <t>东脚屯</t>
  </si>
  <si>
    <t>黎水芬</t>
  </si>
  <si>
    <t>黎文</t>
  </si>
  <si>
    <t>罗德源</t>
  </si>
  <si>
    <t>黎化信</t>
  </si>
  <si>
    <t>林继国</t>
  </si>
  <si>
    <t>莫尚明</t>
  </si>
  <si>
    <t>黎孟芝</t>
  </si>
  <si>
    <t>黄木松</t>
  </si>
  <si>
    <t>黄小球</t>
  </si>
  <si>
    <t>黎义芳</t>
  </si>
  <si>
    <t>郑立书</t>
  </si>
  <si>
    <t>八胆屯</t>
  </si>
  <si>
    <t>龚邦军</t>
  </si>
  <si>
    <t>韦代坤</t>
  </si>
  <si>
    <t>韦水忠</t>
  </si>
  <si>
    <t>郑立庚</t>
  </si>
  <si>
    <t>龚邦有</t>
  </si>
  <si>
    <t>伍燕庭</t>
  </si>
  <si>
    <t>任燕生</t>
  </si>
  <si>
    <t>伍燕安</t>
  </si>
  <si>
    <t>熊光珍</t>
  </si>
  <si>
    <t>熊光荣</t>
  </si>
  <si>
    <t>熊光富</t>
  </si>
  <si>
    <t>熊光培</t>
  </si>
  <si>
    <t>黄永幸</t>
  </si>
  <si>
    <t>熊光喜</t>
  </si>
  <si>
    <t>黄守诗</t>
  </si>
  <si>
    <t>黄守伦</t>
  </si>
  <si>
    <t>黄永国</t>
  </si>
  <si>
    <t>罗方鹄</t>
  </si>
  <si>
    <t>黄永松</t>
  </si>
  <si>
    <t>罗方富</t>
  </si>
  <si>
    <t>罗方桂</t>
  </si>
  <si>
    <t>罗方鹏</t>
  </si>
  <si>
    <t>黄建希</t>
  </si>
  <si>
    <t>黄永佩</t>
  </si>
  <si>
    <t>莫克超</t>
  </si>
  <si>
    <t>黄守亮</t>
  </si>
  <si>
    <t>莫为义</t>
  </si>
  <si>
    <t>莫为政</t>
  </si>
  <si>
    <t>黄永书</t>
  </si>
  <si>
    <t>莫克若</t>
  </si>
  <si>
    <t>拉社屯</t>
  </si>
  <si>
    <t>莫克福</t>
  </si>
  <si>
    <t>莫克德</t>
  </si>
  <si>
    <t>曾老七</t>
  </si>
  <si>
    <t>莫克相</t>
  </si>
  <si>
    <t>伍燕雪</t>
  </si>
  <si>
    <t>莫克丈</t>
  </si>
  <si>
    <t>张志锋</t>
  </si>
  <si>
    <t>莫克光</t>
  </si>
  <si>
    <t>梁素珍</t>
  </si>
  <si>
    <t>莫斌</t>
  </si>
  <si>
    <t>曾宪球</t>
  </si>
  <si>
    <t>八草屯</t>
  </si>
  <si>
    <t>曾小弟</t>
  </si>
  <si>
    <t>叶培元</t>
  </si>
  <si>
    <t>曾宪科</t>
  </si>
  <si>
    <t>曾宪贵</t>
  </si>
  <si>
    <t>曾宪培</t>
  </si>
  <si>
    <t>曾宪华</t>
  </si>
  <si>
    <t>曾宪麟</t>
  </si>
  <si>
    <t>曾庆学</t>
  </si>
  <si>
    <t>曾宪禄</t>
  </si>
  <si>
    <t>曾宪荣</t>
  </si>
  <si>
    <t>叶裕斌</t>
  </si>
  <si>
    <t>曾宪书</t>
  </si>
  <si>
    <t>叶培义</t>
  </si>
  <si>
    <t>曾宪付</t>
  </si>
  <si>
    <t>老翁屯</t>
  </si>
  <si>
    <t>曾昭书</t>
  </si>
  <si>
    <t>谢希文</t>
  </si>
  <si>
    <t>曾宪财</t>
  </si>
  <si>
    <t>邓祥茂</t>
  </si>
  <si>
    <t>黎桂初</t>
  </si>
  <si>
    <t>石龙</t>
  </si>
  <si>
    <t>山南村</t>
  </si>
  <si>
    <t>文四清</t>
  </si>
  <si>
    <t>山南村山南屯</t>
  </si>
  <si>
    <t>王淑月</t>
  </si>
  <si>
    <t>文忠燕</t>
  </si>
  <si>
    <t>文道斌</t>
  </si>
  <si>
    <t>文吉祥</t>
  </si>
  <si>
    <t>黄前修</t>
  </si>
  <si>
    <t>谢新业</t>
  </si>
  <si>
    <t>黄桂琴</t>
  </si>
  <si>
    <t>黄前儒</t>
  </si>
  <si>
    <t>特困</t>
  </si>
  <si>
    <t>文孝成</t>
  </si>
  <si>
    <t>文兴桂</t>
  </si>
  <si>
    <t>文孝忠</t>
  </si>
  <si>
    <t>低保</t>
  </si>
  <si>
    <t>文日生</t>
  </si>
  <si>
    <t>文德举</t>
  </si>
  <si>
    <t>文国顺</t>
  </si>
  <si>
    <t>文国甫</t>
  </si>
  <si>
    <t>文国书</t>
  </si>
  <si>
    <t>文忠亮</t>
  </si>
  <si>
    <t>文德清</t>
  </si>
  <si>
    <t>文德忠</t>
  </si>
  <si>
    <t>文志军</t>
  </si>
  <si>
    <t>文会德</t>
  </si>
  <si>
    <t>文界诗</t>
  </si>
  <si>
    <t>文介忠</t>
  </si>
  <si>
    <t>文德昌</t>
  </si>
  <si>
    <t>肖利珍</t>
  </si>
  <si>
    <t>文必青</t>
  </si>
  <si>
    <t>文德成</t>
  </si>
  <si>
    <t>文德军</t>
  </si>
  <si>
    <t>梁住德</t>
  </si>
  <si>
    <t>文德华</t>
  </si>
  <si>
    <t>文祖贵</t>
  </si>
  <si>
    <t>文祖昌</t>
  </si>
  <si>
    <t>文德斌</t>
  </si>
  <si>
    <t>文德杰</t>
  </si>
  <si>
    <t>文配强</t>
  </si>
  <si>
    <t>文会平</t>
  </si>
  <si>
    <t>文付书</t>
  </si>
  <si>
    <t>文忠倍</t>
  </si>
  <si>
    <t>文爱清</t>
  </si>
  <si>
    <t>文道坤</t>
  </si>
  <si>
    <t>黄月娥</t>
  </si>
  <si>
    <t>文孟书</t>
  </si>
  <si>
    <t>文小分</t>
  </si>
  <si>
    <t>文忠介</t>
  </si>
  <si>
    <t>文福安</t>
  </si>
  <si>
    <t>文道平</t>
  </si>
  <si>
    <t>文海成</t>
  </si>
  <si>
    <t>文孝明</t>
  </si>
  <si>
    <t>文孝军</t>
  </si>
  <si>
    <t>文孝金</t>
  </si>
  <si>
    <t>莫吉妹</t>
  </si>
  <si>
    <t>文桥安</t>
  </si>
  <si>
    <t>文继福</t>
  </si>
  <si>
    <t>文忠超</t>
  </si>
  <si>
    <t>文忠球</t>
  </si>
  <si>
    <t>山南村石江屯</t>
  </si>
  <si>
    <t>文国昌</t>
  </si>
  <si>
    <t>文国恩</t>
  </si>
  <si>
    <t>黄治林</t>
  </si>
  <si>
    <t>文国谋</t>
  </si>
  <si>
    <t>赵文基</t>
  </si>
  <si>
    <t>赵定球</t>
  </si>
  <si>
    <t>谢克广</t>
  </si>
  <si>
    <t>韦小妹</t>
  </si>
  <si>
    <t>伍辉林</t>
  </si>
  <si>
    <t>赵定合</t>
  </si>
  <si>
    <t>赵定芳</t>
  </si>
  <si>
    <t>刘香兰</t>
  </si>
  <si>
    <t>赵文松</t>
  </si>
  <si>
    <t>谢成文</t>
  </si>
  <si>
    <t>谢成武</t>
  </si>
  <si>
    <t>谢克桂</t>
  </si>
  <si>
    <t>谢运生</t>
  </si>
  <si>
    <t>赵文宗</t>
  </si>
  <si>
    <t>赵定友</t>
  </si>
  <si>
    <t>韦江花</t>
  </si>
  <si>
    <t>赵定书</t>
  </si>
  <si>
    <t>赵定学</t>
  </si>
  <si>
    <t>赵定军</t>
  </si>
  <si>
    <t>赵定昌</t>
  </si>
  <si>
    <t>文忠顺</t>
  </si>
  <si>
    <t>赵定宗</t>
  </si>
  <si>
    <t>文忠云</t>
  </si>
  <si>
    <t>黄国凯</t>
  </si>
  <si>
    <t>文忠松</t>
  </si>
  <si>
    <t>黄治兵</t>
  </si>
  <si>
    <t>黄治龙</t>
  </si>
  <si>
    <t>唐于惠</t>
  </si>
  <si>
    <t>熊凤珍</t>
  </si>
  <si>
    <t>文道周</t>
  </si>
  <si>
    <t>伍燕青</t>
  </si>
  <si>
    <t>林格忠</t>
  </si>
  <si>
    <t>伍辉雄</t>
  </si>
  <si>
    <t>文运坤</t>
  </si>
  <si>
    <t>文木桂</t>
  </si>
  <si>
    <t>文四勤</t>
  </si>
  <si>
    <t>向德明</t>
  </si>
  <si>
    <t>伍辉军</t>
  </si>
  <si>
    <t>伍玉祥</t>
  </si>
  <si>
    <t>文运明</t>
  </si>
  <si>
    <t>文德荘</t>
  </si>
  <si>
    <t>邓玉明</t>
  </si>
  <si>
    <t>邓玉军</t>
  </si>
  <si>
    <t>伍辉义</t>
  </si>
  <si>
    <t>熊光风</t>
  </si>
  <si>
    <t>向天连</t>
  </si>
  <si>
    <t>伍辉平</t>
  </si>
  <si>
    <t>赵仓</t>
  </si>
  <si>
    <t>山南村六有屯</t>
  </si>
  <si>
    <t>赵文璘</t>
  </si>
  <si>
    <t>赵玉连</t>
  </si>
  <si>
    <t>赵定龙</t>
  </si>
  <si>
    <t>粟仁忠</t>
  </si>
  <si>
    <t>赵孟才</t>
  </si>
  <si>
    <t>赵定邦</t>
  </si>
  <si>
    <t>赵文宪</t>
  </si>
  <si>
    <t>谢水生</t>
  </si>
  <si>
    <t>谢火城</t>
  </si>
  <si>
    <t>赵记明</t>
  </si>
  <si>
    <t>赵文举</t>
  </si>
  <si>
    <t>袁美娥</t>
  </si>
  <si>
    <t>山南村武馆屯</t>
  </si>
  <si>
    <t>赖海涛</t>
  </si>
  <si>
    <t>赖子明</t>
  </si>
  <si>
    <t>赖子贵</t>
  </si>
  <si>
    <t>文孟林</t>
  </si>
  <si>
    <t>夏启祥</t>
  </si>
  <si>
    <t>夏启仁</t>
  </si>
  <si>
    <t>夏启周</t>
  </si>
  <si>
    <t>曾广基</t>
  </si>
  <si>
    <t>曾广才</t>
  </si>
  <si>
    <t>王金梅</t>
  </si>
  <si>
    <t>曾广忠</t>
  </si>
  <si>
    <t>文忠善</t>
  </si>
  <si>
    <t>赖小连</t>
  </si>
  <si>
    <t>袁胜球</t>
  </si>
  <si>
    <t>夏啟相</t>
  </si>
  <si>
    <t>覃花英</t>
  </si>
  <si>
    <t>袁胜流</t>
  </si>
  <si>
    <t>赖森兴</t>
  </si>
  <si>
    <t>袁名圭</t>
  </si>
  <si>
    <t>莫水菊</t>
  </si>
  <si>
    <t>文菊林</t>
  </si>
  <si>
    <t>文集才</t>
  </si>
  <si>
    <t>文忠和</t>
  </si>
  <si>
    <t>谢水凤</t>
  </si>
  <si>
    <t>黄彩云</t>
  </si>
  <si>
    <t>文啟发</t>
  </si>
  <si>
    <t>黄士峰</t>
  </si>
  <si>
    <t>廖荣舒</t>
  </si>
  <si>
    <t>蒋凤云</t>
  </si>
  <si>
    <t>文忠远</t>
  </si>
  <si>
    <t>邓梦春</t>
  </si>
  <si>
    <t>黄爱华</t>
  </si>
  <si>
    <t>山南村黄家屯</t>
  </si>
  <si>
    <t>黄克富</t>
  </si>
  <si>
    <t>史金兰</t>
  </si>
  <si>
    <t>黄喜成</t>
  </si>
  <si>
    <t>黄克敏</t>
  </si>
  <si>
    <t>粟木妹</t>
  </si>
  <si>
    <t>熊金兰</t>
  </si>
  <si>
    <t>粟亮德</t>
  </si>
  <si>
    <t>唐玉珍</t>
  </si>
  <si>
    <t>黄一纹</t>
  </si>
  <si>
    <t>黄克飞</t>
  </si>
  <si>
    <t>文忠连</t>
  </si>
  <si>
    <t>黄克军</t>
  </si>
  <si>
    <t>陈和平</t>
  </si>
  <si>
    <t>山南村陈家屯</t>
  </si>
  <si>
    <t>陈祖军</t>
  </si>
  <si>
    <t>陈和祥</t>
  </si>
  <si>
    <t>陈和安</t>
  </si>
  <si>
    <t>陈祖国</t>
  </si>
  <si>
    <t>陈祖明</t>
  </si>
  <si>
    <t>陈祖文</t>
  </si>
  <si>
    <t>陈和朋</t>
  </si>
  <si>
    <t>黄晓娟</t>
  </si>
  <si>
    <t>陈祖飞</t>
  </si>
  <si>
    <t>陈和昌</t>
  </si>
  <si>
    <t>黄治安</t>
  </si>
  <si>
    <t>山南村烂坭屯</t>
  </si>
  <si>
    <t>黄治武</t>
  </si>
  <si>
    <t>黄治孝</t>
  </si>
  <si>
    <t>黄国金</t>
  </si>
  <si>
    <t>黄国任</t>
  </si>
  <si>
    <t>黄治杰</t>
  </si>
  <si>
    <t>黄治勇</t>
  </si>
  <si>
    <t>莫庆森</t>
  </si>
  <si>
    <t>山南村花岭屯</t>
  </si>
  <si>
    <t>莫曾伟</t>
  </si>
  <si>
    <t>莫增飞</t>
  </si>
  <si>
    <t>莫庆青</t>
  </si>
  <si>
    <t>莫庆岗</t>
  </si>
  <si>
    <t>莫冬梅</t>
  </si>
  <si>
    <t>莫庆帮</t>
  </si>
  <si>
    <t>莫增宪</t>
  </si>
  <si>
    <t>莫增强</t>
  </si>
  <si>
    <t>莫全球</t>
  </si>
  <si>
    <t>莫新光</t>
  </si>
  <si>
    <t>莫增海</t>
  </si>
  <si>
    <t>莫庆雪</t>
  </si>
  <si>
    <t>莫增永</t>
  </si>
  <si>
    <t>韦光秀</t>
  </si>
  <si>
    <t>山南村得玉岭屯</t>
  </si>
  <si>
    <t>叶宏太</t>
  </si>
  <si>
    <t>叶宏伟</t>
  </si>
  <si>
    <t>叶代琳</t>
  </si>
  <si>
    <t>叶旭明</t>
  </si>
  <si>
    <t>叶联明</t>
  </si>
  <si>
    <t>唐老姣</t>
  </si>
  <si>
    <t>叶谋堂</t>
  </si>
  <si>
    <t>叶远凡</t>
  </si>
  <si>
    <t>叶谋永</t>
  </si>
  <si>
    <t>叶小林</t>
  </si>
  <si>
    <t>叶谋词</t>
  </si>
  <si>
    <t>叶建华</t>
  </si>
  <si>
    <t>叶继中</t>
  </si>
  <si>
    <t>叶谋书</t>
  </si>
  <si>
    <t>叶谋超</t>
  </si>
  <si>
    <t>叶克会</t>
  </si>
  <si>
    <t>叶谋道</t>
  </si>
  <si>
    <t>叶国安</t>
  </si>
  <si>
    <t>叶宏杰</t>
  </si>
  <si>
    <t>朝兑村</t>
  </si>
  <si>
    <t>蒙方美</t>
  </si>
  <si>
    <t>塘上屯</t>
  </si>
  <si>
    <t>蒙修甫</t>
  </si>
  <si>
    <t>李家友</t>
  </si>
  <si>
    <t>牛岭屯</t>
  </si>
  <si>
    <t>文邦坤</t>
  </si>
  <si>
    <t>沙牛屯</t>
  </si>
  <si>
    <t>邓桂兰</t>
  </si>
  <si>
    <t>古堆屯</t>
  </si>
  <si>
    <t>梁承芳</t>
  </si>
  <si>
    <t>莫光斌</t>
  </si>
  <si>
    <t>胡皮屯</t>
  </si>
  <si>
    <t>莫明德</t>
  </si>
  <si>
    <t>陈啟文</t>
  </si>
  <si>
    <t>长正屯</t>
  </si>
  <si>
    <t>王显列</t>
  </si>
  <si>
    <t>大板山屯</t>
  </si>
  <si>
    <t>吴成礼</t>
  </si>
  <si>
    <t>莫尚学</t>
  </si>
  <si>
    <t>莫老小</t>
  </si>
  <si>
    <t>莫尚德</t>
  </si>
  <si>
    <t>莫尚孟</t>
  </si>
  <si>
    <t>莫克海</t>
  </si>
  <si>
    <t>谢序达</t>
  </si>
  <si>
    <t>黄芬日</t>
  </si>
  <si>
    <t>邓日德</t>
  </si>
  <si>
    <t>邓诗明</t>
  </si>
  <si>
    <t>伍福吉</t>
  </si>
  <si>
    <t>石口屯</t>
  </si>
  <si>
    <t>黄先菊</t>
  </si>
  <si>
    <t>莫增智</t>
  </si>
  <si>
    <t>邓业朝</t>
  </si>
  <si>
    <t>农低</t>
  </si>
  <si>
    <t>梁连德</t>
  </si>
  <si>
    <t>文邦德</t>
  </si>
  <si>
    <t>梁纪明</t>
  </si>
  <si>
    <t>蒙扬义</t>
  </si>
  <si>
    <t>文朝新</t>
  </si>
  <si>
    <t>罗平轻</t>
  </si>
  <si>
    <t>王祖兴</t>
  </si>
  <si>
    <t>王显林</t>
  </si>
  <si>
    <t>蒋老五</t>
  </si>
  <si>
    <t>莫继光</t>
  </si>
  <si>
    <t>干江屯</t>
  </si>
  <si>
    <t>莫建平</t>
  </si>
  <si>
    <t>陆四珍</t>
  </si>
  <si>
    <t>唐侣鲜</t>
  </si>
  <si>
    <t>冲田屯</t>
  </si>
  <si>
    <t>曾凡高</t>
  </si>
  <si>
    <t>韦良发</t>
  </si>
  <si>
    <t>蒙孟兴</t>
  </si>
  <si>
    <t>蒙方有</t>
  </si>
  <si>
    <t>莫凤德</t>
  </si>
  <si>
    <t>蒙杨成</t>
  </si>
  <si>
    <t>陈班忠</t>
  </si>
  <si>
    <t>莫行知</t>
  </si>
  <si>
    <t>张家屯</t>
  </si>
  <si>
    <t>莫义忠</t>
  </si>
  <si>
    <t>文朝宏</t>
  </si>
  <si>
    <t>秦有林</t>
  </si>
  <si>
    <t>蒋仁华</t>
  </si>
  <si>
    <t>罗平章</t>
  </si>
  <si>
    <t>邓熙良</t>
  </si>
  <si>
    <t>邓诗军</t>
  </si>
  <si>
    <t>莫福祥</t>
  </si>
  <si>
    <t>蒋仁学</t>
  </si>
  <si>
    <t>莫秋会</t>
  </si>
  <si>
    <t>莫芬平</t>
  </si>
  <si>
    <t>蒙方湖</t>
  </si>
  <si>
    <t>莫芬良</t>
  </si>
  <si>
    <t>莫老五</t>
  </si>
  <si>
    <t>余小兰</t>
  </si>
  <si>
    <t>莫忠林</t>
  </si>
  <si>
    <t>蒙方坤</t>
  </si>
  <si>
    <t>蒙方明</t>
  </si>
  <si>
    <t>蒙方刚</t>
  </si>
  <si>
    <t>文华</t>
  </si>
  <si>
    <t>邓菊香</t>
  </si>
  <si>
    <t>蒙新华</t>
  </si>
  <si>
    <t>唐侣健</t>
  </si>
  <si>
    <t>邓诗俊</t>
  </si>
  <si>
    <t>文建德</t>
  </si>
  <si>
    <t>蒙天祥</t>
  </si>
  <si>
    <t>罗平良</t>
  </si>
  <si>
    <t>蒙保祯</t>
  </si>
  <si>
    <t>黄昌秀</t>
  </si>
  <si>
    <t>文炳志</t>
  </si>
  <si>
    <t>莫换琴</t>
  </si>
  <si>
    <t>蒙方才</t>
  </si>
  <si>
    <t>韦京桃</t>
  </si>
  <si>
    <t>李延汉</t>
  </si>
  <si>
    <t>李加才</t>
  </si>
  <si>
    <t>莫建强</t>
  </si>
  <si>
    <t>陈新文</t>
  </si>
  <si>
    <t>蒙冬秀</t>
  </si>
  <si>
    <t>邓新友</t>
  </si>
  <si>
    <t>莫昌宪</t>
  </si>
  <si>
    <t>文邦敏</t>
  </si>
  <si>
    <t>黄亨智</t>
  </si>
  <si>
    <t>文建修</t>
  </si>
  <si>
    <t>张连英</t>
  </si>
  <si>
    <t>莫真珍</t>
  </si>
  <si>
    <t>莫克诗</t>
  </si>
  <si>
    <t>文朝修</t>
  </si>
  <si>
    <t>莫尚忠</t>
  </si>
  <si>
    <t>莫尚全</t>
  </si>
  <si>
    <t>姚金花</t>
  </si>
  <si>
    <t>莫文斌</t>
  </si>
  <si>
    <t>文亚斌</t>
  </si>
  <si>
    <t>邓运德</t>
  </si>
  <si>
    <t>文邦乾</t>
  </si>
  <si>
    <t>文彦凯</t>
  </si>
  <si>
    <t>莫诗分</t>
  </si>
  <si>
    <t>莫庭勋</t>
  </si>
  <si>
    <t>文邦松</t>
  </si>
  <si>
    <t>莫恩世</t>
  </si>
  <si>
    <t>莫三效</t>
  </si>
  <si>
    <t>文甫</t>
  </si>
  <si>
    <t>邓冬冬</t>
  </si>
  <si>
    <t>邓增礼</t>
  </si>
  <si>
    <t>文建能</t>
  </si>
  <si>
    <t>文新菊</t>
  </si>
  <si>
    <t>莫双燕</t>
  </si>
  <si>
    <t>文朝美</t>
  </si>
  <si>
    <t>蒙扬智</t>
  </si>
  <si>
    <t>文朝全</t>
  </si>
  <si>
    <t>莫忠华</t>
  </si>
  <si>
    <t>蒙方礼</t>
  </si>
  <si>
    <t>蒙方甫</t>
  </si>
  <si>
    <t>蒙存香</t>
  </si>
  <si>
    <t>蒙方和</t>
  </si>
  <si>
    <t>莫福华</t>
  </si>
  <si>
    <t>莫旗智</t>
  </si>
  <si>
    <t>梁志荣</t>
  </si>
  <si>
    <t>梁三德</t>
  </si>
  <si>
    <t>莫定谋</t>
  </si>
  <si>
    <t>蒋克方</t>
  </si>
  <si>
    <t>张永贵</t>
  </si>
  <si>
    <t>刘四妹</t>
  </si>
  <si>
    <t>蒙来兴</t>
  </si>
  <si>
    <t>蒙小弟</t>
  </si>
  <si>
    <t>李家发</t>
  </si>
  <si>
    <t>蒙方国</t>
  </si>
  <si>
    <t>蒙继军</t>
  </si>
  <si>
    <t>邱桂渊</t>
  </si>
  <si>
    <t>梁朝辉</t>
  </si>
  <si>
    <t>文邦永</t>
  </si>
  <si>
    <t>莫孝良</t>
  </si>
  <si>
    <t>秦恒南</t>
  </si>
  <si>
    <t>蒙孟忠</t>
  </si>
  <si>
    <t>莫芬安</t>
  </si>
  <si>
    <t>梁军学</t>
  </si>
  <si>
    <t>秦有信</t>
  </si>
  <si>
    <t>秦恒斋</t>
  </si>
  <si>
    <t>蒙方恒</t>
  </si>
  <si>
    <t>文记恩</t>
  </si>
  <si>
    <t>贺玉林</t>
  </si>
  <si>
    <t>王显方</t>
  </si>
  <si>
    <t>唐成军</t>
  </si>
  <si>
    <t>莫增雄</t>
  </si>
  <si>
    <t>文朝德</t>
  </si>
  <si>
    <t>文朝正</t>
  </si>
  <si>
    <t>蒋仁贵</t>
  </si>
  <si>
    <t>蒋爱明</t>
  </si>
  <si>
    <t>李家智</t>
  </si>
  <si>
    <t>莫莉萍</t>
  </si>
  <si>
    <t>黄玉谦</t>
  </si>
  <si>
    <t>文玉兰</t>
  </si>
  <si>
    <t>陈代富</t>
  </si>
  <si>
    <t>陈雪珍</t>
  </si>
  <si>
    <t>刘啟仁</t>
  </si>
  <si>
    <t>舒良涛</t>
  </si>
  <si>
    <t>曾繁吉</t>
  </si>
  <si>
    <t>梁赐华</t>
  </si>
  <si>
    <t>张小成</t>
  </si>
  <si>
    <t>莫会平</t>
  </si>
  <si>
    <t>莫建新</t>
  </si>
  <si>
    <t>陆延民</t>
  </si>
  <si>
    <t>莫文杰</t>
  </si>
  <si>
    <t>蒋仁忠</t>
  </si>
  <si>
    <t>王祖平</t>
  </si>
  <si>
    <t>莫克学</t>
  </si>
  <si>
    <t>罗忠华</t>
  </si>
  <si>
    <t>莫孟成</t>
  </si>
  <si>
    <t>莫冬华</t>
  </si>
  <si>
    <t>莫建光</t>
  </si>
  <si>
    <t>张永兴</t>
  </si>
  <si>
    <t>唐承玉</t>
  </si>
  <si>
    <t>莫庆珍</t>
  </si>
  <si>
    <t>莫十月</t>
  </si>
  <si>
    <t>莫昌能</t>
  </si>
  <si>
    <t>莫老六</t>
  </si>
  <si>
    <t>陆继成</t>
  </si>
  <si>
    <t>蒙扬伟</t>
  </si>
  <si>
    <t>莫继平</t>
  </si>
  <si>
    <t>唐成飞</t>
  </si>
  <si>
    <t>唐成义</t>
  </si>
  <si>
    <t>张运菊</t>
  </si>
  <si>
    <t>曾繁华</t>
  </si>
  <si>
    <t>文浩</t>
  </si>
  <si>
    <t>曾庆林</t>
  </si>
  <si>
    <t>王显桂</t>
  </si>
  <si>
    <t>康忠榜</t>
  </si>
  <si>
    <t>王祖安</t>
  </si>
  <si>
    <t>文邦耒</t>
  </si>
  <si>
    <t>文朝枝</t>
  </si>
  <si>
    <t>莫修贻</t>
  </si>
  <si>
    <t>蒋永刚</t>
  </si>
  <si>
    <t>凌孟知</t>
  </si>
  <si>
    <t>王祖望</t>
  </si>
  <si>
    <t>秦有胜</t>
  </si>
  <si>
    <t>陆光明</t>
  </si>
  <si>
    <t>邓思绮</t>
  </si>
  <si>
    <t>蒙方忠</t>
  </si>
  <si>
    <t>伍福忠</t>
  </si>
  <si>
    <t>蒋仁全</t>
  </si>
  <si>
    <t>张永国</t>
  </si>
  <si>
    <t>伍福德</t>
  </si>
  <si>
    <t>黄亨富</t>
  </si>
  <si>
    <t>贺先源</t>
  </si>
  <si>
    <t>黄鲜华</t>
  </si>
  <si>
    <t>文小林</t>
  </si>
  <si>
    <t>王显强</t>
  </si>
  <si>
    <t>文邦清</t>
  </si>
  <si>
    <t>蒙美绕</t>
  </si>
  <si>
    <t>唐绍德</t>
  </si>
  <si>
    <t>东岸村</t>
  </si>
  <si>
    <t>莫镇菲</t>
  </si>
  <si>
    <t>对河</t>
  </si>
  <si>
    <t>曾宪芳</t>
  </si>
  <si>
    <t>刘家安</t>
  </si>
  <si>
    <t>曾吉宁</t>
  </si>
  <si>
    <t>九顶上</t>
  </si>
  <si>
    <t>刘珍云</t>
  </si>
  <si>
    <t>秦忠玉</t>
  </si>
  <si>
    <t>大岭</t>
  </si>
  <si>
    <t>黄红芳</t>
  </si>
  <si>
    <t>刘冬成</t>
  </si>
  <si>
    <t>易远付</t>
  </si>
  <si>
    <t>关刀山</t>
  </si>
  <si>
    <t>秦宗平</t>
  </si>
  <si>
    <t>骆永学</t>
  </si>
  <si>
    <t>米胆</t>
  </si>
  <si>
    <t>黄先福</t>
  </si>
  <si>
    <t>曾光回</t>
  </si>
  <si>
    <t>曾光成</t>
  </si>
  <si>
    <t>王文贵</t>
  </si>
  <si>
    <t>安息</t>
  </si>
  <si>
    <t>刘国桂</t>
  </si>
  <si>
    <t>蔡德明</t>
  </si>
  <si>
    <t>叶和平</t>
  </si>
  <si>
    <t>九顶下</t>
  </si>
  <si>
    <t>叶文革</t>
  </si>
  <si>
    <t>叶会德</t>
  </si>
  <si>
    <t>曾双福</t>
  </si>
  <si>
    <t>曾吉安</t>
  </si>
  <si>
    <t>梁拥华</t>
  </si>
  <si>
    <t>叶代明</t>
  </si>
  <si>
    <t>叶宏兴</t>
  </si>
  <si>
    <t>叶宏波</t>
  </si>
  <si>
    <t>曾吉尧</t>
  </si>
  <si>
    <t>米胆山</t>
  </si>
  <si>
    <t>叶修德</t>
  </si>
  <si>
    <t>周小弟</t>
  </si>
  <si>
    <t>张代成</t>
  </si>
  <si>
    <t>叶代智</t>
  </si>
  <si>
    <t>叶代书</t>
  </si>
  <si>
    <t>蔡锦辉</t>
  </si>
  <si>
    <t>七里桥</t>
  </si>
  <si>
    <t>刘志兴</t>
  </si>
  <si>
    <t>梁昌德</t>
  </si>
  <si>
    <t>叶代儒</t>
  </si>
  <si>
    <t>蔡景胜</t>
  </si>
  <si>
    <t>曾家富</t>
  </si>
  <si>
    <t>张燕</t>
  </si>
  <si>
    <t>曾美义</t>
  </si>
  <si>
    <t>叶华平</t>
  </si>
  <si>
    <t>卢小平</t>
  </si>
  <si>
    <t>蔡忠明</t>
  </si>
  <si>
    <t>王文松</t>
  </si>
  <si>
    <t>王文才</t>
  </si>
  <si>
    <t>张忠平</t>
  </si>
  <si>
    <t>王文亮</t>
  </si>
  <si>
    <t>王文雄</t>
  </si>
  <si>
    <t>叶宏湘</t>
  </si>
  <si>
    <t>曾吉庆</t>
  </si>
  <si>
    <t>王文学</t>
  </si>
  <si>
    <t>刘国亮</t>
  </si>
  <si>
    <t>刘勇</t>
  </si>
  <si>
    <t>卢邦忠</t>
  </si>
  <si>
    <t>刘国兴</t>
  </si>
  <si>
    <t>曾光荣</t>
  </si>
  <si>
    <t>夹江口</t>
  </si>
  <si>
    <t>骆海平</t>
  </si>
  <si>
    <t>蚂拐塘</t>
  </si>
  <si>
    <t>王显国</t>
  </si>
  <si>
    <t>曾光立</t>
  </si>
  <si>
    <t>黄先学</t>
  </si>
  <si>
    <t>黄先兴</t>
  </si>
  <si>
    <t>骆茂全</t>
  </si>
  <si>
    <t>黄治国</t>
  </si>
  <si>
    <t>谭信光</t>
  </si>
  <si>
    <t>刘新业</t>
  </si>
  <si>
    <t>莫开福</t>
  </si>
  <si>
    <t>袁书逵</t>
  </si>
  <si>
    <t>骆昌军</t>
  </si>
  <si>
    <t>张志得</t>
  </si>
  <si>
    <t>莫明亮</t>
  </si>
  <si>
    <t>莫尚冲</t>
  </si>
  <si>
    <t>易继平</t>
  </si>
  <si>
    <t>莫克会</t>
  </si>
  <si>
    <t>蒙永群</t>
  </si>
  <si>
    <t>谭世明</t>
  </si>
  <si>
    <t>莫开桂</t>
  </si>
  <si>
    <t>康兵</t>
  </si>
  <si>
    <t>谢志明</t>
  </si>
  <si>
    <t>莫为华</t>
  </si>
  <si>
    <t>曾老明</t>
  </si>
  <si>
    <t>刘孙凯</t>
  </si>
  <si>
    <t>刘兰友</t>
  </si>
  <si>
    <t>张荣喜</t>
  </si>
  <si>
    <t>蔡初平</t>
  </si>
  <si>
    <t>梁连菊</t>
  </si>
  <si>
    <t>黄拥军</t>
  </si>
  <si>
    <t>秦开忠</t>
  </si>
  <si>
    <t>黄先修</t>
  </si>
  <si>
    <t>黄裕超</t>
  </si>
  <si>
    <t>廖可为</t>
  </si>
  <si>
    <t>谭信学</t>
  </si>
  <si>
    <t>曾光忠</t>
  </si>
  <si>
    <t>骆仑</t>
  </si>
  <si>
    <t>曾光和</t>
  </si>
  <si>
    <t>陈封裕</t>
  </si>
  <si>
    <t>唐刘兵</t>
  </si>
  <si>
    <t>刘国民</t>
  </si>
  <si>
    <t>莫克祥</t>
  </si>
  <si>
    <t>莫明学</t>
  </si>
  <si>
    <t>华石板</t>
  </si>
  <si>
    <t>曾家平</t>
  </si>
  <si>
    <t>黄先燕</t>
  </si>
  <si>
    <t>漆登杰</t>
  </si>
  <si>
    <t>曾吉年</t>
  </si>
  <si>
    <t>骆昆</t>
  </si>
  <si>
    <t>秦开富</t>
  </si>
  <si>
    <t>蒙举斌</t>
  </si>
  <si>
    <t>蒙举能</t>
  </si>
  <si>
    <t>陈碧琴</t>
  </si>
  <si>
    <t>秦开胜</t>
  </si>
  <si>
    <t>蒙家民</t>
  </si>
  <si>
    <t>陆邦良</t>
  </si>
  <si>
    <t>曾光强</t>
  </si>
  <si>
    <t>曾日成</t>
  </si>
  <si>
    <t>曾光来</t>
  </si>
  <si>
    <t>易爱林</t>
  </si>
  <si>
    <t>秦际君</t>
  </si>
  <si>
    <t>秦开贵</t>
  </si>
  <si>
    <t>骆先明</t>
  </si>
  <si>
    <t>曾培连</t>
  </si>
  <si>
    <t>曾家乐</t>
  </si>
  <si>
    <t>王文忠</t>
  </si>
  <si>
    <t>骆福成</t>
  </si>
  <si>
    <t>谢六德</t>
  </si>
  <si>
    <t>刘幸源</t>
  </si>
  <si>
    <t>秦耀成</t>
  </si>
  <si>
    <t>骆昌付</t>
  </si>
  <si>
    <t>秦耀军</t>
  </si>
  <si>
    <t>蔡吉德</t>
  </si>
  <si>
    <t>莫为恩</t>
  </si>
  <si>
    <t>蔡初文</t>
  </si>
  <si>
    <t>莫尚强</t>
  </si>
  <si>
    <t>莫克斌</t>
  </si>
  <si>
    <t>刘家义</t>
  </si>
  <si>
    <t>刘家能</t>
  </si>
  <si>
    <t>蔡建明</t>
  </si>
  <si>
    <t>莫开德</t>
  </si>
  <si>
    <t>蔡初杰</t>
  </si>
  <si>
    <t>刘志华</t>
  </si>
  <si>
    <t>蔡初华</t>
  </si>
  <si>
    <t>秦祖龙</t>
  </si>
  <si>
    <t>刘毛弟</t>
  </si>
  <si>
    <t>吴义美</t>
  </si>
  <si>
    <t>骆升浩</t>
  </si>
  <si>
    <t>曾元成</t>
  </si>
  <si>
    <t>莫明飞</t>
  </si>
  <si>
    <t>蔡初建</t>
  </si>
  <si>
    <t>骆玉福</t>
  </si>
  <si>
    <t>黄修云</t>
  </si>
  <si>
    <t>刘家德</t>
  </si>
  <si>
    <t>张淮成</t>
  </si>
  <si>
    <t>莫积刚</t>
  </si>
  <si>
    <t>豆腐灶</t>
  </si>
  <si>
    <t>李文灼</t>
  </si>
  <si>
    <t>秦小华</t>
  </si>
  <si>
    <t>秦际华</t>
  </si>
  <si>
    <t>秦华知</t>
  </si>
  <si>
    <t>熊锦芳</t>
  </si>
  <si>
    <t>王泽林</t>
  </si>
  <si>
    <t>黄先国</t>
  </si>
  <si>
    <t>刘兰明</t>
  </si>
  <si>
    <t>刘家智</t>
  </si>
  <si>
    <t>坪山</t>
  </si>
  <si>
    <t>刘孙华</t>
  </si>
  <si>
    <t>康明德</t>
  </si>
  <si>
    <t>张干明</t>
  </si>
  <si>
    <t>唐克转</t>
  </si>
  <si>
    <t>骆金福</t>
  </si>
  <si>
    <t>李元忠</t>
  </si>
  <si>
    <t>曾光杰</t>
  </si>
  <si>
    <t>泡木山</t>
  </si>
  <si>
    <t>刘美忠</t>
  </si>
  <si>
    <t>曾桂成</t>
  </si>
  <si>
    <t>曾吉瑞</t>
  </si>
  <si>
    <t>刘家海</t>
  </si>
  <si>
    <t>王本良</t>
  </si>
  <si>
    <t>李付兵</t>
  </si>
  <si>
    <t>李付知</t>
  </si>
  <si>
    <t>曾志力</t>
  </si>
  <si>
    <t>刘文平</t>
  </si>
  <si>
    <t>蔡建芳</t>
  </si>
  <si>
    <t>曾大尤</t>
  </si>
  <si>
    <t>盘师妹</t>
  </si>
  <si>
    <t>李全鹏</t>
  </si>
  <si>
    <t>莫培立</t>
  </si>
  <si>
    <t>康美福</t>
  </si>
  <si>
    <t>康新福</t>
  </si>
  <si>
    <t>康厚福</t>
  </si>
  <si>
    <t>刘传忠</t>
  </si>
  <si>
    <t>曾光华</t>
  </si>
  <si>
    <t>陈玉娟</t>
  </si>
  <si>
    <t>秦际欢</t>
  </si>
  <si>
    <t>康厚平</t>
  </si>
  <si>
    <t>卢邦书</t>
  </si>
  <si>
    <t>蔡吉全</t>
  </si>
  <si>
    <t>莫积芳</t>
  </si>
  <si>
    <t>叶忠菊</t>
  </si>
  <si>
    <t>梁昌友</t>
  </si>
  <si>
    <t>王本证</t>
  </si>
  <si>
    <t>李呈义</t>
  </si>
  <si>
    <t>曾光豪</t>
  </si>
  <si>
    <t>陈植怀</t>
  </si>
  <si>
    <t>刘生勇</t>
  </si>
  <si>
    <t>曾吉强</t>
  </si>
  <si>
    <t>刘波</t>
  </si>
  <si>
    <t>莫海平</t>
  </si>
  <si>
    <t>曾吉亮</t>
  </si>
  <si>
    <t>李元军</t>
  </si>
  <si>
    <t>骆永知</t>
  </si>
  <si>
    <t>曾光勇</t>
  </si>
  <si>
    <t>刘家齐</t>
  </si>
  <si>
    <t>赵安明</t>
  </si>
  <si>
    <t>曾光飞</t>
  </si>
  <si>
    <t>曾光丽</t>
  </si>
  <si>
    <t>廖可斌</t>
  </si>
  <si>
    <t>骆福星</t>
  </si>
  <si>
    <t>刘家良</t>
  </si>
  <si>
    <t>钟继仁</t>
  </si>
  <si>
    <t>刘传辉</t>
  </si>
  <si>
    <t>张祥勇</t>
  </si>
  <si>
    <t>熊锦华</t>
  </si>
  <si>
    <t>蔡初学</t>
  </si>
  <si>
    <t>刘国书</t>
  </si>
  <si>
    <t>刘国云</t>
  </si>
  <si>
    <t>骆福智</t>
  </si>
  <si>
    <t>李吉伦</t>
  </si>
  <si>
    <t>刘逢修</t>
  </si>
  <si>
    <t>李宏冰</t>
  </si>
  <si>
    <t>刘骆富</t>
  </si>
  <si>
    <t>骆福才</t>
  </si>
  <si>
    <t>曾明德</t>
  </si>
  <si>
    <t>曾祝云</t>
  </si>
  <si>
    <t>秦华坤</t>
  </si>
  <si>
    <t>王文付</t>
  </si>
  <si>
    <t>曾家旺</t>
  </si>
  <si>
    <t>王显文</t>
  </si>
  <si>
    <t>王祖球</t>
  </si>
  <si>
    <t>王显光</t>
  </si>
  <si>
    <t>曾文军</t>
  </si>
  <si>
    <t>李祖娟</t>
  </si>
  <si>
    <t>刘骆兴</t>
  </si>
  <si>
    <t>莫有才</t>
  </si>
  <si>
    <t>卢玉华</t>
  </si>
  <si>
    <t>秦贵友</t>
  </si>
  <si>
    <t>秦宗付</t>
  </si>
  <si>
    <t>陆锡会</t>
  </si>
  <si>
    <t>刘孙亮</t>
  </si>
  <si>
    <t>刘运柒</t>
  </si>
  <si>
    <t>李元兴</t>
  </si>
  <si>
    <t>刘家美</t>
  </si>
  <si>
    <t>曾美星</t>
  </si>
  <si>
    <t>刘家洲</t>
  </si>
  <si>
    <t>王秋成</t>
  </si>
  <si>
    <t>李元明</t>
  </si>
  <si>
    <t>梁志成</t>
  </si>
  <si>
    <t>曾吉龙</t>
  </si>
  <si>
    <t>刘兰兴</t>
  </si>
  <si>
    <t>廖可海</t>
  </si>
  <si>
    <t>刘逢清</t>
  </si>
  <si>
    <t>刘逢良</t>
  </si>
  <si>
    <t>陆锡华</t>
  </si>
  <si>
    <t>叶代庭</t>
  </si>
  <si>
    <t>蒋忠能</t>
  </si>
  <si>
    <t>骆来桂</t>
  </si>
  <si>
    <t>莫克辉</t>
  </si>
  <si>
    <t>蒙贵发</t>
  </si>
  <si>
    <t>刘资德</t>
  </si>
  <si>
    <t>刘军</t>
  </si>
  <si>
    <t>黄宏连</t>
  </si>
  <si>
    <t>刘家善</t>
  </si>
  <si>
    <t>曾志强</t>
  </si>
  <si>
    <t>王泽平</t>
  </si>
  <si>
    <t>周燕强</t>
  </si>
  <si>
    <t>黄先全</t>
  </si>
  <si>
    <t>王本寿</t>
  </si>
  <si>
    <t>梁昌会</t>
  </si>
  <si>
    <t>曾光祥</t>
  </si>
  <si>
    <t>莫积华</t>
  </si>
  <si>
    <t>莫积会</t>
  </si>
  <si>
    <t>莫福坤</t>
  </si>
  <si>
    <t>莫毅</t>
  </si>
  <si>
    <t>莫积昌</t>
  </si>
  <si>
    <t>莫福星</t>
  </si>
  <si>
    <t>莫积明</t>
  </si>
  <si>
    <t>莫福滔</t>
  </si>
  <si>
    <t>莫福勇</t>
  </si>
  <si>
    <t>莫积宣</t>
  </si>
  <si>
    <t>莫积康</t>
  </si>
  <si>
    <t>莫福政</t>
  </si>
  <si>
    <t>莫积文</t>
  </si>
  <si>
    <t>莫福超</t>
  </si>
  <si>
    <t>莫积飞</t>
  </si>
  <si>
    <t>莫积庆</t>
  </si>
  <si>
    <t>莫积书</t>
  </si>
  <si>
    <t>莫福军</t>
  </si>
  <si>
    <t>莫福强</t>
  </si>
  <si>
    <t>莫积录</t>
  </si>
  <si>
    <t>廖善超</t>
  </si>
  <si>
    <t>廖善林</t>
  </si>
  <si>
    <t>叶宏秀</t>
  </si>
  <si>
    <t>刘国清</t>
  </si>
  <si>
    <t>易继忠</t>
  </si>
  <si>
    <t>刘骆德</t>
  </si>
  <si>
    <t>曾吉平</t>
  </si>
  <si>
    <t>刘幸华</t>
  </si>
  <si>
    <t>秦开林</t>
  </si>
  <si>
    <t>秦玉琼</t>
  </si>
  <si>
    <t>蔡初强</t>
  </si>
  <si>
    <t>骆永建</t>
  </si>
  <si>
    <t>伍辛兰</t>
  </si>
  <si>
    <t>黄宏亮</t>
  </si>
  <si>
    <t>李篡福</t>
  </si>
  <si>
    <t>刘美福</t>
  </si>
  <si>
    <t>刘家成</t>
  </si>
  <si>
    <t>陆锡刚</t>
  </si>
  <si>
    <t>刘新月</t>
  </si>
  <si>
    <t>莫明欢</t>
  </si>
  <si>
    <t>莫克义</t>
  </si>
  <si>
    <t>刘良军</t>
  </si>
  <si>
    <t>刘斌</t>
  </si>
  <si>
    <t>刘国忠</t>
  </si>
  <si>
    <t>刘逢业</t>
  </si>
  <si>
    <t>莫为诚</t>
  </si>
  <si>
    <t>曾昆德</t>
  </si>
  <si>
    <t>骆坤全</t>
  </si>
  <si>
    <t>莫明会</t>
  </si>
  <si>
    <t>骆永富</t>
  </si>
  <si>
    <t>刘绵义</t>
  </si>
  <si>
    <t>叶宏明</t>
  </si>
  <si>
    <t>曾素娥</t>
  </si>
  <si>
    <t>莫晓勇</t>
  </si>
  <si>
    <t>莫光勇</t>
  </si>
  <si>
    <t>王仁亮</t>
  </si>
  <si>
    <t>骆坤富</t>
  </si>
  <si>
    <t>蒙家良</t>
  </si>
  <si>
    <t>陆尚卿</t>
  </si>
  <si>
    <t>袁七</t>
  </si>
  <si>
    <t>曾吉勇</t>
  </si>
  <si>
    <t>刘生军</t>
  </si>
  <si>
    <t>刘会平</t>
  </si>
  <si>
    <t>蔡光明</t>
  </si>
  <si>
    <t>蒋仕梅</t>
  </si>
  <si>
    <t>张柱安</t>
  </si>
  <si>
    <t>曾新惠</t>
  </si>
  <si>
    <t>蔡初明</t>
  </si>
  <si>
    <t>廖桥明</t>
  </si>
  <si>
    <t>对河屯</t>
  </si>
  <si>
    <t>黄先飞</t>
  </si>
  <si>
    <t>黄先勇</t>
  </si>
  <si>
    <t>卢永强</t>
  </si>
  <si>
    <t>刘家谋</t>
  </si>
  <si>
    <t>坪山唐</t>
  </si>
  <si>
    <t>黄先光</t>
  </si>
  <si>
    <t>张永松</t>
  </si>
  <si>
    <t>唐日群</t>
  </si>
  <si>
    <t>新隆村</t>
  </si>
  <si>
    <t>漆光宁</t>
  </si>
  <si>
    <t>格龙屯</t>
  </si>
  <si>
    <t>漆光乐</t>
  </si>
  <si>
    <t>漆光滔</t>
  </si>
  <si>
    <t>漆光旭</t>
  </si>
  <si>
    <t>漆光儒</t>
  </si>
  <si>
    <t>漆昭龙</t>
  </si>
  <si>
    <t>漆俊良</t>
  </si>
  <si>
    <t>漆光寒</t>
  </si>
  <si>
    <t>漆登利</t>
  </si>
  <si>
    <t>漆登逍</t>
  </si>
  <si>
    <t>漆登军</t>
  </si>
  <si>
    <t>漆登师</t>
  </si>
  <si>
    <t>漆登义</t>
  </si>
  <si>
    <t>梁瑞璋</t>
  </si>
  <si>
    <t>对江屯</t>
  </si>
  <si>
    <t>梁瑞坤</t>
  </si>
  <si>
    <t>梁瑞宪</t>
  </si>
  <si>
    <t>梁瑞庭</t>
  </si>
  <si>
    <t>梁德正</t>
  </si>
  <si>
    <t>沟口屯</t>
  </si>
  <si>
    <t>梁德盛</t>
  </si>
  <si>
    <t>梁瑞德</t>
  </si>
  <si>
    <t>梁瑞军</t>
  </si>
  <si>
    <t>梁龙成</t>
  </si>
  <si>
    <t>周乃菊</t>
  </si>
  <si>
    <t>吴秀兰</t>
  </si>
  <si>
    <t>梁德强</t>
  </si>
  <si>
    <t>黄小香</t>
  </si>
  <si>
    <t>梁龙坤</t>
  </si>
  <si>
    <t>周家彦</t>
  </si>
  <si>
    <t>靛棚屯</t>
  </si>
  <si>
    <t>周兴伟</t>
  </si>
  <si>
    <t>周乃刚</t>
  </si>
  <si>
    <t>周乃胜</t>
  </si>
  <si>
    <t>漆同芳</t>
  </si>
  <si>
    <t>漆光平</t>
  </si>
  <si>
    <t>漆登琼</t>
  </si>
  <si>
    <t>漆学</t>
  </si>
  <si>
    <t>罗世杰</t>
  </si>
  <si>
    <t>罗世希</t>
  </si>
  <si>
    <t>漆光铸</t>
  </si>
  <si>
    <t>漆登刚</t>
  </si>
  <si>
    <t>漆登荣</t>
  </si>
  <si>
    <t>漆登助</t>
  </si>
  <si>
    <t>漆轮</t>
  </si>
  <si>
    <t>周乃昌</t>
  </si>
  <si>
    <t>黄富刚</t>
  </si>
  <si>
    <t>干沟屯</t>
  </si>
  <si>
    <t>漆光敏</t>
  </si>
  <si>
    <t>黄荣超</t>
  </si>
  <si>
    <t>杨代光</t>
  </si>
  <si>
    <t>漆登华</t>
  </si>
  <si>
    <t>秦友芝</t>
  </si>
  <si>
    <t>寨脚屯</t>
  </si>
  <si>
    <t>周兴文</t>
  </si>
  <si>
    <t>漆光伦</t>
  </si>
  <si>
    <t>漆登畅</t>
  </si>
  <si>
    <t>漆登旭</t>
  </si>
  <si>
    <t>漆登科</t>
  </si>
  <si>
    <t>谢维文</t>
  </si>
  <si>
    <t>漆光浩</t>
  </si>
  <si>
    <t>漆登雄</t>
  </si>
  <si>
    <t>漆登益</t>
  </si>
  <si>
    <t>周乃任</t>
  </si>
  <si>
    <t>陈美学</t>
  </si>
  <si>
    <t>谢智文</t>
  </si>
  <si>
    <t>漆登国</t>
  </si>
  <si>
    <t>谢惠堂</t>
  </si>
  <si>
    <t>黄昌瑜</t>
  </si>
  <si>
    <t>谢策文</t>
  </si>
  <si>
    <t>秦有苏</t>
  </si>
  <si>
    <t>许龙屯</t>
  </si>
  <si>
    <t>黄永学</t>
  </si>
  <si>
    <t>黄玉永</t>
  </si>
  <si>
    <t>桥塘屯</t>
  </si>
  <si>
    <t>宾智平</t>
  </si>
  <si>
    <t>黄玉流</t>
  </si>
  <si>
    <t>黄玉斌</t>
  </si>
  <si>
    <t>黄玉福</t>
  </si>
  <si>
    <t>黄玉双</t>
  </si>
  <si>
    <t>黄玉洲</t>
  </si>
  <si>
    <t>黄玉球</t>
  </si>
  <si>
    <t>梁瑞书</t>
  </si>
  <si>
    <t>黄玉杰</t>
  </si>
  <si>
    <t>黄玉清</t>
  </si>
  <si>
    <t>谢国文</t>
  </si>
  <si>
    <t>榨房屯</t>
  </si>
  <si>
    <t>谢斌</t>
  </si>
  <si>
    <t>谢京文</t>
  </si>
  <si>
    <t>谢军文</t>
  </si>
  <si>
    <t>黄昌安</t>
  </si>
  <si>
    <t>丹上屯</t>
  </si>
  <si>
    <t>黄仁钧</t>
  </si>
  <si>
    <t>唐恩平</t>
  </si>
  <si>
    <t>漆同秀</t>
  </si>
  <si>
    <t>黄昌熙</t>
  </si>
  <si>
    <t>黄人松</t>
  </si>
  <si>
    <t>黄昌国</t>
  </si>
  <si>
    <t>粟瑞忠</t>
  </si>
  <si>
    <t>福广屯</t>
  </si>
  <si>
    <t>唐恩炫</t>
  </si>
  <si>
    <t>粟瑞程</t>
  </si>
  <si>
    <t>粟瑞山</t>
  </si>
  <si>
    <t>黄然昌</t>
  </si>
  <si>
    <t>卢邦宪</t>
  </si>
  <si>
    <t>罗承芝</t>
  </si>
  <si>
    <t>盘㟖屯</t>
  </si>
  <si>
    <t>罗善荣</t>
  </si>
  <si>
    <t>唐勇恩</t>
  </si>
  <si>
    <t>清明㟖屯</t>
  </si>
  <si>
    <t>唐恩国</t>
  </si>
  <si>
    <t>唐玉恩</t>
  </si>
  <si>
    <t>罗美芬</t>
  </si>
  <si>
    <t>唐恩义</t>
  </si>
  <si>
    <t>唐恩林</t>
  </si>
  <si>
    <t>唐恩禄</t>
  </si>
  <si>
    <t>唐恩寿</t>
  </si>
  <si>
    <t>唐恩伟</t>
  </si>
  <si>
    <t>唐飞</t>
  </si>
  <si>
    <t>唐恩辉</t>
  </si>
  <si>
    <t>罗承松</t>
  </si>
  <si>
    <t>唐恩科</t>
  </si>
  <si>
    <t>唐宏礼</t>
  </si>
  <si>
    <t>唐恩啟</t>
  </si>
  <si>
    <t>唐友源</t>
  </si>
  <si>
    <t>何顺然</t>
  </si>
  <si>
    <t>长㟖屯</t>
  </si>
  <si>
    <t>何顺华</t>
  </si>
  <si>
    <t>何小华</t>
  </si>
  <si>
    <t>唐宏彪</t>
  </si>
  <si>
    <t>唐宏滔</t>
  </si>
  <si>
    <t>唐波</t>
  </si>
  <si>
    <t>何义成</t>
  </si>
  <si>
    <t>唐宏略</t>
  </si>
  <si>
    <t>唐宏书</t>
  </si>
  <si>
    <t>唐宏安</t>
  </si>
  <si>
    <t>唐小恩</t>
  </si>
  <si>
    <t>罗承芳</t>
  </si>
  <si>
    <t>唐昭宋</t>
  </si>
  <si>
    <t>唐爱华</t>
  </si>
  <si>
    <t>何民华</t>
  </si>
  <si>
    <t>唐恩福</t>
  </si>
  <si>
    <t>黄松然</t>
  </si>
  <si>
    <t>黄焕就</t>
  </si>
  <si>
    <t>黄政然</t>
  </si>
  <si>
    <t>姚华珍</t>
  </si>
  <si>
    <t>罗方亮</t>
  </si>
  <si>
    <t>塘边屯</t>
  </si>
  <si>
    <t>罗方军</t>
  </si>
  <si>
    <t>漆光甫</t>
  </si>
  <si>
    <t>罗茂书</t>
  </si>
  <si>
    <t>罗方勇</t>
  </si>
  <si>
    <t>罗志方</t>
  </si>
  <si>
    <t>漆登斌</t>
  </si>
  <si>
    <t>罗方傲</t>
  </si>
  <si>
    <t>黄玉刚</t>
  </si>
  <si>
    <t>龙干屯</t>
  </si>
  <si>
    <t>黄玉平</t>
  </si>
  <si>
    <t>黄昌义</t>
  </si>
  <si>
    <t>黄昌盛</t>
  </si>
  <si>
    <t>漆玉华</t>
  </si>
  <si>
    <t>黄昌勤</t>
  </si>
  <si>
    <t>梁瑞球</t>
  </si>
  <si>
    <t>黄明球</t>
  </si>
  <si>
    <t>大允屯</t>
  </si>
  <si>
    <t>黄永义</t>
  </si>
  <si>
    <t>黄明回</t>
  </si>
  <si>
    <t>吴义光</t>
  </si>
  <si>
    <t>黄建国</t>
  </si>
  <si>
    <t>黄海波</t>
  </si>
  <si>
    <t>黄永强</t>
  </si>
  <si>
    <t>黎栽红</t>
  </si>
  <si>
    <t>黎栽良</t>
  </si>
  <si>
    <t>吴光万</t>
  </si>
  <si>
    <t>黄厚军</t>
  </si>
  <si>
    <t>王岭屯</t>
  </si>
  <si>
    <t>黄玉敏</t>
  </si>
  <si>
    <t>黄厚学</t>
  </si>
  <si>
    <t>黄玉业</t>
  </si>
  <si>
    <t>覃文军</t>
  </si>
  <si>
    <t>小允屯</t>
  </si>
  <si>
    <t>覃道忠</t>
  </si>
  <si>
    <t>覃文安</t>
  </si>
  <si>
    <t>覃小现</t>
  </si>
  <si>
    <t>覃文现</t>
  </si>
  <si>
    <t>黄玉秋</t>
  </si>
  <si>
    <t>覃道芬</t>
  </si>
  <si>
    <t>覃明</t>
  </si>
  <si>
    <t>漆光胜</t>
  </si>
  <si>
    <t>漆登强</t>
  </si>
  <si>
    <t>周永兴</t>
  </si>
  <si>
    <t>吴渤</t>
  </si>
  <si>
    <t>漆登彪</t>
  </si>
  <si>
    <t>周乃坤</t>
  </si>
  <si>
    <t>姚秀梅</t>
  </si>
  <si>
    <t>谢贤文</t>
  </si>
  <si>
    <t>谢应文</t>
  </si>
  <si>
    <t>黄孟刚</t>
  </si>
  <si>
    <t>谢立文</t>
  </si>
  <si>
    <t>漆光芬</t>
  </si>
  <si>
    <t>谢小强</t>
  </si>
  <si>
    <t>漆登智</t>
  </si>
  <si>
    <t>漆登建</t>
  </si>
  <si>
    <t>黄明飞</t>
  </si>
  <si>
    <t>漆光洁</t>
  </si>
  <si>
    <t>覃文章</t>
  </si>
  <si>
    <t>韦光学</t>
  </si>
  <si>
    <t>陈美珍</t>
  </si>
  <si>
    <t>黄玉立</t>
  </si>
  <si>
    <t>谢仁甫</t>
  </si>
  <si>
    <t>唐宏葵</t>
  </si>
  <si>
    <t>罗承文</t>
  </si>
  <si>
    <t>江岩村</t>
  </si>
  <si>
    <t>黄道山</t>
  </si>
  <si>
    <t>茶坪屯</t>
  </si>
  <si>
    <t>黄道希</t>
  </si>
  <si>
    <t>黄道庆</t>
  </si>
  <si>
    <t>黄七字</t>
  </si>
  <si>
    <t>黄家国</t>
  </si>
  <si>
    <t>黄友斌</t>
  </si>
  <si>
    <t>黄全荣</t>
  </si>
  <si>
    <t>黄颖全</t>
  </si>
  <si>
    <t>莫培胜</t>
  </si>
  <si>
    <t>门家屯</t>
  </si>
  <si>
    <t>黄全耀</t>
  </si>
  <si>
    <t>杨雯中</t>
  </si>
  <si>
    <t>袁诗友</t>
  </si>
  <si>
    <t>刘维华</t>
  </si>
  <si>
    <t>刘光洁</t>
  </si>
  <si>
    <t>刘汝田</t>
  </si>
  <si>
    <t>刘维欢</t>
  </si>
  <si>
    <t>刘维礼</t>
  </si>
  <si>
    <t>莫佑光</t>
  </si>
  <si>
    <t>莫浩仁</t>
  </si>
  <si>
    <t>袁书成</t>
  </si>
  <si>
    <t>莫福江</t>
  </si>
  <si>
    <t>吴修全</t>
  </si>
  <si>
    <t>坡塘屯</t>
  </si>
  <si>
    <t>吴庭寨</t>
  </si>
  <si>
    <t>吴庭双</t>
  </si>
  <si>
    <t>吴忠凡</t>
  </si>
  <si>
    <t>吴勤忠</t>
  </si>
  <si>
    <t>吴名康</t>
  </si>
  <si>
    <t>吴天明</t>
  </si>
  <si>
    <t>吴家泽</t>
  </si>
  <si>
    <t>吴庭光</t>
  </si>
  <si>
    <t>吴家梨</t>
  </si>
  <si>
    <t>吴名松</t>
  </si>
  <si>
    <t>吴名流</t>
  </si>
  <si>
    <t>莫福平</t>
  </si>
  <si>
    <t>拉寨屯</t>
  </si>
  <si>
    <t>莫佑力</t>
  </si>
  <si>
    <t>莫仁胜</t>
  </si>
  <si>
    <t>莫福新</t>
  </si>
  <si>
    <t>莫仁湘</t>
  </si>
  <si>
    <t>莫泊巽</t>
  </si>
  <si>
    <t>莫福来</t>
  </si>
  <si>
    <t>莫福亮</t>
  </si>
  <si>
    <t>莫福明</t>
  </si>
  <si>
    <t>莫福清</t>
  </si>
  <si>
    <t>莫福奇</t>
  </si>
  <si>
    <t>莫福河</t>
  </si>
  <si>
    <t>罗安斌</t>
  </si>
  <si>
    <t>雷村屯</t>
  </si>
  <si>
    <t>罗忠周</t>
  </si>
  <si>
    <t>敖世才</t>
  </si>
  <si>
    <t>敖世庭</t>
  </si>
  <si>
    <t>莫美燕</t>
  </si>
  <si>
    <t>罗厚相</t>
  </si>
  <si>
    <t>罗建康</t>
  </si>
  <si>
    <t>罗厚珍</t>
  </si>
  <si>
    <t>莫继豪</t>
  </si>
  <si>
    <t>敖世芳</t>
  </si>
  <si>
    <t>罗忠旺</t>
  </si>
  <si>
    <t>罗厚青</t>
  </si>
  <si>
    <t>罗厚义</t>
  </si>
  <si>
    <t>罗忠清</t>
  </si>
  <si>
    <t>罗安鹏</t>
  </si>
  <si>
    <t>罗陈玉</t>
  </si>
  <si>
    <t>罗忠杨</t>
  </si>
  <si>
    <t>罗忠柱</t>
  </si>
  <si>
    <t>罗忠庭</t>
  </si>
  <si>
    <t>敖世积</t>
  </si>
  <si>
    <t>罗忠平</t>
  </si>
  <si>
    <t>莫继秀</t>
  </si>
  <si>
    <t>陈啟英</t>
  </si>
  <si>
    <t>莫序知</t>
  </si>
  <si>
    <t>莫腾方</t>
  </si>
  <si>
    <t>莫继富</t>
  </si>
  <si>
    <t>莫继国</t>
  </si>
  <si>
    <t>莫小书</t>
  </si>
  <si>
    <t>莫小毛</t>
  </si>
  <si>
    <t>莫美周</t>
  </si>
  <si>
    <t>龚如丽</t>
  </si>
  <si>
    <t>龚爱凤</t>
  </si>
  <si>
    <t>莫美刚</t>
  </si>
  <si>
    <t>莫继勇</t>
  </si>
  <si>
    <t>罗忠勤</t>
  </si>
  <si>
    <t>罗先科</t>
  </si>
  <si>
    <t>江西屯</t>
  </si>
  <si>
    <t>罗善方</t>
  </si>
  <si>
    <t>韦素娟</t>
  </si>
  <si>
    <t>罗增平</t>
  </si>
  <si>
    <t>罗承余</t>
  </si>
  <si>
    <t>罗有业</t>
  </si>
  <si>
    <t>罗永业</t>
  </si>
  <si>
    <t>罗业明</t>
  </si>
  <si>
    <t>罗兴业</t>
  </si>
  <si>
    <t>罗燕秀</t>
  </si>
  <si>
    <t>罗承平</t>
  </si>
  <si>
    <t>罗承为</t>
  </si>
  <si>
    <t>罗承海</t>
  </si>
  <si>
    <t>罗承兴</t>
  </si>
  <si>
    <t>罗善才</t>
  </si>
  <si>
    <t>罗善欢</t>
  </si>
  <si>
    <t>罗善游</t>
  </si>
  <si>
    <t>罗承荣</t>
  </si>
  <si>
    <t>罗春德</t>
  </si>
  <si>
    <t>罗承华</t>
  </si>
  <si>
    <t>罗承知</t>
  </si>
  <si>
    <t>莫玉秀</t>
  </si>
  <si>
    <t>罗承易</t>
  </si>
  <si>
    <t>罗德敏</t>
  </si>
  <si>
    <t>南山屯</t>
  </si>
  <si>
    <t>罗耕祥</t>
  </si>
  <si>
    <t>罗雪青</t>
  </si>
  <si>
    <t>罗祖辉</t>
  </si>
  <si>
    <t>罗玉娥</t>
  </si>
  <si>
    <t>罗祖光</t>
  </si>
  <si>
    <t>罗祖祥</t>
  </si>
  <si>
    <t>罗祖章</t>
  </si>
  <si>
    <t>罗祖全</t>
  </si>
  <si>
    <t>罗德周</t>
  </si>
  <si>
    <t>罗祖慧</t>
  </si>
  <si>
    <t>夏新贤</t>
  </si>
  <si>
    <t>夏家屯</t>
  </si>
  <si>
    <t>夏良知</t>
  </si>
  <si>
    <t>夏良轲</t>
  </si>
  <si>
    <t>夏良义</t>
  </si>
  <si>
    <t>夏和贤</t>
  </si>
  <si>
    <t>夏良方</t>
  </si>
  <si>
    <t>夏良谋</t>
  </si>
  <si>
    <t>夏良军</t>
  </si>
  <si>
    <t>莫成志</t>
  </si>
  <si>
    <t>川岩屯</t>
  </si>
  <si>
    <t>黄全坤</t>
  </si>
  <si>
    <t>黄孟生</t>
  </si>
  <si>
    <t>黄全轮</t>
  </si>
  <si>
    <t>黄小国</t>
  </si>
  <si>
    <t>黄小忠</t>
  </si>
  <si>
    <t>黄家中</t>
  </si>
  <si>
    <t>蒋仲书</t>
  </si>
  <si>
    <t>蒋仲义</t>
  </si>
  <si>
    <t>黄全民</t>
  </si>
  <si>
    <t>龚佑成</t>
  </si>
  <si>
    <t>刘啟纯</t>
  </si>
  <si>
    <t>黄全钦</t>
  </si>
  <si>
    <t>韦国玉</t>
  </si>
  <si>
    <t>龚世敏</t>
  </si>
  <si>
    <t>黄道兴</t>
  </si>
  <si>
    <t>黄建初</t>
  </si>
  <si>
    <t>黄球分</t>
  </si>
  <si>
    <t>黄新国</t>
  </si>
  <si>
    <t>卫树清</t>
  </si>
  <si>
    <t>卫荣贵</t>
  </si>
  <si>
    <t>黄家钿</t>
  </si>
  <si>
    <t>王新明</t>
  </si>
  <si>
    <t>黄增德</t>
  </si>
  <si>
    <t>吴庭玄</t>
  </si>
  <si>
    <t>吴家裕</t>
  </si>
  <si>
    <t>吴建庭</t>
  </si>
  <si>
    <t>吴小知</t>
  </si>
  <si>
    <t>吴家威</t>
  </si>
  <si>
    <t>吴稳庭</t>
  </si>
  <si>
    <t>吴庭芳</t>
  </si>
  <si>
    <t>吴庭威</t>
  </si>
  <si>
    <t>吴宜仁</t>
  </si>
  <si>
    <t>拉力屯</t>
  </si>
  <si>
    <t>吴础基</t>
  </si>
  <si>
    <t>吴宜山</t>
  </si>
  <si>
    <t>吴世华</t>
  </si>
  <si>
    <t>吴宜正</t>
  </si>
  <si>
    <t>吴宜新</t>
  </si>
  <si>
    <t>吴代福</t>
  </si>
  <si>
    <t>吴世周</t>
  </si>
  <si>
    <t>吴宜飞</t>
  </si>
  <si>
    <t>吴党胜</t>
  </si>
  <si>
    <t>吴宜胜</t>
  </si>
  <si>
    <t>李继书</t>
  </si>
  <si>
    <t>吴世维</t>
  </si>
  <si>
    <t>吴双全</t>
  </si>
  <si>
    <t>吴宜芳</t>
  </si>
  <si>
    <t>吴佑兰</t>
  </si>
  <si>
    <t>吴代强</t>
  </si>
  <si>
    <t>吴世学</t>
  </si>
  <si>
    <t>吴源基</t>
  </si>
  <si>
    <t>吴满弟</t>
  </si>
  <si>
    <t>吴宜琼</t>
  </si>
  <si>
    <t>黄继仁</t>
  </si>
  <si>
    <t>大村屯</t>
  </si>
  <si>
    <t>吴荣田</t>
  </si>
  <si>
    <t>吴增庭</t>
  </si>
  <si>
    <t>吴荣康</t>
  </si>
  <si>
    <t>思磨屯</t>
  </si>
  <si>
    <t>吴细新</t>
  </si>
  <si>
    <t>吴荣凡</t>
  </si>
  <si>
    <t>秦利</t>
  </si>
  <si>
    <t>吴荣胜</t>
  </si>
  <si>
    <t>吴荣成</t>
  </si>
  <si>
    <t>吴光勇</t>
  </si>
  <si>
    <t>吴荣初</t>
  </si>
  <si>
    <t>龚成忠</t>
  </si>
  <si>
    <t>东岩屯</t>
  </si>
  <si>
    <t>龚然刚</t>
  </si>
  <si>
    <t>龚世耀</t>
  </si>
  <si>
    <t>龚永忠</t>
  </si>
  <si>
    <t>韦桂兰</t>
  </si>
  <si>
    <t>龚继忠</t>
  </si>
  <si>
    <t>龚世卿</t>
  </si>
  <si>
    <t>龚学忠</t>
  </si>
  <si>
    <t>龚之善</t>
  </si>
  <si>
    <t>龚招民</t>
  </si>
  <si>
    <t>龚世昌</t>
  </si>
  <si>
    <t>龚庭忠</t>
  </si>
  <si>
    <t>龚伟忠</t>
  </si>
  <si>
    <t>龚邦乐</t>
  </si>
  <si>
    <t>龚世科</t>
  </si>
  <si>
    <t>刘成绪</t>
  </si>
  <si>
    <t>刘维元</t>
  </si>
  <si>
    <t>刘维畅</t>
  </si>
  <si>
    <t>刘成学</t>
  </si>
  <si>
    <t>刘承友</t>
  </si>
  <si>
    <t>刘维召</t>
  </si>
  <si>
    <t>刘维钦</t>
  </si>
  <si>
    <t>韦翠香</t>
  </si>
  <si>
    <t>刘汝清</t>
  </si>
  <si>
    <t>黄全琼</t>
  </si>
  <si>
    <t>刘维智</t>
  </si>
  <si>
    <t>刘汝强</t>
  </si>
  <si>
    <t>莫美菊</t>
  </si>
  <si>
    <t>刘汝昌</t>
  </si>
  <si>
    <t>龚然周</t>
  </si>
  <si>
    <t>西寨屯</t>
  </si>
  <si>
    <t>龚然修</t>
  </si>
  <si>
    <t>龚然魁</t>
  </si>
  <si>
    <t>龚然辉</t>
  </si>
  <si>
    <t>黄全德</t>
  </si>
  <si>
    <t>袁书兵</t>
  </si>
  <si>
    <t>蒋家屯</t>
  </si>
  <si>
    <t>蒋庭书</t>
  </si>
  <si>
    <t>袁先学</t>
  </si>
  <si>
    <t>袁忠德</t>
  </si>
  <si>
    <t>蒋庭方</t>
  </si>
  <si>
    <t>莫厚池</t>
  </si>
  <si>
    <t>冲胆屯</t>
  </si>
  <si>
    <t>莫厚洲</t>
  </si>
  <si>
    <t>莫英松</t>
  </si>
  <si>
    <t>莫厚波</t>
  </si>
  <si>
    <t>莫爱兴</t>
  </si>
  <si>
    <t>廖善忠</t>
  </si>
  <si>
    <t>东山屯</t>
  </si>
  <si>
    <t>廖善儒</t>
  </si>
  <si>
    <t>廖集钦</t>
  </si>
  <si>
    <t>廖可方</t>
  </si>
  <si>
    <t>廖善军</t>
  </si>
  <si>
    <t>刘万林</t>
  </si>
  <si>
    <t>洞梗屯</t>
  </si>
  <si>
    <t>吴家驱</t>
  </si>
  <si>
    <t>黄军</t>
  </si>
  <si>
    <t>吴明亮</t>
  </si>
  <si>
    <t>吴老江</t>
  </si>
  <si>
    <t>吴显成</t>
  </si>
  <si>
    <t>刘万和</t>
  </si>
  <si>
    <t>吴祖军</t>
  </si>
  <si>
    <t>洞苗屯</t>
  </si>
  <si>
    <t>吴建新</t>
  </si>
  <si>
    <t>吴显军</t>
  </si>
  <si>
    <t>吴显昌</t>
  </si>
  <si>
    <t>吴顺成</t>
  </si>
  <si>
    <t>吴显昆</t>
  </si>
  <si>
    <t>其它</t>
  </si>
  <si>
    <t>张友成</t>
  </si>
  <si>
    <t>吴赞成</t>
  </si>
  <si>
    <t>吴福光</t>
  </si>
  <si>
    <t>黄祖善</t>
  </si>
  <si>
    <t>洞头屯</t>
  </si>
  <si>
    <t>黄玉财</t>
  </si>
  <si>
    <t>黄先德</t>
  </si>
  <si>
    <t>吴引德</t>
  </si>
  <si>
    <t>吴承桦</t>
  </si>
  <si>
    <t>黄集光</t>
  </si>
  <si>
    <t>黄玉朋</t>
  </si>
  <si>
    <t>黄祖军</t>
  </si>
  <si>
    <t>吴全知</t>
  </si>
  <si>
    <t>吴显仲</t>
  </si>
  <si>
    <t>李加团</t>
  </si>
  <si>
    <t>割麻屯</t>
  </si>
  <si>
    <t>李全民</t>
  </si>
  <si>
    <t>李建书</t>
  </si>
  <si>
    <t>李双明</t>
  </si>
  <si>
    <t>李家成</t>
  </si>
  <si>
    <t>李义明</t>
  </si>
  <si>
    <t>李双福</t>
  </si>
  <si>
    <t>李建平</t>
  </si>
  <si>
    <t>李加学</t>
  </si>
  <si>
    <t>李永松</t>
  </si>
  <si>
    <t>瓦房屯</t>
  </si>
  <si>
    <t>李永安</t>
  </si>
  <si>
    <t>李基明</t>
  </si>
  <si>
    <t>李明清</t>
  </si>
  <si>
    <t>李加钿</t>
  </si>
  <si>
    <t>李桂芳</t>
  </si>
  <si>
    <t>李加民</t>
  </si>
  <si>
    <t>李国安</t>
  </si>
  <si>
    <t>蒋钦芳</t>
  </si>
  <si>
    <t>百寿镇江岩村门家屯</t>
  </si>
  <si>
    <t>莫秋旱</t>
  </si>
  <si>
    <t>百寿镇江岩村拉寨屯</t>
  </si>
  <si>
    <t>莫福美</t>
  </si>
  <si>
    <t>莫继全</t>
  </si>
  <si>
    <t>黄敏</t>
  </si>
  <si>
    <t>百寿镇江岩村茶坪屯</t>
  </si>
  <si>
    <t>吴小成</t>
  </si>
  <si>
    <t>百寿镇江岩村拉力屯</t>
  </si>
  <si>
    <t>吴宜展</t>
  </si>
  <si>
    <t>黄全方</t>
  </si>
  <si>
    <t>百寿镇江岩村川岩屯</t>
  </si>
  <si>
    <t>吴小全</t>
  </si>
  <si>
    <t>罗善回</t>
  </si>
  <si>
    <t>百寿镇江岩村江西屯</t>
  </si>
  <si>
    <t>刘维雄</t>
  </si>
  <si>
    <t>百寿镇江岩村对江屯</t>
  </si>
  <si>
    <t>龚然亮</t>
  </si>
  <si>
    <t>百寿镇江岩村西寨屯</t>
  </si>
  <si>
    <t>龚世维</t>
  </si>
  <si>
    <t>龚德忠</t>
  </si>
  <si>
    <t>百寿镇江岩村东岩屯</t>
  </si>
  <si>
    <t>罗承远</t>
  </si>
  <si>
    <t>刘应华</t>
  </si>
  <si>
    <t>刘汝凡</t>
  </si>
  <si>
    <t>刘腾</t>
  </si>
  <si>
    <t>刘成光</t>
  </si>
  <si>
    <t>刘汝湘</t>
  </si>
  <si>
    <t>黄秋明</t>
  </si>
  <si>
    <t>黄家亮</t>
  </si>
  <si>
    <t>李玉凤</t>
  </si>
  <si>
    <t>黄明德</t>
  </si>
  <si>
    <t>黄全三</t>
  </si>
  <si>
    <t>卫荣幸</t>
  </si>
  <si>
    <t>卫邦良</t>
  </si>
  <si>
    <t>朝阳村</t>
  </si>
  <si>
    <t>谭锡荣</t>
  </si>
  <si>
    <t>八㟖屯</t>
  </si>
  <si>
    <t>莫克勤</t>
  </si>
  <si>
    <t>曾景成</t>
  </si>
  <si>
    <t>曾景平</t>
  </si>
  <si>
    <t>冯纯纪</t>
  </si>
  <si>
    <t>罗东菊</t>
  </si>
  <si>
    <t>曾国斌</t>
  </si>
  <si>
    <t>曾景德</t>
  </si>
  <si>
    <t>曾景堂</t>
  </si>
  <si>
    <t>冯纯友</t>
  </si>
  <si>
    <t>黄天富</t>
  </si>
  <si>
    <t>冯纯喜</t>
  </si>
  <si>
    <t>戴玉珍</t>
  </si>
  <si>
    <t>曾景棚</t>
  </si>
  <si>
    <t>黄天德</t>
  </si>
  <si>
    <t>黄天贵</t>
  </si>
  <si>
    <t>黄天财</t>
  </si>
  <si>
    <t>曾连源</t>
  </si>
  <si>
    <t>八亩屯</t>
  </si>
  <si>
    <t>曾吉萍</t>
  </si>
  <si>
    <t>莫克任</t>
  </si>
  <si>
    <t>莫克连</t>
  </si>
  <si>
    <t>张荣志</t>
  </si>
  <si>
    <t>张春强</t>
  </si>
  <si>
    <t>张永德</t>
  </si>
  <si>
    <t>特困供养护</t>
  </si>
  <si>
    <t>梁四明</t>
  </si>
  <si>
    <t>漆任兰</t>
  </si>
  <si>
    <t>张永培</t>
  </si>
  <si>
    <t>刘鸿良</t>
  </si>
  <si>
    <t>车田屯</t>
  </si>
  <si>
    <t>刘季芳</t>
  </si>
  <si>
    <t>刘鸿高</t>
  </si>
  <si>
    <t>刘成新</t>
  </si>
  <si>
    <t>周祖朋</t>
  </si>
  <si>
    <t>唐小光</t>
  </si>
  <si>
    <t>周祖凡</t>
  </si>
  <si>
    <t>唐光强</t>
  </si>
  <si>
    <t>唐日平</t>
  </si>
  <si>
    <t>刘滔</t>
  </si>
  <si>
    <t>刘宏义</t>
  </si>
  <si>
    <t>刘宏军</t>
  </si>
  <si>
    <t>刘宏寿</t>
  </si>
  <si>
    <t>唐日斌</t>
  </si>
  <si>
    <t>大巷屯</t>
  </si>
  <si>
    <t>唐献光</t>
  </si>
  <si>
    <t>唐光华</t>
  </si>
  <si>
    <t>唐献明</t>
  </si>
  <si>
    <t>唐日会</t>
  </si>
  <si>
    <t>唐日忠</t>
  </si>
  <si>
    <t>唐日永</t>
  </si>
  <si>
    <t>唐日强</t>
  </si>
  <si>
    <t>黄图强</t>
  </si>
  <si>
    <t>黄图勇</t>
  </si>
  <si>
    <t>黄图刚</t>
  </si>
  <si>
    <t>唐献荣</t>
  </si>
  <si>
    <t>陈永国</t>
  </si>
  <si>
    <t>唐日方</t>
  </si>
  <si>
    <t>陈明飞</t>
  </si>
  <si>
    <t>陈平荣</t>
  </si>
  <si>
    <t>唐光付</t>
  </si>
  <si>
    <t>陈明教</t>
  </si>
  <si>
    <t>唐日飞</t>
  </si>
  <si>
    <t>陈永宁</t>
  </si>
  <si>
    <t>唐光荣</t>
  </si>
  <si>
    <t>唐日昌</t>
  </si>
  <si>
    <t>唐海平</t>
  </si>
  <si>
    <t>陈秋兰</t>
  </si>
  <si>
    <t>莫心光</t>
  </si>
  <si>
    <t>大宅屯</t>
  </si>
  <si>
    <t>居配纯</t>
  </si>
  <si>
    <t>王梅凤</t>
  </si>
  <si>
    <t>廖可安</t>
  </si>
  <si>
    <t>刘家财</t>
  </si>
  <si>
    <t>王平</t>
  </si>
  <si>
    <t>蒙春德</t>
  </si>
  <si>
    <t>邓连英</t>
  </si>
  <si>
    <t>叶代兰</t>
  </si>
  <si>
    <t>唐世贤</t>
  </si>
  <si>
    <t>陈封秀</t>
  </si>
  <si>
    <t>特困供养户</t>
  </si>
  <si>
    <t>唐福海</t>
  </si>
  <si>
    <t>唐日松</t>
  </si>
  <si>
    <t>叶忠恒</t>
  </si>
  <si>
    <t>叶光忠</t>
  </si>
  <si>
    <t>叶星枝</t>
  </si>
  <si>
    <t>唐红光</t>
  </si>
  <si>
    <t>谢老小</t>
  </si>
  <si>
    <t>莫运七</t>
  </si>
  <si>
    <t>莫先道</t>
  </si>
  <si>
    <t>杜德兴</t>
  </si>
  <si>
    <t>莫运吉</t>
  </si>
  <si>
    <t>莫美义</t>
  </si>
  <si>
    <t>龚保珍</t>
  </si>
  <si>
    <t>唐小义</t>
  </si>
  <si>
    <t>唐毅</t>
  </si>
  <si>
    <t>莫心号</t>
  </si>
  <si>
    <t>龙马屯</t>
  </si>
  <si>
    <t>莫仕峰</t>
  </si>
  <si>
    <t>莫心智</t>
  </si>
  <si>
    <t>莫桂忠</t>
  </si>
  <si>
    <t>莫运红</t>
  </si>
  <si>
    <t>莫忠国</t>
  </si>
  <si>
    <t>莫平忠</t>
  </si>
  <si>
    <t>吴明修</t>
  </si>
  <si>
    <t>徐祖春</t>
  </si>
  <si>
    <t>莫仕方</t>
  </si>
  <si>
    <t>莫荣光</t>
  </si>
  <si>
    <t>莫庆国</t>
  </si>
  <si>
    <t>莫心成</t>
  </si>
  <si>
    <t>莫仕树</t>
  </si>
  <si>
    <t>莫心明</t>
  </si>
  <si>
    <t>莫心义</t>
  </si>
  <si>
    <t>莫玉德</t>
  </si>
  <si>
    <t>莫仕任</t>
  </si>
  <si>
    <t>莫平红</t>
  </si>
  <si>
    <t>莫小红</t>
  </si>
  <si>
    <t>莫仕伟</t>
  </si>
  <si>
    <t>莫元芝</t>
  </si>
  <si>
    <t>莫心谷</t>
  </si>
  <si>
    <t>莫心喜</t>
  </si>
  <si>
    <t>莫心仁</t>
  </si>
  <si>
    <t>梁水珍</t>
  </si>
  <si>
    <t>陈日旭</t>
  </si>
  <si>
    <t>莫心才</t>
  </si>
  <si>
    <t>唐克钢</t>
  </si>
  <si>
    <t>平楼屯</t>
  </si>
  <si>
    <t>唐克强</t>
  </si>
  <si>
    <t>唐克冬</t>
  </si>
  <si>
    <t>唐克胜</t>
  </si>
  <si>
    <t>唐克平</t>
  </si>
  <si>
    <t>翁立明</t>
  </si>
  <si>
    <t>翁立军</t>
  </si>
  <si>
    <t>陈汉业</t>
  </si>
  <si>
    <t>唐克波</t>
  </si>
  <si>
    <t>唐克明</t>
  </si>
  <si>
    <t>陈永兴</t>
  </si>
  <si>
    <t>唐克雪</t>
  </si>
  <si>
    <t>唐世修</t>
  </si>
  <si>
    <t>冯小珍</t>
  </si>
  <si>
    <t>陈宏德</t>
  </si>
  <si>
    <t>陈日平</t>
  </si>
  <si>
    <t>唐世宪</t>
  </si>
  <si>
    <t>唐菊芬</t>
  </si>
  <si>
    <t>唐小胜</t>
  </si>
  <si>
    <t>唐世德</t>
  </si>
  <si>
    <t>唐世林</t>
  </si>
  <si>
    <t>陈宏义</t>
  </si>
  <si>
    <t>徐秀清</t>
  </si>
  <si>
    <t>陈恩会</t>
  </si>
  <si>
    <t>唐世军</t>
  </si>
  <si>
    <t>龚金秀</t>
  </si>
  <si>
    <t>陈章智</t>
  </si>
  <si>
    <t>唐克斌</t>
  </si>
  <si>
    <t>翁义和</t>
  </si>
  <si>
    <t>唐世连</t>
  </si>
  <si>
    <t>翁美贵</t>
  </si>
  <si>
    <t>莫润明</t>
  </si>
  <si>
    <t>桥头屯</t>
  </si>
  <si>
    <t>莫有辉</t>
  </si>
  <si>
    <t>莫为鲜</t>
  </si>
  <si>
    <t>莫克忠</t>
  </si>
  <si>
    <t>莫为良</t>
  </si>
  <si>
    <t>莫为芳</t>
  </si>
  <si>
    <t>黎玉兰</t>
  </si>
  <si>
    <t>莫美兰</t>
  </si>
  <si>
    <t>莫为松</t>
  </si>
  <si>
    <t>莫为敏</t>
  </si>
  <si>
    <t>莫为平</t>
  </si>
  <si>
    <t>唐小荣</t>
  </si>
  <si>
    <t>吕生平</t>
  </si>
  <si>
    <t>上都勒屯</t>
  </si>
  <si>
    <t>吕尧军</t>
  </si>
  <si>
    <t>吕生有</t>
  </si>
  <si>
    <t>吕锡文</t>
  </si>
  <si>
    <t>吕锡超</t>
  </si>
  <si>
    <t>吕锡龙</t>
  </si>
  <si>
    <t>莫增菊</t>
  </si>
  <si>
    <t>吕锡杨</t>
  </si>
  <si>
    <t>吕忠华</t>
  </si>
  <si>
    <t>吕锡庭</t>
  </si>
  <si>
    <t>吕锡凡</t>
  </si>
  <si>
    <t>吕锡华</t>
  </si>
  <si>
    <t>吕生昌</t>
  </si>
  <si>
    <t>吕生才</t>
  </si>
  <si>
    <t>刘世成</t>
  </si>
  <si>
    <t>刘世军</t>
  </si>
  <si>
    <t>刘华飞</t>
  </si>
  <si>
    <t>吕尧忠</t>
  </si>
  <si>
    <t>吕锡强</t>
  </si>
  <si>
    <t>吕尧平</t>
  </si>
  <si>
    <t>吕生幸</t>
  </si>
  <si>
    <t>吕尧令</t>
  </si>
  <si>
    <t>吕尧明</t>
  </si>
  <si>
    <t>吕尧旗</t>
  </si>
  <si>
    <t>何义芳</t>
  </si>
  <si>
    <t>上元镜屯</t>
  </si>
  <si>
    <t>邓增光</t>
  </si>
  <si>
    <t>潘玲玲</t>
  </si>
  <si>
    <t>邓选明</t>
  </si>
  <si>
    <t>邓木青</t>
  </si>
  <si>
    <t>唐世杰</t>
  </si>
  <si>
    <t>唐家屯</t>
  </si>
  <si>
    <t>周彦平</t>
  </si>
  <si>
    <t>唐让国</t>
  </si>
  <si>
    <t>唐让军</t>
  </si>
  <si>
    <t>黄连日</t>
  </si>
  <si>
    <t>唐克兰</t>
  </si>
  <si>
    <t>黄中日</t>
  </si>
  <si>
    <t>唐让德</t>
  </si>
  <si>
    <t>夏良秀</t>
  </si>
  <si>
    <t>王文志</t>
  </si>
  <si>
    <t>田㟖屯</t>
  </si>
  <si>
    <t>冯纯兰</t>
  </si>
  <si>
    <t>王显庭</t>
  </si>
  <si>
    <t>何淑元</t>
  </si>
  <si>
    <t>王显信</t>
  </si>
  <si>
    <t>王文景</t>
  </si>
  <si>
    <t>王文简</t>
  </si>
  <si>
    <t>王文纯</t>
  </si>
  <si>
    <t>王佑军</t>
  </si>
  <si>
    <t>瓦瑶屯二队</t>
  </si>
  <si>
    <t>王余光</t>
  </si>
  <si>
    <t>王耀进</t>
  </si>
  <si>
    <t>王显志</t>
  </si>
  <si>
    <t>王显超</t>
  </si>
  <si>
    <t>王培新</t>
  </si>
  <si>
    <t>王显勇</t>
  </si>
  <si>
    <t>漆光梅</t>
  </si>
  <si>
    <t>刘兰球</t>
  </si>
  <si>
    <t>莫光凤</t>
  </si>
  <si>
    <t>王文科</t>
  </si>
  <si>
    <t>王显南</t>
  </si>
  <si>
    <t>王文富</t>
  </si>
  <si>
    <t>王显书</t>
  </si>
  <si>
    <t>韦世环</t>
  </si>
  <si>
    <t>王文会</t>
  </si>
  <si>
    <t>王文吉</t>
  </si>
  <si>
    <t>王文宣</t>
  </si>
  <si>
    <t>王显东</t>
  </si>
  <si>
    <t>王显太</t>
  </si>
  <si>
    <t>王显毕</t>
  </si>
  <si>
    <t>莫万琼</t>
  </si>
  <si>
    <t>莫德华</t>
  </si>
  <si>
    <t>瓦瑶屯三队</t>
  </si>
  <si>
    <t>王祖清</t>
  </si>
  <si>
    <t>王显芝</t>
  </si>
  <si>
    <t>王祖涛</t>
  </si>
  <si>
    <t>脱贫户，特困供养户</t>
  </si>
  <si>
    <t>莫仁贵</t>
  </si>
  <si>
    <t>余素英</t>
  </si>
  <si>
    <t>王文清</t>
  </si>
  <si>
    <t>王文剑</t>
  </si>
  <si>
    <t>王文义</t>
  </si>
  <si>
    <t>莫德安</t>
  </si>
  <si>
    <t>王显义</t>
  </si>
  <si>
    <t>王学德</t>
  </si>
  <si>
    <t>王显富</t>
  </si>
  <si>
    <t>余匡文</t>
  </si>
  <si>
    <t>陈永泰</t>
  </si>
  <si>
    <t>王亚翔</t>
  </si>
  <si>
    <t>王立德</t>
  </si>
  <si>
    <t>潘喜凤</t>
  </si>
  <si>
    <t>王学庭</t>
  </si>
  <si>
    <t>李篡梅</t>
  </si>
  <si>
    <t>王文龙</t>
  </si>
  <si>
    <t>瓦瑶屯一队</t>
  </si>
  <si>
    <t>唐喜成</t>
  </si>
  <si>
    <t>曾素兰</t>
  </si>
  <si>
    <t>王新培</t>
  </si>
  <si>
    <t>唐付成</t>
  </si>
  <si>
    <t>刘宏永</t>
  </si>
  <si>
    <t>唐爱忠</t>
  </si>
  <si>
    <t>王少华</t>
  </si>
  <si>
    <t>唐兴家</t>
  </si>
  <si>
    <t>夏新民</t>
  </si>
  <si>
    <t>王文光</t>
  </si>
  <si>
    <t>陈新忠</t>
  </si>
  <si>
    <t>乌龙屯</t>
  </si>
  <si>
    <t>陈永谦</t>
  </si>
  <si>
    <t>曾定芝</t>
  </si>
  <si>
    <t>陈应明</t>
  </si>
  <si>
    <t>陈永刚</t>
  </si>
  <si>
    <t>陈正刚</t>
  </si>
  <si>
    <t>陈发义</t>
  </si>
  <si>
    <t>陈小义</t>
  </si>
  <si>
    <t>陈永飞</t>
  </si>
  <si>
    <t>陈永军</t>
  </si>
  <si>
    <t>蒙春姣</t>
  </si>
  <si>
    <t>陈永耀</t>
  </si>
  <si>
    <t>陈永韶</t>
  </si>
  <si>
    <t>陈永炎</t>
  </si>
  <si>
    <t>罗玉明</t>
  </si>
  <si>
    <t>莫有松</t>
  </si>
  <si>
    <t>西乡㟖屯</t>
  </si>
  <si>
    <t>莫有书</t>
  </si>
  <si>
    <t>莫定立</t>
  </si>
  <si>
    <t>莫有忠</t>
  </si>
  <si>
    <t>蒋美芬</t>
  </si>
  <si>
    <t>莫有明</t>
  </si>
  <si>
    <t>莫有彬</t>
  </si>
  <si>
    <t>罗忠会</t>
  </si>
  <si>
    <t>莫定方</t>
  </si>
  <si>
    <t>蒋业明</t>
  </si>
  <si>
    <t>下都勒屯</t>
  </si>
  <si>
    <t>刘老秀</t>
  </si>
  <si>
    <t>王槐忠</t>
  </si>
  <si>
    <t>王槐求</t>
  </si>
  <si>
    <t>王树强</t>
  </si>
  <si>
    <t>王承欢</t>
  </si>
  <si>
    <t>王槐兴</t>
  </si>
  <si>
    <t>黄府晋</t>
  </si>
  <si>
    <t>蒋世业</t>
  </si>
  <si>
    <t>蒋世球</t>
  </si>
  <si>
    <t>陈发萌</t>
  </si>
  <si>
    <t>蒋业军</t>
  </si>
  <si>
    <t>卢桂芳</t>
  </si>
  <si>
    <t>沈龙宣</t>
  </si>
  <si>
    <t>沈龙明</t>
  </si>
  <si>
    <t>黄府干</t>
  </si>
  <si>
    <t>蒋业德</t>
  </si>
  <si>
    <t>曾开明</t>
  </si>
  <si>
    <t>下元镜屯</t>
  </si>
  <si>
    <t>曾宗德</t>
  </si>
  <si>
    <t>曾开富</t>
  </si>
  <si>
    <t>曾先明</t>
  </si>
  <si>
    <t>黄怀敏</t>
  </si>
  <si>
    <t>曾小培</t>
  </si>
  <si>
    <t>黄修全</t>
  </si>
  <si>
    <t>黄修飞</t>
  </si>
  <si>
    <t>黄修平</t>
  </si>
  <si>
    <t>曾先培</t>
  </si>
  <si>
    <t>曾开学</t>
  </si>
  <si>
    <t>韦立英</t>
  </si>
  <si>
    <t>小㟖屯</t>
  </si>
  <si>
    <t>王显松</t>
  </si>
  <si>
    <t>王文江</t>
  </si>
  <si>
    <t>王明香</t>
  </si>
  <si>
    <t>王祖华</t>
  </si>
  <si>
    <t>王小平</t>
  </si>
  <si>
    <t>王福安</t>
  </si>
  <si>
    <t>王显平</t>
  </si>
  <si>
    <t>王祖吉</t>
  </si>
  <si>
    <t>王祖新</t>
  </si>
  <si>
    <t>王显清</t>
  </si>
  <si>
    <t>金雪花</t>
  </si>
  <si>
    <t>王凡明</t>
  </si>
  <si>
    <t>王显州</t>
  </si>
  <si>
    <t>王显庆</t>
  </si>
  <si>
    <t>王祖业</t>
  </si>
  <si>
    <t>王岚</t>
  </si>
  <si>
    <t>王四松</t>
  </si>
  <si>
    <t>王干一</t>
  </si>
  <si>
    <t>王祖林</t>
  </si>
  <si>
    <t>粟仁新</t>
  </si>
  <si>
    <t>叶荣清</t>
  </si>
  <si>
    <t>莫安业</t>
  </si>
  <si>
    <t>莫心贵</t>
  </si>
  <si>
    <t>莫安宣</t>
  </si>
  <si>
    <t>梁平杰</t>
  </si>
  <si>
    <t>莫元胜</t>
  </si>
  <si>
    <t>粟新明</t>
  </si>
  <si>
    <t>莫军寿</t>
  </si>
  <si>
    <t>苏安均</t>
  </si>
  <si>
    <t>叶明林</t>
  </si>
  <si>
    <t>莫国亮</t>
  </si>
  <si>
    <t>黄必书</t>
  </si>
  <si>
    <t>莫田光</t>
  </si>
  <si>
    <t>叶宏初</t>
  </si>
  <si>
    <t>莫元旭</t>
  </si>
  <si>
    <t>唐世文</t>
  </si>
  <si>
    <t>刘忠德</t>
  </si>
  <si>
    <t>莫士书</t>
  </si>
  <si>
    <t>莫小娥</t>
  </si>
  <si>
    <t>王梅方</t>
  </si>
  <si>
    <t>莫元波</t>
  </si>
  <si>
    <t>唐世才</t>
  </si>
  <si>
    <t>陈宏飞</t>
  </si>
  <si>
    <t>莫为芬</t>
  </si>
  <si>
    <t>龚素娥</t>
  </si>
  <si>
    <t>上元境屯</t>
  </si>
  <si>
    <t>邓增年</t>
  </si>
  <si>
    <t>梁顺德</t>
  </si>
  <si>
    <t>曾开耀</t>
  </si>
  <si>
    <t>黄登国</t>
  </si>
  <si>
    <t>文幸连</t>
  </si>
  <si>
    <t>唐克珍</t>
  </si>
  <si>
    <t>刘宏贵</t>
  </si>
  <si>
    <t>唐日明</t>
  </si>
  <si>
    <t>王芬萍</t>
  </si>
  <si>
    <t>罗素云</t>
  </si>
  <si>
    <t>陈发光</t>
  </si>
  <si>
    <t>黄镇国</t>
  </si>
  <si>
    <t>蒋明</t>
  </si>
  <si>
    <t>王文焕</t>
  </si>
  <si>
    <t>白果村</t>
  </si>
  <si>
    <t>莫江峰</t>
  </si>
  <si>
    <t>塘渡屯</t>
  </si>
  <si>
    <t>莫书刚</t>
  </si>
  <si>
    <t>莫宁飞</t>
  </si>
  <si>
    <t>莫积卿</t>
  </si>
  <si>
    <t>莫积斌</t>
  </si>
  <si>
    <t>莫宁超</t>
  </si>
  <si>
    <t>罗思七</t>
  </si>
  <si>
    <t>罗承斌</t>
  </si>
  <si>
    <t>罗承芬</t>
  </si>
  <si>
    <t>罗小弟</t>
  </si>
  <si>
    <t>罗祖建</t>
  </si>
  <si>
    <t>罗德昆</t>
  </si>
  <si>
    <t>罗新富</t>
  </si>
  <si>
    <t>黄荣胜</t>
  </si>
  <si>
    <t>韦盛</t>
  </si>
  <si>
    <t>罗德松</t>
  </si>
  <si>
    <t>罗承宣</t>
  </si>
  <si>
    <t>罗祖恒</t>
  </si>
  <si>
    <t>罗建周</t>
  </si>
  <si>
    <t>罗祖必</t>
  </si>
  <si>
    <t>罗承玉</t>
  </si>
  <si>
    <t>罗德纯</t>
  </si>
  <si>
    <t>罗全</t>
  </si>
  <si>
    <t>罗建忠</t>
  </si>
  <si>
    <t>罗祖钦</t>
  </si>
  <si>
    <t>黄兴</t>
  </si>
  <si>
    <t>黄大永</t>
  </si>
  <si>
    <t>罗金明</t>
  </si>
  <si>
    <t>罗祖敏</t>
  </si>
  <si>
    <t>罗祖新</t>
  </si>
  <si>
    <t>罗德江</t>
  </si>
  <si>
    <t>罗敏</t>
  </si>
  <si>
    <t>罗方良</t>
  </si>
  <si>
    <t>乌石屯</t>
  </si>
  <si>
    <t>罗茂立</t>
  </si>
  <si>
    <t>张继友</t>
  </si>
  <si>
    <t>罗茂学</t>
  </si>
  <si>
    <t>罗茂秋</t>
  </si>
  <si>
    <t>罗方品</t>
  </si>
  <si>
    <t>罗培初</t>
  </si>
  <si>
    <t>罗茂积</t>
  </si>
  <si>
    <t>罗茂宏</t>
  </si>
  <si>
    <t>罗茂边</t>
  </si>
  <si>
    <t>罗培云</t>
  </si>
  <si>
    <t>罗茂会</t>
  </si>
  <si>
    <t>罗茂辉</t>
  </si>
  <si>
    <t>罗玉英</t>
  </si>
  <si>
    <t>罗松</t>
  </si>
  <si>
    <t>罗建民</t>
  </si>
  <si>
    <t>罗茂龙</t>
  </si>
  <si>
    <t>罗星宏</t>
  </si>
  <si>
    <t>罗茂球</t>
  </si>
  <si>
    <t>罗培方</t>
  </si>
  <si>
    <t>罗然方</t>
  </si>
  <si>
    <t>罗佑方</t>
  </si>
  <si>
    <t>罗星豪</t>
  </si>
  <si>
    <t>罗星回</t>
  </si>
  <si>
    <t>姚爱莲</t>
  </si>
  <si>
    <t>罗红方</t>
  </si>
  <si>
    <t>罗方华</t>
  </si>
  <si>
    <t>罗茂苏</t>
  </si>
  <si>
    <t>罗胜方</t>
  </si>
  <si>
    <t>罗方超</t>
  </si>
  <si>
    <t>罗星法</t>
  </si>
  <si>
    <t>罗方田</t>
  </si>
  <si>
    <t>罗茂信</t>
  </si>
  <si>
    <t>罗小明</t>
  </si>
  <si>
    <t>罗意方</t>
  </si>
  <si>
    <t>罗日方</t>
  </si>
  <si>
    <t>罗赐方</t>
  </si>
  <si>
    <t>黄燕玲</t>
  </si>
  <si>
    <t>罗星丛</t>
  </si>
  <si>
    <t>罗茂哉</t>
  </si>
  <si>
    <t>罗小勤</t>
  </si>
  <si>
    <t>罗美菊</t>
  </si>
  <si>
    <t>罗方</t>
  </si>
  <si>
    <t>罗茂聪</t>
  </si>
  <si>
    <t>罗方陆</t>
  </si>
  <si>
    <t>黄欣然</t>
  </si>
  <si>
    <t>黄江屯</t>
  </si>
  <si>
    <t>黄永兴</t>
  </si>
  <si>
    <t>黄会然</t>
  </si>
  <si>
    <t>于军</t>
  </si>
  <si>
    <t>于平</t>
  </si>
  <si>
    <t>黄德兵</t>
  </si>
  <si>
    <t>黄培明</t>
  </si>
  <si>
    <t>黄德忠</t>
  </si>
  <si>
    <t>黄恒兴</t>
  </si>
  <si>
    <t>黄德昆</t>
  </si>
  <si>
    <t>黄德鹏</t>
  </si>
  <si>
    <t>邓四珍</t>
  </si>
  <si>
    <t>黄德任</t>
  </si>
  <si>
    <t>黄安福</t>
  </si>
  <si>
    <t>黄德芝</t>
  </si>
  <si>
    <t>黄德波</t>
  </si>
  <si>
    <t>黄运德</t>
  </si>
  <si>
    <t>黄福喜</t>
  </si>
  <si>
    <t>黄德宣</t>
  </si>
  <si>
    <t>黄方平</t>
  </si>
  <si>
    <t>黄德立</t>
  </si>
  <si>
    <t>黄世钦</t>
  </si>
  <si>
    <t>黄德彦</t>
  </si>
  <si>
    <t>黄德顺</t>
  </si>
  <si>
    <t>黄世平</t>
  </si>
  <si>
    <t>黄德召</t>
  </si>
  <si>
    <t>黄孟德</t>
  </si>
  <si>
    <t>黄世清</t>
  </si>
  <si>
    <t>谢素云</t>
  </si>
  <si>
    <t xml:space="preserve">莫万修  </t>
  </si>
  <si>
    <t>湾里屯</t>
  </si>
  <si>
    <t>莫万德</t>
  </si>
  <si>
    <t>宾正敏</t>
  </si>
  <si>
    <t>黄清作</t>
  </si>
  <si>
    <t>宾俊明</t>
  </si>
  <si>
    <t>宾俊平</t>
  </si>
  <si>
    <t>宾正曦</t>
  </si>
  <si>
    <t>莫万明</t>
  </si>
  <si>
    <t>山北屯</t>
  </si>
  <si>
    <t>黄祖德</t>
  </si>
  <si>
    <t>黄继刚</t>
  </si>
  <si>
    <t>莫万历</t>
  </si>
  <si>
    <t>莫小奇</t>
  </si>
  <si>
    <t>莫一凡</t>
  </si>
  <si>
    <t>莫培旭</t>
  </si>
  <si>
    <t>莫万鹏</t>
  </si>
  <si>
    <t>莫万和</t>
  </si>
  <si>
    <t>韦先芳</t>
  </si>
  <si>
    <t>莫小兵</t>
  </si>
  <si>
    <t>黄继平</t>
  </si>
  <si>
    <t>黄继章</t>
  </si>
  <si>
    <t>韦玉秀</t>
  </si>
  <si>
    <t>莫万汇</t>
  </si>
  <si>
    <t>莫万云</t>
  </si>
  <si>
    <t>莫万飞</t>
  </si>
  <si>
    <t>莫万钦</t>
  </si>
  <si>
    <t>莫万宏</t>
  </si>
  <si>
    <t>黄祖幸</t>
  </si>
  <si>
    <t>黄继书</t>
  </si>
  <si>
    <t>莫万善</t>
  </si>
  <si>
    <t>莫万强</t>
  </si>
  <si>
    <t>莫万谋</t>
  </si>
  <si>
    <t>莫万喜</t>
  </si>
  <si>
    <t>莫万平</t>
  </si>
  <si>
    <t>莫万能</t>
  </si>
  <si>
    <t>何锡坤</t>
  </si>
  <si>
    <t>坳上屯</t>
  </si>
  <si>
    <t>莫培华</t>
  </si>
  <si>
    <t>莫寄生</t>
  </si>
  <si>
    <t>莫培云</t>
  </si>
  <si>
    <t>徐洪建</t>
  </si>
  <si>
    <t>莫万学</t>
  </si>
  <si>
    <t>王焕区</t>
  </si>
  <si>
    <t>莫培安</t>
  </si>
  <si>
    <t>王焕平</t>
  </si>
  <si>
    <t>何恩志</t>
  </si>
  <si>
    <t>何丽云</t>
  </si>
  <si>
    <t>莫万忠</t>
  </si>
  <si>
    <t>何恩隆</t>
  </si>
  <si>
    <t>黄振宇</t>
  </si>
  <si>
    <t>黄继超</t>
  </si>
  <si>
    <t>莫培基</t>
  </si>
  <si>
    <t>黄桂梅</t>
  </si>
  <si>
    <t>罗方明</t>
  </si>
  <si>
    <t>莫接求</t>
  </si>
  <si>
    <t>王仁德</t>
  </si>
  <si>
    <t>何锡顺</t>
  </si>
  <si>
    <t>何恩剑</t>
  </si>
  <si>
    <t>莫积凤</t>
  </si>
  <si>
    <t>莫培志</t>
  </si>
  <si>
    <t>何恩平</t>
  </si>
  <si>
    <t>黄清旺</t>
  </si>
  <si>
    <t>罗勇</t>
  </si>
  <si>
    <t>何锡煌</t>
  </si>
  <si>
    <t>何恩善</t>
  </si>
  <si>
    <t>何锡辉</t>
  </si>
  <si>
    <t>何永全</t>
  </si>
  <si>
    <t>王焕均</t>
  </si>
  <si>
    <t>唐宏彦</t>
  </si>
  <si>
    <t>西牛塘屯</t>
  </si>
  <si>
    <t>李崇秀</t>
  </si>
  <si>
    <t>唐恩于</t>
  </si>
  <si>
    <t>罗承方</t>
  </si>
  <si>
    <t>罗承雪</t>
  </si>
  <si>
    <t>唐恩雄</t>
  </si>
  <si>
    <t>罗承书</t>
  </si>
  <si>
    <t>唐恩源</t>
  </si>
  <si>
    <t>唐雨稀</t>
  </si>
  <si>
    <t>唐恩修</t>
  </si>
  <si>
    <t>唐祥安</t>
  </si>
  <si>
    <t>黄善江</t>
  </si>
  <si>
    <t>寺背屯</t>
  </si>
  <si>
    <t>黄前敏</t>
  </si>
  <si>
    <t>谢思文</t>
  </si>
  <si>
    <t>黄宣健</t>
  </si>
  <si>
    <t>黄绍永</t>
  </si>
  <si>
    <t>黄绍球</t>
  </si>
  <si>
    <t>黄有明</t>
  </si>
  <si>
    <t>莫月正</t>
  </si>
  <si>
    <t>莫光荣</t>
  </si>
  <si>
    <t>莫善学</t>
  </si>
  <si>
    <t>黄有富</t>
  </si>
  <si>
    <t>黄良球</t>
  </si>
  <si>
    <t>姜德兰</t>
  </si>
  <si>
    <t>黄有谊</t>
  </si>
  <si>
    <t>李红菊</t>
  </si>
  <si>
    <t>莫月荣</t>
  </si>
  <si>
    <t>韦良荣</t>
  </si>
  <si>
    <t>拉庙屯</t>
  </si>
  <si>
    <t>卢邦德</t>
  </si>
  <si>
    <t>韦福忠</t>
  </si>
  <si>
    <t>韦植忠</t>
  </si>
  <si>
    <t>韦忠德</t>
  </si>
  <si>
    <t>韦连忠</t>
  </si>
  <si>
    <t>莫万素</t>
  </si>
  <si>
    <t>韦小忠</t>
  </si>
  <si>
    <t>韦柱忠</t>
  </si>
  <si>
    <t>韦亮忠</t>
  </si>
  <si>
    <t>韦良杰</t>
  </si>
  <si>
    <t>韦宏志</t>
  </si>
  <si>
    <t>黄玉全</t>
  </si>
  <si>
    <t>韦新忠</t>
  </si>
  <si>
    <t>韦良刚</t>
  </si>
  <si>
    <t>韦素凡</t>
  </si>
  <si>
    <t>韦任忠</t>
  </si>
  <si>
    <t>韦良书</t>
  </si>
  <si>
    <t>韦忠国</t>
  </si>
  <si>
    <t>韦良会</t>
  </si>
  <si>
    <t>韦文忠</t>
  </si>
  <si>
    <t>韦庭忠</t>
  </si>
  <si>
    <t>韦昌志</t>
  </si>
  <si>
    <t>韦有忠</t>
  </si>
  <si>
    <t>韦良才</t>
  </si>
  <si>
    <t>韦和忠</t>
  </si>
  <si>
    <t>韦忠学</t>
  </si>
  <si>
    <t>韦春意</t>
  </si>
  <si>
    <t>韦良永</t>
  </si>
  <si>
    <t>韦雪忠</t>
  </si>
  <si>
    <t>黄文耀</t>
  </si>
  <si>
    <t>鲁洞</t>
  </si>
  <si>
    <t>黄小江</t>
  </si>
  <si>
    <t>黄喜林</t>
  </si>
  <si>
    <t>黄继纯</t>
  </si>
  <si>
    <t>何珍秀</t>
  </si>
  <si>
    <t>黄老明</t>
  </si>
  <si>
    <t>黄祖青</t>
  </si>
  <si>
    <t>黄杏梅</t>
  </si>
  <si>
    <t>黄以军</t>
  </si>
  <si>
    <t>黄以平</t>
  </si>
  <si>
    <t>黄祖贵</t>
  </si>
  <si>
    <t>黄继芝</t>
  </si>
  <si>
    <t>黄祖龙</t>
  </si>
  <si>
    <t>黄以新</t>
  </si>
  <si>
    <t>黄以才</t>
  </si>
  <si>
    <t>黄国华</t>
  </si>
  <si>
    <t>罗运凤</t>
  </si>
  <si>
    <t>检测户</t>
  </si>
  <si>
    <t>黄祖林</t>
  </si>
  <si>
    <t>黄祖强</t>
  </si>
  <si>
    <t>黄祖方</t>
  </si>
  <si>
    <t>黄德强</t>
  </si>
  <si>
    <t>黄继和</t>
  </si>
  <si>
    <t>程方梅</t>
  </si>
  <si>
    <t>唐爱荣</t>
  </si>
  <si>
    <t>黄继林</t>
  </si>
  <si>
    <t>黄祖民</t>
  </si>
  <si>
    <t>欧和平</t>
  </si>
  <si>
    <t>欧家</t>
  </si>
  <si>
    <t>欧建周</t>
  </si>
  <si>
    <t>欧建能</t>
  </si>
  <si>
    <t>欧春德</t>
  </si>
  <si>
    <t>欧代忠</t>
  </si>
  <si>
    <t>唐美源</t>
  </si>
  <si>
    <t>欧永波</t>
  </si>
  <si>
    <t>欧世成</t>
  </si>
  <si>
    <t>欧代富</t>
  </si>
  <si>
    <t>莫菊凤</t>
  </si>
  <si>
    <t>吴梦娇</t>
  </si>
  <si>
    <t>欧世强</t>
  </si>
  <si>
    <t>欧世德</t>
  </si>
  <si>
    <t>欧世忠</t>
  </si>
  <si>
    <t>欧世军</t>
  </si>
  <si>
    <t>欧小义</t>
  </si>
  <si>
    <t>黄焕民</t>
  </si>
  <si>
    <t>三汉</t>
  </si>
  <si>
    <t>张良朋</t>
  </si>
  <si>
    <t>教场脚</t>
  </si>
  <si>
    <t>张良友</t>
  </si>
  <si>
    <t>何立秀</t>
  </si>
  <si>
    <t>张吉祥</t>
  </si>
  <si>
    <t>张庆祥</t>
  </si>
  <si>
    <t>张仁祥</t>
  </si>
  <si>
    <t>黄继福</t>
  </si>
  <si>
    <t>黄黎明</t>
  </si>
  <si>
    <t>黄继庄</t>
  </si>
  <si>
    <t>黄继忠</t>
  </si>
  <si>
    <t>黄七明</t>
  </si>
  <si>
    <t>黄继全</t>
  </si>
  <si>
    <t>陈明德</t>
  </si>
  <si>
    <t>陈家</t>
  </si>
  <si>
    <t>陈波</t>
  </si>
  <si>
    <t>陈远生</t>
  </si>
  <si>
    <t>陈双德</t>
  </si>
  <si>
    <t>陈远松</t>
  </si>
  <si>
    <t>陈亮德</t>
  </si>
  <si>
    <t>陈远鹏</t>
  </si>
  <si>
    <t>陈业芳</t>
  </si>
  <si>
    <t>陈金奇</t>
  </si>
  <si>
    <t>陈金祥</t>
  </si>
  <si>
    <t>陈远忠</t>
  </si>
  <si>
    <t>陈金年</t>
  </si>
  <si>
    <t>陈金树</t>
  </si>
  <si>
    <t>刘朝明</t>
  </si>
  <si>
    <t>拉孝</t>
  </si>
  <si>
    <t>黄厚苏</t>
  </si>
  <si>
    <t>曾景光</t>
  </si>
  <si>
    <t>曾景葵</t>
  </si>
  <si>
    <t>曾景科</t>
  </si>
  <si>
    <t>曾景超</t>
  </si>
  <si>
    <t>曾景希</t>
  </si>
  <si>
    <t>曾开善</t>
  </si>
  <si>
    <t>曾开良</t>
  </si>
  <si>
    <t>曾开俭</t>
  </si>
  <si>
    <t>陆美英</t>
  </si>
  <si>
    <t>曾梯</t>
  </si>
  <si>
    <t>曾景坤</t>
  </si>
  <si>
    <t>阳小菊</t>
  </si>
  <si>
    <t>曾景林</t>
  </si>
  <si>
    <t>蒋业智</t>
  </si>
  <si>
    <t>曾开业</t>
  </si>
  <si>
    <t>曾景胜</t>
  </si>
  <si>
    <t>曾华杰</t>
  </si>
  <si>
    <t>李章啟</t>
  </si>
  <si>
    <t>王老毛</t>
  </si>
  <si>
    <t>蒋凤姣</t>
  </si>
  <si>
    <t>李章信</t>
  </si>
  <si>
    <t>曾运明</t>
  </si>
  <si>
    <t>曾景山</t>
  </si>
  <si>
    <t>谢德仁</t>
  </si>
  <si>
    <t>韦雪芬</t>
  </si>
  <si>
    <t>李章智</t>
  </si>
  <si>
    <t>曾景泽</t>
  </si>
  <si>
    <t>莫同山</t>
  </si>
  <si>
    <t>何永亮</t>
  </si>
  <si>
    <t>黄明凤</t>
  </si>
  <si>
    <t>莫安德</t>
  </si>
  <si>
    <t>李建希</t>
  </si>
  <si>
    <t>何锡雄</t>
  </si>
  <si>
    <t>何锡刚</t>
  </si>
  <si>
    <t>李定球</t>
  </si>
  <si>
    <t>李定智</t>
  </si>
  <si>
    <t>李岁敏</t>
  </si>
  <si>
    <t>李家平</t>
  </si>
  <si>
    <t>欧购兰</t>
  </si>
  <si>
    <t>谢雪文</t>
  </si>
  <si>
    <t>曾运平</t>
  </si>
  <si>
    <t>何锡安</t>
  </si>
  <si>
    <t>何锡斌</t>
  </si>
  <si>
    <t>陈连云</t>
  </si>
  <si>
    <t>谢会文</t>
  </si>
  <si>
    <t>曾吉香</t>
  </si>
  <si>
    <t>谢会民</t>
  </si>
  <si>
    <t>谢全人</t>
  </si>
  <si>
    <t>李岁明</t>
  </si>
  <si>
    <t>李章清</t>
  </si>
  <si>
    <t>李桂强</t>
  </si>
  <si>
    <t>李章合</t>
  </si>
  <si>
    <t>何锡章</t>
  </si>
  <si>
    <t>李建业</t>
  </si>
  <si>
    <t>李章玺</t>
  </si>
  <si>
    <t>谢会亭</t>
  </si>
  <si>
    <t>韦义忠</t>
  </si>
  <si>
    <t>莫力明</t>
  </si>
  <si>
    <t>谢继人</t>
  </si>
  <si>
    <t>谢勇文</t>
  </si>
  <si>
    <t>谢玉文</t>
  </si>
  <si>
    <t>罗茂忠</t>
  </si>
  <si>
    <t>何永吉</t>
  </si>
  <si>
    <t>莫亮涛</t>
  </si>
  <si>
    <t>曾菊梅</t>
  </si>
  <si>
    <t>李章陶</t>
  </si>
  <si>
    <t>李岁军</t>
  </si>
  <si>
    <t>李建文</t>
  </si>
  <si>
    <t>熊锦明</t>
  </si>
  <si>
    <t>冉桂秀</t>
  </si>
  <si>
    <t>黄世来</t>
  </si>
  <si>
    <t>莫万敏</t>
  </si>
  <si>
    <t>黄勇兴</t>
  </si>
  <si>
    <t>莫万旭</t>
  </si>
  <si>
    <t>罗星君</t>
  </si>
  <si>
    <t>罗茂康</t>
  </si>
  <si>
    <t>罗方彪</t>
  </si>
  <si>
    <t>罗正林</t>
  </si>
  <si>
    <t>罗祖林</t>
  </si>
  <si>
    <t>莫宁斌</t>
  </si>
  <si>
    <t>罗德规</t>
  </si>
  <si>
    <t>陈雪德</t>
  </si>
  <si>
    <t>陈家屯</t>
  </si>
  <si>
    <t xml:space="preserve"> 蒋世福</t>
  </si>
  <si>
    <t>教场脚屯</t>
  </si>
  <si>
    <t>韦孟德</t>
  </si>
  <si>
    <t>韦明方</t>
  </si>
  <si>
    <t>黄文军</t>
  </si>
  <si>
    <t>鲁洞屯</t>
  </si>
  <si>
    <t>黄祖叶</t>
  </si>
  <si>
    <t>黄祖琪</t>
  </si>
  <si>
    <t>欧建芬</t>
  </si>
  <si>
    <t>三汉屯</t>
  </si>
  <si>
    <t>欧福光</t>
  </si>
  <si>
    <t>欧家屯</t>
  </si>
  <si>
    <t>韦翠姣</t>
  </si>
  <si>
    <t>陈邦飞</t>
  </si>
  <si>
    <t>曾运宏</t>
  </si>
  <si>
    <t>拉孝屯</t>
  </si>
  <si>
    <t>李章福</t>
  </si>
  <si>
    <t>欧恒杰</t>
  </si>
  <si>
    <t>莫安停</t>
  </si>
  <si>
    <t>谢奇人</t>
  </si>
  <si>
    <t>谢斌文</t>
  </si>
  <si>
    <t>谢学文</t>
  </si>
  <si>
    <t>王志强</t>
  </si>
  <si>
    <t>李章勇</t>
  </si>
  <si>
    <t>李康</t>
  </si>
  <si>
    <t>谢田文</t>
  </si>
  <si>
    <t>谢田军</t>
  </si>
  <si>
    <t>韦良云</t>
  </si>
  <si>
    <t>黄俊华</t>
  </si>
  <si>
    <t>双合村</t>
  </si>
  <si>
    <t>余世平</t>
  </si>
  <si>
    <t>江边屯</t>
  </si>
  <si>
    <t>张爱祥</t>
  </si>
  <si>
    <t>都敢屯21号</t>
  </si>
  <si>
    <t>邓必茂</t>
  </si>
  <si>
    <t>六叉沟屯4号</t>
  </si>
  <si>
    <t>夏良安</t>
  </si>
  <si>
    <t>漆登永</t>
  </si>
  <si>
    <t>石盆屯15号</t>
  </si>
  <si>
    <t>夏良球</t>
  </si>
  <si>
    <t>鱼胆屯5号</t>
  </si>
  <si>
    <t>莫友强</t>
  </si>
  <si>
    <t>半洞屯16号</t>
  </si>
  <si>
    <t>沈春龙</t>
  </si>
  <si>
    <t>半洞屯18号</t>
  </si>
  <si>
    <t>余代刚</t>
  </si>
  <si>
    <t>半洞屯29号</t>
  </si>
  <si>
    <t>余匡才</t>
  </si>
  <si>
    <t>邓宗胜</t>
  </si>
  <si>
    <t>百寿镇双合村塘上屯</t>
  </si>
  <si>
    <t>林光茂</t>
  </si>
  <si>
    <t>百寿镇双合村大坪屯10号</t>
  </si>
  <si>
    <t>李宏孝</t>
  </si>
  <si>
    <t>百寿镇双合村大坪屯5号</t>
  </si>
  <si>
    <t>李誉能</t>
  </si>
  <si>
    <t>百寿镇双合村大坪屯6-2号</t>
  </si>
  <si>
    <t>黄昌彦</t>
  </si>
  <si>
    <t>百寿镇双合村都敢屯</t>
  </si>
  <si>
    <t>李敬昌</t>
  </si>
  <si>
    <t>百寿镇双合村都敢屯15号</t>
  </si>
  <si>
    <t>黄昌会</t>
  </si>
  <si>
    <t>百寿镇双合村都敢屯2号</t>
  </si>
  <si>
    <t>黄自明</t>
  </si>
  <si>
    <t>百寿镇双合村都敢屯55号</t>
  </si>
  <si>
    <t>黄幼强</t>
  </si>
  <si>
    <t>百寿镇双合村黄家屯5号</t>
  </si>
  <si>
    <t>王显峰</t>
  </si>
  <si>
    <t>百寿镇双合村岭脚屯11号</t>
  </si>
  <si>
    <t>百寿镇双合村岭脚屯21号</t>
  </si>
  <si>
    <t>曾兴凡</t>
  </si>
  <si>
    <t>百寿镇双合村麻㟖屯</t>
  </si>
  <si>
    <t>曾国周</t>
  </si>
  <si>
    <t>百寿镇双合村麻㟖屯16号</t>
  </si>
  <si>
    <t>曾宪斌</t>
  </si>
  <si>
    <t>百寿镇双合村麻㟖屯20号</t>
  </si>
  <si>
    <t>曾成忠</t>
  </si>
  <si>
    <t>百寿镇双合村麻㟖屯22号</t>
  </si>
  <si>
    <t>邓宗凯</t>
  </si>
  <si>
    <t>百寿镇双合村墙脚屯7号</t>
  </si>
  <si>
    <t>王显芬</t>
  </si>
  <si>
    <t>百寿镇双合村山脚屯16号</t>
  </si>
  <si>
    <t>沈啟凡</t>
  </si>
  <si>
    <t>百寿镇双合村山脚屯21号</t>
  </si>
  <si>
    <t>漆登岸</t>
  </si>
  <si>
    <t>百寿镇双合村石盆屯</t>
  </si>
  <si>
    <t>张生建</t>
  </si>
  <si>
    <t>百寿镇双合村石盆屯20号</t>
  </si>
  <si>
    <t>漆冠群</t>
  </si>
  <si>
    <t>百寿镇双合村鱼胆屯17号</t>
  </si>
  <si>
    <t>百寿镇双合村鱼胆屯24号</t>
  </si>
  <si>
    <t>百寿镇双合村院子田屯21号</t>
  </si>
  <si>
    <t>余顺</t>
  </si>
  <si>
    <t>百寿镇双合村院子田屯23-1号</t>
  </si>
  <si>
    <t>余福德</t>
  </si>
  <si>
    <t>百寿镇双合村院子田屯34号</t>
  </si>
  <si>
    <t>黄德春</t>
  </si>
  <si>
    <t>百寿镇双合村院子田屯36号</t>
  </si>
  <si>
    <t>莫秀琼</t>
  </si>
  <si>
    <t>百寿镇双合村院子田屯4号</t>
  </si>
  <si>
    <t>余建新</t>
  </si>
  <si>
    <t>百寿镇双合村寨上屯37号</t>
  </si>
  <si>
    <t>谢全浩</t>
  </si>
  <si>
    <t>百寿镇双合村长田屯11号</t>
  </si>
  <si>
    <t>黄素兰</t>
  </si>
  <si>
    <t>百寿镇双合村长田屯26号</t>
  </si>
  <si>
    <t>余世军</t>
  </si>
  <si>
    <t>百寿镇双合村半洞屯27号</t>
  </si>
  <si>
    <t>余应学</t>
  </si>
  <si>
    <t>百寿镇双合村半洞屯28号</t>
  </si>
  <si>
    <t>余代雄</t>
  </si>
  <si>
    <t>百寿镇双合村半洞屯31号</t>
  </si>
  <si>
    <t>余世欢</t>
  </si>
  <si>
    <t>百寿镇双合村半洞屯33号</t>
  </si>
  <si>
    <t>陈发军</t>
  </si>
  <si>
    <t>百寿镇双合村半洞屯35号</t>
  </si>
  <si>
    <t>莫忠强</t>
  </si>
  <si>
    <t>百寿镇双合村半洞屯38号</t>
  </si>
  <si>
    <t>陈国祥</t>
  </si>
  <si>
    <t>百寿镇双合村半洞屯9号</t>
  </si>
  <si>
    <t>一般一般农户</t>
  </si>
  <si>
    <t>百寿镇双合村陈家屯</t>
  </si>
  <si>
    <t>张声雲</t>
  </si>
  <si>
    <t>百寿镇双合村大坪屯</t>
  </si>
  <si>
    <t>林光会</t>
  </si>
  <si>
    <t>李书贤</t>
  </si>
  <si>
    <t>百寿镇双合村大坪屯12号</t>
  </si>
  <si>
    <t>林光凯</t>
  </si>
  <si>
    <t>百寿镇双合村大坪屯3号</t>
  </si>
  <si>
    <t>李旭能</t>
  </si>
  <si>
    <t>百寿镇双合村大坪屯6号</t>
  </si>
  <si>
    <t>李贵能</t>
  </si>
  <si>
    <t>李佩琼</t>
  </si>
  <si>
    <t>百寿镇双合村大坪屯9号</t>
  </si>
  <si>
    <t>沈文锋</t>
  </si>
  <si>
    <t>百寿镇双合村都敢屯12号</t>
  </si>
  <si>
    <t>沈龙斌</t>
  </si>
  <si>
    <t>百寿镇双合村都敢屯13号</t>
  </si>
  <si>
    <t>翁正强</t>
  </si>
  <si>
    <t>百寿镇双合村都敢屯19号</t>
  </si>
  <si>
    <t>沈龙归</t>
  </si>
  <si>
    <t>百寿镇双合村都敢屯22号</t>
  </si>
  <si>
    <t>李建芬</t>
  </si>
  <si>
    <t>百寿镇双合村都敢屯23号</t>
  </si>
  <si>
    <t>李吉光</t>
  </si>
  <si>
    <t>百寿镇双合村都敢屯24号</t>
  </si>
  <si>
    <t>李必昌</t>
  </si>
  <si>
    <t>百寿镇双合村都敢屯26号</t>
  </si>
  <si>
    <t>刘汝乐</t>
  </si>
  <si>
    <t>百寿镇双合村都敢屯28号</t>
  </si>
  <si>
    <t>黄昌渊</t>
  </si>
  <si>
    <t>百寿镇双合村都敢屯31-1号</t>
  </si>
  <si>
    <t>翁正芳</t>
  </si>
  <si>
    <t>百寿镇双合村都敢屯33号</t>
  </si>
  <si>
    <t>曾小云</t>
  </si>
  <si>
    <t>百寿镇双合村都敢屯40号</t>
  </si>
  <si>
    <t>沈文奇</t>
  </si>
  <si>
    <t>百寿镇双合村都敢屯42号</t>
  </si>
  <si>
    <t>沈龙成</t>
  </si>
  <si>
    <t>百寿镇双合村都敢屯45号</t>
  </si>
  <si>
    <t>林祥明</t>
  </si>
  <si>
    <t>百寿镇双合村都敢屯46号</t>
  </si>
  <si>
    <t>沈龙清</t>
  </si>
  <si>
    <t>百寿镇双合村都敢屯49号</t>
  </si>
  <si>
    <t>黄昌海</t>
  </si>
  <si>
    <t>百寿镇双合村都敢屯51号</t>
  </si>
  <si>
    <t>李美昌</t>
  </si>
  <si>
    <t>百寿镇双合村都敢屯52号</t>
  </si>
  <si>
    <t>黄昌文</t>
  </si>
  <si>
    <t>百寿镇双合村都敢屯56号</t>
  </si>
  <si>
    <t>黄开渊</t>
  </si>
  <si>
    <t>百寿镇双合村黄家屯10-1号</t>
  </si>
  <si>
    <t>黄吉渊</t>
  </si>
  <si>
    <t>百寿镇双合村黄家屯4-1号</t>
  </si>
  <si>
    <t>黄宏渊</t>
  </si>
  <si>
    <t>百寿镇双合村黄家屯4-2号</t>
  </si>
  <si>
    <t>黄荣渊</t>
  </si>
  <si>
    <t>百寿镇双合村黄家屯8号</t>
  </si>
  <si>
    <t>朱柏军</t>
  </si>
  <si>
    <t>百寿镇双合村岭脚屯16号</t>
  </si>
  <si>
    <t>朱孟华</t>
  </si>
  <si>
    <t>百寿镇双合村岭脚屯18号</t>
  </si>
  <si>
    <t>朱世佳</t>
  </si>
  <si>
    <t>百寿镇双合村岭脚屯22号</t>
  </si>
  <si>
    <t>袁书华</t>
  </si>
  <si>
    <t>百寿镇双合村岭脚屯25号</t>
  </si>
  <si>
    <t>蒋光辉</t>
  </si>
  <si>
    <t>百寿镇双合村岭脚屯26号</t>
  </si>
  <si>
    <t>袁明军</t>
  </si>
  <si>
    <t>百寿镇双合村岭脚屯29号</t>
  </si>
  <si>
    <t>唐荣超</t>
  </si>
  <si>
    <t>百寿镇双合村岭脚屯2号</t>
  </si>
  <si>
    <t>唐日德</t>
  </si>
  <si>
    <t>百寿镇双合村岭脚屯30号</t>
  </si>
  <si>
    <t>唐日学</t>
  </si>
  <si>
    <t>百寿镇双合村岭脚屯31号</t>
  </si>
  <si>
    <t>罗佑德</t>
  </si>
  <si>
    <t>百寿镇双合村岭脚屯32号</t>
  </si>
  <si>
    <t>朱柏学</t>
  </si>
  <si>
    <t>百寿镇双合村岭脚屯3号</t>
  </si>
  <si>
    <t>蒋业友</t>
  </si>
  <si>
    <t>百寿镇双合村岭脚屯4号</t>
  </si>
  <si>
    <t>百寿镇双合村岭脚屯5-1号</t>
  </si>
  <si>
    <t>杨赐禄</t>
  </si>
  <si>
    <t>百寿镇双合村六叉沟屯10号</t>
  </si>
  <si>
    <t>邓宗海</t>
  </si>
  <si>
    <t>百寿镇双合村六叉沟屯1号</t>
  </si>
  <si>
    <t>百寿镇双合村六叉沟屯2号</t>
  </si>
  <si>
    <t>邓必现</t>
  </si>
  <si>
    <t>百寿镇双合村六叉沟屯5号</t>
  </si>
  <si>
    <t>杨诗元</t>
  </si>
  <si>
    <t>百寿镇双合村六叉沟屯6-1号</t>
  </si>
  <si>
    <t>余秀兰</t>
  </si>
  <si>
    <t>百寿镇双合村六叉沟屯7号</t>
  </si>
  <si>
    <t>曾凡军</t>
  </si>
  <si>
    <t>百寿镇双合村麻㟖屯13号</t>
  </si>
  <si>
    <t>曾国祥</t>
  </si>
  <si>
    <t>百寿镇双合村麻㟖屯24号</t>
  </si>
  <si>
    <t>曾海繁</t>
  </si>
  <si>
    <t>百寿镇双合村麻㟖屯29号</t>
  </si>
  <si>
    <t>曾国汉</t>
  </si>
  <si>
    <t>百寿镇双合村麻㟖屯7号</t>
  </si>
  <si>
    <t>曾国礼</t>
  </si>
  <si>
    <t>百寿镇双合村麻㟖屯8-1号</t>
  </si>
  <si>
    <t>曾国华</t>
  </si>
  <si>
    <t>百寿镇双合村麻㟖屯8号</t>
  </si>
  <si>
    <t>曾定鹏</t>
  </si>
  <si>
    <t>百寿镇双合村麻㟖屯9号</t>
  </si>
  <si>
    <t>王祖良</t>
  </si>
  <si>
    <t>百寿镇双合村山脚屯13号</t>
  </si>
  <si>
    <t>王显臻</t>
  </si>
  <si>
    <t>百寿镇双合村山脚屯15号</t>
  </si>
  <si>
    <t>王文西</t>
  </si>
  <si>
    <t>百寿镇双合村山脚屯19号</t>
  </si>
  <si>
    <t>覃维忠</t>
  </si>
  <si>
    <t>百寿镇双合村山脚屯2号</t>
  </si>
  <si>
    <t>莫培济</t>
  </si>
  <si>
    <t>百寿镇双合村山脚屯6号</t>
  </si>
  <si>
    <t>莫培纳</t>
  </si>
  <si>
    <t>百寿镇双合村山脚屯7号</t>
  </si>
  <si>
    <t>赵志雄</t>
  </si>
  <si>
    <t>百寿镇双合村上村屯</t>
  </si>
  <si>
    <t>黄有群</t>
  </si>
  <si>
    <t>漆昭胜</t>
  </si>
  <si>
    <t>百寿镇双合村石盆屯11-1号</t>
  </si>
  <si>
    <t>漆梓余</t>
  </si>
  <si>
    <t>百寿镇双合村石盆屯11号</t>
  </si>
  <si>
    <t>漆净</t>
  </si>
  <si>
    <t>百寿镇双合村石盆屯1-1号</t>
  </si>
  <si>
    <t>漆昭军</t>
  </si>
  <si>
    <t>百寿镇双合村石盆屯12-1号</t>
  </si>
  <si>
    <t>漆昭敏</t>
  </si>
  <si>
    <t>百寿镇双合村石盆屯12号</t>
  </si>
  <si>
    <t>张生佑</t>
  </si>
  <si>
    <t>百寿镇双合村石盆屯19号</t>
  </si>
  <si>
    <t>漆光弦</t>
  </si>
  <si>
    <t>百寿镇双合村石盆屯21号</t>
  </si>
  <si>
    <t>张生强</t>
  </si>
  <si>
    <t>百寿镇双合村石盆屯22号</t>
  </si>
  <si>
    <t>陈美中</t>
  </si>
  <si>
    <t>百寿镇双合村石盆屯23-1号</t>
  </si>
  <si>
    <t>陈继身</t>
  </si>
  <si>
    <t>百寿镇双合村石盆屯23号</t>
  </si>
  <si>
    <t>漆念丹</t>
  </si>
  <si>
    <t>百寿镇双合村石盆屯24号</t>
  </si>
  <si>
    <t>漆光族</t>
  </si>
  <si>
    <t>百寿镇双合村石盆屯2号</t>
  </si>
  <si>
    <t>漆光亚</t>
  </si>
  <si>
    <t>百寿镇双合村石盆屯3-1号</t>
  </si>
  <si>
    <t>漆登积</t>
  </si>
  <si>
    <t>百寿镇双合村石盆屯3号</t>
  </si>
  <si>
    <t>周寿平</t>
  </si>
  <si>
    <t>百寿镇双合村双塘屯13号</t>
  </si>
  <si>
    <t>周寿康</t>
  </si>
  <si>
    <t>百寿镇双合村双塘屯16号</t>
  </si>
  <si>
    <t>周寿林</t>
  </si>
  <si>
    <t>百寿镇双合村双塘屯18号</t>
  </si>
  <si>
    <t>朱柏勇</t>
  </si>
  <si>
    <t>百寿镇双合村双塘屯4号</t>
  </si>
  <si>
    <t>朱明兴</t>
  </si>
  <si>
    <t>百寿镇双合村双塘屯9号</t>
  </si>
  <si>
    <t>邓以军</t>
  </si>
  <si>
    <t>百寿镇双合村塘上屯10号</t>
  </si>
  <si>
    <t>邓以德</t>
  </si>
  <si>
    <t>百寿镇双合村塘上屯11号</t>
  </si>
  <si>
    <t>邓以康</t>
  </si>
  <si>
    <t>百寿镇双合村塘上屯15号</t>
  </si>
  <si>
    <t>邓宗保</t>
  </si>
  <si>
    <t>百寿镇双合村塘上屯18号</t>
  </si>
  <si>
    <t>邓宗劭</t>
  </si>
  <si>
    <t>百寿镇双合村塘上屯27号</t>
  </si>
  <si>
    <t>曾国飞</t>
  </si>
  <si>
    <t>百寿镇双合村鱼胆屯</t>
  </si>
  <si>
    <t>夏文娟</t>
  </si>
  <si>
    <t>百寿镇双合村鱼胆屯11号</t>
  </si>
  <si>
    <t>曾定成</t>
  </si>
  <si>
    <t>百寿镇双合村鱼胆屯14号</t>
  </si>
  <si>
    <t>曾国旺</t>
  </si>
  <si>
    <t>百寿镇双合村鱼胆屯18-3号</t>
  </si>
  <si>
    <t>曾定芳</t>
  </si>
  <si>
    <t>百寿镇双合村鱼胆屯18号</t>
  </si>
  <si>
    <t>曾国佳</t>
  </si>
  <si>
    <t>百寿镇双合村鱼胆屯20号</t>
  </si>
  <si>
    <t>夏茂生</t>
  </si>
  <si>
    <t>百寿镇双合村鱼胆屯23号</t>
  </si>
  <si>
    <t>沈祥龙</t>
  </si>
  <si>
    <t>百寿镇双合村鱼胆屯29号</t>
  </si>
  <si>
    <t>蒋业荣</t>
  </si>
  <si>
    <t>百寿镇双合村鱼胆屯32号</t>
  </si>
  <si>
    <t>李善光</t>
  </si>
  <si>
    <t>百寿镇双合村鱼胆屯39号</t>
  </si>
  <si>
    <t>夏稳祥</t>
  </si>
  <si>
    <t>百寿镇双合村鱼胆屯9号</t>
  </si>
  <si>
    <t>袁书强</t>
  </si>
  <si>
    <t>百寿镇双合村袁家屯14号</t>
  </si>
  <si>
    <t>袁明德</t>
  </si>
  <si>
    <t>百寿镇双合村袁家屯17-2号</t>
  </si>
  <si>
    <t>陈元敏</t>
  </si>
  <si>
    <t>百寿镇双合村袁家屯19号</t>
  </si>
  <si>
    <t>袁书壮</t>
  </si>
  <si>
    <t>百寿镇双合村袁家屯4号</t>
  </si>
  <si>
    <t>袁书业</t>
  </si>
  <si>
    <t>百寿镇双合村袁家屯7号</t>
  </si>
  <si>
    <t>漆光小</t>
  </si>
  <si>
    <t>百寿镇双合村院子田屯</t>
  </si>
  <si>
    <t>周国兴</t>
  </si>
  <si>
    <t>百寿镇双合村院子田屯10-2号</t>
  </si>
  <si>
    <t>余待永</t>
  </si>
  <si>
    <t>百寿镇双合村院子田屯13号</t>
  </si>
  <si>
    <t>余世波</t>
  </si>
  <si>
    <t>百寿镇双合村院子田屯14号</t>
  </si>
  <si>
    <t>卢雪珍</t>
  </si>
  <si>
    <t>百寿镇双合村院子田屯19号</t>
  </si>
  <si>
    <t>周庆军</t>
  </si>
  <si>
    <t>百寿镇双合村院子田屯2-1号</t>
  </si>
  <si>
    <t>骆茂林</t>
  </si>
  <si>
    <t>百寿镇双合村院子田屯22号</t>
  </si>
  <si>
    <t>余世书</t>
  </si>
  <si>
    <t>百寿镇双合村院子田屯28号</t>
  </si>
  <si>
    <t>余匡培</t>
  </si>
  <si>
    <t>百寿镇双合村院子田屯29号</t>
  </si>
  <si>
    <t>周寿永</t>
  </si>
  <si>
    <t>百寿镇双合村院子田屯32号</t>
  </si>
  <si>
    <t>梁和明</t>
  </si>
  <si>
    <t>百寿镇双合村院子田屯33号</t>
  </si>
  <si>
    <t>余世希</t>
  </si>
  <si>
    <t>百寿镇双合村院子田屯38号</t>
  </si>
  <si>
    <t>余世常</t>
  </si>
  <si>
    <t>百寿镇双合村院子田屯39号</t>
  </si>
  <si>
    <t>余匡永</t>
  </si>
  <si>
    <t>百寿镇双合村院子田屯42号</t>
  </si>
  <si>
    <t>余世芳</t>
  </si>
  <si>
    <t>百寿镇双合村院子田屯45号</t>
  </si>
  <si>
    <t>周庆学</t>
  </si>
  <si>
    <t>百寿镇双合村院子田屯49-1号</t>
  </si>
  <si>
    <t>百寿镇双合村院子田屯50-1号</t>
  </si>
  <si>
    <t>黄礼明</t>
  </si>
  <si>
    <t>百寿镇双合村院子田屯52号</t>
  </si>
  <si>
    <t>余世兴</t>
  </si>
  <si>
    <t>百寿镇双合村院子田屯5号</t>
  </si>
  <si>
    <t>王华</t>
  </si>
  <si>
    <t>百寿镇双合村院子田屯6号</t>
  </si>
  <si>
    <t>余世义</t>
  </si>
  <si>
    <t>百寿镇双合村寨上屯10号</t>
  </si>
  <si>
    <t>百寿镇双合村寨上屯13-1号</t>
  </si>
  <si>
    <t>黄积义</t>
  </si>
  <si>
    <t>百寿镇双合村寨上屯14号</t>
  </si>
  <si>
    <t>黄忠波</t>
  </si>
  <si>
    <t>百寿镇双合村寨上屯16号</t>
  </si>
  <si>
    <t>余匡波</t>
  </si>
  <si>
    <t>百寿镇双合村寨上屯17-1号</t>
  </si>
  <si>
    <t>余匡海</t>
  </si>
  <si>
    <t>百寿镇双合村寨上屯17号</t>
  </si>
  <si>
    <t>沈啟清</t>
  </si>
  <si>
    <t>百寿镇双合村寨上屯18号</t>
  </si>
  <si>
    <t>余匡宣</t>
  </si>
  <si>
    <t>余小宁</t>
  </si>
  <si>
    <t>百寿镇双合村寨上屯19-1号</t>
  </si>
  <si>
    <t>黄文球</t>
  </si>
  <si>
    <t>百寿镇双合村寨上屯1号</t>
  </si>
  <si>
    <t>唐清林</t>
  </si>
  <si>
    <t>百寿镇双合村寨上屯21号</t>
  </si>
  <si>
    <t>百寿镇双合村寨上屯22号</t>
  </si>
  <si>
    <t>周福忠</t>
  </si>
  <si>
    <t>百寿镇双合村寨上屯26号</t>
  </si>
  <si>
    <t>周华明</t>
  </si>
  <si>
    <t>百寿镇双合村寨上屯28号</t>
  </si>
  <si>
    <t>黄昌奇</t>
  </si>
  <si>
    <t>百寿镇双合村寨上屯29号</t>
  </si>
  <si>
    <t>黄忠强</t>
  </si>
  <si>
    <t>百寿镇双合村寨上屯2号</t>
  </si>
  <si>
    <t>黄世庭</t>
  </si>
  <si>
    <t>百寿镇双合村寨上屯31号</t>
  </si>
  <si>
    <t>余匡飞</t>
  </si>
  <si>
    <t>百寿镇双合村寨上屯34号</t>
  </si>
  <si>
    <t>黄积智</t>
  </si>
  <si>
    <t>百寿镇双合村寨上屯36号</t>
  </si>
  <si>
    <t>余日新</t>
  </si>
  <si>
    <t>百寿镇双合村寨上屯39号</t>
  </si>
  <si>
    <t>黄世才</t>
  </si>
  <si>
    <t>百寿镇双合村寨上屯41号</t>
  </si>
  <si>
    <t>余匡学</t>
  </si>
  <si>
    <t>百寿镇双合村寨上屯5号</t>
  </si>
  <si>
    <t>漆昭明</t>
  </si>
  <si>
    <t>百寿镇双合村长田屯14号</t>
  </si>
  <si>
    <t>唐宏义</t>
  </si>
  <si>
    <t>百寿镇双合村长田屯18号</t>
  </si>
  <si>
    <t>代自成</t>
  </si>
  <si>
    <t>百寿镇双合村长田屯22号</t>
  </si>
  <si>
    <t>王文军</t>
  </si>
  <si>
    <t>百寿镇双合村长田屯25号</t>
  </si>
  <si>
    <t>漆昭强</t>
  </si>
  <si>
    <t>百寿镇双合村长田屯27号</t>
  </si>
  <si>
    <t>代自芳</t>
  </si>
  <si>
    <t>百寿镇双合村长田屯28号</t>
  </si>
  <si>
    <t>谢宏光</t>
  </si>
  <si>
    <t>百寿镇双合村长田屯29号</t>
  </si>
  <si>
    <t>张有名</t>
  </si>
  <si>
    <t>百寿镇双合村长田屯2号</t>
  </si>
  <si>
    <t>漆菊桂</t>
  </si>
  <si>
    <t>百寿镇双合村长田屯3号</t>
  </si>
  <si>
    <t>代明辉</t>
  </si>
  <si>
    <t>百寿镇双合村长田屯6号</t>
  </si>
  <si>
    <t>代自雪</t>
  </si>
  <si>
    <t>百寿镇双合村长田屯7号</t>
  </si>
  <si>
    <t>卫荣成</t>
  </si>
  <si>
    <t>双合村墙脚屯</t>
  </si>
  <si>
    <t>夏健祥</t>
  </si>
  <si>
    <t>百寿镇双合村半洞屯</t>
  </si>
  <si>
    <t>翁正飞</t>
  </si>
  <si>
    <t>余红平</t>
  </si>
  <si>
    <t>邓宗弼</t>
  </si>
  <si>
    <t>黄明知</t>
  </si>
  <si>
    <t>邓宗东</t>
  </si>
  <si>
    <t>余世海</t>
  </si>
  <si>
    <t xml:space="preserve">曾明	</t>
  </si>
  <si>
    <t>陈桥安</t>
  </si>
  <si>
    <t>张生源</t>
  </si>
  <si>
    <t>曾国平</t>
  </si>
  <si>
    <t>邓宗辉</t>
  </si>
  <si>
    <t>袁书学</t>
  </si>
  <si>
    <t>李国昌</t>
  </si>
  <si>
    <t>冉爱菊</t>
  </si>
  <si>
    <t>袁书德</t>
  </si>
  <si>
    <t>余世美</t>
  </si>
  <si>
    <t>余匡恒</t>
  </si>
  <si>
    <t>余桂平</t>
  </si>
  <si>
    <t>余志</t>
  </si>
  <si>
    <t>曾国兴</t>
  </si>
  <si>
    <t>邓宗瑜</t>
  </si>
  <si>
    <t>余世远</t>
  </si>
  <si>
    <t>漆光辉</t>
  </si>
  <si>
    <t>余江</t>
  </si>
  <si>
    <t>英元龙</t>
  </si>
  <si>
    <t>邓宗德</t>
  </si>
  <si>
    <t>黄幼刚</t>
  </si>
  <si>
    <t>莫元芳</t>
  </si>
  <si>
    <t>张英能</t>
  </si>
  <si>
    <t>王文全</t>
  </si>
  <si>
    <t>邓承韬</t>
  </si>
  <si>
    <t>莫宗飞</t>
  </si>
  <si>
    <t>马昌龙</t>
  </si>
  <si>
    <t>黄仕珍</t>
  </si>
  <si>
    <t>邓承军</t>
  </si>
  <si>
    <t>三河村</t>
  </si>
  <si>
    <t>刘啟庭</t>
  </si>
  <si>
    <t>拉胆脚屯13号</t>
  </si>
  <si>
    <t>叶谋能</t>
  </si>
  <si>
    <t>拉胆脚屯22号</t>
  </si>
  <si>
    <t>冯纯忠</t>
  </si>
  <si>
    <t>低塘屯10-2号</t>
  </si>
  <si>
    <t>冯希月</t>
  </si>
  <si>
    <t>低塘屯15号</t>
  </si>
  <si>
    <t>冯纯平</t>
  </si>
  <si>
    <t>低塘屯19-1号</t>
  </si>
  <si>
    <t>冯纯建</t>
  </si>
  <si>
    <t>低塘屯5号</t>
  </si>
  <si>
    <t>冯秋娥</t>
  </si>
  <si>
    <t>低塘屯9号</t>
  </si>
  <si>
    <t>冯纯元</t>
  </si>
  <si>
    <t>低塘屯1-1号</t>
  </si>
  <si>
    <t>冯运林</t>
  </si>
  <si>
    <t>低塘屯14号</t>
  </si>
  <si>
    <t>冯纯芝</t>
  </si>
  <si>
    <t>低塘屯4号</t>
  </si>
  <si>
    <t>冯纯付</t>
  </si>
  <si>
    <t>低塘屯6号</t>
  </si>
  <si>
    <t>姚事欢</t>
  </si>
  <si>
    <t>板坡屯99号</t>
  </si>
  <si>
    <t>姚华光</t>
  </si>
  <si>
    <t>板坡屯73号</t>
  </si>
  <si>
    <t>姚伟光</t>
  </si>
  <si>
    <t>板坡屯72号</t>
  </si>
  <si>
    <t>姚开献</t>
  </si>
  <si>
    <t>板坡屯6号</t>
  </si>
  <si>
    <t>姚明周</t>
  </si>
  <si>
    <t>板坡屯67号</t>
  </si>
  <si>
    <t>姚世国</t>
  </si>
  <si>
    <t>板坡屯60号</t>
  </si>
  <si>
    <t>姚明敬</t>
  </si>
  <si>
    <t>板坡屯55号</t>
  </si>
  <si>
    <t>姚永福</t>
  </si>
  <si>
    <t>板坡屯47号</t>
  </si>
  <si>
    <t>姚明强</t>
  </si>
  <si>
    <t>板坡屯46号</t>
  </si>
  <si>
    <t>姚明哲</t>
  </si>
  <si>
    <t>板坡屯43号</t>
  </si>
  <si>
    <t>姚明畅</t>
  </si>
  <si>
    <t>板坡屯36号</t>
  </si>
  <si>
    <t>姚世伟</t>
  </si>
  <si>
    <t>板坡屯2号</t>
  </si>
  <si>
    <t>姚开知</t>
  </si>
  <si>
    <t>板坡屯23-1号</t>
  </si>
  <si>
    <t>姚明智</t>
  </si>
  <si>
    <t>板坡屯113号</t>
  </si>
  <si>
    <t>姚开艺</t>
  </si>
  <si>
    <t>板坡屯104号</t>
  </si>
  <si>
    <t>黄先龙</t>
  </si>
  <si>
    <t>大周屯16-1号</t>
  </si>
  <si>
    <t>黄培安</t>
  </si>
  <si>
    <t>大周屯37号</t>
  </si>
  <si>
    <t>黄定军</t>
  </si>
  <si>
    <t>大周屯59号</t>
  </si>
  <si>
    <t>黄先立</t>
  </si>
  <si>
    <t>大周屯9号</t>
  </si>
  <si>
    <t>黄华辉</t>
  </si>
  <si>
    <t>大周屯14号</t>
  </si>
  <si>
    <t>黄耀辉</t>
  </si>
  <si>
    <t>大周屯41号</t>
  </si>
  <si>
    <t>秦荣珍</t>
  </si>
  <si>
    <t>小周屯15号</t>
  </si>
  <si>
    <t>黄绪庆</t>
  </si>
  <si>
    <t>小周屯21号</t>
  </si>
  <si>
    <t>黄绪能</t>
  </si>
  <si>
    <t>小周屯25号</t>
  </si>
  <si>
    <t>陈远连</t>
  </si>
  <si>
    <t>小周屯26号</t>
  </si>
  <si>
    <t>刘珍兰</t>
  </si>
  <si>
    <t>小周屯27号</t>
  </si>
  <si>
    <t>叶谋介</t>
  </si>
  <si>
    <t>小周屯42号</t>
  </si>
  <si>
    <t>曾开伟</t>
  </si>
  <si>
    <t>小周屯77号</t>
  </si>
  <si>
    <t>罗龙秀</t>
  </si>
  <si>
    <t>小周屯7号</t>
  </si>
  <si>
    <t>沈龙福</t>
  </si>
  <si>
    <t>小周屯84号</t>
  </si>
  <si>
    <t>叶远兴</t>
  </si>
  <si>
    <t>小周屯47号</t>
  </si>
  <si>
    <t>叶宏福</t>
  </si>
  <si>
    <t>小周屯40号</t>
  </si>
  <si>
    <t>莫安贵</t>
  </si>
  <si>
    <t>小周屯69号</t>
  </si>
  <si>
    <t>黄穆桂</t>
  </si>
  <si>
    <t>小周屯65号</t>
  </si>
  <si>
    <t>叶谋金</t>
  </si>
  <si>
    <t>小周屯73号</t>
  </si>
  <si>
    <t>唐宏素</t>
  </si>
  <si>
    <t>龙井屯34号</t>
  </si>
  <si>
    <t>陆方忠</t>
  </si>
  <si>
    <t>王家胆屯15号</t>
  </si>
  <si>
    <t>谭四红</t>
  </si>
  <si>
    <t>王家胆屯24号</t>
  </si>
  <si>
    <t>谭庆民</t>
  </si>
  <si>
    <t>王家胆屯37号</t>
  </si>
  <si>
    <t>莫善忠</t>
  </si>
  <si>
    <t>王家胆屯33号</t>
  </si>
  <si>
    <t>王家胆屯11号</t>
  </si>
  <si>
    <t>唐祠荣</t>
  </si>
  <si>
    <t>旧县屯15号</t>
  </si>
  <si>
    <t>莫玉平</t>
  </si>
  <si>
    <t>旧县屯31号</t>
  </si>
  <si>
    <t>黄流建</t>
  </si>
  <si>
    <t>旧县屯47-1号</t>
  </si>
  <si>
    <t>黄流忠</t>
  </si>
  <si>
    <t>旧县屯58号</t>
  </si>
  <si>
    <t>黄流国</t>
  </si>
  <si>
    <t>旧县屯59号</t>
  </si>
  <si>
    <t>黄修朋</t>
  </si>
  <si>
    <t>旧县屯5号</t>
  </si>
  <si>
    <t>黄流东</t>
  </si>
  <si>
    <t>旧县屯68号</t>
  </si>
  <si>
    <t>旧县屯71号</t>
  </si>
  <si>
    <t>唐祠睦</t>
  </si>
  <si>
    <t>旧县屯85号</t>
  </si>
  <si>
    <t>唐祠学</t>
  </si>
  <si>
    <t>旧县屯88号</t>
  </si>
  <si>
    <t>旧县屯97号</t>
  </si>
  <si>
    <t>旧县屯31-1号</t>
  </si>
  <si>
    <t>黄修豪</t>
  </si>
  <si>
    <t>旧县屯79号</t>
  </si>
  <si>
    <t>唐章超</t>
  </si>
  <si>
    <t>旧县屯38号</t>
  </si>
  <si>
    <t>谢清秀</t>
  </si>
  <si>
    <t>旧县屯18号</t>
  </si>
  <si>
    <t>黄修强</t>
  </si>
  <si>
    <t>旧县屯78号</t>
  </si>
  <si>
    <t>黄小明</t>
  </si>
  <si>
    <t>旧县屯58-1号</t>
  </si>
  <si>
    <t>唐词良</t>
  </si>
  <si>
    <t>旧县屯91号</t>
  </si>
  <si>
    <t>莫干全</t>
  </si>
  <si>
    <t>旧县屯6号</t>
  </si>
  <si>
    <t>莫善潮</t>
  </si>
  <si>
    <t>石排屯2号</t>
  </si>
  <si>
    <t>石排屯40号</t>
  </si>
  <si>
    <t>莫善德</t>
  </si>
  <si>
    <t>石排屯4号</t>
  </si>
  <si>
    <t>莫树昆</t>
  </si>
  <si>
    <t>石排屯58号</t>
  </si>
  <si>
    <t>石排屯59号</t>
  </si>
  <si>
    <t>莫取禄</t>
  </si>
  <si>
    <t>石排屯11号</t>
  </si>
  <si>
    <t>莫取规</t>
  </si>
  <si>
    <t>石排屯56号</t>
  </si>
  <si>
    <t>石排屯7号</t>
  </si>
  <si>
    <t>莫取宾</t>
  </si>
  <si>
    <t>石排屯37号</t>
  </si>
  <si>
    <t>莫善波</t>
  </si>
  <si>
    <t>石排屯10号</t>
  </si>
  <si>
    <t>叶癸木</t>
  </si>
  <si>
    <t>都江屯18号</t>
  </si>
  <si>
    <t>黄前飞</t>
  </si>
  <si>
    <t>都江屯32号</t>
  </si>
  <si>
    <t>杨永志</t>
  </si>
  <si>
    <t>都江屯33号</t>
  </si>
  <si>
    <t>罗良杰</t>
  </si>
  <si>
    <t>都江屯43号</t>
  </si>
  <si>
    <t>叶强</t>
  </si>
  <si>
    <t>都江屯46号</t>
  </si>
  <si>
    <t>伍燕均</t>
  </si>
  <si>
    <t>都江屯51号</t>
  </si>
  <si>
    <t>叶谋泽</t>
  </si>
  <si>
    <t>都江屯53号</t>
  </si>
  <si>
    <t>曹先均</t>
  </si>
  <si>
    <t>都江屯60号</t>
  </si>
  <si>
    <t>曾景华</t>
  </si>
  <si>
    <t>都江屯26号</t>
  </si>
  <si>
    <t>叶远新</t>
  </si>
  <si>
    <t>都江屯41号</t>
  </si>
  <si>
    <t>张日勤</t>
  </si>
  <si>
    <t>都江屯49号</t>
  </si>
  <si>
    <t>都江屯45号</t>
  </si>
  <si>
    <t>叶谋光</t>
  </si>
  <si>
    <t>都江屯27号</t>
  </si>
  <si>
    <t>曹海明</t>
  </si>
  <si>
    <t>都江屯34号</t>
  </si>
  <si>
    <t>龙泉屯10号</t>
  </si>
  <si>
    <t>陈美泽</t>
  </si>
  <si>
    <t>龙泉屯12-1号</t>
  </si>
  <si>
    <t>陈美琦</t>
  </si>
  <si>
    <t>龙泉屯22-1号</t>
  </si>
  <si>
    <t>吴继荣</t>
  </si>
  <si>
    <t>龙泉屯52号</t>
  </si>
  <si>
    <t>陈三志</t>
  </si>
  <si>
    <t>龙泉屯53号</t>
  </si>
  <si>
    <t>陈建国</t>
  </si>
  <si>
    <t>龙泉屯8号</t>
  </si>
  <si>
    <t>陈纪三</t>
  </si>
  <si>
    <t>龙泉屯41号</t>
  </si>
  <si>
    <t>陈永三</t>
  </si>
  <si>
    <t>龙泉屯7号</t>
  </si>
  <si>
    <t>陈朋三</t>
  </si>
  <si>
    <t>龙泉屯23-1号</t>
  </si>
  <si>
    <t>陈庆华</t>
  </si>
  <si>
    <t>龙泉屯2-1号</t>
  </si>
  <si>
    <t>陈三如</t>
  </si>
  <si>
    <t>龙泉屯53-1号</t>
  </si>
  <si>
    <t>陈平身</t>
  </si>
  <si>
    <t>龙泉屯36号</t>
  </si>
  <si>
    <t>陈永身</t>
  </si>
  <si>
    <t>龙泉屯30号</t>
  </si>
  <si>
    <t>陈美钦</t>
  </si>
  <si>
    <t>龙泉屯137号</t>
  </si>
  <si>
    <t>韦宏书</t>
  </si>
  <si>
    <t>明村屯11号</t>
  </si>
  <si>
    <t>韦友忠</t>
  </si>
  <si>
    <t>明村屯14号</t>
  </si>
  <si>
    <t>韦国忠</t>
  </si>
  <si>
    <t>明村屯18号</t>
  </si>
  <si>
    <t>韦家杰</t>
  </si>
  <si>
    <t>明村屯34号</t>
  </si>
  <si>
    <t>谢清光</t>
  </si>
  <si>
    <t>明村屯44号</t>
  </si>
  <si>
    <t>谢清国</t>
  </si>
  <si>
    <t>明村屯32号</t>
  </si>
  <si>
    <t>苏艳新</t>
  </si>
  <si>
    <t>明村屯15号</t>
  </si>
  <si>
    <t>韦素兰</t>
  </si>
  <si>
    <t>明村屯42号</t>
  </si>
  <si>
    <t>文琳园</t>
  </si>
  <si>
    <t>白田屯40号</t>
  </si>
  <si>
    <t>陈沿均</t>
  </si>
  <si>
    <t>白田屯27号</t>
  </si>
  <si>
    <t>黄修科</t>
  </si>
  <si>
    <t>拉累屯103号</t>
  </si>
  <si>
    <t>黄永良</t>
  </si>
  <si>
    <t>拉累屯33号</t>
  </si>
  <si>
    <t>黄怀章</t>
  </si>
  <si>
    <t>拉累屯56号</t>
  </si>
  <si>
    <t>黄修志</t>
  </si>
  <si>
    <t>拉累屯69号</t>
  </si>
  <si>
    <t>拉累屯6号</t>
  </si>
  <si>
    <t>拉累屯77号</t>
  </si>
  <si>
    <t>黄修清</t>
  </si>
  <si>
    <t>拉累屯95号</t>
  </si>
  <si>
    <t>黄怀装</t>
  </si>
  <si>
    <t>拉累屯74号</t>
  </si>
  <si>
    <t>黄修选</t>
  </si>
  <si>
    <t>拉累屯68号</t>
  </si>
  <si>
    <t>黄怀畅</t>
  </si>
  <si>
    <t>拉累屯39号</t>
  </si>
  <si>
    <t>黄永雄</t>
  </si>
  <si>
    <t>拉累屯14号</t>
  </si>
  <si>
    <t>潘小康</t>
  </si>
  <si>
    <t>岩口屯32号</t>
  </si>
  <si>
    <t>谢仙姣</t>
  </si>
  <si>
    <t>岩口屯35号</t>
  </si>
  <si>
    <t>潘忠康</t>
  </si>
  <si>
    <t>岩口屯44号</t>
  </si>
  <si>
    <t>潘雨康</t>
  </si>
  <si>
    <t>岩口屯48号</t>
  </si>
  <si>
    <t>黄日凤</t>
  </si>
  <si>
    <t>岩口屯4号</t>
  </si>
  <si>
    <t>潘亮康</t>
  </si>
  <si>
    <t>岩口屯68号</t>
  </si>
  <si>
    <t>潘利康</t>
  </si>
  <si>
    <t>岩口屯70号</t>
  </si>
  <si>
    <t>潘平康</t>
  </si>
  <si>
    <t>岩口屯71号</t>
  </si>
  <si>
    <t>潘立康</t>
  </si>
  <si>
    <t>岩口屯7号</t>
  </si>
  <si>
    <t>潘谊康</t>
  </si>
  <si>
    <t>岩口屯73号</t>
  </si>
  <si>
    <t>潘宏芳</t>
  </si>
  <si>
    <t>岩口屯28号</t>
  </si>
  <si>
    <t>潘安福</t>
  </si>
  <si>
    <t>岩口屯66号</t>
  </si>
  <si>
    <t>潘宣成</t>
  </si>
  <si>
    <t>岩口屯1号</t>
  </si>
  <si>
    <t>潘安源</t>
  </si>
  <si>
    <t>岩口屯20-1号</t>
  </si>
  <si>
    <t>潘福康</t>
  </si>
  <si>
    <t>岩口屯47号</t>
  </si>
  <si>
    <t>潘孝康</t>
  </si>
  <si>
    <t>岩口屯51号</t>
  </si>
  <si>
    <t>冯逍</t>
  </si>
  <si>
    <t>龙塘屯19号</t>
  </si>
  <si>
    <t>冯啟善</t>
  </si>
  <si>
    <t>龙塘屯4号</t>
  </si>
  <si>
    <t>冯啟修</t>
  </si>
  <si>
    <t>冯希能</t>
  </si>
  <si>
    <t>龙塘屯7号</t>
  </si>
  <si>
    <t>冯醇海</t>
  </si>
  <si>
    <t>龙塘屯9号</t>
  </si>
  <si>
    <t>冯希言</t>
  </si>
  <si>
    <t>龙塘屯6号</t>
  </si>
  <si>
    <t>冯运举</t>
  </si>
  <si>
    <t>龙塘屯20号</t>
  </si>
  <si>
    <t>杨梅兰</t>
  </si>
  <si>
    <t>杨家屯28号</t>
  </si>
  <si>
    <t>杨昌发</t>
  </si>
  <si>
    <t>杨家屯33号</t>
  </si>
  <si>
    <t>罗细姣</t>
  </si>
  <si>
    <t>杨家屯34号</t>
  </si>
  <si>
    <t>杨昌力</t>
  </si>
  <si>
    <t>杨家屯37号</t>
  </si>
  <si>
    <t>郑立定</t>
  </si>
  <si>
    <t>杨家屯39号</t>
  </si>
  <si>
    <t>郑业才</t>
  </si>
  <si>
    <t>杨家屯47号</t>
  </si>
  <si>
    <t>杨文美</t>
  </si>
  <si>
    <t>杨家屯60号</t>
  </si>
  <si>
    <t>叶远姣</t>
  </si>
  <si>
    <t>杨家屯9号</t>
  </si>
  <si>
    <t>杨昌积</t>
  </si>
  <si>
    <t>杨家屯38号</t>
  </si>
  <si>
    <t>杨明丽</t>
  </si>
  <si>
    <t>杨家屯42号</t>
  </si>
  <si>
    <t>付荣飞</t>
  </si>
  <si>
    <t>车头屯13-1号</t>
  </si>
  <si>
    <t>梁凡姣</t>
  </si>
  <si>
    <t>车头屯152号</t>
  </si>
  <si>
    <t>韦宏升</t>
  </si>
  <si>
    <t>车头屯24-1号</t>
  </si>
  <si>
    <t>莫雨芳</t>
  </si>
  <si>
    <t>车头屯29号</t>
  </si>
  <si>
    <t>韦良贵</t>
  </si>
  <si>
    <t>车头屯33号</t>
  </si>
  <si>
    <t>黄传寿</t>
  </si>
  <si>
    <t>车头屯44号</t>
  </si>
  <si>
    <t>韦良志</t>
  </si>
  <si>
    <t>车头屯48号</t>
  </si>
  <si>
    <t>韦良家</t>
  </si>
  <si>
    <t>车头屯50号</t>
  </si>
  <si>
    <t>莫林妹</t>
  </si>
  <si>
    <t>车头屯57号</t>
  </si>
  <si>
    <t>韦志军</t>
  </si>
  <si>
    <t>车头屯59号</t>
  </si>
  <si>
    <t>莫雨希</t>
  </si>
  <si>
    <t>车头屯70号</t>
  </si>
  <si>
    <t>莫善军</t>
  </si>
  <si>
    <t>车头屯75号</t>
  </si>
  <si>
    <t>莫善安</t>
  </si>
  <si>
    <t>车头屯7号</t>
  </si>
  <si>
    <t>韦爱民</t>
  </si>
  <si>
    <t>车头屯81号</t>
  </si>
  <si>
    <t>叶鸾英</t>
  </si>
  <si>
    <t>车头屯82号</t>
  </si>
  <si>
    <t>韦秀娟</t>
  </si>
  <si>
    <t>车头屯91号</t>
  </si>
  <si>
    <t>郑家福</t>
  </si>
  <si>
    <t>车头屯15号</t>
  </si>
  <si>
    <t>韦繁忠</t>
  </si>
  <si>
    <t>车头屯25号</t>
  </si>
  <si>
    <t>韦良师</t>
  </si>
  <si>
    <t>车头屯6号</t>
  </si>
  <si>
    <t>张兴珍</t>
  </si>
  <si>
    <t>车头屯49号</t>
  </si>
  <si>
    <t>韦昌杰</t>
  </si>
  <si>
    <t>车头屯55号</t>
  </si>
  <si>
    <t>车头屯9号</t>
  </si>
  <si>
    <t>黄承明</t>
  </si>
  <si>
    <t>拉累屯4-1号</t>
  </si>
  <si>
    <t>黄怀玉</t>
  </si>
  <si>
    <t>拉累屯43号</t>
  </si>
  <si>
    <t>黄怀全</t>
  </si>
  <si>
    <t>拉累屯17号</t>
  </si>
  <si>
    <t>拉累屯42号</t>
  </si>
  <si>
    <t>潘积康</t>
  </si>
  <si>
    <t>岩口屯54号</t>
  </si>
  <si>
    <t>潘安贵</t>
  </si>
  <si>
    <t>岩口屯76号</t>
  </si>
  <si>
    <t>冯醇干</t>
  </si>
  <si>
    <t>龙塘屯32号</t>
  </si>
  <si>
    <t>冯运光</t>
  </si>
  <si>
    <t>龙塘屯43号</t>
  </si>
  <si>
    <t>杨光智</t>
  </si>
  <si>
    <t>杨家屯8-1号</t>
  </si>
  <si>
    <t>杨光礼</t>
  </si>
  <si>
    <t>杨家屯8号</t>
  </si>
  <si>
    <t>杨镇华</t>
  </si>
  <si>
    <t>杨家屯23号</t>
  </si>
  <si>
    <t>杨胜忠</t>
  </si>
  <si>
    <t>杨家屯16号</t>
  </si>
  <si>
    <t>杨永学</t>
  </si>
  <si>
    <t>杨家屯32号</t>
  </si>
  <si>
    <t>韦良兵</t>
  </si>
  <si>
    <t>车头屯16号</t>
  </si>
  <si>
    <t>韦良福</t>
  </si>
  <si>
    <t>车头屯2号</t>
  </si>
  <si>
    <t>邝孔学</t>
  </si>
  <si>
    <t>车头屯14号</t>
  </si>
  <si>
    <t>刘万全</t>
  </si>
  <si>
    <t>三河龙井</t>
  </si>
  <si>
    <t>郑立规</t>
  </si>
  <si>
    <t>三河杨家</t>
  </si>
  <si>
    <t>郑立举</t>
  </si>
  <si>
    <t>杨文华</t>
  </si>
  <si>
    <t>韦光忠</t>
  </si>
  <si>
    <t>三河车头</t>
  </si>
  <si>
    <t>唐祠珍</t>
  </si>
  <si>
    <t>孙兰梅</t>
  </si>
  <si>
    <t>莫取祜</t>
  </si>
  <si>
    <t>三河石排</t>
  </si>
  <si>
    <t>莫善琳</t>
  </si>
  <si>
    <t>吴少球</t>
  </si>
  <si>
    <t>陆建凤</t>
  </si>
  <si>
    <t>韦代骏</t>
  </si>
  <si>
    <t>三河都江</t>
  </si>
  <si>
    <t>黄孟英</t>
  </si>
  <si>
    <t>三河旧县</t>
  </si>
  <si>
    <t>黄孟兰</t>
  </si>
  <si>
    <t>郑立章</t>
  </si>
  <si>
    <t>张明秀</t>
  </si>
  <si>
    <t>莫取兴</t>
  </si>
  <si>
    <t>谢连香</t>
  </si>
  <si>
    <t>莫回香</t>
  </si>
  <si>
    <t>莫连姣</t>
  </si>
  <si>
    <t>刘息珍</t>
  </si>
  <si>
    <t>莫与坤</t>
  </si>
  <si>
    <t>黄冬梅</t>
  </si>
  <si>
    <t>杨昌华</t>
  </si>
  <si>
    <t>杨胜连</t>
  </si>
  <si>
    <t>杨文甫</t>
  </si>
  <si>
    <t>杨胜林</t>
  </si>
  <si>
    <t>杨文福</t>
  </si>
  <si>
    <t>冯珍凤</t>
  </si>
  <si>
    <t>杨昌禹</t>
  </si>
  <si>
    <t>韦祥书</t>
  </si>
  <si>
    <t>杨昌杰</t>
  </si>
  <si>
    <t>黄孟秀</t>
  </si>
  <si>
    <t>陈华强</t>
  </si>
  <si>
    <t>三河龙泉</t>
  </si>
  <si>
    <t>陈美朋</t>
  </si>
  <si>
    <t>陈付三</t>
  </si>
  <si>
    <t>陈平三</t>
  </si>
  <si>
    <t>莫爱华</t>
  </si>
  <si>
    <t>陈新学</t>
  </si>
  <si>
    <t>陈勇</t>
  </si>
  <si>
    <t>陈美坤</t>
  </si>
  <si>
    <t>文忠明</t>
  </si>
  <si>
    <t>陈建三</t>
  </si>
  <si>
    <t>刘运年</t>
  </si>
  <si>
    <t>冯素珍</t>
  </si>
  <si>
    <t>陈素兰</t>
  </si>
  <si>
    <t>陈美福</t>
  </si>
  <si>
    <t>陈美雄</t>
  </si>
  <si>
    <t>陈伦三</t>
  </si>
  <si>
    <t>陈美宪</t>
  </si>
  <si>
    <t>曹先明</t>
  </si>
  <si>
    <t>叶德</t>
  </si>
  <si>
    <t>韦代广</t>
  </si>
  <si>
    <t>黄前军</t>
  </si>
  <si>
    <t>罗明宣</t>
  </si>
  <si>
    <t>罗炫志</t>
  </si>
  <si>
    <t>伍燕高</t>
  </si>
  <si>
    <t>文培忠</t>
  </si>
  <si>
    <t>罗建</t>
  </si>
  <si>
    <t>罗飞</t>
  </si>
  <si>
    <t>韦良付</t>
  </si>
  <si>
    <t>三河明村</t>
  </si>
  <si>
    <t>韦田忠</t>
  </si>
  <si>
    <t>韦华忠</t>
  </si>
  <si>
    <t>韦万忠</t>
  </si>
  <si>
    <t>韦良丰</t>
  </si>
  <si>
    <t>苏建良</t>
  </si>
  <si>
    <t>陈美琚</t>
  </si>
  <si>
    <t>陈美田</t>
  </si>
  <si>
    <t>三河白田</t>
  </si>
  <si>
    <t>陈虹杉</t>
  </si>
  <si>
    <t>冉福清</t>
  </si>
  <si>
    <t>陈学</t>
  </si>
  <si>
    <t>陈小林</t>
  </si>
  <si>
    <t>陈凌三</t>
  </si>
  <si>
    <t>陈宁清</t>
  </si>
  <si>
    <t>陈美安</t>
  </si>
  <si>
    <t>文优明</t>
  </si>
  <si>
    <t>陈回安</t>
  </si>
  <si>
    <t>陈日三</t>
  </si>
  <si>
    <t>李玉萍</t>
  </si>
  <si>
    <t>莫增国</t>
  </si>
  <si>
    <t>姚开格</t>
  </si>
  <si>
    <t>三河板坡</t>
  </si>
  <si>
    <t>陈美宣</t>
  </si>
  <si>
    <t>姚兰芳</t>
  </si>
  <si>
    <t>姚明亮</t>
  </si>
  <si>
    <t>姚玉合</t>
  </si>
  <si>
    <t>姚连稀</t>
  </si>
  <si>
    <t>莫树良</t>
  </si>
  <si>
    <t>三河拉胆脚</t>
  </si>
  <si>
    <t>梁啟张</t>
  </si>
  <si>
    <t>冯希伦</t>
  </si>
  <si>
    <t>三河低塘</t>
  </si>
  <si>
    <t>刘喜林</t>
  </si>
  <si>
    <t>韦德忠</t>
  </si>
  <si>
    <t>秦有琼</t>
  </si>
  <si>
    <t>韦良义</t>
  </si>
  <si>
    <t>黄四明</t>
  </si>
  <si>
    <t>三河拉累</t>
  </si>
  <si>
    <t>黄怀积</t>
  </si>
  <si>
    <t>潘华康</t>
  </si>
  <si>
    <t>三河岩口</t>
  </si>
  <si>
    <t>潘明忠</t>
  </si>
  <si>
    <t>潘立军</t>
  </si>
  <si>
    <t>郑凤珍</t>
  </si>
  <si>
    <t>冯希勋</t>
  </si>
  <si>
    <t>三河龙塘</t>
  </si>
  <si>
    <t>吴莲珍</t>
  </si>
  <si>
    <t>三河</t>
  </si>
  <si>
    <t>冯纯连</t>
  </si>
  <si>
    <t>冯纯伟</t>
  </si>
  <si>
    <t>黄怀俊</t>
  </si>
  <si>
    <t>吴少知</t>
  </si>
  <si>
    <t>陆志强</t>
  </si>
  <si>
    <t>莫善友</t>
  </si>
  <si>
    <t>莫善发</t>
  </si>
  <si>
    <t>莫小回</t>
  </si>
  <si>
    <t>莫玉仲</t>
  </si>
  <si>
    <t>李老四</t>
  </si>
  <si>
    <t>唐词凤</t>
  </si>
  <si>
    <t>黄流驱</t>
  </si>
  <si>
    <t>曾景志</t>
  </si>
  <si>
    <t>蒋钦志</t>
  </si>
  <si>
    <t>蒋培忠</t>
  </si>
  <si>
    <t>唐章林</t>
  </si>
  <si>
    <t>黄流信</t>
  </si>
  <si>
    <t>唐宋文</t>
  </si>
  <si>
    <t>黄国彪</t>
  </si>
  <si>
    <t>黄修学</t>
  </si>
  <si>
    <t>三河大周</t>
  </si>
  <si>
    <t>黄先朋</t>
  </si>
  <si>
    <t>黄善嫦</t>
  </si>
  <si>
    <t>黄定章</t>
  </si>
  <si>
    <t>黄绪忠</t>
  </si>
  <si>
    <t>黄绪华</t>
  </si>
  <si>
    <t>黄响辉</t>
  </si>
  <si>
    <t>黄喜辉</t>
  </si>
  <si>
    <t>黄群辉</t>
  </si>
  <si>
    <t>黄贤辉</t>
  </si>
  <si>
    <t>黄定学</t>
  </si>
  <si>
    <t>黄创辉</t>
  </si>
  <si>
    <t>黄显辉</t>
  </si>
  <si>
    <t>黄先军</t>
  </si>
  <si>
    <t>黄先耀</t>
  </si>
  <si>
    <t>黄先雨</t>
  </si>
  <si>
    <t>黄先衡</t>
  </si>
  <si>
    <t>黄福生</t>
  </si>
  <si>
    <t>黄先知</t>
  </si>
  <si>
    <t>黄绪涛</t>
  </si>
  <si>
    <t>黄浩</t>
  </si>
  <si>
    <t>黄旭辉</t>
  </si>
  <si>
    <t>黄先芳</t>
  </si>
  <si>
    <t>黄先慧</t>
  </si>
  <si>
    <t>黄修甫</t>
  </si>
  <si>
    <t>拉累屯</t>
  </si>
  <si>
    <t>黄流任</t>
  </si>
  <si>
    <t>曾建宁</t>
  </si>
  <si>
    <t>黄怀国</t>
  </si>
  <si>
    <t>黄怀谦</t>
  </si>
  <si>
    <t>黄怀夺</t>
  </si>
  <si>
    <t>黄怀福</t>
  </si>
  <si>
    <t>姚开智</t>
  </si>
  <si>
    <t>板坡屯</t>
  </si>
  <si>
    <t>姚开宏</t>
  </si>
  <si>
    <t>姚开强</t>
  </si>
  <si>
    <t>姚明万</t>
  </si>
  <si>
    <t>姚开华</t>
  </si>
  <si>
    <t>冯希会</t>
  </si>
  <si>
    <t>低塘屯</t>
  </si>
  <si>
    <t>冯纯树</t>
  </si>
  <si>
    <t>冯纯干</t>
  </si>
  <si>
    <t>双桥村</t>
  </si>
  <si>
    <t>双桥水岩</t>
  </si>
  <si>
    <t>莫庆铃</t>
  </si>
  <si>
    <t>梁志明</t>
  </si>
  <si>
    <t>莫庆如</t>
  </si>
  <si>
    <t>莫庆祠</t>
  </si>
  <si>
    <t>莫增昔</t>
  </si>
  <si>
    <t>莫增远</t>
  </si>
  <si>
    <t>曾昭贵</t>
  </si>
  <si>
    <t>曾昭华</t>
  </si>
  <si>
    <t>曾广义</t>
  </si>
  <si>
    <t>曾广术</t>
  </si>
  <si>
    <t>曾纪国</t>
  </si>
  <si>
    <t>孙志国</t>
  </si>
  <si>
    <t>孙志豪</t>
  </si>
  <si>
    <t>莫庆明</t>
  </si>
  <si>
    <t>莫庆芝</t>
  </si>
  <si>
    <t>曾纪平</t>
  </si>
  <si>
    <t>覃兰宣</t>
  </si>
  <si>
    <t>曾广新</t>
  </si>
  <si>
    <t>梁日安</t>
  </si>
  <si>
    <t>孙新兰</t>
  </si>
  <si>
    <t>梁建章</t>
  </si>
  <si>
    <t>邓祥泰</t>
  </si>
  <si>
    <t>邓桂祥</t>
  </si>
  <si>
    <t>唐绍刚</t>
  </si>
  <si>
    <t>双桥拉末</t>
  </si>
  <si>
    <t>唐词建</t>
  </si>
  <si>
    <t>唐绍海</t>
  </si>
  <si>
    <t>叶培慧</t>
  </si>
  <si>
    <t>莫万清</t>
  </si>
  <si>
    <t>唐绍聪</t>
  </si>
  <si>
    <t>唐承宏</t>
  </si>
  <si>
    <t>唐绍挺</t>
  </si>
  <si>
    <t>唐治芳</t>
  </si>
  <si>
    <t>谢雪枚</t>
  </si>
  <si>
    <t>莫培良</t>
  </si>
  <si>
    <t>叶玉平</t>
  </si>
  <si>
    <t>沈文亮</t>
  </si>
  <si>
    <t>徐瑞祥</t>
  </si>
  <si>
    <t>双桥深渡</t>
  </si>
  <si>
    <t>周长远</t>
  </si>
  <si>
    <t>邓爱祥</t>
  </si>
  <si>
    <t>双桥村矿山屯</t>
  </si>
  <si>
    <t>邓国祥</t>
  </si>
  <si>
    <t>邓平祥</t>
  </si>
  <si>
    <t>邓平凤</t>
  </si>
  <si>
    <t>邓德胜</t>
  </si>
  <si>
    <t>双桥村拉隘屯</t>
  </si>
  <si>
    <t>邓祥伟</t>
  </si>
  <si>
    <t>双桥村邓家屯</t>
  </si>
  <si>
    <t>邓光林</t>
  </si>
  <si>
    <t>邓梦芳</t>
  </si>
  <si>
    <t>邓兰明</t>
  </si>
  <si>
    <t>邓海平</t>
  </si>
  <si>
    <t>邓祥盛</t>
  </si>
  <si>
    <t>莫光秀</t>
  </si>
  <si>
    <t>双桥村黄家屯</t>
  </si>
  <si>
    <t>杨楠</t>
  </si>
  <si>
    <t>邓祥兵</t>
  </si>
  <si>
    <t>邓祥邦</t>
  </si>
  <si>
    <t>徐家顺</t>
  </si>
  <si>
    <t>邓初秀</t>
  </si>
  <si>
    <t>邓光昌</t>
  </si>
  <si>
    <t>李秀伦</t>
  </si>
  <si>
    <t>邓光胜</t>
  </si>
  <si>
    <t>姚举名</t>
  </si>
  <si>
    <t>邓光飞</t>
  </si>
  <si>
    <t>邓志华</t>
  </si>
  <si>
    <t>邓光庭</t>
  </si>
  <si>
    <t>邓光玉</t>
  </si>
  <si>
    <t>谢光全</t>
  </si>
  <si>
    <t>双桥村路榜屯</t>
  </si>
  <si>
    <t>熊加书</t>
  </si>
  <si>
    <t>熊慧</t>
  </si>
  <si>
    <t>谢光德</t>
  </si>
  <si>
    <t>谢光书</t>
  </si>
  <si>
    <t>谢光明</t>
  </si>
  <si>
    <t>熊加祥</t>
  </si>
  <si>
    <t>谢光成</t>
  </si>
  <si>
    <t>唐超群</t>
  </si>
  <si>
    <t>邓小忠</t>
  </si>
  <si>
    <t>黄喜付</t>
  </si>
  <si>
    <t>邓光辉</t>
  </si>
  <si>
    <t>邓永祥</t>
  </si>
  <si>
    <t>姚彦平</t>
  </si>
  <si>
    <t>王厚贵</t>
  </si>
  <si>
    <t>王厚付</t>
  </si>
  <si>
    <t>邓竖祥</t>
  </si>
  <si>
    <t>邓光学</t>
  </si>
  <si>
    <t>王新海</t>
  </si>
  <si>
    <t>孙大富</t>
  </si>
  <si>
    <t>孙大裕</t>
  </si>
  <si>
    <t>孙大庆</t>
  </si>
  <si>
    <t>邓日祥</t>
  </si>
  <si>
    <t>孙大兴</t>
  </si>
  <si>
    <t>孙志昌</t>
  </si>
  <si>
    <t>邓付祥</t>
  </si>
  <si>
    <t>孙小明</t>
  </si>
  <si>
    <t>双桥村孙家</t>
  </si>
  <si>
    <t>孙志喜</t>
  </si>
  <si>
    <t>莫庆业</t>
  </si>
  <si>
    <t>孙立仁</t>
  </si>
  <si>
    <t>谭春凤</t>
  </si>
  <si>
    <t>莫初平</t>
  </si>
  <si>
    <t>孙建松</t>
  </si>
  <si>
    <t>孙华书</t>
  </si>
  <si>
    <t>孙玉伦</t>
  </si>
  <si>
    <t>王厚强</t>
  </si>
  <si>
    <t>双桥村王家屯</t>
  </si>
  <si>
    <t>王厚承</t>
  </si>
  <si>
    <t>王康</t>
  </si>
  <si>
    <t>王丽</t>
  </si>
  <si>
    <t>秦鹏</t>
  </si>
  <si>
    <t>双桥村六田屯</t>
  </si>
  <si>
    <t>秦孟知</t>
  </si>
  <si>
    <t>梁瑞忠</t>
  </si>
  <si>
    <t>王济永</t>
  </si>
  <si>
    <t>王泽忠</t>
  </si>
  <si>
    <t>王济福</t>
  </si>
  <si>
    <t>梁德谋</t>
  </si>
  <si>
    <t>梁瑞文</t>
  </si>
  <si>
    <t>李代喜</t>
  </si>
  <si>
    <t>双桥村高枧屯</t>
  </si>
  <si>
    <t>刘明光</t>
  </si>
  <si>
    <t>龙华珍</t>
  </si>
  <si>
    <t>梁必华</t>
  </si>
  <si>
    <t>刘玉名</t>
  </si>
  <si>
    <t>刘明强</t>
  </si>
  <si>
    <t>梁日军</t>
  </si>
  <si>
    <t>邓秀兰</t>
  </si>
  <si>
    <t>梁天松</t>
  </si>
  <si>
    <t>梁天友</t>
  </si>
  <si>
    <t>梁天次</t>
  </si>
  <si>
    <t>梁必德</t>
  </si>
  <si>
    <t>李水妹</t>
  </si>
  <si>
    <t>宾光荣</t>
  </si>
  <si>
    <t>双桥村九落屯</t>
  </si>
  <si>
    <t>李五弟</t>
  </si>
  <si>
    <t>李源昌</t>
  </si>
  <si>
    <t>黄桂明</t>
  </si>
  <si>
    <t>李秀祥</t>
  </si>
  <si>
    <t>李秀合</t>
  </si>
  <si>
    <t>龙年英</t>
  </si>
  <si>
    <t>李秀良</t>
  </si>
  <si>
    <t>李秀恒</t>
  </si>
  <si>
    <t>李秀山</t>
  </si>
  <si>
    <t>李秀高</t>
  </si>
  <si>
    <t>罗暖屋</t>
  </si>
  <si>
    <t>李源平</t>
  </si>
  <si>
    <t>李火成</t>
  </si>
  <si>
    <t>李源辉</t>
  </si>
  <si>
    <t>李源安</t>
  </si>
  <si>
    <t>李源松</t>
  </si>
  <si>
    <t>李秀君</t>
  </si>
  <si>
    <t>黄光伦</t>
  </si>
  <si>
    <t>李源超</t>
  </si>
  <si>
    <t>李水成</t>
  </si>
  <si>
    <t>李秀福</t>
  </si>
  <si>
    <t>李秀青</t>
  </si>
  <si>
    <t>李秀峰</t>
  </si>
  <si>
    <t>何永雪</t>
  </si>
  <si>
    <t>李秀宏</t>
  </si>
  <si>
    <t>李秀文</t>
  </si>
  <si>
    <t>姚龙弟</t>
  </si>
  <si>
    <t>双桥村木村屯</t>
  </si>
  <si>
    <t>姚龙德</t>
  </si>
  <si>
    <t>李源庆</t>
  </si>
  <si>
    <t>李源林</t>
  </si>
  <si>
    <t>姚玉光</t>
  </si>
  <si>
    <t>李秀学</t>
  </si>
  <si>
    <t>李新居</t>
  </si>
  <si>
    <t>李华世</t>
  </si>
  <si>
    <t>周维贵</t>
  </si>
  <si>
    <t>双桥村周家屯</t>
  </si>
  <si>
    <t>周福宾</t>
  </si>
  <si>
    <t>周福贵</t>
  </si>
  <si>
    <t>周维德</t>
  </si>
  <si>
    <t>周宗清</t>
  </si>
  <si>
    <t>莫取任</t>
  </si>
  <si>
    <t>茶盆屯</t>
  </si>
  <si>
    <t>莫志杰</t>
  </si>
  <si>
    <t>莫善技</t>
  </si>
  <si>
    <t>莫善革</t>
  </si>
  <si>
    <t>莫裕辉</t>
  </si>
  <si>
    <t>邓诗平</t>
  </si>
  <si>
    <t>境头屯</t>
  </si>
  <si>
    <t>邓诗德</t>
  </si>
  <si>
    <t>张家兰</t>
  </si>
  <si>
    <t>张德见</t>
  </si>
  <si>
    <t>张家成</t>
  </si>
  <si>
    <t>张一平</t>
  </si>
  <si>
    <t>黄老箭</t>
  </si>
  <si>
    <t>莫金凤</t>
  </si>
  <si>
    <t>邓诗民</t>
  </si>
  <si>
    <t>莫培统</t>
  </si>
  <si>
    <t>莫培趣</t>
  </si>
  <si>
    <t>莫培春</t>
  </si>
  <si>
    <t>刘啟学</t>
  </si>
  <si>
    <t>水灾（倒房户）</t>
  </si>
  <si>
    <t>刘菊英</t>
  </si>
  <si>
    <t>莫培吉</t>
  </si>
  <si>
    <t>莫培仲</t>
  </si>
  <si>
    <t>莫万华</t>
  </si>
  <si>
    <t>莫培义</t>
  </si>
  <si>
    <t>莫万增</t>
  </si>
  <si>
    <t>莫万兴</t>
  </si>
  <si>
    <t>莫培禁</t>
  </si>
  <si>
    <t>莫玉朋</t>
  </si>
  <si>
    <t>莫培林</t>
  </si>
  <si>
    <t>莫增明</t>
  </si>
  <si>
    <t>莫万盛</t>
  </si>
  <si>
    <t>刘啟芝</t>
  </si>
  <si>
    <t>邓家全</t>
  </si>
  <si>
    <t>下境屯</t>
  </si>
  <si>
    <t>邓家荣</t>
  </si>
  <si>
    <t>梁朝华</t>
  </si>
  <si>
    <t>周桂德</t>
  </si>
  <si>
    <t>周平安</t>
  </si>
  <si>
    <t>周桂芳</t>
  </si>
  <si>
    <t>周和生</t>
  </si>
  <si>
    <t>周学泽</t>
  </si>
  <si>
    <t>周学东</t>
  </si>
  <si>
    <t>周长春</t>
  </si>
  <si>
    <t>周钟亮</t>
  </si>
  <si>
    <t>邓家明</t>
  </si>
  <si>
    <t>邓家忠</t>
  </si>
  <si>
    <t>邓聚平</t>
  </si>
  <si>
    <t>梁德栋</t>
  </si>
  <si>
    <t>梁德学</t>
  </si>
  <si>
    <t>梁瑞芝</t>
  </si>
  <si>
    <t>黄明高</t>
  </si>
  <si>
    <t>黄家屯</t>
  </si>
  <si>
    <t>邓有祥</t>
  </si>
  <si>
    <t>邓家屯</t>
  </si>
  <si>
    <t>黄永昌</t>
  </si>
  <si>
    <t>黄永荣</t>
  </si>
  <si>
    <t>孙培松</t>
  </si>
  <si>
    <t>孙家屯</t>
  </si>
  <si>
    <t>黄永康</t>
  </si>
  <si>
    <t>邓利琴</t>
  </si>
  <si>
    <t>李运花</t>
  </si>
  <si>
    <t>拉隘屯</t>
  </si>
  <si>
    <t>寿城社区</t>
  </si>
  <si>
    <t>曾初生</t>
  </si>
  <si>
    <t>曾志刚</t>
  </si>
  <si>
    <t>陈家木</t>
  </si>
  <si>
    <t>陈毓坚</t>
  </si>
  <si>
    <t>曾梅勤</t>
  </si>
  <si>
    <t>唐先锋</t>
  </si>
  <si>
    <t>唐先奇</t>
  </si>
  <si>
    <t>唐祖芳</t>
  </si>
  <si>
    <t>唐先驹</t>
  </si>
  <si>
    <t>伍恢伟</t>
  </si>
  <si>
    <t>伍昭恢</t>
  </si>
  <si>
    <t>莫积英</t>
  </si>
  <si>
    <t>唐祖荣</t>
  </si>
  <si>
    <t>莫修荣</t>
  </si>
  <si>
    <t>曾龙勇</t>
  </si>
  <si>
    <t>徐业姣</t>
  </si>
  <si>
    <t>曾道明</t>
  </si>
  <si>
    <t>曾雄</t>
  </si>
  <si>
    <t>漆平</t>
  </si>
  <si>
    <t>漆昭举</t>
  </si>
  <si>
    <t>漆昭平</t>
  </si>
  <si>
    <t>唐日昇</t>
  </si>
  <si>
    <t>伍小华</t>
  </si>
  <si>
    <t>刘孝非</t>
  </si>
  <si>
    <t>倒房</t>
  </si>
  <si>
    <t>漆继坤</t>
  </si>
  <si>
    <t>伍孝生</t>
  </si>
  <si>
    <t>黄家节</t>
  </si>
  <si>
    <t>漆昭朋</t>
  </si>
  <si>
    <t>唐居平</t>
  </si>
  <si>
    <t>陆梅英</t>
  </si>
  <si>
    <t>蒋平珍</t>
  </si>
  <si>
    <t>曾福荣</t>
  </si>
  <si>
    <t>陈新民</t>
  </si>
  <si>
    <t>陈植樑</t>
  </si>
  <si>
    <t>陈植栋</t>
  </si>
  <si>
    <t>罗明凤</t>
  </si>
  <si>
    <t>罗祯坤</t>
  </si>
  <si>
    <t>覃美花</t>
  </si>
  <si>
    <t>王祖桂</t>
  </si>
  <si>
    <t>吴荣珍</t>
  </si>
  <si>
    <t>曾应明</t>
  </si>
  <si>
    <t>伍军</t>
  </si>
  <si>
    <t>蒋世亮</t>
  </si>
  <si>
    <t>蒋仕强</t>
  </si>
  <si>
    <t>吴继伟</t>
  </si>
  <si>
    <t>廖义德</t>
  </si>
  <si>
    <t>潘新明</t>
  </si>
  <si>
    <t>邱建安</t>
  </si>
  <si>
    <t>蒋仕松</t>
  </si>
  <si>
    <t>曾梅芳</t>
  </si>
  <si>
    <t>潘新荣</t>
  </si>
  <si>
    <t>魏建生</t>
  </si>
  <si>
    <t>刘德毅</t>
  </si>
  <si>
    <t>魏桂云</t>
  </si>
  <si>
    <t>魏德兴</t>
  </si>
  <si>
    <t>廖玉婷</t>
  </si>
  <si>
    <t>伍明辉</t>
  </si>
  <si>
    <t>吴仲安</t>
  </si>
  <si>
    <t>卢玉荣</t>
  </si>
  <si>
    <t>刘德彬</t>
  </si>
  <si>
    <t>黄玉菊</t>
  </si>
  <si>
    <t>范素云</t>
  </si>
  <si>
    <t>邓家祥</t>
  </si>
  <si>
    <t>何登智</t>
  </si>
  <si>
    <t>刘德夫</t>
  </si>
  <si>
    <t>刘绵忠</t>
  </si>
  <si>
    <t>刘爱萍</t>
  </si>
  <si>
    <t>欧吉阳</t>
  </si>
  <si>
    <t>吴运德</t>
  </si>
  <si>
    <t>黄永加</t>
  </si>
  <si>
    <t>黄建芬</t>
  </si>
  <si>
    <t>黄爱兰</t>
  </si>
  <si>
    <t>陈维新</t>
  </si>
  <si>
    <t>吴仲琼</t>
  </si>
  <si>
    <t>赵永波</t>
  </si>
  <si>
    <t>门秀萍</t>
  </si>
  <si>
    <t>唐小华</t>
  </si>
  <si>
    <t>钱天荣</t>
  </si>
  <si>
    <t>赵日永</t>
  </si>
  <si>
    <t>唐克华</t>
  </si>
  <si>
    <t>秦恩次</t>
  </si>
  <si>
    <t>秦美娟</t>
  </si>
  <si>
    <t>赵永军</t>
  </si>
  <si>
    <t>梁土成</t>
  </si>
  <si>
    <t>卫荣清</t>
  </si>
  <si>
    <t>陈玉萍</t>
  </si>
  <si>
    <t>龚春德</t>
  </si>
  <si>
    <t>刘必飞</t>
  </si>
  <si>
    <t>易林珍</t>
  </si>
  <si>
    <t>唐春荣</t>
  </si>
  <si>
    <t>7队</t>
  </si>
  <si>
    <t>莫万星</t>
  </si>
  <si>
    <t>余代敏</t>
  </si>
  <si>
    <t>余代超</t>
  </si>
  <si>
    <t>余世忠</t>
  </si>
  <si>
    <t>莫克敏</t>
  </si>
  <si>
    <t>余代哲</t>
  </si>
  <si>
    <t>莫田生</t>
  </si>
  <si>
    <t>刘祖强</t>
  </si>
  <si>
    <t>莫克清</t>
  </si>
  <si>
    <t>宾焕昭</t>
  </si>
  <si>
    <t>余代连</t>
  </si>
  <si>
    <t>卫荣飞</t>
  </si>
  <si>
    <t>文孝云</t>
  </si>
  <si>
    <t>李必祥</t>
  </si>
  <si>
    <t>李喜生</t>
  </si>
  <si>
    <t>曾文全</t>
  </si>
  <si>
    <t>姚大智</t>
  </si>
  <si>
    <t>卢冬云</t>
  </si>
  <si>
    <t>李家光</t>
  </si>
  <si>
    <t>李必安</t>
  </si>
  <si>
    <t>李必勇</t>
  </si>
  <si>
    <t>曾玉萍</t>
  </si>
  <si>
    <t>曾平花</t>
  </si>
  <si>
    <t>魏世强</t>
  </si>
  <si>
    <t>唐安华</t>
  </si>
  <si>
    <t>罗日清</t>
  </si>
  <si>
    <t>莫善成</t>
  </si>
  <si>
    <t>林孟平</t>
  </si>
  <si>
    <t>魏世宏</t>
  </si>
  <si>
    <t>魏世德</t>
  </si>
  <si>
    <t>龚邦凤</t>
  </si>
  <si>
    <t>秦忠德</t>
  </si>
  <si>
    <t>林昌平</t>
  </si>
  <si>
    <t>张玉凤</t>
  </si>
  <si>
    <t>周纯贵</t>
  </si>
  <si>
    <t>李必华</t>
  </si>
  <si>
    <t>刘维青</t>
  </si>
  <si>
    <t>周祖国</t>
  </si>
  <si>
    <t>魏世军</t>
  </si>
  <si>
    <t>卢玉梅</t>
  </si>
  <si>
    <t>龚邦德</t>
  </si>
  <si>
    <t>龚胜飞</t>
  </si>
  <si>
    <t>徐业芝</t>
  </si>
  <si>
    <t xml:space="preserve">徐业付 </t>
  </si>
  <si>
    <t>徐业敏</t>
  </si>
  <si>
    <t>刘延华</t>
  </si>
  <si>
    <t>付卫兰</t>
  </si>
  <si>
    <t>刘延四</t>
  </si>
  <si>
    <t>付卫军</t>
  </si>
  <si>
    <t>付钬承</t>
  </si>
  <si>
    <t>卢邦莲</t>
  </si>
  <si>
    <t>于子兑林</t>
  </si>
  <si>
    <t>卢邦三</t>
  </si>
  <si>
    <t>徐梅兰</t>
  </si>
  <si>
    <t>卢啟明</t>
  </si>
  <si>
    <t>莫继洪</t>
  </si>
  <si>
    <t>梁志雄</t>
  </si>
  <si>
    <t>11队</t>
  </si>
  <si>
    <t>余世伟</t>
  </si>
  <si>
    <t>黄造林</t>
  </si>
  <si>
    <t>余明玲</t>
  </si>
  <si>
    <t>黄继国</t>
  </si>
  <si>
    <t>王泽明</t>
  </si>
  <si>
    <t>文孝刚</t>
  </si>
  <si>
    <t>莫胡成</t>
  </si>
  <si>
    <t>曾吉凤</t>
  </si>
  <si>
    <t>余有亮</t>
  </si>
  <si>
    <t>12队</t>
  </si>
  <si>
    <t>刘汉平</t>
  </si>
  <si>
    <t>覃建明</t>
  </si>
  <si>
    <t>黄继明</t>
  </si>
  <si>
    <t>余匡付</t>
  </si>
  <si>
    <t>何昭平</t>
  </si>
  <si>
    <t>罗中华</t>
  </si>
  <si>
    <t>赖振杰</t>
  </si>
  <si>
    <t>赖振青</t>
  </si>
  <si>
    <t>何为香</t>
  </si>
  <si>
    <t>鲁岸荣</t>
  </si>
  <si>
    <t>周世国</t>
  </si>
  <si>
    <t>卢继德</t>
  </si>
  <si>
    <t>13队</t>
  </si>
  <si>
    <t>何惠平</t>
  </si>
  <si>
    <t>金福强</t>
  </si>
  <si>
    <t>14队</t>
  </si>
  <si>
    <t>金祯富</t>
  </si>
  <si>
    <t>黄承军</t>
  </si>
  <si>
    <t>王厚新</t>
  </si>
  <si>
    <t>金祯林</t>
  </si>
  <si>
    <t>张诗德</t>
  </si>
  <si>
    <t>张力明</t>
  </si>
  <si>
    <t>张力文</t>
  </si>
  <si>
    <t>王来明</t>
  </si>
  <si>
    <t>金明弟</t>
  </si>
  <si>
    <t>王景明</t>
  </si>
  <si>
    <t>徐祖义</t>
  </si>
  <si>
    <t>15队</t>
  </si>
  <si>
    <t>徐先光</t>
  </si>
  <si>
    <t>徐祖德</t>
  </si>
  <si>
    <t>徐业志</t>
  </si>
  <si>
    <t>徐德芳</t>
  </si>
  <si>
    <t>徐业清</t>
  </si>
  <si>
    <t>李文秋</t>
  </si>
  <si>
    <t>徐业松</t>
  </si>
  <si>
    <t>徐业坤</t>
  </si>
  <si>
    <t>徐业象</t>
  </si>
  <si>
    <t>徐远</t>
  </si>
  <si>
    <t>余均好</t>
  </si>
  <si>
    <t>16队</t>
  </si>
  <si>
    <t>余匡和</t>
  </si>
  <si>
    <t>余建光</t>
  </si>
  <si>
    <t>余均伦</t>
  </si>
  <si>
    <t>余匡焕</t>
  </si>
  <si>
    <t>余匡斌</t>
  </si>
  <si>
    <t>余世康</t>
  </si>
  <si>
    <t>余匡知</t>
  </si>
  <si>
    <t>余星佑</t>
  </si>
  <si>
    <t>余匡智</t>
  </si>
  <si>
    <t>余匡敏</t>
  </si>
  <si>
    <t>余俊慧</t>
  </si>
  <si>
    <t>余匡政</t>
  </si>
  <si>
    <t>余匡鸿</t>
  </si>
  <si>
    <t>余匡欧</t>
  </si>
  <si>
    <t>黄小福</t>
  </si>
  <si>
    <t>余均国</t>
  </si>
  <si>
    <t>余匡忠</t>
  </si>
  <si>
    <t>陈珍娥</t>
  </si>
  <si>
    <t>曾道华</t>
  </si>
  <si>
    <t>蒋树德</t>
  </si>
  <si>
    <t>余匡密</t>
  </si>
  <si>
    <t>余匡友</t>
  </si>
  <si>
    <t>余匡松</t>
  </si>
  <si>
    <t>余运连</t>
  </si>
  <si>
    <t>余正国</t>
  </si>
  <si>
    <t>刘祖光</t>
  </si>
  <si>
    <t>李必文</t>
  </si>
  <si>
    <t>罗秋华</t>
  </si>
  <si>
    <t>邱爱平</t>
  </si>
  <si>
    <t>罗喜德</t>
  </si>
  <si>
    <t>伍久安</t>
  </si>
  <si>
    <t>周兴全</t>
  </si>
  <si>
    <t>黄花英</t>
  </si>
  <si>
    <t>刘汉生</t>
  </si>
  <si>
    <t>姚大成</t>
  </si>
  <si>
    <t>李必云</t>
  </si>
  <si>
    <t>熊鑫</t>
  </si>
  <si>
    <t>李必慧</t>
  </si>
  <si>
    <t>刘孝行</t>
  </si>
  <si>
    <t>韦善芳</t>
  </si>
  <si>
    <t>冬春生活需救助情况</t>
  </si>
  <si>
    <t>省（区、市）</t>
  </si>
  <si>
    <t>已救助口</t>
  </si>
  <si>
    <t>三皇</t>
  </si>
  <si>
    <t>古城村</t>
  </si>
  <si>
    <t>莫海春</t>
  </si>
  <si>
    <t>古城村委会</t>
  </si>
  <si>
    <t>廖家学</t>
  </si>
  <si>
    <t>其他困难户:其他</t>
  </si>
  <si>
    <t>吴显强</t>
  </si>
  <si>
    <t>徐世荣</t>
  </si>
  <si>
    <t>卫绪南</t>
  </si>
  <si>
    <t>袁书蛮</t>
  </si>
  <si>
    <t>刘建华</t>
  </si>
  <si>
    <t>袁永德</t>
  </si>
  <si>
    <t>刘建甫</t>
  </si>
  <si>
    <t>袁新国</t>
  </si>
  <si>
    <t>漆丽云</t>
  </si>
  <si>
    <t>江头村</t>
  </si>
  <si>
    <t>黄啟良</t>
  </si>
  <si>
    <t>江头村委会</t>
  </si>
  <si>
    <t>黄起付</t>
  </si>
  <si>
    <t>黄昌军</t>
  </si>
  <si>
    <t>黄桂强</t>
  </si>
  <si>
    <t>黄文全</t>
  </si>
  <si>
    <t>黄啟喜</t>
  </si>
  <si>
    <t>黄启广</t>
  </si>
  <si>
    <t>黄颖平</t>
  </si>
  <si>
    <t>黄啟万</t>
  </si>
  <si>
    <t>漆令军</t>
  </si>
  <si>
    <t>黄啟超</t>
  </si>
  <si>
    <t>黄前干</t>
  </si>
  <si>
    <t>黄大初</t>
  </si>
  <si>
    <t>黄启中</t>
  </si>
  <si>
    <t>黄庆业</t>
  </si>
  <si>
    <t>黄子斌</t>
  </si>
  <si>
    <t>黄修利</t>
  </si>
  <si>
    <t>黄业科</t>
  </si>
  <si>
    <t>黄帮学</t>
  </si>
  <si>
    <t>黄景烈</t>
  </si>
  <si>
    <t>黄家格</t>
  </si>
  <si>
    <t>毛元良</t>
  </si>
  <si>
    <t>黄修庭</t>
  </si>
  <si>
    <t>黄啟华</t>
  </si>
  <si>
    <t>黄业初</t>
  </si>
  <si>
    <t>李凤琼</t>
  </si>
  <si>
    <t>黄啟付</t>
  </si>
  <si>
    <t>黄立凤</t>
  </si>
  <si>
    <t>桐木村</t>
  </si>
  <si>
    <t>毛双六</t>
  </si>
  <si>
    <t>桐木村委会</t>
  </si>
  <si>
    <t>袁诗付</t>
  </si>
  <si>
    <t>荣田村</t>
  </si>
  <si>
    <t>曹谋若</t>
  </si>
  <si>
    <t>荣田村委会</t>
  </si>
  <si>
    <t>刘宏颜</t>
  </si>
  <si>
    <t>李庆乐</t>
  </si>
  <si>
    <t>罗四清</t>
  </si>
  <si>
    <t>六龙村</t>
  </si>
  <si>
    <t>张永桂</t>
  </si>
  <si>
    <t>六龙村委会</t>
  </si>
  <si>
    <t>黄贵忠</t>
  </si>
  <si>
    <t>吴祖明</t>
  </si>
  <si>
    <t>黄富勋</t>
  </si>
  <si>
    <t>黄昌林</t>
  </si>
  <si>
    <t>李庆希</t>
  </si>
  <si>
    <t>曹树花</t>
  </si>
  <si>
    <t>易建明</t>
  </si>
  <si>
    <t>清水村</t>
  </si>
  <si>
    <t>代昌华</t>
  </si>
  <si>
    <t>清水村委会</t>
  </si>
  <si>
    <t>罗文录</t>
  </si>
  <si>
    <t xml:space="preserve">黄利坤 </t>
  </si>
  <si>
    <t>三皇社区</t>
  </si>
  <si>
    <t>黄庆昭</t>
  </si>
  <si>
    <t>三皇社区居民委员会</t>
  </si>
  <si>
    <t>廖远兰</t>
  </si>
  <si>
    <t>黄庆华</t>
  </si>
  <si>
    <t>黄诗刚</t>
  </si>
  <si>
    <t>曹望宏</t>
  </si>
  <si>
    <t>黄玟波</t>
  </si>
  <si>
    <t>梁厚明</t>
  </si>
  <si>
    <t>黄玟全</t>
  </si>
  <si>
    <t>黄利强</t>
  </si>
  <si>
    <t>唐爱莲</t>
  </si>
  <si>
    <t>唐宏忠</t>
  </si>
  <si>
    <t>张永胜</t>
  </si>
  <si>
    <t>代昌平</t>
  </si>
  <si>
    <t>莫前明</t>
  </si>
  <si>
    <t>莫贤玉</t>
  </si>
  <si>
    <t>曹谋荣</t>
  </si>
  <si>
    <t>戴昌宏</t>
  </si>
  <si>
    <t>曹相桂</t>
  </si>
  <si>
    <t>曹望优</t>
  </si>
  <si>
    <t>蒋德文</t>
  </si>
  <si>
    <t>曹望志</t>
  </si>
  <si>
    <t>代自幸</t>
  </si>
  <si>
    <t>黄改新</t>
  </si>
  <si>
    <t>曹望明</t>
  </si>
  <si>
    <t>曹望书</t>
  </si>
  <si>
    <t>黄理革</t>
  </si>
  <si>
    <t>李小鹅</t>
  </si>
  <si>
    <t>代昌群</t>
  </si>
  <si>
    <t>代昌永</t>
  </si>
  <si>
    <t>黄慧冬</t>
  </si>
  <si>
    <t>黄理国</t>
  </si>
  <si>
    <t>廖可华</t>
  </si>
  <si>
    <t>罗清强</t>
  </si>
  <si>
    <t>唐洁</t>
  </si>
  <si>
    <t>朱建义</t>
  </si>
  <si>
    <t>曹谋全</t>
  </si>
  <si>
    <t>黄啟书</t>
  </si>
  <si>
    <t>阳开略</t>
  </si>
  <si>
    <t>黄穗芳</t>
  </si>
  <si>
    <t>黄理芳</t>
  </si>
  <si>
    <t>曹琼英</t>
  </si>
  <si>
    <t>曾素娟</t>
  </si>
  <si>
    <t>廖恒明</t>
  </si>
  <si>
    <t>曹谋革</t>
  </si>
  <si>
    <t>黄思兵</t>
  </si>
  <si>
    <t>张小玉</t>
  </si>
  <si>
    <t>阳开甫</t>
  </si>
  <si>
    <t>阳开贤</t>
  </si>
  <si>
    <t>黄大杰</t>
  </si>
  <si>
    <t>曹爱忠</t>
  </si>
  <si>
    <t>舒国红</t>
  </si>
  <si>
    <t>戴自科</t>
  </si>
  <si>
    <t>曹望昌</t>
  </si>
  <si>
    <t>舒桂康</t>
  </si>
  <si>
    <t>黄元良</t>
  </si>
  <si>
    <t>曹望桥</t>
  </si>
  <si>
    <t>卢玉琪</t>
  </si>
  <si>
    <t>文明村</t>
  </si>
  <si>
    <t>莫光弟</t>
  </si>
  <si>
    <t>文明村委会</t>
  </si>
  <si>
    <t>黄宣啟</t>
  </si>
  <si>
    <t>黄继学</t>
  </si>
  <si>
    <t>黄诗念</t>
  </si>
  <si>
    <t>曹江山</t>
  </si>
  <si>
    <t>黄思定</t>
  </si>
  <si>
    <t>莫连忠</t>
  </si>
  <si>
    <t>黄忠区</t>
  </si>
  <si>
    <t>莫知秀</t>
  </si>
  <si>
    <t>曹谋义</t>
  </si>
  <si>
    <t>周光荣</t>
  </si>
  <si>
    <t>廖美秀</t>
  </si>
  <si>
    <t>卢德祯</t>
  </si>
  <si>
    <t>李生强</t>
  </si>
  <si>
    <t>张成正</t>
  </si>
  <si>
    <t>曹望超</t>
  </si>
  <si>
    <t>曹三忠</t>
  </si>
  <si>
    <t>卢驰</t>
  </si>
  <si>
    <t>曹江毅</t>
  </si>
  <si>
    <t>莫大飞</t>
  </si>
  <si>
    <t>李善琼</t>
  </si>
  <si>
    <t>唐菊秀</t>
  </si>
  <si>
    <t>陈三荣</t>
  </si>
  <si>
    <t>唐顺斌</t>
  </si>
  <si>
    <t>曹望国</t>
  </si>
  <si>
    <t>曹望崔</t>
  </si>
  <si>
    <t>曹望全</t>
  </si>
  <si>
    <t>曹秋月</t>
  </si>
  <si>
    <t>张桂安</t>
  </si>
  <si>
    <t>覃孟春</t>
  </si>
  <si>
    <t>张成平</t>
  </si>
  <si>
    <t>曹谋平</t>
  </si>
  <si>
    <t>张桂山</t>
  </si>
  <si>
    <t>黄玟林</t>
  </si>
  <si>
    <t>莫繁花</t>
  </si>
  <si>
    <t>何超华</t>
  </si>
  <si>
    <t>黄啟会</t>
  </si>
  <si>
    <t>黄理新</t>
  </si>
  <si>
    <t>黄理华</t>
  </si>
  <si>
    <t>黄大学</t>
  </si>
  <si>
    <t>曹望良</t>
  </si>
  <si>
    <t>曹小年</t>
  </si>
  <si>
    <t>曹小善</t>
  </si>
  <si>
    <t>黄菊珍</t>
  </si>
  <si>
    <t>何家明</t>
  </si>
  <si>
    <t>张桂和</t>
  </si>
  <si>
    <t>张黎明</t>
  </si>
  <si>
    <t>刘代宣</t>
  </si>
  <si>
    <t>吴声太</t>
  </si>
  <si>
    <t>毛远南</t>
  </si>
  <si>
    <t>莫光瑜</t>
  </si>
  <si>
    <t>李子林</t>
  </si>
  <si>
    <t>莫光球</t>
  </si>
  <si>
    <t>毛后强</t>
  </si>
  <si>
    <t>龚邦明</t>
  </si>
  <si>
    <t>黄玉苏</t>
  </si>
  <si>
    <t>毛厚正</t>
  </si>
  <si>
    <t>李家真</t>
  </si>
  <si>
    <t>罗广龙</t>
  </si>
  <si>
    <t>黄解安</t>
  </si>
  <si>
    <t>李国全</t>
  </si>
  <si>
    <t>毛厚兴</t>
  </si>
  <si>
    <t>李国兴</t>
  </si>
  <si>
    <t>李家学</t>
  </si>
  <si>
    <t>蒋朝规</t>
  </si>
  <si>
    <t>李玉香</t>
  </si>
  <si>
    <t>刘业顺</t>
  </si>
  <si>
    <t>李邦成</t>
  </si>
  <si>
    <t>陈天喜</t>
  </si>
  <si>
    <t>李子华</t>
  </si>
  <si>
    <t>黄玉健</t>
  </si>
  <si>
    <t>黄安付</t>
  </si>
  <si>
    <t>莫绍福</t>
  </si>
  <si>
    <t>黄利芳</t>
  </si>
  <si>
    <t>卫绪金</t>
  </si>
  <si>
    <t>莫前杰</t>
  </si>
  <si>
    <t>韦友庆</t>
  </si>
  <si>
    <t>莫小喜</t>
  </si>
  <si>
    <t>廖瑞和</t>
  </si>
  <si>
    <t>莫筌琦</t>
  </si>
  <si>
    <t>梁善明</t>
  </si>
  <si>
    <t>张桂昌</t>
  </si>
  <si>
    <t>张耀足</t>
  </si>
  <si>
    <t>廖瑞昌</t>
  </si>
  <si>
    <t>卫荣昌</t>
  </si>
  <si>
    <t>莫永勤</t>
  </si>
  <si>
    <t>吴界明</t>
  </si>
  <si>
    <t>吴覃芬</t>
  </si>
  <si>
    <t>莫英学</t>
  </si>
  <si>
    <t>吴敬光</t>
  </si>
  <si>
    <t>吴小国</t>
  </si>
  <si>
    <t>黄大曲</t>
  </si>
  <si>
    <t>曹望学</t>
  </si>
  <si>
    <t>曾庆云</t>
  </si>
  <si>
    <t>张桂学</t>
  </si>
  <si>
    <t>吴继先</t>
  </si>
  <si>
    <t>吴江学</t>
  </si>
  <si>
    <t>黄昌和</t>
  </si>
  <si>
    <t>龚然坤</t>
  </si>
  <si>
    <t>龚世全</t>
  </si>
  <si>
    <t>廖可清</t>
  </si>
  <si>
    <t>黄梅萍</t>
  </si>
  <si>
    <t>黄昌学</t>
  </si>
  <si>
    <t>莫英华</t>
  </si>
  <si>
    <t>毛远庆</t>
  </si>
  <si>
    <t>张小涛</t>
  </si>
  <si>
    <t>龚孟益</t>
  </si>
  <si>
    <t>韦名超</t>
  </si>
  <si>
    <t>吴显文</t>
  </si>
  <si>
    <t>吴庆国</t>
  </si>
  <si>
    <t>吴显林</t>
  </si>
  <si>
    <t>黄继南</t>
  </si>
  <si>
    <t>李章松</t>
  </si>
  <si>
    <t>黄继法</t>
  </si>
  <si>
    <t>吴绍良</t>
  </si>
  <si>
    <t>莫敦德</t>
  </si>
  <si>
    <t>黄昌政</t>
  </si>
  <si>
    <t>吴民权</t>
  </si>
  <si>
    <t>吴建忠</t>
  </si>
  <si>
    <t>吴新范</t>
  </si>
  <si>
    <t>吴素和</t>
  </si>
  <si>
    <t>张小华</t>
  </si>
  <si>
    <t>毛善平</t>
  </si>
  <si>
    <t>吴明先</t>
  </si>
  <si>
    <t>吴江亮</t>
  </si>
  <si>
    <t>卫荣云</t>
  </si>
  <si>
    <t>吴江林</t>
  </si>
  <si>
    <t>吴永和</t>
  </si>
  <si>
    <t>韦录超</t>
  </si>
  <si>
    <t>黄吉双</t>
  </si>
  <si>
    <t>吴才权</t>
  </si>
  <si>
    <t>廖荣和</t>
  </si>
  <si>
    <t>韦名宏</t>
  </si>
  <si>
    <t>蒋德成</t>
  </si>
  <si>
    <t>卢玉兴</t>
  </si>
  <si>
    <t>韦宗平</t>
  </si>
  <si>
    <t>石录金</t>
  </si>
  <si>
    <t>吴忠平</t>
  </si>
  <si>
    <t>李友</t>
  </si>
  <si>
    <t>黄素云</t>
  </si>
  <si>
    <t>覃仁妹</t>
  </si>
  <si>
    <t>维修户</t>
  </si>
  <si>
    <t>夏付贤</t>
  </si>
  <si>
    <t>何善菊</t>
  </si>
  <si>
    <t>韦根德</t>
  </si>
  <si>
    <t>韦六庭</t>
  </si>
  <si>
    <t>曹仁秀</t>
  </si>
  <si>
    <t>黄利昌</t>
  </si>
  <si>
    <t>吴显芳</t>
  </si>
  <si>
    <t>黄玟祥</t>
  </si>
  <si>
    <t>韦民桂</t>
  </si>
  <si>
    <t>吴爱国</t>
  </si>
  <si>
    <t>廖修强</t>
  </si>
  <si>
    <t>龚运昌</t>
  </si>
  <si>
    <t>黄荣安</t>
  </si>
  <si>
    <t>吴三军</t>
  </si>
  <si>
    <t>龚世业</t>
  </si>
  <si>
    <t>张耀庭</t>
  </si>
  <si>
    <t>吴新明</t>
  </si>
  <si>
    <t>廖家兵</t>
  </si>
  <si>
    <t>何家华</t>
  </si>
  <si>
    <t>韦六刚</t>
  </si>
  <si>
    <t>韦录会</t>
  </si>
  <si>
    <t>黄会成</t>
  </si>
  <si>
    <t>吴江洋</t>
  </si>
  <si>
    <t>大路村</t>
  </si>
  <si>
    <t>秦换新</t>
  </si>
  <si>
    <t>大路村委会</t>
  </si>
  <si>
    <t>韦录宣</t>
  </si>
  <si>
    <t>吴庭平</t>
  </si>
  <si>
    <t>夏小贤</t>
  </si>
  <si>
    <t>唐开云</t>
  </si>
  <si>
    <t>林秀</t>
  </si>
  <si>
    <t>林光明</t>
  </si>
  <si>
    <t>李水莲</t>
  </si>
  <si>
    <t>陈元芳</t>
  </si>
  <si>
    <t>廖菊秀</t>
  </si>
  <si>
    <t>吴新军</t>
  </si>
  <si>
    <t>吴家中</t>
  </si>
  <si>
    <t>吴啟贤</t>
  </si>
  <si>
    <t>吴世恩</t>
  </si>
  <si>
    <t>黄安全</t>
  </si>
  <si>
    <t>黄建平</t>
  </si>
  <si>
    <t>龚邦学</t>
  </si>
  <si>
    <t>黄勇军</t>
  </si>
  <si>
    <t>戴良鑫</t>
  </si>
  <si>
    <t>吴胜灵</t>
  </si>
  <si>
    <t>马安村</t>
  </si>
  <si>
    <t>林光学</t>
  </si>
  <si>
    <t>马安村委会</t>
  </si>
  <si>
    <t>吴三清</t>
  </si>
  <si>
    <t>黄业乐</t>
  </si>
  <si>
    <t>黄仲明</t>
  </si>
  <si>
    <t>廖小昌</t>
  </si>
  <si>
    <t>吴昌学</t>
  </si>
  <si>
    <t>莫敦顺</t>
  </si>
  <si>
    <t>韦录冬</t>
  </si>
  <si>
    <t>吴振华</t>
  </si>
  <si>
    <t>吴江中</t>
  </si>
  <si>
    <t>唐开荣</t>
  </si>
  <si>
    <t>韦禄善</t>
  </si>
  <si>
    <t>吴宗回</t>
  </si>
  <si>
    <t>吴绪金</t>
  </si>
  <si>
    <t>廖家必</t>
  </si>
  <si>
    <t>莫定科</t>
  </si>
  <si>
    <t>廖小祥</t>
  </si>
  <si>
    <t>廖桥保</t>
  </si>
  <si>
    <t>龚世南</t>
  </si>
  <si>
    <t>黄修毕</t>
  </si>
  <si>
    <t>罗泽建</t>
  </si>
  <si>
    <t>卢桂成</t>
  </si>
  <si>
    <t>罗长海</t>
  </si>
  <si>
    <t>黄家志</t>
  </si>
  <si>
    <t>黄修记</t>
  </si>
  <si>
    <t>黄修才</t>
  </si>
  <si>
    <t>黄修勇</t>
  </si>
  <si>
    <t>卢世拨</t>
  </si>
  <si>
    <t>卢业修</t>
  </si>
  <si>
    <t>戴荣安</t>
  </si>
  <si>
    <t>黄祥胜</t>
  </si>
  <si>
    <t>黄业毫</t>
  </si>
  <si>
    <t>黄家团</t>
  </si>
  <si>
    <t>黄文宣</t>
  </si>
  <si>
    <t>卢吉年</t>
  </si>
  <si>
    <t>卢业知</t>
  </si>
  <si>
    <t>卢世周</t>
  </si>
  <si>
    <t>梁录英</t>
  </si>
  <si>
    <t>卢江泊</t>
  </si>
  <si>
    <t>甘能</t>
  </si>
  <si>
    <t>李章美</t>
  </si>
  <si>
    <t>何玉双</t>
  </si>
  <si>
    <t>卢业葵已死亡</t>
  </si>
  <si>
    <t>4改3</t>
  </si>
  <si>
    <t>卢业旺</t>
  </si>
  <si>
    <t>卢业规</t>
  </si>
  <si>
    <t>卢业海</t>
  </si>
  <si>
    <t>黄业训</t>
  </si>
  <si>
    <t>黄素莲</t>
  </si>
  <si>
    <t>卢成杰</t>
  </si>
  <si>
    <t>卢成建</t>
  </si>
  <si>
    <t>卢成吉</t>
  </si>
  <si>
    <t>卢业柱</t>
  </si>
  <si>
    <t>卢玉端</t>
  </si>
  <si>
    <t>卢建安</t>
  </si>
  <si>
    <t>卢小寿</t>
  </si>
  <si>
    <t>黄兴华</t>
  </si>
  <si>
    <t>卢世业</t>
  </si>
  <si>
    <t>卢遂金</t>
  </si>
  <si>
    <t>卢三忠</t>
  </si>
  <si>
    <t>卢业才</t>
  </si>
  <si>
    <t>卢汉春</t>
  </si>
  <si>
    <t>卢成啟</t>
  </si>
  <si>
    <t>卢成林</t>
  </si>
  <si>
    <t>卢业永</t>
  </si>
  <si>
    <t>卢成姣</t>
  </si>
  <si>
    <t>卢业凡</t>
  </si>
  <si>
    <t>卢业付</t>
  </si>
  <si>
    <t>卢业勇</t>
  </si>
  <si>
    <t>卢鹏</t>
  </si>
  <si>
    <t>黄龙</t>
  </si>
  <si>
    <t>罗继明</t>
  </si>
  <si>
    <t>罗义宣</t>
  </si>
  <si>
    <t>罗继懂</t>
  </si>
  <si>
    <t>罗义洁</t>
  </si>
  <si>
    <t>罗继形</t>
  </si>
  <si>
    <t>罗清堂</t>
  </si>
  <si>
    <t>莫显秀</t>
  </si>
  <si>
    <t>罗克</t>
  </si>
  <si>
    <t>罗义立</t>
  </si>
  <si>
    <t>罗继说</t>
  </si>
  <si>
    <t>罗小球</t>
  </si>
  <si>
    <t>罗元清</t>
  </si>
  <si>
    <t>龚邦余</t>
  </si>
  <si>
    <t>廖修业</t>
  </si>
  <si>
    <t>吴广昌</t>
  </si>
  <si>
    <t>莫香越</t>
  </si>
  <si>
    <t>吴绍华</t>
  </si>
  <si>
    <t>韦应中</t>
  </si>
  <si>
    <t>蒋德永</t>
  </si>
  <si>
    <t>曹贻衍</t>
  </si>
  <si>
    <t>曾耀军</t>
  </si>
  <si>
    <t>曹小政</t>
  </si>
  <si>
    <t>余世良</t>
  </si>
  <si>
    <t>梁祥兵</t>
  </si>
  <si>
    <t>廖可军</t>
  </si>
  <si>
    <t>吴绍直</t>
  </si>
  <si>
    <t>罗清习</t>
  </si>
  <si>
    <t>罗继幸</t>
  </si>
  <si>
    <t>罗继新</t>
  </si>
  <si>
    <t>黄啟学</t>
  </si>
  <si>
    <t>陈春花</t>
  </si>
  <si>
    <t>罗继葵</t>
  </si>
  <si>
    <t>罗代清</t>
  </si>
  <si>
    <t>罗继欢</t>
  </si>
  <si>
    <t>李居振</t>
  </si>
  <si>
    <t>李章超</t>
  </si>
  <si>
    <t>李家琼</t>
  </si>
  <si>
    <t>李居全</t>
  </si>
  <si>
    <t>李居令</t>
  </si>
  <si>
    <t>李章运</t>
  </si>
  <si>
    <t>李居勇</t>
  </si>
  <si>
    <t>李章书</t>
  </si>
  <si>
    <t>李居绿</t>
  </si>
  <si>
    <t>李章摇</t>
  </si>
  <si>
    <t>李居党</t>
  </si>
  <si>
    <t>李章球</t>
  </si>
  <si>
    <t>李林桔</t>
  </si>
  <si>
    <t>李居科</t>
  </si>
  <si>
    <t>李居斌</t>
  </si>
  <si>
    <t>李旺明</t>
  </si>
  <si>
    <t>李居平</t>
  </si>
  <si>
    <t>黄爱国</t>
  </si>
  <si>
    <t>黄秀寒</t>
  </si>
  <si>
    <t>唐燕琼</t>
  </si>
  <si>
    <t>曹美平</t>
  </si>
  <si>
    <t>唐开永</t>
  </si>
  <si>
    <t>粟峦秀</t>
  </si>
  <si>
    <t>廖焕芳</t>
  </si>
  <si>
    <t>吴亮明</t>
  </si>
  <si>
    <t>刘启兵</t>
  </si>
  <si>
    <t>黄宣亮</t>
  </si>
  <si>
    <t>吴友昌</t>
  </si>
  <si>
    <t>廖小端</t>
  </si>
  <si>
    <t>韦寿名</t>
  </si>
  <si>
    <t>李善格</t>
  </si>
  <si>
    <t>吴忠旭</t>
  </si>
  <si>
    <t>唐顺忠</t>
  </si>
  <si>
    <t>黄双元</t>
  </si>
  <si>
    <t>许业锋</t>
  </si>
  <si>
    <t>黄理政</t>
  </si>
  <si>
    <t>莫乾芳</t>
  </si>
  <si>
    <t>黄光雨</t>
  </si>
  <si>
    <t>唐永波</t>
  </si>
  <si>
    <t xml:space="preserve">吴品和 </t>
  </si>
  <si>
    <t>戴东林</t>
  </si>
  <si>
    <t>廖家宝</t>
  </si>
  <si>
    <t>黄忠爱</t>
  </si>
  <si>
    <t>黄元义</t>
  </si>
  <si>
    <t>吴新欢</t>
  </si>
  <si>
    <t>李仁义</t>
  </si>
  <si>
    <t>吴家志</t>
  </si>
  <si>
    <t>廖敏</t>
  </si>
  <si>
    <t>蒋欢琼</t>
  </si>
  <si>
    <t>刘贤日</t>
  </si>
  <si>
    <t>莫香年</t>
  </si>
  <si>
    <t>吴江友</t>
  </si>
  <si>
    <t>韦禄海</t>
  </si>
  <si>
    <t>莫积超</t>
  </si>
  <si>
    <t>吴杰昌</t>
  </si>
  <si>
    <t>黄业恺</t>
  </si>
  <si>
    <t>黄连喜</t>
  </si>
  <si>
    <t xml:space="preserve">李善学 </t>
  </si>
  <si>
    <t>吴振革</t>
  </si>
  <si>
    <t>黄辉畅</t>
  </si>
  <si>
    <t>刘宏英</t>
  </si>
  <si>
    <t>许望春</t>
  </si>
  <si>
    <t>廖家伦</t>
  </si>
  <si>
    <t>郭中华</t>
  </si>
  <si>
    <t>张荣香</t>
  </si>
  <si>
    <t>吴江海</t>
  </si>
  <si>
    <t>黄丹玉</t>
  </si>
  <si>
    <t>莫四六</t>
  </si>
  <si>
    <t>黄邦林</t>
  </si>
  <si>
    <t>莫积永</t>
  </si>
  <si>
    <t>韦忠友</t>
  </si>
  <si>
    <t>何善铮</t>
  </si>
  <si>
    <t>刘启回</t>
  </si>
  <si>
    <t>吴近昌</t>
  </si>
  <si>
    <t>黎大利</t>
  </si>
  <si>
    <t>李秀韬</t>
  </si>
  <si>
    <t>吴世亮</t>
  </si>
  <si>
    <t>张荣新</t>
  </si>
  <si>
    <t>伍辉球</t>
  </si>
  <si>
    <t>吴武明</t>
  </si>
  <si>
    <t>曾继平</t>
  </si>
  <si>
    <t>黄启庄</t>
  </si>
  <si>
    <t>莫乾军</t>
  </si>
  <si>
    <t>李宏祥</t>
  </si>
  <si>
    <t>韦明刚</t>
  </si>
  <si>
    <t>吴大荣</t>
  </si>
  <si>
    <t>罗桂兰</t>
  </si>
  <si>
    <t>陈校连</t>
  </si>
  <si>
    <t>吴维昌</t>
  </si>
  <si>
    <t>廖邦兴</t>
  </si>
  <si>
    <t>韦记明</t>
  </si>
  <si>
    <t>韦忠明</t>
  </si>
  <si>
    <t>曹海燕</t>
  </si>
  <si>
    <t>吴固昌</t>
  </si>
  <si>
    <t>林昭海</t>
  </si>
  <si>
    <t>吴庭亮</t>
  </si>
  <si>
    <t>梁吉书</t>
  </si>
  <si>
    <t>吴新庭</t>
  </si>
  <si>
    <t>曾华</t>
  </si>
  <si>
    <t>吴庭华</t>
  </si>
  <si>
    <t>黄忠兴</t>
  </si>
  <si>
    <t>曾德文</t>
  </si>
  <si>
    <t>吴助昌</t>
  </si>
  <si>
    <t>黄明友</t>
  </si>
  <si>
    <t>吴祯球</t>
  </si>
  <si>
    <t>曾耀良</t>
  </si>
  <si>
    <t>曹后昌</t>
  </si>
  <si>
    <t>李邦辉</t>
  </si>
  <si>
    <t>韦中祥</t>
  </si>
  <si>
    <t>吴庭书</t>
  </si>
  <si>
    <t>黄凤英</t>
  </si>
  <si>
    <t>杨信明</t>
  </si>
  <si>
    <t>吴连成</t>
  </si>
  <si>
    <t>莫昌元</t>
  </si>
  <si>
    <t>莫木成</t>
  </si>
  <si>
    <t>黄光恒</t>
  </si>
  <si>
    <t>莫显玉</t>
  </si>
  <si>
    <t>黄建政</t>
  </si>
  <si>
    <t>莫玉华</t>
  </si>
  <si>
    <t>韦民学</t>
  </si>
  <si>
    <t>莫中君</t>
  </si>
  <si>
    <t>莫显义</t>
  </si>
  <si>
    <t>廖宗飞</t>
  </si>
  <si>
    <t>甘朗昌</t>
  </si>
  <si>
    <t>夏贤平</t>
  </si>
  <si>
    <t>黄吉成</t>
  </si>
  <si>
    <t>阳素连</t>
  </si>
  <si>
    <t>韦小珍</t>
  </si>
  <si>
    <t>韦录山</t>
  </si>
  <si>
    <t>蒋久信</t>
  </si>
  <si>
    <t>粟乐青</t>
  </si>
  <si>
    <t>吴家知</t>
  </si>
  <si>
    <t>莫小均</t>
  </si>
  <si>
    <t>韦忠厚</t>
  </si>
  <si>
    <t>梁祥欢</t>
  </si>
  <si>
    <t>吴显兵</t>
  </si>
  <si>
    <t>廖宗平</t>
  </si>
  <si>
    <t>蒋德凯</t>
  </si>
  <si>
    <t>蒋喜</t>
  </si>
  <si>
    <t>秦慧珍</t>
  </si>
  <si>
    <t>韦录建</t>
  </si>
  <si>
    <t>何鸾英</t>
  </si>
  <si>
    <t>蒋德书</t>
  </si>
  <si>
    <t>吴远昌</t>
  </si>
  <si>
    <t>廖远欢</t>
  </si>
  <si>
    <t>梁永国</t>
  </si>
  <si>
    <t>廖善葵</t>
  </si>
  <si>
    <t>韦录云</t>
  </si>
  <si>
    <t>何家用</t>
  </si>
  <si>
    <t>刘业凤</t>
  </si>
  <si>
    <t>蒋德科</t>
  </si>
  <si>
    <t>黄理明</t>
  </si>
  <si>
    <t>韦志敏</t>
  </si>
  <si>
    <t>许贻秀</t>
  </si>
  <si>
    <t>刘国强</t>
  </si>
  <si>
    <t>李炳荣</t>
  </si>
  <si>
    <t>刘文</t>
  </si>
  <si>
    <t>曹美秀</t>
  </si>
  <si>
    <t>吴绍书</t>
  </si>
  <si>
    <t>黄啟胜</t>
  </si>
  <si>
    <t>黄世民</t>
  </si>
  <si>
    <t>覃玉兰</t>
  </si>
  <si>
    <t>黄小兰</t>
  </si>
  <si>
    <t>曾德先</t>
  </si>
  <si>
    <t>刘祖宏</t>
  </si>
  <si>
    <t>吴家贵</t>
  </si>
  <si>
    <t>吴世球</t>
  </si>
  <si>
    <t>蒋善英</t>
  </si>
  <si>
    <t>余世超</t>
  </si>
  <si>
    <t>李章亮</t>
  </si>
  <si>
    <t>吴宏波</t>
  </si>
  <si>
    <t>莫燕</t>
  </si>
  <si>
    <t>张耀雄</t>
  </si>
  <si>
    <t>袁诗国</t>
  </si>
  <si>
    <t>李邦利</t>
  </si>
  <si>
    <t>吴田昌</t>
  </si>
  <si>
    <t>曾德海</t>
  </si>
  <si>
    <t>莫定勇</t>
  </si>
  <si>
    <t>莫定洲</t>
  </si>
  <si>
    <t>韦志付</t>
  </si>
  <si>
    <t>黄啟生</t>
  </si>
  <si>
    <t>卢善珍</t>
  </si>
  <si>
    <t>陈美希</t>
  </si>
  <si>
    <t>韦名全</t>
  </si>
  <si>
    <t>吴志明</t>
  </si>
  <si>
    <t>蒋德乾</t>
  </si>
  <si>
    <t>吴宏安</t>
  </si>
  <si>
    <t>韦明利</t>
  </si>
  <si>
    <t>蒋德珍</t>
  </si>
  <si>
    <t>周用华</t>
  </si>
  <si>
    <t>罗安秀</t>
  </si>
  <si>
    <t>黄昌华</t>
  </si>
  <si>
    <t>曹新民</t>
  </si>
  <si>
    <t>黄运中</t>
  </si>
  <si>
    <t>张宣仪</t>
  </si>
  <si>
    <t>莫庆忠</t>
  </si>
  <si>
    <t>林光强</t>
  </si>
  <si>
    <t>朱炳秀</t>
  </si>
  <si>
    <t>罗广华</t>
  </si>
  <si>
    <t>韦明滔</t>
  </si>
  <si>
    <t>熊桂英</t>
  </si>
  <si>
    <t>刘祖高</t>
  </si>
  <si>
    <t>吴回昌</t>
  </si>
  <si>
    <t>文春回</t>
  </si>
  <si>
    <t>莫积买</t>
  </si>
  <si>
    <t>李胜积</t>
  </si>
  <si>
    <t>何为清</t>
  </si>
  <si>
    <t>莫显斌</t>
  </si>
  <si>
    <t>张桂胜</t>
  </si>
  <si>
    <t>黄吉好</t>
  </si>
  <si>
    <t>文小桂</t>
  </si>
  <si>
    <t>罗爱琼</t>
  </si>
  <si>
    <t>蒋久平</t>
  </si>
  <si>
    <t>黄小龙</t>
  </si>
  <si>
    <t>莫定波</t>
  </si>
  <si>
    <t>莫美尧</t>
  </si>
  <si>
    <t>莫忠庆</t>
  </si>
  <si>
    <t>曹望安</t>
  </si>
  <si>
    <t>甘书秀</t>
  </si>
  <si>
    <t>李庆福</t>
  </si>
  <si>
    <t>李望荣</t>
  </si>
  <si>
    <t>李庆学</t>
  </si>
  <si>
    <t>李家凡</t>
  </si>
  <si>
    <t>黄和斌</t>
  </si>
  <si>
    <t>莫建凤</t>
  </si>
  <si>
    <t>莫忠敏</t>
  </si>
  <si>
    <t>吴显武</t>
  </si>
  <si>
    <t>许春华</t>
  </si>
  <si>
    <t>夏崇贤</t>
  </si>
  <si>
    <t>莫成涛</t>
  </si>
  <si>
    <t>李庆尧</t>
  </si>
  <si>
    <t>杨优良</t>
  </si>
  <si>
    <t>杨爱国</t>
  </si>
  <si>
    <t>李庆良</t>
  </si>
  <si>
    <t>杨明光</t>
  </si>
  <si>
    <t>许贻超</t>
  </si>
  <si>
    <t>袁诗珍</t>
  </si>
  <si>
    <t>李子军</t>
  </si>
  <si>
    <t>龚然付</t>
  </si>
  <si>
    <t>许业文</t>
  </si>
  <si>
    <t>廖宗勇</t>
  </si>
  <si>
    <t>杨明阶</t>
  </si>
  <si>
    <t>许贻光</t>
  </si>
  <si>
    <t>李国球</t>
  </si>
  <si>
    <t>黄起规</t>
  </si>
  <si>
    <t>莫贤珍</t>
  </si>
  <si>
    <t>黄玉军</t>
  </si>
  <si>
    <t>龚然平</t>
  </si>
  <si>
    <t>李国勤</t>
  </si>
  <si>
    <t>李邦格</t>
  </si>
  <si>
    <t>杨优弟</t>
  </si>
  <si>
    <t>杨明旭</t>
  </si>
  <si>
    <t>熊珂</t>
  </si>
  <si>
    <t>李邦六</t>
  </si>
  <si>
    <t>杨月良</t>
  </si>
  <si>
    <t>覃贻英</t>
  </si>
  <si>
    <t>10</t>
  </si>
  <si>
    <t>易建忠</t>
  </si>
  <si>
    <t>宾正琼</t>
  </si>
  <si>
    <t>易运回</t>
  </si>
  <si>
    <t>黎兰花</t>
  </si>
  <si>
    <t>廖耀超</t>
  </si>
  <si>
    <t>杨文钦</t>
  </si>
  <si>
    <t>曹谋坤</t>
  </si>
  <si>
    <t>曹谋勇</t>
  </si>
  <si>
    <t>杨杰</t>
  </si>
  <si>
    <t>曹福安</t>
  </si>
  <si>
    <t>杨国安</t>
  </si>
  <si>
    <t>曹贻云</t>
  </si>
  <si>
    <t>曹先德</t>
  </si>
  <si>
    <t>周爱学</t>
  </si>
  <si>
    <t>张宗敏</t>
  </si>
  <si>
    <t>杨信志</t>
  </si>
  <si>
    <t>毛远凡</t>
  </si>
  <si>
    <t>曹谋善</t>
  </si>
  <si>
    <t>曹贻辉</t>
  </si>
  <si>
    <t>杨凤珍</t>
  </si>
  <si>
    <t>张宗科</t>
  </si>
  <si>
    <t>黄双妹</t>
  </si>
  <si>
    <t>杨信安</t>
  </si>
  <si>
    <t>杨富云</t>
  </si>
  <si>
    <t>何秋玉</t>
  </si>
  <si>
    <t>莫香成</t>
  </si>
  <si>
    <t>杨文磊</t>
  </si>
  <si>
    <t>张明姣</t>
  </si>
  <si>
    <t>张永青</t>
  </si>
  <si>
    <t>曹谋春</t>
  </si>
  <si>
    <t>杨卫民</t>
  </si>
  <si>
    <t>杨明超</t>
  </si>
  <si>
    <t>张宗建</t>
  </si>
  <si>
    <t>杨信强</t>
  </si>
  <si>
    <t>黄玉芳</t>
  </si>
  <si>
    <t>粟振平</t>
  </si>
  <si>
    <t>曹会中</t>
  </si>
  <si>
    <t>杨德云</t>
  </si>
  <si>
    <t>莫香波</t>
  </si>
  <si>
    <t>曹谋刚</t>
  </si>
  <si>
    <t>杨明康</t>
  </si>
  <si>
    <t>曹贻维</t>
  </si>
  <si>
    <t>莫能强</t>
  </si>
  <si>
    <t>曹秋兰</t>
  </si>
  <si>
    <t>张谋杏</t>
  </si>
  <si>
    <t>毛远平</t>
  </si>
  <si>
    <t>张宗泽</t>
  </si>
  <si>
    <t>曹志明</t>
  </si>
  <si>
    <t>李善华</t>
  </si>
  <si>
    <t>曹新华</t>
  </si>
  <si>
    <t>李善忠</t>
  </si>
  <si>
    <t>曹贻永</t>
  </si>
  <si>
    <t>陈育良</t>
  </si>
  <si>
    <t>秦长宏</t>
  </si>
  <si>
    <t>覃月芬</t>
  </si>
  <si>
    <t>于征国</t>
  </si>
  <si>
    <t>曹先学</t>
  </si>
  <si>
    <t>黄诗雄</t>
  </si>
  <si>
    <t>曹先谋</t>
  </si>
  <si>
    <t>曹望林</t>
  </si>
  <si>
    <t>杨文珍</t>
  </si>
  <si>
    <t>曹新飞</t>
  </si>
  <si>
    <t>张桂平</t>
  </si>
  <si>
    <t>秦义</t>
  </si>
  <si>
    <t>谢家强</t>
  </si>
  <si>
    <t>莫忠回</t>
  </si>
  <si>
    <t>曹金龙</t>
  </si>
  <si>
    <t>14</t>
  </si>
  <si>
    <t>曹新葵</t>
  </si>
  <si>
    <t>文万举</t>
  </si>
  <si>
    <t>文世勇</t>
  </si>
  <si>
    <t>曹贻宣</t>
  </si>
  <si>
    <t>曹志林</t>
  </si>
  <si>
    <t>曹遇祥</t>
  </si>
  <si>
    <t>罗桂汉</t>
  </si>
  <si>
    <t>曹望兴</t>
  </si>
  <si>
    <t>粟振勤</t>
  </si>
  <si>
    <t>梁善兰</t>
  </si>
  <si>
    <t>曹望康</t>
  </si>
  <si>
    <t>曹贻摧</t>
  </si>
  <si>
    <t>谢家忠</t>
  </si>
  <si>
    <t>唐琴香</t>
  </si>
  <si>
    <t>莫大安</t>
  </si>
  <si>
    <t xml:space="preserve">曹贻洋 </t>
  </si>
  <si>
    <t>刘健超</t>
  </si>
  <si>
    <t>吴声近</t>
  </si>
  <si>
    <t>曹谋林</t>
  </si>
  <si>
    <t>曹谋钿</t>
  </si>
  <si>
    <t>郑宝太</t>
  </si>
  <si>
    <t>黄荣成</t>
  </si>
  <si>
    <t>李荣安</t>
  </si>
  <si>
    <t>朱芳军</t>
  </si>
  <si>
    <t>唐胜恩</t>
  </si>
  <si>
    <t>曹谋超</t>
  </si>
  <si>
    <t>刘成林</t>
  </si>
  <si>
    <t>罗才归</t>
  </si>
  <si>
    <t>吴侦</t>
  </si>
  <si>
    <t>刘祖浪</t>
  </si>
  <si>
    <t>曹贻平</t>
  </si>
  <si>
    <t>曹望兰</t>
  </si>
  <si>
    <t>曹贻跃</t>
  </si>
  <si>
    <t>曾水莲</t>
  </si>
  <si>
    <t>刘昭科</t>
  </si>
  <si>
    <t>王玉雪</t>
  </si>
  <si>
    <t>刘啟明</t>
  </si>
  <si>
    <t>曹荣卿</t>
  </si>
  <si>
    <t>唐永珏</t>
  </si>
  <si>
    <t>陈义珍</t>
  </si>
  <si>
    <t>黄诗月</t>
  </si>
  <si>
    <t>唐宏凯</t>
  </si>
  <si>
    <t>毛远利</t>
  </si>
  <si>
    <t>黄庆月</t>
  </si>
  <si>
    <t>李章恒</t>
  </si>
  <si>
    <t>李明章</t>
  </si>
  <si>
    <t>严善光</t>
  </si>
  <si>
    <t>严耐凡</t>
  </si>
  <si>
    <t>黄啟恒</t>
  </si>
  <si>
    <t>何中英</t>
  </si>
  <si>
    <t>黄世政</t>
  </si>
  <si>
    <t>黄继恒</t>
  </si>
  <si>
    <t>秦际群</t>
  </si>
  <si>
    <t>秦运立</t>
  </si>
  <si>
    <t>蒋宇</t>
  </si>
  <si>
    <t>黄德兴</t>
  </si>
  <si>
    <t>卢成桂</t>
  </si>
  <si>
    <t>龚昌留</t>
  </si>
  <si>
    <t>秦长永</t>
  </si>
  <si>
    <t>秦际波</t>
  </si>
  <si>
    <t>李居春</t>
  </si>
  <si>
    <t>吴会昌</t>
  </si>
  <si>
    <t>王荣春</t>
  </si>
  <si>
    <t>黄兴政</t>
  </si>
  <si>
    <t>李全鑫</t>
  </si>
  <si>
    <t>黄章明</t>
  </si>
  <si>
    <t>黄继兰</t>
  </si>
  <si>
    <t>吴美平</t>
  </si>
  <si>
    <t>黄祥文</t>
  </si>
  <si>
    <t>陈元雨</t>
  </si>
  <si>
    <t>黄世科</t>
  </si>
  <si>
    <t>黄继良</t>
  </si>
  <si>
    <t>卢成勋</t>
  </si>
  <si>
    <t>黄业欢</t>
  </si>
  <si>
    <t>吴宏云</t>
  </si>
  <si>
    <t>黄继对</t>
  </si>
  <si>
    <t>黄业禹</t>
  </si>
  <si>
    <t>龚伦明</t>
  </si>
  <si>
    <t>韦海梅</t>
  </si>
  <si>
    <t>黄继伦</t>
  </si>
  <si>
    <t>黄革</t>
  </si>
  <si>
    <t>严善张</t>
  </si>
  <si>
    <t>梁祥双</t>
  </si>
  <si>
    <t>经继欢</t>
  </si>
  <si>
    <t>黄继流</t>
  </si>
  <si>
    <t>黄宣</t>
  </si>
  <si>
    <t>吴新海</t>
  </si>
  <si>
    <t>黄祥恩</t>
  </si>
  <si>
    <t>黄秀富</t>
  </si>
  <si>
    <t>吴世强</t>
  </si>
  <si>
    <t>廖耀义</t>
  </si>
  <si>
    <t>吴树昌</t>
  </si>
  <si>
    <t>黄秀兰</t>
  </si>
  <si>
    <t>吴宏凯</t>
  </si>
  <si>
    <t>吴家平</t>
  </si>
  <si>
    <t>曾玉娟</t>
  </si>
  <si>
    <t>吴家学</t>
  </si>
  <si>
    <t>吴小稀</t>
  </si>
  <si>
    <t>吴永昌</t>
  </si>
  <si>
    <t>吴必昌</t>
  </si>
  <si>
    <t>黄为</t>
  </si>
  <si>
    <t>吴号昌</t>
  </si>
  <si>
    <t>黄继畅</t>
  </si>
  <si>
    <t>黄秀应</t>
  </si>
  <si>
    <t>吴宏平</t>
  </si>
  <si>
    <t>吴爱昌</t>
  </si>
  <si>
    <t>韦新会</t>
  </si>
  <si>
    <t>吴世友</t>
  </si>
  <si>
    <t>黄秀令</t>
  </si>
  <si>
    <t>吴海宏</t>
  </si>
  <si>
    <t>吴宏芬</t>
  </si>
  <si>
    <t>吴孟财</t>
  </si>
  <si>
    <t>黄继恩</t>
  </si>
  <si>
    <t>吴会亮</t>
  </si>
  <si>
    <t>吴家书</t>
  </si>
  <si>
    <t>黄素梅</t>
  </si>
  <si>
    <t>吴耀昌</t>
  </si>
  <si>
    <t>黄继乐</t>
  </si>
  <si>
    <t>卢玉洲</t>
  </si>
  <si>
    <t>吴光明</t>
  </si>
  <si>
    <t>黄利章</t>
  </si>
  <si>
    <t>吴显韬</t>
  </si>
  <si>
    <t>吴祖兴</t>
  </si>
  <si>
    <t>莫前逸</t>
  </si>
  <si>
    <t>谢成</t>
  </si>
  <si>
    <t>蒋德学</t>
  </si>
  <si>
    <t>蒋家政</t>
  </si>
  <si>
    <t>华山村</t>
  </si>
  <si>
    <t>吴梅苦</t>
  </si>
  <si>
    <t>华山村委会</t>
  </si>
  <si>
    <t>黄大军</t>
  </si>
  <si>
    <t>李善才</t>
  </si>
  <si>
    <t>黄啟航</t>
  </si>
  <si>
    <t>蒋久乐</t>
  </si>
  <si>
    <t>蒋德欢</t>
  </si>
  <si>
    <t>黄青松</t>
  </si>
  <si>
    <t>廖家树</t>
  </si>
  <si>
    <t>何为诗</t>
  </si>
  <si>
    <t>周玉兰</t>
  </si>
  <si>
    <t>蒋德矮</t>
  </si>
  <si>
    <t>黄武林</t>
  </si>
  <si>
    <t>毛厚文</t>
  </si>
  <si>
    <t>蒋德初</t>
  </si>
  <si>
    <t>廖家滔</t>
  </si>
  <si>
    <t>莫大宣</t>
  </si>
  <si>
    <t>蒋德肖</t>
  </si>
  <si>
    <t>蒋德知</t>
  </si>
  <si>
    <t>黄成回</t>
  </si>
  <si>
    <t>何为归</t>
  </si>
  <si>
    <t>陈恩后</t>
  </si>
  <si>
    <t>蒋德超</t>
  </si>
  <si>
    <t>陈松花</t>
  </si>
  <si>
    <t>曾维学</t>
  </si>
  <si>
    <t>廖凤平</t>
  </si>
  <si>
    <t>黄秀瑶</t>
  </si>
  <si>
    <t>蒋德荣</t>
  </si>
  <si>
    <t>蒋德忠</t>
  </si>
  <si>
    <t>蒋流江</t>
  </si>
  <si>
    <t>龚邦恒</t>
  </si>
  <si>
    <t>黄啟向</t>
  </si>
  <si>
    <t>何为永</t>
  </si>
  <si>
    <t>黄啟通</t>
  </si>
  <si>
    <t>蒋家林</t>
  </si>
  <si>
    <t>蒋德秋</t>
  </si>
  <si>
    <t>韦回明</t>
  </si>
  <si>
    <t>吴伙民</t>
  </si>
  <si>
    <t>黄连安</t>
  </si>
  <si>
    <t>黄啟端</t>
  </si>
  <si>
    <t>蒋久恒</t>
  </si>
  <si>
    <t>蒋家礼</t>
  </si>
  <si>
    <t>龚帮雄</t>
  </si>
  <si>
    <t>黄继清</t>
  </si>
  <si>
    <t>吴家永</t>
  </si>
  <si>
    <t>蒋高</t>
  </si>
  <si>
    <t>黄啟欢</t>
  </si>
  <si>
    <t>吴新国</t>
  </si>
  <si>
    <t>吴昌富</t>
  </si>
  <si>
    <t>蒋德健</t>
  </si>
  <si>
    <t>龚邦能</t>
  </si>
  <si>
    <t>黄大论</t>
  </si>
  <si>
    <t>刘威珍</t>
  </si>
  <si>
    <t>蒋久余</t>
  </si>
  <si>
    <t>廖可会</t>
  </si>
  <si>
    <t>蒋德幸</t>
  </si>
  <si>
    <t>黎大彐</t>
  </si>
  <si>
    <t>毛华明</t>
  </si>
  <si>
    <t>韦字平</t>
  </si>
  <si>
    <t>黄啟宣</t>
  </si>
  <si>
    <t>叶谋斌</t>
  </si>
  <si>
    <t>韦爱琼</t>
  </si>
  <si>
    <t>蒋德云</t>
  </si>
  <si>
    <t>蒋德纯</t>
  </si>
  <si>
    <t>韦志清</t>
  </si>
  <si>
    <t>吴新知</t>
  </si>
  <si>
    <t>吴振初</t>
  </si>
  <si>
    <t>黄光和</t>
  </si>
  <si>
    <t>唐素珍</t>
  </si>
  <si>
    <t>黄秀勇</t>
  </si>
  <si>
    <t>黄凤鸾</t>
  </si>
  <si>
    <t>黄啟兴</t>
  </si>
  <si>
    <t>黄忠富</t>
  </si>
  <si>
    <t>蒋德美</t>
  </si>
  <si>
    <t>黄光甫</t>
  </si>
  <si>
    <t>蒋善珍</t>
  </si>
  <si>
    <t>曹兰珍</t>
  </si>
  <si>
    <t>黄业凤</t>
  </si>
  <si>
    <t>黄啟新</t>
  </si>
  <si>
    <t>黄成忠</t>
  </si>
  <si>
    <t>曹生平</t>
  </si>
  <si>
    <t>黄成义</t>
  </si>
  <si>
    <t>黄世元</t>
  </si>
  <si>
    <t>韦宗新</t>
  </si>
  <si>
    <t>毛厚福</t>
  </si>
  <si>
    <t>黄啟善</t>
  </si>
  <si>
    <t>龚然义</t>
  </si>
  <si>
    <t>莫敦杰</t>
  </si>
  <si>
    <t>毛远胜</t>
  </si>
  <si>
    <t>黄光波</t>
  </si>
  <si>
    <t>蒋德坤</t>
  </si>
  <si>
    <t>蒋小芬</t>
  </si>
  <si>
    <t>龚邦亮</t>
  </si>
  <si>
    <t>龚世剑</t>
  </si>
  <si>
    <t>黄啟雄</t>
  </si>
  <si>
    <t>唐配恩</t>
  </si>
  <si>
    <t>蒋德月</t>
  </si>
  <si>
    <t>蒋久元</t>
  </si>
  <si>
    <t>杨明芝</t>
  </si>
  <si>
    <t>粟声光</t>
  </si>
  <si>
    <t>黄天云</t>
  </si>
  <si>
    <t>韦明善</t>
  </si>
  <si>
    <t>韦禄义</t>
  </si>
  <si>
    <t>黄成明</t>
  </si>
  <si>
    <t>张桂元</t>
  </si>
  <si>
    <t>黄大望</t>
  </si>
  <si>
    <t>莫大成</t>
  </si>
  <si>
    <t>吴江国</t>
  </si>
  <si>
    <t>吴江胜</t>
  </si>
  <si>
    <t>黎栽归</t>
  </si>
  <si>
    <t>吴海超</t>
  </si>
  <si>
    <t>黄建成</t>
  </si>
  <si>
    <t>黎栽云</t>
  </si>
  <si>
    <t>黄康明</t>
  </si>
  <si>
    <t>张朋祥</t>
  </si>
  <si>
    <t>黄美香</t>
  </si>
  <si>
    <t>吴新换</t>
  </si>
  <si>
    <t>卢忠寿</t>
  </si>
  <si>
    <t>黄先玉</t>
  </si>
  <si>
    <t>吴启亮</t>
  </si>
  <si>
    <t>廖荣慧</t>
  </si>
  <si>
    <t>张三荣</t>
  </si>
  <si>
    <t>黄大环</t>
  </si>
  <si>
    <t>毛厚云</t>
  </si>
  <si>
    <t>黄雪弟</t>
  </si>
  <si>
    <t>廖宗勤</t>
  </si>
  <si>
    <t>莫细英</t>
  </si>
  <si>
    <t>黎培正</t>
  </si>
  <si>
    <t>罗继恩</t>
  </si>
  <si>
    <t>黄啟全</t>
  </si>
  <si>
    <t>黎载连</t>
  </si>
  <si>
    <t>黄荣钦</t>
  </si>
  <si>
    <t>张正忠</t>
  </si>
  <si>
    <t>黄大送</t>
  </si>
  <si>
    <t>严玉秀</t>
  </si>
  <si>
    <t>黄光锋</t>
  </si>
  <si>
    <t>曹运忠</t>
  </si>
  <si>
    <t>吴民族</t>
  </si>
  <si>
    <t>罗芳定</t>
  </si>
  <si>
    <t>黄前成</t>
  </si>
  <si>
    <t>黎细珍</t>
  </si>
  <si>
    <t>毛明山</t>
  </si>
  <si>
    <t>黎载美</t>
  </si>
  <si>
    <t>黄啟汉</t>
  </si>
  <si>
    <t>吴新才</t>
  </si>
  <si>
    <t>黄成萍</t>
  </si>
  <si>
    <t>黄光云</t>
  </si>
  <si>
    <t>梁祥耀</t>
  </si>
  <si>
    <t>龚然欢</t>
  </si>
  <si>
    <t>黄光平</t>
  </si>
  <si>
    <t>廖中爱</t>
  </si>
  <si>
    <t>粟声荣</t>
  </si>
  <si>
    <t>黎栽宣</t>
  </si>
  <si>
    <t>龚邦政</t>
  </si>
  <si>
    <t>黄联军</t>
  </si>
  <si>
    <t>张桂宝</t>
  </si>
  <si>
    <t>舒绍波</t>
  </si>
  <si>
    <t>廖帮流</t>
  </si>
  <si>
    <t>龚如峰</t>
  </si>
  <si>
    <t>龚然伦</t>
  </si>
  <si>
    <t>黄思顺</t>
  </si>
  <si>
    <t>覃波</t>
  </si>
  <si>
    <t>吴江义</t>
  </si>
  <si>
    <t>朱玉环</t>
  </si>
  <si>
    <t>曹望海</t>
  </si>
  <si>
    <t>廖宗干</t>
  </si>
  <si>
    <t>粟振强</t>
  </si>
  <si>
    <t>龚啟林</t>
  </si>
  <si>
    <t>张桂刚</t>
  </si>
  <si>
    <t>龚然青</t>
  </si>
  <si>
    <t>韦录胜</t>
  </si>
  <si>
    <t>黄造和</t>
  </si>
  <si>
    <t>吴连球</t>
  </si>
  <si>
    <t>廖帮宗</t>
  </si>
  <si>
    <t>曹凡德</t>
  </si>
  <si>
    <t>张桂修</t>
  </si>
  <si>
    <t>周宝林</t>
  </si>
  <si>
    <t>粟振忠</t>
  </si>
  <si>
    <t>曹贻欢</t>
  </si>
  <si>
    <t>廖小月</t>
  </si>
  <si>
    <t>廖邦利</t>
  </si>
  <si>
    <t>廖邦会</t>
  </si>
  <si>
    <t>莫新华</t>
  </si>
  <si>
    <t>韦录元</t>
  </si>
  <si>
    <t>黄光滔</t>
  </si>
  <si>
    <t>廖显耀</t>
  </si>
  <si>
    <t>粟声扬</t>
  </si>
  <si>
    <t>黄造强</t>
  </si>
  <si>
    <t>廖瑞池</t>
  </si>
  <si>
    <t>黄思宇</t>
  </si>
  <si>
    <t>曹昌建</t>
  </si>
  <si>
    <t>黄大日</t>
  </si>
  <si>
    <t>黄思来</t>
  </si>
  <si>
    <t>黄少森</t>
  </si>
  <si>
    <t>黄合用</t>
  </si>
  <si>
    <t>黎新</t>
  </si>
  <si>
    <t>甘林</t>
  </si>
  <si>
    <t>廖邦助</t>
  </si>
  <si>
    <t>廖邦军</t>
  </si>
  <si>
    <t>黄啟青</t>
  </si>
  <si>
    <t>廖瑞知</t>
  </si>
  <si>
    <t>黄思航</t>
  </si>
  <si>
    <t>黄道兵</t>
  </si>
  <si>
    <t>黄小玉</t>
  </si>
  <si>
    <t>黄造恒</t>
  </si>
  <si>
    <t>黄少雲</t>
  </si>
  <si>
    <t>黄春明</t>
  </si>
  <si>
    <t>曹正忠</t>
  </si>
  <si>
    <t>廖邦建</t>
  </si>
  <si>
    <t>廖邦德</t>
  </si>
  <si>
    <t>许鸾珍</t>
  </si>
  <si>
    <t>黄造建</t>
  </si>
  <si>
    <t>吴新芳</t>
  </si>
  <si>
    <t>黄启乐</t>
  </si>
  <si>
    <t>何忠爱</t>
  </si>
  <si>
    <t>廖邦学</t>
  </si>
  <si>
    <t>廖帮强</t>
  </si>
  <si>
    <t>廖小陆</t>
  </si>
  <si>
    <t>黄后端</t>
  </si>
  <si>
    <t>黄玉民</t>
  </si>
  <si>
    <t>周煌</t>
  </si>
  <si>
    <t>廖瑞海</t>
  </si>
  <si>
    <t>黄啟运</t>
  </si>
  <si>
    <t>阳开动</t>
  </si>
  <si>
    <t>黄大喜</t>
  </si>
  <si>
    <t>黄雪兰</t>
  </si>
  <si>
    <t>廖瑞兴</t>
  </si>
  <si>
    <t>黄启云</t>
  </si>
  <si>
    <t>黄大寿</t>
  </si>
  <si>
    <t>黄启苍</t>
  </si>
  <si>
    <t>黄光兴</t>
  </si>
  <si>
    <t>黄建光</t>
  </si>
  <si>
    <t>黄大幸</t>
  </si>
  <si>
    <t>黎栽林</t>
  </si>
  <si>
    <t>莫大胜</t>
  </si>
  <si>
    <t>熊宗习</t>
  </si>
  <si>
    <t>何梅足</t>
  </si>
  <si>
    <t>黄美合</t>
  </si>
  <si>
    <t>陈三利</t>
  </si>
  <si>
    <t>陈三平</t>
  </si>
  <si>
    <t>张桂莲</t>
  </si>
  <si>
    <t>陈自力</t>
  </si>
  <si>
    <t>曹望平</t>
  </si>
  <si>
    <t>黄大河</t>
  </si>
  <si>
    <t>黄坚</t>
  </si>
  <si>
    <t>王世民</t>
  </si>
  <si>
    <t>周长兵</t>
  </si>
  <si>
    <t>黄光晓</t>
  </si>
  <si>
    <t>黄光正</t>
  </si>
  <si>
    <t>黄大众</t>
  </si>
  <si>
    <t>叶红涛</t>
  </si>
  <si>
    <t>黄光景</t>
  </si>
  <si>
    <t>黄小滔</t>
  </si>
  <si>
    <t>黄光松</t>
  </si>
  <si>
    <t>黄才树</t>
  </si>
  <si>
    <t>黄啟龙</t>
  </si>
  <si>
    <t>李昌言</t>
  </si>
  <si>
    <t>黄启分</t>
  </si>
  <si>
    <t>黄大桂</t>
  </si>
  <si>
    <t>黄才茂</t>
  </si>
  <si>
    <t>毛吉康</t>
  </si>
  <si>
    <t>何善兵</t>
  </si>
  <si>
    <t>熊光龙</t>
  </si>
  <si>
    <t>黄燕琼</t>
  </si>
  <si>
    <t>熊光志</t>
  </si>
  <si>
    <t>黄大知</t>
  </si>
  <si>
    <t>李善兰</t>
  </si>
  <si>
    <t>黄小飞</t>
  </si>
  <si>
    <t>黄启回</t>
  </si>
  <si>
    <t>周明辉</t>
  </si>
  <si>
    <t>黄大海</t>
  </si>
  <si>
    <t>黄大记</t>
  </si>
  <si>
    <t>黄庆回</t>
  </si>
  <si>
    <t>黄三平</t>
  </si>
  <si>
    <t>钟玉金</t>
  </si>
  <si>
    <t>黄大忆</t>
  </si>
  <si>
    <t>黄大泽</t>
  </si>
  <si>
    <t>黎勇</t>
  </si>
  <si>
    <t>黄启祥</t>
  </si>
  <si>
    <t>毛吉分</t>
  </si>
  <si>
    <t>黄大月</t>
  </si>
  <si>
    <t>黄启元</t>
  </si>
  <si>
    <t>黄启文</t>
  </si>
  <si>
    <t>黄大界</t>
  </si>
  <si>
    <t>黄啟报</t>
  </si>
  <si>
    <t>黄光航</t>
  </si>
  <si>
    <t>黄思飞</t>
  </si>
  <si>
    <t>黄大远</t>
  </si>
  <si>
    <t>石培略</t>
  </si>
  <si>
    <t>蒋梅艳</t>
  </si>
  <si>
    <t>舒燕秋</t>
  </si>
  <si>
    <t>甘美香</t>
  </si>
  <si>
    <t>陈小安</t>
  </si>
  <si>
    <t>李远生</t>
  </si>
  <si>
    <t>李燕</t>
  </si>
  <si>
    <t>李义福</t>
  </si>
  <si>
    <t>覃龙彪</t>
  </si>
  <si>
    <t>熊淑琼</t>
  </si>
  <si>
    <t>唐老景</t>
  </si>
  <si>
    <t>李顶生</t>
  </si>
  <si>
    <t>黄开龙</t>
  </si>
  <si>
    <t>黄秀连</t>
  </si>
  <si>
    <t>陈三球</t>
  </si>
  <si>
    <t>熊光书</t>
  </si>
  <si>
    <t>陈三必</t>
  </si>
  <si>
    <t>李毕生</t>
  </si>
  <si>
    <t>陈三海</t>
  </si>
  <si>
    <t>黄锦山</t>
  </si>
  <si>
    <t>覃德</t>
  </si>
  <si>
    <t>李安安</t>
  </si>
  <si>
    <t>黄锦宣</t>
  </si>
  <si>
    <t>陈德元</t>
  </si>
  <si>
    <t>唐元知</t>
  </si>
  <si>
    <t>李盛荣</t>
  </si>
  <si>
    <t>熊建宗</t>
  </si>
  <si>
    <t>李梅生</t>
  </si>
  <si>
    <t>黄开凤</t>
  </si>
  <si>
    <t>黄义德</t>
  </si>
  <si>
    <t>李生和</t>
  </si>
  <si>
    <t>陈超</t>
  </si>
  <si>
    <t>陈三幸</t>
  </si>
  <si>
    <t>唐元丽</t>
  </si>
  <si>
    <t>李浪</t>
  </si>
  <si>
    <t>李文生</t>
  </si>
  <si>
    <t>李丙生</t>
  </si>
  <si>
    <t>李义伦</t>
  </si>
  <si>
    <t>陈三泽</t>
  </si>
  <si>
    <t>黄锦高</t>
  </si>
  <si>
    <t>熊荣桂</t>
  </si>
  <si>
    <t>粟团英</t>
  </si>
  <si>
    <t>覃任东</t>
  </si>
  <si>
    <t>黄锦书</t>
  </si>
  <si>
    <t>黄连英</t>
  </si>
  <si>
    <t>林召琼</t>
  </si>
  <si>
    <t>陈元成</t>
  </si>
  <si>
    <t>李生泽</t>
  </si>
  <si>
    <t>陈三凯</t>
  </si>
  <si>
    <t>李善成</t>
  </si>
  <si>
    <t>陈仁三</t>
  </si>
  <si>
    <t>刘启林</t>
  </si>
  <si>
    <t>许春秀</t>
  </si>
  <si>
    <t>熊建光</t>
  </si>
  <si>
    <t>黄义凯</t>
  </si>
  <si>
    <t>莫美英</t>
  </si>
  <si>
    <t>黄义节</t>
  </si>
  <si>
    <t>陈元记</t>
  </si>
  <si>
    <t>李胜新</t>
  </si>
  <si>
    <t>覃秀琼</t>
  </si>
  <si>
    <t>许贻焕</t>
  </si>
  <si>
    <t>熊小宣</t>
  </si>
  <si>
    <t>熊新年</t>
  </si>
  <si>
    <t>李春</t>
  </si>
  <si>
    <t>熊光林</t>
  </si>
  <si>
    <t>张善荣</t>
  </si>
  <si>
    <t>韦富宣</t>
  </si>
  <si>
    <t>陈有元</t>
  </si>
  <si>
    <t>许文忠</t>
  </si>
  <si>
    <t>张术荣</t>
  </si>
  <si>
    <t>李幸红</t>
  </si>
  <si>
    <t>熊小光</t>
  </si>
  <si>
    <t>李海</t>
  </si>
  <si>
    <t>陈美庆</t>
  </si>
  <si>
    <t>熊荣光</t>
  </si>
  <si>
    <t>李义里</t>
  </si>
  <si>
    <t>蒋宗秀</t>
  </si>
  <si>
    <t>许业勇</t>
  </si>
  <si>
    <t>许建秋</t>
  </si>
  <si>
    <t>黄永贵</t>
  </si>
  <si>
    <t>熊光宣</t>
  </si>
  <si>
    <t>李明强</t>
  </si>
  <si>
    <t>毛厚全</t>
  </si>
  <si>
    <t>莫林阶</t>
  </si>
  <si>
    <t>莫敦培</t>
  </si>
  <si>
    <t>刘春凤</t>
  </si>
  <si>
    <t>黄啟秋</t>
  </si>
  <si>
    <t>黄业平</t>
  </si>
  <si>
    <t>黄修己</t>
  </si>
  <si>
    <t>黄小高</t>
  </si>
  <si>
    <t>黄业继</t>
  </si>
  <si>
    <t>黄业元</t>
  </si>
  <si>
    <t>林小昭</t>
  </si>
  <si>
    <t>黄政良</t>
  </si>
  <si>
    <t>黄益政</t>
  </si>
  <si>
    <t>黄义政</t>
  </si>
  <si>
    <t>黄昌恒</t>
  </si>
  <si>
    <t>黄昌建</t>
  </si>
  <si>
    <t>黄吉发</t>
  </si>
  <si>
    <t>黄吉端</t>
  </si>
  <si>
    <t>黄吉勇</t>
  </si>
  <si>
    <t>黄吉涛</t>
  </si>
  <si>
    <t>黄大伦</t>
  </si>
  <si>
    <t>黄章兵</t>
  </si>
  <si>
    <t>黄大利</t>
  </si>
  <si>
    <t>黄启明</t>
  </si>
  <si>
    <t>卢业昭</t>
  </si>
  <si>
    <t>黄业宣</t>
  </si>
  <si>
    <t>黄秀刚</t>
  </si>
  <si>
    <t>卢世泽</t>
  </si>
  <si>
    <t>黄业军</t>
  </si>
  <si>
    <t>黄家庆</t>
  </si>
  <si>
    <t>许贻欢</t>
  </si>
  <si>
    <t>熊明光</t>
  </si>
  <si>
    <t>熊宗武</t>
  </si>
  <si>
    <t>罗鸾姣</t>
  </si>
  <si>
    <t>卢金玉</t>
  </si>
  <si>
    <t>许林峰</t>
  </si>
  <si>
    <t>许贻琼</t>
  </si>
  <si>
    <t>许书成</t>
  </si>
  <si>
    <t>黄全武</t>
  </si>
  <si>
    <t>黄运生</t>
  </si>
  <si>
    <t>张荣佩</t>
  </si>
  <si>
    <t>黄全海</t>
  </si>
  <si>
    <t>黄海文</t>
  </si>
  <si>
    <t>张献宣</t>
  </si>
  <si>
    <t>张宣忠</t>
  </si>
  <si>
    <t>张宣林</t>
  </si>
  <si>
    <t>张少勇</t>
  </si>
  <si>
    <t>黄家祥</t>
  </si>
  <si>
    <t>张荣选</t>
  </si>
  <si>
    <t>张永良</t>
  </si>
  <si>
    <t>黄全波</t>
  </si>
  <si>
    <t>张荣诗</t>
  </si>
  <si>
    <t>张永超</t>
  </si>
  <si>
    <t>黄知文</t>
  </si>
  <si>
    <t>张荣会</t>
  </si>
  <si>
    <t>黄国庆</t>
  </si>
  <si>
    <t>黄解明</t>
  </si>
  <si>
    <t>张永树</t>
  </si>
  <si>
    <t>张才荣</t>
  </si>
  <si>
    <t>张永周</t>
  </si>
  <si>
    <t>黄继坤</t>
  </si>
  <si>
    <t>李培庆</t>
  </si>
  <si>
    <t>黄先召</t>
  </si>
  <si>
    <t>李善凯</t>
  </si>
  <si>
    <t>黄继除</t>
  </si>
  <si>
    <t>黄继开</t>
  </si>
  <si>
    <t>黄启余</t>
  </si>
  <si>
    <t>李善贵</t>
  </si>
  <si>
    <t>李羡杰</t>
  </si>
  <si>
    <t>黄继回</t>
  </si>
  <si>
    <t>李羡长</t>
  </si>
  <si>
    <t>董玉花</t>
  </si>
  <si>
    <t>黄启先</t>
  </si>
  <si>
    <t>李胜会</t>
  </si>
  <si>
    <t>张耀德</t>
  </si>
  <si>
    <t>李善明</t>
  </si>
  <si>
    <t>李健平</t>
  </si>
  <si>
    <t>李胜家</t>
  </si>
  <si>
    <t>李羡召</t>
  </si>
  <si>
    <t>黄建新</t>
  </si>
  <si>
    <t>李培宣</t>
  </si>
  <si>
    <t>李培全</t>
  </si>
  <si>
    <t>罗继轻</t>
  </si>
  <si>
    <t>李中胜</t>
  </si>
  <si>
    <t>罗党青</t>
  </si>
  <si>
    <t>罗继得</t>
  </si>
  <si>
    <t>兰爱元</t>
  </si>
  <si>
    <t>许贻秋</t>
  </si>
  <si>
    <t>李秋林</t>
  </si>
  <si>
    <t>李小泽</t>
  </si>
  <si>
    <t>李清</t>
  </si>
  <si>
    <t>许谋军</t>
  </si>
  <si>
    <t>许贻海</t>
  </si>
  <si>
    <t>李羡殊</t>
  </si>
  <si>
    <t>李团年</t>
  </si>
  <si>
    <t>许贻芳</t>
  </si>
  <si>
    <t>许冬友</t>
  </si>
  <si>
    <t>覃继礼</t>
  </si>
  <si>
    <t>许林飞</t>
  </si>
  <si>
    <t>许业宝</t>
  </si>
  <si>
    <t>许本盛</t>
  </si>
  <si>
    <t>许桂忠</t>
  </si>
  <si>
    <t>李居林</t>
  </si>
  <si>
    <t>许谋正</t>
  </si>
  <si>
    <t>许谋钦</t>
  </si>
  <si>
    <t>许业华</t>
  </si>
  <si>
    <t>熊新宗</t>
  </si>
  <si>
    <t>12</t>
  </si>
  <si>
    <t>黄吉庆</t>
  </si>
  <si>
    <t>许谋庆</t>
  </si>
  <si>
    <t>熊美英</t>
  </si>
  <si>
    <t>熊威</t>
  </si>
  <si>
    <t>许贻言</t>
  </si>
  <si>
    <t>许业六</t>
  </si>
  <si>
    <t>黄祯丹</t>
  </si>
  <si>
    <t>叶红甫</t>
  </si>
  <si>
    <t>韦先裕</t>
  </si>
  <si>
    <t>熊建华</t>
  </si>
  <si>
    <t>陈三言</t>
  </si>
  <si>
    <t>陈三和</t>
  </si>
  <si>
    <t>陈小三</t>
  </si>
  <si>
    <t>陈天德</t>
  </si>
  <si>
    <t>陈元生</t>
  </si>
  <si>
    <t>黄诗海</t>
  </si>
  <si>
    <t>阳开体</t>
  </si>
  <si>
    <t>唐元强</t>
  </si>
  <si>
    <t>吴惠明</t>
  </si>
  <si>
    <t>莫继阶</t>
  </si>
  <si>
    <t>黄明三</t>
  </si>
  <si>
    <t>黄造勇</t>
  </si>
  <si>
    <t>曾德能</t>
  </si>
  <si>
    <t>阳桂昌</t>
  </si>
  <si>
    <t>陈三亮</t>
  </si>
  <si>
    <t>陈三吉</t>
  </si>
  <si>
    <t>曾德富</t>
  </si>
  <si>
    <t>黄仲春</t>
  </si>
  <si>
    <t>陈忠建</t>
  </si>
  <si>
    <t>陈三仁</t>
  </si>
  <si>
    <t>潘家安</t>
  </si>
  <si>
    <t>黄鹏</t>
  </si>
  <si>
    <t>黄知新</t>
  </si>
  <si>
    <t>黄星明</t>
  </si>
  <si>
    <t>陈建文</t>
  </si>
  <si>
    <t>李善梅</t>
  </si>
  <si>
    <t>叶宏宇</t>
  </si>
  <si>
    <t>曾建富</t>
  </si>
  <si>
    <t>黄啟琼</t>
  </si>
  <si>
    <t>曾志芳</t>
  </si>
  <si>
    <t>曾凤娟</t>
  </si>
  <si>
    <t>蒋才明</t>
  </si>
  <si>
    <t>刘道明</t>
  </si>
  <si>
    <t>廖五幸</t>
  </si>
  <si>
    <t>曾维春</t>
  </si>
  <si>
    <t>卢玉佳</t>
  </si>
  <si>
    <t>莫大刚</t>
  </si>
  <si>
    <t>莫时江</t>
  </si>
  <si>
    <t>陈元学</t>
  </si>
  <si>
    <t>罗继强</t>
  </si>
  <si>
    <t>黄昌年</t>
  </si>
  <si>
    <t>潘家保</t>
  </si>
  <si>
    <t>陈啟三</t>
  </si>
  <si>
    <t>何家仲</t>
  </si>
  <si>
    <t>黄明利</t>
  </si>
  <si>
    <t>陈星宇</t>
  </si>
  <si>
    <t>黄知乐</t>
  </si>
  <si>
    <t>黄健明</t>
  </si>
  <si>
    <t>潘宜球</t>
  </si>
  <si>
    <t>张忠建</t>
  </si>
  <si>
    <t>陈黑子</t>
  </si>
  <si>
    <t>黄明富</t>
  </si>
  <si>
    <t>陈元芬</t>
  </si>
  <si>
    <t>黄海琼</t>
  </si>
  <si>
    <t>黄明芬</t>
  </si>
  <si>
    <t>李居兴</t>
  </si>
  <si>
    <t>黄明书</t>
  </si>
  <si>
    <t>李善改</t>
  </si>
  <si>
    <t>黄知清</t>
  </si>
  <si>
    <t>陈元茂</t>
  </si>
  <si>
    <t>何志华</t>
  </si>
  <si>
    <t>陈元科</t>
  </si>
  <si>
    <t>黄兴忠</t>
  </si>
  <si>
    <t>陈必安</t>
  </si>
  <si>
    <t>陈元平</t>
  </si>
  <si>
    <t>陈三改</t>
  </si>
  <si>
    <t>黄知超</t>
  </si>
  <si>
    <t>陈三恒</t>
  </si>
  <si>
    <t>罗新高</t>
  </si>
  <si>
    <t>陈起超</t>
  </si>
  <si>
    <t>陈美方</t>
  </si>
  <si>
    <t>何为恒</t>
  </si>
  <si>
    <t>曾文姣</t>
  </si>
  <si>
    <t>黄家明</t>
  </si>
  <si>
    <t>黄培知</t>
  </si>
  <si>
    <t>熊荣平</t>
  </si>
  <si>
    <t>阳桂吉</t>
  </si>
  <si>
    <t>许继红</t>
  </si>
  <si>
    <t>陈三七</t>
  </si>
  <si>
    <t>罗义留</t>
  </si>
  <si>
    <t>陈建得</t>
  </si>
  <si>
    <t>陈三仲</t>
  </si>
  <si>
    <t>莫大全</t>
  </si>
  <si>
    <t>秦际康</t>
  </si>
  <si>
    <t>曾德宇</t>
  </si>
  <si>
    <t>陈元福</t>
  </si>
  <si>
    <t>黄万兰</t>
  </si>
  <si>
    <t>黄光葆</t>
  </si>
  <si>
    <t>陈三进</t>
  </si>
  <si>
    <t>陈必望</t>
  </si>
  <si>
    <t>甘美凤</t>
  </si>
  <si>
    <t>叶小甫</t>
  </si>
  <si>
    <t>李居飞</t>
  </si>
  <si>
    <t>陈三均</t>
  </si>
  <si>
    <t>黄光学</t>
  </si>
  <si>
    <t>张谋辉</t>
  </si>
  <si>
    <t>曾德高</t>
  </si>
  <si>
    <t>王世斌</t>
  </si>
  <si>
    <t>曾德超</t>
  </si>
  <si>
    <t>黄善兰</t>
  </si>
  <si>
    <t>何为任</t>
  </si>
  <si>
    <t>熊宗元</t>
  </si>
  <si>
    <t>叶庆国</t>
  </si>
  <si>
    <t>莫敦义</t>
  </si>
  <si>
    <t>罗庆国</t>
  </si>
  <si>
    <t>熊光啟</t>
  </si>
  <si>
    <t>唐开东</t>
  </si>
  <si>
    <t>陈三建</t>
  </si>
  <si>
    <t>熊荣新</t>
  </si>
  <si>
    <t>唐开宣</t>
  </si>
  <si>
    <t>罗清文</t>
  </si>
  <si>
    <t>张谋林</t>
  </si>
  <si>
    <t>曾维宽</t>
  </si>
  <si>
    <t>陈华娟</t>
  </si>
  <si>
    <t>谢明华</t>
  </si>
  <si>
    <t>叶庆中</t>
  </si>
  <si>
    <t>何为定</t>
  </si>
  <si>
    <t>何为才</t>
  </si>
  <si>
    <t>石世平</t>
  </si>
  <si>
    <t>叶宏世</t>
  </si>
  <si>
    <t>李开君</t>
  </si>
  <si>
    <t>唐顺福</t>
  </si>
  <si>
    <t>粟飞</t>
  </si>
  <si>
    <t>莫军孝</t>
  </si>
  <si>
    <t>粟垂光</t>
  </si>
  <si>
    <t>张谋富</t>
  </si>
  <si>
    <t>张谋良</t>
  </si>
  <si>
    <t>黄晓忠</t>
  </si>
  <si>
    <t>蒋科</t>
  </si>
  <si>
    <t>熊宗改</t>
  </si>
  <si>
    <t>曹琼珍</t>
  </si>
  <si>
    <t>曾德福</t>
  </si>
  <si>
    <t>王遵义</t>
  </si>
  <si>
    <t>覃永军</t>
  </si>
  <si>
    <t>许谋宣</t>
  </si>
  <si>
    <t>覃春花</t>
  </si>
  <si>
    <t>曾寄宗</t>
  </si>
  <si>
    <t>谢荣华</t>
  </si>
  <si>
    <t>熊荣兵</t>
  </si>
  <si>
    <t>张宗平</t>
  </si>
  <si>
    <t>黄韬</t>
  </si>
  <si>
    <t>黄宗来</t>
  </si>
  <si>
    <t>蒋建芬</t>
  </si>
  <si>
    <t>覃永强</t>
  </si>
  <si>
    <t>张谋全</t>
  </si>
  <si>
    <t>廖耀丽</t>
  </si>
  <si>
    <t>黄宗辉</t>
  </si>
  <si>
    <t>彭善球</t>
  </si>
  <si>
    <t>彭中平</t>
  </si>
  <si>
    <t>李开政</t>
  </si>
  <si>
    <t>张玉荣</t>
  </si>
  <si>
    <t>何争荣</t>
  </si>
  <si>
    <t>叶宏胜</t>
  </si>
  <si>
    <t>黄宗顺</t>
  </si>
  <si>
    <t>莫明孝</t>
  </si>
  <si>
    <t>黄见宗</t>
  </si>
  <si>
    <t>黄明智</t>
  </si>
  <si>
    <t>刘代文</t>
  </si>
  <si>
    <t>刘代民</t>
  </si>
  <si>
    <t>刘代平</t>
  </si>
  <si>
    <t>黄先兰</t>
  </si>
  <si>
    <t>刘凡</t>
  </si>
  <si>
    <t>刘代富</t>
  </si>
  <si>
    <t>刘葵</t>
  </si>
  <si>
    <t>黄喜荣</t>
  </si>
  <si>
    <t>刘世荣</t>
  </si>
  <si>
    <t>刘代忠</t>
  </si>
  <si>
    <t>刘代钦</t>
  </si>
  <si>
    <t>刘贤得</t>
  </si>
  <si>
    <t>刘昌喜</t>
  </si>
  <si>
    <t>刘贤普</t>
  </si>
  <si>
    <t>刘能树</t>
  </si>
  <si>
    <t>韦玲</t>
  </si>
  <si>
    <t>刘代坤</t>
  </si>
  <si>
    <t>刘世兴</t>
  </si>
  <si>
    <t>熊光太</t>
  </si>
  <si>
    <t>刘贤书</t>
  </si>
  <si>
    <t>阳开华</t>
  </si>
  <si>
    <t>罗才科</t>
  </si>
  <si>
    <t>莫立文</t>
  </si>
  <si>
    <t>曾维力</t>
  </si>
  <si>
    <t>熊宗智</t>
  </si>
  <si>
    <t>阳运真</t>
  </si>
  <si>
    <t>李居由</t>
  </si>
  <si>
    <t>阳运立</t>
  </si>
  <si>
    <t>秦耀芝</t>
  </si>
  <si>
    <t>阳开知</t>
  </si>
  <si>
    <t>阳开伦</t>
  </si>
  <si>
    <t>李章兰</t>
  </si>
  <si>
    <t>林昭建</t>
  </si>
  <si>
    <t>黎栽高</t>
  </si>
  <si>
    <t>阳桂福</t>
  </si>
  <si>
    <t>罗克均</t>
  </si>
  <si>
    <t>黄造昌</t>
  </si>
  <si>
    <t>阳开善</t>
  </si>
  <si>
    <t>黎金线</t>
  </si>
  <si>
    <t>黎栽科</t>
  </si>
  <si>
    <t>林昭庆</t>
  </si>
  <si>
    <t>黎栽和</t>
  </si>
  <si>
    <t>阳开春</t>
  </si>
  <si>
    <t>林光景</t>
  </si>
  <si>
    <t>吴月姣</t>
  </si>
  <si>
    <t>林昭乐</t>
  </si>
  <si>
    <t>阳开祥</t>
  </si>
  <si>
    <t>阳开义</t>
  </si>
  <si>
    <t>黎栽明</t>
  </si>
  <si>
    <t>廖必昌</t>
  </si>
  <si>
    <t>阳家桂</t>
  </si>
  <si>
    <t>黎栽均</t>
  </si>
  <si>
    <t>黎培平</t>
  </si>
  <si>
    <t>杨忠义</t>
  </si>
  <si>
    <t>廖宗业</t>
  </si>
  <si>
    <t>经继家</t>
  </si>
  <si>
    <t>甘义高</t>
  </si>
  <si>
    <t>刘世利</t>
  </si>
  <si>
    <t>黎栽球</t>
  </si>
  <si>
    <t>严善超</t>
  </si>
  <si>
    <t>黄级广</t>
  </si>
  <si>
    <t>蒋爱英</t>
  </si>
  <si>
    <t>李家永</t>
  </si>
  <si>
    <t>廖必显</t>
  </si>
  <si>
    <t>廖必华</t>
  </si>
  <si>
    <t>刘贤知</t>
  </si>
  <si>
    <t>刘贤明</t>
  </si>
  <si>
    <t>黎培建</t>
  </si>
  <si>
    <t>甘新回</t>
  </si>
  <si>
    <t>林光勤</t>
  </si>
  <si>
    <t>于征华</t>
  </si>
  <si>
    <t>黄运忠</t>
  </si>
  <si>
    <t>秦际忠</t>
  </si>
  <si>
    <t>甘平</t>
  </si>
  <si>
    <t>甘朗雄</t>
  </si>
  <si>
    <t>甘高洲</t>
  </si>
  <si>
    <t>黄幸福</t>
  </si>
  <si>
    <t>黄腾云</t>
  </si>
  <si>
    <t>甘朗坤</t>
  </si>
  <si>
    <t>李章富</t>
  </si>
  <si>
    <t>莫后斌</t>
  </si>
  <si>
    <t>甘高龙</t>
  </si>
  <si>
    <t>莫英政</t>
  </si>
  <si>
    <t>甘伊璐</t>
  </si>
  <si>
    <t>甘朗回</t>
  </si>
  <si>
    <t>黎大钊</t>
  </si>
  <si>
    <t>林光汉</t>
  </si>
  <si>
    <t>梁厚松</t>
  </si>
  <si>
    <t>廖年妹</t>
  </si>
  <si>
    <t>经继贫</t>
  </si>
  <si>
    <t>甘庆</t>
  </si>
  <si>
    <t>龚良</t>
  </si>
  <si>
    <t>莫英亮</t>
  </si>
  <si>
    <t>莫丽芳</t>
  </si>
  <si>
    <t>莫英业</t>
  </si>
  <si>
    <t>刘祖春</t>
  </si>
  <si>
    <t>刘昭成</t>
  </si>
  <si>
    <t>莫会明</t>
  </si>
  <si>
    <t>甘高旭</t>
  </si>
  <si>
    <t>甘高现</t>
  </si>
  <si>
    <t>何建文</t>
  </si>
  <si>
    <t>曹兰秀</t>
  </si>
  <si>
    <t>李居强</t>
  </si>
  <si>
    <t>莫英志</t>
  </si>
  <si>
    <t>谢家安</t>
  </si>
  <si>
    <t>秦际斌</t>
  </si>
  <si>
    <t>黄冬秀</t>
  </si>
  <si>
    <t>刘昭德</t>
  </si>
  <si>
    <t>何家斌</t>
  </si>
  <si>
    <t>何政</t>
  </si>
  <si>
    <t>黄启松</t>
  </si>
  <si>
    <t>龚昌龙</t>
  </si>
  <si>
    <t>黄小华</t>
  </si>
  <si>
    <t>龚昌喜</t>
  </si>
  <si>
    <t>梁以元</t>
  </si>
  <si>
    <t>黄小宣</t>
  </si>
  <si>
    <t>梁厚平</t>
  </si>
  <si>
    <t>林昭平</t>
  </si>
  <si>
    <t>刘昭义</t>
  </si>
  <si>
    <t>何培良</t>
  </si>
  <si>
    <t>刘汝平</t>
  </si>
  <si>
    <t>李居业</t>
  </si>
  <si>
    <t>甘朗和</t>
  </si>
  <si>
    <t>甘朗丰</t>
  </si>
  <si>
    <t>黄先庆</t>
  </si>
  <si>
    <t>黄细香</t>
  </si>
  <si>
    <t>甘新立</t>
  </si>
  <si>
    <t>何有兴</t>
  </si>
  <si>
    <t>林昭学</t>
  </si>
  <si>
    <t>莫后平</t>
  </si>
  <si>
    <t>经德元</t>
  </si>
  <si>
    <t>黄先科</t>
  </si>
  <si>
    <t>吴大伦</t>
  </si>
  <si>
    <t>黄小七</t>
  </si>
  <si>
    <t>黄昌贤</t>
  </si>
  <si>
    <t>龚伦军</t>
  </si>
  <si>
    <t>莫英桃</t>
  </si>
  <si>
    <t>莫修珍</t>
  </si>
  <si>
    <t>莫英成</t>
  </si>
  <si>
    <t>廖用超</t>
  </si>
  <si>
    <t>吴绪芳</t>
  </si>
  <si>
    <t>甘朗钦</t>
  </si>
  <si>
    <t>林光欢</t>
  </si>
  <si>
    <t>林志平</t>
  </si>
  <si>
    <t>廖树明</t>
  </si>
  <si>
    <t>石继云</t>
  </si>
  <si>
    <t>疾病</t>
  </si>
  <si>
    <t>莫英宏</t>
  </si>
  <si>
    <t>廖远周</t>
  </si>
  <si>
    <t>覃秀芳</t>
  </si>
  <si>
    <t>莫后初</t>
  </si>
  <si>
    <t>黄辉宁</t>
  </si>
  <si>
    <t>黄启发</t>
  </si>
  <si>
    <t>何为学</t>
  </si>
  <si>
    <t>莫英平</t>
  </si>
  <si>
    <t>唐代成</t>
  </si>
  <si>
    <t>林昭敏</t>
  </si>
  <si>
    <t>卫新姣</t>
  </si>
  <si>
    <t>吴小学</t>
  </si>
  <si>
    <t>刘三弟</t>
  </si>
  <si>
    <t>黄全新</t>
  </si>
  <si>
    <t>陈元兵</t>
  </si>
  <si>
    <t>莫后应</t>
  </si>
  <si>
    <t>何家芳</t>
  </si>
  <si>
    <t>何家樟</t>
  </si>
  <si>
    <t>莫善华</t>
  </si>
  <si>
    <t>龚云青</t>
  </si>
  <si>
    <t>洪涝，疾病</t>
  </si>
  <si>
    <t>黄先厂</t>
  </si>
  <si>
    <t>甘明真</t>
  </si>
  <si>
    <t>陈明付</t>
  </si>
  <si>
    <t>黄能强</t>
  </si>
  <si>
    <t>文小初</t>
  </si>
  <si>
    <t>陈美记</t>
  </si>
  <si>
    <t>甘想德</t>
  </si>
  <si>
    <t>石继新</t>
  </si>
  <si>
    <t>廖宗雄</t>
  </si>
  <si>
    <t>刘春年</t>
  </si>
  <si>
    <t>刘昭育</t>
  </si>
  <si>
    <t>甘朗国</t>
  </si>
  <si>
    <t>龚昌葵</t>
  </si>
  <si>
    <t>唐典安</t>
  </si>
  <si>
    <t>廖用吉</t>
  </si>
  <si>
    <t>莫善欢</t>
  </si>
  <si>
    <t>疾病
洪涝</t>
  </si>
  <si>
    <t>黄全义</t>
  </si>
  <si>
    <t>吴继全</t>
  </si>
  <si>
    <t>吴纪和</t>
  </si>
  <si>
    <t>黄辉碧</t>
  </si>
  <si>
    <t>林昭理</t>
  </si>
  <si>
    <t>廖用先</t>
  </si>
  <si>
    <t>李宏秀</t>
  </si>
  <si>
    <t>甘高维</t>
  </si>
  <si>
    <t>龚建新</t>
  </si>
  <si>
    <t>龚伦知</t>
  </si>
  <si>
    <t>吴大安</t>
  </si>
  <si>
    <t>黄先干</t>
  </si>
  <si>
    <t>陈美优</t>
  </si>
  <si>
    <t>吴望欢</t>
  </si>
  <si>
    <t>黄先任</t>
  </si>
  <si>
    <t>曹贻英</t>
  </si>
  <si>
    <t>黄啟棠</t>
  </si>
  <si>
    <t>廖远球</t>
  </si>
  <si>
    <t>廖志钦</t>
  </si>
  <si>
    <t>陈明球</t>
  </si>
  <si>
    <t>吴大清</t>
  </si>
  <si>
    <t>黄玉雪</t>
  </si>
  <si>
    <t>黄才勤</t>
  </si>
  <si>
    <t>吴声希</t>
  </si>
  <si>
    <t>李居忠</t>
  </si>
  <si>
    <t>莫付新</t>
  </si>
  <si>
    <t>陈直元</t>
  </si>
  <si>
    <t>廖用军</t>
  </si>
  <si>
    <t>黄永生</t>
  </si>
  <si>
    <t>40</t>
  </si>
  <si>
    <t>甘朗政</t>
  </si>
  <si>
    <t>何庆芳</t>
  </si>
  <si>
    <t>何为昌</t>
  </si>
  <si>
    <t>何家让</t>
  </si>
  <si>
    <t>何为魁</t>
  </si>
  <si>
    <t>何家伦</t>
  </si>
  <si>
    <t>谭桂芳</t>
  </si>
  <si>
    <t>刘贤义</t>
  </si>
  <si>
    <t>黄三秀</t>
  </si>
  <si>
    <t>黄才明</t>
  </si>
  <si>
    <t>黄连均</t>
  </si>
  <si>
    <t>黄东元</t>
  </si>
  <si>
    <t>何家端</t>
  </si>
  <si>
    <t>李居文</t>
  </si>
  <si>
    <t>戴作良</t>
  </si>
  <si>
    <t>韦春香</t>
  </si>
  <si>
    <t>代昌庆</t>
  </si>
  <si>
    <t>代昌芬</t>
  </si>
  <si>
    <t>许小雄</t>
  </si>
  <si>
    <t>谭应忠</t>
  </si>
  <si>
    <t>黄秀琼</t>
  </si>
  <si>
    <t>罗广清</t>
  </si>
  <si>
    <t>熊光立</t>
  </si>
  <si>
    <t>覃美良</t>
  </si>
  <si>
    <t>罗广兴</t>
  </si>
  <si>
    <t>罗广利</t>
  </si>
  <si>
    <t>罗广和</t>
  </si>
  <si>
    <t>张宣良</t>
  </si>
  <si>
    <t>罗广邹</t>
  </si>
  <si>
    <t>罗中兴</t>
  </si>
  <si>
    <t>罗世军</t>
  </si>
  <si>
    <t>罗新录</t>
  </si>
  <si>
    <t>黎栽树</t>
  </si>
  <si>
    <t>罗坤录</t>
  </si>
  <si>
    <t>罗广安</t>
  </si>
  <si>
    <t>罗广智</t>
  </si>
  <si>
    <t>黄启强</t>
  </si>
  <si>
    <t>李邦胜</t>
  </si>
  <si>
    <t>吴宏强</t>
  </si>
  <si>
    <t>叶宏六</t>
  </si>
  <si>
    <t>蒋仕祯</t>
  </si>
  <si>
    <t>黄德均</t>
  </si>
  <si>
    <t>刘祖明</t>
  </si>
  <si>
    <t>张书勤</t>
  </si>
  <si>
    <t>黄启年</t>
  </si>
  <si>
    <t>刘贻忠</t>
  </si>
  <si>
    <t>吴大友</t>
  </si>
  <si>
    <t>黄先端</t>
  </si>
  <si>
    <t>蒋钦华</t>
  </si>
  <si>
    <t>黄焕明</t>
  </si>
  <si>
    <t>吴开云</t>
  </si>
  <si>
    <t>李兰凤</t>
  </si>
  <si>
    <t>黄明忠</t>
  </si>
  <si>
    <t>黄辉球</t>
  </si>
  <si>
    <t>李平</t>
  </si>
  <si>
    <t>廖中建</t>
  </si>
  <si>
    <t>廖用宣</t>
  </si>
  <si>
    <t>吴宏庆</t>
  </si>
  <si>
    <t>蒋钦林</t>
  </si>
  <si>
    <t>廖美华</t>
  </si>
  <si>
    <t>黄启新</t>
  </si>
  <si>
    <t>蒋钦弟</t>
  </si>
  <si>
    <t>蒋钦球</t>
  </si>
  <si>
    <t>刘祖华</t>
  </si>
  <si>
    <t>叶宏伍</t>
  </si>
  <si>
    <t>吴大书</t>
  </si>
  <si>
    <t>卫荣芳</t>
  </si>
  <si>
    <t>李邦顺</t>
  </si>
  <si>
    <t>吴声换</t>
  </si>
  <si>
    <t>黄庆文</t>
  </si>
  <si>
    <t>李邦松</t>
  </si>
  <si>
    <t>吴大成</t>
  </si>
  <si>
    <t>黄光力</t>
  </si>
  <si>
    <t>何善庭</t>
  </si>
  <si>
    <t>何素华</t>
  </si>
  <si>
    <t>廖艺</t>
  </si>
  <si>
    <t>廖玉祥</t>
  </si>
  <si>
    <t>吴大福</t>
  </si>
  <si>
    <t>黄德健</t>
  </si>
  <si>
    <t>余冠英</t>
  </si>
  <si>
    <t>刘育锋</t>
  </si>
  <si>
    <t>黄四正</t>
  </si>
  <si>
    <t>吴宏坤</t>
  </si>
  <si>
    <t>吴大平</t>
  </si>
  <si>
    <t>廖小回</t>
  </si>
  <si>
    <t>黄富华</t>
  </si>
  <si>
    <t>莫光晴</t>
  </si>
  <si>
    <t>黄道忠</t>
  </si>
  <si>
    <t>伍世平</t>
  </si>
  <si>
    <t>廖用安</t>
  </si>
  <si>
    <t>黄大优</t>
  </si>
  <si>
    <t>黄先闯</t>
  </si>
  <si>
    <t>黄啟同</t>
  </si>
  <si>
    <t>李慧恒</t>
  </si>
  <si>
    <t>伍燕钦</t>
  </si>
  <si>
    <t>黄元忠</t>
  </si>
  <si>
    <t>何为波</t>
  </si>
  <si>
    <t>刘祖超</t>
  </si>
  <si>
    <t>伍义芳</t>
  </si>
  <si>
    <t>蒋钦文</t>
  </si>
  <si>
    <t>余冠知</t>
  </si>
  <si>
    <t>何双定</t>
  </si>
  <si>
    <t>熊宗才</t>
  </si>
  <si>
    <t>廖忠安</t>
  </si>
  <si>
    <t>蒋钦才</t>
  </si>
  <si>
    <t>吴宏良</t>
  </si>
  <si>
    <t>莫光六</t>
  </si>
  <si>
    <t>熊小新</t>
  </si>
  <si>
    <t>吴宏端</t>
  </si>
  <si>
    <t>李居喜</t>
  </si>
  <si>
    <t>黄先志</t>
  </si>
  <si>
    <t>万东汉</t>
  </si>
  <si>
    <t>吴小端</t>
  </si>
  <si>
    <t>黄啟月</t>
  </si>
  <si>
    <t>曾令葵</t>
  </si>
  <si>
    <t>何天荣</t>
  </si>
  <si>
    <t>黄光超</t>
  </si>
  <si>
    <t>黄柳琼</t>
  </si>
  <si>
    <t>吴宏太</t>
  </si>
  <si>
    <t>吴大选</t>
  </si>
  <si>
    <t>吴大胜</t>
  </si>
  <si>
    <t>彭永</t>
  </si>
  <si>
    <t>甘朗胜</t>
  </si>
  <si>
    <t>何家义</t>
  </si>
  <si>
    <t>陈三春</t>
  </si>
  <si>
    <t>黄先魁</t>
  </si>
  <si>
    <t>秦小彦</t>
  </si>
  <si>
    <t>黄建春</t>
  </si>
  <si>
    <t>吴大洋</t>
  </si>
  <si>
    <t>陈忠会</t>
  </si>
  <si>
    <t>吴大均</t>
  </si>
  <si>
    <t>黄恩荣</t>
  </si>
  <si>
    <t>蒋仕平</t>
  </si>
  <si>
    <t>曾令曲</t>
  </si>
  <si>
    <t>吴大球</t>
  </si>
  <si>
    <t>吴大双</t>
  </si>
  <si>
    <t>黄先界</t>
  </si>
  <si>
    <t>罗广新</t>
  </si>
  <si>
    <t>何为荣</t>
  </si>
  <si>
    <t>吴宏均</t>
  </si>
  <si>
    <t>吴建成</t>
  </si>
  <si>
    <t>莫宗庆</t>
  </si>
  <si>
    <t>黄仟伍</t>
  </si>
  <si>
    <t>廖志凤</t>
  </si>
  <si>
    <t>石军</t>
  </si>
  <si>
    <t>廖玉贤</t>
  </si>
  <si>
    <t>何家区</t>
  </si>
  <si>
    <t>何家理</t>
  </si>
  <si>
    <t>何家界</t>
  </si>
  <si>
    <t>何家仁</t>
  </si>
  <si>
    <t>何家文</t>
  </si>
  <si>
    <t>何为虎</t>
  </si>
  <si>
    <t>何为德</t>
  </si>
  <si>
    <t>曹珍秀</t>
  </si>
  <si>
    <t>蒋汉琼</t>
  </si>
  <si>
    <t>罗广正</t>
  </si>
  <si>
    <t>廖中善</t>
  </si>
  <si>
    <t>刘端喜</t>
  </si>
  <si>
    <t>蒋仕兴</t>
  </si>
  <si>
    <t>吴大文</t>
  </si>
  <si>
    <t>黄景新</t>
  </si>
  <si>
    <t>黄啟能</t>
  </si>
  <si>
    <t>黄辉善</t>
  </si>
  <si>
    <t>何为方</t>
  </si>
  <si>
    <t>黄德录</t>
  </si>
  <si>
    <t>莫中汉</t>
  </si>
  <si>
    <t>许建兰</t>
  </si>
  <si>
    <t>黄先贵</t>
  </si>
  <si>
    <t>曾德慧</t>
  </si>
  <si>
    <t>蒋天配</t>
  </si>
  <si>
    <t>唐典谋</t>
  </si>
  <si>
    <t>李宏香</t>
  </si>
  <si>
    <t>何家庆</t>
  </si>
  <si>
    <t>吴凤英</t>
  </si>
  <si>
    <t>黄辉义</t>
  </si>
  <si>
    <t>蒋子平</t>
  </si>
  <si>
    <t>莫中来</t>
  </si>
  <si>
    <t>莫光彦</t>
  </si>
  <si>
    <t>黄蛮英</t>
  </si>
  <si>
    <t>蒋天培</t>
  </si>
  <si>
    <t>陈秋芬</t>
  </si>
  <si>
    <t>黄吉胜</t>
  </si>
  <si>
    <t>黄先宪</t>
  </si>
  <si>
    <t>吴声义</t>
  </si>
  <si>
    <t>黄新志</t>
  </si>
  <si>
    <t>何为超</t>
  </si>
  <si>
    <t>廖碧琼</t>
  </si>
  <si>
    <t>莫中义</t>
  </si>
  <si>
    <t>蒋朝端</t>
  </si>
  <si>
    <t>蒋朝军</t>
  </si>
  <si>
    <t>吴回妹</t>
  </si>
  <si>
    <t>黄造新</t>
  </si>
  <si>
    <t>廖忠科</t>
  </si>
  <si>
    <t>黄辉胜</t>
  </si>
  <si>
    <t>廖远祯</t>
  </si>
  <si>
    <t>何家日</t>
  </si>
  <si>
    <t>蒋朝俭</t>
  </si>
  <si>
    <t>韦六贵</t>
  </si>
  <si>
    <t>罗广平</t>
  </si>
  <si>
    <t>韦福坤</t>
  </si>
  <si>
    <t>黄兴望</t>
  </si>
  <si>
    <t>黄启英</t>
  </si>
  <si>
    <t>莫光曲</t>
  </si>
  <si>
    <t>文万科</t>
  </si>
  <si>
    <t>阳桂斌</t>
  </si>
  <si>
    <t>蒋子坤</t>
  </si>
  <si>
    <t>蒋桂中</t>
  </si>
  <si>
    <t>罗广超</t>
  </si>
  <si>
    <t>阳开正</t>
  </si>
  <si>
    <t>伍桂忠</t>
  </si>
  <si>
    <t>黄荣兰</t>
  </si>
  <si>
    <t>蒋中海</t>
  </si>
  <si>
    <t>韦六昌</t>
  </si>
  <si>
    <t>莫中会</t>
  </si>
  <si>
    <t>陈三凤</t>
  </si>
  <si>
    <t>韦禄洋</t>
  </si>
  <si>
    <t>何菊枝</t>
  </si>
  <si>
    <t>莫宗云</t>
  </si>
  <si>
    <t>罗庆录</t>
  </si>
  <si>
    <t>莫光平</t>
  </si>
  <si>
    <t>莫宗正</t>
  </si>
  <si>
    <t>莫中旺</t>
  </si>
  <si>
    <t>阳开术</t>
  </si>
  <si>
    <t>莫中芳</t>
  </si>
  <si>
    <t>黄先杰</t>
  </si>
  <si>
    <t>黄兴会</t>
  </si>
  <si>
    <t>张雲林</t>
  </si>
  <si>
    <t>韦海国</t>
  </si>
  <si>
    <t>罗广于</t>
  </si>
  <si>
    <t>李家念</t>
  </si>
  <si>
    <t>罗广学</t>
  </si>
  <si>
    <t>韦忠来</t>
  </si>
  <si>
    <t>石斌</t>
  </si>
  <si>
    <t>莫光泽</t>
  </si>
  <si>
    <t>韦忠团</t>
  </si>
  <si>
    <t>蒋庆忠</t>
  </si>
  <si>
    <t>蒋朝勤</t>
  </si>
  <si>
    <t>阳振铎</t>
  </si>
  <si>
    <t>莫议</t>
  </si>
  <si>
    <t>莫中耀</t>
  </si>
  <si>
    <t>廖继安</t>
  </si>
  <si>
    <t>黄先超</t>
  </si>
  <si>
    <t>韦忠乐</t>
  </si>
  <si>
    <t>蒋贵伍</t>
  </si>
  <si>
    <t>肖方海</t>
  </si>
  <si>
    <t>伍燕知</t>
  </si>
  <si>
    <t>唐晓</t>
  </si>
  <si>
    <t>蒋日现</t>
  </si>
  <si>
    <t>傅昌胜</t>
  </si>
  <si>
    <t>阳忠明</t>
  </si>
  <si>
    <t>韦录强</t>
  </si>
  <si>
    <t>阳志坚</t>
  </si>
  <si>
    <t>廖修海</t>
  </si>
  <si>
    <t>廖家碧</t>
  </si>
  <si>
    <t>黄兴明</t>
  </si>
  <si>
    <t>肖方军</t>
  </si>
  <si>
    <t>韦福祚</t>
  </si>
  <si>
    <t>阳开周</t>
  </si>
  <si>
    <t>韦忠成</t>
  </si>
  <si>
    <t>蒋朝举</t>
  </si>
  <si>
    <t>王成军</t>
  </si>
  <si>
    <t>蒋安</t>
  </si>
  <si>
    <t>廖珍回</t>
  </si>
  <si>
    <t>熊寒英</t>
  </si>
  <si>
    <t>莫光三</t>
  </si>
  <si>
    <t>韦禄荣</t>
  </si>
  <si>
    <t>徐易荣</t>
  </si>
  <si>
    <t>韦禄勇</t>
  </si>
  <si>
    <t>廖家廷</t>
  </si>
  <si>
    <t>韦忠爱</t>
  </si>
  <si>
    <t>唐顺昌</t>
  </si>
  <si>
    <t>韦禄华</t>
  </si>
  <si>
    <t>黎化珍</t>
  </si>
  <si>
    <t>阳桂俭</t>
  </si>
  <si>
    <t>伍燕周</t>
  </si>
  <si>
    <t>廖细香</t>
  </si>
  <si>
    <t>肖芳明</t>
  </si>
  <si>
    <t>韦忠思</t>
  </si>
  <si>
    <t>莫中三</t>
  </si>
  <si>
    <t>覃燕荣</t>
  </si>
  <si>
    <t>蒋子均</t>
  </si>
  <si>
    <t>伍燕宏</t>
  </si>
  <si>
    <t>韦福金</t>
  </si>
  <si>
    <t>伍燕喜</t>
  </si>
  <si>
    <t>黄造学</t>
  </si>
  <si>
    <t>韦忠恩</t>
  </si>
  <si>
    <t>何家恒</t>
  </si>
  <si>
    <t>黄兴平</t>
  </si>
  <si>
    <t>廖锋</t>
  </si>
  <si>
    <t>廖家全</t>
  </si>
  <si>
    <t>伍燕方</t>
  </si>
  <si>
    <t>阳运正</t>
  </si>
  <si>
    <t>廖修革</t>
  </si>
  <si>
    <t>黄绪贤</t>
  </si>
  <si>
    <t>韦福崇</t>
  </si>
  <si>
    <t>黄兴辉</t>
  </si>
  <si>
    <t>黄德献</t>
  </si>
  <si>
    <t>黄千科</t>
  </si>
  <si>
    <t>吴大甫</t>
  </si>
  <si>
    <t>吴大明</t>
  </si>
  <si>
    <t>吴声应</t>
  </si>
  <si>
    <t>曹春燕</t>
  </si>
  <si>
    <t>廖家秀</t>
  </si>
  <si>
    <t>吴宏康</t>
  </si>
  <si>
    <t>黄小梅</t>
  </si>
  <si>
    <t>廖思秀</t>
  </si>
  <si>
    <t>伍辉福</t>
  </si>
  <si>
    <t>廖家宣</t>
  </si>
  <si>
    <t>肖正双</t>
  </si>
  <si>
    <t>黄松明</t>
  </si>
  <si>
    <t>黄先华</t>
  </si>
  <si>
    <t>黄先禹</t>
  </si>
  <si>
    <t>廖家鸿</t>
  </si>
  <si>
    <t>肖方科</t>
  </si>
  <si>
    <t>廖家爱</t>
  </si>
  <si>
    <t>黄先忠</t>
  </si>
  <si>
    <t>黄丹妮</t>
  </si>
  <si>
    <t>黄辉健</t>
  </si>
  <si>
    <t>廖家环</t>
  </si>
  <si>
    <t>廖兴忠</t>
  </si>
  <si>
    <t>黄善明</t>
  </si>
  <si>
    <t>廖修明</t>
  </si>
  <si>
    <t>黄理勋</t>
  </si>
  <si>
    <t>何丽琼</t>
  </si>
  <si>
    <t>黄玟兴</t>
  </si>
  <si>
    <t>黄玟钦</t>
  </si>
  <si>
    <t>伍燕明</t>
  </si>
  <si>
    <t>文优凡</t>
  </si>
  <si>
    <t>黄辉初</t>
  </si>
  <si>
    <t>黄先和</t>
  </si>
  <si>
    <t>黄玟昌</t>
  </si>
  <si>
    <t>黄春光</t>
  </si>
  <si>
    <t>文忠</t>
  </si>
  <si>
    <t>黄理荣</t>
  </si>
  <si>
    <t>黄理宾</t>
  </si>
  <si>
    <t>黄先群</t>
  </si>
  <si>
    <t>文优荣</t>
  </si>
  <si>
    <t>黄理江</t>
  </si>
  <si>
    <t>黄玟杰</t>
  </si>
  <si>
    <t>伍燕回</t>
  </si>
  <si>
    <t>文中苏</t>
  </si>
  <si>
    <t>黄宗良</t>
  </si>
  <si>
    <t>黄辉明</t>
  </si>
  <si>
    <t>文中碧</t>
  </si>
  <si>
    <t>李向荣</t>
  </si>
  <si>
    <t>莫桂花</t>
  </si>
  <si>
    <t>黄光明</t>
  </si>
  <si>
    <t>文中勤</t>
  </si>
  <si>
    <t>文优利</t>
  </si>
  <si>
    <t>罗才书</t>
  </si>
  <si>
    <t>曾德敏</t>
  </si>
  <si>
    <t>曾维良</t>
  </si>
  <si>
    <t>唐开于</t>
  </si>
  <si>
    <t>王永红</t>
  </si>
  <si>
    <t>朱芳美</t>
  </si>
  <si>
    <t>曾德七</t>
  </si>
  <si>
    <t>黄桂芳</t>
  </si>
  <si>
    <t>黄思星</t>
  </si>
  <si>
    <t>熊凤华</t>
  </si>
  <si>
    <t>何菊芬</t>
  </si>
  <si>
    <t>罗克斌</t>
  </si>
  <si>
    <t>曾冬兰</t>
  </si>
  <si>
    <t>罗清林</t>
  </si>
  <si>
    <t>黄业兴</t>
  </si>
  <si>
    <t>文优德</t>
  </si>
  <si>
    <t>文贤</t>
  </si>
  <si>
    <t>文中宣</t>
  </si>
  <si>
    <t>莫全军</t>
  </si>
  <si>
    <t>黄深欢</t>
  </si>
  <si>
    <t>莫梅珍</t>
  </si>
  <si>
    <t>廖小周</t>
  </si>
  <si>
    <t>文中义</t>
  </si>
  <si>
    <t>廖中英</t>
  </si>
  <si>
    <t>张荣植</t>
  </si>
  <si>
    <t>黄理宏</t>
  </si>
  <si>
    <t>蒋天祥</t>
  </si>
  <si>
    <t>阳开旺</t>
  </si>
  <si>
    <t>秦康</t>
  </si>
  <si>
    <t>刘爱琼</t>
  </si>
  <si>
    <t>李盛英</t>
  </si>
  <si>
    <t>刘美琼</t>
  </si>
  <si>
    <t>曾永灵</t>
  </si>
  <si>
    <t>朱芳华</t>
  </si>
  <si>
    <t>曾德浪</t>
  </si>
  <si>
    <t>莫中明</t>
  </si>
  <si>
    <t>黄理文</t>
  </si>
  <si>
    <t>李善康</t>
  </si>
  <si>
    <t>陈小全</t>
  </si>
  <si>
    <t>黄永青</t>
  </si>
  <si>
    <t>黄玟初</t>
  </si>
  <si>
    <t>唐小琼</t>
  </si>
  <si>
    <t>潘玲</t>
  </si>
  <si>
    <t>黄小勤</t>
  </si>
  <si>
    <t>黄啟长</t>
  </si>
  <si>
    <t>张宣来</t>
  </si>
  <si>
    <t>黄敏智</t>
  </si>
  <si>
    <t>刘道建</t>
  </si>
  <si>
    <t>周长建</t>
  </si>
  <si>
    <t>曾德来</t>
  </si>
  <si>
    <t>曾显革</t>
  </si>
  <si>
    <t>秦开源</t>
  </si>
  <si>
    <t>周世远</t>
  </si>
  <si>
    <t>欧阳运良</t>
  </si>
  <si>
    <t>文优宣</t>
  </si>
  <si>
    <t>文国强</t>
  </si>
  <si>
    <t>文中书</t>
  </si>
  <si>
    <t>吴焕玉</t>
  </si>
  <si>
    <t>文红波</t>
  </si>
  <si>
    <t>许世民</t>
  </si>
  <si>
    <t>文中样</t>
  </si>
  <si>
    <t>甘朗桂</t>
  </si>
  <si>
    <t>文优烈</t>
  </si>
  <si>
    <t>文长城</t>
  </si>
  <si>
    <t>甘朗勋</t>
  </si>
  <si>
    <t>廖远忠</t>
  </si>
  <si>
    <t>文优书</t>
  </si>
  <si>
    <t>蒋朝凤</t>
  </si>
  <si>
    <t>文优果</t>
  </si>
  <si>
    <t>文林秀</t>
  </si>
  <si>
    <t>李国宏</t>
  </si>
  <si>
    <t>吴宏钦</t>
  </si>
  <si>
    <t>吴大新</t>
  </si>
  <si>
    <t>廖宇</t>
  </si>
  <si>
    <t>文优纯</t>
  </si>
  <si>
    <t>廖用回</t>
  </si>
  <si>
    <t>黄能秋</t>
  </si>
  <si>
    <t>黄承英</t>
  </si>
  <si>
    <t>莫光勤</t>
  </si>
  <si>
    <t>李艳华</t>
  </si>
  <si>
    <t>吴中明</t>
  </si>
  <si>
    <t>文优福</t>
  </si>
  <si>
    <t>吴宏三</t>
  </si>
  <si>
    <t>黄从琼</t>
  </si>
  <si>
    <t>吴宏彦</t>
  </si>
  <si>
    <t>韦镇春</t>
  </si>
  <si>
    <t>莫元善</t>
  </si>
  <si>
    <t>黄海平</t>
  </si>
  <si>
    <t>黄必云</t>
  </si>
  <si>
    <t>吴宏景</t>
  </si>
  <si>
    <t>莫祖胜</t>
  </si>
  <si>
    <t>文小弟</t>
  </si>
  <si>
    <t>李小志</t>
  </si>
  <si>
    <t>黄彦衡</t>
  </si>
  <si>
    <t>黄小欢</t>
  </si>
  <si>
    <t>黄理义</t>
  </si>
  <si>
    <t>黄文周</t>
  </si>
  <si>
    <t>王荣超</t>
  </si>
  <si>
    <t>黄理宣</t>
  </si>
  <si>
    <t>廖远归</t>
  </si>
  <si>
    <t>黄业健</t>
  </si>
  <si>
    <t>李邦运</t>
  </si>
  <si>
    <t>廖小斌</t>
  </si>
  <si>
    <t>吴宏洋</t>
  </si>
  <si>
    <t>秦耀小</t>
  </si>
  <si>
    <t>韦强华</t>
  </si>
  <si>
    <t>黄理祥</t>
  </si>
  <si>
    <t>黄理彦</t>
  </si>
  <si>
    <t>曾永雄</t>
  </si>
  <si>
    <t>黄理峰</t>
  </si>
  <si>
    <t>黄家川</t>
  </si>
  <si>
    <t>罗禄善</t>
  </si>
  <si>
    <t>廖远华</t>
  </si>
  <si>
    <t>文家成</t>
  </si>
  <si>
    <t>黄换新</t>
  </si>
  <si>
    <t>秦运春</t>
  </si>
  <si>
    <t>韦彩明</t>
  </si>
  <si>
    <t>李居志</t>
  </si>
  <si>
    <t>李玉秀</t>
  </si>
  <si>
    <t>秦际喜</t>
  </si>
  <si>
    <t>廖用政</t>
  </si>
  <si>
    <t>王永革</t>
  </si>
  <si>
    <t>黄前程</t>
  </si>
  <si>
    <t>张小平</t>
  </si>
  <si>
    <t>吴大宣</t>
  </si>
  <si>
    <t>永安</t>
  </si>
  <si>
    <t>凤凰</t>
  </si>
  <si>
    <t>廖可芬</t>
  </si>
  <si>
    <t>廖家屯</t>
  </si>
  <si>
    <t>廖善若</t>
  </si>
  <si>
    <t>廖可德</t>
  </si>
  <si>
    <t>廖可弟</t>
  </si>
  <si>
    <t>廖可装</t>
  </si>
  <si>
    <t>蒋兰芬</t>
  </si>
  <si>
    <t>廖方铭</t>
  </si>
  <si>
    <t>廖可助</t>
  </si>
  <si>
    <t>廖善纯</t>
  </si>
  <si>
    <t>廖善兰</t>
  </si>
  <si>
    <t>廖可昭</t>
  </si>
  <si>
    <t>廖兴发</t>
  </si>
  <si>
    <t>廖可周</t>
  </si>
  <si>
    <t>廖可建</t>
  </si>
  <si>
    <t>廖兴勇</t>
  </si>
  <si>
    <t>廖二勇</t>
  </si>
  <si>
    <t>廖善楷</t>
  </si>
  <si>
    <t>廖可迪</t>
  </si>
  <si>
    <t>罗庆喜</t>
  </si>
  <si>
    <t>廖可常</t>
  </si>
  <si>
    <t>陈元初</t>
  </si>
  <si>
    <t>拉敢屯</t>
  </si>
  <si>
    <t>莫培兴</t>
  </si>
  <si>
    <t>韦从杰</t>
  </si>
  <si>
    <t>吴志科</t>
  </si>
  <si>
    <t>吴志谋</t>
  </si>
  <si>
    <t>韦玉平</t>
  </si>
  <si>
    <t>柳六珍</t>
  </si>
  <si>
    <t>蒋恩欢</t>
  </si>
  <si>
    <t>蒋承瑞</t>
  </si>
  <si>
    <t>蒋承美</t>
  </si>
  <si>
    <t>蒋林飞</t>
  </si>
  <si>
    <t>蒋恩福</t>
  </si>
  <si>
    <t>唐全英</t>
  </si>
  <si>
    <t>蒋恩谋</t>
  </si>
  <si>
    <t>蒋承德</t>
  </si>
  <si>
    <t>蒋承凡</t>
  </si>
  <si>
    <t>李建秋</t>
  </si>
  <si>
    <t>韦万纯</t>
  </si>
  <si>
    <t>山口屯</t>
  </si>
  <si>
    <t>韦代进</t>
  </si>
  <si>
    <t>韦代芳</t>
  </si>
  <si>
    <t>韦自定</t>
  </si>
  <si>
    <t>韦自远</t>
  </si>
  <si>
    <t>韦从端</t>
  </si>
  <si>
    <t>韦从明</t>
  </si>
  <si>
    <t>韦从枝</t>
  </si>
  <si>
    <t>韦从械</t>
  </si>
  <si>
    <t>韦玉安</t>
  </si>
  <si>
    <t>韦从善</t>
  </si>
  <si>
    <t>廖可贵</t>
  </si>
  <si>
    <t>坡台屯</t>
  </si>
  <si>
    <t>廖可畅</t>
  </si>
  <si>
    <t>蒋庭端</t>
  </si>
  <si>
    <t>江东屯</t>
  </si>
  <si>
    <t>莫光永</t>
  </si>
  <si>
    <t>莫修凡</t>
  </si>
  <si>
    <t>莫培坤</t>
  </si>
  <si>
    <t>韦英明</t>
  </si>
  <si>
    <t>莫光远</t>
  </si>
  <si>
    <t>黄从爱</t>
  </si>
  <si>
    <t>刘有发</t>
  </si>
  <si>
    <t>下鼻屯</t>
  </si>
  <si>
    <t>黄初媛</t>
  </si>
  <si>
    <t>刘建发</t>
  </si>
  <si>
    <t>刘孟发</t>
  </si>
  <si>
    <t>刘长元</t>
  </si>
  <si>
    <t>韦从秀</t>
  </si>
  <si>
    <t>刘启军</t>
  </si>
  <si>
    <t>刘发弟</t>
  </si>
  <si>
    <t>刘细仁</t>
  </si>
  <si>
    <t>刘华</t>
  </si>
  <si>
    <t>陈美龙</t>
  </si>
  <si>
    <t>元木屯</t>
  </si>
  <si>
    <t>陈美芳</t>
  </si>
  <si>
    <t>陈美恒</t>
  </si>
  <si>
    <t>陈美球</t>
  </si>
  <si>
    <t>郑业旭</t>
  </si>
  <si>
    <t>郑业群</t>
  </si>
  <si>
    <t>罗昌言</t>
  </si>
  <si>
    <t>罗昌定</t>
  </si>
  <si>
    <t>郑引宽</t>
  </si>
  <si>
    <t>陈强</t>
  </si>
  <si>
    <t>莫燕珍</t>
  </si>
  <si>
    <t>杉木屯</t>
  </si>
  <si>
    <t>罗庆祝</t>
  </si>
  <si>
    <t>罗小娥</t>
  </si>
  <si>
    <t>罗庆学</t>
  </si>
  <si>
    <t>罗昌贵</t>
  </si>
  <si>
    <t>罗昌程</t>
  </si>
  <si>
    <t>罗庆远</t>
  </si>
  <si>
    <t>罗昌纯</t>
  </si>
  <si>
    <t>罗昌能</t>
  </si>
  <si>
    <t>罗旋林</t>
  </si>
  <si>
    <t>冉小平</t>
  </si>
  <si>
    <t>龙鼻屯</t>
  </si>
  <si>
    <t>冉福元</t>
  </si>
  <si>
    <t>冉禄飞</t>
  </si>
  <si>
    <t>廖善邦</t>
  </si>
  <si>
    <t>冉福明</t>
  </si>
  <si>
    <t>冉福胜</t>
  </si>
  <si>
    <t>冉福才</t>
  </si>
  <si>
    <t>冉福强</t>
  </si>
  <si>
    <t>黄喜平</t>
  </si>
  <si>
    <t>冉禄芬</t>
  </si>
  <si>
    <t>冉老昌</t>
  </si>
  <si>
    <t>冉建德</t>
  </si>
  <si>
    <t>冉福波</t>
  </si>
  <si>
    <t>冉禄军</t>
  </si>
  <si>
    <t>莫小国</t>
  </si>
  <si>
    <t>拉今屯</t>
  </si>
  <si>
    <t>阳朝军</t>
  </si>
  <si>
    <t>韦宏秀</t>
  </si>
  <si>
    <t>韦志鹏</t>
  </si>
  <si>
    <t>莫秀安</t>
  </si>
  <si>
    <t>铁铺屯</t>
  </si>
  <si>
    <t>韦李新</t>
  </si>
  <si>
    <t>蒋廷喜</t>
  </si>
  <si>
    <t>塘坊屯</t>
  </si>
  <si>
    <t>蒋廷和</t>
  </si>
  <si>
    <t>韦喜韬</t>
  </si>
  <si>
    <t>刘秀荣</t>
  </si>
  <si>
    <t>吴继洋</t>
  </si>
  <si>
    <t>吴天成</t>
  </si>
  <si>
    <t>黄崇武</t>
  </si>
  <si>
    <t>下坪屯</t>
  </si>
  <si>
    <t>龙湾屯</t>
  </si>
  <si>
    <t>韦明旭</t>
  </si>
  <si>
    <t>韦道军</t>
  </si>
  <si>
    <t>韦羲</t>
  </si>
  <si>
    <t>邓祥忠</t>
  </si>
  <si>
    <t>韦新国</t>
  </si>
  <si>
    <t>莫有初</t>
  </si>
  <si>
    <t>庙山屯</t>
  </si>
  <si>
    <t>何忠球</t>
  </si>
  <si>
    <t>黄锦壮</t>
  </si>
  <si>
    <t>梁吉秀</t>
  </si>
  <si>
    <t>黄锦志</t>
  </si>
  <si>
    <t>何川海</t>
  </si>
  <si>
    <t>漆满星</t>
  </si>
  <si>
    <t>梁祥义</t>
  </si>
  <si>
    <t>牛虾屯</t>
  </si>
  <si>
    <t>傅昌军</t>
  </si>
  <si>
    <t>堡里屯</t>
  </si>
  <si>
    <t>莫有全</t>
  </si>
  <si>
    <t>新圩屯</t>
  </si>
  <si>
    <t>罗平璋</t>
  </si>
  <si>
    <t>付昌平</t>
  </si>
  <si>
    <t>付凡英</t>
  </si>
  <si>
    <t>傅柳华</t>
  </si>
  <si>
    <t>梁吉初</t>
  </si>
  <si>
    <t>梁吉坤</t>
  </si>
  <si>
    <t>韦群端</t>
  </si>
  <si>
    <t>杨桂菊</t>
  </si>
  <si>
    <t>蒋梅芳</t>
  </si>
  <si>
    <t>蒋恩球</t>
  </si>
  <si>
    <t>黄有军</t>
  </si>
  <si>
    <t>蒋恩贵</t>
  </si>
  <si>
    <t>蒋承安</t>
  </si>
  <si>
    <t>陈三宣</t>
  </si>
  <si>
    <t>韦从强</t>
  </si>
  <si>
    <t>陈美清</t>
  </si>
  <si>
    <t>韦从付</t>
  </si>
  <si>
    <t>张泽祯</t>
  </si>
  <si>
    <t>廖善远</t>
  </si>
  <si>
    <t>漆光星</t>
  </si>
  <si>
    <t>廖善勋</t>
  </si>
  <si>
    <t>廖善羲</t>
  </si>
  <si>
    <t>廖善锋</t>
  </si>
  <si>
    <t>廖可定</t>
  </si>
  <si>
    <t>莫英兰</t>
  </si>
  <si>
    <t>廖善喜</t>
  </si>
  <si>
    <t>廖善强</t>
  </si>
  <si>
    <t>居佩芬</t>
  </si>
  <si>
    <t>莫凤姣</t>
  </si>
  <si>
    <t>邓光书</t>
  </si>
  <si>
    <t>韦玉香</t>
  </si>
  <si>
    <t>邓祥金</t>
  </si>
  <si>
    <t>韦英义</t>
  </si>
  <si>
    <t>韦宏坤</t>
  </si>
  <si>
    <t>韦道华</t>
  </si>
  <si>
    <t>邓光全</t>
  </si>
  <si>
    <t>邓光强</t>
  </si>
  <si>
    <t>邓光永</t>
  </si>
  <si>
    <t>罗代昭</t>
  </si>
  <si>
    <t>韦小秀</t>
  </si>
  <si>
    <t>何善英</t>
  </si>
  <si>
    <t>罗秀兰</t>
  </si>
  <si>
    <t>莫定球</t>
  </si>
  <si>
    <t>梁吉明</t>
  </si>
  <si>
    <t>莫定苏</t>
  </si>
  <si>
    <t>韦从高</t>
  </si>
  <si>
    <t>韦万夺</t>
  </si>
  <si>
    <t>韦自伦</t>
  </si>
  <si>
    <t>韦万德</t>
  </si>
  <si>
    <t>韦万归</t>
  </si>
  <si>
    <t>韦从福</t>
  </si>
  <si>
    <t>廖可昌</t>
  </si>
  <si>
    <t>罗双庆</t>
  </si>
  <si>
    <t>罗昌宇</t>
  </si>
  <si>
    <t>黄有林</t>
  </si>
  <si>
    <t>上坪屯</t>
  </si>
  <si>
    <t>李庆明</t>
  </si>
  <si>
    <t>黄兆明</t>
  </si>
  <si>
    <t>黄有平</t>
  </si>
  <si>
    <t>黄龙成</t>
  </si>
  <si>
    <t>黄崇山</t>
  </si>
  <si>
    <t>吴继书</t>
  </si>
  <si>
    <t>蒋廷刚</t>
  </si>
  <si>
    <t>黄从流</t>
  </si>
  <si>
    <t>黄从波</t>
  </si>
  <si>
    <t>韦光普</t>
  </si>
  <si>
    <t>黄崇高</t>
  </si>
  <si>
    <t>黄相文</t>
  </si>
  <si>
    <t>阙新发</t>
  </si>
  <si>
    <t>莫定忠</t>
  </si>
  <si>
    <t>莫金平</t>
  </si>
  <si>
    <t>刘正琼</t>
  </si>
  <si>
    <t>莫兴宜</t>
  </si>
  <si>
    <t>莫有安</t>
  </si>
  <si>
    <t>吴永林</t>
  </si>
  <si>
    <t>步油屯</t>
  </si>
  <si>
    <t>唐宏迪</t>
  </si>
  <si>
    <t>黄海林</t>
  </si>
  <si>
    <t>黄崇书</t>
  </si>
  <si>
    <t>梁祥松</t>
  </si>
  <si>
    <t>蒋恩强</t>
  </si>
  <si>
    <t>蒋承新</t>
  </si>
  <si>
    <t>廖善知</t>
  </si>
  <si>
    <t>韦玉鸾</t>
  </si>
  <si>
    <t>永安乡</t>
  </si>
  <si>
    <t>凤凰村</t>
  </si>
  <si>
    <t>罗昌全</t>
  </si>
  <si>
    <t>韦小强</t>
  </si>
  <si>
    <t>廖兴月</t>
  </si>
  <si>
    <t>吴新梅</t>
  </si>
  <si>
    <t>罗鹏</t>
  </si>
  <si>
    <t>刘敬发</t>
  </si>
  <si>
    <t>黄有松</t>
  </si>
  <si>
    <t>喇塔</t>
  </si>
  <si>
    <t>谢武昌</t>
  </si>
  <si>
    <t>圩脚屯</t>
  </si>
  <si>
    <t>文甲武</t>
  </si>
  <si>
    <t>覃色雄</t>
  </si>
  <si>
    <t>肖鸿榜</t>
  </si>
  <si>
    <t>谢振昌</t>
  </si>
  <si>
    <t>张祖玄</t>
  </si>
  <si>
    <t>龙全日</t>
  </si>
  <si>
    <t>何树山</t>
  </si>
  <si>
    <t>曾德昌</t>
  </si>
  <si>
    <t>谢决昌</t>
  </si>
  <si>
    <t>谢浏昌</t>
  </si>
  <si>
    <t>谢峪昌</t>
  </si>
  <si>
    <t>谢乐昌</t>
  </si>
  <si>
    <t>刘启双</t>
  </si>
  <si>
    <t>谢爱华</t>
  </si>
  <si>
    <t>韦善团</t>
  </si>
  <si>
    <t>谢七昌</t>
  </si>
  <si>
    <t>李品超</t>
  </si>
  <si>
    <t>李学锋</t>
  </si>
  <si>
    <t>谢教昌</t>
  </si>
  <si>
    <t>王书建</t>
  </si>
  <si>
    <t>谢宝昌</t>
  </si>
  <si>
    <t>黄绍华</t>
  </si>
  <si>
    <t>袁素香</t>
  </si>
  <si>
    <t>谭美云</t>
  </si>
  <si>
    <t>桐隘屯</t>
  </si>
  <si>
    <t>谭美政</t>
  </si>
  <si>
    <t>覃方体</t>
  </si>
  <si>
    <t>谭应刚</t>
  </si>
  <si>
    <t>韦祥林</t>
  </si>
  <si>
    <t>谭应师</t>
  </si>
  <si>
    <t>张宣功</t>
  </si>
  <si>
    <t>坡高屯</t>
  </si>
  <si>
    <t>谢殷德</t>
  </si>
  <si>
    <t>谢殷品</t>
  </si>
  <si>
    <t>张祖迪</t>
  </si>
  <si>
    <t>韦祥荣</t>
  </si>
  <si>
    <t>谢访太</t>
  </si>
  <si>
    <t>黄永科</t>
  </si>
  <si>
    <t>良厚屯</t>
  </si>
  <si>
    <t>黄永波</t>
  </si>
  <si>
    <t>黄喜文</t>
  </si>
  <si>
    <t>黄国上</t>
  </si>
  <si>
    <t>黄成双</t>
  </si>
  <si>
    <t>黄佑珍</t>
  </si>
  <si>
    <t>黄邦仲</t>
  </si>
  <si>
    <t>黄永钦</t>
  </si>
  <si>
    <t>黄邦书</t>
  </si>
  <si>
    <t>黄国苏</t>
  </si>
  <si>
    <t>黄邦区</t>
  </si>
  <si>
    <t>黄邦金</t>
  </si>
  <si>
    <t>黄邦来</t>
  </si>
  <si>
    <t>黄邦居</t>
  </si>
  <si>
    <t>黄邦会</t>
  </si>
  <si>
    <t>黄定知</t>
  </si>
  <si>
    <t>黄国知</t>
  </si>
  <si>
    <t>黄邦和</t>
  </si>
  <si>
    <t>韦祖元</t>
  </si>
  <si>
    <t>黄邦争</t>
  </si>
  <si>
    <t>黄翠姣</t>
  </si>
  <si>
    <t>韦方利</t>
  </si>
  <si>
    <t>大冲屯</t>
  </si>
  <si>
    <t>韦万幸</t>
  </si>
  <si>
    <t>莫月芳</t>
  </si>
  <si>
    <t>韦万真</t>
  </si>
  <si>
    <t>唐万利</t>
  </si>
  <si>
    <t>唐代军</t>
  </si>
  <si>
    <t>韦万云</t>
  </si>
  <si>
    <t>韦万杰</t>
  </si>
  <si>
    <t>唐代林</t>
  </si>
  <si>
    <t>韦世继</t>
  </si>
  <si>
    <t>黄吉新</t>
  </si>
  <si>
    <t>唐代前</t>
  </si>
  <si>
    <t>韦名坤</t>
  </si>
  <si>
    <t>韦名达</t>
  </si>
  <si>
    <t>肖木森</t>
  </si>
  <si>
    <t>唐代新</t>
  </si>
  <si>
    <t>黄继祥</t>
  </si>
  <si>
    <t>黄菊秀</t>
  </si>
  <si>
    <t>唐代富</t>
  </si>
  <si>
    <t>覃运姣</t>
  </si>
  <si>
    <t>韦景玉</t>
  </si>
  <si>
    <t>屯浪屯</t>
  </si>
  <si>
    <t>韦天佳</t>
  </si>
  <si>
    <t>韦秀明</t>
  </si>
  <si>
    <t>韦景六</t>
  </si>
  <si>
    <t>韦河政</t>
  </si>
  <si>
    <t>黄家政</t>
  </si>
  <si>
    <t>莫家振</t>
  </si>
  <si>
    <t>韦景榕</t>
  </si>
  <si>
    <t>韦华山</t>
  </si>
  <si>
    <t>莫启峰</t>
  </si>
  <si>
    <t>韦景刚</t>
  </si>
  <si>
    <t>李菊香</t>
  </si>
  <si>
    <t>韦金山</t>
  </si>
  <si>
    <t>罗秀珍</t>
  </si>
  <si>
    <t>韦景伍</t>
  </si>
  <si>
    <t>莫启波</t>
  </si>
  <si>
    <t>莫庆荘</t>
  </si>
  <si>
    <t>韦天缘</t>
  </si>
  <si>
    <t>韦秀兰</t>
  </si>
  <si>
    <t>韦秀云</t>
  </si>
  <si>
    <t>邱超红</t>
  </si>
  <si>
    <t>街上屯</t>
  </si>
  <si>
    <t>李全胜</t>
  </si>
  <si>
    <t>李瑞钦</t>
  </si>
  <si>
    <t>邱超义</t>
  </si>
  <si>
    <t>曹贻高</t>
  </si>
  <si>
    <t>黄仁康</t>
  </si>
  <si>
    <t>谢凤萍</t>
  </si>
  <si>
    <t>莫家发</t>
  </si>
  <si>
    <t>卢康</t>
  </si>
  <si>
    <t>卢瑞如</t>
  </si>
  <si>
    <t>覃恒美</t>
  </si>
  <si>
    <t>邱鸿祥</t>
  </si>
  <si>
    <t>韦名韬</t>
  </si>
  <si>
    <t>韦名雨</t>
  </si>
  <si>
    <t>韦名辉</t>
  </si>
  <si>
    <t>肖木周</t>
  </si>
  <si>
    <t>张华玲</t>
  </si>
  <si>
    <t>张祖敬</t>
  </si>
  <si>
    <t>张解功</t>
  </si>
  <si>
    <t>韦章杰</t>
  </si>
  <si>
    <t>上寺屯</t>
  </si>
  <si>
    <t>吕明兰</t>
  </si>
  <si>
    <t>韦菊秀</t>
  </si>
  <si>
    <t>谢其昌</t>
  </si>
  <si>
    <t>谢维良</t>
  </si>
  <si>
    <t>张玉英</t>
  </si>
  <si>
    <t>覃色葵</t>
  </si>
  <si>
    <t>韦冬兰</t>
  </si>
  <si>
    <t>谢秀太</t>
  </si>
  <si>
    <t>谢维寿</t>
  </si>
  <si>
    <t>覃秋鑫</t>
  </si>
  <si>
    <t>覃领美</t>
  </si>
  <si>
    <t>谢标泰</t>
  </si>
  <si>
    <t>谢省太</t>
  </si>
  <si>
    <t>韦木昌</t>
  </si>
  <si>
    <t>谢云太</t>
  </si>
  <si>
    <t>谢坚太</t>
  </si>
  <si>
    <t>覃美积</t>
  </si>
  <si>
    <t>韦祥源</t>
  </si>
  <si>
    <t>陆世景</t>
  </si>
  <si>
    <t>江口屯</t>
  </si>
  <si>
    <t>覃色军</t>
  </si>
  <si>
    <t>陆世发</t>
  </si>
  <si>
    <t>陆世炳</t>
  </si>
  <si>
    <t>唐直珍</t>
  </si>
  <si>
    <t>陆昭仕</t>
  </si>
  <si>
    <t>黄林昌</t>
  </si>
  <si>
    <t>张连秀</t>
  </si>
  <si>
    <t>陆岳</t>
  </si>
  <si>
    <t>陆世春</t>
  </si>
  <si>
    <t>谢秀英</t>
  </si>
  <si>
    <t>陆世凡</t>
  </si>
  <si>
    <t>廖景荣</t>
  </si>
  <si>
    <t>覃色荣</t>
  </si>
  <si>
    <t>覃兰姣</t>
  </si>
  <si>
    <t>马蹄江屯</t>
  </si>
  <si>
    <t>吴永福</t>
  </si>
  <si>
    <t>吴树吉</t>
  </si>
  <si>
    <t>吴超吉</t>
  </si>
  <si>
    <t>吴永寿</t>
  </si>
  <si>
    <t>喇塔村</t>
  </si>
  <si>
    <t>吴富吉</t>
  </si>
  <si>
    <t>吴永禄</t>
  </si>
  <si>
    <t>吴有吉</t>
  </si>
  <si>
    <t>谭飞</t>
  </si>
  <si>
    <t>钟秀梅</t>
  </si>
  <si>
    <t>肖飞</t>
  </si>
  <si>
    <t>谭竹屯</t>
  </si>
  <si>
    <t>陆有维</t>
  </si>
  <si>
    <t>肖勇</t>
  </si>
  <si>
    <t>黄纯忠</t>
  </si>
  <si>
    <t>黄铁忠</t>
  </si>
  <si>
    <t>钟崔庭</t>
  </si>
  <si>
    <t>陆志民</t>
  </si>
  <si>
    <t>邱瑞</t>
  </si>
  <si>
    <t>陆林</t>
  </si>
  <si>
    <t>陆祖葵</t>
  </si>
  <si>
    <t>黄盛兰</t>
  </si>
  <si>
    <t>陆世海</t>
  </si>
  <si>
    <t>陆世斌</t>
  </si>
  <si>
    <t>陆世飞</t>
  </si>
  <si>
    <t>陆世鹄</t>
  </si>
  <si>
    <t>黄凤秀</t>
  </si>
  <si>
    <t>覃色桂</t>
  </si>
  <si>
    <t>陆世俭</t>
  </si>
  <si>
    <t>陆代教</t>
  </si>
  <si>
    <t>韦双功</t>
  </si>
  <si>
    <t>马岭屯</t>
  </si>
  <si>
    <t>韦景成</t>
  </si>
  <si>
    <t>韦景财</t>
  </si>
  <si>
    <t>罗泽双</t>
  </si>
  <si>
    <t>韦光兰</t>
  </si>
  <si>
    <t>韦宗藩</t>
  </si>
  <si>
    <t>韦想功</t>
  </si>
  <si>
    <t>韦雪功</t>
  </si>
  <si>
    <t>韦能功</t>
  </si>
  <si>
    <t>韦长功</t>
  </si>
  <si>
    <t>韦锡华</t>
  </si>
  <si>
    <t>龙仁</t>
  </si>
  <si>
    <t>韦引功</t>
  </si>
  <si>
    <t>吴爱英</t>
  </si>
  <si>
    <t>韦秀新</t>
  </si>
  <si>
    <t>韦进功</t>
  </si>
  <si>
    <t>严善特</t>
  </si>
  <si>
    <t>严善桥</t>
  </si>
  <si>
    <t>黄国辉</t>
  </si>
  <si>
    <t>黄道凡</t>
  </si>
  <si>
    <t>刘克富</t>
  </si>
  <si>
    <t>张友功</t>
  </si>
  <si>
    <t>谢亚昌</t>
  </si>
  <si>
    <t>陶佩英</t>
  </si>
  <si>
    <t>陆云姣</t>
  </si>
  <si>
    <t>覃美祯</t>
  </si>
  <si>
    <t>黄成才</t>
  </si>
  <si>
    <t>太和</t>
  </si>
  <si>
    <t>漆林昭</t>
  </si>
  <si>
    <t>矮山屯</t>
  </si>
  <si>
    <t>漆杰昭</t>
  </si>
  <si>
    <t>漆昭勋</t>
  </si>
  <si>
    <t>漆能昭</t>
  </si>
  <si>
    <t>漆令智</t>
  </si>
  <si>
    <t>漆浩令</t>
  </si>
  <si>
    <t>黄天书</t>
  </si>
  <si>
    <t>黄天会</t>
  </si>
  <si>
    <t>黄天鹏</t>
  </si>
  <si>
    <t>黄喜璠</t>
  </si>
  <si>
    <t>黄成强</t>
  </si>
  <si>
    <t>黄喜波</t>
  </si>
  <si>
    <t>韦会忠</t>
  </si>
  <si>
    <t>韦平英</t>
  </si>
  <si>
    <t>蒙秋英</t>
  </si>
  <si>
    <t>黄喜泽</t>
  </si>
  <si>
    <t>黄道格</t>
  </si>
  <si>
    <t>黄喜涛</t>
  </si>
  <si>
    <t>罗义</t>
  </si>
  <si>
    <t>鲁脚屯</t>
  </si>
  <si>
    <t>罗纯伟</t>
  </si>
  <si>
    <t>罗中安</t>
  </si>
  <si>
    <t>罗克强</t>
  </si>
  <si>
    <t>罗纯强</t>
  </si>
  <si>
    <t>杨桂梅</t>
  </si>
  <si>
    <t>罗克书</t>
  </si>
  <si>
    <t>罗方流</t>
  </si>
  <si>
    <t>杜金秀</t>
  </si>
  <si>
    <t>罗中义</t>
  </si>
  <si>
    <t>卜台屯</t>
  </si>
  <si>
    <t>罗方传</t>
  </si>
  <si>
    <t>黄永放</t>
  </si>
  <si>
    <t>罗纯连</t>
  </si>
  <si>
    <t>罗克敏</t>
  </si>
  <si>
    <t>黄年昌</t>
  </si>
  <si>
    <t>韦宏斌</t>
  </si>
  <si>
    <t>罗方健</t>
  </si>
  <si>
    <t>罗纯贵</t>
  </si>
  <si>
    <t>罗纯睦</t>
  </si>
  <si>
    <t>罗纯政</t>
  </si>
  <si>
    <t>黄雪姣</t>
  </si>
  <si>
    <t>罗小懿</t>
  </si>
  <si>
    <t>罗纯福</t>
  </si>
  <si>
    <t>罗顾中</t>
  </si>
  <si>
    <t>罗克韬</t>
  </si>
  <si>
    <t>黄家法</t>
  </si>
  <si>
    <t>大花屯</t>
  </si>
  <si>
    <t>黄道海</t>
  </si>
  <si>
    <t>黄道月</t>
  </si>
  <si>
    <t>黄家希</t>
  </si>
  <si>
    <t>黄道安</t>
  </si>
  <si>
    <t>黄家忠</t>
  </si>
  <si>
    <t>黄玉娟</t>
  </si>
  <si>
    <t>黄喜舜</t>
  </si>
  <si>
    <t>黄家琼</t>
  </si>
  <si>
    <t>黄吉良</t>
  </si>
  <si>
    <t>黄吉欢</t>
  </si>
  <si>
    <t>黄道成</t>
  </si>
  <si>
    <t>黄道修</t>
  </si>
  <si>
    <t>黄道信</t>
  </si>
  <si>
    <t>黄道朔</t>
  </si>
  <si>
    <t>黄严</t>
  </si>
  <si>
    <t>黄道纯</t>
  </si>
  <si>
    <t>黄月华</t>
  </si>
  <si>
    <t>黄道贤</t>
  </si>
  <si>
    <t>黄喜吉</t>
  </si>
  <si>
    <t>善日屯</t>
  </si>
  <si>
    <t>黄喜燕</t>
  </si>
  <si>
    <t>黄喜发</t>
  </si>
  <si>
    <t>黄道清</t>
  </si>
  <si>
    <t>黄喜环</t>
  </si>
  <si>
    <t>黄道美</t>
  </si>
  <si>
    <t>黄喜山</t>
  </si>
  <si>
    <t>黄喜和</t>
  </si>
  <si>
    <t>陈梅兰</t>
  </si>
  <si>
    <t>黄作建</t>
  </si>
  <si>
    <t>黄吉才</t>
  </si>
  <si>
    <t>黄喜美</t>
  </si>
  <si>
    <t>黄喜昭</t>
  </si>
  <si>
    <t>黄喜知</t>
  </si>
  <si>
    <t>黄天学</t>
  </si>
  <si>
    <t>黄天全</t>
  </si>
  <si>
    <t>黄天作</t>
  </si>
  <si>
    <t>黄喜志</t>
  </si>
  <si>
    <t>黄喜海</t>
  </si>
  <si>
    <t>黄永乾</t>
  </si>
  <si>
    <t>外湾屯</t>
  </si>
  <si>
    <t>黄器全</t>
  </si>
  <si>
    <t>黄成斌</t>
  </si>
  <si>
    <t>黄器武</t>
  </si>
  <si>
    <t>黄方庆</t>
  </si>
  <si>
    <t>黄器昭</t>
  </si>
  <si>
    <t>黄成生</t>
  </si>
  <si>
    <t>黄器鹏</t>
  </si>
  <si>
    <t>黄荣星</t>
  </si>
  <si>
    <t>黄恩怀</t>
  </si>
  <si>
    <t>黄器波</t>
  </si>
  <si>
    <t>黄器具</t>
  </si>
  <si>
    <t>黄器勇</t>
  </si>
  <si>
    <t>黄器良</t>
  </si>
  <si>
    <t>黄器庭</t>
  </si>
  <si>
    <t>黄器雄</t>
  </si>
  <si>
    <t>黄器球</t>
  </si>
  <si>
    <t>黄器周</t>
  </si>
  <si>
    <t>黄器善</t>
  </si>
  <si>
    <t>黄成云</t>
  </si>
  <si>
    <t>黄器富</t>
  </si>
  <si>
    <t>黄成林</t>
  </si>
  <si>
    <t>黄恩贵</t>
  </si>
  <si>
    <t>黄成欢</t>
  </si>
  <si>
    <t>黄成端</t>
  </si>
  <si>
    <t>漆令忠</t>
  </si>
  <si>
    <t>鲁坝屯</t>
  </si>
  <si>
    <t>黄兴凡</t>
  </si>
  <si>
    <t>黄昌兴</t>
  </si>
  <si>
    <t>黄兴欢</t>
  </si>
  <si>
    <t>黄良兴</t>
  </si>
  <si>
    <t>赖玉连</t>
  </si>
  <si>
    <t>黄兴周</t>
  </si>
  <si>
    <t>余匡元</t>
  </si>
  <si>
    <t>拉潮屯</t>
  </si>
  <si>
    <t>余世勤</t>
  </si>
  <si>
    <t>余世球</t>
  </si>
  <si>
    <t>余世科</t>
  </si>
  <si>
    <t>余匡针</t>
  </si>
  <si>
    <t>余世才</t>
  </si>
  <si>
    <t>余桂中</t>
  </si>
  <si>
    <t>余世昌</t>
  </si>
  <si>
    <t>余世创</t>
  </si>
  <si>
    <t>余匡玉</t>
  </si>
  <si>
    <t>余世洋</t>
  </si>
  <si>
    <t>余世立</t>
  </si>
  <si>
    <t>余世芬</t>
  </si>
  <si>
    <t>余匡菊</t>
  </si>
  <si>
    <t>陈彰</t>
  </si>
  <si>
    <t>上镜屯</t>
  </si>
  <si>
    <t>陈美勤</t>
  </si>
  <si>
    <t>陈红身</t>
  </si>
  <si>
    <t>陈三新</t>
  </si>
  <si>
    <t>陈三果</t>
  </si>
  <si>
    <t>陈美超</t>
  </si>
  <si>
    <t>陈美德</t>
  </si>
  <si>
    <t>王春花</t>
  </si>
  <si>
    <t>陈小恩</t>
  </si>
  <si>
    <t>潘宜纯</t>
  </si>
  <si>
    <t>潘家屯</t>
  </si>
  <si>
    <t>潘宜新</t>
  </si>
  <si>
    <t>潘宜明</t>
  </si>
  <si>
    <t>潘家周</t>
  </si>
  <si>
    <t>潘宜超</t>
  </si>
  <si>
    <t>潘宜光</t>
  </si>
  <si>
    <t>潘正善</t>
  </si>
  <si>
    <t>潘家才</t>
  </si>
  <si>
    <t>潘宜科</t>
  </si>
  <si>
    <t>黄作松</t>
  </si>
  <si>
    <t>黄桂枝</t>
  </si>
  <si>
    <t>潘宜飞</t>
  </si>
  <si>
    <t>潘宜贵</t>
  </si>
  <si>
    <t>潘家知</t>
  </si>
  <si>
    <t>潘家昭</t>
  </si>
  <si>
    <t>黄起瑞</t>
  </si>
  <si>
    <t>凤凰屯</t>
  </si>
  <si>
    <t>黄吉树</t>
  </si>
  <si>
    <t>黄起文</t>
  </si>
  <si>
    <t>黄吉斌</t>
  </si>
  <si>
    <t>黄吉宽</t>
  </si>
  <si>
    <t>黄吉飞</t>
  </si>
  <si>
    <t>黄吉韬</t>
  </si>
  <si>
    <t>黄吉昌</t>
  </si>
  <si>
    <t>黄吉干</t>
  </si>
  <si>
    <t>黄起章</t>
  </si>
  <si>
    <t>黄兰秀</t>
  </si>
  <si>
    <t>黄起卯</t>
  </si>
  <si>
    <t>太和村</t>
  </si>
  <si>
    <t>黄喜桃</t>
  </si>
  <si>
    <t>刘玉</t>
  </si>
  <si>
    <t>梨山屯</t>
  </si>
  <si>
    <t>唐纯略</t>
  </si>
  <si>
    <t>唐纯韬</t>
  </si>
  <si>
    <t>唐纯周</t>
  </si>
  <si>
    <t>黄伦富</t>
  </si>
  <si>
    <t>秦章福</t>
  </si>
  <si>
    <t>唐纯鹏</t>
  </si>
  <si>
    <t>唐纯智</t>
  </si>
  <si>
    <t>黄伦科</t>
  </si>
  <si>
    <t>黄仁军</t>
  </si>
  <si>
    <t>唐纯钦</t>
  </si>
  <si>
    <t>黄云兴</t>
  </si>
  <si>
    <t>秦强</t>
  </si>
  <si>
    <t>唐纯建</t>
  </si>
  <si>
    <t>秦章彪</t>
  </si>
  <si>
    <t>秦章学</t>
  </si>
  <si>
    <t>刘琦</t>
  </si>
  <si>
    <t>良帽屯</t>
  </si>
  <si>
    <t>刘贻区</t>
  </si>
  <si>
    <t>刘贻均</t>
  </si>
  <si>
    <t>周云芳</t>
  </si>
  <si>
    <t>刘贻龙</t>
  </si>
  <si>
    <t>刘谋昌</t>
  </si>
  <si>
    <t>刘谋韬</t>
  </si>
  <si>
    <t>刘贻山</t>
  </si>
  <si>
    <t>黄伦飞</t>
  </si>
  <si>
    <t>黄初福</t>
  </si>
  <si>
    <t>黄家军</t>
  </si>
  <si>
    <t>黄伦昌</t>
  </si>
  <si>
    <t>黄明松</t>
  </si>
  <si>
    <t>黄仁理</t>
  </si>
  <si>
    <t>吴日宏</t>
  </si>
  <si>
    <t>对门屯</t>
  </si>
  <si>
    <t>吴日中</t>
  </si>
  <si>
    <t>黄雪芬</t>
  </si>
  <si>
    <t>吴日光</t>
  </si>
  <si>
    <t>吴永学</t>
  </si>
  <si>
    <t>吴永德</t>
  </si>
  <si>
    <t>吴永华</t>
  </si>
  <si>
    <t>陈美周</t>
  </si>
  <si>
    <t>独洲</t>
  </si>
  <si>
    <t>莫秀亮</t>
  </si>
  <si>
    <t>独州屯</t>
  </si>
  <si>
    <t>潘宜强</t>
  </si>
  <si>
    <t>莫国兴</t>
  </si>
  <si>
    <t>莫国全</t>
  </si>
  <si>
    <t>莫秀良</t>
  </si>
  <si>
    <t>莫秀波</t>
  </si>
  <si>
    <t>潘家仁</t>
  </si>
  <si>
    <t>熊从元</t>
  </si>
  <si>
    <t>潘继学</t>
  </si>
  <si>
    <t>莫国韬</t>
  </si>
  <si>
    <t>独州村</t>
  </si>
  <si>
    <t>曾翠姣</t>
  </si>
  <si>
    <t>莫秀明</t>
  </si>
  <si>
    <t>莫秀生</t>
  </si>
  <si>
    <t>莫国富</t>
  </si>
  <si>
    <t>莫金福</t>
  </si>
  <si>
    <t>黄林秀</t>
  </si>
  <si>
    <t>何小美</t>
  </si>
  <si>
    <t>罗华友</t>
  </si>
  <si>
    <t>潘家平</t>
  </si>
  <si>
    <t>向文志</t>
  </si>
  <si>
    <t>吕华亮</t>
  </si>
  <si>
    <t>莫秀平</t>
  </si>
  <si>
    <t>舒彩文</t>
  </si>
  <si>
    <t>石笋屯</t>
  </si>
  <si>
    <t>向菊成</t>
  </si>
  <si>
    <t>谢志华</t>
  </si>
  <si>
    <t>沟边屯</t>
  </si>
  <si>
    <t>陈永平</t>
  </si>
  <si>
    <t>陈永秋</t>
  </si>
  <si>
    <t>覃道学</t>
  </si>
  <si>
    <t>明镜屯</t>
  </si>
  <si>
    <t>阳闵合</t>
  </si>
  <si>
    <t>阳定球</t>
  </si>
  <si>
    <t>蒋仕周</t>
  </si>
  <si>
    <t>蒋庭飞</t>
  </si>
  <si>
    <t>蒋仕军</t>
  </si>
  <si>
    <t>蒋金祥</t>
  </si>
  <si>
    <t>坪石屯</t>
  </si>
  <si>
    <t>邓桂英</t>
  </si>
  <si>
    <t>黄桂知</t>
  </si>
  <si>
    <t>黄桂安</t>
  </si>
  <si>
    <t>黄贵豪</t>
  </si>
  <si>
    <t>黄林生</t>
  </si>
  <si>
    <t>黄记端</t>
  </si>
  <si>
    <t>陈菊英</t>
  </si>
  <si>
    <t>蒙加芳</t>
  </si>
  <si>
    <t>古柏屯</t>
  </si>
  <si>
    <t>莫光保</t>
  </si>
  <si>
    <t>韦志海</t>
  </si>
  <si>
    <t>蒙家学</t>
  </si>
  <si>
    <t>陈永初</t>
  </si>
  <si>
    <t>蒙才凤</t>
  </si>
  <si>
    <t>韦志良</t>
  </si>
  <si>
    <t>蒙加宣</t>
  </si>
  <si>
    <t>蒙维成</t>
  </si>
  <si>
    <t>石桃通</t>
  </si>
  <si>
    <t>韦小康</t>
  </si>
  <si>
    <t>韦万方</t>
  </si>
  <si>
    <t>韦万庭</t>
  </si>
  <si>
    <t>韦万林</t>
  </si>
  <si>
    <t>莫修成</t>
  </si>
  <si>
    <t>韦万祝</t>
  </si>
  <si>
    <t>韦明康</t>
  </si>
  <si>
    <t>莫海生</t>
  </si>
  <si>
    <t>莫根年</t>
  </si>
  <si>
    <t>铁匠屯</t>
  </si>
  <si>
    <t>莫光良</t>
  </si>
  <si>
    <t>莫修亮</t>
  </si>
  <si>
    <t>莫光枢</t>
  </si>
  <si>
    <t>莫修勤</t>
  </si>
  <si>
    <t>莫修伦</t>
  </si>
  <si>
    <t>黄兰荣</t>
  </si>
  <si>
    <t>莫光清</t>
  </si>
  <si>
    <t>黄小文</t>
  </si>
  <si>
    <t>潘克俭</t>
  </si>
  <si>
    <t>谢书荣</t>
  </si>
  <si>
    <t>蒋祖顺</t>
  </si>
  <si>
    <t>胡志立</t>
  </si>
  <si>
    <t>山脚屯</t>
  </si>
  <si>
    <t>莫培雷</t>
  </si>
  <si>
    <t>莫修毫</t>
  </si>
  <si>
    <t>莫培成</t>
  </si>
  <si>
    <t>莫培强</t>
  </si>
  <si>
    <t>谭建兰</t>
  </si>
  <si>
    <t>胡明星</t>
  </si>
  <si>
    <t>莫修智</t>
  </si>
  <si>
    <t>莫光举</t>
  </si>
  <si>
    <t>向文忠</t>
  </si>
  <si>
    <t>莫焕平</t>
  </si>
  <si>
    <t>舒清海</t>
  </si>
  <si>
    <t>黄秀堂</t>
  </si>
  <si>
    <t>谢志良</t>
  </si>
  <si>
    <t>胡志友</t>
  </si>
  <si>
    <t>蒋庭政</t>
  </si>
  <si>
    <t>舒彩斌</t>
  </si>
  <si>
    <t>莫修德</t>
  </si>
  <si>
    <t>潘永强</t>
  </si>
  <si>
    <t>蒙国庆</t>
  </si>
  <si>
    <t>谢书锋</t>
  </si>
  <si>
    <t>蒋仕学</t>
  </si>
  <si>
    <t>谢书军</t>
  </si>
  <si>
    <t>黄秀之</t>
  </si>
  <si>
    <t>莫光术</t>
  </si>
  <si>
    <t>覃东日</t>
  </si>
  <si>
    <t>黄林宣</t>
  </si>
  <si>
    <t>黄富希</t>
  </si>
  <si>
    <t>阳定强</t>
  </si>
  <si>
    <t>黄秀诗</t>
  </si>
  <si>
    <t>莫光语</t>
  </si>
  <si>
    <t>莫光翰</t>
  </si>
  <si>
    <t>蒋庭军</t>
  </si>
  <si>
    <t>莫修能</t>
  </si>
  <si>
    <t>胡旭忠</t>
  </si>
  <si>
    <t>蒋庭昭</t>
  </si>
  <si>
    <t>黄秀凡</t>
  </si>
  <si>
    <t>莫光铎</t>
  </si>
  <si>
    <t>李玉兰</t>
  </si>
  <si>
    <t>蒙家胜</t>
  </si>
  <si>
    <t>谢书元</t>
  </si>
  <si>
    <t>蒙家书</t>
  </si>
  <si>
    <t>李金兰</t>
  </si>
  <si>
    <t>向忠强</t>
  </si>
  <si>
    <t>潘球名</t>
  </si>
  <si>
    <t>莫从娥</t>
  </si>
  <si>
    <t>潘克良</t>
  </si>
  <si>
    <t>莫培勇</t>
  </si>
  <si>
    <t>潘木德</t>
  </si>
  <si>
    <t>黄文超</t>
  </si>
  <si>
    <t>八弄屯</t>
  </si>
  <si>
    <t>陈三奎</t>
  </si>
  <si>
    <t>黄理林</t>
  </si>
  <si>
    <t>肖桂兰</t>
  </si>
  <si>
    <t>黄理奇</t>
  </si>
  <si>
    <t>黄莲英</t>
  </si>
  <si>
    <t>黄理相</t>
  </si>
  <si>
    <t>黄理仁</t>
  </si>
  <si>
    <t>黄开敏</t>
  </si>
  <si>
    <t>黄仁平</t>
  </si>
  <si>
    <t>黄理辉</t>
  </si>
  <si>
    <t>黄宏林</t>
  </si>
  <si>
    <t>黄理锋</t>
  </si>
  <si>
    <t>黄文平</t>
  </si>
  <si>
    <t>黄开庭</t>
  </si>
  <si>
    <t>陈三明</t>
  </si>
  <si>
    <t>黄文江</t>
  </si>
  <si>
    <t>黄理龙</t>
  </si>
  <si>
    <t>秦履国</t>
  </si>
  <si>
    <t>黄理端</t>
  </si>
  <si>
    <t>陈三祝</t>
  </si>
  <si>
    <t>门玉萍</t>
  </si>
  <si>
    <t>黄理崔</t>
  </si>
  <si>
    <t>秦吕葵</t>
  </si>
  <si>
    <t>黄仁太</t>
  </si>
  <si>
    <t>黄文标</t>
  </si>
  <si>
    <t>黄文昌</t>
  </si>
  <si>
    <t>黄文庄</t>
  </si>
  <si>
    <t>唐纯芳</t>
  </si>
  <si>
    <t>大弄屯</t>
  </si>
  <si>
    <t>唐诚锋</t>
  </si>
  <si>
    <t>唐纯杰</t>
  </si>
  <si>
    <t>唐纯安</t>
  </si>
  <si>
    <t>唐纯培</t>
  </si>
  <si>
    <t>唐纯超</t>
  </si>
  <si>
    <t>唐诚道</t>
  </si>
  <si>
    <t>曾祥焕</t>
  </si>
  <si>
    <t>大坦屯</t>
  </si>
  <si>
    <t>欧阳修会</t>
  </si>
  <si>
    <t>邱军赞</t>
  </si>
  <si>
    <t>吕明乐</t>
  </si>
  <si>
    <t>蒋仕端</t>
  </si>
  <si>
    <t>曾启明</t>
  </si>
  <si>
    <t>曾凡义</t>
  </si>
  <si>
    <t>曾凡庭</t>
  </si>
  <si>
    <t>蒋士球</t>
  </si>
  <si>
    <t>邱参赞</t>
  </si>
  <si>
    <t>徐金秀</t>
  </si>
  <si>
    <t>曾德安</t>
  </si>
  <si>
    <t>唐成六</t>
  </si>
  <si>
    <t>吕明义</t>
  </si>
  <si>
    <t>曾垂文</t>
  </si>
  <si>
    <t>邱深赞</t>
  </si>
  <si>
    <t>曾祥玉</t>
  </si>
  <si>
    <t>谭应学</t>
  </si>
  <si>
    <t>唐高华</t>
  </si>
  <si>
    <t>吕方坤</t>
  </si>
  <si>
    <t>曾德财</t>
  </si>
  <si>
    <t>甘弄屯</t>
  </si>
  <si>
    <t>张宣方</t>
  </si>
  <si>
    <t>曾凡习</t>
  </si>
  <si>
    <t>曾维双</t>
  </si>
  <si>
    <t>邱素占</t>
  </si>
  <si>
    <t>曾维记</t>
  </si>
  <si>
    <t>曾德基</t>
  </si>
  <si>
    <t>曾垂富</t>
  </si>
  <si>
    <t>曾垂芝</t>
  </si>
  <si>
    <t>曾德会</t>
  </si>
  <si>
    <t>林带群</t>
  </si>
  <si>
    <t>曾维金</t>
  </si>
  <si>
    <t>曾维超</t>
  </si>
  <si>
    <t>曾维林</t>
  </si>
  <si>
    <t>曾维科</t>
  </si>
  <si>
    <t>曾维军</t>
  </si>
  <si>
    <t>曾德清</t>
  </si>
  <si>
    <t>曾德钦</t>
  </si>
  <si>
    <t>曾维习</t>
  </si>
  <si>
    <t>黄明珍</t>
  </si>
  <si>
    <t>曾德良</t>
  </si>
  <si>
    <t>曾维敏</t>
  </si>
  <si>
    <t>曾维智</t>
  </si>
  <si>
    <t>何秀琼</t>
  </si>
  <si>
    <t>曾维辉</t>
  </si>
  <si>
    <t>陈宜友</t>
  </si>
  <si>
    <t>古夺屯</t>
  </si>
  <si>
    <t>黄克田</t>
  </si>
  <si>
    <t>黄克明</t>
  </si>
  <si>
    <t>陈宜庭</t>
  </si>
  <si>
    <t>陈宜家</t>
  </si>
  <si>
    <t>陈宝德</t>
  </si>
  <si>
    <t>张功平</t>
  </si>
  <si>
    <t>陈芳</t>
  </si>
  <si>
    <t>陈田</t>
  </si>
  <si>
    <t>陈云德</t>
  </si>
  <si>
    <t>陈宜俭</t>
  </si>
  <si>
    <t>熊荣芬</t>
  </si>
  <si>
    <t>张胜功</t>
  </si>
  <si>
    <t>黄宏昌</t>
  </si>
  <si>
    <t>陈宜椿</t>
  </si>
  <si>
    <t>聂小平</t>
  </si>
  <si>
    <t>陈发远</t>
  </si>
  <si>
    <t>韦胜荣</t>
  </si>
  <si>
    <t>江堂佑</t>
  </si>
  <si>
    <t>黄克金</t>
  </si>
  <si>
    <t>古陌屯</t>
  </si>
  <si>
    <t>陈启瑶</t>
  </si>
  <si>
    <t>江堂仁</t>
  </si>
  <si>
    <t>黄喜辰</t>
  </si>
  <si>
    <t>黄庆昌</t>
  </si>
  <si>
    <t>田代胜</t>
  </si>
  <si>
    <t>何欢生</t>
  </si>
  <si>
    <t>何家屯</t>
  </si>
  <si>
    <t>华成荣</t>
  </si>
  <si>
    <t>何方亮</t>
  </si>
  <si>
    <t>陈占德</t>
  </si>
  <si>
    <t>陈敬德</t>
  </si>
  <si>
    <t>何方春</t>
  </si>
  <si>
    <t>陈彦德</t>
  </si>
  <si>
    <t>王杰</t>
  </si>
  <si>
    <t>陈凯德</t>
  </si>
  <si>
    <t>何方明</t>
  </si>
  <si>
    <t>华成云</t>
  </si>
  <si>
    <t>巫相德</t>
  </si>
  <si>
    <t>陈端祥</t>
  </si>
  <si>
    <t>架枧屯</t>
  </si>
  <si>
    <t>万继娟</t>
  </si>
  <si>
    <t>陈吉云</t>
  </si>
  <si>
    <t>何树文</t>
  </si>
  <si>
    <t>赖明枢</t>
  </si>
  <si>
    <t>陈善祥</t>
  </si>
  <si>
    <t>陈信祥</t>
  </si>
  <si>
    <t>陈猛祥</t>
  </si>
  <si>
    <t>陈希祥</t>
  </si>
  <si>
    <t>何树田</t>
  </si>
  <si>
    <t>陈美祥</t>
  </si>
  <si>
    <t>陈宣祥</t>
  </si>
  <si>
    <t>陈莲英</t>
  </si>
  <si>
    <t>老圩屯</t>
  </si>
  <si>
    <t>李胜飞</t>
  </si>
  <si>
    <t>王钧</t>
  </si>
  <si>
    <t>苏祥益</t>
  </si>
  <si>
    <t>韦素云</t>
  </si>
  <si>
    <t>王达平</t>
  </si>
  <si>
    <t>陈家林</t>
  </si>
  <si>
    <t>黄成志</t>
  </si>
  <si>
    <t>李胜枢</t>
  </si>
  <si>
    <t>陈家田</t>
  </si>
  <si>
    <t>吴玉云</t>
  </si>
  <si>
    <t>李盛标</t>
  </si>
  <si>
    <t>苏祥义</t>
  </si>
  <si>
    <t>沈琼芳</t>
  </si>
  <si>
    <t>苏忠胜</t>
  </si>
  <si>
    <t>苏祥志</t>
  </si>
  <si>
    <t>王元胜</t>
  </si>
  <si>
    <t>陈家敏</t>
  </si>
  <si>
    <t>潘家美</t>
  </si>
  <si>
    <t>王元庆</t>
  </si>
  <si>
    <t>陈家龙</t>
  </si>
  <si>
    <t>江吉炳</t>
  </si>
  <si>
    <t>老屋屯</t>
  </si>
  <si>
    <t>江堂岳</t>
  </si>
  <si>
    <t>江桂榆</t>
  </si>
  <si>
    <t>江方丙</t>
  </si>
  <si>
    <t>江金炳</t>
  </si>
  <si>
    <t>江月丙</t>
  </si>
  <si>
    <t>江新丙</t>
  </si>
  <si>
    <t>江桂善</t>
  </si>
  <si>
    <t>永安村</t>
  </si>
  <si>
    <t>江桂良</t>
  </si>
  <si>
    <t>江兴丙</t>
  </si>
  <si>
    <t>江昆炳</t>
  </si>
  <si>
    <t>邱蒙赞</t>
  </si>
  <si>
    <t>林家屯</t>
  </si>
  <si>
    <t>邱兴占</t>
  </si>
  <si>
    <t>邱平赞</t>
  </si>
  <si>
    <t>赖景贤</t>
  </si>
  <si>
    <t>六庙屯</t>
  </si>
  <si>
    <t>赖明悦</t>
  </si>
  <si>
    <t>赖明姣</t>
  </si>
  <si>
    <t>赖开乐</t>
  </si>
  <si>
    <t>赖开凡</t>
  </si>
  <si>
    <t>赖明新</t>
  </si>
  <si>
    <t>赖明奎</t>
  </si>
  <si>
    <t>吕富明</t>
  </si>
  <si>
    <t>吕家屯</t>
  </si>
  <si>
    <t>蒋云珍</t>
  </si>
  <si>
    <t>吕方益</t>
  </si>
  <si>
    <t>吕方雪</t>
  </si>
  <si>
    <t>黄凤斌</t>
  </si>
  <si>
    <t>吕方运</t>
  </si>
  <si>
    <t>吕方兴</t>
  </si>
  <si>
    <t>吕方瑜</t>
  </si>
  <si>
    <t>吕付良</t>
  </si>
  <si>
    <t>吕付强</t>
  </si>
  <si>
    <t>蒋仕良</t>
  </si>
  <si>
    <t>平村屯</t>
  </si>
  <si>
    <t>蒋仕康</t>
  </si>
  <si>
    <t>黄方勤</t>
  </si>
  <si>
    <t>门良明</t>
  </si>
  <si>
    <t>罗泽珍</t>
  </si>
  <si>
    <t>蒋仕文</t>
  </si>
  <si>
    <t>门万林</t>
  </si>
  <si>
    <t>韦忠菊</t>
  </si>
  <si>
    <t>门有文</t>
  </si>
  <si>
    <t>黄国政</t>
  </si>
  <si>
    <t>门有缝</t>
  </si>
  <si>
    <t>韦德姣</t>
  </si>
  <si>
    <t>门良军</t>
  </si>
  <si>
    <t>门有祥</t>
  </si>
  <si>
    <t>门有业</t>
  </si>
  <si>
    <t>蒋仕海</t>
  </si>
  <si>
    <t>蒋仕义</t>
  </si>
  <si>
    <t>蒋洪宪</t>
  </si>
  <si>
    <t>徐垂德</t>
  </si>
  <si>
    <t>桥边屯</t>
  </si>
  <si>
    <t>张文彦</t>
  </si>
  <si>
    <t>徐垂枢</t>
  </si>
  <si>
    <t>陈守德</t>
  </si>
  <si>
    <t>陈新德</t>
  </si>
  <si>
    <t>陈孟德</t>
  </si>
  <si>
    <t>徐垂明</t>
  </si>
  <si>
    <t>陈寿德</t>
  </si>
  <si>
    <t>徐漠兵</t>
  </si>
  <si>
    <t>张文政</t>
  </si>
  <si>
    <t>徐克芳</t>
  </si>
  <si>
    <t>张文初</t>
  </si>
  <si>
    <t>曾勇</t>
  </si>
  <si>
    <t>若弄屯</t>
  </si>
  <si>
    <t>曾德畅</t>
  </si>
  <si>
    <t>曾德佩</t>
  </si>
  <si>
    <t>曾德波</t>
  </si>
  <si>
    <t>曾垂贵</t>
  </si>
  <si>
    <t>陈山平</t>
  </si>
  <si>
    <t>韦春兰</t>
  </si>
  <si>
    <t>韦明回</t>
  </si>
  <si>
    <t>李胜尧</t>
  </si>
  <si>
    <t>李盛庄</t>
  </si>
  <si>
    <t>李胜凡</t>
  </si>
  <si>
    <t>曾令东</t>
  </si>
  <si>
    <t>李善祥</t>
  </si>
  <si>
    <t>李盛立</t>
  </si>
  <si>
    <t>李善回</t>
  </si>
  <si>
    <t>陈身林</t>
  </si>
  <si>
    <t>曾德科</t>
  </si>
  <si>
    <t>曾德义</t>
  </si>
  <si>
    <t>李善强</t>
  </si>
  <si>
    <t>李胜才</t>
  </si>
  <si>
    <t>陈山友</t>
  </si>
  <si>
    <t>李胜华</t>
  </si>
  <si>
    <t>曾令光</t>
  </si>
  <si>
    <t>陈身全</t>
  </si>
  <si>
    <t>李善昌</t>
  </si>
  <si>
    <t>李善平</t>
  </si>
  <si>
    <t>李胜德</t>
  </si>
  <si>
    <t>李小燕</t>
  </si>
  <si>
    <t>曾维福</t>
  </si>
  <si>
    <t>曾维孟</t>
  </si>
  <si>
    <t>李善芳</t>
  </si>
  <si>
    <t>曾维成</t>
  </si>
  <si>
    <t>何振光</t>
  </si>
  <si>
    <t>上坳屯</t>
  </si>
  <si>
    <t>刘日韬</t>
  </si>
  <si>
    <t>刘日科</t>
  </si>
  <si>
    <t>何桂德</t>
  </si>
  <si>
    <t>刘日初</t>
  </si>
  <si>
    <t>何树明</t>
  </si>
  <si>
    <t>刘日球</t>
  </si>
  <si>
    <t>刘日斌</t>
  </si>
  <si>
    <t>刘日德</t>
  </si>
  <si>
    <t>刘日忠</t>
  </si>
  <si>
    <t>陈家科</t>
  </si>
  <si>
    <t>上岭屯</t>
  </si>
  <si>
    <t>陈家健</t>
  </si>
  <si>
    <t>陈克云</t>
  </si>
  <si>
    <t>陈可耀</t>
  </si>
  <si>
    <t>陈克瑶</t>
  </si>
  <si>
    <t>李建枝</t>
  </si>
  <si>
    <t>陈克琦</t>
  </si>
  <si>
    <t>陈克球</t>
  </si>
  <si>
    <t>陈家平</t>
  </si>
  <si>
    <t>黄继昌</t>
  </si>
  <si>
    <t>陈克伦</t>
  </si>
  <si>
    <t>陈美斌</t>
  </si>
  <si>
    <t>上鸟屯</t>
  </si>
  <si>
    <t>陈启德</t>
  </si>
  <si>
    <t>翁景昌</t>
  </si>
  <si>
    <t>陈美平</t>
  </si>
  <si>
    <t>王书文</t>
  </si>
  <si>
    <t>王书兰</t>
  </si>
  <si>
    <t>翁景正</t>
  </si>
  <si>
    <t>王书芳</t>
  </si>
  <si>
    <t>王书林</t>
  </si>
  <si>
    <t>翁景耀</t>
  </si>
  <si>
    <t>陈美祝</t>
  </si>
  <si>
    <t>江林炳</t>
  </si>
  <si>
    <t>莫素姣</t>
  </si>
  <si>
    <t>何全兴</t>
  </si>
  <si>
    <t>上寨屯</t>
  </si>
  <si>
    <t>唐承钦</t>
  </si>
  <si>
    <t>周昌贤</t>
  </si>
  <si>
    <t>何全会</t>
  </si>
  <si>
    <t>韦伟</t>
  </si>
  <si>
    <t>陈绪谋</t>
  </si>
  <si>
    <t>黄桂英</t>
  </si>
  <si>
    <t>周昌凤</t>
  </si>
  <si>
    <t>周新明</t>
  </si>
  <si>
    <t>黄先珍</t>
  </si>
  <si>
    <t>秦运田</t>
  </si>
  <si>
    <t>韦球胜</t>
  </si>
  <si>
    <t>张宗学</t>
  </si>
  <si>
    <t>刘昭平</t>
  </si>
  <si>
    <t>秦运高</t>
  </si>
  <si>
    <t>黄理云</t>
  </si>
  <si>
    <t>陈义谋</t>
  </si>
  <si>
    <t>黄啟高</t>
  </si>
  <si>
    <t>周勋章</t>
  </si>
  <si>
    <t>周维斌</t>
  </si>
  <si>
    <t>周宪策</t>
  </si>
  <si>
    <t>周昌凡</t>
  </si>
  <si>
    <t>何信芳</t>
  </si>
  <si>
    <t>秦吕斌</t>
  </si>
  <si>
    <t>陈善谋</t>
  </si>
  <si>
    <t>韦万坤</t>
  </si>
  <si>
    <t>周宪姣</t>
  </si>
  <si>
    <t>周章凯</t>
  </si>
  <si>
    <t>周电章</t>
  </si>
  <si>
    <t>秦吕强</t>
  </si>
  <si>
    <t>黄必政</t>
  </si>
  <si>
    <t>刘祖植</t>
  </si>
  <si>
    <t>周章益</t>
  </si>
  <si>
    <t>秦吕兴</t>
  </si>
  <si>
    <t>周章辉</t>
  </si>
  <si>
    <t>周新章</t>
  </si>
  <si>
    <t>秦吕芳</t>
  </si>
  <si>
    <t>张高强</t>
  </si>
  <si>
    <t>周章典</t>
  </si>
  <si>
    <t>周双贤</t>
  </si>
  <si>
    <t>黎建成</t>
  </si>
  <si>
    <t>周敬青</t>
  </si>
  <si>
    <t>周章晴</t>
  </si>
  <si>
    <t>何信华</t>
  </si>
  <si>
    <t>周章友</t>
  </si>
  <si>
    <t>黄吉静</t>
  </si>
  <si>
    <t>黄必宣</t>
  </si>
  <si>
    <t>黄理军</t>
  </si>
  <si>
    <t>刘昭明</t>
  </si>
  <si>
    <t>秦吕畅</t>
  </si>
  <si>
    <t>周昌才</t>
  </si>
  <si>
    <t>周宪俊</t>
  </si>
  <si>
    <t>付荣珍</t>
  </si>
  <si>
    <t>周昌直</t>
  </si>
  <si>
    <t>周秋萍</t>
  </si>
  <si>
    <t>苏必烈</t>
  </si>
  <si>
    <t>周焕章</t>
  </si>
  <si>
    <t>周纯章</t>
  </si>
  <si>
    <t>王家杰</t>
  </si>
  <si>
    <t>石山脚屯</t>
  </si>
  <si>
    <t>王家志</t>
  </si>
  <si>
    <t>王家鸿</t>
  </si>
  <si>
    <t>王家美</t>
  </si>
  <si>
    <t>王家禄</t>
  </si>
  <si>
    <t>王家平</t>
  </si>
  <si>
    <t>王家瑶</t>
  </si>
  <si>
    <t>王康斌</t>
  </si>
  <si>
    <t>王家元</t>
  </si>
  <si>
    <t>王家明</t>
  </si>
  <si>
    <t>王家质</t>
  </si>
  <si>
    <t>王家环</t>
  </si>
  <si>
    <t>王小六</t>
  </si>
  <si>
    <t>华宏涛</t>
  </si>
  <si>
    <t>华宏荣</t>
  </si>
  <si>
    <t>华宏科</t>
  </si>
  <si>
    <t>华宏相</t>
  </si>
  <si>
    <t>华宏腾</t>
  </si>
  <si>
    <t>华宏德</t>
  </si>
  <si>
    <t>华宗裕</t>
  </si>
  <si>
    <t>华宏书</t>
  </si>
  <si>
    <t>华宏武</t>
  </si>
  <si>
    <t>江游宗</t>
  </si>
  <si>
    <t>蒋洪芳</t>
  </si>
  <si>
    <t>华宏锋</t>
  </si>
  <si>
    <t>华宏敏</t>
  </si>
  <si>
    <t>华善成</t>
  </si>
  <si>
    <t>华宏明</t>
  </si>
  <si>
    <t>黄毅山</t>
  </si>
  <si>
    <t>田村屯</t>
  </si>
  <si>
    <t>门宏伟</t>
  </si>
  <si>
    <t>黄宏教</t>
  </si>
  <si>
    <t>门守林</t>
  </si>
  <si>
    <t>门守举</t>
  </si>
  <si>
    <t>吴日安</t>
  </si>
  <si>
    <t>门有天</t>
  </si>
  <si>
    <t>黄毅强</t>
  </si>
  <si>
    <t>黄毅珂</t>
  </si>
  <si>
    <t>门有新</t>
  </si>
  <si>
    <t>韦忠贵</t>
  </si>
  <si>
    <t>黄宏科</t>
  </si>
  <si>
    <t>门定富</t>
  </si>
  <si>
    <t>门守印</t>
  </si>
  <si>
    <t>门启彪</t>
  </si>
  <si>
    <t>门启令</t>
  </si>
  <si>
    <t>黄毅学</t>
  </si>
  <si>
    <t>门启衡</t>
  </si>
  <si>
    <t>门有科</t>
  </si>
  <si>
    <t>门有知</t>
  </si>
  <si>
    <t>门有恩</t>
  </si>
  <si>
    <t>黄义锋</t>
  </si>
  <si>
    <t>黄毅兴</t>
  </si>
  <si>
    <t>门守宇</t>
  </si>
  <si>
    <t>韦纯英</t>
  </si>
  <si>
    <t>吕仕姣</t>
  </si>
  <si>
    <t>陈冬兰</t>
  </si>
  <si>
    <t>门定全</t>
  </si>
  <si>
    <t>陈宗普</t>
  </si>
  <si>
    <t>下坳屯</t>
  </si>
  <si>
    <t>徐模连</t>
  </si>
  <si>
    <t>陈忠祥</t>
  </si>
  <si>
    <t>唐国安</t>
  </si>
  <si>
    <t>陈秋德</t>
  </si>
  <si>
    <t>陈宗德</t>
  </si>
  <si>
    <t>韦政秀</t>
  </si>
  <si>
    <t>刘日昌</t>
  </si>
  <si>
    <t>陈宣德</t>
  </si>
  <si>
    <t>徐目贵</t>
  </si>
  <si>
    <t>陈宜云</t>
  </si>
  <si>
    <t>陈克献</t>
  </si>
  <si>
    <t>下龙屯</t>
  </si>
  <si>
    <t>韦吉斌</t>
  </si>
  <si>
    <t>黄开新</t>
  </si>
  <si>
    <t>吕富国</t>
  </si>
  <si>
    <t>黄开欢</t>
  </si>
  <si>
    <t>吕富禄</t>
  </si>
  <si>
    <t>吕富月</t>
  </si>
  <si>
    <t>韦吉春</t>
  </si>
  <si>
    <t>吕富环</t>
  </si>
  <si>
    <t>赵万平</t>
  </si>
  <si>
    <t>下瑶屯</t>
  </si>
  <si>
    <t>韦宏光</t>
  </si>
  <si>
    <t>雷王坤</t>
  </si>
  <si>
    <t>何树培</t>
  </si>
  <si>
    <t>陈可流</t>
  </si>
  <si>
    <t>陈可海</t>
  </si>
  <si>
    <t>韦世龙</t>
  </si>
  <si>
    <t>何树保</t>
  </si>
  <si>
    <t>赵书</t>
  </si>
  <si>
    <t>何树祥</t>
  </si>
  <si>
    <t>黄喜珍</t>
  </si>
  <si>
    <t>黄发义</t>
  </si>
  <si>
    <t>黄屯贤</t>
  </si>
  <si>
    <t>黄屯云</t>
  </si>
  <si>
    <t>韦喜平</t>
  </si>
  <si>
    <t>陈吉仕</t>
  </si>
  <si>
    <t>陈鹏</t>
  </si>
  <si>
    <t>赖明希</t>
  </si>
  <si>
    <t>张勇</t>
  </si>
  <si>
    <t>周吉建</t>
  </si>
  <si>
    <t>黄屯超</t>
  </si>
  <si>
    <t>王有兰</t>
  </si>
  <si>
    <t>黄屯芳</t>
  </si>
  <si>
    <t>蒋继明</t>
  </si>
  <si>
    <t>周永凡</t>
  </si>
  <si>
    <t>王自宣</t>
  </si>
  <si>
    <t>黄腾凡</t>
  </si>
  <si>
    <t>江桂周</t>
  </si>
  <si>
    <t>韦才兴</t>
  </si>
  <si>
    <t>黄发德</t>
  </si>
  <si>
    <t>江道炳</t>
  </si>
  <si>
    <t>黄秀菊</t>
  </si>
  <si>
    <t>黄克响</t>
  </si>
  <si>
    <t>陈吉双</t>
  </si>
  <si>
    <t>黄发胜</t>
  </si>
  <si>
    <t>黄恩福</t>
  </si>
  <si>
    <t>黄昌胜</t>
  </si>
  <si>
    <t>韦祥弘</t>
  </si>
  <si>
    <t>黄发强</t>
  </si>
  <si>
    <t>王家龙</t>
  </si>
  <si>
    <t>张明峰</t>
  </si>
  <si>
    <t>周吉会</t>
  </si>
  <si>
    <t>江强炳</t>
  </si>
  <si>
    <t>何振科</t>
  </si>
  <si>
    <t>江名丙</t>
  </si>
  <si>
    <t>黄发玉</t>
  </si>
  <si>
    <t>韦细英</t>
  </si>
  <si>
    <t>黄屯宣</t>
  </si>
  <si>
    <t>何振学</t>
  </si>
  <si>
    <t>黄发双</t>
  </si>
  <si>
    <t>黄义显</t>
  </si>
  <si>
    <t>小江屯</t>
  </si>
  <si>
    <t>黄开运</t>
  </si>
  <si>
    <t>黄义会</t>
  </si>
  <si>
    <t>黄毅敏</t>
  </si>
  <si>
    <t>黄毅韬</t>
  </si>
  <si>
    <t>黄毅逢</t>
  </si>
  <si>
    <t>黄开益</t>
  </si>
  <si>
    <t>黄开纯</t>
  </si>
  <si>
    <t>黄开田</t>
  </si>
  <si>
    <t>黄开良</t>
  </si>
  <si>
    <t>黄开崇</t>
  </si>
  <si>
    <t>黄开顺</t>
  </si>
  <si>
    <t>黄开林</t>
  </si>
  <si>
    <t>黄开成</t>
  </si>
  <si>
    <t>黄开岸</t>
  </si>
  <si>
    <t>黄开流</t>
  </si>
  <si>
    <t>黄义福</t>
  </si>
  <si>
    <t>黄开选</t>
  </si>
  <si>
    <t>黄开强</t>
  </si>
  <si>
    <t>罗柳芬</t>
  </si>
  <si>
    <t>黄义国</t>
  </si>
  <si>
    <t>黄义远</t>
  </si>
  <si>
    <t>黄开健</t>
  </si>
  <si>
    <t>黄开伦</t>
  </si>
  <si>
    <t>黄开勤</t>
  </si>
  <si>
    <t>黄开周</t>
  </si>
  <si>
    <t>门有凤</t>
  </si>
  <si>
    <t>王莉</t>
  </si>
  <si>
    <t>黄开宝</t>
  </si>
  <si>
    <t>毛艳平</t>
  </si>
  <si>
    <t>黄毅铭</t>
  </si>
  <si>
    <t>黄义禄</t>
  </si>
  <si>
    <t>张祖秀</t>
  </si>
  <si>
    <t>中岭屯</t>
  </si>
  <si>
    <t>陈家初</t>
  </si>
  <si>
    <t>陈克元</t>
  </si>
  <si>
    <t>陈家德</t>
  </si>
  <si>
    <t>陈克林</t>
  </si>
  <si>
    <t>陈克杰</t>
  </si>
  <si>
    <t>陈克伟</t>
  </si>
  <si>
    <t>陈家文</t>
  </si>
  <si>
    <t>陈克风</t>
  </si>
  <si>
    <t>陈克槐</t>
  </si>
  <si>
    <t>韦吉武</t>
  </si>
  <si>
    <t>中龙屯</t>
  </si>
  <si>
    <t>韦福奇</t>
  </si>
  <si>
    <t>韦细媛</t>
  </si>
  <si>
    <t>黎翠明</t>
  </si>
  <si>
    <t>韦叶龙</t>
  </si>
  <si>
    <t>韦吉秀</t>
  </si>
  <si>
    <t>韦吉伦</t>
  </si>
  <si>
    <t>韦吉良</t>
  </si>
  <si>
    <t>韦吉宣</t>
  </si>
  <si>
    <t>蒋业姣</t>
  </si>
  <si>
    <t>廖宏奎</t>
  </si>
  <si>
    <t>韦吉端</t>
  </si>
  <si>
    <t>廖宏刚</t>
  </si>
  <si>
    <t>韦吉德</t>
  </si>
  <si>
    <t>杜正强</t>
  </si>
  <si>
    <t>陈葵秀</t>
  </si>
  <si>
    <t>杜定发</t>
  </si>
  <si>
    <t>韦吉孟</t>
  </si>
  <si>
    <t>韦祥凯</t>
  </si>
  <si>
    <t>黄梅姣</t>
  </si>
  <si>
    <t>韦祥科</t>
  </si>
  <si>
    <t>韦琼珍</t>
  </si>
  <si>
    <t>朱竹屯</t>
  </si>
  <si>
    <t>姚义芳</t>
  </si>
  <si>
    <t>黄林珍</t>
  </si>
  <si>
    <t>陆学姣</t>
  </si>
  <si>
    <t>周玉林</t>
  </si>
  <si>
    <t>黄义财</t>
  </si>
  <si>
    <t>周日波</t>
  </si>
  <si>
    <t>刘玉英</t>
  </si>
  <si>
    <t>周兴杨</t>
  </si>
  <si>
    <t>周仕远</t>
  </si>
  <si>
    <t>周坤远</t>
  </si>
  <si>
    <t>周盛远</t>
  </si>
  <si>
    <t>周兴贵</t>
  </si>
  <si>
    <t>周宇远</t>
  </si>
  <si>
    <t>门定利</t>
  </si>
  <si>
    <t>周青波</t>
  </si>
  <si>
    <t>阳朝美</t>
  </si>
  <si>
    <t>陈大庆</t>
  </si>
  <si>
    <t>吴永泽</t>
  </si>
  <si>
    <t>黄发相</t>
  </si>
  <si>
    <t>何环英</t>
  </si>
  <si>
    <t>欧阳修年</t>
  </si>
  <si>
    <t>曾维波</t>
  </si>
  <si>
    <t>枫木</t>
  </si>
  <si>
    <t>黄吉汉</t>
  </si>
  <si>
    <t>枫木屯</t>
  </si>
  <si>
    <t>黄文学</t>
  </si>
  <si>
    <t>黄文斯</t>
  </si>
  <si>
    <t>黄吉富</t>
  </si>
  <si>
    <t>黄仁昌</t>
  </si>
  <si>
    <t>黄定凤</t>
  </si>
  <si>
    <t>黄吉钧</t>
  </si>
  <si>
    <t>黄昌树</t>
  </si>
  <si>
    <t>黄贤德</t>
  </si>
  <si>
    <t>黄吉久</t>
  </si>
  <si>
    <t>上弯屯</t>
  </si>
  <si>
    <t>黄吉柱</t>
  </si>
  <si>
    <t>黄日起</t>
  </si>
  <si>
    <t>曹谋成</t>
  </si>
  <si>
    <t>牛形屯</t>
  </si>
  <si>
    <t>曹来</t>
  </si>
  <si>
    <t>黄吉伟</t>
  </si>
  <si>
    <t>黄吉登</t>
  </si>
  <si>
    <t>黄名军</t>
  </si>
  <si>
    <t>黄永环</t>
  </si>
  <si>
    <t>黄吉任</t>
  </si>
  <si>
    <t>泗令屯</t>
  </si>
  <si>
    <t>黄吉规</t>
  </si>
  <si>
    <t>黄昌隆</t>
  </si>
  <si>
    <t>黄造华</t>
  </si>
  <si>
    <t>黄吉方</t>
  </si>
  <si>
    <t>黄吉文</t>
  </si>
  <si>
    <t>黄文规</t>
  </si>
  <si>
    <t>黄吉永</t>
  </si>
  <si>
    <t>永富</t>
  </si>
  <si>
    <t>付荣规</t>
  </si>
  <si>
    <t>付家屯</t>
  </si>
  <si>
    <t>付文干</t>
  </si>
  <si>
    <t>黄清要</t>
  </si>
  <si>
    <t>韦云花</t>
  </si>
  <si>
    <t>黄朝飞</t>
  </si>
  <si>
    <t>代昌玉</t>
  </si>
  <si>
    <t>代家屯</t>
  </si>
  <si>
    <t>黄恩林</t>
  </si>
  <si>
    <t>旧村屯</t>
  </si>
  <si>
    <t>代昌光</t>
  </si>
  <si>
    <t>黄从芬</t>
  </si>
  <si>
    <t>戴昌书</t>
  </si>
  <si>
    <t>黄承端</t>
  </si>
  <si>
    <t>黄从华</t>
  </si>
  <si>
    <t>黄金球</t>
  </si>
  <si>
    <t>傅小兵</t>
  </si>
  <si>
    <t>傅昌平</t>
  </si>
  <si>
    <t>付昌纯</t>
  </si>
  <si>
    <t>黄朝干</t>
  </si>
  <si>
    <t>付老土</t>
  </si>
  <si>
    <t>付文滔</t>
  </si>
  <si>
    <t>黄清学</t>
  </si>
  <si>
    <t>黄朝科</t>
  </si>
  <si>
    <t>黄朝举</t>
  </si>
  <si>
    <t>黄朝林</t>
  </si>
  <si>
    <t>付文军</t>
  </si>
  <si>
    <t>傅昌兵</t>
  </si>
  <si>
    <t>付宗兰</t>
  </si>
  <si>
    <t>付文科</t>
  </si>
  <si>
    <t>黄朝兴</t>
  </si>
  <si>
    <t>黄朝玉</t>
  </si>
  <si>
    <t>黄维</t>
  </si>
  <si>
    <t>黄从宣</t>
  </si>
  <si>
    <t>龙忠</t>
  </si>
  <si>
    <t>代自光</t>
  </si>
  <si>
    <t>代昌维</t>
  </si>
  <si>
    <t>代球明</t>
  </si>
  <si>
    <t>代昌胜</t>
  </si>
  <si>
    <t>傅荣春</t>
  </si>
  <si>
    <t>黄金强</t>
  </si>
  <si>
    <t>付荣兴</t>
  </si>
  <si>
    <t>尹小才</t>
  </si>
  <si>
    <t>黄清杰</t>
  </si>
  <si>
    <t>黄朝亮</t>
  </si>
  <si>
    <t>黄朝明</t>
  </si>
  <si>
    <t>黄清云</t>
  </si>
  <si>
    <t>龙军</t>
  </si>
  <si>
    <t>黄清政</t>
  </si>
  <si>
    <t>黄承安</t>
  </si>
  <si>
    <t>黄从书</t>
  </si>
  <si>
    <t>廖老雪</t>
  </si>
  <si>
    <t>黄清志</t>
  </si>
  <si>
    <t>黄清兆</t>
  </si>
  <si>
    <t>黄翠娥</t>
  </si>
  <si>
    <t>黄金合</t>
  </si>
  <si>
    <t>付荣芳</t>
  </si>
  <si>
    <t>付文海</t>
  </si>
  <si>
    <t>唐太金</t>
  </si>
  <si>
    <t>万继宣</t>
  </si>
  <si>
    <t>李园屯</t>
  </si>
  <si>
    <t>万继金</t>
  </si>
  <si>
    <t>谭家全</t>
  </si>
  <si>
    <t>付荣林</t>
  </si>
  <si>
    <t>傅荣球</t>
  </si>
  <si>
    <t>黄光凡</t>
  </si>
  <si>
    <t>吴宗燕</t>
  </si>
  <si>
    <t>龙光屯</t>
  </si>
  <si>
    <t>韦明贵</t>
  </si>
  <si>
    <t>韦盛若</t>
  </si>
  <si>
    <t>韦胜发</t>
  </si>
  <si>
    <t>韦德令</t>
  </si>
  <si>
    <t>永富村</t>
  </si>
  <si>
    <t>韦明科</t>
  </si>
  <si>
    <t>韦胜端</t>
  </si>
  <si>
    <t>韦光善</t>
  </si>
  <si>
    <t>韦加雄</t>
  </si>
  <si>
    <t>韦德亮</t>
  </si>
  <si>
    <t>吴祖建</t>
  </si>
  <si>
    <t>吴帮林</t>
  </si>
  <si>
    <t>吴宗区</t>
  </si>
  <si>
    <t>付昌美</t>
  </si>
  <si>
    <t>蒋朝裕</t>
  </si>
  <si>
    <t>蒋仕琛</t>
  </si>
  <si>
    <t>韦臣义</t>
  </si>
  <si>
    <t>韦德飞</t>
  </si>
  <si>
    <t>韦德伟</t>
  </si>
  <si>
    <t>韦成芬</t>
  </si>
  <si>
    <t>韦胜强</t>
  </si>
  <si>
    <t>韦胜建</t>
  </si>
  <si>
    <t>韦盛刚</t>
  </si>
  <si>
    <t>韦臣汉</t>
  </si>
  <si>
    <t>韦臣光</t>
  </si>
  <si>
    <t>韦德纯</t>
  </si>
  <si>
    <t>韦胜波</t>
  </si>
  <si>
    <t>韦继美</t>
  </si>
  <si>
    <t>韦德知</t>
  </si>
  <si>
    <t>韦德富</t>
  </si>
  <si>
    <t>韦胜芳</t>
  </si>
  <si>
    <t>谭应雪</t>
  </si>
  <si>
    <t>吴宗凡</t>
  </si>
  <si>
    <t>韦德章</t>
  </si>
  <si>
    <t>韦德催</t>
  </si>
  <si>
    <t>吴宗仁</t>
  </si>
  <si>
    <t>韦德胜</t>
  </si>
  <si>
    <t>韦德恩</t>
  </si>
  <si>
    <t>韦臣友</t>
  </si>
  <si>
    <t>韦胜贵</t>
  </si>
  <si>
    <t>吴祖轩</t>
  </si>
  <si>
    <t>吴宗旺</t>
  </si>
  <si>
    <t>韦胜南</t>
  </si>
  <si>
    <t>韦德宣</t>
  </si>
  <si>
    <t>岩口屯</t>
  </si>
  <si>
    <t>韦德思</t>
  </si>
  <si>
    <t>韦德芳</t>
  </si>
  <si>
    <t>韦明林</t>
  </si>
  <si>
    <t>韦明政</t>
  </si>
  <si>
    <t>韦明富</t>
  </si>
  <si>
    <t>韦明日</t>
  </si>
  <si>
    <t>韦德钦</t>
  </si>
  <si>
    <t>韦德智</t>
  </si>
  <si>
    <t>韦明强</t>
  </si>
  <si>
    <t>韦汉高</t>
  </si>
  <si>
    <t>韦德宇</t>
  </si>
  <si>
    <t>粟梅秀</t>
  </si>
  <si>
    <t>韦良军</t>
  </si>
  <si>
    <t>唐万玉</t>
  </si>
  <si>
    <t>干水屯</t>
  </si>
  <si>
    <t>唐代余</t>
  </si>
  <si>
    <t>唐锡稳</t>
  </si>
  <si>
    <t>唐祖明</t>
  </si>
  <si>
    <t>唐锡凤</t>
  </si>
  <si>
    <t>唐祖兴</t>
  </si>
  <si>
    <t>刘维荣</t>
  </si>
  <si>
    <t>唐锡玖</t>
  </si>
  <si>
    <t>唐万月</t>
  </si>
  <si>
    <t>唐万富</t>
  </si>
  <si>
    <t>唐锡金</t>
  </si>
  <si>
    <t>唐新学</t>
  </si>
  <si>
    <t>唐祖桥</t>
  </si>
  <si>
    <t>唐德义</t>
  </si>
  <si>
    <t>唐德辉</t>
  </si>
  <si>
    <t>唐万新</t>
  </si>
  <si>
    <t>唐代贵</t>
  </si>
  <si>
    <t>唐代球</t>
  </si>
  <si>
    <t>唐万国</t>
  </si>
  <si>
    <t>唐宗林</t>
  </si>
  <si>
    <t>唐锡新</t>
  </si>
  <si>
    <t>唐代学</t>
  </si>
  <si>
    <t>唐锡友</t>
  </si>
  <si>
    <t>韦忠益</t>
  </si>
  <si>
    <t>盘古屯</t>
  </si>
  <si>
    <t>韦继昌</t>
  </si>
  <si>
    <t>李天梅</t>
  </si>
  <si>
    <t>韦后强</t>
  </si>
  <si>
    <t>杨文飞</t>
  </si>
  <si>
    <t>杨文韬</t>
  </si>
  <si>
    <t>杨文学</t>
  </si>
  <si>
    <t>杨文科</t>
  </si>
  <si>
    <t>杨文忠</t>
  </si>
  <si>
    <t>韦明宣</t>
  </si>
  <si>
    <t>黄从军</t>
  </si>
  <si>
    <t>大邦屯</t>
  </si>
  <si>
    <t>黄龙华</t>
  </si>
  <si>
    <t>黄合刚</t>
  </si>
  <si>
    <t>唐仁辉</t>
  </si>
  <si>
    <t>黄合昌</t>
  </si>
  <si>
    <t>唐仁伍</t>
  </si>
  <si>
    <t>唐仁美</t>
  </si>
  <si>
    <t>唐朝敏</t>
  </si>
  <si>
    <t>黄龙波</t>
  </si>
  <si>
    <t>唐仁成</t>
  </si>
  <si>
    <t>唐朝钦</t>
  </si>
  <si>
    <t>黄龙安</t>
  </si>
  <si>
    <t>黄春林</t>
  </si>
  <si>
    <t>黄龙合</t>
  </si>
  <si>
    <t>黄宗明</t>
  </si>
  <si>
    <t>陈元涛</t>
  </si>
  <si>
    <t>陈美明</t>
  </si>
  <si>
    <t>陈三求</t>
  </si>
  <si>
    <t>黄文秀</t>
  </si>
  <si>
    <t>唐仁安</t>
  </si>
  <si>
    <t>黄合青</t>
  </si>
  <si>
    <t>黄龙钦</t>
  </si>
  <si>
    <t>黄合忠</t>
  </si>
  <si>
    <t>唐仁忠</t>
  </si>
  <si>
    <t>黄龙仁</t>
  </si>
  <si>
    <t>唐仁科</t>
  </si>
  <si>
    <t>唐朝新</t>
  </si>
  <si>
    <t>唐朝斌</t>
  </si>
  <si>
    <t>黄合平</t>
  </si>
  <si>
    <t>唐仁记</t>
  </si>
  <si>
    <t>陈美志</t>
  </si>
  <si>
    <t>邱超全</t>
  </si>
  <si>
    <t>邱超凡</t>
  </si>
  <si>
    <t>邱超群</t>
  </si>
  <si>
    <t>邱凤山</t>
  </si>
  <si>
    <t>叶真明</t>
  </si>
  <si>
    <t>拉槐屯</t>
  </si>
  <si>
    <t>谭应节</t>
  </si>
  <si>
    <t>谭应泽</t>
  </si>
  <si>
    <t>谭晓</t>
  </si>
  <si>
    <t>谭应芝</t>
  </si>
  <si>
    <t>谭学安</t>
  </si>
  <si>
    <t>谭应军</t>
  </si>
  <si>
    <t>谭应元</t>
  </si>
  <si>
    <t>谭家平</t>
  </si>
  <si>
    <t>谭应雄</t>
  </si>
  <si>
    <t>谭应谋</t>
  </si>
  <si>
    <t>谭科</t>
  </si>
  <si>
    <t>李余庆</t>
  </si>
  <si>
    <t>李家屯</t>
  </si>
  <si>
    <t>李自平</t>
  </si>
  <si>
    <t>李来庆</t>
  </si>
  <si>
    <t>李治强</t>
  </si>
  <si>
    <t>李三庆</t>
  </si>
  <si>
    <t>李回庆</t>
  </si>
  <si>
    <t>李自远</t>
  </si>
  <si>
    <t>李元庆</t>
  </si>
  <si>
    <t>李方庆</t>
  </si>
  <si>
    <t>李治恒</t>
  </si>
  <si>
    <t>居明习</t>
  </si>
  <si>
    <t>隘口屯</t>
  </si>
  <si>
    <t>居佩福</t>
  </si>
  <si>
    <t>居配规</t>
  </si>
  <si>
    <t>居小田</t>
  </si>
  <si>
    <t>居配田</t>
  </si>
  <si>
    <t>居小仲</t>
  </si>
  <si>
    <t>居佩仲</t>
  </si>
  <si>
    <t>居配夺</t>
  </si>
  <si>
    <t>居文庆</t>
  </si>
  <si>
    <t>居明尤</t>
  </si>
  <si>
    <t>居明胜</t>
  </si>
  <si>
    <t>居配轩</t>
  </si>
  <si>
    <t>居明松</t>
  </si>
  <si>
    <t>居配益</t>
  </si>
  <si>
    <t>居配书</t>
  </si>
  <si>
    <t>居配学</t>
  </si>
  <si>
    <t>居明芬</t>
  </si>
  <si>
    <t>居配军</t>
  </si>
  <si>
    <t>黄从桂</t>
  </si>
  <si>
    <t>刘国江</t>
  </si>
  <si>
    <t>居明定</t>
  </si>
  <si>
    <t>尹宗祥</t>
  </si>
  <si>
    <t>尹家屯</t>
  </si>
  <si>
    <t>尹山泉</t>
  </si>
  <si>
    <t>黄盛平</t>
  </si>
  <si>
    <t>尹宗学</t>
  </si>
  <si>
    <t>尹昌国</t>
  </si>
  <si>
    <t>尹昌直</t>
  </si>
  <si>
    <t>尹昌政</t>
  </si>
  <si>
    <t>尹昌保</t>
  </si>
  <si>
    <t>尹昌凡</t>
  </si>
  <si>
    <t>黄金祠</t>
  </si>
  <si>
    <t>社口屯</t>
  </si>
  <si>
    <t>黄金胜</t>
  </si>
  <si>
    <t>黄从庆</t>
  </si>
  <si>
    <t>万继凤</t>
  </si>
  <si>
    <t>黄金河</t>
  </si>
  <si>
    <t>黄昌怀</t>
  </si>
  <si>
    <t>黄昌耀</t>
  </si>
  <si>
    <t>黄金日</t>
  </si>
  <si>
    <t>黄昌选</t>
  </si>
  <si>
    <t>黄昌群</t>
  </si>
  <si>
    <t>付秋菊</t>
  </si>
  <si>
    <t>廖小可</t>
  </si>
  <si>
    <t>黄爱民</t>
  </si>
  <si>
    <t>付昌凤</t>
  </si>
  <si>
    <t>付文华</t>
  </si>
  <si>
    <t>王宗发</t>
  </si>
  <si>
    <t>黄万忠</t>
  </si>
  <si>
    <t>蒋恩誉</t>
  </si>
  <si>
    <t>蒋恩全</t>
  </si>
  <si>
    <t>廖善福</t>
  </si>
  <si>
    <t>蒋恩学</t>
  </si>
  <si>
    <t>廖可田</t>
  </si>
  <si>
    <t>付昌义</t>
  </si>
  <si>
    <t>付荣书</t>
  </si>
  <si>
    <t>付荣邦</t>
  </si>
  <si>
    <t>廖善芳</t>
  </si>
  <si>
    <t>王忠成</t>
  </si>
  <si>
    <t>黄从凯</t>
  </si>
  <si>
    <t>王家科</t>
  </si>
  <si>
    <t>廖善龙</t>
  </si>
  <si>
    <t>黄锦芳</t>
  </si>
  <si>
    <t>蒋恩国</t>
  </si>
  <si>
    <t>何树爱</t>
  </si>
  <si>
    <t>蒋恩元</t>
  </si>
  <si>
    <t>王声鹏</t>
  </si>
  <si>
    <t>罗祖成</t>
  </si>
  <si>
    <t>蒋庭忠</t>
  </si>
  <si>
    <t>韦才建</t>
  </si>
  <si>
    <t>万新才</t>
  </si>
  <si>
    <t>万继军</t>
  </si>
  <si>
    <t>万继强</t>
  </si>
  <si>
    <t>韦才志</t>
  </si>
  <si>
    <t>万继纯</t>
  </si>
  <si>
    <t>万桥生</t>
  </si>
  <si>
    <t>唐代智</t>
  </si>
  <si>
    <t>吴宗端</t>
  </si>
  <si>
    <t>蒋朝龙</t>
  </si>
  <si>
    <t>骑马境屯</t>
  </si>
  <si>
    <t>韦祥山</t>
  </si>
  <si>
    <t>韦祥军</t>
  </si>
  <si>
    <t>韦玉韬</t>
  </si>
  <si>
    <t>黄国强</t>
  </si>
  <si>
    <t>庙脚屯</t>
  </si>
  <si>
    <t>韦光兴</t>
  </si>
  <si>
    <t>罗祖兴</t>
  </si>
  <si>
    <t>万其科</t>
  </si>
  <si>
    <t>万明</t>
  </si>
  <si>
    <t>万继珍</t>
  </si>
  <si>
    <t>何树立</t>
  </si>
  <si>
    <t>上井屯</t>
  </si>
  <si>
    <t>黄小兴</t>
  </si>
  <si>
    <t>韦光义</t>
  </si>
  <si>
    <t>韦仁元</t>
  </si>
  <si>
    <t>黄杰</t>
  </si>
  <si>
    <t>湾村屯</t>
  </si>
  <si>
    <t>黄国顺</t>
  </si>
  <si>
    <t>韦祥芳</t>
  </si>
  <si>
    <t>欧军</t>
  </si>
  <si>
    <t>韦祥华</t>
  </si>
  <si>
    <t>罗祖芳</t>
  </si>
  <si>
    <t>蒋朝雄</t>
  </si>
  <si>
    <t>万其胜</t>
  </si>
  <si>
    <t>韦万荣</t>
  </si>
  <si>
    <t>韦才旺</t>
  </si>
  <si>
    <t>曹琼玲</t>
  </si>
  <si>
    <t>韦才学</t>
  </si>
  <si>
    <t>万祖芳</t>
  </si>
  <si>
    <t>永新</t>
  </si>
  <si>
    <t>钟前规</t>
  </si>
  <si>
    <t>钟家屯</t>
  </si>
  <si>
    <t>黄诗学</t>
  </si>
  <si>
    <t>岭高屯</t>
  </si>
  <si>
    <t>李建学</t>
  </si>
  <si>
    <t>军屯</t>
  </si>
  <si>
    <t>经本周</t>
  </si>
  <si>
    <t>古高屯</t>
  </si>
  <si>
    <t>韦祥韬</t>
  </si>
  <si>
    <t>礼村屯</t>
  </si>
  <si>
    <t>韦林凡</t>
  </si>
  <si>
    <t>老木弄屯</t>
  </si>
  <si>
    <t>韦显锋</t>
  </si>
  <si>
    <t>后沟屯</t>
  </si>
  <si>
    <t>韦成才</t>
  </si>
  <si>
    <t>军屯屯</t>
  </si>
  <si>
    <t>韦杨阶</t>
  </si>
  <si>
    <t>陈克姣</t>
  </si>
  <si>
    <t>韦祥宣</t>
  </si>
  <si>
    <t>后弄屯</t>
  </si>
  <si>
    <t>韦杨弟</t>
  </si>
  <si>
    <t>韦宏相</t>
  </si>
  <si>
    <t>韦杨息</t>
  </si>
  <si>
    <t>韦宏绥</t>
  </si>
  <si>
    <t>韦三凤</t>
  </si>
  <si>
    <t>唐平</t>
  </si>
  <si>
    <t>韦玉伍</t>
  </si>
  <si>
    <t>韦仕步</t>
  </si>
  <si>
    <t>西山屯</t>
  </si>
  <si>
    <t>谭美春</t>
  </si>
  <si>
    <t>社胆弄屯</t>
  </si>
  <si>
    <t>曾德才</t>
  </si>
  <si>
    <t>韦素珍</t>
  </si>
  <si>
    <t>上潮屯</t>
  </si>
  <si>
    <t>韦祥作</t>
  </si>
  <si>
    <t>韦寿芳</t>
  </si>
  <si>
    <t>韦寿祥</t>
  </si>
  <si>
    <t>韦寿姣</t>
  </si>
  <si>
    <t>经本汉</t>
  </si>
  <si>
    <t>韦克兵</t>
  </si>
  <si>
    <t>石墙屯</t>
  </si>
  <si>
    <t>韦寿流</t>
  </si>
  <si>
    <t>韦承定</t>
  </si>
  <si>
    <t>韦天志</t>
  </si>
  <si>
    <t>小巷屯</t>
  </si>
  <si>
    <t>韦林勤</t>
  </si>
  <si>
    <t>韦小义</t>
  </si>
  <si>
    <t>韦祥美</t>
  </si>
  <si>
    <t>韦显佑</t>
  </si>
  <si>
    <t>韦呈钢</t>
  </si>
  <si>
    <t>莫贤姣</t>
  </si>
  <si>
    <t>韦启忠</t>
  </si>
  <si>
    <t>谢日姣</t>
  </si>
  <si>
    <t>谢田寿</t>
  </si>
  <si>
    <t>上山屯</t>
  </si>
  <si>
    <t>杨喜明</t>
  </si>
  <si>
    <t>李玉珍</t>
  </si>
  <si>
    <t>经本新</t>
  </si>
  <si>
    <t>邱运杰</t>
  </si>
  <si>
    <t>韦祥佑</t>
  </si>
  <si>
    <t>韦祥贵</t>
  </si>
  <si>
    <t>杨喜元</t>
  </si>
  <si>
    <t>曾运姣</t>
  </si>
  <si>
    <t>韦祥光</t>
  </si>
  <si>
    <t>韦日飞</t>
  </si>
  <si>
    <t>韦仕渊</t>
  </si>
  <si>
    <t>韦才仁</t>
  </si>
  <si>
    <t>经友欢</t>
  </si>
  <si>
    <t>经继模</t>
  </si>
  <si>
    <t>莫光云</t>
  </si>
  <si>
    <t>谢喜忠</t>
  </si>
  <si>
    <t>韦才凤</t>
  </si>
  <si>
    <t>韦云科</t>
  </si>
  <si>
    <t>韦玉章</t>
  </si>
  <si>
    <t>谢喜会</t>
  </si>
  <si>
    <t>中山屯</t>
  </si>
  <si>
    <t>韦记仁</t>
  </si>
  <si>
    <t>韦世泉</t>
  </si>
  <si>
    <t>韦万超</t>
  </si>
  <si>
    <t>经孝远</t>
  </si>
  <si>
    <t>韦仕华</t>
  </si>
  <si>
    <t>韦天送</t>
  </si>
  <si>
    <t>韦天世</t>
  </si>
  <si>
    <t>韦才修</t>
  </si>
  <si>
    <t>谭绍强</t>
  </si>
  <si>
    <t>谭绍林</t>
  </si>
  <si>
    <t>韦才龙</t>
  </si>
  <si>
    <t>罗泽良</t>
  </si>
  <si>
    <t>韦林明</t>
  </si>
  <si>
    <t>谭应福</t>
  </si>
  <si>
    <t>韦才军</t>
  </si>
  <si>
    <t>覃万盛</t>
  </si>
  <si>
    <t>谭应林</t>
  </si>
  <si>
    <t>韦呈固</t>
  </si>
  <si>
    <t>韦呈庭</t>
  </si>
  <si>
    <t>韦祥安</t>
  </si>
  <si>
    <t>韦名旷</t>
  </si>
  <si>
    <t>韦仕侃</t>
  </si>
  <si>
    <t>韦建伟</t>
  </si>
  <si>
    <t>韦定宇</t>
  </si>
  <si>
    <t>韦呈胜</t>
  </si>
  <si>
    <t>韦高鹏</t>
  </si>
  <si>
    <t>韦高伦</t>
  </si>
  <si>
    <t>韦寿雄</t>
  </si>
  <si>
    <t>韦名彪</t>
  </si>
  <si>
    <t>谭应康</t>
  </si>
  <si>
    <t>韦才云</t>
  </si>
  <si>
    <t>韦林华</t>
  </si>
  <si>
    <t>韦仕祥</t>
  </si>
  <si>
    <t>罗祖明</t>
  </si>
  <si>
    <t>韦寿来</t>
  </si>
  <si>
    <t>罗泽康</t>
  </si>
  <si>
    <t>韦才胜</t>
  </si>
  <si>
    <t>罗泽林</t>
  </si>
  <si>
    <t>韦才芬</t>
  </si>
  <si>
    <t>罗泽西</t>
  </si>
  <si>
    <t>韦高永</t>
  </si>
  <si>
    <t>李善兴</t>
  </si>
  <si>
    <t>韦承花</t>
  </si>
  <si>
    <t>韦玉军</t>
  </si>
  <si>
    <t>韦杨彦</t>
  </si>
  <si>
    <t>韦扬苏</t>
  </si>
  <si>
    <t>韦扬甫</t>
  </si>
  <si>
    <t xml:space="preserve">韦杨昭 </t>
  </si>
  <si>
    <t>韦显帮</t>
  </si>
  <si>
    <t>韦宏义</t>
  </si>
  <si>
    <t>韦杨秋</t>
  </si>
  <si>
    <t>韦宏周</t>
  </si>
  <si>
    <t>韦杨快</t>
  </si>
  <si>
    <t>韦宏胜</t>
  </si>
  <si>
    <t>韦宏福</t>
  </si>
  <si>
    <t>韦杨宝</t>
  </si>
  <si>
    <t>韦杨超</t>
  </si>
  <si>
    <t>韦继斌</t>
  </si>
  <si>
    <t>韦杨规</t>
  </si>
  <si>
    <t>韦永</t>
  </si>
  <si>
    <t>韦继才</t>
  </si>
  <si>
    <t>韦才</t>
  </si>
  <si>
    <t>韦宏选</t>
  </si>
  <si>
    <t>韦宏崔</t>
  </si>
  <si>
    <t>韦杨改</t>
  </si>
  <si>
    <t>韦显都</t>
  </si>
  <si>
    <t>韦宏飞</t>
  </si>
  <si>
    <t>韦承政</t>
  </si>
  <si>
    <t>韦杨木</t>
  </si>
  <si>
    <t>经本豪</t>
  </si>
  <si>
    <t>经本均</t>
  </si>
  <si>
    <t>经孝和</t>
  </si>
  <si>
    <t>经本强</t>
  </si>
  <si>
    <t>经孝逢</t>
  </si>
  <si>
    <t>韦文耀</t>
  </si>
  <si>
    <t>韦文绪</t>
  </si>
  <si>
    <t>韦启催</t>
  </si>
  <si>
    <t>韦文记</t>
  </si>
  <si>
    <t>军屯村</t>
  </si>
  <si>
    <t>韦云初</t>
  </si>
  <si>
    <t>韦云良</t>
  </si>
  <si>
    <t>韦永辉</t>
  </si>
  <si>
    <t>钟守贵</t>
  </si>
  <si>
    <t>韦玉永</t>
  </si>
  <si>
    <t>韦玉屯</t>
  </si>
  <si>
    <t>韦玉斌</t>
  </si>
  <si>
    <t>韦祥品</t>
  </si>
  <si>
    <t>黄成海</t>
  </si>
  <si>
    <t>龙江乡</t>
  </si>
  <si>
    <t>丹江村</t>
  </si>
  <si>
    <t>韦仁成</t>
  </si>
  <si>
    <t>寨楼屯</t>
  </si>
  <si>
    <t>胡代兴</t>
  </si>
  <si>
    <t>坑塘屯</t>
  </si>
  <si>
    <t>罗万业</t>
  </si>
  <si>
    <t>岩面屯</t>
  </si>
  <si>
    <t>罗桂生</t>
  </si>
  <si>
    <t>赵伟淳</t>
  </si>
  <si>
    <t>彭运福</t>
  </si>
  <si>
    <t>周志刚</t>
  </si>
  <si>
    <t>赵祖华</t>
  </si>
  <si>
    <t>韦胜宏</t>
  </si>
  <si>
    <t>盘老五</t>
  </si>
  <si>
    <t>盘家屯</t>
  </si>
  <si>
    <t>盘传锋</t>
  </si>
  <si>
    <t>张承发</t>
  </si>
  <si>
    <t>向家屯</t>
  </si>
  <si>
    <t>上维村</t>
  </si>
  <si>
    <t>向老干</t>
  </si>
  <si>
    <t>上维屯</t>
  </si>
  <si>
    <t>李积成</t>
  </si>
  <si>
    <t>义叶屯</t>
  </si>
  <si>
    <t>梁志忠</t>
  </si>
  <si>
    <t>许日红</t>
  </si>
  <si>
    <t>程新文</t>
  </si>
  <si>
    <t>杉树湾屯</t>
  </si>
  <si>
    <t>梁桂春</t>
  </si>
  <si>
    <t>谢赤松</t>
  </si>
  <si>
    <t>韩道军</t>
  </si>
  <si>
    <t>韩家屯</t>
  </si>
  <si>
    <t>徐广汛</t>
  </si>
  <si>
    <t>必政屯</t>
  </si>
  <si>
    <t>向新保</t>
  </si>
  <si>
    <t>其竹屯</t>
  </si>
  <si>
    <t>罗新成</t>
  </si>
  <si>
    <t>罗运生</t>
  </si>
  <si>
    <t>罗林兵</t>
  </si>
  <si>
    <t>黄德学</t>
  </si>
  <si>
    <t>安民屯</t>
  </si>
  <si>
    <t>银定国</t>
  </si>
  <si>
    <t>向远扬</t>
  </si>
  <si>
    <t>罗元兴</t>
  </si>
  <si>
    <t>宋宏安</t>
  </si>
  <si>
    <t>拉江屯</t>
  </si>
  <si>
    <t>保安村</t>
  </si>
  <si>
    <t>冯天勤</t>
  </si>
  <si>
    <t>板布屯</t>
  </si>
  <si>
    <t>黄开俭</t>
  </si>
  <si>
    <t>梁光琼</t>
  </si>
  <si>
    <t>梁承新</t>
  </si>
  <si>
    <t>朝坡屯</t>
  </si>
  <si>
    <t>蔡泽刚</t>
  </si>
  <si>
    <t>辽河屯</t>
  </si>
  <si>
    <t>韦发玉</t>
  </si>
  <si>
    <t>大屯屯</t>
  </si>
  <si>
    <t>黄德智</t>
  </si>
  <si>
    <t>冯天才</t>
  </si>
  <si>
    <t>九湾屯</t>
  </si>
  <si>
    <t>荣昌培</t>
  </si>
  <si>
    <t>梁永成</t>
  </si>
  <si>
    <t>矿厂屯</t>
  </si>
  <si>
    <t>徐加德</t>
  </si>
  <si>
    <t>易返贫监测对象</t>
  </si>
  <si>
    <t>新街屯</t>
  </si>
  <si>
    <t>朱满德</t>
  </si>
  <si>
    <t>老街屯</t>
  </si>
  <si>
    <t>银寄林</t>
  </si>
  <si>
    <t>唐菊英</t>
  </si>
  <si>
    <t>梁光德</t>
  </si>
  <si>
    <t>银可贵</t>
  </si>
  <si>
    <t>李延书</t>
  </si>
  <si>
    <t>梁祖礼</t>
  </si>
  <si>
    <t>梁志华</t>
  </si>
  <si>
    <t>莫小林</t>
  </si>
  <si>
    <t>韦世林</t>
  </si>
  <si>
    <t>梁祖志</t>
  </si>
  <si>
    <t>九弯屯</t>
  </si>
  <si>
    <t>黄国红</t>
  </si>
  <si>
    <t>梁光忠</t>
  </si>
  <si>
    <t>韦远友</t>
  </si>
  <si>
    <t>大屯二屯</t>
  </si>
  <si>
    <t>驿马村</t>
  </si>
  <si>
    <t>姚树明</t>
  </si>
  <si>
    <t>姚运益</t>
  </si>
  <si>
    <t>姚忠旗</t>
  </si>
  <si>
    <t>姚忠仁</t>
  </si>
  <si>
    <t>姚忠录</t>
  </si>
  <si>
    <t>李春光</t>
  </si>
  <si>
    <t>瑶口屯</t>
  </si>
  <si>
    <t>下垌屯</t>
  </si>
  <si>
    <t>姚运德</t>
  </si>
  <si>
    <t>谢桥成</t>
  </si>
  <si>
    <t>谢清付</t>
  </si>
  <si>
    <t>六马沟屯</t>
  </si>
  <si>
    <t>向进芳</t>
  </si>
  <si>
    <t>李玉芝</t>
  </si>
  <si>
    <t>姚忠华</t>
  </si>
  <si>
    <t>秦恒桥</t>
  </si>
  <si>
    <t>瑶尾屯</t>
  </si>
  <si>
    <t>陈跃华</t>
  </si>
  <si>
    <t>龙口坪屯</t>
  </si>
  <si>
    <t>刘陶飞</t>
  </si>
  <si>
    <t>扳平屯</t>
  </si>
  <si>
    <t>陈明芳</t>
  </si>
  <si>
    <t>周村三屯</t>
  </si>
  <si>
    <t>陆光圣</t>
  </si>
  <si>
    <t>谢安帮</t>
  </si>
  <si>
    <t>谢清坤</t>
  </si>
  <si>
    <t>秦显平</t>
  </si>
  <si>
    <t>廖振才</t>
  </si>
  <si>
    <t>板坪屯</t>
  </si>
  <si>
    <t>邓朝仁</t>
  </si>
  <si>
    <t>韦祥波</t>
  </si>
  <si>
    <t>里瑶屯</t>
  </si>
  <si>
    <t>余世勇</t>
  </si>
  <si>
    <t>驿马屯</t>
  </si>
  <si>
    <t>蒙向华</t>
  </si>
  <si>
    <t>黄金乔</t>
  </si>
  <si>
    <t>姚开任</t>
  </si>
  <si>
    <t>黄连兴</t>
  </si>
  <si>
    <t>韩长妹</t>
  </si>
  <si>
    <t>陆延富</t>
  </si>
  <si>
    <t>陆言辉</t>
  </si>
  <si>
    <t>姚运明</t>
  </si>
  <si>
    <t>姚昌义</t>
  </si>
  <si>
    <t>姚昌成</t>
  </si>
  <si>
    <t>姚开亮</t>
  </si>
  <si>
    <t>姚开忠</t>
  </si>
  <si>
    <t>谢乔华</t>
  </si>
  <si>
    <t>谢安群</t>
  </si>
  <si>
    <t>韦胜恩</t>
  </si>
  <si>
    <t>吴培华</t>
  </si>
  <si>
    <t>龙山村</t>
  </si>
  <si>
    <t>谢仁平</t>
  </si>
  <si>
    <t>从丈屯</t>
  </si>
  <si>
    <t>曾小国</t>
  </si>
  <si>
    <t>龙豆屯</t>
  </si>
  <si>
    <t>莫习明</t>
  </si>
  <si>
    <t>大沟屯</t>
  </si>
  <si>
    <t>唐让青</t>
  </si>
  <si>
    <t>龙山一屯</t>
  </si>
  <si>
    <t>唐让常</t>
  </si>
  <si>
    <t>谢安伟</t>
  </si>
  <si>
    <t>曹德秀</t>
  </si>
  <si>
    <t>李四兰</t>
  </si>
  <si>
    <t>范汝谋</t>
  </si>
  <si>
    <t>龙山三屯</t>
  </si>
  <si>
    <t>唐克兵</t>
  </si>
  <si>
    <t>韦翠菊</t>
  </si>
  <si>
    <t>拖江二屯</t>
  </si>
  <si>
    <t>黄联华</t>
  </si>
  <si>
    <t>大端屯</t>
  </si>
  <si>
    <t>拖江一屯</t>
  </si>
  <si>
    <t>黄连云</t>
  </si>
  <si>
    <t>黄润生</t>
  </si>
  <si>
    <t>雷电屯</t>
  </si>
  <si>
    <t>黄宏义</t>
  </si>
  <si>
    <t>黄繁茂</t>
  </si>
  <si>
    <t>社边屯</t>
  </si>
  <si>
    <t>王有生</t>
  </si>
  <si>
    <t>拿板屯</t>
  </si>
  <si>
    <t>莫翠云</t>
  </si>
  <si>
    <t>田厂屯</t>
  </si>
  <si>
    <t>莫善芳</t>
  </si>
  <si>
    <t>黄公豆</t>
  </si>
  <si>
    <t>唐让波</t>
  </si>
  <si>
    <t>唐克显</t>
  </si>
  <si>
    <t>唐让作</t>
  </si>
  <si>
    <t>唐让友</t>
  </si>
  <si>
    <t>唐让为</t>
  </si>
  <si>
    <t>唐媛媛</t>
  </si>
  <si>
    <t>唐让雄</t>
  </si>
  <si>
    <t>唐让平</t>
  </si>
  <si>
    <t>唐克严</t>
  </si>
  <si>
    <t>唐克飞</t>
  </si>
  <si>
    <t>唐克乾</t>
  </si>
  <si>
    <t>肖恩胜</t>
  </si>
  <si>
    <t>唐让明</t>
  </si>
  <si>
    <t>秦胜军</t>
  </si>
  <si>
    <t>张友胜</t>
  </si>
  <si>
    <t>范汝初</t>
  </si>
  <si>
    <t>欧熙华</t>
  </si>
  <si>
    <t>板冲屯</t>
  </si>
  <si>
    <t>蒙连友</t>
  </si>
  <si>
    <t>黄七弟</t>
  </si>
  <si>
    <t>西河村</t>
  </si>
  <si>
    <t>赵定忠</t>
  </si>
  <si>
    <t>里旺一屯</t>
  </si>
  <si>
    <t>王桂弟</t>
  </si>
  <si>
    <t>滩底屯</t>
  </si>
  <si>
    <t>龙孟仁</t>
  </si>
  <si>
    <t>里旺二屯</t>
  </si>
  <si>
    <t>黄番旺</t>
  </si>
  <si>
    <t>横沟屯</t>
  </si>
  <si>
    <t>李崇涛</t>
  </si>
  <si>
    <t>下牛河屯</t>
  </si>
  <si>
    <t>李运四</t>
  </si>
  <si>
    <t>上牛河屯</t>
  </si>
  <si>
    <t>周志广</t>
  </si>
  <si>
    <t>陆小初</t>
  </si>
  <si>
    <t>李崇佳</t>
  </si>
  <si>
    <t>刘名红</t>
  </si>
  <si>
    <t>刘啟源</t>
  </si>
  <si>
    <t>龙宪武</t>
  </si>
  <si>
    <t>黄联新</t>
  </si>
  <si>
    <t>韦媛香</t>
  </si>
  <si>
    <t>周运得</t>
  </si>
  <si>
    <t xml:space="preserve">大岩屯 </t>
  </si>
  <si>
    <t>李全富</t>
  </si>
  <si>
    <t>李运谋</t>
  </si>
  <si>
    <t>周志军</t>
  </si>
  <si>
    <t>曾开成</t>
  </si>
  <si>
    <t>谢清六</t>
  </si>
  <si>
    <t>高桥屯</t>
  </si>
  <si>
    <t>谢安有</t>
  </si>
  <si>
    <t>谢清华</t>
  </si>
  <si>
    <t>毛塘屯</t>
  </si>
  <si>
    <t>朱方林</t>
  </si>
  <si>
    <t>谢清福</t>
  </si>
  <si>
    <t>黄试强</t>
  </si>
  <si>
    <t>谢清知</t>
  </si>
  <si>
    <t>刘冬桂</t>
  </si>
  <si>
    <t>太阳冲屯</t>
  </si>
  <si>
    <t>李祖杰</t>
  </si>
  <si>
    <t>王顺德</t>
  </si>
  <si>
    <t>黄培清</t>
  </si>
  <si>
    <t>谢清才</t>
  </si>
  <si>
    <t>龙火生</t>
  </si>
  <si>
    <t>黄凡顺</t>
  </si>
  <si>
    <t>杨定义</t>
  </si>
  <si>
    <t>兴隆村</t>
  </si>
  <si>
    <t>陆连发</t>
  </si>
  <si>
    <t>小当屯</t>
  </si>
  <si>
    <t>陆迁</t>
  </si>
  <si>
    <t>陆四弟</t>
  </si>
  <si>
    <t>落村屯</t>
  </si>
  <si>
    <t>黄个成</t>
  </si>
  <si>
    <t>西燕屯</t>
  </si>
  <si>
    <t>梁恒芳</t>
  </si>
  <si>
    <t>大伞屯</t>
  </si>
  <si>
    <t>赵定得</t>
  </si>
  <si>
    <t>岭背屯</t>
  </si>
  <si>
    <t>谢光学</t>
  </si>
  <si>
    <t>喇茶屯</t>
  </si>
  <si>
    <t>朱老四</t>
  </si>
  <si>
    <t>仁合村</t>
  </si>
  <si>
    <t>李个林</t>
  </si>
  <si>
    <t>介日头屯</t>
  </si>
  <si>
    <t>李幼弟</t>
  </si>
  <si>
    <t>双合屯</t>
  </si>
  <si>
    <t>黄承义</t>
  </si>
  <si>
    <t>东垒屯</t>
  </si>
  <si>
    <t>黄承忠</t>
  </si>
  <si>
    <t>对门冲屯</t>
  </si>
  <si>
    <t>廖生德</t>
  </si>
  <si>
    <t>廖桥养</t>
  </si>
  <si>
    <t>刘优龙</t>
  </si>
  <si>
    <t>梁光玉</t>
  </si>
  <si>
    <t>刘平</t>
  </si>
  <si>
    <t>廖秀萍</t>
  </si>
  <si>
    <t>梁志文</t>
  </si>
  <si>
    <t>叶卫平</t>
  </si>
  <si>
    <t>黄世明</t>
  </si>
  <si>
    <t>陈金华</t>
  </si>
  <si>
    <t>付卫连</t>
  </si>
  <si>
    <t>鲁机屯</t>
  </si>
  <si>
    <t>付建平</t>
  </si>
  <si>
    <t>朱得亮</t>
  </si>
  <si>
    <t>余粮屯</t>
  </si>
  <si>
    <t>朱得正</t>
  </si>
  <si>
    <t>朱得盛</t>
  </si>
  <si>
    <t>李解青</t>
  </si>
  <si>
    <t>褚忠玉</t>
  </si>
  <si>
    <t>朱得智</t>
  </si>
  <si>
    <t>付志贤</t>
  </si>
  <si>
    <t>黄承云</t>
  </si>
  <si>
    <t>朱德芬</t>
  </si>
  <si>
    <t>谢水弟</t>
  </si>
  <si>
    <t>平浪屯</t>
  </si>
  <si>
    <t>鞠新秀</t>
  </si>
  <si>
    <t>亮坪屯</t>
  </si>
  <si>
    <t>付乔生</t>
  </si>
  <si>
    <t>黑皮冲屯</t>
  </si>
  <si>
    <t>龙莉</t>
  </si>
  <si>
    <t>龙宪成</t>
  </si>
  <si>
    <t>龙九五</t>
  </si>
  <si>
    <t>龙森</t>
  </si>
  <si>
    <t>龙宪林</t>
  </si>
  <si>
    <t>龙春会</t>
  </si>
  <si>
    <t>龙宪清</t>
  </si>
  <si>
    <t>刘学飞</t>
  </si>
  <si>
    <t>田冲屯</t>
  </si>
  <si>
    <t>刘学德</t>
  </si>
  <si>
    <t>刘学连</t>
  </si>
  <si>
    <t>刘丰亮</t>
  </si>
  <si>
    <t>刘日成</t>
  </si>
  <si>
    <t>刘日平</t>
  </si>
  <si>
    <t>周绍军</t>
  </si>
  <si>
    <t>石强屯</t>
  </si>
  <si>
    <t>周绍记</t>
  </si>
  <si>
    <t>雷天明</t>
  </si>
  <si>
    <t>霍日生</t>
  </si>
  <si>
    <t>刘妹仔</t>
  </si>
  <si>
    <t>莫乔英</t>
  </si>
  <si>
    <t>霍小弟</t>
  </si>
  <si>
    <t>江清芳</t>
  </si>
  <si>
    <t>刘日坤</t>
  </si>
  <si>
    <t>后背冲屯</t>
  </si>
  <si>
    <t>刘日祥</t>
  </si>
  <si>
    <t>伍仁光</t>
  </si>
  <si>
    <t>江彩飞</t>
  </si>
  <si>
    <t>大平土屯</t>
  </si>
  <si>
    <t>江大弟</t>
  </si>
  <si>
    <t>霍义胜</t>
  </si>
  <si>
    <t>霍兴德</t>
  </si>
  <si>
    <t>李敬仁</t>
  </si>
  <si>
    <t>廖明秀</t>
  </si>
  <si>
    <t>江彩明</t>
  </si>
  <si>
    <t>江彩军</t>
  </si>
  <si>
    <t>江涛</t>
  </si>
  <si>
    <t>李添华</t>
  </si>
  <si>
    <t>江敏</t>
  </si>
  <si>
    <t>江顶清</t>
  </si>
  <si>
    <t>霍小干</t>
  </si>
  <si>
    <t>朱德晗</t>
  </si>
  <si>
    <t>霍景凤</t>
  </si>
  <si>
    <t>江桂珍</t>
  </si>
  <si>
    <t>李燕华</t>
  </si>
  <si>
    <t>龙宪七</t>
  </si>
  <si>
    <t>龙双六</t>
  </si>
  <si>
    <t>周德成</t>
  </si>
  <si>
    <t>粟福跃</t>
  </si>
  <si>
    <t>李林四</t>
  </si>
  <si>
    <t>双江村</t>
  </si>
  <si>
    <t>沟尾屯</t>
  </si>
  <si>
    <t>李恩红</t>
  </si>
  <si>
    <t>李恩杰</t>
  </si>
  <si>
    <t>李思德</t>
  </si>
  <si>
    <t>刘瑞英</t>
  </si>
  <si>
    <t>李梅林</t>
  </si>
  <si>
    <t>李隆安</t>
  </si>
  <si>
    <t>李康盛</t>
  </si>
  <si>
    <t>李德胜</t>
  </si>
  <si>
    <t>李恩华</t>
  </si>
  <si>
    <t>周水秀</t>
  </si>
  <si>
    <t>六社屯</t>
  </si>
  <si>
    <t>周成嫂</t>
  </si>
  <si>
    <t>周记生</t>
  </si>
  <si>
    <t>周秀成</t>
  </si>
  <si>
    <t>周宗平</t>
  </si>
  <si>
    <t>王小林</t>
  </si>
  <si>
    <t>王林成</t>
  </si>
  <si>
    <t>王金赐</t>
  </si>
  <si>
    <t>陆维英</t>
  </si>
  <si>
    <t>黄老五</t>
  </si>
  <si>
    <t>下黄屯</t>
  </si>
  <si>
    <t>黄玉初</t>
  </si>
  <si>
    <t>黄玉苟</t>
  </si>
  <si>
    <t>上黄屯</t>
  </si>
  <si>
    <t>黄小云</t>
  </si>
  <si>
    <t>黄任成</t>
  </si>
  <si>
    <t>黄个毅</t>
  </si>
  <si>
    <t>黄小斌</t>
  </si>
  <si>
    <t>黄土井</t>
  </si>
  <si>
    <t>黄桥佑</t>
  </si>
  <si>
    <t>黄个桂</t>
  </si>
  <si>
    <t>黄德成</t>
  </si>
  <si>
    <t>黄德贤</t>
  </si>
  <si>
    <t>黄龙嫂</t>
  </si>
  <si>
    <t>黄忠民</t>
  </si>
  <si>
    <t>黄学忠</t>
  </si>
  <si>
    <t>黄幼光</t>
  </si>
  <si>
    <t>黄任生</t>
  </si>
  <si>
    <t>黄小连</t>
  </si>
  <si>
    <t>黄忠平</t>
  </si>
  <si>
    <t>黄春秀</t>
  </si>
  <si>
    <t>黄秋林</t>
  </si>
  <si>
    <t>黄贵生</t>
  </si>
  <si>
    <t>梁个德</t>
  </si>
  <si>
    <t>外头屋屯</t>
  </si>
  <si>
    <t>梁再兴</t>
  </si>
  <si>
    <t>梁德新</t>
  </si>
  <si>
    <t>梁个连</t>
  </si>
  <si>
    <t>梁大桥</t>
  </si>
  <si>
    <t>梁个喜</t>
  </si>
  <si>
    <t>梁六弟</t>
  </si>
  <si>
    <t>梁老九</t>
  </si>
  <si>
    <t>梁田生</t>
  </si>
  <si>
    <t>梁个成</t>
  </si>
  <si>
    <t>梁宏飞</t>
  </si>
  <si>
    <t>梁幼明</t>
  </si>
  <si>
    <t>梁个庆</t>
  </si>
  <si>
    <t>粟干妹</t>
  </si>
  <si>
    <t>赵文辉</t>
  </si>
  <si>
    <t>赵福成</t>
  </si>
  <si>
    <t>梁家吉</t>
  </si>
  <si>
    <t>梁竹林</t>
  </si>
  <si>
    <t>梁胜生</t>
  </si>
  <si>
    <t>梁宏元</t>
  </si>
  <si>
    <t>赵文术</t>
  </si>
  <si>
    <t>大日口屯</t>
  </si>
  <si>
    <t>赵文献</t>
  </si>
  <si>
    <t>谢秀梅</t>
  </si>
  <si>
    <t>谢林成</t>
  </si>
  <si>
    <t>赵文安</t>
  </si>
  <si>
    <t>赵福金</t>
  </si>
  <si>
    <t>谢承平</t>
  </si>
  <si>
    <t>谢臣民</t>
  </si>
  <si>
    <t>梁木生</t>
  </si>
  <si>
    <t>谢克胜</t>
  </si>
  <si>
    <t>谢臣禄</t>
  </si>
  <si>
    <t>谢臣贵</t>
  </si>
  <si>
    <t>梁桥送</t>
  </si>
  <si>
    <t>赵田友</t>
  </si>
  <si>
    <t>赵文明</t>
  </si>
  <si>
    <t>赵定成</t>
  </si>
  <si>
    <t>莫振旺</t>
  </si>
  <si>
    <t>木桥头屯</t>
  </si>
  <si>
    <t>王厚华</t>
  </si>
  <si>
    <t>赵个四</t>
  </si>
  <si>
    <t>李桥送</t>
  </si>
  <si>
    <t>李任生</t>
  </si>
  <si>
    <t>李林武</t>
  </si>
  <si>
    <t>刘明献</t>
  </si>
  <si>
    <t>刘明祥</t>
  </si>
  <si>
    <t>刘林生</t>
  </si>
  <si>
    <t>刘木弟</t>
  </si>
  <si>
    <t>刘永林</t>
  </si>
  <si>
    <t>刘火成</t>
  </si>
  <si>
    <t>王仁</t>
  </si>
  <si>
    <t>梁天德</t>
  </si>
  <si>
    <t>梁家屯</t>
  </si>
  <si>
    <t>梁在华</t>
  </si>
  <si>
    <t>梁尚坤</t>
  </si>
  <si>
    <t>梁福旺</t>
  </si>
  <si>
    <t>梁老五</t>
  </si>
  <si>
    <t>梁记成</t>
  </si>
  <si>
    <t>梁桥成</t>
  </si>
  <si>
    <t>梁载祥</t>
  </si>
  <si>
    <t>庞荣珍</t>
  </si>
  <si>
    <t>梁载源</t>
  </si>
  <si>
    <t>刘七三</t>
  </si>
  <si>
    <t>红皮冲屯</t>
  </si>
  <si>
    <t>刘七寿</t>
  </si>
  <si>
    <t>刘跟生</t>
  </si>
  <si>
    <t>舒天德</t>
  </si>
  <si>
    <t>舒六庆</t>
  </si>
  <si>
    <t>舒八五</t>
  </si>
  <si>
    <t>刘明海</t>
  </si>
  <si>
    <t>李瑞连</t>
  </si>
  <si>
    <t>李瑞琼</t>
  </si>
  <si>
    <t>李瑞喜</t>
  </si>
  <si>
    <t>李瑞春</t>
  </si>
  <si>
    <t>陈气英</t>
  </si>
  <si>
    <t>李康清</t>
  </si>
  <si>
    <t>双江口屯</t>
  </si>
  <si>
    <t>李康生</t>
  </si>
  <si>
    <t>李静</t>
  </si>
  <si>
    <t>李大弟</t>
  </si>
  <si>
    <t>李小兵</t>
  </si>
  <si>
    <t>李应红</t>
  </si>
  <si>
    <t>李天清</t>
  </si>
  <si>
    <t>黄蕃秀</t>
  </si>
  <si>
    <t>刘乙成</t>
  </si>
  <si>
    <t>李老八</t>
  </si>
  <si>
    <t>吴冬生</t>
  </si>
  <si>
    <t>刘尚标</t>
  </si>
  <si>
    <t>刘佑生</t>
  </si>
  <si>
    <t>陆玉光</t>
  </si>
  <si>
    <t>陆维庆</t>
  </si>
  <si>
    <t>刘宏运</t>
  </si>
  <si>
    <t>石头田屯</t>
  </si>
  <si>
    <t>刘木生</t>
  </si>
  <si>
    <t>向有成</t>
  </si>
  <si>
    <t>向艳庭</t>
  </si>
  <si>
    <t>向艳明</t>
  </si>
  <si>
    <t>李春林</t>
  </si>
  <si>
    <t>李木桥</t>
  </si>
  <si>
    <t>龙桂崇</t>
  </si>
  <si>
    <t>李典华</t>
  </si>
  <si>
    <t>李典林</t>
  </si>
  <si>
    <t>李际林</t>
  </si>
  <si>
    <t>龙五林</t>
  </si>
  <si>
    <t>刘才贵</t>
  </si>
  <si>
    <t>汉田屯</t>
  </si>
  <si>
    <t>周世林</t>
  </si>
  <si>
    <t>谢新光</t>
  </si>
  <si>
    <t>谢大亮</t>
  </si>
  <si>
    <t>谢连清</t>
  </si>
  <si>
    <t>江玉芳</t>
  </si>
  <si>
    <t>江小妹</t>
  </si>
  <si>
    <t>刘冬生</t>
  </si>
  <si>
    <t>吴爱义</t>
  </si>
  <si>
    <t>刘琼嫂</t>
  </si>
  <si>
    <t>刘宏光</t>
  </si>
  <si>
    <t>刘阳生</t>
  </si>
  <si>
    <t>江玉秀</t>
  </si>
  <si>
    <t>刘才兴</t>
  </si>
  <si>
    <t>徐福生</t>
  </si>
  <si>
    <t>徐远亮</t>
  </si>
  <si>
    <t>刘财文</t>
  </si>
  <si>
    <t>刘加林</t>
  </si>
  <si>
    <t>二冲屯</t>
  </si>
  <si>
    <t>王为成</t>
  </si>
  <si>
    <t>全部屯</t>
  </si>
  <si>
    <t>罗任生</t>
  </si>
  <si>
    <t>肖老水</t>
  </si>
  <si>
    <t>河口屯</t>
  </si>
  <si>
    <t>蒙木德</t>
  </si>
  <si>
    <t>龚邦兰</t>
  </si>
  <si>
    <t>王兆德</t>
  </si>
  <si>
    <t>梁家绿</t>
  </si>
  <si>
    <t>刘月胜</t>
  </si>
  <si>
    <t>李孟秋</t>
  </si>
  <si>
    <t>李康辉</t>
  </si>
  <si>
    <t>莫振兴</t>
  </si>
  <si>
    <t>黄幼生</t>
  </si>
  <si>
    <t>刘乔联</t>
  </si>
  <si>
    <t>徐远明</t>
  </si>
  <si>
    <t>龙隐村</t>
  </si>
  <si>
    <t>韦林副</t>
  </si>
  <si>
    <t>下龙院屯</t>
  </si>
  <si>
    <t>蒙全强</t>
  </si>
  <si>
    <t>大利屯</t>
  </si>
  <si>
    <t>谭周文</t>
  </si>
  <si>
    <t>谭周得</t>
  </si>
  <si>
    <t>凤孝成</t>
  </si>
  <si>
    <t>盘则林</t>
  </si>
  <si>
    <t>蒙岳华</t>
  </si>
  <si>
    <t>赵周海</t>
  </si>
  <si>
    <t>赵周成</t>
  </si>
  <si>
    <t>韦尧华</t>
  </si>
  <si>
    <t>竹鸟屯</t>
  </si>
  <si>
    <t>徐家伦</t>
  </si>
  <si>
    <t>六角槽屯</t>
  </si>
  <si>
    <t>盘老连</t>
  </si>
  <si>
    <t>古兆屯</t>
  </si>
  <si>
    <t>朱德林</t>
  </si>
  <si>
    <t>古泉屯</t>
  </si>
  <si>
    <t>盘先汉</t>
  </si>
  <si>
    <t>蒙志才</t>
  </si>
  <si>
    <t>谭显成</t>
  </si>
  <si>
    <t>谭周吉</t>
  </si>
  <si>
    <t>宁志解</t>
  </si>
  <si>
    <t>盘则宽</t>
  </si>
  <si>
    <t>盘财月</t>
  </si>
  <si>
    <t>盘先吉</t>
  </si>
  <si>
    <t>徐系忠</t>
  </si>
  <si>
    <t>杨少华</t>
  </si>
  <si>
    <t>莫祯春</t>
  </si>
  <si>
    <t>杨景才</t>
  </si>
  <si>
    <t>盘则富</t>
  </si>
  <si>
    <t>盘则辉</t>
  </si>
  <si>
    <t>盘先成</t>
  </si>
  <si>
    <t>盘则归</t>
  </si>
  <si>
    <t>蒙传平</t>
  </si>
  <si>
    <t>盘则华</t>
  </si>
  <si>
    <t>盘泽周</t>
  </si>
  <si>
    <t>盘先业</t>
  </si>
  <si>
    <t>盘则凤</t>
  </si>
  <si>
    <t>盘老田</t>
  </si>
  <si>
    <t>刘涛义</t>
  </si>
  <si>
    <t>如素屯</t>
  </si>
  <si>
    <t>石玉良</t>
  </si>
  <si>
    <t>中龙院屯</t>
  </si>
  <si>
    <t>韦汉华</t>
  </si>
  <si>
    <t>韦连生</t>
  </si>
  <si>
    <t>石远忠</t>
  </si>
  <si>
    <t>石芳阳</t>
  </si>
  <si>
    <t>石远庭</t>
  </si>
  <si>
    <t>石桃林</t>
  </si>
  <si>
    <t>石栋铭</t>
  </si>
  <si>
    <t>石远盛</t>
  </si>
  <si>
    <t>石远高</t>
  </si>
  <si>
    <t>石远庆</t>
  </si>
  <si>
    <t>石远进</t>
  </si>
  <si>
    <t>石方木</t>
  </si>
  <si>
    <t>盘全友</t>
  </si>
  <si>
    <t>上龙院屯</t>
  </si>
  <si>
    <t>向志祥</t>
  </si>
  <si>
    <t>徐家林</t>
  </si>
  <si>
    <t>徐家树</t>
  </si>
  <si>
    <t>盘全斌</t>
  </si>
  <si>
    <t>向忠林</t>
  </si>
  <si>
    <t>刘克尾</t>
  </si>
  <si>
    <t>刘让庭</t>
  </si>
  <si>
    <t>刘继生</t>
  </si>
  <si>
    <t>向世强</t>
  </si>
  <si>
    <t>向志军</t>
  </si>
  <si>
    <t>盘全雄</t>
  </si>
  <si>
    <t>盘全德</t>
  </si>
  <si>
    <t>刘让德</t>
  </si>
  <si>
    <t>何聪亮</t>
  </si>
  <si>
    <t>龙贡屯</t>
  </si>
  <si>
    <t>何聪士</t>
  </si>
  <si>
    <t>谢学会</t>
  </si>
  <si>
    <t>谢新发</t>
  </si>
  <si>
    <t>何聪富</t>
  </si>
  <si>
    <t>何聪伟</t>
  </si>
  <si>
    <t>谢学良</t>
  </si>
  <si>
    <t>卿化仪</t>
  </si>
  <si>
    <t>黄泥塘屯</t>
  </si>
  <si>
    <t>杨开兵</t>
  </si>
  <si>
    <t>何冲应</t>
  </si>
  <si>
    <t>杨开吉</t>
  </si>
  <si>
    <t>杨克雄</t>
  </si>
  <si>
    <t>谢学生</t>
  </si>
  <si>
    <t>谢学光</t>
  </si>
  <si>
    <t>谢学亮</t>
  </si>
  <si>
    <t>石远良</t>
  </si>
  <si>
    <t>梁熙林</t>
  </si>
  <si>
    <t>徐承章</t>
  </si>
  <si>
    <t>蔡承恩</t>
  </si>
  <si>
    <t>韦田秀</t>
  </si>
  <si>
    <t>卿德学</t>
  </si>
  <si>
    <t>韦老小</t>
  </si>
  <si>
    <t>刘金海</t>
  </si>
  <si>
    <t>石顺忠</t>
  </si>
  <si>
    <t>唐词斌</t>
  </si>
  <si>
    <t>杨明宣</t>
  </si>
  <si>
    <t>唐词雄</t>
  </si>
  <si>
    <t>刘金才</t>
  </si>
  <si>
    <t>杨延庄</t>
  </si>
  <si>
    <t>杨延双</t>
  </si>
  <si>
    <t>刘生玉</t>
  </si>
  <si>
    <t>蒙桂福</t>
  </si>
  <si>
    <t>韦老九</t>
  </si>
  <si>
    <t>蒙桂成</t>
  </si>
  <si>
    <t>唐词宏</t>
  </si>
  <si>
    <t>吴德福</t>
  </si>
  <si>
    <t>石义林</t>
  </si>
  <si>
    <t>石召成</t>
  </si>
  <si>
    <t>刘生德</t>
  </si>
  <si>
    <t>杨德江</t>
  </si>
  <si>
    <t>古灯屯</t>
  </si>
  <si>
    <t>唐词飞</t>
  </si>
  <si>
    <t>韦金德</t>
  </si>
  <si>
    <t>杨德兴</t>
  </si>
  <si>
    <t>蒙桂华</t>
  </si>
  <si>
    <t>杨得胜</t>
  </si>
  <si>
    <t>杨小弟</t>
  </si>
  <si>
    <t>杨得武</t>
  </si>
  <si>
    <t>杨德芳</t>
  </si>
  <si>
    <t>韦天成</t>
  </si>
  <si>
    <t>韦尧林</t>
  </si>
  <si>
    <t>韦尧修</t>
  </si>
  <si>
    <t>韦尧章</t>
  </si>
  <si>
    <t>韦金兰</t>
  </si>
  <si>
    <t>韦尧平</t>
  </si>
  <si>
    <t>梁金生</t>
  </si>
  <si>
    <t>粟厚方</t>
  </si>
  <si>
    <t>粟厚山</t>
  </si>
  <si>
    <t>杨家玉</t>
  </si>
  <si>
    <t>周道兵</t>
  </si>
  <si>
    <t>杨新民</t>
  </si>
  <si>
    <t>杨一辉</t>
  </si>
  <si>
    <t>杨永明</t>
  </si>
  <si>
    <t>粟家燕</t>
  </si>
  <si>
    <t>罗红妹</t>
  </si>
  <si>
    <t>唐宋军</t>
  </si>
  <si>
    <t>周道军</t>
  </si>
  <si>
    <t>曾庆方</t>
  </si>
  <si>
    <t>周道亮</t>
  </si>
  <si>
    <t>杨家东</t>
  </si>
  <si>
    <t>杨家兵</t>
  </si>
  <si>
    <t>唐词明</t>
  </si>
  <si>
    <t>杨家政</t>
  </si>
  <si>
    <t>杨家兴</t>
  </si>
  <si>
    <t>周道林</t>
  </si>
  <si>
    <t>周道益</t>
  </si>
  <si>
    <t>周道友</t>
  </si>
  <si>
    <t>杨家汉</t>
  </si>
  <si>
    <t>周道胜</t>
  </si>
  <si>
    <t>粟家毅</t>
  </si>
  <si>
    <t>梁振光</t>
  </si>
  <si>
    <t>龙坪屯</t>
  </si>
  <si>
    <t>周家庆</t>
  </si>
  <si>
    <t>周家会</t>
  </si>
  <si>
    <t>代玉兰</t>
  </si>
  <si>
    <t>周小明</t>
  </si>
  <si>
    <t>代昌明</t>
  </si>
  <si>
    <t>唐啟升</t>
  </si>
  <si>
    <t>梁建学</t>
  </si>
  <si>
    <t>周忠于</t>
  </si>
  <si>
    <t>梁宏江</t>
  </si>
  <si>
    <t>潘宏政</t>
  </si>
  <si>
    <t>饶昌泰</t>
  </si>
  <si>
    <t>饶忠泰</t>
  </si>
  <si>
    <t>龙中屯</t>
  </si>
  <si>
    <t>饶昌国</t>
  </si>
  <si>
    <t>饶成亮</t>
  </si>
  <si>
    <t>韦小军</t>
  </si>
  <si>
    <t>饶永太</t>
  </si>
  <si>
    <t>曾祥甫</t>
  </si>
  <si>
    <t>饶康太</t>
  </si>
  <si>
    <t>曾祥元</t>
  </si>
  <si>
    <t>李慧鲜</t>
  </si>
  <si>
    <t>韦田友</t>
  </si>
  <si>
    <t>饶祖修</t>
  </si>
  <si>
    <t>饶安华</t>
  </si>
  <si>
    <t>周志成</t>
  </si>
  <si>
    <t>杨树成</t>
  </si>
  <si>
    <t>坡上屯</t>
  </si>
  <si>
    <t>向安庭</t>
  </si>
  <si>
    <t>莫庆学</t>
  </si>
  <si>
    <t>石小平</t>
  </si>
  <si>
    <t>韦新明</t>
  </si>
  <si>
    <t>莫永成</t>
  </si>
  <si>
    <t>韦敏</t>
  </si>
  <si>
    <t>韦顺才</t>
  </si>
  <si>
    <t>罗红梅</t>
  </si>
  <si>
    <t>韦英学</t>
  </si>
  <si>
    <t>韦康明</t>
  </si>
  <si>
    <t>石怀毅</t>
  </si>
  <si>
    <t>韦英胜</t>
  </si>
  <si>
    <t>韦英谋</t>
  </si>
  <si>
    <t>韦继田</t>
  </si>
  <si>
    <t>莫吉新</t>
  </si>
  <si>
    <t>韦康健</t>
  </si>
  <si>
    <t>韦康富</t>
  </si>
  <si>
    <t>韦英俊</t>
  </si>
  <si>
    <t>韦英德</t>
  </si>
  <si>
    <t>蒋木兰</t>
  </si>
  <si>
    <t>韦英才</t>
  </si>
  <si>
    <t>韦海华</t>
  </si>
  <si>
    <t>黄兰云</t>
  </si>
  <si>
    <t>韦顺来</t>
  </si>
  <si>
    <t>韦芳军</t>
  </si>
  <si>
    <t>韦京亮</t>
  </si>
  <si>
    <t>罗林忠</t>
  </si>
  <si>
    <t>周基云</t>
  </si>
  <si>
    <t>韦英富</t>
  </si>
  <si>
    <t>韦兆锋</t>
  </si>
  <si>
    <t>韦国清</t>
  </si>
  <si>
    <t>韦京光</t>
  </si>
  <si>
    <t>梁光盛</t>
  </si>
  <si>
    <t>韦九成</t>
  </si>
  <si>
    <t>韦京德</t>
  </si>
  <si>
    <t>韦尧忠</t>
  </si>
  <si>
    <t>梁光日</t>
  </si>
  <si>
    <t>韦恩强</t>
  </si>
  <si>
    <t>沈冬云</t>
  </si>
  <si>
    <t>韦亿安</t>
  </si>
  <si>
    <t>韦世平</t>
  </si>
  <si>
    <t>韦世川</t>
  </si>
  <si>
    <t>韦代祥</t>
  </si>
  <si>
    <t>韦宽</t>
  </si>
  <si>
    <t>韦世全</t>
  </si>
  <si>
    <t>韦世达</t>
  </si>
  <si>
    <t>韦世永</t>
  </si>
  <si>
    <t>韦超</t>
  </si>
  <si>
    <t>韦恩泽</t>
  </si>
  <si>
    <t>韦恩新</t>
  </si>
  <si>
    <t>韦世友</t>
  </si>
  <si>
    <t>韦恩仁</t>
  </si>
  <si>
    <t>韦代国</t>
  </si>
  <si>
    <t>曾记平</t>
  </si>
  <si>
    <t>韦世新</t>
  </si>
  <si>
    <t>韦恩全</t>
  </si>
  <si>
    <t>韦铸</t>
  </si>
  <si>
    <t>韦世昌</t>
  </si>
  <si>
    <t>韦解名</t>
  </si>
  <si>
    <t>韦世东</t>
  </si>
  <si>
    <t>韦威</t>
  </si>
  <si>
    <t>韦世健</t>
  </si>
  <si>
    <t>蒙秀珍</t>
  </si>
  <si>
    <t>韦世英</t>
  </si>
  <si>
    <t>韦恩玉</t>
  </si>
  <si>
    <t>韦恩凯</t>
  </si>
  <si>
    <t>韦世稳</t>
  </si>
  <si>
    <t>韦吉安</t>
  </si>
  <si>
    <t>刘让菊</t>
  </si>
  <si>
    <t>徐路生</t>
  </si>
  <si>
    <t>李民亮</t>
  </si>
  <si>
    <t>江彩华</t>
  </si>
  <si>
    <t>朱树连</t>
  </si>
  <si>
    <t>朱德昆</t>
  </si>
  <si>
    <t>朱德成</t>
  </si>
  <si>
    <t>文爱珍</t>
  </si>
</sst>
</file>

<file path=xl/styles.xml><?xml version="1.0" encoding="utf-8"?>
<styleSheet xmlns="http://schemas.openxmlformats.org/spreadsheetml/2006/main">
  <numFmts count="7">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General&quot;人&quot;"/>
    <numFmt numFmtId="177" formatCode="0_ "/>
    <numFmt numFmtId="178" formatCode="0.00_);[Red]\(0.00\)"/>
  </numFmts>
  <fonts count="95">
    <font>
      <sz val="11"/>
      <color theme="1"/>
      <name val="宋体"/>
      <charset val="134"/>
      <scheme val="minor"/>
    </font>
    <font>
      <b/>
      <sz val="14"/>
      <name val="宋体"/>
      <charset val="134"/>
    </font>
    <font>
      <b/>
      <sz val="14"/>
      <name val="宋体"/>
      <charset val="134"/>
      <scheme val="major"/>
    </font>
    <font>
      <b/>
      <sz val="14"/>
      <color theme="1"/>
      <name val="宋体"/>
      <charset val="134"/>
      <scheme val="major"/>
    </font>
    <font>
      <b/>
      <sz val="9"/>
      <color theme="1"/>
      <name val="宋体"/>
      <charset val="134"/>
      <scheme val="major"/>
    </font>
    <font>
      <b/>
      <sz val="12"/>
      <color theme="1"/>
      <name val="宋体"/>
      <charset val="134"/>
      <scheme val="major"/>
    </font>
    <font>
      <b/>
      <sz val="14"/>
      <color indexed="8"/>
      <name val="宋体"/>
      <charset val="134"/>
      <scheme val="major"/>
    </font>
    <font>
      <b/>
      <sz val="9"/>
      <color indexed="8"/>
      <name val="宋体"/>
      <charset val="134"/>
      <scheme val="major"/>
    </font>
    <font>
      <sz val="14"/>
      <name val="宋体"/>
      <charset val="134"/>
      <scheme val="major"/>
    </font>
    <font>
      <sz val="12"/>
      <name val="宋体"/>
      <charset val="134"/>
      <scheme val="major"/>
    </font>
    <font>
      <sz val="11"/>
      <name val="宋体"/>
      <charset val="134"/>
      <scheme val="major"/>
    </font>
    <font>
      <sz val="9"/>
      <name val="宋体"/>
      <charset val="134"/>
      <scheme val="minor"/>
    </font>
    <font>
      <sz val="9"/>
      <name val="宋体"/>
      <charset val="134"/>
      <scheme val="major"/>
    </font>
    <font>
      <b/>
      <sz val="14"/>
      <color theme="1"/>
      <name val="宋体"/>
      <charset val="134"/>
    </font>
    <font>
      <b/>
      <sz val="12"/>
      <color indexed="8"/>
      <name val="宋体"/>
      <charset val="134"/>
      <scheme val="major"/>
    </font>
    <font>
      <sz val="12"/>
      <name val="宋体"/>
      <charset val="134"/>
    </font>
    <font>
      <sz val="11"/>
      <name val="宋体"/>
      <charset val="134"/>
      <scheme val="minor"/>
    </font>
    <font>
      <sz val="10"/>
      <name val="宋体"/>
      <charset val="134"/>
      <scheme val="major"/>
    </font>
    <font>
      <sz val="11"/>
      <name val="宋体"/>
      <charset val="134"/>
    </font>
    <font>
      <sz val="12"/>
      <name val="Arial Unicode MS"/>
      <charset val="134"/>
    </font>
    <font>
      <sz val="12"/>
      <name val="微软雅黑"/>
      <charset val="134"/>
    </font>
    <font>
      <sz val="9"/>
      <name val="宋体"/>
      <charset val="134"/>
    </font>
    <font>
      <b/>
      <sz val="12"/>
      <name val="宋体"/>
      <charset val="134"/>
      <scheme val="major"/>
    </font>
    <font>
      <sz val="12"/>
      <color theme="1"/>
      <name val="宋体"/>
      <charset val="134"/>
    </font>
    <font>
      <sz val="11"/>
      <name val="Calibri"/>
      <charset val="134"/>
    </font>
    <font>
      <sz val="12"/>
      <color rgb="FFFF0000"/>
      <name val="宋体"/>
      <charset val="134"/>
    </font>
    <font>
      <sz val="10"/>
      <name val="宋体"/>
      <charset val="0"/>
    </font>
    <font>
      <sz val="12"/>
      <color rgb="FF000000"/>
      <name val="宋体"/>
      <charset val="134"/>
    </font>
    <font>
      <sz val="12"/>
      <color theme="1"/>
      <name val="仿宋_GB2312"/>
      <charset val="134"/>
    </font>
    <font>
      <sz val="12"/>
      <color theme="1"/>
      <name val="宋体"/>
      <charset val="134"/>
      <scheme val="minor"/>
    </font>
    <font>
      <sz val="11"/>
      <color indexed="8"/>
      <name val="宋体"/>
      <charset val="134"/>
      <scheme val="minor"/>
    </font>
    <font>
      <sz val="12"/>
      <name val="宋体"/>
      <charset val="134"/>
      <scheme val="minor"/>
    </font>
    <font>
      <b/>
      <sz val="10"/>
      <name val="宋体"/>
      <charset val="134"/>
    </font>
    <font>
      <b/>
      <sz val="12"/>
      <name val="宋体"/>
      <charset val="134"/>
    </font>
    <font>
      <b/>
      <sz val="12"/>
      <color theme="1"/>
      <name val="宋体"/>
      <charset val="134"/>
    </font>
    <font>
      <sz val="14"/>
      <color theme="1"/>
      <name val="仿宋_GB2312"/>
      <charset val="134"/>
    </font>
    <font>
      <sz val="14"/>
      <color theme="1"/>
      <name val="宋体"/>
      <charset val="134"/>
      <scheme val="major"/>
    </font>
    <font>
      <b/>
      <sz val="12"/>
      <name val="宋体"/>
      <charset val="134"/>
      <scheme val="minor"/>
    </font>
    <font>
      <sz val="12"/>
      <color rgb="FF000000"/>
      <name val="宋体"/>
      <charset val="134"/>
      <scheme val="major"/>
    </font>
    <font>
      <sz val="11"/>
      <color theme="1"/>
      <name val="仿宋_GB2312"/>
      <charset val="134"/>
    </font>
    <font>
      <sz val="12"/>
      <color theme="1"/>
      <name val="宋体"/>
      <charset val="134"/>
      <scheme val="major"/>
    </font>
    <font>
      <sz val="11"/>
      <color theme="1"/>
      <name val="宋体"/>
      <charset val="134"/>
      <scheme val="major"/>
    </font>
    <font>
      <sz val="14"/>
      <name val="宋体"/>
      <charset val="134"/>
    </font>
    <font>
      <sz val="12"/>
      <name val="仿宋_GB2312"/>
      <charset val="134"/>
    </font>
    <font>
      <b/>
      <sz val="11"/>
      <color theme="1"/>
      <name val="宋体"/>
      <charset val="134"/>
      <scheme val="minor"/>
    </font>
    <font>
      <sz val="14"/>
      <color indexed="8"/>
      <name val="宋体"/>
      <charset val="134"/>
    </font>
    <font>
      <sz val="14"/>
      <color rgb="FF000000"/>
      <name val="宋体"/>
      <charset val="134"/>
    </font>
    <font>
      <sz val="14"/>
      <color rgb="FFFF0000"/>
      <name val="宋体"/>
      <charset val="134"/>
    </font>
    <font>
      <sz val="14"/>
      <color theme="1"/>
      <name val="宋体"/>
      <charset val="134"/>
    </font>
    <font>
      <sz val="14"/>
      <name val="宋体"/>
      <charset val="134"/>
      <scheme val="minor"/>
    </font>
    <font>
      <sz val="14"/>
      <color rgb="FF000000"/>
      <name val="宋体"/>
      <charset val="134"/>
      <scheme val="minor"/>
    </font>
    <font>
      <sz val="14"/>
      <color indexed="8"/>
      <name val="宋体"/>
      <charset val="134"/>
      <scheme val="minor"/>
    </font>
    <font>
      <sz val="14"/>
      <color theme="1"/>
      <name val="宋体"/>
      <charset val="134"/>
      <scheme val="minor"/>
    </font>
    <font>
      <sz val="14"/>
      <color rgb="FFFF0000"/>
      <name val="宋体"/>
      <charset val="134"/>
      <scheme val="minor"/>
    </font>
    <font>
      <sz val="14"/>
      <name val="Arial Unicode MS"/>
      <charset val="134"/>
    </font>
    <font>
      <sz val="11"/>
      <color rgb="FF000000"/>
      <name val="宋体"/>
      <charset val="134"/>
      <scheme val="minor"/>
    </font>
    <font>
      <sz val="10"/>
      <name val="Arial Unicode MS"/>
      <charset val="0"/>
    </font>
    <font>
      <sz val="11"/>
      <color indexed="8"/>
      <name val="宋体"/>
      <charset val="134"/>
    </font>
    <font>
      <sz val="11"/>
      <color theme="1"/>
      <name val="宋体"/>
      <charset val="134"/>
    </font>
    <font>
      <sz val="11"/>
      <name val="Arial Unicode MS"/>
      <charset val="134"/>
    </font>
    <font>
      <b/>
      <sz val="9"/>
      <color theme="1"/>
      <name val="宋体"/>
      <charset val="134"/>
      <scheme val="minor"/>
    </font>
    <font>
      <sz val="11"/>
      <color rgb="FFC00000"/>
      <name val="宋体"/>
      <charset val="134"/>
    </font>
    <font>
      <sz val="11"/>
      <color theme="1" tint="0.05"/>
      <name val="宋体"/>
      <charset val="134"/>
    </font>
    <font>
      <sz val="11"/>
      <color theme="1" tint="0.05"/>
      <name val="仿宋_GB2312"/>
      <charset val="134"/>
    </font>
    <font>
      <sz val="11"/>
      <color theme="1" tint="0.05"/>
      <name val="宋体"/>
      <charset val="134"/>
      <scheme val="minor"/>
    </font>
    <font>
      <sz val="11"/>
      <color theme="1" tint="0.05"/>
      <name val="Arial Unicode MS"/>
      <charset val="134"/>
    </font>
    <font>
      <sz val="10"/>
      <name val="Arial Unicode MS"/>
      <charset val="134"/>
    </font>
    <font>
      <sz val="18"/>
      <color theme="1"/>
      <name val="宋体"/>
      <charset val="134"/>
      <scheme val="minor"/>
    </font>
    <font>
      <sz val="14"/>
      <name val="仿宋_GB2312"/>
      <charset val="134"/>
    </font>
    <font>
      <b/>
      <sz val="16"/>
      <name val="宋体"/>
      <charset val="134"/>
    </font>
    <font>
      <sz val="11"/>
      <name val="仿宋_GB2312"/>
      <charset val="134"/>
    </font>
    <font>
      <sz val="12"/>
      <name val="宋体"/>
      <charset val="1"/>
    </font>
    <font>
      <sz val="11"/>
      <color theme="5"/>
      <name val="宋体"/>
      <charset val="134"/>
      <scheme val="minor"/>
    </font>
    <font>
      <sz val="11"/>
      <color rgb="FFFF0000"/>
      <name val="宋体"/>
      <charset val="134"/>
      <scheme val="minor"/>
    </font>
    <font>
      <b/>
      <sz val="20"/>
      <name val="宋体"/>
      <charset val="134"/>
    </font>
    <font>
      <b/>
      <sz val="11"/>
      <color rgb="FF3F3F3F"/>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0"/>
      <name val="Arial"/>
      <charset val="0"/>
    </font>
    <font>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83" fillId="20" borderId="0" applyNumberFormat="0" applyBorder="0" applyAlignment="0" applyProtection="0">
      <alignment vertical="center"/>
    </xf>
    <xf numFmtId="0" fontId="80" fillId="6" borderId="23" applyNumberFormat="0" applyAlignment="0" applyProtection="0">
      <alignment vertical="center"/>
    </xf>
    <xf numFmtId="44" fontId="0" fillId="0" borderId="0" applyFont="0" applyFill="0" applyBorder="0" applyAlignment="0" applyProtection="0">
      <alignment vertical="center"/>
    </xf>
    <xf numFmtId="0" fontId="15" fillId="0" borderId="0"/>
    <xf numFmtId="41" fontId="0" fillId="0" borderId="0" applyFont="0" applyFill="0" applyBorder="0" applyAlignment="0" applyProtection="0">
      <alignment vertical="center"/>
    </xf>
    <xf numFmtId="0" fontId="83" fillId="14" borderId="0" applyNumberFormat="0" applyBorder="0" applyAlignment="0" applyProtection="0">
      <alignment vertical="center"/>
    </xf>
    <xf numFmtId="0" fontId="84" fillId="10" borderId="0" applyNumberFormat="0" applyBorder="0" applyAlignment="0" applyProtection="0">
      <alignment vertical="center"/>
    </xf>
    <xf numFmtId="43" fontId="0" fillId="0" borderId="0" applyFont="0" applyFill="0" applyBorder="0" applyAlignment="0" applyProtection="0">
      <alignment vertical="center"/>
    </xf>
    <xf numFmtId="0" fontId="86" fillId="23" borderId="0" applyNumberFormat="0" applyBorder="0" applyAlignment="0" applyProtection="0">
      <alignment vertical="center"/>
    </xf>
    <xf numFmtId="0" fontId="79" fillId="0" borderId="0" applyNumberFormat="0" applyFill="0" applyBorder="0" applyAlignment="0" applyProtection="0">
      <alignment vertical="center"/>
    </xf>
    <xf numFmtId="9" fontId="0" fillId="0" borderId="0" applyFont="0" applyFill="0" applyBorder="0" applyAlignment="0" applyProtection="0">
      <alignment vertical="center"/>
    </xf>
    <xf numFmtId="0" fontId="90" fillId="0" borderId="0" applyNumberFormat="0" applyFill="0" applyBorder="0" applyAlignment="0" applyProtection="0">
      <alignment vertical="center"/>
    </xf>
    <xf numFmtId="0" fontId="0" fillId="5" borderId="21" applyNumberFormat="0" applyFont="0" applyAlignment="0" applyProtection="0">
      <alignment vertical="center"/>
    </xf>
    <xf numFmtId="0" fontId="86" fillId="27" borderId="0" applyNumberFormat="0" applyBorder="0" applyAlignment="0" applyProtection="0">
      <alignment vertical="center"/>
    </xf>
    <xf numFmtId="0" fontId="77"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76" fillId="0" borderId="20" applyNumberFormat="0" applyFill="0" applyAlignment="0" applyProtection="0">
      <alignment vertical="center"/>
    </xf>
    <xf numFmtId="0" fontId="81" fillId="0" borderId="20" applyNumberFormat="0" applyFill="0" applyAlignment="0" applyProtection="0">
      <alignment vertical="center"/>
    </xf>
    <xf numFmtId="0" fontId="86" fillId="22" borderId="0" applyNumberFormat="0" applyBorder="0" applyAlignment="0" applyProtection="0">
      <alignment vertical="center"/>
    </xf>
    <xf numFmtId="0" fontId="77" fillId="0" borderId="22" applyNumberFormat="0" applyFill="0" applyAlignment="0" applyProtection="0">
      <alignment vertical="center"/>
    </xf>
    <xf numFmtId="0" fontId="86" fillId="26" borderId="0" applyNumberFormat="0" applyBorder="0" applyAlignment="0" applyProtection="0">
      <alignment vertical="center"/>
    </xf>
    <xf numFmtId="0" fontId="75" fillId="4" borderId="19" applyNumberFormat="0" applyAlignment="0" applyProtection="0">
      <alignment vertical="center"/>
    </xf>
    <xf numFmtId="0" fontId="92" fillId="4" borderId="23" applyNumberFormat="0" applyAlignment="0" applyProtection="0">
      <alignment vertical="center"/>
    </xf>
    <xf numFmtId="0" fontId="85" fillId="13" borderId="24" applyNumberFormat="0" applyAlignment="0" applyProtection="0">
      <alignment vertical="center"/>
    </xf>
    <xf numFmtId="0" fontId="83" fillId="31" borderId="0" applyNumberFormat="0" applyBorder="0" applyAlignment="0" applyProtection="0">
      <alignment vertical="center"/>
    </xf>
    <xf numFmtId="0" fontId="86" fillId="33" borderId="0" applyNumberFormat="0" applyBorder="0" applyAlignment="0" applyProtection="0">
      <alignment vertical="center"/>
    </xf>
    <xf numFmtId="0" fontId="88" fillId="0" borderId="25" applyNumberFormat="0" applyFill="0" applyAlignment="0" applyProtection="0">
      <alignment vertical="center"/>
    </xf>
    <xf numFmtId="0" fontId="94" fillId="0" borderId="26" applyNumberFormat="0" applyFill="0" applyAlignment="0" applyProtection="0">
      <alignment vertical="center"/>
    </xf>
    <xf numFmtId="0" fontId="93" fillId="30" borderId="0" applyNumberFormat="0" applyBorder="0" applyAlignment="0" applyProtection="0">
      <alignment vertical="center"/>
    </xf>
    <xf numFmtId="0" fontId="91" fillId="25" borderId="0" applyNumberFormat="0" applyBorder="0" applyAlignment="0" applyProtection="0">
      <alignment vertical="center"/>
    </xf>
    <xf numFmtId="0" fontId="83" fillId="19" borderId="0" applyNumberFormat="0" applyBorder="0" applyAlignment="0" applyProtection="0">
      <alignment vertical="center"/>
    </xf>
    <xf numFmtId="0" fontId="86" fillId="17" borderId="0" applyNumberFormat="0" applyBorder="0" applyAlignment="0" applyProtection="0">
      <alignment vertical="center"/>
    </xf>
    <xf numFmtId="0" fontId="83" fillId="18" borderId="0" applyNumberFormat="0" applyBorder="0" applyAlignment="0" applyProtection="0">
      <alignment vertical="center"/>
    </xf>
    <xf numFmtId="0" fontId="83" fillId="12" borderId="0" applyNumberFormat="0" applyBorder="0" applyAlignment="0" applyProtection="0">
      <alignment vertical="center"/>
    </xf>
    <xf numFmtId="0" fontId="83" fillId="29" borderId="0" applyNumberFormat="0" applyBorder="0" applyAlignment="0" applyProtection="0">
      <alignment vertical="center"/>
    </xf>
    <xf numFmtId="0" fontId="83" fillId="9" borderId="0" applyNumberFormat="0" applyBorder="0" applyAlignment="0" applyProtection="0">
      <alignment vertical="center"/>
    </xf>
    <xf numFmtId="0" fontId="87" fillId="0" borderId="0"/>
    <xf numFmtId="0" fontId="86" fillId="16" borderId="0" applyNumberFormat="0" applyBorder="0" applyAlignment="0" applyProtection="0">
      <alignment vertical="center"/>
    </xf>
    <xf numFmtId="0" fontId="86" fillId="32" borderId="0" applyNumberFormat="0" applyBorder="0" applyAlignment="0" applyProtection="0">
      <alignment vertical="center"/>
    </xf>
    <xf numFmtId="0" fontId="83" fillId="28" borderId="0" applyNumberFormat="0" applyBorder="0" applyAlignment="0" applyProtection="0">
      <alignment vertical="center"/>
    </xf>
    <xf numFmtId="0" fontId="83" fillId="8" borderId="0" applyNumberFormat="0" applyBorder="0" applyAlignment="0" applyProtection="0">
      <alignment vertical="center"/>
    </xf>
    <xf numFmtId="0" fontId="86" fillId="15" borderId="0" applyNumberFormat="0" applyBorder="0" applyAlignment="0" applyProtection="0">
      <alignment vertical="center"/>
    </xf>
    <xf numFmtId="0" fontId="0" fillId="0" borderId="0">
      <alignment vertical="center"/>
    </xf>
    <xf numFmtId="0" fontId="83" fillId="11" borderId="0" applyNumberFormat="0" applyBorder="0" applyAlignment="0" applyProtection="0">
      <alignment vertical="center"/>
    </xf>
    <xf numFmtId="0" fontId="86" fillId="21" borderId="0" applyNumberFormat="0" applyBorder="0" applyAlignment="0" applyProtection="0">
      <alignment vertical="center"/>
    </xf>
    <xf numFmtId="0" fontId="86" fillId="3" borderId="0" applyNumberFormat="0" applyBorder="0" applyAlignment="0" applyProtection="0">
      <alignment vertical="center"/>
    </xf>
    <xf numFmtId="0" fontId="83" fillId="7" borderId="0" applyNumberFormat="0" applyBorder="0" applyAlignment="0" applyProtection="0">
      <alignment vertical="center"/>
    </xf>
    <xf numFmtId="0" fontId="86" fillId="24" borderId="0" applyNumberFormat="0" applyBorder="0" applyAlignment="0" applyProtection="0">
      <alignment vertical="center"/>
    </xf>
    <xf numFmtId="0" fontId="30" fillId="0" borderId="0">
      <alignment vertical="center"/>
    </xf>
    <xf numFmtId="0" fontId="0" fillId="0" borderId="0">
      <alignment vertical="center"/>
    </xf>
    <xf numFmtId="0" fontId="0" fillId="0" borderId="0">
      <alignment vertical="center"/>
    </xf>
  </cellStyleXfs>
  <cellXfs count="282">
    <xf numFmtId="0" fontId="0" fillId="0" borderId="0" xfId="0">
      <alignment vertical="center"/>
    </xf>
    <xf numFmtId="0" fontId="0" fillId="0" borderId="0" xfId="0" applyFill="1">
      <alignment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ill="1" applyBorder="1">
      <alignment vertical="center"/>
    </xf>
    <xf numFmtId="0" fontId="15"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0" fillId="0" borderId="1" xfId="0" applyFill="1" applyBorder="1" applyAlignment="1">
      <alignment horizontal="center" vertical="center"/>
    </xf>
    <xf numFmtId="0" fontId="12"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40"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40"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9" fillId="0" borderId="1" xfId="40" applyFont="1" applyFill="1" applyBorder="1" applyAlignment="1">
      <alignment horizontal="center" vertical="center"/>
    </xf>
    <xf numFmtId="0" fontId="10" fillId="0" borderId="1" xfId="40" applyFont="1" applyFill="1" applyBorder="1" applyAlignment="1">
      <alignment horizontal="center" vertical="center"/>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22"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wrapText="1"/>
    </xf>
    <xf numFmtId="0" fontId="15"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3"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2" xfId="0" applyFont="1" applyFill="1" applyBorder="1" applyAlignment="1">
      <alignment horizontal="center" vertical="center" wrapText="1"/>
    </xf>
    <xf numFmtId="0" fontId="15" fillId="0" borderId="1" xfId="0" applyNumberFormat="1" applyFont="1" applyFill="1" applyBorder="1" applyAlignment="1">
      <alignment horizontal="center" vertical="center"/>
    </xf>
    <xf numFmtId="0" fontId="15" fillId="0" borderId="7" xfId="0" applyNumberFormat="1" applyFont="1" applyFill="1" applyBorder="1" applyAlignment="1">
      <alignment horizontal="center" vertical="center"/>
    </xf>
    <xf numFmtId="0" fontId="24" fillId="0" borderId="0" xfId="0" applyFont="1" applyFill="1" applyAlignment="1">
      <alignment horizontal="center" vertical="center"/>
    </xf>
    <xf numFmtId="0" fontId="25" fillId="0" borderId="1"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9" xfId="0" applyNumberFormat="1" applyFont="1" applyFill="1" applyBorder="1" applyAlignment="1">
      <alignment horizontal="center" vertical="center"/>
    </xf>
    <xf numFmtId="0" fontId="26" fillId="0" borderId="11" xfId="0" applyNumberFormat="1" applyFont="1" applyFill="1" applyBorder="1" applyAlignment="1">
      <alignment horizontal="left" vertical="center" wrapText="1"/>
    </xf>
    <xf numFmtId="0" fontId="23" fillId="0" borderId="10" xfId="0" applyFont="1" applyFill="1" applyBorder="1" applyAlignment="1">
      <alignment horizontal="center" vertical="center"/>
    </xf>
    <xf numFmtId="0" fontId="15" fillId="0" borderId="0" xfId="0" applyFont="1" applyFill="1" applyBorder="1" applyAlignment="1">
      <alignment horizontal="center" vertical="center"/>
    </xf>
    <xf numFmtId="0" fontId="27" fillId="0" borderId="1" xfId="0" applyFont="1" applyFill="1" applyBorder="1" applyAlignment="1">
      <alignment horizontal="center" vertical="center" shrinkToFit="1"/>
    </xf>
    <xf numFmtId="0" fontId="15" fillId="0" borderId="1" xfId="0" applyFont="1" applyFill="1" applyBorder="1" applyAlignment="1">
      <alignment horizontal="center" vertical="center" wrapText="1"/>
    </xf>
    <xf numFmtId="0" fontId="27" fillId="0" borderId="10"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0" xfId="0" applyFont="1" applyFill="1" applyBorder="1" applyAlignment="1">
      <alignment horizontal="center" vertical="center" wrapText="1"/>
    </xf>
    <xf numFmtId="0" fontId="27" fillId="0" borderId="12"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5" fillId="0" borderId="1" xfId="53" applyFont="1" applyFill="1" applyBorder="1" applyAlignment="1">
      <alignment horizontal="center" vertical="center" wrapText="1"/>
    </xf>
    <xf numFmtId="0" fontId="23" fillId="0" borderId="13" xfId="0" applyFont="1" applyFill="1" applyBorder="1" applyAlignment="1">
      <alignment horizontal="center" vertical="center"/>
    </xf>
    <xf numFmtId="49" fontId="23" fillId="0" borderId="1" xfId="0" applyNumberFormat="1" applyFont="1" applyFill="1" applyBorder="1" applyAlignment="1">
      <alignment horizontal="center" vertical="center"/>
    </xf>
    <xf numFmtId="0" fontId="23" fillId="0" borderId="0" xfId="0" applyFont="1" applyFill="1" applyAlignment="1">
      <alignment horizontal="center" vertical="center"/>
    </xf>
    <xf numFmtId="0" fontId="15" fillId="0" borderId="14" xfId="0" applyFont="1" applyFill="1" applyBorder="1" applyAlignment="1">
      <alignment horizontal="center" vertical="center"/>
    </xf>
    <xf numFmtId="0" fontId="25" fillId="0" borderId="14" xfId="0" applyFont="1" applyFill="1" applyBorder="1" applyAlignment="1">
      <alignment horizontal="center" vertical="center"/>
    </xf>
    <xf numFmtId="0" fontId="15" fillId="0" borderId="0" xfId="0" applyFont="1" applyFill="1" applyAlignment="1">
      <alignment horizontal="center" vertical="center"/>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9" fillId="0" borderId="1" xfId="0" applyFont="1" applyFill="1" applyBorder="1" applyAlignment="1">
      <alignment horizontal="right" vertical="center"/>
    </xf>
    <xf numFmtId="0" fontId="1" fillId="0" borderId="3"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0" fontId="30" fillId="0" borderId="1" xfId="0" applyFont="1" applyFill="1" applyBorder="1" applyAlignment="1">
      <alignment horizontal="center" vertical="center"/>
    </xf>
    <xf numFmtId="0" fontId="0" fillId="0" borderId="0" xfId="0" applyNumberFormat="1" applyFill="1">
      <alignment vertical="center"/>
    </xf>
    <xf numFmtId="0" fontId="23" fillId="0" borderId="1" xfId="0" applyFont="1" applyFill="1" applyBorder="1" applyAlignment="1">
      <alignment horizontal="center" vertical="center" wrapText="1"/>
    </xf>
    <xf numFmtId="0" fontId="31" fillId="0" borderId="1" xfId="0" applyFont="1" applyFill="1" applyBorder="1" applyAlignment="1">
      <alignment horizontal="center" vertical="center"/>
    </xf>
    <xf numFmtId="0" fontId="1" fillId="0" borderId="8"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32" fillId="0" borderId="1" xfId="0" applyFont="1" applyFill="1" applyBorder="1" applyAlignment="1">
      <alignment horizontal="center" vertical="center"/>
    </xf>
    <xf numFmtId="177" fontId="33"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5" fillId="0" borderId="1" xfId="0" applyFont="1" applyFill="1" applyBorder="1">
      <alignment vertical="center"/>
    </xf>
    <xf numFmtId="0" fontId="36" fillId="0" borderId="1" xfId="0" applyFont="1" applyFill="1" applyBorder="1">
      <alignment vertical="center"/>
    </xf>
    <xf numFmtId="0" fontId="37" fillId="0" borderId="1" xfId="0" applyFont="1" applyFill="1" applyBorder="1" applyAlignment="1">
      <alignment horizontal="center" vertical="center"/>
    </xf>
    <xf numFmtId="0" fontId="31"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wrapText="1"/>
    </xf>
    <xf numFmtId="0" fontId="0" fillId="0" borderId="0" xfId="0" applyFont="1" applyFill="1" applyAlignment="1">
      <alignment vertical="center"/>
    </xf>
    <xf numFmtId="0" fontId="0" fillId="0" borderId="0" xfId="0" applyFill="1" applyAlignment="1">
      <alignment vertical="center" wrapText="1"/>
    </xf>
    <xf numFmtId="0" fontId="31"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44" fillId="0" borderId="0" xfId="0" applyFont="1" applyFill="1">
      <alignment vertical="center"/>
    </xf>
    <xf numFmtId="0" fontId="44" fillId="0" borderId="0" xfId="0" applyFont="1" applyFill="1" applyAlignment="1">
      <alignment horizontal="center" vertical="center"/>
    </xf>
    <xf numFmtId="0" fontId="45" fillId="0" borderId="1" xfId="52" applyFont="1" applyFill="1" applyBorder="1" applyAlignment="1">
      <alignment horizontal="center" vertical="center"/>
    </xf>
    <xf numFmtId="0" fontId="46" fillId="0" borderId="1" xfId="52" applyFont="1" applyFill="1" applyBorder="1" applyAlignment="1">
      <alignment horizontal="center" vertical="center"/>
    </xf>
    <xf numFmtId="0" fontId="46" fillId="0" borderId="1" xfId="52" applyNumberFormat="1" applyFont="1" applyFill="1" applyBorder="1" applyAlignment="1">
      <alignment horizontal="center" vertical="center" wrapText="1"/>
    </xf>
    <xf numFmtId="0" fontId="46" fillId="0" borderId="1" xfId="52" applyFont="1" applyFill="1" applyBorder="1" applyAlignment="1">
      <alignment horizontal="center" vertical="center" wrapText="1"/>
    </xf>
    <xf numFmtId="0" fontId="42" fillId="0" borderId="1" xfId="52" applyFont="1" applyFill="1" applyBorder="1" applyAlignment="1">
      <alignment horizontal="center" vertical="center"/>
    </xf>
    <xf numFmtId="0" fontId="47" fillId="0" borderId="1" xfId="52" applyFont="1" applyFill="1" applyBorder="1" applyAlignment="1">
      <alignment horizontal="center" vertical="center" wrapText="1"/>
    </xf>
    <xf numFmtId="0" fontId="48" fillId="0" borderId="1" xfId="52" applyFont="1" applyFill="1" applyBorder="1" applyAlignment="1">
      <alignment horizontal="center" vertical="center"/>
    </xf>
    <xf numFmtId="0" fontId="48" fillId="0" borderId="1" xfId="0" applyFont="1" applyFill="1" applyBorder="1" applyAlignment="1">
      <alignment horizontal="center" vertical="center"/>
    </xf>
    <xf numFmtId="0" fontId="47"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49" fillId="0" borderId="1" xfId="52" applyFont="1" applyFill="1" applyBorder="1" applyAlignment="1">
      <alignment horizontal="center" vertical="center"/>
    </xf>
    <xf numFmtId="0" fontId="50" fillId="0" borderId="1" xfId="52" applyFont="1" applyFill="1" applyBorder="1" applyAlignment="1">
      <alignment horizontal="center" vertical="center" wrapText="1"/>
    </xf>
    <xf numFmtId="0" fontId="49" fillId="0" borderId="1" xfId="0" applyFont="1" applyFill="1" applyBorder="1" applyAlignment="1">
      <alignment horizontal="center" vertical="center" wrapText="1"/>
    </xf>
    <xf numFmtId="0" fontId="51" fillId="0" borderId="1" xfId="52" applyFont="1" applyFill="1" applyBorder="1" applyAlignment="1">
      <alignment horizontal="center" vertical="center"/>
    </xf>
    <xf numFmtId="0" fontId="49" fillId="0" borderId="1" xfId="0" applyNumberFormat="1" applyFont="1" applyFill="1" applyBorder="1" applyAlignment="1">
      <alignment horizontal="center" vertical="center" wrapText="1"/>
    </xf>
    <xf numFmtId="0" fontId="47" fillId="0" borderId="1" xfId="0" applyNumberFormat="1" applyFont="1" applyFill="1" applyBorder="1" applyAlignment="1">
      <alignment horizontal="center" vertical="center"/>
    </xf>
    <xf numFmtId="0" fontId="42" fillId="0" borderId="1" xfId="0" applyFont="1" applyFill="1" applyBorder="1" applyAlignment="1">
      <alignment horizontal="center" vertical="center" wrapText="1"/>
    </xf>
    <xf numFmtId="176" fontId="46" fillId="0" borderId="1" xfId="52" applyNumberFormat="1" applyFont="1" applyFill="1" applyBorder="1" applyAlignment="1">
      <alignment horizontal="center" vertical="center" wrapText="1"/>
    </xf>
    <xf numFmtId="0" fontId="42" fillId="0" borderId="1" xfId="52" applyNumberFormat="1" applyFont="1" applyFill="1" applyBorder="1" applyAlignment="1">
      <alignment horizontal="center" vertical="center" wrapText="1"/>
    </xf>
    <xf numFmtId="176" fontId="42" fillId="0" borderId="1" xfId="52" applyNumberFormat="1" applyFont="1" applyFill="1" applyBorder="1" applyAlignment="1">
      <alignment horizontal="center" vertical="center" wrapText="1"/>
    </xf>
    <xf numFmtId="176" fontId="42" fillId="0" borderId="1" xfId="0" applyNumberFormat="1" applyFont="1" applyFill="1" applyBorder="1" applyAlignment="1">
      <alignment horizontal="center" vertical="center"/>
    </xf>
    <xf numFmtId="0" fontId="48" fillId="0" borderId="1" xfId="52" applyNumberFormat="1" applyFont="1" applyFill="1" applyBorder="1" applyAlignment="1">
      <alignment horizontal="center" vertical="center"/>
    </xf>
    <xf numFmtId="49" fontId="42" fillId="0" borderId="1" xfId="0" applyNumberFormat="1" applyFont="1" applyFill="1" applyBorder="1" applyAlignment="1">
      <alignment horizontal="center" vertical="center" wrapText="1"/>
    </xf>
    <xf numFmtId="0" fontId="52" fillId="0" borderId="1" xfId="0" applyFont="1" applyFill="1" applyBorder="1" applyAlignment="1">
      <alignment horizontal="center" vertical="center"/>
    </xf>
    <xf numFmtId="178" fontId="42" fillId="0" borderId="1" xfId="0" applyNumberFormat="1" applyFont="1" applyFill="1" applyBorder="1" applyAlignment="1">
      <alignment horizontal="center" vertical="center" wrapText="1"/>
    </xf>
    <xf numFmtId="0" fontId="52" fillId="0" borderId="1" xfId="52" applyFont="1" applyFill="1" applyBorder="1" applyAlignment="1">
      <alignment horizontal="center" vertical="center" wrapText="1"/>
    </xf>
    <xf numFmtId="176" fontId="52" fillId="0" borderId="1" xfId="52" applyNumberFormat="1" applyFont="1" applyFill="1" applyBorder="1" applyAlignment="1">
      <alignment horizontal="center" vertical="center" wrapText="1"/>
    </xf>
    <xf numFmtId="0" fontId="49" fillId="0" borderId="1" xfId="52" applyFont="1" applyFill="1" applyBorder="1" applyAlignment="1">
      <alignment horizontal="center" vertical="center" wrapText="1"/>
    </xf>
    <xf numFmtId="0" fontId="52" fillId="0" borderId="1" xfId="52" applyFont="1" applyFill="1" applyBorder="1" applyAlignment="1">
      <alignment horizontal="center" vertical="center"/>
    </xf>
    <xf numFmtId="49" fontId="42" fillId="0" borderId="1" xfId="0" applyNumberFormat="1" applyFont="1" applyFill="1" applyBorder="1" applyAlignment="1">
      <alignment horizontal="center" vertical="center"/>
    </xf>
    <xf numFmtId="49" fontId="48" fillId="0" borderId="1" xfId="0" applyNumberFormat="1" applyFont="1" applyFill="1" applyBorder="1" applyAlignment="1">
      <alignment horizontal="center" vertical="center"/>
    </xf>
    <xf numFmtId="0" fontId="48" fillId="0" borderId="1" xfId="0" applyNumberFormat="1" applyFont="1" applyFill="1" applyBorder="1" applyAlignment="1">
      <alignment horizontal="center" vertical="center"/>
    </xf>
    <xf numFmtId="0" fontId="42" fillId="0" borderId="1" xfId="0" applyNumberFormat="1" applyFont="1" applyFill="1" applyBorder="1" applyAlignment="1">
      <alignment horizontal="center" vertical="center" wrapText="1"/>
    </xf>
    <xf numFmtId="0" fontId="30" fillId="0" borderId="1" xfId="0" applyFont="1" applyFill="1" applyBorder="1" applyAlignment="1">
      <alignment vertical="center"/>
    </xf>
    <xf numFmtId="0" fontId="53" fillId="0" borderId="1" xfId="52" applyFont="1" applyFill="1" applyBorder="1" applyAlignment="1">
      <alignment horizontal="center" vertical="center" wrapText="1"/>
    </xf>
    <xf numFmtId="0" fontId="23" fillId="0" borderId="1" xfId="0" applyFont="1" applyFill="1" applyBorder="1" applyAlignment="1">
      <alignment horizontal="center"/>
    </xf>
    <xf numFmtId="0"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46" fillId="0" borderId="1" xfId="52" applyFont="1" applyFill="1" applyBorder="1" applyAlignment="1" applyProtection="1">
      <alignment horizontal="center" vertical="center" wrapText="1"/>
    </xf>
    <xf numFmtId="0" fontId="42" fillId="0" borderId="1" xfId="52" applyFont="1" applyFill="1" applyBorder="1" applyAlignment="1" applyProtection="1">
      <alignment horizontal="center" vertical="center"/>
    </xf>
    <xf numFmtId="0" fontId="49" fillId="0" borderId="1" xfId="52" applyFont="1" applyFill="1" applyBorder="1" applyAlignment="1" applyProtection="1">
      <alignment horizontal="center" vertical="center"/>
    </xf>
    <xf numFmtId="0" fontId="50" fillId="0" borderId="1" xfId="52" applyFont="1" applyFill="1" applyBorder="1" applyAlignment="1" applyProtection="1">
      <alignment horizontal="center" vertical="center" wrapText="1"/>
    </xf>
    <xf numFmtId="0" fontId="51" fillId="0" borderId="1" xfId="52" applyFont="1" applyFill="1" applyBorder="1" applyAlignment="1" applyProtection="1">
      <alignment horizontal="center" vertical="center"/>
    </xf>
    <xf numFmtId="0" fontId="55" fillId="0" borderId="1" xfId="52" applyFont="1" applyFill="1" applyBorder="1" applyAlignment="1">
      <alignment horizontal="center" vertical="center" wrapText="1"/>
    </xf>
    <xf numFmtId="0" fontId="45" fillId="0" borderId="1" xfId="52" applyNumberFormat="1" applyFont="1" applyFill="1" applyBorder="1" applyAlignment="1">
      <alignment horizontal="center" vertical="center"/>
    </xf>
    <xf numFmtId="0" fontId="16" fillId="0" borderId="0" xfId="0" applyFont="1" applyFill="1" applyAlignment="1">
      <alignment horizontal="center" vertical="center"/>
    </xf>
    <xf numFmtId="0" fontId="0" fillId="0" borderId="0" xfId="0" applyFill="1" applyAlignment="1">
      <alignment horizontal="center" vertical="center"/>
    </xf>
    <xf numFmtId="49" fontId="0" fillId="0" borderId="1"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xf>
    <xf numFmtId="0" fontId="1" fillId="0" borderId="7" xfId="0" applyFont="1" applyFill="1" applyBorder="1" applyAlignment="1">
      <alignment horizontal="center" vertical="center"/>
    </xf>
    <xf numFmtId="0" fontId="30" fillId="0" borderId="1" xfId="0" applyNumberFormat="1" applyFont="1" applyFill="1" applyBorder="1" applyAlignment="1">
      <alignment horizontal="center" vertical="center"/>
    </xf>
    <xf numFmtId="0" fontId="15" fillId="0" borderId="16" xfId="0" applyFont="1" applyFill="1" applyBorder="1" applyAlignment="1">
      <alignment horizontal="center" vertical="center"/>
    </xf>
    <xf numFmtId="0" fontId="56" fillId="0" borderId="11" xfId="0" applyFont="1" applyFill="1" applyBorder="1" applyAlignment="1">
      <alignment horizontal="center" vertical="center" wrapText="1"/>
    </xf>
    <xf numFmtId="0" fontId="57" fillId="0" borderId="1" xfId="0" applyFont="1" applyFill="1" applyBorder="1" applyAlignment="1">
      <alignment horizontal="center" vertical="center"/>
    </xf>
    <xf numFmtId="0" fontId="58" fillId="0" borderId="1" xfId="0" applyFont="1" applyFill="1" applyBorder="1" applyAlignment="1">
      <alignment horizontal="center" vertical="center"/>
    </xf>
    <xf numFmtId="0" fontId="59"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xf>
    <xf numFmtId="0" fontId="60" fillId="0" borderId="1" xfId="0" applyFont="1" applyFill="1" applyBorder="1" applyAlignment="1">
      <alignment vertical="center" wrapText="1"/>
    </xf>
    <xf numFmtId="0" fontId="61"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49" fontId="58" fillId="0" borderId="1" xfId="0" applyNumberFormat="1" applyFont="1" applyFill="1" applyBorder="1" applyAlignment="1">
      <alignment horizontal="center" vertical="center" wrapText="1"/>
    </xf>
    <xf numFmtId="49" fontId="58" fillId="0" borderId="1" xfId="0" applyNumberFormat="1" applyFont="1" applyFill="1" applyBorder="1" applyAlignment="1" applyProtection="1">
      <alignment horizontal="center" vertical="center" wrapText="1"/>
    </xf>
    <xf numFmtId="0" fontId="58" fillId="0" borderId="1" xfId="0" applyFont="1" applyFill="1" applyBorder="1" applyAlignment="1">
      <alignment horizontal="center" vertical="center" wrapText="1"/>
    </xf>
    <xf numFmtId="49"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lignment horizontal="center" vertical="center" wrapText="1"/>
    </xf>
    <xf numFmtId="0" fontId="58" fillId="0" borderId="1" xfId="0" applyNumberFormat="1" applyFont="1" applyFill="1" applyBorder="1" applyAlignment="1" applyProtection="1">
      <alignment horizontal="center" vertical="center" wrapText="1"/>
      <protection locked="0"/>
    </xf>
    <xf numFmtId="49" fontId="58" fillId="0" borderId="1" xfId="0" applyNumberFormat="1" applyFont="1" applyFill="1" applyBorder="1" applyAlignment="1" applyProtection="1">
      <alignment horizontal="center" vertical="center"/>
      <protection locked="0"/>
    </xf>
    <xf numFmtId="0" fontId="55"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66" fillId="0" borderId="1" xfId="0"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0" fontId="18" fillId="0" borderId="1" xfId="40" applyFont="1" applyFill="1" applyBorder="1" applyAlignment="1">
      <alignment horizontal="center" vertical="center" wrapText="1"/>
    </xf>
    <xf numFmtId="0" fontId="67" fillId="0" borderId="0" xfId="0" applyFont="1">
      <alignment vertical="center"/>
    </xf>
    <xf numFmtId="0" fontId="67" fillId="0" borderId="0" xfId="0" applyFont="1" applyAlignment="1">
      <alignment horizontal="center" vertical="center"/>
    </xf>
    <xf numFmtId="0" fontId="68"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8" fillId="0" borderId="1" xfId="0" applyNumberFormat="1" applyFont="1" applyFill="1" applyBorder="1" applyAlignment="1">
      <alignment horizontal="center" vertical="center"/>
    </xf>
    <xf numFmtId="0" fontId="68" fillId="0" borderId="1" xfId="0" applyNumberFormat="1" applyFont="1" applyFill="1" applyBorder="1" applyAlignment="1">
      <alignment horizontal="center" vertical="center"/>
    </xf>
    <xf numFmtId="0" fontId="18" fillId="0" borderId="0" xfId="0" applyFont="1" applyFill="1" applyAlignment="1">
      <alignment horizontal="center" vertical="center"/>
    </xf>
    <xf numFmtId="0" fontId="16" fillId="0" borderId="0" xfId="0" applyFont="1">
      <alignment vertical="center"/>
    </xf>
    <xf numFmtId="0" fontId="25"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5" fillId="0" borderId="0" xfId="0" applyFont="1" applyFill="1" applyAlignment="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69" fillId="0" borderId="3" xfId="0" applyFont="1" applyFill="1" applyBorder="1" applyAlignment="1">
      <alignment horizontal="center" vertical="center"/>
    </xf>
    <xf numFmtId="0" fontId="69" fillId="0" borderId="4" xfId="0" applyFont="1" applyFill="1" applyBorder="1" applyAlignment="1">
      <alignment horizontal="center" vertical="center"/>
    </xf>
    <xf numFmtId="0" fontId="1" fillId="0" borderId="17" xfId="0" applyFont="1" applyFill="1" applyBorder="1" applyAlignment="1" applyProtection="1">
      <alignment horizontal="center" vertical="center" wrapText="1"/>
      <protection locked="0"/>
    </xf>
    <xf numFmtId="0" fontId="1" fillId="0" borderId="0" xfId="0" applyFont="1" applyFill="1" applyAlignment="1" applyProtection="1">
      <alignment horizontal="center" vertical="center" wrapText="1"/>
      <protection locked="0"/>
    </xf>
    <xf numFmtId="49" fontId="15" fillId="0" borderId="1" xfId="46" applyNumberFormat="1" applyFont="1" applyFill="1" applyBorder="1" applyAlignment="1">
      <alignment horizontal="center" vertical="center" wrapText="1"/>
    </xf>
    <xf numFmtId="49" fontId="15" fillId="0" borderId="1" xfId="46" applyNumberFormat="1" applyFont="1" applyFill="1" applyBorder="1" applyAlignment="1">
      <alignment horizontal="center" vertical="center"/>
    </xf>
    <xf numFmtId="0" fontId="15" fillId="0" borderId="1" xfId="52" applyFont="1" applyFill="1" applyBorder="1" applyAlignment="1">
      <alignment horizontal="center" vertical="center"/>
    </xf>
    <xf numFmtId="0" fontId="16" fillId="0" borderId="0" xfId="0" applyFont="1" applyAlignment="1">
      <alignment horizontal="left" vertical="center"/>
    </xf>
    <xf numFmtId="0" fontId="0" fillId="0" borderId="1" xfId="0" applyBorder="1">
      <alignment vertical="center"/>
    </xf>
    <xf numFmtId="0" fontId="15" fillId="0" borderId="0" xfId="0" applyFont="1" applyFill="1" applyAlignment="1">
      <alignment horizontal="left" vertical="center"/>
    </xf>
    <xf numFmtId="0" fontId="16" fillId="0" borderId="1" xfId="0" applyNumberFormat="1" applyFont="1" applyFill="1" applyBorder="1" applyAlignment="1">
      <alignment horizontal="center" vertical="center"/>
    </xf>
    <xf numFmtId="0" fontId="15" fillId="0" borderId="0" xfId="0" applyNumberFormat="1" applyFont="1" applyFill="1" applyAlignment="1">
      <alignment horizontal="left" vertical="center"/>
    </xf>
    <xf numFmtId="49" fontId="15" fillId="0" borderId="1" xfId="46" applyNumberFormat="1" applyFont="1" applyFill="1" applyBorder="1" applyAlignment="1" applyProtection="1">
      <alignment horizontal="center" vertical="center"/>
      <protection locked="0"/>
    </xf>
    <xf numFmtId="0" fontId="70" fillId="0" borderId="1" xfId="0" applyNumberFormat="1"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NumberFormat="1" applyFont="1" applyFill="1" applyBorder="1" applyAlignment="1">
      <alignment horizontal="left" vertical="center"/>
    </xf>
    <xf numFmtId="0" fontId="16" fillId="0" borderId="1" xfId="0" applyFont="1" applyFill="1" applyBorder="1">
      <alignment vertical="center"/>
    </xf>
    <xf numFmtId="0" fontId="25" fillId="0" borderId="0" xfId="0" applyFont="1" applyFill="1" applyBorder="1" applyAlignment="1">
      <alignment horizontal="left" vertical="center"/>
    </xf>
    <xf numFmtId="0" fontId="15" fillId="0" borderId="1" xfId="0" applyNumberFormat="1" applyFont="1" applyFill="1" applyBorder="1" applyAlignment="1" applyProtection="1">
      <alignment horizontal="center" vertical="center"/>
    </xf>
    <xf numFmtId="0" fontId="71" fillId="0" borderId="1" xfId="0" applyNumberFormat="1" applyFont="1" applyFill="1" applyBorder="1" applyAlignment="1" applyProtection="1">
      <alignment horizontal="center" vertical="center"/>
    </xf>
    <xf numFmtId="0" fontId="16" fillId="0" borderId="0" xfId="0" applyFont="1" applyFill="1" applyBorder="1" applyAlignment="1">
      <alignment horizontal="left" vertical="center"/>
    </xf>
    <xf numFmtId="0" fontId="25" fillId="0" borderId="0" xfId="0" applyFont="1" applyFill="1" applyAlignment="1">
      <alignment horizontal="lef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49" fontId="15" fillId="0" borderId="1" xfId="0" applyNumberFormat="1" applyFont="1" applyFill="1" applyBorder="1" applyAlignment="1">
      <alignment horizontal="center" vertical="center" wrapText="1"/>
    </xf>
    <xf numFmtId="0" fontId="15" fillId="0" borderId="1" xfId="46" applyFont="1" applyFill="1" applyBorder="1" applyAlignment="1">
      <alignment horizontal="center" vertical="center" wrapText="1"/>
    </xf>
    <xf numFmtId="0" fontId="16" fillId="0" borderId="0" xfId="0" applyFont="1" applyFill="1" applyAlignment="1">
      <alignment horizontal="left" vertical="center"/>
    </xf>
    <xf numFmtId="0" fontId="25" fillId="0" borderId="0" xfId="0" applyFont="1" applyFill="1" applyAlignment="1">
      <alignment horizontal="left" vertical="center" wrapText="1"/>
    </xf>
    <xf numFmtId="0" fontId="15" fillId="0" borderId="1" xfId="46" applyFont="1" applyFill="1" applyBorder="1" applyAlignment="1">
      <alignment horizontal="center" vertical="center"/>
    </xf>
    <xf numFmtId="0" fontId="25" fillId="0" borderId="0" xfId="0" applyFont="1" applyFill="1" applyAlignment="1">
      <alignment horizontal="center" vertical="center" wrapText="1"/>
    </xf>
    <xf numFmtId="0" fontId="15" fillId="0" borderId="16" xfId="0" applyNumberFormat="1" applyFont="1" applyFill="1" applyBorder="1" applyAlignment="1">
      <alignment horizontal="center" vertical="center"/>
    </xf>
    <xf numFmtId="0" fontId="15" fillId="0" borderId="1" xfId="53" applyNumberFormat="1" applyFont="1" applyFill="1" applyBorder="1" applyAlignment="1">
      <alignment horizontal="center" vertical="center"/>
    </xf>
    <xf numFmtId="0" fontId="15" fillId="0" borderId="1" xfId="53" applyFont="1" applyFill="1" applyBorder="1" applyAlignment="1">
      <alignment horizontal="center" vertical="center"/>
    </xf>
    <xf numFmtId="0" fontId="70" fillId="0" borderId="1" xfId="0" applyFont="1" applyFill="1" applyBorder="1" applyAlignment="1">
      <alignment horizontal="center" vertical="center" wrapText="1"/>
    </xf>
    <xf numFmtId="49" fontId="0" fillId="0" borderId="0" xfId="0" applyNumberFormat="1" applyFill="1">
      <alignment vertical="center"/>
    </xf>
    <xf numFmtId="0" fontId="1" fillId="0" borderId="18" xfId="0" applyFont="1" applyFill="1" applyBorder="1" applyAlignment="1">
      <alignment horizontal="center" vertical="center"/>
    </xf>
    <xf numFmtId="0" fontId="1" fillId="0" borderId="7" xfId="0" applyFont="1" applyFill="1" applyBorder="1" applyAlignment="1" applyProtection="1">
      <alignment horizontal="center" vertical="center"/>
      <protection locked="0"/>
    </xf>
    <xf numFmtId="0" fontId="1" fillId="0" borderId="18" xfId="0" applyFont="1" applyFill="1" applyBorder="1" applyAlignment="1" applyProtection="1">
      <alignment horizontal="center" vertical="center"/>
      <protection locked="0"/>
    </xf>
    <xf numFmtId="0" fontId="1" fillId="0" borderId="6" xfId="0" applyFont="1" applyFill="1" applyBorder="1" applyAlignment="1">
      <alignment horizontal="center" vertical="center" wrapText="1"/>
    </xf>
    <xf numFmtId="49" fontId="1" fillId="0" borderId="6"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72" fillId="0" borderId="1" xfId="0" applyFont="1" applyFill="1" applyBorder="1" applyAlignment="1">
      <alignment horizontal="center" vertical="center"/>
    </xf>
    <xf numFmtId="49" fontId="73" fillId="0" borderId="1" xfId="0" applyNumberFormat="1" applyFont="1" applyFill="1" applyBorder="1" applyAlignment="1">
      <alignment horizontal="center" vertical="center"/>
    </xf>
    <xf numFmtId="0" fontId="73" fillId="0" borderId="1" xfId="0" applyNumberFormat="1" applyFont="1" applyFill="1" applyBorder="1"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applyAlignment="1">
      <alignment horizontal="center" vertical="center"/>
    </xf>
    <xf numFmtId="0" fontId="74" fillId="0" borderId="1" xfId="0" applyFont="1" applyFill="1" applyBorder="1" applyAlignment="1">
      <alignment horizontal="center" vertical="center"/>
    </xf>
    <xf numFmtId="0" fontId="74" fillId="0" borderId="16" xfId="0" applyFont="1" applyFill="1" applyBorder="1" applyAlignment="1">
      <alignment horizontal="center" vertical="center"/>
    </xf>
    <xf numFmtId="0" fontId="0" fillId="0" borderId="1" xfId="0" applyBorder="1" applyAlignment="1">
      <alignment horizontal="center" vertical="center"/>
    </xf>
    <xf numFmtId="0" fontId="1" fillId="0" borderId="1" xfId="0" applyFont="1" applyFill="1" applyBorder="1" applyAlignment="1" quotePrefix="1">
      <alignment horizontal="center" vertical="center"/>
    </xf>
    <xf numFmtId="0" fontId="15" fillId="0" borderId="1" xfId="0" applyFont="1" applyFill="1" applyBorder="1" applyAlignment="1" quotePrefix="1">
      <alignment horizontal="center" vertical="center"/>
    </xf>
    <xf numFmtId="0" fontId="1" fillId="0" borderId="1" xfId="0" applyFont="1" applyFill="1" applyBorder="1" applyAlignment="1" quotePrefix="1">
      <alignment horizontal="center" vertical="center" wrapText="1"/>
    </xf>
    <xf numFmtId="0" fontId="36" fillId="0" borderId="1" xfId="0" applyFont="1" applyFill="1" applyBorder="1" quotePrefix="1">
      <alignment vertical="center"/>
    </xf>
    <xf numFmtId="49" fontId="15" fillId="0" borderId="1" xfId="0" applyNumberFormat="1" applyFont="1" applyFill="1" applyBorder="1" applyAlignment="1" quotePrefix="1">
      <alignment horizontal="center" vertical="center"/>
    </xf>
    <xf numFmtId="49" fontId="23"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xf>
    <xf numFmtId="0" fontId="7" fillId="0" borderId="1" xfId="0" applyFont="1" applyFill="1" applyBorder="1" applyAlignment="1" quotePrefix="1">
      <alignment horizontal="center" vertical="center"/>
    </xf>
    <xf numFmtId="0" fontId="14" fillId="0" borderId="1" xfId="0" applyFont="1" applyFill="1" applyBorder="1" applyAlignment="1" quotePrefix="1">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常规_Sheet10_Sheet9"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常规_因灾倒房台账"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3" xfId="52"/>
    <cellStyle name="常规 2" xfId="53"/>
    <cellStyle name="常规 29" xfId="54"/>
  </cellStyles>
  <dxfs count="3">
    <dxf>
      <font>
        <color rgb="FF9C0006"/>
      </font>
      <fill>
        <patternFill patternType="solid">
          <bgColor rgb="FFFFC7CE"/>
        </patternFill>
      </fill>
    </dxf>
    <dxf>
      <fill>
        <patternFill patternType="solid">
          <bgColor rgb="FFFF99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R1421"/>
  <sheetViews>
    <sheetView workbookViewId="0">
      <pane ySplit="5" topLeftCell="A6" activePane="bottomLeft" state="frozen"/>
      <selection/>
      <selection pane="bottomLeft" activeCell="H4" sqref="H$1:H$1048576"/>
    </sheetView>
  </sheetViews>
  <sheetFormatPr defaultColWidth="9" defaultRowHeight="27" customHeight="1"/>
  <cols>
    <col min="1" max="1" width="7.13333333333333" style="276" customWidth="1"/>
    <col min="2" max="2" width="7.5" style="276" customWidth="1"/>
    <col min="3" max="3" width="5.63333333333333" style="276" customWidth="1"/>
    <col min="4" max="4" width="9" style="276"/>
    <col min="5" max="5" width="9.13333333333333" style="276" customWidth="1"/>
    <col min="6" max="6" width="14.4083333333333" style="276" customWidth="1"/>
    <col min="7" max="7" width="9" style="276"/>
    <col min="8" max="8" width="15.5833333333333" style="276" customWidth="1"/>
    <col min="9" max="9" width="9" style="276" customWidth="1"/>
    <col min="10" max="10" width="23.6333333333333" style="276" customWidth="1"/>
    <col min="11" max="11" width="11.8833333333333" style="276" customWidth="1"/>
    <col min="12" max="12" width="16.1333333333333" style="276" customWidth="1"/>
    <col min="13" max="13" width="9" style="276"/>
    <col min="14" max="14" width="14.75" customWidth="1"/>
    <col min="15" max="15" width="20.5" customWidth="1"/>
    <col min="16" max="21" width="9" style="276"/>
    <col min="22" max="44" width="9" style="179"/>
    <col min="45" max="16384" width="9" style="276"/>
  </cols>
  <sheetData>
    <row r="1" s="276" customFormat="1" customHeight="1" spans="1:15">
      <c r="A1" s="279" t="s">
        <v>0</v>
      </c>
      <c r="B1" s="279"/>
      <c r="C1" s="279"/>
      <c r="D1" s="279"/>
      <c r="E1" s="279"/>
      <c r="F1" s="279"/>
      <c r="G1" s="279"/>
      <c r="H1" s="279"/>
      <c r="I1" s="279"/>
      <c r="J1" s="279"/>
      <c r="K1" s="279"/>
      <c r="L1" s="279"/>
      <c r="M1" s="279"/>
      <c r="N1" s="279"/>
      <c r="O1" s="280"/>
    </row>
    <row r="2" s="276" customFormat="1" customHeight="1" spans="1:15">
      <c r="A2" s="2"/>
      <c r="B2" s="2"/>
      <c r="C2" s="2"/>
      <c r="D2" s="2"/>
      <c r="E2" s="2"/>
      <c r="F2" s="2"/>
      <c r="G2" s="2"/>
      <c r="H2" s="2"/>
      <c r="I2" s="2"/>
      <c r="J2" s="2"/>
      <c r="K2" s="2"/>
      <c r="L2" s="2"/>
      <c r="M2" s="2"/>
      <c r="N2" s="2"/>
      <c r="O2" s="2"/>
    </row>
    <row r="3" s="276" customFormat="1" customHeight="1" spans="1:15">
      <c r="A3" s="2" t="s">
        <v>1</v>
      </c>
      <c r="B3" s="2" t="s">
        <v>2</v>
      </c>
      <c r="C3" s="2"/>
      <c r="D3" s="2"/>
      <c r="E3" s="2"/>
      <c r="F3" s="2"/>
      <c r="G3" s="2" t="s">
        <v>3</v>
      </c>
      <c r="H3" s="2"/>
      <c r="I3" s="2"/>
      <c r="J3" s="2"/>
      <c r="K3" s="18" t="s">
        <v>4</v>
      </c>
      <c r="L3" s="18" t="s">
        <v>5</v>
      </c>
      <c r="M3" s="18"/>
      <c r="N3" s="19"/>
      <c r="O3" s="18"/>
    </row>
    <row r="4" s="276" customFormat="1" ht="62" customHeight="1" spans="1:15">
      <c r="A4" s="2"/>
      <c r="B4" s="53" t="s">
        <v>6</v>
      </c>
      <c r="C4" s="2" t="s">
        <v>7</v>
      </c>
      <c r="D4" s="2" t="s">
        <v>8</v>
      </c>
      <c r="E4" s="53" t="s">
        <v>9</v>
      </c>
      <c r="F4" s="53" t="s">
        <v>10</v>
      </c>
      <c r="G4" s="53" t="s">
        <v>11</v>
      </c>
      <c r="H4" s="53" t="s">
        <v>12</v>
      </c>
      <c r="I4" s="53" t="s">
        <v>13</v>
      </c>
      <c r="J4" s="53" t="s">
        <v>14</v>
      </c>
      <c r="K4" s="53" t="s">
        <v>15</v>
      </c>
      <c r="L4" s="53" t="s">
        <v>16</v>
      </c>
      <c r="M4" s="20" t="s">
        <v>17</v>
      </c>
      <c r="N4" s="21" t="s">
        <v>18</v>
      </c>
      <c r="O4" s="20" t="s">
        <v>19</v>
      </c>
    </row>
    <row r="5" s="222" customFormat="1" ht="18.75" spans="1:15">
      <c r="A5" s="2" t="s">
        <v>20</v>
      </c>
      <c r="B5" s="282" t="s">
        <v>21</v>
      </c>
      <c r="C5" s="282" t="s">
        <v>21</v>
      </c>
      <c r="D5" s="282" t="s">
        <v>21</v>
      </c>
      <c r="E5" s="282" t="s">
        <v>21</v>
      </c>
      <c r="F5" s="282" t="s">
        <v>21</v>
      </c>
      <c r="G5" s="282" t="s">
        <v>21</v>
      </c>
      <c r="H5" s="282" t="s">
        <v>21</v>
      </c>
      <c r="I5" s="2" t="s">
        <v>22</v>
      </c>
      <c r="J5" s="282" t="s">
        <v>21</v>
      </c>
      <c r="K5" s="282" t="s">
        <v>21</v>
      </c>
      <c r="L5" s="182" t="s">
        <v>22</v>
      </c>
      <c r="M5" s="281"/>
      <c r="N5" s="236"/>
      <c r="O5" s="236"/>
    </row>
    <row r="6" s="179" customFormat="1" customHeight="1" spans="1:15">
      <c r="A6" s="27">
        <v>1</v>
      </c>
      <c r="B6" s="27" t="s">
        <v>23</v>
      </c>
      <c r="C6" s="27" t="s">
        <v>24</v>
      </c>
      <c r="D6" s="27" t="s">
        <v>25</v>
      </c>
      <c r="E6" s="27" t="s">
        <v>26</v>
      </c>
      <c r="F6" s="91" t="s">
        <v>27</v>
      </c>
      <c r="G6" s="91" t="s">
        <v>28</v>
      </c>
      <c r="H6" s="91" t="s">
        <v>29</v>
      </c>
      <c r="I6" s="91">
        <v>4</v>
      </c>
      <c r="J6" s="91" t="s">
        <v>30</v>
      </c>
      <c r="K6" s="27" t="s">
        <v>31</v>
      </c>
      <c r="L6" s="91">
        <v>4</v>
      </c>
      <c r="M6" s="27">
        <f>L6*130</f>
        <v>520</v>
      </c>
      <c r="N6" s="23"/>
      <c r="O6" s="24" t="s">
        <v>32</v>
      </c>
    </row>
    <row r="7" s="179" customFormat="1" customHeight="1" spans="1:15">
      <c r="A7" s="27">
        <v>2</v>
      </c>
      <c r="B7" s="27" t="s">
        <v>23</v>
      </c>
      <c r="C7" s="27" t="s">
        <v>24</v>
      </c>
      <c r="D7" s="27" t="s">
        <v>25</v>
      </c>
      <c r="E7" s="27" t="s">
        <v>26</v>
      </c>
      <c r="F7" s="91" t="s">
        <v>27</v>
      </c>
      <c r="G7" s="91" t="s">
        <v>33</v>
      </c>
      <c r="H7" s="91" t="s">
        <v>29</v>
      </c>
      <c r="I7" s="91">
        <v>7</v>
      </c>
      <c r="J7" s="91" t="s">
        <v>30</v>
      </c>
      <c r="K7" s="27" t="s">
        <v>31</v>
      </c>
      <c r="L7" s="91">
        <v>7</v>
      </c>
      <c r="M7" s="27">
        <f t="shared" ref="M7:M19" si="0">L7*130</f>
        <v>910</v>
      </c>
      <c r="N7" s="23"/>
      <c r="O7" s="24" t="s">
        <v>32</v>
      </c>
    </row>
    <row r="8" s="179" customFormat="1" customHeight="1" spans="1:15">
      <c r="A8" s="27">
        <v>3</v>
      </c>
      <c r="B8" s="27" t="s">
        <v>23</v>
      </c>
      <c r="C8" s="27" t="s">
        <v>24</v>
      </c>
      <c r="D8" s="27" t="s">
        <v>25</v>
      </c>
      <c r="E8" s="27" t="s">
        <v>26</v>
      </c>
      <c r="F8" s="91" t="s">
        <v>27</v>
      </c>
      <c r="G8" s="91" t="s">
        <v>34</v>
      </c>
      <c r="H8" s="91" t="s">
        <v>29</v>
      </c>
      <c r="I8" s="91">
        <v>2</v>
      </c>
      <c r="J8" s="91" t="s">
        <v>30</v>
      </c>
      <c r="K8" s="27" t="s">
        <v>31</v>
      </c>
      <c r="L8" s="91">
        <v>2</v>
      </c>
      <c r="M8" s="27">
        <f t="shared" si="0"/>
        <v>260</v>
      </c>
      <c r="N8" s="23"/>
      <c r="O8" s="24" t="s">
        <v>32</v>
      </c>
    </row>
    <row r="9" s="179" customFormat="1" customHeight="1" spans="1:15">
      <c r="A9" s="27">
        <v>4</v>
      </c>
      <c r="B9" s="27" t="s">
        <v>23</v>
      </c>
      <c r="C9" s="27" t="s">
        <v>24</v>
      </c>
      <c r="D9" s="27" t="s">
        <v>25</v>
      </c>
      <c r="E9" s="27" t="s">
        <v>26</v>
      </c>
      <c r="F9" s="91" t="s">
        <v>27</v>
      </c>
      <c r="G9" s="91" t="s">
        <v>35</v>
      </c>
      <c r="H9" s="91" t="s">
        <v>29</v>
      </c>
      <c r="I9" s="91">
        <v>5</v>
      </c>
      <c r="J9" s="91" t="s">
        <v>30</v>
      </c>
      <c r="K9" s="27" t="s">
        <v>31</v>
      </c>
      <c r="L9" s="91">
        <v>5</v>
      </c>
      <c r="M9" s="27">
        <f t="shared" si="0"/>
        <v>650</v>
      </c>
      <c r="N9" s="23"/>
      <c r="O9" s="24" t="s">
        <v>32</v>
      </c>
    </row>
    <row r="10" s="179" customFormat="1" customHeight="1" spans="1:15">
      <c r="A10" s="27">
        <v>5</v>
      </c>
      <c r="B10" s="27" t="s">
        <v>23</v>
      </c>
      <c r="C10" s="27" t="s">
        <v>24</v>
      </c>
      <c r="D10" s="27" t="s">
        <v>25</v>
      </c>
      <c r="E10" s="27" t="s">
        <v>26</v>
      </c>
      <c r="F10" s="91" t="s">
        <v>27</v>
      </c>
      <c r="G10" s="91" t="s">
        <v>36</v>
      </c>
      <c r="H10" s="91" t="s">
        <v>29</v>
      </c>
      <c r="I10" s="91">
        <v>3</v>
      </c>
      <c r="J10" s="91" t="s">
        <v>30</v>
      </c>
      <c r="K10" s="27" t="s">
        <v>31</v>
      </c>
      <c r="L10" s="91">
        <v>3</v>
      </c>
      <c r="M10" s="27">
        <f t="shared" si="0"/>
        <v>390</v>
      </c>
      <c r="N10" s="23"/>
      <c r="O10" s="24" t="s">
        <v>32</v>
      </c>
    </row>
    <row r="11" s="179" customFormat="1" customHeight="1" spans="1:15">
      <c r="A11" s="27">
        <v>6</v>
      </c>
      <c r="B11" s="27" t="s">
        <v>23</v>
      </c>
      <c r="C11" s="27" t="s">
        <v>24</v>
      </c>
      <c r="D11" s="27" t="s">
        <v>25</v>
      </c>
      <c r="E11" s="27" t="s">
        <v>26</v>
      </c>
      <c r="F11" s="91" t="s">
        <v>27</v>
      </c>
      <c r="G11" s="91" t="s">
        <v>37</v>
      </c>
      <c r="H11" s="91" t="s">
        <v>29</v>
      </c>
      <c r="I11" s="91">
        <v>3</v>
      </c>
      <c r="J11" s="91" t="s">
        <v>30</v>
      </c>
      <c r="K11" s="27" t="s">
        <v>31</v>
      </c>
      <c r="L11" s="91">
        <v>3</v>
      </c>
      <c r="M11" s="27">
        <f t="shared" si="0"/>
        <v>390</v>
      </c>
      <c r="N11" s="23"/>
      <c r="O11" s="24" t="s">
        <v>32</v>
      </c>
    </row>
    <row r="12" s="179" customFormat="1" customHeight="1" spans="1:15">
      <c r="A12" s="27">
        <v>7</v>
      </c>
      <c r="B12" s="27" t="s">
        <v>23</v>
      </c>
      <c r="C12" s="27" t="s">
        <v>24</v>
      </c>
      <c r="D12" s="27" t="s">
        <v>25</v>
      </c>
      <c r="E12" s="27" t="s">
        <v>26</v>
      </c>
      <c r="F12" s="91" t="s">
        <v>27</v>
      </c>
      <c r="G12" s="91" t="s">
        <v>38</v>
      </c>
      <c r="H12" s="91" t="s">
        <v>29</v>
      </c>
      <c r="I12" s="91">
        <v>4</v>
      </c>
      <c r="J12" s="91" t="s">
        <v>30</v>
      </c>
      <c r="K12" s="27" t="s">
        <v>31</v>
      </c>
      <c r="L12" s="91">
        <v>4</v>
      </c>
      <c r="M12" s="27">
        <f t="shared" si="0"/>
        <v>520</v>
      </c>
      <c r="N12" s="23"/>
      <c r="O12" s="24" t="s">
        <v>32</v>
      </c>
    </row>
    <row r="13" s="179" customFormat="1" customHeight="1" spans="1:15">
      <c r="A13" s="27">
        <v>8</v>
      </c>
      <c r="B13" s="27" t="s">
        <v>23</v>
      </c>
      <c r="C13" s="27" t="s">
        <v>24</v>
      </c>
      <c r="D13" s="27" t="s">
        <v>25</v>
      </c>
      <c r="E13" s="27" t="s">
        <v>26</v>
      </c>
      <c r="F13" s="91" t="s">
        <v>27</v>
      </c>
      <c r="G13" s="91" t="s">
        <v>39</v>
      </c>
      <c r="H13" s="91" t="s">
        <v>29</v>
      </c>
      <c r="I13" s="91">
        <v>6</v>
      </c>
      <c r="J13" s="91" t="s">
        <v>30</v>
      </c>
      <c r="K13" s="27" t="s">
        <v>31</v>
      </c>
      <c r="L13" s="91">
        <v>6</v>
      </c>
      <c r="M13" s="27">
        <f t="shared" si="0"/>
        <v>780</v>
      </c>
      <c r="N13" s="23"/>
      <c r="O13" s="24" t="s">
        <v>32</v>
      </c>
    </row>
    <row r="14" s="179" customFormat="1" customHeight="1" spans="1:15">
      <c r="A14" s="27">
        <v>9</v>
      </c>
      <c r="B14" s="27" t="s">
        <v>23</v>
      </c>
      <c r="C14" s="27" t="s">
        <v>24</v>
      </c>
      <c r="D14" s="27" t="s">
        <v>25</v>
      </c>
      <c r="E14" s="27" t="s">
        <v>26</v>
      </c>
      <c r="F14" s="91" t="s">
        <v>27</v>
      </c>
      <c r="G14" s="91" t="s">
        <v>40</v>
      </c>
      <c r="H14" s="91" t="s">
        <v>29</v>
      </c>
      <c r="I14" s="91">
        <v>4</v>
      </c>
      <c r="J14" s="91" t="s">
        <v>30</v>
      </c>
      <c r="K14" s="27" t="s">
        <v>31</v>
      </c>
      <c r="L14" s="91">
        <v>4</v>
      </c>
      <c r="M14" s="27">
        <f t="shared" si="0"/>
        <v>520</v>
      </c>
      <c r="N14" s="23"/>
      <c r="O14" s="24" t="s">
        <v>32</v>
      </c>
    </row>
    <row r="15" s="179" customFormat="1" customHeight="1" spans="1:15">
      <c r="A15" s="27">
        <v>10</v>
      </c>
      <c r="B15" s="27" t="s">
        <v>23</v>
      </c>
      <c r="C15" s="27" t="s">
        <v>24</v>
      </c>
      <c r="D15" s="27" t="s">
        <v>25</v>
      </c>
      <c r="E15" s="27" t="s">
        <v>26</v>
      </c>
      <c r="F15" s="91" t="s">
        <v>27</v>
      </c>
      <c r="G15" s="91" t="s">
        <v>41</v>
      </c>
      <c r="H15" s="91" t="s">
        <v>29</v>
      </c>
      <c r="I15" s="91">
        <v>6</v>
      </c>
      <c r="J15" s="91" t="s">
        <v>30</v>
      </c>
      <c r="K15" s="27" t="s">
        <v>31</v>
      </c>
      <c r="L15" s="91">
        <v>6</v>
      </c>
      <c r="M15" s="27">
        <f t="shared" si="0"/>
        <v>780</v>
      </c>
      <c r="N15" s="23"/>
      <c r="O15" s="24" t="s">
        <v>32</v>
      </c>
    </row>
    <row r="16" s="179" customFormat="1" customHeight="1" spans="1:15">
      <c r="A16" s="27">
        <v>11</v>
      </c>
      <c r="B16" s="27" t="s">
        <v>23</v>
      </c>
      <c r="C16" s="27" t="s">
        <v>24</v>
      </c>
      <c r="D16" s="27" t="s">
        <v>25</v>
      </c>
      <c r="E16" s="27" t="s">
        <v>26</v>
      </c>
      <c r="F16" s="91" t="s">
        <v>27</v>
      </c>
      <c r="G16" s="91" t="s">
        <v>42</v>
      </c>
      <c r="H16" s="91" t="s">
        <v>29</v>
      </c>
      <c r="I16" s="91">
        <v>6</v>
      </c>
      <c r="J16" s="91" t="s">
        <v>30</v>
      </c>
      <c r="K16" s="27" t="s">
        <v>31</v>
      </c>
      <c r="L16" s="91">
        <v>6</v>
      </c>
      <c r="M16" s="27">
        <f t="shared" si="0"/>
        <v>780</v>
      </c>
      <c r="N16" s="23"/>
      <c r="O16" s="24" t="s">
        <v>32</v>
      </c>
    </row>
    <row r="17" s="179" customFormat="1" customHeight="1" spans="1:15">
      <c r="A17" s="27">
        <v>12</v>
      </c>
      <c r="B17" s="27" t="s">
        <v>23</v>
      </c>
      <c r="C17" s="27" t="s">
        <v>24</v>
      </c>
      <c r="D17" s="27" t="s">
        <v>25</v>
      </c>
      <c r="E17" s="27" t="s">
        <v>26</v>
      </c>
      <c r="F17" s="91" t="s">
        <v>27</v>
      </c>
      <c r="G17" s="91" t="s">
        <v>43</v>
      </c>
      <c r="H17" s="91" t="s">
        <v>29</v>
      </c>
      <c r="I17" s="91">
        <v>6</v>
      </c>
      <c r="J17" s="91" t="s">
        <v>30</v>
      </c>
      <c r="K17" s="27" t="s">
        <v>31</v>
      </c>
      <c r="L17" s="91">
        <v>6</v>
      </c>
      <c r="M17" s="27">
        <f t="shared" si="0"/>
        <v>780</v>
      </c>
      <c r="N17" s="23"/>
      <c r="O17" s="24" t="s">
        <v>32</v>
      </c>
    </row>
    <row r="18" s="179" customFormat="1" customHeight="1" spans="1:15">
      <c r="A18" s="27">
        <v>13</v>
      </c>
      <c r="B18" s="27" t="s">
        <v>23</v>
      </c>
      <c r="C18" s="27" t="s">
        <v>24</v>
      </c>
      <c r="D18" s="27" t="s">
        <v>25</v>
      </c>
      <c r="E18" s="27" t="s">
        <v>26</v>
      </c>
      <c r="F18" s="91" t="s">
        <v>27</v>
      </c>
      <c r="G18" s="91" t="s">
        <v>44</v>
      </c>
      <c r="H18" s="91" t="s">
        <v>29</v>
      </c>
      <c r="I18" s="91">
        <v>7</v>
      </c>
      <c r="J18" s="91" t="s">
        <v>30</v>
      </c>
      <c r="K18" s="27" t="s">
        <v>31</v>
      </c>
      <c r="L18" s="91">
        <v>7</v>
      </c>
      <c r="M18" s="27">
        <f t="shared" si="0"/>
        <v>910</v>
      </c>
      <c r="N18" s="23"/>
      <c r="O18" s="24" t="s">
        <v>32</v>
      </c>
    </row>
    <row r="19" s="179" customFormat="1" customHeight="1" spans="1:15">
      <c r="A19" s="27">
        <v>14</v>
      </c>
      <c r="B19" s="27" t="s">
        <v>23</v>
      </c>
      <c r="C19" s="27" t="s">
        <v>24</v>
      </c>
      <c r="D19" s="27" t="s">
        <v>25</v>
      </c>
      <c r="E19" s="27" t="s">
        <v>26</v>
      </c>
      <c r="F19" s="91" t="s">
        <v>27</v>
      </c>
      <c r="G19" s="91" t="s">
        <v>45</v>
      </c>
      <c r="H19" s="91" t="s">
        <v>29</v>
      </c>
      <c r="I19" s="91">
        <v>4</v>
      </c>
      <c r="J19" s="91" t="s">
        <v>30</v>
      </c>
      <c r="K19" s="27" t="s">
        <v>31</v>
      </c>
      <c r="L19" s="91">
        <v>4</v>
      </c>
      <c r="M19" s="27">
        <f t="shared" si="0"/>
        <v>520</v>
      </c>
      <c r="N19" s="23"/>
      <c r="O19" s="24" t="s">
        <v>32</v>
      </c>
    </row>
    <row r="20" s="179" customFormat="1" customHeight="1" spans="1:15">
      <c r="A20" s="27">
        <v>15</v>
      </c>
      <c r="B20" s="27" t="s">
        <v>23</v>
      </c>
      <c r="C20" s="27" t="s">
        <v>24</v>
      </c>
      <c r="D20" s="27" t="s">
        <v>25</v>
      </c>
      <c r="E20" s="27" t="s">
        <v>26</v>
      </c>
      <c r="F20" s="91" t="s">
        <v>27</v>
      </c>
      <c r="G20" s="91" t="s">
        <v>46</v>
      </c>
      <c r="H20" s="91" t="s">
        <v>47</v>
      </c>
      <c r="I20" s="91">
        <v>1</v>
      </c>
      <c r="J20" s="91" t="s">
        <v>30</v>
      </c>
      <c r="K20" s="27" t="s">
        <v>31</v>
      </c>
      <c r="L20" s="91">
        <v>1</v>
      </c>
      <c r="M20" s="27">
        <f>L20*312</f>
        <v>312</v>
      </c>
      <c r="N20" s="23"/>
      <c r="O20" s="24" t="s">
        <v>32</v>
      </c>
    </row>
    <row r="21" s="179" customFormat="1" customHeight="1" spans="1:15">
      <c r="A21" s="27">
        <v>16</v>
      </c>
      <c r="B21" s="27" t="s">
        <v>23</v>
      </c>
      <c r="C21" s="27" t="s">
        <v>24</v>
      </c>
      <c r="D21" s="27" t="s">
        <v>25</v>
      </c>
      <c r="E21" s="27" t="s">
        <v>26</v>
      </c>
      <c r="F21" s="91" t="s">
        <v>27</v>
      </c>
      <c r="G21" s="91" t="s">
        <v>48</v>
      </c>
      <c r="H21" s="91" t="s">
        <v>47</v>
      </c>
      <c r="I21" s="91">
        <v>1</v>
      </c>
      <c r="J21" s="91" t="s">
        <v>30</v>
      </c>
      <c r="K21" s="27" t="s">
        <v>31</v>
      </c>
      <c r="L21" s="91">
        <v>1</v>
      </c>
      <c r="M21" s="27">
        <f t="shared" ref="M21:M52" si="1">L21*312</f>
        <v>312</v>
      </c>
      <c r="N21" s="23"/>
      <c r="O21" s="24" t="s">
        <v>32</v>
      </c>
    </row>
    <row r="22" s="179" customFormat="1" customHeight="1" spans="1:15">
      <c r="A22" s="27">
        <v>17</v>
      </c>
      <c r="B22" s="27" t="s">
        <v>23</v>
      </c>
      <c r="C22" s="27" t="s">
        <v>24</v>
      </c>
      <c r="D22" s="27" t="s">
        <v>25</v>
      </c>
      <c r="E22" s="27" t="s">
        <v>26</v>
      </c>
      <c r="F22" s="91" t="s">
        <v>27</v>
      </c>
      <c r="G22" s="91" t="s">
        <v>49</v>
      </c>
      <c r="H22" s="91" t="s">
        <v>47</v>
      </c>
      <c r="I22" s="91">
        <v>1</v>
      </c>
      <c r="J22" s="91" t="s">
        <v>30</v>
      </c>
      <c r="K22" s="27" t="s">
        <v>31</v>
      </c>
      <c r="L22" s="91">
        <v>1</v>
      </c>
      <c r="M22" s="27">
        <f t="shared" si="1"/>
        <v>312</v>
      </c>
      <c r="N22" s="23"/>
      <c r="O22" s="24" t="s">
        <v>32</v>
      </c>
    </row>
    <row r="23" s="179" customFormat="1" customHeight="1" spans="1:15">
      <c r="A23" s="27">
        <v>18</v>
      </c>
      <c r="B23" s="27" t="s">
        <v>23</v>
      </c>
      <c r="C23" s="27" t="s">
        <v>24</v>
      </c>
      <c r="D23" s="27" t="s">
        <v>25</v>
      </c>
      <c r="E23" s="27" t="s">
        <v>26</v>
      </c>
      <c r="F23" s="91" t="s">
        <v>27</v>
      </c>
      <c r="G23" s="91" t="s">
        <v>50</v>
      </c>
      <c r="H23" s="91" t="s">
        <v>51</v>
      </c>
      <c r="I23" s="91">
        <v>1</v>
      </c>
      <c r="J23" s="91" t="s">
        <v>30</v>
      </c>
      <c r="K23" s="27" t="s">
        <v>31</v>
      </c>
      <c r="L23" s="91">
        <v>1</v>
      </c>
      <c r="M23" s="27">
        <f t="shared" si="1"/>
        <v>312</v>
      </c>
      <c r="N23" s="23"/>
      <c r="O23" s="24" t="s">
        <v>32</v>
      </c>
    </row>
    <row r="24" s="179" customFormat="1" customHeight="1" spans="1:15">
      <c r="A24" s="27">
        <v>19</v>
      </c>
      <c r="B24" s="27" t="s">
        <v>23</v>
      </c>
      <c r="C24" s="27" t="s">
        <v>24</v>
      </c>
      <c r="D24" s="27" t="s">
        <v>25</v>
      </c>
      <c r="E24" s="27" t="s">
        <v>26</v>
      </c>
      <c r="F24" s="91" t="s">
        <v>27</v>
      </c>
      <c r="G24" s="91" t="s">
        <v>52</v>
      </c>
      <c r="H24" s="91" t="s">
        <v>51</v>
      </c>
      <c r="I24" s="91">
        <v>1</v>
      </c>
      <c r="J24" s="91" t="s">
        <v>30</v>
      </c>
      <c r="K24" s="27" t="s">
        <v>31</v>
      </c>
      <c r="L24" s="91">
        <v>1</v>
      </c>
      <c r="M24" s="27">
        <f t="shared" si="1"/>
        <v>312</v>
      </c>
      <c r="N24" s="23"/>
      <c r="O24" s="24" t="s">
        <v>32</v>
      </c>
    </row>
    <row r="25" s="179" customFormat="1" customHeight="1" spans="1:15">
      <c r="A25" s="27">
        <v>20</v>
      </c>
      <c r="B25" s="27" t="s">
        <v>23</v>
      </c>
      <c r="C25" s="27" t="s">
        <v>24</v>
      </c>
      <c r="D25" s="27" t="s">
        <v>25</v>
      </c>
      <c r="E25" s="27" t="s">
        <v>26</v>
      </c>
      <c r="F25" s="91" t="s">
        <v>53</v>
      </c>
      <c r="G25" s="91" t="s">
        <v>54</v>
      </c>
      <c r="H25" s="91" t="s">
        <v>51</v>
      </c>
      <c r="I25" s="91">
        <v>4</v>
      </c>
      <c r="J25" s="91" t="s">
        <v>55</v>
      </c>
      <c r="K25" s="27" t="s">
        <v>31</v>
      </c>
      <c r="L25" s="91">
        <v>4</v>
      </c>
      <c r="M25" s="27">
        <f t="shared" si="1"/>
        <v>1248</v>
      </c>
      <c r="N25" s="23"/>
      <c r="O25" s="24" t="s">
        <v>32</v>
      </c>
    </row>
    <row r="26" s="276" customFormat="1" customHeight="1" spans="1:44">
      <c r="A26" s="27">
        <v>21</v>
      </c>
      <c r="B26" s="27" t="s">
        <v>23</v>
      </c>
      <c r="C26" s="27" t="s">
        <v>24</v>
      </c>
      <c r="D26" s="27" t="s">
        <v>25</v>
      </c>
      <c r="E26" s="27" t="s">
        <v>26</v>
      </c>
      <c r="F26" s="91" t="s">
        <v>53</v>
      </c>
      <c r="G26" s="91" t="s">
        <v>56</v>
      </c>
      <c r="H26" s="91" t="s">
        <v>51</v>
      </c>
      <c r="I26" s="91">
        <v>3</v>
      </c>
      <c r="J26" s="91" t="s">
        <v>55</v>
      </c>
      <c r="K26" s="27" t="s">
        <v>31</v>
      </c>
      <c r="L26" s="91">
        <v>3</v>
      </c>
      <c r="M26" s="27">
        <f t="shared" si="1"/>
        <v>936</v>
      </c>
      <c r="N26" s="23"/>
      <c r="O26" s="24" t="s">
        <v>32</v>
      </c>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row>
    <row r="27" s="276" customFormat="1" customHeight="1" spans="1:44">
      <c r="A27" s="27">
        <v>22</v>
      </c>
      <c r="B27" s="27" t="s">
        <v>23</v>
      </c>
      <c r="C27" s="27" t="s">
        <v>24</v>
      </c>
      <c r="D27" s="27" t="s">
        <v>25</v>
      </c>
      <c r="E27" s="27" t="s">
        <v>26</v>
      </c>
      <c r="F27" s="91" t="s">
        <v>53</v>
      </c>
      <c r="G27" s="91" t="s">
        <v>57</v>
      </c>
      <c r="H27" s="91" t="s">
        <v>51</v>
      </c>
      <c r="I27" s="91">
        <v>2</v>
      </c>
      <c r="J27" s="91" t="s">
        <v>55</v>
      </c>
      <c r="K27" s="27" t="s">
        <v>31</v>
      </c>
      <c r="L27" s="91">
        <v>2</v>
      </c>
      <c r="M27" s="27">
        <f t="shared" si="1"/>
        <v>624</v>
      </c>
      <c r="N27" s="23"/>
      <c r="O27" s="24" t="s">
        <v>32</v>
      </c>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row>
    <row r="28" s="276" customFormat="1" customHeight="1" spans="1:44">
      <c r="A28" s="27">
        <v>23</v>
      </c>
      <c r="B28" s="27" t="s">
        <v>23</v>
      </c>
      <c r="C28" s="27" t="s">
        <v>24</v>
      </c>
      <c r="D28" s="27" t="s">
        <v>25</v>
      </c>
      <c r="E28" s="27" t="s">
        <v>26</v>
      </c>
      <c r="F28" s="91" t="s">
        <v>53</v>
      </c>
      <c r="G28" s="91" t="s">
        <v>58</v>
      </c>
      <c r="H28" s="91" t="s">
        <v>51</v>
      </c>
      <c r="I28" s="91">
        <v>2</v>
      </c>
      <c r="J28" s="91" t="s">
        <v>55</v>
      </c>
      <c r="K28" s="27" t="s">
        <v>31</v>
      </c>
      <c r="L28" s="91">
        <v>2</v>
      </c>
      <c r="M28" s="27">
        <f t="shared" si="1"/>
        <v>624</v>
      </c>
      <c r="N28" s="23"/>
      <c r="O28" s="24" t="s">
        <v>32</v>
      </c>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row>
    <row r="29" s="276" customFormat="1" customHeight="1" spans="1:44">
      <c r="A29" s="27">
        <v>24</v>
      </c>
      <c r="B29" s="27" t="s">
        <v>23</v>
      </c>
      <c r="C29" s="27" t="s">
        <v>24</v>
      </c>
      <c r="D29" s="27" t="s">
        <v>25</v>
      </c>
      <c r="E29" s="27" t="s">
        <v>26</v>
      </c>
      <c r="F29" s="91" t="s">
        <v>53</v>
      </c>
      <c r="G29" s="91" t="s">
        <v>59</v>
      </c>
      <c r="H29" s="91" t="s">
        <v>51</v>
      </c>
      <c r="I29" s="91">
        <v>2</v>
      </c>
      <c r="J29" s="91" t="s">
        <v>55</v>
      </c>
      <c r="K29" s="27" t="s">
        <v>31</v>
      </c>
      <c r="L29" s="91">
        <v>2</v>
      </c>
      <c r="M29" s="27">
        <f t="shared" si="1"/>
        <v>624</v>
      </c>
      <c r="N29" s="23"/>
      <c r="O29" s="24" t="s">
        <v>32</v>
      </c>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row>
    <row r="30" s="179" customFormat="1" customHeight="1" spans="1:15">
      <c r="A30" s="27">
        <v>25</v>
      </c>
      <c r="B30" s="27" t="s">
        <v>23</v>
      </c>
      <c r="C30" s="27" t="s">
        <v>24</v>
      </c>
      <c r="D30" s="27" t="s">
        <v>25</v>
      </c>
      <c r="E30" s="27" t="s">
        <v>26</v>
      </c>
      <c r="F30" s="91" t="s">
        <v>53</v>
      </c>
      <c r="G30" s="91" t="s">
        <v>60</v>
      </c>
      <c r="H30" s="91" t="s">
        <v>51</v>
      </c>
      <c r="I30" s="91">
        <v>3</v>
      </c>
      <c r="J30" s="91" t="s">
        <v>55</v>
      </c>
      <c r="K30" s="27" t="s">
        <v>31</v>
      </c>
      <c r="L30" s="91">
        <v>3</v>
      </c>
      <c r="M30" s="27">
        <f t="shared" si="1"/>
        <v>936</v>
      </c>
      <c r="N30" s="23"/>
      <c r="O30" s="24" t="s">
        <v>32</v>
      </c>
    </row>
    <row r="31" s="276" customFormat="1" customHeight="1" spans="1:44">
      <c r="A31" s="27">
        <v>26</v>
      </c>
      <c r="B31" s="27" t="s">
        <v>23</v>
      </c>
      <c r="C31" s="27" t="s">
        <v>24</v>
      </c>
      <c r="D31" s="27" t="s">
        <v>25</v>
      </c>
      <c r="E31" s="27" t="s">
        <v>26</v>
      </c>
      <c r="F31" s="91" t="s">
        <v>53</v>
      </c>
      <c r="G31" s="91" t="s">
        <v>61</v>
      </c>
      <c r="H31" s="91" t="s">
        <v>51</v>
      </c>
      <c r="I31" s="91">
        <v>1</v>
      </c>
      <c r="J31" s="91" t="s">
        <v>55</v>
      </c>
      <c r="K31" s="27" t="s">
        <v>31</v>
      </c>
      <c r="L31" s="91">
        <v>1</v>
      </c>
      <c r="M31" s="27">
        <f t="shared" si="1"/>
        <v>312</v>
      </c>
      <c r="N31" s="23"/>
      <c r="O31" s="24" t="s">
        <v>32</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row>
    <row r="32" s="276" customFormat="1" customHeight="1" spans="1:44">
      <c r="A32" s="27">
        <v>27</v>
      </c>
      <c r="B32" s="27" t="s">
        <v>23</v>
      </c>
      <c r="C32" s="27" t="s">
        <v>24</v>
      </c>
      <c r="D32" s="27" t="s">
        <v>25</v>
      </c>
      <c r="E32" s="27" t="s">
        <v>26</v>
      </c>
      <c r="F32" s="91" t="s">
        <v>53</v>
      </c>
      <c r="G32" s="91" t="s">
        <v>62</v>
      </c>
      <c r="H32" s="91" t="s">
        <v>51</v>
      </c>
      <c r="I32" s="91">
        <v>1</v>
      </c>
      <c r="J32" s="91" t="s">
        <v>55</v>
      </c>
      <c r="K32" s="27" t="s">
        <v>31</v>
      </c>
      <c r="L32" s="91">
        <v>1</v>
      </c>
      <c r="M32" s="27">
        <f t="shared" si="1"/>
        <v>312</v>
      </c>
      <c r="N32" s="23"/>
      <c r="O32" s="24" t="s">
        <v>32</v>
      </c>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row>
    <row r="33" s="276" customFormat="1" customHeight="1" spans="1:44">
      <c r="A33" s="27">
        <v>28</v>
      </c>
      <c r="B33" s="27" t="s">
        <v>23</v>
      </c>
      <c r="C33" s="27" t="s">
        <v>24</v>
      </c>
      <c r="D33" s="27" t="s">
        <v>25</v>
      </c>
      <c r="E33" s="27" t="s">
        <v>26</v>
      </c>
      <c r="F33" s="91" t="s">
        <v>53</v>
      </c>
      <c r="G33" s="91" t="s">
        <v>63</v>
      </c>
      <c r="H33" s="91" t="s">
        <v>51</v>
      </c>
      <c r="I33" s="91">
        <v>2</v>
      </c>
      <c r="J33" s="91" t="s">
        <v>55</v>
      </c>
      <c r="K33" s="27" t="s">
        <v>31</v>
      </c>
      <c r="L33" s="91">
        <v>2</v>
      </c>
      <c r="M33" s="27">
        <f t="shared" si="1"/>
        <v>624</v>
      </c>
      <c r="N33" s="23"/>
      <c r="O33" s="24" t="s">
        <v>32</v>
      </c>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row>
    <row r="34" s="276" customFormat="1" customHeight="1" spans="1:44">
      <c r="A34" s="27">
        <v>29</v>
      </c>
      <c r="B34" s="27" t="s">
        <v>23</v>
      </c>
      <c r="C34" s="27" t="s">
        <v>24</v>
      </c>
      <c r="D34" s="27" t="s">
        <v>25</v>
      </c>
      <c r="E34" s="27" t="s">
        <v>26</v>
      </c>
      <c r="F34" s="91" t="s">
        <v>53</v>
      </c>
      <c r="G34" s="91" t="s">
        <v>64</v>
      </c>
      <c r="H34" s="91" t="s">
        <v>51</v>
      </c>
      <c r="I34" s="91">
        <v>1</v>
      </c>
      <c r="J34" s="91" t="s">
        <v>55</v>
      </c>
      <c r="K34" s="27" t="s">
        <v>31</v>
      </c>
      <c r="L34" s="91">
        <v>1</v>
      </c>
      <c r="M34" s="27">
        <f t="shared" si="1"/>
        <v>312</v>
      </c>
      <c r="N34" s="23"/>
      <c r="O34" s="24" t="s">
        <v>32</v>
      </c>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row>
    <row r="35" s="276" customFormat="1" customHeight="1" spans="1:44">
      <c r="A35" s="27">
        <v>30</v>
      </c>
      <c r="B35" s="27" t="s">
        <v>23</v>
      </c>
      <c r="C35" s="27" t="s">
        <v>24</v>
      </c>
      <c r="D35" s="27" t="s">
        <v>25</v>
      </c>
      <c r="E35" s="27" t="s">
        <v>26</v>
      </c>
      <c r="F35" s="91" t="s">
        <v>53</v>
      </c>
      <c r="G35" s="91" t="s">
        <v>65</v>
      </c>
      <c r="H35" s="91" t="s">
        <v>51</v>
      </c>
      <c r="I35" s="91">
        <v>2</v>
      </c>
      <c r="J35" s="91" t="s">
        <v>55</v>
      </c>
      <c r="K35" s="27" t="s">
        <v>31</v>
      </c>
      <c r="L35" s="91">
        <v>2</v>
      </c>
      <c r="M35" s="27">
        <f t="shared" si="1"/>
        <v>624</v>
      </c>
      <c r="N35" s="23"/>
      <c r="O35" s="24" t="s">
        <v>32</v>
      </c>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row>
    <row r="36" s="276" customFormat="1" customHeight="1" spans="1:44">
      <c r="A36" s="27">
        <v>31</v>
      </c>
      <c r="B36" s="27" t="s">
        <v>23</v>
      </c>
      <c r="C36" s="27" t="s">
        <v>24</v>
      </c>
      <c r="D36" s="27" t="s">
        <v>25</v>
      </c>
      <c r="E36" s="27" t="s">
        <v>26</v>
      </c>
      <c r="F36" s="91" t="s">
        <v>53</v>
      </c>
      <c r="G36" s="91" t="s">
        <v>66</v>
      </c>
      <c r="H36" s="91" t="s">
        <v>51</v>
      </c>
      <c r="I36" s="91">
        <v>2</v>
      </c>
      <c r="J36" s="91" t="s">
        <v>55</v>
      </c>
      <c r="K36" s="27" t="s">
        <v>31</v>
      </c>
      <c r="L36" s="91">
        <v>2</v>
      </c>
      <c r="M36" s="27">
        <f t="shared" si="1"/>
        <v>624</v>
      </c>
      <c r="N36" s="23"/>
      <c r="O36" s="24" t="s">
        <v>32</v>
      </c>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row>
    <row r="37" s="276" customFormat="1" customHeight="1" spans="1:44">
      <c r="A37" s="27">
        <v>32</v>
      </c>
      <c r="B37" s="27" t="s">
        <v>23</v>
      </c>
      <c r="C37" s="27" t="s">
        <v>24</v>
      </c>
      <c r="D37" s="27" t="s">
        <v>25</v>
      </c>
      <c r="E37" s="27" t="s">
        <v>26</v>
      </c>
      <c r="F37" s="91" t="s">
        <v>53</v>
      </c>
      <c r="G37" s="91" t="s">
        <v>67</v>
      </c>
      <c r="H37" s="91" t="s">
        <v>51</v>
      </c>
      <c r="I37" s="91">
        <v>3</v>
      </c>
      <c r="J37" s="91" t="s">
        <v>55</v>
      </c>
      <c r="K37" s="27" t="s">
        <v>31</v>
      </c>
      <c r="L37" s="91">
        <v>3</v>
      </c>
      <c r="M37" s="27">
        <f t="shared" si="1"/>
        <v>936</v>
      </c>
      <c r="N37" s="23"/>
      <c r="O37" s="24" t="s">
        <v>32</v>
      </c>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row>
    <row r="38" s="276" customFormat="1" customHeight="1" spans="1:44">
      <c r="A38" s="27">
        <v>33</v>
      </c>
      <c r="B38" s="27" t="s">
        <v>23</v>
      </c>
      <c r="C38" s="27" t="s">
        <v>24</v>
      </c>
      <c r="D38" s="27" t="s">
        <v>25</v>
      </c>
      <c r="E38" s="27" t="s">
        <v>26</v>
      </c>
      <c r="F38" s="91" t="s">
        <v>53</v>
      </c>
      <c r="G38" s="91" t="s">
        <v>68</v>
      </c>
      <c r="H38" s="91" t="s">
        <v>51</v>
      </c>
      <c r="I38" s="91">
        <v>2</v>
      </c>
      <c r="J38" s="91" t="s">
        <v>55</v>
      </c>
      <c r="K38" s="27" t="s">
        <v>31</v>
      </c>
      <c r="L38" s="91">
        <v>2</v>
      </c>
      <c r="M38" s="27">
        <f t="shared" si="1"/>
        <v>624</v>
      </c>
      <c r="N38" s="23"/>
      <c r="O38" s="24" t="s">
        <v>32</v>
      </c>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row>
    <row r="39" s="276" customFormat="1" customHeight="1" spans="1:44">
      <c r="A39" s="27">
        <v>34</v>
      </c>
      <c r="B39" s="27" t="s">
        <v>23</v>
      </c>
      <c r="C39" s="27" t="s">
        <v>24</v>
      </c>
      <c r="D39" s="27" t="s">
        <v>25</v>
      </c>
      <c r="E39" s="27" t="s">
        <v>26</v>
      </c>
      <c r="F39" s="91" t="s">
        <v>53</v>
      </c>
      <c r="G39" s="91" t="s">
        <v>69</v>
      </c>
      <c r="H39" s="91" t="s">
        <v>51</v>
      </c>
      <c r="I39" s="91">
        <v>3</v>
      </c>
      <c r="J39" s="91" t="s">
        <v>55</v>
      </c>
      <c r="K39" s="27" t="s">
        <v>31</v>
      </c>
      <c r="L39" s="91">
        <v>3</v>
      </c>
      <c r="M39" s="27">
        <f t="shared" si="1"/>
        <v>936</v>
      </c>
      <c r="N39" s="23"/>
      <c r="O39" s="24" t="s">
        <v>32</v>
      </c>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row>
    <row r="40" s="276" customFormat="1" customHeight="1" spans="1:44">
      <c r="A40" s="27">
        <v>35</v>
      </c>
      <c r="B40" s="27" t="s">
        <v>23</v>
      </c>
      <c r="C40" s="27" t="s">
        <v>24</v>
      </c>
      <c r="D40" s="27" t="s">
        <v>25</v>
      </c>
      <c r="E40" s="27" t="s">
        <v>26</v>
      </c>
      <c r="F40" s="91" t="s">
        <v>53</v>
      </c>
      <c r="G40" s="91" t="s">
        <v>70</v>
      </c>
      <c r="H40" s="91" t="s">
        <v>51</v>
      </c>
      <c r="I40" s="91">
        <v>1</v>
      </c>
      <c r="J40" s="91" t="s">
        <v>55</v>
      </c>
      <c r="K40" s="27" t="s">
        <v>31</v>
      </c>
      <c r="L40" s="91">
        <v>1</v>
      </c>
      <c r="M40" s="27">
        <f t="shared" si="1"/>
        <v>312</v>
      </c>
      <c r="N40" s="23"/>
      <c r="O40" s="24" t="s">
        <v>32</v>
      </c>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row>
    <row r="41" s="276" customFormat="1" customHeight="1" spans="1:44">
      <c r="A41" s="27">
        <v>36</v>
      </c>
      <c r="B41" s="27" t="s">
        <v>23</v>
      </c>
      <c r="C41" s="27" t="s">
        <v>24</v>
      </c>
      <c r="D41" s="27" t="s">
        <v>25</v>
      </c>
      <c r="E41" s="27" t="s">
        <v>26</v>
      </c>
      <c r="F41" s="91" t="s">
        <v>53</v>
      </c>
      <c r="G41" s="91" t="s">
        <v>71</v>
      </c>
      <c r="H41" s="91" t="s">
        <v>51</v>
      </c>
      <c r="I41" s="91">
        <v>3</v>
      </c>
      <c r="J41" s="91" t="s">
        <v>55</v>
      </c>
      <c r="K41" s="27" t="s">
        <v>31</v>
      </c>
      <c r="L41" s="91">
        <v>3</v>
      </c>
      <c r="M41" s="27">
        <f t="shared" si="1"/>
        <v>936</v>
      </c>
      <c r="N41" s="23"/>
      <c r="O41" s="24" t="s">
        <v>32</v>
      </c>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row>
    <row r="42" s="276" customFormat="1" customHeight="1" spans="1:44">
      <c r="A42" s="27">
        <v>37</v>
      </c>
      <c r="B42" s="27" t="s">
        <v>23</v>
      </c>
      <c r="C42" s="27" t="s">
        <v>24</v>
      </c>
      <c r="D42" s="27" t="s">
        <v>25</v>
      </c>
      <c r="E42" s="27" t="s">
        <v>26</v>
      </c>
      <c r="F42" s="91" t="s">
        <v>53</v>
      </c>
      <c r="G42" s="91" t="s">
        <v>72</v>
      </c>
      <c r="H42" s="91" t="s">
        <v>51</v>
      </c>
      <c r="I42" s="91">
        <v>2</v>
      </c>
      <c r="J42" s="91" t="s">
        <v>55</v>
      </c>
      <c r="K42" s="27" t="s">
        <v>31</v>
      </c>
      <c r="L42" s="91">
        <v>2</v>
      </c>
      <c r="M42" s="27">
        <f t="shared" si="1"/>
        <v>624</v>
      </c>
      <c r="N42" s="23"/>
      <c r="O42" s="24" t="s">
        <v>32</v>
      </c>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row>
    <row r="43" s="276" customFormat="1" customHeight="1" spans="1:44">
      <c r="A43" s="27">
        <v>38</v>
      </c>
      <c r="B43" s="27" t="s">
        <v>23</v>
      </c>
      <c r="C43" s="27" t="s">
        <v>24</v>
      </c>
      <c r="D43" s="27" t="s">
        <v>25</v>
      </c>
      <c r="E43" s="27" t="s">
        <v>26</v>
      </c>
      <c r="F43" s="91" t="s">
        <v>53</v>
      </c>
      <c r="G43" s="91" t="s">
        <v>73</v>
      </c>
      <c r="H43" s="91" t="s">
        <v>51</v>
      </c>
      <c r="I43" s="91">
        <v>3</v>
      </c>
      <c r="J43" s="91" t="s">
        <v>55</v>
      </c>
      <c r="K43" s="27" t="s">
        <v>31</v>
      </c>
      <c r="L43" s="91">
        <v>3</v>
      </c>
      <c r="M43" s="27">
        <f t="shared" si="1"/>
        <v>936</v>
      </c>
      <c r="N43" s="23"/>
      <c r="O43" s="24" t="s">
        <v>32</v>
      </c>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row>
    <row r="44" s="276" customFormat="1" customHeight="1" spans="1:44">
      <c r="A44" s="27">
        <v>39</v>
      </c>
      <c r="B44" s="27" t="s">
        <v>23</v>
      </c>
      <c r="C44" s="27" t="s">
        <v>24</v>
      </c>
      <c r="D44" s="27" t="s">
        <v>25</v>
      </c>
      <c r="E44" s="27" t="s">
        <v>26</v>
      </c>
      <c r="F44" s="91" t="s">
        <v>53</v>
      </c>
      <c r="G44" s="91" t="s">
        <v>74</v>
      </c>
      <c r="H44" s="91" t="s">
        <v>51</v>
      </c>
      <c r="I44" s="91">
        <v>2</v>
      </c>
      <c r="J44" s="91" t="s">
        <v>55</v>
      </c>
      <c r="K44" s="27" t="s">
        <v>31</v>
      </c>
      <c r="L44" s="91">
        <v>2</v>
      </c>
      <c r="M44" s="27">
        <f t="shared" si="1"/>
        <v>624</v>
      </c>
      <c r="N44" s="23"/>
      <c r="O44" s="24" t="s">
        <v>32</v>
      </c>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row>
    <row r="45" s="276" customFormat="1" customHeight="1" spans="1:44">
      <c r="A45" s="27">
        <v>40</v>
      </c>
      <c r="B45" s="27" t="s">
        <v>23</v>
      </c>
      <c r="C45" s="27" t="s">
        <v>24</v>
      </c>
      <c r="D45" s="27" t="s">
        <v>25</v>
      </c>
      <c r="E45" s="27" t="s">
        <v>26</v>
      </c>
      <c r="F45" s="91" t="s">
        <v>53</v>
      </c>
      <c r="G45" s="91" t="s">
        <v>75</v>
      </c>
      <c r="H45" s="91" t="s">
        <v>51</v>
      </c>
      <c r="I45" s="91">
        <v>1</v>
      </c>
      <c r="J45" s="91" t="s">
        <v>55</v>
      </c>
      <c r="K45" s="27" t="s">
        <v>31</v>
      </c>
      <c r="L45" s="91">
        <v>1</v>
      </c>
      <c r="M45" s="27">
        <f t="shared" si="1"/>
        <v>312</v>
      </c>
      <c r="N45" s="23"/>
      <c r="O45" s="24" t="s">
        <v>32</v>
      </c>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row>
    <row r="46" s="179" customFormat="1" customHeight="1" spans="1:15">
      <c r="A46" s="27">
        <v>41</v>
      </c>
      <c r="B46" s="27" t="s">
        <v>23</v>
      </c>
      <c r="C46" s="27" t="s">
        <v>24</v>
      </c>
      <c r="D46" s="27" t="s">
        <v>25</v>
      </c>
      <c r="E46" s="27" t="s">
        <v>26</v>
      </c>
      <c r="F46" s="91" t="s">
        <v>53</v>
      </c>
      <c r="G46" s="91" t="s">
        <v>76</v>
      </c>
      <c r="H46" s="91" t="s">
        <v>51</v>
      </c>
      <c r="I46" s="91">
        <v>1</v>
      </c>
      <c r="J46" s="91" t="s">
        <v>55</v>
      </c>
      <c r="K46" s="27" t="s">
        <v>31</v>
      </c>
      <c r="L46" s="91">
        <v>1</v>
      </c>
      <c r="M46" s="27">
        <f t="shared" si="1"/>
        <v>312</v>
      </c>
      <c r="N46" s="23"/>
      <c r="O46" s="24" t="s">
        <v>32</v>
      </c>
    </row>
    <row r="47" s="179" customFormat="1" customHeight="1" spans="1:15">
      <c r="A47" s="27">
        <v>42</v>
      </c>
      <c r="B47" s="27" t="s">
        <v>23</v>
      </c>
      <c r="C47" s="27" t="s">
        <v>24</v>
      </c>
      <c r="D47" s="27" t="s">
        <v>25</v>
      </c>
      <c r="E47" s="27" t="s">
        <v>26</v>
      </c>
      <c r="F47" s="91" t="s">
        <v>53</v>
      </c>
      <c r="G47" s="91" t="s">
        <v>77</v>
      </c>
      <c r="H47" s="91" t="s">
        <v>51</v>
      </c>
      <c r="I47" s="91">
        <v>1</v>
      </c>
      <c r="J47" s="91" t="s">
        <v>55</v>
      </c>
      <c r="K47" s="27" t="s">
        <v>31</v>
      </c>
      <c r="L47" s="91">
        <v>1</v>
      </c>
      <c r="M47" s="27">
        <f t="shared" si="1"/>
        <v>312</v>
      </c>
      <c r="N47" s="23"/>
      <c r="O47" s="24" t="s">
        <v>32</v>
      </c>
    </row>
    <row r="48" s="276" customFormat="1" customHeight="1" spans="1:44">
      <c r="A48" s="27">
        <v>43</v>
      </c>
      <c r="B48" s="27" t="s">
        <v>23</v>
      </c>
      <c r="C48" s="27" t="s">
        <v>24</v>
      </c>
      <c r="D48" s="27" t="s">
        <v>25</v>
      </c>
      <c r="E48" s="27" t="s">
        <v>26</v>
      </c>
      <c r="F48" s="91" t="s">
        <v>53</v>
      </c>
      <c r="G48" s="91" t="s">
        <v>78</v>
      </c>
      <c r="H48" s="91" t="s">
        <v>51</v>
      </c>
      <c r="I48" s="91">
        <v>3</v>
      </c>
      <c r="J48" s="91" t="s">
        <v>55</v>
      </c>
      <c r="K48" s="27" t="s">
        <v>31</v>
      </c>
      <c r="L48" s="91">
        <v>3</v>
      </c>
      <c r="M48" s="27">
        <f t="shared" si="1"/>
        <v>936</v>
      </c>
      <c r="N48" s="23"/>
      <c r="O48" s="24" t="s">
        <v>32</v>
      </c>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row>
    <row r="49" s="276" customFormat="1" customHeight="1" spans="1:44">
      <c r="A49" s="27">
        <v>44</v>
      </c>
      <c r="B49" s="27" t="s">
        <v>23</v>
      </c>
      <c r="C49" s="27" t="s">
        <v>24</v>
      </c>
      <c r="D49" s="27" t="s">
        <v>25</v>
      </c>
      <c r="E49" s="27" t="s">
        <v>26</v>
      </c>
      <c r="F49" s="91" t="s">
        <v>53</v>
      </c>
      <c r="G49" s="91" t="s">
        <v>79</v>
      </c>
      <c r="H49" s="91" t="s">
        <v>51</v>
      </c>
      <c r="I49" s="91">
        <v>4</v>
      </c>
      <c r="J49" s="91" t="s">
        <v>55</v>
      </c>
      <c r="K49" s="27" t="s">
        <v>31</v>
      </c>
      <c r="L49" s="91">
        <v>4</v>
      </c>
      <c r="M49" s="27">
        <f t="shared" si="1"/>
        <v>1248</v>
      </c>
      <c r="N49" s="23"/>
      <c r="O49" s="24" t="s">
        <v>32</v>
      </c>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row>
    <row r="50" s="276" customFormat="1" customHeight="1" spans="1:44">
      <c r="A50" s="27">
        <v>45</v>
      </c>
      <c r="B50" s="27" t="s">
        <v>23</v>
      </c>
      <c r="C50" s="27" t="s">
        <v>24</v>
      </c>
      <c r="D50" s="27" t="s">
        <v>25</v>
      </c>
      <c r="E50" s="27" t="s">
        <v>26</v>
      </c>
      <c r="F50" s="91" t="s">
        <v>53</v>
      </c>
      <c r="G50" s="91" t="s">
        <v>80</v>
      </c>
      <c r="H50" s="91" t="s">
        <v>51</v>
      </c>
      <c r="I50" s="91">
        <v>1</v>
      </c>
      <c r="J50" s="91" t="s">
        <v>55</v>
      </c>
      <c r="K50" s="27" t="s">
        <v>31</v>
      </c>
      <c r="L50" s="91">
        <v>1</v>
      </c>
      <c r="M50" s="27">
        <f t="shared" si="1"/>
        <v>312</v>
      </c>
      <c r="N50" s="23"/>
      <c r="O50" s="24" t="s">
        <v>32</v>
      </c>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row>
    <row r="51" s="276" customFormat="1" customHeight="1" spans="1:44">
      <c r="A51" s="27">
        <v>46</v>
      </c>
      <c r="B51" s="27" t="s">
        <v>23</v>
      </c>
      <c r="C51" s="27" t="s">
        <v>24</v>
      </c>
      <c r="D51" s="27" t="s">
        <v>25</v>
      </c>
      <c r="E51" s="27" t="s">
        <v>26</v>
      </c>
      <c r="F51" s="91" t="s">
        <v>53</v>
      </c>
      <c r="G51" s="91" t="s">
        <v>81</v>
      </c>
      <c r="H51" s="91" t="s">
        <v>51</v>
      </c>
      <c r="I51" s="91">
        <v>1</v>
      </c>
      <c r="J51" s="91" t="s">
        <v>55</v>
      </c>
      <c r="K51" s="27" t="s">
        <v>31</v>
      </c>
      <c r="L51" s="91">
        <v>1</v>
      </c>
      <c r="M51" s="27">
        <f t="shared" si="1"/>
        <v>312</v>
      </c>
      <c r="N51" s="23"/>
      <c r="O51" s="24" t="s">
        <v>32</v>
      </c>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row>
    <row r="52" s="276" customFormat="1" customHeight="1" spans="1:44">
      <c r="A52" s="27">
        <v>47</v>
      </c>
      <c r="B52" s="27" t="s">
        <v>23</v>
      </c>
      <c r="C52" s="27" t="s">
        <v>24</v>
      </c>
      <c r="D52" s="27" t="s">
        <v>25</v>
      </c>
      <c r="E52" s="27" t="s">
        <v>26</v>
      </c>
      <c r="F52" s="91" t="s">
        <v>53</v>
      </c>
      <c r="G52" s="91" t="s">
        <v>82</v>
      </c>
      <c r="H52" s="91" t="s">
        <v>51</v>
      </c>
      <c r="I52" s="91">
        <v>3</v>
      </c>
      <c r="J52" s="91" t="s">
        <v>55</v>
      </c>
      <c r="K52" s="27" t="s">
        <v>31</v>
      </c>
      <c r="L52" s="91">
        <v>3</v>
      </c>
      <c r="M52" s="27">
        <f t="shared" si="1"/>
        <v>936</v>
      </c>
      <c r="N52" s="23"/>
      <c r="O52" s="24" t="s">
        <v>32</v>
      </c>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row>
    <row r="53" s="276" customFormat="1" customHeight="1" spans="1:44">
      <c r="A53" s="27">
        <v>48</v>
      </c>
      <c r="B53" s="27" t="s">
        <v>23</v>
      </c>
      <c r="C53" s="27" t="s">
        <v>24</v>
      </c>
      <c r="D53" s="27" t="s">
        <v>25</v>
      </c>
      <c r="E53" s="27" t="s">
        <v>26</v>
      </c>
      <c r="F53" s="91" t="s">
        <v>53</v>
      </c>
      <c r="G53" s="91" t="s">
        <v>83</v>
      </c>
      <c r="H53" s="91" t="s">
        <v>51</v>
      </c>
      <c r="I53" s="91">
        <v>1</v>
      </c>
      <c r="J53" s="91" t="s">
        <v>55</v>
      </c>
      <c r="K53" s="27" t="s">
        <v>31</v>
      </c>
      <c r="L53" s="91">
        <v>1</v>
      </c>
      <c r="M53" s="27">
        <f t="shared" ref="M53:M84" si="2">L53*312</f>
        <v>312</v>
      </c>
      <c r="N53" s="23"/>
      <c r="O53" s="24" t="s">
        <v>32</v>
      </c>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row>
    <row r="54" s="276" customFormat="1" customHeight="1" spans="1:44">
      <c r="A54" s="27">
        <v>49</v>
      </c>
      <c r="B54" s="27" t="s">
        <v>23</v>
      </c>
      <c r="C54" s="27" t="s">
        <v>24</v>
      </c>
      <c r="D54" s="27" t="s">
        <v>25</v>
      </c>
      <c r="E54" s="27" t="s">
        <v>26</v>
      </c>
      <c r="F54" s="91" t="s">
        <v>53</v>
      </c>
      <c r="G54" s="91" t="s">
        <v>84</v>
      </c>
      <c r="H54" s="91" t="s">
        <v>51</v>
      </c>
      <c r="I54" s="91">
        <v>1</v>
      </c>
      <c r="J54" s="91" t="s">
        <v>55</v>
      </c>
      <c r="K54" s="27" t="s">
        <v>31</v>
      </c>
      <c r="L54" s="91">
        <v>1</v>
      </c>
      <c r="M54" s="27">
        <f t="shared" si="2"/>
        <v>312</v>
      </c>
      <c r="N54" s="23"/>
      <c r="O54" s="24" t="s">
        <v>32</v>
      </c>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row>
    <row r="55" s="276" customFormat="1" customHeight="1" spans="1:44">
      <c r="A55" s="27">
        <v>50</v>
      </c>
      <c r="B55" s="27" t="s">
        <v>23</v>
      </c>
      <c r="C55" s="27" t="s">
        <v>24</v>
      </c>
      <c r="D55" s="27" t="s">
        <v>25</v>
      </c>
      <c r="E55" s="27" t="s">
        <v>26</v>
      </c>
      <c r="F55" s="91" t="s">
        <v>53</v>
      </c>
      <c r="G55" s="91" t="s">
        <v>85</v>
      </c>
      <c r="H55" s="91" t="s">
        <v>51</v>
      </c>
      <c r="I55" s="91">
        <v>4</v>
      </c>
      <c r="J55" s="91" t="s">
        <v>55</v>
      </c>
      <c r="K55" s="27" t="s">
        <v>31</v>
      </c>
      <c r="L55" s="91">
        <v>4</v>
      </c>
      <c r="M55" s="27">
        <f t="shared" si="2"/>
        <v>1248</v>
      </c>
      <c r="N55" s="23"/>
      <c r="O55" s="24" t="s">
        <v>32</v>
      </c>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row>
    <row r="56" s="276" customFormat="1" customHeight="1" spans="1:44">
      <c r="A56" s="27">
        <v>51</v>
      </c>
      <c r="B56" s="27" t="s">
        <v>23</v>
      </c>
      <c r="C56" s="27" t="s">
        <v>24</v>
      </c>
      <c r="D56" s="27" t="s">
        <v>25</v>
      </c>
      <c r="E56" s="27" t="s">
        <v>26</v>
      </c>
      <c r="F56" s="91" t="s">
        <v>53</v>
      </c>
      <c r="G56" s="91" t="s">
        <v>86</v>
      </c>
      <c r="H56" s="91" t="s">
        <v>51</v>
      </c>
      <c r="I56" s="91">
        <v>4</v>
      </c>
      <c r="J56" s="91" t="s">
        <v>55</v>
      </c>
      <c r="K56" s="27" t="s">
        <v>31</v>
      </c>
      <c r="L56" s="91">
        <v>4</v>
      </c>
      <c r="M56" s="27">
        <f t="shared" si="2"/>
        <v>1248</v>
      </c>
      <c r="N56" s="23"/>
      <c r="O56" s="24" t="s">
        <v>32</v>
      </c>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row>
    <row r="57" s="276" customFormat="1" customHeight="1" spans="1:44">
      <c r="A57" s="27">
        <v>52</v>
      </c>
      <c r="B57" s="27" t="s">
        <v>23</v>
      </c>
      <c r="C57" s="27" t="s">
        <v>24</v>
      </c>
      <c r="D57" s="27" t="s">
        <v>25</v>
      </c>
      <c r="E57" s="27" t="s">
        <v>26</v>
      </c>
      <c r="F57" s="91" t="s">
        <v>53</v>
      </c>
      <c r="G57" s="91" t="s">
        <v>87</v>
      </c>
      <c r="H57" s="91" t="s">
        <v>51</v>
      </c>
      <c r="I57" s="91">
        <v>1</v>
      </c>
      <c r="J57" s="91" t="s">
        <v>55</v>
      </c>
      <c r="K57" s="27" t="s">
        <v>31</v>
      </c>
      <c r="L57" s="91">
        <v>1</v>
      </c>
      <c r="M57" s="27">
        <f t="shared" si="2"/>
        <v>312</v>
      </c>
      <c r="N57" s="23"/>
      <c r="O57" s="24" t="s">
        <v>32</v>
      </c>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row>
    <row r="58" s="276" customFormat="1" customHeight="1" spans="1:44">
      <c r="A58" s="27">
        <v>53</v>
      </c>
      <c r="B58" s="27" t="s">
        <v>23</v>
      </c>
      <c r="C58" s="27" t="s">
        <v>24</v>
      </c>
      <c r="D58" s="27" t="s">
        <v>25</v>
      </c>
      <c r="E58" s="27" t="s">
        <v>26</v>
      </c>
      <c r="F58" s="91" t="s">
        <v>53</v>
      </c>
      <c r="G58" s="91" t="s">
        <v>88</v>
      </c>
      <c r="H58" s="91" t="s">
        <v>51</v>
      </c>
      <c r="I58" s="91">
        <v>3</v>
      </c>
      <c r="J58" s="91" t="s">
        <v>55</v>
      </c>
      <c r="K58" s="27" t="s">
        <v>31</v>
      </c>
      <c r="L58" s="91">
        <v>3</v>
      </c>
      <c r="M58" s="27">
        <f t="shared" si="2"/>
        <v>936</v>
      </c>
      <c r="N58" s="23"/>
      <c r="O58" s="24" t="s">
        <v>32</v>
      </c>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row>
    <row r="59" s="276" customFormat="1" customHeight="1" spans="1:44">
      <c r="A59" s="27">
        <v>54</v>
      </c>
      <c r="B59" s="27" t="s">
        <v>23</v>
      </c>
      <c r="C59" s="27" t="s">
        <v>24</v>
      </c>
      <c r="D59" s="27" t="s">
        <v>25</v>
      </c>
      <c r="E59" s="27" t="s">
        <v>26</v>
      </c>
      <c r="F59" s="91" t="s">
        <v>53</v>
      </c>
      <c r="G59" s="91" t="s">
        <v>89</v>
      </c>
      <c r="H59" s="91" t="s">
        <v>51</v>
      </c>
      <c r="I59" s="91">
        <v>4</v>
      </c>
      <c r="J59" s="91" t="s">
        <v>55</v>
      </c>
      <c r="K59" s="27" t="s">
        <v>31</v>
      </c>
      <c r="L59" s="91">
        <v>4</v>
      </c>
      <c r="M59" s="27">
        <f t="shared" si="2"/>
        <v>1248</v>
      </c>
      <c r="N59" s="23"/>
      <c r="O59" s="24" t="s">
        <v>32</v>
      </c>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row>
    <row r="60" s="276" customFormat="1" customHeight="1" spans="1:44">
      <c r="A60" s="27">
        <v>55</v>
      </c>
      <c r="B60" s="27" t="s">
        <v>23</v>
      </c>
      <c r="C60" s="27" t="s">
        <v>24</v>
      </c>
      <c r="D60" s="27" t="s">
        <v>25</v>
      </c>
      <c r="E60" s="27" t="s">
        <v>26</v>
      </c>
      <c r="F60" s="91" t="s">
        <v>53</v>
      </c>
      <c r="G60" s="91" t="s">
        <v>90</v>
      </c>
      <c r="H60" s="91" t="s">
        <v>51</v>
      </c>
      <c r="I60" s="91">
        <v>2</v>
      </c>
      <c r="J60" s="91" t="s">
        <v>55</v>
      </c>
      <c r="K60" s="27" t="s">
        <v>31</v>
      </c>
      <c r="L60" s="91">
        <v>2</v>
      </c>
      <c r="M60" s="27">
        <f t="shared" si="2"/>
        <v>624</v>
      </c>
      <c r="N60" s="23"/>
      <c r="O60" s="24" t="s">
        <v>32</v>
      </c>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row>
    <row r="61" s="276" customFormat="1" customHeight="1" spans="1:44">
      <c r="A61" s="27">
        <v>56</v>
      </c>
      <c r="B61" s="27" t="s">
        <v>23</v>
      </c>
      <c r="C61" s="27" t="s">
        <v>24</v>
      </c>
      <c r="D61" s="27" t="s">
        <v>25</v>
      </c>
      <c r="E61" s="27" t="s">
        <v>26</v>
      </c>
      <c r="F61" s="91" t="s">
        <v>53</v>
      </c>
      <c r="G61" s="91" t="s">
        <v>91</v>
      </c>
      <c r="H61" s="91" t="s">
        <v>51</v>
      </c>
      <c r="I61" s="91">
        <v>3</v>
      </c>
      <c r="J61" s="91" t="s">
        <v>55</v>
      </c>
      <c r="K61" s="27" t="s">
        <v>31</v>
      </c>
      <c r="L61" s="91">
        <v>3</v>
      </c>
      <c r="M61" s="27">
        <f t="shared" si="2"/>
        <v>936</v>
      </c>
      <c r="N61" s="23"/>
      <c r="O61" s="24" t="s">
        <v>32</v>
      </c>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row>
    <row r="62" s="276" customFormat="1" customHeight="1" spans="1:44">
      <c r="A62" s="27">
        <v>57</v>
      </c>
      <c r="B62" s="27" t="s">
        <v>23</v>
      </c>
      <c r="C62" s="27" t="s">
        <v>24</v>
      </c>
      <c r="D62" s="27" t="s">
        <v>25</v>
      </c>
      <c r="E62" s="27" t="s">
        <v>26</v>
      </c>
      <c r="F62" s="91" t="s">
        <v>53</v>
      </c>
      <c r="G62" s="91" t="s">
        <v>92</v>
      </c>
      <c r="H62" s="91" t="s">
        <v>51</v>
      </c>
      <c r="I62" s="91">
        <v>3</v>
      </c>
      <c r="J62" s="91" t="s">
        <v>55</v>
      </c>
      <c r="K62" s="27" t="s">
        <v>31</v>
      </c>
      <c r="L62" s="91">
        <v>3</v>
      </c>
      <c r="M62" s="27">
        <f t="shared" si="2"/>
        <v>936</v>
      </c>
      <c r="N62" s="23"/>
      <c r="O62" s="24" t="s">
        <v>32</v>
      </c>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row>
    <row r="63" s="276" customFormat="1" customHeight="1" spans="1:44">
      <c r="A63" s="27">
        <v>58</v>
      </c>
      <c r="B63" s="27" t="s">
        <v>23</v>
      </c>
      <c r="C63" s="27" t="s">
        <v>24</v>
      </c>
      <c r="D63" s="27" t="s">
        <v>25</v>
      </c>
      <c r="E63" s="27" t="s">
        <v>26</v>
      </c>
      <c r="F63" s="91" t="s">
        <v>53</v>
      </c>
      <c r="G63" s="91" t="s">
        <v>93</v>
      </c>
      <c r="H63" s="91" t="s">
        <v>51</v>
      </c>
      <c r="I63" s="91">
        <v>3</v>
      </c>
      <c r="J63" s="91" t="s">
        <v>55</v>
      </c>
      <c r="K63" s="27" t="s">
        <v>31</v>
      </c>
      <c r="L63" s="91">
        <v>3</v>
      </c>
      <c r="M63" s="27">
        <f t="shared" si="2"/>
        <v>936</v>
      </c>
      <c r="N63" s="23"/>
      <c r="O63" s="24" t="s">
        <v>32</v>
      </c>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row>
    <row r="64" s="276" customFormat="1" customHeight="1" spans="1:44">
      <c r="A64" s="27">
        <v>59</v>
      </c>
      <c r="B64" s="27" t="s">
        <v>23</v>
      </c>
      <c r="C64" s="27" t="s">
        <v>24</v>
      </c>
      <c r="D64" s="27" t="s">
        <v>25</v>
      </c>
      <c r="E64" s="27" t="s">
        <v>26</v>
      </c>
      <c r="F64" s="91" t="s">
        <v>53</v>
      </c>
      <c r="G64" s="91" t="s">
        <v>94</v>
      </c>
      <c r="H64" s="91" t="s">
        <v>51</v>
      </c>
      <c r="I64" s="91">
        <v>2</v>
      </c>
      <c r="J64" s="91" t="s">
        <v>55</v>
      </c>
      <c r="K64" s="27" t="s">
        <v>31</v>
      </c>
      <c r="L64" s="91">
        <v>2</v>
      </c>
      <c r="M64" s="27">
        <f t="shared" si="2"/>
        <v>624</v>
      </c>
      <c r="N64" s="23"/>
      <c r="O64" s="24" t="s">
        <v>32</v>
      </c>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row>
    <row r="65" s="276" customFormat="1" customHeight="1" spans="1:44">
      <c r="A65" s="27">
        <v>60</v>
      </c>
      <c r="B65" s="27" t="s">
        <v>23</v>
      </c>
      <c r="C65" s="27" t="s">
        <v>24</v>
      </c>
      <c r="D65" s="27" t="s">
        <v>25</v>
      </c>
      <c r="E65" s="27" t="s">
        <v>26</v>
      </c>
      <c r="F65" s="91" t="s">
        <v>53</v>
      </c>
      <c r="G65" s="91" t="s">
        <v>95</v>
      </c>
      <c r="H65" s="91" t="s">
        <v>51</v>
      </c>
      <c r="I65" s="91">
        <v>1</v>
      </c>
      <c r="J65" s="91" t="s">
        <v>55</v>
      </c>
      <c r="K65" s="27" t="s">
        <v>31</v>
      </c>
      <c r="L65" s="91">
        <v>1</v>
      </c>
      <c r="M65" s="27">
        <f t="shared" si="2"/>
        <v>312</v>
      </c>
      <c r="N65" s="23"/>
      <c r="O65" s="24" t="s">
        <v>32</v>
      </c>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row>
    <row r="66" s="276" customFormat="1" customHeight="1" spans="1:44">
      <c r="A66" s="27">
        <v>61</v>
      </c>
      <c r="B66" s="27" t="s">
        <v>23</v>
      </c>
      <c r="C66" s="27" t="s">
        <v>24</v>
      </c>
      <c r="D66" s="27" t="s">
        <v>25</v>
      </c>
      <c r="E66" s="27" t="s">
        <v>26</v>
      </c>
      <c r="F66" s="91" t="s">
        <v>53</v>
      </c>
      <c r="G66" s="91" t="s">
        <v>96</v>
      </c>
      <c r="H66" s="91" t="s">
        <v>51</v>
      </c>
      <c r="I66" s="91">
        <v>1</v>
      </c>
      <c r="J66" s="91" t="s">
        <v>55</v>
      </c>
      <c r="K66" s="27" t="s">
        <v>31</v>
      </c>
      <c r="L66" s="91">
        <v>1</v>
      </c>
      <c r="M66" s="27">
        <f t="shared" si="2"/>
        <v>312</v>
      </c>
      <c r="N66" s="23"/>
      <c r="O66" s="24" t="s">
        <v>32</v>
      </c>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row>
    <row r="67" s="276" customFormat="1" customHeight="1" spans="1:44">
      <c r="A67" s="27">
        <v>62</v>
      </c>
      <c r="B67" s="27" t="s">
        <v>23</v>
      </c>
      <c r="C67" s="27" t="s">
        <v>24</v>
      </c>
      <c r="D67" s="27" t="s">
        <v>25</v>
      </c>
      <c r="E67" s="27" t="s">
        <v>26</v>
      </c>
      <c r="F67" s="91" t="s">
        <v>53</v>
      </c>
      <c r="G67" s="91" t="s">
        <v>97</v>
      </c>
      <c r="H67" s="91" t="s">
        <v>51</v>
      </c>
      <c r="I67" s="91">
        <v>3</v>
      </c>
      <c r="J67" s="91" t="s">
        <v>55</v>
      </c>
      <c r="K67" s="27" t="s">
        <v>31</v>
      </c>
      <c r="L67" s="91">
        <v>3</v>
      </c>
      <c r="M67" s="27">
        <f t="shared" si="2"/>
        <v>936</v>
      </c>
      <c r="N67" s="23"/>
      <c r="O67" s="24" t="s">
        <v>32</v>
      </c>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row>
    <row r="68" s="276" customFormat="1" customHeight="1" spans="1:44">
      <c r="A68" s="27">
        <v>63</v>
      </c>
      <c r="B68" s="27" t="s">
        <v>23</v>
      </c>
      <c r="C68" s="27" t="s">
        <v>24</v>
      </c>
      <c r="D68" s="27" t="s">
        <v>25</v>
      </c>
      <c r="E68" s="27" t="s">
        <v>26</v>
      </c>
      <c r="F68" s="91" t="s">
        <v>53</v>
      </c>
      <c r="G68" s="91" t="s">
        <v>98</v>
      </c>
      <c r="H68" s="91" t="s">
        <v>51</v>
      </c>
      <c r="I68" s="91">
        <v>4</v>
      </c>
      <c r="J68" s="91" t="s">
        <v>55</v>
      </c>
      <c r="K68" s="27" t="s">
        <v>31</v>
      </c>
      <c r="L68" s="91">
        <v>4</v>
      </c>
      <c r="M68" s="27">
        <f t="shared" si="2"/>
        <v>1248</v>
      </c>
      <c r="N68" s="23"/>
      <c r="O68" s="24" t="s">
        <v>32</v>
      </c>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row>
    <row r="69" s="276" customFormat="1" customHeight="1" spans="1:44">
      <c r="A69" s="27">
        <v>64</v>
      </c>
      <c r="B69" s="27" t="s">
        <v>23</v>
      </c>
      <c r="C69" s="27" t="s">
        <v>24</v>
      </c>
      <c r="D69" s="27" t="s">
        <v>25</v>
      </c>
      <c r="E69" s="27" t="s">
        <v>26</v>
      </c>
      <c r="F69" s="91" t="s">
        <v>53</v>
      </c>
      <c r="G69" s="91" t="s">
        <v>99</v>
      </c>
      <c r="H69" s="91" t="s">
        <v>51</v>
      </c>
      <c r="I69" s="91">
        <v>1</v>
      </c>
      <c r="J69" s="91" t="s">
        <v>55</v>
      </c>
      <c r="K69" s="27" t="s">
        <v>31</v>
      </c>
      <c r="L69" s="91">
        <v>1</v>
      </c>
      <c r="M69" s="27">
        <f t="shared" si="2"/>
        <v>312</v>
      </c>
      <c r="N69" s="23"/>
      <c r="O69" s="24" t="s">
        <v>32</v>
      </c>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row>
    <row r="70" s="276" customFormat="1" customHeight="1" spans="1:44">
      <c r="A70" s="27">
        <v>65</v>
      </c>
      <c r="B70" s="27" t="s">
        <v>23</v>
      </c>
      <c r="C70" s="27" t="s">
        <v>24</v>
      </c>
      <c r="D70" s="27" t="s">
        <v>25</v>
      </c>
      <c r="E70" s="27" t="s">
        <v>26</v>
      </c>
      <c r="F70" s="91" t="s">
        <v>53</v>
      </c>
      <c r="G70" s="91" t="s">
        <v>100</v>
      </c>
      <c r="H70" s="91" t="s">
        <v>51</v>
      </c>
      <c r="I70" s="91">
        <v>3</v>
      </c>
      <c r="J70" s="91" t="s">
        <v>55</v>
      </c>
      <c r="K70" s="27" t="s">
        <v>31</v>
      </c>
      <c r="L70" s="91">
        <v>3</v>
      </c>
      <c r="M70" s="27">
        <f t="shared" si="2"/>
        <v>936</v>
      </c>
      <c r="N70" s="23"/>
      <c r="O70" s="24" t="s">
        <v>32</v>
      </c>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row>
    <row r="71" s="276" customFormat="1" customHeight="1" spans="1:44">
      <c r="A71" s="27">
        <v>66</v>
      </c>
      <c r="B71" s="27" t="s">
        <v>23</v>
      </c>
      <c r="C71" s="27" t="s">
        <v>24</v>
      </c>
      <c r="D71" s="27" t="s">
        <v>25</v>
      </c>
      <c r="E71" s="27" t="s">
        <v>26</v>
      </c>
      <c r="F71" s="91" t="s">
        <v>53</v>
      </c>
      <c r="G71" s="91" t="s">
        <v>101</v>
      </c>
      <c r="H71" s="91" t="s">
        <v>51</v>
      </c>
      <c r="I71" s="91">
        <v>3</v>
      </c>
      <c r="J71" s="91" t="s">
        <v>55</v>
      </c>
      <c r="K71" s="27" t="s">
        <v>31</v>
      </c>
      <c r="L71" s="91">
        <v>3</v>
      </c>
      <c r="M71" s="27">
        <f t="shared" si="2"/>
        <v>936</v>
      </c>
      <c r="N71" s="23"/>
      <c r="O71" s="24" t="s">
        <v>32</v>
      </c>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row>
    <row r="72" s="276" customFormat="1" customHeight="1" spans="1:44">
      <c r="A72" s="27">
        <v>67</v>
      </c>
      <c r="B72" s="27" t="s">
        <v>23</v>
      </c>
      <c r="C72" s="27" t="s">
        <v>24</v>
      </c>
      <c r="D72" s="27" t="s">
        <v>25</v>
      </c>
      <c r="E72" s="27" t="s">
        <v>26</v>
      </c>
      <c r="F72" s="91" t="s">
        <v>53</v>
      </c>
      <c r="G72" s="91" t="s">
        <v>102</v>
      </c>
      <c r="H72" s="91" t="s">
        <v>51</v>
      </c>
      <c r="I72" s="91">
        <v>3</v>
      </c>
      <c r="J72" s="91" t="s">
        <v>55</v>
      </c>
      <c r="K72" s="27" t="s">
        <v>31</v>
      </c>
      <c r="L72" s="91">
        <v>3</v>
      </c>
      <c r="M72" s="27">
        <f t="shared" si="2"/>
        <v>936</v>
      </c>
      <c r="N72" s="23"/>
      <c r="O72" s="24" t="s">
        <v>32</v>
      </c>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row>
    <row r="73" s="276" customFormat="1" customHeight="1" spans="1:44">
      <c r="A73" s="27">
        <v>68</v>
      </c>
      <c r="B73" s="27" t="s">
        <v>23</v>
      </c>
      <c r="C73" s="27" t="s">
        <v>24</v>
      </c>
      <c r="D73" s="27" t="s">
        <v>25</v>
      </c>
      <c r="E73" s="27" t="s">
        <v>26</v>
      </c>
      <c r="F73" s="91" t="s">
        <v>53</v>
      </c>
      <c r="G73" s="91" t="s">
        <v>103</v>
      </c>
      <c r="H73" s="91" t="s">
        <v>51</v>
      </c>
      <c r="I73" s="91">
        <v>1</v>
      </c>
      <c r="J73" s="91" t="s">
        <v>55</v>
      </c>
      <c r="K73" s="27" t="s">
        <v>31</v>
      </c>
      <c r="L73" s="91">
        <v>1</v>
      </c>
      <c r="M73" s="27">
        <f t="shared" si="2"/>
        <v>312</v>
      </c>
      <c r="N73" s="23"/>
      <c r="O73" s="24" t="s">
        <v>32</v>
      </c>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row>
    <row r="74" s="276" customFormat="1" customHeight="1" spans="1:44">
      <c r="A74" s="27">
        <v>69</v>
      </c>
      <c r="B74" s="27" t="s">
        <v>23</v>
      </c>
      <c r="C74" s="27" t="s">
        <v>24</v>
      </c>
      <c r="D74" s="27" t="s">
        <v>25</v>
      </c>
      <c r="E74" s="27" t="s">
        <v>26</v>
      </c>
      <c r="F74" s="91" t="s">
        <v>53</v>
      </c>
      <c r="G74" s="91" t="s">
        <v>104</v>
      </c>
      <c r="H74" s="91" t="s">
        <v>51</v>
      </c>
      <c r="I74" s="91">
        <v>1</v>
      </c>
      <c r="J74" s="91" t="s">
        <v>55</v>
      </c>
      <c r="K74" s="27" t="s">
        <v>31</v>
      </c>
      <c r="L74" s="91">
        <v>1</v>
      </c>
      <c r="M74" s="27">
        <f t="shared" si="2"/>
        <v>312</v>
      </c>
      <c r="N74" s="23"/>
      <c r="O74" s="24" t="s">
        <v>32</v>
      </c>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row>
    <row r="75" s="276" customFormat="1" customHeight="1" spans="1:44">
      <c r="A75" s="27">
        <v>70</v>
      </c>
      <c r="B75" s="27" t="s">
        <v>23</v>
      </c>
      <c r="C75" s="27" t="s">
        <v>24</v>
      </c>
      <c r="D75" s="27" t="s">
        <v>25</v>
      </c>
      <c r="E75" s="27" t="s">
        <v>26</v>
      </c>
      <c r="F75" s="91" t="s">
        <v>53</v>
      </c>
      <c r="G75" s="91" t="s">
        <v>105</v>
      </c>
      <c r="H75" s="91" t="s">
        <v>51</v>
      </c>
      <c r="I75" s="91">
        <v>1</v>
      </c>
      <c r="J75" s="91" t="s">
        <v>55</v>
      </c>
      <c r="K75" s="27" t="s">
        <v>31</v>
      </c>
      <c r="L75" s="91">
        <v>1</v>
      </c>
      <c r="M75" s="27">
        <f t="shared" si="2"/>
        <v>312</v>
      </c>
      <c r="N75" s="23"/>
      <c r="O75" s="24" t="s">
        <v>32</v>
      </c>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row>
    <row r="76" s="276" customFormat="1" customHeight="1" spans="1:44">
      <c r="A76" s="27">
        <v>71</v>
      </c>
      <c r="B76" s="27" t="s">
        <v>23</v>
      </c>
      <c r="C76" s="27" t="s">
        <v>24</v>
      </c>
      <c r="D76" s="27" t="s">
        <v>25</v>
      </c>
      <c r="E76" s="27" t="s">
        <v>26</v>
      </c>
      <c r="F76" s="91" t="s">
        <v>53</v>
      </c>
      <c r="G76" s="91" t="s">
        <v>106</v>
      </c>
      <c r="H76" s="91" t="s">
        <v>51</v>
      </c>
      <c r="I76" s="91">
        <v>1</v>
      </c>
      <c r="J76" s="91" t="s">
        <v>55</v>
      </c>
      <c r="K76" s="27" t="s">
        <v>31</v>
      </c>
      <c r="L76" s="91">
        <v>1</v>
      </c>
      <c r="M76" s="27">
        <f t="shared" si="2"/>
        <v>312</v>
      </c>
      <c r="N76" s="23"/>
      <c r="O76" s="24" t="s">
        <v>32</v>
      </c>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row>
    <row r="77" s="276" customFormat="1" customHeight="1" spans="1:44">
      <c r="A77" s="27">
        <v>72</v>
      </c>
      <c r="B77" s="27" t="s">
        <v>23</v>
      </c>
      <c r="C77" s="27" t="s">
        <v>24</v>
      </c>
      <c r="D77" s="27" t="s">
        <v>25</v>
      </c>
      <c r="E77" s="27" t="s">
        <v>26</v>
      </c>
      <c r="F77" s="91" t="s">
        <v>53</v>
      </c>
      <c r="G77" s="91" t="s">
        <v>107</v>
      </c>
      <c r="H77" s="91" t="s">
        <v>51</v>
      </c>
      <c r="I77" s="91">
        <v>2</v>
      </c>
      <c r="J77" s="91" t="s">
        <v>55</v>
      </c>
      <c r="K77" s="27" t="s">
        <v>31</v>
      </c>
      <c r="L77" s="91">
        <v>2</v>
      </c>
      <c r="M77" s="27">
        <f t="shared" si="2"/>
        <v>624</v>
      </c>
      <c r="N77" s="23"/>
      <c r="O77" s="24" t="s">
        <v>32</v>
      </c>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row>
    <row r="78" s="276" customFormat="1" customHeight="1" spans="1:44">
      <c r="A78" s="27">
        <v>73</v>
      </c>
      <c r="B78" s="27" t="s">
        <v>23</v>
      </c>
      <c r="C78" s="27" t="s">
        <v>24</v>
      </c>
      <c r="D78" s="27" t="s">
        <v>25</v>
      </c>
      <c r="E78" s="27" t="s">
        <v>26</v>
      </c>
      <c r="F78" s="91" t="s">
        <v>53</v>
      </c>
      <c r="G78" s="91" t="s">
        <v>108</v>
      </c>
      <c r="H78" s="91" t="s">
        <v>51</v>
      </c>
      <c r="I78" s="91">
        <v>4</v>
      </c>
      <c r="J78" s="91" t="s">
        <v>55</v>
      </c>
      <c r="K78" s="27" t="s">
        <v>31</v>
      </c>
      <c r="L78" s="91">
        <v>4</v>
      </c>
      <c r="M78" s="27">
        <f t="shared" si="2"/>
        <v>1248</v>
      </c>
      <c r="N78" s="23"/>
      <c r="O78" s="24" t="s">
        <v>32</v>
      </c>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row>
    <row r="79" s="276" customFormat="1" customHeight="1" spans="1:44">
      <c r="A79" s="27">
        <v>74</v>
      </c>
      <c r="B79" s="27" t="s">
        <v>23</v>
      </c>
      <c r="C79" s="27" t="s">
        <v>24</v>
      </c>
      <c r="D79" s="27" t="s">
        <v>25</v>
      </c>
      <c r="E79" s="27" t="s">
        <v>26</v>
      </c>
      <c r="F79" s="91" t="s">
        <v>53</v>
      </c>
      <c r="G79" s="91" t="s">
        <v>109</v>
      </c>
      <c r="H79" s="91" t="s">
        <v>51</v>
      </c>
      <c r="I79" s="91">
        <v>2</v>
      </c>
      <c r="J79" s="91" t="s">
        <v>55</v>
      </c>
      <c r="K79" s="27" t="s">
        <v>31</v>
      </c>
      <c r="L79" s="91">
        <v>2</v>
      </c>
      <c r="M79" s="27">
        <f t="shared" si="2"/>
        <v>624</v>
      </c>
      <c r="N79" s="23"/>
      <c r="O79" s="24" t="s">
        <v>32</v>
      </c>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row>
    <row r="80" s="276" customFormat="1" customHeight="1" spans="1:44">
      <c r="A80" s="27">
        <v>75</v>
      </c>
      <c r="B80" s="27" t="s">
        <v>23</v>
      </c>
      <c r="C80" s="27" t="s">
        <v>24</v>
      </c>
      <c r="D80" s="27" t="s">
        <v>25</v>
      </c>
      <c r="E80" s="27" t="s">
        <v>26</v>
      </c>
      <c r="F80" s="91" t="s">
        <v>53</v>
      </c>
      <c r="G80" s="91" t="s">
        <v>110</v>
      </c>
      <c r="H80" s="91" t="s">
        <v>51</v>
      </c>
      <c r="I80" s="91">
        <v>1</v>
      </c>
      <c r="J80" s="91" t="s">
        <v>55</v>
      </c>
      <c r="K80" s="27" t="s">
        <v>31</v>
      </c>
      <c r="L80" s="91">
        <v>1</v>
      </c>
      <c r="M80" s="27">
        <f t="shared" si="2"/>
        <v>312</v>
      </c>
      <c r="N80" s="23"/>
      <c r="O80" s="24" t="s">
        <v>32</v>
      </c>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row>
    <row r="81" s="276" customFormat="1" customHeight="1" spans="1:44">
      <c r="A81" s="27">
        <v>76</v>
      </c>
      <c r="B81" s="27" t="s">
        <v>23</v>
      </c>
      <c r="C81" s="27" t="s">
        <v>24</v>
      </c>
      <c r="D81" s="27" t="s">
        <v>25</v>
      </c>
      <c r="E81" s="27" t="s">
        <v>26</v>
      </c>
      <c r="F81" s="91" t="s">
        <v>53</v>
      </c>
      <c r="G81" s="91" t="s">
        <v>111</v>
      </c>
      <c r="H81" s="91" t="s">
        <v>51</v>
      </c>
      <c r="I81" s="91">
        <v>2</v>
      </c>
      <c r="J81" s="91" t="s">
        <v>55</v>
      </c>
      <c r="K81" s="27" t="s">
        <v>31</v>
      </c>
      <c r="L81" s="91">
        <v>2</v>
      </c>
      <c r="M81" s="27">
        <f t="shared" si="2"/>
        <v>624</v>
      </c>
      <c r="N81" s="23"/>
      <c r="O81" s="24" t="s">
        <v>32</v>
      </c>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row>
    <row r="82" s="277" customFormat="1" customHeight="1" spans="1:44">
      <c r="A82" s="27">
        <v>77</v>
      </c>
      <c r="B82" s="27" t="s">
        <v>23</v>
      </c>
      <c r="C82" s="27" t="s">
        <v>24</v>
      </c>
      <c r="D82" s="27" t="s">
        <v>25</v>
      </c>
      <c r="E82" s="27" t="s">
        <v>26</v>
      </c>
      <c r="F82" s="91" t="s">
        <v>53</v>
      </c>
      <c r="G82" s="91" t="s">
        <v>112</v>
      </c>
      <c r="H82" s="91" t="s">
        <v>51</v>
      </c>
      <c r="I82" s="91">
        <v>3</v>
      </c>
      <c r="J82" s="91" t="s">
        <v>55</v>
      </c>
      <c r="K82" s="27" t="s">
        <v>31</v>
      </c>
      <c r="L82" s="91">
        <v>3</v>
      </c>
      <c r="M82" s="27">
        <f t="shared" si="2"/>
        <v>936</v>
      </c>
      <c r="N82" s="23"/>
      <c r="O82" s="24" t="s">
        <v>32</v>
      </c>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row>
    <row r="83" s="276" customFormat="1" customHeight="1" spans="1:44">
      <c r="A83" s="27">
        <v>78</v>
      </c>
      <c r="B83" s="27" t="s">
        <v>23</v>
      </c>
      <c r="C83" s="27" t="s">
        <v>24</v>
      </c>
      <c r="D83" s="27" t="s">
        <v>25</v>
      </c>
      <c r="E83" s="27" t="s">
        <v>26</v>
      </c>
      <c r="F83" s="91" t="s">
        <v>53</v>
      </c>
      <c r="G83" s="91" t="s">
        <v>113</v>
      </c>
      <c r="H83" s="91" t="s">
        <v>47</v>
      </c>
      <c r="I83" s="91">
        <v>1</v>
      </c>
      <c r="J83" s="91" t="s">
        <v>55</v>
      </c>
      <c r="K83" s="27" t="s">
        <v>31</v>
      </c>
      <c r="L83" s="91">
        <v>1</v>
      </c>
      <c r="M83" s="27">
        <f t="shared" si="2"/>
        <v>312</v>
      </c>
      <c r="N83" s="23"/>
      <c r="O83" s="24" t="s">
        <v>32</v>
      </c>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row>
    <row r="84" s="276" customFormat="1" customHeight="1" spans="1:44">
      <c r="A84" s="27">
        <v>79</v>
      </c>
      <c r="B84" s="27" t="s">
        <v>23</v>
      </c>
      <c r="C84" s="27" t="s">
        <v>24</v>
      </c>
      <c r="D84" s="27" t="s">
        <v>25</v>
      </c>
      <c r="E84" s="27" t="s">
        <v>26</v>
      </c>
      <c r="F84" s="91" t="s">
        <v>53</v>
      </c>
      <c r="G84" s="91" t="s">
        <v>114</v>
      </c>
      <c r="H84" s="91" t="s">
        <v>47</v>
      </c>
      <c r="I84" s="91">
        <v>1</v>
      </c>
      <c r="J84" s="91" t="s">
        <v>55</v>
      </c>
      <c r="K84" s="27" t="s">
        <v>31</v>
      </c>
      <c r="L84" s="91">
        <v>1</v>
      </c>
      <c r="M84" s="27">
        <f t="shared" si="2"/>
        <v>312</v>
      </c>
      <c r="N84" s="23"/>
      <c r="O84" s="24" t="s">
        <v>32</v>
      </c>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row>
    <row r="85" s="276" customFormat="1" customHeight="1" spans="1:44">
      <c r="A85" s="27">
        <v>80</v>
      </c>
      <c r="B85" s="27" t="s">
        <v>23</v>
      </c>
      <c r="C85" s="27" t="s">
        <v>24</v>
      </c>
      <c r="D85" s="27" t="s">
        <v>25</v>
      </c>
      <c r="E85" s="27" t="s">
        <v>26</v>
      </c>
      <c r="F85" s="91" t="s">
        <v>53</v>
      </c>
      <c r="G85" s="91" t="s">
        <v>115</v>
      </c>
      <c r="H85" s="91" t="s">
        <v>47</v>
      </c>
      <c r="I85" s="91">
        <v>1</v>
      </c>
      <c r="J85" s="91" t="s">
        <v>55</v>
      </c>
      <c r="K85" s="27" t="s">
        <v>31</v>
      </c>
      <c r="L85" s="91">
        <v>1</v>
      </c>
      <c r="M85" s="27">
        <f t="shared" ref="M85:M116" si="3">L85*312</f>
        <v>312</v>
      </c>
      <c r="N85" s="23"/>
      <c r="O85" s="24" t="s">
        <v>32</v>
      </c>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row>
    <row r="86" s="276" customFormat="1" customHeight="1" spans="1:44">
      <c r="A86" s="27">
        <v>81</v>
      </c>
      <c r="B86" s="27" t="s">
        <v>23</v>
      </c>
      <c r="C86" s="27" t="s">
        <v>24</v>
      </c>
      <c r="D86" s="27" t="s">
        <v>25</v>
      </c>
      <c r="E86" s="27" t="s">
        <v>26</v>
      </c>
      <c r="F86" s="91" t="s">
        <v>53</v>
      </c>
      <c r="G86" s="91" t="s">
        <v>116</v>
      </c>
      <c r="H86" s="91" t="s">
        <v>47</v>
      </c>
      <c r="I86" s="91">
        <v>1</v>
      </c>
      <c r="J86" s="91" t="s">
        <v>55</v>
      </c>
      <c r="K86" s="27" t="s">
        <v>31</v>
      </c>
      <c r="L86" s="91">
        <v>1</v>
      </c>
      <c r="M86" s="27">
        <f t="shared" si="3"/>
        <v>312</v>
      </c>
      <c r="N86" s="23"/>
      <c r="O86" s="24" t="s">
        <v>32</v>
      </c>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row>
    <row r="87" s="276" customFormat="1" customHeight="1" spans="1:44">
      <c r="A87" s="27">
        <v>82</v>
      </c>
      <c r="B87" s="27" t="s">
        <v>23</v>
      </c>
      <c r="C87" s="27" t="s">
        <v>24</v>
      </c>
      <c r="D87" s="27" t="s">
        <v>25</v>
      </c>
      <c r="E87" s="27" t="s">
        <v>26</v>
      </c>
      <c r="F87" s="91" t="s">
        <v>117</v>
      </c>
      <c r="G87" s="91" t="s">
        <v>118</v>
      </c>
      <c r="H87" s="91" t="s">
        <v>47</v>
      </c>
      <c r="I87" s="91">
        <v>1</v>
      </c>
      <c r="J87" s="91" t="s">
        <v>119</v>
      </c>
      <c r="K87" s="27" t="s">
        <v>31</v>
      </c>
      <c r="L87" s="91">
        <v>1</v>
      </c>
      <c r="M87" s="27">
        <f t="shared" si="3"/>
        <v>312</v>
      </c>
      <c r="N87" s="23"/>
      <c r="O87" s="24" t="s">
        <v>32</v>
      </c>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row>
    <row r="88" s="276" customFormat="1" customHeight="1" spans="1:44">
      <c r="A88" s="27">
        <v>83</v>
      </c>
      <c r="B88" s="27" t="s">
        <v>23</v>
      </c>
      <c r="C88" s="27" t="s">
        <v>24</v>
      </c>
      <c r="D88" s="27" t="s">
        <v>25</v>
      </c>
      <c r="E88" s="27" t="s">
        <v>26</v>
      </c>
      <c r="F88" s="91" t="s">
        <v>117</v>
      </c>
      <c r="G88" s="91" t="s">
        <v>120</v>
      </c>
      <c r="H88" s="91" t="s">
        <v>47</v>
      </c>
      <c r="I88" s="91">
        <v>1</v>
      </c>
      <c r="J88" s="91" t="s">
        <v>119</v>
      </c>
      <c r="K88" s="27" t="s">
        <v>31</v>
      </c>
      <c r="L88" s="91">
        <v>1</v>
      </c>
      <c r="M88" s="27">
        <f t="shared" si="3"/>
        <v>312</v>
      </c>
      <c r="N88" s="23"/>
      <c r="O88" s="24" t="s">
        <v>32</v>
      </c>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row>
    <row r="89" s="276" customFormat="1" customHeight="1" spans="1:44">
      <c r="A89" s="27">
        <v>84</v>
      </c>
      <c r="B89" s="27" t="s">
        <v>23</v>
      </c>
      <c r="C89" s="27" t="s">
        <v>24</v>
      </c>
      <c r="D89" s="27" t="s">
        <v>25</v>
      </c>
      <c r="E89" s="27" t="s">
        <v>26</v>
      </c>
      <c r="F89" s="91" t="s">
        <v>117</v>
      </c>
      <c r="G89" s="91" t="s">
        <v>121</v>
      </c>
      <c r="H89" s="91" t="s">
        <v>47</v>
      </c>
      <c r="I89" s="91">
        <v>1</v>
      </c>
      <c r="J89" s="91" t="s">
        <v>119</v>
      </c>
      <c r="K89" s="27" t="s">
        <v>31</v>
      </c>
      <c r="L89" s="91">
        <v>1</v>
      </c>
      <c r="M89" s="27">
        <f t="shared" si="3"/>
        <v>312</v>
      </c>
      <c r="N89" s="23"/>
      <c r="O89" s="24" t="s">
        <v>32</v>
      </c>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row>
    <row r="90" s="276" customFormat="1" customHeight="1" spans="1:44">
      <c r="A90" s="27">
        <v>85</v>
      </c>
      <c r="B90" s="27" t="s">
        <v>23</v>
      </c>
      <c r="C90" s="27" t="s">
        <v>24</v>
      </c>
      <c r="D90" s="27" t="s">
        <v>25</v>
      </c>
      <c r="E90" s="27" t="s">
        <v>26</v>
      </c>
      <c r="F90" s="91" t="s">
        <v>117</v>
      </c>
      <c r="G90" s="91" t="s">
        <v>122</v>
      </c>
      <c r="H90" s="91" t="s">
        <v>47</v>
      </c>
      <c r="I90" s="91">
        <v>1</v>
      </c>
      <c r="J90" s="91" t="s">
        <v>119</v>
      </c>
      <c r="K90" s="27" t="s">
        <v>31</v>
      </c>
      <c r="L90" s="91">
        <v>1</v>
      </c>
      <c r="M90" s="27">
        <f t="shared" si="3"/>
        <v>312</v>
      </c>
      <c r="N90" s="23"/>
      <c r="O90" s="24" t="s">
        <v>32</v>
      </c>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row>
    <row r="91" s="276" customFormat="1" customHeight="1" spans="1:44">
      <c r="A91" s="27">
        <v>86</v>
      </c>
      <c r="B91" s="27" t="s">
        <v>23</v>
      </c>
      <c r="C91" s="27" t="s">
        <v>24</v>
      </c>
      <c r="D91" s="27" t="s">
        <v>25</v>
      </c>
      <c r="E91" s="27" t="s">
        <v>26</v>
      </c>
      <c r="F91" s="91" t="s">
        <v>117</v>
      </c>
      <c r="G91" s="91" t="s">
        <v>123</v>
      </c>
      <c r="H91" s="91" t="s">
        <v>47</v>
      </c>
      <c r="I91" s="91">
        <v>1</v>
      </c>
      <c r="J91" s="91" t="s">
        <v>119</v>
      </c>
      <c r="K91" s="27" t="s">
        <v>31</v>
      </c>
      <c r="L91" s="91">
        <v>1</v>
      </c>
      <c r="M91" s="27">
        <f t="shared" si="3"/>
        <v>312</v>
      </c>
      <c r="N91" s="23"/>
      <c r="O91" s="24" t="s">
        <v>32</v>
      </c>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row>
    <row r="92" s="276" customFormat="1" customHeight="1" spans="1:44">
      <c r="A92" s="27">
        <v>87</v>
      </c>
      <c r="B92" s="27" t="s">
        <v>23</v>
      </c>
      <c r="C92" s="27" t="s">
        <v>24</v>
      </c>
      <c r="D92" s="27" t="s">
        <v>25</v>
      </c>
      <c r="E92" s="27" t="s">
        <v>26</v>
      </c>
      <c r="F92" s="91" t="s">
        <v>117</v>
      </c>
      <c r="G92" s="91" t="s">
        <v>124</v>
      </c>
      <c r="H92" s="91" t="s">
        <v>47</v>
      </c>
      <c r="I92" s="91">
        <v>1</v>
      </c>
      <c r="J92" s="91" t="s">
        <v>119</v>
      </c>
      <c r="K92" s="27" t="s">
        <v>31</v>
      </c>
      <c r="L92" s="91">
        <v>1</v>
      </c>
      <c r="M92" s="27">
        <f t="shared" si="3"/>
        <v>312</v>
      </c>
      <c r="N92" s="23"/>
      <c r="O92" s="24" t="s">
        <v>32</v>
      </c>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row>
    <row r="93" s="276" customFormat="1" customHeight="1" spans="1:44">
      <c r="A93" s="27">
        <v>88</v>
      </c>
      <c r="B93" s="27" t="s">
        <v>23</v>
      </c>
      <c r="C93" s="27" t="s">
        <v>24</v>
      </c>
      <c r="D93" s="27" t="s">
        <v>25</v>
      </c>
      <c r="E93" s="27" t="s">
        <v>26</v>
      </c>
      <c r="F93" s="91" t="s">
        <v>117</v>
      </c>
      <c r="G93" s="91" t="s">
        <v>125</v>
      </c>
      <c r="H93" s="91" t="s">
        <v>47</v>
      </c>
      <c r="I93" s="91">
        <v>1</v>
      </c>
      <c r="J93" s="91" t="s">
        <v>119</v>
      </c>
      <c r="K93" s="27" t="s">
        <v>31</v>
      </c>
      <c r="L93" s="91">
        <v>1</v>
      </c>
      <c r="M93" s="27">
        <f t="shared" si="3"/>
        <v>312</v>
      </c>
      <c r="N93" s="23"/>
      <c r="O93" s="24" t="s">
        <v>32</v>
      </c>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row>
    <row r="94" s="276" customFormat="1" customHeight="1" spans="1:44">
      <c r="A94" s="27">
        <v>89</v>
      </c>
      <c r="B94" s="27" t="s">
        <v>23</v>
      </c>
      <c r="C94" s="27" t="s">
        <v>24</v>
      </c>
      <c r="D94" s="27" t="s">
        <v>25</v>
      </c>
      <c r="E94" s="27" t="s">
        <v>26</v>
      </c>
      <c r="F94" s="91" t="s">
        <v>117</v>
      </c>
      <c r="G94" s="91" t="s">
        <v>126</v>
      </c>
      <c r="H94" s="91" t="s">
        <v>47</v>
      </c>
      <c r="I94" s="91">
        <v>1</v>
      </c>
      <c r="J94" s="91" t="s">
        <v>119</v>
      </c>
      <c r="K94" s="27" t="s">
        <v>31</v>
      </c>
      <c r="L94" s="91">
        <v>1</v>
      </c>
      <c r="M94" s="27">
        <f t="shared" si="3"/>
        <v>312</v>
      </c>
      <c r="N94" s="23"/>
      <c r="O94" s="24" t="s">
        <v>32</v>
      </c>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row>
    <row r="95" s="276" customFormat="1" customHeight="1" spans="1:44">
      <c r="A95" s="27">
        <v>90</v>
      </c>
      <c r="B95" s="27" t="s">
        <v>23</v>
      </c>
      <c r="C95" s="27" t="s">
        <v>24</v>
      </c>
      <c r="D95" s="27" t="s">
        <v>25</v>
      </c>
      <c r="E95" s="27" t="s">
        <v>26</v>
      </c>
      <c r="F95" s="91" t="s">
        <v>117</v>
      </c>
      <c r="G95" s="91" t="s">
        <v>127</v>
      </c>
      <c r="H95" s="91" t="s">
        <v>47</v>
      </c>
      <c r="I95" s="91">
        <v>1</v>
      </c>
      <c r="J95" s="91" t="s">
        <v>119</v>
      </c>
      <c r="K95" s="27" t="s">
        <v>31</v>
      </c>
      <c r="L95" s="91">
        <v>1</v>
      </c>
      <c r="M95" s="27">
        <f t="shared" si="3"/>
        <v>312</v>
      </c>
      <c r="N95" s="23"/>
      <c r="O95" s="24" t="s">
        <v>32</v>
      </c>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row>
    <row r="96" s="276" customFormat="1" customHeight="1" spans="1:44">
      <c r="A96" s="27">
        <v>91</v>
      </c>
      <c r="B96" s="27" t="s">
        <v>23</v>
      </c>
      <c r="C96" s="27" t="s">
        <v>24</v>
      </c>
      <c r="D96" s="27" t="s">
        <v>25</v>
      </c>
      <c r="E96" s="27" t="s">
        <v>26</v>
      </c>
      <c r="F96" s="91" t="s">
        <v>117</v>
      </c>
      <c r="G96" s="91" t="s">
        <v>128</v>
      </c>
      <c r="H96" s="91" t="s">
        <v>47</v>
      </c>
      <c r="I96" s="91">
        <v>1</v>
      </c>
      <c r="J96" s="91" t="s">
        <v>119</v>
      </c>
      <c r="K96" s="27" t="s">
        <v>31</v>
      </c>
      <c r="L96" s="91">
        <v>1</v>
      </c>
      <c r="M96" s="27">
        <f t="shared" si="3"/>
        <v>312</v>
      </c>
      <c r="N96" s="23"/>
      <c r="O96" s="24" t="s">
        <v>32</v>
      </c>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row>
    <row r="97" s="276" customFormat="1" customHeight="1" spans="1:44">
      <c r="A97" s="27">
        <v>92</v>
      </c>
      <c r="B97" s="27" t="s">
        <v>23</v>
      </c>
      <c r="C97" s="27" t="s">
        <v>24</v>
      </c>
      <c r="D97" s="27" t="s">
        <v>25</v>
      </c>
      <c r="E97" s="27" t="s">
        <v>26</v>
      </c>
      <c r="F97" s="91" t="s">
        <v>117</v>
      </c>
      <c r="G97" s="91" t="s">
        <v>129</v>
      </c>
      <c r="H97" s="91" t="s">
        <v>47</v>
      </c>
      <c r="I97" s="91">
        <v>1</v>
      </c>
      <c r="J97" s="91" t="s">
        <v>119</v>
      </c>
      <c r="K97" s="27" t="s">
        <v>31</v>
      </c>
      <c r="L97" s="91">
        <v>1</v>
      </c>
      <c r="M97" s="27">
        <f t="shared" si="3"/>
        <v>312</v>
      </c>
      <c r="N97" s="23"/>
      <c r="O97" s="24" t="s">
        <v>32</v>
      </c>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row>
    <row r="98" s="276" customFormat="1" customHeight="1" spans="1:44">
      <c r="A98" s="27">
        <v>93</v>
      </c>
      <c r="B98" s="27" t="s">
        <v>23</v>
      </c>
      <c r="C98" s="27" t="s">
        <v>24</v>
      </c>
      <c r="D98" s="27" t="s">
        <v>25</v>
      </c>
      <c r="E98" s="27" t="s">
        <v>26</v>
      </c>
      <c r="F98" s="91" t="s">
        <v>117</v>
      </c>
      <c r="G98" s="91" t="s">
        <v>130</v>
      </c>
      <c r="H98" s="91" t="s">
        <v>47</v>
      </c>
      <c r="I98" s="91">
        <v>1</v>
      </c>
      <c r="J98" s="91" t="s">
        <v>119</v>
      </c>
      <c r="K98" s="27" t="s">
        <v>31</v>
      </c>
      <c r="L98" s="91">
        <v>1</v>
      </c>
      <c r="M98" s="27">
        <f t="shared" si="3"/>
        <v>312</v>
      </c>
      <c r="N98" s="23"/>
      <c r="O98" s="24" t="s">
        <v>32</v>
      </c>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row>
    <row r="99" s="276" customFormat="1" customHeight="1" spans="1:44">
      <c r="A99" s="27">
        <v>94</v>
      </c>
      <c r="B99" s="27" t="s">
        <v>23</v>
      </c>
      <c r="C99" s="27" t="s">
        <v>24</v>
      </c>
      <c r="D99" s="27" t="s">
        <v>25</v>
      </c>
      <c r="E99" s="27" t="s">
        <v>26</v>
      </c>
      <c r="F99" s="91" t="s">
        <v>117</v>
      </c>
      <c r="G99" s="91" t="s">
        <v>131</v>
      </c>
      <c r="H99" s="91" t="s">
        <v>51</v>
      </c>
      <c r="I99" s="91">
        <v>1</v>
      </c>
      <c r="J99" s="91" t="s">
        <v>119</v>
      </c>
      <c r="K99" s="27" t="s">
        <v>31</v>
      </c>
      <c r="L99" s="91">
        <v>1</v>
      </c>
      <c r="M99" s="27">
        <f t="shared" si="3"/>
        <v>312</v>
      </c>
      <c r="N99" s="23"/>
      <c r="O99" s="24" t="s">
        <v>32</v>
      </c>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row>
    <row r="100" s="276" customFormat="1" customHeight="1" spans="1:44">
      <c r="A100" s="27">
        <v>95</v>
      </c>
      <c r="B100" s="27" t="s">
        <v>23</v>
      </c>
      <c r="C100" s="27" t="s">
        <v>24</v>
      </c>
      <c r="D100" s="27" t="s">
        <v>25</v>
      </c>
      <c r="E100" s="27" t="s">
        <v>26</v>
      </c>
      <c r="F100" s="91" t="s">
        <v>117</v>
      </c>
      <c r="G100" s="91" t="s">
        <v>132</v>
      </c>
      <c r="H100" s="91" t="s">
        <v>51</v>
      </c>
      <c r="I100" s="91">
        <v>1</v>
      </c>
      <c r="J100" s="91" t="s">
        <v>119</v>
      </c>
      <c r="K100" s="27" t="s">
        <v>31</v>
      </c>
      <c r="L100" s="91">
        <v>1</v>
      </c>
      <c r="M100" s="27">
        <f t="shared" si="3"/>
        <v>312</v>
      </c>
      <c r="N100" s="23"/>
      <c r="O100" s="24" t="s">
        <v>32</v>
      </c>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row>
    <row r="101" s="276" customFormat="1" customHeight="1" spans="1:44">
      <c r="A101" s="27">
        <v>96</v>
      </c>
      <c r="B101" s="27" t="s">
        <v>23</v>
      </c>
      <c r="C101" s="27" t="s">
        <v>24</v>
      </c>
      <c r="D101" s="27" t="s">
        <v>25</v>
      </c>
      <c r="E101" s="27" t="s">
        <v>26</v>
      </c>
      <c r="F101" s="91" t="s">
        <v>117</v>
      </c>
      <c r="G101" s="91" t="s">
        <v>133</v>
      </c>
      <c r="H101" s="91" t="s">
        <v>51</v>
      </c>
      <c r="I101" s="91">
        <v>1</v>
      </c>
      <c r="J101" s="91" t="s">
        <v>119</v>
      </c>
      <c r="K101" s="27" t="s">
        <v>31</v>
      </c>
      <c r="L101" s="91">
        <v>1</v>
      </c>
      <c r="M101" s="27">
        <f t="shared" si="3"/>
        <v>312</v>
      </c>
      <c r="N101" s="23"/>
      <c r="O101" s="24" t="s">
        <v>32</v>
      </c>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row>
    <row r="102" s="276" customFormat="1" customHeight="1" spans="1:44">
      <c r="A102" s="27">
        <v>97</v>
      </c>
      <c r="B102" s="27" t="s">
        <v>23</v>
      </c>
      <c r="C102" s="27" t="s">
        <v>24</v>
      </c>
      <c r="D102" s="27" t="s">
        <v>25</v>
      </c>
      <c r="E102" s="27" t="s">
        <v>26</v>
      </c>
      <c r="F102" s="91" t="s">
        <v>117</v>
      </c>
      <c r="G102" s="91" t="s">
        <v>134</v>
      </c>
      <c r="H102" s="91" t="s">
        <v>51</v>
      </c>
      <c r="I102" s="91">
        <v>2</v>
      </c>
      <c r="J102" s="91" t="s">
        <v>119</v>
      </c>
      <c r="K102" s="27" t="s">
        <v>31</v>
      </c>
      <c r="L102" s="91">
        <v>2</v>
      </c>
      <c r="M102" s="27">
        <f t="shared" si="3"/>
        <v>624</v>
      </c>
      <c r="N102" s="23"/>
      <c r="O102" s="24" t="s">
        <v>32</v>
      </c>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row>
    <row r="103" s="276" customFormat="1" customHeight="1" spans="1:44">
      <c r="A103" s="27">
        <v>98</v>
      </c>
      <c r="B103" s="27" t="s">
        <v>23</v>
      </c>
      <c r="C103" s="27" t="s">
        <v>24</v>
      </c>
      <c r="D103" s="27" t="s">
        <v>25</v>
      </c>
      <c r="E103" s="27" t="s">
        <v>26</v>
      </c>
      <c r="F103" s="91" t="s">
        <v>117</v>
      </c>
      <c r="G103" s="91" t="s">
        <v>135</v>
      </c>
      <c r="H103" s="91" t="s">
        <v>51</v>
      </c>
      <c r="I103" s="91">
        <v>1</v>
      </c>
      <c r="J103" s="91" t="s">
        <v>119</v>
      </c>
      <c r="K103" s="27" t="s">
        <v>31</v>
      </c>
      <c r="L103" s="91">
        <v>1</v>
      </c>
      <c r="M103" s="27">
        <f t="shared" si="3"/>
        <v>312</v>
      </c>
      <c r="N103" s="23"/>
      <c r="O103" s="24" t="s">
        <v>32</v>
      </c>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row>
    <row r="104" s="276" customFormat="1" customHeight="1" spans="1:44">
      <c r="A104" s="27">
        <v>99</v>
      </c>
      <c r="B104" s="27" t="s">
        <v>23</v>
      </c>
      <c r="C104" s="27" t="s">
        <v>24</v>
      </c>
      <c r="D104" s="27" t="s">
        <v>25</v>
      </c>
      <c r="E104" s="27" t="s">
        <v>26</v>
      </c>
      <c r="F104" s="91" t="s">
        <v>117</v>
      </c>
      <c r="G104" s="91" t="s">
        <v>136</v>
      </c>
      <c r="H104" s="91" t="s">
        <v>51</v>
      </c>
      <c r="I104" s="91">
        <v>1</v>
      </c>
      <c r="J104" s="91" t="s">
        <v>119</v>
      </c>
      <c r="K104" s="27" t="s">
        <v>31</v>
      </c>
      <c r="L104" s="91">
        <v>1</v>
      </c>
      <c r="M104" s="27">
        <f t="shared" si="3"/>
        <v>312</v>
      </c>
      <c r="N104" s="23"/>
      <c r="O104" s="24" t="s">
        <v>32</v>
      </c>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row>
    <row r="105" s="276" customFormat="1" customHeight="1" spans="1:44">
      <c r="A105" s="27">
        <v>100</v>
      </c>
      <c r="B105" s="27" t="s">
        <v>23</v>
      </c>
      <c r="C105" s="27" t="s">
        <v>24</v>
      </c>
      <c r="D105" s="27" t="s">
        <v>25</v>
      </c>
      <c r="E105" s="27" t="s">
        <v>26</v>
      </c>
      <c r="F105" s="91" t="s">
        <v>117</v>
      </c>
      <c r="G105" s="91" t="s">
        <v>137</v>
      </c>
      <c r="H105" s="91" t="s">
        <v>51</v>
      </c>
      <c r="I105" s="91">
        <v>3</v>
      </c>
      <c r="J105" s="91" t="s">
        <v>119</v>
      </c>
      <c r="K105" s="27" t="s">
        <v>31</v>
      </c>
      <c r="L105" s="91">
        <v>3</v>
      </c>
      <c r="M105" s="27">
        <f t="shared" si="3"/>
        <v>936</v>
      </c>
      <c r="N105" s="23"/>
      <c r="O105" s="24" t="s">
        <v>32</v>
      </c>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row>
    <row r="106" s="276" customFormat="1" customHeight="1" spans="1:44">
      <c r="A106" s="27">
        <v>101</v>
      </c>
      <c r="B106" s="27" t="s">
        <v>23</v>
      </c>
      <c r="C106" s="27" t="s">
        <v>24</v>
      </c>
      <c r="D106" s="27" t="s">
        <v>25</v>
      </c>
      <c r="E106" s="27" t="s">
        <v>26</v>
      </c>
      <c r="F106" s="91" t="s">
        <v>117</v>
      </c>
      <c r="G106" s="91" t="s">
        <v>138</v>
      </c>
      <c r="H106" s="91" t="s">
        <v>51</v>
      </c>
      <c r="I106" s="91">
        <v>1</v>
      </c>
      <c r="J106" s="91" t="s">
        <v>119</v>
      </c>
      <c r="K106" s="27" t="s">
        <v>31</v>
      </c>
      <c r="L106" s="91">
        <v>1</v>
      </c>
      <c r="M106" s="27">
        <f t="shared" si="3"/>
        <v>312</v>
      </c>
      <c r="N106" s="23"/>
      <c r="O106" s="24" t="s">
        <v>32</v>
      </c>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row>
    <row r="107" s="276" customFormat="1" customHeight="1" spans="1:44">
      <c r="A107" s="27">
        <v>102</v>
      </c>
      <c r="B107" s="27" t="s">
        <v>23</v>
      </c>
      <c r="C107" s="27" t="s">
        <v>24</v>
      </c>
      <c r="D107" s="27" t="s">
        <v>25</v>
      </c>
      <c r="E107" s="27" t="s">
        <v>26</v>
      </c>
      <c r="F107" s="91" t="s">
        <v>117</v>
      </c>
      <c r="G107" s="91" t="s">
        <v>139</v>
      </c>
      <c r="H107" s="91" t="s">
        <v>51</v>
      </c>
      <c r="I107" s="91">
        <v>3</v>
      </c>
      <c r="J107" s="91" t="s">
        <v>119</v>
      </c>
      <c r="K107" s="27" t="s">
        <v>31</v>
      </c>
      <c r="L107" s="91">
        <v>3</v>
      </c>
      <c r="M107" s="27">
        <f t="shared" si="3"/>
        <v>936</v>
      </c>
      <c r="N107" s="23"/>
      <c r="O107" s="24" t="s">
        <v>32</v>
      </c>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row>
    <row r="108" s="276" customFormat="1" customHeight="1" spans="1:44">
      <c r="A108" s="27">
        <v>103</v>
      </c>
      <c r="B108" s="27" t="s">
        <v>23</v>
      </c>
      <c r="C108" s="27" t="s">
        <v>24</v>
      </c>
      <c r="D108" s="27" t="s">
        <v>25</v>
      </c>
      <c r="E108" s="27" t="s">
        <v>26</v>
      </c>
      <c r="F108" s="91" t="s">
        <v>117</v>
      </c>
      <c r="G108" s="91" t="s">
        <v>140</v>
      </c>
      <c r="H108" s="91" t="s">
        <v>51</v>
      </c>
      <c r="I108" s="91">
        <v>1</v>
      </c>
      <c r="J108" s="91" t="s">
        <v>119</v>
      </c>
      <c r="K108" s="27" t="s">
        <v>31</v>
      </c>
      <c r="L108" s="91">
        <v>1</v>
      </c>
      <c r="M108" s="27">
        <f t="shared" si="3"/>
        <v>312</v>
      </c>
      <c r="N108" s="23"/>
      <c r="O108" s="24" t="s">
        <v>32</v>
      </c>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row>
    <row r="109" s="276" customFormat="1" customHeight="1" spans="1:44">
      <c r="A109" s="27">
        <v>104</v>
      </c>
      <c r="B109" s="27" t="s">
        <v>23</v>
      </c>
      <c r="C109" s="27" t="s">
        <v>24</v>
      </c>
      <c r="D109" s="27" t="s">
        <v>25</v>
      </c>
      <c r="E109" s="27" t="s">
        <v>26</v>
      </c>
      <c r="F109" s="91" t="s">
        <v>117</v>
      </c>
      <c r="G109" s="91" t="s">
        <v>141</v>
      </c>
      <c r="H109" s="91" t="s">
        <v>51</v>
      </c>
      <c r="I109" s="91">
        <v>3</v>
      </c>
      <c r="J109" s="91" t="s">
        <v>119</v>
      </c>
      <c r="K109" s="27" t="s">
        <v>31</v>
      </c>
      <c r="L109" s="91">
        <v>3</v>
      </c>
      <c r="M109" s="27">
        <f t="shared" si="3"/>
        <v>936</v>
      </c>
      <c r="N109" s="23"/>
      <c r="O109" s="24" t="s">
        <v>32</v>
      </c>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row>
    <row r="110" s="276" customFormat="1" customHeight="1" spans="1:44">
      <c r="A110" s="27">
        <v>105</v>
      </c>
      <c r="B110" s="27" t="s">
        <v>23</v>
      </c>
      <c r="C110" s="27" t="s">
        <v>24</v>
      </c>
      <c r="D110" s="27" t="s">
        <v>25</v>
      </c>
      <c r="E110" s="27" t="s">
        <v>26</v>
      </c>
      <c r="F110" s="91" t="s">
        <v>117</v>
      </c>
      <c r="G110" s="91" t="s">
        <v>142</v>
      </c>
      <c r="H110" s="91" t="s">
        <v>51</v>
      </c>
      <c r="I110" s="91">
        <v>3</v>
      </c>
      <c r="J110" s="91" t="s">
        <v>119</v>
      </c>
      <c r="K110" s="27" t="s">
        <v>31</v>
      </c>
      <c r="L110" s="91">
        <v>3</v>
      </c>
      <c r="M110" s="27">
        <f t="shared" si="3"/>
        <v>936</v>
      </c>
      <c r="N110" s="23"/>
      <c r="O110" s="24" t="s">
        <v>32</v>
      </c>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row>
    <row r="111" s="276" customFormat="1" customHeight="1" spans="1:44">
      <c r="A111" s="27">
        <v>106</v>
      </c>
      <c r="B111" s="27" t="s">
        <v>23</v>
      </c>
      <c r="C111" s="27" t="s">
        <v>24</v>
      </c>
      <c r="D111" s="27" t="s">
        <v>25</v>
      </c>
      <c r="E111" s="27" t="s">
        <v>26</v>
      </c>
      <c r="F111" s="91" t="s">
        <v>117</v>
      </c>
      <c r="G111" s="91" t="s">
        <v>143</v>
      </c>
      <c r="H111" s="91" t="s">
        <v>51</v>
      </c>
      <c r="I111" s="91">
        <v>2</v>
      </c>
      <c r="J111" s="91" t="s">
        <v>119</v>
      </c>
      <c r="K111" s="27" t="s">
        <v>31</v>
      </c>
      <c r="L111" s="91">
        <v>2</v>
      </c>
      <c r="M111" s="27">
        <f t="shared" si="3"/>
        <v>624</v>
      </c>
      <c r="N111" s="23"/>
      <c r="O111" s="24" t="s">
        <v>32</v>
      </c>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row>
    <row r="112" s="276" customFormat="1" customHeight="1" spans="1:44">
      <c r="A112" s="27">
        <v>107</v>
      </c>
      <c r="B112" s="27" t="s">
        <v>23</v>
      </c>
      <c r="C112" s="27" t="s">
        <v>24</v>
      </c>
      <c r="D112" s="27" t="s">
        <v>25</v>
      </c>
      <c r="E112" s="27" t="s">
        <v>26</v>
      </c>
      <c r="F112" s="91" t="s">
        <v>117</v>
      </c>
      <c r="G112" s="91" t="s">
        <v>144</v>
      </c>
      <c r="H112" s="91" t="s">
        <v>51</v>
      </c>
      <c r="I112" s="91">
        <v>2</v>
      </c>
      <c r="J112" s="91" t="s">
        <v>119</v>
      </c>
      <c r="K112" s="27" t="s">
        <v>31</v>
      </c>
      <c r="L112" s="91">
        <v>2</v>
      </c>
      <c r="M112" s="27">
        <f t="shared" si="3"/>
        <v>624</v>
      </c>
      <c r="N112" s="23"/>
      <c r="O112" s="24" t="s">
        <v>32</v>
      </c>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row>
    <row r="113" s="276" customFormat="1" customHeight="1" spans="1:44">
      <c r="A113" s="27">
        <v>108</v>
      </c>
      <c r="B113" s="27" t="s">
        <v>23</v>
      </c>
      <c r="C113" s="27" t="s">
        <v>24</v>
      </c>
      <c r="D113" s="27" t="s">
        <v>25</v>
      </c>
      <c r="E113" s="27" t="s">
        <v>26</v>
      </c>
      <c r="F113" s="91" t="s">
        <v>117</v>
      </c>
      <c r="G113" s="91" t="s">
        <v>145</v>
      </c>
      <c r="H113" s="91" t="s">
        <v>51</v>
      </c>
      <c r="I113" s="91">
        <v>1</v>
      </c>
      <c r="J113" s="91" t="s">
        <v>119</v>
      </c>
      <c r="K113" s="27" t="s">
        <v>31</v>
      </c>
      <c r="L113" s="91">
        <v>1</v>
      </c>
      <c r="M113" s="27">
        <f t="shared" si="3"/>
        <v>312</v>
      </c>
      <c r="N113" s="23"/>
      <c r="O113" s="24" t="s">
        <v>32</v>
      </c>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row>
    <row r="114" s="276" customFormat="1" customHeight="1" spans="1:44">
      <c r="A114" s="27">
        <v>109</v>
      </c>
      <c r="B114" s="27" t="s">
        <v>23</v>
      </c>
      <c r="C114" s="27" t="s">
        <v>24</v>
      </c>
      <c r="D114" s="27" t="s">
        <v>25</v>
      </c>
      <c r="E114" s="27" t="s">
        <v>26</v>
      </c>
      <c r="F114" s="91" t="s">
        <v>117</v>
      </c>
      <c r="G114" s="91" t="s">
        <v>146</v>
      </c>
      <c r="H114" s="91" t="s">
        <v>51</v>
      </c>
      <c r="I114" s="91">
        <v>1</v>
      </c>
      <c r="J114" s="91" t="s">
        <v>119</v>
      </c>
      <c r="K114" s="27" t="s">
        <v>31</v>
      </c>
      <c r="L114" s="91">
        <v>1</v>
      </c>
      <c r="M114" s="27">
        <f t="shared" si="3"/>
        <v>312</v>
      </c>
      <c r="N114" s="23"/>
      <c r="O114" s="24" t="s">
        <v>32</v>
      </c>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row>
    <row r="115" s="276" customFormat="1" customHeight="1" spans="1:44">
      <c r="A115" s="27">
        <v>110</v>
      </c>
      <c r="B115" s="27" t="s">
        <v>23</v>
      </c>
      <c r="C115" s="27" t="s">
        <v>24</v>
      </c>
      <c r="D115" s="27" t="s">
        <v>25</v>
      </c>
      <c r="E115" s="27" t="s">
        <v>26</v>
      </c>
      <c r="F115" s="91" t="s">
        <v>117</v>
      </c>
      <c r="G115" s="91" t="s">
        <v>147</v>
      </c>
      <c r="H115" s="91" t="s">
        <v>51</v>
      </c>
      <c r="I115" s="91">
        <v>1</v>
      </c>
      <c r="J115" s="91" t="s">
        <v>119</v>
      </c>
      <c r="K115" s="27" t="s">
        <v>31</v>
      </c>
      <c r="L115" s="91">
        <v>1</v>
      </c>
      <c r="M115" s="27">
        <f t="shared" si="3"/>
        <v>312</v>
      </c>
      <c r="N115" s="23"/>
      <c r="O115" s="24" t="s">
        <v>32</v>
      </c>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row>
    <row r="116" s="276" customFormat="1" customHeight="1" spans="1:44">
      <c r="A116" s="27">
        <v>111</v>
      </c>
      <c r="B116" s="27" t="s">
        <v>23</v>
      </c>
      <c r="C116" s="27" t="s">
        <v>24</v>
      </c>
      <c r="D116" s="27" t="s">
        <v>25</v>
      </c>
      <c r="E116" s="27" t="s">
        <v>26</v>
      </c>
      <c r="F116" s="91" t="s">
        <v>117</v>
      </c>
      <c r="G116" s="91" t="s">
        <v>148</v>
      </c>
      <c r="H116" s="91" t="s">
        <v>51</v>
      </c>
      <c r="I116" s="91">
        <v>1</v>
      </c>
      <c r="J116" s="91" t="s">
        <v>119</v>
      </c>
      <c r="K116" s="27" t="s">
        <v>31</v>
      </c>
      <c r="L116" s="91">
        <v>1</v>
      </c>
      <c r="M116" s="27">
        <f t="shared" si="3"/>
        <v>312</v>
      </c>
      <c r="N116" s="23"/>
      <c r="O116" s="24" t="s">
        <v>32</v>
      </c>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row>
    <row r="117" s="277" customFormat="1" customHeight="1" spans="1:44">
      <c r="A117" s="27">
        <v>112</v>
      </c>
      <c r="B117" s="27" t="s">
        <v>23</v>
      </c>
      <c r="C117" s="27" t="s">
        <v>24</v>
      </c>
      <c r="D117" s="27" t="s">
        <v>25</v>
      </c>
      <c r="E117" s="27" t="s">
        <v>26</v>
      </c>
      <c r="F117" s="91" t="s">
        <v>117</v>
      </c>
      <c r="G117" s="91" t="s">
        <v>149</v>
      </c>
      <c r="H117" s="91" t="s">
        <v>51</v>
      </c>
      <c r="I117" s="91">
        <v>3</v>
      </c>
      <c r="J117" s="91" t="s">
        <v>119</v>
      </c>
      <c r="K117" s="27" t="s">
        <v>31</v>
      </c>
      <c r="L117" s="91">
        <v>3</v>
      </c>
      <c r="M117" s="27">
        <f t="shared" ref="M117:M161" si="4">L117*312</f>
        <v>936</v>
      </c>
      <c r="N117" s="23"/>
      <c r="O117" s="24" t="s">
        <v>32</v>
      </c>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row>
    <row r="118" s="276" customFormat="1" customHeight="1" spans="1:44">
      <c r="A118" s="27">
        <v>113</v>
      </c>
      <c r="B118" s="27" t="s">
        <v>23</v>
      </c>
      <c r="C118" s="27" t="s">
        <v>24</v>
      </c>
      <c r="D118" s="27" t="s">
        <v>25</v>
      </c>
      <c r="E118" s="27" t="s">
        <v>26</v>
      </c>
      <c r="F118" s="91" t="s">
        <v>117</v>
      </c>
      <c r="G118" s="91" t="s">
        <v>150</v>
      </c>
      <c r="H118" s="91" t="s">
        <v>51</v>
      </c>
      <c r="I118" s="91">
        <v>1</v>
      </c>
      <c r="J118" s="91" t="s">
        <v>119</v>
      </c>
      <c r="K118" s="27" t="s">
        <v>31</v>
      </c>
      <c r="L118" s="91">
        <v>1</v>
      </c>
      <c r="M118" s="27">
        <f t="shared" si="4"/>
        <v>312</v>
      </c>
      <c r="N118" s="23"/>
      <c r="O118" s="24" t="s">
        <v>32</v>
      </c>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row>
    <row r="119" s="276" customFormat="1" customHeight="1" spans="1:44">
      <c r="A119" s="27">
        <v>114</v>
      </c>
      <c r="B119" s="27" t="s">
        <v>23</v>
      </c>
      <c r="C119" s="27" t="s">
        <v>24</v>
      </c>
      <c r="D119" s="27" t="s">
        <v>25</v>
      </c>
      <c r="E119" s="27" t="s">
        <v>26</v>
      </c>
      <c r="F119" s="91" t="s">
        <v>117</v>
      </c>
      <c r="G119" s="91" t="s">
        <v>151</v>
      </c>
      <c r="H119" s="91" t="s">
        <v>51</v>
      </c>
      <c r="I119" s="91">
        <v>2</v>
      </c>
      <c r="J119" s="91" t="s">
        <v>119</v>
      </c>
      <c r="K119" s="27" t="s">
        <v>31</v>
      </c>
      <c r="L119" s="91">
        <v>2</v>
      </c>
      <c r="M119" s="27">
        <f t="shared" si="4"/>
        <v>624</v>
      </c>
      <c r="N119" s="23"/>
      <c r="O119" s="24" t="s">
        <v>32</v>
      </c>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row>
    <row r="120" s="276" customFormat="1" customHeight="1" spans="1:44">
      <c r="A120" s="27">
        <v>115</v>
      </c>
      <c r="B120" s="27" t="s">
        <v>23</v>
      </c>
      <c r="C120" s="27" t="s">
        <v>24</v>
      </c>
      <c r="D120" s="27" t="s">
        <v>25</v>
      </c>
      <c r="E120" s="27" t="s">
        <v>26</v>
      </c>
      <c r="F120" s="91" t="s">
        <v>117</v>
      </c>
      <c r="G120" s="91" t="s">
        <v>152</v>
      </c>
      <c r="H120" s="91" t="s">
        <v>51</v>
      </c>
      <c r="I120" s="91">
        <v>1</v>
      </c>
      <c r="J120" s="91" t="s">
        <v>119</v>
      </c>
      <c r="K120" s="27" t="s">
        <v>31</v>
      </c>
      <c r="L120" s="91">
        <v>1</v>
      </c>
      <c r="M120" s="27">
        <f t="shared" si="4"/>
        <v>312</v>
      </c>
      <c r="N120" s="23"/>
      <c r="O120" s="24" t="s">
        <v>32</v>
      </c>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row>
    <row r="121" s="276" customFormat="1" customHeight="1" spans="1:44">
      <c r="A121" s="27">
        <v>116</v>
      </c>
      <c r="B121" s="27" t="s">
        <v>23</v>
      </c>
      <c r="C121" s="27" t="s">
        <v>24</v>
      </c>
      <c r="D121" s="27" t="s">
        <v>25</v>
      </c>
      <c r="E121" s="27" t="s">
        <v>26</v>
      </c>
      <c r="F121" s="91" t="s">
        <v>117</v>
      </c>
      <c r="G121" s="91" t="s">
        <v>153</v>
      </c>
      <c r="H121" s="91" t="s">
        <v>51</v>
      </c>
      <c r="I121" s="91">
        <v>2</v>
      </c>
      <c r="J121" s="91" t="s">
        <v>119</v>
      </c>
      <c r="K121" s="27" t="s">
        <v>31</v>
      </c>
      <c r="L121" s="91">
        <v>2</v>
      </c>
      <c r="M121" s="27">
        <f t="shared" si="4"/>
        <v>624</v>
      </c>
      <c r="N121" s="23"/>
      <c r="O121" s="24" t="s">
        <v>32</v>
      </c>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row>
    <row r="122" s="276" customFormat="1" customHeight="1" spans="1:44">
      <c r="A122" s="27">
        <v>117</v>
      </c>
      <c r="B122" s="27" t="s">
        <v>23</v>
      </c>
      <c r="C122" s="27" t="s">
        <v>24</v>
      </c>
      <c r="D122" s="27" t="s">
        <v>25</v>
      </c>
      <c r="E122" s="27" t="s">
        <v>26</v>
      </c>
      <c r="F122" s="91" t="s">
        <v>117</v>
      </c>
      <c r="G122" s="91" t="s">
        <v>154</v>
      </c>
      <c r="H122" s="91" t="s">
        <v>51</v>
      </c>
      <c r="I122" s="91">
        <v>4</v>
      </c>
      <c r="J122" s="91" t="s">
        <v>119</v>
      </c>
      <c r="K122" s="27" t="s">
        <v>31</v>
      </c>
      <c r="L122" s="91">
        <v>4</v>
      </c>
      <c r="M122" s="27">
        <f t="shared" si="4"/>
        <v>1248</v>
      </c>
      <c r="N122" s="23"/>
      <c r="O122" s="24" t="s">
        <v>32</v>
      </c>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row>
    <row r="123" s="276" customFormat="1" customHeight="1" spans="1:44">
      <c r="A123" s="27">
        <v>118</v>
      </c>
      <c r="B123" s="27" t="s">
        <v>23</v>
      </c>
      <c r="C123" s="27" t="s">
        <v>24</v>
      </c>
      <c r="D123" s="27" t="s">
        <v>25</v>
      </c>
      <c r="E123" s="27" t="s">
        <v>26</v>
      </c>
      <c r="F123" s="91" t="s">
        <v>117</v>
      </c>
      <c r="G123" s="91" t="s">
        <v>155</v>
      </c>
      <c r="H123" s="91" t="s">
        <v>51</v>
      </c>
      <c r="I123" s="91">
        <v>1</v>
      </c>
      <c r="J123" s="91" t="s">
        <v>119</v>
      </c>
      <c r="K123" s="27" t="s">
        <v>31</v>
      </c>
      <c r="L123" s="91">
        <v>1</v>
      </c>
      <c r="M123" s="27">
        <f t="shared" si="4"/>
        <v>312</v>
      </c>
      <c r="N123" s="23"/>
      <c r="O123" s="24" t="s">
        <v>32</v>
      </c>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row>
    <row r="124" s="276" customFormat="1" customHeight="1" spans="1:44">
      <c r="A124" s="27">
        <v>119</v>
      </c>
      <c r="B124" s="27" t="s">
        <v>23</v>
      </c>
      <c r="C124" s="27" t="s">
        <v>24</v>
      </c>
      <c r="D124" s="27" t="s">
        <v>25</v>
      </c>
      <c r="E124" s="27" t="s">
        <v>26</v>
      </c>
      <c r="F124" s="91" t="s">
        <v>117</v>
      </c>
      <c r="G124" s="91" t="s">
        <v>156</v>
      </c>
      <c r="H124" s="91" t="s">
        <v>51</v>
      </c>
      <c r="I124" s="91">
        <v>1</v>
      </c>
      <c r="J124" s="91" t="s">
        <v>119</v>
      </c>
      <c r="K124" s="27" t="s">
        <v>31</v>
      </c>
      <c r="L124" s="91">
        <v>1</v>
      </c>
      <c r="M124" s="27">
        <f t="shared" si="4"/>
        <v>312</v>
      </c>
      <c r="N124" s="23"/>
      <c r="O124" s="24" t="s">
        <v>32</v>
      </c>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row>
    <row r="125" s="276" customFormat="1" customHeight="1" spans="1:44">
      <c r="A125" s="27">
        <v>120</v>
      </c>
      <c r="B125" s="27" t="s">
        <v>23</v>
      </c>
      <c r="C125" s="27" t="s">
        <v>24</v>
      </c>
      <c r="D125" s="27" t="s">
        <v>25</v>
      </c>
      <c r="E125" s="27" t="s">
        <v>26</v>
      </c>
      <c r="F125" s="91" t="s">
        <v>117</v>
      </c>
      <c r="G125" s="91" t="s">
        <v>157</v>
      </c>
      <c r="H125" s="91" t="s">
        <v>51</v>
      </c>
      <c r="I125" s="91">
        <v>2</v>
      </c>
      <c r="J125" s="91" t="s">
        <v>119</v>
      </c>
      <c r="K125" s="27" t="s">
        <v>31</v>
      </c>
      <c r="L125" s="91">
        <v>2</v>
      </c>
      <c r="M125" s="27">
        <f t="shared" si="4"/>
        <v>624</v>
      </c>
      <c r="N125" s="23"/>
      <c r="O125" s="24" t="s">
        <v>32</v>
      </c>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row>
    <row r="126" s="276" customFormat="1" customHeight="1" spans="1:44">
      <c r="A126" s="27">
        <v>121</v>
      </c>
      <c r="B126" s="27" t="s">
        <v>23</v>
      </c>
      <c r="C126" s="27" t="s">
        <v>24</v>
      </c>
      <c r="D126" s="27" t="s">
        <v>25</v>
      </c>
      <c r="E126" s="27" t="s">
        <v>26</v>
      </c>
      <c r="F126" s="91" t="s">
        <v>117</v>
      </c>
      <c r="G126" s="91" t="s">
        <v>158</v>
      </c>
      <c r="H126" s="91" t="s">
        <v>51</v>
      </c>
      <c r="I126" s="91">
        <v>1</v>
      </c>
      <c r="J126" s="91" t="s">
        <v>119</v>
      </c>
      <c r="K126" s="27" t="s">
        <v>31</v>
      </c>
      <c r="L126" s="91">
        <v>1</v>
      </c>
      <c r="M126" s="27">
        <f t="shared" si="4"/>
        <v>312</v>
      </c>
      <c r="N126" s="23"/>
      <c r="O126" s="24" t="s">
        <v>32</v>
      </c>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row>
    <row r="127" s="276" customFormat="1" customHeight="1" spans="1:44">
      <c r="A127" s="27">
        <v>122</v>
      </c>
      <c r="B127" s="27" t="s">
        <v>23</v>
      </c>
      <c r="C127" s="27" t="s">
        <v>24</v>
      </c>
      <c r="D127" s="27" t="s">
        <v>25</v>
      </c>
      <c r="E127" s="27" t="s">
        <v>26</v>
      </c>
      <c r="F127" s="91" t="s">
        <v>117</v>
      </c>
      <c r="G127" s="91" t="s">
        <v>159</v>
      </c>
      <c r="H127" s="91" t="s">
        <v>51</v>
      </c>
      <c r="I127" s="91">
        <v>4</v>
      </c>
      <c r="J127" s="91" t="s">
        <v>119</v>
      </c>
      <c r="K127" s="27" t="s">
        <v>31</v>
      </c>
      <c r="L127" s="91">
        <v>4</v>
      </c>
      <c r="M127" s="27">
        <f t="shared" si="4"/>
        <v>1248</v>
      </c>
      <c r="N127" s="23"/>
      <c r="O127" s="24" t="s">
        <v>32</v>
      </c>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row>
    <row r="128" s="276" customFormat="1" customHeight="1" spans="1:44">
      <c r="A128" s="27">
        <v>123</v>
      </c>
      <c r="B128" s="27" t="s">
        <v>23</v>
      </c>
      <c r="C128" s="27" t="s">
        <v>24</v>
      </c>
      <c r="D128" s="27" t="s">
        <v>25</v>
      </c>
      <c r="E128" s="27" t="s">
        <v>26</v>
      </c>
      <c r="F128" s="91" t="s">
        <v>117</v>
      </c>
      <c r="G128" s="91" t="s">
        <v>143</v>
      </c>
      <c r="H128" s="91" t="s">
        <v>51</v>
      </c>
      <c r="I128" s="91">
        <v>1</v>
      </c>
      <c r="J128" s="91" t="s">
        <v>119</v>
      </c>
      <c r="K128" s="27" t="s">
        <v>31</v>
      </c>
      <c r="L128" s="91">
        <v>1</v>
      </c>
      <c r="M128" s="27">
        <f t="shared" si="4"/>
        <v>312</v>
      </c>
      <c r="N128" s="23"/>
      <c r="O128" s="24" t="s">
        <v>32</v>
      </c>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row>
    <row r="129" s="276" customFormat="1" customHeight="1" spans="1:44">
      <c r="A129" s="27">
        <v>124</v>
      </c>
      <c r="B129" s="27" t="s">
        <v>23</v>
      </c>
      <c r="C129" s="27" t="s">
        <v>24</v>
      </c>
      <c r="D129" s="27" t="s">
        <v>25</v>
      </c>
      <c r="E129" s="27" t="s">
        <v>26</v>
      </c>
      <c r="F129" s="91" t="s">
        <v>117</v>
      </c>
      <c r="G129" s="91" t="s">
        <v>160</v>
      </c>
      <c r="H129" s="91" t="s">
        <v>51</v>
      </c>
      <c r="I129" s="91">
        <v>1</v>
      </c>
      <c r="J129" s="91" t="s">
        <v>119</v>
      </c>
      <c r="K129" s="27" t="s">
        <v>31</v>
      </c>
      <c r="L129" s="91">
        <v>1</v>
      </c>
      <c r="M129" s="27">
        <f t="shared" si="4"/>
        <v>312</v>
      </c>
      <c r="N129" s="23"/>
      <c r="O129" s="24" t="s">
        <v>32</v>
      </c>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row>
    <row r="130" s="276" customFormat="1" customHeight="1" spans="1:44">
      <c r="A130" s="27">
        <v>125</v>
      </c>
      <c r="B130" s="27" t="s">
        <v>23</v>
      </c>
      <c r="C130" s="27" t="s">
        <v>24</v>
      </c>
      <c r="D130" s="27" t="s">
        <v>25</v>
      </c>
      <c r="E130" s="27" t="s">
        <v>26</v>
      </c>
      <c r="F130" s="91" t="s">
        <v>117</v>
      </c>
      <c r="G130" s="91" t="s">
        <v>161</v>
      </c>
      <c r="H130" s="91" t="s">
        <v>51</v>
      </c>
      <c r="I130" s="91">
        <v>2</v>
      </c>
      <c r="J130" s="91" t="s">
        <v>119</v>
      </c>
      <c r="K130" s="27" t="s">
        <v>31</v>
      </c>
      <c r="L130" s="91">
        <v>2</v>
      </c>
      <c r="M130" s="27">
        <f t="shared" si="4"/>
        <v>624</v>
      </c>
      <c r="N130" s="23"/>
      <c r="O130" s="24" t="s">
        <v>32</v>
      </c>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row>
    <row r="131" s="276" customFormat="1" customHeight="1" spans="1:44">
      <c r="A131" s="27">
        <v>126</v>
      </c>
      <c r="B131" s="27" t="s">
        <v>23</v>
      </c>
      <c r="C131" s="27" t="s">
        <v>24</v>
      </c>
      <c r="D131" s="27" t="s">
        <v>25</v>
      </c>
      <c r="E131" s="27" t="s">
        <v>26</v>
      </c>
      <c r="F131" s="91" t="s">
        <v>117</v>
      </c>
      <c r="G131" s="91" t="s">
        <v>162</v>
      </c>
      <c r="H131" s="91" t="s">
        <v>51</v>
      </c>
      <c r="I131" s="91">
        <v>1</v>
      </c>
      <c r="J131" s="91" t="s">
        <v>119</v>
      </c>
      <c r="K131" s="27" t="s">
        <v>31</v>
      </c>
      <c r="L131" s="91">
        <v>1</v>
      </c>
      <c r="M131" s="27">
        <f t="shared" si="4"/>
        <v>312</v>
      </c>
      <c r="N131" s="23"/>
      <c r="O131" s="24" t="s">
        <v>32</v>
      </c>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row>
    <row r="132" s="276" customFormat="1" customHeight="1" spans="1:44">
      <c r="A132" s="27">
        <v>127</v>
      </c>
      <c r="B132" s="27" t="s">
        <v>23</v>
      </c>
      <c r="C132" s="27" t="s">
        <v>24</v>
      </c>
      <c r="D132" s="27" t="s">
        <v>25</v>
      </c>
      <c r="E132" s="27" t="s">
        <v>26</v>
      </c>
      <c r="F132" s="91" t="s">
        <v>117</v>
      </c>
      <c r="G132" s="91" t="s">
        <v>163</v>
      </c>
      <c r="H132" s="91" t="s">
        <v>51</v>
      </c>
      <c r="I132" s="91">
        <v>1</v>
      </c>
      <c r="J132" s="91" t="s">
        <v>119</v>
      </c>
      <c r="K132" s="27" t="s">
        <v>31</v>
      </c>
      <c r="L132" s="91">
        <v>1</v>
      </c>
      <c r="M132" s="27">
        <f t="shared" si="4"/>
        <v>312</v>
      </c>
      <c r="N132" s="23"/>
      <c r="O132" s="24" t="s">
        <v>32</v>
      </c>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row>
    <row r="133" s="276" customFormat="1" customHeight="1" spans="1:44">
      <c r="A133" s="27">
        <v>128</v>
      </c>
      <c r="B133" s="27" t="s">
        <v>23</v>
      </c>
      <c r="C133" s="27" t="s">
        <v>24</v>
      </c>
      <c r="D133" s="27" t="s">
        <v>25</v>
      </c>
      <c r="E133" s="27" t="s">
        <v>26</v>
      </c>
      <c r="F133" s="91" t="s">
        <v>117</v>
      </c>
      <c r="G133" s="91" t="s">
        <v>164</v>
      </c>
      <c r="H133" s="91" t="s">
        <v>51</v>
      </c>
      <c r="I133" s="91">
        <v>2</v>
      </c>
      <c r="J133" s="91" t="s">
        <v>119</v>
      </c>
      <c r="K133" s="27" t="s">
        <v>31</v>
      </c>
      <c r="L133" s="91">
        <v>2</v>
      </c>
      <c r="M133" s="27">
        <f t="shared" si="4"/>
        <v>624</v>
      </c>
      <c r="N133" s="23"/>
      <c r="O133" s="24" t="s">
        <v>32</v>
      </c>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row>
    <row r="134" s="276" customFormat="1" customHeight="1" spans="1:44">
      <c r="A134" s="27">
        <v>129</v>
      </c>
      <c r="B134" s="27" t="s">
        <v>23</v>
      </c>
      <c r="C134" s="27" t="s">
        <v>24</v>
      </c>
      <c r="D134" s="27" t="s">
        <v>25</v>
      </c>
      <c r="E134" s="27" t="s">
        <v>26</v>
      </c>
      <c r="F134" s="91" t="s">
        <v>117</v>
      </c>
      <c r="G134" s="91" t="s">
        <v>165</v>
      </c>
      <c r="H134" s="91" t="s">
        <v>51</v>
      </c>
      <c r="I134" s="91">
        <v>1</v>
      </c>
      <c r="J134" s="91" t="s">
        <v>119</v>
      </c>
      <c r="K134" s="27" t="s">
        <v>31</v>
      </c>
      <c r="L134" s="91">
        <v>1</v>
      </c>
      <c r="M134" s="27">
        <f t="shared" si="4"/>
        <v>312</v>
      </c>
      <c r="N134" s="23"/>
      <c r="O134" s="24" t="s">
        <v>32</v>
      </c>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row>
    <row r="135" s="276" customFormat="1" customHeight="1" spans="1:44">
      <c r="A135" s="27">
        <v>130</v>
      </c>
      <c r="B135" s="27" t="s">
        <v>23</v>
      </c>
      <c r="C135" s="27" t="s">
        <v>24</v>
      </c>
      <c r="D135" s="27" t="s">
        <v>25</v>
      </c>
      <c r="E135" s="27" t="s">
        <v>26</v>
      </c>
      <c r="F135" s="91" t="s">
        <v>117</v>
      </c>
      <c r="G135" s="91" t="s">
        <v>166</v>
      </c>
      <c r="H135" s="91" t="s">
        <v>51</v>
      </c>
      <c r="I135" s="91">
        <v>1</v>
      </c>
      <c r="J135" s="91" t="s">
        <v>119</v>
      </c>
      <c r="K135" s="27" t="s">
        <v>31</v>
      </c>
      <c r="L135" s="91">
        <v>1</v>
      </c>
      <c r="M135" s="27">
        <f t="shared" si="4"/>
        <v>312</v>
      </c>
      <c r="N135" s="23"/>
      <c r="O135" s="24" t="s">
        <v>32</v>
      </c>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row>
    <row r="136" s="276" customFormat="1" customHeight="1" spans="1:44">
      <c r="A136" s="27">
        <v>131</v>
      </c>
      <c r="B136" s="27" t="s">
        <v>23</v>
      </c>
      <c r="C136" s="27" t="s">
        <v>24</v>
      </c>
      <c r="D136" s="27" t="s">
        <v>25</v>
      </c>
      <c r="E136" s="27" t="s">
        <v>26</v>
      </c>
      <c r="F136" s="91" t="s">
        <v>117</v>
      </c>
      <c r="G136" s="91" t="s">
        <v>167</v>
      </c>
      <c r="H136" s="91" t="s">
        <v>51</v>
      </c>
      <c r="I136" s="91">
        <v>2</v>
      </c>
      <c r="J136" s="91" t="s">
        <v>119</v>
      </c>
      <c r="K136" s="27" t="s">
        <v>31</v>
      </c>
      <c r="L136" s="91">
        <v>2</v>
      </c>
      <c r="M136" s="27">
        <f t="shared" si="4"/>
        <v>624</v>
      </c>
      <c r="N136" s="23"/>
      <c r="O136" s="24" t="s">
        <v>32</v>
      </c>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row>
    <row r="137" s="276" customFormat="1" customHeight="1" spans="1:44">
      <c r="A137" s="27">
        <v>132</v>
      </c>
      <c r="B137" s="27" t="s">
        <v>23</v>
      </c>
      <c r="C137" s="27" t="s">
        <v>24</v>
      </c>
      <c r="D137" s="27" t="s">
        <v>25</v>
      </c>
      <c r="E137" s="27" t="s">
        <v>26</v>
      </c>
      <c r="F137" s="91" t="s">
        <v>117</v>
      </c>
      <c r="G137" s="91" t="s">
        <v>168</v>
      </c>
      <c r="H137" s="91" t="s">
        <v>51</v>
      </c>
      <c r="I137" s="91">
        <v>1</v>
      </c>
      <c r="J137" s="91" t="s">
        <v>119</v>
      </c>
      <c r="K137" s="27" t="s">
        <v>31</v>
      </c>
      <c r="L137" s="91">
        <v>1</v>
      </c>
      <c r="M137" s="27">
        <f t="shared" si="4"/>
        <v>312</v>
      </c>
      <c r="N137" s="23"/>
      <c r="O137" s="24" t="s">
        <v>32</v>
      </c>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row>
    <row r="138" s="276" customFormat="1" customHeight="1" spans="1:44">
      <c r="A138" s="27">
        <v>133</v>
      </c>
      <c r="B138" s="27" t="s">
        <v>23</v>
      </c>
      <c r="C138" s="27" t="s">
        <v>24</v>
      </c>
      <c r="D138" s="27" t="s">
        <v>25</v>
      </c>
      <c r="E138" s="27" t="s">
        <v>26</v>
      </c>
      <c r="F138" s="91" t="s">
        <v>117</v>
      </c>
      <c r="G138" s="91" t="s">
        <v>169</v>
      </c>
      <c r="H138" s="91" t="s">
        <v>51</v>
      </c>
      <c r="I138" s="91">
        <v>2</v>
      </c>
      <c r="J138" s="91" t="s">
        <v>119</v>
      </c>
      <c r="K138" s="27" t="s">
        <v>31</v>
      </c>
      <c r="L138" s="91">
        <v>2</v>
      </c>
      <c r="M138" s="27">
        <f t="shared" si="4"/>
        <v>624</v>
      </c>
      <c r="N138" s="23"/>
      <c r="O138" s="24" t="s">
        <v>32</v>
      </c>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row>
    <row r="139" s="276" customFormat="1" customHeight="1" spans="1:44">
      <c r="A139" s="27">
        <v>134</v>
      </c>
      <c r="B139" s="27" t="s">
        <v>23</v>
      </c>
      <c r="C139" s="27" t="s">
        <v>24</v>
      </c>
      <c r="D139" s="27" t="s">
        <v>25</v>
      </c>
      <c r="E139" s="27" t="s">
        <v>26</v>
      </c>
      <c r="F139" s="91" t="s">
        <v>117</v>
      </c>
      <c r="G139" s="91" t="s">
        <v>170</v>
      </c>
      <c r="H139" s="91" t="s">
        <v>51</v>
      </c>
      <c r="I139" s="91">
        <v>4</v>
      </c>
      <c r="J139" s="91" t="s">
        <v>119</v>
      </c>
      <c r="K139" s="27" t="s">
        <v>31</v>
      </c>
      <c r="L139" s="91">
        <v>4</v>
      </c>
      <c r="M139" s="27">
        <f t="shared" si="4"/>
        <v>1248</v>
      </c>
      <c r="N139" s="23"/>
      <c r="O139" s="24" t="s">
        <v>32</v>
      </c>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row>
    <row r="140" s="276" customFormat="1" customHeight="1" spans="1:44">
      <c r="A140" s="27">
        <v>135</v>
      </c>
      <c r="B140" s="27" t="s">
        <v>23</v>
      </c>
      <c r="C140" s="27" t="s">
        <v>24</v>
      </c>
      <c r="D140" s="27" t="s">
        <v>25</v>
      </c>
      <c r="E140" s="27" t="s">
        <v>26</v>
      </c>
      <c r="F140" s="91" t="s">
        <v>117</v>
      </c>
      <c r="G140" s="91" t="s">
        <v>171</v>
      </c>
      <c r="H140" s="91" t="s">
        <v>51</v>
      </c>
      <c r="I140" s="91">
        <v>1</v>
      </c>
      <c r="J140" s="91" t="s">
        <v>119</v>
      </c>
      <c r="K140" s="27" t="s">
        <v>31</v>
      </c>
      <c r="L140" s="91">
        <v>1</v>
      </c>
      <c r="M140" s="27">
        <f t="shared" si="4"/>
        <v>312</v>
      </c>
      <c r="N140" s="23"/>
      <c r="O140" s="24" t="s">
        <v>32</v>
      </c>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row>
    <row r="141" s="276" customFormat="1" customHeight="1" spans="1:44">
      <c r="A141" s="27">
        <v>136</v>
      </c>
      <c r="B141" s="27" t="s">
        <v>23</v>
      </c>
      <c r="C141" s="27" t="s">
        <v>24</v>
      </c>
      <c r="D141" s="27" t="s">
        <v>25</v>
      </c>
      <c r="E141" s="27" t="s">
        <v>26</v>
      </c>
      <c r="F141" s="91" t="s">
        <v>117</v>
      </c>
      <c r="G141" s="91" t="s">
        <v>172</v>
      </c>
      <c r="H141" s="91" t="s">
        <v>51</v>
      </c>
      <c r="I141" s="91">
        <v>4</v>
      </c>
      <c r="J141" s="91" t="s">
        <v>119</v>
      </c>
      <c r="K141" s="27" t="s">
        <v>31</v>
      </c>
      <c r="L141" s="91">
        <v>4</v>
      </c>
      <c r="M141" s="27">
        <f t="shared" si="4"/>
        <v>1248</v>
      </c>
      <c r="N141" s="23"/>
      <c r="O141" s="24" t="s">
        <v>32</v>
      </c>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row>
    <row r="142" s="276" customFormat="1" customHeight="1" spans="1:44">
      <c r="A142" s="27">
        <v>137</v>
      </c>
      <c r="B142" s="27" t="s">
        <v>23</v>
      </c>
      <c r="C142" s="27" t="s">
        <v>24</v>
      </c>
      <c r="D142" s="27" t="s">
        <v>25</v>
      </c>
      <c r="E142" s="27" t="s">
        <v>26</v>
      </c>
      <c r="F142" s="91" t="s">
        <v>117</v>
      </c>
      <c r="G142" s="91" t="s">
        <v>173</v>
      </c>
      <c r="H142" s="91" t="s">
        <v>51</v>
      </c>
      <c r="I142" s="91">
        <v>1</v>
      </c>
      <c r="J142" s="91" t="s">
        <v>119</v>
      </c>
      <c r="K142" s="27" t="s">
        <v>31</v>
      </c>
      <c r="L142" s="91">
        <v>1</v>
      </c>
      <c r="M142" s="27">
        <f t="shared" si="4"/>
        <v>312</v>
      </c>
      <c r="N142" s="23"/>
      <c r="O142" s="24" t="s">
        <v>32</v>
      </c>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row>
    <row r="143" s="276" customFormat="1" customHeight="1" spans="1:44">
      <c r="A143" s="27">
        <v>138</v>
      </c>
      <c r="B143" s="27" t="s">
        <v>23</v>
      </c>
      <c r="C143" s="27" t="s">
        <v>24</v>
      </c>
      <c r="D143" s="27" t="s">
        <v>25</v>
      </c>
      <c r="E143" s="27" t="s">
        <v>26</v>
      </c>
      <c r="F143" s="91" t="s">
        <v>117</v>
      </c>
      <c r="G143" s="91" t="s">
        <v>174</v>
      </c>
      <c r="H143" s="91" t="s">
        <v>51</v>
      </c>
      <c r="I143" s="91">
        <v>2</v>
      </c>
      <c r="J143" s="91" t="s">
        <v>119</v>
      </c>
      <c r="K143" s="27" t="s">
        <v>31</v>
      </c>
      <c r="L143" s="91">
        <v>2</v>
      </c>
      <c r="M143" s="27">
        <f t="shared" si="4"/>
        <v>624</v>
      </c>
      <c r="N143" s="23"/>
      <c r="O143" s="24" t="s">
        <v>32</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row>
    <row r="144" s="276" customFormat="1" customHeight="1" spans="1:44">
      <c r="A144" s="27">
        <v>139</v>
      </c>
      <c r="B144" s="27" t="s">
        <v>23</v>
      </c>
      <c r="C144" s="27" t="s">
        <v>24</v>
      </c>
      <c r="D144" s="27" t="s">
        <v>25</v>
      </c>
      <c r="E144" s="27" t="s">
        <v>26</v>
      </c>
      <c r="F144" s="91" t="s">
        <v>117</v>
      </c>
      <c r="G144" s="91" t="s">
        <v>175</v>
      </c>
      <c r="H144" s="91" t="s">
        <v>51</v>
      </c>
      <c r="I144" s="91">
        <v>1</v>
      </c>
      <c r="J144" s="91" t="s">
        <v>119</v>
      </c>
      <c r="K144" s="27" t="s">
        <v>31</v>
      </c>
      <c r="L144" s="91">
        <v>1</v>
      </c>
      <c r="M144" s="27">
        <f t="shared" si="4"/>
        <v>312</v>
      </c>
      <c r="N144" s="23"/>
      <c r="O144" s="24" t="s">
        <v>32</v>
      </c>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row>
    <row r="145" s="276" customFormat="1" customHeight="1" spans="1:44">
      <c r="A145" s="27">
        <v>140</v>
      </c>
      <c r="B145" s="27" t="s">
        <v>23</v>
      </c>
      <c r="C145" s="27" t="s">
        <v>24</v>
      </c>
      <c r="D145" s="27" t="s">
        <v>25</v>
      </c>
      <c r="E145" s="27" t="s">
        <v>26</v>
      </c>
      <c r="F145" s="91" t="s">
        <v>117</v>
      </c>
      <c r="G145" s="91" t="s">
        <v>176</v>
      </c>
      <c r="H145" s="91" t="s">
        <v>51</v>
      </c>
      <c r="I145" s="91">
        <v>1</v>
      </c>
      <c r="J145" s="91" t="s">
        <v>119</v>
      </c>
      <c r="K145" s="27" t="s">
        <v>31</v>
      </c>
      <c r="L145" s="91">
        <v>1</v>
      </c>
      <c r="M145" s="27">
        <f t="shared" si="4"/>
        <v>312</v>
      </c>
      <c r="N145" s="23"/>
      <c r="O145" s="24" t="s">
        <v>32</v>
      </c>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row>
    <row r="146" s="276" customFormat="1" customHeight="1" spans="1:44">
      <c r="A146" s="27">
        <v>141</v>
      </c>
      <c r="B146" s="27" t="s">
        <v>23</v>
      </c>
      <c r="C146" s="27" t="s">
        <v>24</v>
      </c>
      <c r="D146" s="27" t="s">
        <v>25</v>
      </c>
      <c r="E146" s="27" t="s">
        <v>26</v>
      </c>
      <c r="F146" s="91" t="s">
        <v>117</v>
      </c>
      <c r="G146" s="91" t="s">
        <v>177</v>
      </c>
      <c r="H146" s="91" t="s">
        <v>51</v>
      </c>
      <c r="I146" s="91">
        <v>1</v>
      </c>
      <c r="J146" s="91" t="s">
        <v>119</v>
      </c>
      <c r="K146" s="27" t="s">
        <v>31</v>
      </c>
      <c r="L146" s="91">
        <v>1</v>
      </c>
      <c r="M146" s="27">
        <f t="shared" si="4"/>
        <v>312</v>
      </c>
      <c r="N146" s="23"/>
      <c r="O146" s="24" t="s">
        <v>32</v>
      </c>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row>
    <row r="147" s="277" customFormat="1" customHeight="1" spans="1:44">
      <c r="A147" s="27">
        <v>142</v>
      </c>
      <c r="B147" s="27" t="s">
        <v>23</v>
      </c>
      <c r="C147" s="27" t="s">
        <v>24</v>
      </c>
      <c r="D147" s="27" t="s">
        <v>25</v>
      </c>
      <c r="E147" s="27" t="s">
        <v>26</v>
      </c>
      <c r="F147" s="91" t="s">
        <v>117</v>
      </c>
      <c r="G147" s="91" t="s">
        <v>178</v>
      </c>
      <c r="H147" s="91" t="s">
        <v>51</v>
      </c>
      <c r="I147" s="91">
        <v>1</v>
      </c>
      <c r="J147" s="91" t="s">
        <v>119</v>
      </c>
      <c r="K147" s="27" t="s">
        <v>31</v>
      </c>
      <c r="L147" s="91">
        <v>1</v>
      </c>
      <c r="M147" s="27">
        <f t="shared" si="4"/>
        <v>312</v>
      </c>
      <c r="N147" s="23"/>
      <c r="O147" s="24" t="s">
        <v>32</v>
      </c>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row>
    <row r="148" s="276" customFormat="1" customHeight="1" spans="1:44">
      <c r="A148" s="27">
        <v>143</v>
      </c>
      <c r="B148" s="27" t="s">
        <v>23</v>
      </c>
      <c r="C148" s="27" t="s">
        <v>24</v>
      </c>
      <c r="D148" s="27" t="s">
        <v>25</v>
      </c>
      <c r="E148" s="27" t="s">
        <v>26</v>
      </c>
      <c r="F148" s="91" t="s">
        <v>117</v>
      </c>
      <c r="G148" s="91" t="s">
        <v>179</v>
      </c>
      <c r="H148" s="91" t="s">
        <v>51</v>
      </c>
      <c r="I148" s="91">
        <v>5</v>
      </c>
      <c r="J148" s="91" t="s">
        <v>119</v>
      </c>
      <c r="K148" s="27" t="s">
        <v>31</v>
      </c>
      <c r="L148" s="91">
        <v>5</v>
      </c>
      <c r="M148" s="27">
        <f t="shared" si="4"/>
        <v>1560</v>
      </c>
      <c r="N148" s="23"/>
      <c r="O148" s="24" t="s">
        <v>32</v>
      </c>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row>
    <row r="149" s="276" customFormat="1" customHeight="1" spans="1:44">
      <c r="A149" s="27">
        <v>144</v>
      </c>
      <c r="B149" s="27" t="s">
        <v>23</v>
      </c>
      <c r="C149" s="27" t="s">
        <v>24</v>
      </c>
      <c r="D149" s="27" t="s">
        <v>25</v>
      </c>
      <c r="E149" s="27" t="s">
        <v>26</v>
      </c>
      <c r="F149" s="91" t="s">
        <v>117</v>
      </c>
      <c r="G149" s="91" t="s">
        <v>180</v>
      </c>
      <c r="H149" s="91" t="s">
        <v>51</v>
      </c>
      <c r="I149" s="91">
        <v>1</v>
      </c>
      <c r="J149" s="91" t="s">
        <v>119</v>
      </c>
      <c r="K149" s="27" t="s">
        <v>31</v>
      </c>
      <c r="L149" s="91">
        <v>1</v>
      </c>
      <c r="M149" s="27">
        <f t="shared" si="4"/>
        <v>312</v>
      </c>
      <c r="N149" s="23"/>
      <c r="O149" s="24" t="s">
        <v>32</v>
      </c>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row>
    <row r="150" s="276" customFormat="1" customHeight="1" spans="1:44">
      <c r="A150" s="27">
        <v>145</v>
      </c>
      <c r="B150" s="27" t="s">
        <v>23</v>
      </c>
      <c r="C150" s="27" t="s">
        <v>24</v>
      </c>
      <c r="D150" s="27" t="s">
        <v>25</v>
      </c>
      <c r="E150" s="27" t="s">
        <v>26</v>
      </c>
      <c r="F150" s="91" t="s">
        <v>117</v>
      </c>
      <c r="G150" s="91" t="s">
        <v>181</v>
      </c>
      <c r="H150" s="91" t="s">
        <v>51</v>
      </c>
      <c r="I150" s="91">
        <v>1</v>
      </c>
      <c r="J150" s="91" t="s">
        <v>119</v>
      </c>
      <c r="K150" s="27" t="s">
        <v>31</v>
      </c>
      <c r="L150" s="91">
        <v>1</v>
      </c>
      <c r="M150" s="27">
        <f t="shared" si="4"/>
        <v>312</v>
      </c>
      <c r="N150" s="23"/>
      <c r="O150" s="24" t="s">
        <v>32</v>
      </c>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row>
    <row r="151" s="276" customFormat="1" customHeight="1" spans="1:44">
      <c r="A151" s="27">
        <v>146</v>
      </c>
      <c r="B151" s="27" t="s">
        <v>23</v>
      </c>
      <c r="C151" s="27" t="s">
        <v>24</v>
      </c>
      <c r="D151" s="27" t="s">
        <v>25</v>
      </c>
      <c r="E151" s="27" t="s">
        <v>26</v>
      </c>
      <c r="F151" s="91" t="s">
        <v>117</v>
      </c>
      <c r="G151" s="91" t="s">
        <v>182</v>
      </c>
      <c r="H151" s="91" t="s">
        <v>51</v>
      </c>
      <c r="I151" s="91">
        <v>4</v>
      </c>
      <c r="J151" s="91" t="s">
        <v>119</v>
      </c>
      <c r="K151" s="27" t="s">
        <v>31</v>
      </c>
      <c r="L151" s="91">
        <v>4</v>
      </c>
      <c r="M151" s="27">
        <f t="shared" si="4"/>
        <v>1248</v>
      </c>
      <c r="N151" s="23"/>
      <c r="O151" s="24" t="s">
        <v>32</v>
      </c>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row>
    <row r="152" s="276" customFormat="1" customHeight="1" spans="1:44">
      <c r="A152" s="27">
        <v>147</v>
      </c>
      <c r="B152" s="27" t="s">
        <v>23</v>
      </c>
      <c r="C152" s="27" t="s">
        <v>24</v>
      </c>
      <c r="D152" s="27" t="s">
        <v>25</v>
      </c>
      <c r="E152" s="27" t="s">
        <v>26</v>
      </c>
      <c r="F152" s="91" t="s">
        <v>117</v>
      </c>
      <c r="G152" s="91" t="s">
        <v>183</v>
      </c>
      <c r="H152" s="91" t="s">
        <v>51</v>
      </c>
      <c r="I152" s="91">
        <v>1</v>
      </c>
      <c r="J152" s="91" t="s">
        <v>119</v>
      </c>
      <c r="K152" s="27" t="s">
        <v>31</v>
      </c>
      <c r="L152" s="91">
        <v>1</v>
      </c>
      <c r="M152" s="27">
        <f t="shared" si="4"/>
        <v>312</v>
      </c>
      <c r="N152" s="23"/>
      <c r="O152" s="24" t="s">
        <v>32</v>
      </c>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row>
    <row r="153" s="277" customFormat="1" customHeight="1" spans="1:44">
      <c r="A153" s="27">
        <v>148</v>
      </c>
      <c r="B153" s="27" t="s">
        <v>23</v>
      </c>
      <c r="C153" s="27" t="s">
        <v>24</v>
      </c>
      <c r="D153" s="27" t="s">
        <v>25</v>
      </c>
      <c r="E153" s="27" t="s">
        <v>26</v>
      </c>
      <c r="F153" s="91" t="s">
        <v>117</v>
      </c>
      <c r="G153" s="91" t="s">
        <v>184</v>
      </c>
      <c r="H153" s="91" t="s">
        <v>51</v>
      </c>
      <c r="I153" s="91">
        <v>1</v>
      </c>
      <c r="J153" s="91" t="s">
        <v>119</v>
      </c>
      <c r="K153" s="27" t="s">
        <v>31</v>
      </c>
      <c r="L153" s="91">
        <v>1</v>
      </c>
      <c r="M153" s="27">
        <f t="shared" si="4"/>
        <v>312</v>
      </c>
      <c r="N153" s="23"/>
      <c r="O153" s="24" t="s">
        <v>32</v>
      </c>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row>
    <row r="154" s="276" customFormat="1" customHeight="1" spans="1:44">
      <c r="A154" s="27">
        <v>149</v>
      </c>
      <c r="B154" s="27" t="s">
        <v>23</v>
      </c>
      <c r="C154" s="27" t="s">
        <v>24</v>
      </c>
      <c r="D154" s="27" t="s">
        <v>25</v>
      </c>
      <c r="E154" s="27" t="s">
        <v>26</v>
      </c>
      <c r="F154" s="91" t="s">
        <v>117</v>
      </c>
      <c r="G154" s="91" t="s">
        <v>185</v>
      </c>
      <c r="H154" s="91" t="s">
        <v>51</v>
      </c>
      <c r="I154" s="91">
        <v>1</v>
      </c>
      <c r="J154" s="91" t="s">
        <v>119</v>
      </c>
      <c r="K154" s="27" t="s">
        <v>31</v>
      </c>
      <c r="L154" s="91">
        <v>1</v>
      </c>
      <c r="M154" s="27">
        <f t="shared" si="4"/>
        <v>312</v>
      </c>
      <c r="N154" s="23"/>
      <c r="O154" s="24" t="s">
        <v>32</v>
      </c>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row>
    <row r="155" s="276" customFormat="1" customHeight="1" spans="1:44">
      <c r="A155" s="27">
        <v>150</v>
      </c>
      <c r="B155" s="27" t="s">
        <v>23</v>
      </c>
      <c r="C155" s="27" t="s">
        <v>24</v>
      </c>
      <c r="D155" s="27" t="s">
        <v>25</v>
      </c>
      <c r="E155" s="27" t="s">
        <v>26</v>
      </c>
      <c r="F155" s="91" t="s">
        <v>117</v>
      </c>
      <c r="G155" s="91" t="s">
        <v>186</v>
      </c>
      <c r="H155" s="91" t="s">
        <v>51</v>
      </c>
      <c r="I155" s="91">
        <v>2</v>
      </c>
      <c r="J155" s="91" t="s">
        <v>119</v>
      </c>
      <c r="K155" s="27" t="s">
        <v>31</v>
      </c>
      <c r="L155" s="91">
        <v>2</v>
      </c>
      <c r="M155" s="27">
        <f t="shared" si="4"/>
        <v>624</v>
      </c>
      <c r="N155" s="23"/>
      <c r="O155" s="24" t="s">
        <v>32</v>
      </c>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row>
    <row r="156" s="276" customFormat="1" customHeight="1" spans="1:44">
      <c r="A156" s="27">
        <v>151</v>
      </c>
      <c r="B156" s="27" t="s">
        <v>23</v>
      </c>
      <c r="C156" s="27" t="s">
        <v>24</v>
      </c>
      <c r="D156" s="27" t="s">
        <v>25</v>
      </c>
      <c r="E156" s="27" t="s">
        <v>26</v>
      </c>
      <c r="F156" s="91" t="s">
        <v>117</v>
      </c>
      <c r="G156" s="91" t="s">
        <v>187</v>
      </c>
      <c r="H156" s="91" t="s">
        <v>51</v>
      </c>
      <c r="I156" s="91">
        <v>4</v>
      </c>
      <c r="J156" s="91" t="s">
        <v>119</v>
      </c>
      <c r="K156" s="27" t="s">
        <v>31</v>
      </c>
      <c r="L156" s="91">
        <v>4</v>
      </c>
      <c r="M156" s="27">
        <f t="shared" si="4"/>
        <v>1248</v>
      </c>
      <c r="N156" s="23"/>
      <c r="O156" s="24" t="s">
        <v>32</v>
      </c>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row>
    <row r="157" s="276" customFormat="1" customHeight="1" spans="1:44">
      <c r="A157" s="27">
        <v>152</v>
      </c>
      <c r="B157" s="27" t="s">
        <v>23</v>
      </c>
      <c r="C157" s="27" t="s">
        <v>24</v>
      </c>
      <c r="D157" s="27" t="s">
        <v>25</v>
      </c>
      <c r="E157" s="27" t="s">
        <v>26</v>
      </c>
      <c r="F157" s="91" t="s">
        <v>117</v>
      </c>
      <c r="G157" s="91" t="s">
        <v>188</v>
      </c>
      <c r="H157" s="91" t="s">
        <v>51</v>
      </c>
      <c r="I157" s="91">
        <v>2</v>
      </c>
      <c r="J157" s="91" t="s">
        <v>119</v>
      </c>
      <c r="K157" s="27" t="s">
        <v>31</v>
      </c>
      <c r="L157" s="91">
        <v>2</v>
      </c>
      <c r="M157" s="27">
        <f t="shared" si="4"/>
        <v>624</v>
      </c>
      <c r="N157" s="23"/>
      <c r="O157" s="24" t="s">
        <v>32</v>
      </c>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row>
    <row r="158" s="276" customFormat="1" customHeight="1" spans="1:44">
      <c r="A158" s="27">
        <v>153</v>
      </c>
      <c r="B158" s="27" t="s">
        <v>23</v>
      </c>
      <c r="C158" s="27" t="s">
        <v>24</v>
      </c>
      <c r="D158" s="27" t="s">
        <v>25</v>
      </c>
      <c r="E158" s="27" t="s">
        <v>26</v>
      </c>
      <c r="F158" s="91" t="s">
        <v>117</v>
      </c>
      <c r="G158" s="91" t="s">
        <v>189</v>
      </c>
      <c r="H158" s="91" t="s">
        <v>51</v>
      </c>
      <c r="I158" s="91">
        <v>1</v>
      </c>
      <c r="J158" s="91" t="s">
        <v>119</v>
      </c>
      <c r="K158" s="27" t="s">
        <v>31</v>
      </c>
      <c r="L158" s="91">
        <v>1</v>
      </c>
      <c r="M158" s="27">
        <f t="shared" si="4"/>
        <v>312</v>
      </c>
      <c r="N158" s="23"/>
      <c r="O158" s="24" t="s">
        <v>32</v>
      </c>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row>
    <row r="159" s="276" customFormat="1" customHeight="1" spans="1:44">
      <c r="A159" s="27">
        <v>154</v>
      </c>
      <c r="B159" s="27" t="s">
        <v>23</v>
      </c>
      <c r="C159" s="27" t="s">
        <v>24</v>
      </c>
      <c r="D159" s="27" t="s">
        <v>25</v>
      </c>
      <c r="E159" s="27" t="s">
        <v>26</v>
      </c>
      <c r="F159" s="91" t="s">
        <v>117</v>
      </c>
      <c r="G159" s="91" t="s">
        <v>190</v>
      </c>
      <c r="H159" s="91" t="s">
        <v>51</v>
      </c>
      <c r="I159" s="91">
        <v>1</v>
      </c>
      <c r="J159" s="91" t="s">
        <v>119</v>
      </c>
      <c r="K159" s="27" t="s">
        <v>31</v>
      </c>
      <c r="L159" s="91">
        <v>1</v>
      </c>
      <c r="M159" s="27">
        <f t="shared" si="4"/>
        <v>312</v>
      </c>
      <c r="N159" s="23"/>
      <c r="O159" s="24" t="s">
        <v>32</v>
      </c>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row>
    <row r="160" s="276" customFormat="1" customHeight="1" spans="1:44">
      <c r="A160" s="27">
        <v>155</v>
      </c>
      <c r="B160" s="27" t="s">
        <v>23</v>
      </c>
      <c r="C160" s="27" t="s">
        <v>24</v>
      </c>
      <c r="D160" s="27" t="s">
        <v>25</v>
      </c>
      <c r="E160" s="27" t="s">
        <v>26</v>
      </c>
      <c r="F160" s="91" t="s">
        <v>117</v>
      </c>
      <c r="G160" s="91" t="s">
        <v>191</v>
      </c>
      <c r="H160" s="91" t="s">
        <v>51</v>
      </c>
      <c r="I160" s="91">
        <v>1</v>
      </c>
      <c r="J160" s="91" t="s">
        <v>119</v>
      </c>
      <c r="K160" s="27" t="s">
        <v>31</v>
      </c>
      <c r="L160" s="91">
        <v>1</v>
      </c>
      <c r="M160" s="27">
        <f t="shared" si="4"/>
        <v>312</v>
      </c>
      <c r="N160" s="23"/>
      <c r="O160" s="24" t="s">
        <v>32</v>
      </c>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row>
    <row r="161" s="276" customFormat="1" customHeight="1" spans="1:44">
      <c r="A161" s="27">
        <v>156</v>
      </c>
      <c r="B161" s="27" t="s">
        <v>23</v>
      </c>
      <c r="C161" s="27" t="s">
        <v>24</v>
      </c>
      <c r="D161" s="27" t="s">
        <v>25</v>
      </c>
      <c r="E161" s="27" t="s">
        <v>26</v>
      </c>
      <c r="F161" s="91" t="s">
        <v>117</v>
      </c>
      <c r="G161" s="91" t="s">
        <v>192</v>
      </c>
      <c r="H161" s="91" t="s">
        <v>51</v>
      </c>
      <c r="I161" s="91">
        <v>1</v>
      </c>
      <c r="J161" s="91" t="s">
        <v>119</v>
      </c>
      <c r="K161" s="27" t="s">
        <v>31</v>
      </c>
      <c r="L161" s="91">
        <v>1</v>
      </c>
      <c r="M161" s="27">
        <f t="shared" si="4"/>
        <v>312</v>
      </c>
      <c r="N161" s="23"/>
      <c r="O161" s="24" t="s">
        <v>32</v>
      </c>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row>
    <row r="162" s="179" customFormat="1" customHeight="1" spans="1:15">
      <c r="A162" s="27">
        <v>157</v>
      </c>
      <c r="B162" s="27" t="s">
        <v>23</v>
      </c>
      <c r="C162" s="27" t="s">
        <v>24</v>
      </c>
      <c r="D162" s="27" t="s">
        <v>25</v>
      </c>
      <c r="E162" s="27" t="s">
        <v>26</v>
      </c>
      <c r="F162" s="91" t="s">
        <v>117</v>
      </c>
      <c r="G162" s="91" t="s">
        <v>193</v>
      </c>
      <c r="H162" s="91" t="s">
        <v>194</v>
      </c>
      <c r="I162" s="91">
        <v>3</v>
      </c>
      <c r="J162" s="91" t="s">
        <v>119</v>
      </c>
      <c r="K162" s="27" t="s">
        <v>31</v>
      </c>
      <c r="L162" s="91">
        <v>3</v>
      </c>
      <c r="M162" s="27">
        <f t="shared" ref="M162:M173" si="5">L162*130</f>
        <v>390</v>
      </c>
      <c r="N162" s="23"/>
      <c r="O162" s="24" t="s">
        <v>32</v>
      </c>
    </row>
    <row r="163" s="179" customFormat="1" customHeight="1" spans="1:15">
      <c r="A163" s="27">
        <v>158</v>
      </c>
      <c r="B163" s="27" t="s">
        <v>23</v>
      </c>
      <c r="C163" s="27" t="s">
        <v>24</v>
      </c>
      <c r="D163" s="27" t="s">
        <v>25</v>
      </c>
      <c r="E163" s="27" t="s">
        <v>26</v>
      </c>
      <c r="F163" s="91" t="s">
        <v>117</v>
      </c>
      <c r="G163" s="91" t="s">
        <v>195</v>
      </c>
      <c r="H163" s="91" t="s">
        <v>194</v>
      </c>
      <c r="I163" s="91">
        <v>2</v>
      </c>
      <c r="J163" s="91" t="s">
        <v>119</v>
      </c>
      <c r="K163" s="27" t="s">
        <v>31</v>
      </c>
      <c r="L163" s="91">
        <v>2</v>
      </c>
      <c r="M163" s="27">
        <f t="shared" si="5"/>
        <v>260</v>
      </c>
      <c r="N163" s="23"/>
      <c r="O163" s="24" t="s">
        <v>32</v>
      </c>
    </row>
    <row r="164" s="276" customFormat="1" customHeight="1" spans="1:44">
      <c r="A164" s="27">
        <v>159</v>
      </c>
      <c r="B164" s="27" t="s">
        <v>23</v>
      </c>
      <c r="C164" s="27" t="s">
        <v>24</v>
      </c>
      <c r="D164" s="27" t="s">
        <v>25</v>
      </c>
      <c r="E164" s="27" t="s">
        <v>26</v>
      </c>
      <c r="F164" s="91" t="s">
        <v>117</v>
      </c>
      <c r="G164" s="91" t="s">
        <v>196</v>
      </c>
      <c r="H164" s="91" t="s">
        <v>194</v>
      </c>
      <c r="I164" s="91">
        <v>4</v>
      </c>
      <c r="J164" s="91" t="s">
        <v>119</v>
      </c>
      <c r="K164" s="27" t="s">
        <v>31</v>
      </c>
      <c r="L164" s="91">
        <v>4</v>
      </c>
      <c r="M164" s="27">
        <f t="shared" si="5"/>
        <v>520</v>
      </c>
      <c r="N164" s="23"/>
      <c r="O164" s="24" t="s">
        <v>32</v>
      </c>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row>
    <row r="165" s="276" customFormat="1" customHeight="1" spans="1:44">
      <c r="A165" s="27">
        <v>160</v>
      </c>
      <c r="B165" s="27" t="s">
        <v>23</v>
      </c>
      <c r="C165" s="27" t="s">
        <v>24</v>
      </c>
      <c r="D165" s="27" t="s">
        <v>25</v>
      </c>
      <c r="E165" s="27" t="s">
        <v>26</v>
      </c>
      <c r="F165" s="91" t="s">
        <v>117</v>
      </c>
      <c r="G165" s="91" t="s">
        <v>197</v>
      </c>
      <c r="H165" s="91" t="s">
        <v>194</v>
      </c>
      <c r="I165" s="91">
        <v>4</v>
      </c>
      <c r="J165" s="91" t="s">
        <v>119</v>
      </c>
      <c r="K165" s="27" t="s">
        <v>31</v>
      </c>
      <c r="L165" s="91">
        <v>4</v>
      </c>
      <c r="M165" s="27">
        <f t="shared" si="5"/>
        <v>520</v>
      </c>
      <c r="N165" s="23"/>
      <c r="O165" s="24" t="s">
        <v>32</v>
      </c>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row>
    <row r="166" s="179" customFormat="1" customHeight="1" spans="1:15">
      <c r="A166" s="27">
        <v>161</v>
      </c>
      <c r="B166" s="27" t="s">
        <v>23</v>
      </c>
      <c r="C166" s="27" t="s">
        <v>24</v>
      </c>
      <c r="D166" s="27" t="s">
        <v>25</v>
      </c>
      <c r="E166" s="27" t="s">
        <v>26</v>
      </c>
      <c r="F166" s="91" t="s">
        <v>117</v>
      </c>
      <c r="G166" s="91" t="s">
        <v>198</v>
      </c>
      <c r="H166" s="91" t="s">
        <v>194</v>
      </c>
      <c r="I166" s="91">
        <v>2</v>
      </c>
      <c r="J166" s="91" t="s">
        <v>119</v>
      </c>
      <c r="K166" s="27" t="s">
        <v>31</v>
      </c>
      <c r="L166" s="91">
        <v>2</v>
      </c>
      <c r="M166" s="27">
        <f t="shared" si="5"/>
        <v>260</v>
      </c>
      <c r="N166" s="23"/>
      <c r="O166" s="24" t="s">
        <v>32</v>
      </c>
    </row>
    <row r="167" s="276" customFormat="1" customHeight="1" spans="1:44">
      <c r="A167" s="27">
        <v>162</v>
      </c>
      <c r="B167" s="27" t="s">
        <v>23</v>
      </c>
      <c r="C167" s="27" t="s">
        <v>24</v>
      </c>
      <c r="D167" s="27" t="s">
        <v>25</v>
      </c>
      <c r="E167" s="27" t="s">
        <v>26</v>
      </c>
      <c r="F167" s="91" t="s">
        <v>117</v>
      </c>
      <c r="G167" s="91" t="s">
        <v>199</v>
      </c>
      <c r="H167" s="91" t="s">
        <v>194</v>
      </c>
      <c r="I167" s="91">
        <v>2</v>
      </c>
      <c r="J167" s="91" t="s">
        <v>119</v>
      </c>
      <c r="K167" s="27" t="s">
        <v>31</v>
      </c>
      <c r="L167" s="91">
        <v>2</v>
      </c>
      <c r="M167" s="27">
        <f t="shared" si="5"/>
        <v>260</v>
      </c>
      <c r="N167" s="23"/>
      <c r="O167" s="24" t="s">
        <v>32</v>
      </c>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row>
    <row r="168" s="179" customFormat="1" customHeight="1" spans="1:15">
      <c r="A168" s="27">
        <v>163</v>
      </c>
      <c r="B168" s="27" t="s">
        <v>23</v>
      </c>
      <c r="C168" s="27" t="s">
        <v>24</v>
      </c>
      <c r="D168" s="27" t="s">
        <v>25</v>
      </c>
      <c r="E168" s="27" t="s">
        <v>26</v>
      </c>
      <c r="F168" s="91" t="s">
        <v>117</v>
      </c>
      <c r="G168" s="91" t="s">
        <v>200</v>
      </c>
      <c r="H168" s="91" t="s">
        <v>194</v>
      </c>
      <c r="I168" s="91">
        <v>2</v>
      </c>
      <c r="J168" s="91" t="s">
        <v>119</v>
      </c>
      <c r="K168" s="27" t="s">
        <v>31</v>
      </c>
      <c r="L168" s="91">
        <v>2</v>
      </c>
      <c r="M168" s="27">
        <f t="shared" si="5"/>
        <v>260</v>
      </c>
      <c r="N168" s="23"/>
      <c r="O168" s="24" t="s">
        <v>32</v>
      </c>
    </row>
    <row r="169" s="179" customFormat="1" customHeight="1" spans="1:15">
      <c r="A169" s="27">
        <v>164</v>
      </c>
      <c r="B169" s="27" t="s">
        <v>23</v>
      </c>
      <c r="C169" s="27" t="s">
        <v>24</v>
      </c>
      <c r="D169" s="27" t="s">
        <v>25</v>
      </c>
      <c r="E169" s="27" t="s">
        <v>26</v>
      </c>
      <c r="F169" s="91" t="s">
        <v>117</v>
      </c>
      <c r="G169" s="91" t="s">
        <v>201</v>
      </c>
      <c r="H169" s="91" t="s">
        <v>194</v>
      </c>
      <c r="I169" s="91">
        <v>3</v>
      </c>
      <c r="J169" s="91" t="s">
        <v>119</v>
      </c>
      <c r="K169" s="27" t="s">
        <v>31</v>
      </c>
      <c r="L169" s="91">
        <v>3</v>
      </c>
      <c r="M169" s="27">
        <f t="shared" si="5"/>
        <v>390</v>
      </c>
      <c r="N169" s="23"/>
      <c r="O169" s="24" t="s">
        <v>32</v>
      </c>
    </row>
    <row r="170" s="179" customFormat="1" customHeight="1" spans="1:15">
      <c r="A170" s="27">
        <v>165</v>
      </c>
      <c r="B170" s="27" t="s">
        <v>23</v>
      </c>
      <c r="C170" s="27" t="s">
        <v>24</v>
      </c>
      <c r="D170" s="27" t="s">
        <v>25</v>
      </c>
      <c r="E170" s="27" t="s">
        <v>26</v>
      </c>
      <c r="F170" s="91" t="s">
        <v>117</v>
      </c>
      <c r="G170" s="91" t="s">
        <v>202</v>
      </c>
      <c r="H170" s="91" t="s">
        <v>194</v>
      </c>
      <c r="I170" s="91">
        <v>3</v>
      </c>
      <c r="J170" s="91" t="s">
        <v>119</v>
      </c>
      <c r="K170" s="27" t="s">
        <v>31</v>
      </c>
      <c r="L170" s="91">
        <v>3</v>
      </c>
      <c r="M170" s="27">
        <f t="shared" si="5"/>
        <v>390</v>
      </c>
      <c r="N170" s="23"/>
      <c r="O170" s="24" t="s">
        <v>32</v>
      </c>
    </row>
    <row r="171" s="276" customFormat="1" customHeight="1" spans="1:44">
      <c r="A171" s="27">
        <v>166</v>
      </c>
      <c r="B171" s="27" t="s">
        <v>23</v>
      </c>
      <c r="C171" s="27" t="s">
        <v>24</v>
      </c>
      <c r="D171" s="27" t="s">
        <v>25</v>
      </c>
      <c r="E171" s="27" t="s">
        <v>26</v>
      </c>
      <c r="F171" s="91" t="s">
        <v>117</v>
      </c>
      <c r="G171" s="91" t="s">
        <v>203</v>
      </c>
      <c r="H171" s="91" t="s">
        <v>194</v>
      </c>
      <c r="I171" s="91">
        <v>1</v>
      </c>
      <c r="J171" s="91" t="s">
        <v>119</v>
      </c>
      <c r="K171" s="27" t="s">
        <v>31</v>
      </c>
      <c r="L171" s="91">
        <v>1</v>
      </c>
      <c r="M171" s="27">
        <f t="shared" si="5"/>
        <v>130</v>
      </c>
      <c r="N171" s="23"/>
      <c r="O171" s="24" t="s">
        <v>32</v>
      </c>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row>
    <row r="172" s="179" customFormat="1" customHeight="1" spans="1:15">
      <c r="A172" s="27">
        <v>167</v>
      </c>
      <c r="B172" s="27" t="s">
        <v>23</v>
      </c>
      <c r="C172" s="27" t="s">
        <v>24</v>
      </c>
      <c r="D172" s="27" t="s">
        <v>25</v>
      </c>
      <c r="E172" s="27" t="s">
        <v>26</v>
      </c>
      <c r="F172" s="91" t="s">
        <v>117</v>
      </c>
      <c r="G172" s="91" t="s">
        <v>204</v>
      </c>
      <c r="H172" s="91" t="s">
        <v>194</v>
      </c>
      <c r="I172" s="91">
        <v>3</v>
      </c>
      <c r="J172" s="91" t="s">
        <v>119</v>
      </c>
      <c r="K172" s="27" t="s">
        <v>31</v>
      </c>
      <c r="L172" s="91">
        <v>3</v>
      </c>
      <c r="M172" s="27">
        <f t="shared" si="5"/>
        <v>390</v>
      </c>
      <c r="N172" s="23"/>
      <c r="O172" s="24" t="s">
        <v>32</v>
      </c>
    </row>
    <row r="173" s="179" customFormat="1" customHeight="1" spans="1:15">
      <c r="A173" s="27">
        <v>168</v>
      </c>
      <c r="B173" s="27" t="s">
        <v>23</v>
      </c>
      <c r="C173" s="27" t="s">
        <v>24</v>
      </c>
      <c r="D173" s="27" t="s">
        <v>25</v>
      </c>
      <c r="E173" s="27" t="s">
        <v>26</v>
      </c>
      <c r="F173" s="91" t="s">
        <v>117</v>
      </c>
      <c r="G173" s="91" t="s">
        <v>205</v>
      </c>
      <c r="H173" s="91" t="s">
        <v>194</v>
      </c>
      <c r="I173" s="91">
        <v>4</v>
      </c>
      <c r="J173" s="91" t="s">
        <v>119</v>
      </c>
      <c r="K173" s="27" t="s">
        <v>31</v>
      </c>
      <c r="L173" s="91">
        <v>4</v>
      </c>
      <c r="M173" s="27">
        <f t="shared" si="5"/>
        <v>520</v>
      </c>
      <c r="N173" s="23"/>
      <c r="O173" s="24" t="s">
        <v>32</v>
      </c>
    </row>
    <row r="174" s="277" customFormat="1" customHeight="1" spans="1:44">
      <c r="A174" s="27">
        <v>169</v>
      </c>
      <c r="B174" s="27" t="s">
        <v>23</v>
      </c>
      <c r="C174" s="27" t="s">
        <v>24</v>
      </c>
      <c r="D174" s="27" t="s">
        <v>25</v>
      </c>
      <c r="E174" s="27" t="s">
        <v>26</v>
      </c>
      <c r="F174" s="91" t="s">
        <v>206</v>
      </c>
      <c r="G174" s="91" t="s">
        <v>207</v>
      </c>
      <c r="H174" s="91" t="s">
        <v>51</v>
      </c>
      <c r="I174" s="91">
        <v>3</v>
      </c>
      <c r="J174" s="91" t="s">
        <v>208</v>
      </c>
      <c r="K174" s="27" t="s">
        <v>31</v>
      </c>
      <c r="L174" s="91">
        <v>3</v>
      </c>
      <c r="M174" s="27">
        <f t="shared" ref="M174:M181" si="6">L174*312</f>
        <v>936</v>
      </c>
      <c r="N174" s="179"/>
      <c r="O174" s="24" t="s">
        <v>32</v>
      </c>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row>
    <row r="175" s="276" customFormat="1" customHeight="1" spans="1:44">
      <c r="A175" s="27">
        <v>170</v>
      </c>
      <c r="B175" s="27" t="s">
        <v>23</v>
      </c>
      <c r="C175" s="27" t="s">
        <v>24</v>
      </c>
      <c r="D175" s="27" t="s">
        <v>25</v>
      </c>
      <c r="E175" s="27" t="s">
        <v>26</v>
      </c>
      <c r="F175" s="91" t="s">
        <v>206</v>
      </c>
      <c r="G175" s="91" t="s">
        <v>209</v>
      </c>
      <c r="H175" s="91" t="s">
        <v>51</v>
      </c>
      <c r="I175" s="91">
        <v>3</v>
      </c>
      <c r="J175" s="91" t="s">
        <v>208</v>
      </c>
      <c r="K175" s="27" t="s">
        <v>31</v>
      </c>
      <c r="L175" s="91">
        <v>3</v>
      </c>
      <c r="M175" s="27">
        <f t="shared" si="6"/>
        <v>936</v>
      </c>
      <c r="N175" s="179"/>
      <c r="O175" s="24" t="s">
        <v>32</v>
      </c>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row>
    <row r="176" s="276" customFormat="1" customHeight="1" spans="1:44">
      <c r="A176" s="27">
        <v>171</v>
      </c>
      <c r="B176" s="27" t="s">
        <v>23</v>
      </c>
      <c r="C176" s="27" t="s">
        <v>24</v>
      </c>
      <c r="D176" s="27" t="s">
        <v>25</v>
      </c>
      <c r="E176" s="27" t="s">
        <v>26</v>
      </c>
      <c r="F176" s="91" t="s">
        <v>206</v>
      </c>
      <c r="G176" s="91" t="s">
        <v>210</v>
      </c>
      <c r="H176" s="91" t="s">
        <v>51</v>
      </c>
      <c r="I176" s="91">
        <v>2</v>
      </c>
      <c r="J176" s="91" t="s">
        <v>208</v>
      </c>
      <c r="K176" s="27" t="s">
        <v>31</v>
      </c>
      <c r="L176" s="91">
        <v>2</v>
      </c>
      <c r="M176" s="27">
        <f t="shared" si="6"/>
        <v>624</v>
      </c>
      <c r="N176" s="179"/>
      <c r="O176" s="24" t="s">
        <v>32</v>
      </c>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row>
    <row r="177" s="276" customFormat="1" customHeight="1" spans="1:44">
      <c r="A177" s="27">
        <v>172</v>
      </c>
      <c r="B177" s="27" t="s">
        <v>23</v>
      </c>
      <c r="C177" s="27" t="s">
        <v>24</v>
      </c>
      <c r="D177" s="27" t="s">
        <v>25</v>
      </c>
      <c r="E177" s="27" t="s">
        <v>26</v>
      </c>
      <c r="F177" s="91" t="s">
        <v>206</v>
      </c>
      <c r="G177" s="91" t="s">
        <v>211</v>
      </c>
      <c r="H177" s="91" t="s">
        <v>51</v>
      </c>
      <c r="I177" s="91">
        <v>4</v>
      </c>
      <c r="J177" s="91" t="s">
        <v>208</v>
      </c>
      <c r="K177" s="27" t="s">
        <v>31</v>
      </c>
      <c r="L177" s="91">
        <v>4</v>
      </c>
      <c r="M177" s="27">
        <f t="shared" si="6"/>
        <v>1248</v>
      </c>
      <c r="N177" s="179"/>
      <c r="O177" s="24" t="s">
        <v>32</v>
      </c>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row>
    <row r="178" s="276" customFormat="1" customHeight="1" spans="1:44">
      <c r="A178" s="27">
        <v>173</v>
      </c>
      <c r="B178" s="27" t="s">
        <v>23</v>
      </c>
      <c r="C178" s="27" t="s">
        <v>24</v>
      </c>
      <c r="D178" s="27" t="s">
        <v>25</v>
      </c>
      <c r="E178" s="27" t="s">
        <v>26</v>
      </c>
      <c r="F178" s="91" t="s">
        <v>206</v>
      </c>
      <c r="G178" s="91" t="s">
        <v>212</v>
      </c>
      <c r="H178" s="91" t="s">
        <v>51</v>
      </c>
      <c r="I178" s="91">
        <v>2</v>
      </c>
      <c r="J178" s="91" t="s">
        <v>208</v>
      </c>
      <c r="K178" s="27" t="s">
        <v>31</v>
      </c>
      <c r="L178" s="91">
        <v>2</v>
      </c>
      <c r="M178" s="27">
        <f t="shared" si="6"/>
        <v>624</v>
      </c>
      <c r="N178" s="179"/>
      <c r="O178" s="24" t="s">
        <v>32</v>
      </c>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row>
    <row r="179" s="276" customFormat="1" customHeight="1" spans="1:44">
      <c r="A179" s="27">
        <v>174</v>
      </c>
      <c r="B179" s="27" t="s">
        <v>23</v>
      </c>
      <c r="C179" s="27" t="s">
        <v>24</v>
      </c>
      <c r="D179" s="27" t="s">
        <v>25</v>
      </c>
      <c r="E179" s="27" t="s">
        <v>26</v>
      </c>
      <c r="F179" s="91" t="s">
        <v>206</v>
      </c>
      <c r="G179" s="91" t="s">
        <v>213</v>
      </c>
      <c r="H179" s="91" t="s">
        <v>51</v>
      </c>
      <c r="I179" s="91">
        <v>2</v>
      </c>
      <c r="J179" s="91" t="s">
        <v>208</v>
      </c>
      <c r="K179" s="27" t="s">
        <v>31</v>
      </c>
      <c r="L179" s="91">
        <v>2</v>
      </c>
      <c r="M179" s="27">
        <f t="shared" si="6"/>
        <v>624</v>
      </c>
      <c r="N179" s="179"/>
      <c r="O179" s="24" t="s">
        <v>32</v>
      </c>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row>
    <row r="180" s="276" customFormat="1" customHeight="1" spans="1:44">
      <c r="A180" s="27">
        <v>175</v>
      </c>
      <c r="B180" s="27" t="s">
        <v>23</v>
      </c>
      <c r="C180" s="27" t="s">
        <v>24</v>
      </c>
      <c r="D180" s="27" t="s">
        <v>25</v>
      </c>
      <c r="E180" s="27" t="s">
        <v>26</v>
      </c>
      <c r="F180" s="91" t="s">
        <v>206</v>
      </c>
      <c r="G180" s="91" t="s">
        <v>214</v>
      </c>
      <c r="H180" s="91" t="s">
        <v>51</v>
      </c>
      <c r="I180" s="91">
        <v>5</v>
      </c>
      <c r="J180" s="91" t="s">
        <v>208</v>
      </c>
      <c r="K180" s="27" t="s">
        <v>31</v>
      </c>
      <c r="L180" s="91">
        <v>5</v>
      </c>
      <c r="M180" s="27">
        <f t="shared" si="6"/>
        <v>1560</v>
      </c>
      <c r="N180" s="179"/>
      <c r="O180" s="24" t="s">
        <v>32</v>
      </c>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row>
    <row r="181" s="276" customFormat="1" customHeight="1" spans="1:44">
      <c r="A181" s="27">
        <v>176</v>
      </c>
      <c r="B181" s="27" t="s">
        <v>23</v>
      </c>
      <c r="C181" s="27" t="s">
        <v>24</v>
      </c>
      <c r="D181" s="27" t="s">
        <v>25</v>
      </c>
      <c r="E181" s="27" t="s">
        <v>26</v>
      </c>
      <c r="F181" s="91" t="s">
        <v>206</v>
      </c>
      <c r="G181" s="91" t="s">
        <v>215</v>
      </c>
      <c r="H181" s="91" t="s">
        <v>51</v>
      </c>
      <c r="I181" s="91">
        <v>3</v>
      </c>
      <c r="J181" s="91" t="s">
        <v>208</v>
      </c>
      <c r="K181" s="27" t="s">
        <v>31</v>
      </c>
      <c r="L181" s="91">
        <v>3</v>
      </c>
      <c r="M181" s="27">
        <f t="shared" si="6"/>
        <v>936</v>
      </c>
      <c r="N181" s="179"/>
      <c r="O181" s="24" t="s">
        <v>32</v>
      </c>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row>
    <row r="182" s="276" customFormat="1" customHeight="1" spans="1:44">
      <c r="A182" s="27">
        <v>177</v>
      </c>
      <c r="B182" s="27" t="s">
        <v>23</v>
      </c>
      <c r="C182" s="27" t="s">
        <v>24</v>
      </c>
      <c r="D182" s="27" t="s">
        <v>25</v>
      </c>
      <c r="E182" s="27" t="s">
        <v>26</v>
      </c>
      <c r="F182" s="91" t="s">
        <v>206</v>
      </c>
      <c r="G182" s="91" t="s">
        <v>216</v>
      </c>
      <c r="H182" s="91" t="s">
        <v>51</v>
      </c>
      <c r="I182" s="91">
        <v>4</v>
      </c>
      <c r="J182" s="91" t="s">
        <v>208</v>
      </c>
      <c r="K182" s="27" t="s">
        <v>31</v>
      </c>
      <c r="L182" s="91">
        <v>4</v>
      </c>
      <c r="M182" s="27">
        <f>L182*468</f>
        <v>1872</v>
      </c>
      <c r="N182" s="179"/>
      <c r="O182" s="24" t="s">
        <v>32</v>
      </c>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row>
    <row r="183" s="276" customFormat="1" customHeight="1" spans="1:44">
      <c r="A183" s="27">
        <v>178</v>
      </c>
      <c r="B183" s="27" t="s">
        <v>23</v>
      </c>
      <c r="C183" s="27" t="s">
        <v>24</v>
      </c>
      <c r="D183" s="27" t="s">
        <v>25</v>
      </c>
      <c r="E183" s="27" t="s">
        <v>26</v>
      </c>
      <c r="F183" s="91" t="s">
        <v>206</v>
      </c>
      <c r="G183" s="91" t="s">
        <v>217</v>
      </c>
      <c r="H183" s="91" t="s">
        <v>51</v>
      </c>
      <c r="I183" s="91">
        <v>4</v>
      </c>
      <c r="J183" s="91" t="s">
        <v>208</v>
      </c>
      <c r="K183" s="27" t="s">
        <v>31</v>
      </c>
      <c r="L183" s="91">
        <v>4</v>
      </c>
      <c r="M183" s="27">
        <f>L183*312</f>
        <v>1248</v>
      </c>
      <c r="N183" s="179"/>
      <c r="O183" s="24" t="s">
        <v>32</v>
      </c>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row>
    <row r="184" s="276" customFormat="1" customHeight="1" spans="1:44">
      <c r="A184" s="27">
        <v>179</v>
      </c>
      <c r="B184" s="27" t="s">
        <v>23</v>
      </c>
      <c r="C184" s="27" t="s">
        <v>24</v>
      </c>
      <c r="D184" s="27" t="s">
        <v>25</v>
      </c>
      <c r="E184" s="27" t="s">
        <v>26</v>
      </c>
      <c r="F184" s="91" t="s">
        <v>206</v>
      </c>
      <c r="G184" s="91" t="s">
        <v>218</v>
      </c>
      <c r="H184" s="91" t="s">
        <v>51</v>
      </c>
      <c r="I184" s="91">
        <v>5</v>
      </c>
      <c r="J184" s="91" t="s">
        <v>208</v>
      </c>
      <c r="K184" s="27" t="s">
        <v>31</v>
      </c>
      <c r="L184" s="91">
        <v>5</v>
      </c>
      <c r="M184" s="27">
        <f>L184*312</f>
        <v>1560</v>
      </c>
      <c r="N184" s="179"/>
      <c r="O184" s="24" t="s">
        <v>32</v>
      </c>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row>
    <row r="185" s="276" customFormat="1" customHeight="1" spans="1:44">
      <c r="A185" s="27">
        <v>180</v>
      </c>
      <c r="B185" s="27" t="s">
        <v>23</v>
      </c>
      <c r="C185" s="27" t="s">
        <v>24</v>
      </c>
      <c r="D185" s="27" t="s">
        <v>25</v>
      </c>
      <c r="E185" s="27" t="s">
        <v>26</v>
      </c>
      <c r="F185" s="91" t="s">
        <v>206</v>
      </c>
      <c r="G185" s="91" t="s">
        <v>219</v>
      </c>
      <c r="H185" s="91" t="s">
        <v>220</v>
      </c>
      <c r="I185" s="91">
        <v>2</v>
      </c>
      <c r="J185" s="91" t="s">
        <v>208</v>
      </c>
      <c r="K185" s="27" t="s">
        <v>31</v>
      </c>
      <c r="L185" s="91">
        <v>2</v>
      </c>
      <c r="M185" s="27">
        <f t="shared" ref="M185:M191" si="7">L185*130</f>
        <v>260</v>
      </c>
      <c r="N185" s="179"/>
      <c r="O185" s="24" t="s">
        <v>32</v>
      </c>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row>
    <row r="186" s="276" customFormat="1" customHeight="1" spans="1:44">
      <c r="A186" s="27">
        <v>181</v>
      </c>
      <c r="B186" s="27" t="s">
        <v>23</v>
      </c>
      <c r="C186" s="27" t="s">
        <v>24</v>
      </c>
      <c r="D186" s="27" t="s">
        <v>25</v>
      </c>
      <c r="E186" s="27" t="s">
        <v>26</v>
      </c>
      <c r="F186" s="91" t="s">
        <v>206</v>
      </c>
      <c r="G186" s="91" t="s">
        <v>221</v>
      </c>
      <c r="H186" s="91" t="s">
        <v>194</v>
      </c>
      <c r="I186" s="91">
        <v>3</v>
      </c>
      <c r="J186" s="91" t="s">
        <v>208</v>
      </c>
      <c r="K186" s="27" t="s">
        <v>31</v>
      </c>
      <c r="L186" s="91">
        <v>3</v>
      </c>
      <c r="M186" s="27">
        <f t="shared" si="7"/>
        <v>390</v>
      </c>
      <c r="N186" s="179"/>
      <c r="O186" s="24" t="s">
        <v>32</v>
      </c>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row>
    <row r="187" s="276" customFormat="1" customHeight="1" spans="1:44">
      <c r="A187" s="27">
        <v>182</v>
      </c>
      <c r="B187" s="27" t="s">
        <v>23</v>
      </c>
      <c r="C187" s="27" t="s">
        <v>24</v>
      </c>
      <c r="D187" s="27" t="s">
        <v>25</v>
      </c>
      <c r="E187" s="27" t="s">
        <v>26</v>
      </c>
      <c r="F187" s="91" t="s">
        <v>206</v>
      </c>
      <c r="G187" s="91" t="s">
        <v>222</v>
      </c>
      <c r="H187" s="91" t="s">
        <v>194</v>
      </c>
      <c r="I187" s="91">
        <v>4</v>
      </c>
      <c r="J187" s="91" t="s">
        <v>208</v>
      </c>
      <c r="K187" s="27" t="s">
        <v>31</v>
      </c>
      <c r="L187" s="91">
        <v>4</v>
      </c>
      <c r="M187" s="27">
        <f t="shared" si="7"/>
        <v>520</v>
      </c>
      <c r="N187" s="179"/>
      <c r="O187" s="24" t="s">
        <v>32</v>
      </c>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row>
    <row r="188" s="276" customFormat="1" customHeight="1" spans="1:44">
      <c r="A188" s="27">
        <v>183</v>
      </c>
      <c r="B188" s="27" t="s">
        <v>23</v>
      </c>
      <c r="C188" s="27" t="s">
        <v>24</v>
      </c>
      <c r="D188" s="27" t="s">
        <v>25</v>
      </c>
      <c r="E188" s="27" t="s">
        <v>26</v>
      </c>
      <c r="F188" s="91" t="s">
        <v>206</v>
      </c>
      <c r="G188" s="91" t="s">
        <v>223</v>
      </c>
      <c r="H188" s="91" t="s">
        <v>194</v>
      </c>
      <c r="I188" s="91">
        <v>4</v>
      </c>
      <c r="J188" s="91" t="s">
        <v>208</v>
      </c>
      <c r="K188" s="27" t="s">
        <v>31</v>
      </c>
      <c r="L188" s="91">
        <v>4</v>
      </c>
      <c r="M188" s="27">
        <f t="shared" si="7"/>
        <v>520</v>
      </c>
      <c r="N188" s="179"/>
      <c r="O188" s="24" t="s">
        <v>32</v>
      </c>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row>
    <row r="189" s="276" customFormat="1" customHeight="1" spans="1:44">
      <c r="A189" s="27">
        <v>184</v>
      </c>
      <c r="B189" s="27" t="s">
        <v>23</v>
      </c>
      <c r="C189" s="27" t="s">
        <v>24</v>
      </c>
      <c r="D189" s="27" t="s">
        <v>25</v>
      </c>
      <c r="E189" s="27" t="s">
        <v>26</v>
      </c>
      <c r="F189" s="91" t="s">
        <v>206</v>
      </c>
      <c r="G189" s="91" t="s">
        <v>224</v>
      </c>
      <c r="H189" s="91" t="s">
        <v>194</v>
      </c>
      <c r="I189" s="91">
        <v>3</v>
      </c>
      <c r="J189" s="91" t="s">
        <v>208</v>
      </c>
      <c r="K189" s="27" t="s">
        <v>31</v>
      </c>
      <c r="L189" s="91">
        <v>3</v>
      </c>
      <c r="M189" s="27">
        <f t="shared" si="7"/>
        <v>390</v>
      </c>
      <c r="N189" s="179"/>
      <c r="O189" s="24" t="s">
        <v>32</v>
      </c>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row>
    <row r="190" s="276" customFormat="1" customHeight="1" spans="1:44">
      <c r="A190" s="27">
        <v>185</v>
      </c>
      <c r="B190" s="27" t="s">
        <v>23</v>
      </c>
      <c r="C190" s="27" t="s">
        <v>24</v>
      </c>
      <c r="D190" s="27" t="s">
        <v>25</v>
      </c>
      <c r="E190" s="27" t="s">
        <v>26</v>
      </c>
      <c r="F190" s="91" t="s">
        <v>206</v>
      </c>
      <c r="G190" s="91" t="s">
        <v>225</v>
      </c>
      <c r="H190" s="91" t="s">
        <v>194</v>
      </c>
      <c r="I190" s="91">
        <v>2</v>
      </c>
      <c r="J190" s="91" t="s">
        <v>208</v>
      </c>
      <c r="K190" s="27" t="s">
        <v>31</v>
      </c>
      <c r="L190" s="91">
        <v>2</v>
      </c>
      <c r="M190" s="27">
        <f t="shared" si="7"/>
        <v>260</v>
      </c>
      <c r="N190" s="179"/>
      <c r="O190" s="24" t="s">
        <v>32</v>
      </c>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row>
    <row r="191" s="276" customFormat="1" customHeight="1" spans="1:44">
      <c r="A191" s="27">
        <v>186</v>
      </c>
      <c r="B191" s="27" t="s">
        <v>23</v>
      </c>
      <c r="C191" s="27" t="s">
        <v>24</v>
      </c>
      <c r="D191" s="27" t="s">
        <v>25</v>
      </c>
      <c r="E191" s="27" t="s">
        <v>26</v>
      </c>
      <c r="F191" s="91" t="s">
        <v>206</v>
      </c>
      <c r="G191" s="91" t="s">
        <v>226</v>
      </c>
      <c r="H191" s="91" t="s">
        <v>227</v>
      </c>
      <c r="I191" s="91">
        <v>4</v>
      </c>
      <c r="J191" s="91" t="s">
        <v>208</v>
      </c>
      <c r="K191" s="27" t="s">
        <v>31</v>
      </c>
      <c r="L191" s="91">
        <v>4</v>
      </c>
      <c r="M191" s="27">
        <f t="shared" si="7"/>
        <v>520</v>
      </c>
      <c r="N191" s="179"/>
      <c r="O191" s="24" t="s">
        <v>32</v>
      </c>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row>
    <row r="192" s="276" customFormat="1" customHeight="1" spans="1:44">
      <c r="A192" s="27">
        <v>187</v>
      </c>
      <c r="B192" s="27" t="s">
        <v>23</v>
      </c>
      <c r="C192" s="27" t="s">
        <v>24</v>
      </c>
      <c r="D192" s="27" t="s">
        <v>25</v>
      </c>
      <c r="E192" s="27" t="s">
        <v>26</v>
      </c>
      <c r="F192" s="91" t="s">
        <v>206</v>
      </c>
      <c r="G192" s="91" t="s">
        <v>228</v>
      </c>
      <c r="H192" s="91" t="s">
        <v>229</v>
      </c>
      <c r="I192" s="91">
        <v>3</v>
      </c>
      <c r="J192" s="91" t="s">
        <v>208</v>
      </c>
      <c r="K192" s="27" t="s">
        <v>31</v>
      </c>
      <c r="L192" s="91">
        <v>3</v>
      </c>
      <c r="M192" s="27">
        <f>L192*468</f>
        <v>1404</v>
      </c>
      <c r="N192" s="179"/>
      <c r="O192" s="24" t="s">
        <v>32</v>
      </c>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row>
    <row r="193" s="276" customFormat="1" customHeight="1" spans="1:44">
      <c r="A193" s="27">
        <v>188</v>
      </c>
      <c r="B193" s="27" t="s">
        <v>23</v>
      </c>
      <c r="C193" s="27" t="s">
        <v>24</v>
      </c>
      <c r="D193" s="27" t="s">
        <v>25</v>
      </c>
      <c r="E193" s="27" t="s">
        <v>26</v>
      </c>
      <c r="F193" s="91" t="s">
        <v>206</v>
      </c>
      <c r="G193" s="91" t="s">
        <v>230</v>
      </c>
      <c r="H193" s="91" t="s">
        <v>194</v>
      </c>
      <c r="I193" s="91">
        <v>3</v>
      </c>
      <c r="J193" s="91" t="s">
        <v>208</v>
      </c>
      <c r="K193" s="27" t="s">
        <v>31</v>
      </c>
      <c r="L193" s="91">
        <v>3</v>
      </c>
      <c r="M193" s="27">
        <f t="shared" ref="M193:M239" si="8">L193*130</f>
        <v>390</v>
      </c>
      <c r="N193" s="179"/>
      <c r="O193" s="24" t="s">
        <v>32</v>
      </c>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row>
    <row r="194" s="276" customFormat="1" customHeight="1" spans="1:44">
      <c r="A194" s="27">
        <v>189</v>
      </c>
      <c r="B194" s="27" t="s">
        <v>23</v>
      </c>
      <c r="C194" s="27" t="s">
        <v>24</v>
      </c>
      <c r="D194" s="27" t="s">
        <v>25</v>
      </c>
      <c r="E194" s="27" t="s">
        <v>26</v>
      </c>
      <c r="F194" s="91" t="s">
        <v>206</v>
      </c>
      <c r="G194" s="91" t="s">
        <v>231</v>
      </c>
      <c r="H194" s="91" t="s">
        <v>194</v>
      </c>
      <c r="I194" s="91">
        <v>5</v>
      </c>
      <c r="J194" s="91" t="s">
        <v>208</v>
      </c>
      <c r="K194" s="27" t="s">
        <v>31</v>
      </c>
      <c r="L194" s="91">
        <v>5</v>
      </c>
      <c r="M194" s="27">
        <f t="shared" si="8"/>
        <v>650</v>
      </c>
      <c r="N194" s="179"/>
      <c r="O194" s="24" t="s">
        <v>32</v>
      </c>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row>
    <row r="195" s="276" customFormat="1" customHeight="1" spans="1:44">
      <c r="A195" s="27">
        <v>190</v>
      </c>
      <c r="B195" s="27" t="s">
        <v>23</v>
      </c>
      <c r="C195" s="27" t="s">
        <v>24</v>
      </c>
      <c r="D195" s="27" t="s">
        <v>25</v>
      </c>
      <c r="E195" s="27" t="s">
        <v>26</v>
      </c>
      <c r="F195" s="91" t="s">
        <v>206</v>
      </c>
      <c r="G195" s="91" t="s">
        <v>232</v>
      </c>
      <c r="H195" s="91" t="s">
        <v>194</v>
      </c>
      <c r="I195" s="91">
        <v>2</v>
      </c>
      <c r="J195" s="91" t="s">
        <v>208</v>
      </c>
      <c r="K195" s="27" t="s">
        <v>31</v>
      </c>
      <c r="L195" s="91">
        <v>2</v>
      </c>
      <c r="M195" s="27">
        <f t="shared" si="8"/>
        <v>260</v>
      </c>
      <c r="N195" s="179"/>
      <c r="O195" s="24" t="s">
        <v>32</v>
      </c>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row>
    <row r="196" s="276" customFormat="1" customHeight="1" spans="1:44">
      <c r="A196" s="27">
        <v>191</v>
      </c>
      <c r="B196" s="27" t="s">
        <v>23</v>
      </c>
      <c r="C196" s="27" t="s">
        <v>24</v>
      </c>
      <c r="D196" s="27" t="s">
        <v>25</v>
      </c>
      <c r="E196" s="27" t="s">
        <v>26</v>
      </c>
      <c r="F196" s="91" t="s">
        <v>206</v>
      </c>
      <c r="G196" s="91" t="s">
        <v>233</v>
      </c>
      <c r="H196" s="91" t="s">
        <v>194</v>
      </c>
      <c r="I196" s="91">
        <v>3</v>
      </c>
      <c r="J196" s="91" t="s">
        <v>208</v>
      </c>
      <c r="K196" s="27" t="s">
        <v>31</v>
      </c>
      <c r="L196" s="91">
        <v>3</v>
      </c>
      <c r="M196" s="27">
        <f t="shared" si="8"/>
        <v>390</v>
      </c>
      <c r="N196" s="179"/>
      <c r="O196" s="24" t="s">
        <v>32</v>
      </c>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row>
    <row r="197" s="276" customFormat="1" customHeight="1" spans="1:44">
      <c r="A197" s="27">
        <v>192</v>
      </c>
      <c r="B197" s="27" t="s">
        <v>23</v>
      </c>
      <c r="C197" s="27" t="s">
        <v>24</v>
      </c>
      <c r="D197" s="27" t="s">
        <v>25</v>
      </c>
      <c r="E197" s="27" t="s">
        <v>26</v>
      </c>
      <c r="F197" s="91" t="s">
        <v>206</v>
      </c>
      <c r="G197" s="91" t="s">
        <v>234</v>
      </c>
      <c r="H197" s="91" t="s">
        <v>194</v>
      </c>
      <c r="I197" s="91">
        <v>5</v>
      </c>
      <c r="J197" s="91" t="s">
        <v>208</v>
      </c>
      <c r="K197" s="27" t="s">
        <v>31</v>
      </c>
      <c r="L197" s="91">
        <v>5</v>
      </c>
      <c r="M197" s="27">
        <f t="shared" si="8"/>
        <v>650</v>
      </c>
      <c r="N197" s="179"/>
      <c r="O197" s="24" t="s">
        <v>32</v>
      </c>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row>
    <row r="198" s="276" customFormat="1" customHeight="1" spans="1:44">
      <c r="A198" s="27">
        <v>193</v>
      </c>
      <c r="B198" s="27" t="s">
        <v>23</v>
      </c>
      <c r="C198" s="27" t="s">
        <v>24</v>
      </c>
      <c r="D198" s="27" t="s">
        <v>25</v>
      </c>
      <c r="E198" s="27" t="s">
        <v>26</v>
      </c>
      <c r="F198" s="91" t="s">
        <v>206</v>
      </c>
      <c r="G198" s="91" t="s">
        <v>235</v>
      </c>
      <c r="H198" s="91" t="s">
        <v>194</v>
      </c>
      <c r="I198" s="91">
        <v>5</v>
      </c>
      <c r="J198" s="91" t="s">
        <v>208</v>
      </c>
      <c r="K198" s="27" t="s">
        <v>31</v>
      </c>
      <c r="L198" s="91">
        <v>5</v>
      </c>
      <c r="M198" s="27">
        <f t="shared" si="8"/>
        <v>650</v>
      </c>
      <c r="N198" s="179"/>
      <c r="O198" s="24" t="s">
        <v>32</v>
      </c>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row>
    <row r="199" s="277" customFormat="1" customHeight="1" spans="1:44">
      <c r="A199" s="27">
        <v>194</v>
      </c>
      <c r="B199" s="27" t="s">
        <v>23</v>
      </c>
      <c r="C199" s="27" t="s">
        <v>24</v>
      </c>
      <c r="D199" s="27" t="s">
        <v>25</v>
      </c>
      <c r="E199" s="27" t="s">
        <v>26</v>
      </c>
      <c r="F199" s="91" t="s">
        <v>206</v>
      </c>
      <c r="G199" s="91" t="s">
        <v>236</v>
      </c>
      <c r="H199" s="91" t="s">
        <v>194</v>
      </c>
      <c r="I199" s="91">
        <v>2</v>
      </c>
      <c r="J199" s="91" t="s">
        <v>208</v>
      </c>
      <c r="K199" s="27" t="s">
        <v>31</v>
      </c>
      <c r="L199" s="91">
        <v>2</v>
      </c>
      <c r="M199" s="27">
        <f t="shared" si="8"/>
        <v>260</v>
      </c>
      <c r="N199" s="179"/>
      <c r="O199" s="24" t="s">
        <v>32</v>
      </c>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row>
    <row r="200" s="179" customFormat="1" customHeight="1" spans="1:15">
      <c r="A200" s="27">
        <v>195</v>
      </c>
      <c r="B200" s="27" t="s">
        <v>23</v>
      </c>
      <c r="C200" s="27" t="s">
        <v>24</v>
      </c>
      <c r="D200" s="27" t="s">
        <v>25</v>
      </c>
      <c r="E200" s="27" t="s">
        <v>26</v>
      </c>
      <c r="F200" s="91" t="s">
        <v>206</v>
      </c>
      <c r="G200" s="91" t="s">
        <v>237</v>
      </c>
      <c r="H200" s="91" t="s">
        <v>194</v>
      </c>
      <c r="I200" s="91">
        <v>5</v>
      </c>
      <c r="J200" s="91" t="s">
        <v>208</v>
      </c>
      <c r="K200" s="27" t="s">
        <v>31</v>
      </c>
      <c r="L200" s="91">
        <v>5</v>
      </c>
      <c r="M200" s="27">
        <f t="shared" si="8"/>
        <v>650</v>
      </c>
      <c r="O200" s="24" t="s">
        <v>32</v>
      </c>
    </row>
    <row r="201" s="179" customFormat="1" customHeight="1" spans="1:15">
      <c r="A201" s="27">
        <v>196</v>
      </c>
      <c r="B201" s="27" t="s">
        <v>23</v>
      </c>
      <c r="C201" s="27" t="s">
        <v>24</v>
      </c>
      <c r="D201" s="27" t="s">
        <v>25</v>
      </c>
      <c r="E201" s="27" t="s">
        <v>26</v>
      </c>
      <c r="F201" s="91" t="s">
        <v>206</v>
      </c>
      <c r="G201" s="91" t="s">
        <v>238</v>
      </c>
      <c r="H201" s="91" t="s">
        <v>194</v>
      </c>
      <c r="I201" s="91">
        <v>5</v>
      </c>
      <c r="J201" s="91" t="s">
        <v>208</v>
      </c>
      <c r="K201" s="27" t="s">
        <v>31</v>
      </c>
      <c r="L201" s="91">
        <v>5</v>
      </c>
      <c r="M201" s="27">
        <f t="shared" si="8"/>
        <v>650</v>
      </c>
      <c r="O201" s="24" t="s">
        <v>32</v>
      </c>
    </row>
    <row r="202" s="276" customFormat="1" customHeight="1" spans="1:44">
      <c r="A202" s="27">
        <v>197</v>
      </c>
      <c r="B202" s="27" t="s">
        <v>23</v>
      </c>
      <c r="C202" s="27" t="s">
        <v>24</v>
      </c>
      <c r="D202" s="27" t="s">
        <v>25</v>
      </c>
      <c r="E202" s="27" t="s">
        <v>26</v>
      </c>
      <c r="F202" s="91" t="s">
        <v>206</v>
      </c>
      <c r="G202" s="91" t="s">
        <v>239</v>
      </c>
      <c r="H202" s="91" t="s">
        <v>194</v>
      </c>
      <c r="I202" s="91">
        <v>4</v>
      </c>
      <c r="J202" s="91" t="s">
        <v>208</v>
      </c>
      <c r="K202" s="27" t="s">
        <v>31</v>
      </c>
      <c r="L202" s="91">
        <v>4</v>
      </c>
      <c r="M202" s="27">
        <f t="shared" si="8"/>
        <v>520</v>
      </c>
      <c r="N202" s="179"/>
      <c r="O202" s="24" t="s">
        <v>32</v>
      </c>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row>
    <row r="203" s="276" customFormat="1" customHeight="1" spans="1:44">
      <c r="A203" s="27">
        <v>198</v>
      </c>
      <c r="B203" s="27" t="s">
        <v>23</v>
      </c>
      <c r="C203" s="27" t="s">
        <v>24</v>
      </c>
      <c r="D203" s="27" t="s">
        <v>25</v>
      </c>
      <c r="E203" s="27" t="s">
        <v>26</v>
      </c>
      <c r="F203" s="91" t="s">
        <v>206</v>
      </c>
      <c r="G203" s="91" t="s">
        <v>240</v>
      </c>
      <c r="H203" s="91" t="s">
        <v>194</v>
      </c>
      <c r="I203" s="91">
        <v>7</v>
      </c>
      <c r="J203" s="91" t="s">
        <v>208</v>
      </c>
      <c r="K203" s="27" t="s">
        <v>31</v>
      </c>
      <c r="L203" s="91">
        <v>7</v>
      </c>
      <c r="M203" s="27">
        <f t="shared" si="8"/>
        <v>910</v>
      </c>
      <c r="N203" s="179"/>
      <c r="O203" s="24" t="s">
        <v>32</v>
      </c>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row>
    <row r="204" s="276" customFormat="1" customHeight="1" spans="1:44">
      <c r="A204" s="27">
        <v>199</v>
      </c>
      <c r="B204" s="27" t="s">
        <v>23</v>
      </c>
      <c r="C204" s="27" t="s">
        <v>24</v>
      </c>
      <c r="D204" s="27" t="s">
        <v>25</v>
      </c>
      <c r="E204" s="27" t="s">
        <v>26</v>
      </c>
      <c r="F204" s="91" t="s">
        <v>206</v>
      </c>
      <c r="G204" s="91" t="s">
        <v>241</v>
      </c>
      <c r="H204" s="91" t="s">
        <v>194</v>
      </c>
      <c r="I204" s="91">
        <v>4</v>
      </c>
      <c r="J204" s="91" t="s">
        <v>208</v>
      </c>
      <c r="K204" s="27" t="s">
        <v>31</v>
      </c>
      <c r="L204" s="91">
        <v>4</v>
      </c>
      <c r="M204" s="27">
        <f t="shared" si="8"/>
        <v>520</v>
      </c>
      <c r="N204" s="179"/>
      <c r="O204" s="24" t="s">
        <v>32</v>
      </c>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row>
    <row r="205" s="179" customFormat="1" customHeight="1" spans="1:15">
      <c r="A205" s="27">
        <v>200</v>
      </c>
      <c r="B205" s="27" t="s">
        <v>23</v>
      </c>
      <c r="C205" s="27" t="s">
        <v>24</v>
      </c>
      <c r="D205" s="27" t="s">
        <v>25</v>
      </c>
      <c r="E205" s="27" t="s">
        <v>26</v>
      </c>
      <c r="F205" s="91" t="s">
        <v>206</v>
      </c>
      <c r="G205" s="91" t="s">
        <v>242</v>
      </c>
      <c r="H205" s="91" t="s">
        <v>194</v>
      </c>
      <c r="I205" s="91">
        <v>5</v>
      </c>
      <c r="J205" s="91" t="s">
        <v>208</v>
      </c>
      <c r="K205" s="27" t="s">
        <v>31</v>
      </c>
      <c r="L205" s="91">
        <v>5</v>
      </c>
      <c r="M205" s="27">
        <f t="shared" si="8"/>
        <v>650</v>
      </c>
      <c r="O205" s="24" t="s">
        <v>32</v>
      </c>
    </row>
    <row r="206" s="179" customFormat="1" customHeight="1" spans="1:15">
      <c r="A206" s="27">
        <v>201</v>
      </c>
      <c r="B206" s="27" t="s">
        <v>23</v>
      </c>
      <c r="C206" s="27" t="s">
        <v>24</v>
      </c>
      <c r="D206" s="27" t="s">
        <v>25</v>
      </c>
      <c r="E206" s="27" t="s">
        <v>26</v>
      </c>
      <c r="F206" s="91" t="s">
        <v>206</v>
      </c>
      <c r="G206" s="91" t="s">
        <v>243</v>
      </c>
      <c r="H206" s="91" t="s">
        <v>194</v>
      </c>
      <c r="I206" s="91">
        <v>4</v>
      </c>
      <c r="J206" s="91" t="s">
        <v>208</v>
      </c>
      <c r="K206" s="27" t="s">
        <v>31</v>
      </c>
      <c r="L206" s="91">
        <v>4</v>
      </c>
      <c r="M206" s="27">
        <f t="shared" si="8"/>
        <v>520</v>
      </c>
      <c r="O206" s="24" t="s">
        <v>32</v>
      </c>
    </row>
    <row r="207" s="276" customFormat="1" customHeight="1" spans="1:44">
      <c r="A207" s="27">
        <v>202</v>
      </c>
      <c r="B207" s="27" t="s">
        <v>23</v>
      </c>
      <c r="C207" s="27" t="s">
        <v>24</v>
      </c>
      <c r="D207" s="27" t="s">
        <v>25</v>
      </c>
      <c r="E207" s="27" t="s">
        <v>26</v>
      </c>
      <c r="F207" s="91" t="s">
        <v>206</v>
      </c>
      <c r="G207" s="91" t="s">
        <v>244</v>
      </c>
      <c r="H207" s="91" t="s">
        <v>194</v>
      </c>
      <c r="I207" s="91">
        <v>5</v>
      </c>
      <c r="J207" s="91" t="s">
        <v>208</v>
      </c>
      <c r="K207" s="27" t="s">
        <v>31</v>
      </c>
      <c r="L207" s="91">
        <v>5</v>
      </c>
      <c r="M207" s="27">
        <f t="shared" si="8"/>
        <v>650</v>
      </c>
      <c r="N207" s="179"/>
      <c r="O207" s="24" t="s">
        <v>32</v>
      </c>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row>
    <row r="208" s="276" customFormat="1" customHeight="1" spans="1:44">
      <c r="A208" s="27">
        <v>203</v>
      </c>
      <c r="B208" s="27" t="s">
        <v>23</v>
      </c>
      <c r="C208" s="27" t="s">
        <v>24</v>
      </c>
      <c r="D208" s="27" t="s">
        <v>25</v>
      </c>
      <c r="E208" s="27" t="s">
        <v>26</v>
      </c>
      <c r="F208" s="91" t="s">
        <v>206</v>
      </c>
      <c r="G208" s="91" t="s">
        <v>245</v>
      </c>
      <c r="H208" s="91" t="s">
        <v>194</v>
      </c>
      <c r="I208" s="91">
        <v>4</v>
      </c>
      <c r="J208" s="91" t="s">
        <v>208</v>
      </c>
      <c r="K208" s="27" t="s">
        <v>31</v>
      </c>
      <c r="L208" s="91">
        <v>4</v>
      </c>
      <c r="M208" s="27">
        <f t="shared" si="8"/>
        <v>520</v>
      </c>
      <c r="N208" s="179"/>
      <c r="O208" s="24" t="s">
        <v>32</v>
      </c>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row>
    <row r="209" s="276" customFormat="1" customHeight="1" spans="1:44">
      <c r="A209" s="27">
        <v>204</v>
      </c>
      <c r="B209" s="27" t="s">
        <v>23</v>
      </c>
      <c r="C209" s="27" t="s">
        <v>24</v>
      </c>
      <c r="D209" s="27" t="s">
        <v>25</v>
      </c>
      <c r="E209" s="27" t="s">
        <v>26</v>
      </c>
      <c r="F209" s="91" t="s">
        <v>206</v>
      </c>
      <c r="G209" s="91" t="s">
        <v>246</v>
      </c>
      <c r="H209" s="91" t="s">
        <v>194</v>
      </c>
      <c r="I209" s="91">
        <v>5</v>
      </c>
      <c r="J209" s="91" t="s">
        <v>208</v>
      </c>
      <c r="K209" s="27" t="s">
        <v>31</v>
      </c>
      <c r="L209" s="91">
        <v>5</v>
      </c>
      <c r="M209" s="27">
        <f t="shared" si="8"/>
        <v>650</v>
      </c>
      <c r="N209" s="179"/>
      <c r="O209" s="24" t="s">
        <v>32</v>
      </c>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row>
    <row r="210" s="179" customFormat="1" customHeight="1" spans="1:15">
      <c r="A210" s="27">
        <v>205</v>
      </c>
      <c r="B210" s="27" t="s">
        <v>23</v>
      </c>
      <c r="C210" s="27" t="s">
        <v>24</v>
      </c>
      <c r="D210" s="27" t="s">
        <v>25</v>
      </c>
      <c r="E210" s="27" t="s">
        <v>26</v>
      </c>
      <c r="F210" s="91" t="s">
        <v>206</v>
      </c>
      <c r="G210" s="91" t="s">
        <v>247</v>
      </c>
      <c r="H210" s="91" t="s">
        <v>194</v>
      </c>
      <c r="I210" s="91">
        <v>4</v>
      </c>
      <c r="J210" s="91" t="s">
        <v>208</v>
      </c>
      <c r="K210" s="27" t="s">
        <v>31</v>
      </c>
      <c r="L210" s="91">
        <v>4</v>
      </c>
      <c r="M210" s="27">
        <f t="shared" si="8"/>
        <v>520</v>
      </c>
      <c r="O210" s="24" t="s">
        <v>32</v>
      </c>
    </row>
    <row r="211" s="179" customFormat="1" customHeight="1" spans="1:15">
      <c r="A211" s="27">
        <v>206</v>
      </c>
      <c r="B211" s="27" t="s">
        <v>23</v>
      </c>
      <c r="C211" s="27" t="s">
        <v>24</v>
      </c>
      <c r="D211" s="27" t="s">
        <v>25</v>
      </c>
      <c r="E211" s="27" t="s">
        <v>26</v>
      </c>
      <c r="F211" s="91" t="s">
        <v>206</v>
      </c>
      <c r="G211" s="91" t="s">
        <v>248</v>
      </c>
      <c r="H211" s="91" t="s">
        <v>194</v>
      </c>
      <c r="I211" s="91">
        <v>5</v>
      </c>
      <c r="J211" s="91" t="s">
        <v>208</v>
      </c>
      <c r="K211" s="27" t="s">
        <v>31</v>
      </c>
      <c r="L211" s="91">
        <v>5</v>
      </c>
      <c r="M211" s="27">
        <f t="shared" si="8"/>
        <v>650</v>
      </c>
      <c r="O211" s="24" t="s">
        <v>32</v>
      </c>
    </row>
    <row r="212" s="179" customFormat="1" customHeight="1" spans="1:15">
      <c r="A212" s="27">
        <v>207</v>
      </c>
      <c r="B212" s="27" t="s">
        <v>23</v>
      </c>
      <c r="C212" s="27" t="s">
        <v>24</v>
      </c>
      <c r="D212" s="27" t="s">
        <v>25</v>
      </c>
      <c r="E212" s="27" t="s">
        <v>26</v>
      </c>
      <c r="F212" s="91" t="s">
        <v>206</v>
      </c>
      <c r="G212" s="91" t="s">
        <v>249</v>
      </c>
      <c r="H212" s="91" t="s">
        <v>194</v>
      </c>
      <c r="I212" s="91">
        <v>5</v>
      </c>
      <c r="J212" s="91" t="s">
        <v>208</v>
      </c>
      <c r="K212" s="27" t="s">
        <v>31</v>
      </c>
      <c r="L212" s="91">
        <v>5</v>
      </c>
      <c r="M212" s="27">
        <f t="shared" si="8"/>
        <v>650</v>
      </c>
      <c r="O212" s="24" t="s">
        <v>32</v>
      </c>
    </row>
    <row r="213" s="179" customFormat="1" customHeight="1" spans="1:15">
      <c r="A213" s="27">
        <v>208</v>
      </c>
      <c r="B213" s="27" t="s">
        <v>23</v>
      </c>
      <c r="C213" s="27" t="s">
        <v>24</v>
      </c>
      <c r="D213" s="27" t="s">
        <v>25</v>
      </c>
      <c r="E213" s="27" t="s">
        <v>26</v>
      </c>
      <c r="F213" s="91" t="s">
        <v>206</v>
      </c>
      <c r="G213" s="91" t="s">
        <v>250</v>
      </c>
      <c r="H213" s="91" t="s">
        <v>194</v>
      </c>
      <c r="I213" s="91">
        <v>5</v>
      </c>
      <c r="J213" s="91" t="s">
        <v>208</v>
      </c>
      <c r="K213" s="27" t="s">
        <v>31</v>
      </c>
      <c r="L213" s="91">
        <v>5</v>
      </c>
      <c r="M213" s="27">
        <f t="shared" si="8"/>
        <v>650</v>
      </c>
      <c r="O213" s="24" t="s">
        <v>32</v>
      </c>
    </row>
    <row r="214" s="179" customFormat="1" customHeight="1" spans="1:15">
      <c r="A214" s="27">
        <v>209</v>
      </c>
      <c r="B214" s="27" t="s">
        <v>23</v>
      </c>
      <c r="C214" s="27" t="s">
        <v>24</v>
      </c>
      <c r="D214" s="27" t="s">
        <v>25</v>
      </c>
      <c r="E214" s="27" t="s">
        <v>26</v>
      </c>
      <c r="F214" s="91" t="s">
        <v>206</v>
      </c>
      <c r="G214" s="91" t="s">
        <v>251</v>
      </c>
      <c r="H214" s="91" t="s">
        <v>194</v>
      </c>
      <c r="I214" s="91">
        <v>5</v>
      </c>
      <c r="J214" s="91" t="s">
        <v>208</v>
      </c>
      <c r="K214" s="27" t="s">
        <v>31</v>
      </c>
      <c r="L214" s="91">
        <v>5</v>
      </c>
      <c r="M214" s="27">
        <f t="shared" si="8"/>
        <v>650</v>
      </c>
      <c r="O214" s="24" t="s">
        <v>32</v>
      </c>
    </row>
    <row r="215" s="276" customFormat="1" customHeight="1" spans="1:44">
      <c r="A215" s="27">
        <v>210</v>
      </c>
      <c r="B215" s="27" t="s">
        <v>23</v>
      </c>
      <c r="C215" s="27" t="s">
        <v>24</v>
      </c>
      <c r="D215" s="27" t="s">
        <v>25</v>
      </c>
      <c r="E215" s="27" t="s">
        <v>26</v>
      </c>
      <c r="F215" s="91" t="s">
        <v>206</v>
      </c>
      <c r="G215" s="91" t="s">
        <v>252</v>
      </c>
      <c r="H215" s="91" t="s">
        <v>194</v>
      </c>
      <c r="I215" s="91">
        <v>4</v>
      </c>
      <c r="J215" s="91" t="s">
        <v>208</v>
      </c>
      <c r="K215" s="27" t="s">
        <v>31</v>
      </c>
      <c r="L215" s="91">
        <v>4</v>
      </c>
      <c r="M215" s="27">
        <f t="shared" si="8"/>
        <v>520</v>
      </c>
      <c r="N215" s="179"/>
      <c r="O215" s="24" t="s">
        <v>32</v>
      </c>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row>
    <row r="216" s="179" customFormat="1" customHeight="1" spans="1:15">
      <c r="A216" s="27">
        <v>211</v>
      </c>
      <c r="B216" s="27" t="s">
        <v>23</v>
      </c>
      <c r="C216" s="27" t="s">
        <v>24</v>
      </c>
      <c r="D216" s="27" t="s">
        <v>25</v>
      </c>
      <c r="E216" s="27" t="s">
        <v>26</v>
      </c>
      <c r="F216" s="91" t="s">
        <v>206</v>
      </c>
      <c r="G216" s="91" t="s">
        <v>253</v>
      </c>
      <c r="H216" s="91" t="s">
        <v>194</v>
      </c>
      <c r="I216" s="91">
        <v>7</v>
      </c>
      <c r="J216" s="91" t="s">
        <v>208</v>
      </c>
      <c r="K216" s="27" t="s">
        <v>31</v>
      </c>
      <c r="L216" s="91">
        <v>7</v>
      </c>
      <c r="M216" s="27">
        <f t="shared" si="8"/>
        <v>910</v>
      </c>
      <c r="O216" s="24" t="s">
        <v>32</v>
      </c>
    </row>
    <row r="217" s="179" customFormat="1" customHeight="1" spans="1:15">
      <c r="A217" s="27">
        <v>212</v>
      </c>
      <c r="B217" s="27" t="s">
        <v>23</v>
      </c>
      <c r="C217" s="27" t="s">
        <v>24</v>
      </c>
      <c r="D217" s="27" t="s">
        <v>25</v>
      </c>
      <c r="E217" s="27" t="s">
        <v>26</v>
      </c>
      <c r="F217" s="91" t="s">
        <v>206</v>
      </c>
      <c r="G217" s="91" t="s">
        <v>254</v>
      </c>
      <c r="H217" s="91" t="s">
        <v>194</v>
      </c>
      <c r="I217" s="91">
        <v>5</v>
      </c>
      <c r="J217" s="91" t="s">
        <v>208</v>
      </c>
      <c r="K217" s="27" t="s">
        <v>31</v>
      </c>
      <c r="L217" s="91">
        <v>5</v>
      </c>
      <c r="M217" s="27">
        <f t="shared" si="8"/>
        <v>650</v>
      </c>
      <c r="O217" s="24" t="s">
        <v>32</v>
      </c>
    </row>
    <row r="218" s="179" customFormat="1" customHeight="1" spans="1:15">
      <c r="A218" s="27">
        <v>213</v>
      </c>
      <c r="B218" s="27" t="s">
        <v>23</v>
      </c>
      <c r="C218" s="27" t="s">
        <v>24</v>
      </c>
      <c r="D218" s="27" t="s">
        <v>25</v>
      </c>
      <c r="E218" s="27" t="s">
        <v>26</v>
      </c>
      <c r="F218" s="91" t="s">
        <v>206</v>
      </c>
      <c r="G218" s="91" t="s">
        <v>255</v>
      </c>
      <c r="H218" s="91" t="s">
        <v>194</v>
      </c>
      <c r="I218" s="91">
        <v>4</v>
      </c>
      <c r="J218" s="91" t="s">
        <v>208</v>
      </c>
      <c r="K218" s="27" t="s">
        <v>31</v>
      </c>
      <c r="L218" s="91">
        <v>4</v>
      </c>
      <c r="M218" s="27">
        <f t="shared" si="8"/>
        <v>520</v>
      </c>
      <c r="O218" s="24" t="s">
        <v>32</v>
      </c>
    </row>
    <row r="219" s="276" customFormat="1" customHeight="1" spans="1:44">
      <c r="A219" s="27">
        <v>214</v>
      </c>
      <c r="B219" s="27" t="s">
        <v>23</v>
      </c>
      <c r="C219" s="27" t="s">
        <v>24</v>
      </c>
      <c r="D219" s="27" t="s">
        <v>25</v>
      </c>
      <c r="E219" s="27" t="s">
        <v>26</v>
      </c>
      <c r="F219" s="91" t="s">
        <v>206</v>
      </c>
      <c r="G219" s="91" t="s">
        <v>256</v>
      </c>
      <c r="H219" s="91" t="s">
        <v>194</v>
      </c>
      <c r="I219" s="91">
        <v>3</v>
      </c>
      <c r="J219" s="91" t="s">
        <v>208</v>
      </c>
      <c r="K219" s="27" t="s">
        <v>31</v>
      </c>
      <c r="L219" s="91">
        <v>3</v>
      </c>
      <c r="M219" s="27">
        <f t="shared" si="8"/>
        <v>390</v>
      </c>
      <c r="N219" s="179"/>
      <c r="O219" s="24" t="s">
        <v>32</v>
      </c>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row>
    <row r="220" s="179" customFormat="1" customHeight="1" spans="1:15">
      <c r="A220" s="27">
        <v>215</v>
      </c>
      <c r="B220" s="27" t="s">
        <v>23</v>
      </c>
      <c r="C220" s="27" t="s">
        <v>24</v>
      </c>
      <c r="D220" s="27" t="s">
        <v>25</v>
      </c>
      <c r="E220" s="27" t="s">
        <v>26</v>
      </c>
      <c r="F220" s="91" t="s">
        <v>206</v>
      </c>
      <c r="G220" s="91" t="s">
        <v>257</v>
      </c>
      <c r="H220" s="91" t="s">
        <v>194</v>
      </c>
      <c r="I220" s="91">
        <v>4</v>
      </c>
      <c r="J220" s="91" t="s">
        <v>208</v>
      </c>
      <c r="K220" s="27" t="s">
        <v>31</v>
      </c>
      <c r="L220" s="91">
        <v>4</v>
      </c>
      <c r="M220" s="27">
        <f t="shared" si="8"/>
        <v>520</v>
      </c>
      <c r="O220" s="24" t="s">
        <v>32</v>
      </c>
    </row>
    <row r="221" s="179" customFormat="1" customHeight="1" spans="1:15">
      <c r="A221" s="27">
        <v>216</v>
      </c>
      <c r="B221" s="27" t="s">
        <v>23</v>
      </c>
      <c r="C221" s="27" t="s">
        <v>24</v>
      </c>
      <c r="D221" s="27" t="s">
        <v>25</v>
      </c>
      <c r="E221" s="27" t="s">
        <v>26</v>
      </c>
      <c r="F221" s="91" t="s">
        <v>206</v>
      </c>
      <c r="G221" s="91" t="s">
        <v>258</v>
      </c>
      <c r="H221" s="91" t="s">
        <v>194</v>
      </c>
      <c r="I221" s="91">
        <v>5</v>
      </c>
      <c r="J221" s="91" t="s">
        <v>208</v>
      </c>
      <c r="K221" s="27" t="s">
        <v>31</v>
      </c>
      <c r="L221" s="91">
        <v>5</v>
      </c>
      <c r="M221" s="27">
        <f t="shared" si="8"/>
        <v>650</v>
      </c>
      <c r="O221" s="24" t="s">
        <v>32</v>
      </c>
    </row>
    <row r="222" s="276" customFormat="1" customHeight="1" spans="1:44">
      <c r="A222" s="27">
        <v>217</v>
      </c>
      <c r="B222" s="27" t="s">
        <v>23</v>
      </c>
      <c r="C222" s="27" t="s">
        <v>24</v>
      </c>
      <c r="D222" s="27" t="s">
        <v>25</v>
      </c>
      <c r="E222" s="27" t="s">
        <v>26</v>
      </c>
      <c r="F222" s="91" t="s">
        <v>206</v>
      </c>
      <c r="G222" s="91" t="s">
        <v>259</v>
      </c>
      <c r="H222" s="91" t="s">
        <v>194</v>
      </c>
      <c r="I222" s="91">
        <v>3</v>
      </c>
      <c r="J222" s="91" t="s">
        <v>208</v>
      </c>
      <c r="K222" s="27" t="s">
        <v>31</v>
      </c>
      <c r="L222" s="91">
        <v>3</v>
      </c>
      <c r="M222" s="27">
        <f t="shared" si="8"/>
        <v>390</v>
      </c>
      <c r="N222" s="179"/>
      <c r="O222" s="24" t="s">
        <v>32</v>
      </c>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row>
    <row r="223" s="276" customFormat="1" customHeight="1" spans="1:44">
      <c r="A223" s="27">
        <v>218</v>
      </c>
      <c r="B223" s="27" t="s">
        <v>23</v>
      </c>
      <c r="C223" s="27" t="s">
        <v>24</v>
      </c>
      <c r="D223" s="27" t="s">
        <v>25</v>
      </c>
      <c r="E223" s="27" t="s">
        <v>26</v>
      </c>
      <c r="F223" s="91" t="s">
        <v>206</v>
      </c>
      <c r="G223" s="91" t="s">
        <v>260</v>
      </c>
      <c r="H223" s="91" t="s">
        <v>194</v>
      </c>
      <c r="I223" s="91">
        <v>3</v>
      </c>
      <c r="J223" s="91" t="s">
        <v>208</v>
      </c>
      <c r="K223" s="27" t="s">
        <v>31</v>
      </c>
      <c r="L223" s="91">
        <v>3</v>
      </c>
      <c r="M223" s="27">
        <f t="shared" si="8"/>
        <v>390</v>
      </c>
      <c r="N223" s="179"/>
      <c r="O223" s="24" t="s">
        <v>32</v>
      </c>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row>
    <row r="224" s="179" customFormat="1" customHeight="1" spans="1:15">
      <c r="A224" s="27">
        <v>219</v>
      </c>
      <c r="B224" s="27" t="s">
        <v>23</v>
      </c>
      <c r="C224" s="27" t="s">
        <v>24</v>
      </c>
      <c r="D224" s="27" t="s">
        <v>25</v>
      </c>
      <c r="E224" s="27" t="s">
        <v>26</v>
      </c>
      <c r="F224" s="91" t="s">
        <v>206</v>
      </c>
      <c r="G224" s="91" t="s">
        <v>261</v>
      </c>
      <c r="H224" s="91" t="s">
        <v>194</v>
      </c>
      <c r="I224" s="91">
        <v>6</v>
      </c>
      <c r="J224" s="91" t="s">
        <v>208</v>
      </c>
      <c r="K224" s="27" t="s">
        <v>31</v>
      </c>
      <c r="L224" s="91">
        <v>6</v>
      </c>
      <c r="M224" s="27">
        <f t="shared" si="8"/>
        <v>780</v>
      </c>
      <c r="O224" s="24" t="s">
        <v>32</v>
      </c>
    </row>
    <row r="225" s="276" customFormat="1" customHeight="1" spans="1:44">
      <c r="A225" s="27">
        <v>220</v>
      </c>
      <c r="B225" s="27" t="s">
        <v>23</v>
      </c>
      <c r="C225" s="27" t="s">
        <v>24</v>
      </c>
      <c r="D225" s="27" t="s">
        <v>25</v>
      </c>
      <c r="E225" s="27" t="s">
        <v>26</v>
      </c>
      <c r="F225" s="91" t="s">
        <v>206</v>
      </c>
      <c r="G225" s="91" t="s">
        <v>262</v>
      </c>
      <c r="H225" s="91" t="s">
        <v>194</v>
      </c>
      <c r="I225" s="91">
        <v>3</v>
      </c>
      <c r="J225" s="91" t="s">
        <v>208</v>
      </c>
      <c r="K225" s="27" t="s">
        <v>31</v>
      </c>
      <c r="L225" s="91">
        <v>3</v>
      </c>
      <c r="M225" s="27">
        <f t="shared" si="8"/>
        <v>390</v>
      </c>
      <c r="N225" s="179"/>
      <c r="O225" s="24" t="s">
        <v>32</v>
      </c>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row>
    <row r="226" s="276" customFormat="1" customHeight="1" spans="1:44">
      <c r="A226" s="27">
        <v>221</v>
      </c>
      <c r="B226" s="27" t="s">
        <v>23</v>
      </c>
      <c r="C226" s="27" t="s">
        <v>24</v>
      </c>
      <c r="D226" s="27" t="s">
        <v>25</v>
      </c>
      <c r="E226" s="27" t="s">
        <v>26</v>
      </c>
      <c r="F226" s="91" t="s">
        <v>206</v>
      </c>
      <c r="G226" s="91" t="s">
        <v>263</v>
      </c>
      <c r="H226" s="91" t="s">
        <v>194</v>
      </c>
      <c r="I226" s="91">
        <v>4</v>
      </c>
      <c r="J226" s="91" t="s">
        <v>208</v>
      </c>
      <c r="K226" s="27" t="s">
        <v>31</v>
      </c>
      <c r="L226" s="91">
        <v>4</v>
      </c>
      <c r="M226" s="27">
        <f t="shared" si="8"/>
        <v>520</v>
      </c>
      <c r="N226" s="179"/>
      <c r="O226" s="24" t="s">
        <v>32</v>
      </c>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row>
    <row r="227" s="276" customFormat="1" customHeight="1" spans="1:44">
      <c r="A227" s="27">
        <v>222</v>
      </c>
      <c r="B227" s="27" t="s">
        <v>23</v>
      </c>
      <c r="C227" s="27" t="s">
        <v>24</v>
      </c>
      <c r="D227" s="27" t="s">
        <v>25</v>
      </c>
      <c r="E227" s="27" t="s">
        <v>26</v>
      </c>
      <c r="F227" s="91" t="s">
        <v>206</v>
      </c>
      <c r="G227" s="91" t="s">
        <v>264</v>
      </c>
      <c r="H227" s="91" t="s">
        <v>194</v>
      </c>
      <c r="I227" s="91">
        <v>1</v>
      </c>
      <c r="J227" s="91" t="s">
        <v>208</v>
      </c>
      <c r="K227" s="27" t="s">
        <v>31</v>
      </c>
      <c r="L227" s="91">
        <v>1</v>
      </c>
      <c r="M227" s="27">
        <f t="shared" si="8"/>
        <v>130</v>
      </c>
      <c r="N227" s="179"/>
      <c r="O227" s="24" t="s">
        <v>32</v>
      </c>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row>
    <row r="228" s="276" customFormat="1" customHeight="1" spans="1:44">
      <c r="A228" s="27">
        <v>223</v>
      </c>
      <c r="B228" s="27" t="s">
        <v>23</v>
      </c>
      <c r="C228" s="27" t="s">
        <v>24</v>
      </c>
      <c r="D228" s="27" t="s">
        <v>25</v>
      </c>
      <c r="E228" s="27" t="s">
        <v>26</v>
      </c>
      <c r="F228" s="91" t="s">
        <v>206</v>
      </c>
      <c r="G228" s="91" t="s">
        <v>265</v>
      </c>
      <c r="H228" s="91" t="s">
        <v>194</v>
      </c>
      <c r="I228" s="91">
        <v>4</v>
      </c>
      <c r="J228" s="91" t="s">
        <v>208</v>
      </c>
      <c r="K228" s="27" t="s">
        <v>31</v>
      </c>
      <c r="L228" s="91">
        <v>4</v>
      </c>
      <c r="M228" s="27">
        <f t="shared" si="8"/>
        <v>520</v>
      </c>
      <c r="N228" s="179"/>
      <c r="O228" s="24" t="s">
        <v>32</v>
      </c>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row>
    <row r="229" s="179" customFormat="1" customHeight="1" spans="1:15">
      <c r="A229" s="27">
        <v>224</v>
      </c>
      <c r="B229" s="27" t="s">
        <v>23</v>
      </c>
      <c r="C229" s="27" t="s">
        <v>24</v>
      </c>
      <c r="D229" s="27" t="s">
        <v>25</v>
      </c>
      <c r="E229" s="27" t="s">
        <v>26</v>
      </c>
      <c r="F229" s="91" t="s">
        <v>206</v>
      </c>
      <c r="G229" s="91" t="s">
        <v>266</v>
      </c>
      <c r="H229" s="91" t="s">
        <v>194</v>
      </c>
      <c r="I229" s="91">
        <v>4</v>
      </c>
      <c r="J229" s="91" t="s">
        <v>208</v>
      </c>
      <c r="K229" s="27" t="s">
        <v>31</v>
      </c>
      <c r="L229" s="91">
        <v>4</v>
      </c>
      <c r="M229" s="27">
        <f t="shared" si="8"/>
        <v>520</v>
      </c>
      <c r="O229" s="24" t="s">
        <v>32</v>
      </c>
    </row>
    <row r="230" s="179" customFormat="1" customHeight="1" spans="1:15">
      <c r="A230" s="27">
        <v>225</v>
      </c>
      <c r="B230" s="27" t="s">
        <v>23</v>
      </c>
      <c r="C230" s="27" t="s">
        <v>24</v>
      </c>
      <c r="D230" s="27" t="s">
        <v>25</v>
      </c>
      <c r="E230" s="27" t="s">
        <v>26</v>
      </c>
      <c r="F230" s="91" t="s">
        <v>206</v>
      </c>
      <c r="G230" s="91" t="s">
        <v>267</v>
      </c>
      <c r="H230" s="91" t="s">
        <v>194</v>
      </c>
      <c r="I230" s="91">
        <v>2</v>
      </c>
      <c r="J230" s="91" t="s">
        <v>208</v>
      </c>
      <c r="K230" s="27" t="s">
        <v>31</v>
      </c>
      <c r="L230" s="91">
        <v>2</v>
      </c>
      <c r="M230" s="27">
        <f t="shared" si="8"/>
        <v>260</v>
      </c>
      <c r="O230" s="24" t="s">
        <v>32</v>
      </c>
    </row>
    <row r="231" s="179" customFormat="1" customHeight="1" spans="1:15">
      <c r="A231" s="27">
        <v>226</v>
      </c>
      <c r="B231" s="27" t="s">
        <v>23</v>
      </c>
      <c r="C231" s="27" t="s">
        <v>24</v>
      </c>
      <c r="D231" s="27" t="s">
        <v>25</v>
      </c>
      <c r="E231" s="27" t="s">
        <v>26</v>
      </c>
      <c r="F231" s="91" t="s">
        <v>206</v>
      </c>
      <c r="G231" s="91" t="s">
        <v>268</v>
      </c>
      <c r="H231" s="91" t="s">
        <v>194</v>
      </c>
      <c r="I231" s="91">
        <v>4</v>
      </c>
      <c r="J231" s="91" t="s">
        <v>208</v>
      </c>
      <c r="K231" s="27" t="s">
        <v>31</v>
      </c>
      <c r="L231" s="91">
        <v>4</v>
      </c>
      <c r="M231" s="27">
        <f t="shared" si="8"/>
        <v>520</v>
      </c>
      <c r="O231" s="24" t="s">
        <v>32</v>
      </c>
    </row>
    <row r="232" s="179" customFormat="1" customHeight="1" spans="1:15">
      <c r="A232" s="27">
        <v>227</v>
      </c>
      <c r="B232" s="27" t="s">
        <v>23</v>
      </c>
      <c r="C232" s="27" t="s">
        <v>24</v>
      </c>
      <c r="D232" s="27" t="s">
        <v>25</v>
      </c>
      <c r="E232" s="27" t="s">
        <v>26</v>
      </c>
      <c r="F232" s="91" t="s">
        <v>206</v>
      </c>
      <c r="G232" s="91" t="s">
        <v>269</v>
      </c>
      <c r="H232" s="91" t="s">
        <v>194</v>
      </c>
      <c r="I232" s="91">
        <v>4</v>
      </c>
      <c r="J232" s="91" t="s">
        <v>208</v>
      </c>
      <c r="K232" s="27" t="s">
        <v>31</v>
      </c>
      <c r="L232" s="91">
        <v>4</v>
      </c>
      <c r="M232" s="27">
        <f t="shared" si="8"/>
        <v>520</v>
      </c>
      <c r="O232" s="24" t="s">
        <v>32</v>
      </c>
    </row>
    <row r="233" s="179" customFormat="1" customHeight="1" spans="1:15">
      <c r="A233" s="27">
        <v>228</v>
      </c>
      <c r="B233" s="27" t="s">
        <v>23</v>
      </c>
      <c r="C233" s="27" t="s">
        <v>24</v>
      </c>
      <c r="D233" s="27" t="s">
        <v>25</v>
      </c>
      <c r="E233" s="27" t="s">
        <v>26</v>
      </c>
      <c r="F233" s="91" t="s">
        <v>206</v>
      </c>
      <c r="G233" s="91" t="s">
        <v>270</v>
      </c>
      <c r="H233" s="91" t="s">
        <v>194</v>
      </c>
      <c r="I233" s="91">
        <v>3</v>
      </c>
      <c r="J233" s="91" t="s">
        <v>208</v>
      </c>
      <c r="K233" s="27" t="s">
        <v>31</v>
      </c>
      <c r="L233" s="91">
        <v>3</v>
      </c>
      <c r="M233" s="27">
        <f t="shared" si="8"/>
        <v>390</v>
      </c>
      <c r="O233" s="24" t="s">
        <v>32</v>
      </c>
    </row>
    <row r="234" s="276" customFormat="1" customHeight="1" spans="1:44">
      <c r="A234" s="27">
        <v>229</v>
      </c>
      <c r="B234" s="27" t="s">
        <v>23</v>
      </c>
      <c r="C234" s="27" t="s">
        <v>24</v>
      </c>
      <c r="D234" s="27" t="s">
        <v>25</v>
      </c>
      <c r="E234" s="27" t="s">
        <v>26</v>
      </c>
      <c r="F234" s="91" t="s">
        <v>206</v>
      </c>
      <c r="G234" s="91" t="s">
        <v>271</v>
      </c>
      <c r="H234" s="91" t="s">
        <v>194</v>
      </c>
      <c r="I234" s="91">
        <v>3</v>
      </c>
      <c r="J234" s="91" t="s">
        <v>208</v>
      </c>
      <c r="K234" s="27" t="s">
        <v>31</v>
      </c>
      <c r="L234" s="91">
        <v>3</v>
      </c>
      <c r="M234" s="27">
        <f t="shared" si="8"/>
        <v>390</v>
      </c>
      <c r="N234" s="179"/>
      <c r="O234" s="24" t="s">
        <v>32</v>
      </c>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row>
    <row r="235" s="179" customFormat="1" customHeight="1" spans="1:15">
      <c r="A235" s="27">
        <v>230</v>
      </c>
      <c r="B235" s="27" t="s">
        <v>23</v>
      </c>
      <c r="C235" s="27" t="s">
        <v>24</v>
      </c>
      <c r="D235" s="27" t="s">
        <v>25</v>
      </c>
      <c r="E235" s="27" t="s">
        <v>26</v>
      </c>
      <c r="F235" s="91" t="s">
        <v>206</v>
      </c>
      <c r="G235" s="91" t="s">
        <v>272</v>
      </c>
      <c r="H235" s="91" t="s">
        <v>194</v>
      </c>
      <c r="I235" s="91">
        <v>2</v>
      </c>
      <c r="J235" s="91" t="s">
        <v>208</v>
      </c>
      <c r="K235" s="27" t="s">
        <v>31</v>
      </c>
      <c r="L235" s="91">
        <v>2</v>
      </c>
      <c r="M235" s="27">
        <f t="shared" si="8"/>
        <v>260</v>
      </c>
      <c r="O235" s="24" t="s">
        <v>32</v>
      </c>
    </row>
    <row r="236" s="179" customFormat="1" customHeight="1" spans="1:15">
      <c r="A236" s="27">
        <v>231</v>
      </c>
      <c r="B236" s="27" t="s">
        <v>23</v>
      </c>
      <c r="C236" s="27" t="s">
        <v>24</v>
      </c>
      <c r="D236" s="27" t="s">
        <v>25</v>
      </c>
      <c r="E236" s="27" t="s">
        <v>26</v>
      </c>
      <c r="F236" s="91" t="s">
        <v>206</v>
      </c>
      <c r="G236" s="91" t="s">
        <v>273</v>
      </c>
      <c r="H236" s="91" t="s">
        <v>194</v>
      </c>
      <c r="I236" s="91">
        <v>4</v>
      </c>
      <c r="J236" s="91" t="s">
        <v>208</v>
      </c>
      <c r="K236" s="27" t="s">
        <v>31</v>
      </c>
      <c r="L236" s="91">
        <v>4</v>
      </c>
      <c r="M236" s="27">
        <f t="shared" si="8"/>
        <v>520</v>
      </c>
      <c r="O236" s="24" t="s">
        <v>32</v>
      </c>
    </row>
    <row r="237" s="276" customFormat="1" customHeight="1" spans="1:44">
      <c r="A237" s="27">
        <v>232</v>
      </c>
      <c r="B237" s="27" t="s">
        <v>23</v>
      </c>
      <c r="C237" s="27" t="s">
        <v>24</v>
      </c>
      <c r="D237" s="27" t="s">
        <v>25</v>
      </c>
      <c r="E237" s="27" t="s">
        <v>26</v>
      </c>
      <c r="F237" s="91" t="s">
        <v>206</v>
      </c>
      <c r="G237" s="91" t="s">
        <v>274</v>
      </c>
      <c r="H237" s="91" t="s">
        <v>194</v>
      </c>
      <c r="I237" s="91">
        <v>4</v>
      </c>
      <c r="J237" s="91" t="s">
        <v>208</v>
      </c>
      <c r="K237" s="27" t="s">
        <v>31</v>
      </c>
      <c r="L237" s="91">
        <v>4</v>
      </c>
      <c r="M237" s="27">
        <f t="shared" si="8"/>
        <v>520</v>
      </c>
      <c r="N237" s="179"/>
      <c r="O237" s="24" t="s">
        <v>32</v>
      </c>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row>
    <row r="238" s="276" customFormat="1" customHeight="1" spans="1:44">
      <c r="A238" s="27">
        <v>233</v>
      </c>
      <c r="B238" s="27" t="s">
        <v>23</v>
      </c>
      <c r="C238" s="27" t="s">
        <v>24</v>
      </c>
      <c r="D238" s="27" t="s">
        <v>25</v>
      </c>
      <c r="E238" s="27" t="s">
        <v>26</v>
      </c>
      <c r="F238" s="91" t="s">
        <v>206</v>
      </c>
      <c r="G238" s="91" t="s">
        <v>275</v>
      </c>
      <c r="H238" s="91" t="s">
        <v>194</v>
      </c>
      <c r="I238" s="91">
        <v>6</v>
      </c>
      <c r="J238" s="91" t="s">
        <v>208</v>
      </c>
      <c r="K238" s="27" t="s">
        <v>31</v>
      </c>
      <c r="L238" s="91">
        <v>6</v>
      </c>
      <c r="M238" s="27">
        <f t="shared" si="8"/>
        <v>780</v>
      </c>
      <c r="N238" s="179"/>
      <c r="O238" s="24" t="s">
        <v>32</v>
      </c>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row>
    <row r="239" s="179" customFormat="1" customHeight="1" spans="1:15">
      <c r="A239" s="27">
        <v>234</v>
      </c>
      <c r="B239" s="27" t="s">
        <v>23</v>
      </c>
      <c r="C239" s="27" t="s">
        <v>24</v>
      </c>
      <c r="D239" s="27" t="s">
        <v>25</v>
      </c>
      <c r="E239" s="27" t="s">
        <v>26</v>
      </c>
      <c r="F239" s="91" t="s">
        <v>206</v>
      </c>
      <c r="G239" s="91" t="s">
        <v>276</v>
      </c>
      <c r="H239" s="91" t="s">
        <v>194</v>
      </c>
      <c r="I239" s="91">
        <v>3</v>
      </c>
      <c r="J239" s="91" t="s">
        <v>208</v>
      </c>
      <c r="K239" s="27" t="s">
        <v>31</v>
      </c>
      <c r="L239" s="91">
        <v>3</v>
      </c>
      <c r="M239" s="27">
        <f t="shared" si="8"/>
        <v>390</v>
      </c>
      <c r="O239" s="24" t="s">
        <v>32</v>
      </c>
    </row>
    <row r="240" s="179" customFormat="1" customHeight="1" spans="1:15">
      <c r="A240" s="27">
        <v>235</v>
      </c>
      <c r="B240" s="27" t="s">
        <v>23</v>
      </c>
      <c r="C240" s="27" t="s">
        <v>24</v>
      </c>
      <c r="D240" s="27" t="s">
        <v>25</v>
      </c>
      <c r="E240" s="27" t="s">
        <v>26</v>
      </c>
      <c r="F240" s="91" t="s">
        <v>206</v>
      </c>
      <c r="G240" s="91" t="s">
        <v>277</v>
      </c>
      <c r="H240" s="91" t="s">
        <v>194</v>
      </c>
      <c r="I240" s="91">
        <v>5</v>
      </c>
      <c r="J240" s="91" t="s">
        <v>208</v>
      </c>
      <c r="K240" s="27" t="s">
        <v>31</v>
      </c>
      <c r="L240" s="91">
        <v>5</v>
      </c>
      <c r="M240" s="27">
        <f>L240*468</f>
        <v>2340</v>
      </c>
      <c r="O240" s="24" t="s">
        <v>32</v>
      </c>
    </row>
    <row r="241" s="277" customFormat="1" customHeight="1" spans="1:44">
      <c r="A241" s="27">
        <v>236</v>
      </c>
      <c r="B241" s="27" t="s">
        <v>23</v>
      </c>
      <c r="C241" s="27" t="s">
        <v>24</v>
      </c>
      <c r="D241" s="27" t="s">
        <v>25</v>
      </c>
      <c r="E241" s="27" t="s">
        <v>26</v>
      </c>
      <c r="F241" s="91" t="s">
        <v>206</v>
      </c>
      <c r="G241" s="91" t="s">
        <v>278</v>
      </c>
      <c r="H241" s="91" t="s">
        <v>194</v>
      </c>
      <c r="I241" s="91">
        <v>3</v>
      </c>
      <c r="J241" s="91" t="s">
        <v>208</v>
      </c>
      <c r="K241" s="27" t="s">
        <v>31</v>
      </c>
      <c r="L241" s="91">
        <v>3</v>
      </c>
      <c r="M241" s="27">
        <f>L241*468</f>
        <v>1404</v>
      </c>
      <c r="N241" s="179"/>
      <c r="O241" s="24" t="s">
        <v>32</v>
      </c>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row>
    <row r="242" s="179" customFormat="1" customHeight="1" spans="1:15">
      <c r="A242" s="27">
        <v>237</v>
      </c>
      <c r="B242" s="27" t="s">
        <v>23</v>
      </c>
      <c r="C242" s="27" t="s">
        <v>24</v>
      </c>
      <c r="D242" s="27" t="s">
        <v>25</v>
      </c>
      <c r="E242" s="27" t="s">
        <v>26</v>
      </c>
      <c r="F242" s="91" t="s">
        <v>206</v>
      </c>
      <c r="G242" s="91" t="s">
        <v>279</v>
      </c>
      <c r="H242" s="91" t="s">
        <v>194</v>
      </c>
      <c r="I242" s="91">
        <v>5</v>
      </c>
      <c r="J242" s="91" t="s">
        <v>208</v>
      </c>
      <c r="K242" s="27" t="s">
        <v>31</v>
      </c>
      <c r="L242" s="91">
        <v>5</v>
      </c>
      <c r="M242" s="27">
        <f>L242*468</f>
        <v>2340</v>
      </c>
      <c r="O242" s="24" t="s">
        <v>32</v>
      </c>
    </row>
    <row r="243" s="179" customFormat="1" customHeight="1" spans="1:15">
      <c r="A243" s="27">
        <v>238</v>
      </c>
      <c r="B243" s="27" t="s">
        <v>23</v>
      </c>
      <c r="C243" s="27" t="s">
        <v>24</v>
      </c>
      <c r="D243" s="27" t="s">
        <v>25</v>
      </c>
      <c r="E243" s="27" t="s">
        <v>26</v>
      </c>
      <c r="F243" s="91" t="s">
        <v>206</v>
      </c>
      <c r="G243" s="91" t="s">
        <v>280</v>
      </c>
      <c r="H243" s="91" t="s">
        <v>194</v>
      </c>
      <c r="I243" s="91">
        <v>2</v>
      </c>
      <c r="J243" s="91" t="s">
        <v>208</v>
      </c>
      <c r="K243" s="27" t="s">
        <v>31</v>
      </c>
      <c r="L243" s="91">
        <v>2</v>
      </c>
      <c r="M243" s="27">
        <f t="shared" ref="M243:M249" si="9">L243*130</f>
        <v>260</v>
      </c>
      <c r="O243" s="24" t="s">
        <v>32</v>
      </c>
    </row>
    <row r="244" s="276" customFormat="1" customHeight="1" spans="1:44">
      <c r="A244" s="27">
        <v>239</v>
      </c>
      <c r="B244" s="27" t="s">
        <v>23</v>
      </c>
      <c r="C244" s="27" t="s">
        <v>24</v>
      </c>
      <c r="D244" s="27" t="s">
        <v>25</v>
      </c>
      <c r="E244" s="27" t="s">
        <v>26</v>
      </c>
      <c r="F244" s="91" t="s">
        <v>206</v>
      </c>
      <c r="G244" s="91" t="s">
        <v>281</v>
      </c>
      <c r="H244" s="91" t="s">
        <v>194</v>
      </c>
      <c r="I244" s="91">
        <v>2</v>
      </c>
      <c r="J244" s="91" t="s">
        <v>208</v>
      </c>
      <c r="K244" s="27" t="s">
        <v>31</v>
      </c>
      <c r="L244" s="91">
        <v>2</v>
      </c>
      <c r="M244" s="27">
        <f t="shared" si="9"/>
        <v>260</v>
      </c>
      <c r="N244" s="179"/>
      <c r="O244" s="24" t="s">
        <v>32</v>
      </c>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row>
    <row r="245" s="179" customFormat="1" customHeight="1" spans="1:15">
      <c r="A245" s="27">
        <v>240</v>
      </c>
      <c r="B245" s="27" t="s">
        <v>23</v>
      </c>
      <c r="C245" s="27" t="s">
        <v>24</v>
      </c>
      <c r="D245" s="27" t="s">
        <v>25</v>
      </c>
      <c r="E245" s="27" t="s">
        <v>26</v>
      </c>
      <c r="F245" s="91" t="s">
        <v>206</v>
      </c>
      <c r="G245" s="91" t="s">
        <v>282</v>
      </c>
      <c r="H245" s="91" t="s">
        <v>194</v>
      </c>
      <c r="I245" s="91">
        <v>4</v>
      </c>
      <c r="J245" s="91" t="s">
        <v>208</v>
      </c>
      <c r="K245" s="27" t="s">
        <v>31</v>
      </c>
      <c r="L245" s="91">
        <v>4</v>
      </c>
      <c r="M245" s="27">
        <f t="shared" si="9"/>
        <v>520</v>
      </c>
      <c r="O245" s="24" t="s">
        <v>32</v>
      </c>
    </row>
    <row r="246" s="276" customFormat="1" customHeight="1" spans="1:44">
      <c r="A246" s="27">
        <v>241</v>
      </c>
      <c r="B246" s="27" t="s">
        <v>23</v>
      </c>
      <c r="C246" s="27" t="s">
        <v>24</v>
      </c>
      <c r="D246" s="27" t="s">
        <v>25</v>
      </c>
      <c r="E246" s="27" t="s">
        <v>26</v>
      </c>
      <c r="F246" s="91" t="s">
        <v>206</v>
      </c>
      <c r="G246" s="91" t="s">
        <v>283</v>
      </c>
      <c r="H246" s="91" t="s">
        <v>194</v>
      </c>
      <c r="I246" s="91">
        <v>2</v>
      </c>
      <c r="J246" s="91" t="s">
        <v>208</v>
      </c>
      <c r="K246" s="27" t="s">
        <v>31</v>
      </c>
      <c r="L246" s="91">
        <v>2</v>
      </c>
      <c r="M246" s="27">
        <f t="shared" si="9"/>
        <v>260</v>
      </c>
      <c r="N246" s="179"/>
      <c r="O246" s="24" t="s">
        <v>32</v>
      </c>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row>
    <row r="247" s="276" customFormat="1" customHeight="1" spans="1:44">
      <c r="A247" s="27">
        <v>242</v>
      </c>
      <c r="B247" s="27" t="s">
        <v>23</v>
      </c>
      <c r="C247" s="27" t="s">
        <v>24</v>
      </c>
      <c r="D247" s="27" t="s">
        <v>25</v>
      </c>
      <c r="E247" s="27" t="s">
        <v>26</v>
      </c>
      <c r="F247" s="91" t="s">
        <v>206</v>
      </c>
      <c r="G247" s="91" t="s">
        <v>284</v>
      </c>
      <c r="H247" s="91" t="s">
        <v>194</v>
      </c>
      <c r="I247" s="91">
        <v>4</v>
      </c>
      <c r="J247" s="91" t="s">
        <v>208</v>
      </c>
      <c r="K247" s="27" t="s">
        <v>31</v>
      </c>
      <c r="L247" s="91">
        <v>4</v>
      </c>
      <c r="M247" s="27">
        <f t="shared" si="9"/>
        <v>520</v>
      </c>
      <c r="N247" s="179"/>
      <c r="O247" s="24" t="s">
        <v>32</v>
      </c>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row>
    <row r="248" s="179" customFormat="1" customHeight="1" spans="1:15">
      <c r="A248" s="27">
        <v>243</v>
      </c>
      <c r="B248" s="27" t="s">
        <v>23</v>
      </c>
      <c r="C248" s="27" t="s">
        <v>24</v>
      </c>
      <c r="D248" s="27" t="s">
        <v>25</v>
      </c>
      <c r="E248" s="27" t="s">
        <v>26</v>
      </c>
      <c r="F248" s="91" t="s">
        <v>206</v>
      </c>
      <c r="G248" s="91" t="s">
        <v>285</v>
      </c>
      <c r="H248" s="91" t="s">
        <v>194</v>
      </c>
      <c r="I248" s="91">
        <v>6</v>
      </c>
      <c r="J248" s="91" t="s">
        <v>208</v>
      </c>
      <c r="K248" s="27" t="s">
        <v>31</v>
      </c>
      <c r="L248" s="91">
        <v>6</v>
      </c>
      <c r="M248" s="27">
        <f t="shared" si="9"/>
        <v>780</v>
      </c>
      <c r="O248" s="24" t="s">
        <v>32</v>
      </c>
    </row>
    <row r="249" s="276" customFormat="1" customHeight="1" spans="1:44">
      <c r="A249" s="27">
        <v>244</v>
      </c>
      <c r="B249" s="27" t="s">
        <v>23</v>
      </c>
      <c r="C249" s="27" t="s">
        <v>24</v>
      </c>
      <c r="D249" s="27" t="s">
        <v>25</v>
      </c>
      <c r="E249" s="27" t="s">
        <v>26</v>
      </c>
      <c r="F249" s="91" t="s">
        <v>206</v>
      </c>
      <c r="G249" s="91" t="s">
        <v>286</v>
      </c>
      <c r="H249" s="91" t="s">
        <v>194</v>
      </c>
      <c r="I249" s="91">
        <v>3</v>
      </c>
      <c r="J249" s="91" t="s">
        <v>208</v>
      </c>
      <c r="K249" s="27" t="s">
        <v>31</v>
      </c>
      <c r="L249" s="91">
        <v>3</v>
      </c>
      <c r="M249" s="27">
        <f t="shared" si="9"/>
        <v>390</v>
      </c>
      <c r="N249" s="179"/>
      <c r="O249" s="24" t="s">
        <v>32</v>
      </c>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row>
    <row r="250" s="179" customFormat="1" customHeight="1" spans="1:15">
      <c r="A250" s="27">
        <v>245</v>
      </c>
      <c r="B250" s="27" t="s">
        <v>23</v>
      </c>
      <c r="C250" s="27" t="s">
        <v>24</v>
      </c>
      <c r="D250" s="27" t="s">
        <v>25</v>
      </c>
      <c r="E250" s="27" t="s">
        <v>26</v>
      </c>
      <c r="F250" s="91" t="s">
        <v>206</v>
      </c>
      <c r="G250" s="91" t="s">
        <v>287</v>
      </c>
      <c r="H250" s="91" t="s">
        <v>194</v>
      </c>
      <c r="I250" s="91">
        <v>4</v>
      </c>
      <c r="J250" s="91" t="s">
        <v>208</v>
      </c>
      <c r="K250" s="27" t="s">
        <v>31</v>
      </c>
      <c r="L250" s="91">
        <v>4</v>
      </c>
      <c r="M250" s="27">
        <f>L250*468</f>
        <v>1872</v>
      </c>
      <c r="O250" s="24" t="s">
        <v>32</v>
      </c>
    </row>
    <row r="251" s="276" customFormat="1" customHeight="1" spans="1:44">
      <c r="A251" s="27">
        <v>246</v>
      </c>
      <c r="B251" s="27" t="s">
        <v>23</v>
      </c>
      <c r="C251" s="27" t="s">
        <v>24</v>
      </c>
      <c r="D251" s="27" t="s">
        <v>25</v>
      </c>
      <c r="E251" s="27" t="s">
        <v>26</v>
      </c>
      <c r="F251" s="91" t="s">
        <v>206</v>
      </c>
      <c r="G251" s="91" t="s">
        <v>288</v>
      </c>
      <c r="H251" s="91" t="s">
        <v>194</v>
      </c>
      <c r="I251" s="91">
        <v>4</v>
      </c>
      <c r="J251" s="91" t="s">
        <v>208</v>
      </c>
      <c r="K251" s="27" t="s">
        <v>31</v>
      </c>
      <c r="L251" s="91">
        <v>4</v>
      </c>
      <c r="M251" s="27">
        <f t="shared" ref="M251:M257" si="10">L251*130</f>
        <v>520</v>
      </c>
      <c r="N251" s="179"/>
      <c r="O251" s="24" t="s">
        <v>32</v>
      </c>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row>
    <row r="252" s="179" customFormat="1" customHeight="1" spans="1:15">
      <c r="A252" s="27">
        <v>247</v>
      </c>
      <c r="B252" s="27" t="s">
        <v>23</v>
      </c>
      <c r="C252" s="27" t="s">
        <v>24</v>
      </c>
      <c r="D252" s="27" t="s">
        <v>25</v>
      </c>
      <c r="E252" s="27" t="s">
        <v>26</v>
      </c>
      <c r="F252" s="91" t="s">
        <v>206</v>
      </c>
      <c r="G252" s="91" t="s">
        <v>289</v>
      </c>
      <c r="H252" s="91" t="s">
        <v>194</v>
      </c>
      <c r="I252" s="91">
        <v>3</v>
      </c>
      <c r="J252" s="91" t="s">
        <v>208</v>
      </c>
      <c r="K252" s="27" t="s">
        <v>31</v>
      </c>
      <c r="L252" s="91">
        <v>3</v>
      </c>
      <c r="M252" s="27">
        <f t="shared" si="10"/>
        <v>390</v>
      </c>
      <c r="O252" s="24" t="s">
        <v>32</v>
      </c>
    </row>
    <row r="253" s="276" customFormat="1" customHeight="1" spans="1:44">
      <c r="A253" s="27">
        <v>248</v>
      </c>
      <c r="B253" s="27" t="s">
        <v>23</v>
      </c>
      <c r="C253" s="27" t="s">
        <v>24</v>
      </c>
      <c r="D253" s="27" t="s">
        <v>25</v>
      </c>
      <c r="E253" s="27" t="s">
        <v>26</v>
      </c>
      <c r="F253" s="91" t="s">
        <v>206</v>
      </c>
      <c r="G253" s="91" t="s">
        <v>290</v>
      </c>
      <c r="H253" s="91" t="s">
        <v>194</v>
      </c>
      <c r="I253" s="91">
        <v>1</v>
      </c>
      <c r="J253" s="91" t="s">
        <v>208</v>
      </c>
      <c r="K253" s="27" t="s">
        <v>31</v>
      </c>
      <c r="L253" s="91">
        <v>1</v>
      </c>
      <c r="M253" s="27">
        <f t="shared" si="10"/>
        <v>130</v>
      </c>
      <c r="N253" s="179"/>
      <c r="O253" s="24" t="s">
        <v>32</v>
      </c>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row>
    <row r="254" s="276" customFormat="1" customHeight="1" spans="1:44">
      <c r="A254" s="27">
        <v>249</v>
      </c>
      <c r="B254" s="27" t="s">
        <v>23</v>
      </c>
      <c r="C254" s="27" t="s">
        <v>24</v>
      </c>
      <c r="D254" s="27" t="s">
        <v>25</v>
      </c>
      <c r="E254" s="27" t="s">
        <v>26</v>
      </c>
      <c r="F254" s="91" t="s">
        <v>206</v>
      </c>
      <c r="G254" s="91" t="s">
        <v>291</v>
      </c>
      <c r="H254" s="91" t="s">
        <v>194</v>
      </c>
      <c r="I254" s="91">
        <v>4</v>
      </c>
      <c r="J254" s="91" t="s">
        <v>208</v>
      </c>
      <c r="K254" s="27" t="s">
        <v>31</v>
      </c>
      <c r="L254" s="91">
        <v>4</v>
      </c>
      <c r="M254" s="27">
        <f t="shared" si="10"/>
        <v>520</v>
      </c>
      <c r="N254" s="179"/>
      <c r="O254" s="24" t="s">
        <v>32</v>
      </c>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row>
    <row r="255" s="276" customFormat="1" customHeight="1" spans="1:44">
      <c r="A255" s="27">
        <v>250</v>
      </c>
      <c r="B255" s="27" t="s">
        <v>23</v>
      </c>
      <c r="C255" s="27" t="s">
        <v>24</v>
      </c>
      <c r="D255" s="27" t="s">
        <v>25</v>
      </c>
      <c r="E255" s="27" t="s">
        <v>26</v>
      </c>
      <c r="F255" s="91" t="s">
        <v>206</v>
      </c>
      <c r="G255" s="91" t="s">
        <v>292</v>
      </c>
      <c r="H255" s="91" t="s">
        <v>194</v>
      </c>
      <c r="I255" s="91">
        <v>5</v>
      </c>
      <c r="J255" s="91" t="s">
        <v>208</v>
      </c>
      <c r="K255" s="27" t="s">
        <v>31</v>
      </c>
      <c r="L255" s="91">
        <v>5</v>
      </c>
      <c r="M255" s="27">
        <f t="shared" si="10"/>
        <v>650</v>
      </c>
      <c r="N255" s="179"/>
      <c r="O255" s="24" t="s">
        <v>32</v>
      </c>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row>
    <row r="256" s="276" customFormat="1" customHeight="1" spans="1:44">
      <c r="A256" s="27">
        <v>251</v>
      </c>
      <c r="B256" s="27" t="s">
        <v>23</v>
      </c>
      <c r="C256" s="27" t="s">
        <v>24</v>
      </c>
      <c r="D256" s="27" t="s">
        <v>25</v>
      </c>
      <c r="E256" s="27" t="s">
        <v>26</v>
      </c>
      <c r="F256" s="91" t="s">
        <v>206</v>
      </c>
      <c r="G256" s="91" t="s">
        <v>293</v>
      </c>
      <c r="H256" s="91" t="s">
        <v>194</v>
      </c>
      <c r="I256" s="91">
        <v>5</v>
      </c>
      <c r="J256" s="91" t="s">
        <v>208</v>
      </c>
      <c r="K256" s="27" t="s">
        <v>31</v>
      </c>
      <c r="L256" s="91">
        <v>5</v>
      </c>
      <c r="M256" s="27">
        <f t="shared" si="10"/>
        <v>650</v>
      </c>
      <c r="N256" s="179"/>
      <c r="O256" s="24" t="s">
        <v>32</v>
      </c>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row>
    <row r="257" s="179" customFormat="1" customHeight="1" spans="1:15">
      <c r="A257" s="27">
        <v>252</v>
      </c>
      <c r="B257" s="27" t="s">
        <v>23</v>
      </c>
      <c r="C257" s="27" t="s">
        <v>24</v>
      </c>
      <c r="D257" s="27" t="s">
        <v>25</v>
      </c>
      <c r="E257" s="27" t="s">
        <v>26</v>
      </c>
      <c r="F257" s="91" t="s">
        <v>206</v>
      </c>
      <c r="G257" s="91" t="s">
        <v>294</v>
      </c>
      <c r="H257" s="91" t="s">
        <v>194</v>
      </c>
      <c r="I257" s="91">
        <v>6</v>
      </c>
      <c r="J257" s="91" t="s">
        <v>208</v>
      </c>
      <c r="K257" s="27" t="s">
        <v>31</v>
      </c>
      <c r="L257" s="91">
        <v>6</v>
      </c>
      <c r="M257" s="27">
        <f t="shared" si="10"/>
        <v>780</v>
      </c>
      <c r="O257" s="24" t="s">
        <v>32</v>
      </c>
    </row>
    <row r="258" s="276" customFormat="1" customHeight="1" spans="1:44">
      <c r="A258" s="27">
        <v>253</v>
      </c>
      <c r="B258" s="27" t="s">
        <v>23</v>
      </c>
      <c r="C258" s="27" t="s">
        <v>24</v>
      </c>
      <c r="D258" s="27" t="s">
        <v>25</v>
      </c>
      <c r="E258" s="27" t="s">
        <v>26</v>
      </c>
      <c r="F258" s="91" t="s">
        <v>295</v>
      </c>
      <c r="G258" s="91" t="s">
        <v>296</v>
      </c>
      <c r="H258" s="91" t="s">
        <v>229</v>
      </c>
      <c r="I258" s="91">
        <v>6</v>
      </c>
      <c r="J258" s="91" t="s">
        <v>297</v>
      </c>
      <c r="K258" s="27" t="s">
        <v>31</v>
      </c>
      <c r="L258" s="91">
        <v>6</v>
      </c>
      <c r="M258" s="27">
        <f>L258*468</f>
        <v>2808</v>
      </c>
      <c r="N258" s="179"/>
      <c r="O258" s="24" t="s">
        <v>32</v>
      </c>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row>
    <row r="259" s="276" customFormat="1" customHeight="1" spans="1:44">
      <c r="A259" s="27">
        <v>254</v>
      </c>
      <c r="B259" s="27" t="s">
        <v>23</v>
      </c>
      <c r="C259" s="27" t="s">
        <v>24</v>
      </c>
      <c r="D259" s="27" t="s">
        <v>25</v>
      </c>
      <c r="E259" s="27" t="s">
        <v>26</v>
      </c>
      <c r="F259" s="91" t="s">
        <v>295</v>
      </c>
      <c r="G259" s="91" t="s">
        <v>298</v>
      </c>
      <c r="H259" s="91" t="s">
        <v>47</v>
      </c>
      <c r="I259" s="91">
        <v>2</v>
      </c>
      <c r="J259" s="91" t="s">
        <v>297</v>
      </c>
      <c r="K259" s="27" t="s">
        <v>31</v>
      </c>
      <c r="L259" s="91">
        <v>2</v>
      </c>
      <c r="M259" s="27">
        <f>L259*312</f>
        <v>624</v>
      </c>
      <c r="N259" s="179"/>
      <c r="O259" s="24" t="s">
        <v>32</v>
      </c>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row>
    <row r="260" s="276" customFormat="1" customHeight="1" spans="1:44">
      <c r="A260" s="27">
        <v>255</v>
      </c>
      <c r="B260" s="27" t="s">
        <v>23</v>
      </c>
      <c r="C260" s="27" t="s">
        <v>24</v>
      </c>
      <c r="D260" s="27" t="s">
        <v>25</v>
      </c>
      <c r="E260" s="27" t="s">
        <v>26</v>
      </c>
      <c r="F260" s="91" t="s">
        <v>295</v>
      </c>
      <c r="G260" s="91" t="s">
        <v>299</v>
      </c>
      <c r="H260" s="91" t="s">
        <v>194</v>
      </c>
      <c r="I260" s="91">
        <v>4</v>
      </c>
      <c r="J260" s="91" t="s">
        <v>297</v>
      </c>
      <c r="K260" s="27" t="s">
        <v>31</v>
      </c>
      <c r="L260" s="91">
        <v>4</v>
      </c>
      <c r="M260" s="27">
        <f>L260*130</f>
        <v>520</v>
      </c>
      <c r="N260" s="179"/>
      <c r="O260" s="24" t="s">
        <v>32</v>
      </c>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row>
    <row r="261" s="179" customFormat="1" customHeight="1" spans="1:15">
      <c r="A261" s="27">
        <v>256</v>
      </c>
      <c r="B261" s="27" t="s">
        <v>23</v>
      </c>
      <c r="C261" s="27" t="s">
        <v>24</v>
      </c>
      <c r="D261" s="27" t="s">
        <v>25</v>
      </c>
      <c r="E261" s="27" t="s">
        <v>26</v>
      </c>
      <c r="F261" s="91" t="s">
        <v>295</v>
      </c>
      <c r="G261" s="91" t="s">
        <v>300</v>
      </c>
      <c r="H261" s="91" t="s">
        <v>194</v>
      </c>
      <c r="I261" s="91">
        <v>6</v>
      </c>
      <c r="J261" s="91" t="s">
        <v>297</v>
      </c>
      <c r="K261" s="27" t="s">
        <v>31</v>
      </c>
      <c r="L261" s="91">
        <v>6</v>
      </c>
      <c r="M261" s="27">
        <f>L261*130</f>
        <v>780</v>
      </c>
      <c r="O261" s="24" t="s">
        <v>32</v>
      </c>
    </row>
    <row r="262" s="276" customFormat="1" customHeight="1" spans="1:44">
      <c r="A262" s="27">
        <v>257</v>
      </c>
      <c r="B262" s="27" t="s">
        <v>23</v>
      </c>
      <c r="C262" s="27" t="s">
        <v>24</v>
      </c>
      <c r="D262" s="27" t="s">
        <v>25</v>
      </c>
      <c r="E262" s="27" t="s">
        <v>26</v>
      </c>
      <c r="F262" s="91" t="s">
        <v>295</v>
      </c>
      <c r="G262" s="91" t="s">
        <v>301</v>
      </c>
      <c r="H262" s="91" t="s">
        <v>194</v>
      </c>
      <c r="I262" s="91">
        <v>4</v>
      </c>
      <c r="J262" s="91" t="s">
        <v>297</v>
      </c>
      <c r="K262" s="27" t="s">
        <v>31</v>
      </c>
      <c r="L262" s="91">
        <v>4</v>
      </c>
      <c r="M262" s="27">
        <f>L262*130</f>
        <v>520</v>
      </c>
      <c r="N262" s="179"/>
      <c r="O262" s="24" t="s">
        <v>32</v>
      </c>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row>
    <row r="263" s="179" customFormat="1" customHeight="1" spans="1:15">
      <c r="A263" s="27">
        <v>258</v>
      </c>
      <c r="B263" s="27" t="s">
        <v>23</v>
      </c>
      <c r="C263" s="27" t="s">
        <v>24</v>
      </c>
      <c r="D263" s="27" t="s">
        <v>25</v>
      </c>
      <c r="E263" s="27" t="s">
        <v>26</v>
      </c>
      <c r="F263" s="91" t="s">
        <v>295</v>
      </c>
      <c r="G263" s="91" t="s">
        <v>302</v>
      </c>
      <c r="H263" s="91" t="s">
        <v>194</v>
      </c>
      <c r="I263" s="91">
        <v>5</v>
      </c>
      <c r="J263" s="91" t="s">
        <v>297</v>
      </c>
      <c r="K263" s="27" t="s">
        <v>31</v>
      </c>
      <c r="L263" s="91">
        <v>5</v>
      </c>
      <c r="M263" s="27">
        <f>L263*130</f>
        <v>650</v>
      </c>
      <c r="O263" s="24" t="s">
        <v>32</v>
      </c>
    </row>
    <row r="264" s="277" customFormat="1" customHeight="1" spans="1:44">
      <c r="A264" s="27">
        <v>259</v>
      </c>
      <c r="B264" s="27" t="s">
        <v>23</v>
      </c>
      <c r="C264" s="27" t="s">
        <v>24</v>
      </c>
      <c r="D264" s="27" t="s">
        <v>25</v>
      </c>
      <c r="E264" s="27" t="s">
        <v>26</v>
      </c>
      <c r="F264" s="91" t="s">
        <v>295</v>
      </c>
      <c r="G264" s="91" t="s">
        <v>303</v>
      </c>
      <c r="H264" s="91" t="s">
        <v>51</v>
      </c>
      <c r="I264" s="91">
        <v>4</v>
      </c>
      <c r="J264" s="91" t="s">
        <v>297</v>
      </c>
      <c r="K264" s="27" t="s">
        <v>31</v>
      </c>
      <c r="L264" s="91">
        <v>4</v>
      </c>
      <c r="M264" s="27">
        <f>L264*312</f>
        <v>1248</v>
      </c>
      <c r="N264" s="179"/>
      <c r="O264" s="24" t="s">
        <v>32</v>
      </c>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row>
    <row r="265" s="276" customFormat="1" customHeight="1" spans="1:44">
      <c r="A265" s="27">
        <v>260</v>
      </c>
      <c r="B265" s="27" t="s">
        <v>23</v>
      </c>
      <c r="C265" s="27" t="s">
        <v>24</v>
      </c>
      <c r="D265" s="27" t="s">
        <v>25</v>
      </c>
      <c r="E265" s="27" t="s">
        <v>26</v>
      </c>
      <c r="F265" s="91" t="s">
        <v>295</v>
      </c>
      <c r="G265" s="91" t="s">
        <v>304</v>
      </c>
      <c r="H265" s="91" t="s">
        <v>51</v>
      </c>
      <c r="I265" s="91">
        <v>2</v>
      </c>
      <c r="J265" s="91" t="s">
        <v>297</v>
      </c>
      <c r="K265" s="27" t="s">
        <v>31</v>
      </c>
      <c r="L265" s="91">
        <v>2</v>
      </c>
      <c r="M265" s="27">
        <f>L265*312</f>
        <v>624</v>
      </c>
      <c r="N265" s="179"/>
      <c r="O265" s="24" t="s">
        <v>32</v>
      </c>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row>
    <row r="266" s="276" customFormat="1" customHeight="1" spans="1:44">
      <c r="A266" s="27">
        <v>261</v>
      </c>
      <c r="B266" s="27" t="s">
        <v>23</v>
      </c>
      <c r="C266" s="27" t="s">
        <v>24</v>
      </c>
      <c r="D266" s="27" t="s">
        <v>25</v>
      </c>
      <c r="E266" s="27" t="s">
        <v>26</v>
      </c>
      <c r="F266" s="91" t="s">
        <v>295</v>
      </c>
      <c r="G266" s="91" t="s">
        <v>305</v>
      </c>
      <c r="H266" s="91" t="s">
        <v>51</v>
      </c>
      <c r="I266" s="91">
        <v>4</v>
      </c>
      <c r="J266" s="91" t="s">
        <v>297</v>
      </c>
      <c r="K266" s="27" t="s">
        <v>31</v>
      </c>
      <c r="L266" s="91">
        <v>4</v>
      </c>
      <c r="M266" s="27">
        <f>L266*312</f>
        <v>1248</v>
      </c>
      <c r="N266" s="179"/>
      <c r="O266" s="24" t="s">
        <v>32</v>
      </c>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row>
    <row r="267" s="276" customFormat="1" customHeight="1" spans="1:44">
      <c r="A267" s="27">
        <v>262</v>
      </c>
      <c r="B267" s="27" t="s">
        <v>23</v>
      </c>
      <c r="C267" s="27" t="s">
        <v>24</v>
      </c>
      <c r="D267" s="27" t="s">
        <v>25</v>
      </c>
      <c r="E267" s="27" t="s">
        <v>26</v>
      </c>
      <c r="F267" s="91" t="s">
        <v>295</v>
      </c>
      <c r="G267" s="91" t="s">
        <v>306</v>
      </c>
      <c r="H267" s="91" t="s">
        <v>227</v>
      </c>
      <c r="I267" s="91">
        <v>4</v>
      </c>
      <c r="J267" s="91" t="s">
        <v>297</v>
      </c>
      <c r="K267" s="27" t="s">
        <v>31</v>
      </c>
      <c r="L267" s="91">
        <v>4</v>
      </c>
      <c r="M267" s="27">
        <f>L267*130</f>
        <v>520</v>
      </c>
      <c r="N267" s="179"/>
      <c r="O267" s="24" t="s">
        <v>32</v>
      </c>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row>
    <row r="268" s="276" customFormat="1" customHeight="1" spans="1:44">
      <c r="A268" s="27">
        <v>263</v>
      </c>
      <c r="B268" s="27" t="s">
        <v>23</v>
      </c>
      <c r="C268" s="27" t="s">
        <v>24</v>
      </c>
      <c r="D268" s="27" t="s">
        <v>25</v>
      </c>
      <c r="E268" s="27" t="s">
        <v>26</v>
      </c>
      <c r="F268" s="91" t="s">
        <v>295</v>
      </c>
      <c r="G268" s="91" t="s">
        <v>307</v>
      </c>
      <c r="H268" s="91" t="s">
        <v>51</v>
      </c>
      <c r="I268" s="91">
        <v>2</v>
      </c>
      <c r="J268" s="91" t="s">
        <v>297</v>
      </c>
      <c r="K268" s="27" t="s">
        <v>31</v>
      </c>
      <c r="L268" s="91">
        <v>2</v>
      </c>
      <c r="M268" s="27">
        <f>L268*312</f>
        <v>624</v>
      </c>
      <c r="N268" s="179"/>
      <c r="O268" s="24" t="s">
        <v>32</v>
      </c>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row>
    <row r="269" s="276" customFormat="1" customHeight="1" spans="1:44">
      <c r="A269" s="27">
        <v>264</v>
      </c>
      <c r="B269" s="27" t="s">
        <v>23</v>
      </c>
      <c r="C269" s="27" t="s">
        <v>24</v>
      </c>
      <c r="D269" s="27" t="s">
        <v>25</v>
      </c>
      <c r="E269" s="27" t="s">
        <v>26</v>
      </c>
      <c r="F269" s="91" t="s">
        <v>295</v>
      </c>
      <c r="G269" s="91" t="s">
        <v>308</v>
      </c>
      <c r="H269" s="91" t="s">
        <v>51</v>
      </c>
      <c r="I269" s="91">
        <v>4</v>
      </c>
      <c r="J269" s="91" t="s">
        <v>297</v>
      </c>
      <c r="K269" s="27" t="s">
        <v>31</v>
      </c>
      <c r="L269" s="91">
        <v>4</v>
      </c>
      <c r="M269" s="27">
        <f>L269*312</f>
        <v>1248</v>
      </c>
      <c r="N269" s="179"/>
      <c r="O269" s="24" t="s">
        <v>32</v>
      </c>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row>
    <row r="270" s="179" customFormat="1" customHeight="1" spans="1:15">
      <c r="A270" s="27">
        <v>265</v>
      </c>
      <c r="B270" s="27" t="s">
        <v>23</v>
      </c>
      <c r="C270" s="27" t="s">
        <v>24</v>
      </c>
      <c r="D270" s="27" t="s">
        <v>25</v>
      </c>
      <c r="E270" s="27" t="s">
        <v>26</v>
      </c>
      <c r="F270" s="91" t="s">
        <v>295</v>
      </c>
      <c r="G270" s="183" t="s">
        <v>309</v>
      </c>
      <c r="H270" s="91" t="s">
        <v>51</v>
      </c>
      <c r="I270" s="91">
        <v>2</v>
      </c>
      <c r="J270" s="91" t="s">
        <v>297</v>
      </c>
      <c r="K270" s="27" t="s">
        <v>31</v>
      </c>
      <c r="L270" s="91">
        <v>2</v>
      </c>
      <c r="M270" s="27">
        <f>L270*312</f>
        <v>624</v>
      </c>
      <c r="O270" s="24" t="s">
        <v>32</v>
      </c>
    </row>
    <row r="271" s="276" customFormat="1" customHeight="1" spans="1:44">
      <c r="A271" s="27">
        <v>266</v>
      </c>
      <c r="B271" s="27" t="s">
        <v>23</v>
      </c>
      <c r="C271" s="27" t="s">
        <v>24</v>
      </c>
      <c r="D271" s="27" t="s">
        <v>25</v>
      </c>
      <c r="E271" s="27" t="s">
        <v>26</v>
      </c>
      <c r="F271" s="91" t="s">
        <v>295</v>
      </c>
      <c r="G271" s="91" t="s">
        <v>310</v>
      </c>
      <c r="H271" s="91" t="s">
        <v>51</v>
      </c>
      <c r="I271" s="91">
        <v>3</v>
      </c>
      <c r="J271" s="91" t="s">
        <v>297</v>
      </c>
      <c r="K271" s="27" t="s">
        <v>31</v>
      </c>
      <c r="L271" s="91">
        <v>3</v>
      </c>
      <c r="M271" s="27">
        <f>L271*312</f>
        <v>936</v>
      </c>
      <c r="N271" s="179"/>
      <c r="O271" s="24" t="s">
        <v>32</v>
      </c>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row>
    <row r="272" s="277" customFormat="1" customHeight="1" spans="1:44">
      <c r="A272" s="27">
        <v>267</v>
      </c>
      <c r="B272" s="27" t="s">
        <v>23</v>
      </c>
      <c r="C272" s="27" t="s">
        <v>24</v>
      </c>
      <c r="D272" s="27" t="s">
        <v>25</v>
      </c>
      <c r="E272" s="27" t="s">
        <v>26</v>
      </c>
      <c r="F272" s="91" t="s">
        <v>295</v>
      </c>
      <c r="G272" s="91" t="s">
        <v>311</v>
      </c>
      <c r="H272" s="91" t="s">
        <v>51</v>
      </c>
      <c r="I272" s="91">
        <v>2</v>
      </c>
      <c r="J272" s="91" t="s">
        <v>297</v>
      </c>
      <c r="K272" s="27" t="s">
        <v>31</v>
      </c>
      <c r="L272" s="91">
        <v>2</v>
      </c>
      <c r="M272" s="27">
        <f>L272*312</f>
        <v>624</v>
      </c>
      <c r="N272" s="179"/>
      <c r="O272" s="24" t="s">
        <v>32</v>
      </c>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row>
    <row r="273" s="276" customFormat="1" customHeight="1" spans="1:44">
      <c r="A273" s="27">
        <v>268</v>
      </c>
      <c r="B273" s="27" t="s">
        <v>23</v>
      </c>
      <c r="C273" s="27" t="s">
        <v>24</v>
      </c>
      <c r="D273" s="27" t="s">
        <v>25</v>
      </c>
      <c r="E273" s="27" t="s">
        <v>26</v>
      </c>
      <c r="F273" s="91" t="s">
        <v>295</v>
      </c>
      <c r="G273" s="91" t="s">
        <v>312</v>
      </c>
      <c r="H273" s="91" t="s">
        <v>227</v>
      </c>
      <c r="I273" s="91">
        <v>1</v>
      </c>
      <c r="J273" s="91" t="s">
        <v>297</v>
      </c>
      <c r="K273" s="27" t="s">
        <v>31</v>
      </c>
      <c r="L273" s="91">
        <v>1</v>
      </c>
      <c r="M273" s="27">
        <f>L273*130</f>
        <v>130</v>
      </c>
      <c r="N273" s="179"/>
      <c r="O273" s="24" t="s">
        <v>32</v>
      </c>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row>
    <row r="274" s="276" customFormat="1" customHeight="1" spans="1:44">
      <c r="A274" s="27">
        <v>269</v>
      </c>
      <c r="B274" s="27" t="s">
        <v>23</v>
      </c>
      <c r="C274" s="27" t="s">
        <v>24</v>
      </c>
      <c r="D274" s="27" t="s">
        <v>25</v>
      </c>
      <c r="E274" s="27" t="s">
        <v>26</v>
      </c>
      <c r="F274" s="91" t="s">
        <v>295</v>
      </c>
      <c r="G274" s="91" t="s">
        <v>313</v>
      </c>
      <c r="H274" s="91" t="s">
        <v>227</v>
      </c>
      <c r="I274" s="91">
        <v>4</v>
      </c>
      <c r="J274" s="91" t="s">
        <v>297</v>
      </c>
      <c r="K274" s="27" t="s">
        <v>31</v>
      </c>
      <c r="L274" s="91">
        <v>4</v>
      </c>
      <c r="M274" s="27">
        <f>L274*130</f>
        <v>520</v>
      </c>
      <c r="N274" s="179"/>
      <c r="O274" s="24" t="s">
        <v>32</v>
      </c>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row>
    <row r="275" s="276" customFormat="1" customHeight="1" spans="1:44">
      <c r="A275" s="27">
        <v>270</v>
      </c>
      <c r="B275" s="27" t="s">
        <v>23</v>
      </c>
      <c r="C275" s="27" t="s">
        <v>24</v>
      </c>
      <c r="D275" s="27" t="s">
        <v>25</v>
      </c>
      <c r="E275" s="27" t="s">
        <v>26</v>
      </c>
      <c r="F275" s="91" t="s">
        <v>295</v>
      </c>
      <c r="G275" s="91" t="s">
        <v>314</v>
      </c>
      <c r="H275" s="91" t="s">
        <v>51</v>
      </c>
      <c r="I275" s="91">
        <v>2</v>
      </c>
      <c r="J275" s="91" t="s">
        <v>297</v>
      </c>
      <c r="K275" s="27" t="s">
        <v>31</v>
      </c>
      <c r="L275" s="91">
        <v>2</v>
      </c>
      <c r="M275" s="27">
        <f>L275*312</f>
        <v>624</v>
      </c>
      <c r="N275" s="179"/>
      <c r="O275" s="24" t="s">
        <v>32</v>
      </c>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row>
    <row r="276" s="276" customFormat="1" customHeight="1" spans="1:44">
      <c r="A276" s="27">
        <v>271</v>
      </c>
      <c r="B276" s="27" t="s">
        <v>23</v>
      </c>
      <c r="C276" s="27" t="s">
        <v>24</v>
      </c>
      <c r="D276" s="27" t="s">
        <v>25</v>
      </c>
      <c r="E276" s="27" t="s">
        <v>26</v>
      </c>
      <c r="F276" s="91" t="s">
        <v>295</v>
      </c>
      <c r="G276" s="91" t="s">
        <v>315</v>
      </c>
      <c r="H276" s="91" t="s">
        <v>227</v>
      </c>
      <c r="I276" s="91">
        <v>2</v>
      </c>
      <c r="J276" s="91" t="s">
        <v>297</v>
      </c>
      <c r="K276" s="27" t="s">
        <v>31</v>
      </c>
      <c r="L276" s="91">
        <v>2</v>
      </c>
      <c r="M276" s="27">
        <f>L276*130</f>
        <v>260</v>
      </c>
      <c r="N276" s="179"/>
      <c r="O276" s="24" t="s">
        <v>32</v>
      </c>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row>
    <row r="277" s="276" customFormat="1" customHeight="1" spans="1:44">
      <c r="A277" s="27">
        <v>272</v>
      </c>
      <c r="B277" s="27" t="s">
        <v>23</v>
      </c>
      <c r="C277" s="27" t="s">
        <v>24</v>
      </c>
      <c r="D277" s="27" t="s">
        <v>25</v>
      </c>
      <c r="E277" s="27" t="s">
        <v>26</v>
      </c>
      <c r="F277" s="91" t="s">
        <v>295</v>
      </c>
      <c r="G277" s="91" t="s">
        <v>316</v>
      </c>
      <c r="H277" s="91" t="s">
        <v>51</v>
      </c>
      <c r="I277" s="91">
        <v>1</v>
      </c>
      <c r="J277" s="91" t="s">
        <v>297</v>
      </c>
      <c r="K277" s="27" t="s">
        <v>31</v>
      </c>
      <c r="L277" s="91">
        <v>1</v>
      </c>
      <c r="M277" s="27">
        <f>L277*312</f>
        <v>312</v>
      </c>
      <c r="N277" s="179"/>
      <c r="O277" s="24" t="s">
        <v>32</v>
      </c>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row>
    <row r="278" s="276" customFormat="1" customHeight="1" spans="1:44">
      <c r="A278" s="27">
        <v>273</v>
      </c>
      <c r="B278" s="27" t="s">
        <v>23</v>
      </c>
      <c r="C278" s="27" t="s">
        <v>24</v>
      </c>
      <c r="D278" s="27" t="s">
        <v>25</v>
      </c>
      <c r="E278" s="27" t="s">
        <v>26</v>
      </c>
      <c r="F278" s="91" t="s">
        <v>295</v>
      </c>
      <c r="G278" s="91" t="s">
        <v>317</v>
      </c>
      <c r="H278" s="91" t="s">
        <v>227</v>
      </c>
      <c r="I278" s="91">
        <v>1</v>
      </c>
      <c r="J278" s="91" t="s">
        <v>297</v>
      </c>
      <c r="K278" s="27" t="s">
        <v>31</v>
      </c>
      <c r="L278" s="91">
        <v>1</v>
      </c>
      <c r="M278" s="27">
        <f>L278*130</f>
        <v>130</v>
      </c>
      <c r="N278" s="179"/>
      <c r="O278" s="24" t="s">
        <v>32</v>
      </c>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row>
    <row r="279" s="276" customFormat="1" customHeight="1" spans="1:44">
      <c r="A279" s="27">
        <v>274</v>
      </c>
      <c r="B279" s="27" t="s">
        <v>23</v>
      </c>
      <c r="C279" s="27" t="s">
        <v>24</v>
      </c>
      <c r="D279" s="27" t="s">
        <v>25</v>
      </c>
      <c r="E279" s="27" t="s">
        <v>26</v>
      </c>
      <c r="F279" s="91" t="s">
        <v>295</v>
      </c>
      <c r="G279" s="91" t="s">
        <v>318</v>
      </c>
      <c r="H279" s="91" t="s">
        <v>227</v>
      </c>
      <c r="I279" s="91">
        <v>1</v>
      </c>
      <c r="J279" s="91" t="s">
        <v>297</v>
      </c>
      <c r="K279" s="27" t="s">
        <v>31</v>
      </c>
      <c r="L279" s="91">
        <v>1</v>
      </c>
      <c r="M279" s="27">
        <f>L279*130</f>
        <v>130</v>
      </c>
      <c r="N279" s="179"/>
      <c r="O279" s="24" t="s">
        <v>32</v>
      </c>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row>
    <row r="280" s="276" customFormat="1" customHeight="1" spans="1:44">
      <c r="A280" s="27">
        <v>275</v>
      </c>
      <c r="B280" s="27" t="s">
        <v>23</v>
      </c>
      <c r="C280" s="27" t="s">
        <v>24</v>
      </c>
      <c r="D280" s="27" t="s">
        <v>25</v>
      </c>
      <c r="E280" s="27" t="s">
        <v>26</v>
      </c>
      <c r="F280" s="91" t="s">
        <v>295</v>
      </c>
      <c r="G280" s="91" t="s">
        <v>319</v>
      </c>
      <c r="H280" s="91" t="s">
        <v>227</v>
      </c>
      <c r="I280" s="91">
        <v>4</v>
      </c>
      <c r="J280" s="91" t="s">
        <v>297</v>
      </c>
      <c r="K280" s="27" t="s">
        <v>31</v>
      </c>
      <c r="L280" s="91">
        <v>4</v>
      </c>
      <c r="M280" s="27">
        <f>L280*130</f>
        <v>520</v>
      </c>
      <c r="N280" s="179"/>
      <c r="O280" s="24" t="s">
        <v>32</v>
      </c>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row>
    <row r="281" s="276" customFormat="1" customHeight="1" spans="1:44">
      <c r="A281" s="27">
        <v>276</v>
      </c>
      <c r="B281" s="27" t="s">
        <v>23</v>
      </c>
      <c r="C281" s="27" t="s">
        <v>24</v>
      </c>
      <c r="D281" s="27" t="s">
        <v>25</v>
      </c>
      <c r="E281" s="27" t="s">
        <v>26</v>
      </c>
      <c r="F281" s="91" t="s">
        <v>295</v>
      </c>
      <c r="G281" s="91" t="s">
        <v>320</v>
      </c>
      <c r="H281" s="91" t="s">
        <v>227</v>
      </c>
      <c r="I281" s="91">
        <v>1</v>
      </c>
      <c r="J281" s="91" t="s">
        <v>297</v>
      </c>
      <c r="K281" s="27" t="s">
        <v>31</v>
      </c>
      <c r="L281" s="91">
        <v>1</v>
      </c>
      <c r="M281" s="27">
        <f>L281*130</f>
        <v>130</v>
      </c>
      <c r="N281" s="179"/>
      <c r="O281" s="24" t="s">
        <v>32</v>
      </c>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row>
    <row r="282" s="276" customFormat="1" customHeight="1" spans="1:44">
      <c r="A282" s="27">
        <v>277</v>
      </c>
      <c r="B282" s="27" t="s">
        <v>23</v>
      </c>
      <c r="C282" s="27" t="s">
        <v>24</v>
      </c>
      <c r="D282" s="27" t="s">
        <v>25</v>
      </c>
      <c r="E282" s="27" t="s">
        <v>26</v>
      </c>
      <c r="F282" s="91" t="s">
        <v>295</v>
      </c>
      <c r="G282" s="91" t="s">
        <v>321</v>
      </c>
      <c r="H282" s="91" t="s">
        <v>51</v>
      </c>
      <c r="I282" s="91">
        <v>3</v>
      </c>
      <c r="J282" s="91" t="s">
        <v>297</v>
      </c>
      <c r="K282" s="27" t="s">
        <v>31</v>
      </c>
      <c r="L282" s="91">
        <v>3</v>
      </c>
      <c r="M282" s="27">
        <f>L282*312</f>
        <v>936</v>
      </c>
      <c r="N282" s="179"/>
      <c r="O282" s="24" t="s">
        <v>32</v>
      </c>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row>
    <row r="283" s="276" customFormat="1" customHeight="1" spans="1:44">
      <c r="A283" s="27">
        <v>278</v>
      </c>
      <c r="B283" s="27" t="s">
        <v>23</v>
      </c>
      <c r="C283" s="27" t="s">
        <v>24</v>
      </c>
      <c r="D283" s="27" t="s">
        <v>25</v>
      </c>
      <c r="E283" s="27" t="s">
        <v>26</v>
      </c>
      <c r="F283" s="91" t="s">
        <v>295</v>
      </c>
      <c r="G283" s="91" t="s">
        <v>322</v>
      </c>
      <c r="H283" s="91" t="s">
        <v>227</v>
      </c>
      <c r="I283" s="91">
        <v>2</v>
      </c>
      <c r="J283" s="91" t="s">
        <v>297</v>
      </c>
      <c r="K283" s="27" t="s">
        <v>31</v>
      </c>
      <c r="L283" s="91">
        <v>2</v>
      </c>
      <c r="M283" s="27">
        <f>L283*130</f>
        <v>260</v>
      </c>
      <c r="N283" s="179"/>
      <c r="O283" s="24" t="s">
        <v>32</v>
      </c>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row>
    <row r="284" s="276" customFormat="1" customHeight="1" spans="1:44">
      <c r="A284" s="27">
        <v>279</v>
      </c>
      <c r="B284" s="27" t="s">
        <v>23</v>
      </c>
      <c r="C284" s="27" t="s">
        <v>24</v>
      </c>
      <c r="D284" s="27" t="s">
        <v>25</v>
      </c>
      <c r="E284" s="27" t="s">
        <v>26</v>
      </c>
      <c r="F284" s="91" t="s">
        <v>295</v>
      </c>
      <c r="G284" s="91" t="s">
        <v>323</v>
      </c>
      <c r="H284" s="91" t="s">
        <v>51</v>
      </c>
      <c r="I284" s="91">
        <v>3</v>
      </c>
      <c r="J284" s="91" t="s">
        <v>297</v>
      </c>
      <c r="K284" s="27" t="s">
        <v>31</v>
      </c>
      <c r="L284" s="91">
        <v>3</v>
      </c>
      <c r="M284" s="27">
        <f>L284*312</f>
        <v>936</v>
      </c>
      <c r="N284" s="179"/>
      <c r="O284" s="24" t="s">
        <v>32</v>
      </c>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row>
    <row r="285" s="276" customFormat="1" customHeight="1" spans="1:44">
      <c r="A285" s="27">
        <v>280</v>
      </c>
      <c r="B285" s="27" t="s">
        <v>23</v>
      </c>
      <c r="C285" s="27" t="s">
        <v>24</v>
      </c>
      <c r="D285" s="27" t="s">
        <v>25</v>
      </c>
      <c r="E285" s="27" t="s">
        <v>26</v>
      </c>
      <c r="F285" s="91" t="s">
        <v>295</v>
      </c>
      <c r="G285" s="91" t="s">
        <v>324</v>
      </c>
      <c r="H285" s="91" t="s">
        <v>51</v>
      </c>
      <c r="I285" s="91">
        <v>1</v>
      </c>
      <c r="J285" s="91" t="s">
        <v>297</v>
      </c>
      <c r="K285" s="27" t="s">
        <v>31</v>
      </c>
      <c r="L285" s="91">
        <v>1</v>
      </c>
      <c r="M285" s="27">
        <f>L285*312</f>
        <v>312</v>
      </c>
      <c r="N285" s="179"/>
      <c r="O285" s="24" t="s">
        <v>32</v>
      </c>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row>
    <row r="286" s="276" customFormat="1" customHeight="1" spans="1:44">
      <c r="A286" s="27">
        <v>281</v>
      </c>
      <c r="B286" s="27" t="s">
        <v>23</v>
      </c>
      <c r="C286" s="27" t="s">
        <v>24</v>
      </c>
      <c r="D286" s="27" t="s">
        <v>25</v>
      </c>
      <c r="E286" s="27" t="s">
        <v>26</v>
      </c>
      <c r="F286" s="91" t="s">
        <v>295</v>
      </c>
      <c r="G286" s="91" t="s">
        <v>325</v>
      </c>
      <c r="H286" s="91" t="s">
        <v>51</v>
      </c>
      <c r="I286" s="91">
        <v>6</v>
      </c>
      <c r="J286" s="91" t="s">
        <v>297</v>
      </c>
      <c r="K286" s="27" t="s">
        <v>31</v>
      </c>
      <c r="L286" s="91">
        <v>6</v>
      </c>
      <c r="M286" s="27">
        <f>L286*312</f>
        <v>1872</v>
      </c>
      <c r="N286" s="179"/>
      <c r="O286" s="24" t="s">
        <v>32</v>
      </c>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row>
    <row r="287" s="277" customFormat="1" customHeight="1" spans="1:44">
      <c r="A287" s="27">
        <v>282</v>
      </c>
      <c r="B287" s="27" t="s">
        <v>23</v>
      </c>
      <c r="C287" s="27" t="s">
        <v>24</v>
      </c>
      <c r="D287" s="27" t="s">
        <v>25</v>
      </c>
      <c r="E287" s="27" t="s">
        <v>26</v>
      </c>
      <c r="F287" s="91" t="s">
        <v>295</v>
      </c>
      <c r="G287" s="91" t="s">
        <v>326</v>
      </c>
      <c r="H287" s="91" t="s">
        <v>227</v>
      </c>
      <c r="I287" s="91">
        <v>2</v>
      </c>
      <c r="J287" s="91" t="s">
        <v>297</v>
      </c>
      <c r="K287" s="27" t="s">
        <v>31</v>
      </c>
      <c r="L287" s="91">
        <v>2</v>
      </c>
      <c r="M287" s="27">
        <f>L287*130</f>
        <v>260</v>
      </c>
      <c r="N287" s="179"/>
      <c r="O287" s="24" t="s">
        <v>32</v>
      </c>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row>
    <row r="288" s="276" customFormat="1" customHeight="1" spans="1:44">
      <c r="A288" s="27">
        <v>283</v>
      </c>
      <c r="B288" s="27" t="s">
        <v>23</v>
      </c>
      <c r="C288" s="27" t="s">
        <v>24</v>
      </c>
      <c r="D288" s="27" t="s">
        <v>25</v>
      </c>
      <c r="E288" s="27" t="s">
        <v>26</v>
      </c>
      <c r="F288" s="91" t="s">
        <v>295</v>
      </c>
      <c r="G288" s="91" t="s">
        <v>327</v>
      </c>
      <c r="H288" s="91" t="s">
        <v>51</v>
      </c>
      <c r="I288" s="91">
        <v>3</v>
      </c>
      <c r="J288" s="91" t="s">
        <v>297</v>
      </c>
      <c r="K288" s="27" t="s">
        <v>31</v>
      </c>
      <c r="L288" s="91">
        <v>3</v>
      </c>
      <c r="M288" s="27">
        <f>L288*312</f>
        <v>936</v>
      </c>
      <c r="N288" s="179"/>
      <c r="O288" s="24" t="s">
        <v>32</v>
      </c>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row>
    <row r="289" s="276" customFormat="1" customHeight="1" spans="1:44">
      <c r="A289" s="27">
        <v>284</v>
      </c>
      <c r="B289" s="27" t="s">
        <v>23</v>
      </c>
      <c r="C289" s="27" t="s">
        <v>24</v>
      </c>
      <c r="D289" s="27" t="s">
        <v>25</v>
      </c>
      <c r="E289" s="27" t="s">
        <v>26</v>
      </c>
      <c r="F289" s="91" t="s">
        <v>295</v>
      </c>
      <c r="G289" s="91" t="s">
        <v>328</v>
      </c>
      <c r="H289" s="91" t="s">
        <v>227</v>
      </c>
      <c r="I289" s="91">
        <v>6</v>
      </c>
      <c r="J289" s="91" t="s">
        <v>297</v>
      </c>
      <c r="K289" s="27" t="s">
        <v>31</v>
      </c>
      <c r="L289" s="91">
        <v>6</v>
      </c>
      <c r="M289" s="27">
        <f>L289*130</f>
        <v>780</v>
      </c>
      <c r="N289" s="179"/>
      <c r="O289" s="24" t="s">
        <v>32</v>
      </c>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row>
    <row r="290" s="276" customFormat="1" customHeight="1" spans="1:44">
      <c r="A290" s="27">
        <v>285</v>
      </c>
      <c r="B290" s="27" t="s">
        <v>23</v>
      </c>
      <c r="C290" s="27" t="s">
        <v>24</v>
      </c>
      <c r="D290" s="27" t="s">
        <v>25</v>
      </c>
      <c r="E290" s="27" t="s">
        <v>26</v>
      </c>
      <c r="F290" s="91" t="s">
        <v>295</v>
      </c>
      <c r="G290" s="91" t="s">
        <v>329</v>
      </c>
      <c r="H290" s="91" t="s">
        <v>51</v>
      </c>
      <c r="I290" s="91">
        <v>3</v>
      </c>
      <c r="J290" s="91" t="s">
        <v>297</v>
      </c>
      <c r="K290" s="27" t="s">
        <v>31</v>
      </c>
      <c r="L290" s="91">
        <v>3</v>
      </c>
      <c r="M290" s="27">
        <f>L290*312</f>
        <v>936</v>
      </c>
      <c r="N290" s="179"/>
      <c r="O290" s="24" t="s">
        <v>32</v>
      </c>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row>
    <row r="291" s="276" customFormat="1" customHeight="1" spans="1:44">
      <c r="A291" s="27">
        <v>286</v>
      </c>
      <c r="B291" s="27" t="s">
        <v>23</v>
      </c>
      <c r="C291" s="27" t="s">
        <v>24</v>
      </c>
      <c r="D291" s="27" t="s">
        <v>25</v>
      </c>
      <c r="E291" s="27" t="s">
        <v>26</v>
      </c>
      <c r="F291" s="91" t="s">
        <v>295</v>
      </c>
      <c r="G291" s="91" t="s">
        <v>330</v>
      </c>
      <c r="H291" s="91" t="s">
        <v>51</v>
      </c>
      <c r="I291" s="91">
        <v>4</v>
      </c>
      <c r="J291" s="91" t="s">
        <v>297</v>
      </c>
      <c r="K291" s="27" t="s">
        <v>31</v>
      </c>
      <c r="L291" s="91">
        <v>4</v>
      </c>
      <c r="M291" s="27">
        <f>L291*312</f>
        <v>1248</v>
      </c>
      <c r="N291" s="179"/>
      <c r="O291" s="24" t="s">
        <v>32</v>
      </c>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row>
    <row r="292" s="276" customFormat="1" customHeight="1" spans="1:44">
      <c r="A292" s="27">
        <v>287</v>
      </c>
      <c r="B292" s="27" t="s">
        <v>23</v>
      </c>
      <c r="C292" s="27" t="s">
        <v>24</v>
      </c>
      <c r="D292" s="27" t="s">
        <v>25</v>
      </c>
      <c r="E292" s="27" t="s">
        <v>26</v>
      </c>
      <c r="F292" s="91" t="s">
        <v>295</v>
      </c>
      <c r="G292" s="91" t="s">
        <v>331</v>
      </c>
      <c r="H292" s="91" t="s">
        <v>227</v>
      </c>
      <c r="I292" s="91">
        <v>1</v>
      </c>
      <c r="J292" s="91" t="s">
        <v>297</v>
      </c>
      <c r="K292" s="27" t="s">
        <v>31</v>
      </c>
      <c r="L292" s="91">
        <v>1</v>
      </c>
      <c r="M292" s="27">
        <f>L292*130</f>
        <v>130</v>
      </c>
      <c r="N292" s="179"/>
      <c r="O292" s="24" t="s">
        <v>32</v>
      </c>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row>
    <row r="293" s="276" customFormat="1" customHeight="1" spans="1:44">
      <c r="A293" s="27">
        <v>288</v>
      </c>
      <c r="B293" s="27" t="s">
        <v>23</v>
      </c>
      <c r="C293" s="27" t="s">
        <v>24</v>
      </c>
      <c r="D293" s="27" t="s">
        <v>25</v>
      </c>
      <c r="E293" s="27" t="s">
        <v>26</v>
      </c>
      <c r="F293" s="91" t="s">
        <v>295</v>
      </c>
      <c r="G293" s="91" t="s">
        <v>332</v>
      </c>
      <c r="H293" s="91" t="s">
        <v>227</v>
      </c>
      <c r="I293" s="91">
        <v>2</v>
      </c>
      <c r="J293" s="91" t="s">
        <v>297</v>
      </c>
      <c r="K293" s="27" t="s">
        <v>31</v>
      </c>
      <c r="L293" s="91">
        <v>2</v>
      </c>
      <c r="M293" s="27">
        <f>L293*130</f>
        <v>260</v>
      </c>
      <c r="N293" s="179"/>
      <c r="O293" s="24" t="s">
        <v>32</v>
      </c>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row>
    <row r="294" s="276" customFormat="1" customHeight="1" spans="1:44">
      <c r="A294" s="27">
        <v>289</v>
      </c>
      <c r="B294" s="27" t="s">
        <v>23</v>
      </c>
      <c r="C294" s="27" t="s">
        <v>24</v>
      </c>
      <c r="D294" s="27" t="s">
        <v>25</v>
      </c>
      <c r="E294" s="27" t="s">
        <v>26</v>
      </c>
      <c r="F294" s="91" t="s">
        <v>295</v>
      </c>
      <c r="G294" s="91" t="s">
        <v>333</v>
      </c>
      <c r="H294" s="91" t="s">
        <v>51</v>
      </c>
      <c r="I294" s="91">
        <v>6</v>
      </c>
      <c r="J294" s="91" t="s">
        <v>297</v>
      </c>
      <c r="K294" s="27" t="s">
        <v>31</v>
      </c>
      <c r="L294" s="91">
        <v>6</v>
      </c>
      <c r="M294" s="27">
        <f>L294*312</f>
        <v>1872</v>
      </c>
      <c r="N294" s="179"/>
      <c r="O294" s="24" t="s">
        <v>32</v>
      </c>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row>
    <row r="295" s="276" customFormat="1" customHeight="1" spans="1:44">
      <c r="A295" s="27">
        <v>290</v>
      </c>
      <c r="B295" s="27" t="s">
        <v>23</v>
      </c>
      <c r="C295" s="27" t="s">
        <v>24</v>
      </c>
      <c r="D295" s="27" t="s">
        <v>25</v>
      </c>
      <c r="E295" s="27" t="s">
        <v>26</v>
      </c>
      <c r="F295" s="91" t="s">
        <v>295</v>
      </c>
      <c r="G295" s="91" t="s">
        <v>334</v>
      </c>
      <c r="H295" s="91" t="s">
        <v>51</v>
      </c>
      <c r="I295" s="91">
        <v>1</v>
      </c>
      <c r="J295" s="91" t="s">
        <v>297</v>
      </c>
      <c r="K295" s="27" t="s">
        <v>31</v>
      </c>
      <c r="L295" s="91">
        <v>1</v>
      </c>
      <c r="M295" s="27">
        <f>L295*312</f>
        <v>312</v>
      </c>
      <c r="N295" s="179"/>
      <c r="O295" s="24" t="s">
        <v>32</v>
      </c>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row>
    <row r="296" s="276" customFormat="1" customHeight="1" spans="1:44">
      <c r="A296" s="27">
        <v>291</v>
      </c>
      <c r="B296" s="27" t="s">
        <v>23</v>
      </c>
      <c r="C296" s="27" t="s">
        <v>24</v>
      </c>
      <c r="D296" s="27" t="s">
        <v>25</v>
      </c>
      <c r="E296" s="27" t="s">
        <v>26</v>
      </c>
      <c r="F296" s="91" t="s">
        <v>295</v>
      </c>
      <c r="G296" s="91" t="s">
        <v>335</v>
      </c>
      <c r="H296" s="91" t="s">
        <v>51</v>
      </c>
      <c r="I296" s="91">
        <v>4</v>
      </c>
      <c r="J296" s="91" t="s">
        <v>297</v>
      </c>
      <c r="K296" s="27" t="s">
        <v>31</v>
      </c>
      <c r="L296" s="91">
        <v>4</v>
      </c>
      <c r="M296" s="27">
        <f>L296*312</f>
        <v>1248</v>
      </c>
      <c r="N296" s="179"/>
      <c r="O296" s="24" t="s">
        <v>32</v>
      </c>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row>
    <row r="297" s="276" customFormat="1" customHeight="1" spans="1:44">
      <c r="A297" s="27">
        <v>292</v>
      </c>
      <c r="B297" s="27" t="s">
        <v>23</v>
      </c>
      <c r="C297" s="27" t="s">
        <v>24</v>
      </c>
      <c r="D297" s="27" t="s">
        <v>25</v>
      </c>
      <c r="E297" s="27" t="s">
        <v>26</v>
      </c>
      <c r="F297" s="91" t="s">
        <v>295</v>
      </c>
      <c r="G297" s="91" t="s">
        <v>336</v>
      </c>
      <c r="H297" s="91" t="s">
        <v>51</v>
      </c>
      <c r="I297" s="91">
        <v>3</v>
      </c>
      <c r="J297" s="91" t="s">
        <v>297</v>
      </c>
      <c r="K297" s="27" t="s">
        <v>31</v>
      </c>
      <c r="L297" s="91">
        <v>3</v>
      </c>
      <c r="M297" s="27">
        <f>L297*312</f>
        <v>936</v>
      </c>
      <c r="N297" s="179"/>
      <c r="O297" s="24" t="s">
        <v>32</v>
      </c>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row>
    <row r="298" s="276" customFormat="1" customHeight="1" spans="1:44">
      <c r="A298" s="27">
        <v>293</v>
      </c>
      <c r="B298" s="27" t="s">
        <v>23</v>
      </c>
      <c r="C298" s="27" t="s">
        <v>24</v>
      </c>
      <c r="D298" s="27" t="s">
        <v>25</v>
      </c>
      <c r="E298" s="27" t="s">
        <v>26</v>
      </c>
      <c r="F298" s="91" t="s">
        <v>295</v>
      </c>
      <c r="G298" s="91" t="s">
        <v>337</v>
      </c>
      <c r="H298" s="91" t="s">
        <v>51</v>
      </c>
      <c r="I298" s="91">
        <v>3</v>
      </c>
      <c r="J298" s="91" t="s">
        <v>297</v>
      </c>
      <c r="K298" s="27" t="s">
        <v>31</v>
      </c>
      <c r="L298" s="91">
        <v>3</v>
      </c>
      <c r="M298" s="27">
        <f>L298*312</f>
        <v>936</v>
      </c>
      <c r="N298" s="179"/>
      <c r="O298" s="24" t="s">
        <v>32</v>
      </c>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row>
    <row r="299" s="276" customFormat="1" customHeight="1" spans="1:44">
      <c r="A299" s="27">
        <v>294</v>
      </c>
      <c r="B299" s="27" t="s">
        <v>23</v>
      </c>
      <c r="C299" s="27" t="s">
        <v>24</v>
      </c>
      <c r="D299" s="27" t="s">
        <v>25</v>
      </c>
      <c r="E299" s="27" t="s">
        <v>26</v>
      </c>
      <c r="F299" s="91" t="s">
        <v>295</v>
      </c>
      <c r="G299" s="91" t="s">
        <v>338</v>
      </c>
      <c r="H299" s="91" t="s">
        <v>227</v>
      </c>
      <c r="I299" s="91">
        <v>2</v>
      </c>
      <c r="J299" s="91" t="s">
        <v>297</v>
      </c>
      <c r="K299" s="27" t="s">
        <v>31</v>
      </c>
      <c r="L299" s="91">
        <v>2</v>
      </c>
      <c r="M299" s="27">
        <f>L299*130</f>
        <v>260</v>
      </c>
      <c r="N299" s="179"/>
      <c r="O299" s="24" t="s">
        <v>32</v>
      </c>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row>
    <row r="300" s="276" customFormat="1" customHeight="1" spans="1:44">
      <c r="A300" s="27">
        <v>295</v>
      </c>
      <c r="B300" s="27" t="s">
        <v>23</v>
      </c>
      <c r="C300" s="27" t="s">
        <v>24</v>
      </c>
      <c r="D300" s="27" t="s">
        <v>25</v>
      </c>
      <c r="E300" s="27" t="s">
        <v>26</v>
      </c>
      <c r="F300" s="91" t="s">
        <v>295</v>
      </c>
      <c r="G300" s="91" t="s">
        <v>339</v>
      </c>
      <c r="H300" s="91" t="s">
        <v>51</v>
      </c>
      <c r="I300" s="91">
        <v>3</v>
      </c>
      <c r="J300" s="91" t="s">
        <v>297</v>
      </c>
      <c r="K300" s="27" t="s">
        <v>31</v>
      </c>
      <c r="L300" s="91">
        <v>3</v>
      </c>
      <c r="M300" s="27">
        <f t="shared" ref="M300:M305" si="11">L300*312</f>
        <v>936</v>
      </c>
      <c r="N300" s="179"/>
      <c r="O300" s="24" t="s">
        <v>32</v>
      </c>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row>
    <row r="301" s="276" customFormat="1" customHeight="1" spans="1:44">
      <c r="A301" s="27">
        <v>296</v>
      </c>
      <c r="B301" s="27" t="s">
        <v>23</v>
      </c>
      <c r="C301" s="27" t="s">
        <v>24</v>
      </c>
      <c r="D301" s="27" t="s">
        <v>25</v>
      </c>
      <c r="E301" s="27" t="s">
        <v>26</v>
      </c>
      <c r="F301" s="91" t="s">
        <v>295</v>
      </c>
      <c r="G301" s="91" t="s">
        <v>340</v>
      </c>
      <c r="H301" s="91" t="s">
        <v>51</v>
      </c>
      <c r="I301" s="91">
        <v>4</v>
      </c>
      <c r="J301" s="91" t="s">
        <v>297</v>
      </c>
      <c r="K301" s="27" t="s">
        <v>31</v>
      </c>
      <c r="L301" s="91">
        <v>4</v>
      </c>
      <c r="M301" s="27">
        <f t="shared" si="11"/>
        <v>1248</v>
      </c>
      <c r="N301" s="179"/>
      <c r="O301" s="24" t="s">
        <v>32</v>
      </c>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row>
    <row r="302" s="276" customFormat="1" customHeight="1" spans="1:44">
      <c r="A302" s="27">
        <v>297</v>
      </c>
      <c r="B302" s="27" t="s">
        <v>23</v>
      </c>
      <c r="C302" s="27" t="s">
        <v>24</v>
      </c>
      <c r="D302" s="27" t="s">
        <v>25</v>
      </c>
      <c r="E302" s="27" t="s">
        <v>26</v>
      </c>
      <c r="F302" s="91" t="s">
        <v>295</v>
      </c>
      <c r="G302" s="91" t="s">
        <v>341</v>
      </c>
      <c r="H302" s="91" t="s">
        <v>51</v>
      </c>
      <c r="I302" s="91">
        <v>2</v>
      </c>
      <c r="J302" s="91" t="s">
        <v>297</v>
      </c>
      <c r="K302" s="27" t="s">
        <v>31</v>
      </c>
      <c r="L302" s="91">
        <v>2</v>
      </c>
      <c r="M302" s="27">
        <f t="shared" si="11"/>
        <v>624</v>
      </c>
      <c r="N302" s="179"/>
      <c r="O302" s="24" t="s">
        <v>32</v>
      </c>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row>
    <row r="303" s="276" customFormat="1" customHeight="1" spans="1:44">
      <c r="A303" s="27">
        <v>298</v>
      </c>
      <c r="B303" s="27" t="s">
        <v>23</v>
      </c>
      <c r="C303" s="27" t="s">
        <v>24</v>
      </c>
      <c r="D303" s="27" t="s">
        <v>25</v>
      </c>
      <c r="E303" s="27" t="s">
        <v>26</v>
      </c>
      <c r="F303" s="91" t="s">
        <v>295</v>
      </c>
      <c r="G303" s="91" t="s">
        <v>342</v>
      </c>
      <c r="H303" s="91" t="s">
        <v>51</v>
      </c>
      <c r="I303" s="91">
        <v>2</v>
      </c>
      <c r="J303" s="91" t="s">
        <v>297</v>
      </c>
      <c r="K303" s="27" t="s">
        <v>31</v>
      </c>
      <c r="L303" s="91">
        <v>2</v>
      </c>
      <c r="M303" s="27">
        <f t="shared" si="11"/>
        <v>624</v>
      </c>
      <c r="N303" s="179"/>
      <c r="O303" s="24" t="s">
        <v>32</v>
      </c>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row>
    <row r="304" s="276" customFormat="1" customHeight="1" spans="1:44">
      <c r="A304" s="27">
        <v>299</v>
      </c>
      <c r="B304" s="27" t="s">
        <v>23</v>
      </c>
      <c r="C304" s="27" t="s">
        <v>24</v>
      </c>
      <c r="D304" s="27" t="s">
        <v>25</v>
      </c>
      <c r="E304" s="27" t="s">
        <v>26</v>
      </c>
      <c r="F304" s="91" t="s">
        <v>295</v>
      </c>
      <c r="G304" s="91" t="s">
        <v>343</v>
      </c>
      <c r="H304" s="91" t="s">
        <v>51</v>
      </c>
      <c r="I304" s="91">
        <v>4</v>
      </c>
      <c r="J304" s="91" t="s">
        <v>297</v>
      </c>
      <c r="K304" s="27" t="s">
        <v>31</v>
      </c>
      <c r="L304" s="91">
        <v>4</v>
      </c>
      <c r="M304" s="27">
        <f t="shared" si="11"/>
        <v>1248</v>
      </c>
      <c r="N304" s="179"/>
      <c r="O304" s="24" t="s">
        <v>32</v>
      </c>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row>
    <row r="305" s="276" customFormat="1" customHeight="1" spans="1:44">
      <c r="A305" s="27">
        <v>300</v>
      </c>
      <c r="B305" s="27" t="s">
        <v>23</v>
      </c>
      <c r="C305" s="27" t="s">
        <v>24</v>
      </c>
      <c r="D305" s="27" t="s">
        <v>25</v>
      </c>
      <c r="E305" s="27" t="s">
        <v>26</v>
      </c>
      <c r="F305" s="91" t="s">
        <v>295</v>
      </c>
      <c r="G305" s="91" t="s">
        <v>344</v>
      </c>
      <c r="H305" s="91" t="s">
        <v>51</v>
      </c>
      <c r="I305" s="91">
        <v>3</v>
      </c>
      <c r="J305" s="91" t="s">
        <v>297</v>
      </c>
      <c r="K305" s="27" t="s">
        <v>31</v>
      </c>
      <c r="L305" s="91">
        <v>3</v>
      </c>
      <c r="M305" s="27">
        <f t="shared" si="11"/>
        <v>936</v>
      </c>
      <c r="N305" s="179"/>
      <c r="O305" s="24" t="s">
        <v>32</v>
      </c>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row>
    <row r="306" s="276" customFormat="1" customHeight="1" spans="1:44">
      <c r="A306" s="27">
        <v>301</v>
      </c>
      <c r="B306" s="27" t="s">
        <v>23</v>
      </c>
      <c r="C306" s="27" t="s">
        <v>24</v>
      </c>
      <c r="D306" s="27" t="s">
        <v>25</v>
      </c>
      <c r="E306" s="27" t="s">
        <v>26</v>
      </c>
      <c r="F306" s="91" t="s">
        <v>295</v>
      </c>
      <c r="G306" s="91" t="s">
        <v>345</v>
      </c>
      <c r="H306" s="91" t="s">
        <v>227</v>
      </c>
      <c r="I306" s="91">
        <v>3</v>
      </c>
      <c r="J306" s="91" t="s">
        <v>297</v>
      </c>
      <c r="K306" s="27" t="s">
        <v>31</v>
      </c>
      <c r="L306" s="91">
        <v>3</v>
      </c>
      <c r="M306" s="27">
        <f>L306*130</f>
        <v>390</v>
      </c>
      <c r="N306" s="179"/>
      <c r="O306" s="24" t="s">
        <v>32</v>
      </c>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row>
    <row r="307" s="276" customFormat="1" customHeight="1" spans="1:44">
      <c r="A307" s="27">
        <v>302</v>
      </c>
      <c r="B307" s="27" t="s">
        <v>23</v>
      </c>
      <c r="C307" s="27" t="s">
        <v>24</v>
      </c>
      <c r="D307" s="27" t="s">
        <v>25</v>
      </c>
      <c r="E307" s="27" t="s">
        <v>26</v>
      </c>
      <c r="F307" s="91" t="s">
        <v>295</v>
      </c>
      <c r="G307" s="91" t="s">
        <v>346</v>
      </c>
      <c r="H307" s="91" t="s">
        <v>227</v>
      </c>
      <c r="I307" s="91">
        <v>3</v>
      </c>
      <c r="J307" s="91" t="s">
        <v>297</v>
      </c>
      <c r="K307" s="27" t="s">
        <v>31</v>
      </c>
      <c r="L307" s="91">
        <v>3</v>
      </c>
      <c r="M307" s="27">
        <f>L307*130</f>
        <v>390</v>
      </c>
      <c r="N307" s="179"/>
      <c r="O307" s="24" t="s">
        <v>32</v>
      </c>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row>
    <row r="308" s="276" customFormat="1" customHeight="1" spans="1:44">
      <c r="A308" s="27">
        <v>303</v>
      </c>
      <c r="B308" s="27" t="s">
        <v>23</v>
      </c>
      <c r="C308" s="27" t="s">
        <v>24</v>
      </c>
      <c r="D308" s="27" t="s">
        <v>25</v>
      </c>
      <c r="E308" s="27" t="s">
        <v>26</v>
      </c>
      <c r="F308" s="91" t="s">
        <v>295</v>
      </c>
      <c r="G308" s="91" t="s">
        <v>347</v>
      </c>
      <c r="H308" s="91" t="s">
        <v>51</v>
      </c>
      <c r="I308" s="91">
        <v>3</v>
      </c>
      <c r="J308" s="91" t="s">
        <v>297</v>
      </c>
      <c r="K308" s="27" t="s">
        <v>31</v>
      </c>
      <c r="L308" s="91">
        <v>3</v>
      </c>
      <c r="M308" s="27">
        <f>L308*312</f>
        <v>936</v>
      </c>
      <c r="N308" s="179"/>
      <c r="O308" s="24" t="s">
        <v>32</v>
      </c>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row>
    <row r="309" s="276" customFormat="1" customHeight="1" spans="1:44">
      <c r="A309" s="27">
        <v>304</v>
      </c>
      <c r="B309" s="27" t="s">
        <v>23</v>
      </c>
      <c r="C309" s="27" t="s">
        <v>24</v>
      </c>
      <c r="D309" s="27" t="s">
        <v>25</v>
      </c>
      <c r="E309" s="27" t="s">
        <v>26</v>
      </c>
      <c r="F309" s="91" t="s">
        <v>295</v>
      </c>
      <c r="G309" s="91" t="s">
        <v>348</v>
      </c>
      <c r="H309" s="91" t="s">
        <v>349</v>
      </c>
      <c r="I309" s="91">
        <v>2</v>
      </c>
      <c r="J309" s="91" t="s">
        <v>297</v>
      </c>
      <c r="K309" s="27" t="s">
        <v>31</v>
      </c>
      <c r="L309" s="91">
        <v>2</v>
      </c>
      <c r="M309" s="27">
        <f>L309*130</f>
        <v>260</v>
      </c>
      <c r="N309" s="179"/>
      <c r="O309" s="24" t="s">
        <v>32</v>
      </c>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row>
    <row r="310" s="276" customFormat="1" customHeight="1" spans="1:44">
      <c r="A310" s="27">
        <v>305</v>
      </c>
      <c r="B310" s="27" t="s">
        <v>23</v>
      </c>
      <c r="C310" s="27" t="s">
        <v>24</v>
      </c>
      <c r="D310" s="27" t="s">
        <v>25</v>
      </c>
      <c r="E310" s="27" t="s">
        <v>26</v>
      </c>
      <c r="F310" s="91" t="s">
        <v>295</v>
      </c>
      <c r="G310" s="91" t="s">
        <v>350</v>
      </c>
      <c r="H310" s="91" t="s">
        <v>227</v>
      </c>
      <c r="I310" s="91">
        <v>3</v>
      </c>
      <c r="J310" s="91" t="s">
        <v>297</v>
      </c>
      <c r="K310" s="27" t="s">
        <v>31</v>
      </c>
      <c r="L310" s="91">
        <v>3</v>
      </c>
      <c r="M310" s="27">
        <f>L310*130</f>
        <v>390</v>
      </c>
      <c r="N310" s="179"/>
      <c r="O310" s="24" t="s">
        <v>32</v>
      </c>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row>
    <row r="311" s="276" customFormat="1" customHeight="1" spans="1:44">
      <c r="A311" s="27">
        <v>306</v>
      </c>
      <c r="B311" s="27" t="s">
        <v>23</v>
      </c>
      <c r="C311" s="27" t="s">
        <v>24</v>
      </c>
      <c r="D311" s="27" t="s">
        <v>25</v>
      </c>
      <c r="E311" s="27" t="s">
        <v>26</v>
      </c>
      <c r="F311" s="91" t="s">
        <v>295</v>
      </c>
      <c r="G311" s="91" t="s">
        <v>351</v>
      </c>
      <c r="H311" s="91" t="s">
        <v>51</v>
      </c>
      <c r="I311" s="91">
        <v>3</v>
      </c>
      <c r="J311" s="91" t="s">
        <v>297</v>
      </c>
      <c r="K311" s="27" t="s">
        <v>31</v>
      </c>
      <c r="L311" s="91">
        <v>3</v>
      </c>
      <c r="M311" s="27">
        <f>L311*312</f>
        <v>936</v>
      </c>
      <c r="N311" s="179"/>
      <c r="O311" s="24" t="s">
        <v>32</v>
      </c>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row>
    <row r="312" s="276" customFormat="1" customHeight="1" spans="1:44">
      <c r="A312" s="27">
        <v>307</v>
      </c>
      <c r="B312" s="27" t="s">
        <v>23</v>
      </c>
      <c r="C312" s="27" t="s">
        <v>24</v>
      </c>
      <c r="D312" s="27" t="s">
        <v>25</v>
      </c>
      <c r="E312" s="27" t="s">
        <v>26</v>
      </c>
      <c r="F312" s="91" t="s">
        <v>295</v>
      </c>
      <c r="G312" s="91" t="s">
        <v>352</v>
      </c>
      <c r="H312" s="91" t="s">
        <v>227</v>
      </c>
      <c r="I312" s="91">
        <v>4</v>
      </c>
      <c r="J312" s="91" t="s">
        <v>297</v>
      </c>
      <c r="K312" s="27" t="s">
        <v>31</v>
      </c>
      <c r="L312" s="91">
        <v>4</v>
      </c>
      <c r="M312" s="27">
        <f>L312*130</f>
        <v>520</v>
      </c>
      <c r="N312" s="179"/>
      <c r="O312" s="24" t="s">
        <v>32</v>
      </c>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row>
    <row r="313" s="276" customFormat="1" customHeight="1" spans="1:44">
      <c r="A313" s="27">
        <v>308</v>
      </c>
      <c r="B313" s="27" t="s">
        <v>23</v>
      </c>
      <c r="C313" s="27" t="s">
        <v>24</v>
      </c>
      <c r="D313" s="27" t="s">
        <v>25</v>
      </c>
      <c r="E313" s="27" t="s">
        <v>26</v>
      </c>
      <c r="F313" s="91" t="s">
        <v>295</v>
      </c>
      <c r="G313" s="91" t="s">
        <v>353</v>
      </c>
      <c r="H313" s="91" t="s">
        <v>51</v>
      </c>
      <c r="I313" s="91">
        <v>3</v>
      </c>
      <c r="J313" s="91" t="s">
        <v>297</v>
      </c>
      <c r="K313" s="27" t="s">
        <v>31</v>
      </c>
      <c r="L313" s="91">
        <v>3</v>
      </c>
      <c r="M313" s="27">
        <f>L313*312</f>
        <v>936</v>
      </c>
      <c r="N313" s="179"/>
      <c r="O313" s="24" t="s">
        <v>32</v>
      </c>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row>
    <row r="314" s="276" customFormat="1" customHeight="1" spans="1:44">
      <c r="A314" s="27">
        <v>309</v>
      </c>
      <c r="B314" s="27" t="s">
        <v>23</v>
      </c>
      <c r="C314" s="27" t="s">
        <v>24</v>
      </c>
      <c r="D314" s="27" t="s">
        <v>25</v>
      </c>
      <c r="E314" s="27" t="s">
        <v>26</v>
      </c>
      <c r="F314" s="91" t="s">
        <v>295</v>
      </c>
      <c r="G314" s="91" t="s">
        <v>354</v>
      </c>
      <c r="H314" s="91" t="s">
        <v>227</v>
      </c>
      <c r="I314" s="91">
        <v>4</v>
      </c>
      <c r="J314" s="91" t="s">
        <v>297</v>
      </c>
      <c r="K314" s="27" t="s">
        <v>31</v>
      </c>
      <c r="L314" s="91">
        <v>4</v>
      </c>
      <c r="M314" s="27">
        <f>L314*130</f>
        <v>520</v>
      </c>
      <c r="N314" s="179"/>
      <c r="O314" s="24" t="s">
        <v>32</v>
      </c>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row>
    <row r="315" s="276" customFormat="1" customHeight="1" spans="1:44">
      <c r="A315" s="27">
        <v>310</v>
      </c>
      <c r="B315" s="27" t="s">
        <v>23</v>
      </c>
      <c r="C315" s="27" t="s">
        <v>24</v>
      </c>
      <c r="D315" s="27" t="s">
        <v>25</v>
      </c>
      <c r="E315" s="27" t="s">
        <v>26</v>
      </c>
      <c r="F315" s="91" t="s">
        <v>295</v>
      </c>
      <c r="G315" s="91" t="s">
        <v>355</v>
      </c>
      <c r="H315" s="91" t="s">
        <v>51</v>
      </c>
      <c r="I315" s="91">
        <v>2</v>
      </c>
      <c r="J315" s="91" t="s">
        <v>297</v>
      </c>
      <c r="K315" s="27" t="s">
        <v>31</v>
      </c>
      <c r="L315" s="91">
        <v>2</v>
      </c>
      <c r="M315" s="27">
        <f>L315*312</f>
        <v>624</v>
      </c>
      <c r="N315" s="179"/>
      <c r="O315" s="24" t="s">
        <v>32</v>
      </c>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row>
    <row r="316" s="276" customFormat="1" customHeight="1" spans="1:44">
      <c r="A316" s="27">
        <v>311</v>
      </c>
      <c r="B316" s="27" t="s">
        <v>23</v>
      </c>
      <c r="C316" s="27" t="s">
        <v>24</v>
      </c>
      <c r="D316" s="27" t="s">
        <v>25</v>
      </c>
      <c r="E316" s="27" t="s">
        <v>26</v>
      </c>
      <c r="F316" s="91" t="s">
        <v>295</v>
      </c>
      <c r="G316" s="91" t="s">
        <v>356</v>
      </c>
      <c r="H316" s="91" t="s">
        <v>51</v>
      </c>
      <c r="I316" s="91">
        <v>1</v>
      </c>
      <c r="J316" s="91" t="s">
        <v>297</v>
      </c>
      <c r="K316" s="27" t="s">
        <v>31</v>
      </c>
      <c r="L316" s="91">
        <v>1</v>
      </c>
      <c r="M316" s="27">
        <f>L316*312</f>
        <v>312</v>
      </c>
      <c r="N316" s="179"/>
      <c r="O316" s="24" t="s">
        <v>32</v>
      </c>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row>
    <row r="317" s="276" customFormat="1" customHeight="1" spans="1:44">
      <c r="A317" s="27">
        <v>312</v>
      </c>
      <c r="B317" s="27" t="s">
        <v>23</v>
      </c>
      <c r="C317" s="27" t="s">
        <v>24</v>
      </c>
      <c r="D317" s="27" t="s">
        <v>25</v>
      </c>
      <c r="E317" s="27" t="s">
        <v>26</v>
      </c>
      <c r="F317" s="91" t="s">
        <v>295</v>
      </c>
      <c r="G317" s="91" t="s">
        <v>357</v>
      </c>
      <c r="H317" s="91" t="s">
        <v>51</v>
      </c>
      <c r="I317" s="91">
        <v>1</v>
      </c>
      <c r="J317" s="91" t="s">
        <v>297</v>
      </c>
      <c r="K317" s="27" t="s">
        <v>31</v>
      </c>
      <c r="L317" s="91">
        <v>1</v>
      </c>
      <c r="M317" s="27">
        <f>L317*312</f>
        <v>312</v>
      </c>
      <c r="N317" s="179"/>
      <c r="O317" s="24" t="s">
        <v>32</v>
      </c>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row>
    <row r="318" s="276" customFormat="1" customHeight="1" spans="1:44">
      <c r="A318" s="27">
        <v>313</v>
      </c>
      <c r="B318" s="27" t="s">
        <v>23</v>
      </c>
      <c r="C318" s="27" t="s">
        <v>24</v>
      </c>
      <c r="D318" s="27" t="s">
        <v>25</v>
      </c>
      <c r="E318" s="27" t="s">
        <v>26</v>
      </c>
      <c r="F318" s="91" t="s">
        <v>295</v>
      </c>
      <c r="G318" s="91" t="s">
        <v>358</v>
      </c>
      <c r="H318" s="91" t="s">
        <v>51</v>
      </c>
      <c r="I318" s="91">
        <v>1</v>
      </c>
      <c r="J318" s="91" t="s">
        <v>297</v>
      </c>
      <c r="K318" s="27" t="s">
        <v>31</v>
      </c>
      <c r="L318" s="91">
        <v>1</v>
      </c>
      <c r="M318" s="27">
        <f>L318*312</f>
        <v>312</v>
      </c>
      <c r="N318" s="179"/>
      <c r="O318" s="24" t="s">
        <v>32</v>
      </c>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row>
    <row r="319" s="276" customFormat="1" customHeight="1" spans="1:44">
      <c r="A319" s="27">
        <v>314</v>
      </c>
      <c r="B319" s="27" t="s">
        <v>23</v>
      </c>
      <c r="C319" s="27" t="s">
        <v>24</v>
      </c>
      <c r="D319" s="27" t="s">
        <v>25</v>
      </c>
      <c r="E319" s="27" t="s">
        <v>26</v>
      </c>
      <c r="F319" s="91" t="s">
        <v>295</v>
      </c>
      <c r="G319" s="91" t="s">
        <v>359</v>
      </c>
      <c r="H319" s="91" t="s">
        <v>51</v>
      </c>
      <c r="I319" s="91">
        <v>1</v>
      </c>
      <c r="J319" s="91" t="s">
        <v>297</v>
      </c>
      <c r="K319" s="27" t="s">
        <v>31</v>
      </c>
      <c r="L319" s="91">
        <v>1</v>
      </c>
      <c r="M319" s="27">
        <f>L319*312</f>
        <v>312</v>
      </c>
      <c r="N319" s="179"/>
      <c r="O319" s="24" t="s">
        <v>32</v>
      </c>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row>
    <row r="320" s="276" customFormat="1" customHeight="1" spans="1:44">
      <c r="A320" s="27">
        <v>315</v>
      </c>
      <c r="B320" s="27" t="s">
        <v>23</v>
      </c>
      <c r="C320" s="27" t="s">
        <v>24</v>
      </c>
      <c r="D320" s="27" t="s">
        <v>25</v>
      </c>
      <c r="E320" s="27" t="s">
        <v>26</v>
      </c>
      <c r="F320" s="91" t="s">
        <v>295</v>
      </c>
      <c r="G320" s="91" t="s">
        <v>360</v>
      </c>
      <c r="H320" s="91" t="s">
        <v>227</v>
      </c>
      <c r="I320" s="91">
        <v>4</v>
      </c>
      <c r="J320" s="91" t="s">
        <v>297</v>
      </c>
      <c r="K320" s="27" t="s">
        <v>31</v>
      </c>
      <c r="L320" s="91">
        <v>4</v>
      </c>
      <c r="M320" s="27">
        <f>L320*130</f>
        <v>520</v>
      </c>
      <c r="N320" s="179"/>
      <c r="O320" s="24" t="s">
        <v>32</v>
      </c>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row>
    <row r="321" s="276" customFormat="1" customHeight="1" spans="1:44">
      <c r="A321" s="27">
        <v>316</v>
      </c>
      <c r="B321" s="27" t="s">
        <v>23</v>
      </c>
      <c r="C321" s="27" t="s">
        <v>24</v>
      </c>
      <c r="D321" s="27" t="s">
        <v>25</v>
      </c>
      <c r="E321" s="27" t="s">
        <v>26</v>
      </c>
      <c r="F321" s="91" t="s">
        <v>295</v>
      </c>
      <c r="G321" s="91" t="s">
        <v>361</v>
      </c>
      <c r="H321" s="91" t="s">
        <v>51</v>
      </c>
      <c r="I321" s="91">
        <v>2</v>
      </c>
      <c r="J321" s="91" t="s">
        <v>297</v>
      </c>
      <c r="K321" s="27" t="s">
        <v>31</v>
      </c>
      <c r="L321" s="91">
        <v>2</v>
      </c>
      <c r="M321" s="27">
        <f>L321*312</f>
        <v>624</v>
      </c>
      <c r="N321" s="179"/>
      <c r="O321" s="24" t="s">
        <v>32</v>
      </c>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row>
    <row r="322" s="276" customFormat="1" customHeight="1" spans="1:44">
      <c r="A322" s="27">
        <v>317</v>
      </c>
      <c r="B322" s="27" t="s">
        <v>23</v>
      </c>
      <c r="C322" s="27" t="s">
        <v>24</v>
      </c>
      <c r="D322" s="27" t="s">
        <v>25</v>
      </c>
      <c r="E322" s="27" t="s">
        <v>26</v>
      </c>
      <c r="F322" s="91" t="s">
        <v>295</v>
      </c>
      <c r="G322" s="91" t="s">
        <v>362</v>
      </c>
      <c r="H322" s="91" t="s">
        <v>227</v>
      </c>
      <c r="I322" s="91">
        <v>1</v>
      </c>
      <c r="J322" s="91" t="s">
        <v>297</v>
      </c>
      <c r="K322" s="27" t="s">
        <v>31</v>
      </c>
      <c r="L322" s="91">
        <v>1</v>
      </c>
      <c r="M322" s="27">
        <f>L322*130</f>
        <v>130</v>
      </c>
      <c r="N322" s="179"/>
      <c r="O322" s="24" t="s">
        <v>32</v>
      </c>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row>
    <row r="323" s="276" customFormat="1" customHeight="1" spans="1:44">
      <c r="A323" s="27">
        <v>318</v>
      </c>
      <c r="B323" s="27" t="s">
        <v>23</v>
      </c>
      <c r="C323" s="27" t="s">
        <v>24</v>
      </c>
      <c r="D323" s="27" t="s">
        <v>25</v>
      </c>
      <c r="E323" s="27" t="s">
        <v>26</v>
      </c>
      <c r="F323" s="91" t="s">
        <v>295</v>
      </c>
      <c r="G323" s="91" t="s">
        <v>363</v>
      </c>
      <c r="H323" s="91" t="s">
        <v>51</v>
      </c>
      <c r="I323" s="91">
        <v>3</v>
      </c>
      <c r="J323" s="91" t="s">
        <v>297</v>
      </c>
      <c r="K323" s="27" t="s">
        <v>31</v>
      </c>
      <c r="L323" s="91">
        <v>3</v>
      </c>
      <c r="M323" s="27">
        <f>L323*312</f>
        <v>936</v>
      </c>
      <c r="N323" s="179"/>
      <c r="O323" s="24" t="s">
        <v>32</v>
      </c>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row>
    <row r="324" s="276" customFormat="1" customHeight="1" spans="1:44">
      <c r="A324" s="27">
        <v>319</v>
      </c>
      <c r="B324" s="27" t="s">
        <v>23</v>
      </c>
      <c r="C324" s="27" t="s">
        <v>24</v>
      </c>
      <c r="D324" s="27" t="s">
        <v>25</v>
      </c>
      <c r="E324" s="27" t="s">
        <v>26</v>
      </c>
      <c r="F324" s="91" t="s">
        <v>295</v>
      </c>
      <c r="G324" s="91" t="s">
        <v>364</v>
      </c>
      <c r="H324" s="91" t="s">
        <v>51</v>
      </c>
      <c r="I324" s="91">
        <v>1</v>
      </c>
      <c r="J324" s="91" t="s">
        <v>297</v>
      </c>
      <c r="K324" s="27" t="s">
        <v>31</v>
      </c>
      <c r="L324" s="91">
        <v>1</v>
      </c>
      <c r="M324" s="27">
        <f>L324*312</f>
        <v>312</v>
      </c>
      <c r="N324" s="179"/>
      <c r="O324" s="24" t="s">
        <v>32</v>
      </c>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row>
    <row r="325" s="276" customFormat="1" customHeight="1" spans="1:44">
      <c r="A325" s="27">
        <v>320</v>
      </c>
      <c r="B325" s="27" t="s">
        <v>23</v>
      </c>
      <c r="C325" s="27" t="s">
        <v>24</v>
      </c>
      <c r="D325" s="27" t="s">
        <v>25</v>
      </c>
      <c r="E325" s="27" t="s">
        <v>26</v>
      </c>
      <c r="F325" s="91" t="s">
        <v>295</v>
      </c>
      <c r="G325" s="91" t="s">
        <v>365</v>
      </c>
      <c r="H325" s="91" t="s">
        <v>227</v>
      </c>
      <c r="I325" s="91">
        <v>4</v>
      </c>
      <c r="J325" s="91" t="s">
        <v>297</v>
      </c>
      <c r="K325" s="27" t="s">
        <v>31</v>
      </c>
      <c r="L325" s="91">
        <v>4</v>
      </c>
      <c r="M325" s="27">
        <f t="shared" ref="M325:M338" si="12">L325*130</f>
        <v>520</v>
      </c>
      <c r="N325" s="179"/>
      <c r="O325" s="24" t="s">
        <v>32</v>
      </c>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row>
    <row r="326" s="276" customFormat="1" customHeight="1" spans="1:44">
      <c r="A326" s="27">
        <v>321</v>
      </c>
      <c r="B326" s="27" t="s">
        <v>23</v>
      </c>
      <c r="C326" s="27" t="s">
        <v>24</v>
      </c>
      <c r="D326" s="27" t="s">
        <v>25</v>
      </c>
      <c r="E326" s="27" t="s">
        <v>26</v>
      </c>
      <c r="F326" s="91" t="s">
        <v>295</v>
      </c>
      <c r="G326" s="91" t="s">
        <v>366</v>
      </c>
      <c r="H326" s="91" t="s">
        <v>227</v>
      </c>
      <c r="I326" s="91">
        <v>6</v>
      </c>
      <c r="J326" s="91" t="s">
        <v>297</v>
      </c>
      <c r="K326" s="27" t="s">
        <v>31</v>
      </c>
      <c r="L326" s="91">
        <v>6</v>
      </c>
      <c r="M326" s="27">
        <f t="shared" si="12"/>
        <v>780</v>
      </c>
      <c r="N326" s="179"/>
      <c r="O326" s="24" t="s">
        <v>32</v>
      </c>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row>
    <row r="327" s="276" customFormat="1" customHeight="1" spans="1:44">
      <c r="A327" s="27">
        <v>322</v>
      </c>
      <c r="B327" s="27" t="s">
        <v>23</v>
      </c>
      <c r="C327" s="27" t="s">
        <v>24</v>
      </c>
      <c r="D327" s="27" t="s">
        <v>25</v>
      </c>
      <c r="E327" s="27" t="s">
        <v>26</v>
      </c>
      <c r="F327" s="91" t="s">
        <v>295</v>
      </c>
      <c r="G327" s="91" t="s">
        <v>367</v>
      </c>
      <c r="H327" s="91" t="s">
        <v>227</v>
      </c>
      <c r="I327" s="91">
        <v>1</v>
      </c>
      <c r="J327" s="91" t="s">
        <v>297</v>
      </c>
      <c r="K327" s="27" t="s">
        <v>31</v>
      </c>
      <c r="L327" s="91">
        <v>1</v>
      </c>
      <c r="M327" s="27">
        <f t="shared" si="12"/>
        <v>130</v>
      </c>
      <c r="N327" s="179"/>
      <c r="O327" s="24" t="s">
        <v>32</v>
      </c>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row>
    <row r="328" s="276" customFormat="1" customHeight="1" spans="1:44">
      <c r="A328" s="27">
        <v>323</v>
      </c>
      <c r="B328" s="27" t="s">
        <v>23</v>
      </c>
      <c r="C328" s="27" t="s">
        <v>24</v>
      </c>
      <c r="D328" s="27" t="s">
        <v>25</v>
      </c>
      <c r="E328" s="27" t="s">
        <v>26</v>
      </c>
      <c r="F328" s="91" t="s">
        <v>295</v>
      </c>
      <c r="G328" s="91" t="s">
        <v>368</v>
      </c>
      <c r="H328" s="91" t="s">
        <v>227</v>
      </c>
      <c r="I328" s="91">
        <v>4</v>
      </c>
      <c r="J328" s="91" t="s">
        <v>297</v>
      </c>
      <c r="K328" s="27" t="s">
        <v>31</v>
      </c>
      <c r="L328" s="91">
        <v>4</v>
      </c>
      <c r="M328" s="27">
        <f t="shared" si="12"/>
        <v>520</v>
      </c>
      <c r="N328" s="179"/>
      <c r="O328" s="24" t="s">
        <v>32</v>
      </c>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row>
    <row r="329" s="276" customFormat="1" customHeight="1" spans="1:44">
      <c r="A329" s="27">
        <v>324</v>
      </c>
      <c r="B329" s="27" t="s">
        <v>23</v>
      </c>
      <c r="C329" s="27" t="s">
        <v>24</v>
      </c>
      <c r="D329" s="27" t="s">
        <v>25</v>
      </c>
      <c r="E329" s="27" t="s">
        <v>26</v>
      </c>
      <c r="F329" s="91" t="s">
        <v>295</v>
      </c>
      <c r="G329" s="91" t="s">
        <v>369</v>
      </c>
      <c r="H329" s="91" t="s">
        <v>227</v>
      </c>
      <c r="I329" s="91">
        <v>4</v>
      </c>
      <c r="J329" s="91" t="s">
        <v>297</v>
      </c>
      <c r="K329" s="27" t="s">
        <v>31</v>
      </c>
      <c r="L329" s="91">
        <v>4</v>
      </c>
      <c r="M329" s="27">
        <f t="shared" si="12"/>
        <v>520</v>
      </c>
      <c r="N329" s="179"/>
      <c r="O329" s="24" t="s">
        <v>32</v>
      </c>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row>
    <row r="330" s="276" customFormat="1" customHeight="1" spans="1:44">
      <c r="A330" s="27">
        <v>325</v>
      </c>
      <c r="B330" s="27" t="s">
        <v>23</v>
      </c>
      <c r="C330" s="27" t="s">
        <v>24</v>
      </c>
      <c r="D330" s="27" t="s">
        <v>25</v>
      </c>
      <c r="E330" s="27" t="s">
        <v>26</v>
      </c>
      <c r="F330" s="91" t="s">
        <v>295</v>
      </c>
      <c r="G330" s="91" t="s">
        <v>370</v>
      </c>
      <c r="H330" s="91" t="s">
        <v>227</v>
      </c>
      <c r="I330" s="91">
        <v>2</v>
      </c>
      <c r="J330" s="91" t="s">
        <v>297</v>
      </c>
      <c r="K330" s="27" t="s">
        <v>31</v>
      </c>
      <c r="L330" s="91">
        <v>2</v>
      </c>
      <c r="M330" s="27">
        <f t="shared" si="12"/>
        <v>260</v>
      </c>
      <c r="N330" s="179"/>
      <c r="O330" s="24" t="s">
        <v>32</v>
      </c>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row>
    <row r="331" s="276" customFormat="1" customHeight="1" spans="1:44">
      <c r="A331" s="27">
        <v>326</v>
      </c>
      <c r="B331" s="27" t="s">
        <v>23</v>
      </c>
      <c r="C331" s="27" t="s">
        <v>24</v>
      </c>
      <c r="D331" s="27" t="s">
        <v>25</v>
      </c>
      <c r="E331" s="27" t="s">
        <v>26</v>
      </c>
      <c r="F331" s="91" t="s">
        <v>295</v>
      </c>
      <c r="G331" s="91" t="s">
        <v>371</v>
      </c>
      <c r="H331" s="91" t="s">
        <v>227</v>
      </c>
      <c r="I331" s="91">
        <v>3</v>
      </c>
      <c r="J331" s="91" t="s">
        <v>297</v>
      </c>
      <c r="K331" s="27" t="s">
        <v>31</v>
      </c>
      <c r="L331" s="91">
        <v>3</v>
      </c>
      <c r="M331" s="27">
        <f t="shared" si="12"/>
        <v>390</v>
      </c>
      <c r="N331" s="179"/>
      <c r="O331" s="24" t="s">
        <v>32</v>
      </c>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row>
    <row r="332" s="276" customFormat="1" customHeight="1" spans="1:44">
      <c r="A332" s="27">
        <v>327</v>
      </c>
      <c r="B332" s="27" t="s">
        <v>23</v>
      </c>
      <c r="C332" s="27" t="s">
        <v>24</v>
      </c>
      <c r="D332" s="27" t="s">
        <v>25</v>
      </c>
      <c r="E332" s="27" t="s">
        <v>26</v>
      </c>
      <c r="F332" s="91" t="s">
        <v>295</v>
      </c>
      <c r="G332" s="91" t="s">
        <v>372</v>
      </c>
      <c r="H332" s="91" t="s">
        <v>227</v>
      </c>
      <c r="I332" s="91">
        <v>4</v>
      </c>
      <c r="J332" s="91" t="s">
        <v>297</v>
      </c>
      <c r="K332" s="27" t="s">
        <v>31</v>
      </c>
      <c r="L332" s="91">
        <v>4</v>
      </c>
      <c r="M332" s="27">
        <f t="shared" si="12"/>
        <v>520</v>
      </c>
      <c r="N332" s="179"/>
      <c r="O332" s="24" t="s">
        <v>32</v>
      </c>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row>
    <row r="333" s="277" customFormat="1" customHeight="1" spans="1:44">
      <c r="A333" s="27">
        <v>328</v>
      </c>
      <c r="B333" s="27" t="s">
        <v>23</v>
      </c>
      <c r="C333" s="27" t="s">
        <v>24</v>
      </c>
      <c r="D333" s="27" t="s">
        <v>25</v>
      </c>
      <c r="E333" s="27" t="s">
        <v>26</v>
      </c>
      <c r="F333" s="91" t="s">
        <v>295</v>
      </c>
      <c r="G333" s="91" t="s">
        <v>373</v>
      </c>
      <c r="H333" s="91" t="s">
        <v>227</v>
      </c>
      <c r="I333" s="91">
        <v>4</v>
      </c>
      <c r="J333" s="91" t="s">
        <v>297</v>
      </c>
      <c r="K333" s="27" t="s">
        <v>31</v>
      </c>
      <c r="L333" s="91">
        <v>4</v>
      </c>
      <c r="M333" s="27">
        <f t="shared" si="12"/>
        <v>520</v>
      </c>
      <c r="N333" s="179"/>
      <c r="O333" s="24" t="s">
        <v>32</v>
      </c>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row>
    <row r="334" s="276" customFormat="1" customHeight="1" spans="1:44">
      <c r="A334" s="27">
        <v>329</v>
      </c>
      <c r="B334" s="27" t="s">
        <v>23</v>
      </c>
      <c r="C334" s="27" t="s">
        <v>24</v>
      </c>
      <c r="D334" s="27" t="s">
        <v>25</v>
      </c>
      <c r="E334" s="27" t="s">
        <v>26</v>
      </c>
      <c r="F334" s="91" t="s">
        <v>295</v>
      </c>
      <c r="G334" s="91" t="s">
        <v>374</v>
      </c>
      <c r="H334" s="91" t="s">
        <v>227</v>
      </c>
      <c r="I334" s="91">
        <v>2</v>
      </c>
      <c r="J334" s="91" t="s">
        <v>297</v>
      </c>
      <c r="K334" s="27" t="s">
        <v>31</v>
      </c>
      <c r="L334" s="91">
        <v>2</v>
      </c>
      <c r="M334" s="27">
        <f t="shared" si="12"/>
        <v>260</v>
      </c>
      <c r="N334" s="179"/>
      <c r="O334" s="24" t="s">
        <v>32</v>
      </c>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row>
    <row r="335" s="276" customFormat="1" customHeight="1" spans="1:44">
      <c r="A335" s="27">
        <v>330</v>
      </c>
      <c r="B335" s="27" t="s">
        <v>23</v>
      </c>
      <c r="C335" s="27" t="s">
        <v>24</v>
      </c>
      <c r="D335" s="27" t="s">
        <v>25</v>
      </c>
      <c r="E335" s="27" t="s">
        <v>26</v>
      </c>
      <c r="F335" s="91" t="s">
        <v>295</v>
      </c>
      <c r="G335" s="91" t="s">
        <v>375</v>
      </c>
      <c r="H335" s="91" t="s">
        <v>227</v>
      </c>
      <c r="I335" s="91">
        <v>3</v>
      </c>
      <c r="J335" s="91" t="s">
        <v>297</v>
      </c>
      <c r="K335" s="27" t="s">
        <v>31</v>
      </c>
      <c r="L335" s="91">
        <v>3</v>
      </c>
      <c r="M335" s="27">
        <f t="shared" si="12"/>
        <v>390</v>
      </c>
      <c r="N335" s="179"/>
      <c r="O335" s="24" t="s">
        <v>32</v>
      </c>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row>
    <row r="336" s="276" customFormat="1" customHeight="1" spans="1:44">
      <c r="A336" s="27">
        <v>331</v>
      </c>
      <c r="B336" s="27" t="s">
        <v>23</v>
      </c>
      <c r="C336" s="27" t="s">
        <v>24</v>
      </c>
      <c r="D336" s="27" t="s">
        <v>25</v>
      </c>
      <c r="E336" s="27" t="s">
        <v>26</v>
      </c>
      <c r="F336" s="91" t="s">
        <v>295</v>
      </c>
      <c r="G336" s="91" t="s">
        <v>376</v>
      </c>
      <c r="H336" s="91" t="s">
        <v>227</v>
      </c>
      <c r="I336" s="91">
        <v>3</v>
      </c>
      <c r="J336" s="91" t="s">
        <v>297</v>
      </c>
      <c r="K336" s="27" t="s">
        <v>31</v>
      </c>
      <c r="L336" s="91">
        <v>3</v>
      </c>
      <c r="M336" s="27">
        <f t="shared" si="12"/>
        <v>390</v>
      </c>
      <c r="N336" s="179"/>
      <c r="O336" s="24" t="s">
        <v>32</v>
      </c>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row>
    <row r="337" s="276" customFormat="1" customHeight="1" spans="1:44">
      <c r="A337" s="27">
        <v>332</v>
      </c>
      <c r="B337" s="27" t="s">
        <v>23</v>
      </c>
      <c r="C337" s="27" t="s">
        <v>24</v>
      </c>
      <c r="D337" s="27" t="s">
        <v>25</v>
      </c>
      <c r="E337" s="27" t="s">
        <v>26</v>
      </c>
      <c r="F337" s="91" t="s">
        <v>295</v>
      </c>
      <c r="G337" s="91" t="s">
        <v>377</v>
      </c>
      <c r="H337" s="91" t="s">
        <v>227</v>
      </c>
      <c r="I337" s="91">
        <v>6</v>
      </c>
      <c r="J337" s="91" t="s">
        <v>297</v>
      </c>
      <c r="K337" s="27" t="s">
        <v>31</v>
      </c>
      <c r="L337" s="91">
        <v>6</v>
      </c>
      <c r="M337" s="27">
        <f t="shared" si="12"/>
        <v>780</v>
      </c>
      <c r="N337" s="179"/>
      <c r="O337" s="24" t="s">
        <v>32</v>
      </c>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row>
    <row r="338" s="276" customFormat="1" customHeight="1" spans="1:44">
      <c r="A338" s="27">
        <v>333</v>
      </c>
      <c r="B338" s="27" t="s">
        <v>23</v>
      </c>
      <c r="C338" s="27" t="s">
        <v>24</v>
      </c>
      <c r="D338" s="27" t="s">
        <v>25</v>
      </c>
      <c r="E338" s="27" t="s">
        <v>26</v>
      </c>
      <c r="F338" s="91" t="s">
        <v>295</v>
      </c>
      <c r="G338" s="91" t="s">
        <v>378</v>
      </c>
      <c r="H338" s="91" t="s">
        <v>227</v>
      </c>
      <c r="I338" s="91">
        <v>2</v>
      </c>
      <c r="J338" s="91" t="s">
        <v>297</v>
      </c>
      <c r="K338" s="27" t="s">
        <v>31</v>
      </c>
      <c r="L338" s="91">
        <v>2</v>
      </c>
      <c r="M338" s="27">
        <f t="shared" si="12"/>
        <v>260</v>
      </c>
      <c r="N338" s="179"/>
      <c r="O338" s="24" t="s">
        <v>32</v>
      </c>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row>
    <row r="339" s="276" customFormat="1" customHeight="1" spans="1:44">
      <c r="A339" s="27">
        <v>334</v>
      </c>
      <c r="B339" s="27" t="s">
        <v>23</v>
      </c>
      <c r="C339" s="27" t="s">
        <v>24</v>
      </c>
      <c r="D339" s="27" t="s">
        <v>25</v>
      </c>
      <c r="E339" s="27" t="s">
        <v>26</v>
      </c>
      <c r="F339" s="91" t="s">
        <v>295</v>
      </c>
      <c r="G339" s="91" t="s">
        <v>379</v>
      </c>
      <c r="H339" s="91" t="s">
        <v>51</v>
      </c>
      <c r="I339" s="91">
        <v>7</v>
      </c>
      <c r="J339" s="91" t="s">
        <v>297</v>
      </c>
      <c r="K339" s="27" t="s">
        <v>31</v>
      </c>
      <c r="L339" s="91">
        <v>7</v>
      </c>
      <c r="M339" s="27">
        <f>L339*312</f>
        <v>2184</v>
      </c>
      <c r="N339" s="179"/>
      <c r="O339" s="24" t="s">
        <v>32</v>
      </c>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row>
    <row r="340" s="276" customFormat="1" customHeight="1" spans="1:44">
      <c r="A340" s="27">
        <v>335</v>
      </c>
      <c r="B340" s="27" t="s">
        <v>23</v>
      </c>
      <c r="C340" s="27" t="s">
        <v>24</v>
      </c>
      <c r="D340" s="27" t="s">
        <v>25</v>
      </c>
      <c r="E340" s="27" t="s">
        <v>26</v>
      </c>
      <c r="F340" s="91" t="s">
        <v>295</v>
      </c>
      <c r="G340" s="91" t="s">
        <v>380</v>
      </c>
      <c r="H340" s="91" t="s">
        <v>194</v>
      </c>
      <c r="I340" s="91">
        <v>5</v>
      </c>
      <c r="J340" s="91" t="s">
        <v>297</v>
      </c>
      <c r="K340" s="27" t="s">
        <v>31</v>
      </c>
      <c r="L340" s="91">
        <v>5</v>
      </c>
      <c r="M340" s="27">
        <f t="shared" ref="M340:M354" si="13">L340*130</f>
        <v>650</v>
      </c>
      <c r="N340" s="179"/>
      <c r="O340" s="24" t="s">
        <v>32</v>
      </c>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row>
    <row r="341" s="276" customFormat="1" customHeight="1" spans="1:44">
      <c r="A341" s="27">
        <v>336</v>
      </c>
      <c r="B341" s="27" t="s">
        <v>23</v>
      </c>
      <c r="C341" s="27" t="s">
        <v>24</v>
      </c>
      <c r="D341" s="27" t="s">
        <v>25</v>
      </c>
      <c r="E341" s="27" t="s">
        <v>26</v>
      </c>
      <c r="F341" s="91" t="s">
        <v>295</v>
      </c>
      <c r="G341" s="91" t="s">
        <v>381</v>
      </c>
      <c r="H341" s="91" t="s">
        <v>194</v>
      </c>
      <c r="I341" s="91">
        <v>4</v>
      </c>
      <c r="J341" s="91" t="s">
        <v>297</v>
      </c>
      <c r="K341" s="27" t="s">
        <v>31</v>
      </c>
      <c r="L341" s="91">
        <v>4</v>
      </c>
      <c r="M341" s="27">
        <f t="shared" si="13"/>
        <v>520</v>
      </c>
      <c r="N341" s="179"/>
      <c r="O341" s="24" t="s">
        <v>32</v>
      </c>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row>
    <row r="342" s="276" customFormat="1" customHeight="1" spans="1:44">
      <c r="A342" s="27">
        <v>337</v>
      </c>
      <c r="B342" s="27" t="s">
        <v>23</v>
      </c>
      <c r="C342" s="27" t="s">
        <v>24</v>
      </c>
      <c r="D342" s="27" t="s">
        <v>25</v>
      </c>
      <c r="E342" s="27" t="s">
        <v>26</v>
      </c>
      <c r="F342" s="91" t="s">
        <v>295</v>
      </c>
      <c r="G342" s="91" t="s">
        <v>382</v>
      </c>
      <c r="H342" s="91" t="s">
        <v>194</v>
      </c>
      <c r="I342" s="91">
        <v>3</v>
      </c>
      <c r="J342" s="91" t="s">
        <v>297</v>
      </c>
      <c r="K342" s="27" t="s">
        <v>31</v>
      </c>
      <c r="L342" s="91">
        <v>3</v>
      </c>
      <c r="M342" s="27">
        <f t="shared" si="13"/>
        <v>390</v>
      </c>
      <c r="N342" s="179"/>
      <c r="O342" s="24" t="s">
        <v>32</v>
      </c>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row>
    <row r="343" s="276" customFormat="1" customHeight="1" spans="1:44">
      <c r="A343" s="27">
        <v>338</v>
      </c>
      <c r="B343" s="27" t="s">
        <v>23</v>
      </c>
      <c r="C343" s="27" t="s">
        <v>24</v>
      </c>
      <c r="D343" s="27" t="s">
        <v>25</v>
      </c>
      <c r="E343" s="27" t="s">
        <v>26</v>
      </c>
      <c r="F343" s="91" t="s">
        <v>295</v>
      </c>
      <c r="G343" s="91" t="s">
        <v>383</v>
      </c>
      <c r="H343" s="91" t="s">
        <v>194</v>
      </c>
      <c r="I343" s="91">
        <v>2</v>
      </c>
      <c r="J343" s="91" t="s">
        <v>297</v>
      </c>
      <c r="K343" s="27" t="s">
        <v>31</v>
      </c>
      <c r="L343" s="91">
        <v>2</v>
      </c>
      <c r="M343" s="27">
        <f t="shared" si="13"/>
        <v>260</v>
      </c>
      <c r="N343" s="179"/>
      <c r="O343" s="24" t="s">
        <v>32</v>
      </c>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row>
    <row r="344" s="179" customFormat="1" customHeight="1" spans="1:15">
      <c r="A344" s="27">
        <v>339</v>
      </c>
      <c r="B344" s="27" t="s">
        <v>23</v>
      </c>
      <c r="C344" s="27" t="s">
        <v>24</v>
      </c>
      <c r="D344" s="27" t="s">
        <v>25</v>
      </c>
      <c r="E344" s="27" t="s">
        <v>26</v>
      </c>
      <c r="F344" s="91" t="s">
        <v>295</v>
      </c>
      <c r="G344" s="183" t="s">
        <v>384</v>
      </c>
      <c r="H344" s="91" t="s">
        <v>194</v>
      </c>
      <c r="I344" s="91">
        <v>3</v>
      </c>
      <c r="J344" s="91" t="s">
        <v>297</v>
      </c>
      <c r="K344" s="27" t="s">
        <v>31</v>
      </c>
      <c r="L344" s="91">
        <v>3</v>
      </c>
      <c r="M344" s="27">
        <f t="shared" si="13"/>
        <v>390</v>
      </c>
      <c r="O344" s="24" t="s">
        <v>32</v>
      </c>
    </row>
    <row r="345" s="276" customFormat="1" customHeight="1" spans="1:44">
      <c r="A345" s="27">
        <v>340</v>
      </c>
      <c r="B345" s="27" t="s">
        <v>23</v>
      </c>
      <c r="C345" s="27" t="s">
        <v>24</v>
      </c>
      <c r="D345" s="27" t="s">
        <v>25</v>
      </c>
      <c r="E345" s="27" t="s">
        <v>26</v>
      </c>
      <c r="F345" s="91" t="s">
        <v>295</v>
      </c>
      <c r="G345" s="91" t="s">
        <v>385</v>
      </c>
      <c r="H345" s="91" t="s">
        <v>194</v>
      </c>
      <c r="I345" s="91">
        <v>4</v>
      </c>
      <c r="J345" s="91" t="s">
        <v>297</v>
      </c>
      <c r="K345" s="27" t="s">
        <v>31</v>
      </c>
      <c r="L345" s="91">
        <v>4</v>
      </c>
      <c r="M345" s="27">
        <f t="shared" si="13"/>
        <v>520</v>
      </c>
      <c r="N345" s="179"/>
      <c r="O345" s="24" t="s">
        <v>32</v>
      </c>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row>
    <row r="346" s="276" customFormat="1" customHeight="1" spans="1:44">
      <c r="A346" s="27">
        <v>341</v>
      </c>
      <c r="B346" s="27" t="s">
        <v>23</v>
      </c>
      <c r="C346" s="27" t="s">
        <v>24</v>
      </c>
      <c r="D346" s="27" t="s">
        <v>25</v>
      </c>
      <c r="E346" s="27" t="s">
        <v>26</v>
      </c>
      <c r="F346" s="91" t="s">
        <v>295</v>
      </c>
      <c r="G346" s="91" t="s">
        <v>386</v>
      </c>
      <c r="H346" s="91" t="s">
        <v>194</v>
      </c>
      <c r="I346" s="91">
        <v>2</v>
      </c>
      <c r="J346" s="91" t="s">
        <v>297</v>
      </c>
      <c r="K346" s="27" t="s">
        <v>31</v>
      </c>
      <c r="L346" s="91">
        <v>2</v>
      </c>
      <c r="M346" s="27">
        <f t="shared" si="13"/>
        <v>260</v>
      </c>
      <c r="N346" s="179"/>
      <c r="O346" s="24" t="s">
        <v>32</v>
      </c>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row>
    <row r="347" s="276" customFormat="1" customHeight="1" spans="1:44">
      <c r="A347" s="27">
        <v>342</v>
      </c>
      <c r="B347" s="27" t="s">
        <v>23</v>
      </c>
      <c r="C347" s="27" t="s">
        <v>24</v>
      </c>
      <c r="D347" s="27" t="s">
        <v>25</v>
      </c>
      <c r="E347" s="27" t="s">
        <v>26</v>
      </c>
      <c r="F347" s="91" t="s">
        <v>295</v>
      </c>
      <c r="G347" s="91" t="s">
        <v>387</v>
      </c>
      <c r="H347" s="91" t="s">
        <v>194</v>
      </c>
      <c r="I347" s="91">
        <v>5</v>
      </c>
      <c r="J347" s="91" t="s">
        <v>297</v>
      </c>
      <c r="K347" s="27" t="s">
        <v>31</v>
      </c>
      <c r="L347" s="91">
        <v>5</v>
      </c>
      <c r="M347" s="27">
        <f t="shared" si="13"/>
        <v>650</v>
      </c>
      <c r="N347" s="179"/>
      <c r="O347" s="24" t="s">
        <v>32</v>
      </c>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row>
    <row r="348" s="276" customFormat="1" customHeight="1" spans="1:44">
      <c r="A348" s="27">
        <v>343</v>
      </c>
      <c r="B348" s="27" t="s">
        <v>23</v>
      </c>
      <c r="C348" s="27" t="s">
        <v>24</v>
      </c>
      <c r="D348" s="27" t="s">
        <v>25</v>
      </c>
      <c r="E348" s="27" t="s">
        <v>26</v>
      </c>
      <c r="F348" s="91" t="s">
        <v>295</v>
      </c>
      <c r="G348" s="91" t="s">
        <v>388</v>
      </c>
      <c r="H348" s="91" t="s">
        <v>227</v>
      </c>
      <c r="I348" s="91">
        <v>4</v>
      </c>
      <c r="J348" s="91" t="s">
        <v>297</v>
      </c>
      <c r="K348" s="27" t="s">
        <v>31</v>
      </c>
      <c r="L348" s="91">
        <v>4</v>
      </c>
      <c r="M348" s="27">
        <f t="shared" si="13"/>
        <v>520</v>
      </c>
      <c r="N348" s="179"/>
      <c r="O348" s="24" t="s">
        <v>32</v>
      </c>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row>
    <row r="349" s="276" customFormat="1" customHeight="1" spans="1:44">
      <c r="A349" s="27">
        <v>344</v>
      </c>
      <c r="B349" s="27" t="s">
        <v>23</v>
      </c>
      <c r="C349" s="27" t="s">
        <v>24</v>
      </c>
      <c r="D349" s="27" t="s">
        <v>25</v>
      </c>
      <c r="E349" s="27" t="s">
        <v>26</v>
      </c>
      <c r="F349" s="91" t="s">
        <v>295</v>
      </c>
      <c r="G349" s="91" t="s">
        <v>389</v>
      </c>
      <c r="H349" s="91" t="s">
        <v>227</v>
      </c>
      <c r="I349" s="91">
        <v>3</v>
      </c>
      <c r="J349" s="91" t="s">
        <v>297</v>
      </c>
      <c r="K349" s="27" t="s">
        <v>31</v>
      </c>
      <c r="L349" s="91">
        <v>3</v>
      </c>
      <c r="M349" s="27">
        <f t="shared" si="13"/>
        <v>390</v>
      </c>
      <c r="N349" s="179"/>
      <c r="O349" s="24" t="s">
        <v>32</v>
      </c>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row>
    <row r="350" s="276" customFormat="1" customHeight="1" spans="1:44">
      <c r="A350" s="27">
        <v>345</v>
      </c>
      <c r="B350" s="27" t="s">
        <v>23</v>
      </c>
      <c r="C350" s="27" t="s">
        <v>24</v>
      </c>
      <c r="D350" s="27" t="s">
        <v>25</v>
      </c>
      <c r="E350" s="27" t="s">
        <v>26</v>
      </c>
      <c r="F350" s="91" t="s">
        <v>295</v>
      </c>
      <c r="G350" s="91" t="s">
        <v>390</v>
      </c>
      <c r="H350" s="91" t="s">
        <v>194</v>
      </c>
      <c r="I350" s="91">
        <v>5</v>
      </c>
      <c r="J350" s="91" t="s">
        <v>297</v>
      </c>
      <c r="K350" s="27" t="s">
        <v>31</v>
      </c>
      <c r="L350" s="91">
        <v>5</v>
      </c>
      <c r="M350" s="27">
        <f t="shared" si="13"/>
        <v>650</v>
      </c>
      <c r="N350" s="179"/>
      <c r="O350" s="24" t="s">
        <v>32</v>
      </c>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row>
    <row r="351" s="276" customFormat="1" customHeight="1" spans="1:44">
      <c r="A351" s="27">
        <v>346</v>
      </c>
      <c r="B351" s="27" t="s">
        <v>23</v>
      </c>
      <c r="C351" s="27" t="s">
        <v>24</v>
      </c>
      <c r="D351" s="27" t="s">
        <v>25</v>
      </c>
      <c r="E351" s="27" t="s">
        <v>26</v>
      </c>
      <c r="F351" s="91" t="s">
        <v>295</v>
      </c>
      <c r="G351" s="91" t="s">
        <v>391</v>
      </c>
      <c r="H351" s="91" t="s">
        <v>194</v>
      </c>
      <c r="I351" s="91">
        <v>3</v>
      </c>
      <c r="J351" s="91" t="s">
        <v>297</v>
      </c>
      <c r="K351" s="27" t="s">
        <v>31</v>
      </c>
      <c r="L351" s="91">
        <v>3</v>
      </c>
      <c r="M351" s="27">
        <f t="shared" si="13"/>
        <v>390</v>
      </c>
      <c r="N351" s="179"/>
      <c r="O351" s="24" t="s">
        <v>32</v>
      </c>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row>
    <row r="352" s="276" customFormat="1" customHeight="1" spans="1:44">
      <c r="A352" s="27">
        <v>347</v>
      </c>
      <c r="B352" s="27" t="s">
        <v>23</v>
      </c>
      <c r="C352" s="27" t="s">
        <v>24</v>
      </c>
      <c r="D352" s="27" t="s">
        <v>25</v>
      </c>
      <c r="E352" s="27" t="s">
        <v>26</v>
      </c>
      <c r="F352" s="91" t="s">
        <v>295</v>
      </c>
      <c r="G352" s="91" t="s">
        <v>392</v>
      </c>
      <c r="H352" s="91" t="s">
        <v>194</v>
      </c>
      <c r="I352" s="91">
        <v>4</v>
      </c>
      <c r="J352" s="91" t="s">
        <v>297</v>
      </c>
      <c r="K352" s="27" t="s">
        <v>31</v>
      </c>
      <c r="L352" s="91">
        <v>4</v>
      </c>
      <c r="M352" s="27">
        <f t="shared" si="13"/>
        <v>520</v>
      </c>
      <c r="N352" s="179"/>
      <c r="O352" s="24" t="s">
        <v>32</v>
      </c>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row>
    <row r="353" s="276" customFormat="1" customHeight="1" spans="1:44">
      <c r="A353" s="27">
        <v>348</v>
      </c>
      <c r="B353" s="27" t="s">
        <v>23</v>
      </c>
      <c r="C353" s="27" t="s">
        <v>24</v>
      </c>
      <c r="D353" s="27" t="s">
        <v>25</v>
      </c>
      <c r="E353" s="27" t="s">
        <v>26</v>
      </c>
      <c r="F353" s="91" t="s">
        <v>295</v>
      </c>
      <c r="G353" s="91" t="s">
        <v>393</v>
      </c>
      <c r="H353" s="91" t="s">
        <v>194</v>
      </c>
      <c r="I353" s="91">
        <v>3</v>
      </c>
      <c r="J353" s="91" t="s">
        <v>297</v>
      </c>
      <c r="K353" s="27" t="s">
        <v>31</v>
      </c>
      <c r="L353" s="91">
        <v>3</v>
      </c>
      <c r="M353" s="27">
        <f t="shared" si="13"/>
        <v>390</v>
      </c>
      <c r="N353" s="179"/>
      <c r="O353" s="24" t="s">
        <v>32</v>
      </c>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row>
    <row r="354" s="276" customFormat="1" customHeight="1" spans="1:44">
      <c r="A354" s="27">
        <v>349</v>
      </c>
      <c r="B354" s="27" t="s">
        <v>23</v>
      </c>
      <c r="C354" s="27" t="s">
        <v>24</v>
      </c>
      <c r="D354" s="27" t="s">
        <v>25</v>
      </c>
      <c r="E354" s="27" t="s">
        <v>26</v>
      </c>
      <c r="F354" s="91" t="s">
        <v>295</v>
      </c>
      <c r="G354" s="91" t="s">
        <v>394</v>
      </c>
      <c r="H354" s="91" t="s">
        <v>194</v>
      </c>
      <c r="I354" s="91">
        <v>3</v>
      </c>
      <c r="J354" s="91" t="s">
        <v>297</v>
      </c>
      <c r="K354" s="27" t="s">
        <v>31</v>
      </c>
      <c r="L354" s="91">
        <v>3</v>
      </c>
      <c r="M354" s="27">
        <f t="shared" si="13"/>
        <v>390</v>
      </c>
      <c r="N354" s="179"/>
      <c r="O354" s="24" t="s">
        <v>32</v>
      </c>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row>
    <row r="355" s="276" customFormat="1" customHeight="1" spans="1:44">
      <c r="A355" s="27">
        <v>350</v>
      </c>
      <c r="B355" s="27" t="s">
        <v>23</v>
      </c>
      <c r="C355" s="27" t="s">
        <v>24</v>
      </c>
      <c r="D355" s="27" t="s">
        <v>25</v>
      </c>
      <c r="E355" s="27" t="s">
        <v>26</v>
      </c>
      <c r="F355" s="91" t="s">
        <v>295</v>
      </c>
      <c r="G355" s="91" t="s">
        <v>395</v>
      </c>
      <c r="H355" s="91" t="s">
        <v>47</v>
      </c>
      <c r="I355" s="91">
        <v>1</v>
      </c>
      <c r="J355" s="91" t="s">
        <v>297</v>
      </c>
      <c r="K355" s="27" t="s">
        <v>31</v>
      </c>
      <c r="L355" s="91">
        <v>1</v>
      </c>
      <c r="M355" s="27">
        <f>L355*312</f>
        <v>312</v>
      </c>
      <c r="N355" s="179"/>
      <c r="O355" s="24" t="s">
        <v>32</v>
      </c>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row>
    <row r="356" s="276" customFormat="1" customHeight="1" spans="1:44">
      <c r="A356" s="27">
        <v>351</v>
      </c>
      <c r="B356" s="27" t="s">
        <v>23</v>
      </c>
      <c r="C356" s="27" t="s">
        <v>24</v>
      </c>
      <c r="D356" s="27" t="s">
        <v>25</v>
      </c>
      <c r="E356" s="27" t="s">
        <v>26</v>
      </c>
      <c r="F356" s="91" t="s">
        <v>295</v>
      </c>
      <c r="G356" s="91" t="s">
        <v>209</v>
      </c>
      <c r="H356" s="91" t="s">
        <v>194</v>
      </c>
      <c r="I356" s="91">
        <v>3</v>
      </c>
      <c r="J356" s="91" t="s">
        <v>297</v>
      </c>
      <c r="K356" s="27" t="s">
        <v>31</v>
      </c>
      <c r="L356" s="91">
        <v>3</v>
      </c>
      <c r="M356" s="27">
        <f>L356*130</f>
        <v>390</v>
      </c>
      <c r="N356" s="179"/>
      <c r="O356" s="24" t="s">
        <v>32</v>
      </c>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row>
    <row r="357" s="276" customFormat="1" customHeight="1" spans="1:44">
      <c r="A357" s="27">
        <v>352</v>
      </c>
      <c r="B357" s="27" t="s">
        <v>23</v>
      </c>
      <c r="C357" s="27" t="s">
        <v>24</v>
      </c>
      <c r="D357" s="27" t="s">
        <v>25</v>
      </c>
      <c r="E357" s="27" t="s">
        <v>26</v>
      </c>
      <c r="F357" s="91" t="s">
        <v>295</v>
      </c>
      <c r="G357" s="91" t="s">
        <v>396</v>
      </c>
      <c r="H357" s="91" t="s">
        <v>194</v>
      </c>
      <c r="I357" s="91">
        <v>2</v>
      </c>
      <c r="J357" s="91" t="s">
        <v>297</v>
      </c>
      <c r="K357" s="27" t="s">
        <v>31</v>
      </c>
      <c r="L357" s="91">
        <v>2</v>
      </c>
      <c r="M357" s="27">
        <f>L357*130</f>
        <v>260</v>
      </c>
      <c r="N357" s="179"/>
      <c r="O357" s="24" t="s">
        <v>32</v>
      </c>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row>
    <row r="358" s="179" customFormat="1" customHeight="1" spans="1:15">
      <c r="A358" s="27">
        <v>353</v>
      </c>
      <c r="B358" s="27" t="s">
        <v>23</v>
      </c>
      <c r="C358" s="27" t="s">
        <v>24</v>
      </c>
      <c r="D358" s="27" t="s">
        <v>25</v>
      </c>
      <c r="E358" s="27" t="s">
        <v>26</v>
      </c>
      <c r="F358" s="91" t="s">
        <v>295</v>
      </c>
      <c r="G358" s="183" t="s">
        <v>397</v>
      </c>
      <c r="H358" s="91" t="s">
        <v>51</v>
      </c>
      <c r="I358" s="91">
        <v>3</v>
      </c>
      <c r="J358" s="91" t="s">
        <v>297</v>
      </c>
      <c r="K358" s="27" t="s">
        <v>31</v>
      </c>
      <c r="L358" s="91">
        <v>3</v>
      </c>
      <c r="M358" s="27">
        <f>L358*312</f>
        <v>936</v>
      </c>
      <c r="O358" s="24" t="s">
        <v>32</v>
      </c>
    </row>
    <row r="359" s="276" customFormat="1" customHeight="1" spans="1:44">
      <c r="A359" s="27">
        <v>354</v>
      </c>
      <c r="B359" s="27" t="s">
        <v>23</v>
      </c>
      <c r="C359" s="27" t="s">
        <v>24</v>
      </c>
      <c r="D359" s="27" t="s">
        <v>25</v>
      </c>
      <c r="E359" s="27" t="s">
        <v>26</v>
      </c>
      <c r="F359" s="91" t="s">
        <v>295</v>
      </c>
      <c r="G359" s="91" t="s">
        <v>398</v>
      </c>
      <c r="H359" s="91" t="s">
        <v>194</v>
      </c>
      <c r="I359" s="91">
        <v>3</v>
      </c>
      <c r="J359" s="91" t="s">
        <v>297</v>
      </c>
      <c r="K359" s="27" t="s">
        <v>31</v>
      </c>
      <c r="L359" s="91">
        <v>3</v>
      </c>
      <c r="M359" s="27">
        <f t="shared" ref="M359:M382" si="14">L359*130</f>
        <v>390</v>
      </c>
      <c r="N359" s="179"/>
      <c r="O359" s="24" t="s">
        <v>32</v>
      </c>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row>
    <row r="360" s="276" customFormat="1" customHeight="1" spans="1:44">
      <c r="A360" s="27">
        <v>355</v>
      </c>
      <c r="B360" s="27" t="s">
        <v>23</v>
      </c>
      <c r="C360" s="27" t="s">
        <v>24</v>
      </c>
      <c r="D360" s="27" t="s">
        <v>25</v>
      </c>
      <c r="E360" s="27" t="s">
        <v>26</v>
      </c>
      <c r="F360" s="91" t="s">
        <v>295</v>
      </c>
      <c r="G360" s="91" t="s">
        <v>399</v>
      </c>
      <c r="H360" s="91" t="s">
        <v>194</v>
      </c>
      <c r="I360" s="91">
        <v>2</v>
      </c>
      <c r="J360" s="91" t="s">
        <v>297</v>
      </c>
      <c r="K360" s="27" t="s">
        <v>31</v>
      </c>
      <c r="L360" s="91">
        <v>2</v>
      </c>
      <c r="M360" s="27">
        <f t="shared" si="14"/>
        <v>260</v>
      </c>
      <c r="N360" s="179"/>
      <c r="O360" s="24" t="s">
        <v>32</v>
      </c>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row>
    <row r="361" s="276" customFormat="1" customHeight="1" spans="1:44">
      <c r="A361" s="27">
        <v>356</v>
      </c>
      <c r="B361" s="27" t="s">
        <v>23</v>
      </c>
      <c r="C361" s="27" t="s">
        <v>24</v>
      </c>
      <c r="D361" s="27" t="s">
        <v>25</v>
      </c>
      <c r="E361" s="27" t="s">
        <v>26</v>
      </c>
      <c r="F361" s="91" t="s">
        <v>400</v>
      </c>
      <c r="G361" s="91" t="s">
        <v>401</v>
      </c>
      <c r="H361" s="91" t="s">
        <v>194</v>
      </c>
      <c r="I361" s="91">
        <v>7</v>
      </c>
      <c r="J361" s="91" t="s">
        <v>402</v>
      </c>
      <c r="K361" s="27" t="s">
        <v>31</v>
      </c>
      <c r="L361" s="91">
        <v>7</v>
      </c>
      <c r="M361" s="27">
        <f t="shared" si="14"/>
        <v>910</v>
      </c>
      <c r="N361" s="179"/>
      <c r="O361" s="24" t="s">
        <v>32</v>
      </c>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row>
    <row r="362" s="276" customFormat="1" customHeight="1" spans="1:44">
      <c r="A362" s="27">
        <v>357</v>
      </c>
      <c r="B362" s="27" t="s">
        <v>23</v>
      </c>
      <c r="C362" s="27" t="s">
        <v>24</v>
      </c>
      <c r="D362" s="27" t="s">
        <v>25</v>
      </c>
      <c r="E362" s="27" t="s">
        <v>26</v>
      </c>
      <c r="F362" s="91" t="s">
        <v>400</v>
      </c>
      <c r="G362" s="91" t="s">
        <v>403</v>
      </c>
      <c r="H362" s="91" t="s">
        <v>194</v>
      </c>
      <c r="I362" s="91">
        <v>3</v>
      </c>
      <c r="J362" s="91" t="s">
        <v>402</v>
      </c>
      <c r="K362" s="27" t="s">
        <v>31</v>
      </c>
      <c r="L362" s="91">
        <v>3</v>
      </c>
      <c r="M362" s="27">
        <f t="shared" si="14"/>
        <v>390</v>
      </c>
      <c r="N362" s="179"/>
      <c r="O362" s="24" t="s">
        <v>32</v>
      </c>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row>
    <row r="363" s="276" customFormat="1" customHeight="1" spans="1:44">
      <c r="A363" s="27">
        <v>358</v>
      </c>
      <c r="B363" s="27" t="s">
        <v>23</v>
      </c>
      <c r="C363" s="27" t="s">
        <v>24</v>
      </c>
      <c r="D363" s="27" t="s">
        <v>25</v>
      </c>
      <c r="E363" s="27" t="s">
        <v>26</v>
      </c>
      <c r="F363" s="91" t="s">
        <v>400</v>
      </c>
      <c r="G363" s="91" t="s">
        <v>404</v>
      </c>
      <c r="H363" s="91" t="s">
        <v>194</v>
      </c>
      <c r="I363" s="91">
        <v>3</v>
      </c>
      <c r="J363" s="91" t="s">
        <v>402</v>
      </c>
      <c r="K363" s="27" t="s">
        <v>31</v>
      </c>
      <c r="L363" s="91">
        <v>3</v>
      </c>
      <c r="M363" s="27">
        <f t="shared" si="14"/>
        <v>390</v>
      </c>
      <c r="N363" s="179"/>
      <c r="O363" s="24" t="s">
        <v>32</v>
      </c>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row>
    <row r="364" s="276" customFormat="1" customHeight="1" spans="1:44">
      <c r="A364" s="27">
        <v>359</v>
      </c>
      <c r="B364" s="27" t="s">
        <v>23</v>
      </c>
      <c r="C364" s="27" t="s">
        <v>24</v>
      </c>
      <c r="D364" s="27" t="s">
        <v>25</v>
      </c>
      <c r="E364" s="27" t="s">
        <v>26</v>
      </c>
      <c r="F364" s="91" t="s">
        <v>400</v>
      </c>
      <c r="G364" s="91" t="s">
        <v>405</v>
      </c>
      <c r="H364" s="91" t="s">
        <v>194</v>
      </c>
      <c r="I364" s="91">
        <v>5</v>
      </c>
      <c r="J364" s="91" t="s">
        <v>402</v>
      </c>
      <c r="K364" s="27" t="s">
        <v>31</v>
      </c>
      <c r="L364" s="91">
        <v>5</v>
      </c>
      <c r="M364" s="27">
        <f t="shared" si="14"/>
        <v>650</v>
      </c>
      <c r="N364" s="179"/>
      <c r="O364" s="24" t="s">
        <v>32</v>
      </c>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row>
    <row r="365" s="276" customFormat="1" customHeight="1" spans="1:44">
      <c r="A365" s="27">
        <v>360</v>
      </c>
      <c r="B365" s="27" t="s">
        <v>23</v>
      </c>
      <c r="C365" s="27" t="s">
        <v>24</v>
      </c>
      <c r="D365" s="27" t="s">
        <v>25</v>
      </c>
      <c r="E365" s="27" t="s">
        <v>26</v>
      </c>
      <c r="F365" s="91" t="s">
        <v>400</v>
      </c>
      <c r="G365" s="91" t="s">
        <v>406</v>
      </c>
      <c r="H365" s="91" t="s">
        <v>194</v>
      </c>
      <c r="I365" s="91">
        <v>4</v>
      </c>
      <c r="J365" s="91" t="s">
        <v>402</v>
      </c>
      <c r="K365" s="27" t="s">
        <v>31</v>
      </c>
      <c r="L365" s="91">
        <v>4</v>
      </c>
      <c r="M365" s="27">
        <f t="shared" si="14"/>
        <v>520</v>
      </c>
      <c r="N365" s="179"/>
      <c r="O365" s="24" t="s">
        <v>32</v>
      </c>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row>
    <row r="366" s="276" customFormat="1" customHeight="1" spans="1:44">
      <c r="A366" s="27">
        <v>361</v>
      </c>
      <c r="B366" s="27" t="s">
        <v>23</v>
      </c>
      <c r="C366" s="27" t="s">
        <v>24</v>
      </c>
      <c r="D366" s="27" t="s">
        <v>25</v>
      </c>
      <c r="E366" s="27" t="s">
        <v>26</v>
      </c>
      <c r="F366" s="91" t="s">
        <v>400</v>
      </c>
      <c r="G366" s="91" t="s">
        <v>407</v>
      </c>
      <c r="H366" s="91" t="s">
        <v>194</v>
      </c>
      <c r="I366" s="91">
        <v>4</v>
      </c>
      <c r="J366" s="91" t="s">
        <v>402</v>
      </c>
      <c r="K366" s="27" t="s">
        <v>31</v>
      </c>
      <c r="L366" s="91">
        <v>4</v>
      </c>
      <c r="M366" s="27">
        <f t="shared" si="14"/>
        <v>520</v>
      </c>
      <c r="N366" s="179"/>
      <c r="O366" s="24" t="s">
        <v>32</v>
      </c>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row>
    <row r="367" s="276" customFormat="1" customHeight="1" spans="1:44">
      <c r="A367" s="27">
        <v>362</v>
      </c>
      <c r="B367" s="27" t="s">
        <v>23</v>
      </c>
      <c r="C367" s="27" t="s">
        <v>24</v>
      </c>
      <c r="D367" s="27" t="s">
        <v>25</v>
      </c>
      <c r="E367" s="27" t="s">
        <v>26</v>
      </c>
      <c r="F367" s="91" t="s">
        <v>400</v>
      </c>
      <c r="G367" s="91" t="s">
        <v>408</v>
      </c>
      <c r="H367" s="91" t="s">
        <v>194</v>
      </c>
      <c r="I367" s="91">
        <v>4</v>
      </c>
      <c r="J367" s="91" t="s">
        <v>402</v>
      </c>
      <c r="K367" s="27" t="s">
        <v>31</v>
      </c>
      <c r="L367" s="91">
        <v>4</v>
      </c>
      <c r="M367" s="27">
        <f t="shared" si="14"/>
        <v>520</v>
      </c>
      <c r="N367" s="179"/>
      <c r="O367" s="24" t="s">
        <v>32</v>
      </c>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row>
    <row r="368" s="276" customFormat="1" customHeight="1" spans="1:44">
      <c r="A368" s="27">
        <v>363</v>
      </c>
      <c r="B368" s="27" t="s">
        <v>23</v>
      </c>
      <c r="C368" s="27" t="s">
        <v>24</v>
      </c>
      <c r="D368" s="27" t="s">
        <v>25</v>
      </c>
      <c r="E368" s="27" t="s">
        <v>26</v>
      </c>
      <c r="F368" s="91" t="s">
        <v>400</v>
      </c>
      <c r="G368" s="91" t="s">
        <v>409</v>
      </c>
      <c r="H368" s="91" t="s">
        <v>194</v>
      </c>
      <c r="I368" s="91">
        <v>7</v>
      </c>
      <c r="J368" s="91" t="s">
        <v>402</v>
      </c>
      <c r="K368" s="27" t="s">
        <v>31</v>
      </c>
      <c r="L368" s="91">
        <v>7</v>
      </c>
      <c r="M368" s="27">
        <f t="shared" si="14"/>
        <v>910</v>
      </c>
      <c r="N368" s="179"/>
      <c r="O368" s="24" t="s">
        <v>32</v>
      </c>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row>
    <row r="369" s="276" customFormat="1" customHeight="1" spans="1:44">
      <c r="A369" s="27">
        <v>364</v>
      </c>
      <c r="B369" s="27" t="s">
        <v>23</v>
      </c>
      <c r="C369" s="27" t="s">
        <v>24</v>
      </c>
      <c r="D369" s="27" t="s">
        <v>25</v>
      </c>
      <c r="E369" s="27" t="s">
        <v>26</v>
      </c>
      <c r="F369" s="91" t="s">
        <v>400</v>
      </c>
      <c r="G369" s="91" t="s">
        <v>410</v>
      </c>
      <c r="H369" s="91" t="s">
        <v>194</v>
      </c>
      <c r="I369" s="91">
        <v>4</v>
      </c>
      <c r="J369" s="91" t="s">
        <v>402</v>
      </c>
      <c r="K369" s="27" t="s">
        <v>31</v>
      </c>
      <c r="L369" s="91">
        <v>4</v>
      </c>
      <c r="M369" s="27">
        <f t="shared" si="14"/>
        <v>520</v>
      </c>
      <c r="N369" s="179"/>
      <c r="O369" s="24" t="s">
        <v>32</v>
      </c>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row>
    <row r="370" s="276" customFormat="1" customHeight="1" spans="1:44">
      <c r="A370" s="27">
        <v>365</v>
      </c>
      <c r="B370" s="27" t="s">
        <v>23</v>
      </c>
      <c r="C370" s="27" t="s">
        <v>24</v>
      </c>
      <c r="D370" s="27" t="s">
        <v>25</v>
      </c>
      <c r="E370" s="27" t="s">
        <v>26</v>
      </c>
      <c r="F370" s="91" t="s">
        <v>400</v>
      </c>
      <c r="G370" s="91" t="s">
        <v>411</v>
      </c>
      <c r="H370" s="91" t="s">
        <v>227</v>
      </c>
      <c r="I370" s="91">
        <v>7</v>
      </c>
      <c r="J370" s="91" t="s">
        <v>402</v>
      </c>
      <c r="K370" s="27" t="s">
        <v>31</v>
      </c>
      <c r="L370" s="91">
        <v>7</v>
      </c>
      <c r="M370" s="27">
        <f t="shared" si="14"/>
        <v>910</v>
      </c>
      <c r="N370" s="179"/>
      <c r="O370" s="24" t="s">
        <v>32</v>
      </c>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row>
    <row r="371" s="276" customFormat="1" customHeight="1" spans="1:44">
      <c r="A371" s="27">
        <v>366</v>
      </c>
      <c r="B371" s="27" t="s">
        <v>23</v>
      </c>
      <c r="C371" s="27" t="s">
        <v>24</v>
      </c>
      <c r="D371" s="27" t="s">
        <v>25</v>
      </c>
      <c r="E371" s="27" t="s">
        <v>26</v>
      </c>
      <c r="F371" s="91" t="s">
        <v>400</v>
      </c>
      <c r="G371" s="91" t="s">
        <v>412</v>
      </c>
      <c r="H371" s="91" t="s">
        <v>227</v>
      </c>
      <c r="I371" s="91">
        <v>4</v>
      </c>
      <c r="J371" s="91" t="s">
        <v>402</v>
      </c>
      <c r="K371" s="27" t="s">
        <v>31</v>
      </c>
      <c r="L371" s="91">
        <v>4</v>
      </c>
      <c r="M371" s="27">
        <f t="shared" si="14"/>
        <v>520</v>
      </c>
      <c r="N371" s="179"/>
      <c r="O371" s="24" t="s">
        <v>32</v>
      </c>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row>
    <row r="372" s="276" customFormat="1" customHeight="1" spans="1:44">
      <c r="A372" s="27">
        <v>367</v>
      </c>
      <c r="B372" s="27" t="s">
        <v>23</v>
      </c>
      <c r="C372" s="27" t="s">
        <v>24</v>
      </c>
      <c r="D372" s="27" t="s">
        <v>25</v>
      </c>
      <c r="E372" s="27" t="s">
        <v>26</v>
      </c>
      <c r="F372" s="91" t="s">
        <v>400</v>
      </c>
      <c r="G372" s="91" t="s">
        <v>413</v>
      </c>
      <c r="H372" s="91" t="s">
        <v>227</v>
      </c>
      <c r="I372" s="91">
        <v>6</v>
      </c>
      <c r="J372" s="91" t="s">
        <v>402</v>
      </c>
      <c r="K372" s="27" t="s">
        <v>31</v>
      </c>
      <c r="L372" s="91">
        <v>6</v>
      </c>
      <c r="M372" s="27">
        <f t="shared" si="14"/>
        <v>780</v>
      </c>
      <c r="N372" s="179"/>
      <c r="O372" s="24" t="s">
        <v>32</v>
      </c>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row>
    <row r="373" s="179" customFormat="1" customHeight="1" spans="1:15">
      <c r="A373" s="27">
        <v>368</v>
      </c>
      <c r="B373" s="27" t="s">
        <v>23</v>
      </c>
      <c r="C373" s="27" t="s">
        <v>24</v>
      </c>
      <c r="D373" s="27" t="s">
        <v>25</v>
      </c>
      <c r="E373" s="27" t="s">
        <v>26</v>
      </c>
      <c r="F373" s="91" t="s">
        <v>400</v>
      </c>
      <c r="G373" s="91" t="s">
        <v>414</v>
      </c>
      <c r="H373" s="91" t="s">
        <v>227</v>
      </c>
      <c r="I373" s="91">
        <v>4</v>
      </c>
      <c r="J373" s="91" t="s">
        <v>402</v>
      </c>
      <c r="K373" s="27" t="s">
        <v>31</v>
      </c>
      <c r="L373" s="91">
        <v>4</v>
      </c>
      <c r="M373" s="27">
        <f t="shared" si="14"/>
        <v>520</v>
      </c>
      <c r="O373" s="24" t="s">
        <v>32</v>
      </c>
    </row>
    <row r="374" s="276" customFormat="1" customHeight="1" spans="1:44">
      <c r="A374" s="27">
        <v>369</v>
      </c>
      <c r="B374" s="27" t="s">
        <v>23</v>
      </c>
      <c r="C374" s="27" t="s">
        <v>24</v>
      </c>
      <c r="D374" s="27" t="s">
        <v>25</v>
      </c>
      <c r="E374" s="27" t="s">
        <v>26</v>
      </c>
      <c r="F374" s="91" t="s">
        <v>400</v>
      </c>
      <c r="G374" s="91" t="s">
        <v>415</v>
      </c>
      <c r="H374" s="91" t="s">
        <v>194</v>
      </c>
      <c r="I374" s="91">
        <v>6</v>
      </c>
      <c r="J374" s="91" t="s">
        <v>402</v>
      </c>
      <c r="K374" s="27" t="s">
        <v>31</v>
      </c>
      <c r="L374" s="91">
        <v>6</v>
      </c>
      <c r="M374" s="27">
        <f t="shared" si="14"/>
        <v>780</v>
      </c>
      <c r="N374" s="179"/>
      <c r="O374" s="24" t="s">
        <v>32</v>
      </c>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row>
    <row r="375" s="276" customFormat="1" customHeight="1" spans="1:44">
      <c r="A375" s="27">
        <v>370</v>
      </c>
      <c r="B375" s="27" t="s">
        <v>23</v>
      </c>
      <c r="C375" s="27" t="s">
        <v>24</v>
      </c>
      <c r="D375" s="27" t="s">
        <v>25</v>
      </c>
      <c r="E375" s="27" t="s">
        <v>26</v>
      </c>
      <c r="F375" s="91" t="s">
        <v>400</v>
      </c>
      <c r="G375" s="91" t="s">
        <v>416</v>
      </c>
      <c r="H375" s="91" t="s">
        <v>227</v>
      </c>
      <c r="I375" s="91">
        <v>4</v>
      </c>
      <c r="J375" s="91" t="s">
        <v>402</v>
      </c>
      <c r="K375" s="27" t="s">
        <v>31</v>
      </c>
      <c r="L375" s="91">
        <v>4</v>
      </c>
      <c r="M375" s="27">
        <f t="shared" si="14"/>
        <v>520</v>
      </c>
      <c r="N375" s="179"/>
      <c r="O375" s="24" t="s">
        <v>32</v>
      </c>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row>
    <row r="376" s="276" customFormat="1" customHeight="1" spans="1:44">
      <c r="A376" s="27">
        <v>371</v>
      </c>
      <c r="B376" s="27" t="s">
        <v>23</v>
      </c>
      <c r="C376" s="27" t="s">
        <v>24</v>
      </c>
      <c r="D376" s="27" t="s">
        <v>25</v>
      </c>
      <c r="E376" s="27" t="s">
        <v>26</v>
      </c>
      <c r="F376" s="91" t="s">
        <v>400</v>
      </c>
      <c r="G376" s="91" t="s">
        <v>417</v>
      </c>
      <c r="H376" s="91" t="s">
        <v>227</v>
      </c>
      <c r="I376" s="91">
        <v>4</v>
      </c>
      <c r="J376" s="91" t="s">
        <v>402</v>
      </c>
      <c r="K376" s="27" t="s">
        <v>31</v>
      </c>
      <c r="L376" s="91">
        <v>4</v>
      </c>
      <c r="M376" s="27">
        <f t="shared" si="14"/>
        <v>520</v>
      </c>
      <c r="N376" s="179"/>
      <c r="O376" s="24" t="s">
        <v>32</v>
      </c>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row>
    <row r="377" s="276" customFormat="1" customHeight="1" spans="1:44">
      <c r="A377" s="27">
        <v>372</v>
      </c>
      <c r="B377" s="27" t="s">
        <v>23</v>
      </c>
      <c r="C377" s="27" t="s">
        <v>24</v>
      </c>
      <c r="D377" s="27" t="s">
        <v>25</v>
      </c>
      <c r="E377" s="27" t="s">
        <v>26</v>
      </c>
      <c r="F377" s="91" t="s">
        <v>400</v>
      </c>
      <c r="G377" s="91" t="s">
        <v>418</v>
      </c>
      <c r="H377" s="91" t="s">
        <v>194</v>
      </c>
      <c r="I377" s="91">
        <v>4</v>
      </c>
      <c r="J377" s="91" t="s">
        <v>402</v>
      </c>
      <c r="K377" s="27" t="s">
        <v>31</v>
      </c>
      <c r="L377" s="91">
        <v>4</v>
      </c>
      <c r="M377" s="27">
        <f t="shared" si="14"/>
        <v>520</v>
      </c>
      <c r="N377" s="179"/>
      <c r="O377" s="24" t="s">
        <v>32</v>
      </c>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row>
    <row r="378" s="276" customFormat="1" customHeight="1" spans="1:44">
      <c r="A378" s="27">
        <v>373</v>
      </c>
      <c r="B378" s="27" t="s">
        <v>23</v>
      </c>
      <c r="C378" s="27" t="s">
        <v>24</v>
      </c>
      <c r="D378" s="27" t="s">
        <v>25</v>
      </c>
      <c r="E378" s="27" t="s">
        <v>26</v>
      </c>
      <c r="F378" s="91" t="s">
        <v>400</v>
      </c>
      <c r="G378" s="91" t="s">
        <v>419</v>
      </c>
      <c r="H378" s="91" t="s">
        <v>194</v>
      </c>
      <c r="I378" s="91">
        <v>5</v>
      </c>
      <c r="J378" s="91" t="s">
        <v>402</v>
      </c>
      <c r="K378" s="27" t="s">
        <v>31</v>
      </c>
      <c r="L378" s="91">
        <v>5</v>
      </c>
      <c r="M378" s="27">
        <f t="shared" si="14"/>
        <v>650</v>
      </c>
      <c r="N378" s="179"/>
      <c r="O378" s="24" t="s">
        <v>32</v>
      </c>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row>
    <row r="379" s="276" customFormat="1" customHeight="1" spans="1:44">
      <c r="A379" s="27">
        <v>374</v>
      </c>
      <c r="B379" s="27" t="s">
        <v>23</v>
      </c>
      <c r="C379" s="27" t="s">
        <v>24</v>
      </c>
      <c r="D379" s="27" t="s">
        <v>25</v>
      </c>
      <c r="E379" s="27" t="s">
        <v>26</v>
      </c>
      <c r="F379" s="91" t="s">
        <v>400</v>
      </c>
      <c r="G379" s="91" t="s">
        <v>420</v>
      </c>
      <c r="H379" s="91" t="s">
        <v>194</v>
      </c>
      <c r="I379" s="91">
        <v>6</v>
      </c>
      <c r="J379" s="91" t="s">
        <v>402</v>
      </c>
      <c r="K379" s="27" t="s">
        <v>31</v>
      </c>
      <c r="L379" s="91">
        <v>6</v>
      </c>
      <c r="M379" s="27">
        <f t="shared" si="14"/>
        <v>780</v>
      </c>
      <c r="N379" s="179"/>
      <c r="O379" s="24" t="s">
        <v>32</v>
      </c>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row>
    <row r="380" s="276" customFormat="1" customHeight="1" spans="1:44">
      <c r="A380" s="27">
        <v>375</v>
      </c>
      <c r="B380" s="27" t="s">
        <v>23</v>
      </c>
      <c r="C380" s="27" t="s">
        <v>24</v>
      </c>
      <c r="D380" s="27" t="s">
        <v>25</v>
      </c>
      <c r="E380" s="27" t="s">
        <v>26</v>
      </c>
      <c r="F380" s="91" t="s">
        <v>400</v>
      </c>
      <c r="G380" s="91" t="s">
        <v>421</v>
      </c>
      <c r="H380" s="91" t="s">
        <v>194</v>
      </c>
      <c r="I380" s="91">
        <v>3</v>
      </c>
      <c r="J380" s="91" t="s">
        <v>402</v>
      </c>
      <c r="K380" s="27" t="s">
        <v>31</v>
      </c>
      <c r="L380" s="91">
        <v>3</v>
      </c>
      <c r="M380" s="27">
        <f t="shared" si="14"/>
        <v>390</v>
      </c>
      <c r="N380" s="179"/>
      <c r="O380" s="24" t="s">
        <v>32</v>
      </c>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row>
    <row r="381" s="276" customFormat="1" customHeight="1" spans="1:44">
      <c r="A381" s="27">
        <v>376</v>
      </c>
      <c r="B381" s="27" t="s">
        <v>23</v>
      </c>
      <c r="C381" s="27" t="s">
        <v>24</v>
      </c>
      <c r="D381" s="27" t="s">
        <v>25</v>
      </c>
      <c r="E381" s="27" t="s">
        <v>26</v>
      </c>
      <c r="F381" s="91" t="s">
        <v>400</v>
      </c>
      <c r="G381" s="91" t="s">
        <v>422</v>
      </c>
      <c r="H381" s="91" t="s">
        <v>194</v>
      </c>
      <c r="I381" s="91">
        <v>3</v>
      </c>
      <c r="J381" s="91" t="s">
        <v>402</v>
      </c>
      <c r="K381" s="27" t="s">
        <v>31</v>
      </c>
      <c r="L381" s="91">
        <v>3</v>
      </c>
      <c r="M381" s="27">
        <f t="shared" si="14"/>
        <v>390</v>
      </c>
      <c r="N381" s="179"/>
      <c r="O381" s="24" t="s">
        <v>32</v>
      </c>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row>
    <row r="382" s="179" customFormat="1" customHeight="1" spans="1:15">
      <c r="A382" s="27">
        <v>377</v>
      </c>
      <c r="B382" s="27" t="s">
        <v>23</v>
      </c>
      <c r="C382" s="27" t="s">
        <v>24</v>
      </c>
      <c r="D382" s="27" t="s">
        <v>25</v>
      </c>
      <c r="E382" s="27" t="s">
        <v>26</v>
      </c>
      <c r="F382" s="91" t="s">
        <v>400</v>
      </c>
      <c r="G382" s="91" t="s">
        <v>423</v>
      </c>
      <c r="H382" s="91" t="s">
        <v>227</v>
      </c>
      <c r="I382" s="91">
        <v>3</v>
      </c>
      <c r="J382" s="91" t="s">
        <v>402</v>
      </c>
      <c r="K382" s="27" t="s">
        <v>31</v>
      </c>
      <c r="L382" s="91">
        <v>3</v>
      </c>
      <c r="M382" s="27">
        <f t="shared" si="14"/>
        <v>390</v>
      </c>
      <c r="O382" s="24" t="s">
        <v>32</v>
      </c>
    </row>
    <row r="383" s="276" customFormat="1" customHeight="1" spans="1:44">
      <c r="A383" s="27">
        <v>378</v>
      </c>
      <c r="B383" s="27" t="s">
        <v>23</v>
      </c>
      <c r="C383" s="27" t="s">
        <v>24</v>
      </c>
      <c r="D383" s="27" t="s">
        <v>25</v>
      </c>
      <c r="E383" s="27" t="s">
        <v>26</v>
      </c>
      <c r="F383" s="91" t="s">
        <v>400</v>
      </c>
      <c r="G383" s="91" t="s">
        <v>424</v>
      </c>
      <c r="H383" s="91" t="s">
        <v>227</v>
      </c>
      <c r="I383" s="91">
        <v>2</v>
      </c>
      <c r="J383" s="91" t="s">
        <v>402</v>
      </c>
      <c r="K383" s="27" t="s">
        <v>31</v>
      </c>
      <c r="L383" s="91">
        <v>2</v>
      </c>
      <c r="M383" s="27">
        <f>L383*468</f>
        <v>936</v>
      </c>
      <c r="N383" s="179"/>
      <c r="O383" s="24" t="s">
        <v>32</v>
      </c>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row>
    <row r="384" s="276" customFormat="1" customHeight="1" spans="1:44">
      <c r="A384" s="27">
        <v>379</v>
      </c>
      <c r="B384" s="27" t="s">
        <v>23</v>
      </c>
      <c r="C384" s="27" t="s">
        <v>24</v>
      </c>
      <c r="D384" s="27" t="s">
        <v>25</v>
      </c>
      <c r="E384" s="27" t="s">
        <v>26</v>
      </c>
      <c r="F384" s="91" t="s">
        <v>400</v>
      </c>
      <c r="G384" s="91" t="s">
        <v>425</v>
      </c>
      <c r="H384" s="91" t="s">
        <v>227</v>
      </c>
      <c r="I384" s="91">
        <v>3</v>
      </c>
      <c r="J384" s="91" t="s">
        <v>402</v>
      </c>
      <c r="K384" s="27" t="s">
        <v>31</v>
      </c>
      <c r="L384" s="91">
        <v>3</v>
      </c>
      <c r="M384" s="27">
        <f t="shared" ref="M384:M393" si="15">L384*130</f>
        <v>390</v>
      </c>
      <c r="N384" s="179"/>
      <c r="O384" s="24" t="s">
        <v>32</v>
      </c>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row>
    <row r="385" s="179" customFormat="1" customHeight="1" spans="1:15">
      <c r="A385" s="27">
        <v>380</v>
      </c>
      <c r="B385" s="27" t="s">
        <v>23</v>
      </c>
      <c r="C385" s="27" t="s">
        <v>24</v>
      </c>
      <c r="D385" s="27" t="s">
        <v>25</v>
      </c>
      <c r="E385" s="27" t="s">
        <v>26</v>
      </c>
      <c r="F385" s="91" t="s">
        <v>400</v>
      </c>
      <c r="G385" s="91" t="s">
        <v>426</v>
      </c>
      <c r="H385" s="91" t="s">
        <v>227</v>
      </c>
      <c r="I385" s="91">
        <v>4</v>
      </c>
      <c r="J385" s="91" t="s">
        <v>402</v>
      </c>
      <c r="K385" s="27" t="s">
        <v>31</v>
      </c>
      <c r="L385" s="91">
        <v>4</v>
      </c>
      <c r="M385" s="27">
        <f t="shared" si="15"/>
        <v>520</v>
      </c>
      <c r="O385" s="24" t="s">
        <v>32</v>
      </c>
    </row>
    <row r="386" s="179" customFormat="1" customHeight="1" spans="1:15">
      <c r="A386" s="27">
        <v>381</v>
      </c>
      <c r="B386" s="27" t="s">
        <v>23</v>
      </c>
      <c r="C386" s="27" t="s">
        <v>24</v>
      </c>
      <c r="D386" s="27" t="s">
        <v>25</v>
      </c>
      <c r="E386" s="27" t="s">
        <v>26</v>
      </c>
      <c r="F386" s="91" t="s">
        <v>400</v>
      </c>
      <c r="G386" s="91" t="s">
        <v>427</v>
      </c>
      <c r="H386" s="91" t="s">
        <v>194</v>
      </c>
      <c r="I386" s="91">
        <v>5</v>
      </c>
      <c r="J386" s="91" t="s">
        <v>402</v>
      </c>
      <c r="K386" s="27" t="s">
        <v>31</v>
      </c>
      <c r="L386" s="91">
        <v>5</v>
      </c>
      <c r="M386" s="27">
        <f t="shared" si="15"/>
        <v>650</v>
      </c>
      <c r="O386" s="24" t="s">
        <v>32</v>
      </c>
    </row>
    <row r="387" s="276" customFormat="1" customHeight="1" spans="1:44">
      <c r="A387" s="27">
        <v>382</v>
      </c>
      <c r="B387" s="27" t="s">
        <v>23</v>
      </c>
      <c r="C387" s="27" t="s">
        <v>24</v>
      </c>
      <c r="D387" s="27" t="s">
        <v>25</v>
      </c>
      <c r="E387" s="27" t="s">
        <v>26</v>
      </c>
      <c r="F387" s="91" t="s">
        <v>400</v>
      </c>
      <c r="G387" s="91" t="s">
        <v>428</v>
      </c>
      <c r="H387" s="91" t="s">
        <v>227</v>
      </c>
      <c r="I387" s="91">
        <v>4</v>
      </c>
      <c r="J387" s="91" t="s">
        <v>402</v>
      </c>
      <c r="K387" s="27" t="s">
        <v>31</v>
      </c>
      <c r="L387" s="91">
        <v>4</v>
      </c>
      <c r="M387" s="27">
        <f t="shared" si="15"/>
        <v>520</v>
      </c>
      <c r="N387" s="179"/>
      <c r="O387" s="24" t="s">
        <v>32</v>
      </c>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row>
    <row r="388" s="179" customFormat="1" customHeight="1" spans="1:15">
      <c r="A388" s="27">
        <v>383</v>
      </c>
      <c r="B388" s="27" t="s">
        <v>23</v>
      </c>
      <c r="C388" s="27" t="s">
        <v>24</v>
      </c>
      <c r="D388" s="27" t="s">
        <v>25</v>
      </c>
      <c r="E388" s="27" t="s">
        <v>26</v>
      </c>
      <c r="F388" s="91" t="s">
        <v>400</v>
      </c>
      <c r="G388" s="91" t="s">
        <v>429</v>
      </c>
      <c r="H388" s="91" t="s">
        <v>227</v>
      </c>
      <c r="I388" s="91">
        <v>6</v>
      </c>
      <c r="J388" s="91" t="s">
        <v>402</v>
      </c>
      <c r="K388" s="27" t="s">
        <v>31</v>
      </c>
      <c r="L388" s="91">
        <v>6</v>
      </c>
      <c r="M388" s="27">
        <f t="shared" si="15"/>
        <v>780</v>
      </c>
      <c r="O388" s="24" t="s">
        <v>32</v>
      </c>
    </row>
    <row r="389" s="179" customFormat="1" customHeight="1" spans="1:15">
      <c r="A389" s="27">
        <v>384</v>
      </c>
      <c r="B389" s="27" t="s">
        <v>23</v>
      </c>
      <c r="C389" s="27" t="s">
        <v>24</v>
      </c>
      <c r="D389" s="27" t="s">
        <v>25</v>
      </c>
      <c r="E389" s="27" t="s">
        <v>26</v>
      </c>
      <c r="F389" s="91" t="s">
        <v>400</v>
      </c>
      <c r="G389" s="91" t="s">
        <v>430</v>
      </c>
      <c r="H389" s="91" t="s">
        <v>227</v>
      </c>
      <c r="I389" s="91">
        <v>4</v>
      </c>
      <c r="J389" s="91" t="s">
        <v>402</v>
      </c>
      <c r="K389" s="27" t="s">
        <v>31</v>
      </c>
      <c r="L389" s="91">
        <v>4</v>
      </c>
      <c r="M389" s="27">
        <f t="shared" si="15"/>
        <v>520</v>
      </c>
      <c r="O389" s="24" t="s">
        <v>32</v>
      </c>
    </row>
    <row r="390" s="179" customFormat="1" customHeight="1" spans="1:15">
      <c r="A390" s="27">
        <v>385</v>
      </c>
      <c r="B390" s="27" t="s">
        <v>23</v>
      </c>
      <c r="C390" s="27" t="s">
        <v>24</v>
      </c>
      <c r="D390" s="27" t="s">
        <v>25</v>
      </c>
      <c r="E390" s="27" t="s">
        <v>26</v>
      </c>
      <c r="F390" s="91" t="s">
        <v>431</v>
      </c>
      <c r="G390" s="91" t="s">
        <v>432</v>
      </c>
      <c r="H390" s="91" t="s">
        <v>227</v>
      </c>
      <c r="I390" s="91">
        <v>2</v>
      </c>
      <c r="J390" s="91" t="s">
        <v>433</v>
      </c>
      <c r="K390" s="27" t="s">
        <v>31</v>
      </c>
      <c r="L390" s="91">
        <v>2</v>
      </c>
      <c r="M390" s="27">
        <f t="shared" si="15"/>
        <v>260</v>
      </c>
      <c r="O390" s="24" t="s">
        <v>32</v>
      </c>
    </row>
    <row r="391" s="179" customFormat="1" customHeight="1" spans="1:15">
      <c r="A391" s="27">
        <v>386</v>
      </c>
      <c r="B391" s="27" t="s">
        <v>23</v>
      </c>
      <c r="C391" s="27" t="s">
        <v>24</v>
      </c>
      <c r="D391" s="27" t="s">
        <v>25</v>
      </c>
      <c r="E391" s="27" t="s">
        <v>26</v>
      </c>
      <c r="F391" s="91" t="s">
        <v>431</v>
      </c>
      <c r="G391" s="91" t="s">
        <v>434</v>
      </c>
      <c r="H391" s="91" t="s">
        <v>227</v>
      </c>
      <c r="I391" s="91">
        <v>2</v>
      </c>
      <c r="J391" s="91" t="s">
        <v>433</v>
      </c>
      <c r="K391" s="27" t="s">
        <v>31</v>
      </c>
      <c r="L391" s="91">
        <v>2</v>
      </c>
      <c r="M391" s="27">
        <f t="shared" si="15"/>
        <v>260</v>
      </c>
      <c r="O391" s="24" t="s">
        <v>32</v>
      </c>
    </row>
    <row r="392" s="179" customFormat="1" customHeight="1" spans="1:15">
      <c r="A392" s="27">
        <v>387</v>
      </c>
      <c r="B392" s="27" t="s">
        <v>23</v>
      </c>
      <c r="C392" s="27" t="s">
        <v>24</v>
      </c>
      <c r="D392" s="27" t="s">
        <v>25</v>
      </c>
      <c r="E392" s="27" t="s">
        <v>26</v>
      </c>
      <c r="F392" s="91" t="s">
        <v>431</v>
      </c>
      <c r="G392" s="91" t="s">
        <v>435</v>
      </c>
      <c r="H392" s="91" t="s">
        <v>227</v>
      </c>
      <c r="I392" s="91">
        <v>4</v>
      </c>
      <c r="J392" s="91" t="s">
        <v>433</v>
      </c>
      <c r="K392" s="27" t="s">
        <v>31</v>
      </c>
      <c r="L392" s="91">
        <v>4</v>
      </c>
      <c r="M392" s="27">
        <f t="shared" si="15"/>
        <v>520</v>
      </c>
      <c r="O392" s="24" t="s">
        <v>32</v>
      </c>
    </row>
    <row r="393" s="277" customFormat="1" customHeight="1" spans="1:44">
      <c r="A393" s="27">
        <v>388</v>
      </c>
      <c r="B393" s="27" t="s">
        <v>23</v>
      </c>
      <c r="C393" s="27" t="s">
        <v>24</v>
      </c>
      <c r="D393" s="27" t="s">
        <v>25</v>
      </c>
      <c r="E393" s="27" t="s">
        <v>26</v>
      </c>
      <c r="F393" s="91" t="s">
        <v>431</v>
      </c>
      <c r="G393" s="91" t="s">
        <v>436</v>
      </c>
      <c r="H393" s="91" t="s">
        <v>220</v>
      </c>
      <c r="I393" s="91">
        <v>3</v>
      </c>
      <c r="J393" s="91" t="s">
        <v>433</v>
      </c>
      <c r="K393" s="27" t="s">
        <v>31</v>
      </c>
      <c r="L393" s="91">
        <v>3</v>
      </c>
      <c r="M393" s="27">
        <f t="shared" si="15"/>
        <v>390</v>
      </c>
      <c r="N393" s="179"/>
      <c r="O393" s="24" t="s">
        <v>32</v>
      </c>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row>
    <row r="394" s="276" customFormat="1" customHeight="1" spans="1:44">
      <c r="A394" s="27">
        <v>389</v>
      </c>
      <c r="B394" s="27" t="s">
        <v>23</v>
      </c>
      <c r="C394" s="27" t="s">
        <v>24</v>
      </c>
      <c r="D394" s="27" t="s">
        <v>25</v>
      </c>
      <c r="E394" s="27" t="s">
        <v>26</v>
      </c>
      <c r="F394" s="91" t="s">
        <v>431</v>
      </c>
      <c r="G394" s="91" t="s">
        <v>437</v>
      </c>
      <c r="H394" s="91" t="s">
        <v>51</v>
      </c>
      <c r="I394" s="91">
        <v>3</v>
      </c>
      <c r="J394" s="91" t="s">
        <v>433</v>
      </c>
      <c r="K394" s="27" t="s">
        <v>31</v>
      </c>
      <c r="L394" s="91">
        <v>3</v>
      </c>
      <c r="M394" s="27">
        <f>L394*312</f>
        <v>936</v>
      </c>
      <c r="N394" s="179"/>
      <c r="O394" s="24" t="s">
        <v>32</v>
      </c>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row>
    <row r="395" s="179" customFormat="1" customHeight="1" spans="1:15">
      <c r="A395" s="27">
        <v>390</v>
      </c>
      <c r="B395" s="27" t="s">
        <v>23</v>
      </c>
      <c r="C395" s="27" t="s">
        <v>24</v>
      </c>
      <c r="D395" s="27" t="s">
        <v>25</v>
      </c>
      <c r="E395" s="27" t="s">
        <v>26</v>
      </c>
      <c r="F395" s="91" t="s">
        <v>431</v>
      </c>
      <c r="G395" s="91" t="s">
        <v>438</v>
      </c>
      <c r="H395" s="91" t="s">
        <v>227</v>
      </c>
      <c r="I395" s="91">
        <v>6</v>
      </c>
      <c r="J395" s="91" t="s">
        <v>433</v>
      </c>
      <c r="K395" s="27" t="s">
        <v>31</v>
      </c>
      <c r="L395" s="91">
        <v>6</v>
      </c>
      <c r="M395" s="27">
        <f>L395*130</f>
        <v>780</v>
      </c>
      <c r="O395" s="24" t="s">
        <v>32</v>
      </c>
    </row>
    <row r="396" s="276" customFormat="1" customHeight="1" spans="1:44">
      <c r="A396" s="27">
        <v>391</v>
      </c>
      <c r="B396" s="27" t="s">
        <v>23</v>
      </c>
      <c r="C396" s="27" t="s">
        <v>24</v>
      </c>
      <c r="D396" s="27" t="s">
        <v>25</v>
      </c>
      <c r="E396" s="27" t="s">
        <v>26</v>
      </c>
      <c r="F396" s="91" t="s">
        <v>431</v>
      </c>
      <c r="G396" s="91" t="s">
        <v>439</v>
      </c>
      <c r="H396" s="91" t="s">
        <v>227</v>
      </c>
      <c r="I396" s="91">
        <v>3</v>
      </c>
      <c r="J396" s="91" t="s">
        <v>433</v>
      </c>
      <c r="K396" s="27" t="s">
        <v>31</v>
      </c>
      <c r="L396" s="91">
        <v>3</v>
      </c>
      <c r="M396" s="27">
        <f>L396*130</f>
        <v>390</v>
      </c>
      <c r="N396" s="179"/>
      <c r="O396" s="24" t="s">
        <v>32</v>
      </c>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row>
    <row r="397" s="277" customFormat="1" customHeight="1" spans="1:44">
      <c r="A397" s="27">
        <v>392</v>
      </c>
      <c r="B397" s="27" t="s">
        <v>23</v>
      </c>
      <c r="C397" s="27" t="s">
        <v>24</v>
      </c>
      <c r="D397" s="27" t="s">
        <v>25</v>
      </c>
      <c r="E397" s="27" t="s">
        <v>26</v>
      </c>
      <c r="F397" s="91" t="s">
        <v>431</v>
      </c>
      <c r="G397" s="91" t="s">
        <v>440</v>
      </c>
      <c r="H397" s="91" t="s">
        <v>220</v>
      </c>
      <c r="I397" s="91">
        <v>4</v>
      </c>
      <c r="J397" s="91" t="s">
        <v>433</v>
      </c>
      <c r="K397" s="27" t="s">
        <v>31</v>
      </c>
      <c r="L397" s="91">
        <v>4</v>
      </c>
      <c r="M397" s="27">
        <f>L397*130</f>
        <v>520</v>
      </c>
      <c r="N397" s="179"/>
      <c r="O397" s="24" t="s">
        <v>32</v>
      </c>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row>
    <row r="398" s="276" customFormat="1" customHeight="1" spans="1:44">
      <c r="A398" s="27">
        <v>393</v>
      </c>
      <c r="B398" s="27" t="s">
        <v>23</v>
      </c>
      <c r="C398" s="27" t="s">
        <v>24</v>
      </c>
      <c r="D398" s="27" t="s">
        <v>25</v>
      </c>
      <c r="E398" s="27" t="s">
        <v>26</v>
      </c>
      <c r="F398" s="91" t="s">
        <v>431</v>
      </c>
      <c r="G398" s="91" t="s">
        <v>441</v>
      </c>
      <c r="H398" s="91" t="s">
        <v>47</v>
      </c>
      <c r="I398" s="91">
        <v>1</v>
      </c>
      <c r="J398" s="91" t="s">
        <v>433</v>
      </c>
      <c r="K398" s="27" t="s">
        <v>31</v>
      </c>
      <c r="L398" s="91">
        <v>1</v>
      </c>
      <c r="M398" s="27">
        <f t="shared" ref="M398:M429" si="16">L398*312</f>
        <v>312</v>
      </c>
      <c r="N398" s="179"/>
      <c r="O398" s="24" t="s">
        <v>32</v>
      </c>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row>
    <row r="399" s="276" customFormat="1" customHeight="1" spans="1:44">
      <c r="A399" s="27">
        <v>394</v>
      </c>
      <c r="B399" s="27" t="s">
        <v>23</v>
      </c>
      <c r="C399" s="27" t="s">
        <v>24</v>
      </c>
      <c r="D399" s="27" t="s">
        <v>25</v>
      </c>
      <c r="E399" s="27" t="s">
        <v>26</v>
      </c>
      <c r="F399" s="91" t="s">
        <v>431</v>
      </c>
      <c r="G399" s="91" t="s">
        <v>442</v>
      </c>
      <c r="H399" s="91" t="s">
        <v>47</v>
      </c>
      <c r="I399" s="91">
        <v>1</v>
      </c>
      <c r="J399" s="91" t="s">
        <v>433</v>
      </c>
      <c r="K399" s="27" t="s">
        <v>31</v>
      </c>
      <c r="L399" s="91">
        <v>1</v>
      </c>
      <c r="M399" s="27">
        <f t="shared" si="16"/>
        <v>312</v>
      </c>
      <c r="N399" s="179"/>
      <c r="O399" s="24" t="s">
        <v>32</v>
      </c>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row>
    <row r="400" s="276" customFormat="1" customHeight="1" spans="1:44">
      <c r="A400" s="27">
        <v>395</v>
      </c>
      <c r="B400" s="27" t="s">
        <v>23</v>
      </c>
      <c r="C400" s="27" t="s">
        <v>24</v>
      </c>
      <c r="D400" s="27" t="s">
        <v>25</v>
      </c>
      <c r="E400" s="27" t="s">
        <v>26</v>
      </c>
      <c r="F400" s="91" t="s">
        <v>431</v>
      </c>
      <c r="G400" s="91" t="s">
        <v>443</v>
      </c>
      <c r="H400" s="91" t="s">
        <v>47</v>
      </c>
      <c r="I400" s="91">
        <v>1</v>
      </c>
      <c r="J400" s="91" t="s">
        <v>433</v>
      </c>
      <c r="K400" s="27" t="s">
        <v>31</v>
      </c>
      <c r="L400" s="91">
        <v>1</v>
      </c>
      <c r="M400" s="27">
        <f t="shared" si="16"/>
        <v>312</v>
      </c>
      <c r="N400" s="179"/>
      <c r="O400" s="24" t="s">
        <v>32</v>
      </c>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row>
    <row r="401" s="276" customFormat="1" customHeight="1" spans="1:44">
      <c r="A401" s="27">
        <v>396</v>
      </c>
      <c r="B401" s="27" t="s">
        <v>23</v>
      </c>
      <c r="C401" s="27" t="s">
        <v>24</v>
      </c>
      <c r="D401" s="27" t="s">
        <v>25</v>
      </c>
      <c r="E401" s="27" t="s">
        <v>26</v>
      </c>
      <c r="F401" s="91" t="s">
        <v>431</v>
      </c>
      <c r="G401" s="91" t="s">
        <v>444</v>
      </c>
      <c r="H401" s="91" t="s">
        <v>47</v>
      </c>
      <c r="I401" s="91">
        <v>1</v>
      </c>
      <c r="J401" s="91" t="s">
        <v>433</v>
      </c>
      <c r="K401" s="27" t="s">
        <v>31</v>
      </c>
      <c r="L401" s="91">
        <v>1</v>
      </c>
      <c r="M401" s="27">
        <f t="shared" si="16"/>
        <v>312</v>
      </c>
      <c r="N401" s="179"/>
      <c r="O401" s="24" t="s">
        <v>32</v>
      </c>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row>
    <row r="402" s="276" customFormat="1" customHeight="1" spans="1:44">
      <c r="A402" s="27">
        <v>397</v>
      </c>
      <c r="B402" s="27" t="s">
        <v>23</v>
      </c>
      <c r="C402" s="27" t="s">
        <v>24</v>
      </c>
      <c r="D402" s="27" t="s">
        <v>25</v>
      </c>
      <c r="E402" s="27" t="s">
        <v>26</v>
      </c>
      <c r="F402" s="91" t="s">
        <v>431</v>
      </c>
      <c r="G402" s="91" t="s">
        <v>445</v>
      </c>
      <c r="H402" s="91" t="s">
        <v>47</v>
      </c>
      <c r="I402" s="91">
        <v>1</v>
      </c>
      <c r="J402" s="91" t="s">
        <v>433</v>
      </c>
      <c r="K402" s="27" t="s">
        <v>31</v>
      </c>
      <c r="L402" s="91">
        <v>1</v>
      </c>
      <c r="M402" s="27">
        <f t="shared" si="16"/>
        <v>312</v>
      </c>
      <c r="N402" s="179"/>
      <c r="O402" s="24" t="s">
        <v>32</v>
      </c>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row>
    <row r="403" s="276" customFormat="1" customHeight="1" spans="1:44">
      <c r="A403" s="27">
        <v>398</v>
      </c>
      <c r="B403" s="27" t="s">
        <v>23</v>
      </c>
      <c r="C403" s="27" t="s">
        <v>24</v>
      </c>
      <c r="D403" s="27" t="s">
        <v>25</v>
      </c>
      <c r="E403" s="27" t="s">
        <v>26</v>
      </c>
      <c r="F403" s="91" t="s">
        <v>431</v>
      </c>
      <c r="G403" s="91" t="s">
        <v>446</v>
      </c>
      <c r="H403" s="91" t="s">
        <v>47</v>
      </c>
      <c r="I403" s="91">
        <v>1</v>
      </c>
      <c r="J403" s="91" t="s">
        <v>433</v>
      </c>
      <c r="K403" s="27" t="s">
        <v>31</v>
      </c>
      <c r="L403" s="91">
        <v>1</v>
      </c>
      <c r="M403" s="27">
        <f t="shared" si="16"/>
        <v>312</v>
      </c>
      <c r="N403" s="179"/>
      <c r="O403" s="24" t="s">
        <v>32</v>
      </c>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row>
    <row r="404" s="276" customFormat="1" customHeight="1" spans="1:44">
      <c r="A404" s="27">
        <v>399</v>
      </c>
      <c r="B404" s="27" t="s">
        <v>23</v>
      </c>
      <c r="C404" s="27" t="s">
        <v>24</v>
      </c>
      <c r="D404" s="27" t="s">
        <v>25</v>
      </c>
      <c r="E404" s="27" t="s">
        <v>26</v>
      </c>
      <c r="F404" s="91" t="s">
        <v>431</v>
      </c>
      <c r="G404" s="91" t="s">
        <v>447</v>
      </c>
      <c r="H404" s="91" t="s">
        <v>47</v>
      </c>
      <c r="I404" s="91">
        <v>1</v>
      </c>
      <c r="J404" s="91" t="s">
        <v>433</v>
      </c>
      <c r="K404" s="27" t="s">
        <v>31</v>
      </c>
      <c r="L404" s="91">
        <v>1</v>
      </c>
      <c r="M404" s="27">
        <f t="shared" si="16"/>
        <v>312</v>
      </c>
      <c r="N404" s="179"/>
      <c r="O404" s="24" t="s">
        <v>32</v>
      </c>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row>
    <row r="405" s="276" customFormat="1" customHeight="1" spans="1:44">
      <c r="A405" s="27">
        <v>400</v>
      </c>
      <c r="B405" s="27" t="s">
        <v>23</v>
      </c>
      <c r="C405" s="27" t="s">
        <v>24</v>
      </c>
      <c r="D405" s="27" t="s">
        <v>25</v>
      </c>
      <c r="E405" s="27" t="s">
        <v>26</v>
      </c>
      <c r="F405" s="91" t="s">
        <v>431</v>
      </c>
      <c r="G405" s="91" t="s">
        <v>448</v>
      </c>
      <c r="H405" s="91" t="s">
        <v>47</v>
      </c>
      <c r="I405" s="91">
        <v>1</v>
      </c>
      <c r="J405" s="91" t="s">
        <v>433</v>
      </c>
      <c r="K405" s="27" t="s">
        <v>31</v>
      </c>
      <c r="L405" s="91">
        <v>1</v>
      </c>
      <c r="M405" s="27">
        <f t="shared" si="16"/>
        <v>312</v>
      </c>
      <c r="N405" s="179"/>
      <c r="O405" s="24" t="s">
        <v>32</v>
      </c>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row>
    <row r="406" s="276" customFormat="1" customHeight="1" spans="1:44">
      <c r="A406" s="27">
        <v>401</v>
      </c>
      <c r="B406" s="27" t="s">
        <v>23</v>
      </c>
      <c r="C406" s="27" t="s">
        <v>24</v>
      </c>
      <c r="D406" s="27" t="s">
        <v>25</v>
      </c>
      <c r="E406" s="27" t="s">
        <v>26</v>
      </c>
      <c r="F406" s="91" t="s">
        <v>431</v>
      </c>
      <c r="G406" s="91" t="s">
        <v>449</v>
      </c>
      <c r="H406" s="91" t="s">
        <v>51</v>
      </c>
      <c r="I406" s="91">
        <v>3</v>
      </c>
      <c r="J406" s="91" t="s">
        <v>433</v>
      </c>
      <c r="K406" s="27" t="s">
        <v>31</v>
      </c>
      <c r="L406" s="91">
        <v>3</v>
      </c>
      <c r="M406" s="27">
        <f t="shared" si="16"/>
        <v>936</v>
      </c>
      <c r="N406" s="179"/>
      <c r="O406" s="24" t="s">
        <v>32</v>
      </c>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row>
    <row r="407" s="276" customFormat="1" customHeight="1" spans="1:44">
      <c r="A407" s="27">
        <v>402</v>
      </c>
      <c r="B407" s="27" t="s">
        <v>23</v>
      </c>
      <c r="C407" s="27" t="s">
        <v>24</v>
      </c>
      <c r="D407" s="27" t="s">
        <v>25</v>
      </c>
      <c r="E407" s="27" t="s">
        <v>26</v>
      </c>
      <c r="F407" s="91" t="s">
        <v>431</v>
      </c>
      <c r="G407" s="91" t="s">
        <v>450</v>
      </c>
      <c r="H407" s="91" t="s">
        <v>51</v>
      </c>
      <c r="I407" s="91">
        <v>2</v>
      </c>
      <c r="J407" s="91" t="s">
        <v>433</v>
      </c>
      <c r="K407" s="27" t="s">
        <v>31</v>
      </c>
      <c r="L407" s="91">
        <v>2</v>
      </c>
      <c r="M407" s="27">
        <f t="shared" si="16"/>
        <v>624</v>
      </c>
      <c r="N407" s="179"/>
      <c r="O407" s="24" t="s">
        <v>32</v>
      </c>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row>
    <row r="408" s="276" customFormat="1" customHeight="1" spans="1:44">
      <c r="A408" s="27">
        <v>403</v>
      </c>
      <c r="B408" s="27" t="s">
        <v>23</v>
      </c>
      <c r="C408" s="27" t="s">
        <v>24</v>
      </c>
      <c r="D408" s="27" t="s">
        <v>25</v>
      </c>
      <c r="E408" s="27" t="s">
        <v>26</v>
      </c>
      <c r="F408" s="91" t="s">
        <v>431</v>
      </c>
      <c r="G408" s="91" t="s">
        <v>451</v>
      </c>
      <c r="H408" s="91" t="s">
        <v>51</v>
      </c>
      <c r="I408" s="91">
        <v>1</v>
      </c>
      <c r="J408" s="91" t="s">
        <v>433</v>
      </c>
      <c r="K408" s="27" t="s">
        <v>31</v>
      </c>
      <c r="L408" s="91">
        <v>1</v>
      </c>
      <c r="M408" s="27">
        <f t="shared" si="16"/>
        <v>312</v>
      </c>
      <c r="N408" s="179"/>
      <c r="O408" s="24" t="s">
        <v>32</v>
      </c>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row>
    <row r="409" s="276" customFormat="1" customHeight="1" spans="1:44">
      <c r="A409" s="27">
        <v>404</v>
      </c>
      <c r="B409" s="27" t="s">
        <v>23</v>
      </c>
      <c r="C409" s="27" t="s">
        <v>24</v>
      </c>
      <c r="D409" s="27" t="s">
        <v>25</v>
      </c>
      <c r="E409" s="27" t="s">
        <v>26</v>
      </c>
      <c r="F409" s="91" t="s">
        <v>431</v>
      </c>
      <c r="G409" s="91" t="s">
        <v>452</v>
      </c>
      <c r="H409" s="91" t="s">
        <v>51</v>
      </c>
      <c r="I409" s="91">
        <v>1</v>
      </c>
      <c r="J409" s="91" t="s">
        <v>433</v>
      </c>
      <c r="K409" s="27" t="s">
        <v>31</v>
      </c>
      <c r="L409" s="91">
        <v>1</v>
      </c>
      <c r="M409" s="27">
        <f t="shared" si="16"/>
        <v>312</v>
      </c>
      <c r="N409" s="179"/>
      <c r="O409" s="24" t="s">
        <v>32</v>
      </c>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row>
    <row r="410" s="276" customFormat="1" customHeight="1" spans="1:44">
      <c r="A410" s="27">
        <v>405</v>
      </c>
      <c r="B410" s="27" t="s">
        <v>23</v>
      </c>
      <c r="C410" s="27" t="s">
        <v>24</v>
      </c>
      <c r="D410" s="27" t="s">
        <v>25</v>
      </c>
      <c r="E410" s="27" t="s">
        <v>26</v>
      </c>
      <c r="F410" s="91" t="s">
        <v>431</v>
      </c>
      <c r="G410" s="91" t="s">
        <v>453</v>
      </c>
      <c r="H410" s="91" t="s">
        <v>51</v>
      </c>
      <c r="I410" s="91">
        <v>3</v>
      </c>
      <c r="J410" s="91" t="s">
        <v>433</v>
      </c>
      <c r="K410" s="27" t="s">
        <v>31</v>
      </c>
      <c r="L410" s="91">
        <v>3</v>
      </c>
      <c r="M410" s="27">
        <f t="shared" si="16"/>
        <v>936</v>
      </c>
      <c r="N410" s="179"/>
      <c r="O410" s="24" t="s">
        <v>32</v>
      </c>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row>
    <row r="411" s="276" customFormat="1" customHeight="1" spans="1:44">
      <c r="A411" s="27">
        <v>406</v>
      </c>
      <c r="B411" s="27" t="s">
        <v>23</v>
      </c>
      <c r="C411" s="27" t="s">
        <v>24</v>
      </c>
      <c r="D411" s="27" t="s">
        <v>25</v>
      </c>
      <c r="E411" s="27" t="s">
        <v>26</v>
      </c>
      <c r="F411" s="91" t="s">
        <v>431</v>
      </c>
      <c r="G411" s="91" t="s">
        <v>454</v>
      </c>
      <c r="H411" s="91" t="s">
        <v>51</v>
      </c>
      <c r="I411" s="91">
        <v>5</v>
      </c>
      <c r="J411" s="91" t="s">
        <v>433</v>
      </c>
      <c r="K411" s="27" t="s">
        <v>31</v>
      </c>
      <c r="L411" s="91">
        <v>5</v>
      </c>
      <c r="M411" s="27">
        <f t="shared" si="16"/>
        <v>1560</v>
      </c>
      <c r="N411" s="179"/>
      <c r="O411" s="24" t="s">
        <v>32</v>
      </c>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row>
    <row r="412" s="276" customFormat="1" customHeight="1" spans="1:44">
      <c r="A412" s="27">
        <v>407</v>
      </c>
      <c r="B412" s="27" t="s">
        <v>23</v>
      </c>
      <c r="C412" s="27" t="s">
        <v>24</v>
      </c>
      <c r="D412" s="27" t="s">
        <v>25</v>
      </c>
      <c r="E412" s="27" t="s">
        <v>26</v>
      </c>
      <c r="F412" s="91" t="s">
        <v>431</v>
      </c>
      <c r="G412" s="91" t="s">
        <v>455</v>
      </c>
      <c r="H412" s="91" t="s">
        <v>51</v>
      </c>
      <c r="I412" s="91">
        <v>3</v>
      </c>
      <c r="J412" s="91" t="s">
        <v>433</v>
      </c>
      <c r="K412" s="27" t="s">
        <v>31</v>
      </c>
      <c r="L412" s="91">
        <v>3</v>
      </c>
      <c r="M412" s="27">
        <f t="shared" si="16"/>
        <v>936</v>
      </c>
      <c r="N412" s="179"/>
      <c r="O412" s="24" t="s">
        <v>32</v>
      </c>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row>
    <row r="413" s="277" customFormat="1" customHeight="1" spans="1:44">
      <c r="A413" s="27">
        <v>408</v>
      </c>
      <c r="B413" s="27" t="s">
        <v>23</v>
      </c>
      <c r="C413" s="27" t="s">
        <v>24</v>
      </c>
      <c r="D413" s="27" t="s">
        <v>25</v>
      </c>
      <c r="E413" s="27" t="s">
        <v>26</v>
      </c>
      <c r="F413" s="91" t="s">
        <v>431</v>
      </c>
      <c r="G413" s="91" t="s">
        <v>456</v>
      </c>
      <c r="H413" s="91" t="s">
        <v>51</v>
      </c>
      <c r="I413" s="91">
        <v>3</v>
      </c>
      <c r="J413" s="91" t="s">
        <v>433</v>
      </c>
      <c r="K413" s="27" t="s">
        <v>31</v>
      </c>
      <c r="L413" s="91">
        <v>3</v>
      </c>
      <c r="M413" s="27">
        <f t="shared" si="16"/>
        <v>936</v>
      </c>
      <c r="N413" s="179"/>
      <c r="O413" s="24" t="s">
        <v>32</v>
      </c>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row>
    <row r="414" s="276" customFormat="1" customHeight="1" spans="1:44">
      <c r="A414" s="27">
        <v>409</v>
      </c>
      <c r="B414" s="27" t="s">
        <v>23</v>
      </c>
      <c r="C414" s="27" t="s">
        <v>24</v>
      </c>
      <c r="D414" s="27" t="s">
        <v>25</v>
      </c>
      <c r="E414" s="27" t="s">
        <v>26</v>
      </c>
      <c r="F414" s="91" t="s">
        <v>431</v>
      </c>
      <c r="G414" s="91" t="s">
        <v>457</v>
      </c>
      <c r="H414" s="91" t="s">
        <v>51</v>
      </c>
      <c r="I414" s="91">
        <v>3</v>
      </c>
      <c r="J414" s="91" t="s">
        <v>433</v>
      </c>
      <c r="K414" s="27" t="s">
        <v>31</v>
      </c>
      <c r="L414" s="91">
        <v>3</v>
      </c>
      <c r="M414" s="27">
        <f t="shared" si="16"/>
        <v>936</v>
      </c>
      <c r="N414" s="179"/>
      <c r="O414" s="24" t="s">
        <v>32</v>
      </c>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row>
    <row r="415" s="276" customFormat="1" customHeight="1" spans="1:44">
      <c r="A415" s="27">
        <v>410</v>
      </c>
      <c r="B415" s="27" t="s">
        <v>23</v>
      </c>
      <c r="C415" s="27" t="s">
        <v>24</v>
      </c>
      <c r="D415" s="27" t="s">
        <v>25</v>
      </c>
      <c r="E415" s="27" t="s">
        <v>26</v>
      </c>
      <c r="F415" s="91" t="s">
        <v>431</v>
      </c>
      <c r="G415" s="91" t="s">
        <v>458</v>
      </c>
      <c r="H415" s="91" t="s">
        <v>51</v>
      </c>
      <c r="I415" s="91">
        <v>4</v>
      </c>
      <c r="J415" s="91" t="s">
        <v>433</v>
      </c>
      <c r="K415" s="27" t="s">
        <v>31</v>
      </c>
      <c r="L415" s="91">
        <v>4</v>
      </c>
      <c r="M415" s="27">
        <f t="shared" si="16"/>
        <v>1248</v>
      </c>
      <c r="N415" s="179"/>
      <c r="O415" s="24" t="s">
        <v>32</v>
      </c>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row>
    <row r="416" s="276" customFormat="1" customHeight="1" spans="1:44">
      <c r="A416" s="27">
        <v>411</v>
      </c>
      <c r="B416" s="27" t="s">
        <v>23</v>
      </c>
      <c r="C416" s="27" t="s">
        <v>24</v>
      </c>
      <c r="D416" s="27" t="s">
        <v>25</v>
      </c>
      <c r="E416" s="27" t="s">
        <v>26</v>
      </c>
      <c r="F416" s="91" t="s">
        <v>431</v>
      </c>
      <c r="G416" s="91" t="s">
        <v>459</v>
      </c>
      <c r="H416" s="91" t="s">
        <v>51</v>
      </c>
      <c r="I416" s="91">
        <v>3</v>
      </c>
      <c r="J416" s="91" t="s">
        <v>433</v>
      </c>
      <c r="K416" s="27" t="s">
        <v>31</v>
      </c>
      <c r="L416" s="91">
        <v>3</v>
      </c>
      <c r="M416" s="27">
        <f t="shared" si="16"/>
        <v>936</v>
      </c>
      <c r="N416" s="179"/>
      <c r="O416" s="24" t="s">
        <v>32</v>
      </c>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row>
    <row r="417" s="276" customFormat="1" customHeight="1" spans="1:44">
      <c r="A417" s="27">
        <v>412</v>
      </c>
      <c r="B417" s="27" t="s">
        <v>23</v>
      </c>
      <c r="C417" s="27" t="s">
        <v>24</v>
      </c>
      <c r="D417" s="27" t="s">
        <v>25</v>
      </c>
      <c r="E417" s="27" t="s">
        <v>26</v>
      </c>
      <c r="F417" s="91" t="s">
        <v>431</v>
      </c>
      <c r="G417" s="91" t="s">
        <v>366</v>
      </c>
      <c r="H417" s="91" t="s">
        <v>51</v>
      </c>
      <c r="I417" s="91">
        <v>4</v>
      </c>
      <c r="J417" s="91" t="s">
        <v>433</v>
      </c>
      <c r="K417" s="27" t="s">
        <v>31</v>
      </c>
      <c r="L417" s="91">
        <v>4</v>
      </c>
      <c r="M417" s="27">
        <f t="shared" si="16"/>
        <v>1248</v>
      </c>
      <c r="N417" s="179"/>
      <c r="O417" s="24" t="s">
        <v>32</v>
      </c>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row>
    <row r="418" s="276" customFormat="1" customHeight="1" spans="1:44">
      <c r="A418" s="27">
        <v>413</v>
      </c>
      <c r="B418" s="27" t="s">
        <v>23</v>
      </c>
      <c r="C418" s="27" t="s">
        <v>24</v>
      </c>
      <c r="D418" s="27" t="s">
        <v>25</v>
      </c>
      <c r="E418" s="27" t="s">
        <v>26</v>
      </c>
      <c r="F418" s="91" t="s">
        <v>431</v>
      </c>
      <c r="G418" s="91" t="s">
        <v>460</v>
      </c>
      <c r="H418" s="91" t="s">
        <v>51</v>
      </c>
      <c r="I418" s="91">
        <v>1</v>
      </c>
      <c r="J418" s="91" t="s">
        <v>433</v>
      </c>
      <c r="K418" s="27" t="s">
        <v>31</v>
      </c>
      <c r="L418" s="91">
        <v>1</v>
      </c>
      <c r="M418" s="27">
        <f t="shared" si="16"/>
        <v>312</v>
      </c>
      <c r="N418" s="179"/>
      <c r="O418" s="24" t="s">
        <v>32</v>
      </c>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row>
    <row r="419" s="276" customFormat="1" customHeight="1" spans="1:44">
      <c r="A419" s="27">
        <v>414</v>
      </c>
      <c r="B419" s="27" t="s">
        <v>23</v>
      </c>
      <c r="C419" s="27" t="s">
        <v>24</v>
      </c>
      <c r="D419" s="27" t="s">
        <v>25</v>
      </c>
      <c r="E419" s="27" t="s">
        <v>26</v>
      </c>
      <c r="F419" s="91" t="s">
        <v>431</v>
      </c>
      <c r="G419" s="91" t="s">
        <v>461</v>
      </c>
      <c r="H419" s="91" t="s">
        <v>51</v>
      </c>
      <c r="I419" s="91">
        <v>3</v>
      </c>
      <c r="J419" s="91" t="s">
        <v>433</v>
      </c>
      <c r="K419" s="27" t="s">
        <v>31</v>
      </c>
      <c r="L419" s="91">
        <v>3</v>
      </c>
      <c r="M419" s="27">
        <f t="shared" si="16"/>
        <v>936</v>
      </c>
      <c r="N419" s="179"/>
      <c r="O419" s="24" t="s">
        <v>32</v>
      </c>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row>
    <row r="420" s="276" customFormat="1" customHeight="1" spans="1:44">
      <c r="A420" s="27">
        <v>415</v>
      </c>
      <c r="B420" s="27" t="s">
        <v>23</v>
      </c>
      <c r="C420" s="27" t="s">
        <v>24</v>
      </c>
      <c r="D420" s="27" t="s">
        <v>25</v>
      </c>
      <c r="E420" s="27" t="s">
        <v>26</v>
      </c>
      <c r="F420" s="91" t="s">
        <v>431</v>
      </c>
      <c r="G420" s="91" t="s">
        <v>462</v>
      </c>
      <c r="H420" s="91" t="s">
        <v>51</v>
      </c>
      <c r="I420" s="91">
        <v>2</v>
      </c>
      <c r="J420" s="91" t="s">
        <v>433</v>
      </c>
      <c r="K420" s="27" t="s">
        <v>31</v>
      </c>
      <c r="L420" s="91">
        <v>2</v>
      </c>
      <c r="M420" s="27">
        <f t="shared" si="16"/>
        <v>624</v>
      </c>
      <c r="N420" s="179"/>
      <c r="O420" s="24" t="s">
        <v>32</v>
      </c>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row>
    <row r="421" s="276" customFormat="1" customHeight="1" spans="1:44">
      <c r="A421" s="27">
        <v>416</v>
      </c>
      <c r="B421" s="27" t="s">
        <v>23</v>
      </c>
      <c r="C421" s="27" t="s">
        <v>24</v>
      </c>
      <c r="D421" s="27" t="s">
        <v>25</v>
      </c>
      <c r="E421" s="27" t="s">
        <v>26</v>
      </c>
      <c r="F421" s="91" t="s">
        <v>431</v>
      </c>
      <c r="G421" s="91" t="s">
        <v>463</v>
      </c>
      <c r="H421" s="91" t="s">
        <v>51</v>
      </c>
      <c r="I421" s="91">
        <v>3</v>
      </c>
      <c r="J421" s="91" t="s">
        <v>433</v>
      </c>
      <c r="K421" s="27" t="s">
        <v>31</v>
      </c>
      <c r="L421" s="91">
        <v>3</v>
      </c>
      <c r="M421" s="27">
        <f t="shared" si="16"/>
        <v>936</v>
      </c>
      <c r="N421" s="179"/>
      <c r="O421" s="24" t="s">
        <v>32</v>
      </c>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row>
    <row r="422" s="276" customFormat="1" customHeight="1" spans="1:44">
      <c r="A422" s="27">
        <v>417</v>
      </c>
      <c r="B422" s="27" t="s">
        <v>23</v>
      </c>
      <c r="C422" s="27" t="s">
        <v>24</v>
      </c>
      <c r="D422" s="27" t="s">
        <v>25</v>
      </c>
      <c r="E422" s="27" t="s">
        <v>26</v>
      </c>
      <c r="F422" s="91" t="s">
        <v>431</v>
      </c>
      <c r="G422" s="91" t="s">
        <v>464</v>
      </c>
      <c r="H422" s="91" t="s">
        <v>51</v>
      </c>
      <c r="I422" s="91">
        <v>3</v>
      </c>
      <c r="J422" s="91" t="s">
        <v>433</v>
      </c>
      <c r="K422" s="27" t="s">
        <v>31</v>
      </c>
      <c r="L422" s="91">
        <v>3</v>
      </c>
      <c r="M422" s="27">
        <f t="shared" si="16"/>
        <v>936</v>
      </c>
      <c r="N422" s="179"/>
      <c r="O422" s="24" t="s">
        <v>32</v>
      </c>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row>
    <row r="423" s="276" customFormat="1" customHeight="1" spans="1:44">
      <c r="A423" s="27">
        <v>418</v>
      </c>
      <c r="B423" s="27" t="s">
        <v>23</v>
      </c>
      <c r="C423" s="27" t="s">
        <v>24</v>
      </c>
      <c r="D423" s="27" t="s">
        <v>25</v>
      </c>
      <c r="E423" s="27" t="s">
        <v>26</v>
      </c>
      <c r="F423" s="91" t="s">
        <v>431</v>
      </c>
      <c r="G423" s="91" t="s">
        <v>465</v>
      </c>
      <c r="H423" s="91" t="s">
        <v>51</v>
      </c>
      <c r="I423" s="91">
        <v>4</v>
      </c>
      <c r="J423" s="91" t="s">
        <v>433</v>
      </c>
      <c r="K423" s="27" t="s">
        <v>31</v>
      </c>
      <c r="L423" s="91">
        <v>4</v>
      </c>
      <c r="M423" s="27">
        <f t="shared" si="16"/>
        <v>1248</v>
      </c>
      <c r="N423" s="179"/>
      <c r="O423" s="24" t="s">
        <v>32</v>
      </c>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row>
    <row r="424" s="276" customFormat="1" customHeight="1" spans="1:44">
      <c r="A424" s="27">
        <v>419</v>
      </c>
      <c r="B424" s="27" t="s">
        <v>23</v>
      </c>
      <c r="C424" s="27" t="s">
        <v>24</v>
      </c>
      <c r="D424" s="27" t="s">
        <v>25</v>
      </c>
      <c r="E424" s="27" t="s">
        <v>26</v>
      </c>
      <c r="F424" s="91" t="s">
        <v>431</v>
      </c>
      <c r="G424" s="91" t="s">
        <v>466</v>
      </c>
      <c r="H424" s="91" t="s">
        <v>51</v>
      </c>
      <c r="I424" s="91">
        <v>1</v>
      </c>
      <c r="J424" s="91" t="s">
        <v>433</v>
      </c>
      <c r="K424" s="27" t="s">
        <v>31</v>
      </c>
      <c r="L424" s="91">
        <v>1</v>
      </c>
      <c r="M424" s="27">
        <f t="shared" si="16"/>
        <v>312</v>
      </c>
      <c r="N424" s="179"/>
      <c r="O424" s="24" t="s">
        <v>32</v>
      </c>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row>
    <row r="425" s="276" customFormat="1" customHeight="1" spans="1:44">
      <c r="A425" s="27">
        <v>420</v>
      </c>
      <c r="B425" s="27" t="s">
        <v>23</v>
      </c>
      <c r="C425" s="27" t="s">
        <v>24</v>
      </c>
      <c r="D425" s="27" t="s">
        <v>25</v>
      </c>
      <c r="E425" s="27" t="s">
        <v>26</v>
      </c>
      <c r="F425" s="91" t="s">
        <v>431</v>
      </c>
      <c r="G425" s="91" t="s">
        <v>467</v>
      </c>
      <c r="H425" s="91" t="s">
        <v>51</v>
      </c>
      <c r="I425" s="91">
        <v>1</v>
      </c>
      <c r="J425" s="91" t="s">
        <v>433</v>
      </c>
      <c r="K425" s="27" t="s">
        <v>31</v>
      </c>
      <c r="L425" s="91">
        <v>1</v>
      </c>
      <c r="M425" s="27">
        <f t="shared" si="16"/>
        <v>312</v>
      </c>
      <c r="N425" s="179"/>
      <c r="O425" s="24" t="s">
        <v>32</v>
      </c>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row>
    <row r="426" s="277" customFormat="1" customHeight="1" spans="1:44">
      <c r="A426" s="27">
        <v>421</v>
      </c>
      <c r="B426" s="27" t="s">
        <v>23</v>
      </c>
      <c r="C426" s="27" t="s">
        <v>24</v>
      </c>
      <c r="D426" s="27" t="s">
        <v>25</v>
      </c>
      <c r="E426" s="27" t="s">
        <v>26</v>
      </c>
      <c r="F426" s="91" t="s">
        <v>431</v>
      </c>
      <c r="G426" s="91" t="s">
        <v>468</v>
      </c>
      <c r="H426" s="91" t="s">
        <v>51</v>
      </c>
      <c r="I426" s="91">
        <v>3</v>
      </c>
      <c r="J426" s="91" t="s">
        <v>433</v>
      </c>
      <c r="K426" s="27" t="s">
        <v>31</v>
      </c>
      <c r="L426" s="91">
        <v>3</v>
      </c>
      <c r="M426" s="27">
        <f t="shared" si="16"/>
        <v>936</v>
      </c>
      <c r="N426" s="179"/>
      <c r="O426" s="24" t="s">
        <v>32</v>
      </c>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row>
    <row r="427" s="276" customFormat="1" customHeight="1" spans="1:44">
      <c r="A427" s="27">
        <v>422</v>
      </c>
      <c r="B427" s="27" t="s">
        <v>23</v>
      </c>
      <c r="C427" s="27" t="s">
        <v>24</v>
      </c>
      <c r="D427" s="27" t="s">
        <v>25</v>
      </c>
      <c r="E427" s="27" t="s">
        <v>26</v>
      </c>
      <c r="F427" s="91" t="s">
        <v>431</v>
      </c>
      <c r="G427" s="91" t="s">
        <v>469</v>
      </c>
      <c r="H427" s="91" t="s">
        <v>51</v>
      </c>
      <c r="I427" s="91">
        <v>3</v>
      </c>
      <c r="J427" s="91" t="s">
        <v>433</v>
      </c>
      <c r="K427" s="27" t="s">
        <v>31</v>
      </c>
      <c r="L427" s="91">
        <v>3</v>
      </c>
      <c r="M427" s="27">
        <f t="shared" si="16"/>
        <v>936</v>
      </c>
      <c r="N427" s="179"/>
      <c r="O427" s="24" t="s">
        <v>32</v>
      </c>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row>
    <row r="428" s="276" customFormat="1" customHeight="1" spans="1:44">
      <c r="A428" s="27">
        <v>423</v>
      </c>
      <c r="B428" s="27" t="s">
        <v>23</v>
      </c>
      <c r="C428" s="27" t="s">
        <v>24</v>
      </c>
      <c r="D428" s="27" t="s">
        <v>25</v>
      </c>
      <c r="E428" s="27" t="s">
        <v>26</v>
      </c>
      <c r="F428" s="91" t="s">
        <v>431</v>
      </c>
      <c r="G428" s="91" t="s">
        <v>470</v>
      </c>
      <c r="H428" s="91" t="s">
        <v>51</v>
      </c>
      <c r="I428" s="91">
        <v>3</v>
      </c>
      <c r="J428" s="91" t="s">
        <v>433</v>
      </c>
      <c r="K428" s="27" t="s">
        <v>31</v>
      </c>
      <c r="L428" s="91">
        <v>3</v>
      </c>
      <c r="M428" s="27">
        <f t="shared" si="16"/>
        <v>936</v>
      </c>
      <c r="N428" s="179"/>
      <c r="O428" s="24" t="s">
        <v>32</v>
      </c>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row>
    <row r="429" s="276" customFormat="1" customHeight="1" spans="1:44">
      <c r="A429" s="27">
        <v>424</v>
      </c>
      <c r="B429" s="27" t="s">
        <v>23</v>
      </c>
      <c r="C429" s="27" t="s">
        <v>24</v>
      </c>
      <c r="D429" s="27" t="s">
        <v>25</v>
      </c>
      <c r="E429" s="27" t="s">
        <v>26</v>
      </c>
      <c r="F429" s="91" t="s">
        <v>431</v>
      </c>
      <c r="G429" s="91" t="s">
        <v>471</v>
      </c>
      <c r="H429" s="91" t="s">
        <v>51</v>
      </c>
      <c r="I429" s="91">
        <v>3</v>
      </c>
      <c r="J429" s="91" t="s">
        <v>433</v>
      </c>
      <c r="K429" s="27" t="s">
        <v>31</v>
      </c>
      <c r="L429" s="91">
        <v>3</v>
      </c>
      <c r="M429" s="27">
        <f t="shared" si="16"/>
        <v>936</v>
      </c>
      <c r="N429" s="179"/>
      <c r="O429" s="24" t="s">
        <v>32</v>
      </c>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row>
    <row r="430" s="276" customFormat="1" customHeight="1" spans="1:44">
      <c r="A430" s="27">
        <v>425</v>
      </c>
      <c r="B430" s="27" t="s">
        <v>23</v>
      </c>
      <c r="C430" s="27" t="s">
        <v>24</v>
      </c>
      <c r="D430" s="27" t="s">
        <v>25</v>
      </c>
      <c r="E430" s="27" t="s">
        <v>26</v>
      </c>
      <c r="F430" s="91" t="s">
        <v>431</v>
      </c>
      <c r="G430" s="91" t="s">
        <v>472</v>
      </c>
      <c r="H430" s="91" t="s">
        <v>51</v>
      </c>
      <c r="I430" s="91">
        <v>3</v>
      </c>
      <c r="J430" s="91" t="s">
        <v>433</v>
      </c>
      <c r="K430" s="27" t="s">
        <v>31</v>
      </c>
      <c r="L430" s="91">
        <v>3</v>
      </c>
      <c r="M430" s="27">
        <f t="shared" ref="M430:M460" si="17">L430*312</f>
        <v>936</v>
      </c>
      <c r="N430" s="179"/>
      <c r="O430" s="24" t="s">
        <v>32</v>
      </c>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row>
    <row r="431" s="276" customFormat="1" customHeight="1" spans="1:44">
      <c r="A431" s="27">
        <v>426</v>
      </c>
      <c r="B431" s="27" t="s">
        <v>23</v>
      </c>
      <c r="C431" s="27" t="s">
        <v>24</v>
      </c>
      <c r="D431" s="27" t="s">
        <v>25</v>
      </c>
      <c r="E431" s="27" t="s">
        <v>26</v>
      </c>
      <c r="F431" s="91" t="s">
        <v>431</v>
      </c>
      <c r="G431" s="91" t="s">
        <v>473</v>
      </c>
      <c r="H431" s="91" t="s">
        <v>51</v>
      </c>
      <c r="I431" s="91">
        <v>1</v>
      </c>
      <c r="J431" s="91" t="s">
        <v>433</v>
      </c>
      <c r="K431" s="27" t="s">
        <v>31</v>
      </c>
      <c r="L431" s="91">
        <v>1</v>
      </c>
      <c r="M431" s="27">
        <f t="shared" si="17"/>
        <v>312</v>
      </c>
      <c r="N431" s="179"/>
      <c r="O431" s="24" t="s">
        <v>32</v>
      </c>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row>
    <row r="432" s="276" customFormat="1" customHeight="1" spans="1:44">
      <c r="A432" s="27">
        <v>427</v>
      </c>
      <c r="B432" s="27" t="s">
        <v>23</v>
      </c>
      <c r="C432" s="27" t="s">
        <v>24</v>
      </c>
      <c r="D432" s="27" t="s">
        <v>25</v>
      </c>
      <c r="E432" s="27" t="s">
        <v>26</v>
      </c>
      <c r="F432" s="91" t="s">
        <v>431</v>
      </c>
      <c r="G432" s="91" t="s">
        <v>474</v>
      </c>
      <c r="H432" s="91" t="s">
        <v>51</v>
      </c>
      <c r="I432" s="91">
        <v>5</v>
      </c>
      <c r="J432" s="91" t="s">
        <v>433</v>
      </c>
      <c r="K432" s="27" t="s">
        <v>31</v>
      </c>
      <c r="L432" s="91">
        <v>5</v>
      </c>
      <c r="M432" s="27">
        <f t="shared" si="17"/>
        <v>1560</v>
      </c>
      <c r="N432" s="179"/>
      <c r="O432" s="24" t="s">
        <v>32</v>
      </c>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row>
    <row r="433" s="276" customFormat="1" customHeight="1" spans="1:44">
      <c r="A433" s="27">
        <v>428</v>
      </c>
      <c r="B433" s="27" t="s">
        <v>23</v>
      </c>
      <c r="C433" s="27" t="s">
        <v>24</v>
      </c>
      <c r="D433" s="27" t="s">
        <v>25</v>
      </c>
      <c r="E433" s="27" t="s">
        <v>26</v>
      </c>
      <c r="F433" s="91" t="s">
        <v>431</v>
      </c>
      <c r="G433" s="91" t="s">
        <v>475</v>
      </c>
      <c r="H433" s="91" t="s">
        <v>51</v>
      </c>
      <c r="I433" s="91">
        <v>5</v>
      </c>
      <c r="J433" s="91" t="s">
        <v>433</v>
      </c>
      <c r="K433" s="27" t="s">
        <v>31</v>
      </c>
      <c r="L433" s="91">
        <v>5</v>
      </c>
      <c r="M433" s="27">
        <f t="shared" si="17"/>
        <v>1560</v>
      </c>
      <c r="N433" s="179"/>
      <c r="O433" s="24" t="s">
        <v>32</v>
      </c>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row>
    <row r="434" s="277" customFormat="1" customHeight="1" spans="1:44">
      <c r="A434" s="27">
        <v>429</v>
      </c>
      <c r="B434" s="27" t="s">
        <v>23</v>
      </c>
      <c r="C434" s="27" t="s">
        <v>24</v>
      </c>
      <c r="D434" s="27" t="s">
        <v>25</v>
      </c>
      <c r="E434" s="27" t="s">
        <v>26</v>
      </c>
      <c r="F434" s="91" t="s">
        <v>431</v>
      </c>
      <c r="G434" s="91" t="s">
        <v>476</v>
      </c>
      <c r="H434" s="91" t="s">
        <v>51</v>
      </c>
      <c r="I434" s="91">
        <v>2</v>
      </c>
      <c r="J434" s="91" t="s">
        <v>433</v>
      </c>
      <c r="K434" s="27" t="s">
        <v>31</v>
      </c>
      <c r="L434" s="91">
        <v>2</v>
      </c>
      <c r="M434" s="27">
        <f t="shared" si="17"/>
        <v>624</v>
      </c>
      <c r="N434" s="179"/>
      <c r="O434" s="24" t="s">
        <v>32</v>
      </c>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row>
    <row r="435" s="276" customFormat="1" customHeight="1" spans="1:44">
      <c r="A435" s="27">
        <v>430</v>
      </c>
      <c r="B435" s="27" t="s">
        <v>23</v>
      </c>
      <c r="C435" s="27" t="s">
        <v>24</v>
      </c>
      <c r="D435" s="27" t="s">
        <v>25</v>
      </c>
      <c r="E435" s="27" t="s">
        <v>26</v>
      </c>
      <c r="F435" s="91" t="s">
        <v>431</v>
      </c>
      <c r="G435" s="91" t="s">
        <v>477</v>
      </c>
      <c r="H435" s="91" t="s">
        <v>51</v>
      </c>
      <c r="I435" s="91">
        <v>4</v>
      </c>
      <c r="J435" s="91" t="s">
        <v>433</v>
      </c>
      <c r="K435" s="27" t="s">
        <v>31</v>
      </c>
      <c r="L435" s="91">
        <v>4</v>
      </c>
      <c r="M435" s="27">
        <f t="shared" si="17"/>
        <v>1248</v>
      </c>
      <c r="N435" s="179"/>
      <c r="O435" s="24" t="s">
        <v>32</v>
      </c>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row>
    <row r="436" s="276" customFormat="1" customHeight="1" spans="1:44">
      <c r="A436" s="27">
        <v>431</v>
      </c>
      <c r="B436" s="27" t="s">
        <v>23</v>
      </c>
      <c r="C436" s="27" t="s">
        <v>24</v>
      </c>
      <c r="D436" s="27" t="s">
        <v>25</v>
      </c>
      <c r="E436" s="27" t="s">
        <v>26</v>
      </c>
      <c r="F436" s="91" t="s">
        <v>431</v>
      </c>
      <c r="G436" s="91" t="s">
        <v>478</v>
      </c>
      <c r="H436" s="91" t="s">
        <v>51</v>
      </c>
      <c r="I436" s="91">
        <v>2</v>
      </c>
      <c r="J436" s="91" t="s">
        <v>433</v>
      </c>
      <c r="K436" s="27" t="s">
        <v>31</v>
      </c>
      <c r="L436" s="91">
        <v>2</v>
      </c>
      <c r="M436" s="27">
        <f t="shared" si="17"/>
        <v>624</v>
      </c>
      <c r="N436" s="179"/>
      <c r="O436" s="24" t="s">
        <v>32</v>
      </c>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row>
    <row r="437" s="276" customFormat="1" customHeight="1" spans="1:44">
      <c r="A437" s="27">
        <v>432</v>
      </c>
      <c r="B437" s="27" t="s">
        <v>23</v>
      </c>
      <c r="C437" s="27" t="s">
        <v>24</v>
      </c>
      <c r="D437" s="27" t="s">
        <v>25</v>
      </c>
      <c r="E437" s="27" t="s">
        <v>26</v>
      </c>
      <c r="F437" s="91" t="s">
        <v>431</v>
      </c>
      <c r="G437" s="91" t="s">
        <v>479</v>
      </c>
      <c r="H437" s="91" t="s">
        <v>51</v>
      </c>
      <c r="I437" s="91">
        <v>3</v>
      </c>
      <c r="J437" s="91" t="s">
        <v>433</v>
      </c>
      <c r="K437" s="27" t="s">
        <v>31</v>
      </c>
      <c r="L437" s="91">
        <v>3</v>
      </c>
      <c r="M437" s="27">
        <f t="shared" si="17"/>
        <v>936</v>
      </c>
      <c r="N437" s="179"/>
      <c r="O437" s="24" t="s">
        <v>32</v>
      </c>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row>
    <row r="438" s="276" customFormat="1" customHeight="1" spans="1:44">
      <c r="A438" s="27">
        <v>433</v>
      </c>
      <c r="B438" s="27" t="s">
        <v>23</v>
      </c>
      <c r="C438" s="27" t="s">
        <v>24</v>
      </c>
      <c r="D438" s="27" t="s">
        <v>25</v>
      </c>
      <c r="E438" s="27" t="s">
        <v>26</v>
      </c>
      <c r="F438" s="91" t="s">
        <v>431</v>
      </c>
      <c r="G438" s="91" t="s">
        <v>480</v>
      </c>
      <c r="H438" s="91" t="s">
        <v>51</v>
      </c>
      <c r="I438" s="91">
        <v>6</v>
      </c>
      <c r="J438" s="91" t="s">
        <v>433</v>
      </c>
      <c r="K438" s="27" t="s">
        <v>31</v>
      </c>
      <c r="L438" s="91">
        <v>6</v>
      </c>
      <c r="M438" s="27">
        <f t="shared" si="17"/>
        <v>1872</v>
      </c>
      <c r="N438" s="179"/>
      <c r="O438" s="24" t="s">
        <v>32</v>
      </c>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row>
    <row r="439" s="276" customFormat="1" customHeight="1" spans="1:44">
      <c r="A439" s="27">
        <v>434</v>
      </c>
      <c r="B439" s="27" t="s">
        <v>23</v>
      </c>
      <c r="C439" s="27" t="s">
        <v>24</v>
      </c>
      <c r="D439" s="27" t="s">
        <v>25</v>
      </c>
      <c r="E439" s="27" t="s">
        <v>26</v>
      </c>
      <c r="F439" s="91" t="s">
        <v>431</v>
      </c>
      <c r="G439" s="91" t="s">
        <v>481</v>
      </c>
      <c r="H439" s="91" t="s">
        <v>51</v>
      </c>
      <c r="I439" s="91">
        <v>2</v>
      </c>
      <c r="J439" s="91" t="s">
        <v>433</v>
      </c>
      <c r="K439" s="27" t="s">
        <v>31</v>
      </c>
      <c r="L439" s="91">
        <v>2</v>
      </c>
      <c r="M439" s="27">
        <f t="shared" si="17"/>
        <v>624</v>
      </c>
      <c r="N439" s="179"/>
      <c r="O439" s="24" t="s">
        <v>32</v>
      </c>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row>
    <row r="440" s="276" customFormat="1" customHeight="1" spans="1:44">
      <c r="A440" s="27">
        <v>435</v>
      </c>
      <c r="B440" s="27" t="s">
        <v>23</v>
      </c>
      <c r="C440" s="27" t="s">
        <v>24</v>
      </c>
      <c r="D440" s="27" t="s">
        <v>25</v>
      </c>
      <c r="E440" s="27" t="s">
        <v>26</v>
      </c>
      <c r="F440" s="91" t="s">
        <v>431</v>
      </c>
      <c r="G440" s="91" t="s">
        <v>482</v>
      </c>
      <c r="H440" s="91" t="s">
        <v>51</v>
      </c>
      <c r="I440" s="91">
        <v>1</v>
      </c>
      <c r="J440" s="91" t="s">
        <v>433</v>
      </c>
      <c r="K440" s="27" t="s">
        <v>31</v>
      </c>
      <c r="L440" s="91">
        <v>1</v>
      </c>
      <c r="M440" s="27">
        <f t="shared" si="17"/>
        <v>312</v>
      </c>
      <c r="N440" s="179"/>
      <c r="O440" s="24" t="s">
        <v>32</v>
      </c>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row>
    <row r="441" s="276" customFormat="1" customHeight="1" spans="1:44">
      <c r="A441" s="27">
        <v>436</v>
      </c>
      <c r="B441" s="27" t="s">
        <v>23</v>
      </c>
      <c r="C441" s="27" t="s">
        <v>24</v>
      </c>
      <c r="D441" s="27" t="s">
        <v>25</v>
      </c>
      <c r="E441" s="27" t="s">
        <v>26</v>
      </c>
      <c r="F441" s="91" t="s">
        <v>431</v>
      </c>
      <c r="G441" s="91" t="s">
        <v>483</v>
      </c>
      <c r="H441" s="91" t="s">
        <v>51</v>
      </c>
      <c r="I441" s="91">
        <v>2</v>
      </c>
      <c r="J441" s="91" t="s">
        <v>433</v>
      </c>
      <c r="K441" s="27" t="s">
        <v>31</v>
      </c>
      <c r="L441" s="91">
        <v>2</v>
      </c>
      <c r="M441" s="27">
        <f t="shared" si="17"/>
        <v>624</v>
      </c>
      <c r="N441" s="179"/>
      <c r="O441" s="24" t="s">
        <v>32</v>
      </c>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row>
    <row r="442" s="276" customFormat="1" customHeight="1" spans="1:44">
      <c r="A442" s="27">
        <v>437</v>
      </c>
      <c r="B442" s="27" t="s">
        <v>23</v>
      </c>
      <c r="C442" s="27" t="s">
        <v>24</v>
      </c>
      <c r="D442" s="27" t="s">
        <v>25</v>
      </c>
      <c r="E442" s="27" t="s">
        <v>26</v>
      </c>
      <c r="F442" s="91" t="s">
        <v>431</v>
      </c>
      <c r="G442" s="91" t="s">
        <v>484</v>
      </c>
      <c r="H442" s="91" t="s">
        <v>51</v>
      </c>
      <c r="I442" s="91">
        <v>1</v>
      </c>
      <c r="J442" s="91" t="s">
        <v>433</v>
      </c>
      <c r="K442" s="27" t="s">
        <v>31</v>
      </c>
      <c r="L442" s="91">
        <v>1</v>
      </c>
      <c r="M442" s="27">
        <f t="shared" si="17"/>
        <v>312</v>
      </c>
      <c r="N442" s="179"/>
      <c r="O442" s="24" t="s">
        <v>32</v>
      </c>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row>
    <row r="443" s="276" customFormat="1" customHeight="1" spans="1:44">
      <c r="A443" s="27">
        <v>438</v>
      </c>
      <c r="B443" s="27" t="s">
        <v>23</v>
      </c>
      <c r="C443" s="27" t="s">
        <v>24</v>
      </c>
      <c r="D443" s="27" t="s">
        <v>25</v>
      </c>
      <c r="E443" s="27" t="s">
        <v>26</v>
      </c>
      <c r="F443" s="91" t="s">
        <v>431</v>
      </c>
      <c r="G443" s="91" t="s">
        <v>485</v>
      </c>
      <c r="H443" s="91" t="s">
        <v>51</v>
      </c>
      <c r="I443" s="91">
        <v>1</v>
      </c>
      <c r="J443" s="91" t="s">
        <v>433</v>
      </c>
      <c r="K443" s="27" t="s">
        <v>31</v>
      </c>
      <c r="L443" s="91">
        <v>1</v>
      </c>
      <c r="M443" s="27">
        <f t="shared" si="17"/>
        <v>312</v>
      </c>
      <c r="N443" s="179"/>
      <c r="O443" s="24" t="s">
        <v>32</v>
      </c>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row>
    <row r="444" s="276" customFormat="1" customHeight="1" spans="1:44">
      <c r="A444" s="27">
        <v>439</v>
      </c>
      <c r="B444" s="27" t="s">
        <v>23</v>
      </c>
      <c r="C444" s="27" t="s">
        <v>24</v>
      </c>
      <c r="D444" s="27" t="s">
        <v>25</v>
      </c>
      <c r="E444" s="27" t="s">
        <v>26</v>
      </c>
      <c r="F444" s="91" t="s">
        <v>431</v>
      </c>
      <c r="G444" s="91" t="s">
        <v>486</v>
      </c>
      <c r="H444" s="91" t="s">
        <v>51</v>
      </c>
      <c r="I444" s="91">
        <v>5</v>
      </c>
      <c r="J444" s="91" t="s">
        <v>433</v>
      </c>
      <c r="K444" s="27" t="s">
        <v>31</v>
      </c>
      <c r="L444" s="91">
        <v>5</v>
      </c>
      <c r="M444" s="27">
        <f t="shared" si="17"/>
        <v>1560</v>
      </c>
      <c r="N444" s="179"/>
      <c r="O444" s="24" t="s">
        <v>32</v>
      </c>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row>
    <row r="445" s="276" customFormat="1" customHeight="1" spans="1:44">
      <c r="A445" s="27">
        <v>440</v>
      </c>
      <c r="B445" s="27" t="s">
        <v>23</v>
      </c>
      <c r="C445" s="27" t="s">
        <v>24</v>
      </c>
      <c r="D445" s="27" t="s">
        <v>25</v>
      </c>
      <c r="E445" s="27" t="s">
        <v>26</v>
      </c>
      <c r="F445" s="91" t="s">
        <v>431</v>
      </c>
      <c r="G445" s="91" t="s">
        <v>487</v>
      </c>
      <c r="H445" s="91" t="s">
        <v>51</v>
      </c>
      <c r="I445" s="91">
        <v>2</v>
      </c>
      <c r="J445" s="91" t="s">
        <v>433</v>
      </c>
      <c r="K445" s="27" t="s">
        <v>31</v>
      </c>
      <c r="L445" s="91">
        <v>2</v>
      </c>
      <c r="M445" s="27">
        <f t="shared" si="17"/>
        <v>624</v>
      </c>
      <c r="N445" s="179"/>
      <c r="O445" s="24" t="s">
        <v>32</v>
      </c>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row>
    <row r="446" s="276" customFormat="1" customHeight="1" spans="1:44">
      <c r="A446" s="27">
        <v>441</v>
      </c>
      <c r="B446" s="27" t="s">
        <v>23</v>
      </c>
      <c r="C446" s="27" t="s">
        <v>24</v>
      </c>
      <c r="D446" s="27" t="s">
        <v>25</v>
      </c>
      <c r="E446" s="27" t="s">
        <v>26</v>
      </c>
      <c r="F446" s="91" t="s">
        <v>431</v>
      </c>
      <c r="G446" s="91" t="s">
        <v>488</v>
      </c>
      <c r="H446" s="91" t="s">
        <v>51</v>
      </c>
      <c r="I446" s="91">
        <v>3</v>
      </c>
      <c r="J446" s="91" t="s">
        <v>433</v>
      </c>
      <c r="K446" s="27" t="s">
        <v>31</v>
      </c>
      <c r="L446" s="91">
        <v>3</v>
      </c>
      <c r="M446" s="27">
        <f t="shared" si="17"/>
        <v>936</v>
      </c>
      <c r="N446" s="179"/>
      <c r="O446" s="24" t="s">
        <v>32</v>
      </c>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row>
    <row r="447" s="276" customFormat="1" customHeight="1" spans="1:44">
      <c r="A447" s="27">
        <v>442</v>
      </c>
      <c r="B447" s="27" t="s">
        <v>23</v>
      </c>
      <c r="C447" s="27" t="s">
        <v>24</v>
      </c>
      <c r="D447" s="27" t="s">
        <v>25</v>
      </c>
      <c r="E447" s="27" t="s">
        <v>26</v>
      </c>
      <c r="F447" s="91" t="s">
        <v>431</v>
      </c>
      <c r="G447" s="91" t="s">
        <v>489</v>
      </c>
      <c r="H447" s="91" t="s">
        <v>51</v>
      </c>
      <c r="I447" s="91">
        <v>3</v>
      </c>
      <c r="J447" s="91" t="s">
        <v>433</v>
      </c>
      <c r="K447" s="27" t="s">
        <v>31</v>
      </c>
      <c r="L447" s="91">
        <v>3</v>
      </c>
      <c r="M447" s="27">
        <f t="shared" si="17"/>
        <v>936</v>
      </c>
      <c r="N447" s="179"/>
      <c r="O447" s="24" t="s">
        <v>32</v>
      </c>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row>
    <row r="448" s="276" customFormat="1" customHeight="1" spans="1:44">
      <c r="A448" s="27">
        <v>443</v>
      </c>
      <c r="B448" s="27" t="s">
        <v>23</v>
      </c>
      <c r="C448" s="27" t="s">
        <v>24</v>
      </c>
      <c r="D448" s="27" t="s">
        <v>25</v>
      </c>
      <c r="E448" s="27" t="s">
        <v>26</v>
      </c>
      <c r="F448" s="91" t="s">
        <v>431</v>
      </c>
      <c r="G448" s="91" t="s">
        <v>490</v>
      </c>
      <c r="H448" s="91" t="s">
        <v>51</v>
      </c>
      <c r="I448" s="91">
        <v>1</v>
      </c>
      <c r="J448" s="91" t="s">
        <v>433</v>
      </c>
      <c r="K448" s="27" t="s">
        <v>31</v>
      </c>
      <c r="L448" s="91">
        <v>1</v>
      </c>
      <c r="M448" s="27">
        <f t="shared" si="17"/>
        <v>312</v>
      </c>
      <c r="N448" s="179"/>
      <c r="O448" s="24" t="s">
        <v>32</v>
      </c>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row>
    <row r="449" s="276" customFormat="1" customHeight="1" spans="1:44">
      <c r="A449" s="27">
        <v>444</v>
      </c>
      <c r="B449" s="27" t="s">
        <v>23</v>
      </c>
      <c r="C449" s="27" t="s">
        <v>24</v>
      </c>
      <c r="D449" s="27" t="s">
        <v>25</v>
      </c>
      <c r="E449" s="27" t="s">
        <v>26</v>
      </c>
      <c r="F449" s="91" t="s">
        <v>431</v>
      </c>
      <c r="G449" s="91" t="s">
        <v>491</v>
      </c>
      <c r="H449" s="91" t="s">
        <v>51</v>
      </c>
      <c r="I449" s="91">
        <v>3</v>
      </c>
      <c r="J449" s="91" t="s">
        <v>433</v>
      </c>
      <c r="K449" s="27" t="s">
        <v>31</v>
      </c>
      <c r="L449" s="91">
        <v>3</v>
      </c>
      <c r="M449" s="27">
        <f t="shared" si="17"/>
        <v>936</v>
      </c>
      <c r="N449" s="179"/>
      <c r="O449" s="24" t="s">
        <v>32</v>
      </c>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row>
    <row r="450" s="276" customFormat="1" customHeight="1" spans="1:44">
      <c r="A450" s="27">
        <v>445</v>
      </c>
      <c r="B450" s="27" t="s">
        <v>23</v>
      </c>
      <c r="C450" s="27" t="s">
        <v>24</v>
      </c>
      <c r="D450" s="27" t="s">
        <v>25</v>
      </c>
      <c r="E450" s="27" t="s">
        <v>26</v>
      </c>
      <c r="F450" s="91" t="s">
        <v>431</v>
      </c>
      <c r="G450" s="91" t="s">
        <v>492</v>
      </c>
      <c r="H450" s="91" t="s">
        <v>51</v>
      </c>
      <c r="I450" s="91">
        <v>3</v>
      </c>
      <c r="J450" s="91" t="s">
        <v>433</v>
      </c>
      <c r="K450" s="27" t="s">
        <v>31</v>
      </c>
      <c r="L450" s="91">
        <v>3</v>
      </c>
      <c r="M450" s="27">
        <f t="shared" si="17"/>
        <v>936</v>
      </c>
      <c r="N450" s="179"/>
      <c r="O450" s="24" t="s">
        <v>32</v>
      </c>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row>
    <row r="451" s="276" customFormat="1" customHeight="1" spans="1:44">
      <c r="A451" s="27">
        <v>446</v>
      </c>
      <c r="B451" s="27" t="s">
        <v>23</v>
      </c>
      <c r="C451" s="27" t="s">
        <v>24</v>
      </c>
      <c r="D451" s="27" t="s">
        <v>25</v>
      </c>
      <c r="E451" s="27" t="s">
        <v>26</v>
      </c>
      <c r="F451" s="91" t="s">
        <v>431</v>
      </c>
      <c r="G451" s="91" t="s">
        <v>493</v>
      </c>
      <c r="H451" s="91" t="s">
        <v>51</v>
      </c>
      <c r="I451" s="91">
        <v>1</v>
      </c>
      <c r="J451" s="91" t="s">
        <v>433</v>
      </c>
      <c r="K451" s="27" t="s">
        <v>31</v>
      </c>
      <c r="L451" s="91">
        <v>1</v>
      </c>
      <c r="M451" s="27">
        <f t="shared" si="17"/>
        <v>312</v>
      </c>
      <c r="N451" s="179"/>
      <c r="O451" s="24" t="s">
        <v>32</v>
      </c>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row>
    <row r="452" s="276" customFormat="1" customHeight="1" spans="1:44">
      <c r="A452" s="27">
        <v>447</v>
      </c>
      <c r="B452" s="27" t="s">
        <v>23</v>
      </c>
      <c r="C452" s="27" t="s">
        <v>24</v>
      </c>
      <c r="D452" s="27" t="s">
        <v>25</v>
      </c>
      <c r="E452" s="27" t="s">
        <v>26</v>
      </c>
      <c r="F452" s="91" t="s">
        <v>431</v>
      </c>
      <c r="G452" s="91" t="s">
        <v>494</v>
      </c>
      <c r="H452" s="91" t="s">
        <v>51</v>
      </c>
      <c r="I452" s="91">
        <v>1</v>
      </c>
      <c r="J452" s="91" t="s">
        <v>433</v>
      </c>
      <c r="K452" s="27" t="s">
        <v>31</v>
      </c>
      <c r="L452" s="91">
        <v>1</v>
      </c>
      <c r="M452" s="27">
        <f t="shared" si="17"/>
        <v>312</v>
      </c>
      <c r="N452" s="179"/>
      <c r="O452" s="24" t="s">
        <v>32</v>
      </c>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row>
    <row r="453" s="276" customFormat="1" customHeight="1" spans="1:44">
      <c r="A453" s="27">
        <v>448</v>
      </c>
      <c r="B453" s="27" t="s">
        <v>23</v>
      </c>
      <c r="C453" s="27" t="s">
        <v>24</v>
      </c>
      <c r="D453" s="27" t="s">
        <v>25</v>
      </c>
      <c r="E453" s="27" t="s">
        <v>26</v>
      </c>
      <c r="F453" s="91" t="s">
        <v>431</v>
      </c>
      <c r="G453" s="91" t="s">
        <v>495</v>
      </c>
      <c r="H453" s="91" t="s">
        <v>51</v>
      </c>
      <c r="I453" s="91">
        <v>4</v>
      </c>
      <c r="J453" s="91" t="s">
        <v>433</v>
      </c>
      <c r="K453" s="27" t="s">
        <v>31</v>
      </c>
      <c r="L453" s="91">
        <v>4</v>
      </c>
      <c r="M453" s="27">
        <f t="shared" si="17"/>
        <v>1248</v>
      </c>
      <c r="N453" s="179"/>
      <c r="O453" s="24" t="s">
        <v>32</v>
      </c>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row>
    <row r="454" s="276" customFormat="1" customHeight="1" spans="1:44">
      <c r="A454" s="27">
        <v>449</v>
      </c>
      <c r="B454" s="27" t="s">
        <v>23</v>
      </c>
      <c r="C454" s="27" t="s">
        <v>24</v>
      </c>
      <c r="D454" s="27" t="s">
        <v>25</v>
      </c>
      <c r="E454" s="27" t="s">
        <v>26</v>
      </c>
      <c r="F454" s="91" t="s">
        <v>431</v>
      </c>
      <c r="G454" s="91" t="s">
        <v>496</v>
      </c>
      <c r="H454" s="91" t="s">
        <v>51</v>
      </c>
      <c r="I454" s="91">
        <v>2</v>
      </c>
      <c r="J454" s="91" t="s">
        <v>433</v>
      </c>
      <c r="K454" s="27" t="s">
        <v>31</v>
      </c>
      <c r="L454" s="91">
        <v>2</v>
      </c>
      <c r="M454" s="27">
        <f t="shared" si="17"/>
        <v>624</v>
      </c>
      <c r="N454" s="179"/>
      <c r="O454" s="24" t="s">
        <v>32</v>
      </c>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row>
    <row r="455" s="276" customFormat="1" customHeight="1" spans="1:44">
      <c r="A455" s="27">
        <v>450</v>
      </c>
      <c r="B455" s="27" t="s">
        <v>23</v>
      </c>
      <c r="C455" s="27" t="s">
        <v>24</v>
      </c>
      <c r="D455" s="27" t="s">
        <v>25</v>
      </c>
      <c r="E455" s="27" t="s">
        <v>26</v>
      </c>
      <c r="F455" s="91" t="s">
        <v>431</v>
      </c>
      <c r="G455" s="91" t="s">
        <v>497</v>
      </c>
      <c r="H455" s="91" t="s">
        <v>51</v>
      </c>
      <c r="I455" s="91">
        <v>2</v>
      </c>
      <c r="J455" s="91" t="s">
        <v>433</v>
      </c>
      <c r="K455" s="27" t="s">
        <v>31</v>
      </c>
      <c r="L455" s="91">
        <v>2</v>
      </c>
      <c r="M455" s="27">
        <f t="shared" si="17"/>
        <v>624</v>
      </c>
      <c r="N455" s="179"/>
      <c r="O455" s="24" t="s">
        <v>32</v>
      </c>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row>
    <row r="456" s="276" customFormat="1" customHeight="1" spans="1:44">
      <c r="A456" s="27">
        <v>451</v>
      </c>
      <c r="B456" s="27" t="s">
        <v>23</v>
      </c>
      <c r="C456" s="27" t="s">
        <v>24</v>
      </c>
      <c r="D456" s="27" t="s">
        <v>25</v>
      </c>
      <c r="E456" s="27" t="s">
        <v>26</v>
      </c>
      <c r="F456" s="91" t="s">
        <v>431</v>
      </c>
      <c r="G456" s="91" t="s">
        <v>498</v>
      </c>
      <c r="H456" s="91" t="s">
        <v>51</v>
      </c>
      <c r="I456" s="91">
        <v>2</v>
      </c>
      <c r="J456" s="91" t="s">
        <v>433</v>
      </c>
      <c r="K456" s="27" t="s">
        <v>31</v>
      </c>
      <c r="L456" s="91">
        <v>2</v>
      </c>
      <c r="M456" s="27">
        <f t="shared" si="17"/>
        <v>624</v>
      </c>
      <c r="N456" s="179"/>
      <c r="O456" s="24" t="s">
        <v>32</v>
      </c>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row>
    <row r="457" s="276" customFormat="1" customHeight="1" spans="1:44">
      <c r="A457" s="27">
        <v>452</v>
      </c>
      <c r="B457" s="27" t="s">
        <v>23</v>
      </c>
      <c r="C457" s="27" t="s">
        <v>24</v>
      </c>
      <c r="D457" s="27" t="s">
        <v>25</v>
      </c>
      <c r="E457" s="27" t="s">
        <v>26</v>
      </c>
      <c r="F457" s="91" t="s">
        <v>431</v>
      </c>
      <c r="G457" s="91" t="s">
        <v>499</v>
      </c>
      <c r="H457" s="91" t="s">
        <v>51</v>
      </c>
      <c r="I457" s="91">
        <v>1</v>
      </c>
      <c r="J457" s="91" t="s">
        <v>433</v>
      </c>
      <c r="K457" s="27" t="s">
        <v>31</v>
      </c>
      <c r="L457" s="91">
        <v>1</v>
      </c>
      <c r="M457" s="27">
        <f t="shared" si="17"/>
        <v>312</v>
      </c>
      <c r="N457" s="179"/>
      <c r="O457" s="24" t="s">
        <v>32</v>
      </c>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row>
    <row r="458" s="276" customFormat="1" customHeight="1" spans="1:44">
      <c r="A458" s="27">
        <v>453</v>
      </c>
      <c r="B458" s="27" t="s">
        <v>23</v>
      </c>
      <c r="C458" s="27" t="s">
        <v>24</v>
      </c>
      <c r="D458" s="27" t="s">
        <v>25</v>
      </c>
      <c r="E458" s="27" t="s">
        <v>26</v>
      </c>
      <c r="F458" s="91" t="s">
        <v>431</v>
      </c>
      <c r="G458" s="91" t="s">
        <v>500</v>
      </c>
      <c r="H458" s="91" t="s">
        <v>51</v>
      </c>
      <c r="I458" s="91">
        <v>2</v>
      </c>
      <c r="J458" s="91" t="s">
        <v>433</v>
      </c>
      <c r="K458" s="27" t="s">
        <v>31</v>
      </c>
      <c r="L458" s="91">
        <v>2</v>
      </c>
      <c r="M458" s="27">
        <f t="shared" si="17"/>
        <v>624</v>
      </c>
      <c r="N458" s="179"/>
      <c r="O458" s="24" t="s">
        <v>32</v>
      </c>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row>
    <row r="459" s="276" customFormat="1" customHeight="1" spans="1:44">
      <c r="A459" s="27">
        <v>454</v>
      </c>
      <c r="B459" s="27" t="s">
        <v>23</v>
      </c>
      <c r="C459" s="27" t="s">
        <v>24</v>
      </c>
      <c r="D459" s="27" t="s">
        <v>25</v>
      </c>
      <c r="E459" s="27" t="s">
        <v>26</v>
      </c>
      <c r="F459" s="91" t="s">
        <v>431</v>
      </c>
      <c r="G459" s="91" t="s">
        <v>501</v>
      </c>
      <c r="H459" s="91" t="s">
        <v>51</v>
      </c>
      <c r="I459" s="91">
        <v>3</v>
      </c>
      <c r="J459" s="91" t="s">
        <v>433</v>
      </c>
      <c r="K459" s="27" t="s">
        <v>31</v>
      </c>
      <c r="L459" s="91">
        <v>3</v>
      </c>
      <c r="M459" s="27">
        <f t="shared" si="17"/>
        <v>936</v>
      </c>
      <c r="N459" s="179"/>
      <c r="O459" s="24" t="s">
        <v>32</v>
      </c>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row>
    <row r="460" s="276" customFormat="1" customHeight="1" spans="1:44">
      <c r="A460" s="27">
        <v>455</v>
      </c>
      <c r="B460" s="27" t="s">
        <v>23</v>
      </c>
      <c r="C460" s="27" t="s">
        <v>24</v>
      </c>
      <c r="D460" s="27" t="s">
        <v>25</v>
      </c>
      <c r="E460" s="27" t="s">
        <v>26</v>
      </c>
      <c r="F460" s="91" t="s">
        <v>431</v>
      </c>
      <c r="G460" s="91" t="s">
        <v>502</v>
      </c>
      <c r="H460" s="91" t="s">
        <v>51</v>
      </c>
      <c r="I460" s="91">
        <v>3</v>
      </c>
      <c r="J460" s="91" t="s">
        <v>433</v>
      </c>
      <c r="K460" s="27" t="s">
        <v>31</v>
      </c>
      <c r="L460" s="91">
        <v>3</v>
      </c>
      <c r="M460" s="27">
        <f t="shared" si="17"/>
        <v>936</v>
      </c>
      <c r="N460" s="179"/>
      <c r="O460" s="24" t="s">
        <v>32</v>
      </c>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row>
    <row r="461" s="276" customFormat="1" customHeight="1" spans="1:44">
      <c r="A461" s="27">
        <v>456</v>
      </c>
      <c r="B461" s="27" t="s">
        <v>23</v>
      </c>
      <c r="C461" s="27" t="s">
        <v>24</v>
      </c>
      <c r="D461" s="27" t="s">
        <v>25</v>
      </c>
      <c r="E461" s="27" t="s">
        <v>26</v>
      </c>
      <c r="F461" s="91" t="s">
        <v>431</v>
      </c>
      <c r="G461" s="91" t="s">
        <v>503</v>
      </c>
      <c r="H461" s="91" t="s">
        <v>51</v>
      </c>
      <c r="I461" s="91">
        <v>1</v>
      </c>
      <c r="J461" s="91" t="s">
        <v>433</v>
      </c>
      <c r="K461" s="27" t="s">
        <v>31</v>
      </c>
      <c r="L461" s="91">
        <v>1</v>
      </c>
      <c r="M461" s="27">
        <f>L461*468</f>
        <v>468</v>
      </c>
      <c r="N461" s="179"/>
      <c r="O461" s="24" t="s">
        <v>32</v>
      </c>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row>
    <row r="462" s="276" customFormat="1" customHeight="1" spans="1:44">
      <c r="A462" s="27">
        <v>457</v>
      </c>
      <c r="B462" s="27" t="s">
        <v>23</v>
      </c>
      <c r="C462" s="27" t="s">
        <v>24</v>
      </c>
      <c r="D462" s="27" t="s">
        <v>25</v>
      </c>
      <c r="E462" s="27" t="s">
        <v>26</v>
      </c>
      <c r="F462" s="91" t="s">
        <v>431</v>
      </c>
      <c r="G462" s="91" t="s">
        <v>504</v>
      </c>
      <c r="H462" s="91" t="s">
        <v>51</v>
      </c>
      <c r="I462" s="91">
        <v>2</v>
      </c>
      <c r="J462" s="91" t="s">
        <v>433</v>
      </c>
      <c r="K462" s="27" t="s">
        <v>31</v>
      </c>
      <c r="L462" s="91">
        <v>2</v>
      </c>
      <c r="M462" s="27">
        <f>L462*312</f>
        <v>624</v>
      </c>
      <c r="N462" s="179"/>
      <c r="O462" s="24" t="s">
        <v>32</v>
      </c>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row>
    <row r="463" s="276" customFormat="1" customHeight="1" spans="1:44">
      <c r="A463" s="27">
        <v>458</v>
      </c>
      <c r="B463" s="27" t="s">
        <v>23</v>
      </c>
      <c r="C463" s="27" t="s">
        <v>24</v>
      </c>
      <c r="D463" s="27" t="s">
        <v>25</v>
      </c>
      <c r="E463" s="27" t="s">
        <v>26</v>
      </c>
      <c r="F463" s="91" t="s">
        <v>431</v>
      </c>
      <c r="G463" s="91" t="s">
        <v>505</v>
      </c>
      <c r="H463" s="91" t="s">
        <v>51</v>
      </c>
      <c r="I463" s="91">
        <v>5</v>
      </c>
      <c r="J463" s="91" t="s">
        <v>433</v>
      </c>
      <c r="K463" s="27" t="s">
        <v>31</v>
      </c>
      <c r="L463" s="91">
        <v>5</v>
      </c>
      <c r="M463" s="27">
        <f>L463*312</f>
        <v>1560</v>
      </c>
      <c r="N463" s="179"/>
      <c r="O463" s="24" t="s">
        <v>32</v>
      </c>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row>
    <row r="464" s="276" customFormat="1" customHeight="1" spans="1:44">
      <c r="A464" s="27">
        <v>459</v>
      </c>
      <c r="B464" s="27" t="s">
        <v>23</v>
      </c>
      <c r="C464" s="27" t="s">
        <v>24</v>
      </c>
      <c r="D464" s="27" t="s">
        <v>25</v>
      </c>
      <c r="E464" s="27" t="s">
        <v>26</v>
      </c>
      <c r="F464" s="91" t="s">
        <v>431</v>
      </c>
      <c r="G464" s="91" t="s">
        <v>506</v>
      </c>
      <c r="H464" s="91" t="s">
        <v>51</v>
      </c>
      <c r="I464" s="91">
        <v>5</v>
      </c>
      <c r="J464" s="91" t="s">
        <v>433</v>
      </c>
      <c r="K464" s="27" t="s">
        <v>31</v>
      </c>
      <c r="L464" s="91">
        <v>5</v>
      </c>
      <c r="M464" s="27">
        <f>L464*312</f>
        <v>1560</v>
      </c>
      <c r="N464" s="179"/>
      <c r="O464" s="24" t="s">
        <v>32</v>
      </c>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row>
    <row r="465" s="276" customFormat="1" customHeight="1" spans="1:44">
      <c r="A465" s="27">
        <v>460</v>
      </c>
      <c r="B465" s="27" t="s">
        <v>23</v>
      </c>
      <c r="C465" s="27" t="s">
        <v>24</v>
      </c>
      <c r="D465" s="27" t="s">
        <v>25</v>
      </c>
      <c r="E465" s="27" t="s">
        <v>26</v>
      </c>
      <c r="F465" s="91" t="s">
        <v>431</v>
      </c>
      <c r="G465" s="91" t="s">
        <v>507</v>
      </c>
      <c r="H465" s="91" t="s">
        <v>51</v>
      </c>
      <c r="I465" s="91">
        <v>1</v>
      </c>
      <c r="J465" s="91" t="s">
        <v>433</v>
      </c>
      <c r="K465" s="27" t="s">
        <v>31</v>
      </c>
      <c r="L465" s="91">
        <v>1</v>
      </c>
      <c r="M465" s="27">
        <f>L465*468</f>
        <v>468</v>
      </c>
      <c r="N465" s="179"/>
      <c r="O465" s="24" t="s">
        <v>32</v>
      </c>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row>
    <row r="466" s="276" customFormat="1" customHeight="1" spans="1:44">
      <c r="A466" s="27">
        <v>461</v>
      </c>
      <c r="B466" s="27" t="s">
        <v>23</v>
      </c>
      <c r="C466" s="27" t="s">
        <v>24</v>
      </c>
      <c r="D466" s="27" t="s">
        <v>25</v>
      </c>
      <c r="E466" s="27" t="s">
        <v>26</v>
      </c>
      <c r="F466" s="91" t="s">
        <v>431</v>
      </c>
      <c r="G466" s="91" t="s">
        <v>508</v>
      </c>
      <c r="H466" s="91" t="s">
        <v>51</v>
      </c>
      <c r="I466" s="91">
        <v>1</v>
      </c>
      <c r="J466" s="91" t="s">
        <v>433</v>
      </c>
      <c r="K466" s="27" t="s">
        <v>31</v>
      </c>
      <c r="L466" s="91">
        <v>1</v>
      </c>
      <c r="M466" s="27">
        <f t="shared" ref="M466:M487" si="18">L466*312</f>
        <v>312</v>
      </c>
      <c r="N466" s="179"/>
      <c r="O466" s="24" t="s">
        <v>32</v>
      </c>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row>
    <row r="467" s="276" customFormat="1" customHeight="1" spans="1:44">
      <c r="A467" s="27">
        <v>462</v>
      </c>
      <c r="B467" s="27" t="s">
        <v>23</v>
      </c>
      <c r="C467" s="27" t="s">
        <v>24</v>
      </c>
      <c r="D467" s="27" t="s">
        <v>25</v>
      </c>
      <c r="E467" s="27" t="s">
        <v>26</v>
      </c>
      <c r="F467" s="91" t="s">
        <v>431</v>
      </c>
      <c r="G467" s="91" t="s">
        <v>509</v>
      </c>
      <c r="H467" s="91" t="s">
        <v>51</v>
      </c>
      <c r="I467" s="91">
        <v>2</v>
      </c>
      <c r="J467" s="91" t="s">
        <v>433</v>
      </c>
      <c r="K467" s="27" t="s">
        <v>31</v>
      </c>
      <c r="L467" s="91">
        <v>2</v>
      </c>
      <c r="M467" s="27">
        <f t="shared" si="18"/>
        <v>624</v>
      </c>
      <c r="N467" s="179"/>
      <c r="O467" s="24" t="s">
        <v>32</v>
      </c>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row>
    <row r="468" s="276" customFormat="1" customHeight="1" spans="1:44">
      <c r="A468" s="27">
        <v>463</v>
      </c>
      <c r="B468" s="27" t="s">
        <v>23</v>
      </c>
      <c r="C468" s="27" t="s">
        <v>24</v>
      </c>
      <c r="D468" s="27" t="s">
        <v>25</v>
      </c>
      <c r="E468" s="27" t="s">
        <v>26</v>
      </c>
      <c r="F468" s="91" t="s">
        <v>431</v>
      </c>
      <c r="G468" s="91" t="s">
        <v>510</v>
      </c>
      <c r="H468" s="91" t="s">
        <v>51</v>
      </c>
      <c r="I468" s="91">
        <v>3</v>
      </c>
      <c r="J468" s="91" t="s">
        <v>433</v>
      </c>
      <c r="K468" s="27" t="s">
        <v>31</v>
      </c>
      <c r="L468" s="91">
        <v>3</v>
      </c>
      <c r="M468" s="27">
        <f t="shared" si="18"/>
        <v>936</v>
      </c>
      <c r="N468" s="179"/>
      <c r="O468" s="24" t="s">
        <v>32</v>
      </c>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row>
    <row r="469" s="276" customFormat="1" customHeight="1" spans="1:44">
      <c r="A469" s="27">
        <v>464</v>
      </c>
      <c r="B469" s="27" t="s">
        <v>23</v>
      </c>
      <c r="C469" s="27" t="s">
        <v>24</v>
      </c>
      <c r="D469" s="27" t="s">
        <v>25</v>
      </c>
      <c r="E469" s="27" t="s">
        <v>26</v>
      </c>
      <c r="F469" s="91" t="s">
        <v>431</v>
      </c>
      <c r="G469" s="91" t="s">
        <v>511</v>
      </c>
      <c r="H469" s="91" t="s">
        <v>51</v>
      </c>
      <c r="I469" s="91">
        <v>1</v>
      </c>
      <c r="J469" s="91" t="s">
        <v>433</v>
      </c>
      <c r="K469" s="27" t="s">
        <v>31</v>
      </c>
      <c r="L469" s="91">
        <v>1</v>
      </c>
      <c r="M469" s="27">
        <f t="shared" si="18"/>
        <v>312</v>
      </c>
      <c r="N469" s="179"/>
      <c r="O469" s="24" t="s">
        <v>32</v>
      </c>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row>
    <row r="470" s="276" customFormat="1" customHeight="1" spans="1:44">
      <c r="A470" s="27">
        <v>465</v>
      </c>
      <c r="B470" s="27" t="s">
        <v>23</v>
      </c>
      <c r="C470" s="27" t="s">
        <v>24</v>
      </c>
      <c r="D470" s="27" t="s">
        <v>25</v>
      </c>
      <c r="E470" s="27" t="s">
        <v>26</v>
      </c>
      <c r="F470" s="91" t="s">
        <v>431</v>
      </c>
      <c r="G470" s="91" t="s">
        <v>512</v>
      </c>
      <c r="H470" s="91" t="s">
        <v>51</v>
      </c>
      <c r="I470" s="91">
        <v>1</v>
      </c>
      <c r="J470" s="91" t="s">
        <v>433</v>
      </c>
      <c r="K470" s="27" t="s">
        <v>31</v>
      </c>
      <c r="L470" s="91">
        <v>1</v>
      </c>
      <c r="M470" s="27">
        <f t="shared" si="18"/>
        <v>312</v>
      </c>
      <c r="N470" s="179"/>
      <c r="O470" s="24" t="s">
        <v>32</v>
      </c>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row>
    <row r="471" s="276" customFormat="1" customHeight="1" spans="1:44">
      <c r="A471" s="27">
        <v>466</v>
      </c>
      <c r="B471" s="27" t="s">
        <v>23</v>
      </c>
      <c r="C471" s="27" t="s">
        <v>24</v>
      </c>
      <c r="D471" s="27" t="s">
        <v>25</v>
      </c>
      <c r="E471" s="27" t="s">
        <v>26</v>
      </c>
      <c r="F471" s="91" t="s">
        <v>431</v>
      </c>
      <c r="G471" s="91" t="s">
        <v>513</v>
      </c>
      <c r="H471" s="91" t="s">
        <v>51</v>
      </c>
      <c r="I471" s="91">
        <v>2</v>
      </c>
      <c r="J471" s="91" t="s">
        <v>433</v>
      </c>
      <c r="K471" s="27" t="s">
        <v>31</v>
      </c>
      <c r="L471" s="91">
        <v>2</v>
      </c>
      <c r="M471" s="27">
        <f t="shared" si="18"/>
        <v>624</v>
      </c>
      <c r="N471" s="179"/>
      <c r="O471" s="24" t="s">
        <v>32</v>
      </c>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row>
    <row r="472" s="276" customFormat="1" customHeight="1" spans="1:44">
      <c r="A472" s="27">
        <v>467</v>
      </c>
      <c r="B472" s="27" t="s">
        <v>23</v>
      </c>
      <c r="C472" s="27" t="s">
        <v>24</v>
      </c>
      <c r="D472" s="27" t="s">
        <v>25</v>
      </c>
      <c r="E472" s="27" t="s">
        <v>26</v>
      </c>
      <c r="F472" s="91" t="s">
        <v>431</v>
      </c>
      <c r="G472" s="91" t="s">
        <v>514</v>
      </c>
      <c r="H472" s="91" t="s">
        <v>51</v>
      </c>
      <c r="I472" s="91">
        <v>2</v>
      </c>
      <c r="J472" s="91" t="s">
        <v>433</v>
      </c>
      <c r="K472" s="27" t="s">
        <v>31</v>
      </c>
      <c r="L472" s="91">
        <v>2</v>
      </c>
      <c r="M472" s="27">
        <f t="shared" si="18"/>
        <v>624</v>
      </c>
      <c r="N472" s="179"/>
      <c r="O472" s="24" t="s">
        <v>32</v>
      </c>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row>
    <row r="473" s="276" customFormat="1" customHeight="1" spans="1:44">
      <c r="A473" s="27">
        <v>468</v>
      </c>
      <c r="B473" s="27" t="s">
        <v>23</v>
      </c>
      <c r="C473" s="27" t="s">
        <v>24</v>
      </c>
      <c r="D473" s="27" t="s">
        <v>25</v>
      </c>
      <c r="E473" s="27" t="s">
        <v>26</v>
      </c>
      <c r="F473" s="91" t="s">
        <v>431</v>
      </c>
      <c r="G473" s="91" t="s">
        <v>515</v>
      </c>
      <c r="H473" s="91" t="s">
        <v>51</v>
      </c>
      <c r="I473" s="91">
        <v>3</v>
      </c>
      <c r="J473" s="91" t="s">
        <v>433</v>
      </c>
      <c r="K473" s="27" t="s">
        <v>31</v>
      </c>
      <c r="L473" s="91">
        <v>3</v>
      </c>
      <c r="M473" s="27">
        <f t="shared" si="18"/>
        <v>936</v>
      </c>
      <c r="N473" s="179"/>
      <c r="O473" s="24" t="s">
        <v>32</v>
      </c>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row>
    <row r="474" s="276" customFormat="1" customHeight="1" spans="1:44">
      <c r="A474" s="27">
        <v>469</v>
      </c>
      <c r="B474" s="27" t="s">
        <v>23</v>
      </c>
      <c r="C474" s="27" t="s">
        <v>24</v>
      </c>
      <c r="D474" s="27" t="s">
        <v>25</v>
      </c>
      <c r="E474" s="27" t="s">
        <v>26</v>
      </c>
      <c r="F474" s="91" t="s">
        <v>431</v>
      </c>
      <c r="G474" s="91" t="s">
        <v>516</v>
      </c>
      <c r="H474" s="91" t="s">
        <v>51</v>
      </c>
      <c r="I474" s="91">
        <v>2</v>
      </c>
      <c r="J474" s="91" t="s">
        <v>433</v>
      </c>
      <c r="K474" s="27" t="s">
        <v>31</v>
      </c>
      <c r="L474" s="91">
        <v>2</v>
      </c>
      <c r="M474" s="27">
        <f t="shared" si="18"/>
        <v>624</v>
      </c>
      <c r="N474" s="179"/>
      <c r="O474" s="24" t="s">
        <v>32</v>
      </c>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row>
    <row r="475" s="276" customFormat="1" customHeight="1" spans="1:44">
      <c r="A475" s="27">
        <v>470</v>
      </c>
      <c r="B475" s="27" t="s">
        <v>23</v>
      </c>
      <c r="C475" s="27" t="s">
        <v>24</v>
      </c>
      <c r="D475" s="27" t="s">
        <v>25</v>
      </c>
      <c r="E475" s="27" t="s">
        <v>26</v>
      </c>
      <c r="F475" s="91" t="s">
        <v>431</v>
      </c>
      <c r="G475" s="91" t="s">
        <v>517</v>
      </c>
      <c r="H475" s="91" t="s">
        <v>51</v>
      </c>
      <c r="I475" s="91">
        <v>2</v>
      </c>
      <c r="J475" s="91" t="s">
        <v>433</v>
      </c>
      <c r="K475" s="27" t="s">
        <v>31</v>
      </c>
      <c r="L475" s="91">
        <v>2</v>
      </c>
      <c r="M475" s="27">
        <f t="shared" si="18"/>
        <v>624</v>
      </c>
      <c r="N475" s="179"/>
      <c r="O475" s="24" t="s">
        <v>32</v>
      </c>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row>
    <row r="476" s="276" customFormat="1" customHeight="1" spans="1:44">
      <c r="A476" s="27">
        <v>471</v>
      </c>
      <c r="B476" s="27" t="s">
        <v>23</v>
      </c>
      <c r="C476" s="27" t="s">
        <v>24</v>
      </c>
      <c r="D476" s="27" t="s">
        <v>25</v>
      </c>
      <c r="E476" s="27" t="s">
        <v>26</v>
      </c>
      <c r="F476" s="91" t="s">
        <v>431</v>
      </c>
      <c r="G476" s="91" t="s">
        <v>518</v>
      </c>
      <c r="H476" s="91" t="s">
        <v>51</v>
      </c>
      <c r="I476" s="91">
        <v>1</v>
      </c>
      <c r="J476" s="91" t="s">
        <v>433</v>
      </c>
      <c r="K476" s="27" t="s">
        <v>31</v>
      </c>
      <c r="L476" s="91">
        <v>1</v>
      </c>
      <c r="M476" s="27">
        <f t="shared" si="18"/>
        <v>312</v>
      </c>
      <c r="N476" s="179"/>
      <c r="O476" s="24" t="s">
        <v>32</v>
      </c>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row>
    <row r="477" s="276" customFormat="1" customHeight="1" spans="1:44">
      <c r="A477" s="27">
        <v>472</v>
      </c>
      <c r="B477" s="27" t="s">
        <v>23</v>
      </c>
      <c r="C477" s="27" t="s">
        <v>24</v>
      </c>
      <c r="D477" s="27" t="s">
        <v>25</v>
      </c>
      <c r="E477" s="27" t="s">
        <v>26</v>
      </c>
      <c r="F477" s="91" t="s">
        <v>431</v>
      </c>
      <c r="G477" s="91" t="s">
        <v>519</v>
      </c>
      <c r="H477" s="91" t="s">
        <v>51</v>
      </c>
      <c r="I477" s="91">
        <v>4</v>
      </c>
      <c r="J477" s="91" t="s">
        <v>433</v>
      </c>
      <c r="K477" s="27" t="s">
        <v>31</v>
      </c>
      <c r="L477" s="91">
        <v>4</v>
      </c>
      <c r="M477" s="27">
        <f t="shared" si="18"/>
        <v>1248</v>
      </c>
      <c r="N477" s="179"/>
      <c r="O477" s="24" t="s">
        <v>32</v>
      </c>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row>
    <row r="478" s="276" customFormat="1" customHeight="1" spans="1:44">
      <c r="A478" s="27">
        <v>473</v>
      </c>
      <c r="B478" s="27" t="s">
        <v>23</v>
      </c>
      <c r="C478" s="27" t="s">
        <v>24</v>
      </c>
      <c r="D478" s="27" t="s">
        <v>25</v>
      </c>
      <c r="E478" s="27" t="s">
        <v>26</v>
      </c>
      <c r="F478" s="91" t="s">
        <v>431</v>
      </c>
      <c r="G478" s="91" t="s">
        <v>520</v>
      </c>
      <c r="H478" s="91" t="s">
        <v>51</v>
      </c>
      <c r="I478" s="91">
        <v>5</v>
      </c>
      <c r="J478" s="91" t="s">
        <v>433</v>
      </c>
      <c r="K478" s="27" t="s">
        <v>31</v>
      </c>
      <c r="L478" s="91">
        <v>5</v>
      </c>
      <c r="M478" s="27">
        <f t="shared" si="18"/>
        <v>1560</v>
      </c>
      <c r="N478" s="179"/>
      <c r="O478" s="24" t="s">
        <v>32</v>
      </c>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row>
    <row r="479" s="276" customFormat="1" customHeight="1" spans="1:44">
      <c r="A479" s="27">
        <v>474</v>
      </c>
      <c r="B479" s="27" t="s">
        <v>23</v>
      </c>
      <c r="C479" s="27" t="s">
        <v>24</v>
      </c>
      <c r="D479" s="27" t="s">
        <v>25</v>
      </c>
      <c r="E479" s="27" t="s">
        <v>26</v>
      </c>
      <c r="F479" s="91" t="s">
        <v>431</v>
      </c>
      <c r="G479" s="91" t="s">
        <v>521</v>
      </c>
      <c r="H479" s="91" t="s">
        <v>51</v>
      </c>
      <c r="I479" s="91">
        <v>4</v>
      </c>
      <c r="J479" s="91" t="s">
        <v>433</v>
      </c>
      <c r="K479" s="27" t="s">
        <v>31</v>
      </c>
      <c r="L479" s="91">
        <v>4</v>
      </c>
      <c r="M479" s="27">
        <f t="shared" si="18"/>
        <v>1248</v>
      </c>
      <c r="N479" s="179"/>
      <c r="O479" s="24" t="s">
        <v>32</v>
      </c>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row>
    <row r="480" s="276" customFormat="1" customHeight="1" spans="1:44">
      <c r="A480" s="27">
        <v>475</v>
      </c>
      <c r="B480" s="27" t="s">
        <v>23</v>
      </c>
      <c r="C480" s="27" t="s">
        <v>24</v>
      </c>
      <c r="D480" s="27" t="s">
        <v>25</v>
      </c>
      <c r="E480" s="27" t="s">
        <v>26</v>
      </c>
      <c r="F480" s="91" t="s">
        <v>431</v>
      </c>
      <c r="G480" s="91" t="s">
        <v>522</v>
      </c>
      <c r="H480" s="91" t="s">
        <v>51</v>
      </c>
      <c r="I480" s="91">
        <v>4</v>
      </c>
      <c r="J480" s="91" t="s">
        <v>433</v>
      </c>
      <c r="K480" s="27" t="s">
        <v>31</v>
      </c>
      <c r="L480" s="91">
        <v>4</v>
      </c>
      <c r="M480" s="27">
        <f t="shared" si="18"/>
        <v>1248</v>
      </c>
      <c r="N480" s="179"/>
      <c r="O480" s="24" t="s">
        <v>32</v>
      </c>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row>
    <row r="481" s="276" customFormat="1" customHeight="1" spans="1:44">
      <c r="A481" s="27">
        <v>476</v>
      </c>
      <c r="B481" s="27" t="s">
        <v>23</v>
      </c>
      <c r="C481" s="27" t="s">
        <v>24</v>
      </c>
      <c r="D481" s="27" t="s">
        <v>25</v>
      </c>
      <c r="E481" s="27" t="s">
        <v>26</v>
      </c>
      <c r="F481" s="91" t="s">
        <v>431</v>
      </c>
      <c r="G481" s="91" t="s">
        <v>523</v>
      </c>
      <c r="H481" s="91" t="s">
        <v>51</v>
      </c>
      <c r="I481" s="91">
        <v>1</v>
      </c>
      <c r="J481" s="91" t="s">
        <v>433</v>
      </c>
      <c r="K481" s="27" t="s">
        <v>31</v>
      </c>
      <c r="L481" s="91">
        <v>1</v>
      </c>
      <c r="M481" s="27">
        <f t="shared" si="18"/>
        <v>312</v>
      </c>
      <c r="N481" s="179"/>
      <c r="O481" s="24" t="s">
        <v>32</v>
      </c>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row>
    <row r="482" s="276" customFormat="1" customHeight="1" spans="1:44">
      <c r="A482" s="27">
        <v>477</v>
      </c>
      <c r="B482" s="27" t="s">
        <v>23</v>
      </c>
      <c r="C482" s="27" t="s">
        <v>24</v>
      </c>
      <c r="D482" s="27" t="s">
        <v>25</v>
      </c>
      <c r="E482" s="27" t="s">
        <v>26</v>
      </c>
      <c r="F482" s="91" t="s">
        <v>431</v>
      </c>
      <c r="G482" s="91" t="s">
        <v>524</v>
      </c>
      <c r="H482" s="91" t="s">
        <v>51</v>
      </c>
      <c r="I482" s="91">
        <v>1</v>
      </c>
      <c r="J482" s="91" t="s">
        <v>433</v>
      </c>
      <c r="K482" s="27" t="s">
        <v>31</v>
      </c>
      <c r="L482" s="91">
        <v>1</v>
      </c>
      <c r="M482" s="27">
        <f t="shared" si="18"/>
        <v>312</v>
      </c>
      <c r="N482" s="179"/>
      <c r="O482" s="24" t="s">
        <v>32</v>
      </c>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row>
    <row r="483" s="276" customFormat="1" customHeight="1" spans="1:44">
      <c r="A483" s="27">
        <v>478</v>
      </c>
      <c r="B483" s="27" t="s">
        <v>23</v>
      </c>
      <c r="C483" s="27" t="s">
        <v>24</v>
      </c>
      <c r="D483" s="27" t="s">
        <v>25</v>
      </c>
      <c r="E483" s="27" t="s">
        <v>26</v>
      </c>
      <c r="F483" s="91" t="s">
        <v>431</v>
      </c>
      <c r="G483" s="91" t="s">
        <v>525</v>
      </c>
      <c r="H483" s="91" t="s">
        <v>51</v>
      </c>
      <c r="I483" s="91">
        <v>1</v>
      </c>
      <c r="J483" s="91" t="s">
        <v>433</v>
      </c>
      <c r="K483" s="27" t="s">
        <v>31</v>
      </c>
      <c r="L483" s="91">
        <v>1</v>
      </c>
      <c r="M483" s="27">
        <f t="shared" si="18"/>
        <v>312</v>
      </c>
      <c r="N483" s="179"/>
      <c r="O483" s="24" t="s">
        <v>32</v>
      </c>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row>
    <row r="484" s="276" customFormat="1" customHeight="1" spans="1:44">
      <c r="A484" s="27">
        <v>479</v>
      </c>
      <c r="B484" s="27" t="s">
        <v>23</v>
      </c>
      <c r="C484" s="27" t="s">
        <v>24</v>
      </c>
      <c r="D484" s="27" t="s">
        <v>25</v>
      </c>
      <c r="E484" s="27" t="s">
        <v>26</v>
      </c>
      <c r="F484" s="91" t="s">
        <v>431</v>
      </c>
      <c r="G484" s="91" t="s">
        <v>526</v>
      </c>
      <c r="H484" s="91" t="s">
        <v>51</v>
      </c>
      <c r="I484" s="91">
        <v>1</v>
      </c>
      <c r="J484" s="91" t="s">
        <v>433</v>
      </c>
      <c r="K484" s="27" t="s">
        <v>31</v>
      </c>
      <c r="L484" s="91">
        <v>1</v>
      </c>
      <c r="M484" s="27">
        <f t="shared" si="18"/>
        <v>312</v>
      </c>
      <c r="N484" s="179"/>
      <c r="O484" s="24" t="s">
        <v>32</v>
      </c>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row>
    <row r="485" s="276" customFormat="1" customHeight="1" spans="1:44">
      <c r="A485" s="27">
        <v>480</v>
      </c>
      <c r="B485" s="27" t="s">
        <v>23</v>
      </c>
      <c r="C485" s="27" t="s">
        <v>24</v>
      </c>
      <c r="D485" s="27" t="s">
        <v>25</v>
      </c>
      <c r="E485" s="27" t="s">
        <v>26</v>
      </c>
      <c r="F485" s="91" t="s">
        <v>431</v>
      </c>
      <c r="G485" s="91" t="s">
        <v>527</v>
      </c>
      <c r="H485" s="91" t="s">
        <v>51</v>
      </c>
      <c r="I485" s="91">
        <v>4</v>
      </c>
      <c r="J485" s="91" t="s">
        <v>433</v>
      </c>
      <c r="K485" s="27" t="s">
        <v>31</v>
      </c>
      <c r="L485" s="91">
        <v>4</v>
      </c>
      <c r="M485" s="27">
        <f t="shared" si="18"/>
        <v>1248</v>
      </c>
      <c r="N485" s="179"/>
      <c r="O485" s="24" t="s">
        <v>32</v>
      </c>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row>
    <row r="486" s="276" customFormat="1" customHeight="1" spans="1:44">
      <c r="A486" s="27">
        <v>481</v>
      </c>
      <c r="B486" s="27" t="s">
        <v>23</v>
      </c>
      <c r="C486" s="27" t="s">
        <v>24</v>
      </c>
      <c r="D486" s="27" t="s">
        <v>25</v>
      </c>
      <c r="E486" s="27" t="s">
        <v>26</v>
      </c>
      <c r="F486" s="91" t="s">
        <v>431</v>
      </c>
      <c r="G486" s="91" t="s">
        <v>528</v>
      </c>
      <c r="H486" s="91" t="s">
        <v>51</v>
      </c>
      <c r="I486" s="91">
        <v>4</v>
      </c>
      <c r="J486" s="91" t="s">
        <v>433</v>
      </c>
      <c r="K486" s="27" t="s">
        <v>31</v>
      </c>
      <c r="L486" s="91">
        <v>4</v>
      </c>
      <c r="M486" s="27">
        <f t="shared" si="18"/>
        <v>1248</v>
      </c>
      <c r="N486" s="179"/>
      <c r="O486" s="24" t="s">
        <v>32</v>
      </c>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row>
    <row r="487" s="276" customFormat="1" customHeight="1" spans="1:44">
      <c r="A487" s="27">
        <v>482</v>
      </c>
      <c r="B487" s="27" t="s">
        <v>23</v>
      </c>
      <c r="C487" s="27" t="s">
        <v>24</v>
      </c>
      <c r="D487" s="27" t="s">
        <v>25</v>
      </c>
      <c r="E487" s="27" t="s">
        <v>26</v>
      </c>
      <c r="F487" s="91" t="s">
        <v>431</v>
      </c>
      <c r="G487" s="91" t="s">
        <v>529</v>
      </c>
      <c r="H487" s="91" t="s">
        <v>51</v>
      </c>
      <c r="I487" s="91">
        <v>2</v>
      </c>
      <c r="J487" s="91" t="s">
        <v>433</v>
      </c>
      <c r="K487" s="27" t="s">
        <v>31</v>
      </c>
      <c r="L487" s="91">
        <v>2</v>
      </c>
      <c r="M487" s="27">
        <f t="shared" si="18"/>
        <v>624</v>
      </c>
      <c r="N487" s="179"/>
      <c r="O487" s="24" t="s">
        <v>32</v>
      </c>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row>
    <row r="488" s="276" customFormat="1" customHeight="1" spans="1:44">
      <c r="A488" s="27">
        <v>483</v>
      </c>
      <c r="B488" s="27" t="s">
        <v>23</v>
      </c>
      <c r="C488" s="27" t="s">
        <v>24</v>
      </c>
      <c r="D488" s="27" t="s">
        <v>25</v>
      </c>
      <c r="E488" s="27" t="s">
        <v>26</v>
      </c>
      <c r="F488" s="91" t="s">
        <v>431</v>
      </c>
      <c r="G488" s="91" t="s">
        <v>530</v>
      </c>
      <c r="H488" s="91" t="s">
        <v>220</v>
      </c>
      <c r="I488" s="91">
        <v>6</v>
      </c>
      <c r="J488" s="91" t="s">
        <v>433</v>
      </c>
      <c r="K488" s="27" t="s">
        <v>31</v>
      </c>
      <c r="L488" s="91">
        <v>6</v>
      </c>
      <c r="M488" s="27">
        <f t="shared" ref="M488:M519" si="19">L488*130</f>
        <v>780</v>
      </c>
      <c r="N488" s="179"/>
      <c r="O488" s="24" t="s">
        <v>32</v>
      </c>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row>
    <row r="489" s="276" customFormat="1" customHeight="1" spans="1:44">
      <c r="A489" s="27">
        <v>484</v>
      </c>
      <c r="B489" s="27" t="s">
        <v>23</v>
      </c>
      <c r="C489" s="27" t="s">
        <v>24</v>
      </c>
      <c r="D489" s="27" t="s">
        <v>25</v>
      </c>
      <c r="E489" s="27" t="s">
        <v>26</v>
      </c>
      <c r="F489" s="91" t="s">
        <v>431</v>
      </c>
      <c r="G489" s="91" t="s">
        <v>531</v>
      </c>
      <c r="H489" s="91" t="s">
        <v>220</v>
      </c>
      <c r="I489" s="91">
        <v>1</v>
      </c>
      <c r="J489" s="91" t="s">
        <v>433</v>
      </c>
      <c r="K489" s="27" t="s">
        <v>31</v>
      </c>
      <c r="L489" s="91">
        <v>1</v>
      </c>
      <c r="M489" s="27">
        <f t="shared" si="19"/>
        <v>130</v>
      </c>
      <c r="N489" s="179"/>
      <c r="O489" s="24" t="s">
        <v>32</v>
      </c>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row>
    <row r="490" s="276" customFormat="1" customHeight="1" spans="1:44">
      <c r="A490" s="27">
        <v>485</v>
      </c>
      <c r="B490" s="27" t="s">
        <v>23</v>
      </c>
      <c r="C490" s="27" t="s">
        <v>24</v>
      </c>
      <c r="D490" s="27" t="s">
        <v>25</v>
      </c>
      <c r="E490" s="27" t="s">
        <v>26</v>
      </c>
      <c r="F490" s="91" t="s">
        <v>431</v>
      </c>
      <c r="G490" s="91" t="s">
        <v>532</v>
      </c>
      <c r="H490" s="91" t="s">
        <v>220</v>
      </c>
      <c r="I490" s="91">
        <v>2</v>
      </c>
      <c r="J490" s="91" t="s">
        <v>433</v>
      </c>
      <c r="K490" s="27" t="s">
        <v>31</v>
      </c>
      <c r="L490" s="91">
        <v>2</v>
      </c>
      <c r="M490" s="27">
        <f t="shared" si="19"/>
        <v>260</v>
      </c>
      <c r="N490" s="179"/>
      <c r="O490" s="24" t="s">
        <v>32</v>
      </c>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row>
    <row r="491" s="276" customFormat="1" customHeight="1" spans="1:44">
      <c r="A491" s="27">
        <v>486</v>
      </c>
      <c r="B491" s="27" t="s">
        <v>23</v>
      </c>
      <c r="C491" s="27" t="s">
        <v>24</v>
      </c>
      <c r="D491" s="27" t="s">
        <v>25</v>
      </c>
      <c r="E491" s="27" t="s">
        <v>26</v>
      </c>
      <c r="F491" s="91" t="s">
        <v>431</v>
      </c>
      <c r="G491" s="91" t="s">
        <v>533</v>
      </c>
      <c r="H491" s="91" t="s">
        <v>220</v>
      </c>
      <c r="I491" s="91">
        <v>1</v>
      </c>
      <c r="J491" s="91" t="s">
        <v>433</v>
      </c>
      <c r="K491" s="27" t="s">
        <v>31</v>
      </c>
      <c r="L491" s="91">
        <v>1</v>
      </c>
      <c r="M491" s="27">
        <f t="shared" si="19"/>
        <v>130</v>
      </c>
      <c r="N491" s="179"/>
      <c r="O491" s="24" t="s">
        <v>32</v>
      </c>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row>
    <row r="492" s="276" customFormat="1" customHeight="1" spans="1:44">
      <c r="A492" s="27">
        <v>487</v>
      </c>
      <c r="B492" s="27" t="s">
        <v>23</v>
      </c>
      <c r="C492" s="27" t="s">
        <v>24</v>
      </c>
      <c r="D492" s="27" t="s">
        <v>25</v>
      </c>
      <c r="E492" s="27" t="s">
        <v>26</v>
      </c>
      <c r="F492" s="91" t="s">
        <v>431</v>
      </c>
      <c r="G492" s="91" t="s">
        <v>534</v>
      </c>
      <c r="H492" s="91" t="s">
        <v>220</v>
      </c>
      <c r="I492" s="91">
        <v>2</v>
      </c>
      <c r="J492" s="91" t="s">
        <v>433</v>
      </c>
      <c r="K492" s="27" t="s">
        <v>31</v>
      </c>
      <c r="L492" s="91">
        <v>2</v>
      </c>
      <c r="M492" s="27">
        <f t="shared" si="19"/>
        <v>260</v>
      </c>
      <c r="N492" s="179"/>
      <c r="O492" s="24" t="s">
        <v>32</v>
      </c>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row>
    <row r="493" s="276" customFormat="1" customHeight="1" spans="1:44">
      <c r="A493" s="27">
        <v>488</v>
      </c>
      <c r="B493" s="27" t="s">
        <v>23</v>
      </c>
      <c r="C493" s="27" t="s">
        <v>24</v>
      </c>
      <c r="D493" s="27" t="s">
        <v>25</v>
      </c>
      <c r="E493" s="27" t="s">
        <v>26</v>
      </c>
      <c r="F493" s="91" t="s">
        <v>431</v>
      </c>
      <c r="G493" s="91" t="s">
        <v>535</v>
      </c>
      <c r="H493" s="91" t="s">
        <v>220</v>
      </c>
      <c r="I493" s="91">
        <v>2</v>
      </c>
      <c r="J493" s="91" t="s">
        <v>433</v>
      </c>
      <c r="K493" s="27" t="s">
        <v>31</v>
      </c>
      <c r="L493" s="91">
        <v>2</v>
      </c>
      <c r="M493" s="27">
        <f t="shared" si="19"/>
        <v>260</v>
      </c>
      <c r="N493" s="179"/>
      <c r="O493" s="24" t="s">
        <v>32</v>
      </c>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row>
    <row r="494" s="276" customFormat="1" customHeight="1" spans="1:44">
      <c r="A494" s="27">
        <v>489</v>
      </c>
      <c r="B494" s="27" t="s">
        <v>23</v>
      </c>
      <c r="C494" s="27" t="s">
        <v>24</v>
      </c>
      <c r="D494" s="27" t="s">
        <v>25</v>
      </c>
      <c r="E494" s="27" t="s">
        <v>26</v>
      </c>
      <c r="F494" s="91" t="s">
        <v>431</v>
      </c>
      <c r="G494" s="91" t="s">
        <v>536</v>
      </c>
      <c r="H494" s="91" t="s">
        <v>220</v>
      </c>
      <c r="I494" s="91">
        <v>3</v>
      </c>
      <c r="J494" s="91" t="s">
        <v>433</v>
      </c>
      <c r="K494" s="27" t="s">
        <v>31</v>
      </c>
      <c r="L494" s="91">
        <v>3</v>
      </c>
      <c r="M494" s="27">
        <f t="shared" si="19"/>
        <v>390</v>
      </c>
      <c r="N494" s="179"/>
      <c r="O494" s="24" t="s">
        <v>32</v>
      </c>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row>
    <row r="495" s="276" customFormat="1" customHeight="1" spans="1:44">
      <c r="A495" s="27">
        <v>490</v>
      </c>
      <c r="B495" s="27" t="s">
        <v>23</v>
      </c>
      <c r="C495" s="27" t="s">
        <v>24</v>
      </c>
      <c r="D495" s="27" t="s">
        <v>25</v>
      </c>
      <c r="E495" s="27" t="s">
        <v>26</v>
      </c>
      <c r="F495" s="91" t="s">
        <v>431</v>
      </c>
      <c r="G495" s="91" t="s">
        <v>537</v>
      </c>
      <c r="H495" s="91" t="s">
        <v>220</v>
      </c>
      <c r="I495" s="91">
        <v>3</v>
      </c>
      <c r="J495" s="91" t="s">
        <v>433</v>
      </c>
      <c r="K495" s="27" t="s">
        <v>31</v>
      </c>
      <c r="L495" s="91">
        <v>3</v>
      </c>
      <c r="M495" s="27">
        <f t="shared" si="19"/>
        <v>390</v>
      </c>
      <c r="N495" s="179"/>
      <c r="O495" s="24" t="s">
        <v>32</v>
      </c>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row>
    <row r="496" s="277" customFormat="1" customHeight="1" spans="1:44">
      <c r="A496" s="27">
        <v>491</v>
      </c>
      <c r="B496" s="27" t="s">
        <v>23</v>
      </c>
      <c r="C496" s="27" t="s">
        <v>24</v>
      </c>
      <c r="D496" s="27" t="s">
        <v>25</v>
      </c>
      <c r="E496" s="27" t="s">
        <v>26</v>
      </c>
      <c r="F496" s="91" t="s">
        <v>431</v>
      </c>
      <c r="G496" s="91" t="s">
        <v>538</v>
      </c>
      <c r="H496" s="91" t="s">
        <v>220</v>
      </c>
      <c r="I496" s="91">
        <v>4</v>
      </c>
      <c r="J496" s="91" t="s">
        <v>433</v>
      </c>
      <c r="K496" s="27" t="s">
        <v>31</v>
      </c>
      <c r="L496" s="91">
        <v>4</v>
      </c>
      <c r="M496" s="27">
        <f t="shared" si="19"/>
        <v>520</v>
      </c>
      <c r="N496" s="179"/>
      <c r="O496" s="24" t="s">
        <v>32</v>
      </c>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row>
    <row r="497" s="276" customFormat="1" customHeight="1" spans="1:44">
      <c r="A497" s="27">
        <v>492</v>
      </c>
      <c r="B497" s="27" t="s">
        <v>23</v>
      </c>
      <c r="C497" s="27" t="s">
        <v>24</v>
      </c>
      <c r="D497" s="27" t="s">
        <v>25</v>
      </c>
      <c r="E497" s="27" t="s">
        <v>26</v>
      </c>
      <c r="F497" s="91" t="s">
        <v>431</v>
      </c>
      <c r="G497" s="91" t="s">
        <v>539</v>
      </c>
      <c r="H497" s="91" t="s">
        <v>220</v>
      </c>
      <c r="I497" s="91">
        <v>4</v>
      </c>
      <c r="J497" s="91" t="s">
        <v>433</v>
      </c>
      <c r="K497" s="27" t="s">
        <v>31</v>
      </c>
      <c r="L497" s="91">
        <v>4</v>
      </c>
      <c r="M497" s="27">
        <f t="shared" si="19"/>
        <v>520</v>
      </c>
      <c r="N497" s="179"/>
      <c r="O497" s="24" t="s">
        <v>32</v>
      </c>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row>
    <row r="498" s="276" customFormat="1" customHeight="1" spans="1:44">
      <c r="A498" s="27">
        <v>493</v>
      </c>
      <c r="B498" s="27" t="s">
        <v>23</v>
      </c>
      <c r="C498" s="27" t="s">
        <v>24</v>
      </c>
      <c r="D498" s="27" t="s">
        <v>25</v>
      </c>
      <c r="E498" s="27" t="s">
        <v>26</v>
      </c>
      <c r="F498" s="91" t="s">
        <v>431</v>
      </c>
      <c r="G498" s="91" t="s">
        <v>540</v>
      </c>
      <c r="H498" s="91" t="s">
        <v>220</v>
      </c>
      <c r="I498" s="91">
        <v>4</v>
      </c>
      <c r="J498" s="91" t="s">
        <v>433</v>
      </c>
      <c r="K498" s="27" t="s">
        <v>31</v>
      </c>
      <c r="L498" s="91">
        <v>4</v>
      </c>
      <c r="M498" s="27">
        <f t="shared" si="19"/>
        <v>520</v>
      </c>
      <c r="N498" s="179"/>
      <c r="O498" s="24" t="s">
        <v>32</v>
      </c>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row>
    <row r="499" s="276" customFormat="1" customHeight="1" spans="1:44">
      <c r="A499" s="27">
        <v>494</v>
      </c>
      <c r="B499" s="27" t="s">
        <v>23</v>
      </c>
      <c r="C499" s="27" t="s">
        <v>24</v>
      </c>
      <c r="D499" s="27" t="s">
        <v>25</v>
      </c>
      <c r="E499" s="27" t="s">
        <v>26</v>
      </c>
      <c r="F499" s="91" t="s">
        <v>431</v>
      </c>
      <c r="G499" s="91" t="s">
        <v>541</v>
      </c>
      <c r="H499" s="91" t="s">
        <v>220</v>
      </c>
      <c r="I499" s="91">
        <v>1</v>
      </c>
      <c r="J499" s="91" t="s">
        <v>433</v>
      </c>
      <c r="K499" s="27" t="s">
        <v>31</v>
      </c>
      <c r="L499" s="91">
        <v>1</v>
      </c>
      <c r="M499" s="27">
        <f t="shared" si="19"/>
        <v>130</v>
      </c>
      <c r="N499" s="179"/>
      <c r="O499" s="24" t="s">
        <v>32</v>
      </c>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row>
    <row r="500" s="276" customFormat="1" customHeight="1" spans="1:44">
      <c r="A500" s="27">
        <v>495</v>
      </c>
      <c r="B500" s="27" t="s">
        <v>23</v>
      </c>
      <c r="C500" s="27" t="s">
        <v>24</v>
      </c>
      <c r="D500" s="27" t="s">
        <v>25</v>
      </c>
      <c r="E500" s="27" t="s">
        <v>26</v>
      </c>
      <c r="F500" s="91" t="s">
        <v>431</v>
      </c>
      <c r="G500" s="91" t="s">
        <v>542</v>
      </c>
      <c r="H500" s="91" t="s">
        <v>220</v>
      </c>
      <c r="I500" s="91">
        <v>3</v>
      </c>
      <c r="J500" s="91" t="s">
        <v>433</v>
      </c>
      <c r="K500" s="27" t="s">
        <v>31</v>
      </c>
      <c r="L500" s="91">
        <v>3</v>
      </c>
      <c r="M500" s="27">
        <f t="shared" si="19"/>
        <v>390</v>
      </c>
      <c r="N500" s="179"/>
      <c r="O500" s="24" t="s">
        <v>32</v>
      </c>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row>
    <row r="501" s="276" customFormat="1" customHeight="1" spans="1:44">
      <c r="A501" s="27">
        <v>496</v>
      </c>
      <c r="B501" s="27" t="s">
        <v>23</v>
      </c>
      <c r="C501" s="27" t="s">
        <v>24</v>
      </c>
      <c r="D501" s="27" t="s">
        <v>25</v>
      </c>
      <c r="E501" s="27" t="s">
        <v>26</v>
      </c>
      <c r="F501" s="91" t="s">
        <v>431</v>
      </c>
      <c r="G501" s="91" t="s">
        <v>543</v>
      </c>
      <c r="H501" s="91" t="s">
        <v>220</v>
      </c>
      <c r="I501" s="91">
        <v>4</v>
      </c>
      <c r="J501" s="91" t="s">
        <v>433</v>
      </c>
      <c r="K501" s="27" t="s">
        <v>31</v>
      </c>
      <c r="L501" s="91">
        <v>4</v>
      </c>
      <c r="M501" s="27">
        <f t="shared" si="19"/>
        <v>520</v>
      </c>
      <c r="N501" s="179"/>
      <c r="O501" s="24" t="s">
        <v>32</v>
      </c>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row>
    <row r="502" s="276" customFormat="1" customHeight="1" spans="1:44">
      <c r="A502" s="27">
        <v>497</v>
      </c>
      <c r="B502" s="27" t="s">
        <v>23</v>
      </c>
      <c r="C502" s="27" t="s">
        <v>24</v>
      </c>
      <c r="D502" s="27" t="s">
        <v>25</v>
      </c>
      <c r="E502" s="27" t="s">
        <v>26</v>
      </c>
      <c r="F502" s="91" t="s">
        <v>431</v>
      </c>
      <c r="G502" s="91" t="s">
        <v>544</v>
      </c>
      <c r="H502" s="91" t="s">
        <v>220</v>
      </c>
      <c r="I502" s="91">
        <v>5</v>
      </c>
      <c r="J502" s="91" t="s">
        <v>433</v>
      </c>
      <c r="K502" s="27" t="s">
        <v>31</v>
      </c>
      <c r="L502" s="91">
        <v>5</v>
      </c>
      <c r="M502" s="27">
        <f t="shared" si="19"/>
        <v>650</v>
      </c>
      <c r="N502" s="179"/>
      <c r="O502" s="24" t="s">
        <v>32</v>
      </c>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row>
    <row r="503" s="276" customFormat="1" customHeight="1" spans="1:44">
      <c r="A503" s="27">
        <v>498</v>
      </c>
      <c r="B503" s="27" t="s">
        <v>23</v>
      </c>
      <c r="C503" s="27" t="s">
        <v>24</v>
      </c>
      <c r="D503" s="27" t="s">
        <v>25</v>
      </c>
      <c r="E503" s="27" t="s">
        <v>26</v>
      </c>
      <c r="F503" s="91" t="s">
        <v>431</v>
      </c>
      <c r="G503" s="91" t="s">
        <v>545</v>
      </c>
      <c r="H503" s="91" t="s">
        <v>220</v>
      </c>
      <c r="I503" s="91">
        <v>3</v>
      </c>
      <c r="J503" s="91" t="s">
        <v>433</v>
      </c>
      <c r="K503" s="27" t="s">
        <v>31</v>
      </c>
      <c r="L503" s="91">
        <v>3</v>
      </c>
      <c r="M503" s="27">
        <f t="shared" si="19"/>
        <v>390</v>
      </c>
      <c r="N503" s="179"/>
      <c r="O503" s="24" t="s">
        <v>32</v>
      </c>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row>
    <row r="504" s="276" customFormat="1" customHeight="1" spans="1:44">
      <c r="A504" s="27">
        <v>499</v>
      </c>
      <c r="B504" s="27" t="s">
        <v>23</v>
      </c>
      <c r="C504" s="27" t="s">
        <v>24</v>
      </c>
      <c r="D504" s="27" t="s">
        <v>25</v>
      </c>
      <c r="E504" s="27" t="s">
        <v>26</v>
      </c>
      <c r="F504" s="91" t="s">
        <v>431</v>
      </c>
      <c r="G504" s="91" t="s">
        <v>546</v>
      </c>
      <c r="H504" s="91" t="s">
        <v>227</v>
      </c>
      <c r="I504" s="91">
        <v>2</v>
      </c>
      <c r="J504" s="91" t="s">
        <v>433</v>
      </c>
      <c r="K504" s="27" t="s">
        <v>31</v>
      </c>
      <c r="L504" s="91">
        <v>2</v>
      </c>
      <c r="M504" s="27">
        <f t="shared" si="19"/>
        <v>260</v>
      </c>
      <c r="N504" s="179"/>
      <c r="O504" s="24" t="s">
        <v>32</v>
      </c>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row>
    <row r="505" s="179" customFormat="1" customHeight="1" spans="1:15">
      <c r="A505" s="27">
        <v>500</v>
      </c>
      <c r="B505" s="27" t="s">
        <v>23</v>
      </c>
      <c r="C505" s="27" t="s">
        <v>24</v>
      </c>
      <c r="D505" s="27" t="s">
        <v>25</v>
      </c>
      <c r="E505" s="27" t="s">
        <v>26</v>
      </c>
      <c r="F505" s="91" t="s">
        <v>431</v>
      </c>
      <c r="G505" s="91" t="s">
        <v>547</v>
      </c>
      <c r="H505" s="91" t="s">
        <v>227</v>
      </c>
      <c r="I505" s="91">
        <v>4</v>
      </c>
      <c r="J505" s="91" t="s">
        <v>433</v>
      </c>
      <c r="K505" s="27" t="s">
        <v>31</v>
      </c>
      <c r="L505" s="91">
        <v>4</v>
      </c>
      <c r="M505" s="27">
        <f t="shared" si="19"/>
        <v>520</v>
      </c>
      <c r="O505" s="24" t="s">
        <v>32</v>
      </c>
    </row>
    <row r="506" s="276" customFormat="1" customHeight="1" spans="1:44">
      <c r="A506" s="27">
        <v>501</v>
      </c>
      <c r="B506" s="27" t="s">
        <v>23</v>
      </c>
      <c r="C506" s="27" t="s">
        <v>24</v>
      </c>
      <c r="D506" s="27" t="s">
        <v>25</v>
      </c>
      <c r="E506" s="27" t="s">
        <v>26</v>
      </c>
      <c r="F506" s="91" t="s">
        <v>431</v>
      </c>
      <c r="G506" s="91" t="s">
        <v>548</v>
      </c>
      <c r="H506" s="91" t="s">
        <v>227</v>
      </c>
      <c r="I506" s="91">
        <v>2</v>
      </c>
      <c r="J506" s="91" t="s">
        <v>433</v>
      </c>
      <c r="K506" s="27" t="s">
        <v>31</v>
      </c>
      <c r="L506" s="91">
        <v>2</v>
      </c>
      <c r="M506" s="27">
        <f t="shared" si="19"/>
        <v>260</v>
      </c>
      <c r="N506" s="179"/>
      <c r="O506" s="24" t="s">
        <v>32</v>
      </c>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row>
    <row r="507" s="179" customFormat="1" customHeight="1" spans="1:15">
      <c r="A507" s="27">
        <v>502</v>
      </c>
      <c r="B507" s="27" t="s">
        <v>23</v>
      </c>
      <c r="C507" s="27" t="s">
        <v>24</v>
      </c>
      <c r="D507" s="27" t="s">
        <v>25</v>
      </c>
      <c r="E507" s="27" t="s">
        <v>26</v>
      </c>
      <c r="F507" s="91" t="s">
        <v>431</v>
      </c>
      <c r="G507" s="91" t="s">
        <v>549</v>
      </c>
      <c r="H507" s="91" t="s">
        <v>227</v>
      </c>
      <c r="I507" s="91">
        <v>4</v>
      </c>
      <c r="J507" s="91" t="s">
        <v>433</v>
      </c>
      <c r="K507" s="27" t="s">
        <v>31</v>
      </c>
      <c r="L507" s="91">
        <v>4</v>
      </c>
      <c r="M507" s="27">
        <f t="shared" si="19"/>
        <v>520</v>
      </c>
      <c r="O507" s="24" t="s">
        <v>32</v>
      </c>
    </row>
    <row r="508" s="276" customFormat="1" customHeight="1" spans="1:44">
      <c r="A508" s="27">
        <v>503</v>
      </c>
      <c r="B508" s="27" t="s">
        <v>23</v>
      </c>
      <c r="C508" s="27" t="s">
        <v>24</v>
      </c>
      <c r="D508" s="27" t="s">
        <v>25</v>
      </c>
      <c r="E508" s="27" t="s">
        <v>26</v>
      </c>
      <c r="F508" s="91" t="s">
        <v>431</v>
      </c>
      <c r="G508" s="91" t="s">
        <v>550</v>
      </c>
      <c r="H508" s="91" t="s">
        <v>220</v>
      </c>
      <c r="I508" s="91">
        <v>4</v>
      </c>
      <c r="J508" s="91" t="s">
        <v>433</v>
      </c>
      <c r="K508" s="27" t="s">
        <v>31</v>
      </c>
      <c r="L508" s="91">
        <v>4</v>
      </c>
      <c r="M508" s="27">
        <f t="shared" si="19"/>
        <v>520</v>
      </c>
      <c r="N508" s="179"/>
      <c r="O508" s="24" t="s">
        <v>32</v>
      </c>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row>
    <row r="509" s="276" customFormat="1" customHeight="1" spans="1:44">
      <c r="A509" s="27">
        <v>504</v>
      </c>
      <c r="B509" s="27" t="s">
        <v>23</v>
      </c>
      <c r="C509" s="27" t="s">
        <v>24</v>
      </c>
      <c r="D509" s="27" t="s">
        <v>25</v>
      </c>
      <c r="E509" s="27" t="s">
        <v>26</v>
      </c>
      <c r="F509" s="91" t="s">
        <v>431</v>
      </c>
      <c r="G509" s="91" t="s">
        <v>551</v>
      </c>
      <c r="H509" s="91" t="s">
        <v>227</v>
      </c>
      <c r="I509" s="91">
        <v>3</v>
      </c>
      <c r="J509" s="91" t="s">
        <v>433</v>
      </c>
      <c r="K509" s="27" t="s">
        <v>31</v>
      </c>
      <c r="L509" s="91">
        <v>3</v>
      </c>
      <c r="M509" s="27">
        <f t="shared" si="19"/>
        <v>390</v>
      </c>
      <c r="N509" s="179"/>
      <c r="O509" s="24" t="s">
        <v>32</v>
      </c>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row>
    <row r="510" s="276" customFormat="1" customHeight="1" spans="1:44">
      <c r="A510" s="27">
        <v>505</v>
      </c>
      <c r="B510" s="27" t="s">
        <v>23</v>
      </c>
      <c r="C510" s="27" t="s">
        <v>24</v>
      </c>
      <c r="D510" s="27" t="s">
        <v>25</v>
      </c>
      <c r="E510" s="27" t="s">
        <v>26</v>
      </c>
      <c r="F510" s="91" t="s">
        <v>431</v>
      </c>
      <c r="G510" s="91" t="s">
        <v>552</v>
      </c>
      <c r="H510" s="91" t="s">
        <v>220</v>
      </c>
      <c r="I510" s="91">
        <v>4</v>
      </c>
      <c r="J510" s="91" t="s">
        <v>433</v>
      </c>
      <c r="K510" s="27" t="s">
        <v>31</v>
      </c>
      <c r="L510" s="91">
        <v>4</v>
      </c>
      <c r="M510" s="27">
        <f t="shared" si="19"/>
        <v>520</v>
      </c>
      <c r="N510" s="179"/>
      <c r="O510" s="24" t="s">
        <v>32</v>
      </c>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row>
    <row r="511" s="276" customFormat="1" customHeight="1" spans="1:44">
      <c r="A511" s="27">
        <v>506</v>
      </c>
      <c r="B511" s="27" t="s">
        <v>23</v>
      </c>
      <c r="C511" s="27" t="s">
        <v>24</v>
      </c>
      <c r="D511" s="27" t="s">
        <v>25</v>
      </c>
      <c r="E511" s="27" t="s">
        <v>26</v>
      </c>
      <c r="F511" s="91" t="s">
        <v>431</v>
      </c>
      <c r="G511" s="91" t="s">
        <v>553</v>
      </c>
      <c r="H511" s="91" t="s">
        <v>227</v>
      </c>
      <c r="I511" s="91">
        <v>4</v>
      </c>
      <c r="J511" s="91" t="s">
        <v>433</v>
      </c>
      <c r="K511" s="27" t="s">
        <v>31</v>
      </c>
      <c r="L511" s="91">
        <v>4</v>
      </c>
      <c r="M511" s="27">
        <f t="shared" si="19"/>
        <v>520</v>
      </c>
      <c r="N511" s="179"/>
      <c r="O511" s="24" t="s">
        <v>32</v>
      </c>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row>
    <row r="512" s="276" customFormat="1" customHeight="1" spans="1:44">
      <c r="A512" s="27">
        <v>507</v>
      </c>
      <c r="B512" s="27" t="s">
        <v>23</v>
      </c>
      <c r="C512" s="27" t="s">
        <v>24</v>
      </c>
      <c r="D512" s="27" t="s">
        <v>25</v>
      </c>
      <c r="E512" s="27" t="s">
        <v>26</v>
      </c>
      <c r="F512" s="91" t="s">
        <v>431</v>
      </c>
      <c r="G512" s="91" t="s">
        <v>554</v>
      </c>
      <c r="H512" s="91" t="s">
        <v>220</v>
      </c>
      <c r="I512" s="91">
        <v>3</v>
      </c>
      <c r="J512" s="91" t="s">
        <v>433</v>
      </c>
      <c r="K512" s="27" t="s">
        <v>31</v>
      </c>
      <c r="L512" s="91">
        <v>3</v>
      </c>
      <c r="M512" s="27">
        <f t="shared" si="19"/>
        <v>390</v>
      </c>
      <c r="N512" s="179"/>
      <c r="O512" s="24" t="s">
        <v>32</v>
      </c>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row>
    <row r="513" s="276" customFormat="1" customHeight="1" spans="1:44">
      <c r="A513" s="27">
        <v>508</v>
      </c>
      <c r="B513" s="27" t="s">
        <v>23</v>
      </c>
      <c r="C513" s="27" t="s">
        <v>24</v>
      </c>
      <c r="D513" s="27" t="s">
        <v>25</v>
      </c>
      <c r="E513" s="27" t="s">
        <v>26</v>
      </c>
      <c r="F513" s="91" t="s">
        <v>431</v>
      </c>
      <c r="G513" s="91" t="s">
        <v>555</v>
      </c>
      <c r="H513" s="91" t="s">
        <v>227</v>
      </c>
      <c r="I513" s="91">
        <v>4</v>
      </c>
      <c r="J513" s="91" t="s">
        <v>433</v>
      </c>
      <c r="K513" s="27" t="s">
        <v>31</v>
      </c>
      <c r="L513" s="91">
        <v>4</v>
      </c>
      <c r="M513" s="27">
        <f t="shared" si="19"/>
        <v>520</v>
      </c>
      <c r="N513" s="179"/>
      <c r="O513" s="24" t="s">
        <v>32</v>
      </c>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row>
    <row r="514" s="276" customFormat="1" customHeight="1" spans="1:44">
      <c r="A514" s="27">
        <v>509</v>
      </c>
      <c r="B514" s="27" t="s">
        <v>23</v>
      </c>
      <c r="C514" s="27" t="s">
        <v>24</v>
      </c>
      <c r="D514" s="27" t="s">
        <v>25</v>
      </c>
      <c r="E514" s="27" t="s">
        <v>26</v>
      </c>
      <c r="F514" s="91" t="s">
        <v>431</v>
      </c>
      <c r="G514" s="91" t="s">
        <v>556</v>
      </c>
      <c r="H514" s="91" t="s">
        <v>227</v>
      </c>
      <c r="I514" s="91">
        <v>4</v>
      </c>
      <c r="J514" s="91" t="s">
        <v>433</v>
      </c>
      <c r="K514" s="27" t="s">
        <v>31</v>
      </c>
      <c r="L514" s="91">
        <v>4</v>
      </c>
      <c r="M514" s="27">
        <f t="shared" si="19"/>
        <v>520</v>
      </c>
      <c r="N514" s="179"/>
      <c r="O514" s="24" t="s">
        <v>32</v>
      </c>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row>
    <row r="515" s="276" customFormat="1" customHeight="1" spans="1:44">
      <c r="A515" s="27">
        <v>510</v>
      </c>
      <c r="B515" s="27" t="s">
        <v>23</v>
      </c>
      <c r="C515" s="27" t="s">
        <v>24</v>
      </c>
      <c r="D515" s="27" t="s">
        <v>25</v>
      </c>
      <c r="E515" s="27" t="s">
        <v>26</v>
      </c>
      <c r="F515" s="91" t="s">
        <v>431</v>
      </c>
      <c r="G515" s="91" t="s">
        <v>557</v>
      </c>
      <c r="H515" s="91" t="s">
        <v>227</v>
      </c>
      <c r="I515" s="91">
        <v>3</v>
      </c>
      <c r="J515" s="91" t="s">
        <v>433</v>
      </c>
      <c r="K515" s="27" t="s">
        <v>31</v>
      </c>
      <c r="L515" s="91">
        <v>3</v>
      </c>
      <c r="M515" s="27">
        <f t="shared" si="19"/>
        <v>390</v>
      </c>
      <c r="N515" s="179"/>
      <c r="O515" s="24" t="s">
        <v>32</v>
      </c>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row>
    <row r="516" s="276" customFormat="1" customHeight="1" spans="1:44">
      <c r="A516" s="27">
        <v>511</v>
      </c>
      <c r="B516" s="27" t="s">
        <v>23</v>
      </c>
      <c r="C516" s="27" t="s">
        <v>24</v>
      </c>
      <c r="D516" s="27" t="s">
        <v>25</v>
      </c>
      <c r="E516" s="27" t="s">
        <v>26</v>
      </c>
      <c r="F516" s="91" t="s">
        <v>431</v>
      </c>
      <c r="G516" s="91" t="s">
        <v>558</v>
      </c>
      <c r="H516" s="91" t="s">
        <v>227</v>
      </c>
      <c r="I516" s="91">
        <v>6</v>
      </c>
      <c r="J516" s="91" t="s">
        <v>433</v>
      </c>
      <c r="K516" s="27" t="s">
        <v>31</v>
      </c>
      <c r="L516" s="91">
        <v>6</v>
      </c>
      <c r="M516" s="27">
        <f t="shared" si="19"/>
        <v>780</v>
      </c>
      <c r="N516" s="179"/>
      <c r="O516" s="24" t="s">
        <v>32</v>
      </c>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row>
    <row r="517" s="276" customFormat="1" customHeight="1" spans="1:44">
      <c r="A517" s="27">
        <v>512</v>
      </c>
      <c r="B517" s="27" t="s">
        <v>23</v>
      </c>
      <c r="C517" s="27" t="s">
        <v>24</v>
      </c>
      <c r="D517" s="27" t="s">
        <v>25</v>
      </c>
      <c r="E517" s="27" t="s">
        <v>26</v>
      </c>
      <c r="F517" s="91" t="s">
        <v>431</v>
      </c>
      <c r="G517" s="91" t="s">
        <v>559</v>
      </c>
      <c r="H517" s="91" t="s">
        <v>227</v>
      </c>
      <c r="I517" s="91">
        <v>3</v>
      </c>
      <c r="J517" s="91" t="s">
        <v>433</v>
      </c>
      <c r="K517" s="27" t="s">
        <v>31</v>
      </c>
      <c r="L517" s="91">
        <v>3</v>
      </c>
      <c r="M517" s="27">
        <f t="shared" si="19"/>
        <v>390</v>
      </c>
      <c r="N517" s="179"/>
      <c r="O517" s="24" t="s">
        <v>32</v>
      </c>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row>
    <row r="518" s="276" customFormat="1" customHeight="1" spans="1:44">
      <c r="A518" s="27">
        <v>513</v>
      </c>
      <c r="B518" s="27" t="s">
        <v>23</v>
      </c>
      <c r="C518" s="27" t="s">
        <v>24</v>
      </c>
      <c r="D518" s="27" t="s">
        <v>25</v>
      </c>
      <c r="E518" s="27" t="s">
        <v>26</v>
      </c>
      <c r="F518" s="91" t="s">
        <v>431</v>
      </c>
      <c r="G518" s="91" t="s">
        <v>560</v>
      </c>
      <c r="H518" s="91" t="s">
        <v>227</v>
      </c>
      <c r="I518" s="91">
        <v>3</v>
      </c>
      <c r="J518" s="91" t="s">
        <v>433</v>
      </c>
      <c r="K518" s="27" t="s">
        <v>31</v>
      </c>
      <c r="L518" s="91">
        <v>3</v>
      </c>
      <c r="M518" s="27">
        <f t="shared" si="19"/>
        <v>390</v>
      </c>
      <c r="N518" s="179"/>
      <c r="O518" s="24" t="s">
        <v>32</v>
      </c>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row>
    <row r="519" s="276" customFormat="1" customHeight="1" spans="1:44">
      <c r="A519" s="27">
        <v>514</v>
      </c>
      <c r="B519" s="27" t="s">
        <v>23</v>
      </c>
      <c r="C519" s="27" t="s">
        <v>24</v>
      </c>
      <c r="D519" s="27" t="s">
        <v>25</v>
      </c>
      <c r="E519" s="27" t="s">
        <v>26</v>
      </c>
      <c r="F519" s="91" t="s">
        <v>431</v>
      </c>
      <c r="G519" s="91" t="s">
        <v>561</v>
      </c>
      <c r="H519" s="91" t="s">
        <v>227</v>
      </c>
      <c r="I519" s="91">
        <v>5</v>
      </c>
      <c r="J519" s="91" t="s">
        <v>433</v>
      </c>
      <c r="K519" s="27" t="s">
        <v>31</v>
      </c>
      <c r="L519" s="91">
        <v>5</v>
      </c>
      <c r="M519" s="27">
        <f t="shared" si="19"/>
        <v>650</v>
      </c>
      <c r="N519" s="179"/>
      <c r="O519" s="24" t="s">
        <v>32</v>
      </c>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row>
    <row r="520" s="276" customFormat="1" customHeight="1" spans="1:44">
      <c r="A520" s="27">
        <v>515</v>
      </c>
      <c r="B520" s="27" t="s">
        <v>23</v>
      </c>
      <c r="C520" s="27" t="s">
        <v>24</v>
      </c>
      <c r="D520" s="27" t="s">
        <v>25</v>
      </c>
      <c r="E520" s="27" t="s">
        <v>26</v>
      </c>
      <c r="F520" s="91" t="s">
        <v>431</v>
      </c>
      <c r="G520" s="91" t="s">
        <v>562</v>
      </c>
      <c r="H520" s="91" t="s">
        <v>227</v>
      </c>
      <c r="I520" s="91">
        <v>3</v>
      </c>
      <c r="J520" s="91" t="s">
        <v>433</v>
      </c>
      <c r="K520" s="27" t="s">
        <v>31</v>
      </c>
      <c r="L520" s="91">
        <v>3</v>
      </c>
      <c r="M520" s="27">
        <f t="shared" ref="M520:M540" si="20">L520*130</f>
        <v>390</v>
      </c>
      <c r="N520" s="179"/>
      <c r="O520" s="24" t="s">
        <v>32</v>
      </c>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row>
    <row r="521" s="179" customFormat="1" customHeight="1" spans="1:15">
      <c r="A521" s="27">
        <v>516</v>
      </c>
      <c r="B521" s="27" t="s">
        <v>23</v>
      </c>
      <c r="C521" s="27" t="s">
        <v>24</v>
      </c>
      <c r="D521" s="27" t="s">
        <v>25</v>
      </c>
      <c r="E521" s="27" t="s">
        <v>26</v>
      </c>
      <c r="F521" s="91" t="s">
        <v>431</v>
      </c>
      <c r="G521" s="91" t="s">
        <v>563</v>
      </c>
      <c r="H521" s="91" t="s">
        <v>227</v>
      </c>
      <c r="I521" s="91">
        <v>3</v>
      </c>
      <c r="J521" s="91" t="s">
        <v>433</v>
      </c>
      <c r="K521" s="27" t="s">
        <v>31</v>
      </c>
      <c r="L521" s="91">
        <v>3</v>
      </c>
      <c r="M521" s="27">
        <f t="shared" si="20"/>
        <v>390</v>
      </c>
      <c r="O521" s="24" t="s">
        <v>32</v>
      </c>
    </row>
    <row r="522" s="276" customFormat="1" customHeight="1" spans="1:44">
      <c r="A522" s="27">
        <v>517</v>
      </c>
      <c r="B522" s="27" t="s">
        <v>23</v>
      </c>
      <c r="C522" s="27" t="s">
        <v>24</v>
      </c>
      <c r="D522" s="27" t="s">
        <v>25</v>
      </c>
      <c r="E522" s="27" t="s">
        <v>26</v>
      </c>
      <c r="F522" s="91" t="s">
        <v>431</v>
      </c>
      <c r="G522" s="91" t="s">
        <v>564</v>
      </c>
      <c r="H522" s="91" t="s">
        <v>227</v>
      </c>
      <c r="I522" s="91">
        <v>2</v>
      </c>
      <c r="J522" s="91" t="s">
        <v>433</v>
      </c>
      <c r="K522" s="27" t="s">
        <v>31</v>
      </c>
      <c r="L522" s="91">
        <v>2</v>
      </c>
      <c r="M522" s="27">
        <f t="shared" si="20"/>
        <v>260</v>
      </c>
      <c r="N522" s="179"/>
      <c r="O522" s="24" t="s">
        <v>32</v>
      </c>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row>
    <row r="523" s="276" customFormat="1" customHeight="1" spans="1:44">
      <c r="A523" s="27">
        <v>518</v>
      </c>
      <c r="B523" s="27" t="s">
        <v>23</v>
      </c>
      <c r="C523" s="27" t="s">
        <v>24</v>
      </c>
      <c r="D523" s="27" t="s">
        <v>25</v>
      </c>
      <c r="E523" s="27" t="s">
        <v>26</v>
      </c>
      <c r="F523" s="91" t="s">
        <v>431</v>
      </c>
      <c r="G523" s="91" t="s">
        <v>565</v>
      </c>
      <c r="H523" s="91" t="s">
        <v>227</v>
      </c>
      <c r="I523" s="91">
        <v>4</v>
      </c>
      <c r="J523" s="91" t="s">
        <v>433</v>
      </c>
      <c r="K523" s="27" t="s">
        <v>31</v>
      </c>
      <c r="L523" s="91">
        <v>4</v>
      </c>
      <c r="M523" s="27">
        <f t="shared" si="20"/>
        <v>520</v>
      </c>
      <c r="N523" s="179"/>
      <c r="O523" s="24" t="s">
        <v>32</v>
      </c>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row>
    <row r="524" s="179" customFormat="1" customHeight="1" spans="1:15">
      <c r="A524" s="27">
        <v>519</v>
      </c>
      <c r="B524" s="27" t="s">
        <v>23</v>
      </c>
      <c r="C524" s="27" t="s">
        <v>24</v>
      </c>
      <c r="D524" s="27" t="s">
        <v>25</v>
      </c>
      <c r="E524" s="27" t="s">
        <v>26</v>
      </c>
      <c r="F524" s="91" t="s">
        <v>431</v>
      </c>
      <c r="G524" s="91" t="s">
        <v>566</v>
      </c>
      <c r="H524" s="91" t="s">
        <v>227</v>
      </c>
      <c r="I524" s="91">
        <v>4</v>
      </c>
      <c r="J524" s="91" t="s">
        <v>433</v>
      </c>
      <c r="K524" s="27" t="s">
        <v>31</v>
      </c>
      <c r="L524" s="91">
        <v>4</v>
      </c>
      <c r="M524" s="27">
        <f t="shared" si="20"/>
        <v>520</v>
      </c>
      <c r="O524" s="24" t="s">
        <v>32</v>
      </c>
    </row>
    <row r="525" s="276" customFormat="1" customHeight="1" spans="1:44">
      <c r="A525" s="27">
        <v>520</v>
      </c>
      <c r="B525" s="27" t="s">
        <v>23</v>
      </c>
      <c r="C525" s="27" t="s">
        <v>24</v>
      </c>
      <c r="D525" s="27" t="s">
        <v>25</v>
      </c>
      <c r="E525" s="27" t="s">
        <v>26</v>
      </c>
      <c r="F525" s="91" t="s">
        <v>431</v>
      </c>
      <c r="G525" s="91" t="s">
        <v>567</v>
      </c>
      <c r="H525" s="91" t="s">
        <v>227</v>
      </c>
      <c r="I525" s="91">
        <v>4</v>
      </c>
      <c r="J525" s="91" t="s">
        <v>433</v>
      </c>
      <c r="K525" s="27" t="s">
        <v>31</v>
      </c>
      <c r="L525" s="91">
        <v>4</v>
      </c>
      <c r="M525" s="27">
        <f t="shared" si="20"/>
        <v>520</v>
      </c>
      <c r="N525" s="179"/>
      <c r="O525" s="24" t="s">
        <v>32</v>
      </c>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row>
    <row r="526" s="276" customFormat="1" customHeight="1" spans="1:44">
      <c r="A526" s="27">
        <v>521</v>
      </c>
      <c r="B526" s="27" t="s">
        <v>23</v>
      </c>
      <c r="C526" s="27" t="s">
        <v>24</v>
      </c>
      <c r="D526" s="27" t="s">
        <v>25</v>
      </c>
      <c r="E526" s="27" t="s">
        <v>26</v>
      </c>
      <c r="F526" s="91" t="s">
        <v>431</v>
      </c>
      <c r="G526" s="91" t="s">
        <v>568</v>
      </c>
      <c r="H526" s="91" t="s">
        <v>227</v>
      </c>
      <c r="I526" s="91">
        <v>4</v>
      </c>
      <c r="J526" s="91" t="s">
        <v>433</v>
      </c>
      <c r="K526" s="27" t="s">
        <v>31</v>
      </c>
      <c r="L526" s="91">
        <v>4</v>
      </c>
      <c r="M526" s="27">
        <f t="shared" si="20"/>
        <v>520</v>
      </c>
      <c r="N526" s="179"/>
      <c r="O526" s="24" t="s">
        <v>32</v>
      </c>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row>
    <row r="527" s="179" customFormat="1" customHeight="1" spans="1:15">
      <c r="A527" s="27">
        <v>522</v>
      </c>
      <c r="B527" s="27" t="s">
        <v>23</v>
      </c>
      <c r="C527" s="27" t="s">
        <v>24</v>
      </c>
      <c r="D527" s="27" t="s">
        <v>25</v>
      </c>
      <c r="E527" s="27" t="s">
        <v>26</v>
      </c>
      <c r="F527" s="91" t="s">
        <v>431</v>
      </c>
      <c r="G527" s="91" t="s">
        <v>569</v>
      </c>
      <c r="H527" s="91" t="s">
        <v>227</v>
      </c>
      <c r="I527" s="91">
        <v>4</v>
      </c>
      <c r="J527" s="91" t="s">
        <v>433</v>
      </c>
      <c r="K527" s="27" t="s">
        <v>31</v>
      </c>
      <c r="L527" s="91">
        <v>4</v>
      </c>
      <c r="M527" s="27">
        <f t="shared" si="20"/>
        <v>520</v>
      </c>
      <c r="O527" s="24" t="s">
        <v>32</v>
      </c>
    </row>
    <row r="528" s="276" customFormat="1" customHeight="1" spans="1:44">
      <c r="A528" s="27">
        <v>523</v>
      </c>
      <c r="B528" s="27" t="s">
        <v>23</v>
      </c>
      <c r="C528" s="27" t="s">
        <v>24</v>
      </c>
      <c r="D528" s="27" t="s">
        <v>25</v>
      </c>
      <c r="E528" s="27" t="s">
        <v>26</v>
      </c>
      <c r="F528" s="91" t="s">
        <v>431</v>
      </c>
      <c r="G528" s="91" t="s">
        <v>570</v>
      </c>
      <c r="H528" s="91" t="s">
        <v>227</v>
      </c>
      <c r="I528" s="91">
        <v>2</v>
      </c>
      <c r="J528" s="91" t="s">
        <v>433</v>
      </c>
      <c r="K528" s="27" t="s">
        <v>31</v>
      </c>
      <c r="L528" s="91">
        <v>2</v>
      </c>
      <c r="M528" s="27">
        <f t="shared" si="20"/>
        <v>260</v>
      </c>
      <c r="N528" s="179"/>
      <c r="O528" s="24" t="s">
        <v>32</v>
      </c>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row>
    <row r="529" s="179" customFormat="1" customHeight="1" spans="1:15">
      <c r="A529" s="27">
        <v>524</v>
      </c>
      <c r="B529" s="27" t="s">
        <v>23</v>
      </c>
      <c r="C529" s="27" t="s">
        <v>24</v>
      </c>
      <c r="D529" s="27" t="s">
        <v>25</v>
      </c>
      <c r="E529" s="27" t="s">
        <v>26</v>
      </c>
      <c r="F529" s="91" t="s">
        <v>431</v>
      </c>
      <c r="G529" s="91" t="s">
        <v>571</v>
      </c>
      <c r="H529" s="91" t="s">
        <v>227</v>
      </c>
      <c r="I529" s="91">
        <v>4</v>
      </c>
      <c r="J529" s="91" t="s">
        <v>433</v>
      </c>
      <c r="K529" s="27" t="s">
        <v>31</v>
      </c>
      <c r="L529" s="91">
        <v>4</v>
      </c>
      <c r="M529" s="27">
        <f t="shared" si="20"/>
        <v>520</v>
      </c>
      <c r="O529" s="24" t="s">
        <v>32</v>
      </c>
    </row>
    <row r="530" s="276" customFormat="1" customHeight="1" spans="1:44">
      <c r="A530" s="27">
        <v>525</v>
      </c>
      <c r="B530" s="27" t="s">
        <v>23</v>
      </c>
      <c r="C530" s="27" t="s">
        <v>24</v>
      </c>
      <c r="D530" s="27" t="s">
        <v>25</v>
      </c>
      <c r="E530" s="27" t="s">
        <v>26</v>
      </c>
      <c r="F530" s="91" t="s">
        <v>431</v>
      </c>
      <c r="G530" s="91" t="s">
        <v>572</v>
      </c>
      <c r="H530" s="91" t="s">
        <v>227</v>
      </c>
      <c r="I530" s="91">
        <v>3</v>
      </c>
      <c r="J530" s="91" t="s">
        <v>433</v>
      </c>
      <c r="K530" s="27" t="s">
        <v>31</v>
      </c>
      <c r="L530" s="91">
        <v>3</v>
      </c>
      <c r="M530" s="27">
        <f t="shared" si="20"/>
        <v>390</v>
      </c>
      <c r="N530" s="179"/>
      <c r="O530" s="24" t="s">
        <v>32</v>
      </c>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row>
    <row r="531" s="179" customFormat="1" customHeight="1" spans="1:15">
      <c r="A531" s="27">
        <v>526</v>
      </c>
      <c r="B531" s="27" t="s">
        <v>23</v>
      </c>
      <c r="C531" s="27" t="s">
        <v>24</v>
      </c>
      <c r="D531" s="27" t="s">
        <v>25</v>
      </c>
      <c r="E531" s="27" t="s">
        <v>26</v>
      </c>
      <c r="F531" s="91" t="s">
        <v>431</v>
      </c>
      <c r="G531" s="91" t="s">
        <v>573</v>
      </c>
      <c r="H531" s="91" t="s">
        <v>227</v>
      </c>
      <c r="I531" s="91">
        <v>4</v>
      </c>
      <c r="J531" s="91" t="s">
        <v>433</v>
      </c>
      <c r="K531" s="27" t="s">
        <v>31</v>
      </c>
      <c r="L531" s="91">
        <v>4</v>
      </c>
      <c r="M531" s="27">
        <f t="shared" si="20"/>
        <v>520</v>
      </c>
      <c r="O531" s="24" t="s">
        <v>32</v>
      </c>
    </row>
    <row r="532" s="276" customFormat="1" customHeight="1" spans="1:44">
      <c r="A532" s="27">
        <v>527</v>
      </c>
      <c r="B532" s="27" t="s">
        <v>23</v>
      </c>
      <c r="C532" s="27" t="s">
        <v>24</v>
      </c>
      <c r="D532" s="27" t="s">
        <v>25</v>
      </c>
      <c r="E532" s="27" t="s">
        <v>26</v>
      </c>
      <c r="F532" s="91" t="s">
        <v>431</v>
      </c>
      <c r="G532" s="91" t="s">
        <v>574</v>
      </c>
      <c r="H532" s="91" t="s">
        <v>227</v>
      </c>
      <c r="I532" s="91">
        <v>3</v>
      </c>
      <c r="J532" s="91" t="s">
        <v>433</v>
      </c>
      <c r="K532" s="27" t="s">
        <v>31</v>
      </c>
      <c r="L532" s="91">
        <v>3</v>
      </c>
      <c r="M532" s="27">
        <f t="shared" si="20"/>
        <v>390</v>
      </c>
      <c r="N532" s="179"/>
      <c r="O532" s="24" t="s">
        <v>32</v>
      </c>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row>
    <row r="533" s="278" customFormat="1" customHeight="1" spans="1:44">
      <c r="A533" s="27">
        <v>528</v>
      </c>
      <c r="B533" s="27" t="s">
        <v>23</v>
      </c>
      <c r="C533" s="27" t="s">
        <v>24</v>
      </c>
      <c r="D533" s="27" t="s">
        <v>25</v>
      </c>
      <c r="E533" s="27" t="s">
        <v>26</v>
      </c>
      <c r="F533" s="91" t="s">
        <v>431</v>
      </c>
      <c r="G533" s="91" t="s">
        <v>575</v>
      </c>
      <c r="H533" s="91" t="s">
        <v>227</v>
      </c>
      <c r="I533" s="91">
        <v>3</v>
      </c>
      <c r="J533" s="91" t="s">
        <v>433</v>
      </c>
      <c r="K533" s="27" t="s">
        <v>31</v>
      </c>
      <c r="L533" s="91">
        <v>3</v>
      </c>
      <c r="M533" s="27">
        <f t="shared" si="20"/>
        <v>390</v>
      </c>
      <c r="N533" s="179"/>
      <c r="O533" s="24" t="s">
        <v>32</v>
      </c>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row>
    <row r="534" s="276" customFormat="1" customHeight="1" spans="1:44">
      <c r="A534" s="27">
        <v>529</v>
      </c>
      <c r="B534" s="27" t="s">
        <v>23</v>
      </c>
      <c r="C534" s="27" t="s">
        <v>24</v>
      </c>
      <c r="D534" s="27" t="s">
        <v>25</v>
      </c>
      <c r="E534" s="27" t="s">
        <v>26</v>
      </c>
      <c r="F534" s="91" t="s">
        <v>431</v>
      </c>
      <c r="G534" s="91" t="s">
        <v>576</v>
      </c>
      <c r="H534" s="91" t="s">
        <v>227</v>
      </c>
      <c r="I534" s="91">
        <v>5</v>
      </c>
      <c r="J534" s="91" t="s">
        <v>433</v>
      </c>
      <c r="K534" s="27" t="s">
        <v>31</v>
      </c>
      <c r="L534" s="91">
        <v>5</v>
      </c>
      <c r="M534" s="27">
        <f t="shared" si="20"/>
        <v>650</v>
      </c>
      <c r="N534" s="179"/>
      <c r="O534" s="24" t="s">
        <v>32</v>
      </c>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row>
    <row r="535" s="276" customFormat="1" customHeight="1" spans="1:44">
      <c r="A535" s="27">
        <v>530</v>
      </c>
      <c r="B535" s="27" t="s">
        <v>23</v>
      </c>
      <c r="C535" s="27" t="s">
        <v>24</v>
      </c>
      <c r="D535" s="27" t="s">
        <v>25</v>
      </c>
      <c r="E535" s="27" t="s">
        <v>26</v>
      </c>
      <c r="F535" s="91" t="s">
        <v>431</v>
      </c>
      <c r="G535" s="91" t="s">
        <v>577</v>
      </c>
      <c r="H535" s="91" t="s">
        <v>227</v>
      </c>
      <c r="I535" s="91">
        <v>3</v>
      </c>
      <c r="J535" s="91" t="s">
        <v>433</v>
      </c>
      <c r="K535" s="27" t="s">
        <v>31</v>
      </c>
      <c r="L535" s="91">
        <v>3</v>
      </c>
      <c r="M535" s="27">
        <f t="shared" si="20"/>
        <v>390</v>
      </c>
      <c r="N535" s="179"/>
      <c r="O535" s="24" t="s">
        <v>32</v>
      </c>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row>
    <row r="536" s="179" customFormat="1" customHeight="1" spans="1:15">
      <c r="A536" s="27">
        <v>531</v>
      </c>
      <c r="B536" s="27" t="s">
        <v>23</v>
      </c>
      <c r="C536" s="27" t="s">
        <v>24</v>
      </c>
      <c r="D536" s="27" t="s">
        <v>25</v>
      </c>
      <c r="E536" s="27" t="s">
        <v>26</v>
      </c>
      <c r="F536" s="91" t="s">
        <v>431</v>
      </c>
      <c r="G536" s="91" t="s">
        <v>578</v>
      </c>
      <c r="H536" s="91" t="s">
        <v>227</v>
      </c>
      <c r="I536" s="91">
        <v>3</v>
      </c>
      <c r="J536" s="91" t="s">
        <v>433</v>
      </c>
      <c r="K536" s="27" t="s">
        <v>31</v>
      </c>
      <c r="L536" s="91">
        <v>3</v>
      </c>
      <c r="M536" s="27">
        <f t="shared" si="20"/>
        <v>390</v>
      </c>
      <c r="O536" s="24" t="s">
        <v>32</v>
      </c>
    </row>
    <row r="537" s="276" customFormat="1" customHeight="1" spans="1:44">
      <c r="A537" s="27">
        <v>532</v>
      </c>
      <c r="B537" s="27" t="s">
        <v>23</v>
      </c>
      <c r="C537" s="27" t="s">
        <v>24</v>
      </c>
      <c r="D537" s="27" t="s">
        <v>25</v>
      </c>
      <c r="E537" s="27" t="s">
        <v>26</v>
      </c>
      <c r="F537" s="91" t="s">
        <v>431</v>
      </c>
      <c r="G537" s="91" t="s">
        <v>579</v>
      </c>
      <c r="H537" s="91" t="s">
        <v>227</v>
      </c>
      <c r="I537" s="91">
        <v>5</v>
      </c>
      <c r="J537" s="91" t="s">
        <v>433</v>
      </c>
      <c r="K537" s="27" t="s">
        <v>31</v>
      </c>
      <c r="L537" s="91">
        <v>5</v>
      </c>
      <c r="M537" s="27">
        <f t="shared" si="20"/>
        <v>650</v>
      </c>
      <c r="N537" s="179"/>
      <c r="O537" s="24" t="s">
        <v>32</v>
      </c>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row>
    <row r="538" s="276" customFormat="1" customHeight="1" spans="1:44">
      <c r="A538" s="27">
        <v>533</v>
      </c>
      <c r="B538" s="27" t="s">
        <v>23</v>
      </c>
      <c r="C538" s="27" t="s">
        <v>24</v>
      </c>
      <c r="D538" s="27" t="s">
        <v>25</v>
      </c>
      <c r="E538" s="27" t="s">
        <v>26</v>
      </c>
      <c r="F538" s="91" t="s">
        <v>431</v>
      </c>
      <c r="G538" s="91" t="s">
        <v>580</v>
      </c>
      <c r="H538" s="91" t="s">
        <v>227</v>
      </c>
      <c r="I538" s="91">
        <v>3</v>
      </c>
      <c r="J538" s="91" t="s">
        <v>433</v>
      </c>
      <c r="K538" s="27" t="s">
        <v>31</v>
      </c>
      <c r="L538" s="91">
        <v>3</v>
      </c>
      <c r="M538" s="27">
        <f t="shared" si="20"/>
        <v>390</v>
      </c>
      <c r="N538" s="179"/>
      <c r="O538" s="24" t="s">
        <v>32</v>
      </c>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row>
    <row r="539" s="276" customFormat="1" customHeight="1" spans="1:44">
      <c r="A539" s="27">
        <v>534</v>
      </c>
      <c r="B539" s="27" t="s">
        <v>23</v>
      </c>
      <c r="C539" s="27" t="s">
        <v>24</v>
      </c>
      <c r="D539" s="27" t="s">
        <v>25</v>
      </c>
      <c r="E539" s="27" t="s">
        <v>26</v>
      </c>
      <c r="F539" s="91" t="s">
        <v>431</v>
      </c>
      <c r="G539" s="91" t="s">
        <v>581</v>
      </c>
      <c r="H539" s="91" t="s">
        <v>227</v>
      </c>
      <c r="I539" s="91">
        <v>6</v>
      </c>
      <c r="J539" s="91" t="s">
        <v>433</v>
      </c>
      <c r="K539" s="27" t="s">
        <v>31</v>
      </c>
      <c r="L539" s="91">
        <v>6</v>
      </c>
      <c r="M539" s="27">
        <f t="shared" si="20"/>
        <v>780</v>
      </c>
      <c r="N539" s="179"/>
      <c r="O539" s="24" t="s">
        <v>32</v>
      </c>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row>
    <row r="540" s="276" customFormat="1" customHeight="1" spans="1:44">
      <c r="A540" s="27">
        <v>535</v>
      </c>
      <c r="B540" s="27" t="s">
        <v>23</v>
      </c>
      <c r="C540" s="27" t="s">
        <v>24</v>
      </c>
      <c r="D540" s="27" t="s">
        <v>25</v>
      </c>
      <c r="E540" s="27" t="s">
        <v>26</v>
      </c>
      <c r="F540" s="91" t="s">
        <v>582</v>
      </c>
      <c r="G540" s="91" t="s">
        <v>583</v>
      </c>
      <c r="H540" s="91" t="s">
        <v>194</v>
      </c>
      <c r="I540" s="91">
        <v>5</v>
      </c>
      <c r="J540" s="91" t="s">
        <v>584</v>
      </c>
      <c r="K540" s="27" t="s">
        <v>31</v>
      </c>
      <c r="L540" s="91">
        <v>5</v>
      </c>
      <c r="M540" s="27">
        <f t="shared" si="20"/>
        <v>650</v>
      </c>
      <c r="N540" s="179"/>
      <c r="O540" s="24" t="s">
        <v>32</v>
      </c>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row>
    <row r="541" s="276" customFormat="1" customHeight="1" spans="1:44">
      <c r="A541" s="27">
        <v>536</v>
      </c>
      <c r="B541" s="27" t="s">
        <v>23</v>
      </c>
      <c r="C541" s="27" t="s">
        <v>24</v>
      </c>
      <c r="D541" s="27" t="s">
        <v>25</v>
      </c>
      <c r="E541" s="27" t="s">
        <v>26</v>
      </c>
      <c r="F541" s="91" t="s">
        <v>582</v>
      </c>
      <c r="G541" s="91" t="s">
        <v>585</v>
      </c>
      <c r="H541" s="91" t="s">
        <v>51</v>
      </c>
      <c r="I541" s="91">
        <v>3</v>
      </c>
      <c r="J541" s="91" t="s">
        <v>584</v>
      </c>
      <c r="K541" s="27" t="s">
        <v>31</v>
      </c>
      <c r="L541" s="91">
        <v>3</v>
      </c>
      <c r="M541" s="27">
        <f>L541*312</f>
        <v>936</v>
      </c>
      <c r="N541" s="179"/>
      <c r="O541" s="24" t="s">
        <v>32</v>
      </c>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row>
    <row r="542" s="276" customFormat="1" customHeight="1" spans="1:44">
      <c r="A542" s="27">
        <v>537</v>
      </c>
      <c r="B542" s="27" t="s">
        <v>23</v>
      </c>
      <c r="C542" s="27" t="s">
        <v>24</v>
      </c>
      <c r="D542" s="27" t="s">
        <v>25</v>
      </c>
      <c r="E542" s="27" t="s">
        <v>26</v>
      </c>
      <c r="F542" s="91" t="s">
        <v>582</v>
      </c>
      <c r="G542" s="91" t="s">
        <v>586</v>
      </c>
      <c r="H542" s="91" t="s">
        <v>51</v>
      </c>
      <c r="I542" s="91">
        <v>4</v>
      </c>
      <c r="J542" s="91" t="s">
        <v>584</v>
      </c>
      <c r="K542" s="27" t="s">
        <v>31</v>
      </c>
      <c r="L542" s="91">
        <v>4</v>
      </c>
      <c r="M542" s="27">
        <f>L542*312</f>
        <v>1248</v>
      </c>
      <c r="N542" s="179"/>
      <c r="O542" s="24" t="s">
        <v>32</v>
      </c>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row>
    <row r="543" s="276" customFormat="1" customHeight="1" spans="1:44">
      <c r="A543" s="27">
        <v>538</v>
      </c>
      <c r="B543" s="27" t="s">
        <v>23</v>
      </c>
      <c r="C543" s="27" t="s">
        <v>24</v>
      </c>
      <c r="D543" s="27" t="s">
        <v>25</v>
      </c>
      <c r="E543" s="27" t="s">
        <v>26</v>
      </c>
      <c r="F543" s="91" t="s">
        <v>582</v>
      </c>
      <c r="G543" s="91" t="s">
        <v>587</v>
      </c>
      <c r="H543" s="91" t="s">
        <v>51</v>
      </c>
      <c r="I543" s="91">
        <v>4</v>
      </c>
      <c r="J543" s="91" t="s">
        <v>584</v>
      </c>
      <c r="K543" s="27" t="s">
        <v>31</v>
      </c>
      <c r="L543" s="91">
        <v>4</v>
      </c>
      <c r="M543" s="27">
        <f>L543*312</f>
        <v>1248</v>
      </c>
      <c r="N543" s="179"/>
      <c r="O543" s="24" t="s">
        <v>32</v>
      </c>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row>
    <row r="544" s="276" customFormat="1" customHeight="1" spans="1:44">
      <c r="A544" s="27">
        <v>539</v>
      </c>
      <c r="B544" s="27" t="s">
        <v>23</v>
      </c>
      <c r="C544" s="27" t="s">
        <v>24</v>
      </c>
      <c r="D544" s="27" t="s">
        <v>25</v>
      </c>
      <c r="E544" s="27" t="s">
        <v>26</v>
      </c>
      <c r="F544" s="91" t="s">
        <v>582</v>
      </c>
      <c r="G544" s="91" t="s">
        <v>588</v>
      </c>
      <c r="H544" s="91" t="s">
        <v>227</v>
      </c>
      <c r="I544" s="91">
        <v>2</v>
      </c>
      <c r="J544" s="91" t="s">
        <v>584</v>
      </c>
      <c r="K544" s="27" t="s">
        <v>31</v>
      </c>
      <c r="L544" s="91">
        <v>2</v>
      </c>
      <c r="M544" s="27">
        <f>L544*130</f>
        <v>260</v>
      </c>
      <c r="N544" s="179"/>
      <c r="O544" s="24" t="s">
        <v>32</v>
      </c>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row>
    <row r="545" s="276" customFormat="1" customHeight="1" spans="1:44">
      <c r="A545" s="27">
        <v>540</v>
      </c>
      <c r="B545" s="27" t="s">
        <v>23</v>
      </c>
      <c r="C545" s="27" t="s">
        <v>24</v>
      </c>
      <c r="D545" s="27" t="s">
        <v>25</v>
      </c>
      <c r="E545" s="27" t="s">
        <v>26</v>
      </c>
      <c r="F545" s="91" t="s">
        <v>582</v>
      </c>
      <c r="G545" s="91" t="s">
        <v>589</v>
      </c>
      <c r="H545" s="91" t="s">
        <v>227</v>
      </c>
      <c r="I545" s="91">
        <v>5</v>
      </c>
      <c r="J545" s="91" t="s">
        <v>584</v>
      </c>
      <c r="K545" s="27" t="s">
        <v>31</v>
      </c>
      <c r="L545" s="91">
        <v>5</v>
      </c>
      <c r="M545" s="27">
        <f>L545*130</f>
        <v>650</v>
      </c>
      <c r="N545" s="179"/>
      <c r="O545" s="24" t="s">
        <v>32</v>
      </c>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row>
    <row r="546" s="276" customFormat="1" customHeight="1" spans="1:44">
      <c r="A546" s="27">
        <v>541</v>
      </c>
      <c r="B546" s="27" t="s">
        <v>23</v>
      </c>
      <c r="C546" s="27" t="s">
        <v>24</v>
      </c>
      <c r="D546" s="27" t="s">
        <v>25</v>
      </c>
      <c r="E546" s="27" t="s">
        <v>26</v>
      </c>
      <c r="F546" s="91" t="s">
        <v>582</v>
      </c>
      <c r="G546" s="91" t="s">
        <v>590</v>
      </c>
      <c r="H546" s="91" t="s">
        <v>220</v>
      </c>
      <c r="I546" s="91">
        <v>4</v>
      </c>
      <c r="J546" s="91" t="s">
        <v>584</v>
      </c>
      <c r="K546" s="27" t="s">
        <v>31</v>
      </c>
      <c r="L546" s="91">
        <v>4</v>
      </c>
      <c r="M546" s="27">
        <f>L546*130</f>
        <v>520</v>
      </c>
      <c r="N546" s="179"/>
      <c r="O546" s="24" t="s">
        <v>32</v>
      </c>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row>
    <row r="547" s="276" customFormat="1" customHeight="1" spans="1:44">
      <c r="A547" s="27">
        <v>542</v>
      </c>
      <c r="B547" s="27" t="s">
        <v>23</v>
      </c>
      <c r="C547" s="27" t="s">
        <v>24</v>
      </c>
      <c r="D547" s="27" t="s">
        <v>25</v>
      </c>
      <c r="E547" s="27" t="s">
        <v>26</v>
      </c>
      <c r="F547" s="91" t="s">
        <v>582</v>
      </c>
      <c r="G547" s="91" t="s">
        <v>591</v>
      </c>
      <c r="H547" s="91" t="s">
        <v>227</v>
      </c>
      <c r="I547" s="91">
        <v>4</v>
      </c>
      <c r="J547" s="91" t="s">
        <v>584</v>
      </c>
      <c r="K547" s="27" t="s">
        <v>31</v>
      </c>
      <c r="L547" s="91">
        <v>4</v>
      </c>
      <c r="M547" s="27">
        <f>L547*130</f>
        <v>520</v>
      </c>
      <c r="N547" s="179"/>
      <c r="O547" s="24" t="s">
        <v>32</v>
      </c>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row>
    <row r="548" s="276" customFormat="1" customHeight="1" spans="1:44">
      <c r="A548" s="27">
        <v>543</v>
      </c>
      <c r="B548" s="27" t="s">
        <v>23</v>
      </c>
      <c r="C548" s="27" t="s">
        <v>24</v>
      </c>
      <c r="D548" s="27" t="s">
        <v>25</v>
      </c>
      <c r="E548" s="27" t="s">
        <v>26</v>
      </c>
      <c r="F548" s="91" t="s">
        <v>582</v>
      </c>
      <c r="G548" s="91" t="s">
        <v>592</v>
      </c>
      <c r="H548" s="91" t="s">
        <v>51</v>
      </c>
      <c r="I548" s="91">
        <v>2</v>
      </c>
      <c r="J548" s="91" t="s">
        <v>584</v>
      </c>
      <c r="K548" s="27" t="s">
        <v>31</v>
      </c>
      <c r="L548" s="91">
        <v>2</v>
      </c>
      <c r="M548" s="27">
        <f t="shared" ref="M548:M558" si="21">L548*312</f>
        <v>624</v>
      </c>
      <c r="N548" s="179"/>
      <c r="O548" s="24" t="s">
        <v>32</v>
      </c>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row>
    <row r="549" s="276" customFormat="1" customHeight="1" spans="1:44">
      <c r="A549" s="27">
        <v>544</v>
      </c>
      <c r="B549" s="27" t="s">
        <v>23</v>
      </c>
      <c r="C549" s="27" t="s">
        <v>24</v>
      </c>
      <c r="D549" s="27" t="s">
        <v>25</v>
      </c>
      <c r="E549" s="27" t="s">
        <v>26</v>
      </c>
      <c r="F549" s="91" t="s">
        <v>582</v>
      </c>
      <c r="G549" s="91" t="s">
        <v>593</v>
      </c>
      <c r="H549" s="91" t="s">
        <v>51</v>
      </c>
      <c r="I549" s="91">
        <v>3</v>
      </c>
      <c r="J549" s="91" t="s">
        <v>584</v>
      </c>
      <c r="K549" s="27" t="s">
        <v>31</v>
      </c>
      <c r="L549" s="91">
        <v>3</v>
      </c>
      <c r="M549" s="27">
        <f t="shared" si="21"/>
        <v>936</v>
      </c>
      <c r="N549" s="179"/>
      <c r="O549" s="24" t="s">
        <v>32</v>
      </c>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row>
    <row r="550" s="276" customFormat="1" customHeight="1" spans="1:44">
      <c r="A550" s="27">
        <v>545</v>
      </c>
      <c r="B550" s="27" t="s">
        <v>23</v>
      </c>
      <c r="C550" s="27" t="s">
        <v>24</v>
      </c>
      <c r="D550" s="27" t="s">
        <v>25</v>
      </c>
      <c r="E550" s="27" t="s">
        <v>26</v>
      </c>
      <c r="F550" s="91" t="s">
        <v>582</v>
      </c>
      <c r="G550" s="91" t="s">
        <v>594</v>
      </c>
      <c r="H550" s="91" t="s">
        <v>51</v>
      </c>
      <c r="I550" s="91">
        <v>3</v>
      </c>
      <c r="J550" s="91" t="s">
        <v>584</v>
      </c>
      <c r="K550" s="27" t="s">
        <v>31</v>
      </c>
      <c r="L550" s="91">
        <v>3</v>
      </c>
      <c r="M550" s="27">
        <f t="shared" si="21"/>
        <v>936</v>
      </c>
      <c r="N550" s="179"/>
      <c r="O550" s="24" t="s">
        <v>32</v>
      </c>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row>
    <row r="551" s="276" customFormat="1" customHeight="1" spans="1:44">
      <c r="A551" s="27">
        <v>546</v>
      </c>
      <c r="B551" s="27" t="s">
        <v>23</v>
      </c>
      <c r="C551" s="27" t="s">
        <v>24</v>
      </c>
      <c r="D551" s="27" t="s">
        <v>25</v>
      </c>
      <c r="E551" s="27" t="s">
        <v>26</v>
      </c>
      <c r="F551" s="91" t="s">
        <v>582</v>
      </c>
      <c r="G551" s="91" t="s">
        <v>595</v>
      </c>
      <c r="H551" s="91" t="s">
        <v>51</v>
      </c>
      <c r="I551" s="91">
        <v>4</v>
      </c>
      <c r="J551" s="91" t="s">
        <v>584</v>
      </c>
      <c r="K551" s="27" t="s">
        <v>31</v>
      </c>
      <c r="L551" s="91">
        <v>4</v>
      </c>
      <c r="M551" s="27">
        <f t="shared" si="21"/>
        <v>1248</v>
      </c>
      <c r="N551" s="179"/>
      <c r="O551" s="24" t="s">
        <v>32</v>
      </c>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row>
    <row r="552" s="276" customFormat="1" customHeight="1" spans="1:44">
      <c r="A552" s="27">
        <v>547</v>
      </c>
      <c r="B552" s="27" t="s">
        <v>23</v>
      </c>
      <c r="C552" s="27" t="s">
        <v>24</v>
      </c>
      <c r="D552" s="27" t="s">
        <v>25</v>
      </c>
      <c r="E552" s="27" t="s">
        <v>26</v>
      </c>
      <c r="F552" s="91" t="s">
        <v>582</v>
      </c>
      <c r="G552" s="91" t="s">
        <v>596</v>
      </c>
      <c r="H552" s="91" t="s">
        <v>51</v>
      </c>
      <c r="I552" s="91">
        <v>1</v>
      </c>
      <c r="J552" s="91" t="s">
        <v>584</v>
      </c>
      <c r="K552" s="27" t="s">
        <v>31</v>
      </c>
      <c r="L552" s="91">
        <v>1</v>
      </c>
      <c r="M552" s="27">
        <f t="shared" si="21"/>
        <v>312</v>
      </c>
      <c r="N552" s="179"/>
      <c r="O552" s="24" t="s">
        <v>32</v>
      </c>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row>
    <row r="553" s="276" customFormat="1" customHeight="1" spans="1:44">
      <c r="A553" s="27">
        <v>548</v>
      </c>
      <c r="B553" s="27" t="s">
        <v>23</v>
      </c>
      <c r="C553" s="27" t="s">
        <v>24</v>
      </c>
      <c r="D553" s="27" t="s">
        <v>25</v>
      </c>
      <c r="E553" s="27" t="s">
        <v>26</v>
      </c>
      <c r="F553" s="91" t="s">
        <v>582</v>
      </c>
      <c r="G553" s="91" t="s">
        <v>597</v>
      </c>
      <c r="H553" s="91" t="s">
        <v>51</v>
      </c>
      <c r="I553" s="91">
        <v>4</v>
      </c>
      <c r="J553" s="91" t="s">
        <v>584</v>
      </c>
      <c r="K553" s="27" t="s">
        <v>31</v>
      </c>
      <c r="L553" s="91">
        <v>4</v>
      </c>
      <c r="M553" s="27">
        <f t="shared" si="21"/>
        <v>1248</v>
      </c>
      <c r="N553" s="179"/>
      <c r="O553" s="24" t="s">
        <v>32</v>
      </c>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row>
    <row r="554" s="276" customFormat="1" customHeight="1" spans="1:44">
      <c r="A554" s="27">
        <v>549</v>
      </c>
      <c r="B554" s="27" t="s">
        <v>23</v>
      </c>
      <c r="C554" s="27" t="s">
        <v>24</v>
      </c>
      <c r="D554" s="27" t="s">
        <v>25</v>
      </c>
      <c r="E554" s="27" t="s">
        <v>26</v>
      </c>
      <c r="F554" s="91" t="s">
        <v>582</v>
      </c>
      <c r="G554" s="91" t="s">
        <v>598</v>
      </c>
      <c r="H554" s="91" t="s">
        <v>51</v>
      </c>
      <c r="I554" s="91">
        <v>3</v>
      </c>
      <c r="J554" s="91" t="s">
        <v>584</v>
      </c>
      <c r="K554" s="27" t="s">
        <v>31</v>
      </c>
      <c r="L554" s="91">
        <v>3</v>
      </c>
      <c r="M554" s="27">
        <f t="shared" si="21"/>
        <v>936</v>
      </c>
      <c r="N554" s="179"/>
      <c r="O554" s="24" t="s">
        <v>32</v>
      </c>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row>
    <row r="555" s="276" customFormat="1" customHeight="1" spans="1:44">
      <c r="A555" s="27">
        <v>550</v>
      </c>
      <c r="B555" s="27" t="s">
        <v>23</v>
      </c>
      <c r="C555" s="27" t="s">
        <v>24</v>
      </c>
      <c r="D555" s="27" t="s">
        <v>25</v>
      </c>
      <c r="E555" s="27" t="s">
        <v>26</v>
      </c>
      <c r="F555" s="91" t="s">
        <v>582</v>
      </c>
      <c r="G555" s="91" t="s">
        <v>599</v>
      </c>
      <c r="H555" s="91" t="s">
        <v>51</v>
      </c>
      <c r="I555" s="91">
        <v>3</v>
      </c>
      <c r="J555" s="91" t="s">
        <v>584</v>
      </c>
      <c r="K555" s="27" t="s">
        <v>31</v>
      </c>
      <c r="L555" s="91">
        <v>3</v>
      </c>
      <c r="M555" s="27">
        <f t="shared" si="21"/>
        <v>936</v>
      </c>
      <c r="N555" s="179"/>
      <c r="O555" s="24" t="s">
        <v>32</v>
      </c>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row>
    <row r="556" s="276" customFormat="1" customHeight="1" spans="1:44">
      <c r="A556" s="27">
        <v>551</v>
      </c>
      <c r="B556" s="27" t="s">
        <v>23</v>
      </c>
      <c r="C556" s="27" t="s">
        <v>24</v>
      </c>
      <c r="D556" s="27" t="s">
        <v>25</v>
      </c>
      <c r="E556" s="27" t="s">
        <v>26</v>
      </c>
      <c r="F556" s="91" t="s">
        <v>582</v>
      </c>
      <c r="G556" s="91" t="s">
        <v>600</v>
      </c>
      <c r="H556" s="91" t="s">
        <v>51</v>
      </c>
      <c r="I556" s="91">
        <v>5</v>
      </c>
      <c r="J556" s="91" t="s">
        <v>584</v>
      </c>
      <c r="K556" s="27" t="s">
        <v>31</v>
      </c>
      <c r="L556" s="91">
        <v>5</v>
      </c>
      <c r="M556" s="27">
        <f t="shared" si="21"/>
        <v>1560</v>
      </c>
      <c r="N556" s="179"/>
      <c r="O556" s="24" t="s">
        <v>32</v>
      </c>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row>
    <row r="557" s="276" customFormat="1" customHeight="1" spans="1:44">
      <c r="A557" s="27">
        <v>552</v>
      </c>
      <c r="B557" s="27" t="s">
        <v>23</v>
      </c>
      <c r="C557" s="27" t="s">
        <v>24</v>
      </c>
      <c r="D557" s="27" t="s">
        <v>25</v>
      </c>
      <c r="E557" s="27" t="s">
        <v>26</v>
      </c>
      <c r="F557" s="91" t="s">
        <v>582</v>
      </c>
      <c r="G557" s="91" t="s">
        <v>601</v>
      </c>
      <c r="H557" s="91" t="s">
        <v>51</v>
      </c>
      <c r="I557" s="91">
        <v>2</v>
      </c>
      <c r="J557" s="91" t="s">
        <v>584</v>
      </c>
      <c r="K557" s="27" t="s">
        <v>31</v>
      </c>
      <c r="L557" s="91">
        <v>2</v>
      </c>
      <c r="M557" s="27">
        <f t="shared" si="21"/>
        <v>624</v>
      </c>
      <c r="N557" s="179"/>
      <c r="O557" s="24" t="s">
        <v>32</v>
      </c>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row>
    <row r="558" s="276" customFormat="1" customHeight="1" spans="1:44">
      <c r="A558" s="27">
        <v>553</v>
      </c>
      <c r="B558" s="27" t="s">
        <v>23</v>
      </c>
      <c r="C558" s="27" t="s">
        <v>24</v>
      </c>
      <c r="D558" s="27" t="s">
        <v>25</v>
      </c>
      <c r="E558" s="27" t="s">
        <v>26</v>
      </c>
      <c r="F558" s="91" t="s">
        <v>582</v>
      </c>
      <c r="G558" s="91" t="s">
        <v>602</v>
      </c>
      <c r="H558" s="91" t="s">
        <v>51</v>
      </c>
      <c r="I558" s="91">
        <v>5</v>
      </c>
      <c r="J558" s="91" t="s">
        <v>584</v>
      </c>
      <c r="K558" s="27" t="s">
        <v>31</v>
      </c>
      <c r="L558" s="91">
        <v>5</v>
      </c>
      <c r="M558" s="27">
        <f t="shared" si="21"/>
        <v>1560</v>
      </c>
      <c r="N558" s="179"/>
      <c r="O558" s="24" t="s">
        <v>32</v>
      </c>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row>
    <row r="559" s="276" customFormat="1" customHeight="1" spans="1:44">
      <c r="A559" s="27">
        <v>554</v>
      </c>
      <c r="B559" s="27" t="s">
        <v>23</v>
      </c>
      <c r="C559" s="27" t="s">
        <v>24</v>
      </c>
      <c r="D559" s="27" t="s">
        <v>25</v>
      </c>
      <c r="E559" s="27" t="s">
        <v>26</v>
      </c>
      <c r="F559" s="91" t="s">
        <v>582</v>
      </c>
      <c r="G559" s="91" t="s">
        <v>603</v>
      </c>
      <c r="H559" s="91" t="s">
        <v>227</v>
      </c>
      <c r="I559" s="91">
        <v>1</v>
      </c>
      <c r="J559" s="91" t="s">
        <v>584</v>
      </c>
      <c r="K559" s="27" t="s">
        <v>31</v>
      </c>
      <c r="L559" s="91">
        <v>1</v>
      </c>
      <c r="M559" s="27">
        <f>L559*130</f>
        <v>130</v>
      </c>
      <c r="N559" s="179"/>
      <c r="O559" s="24" t="s">
        <v>32</v>
      </c>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row>
    <row r="560" s="276" customFormat="1" customHeight="1" spans="1:44">
      <c r="A560" s="27">
        <v>555</v>
      </c>
      <c r="B560" s="27" t="s">
        <v>23</v>
      </c>
      <c r="C560" s="27" t="s">
        <v>24</v>
      </c>
      <c r="D560" s="27" t="s">
        <v>25</v>
      </c>
      <c r="E560" s="27" t="s">
        <v>26</v>
      </c>
      <c r="F560" s="91" t="s">
        <v>582</v>
      </c>
      <c r="G560" s="91" t="s">
        <v>604</v>
      </c>
      <c r="H560" s="91" t="s">
        <v>51</v>
      </c>
      <c r="I560" s="91">
        <v>3</v>
      </c>
      <c r="J560" s="91" t="s">
        <v>584</v>
      </c>
      <c r="K560" s="27" t="s">
        <v>31</v>
      </c>
      <c r="L560" s="91">
        <v>3</v>
      </c>
      <c r="M560" s="27">
        <f>L560*312</f>
        <v>936</v>
      </c>
      <c r="N560" s="179"/>
      <c r="O560" s="24" t="s">
        <v>32</v>
      </c>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row>
    <row r="561" s="276" customFormat="1" customHeight="1" spans="1:44">
      <c r="A561" s="27">
        <v>556</v>
      </c>
      <c r="B561" s="27" t="s">
        <v>23</v>
      </c>
      <c r="C561" s="27" t="s">
        <v>24</v>
      </c>
      <c r="D561" s="27" t="s">
        <v>25</v>
      </c>
      <c r="E561" s="27" t="s">
        <v>26</v>
      </c>
      <c r="F561" s="91" t="s">
        <v>582</v>
      </c>
      <c r="G561" s="91" t="s">
        <v>605</v>
      </c>
      <c r="H561" s="91" t="s">
        <v>51</v>
      </c>
      <c r="I561" s="91">
        <v>4</v>
      </c>
      <c r="J561" s="91" t="s">
        <v>584</v>
      </c>
      <c r="K561" s="27" t="s">
        <v>31</v>
      </c>
      <c r="L561" s="91">
        <v>4</v>
      </c>
      <c r="M561" s="27">
        <f>L561*312</f>
        <v>1248</v>
      </c>
      <c r="N561" s="179"/>
      <c r="O561" s="24" t="s">
        <v>32</v>
      </c>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row>
    <row r="562" s="276" customFormat="1" customHeight="1" spans="1:44">
      <c r="A562" s="27">
        <v>557</v>
      </c>
      <c r="B562" s="27" t="s">
        <v>23</v>
      </c>
      <c r="C562" s="27" t="s">
        <v>24</v>
      </c>
      <c r="D562" s="27" t="s">
        <v>25</v>
      </c>
      <c r="E562" s="27" t="s">
        <v>26</v>
      </c>
      <c r="F562" s="91" t="s">
        <v>582</v>
      </c>
      <c r="G562" s="91" t="s">
        <v>606</v>
      </c>
      <c r="H562" s="91" t="s">
        <v>51</v>
      </c>
      <c r="I562" s="91">
        <v>4</v>
      </c>
      <c r="J562" s="91" t="s">
        <v>584</v>
      </c>
      <c r="K562" s="27" t="s">
        <v>31</v>
      </c>
      <c r="L562" s="91">
        <v>4</v>
      </c>
      <c r="M562" s="27">
        <f>L562*312</f>
        <v>1248</v>
      </c>
      <c r="N562" s="179"/>
      <c r="O562" s="24" t="s">
        <v>32</v>
      </c>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row>
    <row r="563" s="276" customFormat="1" customHeight="1" spans="1:44">
      <c r="A563" s="27">
        <v>558</v>
      </c>
      <c r="B563" s="27" t="s">
        <v>23</v>
      </c>
      <c r="C563" s="27" t="s">
        <v>24</v>
      </c>
      <c r="D563" s="27" t="s">
        <v>25</v>
      </c>
      <c r="E563" s="27" t="s">
        <v>26</v>
      </c>
      <c r="F563" s="91" t="s">
        <v>582</v>
      </c>
      <c r="G563" s="91" t="s">
        <v>607</v>
      </c>
      <c r="H563" s="91" t="s">
        <v>51</v>
      </c>
      <c r="I563" s="91">
        <v>5</v>
      </c>
      <c r="J563" s="91" t="s">
        <v>584</v>
      </c>
      <c r="K563" s="27" t="s">
        <v>31</v>
      </c>
      <c r="L563" s="91">
        <v>5</v>
      </c>
      <c r="M563" s="27">
        <f>L563*312</f>
        <v>1560</v>
      </c>
      <c r="N563" s="179"/>
      <c r="O563" s="24" t="s">
        <v>32</v>
      </c>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row>
    <row r="564" s="276" customFormat="1" customHeight="1" spans="1:44">
      <c r="A564" s="27">
        <v>559</v>
      </c>
      <c r="B564" s="27" t="s">
        <v>23</v>
      </c>
      <c r="C564" s="27" t="s">
        <v>24</v>
      </c>
      <c r="D564" s="27" t="s">
        <v>25</v>
      </c>
      <c r="E564" s="27" t="s">
        <v>26</v>
      </c>
      <c r="F564" s="91" t="s">
        <v>582</v>
      </c>
      <c r="G564" s="91" t="s">
        <v>608</v>
      </c>
      <c r="H564" s="91" t="s">
        <v>51</v>
      </c>
      <c r="I564" s="91">
        <v>3</v>
      </c>
      <c r="J564" s="91" t="s">
        <v>584</v>
      </c>
      <c r="K564" s="27" t="s">
        <v>31</v>
      </c>
      <c r="L564" s="91">
        <v>3</v>
      </c>
      <c r="M564" s="27">
        <f>L564*312</f>
        <v>936</v>
      </c>
      <c r="N564" s="179"/>
      <c r="O564" s="24" t="s">
        <v>32</v>
      </c>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row>
    <row r="565" s="276" customFormat="1" customHeight="1" spans="1:44">
      <c r="A565" s="27">
        <v>560</v>
      </c>
      <c r="B565" s="27" t="s">
        <v>23</v>
      </c>
      <c r="C565" s="27" t="s">
        <v>24</v>
      </c>
      <c r="D565" s="27" t="s">
        <v>25</v>
      </c>
      <c r="E565" s="27" t="s">
        <v>26</v>
      </c>
      <c r="F565" s="91" t="s">
        <v>582</v>
      </c>
      <c r="G565" s="91" t="s">
        <v>609</v>
      </c>
      <c r="H565" s="91" t="s">
        <v>227</v>
      </c>
      <c r="I565" s="91">
        <v>7</v>
      </c>
      <c r="J565" s="91" t="s">
        <v>584</v>
      </c>
      <c r="K565" s="27" t="s">
        <v>31</v>
      </c>
      <c r="L565" s="91">
        <v>7</v>
      </c>
      <c r="M565" s="27">
        <f>L565*130</f>
        <v>910</v>
      </c>
      <c r="N565" s="179"/>
      <c r="O565" s="24" t="s">
        <v>32</v>
      </c>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row>
    <row r="566" s="276" customFormat="1" customHeight="1" spans="1:44">
      <c r="A566" s="27">
        <v>561</v>
      </c>
      <c r="B566" s="27" t="s">
        <v>23</v>
      </c>
      <c r="C566" s="27" t="s">
        <v>24</v>
      </c>
      <c r="D566" s="27" t="s">
        <v>25</v>
      </c>
      <c r="E566" s="27" t="s">
        <v>26</v>
      </c>
      <c r="F566" s="91" t="s">
        <v>582</v>
      </c>
      <c r="G566" s="91" t="s">
        <v>610</v>
      </c>
      <c r="H566" s="91" t="s">
        <v>47</v>
      </c>
      <c r="I566" s="91">
        <v>1</v>
      </c>
      <c r="J566" s="91" t="s">
        <v>584</v>
      </c>
      <c r="K566" s="27" t="s">
        <v>31</v>
      </c>
      <c r="L566" s="91">
        <v>1</v>
      </c>
      <c r="M566" s="27">
        <f t="shared" ref="M566:M579" si="22">L566*312</f>
        <v>312</v>
      </c>
      <c r="N566" s="179"/>
      <c r="O566" s="24" t="s">
        <v>32</v>
      </c>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row>
    <row r="567" s="276" customFormat="1" customHeight="1" spans="1:44">
      <c r="A567" s="27">
        <v>562</v>
      </c>
      <c r="B567" s="27" t="s">
        <v>23</v>
      </c>
      <c r="C567" s="27" t="s">
        <v>24</v>
      </c>
      <c r="D567" s="27" t="s">
        <v>25</v>
      </c>
      <c r="E567" s="27" t="s">
        <v>26</v>
      </c>
      <c r="F567" s="91" t="s">
        <v>582</v>
      </c>
      <c r="G567" s="91" t="s">
        <v>611</v>
      </c>
      <c r="H567" s="91" t="s">
        <v>47</v>
      </c>
      <c r="I567" s="91">
        <v>1</v>
      </c>
      <c r="J567" s="91" t="s">
        <v>584</v>
      </c>
      <c r="K567" s="27" t="s">
        <v>31</v>
      </c>
      <c r="L567" s="91">
        <v>1</v>
      </c>
      <c r="M567" s="27">
        <f t="shared" si="22"/>
        <v>312</v>
      </c>
      <c r="N567" s="179"/>
      <c r="O567" s="24" t="s">
        <v>32</v>
      </c>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row>
    <row r="568" s="276" customFormat="1" customHeight="1" spans="1:44">
      <c r="A568" s="27">
        <v>563</v>
      </c>
      <c r="B568" s="27" t="s">
        <v>23</v>
      </c>
      <c r="C568" s="27" t="s">
        <v>24</v>
      </c>
      <c r="D568" s="27" t="s">
        <v>25</v>
      </c>
      <c r="E568" s="27" t="s">
        <v>26</v>
      </c>
      <c r="F568" s="91" t="s">
        <v>582</v>
      </c>
      <c r="G568" s="91" t="s">
        <v>612</v>
      </c>
      <c r="H568" s="91" t="s">
        <v>47</v>
      </c>
      <c r="I568" s="91">
        <v>1</v>
      </c>
      <c r="J568" s="91" t="s">
        <v>584</v>
      </c>
      <c r="K568" s="27" t="s">
        <v>31</v>
      </c>
      <c r="L568" s="91">
        <v>1</v>
      </c>
      <c r="M568" s="27">
        <f t="shared" si="22"/>
        <v>312</v>
      </c>
      <c r="N568" s="179"/>
      <c r="O568" s="24" t="s">
        <v>32</v>
      </c>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row>
    <row r="569" s="276" customFormat="1" customHeight="1" spans="1:44">
      <c r="A569" s="27">
        <v>564</v>
      </c>
      <c r="B569" s="27" t="s">
        <v>23</v>
      </c>
      <c r="C569" s="27" t="s">
        <v>24</v>
      </c>
      <c r="D569" s="27" t="s">
        <v>25</v>
      </c>
      <c r="E569" s="27" t="s">
        <v>26</v>
      </c>
      <c r="F569" s="91" t="s">
        <v>582</v>
      </c>
      <c r="G569" s="91" t="s">
        <v>613</v>
      </c>
      <c r="H569" s="91" t="s">
        <v>47</v>
      </c>
      <c r="I569" s="91">
        <v>1</v>
      </c>
      <c r="J569" s="91" t="s">
        <v>584</v>
      </c>
      <c r="K569" s="27" t="s">
        <v>31</v>
      </c>
      <c r="L569" s="91">
        <v>1</v>
      </c>
      <c r="M569" s="27">
        <f t="shared" si="22"/>
        <v>312</v>
      </c>
      <c r="N569" s="179"/>
      <c r="O569" s="24" t="s">
        <v>32</v>
      </c>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row>
    <row r="570" s="276" customFormat="1" customHeight="1" spans="1:44">
      <c r="A570" s="27">
        <v>565</v>
      </c>
      <c r="B570" s="27" t="s">
        <v>23</v>
      </c>
      <c r="C570" s="27" t="s">
        <v>24</v>
      </c>
      <c r="D570" s="27" t="s">
        <v>25</v>
      </c>
      <c r="E570" s="27" t="s">
        <v>26</v>
      </c>
      <c r="F570" s="91" t="s">
        <v>582</v>
      </c>
      <c r="G570" s="91" t="s">
        <v>614</v>
      </c>
      <c r="H570" s="91" t="s">
        <v>47</v>
      </c>
      <c r="I570" s="91">
        <v>1</v>
      </c>
      <c r="J570" s="91" t="s">
        <v>584</v>
      </c>
      <c r="K570" s="27" t="s">
        <v>31</v>
      </c>
      <c r="L570" s="91">
        <v>1</v>
      </c>
      <c r="M570" s="27">
        <f t="shared" si="22"/>
        <v>312</v>
      </c>
      <c r="N570" s="179"/>
      <c r="O570" s="24" t="s">
        <v>32</v>
      </c>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row>
    <row r="571" s="276" customFormat="1" customHeight="1" spans="1:44">
      <c r="A571" s="27">
        <v>566</v>
      </c>
      <c r="B571" s="27" t="s">
        <v>23</v>
      </c>
      <c r="C571" s="27" t="s">
        <v>24</v>
      </c>
      <c r="D571" s="27" t="s">
        <v>25</v>
      </c>
      <c r="E571" s="27" t="s">
        <v>26</v>
      </c>
      <c r="F571" s="91" t="s">
        <v>582</v>
      </c>
      <c r="G571" s="91" t="s">
        <v>615</v>
      </c>
      <c r="H571" s="91" t="s">
        <v>47</v>
      </c>
      <c r="I571" s="91">
        <v>1</v>
      </c>
      <c r="J571" s="91" t="s">
        <v>584</v>
      </c>
      <c r="K571" s="27" t="s">
        <v>31</v>
      </c>
      <c r="L571" s="91">
        <v>1</v>
      </c>
      <c r="M571" s="27">
        <f t="shared" si="22"/>
        <v>312</v>
      </c>
      <c r="N571" s="179"/>
      <c r="O571" s="24" t="s">
        <v>32</v>
      </c>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row>
    <row r="572" s="276" customFormat="1" customHeight="1" spans="1:44">
      <c r="A572" s="27">
        <v>567</v>
      </c>
      <c r="B572" s="27" t="s">
        <v>23</v>
      </c>
      <c r="C572" s="27" t="s">
        <v>24</v>
      </c>
      <c r="D572" s="27" t="s">
        <v>25</v>
      </c>
      <c r="E572" s="27" t="s">
        <v>26</v>
      </c>
      <c r="F572" s="91" t="s">
        <v>582</v>
      </c>
      <c r="G572" s="91" t="s">
        <v>616</v>
      </c>
      <c r="H572" s="91" t="s">
        <v>47</v>
      </c>
      <c r="I572" s="91">
        <v>1</v>
      </c>
      <c r="J572" s="91" t="s">
        <v>584</v>
      </c>
      <c r="K572" s="27" t="s">
        <v>31</v>
      </c>
      <c r="L572" s="91">
        <v>1</v>
      </c>
      <c r="M572" s="27">
        <f t="shared" si="22"/>
        <v>312</v>
      </c>
      <c r="N572" s="179"/>
      <c r="O572" s="24" t="s">
        <v>32</v>
      </c>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row>
    <row r="573" s="276" customFormat="1" customHeight="1" spans="1:44">
      <c r="A573" s="27">
        <v>568</v>
      </c>
      <c r="B573" s="27" t="s">
        <v>23</v>
      </c>
      <c r="C573" s="27" t="s">
        <v>24</v>
      </c>
      <c r="D573" s="27" t="s">
        <v>25</v>
      </c>
      <c r="E573" s="27" t="s">
        <v>26</v>
      </c>
      <c r="F573" s="91" t="s">
        <v>582</v>
      </c>
      <c r="G573" s="91" t="s">
        <v>617</v>
      </c>
      <c r="H573" s="91" t="s">
        <v>47</v>
      </c>
      <c r="I573" s="91">
        <v>1</v>
      </c>
      <c r="J573" s="91" t="s">
        <v>584</v>
      </c>
      <c r="K573" s="27" t="s">
        <v>31</v>
      </c>
      <c r="L573" s="91">
        <v>1</v>
      </c>
      <c r="M573" s="27">
        <f t="shared" si="22"/>
        <v>312</v>
      </c>
      <c r="N573" s="179"/>
      <c r="O573" s="24" t="s">
        <v>32</v>
      </c>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row>
    <row r="574" s="179" customFormat="1" customHeight="1" spans="1:15">
      <c r="A574" s="27">
        <v>569</v>
      </c>
      <c r="B574" s="27" t="s">
        <v>23</v>
      </c>
      <c r="C574" s="27" t="s">
        <v>24</v>
      </c>
      <c r="D574" s="27" t="s">
        <v>25</v>
      </c>
      <c r="E574" s="27" t="s">
        <v>26</v>
      </c>
      <c r="F574" s="91" t="s">
        <v>582</v>
      </c>
      <c r="G574" s="179" t="s">
        <v>618</v>
      </c>
      <c r="H574" s="91" t="s">
        <v>47</v>
      </c>
      <c r="I574" s="91">
        <v>1</v>
      </c>
      <c r="J574" s="91" t="s">
        <v>584</v>
      </c>
      <c r="K574" s="27" t="s">
        <v>31</v>
      </c>
      <c r="L574" s="91">
        <v>1</v>
      </c>
      <c r="M574" s="27">
        <f t="shared" si="22"/>
        <v>312</v>
      </c>
      <c r="O574" s="24" t="s">
        <v>32</v>
      </c>
    </row>
    <row r="575" s="276" customFormat="1" customHeight="1" spans="1:44">
      <c r="A575" s="27">
        <v>570</v>
      </c>
      <c r="B575" s="27" t="s">
        <v>23</v>
      </c>
      <c r="C575" s="27" t="s">
        <v>24</v>
      </c>
      <c r="D575" s="27" t="s">
        <v>25</v>
      </c>
      <c r="E575" s="27" t="s">
        <v>26</v>
      </c>
      <c r="F575" s="91" t="s">
        <v>582</v>
      </c>
      <c r="G575" s="179" t="s">
        <v>619</v>
      </c>
      <c r="H575" s="91" t="s">
        <v>47</v>
      </c>
      <c r="I575" s="91">
        <v>1</v>
      </c>
      <c r="J575" s="91" t="s">
        <v>584</v>
      </c>
      <c r="K575" s="27" t="s">
        <v>31</v>
      </c>
      <c r="L575" s="91">
        <v>1</v>
      </c>
      <c r="M575" s="27">
        <f t="shared" si="22"/>
        <v>312</v>
      </c>
      <c r="N575" s="179"/>
      <c r="O575" s="24" t="s">
        <v>32</v>
      </c>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row>
    <row r="576" s="276" customFormat="1" customHeight="1" spans="1:44">
      <c r="A576" s="27">
        <v>571</v>
      </c>
      <c r="B576" s="27" t="s">
        <v>23</v>
      </c>
      <c r="C576" s="27" t="s">
        <v>24</v>
      </c>
      <c r="D576" s="27" t="s">
        <v>25</v>
      </c>
      <c r="E576" s="27" t="s">
        <v>26</v>
      </c>
      <c r="F576" s="91" t="s">
        <v>582</v>
      </c>
      <c r="G576" s="179" t="s">
        <v>620</v>
      </c>
      <c r="H576" s="91" t="s">
        <v>47</v>
      </c>
      <c r="I576" s="91">
        <v>1</v>
      </c>
      <c r="J576" s="91" t="s">
        <v>584</v>
      </c>
      <c r="K576" s="27" t="s">
        <v>31</v>
      </c>
      <c r="L576" s="91">
        <v>1</v>
      </c>
      <c r="M576" s="27">
        <f t="shared" si="22"/>
        <v>312</v>
      </c>
      <c r="N576" s="179"/>
      <c r="O576" s="24" t="s">
        <v>32</v>
      </c>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row>
    <row r="577" s="276" customFormat="1" customHeight="1" spans="1:44">
      <c r="A577" s="27">
        <v>572</v>
      </c>
      <c r="B577" s="27" t="s">
        <v>23</v>
      </c>
      <c r="C577" s="27" t="s">
        <v>24</v>
      </c>
      <c r="D577" s="27" t="s">
        <v>25</v>
      </c>
      <c r="E577" s="27" t="s">
        <v>26</v>
      </c>
      <c r="F577" s="91" t="s">
        <v>582</v>
      </c>
      <c r="G577" s="179" t="s">
        <v>621</v>
      </c>
      <c r="H577" s="91" t="s">
        <v>47</v>
      </c>
      <c r="I577" s="91">
        <v>1</v>
      </c>
      <c r="J577" s="91" t="s">
        <v>584</v>
      </c>
      <c r="K577" s="27" t="s">
        <v>31</v>
      </c>
      <c r="L577" s="91">
        <v>1</v>
      </c>
      <c r="M577" s="27">
        <f t="shared" si="22"/>
        <v>312</v>
      </c>
      <c r="N577" s="179"/>
      <c r="O577" s="24" t="s">
        <v>32</v>
      </c>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row>
    <row r="578" s="276" customFormat="1" customHeight="1" spans="1:44">
      <c r="A578" s="27">
        <v>573</v>
      </c>
      <c r="B578" s="27" t="s">
        <v>23</v>
      </c>
      <c r="C578" s="27" t="s">
        <v>24</v>
      </c>
      <c r="D578" s="27" t="s">
        <v>25</v>
      </c>
      <c r="E578" s="27" t="s">
        <v>26</v>
      </c>
      <c r="F578" s="91" t="s">
        <v>582</v>
      </c>
      <c r="G578" s="91" t="s">
        <v>622</v>
      </c>
      <c r="H578" s="91" t="s">
        <v>47</v>
      </c>
      <c r="I578" s="91">
        <v>1</v>
      </c>
      <c r="J578" s="91" t="s">
        <v>584</v>
      </c>
      <c r="K578" s="27" t="s">
        <v>31</v>
      </c>
      <c r="L578" s="91">
        <v>1</v>
      </c>
      <c r="M578" s="27">
        <f t="shared" si="22"/>
        <v>312</v>
      </c>
      <c r="N578" s="179"/>
      <c r="O578" s="24" t="s">
        <v>32</v>
      </c>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row>
    <row r="579" s="276" customFormat="1" customHeight="1" spans="1:44">
      <c r="A579" s="27">
        <v>574</v>
      </c>
      <c r="B579" s="27" t="s">
        <v>23</v>
      </c>
      <c r="C579" s="27" t="s">
        <v>24</v>
      </c>
      <c r="D579" s="27" t="s">
        <v>25</v>
      </c>
      <c r="E579" s="27" t="s">
        <v>26</v>
      </c>
      <c r="F579" s="91" t="s">
        <v>582</v>
      </c>
      <c r="G579" s="91" t="s">
        <v>623</v>
      </c>
      <c r="H579" s="91" t="s">
        <v>47</v>
      </c>
      <c r="I579" s="91">
        <v>1</v>
      </c>
      <c r="J579" s="91" t="s">
        <v>584</v>
      </c>
      <c r="K579" s="27" t="s">
        <v>31</v>
      </c>
      <c r="L579" s="91">
        <v>1</v>
      </c>
      <c r="M579" s="27">
        <f t="shared" si="22"/>
        <v>312</v>
      </c>
      <c r="N579" s="179"/>
      <c r="O579" s="24" t="s">
        <v>32</v>
      </c>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row>
    <row r="580" s="276" customFormat="1" customHeight="1" spans="1:44">
      <c r="A580" s="27">
        <v>575</v>
      </c>
      <c r="B580" s="27" t="s">
        <v>23</v>
      </c>
      <c r="C580" s="27" t="s">
        <v>24</v>
      </c>
      <c r="D580" s="27" t="s">
        <v>25</v>
      </c>
      <c r="E580" s="27" t="s">
        <v>26</v>
      </c>
      <c r="F580" s="91" t="s">
        <v>582</v>
      </c>
      <c r="G580" s="91" t="s">
        <v>624</v>
      </c>
      <c r="H580" s="91" t="s">
        <v>227</v>
      </c>
      <c r="I580" s="91">
        <v>3</v>
      </c>
      <c r="J580" s="91" t="s">
        <v>584</v>
      </c>
      <c r="K580" s="27" t="s">
        <v>31</v>
      </c>
      <c r="L580" s="91">
        <v>3</v>
      </c>
      <c r="M580" s="27">
        <f t="shared" ref="M580:M623" si="23">L580*130</f>
        <v>390</v>
      </c>
      <c r="N580" s="179"/>
      <c r="O580" s="24" t="s">
        <v>32</v>
      </c>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row>
    <row r="581" s="179" customFormat="1" customHeight="1" spans="1:15">
      <c r="A581" s="27">
        <v>576</v>
      </c>
      <c r="B581" s="27" t="s">
        <v>23</v>
      </c>
      <c r="C581" s="27" t="s">
        <v>24</v>
      </c>
      <c r="D581" s="27" t="s">
        <v>25</v>
      </c>
      <c r="E581" s="27" t="s">
        <v>26</v>
      </c>
      <c r="F581" s="91" t="s">
        <v>582</v>
      </c>
      <c r="G581" s="183" t="s">
        <v>625</v>
      </c>
      <c r="H581" s="91" t="s">
        <v>227</v>
      </c>
      <c r="I581" s="91">
        <v>3</v>
      </c>
      <c r="J581" s="91" t="s">
        <v>584</v>
      </c>
      <c r="K581" s="27" t="s">
        <v>31</v>
      </c>
      <c r="L581" s="91">
        <v>3</v>
      </c>
      <c r="M581" s="27">
        <f t="shared" si="23"/>
        <v>390</v>
      </c>
      <c r="O581" s="24" t="s">
        <v>32</v>
      </c>
    </row>
    <row r="582" s="276" customFormat="1" customHeight="1" spans="1:44">
      <c r="A582" s="27">
        <v>577</v>
      </c>
      <c r="B582" s="27" t="s">
        <v>23</v>
      </c>
      <c r="C582" s="27" t="s">
        <v>24</v>
      </c>
      <c r="D582" s="27" t="s">
        <v>25</v>
      </c>
      <c r="E582" s="27" t="s">
        <v>26</v>
      </c>
      <c r="F582" s="91" t="s">
        <v>582</v>
      </c>
      <c r="G582" s="91" t="s">
        <v>626</v>
      </c>
      <c r="H582" s="91" t="s">
        <v>227</v>
      </c>
      <c r="I582" s="91">
        <v>2</v>
      </c>
      <c r="J582" s="91" t="s">
        <v>584</v>
      </c>
      <c r="K582" s="27" t="s">
        <v>31</v>
      </c>
      <c r="L582" s="91">
        <v>2</v>
      </c>
      <c r="M582" s="27">
        <f t="shared" si="23"/>
        <v>260</v>
      </c>
      <c r="N582" s="179"/>
      <c r="O582" s="24" t="s">
        <v>32</v>
      </c>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row>
    <row r="583" s="276" customFormat="1" customHeight="1" spans="1:44">
      <c r="A583" s="27">
        <v>578</v>
      </c>
      <c r="B583" s="27" t="s">
        <v>23</v>
      </c>
      <c r="C583" s="27" t="s">
        <v>24</v>
      </c>
      <c r="D583" s="27" t="s">
        <v>25</v>
      </c>
      <c r="E583" s="27" t="s">
        <v>26</v>
      </c>
      <c r="F583" s="91" t="s">
        <v>582</v>
      </c>
      <c r="G583" s="91" t="s">
        <v>627</v>
      </c>
      <c r="H583" s="91" t="s">
        <v>227</v>
      </c>
      <c r="I583" s="91">
        <v>7</v>
      </c>
      <c r="J583" s="91" t="s">
        <v>584</v>
      </c>
      <c r="K583" s="27" t="s">
        <v>31</v>
      </c>
      <c r="L583" s="91">
        <v>7</v>
      </c>
      <c r="M583" s="27">
        <f t="shared" si="23"/>
        <v>910</v>
      </c>
      <c r="N583" s="179"/>
      <c r="O583" s="24" t="s">
        <v>32</v>
      </c>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row>
    <row r="584" s="276" customFormat="1" customHeight="1" spans="1:44">
      <c r="A584" s="27">
        <v>579</v>
      </c>
      <c r="B584" s="27" t="s">
        <v>23</v>
      </c>
      <c r="C584" s="27" t="s">
        <v>24</v>
      </c>
      <c r="D584" s="27" t="s">
        <v>25</v>
      </c>
      <c r="E584" s="27" t="s">
        <v>26</v>
      </c>
      <c r="F584" s="91" t="s">
        <v>582</v>
      </c>
      <c r="G584" s="91" t="s">
        <v>628</v>
      </c>
      <c r="H584" s="91" t="s">
        <v>227</v>
      </c>
      <c r="I584" s="91">
        <v>5</v>
      </c>
      <c r="J584" s="91" t="s">
        <v>584</v>
      </c>
      <c r="K584" s="27" t="s">
        <v>31</v>
      </c>
      <c r="L584" s="91">
        <v>5</v>
      </c>
      <c r="M584" s="27">
        <f t="shared" si="23"/>
        <v>650</v>
      </c>
      <c r="N584" s="179"/>
      <c r="O584" s="24" t="s">
        <v>32</v>
      </c>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row>
    <row r="585" s="276" customFormat="1" customHeight="1" spans="1:44">
      <c r="A585" s="27">
        <v>580</v>
      </c>
      <c r="B585" s="27" t="s">
        <v>23</v>
      </c>
      <c r="C585" s="27" t="s">
        <v>24</v>
      </c>
      <c r="D585" s="27" t="s">
        <v>25</v>
      </c>
      <c r="E585" s="27" t="s">
        <v>26</v>
      </c>
      <c r="F585" s="91" t="s">
        <v>582</v>
      </c>
      <c r="G585" s="91" t="s">
        <v>629</v>
      </c>
      <c r="H585" s="91" t="s">
        <v>227</v>
      </c>
      <c r="I585" s="91">
        <v>2</v>
      </c>
      <c r="J585" s="91" t="s">
        <v>584</v>
      </c>
      <c r="K585" s="27" t="s">
        <v>31</v>
      </c>
      <c r="L585" s="91">
        <v>2</v>
      </c>
      <c r="M585" s="27">
        <f t="shared" si="23"/>
        <v>260</v>
      </c>
      <c r="N585" s="179"/>
      <c r="O585" s="24" t="s">
        <v>32</v>
      </c>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row>
    <row r="586" s="276" customFormat="1" customHeight="1" spans="1:44">
      <c r="A586" s="27">
        <v>581</v>
      </c>
      <c r="B586" s="27" t="s">
        <v>23</v>
      </c>
      <c r="C586" s="27" t="s">
        <v>24</v>
      </c>
      <c r="D586" s="27" t="s">
        <v>25</v>
      </c>
      <c r="E586" s="27" t="s">
        <v>26</v>
      </c>
      <c r="F586" s="91" t="s">
        <v>582</v>
      </c>
      <c r="G586" s="91" t="s">
        <v>630</v>
      </c>
      <c r="H586" s="91" t="s">
        <v>227</v>
      </c>
      <c r="I586" s="91">
        <v>4</v>
      </c>
      <c r="J586" s="91" t="s">
        <v>584</v>
      </c>
      <c r="K586" s="27" t="s">
        <v>31</v>
      </c>
      <c r="L586" s="91">
        <v>4</v>
      </c>
      <c r="M586" s="27">
        <f t="shared" si="23"/>
        <v>520</v>
      </c>
      <c r="N586" s="179"/>
      <c r="O586" s="24" t="s">
        <v>32</v>
      </c>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row>
    <row r="587" s="276" customFormat="1" customHeight="1" spans="1:44">
      <c r="A587" s="27">
        <v>582</v>
      </c>
      <c r="B587" s="27" t="s">
        <v>23</v>
      </c>
      <c r="C587" s="27" t="s">
        <v>24</v>
      </c>
      <c r="D587" s="27" t="s">
        <v>25</v>
      </c>
      <c r="E587" s="27" t="s">
        <v>26</v>
      </c>
      <c r="F587" s="91" t="s">
        <v>582</v>
      </c>
      <c r="G587" s="91" t="s">
        <v>631</v>
      </c>
      <c r="H587" s="91" t="s">
        <v>227</v>
      </c>
      <c r="I587" s="91">
        <v>3</v>
      </c>
      <c r="J587" s="91" t="s">
        <v>584</v>
      </c>
      <c r="K587" s="27" t="s">
        <v>31</v>
      </c>
      <c r="L587" s="91">
        <v>3</v>
      </c>
      <c r="M587" s="27">
        <f t="shared" si="23"/>
        <v>390</v>
      </c>
      <c r="N587" s="179"/>
      <c r="O587" s="24" t="s">
        <v>32</v>
      </c>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row>
    <row r="588" s="276" customFormat="1" customHeight="1" spans="1:44">
      <c r="A588" s="27">
        <v>583</v>
      </c>
      <c r="B588" s="27" t="s">
        <v>23</v>
      </c>
      <c r="C588" s="27" t="s">
        <v>24</v>
      </c>
      <c r="D588" s="27" t="s">
        <v>25</v>
      </c>
      <c r="E588" s="27" t="s">
        <v>26</v>
      </c>
      <c r="F588" s="91" t="s">
        <v>582</v>
      </c>
      <c r="G588" s="91" t="s">
        <v>632</v>
      </c>
      <c r="H588" s="91" t="s">
        <v>227</v>
      </c>
      <c r="I588" s="91">
        <v>3</v>
      </c>
      <c r="J588" s="91" t="s">
        <v>584</v>
      </c>
      <c r="K588" s="27" t="s">
        <v>31</v>
      </c>
      <c r="L588" s="91">
        <v>3</v>
      </c>
      <c r="M588" s="27">
        <f t="shared" si="23"/>
        <v>390</v>
      </c>
      <c r="N588" s="179"/>
      <c r="O588" s="24" t="s">
        <v>32</v>
      </c>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row>
    <row r="589" s="276" customFormat="1" customHeight="1" spans="1:44">
      <c r="A589" s="27">
        <v>584</v>
      </c>
      <c r="B589" s="27" t="s">
        <v>23</v>
      </c>
      <c r="C589" s="27" t="s">
        <v>24</v>
      </c>
      <c r="D589" s="27" t="s">
        <v>25</v>
      </c>
      <c r="E589" s="27" t="s">
        <v>26</v>
      </c>
      <c r="F589" s="91" t="s">
        <v>582</v>
      </c>
      <c r="G589" s="91" t="s">
        <v>633</v>
      </c>
      <c r="H589" s="91" t="s">
        <v>227</v>
      </c>
      <c r="I589" s="91">
        <v>5</v>
      </c>
      <c r="J589" s="91" t="s">
        <v>584</v>
      </c>
      <c r="K589" s="27" t="s">
        <v>31</v>
      </c>
      <c r="L589" s="91">
        <v>5</v>
      </c>
      <c r="M589" s="27">
        <f t="shared" si="23"/>
        <v>650</v>
      </c>
      <c r="N589" s="179"/>
      <c r="O589" s="24" t="s">
        <v>32</v>
      </c>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row>
    <row r="590" s="276" customFormat="1" customHeight="1" spans="1:44">
      <c r="A590" s="27">
        <v>585</v>
      </c>
      <c r="B590" s="27" t="s">
        <v>23</v>
      </c>
      <c r="C590" s="27" t="s">
        <v>24</v>
      </c>
      <c r="D590" s="27" t="s">
        <v>25</v>
      </c>
      <c r="E590" s="27" t="s">
        <v>26</v>
      </c>
      <c r="F590" s="91" t="s">
        <v>582</v>
      </c>
      <c r="G590" s="91" t="s">
        <v>634</v>
      </c>
      <c r="H590" s="91" t="s">
        <v>227</v>
      </c>
      <c r="I590" s="91">
        <v>4</v>
      </c>
      <c r="J590" s="91" t="s">
        <v>584</v>
      </c>
      <c r="K590" s="27" t="s">
        <v>31</v>
      </c>
      <c r="L590" s="91">
        <v>4</v>
      </c>
      <c r="M590" s="27">
        <f t="shared" si="23"/>
        <v>520</v>
      </c>
      <c r="N590" s="179"/>
      <c r="O590" s="24" t="s">
        <v>32</v>
      </c>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row>
    <row r="591" s="276" customFormat="1" customHeight="1" spans="1:44">
      <c r="A591" s="27">
        <v>586</v>
      </c>
      <c r="B591" s="27" t="s">
        <v>23</v>
      </c>
      <c r="C591" s="27" t="s">
        <v>24</v>
      </c>
      <c r="D591" s="27" t="s">
        <v>25</v>
      </c>
      <c r="E591" s="27" t="s">
        <v>26</v>
      </c>
      <c r="F591" s="91" t="s">
        <v>582</v>
      </c>
      <c r="G591" s="91" t="s">
        <v>635</v>
      </c>
      <c r="H591" s="91" t="s">
        <v>227</v>
      </c>
      <c r="I591" s="91">
        <v>1</v>
      </c>
      <c r="J591" s="91" t="s">
        <v>584</v>
      </c>
      <c r="K591" s="27" t="s">
        <v>31</v>
      </c>
      <c r="L591" s="91">
        <v>1</v>
      </c>
      <c r="M591" s="27">
        <f t="shared" si="23"/>
        <v>130</v>
      </c>
      <c r="N591" s="179"/>
      <c r="O591" s="24" t="s">
        <v>32</v>
      </c>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row>
    <row r="592" s="276" customFormat="1" customHeight="1" spans="1:44">
      <c r="A592" s="27">
        <v>587</v>
      </c>
      <c r="B592" s="27" t="s">
        <v>23</v>
      </c>
      <c r="C592" s="27" t="s">
        <v>24</v>
      </c>
      <c r="D592" s="27" t="s">
        <v>25</v>
      </c>
      <c r="E592" s="27" t="s">
        <v>26</v>
      </c>
      <c r="F592" s="91" t="s">
        <v>582</v>
      </c>
      <c r="G592" s="91" t="s">
        <v>636</v>
      </c>
      <c r="H592" s="91" t="s">
        <v>227</v>
      </c>
      <c r="I592" s="91">
        <v>6</v>
      </c>
      <c r="J592" s="91" t="s">
        <v>584</v>
      </c>
      <c r="K592" s="27" t="s">
        <v>31</v>
      </c>
      <c r="L592" s="91">
        <v>6</v>
      </c>
      <c r="M592" s="27">
        <f t="shared" si="23"/>
        <v>780</v>
      </c>
      <c r="N592" s="179"/>
      <c r="O592" s="24" t="s">
        <v>32</v>
      </c>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row>
    <row r="593" s="276" customFormat="1" customHeight="1" spans="1:44">
      <c r="A593" s="27">
        <v>588</v>
      </c>
      <c r="B593" s="27" t="s">
        <v>23</v>
      </c>
      <c r="C593" s="27" t="s">
        <v>24</v>
      </c>
      <c r="D593" s="27" t="s">
        <v>25</v>
      </c>
      <c r="E593" s="27" t="s">
        <v>26</v>
      </c>
      <c r="F593" s="91" t="s">
        <v>582</v>
      </c>
      <c r="G593" s="91" t="s">
        <v>637</v>
      </c>
      <c r="H593" s="91" t="s">
        <v>227</v>
      </c>
      <c r="I593" s="91">
        <v>4</v>
      </c>
      <c r="J593" s="91" t="s">
        <v>584</v>
      </c>
      <c r="K593" s="27" t="s">
        <v>31</v>
      </c>
      <c r="L593" s="91">
        <v>4</v>
      </c>
      <c r="M593" s="27">
        <f t="shared" si="23"/>
        <v>520</v>
      </c>
      <c r="N593" s="179"/>
      <c r="O593" s="24" t="s">
        <v>32</v>
      </c>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row>
    <row r="594" s="276" customFormat="1" customHeight="1" spans="1:44">
      <c r="A594" s="27">
        <v>589</v>
      </c>
      <c r="B594" s="27" t="s">
        <v>23</v>
      </c>
      <c r="C594" s="27" t="s">
        <v>24</v>
      </c>
      <c r="D594" s="27" t="s">
        <v>25</v>
      </c>
      <c r="E594" s="27" t="s">
        <v>26</v>
      </c>
      <c r="F594" s="91" t="s">
        <v>582</v>
      </c>
      <c r="G594" s="91" t="s">
        <v>638</v>
      </c>
      <c r="H594" s="91" t="s">
        <v>227</v>
      </c>
      <c r="I594" s="91">
        <v>6</v>
      </c>
      <c r="J594" s="91" t="s">
        <v>584</v>
      </c>
      <c r="K594" s="27" t="s">
        <v>31</v>
      </c>
      <c r="L594" s="91">
        <v>6</v>
      </c>
      <c r="M594" s="27">
        <f t="shared" si="23"/>
        <v>780</v>
      </c>
      <c r="N594" s="179"/>
      <c r="O594" s="24" t="s">
        <v>32</v>
      </c>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row>
    <row r="595" s="276" customFormat="1" customHeight="1" spans="1:44">
      <c r="A595" s="27">
        <v>590</v>
      </c>
      <c r="B595" s="27" t="s">
        <v>23</v>
      </c>
      <c r="C595" s="27" t="s">
        <v>24</v>
      </c>
      <c r="D595" s="27" t="s">
        <v>25</v>
      </c>
      <c r="E595" s="27" t="s">
        <v>26</v>
      </c>
      <c r="F595" s="91" t="s">
        <v>582</v>
      </c>
      <c r="G595" s="91" t="s">
        <v>639</v>
      </c>
      <c r="H595" s="91" t="s">
        <v>227</v>
      </c>
      <c r="I595" s="91">
        <v>3</v>
      </c>
      <c r="J595" s="91" t="s">
        <v>584</v>
      </c>
      <c r="K595" s="27" t="s">
        <v>31</v>
      </c>
      <c r="L595" s="91">
        <v>3</v>
      </c>
      <c r="M595" s="27">
        <f t="shared" si="23"/>
        <v>390</v>
      </c>
      <c r="N595" s="179"/>
      <c r="O595" s="24" t="s">
        <v>32</v>
      </c>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row>
    <row r="596" s="276" customFormat="1" customHeight="1" spans="1:44">
      <c r="A596" s="27">
        <v>591</v>
      </c>
      <c r="B596" s="27" t="s">
        <v>23</v>
      </c>
      <c r="C596" s="27" t="s">
        <v>24</v>
      </c>
      <c r="D596" s="27" t="s">
        <v>25</v>
      </c>
      <c r="E596" s="27" t="s">
        <v>26</v>
      </c>
      <c r="F596" s="91" t="s">
        <v>582</v>
      </c>
      <c r="G596" s="91" t="s">
        <v>640</v>
      </c>
      <c r="H596" s="91" t="s">
        <v>227</v>
      </c>
      <c r="I596" s="91">
        <v>1</v>
      </c>
      <c r="J596" s="91" t="s">
        <v>584</v>
      </c>
      <c r="K596" s="27" t="s">
        <v>31</v>
      </c>
      <c r="L596" s="91">
        <v>1</v>
      </c>
      <c r="M596" s="27">
        <f t="shared" si="23"/>
        <v>130</v>
      </c>
      <c r="N596" s="179"/>
      <c r="O596" s="24" t="s">
        <v>32</v>
      </c>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row>
    <row r="597" s="277" customFormat="1" customHeight="1" spans="1:44">
      <c r="A597" s="27">
        <v>592</v>
      </c>
      <c r="B597" s="27" t="s">
        <v>23</v>
      </c>
      <c r="C597" s="27" t="s">
        <v>24</v>
      </c>
      <c r="D597" s="27" t="s">
        <v>25</v>
      </c>
      <c r="E597" s="27" t="s">
        <v>26</v>
      </c>
      <c r="F597" s="91" t="s">
        <v>582</v>
      </c>
      <c r="G597" s="91" t="s">
        <v>641</v>
      </c>
      <c r="H597" s="91" t="s">
        <v>227</v>
      </c>
      <c r="I597" s="91">
        <v>1</v>
      </c>
      <c r="J597" s="91" t="s">
        <v>584</v>
      </c>
      <c r="K597" s="27" t="s">
        <v>31</v>
      </c>
      <c r="L597" s="91">
        <v>1</v>
      </c>
      <c r="M597" s="27">
        <f t="shared" si="23"/>
        <v>130</v>
      </c>
      <c r="N597" s="179"/>
      <c r="O597" s="24" t="s">
        <v>32</v>
      </c>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row>
    <row r="598" s="276" customFormat="1" customHeight="1" spans="1:44">
      <c r="A598" s="27">
        <v>593</v>
      </c>
      <c r="B598" s="27" t="s">
        <v>23</v>
      </c>
      <c r="C598" s="27" t="s">
        <v>24</v>
      </c>
      <c r="D598" s="27" t="s">
        <v>25</v>
      </c>
      <c r="E598" s="27" t="s">
        <v>26</v>
      </c>
      <c r="F598" s="91" t="s">
        <v>582</v>
      </c>
      <c r="G598" s="91" t="s">
        <v>642</v>
      </c>
      <c r="H598" s="91" t="s">
        <v>227</v>
      </c>
      <c r="I598" s="91">
        <v>3</v>
      </c>
      <c r="J598" s="91" t="s">
        <v>584</v>
      </c>
      <c r="K598" s="27" t="s">
        <v>31</v>
      </c>
      <c r="L598" s="91">
        <v>3</v>
      </c>
      <c r="M598" s="27">
        <f t="shared" si="23"/>
        <v>390</v>
      </c>
      <c r="N598" s="179"/>
      <c r="O598" s="24" t="s">
        <v>32</v>
      </c>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row>
    <row r="599" s="276" customFormat="1" customHeight="1" spans="1:44">
      <c r="A599" s="27">
        <v>594</v>
      </c>
      <c r="B599" s="27" t="s">
        <v>23</v>
      </c>
      <c r="C599" s="27" t="s">
        <v>24</v>
      </c>
      <c r="D599" s="27" t="s">
        <v>25</v>
      </c>
      <c r="E599" s="27" t="s">
        <v>26</v>
      </c>
      <c r="F599" s="91" t="s">
        <v>582</v>
      </c>
      <c r="G599" s="91" t="s">
        <v>643</v>
      </c>
      <c r="H599" s="91" t="s">
        <v>227</v>
      </c>
      <c r="I599" s="91">
        <v>2</v>
      </c>
      <c r="J599" s="91" t="s">
        <v>584</v>
      </c>
      <c r="K599" s="27" t="s">
        <v>31</v>
      </c>
      <c r="L599" s="91">
        <v>2</v>
      </c>
      <c r="M599" s="27">
        <f t="shared" si="23"/>
        <v>260</v>
      </c>
      <c r="N599" s="179"/>
      <c r="O599" s="24" t="s">
        <v>32</v>
      </c>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row>
    <row r="600" s="276" customFormat="1" customHeight="1" spans="1:44">
      <c r="A600" s="27">
        <v>595</v>
      </c>
      <c r="B600" s="27" t="s">
        <v>23</v>
      </c>
      <c r="C600" s="27" t="s">
        <v>24</v>
      </c>
      <c r="D600" s="27" t="s">
        <v>25</v>
      </c>
      <c r="E600" s="27" t="s">
        <v>26</v>
      </c>
      <c r="F600" s="91" t="s">
        <v>582</v>
      </c>
      <c r="G600" s="91" t="s">
        <v>644</v>
      </c>
      <c r="H600" s="91" t="s">
        <v>227</v>
      </c>
      <c r="I600" s="91">
        <v>1</v>
      </c>
      <c r="J600" s="91" t="s">
        <v>584</v>
      </c>
      <c r="K600" s="27" t="s">
        <v>31</v>
      </c>
      <c r="L600" s="91">
        <v>1</v>
      </c>
      <c r="M600" s="27">
        <f t="shared" si="23"/>
        <v>130</v>
      </c>
      <c r="N600" s="179"/>
      <c r="O600" s="24" t="s">
        <v>32</v>
      </c>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row>
    <row r="601" s="276" customFormat="1" customHeight="1" spans="1:44">
      <c r="A601" s="27">
        <v>596</v>
      </c>
      <c r="B601" s="27" t="s">
        <v>23</v>
      </c>
      <c r="C601" s="27" t="s">
        <v>24</v>
      </c>
      <c r="D601" s="27" t="s">
        <v>25</v>
      </c>
      <c r="E601" s="27" t="s">
        <v>26</v>
      </c>
      <c r="F601" s="91" t="s">
        <v>582</v>
      </c>
      <c r="G601" s="91" t="s">
        <v>645</v>
      </c>
      <c r="H601" s="91" t="s">
        <v>227</v>
      </c>
      <c r="I601" s="91">
        <v>3</v>
      </c>
      <c r="J601" s="91" t="s">
        <v>584</v>
      </c>
      <c r="K601" s="27" t="s">
        <v>31</v>
      </c>
      <c r="L601" s="91">
        <v>3</v>
      </c>
      <c r="M601" s="27">
        <f t="shared" si="23"/>
        <v>390</v>
      </c>
      <c r="N601" s="179"/>
      <c r="O601" s="24" t="s">
        <v>32</v>
      </c>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row>
    <row r="602" s="276" customFormat="1" customHeight="1" spans="1:44">
      <c r="A602" s="27">
        <v>597</v>
      </c>
      <c r="B602" s="27" t="s">
        <v>23</v>
      </c>
      <c r="C602" s="27" t="s">
        <v>24</v>
      </c>
      <c r="D602" s="27" t="s">
        <v>25</v>
      </c>
      <c r="E602" s="27" t="s">
        <v>26</v>
      </c>
      <c r="F602" s="91" t="s">
        <v>582</v>
      </c>
      <c r="G602" s="91" t="s">
        <v>646</v>
      </c>
      <c r="H602" s="91" t="s">
        <v>227</v>
      </c>
      <c r="I602" s="91">
        <v>5</v>
      </c>
      <c r="J602" s="91" t="s">
        <v>584</v>
      </c>
      <c r="K602" s="27" t="s">
        <v>31</v>
      </c>
      <c r="L602" s="91">
        <v>5</v>
      </c>
      <c r="M602" s="27">
        <f t="shared" si="23"/>
        <v>650</v>
      </c>
      <c r="N602" s="179"/>
      <c r="O602" s="24" t="s">
        <v>32</v>
      </c>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row>
    <row r="603" s="276" customFormat="1" customHeight="1" spans="1:44">
      <c r="A603" s="27">
        <v>598</v>
      </c>
      <c r="B603" s="27" t="s">
        <v>23</v>
      </c>
      <c r="C603" s="27" t="s">
        <v>24</v>
      </c>
      <c r="D603" s="27" t="s">
        <v>25</v>
      </c>
      <c r="E603" s="27" t="s">
        <v>26</v>
      </c>
      <c r="F603" s="91" t="s">
        <v>582</v>
      </c>
      <c r="G603" s="91" t="s">
        <v>647</v>
      </c>
      <c r="H603" s="91" t="s">
        <v>227</v>
      </c>
      <c r="I603" s="91">
        <v>6</v>
      </c>
      <c r="J603" s="91" t="s">
        <v>584</v>
      </c>
      <c r="K603" s="27" t="s">
        <v>31</v>
      </c>
      <c r="L603" s="91">
        <v>6</v>
      </c>
      <c r="M603" s="27">
        <f t="shared" si="23"/>
        <v>780</v>
      </c>
      <c r="N603" s="179"/>
      <c r="O603" s="24" t="s">
        <v>32</v>
      </c>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row>
    <row r="604" s="276" customFormat="1" customHeight="1" spans="1:44">
      <c r="A604" s="27">
        <v>599</v>
      </c>
      <c r="B604" s="27" t="s">
        <v>23</v>
      </c>
      <c r="C604" s="27" t="s">
        <v>24</v>
      </c>
      <c r="D604" s="27" t="s">
        <v>25</v>
      </c>
      <c r="E604" s="27" t="s">
        <v>26</v>
      </c>
      <c r="F604" s="91" t="s">
        <v>582</v>
      </c>
      <c r="G604" s="91" t="s">
        <v>648</v>
      </c>
      <c r="H604" s="91" t="s">
        <v>227</v>
      </c>
      <c r="I604" s="91">
        <v>2</v>
      </c>
      <c r="J604" s="91" t="s">
        <v>584</v>
      </c>
      <c r="K604" s="27" t="s">
        <v>31</v>
      </c>
      <c r="L604" s="91">
        <v>2</v>
      </c>
      <c r="M604" s="27">
        <f t="shared" si="23"/>
        <v>260</v>
      </c>
      <c r="N604" s="179"/>
      <c r="O604" s="24" t="s">
        <v>32</v>
      </c>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row>
    <row r="605" s="277" customFormat="1" customHeight="1" spans="1:44">
      <c r="A605" s="27">
        <v>600</v>
      </c>
      <c r="B605" s="27" t="s">
        <v>23</v>
      </c>
      <c r="C605" s="27" t="s">
        <v>24</v>
      </c>
      <c r="D605" s="27" t="s">
        <v>25</v>
      </c>
      <c r="E605" s="27" t="s">
        <v>26</v>
      </c>
      <c r="F605" s="91" t="s">
        <v>582</v>
      </c>
      <c r="G605" s="91" t="s">
        <v>649</v>
      </c>
      <c r="H605" s="91" t="s">
        <v>227</v>
      </c>
      <c r="I605" s="91">
        <v>2</v>
      </c>
      <c r="J605" s="91" t="s">
        <v>584</v>
      </c>
      <c r="K605" s="27" t="s">
        <v>31</v>
      </c>
      <c r="L605" s="91">
        <v>2</v>
      </c>
      <c r="M605" s="27">
        <f t="shared" si="23"/>
        <v>260</v>
      </c>
      <c r="N605" s="179"/>
      <c r="O605" s="24" t="s">
        <v>32</v>
      </c>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row>
    <row r="606" s="276" customFormat="1" customHeight="1" spans="1:44">
      <c r="A606" s="27">
        <v>601</v>
      </c>
      <c r="B606" s="27" t="s">
        <v>23</v>
      </c>
      <c r="C606" s="27" t="s">
        <v>24</v>
      </c>
      <c r="D606" s="27" t="s">
        <v>25</v>
      </c>
      <c r="E606" s="27" t="s">
        <v>26</v>
      </c>
      <c r="F606" s="91" t="s">
        <v>582</v>
      </c>
      <c r="G606" s="91" t="s">
        <v>650</v>
      </c>
      <c r="H606" s="91" t="s">
        <v>227</v>
      </c>
      <c r="I606" s="91">
        <v>3</v>
      </c>
      <c r="J606" s="91" t="s">
        <v>584</v>
      </c>
      <c r="K606" s="27" t="s">
        <v>31</v>
      </c>
      <c r="L606" s="91">
        <v>3</v>
      </c>
      <c r="M606" s="27">
        <f t="shared" si="23"/>
        <v>390</v>
      </c>
      <c r="N606" s="179"/>
      <c r="O606" s="24" t="s">
        <v>32</v>
      </c>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row>
    <row r="607" s="276" customFormat="1" customHeight="1" spans="1:44">
      <c r="A607" s="27">
        <v>602</v>
      </c>
      <c r="B607" s="27" t="s">
        <v>23</v>
      </c>
      <c r="C607" s="27" t="s">
        <v>24</v>
      </c>
      <c r="D607" s="27" t="s">
        <v>25</v>
      </c>
      <c r="E607" s="27" t="s">
        <v>26</v>
      </c>
      <c r="F607" s="91" t="s">
        <v>582</v>
      </c>
      <c r="G607" s="91" t="s">
        <v>566</v>
      </c>
      <c r="H607" s="91" t="s">
        <v>227</v>
      </c>
      <c r="I607" s="91">
        <v>4</v>
      </c>
      <c r="J607" s="91" t="s">
        <v>584</v>
      </c>
      <c r="K607" s="27" t="s">
        <v>31</v>
      </c>
      <c r="L607" s="91">
        <v>4</v>
      </c>
      <c r="M607" s="27">
        <f t="shared" si="23"/>
        <v>520</v>
      </c>
      <c r="N607" s="179"/>
      <c r="O607" s="24" t="s">
        <v>32</v>
      </c>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row>
    <row r="608" s="277" customFormat="1" customHeight="1" spans="1:44">
      <c r="A608" s="27">
        <v>603</v>
      </c>
      <c r="B608" s="27" t="s">
        <v>23</v>
      </c>
      <c r="C608" s="27" t="s">
        <v>24</v>
      </c>
      <c r="D608" s="27" t="s">
        <v>25</v>
      </c>
      <c r="E608" s="27" t="s">
        <v>26</v>
      </c>
      <c r="F608" s="91" t="s">
        <v>582</v>
      </c>
      <c r="G608" s="91" t="s">
        <v>651</v>
      </c>
      <c r="H608" s="91" t="s">
        <v>227</v>
      </c>
      <c r="I608" s="91">
        <v>1</v>
      </c>
      <c r="J608" s="91" t="s">
        <v>584</v>
      </c>
      <c r="K608" s="27" t="s">
        <v>31</v>
      </c>
      <c r="L608" s="91">
        <v>1</v>
      </c>
      <c r="M608" s="27">
        <f t="shared" si="23"/>
        <v>130</v>
      </c>
      <c r="N608" s="179"/>
      <c r="O608" s="24" t="s">
        <v>32</v>
      </c>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row>
    <row r="609" s="277" customFormat="1" customHeight="1" spans="1:44">
      <c r="A609" s="27">
        <v>604</v>
      </c>
      <c r="B609" s="27" t="s">
        <v>23</v>
      </c>
      <c r="C609" s="27" t="s">
        <v>24</v>
      </c>
      <c r="D609" s="27" t="s">
        <v>25</v>
      </c>
      <c r="E609" s="27" t="s">
        <v>26</v>
      </c>
      <c r="F609" s="91" t="s">
        <v>582</v>
      </c>
      <c r="G609" s="91" t="s">
        <v>652</v>
      </c>
      <c r="H609" s="91" t="s">
        <v>227</v>
      </c>
      <c r="I609" s="91">
        <v>5</v>
      </c>
      <c r="J609" s="91" t="s">
        <v>584</v>
      </c>
      <c r="K609" s="27" t="s">
        <v>31</v>
      </c>
      <c r="L609" s="91">
        <v>5</v>
      </c>
      <c r="M609" s="27">
        <f t="shared" si="23"/>
        <v>650</v>
      </c>
      <c r="N609" s="179"/>
      <c r="O609" s="24" t="s">
        <v>32</v>
      </c>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row>
    <row r="610" s="276" customFormat="1" customHeight="1" spans="1:44">
      <c r="A610" s="27">
        <v>605</v>
      </c>
      <c r="B610" s="27" t="s">
        <v>23</v>
      </c>
      <c r="C610" s="27" t="s">
        <v>24</v>
      </c>
      <c r="D610" s="27" t="s">
        <v>25</v>
      </c>
      <c r="E610" s="27" t="s">
        <v>26</v>
      </c>
      <c r="F610" s="91" t="s">
        <v>582</v>
      </c>
      <c r="G610" s="91" t="s">
        <v>653</v>
      </c>
      <c r="H610" s="91" t="s">
        <v>227</v>
      </c>
      <c r="I610" s="91">
        <v>2</v>
      </c>
      <c r="J610" s="91" t="s">
        <v>584</v>
      </c>
      <c r="K610" s="27" t="s">
        <v>31</v>
      </c>
      <c r="L610" s="91">
        <v>2</v>
      </c>
      <c r="M610" s="27">
        <f t="shared" si="23"/>
        <v>260</v>
      </c>
      <c r="N610" s="179"/>
      <c r="O610" s="24" t="s">
        <v>32</v>
      </c>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row>
    <row r="611" s="277" customFormat="1" customHeight="1" spans="1:44">
      <c r="A611" s="27">
        <v>606</v>
      </c>
      <c r="B611" s="27" t="s">
        <v>23</v>
      </c>
      <c r="C611" s="27" t="s">
        <v>24</v>
      </c>
      <c r="D611" s="27" t="s">
        <v>25</v>
      </c>
      <c r="E611" s="27" t="s">
        <v>26</v>
      </c>
      <c r="F611" s="91" t="s">
        <v>582</v>
      </c>
      <c r="G611" s="91" t="s">
        <v>654</v>
      </c>
      <c r="H611" s="91" t="s">
        <v>227</v>
      </c>
      <c r="I611" s="91">
        <v>1</v>
      </c>
      <c r="J611" s="91" t="s">
        <v>584</v>
      </c>
      <c r="K611" s="27" t="s">
        <v>31</v>
      </c>
      <c r="L611" s="91">
        <v>1</v>
      </c>
      <c r="M611" s="27">
        <f t="shared" si="23"/>
        <v>130</v>
      </c>
      <c r="N611" s="179"/>
      <c r="O611" s="24" t="s">
        <v>32</v>
      </c>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row>
    <row r="612" s="277" customFormat="1" customHeight="1" spans="1:44">
      <c r="A612" s="27">
        <v>607</v>
      </c>
      <c r="B612" s="27" t="s">
        <v>23</v>
      </c>
      <c r="C612" s="27" t="s">
        <v>24</v>
      </c>
      <c r="D612" s="27" t="s">
        <v>25</v>
      </c>
      <c r="E612" s="27" t="s">
        <v>26</v>
      </c>
      <c r="F612" s="91" t="s">
        <v>582</v>
      </c>
      <c r="G612" s="91" t="s">
        <v>655</v>
      </c>
      <c r="H612" s="91" t="s">
        <v>227</v>
      </c>
      <c r="I612" s="91">
        <v>2</v>
      </c>
      <c r="J612" s="91" t="s">
        <v>584</v>
      </c>
      <c r="K612" s="27" t="s">
        <v>31</v>
      </c>
      <c r="L612" s="91">
        <v>2</v>
      </c>
      <c r="M612" s="27">
        <f t="shared" si="23"/>
        <v>260</v>
      </c>
      <c r="N612" s="179"/>
      <c r="O612" s="24" t="s">
        <v>32</v>
      </c>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row>
    <row r="613" s="276" customFormat="1" customHeight="1" spans="1:44">
      <c r="A613" s="27">
        <v>608</v>
      </c>
      <c r="B613" s="27" t="s">
        <v>23</v>
      </c>
      <c r="C613" s="27" t="s">
        <v>24</v>
      </c>
      <c r="D613" s="27" t="s">
        <v>25</v>
      </c>
      <c r="E613" s="27" t="s">
        <v>26</v>
      </c>
      <c r="F613" s="91" t="s">
        <v>582</v>
      </c>
      <c r="G613" s="91" t="s">
        <v>656</v>
      </c>
      <c r="H613" s="91" t="s">
        <v>227</v>
      </c>
      <c r="I613" s="91">
        <v>3</v>
      </c>
      <c r="J613" s="91" t="s">
        <v>584</v>
      </c>
      <c r="K613" s="27" t="s">
        <v>31</v>
      </c>
      <c r="L613" s="91">
        <v>3</v>
      </c>
      <c r="M613" s="27">
        <f t="shared" si="23"/>
        <v>390</v>
      </c>
      <c r="N613" s="179"/>
      <c r="O613" s="24" t="s">
        <v>32</v>
      </c>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row>
    <row r="614" s="277" customFormat="1" customHeight="1" spans="1:44">
      <c r="A614" s="27">
        <v>609</v>
      </c>
      <c r="B614" s="27" t="s">
        <v>23</v>
      </c>
      <c r="C614" s="27" t="s">
        <v>24</v>
      </c>
      <c r="D614" s="27" t="s">
        <v>25</v>
      </c>
      <c r="E614" s="27" t="s">
        <v>26</v>
      </c>
      <c r="F614" s="91" t="s">
        <v>582</v>
      </c>
      <c r="G614" s="91" t="s">
        <v>657</v>
      </c>
      <c r="H614" s="91" t="s">
        <v>227</v>
      </c>
      <c r="I614" s="91">
        <v>5</v>
      </c>
      <c r="J614" s="91" t="s">
        <v>584</v>
      </c>
      <c r="K614" s="27" t="s">
        <v>31</v>
      </c>
      <c r="L614" s="91">
        <v>5</v>
      </c>
      <c r="M614" s="27">
        <f t="shared" si="23"/>
        <v>650</v>
      </c>
      <c r="N614" s="179"/>
      <c r="O614" s="24" t="s">
        <v>32</v>
      </c>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row>
    <row r="615" s="276" customFormat="1" customHeight="1" spans="1:44">
      <c r="A615" s="27">
        <v>610</v>
      </c>
      <c r="B615" s="27" t="s">
        <v>23</v>
      </c>
      <c r="C615" s="27" t="s">
        <v>24</v>
      </c>
      <c r="D615" s="27" t="s">
        <v>25</v>
      </c>
      <c r="E615" s="27" t="s">
        <v>26</v>
      </c>
      <c r="F615" s="91" t="s">
        <v>582</v>
      </c>
      <c r="G615" s="91" t="s">
        <v>658</v>
      </c>
      <c r="H615" s="91" t="s">
        <v>227</v>
      </c>
      <c r="I615" s="91">
        <v>3</v>
      </c>
      <c r="J615" s="91" t="s">
        <v>584</v>
      </c>
      <c r="K615" s="27" t="s">
        <v>31</v>
      </c>
      <c r="L615" s="91">
        <v>3</v>
      </c>
      <c r="M615" s="27">
        <f t="shared" si="23"/>
        <v>390</v>
      </c>
      <c r="N615" s="179"/>
      <c r="O615" s="24" t="s">
        <v>32</v>
      </c>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row>
    <row r="616" s="277" customFormat="1" customHeight="1" spans="1:44">
      <c r="A616" s="27">
        <v>611</v>
      </c>
      <c r="B616" s="27" t="s">
        <v>23</v>
      </c>
      <c r="C616" s="27" t="s">
        <v>24</v>
      </c>
      <c r="D616" s="27" t="s">
        <v>25</v>
      </c>
      <c r="E616" s="27" t="s">
        <v>26</v>
      </c>
      <c r="F616" s="91" t="s">
        <v>582</v>
      </c>
      <c r="G616" s="91" t="s">
        <v>659</v>
      </c>
      <c r="H616" s="91" t="s">
        <v>227</v>
      </c>
      <c r="I616" s="91">
        <v>4</v>
      </c>
      <c r="J616" s="91" t="s">
        <v>584</v>
      </c>
      <c r="K616" s="27" t="s">
        <v>31</v>
      </c>
      <c r="L616" s="91">
        <v>4</v>
      </c>
      <c r="M616" s="27">
        <f t="shared" si="23"/>
        <v>520</v>
      </c>
      <c r="N616" s="179"/>
      <c r="O616" s="24" t="s">
        <v>32</v>
      </c>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row>
    <row r="617" s="276" customFormat="1" customHeight="1" spans="1:44">
      <c r="A617" s="27">
        <v>612</v>
      </c>
      <c r="B617" s="27" t="s">
        <v>23</v>
      </c>
      <c r="C617" s="27" t="s">
        <v>24</v>
      </c>
      <c r="D617" s="27" t="s">
        <v>25</v>
      </c>
      <c r="E617" s="27" t="s">
        <v>26</v>
      </c>
      <c r="F617" s="91" t="s">
        <v>582</v>
      </c>
      <c r="G617" s="91" t="s">
        <v>660</v>
      </c>
      <c r="H617" s="91" t="s">
        <v>227</v>
      </c>
      <c r="I617" s="91">
        <v>3</v>
      </c>
      <c r="J617" s="91" t="s">
        <v>584</v>
      </c>
      <c r="K617" s="27" t="s">
        <v>31</v>
      </c>
      <c r="L617" s="91">
        <v>3</v>
      </c>
      <c r="M617" s="27">
        <f t="shared" si="23"/>
        <v>390</v>
      </c>
      <c r="N617" s="179"/>
      <c r="O617" s="24" t="s">
        <v>32</v>
      </c>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row>
    <row r="618" s="276" customFormat="1" customHeight="1" spans="1:44">
      <c r="A618" s="27">
        <v>613</v>
      </c>
      <c r="B618" s="27" t="s">
        <v>23</v>
      </c>
      <c r="C618" s="27" t="s">
        <v>24</v>
      </c>
      <c r="D618" s="27" t="s">
        <v>25</v>
      </c>
      <c r="E618" s="27" t="s">
        <v>26</v>
      </c>
      <c r="F618" s="91" t="s">
        <v>582</v>
      </c>
      <c r="G618" s="91" t="s">
        <v>661</v>
      </c>
      <c r="H618" s="91" t="s">
        <v>227</v>
      </c>
      <c r="I618" s="91">
        <v>5</v>
      </c>
      <c r="J618" s="91" t="s">
        <v>584</v>
      </c>
      <c r="K618" s="27" t="s">
        <v>31</v>
      </c>
      <c r="L618" s="91">
        <v>5</v>
      </c>
      <c r="M618" s="27">
        <f t="shared" si="23"/>
        <v>650</v>
      </c>
      <c r="N618" s="179"/>
      <c r="O618" s="24" t="s">
        <v>32</v>
      </c>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row>
    <row r="619" s="277" customFormat="1" customHeight="1" spans="1:44">
      <c r="A619" s="27">
        <v>614</v>
      </c>
      <c r="B619" s="27" t="s">
        <v>23</v>
      </c>
      <c r="C619" s="27" t="s">
        <v>24</v>
      </c>
      <c r="D619" s="27" t="s">
        <v>25</v>
      </c>
      <c r="E619" s="27" t="s">
        <v>26</v>
      </c>
      <c r="F619" s="91" t="s">
        <v>582</v>
      </c>
      <c r="G619" s="91" t="s">
        <v>662</v>
      </c>
      <c r="H619" s="91" t="s">
        <v>227</v>
      </c>
      <c r="I619" s="91">
        <v>3</v>
      </c>
      <c r="J619" s="91" t="s">
        <v>584</v>
      </c>
      <c r="K619" s="27" t="s">
        <v>31</v>
      </c>
      <c r="L619" s="91">
        <v>3</v>
      </c>
      <c r="M619" s="27">
        <f t="shared" si="23"/>
        <v>390</v>
      </c>
      <c r="N619" s="179"/>
      <c r="O619" s="24" t="s">
        <v>32</v>
      </c>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row>
    <row r="620" s="276" customFormat="1" customHeight="1" spans="1:44">
      <c r="A620" s="27">
        <v>615</v>
      </c>
      <c r="B620" s="27" t="s">
        <v>23</v>
      </c>
      <c r="C620" s="27" t="s">
        <v>24</v>
      </c>
      <c r="D620" s="27" t="s">
        <v>25</v>
      </c>
      <c r="E620" s="27" t="s">
        <v>26</v>
      </c>
      <c r="F620" s="91" t="s">
        <v>582</v>
      </c>
      <c r="G620" s="91" t="s">
        <v>663</v>
      </c>
      <c r="H620" s="91" t="s">
        <v>227</v>
      </c>
      <c r="I620" s="91">
        <v>4</v>
      </c>
      <c r="J620" s="91" t="s">
        <v>584</v>
      </c>
      <c r="K620" s="27" t="s">
        <v>31</v>
      </c>
      <c r="L620" s="91">
        <v>4</v>
      </c>
      <c r="M620" s="27">
        <f t="shared" si="23"/>
        <v>520</v>
      </c>
      <c r="N620" s="179"/>
      <c r="O620" s="24" t="s">
        <v>32</v>
      </c>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row>
    <row r="621" s="276" customFormat="1" customHeight="1" spans="1:44">
      <c r="A621" s="27">
        <v>616</v>
      </c>
      <c r="B621" s="27" t="s">
        <v>23</v>
      </c>
      <c r="C621" s="27" t="s">
        <v>24</v>
      </c>
      <c r="D621" s="27" t="s">
        <v>25</v>
      </c>
      <c r="E621" s="27" t="s">
        <v>26</v>
      </c>
      <c r="F621" s="91" t="s">
        <v>582</v>
      </c>
      <c r="G621" s="91" t="s">
        <v>664</v>
      </c>
      <c r="H621" s="91" t="s">
        <v>227</v>
      </c>
      <c r="I621" s="91">
        <v>3</v>
      </c>
      <c r="J621" s="91" t="s">
        <v>584</v>
      </c>
      <c r="K621" s="27" t="s">
        <v>31</v>
      </c>
      <c r="L621" s="91">
        <v>3</v>
      </c>
      <c r="M621" s="27">
        <f t="shared" si="23"/>
        <v>390</v>
      </c>
      <c r="N621" s="179"/>
      <c r="O621" s="24" t="s">
        <v>32</v>
      </c>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row>
    <row r="622" s="276" customFormat="1" customHeight="1" spans="1:44">
      <c r="A622" s="27">
        <v>617</v>
      </c>
      <c r="B622" s="27" t="s">
        <v>23</v>
      </c>
      <c r="C622" s="27" t="s">
        <v>24</v>
      </c>
      <c r="D622" s="27" t="s">
        <v>25</v>
      </c>
      <c r="E622" s="27" t="s">
        <v>26</v>
      </c>
      <c r="F622" s="91" t="s">
        <v>582</v>
      </c>
      <c r="G622" s="91" t="s">
        <v>665</v>
      </c>
      <c r="H622" s="91" t="s">
        <v>227</v>
      </c>
      <c r="I622" s="91">
        <v>3</v>
      </c>
      <c r="J622" s="91" t="s">
        <v>584</v>
      </c>
      <c r="K622" s="27" t="s">
        <v>31</v>
      </c>
      <c r="L622" s="91">
        <v>3</v>
      </c>
      <c r="M622" s="27">
        <f t="shared" si="23"/>
        <v>390</v>
      </c>
      <c r="N622" s="179"/>
      <c r="O622" s="24" t="s">
        <v>32</v>
      </c>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row>
    <row r="623" s="277" customFormat="1" customHeight="1" spans="1:44">
      <c r="A623" s="27">
        <v>618</v>
      </c>
      <c r="B623" s="27" t="s">
        <v>23</v>
      </c>
      <c r="C623" s="27" t="s">
        <v>24</v>
      </c>
      <c r="D623" s="27" t="s">
        <v>25</v>
      </c>
      <c r="E623" s="27" t="s">
        <v>26</v>
      </c>
      <c r="F623" s="91" t="s">
        <v>582</v>
      </c>
      <c r="G623" s="91" t="s">
        <v>666</v>
      </c>
      <c r="H623" s="91" t="s">
        <v>194</v>
      </c>
      <c r="I623" s="91">
        <v>1</v>
      </c>
      <c r="J623" s="91" t="s">
        <v>584</v>
      </c>
      <c r="K623" s="27" t="s">
        <v>31</v>
      </c>
      <c r="L623" s="91">
        <v>1</v>
      </c>
      <c r="M623" s="27">
        <f t="shared" si="23"/>
        <v>130</v>
      </c>
      <c r="N623" s="179"/>
      <c r="O623" s="24" t="s">
        <v>32</v>
      </c>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row>
    <row r="624" s="276" customFormat="1" customHeight="1" spans="1:44">
      <c r="A624" s="27">
        <v>619</v>
      </c>
      <c r="B624" s="27" t="s">
        <v>23</v>
      </c>
      <c r="C624" s="27" t="s">
        <v>24</v>
      </c>
      <c r="D624" s="27" t="s">
        <v>25</v>
      </c>
      <c r="E624" s="27" t="s">
        <v>26</v>
      </c>
      <c r="F624" s="91" t="s">
        <v>582</v>
      </c>
      <c r="G624" s="91" t="s">
        <v>667</v>
      </c>
      <c r="H624" s="91" t="s">
        <v>51</v>
      </c>
      <c r="I624" s="91">
        <v>5</v>
      </c>
      <c r="J624" s="91" t="s">
        <v>584</v>
      </c>
      <c r="K624" s="27" t="s">
        <v>31</v>
      </c>
      <c r="L624" s="91">
        <v>5</v>
      </c>
      <c r="M624" s="27">
        <f>L624*312</f>
        <v>1560</v>
      </c>
      <c r="N624" s="179"/>
      <c r="O624" s="24" t="s">
        <v>32</v>
      </c>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row>
    <row r="625" s="276" customFormat="1" customHeight="1" spans="1:44">
      <c r="A625" s="27">
        <v>620</v>
      </c>
      <c r="B625" s="27" t="s">
        <v>23</v>
      </c>
      <c r="C625" s="27" t="s">
        <v>24</v>
      </c>
      <c r="D625" s="27" t="s">
        <v>25</v>
      </c>
      <c r="E625" s="27" t="s">
        <v>26</v>
      </c>
      <c r="F625" s="91" t="s">
        <v>582</v>
      </c>
      <c r="G625" s="91" t="s">
        <v>668</v>
      </c>
      <c r="H625" s="91" t="s">
        <v>51</v>
      </c>
      <c r="I625" s="91">
        <v>4</v>
      </c>
      <c r="J625" s="91" t="s">
        <v>584</v>
      </c>
      <c r="K625" s="27" t="s">
        <v>31</v>
      </c>
      <c r="L625" s="91">
        <v>4</v>
      </c>
      <c r="M625" s="27">
        <f>L625*312</f>
        <v>1248</v>
      </c>
      <c r="N625" s="179"/>
      <c r="O625" s="24" t="s">
        <v>32</v>
      </c>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row>
    <row r="626" s="276" customFormat="1" customHeight="1" spans="1:44">
      <c r="A626" s="27">
        <v>621</v>
      </c>
      <c r="B626" s="27" t="s">
        <v>23</v>
      </c>
      <c r="C626" s="27" t="s">
        <v>24</v>
      </c>
      <c r="D626" s="27" t="s">
        <v>25</v>
      </c>
      <c r="E626" s="27" t="s">
        <v>26</v>
      </c>
      <c r="F626" s="91" t="s">
        <v>582</v>
      </c>
      <c r="G626" s="91" t="s">
        <v>669</v>
      </c>
      <c r="H626" s="91" t="s">
        <v>227</v>
      </c>
      <c r="I626" s="91">
        <v>5</v>
      </c>
      <c r="J626" s="91" t="s">
        <v>584</v>
      </c>
      <c r="K626" s="27" t="s">
        <v>31</v>
      </c>
      <c r="L626" s="91">
        <v>5</v>
      </c>
      <c r="M626" s="27">
        <f t="shared" ref="M626:M632" si="24">L626*130</f>
        <v>650</v>
      </c>
      <c r="N626" s="179"/>
      <c r="O626" s="24" t="s">
        <v>32</v>
      </c>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row>
    <row r="627" s="276" customFormat="1" customHeight="1" spans="1:44">
      <c r="A627" s="27">
        <v>622</v>
      </c>
      <c r="B627" s="27" t="s">
        <v>23</v>
      </c>
      <c r="C627" s="27" t="s">
        <v>24</v>
      </c>
      <c r="D627" s="27" t="s">
        <v>25</v>
      </c>
      <c r="E627" s="27" t="s">
        <v>26</v>
      </c>
      <c r="F627" s="91" t="s">
        <v>582</v>
      </c>
      <c r="G627" s="91" t="s">
        <v>670</v>
      </c>
      <c r="H627" s="91" t="s">
        <v>227</v>
      </c>
      <c r="I627" s="91">
        <v>3</v>
      </c>
      <c r="J627" s="91" t="s">
        <v>584</v>
      </c>
      <c r="K627" s="27" t="s">
        <v>31</v>
      </c>
      <c r="L627" s="91">
        <v>3</v>
      </c>
      <c r="M627" s="27">
        <f t="shared" si="24"/>
        <v>390</v>
      </c>
      <c r="N627" s="179"/>
      <c r="O627" s="24" t="s">
        <v>32</v>
      </c>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row>
    <row r="628" s="276" customFormat="1" customHeight="1" spans="1:44">
      <c r="A628" s="27">
        <v>623</v>
      </c>
      <c r="B628" s="27" t="s">
        <v>23</v>
      </c>
      <c r="C628" s="27" t="s">
        <v>24</v>
      </c>
      <c r="D628" s="27" t="s">
        <v>25</v>
      </c>
      <c r="E628" s="27" t="s">
        <v>26</v>
      </c>
      <c r="F628" s="91" t="s">
        <v>582</v>
      </c>
      <c r="G628" s="91" t="s">
        <v>671</v>
      </c>
      <c r="H628" s="91" t="s">
        <v>227</v>
      </c>
      <c r="I628" s="91">
        <v>3</v>
      </c>
      <c r="J628" s="91" t="s">
        <v>584</v>
      </c>
      <c r="K628" s="27" t="s">
        <v>31</v>
      </c>
      <c r="L628" s="91">
        <v>3</v>
      </c>
      <c r="M628" s="27">
        <f t="shared" si="24"/>
        <v>390</v>
      </c>
      <c r="N628" s="179"/>
      <c r="O628" s="24" t="s">
        <v>32</v>
      </c>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row>
    <row r="629" s="276" customFormat="1" customHeight="1" spans="1:44">
      <c r="A629" s="27">
        <v>624</v>
      </c>
      <c r="B629" s="27" t="s">
        <v>23</v>
      </c>
      <c r="C629" s="27" t="s">
        <v>24</v>
      </c>
      <c r="D629" s="27" t="s">
        <v>25</v>
      </c>
      <c r="E629" s="27" t="s">
        <v>26</v>
      </c>
      <c r="F629" s="91" t="s">
        <v>582</v>
      </c>
      <c r="G629" s="91" t="s">
        <v>672</v>
      </c>
      <c r="H629" s="91" t="s">
        <v>227</v>
      </c>
      <c r="I629" s="91">
        <v>5</v>
      </c>
      <c r="J629" s="91" t="s">
        <v>584</v>
      </c>
      <c r="K629" s="27" t="s">
        <v>31</v>
      </c>
      <c r="L629" s="91">
        <v>5</v>
      </c>
      <c r="M629" s="27">
        <f t="shared" si="24"/>
        <v>650</v>
      </c>
      <c r="N629" s="179"/>
      <c r="O629" s="24" t="s">
        <v>32</v>
      </c>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row>
    <row r="630" s="276" customFormat="1" customHeight="1" spans="1:44">
      <c r="A630" s="27">
        <v>625</v>
      </c>
      <c r="B630" s="27" t="s">
        <v>23</v>
      </c>
      <c r="C630" s="27" t="s">
        <v>24</v>
      </c>
      <c r="D630" s="27" t="s">
        <v>25</v>
      </c>
      <c r="E630" s="27" t="s">
        <v>26</v>
      </c>
      <c r="F630" s="91" t="s">
        <v>582</v>
      </c>
      <c r="G630" s="91" t="s">
        <v>577</v>
      </c>
      <c r="H630" s="91" t="s">
        <v>227</v>
      </c>
      <c r="I630" s="91">
        <v>3</v>
      </c>
      <c r="J630" s="91" t="s">
        <v>584</v>
      </c>
      <c r="K630" s="27" t="s">
        <v>31</v>
      </c>
      <c r="L630" s="91">
        <v>3</v>
      </c>
      <c r="M630" s="27">
        <f t="shared" si="24"/>
        <v>390</v>
      </c>
      <c r="N630" s="179"/>
      <c r="O630" s="24" t="s">
        <v>32</v>
      </c>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row>
    <row r="631" s="276" customFormat="1" customHeight="1" spans="1:44">
      <c r="A631" s="27">
        <v>626</v>
      </c>
      <c r="B631" s="27" t="s">
        <v>23</v>
      </c>
      <c r="C631" s="27" t="s">
        <v>24</v>
      </c>
      <c r="D631" s="27" t="s">
        <v>25</v>
      </c>
      <c r="E631" s="27" t="s">
        <v>26</v>
      </c>
      <c r="F631" s="91" t="s">
        <v>582</v>
      </c>
      <c r="G631" s="91" t="s">
        <v>673</v>
      </c>
      <c r="H631" s="91" t="s">
        <v>227</v>
      </c>
      <c r="I631" s="91">
        <v>4</v>
      </c>
      <c r="J631" s="91" t="s">
        <v>584</v>
      </c>
      <c r="K631" s="27" t="s">
        <v>31</v>
      </c>
      <c r="L631" s="91">
        <v>4</v>
      </c>
      <c r="M631" s="27">
        <f t="shared" si="24"/>
        <v>520</v>
      </c>
      <c r="N631" s="179"/>
      <c r="O631" s="24" t="s">
        <v>32</v>
      </c>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row>
    <row r="632" s="276" customFormat="1" customHeight="1" spans="1:44">
      <c r="A632" s="27">
        <v>627</v>
      </c>
      <c r="B632" s="27" t="s">
        <v>23</v>
      </c>
      <c r="C632" s="27" t="s">
        <v>24</v>
      </c>
      <c r="D632" s="27" t="s">
        <v>25</v>
      </c>
      <c r="E632" s="27" t="s">
        <v>26</v>
      </c>
      <c r="F632" s="91" t="s">
        <v>582</v>
      </c>
      <c r="G632" s="91" t="s">
        <v>674</v>
      </c>
      <c r="H632" s="91" t="s">
        <v>227</v>
      </c>
      <c r="I632" s="91">
        <v>5</v>
      </c>
      <c r="J632" s="91" t="s">
        <v>584</v>
      </c>
      <c r="K632" s="27" t="s">
        <v>31</v>
      </c>
      <c r="L632" s="91">
        <v>5</v>
      </c>
      <c r="M632" s="27">
        <f t="shared" si="24"/>
        <v>650</v>
      </c>
      <c r="N632" s="179"/>
      <c r="O632" s="24" t="s">
        <v>32</v>
      </c>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row>
    <row r="633" s="276" customFormat="1" customHeight="1" spans="1:44">
      <c r="A633" s="27">
        <v>628</v>
      </c>
      <c r="B633" s="27" t="s">
        <v>23</v>
      </c>
      <c r="C633" s="27" t="s">
        <v>24</v>
      </c>
      <c r="D633" s="27" t="s">
        <v>25</v>
      </c>
      <c r="E633" s="27" t="s">
        <v>26</v>
      </c>
      <c r="F633" s="91" t="s">
        <v>582</v>
      </c>
      <c r="G633" s="91" t="s">
        <v>675</v>
      </c>
      <c r="H633" s="91" t="s">
        <v>51</v>
      </c>
      <c r="I633" s="91">
        <v>4</v>
      </c>
      <c r="J633" s="91" t="s">
        <v>584</v>
      </c>
      <c r="K633" s="27" t="s">
        <v>31</v>
      </c>
      <c r="L633" s="91">
        <v>4</v>
      </c>
      <c r="M633" s="27">
        <f>L633*312</f>
        <v>1248</v>
      </c>
      <c r="N633" s="179"/>
      <c r="O633" s="24" t="s">
        <v>32</v>
      </c>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row>
    <row r="634" s="179" customFormat="1" customHeight="1" spans="1:15">
      <c r="A634" s="27">
        <v>629</v>
      </c>
      <c r="B634" s="27" t="s">
        <v>23</v>
      </c>
      <c r="C634" s="27" t="s">
        <v>24</v>
      </c>
      <c r="D634" s="27" t="s">
        <v>25</v>
      </c>
      <c r="E634" s="27" t="s">
        <v>26</v>
      </c>
      <c r="F634" s="91" t="s">
        <v>582</v>
      </c>
      <c r="G634" s="91" t="s">
        <v>676</v>
      </c>
      <c r="H634" s="91" t="s">
        <v>227</v>
      </c>
      <c r="I634" s="91">
        <v>5</v>
      </c>
      <c r="J634" s="91" t="s">
        <v>584</v>
      </c>
      <c r="K634" s="27" t="s">
        <v>31</v>
      </c>
      <c r="L634" s="91">
        <v>5</v>
      </c>
      <c r="M634" s="27">
        <f>L634*130</f>
        <v>650</v>
      </c>
      <c r="O634" s="24" t="s">
        <v>32</v>
      </c>
    </row>
    <row r="635" s="276" customFormat="1" customHeight="1" spans="1:44">
      <c r="A635" s="27">
        <v>630</v>
      </c>
      <c r="B635" s="27" t="s">
        <v>23</v>
      </c>
      <c r="C635" s="27" t="s">
        <v>24</v>
      </c>
      <c r="D635" s="27" t="s">
        <v>25</v>
      </c>
      <c r="E635" s="27" t="s">
        <v>26</v>
      </c>
      <c r="F635" s="91" t="s">
        <v>582</v>
      </c>
      <c r="G635" s="91" t="s">
        <v>677</v>
      </c>
      <c r="H635" s="91" t="s">
        <v>51</v>
      </c>
      <c r="I635" s="91">
        <v>3</v>
      </c>
      <c r="J635" s="91" t="s">
        <v>584</v>
      </c>
      <c r="K635" s="27" t="s">
        <v>31</v>
      </c>
      <c r="L635" s="91">
        <v>3</v>
      </c>
      <c r="M635" s="27">
        <f>L635*312</f>
        <v>936</v>
      </c>
      <c r="N635" s="179"/>
      <c r="O635" s="24" t="s">
        <v>32</v>
      </c>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row>
    <row r="636" s="276" customFormat="1" customHeight="1" spans="1:44">
      <c r="A636" s="27">
        <v>631</v>
      </c>
      <c r="B636" s="27" t="s">
        <v>23</v>
      </c>
      <c r="C636" s="27" t="s">
        <v>24</v>
      </c>
      <c r="D636" s="27" t="s">
        <v>25</v>
      </c>
      <c r="E636" s="27" t="s">
        <v>26</v>
      </c>
      <c r="F636" s="91" t="s">
        <v>582</v>
      </c>
      <c r="G636" s="91" t="s">
        <v>678</v>
      </c>
      <c r="H636" s="91" t="s">
        <v>51</v>
      </c>
      <c r="I636" s="91">
        <v>1</v>
      </c>
      <c r="J636" s="91" t="s">
        <v>584</v>
      </c>
      <c r="K636" s="27" t="s">
        <v>31</v>
      </c>
      <c r="L636" s="91">
        <v>1</v>
      </c>
      <c r="M636" s="27">
        <f>L636*312</f>
        <v>312</v>
      </c>
      <c r="N636" s="179"/>
      <c r="O636" s="24" t="s">
        <v>32</v>
      </c>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row>
    <row r="637" s="276" customFormat="1" customHeight="1" spans="1:44">
      <c r="A637" s="27">
        <v>632</v>
      </c>
      <c r="B637" s="27" t="s">
        <v>23</v>
      </c>
      <c r="C637" s="27" t="s">
        <v>24</v>
      </c>
      <c r="D637" s="27" t="s">
        <v>25</v>
      </c>
      <c r="E637" s="27" t="s">
        <v>26</v>
      </c>
      <c r="F637" s="91" t="s">
        <v>582</v>
      </c>
      <c r="G637" s="91" t="s">
        <v>679</v>
      </c>
      <c r="H637" s="91" t="s">
        <v>51</v>
      </c>
      <c r="I637" s="91">
        <v>4</v>
      </c>
      <c r="J637" s="91" t="s">
        <v>584</v>
      </c>
      <c r="K637" s="27" t="s">
        <v>31</v>
      </c>
      <c r="L637" s="91">
        <v>4</v>
      </c>
      <c r="M637" s="27">
        <f>L637*312</f>
        <v>1248</v>
      </c>
      <c r="N637" s="179"/>
      <c r="O637" s="24" t="s">
        <v>32</v>
      </c>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row>
    <row r="638" s="276" customFormat="1" customHeight="1" spans="1:44">
      <c r="A638" s="27">
        <v>633</v>
      </c>
      <c r="B638" s="27" t="s">
        <v>23</v>
      </c>
      <c r="C638" s="27" t="s">
        <v>24</v>
      </c>
      <c r="D638" s="27" t="s">
        <v>25</v>
      </c>
      <c r="E638" s="27" t="s">
        <v>26</v>
      </c>
      <c r="F638" s="91" t="s">
        <v>582</v>
      </c>
      <c r="G638" s="91" t="s">
        <v>680</v>
      </c>
      <c r="H638" s="91" t="s">
        <v>51</v>
      </c>
      <c r="I638" s="91">
        <v>5</v>
      </c>
      <c r="J638" s="91" t="s">
        <v>584</v>
      </c>
      <c r="K638" s="27" t="s">
        <v>31</v>
      </c>
      <c r="L638" s="91">
        <v>5</v>
      </c>
      <c r="M638" s="27">
        <f>L638*312</f>
        <v>1560</v>
      </c>
      <c r="N638" s="179"/>
      <c r="O638" s="24" t="s">
        <v>32</v>
      </c>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row>
    <row r="639" s="179" customFormat="1" customHeight="1" spans="1:15">
      <c r="A639" s="27">
        <v>634</v>
      </c>
      <c r="B639" s="27" t="s">
        <v>23</v>
      </c>
      <c r="C639" s="27" t="s">
        <v>24</v>
      </c>
      <c r="D639" s="27" t="s">
        <v>25</v>
      </c>
      <c r="E639" s="27" t="s">
        <v>26</v>
      </c>
      <c r="F639" s="91" t="s">
        <v>582</v>
      </c>
      <c r="G639" s="91" t="s">
        <v>681</v>
      </c>
      <c r="H639" s="91" t="s">
        <v>227</v>
      </c>
      <c r="I639" s="91">
        <v>4</v>
      </c>
      <c r="J639" s="91" t="s">
        <v>584</v>
      </c>
      <c r="K639" s="27" t="s">
        <v>31</v>
      </c>
      <c r="L639" s="91">
        <v>4</v>
      </c>
      <c r="M639" s="27">
        <f t="shared" ref="M639:M646" si="25">L639*130</f>
        <v>520</v>
      </c>
      <c r="O639" s="24" t="s">
        <v>32</v>
      </c>
    </row>
    <row r="640" s="276" customFormat="1" customHeight="1" spans="1:44">
      <c r="A640" s="27">
        <v>635</v>
      </c>
      <c r="B640" s="27" t="s">
        <v>23</v>
      </c>
      <c r="C640" s="27" t="s">
        <v>24</v>
      </c>
      <c r="D640" s="27" t="s">
        <v>25</v>
      </c>
      <c r="E640" s="27" t="s">
        <v>26</v>
      </c>
      <c r="F640" s="91" t="s">
        <v>582</v>
      </c>
      <c r="G640" s="91" t="s">
        <v>682</v>
      </c>
      <c r="H640" s="91" t="s">
        <v>227</v>
      </c>
      <c r="I640" s="91">
        <v>5</v>
      </c>
      <c r="J640" s="91" t="s">
        <v>584</v>
      </c>
      <c r="K640" s="27" t="s">
        <v>31</v>
      </c>
      <c r="L640" s="91">
        <v>5</v>
      </c>
      <c r="M640" s="27">
        <f t="shared" si="25"/>
        <v>650</v>
      </c>
      <c r="N640" s="179"/>
      <c r="O640" s="24" t="s">
        <v>32</v>
      </c>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row>
    <row r="641" s="276" customFormat="1" customHeight="1" spans="1:44">
      <c r="A641" s="27">
        <v>636</v>
      </c>
      <c r="B641" s="27" t="s">
        <v>23</v>
      </c>
      <c r="C641" s="27" t="s">
        <v>24</v>
      </c>
      <c r="D641" s="27" t="s">
        <v>25</v>
      </c>
      <c r="E641" s="27" t="s">
        <v>26</v>
      </c>
      <c r="F641" s="91" t="s">
        <v>582</v>
      </c>
      <c r="G641" s="91" t="s">
        <v>683</v>
      </c>
      <c r="H641" s="91" t="s">
        <v>227</v>
      </c>
      <c r="I641" s="91">
        <v>4</v>
      </c>
      <c r="J641" s="91" t="s">
        <v>584</v>
      </c>
      <c r="K641" s="27" t="s">
        <v>31</v>
      </c>
      <c r="L641" s="91">
        <v>4</v>
      </c>
      <c r="M641" s="27">
        <f t="shared" si="25"/>
        <v>520</v>
      </c>
      <c r="N641" s="179"/>
      <c r="O641" s="24" t="s">
        <v>32</v>
      </c>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row>
    <row r="642" s="276" customFormat="1" customHeight="1" spans="1:44">
      <c r="A642" s="27">
        <v>637</v>
      </c>
      <c r="B642" s="27" t="s">
        <v>23</v>
      </c>
      <c r="C642" s="27" t="s">
        <v>24</v>
      </c>
      <c r="D642" s="27" t="s">
        <v>25</v>
      </c>
      <c r="E642" s="27" t="s">
        <v>26</v>
      </c>
      <c r="F642" s="91" t="s">
        <v>582</v>
      </c>
      <c r="G642" s="91" t="s">
        <v>684</v>
      </c>
      <c r="H642" s="91" t="s">
        <v>227</v>
      </c>
      <c r="I642" s="91">
        <v>4</v>
      </c>
      <c r="J642" s="91" t="s">
        <v>584</v>
      </c>
      <c r="K642" s="27" t="s">
        <v>31</v>
      </c>
      <c r="L642" s="91">
        <v>4</v>
      </c>
      <c r="M642" s="27">
        <f t="shared" si="25"/>
        <v>520</v>
      </c>
      <c r="N642" s="179"/>
      <c r="O642" s="24" t="s">
        <v>32</v>
      </c>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row>
    <row r="643" s="276" customFormat="1" customHeight="1" spans="1:44">
      <c r="A643" s="27">
        <v>638</v>
      </c>
      <c r="B643" s="27" t="s">
        <v>23</v>
      </c>
      <c r="C643" s="27" t="s">
        <v>24</v>
      </c>
      <c r="D643" s="27" t="s">
        <v>25</v>
      </c>
      <c r="E643" s="27" t="s">
        <v>26</v>
      </c>
      <c r="F643" s="91" t="s">
        <v>582</v>
      </c>
      <c r="G643" s="91" t="s">
        <v>685</v>
      </c>
      <c r="H643" s="91" t="s">
        <v>227</v>
      </c>
      <c r="I643" s="91">
        <v>4</v>
      </c>
      <c r="J643" s="91" t="s">
        <v>584</v>
      </c>
      <c r="K643" s="27" t="s">
        <v>31</v>
      </c>
      <c r="L643" s="91">
        <v>4</v>
      </c>
      <c r="M643" s="27">
        <f t="shared" si="25"/>
        <v>520</v>
      </c>
      <c r="N643" s="179"/>
      <c r="O643" s="24" t="s">
        <v>32</v>
      </c>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row>
    <row r="644" s="276" customFormat="1" customHeight="1" spans="1:44">
      <c r="A644" s="27">
        <v>639</v>
      </c>
      <c r="B644" s="27" t="s">
        <v>23</v>
      </c>
      <c r="C644" s="27" t="s">
        <v>24</v>
      </c>
      <c r="D644" s="27" t="s">
        <v>25</v>
      </c>
      <c r="E644" s="27" t="s">
        <v>26</v>
      </c>
      <c r="F644" s="91" t="s">
        <v>582</v>
      </c>
      <c r="G644" s="91" t="s">
        <v>686</v>
      </c>
      <c r="H644" s="91" t="s">
        <v>227</v>
      </c>
      <c r="I644" s="91">
        <v>6</v>
      </c>
      <c r="J644" s="91" t="s">
        <v>584</v>
      </c>
      <c r="K644" s="27" t="s">
        <v>31</v>
      </c>
      <c r="L644" s="91">
        <v>6</v>
      </c>
      <c r="M644" s="27">
        <f t="shared" si="25"/>
        <v>780</v>
      </c>
      <c r="N644" s="179"/>
      <c r="O644" s="24" t="s">
        <v>32</v>
      </c>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row>
    <row r="645" s="276" customFormat="1" customHeight="1" spans="1:44">
      <c r="A645" s="27">
        <v>640</v>
      </c>
      <c r="B645" s="27" t="s">
        <v>23</v>
      </c>
      <c r="C645" s="27" t="s">
        <v>24</v>
      </c>
      <c r="D645" s="27" t="s">
        <v>25</v>
      </c>
      <c r="E645" s="27" t="s">
        <v>26</v>
      </c>
      <c r="F645" s="91" t="s">
        <v>582</v>
      </c>
      <c r="G645" s="91" t="s">
        <v>687</v>
      </c>
      <c r="H645" s="91" t="s">
        <v>227</v>
      </c>
      <c r="I645" s="91">
        <v>3</v>
      </c>
      <c r="J645" s="91" t="s">
        <v>584</v>
      </c>
      <c r="K645" s="27" t="s">
        <v>31</v>
      </c>
      <c r="L645" s="91">
        <v>3</v>
      </c>
      <c r="M645" s="27">
        <f t="shared" si="25"/>
        <v>390</v>
      </c>
      <c r="N645" s="179"/>
      <c r="O645" s="24" t="s">
        <v>32</v>
      </c>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row>
    <row r="646" s="276" customFormat="1" customHeight="1" spans="1:44">
      <c r="A646" s="27">
        <v>641</v>
      </c>
      <c r="B646" s="27" t="s">
        <v>23</v>
      </c>
      <c r="C646" s="27" t="s">
        <v>24</v>
      </c>
      <c r="D646" s="27" t="s">
        <v>25</v>
      </c>
      <c r="E646" s="27" t="s">
        <v>26</v>
      </c>
      <c r="F646" s="91" t="s">
        <v>582</v>
      </c>
      <c r="G646" s="91" t="s">
        <v>688</v>
      </c>
      <c r="H646" s="91" t="s">
        <v>227</v>
      </c>
      <c r="I646" s="91">
        <v>6</v>
      </c>
      <c r="J646" s="91" t="s">
        <v>584</v>
      </c>
      <c r="K646" s="27" t="s">
        <v>31</v>
      </c>
      <c r="L646" s="91">
        <v>6</v>
      </c>
      <c r="M646" s="27">
        <f t="shared" si="25"/>
        <v>780</v>
      </c>
      <c r="N646" s="179"/>
      <c r="O646" s="24" t="s">
        <v>32</v>
      </c>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row>
    <row r="647" s="276" customFormat="1" customHeight="1" spans="1:44">
      <c r="A647" s="27">
        <v>642</v>
      </c>
      <c r="B647" s="27" t="s">
        <v>23</v>
      </c>
      <c r="C647" s="27" t="s">
        <v>24</v>
      </c>
      <c r="D647" s="27" t="s">
        <v>25</v>
      </c>
      <c r="E647" s="27" t="s">
        <v>26</v>
      </c>
      <c r="F647" s="91" t="s">
        <v>582</v>
      </c>
      <c r="G647" s="91" t="s">
        <v>689</v>
      </c>
      <c r="H647" s="91" t="s">
        <v>51</v>
      </c>
      <c r="I647" s="91">
        <v>3</v>
      </c>
      <c r="J647" s="91" t="s">
        <v>584</v>
      </c>
      <c r="K647" s="27" t="s">
        <v>31</v>
      </c>
      <c r="L647" s="91">
        <v>3</v>
      </c>
      <c r="M647" s="27">
        <f t="shared" ref="M647:M657" si="26">L647*312</f>
        <v>936</v>
      </c>
      <c r="N647" s="179"/>
      <c r="O647" s="24" t="s">
        <v>32</v>
      </c>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row>
    <row r="648" s="276" customFormat="1" customHeight="1" spans="1:44">
      <c r="A648" s="27">
        <v>643</v>
      </c>
      <c r="B648" s="27" t="s">
        <v>23</v>
      </c>
      <c r="C648" s="27" t="s">
        <v>24</v>
      </c>
      <c r="D648" s="27" t="s">
        <v>25</v>
      </c>
      <c r="E648" s="27" t="s">
        <v>26</v>
      </c>
      <c r="F648" s="91" t="s">
        <v>582</v>
      </c>
      <c r="G648" s="91" t="s">
        <v>622</v>
      </c>
      <c r="H648" s="91" t="s">
        <v>51</v>
      </c>
      <c r="I648" s="91">
        <v>3</v>
      </c>
      <c r="J648" s="91" t="s">
        <v>584</v>
      </c>
      <c r="K648" s="27" t="s">
        <v>31</v>
      </c>
      <c r="L648" s="91">
        <v>3</v>
      </c>
      <c r="M648" s="27">
        <f t="shared" si="26"/>
        <v>936</v>
      </c>
      <c r="N648" s="179"/>
      <c r="O648" s="24" t="s">
        <v>32</v>
      </c>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row>
    <row r="649" s="276" customFormat="1" customHeight="1" spans="1:44">
      <c r="A649" s="27">
        <v>644</v>
      </c>
      <c r="B649" s="27" t="s">
        <v>23</v>
      </c>
      <c r="C649" s="27" t="s">
        <v>24</v>
      </c>
      <c r="D649" s="27" t="s">
        <v>25</v>
      </c>
      <c r="E649" s="27" t="s">
        <v>26</v>
      </c>
      <c r="F649" s="91" t="s">
        <v>582</v>
      </c>
      <c r="G649" s="91" t="s">
        <v>690</v>
      </c>
      <c r="H649" s="91" t="s">
        <v>51</v>
      </c>
      <c r="I649" s="91">
        <v>3</v>
      </c>
      <c r="J649" s="91" t="s">
        <v>584</v>
      </c>
      <c r="K649" s="27" t="s">
        <v>31</v>
      </c>
      <c r="L649" s="91">
        <v>3</v>
      </c>
      <c r="M649" s="27">
        <f t="shared" si="26"/>
        <v>936</v>
      </c>
      <c r="N649" s="179"/>
      <c r="O649" s="24" t="s">
        <v>32</v>
      </c>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row>
    <row r="650" s="276" customFormat="1" customHeight="1" spans="1:44">
      <c r="A650" s="27">
        <v>645</v>
      </c>
      <c r="B650" s="27" t="s">
        <v>23</v>
      </c>
      <c r="C650" s="27" t="s">
        <v>24</v>
      </c>
      <c r="D650" s="27" t="s">
        <v>25</v>
      </c>
      <c r="E650" s="27" t="s">
        <v>26</v>
      </c>
      <c r="F650" s="91" t="s">
        <v>582</v>
      </c>
      <c r="G650" s="91" t="s">
        <v>691</v>
      </c>
      <c r="H650" s="91" t="s">
        <v>51</v>
      </c>
      <c r="I650" s="91">
        <v>1</v>
      </c>
      <c r="J650" s="91" t="s">
        <v>584</v>
      </c>
      <c r="K650" s="27" t="s">
        <v>31</v>
      </c>
      <c r="L650" s="91">
        <v>1</v>
      </c>
      <c r="M650" s="27">
        <f t="shared" si="26"/>
        <v>312</v>
      </c>
      <c r="N650" s="179"/>
      <c r="O650" s="24" t="s">
        <v>32</v>
      </c>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row>
    <row r="651" s="276" customFormat="1" customHeight="1" spans="1:44">
      <c r="A651" s="27">
        <v>646</v>
      </c>
      <c r="B651" s="27" t="s">
        <v>23</v>
      </c>
      <c r="C651" s="27" t="s">
        <v>24</v>
      </c>
      <c r="D651" s="27" t="s">
        <v>25</v>
      </c>
      <c r="E651" s="27" t="s">
        <v>26</v>
      </c>
      <c r="F651" s="91" t="s">
        <v>582</v>
      </c>
      <c r="G651" s="91" t="s">
        <v>692</v>
      </c>
      <c r="H651" s="91" t="s">
        <v>51</v>
      </c>
      <c r="I651" s="91">
        <v>4</v>
      </c>
      <c r="J651" s="91" t="s">
        <v>584</v>
      </c>
      <c r="K651" s="27" t="s">
        <v>31</v>
      </c>
      <c r="L651" s="91">
        <v>4</v>
      </c>
      <c r="M651" s="27">
        <f t="shared" si="26"/>
        <v>1248</v>
      </c>
      <c r="N651" s="179"/>
      <c r="O651" s="24" t="s">
        <v>32</v>
      </c>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row>
    <row r="652" s="276" customFormat="1" customHeight="1" spans="1:44">
      <c r="A652" s="27">
        <v>647</v>
      </c>
      <c r="B652" s="27" t="s">
        <v>23</v>
      </c>
      <c r="C652" s="27" t="s">
        <v>24</v>
      </c>
      <c r="D652" s="27" t="s">
        <v>25</v>
      </c>
      <c r="E652" s="27" t="s">
        <v>26</v>
      </c>
      <c r="F652" s="91" t="s">
        <v>582</v>
      </c>
      <c r="G652" s="91" t="s">
        <v>693</v>
      </c>
      <c r="H652" s="91" t="s">
        <v>51</v>
      </c>
      <c r="I652" s="91">
        <v>2</v>
      </c>
      <c r="J652" s="91" t="s">
        <v>584</v>
      </c>
      <c r="K652" s="27" t="s">
        <v>31</v>
      </c>
      <c r="L652" s="91">
        <v>2</v>
      </c>
      <c r="M652" s="27">
        <f t="shared" si="26"/>
        <v>624</v>
      </c>
      <c r="N652" s="179"/>
      <c r="O652" s="24" t="s">
        <v>32</v>
      </c>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row>
    <row r="653" s="276" customFormat="1" customHeight="1" spans="1:44">
      <c r="A653" s="27">
        <v>648</v>
      </c>
      <c r="B653" s="27" t="s">
        <v>23</v>
      </c>
      <c r="C653" s="27" t="s">
        <v>24</v>
      </c>
      <c r="D653" s="27" t="s">
        <v>25</v>
      </c>
      <c r="E653" s="27" t="s">
        <v>26</v>
      </c>
      <c r="F653" s="91" t="s">
        <v>582</v>
      </c>
      <c r="G653" s="91" t="s">
        <v>694</v>
      </c>
      <c r="H653" s="91" t="s">
        <v>51</v>
      </c>
      <c r="I653" s="91">
        <v>4</v>
      </c>
      <c r="J653" s="91" t="s">
        <v>584</v>
      </c>
      <c r="K653" s="27" t="s">
        <v>31</v>
      </c>
      <c r="L653" s="91">
        <v>4</v>
      </c>
      <c r="M653" s="27">
        <f t="shared" si="26"/>
        <v>1248</v>
      </c>
      <c r="N653" s="179"/>
      <c r="O653" s="24" t="s">
        <v>32</v>
      </c>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row>
    <row r="654" s="276" customFormat="1" customHeight="1" spans="1:44">
      <c r="A654" s="27">
        <v>649</v>
      </c>
      <c r="B654" s="27" t="s">
        <v>23</v>
      </c>
      <c r="C654" s="27" t="s">
        <v>24</v>
      </c>
      <c r="D654" s="27" t="s">
        <v>25</v>
      </c>
      <c r="E654" s="27" t="s">
        <v>26</v>
      </c>
      <c r="F654" s="91" t="s">
        <v>582</v>
      </c>
      <c r="G654" s="91" t="s">
        <v>695</v>
      </c>
      <c r="H654" s="91" t="s">
        <v>51</v>
      </c>
      <c r="I654" s="91">
        <v>1</v>
      </c>
      <c r="J654" s="91" t="s">
        <v>584</v>
      </c>
      <c r="K654" s="27" t="s">
        <v>31</v>
      </c>
      <c r="L654" s="91">
        <v>1</v>
      </c>
      <c r="M654" s="27">
        <f t="shared" si="26"/>
        <v>312</v>
      </c>
      <c r="N654" s="179"/>
      <c r="O654" s="24" t="s">
        <v>32</v>
      </c>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row>
    <row r="655" s="276" customFormat="1" customHeight="1" spans="1:44">
      <c r="A655" s="27">
        <v>650</v>
      </c>
      <c r="B655" s="27" t="s">
        <v>23</v>
      </c>
      <c r="C655" s="27" t="s">
        <v>24</v>
      </c>
      <c r="D655" s="27" t="s">
        <v>25</v>
      </c>
      <c r="E655" s="27" t="s">
        <v>26</v>
      </c>
      <c r="F655" s="91" t="s">
        <v>582</v>
      </c>
      <c r="G655" s="91" t="s">
        <v>696</v>
      </c>
      <c r="H655" s="91" t="s">
        <v>51</v>
      </c>
      <c r="I655" s="91">
        <v>1</v>
      </c>
      <c r="J655" s="91" t="s">
        <v>584</v>
      </c>
      <c r="K655" s="27" t="s">
        <v>31</v>
      </c>
      <c r="L655" s="91">
        <v>1</v>
      </c>
      <c r="M655" s="27">
        <f t="shared" si="26"/>
        <v>312</v>
      </c>
      <c r="N655" s="179"/>
      <c r="O655" s="24" t="s">
        <v>32</v>
      </c>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row>
    <row r="656" s="276" customFormat="1" customHeight="1" spans="1:44">
      <c r="A656" s="27">
        <v>651</v>
      </c>
      <c r="B656" s="27" t="s">
        <v>23</v>
      </c>
      <c r="C656" s="27" t="s">
        <v>24</v>
      </c>
      <c r="D656" s="27" t="s">
        <v>25</v>
      </c>
      <c r="E656" s="27" t="s">
        <v>26</v>
      </c>
      <c r="F656" s="91" t="s">
        <v>582</v>
      </c>
      <c r="G656" s="91" t="s">
        <v>697</v>
      </c>
      <c r="H656" s="91" t="s">
        <v>51</v>
      </c>
      <c r="I656" s="91">
        <v>1</v>
      </c>
      <c r="J656" s="91" t="s">
        <v>584</v>
      </c>
      <c r="K656" s="27" t="s">
        <v>31</v>
      </c>
      <c r="L656" s="91">
        <v>1</v>
      </c>
      <c r="M656" s="27">
        <f t="shared" si="26"/>
        <v>312</v>
      </c>
      <c r="N656" s="179"/>
      <c r="O656" s="24" t="s">
        <v>32</v>
      </c>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row>
    <row r="657" s="276" customFormat="1" customHeight="1" spans="1:44">
      <c r="A657" s="27">
        <v>652</v>
      </c>
      <c r="B657" s="27" t="s">
        <v>23</v>
      </c>
      <c r="C657" s="27" t="s">
        <v>24</v>
      </c>
      <c r="D657" s="27" t="s">
        <v>25</v>
      </c>
      <c r="E657" s="27" t="s">
        <v>26</v>
      </c>
      <c r="F657" s="91" t="s">
        <v>582</v>
      </c>
      <c r="G657" s="91" t="s">
        <v>698</v>
      </c>
      <c r="H657" s="91" t="s">
        <v>51</v>
      </c>
      <c r="I657" s="91">
        <v>4</v>
      </c>
      <c r="J657" s="91" t="s">
        <v>584</v>
      </c>
      <c r="K657" s="27" t="s">
        <v>31</v>
      </c>
      <c r="L657" s="91">
        <v>4</v>
      </c>
      <c r="M657" s="27">
        <f t="shared" si="26"/>
        <v>1248</v>
      </c>
      <c r="N657" s="179"/>
      <c r="O657" s="24" t="s">
        <v>32</v>
      </c>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row>
    <row r="658" s="179" customFormat="1" customHeight="1" spans="1:15">
      <c r="A658" s="27">
        <v>653</v>
      </c>
      <c r="B658" s="27" t="s">
        <v>23</v>
      </c>
      <c r="C658" s="27" t="s">
        <v>24</v>
      </c>
      <c r="D658" s="27" t="s">
        <v>25</v>
      </c>
      <c r="E658" s="27" t="s">
        <v>26</v>
      </c>
      <c r="F658" s="91" t="s">
        <v>582</v>
      </c>
      <c r="G658" s="91" t="s">
        <v>699</v>
      </c>
      <c r="H658" s="91" t="s">
        <v>227</v>
      </c>
      <c r="I658" s="91">
        <v>5</v>
      </c>
      <c r="J658" s="91" t="s">
        <v>584</v>
      </c>
      <c r="K658" s="27" t="s">
        <v>31</v>
      </c>
      <c r="L658" s="91">
        <v>5</v>
      </c>
      <c r="M658" s="27">
        <f t="shared" ref="M658:M664" si="27">L658*130</f>
        <v>650</v>
      </c>
      <c r="O658" s="24" t="s">
        <v>32</v>
      </c>
    </row>
    <row r="659" s="276" customFormat="1" customHeight="1" spans="1:44">
      <c r="A659" s="27">
        <v>654</v>
      </c>
      <c r="B659" s="27" t="s">
        <v>23</v>
      </c>
      <c r="C659" s="27" t="s">
        <v>24</v>
      </c>
      <c r="D659" s="27" t="s">
        <v>25</v>
      </c>
      <c r="E659" s="27" t="s">
        <v>26</v>
      </c>
      <c r="F659" s="91" t="s">
        <v>582</v>
      </c>
      <c r="G659" s="91" t="s">
        <v>700</v>
      </c>
      <c r="H659" s="91" t="s">
        <v>227</v>
      </c>
      <c r="I659" s="91">
        <v>5</v>
      </c>
      <c r="J659" s="91" t="s">
        <v>584</v>
      </c>
      <c r="K659" s="27" t="s">
        <v>31</v>
      </c>
      <c r="L659" s="91">
        <v>5</v>
      </c>
      <c r="M659" s="27">
        <f t="shared" si="27"/>
        <v>650</v>
      </c>
      <c r="N659" s="179"/>
      <c r="O659" s="24" t="s">
        <v>32</v>
      </c>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row>
    <row r="660" s="276" customFormat="1" customHeight="1" spans="1:44">
      <c r="A660" s="27">
        <v>655</v>
      </c>
      <c r="B660" s="27" t="s">
        <v>23</v>
      </c>
      <c r="C660" s="27" t="s">
        <v>24</v>
      </c>
      <c r="D660" s="27" t="s">
        <v>25</v>
      </c>
      <c r="E660" s="27" t="s">
        <v>26</v>
      </c>
      <c r="F660" s="91" t="s">
        <v>582</v>
      </c>
      <c r="G660" s="91" t="s">
        <v>701</v>
      </c>
      <c r="H660" s="91" t="s">
        <v>227</v>
      </c>
      <c r="I660" s="91">
        <v>2</v>
      </c>
      <c r="J660" s="91" t="s">
        <v>584</v>
      </c>
      <c r="K660" s="27" t="s">
        <v>31</v>
      </c>
      <c r="L660" s="91">
        <v>2</v>
      </c>
      <c r="M660" s="27">
        <f t="shared" si="27"/>
        <v>260</v>
      </c>
      <c r="N660" s="179"/>
      <c r="O660" s="24" t="s">
        <v>32</v>
      </c>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row>
    <row r="661" s="179" customFormat="1" customHeight="1" spans="1:15">
      <c r="A661" s="27">
        <v>656</v>
      </c>
      <c r="B661" s="27" t="s">
        <v>23</v>
      </c>
      <c r="C661" s="27" t="s">
        <v>24</v>
      </c>
      <c r="D661" s="27" t="s">
        <v>25</v>
      </c>
      <c r="E661" s="27" t="s">
        <v>26</v>
      </c>
      <c r="F661" s="91" t="s">
        <v>582</v>
      </c>
      <c r="G661" s="91" t="s">
        <v>702</v>
      </c>
      <c r="H661" s="91" t="s">
        <v>227</v>
      </c>
      <c r="I661" s="91">
        <v>3</v>
      </c>
      <c r="J661" s="91" t="s">
        <v>584</v>
      </c>
      <c r="K661" s="27" t="s">
        <v>31</v>
      </c>
      <c r="L661" s="91">
        <v>3</v>
      </c>
      <c r="M661" s="27">
        <f t="shared" si="27"/>
        <v>390</v>
      </c>
      <c r="O661" s="24" t="s">
        <v>32</v>
      </c>
    </row>
    <row r="662" s="276" customFormat="1" customHeight="1" spans="1:44">
      <c r="A662" s="27">
        <v>657</v>
      </c>
      <c r="B662" s="27" t="s">
        <v>23</v>
      </c>
      <c r="C662" s="27" t="s">
        <v>24</v>
      </c>
      <c r="D662" s="27" t="s">
        <v>25</v>
      </c>
      <c r="E662" s="27" t="s">
        <v>26</v>
      </c>
      <c r="F662" s="91" t="s">
        <v>582</v>
      </c>
      <c r="G662" s="91" t="s">
        <v>703</v>
      </c>
      <c r="H662" s="91" t="s">
        <v>227</v>
      </c>
      <c r="I662" s="91">
        <v>5</v>
      </c>
      <c r="J662" s="91" t="s">
        <v>584</v>
      </c>
      <c r="K662" s="27" t="s">
        <v>31</v>
      </c>
      <c r="L662" s="91">
        <v>5</v>
      </c>
      <c r="M662" s="27">
        <f t="shared" si="27"/>
        <v>650</v>
      </c>
      <c r="N662" s="179"/>
      <c r="O662" s="24" t="s">
        <v>32</v>
      </c>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row>
    <row r="663" s="276" customFormat="1" customHeight="1" spans="1:44">
      <c r="A663" s="27">
        <v>658</v>
      </c>
      <c r="B663" s="27" t="s">
        <v>23</v>
      </c>
      <c r="C663" s="27" t="s">
        <v>24</v>
      </c>
      <c r="D663" s="27" t="s">
        <v>25</v>
      </c>
      <c r="E663" s="27" t="s">
        <v>26</v>
      </c>
      <c r="F663" s="91" t="s">
        <v>582</v>
      </c>
      <c r="G663" s="91" t="s">
        <v>704</v>
      </c>
      <c r="H663" s="91" t="s">
        <v>227</v>
      </c>
      <c r="I663" s="91">
        <v>1</v>
      </c>
      <c r="J663" s="91" t="s">
        <v>584</v>
      </c>
      <c r="K663" s="27" t="s">
        <v>31</v>
      </c>
      <c r="L663" s="91">
        <v>1</v>
      </c>
      <c r="M663" s="27">
        <f t="shared" si="27"/>
        <v>130</v>
      </c>
      <c r="N663" s="179"/>
      <c r="O663" s="24" t="s">
        <v>32</v>
      </c>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row>
    <row r="664" s="179" customFormat="1" customHeight="1" spans="1:15">
      <c r="A664" s="27">
        <v>659</v>
      </c>
      <c r="B664" s="27" t="s">
        <v>23</v>
      </c>
      <c r="C664" s="27" t="s">
        <v>24</v>
      </c>
      <c r="D664" s="27" t="s">
        <v>25</v>
      </c>
      <c r="E664" s="27" t="s">
        <v>26</v>
      </c>
      <c r="F664" s="91" t="s">
        <v>582</v>
      </c>
      <c r="G664" s="91" t="s">
        <v>705</v>
      </c>
      <c r="H664" s="91" t="s">
        <v>227</v>
      </c>
      <c r="I664" s="91">
        <v>4</v>
      </c>
      <c r="J664" s="91" t="s">
        <v>584</v>
      </c>
      <c r="K664" s="27" t="s">
        <v>31</v>
      </c>
      <c r="L664" s="91">
        <v>4</v>
      </c>
      <c r="M664" s="27">
        <f t="shared" si="27"/>
        <v>520</v>
      </c>
      <c r="O664" s="24" t="s">
        <v>32</v>
      </c>
    </row>
    <row r="665" s="276" customFormat="1" customHeight="1" spans="1:44">
      <c r="A665" s="27">
        <v>660</v>
      </c>
      <c r="B665" s="27" t="s">
        <v>23</v>
      </c>
      <c r="C665" s="27" t="s">
        <v>24</v>
      </c>
      <c r="D665" s="27" t="s">
        <v>25</v>
      </c>
      <c r="E665" s="27" t="s">
        <v>26</v>
      </c>
      <c r="F665" s="91" t="s">
        <v>582</v>
      </c>
      <c r="G665" s="91" t="s">
        <v>706</v>
      </c>
      <c r="H665" s="91" t="s">
        <v>51</v>
      </c>
      <c r="I665" s="91">
        <v>3</v>
      </c>
      <c r="J665" s="91" t="s">
        <v>584</v>
      </c>
      <c r="K665" s="27" t="s">
        <v>31</v>
      </c>
      <c r="L665" s="91">
        <v>3</v>
      </c>
      <c r="M665" s="27">
        <f>L665*312</f>
        <v>936</v>
      </c>
      <c r="N665" s="179"/>
      <c r="O665" s="24" t="s">
        <v>32</v>
      </c>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row>
    <row r="666" s="276" customFormat="1" customHeight="1" spans="1:44">
      <c r="A666" s="27">
        <v>661</v>
      </c>
      <c r="B666" s="27" t="s">
        <v>23</v>
      </c>
      <c r="C666" s="27" t="s">
        <v>24</v>
      </c>
      <c r="D666" s="27" t="s">
        <v>25</v>
      </c>
      <c r="E666" s="27" t="s">
        <v>26</v>
      </c>
      <c r="F666" s="91" t="s">
        <v>582</v>
      </c>
      <c r="G666" s="91" t="s">
        <v>707</v>
      </c>
      <c r="H666" s="91" t="s">
        <v>51</v>
      </c>
      <c r="I666" s="91">
        <v>6</v>
      </c>
      <c r="J666" s="91" t="s">
        <v>584</v>
      </c>
      <c r="K666" s="27" t="s">
        <v>31</v>
      </c>
      <c r="L666" s="91">
        <v>6</v>
      </c>
      <c r="M666" s="27">
        <f>L666*312</f>
        <v>1872</v>
      </c>
      <c r="N666" s="179"/>
      <c r="O666" s="24" t="s">
        <v>32</v>
      </c>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row>
    <row r="667" s="276" customFormat="1" customHeight="1" spans="1:44">
      <c r="A667" s="27">
        <v>662</v>
      </c>
      <c r="B667" s="27" t="s">
        <v>23</v>
      </c>
      <c r="C667" s="27" t="s">
        <v>24</v>
      </c>
      <c r="D667" s="27" t="s">
        <v>25</v>
      </c>
      <c r="E667" s="27" t="s">
        <v>26</v>
      </c>
      <c r="F667" s="91" t="s">
        <v>582</v>
      </c>
      <c r="G667" s="91" t="s">
        <v>708</v>
      </c>
      <c r="H667" s="91" t="s">
        <v>51</v>
      </c>
      <c r="I667" s="91">
        <v>5</v>
      </c>
      <c r="J667" s="91" t="s">
        <v>584</v>
      </c>
      <c r="K667" s="27" t="s">
        <v>31</v>
      </c>
      <c r="L667" s="91">
        <v>5</v>
      </c>
      <c r="M667" s="27">
        <f>L667*312</f>
        <v>1560</v>
      </c>
      <c r="N667" s="179"/>
      <c r="O667" s="24" t="s">
        <v>32</v>
      </c>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row>
    <row r="668" s="276" customFormat="1" customHeight="1" spans="1:44">
      <c r="A668" s="27">
        <v>663</v>
      </c>
      <c r="B668" s="27" t="s">
        <v>23</v>
      </c>
      <c r="C668" s="27" t="s">
        <v>24</v>
      </c>
      <c r="D668" s="27" t="s">
        <v>25</v>
      </c>
      <c r="E668" s="27" t="s">
        <v>26</v>
      </c>
      <c r="F668" s="91" t="s">
        <v>582</v>
      </c>
      <c r="G668" s="91" t="s">
        <v>709</v>
      </c>
      <c r="H668" s="91" t="s">
        <v>227</v>
      </c>
      <c r="I668" s="91">
        <v>6</v>
      </c>
      <c r="J668" s="91" t="s">
        <v>584</v>
      </c>
      <c r="K668" s="27" t="s">
        <v>31</v>
      </c>
      <c r="L668" s="91">
        <v>6</v>
      </c>
      <c r="M668" s="27">
        <f>L668*130</f>
        <v>780</v>
      </c>
      <c r="N668" s="179"/>
      <c r="O668" s="24" t="s">
        <v>32</v>
      </c>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row>
    <row r="669" s="276" customFormat="1" customHeight="1" spans="1:44">
      <c r="A669" s="27">
        <v>664</v>
      </c>
      <c r="B669" s="27" t="s">
        <v>23</v>
      </c>
      <c r="C669" s="27" t="s">
        <v>24</v>
      </c>
      <c r="D669" s="27" t="s">
        <v>25</v>
      </c>
      <c r="E669" s="27" t="s">
        <v>26</v>
      </c>
      <c r="F669" s="91" t="s">
        <v>582</v>
      </c>
      <c r="G669" s="91" t="s">
        <v>710</v>
      </c>
      <c r="H669" s="91" t="s">
        <v>51</v>
      </c>
      <c r="I669" s="91">
        <v>3</v>
      </c>
      <c r="J669" s="91" t="s">
        <v>584</v>
      </c>
      <c r="K669" s="27" t="s">
        <v>31</v>
      </c>
      <c r="L669" s="91">
        <v>3</v>
      </c>
      <c r="M669" s="27">
        <f>L669*312</f>
        <v>936</v>
      </c>
      <c r="N669" s="179"/>
      <c r="O669" s="24" t="s">
        <v>32</v>
      </c>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row>
    <row r="670" s="276" customFormat="1" customHeight="1" spans="1:44">
      <c r="A670" s="27">
        <v>665</v>
      </c>
      <c r="B670" s="27" t="s">
        <v>23</v>
      </c>
      <c r="C670" s="27" t="s">
        <v>24</v>
      </c>
      <c r="D670" s="27" t="s">
        <v>25</v>
      </c>
      <c r="E670" s="27" t="s">
        <v>26</v>
      </c>
      <c r="F670" s="91" t="s">
        <v>582</v>
      </c>
      <c r="G670" s="91" t="s">
        <v>711</v>
      </c>
      <c r="H670" s="91" t="s">
        <v>51</v>
      </c>
      <c r="I670" s="91">
        <v>5</v>
      </c>
      <c r="J670" s="91" t="s">
        <v>584</v>
      </c>
      <c r="K670" s="27" t="s">
        <v>31</v>
      </c>
      <c r="L670" s="91">
        <v>5</v>
      </c>
      <c r="M670" s="27">
        <f>L670*312</f>
        <v>1560</v>
      </c>
      <c r="N670" s="179"/>
      <c r="O670" s="24" t="s">
        <v>32</v>
      </c>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row>
    <row r="671" s="276" customFormat="1" customHeight="1" spans="1:44">
      <c r="A671" s="27">
        <v>666</v>
      </c>
      <c r="B671" s="27" t="s">
        <v>23</v>
      </c>
      <c r="C671" s="27" t="s">
        <v>24</v>
      </c>
      <c r="D671" s="27" t="s">
        <v>25</v>
      </c>
      <c r="E671" s="27" t="s">
        <v>26</v>
      </c>
      <c r="F671" s="91" t="s">
        <v>582</v>
      </c>
      <c r="G671" s="91" t="s">
        <v>712</v>
      </c>
      <c r="H671" s="91" t="s">
        <v>227</v>
      </c>
      <c r="I671" s="91">
        <v>3</v>
      </c>
      <c r="J671" s="91" t="s">
        <v>584</v>
      </c>
      <c r="K671" s="27" t="s">
        <v>31</v>
      </c>
      <c r="L671" s="91">
        <v>3</v>
      </c>
      <c r="M671" s="27">
        <f>L671*130</f>
        <v>390</v>
      </c>
      <c r="N671" s="179"/>
      <c r="O671" s="24" t="s">
        <v>32</v>
      </c>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row>
    <row r="672" s="276" customFormat="1" customHeight="1" spans="1:44">
      <c r="A672" s="27">
        <v>667</v>
      </c>
      <c r="B672" s="27" t="s">
        <v>23</v>
      </c>
      <c r="C672" s="27" t="s">
        <v>24</v>
      </c>
      <c r="D672" s="27" t="s">
        <v>25</v>
      </c>
      <c r="E672" s="27" t="s">
        <v>26</v>
      </c>
      <c r="F672" s="91" t="s">
        <v>582</v>
      </c>
      <c r="G672" s="91" t="s">
        <v>713</v>
      </c>
      <c r="H672" s="91" t="s">
        <v>227</v>
      </c>
      <c r="I672" s="91">
        <v>5</v>
      </c>
      <c r="J672" s="91" t="s">
        <v>584</v>
      </c>
      <c r="K672" s="27" t="s">
        <v>31</v>
      </c>
      <c r="L672" s="91">
        <v>5</v>
      </c>
      <c r="M672" s="27">
        <f>L672*130</f>
        <v>650</v>
      </c>
      <c r="N672" s="179"/>
      <c r="O672" s="24" t="s">
        <v>32</v>
      </c>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row>
    <row r="673" s="276" customFormat="1" customHeight="1" spans="1:44">
      <c r="A673" s="27">
        <v>668</v>
      </c>
      <c r="B673" s="27" t="s">
        <v>23</v>
      </c>
      <c r="C673" s="27" t="s">
        <v>24</v>
      </c>
      <c r="D673" s="27" t="s">
        <v>25</v>
      </c>
      <c r="E673" s="27" t="s">
        <v>26</v>
      </c>
      <c r="F673" s="91" t="s">
        <v>582</v>
      </c>
      <c r="G673" s="91" t="s">
        <v>714</v>
      </c>
      <c r="H673" s="91" t="s">
        <v>227</v>
      </c>
      <c r="I673" s="91">
        <v>5</v>
      </c>
      <c r="J673" s="91" t="s">
        <v>584</v>
      </c>
      <c r="K673" s="27" t="s">
        <v>31</v>
      </c>
      <c r="L673" s="91">
        <v>5</v>
      </c>
      <c r="M673" s="27">
        <f>L673*130</f>
        <v>650</v>
      </c>
      <c r="N673" s="179"/>
      <c r="O673" s="24" t="s">
        <v>32</v>
      </c>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row>
    <row r="674" s="276" customFormat="1" customHeight="1" spans="1:44">
      <c r="A674" s="27">
        <v>669</v>
      </c>
      <c r="B674" s="27" t="s">
        <v>23</v>
      </c>
      <c r="C674" s="27" t="s">
        <v>24</v>
      </c>
      <c r="D674" s="27" t="s">
        <v>25</v>
      </c>
      <c r="E674" s="27" t="s">
        <v>26</v>
      </c>
      <c r="F674" s="91" t="s">
        <v>582</v>
      </c>
      <c r="G674" s="91" t="s">
        <v>715</v>
      </c>
      <c r="H674" s="91" t="s">
        <v>227</v>
      </c>
      <c r="I674" s="91">
        <v>3</v>
      </c>
      <c r="J674" s="91" t="s">
        <v>584</v>
      </c>
      <c r="K674" s="27" t="s">
        <v>31</v>
      </c>
      <c r="L674" s="91">
        <v>3</v>
      </c>
      <c r="M674" s="27">
        <f>L674*130</f>
        <v>390</v>
      </c>
      <c r="N674" s="179"/>
      <c r="O674" s="24" t="s">
        <v>32</v>
      </c>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row>
    <row r="675" s="276" customFormat="1" customHeight="1" spans="1:44">
      <c r="A675" s="27">
        <v>670</v>
      </c>
      <c r="B675" s="27" t="s">
        <v>23</v>
      </c>
      <c r="C675" s="27" t="s">
        <v>24</v>
      </c>
      <c r="D675" s="27" t="s">
        <v>25</v>
      </c>
      <c r="E675" s="27" t="s">
        <v>26</v>
      </c>
      <c r="F675" s="91" t="s">
        <v>582</v>
      </c>
      <c r="G675" s="91" t="s">
        <v>716</v>
      </c>
      <c r="H675" s="91" t="s">
        <v>51</v>
      </c>
      <c r="I675" s="91">
        <v>2</v>
      </c>
      <c r="J675" s="91" t="s">
        <v>584</v>
      </c>
      <c r="K675" s="27" t="s">
        <v>31</v>
      </c>
      <c r="L675" s="91">
        <v>2</v>
      </c>
      <c r="M675" s="27">
        <f>L675*312</f>
        <v>624</v>
      </c>
      <c r="N675" s="179"/>
      <c r="O675" s="24" t="s">
        <v>32</v>
      </c>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row>
    <row r="676" s="276" customFormat="1" customHeight="1" spans="1:44">
      <c r="A676" s="27">
        <v>671</v>
      </c>
      <c r="B676" s="27" t="s">
        <v>23</v>
      </c>
      <c r="C676" s="27" t="s">
        <v>24</v>
      </c>
      <c r="D676" s="27" t="s">
        <v>25</v>
      </c>
      <c r="E676" s="27" t="s">
        <v>26</v>
      </c>
      <c r="F676" s="91" t="s">
        <v>582</v>
      </c>
      <c r="G676" s="91" t="s">
        <v>717</v>
      </c>
      <c r="H676" s="91" t="s">
        <v>51</v>
      </c>
      <c r="I676" s="91">
        <v>2</v>
      </c>
      <c r="J676" s="91" t="s">
        <v>584</v>
      </c>
      <c r="K676" s="27" t="s">
        <v>31</v>
      </c>
      <c r="L676" s="91">
        <v>2</v>
      </c>
      <c r="M676" s="27">
        <f>L676*312</f>
        <v>624</v>
      </c>
      <c r="N676" s="179"/>
      <c r="O676" s="24" t="s">
        <v>32</v>
      </c>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row>
    <row r="677" s="276" customFormat="1" customHeight="1" spans="1:44">
      <c r="A677" s="27">
        <v>672</v>
      </c>
      <c r="B677" s="27" t="s">
        <v>23</v>
      </c>
      <c r="C677" s="27" t="s">
        <v>24</v>
      </c>
      <c r="D677" s="27" t="s">
        <v>25</v>
      </c>
      <c r="E677" s="27" t="s">
        <v>26</v>
      </c>
      <c r="F677" s="91" t="s">
        <v>582</v>
      </c>
      <c r="G677" s="91" t="s">
        <v>718</v>
      </c>
      <c r="H677" s="91" t="s">
        <v>51</v>
      </c>
      <c r="I677" s="91">
        <v>4</v>
      </c>
      <c r="J677" s="91" t="s">
        <v>584</v>
      </c>
      <c r="K677" s="27" t="s">
        <v>31</v>
      </c>
      <c r="L677" s="91">
        <v>4</v>
      </c>
      <c r="M677" s="27">
        <f>L677*312</f>
        <v>1248</v>
      </c>
      <c r="N677" s="179"/>
      <c r="O677" s="24" t="s">
        <v>32</v>
      </c>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row>
    <row r="678" s="277" customFormat="1" customHeight="1" spans="1:44">
      <c r="A678" s="27">
        <v>673</v>
      </c>
      <c r="B678" s="27" t="s">
        <v>23</v>
      </c>
      <c r="C678" s="27" t="s">
        <v>24</v>
      </c>
      <c r="D678" s="27" t="s">
        <v>25</v>
      </c>
      <c r="E678" s="27" t="s">
        <v>26</v>
      </c>
      <c r="F678" s="91" t="s">
        <v>582</v>
      </c>
      <c r="G678" s="91" t="s">
        <v>719</v>
      </c>
      <c r="H678" s="91" t="s">
        <v>51</v>
      </c>
      <c r="I678" s="91">
        <v>3</v>
      </c>
      <c r="J678" s="91" t="s">
        <v>584</v>
      </c>
      <c r="K678" s="27" t="s">
        <v>31</v>
      </c>
      <c r="L678" s="91">
        <v>3</v>
      </c>
      <c r="M678" s="27">
        <f>L678*312</f>
        <v>936</v>
      </c>
      <c r="N678" s="179"/>
      <c r="O678" s="24" t="s">
        <v>32</v>
      </c>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row>
    <row r="679" s="276" customFormat="1" customHeight="1" spans="1:44">
      <c r="A679" s="27">
        <v>674</v>
      </c>
      <c r="B679" s="27" t="s">
        <v>23</v>
      </c>
      <c r="C679" s="27" t="s">
        <v>24</v>
      </c>
      <c r="D679" s="27" t="s">
        <v>25</v>
      </c>
      <c r="E679" s="27" t="s">
        <v>26</v>
      </c>
      <c r="F679" s="91" t="s">
        <v>582</v>
      </c>
      <c r="G679" s="91" t="s">
        <v>720</v>
      </c>
      <c r="H679" s="91" t="s">
        <v>227</v>
      </c>
      <c r="I679" s="91">
        <v>3</v>
      </c>
      <c r="J679" s="91" t="s">
        <v>584</v>
      </c>
      <c r="K679" s="27" t="s">
        <v>31</v>
      </c>
      <c r="L679" s="91">
        <v>3</v>
      </c>
      <c r="M679" s="27">
        <f>L679*130</f>
        <v>390</v>
      </c>
      <c r="N679" s="179"/>
      <c r="O679" s="24" t="s">
        <v>32</v>
      </c>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row>
    <row r="680" s="276" customFormat="1" customHeight="1" spans="1:44">
      <c r="A680" s="27">
        <v>675</v>
      </c>
      <c r="B680" s="27" t="s">
        <v>23</v>
      </c>
      <c r="C680" s="27" t="s">
        <v>24</v>
      </c>
      <c r="D680" s="27" t="s">
        <v>25</v>
      </c>
      <c r="E680" s="27" t="s">
        <v>26</v>
      </c>
      <c r="F680" s="91" t="s">
        <v>582</v>
      </c>
      <c r="G680" s="91" t="s">
        <v>721</v>
      </c>
      <c r="H680" s="91" t="s">
        <v>51</v>
      </c>
      <c r="I680" s="91">
        <v>3</v>
      </c>
      <c r="J680" s="91" t="s">
        <v>584</v>
      </c>
      <c r="K680" s="27" t="s">
        <v>31</v>
      </c>
      <c r="L680" s="91">
        <v>3</v>
      </c>
      <c r="M680" s="27">
        <f t="shared" ref="M680:M706" si="28">L680*312</f>
        <v>936</v>
      </c>
      <c r="N680" s="179"/>
      <c r="O680" s="24" t="s">
        <v>32</v>
      </c>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row>
    <row r="681" s="276" customFormat="1" customHeight="1" spans="1:44">
      <c r="A681" s="27">
        <v>676</v>
      </c>
      <c r="B681" s="27" t="s">
        <v>23</v>
      </c>
      <c r="C681" s="27" t="s">
        <v>24</v>
      </c>
      <c r="D681" s="27" t="s">
        <v>25</v>
      </c>
      <c r="E681" s="27" t="s">
        <v>26</v>
      </c>
      <c r="F681" s="91" t="s">
        <v>722</v>
      </c>
      <c r="G681" s="91" t="s">
        <v>723</v>
      </c>
      <c r="H681" s="91" t="s">
        <v>51</v>
      </c>
      <c r="I681" s="91">
        <v>1</v>
      </c>
      <c r="J681" s="91" t="s">
        <v>724</v>
      </c>
      <c r="K681" s="27" t="s">
        <v>31</v>
      </c>
      <c r="L681" s="91">
        <v>1</v>
      </c>
      <c r="M681" s="27">
        <f t="shared" si="28"/>
        <v>312</v>
      </c>
      <c r="N681" s="179"/>
      <c r="O681" s="24" t="s">
        <v>32</v>
      </c>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row>
    <row r="682" s="276" customFormat="1" customHeight="1" spans="1:44">
      <c r="A682" s="27">
        <v>677</v>
      </c>
      <c r="B682" s="27" t="s">
        <v>23</v>
      </c>
      <c r="C682" s="27" t="s">
        <v>24</v>
      </c>
      <c r="D682" s="27" t="s">
        <v>25</v>
      </c>
      <c r="E682" s="27" t="s">
        <v>26</v>
      </c>
      <c r="F682" s="91" t="s">
        <v>722</v>
      </c>
      <c r="G682" s="91" t="s">
        <v>725</v>
      </c>
      <c r="H682" s="91" t="s">
        <v>51</v>
      </c>
      <c r="I682" s="91">
        <v>1</v>
      </c>
      <c r="J682" s="91" t="s">
        <v>724</v>
      </c>
      <c r="K682" s="27" t="s">
        <v>31</v>
      </c>
      <c r="L682" s="91">
        <v>1</v>
      </c>
      <c r="M682" s="27">
        <f t="shared" si="28"/>
        <v>312</v>
      </c>
      <c r="N682" s="179"/>
      <c r="O682" s="24" t="s">
        <v>32</v>
      </c>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row>
    <row r="683" s="276" customFormat="1" customHeight="1" spans="1:44">
      <c r="A683" s="27">
        <v>678</v>
      </c>
      <c r="B683" s="27" t="s">
        <v>23</v>
      </c>
      <c r="C683" s="27" t="s">
        <v>24</v>
      </c>
      <c r="D683" s="27" t="s">
        <v>25</v>
      </c>
      <c r="E683" s="27" t="s">
        <v>26</v>
      </c>
      <c r="F683" s="91" t="s">
        <v>722</v>
      </c>
      <c r="G683" s="91" t="s">
        <v>726</v>
      </c>
      <c r="H683" s="91" t="s">
        <v>51</v>
      </c>
      <c r="I683" s="91">
        <v>1</v>
      </c>
      <c r="J683" s="91" t="s">
        <v>724</v>
      </c>
      <c r="K683" s="27" t="s">
        <v>31</v>
      </c>
      <c r="L683" s="91">
        <v>1</v>
      </c>
      <c r="M683" s="27">
        <f t="shared" si="28"/>
        <v>312</v>
      </c>
      <c r="N683" s="179"/>
      <c r="O683" s="24" t="s">
        <v>32</v>
      </c>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row>
    <row r="684" s="276" customFormat="1" customHeight="1" spans="1:44">
      <c r="A684" s="27">
        <v>679</v>
      </c>
      <c r="B684" s="27" t="s">
        <v>23</v>
      </c>
      <c r="C684" s="27" t="s">
        <v>24</v>
      </c>
      <c r="D684" s="27" t="s">
        <v>25</v>
      </c>
      <c r="E684" s="27" t="s">
        <v>26</v>
      </c>
      <c r="F684" s="91" t="s">
        <v>722</v>
      </c>
      <c r="G684" s="91" t="s">
        <v>727</v>
      </c>
      <c r="H684" s="91" t="s">
        <v>51</v>
      </c>
      <c r="I684" s="91">
        <v>1</v>
      </c>
      <c r="J684" s="91" t="s">
        <v>724</v>
      </c>
      <c r="K684" s="27" t="s">
        <v>31</v>
      </c>
      <c r="L684" s="91">
        <v>1</v>
      </c>
      <c r="M684" s="27">
        <f t="shared" si="28"/>
        <v>312</v>
      </c>
      <c r="N684" s="179"/>
      <c r="O684" s="24" t="s">
        <v>32</v>
      </c>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row>
    <row r="685" s="276" customFormat="1" customHeight="1" spans="1:44">
      <c r="A685" s="27">
        <v>680</v>
      </c>
      <c r="B685" s="27" t="s">
        <v>23</v>
      </c>
      <c r="C685" s="27" t="s">
        <v>24</v>
      </c>
      <c r="D685" s="27" t="s">
        <v>25</v>
      </c>
      <c r="E685" s="27" t="s">
        <v>26</v>
      </c>
      <c r="F685" s="91" t="s">
        <v>722</v>
      </c>
      <c r="G685" s="91" t="s">
        <v>728</v>
      </c>
      <c r="H685" s="91" t="s">
        <v>51</v>
      </c>
      <c r="I685" s="91">
        <v>1</v>
      </c>
      <c r="J685" s="91" t="s">
        <v>724</v>
      </c>
      <c r="K685" s="27" t="s">
        <v>31</v>
      </c>
      <c r="L685" s="91">
        <v>1</v>
      </c>
      <c r="M685" s="27">
        <f t="shared" si="28"/>
        <v>312</v>
      </c>
      <c r="N685" s="179"/>
      <c r="O685" s="24" t="s">
        <v>32</v>
      </c>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row>
    <row r="686" s="276" customFormat="1" customHeight="1" spans="1:44">
      <c r="A686" s="27">
        <v>681</v>
      </c>
      <c r="B686" s="27" t="s">
        <v>23</v>
      </c>
      <c r="C686" s="27" t="s">
        <v>24</v>
      </c>
      <c r="D686" s="27" t="s">
        <v>25</v>
      </c>
      <c r="E686" s="27" t="s">
        <v>26</v>
      </c>
      <c r="F686" s="91" t="s">
        <v>722</v>
      </c>
      <c r="G686" s="91" t="s">
        <v>729</v>
      </c>
      <c r="H686" s="91" t="s">
        <v>51</v>
      </c>
      <c r="I686" s="91">
        <v>1</v>
      </c>
      <c r="J686" s="91" t="s">
        <v>724</v>
      </c>
      <c r="K686" s="27" t="s">
        <v>31</v>
      </c>
      <c r="L686" s="91">
        <v>1</v>
      </c>
      <c r="M686" s="27">
        <f t="shared" si="28"/>
        <v>312</v>
      </c>
      <c r="N686" s="179"/>
      <c r="O686" s="24" t="s">
        <v>32</v>
      </c>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row>
    <row r="687" s="276" customFormat="1" customHeight="1" spans="1:44">
      <c r="A687" s="27">
        <v>682</v>
      </c>
      <c r="B687" s="27" t="s">
        <v>23</v>
      </c>
      <c r="C687" s="27" t="s">
        <v>24</v>
      </c>
      <c r="D687" s="27" t="s">
        <v>25</v>
      </c>
      <c r="E687" s="27" t="s">
        <v>26</v>
      </c>
      <c r="F687" s="91" t="s">
        <v>722</v>
      </c>
      <c r="G687" s="91" t="s">
        <v>730</v>
      </c>
      <c r="H687" s="91" t="s">
        <v>51</v>
      </c>
      <c r="I687" s="91">
        <v>1</v>
      </c>
      <c r="J687" s="91" t="s">
        <v>724</v>
      </c>
      <c r="K687" s="27" t="s">
        <v>31</v>
      </c>
      <c r="L687" s="91">
        <v>1</v>
      </c>
      <c r="M687" s="27">
        <f t="shared" si="28"/>
        <v>312</v>
      </c>
      <c r="N687" s="179"/>
      <c r="O687" s="24" t="s">
        <v>32</v>
      </c>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row>
    <row r="688" s="276" customFormat="1" customHeight="1" spans="1:44">
      <c r="A688" s="27">
        <v>683</v>
      </c>
      <c r="B688" s="27" t="s">
        <v>23</v>
      </c>
      <c r="C688" s="27" t="s">
        <v>24</v>
      </c>
      <c r="D688" s="27" t="s">
        <v>25</v>
      </c>
      <c r="E688" s="27" t="s">
        <v>26</v>
      </c>
      <c r="F688" s="91" t="s">
        <v>722</v>
      </c>
      <c r="G688" s="91" t="s">
        <v>731</v>
      </c>
      <c r="H688" s="91" t="s">
        <v>51</v>
      </c>
      <c r="I688" s="91">
        <v>1</v>
      </c>
      <c r="J688" s="91" t="s">
        <v>724</v>
      </c>
      <c r="K688" s="27" t="s">
        <v>31</v>
      </c>
      <c r="L688" s="91">
        <v>1</v>
      </c>
      <c r="M688" s="27">
        <f t="shared" si="28"/>
        <v>312</v>
      </c>
      <c r="N688" s="179"/>
      <c r="O688" s="24" t="s">
        <v>32</v>
      </c>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row>
    <row r="689" s="276" customFormat="1" customHeight="1" spans="1:44">
      <c r="A689" s="27">
        <v>684</v>
      </c>
      <c r="B689" s="27" t="s">
        <v>23</v>
      </c>
      <c r="C689" s="27" t="s">
        <v>24</v>
      </c>
      <c r="D689" s="27" t="s">
        <v>25</v>
      </c>
      <c r="E689" s="27" t="s">
        <v>26</v>
      </c>
      <c r="F689" s="91" t="s">
        <v>722</v>
      </c>
      <c r="G689" s="91" t="s">
        <v>732</v>
      </c>
      <c r="H689" s="91" t="s">
        <v>47</v>
      </c>
      <c r="I689" s="91">
        <v>1</v>
      </c>
      <c r="J689" s="91" t="s">
        <v>724</v>
      </c>
      <c r="K689" s="27" t="s">
        <v>31</v>
      </c>
      <c r="L689" s="91">
        <v>1</v>
      </c>
      <c r="M689" s="27">
        <f t="shared" si="28"/>
        <v>312</v>
      </c>
      <c r="N689" s="179"/>
      <c r="O689" s="24" t="s">
        <v>32</v>
      </c>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row>
    <row r="690" s="276" customFormat="1" customHeight="1" spans="1:44">
      <c r="A690" s="27">
        <v>685</v>
      </c>
      <c r="B690" s="27" t="s">
        <v>23</v>
      </c>
      <c r="C690" s="27" t="s">
        <v>24</v>
      </c>
      <c r="D690" s="27" t="s">
        <v>25</v>
      </c>
      <c r="E690" s="27" t="s">
        <v>26</v>
      </c>
      <c r="F690" s="91" t="s">
        <v>722</v>
      </c>
      <c r="G690" s="91" t="s">
        <v>733</v>
      </c>
      <c r="H690" s="91" t="s">
        <v>47</v>
      </c>
      <c r="I690" s="91">
        <v>1</v>
      </c>
      <c r="J690" s="91" t="s">
        <v>724</v>
      </c>
      <c r="K690" s="27" t="s">
        <v>31</v>
      </c>
      <c r="L690" s="91">
        <v>1</v>
      </c>
      <c r="M690" s="27">
        <f t="shared" si="28"/>
        <v>312</v>
      </c>
      <c r="N690" s="179"/>
      <c r="O690" s="24" t="s">
        <v>32</v>
      </c>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row>
    <row r="691" s="276" customFormat="1" customHeight="1" spans="1:44">
      <c r="A691" s="27">
        <v>686</v>
      </c>
      <c r="B691" s="27" t="s">
        <v>23</v>
      </c>
      <c r="C691" s="27" t="s">
        <v>24</v>
      </c>
      <c r="D691" s="27" t="s">
        <v>25</v>
      </c>
      <c r="E691" s="27" t="s">
        <v>26</v>
      </c>
      <c r="F691" s="91" t="s">
        <v>722</v>
      </c>
      <c r="G691" s="91" t="s">
        <v>734</v>
      </c>
      <c r="H691" s="91" t="s">
        <v>51</v>
      </c>
      <c r="I691" s="91">
        <v>3</v>
      </c>
      <c r="J691" s="91" t="s">
        <v>724</v>
      </c>
      <c r="K691" s="27" t="s">
        <v>31</v>
      </c>
      <c r="L691" s="91">
        <v>3</v>
      </c>
      <c r="M691" s="27">
        <f t="shared" si="28"/>
        <v>936</v>
      </c>
      <c r="N691" s="179"/>
      <c r="O691" s="24" t="s">
        <v>32</v>
      </c>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row>
    <row r="692" s="276" customFormat="1" customHeight="1" spans="1:44">
      <c r="A692" s="27">
        <v>687</v>
      </c>
      <c r="B692" s="27" t="s">
        <v>23</v>
      </c>
      <c r="C692" s="27" t="s">
        <v>24</v>
      </c>
      <c r="D692" s="27" t="s">
        <v>25</v>
      </c>
      <c r="E692" s="27" t="s">
        <v>26</v>
      </c>
      <c r="F692" s="91" t="s">
        <v>722</v>
      </c>
      <c r="G692" s="91" t="s">
        <v>735</v>
      </c>
      <c r="H692" s="91" t="s">
        <v>51</v>
      </c>
      <c r="I692" s="91">
        <v>3</v>
      </c>
      <c r="J692" s="91" t="s">
        <v>724</v>
      </c>
      <c r="K692" s="27" t="s">
        <v>31</v>
      </c>
      <c r="L692" s="91">
        <v>3</v>
      </c>
      <c r="M692" s="27">
        <f t="shared" si="28"/>
        <v>936</v>
      </c>
      <c r="N692" s="179"/>
      <c r="O692" s="24" t="s">
        <v>32</v>
      </c>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row>
    <row r="693" s="276" customFormat="1" customHeight="1" spans="1:44">
      <c r="A693" s="27">
        <v>688</v>
      </c>
      <c r="B693" s="27" t="s">
        <v>23</v>
      </c>
      <c r="C693" s="27" t="s">
        <v>24</v>
      </c>
      <c r="D693" s="27" t="s">
        <v>25</v>
      </c>
      <c r="E693" s="27" t="s">
        <v>26</v>
      </c>
      <c r="F693" s="91" t="s">
        <v>722</v>
      </c>
      <c r="G693" s="91" t="s">
        <v>736</v>
      </c>
      <c r="H693" s="91" t="s">
        <v>51</v>
      </c>
      <c r="I693" s="91">
        <v>3</v>
      </c>
      <c r="J693" s="91" t="s">
        <v>724</v>
      </c>
      <c r="K693" s="27" t="s">
        <v>31</v>
      </c>
      <c r="L693" s="91">
        <v>3</v>
      </c>
      <c r="M693" s="27">
        <f t="shared" si="28"/>
        <v>936</v>
      </c>
      <c r="N693" s="179"/>
      <c r="O693" s="24" t="s">
        <v>32</v>
      </c>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row>
    <row r="694" s="276" customFormat="1" customHeight="1" spans="1:44">
      <c r="A694" s="27">
        <v>689</v>
      </c>
      <c r="B694" s="27" t="s">
        <v>23</v>
      </c>
      <c r="C694" s="27" t="s">
        <v>24</v>
      </c>
      <c r="D694" s="27" t="s">
        <v>25</v>
      </c>
      <c r="E694" s="27" t="s">
        <v>26</v>
      </c>
      <c r="F694" s="91" t="s">
        <v>722</v>
      </c>
      <c r="G694" s="91" t="s">
        <v>737</v>
      </c>
      <c r="H694" s="91" t="s">
        <v>51</v>
      </c>
      <c r="I694" s="91">
        <v>3</v>
      </c>
      <c r="J694" s="91" t="s">
        <v>724</v>
      </c>
      <c r="K694" s="27" t="s">
        <v>31</v>
      </c>
      <c r="L694" s="91">
        <v>3</v>
      </c>
      <c r="M694" s="27">
        <f t="shared" si="28"/>
        <v>936</v>
      </c>
      <c r="N694" s="179"/>
      <c r="O694" s="24" t="s">
        <v>32</v>
      </c>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row>
    <row r="695" s="276" customFormat="1" customHeight="1" spans="1:44">
      <c r="A695" s="27">
        <v>690</v>
      </c>
      <c r="B695" s="27" t="s">
        <v>23</v>
      </c>
      <c r="C695" s="27" t="s">
        <v>24</v>
      </c>
      <c r="D695" s="27" t="s">
        <v>25</v>
      </c>
      <c r="E695" s="27" t="s">
        <v>26</v>
      </c>
      <c r="F695" s="91" t="s">
        <v>722</v>
      </c>
      <c r="G695" s="91" t="s">
        <v>738</v>
      </c>
      <c r="H695" s="91" t="s">
        <v>51</v>
      </c>
      <c r="I695" s="91">
        <v>2</v>
      </c>
      <c r="J695" s="91" t="s">
        <v>724</v>
      </c>
      <c r="K695" s="27" t="s">
        <v>31</v>
      </c>
      <c r="L695" s="91">
        <v>2</v>
      </c>
      <c r="M695" s="27">
        <f t="shared" si="28"/>
        <v>624</v>
      </c>
      <c r="N695" s="179"/>
      <c r="O695" s="24" t="s">
        <v>32</v>
      </c>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row>
    <row r="696" s="276" customFormat="1" customHeight="1" spans="1:44">
      <c r="A696" s="27">
        <v>691</v>
      </c>
      <c r="B696" s="27" t="s">
        <v>23</v>
      </c>
      <c r="C696" s="27" t="s">
        <v>24</v>
      </c>
      <c r="D696" s="27" t="s">
        <v>25</v>
      </c>
      <c r="E696" s="27" t="s">
        <v>26</v>
      </c>
      <c r="F696" s="91" t="s">
        <v>722</v>
      </c>
      <c r="G696" s="91" t="s">
        <v>739</v>
      </c>
      <c r="H696" s="91" t="s">
        <v>51</v>
      </c>
      <c r="I696" s="91">
        <v>2</v>
      </c>
      <c r="J696" s="91" t="s">
        <v>724</v>
      </c>
      <c r="K696" s="27" t="s">
        <v>31</v>
      </c>
      <c r="L696" s="91">
        <v>2</v>
      </c>
      <c r="M696" s="27">
        <f t="shared" si="28"/>
        <v>624</v>
      </c>
      <c r="N696" s="179"/>
      <c r="O696" s="24" t="s">
        <v>32</v>
      </c>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row>
    <row r="697" s="276" customFormat="1" customHeight="1" spans="1:44">
      <c r="A697" s="27">
        <v>692</v>
      </c>
      <c r="B697" s="27" t="s">
        <v>23</v>
      </c>
      <c r="C697" s="27" t="s">
        <v>24</v>
      </c>
      <c r="D697" s="27" t="s">
        <v>25</v>
      </c>
      <c r="E697" s="27" t="s">
        <v>26</v>
      </c>
      <c r="F697" s="91" t="s">
        <v>722</v>
      </c>
      <c r="G697" s="91" t="s">
        <v>740</v>
      </c>
      <c r="H697" s="91" t="s">
        <v>51</v>
      </c>
      <c r="I697" s="91">
        <v>1</v>
      </c>
      <c r="J697" s="91" t="s">
        <v>724</v>
      </c>
      <c r="K697" s="27" t="s">
        <v>31</v>
      </c>
      <c r="L697" s="91">
        <v>1</v>
      </c>
      <c r="M697" s="27">
        <f t="shared" si="28"/>
        <v>312</v>
      </c>
      <c r="N697" s="179"/>
      <c r="O697" s="24" t="s">
        <v>32</v>
      </c>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row>
    <row r="698" s="276" customFormat="1" customHeight="1" spans="1:44">
      <c r="A698" s="27">
        <v>693</v>
      </c>
      <c r="B698" s="27" t="s">
        <v>23</v>
      </c>
      <c r="C698" s="27" t="s">
        <v>24</v>
      </c>
      <c r="D698" s="27" t="s">
        <v>25</v>
      </c>
      <c r="E698" s="27" t="s">
        <v>26</v>
      </c>
      <c r="F698" s="91" t="s">
        <v>722</v>
      </c>
      <c r="G698" s="91" t="s">
        <v>741</v>
      </c>
      <c r="H698" s="91" t="s">
        <v>51</v>
      </c>
      <c r="I698" s="91">
        <v>3</v>
      </c>
      <c r="J698" s="91" t="s">
        <v>724</v>
      </c>
      <c r="K698" s="27" t="s">
        <v>31</v>
      </c>
      <c r="L698" s="91">
        <v>3</v>
      </c>
      <c r="M698" s="27">
        <f t="shared" si="28"/>
        <v>936</v>
      </c>
      <c r="N698" s="179"/>
      <c r="O698" s="24" t="s">
        <v>32</v>
      </c>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row>
    <row r="699" s="276" customFormat="1" customHeight="1" spans="1:44">
      <c r="A699" s="27">
        <v>694</v>
      </c>
      <c r="B699" s="27" t="s">
        <v>23</v>
      </c>
      <c r="C699" s="27" t="s">
        <v>24</v>
      </c>
      <c r="D699" s="27" t="s">
        <v>25</v>
      </c>
      <c r="E699" s="27" t="s">
        <v>26</v>
      </c>
      <c r="F699" s="91" t="s">
        <v>722</v>
      </c>
      <c r="G699" s="91" t="s">
        <v>742</v>
      </c>
      <c r="H699" s="91" t="s">
        <v>51</v>
      </c>
      <c r="I699" s="91">
        <v>1</v>
      </c>
      <c r="J699" s="91" t="s">
        <v>724</v>
      </c>
      <c r="K699" s="27" t="s">
        <v>31</v>
      </c>
      <c r="L699" s="91">
        <v>1</v>
      </c>
      <c r="M699" s="27">
        <f t="shared" si="28"/>
        <v>312</v>
      </c>
      <c r="N699" s="179"/>
      <c r="O699" s="24" t="s">
        <v>32</v>
      </c>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row>
    <row r="700" s="276" customFormat="1" customHeight="1" spans="1:44">
      <c r="A700" s="27">
        <v>695</v>
      </c>
      <c r="B700" s="27" t="s">
        <v>23</v>
      </c>
      <c r="C700" s="27" t="s">
        <v>24</v>
      </c>
      <c r="D700" s="27" t="s">
        <v>25</v>
      </c>
      <c r="E700" s="27" t="s">
        <v>26</v>
      </c>
      <c r="F700" s="91" t="s">
        <v>722</v>
      </c>
      <c r="G700" s="91" t="s">
        <v>743</v>
      </c>
      <c r="H700" s="91" t="s">
        <v>51</v>
      </c>
      <c r="I700" s="91">
        <v>3</v>
      </c>
      <c r="J700" s="91" t="s">
        <v>724</v>
      </c>
      <c r="K700" s="27" t="s">
        <v>31</v>
      </c>
      <c r="L700" s="91">
        <v>3</v>
      </c>
      <c r="M700" s="27">
        <f t="shared" si="28"/>
        <v>936</v>
      </c>
      <c r="N700" s="179"/>
      <c r="O700" s="24" t="s">
        <v>32</v>
      </c>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row>
    <row r="701" s="276" customFormat="1" customHeight="1" spans="1:44">
      <c r="A701" s="27">
        <v>696</v>
      </c>
      <c r="B701" s="27" t="s">
        <v>23</v>
      </c>
      <c r="C701" s="27" t="s">
        <v>24</v>
      </c>
      <c r="D701" s="27" t="s">
        <v>25</v>
      </c>
      <c r="E701" s="27" t="s">
        <v>26</v>
      </c>
      <c r="F701" s="91" t="s">
        <v>722</v>
      </c>
      <c r="G701" s="91" t="s">
        <v>744</v>
      </c>
      <c r="H701" s="91" t="s">
        <v>51</v>
      </c>
      <c r="I701" s="91">
        <v>3</v>
      </c>
      <c r="J701" s="91" t="s">
        <v>724</v>
      </c>
      <c r="K701" s="27" t="s">
        <v>31</v>
      </c>
      <c r="L701" s="91">
        <v>3</v>
      </c>
      <c r="M701" s="27">
        <f t="shared" si="28"/>
        <v>936</v>
      </c>
      <c r="N701" s="179"/>
      <c r="O701" s="24" t="s">
        <v>32</v>
      </c>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row>
    <row r="702" s="276" customFormat="1" customHeight="1" spans="1:44">
      <c r="A702" s="27">
        <v>697</v>
      </c>
      <c r="B702" s="27" t="s">
        <v>23</v>
      </c>
      <c r="C702" s="27" t="s">
        <v>24</v>
      </c>
      <c r="D702" s="27" t="s">
        <v>25</v>
      </c>
      <c r="E702" s="27" t="s">
        <v>26</v>
      </c>
      <c r="F702" s="91" t="s">
        <v>722</v>
      </c>
      <c r="G702" s="91" t="s">
        <v>745</v>
      </c>
      <c r="H702" s="91" t="s">
        <v>51</v>
      </c>
      <c r="I702" s="91">
        <v>5</v>
      </c>
      <c r="J702" s="91" t="s">
        <v>724</v>
      </c>
      <c r="K702" s="27" t="s">
        <v>31</v>
      </c>
      <c r="L702" s="91">
        <v>5</v>
      </c>
      <c r="M702" s="27">
        <f t="shared" si="28"/>
        <v>1560</v>
      </c>
      <c r="N702" s="179"/>
      <c r="O702" s="24" t="s">
        <v>32</v>
      </c>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row>
    <row r="703" s="276" customFormat="1" customHeight="1" spans="1:44">
      <c r="A703" s="27">
        <v>698</v>
      </c>
      <c r="B703" s="27" t="s">
        <v>23</v>
      </c>
      <c r="C703" s="27" t="s">
        <v>24</v>
      </c>
      <c r="D703" s="27" t="s">
        <v>25</v>
      </c>
      <c r="E703" s="27" t="s">
        <v>26</v>
      </c>
      <c r="F703" s="91" t="s">
        <v>722</v>
      </c>
      <c r="G703" s="91" t="s">
        <v>746</v>
      </c>
      <c r="H703" s="91" t="s">
        <v>51</v>
      </c>
      <c r="I703" s="91">
        <v>1</v>
      </c>
      <c r="J703" s="91" t="s">
        <v>724</v>
      </c>
      <c r="K703" s="27" t="s">
        <v>31</v>
      </c>
      <c r="L703" s="91">
        <v>1</v>
      </c>
      <c r="M703" s="27">
        <f t="shared" si="28"/>
        <v>312</v>
      </c>
      <c r="N703" s="179"/>
      <c r="O703" s="24" t="s">
        <v>32</v>
      </c>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row>
    <row r="704" s="276" customFormat="1" customHeight="1" spans="1:44">
      <c r="A704" s="27">
        <v>699</v>
      </c>
      <c r="B704" s="27" t="s">
        <v>23</v>
      </c>
      <c r="C704" s="27" t="s">
        <v>24</v>
      </c>
      <c r="D704" s="27" t="s">
        <v>25</v>
      </c>
      <c r="E704" s="27" t="s">
        <v>26</v>
      </c>
      <c r="F704" s="91" t="s">
        <v>722</v>
      </c>
      <c r="G704" s="91" t="s">
        <v>747</v>
      </c>
      <c r="H704" s="91" t="s">
        <v>51</v>
      </c>
      <c r="I704" s="91">
        <v>1</v>
      </c>
      <c r="J704" s="91" t="s">
        <v>724</v>
      </c>
      <c r="K704" s="27" t="s">
        <v>31</v>
      </c>
      <c r="L704" s="91">
        <v>1</v>
      </c>
      <c r="M704" s="27">
        <f t="shared" si="28"/>
        <v>312</v>
      </c>
      <c r="N704" s="179"/>
      <c r="O704" s="24" t="s">
        <v>32</v>
      </c>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row>
    <row r="705" s="276" customFormat="1" customHeight="1" spans="1:44">
      <c r="A705" s="27">
        <v>700</v>
      </c>
      <c r="B705" s="27" t="s">
        <v>23</v>
      </c>
      <c r="C705" s="27" t="s">
        <v>24</v>
      </c>
      <c r="D705" s="27" t="s">
        <v>25</v>
      </c>
      <c r="E705" s="27" t="s">
        <v>26</v>
      </c>
      <c r="F705" s="91" t="s">
        <v>722</v>
      </c>
      <c r="G705" s="91" t="s">
        <v>748</v>
      </c>
      <c r="H705" s="91" t="s">
        <v>51</v>
      </c>
      <c r="I705" s="91">
        <v>1</v>
      </c>
      <c r="J705" s="91" t="s">
        <v>724</v>
      </c>
      <c r="K705" s="27" t="s">
        <v>31</v>
      </c>
      <c r="L705" s="91">
        <v>1</v>
      </c>
      <c r="M705" s="27">
        <f t="shared" si="28"/>
        <v>312</v>
      </c>
      <c r="N705" s="179"/>
      <c r="O705" s="24" t="s">
        <v>32</v>
      </c>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row>
    <row r="706" s="277" customFormat="1" customHeight="1" spans="1:44">
      <c r="A706" s="27">
        <v>701</v>
      </c>
      <c r="B706" s="27" t="s">
        <v>23</v>
      </c>
      <c r="C706" s="27" t="s">
        <v>24</v>
      </c>
      <c r="D706" s="27" t="s">
        <v>25</v>
      </c>
      <c r="E706" s="27" t="s">
        <v>26</v>
      </c>
      <c r="F706" s="91" t="s">
        <v>722</v>
      </c>
      <c r="G706" s="91" t="s">
        <v>749</v>
      </c>
      <c r="H706" s="91" t="s">
        <v>51</v>
      </c>
      <c r="I706" s="91">
        <v>1</v>
      </c>
      <c r="J706" s="91" t="s">
        <v>724</v>
      </c>
      <c r="K706" s="27" t="s">
        <v>31</v>
      </c>
      <c r="L706" s="91">
        <v>1</v>
      </c>
      <c r="M706" s="27">
        <f t="shared" si="28"/>
        <v>312</v>
      </c>
      <c r="N706" s="179"/>
      <c r="O706" s="24" t="s">
        <v>32</v>
      </c>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row>
    <row r="707" s="276" customFormat="1" customHeight="1" spans="1:44">
      <c r="A707" s="27">
        <v>702</v>
      </c>
      <c r="B707" s="27" t="s">
        <v>23</v>
      </c>
      <c r="C707" s="27" t="s">
        <v>24</v>
      </c>
      <c r="D707" s="27" t="s">
        <v>25</v>
      </c>
      <c r="E707" s="27" t="s">
        <v>26</v>
      </c>
      <c r="F707" s="91" t="s">
        <v>722</v>
      </c>
      <c r="G707" s="91" t="s">
        <v>750</v>
      </c>
      <c r="H707" s="91" t="s">
        <v>227</v>
      </c>
      <c r="I707" s="91">
        <v>1</v>
      </c>
      <c r="J707" s="91" t="s">
        <v>724</v>
      </c>
      <c r="K707" s="27" t="s">
        <v>31</v>
      </c>
      <c r="L707" s="91">
        <v>1</v>
      </c>
      <c r="M707" s="27">
        <f>L707*130</f>
        <v>130</v>
      </c>
      <c r="N707" s="179"/>
      <c r="O707" s="24" t="s">
        <v>32</v>
      </c>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row>
    <row r="708" s="276" customFormat="1" customHeight="1" spans="1:44">
      <c r="A708" s="27">
        <v>703</v>
      </c>
      <c r="B708" s="27" t="s">
        <v>23</v>
      </c>
      <c r="C708" s="27" t="s">
        <v>24</v>
      </c>
      <c r="D708" s="27" t="s">
        <v>25</v>
      </c>
      <c r="E708" s="27" t="s">
        <v>26</v>
      </c>
      <c r="F708" s="91" t="s">
        <v>722</v>
      </c>
      <c r="G708" s="91" t="s">
        <v>751</v>
      </c>
      <c r="H708" s="91" t="s">
        <v>51</v>
      </c>
      <c r="I708" s="91">
        <v>1</v>
      </c>
      <c r="J708" s="91" t="s">
        <v>724</v>
      </c>
      <c r="K708" s="27" t="s">
        <v>31</v>
      </c>
      <c r="L708" s="91">
        <v>1</v>
      </c>
      <c r="M708" s="27">
        <f t="shared" ref="M708:M743" si="29">L708*312</f>
        <v>312</v>
      </c>
      <c r="N708" s="179"/>
      <c r="O708" s="24" t="s">
        <v>32</v>
      </c>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row>
    <row r="709" s="276" customFormat="1" customHeight="1" spans="1:44">
      <c r="A709" s="27">
        <v>704</v>
      </c>
      <c r="B709" s="27" t="s">
        <v>23</v>
      </c>
      <c r="C709" s="27" t="s">
        <v>24</v>
      </c>
      <c r="D709" s="27" t="s">
        <v>25</v>
      </c>
      <c r="E709" s="27" t="s">
        <v>26</v>
      </c>
      <c r="F709" s="91" t="s">
        <v>722</v>
      </c>
      <c r="G709" s="91" t="s">
        <v>752</v>
      </c>
      <c r="H709" s="91" t="s">
        <v>51</v>
      </c>
      <c r="I709" s="91">
        <v>1</v>
      </c>
      <c r="J709" s="91" t="s">
        <v>724</v>
      </c>
      <c r="K709" s="27" t="s">
        <v>31</v>
      </c>
      <c r="L709" s="91">
        <v>1</v>
      </c>
      <c r="M709" s="27">
        <f t="shared" si="29"/>
        <v>312</v>
      </c>
      <c r="N709" s="179"/>
      <c r="O709" s="24" t="s">
        <v>32</v>
      </c>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row>
    <row r="710" s="276" customFormat="1" customHeight="1" spans="1:44">
      <c r="A710" s="27">
        <v>705</v>
      </c>
      <c r="B710" s="27" t="s">
        <v>23</v>
      </c>
      <c r="C710" s="27" t="s">
        <v>24</v>
      </c>
      <c r="D710" s="27" t="s">
        <v>25</v>
      </c>
      <c r="E710" s="27" t="s">
        <v>26</v>
      </c>
      <c r="F710" s="91" t="s">
        <v>722</v>
      </c>
      <c r="G710" s="91" t="s">
        <v>753</v>
      </c>
      <c r="H710" s="91" t="s">
        <v>51</v>
      </c>
      <c r="I710" s="91">
        <v>1</v>
      </c>
      <c r="J710" s="91" t="s">
        <v>724</v>
      </c>
      <c r="K710" s="27" t="s">
        <v>31</v>
      </c>
      <c r="L710" s="91">
        <v>1</v>
      </c>
      <c r="M710" s="27">
        <f t="shared" si="29"/>
        <v>312</v>
      </c>
      <c r="N710" s="179"/>
      <c r="O710" s="24" t="s">
        <v>32</v>
      </c>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row>
    <row r="711" s="276" customFormat="1" customHeight="1" spans="1:44">
      <c r="A711" s="27">
        <v>706</v>
      </c>
      <c r="B711" s="27" t="s">
        <v>23</v>
      </c>
      <c r="C711" s="27" t="s">
        <v>24</v>
      </c>
      <c r="D711" s="27" t="s">
        <v>25</v>
      </c>
      <c r="E711" s="27" t="s">
        <v>26</v>
      </c>
      <c r="F711" s="91" t="s">
        <v>722</v>
      </c>
      <c r="G711" s="91" t="s">
        <v>754</v>
      </c>
      <c r="H711" s="91" t="s">
        <v>51</v>
      </c>
      <c r="I711" s="91">
        <v>2</v>
      </c>
      <c r="J711" s="91" t="s">
        <v>724</v>
      </c>
      <c r="K711" s="27" t="s">
        <v>31</v>
      </c>
      <c r="L711" s="91">
        <v>2</v>
      </c>
      <c r="M711" s="27">
        <f t="shared" si="29"/>
        <v>624</v>
      </c>
      <c r="N711" s="179"/>
      <c r="O711" s="24" t="s">
        <v>32</v>
      </c>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row>
    <row r="712" s="276" customFormat="1" customHeight="1" spans="1:44">
      <c r="A712" s="27">
        <v>707</v>
      </c>
      <c r="B712" s="27" t="s">
        <v>23</v>
      </c>
      <c r="C712" s="27" t="s">
        <v>24</v>
      </c>
      <c r="D712" s="27" t="s">
        <v>25</v>
      </c>
      <c r="E712" s="27" t="s">
        <v>26</v>
      </c>
      <c r="F712" s="91" t="s">
        <v>722</v>
      </c>
      <c r="G712" s="91" t="s">
        <v>755</v>
      </c>
      <c r="H712" s="91" t="s">
        <v>47</v>
      </c>
      <c r="I712" s="91">
        <v>1</v>
      </c>
      <c r="J712" s="91" t="s">
        <v>724</v>
      </c>
      <c r="K712" s="27" t="s">
        <v>31</v>
      </c>
      <c r="L712" s="91">
        <v>1</v>
      </c>
      <c r="M712" s="27">
        <f t="shared" si="29"/>
        <v>312</v>
      </c>
      <c r="N712" s="179"/>
      <c r="O712" s="24" t="s">
        <v>32</v>
      </c>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row>
    <row r="713" s="276" customFormat="1" customHeight="1" spans="1:44">
      <c r="A713" s="27">
        <v>708</v>
      </c>
      <c r="B713" s="27" t="s">
        <v>23</v>
      </c>
      <c r="C713" s="27" t="s">
        <v>24</v>
      </c>
      <c r="D713" s="27" t="s">
        <v>25</v>
      </c>
      <c r="E713" s="27" t="s">
        <v>26</v>
      </c>
      <c r="F713" s="91" t="s">
        <v>722</v>
      </c>
      <c r="G713" s="91" t="s">
        <v>756</v>
      </c>
      <c r="H713" s="91" t="s">
        <v>51</v>
      </c>
      <c r="I713" s="91">
        <v>1</v>
      </c>
      <c r="J713" s="91" t="s">
        <v>724</v>
      </c>
      <c r="K713" s="27" t="s">
        <v>31</v>
      </c>
      <c r="L713" s="91">
        <v>1</v>
      </c>
      <c r="M713" s="27">
        <f t="shared" si="29"/>
        <v>312</v>
      </c>
      <c r="N713" s="179"/>
      <c r="O713" s="24" t="s">
        <v>32</v>
      </c>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row>
    <row r="714" s="276" customFormat="1" customHeight="1" spans="1:44">
      <c r="A714" s="27">
        <v>709</v>
      </c>
      <c r="B714" s="27" t="s">
        <v>23</v>
      </c>
      <c r="C714" s="27" t="s">
        <v>24</v>
      </c>
      <c r="D714" s="27" t="s">
        <v>25</v>
      </c>
      <c r="E714" s="27" t="s">
        <v>26</v>
      </c>
      <c r="F714" s="91" t="s">
        <v>722</v>
      </c>
      <c r="G714" s="91" t="s">
        <v>757</v>
      </c>
      <c r="H714" s="91" t="s">
        <v>51</v>
      </c>
      <c r="I714" s="91">
        <v>1</v>
      </c>
      <c r="J714" s="91" t="s">
        <v>724</v>
      </c>
      <c r="K714" s="27" t="s">
        <v>31</v>
      </c>
      <c r="L714" s="91">
        <v>1</v>
      </c>
      <c r="M714" s="27">
        <f t="shared" si="29"/>
        <v>312</v>
      </c>
      <c r="N714" s="179"/>
      <c r="O714" s="24" t="s">
        <v>32</v>
      </c>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row>
    <row r="715" s="276" customFormat="1" customHeight="1" spans="1:44">
      <c r="A715" s="27">
        <v>710</v>
      </c>
      <c r="B715" s="27" t="s">
        <v>23</v>
      </c>
      <c r="C715" s="27" t="s">
        <v>24</v>
      </c>
      <c r="D715" s="27" t="s">
        <v>25</v>
      </c>
      <c r="E715" s="27" t="s">
        <v>26</v>
      </c>
      <c r="F715" s="91" t="s">
        <v>722</v>
      </c>
      <c r="G715" s="91" t="s">
        <v>758</v>
      </c>
      <c r="H715" s="91" t="s">
        <v>51</v>
      </c>
      <c r="I715" s="91">
        <v>1</v>
      </c>
      <c r="J715" s="91" t="s">
        <v>724</v>
      </c>
      <c r="K715" s="27" t="s">
        <v>31</v>
      </c>
      <c r="L715" s="91">
        <v>1</v>
      </c>
      <c r="M715" s="27">
        <f t="shared" si="29"/>
        <v>312</v>
      </c>
      <c r="N715" s="179"/>
      <c r="O715" s="24" t="s">
        <v>32</v>
      </c>
      <c r="P715" s="179"/>
      <c r="Q715" s="179"/>
      <c r="R715" s="179"/>
      <c r="S715" s="179"/>
      <c r="T715" s="179"/>
      <c r="U715" s="179"/>
      <c r="V715" s="179"/>
      <c r="W715" s="179"/>
      <c r="X715" s="179"/>
      <c r="Y715" s="179"/>
      <c r="Z715" s="179"/>
      <c r="AA715" s="179"/>
      <c r="AB715" s="179"/>
      <c r="AC715" s="179"/>
      <c r="AD715" s="179"/>
      <c r="AE715" s="179"/>
      <c r="AF715" s="179"/>
      <c r="AG715" s="179"/>
      <c r="AH715" s="179"/>
      <c r="AI715" s="179"/>
      <c r="AJ715" s="179"/>
      <c r="AK715" s="179"/>
      <c r="AL715" s="179"/>
      <c r="AM715" s="179"/>
      <c r="AN715" s="179"/>
      <c r="AO715" s="179"/>
      <c r="AP715" s="179"/>
      <c r="AQ715" s="179"/>
      <c r="AR715" s="179"/>
    </row>
    <row r="716" s="276" customFormat="1" customHeight="1" spans="1:44">
      <c r="A716" s="27">
        <v>711</v>
      </c>
      <c r="B716" s="27" t="s">
        <v>23</v>
      </c>
      <c r="C716" s="27" t="s">
        <v>24</v>
      </c>
      <c r="D716" s="27" t="s">
        <v>25</v>
      </c>
      <c r="E716" s="27" t="s">
        <v>26</v>
      </c>
      <c r="F716" s="91" t="s">
        <v>722</v>
      </c>
      <c r="G716" s="91" t="s">
        <v>759</v>
      </c>
      <c r="H716" s="91" t="s">
        <v>51</v>
      </c>
      <c r="I716" s="91">
        <v>1</v>
      </c>
      <c r="J716" s="91" t="s">
        <v>724</v>
      </c>
      <c r="K716" s="27" t="s">
        <v>31</v>
      </c>
      <c r="L716" s="91">
        <v>1</v>
      </c>
      <c r="M716" s="27">
        <f t="shared" si="29"/>
        <v>312</v>
      </c>
      <c r="N716" s="179"/>
      <c r="O716" s="24" t="s">
        <v>32</v>
      </c>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row>
    <row r="717" s="276" customFormat="1" customHeight="1" spans="1:44">
      <c r="A717" s="27">
        <v>712</v>
      </c>
      <c r="B717" s="27" t="s">
        <v>23</v>
      </c>
      <c r="C717" s="27" t="s">
        <v>24</v>
      </c>
      <c r="D717" s="27" t="s">
        <v>25</v>
      </c>
      <c r="E717" s="27" t="s">
        <v>26</v>
      </c>
      <c r="F717" s="91" t="s">
        <v>722</v>
      </c>
      <c r="G717" s="91" t="s">
        <v>760</v>
      </c>
      <c r="H717" s="91" t="s">
        <v>51</v>
      </c>
      <c r="I717" s="91">
        <v>1</v>
      </c>
      <c r="J717" s="91" t="s">
        <v>724</v>
      </c>
      <c r="K717" s="27" t="s">
        <v>31</v>
      </c>
      <c r="L717" s="91">
        <v>1</v>
      </c>
      <c r="M717" s="27">
        <f t="shared" si="29"/>
        <v>312</v>
      </c>
      <c r="N717" s="179"/>
      <c r="O717" s="24" t="s">
        <v>32</v>
      </c>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row>
    <row r="718" s="276" customFormat="1" customHeight="1" spans="1:44">
      <c r="A718" s="27">
        <v>713</v>
      </c>
      <c r="B718" s="27" t="s">
        <v>23</v>
      </c>
      <c r="C718" s="27" t="s">
        <v>24</v>
      </c>
      <c r="D718" s="27" t="s">
        <v>25</v>
      </c>
      <c r="E718" s="27" t="s">
        <v>26</v>
      </c>
      <c r="F718" s="91" t="s">
        <v>722</v>
      </c>
      <c r="G718" s="91" t="s">
        <v>761</v>
      </c>
      <c r="H718" s="91" t="s">
        <v>51</v>
      </c>
      <c r="I718" s="91">
        <v>1</v>
      </c>
      <c r="J718" s="91" t="s">
        <v>724</v>
      </c>
      <c r="K718" s="27" t="s">
        <v>31</v>
      </c>
      <c r="L718" s="91">
        <v>1</v>
      </c>
      <c r="M718" s="27">
        <f t="shared" si="29"/>
        <v>312</v>
      </c>
      <c r="N718" s="179"/>
      <c r="O718" s="24" t="s">
        <v>32</v>
      </c>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row>
    <row r="719" s="276" customFormat="1" customHeight="1" spans="1:44">
      <c r="A719" s="27">
        <v>714</v>
      </c>
      <c r="B719" s="27" t="s">
        <v>23</v>
      </c>
      <c r="C719" s="27" t="s">
        <v>24</v>
      </c>
      <c r="D719" s="27" t="s">
        <v>25</v>
      </c>
      <c r="E719" s="27" t="s">
        <v>26</v>
      </c>
      <c r="F719" s="91" t="s">
        <v>722</v>
      </c>
      <c r="G719" s="91" t="s">
        <v>762</v>
      </c>
      <c r="H719" s="91" t="s">
        <v>51</v>
      </c>
      <c r="I719" s="91">
        <v>2</v>
      </c>
      <c r="J719" s="91" t="s">
        <v>724</v>
      </c>
      <c r="K719" s="27" t="s">
        <v>31</v>
      </c>
      <c r="L719" s="91">
        <v>2</v>
      </c>
      <c r="M719" s="27">
        <f t="shared" si="29"/>
        <v>624</v>
      </c>
      <c r="N719" s="179"/>
      <c r="O719" s="24" t="s">
        <v>32</v>
      </c>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row>
    <row r="720" s="276" customFormat="1" customHeight="1" spans="1:44">
      <c r="A720" s="27">
        <v>715</v>
      </c>
      <c r="B720" s="27" t="s">
        <v>23</v>
      </c>
      <c r="C720" s="27" t="s">
        <v>24</v>
      </c>
      <c r="D720" s="27" t="s">
        <v>25</v>
      </c>
      <c r="E720" s="27" t="s">
        <v>26</v>
      </c>
      <c r="F720" s="91" t="s">
        <v>722</v>
      </c>
      <c r="G720" s="91" t="s">
        <v>763</v>
      </c>
      <c r="H720" s="91" t="s">
        <v>51</v>
      </c>
      <c r="I720" s="91">
        <v>2</v>
      </c>
      <c r="J720" s="91" t="s">
        <v>724</v>
      </c>
      <c r="K720" s="27" t="s">
        <v>31</v>
      </c>
      <c r="L720" s="91">
        <v>2</v>
      </c>
      <c r="M720" s="27">
        <f t="shared" si="29"/>
        <v>624</v>
      </c>
      <c r="N720" s="179"/>
      <c r="O720" s="24" t="s">
        <v>32</v>
      </c>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row>
    <row r="721" s="276" customFormat="1" customHeight="1" spans="1:44">
      <c r="A721" s="27">
        <v>716</v>
      </c>
      <c r="B721" s="27" t="s">
        <v>23</v>
      </c>
      <c r="C721" s="27" t="s">
        <v>24</v>
      </c>
      <c r="D721" s="27" t="s">
        <v>25</v>
      </c>
      <c r="E721" s="27" t="s">
        <v>26</v>
      </c>
      <c r="F721" s="91" t="s">
        <v>722</v>
      </c>
      <c r="G721" s="91" t="s">
        <v>764</v>
      </c>
      <c r="H721" s="91" t="s">
        <v>51</v>
      </c>
      <c r="I721" s="91">
        <v>2</v>
      </c>
      <c r="J721" s="91" t="s">
        <v>724</v>
      </c>
      <c r="K721" s="27" t="s">
        <v>31</v>
      </c>
      <c r="L721" s="91">
        <v>2</v>
      </c>
      <c r="M721" s="27">
        <f t="shared" si="29"/>
        <v>624</v>
      </c>
      <c r="N721" s="179"/>
      <c r="O721" s="24" t="s">
        <v>32</v>
      </c>
      <c r="P721" s="179"/>
      <c r="Q721" s="179"/>
      <c r="R721" s="179"/>
      <c r="S721" s="179"/>
      <c r="T721" s="179"/>
      <c r="U721" s="179"/>
      <c r="V721" s="179"/>
      <c r="W721" s="179"/>
      <c r="X721" s="179"/>
      <c r="Y721" s="179"/>
      <c r="Z721" s="179"/>
      <c r="AA721" s="179"/>
      <c r="AB721" s="179"/>
      <c r="AC721" s="179"/>
      <c r="AD721" s="179"/>
      <c r="AE721" s="179"/>
      <c r="AF721" s="179"/>
      <c r="AG721" s="179"/>
      <c r="AH721" s="179"/>
      <c r="AI721" s="179"/>
      <c r="AJ721" s="179"/>
      <c r="AK721" s="179"/>
      <c r="AL721" s="179"/>
      <c r="AM721" s="179"/>
      <c r="AN721" s="179"/>
      <c r="AO721" s="179"/>
      <c r="AP721" s="179"/>
      <c r="AQ721" s="179"/>
      <c r="AR721" s="179"/>
    </row>
    <row r="722" s="276" customFormat="1" customHeight="1" spans="1:44">
      <c r="A722" s="27">
        <v>717</v>
      </c>
      <c r="B722" s="27" t="s">
        <v>23</v>
      </c>
      <c r="C722" s="27" t="s">
        <v>24</v>
      </c>
      <c r="D722" s="27" t="s">
        <v>25</v>
      </c>
      <c r="E722" s="27" t="s">
        <v>26</v>
      </c>
      <c r="F722" s="91" t="s">
        <v>722</v>
      </c>
      <c r="G722" s="91" t="s">
        <v>765</v>
      </c>
      <c r="H722" s="91" t="s">
        <v>51</v>
      </c>
      <c r="I722" s="91">
        <v>1</v>
      </c>
      <c r="J722" s="91" t="s">
        <v>724</v>
      </c>
      <c r="K722" s="27" t="s">
        <v>31</v>
      </c>
      <c r="L722" s="91">
        <v>1</v>
      </c>
      <c r="M722" s="27">
        <f t="shared" si="29"/>
        <v>312</v>
      </c>
      <c r="N722" s="179"/>
      <c r="O722" s="24" t="s">
        <v>32</v>
      </c>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row>
    <row r="723" s="276" customFormat="1" customHeight="1" spans="1:44">
      <c r="A723" s="27">
        <v>718</v>
      </c>
      <c r="B723" s="27" t="s">
        <v>23</v>
      </c>
      <c r="C723" s="27" t="s">
        <v>24</v>
      </c>
      <c r="D723" s="27" t="s">
        <v>25</v>
      </c>
      <c r="E723" s="27" t="s">
        <v>26</v>
      </c>
      <c r="F723" s="91" t="s">
        <v>722</v>
      </c>
      <c r="G723" s="91" t="s">
        <v>766</v>
      </c>
      <c r="H723" s="91" t="s">
        <v>51</v>
      </c>
      <c r="I723" s="91">
        <v>1</v>
      </c>
      <c r="J723" s="91" t="s">
        <v>724</v>
      </c>
      <c r="K723" s="27" t="s">
        <v>31</v>
      </c>
      <c r="L723" s="91">
        <v>1</v>
      </c>
      <c r="M723" s="27">
        <f t="shared" si="29"/>
        <v>312</v>
      </c>
      <c r="N723" s="179"/>
      <c r="O723" s="24" t="s">
        <v>32</v>
      </c>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row>
    <row r="724" s="276" customFormat="1" customHeight="1" spans="1:44">
      <c r="A724" s="27">
        <v>719</v>
      </c>
      <c r="B724" s="27" t="s">
        <v>23</v>
      </c>
      <c r="C724" s="27" t="s">
        <v>24</v>
      </c>
      <c r="D724" s="27" t="s">
        <v>25</v>
      </c>
      <c r="E724" s="27" t="s">
        <v>26</v>
      </c>
      <c r="F724" s="91" t="s">
        <v>722</v>
      </c>
      <c r="G724" s="91" t="s">
        <v>767</v>
      </c>
      <c r="H724" s="91" t="s">
        <v>47</v>
      </c>
      <c r="I724" s="91">
        <v>1</v>
      </c>
      <c r="J724" s="91" t="s">
        <v>724</v>
      </c>
      <c r="K724" s="27" t="s">
        <v>31</v>
      </c>
      <c r="L724" s="91">
        <v>1</v>
      </c>
      <c r="M724" s="27">
        <f t="shared" si="29"/>
        <v>312</v>
      </c>
      <c r="N724" s="179"/>
      <c r="O724" s="24" t="s">
        <v>32</v>
      </c>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row>
    <row r="725" s="276" customFormat="1" customHeight="1" spans="1:44">
      <c r="A725" s="27">
        <v>720</v>
      </c>
      <c r="B725" s="27" t="s">
        <v>23</v>
      </c>
      <c r="C725" s="27" t="s">
        <v>24</v>
      </c>
      <c r="D725" s="27" t="s">
        <v>25</v>
      </c>
      <c r="E725" s="27" t="s">
        <v>26</v>
      </c>
      <c r="F725" s="91" t="s">
        <v>722</v>
      </c>
      <c r="G725" s="91" t="s">
        <v>768</v>
      </c>
      <c r="H725" s="91" t="s">
        <v>47</v>
      </c>
      <c r="I725" s="91">
        <v>1</v>
      </c>
      <c r="J725" s="91" t="s">
        <v>724</v>
      </c>
      <c r="K725" s="27" t="s">
        <v>31</v>
      </c>
      <c r="L725" s="91">
        <v>1</v>
      </c>
      <c r="M725" s="27">
        <f t="shared" si="29"/>
        <v>312</v>
      </c>
      <c r="N725" s="179"/>
      <c r="O725" s="24" t="s">
        <v>32</v>
      </c>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row>
    <row r="726" s="276" customFormat="1" customHeight="1" spans="1:44">
      <c r="A726" s="27">
        <v>721</v>
      </c>
      <c r="B726" s="27" t="s">
        <v>23</v>
      </c>
      <c r="C726" s="27" t="s">
        <v>24</v>
      </c>
      <c r="D726" s="27" t="s">
        <v>25</v>
      </c>
      <c r="E726" s="27" t="s">
        <v>26</v>
      </c>
      <c r="F726" s="91" t="s">
        <v>722</v>
      </c>
      <c r="G726" s="91" t="s">
        <v>769</v>
      </c>
      <c r="H726" s="91" t="s">
        <v>51</v>
      </c>
      <c r="I726" s="91">
        <v>1</v>
      </c>
      <c r="J726" s="91" t="s">
        <v>724</v>
      </c>
      <c r="K726" s="27" t="s">
        <v>31</v>
      </c>
      <c r="L726" s="91">
        <v>1</v>
      </c>
      <c r="M726" s="27">
        <f t="shared" si="29"/>
        <v>312</v>
      </c>
      <c r="N726" s="179"/>
      <c r="O726" s="24" t="s">
        <v>32</v>
      </c>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row>
    <row r="727" s="276" customFormat="1" customHeight="1" spans="1:44">
      <c r="A727" s="27">
        <v>722</v>
      </c>
      <c r="B727" s="27" t="s">
        <v>23</v>
      </c>
      <c r="C727" s="27" t="s">
        <v>24</v>
      </c>
      <c r="D727" s="27" t="s">
        <v>25</v>
      </c>
      <c r="E727" s="27" t="s">
        <v>26</v>
      </c>
      <c r="F727" s="91" t="s">
        <v>722</v>
      </c>
      <c r="G727" s="91" t="s">
        <v>770</v>
      </c>
      <c r="H727" s="91" t="s">
        <v>51</v>
      </c>
      <c r="I727" s="91">
        <v>2</v>
      </c>
      <c r="J727" s="91" t="s">
        <v>724</v>
      </c>
      <c r="K727" s="27" t="s">
        <v>31</v>
      </c>
      <c r="L727" s="91">
        <v>2</v>
      </c>
      <c r="M727" s="27">
        <f t="shared" si="29"/>
        <v>624</v>
      </c>
      <c r="N727" s="179"/>
      <c r="O727" s="24" t="s">
        <v>32</v>
      </c>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row>
    <row r="728" s="276" customFormat="1" customHeight="1" spans="1:44">
      <c r="A728" s="27">
        <v>723</v>
      </c>
      <c r="B728" s="27" t="s">
        <v>23</v>
      </c>
      <c r="C728" s="27" t="s">
        <v>24</v>
      </c>
      <c r="D728" s="27" t="s">
        <v>25</v>
      </c>
      <c r="E728" s="27" t="s">
        <v>26</v>
      </c>
      <c r="F728" s="91" t="s">
        <v>722</v>
      </c>
      <c r="G728" s="91" t="s">
        <v>771</v>
      </c>
      <c r="H728" s="91" t="s">
        <v>51</v>
      </c>
      <c r="I728" s="91">
        <v>2</v>
      </c>
      <c r="J728" s="91" t="s">
        <v>724</v>
      </c>
      <c r="K728" s="27" t="s">
        <v>31</v>
      </c>
      <c r="L728" s="91">
        <v>2</v>
      </c>
      <c r="M728" s="27">
        <f t="shared" si="29"/>
        <v>624</v>
      </c>
      <c r="N728" s="179"/>
      <c r="O728" s="24" t="s">
        <v>32</v>
      </c>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row>
    <row r="729" s="276" customFormat="1" customHeight="1" spans="1:44">
      <c r="A729" s="27">
        <v>724</v>
      </c>
      <c r="B729" s="27" t="s">
        <v>23</v>
      </c>
      <c r="C729" s="27" t="s">
        <v>24</v>
      </c>
      <c r="D729" s="27" t="s">
        <v>25</v>
      </c>
      <c r="E729" s="27" t="s">
        <v>26</v>
      </c>
      <c r="F729" s="91" t="s">
        <v>722</v>
      </c>
      <c r="G729" s="91" t="s">
        <v>772</v>
      </c>
      <c r="H729" s="91" t="s">
        <v>51</v>
      </c>
      <c r="I729" s="91">
        <v>2</v>
      </c>
      <c r="J729" s="91" t="s">
        <v>724</v>
      </c>
      <c r="K729" s="27" t="s">
        <v>31</v>
      </c>
      <c r="L729" s="91">
        <v>2</v>
      </c>
      <c r="M729" s="27">
        <f t="shared" si="29"/>
        <v>624</v>
      </c>
      <c r="N729" s="179"/>
      <c r="O729" s="24" t="s">
        <v>32</v>
      </c>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row>
    <row r="730" s="276" customFormat="1" customHeight="1" spans="1:44">
      <c r="A730" s="27">
        <v>725</v>
      </c>
      <c r="B730" s="27" t="s">
        <v>23</v>
      </c>
      <c r="C730" s="27" t="s">
        <v>24</v>
      </c>
      <c r="D730" s="27" t="s">
        <v>25</v>
      </c>
      <c r="E730" s="27" t="s">
        <v>26</v>
      </c>
      <c r="F730" s="91" t="s">
        <v>722</v>
      </c>
      <c r="G730" s="91" t="s">
        <v>773</v>
      </c>
      <c r="H730" s="91" t="s">
        <v>51</v>
      </c>
      <c r="I730" s="91">
        <v>1</v>
      </c>
      <c r="J730" s="91" t="s">
        <v>724</v>
      </c>
      <c r="K730" s="27" t="s">
        <v>31</v>
      </c>
      <c r="L730" s="91">
        <v>1</v>
      </c>
      <c r="M730" s="27">
        <f t="shared" si="29"/>
        <v>312</v>
      </c>
      <c r="N730" s="179"/>
      <c r="O730" s="24" t="s">
        <v>32</v>
      </c>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row>
    <row r="731" s="276" customFormat="1" customHeight="1" spans="1:44">
      <c r="A731" s="27">
        <v>726</v>
      </c>
      <c r="B731" s="27" t="s">
        <v>23</v>
      </c>
      <c r="C731" s="27" t="s">
        <v>24</v>
      </c>
      <c r="D731" s="27" t="s">
        <v>25</v>
      </c>
      <c r="E731" s="27" t="s">
        <v>26</v>
      </c>
      <c r="F731" s="91" t="s">
        <v>722</v>
      </c>
      <c r="G731" s="91" t="s">
        <v>774</v>
      </c>
      <c r="H731" s="91" t="s">
        <v>47</v>
      </c>
      <c r="I731" s="91">
        <v>1</v>
      </c>
      <c r="J731" s="91" t="s">
        <v>724</v>
      </c>
      <c r="K731" s="27" t="s">
        <v>31</v>
      </c>
      <c r="L731" s="91">
        <v>1</v>
      </c>
      <c r="M731" s="27">
        <f t="shared" si="29"/>
        <v>312</v>
      </c>
      <c r="N731" s="179"/>
      <c r="O731" s="24" t="s">
        <v>32</v>
      </c>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row>
    <row r="732" s="179" customFormat="1" customHeight="1" spans="1:15">
      <c r="A732" s="27">
        <v>727</v>
      </c>
      <c r="B732" s="27" t="s">
        <v>23</v>
      </c>
      <c r="C732" s="27" t="s">
        <v>24</v>
      </c>
      <c r="D732" s="27" t="s">
        <v>25</v>
      </c>
      <c r="E732" s="27" t="s">
        <v>26</v>
      </c>
      <c r="F732" s="91" t="s">
        <v>722</v>
      </c>
      <c r="G732" s="183" t="s">
        <v>775</v>
      </c>
      <c r="H732" s="91" t="s">
        <v>47</v>
      </c>
      <c r="I732" s="91">
        <v>1</v>
      </c>
      <c r="J732" s="91" t="s">
        <v>724</v>
      </c>
      <c r="K732" s="27" t="s">
        <v>31</v>
      </c>
      <c r="L732" s="91">
        <v>1</v>
      </c>
      <c r="M732" s="27">
        <f t="shared" si="29"/>
        <v>312</v>
      </c>
      <c r="O732" s="24" t="s">
        <v>32</v>
      </c>
    </row>
    <row r="733" s="276" customFormat="1" customHeight="1" spans="1:44">
      <c r="A733" s="27">
        <v>728</v>
      </c>
      <c r="B733" s="27" t="s">
        <v>23</v>
      </c>
      <c r="C733" s="27" t="s">
        <v>24</v>
      </c>
      <c r="D733" s="27" t="s">
        <v>25</v>
      </c>
      <c r="E733" s="27" t="s">
        <v>26</v>
      </c>
      <c r="F733" s="91" t="s">
        <v>722</v>
      </c>
      <c r="G733" s="91" t="s">
        <v>776</v>
      </c>
      <c r="H733" s="91" t="s">
        <v>51</v>
      </c>
      <c r="I733" s="91">
        <v>1</v>
      </c>
      <c r="J733" s="91" t="s">
        <v>724</v>
      </c>
      <c r="K733" s="27" t="s">
        <v>31</v>
      </c>
      <c r="L733" s="91">
        <v>1</v>
      </c>
      <c r="M733" s="27">
        <f t="shared" si="29"/>
        <v>312</v>
      </c>
      <c r="N733" s="179"/>
      <c r="O733" s="24" t="s">
        <v>32</v>
      </c>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row>
    <row r="734" s="276" customFormat="1" customHeight="1" spans="1:44">
      <c r="A734" s="27">
        <v>729</v>
      </c>
      <c r="B734" s="27" t="s">
        <v>23</v>
      </c>
      <c r="C734" s="27" t="s">
        <v>24</v>
      </c>
      <c r="D734" s="27" t="s">
        <v>25</v>
      </c>
      <c r="E734" s="27" t="s">
        <v>26</v>
      </c>
      <c r="F734" s="91" t="s">
        <v>722</v>
      </c>
      <c r="G734" s="91" t="s">
        <v>777</v>
      </c>
      <c r="H734" s="91" t="s">
        <v>51</v>
      </c>
      <c r="I734" s="91">
        <v>3</v>
      </c>
      <c r="J734" s="91" t="s">
        <v>724</v>
      </c>
      <c r="K734" s="27" t="s">
        <v>31</v>
      </c>
      <c r="L734" s="91">
        <v>3</v>
      </c>
      <c r="M734" s="27">
        <f t="shared" si="29"/>
        <v>936</v>
      </c>
      <c r="N734" s="179"/>
      <c r="O734" s="24" t="s">
        <v>32</v>
      </c>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row>
    <row r="735" s="276" customFormat="1" customHeight="1" spans="1:44">
      <c r="A735" s="27">
        <v>730</v>
      </c>
      <c r="B735" s="27" t="s">
        <v>23</v>
      </c>
      <c r="C735" s="27" t="s">
        <v>24</v>
      </c>
      <c r="D735" s="27" t="s">
        <v>25</v>
      </c>
      <c r="E735" s="27" t="s">
        <v>26</v>
      </c>
      <c r="F735" s="91" t="s">
        <v>722</v>
      </c>
      <c r="G735" s="91" t="s">
        <v>778</v>
      </c>
      <c r="H735" s="91" t="s">
        <v>51</v>
      </c>
      <c r="I735" s="91">
        <v>2</v>
      </c>
      <c r="J735" s="91" t="s">
        <v>724</v>
      </c>
      <c r="K735" s="27" t="s">
        <v>31</v>
      </c>
      <c r="L735" s="91">
        <v>2</v>
      </c>
      <c r="M735" s="27">
        <f t="shared" si="29"/>
        <v>624</v>
      </c>
      <c r="N735" s="179"/>
      <c r="O735" s="24" t="s">
        <v>32</v>
      </c>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row>
    <row r="736" s="276" customFormat="1" customHeight="1" spans="1:44">
      <c r="A736" s="27">
        <v>731</v>
      </c>
      <c r="B736" s="27" t="s">
        <v>23</v>
      </c>
      <c r="C736" s="27" t="s">
        <v>24</v>
      </c>
      <c r="D736" s="27" t="s">
        <v>25</v>
      </c>
      <c r="E736" s="27" t="s">
        <v>26</v>
      </c>
      <c r="F736" s="91" t="s">
        <v>722</v>
      </c>
      <c r="G736" s="91" t="s">
        <v>779</v>
      </c>
      <c r="H736" s="91" t="s">
        <v>51</v>
      </c>
      <c r="I736" s="91">
        <v>2</v>
      </c>
      <c r="J736" s="91" t="s">
        <v>724</v>
      </c>
      <c r="K736" s="27" t="s">
        <v>31</v>
      </c>
      <c r="L736" s="91">
        <v>2</v>
      </c>
      <c r="M736" s="27">
        <f t="shared" si="29"/>
        <v>624</v>
      </c>
      <c r="N736" s="179"/>
      <c r="O736" s="24" t="s">
        <v>32</v>
      </c>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row>
    <row r="737" s="276" customFormat="1" customHeight="1" spans="1:44">
      <c r="A737" s="27">
        <v>732</v>
      </c>
      <c r="B737" s="27" t="s">
        <v>23</v>
      </c>
      <c r="C737" s="27" t="s">
        <v>24</v>
      </c>
      <c r="D737" s="27" t="s">
        <v>25</v>
      </c>
      <c r="E737" s="27" t="s">
        <v>26</v>
      </c>
      <c r="F737" s="91" t="s">
        <v>722</v>
      </c>
      <c r="G737" s="91" t="s">
        <v>780</v>
      </c>
      <c r="H737" s="91" t="s">
        <v>51</v>
      </c>
      <c r="I737" s="91">
        <v>1</v>
      </c>
      <c r="J737" s="91" t="s">
        <v>724</v>
      </c>
      <c r="K737" s="27" t="s">
        <v>31</v>
      </c>
      <c r="L737" s="91">
        <v>1</v>
      </c>
      <c r="M737" s="27">
        <f t="shared" si="29"/>
        <v>312</v>
      </c>
      <c r="N737" s="179"/>
      <c r="O737" s="24" t="s">
        <v>32</v>
      </c>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row>
    <row r="738" s="276" customFormat="1" customHeight="1" spans="1:44">
      <c r="A738" s="27">
        <v>733</v>
      </c>
      <c r="B738" s="27" t="s">
        <v>23</v>
      </c>
      <c r="C738" s="27" t="s">
        <v>24</v>
      </c>
      <c r="D738" s="27" t="s">
        <v>25</v>
      </c>
      <c r="E738" s="27" t="s">
        <v>26</v>
      </c>
      <c r="F738" s="91" t="s">
        <v>722</v>
      </c>
      <c r="G738" s="91" t="s">
        <v>781</v>
      </c>
      <c r="H738" s="91" t="s">
        <v>47</v>
      </c>
      <c r="I738" s="91">
        <v>1</v>
      </c>
      <c r="J738" s="91" t="s">
        <v>724</v>
      </c>
      <c r="K738" s="27" t="s">
        <v>31</v>
      </c>
      <c r="L738" s="91">
        <v>1</v>
      </c>
      <c r="M738" s="27">
        <f t="shared" si="29"/>
        <v>312</v>
      </c>
      <c r="N738" s="179"/>
      <c r="O738" s="24" t="s">
        <v>32</v>
      </c>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row>
    <row r="739" s="276" customFormat="1" customHeight="1" spans="1:44">
      <c r="A739" s="27">
        <v>734</v>
      </c>
      <c r="B739" s="27" t="s">
        <v>23</v>
      </c>
      <c r="C739" s="27" t="s">
        <v>24</v>
      </c>
      <c r="D739" s="27" t="s">
        <v>25</v>
      </c>
      <c r="E739" s="27" t="s">
        <v>26</v>
      </c>
      <c r="F739" s="91" t="s">
        <v>722</v>
      </c>
      <c r="G739" s="91" t="s">
        <v>782</v>
      </c>
      <c r="H739" s="91" t="s">
        <v>51</v>
      </c>
      <c r="I739" s="91">
        <v>1</v>
      </c>
      <c r="J739" s="91" t="s">
        <v>724</v>
      </c>
      <c r="K739" s="27" t="s">
        <v>31</v>
      </c>
      <c r="L739" s="91">
        <v>1</v>
      </c>
      <c r="M739" s="27">
        <f t="shared" si="29"/>
        <v>312</v>
      </c>
      <c r="N739" s="179"/>
      <c r="O739" s="24" t="s">
        <v>32</v>
      </c>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row>
    <row r="740" s="276" customFormat="1" customHeight="1" spans="1:44">
      <c r="A740" s="27">
        <v>735</v>
      </c>
      <c r="B740" s="27" t="s">
        <v>23</v>
      </c>
      <c r="C740" s="27" t="s">
        <v>24</v>
      </c>
      <c r="D740" s="27" t="s">
        <v>25</v>
      </c>
      <c r="E740" s="27" t="s">
        <v>26</v>
      </c>
      <c r="F740" s="91" t="s">
        <v>722</v>
      </c>
      <c r="G740" s="91" t="s">
        <v>783</v>
      </c>
      <c r="H740" s="91" t="s">
        <v>51</v>
      </c>
      <c r="I740" s="91">
        <v>1</v>
      </c>
      <c r="J740" s="91" t="s">
        <v>724</v>
      </c>
      <c r="K740" s="27" t="s">
        <v>31</v>
      </c>
      <c r="L740" s="91">
        <v>1</v>
      </c>
      <c r="M740" s="27">
        <f t="shared" si="29"/>
        <v>312</v>
      </c>
      <c r="N740" s="179"/>
      <c r="O740" s="24" t="s">
        <v>32</v>
      </c>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row>
    <row r="741" s="276" customFormat="1" customHeight="1" spans="1:44">
      <c r="A741" s="27">
        <v>736</v>
      </c>
      <c r="B741" s="27" t="s">
        <v>23</v>
      </c>
      <c r="C741" s="27" t="s">
        <v>24</v>
      </c>
      <c r="D741" s="27" t="s">
        <v>25</v>
      </c>
      <c r="E741" s="27" t="s">
        <v>26</v>
      </c>
      <c r="F741" s="91" t="s">
        <v>722</v>
      </c>
      <c r="G741" s="91" t="s">
        <v>784</v>
      </c>
      <c r="H741" s="91" t="s">
        <v>51</v>
      </c>
      <c r="I741" s="91">
        <v>2</v>
      </c>
      <c r="J741" s="91" t="s">
        <v>724</v>
      </c>
      <c r="K741" s="27" t="s">
        <v>31</v>
      </c>
      <c r="L741" s="91">
        <v>2</v>
      </c>
      <c r="M741" s="27">
        <f t="shared" si="29"/>
        <v>624</v>
      </c>
      <c r="N741" s="179"/>
      <c r="O741" s="24" t="s">
        <v>32</v>
      </c>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row>
    <row r="742" s="276" customFormat="1" customHeight="1" spans="1:44">
      <c r="A742" s="27">
        <v>737</v>
      </c>
      <c r="B742" s="27" t="s">
        <v>23</v>
      </c>
      <c r="C742" s="27" t="s">
        <v>24</v>
      </c>
      <c r="D742" s="27" t="s">
        <v>25</v>
      </c>
      <c r="E742" s="27" t="s">
        <v>26</v>
      </c>
      <c r="F742" s="91" t="s">
        <v>722</v>
      </c>
      <c r="G742" s="91" t="s">
        <v>785</v>
      </c>
      <c r="H742" s="91" t="s">
        <v>51</v>
      </c>
      <c r="I742" s="91">
        <v>3</v>
      </c>
      <c r="J742" s="91" t="s">
        <v>724</v>
      </c>
      <c r="K742" s="27" t="s">
        <v>31</v>
      </c>
      <c r="L742" s="91">
        <v>3</v>
      </c>
      <c r="M742" s="27">
        <f t="shared" si="29"/>
        <v>936</v>
      </c>
      <c r="N742" s="179"/>
      <c r="O742" s="24" t="s">
        <v>32</v>
      </c>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row>
    <row r="743" s="276" customFormat="1" customHeight="1" spans="1:44">
      <c r="A743" s="27">
        <v>738</v>
      </c>
      <c r="B743" s="27" t="s">
        <v>23</v>
      </c>
      <c r="C743" s="27" t="s">
        <v>24</v>
      </c>
      <c r="D743" s="27" t="s">
        <v>25</v>
      </c>
      <c r="E743" s="27" t="s">
        <v>26</v>
      </c>
      <c r="F743" s="91" t="s">
        <v>722</v>
      </c>
      <c r="G743" s="91" t="s">
        <v>786</v>
      </c>
      <c r="H743" s="91" t="s">
        <v>51</v>
      </c>
      <c r="I743" s="91">
        <v>2</v>
      </c>
      <c r="J743" s="91" t="s">
        <v>724</v>
      </c>
      <c r="K743" s="27" t="s">
        <v>31</v>
      </c>
      <c r="L743" s="91">
        <v>2</v>
      </c>
      <c r="M743" s="27">
        <f t="shared" si="29"/>
        <v>624</v>
      </c>
      <c r="N743" s="179"/>
      <c r="O743" s="24" t="s">
        <v>32</v>
      </c>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row>
    <row r="744" s="276" customFormat="1" customHeight="1" spans="1:44">
      <c r="A744" s="27">
        <v>739</v>
      </c>
      <c r="B744" s="27" t="s">
        <v>23</v>
      </c>
      <c r="C744" s="27" t="s">
        <v>24</v>
      </c>
      <c r="D744" s="27" t="s">
        <v>25</v>
      </c>
      <c r="E744" s="27" t="s">
        <v>26</v>
      </c>
      <c r="F744" s="91" t="s">
        <v>722</v>
      </c>
      <c r="G744" s="91" t="s">
        <v>787</v>
      </c>
      <c r="H744" s="91" t="s">
        <v>227</v>
      </c>
      <c r="I744" s="91">
        <v>2</v>
      </c>
      <c r="J744" s="91" t="s">
        <v>724</v>
      </c>
      <c r="K744" s="27" t="s">
        <v>31</v>
      </c>
      <c r="L744" s="91">
        <v>2</v>
      </c>
      <c r="M744" s="27">
        <f>L744*130</f>
        <v>260</v>
      </c>
      <c r="N744" s="179"/>
      <c r="O744" s="24" t="s">
        <v>32</v>
      </c>
      <c r="P744" s="179"/>
      <c r="Q744" s="179"/>
      <c r="R744" s="179"/>
      <c r="S744" s="179"/>
      <c r="T744" s="179"/>
      <c r="U744" s="179"/>
      <c r="V744" s="179"/>
      <c r="W744" s="179"/>
      <c r="X744" s="179"/>
      <c r="Y744" s="179"/>
      <c r="Z744" s="179"/>
      <c r="AA744" s="179"/>
      <c r="AB744" s="179"/>
      <c r="AC744" s="179"/>
      <c r="AD744" s="179"/>
      <c r="AE744" s="179"/>
      <c r="AF744" s="179"/>
      <c r="AG744" s="179"/>
      <c r="AH744" s="179"/>
      <c r="AI744" s="179"/>
      <c r="AJ744" s="179"/>
      <c r="AK744" s="179"/>
      <c r="AL744" s="179"/>
      <c r="AM744" s="179"/>
      <c r="AN744" s="179"/>
      <c r="AO744" s="179"/>
      <c r="AP744" s="179"/>
      <c r="AQ744" s="179"/>
      <c r="AR744" s="179"/>
    </row>
    <row r="745" s="276" customFormat="1" customHeight="1" spans="1:44">
      <c r="A745" s="27">
        <v>740</v>
      </c>
      <c r="B745" s="27" t="s">
        <v>23</v>
      </c>
      <c r="C745" s="27" t="s">
        <v>24</v>
      </c>
      <c r="D745" s="27" t="s">
        <v>25</v>
      </c>
      <c r="E745" s="27" t="s">
        <v>26</v>
      </c>
      <c r="F745" s="91" t="s">
        <v>722</v>
      </c>
      <c r="G745" s="91" t="s">
        <v>788</v>
      </c>
      <c r="H745" s="91" t="s">
        <v>51</v>
      </c>
      <c r="I745" s="91">
        <v>2</v>
      </c>
      <c r="J745" s="91" t="s">
        <v>724</v>
      </c>
      <c r="K745" s="27" t="s">
        <v>31</v>
      </c>
      <c r="L745" s="91">
        <v>2</v>
      </c>
      <c r="M745" s="27">
        <f t="shared" ref="M745:M765" si="30">L745*312</f>
        <v>624</v>
      </c>
      <c r="N745" s="179"/>
      <c r="O745" s="24" t="s">
        <v>32</v>
      </c>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row>
    <row r="746" s="276" customFormat="1" customHeight="1" spans="1:44">
      <c r="A746" s="27">
        <v>741</v>
      </c>
      <c r="B746" s="27" t="s">
        <v>23</v>
      </c>
      <c r="C746" s="27" t="s">
        <v>24</v>
      </c>
      <c r="D746" s="27" t="s">
        <v>25</v>
      </c>
      <c r="E746" s="27" t="s">
        <v>26</v>
      </c>
      <c r="F746" s="91" t="s">
        <v>722</v>
      </c>
      <c r="G746" s="91" t="s">
        <v>789</v>
      </c>
      <c r="H746" s="91" t="s">
        <v>51</v>
      </c>
      <c r="I746" s="91">
        <v>3</v>
      </c>
      <c r="J746" s="91" t="s">
        <v>724</v>
      </c>
      <c r="K746" s="27" t="s">
        <v>31</v>
      </c>
      <c r="L746" s="91">
        <v>3</v>
      </c>
      <c r="M746" s="27">
        <f t="shared" si="30"/>
        <v>936</v>
      </c>
      <c r="N746" s="179"/>
      <c r="O746" s="24" t="s">
        <v>32</v>
      </c>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row>
    <row r="747" s="276" customFormat="1" customHeight="1" spans="1:44">
      <c r="A747" s="27">
        <v>742</v>
      </c>
      <c r="B747" s="27" t="s">
        <v>23</v>
      </c>
      <c r="C747" s="27" t="s">
        <v>24</v>
      </c>
      <c r="D747" s="27" t="s">
        <v>25</v>
      </c>
      <c r="E747" s="27" t="s">
        <v>26</v>
      </c>
      <c r="F747" s="91" t="s">
        <v>722</v>
      </c>
      <c r="G747" s="91" t="s">
        <v>790</v>
      </c>
      <c r="H747" s="91" t="s">
        <v>47</v>
      </c>
      <c r="I747" s="91">
        <v>1</v>
      </c>
      <c r="J747" s="91" t="s">
        <v>724</v>
      </c>
      <c r="K747" s="27" t="s">
        <v>31</v>
      </c>
      <c r="L747" s="91">
        <v>1</v>
      </c>
      <c r="M747" s="27">
        <f t="shared" si="30"/>
        <v>312</v>
      </c>
      <c r="N747" s="179"/>
      <c r="O747" s="24" t="s">
        <v>32</v>
      </c>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row>
    <row r="748" s="276" customFormat="1" customHeight="1" spans="1:44">
      <c r="A748" s="27">
        <v>743</v>
      </c>
      <c r="B748" s="27" t="s">
        <v>23</v>
      </c>
      <c r="C748" s="27" t="s">
        <v>24</v>
      </c>
      <c r="D748" s="27" t="s">
        <v>25</v>
      </c>
      <c r="E748" s="27" t="s">
        <v>26</v>
      </c>
      <c r="F748" s="91" t="s">
        <v>722</v>
      </c>
      <c r="G748" s="91" t="s">
        <v>791</v>
      </c>
      <c r="H748" s="91" t="s">
        <v>51</v>
      </c>
      <c r="I748" s="91">
        <v>1</v>
      </c>
      <c r="J748" s="91" t="s">
        <v>724</v>
      </c>
      <c r="K748" s="27" t="s">
        <v>31</v>
      </c>
      <c r="L748" s="91">
        <v>1</v>
      </c>
      <c r="M748" s="27">
        <f t="shared" si="30"/>
        <v>312</v>
      </c>
      <c r="N748" s="179"/>
      <c r="O748" s="24" t="s">
        <v>32</v>
      </c>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row>
    <row r="749" s="276" customFormat="1" customHeight="1" spans="1:44">
      <c r="A749" s="27">
        <v>744</v>
      </c>
      <c r="B749" s="27" t="s">
        <v>23</v>
      </c>
      <c r="C749" s="27" t="s">
        <v>24</v>
      </c>
      <c r="D749" s="27" t="s">
        <v>25</v>
      </c>
      <c r="E749" s="27" t="s">
        <v>26</v>
      </c>
      <c r="F749" s="91" t="s">
        <v>722</v>
      </c>
      <c r="G749" s="91" t="s">
        <v>792</v>
      </c>
      <c r="H749" s="91" t="s">
        <v>51</v>
      </c>
      <c r="I749" s="91">
        <v>2</v>
      </c>
      <c r="J749" s="91" t="s">
        <v>724</v>
      </c>
      <c r="K749" s="27" t="s">
        <v>31</v>
      </c>
      <c r="L749" s="91">
        <v>2</v>
      </c>
      <c r="M749" s="27">
        <f t="shared" si="30"/>
        <v>624</v>
      </c>
      <c r="N749" s="179"/>
      <c r="O749" s="24" t="s">
        <v>32</v>
      </c>
      <c r="P749" s="179"/>
      <c r="Q749" s="179"/>
      <c r="R749" s="179"/>
      <c r="S749" s="179"/>
      <c r="T749" s="179"/>
      <c r="U749" s="179"/>
      <c r="V749" s="179"/>
      <c r="W749" s="179"/>
      <c r="X749" s="179"/>
      <c r="Y749" s="179"/>
      <c r="Z749" s="179"/>
      <c r="AA749" s="179"/>
      <c r="AB749" s="179"/>
      <c r="AC749" s="179"/>
      <c r="AD749" s="179"/>
      <c r="AE749" s="179"/>
      <c r="AF749" s="179"/>
      <c r="AG749" s="179"/>
      <c r="AH749" s="179"/>
      <c r="AI749" s="179"/>
      <c r="AJ749" s="179"/>
      <c r="AK749" s="179"/>
      <c r="AL749" s="179"/>
      <c r="AM749" s="179"/>
      <c r="AN749" s="179"/>
      <c r="AO749" s="179"/>
      <c r="AP749" s="179"/>
      <c r="AQ749" s="179"/>
      <c r="AR749" s="179"/>
    </row>
    <row r="750" s="179" customFormat="1" customHeight="1" spans="1:15">
      <c r="A750" s="27">
        <v>745</v>
      </c>
      <c r="B750" s="27" t="s">
        <v>23</v>
      </c>
      <c r="C750" s="27" t="s">
        <v>24</v>
      </c>
      <c r="D750" s="27" t="s">
        <v>25</v>
      </c>
      <c r="E750" s="27" t="s">
        <v>26</v>
      </c>
      <c r="F750" s="91" t="s">
        <v>722</v>
      </c>
      <c r="G750" s="183" t="s">
        <v>793</v>
      </c>
      <c r="H750" s="91" t="s">
        <v>47</v>
      </c>
      <c r="I750" s="91">
        <v>1</v>
      </c>
      <c r="J750" s="91" t="s">
        <v>724</v>
      </c>
      <c r="K750" s="27" t="s">
        <v>31</v>
      </c>
      <c r="L750" s="91">
        <v>1</v>
      </c>
      <c r="M750" s="27">
        <f t="shared" si="30"/>
        <v>312</v>
      </c>
      <c r="O750" s="24" t="s">
        <v>32</v>
      </c>
    </row>
    <row r="751" s="276" customFormat="1" customHeight="1" spans="1:44">
      <c r="A751" s="27">
        <v>746</v>
      </c>
      <c r="B751" s="27" t="s">
        <v>23</v>
      </c>
      <c r="C751" s="27" t="s">
        <v>24</v>
      </c>
      <c r="D751" s="27" t="s">
        <v>25</v>
      </c>
      <c r="E751" s="27" t="s">
        <v>26</v>
      </c>
      <c r="F751" s="91" t="s">
        <v>722</v>
      </c>
      <c r="G751" s="91" t="s">
        <v>794</v>
      </c>
      <c r="H751" s="91" t="s">
        <v>47</v>
      </c>
      <c r="I751" s="91">
        <v>1</v>
      </c>
      <c r="J751" s="91" t="s">
        <v>724</v>
      </c>
      <c r="K751" s="27" t="s">
        <v>31</v>
      </c>
      <c r="L751" s="91">
        <v>1</v>
      </c>
      <c r="M751" s="27">
        <f t="shared" si="30"/>
        <v>312</v>
      </c>
      <c r="N751" s="179"/>
      <c r="O751" s="24" t="s">
        <v>32</v>
      </c>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row>
    <row r="752" s="276" customFormat="1" customHeight="1" spans="1:44">
      <c r="A752" s="27">
        <v>747</v>
      </c>
      <c r="B752" s="27" t="s">
        <v>23</v>
      </c>
      <c r="C752" s="27" t="s">
        <v>24</v>
      </c>
      <c r="D752" s="27" t="s">
        <v>25</v>
      </c>
      <c r="E752" s="27" t="s">
        <v>26</v>
      </c>
      <c r="F752" s="91" t="s">
        <v>722</v>
      </c>
      <c r="G752" s="91" t="s">
        <v>795</v>
      </c>
      <c r="H752" s="91" t="s">
        <v>47</v>
      </c>
      <c r="I752" s="91">
        <v>1</v>
      </c>
      <c r="J752" s="91" t="s">
        <v>724</v>
      </c>
      <c r="K752" s="27" t="s">
        <v>31</v>
      </c>
      <c r="L752" s="91">
        <v>1</v>
      </c>
      <c r="M752" s="27">
        <f t="shared" si="30"/>
        <v>312</v>
      </c>
      <c r="N752" s="179"/>
      <c r="O752" s="24" t="s">
        <v>32</v>
      </c>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row>
    <row r="753" s="276" customFormat="1" customHeight="1" spans="1:44">
      <c r="A753" s="27">
        <v>748</v>
      </c>
      <c r="B753" s="27" t="s">
        <v>23</v>
      </c>
      <c r="C753" s="27" t="s">
        <v>24</v>
      </c>
      <c r="D753" s="27" t="s">
        <v>25</v>
      </c>
      <c r="E753" s="27" t="s">
        <v>26</v>
      </c>
      <c r="F753" s="91" t="s">
        <v>722</v>
      </c>
      <c r="G753" s="91" t="s">
        <v>796</v>
      </c>
      <c r="H753" s="91" t="s">
        <v>47</v>
      </c>
      <c r="I753" s="91">
        <v>1</v>
      </c>
      <c r="J753" s="91" t="s">
        <v>724</v>
      </c>
      <c r="K753" s="27" t="s">
        <v>31</v>
      </c>
      <c r="L753" s="91">
        <v>1</v>
      </c>
      <c r="M753" s="27">
        <f t="shared" si="30"/>
        <v>312</v>
      </c>
      <c r="N753" s="179"/>
      <c r="O753" s="24" t="s">
        <v>32</v>
      </c>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row>
    <row r="754" s="276" customFormat="1" customHeight="1" spans="1:44">
      <c r="A754" s="27">
        <v>749</v>
      </c>
      <c r="B754" s="27" t="s">
        <v>23</v>
      </c>
      <c r="C754" s="27" t="s">
        <v>24</v>
      </c>
      <c r="D754" s="27" t="s">
        <v>25</v>
      </c>
      <c r="E754" s="27" t="s">
        <v>26</v>
      </c>
      <c r="F754" s="91" t="s">
        <v>722</v>
      </c>
      <c r="G754" s="91" t="s">
        <v>797</v>
      </c>
      <c r="H754" s="91" t="s">
        <v>47</v>
      </c>
      <c r="I754" s="91">
        <v>1</v>
      </c>
      <c r="J754" s="91" t="s">
        <v>724</v>
      </c>
      <c r="K754" s="27" t="s">
        <v>31</v>
      </c>
      <c r="L754" s="91">
        <v>1</v>
      </c>
      <c r="M754" s="27">
        <f t="shared" si="30"/>
        <v>312</v>
      </c>
      <c r="N754" s="179"/>
      <c r="O754" s="24" t="s">
        <v>32</v>
      </c>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row>
    <row r="755" s="276" customFormat="1" customHeight="1" spans="1:44">
      <c r="A755" s="27">
        <v>750</v>
      </c>
      <c r="B755" s="27" t="s">
        <v>23</v>
      </c>
      <c r="C755" s="27" t="s">
        <v>24</v>
      </c>
      <c r="D755" s="27" t="s">
        <v>25</v>
      </c>
      <c r="E755" s="27" t="s">
        <v>26</v>
      </c>
      <c r="F755" s="91" t="s">
        <v>722</v>
      </c>
      <c r="G755" s="91" t="s">
        <v>798</v>
      </c>
      <c r="H755" s="91" t="s">
        <v>47</v>
      </c>
      <c r="I755" s="91">
        <v>1</v>
      </c>
      <c r="J755" s="91" t="s">
        <v>724</v>
      </c>
      <c r="K755" s="27" t="s">
        <v>31</v>
      </c>
      <c r="L755" s="91">
        <v>1</v>
      </c>
      <c r="M755" s="27">
        <f t="shared" si="30"/>
        <v>312</v>
      </c>
      <c r="N755" s="179"/>
      <c r="O755" s="24" t="s">
        <v>32</v>
      </c>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row>
    <row r="756" s="276" customFormat="1" customHeight="1" spans="1:44">
      <c r="A756" s="27">
        <v>751</v>
      </c>
      <c r="B756" s="27" t="s">
        <v>23</v>
      </c>
      <c r="C756" s="27" t="s">
        <v>24</v>
      </c>
      <c r="D756" s="27" t="s">
        <v>25</v>
      </c>
      <c r="E756" s="27" t="s">
        <v>26</v>
      </c>
      <c r="F756" s="91" t="s">
        <v>722</v>
      </c>
      <c r="G756" s="91" t="s">
        <v>799</v>
      </c>
      <c r="H756" s="91" t="s">
        <v>47</v>
      </c>
      <c r="I756" s="91">
        <v>2</v>
      </c>
      <c r="J756" s="91" t="s">
        <v>724</v>
      </c>
      <c r="K756" s="27" t="s">
        <v>31</v>
      </c>
      <c r="L756" s="91">
        <v>2</v>
      </c>
      <c r="M756" s="27">
        <f t="shared" si="30"/>
        <v>624</v>
      </c>
      <c r="N756" s="179"/>
      <c r="O756" s="24" t="s">
        <v>32</v>
      </c>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row>
    <row r="757" s="276" customFormat="1" customHeight="1" spans="1:44">
      <c r="A757" s="27">
        <v>752</v>
      </c>
      <c r="B757" s="27" t="s">
        <v>23</v>
      </c>
      <c r="C757" s="27" t="s">
        <v>24</v>
      </c>
      <c r="D757" s="27" t="s">
        <v>25</v>
      </c>
      <c r="E757" s="27" t="s">
        <v>26</v>
      </c>
      <c r="F757" s="91" t="s">
        <v>722</v>
      </c>
      <c r="G757" s="91" t="s">
        <v>800</v>
      </c>
      <c r="H757" s="91" t="s">
        <v>51</v>
      </c>
      <c r="I757" s="91">
        <v>2</v>
      </c>
      <c r="J757" s="91" t="s">
        <v>724</v>
      </c>
      <c r="K757" s="27" t="s">
        <v>31</v>
      </c>
      <c r="L757" s="91">
        <v>2</v>
      </c>
      <c r="M757" s="27">
        <f t="shared" si="30"/>
        <v>624</v>
      </c>
      <c r="N757" s="179"/>
      <c r="O757" s="24" t="s">
        <v>32</v>
      </c>
      <c r="P757" s="179"/>
      <c r="Q757" s="179"/>
      <c r="R757" s="179"/>
      <c r="S757" s="179"/>
      <c r="T757" s="179"/>
      <c r="U757" s="179"/>
      <c r="V757" s="179"/>
      <c r="W757" s="179"/>
      <c r="X757" s="179"/>
      <c r="Y757" s="179"/>
      <c r="Z757" s="179"/>
      <c r="AA757" s="179"/>
      <c r="AB757" s="179"/>
      <c r="AC757" s="179"/>
      <c r="AD757" s="179"/>
      <c r="AE757" s="179"/>
      <c r="AF757" s="179"/>
      <c r="AG757" s="179"/>
      <c r="AH757" s="179"/>
      <c r="AI757" s="179"/>
      <c r="AJ757" s="179"/>
      <c r="AK757" s="179"/>
      <c r="AL757" s="179"/>
      <c r="AM757" s="179"/>
      <c r="AN757" s="179"/>
      <c r="AO757" s="179"/>
      <c r="AP757" s="179"/>
      <c r="AQ757" s="179"/>
      <c r="AR757" s="179"/>
    </row>
    <row r="758" s="276" customFormat="1" customHeight="1" spans="1:44">
      <c r="A758" s="27">
        <v>753</v>
      </c>
      <c r="B758" s="27" t="s">
        <v>23</v>
      </c>
      <c r="C758" s="27" t="s">
        <v>24</v>
      </c>
      <c r="D758" s="27" t="s">
        <v>25</v>
      </c>
      <c r="E758" s="27" t="s">
        <v>26</v>
      </c>
      <c r="F758" s="91" t="s">
        <v>722</v>
      </c>
      <c r="G758" s="91" t="s">
        <v>801</v>
      </c>
      <c r="H758" s="91" t="s">
        <v>47</v>
      </c>
      <c r="I758" s="91">
        <v>1</v>
      </c>
      <c r="J758" s="91" t="s">
        <v>724</v>
      </c>
      <c r="K758" s="27" t="s">
        <v>31</v>
      </c>
      <c r="L758" s="91">
        <v>1</v>
      </c>
      <c r="M758" s="27">
        <f t="shared" si="30"/>
        <v>312</v>
      </c>
      <c r="N758" s="179"/>
      <c r="O758" s="24" t="s">
        <v>32</v>
      </c>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row>
    <row r="759" s="276" customFormat="1" customHeight="1" spans="1:44">
      <c r="A759" s="27">
        <v>754</v>
      </c>
      <c r="B759" s="27" t="s">
        <v>23</v>
      </c>
      <c r="C759" s="27" t="s">
        <v>24</v>
      </c>
      <c r="D759" s="27" t="s">
        <v>25</v>
      </c>
      <c r="E759" s="27" t="s">
        <v>26</v>
      </c>
      <c r="F759" s="91" t="s">
        <v>722</v>
      </c>
      <c r="G759" s="91" t="s">
        <v>802</v>
      </c>
      <c r="H759" s="91" t="s">
        <v>51</v>
      </c>
      <c r="I759" s="91">
        <v>2</v>
      </c>
      <c r="J759" s="91" t="s">
        <v>724</v>
      </c>
      <c r="K759" s="27" t="s">
        <v>31</v>
      </c>
      <c r="L759" s="91">
        <v>2</v>
      </c>
      <c r="M759" s="27">
        <f t="shared" si="30"/>
        <v>624</v>
      </c>
      <c r="N759" s="179"/>
      <c r="O759" s="24" t="s">
        <v>32</v>
      </c>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row>
    <row r="760" s="276" customFormat="1" customHeight="1" spans="1:44">
      <c r="A760" s="27">
        <v>755</v>
      </c>
      <c r="B760" s="27" t="s">
        <v>23</v>
      </c>
      <c r="C760" s="27" t="s">
        <v>24</v>
      </c>
      <c r="D760" s="27" t="s">
        <v>25</v>
      </c>
      <c r="E760" s="27" t="s">
        <v>26</v>
      </c>
      <c r="F760" s="91" t="s">
        <v>722</v>
      </c>
      <c r="G760" s="91" t="s">
        <v>803</v>
      </c>
      <c r="H760" s="91" t="s">
        <v>51</v>
      </c>
      <c r="I760" s="91">
        <v>2</v>
      </c>
      <c r="J760" s="91" t="s">
        <v>724</v>
      </c>
      <c r="K760" s="27" t="s">
        <v>31</v>
      </c>
      <c r="L760" s="91">
        <v>2</v>
      </c>
      <c r="M760" s="27">
        <f t="shared" si="30"/>
        <v>624</v>
      </c>
      <c r="N760" s="179"/>
      <c r="O760" s="24" t="s">
        <v>32</v>
      </c>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row>
    <row r="761" s="277" customFormat="1" customHeight="1" spans="1:44">
      <c r="A761" s="27">
        <v>756</v>
      </c>
      <c r="B761" s="27" t="s">
        <v>23</v>
      </c>
      <c r="C761" s="27" t="s">
        <v>24</v>
      </c>
      <c r="D761" s="27" t="s">
        <v>25</v>
      </c>
      <c r="E761" s="27" t="s">
        <v>26</v>
      </c>
      <c r="F761" s="91" t="s">
        <v>722</v>
      </c>
      <c r="G761" s="91" t="s">
        <v>804</v>
      </c>
      <c r="H761" s="91" t="s">
        <v>51</v>
      </c>
      <c r="I761" s="91">
        <v>2</v>
      </c>
      <c r="J761" s="91" t="s">
        <v>724</v>
      </c>
      <c r="K761" s="27" t="s">
        <v>31</v>
      </c>
      <c r="L761" s="91">
        <v>2</v>
      </c>
      <c r="M761" s="27">
        <f t="shared" si="30"/>
        <v>624</v>
      </c>
      <c r="N761" s="179"/>
      <c r="O761" s="24" t="s">
        <v>32</v>
      </c>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row>
    <row r="762" s="276" customFormat="1" customHeight="1" spans="1:44">
      <c r="A762" s="27">
        <v>757</v>
      </c>
      <c r="B762" s="27" t="s">
        <v>23</v>
      </c>
      <c r="C762" s="27" t="s">
        <v>24</v>
      </c>
      <c r="D762" s="27" t="s">
        <v>25</v>
      </c>
      <c r="E762" s="27" t="s">
        <v>26</v>
      </c>
      <c r="F762" s="91" t="s">
        <v>722</v>
      </c>
      <c r="G762" s="91" t="s">
        <v>805</v>
      </c>
      <c r="H762" s="91" t="s">
        <v>51</v>
      </c>
      <c r="I762" s="91">
        <v>1</v>
      </c>
      <c r="J762" s="91" t="s">
        <v>724</v>
      </c>
      <c r="K762" s="27" t="s">
        <v>31</v>
      </c>
      <c r="L762" s="91">
        <v>1</v>
      </c>
      <c r="M762" s="27">
        <f t="shared" si="30"/>
        <v>312</v>
      </c>
      <c r="N762" s="179"/>
      <c r="O762" s="24" t="s">
        <v>32</v>
      </c>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row>
    <row r="763" s="276" customFormat="1" customHeight="1" spans="1:44">
      <c r="A763" s="27">
        <v>758</v>
      </c>
      <c r="B763" s="27" t="s">
        <v>23</v>
      </c>
      <c r="C763" s="27" t="s">
        <v>24</v>
      </c>
      <c r="D763" s="27" t="s">
        <v>25</v>
      </c>
      <c r="E763" s="27" t="s">
        <v>26</v>
      </c>
      <c r="F763" s="91" t="s">
        <v>722</v>
      </c>
      <c r="G763" s="91" t="s">
        <v>806</v>
      </c>
      <c r="H763" s="91" t="s">
        <v>51</v>
      </c>
      <c r="I763" s="91">
        <v>1</v>
      </c>
      <c r="J763" s="91" t="s">
        <v>724</v>
      </c>
      <c r="K763" s="27" t="s">
        <v>31</v>
      </c>
      <c r="L763" s="91">
        <v>1</v>
      </c>
      <c r="M763" s="27">
        <f t="shared" si="30"/>
        <v>312</v>
      </c>
      <c r="N763" s="179"/>
      <c r="O763" s="24" t="s">
        <v>32</v>
      </c>
      <c r="P763" s="179"/>
      <c r="Q763" s="179"/>
      <c r="R763" s="179"/>
      <c r="S763" s="179"/>
      <c r="T763" s="179"/>
      <c r="U763" s="179"/>
      <c r="V763" s="179"/>
      <c r="W763" s="179"/>
      <c r="X763" s="179"/>
      <c r="Y763" s="179"/>
      <c r="Z763" s="179"/>
      <c r="AA763" s="179"/>
      <c r="AB763" s="179"/>
      <c r="AC763" s="179"/>
      <c r="AD763" s="179"/>
      <c r="AE763" s="179"/>
      <c r="AF763" s="179"/>
      <c r="AG763" s="179"/>
      <c r="AH763" s="179"/>
      <c r="AI763" s="179"/>
      <c r="AJ763" s="179"/>
      <c r="AK763" s="179"/>
      <c r="AL763" s="179"/>
      <c r="AM763" s="179"/>
      <c r="AN763" s="179"/>
      <c r="AO763" s="179"/>
      <c r="AP763" s="179"/>
      <c r="AQ763" s="179"/>
      <c r="AR763" s="179"/>
    </row>
    <row r="764" s="276" customFormat="1" customHeight="1" spans="1:44">
      <c r="A764" s="27">
        <v>759</v>
      </c>
      <c r="B764" s="27" t="s">
        <v>23</v>
      </c>
      <c r="C764" s="27" t="s">
        <v>24</v>
      </c>
      <c r="D764" s="27" t="s">
        <v>25</v>
      </c>
      <c r="E764" s="27" t="s">
        <v>26</v>
      </c>
      <c r="F764" s="91" t="s">
        <v>722</v>
      </c>
      <c r="G764" s="91" t="s">
        <v>807</v>
      </c>
      <c r="H764" s="91" t="s">
        <v>51</v>
      </c>
      <c r="I764" s="91">
        <v>1</v>
      </c>
      <c r="J764" s="91" t="s">
        <v>724</v>
      </c>
      <c r="K764" s="27" t="s">
        <v>31</v>
      </c>
      <c r="L764" s="91">
        <v>1</v>
      </c>
      <c r="M764" s="27">
        <f t="shared" si="30"/>
        <v>312</v>
      </c>
      <c r="N764" s="179"/>
      <c r="O764" s="24" t="s">
        <v>32</v>
      </c>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row>
    <row r="765" s="276" customFormat="1" customHeight="1" spans="1:44">
      <c r="A765" s="27">
        <v>760</v>
      </c>
      <c r="B765" s="27" t="s">
        <v>23</v>
      </c>
      <c r="C765" s="27" t="s">
        <v>24</v>
      </c>
      <c r="D765" s="27" t="s">
        <v>25</v>
      </c>
      <c r="E765" s="27" t="s">
        <v>26</v>
      </c>
      <c r="F765" s="91" t="s">
        <v>722</v>
      </c>
      <c r="G765" s="91" t="s">
        <v>808</v>
      </c>
      <c r="H765" s="91" t="s">
        <v>51</v>
      </c>
      <c r="I765" s="91">
        <v>1</v>
      </c>
      <c r="J765" s="91" t="s">
        <v>724</v>
      </c>
      <c r="K765" s="27" t="s">
        <v>31</v>
      </c>
      <c r="L765" s="91">
        <v>1</v>
      </c>
      <c r="M765" s="27">
        <f t="shared" si="30"/>
        <v>312</v>
      </c>
      <c r="N765" s="179"/>
      <c r="O765" s="24" t="s">
        <v>32</v>
      </c>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row>
    <row r="766" s="276" customFormat="1" customHeight="1" spans="1:44">
      <c r="A766" s="27">
        <v>761</v>
      </c>
      <c r="B766" s="27" t="s">
        <v>23</v>
      </c>
      <c r="C766" s="27" t="s">
        <v>24</v>
      </c>
      <c r="D766" s="27" t="s">
        <v>25</v>
      </c>
      <c r="E766" s="27" t="s">
        <v>26</v>
      </c>
      <c r="F766" s="91" t="s">
        <v>722</v>
      </c>
      <c r="G766" s="91" t="s">
        <v>809</v>
      </c>
      <c r="H766" s="91" t="s">
        <v>227</v>
      </c>
      <c r="I766" s="91">
        <v>3</v>
      </c>
      <c r="J766" s="91" t="s">
        <v>724</v>
      </c>
      <c r="K766" s="27" t="s">
        <v>31</v>
      </c>
      <c r="L766" s="91">
        <v>3</v>
      </c>
      <c r="M766" s="27">
        <f>L766*130</f>
        <v>390</v>
      </c>
      <c r="N766" s="179"/>
      <c r="O766" s="24" t="s">
        <v>32</v>
      </c>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row>
    <row r="767" s="276" customFormat="1" customHeight="1" spans="1:44">
      <c r="A767" s="27">
        <v>762</v>
      </c>
      <c r="B767" s="27" t="s">
        <v>23</v>
      </c>
      <c r="C767" s="27" t="s">
        <v>24</v>
      </c>
      <c r="D767" s="27" t="s">
        <v>25</v>
      </c>
      <c r="E767" s="27" t="s">
        <v>26</v>
      </c>
      <c r="F767" s="91" t="s">
        <v>722</v>
      </c>
      <c r="G767" s="91" t="s">
        <v>810</v>
      </c>
      <c r="H767" s="91" t="s">
        <v>220</v>
      </c>
      <c r="I767" s="91">
        <v>4</v>
      </c>
      <c r="J767" s="91" t="s">
        <v>724</v>
      </c>
      <c r="K767" s="27" t="s">
        <v>31</v>
      </c>
      <c r="L767" s="91">
        <v>4</v>
      </c>
      <c r="M767" s="27">
        <f>L767*130</f>
        <v>520</v>
      </c>
      <c r="N767" s="179"/>
      <c r="O767" s="24" t="s">
        <v>32</v>
      </c>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row>
    <row r="768" s="276" customFormat="1" customHeight="1" spans="1:44">
      <c r="A768" s="27">
        <v>763</v>
      </c>
      <c r="B768" s="27" t="s">
        <v>23</v>
      </c>
      <c r="C768" s="27" t="s">
        <v>24</v>
      </c>
      <c r="D768" s="27" t="s">
        <v>25</v>
      </c>
      <c r="E768" s="27" t="s">
        <v>26</v>
      </c>
      <c r="F768" s="91" t="s">
        <v>722</v>
      </c>
      <c r="G768" s="91" t="s">
        <v>811</v>
      </c>
      <c r="H768" s="91" t="s">
        <v>227</v>
      </c>
      <c r="I768" s="91">
        <v>3</v>
      </c>
      <c r="J768" s="91" t="s">
        <v>724</v>
      </c>
      <c r="K768" s="27" t="s">
        <v>31</v>
      </c>
      <c r="L768" s="91">
        <v>3</v>
      </c>
      <c r="M768" s="27">
        <f>L768*130</f>
        <v>390</v>
      </c>
      <c r="N768" s="179"/>
      <c r="O768" s="24" t="s">
        <v>32</v>
      </c>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row>
    <row r="769" s="276" customFormat="1" customHeight="1" spans="1:44">
      <c r="A769" s="27">
        <v>764</v>
      </c>
      <c r="B769" s="27" t="s">
        <v>23</v>
      </c>
      <c r="C769" s="27" t="s">
        <v>24</v>
      </c>
      <c r="D769" s="27" t="s">
        <v>25</v>
      </c>
      <c r="E769" s="27" t="s">
        <v>26</v>
      </c>
      <c r="F769" s="91" t="s">
        <v>722</v>
      </c>
      <c r="G769" s="91" t="s">
        <v>812</v>
      </c>
      <c r="H769" s="91" t="s">
        <v>227</v>
      </c>
      <c r="I769" s="91">
        <v>2</v>
      </c>
      <c r="J769" s="91" t="s">
        <v>724</v>
      </c>
      <c r="K769" s="27" t="s">
        <v>31</v>
      </c>
      <c r="L769" s="91">
        <v>2</v>
      </c>
      <c r="M769" s="27">
        <f>L769*130</f>
        <v>260</v>
      </c>
      <c r="N769" s="179"/>
      <c r="O769" s="24" t="s">
        <v>32</v>
      </c>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row>
    <row r="770" s="276" customFormat="1" customHeight="1" spans="1:44">
      <c r="A770" s="27">
        <v>765</v>
      </c>
      <c r="B770" s="27" t="s">
        <v>23</v>
      </c>
      <c r="C770" s="27" t="s">
        <v>24</v>
      </c>
      <c r="D770" s="27" t="s">
        <v>25</v>
      </c>
      <c r="E770" s="27" t="s">
        <v>26</v>
      </c>
      <c r="F770" s="91" t="s">
        <v>722</v>
      </c>
      <c r="G770" s="91" t="s">
        <v>813</v>
      </c>
      <c r="H770" s="91" t="s">
        <v>51</v>
      </c>
      <c r="I770" s="91">
        <v>1</v>
      </c>
      <c r="J770" s="91" t="s">
        <v>724</v>
      </c>
      <c r="K770" s="27" t="s">
        <v>31</v>
      </c>
      <c r="L770" s="91">
        <v>1</v>
      </c>
      <c r="M770" s="27">
        <f t="shared" ref="M770:M781" si="31">L770*312</f>
        <v>312</v>
      </c>
      <c r="N770" s="179"/>
      <c r="O770" s="24" t="s">
        <v>32</v>
      </c>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row>
    <row r="771" s="276" customFormat="1" customHeight="1" spans="1:44">
      <c r="A771" s="27">
        <v>766</v>
      </c>
      <c r="B771" s="27" t="s">
        <v>23</v>
      </c>
      <c r="C771" s="27" t="s">
        <v>24</v>
      </c>
      <c r="D771" s="27" t="s">
        <v>25</v>
      </c>
      <c r="E771" s="27" t="s">
        <v>26</v>
      </c>
      <c r="F771" s="91" t="s">
        <v>722</v>
      </c>
      <c r="G771" s="91" t="s">
        <v>814</v>
      </c>
      <c r="H771" s="91" t="s">
        <v>47</v>
      </c>
      <c r="I771" s="91">
        <v>1</v>
      </c>
      <c r="J771" s="91" t="s">
        <v>724</v>
      </c>
      <c r="K771" s="27" t="s">
        <v>31</v>
      </c>
      <c r="L771" s="91">
        <v>1</v>
      </c>
      <c r="M771" s="27">
        <f t="shared" si="31"/>
        <v>312</v>
      </c>
      <c r="N771" s="179"/>
      <c r="O771" s="24" t="s">
        <v>32</v>
      </c>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row>
    <row r="772" s="277" customFormat="1" customHeight="1" spans="1:44">
      <c r="A772" s="27">
        <v>767</v>
      </c>
      <c r="B772" s="27" t="s">
        <v>23</v>
      </c>
      <c r="C772" s="27" t="s">
        <v>24</v>
      </c>
      <c r="D772" s="27" t="s">
        <v>25</v>
      </c>
      <c r="E772" s="27" t="s">
        <v>26</v>
      </c>
      <c r="F772" s="91" t="s">
        <v>722</v>
      </c>
      <c r="G772" s="91" t="s">
        <v>815</v>
      </c>
      <c r="H772" s="91" t="s">
        <v>51</v>
      </c>
      <c r="I772" s="91">
        <v>2</v>
      </c>
      <c r="J772" s="91" t="s">
        <v>724</v>
      </c>
      <c r="K772" s="27" t="s">
        <v>31</v>
      </c>
      <c r="L772" s="91">
        <v>2</v>
      </c>
      <c r="M772" s="27">
        <f t="shared" si="31"/>
        <v>624</v>
      </c>
      <c r="N772" s="179"/>
      <c r="O772" s="24" t="s">
        <v>32</v>
      </c>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row>
    <row r="773" s="276" customFormat="1" customHeight="1" spans="1:44">
      <c r="A773" s="27">
        <v>768</v>
      </c>
      <c r="B773" s="27" t="s">
        <v>23</v>
      </c>
      <c r="C773" s="27" t="s">
        <v>24</v>
      </c>
      <c r="D773" s="27" t="s">
        <v>25</v>
      </c>
      <c r="E773" s="27" t="s">
        <v>26</v>
      </c>
      <c r="F773" s="91" t="s">
        <v>722</v>
      </c>
      <c r="G773" s="91" t="s">
        <v>816</v>
      </c>
      <c r="H773" s="91" t="s">
        <v>51</v>
      </c>
      <c r="I773" s="91">
        <v>2</v>
      </c>
      <c r="J773" s="91" t="s">
        <v>724</v>
      </c>
      <c r="K773" s="27" t="s">
        <v>31</v>
      </c>
      <c r="L773" s="91">
        <v>2</v>
      </c>
      <c r="M773" s="27">
        <f t="shared" si="31"/>
        <v>624</v>
      </c>
      <c r="N773" s="179"/>
      <c r="O773" s="24" t="s">
        <v>32</v>
      </c>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row>
    <row r="774" s="276" customFormat="1" customHeight="1" spans="1:44">
      <c r="A774" s="27">
        <v>769</v>
      </c>
      <c r="B774" s="27" t="s">
        <v>23</v>
      </c>
      <c r="C774" s="27" t="s">
        <v>24</v>
      </c>
      <c r="D774" s="27" t="s">
        <v>25</v>
      </c>
      <c r="E774" s="27" t="s">
        <v>26</v>
      </c>
      <c r="F774" s="91" t="s">
        <v>722</v>
      </c>
      <c r="G774" s="91" t="s">
        <v>817</v>
      </c>
      <c r="H774" s="91" t="s">
        <v>51</v>
      </c>
      <c r="I774" s="91">
        <v>3</v>
      </c>
      <c r="J774" s="91" t="s">
        <v>724</v>
      </c>
      <c r="K774" s="27" t="s">
        <v>31</v>
      </c>
      <c r="L774" s="91">
        <v>3</v>
      </c>
      <c r="M774" s="27">
        <f t="shared" si="31"/>
        <v>936</v>
      </c>
      <c r="N774" s="179"/>
      <c r="O774" s="24" t="s">
        <v>32</v>
      </c>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row>
    <row r="775" s="276" customFormat="1" customHeight="1" spans="1:44">
      <c r="A775" s="27">
        <v>770</v>
      </c>
      <c r="B775" s="27" t="s">
        <v>23</v>
      </c>
      <c r="C775" s="27" t="s">
        <v>24</v>
      </c>
      <c r="D775" s="27" t="s">
        <v>25</v>
      </c>
      <c r="E775" s="27" t="s">
        <v>26</v>
      </c>
      <c r="F775" s="91" t="s">
        <v>722</v>
      </c>
      <c r="G775" s="91" t="s">
        <v>818</v>
      </c>
      <c r="H775" s="91" t="s">
        <v>51</v>
      </c>
      <c r="I775" s="91">
        <v>4</v>
      </c>
      <c r="J775" s="91" t="s">
        <v>724</v>
      </c>
      <c r="K775" s="27" t="s">
        <v>31</v>
      </c>
      <c r="L775" s="91">
        <v>4</v>
      </c>
      <c r="M775" s="27">
        <f t="shared" si="31"/>
        <v>1248</v>
      </c>
      <c r="N775" s="179"/>
      <c r="O775" s="24" t="s">
        <v>32</v>
      </c>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row>
    <row r="776" s="276" customFormat="1" customHeight="1" spans="1:44">
      <c r="A776" s="27">
        <v>771</v>
      </c>
      <c r="B776" s="27" t="s">
        <v>23</v>
      </c>
      <c r="C776" s="27" t="s">
        <v>24</v>
      </c>
      <c r="D776" s="27" t="s">
        <v>25</v>
      </c>
      <c r="E776" s="27" t="s">
        <v>26</v>
      </c>
      <c r="F776" s="91" t="s">
        <v>722</v>
      </c>
      <c r="G776" s="91" t="s">
        <v>819</v>
      </c>
      <c r="H776" s="91" t="s">
        <v>51</v>
      </c>
      <c r="I776" s="91">
        <v>2</v>
      </c>
      <c r="J776" s="91" t="s">
        <v>724</v>
      </c>
      <c r="K776" s="27" t="s">
        <v>31</v>
      </c>
      <c r="L776" s="91">
        <v>2</v>
      </c>
      <c r="M776" s="27">
        <f t="shared" si="31"/>
        <v>624</v>
      </c>
      <c r="N776" s="179"/>
      <c r="O776" s="24" t="s">
        <v>32</v>
      </c>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row>
    <row r="777" s="276" customFormat="1" customHeight="1" spans="1:44">
      <c r="A777" s="27">
        <v>772</v>
      </c>
      <c r="B777" s="27" t="s">
        <v>23</v>
      </c>
      <c r="C777" s="27" t="s">
        <v>24</v>
      </c>
      <c r="D777" s="27" t="s">
        <v>25</v>
      </c>
      <c r="E777" s="27" t="s">
        <v>26</v>
      </c>
      <c r="F777" s="91" t="s">
        <v>722</v>
      </c>
      <c r="G777" s="91" t="s">
        <v>820</v>
      </c>
      <c r="H777" s="91" t="s">
        <v>51</v>
      </c>
      <c r="I777" s="91">
        <v>2</v>
      </c>
      <c r="J777" s="91" t="s">
        <v>724</v>
      </c>
      <c r="K777" s="27" t="s">
        <v>31</v>
      </c>
      <c r="L777" s="91">
        <v>2</v>
      </c>
      <c r="M777" s="27">
        <f t="shared" si="31"/>
        <v>624</v>
      </c>
      <c r="N777" s="179"/>
      <c r="O777" s="24" t="s">
        <v>32</v>
      </c>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row>
    <row r="778" s="276" customFormat="1" customHeight="1" spans="1:44">
      <c r="A778" s="27">
        <v>773</v>
      </c>
      <c r="B778" s="27" t="s">
        <v>23</v>
      </c>
      <c r="C778" s="27" t="s">
        <v>24</v>
      </c>
      <c r="D778" s="27" t="s">
        <v>25</v>
      </c>
      <c r="E778" s="27" t="s">
        <v>26</v>
      </c>
      <c r="F778" s="91" t="s">
        <v>722</v>
      </c>
      <c r="G778" s="91" t="s">
        <v>821</v>
      </c>
      <c r="H778" s="91" t="s">
        <v>51</v>
      </c>
      <c r="I778" s="91">
        <v>2</v>
      </c>
      <c r="J778" s="91" t="s">
        <v>724</v>
      </c>
      <c r="K778" s="27" t="s">
        <v>31</v>
      </c>
      <c r="L778" s="91">
        <v>2</v>
      </c>
      <c r="M778" s="27">
        <f t="shared" si="31"/>
        <v>624</v>
      </c>
      <c r="N778" s="179"/>
      <c r="O778" s="24" t="s">
        <v>32</v>
      </c>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row>
    <row r="779" s="276" customFormat="1" customHeight="1" spans="1:44">
      <c r="A779" s="27">
        <v>774</v>
      </c>
      <c r="B779" s="27" t="s">
        <v>23</v>
      </c>
      <c r="C779" s="27" t="s">
        <v>24</v>
      </c>
      <c r="D779" s="27" t="s">
        <v>25</v>
      </c>
      <c r="E779" s="27" t="s">
        <v>26</v>
      </c>
      <c r="F779" s="91" t="s">
        <v>722</v>
      </c>
      <c r="G779" s="91" t="s">
        <v>822</v>
      </c>
      <c r="H779" s="91" t="s">
        <v>51</v>
      </c>
      <c r="I779" s="91">
        <v>1</v>
      </c>
      <c r="J779" s="91" t="s">
        <v>724</v>
      </c>
      <c r="K779" s="27" t="s">
        <v>31</v>
      </c>
      <c r="L779" s="91">
        <v>1</v>
      </c>
      <c r="M779" s="27">
        <f t="shared" si="31"/>
        <v>312</v>
      </c>
      <c r="N779" s="179"/>
      <c r="O779" s="24" t="s">
        <v>32</v>
      </c>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row>
    <row r="780" s="276" customFormat="1" customHeight="1" spans="1:44">
      <c r="A780" s="27">
        <v>775</v>
      </c>
      <c r="B780" s="27" t="s">
        <v>23</v>
      </c>
      <c r="C780" s="27" t="s">
        <v>24</v>
      </c>
      <c r="D780" s="27" t="s">
        <v>25</v>
      </c>
      <c r="E780" s="27" t="s">
        <v>26</v>
      </c>
      <c r="F780" s="91" t="s">
        <v>722</v>
      </c>
      <c r="G780" s="91" t="s">
        <v>823</v>
      </c>
      <c r="H780" s="91" t="s">
        <v>51</v>
      </c>
      <c r="I780" s="91">
        <v>2</v>
      </c>
      <c r="J780" s="91" t="s">
        <v>724</v>
      </c>
      <c r="K780" s="27" t="s">
        <v>31</v>
      </c>
      <c r="L780" s="91">
        <v>2</v>
      </c>
      <c r="M780" s="27">
        <f t="shared" si="31"/>
        <v>624</v>
      </c>
      <c r="N780" s="179"/>
      <c r="O780" s="24" t="s">
        <v>32</v>
      </c>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row>
    <row r="781" s="276" customFormat="1" customHeight="1" spans="1:44">
      <c r="A781" s="27">
        <v>776</v>
      </c>
      <c r="B781" s="27" t="s">
        <v>23</v>
      </c>
      <c r="C781" s="27" t="s">
        <v>24</v>
      </c>
      <c r="D781" s="27" t="s">
        <v>25</v>
      </c>
      <c r="E781" s="27" t="s">
        <v>26</v>
      </c>
      <c r="F781" s="91" t="s">
        <v>722</v>
      </c>
      <c r="G781" s="91" t="s">
        <v>824</v>
      </c>
      <c r="H781" s="91" t="s">
        <v>51</v>
      </c>
      <c r="I781" s="91">
        <v>2</v>
      </c>
      <c r="J781" s="91" t="s">
        <v>724</v>
      </c>
      <c r="K781" s="27" t="s">
        <v>31</v>
      </c>
      <c r="L781" s="91">
        <v>2</v>
      </c>
      <c r="M781" s="27">
        <f t="shared" si="31"/>
        <v>624</v>
      </c>
      <c r="N781" s="179"/>
      <c r="O781" s="24" t="s">
        <v>32</v>
      </c>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row>
    <row r="782" s="276" customFormat="1" customHeight="1" spans="1:44">
      <c r="A782" s="27">
        <v>777</v>
      </c>
      <c r="B782" s="27" t="s">
        <v>23</v>
      </c>
      <c r="C782" s="27" t="s">
        <v>24</v>
      </c>
      <c r="D782" s="27" t="s">
        <v>25</v>
      </c>
      <c r="E782" s="27" t="s">
        <v>26</v>
      </c>
      <c r="F782" s="91" t="s">
        <v>722</v>
      </c>
      <c r="G782" s="91" t="s">
        <v>825</v>
      </c>
      <c r="H782" s="91" t="s">
        <v>227</v>
      </c>
      <c r="I782" s="91">
        <v>1</v>
      </c>
      <c r="J782" s="91" t="s">
        <v>724</v>
      </c>
      <c r="K782" s="27" t="s">
        <v>31</v>
      </c>
      <c r="L782" s="91">
        <v>1</v>
      </c>
      <c r="M782" s="27">
        <f>L782*130</f>
        <v>130</v>
      </c>
      <c r="N782" s="179"/>
      <c r="O782" s="24" t="s">
        <v>32</v>
      </c>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row>
    <row r="783" s="276" customFormat="1" customHeight="1" spans="1:44">
      <c r="A783" s="27">
        <v>778</v>
      </c>
      <c r="B783" s="27" t="s">
        <v>23</v>
      </c>
      <c r="C783" s="27" t="s">
        <v>24</v>
      </c>
      <c r="D783" s="27" t="s">
        <v>25</v>
      </c>
      <c r="E783" s="27" t="s">
        <v>26</v>
      </c>
      <c r="F783" s="91" t="s">
        <v>722</v>
      </c>
      <c r="G783" s="91" t="s">
        <v>826</v>
      </c>
      <c r="H783" s="91" t="s">
        <v>51</v>
      </c>
      <c r="I783" s="91">
        <v>1</v>
      </c>
      <c r="J783" s="91" t="s">
        <v>724</v>
      </c>
      <c r="K783" s="27" t="s">
        <v>31</v>
      </c>
      <c r="L783" s="91">
        <v>1</v>
      </c>
      <c r="M783" s="27">
        <f>L783*312</f>
        <v>312</v>
      </c>
      <c r="N783" s="179"/>
      <c r="O783" s="24" t="s">
        <v>32</v>
      </c>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row>
    <row r="784" s="276" customFormat="1" customHeight="1" spans="1:44">
      <c r="A784" s="27">
        <v>779</v>
      </c>
      <c r="B784" s="27" t="s">
        <v>23</v>
      </c>
      <c r="C784" s="27" t="s">
        <v>24</v>
      </c>
      <c r="D784" s="27" t="s">
        <v>25</v>
      </c>
      <c r="E784" s="27" t="s">
        <v>26</v>
      </c>
      <c r="F784" s="91" t="s">
        <v>722</v>
      </c>
      <c r="G784" s="91" t="s">
        <v>827</v>
      </c>
      <c r="H784" s="91" t="s">
        <v>51</v>
      </c>
      <c r="I784" s="91">
        <v>3</v>
      </c>
      <c r="J784" s="91" t="s">
        <v>724</v>
      </c>
      <c r="K784" s="27" t="s">
        <v>31</v>
      </c>
      <c r="L784" s="91">
        <v>3</v>
      </c>
      <c r="M784" s="27">
        <f>L784*312</f>
        <v>936</v>
      </c>
      <c r="N784" s="179"/>
      <c r="O784" s="24" t="s">
        <v>32</v>
      </c>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row>
    <row r="785" s="276" customFormat="1" customHeight="1" spans="1:44">
      <c r="A785" s="27">
        <v>780</v>
      </c>
      <c r="B785" s="27" t="s">
        <v>23</v>
      </c>
      <c r="C785" s="27" t="s">
        <v>24</v>
      </c>
      <c r="D785" s="27" t="s">
        <v>25</v>
      </c>
      <c r="E785" s="27" t="s">
        <v>26</v>
      </c>
      <c r="F785" s="91" t="s">
        <v>722</v>
      </c>
      <c r="G785" s="91" t="s">
        <v>828</v>
      </c>
      <c r="H785" s="91" t="s">
        <v>227</v>
      </c>
      <c r="I785" s="91">
        <v>2</v>
      </c>
      <c r="J785" s="91" t="s">
        <v>724</v>
      </c>
      <c r="K785" s="27" t="s">
        <v>31</v>
      </c>
      <c r="L785" s="91">
        <v>2</v>
      </c>
      <c r="M785" s="27">
        <f t="shared" ref="M785:M798" si="32">L785*130</f>
        <v>260</v>
      </c>
      <c r="N785" s="179"/>
      <c r="O785" s="24" t="s">
        <v>32</v>
      </c>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row>
    <row r="786" s="276" customFormat="1" customHeight="1" spans="1:44">
      <c r="A786" s="27">
        <v>781</v>
      </c>
      <c r="B786" s="27" t="s">
        <v>23</v>
      </c>
      <c r="C786" s="27" t="s">
        <v>24</v>
      </c>
      <c r="D786" s="27" t="s">
        <v>25</v>
      </c>
      <c r="E786" s="27" t="s">
        <v>26</v>
      </c>
      <c r="F786" s="91" t="s">
        <v>722</v>
      </c>
      <c r="G786" s="91" t="s">
        <v>829</v>
      </c>
      <c r="H786" s="91" t="s">
        <v>227</v>
      </c>
      <c r="I786" s="91">
        <v>2</v>
      </c>
      <c r="J786" s="91" t="s">
        <v>724</v>
      </c>
      <c r="K786" s="27" t="s">
        <v>31</v>
      </c>
      <c r="L786" s="91">
        <v>2</v>
      </c>
      <c r="M786" s="27">
        <f t="shared" si="32"/>
        <v>260</v>
      </c>
      <c r="N786" s="179"/>
      <c r="O786" s="24" t="s">
        <v>32</v>
      </c>
      <c r="P786" s="179"/>
      <c r="Q786" s="179"/>
      <c r="R786" s="179"/>
      <c r="S786" s="179"/>
      <c r="T786" s="179"/>
      <c r="U786" s="179"/>
      <c r="V786" s="179"/>
      <c r="W786" s="179"/>
      <c r="X786" s="179"/>
      <c r="Y786" s="179"/>
      <c r="Z786" s="179"/>
      <c r="AA786" s="179"/>
      <c r="AB786" s="179"/>
      <c r="AC786" s="179"/>
      <c r="AD786" s="179"/>
      <c r="AE786" s="179"/>
      <c r="AF786" s="179"/>
      <c r="AG786" s="179"/>
      <c r="AH786" s="179"/>
      <c r="AI786" s="179"/>
      <c r="AJ786" s="179"/>
      <c r="AK786" s="179"/>
      <c r="AL786" s="179"/>
      <c r="AM786" s="179"/>
      <c r="AN786" s="179"/>
      <c r="AO786" s="179"/>
      <c r="AP786" s="179"/>
      <c r="AQ786" s="179"/>
      <c r="AR786" s="179"/>
    </row>
    <row r="787" s="276" customFormat="1" customHeight="1" spans="1:44">
      <c r="A787" s="27">
        <v>782</v>
      </c>
      <c r="B787" s="27" t="s">
        <v>23</v>
      </c>
      <c r="C787" s="27" t="s">
        <v>24</v>
      </c>
      <c r="D787" s="27" t="s">
        <v>25</v>
      </c>
      <c r="E787" s="27" t="s">
        <v>26</v>
      </c>
      <c r="F787" s="91" t="s">
        <v>722</v>
      </c>
      <c r="G787" s="91" t="s">
        <v>830</v>
      </c>
      <c r="H787" s="91" t="s">
        <v>227</v>
      </c>
      <c r="I787" s="91">
        <v>3</v>
      </c>
      <c r="J787" s="91" t="s">
        <v>724</v>
      </c>
      <c r="K787" s="27" t="s">
        <v>31</v>
      </c>
      <c r="L787" s="91">
        <v>3</v>
      </c>
      <c r="M787" s="27">
        <f t="shared" si="32"/>
        <v>390</v>
      </c>
      <c r="N787" s="179"/>
      <c r="O787" s="24" t="s">
        <v>32</v>
      </c>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row>
    <row r="788" s="276" customFormat="1" customHeight="1" spans="1:44">
      <c r="A788" s="27">
        <v>783</v>
      </c>
      <c r="B788" s="27" t="s">
        <v>23</v>
      </c>
      <c r="C788" s="27" t="s">
        <v>24</v>
      </c>
      <c r="D788" s="27" t="s">
        <v>25</v>
      </c>
      <c r="E788" s="27" t="s">
        <v>26</v>
      </c>
      <c r="F788" s="91" t="s">
        <v>722</v>
      </c>
      <c r="G788" s="91" t="s">
        <v>831</v>
      </c>
      <c r="H788" s="91" t="s">
        <v>227</v>
      </c>
      <c r="I788" s="91">
        <v>2</v>
      </c>
      <c r="J788" s="91" t="s">
        <v>724</v>
      </c>
      <c r="K788" s="27" t="s">
        <v>31</v>
      </c>
      <c r="L788" s="91">
        <v>2</v>
      </c>
      <c r="M788" s="27">
        <f t="shared" si="32"/>
        <v>260</v>
      </c>
      <c r="N788" s="179"/>
      <c r="O788" s="24" t="s">
        <v>32</v>
      </c>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row>
    <row r="789" s="276" customFormat="1" customHeight="1" spans="1:44">
      <c r="A789" s="27">
        <v>784</v>
      </c>
      <c r="B789" s="27" t="s">
        <v>23</v>
      </c>
      <c r="C789" s="27" t="s">
        <v>24</v>
      </c>
      <c r="D789" s="27" t="s">
        <v>25</v>
      </c>
      <c r="E789" s="27" t="s">
        <v>26</v>
      </c>
      <c r="F789" s="91" t="s">
        <v>722</v>
      </c>
      <c r="G789" s="91" t="s">
        <v>832</v>
      </c>
      <c r="H789" s="91" t="s">
        <v>227</v>
      </c>
      <c r="I789" s="91">
        <v>3</v>
      </c>
      <c r="J789" s="91" t="s">
        <v>724</v>
      </c>
      <c r="K789" s="27" t="s">
        <v>31</v>
      </c>
      <c r="L789" s="91">
        <v>3</v>
      </c>
      <c r="M789" s="27">
        <f t="shared" si="32"/>
        <v>390</v>
      </c>
      <c r="N789" s="179"/>
      <c r="O789" s="24" t="s">
        <v>32</v>
      </c>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row>
    <row r="790" s="276" customFormat="1" customHeight="1" spans="1:44">
      <c r="A790" s="27">
        <v>785</v>
      </c>
      <c r="B790" s="27" t="s">
        <v>23</v>
      </c>
      <c r="C790" s="27" t="s">
        <v>24</v>
      </c>
      <c r="D790" s="27" t="s">
        <v>25</v>
      </c>
      <c r="E790" s="27" t="s">
        <v>26</v>
      </c>
      <c r="F790" s="91" t="s">
        <v>722</v>
      </c>
      <c r="G790" s="91" t="s">
        <v>833</v>
      </c>
      <c r="H790" s="91" t="s">
        <v>227</v>
      </c>
      <c r="I790" s="91">
        <v>3</v>
      </c>
      <c r="J790" s="91" t="s">
        <v>724</v>
      </c>
      <c r="K790" s="27" t="s">
        <v>31</v>
      </c>
      <c r="L790" s="91">
        <v>3</v>
      </c>
      <c r="M790" s="27">
        <f t="shared" si="32"/>
        <v>390</v>
      </c>
      <c r="N790" s="179"/>
      <c r="O790" s="24" t="s">
        <v>32</v>
      </c>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row>
    <row r="791" s="276" customFormat="1" customHeight="1" spans="1:44">
      <c r="A791" s="27">
        <v>786</v>
      </c>
      <c r="B791" s="27" t="s">
        <v>23</v>
      </c>
      <c r="C791" s="27" t="s">
        <v>24</v>
      </c>
      <c r="D791" s="27" t="s">
        <v>25</v>
      </c>
      <c r="E791" s="27" t="s">
        <v>26</v>
      </c>
      <c r="F791" s="91" t="s">
        <v>722</v>
      </c>
      <c r="G791" s="91" t="s">
        <v>834</v>
      </c>
      <c r="H791" s="91" t="s">
        <v>227</v>
      </c>
      <c r="I791" s="91">
        <v>4</v>
      </c>
      <c r="J791" s="91" t="s">
        <v>724</v>
      </c>
      <c r="K791" s="27" t="s">
        <v>31</v>
      </c>
      <c r="L791" s="91">
        <v>4</v>
      </c>
      <c r="M791" s="27">
        <f t="shared" si="32"/>
        <v>520</v>
      </c>
      <c r="N791" s="179"/>
      <c r="O791" s="24" t="s">
        <v>32</v>
      </c>
      <c r="P791" s="179"/>
      <c r="Q791" s="179"/>
      <c r="R791" s="179"/>
      <c r="S791" s="179"/>
      <c r="T791" s="179"/>
      <c r="U791" s="179"/>
      <c r="V791" s="179"/>
      <c r="W791" s="179"/>
      <c r="X791" s="179"/>
      <c r="Y791" s="179"/>
      <c r="Z791" s="179"/>
      <c r="AA791" s="179"/>
      <c r="AB791" s="179"/>
      <c r="AC791" s="179"/>
      <c r="AD791" s="179"/>
      <c r="AE791" s="179"/>
      <c r="AF791" s="179"/>
      <c r="AG791" s="179"/>
      <c r="AH791" s="179"/>
      <c r="AI791" s="179"/>
      <c r="AJ791" s="179"/>
      <c r="AK791" s="179"/>
      <c r="AL791" s="179"/>
      <c r="AM791" s="179"/>
      <c r="AN791" s="179"/>
      <c r="AO791" s="179"/>
      <c r="AP791" s="179"/>
      <c r="AQ791" s="179"/>
      <c r="AR791" s="179"/>
    </row>
    <row r="792" s="179" customFormat="1" customHeight="1" spans="1:15">
      <c r="A792" s="27">
        <v>787</v>
      </c>
      <c r="B792" s="27" t="s">
        <v>23</v>
      </c>
      <c r="C792" s="27" t="s">
        <v>24</v>
      </c>
      <c r="D792" s="27" t="s">
        <v>25</v>
      </c>
      <c r="E792" s="27" t="s">
        <v>26</v>
      </c>
      <c r="F792" s="91" t="s">
        <v>722</v>
      </c>
      <c r="G792" s="91" t="s">
        <v>835</v>
      </c>
      <c r="H792" s="91" t="s">
        <v>227</v>
      </c>
      <c r="I792" s="91">
        <v>3</v>
      </c>
      <c r="J792" s="91" t="s">
        <v>724</v>
      </c>
      <c r="K792" s="27" t="s">
        <v>31</v>
      </c>
      <c r="L792" s="91">
        <v>3</v>
      </c>
      <c r="M792" s="27">
        <f t="shared" si="32"/>
        <v>390</v>
      </c>
      <c r="O792" s="24" t="s">
        <v>32</v>
      </c>
    </row>
    <row r="793" s="276" customFormat="1" customHeight="1" spans="1:44">
      <c r="A793" s="27">
        <v>788</v>
      </c>
      <c r="B793" s="27" t="s">
        <v>23</v>
      </c>
      <c r="C793" s="27" t="s">
        <v>24</v>
      </c>
      <c r="D793" s="27" t="s">
        <v>25</v>
      </c>
      <c r="E793" s="27" t="s">
        <v>26</v>
      </c>
      <c r="F793" s="91" t="s">
        <v>722</v>
      </c>
      <c r="G793" s="91" t="s">
        <v>836</v>
      </c>
      <c r="H793" s="91" t="s">
        <v>227</v>
      </c>
      <c r="I793" s="91">
        <v>2</v>
      </c>
      <c r="J793" s="91" t="s">
        <v>724</v>
      </c>
      <c r="K793" s="27" t="s">
        <v>31</v>
      </c>
      <c r="L793" s="91">
        <v>2</v>
      </c>
      <c r="M793" s="27">
        <f t="shared" si="32"/>
        <v>260</v>
      </c>
      <c r="N793" s="179"/>
      <c r="O793" s="24" t="s">
        <v>32</v>
      </c>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row>
    <row r="794" s="276" customFormat="1" customHeight="1" spans="1:44">
      <c r="A794" s="27">
        <v>789</v>
      </c>
      <c r="B794" s="27" t="s">
        <v>23</v>
      </c>
      <c r="C794" s="27" t="s">
        <v>24</v>
      </c>
      <c r="D794" s="27" t="s">
        <v>25</v>
      </c>
      <c r="E794" s="27" t="s">
        <v>26</v>
      </c>
      <c r="F794" s="91" t="s">
        <v>722</v>
      </c>
      <c r="G794" s="91" t="s">
        <v>837</v>
      </c>
      <c r="H794" s="91" t="s">
        <v>227</v>
      </c>
      <c r="I794" s="91">
        <v>4</v>
      </c>
      <c r="J794" s="91" t="s">
        <v>724</v>
      </c>
      <c r="K794" s="27" t="s">
        <v>31</v>
      </c>
      <c r="L794" s="91">
        <v>4</v>
      </c>
      <c r="M794" s="27">
        <f t="shared" si="32"/>
        <v>520</v>
      </c>
      <c r="N794" s="179"/>
      <c r="O794" s="24" t="s">
        <v>32</v>
      </c>
      <c r="P794" s="179"/>
      <c r="Q794" s="179"/>
      <c r="R794" s="179"/>
      <c r="S794" s="179"/>
      <c r="T794" s="179"/>
      <c r="U794" s="179"/>
      <c r="V794" s="179"/>
      <c r="W794" s="179"/>
      <c r="X794" s="179"/>
      <c r="Y794" s="179"/>
      <c r="Z794" s="179"/>
      <c r="AA794" s="179"/>
      <c r="AB794" s="179"/>
      <c r="AC794" s="179"/>
      <c r="AD794" s="179"/>
      <c r="AE794" s="179"/>
      <c r="AF794" s="179"/>
      <c r="AG794" s="179"/>
      <c r="AH794" s="179"/>
      <c r="AI794" s="179"/>
      <c r="AJ794" s="179"/>
      <c r="AK794" s="179"/>
      <c r="AL794" s="179"/>
      <c r="AM794" s="179"/>
      <c r="AN794" s="179"/>
      <c r="AO794" s="179"/>
      <c r="AP794" s="179"/>
      <c r="AQ794" s="179"/>
      <c r="AR794" s="179"/>
    </row>
    <row r="795" s="276" customFormat="1" customHeight="1" spans="1:44">
      <c r="A795" s="27">
        <v>790</v>
      </c>
      <c r="B795" s="27" t="s">
        <v>23</v>
      </c>
      <c r="C795" s="27" t="s">
        <v>24</v>
      </c>
      <c r="D795" s="27" t="s">
        <v>25</v>
      </c>
      <c r="E795" s="27" t="s">
        <v>26</v>
      </c>
      <c r="F795" s="91" t="s">
        <v>722</v>
      </c>
      <c r="G795" s="91" t="s">
        <v>838</v>
      </c>
      <c r="H795" s="91" t="s">
        <v>227</v>
      </c>
      <c r="I795" s="91">
        <v>3</v>
      </c>
      <c r="J795" s="91" t="s">
        <v>724</v>
      </c>
      <c r="K795" s="27" t="s">
        <v>31</v>
      </c>
      <c r="L795" s="91">
        <v>3</v>
      </c>
      <c r="M795" s="27">
        <f t="shared" si="32"/>
        <v>390</v>
      </c>
      <c r="N795" s="179"/>
      <c r="O795" s="24" t="s">
        <v>32</v>
      </c>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row>
    <row r="796" s="276" customFormat="1" customHeight="1" spans="1:44">
      <c r="A796" s="27">
        <v>791</v>
      </c>
      <c r="B796" s="27" t="s">
        <v>23</v>
      </c>
      <c r="C796" s="27" t="s">
        <v>24</v>
      </c>
      <c r="D796" s="27" t="s">
        <v>25</v>
      </c>
      <c r="E796" s="27" t="s">
        <v>26</v>
      </c>
      <c r="F796" s="91" t="s">
        <v>722</v>
      </c>
      <c r="G796" s="91" t="s">
        <v>839</v>
      </c>
      <c r="H796" s="91" t="s">
        <v>227</v>
      </c>
      <c r="I796" s="91">
        <v>3</v>
      </c>
      <c r="J796" s="91" t="s">
        <v>724</v>
      </c>
      <c r="K796" s="27" t="s">
        <v>31</v>
      </c>
      <c r="L796" s="91">
        <v>3</v>
      </c>
      <c r="M796" s="27">
        <f t="shared" si="32"/>
        <v>390</v>
      </c>
      <c r="N796" s="179"/>
      <c r="O796" s="24" t="s">
        <v>32</v>
      </c>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row>
    <row r="797" s="276" customFormat="1" customHeight="1" spans="1:44">
      <c r="A797" s="27">
        <v>792</v>
      </c>
      <c r="B797" s="27" t="s">
        <v>23</v>
      </c>
      <c r="C797" s="27" t="s">
        <v>24</v>
      </c>
      <c r="D797" s="27" t="s">
        <v>25</v>
      </c>
      <c r="E797" s="27" t="s">
        <v>26</v>
      </c>
      <c r="F797" s="91" t="s">
        <v>722</v>
      </c>
      <c r="G797" s="91" t="s">
        <v>840</v>
      </c>
      <c r="H797" s="91" t="s">
        <v>227</v>
      </c>
      <c r="I797" s="91">
        <v>3</v>
      </c>
      <c r="J797" s="91" t="s">
        <v>724</v>
      </c>
      <c r="K797" s="27" t="s">
        <v>31</v>
      </c>
      <c r="L797" s="91">
        <v>3</v>
      </c>
      <c r="M797" s="27">
        <f t="shared" si="32"/>
        <v>390</v>
      </c>
      <c r="N797" s="179"/>
      <c r="O797" s="24" t="s">
        <v>32</v>
      </c>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row>
    <row r="798" s="276" customFormat="1" customHeight="1" spans="1:44">
      <c r="A798" s="27">
        <v>793</v>
      </c>
      <c r="B798" s="27" t="s">
        <v>23</v>
      </c>
      <c r="C798" s="27" t="s">
        <v>24</v>
      </c>
      <c r="D798" s="27" t="s">
        <v>25</v>
      </c>
      <c r="E798" s="27" t="s">
        <v>26</v>
      </c>
      <c r="F798" s="91" t="s">
        <v>722</v>
      </c>
      <c r="G798" s="91" t="s">
        <v>841</v>
      </c>
      <c r="H798" s="91" t="s">
        <v>227</v>
      </c>
      <c r="I798" s="91">
        <v>3</v>
      </c>
      <c r="J798" s="91" t="s">
        <v>724</v>
      </c>
      <c r="K798" s="27" t="s">
        <v>31</v>
      </c>
      <c r="L798" s="91">
        <v>3</v>
      </c>
      <c r="M798" s="27">
        <f t="shared" si="32"/>
        <v>390</v>
      </c>
      <c r="N798" s="179"/>
      <c r="O798" s="24" t="s">
        <v>32</v>
      </c>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row>
    <row r="799" s="276" customFormat="1" customHeight="1" spans="1:44">
      <c r="A799" s="27">
        <v>794</v>
      </c>
      <c r="B799" s="27" t="s">
        <v>23</v>
      </c>
      <c r="C799" s="27" t="s">
        <v>24</v>
      </c>
      <c r="D799" s="27" t="s">
        <v>25</v>
      </c>
      <c r="E799" s="27" t="s">
        <v>26</v>
      </c>
      <c r="F799" s="91" t="s">
        <v>722</v>
      </c>
      <c r="G799" s="91" t="s">
        <v>842</v>
      </c>
      <c r="H799" s="91" t="s">
        <v>47</v>
      </c>
      <c r="I799" s="91">
        <v>1</v>
      </c>
      <c r="J799" s="91" t="s">
        <v>724</v>
      </c>
      <c r="K799" s="27" t="s">
        <v>31</v>
      </c>
      <c r="L799" s="91">
        <v>1</v>
      </c>
      <c r="M799" s="27">
        <f>L799*312</f>
        <v>312</v>
      </c>
      <c r="N799" s="179"/>
      <c r="O799" s="24" t="s">
        <v>32</v>
      </c>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row>
    <row r="800" s="276" customFormat="1" customHeight="1" spans="1:44">
      <c r="A800" s="27">
        <v>795</v>
      </c>
      <c r="B800" s="27" t="s">
        <v>23</v>
      </c>
      <c r="C800" s="27" t="s">
        <v>24</v>
      </c>
      <c r="D800" s="27" t="s">
        <v>25</v>
      </c>
      <c r="E800" s="27" t="s">
        <v>26</v>
      </c>
      <c r="F800" s="91" t="s">
        <v>722</v>
      </c>
      <c r="G800" s="91" t="s">
        <v>843</v>
      </c>
      <c r="H800" s="91" t="s">
        <v>47</v>
      </c>
      <c r="I800" s="91">
        <v>1</v>
      </c>
      <c r="J800" s="91" t="s">
        <v>724</v>
      </c>
      <c r="K800" s="27" t="s">
        <v>31</v>
      </c>
      <c r="L800" s="91">
        <v>1</v>
      </c>
      <c r="M800" s="27">
        <f>L800*312</f>
        <v>312</v>
      </c>
      <c r="N800" s="179"/>
      <c r="O800" s="24" t="s">
        <v>32</v>
      </c>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row>
    <row r="801" s="179" customFormat="1" customHeight="1" spans="1:15">
      <c r="A801" s="27">
        <v>796</v>
      </c>
      <c r="B801" s="27" t="s">
        <v>23</v>
      </c>
      <c r="C801" s="27" t="s">
        <v>24</v>
      </c>
      <c r="D801" s="27" t="s">
        <v>25</v>
      </c>
      <c r="E801" s="27" t="s">
        <v>26</v>
      </c>
      <c r="F801" s="91" t="s">
        <v>722</v>
      </c>
      <c r="G801" s="91" t="s">
        <v>844</v>
      </c>
      <c r="H801" s="91" t="s">
        <v>845</v>
      </c>
      <c r="I801" s="91">
        <v>1</v>
      </c>
      <c r="J801" s="91" t="s">
        <v>724</v>
      </c>
      <c r="K801" s="27" t="s">
        <v>31</v>
      </c>
      <c r="L801" s="91">
        <v>1</v>
      </c>
      <c r="M801" s="27">
        <f>L801*468</f>
        <v>468</v>
      </c>
      <c r="O801" s="24" t="s">
        <v>32</v>
      </c>
    </row>
    <row r="802" s="179" customFormat="1" customHeight="1" spans="1:15">
      <c r="A802" s="27">
        <v>797</v>
      </c>
      <c r="B802" s="27" t="s">
        <v>23</v>
      </c>
      <c r="C802" s="27" t="s">
        <v>24</v>
      </c>
      <c r="D802" s="27" t="s">
        <v>25</v>
      </c>
      <c r="E802" s="27" t="s">
        <v>26</v>
      </c>
      <c r="F802" s="91" t="s">
        <v>722</v>
      </c>
      <c r="G802" s="91" t="s">
        <v>846</v>
      </c>
      <c r="H802" s="91" t="s">
        <v>47</v>
      </c>
      <c r="I802" s="91">
        <v>1</v>
      </c>
      <c r="J802" s="91" t="s">
        <v>724</v>
      </c>
      <c r="K802" s="27" t="s">
        <v>31</v>
      </c>
      <c r="L802" s="91">
        <v>1</v>
      </c>
      <c r="M802" s="27">
        <f>L802*312</f>
        <v>312</v>
      </c>
      <c r="O802" s="24" t="s">
        <v>32</v>
      </c>
    </row>
    <row r="803" s="179" customFormat="1" customHeight="1" spans="1:15">
      <c r="A803" s="27">
        <v>798</v>
      </c>
      <c r="B803" s="27" t="s">
        <v>23</v>
      </c>
      <c r="C803" s="27" t="s">
        <v>24</v>
      </c>
      <c r="D803" s="27" t="s">
        <v>25</v>
      </c>
      <c r="E803" s="27" t="s">
        <v>26</v>
      </c>
      <c r="F803" s="91" t="s">
        <v>722</v>
      </c>
      <c r="G803" s="91" t="s">
        <v>847</v>
      </c>
      <c r="H803" s="91" t="s">
        <v>227</v>
      </c>
      <c r="I803" s="91">
        <v>3</v>
      </c>
      <c r="J803" s="91" t="s">
        <v>724</v>
      </c>
      <c r="K803" s="27" t="s">
        <v>31</v>
      </c>
      <c r="L803" s="91">
        <v>3</v>
      </c>
      <c r="M803" s="27">
        <f>L803*130</f>
        <v>390</v>
      </c>
      <c r="O803" s="24" t="s">
        <v>32</v>
      </c>
    </row>
    <row r="804" s="276" customFormat="1" customHeight="1" spans="1:44">
      <c r="A804" s="27">
        <v>799</v>
      </c>
      <c r="B804" s="27" t="s">
        <v>23</v>
      </c>
      <c r="C804" s="27" t="s">
        <v>24</v>
      </c>
      <c r="D804" s="27" t="s">
        <v>25</v>
      </c>
      <c r="E804" s="27" t="s">
        <v>26</v>
      </c>
      <c r="F804" s="91" t="s">
        <v>848</v>
      </c>
      <c r="G804" s="91" t="s">
        <v>849</v>
      </c>
      <c r="H804" s="91" t="s">
        <v>47</v>
      </c>
      <c r="I804" s="91">
        <v>1</v>
      </c>
      <c r="J804" s="91" t="s">
        <v>850</v>
      </c>
      <c r="K804" s="27" t="s">
        <v>31</v>
      </c>
      <c r="L804" s="91">
        <v>1</v>
      </c>
      <c r="M804" s="27">
        <f t="shared" ref="M804:M823" si="33">L804*312</f>
        <v>312</v>
      </c>
      <c r="N804" s="179"/>
      <c r="O804" s="24" t="s">
        <v>32</v>
      </c>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row>
    <row r="805" s="276" customFormat="1" customHeight="1" spans="1:44">
      <c r="A805" s="27">
        <v>800</v>
      </c>
      <c r="B805" s="27" t="s">
        <v>23</v>
      </c>
      <c r="C805" s="27" t="s">
        <v>24</v>
      </c>
      <c r="D805" s="27" t="s">
        <v>25</v>
      </c>
      <c r="E805" s="27" t="s">
        <v>26</v>
      </c>
      <c r="F805" s="91" t="s">
        <v>848</v>
      </c>
      <c r="G805" s="91" t="s">
        <v>851</v>
      </c>
      <c r="H805" s="91" t="s">
        <v>47</v>
      </c>
      <c r="I805" s="91">
        <v>1</v>
      </c>
      <c r="J805" s="91" t="s">
        <v>850</v>
      </c>
      <c r="K805" s="27" t="s">
        <v>31</v>
      </c>
      <c r="L805" s="91">
        <v>1</v>
      </c>
      <c r="M805" s="27">
        <f t="shared" si="33"/>
        <v>312</v>
      </c>
      <c r="N805" s="179"/>
      <c r="O805" s="24" t="s">
        <v>32</v>
      </c>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row>
    <row r="806" s="276" customFormat="1" customHeight="1" spans="1:44">
      <c r="A806" s="27">
        <v>801</v>
      </c>
      <c r="B806" s="27" t="s">
        <v>23</v>
      </c>
      <c r="C806" s="27" t="s">
        <v>24</v>
      </c>
      <c r="D806" s="27" t="s">
        <v>25</v>
      </c>
      <c r="E806" s="27" t="s">
        <v>26</v>
      </c>
      <c r="F806" s="91" t="s">
        <v>848</v>
      </c>
      <c r="G806" s="91" t="s">
        <v>852</v>
      </c>
      <c r="H806" s="91" t="s">
        <v>47</v>
      </c>
      <c r="I806" s="91">
        <v>1</v>
      </c>
      <c r="J806" s="91" t="s">
        <v>850</v>
      </c>
      <c r="K806" s="27" t="s">
        <v>31</v>
      </c>
      <c r="L806" s="91">
        <v>1</v>
      </c>
      <c r="M806" s="27">
        <f t="shared" si="33"/>
        <v>312</v>
      </c>
      <c r="N806" s="179"/>
      <c r="O806" s="24" t="s">
        <v>32</v>
      </c>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row>
    <row r="807" s="276" customFormat="1" customHeight="1" spans="1:44">
      <c r="A807" s="27">
        <v>802</v>
      </c>
      <c r="B807" s="27" t="s">
        <v>23</v>
      </c>
      <c r="C807" s="27" t="s">
        <v>24</v>
      </c>
      <c r="D807" s="27" t="s">
        <v>25</v>
      </c>
      <c r="E807" s="27" t="s">
        <v>26</v>
      </c>
      <c r="F807" s="91" t="s">
        <v>848</v>
      </c>
      <c r="G807" s="91" t="s">
        <v>853</v>
      </c>
      <c r="H807" s="91" t="s">
        <v>47</v>
      </c>
      <c r="I807" s="91">
        <v>1</v>
      </c>
      <c r="J807" s="91" t="s">
        <v>850</v>
      </c>
      <c r="K807" s="27" t="s">
        <v>31</v>
      </c>
      <c r="L807" s="91">
        <v>1</v>
      </c>
      <c r="M807" s="27">
        <f t="shared" si="33"/>
        <v>312</v>
      </c>
      <c r="N807" s="179"/>
      <c r="O807" s="24" t="s">
        <v>32</v>
      </c>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row>
    <row r="808" s="276" customFormat="1" customHeight="1" spans="1:44">
      <c r="A808" s="27">
        <v>803</v>
      </c>
      <c r="B808" s="27" t="s">
        <v>23</v>
      </c>
      <c r="C808" s="27" t="s">
        <v>24</v>
      </c>
      <c r="D808" s="27" t="s">
        <v>25</v>
      </c>
      <c r="E808" s="27" t="s">
        <v>26</v>
      </c>
      <c r="F808" s="91" t="s">
        <v>848</v>
      </c>
      <c r="G808" s="91" t="s">
        <v>854</v>
      </c>
      <c r="H808" s="91" t="s">
        <v>47</v>
      </c>
      <c r="I808" s="91">
        <v>1</v>
      </c>
      <c r="J808" s="91" t="s">
        <v>850</v>
      </c>
      <c r="K808" s="27" t="s">
        <v>31</v>
      </c>
      <c r="L808" s="91">
        <v>1</v>
      </c>
      <c r="M808" s="27">
        <f t="shared" si="33"/>
        <v>312</v>
      </c>
      <c r="N808" s="179"/>
      <c r="O808" s="24" t="s">
        <v>32</v>
      </c>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row>
    <row r="809" s="276" customFormat="1" customHeight="1" spans="1:44">
      <c r="A809" s="27">
        <v>804</v>
      </c>
      <c r="B809" s="27" t="s">
        <v>23</v>
      </c>
      <c r="C809" s="27" t="s">
        <v>24</v>
      </c>
      <c r="D809" s="27" t="s">
        <v>25</v>
      </c>
      <c r="E809" s="27" t="s">
        <v>26</v>
      </c>
      <c r="F809" s="91" t="s">
        <v>848</v>
      </c>
      <c r="G809" s="91" t="s">
        <v>855</v>
      </c>
      <c r="H809" s="91" t="s">
        <v>47</v>
      </c>
      <c r="I809" s="91">
        <v>1</v>
      </c>
      <c r="J809" s="91" t="s">
        <v>850</v>
      </c>
      <c r="K809" s="27" t="s">
        <v>31</v>
      </c>
      <c r="L809" s="91">
        <v>1</v>
      </c>
      <c r="M809" s="27">
        <f t="shared" si="33"/>
        <v>312</v>
      </c>
      <c r="N809" s="179"/>
      <c r="O809" s="24" t="s">
        <v>32</v>
      </c>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row>
    <row r="810" s="276" customFormat="1" customHeight="1" spans="1:44">
      <c r="A810" s="27">
        <v>805</v>
      </c>
      <c r="B810" s="27" t="s">
        <v>23</v>
      </c>
      <c r="C810" s="27" t="s">
        <v>24</v>
      </c>
      <c r="D810" s="27" t="s">
        <v>25</v>
      </c>
      <c r="E810" s="27" t="s">
        <v>26</v>
      </c>
      <c r="F810" s="91" t="s">
        <v>848</v>
      </c>
      <c r="G810" s="91" t="s">
        <v>856</v>
      </c>
      <c r="H810" s="91" t="s">
        <v>47</v>
      </c>
      <c r="I810" s="91">
        <v>1</v>
      </c>
      <c r="J810" s="91" t="s">
        <v>850</v>
      </c>
      <c r="K810" s="27" t="s">
        <v>31</v>
      </c>
      <c r="L810" s="91">
        <v>1</v>
      </c>
      <c r="M810" s="27">
        <f t="shared" si="33"/>
        <v>312</v>
      </c>
      <c r="N810" s="179"/>
      <c r="O810" s="24" t="s">
        <v>32</v>
      </c>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row>
    <row r="811" s="276" customFormat="1" customHeight="1" spans="1:44">
      <c r="A811" s="27">
        <v>806</v>
      </c>
      <c r="B811" s="27" t="s">
        <v>23</v>
      </c>
      <c r="C811" s="27" t="s">
        <v>24</v>
      </c>
      <c r="D811" s="27" t="s">
        <v>25</v>
      </c>
      <c r="E811" s="27" t="s">
        <v>26</v>
      </c>
      <c r="F811" s="91" t="s">
        <v>848</v>
      </c>
      <c r="G811" s="91" t="s">
        <v>857</v>
      </c>
      <c r="H811" s="91" t="s">
        <v>47</v>
      </c>
      <c r="I811" s="91">
        <v>1</v>
      </c>
      <c r="J811" s="91" t="s">
        <v>850</v>
      </c>
      <c r="K811" s="27" t="s">
        <v>31</v>
      </c>
      <c r="L811" s="91">
        <v>1</v>
      </c>
      <c r="M811" s="27">
        <f t="shared" si="33"/>
        <v>312</v>
      </c>
      <c r="N811" s="179"/>
      <c r="O811" s="24" t="s">
        <v>32</v>
      </c>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row>
    <row r="812" s="276" customFormat="1" customHeight="1" spans="1:44">
      <c r="A812" s="27">
        <v>807</v>
      </c>
      <c r="B812" s="27" t="s">
        <v>23</v>
      </c>
      <c r="C812" s="27" t="s">
        <v>24</v>
      </c>
      <c r="D812" s="27" t="s">
        <v>25</v>
      </c>
      <c r="E812" s="27" t="s">
        <v>26</v>
      </c>
      <c r="F812" s="91" t="s">
        <v>848</v>
      </c>
      <c r="G812" s="91" t="s">
        <v>858</v>
      </c>
      <c r="H812" s="91" t="s">
        <v>47</v>
      </c>
      <c r="I812" s="91">
        <v>1</v>
      </c>
      <c r="J812" s="91" t="s">
        <v>850</v>
      </c>
      <c r="K812" s="27" t="s">
        <v>31</v>
      </c>
      <c r="L812" s="91">
        <v>1</v>
      </c>
      <c r="M812" s="27">
        <f t="shared" si="33"/>
        <v>312</v>
      </c>
      <c r="N812" s="179"/>
      <c r="O812" s="24" t="s">
        <v>32</v>
      </c>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row>
    <row r="813" s="276" customFormat="1" customHeight="1" spans="1:44">
      <c r="A813" s="27">
        <v>808</v>
      </c>
      <c r="B813" s="27" t="s">
        <v>23</v>
      </c>
      <c r="C813" s="27" t="s">
        <v>24</v>
      </c>
      <c r="D813" s="27" t="s">
        <v>25</v>
      </c>
      <c r="E813" s="27" t="s">
        <v>26</v>
      </c>
      <c r="F813" s="91" t="s">
        <v>848</v>
      </c>
      <c r="G813" s="91" t="s">
        <v>859</v>
      </c>
      <c r="H813" s="91" t="s">
        <v>47</v>
      </c>
      <c r="I813" s="91">
        <v>1</v>
      </c>
      <c r="J813" s="91" t="s">
        <v>850</v>
      </c>
      <c r="K813" s="27" t="s">
        <v>31</v>
      </c>
      <c r="L813" s="91">
        <v>1</v>
      </c>
      <c r="M813" s="27">
        <f t="shared" si="33"/>
        <v>312</v>
      </c>
      <c r="N813" s="179"/>
      <c r="O813" s="24" t="s">
        <v>32</v>
      </c>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row>
    <row r="814" s="276" customFormat="1" customHeight="1" spans="1:44">
      <c r="A814" s="27">
        <v>809</v>
      </c>
      <c r="B814" s="27" t="s">
        <v>23</v>
      </c>
      <c r="C814" s="27" t="s">
        <v>24</v>
      </c>
      <c r="D814" s="27" t="s">
        <v>25</v>
      </c>
      <c r="E814" s="27" t="s">
        <v>26</v>
      </c>
      <c r="F814" s="91" t="s">
        <v>848</v>
      </c>
      <c r="G814" s="91" t="s">
        <v>860</v>
      </c>
      <c r="H814" s="91" t="s">
        <v>51</v>
      </c>
      <c r="I814" s="91">
        <v>1</v>
      </c>
      <c r="J814" s="91" t="s">
        <v>850</v>
      </c>
      <c r="K814" s="27" t="s">
        <v>31</v>
      </c>
      <c r="L814" s="91">
        <v>1</v>
      </c>
      <c r="M814" s="27">
        <f t="shared" si="33"/>
        <v>312</v>
      </c>
      <c r="N814" s="179"/>
      <c r="O814" s="24" t="s">
        <v>32</v>
      </c>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row>
    <row r="815" s="276" customFormat="1" customHeight="1" spans="1:44">
      <c r="A815" s="27">
        <v>810</v>
      </c>
      <c r="B815" s="27" t="s">
        <v>23</v>
      </c>
      <c r="C815" s="27" t="s">
        <v>24</v>
      </c>
      <c r="D815" s="27" t="s">
        <v>25</v>
      </c>
      <c r="E815" s="27" t="s">
        <v>26</v>
      </c>
      <c r="F815" s="91" t="s">
        <v>848</v>
      </c>
      <c r="G815" s="91" t="s">
        <v>861</v>
      </c>
      <c r="H815" s="91" t="s">
        <v>47</v>
      </c>
      <c r="I815" s="91">
        <v>1</v>
      </c>
      <c r="J815" s="91" t="s">
        <v>850</v>
      </c>
      <c r="K815" s="27" t="s">
        <v>31</v>
      </c>
      <c r="L815" s="91">
        <v>1</v>
      </c>
      <c r="M815" s="27">
        <f t="shared" si="33"/>
        <v>312</v>
      </c>
      <c r="N815" s="179"/>
      <c r="O815" s="24" t="s">
        <v>32</v>
      </c>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row>
    <row r="816" s="276" customFormat="1" customHeight="1" spans="1:44">
      <c r="A816" s="27">
        <v>811</v>
      </c>
      <c r="B816" s="27" t="s">
        <v>23</v>
      </c>
      <c r="C816" s="27" t="s">
        <v>24</v>
      </c>
      <c r="D816" s="27" t="s">
        <v>25</v>
      </c>
      <c r="E816" s="27" t="s">
        <v>26</v>
      </c>
      <c r="F816" s="91" t="s">
        <v>848</v>
      </c>
      <c r="G816" s="91" t="s">
        <v>862</v>
      </c>
      <c r="H816" s="91" t="s">
        <v>51</v>
      </c>
      <c r="I816" s="91">
        <v>2</v>
      </c>
      <c r="J816" s="91" t="s">
        <v>850</v>
      </c>
      <c r="K816" s="27" t="s">
        <v>31</v>
      </c>
      <c r="L816" s="91">
        <v>2</v>
      </c>
      <c r="M816" s="27">
        <f t="shared" si="33"/>
        <v>624</v>
      </c>
      <c r="N816" s="179"/>
      <c r="O816" s="24" t="s">
        <v>32</v>
      </c>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row>
    <row r="817" s="277" customFormat="1" customHeight="1" spans="1:44">
      <c r="A817" s="27">
        <v>812</v>
      </c>
      <c r="B817" s="27" t="s">
        <v>23</v>
      </c>
      <c r="C817" s="27" t="s">
        <v>24</v>
      </c>
      <c r="D817" s="27" t="s">
        <v>25</v>
      </c>
      <c r="E817" s="27" t="s">
        <v>26</v>
      </c>
      <c r="F817" s="91" t="s">
        <v>848</v>
      </c>
      <c r="G817" s="91" t="s">
        <v>863</v>
      </c>
      <c r="H817" s="91" t="s">
        <v>51</v>
      </c>
      <c r="I817" s="91">
        <v>1</v>
      </c>
      <c r="J817" s="91" t="s">
        <v>850</v>
      </c>
      <c r="K817" s="27" t="s">
        <v>31</v>
      </c>
      <c r="L817" s="91">
        <v>1</v>
      </c>
      <c r="M817" s="27">
        <f t="shared" si="33"/>
        <v>312</v>
      </c>
      <c r="N817" s="179"/>
      <c r="O817" s="24" t="s">
        <v>32</v>
      </c>
      <c r="P817" s="179"/>
      <c r="Q817" s="179"/>
      <c r="R817" s="179"/>
      <c r="S817" s="179"/>
      <c r="T817" s="179"/>
      <c r="U817" s="179"/>
      <c r="V817" s="179"/>
      <c r="W817" s="179"/>
      <c r="X817" s="179"/>
      <c r="Y817" s="179"/>
      <c r="Z817" s="179"/>
      <c r="AA817" s="179"/>
      <c r="AB817" s="179"/>
      <c r="AC817" s="179"/>
      <c r="AD817" s="179"/>
      <c r="AE817" s="179"/>
      <c r="AF817" s="179"/>
      <c r="AG817" s="179"/>
      <c r="AH817" s="179"/>
      <c r="AI817" s="179"/>
      <c r="AJ817" s="179"/>
      <c r="AK817" s="179"/>
      <c r="AL817" s="179"/>
      <c r="AM817" s="179"/>
      <c r="AN817" s="179"/>
      <c r="AO817" s="179"/>
      <c r="AP817" s="179"/>
      <c r="AQ817" s="179"/>
      <c r="AR817" s="179"/>
    </row>
    <row r="818" s="276" customFormat="1" customHeight="1" spans="1:44">
      <c r="A818" s="27">
        <v>813</v>
      </c>
      <c r="B818" s="27" t="s">
        <v>23</v>
      </c>
      <c r="C818" s="27" t="s">
        <v>24</v>
      </c>
      <c r="D818" s="27" t="s">
        <v>25</v>
      </c>
      <c r="E818" s="27" t="s">
        <v>26</v>
      </c>
      <c r="F818" s="91" t="s">
        <v>848</v>
      </c>
      <c r="G818" s="91" t="s">
        <v>864</v>
      </c>
      <c r="H818" s="91" t="s">
        <v>51</v>
      </c>
      <c r="I818" s="91">
        <v>2</v>
      </c>
      <c r="J818" s="91" t="s">
        <v>850</v>
      </c>
      <c r="K818" s="27" t="s">
        <v>31</v>
      </c>
      <c r="L818" s="91">
        <v>2</v>
      </c>
      <c r="M818" s="27">
        <f t="shared" si="33"/>
        <v>624</v>
      </c>
      <c r="N818" s="179"/>
      <c r="O818" s="24" t="s">
        <v>32</v>
      </c>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row>
    <row r="819" s="276" customFormat="1" customHeight="1" spans="1:44">
      <c r="A819" s="27">
        <v>814</v>
      </c>
      <c r="B819" s="27" t="s">
        <v>23</v>
      </c>
      <c r="C819" s="27" t="s">
        <v>24</v>
      </c>
      <c r="D819" s="27" t="s">
        <v>25</v>
      </c>
      <c r="E819" s="27" t="s">
        <v>26</v>
      </c>
      <c r="F819" s="91" t="s">
        <v>848</v>
      </c>
      <c r="G819" s="91" t="s">
        <v>865</v>
      </c>
      <c r="H819" s="91" t="s">
        <v>51</v>
      </c>
      <c r="I819" s="91">
        <v>3</v>
      </c>
      <c r="J819" s="91" t="s">
        <v>850</v>
      </c>
      <c r="K819" s="27" t="s">
        <v>31</v>
      </c>
      <c r="L819" s="91">
        <v>3</v>
      </c>
      <c r="M819" s="27">
        <f t="shared" si="33"/>
        <v>936</v>
      </c>
      <c r="N819" s="179"/>
      <c r="O819" s="24" t="s">
        <v>32</v>
      </c>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row>
    <row r="820" s="276" customFormat="1" customHeight="1" spans="1:44">
      <c r="A820" s="27">
        <v>815</v>
      </c>
      <c r="B820" s="27" t="s">
        <v>23</v>
      </c>
      <c r="C820" s="27" t="s">
        <v>24</v>
      </c>
      <c r="D820" s="27" t="s">
        <v>25</v>
      </c>
      <c r="E820" s="27" t="s">
        <v>26</v>
      </c>
      <c r="F820" s="91" t="s">
        <v>848</v>
      </c>
      <c r="G820" s="91" t="s">
        <v>866</v>
      </c>
      <c r="H820" s="91" t="s">
        <v>51</v>
      </c>
      <c r="I820" s="91">
        <v>2</v>
      </c>
      <c r="J820" s="91" t="s">
        <v>850</v>
      </c>
      <c r="K820" s="27" t="s">
        <v>31</v>
      </c>
      <c r="L820" s="91">
        <v>2</v>
      </c>
      <c r="M820" s="27">
        <f t="shared" si="33"/>
        <v>624</v>
      </c>
      <c r="N820" s="179"/>
      <c r="O820" s="24" t="s">
        <v>32</v>
      </c>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row>
    <row r="821" s="276" customFormat="1" customHeight="1" spans="1:44">
      <c r="A821" s="27">
        <v>816</v>
      </c>
      <c r="B821" s="27" t="s">
        <v>23</v>
      </c>
      <c r="C821" s="27" t="s">
        <v>24</v>
      </c>
      <c r="D821" s="27" t="s">
        <v>25</v>
      </c>
      <c r="E821" s="27" t="s">
        <v>26</v>
      </c>
      <c r="F821" s="91" t="s">
        <v>848</v>
      </c>
      <c r="G821" s="91" t="s">
        <v>867</v>
      </c>
      <c r="H821" s="91" t="s">
        <v>51</v>
      </c>
      <c r="I821" s="91">
        <v>4</v>
      </c>
      <c r="J821" s="91" t="s">
        <v>850</v>
      </c>
      <c r="K821" s="27" t="s">
        <v>31</v>
      </c>
      <c r="L821" s="91">
        <v>4</v>
      </c>
      <c r="M821" s="27">
        <f t="shared" si="33"/>
        <v>1248</v>
      </c>
      <c r="N821" s="179"/>
      <c r="O821" s="24" t="s">
        <v>32</v>
      </c>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row>
    <row r="822" s="276" customFormat="1" customHeight="1" spans="1:44">
      <c r="A822" s="27">
        <v>817</v>
      </c>
      <c r="B822" s="27" t="s">
        <v>23</v>
      </c>
      <c r="C822" s="27" t="s">
        <v>24</v>
      </c>
      <c r="D822" s="27" t="s">
        <v>25</v>
      </c>
      <c r="E822" s="27" t="s">
        <v>26</v>
      </c>
      <c r="F822" s="91" t="s">
        <v>848</v>
      </c>
      <c r="G822" s="91" t="s">
        <v>868</v>
      </c>
      <c r="H822" s="91" t="s">
        <v>51</v>
      </c>
      <c r="I822" s="91">
        <v>3</v>
      </c>
      <c r="J822" s="91" t="s">
        <v>850</v>
      </c>
      <c r="K822" s="27" t="s">
        <v>31</v>
      </c>
      <c r="L822" s="91">
        <v>3</v>
      </c>
      <c r="M822" s="27">
        <f t="shared" si="33"/>
        <v>936</v>
      </c>
      <c r="N822" s="179"/>
      <c r="O822" s="24" t="s">
        <v>32</v>
      </c>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s="179"/>
      <c r="AL822" s="179"/>
      <c r="AM822" s="179"/>
      <c r="AN822" s="179"/>
      <c r="AO822" s="179"/>
      <c r="AP822" s="179"/>
      <c r="AQ822" s="179"/>
      <c r="AR822" s="179"/>
    </row>
    <row r="823" s="276" customFormat="1" customHeight="1" spans="1:44">
      <c r="A823" s="27">
        <v>818</v>
      </c>
      <c r="B823" s="27" t="s">
        <v>23</v>
      </c>
      <c r="C823" s="27" t="s">
        <v>24</v>
      </c>
      <c r="D823" s="27" t="s">
        <v>25</v>
      </c>
      <c r="E823" s="27" t="s">
        <v>26</v>
      </c>
      <c r="F823" s="91" t="s">
        <v>848</v>
      </c>
      <c r="G823" s="91" t="s">
        <v>869</v>
      </c>
      <c r="H823" s="91" t="s">
        <v>51</v>
      </c>
      <c r="I823" s="91">
        <v>4</v>
      </c>
      <c r="J823" s="91" t="s">
        <v>850</v>
      </c>
      <c r="K823" s="27" t="s">
        <v>31</v>
      </c>
      <c r="L823" s="91">
        <v>4</v>
      </c>
      <c r="M823" s="27">
        <f t="shared" si="33"/>
        <v>1248</v>
      </c>
      <c r="N823" s="179"/>
      <c r="O823" s="24" t="s">
        <v>32</v>
      </c>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row>
    <row r="824" s="276" customFormat="1" customHeight="1" spans="1:44">
      <c r="A824" s="27">
        <v>819</v>
      </c>
      <c r="B824" s="27" t="s">
        <v>23</v>
      </c>
      <c r="C824" s="27" t="s">
        <v>24</v>
      </c>
      <c r="D824" s="27" t="s">
        <v>25</v>
      </c>
      <c r="E824" s="27" t="s">
        <v>26</v>
      </c>
      <c r="F824" s="91" t="s">
        <v>848</v>
      </c>
      <c r="G824" s="91" t="s">
        <v>870</v>
      </c>
      <c r="H824" s="91" t="s">
        <v>220</v>
      </c>
      <c r="I824" s="91">
        <v>1</v>
      </c>
      <c r="J824" s="91" t="s">
        <v>850</v>
      </c>
      <c r="K824" s="27" t="s">
        <v>31</v>
      </c>
      <c r="L824" s="91">
        <v>1</v>
      </c>
      <c r="M824" s="27">
        <f>L824*130</f>
        <v>130</v>
      </c>
      <c r="N824" s="179"/>
      <c r="O824" s="24" t="s">
        <v>32</v>
      </c>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row>
    <row r="825" s="276" customFormat="1" customHeight="1" spans="1:44">
      <c r="A825" s="27">
        <v>820</v>
      </c>
      <c r="B825" s="27" t="s">
        <v>23</v>
      </c>
      <c r="C825" s="27" t="s">
        <v>24</v>
      </c>
      <c r="D825" s="27" t="s">
        <v>25</v>
      </c>
      <c r="E825" s="27" t="s">
        <v>26</v>
      </c>
      <c r="F825" s="91" t="s">
        <v>848</v>
      </c>
      <c r="G825" s="91" t="s">
        <v>871</v>
      </c>
      <c r="H825" s="91" t="s">
        <v>47</v>
      </c>
      <c r="I825" s="91">
        <v>1</v>
      </c>
      <c r="J825" s="91" t="s">
        <v>850</v>
      </c>
      <c r="K825" s="27" t="s">
        <v>31</v>
      </c>
      <c r="L825" s="91">
        <v>1</v>
      </c>
      <c r="M825" s="27">
        <f>L825*312</f>
        <v>312</v>
      </c>
      <c r="N825" s="179"/>
      <c r="O825" s="24" t="s">
        <v>32</v>
      </c>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row>
    <row r="826" s="276" customFormat="1" customHeight="1" spans="1:44">
      <c r="A826" s="27">
        <v>821</v>
      </c>
      <c r="B826" s="27" t="s">
        <v>23</v>
      </c>
      <c r="C826" s="27" t="s">
        <v>24</v>
      </c>
      <c r="D826" s="27" t="s">
        <v>25</v>
      </c>
      <c r="E826" s="27" t="s">
        <v>26</v>
      </c>
      <c r="F826" s="91" t="s">
        <v>848</v>
      </c>
      <c r="G826" s="91" t="s">
        <v>872</v>
      </c>
      <c r="H826" s="91" t="s">
        <v>51</v>
      </c>
      <c r="I826" s="91">
        <v>1</v>
      </c>
      <c r="J826" s="91" t="s">
        <v>850</v>
      </c>
      <c r="K826" s="27" t="s">
        <v>31</v>
      </c>
      <c r="L826" s="91">
        <v>1</v>
      </c>
      <c r="M826" s="27">
        <f>L826*312</f>
        <v>312</v>
      </c>
      <c r="N826" s="179"/>
      <c r="O826" s="24" t="s">
        <v>32</v>
      </c>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row>
    <row r="827" s="276" customFormat="1" customHeight="1" spans="1:44">
      <c r="A827" s="27">
        <v>822</v>
      </c>
      <c r="B827" s="27" t="s">
        <v>23</v>
      </c>
      <c r="C827" s="27" t="s">
        <v>24</v>
      </c>
      <c r="D827" s="27" t="s">
        <v>25</v>
      </c>
      <c r="E827" s="27" t="s">
        <v>26</v>
      </c>
      <c r="F827" s="91" t="s">
        <v>848</v>
      </c>
      <c r="G827" s="91" t="s">
        <v>873</v>
      </c>
      <c r="H827" s="91" t="s">
        <v>227</v>
      </c>
      <c r="I827" s="91">
        <v>3</v>
      </c>
      <c r="J827" s="91" t="s">
        <v>850</v>
      </c>
      <c r="K827" s="27" t="s">
        <v>31</v>
      </c>
      <c r="L827" s="91">
        <v>3</v>
      </c>
      <c r="M827" s="27">
        <f>L827*130</f>
        <v>390</v>
      </c>
      <c r="N827" s="179"/>
      <c r="O827" s="24" t="s">
        <v>32</v>
      </c>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row>
    <row r="828" s="276" customFormat="1" customHeight="1" spans="1:44">
      <c r="A828" s="27">
        <v>823</v>
      </c>
      <c r="B828" s="27" t="s">
        <v>23</v>
      </c>
      <c r="C828" s="27" t="s">
        <v>24</v>
      </c>
      <c r="D828" s="27" t="s">
        <v>25</v>
      </c>
      <c r="E828" s="27" t="s">
        <v>26</v>
      </c>
      <c r="F828" s="91" t="s">
        <v>848</v>
      </c>
      <c r="G828" s="91" t="s">
        <v>874</v>
      </c>
      <c r="H828" s="91" t="s">
        <v>227</v>
      </c>
      <c r="I828" s="91">
        <v>2</v>
      </c>
      <c r="J828" s="91" t="s">
        <v>850</v>
      </c>
      <c r="K828" s="27" t="s">
        <v>31</v>
      </c>
      <c r="L828" s="91">
        <v>2</v>
      </c>
      <c r="M828" s="27">
        <f>L828*130</f>
        <v>260</v>
      </c>
      <c r="N828" s="179"/>
      <c r="O828" s="24" t="s">
        <v>32</v>
      </c>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row>
    <row r="829" s="276" customFormat="1" customHeight="1" spans="1:44">
      <c r="A829" s="27">
        <v>824</v>
      </c>
      <c r="B829" s="27" t="s">
        <v>23</v>
      </c>
      <c r="C829" s="27" t="s">
        <v>24</v>
      </c>
      <c r="D829" s="27" t="s">
        <v>25</v>
      </c>
      <c r="E829" s="27" t="s">
        <v>26</v>
      </c>
      <c r="F829" s="91" t="s">
        <v>848</v>
      </c>
      <c r="G829" s="91" t="s">
        <v>875</v>
      </c>
      <c r="H829" s="91" t="s">
        <v>51</v>
      </c>
      <c r="I829" s="91">
        <v>2</v>
      </c>
      <c r="J829" s="91" t="s">
        <v>850</v>
      </c>
      <c r="K829" s="27" t="s">
        <v>31</v>
      </c>
      <c r="L829" s="91">
        <v>2</v>
      </c>
      <c r="M829" s="27">
        <f>L829*312</f>
        <v>624</v>
      </c>
      <c r="N829" s="179"/>
      <c r="O829" s="24" t="s">
        <v>32</v>
      </c>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row>
    <row r="830" s="276" customFormat="1" customHeight="1" spans="1:44">
      <c r="A830" s="27">
        <v>825</v>
      </c>
      <c r="B830" s="27" t="s">
        <v>23</v>
      </c>
      <c r="C830" s="27" t="s">
        <v>24</v>
      </c>
      <c r="D830" s="27" t="s">
        <v>25</v>
      </c>
      <c r="E830" s="27" t="s">
        <v>26</v>
      </c>
      <c r="F830" s="91" t="s">
        <v>848</v>
      </c>
      <c r="G830" s="91" t="s">
        <v>876</v>
      </c>
      <c r="H830" s="91" t="s">
        <v>51</v>
      </c>
      <c r="I830" s="91">
        <v>5</v>
      </c>
      <c r="J830" s="91" t="s">
        <v>850</v>
      </c>
      <c r="K830" s="27" t="s">
        <v>31</v>
      </c>
      <c r="L830" s="91">
        <v>5</v>
      </c>
      <c r="M830" s="27">
        <f>L830*312</f>
        <v>1560</v>
      </c>
      <c r="N830" s="179"/>
      <c r="O830" s="24" t="s">
        <v>32</v>
      </c>
      <c r="P830" s="179"/>
      <c r="Q830" s="179"/>
      <c r="R830" s="179"/>
      <c r="S830" s="179"/>
      <c r="T830" s="179"/>
      <c r="U830" s="179"/>
      <c r="V830" s="179"/>
      <c r="W830" s="179"/>
      <c r="X830" s="179"/>
      <c r="Y830" s="179"/>
      <c r="Z830" s="179"/>
      <c r="AA830" s="179"/>
      <c r="AB830" s="179"/>
      <c r="AC830" s="179"/>
      <c r="AD830" s="179"/>
      <c r="AE830" s="179"/>
      <c r="AF830" s="179"/>
      <c r="AG830" s="179"/>
      <c r="AH830" s="179"/>
      <c r="AI830" s="179"/>
      <c r="AJ830" s="179"/>
      <c r="AK830" s="179"/>
      <c r="AL830" s="179"/>
      <c r="AM830" s="179"/>
      <c r="AN830" s="179"/>
      <c r="AO830" s="179"/>
      <c r="AP830" s="179"/>
      <c r="AQ830" s="179"/>
      <c r="AR830" s="179"/>
    </row>
    <row r="831" s="276" customFormat="1" customHeight="1" spans="1:44">
      <c r="A831" s="27">
        <v>826</v>
      </c>
      <c r="B831" s="27" t="s">
        <v>23</v>
      </c>
      <c r="C831" s="27" t="s">
        <v>24</v>
      </c>
      <c r="D831" s="27" t="s">
        <v>25</v>
      </c>
      <c r="E831" s="27" t="s">
        <v>26</v>
      </c>
      <c r="F831" s="91" t="s">
        <v>848</v>
      </c>
      <c r="G831" s="91" t="s">
        <v>877</v>
      </c>
      <c r="H831" s="91" t="s">
        <v>51</v>
      </c>
      <c r="I831" s="91">
        <v>3</v>
      </c>
      <c r="J831" s="91" t="s">
        <v>850</v>
      </c>
      <c r="K831" s="27" t="s">
        <v>31</v>
      </c>
      <c r="L831" s="91">
        <v>3</v>
      </c>
      <c r="M831" s="27">
        <f>L831*312</f>
        <v>936</v>
      </c>
      <c r="N831" s="179"/>
      <c r="O831" s="24" t="s">
        <v>32</v>
      </c>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row>
    <row r="832" s="276" customFormat="1" customHeight="1" spans="1:44">
      <c r="A832" s="27">
        <v>827</v>
      </c>
      <c r="B832" s="27" t="s">
        <v>23</v>
      </c>
      <c r="C832" s="27" t="s">
        <v>24</v>
      </c>
      <c r="D832" s="27" t="s">
        <v>25</v>
      </c>
      <c r="E832" s="27" t="s">
        <v>26</v>
      </c>
      <c r="F832" s="91" t="s">
        <v>848</v>
      </c>
      <c r="G832" s="91" t="s">
        <v>878</v>
      </c>
      <c r="H832" s="91" t="s">
        <v>51</v>
      </c>
      <c r="I832" s="91">
        <v>3</v>
      </c>
      <c r="J832" s="91" t="s">
        <v>850</v>
      </c>
      <c r="K832" s="27" t="s">
        <v>31</v>
      </c>
      <c r="L832" s="91">
        <v>3</v>
      </c>
      <c r="M832" s="27">
        <f>L832*312</f>
        <v>936</v>
      </c>
      <c r="N832" s="179"/>
      <c r="O832" s="24" t="s">
        <v>32</v>
      </c>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row>
    <row r="833" s="276" customFormat="1" customHeight="1" spans="1:44">
      <c r="A833" s="27">
        <v>828</v>
      </c>
      <c r="B833" s="27" t="s">
        <v>23</v>
      </c>
      <c r="C833" s="27" t="s">
        <v>24</v>
      </c>
      <c r="D833" s="27" t="s">
        <v>25</v>
      </c>
      <c r="E833" s="27" t="s">
        <v>26</v>
      </c>
      <c r="F833" s="91" t="s">
        <v>848</v>
      </c>
      <c r="G833" s="91" t="s">
        <v>879</v>
      </c>
      <c r="H833" s="91" t="s">
        <v>227</v>
      </c>
      <c r="I833" s="91">
        <v>2</v>
      </c>
      <c r="J833" s="91" t="s">
        <v>850</v>
      </c>
      <c r="K833" s="27" t="s">
        <v>31</v>
      </c>
      <c r="L833" s="91">
        <v>2</v>
      </c>
      <c r="M833" s="27">
        <f>L833*130</f>
        <v>260</v>
      </c>
      <c r="N833" s="179"/>
      <c r="O833" s="24" t="s">
        <v>32</v>
      </c>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row>
    <row r="834" s="276" customFormat="1" customHeight="1" spans="1:44">
      <c r="A834" s="27">
        <v>829</v>
      </c>
      <c r="B834" s="27" t="s">
        <v>23</v>
      </c>
      <c r="C834" s="27" t="s">
        <v>24</v>
      </c>
      <c r="D834" s="27" t="s">
        <v>25</v>
      </c>
      <c r="E834" s="27" t="s">
        <v>26</v>
      </c>
      <c r="F834" s="91" t="s">
        <v>848</v>
      </c>
      <c r="G834" s="91" t="s">
        <v>880</v>
      </c>
      <c r="H834" s="91" t="s">
        <v>51</v>
      </c>
      <c r="I834" s="91">
        <v>2</v>
      </c>
      <c r="J834" s="91" t="s">
        <v>850</v>
      </c>
      <c r="K834" s="27" t="s">
        <v>31</v>
      </c>
      <c r="L834" s="91">
        <v>2</v>
      </c>
      <c r="M834" s="27">
        <f t="shared" ref="M834:M843" si="34">L834*312</f>
        <v>624</v>
      </c>
      <c r="N834" s="179"/>
      <c r="O834" s="24" t="s">
        <v>32</v>
      </c>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row>
    <row r="835" s="276" customFormat="1" customHeight="1" spans="1:44">
      <c r="A835" s="27">
        <v>830</v>
      </c>
      <c r="B835" s="27" t="s">
        <v>23</v>
      </c>
      <c r="C835" s="27" t="s">
        <v>24</v>
      </c>
      <c r="D835" s="27" t="s">
        <v>25</v>
      </c>
      <c r="E835" s="27" t="s">
        <v>26</v>
      </c>
      <c r="F835" s="91" t="s">
        <v>848</v>
      </c>
      <c r="G835" s="91" t="s">
        <v>881</v>
      </c>
      <c r="H835" s="91" t="s">
        <v>51</v>
      </c>
      <c r="I835" s="91">
        <v>2</v>
      </c>
      <c r="J835" s="91" t="s">
        <v>850</v>
      </c>
      <c r="K835" s="27" t="s">
        <v>31</v>
      </c>
      <c r="L835" s="91">
        <v>2</v>
      </c>
      <c r="M835" s="27">
        <f t="shared" si="34"/>
        <v>624</v>
      </c>
      <c r="N835" s="179"/>
      <c r="O835" s="24" t="s">
        <v>32</v>
      </c>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row>
    <row r="836" s="276" customFormat="1" customHeight="1" spans="1:44">
      <c r="A836" s="27">
        <v>831</v>
      </c>
      <c r="B836" s="27" t="s">
        <v>23</v>
      </c>
      <c r="C836" s="27" t="s">
        <v>24</v>
      </c>
      <c r="D836" s="27" t="s">
        <v>25</v>
      </c>
      <c r="E836" s="27" t="s">
        <v>26</v>
      </c>
      <c r="F836" s="91" t="s">
        <v>848</v>
      </c>
      <c r="G836" s="91" t="s">
        <v>882</v>
      </c>
      <c r="H836" s="91" t="s">
        <v>51</v>
      </c>
      <c r="I836" s="91">
        <v>4</v>
      </c>
      <c r="J836" s="91" t="s">
        <v>850</v>
      </c>
      <c r="K836" s="27" t="s">
        <v>31</v>
      </c>
      <c r="L836" s="91">
        <v>4</v>
      </c>
      <c r="M836" s="27">
        <f t="shared" si="34"/>
        <v>1248</v>
      </c>
      <c r="N836" s="179"/>
      <c r="O836" s="24" t="s">
        <v>32</v>
      </c>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79"/>
      <c r="AN836" s="179"/>
      <c r="AO836" s="179"/>
      <c r="AP836" s="179"/>
      <c r="AQ836" s="179"/>
      <c r="AR836" s="179"/>
    </row>
    <row r="837" s="276" customFormat="1" customHeight="1" spans="1:44">
      <c r="A837" s="27">
        <v>832</v>
      </c>
      <c r="B837" s="27" t="s">
        <v>23</v>
      </c>
      <c r="C837" s="27" t="s">
        <v>24</v>
      </c>
      <c r="D837" s="27" t="s">
        <v>25</v>
      </c>
      <c r="E837" s="27" t="s">
        <v>26</v>
      </c>
      <c r="F837" s="91" t="s">
        <v>848</v>
      </c>
      <c r="G837" s="91" t="s">
        <v>883</v>
      </c>
      <c r="H837" s="91" t="s">
        <v>51</v>
      </c>
      <c r="I837" s="91">
        <v>2</v>
      </c>
      <c r="J837" s="91" t="s">
        <v>850</v>
      </c>
      <c r="K837" s="27" t="s">
        <v>31</v>
      </c>
      <c r="L837" s="91">
        <v>2</v>
      </c>
      <c r="M837" s="27">
        <f t="shared" si="34"/>
        <v>624</v>
      </c>
      <c r="N837" s="179"/>
      <c r="O837" s="24" t="s">
        <v>32</v>
      </c>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row>
    <row r="838" s="276" customFormat="1" customHeight="1" spans="1:44">
      <c r="A838" s="27">
        <v>833</v>
      </c>
      <c r="B838" s="27" t="s">
        <v>23</v>
      </c>
      <c r="C838" s="27" t="s">
        <v>24</v>
      </c>
      <c r="D838" s="27" t="s">
        <v>25</v>
      </c>
      <c r="E838" s="27" t="s">
        <v>26</v>
      </c>
      <c r="F838" s="91" t="s">
        <v>848</v>
      </c>
      <c r="G838" s="91" t="s">
        <v>884</v>
      </c>
      <c r="H838" s="91" t="s">
        <v>51</v>
      </c>
      <c r="I838" s="91">
        <v>1</v>
      </c>
      <c r="J838" s="91" t="s">
        <v>850</v>
      </c>
      <c r="K838" s="27" t="s">
        <v>31</v>
      </c>
      <c r="L838" s="91">
        <v>1</v>
      </c>
      <c r="M838" s="27">
        <f t="shared" si="34"/>
        <v>312</v>
      </c>
      <c r="N838" s="179"/>
      <c r="O838" s="24" t="s">
        <v>32</v>
      </c>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row>
    <row r="839" s="276" customFormat="1" customHeight="1" spans="1:44">
      <c r="A839" s="27">
        <v>834</v>
      </c>
      <c r="B839" s="27" t="s">
        <v>23</v>
      </c>
      <c r="C839" s="27" t="s">
        <v>24</v>
      </c>
      <c r="D839" s="27" t="s">
        <v>25</v>
      </c>
      <c r="E839" s="27" t="s">
        <v>26</v>
      </c>
      <c r="F839" s="91" t="s">
        <v>848</v>
      </c>
      <c r="G839" s="91" t="s">
        <v>885</v>
      </c>
      <c r="H839" s="91" t="s">
        <v>51</v>
      </c>
      <c r="I839" s="91">
        <v>4</v>
      </c>
      <c r="J839" s="91" t="s">
        <v>850</v>
      </c>
      <c r="K839" s="27" t="s">
        <v>31</v>
      </c>
      <c r="L839" s="91">
        <v>4</v>
      </c>
      <c r="M839" s="27">
        <f t="shared" si="34"/>
        <v>1248</v>
      </c>
      <c r="N839" s="179"/>
      <c r="O839" s="24" t="s">
        <v>32</v>
      </c>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row>
    <row r="840" s="276" customFormat="1" customHeight="1" spans="1:44">
      <c r="A840" s="27">
        <v>835</v>
      </c>
      <c r="B840" s="27" t="s">
        <v>23</v>
      </c>
      <c r="C840" s="27" t="s">
        <v>24</v>
      </c>
      <c r="D840" s="27" t="s">
        <v>25</v>
      </c>
      <c r="E840" s="27" t="s">
        <v>26</v>
      </c>
      <c r="F840" s="91" t="s">
        <v>848</v>
      </c>
      <c r="G840" s="91" t="s">
        <v>886</v>
      </c>
      <c r="H840" s="91" t="s">
        <v>51</v>
      </c>
      <c r="I840" s="91">
        <v>1</v>
      </c>
      <c r="J840" s="91" t="s">
        <v>850</v>
      </c>
      <c r="K840" s="27" t="s">
        <v>31</v>
      </c>
      <c r="L840" s="91">
        <v>1</v>
      </c>
      <c r="M840" s="27">
        <f t="shared" si="34"/>
        <v>312</v>
      </c>
      <c r="N840" s="179"/>
      <c r="O840" s="24" t="s">
        <v>32</v>
      </c>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row>
    <row r="841" s="276" customFormat="1" customHeight="1" spans="1:44">
      <c r="A841" s="27">
        <v>836</v>
      </c>
      <c r="B841" s="27" t="s">
        <v>23</v>
      </c>
      <c r="C841" s="27" t="s">
        <v>24</v>
      </c>
      <c r="D841" s="27" t="s">
        <v>25</v>
      </c>
      <c r="E841" s="27" t="s">
        <v>26</v>
      </c>
      <c r="F841" s="91" t="s">
        <v>848</v>
      </c>
      <c r="G841" s="91" t="s">
        <v>887</v>
      </c>
      <c r="H841" s="91" t="s">
        <v>51</v>
      </c>
      <c r="I841" s="91">
        <v>4</v>
      </c>
      <c r="J841" s="91" t="s">
        <v>850</v>
      </c>
      <c r="K841" s="27" t="s">
        <v>31</v>
      </c>
      <c r="L841" s="91">
        <v>4</v>
      </c>
      <c r="M841" s="27">
        <f t="shared" si="34"/>
        <v>1248</v>
      </c>
      <c r="N841" s="179"/>
      <c r="O841" s="24" t="s">
        <v>32</v>
      </c>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row>
    <row r="842" s="276" customFormat="1" customHeight="1" spans="1:44">
      <c r="A842" s="27">
        <v>837</v>
      </c>
      <c r="B842" s="27" t="s">
        <v>23</v>
      </c>
      <c r="C842" s="27" t="s">
        <v>24</v>
      </c>
      <c r="D842" s="27" t="s">
        <v>25</v>
      </c>
      <c r="E842" s="27" t="s">
        <v>26</v>
      </c>
      <c r="F842" s="91" t="s">
        <v>848</v>
      </c>
      <c r="G842" s="91" t="s">
        <v>888</v>
      </c>
      <c r="H842" s="91" t="s">
        <v>51</v>
      </c>
      <c r="I842" s="91">
        <v>2</v>
      </c>
      <c r="J842" s="91" t="s">
        <v>850</v>
      </c>
      <c r="K842" s="27" t="s">
        <v>31</v>
      </c>
      <c r="L842" s="91">
        <v>2</v>
      </c>
      <c r="M842" s="27">
        <f t="shared" si="34"/>
        <v>624</v>
      </c>
      <c r="N842" s="179"/>
      <c r="O842" s="24" t="s">
        <v>32</v>
      </c>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row>
    <row r="843" s="276" customFormat="1" customHeight="1" spans="1:44">
      <c r="A843" s="27">
        <v>838</v>
      </c>
      <c r="B843" s="27" t="s">
        <v>23</v>
      </c>
      <c r="C843" s="27" t="s">
        <v>24</v>
      </c>
      <c r="D843" s="27" t="s">
        <v>25</v>
      </c>
      <c r="E843" s="27" t="s">
        <v>26</v>
      </c>
      <c r="F843" s="91" t="s">
        <v>848</v>
      </c>
      <c r="G843" s="91" t="s">
        <v>889</v>
      </c>
      <c r="H843" s="91" t="s">
        <v>51</v>
      </c>
      <c r="I843" s="91">
        <v>3</v>
      </c>
      <c r="J843" s="91" t="s">
        <v>850</v>
      </c>
      <c r="K843" s="27" t="s">
        <v>31</v>
      </c>
      <c r="L843" s="91">
        <v>3</v>
      </c>
      <c r="M843" s="27">
        <f t="shared" si="34"/>
        <v>936</v>
      </c>
      <c r="N843" s="179"/>
      <c r="O843" s="24" t="s">
        <v>32</v>
      </c>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row>
    <row r="844" s="276" customFormat="1" customHeight="1" spans="1:44">
      <c r="A844" s="27">
        <v>839</v>
      </c>
      <c r="B844" s="27" t="s">
        <v>23</v>
      </c>
      <c r="C844" s="27" t="s">
        <v>24</v>
      </c>
      <c r="D844" s="27" t="s">
        <v>25</v>
      </c>
      <c r="E844" s="27" t="s">
        <v>26</v>
      </c>
      <c r="F844" s="91" t="s">
        <v>848</v>
      </c>
      <c r="G844" s="91" t="s">
        <v>890</v>
      </c>
      <c r="H844" s="91" t="s">
        <v>227</v>
      </c>
      <c r="I844" s="91">
        <v>1</v>
      </c>
      <c r="J844" s="91" t="s">
        <v>850</v>
      </c>
      <c r="K844" s="27" t="s">
        <v>31</v>
      </c>
      <c r="L844" s="91">
        <v>1</v>
      </c>
      <c r="M844" s="27">
        <f>L844*130</f>
        <v>130</v>
      </c>
      <c r="N844" s="179"/>
      <c r="O844" s="24" t="s">
        <v>32</v>
      </c>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row>
    <row r="845" s="276" customFormat="1" customHeight="1" spans="1:44">
      <c r="A845" s="27">
        <v>840</v>
      </c>
      <c r="B845" s="27" t="s">
        <v>23</v>
      </c>
      <c r="C845" s="27" t="s">
        <v>24</v>
      </c>
      <c r="D845" s="27" t="s">
        <v>25</v>
      </c>
      <c r="E845" s="27" t="s">
        <v>26</v>
      </c>
      <c r="F845" s="91" t="s">
        <v>848</v>
      </c>
      <c r="G845" s="91" t="s">
        <v>849</v>
      </c>
      <c r="H845" s="91" t="s">
        <v>227</v>
      </c>
      <c r="I845" s="91">
        <v>5</v>
      </c>
      <c r="J845" s="91" t="s">
        <v>850</v>
      </c>
      <c r="K845" s="27" t="s">
        <v>31</v>
      </c>
      <c r="L845" s="91">
        <v>5</v>
      </c>
      <c r="M845" s="27">
        <f>L845*130</f>
        <v>650</v>
      </c>
      <c r="N845" s="179"/>
      <c r="O845" s="24" t="s">
        <v>32</v>
      </c>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row>
    <row r="846" s="276" customFormat="1" customHeight="1" spans="1:44">
      <c r="A846" s="27">
        <v>841</v>
      </c>
      <c r="B846" s="27" t="s">
        <v>23</v>
      </c>
      <c r="C846" s="27" t="s">
        <v>24</v>
      </c>
      <c r="D846" s="27" t="s">
        <v>25</v>
      </c>
      <c r="E846" s="27" t="s">
        <v>26</v>
      </c>
      <c r="F846" s="91" t="s">
        <v>848</v>
      </c>
      <c r="G846" s="91" t="s">
        <v>891</v>
      </c>
      <c r="H846" s="91" t="s">
        <v>227</v>
      </c>
      <c r="I846" s="91">
        <v>1</v>
      </c>
      <c r="J846" s="91" t="s">
        <v>850</v>
      </c>
      <c r="K846" s="27" t="s">
        <v>31</v>
      </c>
      <c r="L846" s="91">
        <v>1</v>
      </c>
      <c r="M846" s="27">
        <f>L846*130</f>
        <v>130</v>
      </c>
      <c r="N846" s="179"/>
      <c r="O846" s="24" t="s">
        <v>32</v>
      </c>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row>
    <row r="847" s="276" customFormat="1" customHeight="1" spans="1:44">
      <c r="A847" s="27">
        <v>842</v>
      </c>
      <c r="B847" s="27" t="s">
        <v>23</v>
      </c>
      <c r="C847" s="27" t="s">
        <v>24</v>
      </c>
      <c r="D847" s="27" t="s">
        <v>25</v>
      </c>
      <c r="E847" s="27" t="s">
        <v>26</v>
      </c>
      <c r="F847" s="91" t="s">
        <v>848</v>
      </c>
      <c r="G847" s="91" t="s">
        <v>892</v>
      </c>
      <c r="H847" s="91" t="s">
        <v>220</v>
      </c>
      <c r="I847" s="91">
        <v>4</v>
      </c>
      <c r="J847" s="91" t="s">
        <v>850</v>
      </c>
      <c r="K847" s="27" t="s">
        <v>31</v>
      </c>
      <c r="L847" s="91">
        <v>4</v>
      </c>
      <c r="M847" s="27">
        <f>L847*130</f>
        <v>520</v>
      </c>
      <c r="N847" s="179"/>
      <c r="O847" s="24" t="s">
        <v>32</v>
      </c>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row>
    <row r="848" s="276" customFormat="1" customHeight="1" spans="1:44">
      <c r="A848" s="27">
        <v>843</v>
      </c>
      <c r="B848" s="27" t="s">
        <v>23</v>
      </c>
      <c r="C848" s="27" t="s">
        <v>24</v>
      </c>
      <c r="D848" s="27" t="s">
        <v>25</v>
      </c>
      <c r="E848" s="27" t="s">
        <v>26</v>
      </c>
      <c r="F848" s="91" t="s">
        <v>848</v>
      </c>
      <c r="G848" s="91" t="s">
        <v>893</v>
      </c>
      <c r="H848" s="91" t="s">
        <v>51</v>
      </c>
      <c r="I848" s="91">
        <v>3</v>
      </c>
      <c r="J848" s="91" t="s">
        <v>850</v>
      </c>
      <c r="K848" s="27" t="s">
        <v>31</v>
      </c>
      <c r="L848" s="91">
        <v>3</v>
      </c>
      <c r="M848" s="27">
        <f t="shared" ref="M848:M859" si="35">L848*312</f>
        <v>936</v>
      </c>
      <c r="N848" s="179"/>
      <c r="O848" s="24" t="s">
        <v>32</v>
      </c>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row>
    <row r="849" s="276" customFormat="1" customHeight="1" spans="1:44">
      <c r="A849" s="27">
        <v>844</v>
      </c>
      <c r="B849" s="27" t="s">
        <v>23</v>
      </c>
      <c r="C849" s="27" t="s">
        <v>24</v>
      </c>
      <c r="D849" s="27" t="s">
        <v>25</v>
      </c>
      <c r="E849" s="27" t="s">
        <v>26</v>
      </c>
      <c r="F849" s="91" t="s">
        <v>848</v>
      </c>
      <c r="G849" s="91" t="s">
        <v>894</v>
      </c>
      <c r="H849" s="91" t="s">
        <v>51</v>
      </c>
      <c r="I849" s="91">
        <v>7</v>
      </c>
      <c r="J849" s="91" t="s">
        <v>850</v>
      </c>
      <c r="K849" s="27" t="s">
        <v>31</v>
      </c>
      <c r="L849" s="91">
        <v>7</v>
      </c>
      <c r="M849" s="27">
        <f t="shared" si="35"/>
        <v>2184</v>
      </c>
      <c r="N849" s="179"/>
      <c r="O849" s="24" t="s">
        <v>32</v>
      </c>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row>
    <row r="850" s="276" customFormat="1" customHeight="1" spans="1:44">
      <c r="A850" s="27">
        <v>845</v>
      </c>
      <c r="B850" s="27" t="s">
        <v>23</v>
      </c>
      <c r="C850" s="27" t="s">
        <v>24</v>
      </c>
      <c r="D850" s="27" t="s">
        <v>25</v>
      </c>
      <c r="E850" s="27" t="s">
        <v>26</v>
      </c>
      <c r="F850" s="91" t="s">
        <v>848</v>
      </c>
      <c r="G850" s="91" t="s">
        <v>895</v>
      </c>
      <c r="H850" s="91" t="s">
        <v>51</v>
      </c>
      <c r="I850" s="91">
        <v>4</v>
      </c>
      <c r="J850" s="91" t="s">
        <v>850</v>
      </c>
      <c r="K850" s="27" t="s">
        <v>31</v>
      </c>
      <c r="L850" s="91">
        <v>4</v>
      </c>
      <c r="M850" s="27">
        <f t="shared" si="35"/>
        <v>1248</v>
      </c>
      <c r="N850" s="179"/>
      <c r="O850" s="24" t="s">
        <v>32</v>
      </c>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row>
    <row r="851" s="276" customFormat="1" customHeight="1" spans="1:44">
      <c r="A851" s="27">
        <v>846</v>
      </c>
      <c r="B851" s="27" t="s">
        <v>23</v>
      </c>
      <c r="C851" s="27" t="s">
        <v>24</v>
      </c>
      <c r="D851" s="27" t="s">
        <v>25</v>
      </c>
      <c r="E851" s="27" t="s">
        <v>26</v>
      </c>
      <c r="F851" s="91" t="s">
        <v>848</v>
      </c>
      <c r="G851" s="91" t="s">
        <v>896</v>
      </c>
      <c r="H851" s="91" t="s">
        <v>51</v>
      </c>
      <c r="I851" s="91">
        <v>2</v>
      </c>
      <c r="J851" s="91" t="s">
        <v>850</v>
      </c>
      <c r="K851" s="27" t="s">
        <v>31</v>
      </c>
      <c r="L851" s="91">
        <v>2</v>
      </c>
      <c r="M851" s="27">
        <f t="shared" si="35"/>
        <v>624</v>
      </c>
      <c r="N851" s="179"/>
      <c r="O851" s="24" t="s">
        <v>32</v>
      </c>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row>
    <row r="852" s="276" customFormat="1" customHeight="1" spans="1:44">
      <c r="A852" s="27">
        <v>847</v>
      </c>
      <c r="B852" s="27" t="s">
        <v>23</v>
      </c>
      <c r="C852" s="27" t="s">
        <v>24</v>
      </c>
      <c r="D852" s="27" t="s">
        <v>25</v>
      </c>
      <c r="E852" s="27" t="s">
        <v>26</v>
      </c>
      <c r="F852" s="91" t="s">
        <v>848</v>
      </c>
      <c r="G852" s="91" t="s">
        <v>897</v>
      </c>
      <c r="H852" s="91" t="s">
        <v>51</v>
      </c>
      <c r="I852" s="91">
        <v>5</v>
      </c>
      <c r="J852" s="91" t="s">
        <v>850</v>
      </c>
      <c r="K852" s="27" t="s">
        <v>31</v>
      </c>
      <c r="L852" s="91">
        <v>5</v>
      </c>
      <c r="M852" s="27">
        <f t="shared" si="35"/>
        <v>1560</v>
      </c>
      <c r="N852" s="179"/>
      <c r="O852" s="24" t="s">
        <v>32</v>
      </c>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row>
    <row r="853" s="276" customFormat="1" customHeight="1" spans="1:44">
      <c r="A853" s="27">
        <v>848</v>
      </c>
      <c r="B853" s="27" t="s">
        <v>23</v>
      </c>
      <c r="C853" s="27" t="s">
        <v>24</v>
      </c>
      <c r="D853" s="27" t="s">
        <v>25</v>
      </c>
      <c r="E853" s="27" t="s">
        <v>26</v>
      </c>
      <c r="F853" s="91" t="s">
        <v>848</v>
      </c>
      <c r="G853" s="91" t="s">
        <v>898</v>
      </c>
      <c r="H853" s="91" t="s">
        <v>51</v>
      </c>
      <c r="I853" s="91">
        <v>3</v>
      </c>
      <c r="J853" s="91" t="s">
        <v>850</v>
      </c>
      <c r="K853" s="27" t="s">
        <v>31</v>
      </c>
      <c r="L853" s="91">
        <v>3</v>
      </c>
      <c r="M853" s="27">
        <f t="shared" si="35"/>
        <v>936</v>
      </c>
      <c r="N853" s="179"/>
      <c r="O853" s="24" t="s">
        <v>32</v>
      </c>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row>
    <row r="854" s="276" customFormat="1" customHeight="1" spans="1:44">
      <c r="A854" s="27">
        <v>849</v>
      </c>
      <c r="B854" s="27" t="s">
        <v>23</v>
      </c>
      <c r="C854" s="27" t="s">
        <v>24</v>
      </c>
      <c r="D854" s="27" t="s">
        <v>25</v>
      </c>
      <c r="E854" s="27" t="s">
        <v>26</v>
      </c>
      <c r="F854" s="91" t="s">
        <v>848</v>
      </c>
      <c r="G854" s="91" t="s">
        <v>899</v>
      </c>
      <c r="H854" s="91" t="s">
        <v>51</v>
      </c>
      <c r="I854" s="91">
        <v>2</v>
      </c>
      <c r="J854" s="91" t="s">
        <v>850</v>
      </c>
      <c r="K854" s="27" t="s">
        <v>31</v>
      </c>
      <c r="L854" s="91">
        <v>2</v>
      </c>
      <c r="M854" s="27">
        <f t="shared" si="35"/>
        <v>624</v>
      </c>
      <c r="N854" s="179"/>
      <c r="O854" s="24" t="s">
        <v>32</v>
      </c>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row>
    <row r="855" s="276" customFormat="1" customHeight="1" spans="1:44">
      <c r="A855" s="27">
        <v>850</v>
      </c>
      <c r="B855" s="27" t="s">
        <v>23</v>
      </c>
      <c r="C855" s="27" t="s">
        <v>24</v>
      </c>
      <c r="D855" s="27" t="s">
        <v>25</v>
      </c>
      <c r="E855" s="27" t="s">
        <v>26</v>
      </c>
      <c r="F855" s="91" t="s">
        <v>848</v>
      </c>
      <c r="G855" s="91" t="s">
        <v>900</v>
      </c>
      <c r="H855" s="91" t="s">
        <v>51</v>
      </c>
      <c r="I855" s="91">
        <v>5</v>
      </c>
      <c r="J855" s="91" t="s">
        <v>850</v>
      </c>
      <c r="K855" s="27" t="s">
        <v>31</v>
      </c>
      <c r="L855" s="91">
        <v>5</v>
      </c>
      <c r="M855" s="27">
        <f t="shared" si="35"/>
        <v>1560</v>
      </c>
      <c r="N855" s="179"/>
      <c r="O855" s="24" t="s">
        <v>32</v>
      </c>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row>
    <row r="856" s="276" customFormat="1" customHeight="1" spans="1:44">
      <c r="A856" s="27">
        <v>851</v>
      </c>
      <c r="B856" s="27" t="s">
        <v>23</v>
      </c>
      <c r="C856" s="27" t="s">
        <v>24</v>
      </c>
      <c r="D856" s="27" t="s">
        <v>25</v>
      </c>
      <c r="E856" s="27" t="s">
        <v>26</v>
      </c>
      <c r="F856" s="91" t="s">
        <v>848</v>
      </c>
      <c r="G856" s="91" t="s">
        <v>901</v>
      </c>
      <c r="H856" s="91" t="s">
        <v>51</v>
      </c>
      <c r="I856" s="91">
        <v>2</v>
      </c>
      <c r="J856" s="91" t="s">
        <v>850</v>
      </c>
      <c r="K856" s="27" t="s">
        <v>31</v>
      </c>
      <c r="L856" s="91">
        <v>2</v>
      </c>
      <c r="M856" s="27">
        <f t="shared" si="35"/>
        <v>624</v>
      </c>
      <c r="N856" s="179"/>
      <c r="O856" s="24" t="s">
        <v>32</v>
      </c>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row>
    <row r="857" s="276" customFormat="1" customHeight="1" spans="1:44">
      <c r="A857" s="27">
        <v>852</v>
      </c>
      <c r="B857" s="27" t="s">
        <v>23</v>
      </c>
      <c r="C857" s="27" t="s">
        <v>24</v>
      </c>
      <c r="D857" s="27" t="s">
        <v>25</v>
      </c>
      <c r="E857" s="27" t="s">
        <v>26</v>
      </c>
      <c r="F857" s="91" t="s">
        <v>848</v>
      </c>
      <c r="G857" s="91" t="s">
        <v>902</v>
      </c>
      <c r="H857" s="91" t="s">
        <v>51</v>
      </c>
      <c r="I857" s="91">
        <v>1</v>
      </c>
      <c r="J857" s="91" t="s">
        <v>850</v>
      </c>
      <c r="K857" s="27" t="s">
        <v>31</v>
      </c>
      <c r="L857" s="91">
        <v>1</v>
      </c>
      <c r="M857" s="27">
        <f t="shared" si="35"/>
        <v>312</v>
      </c>
      <c r="N857" s="179"/>
      <c r="O857" s="24" t="s">
        <v>32</v>
      </c>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row>
    <row r="858" s="276" customFormat="1" customHeight="1" spans="1:44">
      <c r="A858" s="27">
        <v>853</v>
      </c>
      <c r="B858" s="27" t="s">
        <v>23</v>
      </c>
      <c r="C858" s="27" t="s">
        <v>24</v>
      </c>
      <c r="D858" s="27" t="s">
        <v>25</v>
      </c>
      <c r="E858" s="27" t="s">
        <v>26</v>
      </c>
      <c r="F858" s="91" t="s">
        <v>848</v>
      </c>
      <c r="G858" s="91" t="s">
        <v>903</v>
      </c>
      <c r="H858" s="91" t="s">
        <v>51</v>
      </c>
      <c r="I858" s="91">
        <v>1</v>
      </c>
      <c r="J858" s="91" t="s">
        <v>850</v>
      </c>
      <c r="K858" s="27" t="s">
        <v>31</v>
      </c>
      <c r="L858" s="91">
        <v>1</v>
      </c>
      <c r="M858" s="27">
        <f t="shared" si="35"/>
        <v>312</v>
      </c>
      <c r="N858" s="179"/>
      <c r="O858" s="24" t="s">
        <v>32</v>
      </c>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row>
    <row r="859" s="276" customFormat="1" customHeight="1" spans="1:44">
      <c r="A859" s="27">
        <v>854</v>
      </c>
      <c r="B859" s="27" t="s">
        <v>23</v>
      </c>
      <c r="C859" s="27" t="s">
        <v>24</v>
      </c>
      <c r="D859" s="27" t="s">
        <v>25</v>
      </c>
      <c r="E859" s="27" t="s">
        <v>26</v>
      </c>
      <c r="F859" s="91" t="s">
        <v>848</v>
      </c>
      <c r="G859" s="91" t="s">
        <v>904</v>
      </c>
      <c r="H859" s="91" t="s">
        <v>51</v>
      </c>
      <c r="I859" s="91">
        <v>3</v>
      </c>
      <c r="J859" s="91" t="s">
        <v>850</v>
      </c>
      <c r="K859" s="27" t="s">
        <v>31</v>
      </c>
      <c r="L859" s="91">
        <v>3</v>
      </c>
      <c r="M859" s="27">
        <f t="shared" si="35"/>
        <v>936</v>
      </c>
      <c r="N859" s="179"/>
      <c r="O859" s="24" t="s">
        <v>32</v>
      </c>
      <c r="P859" s="179"/>
      <c r="Q859" s="179"/>
      <c r="R859" s="179"/>
      <c r="S859" s="179"/>
      <c r="T859" s="179"/>
      <c r="U859" s="179"/>
      <c r="V859" s="179"/>
      <c r="W859" s="179"/>
      <c r="X859" s="179"/>
      <c r="Y859" s="179"/>
      <c r="Z859" s="179"/>
      <c r="AA859" s="179"/>
      <c r="AB859" s="179"/>
      <c r="AC859" s="179"/>
      <c r="AD859" s="179"/>
      <c r="AE859" s="179"/>
      <c r="AF859" s="179"/>
      <c r="AG859" s="179"/>
      <c r="AH859" s="179"/>
      <c r="AI859" s="179"/>
      <c r="AJ859" s="179"/>
      <c r="AK859" s="179"/>
      <c r="AL859" s="179"/>
      <c r="AM859" s="179"/>
      <c r="AN859" s="179"/>
      <c r="AO859" s="179"/>
      <c r="AP859" s="179"/>
      <c r="AQ859" s="179"/>
      <c r="AR859" s="179"/>
    </row>
    <row r="860" s="276" customFormat="1" customHeight="1" spans="1:44">
      <c r="A860" s="27">
        <v>855</v>
      </c>
      <c r="B860" s="27" t="s">
        <v>23</v>
      </c>
      <c r="C860" s="27" t="s">
        <v>24</v>
      </c>
      <c r="D860" s="27" t="s">
        <v>25</v>
      </c>
      <c r="E860" s="27" t="s">
        <v>26</v>
      </c>
      <c r="F860" s="91" t="s">
        <v>848</v>
      </c>
      <c r="G860" s="91" t="s">
        <v>905</v>
      </c>
      <c r="H860" s="91" t="s">
        <v>227</v>
      </c>
      <c r="I860" s="91">
        <v>4</v>
      </c>
      <c r="J860" s="91" t="s">
        <v>850</v>
      </c>
      <c r="K860" s="27" t="s">
        <v>31</v>
      </c>
      <c r="L860" s="91">
        <v>4</v>
      </c>
      <c r="M860" s="27">
        <f>L860*130</f>
        <v>520</v>
      </c>
      <c r="N860" s="179"/>
      <c r="O860" s="24" t="s">
        <v>32</v>
      </c>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row>
    <row r="861" s="276" customFormat="1" customHeight="1" spans="1:44">
      <c r="A861" s="27">
        <v>856</v>
      </c>
      <c r="B861" s="27" t="s">
        <v>23</v>
      </c>
      <c r="C861" s="27" t="s">
        <v>24</v>
      </c>
      <c r="D861" s="27" t="s">
        <v>25</v>
      </c>
      <c r="E861" s="27" t="s">
        <v>26</v>
      </c>
      <c r="F861" s="91" t="s">
        <v>848</v>
      </c>
      <c r="G861" s="91" t="s">
        <v>906</v>
      </c>
      <c r="H861" s="91" t="s">
        <v>227</v>
      </c>
      <c r="I861" s="91">
        <v>7</v>
      </c>
      <c r="J861" s="91" t="s">
        <v>850</v>
      </c>
      <c r="K861" s="27" t="s">
        <v>31</v>
      </c>
      <c r="L861" s="91">
        <v>7</v>
      </c>
      <c r="M861" s="27">
        <f>L861*130</f>
        <v>910</v>
      </c>
      <c r="N861" s="179"/>
      <c r="O861" s="24" t="s">
        <v>32</v>
      </c>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row>
    <row r="862" s="276" customFormat="1" customHeight="1" spans="1:44">
      <c r="A862" s="27">
        <v>857</v>
      </c>
      <c r="B862" s="27" t="s">
        <v>23</v>
      </c>
      <c r="C862" s="27" t="s">
        <v>24</v>
      </c>
      <c r="D862" s="27" t="s">
        <v>25</v>
      </c>
      <c r="E862" s="27" t="s">
        <v>26</v>
      </c>
      <c r="F862" s="91" t="s">
        <v>907</v>
      </c>
      <c r="G862" s="91" t="s">
        <v>908</v>
      </c>
      <c r="H862" s="91" t="s">
        <v>51</v>
      </c>
      <c r="I862" s="91">
        <v>1</v>
      </c>
      <c r="J862" s="91" t="s">
        <v>909</v>
      </c>
      <c r="K862" s="27" t="s">
        <v>31</v>
      </c>
      <c r="L862" s="91">
        <v>1</v>
      </c>
      <c r="M862" s="27">
        <f t="shared" ref="M862:M888" si="36">L862*312</f>
        <v>312</v>
      </c>
      <c r="N862" s="179"/>
      <c r="O862" s="24" t="s">
        <v>32</v>
      </c>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row>
    <row r="863" s="276" customFormat="1" customHeight="1" spans="1:44">
      <c r="A863" s="27">
        <v>858</v>
      </c>
      <c r="B863" s="27" t="s">
        <v>23</v>
      </c>
      <c r="C863" s="27" t="s">
        <v>24</v>
      </c>
      <c r="D863" s="27" t="s">
        <v>25</v>
      </c>
      <c r="E863" s="27" t="s">
        <v>26</v>
      </c>
      <c r="F863" s="91" t="s">
        <v>907</v>
      </c>
      <c r="G863" s="91" t="s">
        <v>910</v>
      </c>
      <c r="H863" s="91" t="s">
        <v>51</v>
      </c>
      <c r="I863" s="91">
        <v>1</v>
      </c>
      <c r="J863" s="91" t="s">
        <v>909</v>
      </c>
      <c r="K863" s="27" t="s">
        <v>31</v>
      </c>
      <c r="L863" s="91">
        <v>1</v>
      </c>
      <c r="M863" s="27">
        <f t="shared" si="36"/>
        <v>312</v>
      </c>
      <c r="N863" s="179"/>
      <c r="O863" s="24" t="s">
        <v>32</v>
      </c>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row>
    <row r="864" s="278" customFormat="1" customHeight="1" spans="1:44">
      <c r="A864" s="27">
        <v>859</v>
      </c>
      <c r="B864" s="27" t="s">
        <v>23</v>
      </c>
      <c r="C864" s="27" t="s">
        <v>24</v>
      </c>
      <c r="D864" s="27" t="s">
        <v>25</v>
      </c>
      <c r="E864" s="27" t="s">
        <v>26</v>
      </c>
      <c r="F864" s="91" t="s">
        <v>907</v>
      </c>
      <c r="G864" s="91" t="s">
        <v>911</v>
      </c>
      <c r="H864" s="91" t="s">
        <v>51</v>
      </c>
      <c r="I864" s="91">
        <v>2</v>
      </c>
      <c r="J864" s="91" t="s">
        <v>909</v>
      </c>
      <c r="K864" s="27" t="s">
        <v>31</v>
      </c>
      <c r="L864" s="91">
        <v>2</v>
      </c>
      <c r="M864" s="27">
        <f t="shared" si="36"/>
        <v>624</v>
      </c>
      <c r="N864" s="179"/>
      <c r="O864" s="24" t="s">
        <v>32</v>
      </c>
      <c r="P864" s="179"/>
      <c r="Q864" s="179"/>
      <c r="R864" s="179"/>
      <c r="S864" s="179"/>
      <c r="T864" s="179"/>
      <c r="U864" s="179"/>
      <c r="V864" s="179"/>
      <c r="W864" s="179"/>
      <c r="X864" s="179"/>
      <c r="Y864" s="179"/>
      <c r="Z864" s="179"/>
      <c r="AA864" s="179"/>
      <c r="AB864" s="179"/>
      <c r="AC864" s="179"/>
      <c r="AD864" s="179"/>
      <c r="AE864" s="179"/>
      <c r="AF864" s="179"/>
      <c r="AG864" s="179"/>
      <c r="AH864" s="179"/>
      <c r="AI864" s="179"/>
      <c r="AJ864" s="179"/>
      <c r="AK864" s="179"/>
      <c r="AL864" s="179"/>
      <c r="AM864" s="179"/>
      <c r="AN864" s="179"/>
      <c r="AO864" s="179"/>
      <c r="AP864" s="179"/>
      <c r="AQ864" s="179"/>
      <c r="AR864" s="179"/>
    </row>
    <row r="865" s="277" customFormat="1" customHeight="1" spans="1:44">
      <c r="A865" s="27">
        <v>860</v>
      </c>
      <c r="B865" s="27" t="s">
        <v>23</v>
      </c>
      <c r="C865" s="27" t="s">
        <v>24</v>
      </c>
      <c r="D865" s="27" t="s">
        <v>25</v>
      </c>
      <c r="E865" s="27" t="s">
        <v>26</v>
      </c>
      <c r="F865" s="91" t="s">
        <v>907</v>
      </c>
      <c r="G865" s="91" t="s">
        <v>912</v>
      </c>
      <c r="H865" s="91" t="s">
        <v>51</v>
      </c>
      <c r="I865" s="91">
        <v>1</v>
      </c>
      <c r="J865" s="91" t="s">
        <v>909</v>
      </c>
      <c r="K865" s="27" t="s">
        <v>31</v>
      </c>
      <c r="L865" s="91">
        <v>1</v>
      </c>
      <c r="M865" s="27">
        <f t="shared" si="36"/>
        <v>312</v>
      </c>
      <c r="N865" s="179"/>
      <c r="O865" s="24" t="s">
        <v>32</v>
      </c>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row>
    <row r="866" s="276" customFormat="1" customHeight="1" spans="1:44">
      <c r="A866" s="27">
        <v>861</v>
      </c>
      <c r="B866" s="27" t="s">
        <v>23</v>
      </c>
      <c r="C866" s="27" t="s">
        <v>24</v>
      </c>
      <c r="D866" s="27" t="s">
        <v>25</v>
      </c>
      <c r="E866" s="27" t="s">
        <v>26</v>
      </c>
      <c r="F866" s="91" t="s">
        <v>907</v>
      </c>
      <c r="G866" s="91" t="s">
        <v>913</v>
      </c>
      <c r="H866" s="91" t="s">
        <v>51</v>
      </c>
      <c r="I866" s="91">
        <v>2</v>
      </c>
      <c r="J866" s="91" t="s">
        <v>909</v>
      </c>
      <c r="K866" s="27" t="s">
        <v>31</v>
      </c>
      <c r="L866" s="91">
        <v>2</v>
      </c>
      <c r="M866" s="27">
        <f t="shared" si="36"/>
        <v>624</v>
      </c>
      <c r="N866" s="179"/>
      <c r="O866" s="24" t="s">
        <v>32</v>
      </c>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row>
    <row r="867" s="276" customFormat="1" customHeight="1" spans="1:44">
      <c r="A867" s="27">
        <v>862</v>
      </c>
      <c r="B867" s="27" t="s">
        <v>23</v>
      </c>
      <c r="C867" s="27" t="s">
        <v>24</v>
      </c>
      <c r="D867" s="27" t="s">
        <v>25</v>
      </c>
      <c r="E867" s="27" t="s">
        <v>26</v>
      </c>
      <c r="F867" s="91" t="s">
        <v>907</v>
      </c>
      <c r="G867" s="91" t="s">
        <v>914</v>
      </c>
      <c r="H867" s="91" t="s">
        <v>51</v>
      </c>
      <c r="I867" s="91">
        <v>2</v>
      </c>
      <c r="J867" s="91" t="s">
        <v>909</v>
      </c>
      <c r="K867" s="27" t="s">
        <v>31</v>
      </c>
      <c r="L867" s="91">
        <v>2</v>
      </c>
      <c r="M867" s="27">
        <f t="shared" si="36"/>
        <v>624</v>
      </c>
      <c r="N867" s="179"/>
      <c r="O867" s="24" t="s">
        <v>32</v>
      </c>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row>
    <row r="868" s="276" customFormat="1" customHeight="1" spans="1:44">
      <c r="A868" s="27">
        <v>863</v>
      </c>
      <c r="B868" s="27" t="s">
        <v>23</v>
      </c>
      <c r="C868" s="27" t="s">
        <v>24</v>
      </c>
      <c r="D868" s="27" t="s">
        <v>25</v>
      </c>
      <c r="E868" s="27" t="s">
        <v>26</v>
      </c>
      <c r="F868" s="91" t="s">
        <v>907</v>
      </c>
      <c r="G868" s="91" t="s">
        <v>915</v>
      </c>
      <c r="H868" s="91" t="s">
        <v>51</v>
      </c>
      <c r="I868" s="91">
        <v>1</v>
      </c>
      <c r="J868" s="91" t="s">
        <v>909</v>
      </c>
      <c r="K868" s="27" t="s">
        <v>31</v>
      </c>
      <c r="L868" s="91">
        <v>1</v>
      </c>
      <c r="M868" s="27">
        <f t="shared" si="36"/>
        <v>312</v>
      </c>
      <c r="N868" s="179"/>
      <c r="O868" s="24" t="s">
        <v>32</v>
      </c>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row>
    <row r="869" s="276" customFormat="1" customHeight="1" spans="1:44">
      <c r="A869" s="27">
        <v>864</v>
      </c>
      <c r="B869" s="27" t="s">
        <v>23</v>
      </c>
      <c r="C869" s="27" t="s">
        <v>24</v>
      </c>
      <c r="D869" s="27" t="s">
        <v>25</v>
      </c>
      <c r="E869" s="27" t="s">
        <v>26</v>
      </c>
      <c r="F869" s="91" t="s">
        <v>907</v>
      </c>
      <c r="G869" s="91" t="s">
        <v>916</v>
      </c>
      <c r="H869" s="91" t="s">
        <v>51</v>
      </c>
      <c r="I869" s="91">
        <v>1</v>
      </c>
      <c r="J869" s="91" t="s">
        <v>909</v>
      </c>
      <c r="K869" s="27" t="s">
        <v>31</v>
      </c>
      <c r="L869" s="91">
        <v>1</v>
      </c>
      <c r="M869" s="27">
        <f t="shared" si="36"/>
        <v>312</v>
      </c>
      <c r="N869" s="179"/>
      <c r="O869" s="24" t="s">
        <v>32</v>
      </c>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row>
    <row r="870" s="276" customFormat="1" customHeight="1" spans="1:44">
      <c r="A870" s="27">
        <v>865</v>
      </c>
      <c r="B870" s="27" t="s">
        <v>23</v>
      </c>
      <c r="C870" s="27" t="s">
        <v>24</v>
      </c>
      <c r="D870" s="27" t="s">
        <v>25</v>
      </c>
      <c r="E870" s="27" t="s">
        <v>26</v>
      </c>
      <c r="F870" s="91" t="s">
        <v>907</v>
      </c>
      <c r="G870" s="91" t="s">
        <v>917</v>
      </c>
      <c r="H870" s="91" t="s">
        <v>51</v>
      </c>
      <c r="I870" s="91">
        <v>1</v>
      </c>
      <c r="J870" s="91" t="s">
        <v>909</v>
      </c>
      <c r="K870" s="27" t="s">
        <v>31</v>
      </c>
      <c r="L870" s="91">
        <v>1</v>
      </c>
      <c r="M870" s="27">
        <f t="shared" si="36"/>
        <v>312</v>
      </c>
      <c r="N870" s="179"/>
      <c r="O870" s="24" t="s">
        <v>32</v>
      </c>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row>
    <row r="871" s="276" customFormat="1" customHeight="1" spans="1:44">
      <c r="A871" s="27">
        <v>866</v>
      </c>
      <c r="B871" s="27" t="s">
        <v>23</v>
      </c>
      <c r="C871" s="27" t="s">
        <v>24</v>
      </c>
      <c r="D871" s="27" t="s">
        <v>25</v>
      </c>
      <c r="E871" s="27" t="s">
        <v>26</v>
      </c>
      <c r="F871" s="91" t="s">
        <v>907</v>
      </c>
      <c r="G871" s="91" t="s">
        <v>918</v>
      </c>
      <c r="H871" s="91" t="s">
        <v>51</v>
      </c>
      <c r="I871" s="91">
        <v>2</v>
      </c>
      <c r="J871" s="91" t="s">
        <v>909</v>
      </c>
      <c r="K871" s="27" t="s">
        <v>31</v>
      </c>
      <c r="L871" s="91">
        <v>2</v>
      </c>
      <c r="M871" s="27">
        <f t="shared" si="36"/>
        <v>624</v>
      </c>
      <c r="N871" s="179"/>
      <c r="O871" s="24" t="s">
        <v>32</v>
      </c>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row>
    <row r="872" s="276" customFormat="1" customHeight="1" spans="1:44">
      <c r="A872" s="27">
        <v>867</v>
      </c>
      <c r="B872" s="27" t="s">
        <v>23</v>
      </c>
      <c r="C872" s="27" t="s">
        <v>24</v>
      </c>
      <c r="D872" s="27" t="s">
        <v>25</v>
      </c>
      <c r="E872" s="27" t="s">
        <v>26</v>
      </c>
      <c r="F872" s="91" t="s">
        <v>907</v>
      </c>
      <c r="G872" s="91" t="s">
        <v>919</v>
      </c>
      <c r="H872" s="91" t="s">
        <v>51</v>
      </c>
      <c r="I872" s="91">
        <v>3</v>
      </c>
      <c r="J872" s="91" t="s">
        <v>909</v>
      </c>
      <c r="K872" s="27" t="s">
        <v>31</v>
      </c>
      <c r="L872" s="91">
        <v>3</v>
      </c>
      <c r="M872" s="27">
        <f t="shared" si="36"/>
        <v>936</v>
      </c>
      <c r="N872" s="179"/>
      <c r="O872" s="24" t="s">
        <v>32</v>
      </c>
      <c r="P872" s="179"/>
      <c r="Q872" s="179"/>
      <c r="R872" s="179"/>
      <c r="S872" s="179"/>
      <c r="T872" s="179"/>
      <c r="U872" s="179"/>
      <c r="V872" s="179"/>
      <c r="W872" s="179"/>
      <c r="X872" s="179"/>
      <c r="Y872" s="179"/>
      <c r="Z872" s="179"/>
      <c r="AA872" s="179"/>
      <c r="AB872" s="179"/>
      <c r="AC872" s="179"/>
      <c r="AD872" s="179"/>
      <c r="AE872" s="179"/>
      <c r="AF872" s="179"/>
      <c r="AG872" s="179"/>
      <c r="AH872" s="179"/>
      <c r="AI872" s="179"/>
      <c r="AJ872" s="179"/>
      <c r="AK872" s="179"/>
      <c r="AL872" s="179"/>
      <c r="AM872" s="179"/>
      <c r="AN872" s="179"/>
      <c r="AO872" s="179"/>
      <c r="AP872" s="179"/>
      <c r="AQ872" s="179"/>
      <c r="AR872" s="179"/>
    </row>
    <row r="873" s="276" customFormat="1" customHeight="1" spans="1:44">
      <c r="A873" s="27">
        <v>868</v>
      </c>
      <c r="B873" s="27" t="s">
        <v>23</v>
      </c>
      <c r="C873" s="27" t="s">
        <v>24</v>
      </c>
      <c r="D873" s="27" t="s">
        <v>25</v>
      </c>
      <c r="E873" s="27" t="s">
        <v>26</v>
      </c>
      <c r="F873" s="91" t="s">
        <v>907</v>
      </c>
      <c r="G873" s="91" t="s">
        <v>920</v>
      </c>
      <c r="H873" s="91" t="s">
        <v>51</v>
      </c>
      <c r="I873" s="91">
        <v>2</v>
      </c>
      <c r="J873" s="91" t="s">
        <v>909</v>
      </c>
      <c r="K873" s="27" t="s">
        <v>31</v>
      </c>
      <c r="L873" s="91">
        <v>2</v>
      </c>
      <c r="M873" s="27">
        <f t="shared" si="36"/>
        <v>624</v>
      </c>
      <c r="N873" s="179"/>
      <c r="O873" s="24" t="s">
        <v>32</v>
      </c>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row>
    <row r="874" s="276" customFormat="1" customHeight="1" spans="1:44">
      <c r="A874" s="27">
        <v>869</v>
      </c>
      <c r="B874" s="27" t="s">
        <v>23</v>
      </c>
      <c r="C874" s="27" t="s">
        <v>24</v>
      </c>
      <c r="D874" s="27" t="s">
        <v>25</v>
      </c>
      <c r="E874" s="27" t="s">
        <v>26</v>
      </c>
      <c r="F874" s="91" t="s">
        <v>907</v>
      </c>
      <c r="G874" s="91" t="s">
        <v>921</v>
      </c>
      <c r="H874" s="91" t="s">
        <v>51</v>
      </c>
      <c r="I874" s="91">
        <v>2</v>
      </c>
      <c r="J874" s="91" t="s">
        <v>909</v>
      </c>
      <c r="K874" s="27" t="s">
        <v>31</v>
      </c>
      <c r="L874" s="91">
        <v>2</v>
      </c>
      <c r="M874" s="27">
        <f t="shared" si="36"/>
        <v>624</v>
      </c>
      <c r="N874" s="179"/>
      <c r="O874" s="24" t="s">
        <v>32</v>
      </c>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row>
    <row r="875" s="276" customFormat="1" customHeight="1" spans="1:44">
      <c r="A875" s="27">
        <v>870</v>
      </c>
      <c r="B875" s="27" t="s">
        <v>23</v>
      </c>
      <c r="C875" s="27" t="s">
        <v>24</v>
      </c>
      <c r="D875" s="27" t="s">
        <v>25</v>
      </c>
      <c r="E875" s="27" t="s">
        <v>26</v>
      </c>
      <c r="F875" s="91" t="s">
        <v>907</v>
      </c>
      <c r="G875" s="91" t="s">
        <v>922</v>
      </c>
      <c r="H875" s="91" t="s">
        <v>51</v>
      </c>
      <c r="I875" s="91">
        <v>3</v>
      </c>
      <c r="J875" s="91" t="s">
        <v>909</v>
      </c>
      <c r="K875" s="27" t="s">
        <v>31</v>
      </c>
      <c r="L875" s="91">
        <v>3</v>
      </c>
      <c r="M875" s="27">
        <f t="shared" si="36"/>
        <v>936</v>
      </c>
      <c r="N875" s="179"/>
      <c r="O875" s="24" t="s">
        <v>32</v>
      </c>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row>
    <row r="876" s="276" customFormat="1" customHeight="1" spans="1:44">
      <c r="A876" s="27">
        <v>871</v>
      </c>
      <c r="B876" s="27" t="s">
        <v>23</v>
      </c>
      <c r="C876" s="27" t="s">
        <v>24</v>
      </c>
      <c r="D876" s="27" t="s">
        <v>25</v>
      </c>
      <c r="E876" s="27" t="s">
        <v>26</v>
      </c>
      <c r="F876" s="91" t="s">
        <v>907</v>
      </c>
      <c r="G876" s="91" t="s">
        <v>923</v>
      </c>
      <c r="H876" s="91" t="s">
        <v>51</v>
      </c>
      <c r="I876" s="91">
        <v>2</v>
      </c>
      <c r="J876" s="91" t="s">
        <v>909</v>
      </c>
      <c r="K876" s="27" t="s">
        <v>31</v>
      </c>
      <c r="L876" s="91">
        <v>2</v>
      </c>
      <c r="M876" s="27">
        <f t="shared" si="36"/>
        <v>624</v>
      </c>
      <c r="N876" s="179"/>
      <c r="O876" s="24" t="s">
        <v>32</v>
      </c>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row>
    <row r="877" s="277" customFormat="1" customHeight="1" spans="1:44">
      <c r="A877" s="27">
        <v>872</v>
      </c>
      <c r="B877" s="27" t="s">
        <v>23</v>
      </c>
      <c r="C877" s="27" t="s">
        <v>24</v>
      </c>
      <c r="D877" s="27" t="s">
        <v>25</v>
      </c>
      <c r="E877" s="27" t="s">
        <v>26</v>
      </c>
      <c r="F877" s="91" t="s">
        <v>907</v>
      </c>
      <c r="G877" s="91" t="s">
        <v>924</v>
      </c>
      <c r="H877" s="91" t="s">
        <v>51</v>
      </c>
      <c r="I877" s="91">
        <v>2</v>
      </c>
      <c r="J877" s="91" t="s">
        <v>909</v>
      </c>
      <c r="K877" s="27" t="s">
        <v>31</v>
      </c>
      <c r="L877" s="91">
        <v>2</v>
      </c>
      <c r="M877" s="27">
        <f t="shared" si="36"/>
        <v>624</v>
      </c>
      <c r="N877" s="179"/>
      <c r="O877" s="24" t="s">
        <v>32</v>
      </c>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row>
    <row r="878" s="276" customFormat="1" customHeight="1" spans="1:44">
      <c r="A878" s="27">
        <v>873</v>
      </c>
      <c r="B878" s="27" t="s">
        <v>23</v>
      </c>
      <c r="C878" s="27" t="s">
        <v>24</v>
      </c>
      <c r="D878" s="27" t="s">
        <v>25</v>
      </c>
      <c r="E878" s="27" t="s">
        <v>26</v>
      </c>
      <c r="F878" s="91" t="s">
        <v>907</v>
      </c>
      <c r="G878" s="91" t="s">
        <v>925</v>
      </c>
      <c r="H878" s="91" t="s">
        <v>51</v>
      </c>
      <c r="I878" s="91">
        <v>1</v>
      </c>
      <c r="J878" s="91" t="s">
        <v>909</v>
      </c>
      <c r="K878" s="27" t="s">
        <v>31</v>
      </c>
      <c r="L878" s="91">
        <v>1</v>
      </c>
      <c r="M878" s="27">
        <f t="shared" si="36"/>
        <v>312</v>
      </c>
      <c r="N878" s="179"/>
      <c r="O878" s="24" t="s">
        <v>32</v>
      </c>
      <c r="P878" s="179"/>
      <c r="Q878" s="179"/>
      <c r="R878" s="179"/>
      <c r="S878" s="179"/>
      <c r="T878" s="179"/>
      <c r="U878" s="179"/>
      <c r="V878" s="179"/>
      <c r="W878" s="179"/>
      <c r="X878" s="179"/>
      <c r="Y878" s="179"/>
      <c r="Z878" s="179"/>
      <c r="AA878" s="179"/>
      <c r="AB878" s="179"/>
      <c r="AC878" s="179"/>
      <c r="AD878" s="179"/>
      <c r="AE878" s="179"/>
      <c r="AF878" s="179"/>
      <c r="AG878" s="179"/>
      <c r="AH878" s="179"/>
      <c r="AI878" s="179"/>
      <c r="AJ878" s="179"/>
      <c r="AK878" s="179"/>
      <c r="AL878" s="179"/>
      <c r="AM878" s="179"/>
      <c r="AN878" s="179"/>
      <c r="AO878" s="179"/>
      <c r="AP878" s="179"/>
      <c r="AQ878" s="179"/>
      <c r="AR878" s="179"/>
    </row>
    <row r="879" s="276" customFormat="1" customHeight="1" spans="1:44">
      <c r="A879" s="27">
        <v>874</v>
      </c>
      <c r="B879" s="27" t="s">
        <v>23</v>
      </c>
      <c r="C879" s="27" t="s">
        <v>24</v>
      </c>
      <c r="D879" s="27" t="s">
        <v>25</v>
      </c>
      <c r="E879" s="27" t="s">
        <v>26</v>
      </c>
      <c r="F879" s="91" t="s">
        <v>907</v>
      </c>
      <c r="G879" s="91" t="s">
        <v>926</v>
      </c>
      <c r="H879" s="91" t="s">
        <v>51</v>
      </c>
      <c r="I879" s="91">
        <v>2</v>
      </c>
      <c r="J879" s="91" t="s">
        <v>909</v>
      </c>
      <c r="K879" s="27" t="s">
        <v>31</v>
      </c>
      <c r="L879" s="91">
        <v>2</v>
      </c>
      <c r="M879" s="27">
        <f t="shared" si="36"/>
        <v>624</v>
      </c>
      <c r="N879" s="179"/>
      <c r="O879" s="24" t="s">
        <v>32</v>
      </c>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row>
    <row r="880" s="276" customFormat="1" customHeight="1" spans="1:44">
      <c r="A880" s="27">
        <v>875</v>
      </c>
      <c r="B880" s="27" t="s">
        <v>23</v>
      </c>
      <c r="C880" s="27" t="s">
        <v>24</v>
      </c>
      <c r="D880" s="27" t="s">
        <v>25</v>
      </c>
      <c r="E880" s="27" t="s">
        <v>26</v>
      </c>
      <c r="F880" s="91" t="s">
        <v>907</v>
      </c>
      <c r="G880" s="91" t="s">
        <v>927</v>
      </c>
      <c r="H880" s="91" t="s">
        <v>51</v>
      </c>
      <c r="I880" s="91">
        <v>2</v>
      </c>
      <c r="J880" s="91" t="s">
        <v>909</v>
      </c>
      <c r="K880" s="27" t="s">
        <v>31</v>
      </c>
      <c r="L880" s="91">
        <v>2</v>
      </c>
      <c r="M880" s="27">
        <f t="shared" si="36"/>
        <v>624</v>
      </c>
      <c r="N880" s="179"/>
      <c r="O880" s="24" t="s">
        <v>32</v>
      </c>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row>
    <row r="881" s="276" customFormat="1" customHeight="1" spans="1:44">
      <c r="A881" s="27">
        <v>876</v>
      </c>
      <c r="B881" s="27" t="s">
        <v>23</v>
      </c>
      <c r="C881" s="27" t="s">
        <v>24</v>
      </c>
      <c r="D881" s="27" t="s">
        <v>25</v>
      </c>
      <c r="E881" s="27" t="s">
        <v>26</v>
      </c>
      <c r="F881" s="91" t="s">
        <v>907</v>
      </c>
      <c r="G881" s="91" t="s">
        <v>928</v>
      </c>
      <c r="H881" s="91" t="s">
        <v>51</v>
      </c>
      <c r="I881" s="91">
        <v>1</v>
      </c>
      <c r="J881" s="91" t="s">
        <v>909</v>
      </c>
      <c r="K881" s="27" t="s">
        <v>31</v>
      </c>
      <c r="L881" s="91">
        <v>1</v>
      </c>
      <c r="M881" s="27">
        <f t="shared" si="36"/>
        <v>312</v>
      </c>
      <c r="N881" s="179"/>
      <c r="O881" s="24" t="s">
        <v>32</v>
      </c>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row>
    <row r="882" s="276" customFormat="1" customHeight="1" spans="1:44">
      <c r="A882" s="27">
        <v>877</v>
      </c>
      <c r="B882" s="27" t="s">
        <v>23</v>
      </c>
      <c r="C882" s="27" t="s">
        <v>24</v>
      </c>
      <c r="D882" s="27" t="s">
        <v>25</v>
      </c>
      <c r="E882" s="27" t="s">
        <v>26</v>
      </c>
      <c r="F882" s="91" t="s">
        <v>907</v>
      </c>
      <c r="G882" s="91" t="s">
        <v>929</v>
      </c>
      <c r="H882" s="91" t="s">
        <v>51</v>
      </c>
      <c r="I882" s="91">
        <v>4</v>
      </c>
      <c r="J882" s="91" t="s">
        <v>909</v>
      </c>
      <c r="K882" s="27" t="s">
        <v>31</v>
      </c>
      <c r="L882" s="91">
        <v>4</v>
      </c>
      <c r="M882" s="27">
        <f t="shared" si="36"/>
        <v>1248</v>
      </c>
      <c r="N882" s="179"/>
      <c r="O882" s="24" t="s">
        <v>32</v>
      </c>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row>
    <row r="883" s="276" customFormat="1" customHeight="1" spans="1:44">
      <c r="A883" s="27">
        <v>878</v>
      </c>
      <c r="B883" s="27" t="s">
        <v>23</v>
      </c>
      <c r="C883" s="27" t="s">
        <v>24</v>
      </c>
      <c r="D883" s="27" t="s">
        <v>25</v>
      </c>
      <c r="E883" s="27" t="s">
        <v>26</v>
      </c>
      <c r="F883" s="91" t="s">
        <v>907</v>
      </c>
      <c r="G883" s="91" t="s">
        <v>930</v>
      </c>
      <c r="H883" s="91" t="s">
        <v>51</v>
      </c>
      <c r="I883" s="91">
        <v>2</v>
      </c>
      <c r="J883" s="91" t="s">
        <v>909</v>
      </c>
      <c r="K883" s="27" t="s">
        <v>31</v>
      </c>
      <c r="L883" s="91">
        <v>2</v>
      </c>
      <c r="M883" s="27">
        <f t="shared" si="36"/>
        <v>624</v>
      </c>
      <c r="N883" s="179"/>
      <c r="O883" s="24" t="s">
        <v>32</v>
      </c>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row>
    <row r="884" s="276" customFormat="1" customHeight="1" spans="1:44">
      <c r="A884" s="27">
        <v>879</v>
      </c>
      <c r="B884" s="27" t="s">
        <v>23</v>
      </c>
      <c r="C884" s="27" t="s">
        <v>24</v>
      </c>
      <c r="D884" s="27" t="s">
        <v>25</v>
      </c>
      <c r="E884" s="27" t="s">
        <v>26</v>
      </c>
      <c r="F884" s="91" t="s">
        <v>907</v>
      </c>
      <c r="G884" s="91" t="s">
        <v>931</v>
      </c>
      <c r="H884" s="91" t="s">
        <v>51</v>
      </c>
      <c r="I884" s="91">
        <v>1</v>
      </c>
      <c r="J884" s="91" t="s">
        <v>909</v>
      </c>
      <c r="K884" s="27" t="s">
        <v>31</v>
      </c>
      <c r="L884" s="91">
        <v>1</v>
      </c>
      <c r="M884" s="27">
        <f t="shared" si="36"/>
        <v>312</v>
      </c>
      <c r="N884" s="179"/>
      <c r="O884" s="24" t="s">
        <v>32</v>
      </c>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row>
    <row r="885" s="276" customFormat="1" customHeight="1" spans="1:44">
      <c r="A885" s="27">
        <v>880</v>
      </c>
      <c r="B885" s="27" t="s">
        <v>23</v>
      </c>
      <c r="C885" s="27" t="s">
        <v>24</v>
      </c>
      <c r="D885" s="27" t="s">
        <v>25</v>
      </c>
      <c r="E885" s="27" t="s">
        <v>26</v>
      </c>
      <c r="F885" s="91" t="s">
        <v>907</v>
      </c>
      <c r="G885" s="91" t="s">
        <v>932</v>
      </c>
      <c r="H885" s="91" t="s">
        <v>51</v>
      </c>
      <c r="I885" s="91">
        <v>2</v>
      </c>
      <c r="J885" s="91" t="s">
        <v>909</v>
      </c>
      <c r="K885" s="27" t="s">
        <v>31</v>
      </c>
      <c r="L885" s="91">
        <v>2</v>
      </c>
      <c r="M885" s="27">
        <f t="shared" si="36"/>
        <v>624</v>
      </c>
      <c r="N885" s="179"/>
      <c r="O885" s="24" t="s">
        <v>32</v>
      </c>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row>
    <row r="886" s="276" customFormat="1" customHeight="1" spans="1:44">
      <c r="A886" s="27">
        <v>881</v>
      </c>
      <c r="B886" s="27" t="s">
        <v>23</v>
      </c>
      <c r="C886" s="27" t="s">
        <v>24</v>
      </c>
      <c r="D886" s="27" t="s">
        <v>25</v>
      </c>
      <c r="E886" s="27" t="s">
        <v>26</v>
      </c>
      <c r="F886" s="91" t="s">
        <v>907</v>
      </c>
      <c r="G886" s="91" t="s">
        <v>933</v>
      </c>
      <c r="H886" s="91" t="s">
        <v>51</v>
      </c>
      <c r="I886" s="91">
        <v>2</v>
      </c>
      <c r="J886" s="91" t="s">
        <v>909</v>
      </c>
      <c r="K886" s="27" t="s">
        <v>31</v>
      </c>
      <c r="L886" s="91">
        <v>2</v>
      </c>
      <c r="M886" s="27">
        <f t="shared" si="36"/>
        <v>624</v>
      </c>
      <c r="N886" s="179"/>
      <c r="O886" s="24" t="s">
        <v>32</v>
      </c>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row>
    <row r="887" s="276" customFormat="1" customHeight="1" spans="1:44">
      <c r="A887" s="27">
        <v>882</v>
      </c>
      <c r="B887" s="27" t="s">
        <v>23</v>
      </c>
      <c r="C887" s="27" t="s">
        <v>24</v>
      </c>
      <c r="D887" s="27" t="s">
        <v>25</v>
      </c>
      <c r="E887" s="27" t="s">
        <v>26</v>
      </c>
      <c r="F887" s="91" t="s">
        <v>907</v>
      </c>
      <c r="G887" s="91" t="s">
        <v>934</v>
      </c>
      <c r="H887" s="91" t="s">
        <v>51</v>
      </c>
      <c r="I887" s="91">
        <v>1</v>
      </c>
      <c r="J887" s="91" t="s">
        <v>909</v>
      </c>
      <c r="K887" s="27" t="s">
        <v>31</v>
      </c>
      <c r="L887" s="91">
        <v>1</v>
      </c>
      <c r="M887" s="27">
        <f t="shared" si="36"/>
        <v>312</v>
      </c>
      <c r="N887" s="179"/>
      <c r="O887" s="24" t="s">
        <v>32</v>
      </c>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row>
    <row r="888" s="276" customFormat="1" customHeight="1" spans="1:44">
      <c r="A888" s="27">
        <v>883</v>
      </c>
      <c r="B888" s="27" t="s">
        <v>23</v>
      </c>
      <c r="C888" s="27" t="s">
        <v>24</v>
      </c>
      <c r="D888" s="27" t="s">
        <v>25</v>
      </c>
      <c r="E888" s="27" t="s">
        <v>26</v>
      </c>
      <c r="F888" s="91" t="s">
        <v>907</v>
      </c>
      <c r="G888" s="91" t="s">
        <v>935</v>
      </c>
      <c r="H888" s="91" t="s">
        <v>51</v>
      </c>
      <c r="I888" s="91">
        <v>2</v>
      </c>
      <c r="J888" s="91" t="s">
        <v>909</v>
      </c>
      <c r="K888" s="27" t="s">
        <v>31</v>
      </c>
      <c r="L888" s="91">
        <v>2</v>
      </c>
      <c r="M888" s="27">
        <f t="shared" si="36"/>
        <v>624</v>
      </c>
      <c r="N888" s="179"/>
      <c r="O888" s="24" t="s">
        <v>32</v>
      </c>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row>
    <row r="889" s="276" customFormat="1" customHeight="1" spans="1:44">
      <c r="A889" s="27">
        <v>884</v>
      </c>
      <c r="B889" s="27" t="s">
        <v>23</v>
      </c>
      <c r="C889" s="27" t="s">
        <v>24</v>
      </c>
      <c r="D889" s="27" t="s">
        <v>25</v>
      </c>
      <c r="E889" s="27" t="s">
        <v>26</v>
      </c>
      <c r="F889" s="91" t="s">
        <v>907</v>
      </c>
      <c r="G889" s="91" t="s">
        <v>936</v>
      </c>
      <c r="H889" s="91" t="s">
        <v>194</v>
      </c>
      <c r="I889" s="91">
        <v>1</v>
      </c>
      <c r="J889" s="91" t="s">
        <v>909</v>
      </c>
      <c r="K889" s="27" t="s">
        <v>31</v>
      </c>
      <c r="L889" s="91">
        <v>1</v>
      </c>
      <c r="M889" s="27">
        <f>L889*130</f>
        <v>130</v>
      </c>
      <c r="N889" s="179"/>
      <c r="O889" s="24" t="s">
        <v>32</v>
      </c>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row>
    <row r="890" s="276" customFormat="1" customHeight="1" spans="1:44">
      <c r="A890" s="27">
        <v>885</v>
      </c>
      <c r="B890" s="27" t="s">
        <v>23</v>
      </c>
      <c r="C890" s="27" t="s">
        <v>24</v>
      </c>
      <c r="D890" s="27" t="s">
        <v>25</v>
      </c>
      <c r="E890" s="27" t="s">
        <v>26</v>
      </c>
      <c r="F890" s="91" t="s">
        <v>907</v>
      </c>
      <c r="G890" s="91" t="s">
        <v>937</v>
      </c>
      <c r="H890" s="91" t="s">
        <v>51</v>
      </c>
      <c r="I890" s="91">
        <v>2</v>
      </c>
      <c r="J890" s="91" t="s">
        <v>909</v>
      </c>
      <c r="K890" s="27" t="s">
        <v>31</v>
      </c>
      <c r="L890" s="91">
        <v>2</v>
      </c>
      <c r="M890" s="27">
        <f>L890*312</f>
        <v>624</v>
      </c>
      <c r="N890" s="179"/>
      <c r="O890" s="24" t="s">
        <v>32</v>
      </c>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row>
    <row r="891" s="276" customFormat="1" customHeight="1" spans="1:44">
      <c r="A891" s="27">
        <v>886</v>
      </c>
      <c r="B891" s="27" t="s">
        <v>23</v>
      </c>
      <c r="C891" s="27" t="s">
        <v>24</v>
      </c>
      <c r="D891" s="27" t="s">
        <v>25</v>
      </c>
      <c r="E891" s="27" t="s">
        <v>26</v>
      </c>
      <c r="F891" s="91" t="s">
        <v>907</v>
      </c>
      <c r="G891" s="91" t="s">
        <v>938</v>
      </c>
      <c r="H891" s="91" t="s">
        <v>51</v>
      </c>
      <c r="I891" s="91">
        <v>1</v>
      </c>
      <c r="J891" s="91" t="s">
        <v>909</v>
      </c>
      <c r="K891" s="27" t="s">
        <v>31</v>
      </c>
      <c r="L891" s="91">
        <v>1</v>
      </c>
      <c r="M891" s="27">
        <f>L891*312</f>
        <v>312</v>
      </c>
      <c r="N891" s="179"/>
      <c r="O891" s="24" t="s">
        <v>32</v>
      </c>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row>
    <row r="892" s="276" customFormat="1" customHeight="1" spans="1:44">
      <c r="A892" s="27">
        <v>887</v>
      </c>
      <c r="B892" s="27" t="s">
        <v>23</v>
      </c>
      <c r="C892" s="27" t="s">
        <v>24</v>
      </c>
      <c r="D892" s="27" t="s">
        <v>25</v>
      </c>
      <c r="E892" s="27" t="s">
        <v>26</v>
      </c>
      <c r="F892" s="91" t="s">
        <v>907</v>
      </c>
      <c r="G892" s="91" t="s">
        <v>939</v>
      </c>
      <c r="H892" s="91" t="s">
        <v>51</v>
      </c>
      <c r="I892" s="91">
        <v>1</v>
      </c>
      <c r="J892" s="91" t="s">
        <v>909</v>
      </c>
      <c r="K892" s="27" t="s">
        <v>31</v>
      </c>
      <c r="L892" s="91">
        <v>1</v>
      </c>
      <c r="M892" s="27">
        <f>L892*312</f>
        <v>312</v>
      </c>
      <c r="N892" s="179"/>
      <c r="O892" s="24" t="s">
        <v>32</v>
      </c>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row>
    <row r="893" s="276" customFormat="1" customHeight="1" spans="1:44">
      <c r="A893" s="27">
        <v>888</v>
      </c>
      <c r="B893" s="27" t="s">
        <v>23</v>
      </c>
      <c r="C893" s="27" t="s">
        <v>24</v>
      </c>
      <c r="D893" s="27" t="s">
        <v>25</v>
      </c>
      <c r="E893" s="27" t="s">
        <v>26</v>
      </c>
      <c r="F893" s="91" t="s">
        <v>907</v>
      </c>
      <c r="G893" s="91" t="s">
        <v>940</v>
      </c>
      <c r="H893" s="91" t="s">
        <v>227</v>
      </c>
      <c r="I893" s="91">
        <v>2</v>
      </c>
      <c r="J893" s="91" t="s">
        <v>909</v>
      </c>
      <c r="K893" s="27" t="s">
        <v>31</v>
      </c>
      <c r="L893" s="91">
        <v>2</v>
      </c>
      <c r="M893" s="27">
        <f>L893*130</f>
        <v>260</v>
      </c>
      <c r="N893" s="179"/>
      <c r="O893" s="24" t="s">
        <v>32</v>
      </c>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row>
    <row r="894" s="276" customFormat="1" customHeight="1" spans="1:44">
      <c r="A894" s="27">
        <v>889</v>
      </c>
      <c r="B894" s="27" t="s">
        <v>23</v>
      </c>
      <c r="C894" s="27" t="s">
        <v>24</v>
      </c>
      <c r="D894" s="27" t="s">
        <v>25</v>
      </c>
      <c r="E894" s="27" t="s">
        <v>26</v>
      </c>
      <c r="F894" s="91" t="s">
        <v>907</v>
      </c>
      <c r="G894" s="91" t="s">
        <v>941</v>
      </c>
      <c r="H894" s="91" t="s">
        <v>227</v>
      </c>
      <c r="I894" s="91">
        <v>3</v>
      </c>
      <c r="J894" s="91" t="s">
        <v>909</v>
      </c>
      <c r="K894" s="27" t="s">
        <v>31</v>
      </c>
      <c r="L894" s="91">
        <v>3</v>
      </c>
      <c r="M894" s="27">
        <f>L894*130</f>
        <v>390</v>
      </c>
      <c r="N894" s="179"/>
      <c r="O894" s="24" t="s">
        <v>32</v>
      </c>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row>
    <row r="895" s="276" customFormat="1" customHeight="1" spans="1:44">
      <c r="A895" s="27">
        <v>890</v>
      </c>
      <c r="B895" s="27" t="s">
        <v>23</v>
      </c>
      <c r="C895" s="27" t="s">
        <v>24</v>
      </c>
      <c r="D895" s="27" t="s">
        <v>25</v>
      </c>
      <c r="E895" s="27" t="s">
        <v>26</v>
      </c>
      <c r="F895" s="91" t="s">
        <v>907</v>
      </c>
      <c r="G895" s="91" t="s">
        <v>942</v>
      </c>
      <c r="H895" s="91" t="s">
        <v>227</v>
      </c>
      <c r="I895" s="91">
        <v>1</v>
      </c>
      <c r="J895" s="91" t="s">
        <v>909</v>
      </c>
      <c r="K895" s="27" t="s">
        <v>31</v>
      </c>
      <c r="L895" s="91">
        <v>1</v>
      </c>
      <c r="M895" s="27">
        <f>L895*130</f>
        <v>130</v>
      </c>
      <c r="N895" s="179"/>
      <c r="O895" s="24" t="s">
        <v>32</v>
      </c>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row>
    <row r="896" s="276" customFormat="1" customHeight="1" spans="1:44">
      <c r="A896" s="27">
        <v>891</v>
      </c>
      <c r="B896" s="27" t="s">
        <v>23</v>
      </c>
      <c r="C896" s="27" t="s">
        <v>24</v>
      </c>
      <c r="D896" s="27" t="s">
        <v>25</v>
      </c>
      <c r="E896" s="27" t="s">
        <v>26</v>
      </c>
      <c r="F896" s="91" t="s">
        <v>907</v>
      </c>
      <c r="G896" s="91" t="s">
        <v>943</v>
      </c>
      <c r="H896" s="91" t="s">
        <v>47</v>
      </c>
      <c r="I896" s="91">
        <v>2</v>
      </c>
      <c r="J896" s="91" t="s">
        <v>909</v>
      </c>
      <c r="K896" s="27" t="s">
        <v>31</v>
      </c>
      <c r="L896" s="91">
        <v>2</v>
      </c>
      <c r="M896" s="27">
        <f t="shared" ref="M896:M916" si="37">L896*312</f>
        <v>624</v>
      </c>
      <c r="N896" s="179"/>
      <c r="O896" s="24" t="s">
        <v>32</v>
      </c>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row>
    <row r="897" s="276" customFormat="1" customHeight="1" spans="1:44">
      <c r="A897" s="27">
        <v>892</v>
      </c>
      <c r="B897" s="27" t="s">
        <v>23</v>
      </c>
      <c r="C897" s="27" t="s">
        <v>24</v>
      </c>
      <c r="D897" s="27" t="s">
        <v>25</v>
      </c>
      <c r="E897" s="27" t="s">
        <v>26</v>
      </c>
      <c r="F897" s="91" t="s">
        <v>907</v>
      </c>
      <c r="G897" s="91" t="s">
        <v>944</v>
      </c>
      <c r="H897" s="91" t="s">
        <v>47</v>
      </c>
      <c r="I897" s="91">
        <v>1</v>
      </c>
      <c r="J897" s="91" t="s">
        <v>909</v>
      </c>
      <c r="K897" s="27" t="s">
        <v>31</v>
      </c>
      <c r="L897" s="91">
        <v>1</v>
      </c>
      <c r="M897" s="27">
        <f t="shared" si="37"/>
        <v>312</v>
      </c>
      <c r="N897" s="179"/>
      <c r="O897" s="24" t="s">
        <v>32</v>
      </c>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row>
    <row r="898" s="276" customFormat="1" customHeight="1" spans="1:44">
      <c r="A898" s="27">
        <v>893</v>
      </c>
      <c r="B898" s="27" t="s">
        <v>23</v>
      </c>
      <c r="C898" s="27" t="s">
        <v>24</v>
      </c>
      <c r="D898" s="27" t="s">
        <v>25</v>
      </c>
      <c r="E898" s="27" t="s">
        <v>26</v>
      </c>
      <c r="F898" s="91" t="s">
        <v>907</v>
      </c>
      <c r="G898" s="91" t="s">
        <v>945</v>
      </c>
      <c r="H898" s="91" t="s">
        <v>47</v>
      </c>
      <c r="I898" s="91">
        <v>1</v>
      </c>
      <c r="J898" s="91" t="s">
        <v>909</v>
      </c>
      <c r="K898" s="27" t="s">
        <v>31</v>
      </c>
      <c r="L898" s="91">
        <v>1</v>
      </c>
      <c r="M898" s="27">
        <f t="shared" si="37"/>
        <v>312</v>
      </c>
      <c r="N898" s="179"/>
      <c r="O898" s="24" t="s">
        <v>32</v>
      </c>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row>
    <row r="899" s="276" customFormat="1" customHeight="1" spans="1:44">
      <c r="A899" s="27">
        <v>894</v>
      </c>
      <c r="B899" s="27" t="s">
        <v>23</v>
      </c>
      <c r="C899" s="27" t="s">
        <v>24</v>
      </c>
      <c r="D899" s="27" t="s">
        <v>25</v>
      </c>
      <c r="E899" s="27" t="s">
        <v>26</v>
      </c>
      <c r="F899" s="91" t="s">
        <v>907</v>
      </c>
      <c r="G899" s="91" t="s">
        <v>946</v>
      </c>
      <c r="H899" s="91" t="s">
        <v>47</v>
      </c>
      <c r="I899" s="91">
        <v>1</v>
      </c>
      <c r="J899" s="91" t="s">
        <v>909</v>
      </c>
      <c r="K899" s="27" t="s">
        <v>31</v>
      </c>
      <c r="L899" s="91">
        <v>1</v>
      </c>
      <c r="M899" s="27">
        <f t="shared" si="37"/>
        <v>312</v>
      </c>
      <c r="N899" s="179"/>
      <c r="O899" s="24" t="s">
        <v>32</v>
      </c>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row>
    <row r="900" s="276" customFormat="1" customHeight="1" spans="1:44">
      <c r="A900" s="27">
        <v>895</v>
      </c>
      <c r="B900" s="27" t="s">
        <v>23</v>
      </c>
      <c r="C900" s="27" t="s">
        <v>24</v>
      </c>
      <c r="D900" s="27" t="s">
        <v>25</v>
      </c>
      <c r="E900" s="27" t="s">
        <v>26</v>
      </c>
      <c r="F900" s="91" t="s">
        <v>907</v>
      </c>
      <c r="G900" s="91" t="s">
        <v>947</v>
      </c>
      <c r="H900" s="91" t="s">
        <v>47</v>
      </c>
      <c r="I900" s="91">
        <v>1</v>
      </c>
      <c r="J900" s="91" t="s">
        <v>909</v>
      </c>
      <c r="K900" s="27" t="s">
        <v>31</v>
      </c>
      <c r="L900" s="91">
        <v>1</v>
      </c>
      <c r="M900" s="27">
        <f t="shared" si="37"/>
        <v>312</v>
      </c>
      <c r="N900" s="179"/>
      <c r="O900" s="24" t="s">
        <v>32</v>
      </c>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row>
    <row r="901" s="276" customFormat="1" customHeight="1" spans="1:44">
      <c r="A901" s="27">
        <v>896</v>
      </c>
      <c r="B901" s="27" t="s">
        <v>23</v>
      </c>
      <c r="C901" s="27" t="s">
        <v>24</v>
      </c>
      <c r="D901" s="27" t="s">
        <v>25</v>
      </c>
      <c r="E901" s="27" t="s">
        <v>26</v>
      </c>
      <c r="F901" s="91" t="s">
        <v>907</v>
      </c>
      <c r="G901" s="91" t="s">
        <v>948</v>
      </c>
      <c r="H901" s="91" t="s">
        <v>47</v>
      </c>
      <c r="I901" s="91">
        <v>1</v>
      </c>
      <c r="J901" s="91" t="s">
        <v>909</v>
      </c>
      <c r="K901" s="27" t="s">
        <v>31</v>
      </c>
      <c r="L901" s="91">
        <v>1</v>
      </c>
      <c r="M901" s="27">
        <f t="shared" si="37"/>
        <v>312</v>
      </c>
      <c r="N901" s="179"/>
      <c r="O901" s="24" t="s">
        <v>32</v>
      </c>
      <c r="P901" s="179"/>
      <c r="Q901" s="179"/>
      <c r="R901" s="179"/>
      <c r="S901" s="179"/>
      <c r="T901" s="179"/>
      <c r="U901" s="179"/>
      <c r="V901" s="179"/>
      <c r="W901" s="179"/>
      <c r="X901" s="179"/>
      <c r="Y901" s="179"/>
      <c r="Z901" s="179"/>
      <c r="AA901" s="179"/>
      <c r="AB901" s="179"/>
      <c r="AC901" s="179"/>
      <c r="AD901" s="179"/>
      <c r="AE901" s="179"/>
      <c r="AF901" s="179"/>
      <c r="AG901" s="179"/>
      <c r="AH901" s="179"/>
      <c r="AI901" s="179"/>
      <c r="AJ901" s="179"/>
      <c r="AK901" s="179"/>
      <c r="AL901" s="179"/>
      <c r="AM901" s="179"/>
      <c r="AN901" s="179"/>
      <c r="AO901" s="179"/>
      <c r="AP901" s="179"/>
      <c r="AQ901" s="179"/>
      <c r="AR901" s="179"/>
    </row>
    <row r="902" s="276" customFormat="1" customHeight="1" spans="1:44">
      <c r="A902" s="27">
        <v>897</v>
      </c>
      <c r="B902" s="27" t="s">
        <v>23</v>
      </c>
      <c r="C902" s="27" t="s">
        <v>24</v>
      </c>
      <c r="D902" s="27" t="s">
        <v>25</v>
      </c>
      <c r="E902" s="27" t="s">
        <v>26</v>
      </c>
      <c r="F902" s="91" t="s">
        <v>907</v>
      </c>
      <c r="G902" s="91" t="s">
        <v>949</v>
      </c>
      <c r="H902" s="91" t="s">
        <v>47</v>
      </c>
      <c r="I902" s="91">
        <v>1</v>
      </c>
      <c r="J902" s="91" t="s">
        <v>909</v>
      </c>
      <c r="K902" s="27" t="s">
        <v>31</v>
      </c>
      <c r="L902" s="91">
        <v>1</v>
      </c>
      <c r="M902" s="27">
        <f t="shared" si="37"/>
        <v>312</v>
      </c>
      <c r="N902" s="179"/>
      <c r="O902" s="24" t="s">
        <v>32</v>
      </c>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row>
    <row r="903" s="276" customFormat="1" customHeight="1" spans="1:44">
      <c r="A903" s="27">
        <v>898</v>
      </c>
      <c r="B903" s="27" t="s">
        <v>23</v>
      </c>
      <c r="C903" s="27" t="s">
        <v>24</v>
      </c>
      <c r="D903" s="27" t="s">
        <v>25</v>
      </c>
      <c r="E903" s="27" t="s">
        <v>26</v>
      </c>
      <c r="F903" s="91" t="s">
        <v>907</v>
      </c>
      <c r="G903" s="91" t="s">
        <v>950</v>
      </c>
      <c r="H903" s="91" t="s">
        <v>47</v>
      </c>
      <c r="I903" s="91">
        <v>1</v>
      </c>
      <c r="J903" s="91" t="s">
        <v>909</v>
      </c>
      <c r="K903" s="27" t="s">
        <v>31</v>
      </c>
      <c r="L903" s="91">
        <v>1</v>
      </c>
      <c r="M903" s="27">
        <f t="shared" si="37"/>
        <v>312</v>
      </c>
      <c r="N903" s="179"/>
      <c r="O903" s="24" t="s">
        <v>32</v>
      </c>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row>
    <row r="904" s="276" customFormat="1" customHeight="1" spans="1:44">
      <c r="A904" s="27">
        <v>899</v>
      </c>
      <c r="B904" s="27" t="s">
        <v>23</v>
      </c>
      <c r="C904" s="27" t="s">
        <v>24</v>
      </c>
      <c r="D904" s="27" t="s">
        <v>25</v>
      </c>
      <c r="E904" s="27" t="s">
        <v>26</v>
      </c>
      <c r="F904" s="91" t="s">
        <v>907</v>
      </c>
      <c r="G904" s="91" t="s">
        <v>951</v>
      </c>
      <c r="H904" s="91" t="s">
        <v>47</v>
      </c>
      <c r="I904" s="91">
        <v>1</v>
      </c>
      <c r="J904" s="91" t="s">
        <v>909</v>
      </c>
      <c r="K904" s="27" t="s">
        <v>31</v>
      </c>
      <c r="L904" s="91">
        <v>1</v>
      </c>
      <c r="M904" s="27">
        <f t="shared" si="37"/>
        <v>312</v>
      </c>
      <c r="N904" s="179"/>
      <c r="O904" s="24" t="s">
        <v>32</v>
      </c>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row>
    <row r="905" s="276" customFormat="1" customHeight="1" spans="1:44">
      <c r="A905" s="27">
        <v>900</v>
      </c>
      <c r="B905" s="27" t="s">
        <v>23</v>
      </c>
      <c r="C905" s="27" t="s">
        <v>24</v>
      </c>
      <c r="D905" s="27" t="s">
        <v>25</v>
      </c>
      <c r="E905" s="27" t="s">
        <v>26</v>
      </c>
      <c r="F905" s="91" t="s">
        <v>907</v>
      </c>
      <c r="G905" s="91" t="s">
        <v>952</v>
      </c>
      <c r="H905" s="91" t="s">
        <v>47</v>
      </c>
      <c r="I905" s="91">
        <v>1</v>
      </c>
      <c r="J905" s="91" t="s">
        <v>909</v>
      </c>
      <c r="K905" s="27" t="s">
        <v>31</v>
      </c>
      <c r="L905" s="91">
        <v>1</v>
      </c>
      <c r="M905" s="27">
        <f t="shared" si="37"/>
        <v>312</v>
      </c>
      <c r="N905" s="179"/>
      <c r="O905" s="24" t="s">
        <v>32</v>
      </c>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row>
    <row r="906" s="276" customFormat="1" customHeight="1" spans="1:44">
      <c r="A906" s="27">
        <v>901</v>
      </c>
      <c r="B906" s="27" t="s">
        <v>23</v>
      </c>
      <c r="C906" s="27" t="s">
        <v>24</v>
      </c>
      <c r="D906" s="27" t="s">
        <v>25</v>
      </c>
      <c r="E906" s="27" t="s">
        <v>26</v>
      </c>
      <c r="F906" s="91" t="s">
        <v>907</v>
      </c>
      <c r="G906" s="91" t="s">
        <v>953</v>
      </c>
      <c r="H906" s="91" t="s">
        <v>47</v>
      </c>
      <c r="I906" s="91">
        <v>1</v>
      </c>
      <c r="J906" s="91" t="s">
        <v>909</v>
      </c>
      <c r="K906" s="27" t="s">
        <v>31</v>
      </c>
      <c r="L906" s="91">
        <v>1</v>
      </c>
      <c r="M906" s="27">
        <f t="shared" si="37"/>
        <v>312</v>
      </c>
      <c r="N906" s="179"/>
      <c r="O906" s="24" t="s">
        <v>32</v>
      </c>
      <c r="P906" s="179"/>
      <c r="Q906" s="179"/>
      <c r="R906" s="179"/>
      <c r="S906" s="179"/>
      <c r="T906" s="179"/>
      <c r="U906" s="179"/>
      <c r="V906" s="179"/>
      <c r="W906" s="179"/>
      <c r="X906" s="179"/>
      <c r="Y906" s="179"/>
      <c r="Z906" s="179"/>
      <c r="AA906" s="179"/>
      <c r="AB906" s="179"/>
      <c r="AC906" s="179"/>
      <c r="AD906" s="179"/>
      <c r="AE906" s="179"/>
      <c r="AF906" s="179"/>
      <c r="AG906" s="179"/>
      <c r="AH906" s="179"/>
      <c r="AI906" s="179"/>
      <c r="AJ906" s="179"/>
      <c r="AK906" s="179"/>
      <c r="AL906" s="179"/>
      <c r="AM906" s="179"/>
      <c r="AN906" s="179"/>
      <c r="AO906" s="179"/>
      <c r="AP906" s="179"/>
      <c r="AQ906" s="179"/>
      <c r="AR906" s="179"/>
    </row>
    <row r="907" s="276" customFormat="1" customHeight="1" spans="1:44">
      <c r="A907" s="27">
        <v>902</v>
      </c>
      <c r="B907" s="27" t="s">
        <v>23</v>
      </c>
      <c r="C907" s="27" t="s">
        <v>24</v>
      </c>
      <c r="D907" s="27" t="s">
        <v>25</v>
      </c>
      <c r="E907" s="27" t="s">
        <v>26</v>
      </c>
      <c r="F907" s="91" t="s">
        <v>907</v>
      </c>
      <c r="G907" s="91" t="s">
        <v>954</v>
      </c>
      <c r="H907" s="91" t="s">
        <v>47</v>
      </c>
      <c r="I907" s="91">
        <v>1</v>
      </c>
      <c r="J907" s="91" t="s">
        <v>909</v>
      </c>
      <c r="K907" s="27" t="s">
        <v>31</v>
      </c>
      <c r="L907" s="91">
        <v>1</v>
      </c>
      <c r="M907" s="27">
        <f t="shared" si="37"/>
        <v>312</v>
      </c>
      <c r="N907" s="179"/>
      <c r="O907" s="24" t="s">
        <v>32</v>
      </c>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row>
    <row r="908" s="276" customFormat="1" customHeight="1" spans="1:44">
      <c r="A908" s="27">
        <v>903</v>
      </c>
      <c r="B908" s="27" t="s">
        <v>23</v>
      </c>
      <c r="C908" s="27" t="s">
        <v>24</v>
      </c>
      <c r="D908" s="27" t="s">
        <v>25</v>
      </c>
      <c r="E908" s="27" t="s">
        <v>26</v>
      </c>
      <c r="F908" s="91" t="s">
        <v>907</v>
      </c>
      <c r="G908" s="91" t="s">
        <v>955</v>
      </c>
      <c r="H908" s="91" t="s">
        <v>47</v>
      </c>
      <c r="I908" s="91">
        <v>1</v>
      </c>
      <c r="J908" s="91" t="s">
        <v>909</v>
      </c>
      <c r="K908" s="27" t="s">
        <v>31</v>
      </c>
      <c r="L908" s="91">
        <v>1</v>
      </c>
      <c r="M908" s="27">
        <f t="shared" si="37"/>
        <v>312</v>
      </c>
      <c r="N908" s="179"/>
      <c r="O908" s="24" t="s">
        <v>32</v>
      </c>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row>
    <row r="909" s="276" customFormat="1" customHeight="1" spans="1:44">
      <c r="A909" s="27">
        <v>904</v>
      </c>
      <c r="B909" s="27" t="s">
        <v>23</v>
      </c>
      <c r="C909" s="27" t="s">
        <v>24</v>
      </c>
      <c r="D909" s="27" t="s">
        <v>25</v>
      </c>
      <c r="E909" s="27" t="s">
        <v>26</v>
      </c>
      <c r="F909" s="91" t="s">
        <v>907</v>
      </c>
      <c r="G909" s="91" t="s">
        <v>956</v>
      </c>
      <c r="H909" s="91" t="s">
        <v>51</v>
      </c>
      <c r="I909" s="91">
        <v>1</v>
      </c>
      <c r="J909" s="91" t="s">
        <v>909</v>
      </c>
      <c r="K909" s="27" t="s">
        <v>31</v>
      </c>
      <c r="L909" s="91">
        <v>1</v>
      </c>
      <c r="M909" s="27">
        <f t="shared" si="37"/>
        <v>312</v>
      </c>
      <c r="N909" s="179"/>
      <c r="O909" s="24" t="s">
        <v>32</v>
      </c>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row>
    <row r="910" s="276" customFormat="1" customHeight="1" spans="1:44">
      <c r="A910" s="27">
        <v>905</v>
      </c>
      <c r="B910" s="27" t="s">
        <v>23</v>
      </c>
      <c r="C910" s="27" t="s">
        <v>24</v>
      </c>
      <c r="D910" s="27" t="s">
        <v>25</v>
      </c>
      <c r="E910" s="27" t="s">
        <v>26</v>
      </c>
      <c r="F910" s="91" t="s">
        <v>907</v>
      </c>
      <c r="G910" s="91" t="s">
        <v>957</v>
      </c>
      <c r="H910" s="91" t="s">
        <v>51</v>
      </c>
      <c r="I910" s="91">
        <v>4</v>
      </c>
      <c r="J910" s="91" t="s">
        <v>909</v>
      </c>
      <c r="K910" s="27" t="s">
        <v>31</v>
      </c>
      <c r="L910" s="91">
        <v>4</v>
      </c>
      <c r="M910" s="27">
        <f t="shared" si="37"/>
        <v>1248</v>
      </c>
      <c r="N910" s="179"/>
      <c r="O910" s="24" t="s">
        <v>32</v>
      </c>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row>
    <row r="911" s="276" customFormat="1" customHeight="1" spans="1:44">
      <c r="A911" s="27">
        <v>906</v>
      </c>
      <c r="B911" s="27" t="s">
        <v>23</v>
      </c>
      <c r="C911" s="27" t="s">
        <v>24</v>
      </c>
      <c r="D911" s="27" t="s">
        <v>25</v>
      </c>
      <c r="E911" s="27" t="s">
        <v>26</v>
      </c>
      <c r="F911" s="91" t="s">
        <v>907</v>
      </c>
      <c r="G911" s="91" t="s">
        <v>958</v>
      </c>
      <c r="H911" s="91" t="s">
        <v>51</v>
      </c>
      <c r="I911" s="91">
        <v>2</v>
      </c>
      <c r="J911" s="91" t="s">
        <v>909</v>
      </c>
      <c r="K911" s="27" t="s">
        <v>31</v>
      </c>
      <c r="L911" s="91">
        <v>2</v>
      </c>
      <c r="M911" s="27">
        <f t="shared" si="37"/>
        <v>624</v>
      </c>
      <c r="N911" s="179"/>
      <c r="O911" s="24" t="s">
        <v>32</v>
      </c>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row>
    <row r="912" s="276" customFormat="1" customHeight="1" spans="1:44">
      <c r="A912" s="27">
        <v>907</v>
      </c>
      <c r="B912" s="27" t="s">
        <v>23</v>
      </c>
      <c r="C912" s="27" t="s">
        <v>24</v>
      </c>
      <c r="D912" s="27" t="s">
        <v>25</v>
      </c>
      <c r="E912" s="27" t="s">
        <v>26</v>
      </c>
      <c r="F912" s="91" t="s">
        <v>907</v>
      </c>
      <c r="G912" s="91" t="s">
        <v>959</v>
      </c>
      <c r="H912" s="91" t="s">
        <v>51</v>
      </c>
      <c r="I912" s="91">
        <v>2</v>
      </c>
      <c r="J912" s="91" t="s">
        <v>909</v>
      </c>
      <c r="K912" s="27" t="s">
        <v>31</v>
      </c>
      <c r="L912" s="91">
        <v>2</v>
      </c>
      <c r="M912" s="27">
        <f t="shared" si="37"/>
        <v>624</v>
      </c>
      <c r="N912" s="179"/>
      <c r="O912" s="24" t="s">
        <v>32</v>
      </c>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row>
    <row r="913" s="276" customFormat="1" customHeight="1" spans="1:44">
      <c r="A913" s="27">
        <v>908</v>
      </c>
      <c r="B913" s="27" t="s">
        <v>23</v>
      </c>
      <c r="C913" s="27" t="s">
        <v>24</v>
      </c>
      <c r="D913" s="27" t="s">
        <v>25</v>
      </c>
      <c r="E913" s="27" t="s">
        <v>26</v>
      </c>
      <c r="F913" s="91" t="s">
        <v>907</v>
      </c>
      <c r="G913" s="91" t="s">
        <v>960</v>
      </c>
      <c r="H913" s="91" t="s">
        <v>47</v>
      </c>
      <c r="I913" s="91">
        <v>1</v>
      </c>
      <c r="J913" s="91" t="s">
        <v>909</v>
      </c>
      <c r="K913" s="27" t="s">
        <v>31</v>
      </c>
      <c r="L913" s="91">
        <v>1</v>
      </c>
      <c r="M913" s="27">
        <f t="shared" si="37"/>
        <v>312</v>
      </c>
      <c r="N913" s="179"/>
      <c r="O913" s="24" t="s">
        <v>32</v>
      </c>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row>
    <row r="914" s="276" customFormat="1" customHeight="1" spans="1:44">
      <c r="A914" s="27">
        <v>909</v>
      </c>
      <c r="B914" s="27" t="s">
        <v>23</v>
      </c>
      <c r="C914" s="27" t="s">
        <v>24</v>
      </c>
      <c r="D914" s="27" t="s">
        <v>25</v>
      </c>
      <c r="E914" s="27" t="s">
        <v>26</v>
      </c>
      <c r="F914" s="91" t="s">
        <v>907</v>
      </c>
      <c r="G914" s="91" t="s">
        <v>961</v>
      </c>
      <c r="H914" s="91" t="s">
        <v>51</v>
      </c>
      <c r="I914" s="91">
        <v>1</v>
      </c>
      <c r="J914" s="91" t="s">
        <v>909</v>
      </c>
      <c r="K914" s="27" t="s">
        <v>31</v>
      </c>
      <c r="L914" s="91">
        <v>1</v>
      </c>
      <c r="M914" s="27">
        <f t="shared" si="37"/>
        <v>312</v>
      </c>
      <c r="N914" s="179"/>
      <c r="O914" s="24" t="s">
        <v>32</v>
      </c>
      <c r="P914" s="179"/>
      <c r="Q914" s="179"/>
      <c r="R914" s="179"/>
      <c r="S914" s="179"/>
      <c r="T914" s="179"/>
      <c r="U914" s="179"/>
      <c r="V914" s="179"/>
      <c r="W914" s="179"/>
      <c r="X914" s="179"/>
      <c r="Y914" s="179"/>
      <c r="Z914" s="179"/>
      <c r="AA914" s="179"/>
      <c r="AB914" s="179"/>
      <c r="AC914" s="179"/>
      <c r="AD914" s="179"/>
      <c r="AE914" s="179"/>
      <c r="AF914" s="179"/>
      <c r="AG914" s="179"/>
      <c r="AH914" s="179"/>
      <c r="AI914" s="179"/>
      <c r="AJ914" s="179"/>
      <c r="AK914" s="179"/>
      <c r="AL914" s="179"/>
      <c r="AM914" s="179"/>
      <c r="AN914" s="179"/>
      <c r="AO914" s="179"/>
      <c r="AP914" s="179"/>
      <c r="AQ914" s="179"/>
      <c r="AR914" s="179"/>
    </row>
    <row r="915" s="276" customFormat="1" customHeight="1" spans="1:44">
      <c r="A915" s="27">
        <v>910</v>
      </c>
      <c r="B915" s="27" t="s">
        <v>23</v>
      </c>
      <c r="C915" s="27" t="s">
        <v>24</v>
      </c>
      <c r="D915" s="27" t="s">
        <v>25</v>
      </c>
      <c r="E915" s="27" t="s">
        <v>26</v>
      </c>
      <c r="F915" s="91" t="s">
        <v>907</v>
      </c>
      <c r="G915" s="91" t="s">
        <v>962</v>
      </c>
      <c r="H915" s="91" t="s">
        <v>51</v>
      </c>
      <c r="I915" s="91">
        <v>1</v>
      </c>
      <c r="J915" s="91" t="s">
        <v>909</v>
      </c>
      <c r="K915" s="27" t="s">
        <v>31</v>
      </c>
      <c r="L915" s="91">
        <v>1</v>
      </c>
      <c r="M915" s="27">
        <f t="shared" si="37"/>
        <v>312</v>
      </c>
      <c r="N915" s="179"/>
      <c r="O915" s="24" t="s">
        <v>32</v>
      </c>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row>
    <row r="916" s="276" customFormat="1" customHeight="1" spans="1:44">
      <c r="A916" s="27">
        <v>911</v>
      </c>
      <c r="B916" s="27" t="s">
        <v>23</v>
      </c>
      <c r="C916" s="27" t="s">
        <v>24</v>
      </c>
      <c r="D916" s="27" t="s">
        <v>25</v>
      </c>
      <c r="E916" s="27" t="s">
        <v>26</v>
      </c>
      <c r="F916" s="91" t="s">
        <v>907</v>
      </c>
      <c r="G916" s="91" t="s">
        <v>963</v>
      </c>
      <c r="H916" s="91" t="s">
        <v>51</v>
      </c>
      <c r="I916" s="91">
        <v>1</v>
      </c>
      <c r="J916" s="91" t="s">
        <v>909</v>
      </c>
      <c r="K916" s="27" t="s">
        <v>31</v>
      </c>
      <c r="L916" s="91">
        <v>1</v>
      </c>
      <c r="M916" s="27">
        <f t="shared" si="37"/>
        <v>312</v>
      </c>
      <c r="N916" s="179"/>
      <c r="O916" s="24" t="s">
        <v>32</v>
      </c>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row>
    <row r="917" s="277" customFormat="1" customHeight="1" spans="1:44">
      <c r="A917" s="27">
        <v>912</v>
      </c>
      <c r="B917" s="27" t="s">
        <v>23</v>
      </c>
      <c r="C917" s="27" t="s">
        <v>24</v>
      </c>
      <c r="D917" s="27" t="s">
        <v>25</v>
      </c>
      <c r="E917" s="27" t="s">
        <v>26</v>
      </c>
      <c r="F917" s="91" t="s">
        <v>907</v>
      </c>
      <c r="G917" s="91" t="s">
        <v>803</v>
      </c>
      <c r="H917" s="91" t="s">
        <v>220</v>
      </c>
      <c r="I917" s="91">
        <v>1</v>
      </c>
      <c r="J917" s="91" t="s">
        <v>909</v>
      </c>
      <c r="K917" s="27" t="s">
        <v>31</v>
      </c>
      <c r="L917" s="91">
        <v>1</v>
      </c>
      <c r="M917" s="27">
        <f>L917*130</f>
        <v>130</v>
      </c>
      <c r="N917" s="179"/>
      <c r="O917" s="24" t="s">
        <v>32</v>
      </c>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row>
    <row r="918" s="276" customFormat="1" customHeight="1" spans="1:44">
      <c r="A918" s="27">
        <v>913</v>
      </c>
      <c r="B918" s="27" t="s">
        <v>23</v>
      </c>
      <c r="C918" s="27" t="s">
        <v>24</v>
      </c>
      <c r="D918" s="27" t="s">
        <v>25</v>
      </c>
      <c r="E918" s="27" t="s">
        <v>26</v>
      </c>
      <c r="F918" s="91" t="s">
        <v>907</v>
      </c>
      <c r="G918" s="91" t="s">
        <v>964</v>
      </c>
      <c r="H918" s="91" t="s">
        <v>51</v>
      </c>
      <c r="I918" s="91">
        <v>2</v>
      </c>
      <c r="J918" s="91" t="s">
        <v>909</v>
      </c>
      <c r="K918" s="27" t="s">
        <v>31</v>
      </c>
      <c r="L918" s="91">
        <v>2</v>
      </c>
      <c r="M918" s="27">
        <f>L918*312</f>
        <v>624</v>
      </c>
      <c r="N918" s="179"/>
      <c r="O918" s="24" t="s">
        <v>32</v>
      </c>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row>
    <row r="919" s="276" customFormat="1" customHeight="1" spans="1:44">
      <c r="A919" s="27">
        <v>914</v>
      </c>
      <c r="B919" s="27" t="s">
        <v>23</v>
      </c>
      <c r="C919" s="27" t="s">
        <v>24</v>
      </c>
      <c r="D919" s="27" t="s">
        <v>25</v>
      </c>
      <c r="E919" s="27" t="s">
        <v>26</v>
      </c>
      <c r="F919" s="91" t="s">
        <v>907</v>
      </c>
      <c r="G919" s="91" t="s">
        <v>965</v>
      </c>
      <c r="H919" s="91" t="s">
        <v>51</v>
      </c>
      <c r="I919" s="91">
        <v>3</v>
      </c>
      <c r="J919" s="91" t="s">
        <v>909</v>
      </c>
      <c r="K919" s="27" t="s">
        <v>31</v>
      </c>
      <c r="L919" s="91">
        <v>3</v>
      </c>
      <c r="M919" s="27">
        <f>L919*312</f>
        <v>936</v>
      </c>
      <c r="N919" s="179"/>
      <c r="O919" s="24" t="s">
        <v>32</v>
      </c>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row>
    <row r="920" s="276" customFormat="1" customHeight="1" spans="1:44">
      <c r="A920" s="27">
        <v>915</v>
      </c>
      <c r="B920" s="27" t="s">
        <v>23</v>
      </c>
      <c r="C920" s="27" t="s">
        <v>24</v>
      </c>
      <c r="D920" s="27" t="s">
        <v>25</v>
      </c>
      <c r="E920" s="27" t="s">
        <v>26</v>
      </c>
      <c r="F920" s="91" t="s">
        <v>907</v>
      </c>
      <c r="G920" s="91" t="s">
        <v>966</v>
      </c>
      <c r="H920" s="91" t="s">
        <v>51</v>
      </c>
      <c r="I920" s="91">
        <v>2</v>
      </c>
      <c r="J920" s="91" t="s">
        <v>909</v>
      </c>
      <c r="K920" s="27" t="s">
        <v>31</v>
      </c>
      <c r="L920" s="91">
        <v>2</v>
      </c>
      <c r="M920" s="27">
        <f>L920*312</f>
        <v>624</v>
      </c>
      <c r="N920" s="179"/>
      <c r="O920" s="24" t="s">
        <v>32</v>
      </c>
      <c r="P920" s="179"/>
      <c r="Q920" s="179"/>
      <c r="R920" s="179"/>
      <c r="S920" s="179"/>
      <c r="T920" s="179"/>
      <c r="U920" s="179"/>
      <c r="V920" s="179"/>
      <c r="W920" s="179"/>
      <c r="X920" s="179"/>
      <c r="Y920" s="179"/>
      <c r="Z920" s="179"/>
      <c r="AA920" s="179"/>
      <c r="AB920" s="179"/>
      <c r="AC920" s="179"/>
      <c r="AD920" s="179"/>
      <c r="AE920" s="179"/>
      <c r="AF920" s="179"/>
      <c r="AG920" s="179"/>
      <c r="AH920" s="179"/>
      <c r="AI920" s="179"/>
      <c r="AJ920" s="179"/>
      <c r="AK920" s="179"/>
      <c r="AL920" s="179"/>
      <c r="AM920" s="179"/>
      <c r="AN920" s="179"/>
      <c r="AO920" s="179"/>
      <c r="AP920" s="179"/>
      <c r="AQ920" s="179"/>
      <c r="AR920" s="179"/>
    </row>
    <row r="921" s="276" customFormat="1" customHeight="1" spans="1:44">
      <c r="A921" s="27">
        <v>916</v>
      </c>
      <c r="B921" s="27" t="s">
        <v>23</v>
      </c>
      <c r="C921" s="27" t="s">
        <v>24</v>
      </c>
      <c r="D921" s="27" t="s">
        <v>25</v>
      </c>
      <c r="E921" s="27" t="s">
        <v>26</v>
      </c>
      <c r="F921" s="91" t="s">
        <v>907</v>
      </c>
      <c r="G921" s="91" t="s">
        <v>967</v>
      </c>
      <c r="H921" s="91" t="s">
        <v>227</v>
      </c>
      <c r="I921" s="91">
        <v>2</v>
      </c>
      <c r="J921" s="91" t="s">
        <v>909</v>
      </c>
      <c r="K921" s="27" t="s">
        <v>31</v>
      </c>
      <c r="L921" s="91">
        <v>2</v>
      </c>
      <c r="M921" s="27">
        <f>L921*130</f>
        <v>260</v>
      </c>
      <c r="N921" s="179"/>
      <c r="O921" s="24" t="s">
        <v>32</v>
      </c>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row>
    <row r="922" s="276" customFormat="1" customHeight="1" spans="1:44">
      <c r="A922" s="27">
        <v>917</v>
      </c>
      <c r="B922" s="27" t="s">
        <v>23</v>
      </c>
      <c r="C922" s="27" t="s">
        <v>24</v>
      </c>
      <c r="D922" s="27" t="s">
        <v>25</v>
      </c>
      <c r="E922" s="27" t="s">
        <v>26</v>
      </c>
      <c r="F922" s="91" t="s">
        <v>907</v>
      </c>
      <c r="G922" s="91" t="s">
        <v>968</v>
      </c>
      <c r="H922" s="91" t="s">
        <v>227</v>
      </c>
      <c r="I922" s="91">
        <v>2</v>
      </c>
      <c r="J922" s="91" t="s">
        <v>909</v>
      </c>
      <c r="K922" s="27" t="s">
        <v>31</v>
      </c>
      <c r="L922" s="91">
        <v>2</v>
      </c>
      <c r="M922" s="27">
        <f>L922*130</f>
        <v>260</v>
      </c>
      <c r="N922" s="179"/>
      <c r="O922" s="24" t="s">
        <v>32</v>
      </c>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row>
    <row r="923" s="276" customFormat="1" customHeight="1" spans="1:44">
      <c r="A923" s="27">
        <v>918</v>
      </c>
      <c r="B923" s="27" t="s">
        <v>23</v>
      </c>
      <c r="C923" s="27" t="s">
        <v>24</v>
      </c>
      <c r="D923" s="27" t="s">
        <v>25</v>
      </c>
      <c r="E923" s="27" t="s">
        <v>26</v>
      </c>
      <c r="F923" s="91" t="s">
        <v>907</v>
      </c>
      <c r="G923" s="91" t="s">
        <v>969</v>
      </c>
      <c r="H923" s="91" t="s">
        <v>47</v>
      </c>
      <c r="I923" s="91">
        <v>1</v>
      </c>
      <c r="J923" s="91" t="s">
        <v>909</v>
      </c>
      <c r="K923" s="27" t="s">
        <v>31</v>
      </c>
      <c r="L923" s="91">
        <v>1</v>
      </c>
      <c r="M923" s="27">
        <f>L923*312</f>
        <v>312</v>
      </c>
      <c r="N923" s="179"/>
      <c r="O923" s="24" t="s">
        <v>32</v>
      </c>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row>
    <row r="924" s="276" customFormat="1" customHeight="1" spans="1:44">
      <c r="A924" s="27">
        <v>919</v>
      </c>
      <c r="B924" s="27" t="s">
        <v>23</v>
      </c>
      <c r="C924" s="27" t="s">
        <v>24</v>
      </c>
      <c r="D924" s="27" t="s">
        <v>25</v>
      </c>
      <c r="E924" s="27" t="s">
        <v>26</v>
      </c>
      <c r="F924" s="91" t="s">
        <v>907</v>
      </c>
      <c r="G924" s="91" t="s">
        <v>970</v>
      </c>
      <c r="H924" s="91" t="s">
        <v>47</v>
      </c>
      <c r="I924" s="91">
        <v>1</v>
      </c>
      <c r="J924" s="91" t="s">
        <v>909</v>
      </c>
      <c r="K924" s="27" t="s">
        <v>31</v>
      </c>
      <c r="L924" s="91">
        <v>1</v>
      </c>
      <c r="M924" s="27">
        <f>L924*312</f>
        <v>312</v>
      </c>
      <c r="N924" s="179"/>
      <c r="O924" s="24" t="s">
        <v>32</v>
      </c>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row>
    <row r="925" s="276" customFormat="1" customHeight="1" spans="1:44">
      <c r="A925" s="27">
        <v>920</v>
      </c>
      <c r="B925" s="27" t="s">
        <v>23</v>
      </c>
      <c r="C925" s="27" t="s">
        <v>24</v>
      </c>
      <c r="D925" s="27" t="s">
        <v>25</v>
      </c>
      <c r="E925" s="27" t="s">
        <v>26</v>
      </c>
      <c r="F925" s="91" t="s">
        <v>971</v>
      </c>
      <c r="G925" s="91" t="s">
        <v>972</v>
      </c>
      <c r="H925" s="91" t="s">
        <v>51</v>
      </c>
      <c r="I925" s="91">
        <v>2</v>
      </c>
      <c r="J925" s="91" t="s">
        <v>973</v>
      </c>
      <c r="K925" s="27" t="s">
        <v>31</v>
      </c>
      <c r="L925" s="91">
        <v>2</v>
      </c>
      <c r="M925" s="27">
        <f>L925*312</f>
        <v>624</v>
      </c>
      <c r="N925" s="179"/>
      <c r="O925" s="24" t="s">
        <v>32</v>
      </c>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row>
    <row r="926" s="276" customFormat="1" customHeight="1" spans="1:44">
      <c r="A926" s="27">
        <v>921</v>
      </c>
      <c r="B926" s="27" t="s">
        <v>23</v>
      </c>
      <c r="C926" s="27" t="s">
        <v>24</v>
      </c>
      <c r="D926" s="27" t="s">
        <v>25</v>
      </c>
      <c r="E926" s="27" t="s">
        <v>26</v>
      </c>
      <c r="F926" s="91" t="s">
        <v>971</v>
      </c>
      <c r="G926" s="91" t="s">
        <v>974</v>
      </c>
      <c r="H926" s="91" t="s">
        <v>51</v>
      </c>
      <c r="I926" s="91">
        <v>1</v>
      </c>
      <c r="J926" s="91" t="s">
        <v>973</v>
      </c>
      <c r="K926" s="27" t="s">
        <v>31</v>
      </c>
      <c r="L926" s="91">
        <v>1</v>
      </c>
      <c r="M926" s="27">
        <f>L926*312</f>
        <v>312</v>
      </c>
      <c r="N926" s="179"/>
      <c r="O926" s="24" t="s">
        <v>32</v>
      </c>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row>
    <row r="927" s="276" customFormat="1" customHeight="1" spans="1:44">
      <c r="A927" s="27">
        <v>922</v>
      </c>
      <c r="B927" s="27" t="s">
        <v>23</v>
      </c>
      <c r="C927" s="27" t="s">
        <v>24</v>
      </c>
      <c r="D927" s="27" t="s">
        <v>25</v>
      </c>
      <c r="E927" s="27" t="s">
        <v>26</v>
      </c>
      <c r="F927" s="91" t="s">
        <v>971</v>
      </c>
      <c r="G927" s="91" t="s">
        <v>975</v>
      </c>
      <c r="H927" s="91" t="s">
        <v>51</v>
      </c>
      <c r="I927" s="91">
        <v>3</v>
      </c>
      <c r="J927" s="91" t="s">
        <v>973</v>
      </c>
      <c r="K927" s="27" t="s">
        <v>31</v>
      </c>
      <c r="L927" s="91">
        <v>3</v>
      </c>
      <c r="M927" s="27">
        <f>L927*312</f>
        <v>936</v>
      </c>
      <c r="N927" s="179"/>
      <c r="O927" s="24" t="s">
        <v>32</v>
      </c>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row>
    <row r="928" s="276" customFormat="1" customHeight="1" spans="1:44">
      <c r="A928" s="27">
        <v>923</v>
      </c>
      <c r="B928" s="27" t="s">
        <v>23</v>
      </c>
      <c r="C928" s="27" t="s">
        <v>24</v>
      </c>
      <c r="D928" s="27" t="s">
        <v>25</v>
      </c>
      <c r="E928" s="27" t="s">
        <v>26</v>
      </c>
      <c r="F928" s="91" t="s">
        <v>971</v>
      </c>
      <c r="G928" s="91" t="s">
        <v>976</v>
      </c>
      <c r="H928" s="91" t="s">
        <v>227</v>
      </c>
      <c r="I928" s="91">
        <v>6</v>
      </c>
      <c r="J928" s="91" t="s">
        <v>973</v>
      </c>
      <c r="K928" s="27" t="s">
        <v>31</v>
      </c>
      <c r="L928" s="91">
        <v>6</v>
      </c>
      <c r="M928" s="27">
        <f t="shared" ref="M928:M950" si="38">L928*130</f>
        <v>780</v>
      </c>
      <c r="N928" s="179"/>
      <c r="O928" s="24" t="s">
        <v>32</v>
      </c>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row>
    <row r="929" s="276" customFormat="1" customHeight="1" spans="1:44">
      <c r="A929" s="27">
        <v>924</v>
      </c>
      <c r="B929" s="27" t="s">
        <v>23</v>
      </c>
      <c r="C929" s="27" t="s">
        <v>24</v>
      </c>
      <c r="D929" s="27" t="s">
        <v>25</v>
      </c>
      <c r="E929" s="27" t="s">
        <v>26</v>
      </c>
      <c r="F929" s="91" t="s">
        <v>971</v>
      </c>
      <c r="G929" s="91" t="s">
        <v>977</v>
      </c>
      <c r="H929" s="91" t="s">
        <v>227</v>
      </c>
      <c r="I929" s="91">
        <v>3</v>
      </c>
      <c r="J929" s="91" t="s">
        <v>973</v>
      </c>
      <c r="K929" s="27" t="s">
        <v>31</v>
      </c>
      <c r="L929" s="91">
        <v>3</v>
      </c>
      <c r="M929" s="27">
        <f t="shared" si="38"/>
        <v>390</v>
      </c>
      <c r="N929" s="179"/>
      <c r="O929" s="24" t="s">
        <v>32</v>
      </c>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row>
    <row r="930" s="276" customFormat="1" customHeight="1" spans="1:44">
      <c r="A930" s="27">
        <v>925</v>
      </c>
      <c r="B930" s="27" t="s">
        <v>23</v>
      </c>
      <c r="C930" s="27" t="s">
        <v>24</v>
      </c>
      <c r="D930" s="27" t="s">
        <v>25</v>
      </c>
      <c r="E930" s="27" t="s">
        <v>26</v>
      </c>
      <c r="F930" s="91" t="s">
        <v>971</v>
      </c>
      <c r="G930" s="91" t="s">
        <v>978</v>
      </c>
      <c r="H930" s="91" t="s">
        <v>227</v>
      </c>
      <c r="I930" s="91">
        <v>3</v>
      </c>
      <c r="J930" s="91" t="s">
        <v>973</v>
      </c>
      <c r="K930" s="27" t="s">
        <v>31</v>
      </c>
      <c r="L930" s="91">
        <v>3</v>
      </c>
      <c r="M930" s="27">
        <f t="shared" si="38"/>
        <v>390</v>
      </c>
      <c r="N930" s="179"/>
      <c r="O930" s="24" t="s">
        <v>32</v>
      </c>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row>
    <row r="931" s="276" customFormat="1" customHeight="1" spans="1:44">
      <c r="A931" s="27">
        <v>926</v>
      </c>
      <c r="B931" s="27" t="s">
        <v>23</v>
      </c>
      <c r="C931" s="27" t="s">
        <v>24</v>
      </c>
      <c r="D931" s="27" t="s">
        <v>25</v>
      </c>
      <c r="E931" s="27" t="s">
        <v>26</v>
      </c>
      <c r="F931" s="91" t="s">
        <v>971</v>
      </c>
      <c r="G931" s="91" t="s">
        <v>979</v>
      </c>
      <c r="H931" s="91" t="s">
        <v>227</v>
      </c>
      <c r="I931" s="91">
        <v>6</v>
      </c>
      <c r="J931" s="91" t="s">
        <v>973</v>
      </c>
      <c r="K931" s="27" t="s">
        <v>31</v>
      </c>
      <c r="L931" s="91">
        <v>6</v>
      </c>
      <c r="M931" s="27">
        <f t="shared" si="38"/>
        <v>780</v>
      </c>
      <c r="N931" s="179"/>
      <c r="O931" s="24" t="s">
        <v>32</v>
      </c>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row>
    <row r="932" s="276" customFormat="1" customHeight="1" spans="1:44">
      <c r="A932" s="27">
        <v>927</v>
      </c>
      <c r="B932" s="27" t="s">
        <v>23</v>
      </c>
      <c r="C932" s="27" t="s">
        <v>24</v>
      </c>
      <c r="D932" s="27" t="s">
        <v>25</v>
      </c>
      <c r="E932" s="27" t="s">
        <v>26</v>
      </c>
      <c r="F932" s="91" t="s">
        <v>971</v>
      </c>
      <c r="G932" s="91" t="s">
        <v>980</v>
      </c>
      <c r="H932" s="91" t="s">
        <v>227</v>
      </c>
      <c r="I932" s="91">
        <v>6</v>
      </c>
      <c r="J932" s="91" t="s">
        <v>973</v>
      </c>
      <c r="K932" s="27" t="s">
        <v>31</v>
      </c>
      <c r="L932" s="91">
        <v>6</v>
      </c>
      <c r="M932" s="27">
        <f t="shared" si="38"/>
        <v>780</v>
      </c>
      <c r="N932" s="179"/>
      <c r="O932" s="24" t="s">
        <v>32</v>
      </c>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row>
    <row r="933" s="276" customFormat="1" customHeight="1" spans="1:44">
      <c r="A933" s="27">
        <v>928</v>
      </c>
      <c r="B933" s="27" t="s">
        <v>23</v>
      </c>
      <c r="C933" s="27" t="s">
        <v>24</v>
      </c>
      <c r="D933" s="27" t="s">
        <v>25</v>
      </c>
      <c r="E933" s="27" t="s">
        <v>26</v>
      </c>
      <c r="F933" s="91" t="s">
        <v>971</v>
      </c>
      <c r="G933" s="91" t="s">
        <v>981</v>
      </c>
      <c r="H933" s="91" t="s">
        <v>227</v>
      </c>
      <c r="I933" s="91">
        <v>3</v>
      </c>
      <c r="J933" s="91" t="s">
        <v>973</v>
      </c>
      <c r="K933" s="27" t="s">
        <v>31</v>
      </c>
      <c r="L933" s="91">
        <v>3</v>
      </c>
      <c r="M933" s="27">
        <f t="shared" si="38"/>
        <v>390</v>
      </c>
      <c r="N933" s="179"/>
      <c r="O933" s="24" t="s">
        <v>32</v>
      </c>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row>
    <row r="934" s="276" customFormat="1" customHeight="1" spans="1:44">
      <c r="A934" s="27">
        <v>929</v>
      </c>
      <c r="B934" s="27" t="s">
        <v>23</v>
      </c>
      <c r="C934" s="27" t="s">
        <v>24</v>
      </c>
      <c r="D934" s="27" t="s">
        <v>25</v>
      </c>
      <c r="E934" s="27" t="s">
        <v>26</v>
      </c>
      <c r="F934" s="91" t="s">
        <v>971</v>
      </c>
      <c r="G934" s="91" t="s">
        <v>982</v>
      </c>
      <c r="H934" s="91" t="s">
        <v>227</v>
      </c>
      <c r="I934" s="91">
        <v>4</v>
      </c>
      <c r="J934" s="91" t="s">
        <v>973</v>
      </c>
      <c r="K934" s="27" t="s">
        <v>31</v>
      </c>
      <c r="L934" s="91">
        <v>4</v>
      </c>
      <c r="M934" s="27">
        <f t="shared" si="38"/>
        <v>520</v>
      </c>
      <c r="N934" s="179"/>
      <c r="O934" s="24" t="s">
        <v>32</v>
      </c>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row>
    <row r="935" s="276" customFormat="1" customHeight="1" spans="1:44">
      <c r="A935" s="27">
        <v>930</v>
      </c>
      <c r="B935" s="27" t="s">
        <v>23</v>
      </c>
      <c r="C935" s="27" t="s">
        <v>24</v>
      </c>
      <c r="D935" s="27" t="s">
        <v>25</v>
      </c>
      <c r="E935" s="27" t="s">
        <v>26</v>
      </c>
      <c r="F935" s="91" t="s">
        <v>971</v>
      </c>
      <c r="G935" s="91" t="s">
        <v>983</v>
      </c>
      <c r="H935" s="91" t="s">
        <v>227</v>
      </c>
      <c r="I935" s="91">
        <v>4</v>
      </c>
      <c r="J935" s="91" t="s">
        <v>973</v>
      </c>
      <c r="K935" s="27" t="s">
        <v>31</v>
      </c>
      <c r="L935" s="91">
        <v>4</v>
      </c>
      <c r="M935" s="27">
        <f t="shared" si="38"/>
        <v>520</v>
      </c>
      <c r="N935" s="179"/>
      <c r="O935" s="24" t="s">
        <v>32</v>
      </c>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row>
    <row r="936" s="276" customFormat="1" customHeight="1" spans="1:44">
      <c r="A936" s="27">
        <v>931</v>
      </c>
      <c r="B936" s="27" t="s">
        <v>23</v>
      </c>
      <c r="C936" s="27" t="s">
        <v>24</v>
      </c>
      <c r="D936" s="27" t="s">
        <v>25</v>
      </c>
      <c r="E936" s="27" t="s">
        <v>26</v>
      </c>
      <c r="F936" s="91" t="s">
        <v>971</v>
      </c>
      <c r="G936" s="91" t="s">
        <v>984</v>
      </c>
      <c r="H936" s="91" t="s">
        <v>227</v>
      </c>
      <c r="I936" s="91">
        <v>5</v>
      </c>
      <c r="J936" s="91" t="s">
        <v>973</v>
      </c>
      <c r="K936" s="27" t="s">
        <v>31</v>
      </c>
      <c r="L936" s="91">
        <v>5</v>
      </c>
      <c r="M936" s="27">
        <f t="shared" si="38"/>
        <v>650</v>
      </c>
      <c r="N936" s="179"/>
      <c r="O936" s="24" t="s">
        <v>32</v>
      </c>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row>
    <row r="937" s="276" customFormat="1" customHeight="1" spans="1:44">
      <c r="A937" s="27">
        <v>932</v>
      </c>
      <c r="B937" s="27" t="s">
        <v>23</v>
      </c>
      <c r="C937" s="27" t="s">
        <v>24</v>
      </c>
      <c r="D937" s="27" t="s">
        <v>25</v>
      </c>
      <c r="E937" s="27" t="s">
        <v>26</v>
      </c>
      <c r="F937" s="91" t="s">
        <v>971</v>
      </c>
      <c r="G937" s="91" t="s">
        <v>985</v>
      </c>
      <c r="H937" s="91" t="s">
        <v>227</v>
      </c>
      <c r="I937" s="91">
        <v>4</v>
      </c>
      <c r="J937" s="91" t="s">
        <v>973</v>
      </c>
      <c r="K937" s="27" t="s">
        <v>31</v>
      </c>
      <c r="L937" s="91">
        <v>4</v>
      </c>
      <c r="M937" s="27">
        <f t="shared" si="38"/>
        <v>520</v>
      </c>
      <c r="N937" s="179"/>
      <c r="O937" s="24" t="s">
        <v>32</v>
      </c>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row>
    <row r="938" s="276" customFormat="1" customHeight="1" spans="1:44">
      <c r="A938" s="27">
        <v>933</v>
      </c>
      <c r="B938" s="27" t="s">
        <v>23</v>
      </c>
      <c r="C938" s="27" t="s">
        <v>24</v>
      </c>
      <c r="D938" s="27" t="s">
        <v>25</v>
      </c>
      <c r="E938" s="27" t="s">
        <v>26</v>
      </c>
      <c r="F938" s="91" t="s">
        <v>971</v>
      </c>
      <c r="G938" s="91" t="s">
        <v>986</v>
      </c>
      <c r="H938" s="91" t="s">
        <v>227</v>
      </c>
      <c r="I938" s="91">
        <v>4</v>
      </c>
      <c r="J938" s="91" t="s">
        <v>973</v>
      </c>
      <c r="K938" s="27" t="s">
        <v>31</v>
      </c>
      <c r="L938" s="91">
        <v>4</v>
      </c>
      <c r="M938" s="27">
        <f t="shared" si="38"/>
        <v>520</v>
      </c>
      <c r="N938" s="179"/>
      <c r="O938" s="24" t="s">
        <v>32</v>
      </c>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row>
    <row r="939" s="276" customFormat="1" customHeight="1" spans="1:44">
      <c r="A939" s="27">
        <v>934</v>
      </c>
      <c r="B939" s="27" t="s">
        <v>23</v>
      </c>
      <c r="C939" s="27" t="s">
        <v>24</v>
      </c>
      <c r="D939" s="27" t="s">
        <v>25</v>
      </c>
      <c r="E939" s="27" t="s">
        <v>26</v>
      </c>
      <c r="F939" s="91" t="s">
        <v>971</v>
      </c>
      <c r="G939" s="91" t="s">
        <v>987</v>
      </c>
      <c r="H939" s="91" t="s">
        <v>227</v>
      </c>
      <c r="I939" s="91">
        <v>1</v>
      </c>
      <c r="J939" s="91" t="s">
        <v>973</v>
      </c>
      <c r="K939" s="27" t="s">
        <v>31</v>
      </c>
      <c r="L939" s="91">
        <v>1</v>
      </c>
      <c r="M939" s="27">
        <f t="shared" si="38"/>
        <v>130</v>
      </c>
      <c r="N939" s="179"/>
      <c r="O939" s="24" t="s">
        <v>32</v>
      </c>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row>
    <row r="940" s="276" customFormat="1" customHeight="1" spans="1:44">
      <c r="A940" s="27">
        <v>935</v>
      </c>
      <c r="B940" s="27" t="s">
        <v>23</v>
      </c>
      <c r="C940" s="27" t="s">
        <v>24</v>
      </c>
      <c r="D940" s="27" t="s">
        <v>25</v>
      </c>
      <c r="E940" s="27" t="s">
        <v>26</v>
      </c>
      <c r="F940" s="91" t="s">
        <v>971</v>
      </c>
      <c r="G940" s="91" t="s">
        <v>988</v>
      </c>
      <c r="H940" s="91" t="s">
        <v>227</v>
      </c>
      <c r="I940" s="91">
        <v>2</v>
      </c>
      <c r="J940" s="91" t="s">
        <v>973</v>
      </c>
      <c r="K940" s="27" t="s">
        <v>31</v>
      </c>
      <c r="L940" s="91">
        <v>2</v>
      </c>
      <c r="M940" s="27">
        <f t="shared" si="38"/>
        <v>260</v>
      </c>
      <c r="N940" s="179"/>
      <c r="O940" s="24" t="s">
        <v>32</v>
      </c>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row>
    <row r="941" s="276" customFormat="1" customHeight="1" spans="1:44">
      <c r="A941" s="27">
        <v>936</v>
      </c>
      <c r="B941" s="27" t="s">
        <v>23</v>
      </c>
      <c r="C941" s="27" t="s">
        <v>24</v>
      </c>
      <c r="D941" s="27" t="s">
        <v>25</v>
      </c>
      <c r="E941" s="27" t="s">
        <v>26</v>
      </c>
      <c r="F941" s="91" t="s">
        <v>971</v>
      </c>
      <c r="G941" s="91" t="s">
        <v>989</v>
      </c>
      <c r="H941" s="91" t="s">
        <v>227</v>
      </c>
      <c r="I941" s="91">
        <v>5</v>
      </c>
      <c r="J941" s="91" t="s">
        <v>973</v>
      </c>
      <c r="K941" s="27" t="s">
        <v>31</v>
      </c>
      <c r="L941" s="91">
        <v>5</v>
      </c>
      <c r="M941" s="27">
        <f t="shared" si="38"/>
        <v>650</v>
      </c>
      <c r="N941" s="179"/>
      <c r="O941" s="24" t="s">
        <v>32</v>
      </c>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row>
    <row r="942" s="276" customFormat="1" customHeight="1" spans="1:44">
      <c r="A942" s="27">
        <v>937</v>
      </c>
      <c r="B942" s="27" t="s">
        <v>23</v>
      </c>
      <c r="C942" s="27" t="s">
        <v>24</v>
      </c>
      <c r="D942" s="27" t="s">
        <v>25</v>
      </c>
      <c r="E942" s="27" t="s">
        <v>26</v>
      </c>
      <c r="F942" s="91" t="s">
        <v>971</v>
      </c>
      <c r="G942" s="91" t="s">
        <v>990</v>
      </c>
      <c r="H942" s="91" t="s">
        <v>227</v>
      </c>
      <c r="I942" s="91">
        <v>2</v>
      </c>
      <c r="J942" s="91" t="s">
        <v>973</v>
      </c>
      <c r="K942" s="27" t="s">
        <v>31</v>
      </c>
      <c r="L942" s="91">
        <v>2</v>
      </c>
      <c r="M942" s="27">
        <f t="shared" si="38"/>
        <v>260</v>
      </c>
      <c r="N942" s="179"/>
      <c r="O942" s="24" t="s">
        <v>32</v>
      </c>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row>
    <row r="943" s="276" customFormat="1" customHeight="1" spans="1:44">
      <c r="A943" s="27">
        <v>938</v>
      </c>
      <c r="B943" s="27" t="s">
        <v>23</v>
      </c>
      <c r="C943" s="27" t="s">
        <v>24</v>
      </c>
      <c r="D943" s="27" t="s">
        <v>25</v>
      </c>
      <c r="E943" s="27" t="s">
        <v>26</v>
      </c>
      <c r="F943" s="91" t="s">
        <v>971</v>
      </c>
      <c r="G943" s="91" t="s">
        <v>991</v>
      </c>
      <c r="H943" s="91" t="s">
        <v>227</v>
      </c>
      <c r="I943" s="91">
        <v>3</v>
      </c>
      <c r="J943" s="91" t="s">
        <v>973</v>
      </c>
      <c r="K943" s="27" t="s">
        <v>31</v>
      </c>
      <c r="L943" s="91">
        <v>3</v>
      </c>
      <c r="M943" s="27">
        <f t="shared" si="38"/>
        <v>390</v>
      </c>
      <c r="N943" s="179"/>
      <c r="O943" s="24" t="s">
        <v>32</v>
      </c>
      <c r="P943" s="179"/>
      <c r="Q943" s="179"/>
      <c r="R943" s="179"/>
      <c r="S943" s="179"/>
      <c r="T943" s="179"/>
      <c r="U943" s="179"/>
      <c r="V943" s="179"/>
      <c r="W943" s="179"/>
      <c r="X943" s="179"/>
      <c r="Y943" s="179"/>
      <c r="Z943" s="179"/>
      <c r="AA943" s="179"/>
      <c r="AB943" s="179"/>
      <c r="AC943" s="179"/>
      <c r="AD943" s="179"/>
      <c r="AE943" s="179"/>
      <c r="AF943" s="179"/>
      <c r="AG943" s="179"/>
      <c r="AH943" s="179"/>
      <c r="AI943" s="179"/>
      <c r="AJ943" s="179"/>
      <c r="AK943" s="179"/>
      <c r="AL943" s="179"/>
      <c r="AM943" s="179"/>
      <c r="AN943" s="179"/>
      <c r="AO943" s="179"/>
      <c r="AP943" s="179"/>
      <c r="AQ943" s="179"/>
      <c r="AR943" s="179"/>
    </row>
    <row r="944" s="276" customFormat="1" customHeight="1" spans="1:44">
      <c r="A944" s="27">
        <v>939</v>
      </c>
      <c r="B944" s="27" t="s">
        <v>23</v>
      </c>
      <c r="C944" s="27" t="s">
        <v>24</v>
      </c>
      <c r="D944" s="27" t="s">
        <v>25</v>
      </c>
      <c r="E944" s="27" t="s">
        <v>26</v>
      </c>
      <c r="F944" s="91" t="s">
        <v>971</v>
      </c>
      <c r="G944" s="91" t="s">
        <v>992</v>
      </c>
      <c r="H944" s="91" t="s">
        <v>227</v>
      </c>
      <c r="I944" s="91">
        <v>6</v>
      </c>
      <c r="J944" s="91" t="s">
        <v>973</v>
      </c>
      <c r="K944" s="27" t="s">
        <v>31</v>
      </c>
      <c r="L944" s="91">
        <v>6</v>
      </c>
      <c r="M944" s="27">
        <f t="shared" si="38"/>
        <v>780</v>
      </c>
      <c r="N944" s="179"/>
      <c r="O944" s="24" t="s">
        <v>32</v>
      </c>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row>
    <row r="945" s="276" customFormat="1" customHeight="1" spans="1:44">
      <c r="A945" s="27">
        <v>940</v>
      </c>
      <c r="B945" s="27" t="s">
        <v>23</v>
      </c>
      <c r="C945" s="27" t="s">
        <v>24</v>
      </c>
      <c r="D945" s="27" t="s">
        <v>25</v>
      </c>
      <c r="E945" s="27" t="s">
        <v>26</v>
      </c>
      <c r="F945" s="91" t="s">
        <v>971</v>
      </c>
      <c r="G945" s="91" t="s">
        <v>993</v>
      </c>
      <c r="H945" s="91" t="s">
        <v>227</v>
      </c>
      <c r="I945" s="91">
        <v>3</v>
      </c>
      <c r="J945" s="91" t="s">
        <v>973</v>
      </c>
      <c r="K945" s="27" t="s">
        <v>31</v>
      </c>
      <c r="L945" s="91">
        <v>3</v>
      </c>
      <c r="M945" s="27">
        <f t="shared" si="38"/>
        <v>390</v>
      </c>
      <c r="N945" s="179"/>
      <c r="O945" s="24" t="s">
        <v>32</v>
      </c>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row>
    <row r="946" s="276" customFormat="1" customHeight="1" spans="1:44">
      <c r="A946" s="27">
        <v>941</v>
      </c>
      <c r="B946" s="27" t="s">
        <v>23</v>
      </c>
      <c r="C946" s="27" t="s">
        <v>24</v>
      </c>
      <c r="D946" s="27" t="s">
        <v>25</v>
      </c>
      <c r="E946" s="27" t="s">
        <v>26</v>
      </c>
      <c r="F946" s="91" t="s">
        <v>971</v>
      </c>
      <c r="G946" s="91" t="s">
        <v>994</v>
      </c>
      <c r="H946" s="91" t="s">
        <v>227</v>
      </c>
      <c r="I946" s="91">
        <v>3</v>
      </c>
      <c r="J946" s="91" t="s">
        <v>973</v>
      </c>
      <c r="K946" s="27" t="s">
        <v>31</v>
      </c>
      <c r="L946" s="91">
        <v>3</v>
      </c>
      <c r="M946" s="27">
        <f t="shared" si="38"/>
        <v>390</v>
      </c>
      <c r="N946" s="179"/>
      <c r="O946" s="24" t="s">
        <v>32</v>
      </c>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row>
    <row r="947" s="276" customFormat="1" customHeight="1" spans="1:44">
      <c r="A947" s="27">
        <v>942</v>
      </c>
      <c r="B947" s="27" t="s">
        <v>23</v>
      </c>
      <c r="C947" s="27" t="s">
        <v>24</v>
      </c>
      <c r="D947" s="27" t="s">
        <v>25</v>
      </c>
      <c r="E947" s="27" t="s">
        <v>26</v>
      </c>
      <c r="F947" s="91" t="s">
        <v>971</v>
      </c>
      <c r="G947" s="91" t="s">
        <v>995</v>
      </c>
      <c r="H947" s="91" t="s">
        <v>227</v>
      </c>
      <c r="I947" s="91">
        <v>4</v>
      </c>
      <c r="J947" s="91" t="s">
        <v>973</v>
      </c>
      <c r="K947" s="27" t="s">
        <v>31</v>
      </c>
      <c r="L947" s="91">
        <v>4</v>
      </c>
      <c r="M947" s="27">
        <f t="shared" si="38"/>
        <v>520</v>
      </c>
      <c r="N947" s="179"/>
      <c r="O947" s="24" t="s">
        <v>32</v>
      </c>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row>
    <row r="948" s="276" customFormat="1" customHeight="1" spans="1:44">
      <c r="A948" s="27">
        <v>943</v>
      </c>
      <c r="B948" s="27" t="s">
        <v>23</v>
      </c>
      <c r="C948" s="27" t="s">
        <v>24</v>
      </c>
      <c r="D948" s="27" t="s">
        <v>25</v>
      </c>
      <c r="E948" s="27" t="s">
        <v>26</v>
      </c>
      <c r="F948" s="91" t="s">
        <v>971</v>
      </c>
      <c r="G948" s="91" t="s">
        <v>996</v>
      </c>
      <c r="H948" s="91" t="s">
        <v>227</v>
      </c>
      <c r="I948" s="91">
        <v>4</v>
      </c>
      <c r="J948" s="91" t="s">
        <v>973</v>
      </c>
      <c r="K948" s="27" t="s">
        <v>31</v>
      </c>
      <c r="L948" s="91">
        <v>4</v>
      </c>
      <c r="M948" s="27">
        <f t="shared" si="38"/>
        <v>520</v>
      </c>
      <c r="N948" s="179"/>
      <c r="O948" s="24" t="s">
        <v>32</v>
      </c>
      <c r="P948" s="179"/>
      <c r="Q948" s="179"/>
      <c r="R948" s="179"/>
      <c r="S948" s="179"/>
      <c r="T948" s="179"/>
      <c r="U948" s="179"/>
      <c r="V948" s="179"/>
      <c r="W948" s="179"/>
      <c r="X948" s="179"/>
      <c r="Y948" s="179"/>
      <c r="Z948" s="179"/>
      <c r="AA948" s="179"/>
      <c r="AB948" s="179"/>
      <c r="AC948" s="179"/>
      <c r="AD948" s="179"/>
      <c r="AE948" s="179"/>
      <c r="AF948" s="179"/>
      <c r="AG948" s="179"/>
      <c r="AH948" s="179"/>
      <c r="AI948" s="179"/>
      <c r="AJ948" s="179"/>
      <c r="AK948" s="179"/>
      <c r="AL948" s="179"/>
      <c r="AM948" s="179"/>
      <c r="AN948" s="179"/>
      <c r="AO948" s="179"/>
      <c r="AP948" s="179"/>
      <c r="AQ948" s="179"/>
      <c r="AR948" s="179"/>
    </row>
    <row r="949" s="276" customFormat="1" customHeight="1" spans="1:44">
      <c r="A949" s="27">
        <v>944</v>
      </c>
      <c r="B949" s="27" t="s">
        <v>23</v>
      </c>
      <c r="C949" s="27" t="s">
        <v>24</v>
      </c>
      <c r="D949" s="27" t="s">
        <v>25</v>
      </c>
      <c r="E949" s="27" t="s">
        <v>26</v>
      </c>
      <c r="F949" s="91" t="s">
        <v>971</v>
      </c>
      <c r="G949" s="91" t="s">
        <v>997</v>
      </c>
      <c r="H949" s="91" t="s">
        <v>227</v>
      </c>
      <c r="I949" s="91">
        <v>7</v>
      </c>
      <c r="J949" s="91" t="s">
        <v>973</v>
      </c>
      <c r="K949" s="27" t="s">
        <v>31</v>
      </c>
      <c r="L949" s="91">
        <v>7</v>
      </c>
      <c r="M949" s="27">
        <f t="shared" si="38"/>
        <v>910</v>
      </c>
      <c r="N949" s="179"/>
      <c r="O949" s="24" t="s">
        <v>32</v>
      </c>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row>
    <row r="950" s="276" customFormat="1" customHeight="1" spans="1:44">
      <c r="A950" s="27">
        <v>945</v>
      </c>
      <c r="B950" s="27" t="s">
        <v>23</v>
      </c>
      <c r="C950" s="27" t="s">
        <v>24</v>
      </c>
      <c r="D950" s="27" t="s">
        <v>25</v>
      </c>
      <c r="E950" s="27" t="s">
        <v>26</v>
      </c>
      <c r="F950" s="91" t="s">
        <v>971</v>
      </c>
      <c r="G950" s="91" t="s">
        <v>998</v>
      </c>
      <c r="H950" s="91" t="s">
        <v>227</v>
      </c>
      <c r="I950" s="91">
        <v>5</v>
      </c>
      <c r="J950" s="91" t="s">
        <v>973</v>
      </c>
      <c r="K950" s="27" t="s">
        <v>31</v>
      </c>
      <c r="L950" s="91">
        <v>5</v>
      </c>
      <c r="M950" s="27">
        <f t="shared" si="38"/>
        <v>650</v>
      </c>
      <c r="N950" s="179"/>
      <c r="O950" s="24" t="s">
        <v>32</v>
      </c>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row>
    <row r="951" s="276" customFormat="1" customHeight="1" spans="1:44">
      <c r="A951" s="27">
        <v>946</v>
      </c>
      <c r="B951" s="27" t="s">
        <v>23</v>
      </c>
      <c r="C951" s="27" t="s">
        <v>24</v>
      </c>
      <c r="D951" s="27" t="s">
        <v>25</v>
      </c>
      <c r="E951" s="27" t="s">
        <v>26</v>
      </c>
      <c r="F951" s="91" t="s">
        <v>971</v>
      </c>
      <c r="G951" s="91" t="s">
        <v>999</v>
      </c>
      <c r="H951" s="91" t="s">
        <v>51</v>
      </c>
      <c r="I951" s="91">
        <v>1</v>
      </c>
      <c r="J951" s="91" t="s">
        <v>973</v>
      </c>
      <c r="K951" s="27" t="s">
        <v>31</v>
      </c>
      <c r="L951" s="91">
        <v>1</v>
      </c>
      <c r="M951" s="27">
        <f>L951*312</f>
        <v>312</v>
      </c>
      <c r="N951" s="179"/>
      <c r="O951" s="24" t="s">
        <v>32</v>
      </c>
      <c r="P951" s="179"/>
      <c r="Q951" s="179"/>
      <c r="R951" s="179"/>
      <c r="S951" s="179"/>
      <c r="T951" s="179"/>
      <c r="U951" s="179"/>
      <c r="V951" s="179"/>
      <c r="W951" s="179"/>
      <c r="X951" s="179"/>
      <c r="Y951" s="179"/>
      <c r="Z951" s="179"/>
      <c r="AA951" s="179"/>
      <c r="AB951" s="179"/>
      <c r="AC951" s="179"/>
      <c r="AD951" s="179"/>
      <c r="AE951" s="179"/>
      <c r="AF951" s="179"/>
      <c r="AG951" s="179"/>
      <c r="AH951" s="179"/>
      <c r="AI951" s="179"/>
      <c r="AJ951" s="179"/>
      <c r="AK951" s="179"/>
      <c r="AL951" s="179"/>
      <c r="AM951" s="179"/>
      <c r="AN951" s="179"/>
      <c r="AO951" s="179"/>
      <c r="AP951" s="179"/>
      <c r="AQ951" s="179"/>
      <c r="AR951" s="179"/>
    </row>
    <row r="952" s="276" customFormat="1" customHeight="1" spans="1:44">
      <c r="A952" s="27">
        <v>947</v>
      </c>
      <c r="B952" s="27" t="s">
        <v>23</v>
      </c>
      <c r="C952" s="27" t="s">
        <v>24</v>
      </c>
      <c r="D952" s="27" t="s">
        <v>25</v>
      </c>
      <c r="E952" s="27" t="s">
        <v>26</v>
      </c>
      <c r="F952" s="91" t="s">
        <v>971</v>
      </c>
      <c r="G952" s="91" t="s">
        <v>1000</v>
      </c>
      <c r="H952" s="91" t="s">
        <v>227</v>
      </c>
      <c r="I952" s="91">
        <v>6</v>
      </c>
      <c r="J952" s="91" t="s">
        <v>973</v>
      </c>
      <c r="K952" s="27" t="s">
        <v>31</v>
      </c>
      <c r="L952" s="91">
        <v>6</v>
      </c>
      <c r="M952" s="27">
        <f>L952*130</f>
        <v>780</v>
      </c>
      <c r="N952" s="179"/>
      <c r="O952" s="24" t="s">
        <v>32</v>
      </c>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row>
    <row r="953" s="276" customFormat="1" customHeight="1" spans="1:44">
      <c r="A953" s="27">
        <v>948</v>
      </c>
      <c r="B953" s="27" t="s">
        <v>23</v>
      </c>
      <c r="C953" s="27" t="s">
        <v>24</v>
      </c>
      <c r="D953" s="27" t="s">
        <v>25</v>
      </c>
      <c r="E953" s="27" t="s">
        <v>26</v>
      </c>
      <c r="F953" s="91" t="s">
        <v>971</v>
      </c>
      <c r="G953" s="91" t="s">
        <v>1001</v>
      </c>
      <c r="H953" s="91" t="s">
        <v>227</v>
      </c>
      <c r="I953" s="91">
        <v>3</v>
      </c>
      <c r="J953" s="91" t="s">
        <v>973</v>
      </c>
      <c r="K953" s="27" t="s">
        <v>31</v>
      </c>
      <c r="L953" s="91">
        <v>3</v>
      </c>
      <c r="M953" s="27">
        <f>L953*130</f>
        <v>390</v>
      </c>
      <c r="N953" s="179"/>
      <c r="O953" s="24" t="s">
        <v>32</v>
      </c>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row>
    <row r="954" s="276" customFormat="1" customHeight="1" spans="1:44">
      <c r="A954" s="27">
        <v>949</v>
      </c>
      <c r="B954" s="27" t="s">
        <v>23</v>
      </c>
      <c r="C954" s="27" t="s">
        <v>24</v>
      </c>
      <c r="D954" s="27" t="s">
        <v>25</v>
      </c>
      <c r="E954" s="27" t="s">
        <v>26</v>
      </c>
      <c r="F954" s="91" t="s">
        <v>971</v>
      </c>
      <c r="G954" s="91" t="s">
        <v>1002</v>
      </c>
      <c r="H954" s="91" t="s">
        <v>227</v>
      </c>
      <c r="I954" s="91">
        <v>6</v>
      </c>
      <c r="J954" s="91" t="s">
        <v>973</v>
      </c>
      <c r="K954" s="27" t="s">
        <v>31</v>
      </c>
      <c r="L954" s="91">
        <v>6</v>
      </c>
      <c r="M954" s="27">
        <f>L954*130</f>
        <v>780</v>
      </c>
      <c r="N954" s="179"/>
      <c r="O954" s="24" t="s">
        <v>32</v>
      </c>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row>
    <row r="955" s="276" customFormat="1" customHeight="1" spans="1:44">
      <c r="A955" s="27">
        <v>950</v>
      </c>
      <c r="B955" s="27" t="s">
        <v>23</v>
      </c>
      <c r="C955" s="27" t="s">
        <v>24</v>
      </c>
      <c r="D955" s="27" t="s">
        <v>25</v>
      </c>
      <c r="E955" s="27" t="s">
        <v>26</v>
      </c>
      <c r="F955" s="91" t="s">
        <v>971</v>
      </c>
      <c r="G955" s="91" t="s">
        <v>1003</v>
      </c>
      <c r="H955" s="91" t="s">
        <v>51</v>
      </c>
      <c r="I955" s="91">
        <v>3</v>
      </c>
      <c r="J955" s="91" t="s">
        <v>973</v>
      </c>
      <c r="K955" s="27" t="s">
        <v>31</v>
      </c>
      <c r="L955" s="91">
        <v>3</v>
      </c>
      <c r="M955" s="27">
        <f>L955*312</f>
        <v>936</v>
      </c>
      <c r="N955" s="179"/>
      <c r="O955" s="24" t="s">
        <v>32</v>
      </c>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row>
    <row r="956" s="276" customFormat="1" customHeight="1" spans="1:44">
      <c r="A956" s="27">
        <v>951</v>
      </c>
      <c r="B956" s="27" t="s">
        <v>23</v>
      </c>
      <c r="C956" s="27" t="s">
        <v>24</v>
      </c>
      <c r="D956" s="27" t="s">
        <v>25</v>
      </c>
      <c r="E956" s="27" t="s">
        <v>26</v>
      </c>
      <c r="F956" s="91" t="s">
        <v>971</v>
      </c>
      <c r="G956" s="91" t="s">
        <v>1004</v>
      </c>
      <c r="H956" s="91" t="s">
        <v>227</v>
      </c>
      <c r="I956" s="91">
        <v>5</v>
      </c>
      <c r="J956" s="91" t="s">
        <v>973</v>
      </c>
      <c r="K956" s="27" t="s">
        <v>31</v>
      </c>
      <c r="L956" s="91">
        <v>5</v>
      </c>
      <c r="M956" s="27">
        <f t="shared" ref="M956:M985" si="39">L956*130</f>
        <v>650</v>
      </c>
      <c r="N956" s="179"/>
      <c r="O956" s="24" t="s">
        <v>32</v>
      </c>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row>
    <row r="957" s="276" customFormat="1" customHeight="1" spans="1:44">
      <c r="A957" s="27">
        <v>952</v>
      </c>
      <c r="B957" s="27" t="s">
        <v>23</v>
      </c>
      <c r="C957" s="27" t="s">
        <v>24</v>
      </c>
      <c r="D957" s="27" t="s">
        <v>25</v>
      </c>
      <c r="E957" s="27" t="s">
        <v>26</v>
      </c>
      <c r="F957" s="91" t="s">
        <v>971</v>
      </c>
      <c r="G957" s="91" t="s">
        <v>1005</v>
      </c>
      <c r="H957" s="91" t="s">
        <v>227</v>
      </c>
      <c r="I957" s="91">
        <v>6</v>
      </c>
      <c r="J957" s="91" t="s">
        <v>973</v>
      </c>
      <c r="K957" s="27" t="s">
        <v>31</v>
      </c>
      <c r="L957" s="91">
        <v>6</v>
      </c>
      <c r="M957" s="27">
        <f t="shared" si="39"/>
        <v>780</v>
      </c>
      <c r="N957" s="179"/>
      <c r="O957" s="24" t="s">
        <v>32</v>
      </c>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row>
    <row r="958" s="276" customFormat="1" customHeight="1" spans="1:44">
      <c r="A958" s="27">
        <v>953</v>
      </c>
      <c r="B958" s="27" t="s">
        <v>23</v>
      </c>
      <c r="C958" s="27" t="s">
        <v>24</v>
      </c>
      <c r="D958" s="27" t="s">
        <v>25</v>
      </c>
      <c r="E958" s="27" t="s">
        <v>26</v>
      </c>
      <c r="F958" s="91" t="s">
        <v>971</v>
      </c>
      <c r="G958" s="91" t="s">
        <v>1006</v>
      </c>
      <c r="H958" s="91" t="s">
        <v>227</v>
      </c>
      <c r="I958" s="91">
        <v>5</v>
      </c>
      <c r="J958" s="91" t="s">
        <v>973</v>
      </c>
      <c r="K958" s="27" t="s">
        <v>31</v>
      </c>
      <c r="L958" s="91">
        <v>5</v>
      </c>
      <c r="M958" s="27">
        <f t="shared" si="39"/>
        <v>650</v>
      </c>
      <c r="N958" s="179"/>
      <c r="O958" s="24" t="s">
        <v>32</v>
      </c>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row>
    <row r="959" s="179" customFormat="1" customHeight="1" spans="1:15">
      <c r="A959" s="27">
        <v>954</v>
      </c>
      <c r="B959" s="27" t="s">
        <v>23</v>
      </c>
      <c r="C959" s="27" t="s">
        <v>24</v>
      </c>
      <c r="D959" s="27" t="s">
        <v>25</v>
      </c>
      <c r="E959" s="27" t="s">
        <v>26</v>
      </c>
      <c r="F959" s="91" t="s">
        <v>971</v>
      </c>
      <c r="G959" s="91" t="s">
        <v>1007</v>
      </c>
      <c r="H959" s="91" t="s">
        <v>227</v>
      </c>
      <c r="I959" s="91">
        <v>4</v>
      </c>
      <c r="J959" s="91" t="s">
        <v>973</v>
      </c>
      <c r="K959" s="27" t="s">
        <v>31</v>
      </c>
      <c r="L959" s="91">
        <v>4</v>
      </c>
      <c r="M959" s="27">
        <f t="shared" si="39"/>
        <v>520</v>
      </c>
      <c r="O959" s="24" t="s">
        <v>32</v>
      </c>
    </row>
    <row r="960" s="276" customFormat="1" customHeight="1" spans="1:44">
      <c r="A960" s="27">
        <v>955</v>
      </c>
      <c r="B960" s="27" t="s">
        <v>23</v>
      </c>
      <c r="C960" s="27" t="s">
        <v>24</v>
      </c>
      <c r="D960" s="27" t="s">
        <v>25</v>
      </c>
      <c r="E960" s="27" t="s">
        <v>26</v>
      </c>
      <c r="F960" s="91" t="s">
        <v>971</v>
      </c>
      <c r="G960" s="91" t="s">
        <v>1008</v>
      </c>
      <c r="H960" s="91" t="s">
        <v>227</v>
      </c>
      <c r="I960" s="91">
        <v>2</v>
      </c>
      <c r="J960" s="91" t="s">
        <v>973</v>
      </c>
      <c r="K960" s="27" t="s">
        <v>31</v>
      </c>
      <c r="L960" s="91">
        <v>2</v>
      </c>
      <c r="M960" s="27">
        <f t="shared" si="39"/>
        <v>260</v>
      </c>
      <c r="N960" s="179"/>
      <c r="O960" s="24" t="s">
        <v>32</v>
      </c>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row>
    <row r="961" s="276" customFormat="1" customHeight="1" spans="1:44">
      <c r="A961" s="27">
        <v>956</v>
      </c>
      <c r="B961" s="27" t="s">
        <v>23</v>
      </c>
      <c r="C961" s="27" t="s">
        <v>24</v>
      </c>
      <c r="D961" s="27" t="s">
        <v>25</v>
      </c>
      <c r="E961" s="27" t="s">
        <v>26</v>
      </c>
      <c r="F961" s="91" t="s">
        <v>971</v>
      </c>
      <c r="G961" s="91" t="s">
        <v>1009</v>
      </c>
      <c r="H961" s="91" t="s">
        <v>227</v>
      </c>
      <c r="I961" s="91">
        <v>6</v>
      </c>
      <c r="J961" s="91" t="s">
        <v>973</v>
      </c>
      <c r="K961" s="27" t="s">
        <v>31</v>
      </c>
      <c r="L961" s="91">
        <v>6</v>
      </c>
      <c r="M961" s="27">
        <f t="shared" si="39"/>
        <v>780</v>
      </c>
      <c r="N961" s="179"/>
      <c r="O961" s="24" t="s">
        <v>32</v>
      </c>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row>
    <row r="962" s="276" customFormat="1" customHeight="1" spans="1:44">
      <c r="A962" s="27">
        <v>957</v>
      </c>
      <c r="B962" s="27" t="s">
        <v>23</v>
      </c>
      <c r="C962" s="27" t="s">
        <v>24</v>
      </c>
      <c r="D962" s="27" t="s">
        <v>25</v>
      </c>
      <c r="E962" s="27" t="s">
        <v>26</v>
      </c>
      <c r="F962" s="91" t="s">
        <v>971</v>
      </c>
      <c r="G962" s="91" t="s">
        <v>1010</v>
      </c>
      <c r="H962" s="91" t="s">
        <v>227</v>
      </c>
      <c r="I962" s="91">
        <v>6</v>
      </c>
      <c r="J962" s="91" t="s">
        <v>973</v>
      </c>
      <c r="K962" s="27" t="s">
        <v>31</v>
      </c>
      <c r="L962" s="91">
        <v>6</v>
      </c>
      <c r="M962" s="27">
        <f t="shared" si="39"/>
        <v>780</v>
      </c>
      <c r="N962" s="179"/>
      <c r="O962" s="24" t="s">
        <v>32</v>
      </c>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row>
    <row r="963" s="276" customFormat="1" customHeight="1" spans="1:44">
      <c r="A963" s="27">
        <v>958</v>
      </c>
      <c r="B963" s="27" t="s">
        <v>23</v>
      </c>
      <c r="C963" s="27" t="s">
        <v>24</v>
      </c>
      <c r="D963" s="27" t="s">
        <v>25</v>
      </c>
      <c r="E963" s="27" t="s">
        <v>26</v>
      </c>
      <c r="F963" s="91" t="s">
        <v>971</v>
      </c>
      <c r="G963" s="91" t="s">
        <v>1011</v>
      </c>
      <c r="H963" s="91" t="s">
        <v>227</v>
      </c>
      <c r="I963" s="91">
        <v>3</v>
      </c>
      <c r="J963" s="91" t="s">
        <v>973</v>
      </c>
      <c r="K963" s="27" t="s">
        <v>31</v>
      </c>
      <c r="L963" s="91">
        <v>3</v>
      </c>
      <c r="M963" s="27">
        <f t="shared" si="39"/>
        <v>390</v>
      </c>
      <c r="N963" s="179"/>
      <c r="O963" s="24" t="s">
        <v>32</v>
      </c>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row>
    <row r="964" s="276" customFormat="1" customHeight="1" spans="1:44">
      <c r="A964" s="27">
        <v>959</v>
      </c>
      <c r="B964" s="27" t="s">
        <v>23</v>
      </c>
      <c r="C964" s="27" t="s">
        <v>24</v>
      </c>
      <c r="D964" s="27" t="s">
        <v>25</v>
      </c>
      <c r="E964" s="27" t="s">
        <v>26</v>
      </c>
      <c r="F964" s="91" t="s">
        <v>971</v>
      </c>
      <c r="G964" s="91" t="s">
        <v>1012</v>
      </c>
      <c r="H964" s="91" t="s">
        <v>227</v>
      </c>
      <c r="I964" s="91">
        <v>2</v>
      </c>
      <c r="J964" s="91" t="s">
        <v>973</v>
      </c>
      <c r="K964" s="27" t="s">
        <v>31</v>
      </c>
      <c r="L964" s="91">
        <v>2</v>
      </c>
      <c r="M964" s="27">
        <f t="shared" si="39"/>
        <v>260</v>
      </c>
      <c r="N964" s="179"/>
      <c r="O964" s="24" t="s">
        <v>32</v>
      </c>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row>
    <row r="965" s="276" customFormat="1" customHeight="1" spans="1:44">
      <c r="A965" s="27">
        <v>960</v>
      </c>
      <c r="B965" s="27" t="s">
        <v>23</v>
      </c>
      <c r="C965" s="27" t="s">
        <v>24</v>
      </c>
      <c r="D965" s="27" t="s">
        <v>25</v>
      </c>
      <c r="E965" s="27" t="s">
        <v>26</v>
      </c>
      <c r="F965" s="91" t="s">
        <v>971</v>
      </c>
      <c r="G965" s="91" t="s">
        <v>1013</v>
      </c>
      <c r="H965" s="91" t="s">
        <v>227</v>
      </c>
      <c r="I965" s="91">
        <v>2</v>
      </c>
      <c r="J965" s="91" t="s">
        <v>973</v>
      </c>
      <c r="K965" s="27" t="s">
        <v>31</v>
      </c>
      <c r="L965" s="91">
        <v>2</v>
      </c>
      <c r="M965" s="27">
        <f t="shared" si="39"/>
        <v>260</v>
      </c>
      <c r="N965" s="179"/>
      <c r="O965" s="24" t="s">
        <v>32</v>
      </c>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row>
    <row r="966" s="276" customFormat="1" customHeight="1" spans="1:44">
      <c r="A966" s="27">
        <v>961</v>
      </c>
      <c r="B966" s="27" t="s">
        <v>23</v>
      </c>
      <c r="C966" s="27" t="s">
        <v>24</v>
      </c>
      <c r="D966" s="27" t="s">
        <v>25</v>
      </c>
      <c r="E966" s="27" t="s">
        <v>26</v>
      </c>
      <c r="F966" s="91" t="s">
        <v>971</v>
      </c>
      <c r="G966" s="91" t="s">
        <v>1014</v>
      </c>
      <c r="H966" s="91" t="s">
        <v>227</v>
      </c>
      <c r="I966" s="91">
        <v>2</v>
      </c>
      <c r="J966" s="91" t="s">
        <v>973</v>
      </c>
      <c r="K966" s="27" t="s">
        <v>31</v>
      </c>
      <c r="L966" s="91">
        <v>2</v>
      </c>
      <c r="M966" s="27">
        <f t="shared" si="39"/>
        <v>260</v>
      </c>
      <c r="N966" s="179"/>
      <c r="O966" s="24" t="s">
        <v>32</v>
      </c>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row>
    <row r="967" s="276" customFormat="1" customHeight="1" spans="1:44">
      <c r="A967" s="27">
        <v>962</v>
      </c>
      <c r="B967" s="27" t="s">
        <v>23</v>
      </c>
      <c r="C967" s="27" t="s">
        <v>24</v>
      </c>
      <c r="D967" s="27" t="s">
        <v>25</v>
      </c>
      <c r="E967" s="27" t="s">
        <v>26</v>
      </c>
      <c r="F967" s="91" t="s">
        <v>971</v>
      </c>
      <c r="G967" s="91" t="s">
        <v>962</v>
      </c>
      <c r="H967" s="91" t="s">
        <v>227</v>
      </c>
      <c r="I967" s="91">
        <v>2</v>
      </c>
      <c r="J967" s="91" t="s">
        <v>973</v>
      </c>
      <c r="K967" s="27" t="s">
        <v>31</v>
      </c>
      <c r="L967" s="91">
        <v>2</v>
      </c>
      <c r="M967" s="27">
        <f t="shared" si="39"/>
        <v>260</v>
      </c>
      <c r="N967" s="179"/>
      <c r="O967" s="24" t="s">
        <v>32</v>
      </c>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row>
    <row r="968" s="276" customFormat="1" customHeight="1" spans="1:44">
      <c r="A968" s="27">
        <v>963</v>
      </c>
      <c r="B968" s="27" t="s">
        <v>23</v>
      </c>
      <c r="C968" s="27" t="s">
        <v>24</v>
      </c>
      <c r="D968" s="27" t="s">
        <v>25</v>
      </c>
      <c r="E968" s="27" t="s">
        <v>26</v>
      </c>
      <c r="F968" s="91" t="s">
        <v>971</v>
      </c>
      <c r="G968" s="91" t="s">
        <v>1015</v>
      </c>
      <c r="H968" s="91" t="s">
        <v>227</v>
      </c>
      <c r="I968" s="91">
        <v>4</v>
      </c>
      <c r="J968" s="91" t="s">
        <v>973</v>
      </c>
      <c r="K968" s="27" t="s">
        <v>31</v>
      </c>
      <c r="L968" s="91">
        <v>4</v>
      </c>
      <c r="M968" s="27">
        <f t="shared" si="39"/>
        <v>520</v>
      </c>
      <c r="N968" s="179"/>
      <c r="O968" s="24" t="s">
        <v>32</v>
      </c>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row>
    <row r="969" s="276" customFormat="1" customHeight="1" spans="1:44">
      <c r="A969" s="27">
        <v>964</v>
      </c>
      <c r="B969" s="27" t="s">
        <v>23</v>
      </c>
      <c r="C969" s="27" t="s">
        <v>24</v>
      </c>
      <c r="D969" s="27" t="s">
        <v>25</v>
      </c>
      <c r="E969" s="27" t="s">
        <v>26</v>
      </c>
      <c r="F969" s="91" t="s">
        <v>971</v>
      </c>
      <c r="G969" s="91" t="s">
        <v>1016</v>
      </c>
      <c r="H969" s="91" t="s">
        <v>194</v>
      </c>
      <c r="I969" s="91">
        <v>4</v>
      </c>
      <c r="J969" s="91" t="s">
        <v>973</v>
      </c>
      <c r="K969" s="27" t="s">
        <v>31</v>
      </c>
      <c r="L969" s="91">
        <v>4</v>
      </c>
      <c r="M969" s="27">
        <f t="shared" si="39"/>
        <v>520</v>
      </c>
      <c r="N969" s="179"/>
      <c r="O969" s="24" t="s">
        <v>32</v>
      </c>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row>
    <row r="970" s="276" customFormat="1" customHeight="1" spans="1:44">
      <c r="A970" s="27">
        <v>965</v>
      </c>
      <c r="B970" s="27" t="s">
        <v>23</v>
      </c>
      <c r="C970" s="27" t="s">
        <v>24</v>
      </c>
      <c r="D970" s="27" t="s">
        <v>25</v>
      </c>
      <c r="E970" s="27" t="s">
        <v>26</v>
      </c>
      <c r="F970" s="91" t="s">
        <v>971</v>
      </c>
      <c r="G970" s="91" t="s">
        <v>1017</v>
      </c>
      <c r="H970" s="91" t="s">
        <v>227</v>
      </c>
      <c r="I970" s="91">
        <v>2</v>
      </c>
      <c r="J970" s="91" t="s">
        <v>973</v>
      </c>
      <c r="K970" s="27" t="s">
        <v>31</v>
      </c>
      <c r="L970" s="91">
        <v>2</v>
      </c>
      <c r="M970" s="27">
        <f t="shared" si="39"/>
        <v>260</v>
      </c>
      <c r="N970" s="179"/>
      <c r="O970" s="24" t="s">
        <v>32</v>
      </c>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row>
    <row r="971" s="276" customFormat="1" customHeight="1" spans="1:44">
      <c r="A971" s="27">
        <v>966</v>
      </c>
      <c r="B971" s="27" t="s">
        <v>23</v>
      </c>
      <c r="C971" s="27" t="s">
        <v>24</v>
      </c>
      <c r="D971" s="27" t="s">
        <v>25</v>
      </c>
      <c r="E971" s="27" t="s">
        <v>26</v>
      </c>
      <c r="F971" s="91" t="s">
        <v>971</v>
      </c>
      <c r="G971" s="91" t="s">
        <v>1018</v>
      </c>
      <c r="H971" s="91" t="s">
        <v>227</v>
      </c>
      <c r="I971" s="91">
        <v>6</v>
      </c>
      <c r="J971" s="91" t="s">
        <v>973</v>
      </c>
      <c r="K971" s="27" t="s">
        <v>31</v>
      </c>
      <c r="L971" s="91">
        <v>6</v>
      </c>
      <c r="M971" s="27">
        <f t="shared" si="39"/>
        <v>780</v>
      </c>
      <c r="N971" s="179"/>
      <c r="O971" s="24" t="s">
        <v>32</v>
      </c>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row>
    <row r="972" s="276" customFormat="1" customHeight="1" spans="1:44">
      <c r="A972" s="27">
        <v>967</v>
      </c>
      <c r="B972" s="27" t="s">
        <v>23</v>
      </c>
      <c r="C972" s="27" t="s">
        <v>24</v>
      </c>
      <c r="D972" s="27" t="s">
        <v>25</v>
      </c>
      <c r="E972" s="27" t="s">
        <v>26</v>
      </c>
      <c r="F972" s="91" t="s">
        <v>971</v>
      </c>
      <c r="G972" s="91" t="s">
        <v>1019</v>
      </c>
      <c r="H972" s="91" t="s">
        <v>227</v>
      </c>
      <c r="I972" s="91">
        <v>5</v>
      </c>
      <c r="J972" s="91" t="s">
        <v>973</v>
      </c>
      <c r="K972" s="27" t="s">
        <v>31</v>
      </c>
      <c r="L972" s="91">
        <v>5</v>
      </c>
      <c r="M972" s="27">
        <f t="shared" si="39"/>
        <v>650</v>
      </c>
      <c r="N972" s="179"/>
      <c r="O972" s="24" t="s">
        <v>32</v>
      </c>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row>
    <row r="973" s="276" customFormat="1" customHeight="1" spans="1:44">
      <c r="A973" s="27">
        <v>968</v>
      </c>
      <c r="B973" s="27" t="s">
        <v>23</v>
      </c>
      <c r="C973" s="27" t="s">
        <v>24</v>
      </c>
      <c r="D973" s="27" t="s">
        <v>25</v>
      </c>
      <c r="E973" s="27" t="s">
        <v>26</v>
      </c>
      <c r="F973" s="91" t="s">
        <v>971</v>
      </c>
      <c r="G973" s="91" t="s">
        <v>1020</v>
      </c>
      <c r="H973" s="91" t="s">
        <v>227</v>
      </c>
      <c r="I973" s="91">
        <v>6</v>
      </c>
      <c r="J973" s="91" t="s">
        <v>973</v>
      </c>
      <c r="K973" s="27" t="s">
        <v>31</v>
      </c>
      <c r="L973" s="91">
        <v>6</v>
      </c>
      <c r="M973" s="27">
        <f t="shared" si="39"/>
        <v>780</v>
      </c>
      <c r="N973" s="179"/>
      <c r="O973" s="24" t="s">
        <v>32</v>
      </c>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row>
    <row r="974" s="276" customFormat="1" customHeight="1" spans="1:44">
      <c r="A974" s="27">
        <v>969</v>
      </c>
      <c r="B974" s="27" t="s">
        <v>23</v>
      </c>
      <c r="C974" s="27" t="s">
        <v>24</v>
      </c>
      <c r="D974" s="27" t="s">
        <v>25</v>
      </c>
      <c r="E974" s="27" t="s">
        <v>26</v>
      </c>
      <c r="F974" s="91" t="s">
        <v>971</v>
      </c>
      <c r="G974" s="91" t="s">
        <v>1021</v>
      </c>
      <c r="H974" s="91" t="s">
        <v>227</v>
      </c>
      <c r="I974" s="91">
        <v>3</v>
      </c>
      <c r="J974" s="91" t="s">
        <v>973</v>
      </c>
      <c r="K974" s="27" t="s">
        <v>31</v>
      </c>
      <c r="L974" s="91">
        <v>3</v>
      </c>
      <c r="M974" s="27">
        <f t="shared" si="39"/>
        <v>390</v>
      </c>
      <c r="N974" s="179"/>
      <c r="O974" s="24" t="s">
        <v>32</v>
      </c>
      <c r="P974" s="179"/>
      <c r="Q974" s="179"/>
      <c r="R974" s="179"/>
      <c r="S974" s="179"/>
      <c r="T974" s="179"/>
      <c r="U974" s="179"/>
      <c r="V974" s="179"/>
      <c r="W974" s="179"/>
      <c r="X974" s="179"/>
      <c r="Y974" s="179"/>
      <c r="Z974" s="179"/>
      <c r="AA974" s="179"/>
      <c r="AB974" s="179"/>
      <c r="AC974" s="179"/>
      <c r="AD974" s="179"/>
      <c r="AE974" s="179"/>
      <c r="AF974" s="179"/>
      <c r="AG974" s="179"/>
      <c r="AH974" s="179"/>
      <c r="AI974" s="179"/>
      <c r="AJ974" s="179"/>
      <c r="AK974" s="179"/>
      <c r="AL974" s="179"/>
      <c r="AM974" s="179"/>
      <c r="AN974" s="179"/>
      <c r="AO974" s="179"/>
      <c r="AP974" s="179"/>
      <c r="AQ974" s="179"/>
      <c r="AR974" s="179"/>
    </row>
    <row r="975" s="276" customFormat="1" customHeight="1" spans="1:44">
      <c r="A975" s="27">
        <v>970</v>
      </c>
      <c r="B975" s="27" t="s">
        <v>23</v>
      </c>
      <c r="C975" s="27" t="s">
        <v>24</v>
      </c>
      <c r="D975" s="27" t="s">
        <v>25</v>
      </c>
      <c r="E975" s="27" t="s">
        <v>26</v>
      </c>
      <c r="F975" s="91" t="s">
        <v>971</v>
      </c>
      <c r="G975" s="91" t="s">
        <v>1022</v>
      </c>
      <c r="H975" s="91" t="s">
        <v>227</v>
      </c>
      <c r="I975" s="91">
        <v>4</v>
      </c>
      <c r="J975" s="91" t="s">
        <v>973</v>
      </c>
      <c r="K975" s="27" t="s">
        <v>31</v>
      </c>
      <c r="L975" s="91">
        <v>4</v>
      </c>
      <c r="M975" s="27">
        <f t="shared" si="39"/>
        <v>520</v>
      </c>
      <c r="N975" s="179"/>
      <c r="O975" s="24" t="s">
        <v>32</v>
      </c>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row>
    <row r="976" s="276" customFormat="1" customHeight="1" spans="1:44">
      <c r="A976" s="27">
        <v>971</v>
      </c>
      <c r="B976" s="27" t="s">
        <v>23</v>
      </c>
      <c r="C976" s="27" t="s">
        <v>24</v>
      </c>
      <c r="D976" s="27" t="s">
        <v>25</v>
      </c>
      <c r="E976" s="27" t="s">
        <v>26</v>
      </c>
      <c r="F976" s="91" t="s">
        <v>971</v>
      </c>
      <c r="G976" s="91" t="s">
        <v>1023</v>
      </c>
      <c r="H976" s="91" t="s">
        <v>227</v>
      </c>
      <c r="I976" s="91">
        <v>5</v>
      </c>
      <c r="J976" s="91" t="s">
        <v>973</v>
      </c>
      <c r="K976" s="27" t="s">
        <v>31</v>
      </c>
      <c r="L976" s="91">
        <v>5</v>
      </c>
      <c r="M976" s="27">
        <f t="shared" si="39"/>
        <v>650</v>
      </c>
      <c r="N976" s="179"/>
      <c r="O976" s="24" t="s">
        <v>32</v>
      </c>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row>
    <row r="977" s="276" customFormat="1" customHeight="1" spans="1:44">
      <c r="A977" s="27">
        <v>972</v>
      </c>
      <c r="B977" s="27" t="s">
        <v>23</v>
      </c>
      <c r="C977" s="27" t="s">
        <v>24</v>
      </c>
      <c r="D977" s="27" t="s">
        <v>25</v>
      </c>
      <c r="E977" s="27" t="s">
        <v>26</v>
      </c>
      <c r="F977" s="91" t="s">
        <v>971</v>
      </c>
      <c r="G977" s="91" t="s">
        <v>1024</v>
      </c>
      <c r="H977" s="91" t="s">
        <v>227</v>
      </c>
      <c r="I977" s="91">
        <v>6</v>
      </c>
      <c r="J977" s="91" t="s">
        <v>973</v>
      </c>
      <c r="K977" s="27" t="s">
        <v>31</v>
      </c>
      <c r="L977" s="91">
        <v>6</v>
      </c>
      <c r="M977" s="27">
        <f t="shared" si="39"/>
        <v>780</v>
      </c>
      <c r="N977" s="179"/>
      <c r="O977" s="24" t="s">
        <v>32</v>
      </c>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row>
    <row r="978" s="276" customFormat="1" customHeight="1" spans="1:44">
      <c r="A978" s="27">
        <v>973</v>
      </c>
      <c r="B978" s="27" t="s">
        <v>23</v>
      </c>
      <c r="C978" s="27" t="s">
        <v>24</v>
      </c>
      <c r="D978" s="27" t="s">
        <v>25</v>
      </c>
      <c r="E978" s="27" t="s">
        <v>26</v>
      </c>
      <c r="F978" s="91" t="s">
        <v>971</v>
      </c>
      <c r="G978" s="91" t="s">
        <v>1025</v>
      </c>
      <c r="H978" s="91" t="s">
        <v>227</v>
      </c>
      <c r="I978" s="91">
        <v>4</v>
      </c>
      <c r="J978" s="91" t="s">
        <v>973</v>
      </c>
      <c r="K978" s="27" t="s">
        <v>31</v>
      </c>
      <c r="L978" s="91">
        <v>4</v>
      </c>
      <c r="M978" s="27">
        <f t="shared" si="39"/>
        <v>520</v>
      </c>
      <c r="N978" s="179"/>
      <c r="O978" s="24" t="s">
        <v>32</v>
      </c>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row>
    <row r="979" s="276" customFormat="1" customHeight="1" spans="1:44">
      <c r="A979" s="27">
        <v>974</v>
      </c>
      <c r="B979" s="27" t="s">
        <v>23</v>
      </c>
      <c r="C979" s="27" t="s">
        <v>24</v>
      </c>
      <c r="D979" s="27" t="s">
        <v>25</v>
      </c>
      <c r="E979" s="27" t="s">
        <v>26</v>
      </c>
      <c r="F979" s="91" t="s">
        <v>971</v>
      </c>
      <c r="G979" s="91" t="s">
        <v>1026</v>
      </c>
      <c r="H979" s="91" t="s">
        <v>227</v>
      </c>
      <c r="I979" s="91">
        <v>6</v>
      </c>
      <c r="J979" s="91" t="s">
        <v>973</v>
      </c>
      <c r="K979" s="27" t="s">
        <v>31</v>
      </c>
      <c r="L979" s="91">
        <v>6</v>
      </c>
      <c r="M979" s="27">
        <f t="shared" si="39"/>
        <v>780</v>
      </c>
      <c r="N979" s="179"/>
      <c r="O979" s="24" t="s">
        <v>32</v>
      </c>
      <c r="P979" s="179"/>
      <c r="Q979" s="179"/>
      <c r="R979" s="179"/>
      <c r="S979" s="179"/>
      <c r="T979" s="179"/>
      <c r="U979" s="179"/>
      <c r="V979" s="179"/>
      <c r="W979" s="179"/>
      <c r="X979" s="179"/>
      <c r="Y979" s="179"/>
      <c r="Z979" s="179"/>
      <c r="AA979" s="179"/>
      <c r="AB979" s="179"/>
      <c r="AC979" s="179"/>
      <c r="AD979" s="179"/>
      <c r="AE979" s="179"/>
      <c r="AF979" s="179"/>
      <c r="AG979" s="179"/>
      <c r="AH979" s="179"/>
      <c r="AI979" s="179"/>
      <c r="AJ979" s="179"/>
      <c r="AK979" s="179"/>
      <c r="AL979" s="179"/>
      <c r="AM979" s="179"/>
      <c r="AN979" s="179"/>
      <c r="AO979" s="179"/>
      <c r="AP979" s="179"/>
      <c r="AQ979" s="179"/>
      <c r="AR979" s="179"/>
    </row>
    <row r="980" s="276" customFormat="1" customHeight="1" spans="1:44">
      <c r="A980" s="27">
        <v>975</v>
      </c>
      <c r="B980" s="27" t="s">
        <v>23</v>
      </c>
      <c r="C980" s="27" t="s">
        <v>24</v>
      </c>
      <c r="D980" s="27" t="s">
        <v>25</v>
      </c>
      <c r="E980" s="27" t="s">
        <v>26</v>
      </c>
      <c r="F980" s="91" t="s">
        <v>971</v>
      </c>
      <c r="G980" s="91" t="s">
        <v>1027</v>
      </c>
      <c r="H980" s="91" t="s">
        <v>227</v>
      </c>
      <c r="I980" s="91">
        <v>4</v>
      </c>
      <c r="J980" s="91" t="s">
        <v>973</v>
      </c>
      <c r="K980" s="27" t="s">
        <v>31</v>
      </c>
      <c r="L980" s="91">
        <v>4</v>
      </c>
      <c r="M980" s="27">
        <f t="shared" si="39"/>
        <v>520</v>
      </c>
      <c r="N980" s="179"/>
      <c r="O980" s="24" t="s">
        <v>32</v>
      </c>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row>
    <row r="981" s="276" customFormat="1" customHeight="1" spans="1:44">
      <c r="A981" s="27">
        <v>976</v>
      </c>
      <c r="B981" s="27" t="s">
        <v>23</v>
      </c>
      <c r="C981" s="27" t="s">
        <v>24</v>
      </c>
      <c r="D981" s="27" t="s">
        <v>25</v>
      </c>
      <c r="E981" s="27" t="s">
        <v>26</v>
      </c>
      <c r="F981" s="91" t="s">
        <v>971</v>
      </c>
      <c r="G981" s="91" t="s">
        <v>1028</v>
      </c>
      <c r="H981" s="91" t="s">
        <v>227</v>
      </c>
      <c r="I981" s="91">
        <v>5</v>
      </c>
      <c r="J981" s="91" t="s">
        <v>973</v>
      </c>
      <c r="K981" s="27" t="s">
        <v>31</v>
      </c>
      <c r="L981" s="91">
        <v>5</v>
      </c>
      <c r="M981" s="27">
        <f t="shared" si="39"/>
        <v>650</v>
      </c>
      <c r="N981" s="179"/>
      <c r="O981" s="24" t="s">
        <v>32</v>
      </c>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row>
    <row r="982" s="276" customFormat="1" customHeight="1" spans="1:44">
      <c r="A982" s="27">
        <v>977</v>
      </c>
      <c r="B982" s="27" t="s">
        <v>23</v>
      </c>
      <c r="C982" s="27" t="s">
        <v>24</v>
      </c>
      <c r="D982" s="27" t="s">
        <v>25</v>
      </c>
      <c r="E982" s="27" t="s">
        <v>26</v>
      </c>
      <c r="F982" s="91" t="s">
        <v>971</v>
      </c>
      <c r="G982" s="91" t="s">
        <v>1029</v>
      </c>
      <c r="H982" s="91" t="s">
        <v>227</v>
      </c>
      <c r="I982" s="91">
        <v>6</v>
      </c>
      <c r="J982" s="91" t="s">
        <v>973</v>
      </c>
      <c r="K982" s="27" t="s">
        <v>31</v>
      </c>
      <c r="L982" s="91">
        <v>6</v>
      </c>
      <c r="M982" s="27">
        <f t="shared" si="39"/>
        <v>780</v>
      </c>
      <c r="N982" s="179"/>
      <c r="O982" s="24" t="s">
        <v>32</v>
      </c>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row>
    <row r="983" s="276" customFormat="1" customHeight="1" spans="1:44">
      <c r="A983" s="27">
        <v>978</v>
      </c>
      <c r="B983" s="27" t="s">
        <v>23</v>
      </c>
      <c r="C983" s="27" t="s">
        <v>24</v>
      </c>
      <c r="D983" s="27" t="s">
        <v>25</v>
      </c>
      <c r="E983" s="27" t="s">
        <v>26</v>
      </c>
      <c r="F983" s="91" t="s">
        <v>971</v>
      </c>
      <c r="G983" s="91" t="s">
        <v>1030</v>
      </c>
      <c r="H983" s="91" t="s">
        <v>227</v>
      </c>
      <c r="I983" s="91">
        <v>3</v>
      </c>
      <c r="J983" s="91" t="s">
        <v>973</v>
      </c>
      <c r="K983" s="27" t="s">
        <v>31</v>
      </c>
      <c r="L983" s="91">
        <v>3</v>
      </c>
      <c r="M983" s="27">
        <f t="shared" si="39"/>
        <v>390</v>
      </c>
      <c r="N983" s="179"/>
      <c r="O983" s="24" t="s">
        <v>32</v>
      </c>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row>
    <row r="984" s="276" customFormat="1" customHeight="1" spans="1:44">
      <c r="A984" s="27">
        <v>979</v>
      </c>
      <c r="B984" s="27" t="s">
        <v>23</v>
      </c>
      <c r="C984" s="27" t="s">
        <v>24</v>
      </c>
      <c r="D984" s="27" t="s">
        <v>25</v>
      </c>
      <c r="E984" s="27" t="s">
        <v>26</v>
      </c>
      <c r="F984" s="91" t="s">
        <v>971</v>
      </c>
      <c r="G984" s="91" t="s">
        <v>1031</v>
      </c>
      <c r="H984" s="91" t="s">
        <v>227</v>
      </c>
      <c r="I984" s="91">
        <v>7</v>
      </c>
      <c r="J984" s="91" t="s">
        <v>973</v>
      </c>
      <c r="K984" s="27" t="s">
        <v>31</v>
      </c>
      <c r="L984" s="91">
        <v>7</v>
      </c>
      <c r="M984" s="27">
        <f t="shared" si="39"/>
        <v>910</v>
      </c>
      <c r="N984" s="179"/>
      <c r="O984" s="24" t="s">
        <v>32</v>
      </c>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row>
    <row r="985" s="276" customFormat="1" customHeight="1" spans="1:44">
      <c r="A985" s="27">
        <v>980</v>
      </c>
      <c r="B985" s="27" t="s">
        <v>23</v>
      </c>
      <c r="C985" s="27" t="s">
        <v>24</v>
      </c>
      <c r="D985" s="27" t="s">
        <v>25</v>
      </c>
      <c r="E985" s="27" t="s">
        <v>26</v>
      </c>
      <c r="F985" s="91" t="s">
        <v>971</v>
      </c>
      <c r="G985" s="91" t="s">
        <v>1032</v>
      </c>
      <c r="H985" s="91" t="s">
        <v>227</v>
      </c>
      <c r="I985" s="91">
        <v>6</v>
      </c>
      <c r="J985" s="91" t="s">
        <v>973</v>
      </c>
      <c r="K985" s="27" t="s">
        <v>31</v>
      </c>
      <c r="L985" s="91">
        <v>6</v>
      </c>
      <c r="M985" s="27">
        <f t="shared" si="39"/>
        <v>780</v>
      </c>
      <c r="N985" s="179"/>
      <c r="O985" s="24" t="s">
        <v>32</v>
      </c>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row>
    <row r="986" s="276" customFormat="1" customHeight="1" spans="1:44">
      <c r="A986" s="27">
        <v>981</v>
      </c>
      <c r="B986" s="27" t="s">
        <v>23</v>
      </c>
      <c r="C986" s="27" t="s">
        <v>24</v>
      </c>
      <c r="D986" s="27" t="s">
        <v>25</v>
      </c>
      <c r="E986" s="27" t="s">
        <v>26</v>
      </c>
      <c r="F986" s="91" t="s">
        <v>971</v>
      </c>
      <c r="G986" s="91" t="s">
        <v>1033</v>
      </c>
      <c r="H986" s="91" t="s">
        <v>51</v>
      </c>
      <c r="I986" s="91">
        <v>5</v>
      </c>
      <c r="J986" s="91" t="s">
        <v>973</v>
      </c>
      <c r="K986" s="27" t="s">
        <v>31</v>
      </c>
      <c r="L986" s="91">
        <v>5</v>
      </c>
      <c r="M986" s="27">
        <f>L986*312</f>
        <v>1560</v>
      </c>
      <c r="N986" s="179"/>
      <c r="O986" s="24" t="s">
        <v>32</v>
      </c>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row>
    <row r="987" s="276" customFormat="1" customHeight="1" spans="1:44">
      <c r="A987" s="27">
        <v>982</v>
      </c>
      <c r="B987" s="27" t="s">
        <v>23</v>
      </c>
      <c r="C987" s="27" t="s">
        <v>24</v>
      </c>
      <c r="D987" s="27" t="s">
        <v>25</v>
      </c>
      <c r="E987" s="27" t="s">
        <v>26</v>
      </c>
      <c r="F987" s="91" t="s">
        <v>971</v>
      </c>
      <c r="G987" s="91" t="s">
        <v>1034</v>
      </c>
      <c r="H987" s="91" t="s">
        <v>227</v>
      </c>
      <c r="I987" s="91">
        <v>2</v>
      </c>
      <c r="J987" s="91" t="s">
        <v>973</v>
      </c>
      <c r="K987" s="27" t="s">
        <v>31</v>
      </c>
      <c r="L987" s="91">
        <v>2</v>
      </c>
      <c r="M987" s="27">
        <f t="shared" ref="M987:M1018" si="40">L987*130</f>
        <v>260</v>
      </c>
      <c r="N987" s="179"/>
      <c r="O987" s="24" t="s">
        <v>32</v>
      </c>
      <c r="P987" s="179"/>
      <c r="Q987" s="179"/>
      <c r="R987" s="179"/>
      <c r="S987" s="179"/>
      <c r="T987" s="179"/>
      <c r="U987" s="179"/>
      <c r="V987" s="179"/>
      <c r="W987" s="179"/>
      <c r="X987" s="179"/>
      <c r="Y987" s="179"/>
      <c r="Z987" s="179"/>
      <c r="AA987" s="179"/>
      <c r="AB987" s="179"/>
      <c r="AC987" s="179"/>
      <c r="AD987" s="179"/>
      <c r="AE987" s="179"/>
      <c r="AF987" s="179"/>
      <c r="AG987" s="179"/>
      <c r="AH987" s="179"/>
      <c r="AI987" s="179"/>
      <c r="AJ987" s="179"/>
      <c r="AK987" s="179"/>
      <c r="AL987" s="179"/>
      <c r="AM987" s="179"/>
      <c r="AN987" s="179"/>
      <c r="AO987" s="179"/>
      <c r="AP987" s="179"/>
      <c r="AQ987" s="179"/>
      <c r="AR987" s="179"/>
    </row>
    <row r="988" s="276" customFormat="1" customHeight="1" spans="1:44">
      <c r="A988" s="27">
        <v>983</v>
      </c>
      <c r="B988" s="27" t="s">
        <v>23</v>
      </c>
      <c r="C988" s="27" t="s">
        <v>24</v>
      </c>
      <c r="D988" s="27" t="s">
        <v>25</v>
      </c>
      <c r="E988" s="27" t="s">
        <v>26</v>
      </c>
      <c r="F988" s="91" t="s">
        <v>971</v>
      </c>
      <c r="G988" s="91" t="s">
        <v>1035</v>
      </c>
      <c r="H988" s="91" t="s">
        <v>227</v>
      </c>
      <c r="I988" s="91">
        <v>3</v>
      </c>
      <c r="J988" s="91" t="s">
        <v>973</v>
      </c>
      <c r="K988" s="27" t="s">
        <v>31</v>
      </c>
      <c r="L988" s="91">
        <v>3</v>
      </c>
      <c r="M988" s="27">
        <f t="shared" si="40"/>
        <v>390</v>
      </c>
      <c r="N988" s="179"/>
      <c r="O988" s="24" t="s">
        <v>32</v>
      </c>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row>
    <row r="989" s="276" customFormat="1" customHeight="1" spans="1:44">
      <c r="A989" s="27">
        <v>984</v>
      </c>
      <c r="B989" s="27" t="s">
        <v>23</v>
      </c>
      <c r="C989" s="27" t="s">
        <v>24</v>
      </c>
      <c r="D989" s="27" t="s">
        <v>25</v>
      </c>
      <c r="E989" s="27" t="s">
        <v>26</v>
      </c>
      <c r="F989" s="91" t="s">
        <v>971</v>
      </c>
      <c r="G989" s="91" t="s">
        <v>1036</v>
      </c>
      <c r="H989" s="91" t="s">
        <v>227</v>
      </c>
      <c r="I989" s="91">
        <v>4</v>
      </c>
      <c r="J989" s="91" t="s">
        <v>973</v>
      </c>
      <c r="K989" s="27" t="s">
        <v>31</v>
      </c>
      <c r="L989" s="91">
        <v>4</v>
      </c>
      <c r="M989" s="27">
        <f t="shared" si="40"/>
        <v>520</v>
      </c>
      <c r="N989" s="179"/>
      <c r="O989" s="24" t="s">
        <v>32</v>
      </c>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row>
    <row r="990" s="276" customFormat="1" customHeight="1" spans="1:44">
      <c r="A990" s="27">
        <v>985</v>
      </c>
      <c r="B990" s="27" t="s">
        <v>23</v>
      </c>
      <c r="C990" s="27" t="s">
        <v>24</v>
      </c>
      <c r="D990" s="27" t="s">
        <v>25</v>
      </c>
      <c r="E990" s="27" t="s">
        <v>26</v>
      </c>
      <c r="F990" s="91" t="s">
        <v>971</v>
      </c>
      <c r="G990" s="91" t="s">
        <v>1037</v>
      </c>
      <c r="H990" s="91" t="s">
        <v>227</v>
      </c>
      <c r="I990" s="91">
        <v>2</v>
      </c>
      <c r="J990" s="91" t="s">
        <v>973</v>
      </c>
      <c r="K990" s="27" t="s">
        <v>31</v>
      </c>
      <c r="L990" s="91">
        <v>2</v>
      </c>
      <c r="M990" s="27">
        <f t="shared" si="40"/>
        <v>260</v>
      </c>
      <c r="N990" s="179"/>
      <c r="O990" s="24" t="s">
        <v>32</v>
      </c>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row>
    <row r="991" s="276" customFormat="1" customHeight="1" spans="1:44">
      <c r="A991" s="27">
        <v>986</v>
      </c>
      <c r="B991" s="27" t="s">
        <v>23</v>
      </c>
      <c r="C991" s="27" t="s">
        <v>24</v>
      </c>
      <c r="D991" s="27" t="s">
        <v>25</v>
      </c>
      <c r="E991" s="27" t="s">
        <v>26</v>
      </c>
      <c r="F991" s="91" t="s">
        <v>971</v>
      </c>
      <c r="G991" s="91" t="s">
        <v>1038</v>
      </c>
      <c r="H991" s="91" t="s">
        <v>227</v>
      </c>
      <c r="I991" s="91">
        <v>4</v>
      </c>
      <c r="J991" s="91" t="s">
        <v>973</v>
      </c>
      <c r="K991" s="27" t="s">
        <v>31</v>
      </c>
      <c r="L991" s="91">
        <v>4</v>
      </c>
      <c r="M991" s="27">
        <f t="shared" si="40"/>
        <v>520</v>
      </c>
      <c r="N991" s="179"/>
      <c r="O991" s="24" t="s">
        <v>32</v>
      </c>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row>
    <row r="992" s="276" customFormat="1" customHeight="1" spans="1:44">
      <c r="A992" s="27">
        <v>987</v>
      </c>
      <c r="B992" s="27" t="s">
        <v>23</v>
      </c>
      <c r="C992" s="27" t="s">
        <v>24</v>
      </c>
      <c r="D992" s="27" t="s">
        <v>25</v>
      </c>
      <c r="E992" s="27" t="s">
        <v>26</v>
      </c>
      <c r="F992" s="91" t="s">
        <v>971</v>
      </c>
      <c r="G992" s="91" t="s">
        <v>1039</v>
      </c>
      <c r="H992" s="91" t="s">
        <v>227</v>
      </c>
      <c r="I992" s="91">
        <v>4</v>
      </c>
      <c r="J992" s="91" t="s">
        <v>973</v>
      </c>
      <c r="K992" s="27" t="s">
        <v>31</v>
      </c>
      <c r="L992" s="91">
        <v>4</v>
      </c>
      <c r="M992" s="27">
        <f t="shared" si="40"/>
        <v>520</v>
      </c>
      <c r="N992" s="179"/>
      <c r="O992" s="24" t="s">
        <v>32</v>
      </c>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row>
    <row r="993" s="276" customFormat="1" customHeight="1" spans="1:44">
      <c r="A993" s="27">
        <v>988</v>
      </c>
      <c r="B993" s="27" t="s">
        <v>23</v>
      </c>
      <c r="C993" s="27" t="s">
        <v>24</v>
      </c>
      <c r="D993" s="27" t="s">
        <v>25</v>
      </c>
      <c r="E993" s="27" t="s">
        <v>26</v>
      </c>
      <c r="F993" s="91" t="s">
        <v>971</v>
      </c>
      <c r="G993" s="91" t="s">
        <v>1040</v>
      </c>
      <c r="H993" s="91" t="s">
        <v>227</v>
      </c>
      <c r="I993" s="91">
        <v>5</v>
      </c>
      <c r="J993" s="91" t="s">
        <v>973</v>
      </c>
      <c r="K993" s="27" t="s">
        <v>31</v>
      </c>
      <c r="L993" s="91">
        <v>5</v>
      </c>
      <c r="M993" s="27">
        <f t="shared" si="40"/>
        <v>650</v>
      </c>
      <c r="N993" s="179"/>
      <c r="O993" s="24" t="s">
        <v>32</v>
      </c>
      <c r="P993" s="179"/>
      <c r="Q993" s="179"/>
      <c r="R993" s="179"/>
      <c r="S993" s="179"/>
      <c r="T993" s="179"/>
      <c r="U993" s="179"/>
      <c r="V993" s="179"/>
      <c r="W993" s="179"/>
      <c r="X993" s="179"/>
      <c r="Y993" s="179"/>
      <c r="Z993" s="179"/>
      <c r="AA993" s="179"/>
      <c r="AB993" s="179"/>
      <c r="AC993" s="179"/>
      <c r="AD993" s="179"/>
      <c r="AE993" s="179"/>
      <c r="AF993" s="179"/>
      <c r="AG993" s="179"/>
      <c r="AH993" s="179"/>
      <c r="AI993" s="179"/>
      <c r="AJ993" s="179"/>
      <c r="AK993" s="179"/>
      <c r="AL993" s="179"/>
      <c r="AM993" s="179"/>
      <c r="AN993" s="179"/>
      <c r="AO993" s="179"/>
      <c r="AP993" s="179"/>
      <c r="AQ993" s="179"/>
      <c r="AR993" s="179"/>
    </row>
    <row r="994" s="276" customFormat="1" customHeight="1" spans="1:44">
      <c r="A994" s="27">
        <v>989</v>
      </c>
      <c r="B994" s="27" t="s">
        <v>23</v>
      </c>
      <c r="C994" s="27" t="s">
        <v>24</v>
      </c>
      <c r="D994" s="27" t="s">
        <v>25</v>
      </c>
      <c r="E994" s="27" t="s">
        <v>26</v>
      </c>
      <c r="F994" s="91" t="s">
        <v>971</v>
      </c>
      <c r="G994" s="91" t="s">
        <v>1041</v>
      </c>
      <c r="H994" s="91" t="s">
        <v>227</v>
      </c>
      <c r="I994" s="91">
        <v>6</v>
      </c>
      <c r="J994" s="91" t="s">
        <v>973</v>
      </c>
      <c r="K994" s="27" t="s">
        <v>31</v>
      </c>
      <c r="L994" s="91">
        <v>6</v>
      </c>
      <c r="M994" s="27">
        <f t="shared" si="40"/>
        <v>780</v>
      </c>
      <c r="N994" s="179"/>
      <c r="O994" s="24" t="s">
        <v>32</v>
      </c>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row>
    <row r="995" s="276" customFormat="1" customHeight="1" spans="1:44">
      <c r="A995" s="27">
        <v>990</v>
      </c>
      <c r="B995" s="27" t="s">
        <v>23</v>
      </c>
      <c r="C995" s="27" t="s">
        <v>24</v>
      </c>
      <c r="D995" s="27" t="s">
        <v>25</v>
      </c>
      <c r="E995" s="27" t="s">
        <v>26</v>
      </c>
      <c r="F995" s="91" t="s">
        <v>971</v>
      </c>
      <c r="G995" s="91" t="s">
        <v>1042</v>
      </c>
      <c r="H995" s="91" t="s">
        <v>227</v>
      </c>
      <c r="I995" s="91">
        <v>5</v>
      </c>
      <c r="J995" s="91" t="s">
        <v>973</v>
      </c>
      <c r="K995" s="27" t="s">
        <v>31</v>
      </c>
      <c r="L995" s="91">
        <v>5</v>
      </c>
      <c r="M995" s="27">
        <f t="shared" si="40"/>
        <v>650</v>
      </c>
      <c r="N995" s="179"/>
      <c r="O995" s="24" t="s">
        <v>32</v>
      </c>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row>
    <row r="996" s="276" customFormat="1" customHeight="1" spans="1:44">
      <c r="A996" s="27">
        <v>991</v>
      </c>
      <c r="B996" s="27" t="s">
        <v>23</v>
      </c>
      <c r="C996" s="27" t="s">
        <v>24</v>
      </c>
      <c r="D996" s="27" t="s">
        <v>25</v>
      </c>
      <c r="E996" s="27" t="s">
        <v>26</v>
      </c>
      <c r="F996" s="91" t="s">
        <v>971</v>
      </c>
      <c r="G996" s="91" t="s">
        <v>1043</v>
      </c>
      <c r="H996" s="91" t="s">
        <v>227</v>
      </c>
      <c r="I996" s="91">
        <v>5</v>
      </c>
      <c r="J996" s="91" t="s">
        <v>973</v>
      </c>
      <c r="K996" s="27" t="s">
        <v>31</v>
      </c>
      <c r="L996" s="91">
        <v>5</v>
      </c>
      <c r="M996" s="27">
        <f t="shared" si="40"/>
        <v>650</v>
      </c>
      <c r="N996" s="179"/>
      <c r="O996" s="24" t="s">
        <v>32</v>
      </c>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row>
    <row r="997" s="276" customFormat="1" customHeight="1" spans="1:44">
      <c r="A997" s="27">
        <v>992</v>
      </c>
      <c r="B997" s="27" t="s">
        <v>23</v>
      </c>
      <c r="C997" s="27" t="s">
        <v>24</v>
      </c>
      <c r="D997" s="27" t="s">
        <v>25</v>
      </c>
      <c r="E997" s="27" t="s">
        <v>26</v>
      </c>
      <c r="F997" s="91" t="s">
        <v>971</v>
      </c>
      <c r="G997" s="91" t="s">
        <v>1044</v>
      </c>
      <c r="H997" s="91" t="s">
        <v>227</v>
      </c>
      <c r="I997" s="91">
        <v>3</v>
      </c>
      <c r="J997" s="91" t="s">
        <v>973</v>
      </c>
      <c r="K997" s="27" t="s">
        <v>31</v>
      </c>
      <c r="L997" s="91">
        <v>3</v>
      </c>
      <c r="M997" s="27">
        <f t="shared" si="40"/>
        <v>390</v>
      </c>
      <c r="N997" s="179"/>
      <c r="O997" s="24" t="s">
        <v>32</v>
      </c>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row>
    <row r="998" s="276" customFormat="1" customHeight="1" spans="1:44">
      <c r="A998" s="27">
        <v>993</v>
      </c>
      <c r="B998" s="27" t="s">
        <v>23</v>
      </c>
      <c r="C998" s="27" t="s">
        <v>24</v>
      </c>
      <c r="D998" s="27" t="s">
        <v>25</v>
      </c>
      <c r="E998" s="27" t="s">
        <v>26</v>
      </c>
      <c r="F998" s="91" t="s">
        <v>971</v>
      </c>
      <c r="G998" s="91" t="s">
        <v>1045</v>
      </c>
      <c r="H998" s="91" t="s">
        <v>194</v>
      </c>
      <c r="I998" s="91">
        <v>4</v>
      </c>
      <c r="J998" s="91" t="s">
        <v>973</v>
      </c>
      <c r="K998" s="27" t="s">
        <v>31</v>
      </c>
      <c r="L998" s="91">
        <v>4</v>
      </c>
      <c r="M998" s="27">
        <f t="shared" si="40"/>
        <v>520</v>
      </c>
      <c r="N998" s="179"/>
      <c r="O998" s="24" t="s">
        <v>32</v>
      </c>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row>
    <row r="999" s="276" customFormat="1" customHeight="1" spans="1:44">
      <c r="A999" s="27">
        <v>994</v>
      </c>
      <c r="B999" s="27" t="s">
        <v>23</v>
      </c>
      <c r="C999" s="27" t="s">
        <v>24</v>
      </c>
      <c r="D999" s="27" t="s">
        <v>25</v>
      </c>
      <c r="E999" s="27" t="s">
        <v>26</v>
      </c>
      <c r="F999" s="91" t="s">
        <v>971</v>
      </c>
      <c r="G999" s="91" t="s">
        <v>1046</v>
      </c>
      <c r="H999" s="91" t="s">
        <v>194</v>
      </c>
      <c r="I999" s="91">
        <v>2</v>
      </c>
      <c r="J999" s="91" t="s">
        <v>973</v>
      </c>
      <c r="K999" s="27" t="s">
        <v>31</v>
      </c>
      <c r="L999" s="91">
        <v>2</v>
      </c>
      <c r="M999" s="27">
        <f t="shared" si="40"/>
        <v>260</v>
      </c>
      <c r="N999" s="179"/>
      <c r="O999" s="24" t="s">
        <v>32</v>
      </c>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row>
    <row r="1000" s="276" customFormat="1" customHeight="1" spans="1:44">
      <c r="A1000" s="27">
        <v>995</v>
      </c>
      <c r="B1000" s="27" t="s">
        <v>23</v>
      </c>
      <c r="C1000" s="27" t="s">
        <v>24</v>
      </c>
      <c r="D1000" s="27" t="s">
        <v>25</v>
      </c>
      <c r="E1000" s="27" t="s">
        <v>26</v>
      </c>
      <c r="F1000" s="91" t="s">
        <v>971</v>
      </c>
      <c r="G1000" s="91" t="s">
        <v>1047</v>
      </c>
      <c r="H1000" s="91" t="s">
        <v>194</v>
      </c>
      <c r="I1000" s="91">
        <v>4</v>
      </c>
      <c r="J1000" s="91" t="s">
        <v>973</v>
      </c>
      <c r="K1000" s="27" t="s">
        <v>31</v>
      </c>
      <c r="L1000" s="91">
        <v>4</v>
      </c>
      <c r="M1000" s="27">
        <f t="shared" si="40"/>
        <v>520</v>
      </c>
      <c r="N1000" s="179"/>
      <c r="O1000" s="24" t="s">
        <v>32</v>
      </c>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row>
    <row r="1001" s="276" customFormat="1" customHeight="1" spans="1:44">
      <c r="A1001" s="27">
        <v>996</v>
      </c>
      <c r="B1001" s="27" t="s">
        <v>23</v>
      </c>
      <c r="C1001" s="27" t="s">
        <v>24</v>
      </c>
      <c r="D1001" s="27" t="s">
        <v>25</v>
      </c>
      <c r="E1001" s="27" t="s">
        <v>26</v>
      </c>
      <c r="F1001" s="91" t="s">
        <v>971</v>
      </c>
      <c r="G1001" s="91" t="s">
        <v>1048</v>
      </c>
      <c r="H1001" s="91" t="s">
        <v>194</v>
      </c>
      <c r="I1001" s="91">
        <v>5</v>
      </c>
      <c r="J1001" s="91" t="s">
        <v>973</v>
      </c>
      <c r="K1001" s="27" t="s">
        <v>31</v>
      </c>
      <c r="L1001" s="91">
        <v>5</v>
      </c>
      <c r="M1001" s="27">
        <f t="shared" si="40"/>
        <v>650</v>
      </c>
      <c r="N1001" s="179"/>
      <c r="O1001" s="24" t="s">
        <v>32</v>
      </c>
      <c r="P1001" s="179"/>
      <c r="Q1001" s="179"/>
      <c r="R1001" s="179"/>
      <c r="S1001" s="179"/>
      <c r="T1001" s="179"/>
      <c r="U1001" s="179"/>
      <c r="V1001" s="179"/>
      <c r="W1001" s="179"/>
      <c r="X1001" s="179"/>
      <c r="Y1001" s="179"/>
      <c r="Z1001" s="179"/>
      <c r="AA1001" s="179"/>
      <c r="AB1001" s="179"/>
      <c r="AC1001" s="179"/>
      <c r="AD1001" s="179"/>
      <c r="AE1001" s="179"/>
      <c r="AF1001" s="179"/>
      <c r="AG1001" s="179"/>
      <c r="AH1001" s="179"/>
      <c r="AI1001" s="179"/>
      <c r="AJ1001" s="179"/>
      <c r="AK1001" s="179"/>
      <c r="AL1001" s="179"/>
      <c r="AM1001" s="179"/>
      <c r="AN1001" s="179"/>
      <c r="AO1001" s="179"/>
      <c r="AP1001" s="179"/>
      <c r="AQ1001" s="179"/>
      <c r="AR1001" s="179"/>
    </row>
    <row r="1002" s="276" customFormat="1" customHeight="1" spans="1:44">
      <c r="A1002" s="27">
        <v>997</v>
      </c>
      <c r="B1002" s="27" t="s">
        <v>23</v>
      </c>
      <c r="C1002" s="27" t="s">
        <v>24</v>
      </c>
      <c r="D1002" s="27" t="s">
        <v>25</v>
      </c>
      <c r="E1002" s="27" t="s">
        <v>26</v>
      </c>
      <c r="F1002" s="91" t="s">
        <v>971</v>
      </c>
      <c r="G1002" s="91" t="s">
        <v>1049</v>
      </c>
      <c r="H1002" s="91" t="s">
        <v>227</v>
      </c>
      <c r="I1002" s="91">
        <v>3</v>
      </c>
      <c r="J1002" s="91" t="s">
        <v>973</v>
      </c>
      <c r="K1002" s="27" t="s">
        <v>31</v>
      </c>
      <c r="L1002" s="91">
        <v>3</v>
      </c>
      <c r="M1002" s="27">
        <f t="shared" si="40"/>
        <v>390</v>
      </c>
      <c r="N1002" s="179"/>
      <c r="O1002" s="24" t="s">
        <v>32</v>
      </c>
      <c r="P1002" s="179"/>
      <c r="Q1002" s="179"/>
      <c r="R1002" s="179"/>
      <c r="S1002" s="179"/>
      <c r="T1002" s="179"/>
      <c r="U1002" s="179"/>
      <c r="V1002" s="179"/>
      <c r="W1002" s="179"/>
      <c r="X1002" s="179"/>
      <c r="Y1002" s="179"/>
      <c r="Z1002" s="179"/>
      <c r="AA1002" s="179"/>
      <c r="AB1002" s="179"/>
      <c r="AC1002" s="179"/>
      <c r="AD1002" s="179"/>
      <c r="AE1002" s="179"/>
      <c r="AF1002" s="179"/>
      <c r="AG1002" s="179"/>
      <c r="AH1002" s="179"/>
      <c r="AI1002" s="179"/>
      <c r="AJ1002" s="179"/>
      <c r="AK1002" s="179"/>
      <c r="AL1002" s="179"/>
      <c r="AM1002" s="179"/>
      <c r="AN1002" s="179"/>
      <c r="AO1002" s="179"/>
      <c r="AP1002" s="179"/>
      <c r="AQ1002" s="179"/>
      <c r="AR1002" s="179"/>
    </row>
    <row r="1003" s="276" customFormat="1" customHeight="1" spans="1:44">
      <c r="A1003" s="27">
        <v>998</v>
      </c>
      <c r="B1003" s="27" t="s">
        <v>23</v>
      </c>
      <c r="C1003" s="27" t="s">
        <v>24</v>
      </c>
      <c r="D1003" s="27" t="s">
        <v>25</v>
      </c>
      <c r="E1003" s="27" t="s">
        <v>26</v>
      </c>
      <c r="F1003" s="91" t="s">
        <v>971</v>
      </c>
      <c r="G1003" s="91" t="s">
        <v>1050</v>
      </c>
      <c r="H1003" s="91" t="s">
        <v>194</v>
      </c>
      <c r="I1003" s="91">
        <v>5</v>
      </c>
      <c r="J1003" s="91" t="s">
        <v>973</v>
      </c>
      <c r="K1003" s="27" t="s">
        <v>31</v>
      </c>
      <c r="L1003" s="91">
        <v>5</v>
      </c>
      <c r="M1003" s="27">
        <f t="shared" si="40"/>
        <v>650</v>
      </c>
      <c r="N1003" s="179"/>
      <c r="O1003" s="24" t="s">
        <v>32</v>
      </c>
      <c r="P1003" s="179"/>
      <c r="Q1003" s="179"/>
      <c r="R1003" s="179"/>
      <c r="S1003" s="179"/>
      <c r="T1003" s="179"/>
      <c r="U1003" s="179"/>
      <c r="V1003" s="179"/>
      <c r="W1003" s="179"/>
      <c r="X1003" s="179"/>
      <c r="Y1003" s="179"/>
      <c r="Z1003" s="179"/>
      <c r="AA1003" s="179"/>
      <c r="AB1003" s="179"/>
      <c r="AC1003" s="179"/>
      <c r="AD1003" s="179"/>
      <c r="AE1003" s="179"/>
      <c r="AF1003" s="179"/>
      <c r="AG1003" s="179"/>
      <c r="AH1003" s="179"/>
      <c r="AI1003" s="179"/>
      <c r="AJ1003" s="179"/>
      <c r="AK1003" s="179"/>
      <c r="AL1003" s="179"/>
      <c r="AM1003" s="179"/>
      <c r="AN1003" s="179"/>
      <c r="AO1003" s="179"/>
      <c r="AP1003" s="179"/>
      <c r="AQ1003" s="179"/>
      <c r="AR1003" s="179"/>
    </row>
    <row r="1004" s="276" customFormat="1" customHeight="1" spans="1:44">
      <c r="A1004" s="27">
        <v>999</v>
      </c>
      <c r="B1004" s="27" t="s">
        <v>23</v>
      </c>
      <c r="C1004" s="27" t="s">
        <v>24</v>
      </c>
      <c r="D1004" s="27" t="s">
        <v>25</v>
      </c>
      <c r="E1004" s="27" t="s">
        <v>26</v>
      </c>
      <c r="F1004" s="91" t="s">
        <v>971</v>
      </c>
      <c r="G1004" s="91" t="s">
        <v>1051</v>
      </c>
      <c r="H1004" s="91" t="s">
        <v>194</v>
      </c>
      <c r="I1004" s="91">
        <v>4</v>
      </c>
      <c r="J1004" s="91" t="s">
        <v>973</v>
      </c>
      <c r="K1004" s="27" t="s">
        <v>31</v>
      </c>
      <c r="L1004" s="91">
        <v>4</v>
      </c>
      <c r="M1004" s="27">
        <f t="shared" si="40"/>
        <v>520</v>
      </c>
      <c r="N1004" s="179"/>
      <c r="O1004" s="24" t="s">
        <v>32</v>
      </c>
      <c r="P1004" s="179"/>
      <c r="Q1004" s="179"/>
      <c r="R1004" s="179"/>
      <c r="S1004" s="179"/>
      <c r="T1004" s="179"/>
      <c r="U1004" s="179"/>
      <c r="V1004" s="179"/>
      <c r="W1004" s="179"/>
      <c r="X1004" s="179"/>
      <c r="Y1004" s="179"/>
      <c r="Z1004" s="179"/>
      <c r="AA1004" s="179"/>
      <c r="AB1004" s="179"/>
      <c r="AC1004" s="179"/>
      <c r="AD1004" s="179"/>
      <c r="AE1004" s="179"/>
      <c r="AF1004" s="179"/>
      <c r="AG1004" s="179"/>
      <c r="AH1004" s="179"/>
      <c r="AI1004" s="179"/>
      <c r="AJ1004" s="179"/>
      <c r="AK1004" s="179"/>
      <c r="AL1004" s="179"/>
      <c r="AM1004" s="179"/>
      <c r="AN1004" s="179"/>
      <c r="AO1004" s="179"/>
      <c r="AP1004" s="179"/>
      <c r="AQ1004" s="179"/>
      <c r="AR1004" s="179"/>
    </row>
    <row r="1005" s="276" customFormat="1" customHeight="1" spans="1:44">
      <c r="A1005" s="27">
        <v>1000</v>
      </c>
      <c r="B1005" s="27" t="s">
        <v>23</v>
      </c>
      <c r="C1005" s="27" t="s">
        <v>24</v>
      </c>
      <c r="D1005" s="27" t="s">
        <v>25</v>
      </c>
      <c r="E1005" s="27" t="s">
        <v>26</v>
      </c>
      <c r="F1005" s="91" t="s">
        <v>971</v>
      </c>
      <c r="G1005" s="91" t="s">
        <v>1052</v>
      </c>
      <c r="H1005" s="91" t="s">
        <v>194</v>
      </c>
      <c r="I1005" s="91">
        <v>5</v>
      </c>
      <c r="J1005" s="91" t="s">
        <v>973</v>
      </c>
      <c r="K1005" s="27" t="s">
        <v>31</v>
      </c>
      <c r="L1005" s="91">
        <v>5</v>
      </c>
      <c r="M1005" s="27">
        <f t="shared" si="40"/>
        <v>650</v>
      </c>
      <c r="N1005" s="179"/>
      <c r="O1005" s="24" t="s">
        <v>32</v>
      </c>
      <c r="P1005" s="179"/>
      <c r="Q1005" s="179"/>
      <c r="R1005" s="179"/>
      <c r="S1005" s="179"/>
      <c r="T1005" s="179"/>
      <c r="U1005" s="179"/>
      <c r="V1005" s="179"/>
      <c r="W1005" s="179"/>
      <c r="X1005" s="179"/>
      <c r="Y1005" s="179"/>
      <c r="Z1005" s="179"/>
      <c r="AA1005" s="179"/>
      <c r="AB1005" s="179"/>
      <c r="AC1005" s="179"/>
      <c r="AD1005" s="179"/>
      <c r="AE1005" s="179"/>
      <c r="AF1005" s="179"/>
      <c r="AG1005" s="179"/>
      <c r="AH1005" s="179"/>
      <c r="AI1005" s="179"/>
      <c r="AJ1005" s="179"/>
      <c r="AK1005" s="179"/>
      <c r="AL1005" s="179"/>
      <c r="AM1005" s="179"/>
      <c r="AN1005" s="179"/>
      <c r="AO1005" s="179"/>
      <c r="AP1005" s="179"/>
      <c r="AQ1005" s="179"/>
      <c r="AR1005" s="179"/>
    </row>
    <row r="1006" s="276" customFormat="1" customHeight="1" spans="1:44">
      <c r="A1006" s="27">
        <v>1001</v>
      </c>
      <c r="B1006" s="27" t="s">
        <v>23</v>
      </c>
      <c r="C1006" s="27" t="s">
        <v>24</v>
      </c>
      <c r="D1006" s="27" t="s">
        <v>25</v>
      </c>
      <c r="E1006" s="27" t="s">
        <v>26</v>
      </c>
      <c r="F1006" s="91" t="s">
        <v>971</v>
      </c>
      <c r="G1006" s="91" t="s">
        <v>1053</v>
      </c>
      <c r="H1006" s="91" t="s">
        <v>194</v>
      </c>
      <c r="I1006" s="91">
        <v>3</v>
      </c>
      <c r="J1006" s="91" t="s">
        <v>973</v>
      </c>
      <c r="K1006" s="27" t="s">
        <v>31</v>
      </c>
      <c r="L1006" s="91">
        <v>3</v>
      </c>
      <c r="M1006" s="27">
        <f t="shared" si="40"/>
        <v>390</v>
      </c>
      <c r="N1006" s="179"/>
      <c r="O1006" s="24" t="s">
        <v>32</v>
      </c>
      <c r="P1006" s="179"/>
      <c r="Q1006" s="179"/>
      <c r="R1006" s="179"/>
      <c r="S1006" s="179"/>
      <c r="T1006" s="179"/>
      <c r="U1006" s="179"/>
      <c r="V1006" s="179"/>
      <c r="W1006" s="179"/>
      <c r="X1006" s="179"/>
      <c r="Y1006" s="179"/>
      <c r="Z1006" s="179"/>
      <c r="AA1006" s="179"/>
      <c r="AB1006" s="179"/>
      <c r="AC1006" s="179"/>
      <c r="AD1006" s="179"/>
      <c r="AE1006" s="179"/>
      <c r="AF1006" s="179"/>
      <c r="AG1006" s="179"/>
      <c r="AH1006" s="179"/>
      <c r="AI1006" s="179"/>
      <c r="AJ1006" s="179"/>
      <c r="AK1006" s="179"/>
      <c r="AL1006" s="179"/>
      <c r="AM1006" s="179"/>
      <c r="AN1006" s="179"/>
      <c r="AO1006" s="179"/>
      <c r="AP1006" s="179"/>
      <c r="AQ1006" s="179"/>
      <c r="AR1006" s="179"/>
    </row>
    <row r="1007" s="276" customFormat="1" customHeight="1" spans="1:44">
      <c r="A1007" s="27">
        <v>1002</v>
      </c>
      <c r="B1007" s="27" t="s">
        <v>23</v>
      </c>
      <c r="C1007" s="27" t="s">
        <v>24</v>
      </c>
      <c r="D1007" s="27" t="s">
        <v>25</v>
      </c>
      <c r="E1007" s="27" t="s">
        <v>26</v>
      </c>
      <c r="F1007" s="91" t="s">
        <v>971</v>
      </c>
      <c r="G1007" s="91" t="s">
        <v>1054</v>
      </c>
      <c r="H1007" s="91" t="s">
        <v>194</v>
      </c>
      <c r="I1007" s="91">
        <v>6</v>
      </c>
      <c r="J1007" s="91" t="s">
        <v>973</v>
      </c>
      <c r="K1007" s="27" t="s">
        <v>31</v>
      </c>
      <c r="L1007" s="91">
        <v>6</v>
      </c>
      <c r="M1007" s="27">
        <f t="shared" si="40"/>
        <v>780</v>
      </c>
      <c r="N1007" s="179"/>
      <c r="O1007" s="24" t="s">
        <v>32</v>
      </c>
      <c r="P1007" s="179"/>
      <c r="Q1007" s="179"/>
      <c r="R1007" s="179"/>
      <c r="S1007" s="179"/>
      <c r="T1007" s="179"/>
      <c r="U1007" s="179"/>
      <c r="V1007" s="179"/>
      <c r="W1007" s="179"/>
      <c r="X1007" s="179"/>
      <c r="Y1007" s="179"/>
      <c r="Z1007" s="179"/>
      <c r="AA1007" s="179"/>
      <c r="AB1007" s="179"/>
      <c r="AC1007" s="179"/>
      <c r="AD1007" s="179"/>
      <c r="AE1007" s="179"/>
      <c r="AF1007" s="179"/>
      <c r="AG1007" s="179"/>
      <c r="AH1007" s="179"/>
      <c r="AI1007" s="179"/>
      <c r="AJ1007" s="179"/>
      <c r="AK1007" s="179"/>
      <c r="AL1007" s="179"/>
      <c r="AM1007" s="179"/>
      <c r="AN1007" s="179"/>
      <c r="AO1007" s="179"/>
      <c r="AP1007" s="179"/>
      <c r="AQ1007" s="179"/>
      <c r="AR1007" s="179"/>
    </row>
    <row r="1008" s="276" customFormat="1" customHeight="1" spans="1:44">
      <c r="A1008" s="27">
        <v>1003</v>
      </c>
      <c r="B1008" s="27" t="s">
        <v>23</v>
      </c>
      <c r="C1008" s="27" t="s">
        <v>24</v>
      </c>
      <c r="D1008" s="27" t="s">
        <v>25</v>
      </c>
      <c r="E1008" s="27" t="s">
        <v>26</v>
      </c>
      <c r="F1008" s="91" t="s">
        <v>971</v>
      </c>
      <c r="G1008" s="91" t="s">
        <v>1055</v>
      </c>
      <c r="H1008" s="91" t="s">
        <v>194</v>
      </c>
      <c r="I1008" s="91">
        <v>4</v>
      </c>
      <c r="J1008" s="91" t="s">
        <v>973</v>
      </c>
      <c r="K1008" s="27" t="s">
        <v>31</v>
      </c>
      <c r="L1008" s="91">
        <v>4</v>
      </c>
      <c r="M1008" s="27">
        <f t="shared" si="40"/>
        <v>520</v>
      </c>
      <c r="N1008" s="179"/>
      <c r="O1008" s="24" t="s">
        <v>32</v>
      </c>
      <c r="P1008" s="179"/>
      <c r="Q1008" s="179"/>
      <c r="R1008" s="179"/>
      <c r="S1008" s="179"/>
      <c r="T1008" s="179"/>
      <c r="U1008" s="179"/>
      <c r="V1008" s="179"/>
      <c r="W1008" s="179"/>
      <c r="X1008" s="179"/>
      <c r="Y1008" s="179"/>
      <c r="Z1008" s="179"/>
      <c r="AA1008" s="179"/>
      <c r="AB1008" s="179"/>
      <c r="AC1008" s="179"/>
      <c r="AD1008" s="179"/>
      <c r="AE1008" s="179"/>
      <c r="AF1008" s="179"/>
      <c r="AG1008" s="179"/>
      <c r="AH1008" s="179"/>
      <c r="AI1008" s="179"/>
      <c r="AJ1008" s="179"/>
      <c r="AK1008" s="179"/>
      <c r="AL1008" s="179"/>
      <c r="AM1008" s="179"/>
      <c r="AN1008" s="179"/>
      <c r="AO1008" s="179"/>
      <c r="AP1008" s="179"/>
      <c r="AQ1008" s="179"/>
      <c r="AR1008" s="179"/>
    </row>
    <row r="1009" s="276" customFormat="1" customHeight="1" spans="1:44">
      <c r="A1009" s="27">
        <v>1004</v>
      </c>
      <c r="B1009" s="27" t="s">
        <v>23</v>
      </c>
      <c r="C1009" s="27" t="s">
        <v>24</v>
      </c>
      <c r="D1009" s="27" t="s">
        <v>25</v>
      </c>
      <c r="E1009" s="27" t="s">
        <v>26</v>
      </c>
      <c r="F1009" s="91" t="s">
        <v>971</v>
      </c>
      <c r="G1009" s="91" t="s">
        <v>1056</v>
      </c>
      <c r="H1009" s="91" t="s">
        <v>194</v>
      </c>
      <c r="I1009" s="91">
        <v>5</v>
      </c>
      <c r="J1009" s="91" t="s">
        <v>973</v>
      </c>
      <c r="K1009" s="27" t="s">
        <v>31</v>
      </c>
      <c r="L1009" s="91">
        <v>5</v>
      </c>
      <c r="M1009" s="27">
        <f t="shared" si="40"/>
        <v>650</v>
      </c>
      <c r="N1009" s="179"/>
      <c r="O1009" s="24" t="s">
        <v>32</v>
      </c>
      <c r="P1009" s="179"/>
      <c r="Q1009" s="179"/>
      <c r="R1009" s="179"/>
      <c r="S1009" s="179"/>
      <c r="T1009" s="179"/>
      <c r="U1009" s="179"/>
      <c r="V1009" s="179"/>
      <c r="W1009" s="179"/>
      <c r="X1009" s="179"/>
      <c r="Y1009" s="179"/>
      <c r="Z1009" s="179"/>
      <c r="AA1009" s="179"/>
      <c r="AB1009" s="179"/>
      <c r="AC1009" s="179"/>
      <c r="AD1009" s="179"/>
      <c r="AE1009" s="179"/>
      <c r="AF1009" s="179"/>
      <c r="AG1009" s="179"/>
      <c r="AH1009" s="179"/>
      <c r="AI1009" s="179"/>
      <c r="AJ1009" s="179"/>
      <c r="AK1009" s="179"/>
      <c r="AL1009" s="179"/>
      <c r="AM1009" s="179"/>
      <c r="AN1009" s="179"/>
      <c r="AO1009" s="179"/>
      <c r="AP1009" s="179"/>
      <c r="AQ1009" s="179"/>
      <c r="AR1009" s="179"/>
    </row>
    <row r="1010" s="276" customFormat="1" customHeight="1" spans="1:44">
      <c r="A1010" s="27">
        <v>1005</v>
      </c>
      <c r="B1010" s="27" t="s">
        <v>23</v>
      </c>
      <c r="C1010" s="27" t="s">
        <v>24</v>
      </c>
      <c r="D1010" s="27" t="s">
        <v>25</v>
      </c>
      <c r="E1010" s="27" t="s">
        <v>26</v>
      </c>
      <c r="F1010" s="91" t="s">
        <v>971</v>
      </c>
      <c r="G1010" s="91" t="s">
        <v>1057</v>
      </c>
      <c r="H1010" s="91" t="s">
        <v>194</v>
      </c>
      <c r="I1010" s="91">
        <v>3</v>
      </c>
      <c r="J1010" s="91" t="s">
        <v>973</v>
      </c>
      <c r="K1010" s="27" t="s">
        <v>31</v>
      </c>
      <c r="L1010" s="91">
        <v>3</v>
      </c>
      <c r="M1010" s="27">
        <f t="shared" si="40"/>
        <v>390</v>
      </c>
      <c r="N1010" s="179"/>
      <c r="O1010" s="24" t="s">
        <v>32</v>
      </c>
      <c r="P1010" s="179"/>
      <c r="Q1010" s="179"/>
      <c r="R1010" s="179"/>
      <c r="S1010" s="179"/>
      <c r="T1010" s="179"/>
      <c r="U1010" s="179"/>
      <c r="V1010" s="179"/>
      <c r="W1010" s="179"/>
      <c r="X1010" s="179"/>
      <c r="Y1010" s="179"/>
      <c r="Z1010" s="179"/>
      <c r="AA1010" s="179"/>
      <c r="AB1010" s="179"/>
      <c r="AC1010" s="179"/>
      <c r="AD1010" s="179"/>
      <c r="AE1010" s="179"/>
      <c r="AF1010" s="179"/>
      <c r="AG1010" s="179"/>
      <c r="AH1010" s="179"/>
      <c r="AI1010" s="179"/>
      <c r="AJ1010" s="179"/>
      <c r="AK1010" s="179"/>
      <c r="AL1010" s="179"/>
      <c r="AM1010" s="179"/>
      <c r="AN1010" s="179"/>
      <c r="AO1010" s="179"/>
      <c r="AP1010" s="179"/>
      <c r="AQ1010" s="179"/>
      <c r="AR1010" s="179"/>
    </row>
    <row r="1011" s="276" customFormat="1" customHeight="1" spans="1:44">
      <c r="A1011" s="27">
        <v>1006</v>
      </c>
      <c r="B1011" s="27" t="s">
        <v>23</v>
      </c>
      <c r="C1011" s="27" t="s">
        <v>24</v>
      </c>
      <c r="D1011" s="27" t="s">
        <v>25</v>
      </c>
      <c r="E1011" s="27" t="s">
        <v>26</v>
      </c>
      <c r="F1011" s="91" t="s">
        <v>971</v>
      </c>
      <c r="G1011" s="91" t="s">
        <v>1058</v>
      </c>
      <c r="H1011" s="91" t="s">
        <v>194</v>
      </c>
      <c r="I1011" s="91">
        <v>3</v>
      </c>
      <c r="J1011" s="91" t="s">
        <v>973</v>
      </c>
      <c r="K1011" s="27" t="s">
        <v>31</v>
      </c>
      <c r="L1011" s="91">
        <v>3</v>
      </c>
      <c r="M1011" s="27">
        <f t="shared" si="40"/>
        <v>390</v>
      </c>
      <c r="N1011" s="179"/>
      <c r="O1011" s="24" t="s">
        <v>32</v>
      </c>
      <c r="P1011" s="179"/>
      <c r="Q1011" s="179"/>
      <c r="R1011" s="179"/>
      <c r="S1011" s="179"/>
      <c r="T1011" s="179"/>
      <c r="U1011" s="179"/>
      <c r="V1011" s="179"/>
      <c r="W1011" s="179"/>
      <c r="X1011" s="179"/>
      <c r="Y1011" s="179"/>
      <c r="Z1011" s="179"/>
      <c r="AA1011" s="179"/>
      <c r="AB1011" s="179"/>
      <c r="AC1011" s="179"/>
      <c r="AD1011" s="179"/>
      <c r="AE1011" s="179"/>
      <c r="AF1011" s="179"/>
      <c r="AG1011" s="179"/>
      <c r="AH1011" s="179"/>
      <c r="AI1011" s="179"/>
      <c r="AJ1011" s="179"/>
      <c r="AK1011" s="179"/>
      <c r="AL1011" s="179"/>
      <c r="AM1011" s="179"/>
      <c r="AN1011" s="179"/>
      <c r="AO1011" s="179"/>
      <c r="AP1011" s="179"/>
      <c r="AQ1011" s="179"/>
      <c r="AR1011" s="179"/>
    </row>
    <row r="1012" s="276" customFormat="1" customHeight="1" spans="1:44">
      <c r="A1012" s="27">
        <v>1007</v>
      </c>
      <c r="B1012" s="27" t="s">
        <v>23</v>
      </c>
      <c r="C1012" s="27" t="s">
        <v>24</v>
      </c>
      <c r="D1012" s="27" t="s">
        <v>25</v>
      </c>
      <c r="E1012" s="27" t="s">
        <v>26</v>
      </c>
      <c r="F1012" s="91" t="s">
        <v>971</v>
      </c>
      <c r="G1012" s="91" t="s">
        <v>1059</v>
      </c>
      <c r="H1012" s="91" t="s">
        <v>227</v>
      </c>
      <c r="I1012" s="91">
        <v>6</v>
      </c>
      <c r="J1012" s="91" t="s">
        <v>973</v>
      </c>
      <c r="K1012" s="27" t="s">
        <v>31</v>
      </c>
      <c r="L1012" s="91">
        <v>6</v>
      </c>
      <c r="M1012" s="27">
        <f t="shared" si="40"/>
        <v>780</v>
      </c>
      <c r="N1012" s="179"/>
      <c r="O1012" s="24" t="s">
        <v>32</v>
      </c>
      <c r="P1012" s="179"/>
      <c r="Q1012" s="179"/>
      <c r="R1012" s="179"/>
      <c r="S1012" s="179"/>
      <c r="T1012" s="179"/>
      <c r="U1012" s="179"/>
      <c r="V1012" s="179"/>
      <c r="W1012" s="179"/>
      <c r="X1012" s="179"/>
      <c r="Y1012" s="179"/>
      <c r="Z1012" s="179"/>
      <c r="AA1012" s="179"/>
      <c r="AB1012" s="179"/>
      <c r="AC1012" s="179"/>
      <c r="AD1012" s="179"/>
      <c r="AE1012" s="179"/>
      <c r="AF1012" s="179"/>
      <c r="AG1012" s="179"/>
      <c r="AH1012" s="179"/>
      <c r="AI1012" s="179"/>
      <c r="AJ1012" s="179"/>
      <c r="AK1012" s="179"/>
      <c r="AL1012" s="179"/>
      <c r="AM1012" s="179"/>
      <c r="AN1012" s="179"/>
      <c r="AO1012" s="179"/>
      <c r="AP1012" s="179"/>
      <c r="AQ1012" s="179"/>
      <c r="AR1012" s="179"/>
    </row>
    <row r="1013" s="276" customFormat="1" customHeight="1" spans="1:44">
      <c r="A1013" s="27">
        <v>1008</v>
      </c>
      <c r="B1013" s="27" t="s">
        <v>23</v>
      </c>
      <c r="C1013" s="27" t="s">
        <v>24</v>
      </c>
      <c r="D1013" s="27" t="s">
        <v>25</v>
      </c>
      <c r="E1013" s="27" t="s">
        <v>26</v>
      </c>
      <c r="F1013" s="91" t="s">
        <v>971</v>
      </c>
      <c r="G1013" s="91" t="s">
        <v>1060</v>
      </c>
      <c r="H1013" s="91" t="s">
        <v>227</v>
      </c>
      <c r="I1013" s="91">
        <v>3</v>
      </c>
      <c r="J1013" s="91" t="s">
        <v>973</v>
      </c>
      <c r="K1013" s="27" t="s">
        <v>31</v>
      </c>
      <c r="L1013" s="91">
        <v>3</v>
      </c>
      <c r="M1013" s="27">
        <f t="shared" si="40"/>
        <v>390</v>
      </c>
      <c r="N1013" s="179"/>
      <c r="O1013" s="24" t="s">
        <v>32</v>
      </c>
      <c r="P1013" s="179"/>
      <c r="Q1013" s="179"/>
      <c r="R1013" s="179"/>
      <c r="S1013" s="179"/>
      <c r="T1013" s="179"/>
      <c r="U1013" s="179"/>
      <c r="V1013" s="179"/>
      <c r="W1013" s="179"/>
      <c r="X1013" s="179"/>
      <c r="Y1013" s="179"/>
      <c r="Z1013" s="179"/>
      <c r="AA1013" s="179"/>
      <c r="AB1013" s="179"/>
      <c r="AC1013" s="179"/>
      <c r="AD1013" s="179"/>
      <c r="AE1013" s="179"/>
      <c r="AF1013" s="179"/>
      <c r="AG1013" s="179"/>
      <c r="AH1013" s="179"/>
      <c r="AI1013" s="179"/>
      <c r="AJ1013" s="179"/>
      <c r="AK1013" s="179"/>
      <c r="AL1013" s="179"/>
      <c r="AM1013" s="179"/>
      <c r="AN1013" s="179"/>
      <c r="AO1013" s="179"/>
      <c r="AP1013" s="179"/>
      <c r="AQ1013" s="179"/>
      <c r="AR1013" s="179"/>
    </row>
    <row r="1014" s="276" customFormat="1" customHeight="1" spans="1:44">
      <c r="A1014" s="27">
        <v>1009</v>
      </c>
      <c r="B1014" s="27" t="s">
        <v>23</v>
      </c>
      <c r="C1014" s="27" t="s">
        <v>24</v>
      </c>
      <c r="D1014" s="27" t="s">
        <v>25</v>
      </c>
      <c r="E1014" s="27" t="s">
        <v>26</v>
      </c>
      <c r="F1014" s="91" t="s">
        <v>971</v>
      </c>
      <c r="G1014" s="91" t="s">
        <v>1061</v>
      </c>
      <c r="H1014" s="91" t="s">
        <v>194</v>
      </c>
      <c r="I1014" s="91">
        <v>5</v>
      </c>
      <c r="J1014" s="91" t="s">
        <v>973</v>
      </c>
      <c r="K1014" s="27" t="s">
        <v>31</v>
      </c>
      <c r="L1014" s="91">
        <v>5</v>
      </c>
      <c r="M1014" s="27">
        <f t="shared" si="40"/>
        <v>650</v>
      </c>
      <c r="N1014" s="179"/>
      <c r="O1014" s="24" t="s">
        <v>32</v>
      </c>
      <c r="P1014" s="179"/>
      <c r="Q1014" s="179"/>
      <c r="R1014" s="179"/>
      <c r="S1014" s="179"/>
      <c r="T1014" s="179"/>
      <c r="U1014" s="179"/>
      <c r="V1014" s="179"/>
      <c r="W1014" s="179"/>
      <c r="X1014" s="179"/>
      <c r="Y1014" s="179"/>
      <c r="Z1014" s="179"/>
      <c r="AA1014" s="179"/>
      <c r="AB1014" s="179"/>
      <c r="AC1014" s="179"/>
      <c r="AD1014" s="179"/>
      <c r="AE1014" s="179"/>
      <c r="AF1014" s="179"/>
      <c r="AG1014" s="179"/>
      <c r="AH1014" s="179"/>
      <c r="AI1014" s="179"/>
      <c r="AJ1014" s="179"/>
      <c r="AK1014" s="179"/>
      <c r="AL1014" s="179"/>
      <c r="AM1014" s="179"/>
      <c r="AN1014" s="179"/>
      <c r="AO1014" s="179"/>
      <c r="AP1014" s="179"/>
      <c r="AQ1014" s="179"/>
      <c r="AR1014" s="179"/>
    </row>
    <row r="1015" s="276" customFormat="1" customHeight="1" spans="1:44">
      <c r="A1015" s="27">
        <v>1010</v>
      </c>
      <c r="B1015" s="27" t="s">
        <v>23</v>
      </c>
      <c r="C1015" s="27" t="s">
        <v>24</v>
      </c>
      <c r="D1015" s="27" t="s">
        <v>25</v>
      </c>
      <c r="E1015" s="27" t="s">
        <v>26</v>
      </c>
      <c r="F1015" s="91" t="s">
        <v>971</v>
      </c>
      <c r="G1015" s="91" t="s">
        <v>1062</v>
      </c>
      <c r="H1015" s="91" t="s">
        <v>194</v>
      </c>
      <c r="I1015" s="91">
        <v>4</v>
      </c>
      <c r="J1015" s="91" t="s">
        <v>973</v>
      </c>
      <c r="K1015" s="27" t="s">
        <v>31</v>
      </c>
      <c r="L1015" s="91">
        <v>4</v>
      </c>
      <c r="M1015" s="27">
        <f t="shared" si="40"/>
        <v>520</v>
      </c>
      <c r="N1015" s="179"/>
      <c r="O1015" s="24" t="s">
        <v>32</v>
      </c>
      <c r="P1015" s="179"/>
      <c r="Q1015" s="179"/>
      <c r="R1015" s="179"/>
      <c r="S1015" s="179"/>
      <c r="T1015" s="179"/>
      <c r="U1015" s="179"/>
      <c r="V1015" s="179"/>
      <c r="W1015" s="179"/>
      <c r="X1015" s="179"/>
      <c r="Y1015" s="179"/>
      <c r="Z1015" s="179"/>
      <c r="AA1015" s="179"/>
      <c r="AB1015" s="179"/>
      <c r="AC1015" s="179"/>
      <c r="AD1015" s="179"/>
      <c r="AE1015" s="179"/>
      <c r="AF1015" s="179"/>
      <c r="AG1015" s="179"/>
      <c r="AH1015" s="179"/>
      <c r="AI1015" s="179"/>
      <c r="AJ1015" s="179"/>
      <c r="AK1015" s="179"/>
      <c r="AL1015" s="179"/>
      <c r="AM1015" s="179"/>
      <c r="AN1015" s="179"/>
      <c r="AO1015" s="179"/>
      <c r="AP1015" s="179"/>
      <c r="AQ1015" s="179"/>
      <c r="AR1015" s="179"/>
    </row>
    <row r="1016" s="276" customFormat="1" customHeight="1" spans="1:44">
      <c r="A1016" s="27">
        <v>1011</v>
      </c>
      <c r="B1016" s="27" t="s">
        <v>23</v>
      </c>
      <c r="C1016" s="27" t="s">
        <v>24</v>
      </c>
      <c r="D1016" s="27" t="s">
        <v>25</v>
      </c>
      <c r="E1016" s="27" t="s">
        <v>26</v>
      </c>
      <c r="F1016" s="91" t="s">
        <v>971</v>
      </c>
      <c r="G1016" s="91" t="s">
        <v>1063</v>
      </c>
      <c r="H1016" s="91" t="s">
        <v>194</v>
      </c>
      <c r="I1016" s="91">
        <v>7</v>
      </c>
      <c r="J1016" s="91" t="s">
        <v>973</v>
      </c>
      <c r="K1016" s="27" t="s">
        <v>31</v>
      </c>
      <c r="L1016" s="91">
        <v>7</v>
      </c>
      <c r="M1016" s="27">
        <f t="shared" si="40"/>
        <v>910</v>
      </c>
      <c r="N1016" s="179"/>
      <c r="O1016" s="24" t="s">
        <v>32</v>
      </c>
      <c r="P1016" s="179"/>
      <c r="Q1016" s="179"/>
      <c r="R1016" s="179"/>
      <c r="S1016" s="179"/>
      <c r="T1016" s="179"/>
      <c r="U1016" s="179"/>
      <c r="V1016" s="179"/>
      <c r="W1016" s="179"/>
      <c r="X1016" s="179"/>
      <c r="Y1016" s="179"/>
      <c r="Z1016" s="179"/>
      <c r="AA1016" s="179"/>
      <c r="AB1016" s="179"/>
      <c r="AC1016" s="179"/>
      <c r="AD1016" s="179"/>
      <c r="AE1016" s="179"/>
      <c r="AF1016" s="179"/>
      <c r="AG1016" s="179"/>
      <c r="AH1016" s="179"/>
      <c r="AI1016" s="179"/>
      <c r="AJ1016" s="179"/>
      <c r="AK1016" s="179"/>
      <c r="AL1016" s="179"/>
      <c r="AM1016" s="179"/>
      <c r="AN1016" s="179"/>
      <c r="AO1016" s="179"/>
      <c r="AP1016" s="179"/>
      <c r="AQ1016" s="179"/>
      <c r="AR1016" s="179"/>
    </row>
    <row r="1017" s="276" customFormat="1" customHeight="1" spans="1:44">
      <c r="A1017" s="27">
        <v>1012</v>
      </c>
      <c r="B1017" s="27" t="s">
        <v>23</v>
      </c>
      <c r="C1017" s="27" t="s">
        <v>24</v>
      </c>
      <c r="D1017" s="27" t="s">
        <v>25</v>
      </c>
      <c r="E1017" s="27" t="s">
        <v>26</v>
      </c>
      <c r="F1017" s="91" t="s">
        <v>971</v>
      </c>
      <c r="G1017" s="91" t="s">
        <v>1064</v>
      </c>
      <c r="H1017" s="91" t="s">
        <v>194</v>
      </c>
      <c r="I1017" s="91">
        <v>4</v>
      </c>
      <c r="J1017" s="91" t="s">
        <v>973</v>
      </c>
      <c r="K1017" s="27" t="s">
        <v>31</v>
      </c>
      <c r="L1017" s="91">
        <v>4</v>
      </c>
      <c r="M1017" s="27">
        <f t="shared" si="40"/>
        <v>520</v>
      </c>
      <c r="N1017" s="179"/>
      <c r="O1017" s="24" t="s">
        <v>32</v>
      </c>
      <c r="P1017" s="179"/>
      <c r="Q1017" s="179"/>
      <c r="R1017" s="179"/>
      <c r="S1017" s="179"/>
      <c r="T1017" s="179"/>
      <c r="U1017" s="179"/>
      <c r="V1017" s="179"/>
      <c r="W1017" s="179"/>
      <c r="X1017" s="179"/>
      <c r="Y1017" s="179"/>
      <c r="Z1017" s="179"/>
      <c r="AA1017" s="179"/>
      <c r="AB1017" s="179"/>
      <c r="AC1017" s="179"/>
      <c r="AD1017" s="179"/>
      <c r="AE1017" s="179"/>
      <c r="AF1017" s="179"/>
      <c r="AG1017" s="179"/>
      <c r="AH1017" s="179"/>
      <c r="AI1017" s="179"/>
      <c r="AJ1017" s="179"/>
      <c r="AK1017" s="179"/>
      <c r="AL1017" s="179"/>
      <c r="AM1017" s="179"/>
      <c r="AN1017" s="179"/>
      <c r="AO1017" s="179"/>
      <c r="AP1017" s="179"/>
      <c r="AQ1017" s="179"/>
      <c r="AR1017" s="179"/>
    </row>
    <row r="1018" s="276" customFormat="1" customHeight="1" spans="1:44">
      <c r="A1018" s="27">
        <v>1013</v>
      </c>
      <c r="B1018" s="27" t="s">
        <v>23</v>
      </c>
      <c r="C1018" s="27" t="s">
        <v>24</v>
      </c>
      <c r="D1018" s="27" t="s">
        <v>25</v>
      </c>
      <c r="E1018" s="27" t="s">
        <v>26</v>
      </c>
      <c r="F1018" s="91" t="s">
        <v>971</v>
      </c>
      <c r="G1018" s="91" t="s">
        <v>1065</v>
      </c>
      <c r="H1018" s="91" t="s">
        <v>227</v>
      </c>
      <c r="I1018" s="91">
        <v>6</v>
      </c>
      <c r="J1018" s="91" t="s">
        <v>973</v>
      </c>
      <c r="K1018" s="27" t="s">
        <v>31</v>
      </c>
      <c r="L1018" s="91">
        <v>6</v>
      </c>
      <c r="M1018" s="27">
        <f t="shared" si="40"/>
        <v>780</v>
      </c>
      <c r="N1018" s="179"/>
      <c r="O1018" s="24" t="s">
        <v>32</v>
      </c>
      <c r="P1018" s="179"/>
      <c r="Q1018" s="179"/>
      <c r="R1018" s="179"/>
      <c r="S1018" s="179"/>
      <c r="T1018" s="179"/>
      <c r="U1018" s="179"/>
      <c r="V1018" s="179"/>
      <c r="W1018" s="179"/>
      <c r="X1018" s="179"/>
      <c r="Y1018" s="179"/>
      <c r="Z1018" s="179"/>
      <c r="AA1018" s="179"/>
      <c r="AB1018" s="179"/>
      <c r="AC1018" s="179"/>
      <c r="AD1018" s="179"/>
      <c r="AE1018" s="179"/>
      <c r="AF1018" s="179"/>
      <c r="AG1018" s="179"/>
      <c r="AH1018" s="179"/>
      <c r="AI1018" s="179"/>
      <c r="AJ1018" s="179"/>
      <c r="AK1018" s="179"/>
      <c r="AL1018" s="179"/>
      <c r="AM1018" s="179"/>
      <c r="AN1018" s="179"/>
      <c r="AO1018" s="179"/>
      <c r="AP1018" s="179"/>
      <c r="AQ1018" s="179"/>
      <c r="AR1018" s="179"/>
    </row>
    <row r="1019" s="276" customFormat="1" customHeight="1" spans="1:44">
      <c r="A1019" s="27">
        <v>1014</v>
      </c>
      <c r="B1019" s="27" t="s">
        <v>23</v>
      </c>
      <c r="C1019" s="27" t="s">
        <v>24</v>
      </c>
      <c r="D1019" s="27" t="s">
        <v>25</v>
      </c>
      <c r="E1019" s="27" t="s">
        <v>26</v>
      </c>
      <c r="F1019" s="91" t="s">
        <v>971</v>
      </c>
      <c r="G1019" s="91" t="s">
        <v>1066</v>
      </c>
      <c r="H1019" s="91" t="s">
        <v>194</v>
      </c>
      <c r="I1019" s="91">
        <v>4</v>
      </c>
      <c r="J1019" s="91" t="s">
        <v>973</v>
      </c>
      <c r="K1019" s="27" t="s">
        <v>31</v>
      </c>
      <c r="L1019" s="91">
        <v>4</v>
      </c>
      <c r="M1019" s="27">
        <f t="shared" ref="M1019:M1040" si="41">L1019*130</f>
        <v>520</v>
      </c>
      <c r="N1019" s="179"/>
      <c r="O1019" s="24" t="s">
        <v>32</v>
      </c>
      <c r="P1019" s="179"/>
      <c r="Q1019" s="179"/>
      <c r="R1019" s="179"/>
      <c r="S1019" s="179"/>
      <c r="T1019" s="179"/>
      <c r="U1019" s="179"/>
      <c r="V1019" s="179"/>
      <c r="W1019" s="179"/>
      <c r="X1019" s="179"/>
      <c r="Y1019" s="179"/>
      <c r="Z1019" s="179"/>
      <c r="AA1019" s="179"/>
      <c r="AB1019" s="179"/>
      <c r="AC1019" s="179"/>
      <c r="AD1019" s="179"/>
      <c r="AE1019" s="179"/>
      <c r="AF1019" s="179"/>
      <c r="AG1019" s="179"/>
      <c r="AH1019" s="179"/>
      <c r="AI1019" s="179"/>
      <c r="AJ1019" s="179"/>
      <c r="AK1019" s="179"/>
      <c r="AL1019" s="179"/>
      <c r="AM1019" s="179"/>
      <c r="AN1019" s="179"/>
      <c r="AO1019" s="179"/>
      <c r="AP1019" s="179"/>
      <c r="AQ1019" s="179"/>
      <c r="AR1019" s="179"/>
    </row>
    <row r="1020" s="276" customFormat="1" customHeight="1" spans="1:44">
      <c r="A1020" s="27">
        <v>1015</v>
      </c>
      <c r="B1020" s="27" t="s">
        <v>23</v>
      </c>
      <c r="C1020" s="27" t="s">
        <v>24</v>
      </c>
      <c r="D1020" s="27" t="s">
        <v>25</v>
      </c>
      <c r="E1020" s="27" t="s">
        <v>26</v>
      </c>
      <c r="F1020" s="91" t="s">
        <v>971</v>
      </c>
      <c r="G1020" s="91" t="s">
        <v>1067</v>
      </c>
      <c r="H1020" s="91" t="s">
        <v>194</v>
      </c>
      <c r="I1020" s="91">
        <v>5</v>
      </c>
      <c r="J1020" s="91" t="s">
        <v>973</v>
      </c>
      <c r="K1020" s="27" t="s">
        <v>31</v>
      </c>
      <c r="L1020" s="91">
        <v>5</v>
      </c>
      <c r="M1020" s="27">
        <f t="shared" si="41"/>
        <v>650</v>
      </c>
      <c r="N1020" s="179"/>
      <c r="O1020" s="24" t="s">
        <v>32</v>
      </c>
      <c r="P1020" s="179"/>
      <c r="Q1020" s="179"/>
      <c r="R1020" s="179"/>
      <c r="S1020" s="179"/>
      <c r="T1020" s="179"/>
      <c r="U1020" s="179"/>
      <c r="V1020" s="179"/>
      <c r="W1020" s="179"/>
      <c r="X1020" s="179"/>
      <c r="Y1020" s="179"/>
      <c r="Z1020" s="179"/>
      <c r="AA1020" s="179"/>
      <c r="AB1020" s="179"/>
      <c r="AC1020" s="179"/>
      <c r="AD1020" s="179"/>
      <c r="AE1020" s="179"/>
      <c r="AF1020" s="179"/>
      <c r="AG1020" s="179"/>
      <c r="AH1020" s="179"/>
      <c r="AI1020" s="179"/>
      <c r="AJ1020" s="179"/>
      <c r="AK1020" s="179"/>
      <c r="AL1020" s="179"/>
      <c r="AM1020" s="179"/>
      <c r="AN1020" s="179"/>
      <c r="AO1020" s="179"/>
      <c r="AP1020" s="179"/>
      <c r="AQ1020" s="179"/>
      <c r="AR1020" s="179"/>
    </row>
    <row r="1021" s="276" customFormat="1" customHeight="1" spans="1:44">
      <c r="A1021" s="27">
        <v>1016</v>
      </c>
      <c r="B1021" s="27" t="s">
        <v>23</v>
      </c>
      <c r="C1021" s="27" t="s">
        <v>24</v>
      </c>
      <c r="D1021" s="27" t="s">
        <v>25</v>
      </c>
      <c r="E1021" s="27" t="s">
        <v>26</v>
      </c>
      <c r="F1021" s="91" t="s">
        <v>971</v>
      </c>
      <c r="G1021" s="91" t="s">
        <v>1068</v>
      </c>
      <c r="H1021" s="91" t="s">
        <v>194</v>
      </c>
      <c r="I1021" s="91">
        <v>6</v>
      </c>
      <c r="J1021" s="91" t="s">
        <v>973</v>
      </c>
      <c r="K1021" s="27" t="s">
        <v>31</v>
      </c>
      <c r="L1021" s="91">
        <v>6</v>
      </c>
      <c r="M1021" s="27">
        <f t="shared" si="41"/>
        <v>780</v>
      </c>
      <c r="N1021" s="179"/>
      <c r="O1021" s="24" t="s">
        <v>32</v>
      </c>
      <c r="P1021" s="179"/>
      <c r="Q1021" s="179"/>
      <c r="R1021" s="179"/>
      <c r="S1021" s="179"/>
      <c r="T1021" s="179"/>
      <c r="U1021" s="179"/>
      <c r="V1021" s="179"/>
      <c r="W1021" s="179"/>
      <c r="X1021" s="179"/>
      <c r="Y1021" s="179"/>
      <c r="Z1021" s="179"/>
      <c r="AA1021" s="179"/>
      <c r="AB1021" s="179"/>
      <c r="AC1021" s="179"/>
      <c r="AD1021" s="179"/>
      <c r="AE1021" s="179"/>
      <c r="AF1021" s="179"/>
      <c r="AG1021" s="179"/>
      <c r="AH1021" s="179"/>
      <c r="AI1021" s="179"/>
      <c r="AJ1021" s="179"/>
      <c r="AK1021" s="179"/>
      <c r="AL1021" s="179"/>
      <c r="AM1021" s="179"/>
      <c r="AN1021" s="179"/>
      <c r="AO1021" s="179"/>
      <c r="AP1021" s="179"/>
      <c r="AQ1021" s="179"/>
      <c r="AR1021" s="179"/>
    </row>
    <row r="1022" s="276" customFormat="1" customHeight="1" spans="1:44">
      <c r="A1022" s="27">
        <v>1017</v>
      </c>
      <c r="B1022" s="27" t="s">
        <v>23</v>
      </c>
      <c r="C1022" s="27" t="s">
        <v>24</v>
      </c>
      <c r="D1022" s="27" t="s">
        <v>25</v>
      </c>
      <c r="E1022" s="27" t="s">
        <v>26</v>
      </c>
      <c r="F1022" s="91" t="s">
        <v>971</v>
      </c>
      <c r="G1022" s="91" t="s">
        <v>1069</v>
      </c>
      <c r="H1022" s="91" t="s">
        <v>194</v>
      </c>
      <c r="I1022" s="91">
        <v>2</v>
      </c>
      <c r="J1022" s="91" t="s">
        <v>973</v>
      </c>
      <c r="K1022" s="27" t="s">
        <v>31</v>
      </c>
      <c r="L1022" s="91">
        <v>2</v>
      </c>
      <c r="M1022" s="27">
        <f t="shared" si="41"/>
        <v>260</v>
      </c>
      <c r="N1022" s="179"/>
      <c r="O1022" s="24" t="s">
        <v>32</v>
      </c>
      <c r="P1022" s="179"/>
      <c r="Q1022" s="179"/>
      <c r="R1022" s="179"/>
      <c r="S1022" s="179"/>
      <c r="T1022" s="179"/>
      <c r="U1022" s="179"/>
      <c r="V1022" s="179"/>
      <c r="W1022" s="179"/>
      <c r="X1022" s="179"/>
      <c r="Y1022" s="179"/>
      <c r="Z1022" s="179"/>
      <c r="AA1022" s="179"/>
      <c r="AB1022" s="179"/>
      <c r="AC1022" s="179"/>
      <c r="AD1022" s="179"/>
      <c r="AE1022" s="179"/>
      <c r="AF1022" s="179"/>
      <c r="AG1022" s="179"/>
      <c r="AH1022" s="179"/>
      <c r="AI1022" s="179"/>
      <c r="AJ1022" s="179"/>
      <c r="AK1022" s="179"/>
      <c r="AL1022" s="179"/>
      <c r="AM1022" s="179"/>
      <c r="AN1022" s="179"/>
      <c r="AO1022" s="179"/>
      <c r="AP1022" s="179"/>
      <c r="AQ1022" s="179"/>
      <c r="AR1022" s="179"/>
    </row>
    <row r="1023" s="179" customFormat="1" customHeight="1" spans="1:15">
      <c r="A1023" s="27">
        <v>1018</v>
      </c>
      <c r="B1023" s="27" t="s">
        <v>23</v>
      </c>
      <c r="C1023" s="27" t="s">
        <v>24</v>
      </c>
      <c r="D1023" s="27" t="s">
        <v>25</v>
      </c>
      <c r="E1023" s="27" t="s">
        <v>26</v>
      </c>
      <c r="F1023" s="91" t="s">
        <v>971</v>
      </c>
      <c r="G1023" s="91" t="s">
        <v>1025</v>
      </c>
      <c r="H1023" s="91" t="s">
        <v>227</v>
      </c>
      <c r="I1023" s="91">
        <v>2</v>
      </c>
      <c r="J1023" s="91" t="s">
        <v>973</v>
      </c>
      <c r="K1023" s="27" t="s">
        <v>31</v>
      </c>
      <c r="L1023" s="91">
        <v>2</v>
      </c>
      <c r="M1023" s="27">
        <f t="shared" si="41"/>
        <v>260</v>
      </c>
      <c r="O1023" s="24" t="s">
        <v>32</v>
      </c>
    </row>
    <row r="1024" s="276" customFormat="1" customHeight="1" spans="1:44">
      <c r="A1024" s="27">
        <v>1019</v>
      </c>
      <c r="B1024" s="27" t="s">
        <v>23</v>
      </c>
      <c r="C1024" s="27" t="s">
        <v>24</v>
      </c>
      <c r="D1024" s="27" t="s">
        <v>25</v>
      </c>
      <c r="E1024" s="27" t="s">
        <v>26</v>
      </c>
      <c r="F1024" s="91" t="s">
        <v>971</v>
      </c>
      <c r="G1024" s="91" t="s">
        <v>1070</v>
      </c>
      <c r="H1024" s="91" t="s">
        <v>227</v>
      </c>
      <c r="I1024" s="91">
        <v>3</v>
      </c>
      <c r="J1024" s="91" t="s">
        <v>973</v>
      </c>
      <c r="K1024" s="27" t="s">
        <v>31</v>
      </c>
      <c r="L1024" s="91">
        <v>3</v>
      </c>
      <c r="M1024" s="27">
        <f t="shared" si="41"/>
        <v>390</v>
      </c>
      <c r="N1024" s="179"/>
      <c r="O1024" s="24" t="s">
        <v>32</v>
      </c>
      <c r="P1024" s="179"/>
      <c r="Q1024" s="179"/>
      <c r="R1024" s="179"/>
      <c r="S1024" s="179"/>
      <c r="T1024" s="179"/>
      <c r="U1024" s="179"/>
      <c r="V1024" s="179"/>
      <c r="W1024" s="179"/>
      <c r="X1024" s="179"/>
      <c r="Y1024" s="179"/>
      <c r="Z1024" s="179"/>
      <c r="AA1024" s="179"/>
      <c r="AB1024" s="179"/>
      <c r="AC1024" s="179"/>
      <c r="AD1024" s="179"/>
      <c r="AE1024" s="179"/>
      <c r="AF1024" s="179"/>
      <c r="AG1024" s="179"/>
      <c r="AH1024" s="179"/>
      <c r="AI1024" s="179"/>
      <c r="AJ1024" s="179"/>
      <c r="AK1024" s="179"/>
      <c r="AL1024" s="179"/>
      <c r="AM1024" s="179"/>
      <c r="AN1024" s="179"/>
      <c r="AO1024" s="179"/>
      <c r="AP1024" s="179"/>
      <c r="AQ1024" s="179"/>
      <c r="AR1024" s="179"/>
    </row>
    <row r="1025" s="276" customFormat="1" customHeight="1" spans="1:44">
      <c r="A1025" s="27">
        <v>1020</v>
      </c>
      <c r="B1025" s="27" t="s">
        <v>23</v>
      </c>
      <c r="C1025" s="27" t="s">
        <v>24</v>
      </c>
      <c r="D1025" s="27" t="s">
        <v>25</v>
      </c>
      <c r="E1025" s="27" t="s">
        <v>26</v>
      </c>
      <c r="F1025" s="91" t="s">
        <v>971</v>
      </c>
      <c r="G1025" s="91" t="s">
        <v>1071</v>
      </c>
      <c r="H1025" s="91" t="s">
        <v>227</v>
      </c>
      <c r="I1025" s="91">
        <v>4</v>
      </c>
      <c r="J1025" s="91" t="s">
        <v>973</v>
      </c>
      <c r="K1025" s="27" t="s">
        <v>31</v>
      </c>
      <c r="L1025" s="91">
        <v>4</v>
      </c>
      <c r="M1025" s="27">
        <f t="shared" si="41"/>
        <v>520</v>
      </c>
      <c r="N1025" s="179"/>
      <c r="O1025" s="24" t="s">
        <v>32</v>
      </c>
      <c r="P1025" s="179"/>
      <c r="Q1025" s="179"/>
      <c r="R1025" s="179"/>
      <c r="S1025" s="179"/>
      <c r="T1025" s="179"/>
      <c r="U1025" s="179"/>
      <c r="V1025" s="179"/>
      <c r="W1025" s="179"/>
      <c r="X1025" s="179"/>
      <c r="Y1025" s="179"/>
      <c r="Z1025" s="179"/>
      <c r="AA1025" s="179"/>
      <c r="AB1025" s="179"/>
      <c r="AC1025" s="179"/>
      <c r="AD1025" s="179"/>
      <c r="AE1025" s="179"/>
      <c r="AF1025" s="179"/>
      <c r="AG1025" s="179"/>
      <c r="AH1025" s="179"/>
      <c r="AI1025" s="179"/>
      <c r="AJ1025" s="179"/>
      <c r="AK1025" s="179"/>
      <c r="AL1025" s="179"/>
      <c r="AM1025" s="179"/>
      <c r="AN1025" s="179"/>
      <c r="AO1025" s="179"/>
      <c r="AP1025" s="179"/>
      <c r="AQ1025" s="179"/>
      <c r="AR1025" s="179"/>
    </row>
    <row r="1026" s="276" customFormat="1" customHeight="1" spans="1:44">
      <c r="A1026" s="27">
        <v>1021</v>
      </c>
      <c r="B1026" s="27" t="s">
        <v>23</v>
      </c>
      <c r="C1026" s="27" t="s">
        <v>24</v>
      </c>
      <c r="D1026" s="27" t="s">
        <v>25</v>
      </c>
      <c r="E1026" s="27" t="s">
        <v>26</v>
      </c>
      <c r="F1026" s="91" t="s">
        <v>971</v>
      </c>
      <c r="G1026" s="91" t="s">
        <v>1072</v>
      </c>
      <c r="H1026" s="91" t="s">
        <v>227</v>
      </c>
      <c r="I1026" s="91">
        <v>5</v>
      </c>
      <c r="J1026" s="91" t="s">
        <v>973</v>
      </c>
      <c r="K1026" s="27" t="s">
        <v>31</v>
      </c>
      <c r="L1026" s="91">
        <v>5</v>
      </c>
      <c r="M1026" s="27">
        <f t="shared" si="41"/>
        <v>650</v>
      </c>
      <c r="N1026" s="179"/>
      <c r="O1026" s="24" t="s">
        <v>32</v>
      </c>
      <c r="P1026" s="179"/>
      <c r="Q1026" s="179"/>
      <c r="R1026" s="179"/>
      <c r="S1026" s="179"/>
      <c r="T1026" s="179"/>
      <c r="U1026" s="179"/>
      <c r="V1026" s="179"/>
      <c r="W1026" s="179"/>
      <c r="X1026" s="179"/>
      <c r="Y1026" s="179"/>
      <c r="Z1026" s="179"/>
      <c r="AA1026" s="179"/>
      <c r="AB1026" s="179"/>
      <c r="AC1026" s="179"/>
      <c r="AD1026" s="179"/>
      <c r="AE1026" s="179"/>
      <c r="AF1026" s="179"/>
      <c r="AG1026" s="179"/>
      <c r="AH1026" s="179"/>
      <c r="AI1026" s="179"/>
      <c r="AJ1026" s="179"/>
      <c r="AK1026" s="179"/>
      <c r="AL1026" s="179"/>
      <c r="AM1026" s="179"/>
      <c r="AN1026" s="179"/>
      <c r="AO1026" s="179"/>
      <c r="AP1026" s="179"/>
      <c r="AQ1026" s="179"/>
      <c r="AR1026" s="179"/>
    </row>
    <row r="1027" s="276" customFormat="1" customHeight="1" spans="1:44">
      <c r="A1027" s="27">
        <v>1022</v>
      </c>
      <c r="B1027" s="27" t="s">
        <v>23</v>
      </c>
      <c r="C1027" s="27" t="s">
        <v>24</v>
      </c>
      <c r="D1027" s="27" t="s">
        <v>25</v>
      </c>
      <c r="E1027" s="27" t="s">
        <v>26</v>
      </c>
      <c r="F1027" s="91" t="s">
        <v>971</v>
      </c>
      <c r="G1027" s="91" t="s">
        <v>1073</v>
      </c>
      <c r="H1027" s="91" t="s">
        <v>227</v>
      </c>
      <c r="I1027" s="91">
        <v>4</v>
      </c>
      <c r="J1027" s="91" t="s">
        <v>973</v>
      </c>
      <c r="K1027" s="27" t="s">
        <v>31</v>
      </c>
      <c r="L1027" s="91">
        <v>4</v>
      </c>
      <c r="M1027" s="27">
        <f t="shared" si="41"/>
        <v>520</v>
      </c>
      <c r="N1027" s="179"/>
      <c r="O1027" s="24" t="s">
        <v>32</v>
      </c>
      <c r="P1027" s="179"/>
      <c r="Q1027" s="179"/>
      <c r="R1027" s="179"/>
      <c r="S1027" s="179"/>
      <c r="T1027" s="179"/>
      <c r="U1027" s="179"/>
      <c r="V1027" s="179"/>
      <c r="W1027" s="179"/>
      <c r="X1027" s="179"/>
      <c r="Y1027" s="179"/>
      <c r="Z1027" s="179"/>
      <c r="AA1027" s="179"/>
      <c r="AB1027" s="179"/>
      <c r="AC1027" s="179"/>
      <c r="AD1027" s="179"/>
      <c r="AE1027" s="179"/>
      <c r="AF1027" s="179"/>
      <c r="AG1027" s="179"/>
      <c r="AH1027" s="179"/>
      <c r="AI1027" s="179"/>
      <c r="AJ1027" s="179"/>
      <c r="AK1027" s="179"/>
      <c r="AL1027" s="179"/>
      <c r="AM1027" s="179"/>
      <c r="AN1027" s="179"/>
      <c r="AO1027" s="179"/>
      <c r="AP1027" s="179"/>
      <c r="AQ1027" s="179"/>
      <c r="AR1027" s="179"/>
    </row>
    <row r="1028" s="276" customFormat="1" customHeight="1" spans="1:44">
      <c r="A1028" s="27">
        <v>1023</v>
      </c>
      <c r="B1028" s="27" t="s">
        <v>23</v>
      </c>
      <c r="C1028" s="27" t="s">
        <v>24</v>
      </c>
      <c r="D1028" s="27" t="s">
        <v>25</v>
      </c>
      <c r="E1028" s="27" t="s">
        <v>26</v>
      </c>
      <c r="F1028" s="91" t="s">
        <v>971</v>
      </c>
      <c r="G1028" s="91" t="s">
        <v>1074</v>
      </c>
      <c r="H1028" s="91" t="s">
        <v>227</v>
      </c>
      <c r="I1028" s="91">
        <v>8</v>
      </c>
      <c r="J1028" s="91" t="s">
        <v>973</v>
      </c>
      <c r="K1028" s="27" t="s">
        <v>31</v>
      </c>
      <c r="L1028" s="91">
        <v>8</v>
      </c>
      <c r="M1028" s="27">
        <f t="shared" si="41"/>
        <v>1040</v>
      </c>
      <c r="N1028" s="179"/>
      <c r="O1028" s="24" t="s">
        <v>32</v>
      </c>
      <c r="P1028" s="179"/>
      <c r="Q1028" s="179"/>
      <c r="R1028" s="179"/>
      <c r="S1028" s="179"/>
      <c r="T1028" s="179"/>
      <c r="U1028" s="179"/>
      <c r="V1028" s="179"/>
      <c r="W1028" s="179"/>
      <c r="X1028" s="179"/>
      <c r="Y1028" s="179"/>
      <c r="Z1028" s="179"/>
      <c r="AA1028" s="179"/>
      <c r="AB1028" s="179"/>
      <c r="AC1028" s="179"/>
      <c r="AD1028" s="179"/>
      <c r="AE1028" s="179"/>
      <c r="AF1028" s="179"/>
      <c r="AG1028" s="179"/>
      <c r="AH1028" s="179"/>
      <c r="AI1028" s="179"/>
      <c r="AJ1028" s="179"/>
      <c r="AK1028" s="179"/>
      <c r="AL1028" s="179"/>
      <c r="AM1028" s="179"/>
      <c r="AN1028" s="179"/>
      <c r="AO1028" s="179"/>
      <c r="AP1028" s="179"/>
      <c r="AQ1028" s="179"/>
      <c r="AR1028" s="179"/>
    </row>
    <row r="1029" s="276" customFormat="1" customHeight="1" spans="1:44">
      <c r="A1029" s="27">
        <v>1024</v>
      </c>
      <c r="B1029" s="27" t="s">
        <v>23</v>
      </c>
      <c r="C1029" s="27" t="s">
        <v>24</v>
      </c>
      <c r="D1029" s="27" t="s">
        <v>25</v>
      </c>
      <c r="E1029" s="27" t="s">
        <v>26</v>
      </c>
      <c r="F1029" s="91" t="s">
        <v>971</v>
      </c>
      <c r="G1029" s="91" t="s">
        <v>1075</v>
      </c>
      <c r="H1029" s="91" t="s">
        <v>227</v>
      </c>
      <c r="I1029" s="91">
        <v>3</v>
      </c>
      <c r="J1029" s="91" t="s">
        <v>973</v>
      </c>
      <c r="K1029" s="27" t="s">
        <v>31</v>
      </c>
      <c r="L1029" s="91">
        <v>3</v>
      </c>
      <c r="M1029" s="27">
        <f t="shared" si="41"/>
        <v>390</v>
      </c>
      <c r="N1029" s="179"/>
      <c r="O1029" s="24" t="s">
        <v>32</v>
      </c>
      <c r="P1029" s="179"/>
      <c r="Q1029" s="179"/>
      <c r="R1029" s="179"/>
      <c r="S1029" s="179"/>
      <c r="T1029" s="179"/>
      <c r="U1029" s="179"/>
      <c r="V1029" s="179"/>
      <c r="W1029" s="179"/>
      <c r="X1029" s="179"/>
      <c r="Y1029" s="179"/>
      <c r="Z1029" s="179"/>
      <c r="AA1029" s="179"/>
      <c r="AB1029" s="179"/>
      <c r="AC1029" s="179"/>
      <c r="AD1029" s="179"/>
      <c r="AE1029" s="179"/>
      <c r="AF1029" s="179"/>
      <c r="AG1029" s="179"/>
      <c r="AH1029" s="179"/>
      <c r="AI1029" s="179"/>
      <c r="AJ1029" s="179"/>
      <c r="AK1029" s="179"/>
      <c r="AL1029" s="179"/>
      <c r="AM1029" s="179"/>
      <c r="AN1029" s="179"/>
      <c r="AO1029" s="179"/>
      <c r="AP1029" s="179"/>
      <c r="AQ1029" s="179"/>
      <c r="AR1029" s="179"/>
    </row>
    <row r="1030" s="276" customFormat="1" customHeight="1" spans="1:44">
      <c r="A1030" s="27">
        <v>1025</v>
      </c>
      <c r="B1030" s="27" t="s">
        <v>23</v>
      </c>
      <c r="C1030" s="27" t="s">
        <v>24</v>
      </c>
      <c r="D1030" s="27" t="s">
        <v>25</v>
      </c>
      <c r="E1030" s="27" t="s">
        <v>26</v>
      </c>
      <c r="F1030" s="91" t="s">
        <v>971</v>
      </c>
      <c r="G1030" s="91" t="s">
        <v>1076</v>
      </c>
      <c r="H1030" s="91" t="s">
        <v>227</v>
      </c>
      <c r="I1030" s="91">
        <v>4</v>
      </c>
      <c r="J1030" s="91" t="s">
        <v>973</v>
      </c>
      <c r="K1030" s="27" t="s">
        <v>31</v>
      </c>
      <c r="L1030" s="91">
        <v>4</v>
      </c>
      <c r="M1030" s="27">
        <f t="shared" si="41"/>
        <v>520</v>
      </c>
      <c r="N1030" s="179"/>
      <c r="O1030" s="24" t="s">
        <v>32</v>
      </c>
      <c r="P1030" s="179"/>
      <c r="Q1030" s="179"/>
      <c r="R1030" s="179"/>
      <c r="S1030" s="179"/>
      <c r="T1030" s="179"/>
      <c r="U1030" s="179"/>
      <c r="V1030" s="179"/>
      <c r="W1030" s="179"/>
      <c r="X1030" s="179"/>
      <c r="Y1030" s="179"/>
      <c r="Z1030" s="179"/>
      <c r="AA1030" s="179"/>
      <c r="AB1030" s="179"/>
      <c r="AC1030" s="179"/>
      <c r="AD1030" s="179"/>
      <c r="AE1030" s="179"/>
      <c r="AF1030" s="179"/>
      <c r="AG1030" s="179"/>
      <c r="AH1030" s="179"/>
      <c r="AI1030" s="179"/>
      <c r="AJ1030" s="179"/>
      <c r="AK1030" s="179"/>
      <c r="AL1030" s="179"/>
      <c r="AM1030" s="179"/>
      <c r="AN1030" s="179"/>
      <c r="AO1030" s="179"/>
      <c r="AP1030" s="179"/>
      <c r="AQ1030" s="179"/>
      <c r="AR1030" s="179"/>
    </row>
    <row r="1031" s="276" customFormat="1" customHeight="1" spans="1:44">
      <c r="A1031" s="27">
        <v>1026</v>
      </c>
      <c r="B1031" s="27" t="s">
        <v>23</v>
      </c>
      <c r="C1031" s="27" t="s">
        <v>24</v>
      </c>
      <c r="D1031" s="27" t="s">
        <v>25</v>
      </c>
      <c r="E1031" s="27" t="s">
        <v>26</v>
      </c>
      <c r="F1031" s="91" t="s">
        <v>971</v>
      </c>
      <c r="G1031" s="91" t="s">
        <v>1077</v>
      </c>
      <c r="H1031" s="91" t="s">
        <v>227</v>
      </c>
      <c r="I1031" s="91">
        <v>5</v>
      </c>
      <c r="J1031" s="91" t="s">
        <v>973</v>
      </c>
      <c r="K1031" s="27" t="s">
        <v>31</v>
      </c>
      <c r="L1031" s="91">
        <v>5</v>
      </c>
      <c r="M1031" s="27">
        <f t="shared" si="41"/>
        <v>650</v>
      </c>
      <c r="N1031" s="179"/>
      <c r="O1031" s="24" t="s">
        <v>32</v>
      </c>
      <c r="P1031" s="179"/>
      <c r="Q1031" s="179"/>
      <c r="R1031" s="179"/>
      <c r="S1031" s="179"/>
      <c r="T1031" s="179"/>
      <c r="U1031" s="179"/>
      <c r="V1031" s="179"/>
      <c r="W1031" s="179"/>
      <c r="X1031" s="179"/>
      <c r="Y1031" s="179"/>
      <c r="Z1031" s="179"/>
      <c r="AA1031" s="179"/>
      <c r="AB1031" s="179"/>
      <c r="AC1031" s="179"/>
      <c r="AD1031" s="179"/>
      <c r="AE1031" s="179"/>
      <c r="AF1031" s="179"/>
      <c r="AG1031" s="179"/>
      <c r="AH1031" s="179"/>
      <c r="AI1031" s="179"/>
      <c r="AJ1031" s="179"/>
      <c r="AK1031" s="179"/>
      <c r="AL1031" s="179"/>
      <c r="AM1031" s="179"/>
      <c r="AN1031" s="179"/>
      <c r="AO1031" s="179"/>
      <c r="AP1031" s="179"/>
      <c r="AQ1031" s="179"/>
      <c r="AR1031" s="179"/>
    </row>
    <row r="1032" s="276" customFormat="1" customHeight="1" spans="1:44">
      <c r="A1032" s="27">
        <v>1027</v>
      </c>
      <c r="B1032" s="27" t="s">
        <v>23</v>
      </c>
      <c r="C1032" s="27" t="s">
        <v>24</v>
      </c>
      <c r="D1032" s="27" t="s">
        <v>25</v>
      </c>
      <c r="E1032" s="27" t="s">
        <v>26</v>
      </c>
      <c r="F1032" s="91" t="s">
        <v>971</v>
      </c>
      <c r="G1032" s="91" t="s">
        <v>1078</v>
      </c>
      <c r="H1032" s="91" t="s">
        <v>227</v>
      </c>
      <c r="I1032" s="91">
        <v>5</v>
      </c>
      <c r="J1032" s="91" t="s">
        <v>973</v>
      </c>
      <c r="K1032" s="27" t="s">
        <v>31</v>
      </c>
      <c r="L1032" s="91">
        <v>5</v>
      </c>
      <c r="M1032" s="27">
        <f t="shared" si="41"/>
        <v>650</v>
      </c>
      <c r="N1032" s="179"/>
      <c r="O1032" s="24" t="s">
        <v>32</v>
      </c>
      <c r="P1032" s="179"/>
      <c r="Q1032" s="179"/>
      <c r="R1032" s="179"/>
      <c r="S1032" s="179"/>
      <c r="T1032" s="179"/>
      <c r="U1032" s="179"/>
      <c r="V1032" s="179"/>
      <c r="W1032" s="179"/>
      <c r="X1032" s="179"/>
      <c r="Y1032" s="179"/>
      <c r="Z1032" s="179"/>
      <c r="AA1032" s="179"/>
      <c r="AB1032" s="179"/>
      <c r="AC1032" s="179"/>
      <c r="AD1032" s="179"/>
      <c r="AE1032" s="179"/>
      <c r="AF1032" s="179"/>
      <c r="AG1032" s="179"/>
      <c r="AH1032" s="179"/>
      <c r="AI1032" s="179"/>
      <c r="AJ1032" s="179"/>
      <c r="AK1032" s="179"/>
      <c r="AL1032" s="179"/>
      <c r="AM1032" s="179"/>
      <c r="AN1032" s="179"/>
      <c r="AO1032" s="179"/>
      <c r="AP1032" s="179"/>
      <c r="AQ1032" s="179"/>
      <c r="AR1032" s="179"/>
    </row>
    <row r="1033" s="276" customFormat="1" customHeight="1" spans="1:44">
      <c r="A1033" s="27">
        <v>1028</v>
      </c>
      <c r="B1033" s="27" t="s">
        <v>23</v>
      </c>
      <c r="C1033" s="27" t="s">
        <v>24</v>
      </c>
      <c r="D1033" s="27" t="s">
        <v>25</v>
      </c>
      <c r="E1033" s="27" t="s">
        <v>26</v>
      </c>
      <c r="F1033" s="91" t="s">
        <v>971</v>
      </c>
      <c r="G1033" s="91" t="s">
        <v>1079</v>
      </c>
      <c r="H1033" s="91" t="s">
        <v>227</v>
      </c>
      <c r="I1033" s="91">
        <v>5</v>
      </c>
      <c r="J1033" s="91" t="s">
        <v>973</v>
      </c>
      <c r="K1033" s="27" t="s">
        <v>31</v>
      </c>
      <c r="L1033" s="91">
        <v>5</v>
      </c>
      <c r="M1033" s="27">
        <f t="shared" si="41"/>
        <v>650</v>
      </c>
      <c r="N1033" s="179"/>
      <c r="O1033" s="24" t="s">
        <v>32</v>
      </c>
      <c r="P1033" s="179"/>
      <c r="Q1033" s="179"/>
      <c r="R1033" s="179"/>
      <c r="S1033" s="179"/>
      <c r="T1033" s="179"/>
      <c r="U1033" s="179"/>
      <c r="V1033" s="179"/>
      <c r="W1033" s="179"/>
      <c r="X1033" s="179"/>
      <c r="Y1033" s="179"/>
      <c r="Z1033" s="179"/>
      <c r="AA1033" s="179"/>
      <c r="AB1033" s="179"/>
      <c r="AC1033" s="179"/>
      <c r="AD1033" s="179"/>
      <c r="AE1033" s="179"/>
      <c r="AF1033" s="179"/>
      <c r="AG1033" s="179"/>
      <c r="AH1033" s="179"/>
      <c r="AI1033" s="179"/>
      <c r="AJ1033" s="179"/>
      <c r="AK1033" s="179"/>
      <c r="AL1033" s="179"/>
      <c r="AM1033" s="179"/>
      <c r="AN1033" s="179"/>
      <c r="AO1033" s="179"/>
      <c r="AP1033" s="179"/>
      <c r="AQ1033" s="179"/>
      <c r="AR1033" s="179"/>
    </row>
    <row r="1034" s="276" customFormat="1" customHeight="1" spans="1:44">
      <c r="A1034" s="27">
        <v>1029</v>
      </c>
      <c r="B1034" s="27" t="s">
        <v>23</v>
      </c>
      <c r="C1034" s="27" t="s">
        <v>24</v>
      </c>
      <c r="D1034" s="27" t="s">
        <v>25</v>
      </c>
      <c r="E1034" s="27" t="s">
        <v>26</v>
      </c>
      <c r="F1034" s="91" t="s">
        <v>971</v>
      </c>
      <c r="G1034" s="91" t="s">
        <v>1080</v>
      </c>
      <c r="H1034" s="91" t="s">
        <v>227</v>
      </c>
      <c r="I1034" s="91">
        <v>6</v>
      </c>
      <c r="J1034" s="91" t="s">
        <v>973</v>
      </c>
      <c r="K1034" s="27" t="s">
        <v>31</v>
      </c>
      <c r="L1034" s="91">
        <v>6</v>
      </c>
      <c r="M1034" s="27">
        <f t="shared" si="41"/>
        <v>780</v>
      </c>
      <c r="N1034" s="179"/>
      <c r="O1034" s="24" t="s">
        <v>32</v>
      </c>
      <c r="P1034" s="179"/>
      <c r="Q1034" s="179"/>
      <c r="R1034" s="179"/>
      <c r="S1034" s="179"/>
      <c r="T1034" s="179"/>
      <c r="U1034" s="179"/>
      <c r="V1034" s="179"/>
      <c r="W1034" s="179"/>
      <c r="X1034" s="179"/>
      <c r="Y1034" s="179"/>
      <c r="Z1034" s="179"/>
      <c r="AA1034" s="179"/>
      <c r="AB1034" s="179"/>
      <c r="AC1034" s="179"/>
      <c r="AD1034" s="179"/>
      <c r="AE1034" s="179"/>
      <c r="AF1034" s="179"/>
      <c r="AG1034" s="179"/>
      <c r="AH1034" s="179"/>
      <c r="AI1034" s="179"/>
      <c r="AJ1034" s="179"/>
      <c r="AK1034" s="179"/>
      <c r="AL1034" s="179"/>
      <c r="AM1034" s="179"/>
      <c r="AN1034" s="179"/>
      <c r="AO1034" s="179"/>
      <c r="AP1034" s="179"/>
      <c r="AQ1034" s="179"/>
      <c r="AR1034" s="179"/>
    </row>
    <row r="1035" s="276" customFormat="1" customHeight="1" spans="1:44">
      <c r="A1035" s="27">
        <v>1030</v>
      </c>
      <c r="B1035" s="27" t="s">
        <v>23</v>
      </c>
      <c r="C1035" s="27" t="s">
        <v>24</v>
      </c>
      <c r="D1035" s="27" t="s">
        <v>25</v>
      </c>
      <c r="E1035" s="27" t="s">
        <v>26</v>
      </c>
      <c r="F1035" s="91" t="s">
        <v>971</v>
      </c>
      <c r="G1035" s="91" t="s">
        <v>1081</v>
      </c>
      <c r="H1035" s="91" t="s">
        <v>227</v>
      </c>
      <c r="I1035" s="91">
        <v>5</v>
      </c>
      <c r="J1035" s="91" t="s">
        <v>973</v>
      </c>
      <c r="K1035" s="27" t="s">
        <v>31</v>
      </c>
      <c r="L1035" s="91">
        <v>5</v>
      </c>
      <c r="M1035" s="27">
        <f t="shared" si="41"/>
        <v>650</v>
      </c>
      <c r="N1035" s="179"/>
      <c r="O1035" s="24" t="s">
        <v>32</v>
      </c>
      <c r="P1035" s="179"/>
      <c r="Q1035" s="179"/>
      <c r="R1035" s="179"/>
      <c r="S1035" s="179"/>
      <c r="T1035" s="179"/>
      <c r="U1035" s="179"/>
      <c r="V1035" s="179"/>
      <c r="W1035" s="179"/>
      <c r="X1035" s="179"/>
      <c r="Y1035" s="179"/>
      <c r="Z1035" s="179"/>
      <c r="AA1035" s="179"/>
      <c r="AB1035" s="179"/>
      <c r="AC1035" s="179"/>
      <c r="AD1035" s="179"/>
      <c r="AE1035" s="179"/>
      <c r="AF1035" s="179"/>
      <c r="AG1035" s="179"/>
      <c r="AH1035" s="179"/>
      <c r="AI1035" s="179"/>
      <c r="AJ1035" s="179"/>
      <c r="AK1035" s="179"/>
      <c r="AL1035" s="179"/>
      <c r="AM1035" s="179"/>
      <c r="AN1035" s="179"/>
      <c r="AO1035" s="179"/>
      <c r="AP1035" s="179"/>
      <c r="AQ1035" s="179"/>
      <c r="AR1035" s="179"/>
    </row>
    <row r="1036" s="276" customFormat="1" customHeight="1" spans="1:44">
      <c r="A1036" s="27">
        <v>1031</v>
      </c>
      <c r="B1036" s="27" t="s">
        <v>23</v>
      </c>
      <c r="C1036" s="27" t="s">
        <v>24</v>
      </c>
      <c r="D1036" s="27" t="s">
        <v>25</v>
      </c>
      <c r="E1036" s="27" t="s">
        <v>26</v>
      </c>
      <c r="F1036" s="91" t="s">
        <v>971</v>
      </c>
      <c r="G1036" s="91" t="s">
        <v>1082</v>
      </c>
      <c r="H1036" s="91" t="s">
        <v>227</v>
      </c>
      <c r="I1036" s="91">
        <v>3</v>
      </c>
      <c r="J1036" s="91" t="s">
        <v>973</v>
      </c>
      <c r="K1036" s="27" t="s">
        <v>31</v>
      </c>
      <c r="L1036" s="91">
        <v>3</v>
      </c>
      <c r="M1036" s="27">
        <f t="shared" si="41"/>
        <v>390</v>
      </c>
      <c r="N1036" s="179"/>
      <c r="O1036" s="24" t="s">
        <v>32</v>
      </c>
      <c r="P1036" s="179"/>
      <c r="Q1036" s="179"/>
      <c r="R1036" s="179"/>
      <c r="S1036" s="179"/>
      <c r="T1036" s="179"/>
      <c r="U1036" s="179"/>
      <c r="V1036" s="179"/>
      <c r="W1036" s="179"/>
      <c r="X1036" s="179"/>
      <c r="Y1036" s="179"/>
      <c r="Z1036" s="179"/>
      <c r="AA1036" s="179"/>
      <c r="AB1036" s="179"/>
      <c r="AC1036" s="179"/>
      <c r="AD1036" s="179"/>
      <c r="AE1036" s="179"/>
      <c r="AF1036" s="179"/>
      <c r="AG1036" s="179"/>
      <c r="AH1036" s="179"/>
      <c r="AI1036" s="179"/>
      <c r="AJ1036" s="179"/>
      <c r="AK1036" s="179"/>
      <c r="AL1036" s="179"/>
      <c r="AM1036" s="179"/>
      <c r="AN1036" s="179"/>
      <c r="AO1036" s="179"/>
      <c r="AP1036" s="179"/>
      <c r="AQ1036" s="179"/>
      <c r="AR1036" s="179"/>
    </row>
    <row r="1037" s="276" customFormat="1" customHeight="1" spans="1:44">
      <c r="A1037" s="27">
        <v>1032</v>
      </c>
      <c r="B1037" s="27" t="s">
        <v>23</v>
      </c>
      <c r="C1037" s="27" t="s">
        <v>24</v>
      </c>
      <c r="D1037" s="27" t="s">
        <v>25</v>
      </c>
      <c r="E1037" s="27" t="s">
        <v>26</v>
      </c>
      <c r="F1037" s="91" t="s">
        <v>971</v>
      </c>
      <c r="G1037" s="91" t="s">
        <v>1083</v>
      </c>
      <c r="H1037" s="91" t="s">
        <v>227</v>
      </c>
      <c r="I1037" s="91">
        <v>4</v>
      </c>
      <c r="J1037" s="91" t="s">
        <v>973</v>
      </c>
      <c r="K1037" s="27" t="s">
        <v>31</v>
      </c>
      <c r="L1037" s="91">
        <v>4</v>
      </c>
      <c r="M1037" s="27">
        <f t="shared" si="41"/>
        <v>520</v>
      </c>
      <c r="N1037" s="179"/>
      <c r="O1037" s="24" t="s">
        <v>32</v>
      </c>
      <c r="P1037" s="179"/>
      <c r="Q1037" s="179"/>
      <c r="R1037" s="179"/>
      <c r="S1037" s="179"/>
      <c r="T1037" s="179"/>
      <c r="U1037" s="179"/>
      <c r="V1037" s="179"/>
      <c r="W1037" s="179"/>
      <c r="X1037" s="179"/>
      <c r="Y1037" s="179"/>
      <c r="Z1037" s="179"/>
      <c r="AA1037" s="179"/>
      <c r="AB1037" s="179"/>
      <c r="AC1037" s="179"/>
      <c r="AD1037" s="179"/>
      <c r="AE1037" s="179"/>
      <c r="AF1037" s="179"/>
      <c r="AG1037" s="179"/>
      <c r="AH1037" s="179"/>
      <c r="AI1037" s="179"/>
      <c r="AJ1037" s="179"/>
      <c r="AK1037" s="179"/>
      <c r="AL1037" s="179"/>
      <c r="AM1037" s="179"/>
      <c r="AN1037" s="179"/>
      <c r="AO1037" s="179"/>
      <c r="AP1037" s="179"/>
      <c r="AQ1037" s="179"/>
      <c r="AR1037" s="179"/>
    </row>
    <row r="1038" s="276" customFormat="1" customHeight="1" spans="1:44">
      <c r="A1038" s="27">
        <v>1033</v>
      </c>
      <c r="B1038" s="27" t="s">
        <v>23</v>
      </c>
      <c r="C1038" s="27" t="s">
        <v>24</v>
      </c>
      <c r="D1038" s="27" t="s">
        <v>25</v>
      </c>
      <c r="E1038" s="27" t="s">
        <v>26</v>
      </c>
      <c r="F1038" s="91" t="s">
        <v>971</v>
      </c>
      <c r="G1038" s="91" t="s">
        <v>1084</v>
      </c>
      <c r="H1038" s="91" t="s">
        <v>227</v>
      </c>
      <c r="I1038" s="91">
        <v>6</v>
      </c>
      <c r="J1038" s="91" t="s">
        <v>973</v>
      </c>
      <c r="K1038" s="27" t="s">
        <v>31</v>
      </c>
      <c r="L1038" s="91">
        <v>6</v>
      </c>
      <c r="M1038" s="27">
        <f t="shared" si="41"/>
        <v>780</v>
      </c>
      <c r="N1038" s="179"/>
      <c r="O1038" s="24" t="s">
        <v>32</v>
      </c>
      <c r="P1038" s="179"/>
      <c r="Q1038" s="179"/>
      <c r="R1038" s="179"/>
      <c r="S1038" s="179"/>
      <c r="T1038" s="179"/>
      <c r="U1038" s="179"/>
      <c r="V1038" s="179"/>
      <c r="W1038" s="179"/>
      <c r="X1038" s="179"/>
      <c r="Y1038" s="179"/>
      <c r="Z1038" s="179"/>
      <c r="AA1038" s="179"/>
      <c r="AB1038" s="179"/>
      <c r="AC1038" s="179"/>
      <c r="AD1038" s="179"/>
      <c r="AE1038" s="179"/>
      <c r="AF1038" s="179"/>
      <c r="AG1038" s="179"/>
      <c r="AH1038" s="179"/>
      <c r="AI1038" s="179"/>
      <c r="AJ1038" s="179"/>
      <c r="AK1038" s="179"/>
      <c r="AL1038" s="179"/>
      <c r="AM1038" s="179"/>
      <c r="AN1038" s="179"/>
      <c r="AO1038" s="179"/>
      <c r="AP1038" s="179"/>
      <c r="AQ1038" s="179"/>
      <c r="AR1038" s="179"/>
    </row>
    <row r="1039" s="276" customFormat="1" customHeight="1" spans="1:44">
      <c r="A1039" s="27">
        <v>1034</v>
      </c>
      <c r="B1039" s="27" t="s">
        <v>23</v>
      </c>
      <c r="C1039" s="27" t="s">
        <v>24</v>
      </c>
      <c r="D1039" s="27" t="s">
        <v>25</v>
      </c>
      <c r="E1039" s="27" t="s">
        <v>26</v>
      </c>
      <c r="F1039" s="91" t="s">
        <v>971</v>
      </c>
      <c r="G1039" s="91" t="s">
        <v>1085</v>
      </c>
      <c r="H1039" s="91" t="s">
        <v>227</v>
      </c>
      <c r="I1039" s="91">
        <v>5</v>
      </c>
      <c r="J1039" s="91" t="s">
        <v>973</v>
      </c>
      <c r="K1039" s="27" t="s">
        <v>31</v>
      </c>
      <c r="L1039" s="91">
        <v>5</v>
      </c>
      <c r="M1039" s="27">
        <f t="shared" si="41"/>
        <v>650</v>
      </c>
      <c r="N1039" s="179"/>
      <c r="O1039" s="24" t="s">
        <v>32</v>
      </c>
      <c r="P1039" s="179"/>
      <c r="Q1039" s="179"/>
      <c r="R1039" s="179"/>
      <c r="S1039" s="179"/>
      <c r="T1039" s="179"/>
      <c r="U1039" s="179"/>
      <c r="V1039" s="179"/>
      <c r="W1039" s="179"/>
      <c r="X1039" s="179"/>
      <c r="Y1039" s="179"/>
      <c r="Z1039" s="179"/>
      <c r="AA1039" s="179"/>
      <c r="AB1039" s="179"/>
      <c r="AC1039" s="179"/>
      <c r="AD1039" s="179"/>
      <c r="AE1039" s="179"/>
      <c r="AF1039" s="179"/>
      <c r="AG1039" s="179"/>
      <c r="AH1039" s="179"/>
      <c r="AI1039" s="179"/>
      <c r="AJ1039" s="179"/>
      <c r="AK1039" s="179"/>
      <c r="AL1039" s="179"/>
      <c r="AM1039" s="179"/>
      <c r="AN1039" s="179"/>
      <c r="AO1039" s="179"/>
      <c r="AP1039" s="179"/>
      <c r="AQ1039" s="179"/>
      <c r="AR1039" s="179"/>
    </row>
    <row r="1040" s="276" customFormat="1" customHeight="1" spans="1:44">
      <c r="A1040" s="27">
        <v>1035</v>
      </c>
      <c r="B1040" s="27" t="s">
        <v>23</v>
      </c>
      <c r="C1040" s="27" t="s">
        <v>24</v>
      </c>
      <c r="D1040" s="27" t="s">
        <v>25</v>
      </c>
      <c r="E1040" s="27" t="s">
        <v>26</v>
      </c>
      <c r="F1040" s="91" t="s">
        <v>971</v>
      </c>
      <c r="G1040" s="91" t="s">
        <v>1086</v>
      </c>
      <c r="H1040" s="91" t="s">
        <v>227</v>
      </c>
      <c r="I1040" s="91">
        <v>4</v>
      </c>
      <c r="J1040" s="91" t="s">
        <v>973</v>
      </c>
      <c r="K1040" s="27" t="s">
        <v>31</v>
      </c>
      <c r="L1040" s="91">
        <v>4</v>
      </c>
      <c r="M1040" s="27">
        <f t="shared" si="41"/>
        <v>520</v>
      </c>
      <c r="N1040" s="179"/>
      <c r="O1040" s="24" t="s">
        <v>32</v>
      </c>
      <c r="P1040" s="179"/>
      <c r="Q1040" s="179"/>
      <c r="R1040" s="179"/>
      <c r="S1040" s="179"/>
      <c r="T1040" s="179"/>
      <c r="U1040" s="179"/>
      <c r="V1040" s="179"/>
      <c r="W1040" s="179"/>
      <c r="X1040" s="179"/>
      <c r="Y1040" s="179"/>
      <c r="Z1040" s="179"/>
      <c r="AA1040" s="179"/>
      <c r="AB1040" s="179"/>
      <c r="AC1040" s="179"/>
      <c r="AD1040" s="179"/>
      <c r="AE1040" s="179"/>
      <c r="AF1040" s="179"/>
      <c r="AG1040" s="179"/>
      <c r="AH1040" s="179"/>
      <c r="AI1040" s="179"/>
      <c r="AJ1040" s="179"/>
      <c r="AK1040" s="179"/>
      <c r="AL1040" s="179"/>
      <c r="AM1040" s="179"/>
      <c r="AN1040" s="179"/>
      <c r="AO1040" s="179"/>
      <c r="AP1040" s="179"/>
      <c r="AQ1040" s="179"/>
      <c r="AR1040" s="179"/>
    </row>
    <row r="1041" s="276" customFormat="1" customHeight="1" spans="1:44">
      <c r="A1041" s="27">
        <v>1036</v>
      </c>
      <c r="B1041" s="27" t="s">
        <v>23</v>
      </c>
      <c r="C1041" s="27" t="s">
        <v>24</v>
      </c>
      <c r="D1041" s="27" t="s">
        <v>25</v>
      </c>
      <c r="E1041" s="27" t="s">
        <v>26</v>
      </c>
      <c r="F1041" s="91" t="s">
        <v>971</v>
      </c>
      <c r="G1041" s="91" t="s">
        <v>1087</v>
      </c>
      <c r="H1041" s="91" t="s">
        <v>51</v>
      </c>
      <c r="I1041" s="91">
        <v>2</v>
      </c>
      <c r="J1041" s="91" t="s">
        <v>973</v>
      </c>
      <c r="K1041" s="27" t="s">
        <v>31</v>
      </c>
      <c r="L1041" s="91">
        <v>2</v>
      </c>
      <c r="M1041" s="27">
        <f>L1041*312</f>
        <v>624</v>
      </c>
      <c r="N1041" s="179"/>
      <c r="O1041" s="24" t="s">
        <v>32</v>
      </c>
      <c r="P1041" s="179"/>
      <c r="Q1041" s="179"/>
      <c r="R1041" s="179"/>
      <c r="S1041" s="179"/>
      <c r="T1041" s="179"/>
      <c r="U1041" s="179"/>
      <c r="V1041" s="179"/>
      <c r="W1041" s="179"/>
      <c r="X1041" s="179"/>
      <c r="Y1041" s="179"/>
      <c r="Z1041" s="179"/>
      <c r="AA1041" s="179"/>
      <c r="AB1041" s="179"/>
      <c r="AC1041" s="179"/>
      <c r="AD1041" s="179"/>
      <c r="AE1041" s="179"/>
      <c r="AF1041" s="179"/>
      <c r="AG1041" s="179"/>
      <c r="AH1041" s="179"/>
      <c r="AI1041" s="179"/>
      <c r="AJ1041" s="179"/>
      <c r="AK1041" s="179"/>
      <c r="AL1041" s="179"/>
      <c r="AM1041" s="179"/>
      <c r="AN1041" s="179"/>
      <c r="AO1041" s="179"/>
      <c r="AP1041" s="179"/>
      <c r="AQ1041" s="179"/>
      <c r="AR1041" s="179"/>
    </row>
    <row r="1042" s="276" customFormat="1" customHeight="1" spans="1:44">
      <c r="A1042" s="27">
        <v>1037</v>
      </c>
      <c r="B1042" s="27" t="s">
        <v>23</v>
      </c>
      <c r="C1042" s="27" t="s">
        <v>24</v>
      </c>
      <c r="D1042" s="27" t="s">
        <v>25</v>
      </c>
      <c r="E1042" s="27" t="s">
        <v>26</v>
      </c>
      <c r="F1042" s="91" t="s">
        <v>971</v>
      </c>
      <c r="G1042" s="91" t="s">
        <v>1088</v>
      </c>
      <c r="H1042" s="91" t="s">
        <v>227</v>
      </c>
      <c r="I1042" s="91">
        <v>5</v>
      </c>
      <c r="J1042" s="91" t="s">
        <v>973</v>
      </c>
      <c r="K1042" s="27" t="s">
        <v>31</v>
      </c>
      <c r="L1042" s="91">
        <v>5</v>
      </c>
      <c r="M1042" s="27">
        <f t="shared" ref="M1042:M1052" si="42">L1042*130</f>
        <v>650</v>
      </c>
      <c r="N1042" s="179"/>
      <c r="O1042" s="24" t="s">
        <v>32</v>
      </c>
      <c r="P1042" s="179"/>
      <c r="Q1042" s="179"/>
      <c r="R1042" s="179"/>
      <c r="S1042" s="179"/>
      <c r="T1042" s="179"/>
      <c r="U1042" s="179"/>
      <c r="V1042" s="179"/>
      <c r="W1042" s="179"/>
      <c r="X1042" s="179"/>
      <c r="Y1042" s="179"/>
      <c r="Z1042" s="179"/>
      <c r="AA1042" s="179"/>
      <c r="AB1042" s="179"/>
      <c r="AC1042" s="179"/>
      <c r="AD1042" s="179"/>
      <c r="AE1042" s="179"/>
      <c r="AF1042" s="179"/>
      <c r="AG1042" s="179"/>
      <c r="AH1042" s="179"/>
      <c r="AI1042" s="179"/>
      <c r="AJ1042" s="179"/>
      <c r="AK1042" s="179"/>
      <c r="AL1042" s="179"/>
      <c r="AM1042" s="179"/>
      <c r="AN1042" s="179"/>
      <c r="AO1042" s="179"/>
      <c r="AP1042" s="179"/>
      <c r="AQ1042" s="179"/>
      <c r="AR1042" s="179"/>
    </row>
    <row r="1043" s="276" customFormat="1" customHeight="1" spans="1:44">
      <c r="A1043" s="27">
        <v>1038</v>
      </c>
      <c r="B1043" s="27" t="s">
        <v>23</v>
      </c>
      <c r="C1043" s="27" t="s">
        <v>24</v>
      </c>
      <c r="D1043" s="27" t="s">
        <v>25</v>
      </c>
      <c r="E1043" s="27" t="s">
        <v>26</v>
      </c>
      <c r="F1043" s="91" t="s">
        <v>971</v>
      </c>
      <c r="G1043" s="91" t="s">
        <v>1089</v>
      </c>
      <c r="H1043" s="91" t="s">
        <v>227</v>
      </c>
      <c r="I1043" s="91">
        <v>6</v>
      </c>
      <c r="J1043" s="91" t="s">
        <v>973</v>
      </c>
      <c r="K1043" s="27" t="s">
        <v>31</v>
      </c>
      <c r="L1043" s="91">
        <v>6</v>
      </c>
      <c r="M1043" s="27">
        <f t="shared" si="42"/>
        <v>780</v>
      </c>
      <c r="N1043" s="179"/>
      <c r="O1043" s="24" t="s">
        <v>32</v>
      </c>
      <c r="P1043" s="179"/>
      <c r="Q1043" s="179"/>
      <c r="R1043" s="179"/>
      <c r="S1043" s="179"/>
      <c r="T1043" s="179"/>
      <c r="U1043" s="179"/>
      <c r="V1043" s="179"/>
      <c r="W1043" s="179"/>
      <c r="X1043" s="179"/>
      <c r="Y1043" s="179"/>
      <c r="Z1043" s="179"/>
      <c r="AA1043" s="179"/>
      <c r="AB1043" s="179"/>
      <c r="AC1043" s="179"/>
      <c r="AD1043" s="179"/>
      <c r="AE1043" s="179"/>
      <c r="AF1043" s="179"/>
      <c r="AG1043" s="179"/>
      <c r="AH1043" s="179"/>
      <c r="AI1043" s="179"/>
      <c r="AJ1043" s="179"/>
      <c r="AK1043" s="179"/>
      <c r="AL1043" s="179"/>
      <c r="AM1043" s="179"/>
      <c r="AN1043" s="179"/>
      <c r="AO1043" s="179"/>
      <c r="AP1043" s="179"/>
      <c r="AQ1043" s="179"/>
      <c r="AR1043" s="179"/>
    </row>
    <row r="1044" s="276" customFormat="1" customHeight="1" spans="1:44">
      <c r="A1044" s="27">
        <v>1039</v>
      </c>
      <c r="B1044" s="27" t="s">
        <v>23</v>
      </c>
      <c r="C1044" s="27" t="s">
        <v>24</v>
      </c>
      <c r="D1044" s="27" t="s">
        <v>25</v>
      </c>
      <c r="E1044" s="27" t="s">
        <v>26</v>
      </c>
      <c r="F1044" s="91" t="s">
        <v>971</v>
      </c>
      <c r="G1044" s="91" t="s">
        <v>1090</v>
      </c>
      <c r="H1044" s="91" t="s">
        <v>227</v>
      </c>
      <c r="I1044" s="91">
        <v>5</v>
      </c>
      <c r="J1044" s="91" t="s">
        <v>973</v>
      </c>
      <c r="K1044" s="27" t="s">
        <v>31</v>
      </c>
      <c r="L1044" s="91">
        <v>5</v>
      </c>
      <c r="M1044" s="27">
        <f t="shared" si="42"/>
        <v>650</v>
      </c>
      <c r="N1044" s="179"/>
      <c r="O1044" s="24" t="s">
        <v>32</v>
      </c>
      <c r="P1044" s="179"/>
      <c r="Q1044" s="179"/>
      <c r="R1044" s="179"/>
      <c r="S1044" s="179"/>
      <c r="T1044" s="179"/>
      <c r="U1044" s="179"/>
      <c r="V1044" s="179"/>
      <c r="W1044" s="179"/>
      <c r="X1044" s="179"/>
      <c r="Y1044" s="179"/>
      <c r="Z1044" s="179"/>
      <c r="AA1044" s="179"/>
      <c r="AB1044" s="179"/>
      <c r="AC1044" s="179"/>
      <c r="AD1044" s="179"/>
      <c r="AE1044" s="179"/>
      <c r="AF1044" s="179"/>
      <c r="AG1044" s="179"/>
      <c r="AH1044" s="179"/>
      <c r="AI1044" s="179"/>
      <c r="AJ1044" s="179"/>
      <c r="AK1044" s="179"/>
      <c r="AL1044" s="179"/>
      <c r="AM1044" s="179"/>
      <c r="AN1044" s="179"/>
      <c r="AO1044" s="179"/>
      <c r="AP1044" s="179"/>
      <c r="AQ1044" s="179"/>
      <c r="AR1044" s="179"/>
    </row>
    <row r="1045" s="276" customFormat="1" customHeight="1" spans="1:44">
      <c r="A1045" s="27">
        <v>1040</v>
      </c>
      <c r="B1045" s="27" t="s">
        <v>23</v>
      </c>
      <c r="C1045" s="27" t="s">
        <v>24</v>
      </c>
      <c r="D1045" s="27" t="s">
        <v>25</v>
      </c>
      <c r="E1045" s="27" t="s">
        <v>26</v>
      </c>
      <c r="F1045" s="91" t="s">
        <v>971</v>
      </c>
      <c r="G1045" s="91" t="s">
        <v>1091</v>
      </c>
      <c r="H1045" s="91" t="s">
        <v>227</v>
      </c>
      <c r="I1045" s="91">
        <v>6</v>
      </c>
      <c r="J1045" s="91" t="s">
        <v>973</v>
      </c>
      <c r="K1045" s="27" t="s">
        <v>31</v>
      </c>
      <c r="L1045" s="91">
        <v>6</v>
      </c>
      <c r="M1045" s="27">
        <f t="shared" si="42"/>
        <v>780</v>
      </c>
      <c r="N1045" s="179"/>
      <c r="O1045" s="24" t="s">
        <v>32</v>
      </c>
      <c r="P1045" s="179"/>
      <c r="Q1045" s="179"/>
      <c r="R1045" s="179"/>
      <c r="S1045" s="179"/>
      <c r="T1045" s="179"/>
      <c r="U1045" s="179"/>
      <c r="V1045" s="179"/>
      <c r="W1045" s="179"/>
      <c r="X1045" s="179"/>
      <c r="Y1045" s="179"/>
      <c r="Z1045" s="179"/>
      <c r="AA1045" s="179"/>
      <c r="AB1045" s="179"/>
      <c r="AC1045" s="179"/>
      <c r="AD1045" s="179"/>
      <c r="AE1045" s="179"/>
      <c r="AF1045" s="179"/>
      <c r="AG1045" s="179"/>
      <c r="AH1045" s="179"/>
      <c r="AI1045" s="179"/>
      <c r="AJ1045" s="179"/>
      <c r="AK1045" s="179"/>
      <c r="AL1045" s="179"/>
      <c r="AM1045" s="179"/>
      <c r="AN1045" s="179"/>
      <c r="AO1045" s="179"/>
      <c r="AP1045" s="179"/>
      <c r="AQ1045" s="179"/>
      <c r="AR1045" s="179"/>
    </row>
    <row r="1046" s="276" customFormat="1" customHeight="1" spans="1:44">
      <c r="A1046" s="27">
        <v>1041</v>
      </c>
      <c r="B1046" s="27" t="s">
        <v>23</v>
      </c>
      <c r="C1046" s="27" t="s">
        <v>24</v>
      </c>
      <c r="D1046" s="27" t="s">
        <v>25</v>
      </c>
      <c r="E1046" s="27" t="s">
        <v>26</v>
      </c>
      <c r="F1046" s="91" t="s">
        <v>971</v>
      </c>
      <c r="G1046" s="91" t="s">
        <v>1092</v>
      </c>
      <c r="H1046" s="91" t="s">
        <v>227</v>
      </c>
      <c r="I1046" s="91">
        <v>2</v>
      </c>
      <c r="J1046" s="91" t="s">
        <v>973</v>
      </c>
      <c r="K1046" s="27" t="s">
        <v>31</v>
      </c>
      <c r="L1046" s="91">
        <v>2</v>
      </c>
      <c r="M1046" s="27">
        <f t="shared" si="42"/>
        <v>260</v>
      </c>
      <c r="N1046" s="179"/>
      <c r="O1046" s="24" t="s">
        <v>32</v>
      </c>
      <c r="P1046" s="179"/>
      <c r="Q1046" s="179"/>
      <c r="R1046" s="179"/>
      <c r="S1046" s="179"/>
      <c r="T1046" s="179"/>
      <c r="U1046" s="179"/>
      <c r="V1046" s="179"/>
      <c r="W1046" s="179"/>
      <c r="X1046" s="179"/>
      <c r="Y1046" s="179"/>
      <c r="Z1046" s="179"/>
      <c r="AA1046" s="179"/>
      <c r="AB1046" s="179"/>
      <c r="AC1046" s="179"/>
      <c r="AD1046" s="179"/>
      <c r="AE1046" s="179"/>
      <c r="AF1046" s="179"/>
      <c r="AG1046" s="179"/>
      <c r="AH1046" s="179"/>
      <c r="AI1046" s="179"/>
      <c r="AJ1046" s="179"/>
      <c r="AK1046" s="179"/>
      <c r="AL1046" s="179"/>
      <c r="AM1046" s="179"/>
      <c r="AN1046" s="179"/>
      <c r="AO1046" s="179"/>
      <c r="AP1046" s="179"/>
      <c r="AQ1046" s="179"/>
      <c r="AR1046" s="179"/>
    </row>
    <row r="1047" s="276" customFormat="1" customHeight="1" spans="1:44">
      <c r="A1047" s="27">
        <v>1042</v>
      </c>
      <c r="B1047" s="27" t="s">
        <v>23</v>
      </c>
      <c r="C1047" s="27" t="s">
        <v>24</v>
      </c>
      <c r="D1047" s="27" t="s">
        <v>25</v>
      </c>
      <c r="E1047" s="27" t="s">
        <v>26</v>
      </c>
      <c r="F1047" s="91" t="s">
        <v>971</v>
      </c>
      <c r="G1047" s="91" t="s">
        <v>1093</v>
      </c>
      <c r="H1047" s="91" t="s">
        <v>227</v>
      </c>
      <c r="I1047" s="91">
        <v>6</v>
      </c>
      <c r="J1047" s="91" t="s">
        <v>973</v>
      </c>
      <c r="K1047" s="27" t="s">
        <v>31</v>
      </c>
      <c r="L1047" s="91">
        <v>6</v>
      </c>
      <c r="M1047" s="27">
        <f t="shared" si="42"/>
        <v>780</v>
      </c>
      <c r="N1047" s="179"/>
      <c r="O1047" s="24" t="s">
        <v>32</v>
      </c>
      <c r="P1047" s="179"/>
      <c r="Q1047" s="179"/>
      <c r="R1047" s="179"/>
      <c r="S1047" s="179"/>
      <c r="T1047" s="179"/>
      <c r="U1047" s="179"/>
      <c r="V1047" s="179"/>
      <c r="W1047" s="179"/>
      <c r="X1047" s="179"/>
      <c r="Y1047" s="179"/>
      <c r="Z1047" s="179"/>
      <c r="AA1047" s="179"/>
      <c r="AB1047" s="179"/>
      <c r="AC1047" s="179"/>
      <c r="AD1047" s="179"/>
      <c r="AE1047" s="179"/>
      <c r="AF1047" s="179"/>
      <c r="AG1047" s="179"/>
      <c r="AH1047" s="179"/>
      <c r="AI1047" s="179"/>
      <c r="AJ1047" s="179"/>
      <c r="AK1047" s="179"/>
      <c r="AL1047" s="179"/>
      <c r="AM1047" s="179"/>
      <c r="AN1047" s="179"/>
      <c r="AO1047" s="179"/>
      <c r="AP1047" s="179"/>
      <c r="AQ1047" s="179"/>
      <c r="AR1047" s="179"/>
    </row>
    <row r="1048" s="276" customFormat="1" customHeight="1" spans="1:44">
      <c r="A1048" s="27">
        <v>1043</v>
      </c>
      <c r="B1048" s="27" t="s">
        <v>23</v>
      </c>
      <c r="C1048" s="27" t="s">
        <v>24</v>
      </c>
      <c r="D1048" s="27" t="s">
        <v>25</v>
      </c>
      <c r="E1048" s="27" t="s">
        <v>26</v>
      </c>
      <c r="F1048" s="91" t="s">
        <v>971</v>
      </c>
      <c r="G1048" s="91" t="s">
        <v>1094</v>
      </c>
      <c r="H1048" s="91" t="s">
        <v>227</v>
      </c>
      <c r="I1048" s="91">
        <v>5</v>
      </c>
      <c r="J1048" s="91" t="s">
        <v>973</v>
      </c>
      <c r="K1048" s="27" t="s">
        <v>31</v>
      </c>
      <c r="L1048" s="91">
        <v>5</v>
      </c>
      <c r="M1048" s="27">
        <f t="shared" si="42"/>
        <v>650</v>
      </c>
      <c r="N1048" s="179"/>
      <c r="O1048" s="24" t="s">
        <v>32</v>
      </c>
      <c r="P1048" s="179"/>
      <c r="Q1048" s="179"/>
      <c r="R1048" s="179"/>
      <c r="S1048" s="179"/>
      <c r="T1048" s="179"/>
      <c r="U1048" s="179"/>
      <c r="V1048" s="179"/>
      <c r="W1048" s="179"/>
      <c r="X1048" s="179"/>
      <c r="Y1048" s="179"/>
      <c r="Z1048" s="179"/>
      <c r="AA1048" s="179"/>
      <c r="AB1048" s="179"/>
      <c r="AC1048" s="179"/>
      <c r="AD1048" s="179"/>
      <c r="AE1048" s="179"/>
      <c r="AF1048" s="179"/>
      <c r="AG1048" s="179"/>
      <c r="AH1048" s="179"/>
      <c r="AI1048" s="179"/>
      <c r="AJ1048" s="179"/>
      <c r="AK1048" s="179"/>
      <c r="AL1048" s="179"/>
      <c r="AM1048" s="179"/>
      <c r="AN1048" s="179"/>
      <c r="AO1048" s="179"/>
      <c r="AP1048" s="179"/>
      <c r="AQ1048" s="179"/>
      <c r="AR1048" s="179"/>
    </row>
    <row r="1049" s="276" customFormat="1" customHeight="1" spans="1:44">
      <c r="A1049" s="27">
        <v>1044</v>
      </c>
      <c r="B1049" s="27" t="s">
        <v>23</v>
      </c>
      <c r="C1049" s="27" t="s">
        <v>24</v>
      </c>
      <c r="D1049" s="27" t="s">
        <v>25</v>
      </c>
      <c r="E1049" s="27" t="s">
        <v>26</v>
      </c>
      <c r="F1049" s="91" t="s">
        <v>971</v>
      </c>
      <c r="G1049" s="91" t="s">
        <v>1095</v>
      </c>
      <c r="H1049" s="91" t="s">
        <v>227</v>
      </c>
      <c r="I1049" s="91">
        <v>6</v>
      </c>
      <c r="J1049" s="91" t="s">
        <v>973</v>
      </c>
      <c r="K1049" s="27" t="s">
        <v>31</v>
      </c>
      <c r="L1049" s="91">
        <v>6</v>
      </c>
      <c r="M1049" s="27">
        <f t="shared" si="42"/>
        <v>780</v>
      </c>
      <c r="N1049" s="179"/>
      <c r="O1049" s="24" t="s">
        <v>32</v>
      </c>
      <c r="P1049" s="179"/>
      <c r="Q1049" s="179"/>
      <c r="R1049" s="179"/>
      <c r="S1049" s="179"/>
      <c r="T1049" s="179"/>
      <c r="U1049" s="179"/>
      <c r="V1049" s="179"/>
      <c r="W1049" s="179"/>
      <c r="X1049" s="179"/>
      <c r="Y1049" s="179"/>
      <c r="Z1049" s="179"/>
      <c r="AA1049" s="179"/>
      <c r="AB1049" s="179"/>
      <c r="AC1049" s="179"/>
      <c r="AD1049" s="179"/>
      <c r="AE1049" s="179"/>
      <c r="AF1049" s="179"/>
      <c r="AG1049" s="179"/>
      <c r="AH1049" s="179"/>
      <c r="AI1049" s="179"/>
      <c r="AJ1049" s="179"/>
      <c r="AK1049" s="179"/>
      <c r="AL1049" s="179"/>
      <c r="AM1049" s="179"/>
      <c r="AN1049" s="179"/>
      <c r="AO1049" s="179"/>
      <c r="AP1049" s="179"/>
      <c r="AQ1049" s="179"/>
      <c r="AR1049" s="179"/>
    </row>
    <row r="1050" s="276" customFormat="1" customHeight="1" spans="1:44">
      <c r="A1050" s="27">
        <v>1045</v>
      </c>
      <c r="B1050" s="27" t="s">
        <v>23</v>
      </c>
      <c r="C1050" s="27" t="s">
        <v>24</v>
      </c>
      <c r="D1050" s="27" t="s">
        <v>25</v>
      </c>
      <c r="E1050" s="27" t="s">
        <v>26</v>
      </c>
      <c r="F1050" s="91" t="s">
        <v>971</v>
      </c>
      <c r="G1050" s="91" t="s">
        <v>255</v>
      </c>
      <c r="H1050" s="91" t="s">
        <v>227</v>
      </c>
      <c r="I1050" s="91">
        <v>1</v>
      </c>
      <c r="J1050" s="91" t="s">
        <v>973</v>
      </c>
      <c r="K1050" s="27" t="s">
        <v>31</v>
      </c>
      <c r="L1050" s="91">
        <v>1</v>
      </c>
      <c r="M1050" s="27">
        <f t="shared" si="42"/>
        <v>130</v>
      </c>
      <c r="N1050" s="179"/>
      <c r="O1050" s="24" t="s">
        <v>32</v>
      </c>
      <c r="P1050" s="179"/>
      <c r="Q1050" s="179"/>
      <c r="R1050" s="179"/>
      <c r="S1050" s="179"/>
      <c r="T1050" s="179"/>
      <c r="U1050" s="179"/>
      <c r="V1050" s="179"/>
      <c r="W1050" s="179"/>
      <c r="X1050" s="179"/>
      <c r="Y1050" s="179"/>
      <c r="Z1050" s="179"/>
      <c r="AA1050" s="179"/>
      <c r="AB1050" s="179"/>
      <c r="AC1050" s="179"/>
      <c r="AD1050" s="179"/>
      <c r="AE1050" s="179"/>
      <c r="AF1050" s="179"/>
      <c r="AG1050" s="179"/>
      <c r="AH1050" s="179"/>
      <c r="AI1050" s="179"/>
      <c r="AJ1050" s="179"/>
      <c r="AK1050" s="179"/>
      <c r="AL1050" s="179"/>
      <c r="AM1050" s="179"/>
      <c r="AN1050" s="179"/>
      <c r="AO1050" s="179"/>
      <c r="AP1050" s="179"/>
      <c r="AQ1050" s="179"/>
      <c r="AR1050" s="179"/>
    </row>
    <row r="1051" s="276" customFormat="1" customHeight="1" spans="1:44">
      <c r="A1051" s="27">
        <v>1046</v>
      </c>
      <c r="B1051" s="27" t="s">
        <v>23</v>
      </c>
      <c r="C1051" s="27" t="s">
        <v>24</v>
      </c>
      <c r="D1051" s="27" t="s">
        <v>25</v>
      </c>
      <c r="E1051" s="27" t="s">
        <v>26</v>
      </c>
      <c r="F1051" s="91" t="s">
        <v>971</v>
      </c>
      <c r="G1051" s="91" t="s">
        <v>1096</v>
      </c>
      <c r="H1051" s="91" t="s">
        <v>227</v>
      </c>
      <c r="I1051" s="91">
        <v>5</v>
      </c>
      <c r="J1051" s="91" t="s">
        <v>973</v>
      </c>
      <c r="K1051" s="27" t="s">
        <v>31</v>
      </c>
      <c r="L1051" s="91">
        <v>5</v>
      </c>
      <c r="M1051" s="27">
        <f t="shared" si="42"/>
        <v>650</v>
      </c>
      <c r="N1051" s="179"/>
      <c r="O1051" s="24" t="s">
        <v>32</v>
      </c>
      <c r="P1051" s="179"/>
      <c r="Q1051" s="179"/>
      <c r="R1051" s="179"/>
      <c r="S1051" s="179"/>
      <c r="T1051" s="179"/>
      <c r="U1051" s="179"/>
      <c r="V1051" s="179"/>
      <c r="W1051" s="179"/>
      <c r="X1051" s="179"/>
      <c r="Y1051" s="179"/>
      <c r="Z1051" s="179"/>
      <c r="AA1051" s="179"/>
      <c r="AB1051" s="179"/>
      <c r="AC1051" s="179"/>
      <c r="AD1051" s="179"/>
      <c r="AE1051" s="179"/>
      <c r="AF1051" s="179"/>
      <c r="AG1051" s="179"/>
      <c r="AH1051" s="179"/>
      <c r="AI1051" s="179"/>
      <c r="AJ1051" s="179"/>
      <c r="AK1051" s="179"/>
      <c r="AL1051" s="179"/>
      <c r="AM1051" s="179"/>
      <c r="AN1051" s="179"/>
      <c r="AO1051" s="179"/>
      <c r="AP1051" s="179"/>
      <c r="AQ1051" s="179"/>
      <c r="AR1051" s="179"/>
    </row>
    <row r="1052" s="276" customFormat="1" customHeight="1" spans="1:44">
      <c r="A1052" s="27">
        <v>1047</v>
      </c>
      <c r="B1052" s="27" t="s">
        <v>23</v>
      </c>
      <c r="C1052" s="27" t="s">
        <v>24</v>
      </c>
      <c r="D1052" s="27" t="s">
        <v>25</v>
      </c>
      <c r="E1052" s="27" t="s">
        <v>26</v>
      </c>
      <c r="F1052" s="91" t="s">
        <v>971</v>
      </c>
      <c r="G1052" s="91" t="s">
        <v>1097</v>
      </c>
      <c r="H1052" s="91" t="s">
        <v>227</v>
      </c>
      <c r="I1052" s="91">
        <v>4</v>
      </c>
      <c r="J1052" s="91" t="s">
        <v>973</v>
      </c>
      <c r="K1052" s="27" t="s">
        <v>31</v>
      </c>
      <c r="L1052" s="91">
        <v>4</v>
      </c>
      <c r="M1052" s="27">
        <f t="shared" si="42"/>
        <v>520</v>
      </c>
      <c r="N1052" s="179"/>
      <c r="O1052" s="24" t="s">
        <v>32</v>
      </c>
      <c r="P1052" s="179"/>
      <c r="Q1052" s="179"/>
      <c r="R1052" s="179"/>
      <c r="S1052" s="179"/>
      <c r="T1052" s="179"/>
      <c r="U1052" s="179"/>
      <c r="V1052" s="179"/>
      <c r="W1052" s="179"/>
      <c r="X1052" s="179"/>
      <c r="Y1052" s="179"/>
      <c r="Z1052" s="179"/>
      <c r="AA1052" s="179"/>
      <c r="AB1052" s="179"/>
      <c r="AC1052" s="179"/>
      <c r="AD1052" s="179"/>
      <c r="AE1052" s="179"/>
      <c r="AF1052" s="179"/>
      <c r="AG1052" s="179"/>
      <c r="AH1052" s="179"/>
      <c r="AI1052" s="179"/>
      <c r="AJ1052" s="179"/>
      <c r="AK1052" s="179"/>
      <c r="AL1052" s="179"/>
      <c r="AM1052" s="179"/>
      <c r="AN1052" s="179"/>
      <c r="AO1052" s="179"/>
      <c r="AP1052" s="179"/>
      <c r="AQ1052" s="179"/>
      <c r="AR1052" s="179"/>
    </row>
    <row r="1053" s="276" customFormat="1" customHeight="1" spans="1:44">
      <c r="A1053" s="27">
        <v>1048</v>
      </c>
      <c r="B1053" s="27" t="s">
        <v>23</v>
      </c>
      <c r="C1053" s="27" t="s">
        <v>24</v>
      </c>
      <c r="D1053" s="27" t="s">
        <v>25</v>
      </c>
      <c r="E1053" s="27" t="s">
        <v>26</v>
      </c>
      <c r="F1053" s="91" t="s">
        <v>971</v>
      </c>
      <c r="G1053" s="91" t="s">
        <v>1098</v>
      </c>
      <c r="H1053" s="91" t="s">
        <v>51</v>
      </c>
      <c r="I1053" s="91">
        <v>4</v>
      </c>
      <c r="J1053" s="91" t="s">
        <v>973</v>
      </c>
      <c r="K1053" s="27" t="s">
        <v>31</v>
      </c>
      <c r="L1053" s="91">
        <v>4</v>
      </c>
      <c r="M1053" s="27">
        <f>L1053*312</f>
        <v>1248</v>
      </c>
      <c r="N1053" s="179"/>
      <c r="O1053" s="24" t="s">
        <v>32</v>
      </c>
      <c r="P1053" s="179"/>
      <c r="Q1053" s="179"/>
      <c r="R1053" s="179"/>
      <c r="S1053" s="179"/>
      <c r="T1053" s="179"/>
      <c r="U1053" s="179"/>
      <c r="V1053" s="179"/>
      <c r="W1053" s="179"/>
      <c r="X1053" s="179"/>
      <c r="Y1053" s="179"/>
      <c r="Z1053" s="179"/>
      <c r="AA1053" s="179"/>
      <c r="AB1053" s="179"/>
      <c r="AC1053" s="179"/>
      <c r="AD1053" s="179"/>
      <c r="AE1053" s="179"/>
      <c r="AF1053" s="179"/>
      <c r="AG1053" s="179"/>
      <c r="AH1053" s="179"/>
      <c r="AI1053" s="179"/>
      <c r="AJ1053" s="179"/>
      <c r="AK1053" s="179"/>
      <c r="AL1053" s="179"/>
      <c r="AM1053" s="179"/>
      <c r="AN1053" s="179"/>
      <c r="AO1053" s="179"/>
      <c r="AP1053" s="179"/>
      <c r="AQ1053" s="179"/>
      <c r="AR1053" s="179"/>
    </row>
    <row r="1054" s="276" customFormat="1" customHeight="1" spans="1:44">
      <c r="A1054" s="27">
        <v>1049</v>
      </c>
      <c r="B1054" s="27" t="s">
        <v>23</v>
      </c>
      <c r="C1054" s="27" t="s">
        <v>24</v>
      </c>
      <c r="D1054" s="27" t="s">
        <v>25</v>
      </c>
      <c r="E1054" s="27" t="s">
        <v>26</v>
      </c>
      <c r="F1054" s="91" t="s">
        <v>971</v>
      </c>
      <c r="G1054" s="91" t="s">
        <v>1099</v>
      </c>
      <c r="H1054" s="91" t="s">
        <v>227</v>
      </c>
      <c r="I1054" s="91">
        <v>2</v>
      </c>
      <c r="J1054" s="91" t="s">
        <v>973</v>
      </c>
      <c r="K1054" s="27" t="s">
        <v>31</v>
      </c>
      <c r="L1054" s="91">
        <v>2</v>
      </c>
      <c r="M1054" s="27">
        <f t="shared" ref="M1054:M1065" si="43">L1054*130</f>
        <v>260</v>
      </c>
      <c r="N1054" s="179"/>
      <c r="O1054" s="24" t="s">
        <v>32</v>
      </c>
      <c r="P1054" s="179"/>
      <c r="Q1054" s="179"/>
      <c r="R1054" s="179"/>
      <c r="S1054" s="179"/>
      <c r="T1054" s="179"/>
      <c r="U1054" s="179"/>
      <c r="V1054" s="179"/>
      <c r="W1054" s="179"/>
      <c r="X1054" s="179"/>
      <c r="Y1054" s="179"/>
      <c r="Z1054" s="179"/>
      <c r="AA1054" s="179"/>
      <c r="AB1054" s="179"/>
      <c r="AC1054" s="179"/>
      <c r="AD1054" s="179"/>
      <c r="AE1054" s="179"/>
      <c r="AF1054" s="179"/>
      <c r="AG1054" s="179"/>
      <c r="AH1054" s="179"/>
      <c r="AI1054" s="179"/>
      <c r="AJ1054" s="179"/>
      <c r="AK1054" s="179"/>
      <c r="AL1054" s="179"/>
      <c r="AM1054" s="179"/>
      <c r="AN1054" s="179"/>
      <c r="AO1054" s="179"/>
      <c r="AP1054" s="179"/>
      <c r="AQ1054" s="179"/>
      <c r="AR1054" s="179"/>
    </row>
    <row r="1055" s="276" customFormat="1" customHeight="1" spans="1:44">
      <c r="A1055" s="27">
        <v>1050</v>
      </c>
      <c r="B1055" s="27" t="s">
        <v>23</v>
      </c>
      <c r="C1055" s="27" t="s">
        <v>24</v>
      </c>
      <c r="D1055" s="27" t="s">
        <v>25</v>
      </c>
      <c r="E1055" s="27" t="s">
        <v>26</v>
      </c>
      <c r="F1055" s="91" t="s">
        <v>971</v>
      </c>
      <c r="G1055" s="91" t="s">
        <v>1100</v>
      </c>
      <c r="H1055" s="91" t="s">
        <v>227</v>
      </c>
      <c r="I1055" s="91">
        <v>3</v>
      </c>
      <c r="J1055" s="91" t="s">
        <v>973</v>
      </c>
      <c r="K1055" s="27" t="s">
        <v>31</v>
      </c>
      <c r="L1055" s="91">
        <v>3</v>
      </c>
      <c r="M1055" s="27">
        <f t="shared" si="43"/>
        <v>390</v>
      </c>
      <c r="N1055" s="179"/>
      <c r="O1055" s="24" t="s">
        <v>32</v>
      </c>
      <c r="P1055" s="179"/>
      <c r="Q1055" s="179"/>
      <c r="R1055" s="179"/>
      <c r="S1055" s="179"/>
      <c r="T1055" s="179"/>
      <c r="U1055" s="179"/>
      <c r="V1055" s="179"/>
      <c r="W1055" s="179"/>
      <c r="X1055" s="179"/>
      <c r="Y1055" s="179"/>
      <c r="Z1055" s="179"/>
      <c r="AA1055" s="179"/>
      <c r="AB1055" s="179"/>
      <c r="AC1055" s="179"/>
      <c r="AD1055" s="179"/>
      <c r="AE1055" s="179"/>
      <c r="AF1055" s="179"/>
      <c r="AG1055" s="179"/>
      <c r="AH1055" s="179"/>
      <c r="AI1055" s="179"/>
      <c r="AJ1055" s="179"/>
      <c r="AK1055" s="179"/>
      <c r="AL1055" s="179"/>
      <c r="AM1055" s="179"/>
      <c r="AN1055" s="179"/>
      <c r="AO1055" s="179"/>
      <c r="AP1055" s="179"/>
      <c r="AQ1055" s="179"/>
      <c r="AR1055" s="179"/>
    </row>
    <row r="1056" s="276" customFormat="1" customHeight="1" spans="1:44">
      <c r="A1056" s="27">
        <v>1051</v>
      </c>
      <c r="B1056" s="27" t="s">
        <v>23</v>
      </c>
      <c r="C1056" s="27" t="s">
        <v>24</v>
      </c>
      <c r="D1056" s="27" t="s">
        <v>25</v>
      </c>
      <c r="E1056" s="27" t="s">
        <v>26</v>
      </c>
      <c r="F1056" s="91" t="s">
        <v>971</v>
      </c>
      <c r="G1056" s="91" t="s">
        <v>1101</v>
      </c>
      <c r="H1056" s="91" t="s">
        <v>227</v>
      </c>
      <c r="I1056" s="91">
        <v>4</v>
      </c>
      <c r="J1056" s="91" t="s">
        <v>973</v>
      </c>
      <c r="K1056" s="27" t="s">
        <v>31</v>
      </c>
      <c r="L1056" s="91">
        <v>4</v>
      </c>
      <c r="M1056" s="27">
        <f t="shared" si="43"/>
        <v>520</v>
      </c>
      <c r="N1056" s="179"/>
      <c r="O1056" s="24" t="s">
        <v>32</v>
      </c>
      <c r="P1056" s="179"/>
      <c r="Q1056" s="179"/>
      <c r="R1056" s="179"/>
      <c r="S1056" s="179"/>
      <c r="T1056" s="179"/>
      <c r="U1056" s="179"/>
      <c r="V1056" s="179"/>
      <c r="W1056" s="179"/>
      <c r="X1056" s="179"/>
      <c r="Y1056" s="179"/>
      <c r="Z1056" s="179"/>
      <c r="AA1056" s="179"/>
      <c r="AB1056" s="179"/>
      <c r="AC1056" s="179"/>
      <c r="AD1056" s="179"/>
      <c r="AE1056" s="179"/>
      <c r="AF1056" s="179"/>
      <c r="AG1056" s="179"/>
      <c r="AH1056" s="179"/>
      <c r="AI1056" s="179"/>
      <c r="AJ1056" s="179"/>
      <c r="AK1056" s="179"/>
      <c r="AL1056" s="179"/>
      <c r="AM1056" s="179"/>
      <c r="AN1056" s="179"/>
      <c r="AO1056" s="179"/>
      <c r="AP1056" s="179"/>
      <c r="AQ1056" s="179"/>
      <c r="AR1056" s="179"/>
    </row>
    <row r="1057" s="276" customFormat="1" customHeight="1" spans="1:44">
      <c r="A1057" s="27">
        <v>1052</v>
      </c>
      <c r="B1057" s="27" t="s">
        <v>23</v>
      </c>
      <c r="C1057" s="27" t="s">
        <v>24</v>
      </c>
      <c r="D1057" s="27" t="s">
        <v>25</v>
      </c>
      <c r="E1057" s="27" t="s">
        <v>26</v>
      </c>
      <c r="F1057" s="91" t="s">
        <v>971</v>
      </c>
      <c r="G1057" s="91" t="s">
        <v>1102</v>
      </c>
      <c r="H1057" s="91" t="s">
        <v>227</v>
      </c>
      <c r="I1057" s="91">
        <v>4</v>
      </c>
      <c r="J1057" s="91" t="s">
        <v>973</v>
      </c>
      <c r="K1057" s="27" t="s">
        <v>31</v>
      </c>
      <c r="L1057" s="91">
        <v>4</v>
      </c>
      <c r="M1057" s="27">
        <f t="shared" si="43"/>
        <v>520</v>
      </c>
      <c r="N1057" s="179"/>
      <c r="O1057" s="24" t="s">
        <v>32</v>
      </c>
      <c r="P1057" s="179"/>
      <c r="Q1057" s="179"/>
      <c r="R1057" s="179"/>
      <c r="S1057" s="179"/>
      <c r="T1057" s="179"/>
      <c r="U1057" s="179"/>
      <c r="V1057" s="179"/>
      <c r="W1057" s="179"/>
      <c r="X1057" s="179"/>
      <c r="Y1057" s="179"/>
      <c r="Z1057" s="179"/>
      <c r="AA1057" s="179"/>
      <c r="AB1057" s="179"/>
      <c r="AC1057" s="179"/>
      <c r="AD1057" s="179"/>
      <c r="AE1057" s="179"/>
      <c r="AF1057" s="179"/>
      <c r="AG1057" s="179"/>
      <c r="AH1057" s="179"/>
      <c r="AI1057" s="179"/>
      <c r="AJ1057" s="179"/>
      <c r="AK1057" s="179"/>
      <c r="AL1057" s="179"/>
      <c r="AM1057" s="179"/>
      <c r="AN1057" s="179"/>
      <c r="AO1057" s="179"/>
      <c r="AP1057" s="179"/>
      <c r="AQ1057" s="179"/>
      <c r="AR1057" s="179"/>
    </row>
    <row r="1058" s="276" customFormat="1" customHeight="1" spans="1:44">
      <c r="A1058" s="27">
        <v>1053</v>
      </c>
      <c r="B1058" s="27" t="s">
        <v>23</v>
      </c>
      <c r="C1058" s="27" t="s">
        <v>24</v>
      </c>
      <c r="D1058" s="27" t="s">
        <v>25</v>
      </c>
      <c r="E1058" s="27" t="s">
        <v>26</v>
      </c>
      <c r="F1058" s="91" t="s">
        <v>971</v>
      </c>
      <c r="G1058" s="91" t="s">
        <v>1103</v>
      </c>
      <c r="H1058" s="91" t="s">
        <v>227</v>
      </c>
      <c r="I1058" s="91">
        <v>3</v>
      </c>
      <c r="J1058" s="91" t="s">
        <v>973</v>
      </c>
      <c r="K1058" s="27" t="s">
        <v>31</v>
      </c>
      <c r="L1058" s="91">
        <v>3</v>
      </c>
      <c r="M1058" s="27">
        <f t="shared" si="43"/>
        <v>390</v>
      </c>
      <c r="N1058" s="179"/>
      <c r="O1058" s="24" t="s">
        <v>32</v>
      </c>
      <c r="P1058" s="179"/>
      <c r="Q1058" s="179"/>
      <c r="R1058" s="179"/>
      <c r="S1058" s="179"/>
      <c r="T1058" s="179"/>
      <c r="U1058" s="179"/>
      <c r="V1058" s="179"/>
      <c r="W1058" s="179"/>
      <c r="X1058" s="179"/>
      <c r="Y1058" s="179"/>
      <c r="Z1058" s="179"/>
      <c r="AA1058" s="179"/>
      <c r="AB1058" s="179"/>
      <c r="AC1058" s="179"/>
      <c r="AD1058" s="179"/>
      <c r="AE1058" s="179"/>
      <c r="AF1058" s="179"/>
      <c r="AG1058" s="179"/>
      <c r="AH1058" s="179"/>
      <c r="AI1058" s="179"/>
      <c r="AJ1058" s="179"/>
      <c r="AK1058" s="179"/>
      <c r="AL1058" s="179"/>
      <c r="AM1058" s="179"/>
      <c r="AN1058" s="179"/>
      <c r="AO1058" s="179"/>
      <c r="AP1058" s="179"/>
      <c r="AQ1058" s="179"/>
      <c r="AR1058" s="179"/>
    </row>
    <row r="1059" s="179" customFormat="1" customHeight="1" spans="1:15">
      <c r="A1059" s="27">
        <v>1054</v>
      </c>
      <c r="B1059" s="27" t="s">
        <v>23</v>
      </c>
      <c r="C1059" s="27" t="s">
        <v>24</v>
      </c>
      <c r="D1059" s="27" t="s">
        <v>25</v>
      </c>
      <c r="E1059" s="27" t="s">
        <v>26</v>
      </c>
      <c r="F1059" s="91" t="s">
        <v>971</v>
      </c>
      <c r="G1059" s="91" t="s">
        <v>1104</v>
      </c>
      <c r="H1059" s="91" t="s">
        <v>227</v>
      </c>
      <c r="I1059" s="91">
        <v>4</v>
      </c>
      <c r="J1059" s="91" t="s">
        <v>973</v>
      </c>
      <c r="K1059" s="27" t="s">
        <v>31</v>
      </c>
      <c r="L1059" s="91">
        <v>4</v>
      </c>
      <c r="M1059" s="27">
        <f t="shared" si="43"/>
        <v>520</v>
      </c>
      <c r="O1059" s="24" t="s">
        <v>32</v>
      </c>
    </row>
    <row r="1060" s="276" customFormat="1" customHeight="1" spans="1:44">
      <c r="A1060" s="27">
        <v>1055</v>
      </c>
      <c r="B1060" s="27" t="s">
        <v>23</v>
      </c>
      <c r="C1060" s="27" t="s">
        <v>24</v>
      </c>
      <c r="D1060" s="27" t="s">
        <v>25</v>
      </c>
      <c r="E1060" s="27" t="s">
        <v>26</v>
      </c>
      <c r="F1060" s="91" t="s">
        <v>971</v>
      </c>
      <c r="G1060" s="91" t="s">
        <v>1105</v>
      </c>
      <c r="H1060" s="91" t="s">
        <v>227</v>
      </c>
      <c r="I1060" s="91">
        <v>4</v>
      </c>
      <c r="J1060" s="91" t="s">
        <v>973</v>
      </c>
      <c r="K1060" s="27" t="s">
        <v>31</v>
      </c>
      <c r="L1060" s="91">
        <v>4</v>
      </c>
      <c r="M1060" s="27">
        <f t="shared" si="43"/>
        <v>520</v>
      </c>
      <c r="N1060" s="179"/>
      <c r="O1060" s="24" t="s">
        <v>32</v>
      </c>
      <c r="P1060" s="179"/>
      <c r="Q1060" s="179"/>
      <c r="R1060" s="179"/>
      <c r="S1060" s="179"/>
      <c r="T1060" s="179"/>
      <c r="U1060" s="179"/>
      <c r="V1060" s="179"/>
      <c r="W1060" s="179"/>
      <c r="X1060" s="179"/>
      <c r="Y1060" s="179"/>
      <c r="Z1060" s="179"/>
      <c r="AA1060" s="179"/>
      <c r="AB1060" s="179"/>
      <c r="AC1060" s="179"/>
      <c r="AD1060" s="179"/>
      <c r="AE1060" s="179"/>
      <c r="AF1060" s="179"/>
      <c r="AG1060" s="179"/>
      <c r="AH1060" s="179"/>
      <c r="AI1060" s="179"/>
      <c r="AJ1060" s="179"/>
      <c r="AK1060" s="179"/>
      <c r="AL1060" s="179"/>
      <c r="AM1060" s="179"/>
      <c r="AN1060" s="179"/>
      <c r="AO1060" s="179"/>
      <c r="AP1060" s="179"/>
      <c r="AQ1060" s="179"/>
      <c r="AR1060" s="179"/>
    </row>
    <row r="1061" s="276" customFormat="1" customHeight="1" spans="1:44">
      <c r="A1061" s="27">
        <v>1056</v>
      </c>
      <c r="B1061" s="27" t="s">
        <v>23</v>
      </c>
      <c r="C1061" s="27" t="s">
        <v>24</v>
      </c>
      <c r="D1061" s="27" t="s">
        <v>25</v>
      </c>
      <c r="E1061" s="27" t="s">
        <v>26</v>
      </c>
      <c r="F1061" s="91" t="s">
        <v>971</v>
      </c>
      <c r="G1061" s="91" t="s">
        <v>1106</v>
      </c>
      <c r="H1061" s="91" t="s">
        <v>227</v>
      </c>
      <c r="I1061" s="91">
        <v>5</v>
      </c>
      <c r="J1061" s="91" t="s">
        <v>973</v>
      </c>
      <c r="K1061" s="27" t="s">
        <v>31</v>
      </c>
      <c r="L1061" s="91">
        <v>5</v>
      </c>
      <c r="M1061" s="27">
        <f t="shared" si="43"/>
        <v>650</v>
      </c>
      <c r="N1061" s="179"/>
      <c r="O1061" s="24" t="s">
        <v>32</v>
      </c>
      <c r="P1061" s="179"/>
      <c r="Q1061" s="179"/>
      <c r="R1061" s="179"/>
      <c r="S1061" s="179"/>
      <c r="T1061" s="179"/>
      <c r="U1061" s="179"/>
      <c r="V1061" s="179"/>
      <c r="W1061" s="179"/>
      <c r="X1061" s="179"/>
      <c r="Y1061" s="179"/>
      <c r="Z1061" s="179"/>
      <c r="AA1061" s="179"/>
      <c r="AB1061" s="179"/>
      <c r="AC1061" s="179"/>
      <c r="AD1061" s="179"/>
      <c r="AE1061" s="179"/>
      <c r="AF1061" s="179"/>
      <c r="AG1061" s="179"/>
      <c r="AH1061" s="179"/>
      <c r="AI1061" s="179"/>
      <c r="AJ1061" s="179"/>
      <c r="AK1061" s="179"/>
      <c r="AL1061" s="179"/>
      <c r="AM1061" s="179"/>
      <c r="AN1061" s="179"/>
      <c r="AO1061" s="179"/>
      <c r="AP1061" s="179"/>
      <c r="AQ1061" s="179"/>
      <c r="AR1061" s="179"/>
    </row>
    <row r="1062" s="179" customFormat="1" customHeight="1" spans="1:15">
      <c r="A1062" s="27">
        <v>1057</v>
      </c>
      <c r="B1062" s="27" t="s">
        <v>23</v>
      </c>
      <c r="C1062" s="27" t="s">
        <v>24</v>
      </c>
      <c r="D1062" s="27" t="s">
        <v>25</v>
      </c>
      <c r="E1062" s="27" t="s">
        <v>26</v>
      </c>
      <c r="F1062" s="91" t="s">
        <v>971</v>
      </c>
      <c r="G1062" s="91" t="s">
        <v>1107</v>
      </c>
      <c r="H1062" s="91" t="s">
        <v>227</v>
      </c>
      <c r="I1062" s="91">
        <v>2</v>
      </c>
      <c r="J1062" s="91" t="s">
        <v>973</v>
      </c>
      <c r="K1062" s="27" t="s">
        <v>31</v>
      </c>
      <c r="L1062" s="91">
        <v>2</v>
      </c>
      <c r="M1062" s="27">
        <f t="shared" si="43"/>
        <v>260</v>
      </c>
      <c r="O1062" s="24" t="s">
        <v>32</v>
      </c>
    </row>
    <row r="1063" s="276" customFormat="1" customHeight="1" spans="1:44">
      <c r="A1063" s="27">
        <v>1058</v>
      </c>
      <c r="B1063" s="27" t="s">
        <v>23</v>
      </c>
      <c r="C1063" s="27" t="s">
        <v>24</v>
      </c>
      <c r="D1063" s="27" t="s">
        <v>25</v>
      </c>
      <c r="E1063" s="27" t="s">
        <v>26</v>
      </c>
      <c r="F1063" s="91" t="s">
        <v>971</v>
      </c>
      <c r="G1063" s="91" t="s">
        <v>1108</v>
      </c>
      <c r="H1063" s="91" t="s">
        <v>227</v>
      </c>
      <c r="I1063" s="91">
        <v>3</v>
      </c>
      <c r="J1063" s="91" t="s">
        <v>973</v>
      </c>
      <c r="K1063" s="27" t="s">
        <v>31</v>
      </c>
      <c r="L1063" s="91">
        <v>3</v>
      </c>
      <c r="M1063" s="27">
        <f t="shared" si="43"/>
        <v>390</v>
      </c>
      <c r="N1063" s="179"/>
      <c r="O1063" s="24" t="s">
        <v>32</v>
      </c>
      <c r="P1063" s="179"/>
      <c r="Q1063" s="179"/>
      <c r="R1063" s="179"/>
      <c r="S1063" s="179"/>
      <c r="T1063" s="179"/>
      <c r="U1063" s="179"/>
      <c r="V1063" s="179"/>
      <c r="W1063" s="179"/>
      <c r="X1063" s="179"/>
      <c r="Y1063" s="179"/>
      <c r="Z1063" s="179"/>
      <c r="AA1063" s="179"/>
      <c r="AB1063" s="179"/>
      <c r="AC1063" s="179"/>
      <c r="AD1063" s="179"/>
      <c r="AE1063" s="179"/>
      <c r="AF1063" s="179"/>
      <c r="AG1063" s="179"/>
      <c r="AH1063" s="179"/>
      <c r="AI1063" s="179"/>
      <c r="AJ1063" s="179"/>
      <c r="AK1063" s="179"/>
      <c r="AL1063" s="179"/>
      <c r="AM1063" s="179"/>
      <c r="AN1063" s="179"/>
      <c r="AO1063" s="179"/>
      <c r="AP1063" s="179"/>
      <c r="AQ1063" s="179"/>
      <c r="AR1063" s="179"/>
    </row>
    <row r="1064" s="276" customFormat="1" customHeight="1" spans="1:44">
      <c r="A1064" s="27">
        <v>1059</v>
      </c>
      <c r="B1064" s="27" t="s">
        <v>23</v>
      </c>
      <c r="C1064" s="27" t="s">
        <v>24</v>
      </c>
      <c r="D1064" s="27" t="s">
        <v>25</v>
      </c>
      <c r="E1064" s="27" t="s">
        <v>26</v>
      </c>
      <c r="F1064" s="91" t="s">
        <v>971</v>
      </c>
      <c r="G1064" s="91" t="s">
        <v>1109</v>
      </c>
      <c r="H1064" s="91" t="s">
        <v>227</v>
      </c>
      <c r="I1064" s="91">
        <v>4</v>
      </c>
      <c r="J1064" s="91" t="s">
        <v>973</v>
      </c>
      <c r="K1064" s="27" t="s">
        <v>31</v>
      </c>
      <c r="L1064" s="91">
        <v>4</v>
      </c>
      <c r="M1064" s="27">
        <f t="shared" si="43"/>
        <v>520</v>
      </c>
      <c r="N1064" s="179"/>
      <c r="O1064" s="24" t="s">
        <v>32</v>
      </c>
      <c r="P1064" s="179"/>
      <c r="Q1064" s="179"/>
      <c r="R1064" s="179"/>
      <c r="S1064" s="179"/>
      <c r="T1064" s="179"/>
      <c r="U1064" s="179"/>
      <c r="V1064" s="179"/>
      <c r="W1064" s="179"/>
      <c r="X1064" s="179"/>
      <c r="Y1064" s="179"/>
      <c r="Z1064" s="179"/>
      <c r="AA1064" s="179"/>
      <c r="AB1064" s="179"/>
      <c r="AC1064" s="179"/>
      <c r="AD1064" s="179"/>
      <c r="AE1064" s="179"/>
      <c r="AF1064" s="179"/>
      <c r="AG1064" s="179"/>
      <c r="AH1064" s="179"/>
      <c r="AI1064" s="179"/>
      <c r="AJ1064" s="179"/>
      <c r="AK1064" s="179"/>
      <c r="AL1064" s="179"/>
      <c r="AM1064" s="179"/>
      <c r="AN1064" s="179"/>
      <c r="AO1064" s="179"/>
      <c r="AP1064" s="179"/>
      <c r="AQ1064" s="179"/>
      <c r="AR1064" s="179"/>
    </row>
    <row r="1065" s="276" customFormat="1" customHeight="1" spans="1:44">
      <c r="A1065" s="27">
        <v>1060</v>
      </c>
      <c r="B1065" s="27" t="s">
        <v>23</v>
      </c>
      <c r="C1065" s="27" t="s">
        <v>24</v>
      </c>
      <c r="D1065" s="27" t="s">
        <v>25</v>
      </c>
      <c r="E1065" s="27" t="s">
        <v>26</v>
      </c>
      <c r="F1065" s="91" t="s">
        <v>971</v>
      </c>
      <c r="G1065" s="91" t="s">
        <v>1110</v>
      </c>
      <c r="H1065" s="91" t="s">
        <v>227</v>
      </c>
      <c r="I1065" s="91">
        <v>6</v>
      </c>
      <c r="J1065" s="91" t="s">
        <v>973</v>
      </c>
      <c r="K1065" s="27" t="s">
        <v>31</v>
      </c>
      <c r="L1065" s="91">
        <v>6</v>
      </c>
      <c r="M1065" s="27">
        <f t="shared" si="43"/>
        <v>780</v>
      </c>
      <c r="N1065" s="179"/>
      <c r="O1065" s="24" t="s">
        <v>32</v>
      </c>
      <c r="P1065" s="179"/>
      <c r="Q1065" s="179"/>
      <c r="R1065" s="179"/>
      <c r="S1065" s="179"/>
      <c r="T1065" s="179"/>
      <c r="U1065" s="179"/>
      <c r="V1065" s="179"/>
      <c r="W1065" s="179"/>
      <c r="X1065" s="179"/>
      <c r="Y1065" s="179"/>
      <c r="Z1065" s="179"/>
      <c r="AA1065" s="179"/>
      <c r="AB1065" s="179"/>
      <c r="AC1065" s="179"/>
      <c r="AD1065" s="179"/>
      <c r="AE1065" s="179"/>
      <c r="AF1065" s="179"/>
      <c r="AG1065" s="179"/>
      <c r="AH1065" s="179"/>
      <c r="AI1065" s="179"/>
      <c r="AJ1065" s="179"/>
      <c r="AK1065" s="179"/>
      <c r="AL1065" s="179"/>
      <c r="AM1065" s="179"/>
      <c r="AN1065" s="179"/>
      <c r="AO1065" s="179"/>
      <c r="AP1065" s="179"/>
      <c r="AQ1065" s="179"/>
      <c r="AR1065" s="179"/>
    </row>
    <row r="1066" s="276" customFormat="1" customHeight="1" spans="1:44">
      <c r="A1066" s="27">
        <v>1061</v>
      </c>
      <c r="B1066" s="27" t="s">
        <v>23</v>
      </c>
      <c r="C1066" s="27" t="s">
        <v>24</v>
      </c>
      <c r="D1066" s="27" t="s">
        <v>25</v>
      </c>
      <c r="E1066" s="27" t="s">
        <v>26</v>
      </c>
      <c r="F1066" s="91" t="s">
        <v>971</v>
      </c>
      <c r="G1066" s="91" t="s">
        <v>1111</v>
      </c>
      <c r="H1066" s="91" t="s">
        <v>51</v>
      </c>
      <c r="I1066" s="91">
        <v>4</v>
      </c>
      <c r="J1066" s="91" t="s">
        <v>973</v>
      </c>
      <c r="K1066" s="27" t="s">
        <v>31</v>
      </c>
      <c r="L1066" s="91">
        <v>4</v>
      </c>
      <c r="M1066" s="27">
        <f>L1066*312</f>
        <v>1248</v>
      </c>
      <c r="N1066" s="179"/>
      <c r="O1066" s="24" t="s">
        <v>32</v>
      </c>
      <c r="P1066" s="179"/>
      <c r="Q1066" s="179"/>
      <c r="R1066" s="179"/>
      <c r="S1066" s="179"/>
      <c r="T1066" s="179"/>
      <c r="U1066" s="179"/>
      <c r="V1066" s="179"/>
      <c r="W1066" s="179"/>
      <c r="X1066" s="179"/>
      <c r="Y1066" s="179"/>
      <c r="Z1066" s="179"/>
      <c r="AA1066" s="179"/>
      <c r="AB1066" s="179"/>
      <c r="AC1066" s="179"/>
      <c r="AD1066" s="179"/>
      <c r="AE1066" s="179"/>
      <c r="AF1066" s="179"/>
      <c r="AG1066" s="179"/>
      <c r="AH1066" s="179"/>
      <c r="AI1066" s="179"/>
      <c r="AJ1066" s="179"/>
      <c r="AK1066" s="179"/>
      <c r="AL1066" s="179"/>
      <c r="AM1066" s="179"/>
      <c r="AN1066" s="179"/>
      <c r="AO1066" s="179"/>
      <c r="AP1066" s="179"/>
      <c r="AQ1066" s="179"/>
      <c r="AR1066" s="179"/>
    </row>
    <row r="1067" s="276" customFormat="1" customHeight="1" spans="1:44">
      <c r="A1067" s="27">
        <v>1062</v>
      </c>
      <c r="B1067" s="27" t="s">
        <v>23</v>
      </c>
      <c r="C1067" s="27" t="s">
        <v>24</v>
      </c>
      <c r="D1067" s="27" t="s">
        <v>25</v>
      </c>
      <c r="E1067" s="27" t="s">
        <v>26</v>
      </c>
      <c r="F1067" s="91" t="s">
        <v>971</v>
      </c>
      <c r="G1067" s="91" t="s">
        <v>1112</v>
      </c>
      <c r="H1067" s="91" t="s">
        <v>227</v>
      </c>
      <c r="I1067" s="91">
        <v>2</v>
      </c>
      <c r="J1067" s="91" t="s">
        <v>973</v>
      </c>
      <c r="K1067" s="27" t="s">
        <v>31</v>
      </c>
      <c r="L1067" s="91">
        <v>2</v>
      </c>
      <c r="M1067" s="27">
        <f t="shared" ref="M1067:M1072" si="44">L1067*130</f>
        <v>260</v>
      </c>
      <c r="N1067" s="179"/>
      <c r="O1067" s="24" t="s">
        <v>32</v>
      </c>
      <c r="P1067" s="179"/>
      <c r="Q1067" s="179"/>
      <c r="R1067" s="179"/>
      <c r="S1067" s="179"/>
      <c r="T1067" s="179"/>
      <c r="U1067" s="179"/>
      <c r="V1067" s="179"/>
      <c r="W1067" s="179"/>
      <c r="X1067" s="179"/>
      <c r="Y1067" s="179"/>
      <c r="Z1067" s="179"/>
      <c r="AA1067" s="179"/>
      <c r="AB1067" s="179"/>
      <c r="AC1067" s="179"/>
      <c r="AD1067" s="179"/>
      <c r="AE1067" s="179"/>
      <c r="AF1067" s="179"/>
      <c r="AG1067" s="179"/>
      <c r="AH1067" s="179"/>
      <c r="AI1067" s="179"/>
      <c r="AJ1067" s="179"/>
      <c r="AK1067" s="179"/>
      <c r="AL1067" s="179"/>
      <c r="AM1067" s="179"/>
      <c r="AN1067" s="179"/>
      <c r="AO1067" s="179"/>
      <c r="AP1067" s="179"/>
      <c r="AQ1067" s="179"/>
      <c r="AR1067" s="179"/>
    </row>
    <row r="1068" s="276" customFormat="1" customHeight="1" spans="1:44">
      <c r="A1068" s="27">
        <v>1063</v>
      </c>
      <c r="B1068" s="27" t="s">
        <v>23</v>
      </c>
      <c r="C1068" s="27" t="s">
        <v>24</v>
      </c>
      <c r="D1068" s="27" t="s">
        <v>25</v>
      </c>
      <c r="E1068" s="27" t="s">
        <v>26</v>
      </c>
      <c r="F1068" s="91" t="s">
        <v>971</v>
      </c>
      <c r="G1068" s="91" t="s">
        <v>1113</v>
      </c>
      <c r="H1068" s="91" t="s">
        <v>227</v>
      </c>
      <c r="I1068" s="91">
        <v>6</v>
      </c>
      <c r="J1068" s="91" t="s">
        <v>973</v>
      </c>
      <c r="K1068" s="27" t="s">
        <v>31</v>
      </c>
      <c r="L1068" s="91">
        <v>6</v>
      </c>
      <c r="M1068" s="27">
        <f t="shared" si="44"/>
        <v>780</v>
      </c>
      <c r="N1068" s="179"/>
      <c r="O1068" s="24" t="s">
        <v>32</v>
      </c>
      <c r="P1068" s="179"/>
      <c r="Q1068" s="179"/>
      <c r="R1068" s="179"/>
      <c r="S1068" s="179"/>
      <c r="T1068" s="179"/>
      <c r="U1068" s="179"/>
      <c r="V1068" s="179"/>
      <c r="W1068" s="179"/>
      <c r="X1068" s="179"/>
      <c r="Y1068" s="179"/>
      <c r="Z1068" s="179"/>
      <c r="AA1068" s="179"/>
      <c r="AB1068" s="179"/>
      <c r="AC1068" s="179"/>
      <c r="AD1068" s="179"/>
      <c r="AE1068" s="179"/>
      <c r="AF1068" s="179"/>
      <c r="AG1068" s="179"/>
      <c r="AH1068" s="179"/>
      <c r="AI1068" s="179"/>
      <c r="AJ1068" s="179"/>
      <c r="AK1068" s="179"/>
      <c r="AL1068" s="179"/>
      <c r="AM1068" s="179"/>
      <c r="AN1068" s="179"/>
      <c r="AO1068" s="179"/>
      <c r="AP1068" s="179"/>
      <c r="AQ1068" s="179"/>
      <c r="AR1068" s="179"/>
    </row>
    <row r="1069" s="276" customFormat="1" customHeight="1" spans="1:44">
      <c r="A1069" s="27">
        <v>1064</v>
      </c>
      <c r="B1069" s="27" t="s">
        <v>23</v>
      </c>
      <c r="C1069" s="27" t="s">
        <v>24</v>
      </c>
      <c r="D1069" s="27" t="s">
        <v>25</v>
      </c>
      <c r="E1069" s="27" t="s">
        <v>26</v>
      </c>
      <c r="F1069" s="91" t="s">
        <v>971</v>
      </c>
      <c r="G1069" s="91" t="s">
        <v>1114</v>
      </c>
      <c r="H1069" s="91" t="s">
        <v>227</v>
      </c>
      <c r="I1069" s="91">
        <v>5</v>
      </c>
      <c r="J1069" s="91" t="s">
        <v>973</v>
      </c>
      <c r="K1069" s="27" t="s">
        <v>31</v>
      </c>
      <c r="L1069" s="91">
        <v>5</v>
      </c>
      <c r="M1069" s="27">
        <f t="shared" si="44"/>
        <v>650</v>
      </c>
      <c r="N1069" s="179"/>
      <c r="O1069" s="24" t="s">
        <v>32</v>
      </c>
      <c r="P1069" s="179"/>
      <c r="Q1069" s="179"/>
      <c r="R1069" s="179"/>
      <c r="S1069" s="179"/>
      <c r="T1069" s="179"/>
      <c r="U1069" s="179"/>
      <c r="V1069" s="179"/>
      <c r="W1069" s="179"/>
      <c r="X1069" s="179"/>
      <c r="Y1069" s="179"/>
      <c r="Z1069" s="179"/>
      <c r="AA1069" s="179"/>
      <c r="AB1069" s="179"/>
      <c r="AC1069" s="179"/>
      <c r="AD1069" s="179"/>
      <c r="AE1069" s="179"/>
      <c r="AF1069" s="179"/>
      <c r="AG1069" s="179"/>
      <c r="AH1069" s="179"/>
      <c r="AI1069" s="179"/>
      <c r="AJ1069" s="179"/>
      <c r="AK1069" s="179"/>
      <c r="AL1069" s="179"/>
      <c r="AM1069" s="179"/>
      <c r="AN1069" s="179"/>
      <c r="AO1069" s="179"/>
      <c r="AP1069" s="179"/>
      <c r="AQ1069" s="179"/>
      <c r="AR1069" s="179"/>
    </row>
    <row r="1070" s="276" customFormat="1" customHeight="1" spans="1:44">
      <c r="A1070" s="27">
        <v>1065</v>
      </c>
      <c r="B1070" s="27" t="s">
        <v>23</v>
      </c>
      <c r="C1070" s="27" t="s">
        <v>24</v>
      </c>
      <c r="D1070" s="27" t="s">
        <v>25</v>
      </c>
      <c r="E1070" s="27" t="s">
        <v>26</v>
      </c>
      <c r="F1070" s="91" t="s">
        <v>971</v>
      </c>
      <c r="G1070" s="91" t="s">
        <v>1115</v>
      </c>
      <c r="H1070" s="91" t="s">
        <v>227</v>
      </c>
      <c r="I1070" s="91">
        <v>5</v>
      </c>
      <c r="J1070" s="91" t="s">
        <v>973</v>
      </c>
      <c r="K1070" s="27" t="s">
        <v>31</v>
      </c>
      <c r="L1070" s="91">
        <v>5</v>
      </c>
      <c r="M1070" s="27">
        <f t="shared" si="44"/>
        <v>650</v>
      </c>
      <c r="N1070" s="179"/>
      <c r="O1070" s="24" t="s">
        <v>32</v>
      </c>
      <c r="P1070" s="179"/>
      <c r="Q1070" s="179"/>
      <c r="R1070" s="179"/>
      <c r="S1070" s="179"/>
      <c r="T1070" s="179"/>
      <c r="U1070" s="179"/>
      <c r="V1070" s="179"/>
      <c r="W1070" s="179"/>
      <c r="X1070" s="179"/>
      <c r="Y1070" s="179"/>
      <c r="Z1070" s="179"/>
      <c r="AA1070" s="179"/>
      <c r="AB1070" s="179"/>
      <c r="AC1070" s="179"/>
      <c r="AD1070" s="179"/>
      <c r="AE1070" s="179"/>
      <c r="AF1070" s="179"/>
      <c r="AG1070" s="179"/>
      <c r="AH1070" s="179"/>
      <c r="AI1070" s="179"/>
      <c r="AJ1070" s="179"/>
      <c r="AK1070" s="179"/>
      <c r="AL1070" s="179"/>
      <c r="AM1070" s="179"/>
      <c r="AN1070" s="179"/>
      <c r="AO1070" s="179"/>
      <c r="AP1070" s="179"/>
      <c r="AQ1070" s="179"/>
      <c r="AR1070" s="179"/>
    </row>
    <row r="1071" s="276" customFormat="1" customHeight="1" spans="1:44">
      <c r="A1071" s="27">
        <v>1066</v>
      </c>
      <c r="B1071" s="27" t="s">
        <v>23</v>
      </c>
      <c r="C1071" s="27" t="s">
        <v>24</v>
      </c>
      <c r="D1071" s="27" t="s">
        <v>25</v>
      </c>
      <c r="E1071" s="27" t="s">
        <v>26</v>
      </c>
      <c r="F1071" s="91" t="s">
        <v>971</v>
      </c>
      <c r="G1071" s="91" t="s">
        <v>1116</v>
      </c>
      <c r="H1071" s="91" t="s">
        <v>227</v>
      </c>
      <c r="I1071" s="91">
        <v>5</v>
      </c>
      <c r="J1071" s="91" t="s">
        <v>973</v>
      </c>
      <c r="K1071" s="27" t="s">
        <v>31</v>
      </c>
      <c r="L1071" s="91">
        <v>5</v>
      </c>
      <c r="M1071" s="27">
        <f t="shared" si="44"/>
        <v>650</v>
      </c>
      <c r="N1071" s="179"/>
      <c r="O1071" s="24" t="s">
        <v>32</v>
      </c>
      <c r="P1071" s="179"/>
      <c r="Q1071" s="179"/>
      <c r="R1071" s="179"/>
      <c r="S1071" s="179"/>
      <c r="T1071" s="179"/>
      <c r="U1071" s="179"/>
      <c r="V1071" s="179"/>
      <c r="W1071" s="179"/>
      <c r="X1071" s="179"/>
      <c r="Y1071" s="179"/>
      <c r="Z1071" s="179"/>
      <c r="AA1071" s="179"/>
      <c r="AB1071" s="179"/>
      <c r="AC1071" s="179"/>
      <c r="AD1071" s="179"/>
      <c r="AE1071" s="179"/>
      <c r="AF1071" s="179"/>
      <c r="AG1071" s="179"/>
      <c r="AH1071" s="179"/>
      <c r="AI1071" s="179"/>
      <c r="AJ1071" s="179"/>
      <c r="AK1071" s="179"/>
      <c r="AL1071" s="179"/>
      <c r="AM1071" s="179"/>
      <c r="AN1071" s="179"/>
      <c r="AO1071" s="179"/>
      <c r="AP1071" s="179"/>
      <c r="AQ1071" s="179"/>
      <c r="AR1071" s="179"/>
    </row>
    <row r="1072" s="179" customFormat="1" customHeight="1" spans="1:15">
      <c r="A1072" s="27">
        <v>1067</v>
      </c>
      <c r="B1072" s="27" t="s">
        <v>23</v>
      </c>
      <c r="C1072" s="27" t="s">
        <v>24</v>
      </c>
      <c r="D1072" s="27" t="s">
        <v>25</v>
      </c>
      <c r="E1072" s="27" t="s">
        <v>26</v>
      </c>
      <c r="F1072" s="91" t="s">
        <v>971</v>
      </c>
      <c r="G1072" s="91" t="s">
        <v>1117</v>
      </c>
      <c r="H1072" s="91" t="s">
        <v>227</v>
      </c>
      <c r="I1072" s="91">
        <v>2</v>
      </c>
      <c r="J1072" s="91" t="s">
        <v>973</v>
      </c>
      <c r="K1072" s="27" t="s">
        <v>31</v>
      </c>
      <c r="L1072" s="91">
        <v>2</v>
      </c>
      <c r="M1072" s="27">
        <f t="shared" si="44"/>
        <v>260</v>
      </c>
      <c r="O1072" s="24" t="s">
        <v>32</v>
      </c>
    </row>
    <row r="1073" s="276" customFormat="1" customHeight="1" spans="1:44">
      <c r="A1073" s="27">
        <v>1068</v>
      </c>
      <c r="B1073" s="27" t="s">
        <v>23</v>
      </c>
      <c r="C1073" s="27" t="s">
        <v>24</v>
      </c>
      <c r="D1073" s="27" t="s">
        <v>25</v>
      </c>
      <c r="E1073" s="27" t="s">
        <v>26</v>
      </c>
      <c r="F1073" s="91" t="s">
        <v>971</v>
      </c>
      <c r="G1073" s="91" t="s">
        <v>1118</v>
      </c>
      <c r="H1073" s="91" t="s">
        <v>51</v>
      </c>
      <c r="I1073" s="91">
        <v>3</v>
      </c>
      <c r="J1073" s="91" t="s">
        <v>973</v>
      </c>
      <c r="K1073" s="27" t="s">
        <v>31</v>
      </c>
      <c r="L1073" s="91">
        <v>3</v>
      </c>
      <c r="M1073" s="27">
        <f>L1073*312</f>
        <v>936</v>
      </c>
      <c r="N1073" s="179"/>
      <c r="O1073" s="24" t="s">
        <v>32</v>
      </c>
      <c r="P1073" s="179"/>
      <c r="Q1073" s="179"/>
      <c r="R1073" s="179"/>
      <c r="S1073" s="179"/>
      <c r="T1073" s="179"/>
      <c r="U1073" s="179"/>
      <c r="V1073" s="179"/>
      <c r="W1073" s="179"/>
      <c r="X1073" s="179"/>
      <c r="Y1073" s="179"/>
      <c r="Z1073" s="179"/>
      <c r="AA1073" s="179"/>
      <c r="AB1073" s="179"/>
      <c r="AC1073" s="179"/>
      <c r="AD1073" s="179"/>
      <c r="AE1073" s="179"/>
      <c r="AF1073" s="179"/>
      <c r="AG1073" s="179"/>
      <c r="AH1073" s="179"/>
      <c r="AI1073" s="179"/>
      <c r="AJ1073" s="179"/>
      <c r="AK1073" s="179"/>
      <c r="AL1073" s="179"/>
      <c r="AM1073" s="179"/>
      <c r="AN1073" s="179"/>
      <c r="AO1073" s="179"/>
      <c r="AP1073" s="179"/>
      <c r="AQ1073" s="179"/>
      <c r="AR1073" s="179"/>
    </row>
    <row r="1074" s="276" customFormat="1" customHeight="1" spans="1:44">
      <c r="A1074" s="27">
        <v>1069</v>
      </c>
      <c r="B1074" s="27" t="s">
        <v>23</v>
      </c>
      <c r="C1074" s="27" t="s">
        <v>24</v>
      </c>
      <c r="D1074" s="27" t="s">
        <v>25</v>
      </c>
      <c r="E1074" s="27" t="s">
        <v>26</v>
      </c>
      <c r="F1074" s="91" t="s">
        <v>971</v>
      </c>
      <c r="G1074" s="91" t="s">
        <v>1119</v>
      </c>
      <c r="H1074" s="91" t="s">
        <v>227</v>
      </c>
      <c r="I1074" s="91">
        <v>6</v>
      </c>
      <c r="J1074" s="91" t="s">
        <v>973</v>
      </c>
      <c r="K1074" s="27" t="s">
        <v>31</v>
      </c>
      <c r="L1074" s="91">
        <v>6</v>
      </c>
      <c r="M1074" s="27">
        <f>L1074*130</f>
        <v>780</v>
      </c>
      <c r="N1074" s="179"/>
      <c r="O1074" s="24" t="s">
        <v>32</v>
      </c>
      <c r="P1074" s="179"/>
      <c r="Q1074" s="179"/>
      <c r="R1074" s="179"/>
      <c r="S1074" s="179"/>
      <c r="T1074" s="179"/>
      <c r="U1074" s="179"/>
      <c r="V1074" s="179"/>
      <c r="W1074" s="179"/>
      <c r="X1074" s="179"/>
      <c r="Y1074" s="179"/>
      <c r="Z1074" s="179"/>
      <c r="AA1074" s="179"/>
      <c r="AB1074" s="179"/>
      <c r="AC1074" s="179"/>
      <c r="AD1074" s="179"/>
      <c r="AE1074" s="179"/>
      <c r="AF1074" s="179"/>
      <c r="AG1074" s="179"/>
      <c r="AH1074" s="179"/>
      <c r="AI1074" s="179"/>
      <c r="AJ1074" s="179"/>
      <c r="AK1074" s="179"/>
      <c r="AL1074" s="179"/>
      <c r="AM1074" s="179"/>
      <c r="AN1074" s="179"/>
      <c r="AO1074" s="179"/>
      <c r="AP1074" s="179"/>
      <c r="AQ1074" s="179"/>
      <c r="AR1074" s="179"/>
    </row>
    <row r="1075" s="276" customFormat="1" customHeight="1" spans="1:44">
      <c r="A1075" s="27">
        <v>1070</v>
      </c>
      <c r="B1075" s="27" t="s">
        <v>23</v>
      </c>
      <c r="C1075" s="27" t="s">
        <v>24</v>
      </c>
      <c r="D1075" s="27" t="s">
        <v>25</v>
      </c>
      <c r="E1075" s="27" t="s">
        <v>26</v>
      </c>
      <c r="F1075" s="91" t="s">
        <v>971</v>
      </c>
      <c r="G1075" s="91" t="s">
        <v>1120</v>
      </c>
      <c r="H1075" s="91" t="s">
        <v>227</v>
      </c>
      <c r="I1075" s="91">
        <v>6</v>
      </c>
      <c r="J1075" s="91" t="s">
        <v>973</v>
      </c>
      <c r="K1075" s="27" t="s">
        <v>31</v>
      </c>
      <c r="L1075" s="91">
        <v>6</v>
      </c>
      <c r="M1075" s="27">
        <f>L1075*130</f>
        <v>780</v>
      </c>
      <c r="N1075" s="179"/>
      <c r="O1075" s="24" t="s">
        <v>32</v>
      </c>
      <c r="P1075" s="179"/>
      <c r="Q1075" s="179"/>
      <c r="R1075" s="179"/>
      <c r="S1075" s="179"/>
      <c r="T1075" s="179"/>
      <c r="U1075" s="179"/>
      <c r="V1075" s="179"/>
      <c r="W1075" s="179"/>
      <c r="X1075" s="179"/>
      <c r="Y1075" s="179"/>
      <c r="Z1075" s="179"/>
      <c r="AA1075" s="179"/>
      <c r="AB1075" s="179"/>
      <c r="AC1075" s="179"/>
      <c r="AD1075" s="179"/>
      <c r="AE1075" s="179"/>
      <c r="AF1075" s="179"/>
      <c r="AG1075" s="179"/>
      <c r="AH1075" s="179"/>
      <c r="AI1075" s="179"/>
      <c r="AJ1075" s="179"/>
      <c r="AK1075" s="179"/>
      <c r="AL1075" s="179"/>
      <c r="AM1075" s="179"/>
      <c r="AN1075" s="179"/>
      <c r="AO1075" s="179"/>
      <c r="AP1075" s="179"/>
      <c r="AQ1075" s="179"/>
      <c r="AR1075" s="179"/>
    </row>
    <row r="1076" s="276" customFormat="1" customHeight="1" spans="1:44">
      <c r="A1076" s="27">
        <v>1071</v>
      </c>
      <c r="B1076" s="27" t="s">
        <v>23</v>
      </c>
      <c r="C1076" s="27" t="s">
        <v>24</v>
      </c>
      <c r="D1076" s="27" t="s">
        <v>25</v>
      </c>
      <c r="E1076" s="27" t="s">
        <v>26</v>
      </c>
      <c r="F1076" s="91" t="s">
        <v>971</v>
      </c>
      <c r="G1076" s="91" t="s">
        <v>1121</v>
      </c>
      <c r="H1076" s="91" t="s">
        <v>227</v>
      </c>
      <c r="I1076" s="91">
        <v>2</v>
      </c>
      <c r="J1076" s="91" t="s">
        <v>973</v>
      </c>
      <c r="K1076" s="27" t="s">
        <v>31</v>
      </c>
      <c r="L1076" s="91">
        <v>2</v>
      </c>
      <c r="M1076" s="27">
        <f>L1076*130</f>
        <v>260</v>
      </c>
      <c r="N1076" s="179"/>
      <c r="O1076" s="24" t="s">
        <v>32</v>
      </c>
      <c r="P1076" s="179"/>
      <c r="Q1076" s="179"/>
      <c r="R1076" s="179"/>
      <c r="S1076" s="179"/>
      <c r="T1076" s="179"/>
      <c r="U1076" s="179"/>
      <c r="V1076" s="179"/>
      <c r="W1076" s="179"/>
      <c r="X1076" s="179"/>
      <c r="Y1076" s="179"/>
      <c r="Z1076" s="179"/>
      <c r="AA1076" s="179"/>
      <c r="AB1076" s="179"/>
      <c r="AC1076" s="179"/>
      <c r="AD1076" s="179"/>
      <c r="AE1076" s="179"/>
      <c r="AF1076" s="179"/>
      <c r="AG1076" s="179"/>
      <c r="AH1076" s="179"/>
      <c r="AI1076" s="179"/>
      <c r="AJ1076" s="179"/>
      <c r="AK1076" s="179"/>
      <c r="AL1076" s="179"/>
      <c r="AM1076" s="179"/>
      <c r="AN1076" s="179"/>
      <c r="AO1076" s="179"/>
      <c r="AP1076" s="179"/>
      <c r="AQ1076" s="179"/>
      <c r="AR1076" s="179"/>
    </row>
    <row r="1077" s="276" customFormat="1" customHeight="1" spans="1:44">
      <c r="A1077" s="27">
        <v>1072</v>
      </c>
      <c r="B1077" s="27" t="s">
        <v>23</v>
      </c>
      <c r="C1077" s="27" t="s">
        <v>24</v>
      </c>
      <c r="D1077" s="27" t="s">
        <v>25</v>
      </c>
      <c r="E1077" s="27" t="s">
        <v>26</v>
      </c>
      <c r="F1077" s="91" t="s">
        <v>971</v>
      </c>
      <c r="G1077" s="91" t="s">
        <v>1122</v>
      </c>
      <c r="H1077" s="91" t="s">
        <v>227</v>
      </c>
      <c r="I1077" s="91">
        <v>3</v>
      </c>
      <c r="J1077" s="91" t="s">
        <v>973</v>
      </c>
      <c r="K1077" s="27" t="s">
        <v>31</v>
      </c>
      <c r="L1077" s="91">
        <v>3</v>
      </c>
      <c r="M1077" s="27">
        <f>L1077*130</f>
        <v>390</v>
      </c>
      <c r="N1077" s="179"/>
      <c r="O1077" s="24" t="s">
        <v>32</v>
      </c>
      <c r="P1077" s="179"/>
      <c r="Q1077" s="179"/>
      <c r="R1077" s="179"/>
      <c r="S1077" s="179"/>
      <c r="T1077" s="179"/>
      <c r="U1077" s="179"/>
      <c r="V1077" s="179"/>
      <c r="W1077" s="179"/>
      <c r="X1077" s="179"/>
      <c r="Y1077" s="179"/>
      <c r="Z1077" s="179"/>
      <c r="AA1077" s="179"/>
      <c r="AB1077" s="179"/>
      <c r="AC1077" s="179"/>
      <c r="AD1077" s="179"/>
      <c r="AE1077" s="179"/>
      <c r="AF1077" s="179"/>
      <c r="AG1077" s="179"/>
      <c r="AH1077" s="179"/>
      <c r="AI1077" s="179"/>
      <c r="AJ1077" s="179"/>
      <c r="AK1077" s="179"/>
      <c r="AL1077" s="179"/>
      <c r="AM1077" s="179"/>
      <c r="AN1077" s="179"/>
      <c r="AO1077" s="179"/>
      <c r="AP1077" s="179"/>
      <c r="AQ1077" s="179"/>
      <c r="AR1077" s="179"/>
    </row>
    <row r="1078" s="276" customFormat="1" customHeight="1" spans="1:44">
      <c r="A1078" s="27">
        <v>1073</v>
      </c>
      <c r="B1078" s="27" t="s">
        <v>23</v>
      </c>
      <c r="C1078" s="27" t="s">
        <v>24</v>
      </c>
      <c r="D1078" s="27" t="s">
        <v>25</v>
      </c>
      <c r="E1078" s="27" t="s">
        <v>26</v>
      </c>
      <c r="F1078" s="91" t="s">
        <v>971</v>
      </c>
      <c r="G1078" s="91" t="s">
        <v>1123</v>
      </c>
      <c r="H1078" s="91" t="s">
        <v>51</v>
      </c>
      <c r="I1078" s="91">
        <v>2</v>
      </c>
      <c r="J1078" s="91" t="s">
        <v>973</v>
      </c>
      <c r="K1078" s="27" t="s">
        <v>31</v>
      </c>
      <c r="L1078" s="91">
        <v>2</v>
      </c>
      <c r="M1078" s="27">
        <f>L1078*312</f>
        <v>624</v>
      </c>
      <c r="N1078" s="179"/>
      <c r="O1078" s="24" t="s">
        <v>32</v>
      </c>
      <c r="P1078" s="179"/>
      <c r="Q1078" s="179"/>
      <c r="R1078" s="179"/>
      <c r="S1078" s="179"/>
      <c r="T1078" s="179"/>
      <c r="U1078" s="179"/>
      <c r="V1078" s="179"/>
      <c r="W1078" s="179"/>
      <c r="X1078" s="179"/>
      <c r="Y1078" s="179"/>
      <c r="Z1078" s="179"/>
      <c r="AA1078" s="179"/>
      <c r="AB1078" s="179"/>
      <c r="AC1078" s="179"/>
      <c r="AD1078" s="179"/>
      <c r="AE1078" s="179"/>
      <c r="AF1078" s="179"/>
      <c r="AG1078" s="179"/>
      <c r="AH1078" s="179"/>
      <c r="AI1078" s="179"/>
      <c r="AJ1078" s="179"/>
      <c r="AK1078" s="179"/>
      <c r="AL1078" s="179"/>
      <c r="AM1078" s="179"/>
      <c r="AN1078" s="179"/>
      <c r="AO1078" s="179"/>
      <c r="AP1078" s="179"/>
      <c r="AQ1078" s="179"/>
      <c r="AR1078" s="179"/>
    </row>
    <row r="1079" s="276" customFormat="1" customHeight="1" spans="1:44">
      <c r="A1079" s="27">
        <v>1074</v>
      </c>
      <c r="B1079" s="27" t="s">
        <v>23</v>
      </c>
      <c r="C1079" s="27" t="s">
        <v>24</v>
      </c>
      <c r="D1079" s="27" t="s">
        <v>25</v>
      </c>
      <c r="E1079" s="27" t="s">
        <v>26</v>
      </c>
      <c r="F1079" s="91" t="s">
        <v>971</v>
      </c>
      <c r="G1079" s="91" t="s">
        <v>1124</v>
      </c>
      <c r="H1079" s="91" t="s">
        <v>227</v>
      </c>
      <c r="I1079" s="91">
        <v>4</v>
      </c>
      <c r="J1079" s="91" t="s">
        <v>973</v>
      </c>
      <c r="K1079" s="27" t="s">
        <v>31</v>
      </c>
      <c r="L1079" s="91">
        <v>4</v>
      </c>
      <c r="M1079" s="27">
        <f>L1079*130</f>
        <v>520</v>
      </c>
      <c r="N1079" s="179"/>
      <c r="O1079" s="24" t="s">
        <v>32</v>
      </c>
      <c r="P1079" s="179"/>
      <c r="Q1079" s="179"/>
      <c r="R1079" s="179"/>
      <c r="S1079" s="179"/>
      <c r="T1079" s="179"/>
      <c r="U1079" s="179"/>
      <c r="V1079" s="179"/>
      <c r="W1079" s="179"/>
      <c r="X1079" s="179"/>
      <c r="Y1079" s="179"/>
      <c r="Z1079" s="179"/>
      <c r="AA1079" s="179"/>
      <c r="AB1079" s="179"/>
      <c r="AC1079" s="179"/>
      <c r="AD1079" s="179"/>
      <c r="AE1079" s="179"/>
      <c r="AF1079" s="179"/>
      <c r="AG1079" s="179"/>
      <c r="AH1079" s="179"/>
      <c r="AI1079" s="179"/>
      <c r="AJ1079" s="179"/>
      <c r="AK1079" s="179"/>
      <c r="AL1079" s="179"/>
      <c r="AM1079" s="179"/>
      <c r="AN1079" s="179"/>
      <c r="AO1079" s="179"/>
      <c r="AP1079" s="179"/>
      <c r="AQ1079" s="179"/>
      <c r="AR1079" s="179"/>
    </row>
    <row r="1080" s="276" customFormat="1" customHeight="1" spans="1:44">
      <c r="A1080" s="27">
        <v>1075</v>
      </c>
      <c r="B1080" s="27" t="s">
        <v>23</v>
      </c>
      <c r="C1080" s="27" t="s">
        <v>24</v>
      </c>
      <c r="D1080" s="27" t="s">
        <v>25</v>
      </c>
      <c r="E1080" s="27" t="s">
        <v>26</v>
      </c>
      <c r="F1080" s="91" t="s">
        <v>971</v>
      </c>
      <c r="G1080" s="91" t="s">
        <v>1125</v>
      </c>
      <c r="H1080" s="91" t="s">
        <v>51</v>
      </c>
      <c r="I1080" s="91">
        <v>5</v>
      </c>
      <c r="J1080" s="91" t="s">
        <v>973</v>
      </c>
      <c r="K1080" s="27" t="s">
        <v>31</v>
      </c>
      <c r="L1080" s="91">
        <v>5</v>
      </c>
      <c r="M1080" s="27">
        <f>L1080*312</f>
        <v>1560</v>
      </c>
      <c r="N1080" s="179"/>
      <c r="O1080" s="24" t="s">
        <v>32</v>
      </c>
      <c r="P1080" s="179"/>
      <c r="Q1080" s="179"/>
      <c r="R1080" s="179"/>
      <c r="S1080" s="179"/>
      <c r="T1080" s="179"/>
      <c r="U1080" s="179"/>
      <c r="V1080" s="179"/>
      <c r="W1080" s="179"/>
      <c r="X1080" s="179"/>
      <c r="Y1080" s="179"/>
      <c r="Z1080" s="179"/>
      <c r="AA1080" s="179"/>
      <c r="AB1080" s="179"/>
      <c r="AC1080" s="179"/>
      <c r="AD1080" s="179"/>
      <c r="AE1080" s="179"/>
      <c r="AF1080" s="179"/>
      <c r="AG1080" s="179"/>
      <c r="AH1080" s="179"/>
      <c r="AI1080" s="179"/>
      <c r="AJ1080" s="179"/>
      <c r="AK1080" s="179"/>
      <c r="AL1080" s="179"/>
      <c r="AM1080" s="179"/>
      <c r="AN1080" s="179"/>
      <c r="AO1080" s="179"/>
      <c r="AP1080" s="179"/>
      <c r="AQ1080" s="179"/>
      <c r="AR1080" s="179"/>
    </row>
    <row r="1081" s="276" customFormat="1" customHeight="1" spans="1:44">
      <c r="A1081" s="27">
        <v>1076</v>
      </c>
      <c r="B1081" s="27" t="s">
        <v>23</v>
      </c>
      <c r="C1081" s="27" t="s">
        <v>24</v>
      </c>
      <c r="D1081" s="27" t="s">
        <v>25</v>
      </c>
      <c r="E1081" s="27" t="s">
        <v>26</v>
      </c>
      <c r="F1081" s="91" t="s">
        <v>971</v>
      </c>
      <c r="G1081" s="91" t="s">
        <v>1126</v>
      </c>
      <c r="H1081" s="91" t="s">
        <v>51</v>
      </c>
      <c r="I1081" s="91">
        <v>4</v>
      </c>
      <c r="J1081" s="91" t="s">
        <v>973</v>
      </c>
      <c r="K1081" s="27" t="s">
        <v>31</v>
      </c>
      <c r="L1081" s="91">
        <v>4</v>
      </c>
      <c r="M1081" s="27">
        <f>L1081*312</f>
        <v>1248</v>
      </c>
      <c r="N1081" s="179"/>
      <c r="O1081" s="24" t="s">
        <v>32</v>
      </c>
      <c r="P1081" s="179"/>
      <c r="Q1081" s="179"/>
      <c r="R1081" s="179"/>
      <c r="S1081" s="179"/>
      <c r="T1081" s="179"/>
      <c r="U1081" s="179"/>
      <c r="V1081" s="179"/>
      <c r="W1081" s="179"/>
      <c r="X1081" s="179"/>
      <c r="Y1081" s="179"/>
      <c r="Z1081" s="179"/>
      <c r="AA1081" s="179"/>
      <c r="AB1081" s="179"/>
      <c r="AC1081" s="179"/>
      <c r="AD1081" s="179"/>
      <c r="AE1081" s="179"/>
      <c r="AF1081" s="179"/>
      <c r="AG1081" s="179"/>
      <c r="AH1081" s="179"/>
      <c r="AI1081" s="179"/>
      <c r="AJ1081" s="179"/>
      <c r="AK1081" s="179"/>
      <c r="AL1081" s="179"/>
      <c r="AM1081" s="179"/>
      <c r="AN1081" s="179"/>
      <c r="AO1081" s="179"/>
      <c r="AP1081" s="179"/>
      <c r="AQ1081" s="179"/>
      <c r="AR1081" s="179"/>
    </row>
    <row r="1082" s="179" customFormat="1" customHeight="1" spans="1:15">
      <c r="A1082" s="27">
        <v>1077</v>
      </c>
      <c r="B1082" s="27" t="s">
        <v>23</v>
      </c>
      <c r="C1082" s="27" t="s">
        <v>24</v>
      </c>
      <c r="D1082" s="27" t="s">
        <v>25</v>
      </c>
      <c r="E1082" s="27" t="s">
        <v>26</v>
      </c>
      <c r="F1082" s="91" t="s">
        <v>971</v>
      </c>
      <c r="G1082" s="91" t="s">
        <v>1127</v>
      </c>
      <c r="H1082" s="91" t="s">
        <v>227</v>
      </c>
      <c r="I1082" s="91">
        <v>6</v>
      </c>
      <c r="J1082" s="91" t="s">
        <v>973</v>
      </c>
      <c r="K1082" s="27" t="s">
        <v>31</v>
      </c>
      <c r="L1082" s="91">
        <v>6</v>
      </c>
      <c r="M1082" s="27">
        <f>L1082*130</f>
        <v>780</v>
      </c>
      <c r="O1082" s="24" t="s">
        <v>32</v>
      </c>
    </row>
    <row r="1083" s="276" customFormat="1" customHeight="1" spans="1:44">
      <c r="A1083" s="27">
        <v>1078</v>
      </c>
      <c r="B1083" s="27" t="s">
        <v>23</v>
      </c>
      <c r="C1083" s="27" t="s">
        <v>24</v>
      </c>
      <c r="D1083" s="27" t="s">
        <v>25</v>
      </c>
      <c r="E1083" s="27" t="s">
        <v>26</v>
      </c>
      <c r="F1083" s="91" t="s">
        <v>971</v>
      </c>
      <c r="G1083" s="91" t="s">
        <v>1128</v>
      </c>
      <c r="H1083" s="91" t="s">
        <v>227</v>
      </c>
      <c r="I1083" s="91">
        <v>1</v>
      </c>
      <c r="J1083" s="91" t="s">
        <v>973</v>
      </c>
      <c r="K1083" s="27" t="s">
        <v>31</v>
      </c>
      <c r="L1083" s="91">
        <v>1</v>
      </c>
      <c r="M1083" s="27">
        <f>L1083*130</f>
        <v>130</v>
      </c>
      <c r="N1083" s="179"/>
      <c r="O1083" s="24" t="s">
        <v>32</v>
      </c>
      <c r="P1083" s="179"/>
      <c r="Q1083" s="179"/>
      <c r="R1083" s="179"/>
      <c r="S1083" s="179"/>
      <c r="T1083" s="179"/>
      <c r="U1083" s="179"/>
      <c r="V1083" s="179"/>
      <c r="W1083" s="179"/>
      <c r="X1083" s="179"/>
      <c r="Y1083" s="179"/>
      <c r="Z1083" s="179"/>
      <c r="AA1083" s="179"/>
      <c r="AB1083" s="179"/>
      <c r="AC1083" s="179"/>
      <c r="AD1083" s="179"/>
      <c r="AE1083" s="179"/>
      <c r="AF1083" s="179"/>
      <c r="AG1083" s="179"/>
      <c r="AH1083" s="179"/>
      <c r="AI1083" s="179"/>
      <c r="AJ1083" s="179"/>
      <c r="AK1083" s="179"/>
      <c r="AL1083" s="179"/>
      <c r="AM1083" s="179"/>
      <c r="AN1083" s="179"/>
      <c r="AO1083" s="179"/>
      <c r="AP1083" s="179"/>
      <c r="AQ1083" s="179"/>
      <c r="AR1083" s="179"/>
    </row>
    <row r="1084" s="179" customFormat="1" customHeight="1" spans="1:15">
      <c r="A1084" s="27">
        <v>1079</v>
      </c>
      <c r="B1084" s="27" t="s">
        <v>23</v>
      </c>
      <c r="C1084" s="27" t="s">
        <v>24</v>
      </c>
      <c r="D1084" s="27" t="s">
        <v>25</v>
      </c>
      <c r="E1084" s="27" t="s">
        <v>26</v>
      </c>
      <c r="F1084" s="91" t="s">
        <v>971</v>
      </c>
      <c r="G1084" s="91" t="s">
        <v>1129</v>
      </c>
      <c r="H1084" s="91" t="s">
        <v>227</v>
      </c>
      <c r="I1084" s="91">
        <v>3</v>
      </c>
      <c r="J1084" s="91" t="s">
        <v>973</v>
      </c>
      <c r="K1084" s="27" t="s">
        <v>31</v>
      </c>
      <c r="L1084" s="91">
        <v>3</v>
      </c>
      <c r="M1084" s="27">
        <f>L1084*130</f>
        <v>390</v>
      </c>
      <c r="O1084" s="24" t="s">
        <v>32</v>
      </c>
    </row>
    <row r="1085" s="276" customFormat="1" customHeight="1" spans="1:44">
      <c r="A1085" s="27">
        <v>1080</v>
      </c>
      <c r="B1085" s="27" t="s">
        <v>23</v>
      </c>
      <c r="C1085" s="27" t="s">
        <v>24</v>
      </c>
      <c r="D1085" s="27" t="s">
        <v>25</v>
      </c>
      <c r="E1085" s="27" t="s">
        <v>26</v>
      </c>
      <c r="F1085" s="91" t="s">
        <v>971</v>
      </c>
      <c r="G1085" s="91" t="s">
        <v>1130</v>
      </c>
      <c r="H1085" s="91" t="s">
        <v>51</v>
      </c>
      <c r="I1085" s="91">
        <v>2</v>
      </c>
      <c r="J1085" s="91" t="s">
        <v>973</v>
      </c>
      <c r="K1085" s="27" t="s">
        <v>31</v>
      </c>
      <c r="L1085" s="91">
        <v>2</v>
      </c>
      <c r="M1085" s="27">
        <f>L1085*312</f>
        <v>624</v>
      </c>
      <c r="N1085" s="179"/>
      <c r="O1085" s="24" t="s">
        <v>32</v>
      </c>
      <c r="P1085" s="179"/>
      <c r="Q1085" s="179"/>
      <c r="R1085" s="179"/>
      <c r="S1085" s="179"/>
      <c r="T1085" s="179"/>
      <c r="U1085" s="179"/>
      <c r="V1085" s="179"/>
      <c r="W1085" s="179"/>
      <c r="X1085" s="179"/>
      <c r="Y1085" s="179"/>
      <c r="Z1085" s="179"/>
      <c r="AA1085" s="179"/>
      <c r="AB1085" s="179"/>
      <c r="AC1085" s="179"/>
      <c r="AD1085" s="179"/>
      <c r="AE1085" s="179"/>
      <c r="AF1085" s="179"/>
      <c r="AG1085" s="179"/>
      <c r="AH1085" s="179"/>
      <c r="AI1085" s="179"/>
      <c r="AJ1085" s="179"/>
      <c r="AK1085" s="179"/>
      <c r="AL1085" s="179"/>
      <c r="AM1085" s="179"/>
      <c r="AN1085" s="179"/>
      <c r="AO1085" s="179"/>
      <c r="AP1085" s="179"/>
      <c r="AQ1085" s="179"/>
      <c r="AR1085" s="179"/>
    </row>
    <row r="1086" s="276" customFormat="1" customHeight="1" spans="1:44">
      <c r="A1086" s="27">
        <v>1081</v>
      </c>
      <c r="B1086" s="27" t="s">
        <v>23</v>
      </c>
      <c r="C1086" s="27" t="s">
        <v>24</v>
      </c>
      <c r="D1086" s="27" t="s">
        <v>25</v>
      </c>
      <c r="E1086" s="27" t="s">
        <v>26</v>
      </c>
      <c r="F1086" s="91" t="s">
        <v>971</v>
      </c>
      <c r="G1086" s="91" t="s">
        <v>1131</v>
      </c>
      <c r="H1086" s="91" t="s">
        <v>51</v>
      </c>
      <c r="I1086" s="91">
        <v>3</v>
      </c>
      <c r="J1086" s="91" t="s">
        <v>973</v>
      </c>
      <c r="K1086" s="27" t="s">
        <v>31</v>
      </c>
      <c r="L1086" s="91">
        <v>3</v>
      </c>
      <c r="M1086" s="27">
        <f>L1086*312</f>
        <v>936</v>
      </c>
      <c r="N1086" s="179"/>
      <c r="O1086" s="24" t="s">
        <v>32</v>
      </c>
      <c r="P1086" s="179"/>
      <c r="Q1086" s="179"/>
      <c r="R1086" s="179"/>
      <c r="S1086" s="179"/>
      <c r="T1086" s="179"/>
      <c r="U1086" s="179"/>
      <c r="V1086" s="179"/>
      <c r="W1086" s="179"/>
      <c r="X1086" s="179"/>
      <c r="Y1086" s="179"/>
      <c r="Z1086" s="179"/>
      <c r="AA1086" s="179"/>
      <c r="AB1086" s="179"/>
      <c r="AC1086" s="179"/>
      <c r="AD1086" s="179"/>
      <c r="AE1086" s="179"/>
      <c r="AF1086" s="179"/>
      <c r="AG1086" s="179"/>
      <c r="AH1086" s="179"/>
      <c r="AI1086" s="179"/>
      <c r="AJ1086" s="179"/>
      <c r="AK1086" s="179"/>
      <c r="AL1086" s="179"/>
      <c r="AM1086" s="179"/>
      <c r="AN1086" s="179"/>
      <c r="AO1086" s="179"/>
      <c r="AP1086" s="179"/>
      <c r="AQ1086" s="179"/>
      <c r="AR1086" s="179"/>
    </row>
    <row r="1087" s="276" customFormat="1" customHeight="1" spans="1:44">
      <c r="A1087" s="27">
        <v>1082</v>
      </c>
      <c r="B1087" s="27" t="s">
        <v>23</v>
      </c>
      <c r="C1087" s="27" t="s">
        <v>24</v>
      </c>
      <c r="D1087" s="27" t="s">
        <v>25</v>
      </c>
      <c r="E1087" s="27" t="s">
        <v>26</v>
      </c>
      <c r="F1087" s="91" t="s">
        <v>971</v>
      </c>
      <c r="G1087" s="91" t="s">
        <v>1132</v>
      </c>
      <c r="H1087" s="91" t="s">
        <v>227</v>
      </c>
      <c r="I1087" s="91">
        <v>2</v>
      </c>
      <c r="J1087" s="91" t="s">
        <v>973</v>
      </c>
      <c r="K1087" s="27" t="s">
        <v>31</v>
      </c>
      <c r="L1087" s="91">
        <v>2</v>
      </c>
      <c r="M1087" s="27">
        <f>L1087*130</f>
        <v>260</v>
      </c>
      <c r="N1087" s="179"/>
      <c r="O1087" s="24" t="s">
        <v>32</v>
      </c>
      <c r="P1087" s="179"/>
      <c r="Q1087" s="179"/>
      <c r="R1087" s="179"/>
      <c r="S1087" s="179"/>
      <c r="T1087" s="179"/>
      <c r="U1087" s="179"/>
      <c r="V1087" s="179"/>
      <c r="W1087" s="179"/>
      <c r="X1087" s="179"/>
      <c r="Y1087" s="179"/>
      <c r="Z1087" s="179"/>
      <c r="AA1087" s="179"/>
      <c r="AB1087" s="179"/>
      <c r="AC1087" s="179"/>
      <c r="AD1087" s="179"/>
      <c r="AE1087" s="179"/>
      <c r="AF1087" s="179"/>
      <c r="AG1087" s="179"/>
      <c r="AH1087" s="179"/>
      <c r="AI1087" s="179"/>
      <c r="AJ1087" s="179"/>
      <c r="AK1087" s="179"/>
      <c r="AL1087" s="179"/>
      <c r="AM1087" s="179"/>
      <c r="AN1087" s="179"/>
      <c r="AO1087" s="179"/>
      <c r="AP1087" s="179"/>
      <c r="AQ1087" s="179"/>
      <c r="AR1087" s="179"/>
    </row>
    <row r="1088" s="276" customFormat="1" customHeight="1" spans="1:44">
      <c r="A1088" s="27">
        <v>1083</v>
      </c>
      <c r="B1088" s="27" t="s">
        <v>23</v>
      </c>
      <c r="C1088" s="27" t="s">
        <v>24</v>
      </c>
      <c r="D1088" s="27" t="s">
        <v>25</v>
      </c>
      <c r="E1088" s="27" t="s">
        <v>26</v>
      </c>
      <c r="F1088" s="91" t="s">
        <v>971</v>
      </c>
      <c r="G1088" s="91" t="s">
        <v>1133</v>
      </c>
      <c r="H1088" s="91" t="s">
        <v>227</v>
      </c>
      <c r="I1088" s="91">
        <v>3</v>
      </c>
      <c r="J1088" s="91" t="s">
        <v>973</v>
      </c>
      <c r="K1088" s="27" t="s">
        <v>31</v>
      </c>
      <c r="L1088" s="91">
        <v>3</v>
      </c>
      <c r="M1088" s="27">
        <f>L1088*130</f>
        <v>390</v>
      </c>
      <c r="N1088" s="179"/>
      <c r="O1088" s="24" t="s">
        <v>32</v>
      </c>
      <c r="P1088" s="179"/>
      <c r="Q1088" s="179"/>
      <c r="R1088" s="179"/>
      <c r="S1088" s="179"/>
      <c r="T1088" s="179"/>
      <c r="U1088" s="179"/>
      <c r="V1088" s="179"/>
      <c r="W1088" s="179"/>
      <c r="X1088" s="179"/>
      <c r="Y1088" s="179"/>
      <c r="Z1088" s="179"/>
      <c r="AA1088" s="179"/>
      <c r="AB1088" s="179"/>
      <c r="AC1088" s="179"/>
      <c r="AD1088" s="179"/>
      <c r="AE1088" s="179"/>
      <c r="AF1088" s="179"/>
      <c r="AG1088" s="179"/>
      <c r="AH1088" s="179"/>
      <c r="AI1088" s="179"/>
      <c r="AJ1088" s="179"/>
      <c r="AK1088" s="179"/>
      <c r="AL1088" s="179"/>
      <c r="AM1088" s="179"/>
      <c r="AN1088" s="179"/>
      <c r="AO1088" s="179"/>
      <c r="AP1088" s="179"/>
      <c r="AQ1088" s="179"/>
      <c r="AR1088" s="179"/>
    </row>
    <row r="1089" s="276" customFormat="1" customHeight="1" spans="1:44">
      <c r="A1089" s="27">
        <v>1084</v>
      </c>
      <c r="B1089" s="27" t="s">
        <v>23</v>
      </c>
      <c r="C1089" s="27" t="s">
        <v>24</v>
      </c>
      <c r="D1089" s="27" t="s">
        <v>25</v>
      </c>
      <c r="E1089" s="27" t="s">
        <v>26</v>
      </c>
      <c r="F1089" s="91" t="s">
        <v>971</v>
      </c>
      <c r="G1089" s="91" t="s">
        <v>1134</v>
      </c>
      <c r="H1089" s="91" t="s">
        <v>227</v>
      </c>
      <c r="I1089" s="91">
        <v>7</v>
      </c>
      <c r="J1089" s="91" t="s">
        <v>973</v>
      </c>
      <c r="K1089" s="27" t="s">
        <v>31</v>
      </c>
      <c r="L1089" s="91">
        <v>7</v>
      </c>
      <c r="M1089" s="27">
        <f>L1089*130</f>
        <v>910</v>
      </c>
      <c r="N1089" s="179"/>
      <c r="O1089" s="24" t="s">
        <v>32</v>
      </c>
      <c r="P1089" s="179"/>
      <c r="Q1089" s="179"/>
      <c r="R1089" s="179"/>
      <c r="S1089" s="179"/>
      <c r="T1089" s="179"/>
      <c r="U1089" s="179"/>
      <c r="V1089" s="179"/>
      <c r="W1089" s="179"/>
      <c r="X1089" s="179"/>
      <c r="Y1089" s="179"/>
      <c r="Z1089" s="179"/>
      <c r="AA1089" s="179"/>
      <c r="AB1089" s="179"/>
      <c r="AC1089" s="179"/>
      <c r="AD1089" s="179"/>
      <c r="AE1089" s="179"/>
      <c r="AF1089" s="179"/>
      <c r="AG1089" s="179"/>
      <c r="AH1089" s="179"/>
      <c r="AI1089" s="179"/>
      <c r="AJ1089" s="179"/>
      <c r="AK1089" s="179"/>
      <c r="AL1089" s="179"/>
      <c r="AM1089" s="179"/>
      <c r="AN1089" s="179"/>
      <c r="AO1089" s="179"/>
      <c r="AP1089" s="179"/>
      <c r="AQ1089" s="179"/>
      <c r="AR1089" s="179"/>
    </row>
    <row r="1090" s="276" customFormat="1" customHeight="1" spans="1:44">
      <c r="A1090" s="27">
        <v>1085</v>
      </c>
      <c r="B1090" s="27" t="s">
        <v>23</v>
      </c>
      <c r="C1090" s="27" t="s">
        <v>24</v>
      </c>
      <c r="D1090" s="27" t="s">
        <v>25</v>
      </c>
      <c r="E1090" s="27" t="s">
        <v>26</v>
      </c>
      <c r="F1090" s="91" t="s">
        <v>971</v>
      </c>
      <c r="G1090" s="91" t="s">
        <v>1135</v>
      </c>
      <c r="H1090" s="91" t="s">
        <v>227</v>
      </c>
      <c r="I1090" s="91">
        <v>6</v>
      </c>
      <c r="J1090" s="91" t="s">
        <v>973</v>
      </c>
      <c r="K1090" s="27" t="s">
        <v>31</v>
      </c>
      <c r="L1090" s="91">
        <v>6</v>
      </c>
      <c r="M1090" s="27">
        <f>L1090*130</f>
        <v>780</v>
      </c>
      <c r="N1090" s="179"/>
      <c r="O1090" s="24" t="s">
        <v>32</v>
      </c>
      <c r="P1090" s="179"/>
      <c r="Q1090" s="179"/>
      <c r="R1090" s="179"/>
      <c r="S1090" s="179"/>
      <c r="T1090" s="179"/>
      <c r="U1090" s="179"/>
      <c r="V1090" s="179"/>
      <c r="W1090" s="179"/>
      <c r="X1090" s="179"/>
      <c r="Y1090" s="179"/>
      <c r="Z1090" s="179"/>
      <c r="AA1090" s="179"/>
      <c r="AB1090" s="179"/>
      <c r="AC1090" s="179"/>
      <c r="AD1090" s="179"/>
      <c r="AE1090" s="179"/>
      <c r="AF1090" s="179"/>
      <c r="AG1090" s="179"/>
      <c r="AH1090" s="179"/>
      <c r="AI1090" s="179"/>
      <c r="AJ1090" s="179"/>
      <c r="AK1090" s="179"/>
      <c r="AL1090" s="179"/>
      <c r="AM1090" s="179"/>
      <c r="AN1090" s="179"/>
      <c r="AO1090" s="179"/>
      <c r="AP1090" s="179"/>
      <c r="AQ1090" s="179"/>
      <c r="AR1090" s="179"/>
    </row>
    <row r="1091" s="276" customFormat="1" customHeight="1" spans="1:44">
      <c r="A1091" s="27">
        <v>1086</v>
      </c>
      <c r="B1091" s="27" t="s">
        <v>23</v>
      </c>
      <c r="C1091" s="27" t="s">
        <v>24</v>
      </c>
      <c r="D1091" s="27" t="s">
        <v>25</v>
      </c>
      <c r="E1091" s="27" t="s">
        <v>26</v>
      </c>
      <c r="F1091" s="91" t="s">
        <v>971</v>
      </c>
      <c r="G1091" s="91" t="s">
        <v>1136</v>
      </c>
      <c r="H1091" s="91" t="s">
        <v>227</v>
      </c>
      <c r="I1091" s="91">
        <v>3</v>
      </c>
      <c r="J1091" s="91" t="s">
        <v>973</v>
      </c>
      <c r="K1091" s="27" t="s">
        <v>31</v>
      </c>
      <c r="L1091" s="91">
        <v>3</v>
      </c>
      <c r="M1091" s="27">
        <f>L1091*130</f>
        <v>390</v>
      </c>
      <c r="N1091" s="179"/>
      <c r="O1091" s="24" t="s">
        <v>32</v>
      </c>
      <c r="P1091" s="179"/>
      <c r="Q1091" s="179"/>
      <c r="R1091" s="179"/>
      <c r="S1091" s="179"/>
      <c r="T1091" s="179"/>
      <c r="U1091" s="179"/>
      <c r="V1091" s="179"/>
      <c r="W1091" s="179"/>
      <c r="X1091" s="179"/>
      <c r="Y1091" s="179"/>
      <c r="Z1091" s="179"/>
      <c r="AA1091" s="179"/>
      <c r="AB1091" s="179"/>
      <c r="AC1091" s="179"/>
      <c r="AD1091" s="179"/>
      <c r="AE1091" s="179"/>
      <c r="AF1091" s="179"/>
      <c r="AG1091" s="179"/>
      <c r="AH1091" s="179"/>
      <c r="AI1091" s="179"/>
      <c r="AJ1091" s="179"/>
      <c r="AK1091" s="179"/>
      <c r="AL1091" s="179"/>
      <c r="AM1091" s="179"/>
      <c r="AN1091" s="179"/>
      <c r="AO1091" s="179"/>
      <c r="AP1091" s="179"/>
      <c r="AQ1091" s="179"/>
      <c r="AR1091" s="179"/>
    </row>
    <row r="1092" s="276" customFormat="1" customHeight="1" spans="1:44">
      <c r="A1092" s="27">
        <v>1087</v>
      </c>
      <c r="B1092" s="27" t="s">
        <v>23</v>
      </c>
      <c r="C1092" s="27" t="s">
        <v>24</v>
      </c>
      <c r="D1092" s="27" t="s">
        <v>25</v>
      </c>
      <c r="E1092" s="27" t="s">
        <v>26</v>
      </c>
      <c r="F1092" s="91" t="s">
        <v>971</v>
      </c>
      <c r="G1092" s="91" t="s">
        <v>1137</v>
      </c>
      <c r="H1092" s="91" t="s">
        <v>1138</v>
      </c>
      <c r="I1092" s="91">
        <v>6</v>
      </c>
      <c r="J1092" s="91" t="s">
        <v>973</v>
      </c>
      <c r="K1092" s="27" t="s">
        <v>31</v>
      </c>
      <c r="L1092" s="91">
        <v>6</v>
      </c>
      <c r="M1092" s="27">
        <f>L1092*312</f>
        <v>1872</v>
      </c>
      <c r="N1092" s="179"/>
      <c r="O1092" s="24" t="s">
        <v>32</v>
      </c>
      <c r="P1092" s="179"/>
      <c r="Q1092" s="179"/>
      <c r="R1092" s="179"/>
      <c r="S1092" s="179"/>
      <c r="T1092" s="179"/>
      <c r="U1092" s="179"/>
      <c r="V1092" s="179"/>
      <c r="W1092" s="179"/>
      <c r="X1092" s="179"/>
      <c r="Y1092" s="179"/>
      <c r="Z1092" s="179"/>
      <c r="AA1092" s="179"/>
      <c r="AB1092" s="179"/>
      <c r="AC1092" s="179"/>
      <c r="AD1092" s="179"/>
      <c r="AE1092" s="179"/>
      <c r="AF1092" s="179"/>
      <c r="AG1092" s="179"/>
      <c r="AH1092" s="179"/>
      <c r="AI1092" s="179"/>
      <c r="AJ1092" s="179"/>
      <c r="AK1092" s="179"/>
      <c r="AL1092" s="179"/>
      <c r="AM1092" s="179"/>
      <c r="AN1092" s="179"/>
      <c r="AO1092" s="179"/>
      <c r="AP1092" s="179"/>
      <c r="AQ1092" s="179"/>
      <c r="AR1092" s="179"/>
    </row>
    <row r="1093" s="276" customFormat="1" customHeight="1" spans="1:44">
      <c r="A1093" s="27">
        <v>1088</v>
      </c>
      <c r="B1093" s="27" t="s">
        <v>23</v>
      </c>
      <c r="C1093" s="27" t="s">
        <v>24</v>
      </c>
      <c r="D1093" s="27" t="s">
        <v>25</v>
      </c>
      <c r="E1093" s="27" t="s">
        <v>26</v>
      </c>
      <c r="F1093" s="91" t="s">
        <v>971</v>
      </c>
      <c r="G1093" s="91" t="s">
        <v>1139</v>
      </c>
      <c r="H1093" s="91" t="s">
        <v>227</v>
      </c>
      <c r="I1093" s="91">
        <v>5</v>
      </c>
      <c r="J1093" s="91" t="s">
        <v>973</v>
      </c>
      <c r="K1093" s="27" t="s">
        <v>31</v>
      </c>
      <c r="L1093" s="91">
        <v>5</v>
      </c>
      <c r="M1093" s="27">
        <f>L1093*130</f>
        <v>650</v>
      </c>
      <c r="N1093" s="179"/>
      <c r="O1093" s="24" t="s">
        <v>32</v>
      </c>
      <c r="P1093" s="179"/>
      <c r="Q1093" s="179"/>
      <c r="R1093" s="179"/>
      <c r="S1093" s="179"/>
      <c r="T1093" s="179"/>
      <c r="U1093" s="179"/>
      <c r="V1093" s="179"/>
      <c r="W1093" s="179"/>
      <c r="X1093" s="179"/>
      <c r="Y1093" s="179"/>
      <c r="Z1093" s="179"/>
      <c r="AA1093" s="179"/>
      <c r="AB1093" s="179"/>
      <c r="AC1093" s="179"/>
      <c r="AD1093" s="179"/>
      <c r="AE1093" s="179"/>
      <c r="AF1093" s="179"/>
      <c r="AG1093" s="179"/>
      <c r="AH1093" s="179"/>
      <c r="AI1093" s="179"/>
      <c r="AJ1093" s="179"/>
      <c r="AK1093" s="179"/>
      <c r="AL1093" s="179"/>
      <c r="AM1093" s="179"/>
      <c r="AN1093" s="179"/>
      <c r="AO1093" s="179"/>
      <c r="AP1093" s="179"/>
      <c r="AQ1093" s="179"/>
      <c r="AR1093" s="179"/>
    </row>
    <row r="1094" s="277" customFormat="1" customHeight="1" spans="1:44">
      <c r="A1094" s="27">
        <v>1089</v>
      </c>
      <c r="B1094" s="27" t="s">
        <v>23</v>
      </c>
      <c r="C1094" s="27" t="s">
        <v>24</v>
      </c>
      <c r="D1094" s="27" t="s">
        <v>25</v>
      </c>
      <c r="E1094" s="27" t="s">
        <v>26</v>
      </c>
      <c r="F1094" s="91" t="s">
        <v>971</v>
      </c>
      <c r="G1094" s="91" t="s">
        <v>1140</v>
      </c>
      <c r="H1094" s="91" t="s">
        <v>227</v>
      </c>
      <c r="I1094" s="91">
        <v>2</v>
      </c>
      <c r="J1094" s="91" t="s">
        <v>973</v>
      </c>
      <c r="K1094" s="27" t="s">
        <v>31</v>
      </c>
      <c r="L1094" s="91">
        <v>2</v>
      </c>
      <c r="M1094" s="27">
        <f>L1094*130</f>
        <v>260</v>
      </c>
      <c r="N1094" s="179"/>
      <c r="O1094" s="24" t="s">
        <v>32</v>
      </c>
      <c r="P1094" s="179"/>
      <c r="Q1094" s="179"/>
      <c r="R1094" s="179"/>
      <c r="S1094" s="179"/>
      <c r="T1094" s="179"/>
      <c r="U1094" s="179"/>
      <c r="V1094" s="179"/>
      <c r="W1094" s="179"/>
      <c r="X1094" s="179"/>
      <c r="Y1094" s="179"/>
      <c r="Z1094" s="179"/>
      <c r="AA1094" s="179"/>
      <c r="AB1094" s="179"/>
      <c r="AC1094" s="179"/>
      <c r="AD1094" s="179"/>
      <c r="AE1094" s="179"/>
      <c r="AF1094" s="179"/>
      <c r="AG1094" s="179"/>
      <c r="AH1094" s="179"/>
      <c r="AI1094" s="179"/>
      <c r="AJ1094" s="179"/>
      <c r="AK1094" s="179"/>
      <c r="AL1094" s="179"/>
      <c r="AM1094" s="179"/>
      <c r="AN1094" s="179"/>
      <c r="AO1094" s="179"/>
      <c r="AP1094" s="179"/>
      <c r="AQ1094" s="179"/>
      <c r="AR1094" s="179"/>
    </row>
    <row r="1095" s="179" customFormat="1" customHeight="1" spans="1:15">
      <c r="A1095" s="27">
        <v>1090</v>
      </c>
      <c r="B1095" s="27" t="s">
        <v>23</v>
      </c>
      <c r="C1095" s="27" t="s">
        <v>24</v>
      </c>
      <c r="D1095" s="27" t="s">
        <v>25</v>
      </c>
      <c r="E1095" s="27" t="s">
        <v>26</v>
      </c>
      <c r="F1095" s="91" t="s">
        <v>971</v>
      </c>
      <c r="G1095" s="91" t="s">
        <v>1141</v>
      </c>
      <c r="H1095" s="91" t="s">
        <v>194</v>
      </c>
      <c r="I1095" s="91">
        <v>5</v>
      </c>
      <c r="J1095" s="91" t="s">
        <v>973</v>
      </c>
      <c r="K1095" s="27" t="s">
        <v>31</v>
      </c>
      <c r="L1095" s="91">
        <v>5</v>
      </c>
      <c r="M1095" s="27">
        <f>L1095*130</f>
        <v>650</v>
      </c>
      <c r="O1095" s="24" t="s">
        <v>32</v>
      </c>
    </row>
    <row r="1096" s="276" customFormat="1" customHeight="1" spans="1:44">
      <c r="A1096" s="27">
        <v>1091</v>
      </c>
      <c r="B1096" s="27" t="s">
        <v>23</v>
      </c>
      <c r="C1096" s="27" t="s">
        <v>24</v>
      </c>
      <c r="D1096" s="27" t="s">
        <v>25</v>
      </c>
      <c r="E1096" s="27" t="s">
        <v>26</v>
      </c>
      <c r="F1096" s="91" t="s">
        <v>1142</v>
      </c>
      <c r="G1096" s="91" t="s">
        <v>1143</v>
      </c>
      <c r="H1096" s="91" t="s">
        <v>51</v>
      </c>
      <c r="I1096" s="91">
        <v>2</v>
      </c>
      <c r="J1096" s="91" t="s">
        <v>1144</v>
      </c>
      <c r="K1096" s="27" t="s">
        <v>31</v>
      </c>
      <c r="L1096" s="91">
        <v>2</v>
      </c>
      <c r="M1096" s="27">
        <f t="shared" ref="M1096:M1103" si="45">L1096*312</f>
        <v>624</v>
      </c>
      <c r="N1096" s="179"/>
      <c r="O1096" s="24" t="s">
        <v>32</v>
      </c>
      <c r="P1096" s="179"/>
      <c r="Q1096" s="179"/>
      <c r="R1096" s="179"/>
      <c r="S1096" s="179"/>
      <c r="T1096" s="179"/>
      <c r="U1096" s="179"/>
      <c r="V1096" s="179"/>
      <c r="W1096" s="179"/>
      <c r="X1096" s="179"/>
      <c r="Y1096" s="179"/>
      <c r="Z1096" s="179"/>
      <c r="AA1096" s="179"/>
      <c r="AB1096" s="179"/>
      <c r="AC1096" s="179"/>
      <c r="AD1096" s="179"/>
      <c r="AE1096" s="179"/>
      <c r="AF1096" s="179"/>
      <c r="AG1096" s="179"/>
      <c r="AH1096" s="179"/>
      <c r="AI1096" s="179"/>
      <c r="AJ1096" s="179"/>
      <c r="AK1096" s="179"/>
      <c r="AL1096" s="179"/>
      <c r="AM1096" s="179"/>
      <c r="AN1096" s="179"/>
      <c r="AO1096" s="179"/>
      <c r="AP1096" s="179"/>
      <c r="AQ1096" s="179"/>
      <c r="AR1096" s="179"/>
    </row>
    <row r="1097" s="276" customFormat="1" customHeight="1" spans="1:44">
      <c r="A1097" s="27">
        <v>1092</v>
      </c>
      <c r="B1097" s="27" t="s">
        <v>23</v>
      </c>
      <c r="C1097" s="27" t="s">
        <v>24</v>
      </c>
      <c r="D1097" s="27" t="s">
        <v>25</v>
      </c>
      <c r="E1097" s="27" t="s">
        <v>26</v>
      </c>
      <c r="F1097" s="91" t="s">
        <v>1142</v>
      </c>
      <c r="G1097" s="91" t="s">
        <v>1145</v>
      </c>
      <c r="H1097" s="91" t="s">
        <v>51</v>
      </c>
      <c r="I1097" s="91">
        <v>1</v>
      </c>
      <c r="J1097" s="91" t="s">
        <v>1144</v>
      </c>
      <c r="K1097" s="27" t="s">
        <v>31</v>
      </c>
      <c r="L1097" s="91">
        <v>1</v>
      </c>
      <c r="M1097" s="27">
        <f t="shared" si="45"/>
        <v>312</v>
      </c>
      <c r="N1097" s="179"/>
      <c r="O1097" s="24" t="s">
        <v>32</v>
      </c>
      <c r="P1097" s="179"/>
      <c r="Q1097" s="179"/>
      <c r="R1097" s="179"/>
      <c r="S1097" s="179"/>
      <c r="T1097" s="179"/>
      <c r="U1097" s="179"/>
      <c r="V1097" s="179"/>
      <c r="W1097" s="179"/>
      <c r="X1097" s="179"/>
      <c r="Y1097" s="179"/>
      <c r="Z1097" s="179"/>
      <c r="AA1097" s="179"/>
      <c r="AB1097" s="179"/>
      <c r="AC1097" s="179"/>
      <c r="AD1097" s="179"/>
      <c r="AE1097" s="179"/>
      <c r="AF1097" s="179"/>
      <c r="AG1097" s="179"/>
      <c r="AH1097" s="179"/>
      <c r="AI1097" s="179"/>
      <c r="AJ1097" s="179"/>
      <c r="AK1097" s="179"/>
      <c r="AL1097" s="179"/>
      <c r="AM1097" s="179"/>
      <c r="AN1097" s="179"/>
      <c r="AO1097" s="179"/>
      <c r="AP1097" s="179"/>
      <c r="AQ1097" s="179"/>
      <c r="AR1097" s="179"/>
    </row>
    <row r="1098" s="276" customFormat="1" customHeight="1" spans="1:44">
      <c r="A1098" s="27">
        <v>1093</v>
      </c>
      <c r="B1098" s="27" t="s">
        <v>23</v>
      </c>
      <c r="C1098" s="27" t="s">
        <v>24</v>
      </c>
      <c r="D1098" s="27" t="s">
        <v>25</v>
      </c>
      <c r="E1098" s="27" t="s">
        <v>26</v>
      </c>
      <c r="F1098" s="91" t="s">
        <v>1142</v>
      </c>
      <c r="G1098" s="91" t="s">
        <v>1146</v>
      </c>
      <c r="H1098" s="91" t="s">
        <v>51</v>
      </c>
      <c r="I1098" s="91">
        <v>4</v>
      </c>
      <c r="J1098" s="91" t="s">
        <v>1144</v>
      </c>
      <c r="K1098" s="27" t="s">
        <v>31</v>
      </c>
      <c r="L1098" s="91">
        <v>4</v>
      </c>
      <c r="M1098" s="27">
        <f t="shared" si="45"/>
        <v>1248</v>
      </c>
      <c r="N1098" s="179"/>
      <c r="O1098" s="24" t="s">
        <v>32</v>
      </c>
      <c r="P1098" s="179"/>
      <c r="Q1098" s="179"/>
      <c r="R1098" s="179"/>
      <c r="S1098" s="179"/>
      <c r="T1098" s="179"/>
      <c r="U1098" s="179"/>
      <c r="V1098" s="179"/>
      <c r="W1098" s="179"/>
      <c r="X1098" s="179"/>
      <c r="Y1098" s="179"/>
      <c r="Z1098" s="179"/>
      <c r="AA1098" s="179"/>
      <c r="AB1098" s="179"/>
      <c r="AC1098" s="179"/>
      <c r="AD1098" s="179"/>
      <c r="AE1098" s="179"/>
      <c r="AF1098" s="179"/>
      <c r="AG1098" s="179"/>
      <c r="AH1098" s="179"/>
      <c r="AI1098" s="179"/>
      <c r="AJ1098" s="179"/>
      <c r="AK1098" s="179"/>
      <c r="AL1098" s="179"/>
      <c r="AM1098" s="179"/>
      <c r="AN1098" s="179"/>
      <c r="AO1098" s="179"/>
      <c r="AP1098" s="179"/>
      <c r="AQ1098" s="179"/>
      <c r="AR1098" s="179"/>
    </row>
    <row r="1099" s="276" customFormat="1" customHeight="1" spans="1:44">
      <c r="A1099" s="27">
        <v>1094</v>
      </c>
      <c r="B1099" s="27" t="s">
        <v>23</v>
      </c>
      <c r="C1099" s="27" t="s">
        <v>24</v>
      </c>
      <c r="D1099" s="27" t="s">
        <v>25</v>
      </c>
      <c r="E1099" s="27" t="s">
        <v>26</v>
      </c>
      <c r="F1099" s="91" t="s">
        <v>1142</v>
      </c>
      <c r="G1099" s="91" t="s">
        <v>1147</v>
      </c>
      <c r="H1099" s="91" t="s">
        <v>51</v>
      </c>
      <c r="I1099" s="91">
        <v>2</v>
      </c>
      <c r="J1099" s="91" t="s">
        <v>1144</v>
      </c>
      <c r="K1099" s="27" t="s">
        <v>31</v>
      </c>
      <c r="L1099" s="91">
        <v>2</v>
      </c>
      <c r="M1099" s="27">
        <f t="shared" si="45"/>
        <v>624</v>
      </c>
      <c r="N1099" s="179"/>
      <c r="O1099" s="24" t="s">
        <v>32</v>
      </c>
      <c r="P1099" s="179"/>
      <c r="Q1099" s="179"/>
      <c r="R1099" s="179"/>
      <c r="S1099" s="179"/>
      <c r="T1099" s="179"/>
      <c r="U1099" s="179"/>
      <c r="V1099" s="179"/>
      <c r="W1099" s="179"/>
      <c r="X1099" s="179"/>
      <c r="Y1099" s="179"/>
      <c r="Z1099" s="179"/>
      <c r="AA1099" s="179"/>
      <c r="AB1099" s="179"/>
      <c r="AC1099" s="179"/>
      <c r="AD1099" s="179"/>
      <c r="AE1099" s="179"/>
      <c r="AF1099" s="179"/>
      <c r="AG1099" s="179"/>
      <c r="AH1099" s="179"/>
      <c r="AI1099" s="179"/>
      <c r="AJ1099" s="179"/>
      <c r="AK1099" s="179"/>
      <c r="AL1099" s="179"/>
      <c r="AM1099" s="179"/>
      <c r="AN1099" s="179"/>
      <c r="AO1099" s="179"/>
      <c r="AP1099" s="179"/>
      <c r="AQ1099" s="179"/>
      <c r="AR1099" s="179"/>
    </row>
    <row r="1100" s="276" customFormat="1" customHeight="1" spans="1:44">
      <c r="A1100" s="27">
        <v>1095</v>
      </c>
      <c r="B1100" s="27" t="s">
        <v>23</v>
      </c>
      <c r="C1100" s="27" t="s">
        <v>24</v>
      </c>
      <c r="D1100" s="27" t="s">
        <v>25</v>
      </c>
      <c r="E1100" s="27" t="s">
        <v>26</v>
      </c>
      <c r="F1100" s="91" t="s">
        <v>1142</v>
      </c>
      <c r="G1100" s="91" t="s">
        <v>1148</v>
      </c>
      <c r="H1100" s="91" t="s">
        <v>51</v>
      </c>
      <c r="I1100" s="91">
        <v>2</v>
      </c>
      <c r="J1100" s="91" t="s">
        <v>1144</v>
      </c>
      <c r="K1100" s="27" t="s">
        <v>31</v>
      </c>
      <c r="L1100" s="91">
        <v>2</v>
      </c>
      <c r="M1100" s="27">
        <f t="shared" si="45"/>
        <v>624</v>
      </c>
      <c r="N1100" s="179"/>
      <c r="O1100" s="24" t="s">
        <v>32</v>
      </c>
      <c r="P1100" s="179"/>
      <c r="Q1100" s="179"/>
      <c r="R1100" s="179"/>
      <c r="S1100" s="179"/>
      <c r="T1100" s="179"/>
      <c r="U1100" s="179"/>
      <c r="V1100" s="179"/>
      <c r="W1100" s="179"/>
      <c r="X1100" s="179"/>
      <c r="Y1100" s="179"/>
      <c r="Z1100" s="179"/>
      <c r="AA1100" s="179"/>
      <c r="AB1100" s="179"/>
      <c r="AC1100" s="179"/>
      <c r="AD1100" s="179"/>
      <c r="AE1100" s="179"/>
      <c r="AF1100" s="179"/>
      <c r="AG1100" s="179"/>
      <c r="AH1100" s="179"/>
      <c r="AI1100" s="179"/>
      <c r="AJ1100" s="179"/>
      <c r="AK1100" s="179"/>
      <c r="AL1100" s="179"/>
      <c r="AM1100" s="179"/>
      <c r="AN1100" s="179"/>
      <c r="AO1100" s="179"/>
      <c r="AP1100" s="179"/>
      <c r="AQ1100" s="179"/>
      <c r="AR1100" s="179"/>
    </row>
    <row r="1101" s="276" customFormat="1" customHeight="1" spans="1:44">
      <c r="A1101" s="27">
        <v>1096</v>
      </c>
      <c r="B1101" s="27" t="s">
        <v>23</v>
      </c>
      <c r="C1101" s="27" t="s">
        <v>24</v>
      </c>
      <c r="D1101" s="27" t="s">
        <v>25</v>
      </c>
      <c r="E1101" s="27" t="s">
        <v>26</v>
      </c>
      <c r="F1101" s="91" t="s">
        <v>1142</v>
      </c>
      <c r="G1101" s="91" t="s">
        <v>1149</v>
      </c>
      <c r="H1101" s="91" t="s">
        <v>51</v>
      </c>
      <c r="I1101" s="91">
        <v>3</v>
      </c>
      <c r="J1101" s="91" t="s">
        <v>1144</v>
      </c>
      <c r="K1101" s="27" t="s">
        <v>31</v>
      </c>
      <c r="L1101" s="91">
        <v>3</v>
      </c>
      <c r="M1101" s="27">
        <f t="shared" si="45"/>
        <v>936</v>
      </c>
      <c r="N1101" s="179"/>
      <c r="O1101" s="24" t="s">
        <v>32</v>
      </c>
      <c r="P1101" s="179"/>
      <c r="Q1101" s="179"/>
      <c r="R1101" s="179"/>
      <c r="S1101" s="179"/>
      <c r="T1101" s="179"/>
      <c r="U1101" s="179"/>
      <c r="V1101" s="179"/>
      <c r="W1101" s="179"/>
      <c r="X1101" s="179"/>
      <c r="Y1101" s="179"/>
      <c r="Z1101" s="179"/>
      <c r="AA1101" s="179"/>
      <c r="AB1101" s="179"/>
      <c r="AC1101" s="179"/>
      <c r="AD1101" s="179"/>
      <c r="AE1101" s="179"/>
      <c r="AF1101" s="179"/>
      <c r="AG1101" s="179"/>
      <c r="AH1101" s="179"/>
      <c r="AI1101" s="179"/>
      <c r="AJ1101" s="179"/>
      <c r="AK1101" s="179"/>
      <c r="AL1101" s="179"/>
      <c r="AM1101" s="179"/>
      <c r="AN1101" s="179"/>
      <c r="AO1101" s="179"/>
      <c r="AP1101" s="179"/>
      <c r="AQ1101" s="179"/>
      <c r="AR1101" s="179"/>
    </row>
    <row r="1102" s="276" customFormat="1" customHeight="1" spans="1:44">
      <c r="A1102" s="27">
        <v>1097</v>
      </c>
      <c r="B1102" s="27" t="s">
        <v>23</v>
      </c>
      <c r="C1102" s="27" t="s">
        <v>24</v>
      </c>
      <c r="D1102" s="27" t="s">
        <v>25</v>
      </c>
      <c r="E1102" s="27" t="s">
        <v>26</v>
      </c>
      <c r="F1102" s="91" t="s">
        <v>1142</v>
      </c>
      <c r="G1102" s="91" t="s">
        <v>1150</v>
      </c>
      <c r="H1102" s="91" t="s">
        <v>51</v>
      </c>
      <c r="I1102" s="91">
        <v>3</v>
      </c>
      <c r="J1102" s="91" t="s">
        <v>1144</v>
      </c>
      <c r="K1102" s="27" t="s">
        <v>31</v>
      </c>
      <c r="L1102" s="91">
        <v>3</v>
      </c>
      <c r="M1102" s="27">
        <f t="shared" si="45"/>
        <v>936</v>
      </c>
      <c r="N1102" s="179"/>
      <c r="O1102" s="24" t="s">
        <v>32</v>
      </c>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79"/>
      <c r="AN1102" s="179"/>
      <c r="AO1102" s="179"/>
      <c r="AP1102" s="179"/>
      <c r="AQ1102" s="179"/>
      <c r="AR1102" s="179"/>
    </row>
    <row r="1103" s="276" customFormat="1" customHeight="1" spans="1:44">
      <c r="A1103" s="27">
        <v>1098</v>
      </c>
      <c r="B1103" s="27" t="s">
        <v>23</v>
      </c>
      <c r="C1103" s="27" t="s">
        <v>24</v>
      </c>
      <c r="D1103" s="27" t="s">
        <v>25</v>
      </c>
      <c r="E1103" s="27" t="s">
        <v>26</v>
      </c>
      <c r="F1103" s="91" t="s">
        <v>1142</v>
      </c>
      <c r="G1103" s="91" t="s">
        <v>1151</v>
      </c>
      <c r="H1103" s="91" t="s">
        <v>51</v>
      </c>
      <c r="I1103" s="91">
        <v>3</v>
      </c>
      <c r="J1103" s="91" t="s">
        <v>1144</v>
      </c>
      <c r="K1103" s="27" t="s">
        <v>31</v>
      </c>
      <c r="L1103" s="91">
        <v>3</v>
      </c>
      <c r="M1103" s="27">
        <f t="shared" si="45"/>
        <v>936</v>
      </c>
      <c r="N1103" s="179"/>
      <c r="O1103" s="24" t="s">
        <v>32</v>
      </c>
      <c r="P1103" s="179"/>
      <c r="Q1103" s="179"/>
      <c r="R1103" s="179"/>
      <c r="S1103" s="179"/>
      <c r="T1103" s="179"/>
      <c r="U1103" s="179"/>
      <c r="V1103" s="179"/>
      <c r="W1103" s="179"/>
      <c r="X1103" s="179"/>
      <c r="Y1103" s="179"/>
      <c r="Z1103" s="179"/>
      <c r="AA1103" s="179"/>
      <c r="AB1103" s="179"/>
      <c r="AC1103" s="179"/>
      <c r="AD1103" s="179"/>
      <c r="AE1103" s="179"/>
      <c r="AF1103" s="179"/>
      <c r="AG1103" s="179"/>
      <c r="AH1103" s="179"/>
      <c r="AI1103" s="179"/>
      <c r="AJ1103" s="179"/>
      <c r="AK1103" s="179"/>
      <c r="AL1103" s="179"/>
      <c r="AM1103" s="179"/>
      <c r="AN1103" s="179"/>
      <c r="AO1103" s="179"/>
      <c r="AP1103" s="179"/>
      <c r="AQ1103" s="179"/>
      <c r="AR1103" s="179"/>
    </row>
    <row r="1104" s="276" customFormat="1" customHeight="1" spans="1:44">
      <c r="A1104" s="27">
        <v>1099</v>
      </c>
      <c r="B1104" s="27" t="s">
        <v>23</v>
      </c>
      <c r="C1104" s="27" t="s">
        <v>24</v>
      </c>
      <c r="D1104" s="27" t="s">
        <v>25</v>
      </c>
      <c r="E1104" s="27" t="s">
        <v>26</v>
      </c>
      <c r="F1104" s="91" t="s">
        <v>1142</v>
      </c>
      <c r="G1104" s="91" t="s">
        <v>1152</v>
      </c>
      <c r="H1104" s="91" t="s">
        <v>227</v>
      </c>
      <c r="I1104" s="91">
        <v>2</v>
      </c>
      <c r="J1104" s="91" t="s">
        <v>1144</v>
      </c>
      <c r="K1104" s="27" t="s">
        <v>31</v>
      </c>
      <c r="L1104" s="91">
        <v>2</v>
      </c>
      <c r="M1104" s="27">
        <f>L1104*468</f>
        <v>936</v>
      </c>
      <c r="N1104" s="179"/>
      <c r="O1104" s="24" t="s">
        <v>32</v>
      </c>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row>
    <row r="1105" s="276" customFormat="1" customHeight="1" spans="1:44">
      <c r="A1105" s="27">
        <v>1100</v>
      </c>
      <c r="B1105" s="27" t="s">
        <v>23</v>
      </c>
      <c r="C1105" s="27" t="s">
        <v>24</v>
      </c>
      <c r="D1105" s="27" t="s">
        <v>25</v>
      </c>
      <c r="E1105" s="27" t="s">
        <v>26</v>
      </c>
      <c r="F1105" s="91" t="s">
        <v>1142</v>
      </c>
      <c r="G1105" s="91" t="s">
        <v>1153</v>
      </c>
      <c r="H1105" s="91" t="s">
        <v>227</v>
      </c>
      <c r="I1105" s="91">
        <v>4</v>
      </c>
      <c r="J1105" s="91" t="s">
        <v>1144</v>
      </c>
      <c r="K1105" s="27" t="s">
        <v>31</v>
      </c>
      <c r="L1105" s="91">
        <v>4</v>
      </c>
      <c r="M1105" s="27">
        <f>L1105*130</f>
        <v>520</v>
      </c>
      <c r="N1105" s="179"/>
      <c r="O1105" s="24" t="s">
        <v>32</v>
      </c>
      <c r="P1105" s="179"/>
      <c r="Q1105" s="179"/>
      <c r="R1105" s="179"/>
      <c r="S1105" s="179"/>
      <c r="T1105" s="179"/>
      <c r="U1105" s="179"/>
      <c r="V1105" s="179"/>
      <c r="W1105" s="179"/>
      <c r="X1105" s="179"/>
      <c r="Y1105" s="179"/>
      <c r="Z1105" s="179"/>
      <c r="AA1105" s="179"/>
      <c r="AB1105" s="179"/>
      <c r="AC1105" s="179"/>
      <c r="AD1105" s="179"/>
      <c r="AE1105" s="179"/>
      <c r="AF1105" s="179"/>
      <c r="AG1105" s="179"/>
      <c r="AH1105" s="179"/>
      <c r="AI1105" s="179"/>
      <c r="AJ1105" s="179"/>
      <c r="AK1105" s="179"/>
      <c r="AL1105" s="179"/>
      <c r="AM1105" s="179"/>
      <c r="AN1105" s="179"/>
      <c r="AO1105" s="179"/>
      <c r="AP1105" s="179"/>
      <c r="AQ1105" s="179"/>
      <c r="AR1105" s="179"/>
    </row>
    <row r="1106" s="276" customFormat="1" customHeight="1" spans="1:44">
      <c r="A1106" s="27">
        <v>1101</v>
      </c>
      <c r="B1106" s="27" t="s">
        <v>23</v>
      </c>
      <c r="C1106" s="27" t="s">
        <v>24</v>
      </c>
      <c r="D1106" s="27" t="s">
        <v>25</v>
      </c>
      <c r="E1106" s="27" t="s">
        <v>26</v>
      </c>
      <c r="F1106" s="91" t="s">
        <v>1142</v>
      </c>
      <c r="G1106" s="91" t="s">
        <v>1154</v>
      </c>
      <c r="H1106" s="91" t="s">
        <v>227</v>
      </c>
      <c r="I1106" s="91">
        <v>4</v>
      </c>
      <c r="J1106" s="91" t="s">
        <v>1144</v>
      </c>
      <c r="K1106" s="27" t="s">
        <v>31</v>
      </c>
      <c r="L1106" s="91">
        <v>4</v>
      </c>
      <c r="M1106" s="27">
        <f>L1106*130</f>
        <v>520</v>
      </c>
      <c r="N1106" s="179"/>
      <c r="O1106" s="24" t="s">
        <v>32</v>
      </c>
      <c r="P1106" s="179"/>
      <c r="Q1106" s="179"/>
      <c r="R1106" s="179"/>
      <c r="S1106" s="179"/>
      <c r="T1106" s="179"/>
      <c r="U1106" s="179"/>
      <c r="V1106" s="179"/>
      <c r="W1106" s="179"/>
      <c r="X1106" s="179"/>
      <c r="Y1106" s="179"/>
      <c r="Z1106" s="179"/>
      <c r="AA1106" s="179"/>
      <c r="AB1106" s="179"/>
      <c r="AC1106" s="179"/>
      <c r="AD1106" s="179"/>
      <c r="AE1106" s="179"/>
      <c r="AF1106" s="179"/>
      <c r="AG1106" s="179"/>
      <c r="AH1106" s="179"/>
      <c r="AI1106" s="179"/>
      <c r="AJ1106" s="179"/>
      <c r="AK1106" s="179"/>
      <c r="AL1106" s="179"/>
      <c r="AM1106" s="179"/>
      <c r="AN1106" s="179"/>
      <c r="AO1106" s="179"/>
      <c r="AP1106" s="179"/>
      <c r="AQ1106" s="179"/>
      <c r="AR1106" s="179"/>
    </row>
    <row r="1107" s="276" customFormat="1" customHeight="1" spans="1:44">
      <c r="A1107" s="27">
        <v>1102</v>
      </c>
      <c r="B1107" s="27" t="s">
        <v>23</v>
      </c>
      <c r="C1107" s="27" t="s">
        <v>24</v>
      </c>
      <c r="D1107" s="27" t="s">
        <v>25</v>
      </c>
      <c r="E1107" s="27" t="s">
        <v>26</v>
      </c>
      <c r="F1107" s="91" t="s">
        <v>1142</v>
      </c>
      <c r="G1107" s="91" t="s">
        <v>1155</v>
      </c>
      <c r="H1107" s="91" t="s">
        <v>227</v>
      </c>
      <c r="I1107" s="91">
        <v>3</v>
      </c>
      <c r="J1107" s="91" t="s">
        <v>1144</v>
      </c>
      <c r="K1107" s="27" t="s">
        <v>31</v>
      </c>
      <c r="L1107" s="91">
        <v>3</v>
      </c>
      <c r="M1107" s="27">
        <f>L1107*130</f>
        <v>390</v>
      </c>
      <c r="N1107" s="179"/>
      <c r="O1107" s="24" t="s">
        <v>32</v>
      </c>
      <c r="P1107" s="179"/>
      <c r="Q1107" s="179"/>
      <c r="R1107" s="179"/>
      <c r="S1107" s="179"/>
      <c r="T1107" s="179"/>
      <c r="U1107" s="179"/>
      <c r="V1107" s="179"/>
      <c r="W1107" s="179"/>
      <c r="X1107" s="179"/>
      <c r="Y1107" s="179"/>
      <c r="Z1107" s="179"/>
      <c r="AA1107" s="179"/>
      <c r="AB1107" s="179"/>
      <c r="AC1107" s="179"/>
      <c r="AD1107" s="179"/>
      <c r="AE1107" s="179"/>
      <c r="AF1107" s="179"/>
      <c r="AG1107" s="179"/>
      <c r="AH1107" s="179"/>
      <c r="AI1107" s="179"/>
      <c r="AJ1107" s="179"/>
      <c r="AK1107" s="179"/>
      <c r="AL1107" s="179"/>
      <c r="AM1107" s="179"/>
      <c r="AN1107" s="179"/>
      <c r="AO1107" s="179"/>
      <c r="AP1107" s="179"/>
      <c r="AQ1107" s="179"/>
      <c r="AR1107" s="179"/>
    </row>
    <row r="1108" s="276" customFormat="1" customHeight="1" spans="1:44">
      <c r="A1108" s="27">
        <v>1103</v>
      </c>
      <c r="B1108" s="27" t="s">
        <v>23</v>
      </c>
      <c r="C1108" s="27" t="s">
        <v>24</v>
      </c>
      <c r="D1108" s="27" t="s">
        <v>25</v>
      </c>
      <c r="E1108" s="27" t="s">
        <v>26</v>
      </c>
      <c r="F1108" s="91" t="s">
        <v>1142</v>
      </c>
      <c r="G1108" s="91" t="s">
        <v>1156</v>
      </c>
      <c r="H1108" s="91" t="s">
        <v>227</v>
      </c>
      <c r="I1108" s="91">
        <v>4</v>
      </c>
      <c r="J1108" s="91" t="s">
        <v>1144</v>
      </c>
      <c r="K1108" s="27" t="s">
        <v>31</v>
      </c>
      <c r="L1108" s="91">
        <v>4</v>
      </c>
      <c r="M1108" s="27">
        <f>L1108*130</f>
        <v>520</v>
      </c>
      <c r="N1108" s="179"/>
      <c r="O1108" s="24" t="s">
        <v>32</v>
      </c>
      <c r="P1108" s="179"/>
      <c r="Q1108" s="179"/>
      <c r="R1108" s="179"/>
      <c r="S1108" s="179"/>
      <c r="T1108" s="179"/>
      <c r="U1108" s="179"/>
      <c r="V1108" s="179"/>
      <c r="W1108" s="179"/>
      <c r="X1108" s="179"/>
      <c r="Y1108" s="179"/>
      <c r="Z1108" s="179"/>
      <c r="AA1108" s="179"/>
      <c r="AB1108" s="179"/>
      <c r="AC1108" s="179"/>
      <c r="AD1108" s="179"/>
      <c r="AE1108" s="179"/>
      <c r="AF1108" s="179"/>
      <c r="AG1108" s="179"/>
      <c r="AH1108" s="179"/>
      <c r="AI1108" s="179"/>
      <c r="AJ1108" s="179"/>
      <c r="AK1108" s="179"/>
      <c r="AL1108" s="179"/>
      <c r="AM1108" s="179"/>
      <c r="AN1108" s="179"/>
      <c r="AO1108" s="179"/>
      <c r="AP1108" s="179"/>
      <c r="AQ1108" s="179"/>
      <c r="AR1108" s="179"/>
    </row>
    <row r="1109" s="276" customFormat="1" customHeight="1" spans="1:44">
      <c r="A1109" s="27">
        <v>1104</v>
      </c>
      <c r="B1109" s="27" t="s">
        <v>23</v>
      </c>
      <c r="C1109" s="27" t="s">
        <v>24</v>
      </c>
      <c r="D1109" s="27" t="s">
        <v>25</v>
      </c>
      <c r="E1109" s="27" t="s">
        <v>26</v>
      </c>
      <c r="F1109" s="91" t="s">
        <v>1142</v>
      </c>
      <c r="G1109" s="91" t="s">
        <v>1157</v>
      </c>
      <c r="H1109" s="91" t="s">
        <v>227</v>
      </c>
      <c r="I1109" s="91">
        <v>2</v>
      </c>
      <c r="J1109" s="91" t="s">
        <v>1144</v>
      </c>
      <c r="K1109" s="27" t="s">
        <v>31</v>
      </c>
      <c r="L1109" s="91">
        <v>2</v>
      </c>
      <c r="M1109" s="27">
        <f>L1109*130</f>
        <v>260</v>
      </c>
      <c r="N1109" s="179"/>
      <c r="O1109" s="24" t="s">
        <v>32</v>
      </c>
      <c r="P1109" s="179"/>
      <c r="Q1109" s="179"/>
      <c r="R1109" s="179"/>
      <c r="S1109" s="179"/>
      <c r="T1109" s="179"/>
      <c r="U1109" s="179"/>
      <c r="V1109" s="179"/>
      <c r="W1109" s="179"/>
      <c r="X1109" s="179"/>
      <c r="Y1109" s="179"/>
      <c r="Z1109" s="179"/>
      <c r="AA1109" s="179"/>
      <c r="AB1109" s="179"/>
      <c r="AC1109" s="179"/>
      <c r="AD1109" s="179"/>
      <c r="AE1109" s="179"/>
      <c r="AF1109" s="179"/>
      <c r="AG1109" s="179"/>
      <c r="AH1109" s="179"/>
      <c r="AI1109" s="179"/>
      <c r="AJ1109" s="179"/>
      <c r="AK1109" s="179"/>
      <c r="AL1109" s="179"/>
      <c r="AM1109" s="179"/>
      <c r="AN1109" s="179"/>
      <c r="AO1109" s="179"/>
      <c r="AP1109" s="179"/>
      <c r="AQ1109" s="179"/>
      <c r="AR1109" s="179"/>
    </row>
    <row r="1110" s="276" customFormat="1" customHeight="1" spans="1:44">
      <c r="A1110" s="27">
        <v>1105</v>
      </c>
      <c r="B1110" s="27" t="s">
        <v>23</v>
      </c>
      <c r="C1110" s="27" t="s">
        <v>24</v>
      </c>
      <c r="D1110" s="27" t="s">
        <v>25</v>
      </c>
      <c r="E1110" s="27" t="s">
        <v>26</v>
      </c>
      <c r="F1110" s="91" t="s">
        <v>1142</v>
      </c>
      <c r="G1110" s="91" t="s">
        <v>1158</v>
      </c>
      <c r="H1110" s="91" t="s">
        <v>51</v>
      </c>
      <c r="I1110" s="91">
        <v>2</v>
      </c>
      <c r="J1110" s="91" t="s">
        <v>1144</v>
      </c>
      <c r="K1110" s="27" t="s">
        <v>31</v>
      </c>
      <c r="L1110" s="91">
        <v>2</v>
      </c>
      <c r="M1110" s="27">
        <f>L1110*312</f>
        <v>624</v>
      </c>
      <c r="N1110" s="179"/>
      <c r="O1110" s="24" t="s">
        <v>32</v>
      </c>
      <c r="P1110" s="179"/>
      <c r="Q1110" s="179"/>
      <c r="R1110" s="179"/>
      <c r="S1110" s="179"/>
      <c r="T1110" s="179"/>
      <c r="U1110" s="179"/>
      <c r="V1110" s="179"/>
      <c r="W1110" s="179"/>
      <c r="X1110" s="179"/>
      <c r="Y1110" s="179"/>
      <c r="Z1110" s="179"/>
      <c r="AA1110" s="179"/>
      <c r="AB1110" s="179"/>
      <c r="AC1110" s="179"/>
      <c r="AD1110" s="179"/>
      <c r="AE1110" s="179"/>
      <c r="AF1110" s="179"/>
      <c r="AG1110" s="179"/>
      <c r="AH1110" s="179"/>
      <c r="AI1110" s="179"/>
      <c r="AJ1110" s="179"/>
      <c r="AK1110" s="179"/>
      <c r="AL1110" s="179"/>
      <c r="AM1110" s="179"/>
      <c r="AN1110" s="179"/>
      <c r="AO1110" s="179"/>
      <c r="AP1110" s="179"/>
      <c r="AQ1110" s="179"/>
      <c r="AR1110" s="179"/>
    </row>
    <row r="1111" s="276" customFormat="1" customHeight="1" spans="1:44">
      <c r="A1111" s="27">
        <v>1106</v>
      </c>
      <c r="B1111" s="27" t="s">
        <v>23</v>
      </c>
      <c r="C1111" s="27" t="s">
        <v>24</v>
      </c>
      <c r="D1111" s="27" t="s">
        <v>25</v>
      </c>
      <c r="E1111" s="27" t="s">
        <v>26</v>
      </c>
      <c r="F1111" s="91" t="s">
        <v>1142</v>
      </c>
      <c r="G1111" s="91" t="s">
        <v>1159</v>
      </c>
      <c r="H1111" s="91" t="s">
        <v>227</v>
      </c>
      <c r="I1111" s="91">
        <v>2</v>
      </c>
      <c r="J1111" s="91" t="s">
        <v>1144</v>
      </c>
      <c r="K1111" s="27" t="s">
        <v>31</v>
      </c>
      <c r="L1111" s="91">
        <v>2</v>
      </c>
      <c r="M1111" s="27">
        <f>L1111*130</f>
        <v>260</v>
      </c>
      <c r="N1111" s="179"/>
      <c r="O1111" s="24" t="s">
        <v>32</v>
      </c>
      <c r="P1111" s="179"/>
      <c r="Q1111" s="179"/>
      <c r="R1111" s="179"/>
      <c r="S1111" s="179"/>
      <c r="T1111" s="179"/>
      <c r="U1111" s="179"/>
      <c r="V1111" s="179"/>
      <c r="W1111" s="179"/>
      <c r="X1111" s="179"/>
      <c r="Y1111" s="179"/>
      <c r="Z1111" s="179"/>
      <c r="AA1111" s="179"/>
      <c r="AB1111" s="179"/>
      <c r="AC1111" s="179"/>
      <c r="AD1111" s="179"/>
      <c r="AE1111" s="179"/>
      <c r="AF1111" s="179"/>
      <c r="AG1111" s="179"/>
      <c r="AH1111" s="179"/>
      <c r="AI1111" s="179"/>
      <c r="AJ1111" s="179"/>
      <c r="AK1111" s="179"/>
      <c r="AL1111" s="179"/>
      <c r="AM1111" s="179"/>
      <c r="AN1111" s="179"/>
      <c r="AO1111" s="179"/>
      <c r="AP1111" s="179"/>
      <c r="AQ1111" s="179"/>
      <c r="AR1111" s="179"/>
    </row>
    <row r="1112" s="276" customFormat="1" customHeight="1" spans="1:44">
      <c r="A1112" s="27">
        <v>1107</v>
      </c>
      <c r="B1112" s="27" t="s">
        <v>23</v>
      </c>
      <c r="C1112" s="27" t="s">
        <v>24</v>
      </c>
      <c r="D1112" s="27" t="s">
        <v>25</v>
      </c>
      <c r="E1112" s="27" t="s">
        <v>26</v>
      </c>
      <c r="F1112" s="91" t="s">
        <v>1142</v>
      </c>
      <c r="G1112" s="91" t="s">
        <v>1160</v>
      </c>
      <c r="H1112" s="91" t="s">
        <v>51</v>
      </c>
      <c r="I1112" s="91">
        <v>1</v>
      </c>
      <c r="J1112" s="91" t="s">
        <v>1144</v>
      </c>
      <c r="K1112" s="27" t="s">
        <v>31</v>
      </c>
      <c r="L1112" s="91">
        <v>1</v>
      </c>
      <c r="M1112" s="27">
        <f>L1112*312</f>
        <v>312</v>
      </c>
      <c r="N1112" s="179"/>
      <c r="O1112" s="24" t="s">
        <v>32</v>
      </c>
      <c r="P1112" s="179"/>
      <c r="Q1112" s="179"/>
      <c r="R1112" s="179"/>
      <c r="S1112" s="179"/>
      <c r="T1112" s="179"/>
      <c r="U1112" s="179"/>
      <c r="V1112" s="179"/>
      <c r="W1112" s="179"/>
      <c r="X1112" s="179"/>
      <c r="Y1112" s="179"/>
      <c r="Z1112" s="179"/>
      <c r="AA1112" s="179"/>
      <c r="AB1112" s="179"/>
      <c r="AC1112" s="179"/>
      <c r="AD1112" s="179"/>
      <c r="AE1112" s="179"/>
      <c r="AF1112" s="179"/>
      <c r="AG1112" s="179"/>
      <c r="AH1112" s="179"/>
      <c r="AI1112" s="179"/>
      <c r="AJ1112" s="179"/>
      <c r="AK1112" s="179"/>
      <c r="AL1112" s="179"/>
      <c r="AM1112" s="179"/>
      <c r="AN1112" s="179"/>
      <c r="AO1112" s="179"/>
      <c r="AP1112" s="179"/>
      <c r="AQ1112" s="179"/>
      <c r="AR1112" s="179"/>
    </row>
    <row r="1113" s="276" customFormat="1" customHeight="1" spans="1:44">
      <c r="A1113" s="27">
        <v>1108</v>
      </c>
      <c r="B1113" s="27" t="s">
        <v>23</v>
      </c>
      <c r="C1113" s="27" t="s">
        <v>24</v>
      </c>
      <c r="D1113" s="27" t="s">
        <v>25</v>
      </c>
      <c r="E1113" s="27" t="s">
        <v>26</v>
      </c>
      <c r="F1113" s="91" t="s">
        <v>1142</v>
      </c>
      <c r="G1113" s="91" t="s">
        <v>1161</v>
      </c>
      <c r="H1113" s="91" t="s">
        <v>51</v>
      </c>
      <c r="I1113" s="91">
        <v>4</v>
      </c>
      <c r="J1113" s="91" t="s">
        <v>1144</v>
      </c>
      <c r="K1113" s="27" t="s">
        <v>31</v>
      </c>
      <c r="L1113" s="91">
        <v>4</v>
      </c>
      <c r="M1113" s="27">
        <f>L1113*312</f>
        <v>1248</v>
      </c>
      <c r="N1113" s="179"/>
      <c r="O1113" s="24" t="s">
        <v>32</v>
      </c>
      <c r="P1113" s="179"/>
      <c r="Q1113" s="179"/>
      <c r="R1113" s="179"/>
      <c r="S1113" s="179"/>
      <c r="T1113" s="179"/>
      <c r="U1113" s="179"/>
      <c r="V1113" s="179"/>
      <c r="W1113" s="179"/>
      <c r="X1113" s="179"/>
      <c r="Y1113" s="179"/>
      <c r="Z1113" s="179"/>
      <c r="AA1113" s="179"/>
      <c r="AB1113" s="179"/>
      <c r="AC1113" s="179"/>
      <c r="AD1113" s="179"/>
      <c r="AE1113" s="179"/>
      <c r="AF1113" s="179"/>
      <c r="AG1113" s="179"/>
      <c r="AH1113" s="179"/>
      <c r="AI1113" s="179"/>
      <c r="AJ1113" s="179"/>
      <c r="AK1113" s="179"/>
      <c r="AL1113" s="179"/>
      <c r="AM1113" s="179"/>
      <c r="AN1113" s="179"/>
      <c r="AO1113" s="179"/>
      <c r="AP1113" s="179"/>
      <c r="AQ1113" s="179"/>
      <c r="AR1113" s="179"/>
    </row>
    <row r="1114" s="276" customFormat="1" customHeight="1" spans="1:44">
      <c r="A1114" s="27">
        <v>1109</v>
      </c>
      <c r="B1114" s="27" t="s">
        <v>23</v>
      </c>
      <c r="C1114" s="27" t="s">
        <v>24</v>
      </c>
      <c r="D1114" s="27" t="s">
        <v>25</v>
      </c>
      <c r="E1114" s="27" t="s">
        <v>26</v>
      </c>
      <c r="F1114" s="91" t="s">
        <v>1142</v>
      </c>
      <c r="G1114" s="91" t="s">
        <v>1162</v>
      </c>
      <c r="H1114" s="91" t="s">
        <v>227</v>
      </c>
      <c r="I1114" s="91">
        <v>1</v>
      </c>
      <c r="J1114" s="91" t="s">
        <v>1144</v>
      </c>
      <c r="K1114" s="27" t="s">
        <v>31</v>
      </c>
      <c r="L1114" s="91">
        <v>1</v>
      </c>
      <c r="M1114" s="27">
        <f>L1114*130</f>
        <v>130</v>
      </c>
      <c r="N1114" s="179"/>
      <c r="O1114" s="24" t="s">
        <v>32</v>
      </c>
      <c r="P1114" s="179"/>
      <c r="Q1114" s="179"/>
      <c r="R1114" s="179"/>
      <c r="S1114" s="179"/>
      <c r="T1114" s="179"/>
      <c r="U1114" s="179"/>
      <c r="V1114" s="179"/>
      <c r="W1114" s="179"/>
      <c r="X1114" s="179"/>
      <c r="Y1114" s="179"/>
      <c r="Z1114" s="179"/>
      <c r="AA1114" s="179"/>
      <c r="AB1114" s="179"/>
      <c r="AC1114" s="179"/>
      <c r="AD1114" s="179"/>
      <c r="AE1114" s="179"/>
      <c r="AF1114" s="179"/>
      <c r="AG1114" s="179"/>
      <c r="AH1114" s="179"/>
      <c r="AI1114" s="179"/>
      <c r="AJ1114" s="179"/>
      <c r="AK1114" s="179"/>
      <c r="AL1114" s="179"/>
      <c r="AM1114" s="179"/>
      <c r="AN1114" s="179"/>
      <c r="AO1114" s="179"/>
      <c r="AP1114" s="179"/>
      <c r="AQ1114" s="179"/>
      <c r="AR1114" s="179"/>
    </row>
    <row r="1115" s="276" customFormat="1" customHeight="1" spans="1:44">
      <c r="A1115" s="27">
        <v>1110</v>
      </c>
      <c r="B1115" s="27" t="s">
        <v>23</v>
      </c>
      <c r="C1115" s="27" t="s">
        <v>24</v>
      </c>
      <c r="D1115" s="27" t="s">
        <v>25</v>
      </c>
      <c r="E1115" s="27" t="s">
        <v>26</v>
      </c>
      <c r="F1115" s="91" t="s">
        <v>1142</v>
      </c>
      <c r="G1115" s="91" t="s">
        <v>1163</v>
      </c>
      <c r="H1115" s="91" t="s">
        <v>227</v>
      </c>
      <c r="I1115" s="91">
        <v>4</v>
      </c>
      <c r="J1115" s="91" t="s">
        <v>1144</v>
      </c>
      <c r="K1115" s="27" t="s">
        <v>31</v>
      </c>
      <c r="L1115" s="91">
        <v>4</v>
      </c>
      <c r="M1115" s="27">
        <f>L1115*130</f>
        <v>520</v>
      </c>
      <c r="N1115" s="179"/>
      <c r="O1115" s="24" t="s">
        <v>32</v>
      </c>
      <c r="P1115" s="179"/>
      <c r="Q1115" s="179"/>
      <c r="R1115" s="179"/>
      <c r="S1115" s="179"/>
      <c r="T1115" s="179"/>
      <c r="U1115" s="179"/>
      <c r="V1115" s="179"/>
      <c r="W1115" s="179"/>
      <c r="X1115" s="179"/>
      <c r="Y1115" s="179"/>
      <c r="Z1115" s="179"/>
      <c r="AA1115" s="179"/>
      <c r="AB1115" s="179"/>
      <c r="AC1115" s="179"/>
      <c r="AD1115" s="179"/>
      <c r="AE1115" s="179"/>
      <c r="AF1115" s="179"/>
      <c r="AG1115" s="179"/>
      <c r="AH1115" s="179"/>
      <c r="AI1115" s="179"/>
      <c r="AJ1115" s="179"/>
      <c r="AK1115" s="179"/>
      <c r="AL1115" s="179"/>
      <c r="AM1115" s="179"/>
      <c r="AN1115" s="179"/>
      <c r="AO1115" s="179"/>
      <c r="AP1115" s="179"/>
      <c r="AQ1115" s="179"/>
      <c r="AR1115" s="179"/>
    </row>
    <row r="1116" s="276" customFormat="1" customHeight="1" spans="1:44">
      <c r="A1116" s="27">
        <v>1111</v>
      </c>
      <c r="B1116" s="27" t="s">
        <v>23</v>
      </c>
      <c r="C1116" s="27" t="s">
        <v>24</v>
      </c>
      <c r="D1116" s="27" t="s">
        <v>25</v>
      </c>
      <c r="E1116" s="27" t="s">
        <v>26</v>
      </c>
      <c r="F1116" s="91" t="s">
        <v>1142</v>
      </c>
      <c r="G1116" s="91" t="s">
        <v>1164</v>
      </c>
      <c r="H1116" s="91" t="s">
        <v>51</v>
      </c>
      <c r="I1116" s="91">
        <v>3</v>
      </c>
      <c r="J1116" s="91" t="s">
        <v>1144</v>
      </c>
      <c r="K1116" s="27" t="s">
        <v>31</v>
      </c>
      <c r="L1116" s="91">
        <v>3</v>
      </c>
      <c r="M1116" s="27">
        <f t="shared" ref="M1116:M1136" si="46">L1116*312</f>
        <v>936</v>
      </c>
      <c r="N1116" s="179"/>
      <c r="O1116" s="24" t="s">
        <v>32</v>
      </c>
      <c r="P1116" s="179"/>
      <c r="Q1116" s="179"/>
      <c r="R1116" s="179"/>
      <c r="S1116" s="179"/>
      <c r="T1116" s="179"/>
      <c r="U1116" s="179"/>
      <c r="V1116" s="179"/>
      <c r="W1116" s="179"/>
      <c r="X1116" s="179"/>
      <c r="Y1116" s="179"/>
      <c r="Z1116" s="179"/>
      <c r="AA1116" s="179"/>
      <c r="AB1116" s="179"/>
      <c r="AC1116" s="179"/>
      <c r="AD1116" s="179"/>
      <c r="AE1116" s="179"/>
      <c r="AF1116" s="179"/>
      <c r="AG1116" s="179"/>
      <c r="AH1116" s="179"/>
      <c r="AI1116" s="179"/>
      <c r="AJ1116" s="179"/>
      <c r="AK1116" s="179"/>
      <c r="AL1116" s="179"/>
      <c r="AM1116" s="179"/>
      <c r="AN1116" s="179"/>
      <c r="AO1116" s="179"/>
      <c r="AP1116" s="179"/>
      <c r="AQ1116" s="179"/>
      <c r="AR1116" s="179"/>
    </row>
    <row r="1117" s="276" customFormat="1" customHeight="1" spans="1:44">
      <c r="A1117" s="27">
        <v>1112</v>
      </c>
      <c r="B1117" s="27" t="s">
        <v>23</v>
      </c>
      <c r="C1117" s="27" t="s">
        <v>24</v>
      </c>
      <c r="D1117" s="27" t="s">
        <v>25</v>
      </c>
      <c r="E1117" s="27" t="s">
        <v>26</v>
      </c>
      <c r="F1117" s="91" t="s">
        <v>1142</v>
      </c>
      <c r="G1117" s="91" t="s">
        <v>1165</v>
      </c>
      <c r="H1117" s="91" t="s">
        <v>51</v>
      </c>
      <c r="I1117" s="91">
        <v>1</v>
      </c>
      <c r="J1117" s="91" t="s">
        <v>1144</v>
      </c>
      <c r="K1117" s="27" t="s">
        <v>31</v>
      </c>
      <c r="L1117" s="91">
        <v>1</v>
      </c>
      <c r="M1117" s="27">
        <f t="shared" si="46"/>
        <v>312</v>
      </c>
      <c r="N1117" s="179"/>
      <c r="O1117" s="24" t="s">
        <v>32</v>
      </c>
      <c r="P1117" s="179"/>
      <c r="Q1117" s="179"/>
      <c r="R1117" s="179"/>
      <c r="S1117" s="179"/>
      <c r="T1117" s="179"/>
      <c r="U1117" s="179"/>
      <c r="V1117" s="179"/>
      <c r="W1117" s="179"/>
      <c r="X1117" s="179"/>
      <c r="Y1117" s="179"/>
      <c r="Z1117" s="179"/>
      <c r="AA1117" s="179"/>
      <c r="AB1117" s="179"/>
      <c r="AC1117" s="179"/>
      <c r="AD1117" s="179"/>
      <c r="AE1117" s="179"/>
      <c r="AF1117" s="179"/>
      <c r="AG1117" s="179"/>
      <c r="AH1117" s="179"/>
      <c r="AI1117" s="179"/>
      <c r="AJ1117" s="179"/>
      <c r="AK1117" s="179"/>
      <c r="AL1117" s="179"/>
      <c r="AM1117" s="179"/>
      <c r="AN1117" s="179"/>
      <c r="AO1117" s="179"/>
      <c r="AP1117" s="179"/>
      <c r="AQ1117" s="179"/>
      <c r="AR1117" s="179"/>
    </row>
    <row r="1118" s="276" customFormat="1" customHeight="1" spans="1:44">
      <c r="A1118" s="27">
        <v>1113</v>
      </c>
      <c r="B1118" s="27" t="s">
        <v>23</v>
      </c>
      <c r="C1118" s="27" t="s">
        <v>24</v>
      </c>
      <c r="D1118" s="27" t="s">
        <v>25</v>
      </c>
      <c r="E1118" s="27" t="s">
        <v>26</v>
      </c>
      <c r="F1118" s="91" t="s">
        <v>1142</v>
      </c>
      <c r="G1118" s="91" t="s">
        <v>1166</v>
      </c>
      <c r="H1118" s="91" t="s">
        <v>51</v>
      </c>
      <c r="I1118" s="91">
        <v>3</v>
      </c>
      <c r="J1118" s="91" t="s">
        <v>1144</v>
      </c>
      <c r="K1118" s="27" t="s">
        <v>31</v>
      </c>
      <c r="L1118" s="91">
        <v>3</v>
      </c>
      <c r="M1118" s="27">
        <f t="shared" si="46"/>
        <v>936</v>
      </c>
      <c r="N1118" s="179"/>
      <c r="O1118" s="24" t="s">
        <v>32</v>
      </c>
      <c r="P1118" s="179"/>
      <c r="Q1118" s="179"/>
      <c r="R1118" s="179"/>
      <c r="S1118" s="179"/>
      <c r="T1118" s="179"/>
      <c r="U1118" s="179"/>
      <c r="V1118" s="179"/>
      <c r="W1118" s="179"/>
      <c r="X1118" s="179"/>
      <c r="Y1118" s="179"/>
      <c r="Z1118" s="179"/>
      <c r="AA1118" s="179"/>
      <c r="AB1118" s="179"/>
      <c r="AC1118" s="179"/>
      <c r="AD1118" s="179"/>
      <c r="AE1118" s="179"/>
      <c r="AF1118" s="179"/>
      <c r="AG1118" s="179"/>
      <c r="AH1118" s="179"/>
      <c r="AI1118" s="179"/>
      <c r="AJ1118" s="179"/>
      <c r="AK1118" s="179"/>
      <c r="AL1118" s="179"/>
      <c r="AM1118" s="179"/>
      <c r="AN1118" s="179"/>
      <c r="AO1118" s="179"/>
      <c r="AP1118" s="179"/>
      <c r="AQ1118" s="179"/>
      <c r="AR1118" s="179"/>
    </row>
    <row r="1119" s="276" customFormat="1" customHeight="1" spans="1:44">
      <c r="A1119" s="27">
        <v>1114</v>
      </c>
      <c r="B1119" s="27" t="s">
        <v>23</v>
      </c>
      <c r="C1119" s="27" t="s">
        <v>24</v>
      </c>
      <c r="D1119" s="27" t="s">
        <v>25</v>
      </c>
      <c r="E1119" s="27" t="s">
        <v>26</v>
      </c>
      <c r="F1119" s="91" t="s">
        <v>1142</v>
      </c>
      <c r="G1119" s="91" t="s">
        <v>1167</v>
      </c>
      <c r="H1119" s="91" t="s">
        <v>51</v>
      </c>
      <c r="I1119" s="91">
        <v>2</v>
      </c>
      <c r="J1119" s="91" t="s">
        <v>1144</v>
      </c>
      <c r="K1119" s="27" t="s">
        <v>31</v>
      </c>
      <c r="L1119" s="91">
        <v>2</v>
      </c>
      <c r="M1119" s="27">
        <f t="shared" si="46"/>
        <v>624</v>
      </c>
      <c r="N1119" s="179"/>
      <c r="O1119" s="24" t="s">
        <v>32</v>
      </c>
      <c r="P1119" s="179"/>
      <c r="Q1119" s="179"/>
      <c r="R1119" s="179"/>
      <c r="S1119" s="179"/>
      <c r="T1119" s="179"/>
      <c r="U1119" s="179"/>
      <c r="V1119" s="179"/>
      <c r="W1119" s="179"/>
      <c r="X1119" s="179"/>
      <c r="Y1119" s="179"/>
      <c r="Z1119" s="179"/>
      <c r="AA1119" s="179"/>
      <c r="AB1119" s="179"/>
      <c r="AC1119" s="179"/>
      <c r="AD1119" s="179"/>
      <c r="AE1119" s="179"/>
      <c r="AF1119" s="179"/>
      <c r="AG1119" s="179"/>
      <c r="AH1119" s="179"/>
      <c r="AI1119" s="179"/>
      <c r="AJ1119" s="179"/>
      <c r="AK1119" s="179"/>
      <c r="AL1119" s="179"/>
      <c r="AM1119" s="179"/>
      <c r="AN1119" s="179"/>
      <c r="AO1119" s="179"/>
      <c r="AP1119" s="179"/>
      <c r="AQ1119" s="179"/>
      <c r="AR1119" s="179"/>
    </row>
    <row r="1120" s="276" customFormat="1" customHeight="1" spans="1:44">
      <c r="A1120" s="27">
        <v>1115</v>
      </c>
      <c r="B1120" s="27" t="s">
        <v>23</v>
      </c>
      <c r="C1120" s="27" t="s">
        <v>24</v>
      </c>
      <c r="D1120" s="27" t="s">
        <v>25</v>
      </c>
      <c r="E1120" s="27" t="s">
        <v>26</v>
      </c>
      <c r="F1120" s="91" t="s">
        <v>1142</v>
      </c>
      <c r="G1120" s="91" t="s">
        <v>1168</v>
      </c>
      <c r="H1120" s="91" t="s">
        <v>51</v>
      </c>
      <c r="I1120" s="91">
        <v>2</v>
      </c>
      <c r="J1120" s="91" t="s">
        <v>1144</v>
      </c>
      <c r="K1120" s="27" t="s">
        <v>31</v>
      </c>
      <c r="L1120" s="91">
        <v>2</v>
      </c>
      <c r="M1120" s="27">
        <f t="shared" si="46"/>
        <v>624</v>
      </c>
      <c r="N1120" s="179"/>
      <c r="O1120" s="24" t="s">
        <v>32</v>
      </c>
      <c r="P1120" s="179"/>
      <c r="Q1120" s="179"/>
      <c r="R1120" s="179"/>
      <c r="S1120" s="179"/>
      <c r="T1120" s="179"/>
      <c r="U1120" s="179"/>
      <c r="V1120" s="179"/>
      <c r="W1120" s="179"/>
      <c r="X1120" s="179"/>
      <c r="Y1120" s="179"/>
      <c r="Z1120" s="179"/>
      <c r="AA1120" s="179"/>
      <c r="AB1120" s="179"/>
      <c r="AC1120" s="179"/>
      <c r="AD1120" s="179"/>
      <c r="AE1120" s="179"/>
      <c r="AF1120" s="179"/>
      <c r="AG1120" s="179"/>
      <c r="AH1120" s="179"/>
      <c r="AI1120" s="179"/>
      <c r="AJ1120" s="179"/>
      <c r="AK1120" s="179"/>
      <c r="AL1120" s="179"/>
      <c r="AM1120" s="179"/>
      <c r="AN1120" s="179"/>
      <c r="AO1120" s="179"/>
      <c r="AP1120" s="179"/>
      <c r="AQ1120" s="179"/>
      <c r="AR1120" s="179"/>
    </row>
    <row r="1121" s="276" customFormat="1" customHeight="1" spans="1:44">
      <c r="A1121" s="27">
        <v>1116</v>
      </c>
      <c r="B1121" s="27" t="s">
        <v>23</v>
      </c>
      <c r="C1121" s="27" t="s">
        <v>24</v>
      </c>
      <c r="D1121" s="27" t="s">
        <v>25</v>
      </c>
      <c r="E1121" s="27" t="s">
        <v>26</v>
      </c>
      <c r="F1121" s="91" t="s">
        <v>1142</v>
      </c>
      <c r="G1121" s="91" t="s">
        <v>1169</v>
      </c>
      <c r="H1121" s="91" t="s">
        <v>51</v>
      </c>
      <c r="I1121" s="91">
        <v>3</v>
      </c>
      <c r="J1121" s="91" t="s">
        <v>1144</v>
      </c>
      <c r="K1121" s="27" t="s">
        <v>31</v>
      </c>
      <c r="L1121" s="91">
        <v>3</v>
      </c>
      <c r="M1121" s="27">
        <f t="shared" si="46"/>
        <v>936</v>
      </c>
      <c r="N1121" s="179"/>
      <c r="O1121" s="24" t="s">
        <v>32</v>
      </c>
      <c r="P1121" s="179"/>
      <c r="Q1121" s="179"/>
      <c r="R1121" s="179"/>
      <c r="S1121" s="179"/>
      <c r="T1121" s="179"/>
      <c r="U1121" s="179"/>
      <c r="V1121" s="179"/>
      <c r="W1121" s="179"/>
      <c r="X1121" s="179"/>
      <c r="Y1121" s="179"/>
      <c r="Z1121" s="179"/>
      <c r="AA1121" s="179"/>
      <c r="AB1121" s="179"/>
      <c r="AC1121" s="179"/>
      <c r="AD1121" s="179"/>
      <c r="AE1121" s="179"/>
      <c r="AF1121" s="179"/>
      <c r="AG1121" s="179"/>
      <c r="AH1121" s="179"/>
      <c r="AI1121" s="179"/>
      <c r="AJ1121" s="179"/>
      <c r="AK1121" s="179"/>
      <c r="AL1121" s="179"/>
      <c r="AM1121" s="179"/>
      <c r="AN1121" s="179"/>
      <c r="AO1121" s="179"/>
      <c r="AP1121" s="179"/>
      <c r="AQ1121" s="179"/>
      <c r="AR1121" s="179"/>
    </row>
    <row r="1122" s="276" customFormat="1" customHeight="1" spans="1:44">
      <c r="A1122" s="27">
        <v>1117</v>
      </c>
      <c r="B1122" s="27" t="s">
        <v>23</v>
      </c>
      <c r="C1122" s="27" t="s">
        <v>24</v>
      </c>
      <c r="D1122" s="27" t="s">
        <v>25</v>
      </c>
      <c r="E1122" s="27" t="s">
        <v>26</v>
      </c>
      <c r="F1122" s="91" t="s">
        <v>1142</v>
      </c>
      <c r="G1122" s="91" t="s">
        <v>1170</v>
      </c>
      <c r="H1122" s="91" t="s">
        <v>51</v>
      </c>
      <c r="I1122" s="91">
        <v>3</v>
      </c>
      <c r="J1122" s="91" t="s">
        <v>1144</v>
      </c>
      <c r="K1122" s="27" t="s">
        <v>31</v>
      </c>
      <c r="L1122" s="91">
        <v>3</v>
      </c>
      <c r="M1122" s="27">
        <f t="shared" si="46"/>
        <v>936</v>
      </c>
      <c r="N1122" s="179"/>
      <c r="O1122" s="24" t="s">
        <v>32</v>
      </c>
      <c r="P1122" s="179"/>
      <c r="Q1122" s="179"/>
      <c r="R1122" s="179"/>
      <c r="S1122" s="179"/>
      <c r="T1122" s="179"/>
      <c r="U1122" s="179"/>
      <c r="V1122" s="179"/>
      <c r="W1122" s="179"/>
      <c r="X1122" s="179"/>
      <c r="Y1122" s="179"/>
      <c r="Z1122" s="179"/>
      <c r="AA1122" s="179"/>
      <c r="AB1122" s="179"/>
      <c r="AC1122" s="179"/>
      <c r="AD1122" s="179"/>
      <c r="AE1122" s="179"/>
      <c r="AF1122" s="179"/>
      <c r="AG1122" s="179"/>
      <c r="AH1122" s="179"/>
      <c r="AI1122" s="179"/>
      <c r="AJ1122" s="179"/>
      <c r="AK1122" s="179"/>
      <c r="AL1122" s="179"/>
      <c r="AM1122" s="179"/>
      <c r="AN1122" s="179"/>
      <c r="AO1122" s="179"/>
      <c r="AP1122" s="179"/>
      <c r="AQ1122" s="179"/>
      <c r="AR1122" s="179"/>
    </row>
    <row r="1123" s="276" customFormat="1" customHeight="1" spans="1:44">
      <c r="A1123" s="27">
        <v>1118</v>
      </c>
      <c r="B1123" s="27" t="s">
        <v>23</v>
      </c>
      <c r="C1123" s="27" t="s">
        <v>24</v>
      </c>
      <c r="D1123" s="27" t="s">
        <v>25</v>
      </c>
      <c r="E1123" s="27" t="s">
        <v>26</v>
      </c>
      <c r="F1123" s="91" t="s">
        <v>1142</v>
      </c>
      <c r="G1123" s="91" t="s">
        <v>1171</v>
      </c>
      <c r="H1123" s="91" t="s">
        <v>51</v>
      </c>
      <c r="I1123" s="91">
        <v>1</v>
      </c>
      <c r="J1123" s="91" t="s">
        <v>1144</v>
      </c>
      <c r="K1123" s="27" t="s">
        <v>31</v>
      </c>
      <c r="L1123" s="91">
        <v>1</v>
      </c>
      <c r="M1123" s="27">
        <f t="shared" si="46"/>
        <v>312</v>
      </c>
      <c r="N1123" s="179"/>
      <c r="O1123" s="24" t="s">
        <v>32</v>
      </c>
      <c r="P1123" s="179"/>
      <c r="Q1123" s="179"/>
      <c r="R1123" s="179"/>
      <c r="S1123" s="179"/>
      <c r="T1123" s="179"/>
      <c r="U1123" s="179"/>
      <c r="V1123" s="179"/>
      <c r="W1123" s="179"/>
      <c r="X1123" s="179"/>
      <c r="Y1123" s="179"/>
      <c r="Z1123" s="179"/>
      <c r="AA1123" s="179"/>
      <c r="AB1123" s="179"/>
      <c r="AC1123" s="179"/>
      <c r="AD1123" s="179"/>
      <c r="AE1123" s="179"/>
      <c r="AF1123" s="179"/>
      <c r="AG1123" s="179"/>
      <c r="AH1123" s="179"/>
      <c r="AI1123" s="179"/>
      <c r="AJ1123" s="179"/>
      <c r="AK1123" s="179"/>
      <c r="AL1123" s="179"/>
      <c r="AM1123" s="179"/>
      <c r="AN1123" s="179"/>
      <c r="AO1123" s="179"/>
      <c r="AP1123" s="179"/>
      <c r="AQ1123" s="179"/>
      <c r="AR1123" s="179"/>
    </row>
    <row r="1124" s="276" customFormat="1" customHeight="1" spans="1:44">
      <c r="A1124" s="27">
        <v>1119</v>
      </c>
      <c r="B1124" s="27" t="s">
        <v>23</v>
      </c>
      <c r="C1124" s="27" t="s">
        <v>24</v>
      </c>
      <c r="D1124" s="27" t="s">
        <v>25</v>
      </c>
      <c r="E1124" s="27" t="s">
        <v>26</v>
      </c>
      <c r="F1124" s="91" t="s">
        <v>1142</v>
      </c>
      <c r="G1124" s="91" t="s">
        <v>1172</v>
      </c>
      <c r="H1124" s="91" t="s">
        <v>51</v>
      </c>
      <c r="I1124" s="91">
        <v>3</v>
      </c>
      <c r="J1124" s="91" t="s">
        <v>1144</v>
      </c>
      <c r="K1124" s="27" t="s">
        <v>31</v>
      </c>
      <c r="L1124" s="91">
        <v>3</v>
      </c>
      <c r="M1124" s="27">
        <f t="shared" si="46"/>
        <v>936</v>
      </c>
      <c r="N1124" s="179"/>
      <c r="O1124" s="24" t="s">
        <v>32</v>
      </c>
      <c r="P1124" s="179"/>
      <c r="Q1124" s="179"/>
      <c r="R1124" s="179"/>
      <c r="S1124" s="179"/>
      <c r="T1124" s="179"/>
      <c r="U1124" s="179"/>
      <c r="V1124" s="179"/>
      <c r="W1124" s="179"/>
      <c r="X1124" s="179"/>
      <c r="Y1124" s="179"/>
      <c r="Z1124" s="179"/>
      <c r="AA1124" s="179"/>
      <c r="AB1124" s="179"/>
      <c r="AC1124" s="179"/>
      <c r="AD1124" s="179"/>
      <c r="AE1124" s="179"/>
      <c r="AF1124" s="179"/>
      <c r="AG1124" s="179"/>
      <c r="AH1124" s="179"/>
      <c r="AI1124" s="179"/>
      <c r="AJ1124" s="179"/>
      <c r="AK1124" s="179"/>
      <c r="AL1124" s="179"/>
      <c r="AM1124" s="179"/>
      <c r="AN1124" s="179"/>
      <c r="AO1124" s="179"/>
      <c r="AP1124" s="179"/>
      <c r="AQ1124" s="179"/>
      <c r="AR1124" s="179"/>
    </row>
    <row r="1125" s="276" customFormat="1" customHeight="1" spans="1:44">
      <c r="A1125" s="27">
        <v>1120</v>
      </c>
      <c r="B1125" s="27" t="s">
        <v>23</v>
      </c>
      <c r="C1125" s="27" t="s">
        <v>24</v>
      </c>
      <c r="D1125" s="27" t="s">
        <v>25</v>
      </c>
      <c r="E1125" s="27" t="s">
        <v>26</v>
      </c>
      <c r="F1125" s="91" t="s">
        <v>1142</v>
      </c>
      <c r="G1125" s="91" t="s">
        <v>1173</v>
      </c>
      <c r="H1125" s="91" t="s">
        <v>51</v>
      </c>
      <c r="I1125" s="91">
        <v>4</v>
      </c>
      <c r="J1125" s="91" t="s">
        <v>1144</v>
      </c>
      <c r="K1125" s="27" t="s">
        <v>31</v>
      </c>
      <c r="L1125" s="91">
        <v>4</v>
      </c>
      <c r="M1125" s="27">
        <f t="shared" si="46"/>
        <v>1248</v>
      </c>
      <c r="N1125" s="179"/>
      <c r="O1125" s="24" t="s">
        <v>32</v>
      </c>
      <c r="P1125" s="179"/>
      <c r="Q1125" s="179"/>
      <c r="R1125" s="179"/>
      <c r="S1125" s="179"/>
      <c r="T1125" s="179"/>
      <c r="U1125" s="179"/>
      <c r="V1125" s="179"/>
      <c r="W1125" s="179"/>
      <c r="X1125" s="179"/>
      <c r="Y1125" s="179"/>
      <c r="Z1125" s="179"/>
      <c r="AA1125" s="179"/>
      <c r="AB1125" s="179"/>
      <c r="AC1125" s="179"/>
      <c r="AD1125" s="179"/>
      <c r="AE1125" s="179"/>
      <c r="AF1125" s="179"/>
      <c r="AG1125" s="179"/>
      <c r="AH1125" s="179"/>
      <c r="AI1125" s="179"/>
      <c r="AJ1125" s="179"/>
      <c r="AK1125" s="179"/>
      <c r="AL1125" s="179"/>
      <c r="AM1125" s="179"/>
      <c r="AN1125" s="179"/>
      <c r="AO1125" s="179"/>
      <c r="AP1125" s="179"/>
      <c r="AQ1125" s="179"/>
      <c r="AR1125" s="179"/>
    </row>
    <row r="1126" s="276" customFormat="1" customHeight="1" spans="1:44">
      <c r="A1126" s="27">
        <v>1121</v>
      </c>
      <c r="B1126" s="27" t="s">
        <v>23</v>
      </c>
      <c r="C1126" s="27" t="s">
        <v>24</v>
      </c>
      <c r="D1126" s="27" t="s">
        <v>25</v>
      </c>
      <c r="E1126" s="27" t="s">
        <v>26</v>
      </c>
      <c r="F1126" s="91" t="s">
        <v>1142</v>
      </c>
      <c r="G1126" s="91" t="s">
        <v>1174</v>
      </c>
      <c r="H1126" s="91" t="s">
        <v>51</v>
      </c>
      <c r="I1126" s="91">
        <v>1</v>
      </c>
      <c r="J1126" s="91" t="s">
        <v>1144</v>
      </c>
      <c r="K1126" s="27" t="s">
        <v>31</v>
      </c>
      <c r="L1126" s="91">
        <v>1</v>
      </c>
      <c r="M1126" s="27">
        <f t="shared" si="46"/>
        <v>312</v>
      </c>
      <c r="N1126" s="179"/>
      <c r="O1126" s="24" t="s">
        <v>32</v>
      </c>
      <c r="P1126" s="179"/>
      <c r="Q1126" s="179"/>
      <c r="R1126" s="179"/>
      <c r="S1126" s="179"/>
      <c r="T1126" s="179"/>
      <c r="U1126" s="179"/>
      <c r="V1126" s="179"/>
      <c r="W1126" s="179"/>
      <c r="X1126" s="179"/>
      <c r="Y1126" s="179"/>
      <c r="Z1126" s="179"/>
      <c r="AA1126" s="179"/>
      <c r="AB1126" s="179"/>
      <c r="AC1126" s="179"/>
      <c r="AD1126" s="179"/>
      <c r="AE1126" s="179"/>
      <c r="AF1126" s="179"/>
      <c r="AG1126" s="179"/>
      <c r="AH1126" s="179"/>
      <c r="AI1126" s="179"/>
      <c r="AJ1126" s="179"/>
      <c r="AK1126" s="179"/>
      <c r="AL1126" s="179"/>
      <c r="AM1126" s="179"/>
      <c r="AN1126" s="179"/>
      <c r="AO1126" s="179"/>
      <c r="AP1126" s="179"/>
      <c r="AQ1126" s="179"/>
      <c r="AR1126" s="179"/>
    </row>
    <row r="1127" s="276" customFormat="1" customHeight="1" spans="1:44">
      <c r="A1127" s="27">
        <v>1122</v>
      </c>
      <c r="B1127" s="27" t="s">
        <v>23</v>
      </c>
      <c r="C1127" s="27" t="s">
        <v>24</v>
      </c>
      <c r="D1127" s="27" t="s">
        <v>25</v>
      </c>
      <c r="E1127" s="27" t="s">
        <v>26</v>
      </c>
      <c r="F1127" s="91" t="s">
        <v>1142</v>
      </c>
      <c r="G1127" s="91" t="s">
        <v>249</v>
      </c>
      <c r="H1127" s="91" t="s">
        <v>51</v>
      </c>
      <c r="I1127" s="91">
        <v>2</v>
      </c>
      <c r="J1127" s="91" t="s">
        <v>1144</v>
      </c>
      <c r="K1127" s="27" t="s">
        <v>31</v>
      </c>
      <c r="L1127" s="91">
        <v>2</v>
      </c>
      <c r="M1127" s="27">
        <f t="shared" si="46"/>
        <v>624</v>
      </c>
      <c r="N1127" s="179"/>
      <c r="O1127" s="24" t="s">
        <v>32</v>
      </c>
      <c r="P1127" s="179"/>
      <c r="Q1127" s="179"/>
      <c r="R1127" s="179"/>
      <c r="S1127" s="179"/>
      <c r="T1127" s="179"/>
      <c r="U1127" s="179"/>
      <c r="V1127" s="179"/>
      <c r="W1127" s="179"/>
      <c r="X1127" s="179"/>
      <c r="Y1127" s="179"/>
      <c r="Z1127" s="179"/>
      <c r="AA1127" s="179"/>
      <c r="AB1127" s="179"/>
      <c r="AC1127" s="179"/>
      <c r="AD1127" s="179"/>
      <c r="AE1127" s="179"/>
      <c r="AF1127" s="179"/>
      <c r="AG1127" s="179"/>
      <c r="AH1127" s="179"/>
      <c r="AI1127" s="179"/>
      <c r="AJ1127" s="179"/>
      <c r="AK1127" s="179"/>
      <c r="AL1127" s="179"/>
      <c r="AM1127" s="179"/>
      <c r="AN1127" s="179"/>
      <c r="AO1127" s="179"/>
      <c r="AP1127" s="179"/>
      <c r="AQ1127" s="179"/>
      <c r="AR1127" s="179"/>
    </row>
    <row r="1128" s="276" customFormat="1" customHeight="1" spans="1:44">
      <c r="A1128" s="27">
        <v>1123</v>
      </c>
      <c r="B1128" s="27" t="s">
        <v>23</v>
      </c>
      <c r="C1128" s="27" t="s">
        <v>24</v>
      </c>
      <c r="D1128" s="27" t="s">
        <v>25</v>
      </c>
      <c r="E1128" s="27" t="s">
        <v>26</v>
      </c>
      <c r="F1128" s="91" t="s">
        <v>1142</v>
      </c>
      <c r="G1128" s="91" t="s">
        <v>1175</v>
      </c>
      <c r="H1128" s="91" t="s">
        <v>51</v>
      </c>
      <c r="I1128" s="91">
        <v>7</v>
      </c>
      <c r="J1128" s="91" t="s">
        <v>1144</v>
      </c>
      <c r="K1128" s="27" t="s">
        <v>31</v>
      </c>
      <c r="L1128" s="91">
        <v>7</v>
      </c>
      <c r="M1128" s="27">
        <f t="shared" si="46"/>
        <v>2184</v>
      </c>
      <c r="N1128" s="179"/>
      <c r="O1128" s="24" t="s">
        <v>32</v>
      </c>
      <c r="P1128" s="179"/>
      <c r="Q1128" s="179"/>
      <c r="R1128" s="179"/>
      <c r="S1128" s="179"/>
      <c r="T1128" s="179"/>
      <c r="U1128" s="179"/>
      <c r="V1128" s="179"/>
      <c r="W1128" s="179"/>
      <c r="X1128" s="179"/>
      <c r="Y1128" s="179"/>
      <c r="Z1128" s="179"/>
      <c r="AA1128" s="179"/>
      <c r="AB1128" s="179"/>
      <c r="AC1128" s="179"/>
      <c r="AD1128" s="179"/>
      <c r="AE1128" s="179"/>
      <c r="AF1128" s="179"/>
      <c r="AG1128" s="179"/>
      <c r="AH1128" s="179"/>
      <c r="AI1128" s="179"/>
      <c r="AJ1128" s="179"/>
      <c r="AK1128" s="179"/>
      <c r="AL1128" s="179"/>
      <c r="AM1128" s="179"/>
      <c r="AN1128" s="179"/>
      <c r="AO1128" s="179"/>
      <c r="AP1128" s="179"/>
      <c r="AQ1128" s="179"/>
      <c r="AR1128" s="179"/>
    </row>
    <row r="1129" s="276" customFormat="1" customHeight="1" spans="1:44">
      <c r="A1129" s="27">
        <v>1124</v>
      </c>
      <c r="B1129" s="27" t="s">
        <v>23</v>
      </c>
      <c r="C1129" s="27" t="s">
        <v>24</v>
      </c>
      <c r="D1129" s="27" t="s">
        <v>25</v>
      </c>
      <c r="E1129" s="27" t="s">
        <v>26</v>
      </c>
      <c r="F1129" s="91" t="s">
        <v>1142</v>
      </c>
      <c r="G1129" s="91" t="s">
        <v>1176</v>
      </c>
      <c r="H1129" s="91" t="s">
        <v>51</v>
      </c>
      <c r="I1129" s="91">
        <v>1</v>
      </c>
      <c r="J1129" s="91" t="s">
        <v>1144</v>
      </c>
      <c r="K1129" s="27" t="s">
        <v>31</v>
      </c>
      <c r="L1129" s="91">
        <v>1</v>
      </c>
      <c r="M1129" s="27">
        <f t="shared" si="46"/>
        <v>312</v>
      </c>
      <c r="N1129" s="179"/>
      <c r="O1129" s="24" t="s">
        <v>32</v>
      </c>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row>
    <row r="1130" s="276" customFormat="1" customHeight="1" spans="1:44">
      <c r="A1130" s="27">
        <v>1125</v>
      </c>
      <c r="B1130" s="27" t="s">
        <v>23</v>
      </c>
      <c r="C1130" s="27" t="s">
        <v>24</v>
      </c>
      <c r="D1130" s="27" t="s">
        <v>25</v>
      </c>
      <c r="E1130" s="27" t="s">
        <v>26</v>
      </c>
      <c r="F1130" s="91" t="s">
        <v>1142</v>
      </c>
      <c r="G1130" s="91" t="s">
        <v>1177</v>
      </c>
      <c r="H1130" s="91" t="s">
        <v>51</v>
      </c>
      <c r="I1130" s="91">
        <v>3</v>
      </c>
      <c r="J1130" s="91" t="s">
        <v>1144</v>
      </c>
      <c r="K1130" s="27" t="s">
        <v>31</v>
      </c>
      <c r="L1130" s="91">
        <v>3</v>
      </c>
      <c r="M1130" s="27">
        <f t="shared" si="46"/>
        <v>936</v>
      </c>
      <c r="N1130" s="179"/>
      <c r="O1130" s="24" t="s">
        <v>32</v>
      </c>
      <c r="P1130" s="179"/>
      <c r="Q1130" s="179"/>
      <c r="R1130" s="179"/>
      <c r="S1130" s="179"/>
      <c r="T1130" s="179"/>
      <c r="U1130" s="179"/>
      <c r="V1130" s="179"/>
      <c r="W1130" s="179"/>
      <c r="X1130" s="179"/>
      <c r="Y1130" s="179"/>
      <c r="Z1130" s="179"/>
      <c r="AA1130" s="179"/>
      <c r="AB1130" s="179"/>
      <c r="AC1130" s="179"/>
      <c r="AD1130" s="179"/>
      <c r="AE1130" s="179"/>
      <c r="AF1130" s="179"/>
      <c r="AG1130" s="179"/>
      <c r="AH1130" s="179"/>
      <c r="AI1130" s="179"/>
      <c r="AJ1130" s="179"/>
      <c r="AK1130" s="179"/>
      <c r="AL1130" s="179"/>
      <c r="AM1130" s="179"/>
      <c r="AN1130" s="179"/>
      <c r="AO1130" s="179"/>
      <c r="AP1130" s="179"/>
      <c r="AQ1130" s="179"/>
      <c r="AR1130" s="179"/>
    </row>
    <row r="1131" s="276" customFormat="1" customHeight="1" spans="1:44">
      <c r="A1131" s="27">
        <v>1126</v>
      </c>
      <c r="B1131" s="27" t="s">
        <v>23</v>
      </c>
      <c r="C1131" s="27" t="s">
        <v>24</v>
      </c>
      <c r="D1131" s="27" t="s">
        <v>25</v>
      </c>
      <c r="E1131" s="27" t="s">
        <v>26</v>
      </c>
      <c r="F1131" s="91" t="s">
        <v>1142</v>
      </c>
      <c r="G1131" s="91" t="s">
        <v>1178</v>
      </c>
      <c r="H1131" s="91" t="s">
        <v>51</v>
      </c>
      <c r="I1131" s="91">
        <v>2</v>
      </c>
      <c r="J1131" s="91" t="s">
        <v>1144</v>
      </c>
      <c r="K1131" s="27" t="s">
        <v>31</v>
      </c>
      <c r="L1131" s="91">
        <v>2</v>
      </c>
      <c r="M1131" s="27">
        <f t="shared" si="46"/>
        <v>624</v>
      </c>
      <c r="N1131" s="179"/>
      <c r="O1131" s="24" t="s">
        <v>32</v>
      </c>
      <c r="P1131" s="179"/>
      <c r="Q1131" s="179"/>
      <c r="R1131" s="179"/>
      <c r="S1131" s="179"/>
      <c r="T1131" s="179"/>
      <c r="U1131" s="179"/>
      <c r="V1131" s="179"/>
      <c r="W1131" s="179"/>
      <c r="X1131" s="179"/>
      <c r="Y1131" s="179"/>
      <c r="Z1131" s="179"/>
      <c r="AA1131" s="179"/>
      <c r="AB1131" s="179"/>
      <c r="AC1131" s="179"/>
      <c r="AD1131" s="179"/>
      <c r="AE1131" s="179"/>
      <c r="AF1131" s="179"/>
      <c r="AG1131" s="179"/>
      <c r="AH1131" s="179"/>
      <c r="AI1131" s="179"/>
      <c r="AJ1131" s="179"/>
      <c r="AK1131" s="179"/>
      <c r="AL1131" s="179"/>
      <c r="AM1131" s="179"/>
      <c r="AN1131" s="179"/>
      <c r="AO1131" s="179"/>
      <c r="AP1131" s="179"/>
      <c r="AQ1131" s="179"/>
      <c r="AR1131" s="179"/>
    </row>
    <row r="1132" s="276" customFormat="1" customHeight="1" spans="1:44">
      <c r="A1132" s="27">
        <v>1127</v>
      </c>
      <c r="B1132" s="27" t="s">
        <v>23</v>
      </c>
      <c r="C1132" s="27" t="s">
        <v>24</v>
      </c>
      <c r="D1132" s="27" t="s">
        <v>25</v>
      </c>
      <c r="E1132" s="27" t="s">
        <v>26</v>
      </c>
      <c r="F1132" s="91" t="s">
        <v>1142</v>
      </c>
      <c r="G1132" s="91" t="s">
        <v>1179</v>
      </c>
      <c r="H1132" s="91" t="s">
        <v>51</v>
      </c>
      <c r="I1132" s="91">
        <v>3</v>
      </c>
      <c r="J1132" s="91" t="s">
        <v>1144</v>
      </c>
      <c r="K1132" s="27" t="s">
        <v>31</v>
      </c>
      <c r="L1132" s="91">
        <v>3</v>
      </c>
      <c r="M1132" s="27">
        <f t="shared" si="46"/>
        <v>936</v>
      </c>
      <c r="N1132" s="179"/>
      <c r="O1132" s="24" t="s">
        <v>32</v>
      </c>
      <c r="P1132" s="179"/>
      <c r="Q1132" s="179"/>
      <c r="R1132" s="179"/>
      <c r="S1132" s="179"/>
      <c r="T1132" s="179"/>
      <c r="U1132" s="179"/>
      <c r="V1132" s="179"/>
      <c r="W1132" s="179"/>
      <c r="X1132" s="179"/>
      <c r="Y1132" s="179"/>
      <c r="Z1132" s="179"/>
      <c r="AA1132" s="179"/>
      <c r="AB1132" s="179"/>
      <c r="AC1132" s="179"/>
      <c r="AD1132" s="179"/>
      <c r="AE1132" s="179"/>
      <c r="AF1132" s="179"/>
      <c r="AG1132" s="179"/>
      <c r="AH1132" s="179"/>
      <c r="AI1132" s="179"/>
      <c r="AJ1132" s="179"/>
      <c r="AK1132" s="179"/>
      <c r="AL1132" s="179"/>
      <c r="AM1132" s="179"/>
      <c r="AN1132" s="179"/>
      <c r="AO1132" s="179"/>
      <c r="AP1132" s="179"/>
      <c r="AQ1132" s="179"/>
      <c r="AR1132" s="179"/>
    </row>
    <row r="1133" s="276" customFormat="1" customHeight="1" spans="1:44">
      <c r="A1133" s="27">
        <v>1128</v>
      </c>
      <c r="B1133" s="27" t="s">
        <v>23</v>
      </c>
      <c r="C1133" s="27" t="s">
        <v>24</v>
      </c>
      <c r="D1133" s="27" t="s">
        <v>25</v>
      </c>
      <c r="E1133" s="27" t="s">
        <v>26</v>
      </c>
      <c r="F1133" s="91" t="s">
        <v>1142</v>
      </c>
      <c r="G1133" s="91" t="s">
        <v>1180</v>
      </c>
      <c r="H1133" s="91" t="s">
        <v>51</v>
      </c>
      <c r="I1133" s="91">
        <v>5</v>
      </c>
      <c r="J1133" s="91" t="s">
        <v>1144</v>
      </c>
      <c r="K1133" s="27" t="s">
        <v>31</v>
      </c>
      <c r="L1133" s="91">
        <v>5</v>
      </c>
      <c r="M1133" s="27">
        <f t="shared" si="46"/>
        <v>1560</v>
      </c>
      <c r="N1133" s="179"/>
      <c r="O1133" s="24" t="s">
        <v>32</v>
      </c>
      <c r="P1133" s="179"/>
      <c r="Q1133" s="179"/>
      <c r="R1133" s="179"/>
      <c r="S1133" s="179"/>
      <c r="T1133" s="179"/>
      <c r="U1133" s="179"/>
      <c r="V1133" s="179"/>
      <c r="W1133" s="179"/>
      <c r="X1133" s="179"/>
      <c r="Y1133" s="179"/>
      <c r="Z1133" s="179"/>
      <c r="AA1133" s="179"/>
      <c r="AB1133" s="179"/>
      <c r="AC1133" s="179"/>
      <c r="AD1133" s="179"/>
      <c r="AE1133" s="179"/>
      <c r="AF1133" s="179"/>
      <c r="AG1133" s="179"/>
      <c r="AH1133" s="179"/>
      <c r="AI1133" s="179"/>
      <c r="AJ1133" s="179"/>
      <c r="AK1133" s="179"/>
      <c r="AL1133" s="179"/>
      <c r="AM1133" s="179"/>
      <c r="AN1133" s="179"/>
      <c r="AO1133" s="179"/>
      <c r="AP1133" s="179"/>
      <c r="AQ1133" s="179"/>
      <c r="AR1133" s="179"/>
    </row>
    <row r="1134" s="276" customFormat="1" customHeight="1" spans="1:44">
      <c r="A1134" s="27">
        <v>1129</v>
      </c>
      <c r="B1134" s="27" t="s">
        <v>23</v>
      </c>
      <c r="C1134" s="27" t="s">
        <v>24</v>
      </c>
      <c r="D1134" s="27" t="s">
        <v>25</v>
      </c>
      <c r="E1134" s="27" t="s">
        <v>26</v>
      </c>
      <c r="F1134" s="91" t="s">
        <v>1142</v>
      </c>
      <c r="G1134" s="91" t="s">
        <v>1181</v>
      </c>
      <c r="H1134" s="91" t="s">
        <v>51</v>
      </c>
      <c r="I1134" s="91">
        <v>5</v>
      </c>
      <c r="J1134" s="91" t="s">
        <v>1144</v>
      </c>
      <c r="K1134" s="27" t="s">
        <v>31</v>
      </c>
      <c r="L1134" s="91">
        <v>5</v>
      </c>
      <c r="M1134" s="27">
        <f t="shared" si="46"/>
        <v>1560</v>
      </c>
      <c r="N1134" s="179"/>
      <c r="O1134" s="24" t="s">
        <v>32</v>
      </c>
      <c r="P1134" s="179"/>
      <c r="Q1134" s="179"/>
      <c r="R1134" s="179"/>
      <c r="S1134" s="179"/>
      <c r="T1134" s="179"/>
      <c r="U1134" s="179"/>
      <c r="V1134" s="179"/>
      <c r="W1134" s="179"/>
      <c r="X1134" s="179"/>
      <c r="Y1134" s="179"/>
      <c r="Z1134" s="179"/>
      <c r="AA1134" s="179"/>
      <c r="AB1134" s="179"/>
      <c r="AC1134" s="179"/>
      <c r="AD1134" s="179"/>
      <c r="AE1134" s="179"/>
      <c r="AF1134" s="179"/>
      <c r="AG1134" s="179"/>
      <c r="AH1134" s="179"/>
      <c r="AI1134" s="179"/>
      <c r="AJ1134" s="179"/>
      <c r="AK1134" s="179"/>
      <c r="AL1134" s="179"/>
      <c r="AM1134" s="179"/>
      <c r="AN1134" s="179"/>
      <c r="AO1134" s="179"/>
      <c r="AP1134" s="179"/>
      <c r="AQ1134" s="179"/>
      <c r="AR1134" s="179"/>
    </row>
    <row r="1135" s="276" customFormat="1" customHeight="1" spans="1:44">
      <c r="A1135" s="27">
        <v>1130</v>
      </c>
      <c r="B1135" s="27" t="s">
        <v>23</v>
      </c>
      <c r="C1135" s="27" t="s">
        <v>24</v>
      </c>
      <c r="D1135" s="27" t="s">
        <v>25</v>
      </c>
      <c r="E1135" s="27" t="s">
        <v>26</v>
      </c>
      <c r="F1135" s="91" t="s">
        <v>1142</v>
      </c>
      <c r="G1135" s="91" t="s">
        <v>1182</v>
      </c>
      <c r="H1135" s="91" t="s">
        <v>51</v>
      </c>
      <c r="I1135" s="91">
        <v>6</v>
      </c>
      <c r="J1135" s="91" t="s">
        <v>1144</v>
      </c>
      <c r="K1135" s="27" t="s">
        <v>31</v>
      </c>
      <c r="L1135" s="91">
        <v>6</v>
      </c>
      <c r="M1135" s="27">
        <f t="shared" si="46"/>
        <v>1872</v>
      </c>
      <c r="N1135" s="179"/>
      <c r="O1135" s="24" t="s">
        <v>32</v>
      </c>
      <c r="P1135" s="179"/>
      <c r="Q1135" s="179"/>
      <c r="R1135" s="179"/>
      <c r="S1135" s="179"/>
      <c r="T1135" s="179"/>
      <c r="U1135" s="179"/>
      <c r="V1135" s="179"/>
      <c r="W1135" s="179"/>
      <c r="X1135" s="179"/>
      <c r="Y1135" s="179"/>
      <c r="Z1135" s="179"/>
      <c r="AA1135" s="179"/>
      <c r="AB1135" s="179"/>
      <c r="AC1135" s="179"/>
      <c r="AD1135" s="179"/>
      <c r="AE1135" s="179"/>
      <c r="AF1135" s="179"/>
      <c r="AG1135" s="179"/>
      <c r="AH1135" s="179"/>
      <c r="AI1135" s="179"/>
      <c r="AJ1135" s="179"/>
      <c r="AK1135" s="179"/>
      <c r="AL1135" s="179"/>
      <c r="AM1135" s="179"/>
      <c r="AN1135" s="179"/>
      <c r="AO1135" s="179"/>
      <c r="AP1135" s="179"/>
      <c r="AQ1135" s="179"/>
      <c r="AR1135" s="179"/>
    </row>
    <row r="1136" s="276" customFormat="1" customHeight="1" spans="1:44">
      <c r="A1136" s="27">
        <v>1131</v>
      </c>
      <c r="B1136" s="27" t="s">
        <v>23</v>
      </c>
      <c r="C1136" s="27" t="s">
        <v>24</v>
      </c>
      <c r="D1136" s="27" t="s">
        <v>25</v>
      </c>
      <c r="E1136" s="27" t="s">
        <v>26</v>
      </c>
      <c r="F1136" s="91" t="s">
        <v>1142</v>
      </c>
      <c r="G1136" s="91" t="s">
        <v>1183</v>
      </c>
      <c r="H1136" s="91" t="s">
        <v>51</v>
      </c>
      <c r="I1136" s="91">
        <v>1</v>
      </c>
      <c r="J1136" s="91" t="s">
        <v>1144</v>
      </c>
      <c r="K1136" s="27" t="s">
        <v>31</v>
      </c>
      <c r="L1136" s="91">
        <v>1</v>
      </c>
      <c r="M1136" s="27">
        <f t="shared" si="46"/>
        <v>312</v>
      </c>
      <c r="N1136" s="179"/>
      <c r="O1136" s="24" t="s">
        <v>32</v>
      </c>
      <c r="P1136" s="179"/>
      <c r="Q1136" s="179"/>
      <c r="R1136" s="179"/>
      <c r="S1136" s="179"/>
      <c r="T1136" s="179"/>
      <c r="U1136" s="179"/>
      <c r="V1136" s="179"/>
      <c r="W1136" s="179"/>
      <c r="X1136" s="179"/>
      <c r="Y1136" s="179"/>
      <c r="Z1136" s="179"/>
      <c r="AA1136" s="179"/>
      <c r="AB1136" s="179"/>
      <c r="AC1136" s="179"/>
      <c r="AD1136" s="179"/>
      <c r="AE1136" s="179"/>
      <c r="AF1136" s="179"/>
      <c r="AG1136" s="179"/>
      <c r="AH1136" s="179"/>
      <c r="AI1136" s="179"/>
      <c r="AJ1136" s="179"/>
      <c r="AK1136" s="179"/>
      <c r="AL1136" s="179"/>
      <c r="AM1136" s="179"/>
      <c r="AN1136" s="179"/>
      <c r="AO1136" s="179"/>
      <c r="AP1136" s="179"/>
      <c r="AQ1136" s="179"/>
      <c r="AR1136" s="179"/>
    </row>
    <row r="1137" s="276" customFormat="1" customHeight="1" spans="1:44">
      <c r="A1137" s="27">
        <v>1132</v>
      </c>
      <c r="B1137" s="27" t="s">
        <v>23</v>
      </c>
      <c r="C1137" s="27" t="s">
        <v>24</v>
      </c>
      <c r="D1137" s="27" t="s">
        <v>25</v>
      </c>
      <c r="E1137" s="27" t="s">
        <v>26</v>
      </c>
      <c r="F1137" s="91" t="s">
        <v>1142</v>
      </c>
      <c r="G1137" s="91" t="s">
        <v>1184</v>
      </c>
      <c r="H1137" s="91" t="s">
        <v>227</v>
      </c>
      <c r="I1137" s="91">
        <v>5</v>
      </c>
      <c r="J1137" s="91" t="s">
        <v>1144</v>
      </c>
      <c r="K1137" s="27" t="s">
        <v>31</v>
      </c>
      <c r="L1137" s="91">
        <v>5</v>
      </c>
      <c r="M1137" s="27">
        <f>L1137*130</f>
        <v>650</v>
      </c>
      <c r="N1137" s="179"/>
      <c r="O1137" s="24" t="s">
        <v>32</v>
      </c>
      <c r="P1137" s="179"/>
      <c r="Q1137" s="179"/>
      <c r="R1137" s="179"/>
      <c r="S1137" s="179"/>
      <c r="T1137" s="179"/>
      <c r="U1137" s="179"/>
      <c r="V1137" s="179"/>
      <c r="W1137" s="179"/>
      <c r="X1137" s="179"/>
      <c r="Y1137" s="179"/>
      <c r="Z1137" s="179"/>
      <c r="AA1137" s="179"/>
      <c r="AB1137" s="179"/>
      <c r="AC1137" s="179"/>
      <c r="AD1137" s="179"/>
      <c r="AE1137" s="179"/>
      <c r="AF1137" s="179"/>
      <c r="AG1137" s="179"/>
      <c r="AH1137" s="179"/>
      <c r="AI1137" s="179"/>
      <c r="AJ1137" s="179"/>
      <c r="AK1137" s="179"/>
      <c r="AL1137" s="179"/>
      <c r="AM1137" s="179"/>
      <c r="AN1137" s="179"/>
      <c r="AO1137" s="179"/>
      <c r="AP1137" s="179"/>
      <c r="AQ1137" s="179"/>
      <c r="AR1137" s="179"/>
    </row>
    <row r="1138" s="276" customFormat="1" customHeight="1" spans="1:44">
      <c r="A1138" s="27">
        <v>1133</v>
      </c>
      <c r="B1138" s="27" t="s">
        <v>23</v>
      </c>
      <c r="C1138" s="27" t="s">
        <v>24</v>
      </c>
      <c r="D1138" s="27" t="s">
        <v>25</v>
      </c>
      <c r="E1138" s="27" t="s">
        <v>26</v>
      </c>
      <c r="F1138" s="91" t="s">
        <v>1142</v>
      </c>
      <c r="G1138" s="91" t="s">
        <v>1185</v>
      </c>
      <c r="H1138" s="91" t="s">
        <v>51</v>
      </c>
      <c r="I1138" s="91">
        <v>4</v>
      </c>
      <c r="J1138" s="91" t="s">
        <v>1144</v>
      </c>
      <c r="K1138" s="27" t="s">
        <v>31</v>
      </c>
      <c r="L1138" s="91">
        <v>4</v>
      </c>
      <c r="M1138" s="27">
        <f t="shared" ref="M1138:M1184" si="47">L1138*312</f>
        <v>1248</v>
      </c>
      <c r="N1138" s="179"/>
      <c r="O1138" s="24" t="s">
        <v>32</v>
      </c>
      <c r="P1138" s="179"/>
      <c r="Q1138" s="179"/>
      <c r="R1138" s="179"/>
      <c r="S1138" s="179"/>
      <c r="T1138" s="179"/>
      <c r="U1138" s="179"/>
      <c r="V1138" s="179"/>
      <c r="W1138" s="179"/>
      <c r="X1138" s="179"/>
      <c r="Y1138" s="179"/>
      <c r="Z1138" s="179"/>
      <c r="AA1138" s="179"/>
      <c r="AB1138" s="179"/>
      <c r="AC1138" s="179"/>
      <c r="AD1138" s="179"/>
      <c r="AE1138" s="179"/>
      <c r="AF1138" s="179"/>
      <c r="AG1138" s="179"/>
      <c r="AH1138" s="179"/>
      <c r="AI1138" s="179"/>
      <c r="AJ1138" s="179"/>
      <c r="AK1138" s="179"/>
      <c r="AL1138" s="179"/>
      <c r="AM1138" s="179"/>
      <c r="AN1138" s="179"/>
      <c r="AO1138" s="179"/>
      <c r="AP1138" s="179"/>
      <c r="AQ1138" s="179"/>
      <c r="AR1138" s="179"/>
    </row>
    <row r="1139" s="276" customFormat="1" customHeight="1" spans="1:44">
      <c r="A1139" s="27">
        <v>1134</v>
      </c>
      <c r="B1139" s="27" t="s">
        <v>23</v>
      </c>
      <c r="C1139" s="27" t="s">
        <v>24</v>
      </c>
      <c r="D1139" s="27" t="s">
        <v>25</v>
      </c>
      <c r="E1139" s="27" t="s">
        <v>26</v>
      </c>
      <c r="F1139" s="91" t="s">
        <v>1142</v>
      </c>
      <c r="G1139" s="91" t="s">
        <v>1186</v>
      </c>
      <c r="H1139" s="91" t="s">
        <v>51</v>
      </c>
      <c r="I1139" s="91">
        <v>2</v>
      </c>
      <c r="J1139" s="91" t="s">
        <v>1144</v>
      </c>
      <c r="K1139" s="27" t="s">
        <v>31</v>
      </c>
      <c r="L1139" s="91">
        <v>2</v>
      </c>
      <c r="M1139" s="27">
        <f t="shared" si="47"/>
        <v>624</v>
      </c>
      <c r="N1139" s="179"/>
      <c r="O1139" s="24" t="s">
        <v>32</v>
      </c>
      <c r="P1139" s="179"/>
      <c r="Q1139" s="179"/>
      <c r="R1139" s="179"/>
      <c r="S1139" s="179"/>
      <c r="T1139" s="179"/>
      <c r="U1139" s="179"/>
      <c r="V1139" s="179"/>
      <c r="W1139" s="179"/>
      <c r="X1139" s="179"/>
      <c r="Y1139" s="179"/>
      <c r="Z1139" s="179"/>
      <c r="AA1139" s="179"/>
      <c r="AB1139" s="179"/>
      <c r="AC1139" s="179"/>
      <c r="AD1139" s="179"/>
      <c r="AE1139" s="179"/>
      <c r="AF1139" s="179"/>
      <c r="AG1139" s="179"/>
      <c r="AH1139" s="179"/>
      <c r="AI1139" s="179"/>
      <c r="AJ1139" s="179"/>
      <c r="AK1139" s="179"/>
      <c r="AL1139" s="179"/>
      <c r="AM1139" s="179"/>
      <c r="AN1139" s="179"/>
      <c r="AO1139" s="179"/>
      <c r="AP1139" s="179"/>
      <c r="AQ1139" s="179"/>
      <c r="AR1139" s="179"/>
    </row>
    <row r="1140" s="276" customFormat="1" customHeight="1" spans="1:44">
      <c r="A1140" s="27">
        <v>1135</v>
      </c>
      <c r="B1140" s="27" t="s">
        <v>23</v>
      </c>
      <c r="C1140" s="27" t="s">
        <v>24</v>
      </c>
      <c r="D1140" s="27" t="s">
        <v>25</v>
      </c>
      <c r="E1140" s="27" t="s">
        <v>26</v>
      </c>
      <c r="F1140" s="91" t="s">
        <v>1142</v>
      </c>
      <c r="G1140" s="91" t="s">
        <v>1187</v>
      </c>
      <c r="H1140" s="91" t="s">
        <v>51</v>
      </c>
      <c r="I1140" s="91">
        <v>5</v>
      </c>
      <c r="J1140" s="91" t="s">
        <v>1144</v>
      </c>
      <c r="K1140" s="27" t="s">
        <v>31</v>
      </c>
      <c r="L1140" s="91">
        <v>5</v>
      </c>
      <c r="M1140" s="27">
        <f t="shared" si="47"/>
        <v>1560</v>
      </c>
      <c r="N1140" s="179"/>
      <c r="O1140" s="24" t="s">
        <v>32</v>
      </c>
      <c r="P1140" s="179"/>
      <c r="Q1140" s="179"/>
      <c r="R1140" s="179"/>
      <c r="S1140" s="179"/>
      <c r="T1140" s="179"/>
      <c r="U1140" s="179"/>
      <c r="V1140" s="179"/>
      <c r="W1140" s="179"/>
      <c r="X1140" s="179"/>
      <c r="Y1140" s="179"/>
      <c r="Z1140" s="179"/>
      <c r="AA1140" s="179"/>
      <c r="AB1140" s="179"/>
      <c r="AC1140" s="179"/>
      <c r="AD1140" s="179"/>
      <c r="AE1140" s="179"/>
      <c r="AF1140" s="179"/>
      <c r="AG1140" s="179"/>
      <c r="AH1140" s="179"/>
      <c r="AI1140" s="179"/>
      <c r="AJ1140" s="179"/>
      <c r="AK1140" s="179"/>
      <c r="AL1140" s="179"/>
      <c r="AM1140" s="179"/>
      <c r="AN1140" s="179"/>
      <c r="AO1140" s="179"/>
      <c r="AP1140" s="179"/>
      <c r="AQ1140" s="179"/>
      <c r="AR1140" s="179"/>
    </row>
    <row r="1141" s="276" customFormat="1" customHeight="1" spans="1:44">
      <c r="A1141" s="27">
        <v>1136</v>
      </c>
      <c r="B1141" s="27" t="s">
        <v>23</v>
      </c>
      <c r="C1141" s="27" t="s">
        <v>24</v>
      </c>
      <c r="D1141" s="27" t="s">
        <v>25</v>
      </c>
      <c r="E1141" s="27" t="s">
        <v>26</v>
      </c>
      <c r="F1141" s="91" t="s">
        <v>1142</v>
      </c>
      <c r="G1141" s="91" t="s">
        <v>1188</v>
      </c>
      <c r="H1141" s="91" t="s">
        <v>51</v>
      </c>
      <c r="I1141" s="91">
        <v>2</v>
      </c>
      <c r="J1141" s="91" t="s">
        <v>1144</v>
      </c>
      <c r="K1141" s="27" t="s">
        <v>31</v>
      </c>
      <c r="L1141" s="91">
        <v>2</v>
      </c>
      <c r="M1141" s="27">
        <f t="shared" si="47"/>
        <v>624</v>
      </c>
      <c r="N1141" s="179"/>
      <c r="O1141" s="24" t="s">
        <v>32</v>
      </c>
      <c r="P1141" s="179"/>
      <c r="Q1141" s="179"/>
      <c r="R1141" s="179"/>
      <c r="S1141" s="179"/>
      <c r="T1141" s="179"/>
      <c r="U1141" s="179"/>
      <c r="V1141" s="179"/>
      <c r="W1141" s="179"/>
      <c r="X1141" s="179"/>
      <c r="Y1141" s="179"/>
      <c r="Z1141" s="179"/>
      <c r="AA1141" s="179"/>
      <c r="AB1141" s="179"/>
      <c r="AC1141" s="179"/>
      <c r="AD1141" s="179"/>
      <c r="AE1141" s="179"/>
      <c r="AF1141" s="179"/>
      <c r="AG1141" s="179"/>
      <c r="AH1141" s="179"/>
      <c r="AI1141" s="179"/>
      <c r="AJ1141" s="179"/>
      <c r="AK1141" s="179"/>
      <c r="AL1141" s="179"/>
      <c r="AM1141" s="179"/>
      <c r="AN1141" s="179"/>
      <c r="AO1141" s="179"/>
      <c r="AP1141" s="179"/>
      <c r="AQ1141" s="179"/>
      <c r="AR1141" s="179"/>
    </row>
    <row r="1142" s="276" customFormat="1" customHeight="1" spans="1:44">
      <c r="A1142" s="27">
        <v>1137</v>
      </c>
      <c r="B1142" s="27" t="s">
        <v>23</v>
      </c>
      <c r="C1142" s="27" t="s">
        <v>24</v>
      </c>
      <c r="D1142" s="27" t="s">
        <v>25</v>
      </c>
      <c r="E1142" s="27" t="s">
        <v>26</v>
      </c>
      <c r="F1142" s="91" t="s">
        <v>1142</v>
      </c>
      <c r="G1142" s="91" t="s">
        <v>1189</v>
      </c>
      <c r="H1142" s="91" t="s">
        <v>51</v>
      </c>
      <c r="I1142" s="91">
        <v>2</v>
      </c>
      <c r="J1142" s="91" t="s">
        <v>1144</v>
      </c>
      <c r="K1142" s="27" t="s">
        <v>31</v>
      </c>
      <c r="L1142" s="91">
        <v>2</v>
      </c>
      <c r="M1142" s="27">
        <f t="shared" si="47"/>
        <v>624</v>
      </c>
      <c r="N1142" s="179"/>
      <c r="O1142" s="24" t="s">
        <v>32</v>
      </c>
      <c r="P1142" s="179"/>
      <c r="Q1142" s="179"/>
      <c r="R1142" s="179"/>
      <c r="S1142" s="179"/>
      <c r="T1142" s="179"/>
      <c r="U1142" s="179"/>
      <c r="V1142" s="179"/>
      <c r="W1142" s="179"/>
      <c r="X1142" s="179"/>
      <c r="Y1142" s="179"/>
      <c r="Z1142" s="179"/>
      <c r="AA1142" s="179"/>
      <c r="AB1142" s="179"/>
      <c r="AC1142" s="179"/>
      <c r="AD1142" s="179"/>
      <c r="AE1142" s="179"/>
      <c r="AF1142" s="179"/>
      <c r="AG1142" s="179"/>
      <c r="AH1142" s="179"/>
      <c r="AI1142" s="179"/>
      <c r="AJ1142" s="179"/>
      <c r="AK1142" s="179"/>
      <c r="AL1142" s="179"/>
      <c r="AM1142" s="179"/>
      <c r="AN1142" s="179"/>
      <c r="AO1142" s="179"/>
      <c r="AP1142" s="179"/>
      <c r="AQ1142" s="179"/>
      <c r="AR1142" s="179"/>
    </row>
    <row r="1143" s="276" customFormat="1" customHeight="1" spans="1:44">
      <c r="A1143" s="27">
        <v>1138</v>
      </c>
      <c r="B1143" s="27" t="s">
        <v>23</v>
      </c>
      <c r="C1143" s="27" t="s">
        <v>24</v>
      </c>
      <c r="D1143" s="27" t="s">
        <v>25</v>
      </c>
      <c r="E1143" s="27" t="s">
        <v>26</v>
      </c>
      <c r="F1143" s="91" t="s">
        <v>1142</v>
      </c>
      <c r="G1143" s="91" t="s">
        <v>1190</v>
      </c>
      <c r="H1143" s="91" t="s">
        <v>51</v>
      </c>
      <c r="I1143" s="91">
        <v>1</v>
      </c>
      <c r="J1143" s="91" t="s">
        <v>1144</v>
      </c>
      <c r="K1143" s="27" t="s">
        <v>31</v>
      </c>
      <c r="L1143" s="91">
        <v>1</v>
      </c>
      <c r="M1143" s="27">
        <f t="shared" si="47"/>
        <v>312</v>
      </c>
      <c r="N1143" s="179"/>
      <c r="O1143" s="24" t="s">
        <v>32</v>
      </c>
      <c r="P1143" s="179"/>
      <c r="Q1143" s="179"/>
      <c r="R1143" s="179"/>
      <c r="S1143" s="179"/>
      <c r="T1143" s="179"/>
      <c r="U1143" s="179"/>
      <c r="V1143" s="179"/>
      <c r="W1143" s="179"/>
      <c r="X1143" s="179"/>
      <c r="Y1143" s="179"/>
      <c r="Z1143" s="179"/>
      <c r="AA1143" s="179"/>
      <c r="AB1143" s="179"/>
      <c r="AC1143" s="179"/>
      <c r="AD1143" s="179"/>
      <c r="AE1143" s="179"/>
      <c r="AF1143" s="179"/>
      <c r="AG1143" s="179"/>
      <c r="AH1143" s="179"/>
      <c r="AI1143" s="179"/>
      <c r="AJ1143" s="179"/>
      <c r="AK1143" s="179"/>
      <c r="AL1143" s="179"/>
      <c r="AM1143" s="179"/>
      <c r="AN1143" s="179"/>
      <c r="AO1143" s="179"/>
      <c r="AP1143" s="179"/>
      <c r="AQ1143" s="179"/>
      <c r="AR1143" s="179"/>
    </row>
    <row r="1144" s="276" customFormat="1" customHeight="1" spans="1:44">
      <c r="A1144" s="27">
        <v>1139</v>
      </c>
      <c r="B1144" s="27" t="s">
        <v>23</v>
      </c>
      <c r="C1144" s="27" t="s">
        <v>24</v>
      </c>
      <c r="D1144" s="27" t="s">
        <v>25</v>
      </c>
      <c r="E1144" s="27" t="s">
        <v>26</v>
      </c>
      <c r="F1144" s="91" t="s">
        <v>1142</v>
      </c>
      <c r="G1144" s="91" t="s">
        <v>1191</v>
      </c>
      <c r="H1144" s="91" t="s">
        <v>51</v>
      </c>
      <c r="I1144" s="91">
        <v>2</v>
      </c>
      <c r="J1144" s="91" t="s">
        <v>1144</v>
      </c>
      <c r="K1144" s="27" t="s">
        <v>31</v>
      </c>
      <c r="L1144" s="91">
        <v>2</v>
      </c>
      <c r="M1144" s="27">
        <f t="shared" si="47"/>
        <v>624</v>
      </c>
      <c r="N1144" s="179"/>
      <c r="O1144" s="24" t="s">
        <v>32</v>
      </c>
      <c r="P1144" s="179"/>
      <c r="Q1144" s="179"/>
      <c r="R1144" s="179"/>
      <c r="S1144" s="179"/>
      <c r="T1144" s="179"/>
      <c r="U1144" s="179"/>
      <c r="V1144" s="179"/>
      <c r="W1144" s="179"/>
      <c r="X1144" s="179"/>
      <c r="Y1144" s="179"/>
      <c r="Z1144" s="179"/>
      <c r="AA1144" s="179"/>
      <c r="AB1144" s="179"/>
      <c r="AC1144" s="179"/>
      <c r="AD1144" s="179"/>
      <c r="AE1144" s="179"/>
      <c r="AF1144" s="179"/>
      <c r="AG1144" s="179"/>
      <c r="AH1144" s="179"/>
      <c r="AI1144" s="179"/>
      <c r="AJ1144" s="179"/>
      <c r="AK1144" s="179"/>
      <c r="AL1144" s="179"/>
      <c r="AM1144" s="179"/>
      <c r="AN1144" s="179"/>
      <c r="AO1144" s="179"/>
      <c r="AP1144" s="179"/>
      <c r="AQ1144" s="179"/>
      <c r="AR1144" s="179"/>
    </row>
    <row r="1145" s="276" customFormat="1" customHeight="1" spans="1:44">
      <c r="A1145" s="27">
        <v>1140</v>
      </c>
      <c r="B1145" s="27" t="s">
        <v>23</v>
      </c>
      <c r="C1145" s="27" t="s">
        <v>24</v>
      </c>
      <c r="D1145" s="27" t="s">
        <v>25</v>
      </c>
      <c r="E1145" s="27" t="s">
        <v>26</v>
      </c>
      <c r="F1145" s="91" t="s">
        <v>1142</v>
      </c>
      <c r="G1145" s="91" t="s">
        <v>1192</v>
      </c>
      <c r="H1145" s="91" t="s">
        <v>51</v>
      </c>
      <c r="I1145" s="91">
        <v>4</v>
      </c>
      <c r="J1145" s="91" t="s">
        <v>1144</v>
      </c>
      <c r="K1145" s="27" t="s">
        <v>31</v>
      </c>
      <c r="L1145" s="91">
        <v>4</v>
      </c>
      <c r="M1145" s="27">
        <f t="shared" si="47"/>
        <v>1248</v>
      </c>
      <c r="N1145" s="179"/>
      <c r="O1145" s="24" t="s">
        <v>32</v>
      </c>
      <c r="P1145" s="179"/>
      <c r="Q1145" s="179"/>
      <c r="R1145" s="179"/>
      <c r="S1145" s="179"/>
      <c r="T1145" s="179"/>
      <c r="U1145" s="179"/>
      <c r="V1145" s="179"/>
      <c r="W1145" s="179"/>
      <c r="X1145" s="179"/>
      <c r="Y1145" s="179"/>
      <c r="Z1145" s="179"/>
      <c r="AA1145" s="179"/>
      <c r="AB1145" s="179"/>
      <c r="AC1145" s="179"/>
      <c r="AD1145" s="179"/>
      <c r="AE1145" s="179"/>
      <c r="AF1145" s="179"/>
      <c r="AG1145" s="179"/>
      <c r="AH1145" s="179"/>
      <c r="AI1145" s="179"/>
      <c r="AJ1145" s="179"/>
      <c r="AK1145" s="179"/>
      <c r="AL1145" s="179"/>
      <c r="AM1145" s="179"/>
      <c r="AN1145" s="179"/>
      <c r="AO1145" s="179"/>
      <c r="AP1145" s="179"/>
      <c r="AQ1145" s="179"/>
      <c r="AR1145" s="179"/>
    </row>
    <row r="1146" s="276" customFormat="1" customHeight="1" spans="1:44">
      <c r="A1146" s="27">
        <v>1141</v>
      </c>
      <c r="B1146" s="27" t="s">
        <v>23</v>
      </c>
      <c r="C1146" s="27" t="s">
        <v>24</v>
      </c>
      <c r="D1146" s="27" t="s">
        <v>25</v>
      </c>
      <c r="E1146" s="27" t="s">
        <v>26</v>
      </c>
      <c r="F1146" s="91" t="s">
        <v>1142</v>
      </c>
      <c r="G1146" s="91" t="s">
        <v>1193</v>
      </c>
      <c r="H1146" s="91" t="s">
        <v>51</v>
      </c>
      <c r="I1146" s="91">
        <v>2</v>
      </c>
      <c r="J1146" s="91" t="s">
        <v>1144</v>
      </c>
      <c r="K1146" s="27" t="s">
        <v>31</v>
      </c>
      <c r="L1146" s="91">
        <v>2</v>
      </c>
      <c r="M1146" s="27">
        <f t="shared" si="47"/>
        <v>624</v>
      </c>
      <c r="N1146" s="179"/>
      <c r="O1146" s="24" t="s">
        <v>32</v>
      </c>
      <c r="P1146" s="179"/>
      <c r="Q1146" s="179"/>
      <c r="R1146" s="179"/>
      <c r="S1146" s="179"/>
      <c r="T1146" s="179"/>
      <c r="U1146" s="179"/>
      <c r="V1146" s="179"/>
      <c r="W1146" s="179"/>
      <c r="X1146" s="179"/>
      <c r="Y1146" s="179"/>
      <c r="Z1146" s="179"/>
      <c r="AA1146" s="179"/>
      <c r="AB1146" s="179"/>
      <c r="AC1146" s="179"/>
      <c r="AD1146" s="179"/>
      <c r="AE1146" s="179"/>
      <c r="AF1146" s="179"/>
      <c r="AG1146" s="179"/>
      <c r="AH1146" s="179"/>
      <c r="AI1146" s="179"/>
      <c r="AJ1146" s="179"/>
      <c r="AK1146" s="179"/>
      <c r="AL1146" s="179"/>
      <c r="AM1146" s="179"/>
      <c r="AN1146" s="179"/>
      <c r="AO1146" s="179"/>
      <c r="AP1146" s="179"/>
      <c r="AQ1146" s="179"/>
      <c r="AR1146" s="179"/>
    </row>
    <row r="1147" s="276" customFormat="1" customHeight="1" spans="1:44">
      <c r="A1147" s="27">
        <v>1142</v>
      </c>
      <c r="B1147" s="27" t="s">
        <v>23</v>
      </c>
      <c r="C1147" s="27" t="s">
        <v>24</v>
      </c>
      <c r="D1147" s="27" t="s">
        <v>25</v>
      </c>
      <c r="E1147" s="27" t="s">
        <v>26</v>
      </c>
      <c r="F1147" s="91" t="s">
        <v>1142</v>
      </c>
      <c r="G1147" s="91" t="s">
        <v>1194</v>
      </c>
      <c r="H1147" s="91" t="s">
        <v>51</v>
      </c>
      <c r="I1147" s="91">
        <v>1</v>
      </c>
      <c r="J1147" s="91" t="s">
        <v>1144</v>
      </c>
      <c r="K1147" s="27" t="s">
        <v>31</v>
      </c>
      <c r="L1147" s="91">
        <v>1</v>
      </c>
      <c r="M1147" s="27">
        <f t="shared" si="47"/>
        <v>312</v>
      </c>
      <c r="N1147" s="179"/>
      <c r="O1147" s="24" t="s">
        <v>32</v>
      </c>
      <c r="P1147" s="179"/>
      <c r="Q1147" s="179"/>
      <c r="R1147" s="179"/>
      <c r="S1147" s="179"/>
      <c r="T1147" s="179"/>
      <c r="U1147" s="179"/>
      <c r="V1147" s="179"/>
      <c r="W1147" s="179"/>
      <c r="X1147" s="179"/>
      <c r="Y1147" s="179"/>
      <c r="Z1147" s="179"/>
      <c r="AA1147" s="179"/>
      <c r="AB1147" s="179"/>
      <c r="AC1147" s="179"/>
      <c r="AD1147" s="179"/>
      <c r="AE1147" s="179"/>
      <c r="AF1147" s="179"/>
      <c r="AG1147" s="179"/>
      <c r="AH1147" s="179"/>
      <c r="AI1147" s="179"/>
      <c r="AJ1147" s="179"/>
      <c r="AK1147" s="179"/>
      <c r="AL1147" s="179"/>
      <c r="AM1147" s="179"/>
      <c r="AN1147" s="179"/>
      <c r="AO1147" s="179"/>
      <c r="AP1147" s="179"/>
      <c r="AQ1147" s="179"/>
      <c r="AR1147" s="179"/>
    </row>
    <row r="1148" s="276" customFormat="1" customHeight="1" spans="1:44">
      <c r="A1148" s="27">
        <v>1143</v>
      </c>
      <c r="B1148" s="27" t="s">
        <v>23</v>
      </c>
      <c r="C1148" s="27" t="s">
        <v>24</v>
      </c>
      <c r="D1148" s="27" t="s">
        <v>25</v>
      </c>
      <c r="E1148" s="27" t="s">
        <v>26</v>
      </c>
      <c r="F1148" s="91" t="s">
        <v>1142</v>
      </c>
      <c r="G1148" s="91" t="s">
        <v>1195</v>
      </c>
      <c r="H1148" s="91" t="s">
        <v>51</v>
      </c>
      <c r="I1148" s="91">
        <v>3</v>
      </c>
      <c r="J1148" s="91" t="s">
        <v>1144</v>
      </c>
      <c r="K1148" s="27" t="s">
        <v>31</v>
      </c>
      <c r="L1148" s="91">
        <v>3</v>
      </c>
      <c r="M1148" s="27">
        <f t="shared" si="47"/>
        <v>936</v>
      </c>
      <c r="N1148" s="179"/>
      <c r="O1148" s="24" t="s">
        <v>32</v>
      </c>
      <c r="P1148" s="179"/>
      <c r="Q1148" s="179"/>
      <c r="R1148" s="179"/>
      <c r="S1148" s="179"/>
      <c r="T1148" s="179"/>
      <c r="U1148" s="179"/>
      <c r="V1148" s="179"/>
      <c r="W1148" s="179"/>
      <c r="X1148" s="179"/>
      <c r="Y1148" s="179"/>
      <c r="Z1148" s="179"/>
      <c r="AA1148" s="179"/>
      <c r="AB1148" s="179"/>
      <c r="AC1148" s="179"/>
      <c r="AD1148" s="179"/>
      <c r="AE1148" s="179"/>
      <c r="AF1148" s="179"/>
      <c r="AG1148" s="179"/>
      <c r="AH1148" s="179"/>
      <c r="AI1148" s="179"/>
      <c r="AJ1148" s="179"/>
      <c r="AK1148" s="179"/>
      <c r="AL1148" s="179"/>
      <c r="AM1148" s="179"/>
      <c r="AN1148" s="179"/>
      <c r="AO1148" s="179"/>
      <c r="AP1148" s="179"/>
      <c r="AQ1148" s="179"/>
      <c r="AR1148" s="179"/>
    </row>
    <row r="1149" s="276" customFormat="1" customHeight="1" spans="1:44">
      <c r="A1149" s="27">
        <v>1144</v>
      </c>
      <c r="B1149" s="27" t="s">
        <v>23</v>
      </c>
      <c r="C1149" s="27" t="s">
        <v>24</v>
      </c>
      <c r="D1149" s="27" t="s">
        <v>25</v>
      </c>
      <c r="E1149" s="27" t="s">
        <v>26</v>
      </c>
      <c r="F1149" s="91" t="s">
        <v>1142</v>
      </c>
      <c r="G1149" s="91" t="s">
        <v>1196</v>
      </c>
      <c r="H1149" s="91" t="s">
        <v>51</v>
      </c>
      <c r="I1149" s="91">
        <v>4</v>
      </c>
      <c r="J1149" s="91" t="s">
        <v>1144</v>
      </c>
      <c r="K1149" s="27" t="s">
        <v>31</v>
      </c>
      <c r="L1149" s="91">
        <v>4</v>
      </c>
      <c r="M1149" s="27">
        <f t="shared" si="47"/>
        <v>1248</v>
      </c>
      <c r="N1149" s="179"/>
      <c r="O1149" s="24" t="s">
        <v>32</v>
      </c>
      <c r="P1149" s="179"/>
      <c r="Q1149" s="179"/>
      <c r="R1149" s="179"/>
      <c r="S1149" s="179"/>
      <c r="T1149" s="179"/>
      <c r="U1149" s="179"/>
      <c r="V1149" s="179"/>
      <c r="W1149" s="179"/>
      <c r="X1149" s="179"/>
      <c r="Y1149" s="179"/>
      <c r="Z1149" s="179"/>
      <c r="AA1149" s="179"/>
      <c r="AB1149" s="179"/>
      <c r="AC1149" s="179"/>
      <c r="AD1149" s="179"/>
      <c r="AE1149" s="179"/>
      <c r="AF1149" s="179"/>
      <c r="AG1149" s="179"/>
      <c r="AH1149" s="179"/>
      <c r="AI1149" s="179"/>
      <c r="AJ1149" s="179"/>
      <c r="AK1149" s="179"/>
      <c r="AL1149" s="179"/>
      <c r="AM1149" s="179"/>
      <c r="AN1149" s="179"/>
      <c r="AO1149" s="179"/>
      <c r="AP1149" s="179"/>
      <c r="AQ1149" s="179"/>
      <c r="AR1149" s="179"/>
    </row>
    <row r="1150" s="276" customFormat="1" customHeight="1" spans="1:44">
      <c r="A1150" s="27">
        <v>1145</v>
      </c>
      <c r="B1150" s="27" t="s">
        <v>23</v>
      </c>
      <c r="C1150" s="27" t="s">
        <v>24</v>
      </c>
      <c r="D1150" s="27" t="s">
        <v>25</v>
      </c>
      <c r="E1150" s="27" t="s">
        <v>26</v>
      </c>
      <c r="F1150" s="91" t="s">
        <v>1142</v>
      </c>
      <c r="G1150" s="91" t="s">
        <v>1197</v>
      </c>
      <c r="H1150" s="91" t="s">
        <v>51</v>
      </c>
      <c r="I1150" s="91">
        <v>2</v>
      </c>
      <c r="J1150" s="91" t="s">
        <v>1144</v>
      </c>
      <c r="K1150" s="27" t="s">
        <v>31</v>
      </c>
      <c r="L1150" s="91">
        <v>2</v>
      </c>
      <c r="M1150" s="27">
        <f t="shared" si="47"/>
        <v>624</v>
      </c>
      <c r="N1150" s="179"/>
      <c r="O1150" s="24" t="s">
        <v>32</v>
      </c>
      <c r="P1150" s="179"/>
      <c r="Q1150" s="179"/>
      <c r="R1150" s="179"/>
      <c r="S1150" s="179"/>
      <c r="T1150" s="179"/>
      <c r="U1150" s="179"/>
      <c r="V1150" s="179"/>
      <c r="W1150" s="179"/>
      <c r="X1150" s="179"/>
      <c r="Y1150" s="179"/>
      <c r="Z1150" s="179"/>
      <c r="AA1150" s="179"/>
      <c r="AB1150" s="179"/>
      <c r="AC1150" s="179"/>
      <c r="AD1150" s="179"/>
      <c r="AE1150" s="179"/>
      <c r="AF1150" s="179"/>
      <c r="AG1150" s="179"/>
      <c r="AH1150" s="179"/>
      <c r="AI1150" s="179"/>
      <c r="AJ1150" s="179"/>
      <c r="AK1150" s="179"/>
      <c r="AL1150" s="179"/>
      <c r="AM1150" s="179"/>
      <c r="AN1150" s="179"/>
      <c r="AO1150" s="179"/>
      <c r="AP1150" s="179"/>
      <c r="AQ1150" s="179"/>
      <c r="AR1150" s="179"/>
    </row>
    <row r="1151" s="276" customFormat="1" customHeight="1" spans="1:44">
      <c r="A1151" s="27">
        <v>1146</v>
      </c>
      <c r="B1151" s="27" t="s">
        <v>23</v>
      </c>
      <c r="C1151" s="27" t="s">
        <v>24</v>
      </c>
      <c r="D1151" s="27" t="s">
        <v>25</v>
      </c>
      <c r="E1151" s="27" t="s">
        <v>26</v>
      </c>
      <c r="F1151" s="91" t="s">
        <v>1142</v>
      </c>
      <c r="G1151" s="91" t="s">
        <v>1198</v>
      </c>
      <c r="H1151" s="91" t="s">
        <v>51</v>
      </c>
      <c r="I1151" s="91">
        <v>5</v>
      </c>
      <c r="J1151" s="91" t="s">
        <v>1144</v>
      </c>
      <c r="K1151" s="27" t="s">
        <v>31</v>
      </c>
      <c r="L1151" s="91">
        <v>5</v>
      </c>
      <c r="M1151" s="27">
        <f t="shared" si="47"/>
        <v>1560</v>
      </c>
      <c r="N1151" s="179"/>
      <c r="O1151" s="24" t="s">
        <v>32</v>
      </c>
      <c r="P1151" s="179"/>
      <c r="Q1151" s="179"/>
      <c r="R1151" s="179"/>
      <c r="S1151" s="179"/>
      <c r="T1151" s="179"/>
      <c r="U1151" s="179"/>
      <c r="V1151" s="179"/>
      <c r="W1151" s="179"/>
      <c r="X1151" s="179"/>
      <c r="Y1151" s="179"/>
      <c r="Z1151" s="179"/>
      <c r="AA1151" s="179"/>
      <c r="AB1151" s="179"/>
      <c r="AC1151" s="179"/>
      <c r="AD1151" s="179"/>
      <c r="AE1151" s="179"/>
      <c r="AF1151" s="179"/>
      <c r="AG1151" s="179"/>
      <c r="AH1151" s="179"/>
      <c r="AI1151" s="179"/>
      <c r="AJ1151" s="179"/>
      <c r="AK1151" s="179"/>
      <c r="AL1151" s="179"/>
      <c r="AM1151" s="179"/>
      <c r="AN1151" s="179"/>
      <c r="AO1151" s="179"/>
      <c r="AP1151" s="179"/>
      <c r="AQ1151" s="179"/>
      <c r="AR1151" s="179"/>
    </row>
    <row r="1152" s="276" customFormat="1" customHeight="1" spans="1:44">
      <c r="A1152" s="27">
        <v>1147</v>
      </c>
      <c r="B1152" s="27" t="s">
        <v>23</v>
      </c>
      <c r="C1152" s="27" t="s">
        <v>24</v>
      </c>
      <c r="D1152" s="27" t="s">
        <v>25</v>
      </c>
      <c r="E1152" s="27" t="s">
        <v>26</v>
      </c>
      <c r="F1152" s="91" t="s">
        <v>1142</v>
      </c>
      <c r="G1152" s="91" t="s">
        <v>1199</v>
      </c>
      <c r="H1152" s="91" t="s">
        <v>51</v>
      </c>
      <c r="I1152" s="91">
        <v>2</v>
      </c>
      <c r="J1152" s="91" t="s">
        <v>1144</v>
      </c>
      <c r="K1152" s="27" t="s">
        <v>31</v>
      </c>
      <c r="L1152" s="91">
        <v>2</v>
      </c>
      <c r="M1152" s="27">
        <f t="shared" si="47"/>
        <v>624</v>
      </c>
      <c r="N1152" s="179"/>
      <c r="O1152" s="24" t="s">
        <v>32</v>
      </c>
      <c r="P1152" s="179"/>
      <c r="Q1152" s="179"/>
      <c r="R1152" s="179"/>
      <c r="S1152" s="179"/>
      <c r="T1152" s="179"/>
      <c r="U1152" s="179"/>
      <c r="V1152" s="179"/>
      <c r="W1152" s="179"/>
      <c r="X1152" s="179"/>
      <c r="Y1152" s="179"/>
      <c r="Z1152" s="179"/>
      <c r="AA1152" s="179"/>
      <c r="AB1152" s="179"/>
      <c r="AC1152" s="179"/>
      <c r="AD1152" s="179"/>
      <c r="AE1152" s="179"/>
      <c r="AF1152" s="179"/>
      <c r="AG1152" s="179"/>
      <c r="AH1152" s="179"/>
      <c r="AI1152" s="179"/>
      <c r="AJ1152" s="179"/>
      <c r="AK1152" s="179"/>
      <c r="AL1152" s="179"/>
      <c r="AM1152" s="179"/>
      <c r="AN1152" s="179"/>
      <c r="AO1152" s="179"/>
      <c r="AP1152" s="179"/>
      <c r="AQ1152" s="179"/>
      <c r="AR1152" s="179"/>
    </row>
    <row r="1153" s="276" customFormat="1" customHeight="1" spans="1:44">
      <c r="A1153" s="27">
        <v>1148</v>
      </c>
      <c r="B1153" s="27" t="s">
        <v>23</v>
      </c>
      <c r="C1153" s="27" t="s">
        <v>24</v>
      </c>
      <c r="D1153" s="27" t="s">
        <v>25</v>
      </c>
      <c r="E1153" s="27" t="s">
        <v>26</v>
      </c>
      <c r="F1153" s="91" t="s">
        <v>1142</v>
      </c>
      <c r="G1153" s="91" t="s">
        <v>1200</v>
      </c>
      <c r="H1153" s="91" t="s">
        <v>51</v>
      </c>
      <c r="I1153" s="91">
        <v>2</v>
      </c>
      <c r="J1153" s="91" t="s">
        <v>1144</v>
      </c>
      <c r="K1153" s="27" t="s">
        <v>31</v>
      </c>
      <c r="L1153" s="91">
        <v>2</v>
      </c>
      <c r="M1153" s="27">
        <f t="shared" si="47"/>
        <v>624</v>
      </c>
      <c r="N1153" s="179"/>
      <c r="O1153" s="24" t="s">
        <v>32</v>
      </c>
      <c r="P1153" s="179"/>
      <c r="Q1153" s="179"/>
      <c r="R1153" s="179"/>
      <c r="S1153" s="179"/>
      <c r="T1153" s="179"/>
      <c r="U1153" s="179"/>
      <c r="V1153" s="179"/>
      <c r="W1153" s="179"/>
      <c r="X1153" s="179"/>
      <c r="Y1153" s="179"/>
      <c r="Z1153" s="179"/>
      <c r="AA1153" s="179"/>
      <c r="AB1153" s="179"/>
      <c r="AC1153" s="179"/>
      <c r="AD1153" s="179"/>
      <c r="AE1153" s="179"/>
      <c r="AF1153" s="179"/>
      <c r="AG1153" s="179"/>
      <c r="AH1153" s="179"/>
      <c r="AI1153" s="179"/>
      <c r="AJ1153" s="179"/>
      <c r="AK1153" s="179"/>
      <c r="AL1153" s="179"/>
      <c r="AM1153" s="179"/>
      <c r="AN1153" s="179"/>
      <c r="AO1153" s="179"/>
      <c r="AP1153" s="179"/>
      <c r="AQ1153" s="179"/>
      <c r="AR1153" s="179"/>
    </row>
    <row r="1154" s="276" customFormat="1" customHeight="1" spans="1:44">
      <c r="A1154" s="27">
        <v>1149</v>
      </c>
      <c r="B1154" s="27" t="s">
        <v>23</v>
      </c>
      <c r="C1154" s="27" t="s">
        <v>24</v>
      </c>
      <c r="D1154" s="27" t="s">
        <v>25</v>
      </c>
      <c r="E1154" s="27" t="s">
        <v>26</v>
      </c>
      <c r="F1154" s="91" t="s">
        <v>1142</v>
      </c>
      <c r="G1154" s="91" t="s">
        <v>1201</v>
      </c>
      <c r="H1154" s="91" t="s">
        <v>51</v>
      </c>
      <c r="I1154" s="91">
        <v>4</v>
      </c>
      <c r="J1154" s="91" t="s">
        <v>1144</v>
      </c>
      <c r="K1154" s="27" t="s">
        <v>31</v>
      </c>
      <c r="L1154" s="91">
        <v>4</v>
      </c>
      <c r="M1154" s="27">
        <f t="shared" si="47"/>
        <v>1248</v>
      </c>
      <c r="N1154" s="179"/>
      <c r="O1154" s="24" t="s">
        <v>32</v>
      </c>
      <c r="P1154" s="179"/>
      <c r="Q1154" s="179"/>
      <c r="R1154" s="179"/>
      <c r="S1154" s="179"/>
      <c r="T1154" s="179"/>
      <c r="U1154" s="179"/>
      <c r="V1154" s="179"/>
      <c r="W1154" s="179"/>
      <c r="X1154" s="179"/>
      <c r="Y1154" s="179"/>
      <c r="Z1154" s="179"/>
      <c r="AA1154" s="179"/>
      <c r="AB1154" s="179"/>
      <c r="AC1154" s="179"/>
      <c r="AD1154" s="179"/>
      <c r="AE1154" s="179"/>
      <c r="AF1154" s="179"/>
      <c r="AG1154" s="179"/>
      <c r="AH1154" s="179"/>
      <c r="AI1154" s="179"/>
      <c r="AJ1154" s="179"/>
      <c r="AK1154" s="179"/>
      <c r="AL1154" s="179"/>
      <c r="AM1154" s="179"/>
      <c r="AN1154" s="179"/>
      <c r="AO1154" s="179"/>
      <c r="AP1154" s="179"/>
      <c r="AQ1154" s="179"/>
      <c r="AR1154" s="179"/>
    </row>
    <row r="1155" s="276" customFormat="1" customHeight="1" spans="1:44">
      <c r="A1155" s="27">
        <v>1150</v>
      </c>
      <c r="B1155" s="27" t="s">
        <v>23</v>
      </c>
      <c r="C1155" s="27" t="s">
        <v>24</v>
      </c>
      <c r="D1155" s="27" t="s">
        <v>25</v>
      </c>
      <c r="E1155" s="27" t="s">
        <v>26</v>
      </c>
      <c r="F1155" s="91" t="s">
        <v>1142</v>
      </c>
      <c r="G1155" s="91" t="s">
        <v>1202</v>
      </c>
      <c r="H1155" s="91" t="s">
        <v>51</v>
      </c>
      <c r="I1155" s="91">
        <v>2</v>
      </c>
      <c r="J1155" s="91" t="s">
        <v>1144</v>
      </c>
      <c r="K1155" s="27" t="s">
        <v>31</v>
      </c>
      <c r="L1155" s="91">
        <v>2</v>
      </c>
      <c r="M1155" s="27">
        <f t="shared" si="47"/>
        <v>624</v>
      </c>
      <c r="N1155" s="179"/>
      <c r="O1155" s="24" t="s">
        <v>32</v>
      </c>
      <c r="P1155" s="179"/>
      <c r="Q1155" s="179"/>
      <c r="R1155" s="179"/>
      <c r="S1155" s="179"/>
      <c r="T1155" s="179"/>
      <c r="U1155" s="179"/>
      <c r="V1155" s="179"/>
      <c r="W1155" s="179"/>
      <c r="X1155" s="179"/>
      <c r="Y1155" s="179"/>
      <c r="Z1155" s="179"/>
      <c r="AA1155" s="179"/>
      <c r="AB1155" s="179"/>
      <c r="AC1155" s="179"/>
      <c r="AD1155" s="179"/>
      <c r="AE1155" s="179"/>
      <c r="AF1155" s="179"/>
      <c r="AG1155" s="179"/>
      <c r="AH1155" s="179"/>
      <c r="AI1155" s="179"/>
      <c r="AJ1155" s="179"/>
      <c r="AK1155" s="179"/>
      <c r="AL1155" s="179"/>
      <c r="AM1155" s="179"/>
      <c r="AN1155" s="179"/>
      <c r="AO1155" s="179"/>
      <c r="AP1155" s="179"/>
      <c r="AQ1155" s="179"/>
      <c r="AR1155" s="179"/>
    </row>
    <row r="1156" s="276" customFormat="1" customHeight="1" spans="1:44">
      <c r="A1156" s="27">
        <v>1151</v>
      </c>
      <c r="B1156" s="27" t="s">
        <v>23</v>
      </c>
      <c r="C1156" s="27" t="s">
        <v>24</v>
      </c>
      <c r="D1156" s="27" t="s">
        <v>25</v>
      </c>
      <c r="E1156" s="27" t="s">
        <v>26</v>
      </c>
      <c r="F1156" s="91" t="s">
        <v>1142</v>
      </c>
      <c r="G1156" s="91" t="s">
        <v>1203</v>
      </c>
      <c r="H1156" s="91" t="s">
        <v>51</v>
      </c>
      <c r="I1156" s="91">
        <v>5</v>
      </c>
      <c r="J1156" s="91" t="s">
        <v>1144</v>
      </c>
      <c r="K1156" s="27" t="s">
        <v>31</v>
      </c>
      <c r="L1156" s="91">
        <v>5</v>
      </c>
      <c r="M1156" s="27">
        <f t="shared" si="47"/>
        <v>1560</v>
      </c>
      <c r="N1156" s="179"/>
      <c r="O1156" s="24" t="s">
        <v>32</v>
      </c>
      <c r="P1156" s="179"/>
      <c r="Q1156" s="179"/>
      <c r="R1156" s="179"/>
      <c r="S1156" s="179"/>
      <c r="T1156" s="179"/>
      <c r="U1156" s="179"/>
      <c r="V1156" s="179"/>
      <c r="W1156" s="179"/>
      <c r="X1156" s="179"/>
      <c r="Y1156" s="179"/>
      <c r="Z1156" s="179"/>
      <c r="AA1156" s="179"/>
      <c r="AB1156" s="179"/>
      <c r="AC1156" s="179"/>
      <c r="AD1156" s="179"/>
      <c r="AE1156" s="179"/>
      <c r="AF1156" s="179"/>
      <c r="AG1156" s="179"/>
      <c r="AH1156" s="179"/>
      <c r="AI1156" s="179"/>
      <c r="AJ1156" s="179"/>
      <c r="AK1156" s="179"/>
      <c r="AL1156" s="179"/>
      <c r="AM1156" s="179"/>
      <c r="AN1156" s="179"/>
      <c r="AO1156" s="179"/>
      <c r="AP1156" s="179"/>
      <c r="AQ1156" s="179"/>
      <c r="AR1156" s="179"/>
    </row>
    <row r="1157" s="276" customFormat="1" customHeight="1" spans="1:44">
      <c r="A1157" s="27">
        <v>1152</v>
      </c>
      <c r="B1157" s="27" t="s">
        <v>23</v>
      </c>
      <c r="C1157" s="27" t="s">
        <v>24</v>
      </c>
      <c r="D1157" s="27" t="s">
        <v>25</v>
      </c>
      <c r="E1157" s="27" t="s">
        <v>26</v>
      </c>
      <c r="F1157" s="91" t="s">
        <v>1142</v>
      </c>
      <c r="G1157" s="91" t="s">
        <v>1204</v>
      </c>
      <c r="H1157" s="91" t="s">
        <v>51</v>
      </c>
      <c r="I1157" s="91">
        <v>2</v>
      </c>
      <c r="J1157" s="91" t="s">
        <v>1144</v>
      </c>
      <c r="K1157" s="27" t="s">
        <v>31</v>
      </c>
      <c r="L1157" s="91">
        <v>2</v>
      </c>
      <c r="M1157" s="27">
        <f t="shared" si="47"/>
        <v>624</v>
      </c>
      <c r="N1157" s="179"/>
      <c r="O1157" s="24" t="s">
        <v>32</v>
      </c>
      <c r="P1157" s="179"/>
      <c r="Q1157" s="179"/>
      <c r="R1157" s="179"/>
      <c r="S1157" s="179"/>
      <c r="T1157" s="179"/>
      <c r="U1157" s="179"/>
      <c r="V1157" s="179"/>
      <c r="W1157" s="179"/>
      <c r="X1157" s="179"/>
      <c r="Y1157" s="179"/>
      <c r="Z1157" s="179"/>
      <c r="AA1157" s="179"/>
      <c r="AB1157" s="179"/>
      <c r="AC1157" s="179"/>
      <c r="AD1157" s="179"/>
      <c r="AE1157" s="179"/>
      <c r="AF1157" s="179"/>
      <c r="AG1157" s="179"/>
      <c r="AH1157" s="179"/>
      <c r="AI1157" s="179"/>
      <c r="AJ1157" s="179"/>
      <c r="AK1157" s="179"/>
      <c r="AL1157" s="179"/>
      <c r="AM1157" s="179"/>
      <c r="AN1157" s="179"/>
      <c r="AO1157" s="179"/>
      <c r="AP1157" s="179"/>
      <c r="AQ1157" s="179"/>
      <c r="AR1157" s="179"/>
    </row>
    <row r="1158" s="276" customFormat="1" customHeight="1" spans="1:44">
      <c r="A1158" s="27">
        <v>1153</v>
      </c>
      <c r="B1158" s="27" t="s">
        <v>23</v>
      </c>
      <c r="C1158" s="27" t="s">
        <v>24</v>
      </c>
      <c r="D1158" s="27" t="s">
        <v>25</v>
      </c>
      <c r="E1158" s="27" t="s">
        <v>26</v>
      </c>
      <c r="F1158" s="91" t="s">
        <v>1142</v>
      </c>
      <c r="G1158" s="91" t="s">
        <v>838</v>
      </c>
      <c r="H1158" s="91" t="s">
        <v>51</v>
      </c>
      <c r="I1158" s="91">
        <v>7</v>
      </c>
      <c r="J1158" s="91" t="s">
        <v>1144</v>
      </c>
      <c r="K1158" s="27" t="s">
        <v>31</v>
      </c>
      <c r="L1158" s="91">
        <v>7</v>
      </c>
      <c r="M1158" s="27">
        <f t="shared" si="47"/>
        <v>2184</v>
      </c>
      <c r="N1158" s="179"/>
      <c r="O1158" s="24" t="s">
        <v>32</v>
      </c>
      <c r="P1158" s="179"/>
      <c r="Q1158" s="179"/>
      <c r="R1158" s="179"/>
      <c r="S1158" s="179"/>
      <c r="T1158" s="179"/>
      <c r="U1158" s="179"/>
      <c r="V1158" s="179"/>
      <c r="W1158" s="179"/>
      <c r="X1158" s="179"/>
      <c r="Y1158" s="179"/>
      <c r="Z1158" s="179"/>
      <c r="AA1158" s="179"/>
      <c r="AB1158" s="179"/>
      <c r="AC1158" s="179"/>
      <c r="AD1158" s="179"/>
      <c r="AE1158" s="179"/>
      <c r="AF1158" s="179"/>
      <c r="AG1158" s="179"/>
      <c r="AH1158" s="179"/>
      <c r="AI1158" s="179"/>
      <c r="AJ1158" s="179"/>
      <c r="AK1158" s="179"/>
      <c r="AL1158" s="179"/>
      <c r="AM1158" s="179"/>
      <c r="AN1158" s="179"/>
      <c r="AO1158" s="179"/>
      <c r="AP1158" s="179"/>
      <c r="AQ1158" s="179"/>
      <c r="AR1158" s="179"/>
    </row>
    <row r="1159" s="276" customFormat="1" customHeight="1" spans="1:44">
      <c r="A1159" s="27">
        <v>1154</v>
      </c>
      <c r="B1159" s="27" t="s">
        <v>23</v>
      </c>
      <c r="C1159" s="27" t="s">
        <v>24</v>
      </c>
      <c r="D1159" s="27" t="s">
        <v>25</v>
      </c>
      <c r="E1159" s="27" t="s">
        <v>26</v>
      </c>
      <c r="F1159" s="91" t="s">
        <v>1142</v>
      </c>
      <c r="G1159" s="91" t="s">
        <v>1205</v>
      </c>
      <c r="H1159" s="91" t="s">
        <v>51</v>
      </c>
      <c r="I1159" s="91">
        <v>3</v>
      </c>
      <c r="J1159" s="91" t="s">
        <v>1144</v>
      </c>
      <c r="K1159" s="27" t="s">
        <v>31</v>
      </c>
      <c r="L1159" s="91">
        <v>3</v>
      </c>
      <c r="M1159" s="27">
        <f t="shared" si="47"/>
        <v>936</v>
      </c>
      <c r="N1159" s="179"/>
      <c r="O1159" s="24" t="s">
        <v>32</v>
      </c>
      <c r="P1159" s="179"/>
      <c r="Q1159" s="179"/>
      <c r="R1159" s="179"/>
      <c r="S1159" s="179"/>
      <c r="T1159" s="179"/>
      <c r="U1159" s="179"/>
      <c r="V1159" s="179"/>
      <c r="W1159" s="179"/>
      <c r="X1159" s="179"/>
      <c r="Y1159" s="179"/>
      <c r="Z1159" s="179"/>
      <c r="AA1159" s="179"/>
      <c r="AB1159" s="179"/>
      <c r="AC1159" s="179"/>
      <c r="AD1159" s="179"/>
      <c r="AE1159" s="179"/>
      <c r="AF1159" s="179"/>
      <c r="AG1159" s="179"/>
      <c r="AH1159" s="179"/>
      <c r="AI1159" s="179"/>
      <c r="AJ1159" s="179"/>
      <c r="AK1159" s="179"/>
      <c r="AL1159" s="179"/>
      <c r="AM1159" s="179"/>
      <c r="AN1159" s="179"/>
      <c r="AO1159" s="179"/>
      <c r="AP1159" s="179"/>
      <c r="AQ1159" s="179"/>
      <c r="AR1159" s="179"/>
    </row>
    <row r="1160" s="277" customFormat="1" customHeight="1" spans="1:44">
      <c r="A1160" s="27">
        <v>1155</v>
      </c>
      <c r="B1160" s="27" t="s">
        <v>23</v>
      </c>
      <c r="C1160" s="27" t="s">
        <v>24</v>
      </c>
      <c r="D1160" s="27" t="s">
        <v>25</v>
      </c>
      <c r="E1160" s="27" t="s">
        <v>26</v>
      </c>
      <c r="F1160" s="91" t="s">
        <v>1142</v>
      </c>
      <c r="G1160" s="91" t="s">
        <v>1206</v>
      </c>
      <c r="H1160" s="91" t="s">
        <v>51</v>
      </c>
      <c r="I1160" s="91">
        <v>5</v>
      </c>
      <c r="J1160" s="91" t="s">
        <v>1144</v>
      </c>
      <c r="K1160" s="27" t="s">
        <v>31</v>
      </c>
      <c r="L1160" s="91">
        <v>5</v>
      </c>
      <c r="M1160" s="27">
        <f t="shared" si="47"/>
        <v>1560</v>
      </c>
      <c r="N1160" s="179"/>
      <c r="O1160" s="24" t="s">
        <v>32</v>
      </c>
      <c r="P1160" s="179"/>
      <c r="Q1160" s="179"/>
      <c r="R1160" s="179"/>
      <c r="S1160" s="179"/>
      <c r="T1160" s="179"/>
      <c r="U1160" s="179"/>
      <c r="V1160" s="179"/>
      <c r="W1160" s="179"/>
      <c r="X1160" s="179"/>
      <c r="Y1160" s="179"/>
      <c r="Z1160" s="179"/>
      <c r="AA1160" s="179"/>
      <c r="AB1160" s="179"/>
      <c r="AC1160" s="179"/>
      <c r="AD1160" s="179"/>
      <c r="AE1160" s="179"/>
      <c r="AF1160" s="179"/>
      <c r="AG1160" s="179"/>
      <c r="AH1160" s="179"/>
      <c r="AI1160" s="179"/>
      <c r="AJ1160" s="179"/>
      <c r="AK1160" s="179"/>
      <c r="AL1160" s="179"/>
      <c r="AM1160" s="179"/>
      <c r="AN1160" s="179"/>
      <c r="AO1160" s="179"/>
      <c r="AP1160" s="179"/>
      <c r="AQ1160" s="179"/>
      <c r="AR1160" s="179"/>
    </row>
    <row r="1161" s="276" customFormat="1" customHeight="1" spans="1:44">
      <c r="A1161" s="27">
        <v>1156</v>
      </c>
      <c r="B1161" s="27" t="s">
        <v>23</v>
      </c>
      <c r="C1161" s="27" t="s">
        <v>24</v>
      </c>
      <c r="D1161" s="27" t="s">
        <v>25</v>
      </c>
      <c r="E1161" s="27" t="s">
        <v>26</v>
      </c>
      <c r="F1161" s="91" t="s">
        <v>1142</v>
      </c>
      <c r="G1161" s="91" t="s">
        <v>1207</v>
      </c>
      <c r="H1161" s="91" t="s">
        <v>51</v>
      </c>
      <c r="I1161" s="91">
        <v>3</v>
      </c>
      <c r="J1161" s="91" t="s">
        <v>1144</v>
      </c>
      <c r="K1161" s="27" t="s">
        <v>31</v>
      </c>
      <c r="L1161" s="91">
        <v>3</v>
      </c>
      <c r="M1161" s="27">
        <f t="shared" si="47"/>
        <v>936</v>
      </c>
      <c r="N1161" s="179"/>
      <c r="O1161" s="24" t="s">
        <v>32</v>
      </c>
      <c r="P1161" s="179"/>
      <c r="Q1161" s="179"/>
      <c r="R1161" s="179"/>
      <c r="S1161" s="179"/>
      <c r="T1161" s="179"/>
      <c r="U1161" s="179"/>
      <c r="V1161" s="179"/>
      <c r="W1161" s="179"/>
      <c r="X1161" s="179"/>
      <c r="Y1161" s="179"/>
      <c r="Z1161" s="179"/>
      <c r="AA1161" s="179"/>
      <c r="AB1161" s="179"/>
      <c r="AC1161" s="179"/>
      <c r="AD1161" s="179"/>
      <c r="AE1161" s="179"/>
      <c r="AF1161" s="179"/>
      <c r="AG1161" s="179"/>
      <c r="AH1161" s="179"/>
      <c r="AI1161" s="179"/>
      <c r="AJ1161" s="179"/>
      <c r="AK1161" s="179"/>
      <c r="AL1161" s="179"/>
      <c r="AM1161" s="179"/>
      <c r="AN1161" s="179"/>
      <c r="AO1161" s="179"/>
      <c r="AP1161" s="179"/>
      <c r="AQ1161" s="179"/>
      <c r="AR1161" s="179"/>
    </row>
    <row r="1162" s="276" customFormat="1" customHeight="1" spans="1:44">
      <c r="A1162" s="27">
        <v>1157</v>
      </c>
      <c r="B1162" s="27" t="s">
        <v>23</v>
      </c>
      <c r="C1162" s="27" t="s">
        <v>24</v>
      </c>
      <c r="D1162" s="27" t="s">
        <v>25</v>
      </c>
      <c r="E1162" s="27" t="s">
        <v>26</v>
      </c>
      <c r="F1162" s="91" t="s">
        <v>1142</v>
      </c>
      <c r="G1162" s="91" t="s">
        <v>1208</v>
      </c>
      <c r="H1162" s="91" t="s">
        <v>51</v>
      </c>
      <c r="I1162" s="91">
        <v>1</v>
      </c>
      <c r="J1162" s="91" t="s">
        <v>1144</v>
      </c>
      <c r="K1162" s="27" t="s">
        <v>31</v>
      </c>
      <c r="L1162" s="91">
        <v>1</v>
      </c>
      <c r="M1162" s="27">
        <f t="shared" si="47"/>
        <v>312</v>
      </c>
      <c r="N1162" s="179"/>
      <c r="O1162" s="24" t="s">
        <v>32</v>
      </c>
      <c r="P1162" s="179"/>
      <c r="Q1162" s="179"/>
      <c r="R1162" s="179"/>
      <c r="S1162" s="179"/>
      <c r="T1162" s="179"/>
      <c r="U1162" s="179"/>
      <c r="V1162" s="179"/>
      <c r="W1162" s="179"/>
      <c r="X1162" s="179"/>
      <c r="Y1162" s="179"/>
      <c r="Z1162" s="179"/>
      <c r="AA1162" s="179"/>
      <c r="AB1162" s="179"/>
      <c r="AC1162" s="179"/>
      <c r="AD1162" s="179"/>
      <c r="AE1162" s="179"/>
      <c r="AF1162" s="179"/>
      <c r="AG1162" s="179"/>
      <c r="AH1162" s="179"/>
      <c r="AI1162" s="179"/>
      <c r="AJ1162" s="179"/>
      <c r="AK1162" s="179"/>
      <c r="AL1162" s="179"/>
      <c r="AM1162" s="179"/>
      <c r="AN1162" s="179"/>
      <c r="AO1162" s="179"/>
      <c r="AP1162" s="179"/>
      <c r="AQ1162" s="179"/>
      <c r="AR1162" s="179"/>
    </row>
    <row r="1163" s="276" customFormat="1" customHeight="1" spans="1:44">
      <c r="A1163" s="27">
        <v>1158</v>
      </c>
      <c r="B1163" s="27" t="s">
        <v>23</v>
      </c>
      <c r="C1163" s="27" t="s">
        <v>24</v>
      </c>
      <c r="D1163" s="27" t="s">
        <v>25</v>
      </c>
      <c r="E1163" s="27" t="s">
        <v>26</v>
      </c>
      <c r="F1163" s="91" t="s">
        <v>1142</v>
      </c>
      <c r="G1163" s="91" t="s">
        <v>1209</v>
      </c>
      <c r="H1163" s="91" t="s">
        <v>51</v>
      </c>
      <c r="I1163" s="91">
        <v>1</v>
      </c>
      <c r="J1163" s="91" t="s">
        <v>1144</v>
      </c>
      <c r="K1163" s="27" t="s">
        <v>31</v>
      </c>
      <c r="L1163" s="91">
        <v>1</v>
      </c>
      <c r="M1163" s="27">
        <f t="shared" si="47"/>
        <v>312</v>
      </c>
      <c r="N1163" s="179"/>
      <c r="O1163" s="24" t="s">
        <v>32</v>
      </c>
      <c r="P1163" s="179"/>
      <c r="Q1163" s="179"/>
      <c r="R1163" s="179"/>
      <c r="S1163" s="179"/>
      <c r="T1163" s="179"/>
      <c r="U1163" s="179"/>
      <c r="V1163" s="179"/>
      <c r="W1163" s="179"/>
      <c r="X1163" s="179"/>
      <c r="Y1163" s="179"/>
      <c r="Z1163" s="179"/>
      <c r="AA1163" s="179"/>
      <c r="AB1163" s="179"/>
      <c r="AC1163" s="179"/>
      <c r="AD1163" s="179"/>
      <c r="AE1163" s="179"/>
      <c r="AF1163" s="179"/>
      <c r="AG1163" s="179"/>
      <c r="AH1163" s="179"/>
      <c r="AI1163" s="179"/>
      <c r="AJ1163" s="179"/>
      <c r="AK1163" s="179"/>
      <c r="AL1163" s="179"/>
      <c r="AM1163" s="179"/>
      <c r="AN1163" s="179"/>
      <c r="AO1163" s="179"/>
      <c r="AP1163" s="179"/>
      <c r="AQ1163" s="179"/>
      <c r="AR1163" s="179"/>
    </row>
    <row r="1164" s="276" customFormat="1" customHeight="1" spans="1:44">
      <c r="A1164" s="27">
        <v>1159</v>
      </c>
      <c r="B1164" s="27" t="s">
        <v>23</v>
      </c>
      <c r="C1164" s="27" t="s">
        <v>24</v>
      </c>
      <c r="D1164" s="27" t="s">
        <v>25</v>
      </c>
      <c r="E1164" s="27" t="s">
        <v>26</v>
      </c>
      <c r="F1164" s="91" t="s">
        <v>1142</v>
      </c>
      <c r="G1164" s="91" t="s">
        <v>1210</v>
      </c>
      <c r="H1164" s="91" t="s">
        <v>51</v>
      </c>
      <c r="I1164" s="91">
        <v>1</v>
      </c>
      <c r="J1164" s="91" t="s">
        <v>1144</v>
      </c>
      <c r="K1164" s="27" t="s">
        <v>31</v>
      </c>
      <c r="L1164" s="91">
        <v>1</v>
      </c>
      <c r="M1164" s="27">
        <f t="shared" si="47"/>
        <v>312</v>
      </c>
      <c r="N1164" s="179"/>
      <c r="O1164" s="24" t="s">
        <v>32</v>
      </c>
      <c r="P1164" s="179"/>
      <c r="Q1164" s="179"/>
      <c r="R1164" s="179"/>
      <c r="S1164" s="179"/>
      <c r="T1164" s="179"/>
      <c r="U1164" s="179"/>
      <c r="V1164" s="179"/>
      <c r="W1164" s="179"/>
      <c r="X1164" s="179"/>
      <c r="Y1164" s="179"/>
      <c r="Z1164" s="179"/>
      <c r="AA1164" s="179"/>
      <c r="AB1164" s="179"/>
      <c r="AC1164" s="179"/>
      <c r="AD1164" s="179"/>
      <c r="AE1164" s="179"/>
      <c r="AF1164" s="179"/>
      <c r="AG1164" s="179"/>
      <c r="AH1164" s="179"/>
      <c r="AI1164" s="179"/>
      <c r="AJ1164" s="179"/>
      <c r="AK1164" s="179"/>
      <c r="AL1164" s="179"/>
      <c r="AM1164" s="179"/>
      <c r="AN1164" s="179"/>
      <c r="AO1164" s="179"/>
      <c r="AP1164" s="179"/>
      <c r="AQ1164" s="179"/>
      <c r="AR1164" s="179"/>
    </row>
    <row r="1165" s="276" customFormat="1" customHeight="1" spans="1:44">
      <c r="A1165" s="27">
        <v>1160</v>
      </c>
      <c r="B1165" s="27" t="s">
        <v>23</v>
      </c>
      <c r="C1165" s="27" t="s">
        <v>24</v>
      </c>
      <c r="D1165" s="27" t="s">
        <v>25</v>
      </c>
      <c r="E1165" s="27" t="s">
        <v>26</v>
      </c>
      <c r="F1165" s="91" t="s">
        <v>1142</v>
      </c>
      <c r="G1165" s="91" t="s">
        <v>1211</v>
      </c>
      <c r="H1165" s="91" t="s">
        <v>51</v>
      </c>
      <c r="I1165" s="91">
        <v>1</v>
      </c>
      <c r="J1165" s="91" t="s">
        <v>1144</v>
      </c>
      <c r="K1165" s="27" t="s">
        <v>31</v>
      </c>
      <c r="L1165" s="91">
        <v>1</v>
      </c>
      <c r="M1165" s="27">
        <f t="shared" si="47"/>
        <v>312</v>
      </c>
      <c r="N1165" s="179"/>
      <c r="O1165" s="24" t="s">
        <v>32</v>
      </c>
      <c r="P1165" s="179"/>
      <c r="Q1165" s="179"/>
      <c r="R1165" s="179"/>
      <c r="S1165" s="179"/>
      <c r="T1165" s="179"/>
      <c r="U1165" s="179"/>
      <c r="V1165" s="179"/>
      <c r="W1165" s="179"/>
      <c r="X1165" s="179"/>
      <c r="Y1165" s="179"/>
      <c r="Z1165" s="179"/>
      <c r="AA1165" s="179"/>
      <c r="AB1165" s="179"/>
      <c r="AC1165" s="179"/>
      <c r="AD1165" s="179"/>
      <c r="AE1165" s="179"/>
      <c r="AF1165" s="179"/>
      <c r="AG1165" s="179"/>
      <c r="AH1165" s="179"/>
      <c r="AI1165" s="179"/>
      <c r="AJ1165" s="179"/>
      <c r="AK1165" s="179"/>
      <c r="AL1165" s="179"/>
      <c r="AM1165" s="179"/>
      <c r="AN1165" s="179"/>
      <c r="AO1165" s="179"/>
      <c r="AP1165" s="179"/>
      <c r="AQ1165" s="179"/>
      <c r="AR1165" s="179"/>
    </row>
    <row r="1166" s="276" customFormat="1" customHeight="1" spans="1:44">
      <c r="A1166" s="27">
        <v>1161</v>
      </c>
      <c r="B1166" s="27" t="s">
        <v>23</v>
      </c>
      <c r="C1166" s="27" t="s">
        <v>24</v>
      </c>
      <c r="D1166" s="27" t="s">
        <v>25</v>
      </c>
      <c r="E1166" s="27" t="s">
        <v>26</v>
      </c>
      <c r="F1166" s="91" t="s">
        <v>1142</v>
      </c>
      <c r="G1166" s="91" t="s">
        <v>1212</v>
      </c>
      <c r="H1166" s="91" t="s">
        <v>51</v>
      </c>
      <c r="I1166" s="91">
        <v>2</v>
      </c>
      <c r="J1166" s="91" t="s">
        <v>1144</v>
      </c>
      <c r="K1166" s="27" t="s">
        <v>31</v>
      </c>
      <c r="L1166" s="91">
        <v>2</v>
      </c>
      <c r="M1166" s="27">
        <f t="shared" si="47"/>
        <v>624</v>
      </c>
      <c r="N1166" s="179"/>
      <c r="O1166" s="24" t="s">
        <v>32</v>
      </c>
      <c r="P1166" s="179"/>
      <c r="Q1166" s="179"/>
      <c r="R1166" s="179"/>
      <c r="S1166" s="179"/>
      <c r="T1166" s="179"/>
      <c r="U1166" s="179"/>
      <c r="V1166" s="179"/>
      <c r="W1166" s="179"/>
      <c r="X1166" s="179"/>
      <c r="Y1166" s="179"/>
      <c r="Z1166" s="179"/>
      <c r="AA1166" s="179"/>
      <c r="AB1166" s="179"/>
      <c r="AC1166" s="179"/>
      <c r="AD1166" s="179"/>
      <c r="AE1166" s="179"/>
      <c r="AF1166" s="179"/>
      <c r="AG1166" s="179"/>
      <c r="AH1166" s="179"/>
      <c r="AI1166" s="179"/>
      <c r="AJ1166" s="179"/>
      <c r="AK1166" s="179"/>
      <c r="AL1166" s="179"/>
      <c r="AM1166" s="179"/>
      <c r="AN1166" s="179"/>
      <c r="AO1166" s="179"/>
      <c r="AP1166" s="179"/>
      <c r="AQ1166" s="179"/>
      <c r="AR1166" s="179"/>
    </row>
    <row r="1167" s="276" customFormat="1" customHeight="1" spans="1:44">
      <c r="A1167" s="27">
        <v>1162</v>
      </c>
      <c r="B1167" s="27" t="s">
        <v>23</v>
      </c>
      <c r="C1167" s="27" t="s">
        <v>24</v>
      </c>
      <c r="D1167" s="27" t="s">
        <v>25</v>
      </c>
      <c r="E1167" s="27" t="s">
        <v>26</v>
      </c>
      <c r="F1167" s="91" t="s">
        <v>1142</v>
      </c>
      <c r="G1167" s="91" t="s">
        <v>1213</v>
      </c>
      <c r="H1167" s="91" t="s">
        <v>51</v>
      </c>
      <c r="I1167" s="91">
        <v>5</v>
      </c>
      <c r="J1167" s="91" t="s">
        <v>1144</v>
      </c>
      <c r="K1167" s="27" t="s">
        <v>31</v>
      </c>
      <c r="L1167" s="91">
        <v>5</v>
      </c>
      <c r="M1167" s="27">
        <f t="shared" si="47"/>
        <v>1560</v>
      </c>
      <c r="N1167" s="179"/>
      <c r="O1167" s="24" t="s">
        <v>32</v>
      </c>
      <c r="P1167" s="179"/>
      <c r="Q1167" s="179"/>
      <c r="R1167" s="179"/>
      <c r="S1167" s="179"/>
      <c r="T1167" s="179"/>
      <c r="U1167" s="179"/>
      <c r="V1167" s="179"/>
      <c r="W1167" s="179"/>
      <c r="X1167" s="179"/>
      <c r="Y1167" s="179"/>
      <c r="Z1167" s="179"/>
      <c r="AA1167" s="179"/>
      <c r="AB1167" s="179"/>
      <c r="AC1167" s="179"/>
      <c r="AD1167" s="179"/>
      <c r="AE1167" s="179"/>
      <c r="AF1167" s="179"/>
      <c r="AG1167" s="179"/>
      <c r="AH1167" s="179"/>
      <c r="AI1167" s="179"/>
      <c r="AJ1167" s="179"/>
      <c r="AK1167" s="179"/>
      <c r="AL1167" s="179"/>
      <c r="AM1167" s="179"/>
      <c r="AN1167" s="179"/>
      <c r="AO1167" s="179"/>
      <c r="AP1167" s="179"/>
      <c r="AQ1167" s="179"/>
      <c r="AR1167" s="179"/>
    </row>
    <row r="1168" s="276" customFormat="1" customHeight="1" spans="1:44">
      <c r="A1168" s="27">
        <v>1163</v>
      </c>
      <c r="B1168" s="27" t="s">
        <v>23</v>
      </c>
      <c r="C1168" s="27" t="s">
        <v>24</v>
      </c>
      <c r="D1168" s="27" t="s">
        <v>25</v>
      </c>
      <c r="E1168" s="27" t="s">
        <v>26</v>
      </c>
      <c r="F1168" s="91" t="s">
        <v>1142</v>
      </c>
      <c r="G1168" s="91" t="s">
        <v>1214</v>
      </c>
      <c r="H1168" s="91" t="s">
        <v>51</v>
      </c>
      <c r="I1168" s="91">
        <v>5</v>
      </c>
      <c r="J1168" s="91" t="s">
        <v>1144</v>
      </c>
      <c r="K1168" s="27" t="s">
        <v>31</v>
      </c>
      <c r="L1168" s="91">
        <v>5</v>
      </c>
      <c r="M1168" s="27">
        <f t="shared" si="47"/>
        <v>1560</v>
      </c>
      <c r="N1168" s="179"/>
      <c r="O1168" s="24" t="s">
        <v>32</v>
      </c>
      <c r="P1168" s="179"/>
      <c r="Q1168" s="179"/>
      <c r="R1168" s="179"/>
      <c r="S1168" s="179"/>
      <c r="T1168" s="179"/>
      <c r="U1168" s="179"/>
      <c r="V1168" s="179"/>
      <c r="W1168" s="179"/>
      <c r="X1168" s="179"/>
      <c r="Y1168" s="179"/>
      <c r="Z1168" s="179"/>
      <c r="AA1168" s="179"/>
      <c r="AB1168" s="179"/>
      <c r="AC1168" s="179"/>
      <c r="AD1168" s="179"/>
      <c r="AE1168" s="179"/>
      <c r="AF1168" s="179"/>
      <c r="AG1168" s="179"/>
      <c r="AH1168" s="179"/>
      <c r="AI1168" s="179"/>
      <c r="AJ1168" s="179"/>
      <c r="AK1168" s="179"/>
      <c r="AL1168" s="179"/>
      <c r="AM1168" s="179"/>
      <c r="AN1168" s="179"/>
      <c r="AO1168" s="179"/>
      <c r="AP1168" s="179"/>
      <c r="AQ1168" s="179"/>
      <c r="AR1168" s="179"/>
    </row>
    <row r="1169" s="276" customFormat="1" customHeight="1" spans="1:44">
      <c r="A1169" s="27">
        <v>1164</v>
      </c>
      <c r="B1169" s="27" t="s">
        <v>23</v>
      </c>
      <c r="C1169" s="27" t="s">
        <v>24</v>
      </c>
      <c r="D1169" s="27" t="s">
        <v>25</v>
      </c>
      <c r="E1169" s="27" t="s">
        <v>26</v>
      </c>
      <c r="F1169" s="91" t="s">
        <v>1142</v>
      </c>
      <c r="G1169" s="91" t="s">
        <v>1215</v>
      </c>
      <c r="H1169" s="91" t="s">
        <v>51</v>
      </c>
      <c r="I1169" s="91">
        <v>1</v>
      </c>
      <c r="J1169" s="91" t="s">
        <v>1144</v>
      </c>
      <c r="K1169" s="27" t="s">
        <v>31</v>
      </c>
      <c r="L1169" s="91">
        <v>1</v>
      </c>
      <c r="M1169" s="27">
        <f t="shared" si="47"/>
        <v>312</v>
      </c>
      <c r="N1169" s="179"/>
      <c r="O1169" s="24" t="s">
        <v>32</v>
      </c>
      <c r="P1169" s="179"/>
      <c r="Q1169" s="179"/>
      <c r="R1169" s="179"/>
      <c r="S1169" s="179"/>
      <c r="T1169" s="179"/>
      <c r="U1169" s="179"/>
      <c r="V1169" s="179"/>
      <c r="W1169" s="179"/>
      <c r="X1169" s="179"/>
      <c r="Y1169" s="179"/>
      <c r="Z1169" s="179"/>
      <c r="AA1169" s="179"/>
      <c r="AB1169" s="179"/>
      <c r="AC1169" s="179"/>
      <c r="AD1169" s="179"/>
      <c r="AE1169" s="179"/>
      <c r="AF1169" s="179"/>
      <c r="AG1169" s="179"/>
      <c r="AH1169" s="179"/>
      <c r="AI1169" s="179"/>
      <c r="AJ1169" s="179"/>
      <c r="AK1169" s="179"/>
      <c r="AL1169" s="179"/>
      <c r="AM1169" s="179"/>
      <c r="AN1169" s="179"/>
      <c r="AO1169" s="179"/>
      <c r="AP1169" s="179"/>
      <c r="AQ1169" s="179"/>
      <c r="AR1169" s="179"/>
    </row>
    <row r="1170" s="276" customFormat="1" customHeight="1" spans="1:44">
      <c r="A1170" s="27">
        <v>1165</v>
      </c>
      <c r="B1170" s="27" t="s">
        <v>23</v>
      </c>
      <c r="C1170" s="27" t="s">
        <v>24</v>
      </c>
      <c r="D1170" s="27" t="s">
        <v>25</v>
      </c>
      <c r="E1170" s="27" t="s">
        <v>26</v>
      </c>
      <c r="F1170" s="91" t="s">
        <v>1142</v>
      </c>
      <c r="G1170" s="91" t="s">
        <v>1216</v>
      </c>
      <c r="H1170" s="91" t="s">
        <v>51</v>
      </c>
      <c r="I1170" s="91">
        <v>5</v>
      </c>
      <c r="J1170" s="91" t="s">
        <v>1144</v>
      </c>
      <c r="K1170" s="27" t="s">
        <v>31</v>
      </c>
      <c r="L1170" s="91">
        <v>5</v>
      </c>
      <c r="M1170" s="27">
        <f t="shared" si="47"/>
        <v>1560</v>
      </c>
      <c r="N1170" s="179"/>
      <c r="O1170" s="24" t="s">
        <v>32</v>
      </c>
      <c r="P1170" s="179"/>
      <c r="Q1170" s="179"/>
      <c r="R1170" s="179"/>
      <c r="S1170" s="179"/>
      <c r="T1170" s="179"/>
      <c r="U1170" s="179"/>
      <c r="V1170" s="179"/>
      <c r="W1170" s="179"/>
      <c r="X1170" s="179"/>
      <c r="Y1170" s="179"/>
      <c r="Z1170" s="179"/>
      <c r="AA1170" s="179"/>
      <c r="AB1170" s="179"/>
      <c r="AC1170" s="179"/>
      <c r="AD1170" s="179"/>
      <c r="AE1170" s="179"/>
      <c r="AF1170" s="179"/>
      <c r="AG1170" s="179"/>
      <c r="AH1170" s="179"/>
      <c r="AI1170" s="179"/>
      <c r="AJ1170" s="179"/>
      <c r="AK1170" s="179"/>
      <c r="AL1170" s="179"/>
      <c r="AM1170" s="179"/>
      <c r="AN1170" s="179"/>
      <c r="AO1170" s="179"/>
      <c r="AP1170" s="179"/>
      <c r="AQ1170" s="179"/>
      <c r="AR1170" s="179"/>
    </row>
    <row r="1171" s="276" customFormat="1" customHeight="1" spans="1:44">
      <c r="A1171" s="27">
        <v>1166</v>
      </c>
      <c r="B1171" s="27" t="s">
        <v>23</v>
      </c>
      <c r="C1171" s="27" t="s">
        <v>24</v>
      </c>
      <c r="D1171" s="27" t="s">
        <v>25</v>
      </c>
      <c r="E1171" s="27" t="s">
        <v>26</v>
      </c>
      <c r="F1171" s="91" t="s">
        <v>1142</v>
      </c>
      <c r="G1171" s="91" t="s">
        <v>1217</v>
      </c>
      <c r="H1171" s="91" t="s">
        <v>51</v>
      </c>
      <c r="I1171" s="91">
        <v>2</v>
      </c>
      <c r="J1171" s="91" t="s">
        <v>1144</v>
      </c>
      <c r="K1171" s="27" t="s">
        <v>31</v>
      </c>
      <c r="L1171" s="91">
        <v>2</v>
      </c>
      <c r="M1171" s="27">
        <f t="shared" si="47"/>
        <v>624</v>
      </c>
      <c r="N1171" s="179"/>
      <c r="O1171" s="24" t="s">
        <v>32</v>
      </c>
      <c r="P1171" s="179"/>
      <c r="Q1171" s="179"/>
      <c r="R1171" s="179"/>
      <c r="S1171" s="179"/>
      <c r="T1171" s="179"/>
      <c r="U1171" s="179"/>
      <c r="V1171" s="179"/>
      <c r="W1171" s="179"/>
      <c r="X1171" s="179"/>
      <c r="Y1171" s="179"/>
      <c r="Z1171" s="179"/>
      <c r="AA1171" s="179"/>
      <c r="AB1171" s="179"/>
      <c r="AC1171" s="179"/>
      <c r="AD1171" s="179"/>
      <c r="AE1171" s="179"/>
      <c r="AF1171" s="179"/>
      <c r="AG1171" s="179"/>
      <c r="AH1171" s="179"/>
      <c r="AI1171" s="179"/>
      <c r="AJ1171" s="179"/>
      <c r="AK1171" s="179"/>
      <c r="AL1171" s="179"/>
      <c r="AM1171" s="179"/>
      <c r="AN1171" s="179"/>
      <c r="AO1171" s="179"/>
      <c r="AP1171" s="179"/>
      <c r="AQ1171" s="179"/>
      <c r="AR1171" s="179"/>
    </row>
    <row r="1172" s="276" customFormat="1" customHeight="1" spans="1:44">
      <c r="A1172" s="27">
        <v>1167</v>
      </c>
      <c r="B1172" s="27" t="s">
        <v>23</v>
      </c>
      <c r="C1172" s="27" t="s">
        <v>24</v>
      </c>
      <c r="D1172" s="27" t="s">
        <v>25</v>
      </c>
      <c r="E1172" s="27" t="s">
        <v>26</v>
      </c>
      <c r="F1172" s="91" t="s">
        <v>1142</v>
      </c>
      <c r="G1172" s="91" t="s">
        <v>1218</v>
      </c>
      <c r="H1172" s="91" t="s">
        <v>51</v>
      </c>
      <c r="I1172" s="91">
        <v>3</v>
      </c>
      <c r="J1172" s="91" t="s">
        <v>1144</v>
      </c>
      <c r="K1172" s="27" t="s">
        <v>31</v>
      </c>
      <c r="L1172" s="91">
        <v>3</v>
      </c>
      <c r="M1172" s="27">
        <f t="shared" si="47"/>
        <v>936</v>
      </c>
      <c r="N1172" s="179"/>
      <c r="O1172" s="24" t="s">
        <v>32</v>
      </c>
      <c r="P1172" s="179"/>
      <c r="Q1172" s="179"/>
      <c r="R1172" s="179"/>
      <c r="S1172" s="179"/>
      <c r="T1172" s="179"/>
      <c r="U1172" s="179"/>
      <c r="V1172" s="179"/>
      <c r="W1172" s="179"/>
      <c r="X1172" s="179"/>
      <c r="Y1172" s="179"/>
      <c r="Z1172" s="179"/>
      <c r="AA1172" s="179"/>
      <c r="AB1172" s="179"/>
      <c r="AC1172" s="179"/>
      <c r="AD1172" s="179"/>
      <c r="AE1172" s="179"/>
      <c r="AF1172" s="179"/>
      <c r="AG1172" s="179"/>
      <c r="AH1172" s="179"/>
      <c r="AI1172" s="179"/>
      <c r="AJ1172" s="179"/>
      <c r="AK1172" s="179"/>
      <c r="AL1172" s="179"/>
      <c r="AM1172" s="179"/>
      <c r="AN1172" s="179"/>
      <c r="AO1172" s="179"/>
      <c r="AP1172" s="179"/>
      <c r="AQ1172" s="179"/>
      <c r="AR1172" s="179"/>
    </row>
    <row r="1173" s="276" customFormat="1" customHeight="1" spans="1:44">
      <c r="A1173" s="27">
        <v>1168</v>
      </c>
      <c r="B1173" s="27" t="s">
        <v>23</v>
      </c>
      <c r="C1173" s="27" t="s">
        <v>24</v>
      </c>
      <c r="D1173" s="27" t="s">
        <v>25</v>
      </c>
      <c r="E1173" s="27" t="s">
        <v>26</v>
      </c>
      <c r="F1173" s="91" t="s">
        <v>1142</v>
      </c>
      <c r="G1173" s="91" t="s">
        <v>1219</v>
      </c>
      <c r="H1173" s="91" t="s">
        <v>51</v>
      </c>
      <c r="I1173" s="91">
        <v>5</v>
      </c>
      <c r="J1173" s="91" t="s">
        <v>1144</v>
      </c>
      <c r="K1173" s="27" t="s">
        <v>31</v>
      </c>
      <c r="L1173" s="91">
        <v>5</v>
      </c>
      <c r="M1173" s="27">
        <f t="shared" si="47"/>
        <v>1560</v>
      </c>
      <c r="N1173" s="179"/>
      <c r="O1173" s="24" t="s">
        <v>32</v>
      </c>
      <c r="P1173" s="179"/>
      <c r="Q1173" s="179"/>
      <c r="R1173" s="179"/>
      <c r="S1173" s="179"/>
      <c r="T1173" s="179"/>
      <c r="U1173" s="179"/>
      <c r="V1173" s="179"/>
      <c r="W1173" s="179"/>
      <c r="X1173" s="179"/>
      <c r="Y1173" s="179"/>
      <c r="Z1173" s="179"/>
      <c r="AA1173" s="179"/>
      <c r="AB1173" s="179"/>
      <c r="AC1173" s="179"/>
      <c r="AD1173" s="179"/>
      <c r="AE1173" s="179"/>
      <c r="AF1173" s="179"/>
      <c r="AG1173" s="179"/>
      <c r="AH1173" s="179"/>
      <c r="AI1173" s="179"/>
      <c r="AJ1173" s="179"/>
      <c r="AK1173" s="179"/>
      <c r="AL1173" s="179"/>
      <c r="AM1173" s="179"/>
      <c r="AN1173" s="179"/>
      <c r="AO1173" s="179"/>
      <c r="AP1173" s="179"/>
      <c r="AQ1173" s="179"/>
      <c r="AR1173" s="179"/>
    </row>
    <row r="1174" s="276" customFormat="1" customHeight="1" spans="1:44">
      <c r="A1174" s="27">
        <v>1169</v>
      </c>
      <c r="B1174" s="27" t="s">
        <v>23</v>
      </c>
      <c r="C1174" s="27" t="s">
        <v>24</v>
      </c>
      <c r="D1174" s="27" t="s">
        <v>25</v>
      </c>
      <c r="E1174" s="27" t="s">
        <v>26</v>
      </c>
      <c r="F1174" s="91" t="s">
        <v>1142</v>
      </c>
      <c r="G1174" s="91" t="s">
        <v>1220</v>
      </c>
      <c r="H1174" s="91" t="s">
        <v>51</v>
      </c>
      <c r="I1174" s="91">
        <v>3</v>
      </c>
      <c r="J1174" s="91" t="s">
        <v>1144</v>
      </c>
      <c r="K1174" s="27" t="s">
        <v>31</v>
      </c>
      <c r="L1174" s="91">
        <v>3</v>
      </c>
      <c r="M1174" s="27">
        <f t="shared" si="47"/>
        <v>936</v>
      </c>
      <c r="N1174" s="179"/>
      <c r="O1174" s="24" t="s">
        <v>32</v>
      </c>
      <c r="P1174" s="179"/>
      <c r="Q1174" s="179"/>
      <c r="R1174" s="179"/>
      <c r="S1174" s="179"/>
      <c r="T1174" s="179"/>
      <c r="U1174" s="179"/>
      <c r="V1174" s="179"/>
      <c r="W1174" s="179"/>
      <c r="X1174" s="179"/>
      <c r="Y1174" s="179"/>
      <c r="Z1174" s="179"/>
      <c r="AA1174" s="179"/>
      <c r="AB1174" s="179"/>
      <c r="AC1174" s="179"/>
      <c r="AD1174" s="179"/>
      <c r="AE1174" s="179"/>
      <c r="AF1174" s="179"/>
      <c r="AG1174" s="179"/>
      <c r="AH1174" s="179"/>
      <c r="AI1174" s="179"/>
      <c r="AJ1174" s="179"/>
      <c r="AK1174" s="179"/>
      <c r="AL1174" s="179"/>
      <c r="AM1174" s="179"/>
      <c r="AN1174" s="179"/>
      <c r="AO1174" s="179"/>
      <c r="AP1174" s="179"/>
      <c r="AQ1174" s="179"/>
      <c r="AR1174" s="179"/>
    </row>
    <row r="1175" s="276" customFormat="1" customHeight="1" spans="1:44">
      <c r="A1175" s="27">
        <v>1170</v>
      </c>
      <c r="B1175" s="27" t="s">
        <v>23</v>
      </c>
      <c r="C1175" s="27" t="s">
        <v>24</v>
      </c>
      <c r="D1175" s="27" t="s">
        <v>25</v>
      </c>
      <c r="E1175" s="27" t="s">
        <v>26</v>
      </c>
      <c r="F1175" s="91" t="s">
        <v>1142</v>
      </c>
      <c r="G1175" s="91" t="s">
        <v>1221</v>
      </c>
      <c r="H1175" s="91" t="s">
        <v>51</v>
      </c>
      <c r="I1175" s="91">
        <v>4</v>
      </c>
      <c r="J1175" s="91" t="s">
        <v>1144</v>
      </c>
      <c r="K1175" s="27" t="s">
        <v>31</v>
      </c>
      <c r="L1175" s="91">
        <v>4</v>
      </c>
      <c r="M1175" s="27">
        <f t="shared" si="47"/>
        <v>1248</v>
      </c>
      <c r="N1175" s="179"/>
      <c r="O1175" s="24" t="s">
        <v>32</v>
      </c>
      <c r="P1175" s="179"/>
      <c r="Q1175" s="179"/>
      <c r="R1175" s="179"/>
      <c r="S1175" s="179"/>
      <c r="T1175" s="179"/>
      <c r="U1175" s="179"/>
      <c r="V1175" s="179"/>
      <c r="W1175" s="179"/>
      <c r="X1175" s="179"/>
      <c r="Y1175" s="179"/>
      <c r="Z1175" s="179"/>
      <c r="AA1175" s="179"/>
      <c r="AB1175" s="179"/>
      <c r="AC1175" s="179"/>
      <c r="AD1175" s="179"/>
      <c r="AE1175" s="179"/>
      <c r="AF1175" s="179"/>
      <c r="AG1175" s="179"/>
      <c r="AH1175" s="179"/>
      <c r="AI1175" s="179"/>
      <c r="AJ1175" s="179"/>
      <c r="AK1175" s="179"/>
      <c r="AL1175" s="179"/>
      <c r="AM1175" s="179"/>
      <c r="AN1175" s="179"/>
      <c r="AO1175" s="179"/>
      <c r="AP1175" s="179"/>
      <c r="AQ1175" s="179"/>
      <c r="AR1175" s="179"/>
    </row>
    <row r="1176" s="276" customFormat="1" customHeight="1" spans="1:44">
      <c r="A1176" s="27">
        <v>1171</v>
      </c>
      <c r="B1176" s="27" t="s">
        <v>23</v>
      </c>
      <c r="C1176" s="27" t="s">
        <v>24</v>
      </c>
      <c r="D1176" s="27" t="s">
        <v>25</v>
      </c>
      <c r="E1176" s="27" t="s">
        <v>26</v>
      </c>
      <c r="F1176" s="91" t="s">
        <v>1142</v>
      </c>
      <c r="G1176" s="91" t="s">
        <v>1222</v>
      </c>
      <c r="H1176" s="91" t="s">
        <v>51</v>
      </c>
      <c r="I1176" s="91">
        <v>2</v>
      </c>
      <c r="J1176" s="91" t="s">
        <v>1144</v>
      </c>
      <c r="K1176" s="27" t="s">
        <v>31</v>
      </c>
      <c r="L1176" s="91">
        <v>2</v>
      </c>
      <c r="M1176" s="27">
        <f t="shared" si="47"/>
        <v>624</v>
      </c>
      <c r="N1176" s="179"/>
      <c r="O1176" s="24" t="s">
        <v>32</v>
      </c>
      <c r="P1176" s="179"/>
      <c r="Q1176" s="179"/>
      <c r="R1176" s="179"/>
      <c r="S1176" s="179"/>
      <c r="T1176" s="179"/>
      <c r="U1176" s="179"/>
      <c r="V1176" s="179"/>
      <c r="W1176" s="179"/>
      <c r="X1176" s="179"/>
      <c r="Y1176" s="179"/>
      <c r="Z1176" s="179"/>
      <c r="AA1176" s="179"/>
      <c r="AB1176" s="179"/>
      <c r="AC1176" s="179"/>
      <c r="AD1176" s="179"/>
      <c r="AE1176" s="179"/>
      <c r="AF1176" s="179"/>
      <c r="AG1176" s="179"/>
      <c r="AH1176" s="179"/>
      <c r="AI1176" s="179"/>
      <c r="AJ1176" s="179"/>
      <c r="AK1176" s="179"/>
      <c r="AL1176" s="179"/>
      <c r="AM1176" s="179"/>
      <c r="AN1176" s="179"/>
      <c r="AO1176" s="179"/>
      <c r="AP1176" s="179"/>
      <c r="AQ1176" s="179"/>
      <c r="AR1176" s="179"/>
    </row>
    <row r="1177" s="276" customFormat="1" customHeight="1" spans="1:44">
      <c r="A1177" s="27">
        <v>1172</v>
      </c>
      <c r="B1177" s="27" t="s">
        <v>23</v>
      </c>
      <c r="C1177" s="27" t="s">
        <v>24</v>
      </c>
      <c r="D1177" s="27" t="s">
        <v>25</v>
      </c>
      <c r="E1177" s="27" t="s">
        <v>26</v>
      </c>
      <c r="F1177" s="91" t="s">
        <v>1142</v>
      </c>
      <c r="G1177" s="91" t="s">
        <v>1223</v>
      </c>
      <c r="H1177" s="91" t="s">
        <v>51</v>
      </c>
      <c r="I1177" s="91">
        <v>4</v>
      </c>
      <c r="J1177" s="91" t="s">
        <v>1144</v>
      </c>
      <c r="K1177" s="27" t="s">
        <v>31</v>
      </c>
      <c r="L1177" s="91">
        <v>4</v>
      </c>
      <c r="M1177" s="27">
        <f t="shared" si="47"/>
        <v>1248</v>
      </c>
      <c r="N1177" s="179"/>
      <c r="O1177" s="24" t="s">
        <v>32</v>
      </c>
      <c r="P1177" s="179"/>
      <c r="Q1177" s="179"/>
      <c r="R1177" s="179"/>
      <c r="S1177" s="179"/>
      <c r="T1177" s="179"/>
      <c r="U1177" s="179"/>
      <c r="V1177" s="179"/>
      <c r="W1177" s="179"/>
      <c r="X1177" s="179"/>
      <c r="Y1177" s="179"/>
      <c r="Z1177" s="179"/>
      <c r="AA1177" s="179"/>
      <c r="AB1177" s="179"/>
      <c r="AC1177" s="179"/>
      <c r="AD1177" s="179"/>
      <c r="AE1177" s="179"/>
      <c r="AF1177" s="179"/>
      <c r="AG1177" s="179"/>
      <c r="AH1177" s="179"/>
      <c r="AI1177" s="179"/>
      <c r="AJ1177" s="179"/>
      <c r="AK1177" s="179"/>
      <c r="AL1177" s="179"/>
      <c r="AM1177" s="179"/>
      <c r="AN1177" s="179"/>
      <c r="AO1177" s="179"/>
      <c r="AP1177" s="179"/>
      <c r="AQ1177" s="179"/>
      <c r="AR1177" s="179"/>
    </row>
    <row r="1178" s="276" customFormat="1" customHeight="1" spans="1:44">
      <c r="A1178" s="27">
        <v>1173</v>
      </c>
      <c r="B1178" s="27" t="s">
        <v>23</v>
      </c>
      <c r="C1178" s="27" t="s">
        <v>24</v>
      </c>
      <c r="D1178" s="27" t="s">
        <v>25</v>
      </c>
      <c r="E1178" s="27" t="s">
        <v>26</v>
      </c>
      <c r="F1178" s="91" t="s">
        <v>1142</v>
      </c>
      <c r="G1178" s="91" t="s">
        <v>1224</v>
      </c>
      <c r="H1178" s="91" t="s">
        <v>51</v>
      </c>
      <c r="I1178" s="91">
        <v>1</v>
      </c>
      <c r="J1178" s="91" t="s">
        <v>1144</v>
      </c>
      <c r="K1178" s="27" t="s">
        <v>31</v>
      </c>
      <c r="L1178" s="91">
        <v>1</v>
      </c>
      <c r="M1178" s="27">
        <f t="shared" si="47"/>
        <v>312</v>
      </c>
      <c r="N1178" s="179"/>
      <c r="O1178" s="24" t="s">
        <v>32</v>
      </c>
      <c r="P1178" s="179"/>
      <c r="Q1178" s="179"/>
      <c r="R1178" s="179"/>
      <c r="S1178" s="179"/>
      <c r="T1178" s="179"/>
      <c r="U1178" s="179"/>
      <c r="V1178" s="179"/>
      <c r="W1178" s="179"/>
      <c r="X1178" s="179"/>
      <c r="Y1178" s="179"/>
      <c r="Z1178" s="179"/>
      <c r="AA1178" s="179"/>
      <c r="AB1178" s="179"/>
      <c r="AC1178" s="179"/>
      <c r="AD1178" s="179"/>
      <c r="AE1178" s="179"/>
      <c r="AF1178" s="179"/>
      <c r="AG1178" s="179"/>
      <c r="AH1178" s="179"/>
      <c r="AI1178" s="179"/>
      <c r="AJ1178" s="179"/>
      <c r="AK1178" s="179"/>
      <c r="AL1178" s="179"/>
      <c r="AM1178" s="179"/>
      <c r="AN1178" s="179"/>
      <c r="AO1178" s="179"/>
      <c r="AP1178" s="179"/>
      <c r="AQ1178" s="179"/>
      <c r="AR1178" s="179"/>
    </row>
    <row r="1179" s="276" customFormat="1" customHeight="1" spans="1:44">
      <c r="A1179" s="27">
        <v>1174</v>
      </c>
      <c r="B1179" s="27" t="s">
        <v>23</v>
      </c>
      <c r="C1179" s="27" t="s">
        <v>24</v>
      </c>
      <c r="D1179" s="27" t="s">
        <v>25</v>
      </c>
      <c r="E1179" s="27" t="s">
        <v>26</v>
      </c>
      <c r="F1179" s="91" t="s">
        <v>1142</v>
      </c>
      <c r="G1179" s="91" t="s">
        <v>1225</v>
      </c>
      <c r="H1179" s="91" t="s">
        <v>51</v>
      </c>
      <c r="I1179" s="91">
        <v>1</v>
      </c>
      <c r="J1179" s="91" t="s">
        <v>1144</v>
      </c>
      <c r="K1179" s="27" t="s">
        <v>31</v>
      </c>
      <c r="L1179" s="91">
        <v>1</v>
      </c>
      <c r="M1179" s="27">
        <f t="shared" si="47"/>
        <v>312</v>
      </c>
      <c r="N1179" s="179"/>
      <c r="O1179" s="24" t="s">
        <v>32</v>
      </c>
      <c r="P1179" s="179"/>
      <c r="Q1179" s="179"/>
      <c r="R1179" s="179"/>
      <c r="S1179" s="179"/>
      <c r="T1179" s="179"/>
      <c r="U1179" s="179"/>
      <c r="V1179" s="179"/>
      <c r="W1179" s="179"/>
      <c r="X1179" s="179"/>
      <c r="Y1179" s="179"/>
      <c r="Z1179" s="179"/>
      <c r="AA1179" s="179"/>
      <c r="AB1179" s="179"/>
      <c r="AC1179" s="179"/>
      <c r="AD1179" s="179"/>
      <c r="AE1179" s="179"/>
      <c r="AF1179" s="179"/>
      <c r="AG1179" s="179"/>
      <c r="AH1179" s="179"/>
      <c r="AI1179" s="179"/>
      <c r="AJ1179" s="179"/>
      <c r="AK1179" s="179"/>
      <c r="AL1179" s="179"/>
      <c r="AM1179" s="179"/>
      <c r="AN1179" s="179"/>
      <c r="AO1179" s="179"/>
      <c r="AP1179" s="179"/>
      <c r="AQ1179" s="179"/>
      <c r="AR1179" s="179"/>
    </row>
    <row r="1180" s="276" customFormat="1" customHeight="1" spans="1:44">
      <c r="A1180" s="27">
        <v>1175</v>
      </c>
      <c r="B1180" s="27" t="s">
        <v>23</v>
      </c>
      <c r="C1180" s="27" t="s">
        <v>24</v>
      </c>
      <c r="D1180" s="27" t="s">
        <v>25</v>
      </c>
      <c r="E1180" s="27" t="s">
        <v>26</v>
      </c>
      <c r="F1180" s="91" t="s">
        <v>1142</v>
      </c>
      <c r="G1180" s="91" t="s">
        <v>1226</v>
      </c>
      <c r="H1180" s="91" t="s">
        <v>51</v>
      </c>
      <c r="I1180" s="91">
        <v>4</v>
      </c>
      <c r="J1180" s="91" t="s">
        <v>1144</v>
      </c>
      <c r="K1180" s="27" t="s">
        <v>31</v>
      </c>
      <c r="L1180" s="91">
        <v>4</v>
      </c>
      <c r="M1180" s="27">
        <f t="shared" si="47"/>
        <v>1248</v>
      </c>
      <c r="N1180" s="179"/>
      <c r="O1180" s="24" t="s">
        <v>32</v>
      </c>
      <c r="P1180" s="179"/>
      <c r="Q1180" s="179"/>
      <c r="R1180" s="179"/>
      <c r="S1180" s="179"/>
      <c r="T1180" s="179"/>
      <c r="U1180" s="179"/>
      <c r="V1180" s="179"/>
      <c r="W1180" s="179"/>
      <c r="X1180" s="179"/>
      <c r="Y1180" s="179"/>
      <c r="Z1180" s="179"/>
      <c r="AA1180" s="179"/>
      <c r="AB1180" s="179"/>
      <c r="AC1180" s="179"/>
      <c r="AD1180" s="179"/>
      <c r="AE1180" s="179"/>
      <c r="AF1180" s="179"/>
      <c r="AG1180" s="179"/>
      <c r="AH1180" s="179"/>
      <c r="AI1180" s="179"/>
      <c r="AJ1180" s="179"/>
      <c r="AK1180" s="179"/>
      <c r="AL1180" s="179"/>
      <c r="AM1180" s="179"/>
      <c r="AN1180" s="179"/>
      <c r="AO1180" s="179"/>
      <c r="AP1180" s="179"/>
      <c r="AQ1180" s="179"/>
      <c r="AR1180" s="179"/>
    </row>
    <row r="1181" s="276" customFormat="1" customHeight="1" spans="1:44">
      <c r="A1181" s="27">
        <v>1176</v>
      </c>
      <c r="B1181" s="27" t="s">
        <v>23</v>
      </c>
      <c r="C1181" s="27" t="s">
        <v>24</v>
      </c>
      <c r="D1181" s="27" t="s">
        <v>25</v>
      </c>
      <c r="E1181" s="27" t="s">
        <v>26</v>
      </c>
      <c r="F1181" s="91" t="s">
        <v>1142</v>
      </c>
      <c r="G1181" s="91" t="s">
        <v>1227</v>
      </c>
      <c r="H1181" s="91" t="s">
        <v>51</v>
      </c>
      <c r="I1181" s="91">
        <v>3</v>
      </c>
      <c r="J1181" s="91" t="s">
        <v>1144</v>
      </c>
      <c r="K1181" s="27" t="s">
        <v>31</v>
      </c>
      <c r="L1181" s="91">
        <v>3</v>
      </c>
      <c r="M1181" s="27">
        <f t="shared" si="47"/>
        <v>936</v>
      </c>
      <c r="N1181" s="179"/>
      <c r="O1181" s="24" t="s">
        <v>32</v>
      </c>
      <c r="P1181" s="179"/>
      <c r="Q1181" s="179"/>
      <c r="R1181" s="179"/>
      <c r="S1181" s="179"/>
      <c r="T1181" s="179"/>
      <c r="U1181" s="179"/>
      <c r="V1181" s="179"/>
      <c r="W1181" s="179"/>
      <c r="X1181" s="179"/>
      <c r="Y1181" s="179"/>
      <c r="Z1181" s="179"/>
      <c r="AA1181" s="179"/>
      <c r="AB1181" s="179"/>
      <c r="AC1181" s="179"/>
      <c r="AD1181" s="179"/>
      <c r="AE1181" s="179"/>
      <c r="AF1181" s="179"/>
      <c r="AG1181" s="179"/>
      <c r="AH1181" s="179"/>
      <c r="AI1181" s="179"/>
      <c r="AJ1181" s="179"/>
      <c r="AK1181" s="179"/>
      <c r="AL1181" s="179"/>
      <c r="AM1181" s="179"/>
      <c r="AN1181" s="179"/>
      <c r="AO1181" s="179"/>
      <c r="AP1181" s="179"/>
      <c r="AQ1181" s="179"/>
      <c r="AR1181" s="179"/>
    </row>
    <row r="1182" s="276" customFormat="1" customHeight="1" spans="1:44">
      <c r="A1182" s="27">
        <v>1177</v>
      </c>
      <c r="B1182" s="27" t="s">
        <v>23</v>
      </c>
      <c r="C1182" s="27" t="s">
        <v>24</v>
      </c>
      <c r="D1182" s="27" t="s">
        <v>25</v>
      </c>
      <c r="E1182" s="27" t="s">
        <v>26</v>
      </c>
      <c r="F1182" s="91" t="s">
        <v>1142</v>
      </c>
      <c r="G1182" s="91" t="s">
        <v>1228</v>
      </c>
      <c r="H1182" s="91" t="s">
        <v>51</v>
      </c>
      <c r="I1182" s="91">
        <v>1</v>
      </c>
      <c r="J1182" s="91" t="s">
        <v>1144</v>
      </c>
      <c r="K1182" s="27" t="s">
        <v>31</v>
      </c>
      <c r="L1182" s="91">
        <v>1</v>
      </c>
      <c r="M1182" s="27">
        <f t="shared" si="47"/>
        <v>312</v>
      </c>
      <c r="N1182" s="179"/>
      <c r="O1182" s="24" t="s">
        <v>32</v>
      </c>
      <c r="P1182" s="179"/>
      <c r="Q1182" s="179"/>
      <c r="R1182" s="179"/>
      <c r="S1182" s="179"/>
      <c r="T1182" s="179"/>
      <c r="U1182" s="179"/>
      <c r="V1182" s="179"/>
      <c r="W1182" s="179"/>
      <c r="X1182" s="179"/>
      <c r="Y1182" s="179"/>
      <c r="Z1182" s="179"/>
      <c r="AA1182" s="179"/>
      <c r="AB1182" s="179"/>
      <c r="AC1182" s="179"/>
      <c r="AD1182" s="179"/>
      <c r="AE1182" s="179"/>
      <c r="AF1182" s="179"/>
      <c r="AG1182" s="179"/>
      <c r="AH1182" s="179"/>
      <c r="AI1182" s="179"/>
      <c r="AJ1182" s="179"/>
      <c r="AK1182" s="179"/>
      <c r="AL1182" s="179"/>
      <c r="AM1182" s="179"/>
      <c r="AN1182" s="179"/>
      <c r="AO1182" s="179"/>
      <c r="AP1182" s="179"/>
      <c r="AQ1182" s="179"/>
      <c r="AR1182" s="179"/>
    </row>
    <row r="1183" s="276" customFormat="1" customHeight="1" spans="1:44">
      <c r="A1183" s="27">
        <v>1178</v>
      </c>
      <c r="B1183" s="27" t="s">
        <v>23</v>
      </c>
      <c r="C1183" s="27" t="s">
        <v>24</v>
      </c>
      <c r="D1183" s="27" t="s">
        <v>25</v>
      </c>
      <c r="E1183" s="27" t="s">
        <v>26</v>
      </c>
      <c r="F1183" s="91" t="s">
        <v>1142</v>
      </c>
      <c r="G1183" s="91" t="s">
        <v>1229</v>
      </c>
      <c r="H1183" s="91" t="s">
        <v>51</v>
      </c>
      <c r="I1183" s="91">
        <v>2</v>
      </c>
      <c r="J1183" s="91" t="s">
        <v>1144</v>
      </c>
      <c r="K1183" s="27" t="s">
        <v>31</v>
      </c>
      <c r="L1183" s="91">
        <v>2</v>
      </c>
      <c r="M1183" s="27">
        <f t="shared" si="47"/>
        <v>624</v>
      </c>
      <c r="N1183" s="179"/>
      <c r="O1183" s="24" t="s">
        <v>32</v>
      </c>
      <c r="P1183" s="179"/>
      <c r="Q1183" s="179"/>
      <c r="R1183" s="179"/>
      <c r="S1183" s="179"/>
      <c r="T1183" s="179"/>
      <c r="U1183" s="179"/>
      <c r="V1183" s="179"/>
      <c r="W1183" s="179"/>
      <c r="X1183" s="179"/>
      <c r="Y1183" s="179"/>
      <c r="Z1183" s="179"/>
      <c r="AA1183" s="179"/>
      <c r="AB1183" s="179"/>
      <c r="AC1183" s="179"/>
      <c r="AD1183" s="179"/>
      <c r="AE1183" s="179"/>
      <c r="AF1183" s="179"/>
      <c r="AG1183" s="179"/>
      <c r="AH1183" s="179"/>
      <c r="AI1183" s="179"/>
      <c r="AJ1183" s="179"/>
      <c r="AK1183" s="179"/>
      <c r="AL1183" s="179"/>
      <c r="AM1183" s="179"/>
      <c r="AN1183" s="179"/>
      <c r="AO1183" s="179"/>
      <c r="AP1183" s="179"/>
      <c r="AQ1183" s="179"/>
      <c r="AR1183" s="179"/>
    </row>
    <row r="1184" s="276" customFormat="1" customHeight="1" spans="1:44">
      <c r="A1184" s="27">
        <v>1179</v>
      </c>
      <c r="B1184" s="27" t="s">
        <v>23</v>
      </c>
      <c r="C1184" s="27" t="s">
        <v>24</v>
      </c>
      <c r="D1184" s="27" t="s">
        <v>25</v>
      </c>
      <c r="E1184" s="27" t="s">
        <v>26</v>
      </c>
      <c r="F1184" s="91" t="s">
        <v>1142</v>
      </c>
      <c r="G1184" s="91" t="s">
        <v>1230</v>
      </c>
      <c r="H1184" s="91" t="s">
        <v>51</v>
      </c>
      <c r="I1184" s="91">
        <v>5</v>
      </c>
      <c r="J1184" s="91" t="s">
        <v>1144</v>
      </c>
      <c r="K1184" s="27" t="s">
        <v>31</v>
      </c>
      <c r="L1184" s="91">
        <v>5</v>
      </c>
      <c r="M1184" s="27">
        <f t="shared" si="47"/>
        <v>1560</v>
      </c>
      <c r="N1184" s="179"/>
      <c r="O1184" s="24" t="s">
        <v>32</v>
      </c>
      <c r="P1184" s="179"/>
      <c r="Q1184" s="179"/>
      <c r="R1184" s="179"/>
      <c r="S1184" s="179"/>
      <c r="T1184" s="179"/>
      <c r="U1184" s="179"/>
      <c r="V1184" s="179"/>
      <c r="W1184" s="179"/>
      <c r="X1184" s="179"/>
      <c r="Y1184" s="179"/>
      <c r="Z1184" s="179"/>
      <c r="AA1184" s="179"/>
      <c r="AB1184" s="179"/>
      <c r="AC1184" s="179"/>
      <c r="AD1184" s="179"/>
      <c r="AE1184" s="179"/>
      <c r="AF1184" s="179"/>
      <c r="AG1184" s="179"/>
      <c r="AH1184" s="179"/>
      <c r="AI1184" s="179"/>
      <c r="AJ1184" s="179"/>
      <c r="AK1184" s="179"/>
      <c r="AL1184" s="179"/>
      <c r="AM1184" s="179"/>
      <c r="AN1184" s="179"/>
      <c r="AO1184" s="179"/>
      <c r="AP1184" s="179"/>
      <c r="AQ1184" s="179"/>
      <c r="AR1184" s="179"/>
    </row>
    <row r="1185" s="276" customFormat="1" customHeight="1" spans="1:44">
      <c r="A1185" s="27">
        <v>1180</v>
      </c>
      <c r="B1185" s="27" t="s">
        <v>23</v>
      </c>
      <c r="C1185" s="27" t="s">
        <v>24</v>
      </c>
      <c r="D1185" s="27" t="s">
        <v>25</v>
      </c>
      <c r="E1185" s="27" t="s">
        <v>26</v>
      </c>
      <c r="F1185" s="91" t="s">
        <v>1142</v>
      </c>
      <c r="G1185" s="91" t="s">
        <v>1231</v>
      </c>
      <c r="H1185" s="91" t="s">
        <v>194</v>
      </c>
      <c r="I1185" s="91">
        <v>4</v>
      </c>
      <c r="J1185" s="91" t="s">
        <v>1144</v>
      </c>
      <c r="K1185" s="27" t="s">
        <v>31</v>
      </c>
      <c r="L1185" s="91">
        <v>4</v>
      </c>
      <c r="M1185" s="27">
        <f>L1185*468</f>
        <v>1872</v>
      </c>
      <c r="N1185" s="179"/>
      <c r="O1185" s="24" t="s">
        <v>32</v>
      </c>
      <c r="P1185" s="179"/>
      <c r="Q1185" s="179"/>
      <c r="R1185" s="179"/>
      <c r="S1185" s="179"/>
      <c r="T1185" s="179"/>
      <c r="U1185" s="179"/>
      <c r="V1185" s="179"/>
      <c r="W1185" s="179"/>
      <c r="X1185" s="179"/>
      <c r="Y1185" s="179"/>
      <c r="Z1185" s="179"/>
      <c r="AA1185" s="179"/>
      <c r="AB1185" s="179"/>
      <c r="AC1185" s="179"/>
      <c r="AD1185" s="179"/>
      <c r="AE1185" s="179"/>
      <c r="AF1185" s="179"/>
      <c r="AG1185" s="179"/>
      <c r="AH1185" s="179"/>
      <c r="AI1185" s="179"/>
      <c r="AJ1185" s="179"/>
      <c r="AK1185" s="179"/>
      <c r="AL1185" s="179"/>
      <c r="AM1185" s="179"/>
      <c r="AN1185" s="179"/>
      <c r="AO1185" s="179"/>
      <c r="AP1185" s="179"/>
      <c r="AQ1185" s="179"/>
      <c r="AR1185" s="179"/>
    </row>
    <row r="1186" s="276" customFormat="1" customHeight="1" spans="1:44">
      <c r="A1186" s="27">
        <v>1181</v>
      </c>
      <c r="B1186" s="27" t="s">
        <v>23</v>
      </c>
      <c r="C1186" s="27" t="s">
        <v>24</v>
      </c>
      <c r="D1186" s="27" t="s">
        <v>25</v>
      </c>
      <c r="E1186" s="27" t="s">
        <v>26</v>
      </c>
      <c r="F1186" s="91" t="s">
        <v>1142</v>
      </c>
      <c r="G1186" s="91" t="s">
        <v>1232</v>
      </c>
      <c r="H1186" s="91" t="s">
        <v>194</v>
      </c>
      <c r="I1186" s="91">
        <v>3</v>
      </c>
      <c r="J1186" s="91" t="s">
        <v>1144</v>
      </c>
      <c r="K1186" s="27" t="s">
        <v>31</v>
      </c>
      <c r="L1186" s="91">
        <v>3</v>
      </c>
      <c r="M1186" s="27">
        <f>L1186*468</f>
        <v>1404</v>
      </c>
      <c r="N1186" s="179"/>
      <c r="O1186" s="24" t="s">
        <v>32</v>
      </c>
      <c r="P1186" s="179"/>
      <c r="Q1186" s="179"/>
      <c r="R1186" s="179"/>
      <c r="S1186" s="179"/>
      <c r="T1186" s="179"/>
      <c r="U1186" s="179"/>
      <c r="V1186" s="179"/>
      <c r="W1186" s="179"/>
      <c r="X1186" s="179"/>
      <c r="Y1186" s="179"/>
      <c r="Z1186" s="179"/>
      <c r="AA1186" s="179"/>
      <c r="AB1186" s="179"/>
      <c r="AC1186" s="179"/>
      <c r="AD1186" s="179"/>
      <c r="AE1186" s="179"/>
      <c r="AF1186" s="179"/>
      <c r="AG1186" s="179"/>
      <c r="AH1186" s="179"/>
      <c r="AI1186" s="179"/>
      <c r="AJ1186" s="179"/>
      <c r="AK1186" s="179"/>
      <c r="AL1186" s="179"/>
      <c r="AM1186" s="179"/>
      <c r="AN1186" s="179"/>
      <c r="AO1186" s="179"/>
      <c r="AP1186" s="179"/>
      <c r="AQ1186" s="179"/>
      <c r="AR1186" s="179"/>
    </row>
    <row r="1187" s="276" customFormat="1" customHeight="1" spans="1:44">
      <c r="A1187" s="27">
        <v>1182</v>
      </c>
      <c r="B1187" s="27" t="s">
        <v>23</v>
      </c>
      <c r="C1187" s="27" t="s">
        <v>24</v>
      </c>
      <c r="D1187" s="27" t="s">
        <v>25</v>
      </c>
      <c r="E1187" s="27" t="s">
        <v>26</v>
      </c>
      <c r="F1187" s="91" t="s">
        <v>1142</v>
      </c>
      <c r="G1187" s="91" t="s">
        <v>1233</v>
      </c>
      <c r="H1187" s="91" t="s">
        <v>194</v>
      </c>
      <c r="I1187" s="91">
        <v>6</v>
      </c>
      <c r="J1187" s="91" t="s">
        <v>1144</v>
      </c>
      <c r="K1187" s="27" t="s">
        <v>31</v>
      </c>
      <c r="L1187" s="91">
        <v>6</v>
      </c>
      <c r="M1187" s="27">
        <f>L1187*130</f>
        <v>780</v>
      </c>
      <c r="N1187" s="179"/>
      <c r="O1187" s="24" t="s">
        <v>32</v>
      </c>
      <c r="P1187" s="179"/>
      <c r="Q1187" s="179"/>
      <c r="R1187" s="179"/>
      <c r="S1187" s="179"/>
      <c r="T1187" s="179"/>
      <c r="U1187" s="179"/>
      <c r="V1187" s="179"/>
      <c r="W1187" s="179"/>
      <c r="X1187" s="179"/>
      <c r="Y1187" s="179"/>
      <c r="Z1187" s="179"/>
      <c r="AA1187" s="179"/>
      <c r="AB1187" s="179"/>
      <c r="AC1187" s="179"/>
      <c r="AD1187" s="179"/>
      <c r="AE1187" s="179"/>
      <c r="AF1187" s="179"/>
      <c r="AG1187" s="179"/>
      <c r="AH1187" s="179"/>
      <c r="AI1187" s="179"/>
      <c r="AJ1187" s="179"/>
      <c r="AK1187" s="179"/>
      <c r="AL1187" s="179"/>
      <c r="AM1187" s="179"/>
      <c r="AN1187" s="179"/>
      <c r="AO1187" s="179"/>
      <c r="AP1187" s="179"/>
      <c r="AQ1187" s="179"/>
      <c r="AR1187" s="179"/>
    </row>
    <row r="1188" s="276" customFormat="1" customHeight="1" spans="1:44">
      <c r="A1188" s="27">
        <v>1183</v>
      </c>
      <c r="B1188" s="27" t="s">
        <v>23</v>
      </c>
      <c r="C1188" s="27" t="s">
        <v>24</v>
      </c>
      <c r="D1188" s="27" t="s">
        <v>25</v>
      </c>
      <c r="E1188" s="27" t="s">
        <v>26</v>
      </c>
      <c r="F1188" s="91" t="s">
        <v>1142</v>
      </c>
      <c r="G1188" s="91" t="s">
        <v>1234</v>
      </c>
      <c r="H1188" s="91" t="s">
        <v>51</v>
      </c>
      <c r="I1188" s="91">
        <v>2</v>
      </c>
      <c r="J1188" s="91" t="s">
        <v>1144</v>
      </c>
      <c r="K1188" s="27" t="s">
        <v>31</v>
      </c>
      <c r="L1188" s="91">
        <v>2</v>
      </c>
      <c r="M1188" s="27">
        <f>L1188*312</f>
        <v>624</v>
      </c>
      <c r="N1188" s="179"/>
      <c r="O1188" s="24" t="s">
        <v>32</v>
      </c>
      <c r="P1188" s="179"/>
      <c r="Q1188" s="179"/>
      <c r="R1188" s="179"/>
      <c r="S1188" s="179"/>
      <c r="T1188" s="179"/>
      <c r="U1188" s="179"/>
      <c r="V1188" s="179"/>
      <c r="W1188" s="179"/>
      <c r="X1188" s="179"/>
      <c r="Y1188" s="179"/>
      <c r="Z1188" s="179"/>
      <c r="AA1188" s="179"/>
      <c r="AB1188" s="179"/>
      <c r="AC1188" s="179"/>
      <c r="AD1188" s="179"/>
      <c r="AE1188" s="179"/>
      <c r="AF1188" s="179"/>
      <c r="AG1188" s="179"/>
      <c r="AH1188" s="179"/>
      <c r="AI1188" s="179"/>
      <c r="AJ1188" s="179"/>
      <c r="AK1188" s="179"/>
      <c r="AL1188" s="179"/>
      <c r="AM1188" s="179"/>
      <c r="AN1188" s="179"/>
      <c r="AO1188" s="179"/>
      <c r="AP1188" s="179"/>
      <c r="AQ1188" s="179"/>
      <c r="AR1188" s="179"/>
    </row>
    <row r="1189" s="276" customFormat="1" customHeight="1" spans="1:44">
      <c r="A1189" s="27">
        <v>1184</v>
      </c>
      <c r="B1189" s="27" t="s">
        <v>23</v>
      </c>
      <c r="C1189" s="27" t="s">
        <v>24</v>
      </c>
      <c r="D1189" s="27" t="s">
        <v>25</v>
      </c>
      <c r="E1189" s="27" t="s">
        <v>26</v>
      </c>
      <c r="F1189" s="91" t="s">
        <v>1142</v>
      </c>
      <c r="G1189" s="91" t="s">
        <v>1235</v>
      </c>
      <c r="H1189" s="91" t="s">
        <v>194</v>
      </c>
      <c r="I1189" s="91">
        <v>6</v>
      </c>
      <c r="J1189" s="91" t="s">
        <v>1144</v>
      </c>
      <c r="K1189" s="27" t="s">
        <v>31</v>
      </c>
      <c r="L1189" s="91">
        <v>6</v>
      </c>
      <c r="M1189" s="27">
        <f>L1189*130</f>
        <v>780</v>
      </c>
      <c r="N1189" s="179"/>
      <c r="O1189" s="24" t="s">
        <v>32</v>
      </c>
      <c r="P1189" s="179"/>
      <c r="Q1189" s="179"/>
      <c r="R1189" s="179"/>
      <c r="S1189" s="179"/>
      <c r="T1189" s="179"/>
      <c r="U1189" s="179"/>
      <c r="V1189" s="179"/>
      <c r="W1189" s="179"/>
      <c r="X1189" s="179"/>
      <c r="Y1189" s="179"/>
      <c r="Z1189" s="179"/>
      <c r="AA1189" s="179"/>
      <c r="AB1189" s="179"/>
      <c r="AC1189" s="179"/>
      <c r="AD1189" s="179"/>
      <c r="AE1189" s="179"/>
      <c r="AF1189" s="179"/>
      <c r="AG1189" s="179"/>
      <c r="AH1189" s="179"/>
      <c r="AI1189" s="179"/>
      <c r="AJ1189" s="179"/>
      <c r="AK1189" s="179"/>
      <c r="AL1189" s="179"/>
      <c r="AM1189" s="179"/>
      <c r="AN1189" s="179"/>
      <c r="AO1189" s="179"/>
      <c r="AP1189" s="179"/>
      <c r="AQ1189" s="179"/>
      <c r="AR1189" s="179"/>
    </row>
    <row r="1190" s="276" customFormat="1" customHeight="1" spans="1:44">
      <c r="A1190" s="27">
        <v>1185</v>
      </c>
      <c r="B1190" s="27" t="s">
        <v>23</v>
      </c>
      <c r="C1190" s="27" t="s">
        <v>24</v>
      </c>
      <c r="D1190" s="27" t="s">
        <v>25</v>
      </c>
      <c r="E1190" s="27" t="s">
        <v>26</v>
      </c>
      <c r="F1190" s="91" t="s">
        <v>1142</v>
      </c>
      <c r="G1190" s="91" t="s">
        <v>1236</v>
      </c>
      <c r="H1190" s="91" t="s">
        <v>194</v>
      </c>
      <c r="I1190" s="91">
        <v>5</v>
      </c>
      <c r="J1190" s="91" t="s">
        <v>1144</v>
      </c>
      <c r="K1190" s="27" t="s">
        <v>31</v>
      </c>
      <c r="L1190" s="91">
        <v>5</v>
      </c>
      <c r="M1190" s="27">
        <f>L1190*130</f>
        <v>650</v>
      </c>
      <c r="N1190" s="179"/>
      <c r="O1190" s="24" t="s">
        <v>32</v>
      </c>
      <c r="P1190" s="179"/>
      <c r="Q1190" s="179"/>
      <c r="R1190" s="179"/>
      <c r="S1190" s="179"/>
      <c r="T1190" s="179"/>
      <c r="U1190" s="179"/>
      <c r="V1190" s="179"/>
      <c r="W1190" s="179"/>
      <c r="X1190" s="179"/>
      <c r="Y1190" s="179"/>
      <c r="Z1190" s="179"/>
      <c r="AA1190" s="179"/>
      <c r="AB1190" s="179"/>
      <c r="AC1190" s="179"/>
      <c r="AD1190" s="179"/>
      <c r="AE1190" s="179"/>
      <c r="AF1190" s="179"/>
      <c r="AG1190" s="179"/>
      <c r="AH1190" s="179"/>
      <c r="AI1190" s="179"/>
      <c r="AJ1190" s="179"/>
      <c r="AK1190" s="179"/>
      <c r="AL1190" s="179"/>
      <c r="AM1190" s="179"/>
      <c r="AN1190" s="179"/>
      <c r="AO1190" s="179"/>
      <c r="AP1190" s="179"/>
      <c r="AQ1190" s="179"/>
      <c r="AR1190" s="179"/>
    </row>
    <row r="1191" s="276" customFormat="1" customHeight="1" spans="1:44">
      <c r="A1191" s="27">
        <v>1186</v>
      </c>
      <c r="B1191" s="27" t="s">
        <v>23</v>
      </c>
      <c r="C1191" s="27" t="s">
        <v>24</v>
      </c>
      <c r="D1191" s="27" t="s">
        <v>25</v>
      </c>
      <c r="E1191" s="27" t="s">
        <v>26</v>
      </c>
      <c r="F1191" s="91" t="s">
        <v>1142</v>
      </c>
      <c r="G1191" s="91" t="s">
        <v>1237</v>
      </c>
      <c r="H1191" s="91" t="s">
        <v>47</v>
      </c>
      <c r="I1191" s="91">
        <v>1</v>
      </c>
      <c r="J1191" s="91" t="s">
        <v>1144</v>
      </c>
      <c r="K1191" s="27" t="s">
        <v>31</v>
      </c>
      <c r="L1191" s="91">
        <v>1</v>
      </c>
      <c r="M1191" s="27">
        <f>L1191*312</f>
        <v>312</v>
      </c>
      <c r="N1191" s="179"/>
      <c r="O1191" s="24" t="s">
        <v>32</v>
      </c>
      <c r="P1191" s="179"/>
      <c r="Q1191" s="179"/>
      <c r="R1191" s="179"/>
      <c r="S1191" s="179"/>
      <c r="T1191" s="179"/>
      <c r="U1191" s="179"/>
      <c r="V1191" s="179"/>
      <c r="W1191" s="179"/>
      <c r="X1191" s="179"/>
      <c r="Y1191" s="179"/>
      <c r="Z1191" s="179"/>
      <c r="AA1191" s="179"/>
      <c r="AB1191" s="179"/>
      <c r="AC1191" s="179"/>
      <c r="AD1191" s="179"/>
      <c r="AE1191" s="179"/>
      <c r="AF1191" s="179"/>
      <c r="AG1191" s="179"/>
      <c r="AH1191" s="179"/>
      <c r="AI1191" s="179"/>
      <c r="AJ1191" s="179"/>
      <c r="AK1191" s="179"/>
      <c r="AL1191" s="179"/>
      <c r="AM1191" s="179"/>
      <c r="AN1191" s="179"/>
      <c r="AO1191" s="179"/>
      <c r="AP1191" s="179"/>
      <c r="AQ1191" s="179"/>
      <c r="AR1191" s="179"/>
    </row>
    <row r="1192" s="276" customFormat="1" customHeight="1" spans="1:44">
      <c r="A1192" s="27">
        <v>1187</v>
      </c>
      <c r="B1192" s="27" t="s">
        <v>23</v>
      </c>
      <c r="C1192" s="27" t="s">
        <v>24</v>
      </c>
      <c r="D1192" s="27" t="s">
        <v>25</v>
      </c>
      <c r="E1192" s="27" t="s">
        <v>26</v>
      </c>
      <c r="F1192" s="91" t="s">
        <v>1142</v>
      </c>
      <c r="G1192" s="91" t="s">
        <v>1238</v>
      </c>
      <c r="H1192" s="91" t="s">
        <v>194</v>
      </c>
      <c r="I1192" s="91">
        <v>6</v>
      </c>
      <c r="J1192" s="91" t="s">
        <v>1144</v>
      </c>
      <c r="K1192" s="27" t="s">
        <v>31</v>
      </c>
      <c r="L1192" s="91">
        <v>6</v>
      </c>
      <c r="M1192" s="27">
        <f>L1192*130</f>
        <v>780</v>
      </c>
      <c r="N1192" s="179"/>
      <c r="O1192" s="24" t="s">
        <v>32</v>
      </c>
      <c r="P1192" s="179"/>
      <c r="Q1192" s="179"/>
      <c r="R1192" s="179"/>
      <c r="S1192" s="179"/>
      <c r="T1192" s="179"/>
      <c r="U1192" s="179"/>
      <c r="V1192" s="179"/>
      <c r="W1192" s="179"/>
      <c r="X1192" s="179"/>
      <c r="Y1192" s="179"/>
      <c r="Z1192" s="179"/>
      <c r="AA1192" s="179"/>
      <c r="AB1192" s="179"/>
      <c r="AC1192" s="179"/>
      <c r="AD1192" s="179"/>
      <c r="AE1192" s="179"/>
      <c r="AF1192" s="179"/>
      <c r="AG1192" s="179"/>
      <c r="AH1192" s="179"/>
      <c r="AI1192" s="179"/>
      <c r="AJ1192" s="179"/>
      <c r="AK1192" s="179"/>
      <c r="AL1192" s="179"/>
      <c r="AM1192" s="179"/>
      <c r="AN1192" s="179"/>
      <c r="AO1192" s="179"/>
      <c r="AP1192" s="179"/>
      <c r="AQ1192" s="179"/>
      <c r="AR1192" s="179"/>
    </row>
    <row r="1193" s="276" customFormat="1" customHeight="1" spans="1:44">
      <c r="A1193" s="27">
        <v>1188</v>
      </c>
      <c r="B1193" s="27" t="s">
        <v>23</v>
      </c>
      <c r="C1193" s="27" t="s">
        <v>24</v>
      </c>
      <c r="D1193" s="27" t="s">
        <v>25</v>
      </c>
      <c r="E1193" s="27" t="s">
        <v>26</v>
      </c>
      <c r="F1193" s="91" t="s">
        <v>1142</v>
      </c>
      <c r="G1193" s="91" t="s">
        <v>1239</v>
      </c>
      <c r="H1193" s="91" t="s">
        <v>194</v>
      </c>
      <c r="I1193" s="91">
        <v>5</v>
      </c>
      <c r="J1193" s="91" t="s">
        <v>1144</v>
      </c>
      <c r="K1193" s="27" t="s">
        <v>31</v>
      </c>
      <c r="L1193" s="91">
        <v>5</v>
      </c>
      <c r="M1193" s="27">
        <f>L1193*130</f>
        <v>650</v>
      </c>
      <c r="N1193" s="179"/>
      <c r="O1193" s="24" t="s">
        <v>32</v>
      </c>
      <c r="P1193" s="179"/>
      <c r="Q1193" s="179"/>
      <c r="R1193" s="179"/>
      <c r="S1193" s="179"/>
      <c r="T1193" s="179"/>
      <c r="U1193" s="179"/>
      <c r="V1193" s="179"/>
      <c r="W1193" s="179"/>
      <c r="X1193" s="179"/>
      <c r="Y1193" s="179"/>
      <c r="Z1193" s="179"/>
      <c r="AA1193" s="179"/>
      <c r="AB1193" s="179"/>
      <c r="AC1193" s="179"/>
      <c r="AD1193" s="179"/>
      <c r="AE1193" s="179"/>
      <c r="AF1193" s="179"/>
      <c r="AG1193" s="179"/>
      <c r="AH1193" s="179"/>
      <c r="AI1193" s="179"/>
      <c r="AJ1193" s="179"/>
      <c r="AK1193" s="179"/>
      <c r="AL1193" s="179"/>
      <c r="AM1193" s="179"/>
      <c r="AN1193" s="179"/>
      <c r="AO1193" s="179"/>
      <c r="AP1193" s="179"/>
      <c r="AQ1193" s="179"/>
      <c r="AR1193" s="179"/>
    </row>
    <row r="1194" s="276" customFormat="1" customHeight="1" spans="1:44">
      <c r="A1194" s="27">
        <v>1189</v>
      </c>
      <c r="B1194" s="27" t="s">
        <v>23</v>
      </c>
      <c r="C1194" s="27" t="s">
        <v>24</v>
      </c>
      <c r="D1194" s="27" t="s">
        <v>25</v>
      </c>
      <c r="E1194" s="27" t="s">
        <v>26</v>
      </c>
      <c r="F1194" s="91" t="s">
        <v>1142</v>
      </c>
      <c r="G1194" s="91" t="s">
        <v>1240</v>
      </c>
      <c r="H1194" s="91" t="s">
        <v>194</v>
      </c>
      <c r="I1194" s="91">
        <v>3</v>
      </c>
      <c r="J1194" s="91" t="s">
        <v>1144</v>
      </c>
      <c r="K1194" s="27" t="s">
        <v>31</v>
      </c>
      <c r="L1194" s="91">
        <v>3</v>
      </c>
      <c r="M1194" s="27">
        <f>L1194*130</f>
        <v>390</v>
      </c>
      <c r="N1194" s="179"/>
      <c r="O1194" s="24" t="s">
        <v>32</v>
      </c>
      <c r="P1194" s="179"/>
      <c r="Q1194" s="179"/>
      <c r="R1194" s="179"/>
      <c r="S1194" s="179"/>
      <c r="T1194" s="179"/>
      <c r="U1194" s="179"/>
      <c r="V1194" s="179"/>
      <c r="W1194" s="179"/>
      <c r="X1194" s="179"/>
      <c r="Y1194" s="179"/>
      <c r="Z1194" s="179"/>
      <c r="AA1194" s="179"/>
      <c r="AB1194" s="179"/>
      <c r="AC1194" s="179"/>
      <c r="AD1194" s="179"/>
      <c r="AE1194" s="179"/>
      <c r="AF1194" s="179"/>
      <c r="AG1194" s="179"/>
      <c r="AH1194" s="179"/>
      <c r="AI1194" s="179"/>
      <c r="AJ1194" s="179"/>
      <c r="AK1194" s="179"/>
      <c r="AL1194" s="179"/>
      <c r="AM1194" s="179"/>
      <c r="AN1194" s="179"/>
      <c r="AO1194" s="179"/>
      <c r="AP1194" s="179"/>
      <c r="AQ1194" s="179"/>
      <c r="AR1194" s="179"/>
    </row>
    <row r="1195" s="276" customFormat="1" customHeight="1" spans="1:44">
      <c r="A1195" s="27">
        <v>1190</v>
      </c>
      <c r="B1195" s="27" t="s">
        <v>23</v>
      </c>
      <c r="C1195" s="27" t="s">
        <v>24</v>
      </c>
      <c r="D1195" s="27" t="s">
        <v>25</v>
      </c>
      <c r="E1195" s="27" t="s">
        <v>26</v>
      </c>
      <c r="F1195" s="91" t="s">
        <v>1142</v>
      </c>
      <c r="G1195" s="91" t="s">
        <v>1241</v>
      </c>
      <c r="H1195" s="91" t="s">
        <v>51</v>
      </c>
      <c r="I1195" s="91">
        <v>1</v>
      </c>
      <c r="J1195" s="91" t="s">
        <v>1144</v>
      </c>
      <c r="K1195" s="27" t="s">
        <v>31</v>
      </c>
      <c r="L1195" s="91">
        <v>1</v>
      </c>
      <c r="M1195" s="27">
        <f>L1195*312</f>
        <v>312</v>
      </c>
      <c r="N1195" s="179"/>
      <c r="O1195" s="24" t="s">
        <v>32</v>
      </c>
      <c r="P1195" s="179"/>
      <c r="Q1195" s="179"/>
      <c r="R1195" s="179"/>
      <c r="S1195" s="179"/>
      <c r="T1195" s="179"/>
      <c r="U1195" s="179"/>
      <c r="V1195" s="179"/>
      <c r="W1195" s="179"/>
      <c r="X1195" s="179"/>
      <c r="Y1195" s="179"/>
      <c r="Z1195" s="179"/>
      <c r="AA1195" s="179"/>
      <c r="AB1195" s="179"/>
      <c r="AC1195" s="179"/>
      <c r="AD1195" s="179"/>
      <c r="AE1195" s="179"/>
      <c r="AF1195" s="179"/>
      <c r="AG1195" s="179"/>
      <c r="AH1195" s="179"/>
      <c r="AI1195" s="179"/>
      <c r="AJ1195" s="179"/>
      <c r="AK1195" s="179"/>
      <c r="AL1195" s="179"/>
      <c r="AM1195" s="179"/>
      <c r="AN1195" s="179"/>
      <c r="AO1195" s="179"/>
      <c r="AP1195" s="179"/>
      <c r="AQ1195" s="179"/>
      <c r="AR1195" s="179"/>
    </row>
    <row r="1196" s="276" customFormat="1" customHeight="1" spans="1:44">
      <c r="A1196" s="27">
        <v>1191</v>
      </c>
      <c r="B1196" s="27" t="s">
        <v>23</v>
      </c>
      <c r="C1196" s="27" t="s">
        <v>24</v>
      </c>
      <c r="D1196" s="27" t="s">
        <v>25</v>
      </c>
      <c r="E1196" s="27" t="s">
        <v>26</v>
      </c>
      <c r="F1196" s="91" t="s">
        <v>1142</v>
      </c>
      <c r="G1196" s="91" t="s">
        <v>1242</v>
      </c>
      <c r="H1196" s="91" t="s">
        <v>194</v>
      </c>
      <c r="I1196" s="91">
        <v>2</v>
      </c>
      <c r="J1196" s="91" t="s">
        <v>1144</v>
      </c>
      <c r="K1196" s="27" t="s">
        <v>31</v>
      </c>
      <c r="L1196" s="91">
        <v>2</v>
      </c>
      <c r="M1196" s="27">
        <f>L1196*130</f>
        <v>260</v>
      </c>
      <c r="N1196" s="179"/>
      <c r="O1196" s="24" t="s">
        <v>32</v>
      </c>
      <c r="P1196" s="179"/>
      <c r="Q1196" s="179"/>
      <c r="R1196" s="179"/>
      <c r="S1196" s="179"/>
      <c r="T1196" s="179"/>
      <c r="U1196" s="179"/>
      <c r="V1196" s="179"/>
      <c r="W1196" s="179"/>
      <c r="X1196" s="179"/>
      <c r="Y1196" s="179"/>
      <c r="Z1196" s="179"/>
      <c r="AA1196" s="179"/>
      <c r="AB1196" s="179"/>
      <c r="AC1196" s="179"/>
      <c r="AD1196" s="179"/>
      <c r="AE1196" s="179"/>
      <c r="AF1196" s="179"/>
      <c r="AG1196" s="179"/>
      <c r="AH1196" s="179"/>
      <c r="AI1196" s="179"/>
      <c r="AJ1196" s="179"/>
      <c r="AK1196" s="179"/>
      <c r="AL1196" s="179"/>
      <c r="AM1196" s="179"/>
      <c r="AN1196" s="179"/>
      <c r="AO1196" s="179"/>
      <c r="AP1196" s="179"/>
      <c r="AQ1196" s="179"/>
      <c r="AR1196" s="179"/>
    </row>
    <row r="1197" s="276" customFormat="1" customHeight="1" spans="1:44">
      <c r="A1197" s="27">
        <v>1192</v>
      </c>
      <c r="B1197" s="27" t="s">
        <v>23</v>
      </c>
      <c r="C1197" s="27" t="s">
        <v>24</v>
      </c>
      <c r="D1197" s="27" t="s">
        <v>25</v>
      </c>
      <c r="E1197" s="27" t="s">
        <v>26</v>
      </c>
      <c r="F1197" s="91" t="s">
        <v>1142</v>
      </c>
      <c r="G1197" s="91" t="s">
        <v>1243</v>
      </c>
      <c r="H1197" s="91" t="s">
        <v>194</v>
      </c>
      <c r="I1197" s="91">
        <v>2</v>
      </c>
      <c r="J1197" s="91" t="s">
        <v>1144</v>
      </c>
      <c r="K1197" s="27" t="s">
        <v>31</v>
      </c>
      <c r="L1197" s="91">
        <v>2</v>
      </c>
      <c r="M1197" s="27">
        <f>L1197*130</f>
        <v>260</v>
      </c>
      <c r="N1197" s="179"/>
      <c r="O1197" s="24" t="s">
        <v>32</v>
      </c>
      <c r="P1197" s="179"/>
      <c r="Q1197" s="179"/>
      <c r="R1197" s="179"/>
      <c r="S1197" s="179"/>
      <c r="T1197" s="179"/>
      <c r="U1197" s="179"/>
      <c r="V1197" s="179"/>
      <c r="W1197" s="179"/>
      <c r="X1197" s="179"/>
      <c r="Y1197" s="179"/>
      <c r="Z1197" s="179"/>
      <c r="AA1197" s="179"/>
      <c r="AB1197" s="179"/>
      <c r="AC1197" s="179"/>
      <c r="AD1197" s="179"/>
      <c r="AE1197" s="179"/>
      <c r="AF1197" s="179"/>
      <c r="AG1197" s="179"/>
      <c r="AH1197" s="179"/>
      <c r="AI1197" s="179"/>
      <c r="AJ1197" s="179"/>
      <c r="AK1197" s="179"/>
      <c r="AL1197" s="179"/>
      <c r="AM1197" s="179"/>
      <c r="AN1197" s="179"/>
      <c r="AO1197" s="179"/>
      <c r="AP1197" s="179"/>
      <c r="AQ1197" s="179"/>
      <c r="AR1197" s="179"/>
    </row>
    <row r="1198" s="276" customFormat="1" customHeight="1" spans="1:44">
      <c r="A1198" s="27">
        <v>1193</v>
      </c>
      <c r="B1198" s="27" t="s">
        <v>23</v>
      </c>
      <c r="C1198" s="27" t="s">
        <v>24</v>
      </c>
      <c r="D1198" s="27" t="s">
        <v>25</v>
      </c>
      <c r="E1198" s="27" t="s">
        <v>26</v>
      </c>
      <c r="F1198" s="91" t="s">
        <v>1142</v>
      </c>
      <c r="G1198" s="91" t="s">
        <v>1244</v>
      </c>
      <c r="H1198" s="91" t="s">
        <v>194</v>
      </c>
      <c r="I1198" s="91">
        <v>5</v>
      </c>
      <c r="J1198" s="91" t="s">
        <v>1144</v>
      </c>
      <c r="K1198" s="27" t="s">
        <v>31</v>
      </c>
      <c r="L1198" s="91">
        <v>5</v>
      </c>
      <c r="M1198" s="27">
        <f>L1198*130</f>
        <v>650</v>
      </c>
      <c r="N1198" s="179"/>
      <c r="O1198" s="24" t="s">
        <v>32</v>
      </c>
      <c r="P1198" s="179"/>
      <c r="Q1198" s="179"/>
      <c r="R1198" s="179"/>
      <c r="S1198" s="179"/>
      <c r="T1198" s="179"/>
      <c r="U1198" s="179"/>
      <c r="V1198" s="179"/>
      <c r="W1198" s="179"/>
      <c r="X1198" s="179"/>
      <c r="Y1198" s="179"/>
      <c r="Z1198" s="179"/>
      <c r="AA1198" s="179"/>
      <c r="AB1198" s="179"/>
      <c r="AC1198" s="179"/>
      <c r="AD1198" s="179"/>
      <c r="AE1198" s="179"/>
      <c r="AF1198" s="179"/>
      <c r="AG1198" s="179"/>
      <c r="AH1198" s="179"/>
      <c r="AI1198" s="179"/>
      <c r="AJ1198" s="179"/>
      <c r="AK1198" s="179"/>
      <c r="AL1198" s="179"/>
      <c r="AM1198" s="179"/>
      <c r="AN1198" s="179"/>
      <c r="AO1198" s="179"/>
      <c r="AP1198" s="179"/>
      <c r="AQ1198" s="179"/>
      <c r="AR1198" s="179"/>
    </row>
    <row r="1199" s="276" customFormat="1" customHeight="1" spans="1:44">
      <c r="A1199" s="27">
        <v>1194</v>
      </c>
      <c r="B1199" s="27" t="s">
        <v>23</v>
      </c>
      <c r="C1199" s="27" t="s">
        <v>24</v>
      </c>
      <c r="D1199" s="27" t="s">
        <v>25</v>
      </c>
      <c r="E1199" s="27" t="s">
        <v>26</v>
      </c>
      <c r="F1199" s="91" t="s">
        <v>1245</v>
      </c>
      <c r="G1199" s="91" t="s">
        <v>1246</v>
      </c>
      <c r="H1199" s="91" t="s">
        <v>51</v>
      </c>
      <c r="I1199" s="91">
        <v>2</v>
      </c>
      <c r="J1199" s="91" t="s">
        <v>1247</v>
      </c>
      <c r="K1199" s="27" t="s">
        <v>31</v>
      </c>
      <c r="L1199" s="91">
        <v>2</v>
      </c>
      <c r="M1199" s="27">
        <f>L1199*312</f>
        <v>624</v>
      </c>
      <c r="N1199" s="179"/>
      <c r="O1199" s="24" t="s">
        <v>32</v>
      </c>
      <c r="P1199" s="179"/>
      <c r="Q1199" s="179"/>
      <c r="R1199" s="179"/>
      <c r="S1199" s="179"/>
      <c r="T1199" s="179"/>
      <c r="U1199" s="179"/>
      <c r="V1199" s="179"/>
      <c r="W1199" s="179"/>
      <c r="X1199" s="179"/>
      <c r="Y1199" s="179"/>
      <c r="Z1199" s="179"/>
      <c r="AA1199" s="179"/>
      <c r="AB1199" s="179"/>
      <c r="AC1199" s="179"/>
      <c r="AD1199" s="179"/>
      <c r="AE1199" s="179"/>
      <c r="AF1199" s="179"/>
      <c r="AG1199" s="179"/>
      <c r="AH1199" s="179"/>
      <c r="AI1199" s="179"/>
      <c r="AJ1199" s="179"/>
      <c r="AK1199" s="179"/>
      <c r="AL1199" s="179"/>
      <c r="AM1199" s="179"/>
      <c r="AN1199" s="179"/>
      <c r="AO1199" s="179"/>
      <c r="AP1199" s="179"/>
      <c r="AQ1199" s="179"/>
      <c r="AR1199" s="179"/>
    </row>
    <row r="1200" s="276" customFormat="1" customHeight="1" spans="1:44">
      <c r="A1200" s="27">
        <v>1195</v>
      </c>
      <c r="B1200" s="27" t="s">
        <v>23</v>
      </c>
      <c r="C1200" s="27" t="s">
        <v>24</v>
      </c>
      <c r="D1200" s="27" t="s">
        <v>25</v>
      </c>
      <c r="E1200" s="27" t="s">
        <v>26</v>
      </c>
      <c r="F1200" s="91" t="s">
        <v>1245</v>
      </c>
      <c r="G1200" s="91" t="s">
        <v>1248</v>
      </c>
      <c r="H1200" s="91" t="s">
        <v>227</v>
      </c>
      <c r="I1200" s="91">
        <v>4</v>
      </c>
      <c r="J1200" s="91" t="s">
        <v>1247</v>
      </c>
      <c r="K1200" s="27" t="s">
        <v>31</v>
      </c>
      <c r="L1200" s="91">
        <v>4</v>
      </c>
      <c r="M1200" s="27">
        <f t="shared" ref="M1200:M1209" si="48">L1200*130</f>
        <v>520</v>
      </c>
      <c r="N1200" s="179"/>
      <c r="O1200" s="24" t="s">
        <v>32</v>
      </c>
      <c r="P1200" s="179"/>
      <c r="Q1200" s="179"/>
      <c r="R1200" s="179"/>
      <c r="S1200" s="179"/>
      <c r="T1200" s="179"/>
      <c r="U1200" s="179"/>
      <c r="V1200" s="179"/>
      <c r="W1200" s="179"/>
      <c r="X1200" s="179"/>
      <c r="Y1200" s="179"/>
      <c r="Z1200" s="179"/>
      <c r="AA1200" s="179"/>
      <c r="AB1200" s="179"/>
      <c r="AC1200" s="179"/>
      <c r="AD1200" s="179"/>
      <c r="AE1200" s="179"/>
      <c r="AF1200" s="179"/>
      <c r="AG1200" s="179"/>
      <c r="AH1200" s="179"/>
      <c r="AI1200" s="179"/>
      <c r="AJ1200" s="179"/>
      <c r="AK1200" s="179"/>
      <c r="AL1200" s="179"/>
      <c r="AM1200" s="179"/>
      <c r="AN1200" s="179"/>
      <c r="AO1200" s="179"/>
      <c r="AP1200" s="179"/>
      <c r="AQ1200" s="179"/>
      <c r="AR1200" s="179"/>
    </row>
    <row r="1201" s="276" customFormat="1" customHeight="1" spans="1:44">
      <c r="A1201" s="27">
        <v>1196</v>
      </c>
      <c r="B1201" s="27" t="s">
        <v>23</v>
      </c>
      <c r="C1201" s="27" t="s">
        <v>24</v>
      </c>
      <c r="D1201" s="27" t="s">
        <v>25</v>
      </c>
      <c r="E1201" s="27" t="s">
        <v>26</v>
      </c>
      <c r="F1201" s="91" t="s">
        <v>1245</v>
      </c>
      <c r="G1201" s="91" t="s">
        <v>1249</v>
      </c>
      <c r="H1201" s="91" t="s">
        <v>227</v>
      </c>
      <c r="I1201" s="91">
        <v>4</v>
      </c>
      <c r="J1201" s="91" t="s">
        <v>1247</v>
      </c>
      <c r="K1201" s="27" t="s">
        <v>31</v>
      </c>
      <c r="L1201" s="91">
        <v>4</v>
      </c>
      <c r="M1201" s="27">
        <f t="shared" si="48"/>
        <v>520</v>
      </c>
      <c r="N1201" s="179"/>
      <c r="O1201" s="24" t="s">
        <v>32</v>
      </c>
      <c r="P1201" s="179"/>
      <c r="Q1201" s="179"/>
      <c r="R1201" s="179"/>
      <c r="S1201" s="179"/>
      <c r="T1201" s="179"/>
      <c r="U1201" s="179"/>
      <c r="V1201" s="179"/>
      <c r="W1201" s="179"/>
      <c r="X1201" s="179"/>
      <c r="Y1201" s="179"/>
      <c r="Z1201" s="179"/>
      <c r="AA1201" s="179"/>
      <c r="AB1201" s="179"/>
      <c r="AC1201" s="179"/>
      <c r="AD1201" s="179"/>
      <c r="AE1201" s="179"/>
      <c r="AF1201" s="179"/>
      <c r="AG1201" s="179"/>
      <c r="AH1201" s="179"/>
      <c r="AI1201" s="179"/>
      <c r="AJ1201" s="179"/>
      <c r="AK1201" s="179"/>
      <c r="AL1201" s="179"/>
      <c r="AM1201" s="179"/>
      <c r="AN1201" s="179"/>
      <c r="AO1201" s="179"/>
      <c r="AP1201" s="179"/>
      <c r="AQ1201" s="179"/>
      <c r="AR1201" s="179"/>
    </row>
    <row r="1202" s="276" customFormat="1" customHeight="1" spans="1:44">
      <c r="A1202" s="27">
        <v>1197</v>
      </c>
      <c r="B1202" s="27" t="s">
        <v>23</v>
      </c>
      <c r="C1202" s="27" t="s">
        <v>24</v>
      </c>
      <c r="D1202" s="27" t="s">
        <v>25</v>
      </c>
      <c r="E1202" s="27" t="s">
        <v>26</v>
      </c>
      <c r="F1202" s="91" t="s">
        <v>1245</v>
      </c>
      <c r="G1202" s="91" t="s">
        <v>1250</v>
      </c>
      <c r="H1202" s="91" t="s">
        <v>194</v>
      </c>
      <c r="I1202" s="91">
        <v>5</v>
      </c>
      <c r="J1202" s="91" t="s">
        <v>1247</v>
      </c>
      <c r="K1202" s="27" t="s">
        <v>31</v>
      </c>
      <c r="L1202" s="91">
        <v>5</v>
      </c>
      <c r="M1202" s="27">
        <f t="shared" si="48"/>
        <v>650</v>
      </c>
      <c r="N1202" s="179"/>
      <c r="O1202" s="24" t="s">
        <v>32</v>
      </c>
      <c r="P1202" s="179"/>
      <c r="Q1202" s="179"/>
      <c r="R1202" s="179"/>
      <c r="S1202" s="179"/>
      <c r="T1202" s="179"/>
      <c r="U1202" s="179"/>
      <c r="V1202" s="179"/>
      <c r="W1202" s="179"/>
      <c r="X1202" s="179"/>
      <c r="Y1202" s="179"/>
      <c r="Z1202" s="179"/>
      <c r="AA1202" s="179"/>
      <c r="AB1202" s="179"/>
      <c r="AC1202" s="179"/>
      <c r="AD1202" s="179"/>
      <c r="AE1202" s="179"/>
      <c r="AF1202" s="179"/>
      <c r="AG1202" s="179"/>
      <c r="AH1202" s="179"/>
      <c r="AI1202" s="179"/>
      <c r="AJ1202" s="179"/>
      <c r="AK1202" s="179"/>
      <c r="AL1202" s="179"/>
      <c r="AM1202" s="179"/>
      <c r="AN1202" s="179"/>
      <c r="AO1202" s="179"/>
      <c r="AP1202" s="179"/>
      <c r="AQ1202" s="179"/>
      <c r="AR1202" s="179"/>
    </row>
    <row r="1203" s="276" customFormat="1" customHeight="1" spans="1:44">
      <c r="A1203" s="27">
        <v>1198</v>
      </c>
      <c r="B1203" s="27" t="s">
        <v>23</v>
      </c>
      <c r="C1203" s="27" t="s">
        <v>24</v>
      </c>
      <c r="D1203" s="27" t="s">
        <v>25</v>
      </c>
      <c r="E1203" s="27" t="s">
        <v>26</v>
      </c>
      <c r="F1203" s="91" t="s">
        <v>1245</v>
      </c>
      <c r="G1203" s="91" t="s">
        <v>1251</v>
      </c>
      <c r="H1203" s="91" t="s">
        <v>194</v>
      </c>
      <c r="I1203" s="91">
        <v>6</v>
      </c>
      <c r="J1203" s="91" t="s">
        <v>1247</v>
      </c>
      <c r="K1203" s="27" t="s">
        <v>31</v>
      </c>
      <c r="L1203" s="91">
        <v>6</v>
      </c>
      <c r="M1203" s="27">
        <f t="shared" si="48"/>
        <v>780</v>
      </c>
      <c r="N1203" s="179"/>
      <c r="O1203" s="24" t="s">
        <v>32</v>
      </c>
      <c r="P1203" s="179"/>
      <c r="Q1203" s="179"/>
      <c r="R1203" s="179"/>
      <c r="S1203" s="179"/>
      <c r="T1203" s="179"/>
      <c r="U1203" s="179"/>
      <c r="V1203" s="179"/>
      <c r="W1203" s="179"/>
      <c r="X1203" s="179"/>
      <c r="Y1203" s="179"/>
      <c r="Z1203" s="179"/>
      <c r="AA1203" s="179"/>
      <c r="AB1203" s="179"/>
      <c r="AC1203" s="179"/>
      <c r="AD1203" s="179"/>
      <c r="AE1203" s="179"/>
      <c r="AF1203" s="179"/>
      <c r="AG1203" s="179"/>
      <c r="AH1203" s="179"/>
      <c r="AI1203" s="179"/>
      <c r="AJ1203" s="179"/>
      <c r="AK1203" s="179"/>
      <c r="AL1203" s="179"/>
      <c r="AM1203" s="179"/>
      <c r="AN1203" s="179"/>
      <c r="AO1203" s="179"/>
      <c r="AP1203" s="179"/>
      <c r="AQ1203" s="179"/>
      <c r="AR1203" s="179"/>
    </row>
    <row r="1204" s="276" customFormat="1" customHeight="1" spans="1:44">
      <c r="A1204" s="27">
        <v>1199</v>
      </c>
      <c r="B1204" s="27" t="s">
        <v>23</v>
      </c>
      <c r="C1204" s="27" t="s">
        <v>24</v>
      </c>
      <c r="D1204" s="27" t="s">
        <v>25</v>
      </c>
      <c r="E1204" s="27" t="s">
        <v>26</v>
      </c>
      <c r="F1204" s="91" t="s">
        <v>1245</v>
      </c>
      <c r="G1204" s="91" t="s">
        <v>1252</v>
      </c>
      <c r="H1204" s="91" t="s">
        <v>194</v>
      </c>
      <c r="I1204" s="91">
        <v>4</v>
      </c>
      <c r="J1204" s="91" t="s">
        <v>1247</v>
      </c>
      <c r="K1204" s="27" t="s">
        <v>31</v>
      </c>
      <c r="L1204" s="91">
        <v>4</v>
      </c>
      <c r="M1204" s="27">
        <f t="shared" si="48"/>
        <v>520</v>
      </c>
      <c r="N1204" s="179"/>
      <c r="O1204" s="24" t="s">
        <v>32</v>
      </c>
      <c r="P1204" s="179"/>
      <c r="Q1204" s="179"/>
      <c r="R1204" s="179"/>
      <c r="S1204" s="179"/>
      <c r="T1204" s="179"/>
      <c r="U1204" s="179"/>
      <c r="V1204" s="179"/>
      <c r="W1204" s="179"/>
      <c r="X1204" s="179"/>
      <c r="Y1204" s="179"/>
      <c r="Z1204" s="179"/>
      <c r="AA1204" s="179"/>
      <c r="AB1204" s="179"/>
      <c r="AC1204" s="179"/>
      <c r="AD1204" s="179"/>
      <c r="AE1204" s="179"/>
      <c r="AF1204" s="179"/>
      <c r="AG1204" s="179"/>
      <c r="AH1204" s="179"/>
      <c r="AI1204" s="179"/>
      <c r="AJ1204" s="179"/>
      <c r="AK1204" s="179"/>
      <c r="AL1204" s="179"/>
      <c r="AM1204" s="179"/>
      <c r="AN1204" s="179"/>
      <c r="AO1204" s="179"/>
      <c r="AP1204" s="179"/>
      <c r="AQ1204" s="179"/>
      <c r="AR1204" s="179"/>
    </row>
    <row r="1205" s="276" customFormat="1" customHeight="1" spans="1:44">
      <c r="A1205" s="27">
        <v>1200</v>
      </c>
      <c r="B1205" s="27" t="s">
        <v>23</v>
      </c>
      <c r="C1205" s="27" t="s">
        <v>24</v>
      </c>
      <c r="D1205" s="27" t="s">
        <v>25</v>
      </c>
      <c r="E1205" s="27" t="s">
        <v>26</v>
      </c>
      <c r="F1205" s="91" t="s">
        <v>1245</v>
      </c>
      <c r="G1205" s="91" t="s">
        <v>1253</v>
      </c>
      <c r="H1205" s="91" t="s">
        <v>194</v>
      </c>
      <c r="I1205" s="91">
        <v>5</v>
      </c>
      <c r="J1205" s="91" t="s">
        <v>1247</v>
      </c>
      <c r="K1205" s="27" t="s">
        <v>31</v>
      </c>
      <c r="L1205" s="91">
        <v>5</v>
      </c>
      <c r="M1205" s="27">
        <f t="shared" si="48"/>
        <v>650</v>
      </c>
      <c r="N1205" s="179"/>
      <c r="O1205" s="24" t="s">
        <v>32</v>
      </c>
      <c r="P1205" s="179"/>
      <c r="Q1205" s="179"/>
      <c r="R1205" s="179"/>
      <c r="S1205" s="179"/>
      <c r="T1205" s="179"/>
      <c r="U1205" s="179"/>
      <c r="V1205" s="179"/>
      <c r="W1205" s="179"/>
      <c r="X1205" s="179"/>
      <c r="Y1205" s="179"/>
      <c r="Z1205" s="179"/>
      <c r="AA1205" s="179"/>
      <c r="AB1205" s="179"/>
      <c r="AC1205" s="179"/>
      <c r="AD1205" s="179"/>
      <c r="AE1205" s="179"/>
      <c r="AF1205" s="179"/>
      <c r="AG1205" s="179"/>
      <c r="AH1205" s="179"/>
      <c r="AI1205" s="179"/>
      <c r="AJ1205" s="179"/>
      <c r="AK1205" s="179"/>
      <c r="AL1205" s="179"/>
      <c r="AM1205" s="179"/>
      <c r="AN1205" s="179"/>
      <c r="AO1205" s="179"/>
      <c r="AP1205" s="179"/>
      <c r="AQ1205" s="179"/>
      <c r="AR1205" s="179"/>
    </row>
    <row r="1206" s="276" customFormat="1" customHeight="1" spans="1:44">
      <c r="A1206" s="27">
        <v>1201</v>
      </c>
      <c r="B1206" s="27" t="s">
        <v>23</v>
      </c>
      <c r="C1206" s="27" t="s">
        <v>24</v>
      </c>
      <c r="D1206" s="27" t="s">
        <v>25</v>
      </c>
      <c r="E1206" s="27" t="s">
        <v>26</v>
      </c>
      <c r="F1206" s="91" t="s">
        <v>1245</v>
      </c>
      <c r="G1206" s="91" t="s">
        <v>1254</v>
      </c>
      <c r="H1206" s="91" t="s">
        <v>194</v>
      </c>
      <c r="I1206" s="91">
        <v>3</v>
      </c>
      <c r="J1206" s="91" t="s">
        <v>1247</v>
      </c>
      <c r="K1206" s="27" t="s">
        <v>31</v>
      </c>
      <c r="L1206" s="91">
        <v>3</v>
      </c>
      <c r="M1206" s="27">
        <f t="shared" si="48"/>
        <v>390</v>
      </c>
      <c r="N1206" s="179"/>
      <c r="O1206" s="24" t="s">
        <v>32</v>
      </c>
      <c r="P1206" s="179"/>
      <c r="Q1206" s="179"/>
      <c r="R1206" s="179"/>
      <c r="S1206" s="179"/>
      <c r="T1206" s="179"/>
      <c r="U1206" s="179"/>
      <c r="V1206" s="179"/>
      <c r="W1206" s="179"/>
      <c r="X1206" s="179"/>
      <c r="Y1206" s="179"/>
      <c r="Z1206" s="179"/>
      <c r="AA1206" s="179"/>
      <c r="AB1206" s="179"/>
      <c r="AC1206" s="179"/>
      <c r="AD1206" s="179"/>
      <c r="AE1206" s="179"/>
      <c r="AF1206" s="179"/>
      <c r="AG1206" s="179"/>
      <c r="AH1206" s="179"/>
      <c r="AI1206" s="179"/>
      <c r="AJ1206" s="179"/>
      <c r="AK1206" s="179"/>
      <c r="AL1206" s="179"/>
      <c r="AM1206" s="179"/>
      <c r="AN1206" s="179"/>
      <c r="AO1206" s="179"/>
      <c r="AP1206" s="179"/>
      <c r="AQ1206" s="179"/>
      <c r="AR1206" s="179"/>
    </row>
    <row r="1207" s="276" customFormat="1" customHeight="1" spans="1:44">
      <c r="A1207" s="27">
        <v>1202</v>
      </c>
      <c r="B1207" s="27" t="s">
        <v>23</v>
      </c>
      <c r="C1207" s="27" t="s">
        <v>24</v>
      </c>
      <c r="D1207" s="27" t="s">
        <v>25</v>
      </c>
      <c r="E1207" s="27" t="s">
        <v>26</v>
      </c>
      <c r="F1207" s="91" t="s">
        <v>1245</v>
      </c>
      <c r="G1207" s="91" t="s">
        <v>1255</v>
      </c>
      <c r="H1207" s="91" t="s">
        <v>194</v>
      </c>
      <c r="I1207" s="91">
        <v>5</v>
      </c>
      <c r="J1207" s="91" t="s">
        <v>1247</v>
      </c>
      <c r="K1207" s="27" t="s">
        <v>31</v>
      </c>
      <c r="L1207" s="91">
        <v>5</v>
      </c>
      <c r="M1207" s="27">
        <f t="shared" si="48"/>
        <v>650</v>
      </c>
      <c r="N1207" s="179"/>
      <c r="O1207" s="24" t="s">
        <v>32</v>
      </c>
      <c r="P1207" s="179"/>
      <c r="Q1207" s="179"/>
      <c r="R1207" s="179"/>
      <c r="S1207" s="179"/>
      <c r="T1207" s="179"/>
      <c r="U1207" s="179"/>
      <c r="V1207" s="179"/>
      <c r="W1207" s="179"/>
      <c r="X1207" s="179"/>
      <c r="Y1207" s="179"/>
      <c r="Z1207" s="179"/>
      <c r="AA1207" s="179"/>
      <c r="AB1207" s="179"/>
      <c r="AC1207" s="179"/>
      <c r="AD1207" s="179"/>
      <c r="AE1207" s="179"/>
      <c r="AF1207" s="179"/>
      <c r="AG1207" s="179"/>
      <c r="AH1207" s="179"/>
      <c r="AI1207" s="179"/>
      <c r="AJ1207" s="179"/>
      <c r="AK1207" s="179"/>
      <c r="AL1207" s="179"/>
      <c r="AM1207" s="179"/>
      <c r="AN1207" s="179"/>
      <c r="AO1207" s="179"/>
      <c r="AP1207" s="179"/>
      <c r="AQ1207" s="179"/>
      <c r="AR1207" s="179"/>
    </row>
    <row r="1208" s="276" customFormat="1" customHeight="1" spans="1:44">
      <c r="A1208" s="27">
        <v>1203</v>
      </c>
      <c r="B1208" s="27" t="s">
        <v>23</v>
      </c>
      <c r="C1208" s="27" t="s">
        <v>24</v>
      </c>
      <c r="D1208" s="27" t="s">
        <v>25</v>
      </c>
      <c r="E1208" s="27" t="s">
        <v>26</v>
      </c>
      <c r="F1208" s="91" t="s">
        <v>1245</v>
      </c>
      <c r="G1208" s="91" t="s">
        <v>1256</v>
      </c>
      <c r="H1208" s="91" t="s">
        <v>194</v>
      </c>
      <c r="I1208" s="91">
        <v>5</v>
      </c>
      <c r="J1208" s="91" t="s">
        <v>1247</v>
      </c>
      <c r="K1208" s="27" t="s">
        <v>31</v>
      </c>
      <c r="L1208" s="91">
        <v>5</v>
      </c>
      <c r="M1208" s="27">
        <f t="shared" si="48"/>
        <v>650</v>
      </c>
      <c r="N1208" s="179"/>
      <c r="O1208" s="24" t="s">
        <v>32</v>
      </c>
      <c r="P1208" s="179"/>
      <c r="Q1208" s="179"/>
      <c r="R1208" s="179"/>
      <c r="S1208" s="179"/>
      <c r="T1208" s="179"/>
      <c r="U1208" s="179"/>
      <c r="V1208" s="179"/>
      <c r="W1208" s="179"/>
      <c r="X1208" s="179"/>
      <c r="Y1208" s="179"/>
      <c r="Z1208" s="179"/>
      <c r="AA1208" s="179"/>
      <c r="AB1208" s="179"/>
      <c r="AC1208" s="179"/>
      <c r="AD1208" s="179"/>
      <c r="AE1208" s="179"/>
      <c r="AF1208" s="179"/>
      <c r="AG1208" s="179"/>
      <c r="AH1208" s="179"/>
      <c r="AI1208" s="179"/>
      <c r="AJ1208" s="179"/>
      <c r="AK1208" s="179"/>
      <c r="AL1208" s="179"/>
      <c r="AM1208" s="179"/>
      <c r="AN1208" s="179"/>
      <c r="AO1208" s="179"/>
      <c r="AP1208" s="179"/>
      <c r="AQ1208" s="179"/>
      <c r="AR1208" s="179"/>
    </row>
    <row r="1209" s="276" customFormat="1" customHeight="1" spans="1:44">
      <c r="A1209" s="27">
        <v>1204</v>
      </c>
      <c r="B1209" s="27" t="s">
        <v>23</v>
      </c>
      <c r="C1209" s="27" t="s">
        <v>24</v>
      </c>
      <c r="D1209" s="27" t="s">
        <v>25</v>
      </c>
      <c r="E1209" s="27" t="s">
        <v>26</v>
      </c>
      <c r="F1209" s="91" t="s">
        <v>1245</v>
      </c>
      <c r="G1209" s="91" t="s">
        <v>1257</v>
      </c>
      <c r="H1209" s="91" t="s">
        <v>194</v>
      </c>
      <c r="I1209" s="91">
        <v>6</v>
      </c>
      <c r="J1209" s="91" t="s">
        <v>1247</v>
      </c>
      <c r="K1209" s="27" t="s">
        <v>31</v>
      </c>
      <c r="L1209" s="91">
        <v>6</v>
      </c>
      <c r="M1209" s="27">
        <f t="shared" si="48"/>
        <v>780</v>
      </c>
      <c r="N1209" s="179"/>
      <c r="O1209" s="24" t="s">
        <v>32</v>
      </c>
      <c r="P1209" s="179"/>
      <c r="Q1209" s="179"/>
      <c r="R1209" s="179"/>
      <c r="S1209" s="179"/>
      <c r="T1209" s="179"/>
      <c r="U1209" s="179"/>
      <c r="V1209" s="179"/>
      <c r="W1209" s="179"/>
      <c r="X1209" s="179"/>
      <c r="Y1209" s="179"/>
      <c r="Z1209" s="179"/>
      <c r="AA1209" s="179"/>
      <c r="AB1209" s="179"/>
      <c r="AC1209" s="179"/>
      <c r="AD1209" s="179"/>
      <c r="AE1209" s="179"/>
      <c r="AF1209" s="179"/>
      <c r="AG1209" s="179"/>
      <c r="AH1209" s="179"/>
      <c r="AI1209" s="179"/>
      <c r="AJ1209" s="179"/>
      <c r="AK1209" s="179"/>
      <c r="AL1209" s="179"/>
      <c r="AM1209" s="179"/>
      <c r="AN1209" s="179"/>
      <c r="AO1209" s="179"/>
      <c r="AP1209" s="179"/>
      <c r="AQ1209" s="179"/>
      <c r="AR1209" s="179"/>
    </row>
    <row r="1210" s="276" customFormat="1" customHeight="1" spans="1:44">
      <c r="A1210" s="27">
        <v>1205</v>
      </c>
      <c r="B1210" s="27" t="s">
        <v>23</v>
      </c>
      <c r="C1210" s="27" t="s">
        <v>24</v>
      </c>
      <c r="D1210" s="27" t="s">
        <v>25</v>
      </c>
      <c r="E1210" s="27" t="s">
        <v>26</v>
      </c>
      <c r="F1210" s="91" t="s">
        <v>1245</v>
      </c>
      <c r="G1210" s="91" t="s">
        <v>1258</v>
      </c>
      <c r="H1210" s="91" t="s">
        <v>51</v>
      </c>
      <c r="I1210" s="91">
        <v>4</v>
      </c>
      <c r="J1210" s="91" t="s">
        <v>1247</v>
      </c>
      <c r="K1210" s="27" t="s">
        <v>31</v>
      </c>
      <c r="L1210" s="91">
        <v>4</v>
      </c>
      <c r="M1210" s="27">
        <f>L1210*312</f>
        <v>1248</v>
      </c>
      <c r="N1210" s="179"/>
      <c r="O1210" s="24" t="s">
        <v>32</v>
      </c>
      <c r="P1210" s="179"/>
      <c r="Q1210" s="179"/>
      <c r="R1210" s="179"/>
      <c r="S1210" s="179"/>
      <c r="T1210" s="179"/>
      <c r="U1210" s="179"/>
      <c r="V1210" s="179"/>
      <c r="W1210" s="179"/>
      <c r="X1210" s="179"/>
      <c r="Y1210" s="179"/>
      <c r="Z1210" s="179"/>
      <c r="AA1210" s="179"/>
      <c r="AB1210" s="179"/>
      <c r="AC1210" s="179"/>
      <c r="AD1210" s="179"/>
      <c r="AE1210" s="179"/>
      <c r="AF1210" s="179"/>
      <c r="AG1210" s="179"/>
      <c r="AH1210" s="179"/>
      <c r="AI1210" s="179"/>
      <c r="AJ1210" s="179"/>
      <c r="AK1210" s="179"/>
      <c r="AL1210" s="179"/>
      <c r="AM1210" s="179"/>
      <c r="AN1210" s="179"/>
      <c r="AO1210" s="179"/>
      <c r="AP1210" s="179"/>
      <c r="AQ1210" s="179"/>
      <c r="AR1210" s="179"/>
    </row>
    <row r="1211" s="276" customFormat="1" customHeight="1" spans="1:44">
      <c r="A1211" s="27">
        <v>1206</v>
      </c>
      <c r="B1211" s="27" t="s">
        <v>23</v>
      </c>
      <c r="C1211" s="27" t="s">
        <v>24</v>
      </c>
      <c r="D1211" s="27" t="s">
        <v>25</v>
      </c>
      <c r="E1211" s="27" t="s">
        <v>26</v>
      </c>
      <c r="F1211" s="91" t="s">
        <v>1245</v>
      </c>
      <c r="G1211" s="91" t="s">
        <v>1259</v>
      </c>
      <c r="H1211" s="91" t="s">
        <v>227</v>
      </c>
      <c r="I1211" s="91">
        <v>2</v>
      </c>
      <c r="J1211" s="91" t="s">
        <v>1247</v>
      </c>
      <c r="K1211" s="27" t="s">
        <v>31</v>
      </c>
      <c r="L1211" s="91">
        <v>2</v>
      </c>
      <c r="M1211" s="27">
        <f t="shared" ref="M1211:M1217" si="49">L1211*130</f>
        <v>260</v>
      </c>
      <c r="N1211" s="179"/>
      <c r="O1211" s="24" t="s">
        <v>32</v>
      </c>
      <c r="P1211" s="179"/>
      <c r="Q1211" s="179"/>
      <c r="R1211" s="179"/>
      <c r="S1211" s="179"/>
      <c r="T1211" s="179"/>
      <c r="U1211" s="179"/>
      <c r="V1211" s="179"/>
      <c r="W1211" s="179"/>
      <c r="X1211" s="179"/>
      <c r="Y1211" s="179"/>
      <c r="Z1211" s="179"/>
      <c r="AA1211" s="179"/>
      <c r="AB1211" s="179"/>
      <c r="AC1211" s="179"/>
      <c r="AD1211" s="179"/>
      <c r="AE1211" s="179"/>
      <c r="AF1211" s="179"/>
      <c r="AG1211" s="179"/>
      <c r="AH1211" s="179"/>
      <c r="AI1211" s="179"/>
      <c r="AJ1211" s="179"/>
      <c r="AK1211" s="179"/>
      <c r="AL1211" s="179"/>
      <c r="AM1211" s="179"/>
      <c r="AN1211" s="179"/>
      <c r="AO1211" s="179"/>
      <c r="AP1211" s="179"/>
      <c r="AQ1211" s="179"/>
      <c r="AR1211" s="179"/>
    </row>
    <row r="1212" s="276" customFormat="1" customHeight="1" spans="1:44">
      <c r="A1212" s="27">
        <v>1207</v>
      </c>
      <c r="B1212" s="27" t="s">
        <v>23</v>
      </c>
      <c r="C1212" s="27" t="s">
        <v>24</v>
      </c>
      <c r="D1212" s="27" t="s">
        <v>25</v>
      </c>
      <c r="E1212" s="27" t="s">
        <v>26</v>
      </c>
      <c r="F1212" s="91" t="s">
        <v>1245</v>
      </c>
      <c r="G1212" s="91" t="s">
        <v>1260</v>
      </c>
      <c r="H1212" s="91" t="s">
        <v>227</v>
      </c>
      <c r="I1212" s="91">
        <v>6</v>
      </c>
      <c r="J1212" s="91" t="s">
        <v>1247</v>
      </c>
      <c r="K1212" s="27" t="s">
        <v>31</v>
      </c>
      <c r="L1212" s="91">
        <v>6</v>
      </c>
      <c r="M1212" s="27">
        <f t="shared" si="49"/>
        <v>780</v>
      </c>
      <c r="N1212" s="179"/>
      <c r="O1212" s="24" t="s">
        <v>32</v>
      </c>
      <c r="P1212" s="179"/>
      <c r="Q1212" s="179"/>
      <c r="R1212" s="179"/>
      <c r="S1212" s="179"/>
      <c r="T1212" s="179"/>
      <c r="U1212" s="179"/>
      <c r="V1212" s="179"/>
      <c r="W1212" s="179"/>
      <c r="X1212" s="179"/>
      <c r="Y1212" s="179"/>
      <c r="Z1212" s="179"/>
      <c r="AA1212" s="179"/>
      <c r="AB1212" s="179"/>
      <c r="AC1212" s="179"/>
      <c r="AD1212" s="179"/>
      <c r="AE1212" s="179"/>
      <c r="AF1212" s="179"/>
      <c r="AG1212" s="179"/>
      <c r="AH1212" s="179"/>
      <c r="AI1212" s="179"/>
      <c r="AJ1212" s="179"/>
      <c r="AK1212" s="179"/>
      <c r="AL1212" s="179"/>
      <c r="AM1212" s="179"/>
      <c r="AN1212" s="179"/>
      <c r="AO1212" s="179"/>
      <c r="AP1212" s="179"/>
      <c r="AQ1212" s="179"/>
      <c r="AR1212" s="179"/>
    </row>
    <row r="1213" s="276" customFormat="1" customHeight="1" spans="1:44">
      <c r="A1213" s="27">
        <v>1208</v>
      </c>
      <c r="B1213" s="27" t="s">
        <v>23</v>
      </c>
      <c r="C1213" s="27" t="s">
        <v>24</v>
      </c>
      <c r="D1213" s="27" t="s">
        <v>25</v>
      </c>
      <c r="E1213" s="27" t="s">
        <v>26</v>
      </c>
      <c r="F1213" s="91" t="s">
        <v>1245</v>
      </c>
      <c r="G1213" s="91" t="s">
        <v>1261</v>
      </c>
      <c r="H1213" s="91" t="s">
        <v>227</v>
      </c>
      <c r="I1213" s="91">
        <v>2</v>
      </c>
      <c r="J1213" s="91" t="s">
        <v>1247</v>
      </c>
      <c r="K1213" s="27" t="s">
        <v>31</v>
      </c>
      <c r="L1213" s="91">
        <v>2</v>
      </c>
      <c r="M1213" s="27">
        <f t="shared" si="49"/>
        <v>260</v>
      </c>
      <c r="N1213" s="179"/>
      <c r="O1213" s="24" t="s">
        <v>32</v>
      </c>
      <c r="P1213" s="179"/>
      <c r="Q1213" s="179"/>
      <c r="R1213" s="179"/>
      <c r="S1213" s="179"/>
      <c r="T1213" s="179"/>
      <c r="U1213" s="179"/>
      <c r="V1213" s="179"/>
      <c r="W1213" s="179"/>
      <c r="X1213" s="179"/>
      <c r="Y1213" s="179"/>
      <c r="Z1213" s="179"/>
      <c r="AA1213" s="179"/>
      <c r="AB1213" s="179"/>
      <c r="AC1213" s="179"/>
      <c r="AD1213" s="179"/>
      <c r="AE1213" s="179"/>
      <c r="AF1213" s="179"/>
      <c r="AG1213" s="179"/>
      <c r="AH1213" s="179"/>
      <c r="AI1213" s="179"/>
      <c r="AJ1213" s="179"/>
      <c r="AK1213" s="179"/>
      <c r="AL1213" s="179"/>
      <c r="AM1213" s="179"/>
      <c r="AN1213" s="179"/>
      <c r="AO1213" s="179"/>
      <c r="AP1213" s="179"/>
      <c r="AQ1213" s="179"/>
      <c r="AR1213" s="179"/>
    </row>
    <row r="1214" s="276" customFormat="1" customHeight="1" spans="1:44">
      <c r="A1214" s="27">
        <v>1209</v>
      </c>
      <c r="B1214" s="27" t="s">
        <v>23</v>
      </c>
      <c r="C1214" s="27" t="s">
        <v>24</v>
      </c>
      <c r="D1214" s="27" t="s">
        <v>25</v>
      </c>
      <c r="E1214" s="27" t="s">
        <v>26</v>
      </c>
      <c r="F1214" s="91" t="s">
        <v>1245</v>
      </c>
      <c r="G1214" s="91" t="s">
        <v>1262</v>
      </c>
      <c r="H1214" s="91" t="s">
        <v>227</v>
      </c>
      <c r="I1214" s="91">
        <v>4</v>
      </c>
      <c r="J1214" s="91" t="s">
        <v>1247</v>
      </c>
      <c r="K1214" s="27" t="s">
        <v>31</v>
      </c>
      <c r="L1214" s="91">
        <v>4</v>
      </c>
      <c r="M1214" s="27">
        <f t="shared" si="49"/>
        <v>520</v>
      </c>
      <c r="N1214" s="179"/>
      <c r="O1214" s="24" t="s">
        <v>32</v>
      </c>
      <c r="P1214" s="179"/>
      <c r="Q1214" s="179"/>
      <c r="R1214" s="179"/>
      <c r="S1214" s="179"/>
      <c r="T1214" s="179"/>
      <c r="U1214" s="179"/>
      <c r="V1214" s="179"/>
      <c r="W1214" s="179"/>
      <c r="X1214" s="179"/>
      <c r="Y1214" s="179"/>
      <c r="Z1214" s="179"/>
      <c r="AA1214" s="179"/>
      <c r="AB1214" s="179"/>
      <c r="AC1214" s="179"/>
      <c r="AD1214" s="179"/>
      <c r="AE1214" s="179"/>
      <c r="AF1214" s="179"/>
      <c r="AG1214" s="179"/>
      <c r="AH1214" s="179"/>
      <c r="AI1214" s="179"/>
      <c r="AJ1214" s="179"/>
      <c r="AK1214" s="179"/>
      <c r="AL1214" s="179"/>
      <c r="AM1214" s="179"/>
      <c r="AN1214" s="179"/>
      <c r="AO1214" s="179"/>
      <c r="AP1214" s="179"/>
      <c r="AQ1214" s="179"/>
      <c r="AR1214" s="179"/>
    </row>
    <row r="1215" s="276" customFormat="1" customHeight="1" spans="1:44">
      <c r="A1215" s="27">
        <v>1210</v>
      </c>
      <c r="B1215" s="27" t="s">
        <v>23</v>
      </c>
      <c r="C1215" s="27" t="s">
        <v>24</v>
      </c>
      <c r="D1215" s="27" t="s">
        <v>25</v>
      </c>
      <c r="E1215" s="27" t="s">
        <v>26</v>
      </c>
      <c r="F1215" s="91" t="s">
        <v>1245</v>
      </c>
      <c r="G1215" s="91" t="s">
        <v>1263</v>
      </c>
      <c r="H1215" s="91" t="s">
        <v>227</v>
      </c>
      <c r="I1215" s="91">
        <v>6</v>
      </c>
      <c r="J1215" s="91" t="s">
        <v>1247</v>
      </c>
      <c r="K1215" s="27" t="s">
        <v>31</v>
      </c>
      <c r="L1215" s="91">
        <v>6</v>
      </c>
      <c r="M1215" s="27">
        <f t="shared" si="49"/>
        <v>780</v>
      </c>
      <c r="N1215" s="179"/>
      <c r="O1215" s="24" t="s">
        <v>32</v>
      </c>
      <c r="P1215" s="179"/>
      <c r="Q1215" s="179"/>
      <c r="R1215" s="179"/>
      <c r="S1215" s="179"/>
      <c r="T1215" s="179"/>
      <c r="U1215" s="179"/>
      <c r="V1215" s="179"/>
      <c r="W1215" s="179"/>
      <c r="X1215" s="179"/>
      <c r="Y1215" s="179"/>
      <c r="Z1215" s="179"/>
      <c r="AA1215" s="179"/>
      <c r="AB1215" s="179"/>
      <c r="AC1215" s="179"/>
      <c r="AD1215" s="179"/>
      <c r="AE1215" s="179"/>
      <c r="AF1215" s="179"/>
      <c r="AG1215" s="179"/>
      <c r="AH1215" s="179"/>
      <c r="AI1215" s="179"/>
      <c r="AJ1215" s="179"/>
      <c r="AK1215" s="179"/>
      <c r="AL1215" s="179"/>
      <c r="AM1215" s="179"/>
      <c r="AN1215" s="179"/>
      <c r="AO1215" s="179"/>
      <c r="AP1215" s="179"/>
      <c r="AQ1215" s="179"/>
      <c r="AR1215" s="179"/>
    </row>
    <row r="1216" s="276" customFormat="1" customHeight="1" spans="1:44">
      <c r="A1216" s="27">
        <v>1211</v>
      </c>
      <c r="B1216" s="27" t="s">
        <v>23</v>
      </c>
      <c r="C1216" s="27" t="s">
        <v>24</v>
      </c>
      <c r="D1216" s="27" t="s">
        <v>25</v>
      </c>
      <c r="E1216" s="27" t="s">
        <v>26</v>
      </c>
      <c r="F1216" s="91" t="s">
        <v>1245</v>
      </c>
      <c r="G1216" s="91" t="s">
        <v>1264</v>
      </c>
      <c r="H1216" s="91" t="s">
        <v>227</v>
      </c>
      <c r="I1216" s="91">
        <v>5</v>
      </c>
      <c r="J1216" s="91" t="s">
        <v>1247</v>
      </c>
      <c r="K1216" s="27" t="s">
        <v>31</v>
      </c>
      <c r="L1216" s="91">
        <v>5</v>
      </c>
      <c r="M1216" s="27">
        <f t="shared" si="49"/>
        <v>650</v>
      </c>
      <c r="N1216" s="179"/>
      <c r="O1216" s="24" t="s">
        <v>32</v>
      </c>
      <c r="P1216" s="179"/>
      <c r="Q1216" s="179"/>
      <c r="R1216" s="179"/>
      <c r="S1216" s="179"/>
      <c r="T1216" s="179"/>
      <c r="U1216" s="179"/>
      <c r="V1216" s="179"/>
      <c r="W1216" s="179"/>
      <c r="X1216" s="179"/>
      <c r="Y1216" s="179"/>
      <c r="Z1216" s="179"/>
      <c r="AA1216" s="179"/>
      <c r="AB1216" s="179"/>
      <c r="AC1216" s="179"/>
      <c r="AD1216" s="179"/>
      <c r="AE1216" s="179"/>
      <c r="AF1216" s="179"/>
      <c r="AG1216" s="179"/>
      <c r="AH1216" s="179"/>
      <c r="AI1216" s="179"/>
      <c r="AJ1216" s="179"/>
      <c r="AK1216" s="179"/>
      <c r="AL1216" s="179"/>
      <c r="AM1216" s="179"/>
      <c r="AN1216" s="179"/>
      <c r="AO1216" s="179"/>
      <c r="AP1216" s="179"/>
      <c r="AQ1216" s="179"/>
      <c r="AR1216" s="179"/>
    </row>
    <row r="1217" s="276" customFormat="1" customHeight="1" spans="1:44">
      <c r="A1217" s="27">
        <v>1212</v>
      </c>
      <c r="B1217" s="27" t="s">
        <v>23</v>
      </c>
      <c r="C1217" s="27" t="s">
        <v>24</v>
      </c>
      <c r="D1217" s="27" t="s">
        <v>25</v>
      </c>
      <c r="E1217" s="27" t="s">
        <v>26</v>
      </c>
      <c r="F1217" s="91" t="s">
        <v>1245</v>
      </c>
      <c r="G1217" s="91" t="s">
        <v>1265</v>
      </c>
      <c r="H1217" s="91" t="s">
        <v>227</v>
      </c>
      <c r="I1217" s="91">
        <v>4</v>
      </c>
      <c r="J1217" s="91" t="s">
        <v>1247</v>
      </c>
      <c r="K1217" s="27" t="s">
        <v>31</v>
      </c>
      <c r="L1217" s="91">
        <v>4</v>
      </c>
      <c r="M1217" s="27">
        <f t="shared" si="49"/>
        <v>520</v>
      </c>
      <c r="N1217" s="179"/>
      <c r="O1217" s="24" t="s">
        <v>32</v>
      </c>
      <c r="P1217" s="179"/>
      <c r="Q1217" s="179"/>
      <c r="R1217" s="179"/>
      <c r="S1217" s="179"/>
      <c r="T1217" s="179"/>
      <c r="U1217" s="179"/>
      <c r="V1217" s="179"/>
      <c r="W1217" s="179"/>
      <c r="X1217" s="179"/>
      <c r="Y1217" s="179"/>
      <c r="Z1217" s="179"/>
      <c r="AA1217" s="179"/>
      <c r="AB1217" s="179"/>
      <c r="AC1217" s="179"/>
      <c r="AD1217" s="179"/>
      <c r="AE1217" s="179"/>
      <c r="AF1217" s="179"/>
      <c r="AG1217" s="179"/>
      <c r="AH1217" s="179"/>
      <c r="AI1217" s="179"/>
      <c r="AJ1217" s="179"/>
      <c r="AK1217" s="179"/>
      <c r="AL1217" s="179"/>
      <c r="AM1217" s="179"/>
      <c r="AN1217" s="179"/>
      <c r="AO1217" s="179"/>
      <c r="AP1217" s="179"/>
      <c r="AQ1217" s="179"/>
      <c r="AR1217" s="179"/>
    </row>
    <row r="1218" s="276" customFormat="1" customHeight="1" spans="1:44">
      <c r="A1218" s="27">
        <v>1213</v>
      </c>
      <c r="B1218" s="27" t="s">
        <v>23</v>
      </c>
      <c r="C1218" s="27" t="s">
        <v>24</v>
      </c>
      <c r="D1218" s="27" t="s">
        <v>25</v>
      </c>
      <c r="E1218" s="27" t="s">
        <v>26</v>
      </c>
      <c r="F1218" s="91" t="s">
        <v>1245</v>
      </c>
      <c r="G1218" s="91" t="s">
        <v>1266</v>
      </c>
      <c r="H1218" s="91" t="s">
        <v>51</v>
      </c>
      <c r="I1218" s="91">
        <v>3</v>
      </c>
      <c r="J1218" s="91" t="s">
        <v>1247</v>
      </c>
      <c r="K1218" s="27" t="s">
        <v>31</v>
      </c>
      <c r="L1218" s="91">
        <v>3</v>
      </c>
      <c r="M1218" s="27">
        <f>L1218*312</f>
        <v>936</v>
      </c>
      <c r="N1218" s="179"/>
      <c r="O1218" s="24" t="s">
        <v>32</v>
      </c>
      <c r="P1218" s="179"/>
      <c r="Q1218" s="179"/>
      <c r="R1218" s="179"/>
      <c r="S1218" s="179"/>
      <c r="T1218" s="179"/>
      <c r="U1218" s="179"/>
      <c r="V1218" s="179"/>
      <c r="W1218" s="179"/>
      <c r="X1218" s="179"/>
      <c r="Y1218" s="179"/>
      <c r="Z1218" s="179"/>
      <c r="AA1218" s="179"/>
      <c r="AB1218" s="179"/>
      <c r="AC1218" s="179"/>
      <c r="AD1218" s="179"/>
      <c r="AE1218" s="179"/>
      <c r="AF1218" s="179"/>
      <c r="AG1218" s="179"/>
      <c r="AH1218" s="179"/>
      <c r="AI1218" s="179"/>
      <c r="AJ1218" s="179"/>
      <c r="AK1218" s="179"/>
      <c r="AL1218" s="179"/>
      <c r="AM1218" s="179"/>
      <c r="AN1218" s="179"/>
      <c r="AO1218" s="179"/>
      <c r="AP1218" s="179"/>
      <c r="AQ1218" s="179"/>
      <c r="AR1218" s="179"/>
    </row>
    <row r="1219" s="276" customFormat="1" customHeight="1" spans="1:44">
      <c r="A1219" s="27">
        <v>1214</v>
      </c>
      <c r="B1219" s="27" t="s">
        <v>23</v>
      </c>
      <c r="C1219" s="27" t="s">
        <v>24</v>
      </c>
      <c r="D1219" s="27" t="s">
        <v>25</v>
      </c>
      <c r="E1219" s="27" t="s">
        <v>26</v>
      </c>
      <c r="F1219" s="91" t="s">
        <v>1245</v>
      </c>
      <c r="G1219" s="91" t="s">
        <v>1267</v>
      </c>
      <c r="H1219" s="91" t="s">
        <v>51</v>
      </c>
      <c r="I1219" s="91">
        <v>3</v>
      </c>
      <c r="J1219" s="91" t="s">
        <v>1247</v>
      </c>
      <c r="K1219" s="27" t="s">
        <v>31</v>
      </c>
      <c r="L1219" s="91">
        <v>3</v>
      </c>
      <c r="M1219" s="27">
        <f>L1219*312</f>
        <v>936</v>
      </c>
      <c r="N1219" s="179"/>
      <c r="O1219" s="24" t="s">
        <v>32</v>
      </c>
      <c r="P1219" s="179"/>
      <c r="Q1219" s="179"/>
      <c r="R1219" s="179"/>
      <c r="S1219" s="179"/>
      <c r="T1219" s="179"/>
      <c r="U1219" s="179"/>
      <c r="V1219" s="179"/>
      <c r="W1219" s="179"/>
      <c r="X1219" s="179"/>
      <c r="Y1219" s="179"/>
      <c r="Z1219" s="179"/>
      <c r="AA1219" s="179"/>
      <c r="AB1219" s="179"/>
      <c r="AC1219" s="179"/>
      <c r="AD1219" s="179"/>
      <c r="AE1219" s="179"/>
      <c r="AF1219" s="179"/>
      <c r="AG1219" s="179"/>
      <c r="AH1219" s="179"/>
      <c r="AI1219" s="179"/>
      <c r="AJ1219" s="179"/>
      <c r="AK1219" s="179"/>
      <c r="AL1219" s="179"/>
      <c r="AM1219" s="179"/>
      <c r="AN1219" s="179"/>
      <c r="AO1219" s="179"/>
      <c r="AP1219" s="179"/>
      <c r="AQ1219" s="179"/>
      <c r="AR1219" s="179"/>
    </row>
    <row r="1220" s="276" customFormat="1" customHeight="1" spans="1:44">
      <c r="A1220" s="27">
        <v>1215</v>
      </c>
      <c r="B1220" s="27" t="s">
        <v>23</v>
      </c>
      <c r="C1220" s="27" t="s">
        <v>24</v>
      </c>
      <c r="D1220" s="27" t="s">
        <v>25</v>
      </c>
      <c r="E1220" s="27" t="s">
        <v>26</v>
      </c>
      <c r="F1220" s="91" t="s">
        <v>1245</v>
      </c>
      <c r="G1220" s="91" t="s">
        <v>1268</v>
      </c>
      <c r="H1220" s="91" t="s">
        <v>51</v>
      </c>
      <c r="I1220" s="91">
        <v>7</v>
      </c>
      <c r="J1220" s="91" t="s">
        <v>1247</v>
      </c>
      <c r="K1220" s="27" t="s">
        <v>31</v>
      </c>
      <c r="L1220" s="91">
        <v>7</v>
      </c>
      <c r="M1220" s="27">
        <f>L1220*312</f>
        <v>2184</v>
      </c>
      <c r="N1220" s="179"/>
      <c r="O1220" s="24" t="s">
        <v>32</v>
      </c>
      <c r="P1220" s="179"/>
      <c r="Q1220" s="179"/>
      <c r="R1220" s="179"/>
      <c r="S1220" s="179"/>
      <c r="T1220" s="179"/>
      <c r="U1220" s="179"/>
      <c r="V1220" s="179"/>
      <c r="W1220" s="179"/>
      <c r="X1220" s="179"/>
      <c r="Y1220" s="179"/>
      <c r="Z1220" s="179"/>
      <c r="AA1220" s="179"/>
      <c r="AB1220" s="179"/>
      <c r="AC1220" s="179"/>
      <c r="AD1220" s="179"/>
      <c r="AE1220" s="179"/>
      <c r="AF1220" s="179"/>
      <c r="AG1220" s="179"/>
      <c r="AH1220" s="179"/>
      <c r="AI1220" s="179"/>
      <c r="AJ1220" s="179"/>
      <c r="AK1220" s="179"/>
      <c r="AL1220" s="179"/>
      <c r="AM1220" s="179"/>
      <c r="AN1220" s="179"/>
      <c r="AO1220" s="179"/>
      <c r="AP1220" s="179"/>
      <c r="AQ1220" s="179"/>
      <c r="AR1220" s="179"/>
    </row>
    <row r="1221" s="276" customFormat="1" customHeight="1" spans="1:44">
      <c r="A1221" s="27">
        <v>1216</v>
      </c>
      <c r="B1221" s="27" t="s">
        <v>23</v>
      </c>
      <c r="C1221" s="27" t="s">
        <v>24</v>
      </c>
      <c r="D1221" s="27" t="s">
        <v>25</v>
      </c>
      <c r="E1221" s="27" t="s">
        <v>26</v>
      </c>
      <c r="F1221" s="91" t="s">
        <v>1245</v>
      </c>
      <c r="G1221" s="91" t="s">
        <v>1269</v>
      </c>
      <c r="H1221" s="91" t="s">
        <v>227</v>
      </c>
      <c r="I1221" s="91">
        <v>2</v>
      </c>
      <c r="J1221" s="91" t="s">
        <v>1247</v>
      </c>
      <c r="K1221" s="27" t="s">
        <v>31</v>
      </c>
      <c r="L1221" s="91">
        <v>2</v>
      </c>
      <c r="M1221" s="27">
        <f>L1221*130</f>
        <v>260</v>
      </c>
      <c r="N1221" s="179"/>
      <c r="O1221" s="24" t="s">
        <v>32</v>
      </c>
      <c r="P1221" s="179"/>
      <c r="Q1221" s="179"/>
      <c r="R1221" s="179"/>
      <c r="S1221" s="179"/>
      <c r="T1221" s="179"/>
      <c r="U1221" s="179"/>
      <c r="V1221" s="179"/>
      <c r="W1221" s="179"/>
      <c r="X1221" s="179"/>
      <c r="Y1221" s="179"/>
      <c r="Z1221" s="179"/>
      <c r="AA1221" s="179"/>
      <c r="AB1221" s="179"/>
      <c r="AC1221" s="179"/>
      <c r="AD1221" s="179"/>
      <c r="AE1221" s="179"/>
      <c r="AF1221" s="179"/>
      <c r="AG1221" s="179"/>
      <c r="AH1221" s="179"/>
      <c r="AI1221" s="179"/>
      <c r="AJ1221" s="179"/>
      <c r="AK1221" s="179"/>
      <c r="AL1221" s="179"/>
      <c r="AM1221" s="179"/>
      <c r="AN1221" s="179"/>
      <c r="AO1221" s="179"/>
      <c r="AP1221" s="179"/>
      <c r="AQ1221" s="179"/>
      <c r="AR1221" s="179"/>
    </row>
    <row r="1222" s="276" customFormat="1" customHeight="1" spans="1:44">
      <c r="A1222" s="27">
        <v>1217</v>
      </c>
      <c r="B1222" s="27" t="s">
        <v>23</v>
      </c>
      <c r="C1222" s="27" t="s">
        <v>24</v>
      </c>
      <c r="D1222" s="27" t="s">
        <v>25</v>
      </c>
      <c r="E1222" s="27" t="s">
        <v>26</v>
      </c>
      <c r="F1222" s="91" t="s">
        <v>1245</v>
      </c>
      <c r="G1222" s="91" t="s">
        <v>1270</v>
      </c>
      <c r="H1222" s="91" t="s">
        <v>51</v>
      </c>
      <c r="I1222" s="91">
        <v>2</v>
      </c>
      <c r="J1222" s="91" t="s">
        <v>1247</v>
      </c>
      <c r="K1222" s="27" t="s">
        <v>31</v>
      </c>
      <c r="L1222" s="91">
        <v>2</v>
      </c>
      <c r="M1222" s="27">
        <f>L1222*312</f>
        <v>624</v>
      </c>
      <c r="N1222" s="179"/>
      <c r="O1222" s="24" t="s">
        <v>32</v>
      </c>
      <c r="P1222" s="179"/>
      <c r="Q1222" s="179"/>
      <c r="R1222" s="179"/>
      <c r="S1222" s="179"/>
      <c r="T1222" s="179"/>
      <c r="U1222" s="179"/>
      <c r="V1222" s="179"/>
      <c r="W1222" s="179"/>
      <c r="X1222" s="179"/>
      <c r="Y1222" s="179"/>
      <c r="Z1222" s="179"/>
      <c r="AA1222" s="179"/>
      <c r="AB1222" s="179"/>
      <c r="AC1222" s="179"/>
      <c r="AD1222" s="179"/>
      <c r="AE1222" s="179"/>
      <c r="AF1222" s="179"/>
      <c r="AG1222" s="179"/>
      <c r="AH1222" s="179"/>
      <c r="AI1222" s="179"/>
      <c r="AJ1222" s="179"/>
      <c r="AK1222" s="179"/>
      <c r="AL1222" s="179"/>
      <c r="AM1222" s="179"/>
      <c r="AN1222" s="179"/>
      <c r="AO1222" s="179"/>
      <c r="AP1222" s="179"/>
      <c r="AQ1222" s="179"/>
      <c r="AR1222" s="179"/>
    </row>
    <row r="1223" s="276" customFormat="1" customHeight="1" spans="1:44">
      <c r="A1223" s="27">
        <v>1218</v>
      </c>
      <c r="B1223" s="27" t="s">
        <v>23</v>
      </c>
      <c r="C1223" s="27" t="s">
        <v>24</v>
      </c>
      <c r="D1223" s="27" t="s">
        <v>25</v>
      </c>
      <c r="E1223" s="27" t="s">
        <v>26</v>
      </c>
      <c r="F1223" s="91" t="s">
        <v>1245</v>
      </c>
      <c r="G1223" s="91" t="s">
        <v>1271</v>
      </c>
      <c r="H1223" s="91" t="s">
        <v>51</v>
      </c>
      <c r="I1223" s="91">
        <v>3</v>
      </c>
      <c r="J1223" s="91" t="s">
        <v>1247</v>
      </c>
      <c r="K1223" s="27" t="s">
        <v>31</v>
      </c>
      <c r="L1223" s="91">
        <v>3</v>
      </c>
      <c r="M1223" s="27">
        <f>L1223*312</f>
        <v>936</v>
      </c>
      <c r="N1223" s="179"/>
      <c r="O1223" s="24" t="s">
        <v>32</v>
      </c>
      <c r="P1223" s="179"/>
      <c r="Q1223" s="179"/>
      <c r="R1223" s="179"/>
      <c r="S1223" s="179"/>
      <c r="T1223" s="179"/>
      <c r="U1223" s="179"/>
      <c r="V1223" s="179"/>
      <c r="W1223" s="179"/>
      <c r="X1223" s="179"/>
      <c r="Y1223" s="179"/>
      <c r="Z1223" s="179"/>
      <c r="AA1223" s="179"/>
      <c r="AB1223" s="179"/>
      <c r="AC1223" s="179"/>
      <c r="AD1223" s="179"/>
      <c r="AE1223" s="179"/>
      <c r="AF1223" s="179"/>
      <c r="AG1223" s="179"/>
      <c r="AH1223" s="179"/>
      <c r="AI1223" s="179"/>
      <c r="AJ1223" s="179"/>
      <c r="AK1223" s="179"/>
      <c r="AL1223" s="179"/>
      <c r="AM1223" s="179"/>
      <c r="AN1223" s="179"/>
      <c r="AO1223" s="179"/>
      <c r="AP1223" s="179"/>
      <c r="AQ1223" s="179"/>
      <c r="AR1223" s="179"/>
    </row>
    <row r="1224" s="276" customFormat="1" customHeight="1" spans="1:44">
      <c r="A1224" s="27">
        <v>1219</v>
      </c>
      <c r="B1224" s="27" t="s">
        <v>23</v>
      </c>
      <c r="C1224" s="27" t="s">
        <v>24</v>
      </c>
      <c r="D1224" s="27" t="s">
        <v>25</v>
      </c>
      <c r="E1224" s="27" t="s">
        <v>26</v>
      </c>
      <c r="F1224" s="91" t="s">
        <v>1245</v>
      </c>
      <c r="G1224" s="91" t="s">
        <v>1272</v>
      </c>
      <c r="H1224" s="91" t="s">
        <v>227</v>
      </c>
      <c r="I1224" s="91">
        <v>4</v>
      </c>
      <c r="J1224" s="91" t="s">
        <v>1247</v>
      </c>
      <c r="K1224" s="27" t="s">
        <v>31</v>
      </c>
      <c r="L1224" s="91">
        <v>4</v>
      </c>
      <c r="M1224" s="27">
        <f>L1224*130</f>
        <v>520</v>
      </c>
      <c r="N1224" s="179"/>
      <c r="O1224" s="24" t="s">
        <v>32</v>
      </c>
      <c r="P1224" s="179"/>
      <c r="Q1224" s="179"/>
      <c r="R1224" s="179"/>
      <c r="S1224" s="179"/>
      <c r="T1224" s="179"/>
      <c r="U1224" s="179"/>
      <c r="V1224" s="179"/>
      <c r="W1224" s="179"/>
      <c r="X1224" s="179"/>
      <c r="Y1224" s="179"/>
      <c r="Z1224" s="179"/>
      <c r="AA1224" s="179"/>
      <c r="AB1224" s="179"/>
      <c r="AC1224" s="179"/>
      <c r="AD1224" s="179"/>
      <c r="AE1224" s="179"/>
      <c r="AF1224" s="179"/>
      <c r="AG1224" s="179"/>
      <c r="AH1224" s="179"/>
      <c r="AI1224" s="179"/>
      <c r="AJ1224" s="179"/>
      <c r="AK1224" s="179"/>
      <c r="AL1224" s="179"/>
      <c r="AM1224" s="179"/>
      <c r="AN1224" s="179"/>
      <c r="AO1224" s="179"/>
      <c r="AP1224" s="179"/>
      <c r="AQ1224" s="179"/>
      <c r="AR1224" s="179"/>
    </row>
    <row r="1225" s="276" customFormat="1" customHeight="1" spans="1:44">
      <c r="A1225" s="27">
        <v>1220</v>
      </c>
      <c r="B1225" s="27" t="s">
        <v>23</v>
      </c>
      <c r="C1225" s="27" t="s">
        <v>24</v>
      </c>
      <c r="D1225" s="27" t="s">
        <v>25</v>
      </c>
      <c r="E1225" s="27" t="s">
        <v>26</v>
      </c>
      <c r="F1225" s="91" t="s">
        <v>1245</v>
      </c>
      <c r="G1225" s="91" t="s">
        <v>1273</v>
      </c>
      <c r="H1225" s="91" t="s">
        <v>227</v>
      </c>
      <c r="I1225" s="91">
        <v>4</v>
      </c>
      <c r="J1225" s="91" t="s">
        <v>1247</v>
      </c>
      <c r="K1225" s="27" t="s">
        <v>31</v>
      </c>
      <c r="L1225" s="91">
        <v>4</v>
      </c>
      <c r="M1225" s="27">
        <f>L1225*130</f>
        <v>520</v>
      </c>
      <c r="N1225" s="179"/>
      <c r="O1225" s="24" t="s">
        <v>32</v>
      </c>
      <c r="P1225" s="179"/>
      <c r="Q1225" s="179"/>
      <c r="R1225" s="179"/>
      <c r="S1225" s="179"/>
      <c r="T1225" s="179"/>
      <c r="U1225" s="179"/>
      <c r="V1225" s="179"/>
      <c r="W1225" s="179"/>
      <c r="X1225" s="179"/>
      <c r="Y1225" s="179"/>
      <c r="Z1225" s="179"/>
      <c r="AA1225" s="179"/>
      <c r="AB1225" s="179"/>
      <c r="AC1225" s="179"/>
      <c r="AD1225" s="179"/>
      <c r="AE1225" s="179"/>
      <c r="AF1225" s="179"/>
      <c r="AG1225" s="179"/>
      <c r="AH1225" s="179"/>
      <c r="AI1225" s="179"/>
      <c r="AJ1225" s="179"/>
      <c r="AK1225" s="179"/>
      <c r="AL1225" s="179"/>
      <c r="AM1225" s="179"/>
      <c r="AN1225" s="179"/>
      <c r="AO1225" s="179"/>
      <c r="AP1225" s="179"/>
      <c r="AQ1225" s="179"/>
      <c r="AR1225" s="179"/>
    </row>
    <row r="1226" s="276" customFormat="1" customHeight="1" spans="1:44">
      <c r="A1226" s="27">
        <v>1221</v>
      </c>
      <c r="B1226" s="27" t="s">
        <v>23</v>
      </c>
      <c r="C1226" s="27" t="s">
        <v>24</v>
      </c>
      <c r="D1226" s="27" t="s">
        <v>25</v>
      </c>
      <c r="E1226" s="27" t="s">
        <v>26</v>
      </c>
      <c r="F1226" s="91" t="s">
        <v>1245</v>
      </c>
      <c r="G1226" s="91" t="s">
        <v>1274</v>
      </c>
      <c r="H1226" s="91" t="s">
        <v>227</v>
      </c>
      <c r="I1226" s="91">
        <v>4</v>
      </c>
      <c r="J1226" s="91" t="s">
        <v>1247</v>
      </c>
      <c r="K1226" s="27" t="s">
        <v>31</v>
      </c>
      <c r="L1226" s="91">
        <v>4</v>
      </c>
      <c r="M1226" s="27">
        <f>L1226*130</f>
        <v>520</v>
      </c>
      <c r="N1226" s="179"/>
      <c r="O1226" s="24" t="s">
        <v>32</v>
      </c>
      <c r="P1226" s="179"/>
      <c r="Q1226" s="179"/>
      <c r="R1226" s="179"/>
      <c r="S1226" s="179"/>
      <c r="T1226" s="179"/>
      <c r="U1226" s="179"/>
      <c r="V1226" s="179"/>
      <c r="W1226" s="179"/>
      <c r="X1226" s="179"/>
      <c r="Y1226" s="179"/>
      <c r="Z1226" s="179"/>
      <c r="AA1226" s="179"/>
      <c r="AB1226" s="179"/>
      <c r="AC1226" s="179"/>
      <c r="AD1226" s="179"/>
      <c r="AE1226" s="179"/>
      <c r="AF1226" s="179"/>
      <c r="AG1226" s="179"/>
      <c r="AH1226" s="179"/>
      <c r="AI1226" s="179"/>
      <c r="AJ1226" s="179"/>
      <c r="AK1226" s="179"/>
      <c r="AL1226" s="179"/>
      <c r="AM1226" s="179"/>
      <c r="AN1226" s="179"/>
      <c r="AO1226" s="179"/>
      <c r="AP1226" s="179"/>
      <c r="AQ1226" s="179"/>
      <c r="AR1226" s="179"/>
    </row>
    <row r="1227" s="276" customFormat="1" customHeight="1" spans="1:44">
      <c r="A1227" s="27">
        <v>1222</v>
      </c>
      <c r="B1227" s="27" t="s">
        <v>23</v>
      </c>
      <c r="C1227" s="27" t="s">
        <v>24</v>
      </c>
      <c r="D1227" s="27" t="s">
        <v>25</v>
      </c>
      <c r="E1227" s="27" t="s">
        <v>26</v>
      </c>
      <c r="F1227" s="91" t="s">
        <v>1245</v>
      </c>
      <c r="G1227" s="91" t="s">
        <v>1275</v>
      </c>
      <c r="H1227" s="91" t="s">
        <v>229</v>
      </c>
      <c r="I1227" s="91">
        <v>6</v>
      </c>
      <c r="J1227" s="91" t="s">
        <v>1247</v>
      </c>
      <c r="K1227" s="27" t="s">
        <v>31</v>
      </c>
      <c r="L1227" s="91">
        <v>6</v>
      </c>
      <c r="M1227" s="27">
        <f>L1227*468</f>
        <v>2808</v>
      </c>
      <c r="N1227" s="179"/>
      <c r="O1227" s="24" t="s">
        <v>32</v>
      </c>
      <c r="P1227" s="179"/>
      <c r="Q1227" s="179"/>
      <c r="R1227" s="179"/>
      <c r="S1227" s="179"/>
      <c r="T1227" s="179"/>
      <c r="U1227" s="179"/>
      <c r="V1227" s="179"/>
      <c r="W1227" s="179"/>
      <c r="X1227" s="179"/>
      <c r="Y1227" s="179"/>
      <c r="Z1227" s="179"/>
      <c r="AA1227" s="179"/>
      <c r="AB1227" s="179"/>
      <c r="AC1227" s="179"/>
      <c r="AD1227" s="179"/>
      <c r="AE1227" s="179"/>
      <c r="AF1227" s="179"/>
      <c r="AG1227" s="179"/>
      <c r="AH1227" s="179"/>
      <c r="AI1227" s="179"/>
      <c r="AJ1227" s="179"/>
      <c r="AK1227" s="179"/>
      <c r="AL1227" s="179"/>
      <c r="AM1227" s="179"/>
      <c r="AN1227" s="179"/>
      <c r="AO1227" s="179"/>
      <c r="AP1227" s="179"/>
      <c r="AQ1227" s="179"/>
      <c r="AR1227" s="179"/>
    </row>
    <row r="1228" s="276" customFormat="1" customHeight="1" spans="1:44">
      <c r="A1228" s="27">
        <v>1223</v>
      </c>
      <c r="B1228" s="27" t="s">
        <v>23</v>
      </c>
      <c r="C1228" s="27" t="s">
        <v>24</v>
      </c>
      <c r="D1228" s="27" t="s">
        <v>25</v>
      </c>
      <c r="E1228" s="27" t="s">
        <v>26</v>
      </c>
      <c r="F1228" s="91" t="s">
        <v>1245</v>
      </c>
      <c r="G1228" s="91" t="s">
        <v>1276</v>
      </c>
      <c r="H1228" s="91" t="s">
        <v>227</v>
      </c>
      <c r="I1228" s="91">
        <v>4</v>
      </c>
      <c r="J1228" s="91" t="s">
        <v>1247</v>
      </c>
      <c r="K1228" s="27" t="s">
        <v>31</v>
      </c>
      <c r="L1228" s="91">
        <v>4</v>
      </c>
      <c r="M1228" s="27">
        <f>L1228*130</f>
        <v>520</v>
      </c>
      <c r="N1228" s="179"/>
      <c r="O1228" s="24" t="s">
        <v>32</v>
      </c>
      <c r="P1228" s="179"/>
      <c r="Q1228" s="179"/>
      <c r="R1228" s="179"/>
      <c r="S1228" s="179"/>
      <c r="T1228" s="179"/>
      <c r="U1228" s="179"/>
      <c r="V1228" s="179"/>
      <c r="W1228" s="179"/>
      <c r="X1228" s="179"/>
      <c r="Y1228" s="179"/>
      <c r="Z1228" s="179"/>
      <c r="AA1228" s="179"/>
      <c r="AB1228" s="179"/>
      <c r="AC1228" s="179"/>
      <c r="AD1228" s="179"/>
      <c r="AE1228" s="179"/>
      <c r="AF1228" s="179"/>
      <c r="AG1228" s="179"/>
      <c r="AH1228" s="179"/>
      <c r="AI1228" s="179"/>
      <c r="AJ1228" s="179"/>
      <c r="AK1228" s="179"/>
      <c r="AL1228" s="179"/>
      <c r="AM1228" s="179"/>
      <c r="AN1228" s="179"/>
      <c r="AO1228" s="179"/>
      <c r="AP1228" s="179"/>
      <c r="AQ1228" s="179"/>
      <c r="AR1228" s="179"/>
    </row>
    <row r="1229" s="276" customFormat="1" customHeight="1" spans="1:44">
      <c r="A1229" s="27">
        <v>1224</v>
      </c>
      <c r="B1229" s="27" t="s">
        <v>23</v>
      </c>
      <c r="C1229" s="27" t="s">
        <v>24</v>
      </c>
      <c r="D1229" s="27" t="s">
        <v>25</v>
      </c>
      <c r="E1229" s="27" t="s">
        <v>26</v>
      </c>
      <c r="F1229" s="91" t="s">
        <v>1245</v>
      </c>
      <c r="G1229" s="91" t="s">
        <v>1277</v>
      </c>
      <c r="H1229" s="91" t="s">
        <v>227</v>
      </c>
      <c r="I1229" s="91">
        <v>4</v>
      </c>
      <c r="J1229" s="91" t="s">
        <v>1247</v>
      </c>
      <c r="K1229" s="27" t="s">
        <v>31</v>
      </c>
      <c r="L1229" s="91">
        <v>4</v>
      </c>
      <c r="M1229" s="27">
        <f>L1229*130</f>
        <v>520</v>
      </c>
      <c r="N1229" s="179"/>
      <c r="O1229" s="24" t="s">
        <v>32</v>
      </c>
      <c r="P1229" s="179"/>
      <c r="Q1229" s="179"/>
      <c r="R1229" s="179"/>
      <c r="S1229" s="179"/>
      <c r="T1229" s="179"/>
      <c r="U1229" s="179"/>
      <c r="V1229" s="179"/>
      <c r="W1229" s="179"/>
      <c r="X1229" s="179"/>
      <c r="Y1229" s="179"/>
      <c r="Z1229" s="179"/>
      <c r="AA1229" s="179"/>
      <c r="AB1229" s="179"/>
      <c r="AC1229" s="179"/>
      <c r="AD1229" s="179"/>
      <c r="AE1229" s="179"/>
      <c r="AF1229" s="179"/>
      <c r="AG1229" s="179"/>
      <c r="AH1229" s="179"/>
      <c r="AI1229" s="179"/>
      <c r="AJ1229" s="179"/>
      <c r="AK1229" s="179"/>
      <c r="AL1229" s="179"/>
      <c r="AM1229" s="179"/>
      <c r="AN1229" s="179"/>
      <c r="AO1229" s="179"/>
      <c r="AP1229" s="179"/>
      <c r="AQ1229" s="179"/>
      <c r="AR1229" s="179"/>
    </row>
    <row r="1230" s="276" customFormat="1" customHeight="1" spans="1:44">
      <c r="A1230" s="27">
        <v>1225</v>
      </c>
      <c r="B1230" s="27" t="s">
        <v>23</v>
      </c>
      <c r="C1230" s="27" t="s">
        <v>24</v>
      </c>
      <c r="D1230" s="27" t="s">
        <v>25</v>
      </c>
      <c r="E1230" s="27" t="s">
        <v>26</v>
      </c>
      <c r="F1230" s="91" t="s">
        <v>1245</v>
      </c>
      <c r="G1230" s="91" t="s">
        <v>1278</v>
      </c>
      <c r="H1230" s="91" t="s">
        <v>227</v>
      </c>
      <c r="I1230" s="91">
        <v>4</v>
      </c>
      <c r="J1230" s="91" t="s">
        <v>1247</v>
      </c>
      <c r="K1230" s="27" t="s">
        <v>31</v>
      </c>
      <c r="L1230" s="91">
        <v>4</v>
      </c>
      <c r="M1230" s="27">
        <f>L1230*130</f>
        <v>520</v>
      </c>
      <c r="N1230" s="179"/>
      <c r="O1230" s="24" t="s">
        <v>32</v>
      </c>
      <c r="P1230" s="179"/>
      <c r="Q1230" s="179"/>
      <c r="R1230" s="179"/>
      <c r="S1230" s="179"/>
      <c r="T1230" s="179"/>
      <c r="U1230" s="179"/>
      <c r="V1230" s="179"/>
      <c r="W1230" s="179"/>
      <c r="X1230" s="179"/>
      <c r="Y1230" s="179"/>
      <c r="Z1230" s="179"/>
      <c r="AA1230" s="179"/>
      <c r="AB1230" s="179"/>
      <c r="AC1230" s="179"/>
      <c r="AD1230" s="179"/>
      <c r="AE1230" s="179"/>
      <c r="AF1230" s="179"/>
      <c r="AG1230" s="179"/>
      <c r="AH1230" s="179"/>
      <c r="AI1230" s="179"/>
      <c r="AJ1230" s="179"/>
      <c r="AK1230" s="179"/>
      <c r="AL1230" s="179"/>
      <c r="AM1230" s="179"/>
      <c r="AN1230" s="179"/>
      <c r="AO1230" s="179"/>
      <c r="AP1230" s="179"/>
      <c r="AQ1230" s="179"/>
      <c r="AR1230" s="179"/>
    </row>
    <row r="1231" s="276" customFormat="1" customHeight="1" spans="1:44">
      <c r="A1231" s="27">
        <v>1226</v>
      </c>
      <c r="B1231" s="27" t="s">
        <v>23</v>
      </c>
      <c r="C1231" s="27" t="s">
        <v>24</v>
      </c>
      <c r="D1231" s="27" t="s">
        <v>25</v>
      </c>
      <c r="E1231" s="27" t="s">
        <v>26</v>
      </c>
      <c r="F1231" s="91" t="s">
        <v>1245</v>
      </c>
      <c r="G1231" s="91" t="s">
        <v>1279</v>
      </c>
      <c r="H1231" s="91" t="s">
        <v>51</v>
      </c>
      <c r="I1231" s="91">
        <v>1</v>
      </c>
      <c r="J1231" s="91" t="s">
        <v>1247</v>
      </c>
      <c r="K1231" s="27" t="s">
        <v>31</v>
      </c>
      <c r="L1231" s="91">
        <v>1</v>
      </c>
      <c r="M1231" s="27">
        <f>L1231*312</f>
        <v>312</v>
      </c>
      <c r="N1231" s="179"/>
      <c r="O1231" s="24" t="s">
        <v>32</v>
      </c>
      <c r="P1231" s="179"/>
      <c r="Q1231" s="179"/>
      <c r="R1231" s="179"/>
      <c r="S1231" s="179"/>
      <c r="T1231" s="179"/>
      <c r="U1231" s="179"/>
      <c r="V1231" s="179"/>
      <c r="W1231" s="179"/>
      <c r="X1231" s="179"/>
      <c r="Y1231" s="179"/>
      <c r="Z1231" s="179"/>
      <c r="AA1231" s="179"/>
      <c r="AB1231" s="179"/>
      <c r="AC1231" s="179"/>
      <c r="AD1231" s="179"/>
      <c r="AE1231" s="179"/>
      <c r="AF1231" s="179"/>
      <c r="AG1231" s="179"/>
      <c r="AH1231" s="179"/>
      <c r="AI1231" s="179"/>
      <c r="AJ1231" s="179"/>
      <c r="AK1231" s="179"/>
      <c r="AL1231" s="179"/>
      <c r="AM1231" s="179"/>
      <c r="AN1231" s="179"/>
      <c r="AO1231" s="179"/>
      <c r="AP1231" s="179"/>
      <c r="AQ1231" s="179"/>
      <c r="AR1231" s="179"/>
    </row>
    <row r="1232" s="276" customFormat="1" customHeight="1" spans="1:44">
      <c r="A1232" s="27">
        <v>1227</v>
      </c>
      <c r="B1232" s="27" t="s">
        <v>23</v>
      </c>
      <c r="C1232" s="27" t="s">
        <v>24</v>
      </c>
      <c r="D1232" s="27" t="s">
        <v>25</v>
      </c>
      <c r="E1232" s="27" t="s">
        <v>26</v>
      </c>
      <c r="F1232" s="91" t="s">
        <v>1245</v>
      </c>
      <c r="G1232" s="91" t="s">
        <v>1280</v>
      </c>
      <c r="H1232" s="91" t="s">
        <v>227</v>
      </c>
      <c r="I1232" s="91">
        <v>6</v>
      </c>
      <c r="J1232" s="91" t="s">
        <v>1247</v>
      </c>
      <c r="K1232" s="27" t="s">
        <v>31</v>
      </c>
      <c r="L1232" s="91">
        <v>6</v>
      </c>
      <c r="M1232" s="27">
        <f>L1232*130</f>
        <v>780</v>
      </c>
      <c r="N1232" s="179"/>
      <c r="O1232" s="24" t="s">
        <v>32</v>
      </c>
      <c r="P1232" s="179"/>
      <c r="Q1232" s="179"/>
      <c r="R1232" s="179"/>
      <c r="S1232" s="179"/>
      <c r="T1232" s="179"/>
      <c r="U1232" s="179"/>
      <c r="V1232" s="179"/>
      <c r="W1232" s="179"/>
      <c r="X1232" s="179"/>
      <c r="Y1232" s="179"/>
      <c r="Z1232" s="179"/>
      <c r="AA1232" s="179"/>
      <c r="AB1232" s="179"/>
      <c r="AC1232" s="179"/>
      <c r="AD1232" s="179"/>
      <c r="AE1232" s="179"/>
      <c r="AF1232" s="179"/>
      <c r="AG1232" s="179"/>
      <c r="AH1232" s="179"/>
      <c r="AI1232" s="179"/>
      <c r="AJ1232" s="179"/>
      <c r="AK1232" s="179"/>
      <c r="AL1232" s="179"/>
      <c r="AM1232" s="179"/>
      <c r="AN1232" s="179"/>
      <c r="AO1232" s="179"/>
      <c r="AP1232" s="179"/>
      <c r="AQ1232" s="179"/>
      <c r="AR1232" s="179"/>
    </row>
    <row r="1233" s="276" customFormat="1" customHeight="1" spans="1:44">
      <c r="A1233" s="27">
        <v>1228</v>
      </c>
      <c r="B1233" s="27" t="s">
        <v>23</v>
      </c>
      <c r="C1233" s="27" t="s">
        <v>24</v>
      </c>
      <c r="D1233" s="27" t="s">
        <v>25</v>
      </c>
      <c r="E1233" s="27" t="s">
        <v>26</v>
      </c>
      <c r="F1233" s="91" t="s">
        <v>1245</v>
      </c>
      <c r="G1233" s="91" t="s">
        <v>1281</v>
      </c>
      <c r="H1233" s="91" t="s">
        <v>227</v>
      </c>
      <c r="I1233" s="91">
        <v>1</v>
      </c>
      <c r="J1233" s="91" t="s">
        <v>1247</v>
      </c>
      <c r="K1233" s="27" t="s">
        <v>31</v>
      </c>
      <c r="L1233" s="91">
        <v>1</v>
      </c>
      <c r="M1233" s="27">
        <f>L1233*130</f>
        <v>130</v>
      </c>
      <c r="N1233" s="179"/>
      <c r="O1233" s="24" t="s">
        <v>32</v>
      </c>
      <c r="P1233" s="179"/>
      <c r="Q1233" s="179"/>
      <c r="R1233" s="179"/>
      <c r="S1233" s="179"/>
      <c r="T1233" s="179"/>
      <c r="U1233" s="179"/>
      <c r="V1233" s="179"/>
      <c r="W1233" s="179"/>
      <c r="X1233" s="179"/>
      <c r="Y1233" s="179"/>
      <c r="Z1233" s="179"/>
      <c r="AA1233" s="179"/>
      <c r="AB1233" s="179"/>
      <c r="AC1233" s="179"/>
      <c r="AD1233" s="179"/>
      <c r="AE1233" s="179"/>
      <c r="AF1233" s="179"/>
      <c r="AG1233" s="179"/>
      <c r="AH1233" s="179"/>
      <c r="AI1233" s="179"/>
      <c r="AJ1233" s="179"/>
      <c r="AK1233" s="179"/>
      <c r="AL1233" s="179"/>
      <c r="AM1233" s="179"/>
      <c r="AN1233" s="179"/>
      <c r="AO1233" s="179"/>
      <c r="AP1233" s="179"/>
      <c r="AQ1233" s="179"/>
      <c r="AR1233" s="179"/>
    </row>
    <row r="1234" s="276" customFormat="1" customHeight="1" spans="1:44">
      <c r="A1234" s="27">
        <v>1229</v>
      </c>
      <c r="B1234" s="27" t="s">
        <v>23</v>
      </c>
      <c r="C1234" s="27" t="s">
        <v>24</v>
      </c>
      <c r="D1234" s="27" t="s">
        <v>25</v>
      </c>
      <c r="E1234" s="27" t="s">
        <v>26</v>
      </c>
      <c r="F1234" s="91" t="s">
        <v>1245</v>
      </c>
      <c r="G1234" s="91" t="s">
        <v>1282</v>
      </c>
      <c r="H1234" s="91" t="s">
        <v>227</v>
      </c>
      <c r="I1234" s="91">
        <v>4</v>
      </c>
      <c r="J1234" s="91" t="s">
        <v>1247</v>
      </c>
      <c r="K1234" s="27" t="s">
        <v>31</v>
      </c>
      <c r="L1234" s="91">
        <v>4</v>
      </c>
      <c r="M1234" s="27">
        <f>L1234*468</f>
        <v>1872</v>
      </c>
      <c r="N1234" s="179"/>
      <c r="O1234" s="24" t="s">
        <v>32</v>
      </c>
      <c r="P1234" s="179"/>
      <c r="Q1234" s="179"/>
      <c r="R1234" s="179"/>
      <c r="S1234" s="179"/>
      <c r="T1234" s="179"/>
      <c r="U1234" s="179"/>
      <c r="V1234" s="179"/>
      <c r="W1234" s="179"/>
      <c r="X1234" s="179"/>
      <c r="Y1234" s="179"/>
      <c r="Z1234" s="179"/>
      <c r="AA1234" s="179"/>
      <c r="AB1234" s="179"/>
      <c r="AC1234" s="179"/>
      <c r="AD1234" s="179"/>
      <c r="AE1234" s="179"/>
      <c r="AF1234" s="179"/>
      <c r="AG1234" s="179"/>
      <c r="AH1234" s="179"/>
      <c r="AI1234" s="179"/>
      <c r="AJ1234" s="179"/>
      <c r="AK1234" s="179"/>
      <c r="AL1234" s="179"/>
      <c r="AM1234" s="179"/>
      <c r="AN1234" s="179"/>
      <c r="AO1234" s="179"/>
      <c r="AP1234" s="179"/>
      <c r="AQ1234" s="179"/>
      <c r="AR1234" s="179"/>
    </row>
    <row r="1235" s="276" customFormat="1" customHeight="1" spans="1:44">
      <c r="A1235" s="27">
        <v>1230</v>
      </c>
      <c r="B1235" s="27" t="s">
        <v>23</v>
      </c>
      <c r="C1235" s="27" t="s">
        <v>24</v>
      </c>
      <c r="D1235" s="27" t="s">
        <v>25</v>
      </c>
      <c r="E1235" s="27" t="s">
        <v>26</v>
      </c>
      <c r="F1235" s="91" t="s">
        <v>1245</v>
      </c>
      <c r="G1235" s="91" t="s">
        <v>1283</v>
      </c>
      <c r="H1235" s="91" t="s">
        <v>51</v>
      </c>
      <c r="I1235" s="91">
        <v>6</v>
      </c>
      <c r="J1235" s="91" t="s">
        <v>1247</v>
      </c>
      <c r="K1235" s="27" t="s">
        <v>31</v>
      </c>
      <c r="L1235" s="91">
        <v>6</v>
      </c>
      <c r="M1235" s="27">
        <f>L1235*312</f>
        <v>1872</v>
      </c>
      <c r="N1235" s="179"/>
      <c r="O1235" s="24" t="s">
        <v>32</v>
      </c>
      <c r="P1235" s="179"/>
      <c r="Q1235" s="179"/>
      <c r="R1235" s="179"/>
      <c r="S1235" s="179"/>
      <c r="T1235" s="179"/>
      <c r="U1235" s="179"/>
      <c r="V1235" s="179"/>
      <c r="W1235" s="179"/>
      <c r="X1235" s="179"/>
      <c r="Y1235" s="179"/>
      <c r="Z1235" s="179"/>
      <c r="AA1235" s="179"/>
      <c r="AB1235" s="179"/>
      <c r="AC1235" s="179"/>
      <c r="AD1235" s="179"/>
      <c r="AE1235" s="179"/>
      <c r="AF1235" s="179"/>
      <c r="AG1235" s="179"/>
      <c r="AH1235" s="179"/>
      <c r="AI1235" s="179"/>
      <c r="AJ1235" s="179"/>
      <c r="AK1235" s="179"/>
      <c r="AL1235" s="179"/>
      <c r="AM1235" s="179"/>
      <c r="AN1235" s="179"/>
      <c r="AO1235" s="179"/>
      <c r="AP1235" s="179"/>
      <c r="AQ1235" s="179"/>
      <c r="AR1235" s="179"/>
    </row>
    <row r="1236" s="276" customFormat="1" customHeight="1" spans="1:44">
      <c r="A1236" s="27">
        <v>1231</v>
      </c>
      <c r="B1236" s="27" t="s">
        <v>23</v>
      </c>
      <c r="C1236" s="27" t="s">
        <v>24</v>
      </c>
      <c r="D1236" s="27" t="s">
        <v>25</v>
      </c>
      <c r="E1236" s="27" t="s">
        <v>26</v>
      </c>
      <c r="F1236" s="91" t="s">
        <v>1245</v>
      </c>
      <c r="G1236" s="91" t="s">
        <v>1284</v>
      </c>
      <c r="H1236" s="91" t="s">
        <v>227</v>
      </c>
      <c r="I1236" s="91">
        <v>5</v>
      </c>
      <c r="J1236" s="91" t="s">
        <v>1247</v>
      </c>
      <c r="K1236" s="27" t="s">
        <v>31</v>
      </c>
      <c r="L1236" s="91">
        <v>5</v>
      </c>
      <c r="M1236" s="27">
        <f t="shared" ref="M1236:M1241" si="50">L1236*130</f>
        <v>650</v>
      </c>
      <c r="N1236" s="179"/>
      <c r="O1236" s="24" t="s">
        <v>32</v>
      </c>
      <c r="P1236" s="179"/>
      <c r="Q1236" s="179"/>
      <c r="R1236" s="179"/>
      <c r="S1236" s="179"/>
      <c r="T1236" s="179"/>
      <c r="U1236" s="179"/>
      <c r="V1236" s="179"/>
      <c r="W1236" s="179"/>
      <c r="X1236" s="179"/>
      <c r="Y1236" s="179"/>
      <c r="Z1236" s="179"/>
      <c r="AA1236" s="179"/>
      <c r="AB1236" s="179"/>
      <c r="AC1236" s="179"/>
      <c r="AD1236" s="179"/>
      <c r="AE1236" s="179"/>
      <c r="AF1236" s="179"/>
      <c r="AG1236" s="179"/>
      <c r="AH1236" s="179"/>
      <c r="AI1236" s="179"/>
      <c r="AJ1236" s="179"/>
      <c r="AK1236" s="179"/>
      <c r="AL1236" s="179"/>
      <c r="AM1236" s="179"/>
      <c r="AN1236" s="179"/>
      <c r="AO1236" s="179"/>
      <c r="AP1236" s="179"/>
      <c r="AQ1236" s="179"/>
      <c r="AR1236" s="179"/>
    </row>
    <row r="1237" s="276" customFormat="1" customHeight="1" spans="1:44">
      <c r="A1237" s="27">
        <v>1232</v>
      </c>
      <c r="B1237" s="27" t="s">
        <v>23</v>
      </c>
      <c r="C1237" s="27" t="s">
        <v>24</v>
      </c>
      <c r="D1237" s="27" t="s">
        <v>25</v>
      </c>
      <c r="E1237" s="27" t="s">
        <v>26</v>
      </c>
      <c r="F1237" s="91" t="s">
        <v>1245</v>
      </c>
      <c r="G1237" s="91" t="s">
        <v>1285</v>
      </c>
      <c r="H1237" s="91" t="s">
        <v>227</v>
      </c>
      <c r="I1237" s="91">
        <v>4</v>
      </c>
      <c r="J1237" s="91" t="s">
        <v>1247</v>
      </c>
      <c r="K1237" s="27" t="s">
        <v>31</v>
      </c>
      <c r="L1237" s="91">
        <v>4</v>
      </c>
      <c r="M1237" s="27">
        <f t="shared" si="50"/>
        <v>520</v>
      </c>
      <c r="N1237" s="179"/>
      <c r="O1237" s="24" t="s">
        <v>32</v>
      </c>
      <c r="P1237" s="179"/>
      <c r="Q1237" s="179"/>
      <c r="R1237" s="179"/>
      <c r="S1237" s="179"/>
      <c r="T1237" s="179"/>
      <c r="U1237" s="179"/>
      <c r="V1237" s="179"/>
      <c r="W1237" s="179"/>
      <c r="X1237" s="179"/>
      <c r="Y1237" s="179"/>
      <c r="Z1237" s="179"/>
      <c r="AA1237" s="179"/>
      <c r="AB1237" s="179"/>
      <c r="AC1237" s="179"/>
      <c r="AD1237" s="179"/>
      <c r="AE1237" s="179"/>
      <c r="AF1237" s="179"/>
      <c r="AG1237" s="179"/>
      <c r="AH1237" s="179"/>
      <c r="AI1237" s="179"/>
      <c r="AJ1237" s="179"/>
      <c r="AK1237" s="179"/>
      <c r="AL1237" s="179"/>
      <c r="AM1237" s="179"/>
      <c r="AN1237" s="179"/>
      <c r="AO1237" s="179"/>
      <c r="AP1237" s="179"/>
      <c r="AQ1237" s="179"/>
      <c r="AR1237" s="179"/>
    </row>
    <row r="1238" s="276" customFormat="1" customHeight="1" spans="1:44">
      <c r="A1238" s="27">
        <v>1233</v>
      </c>
      <c r="B1238" s="27" t="s">
        <v>23</v>
      </c>
      <c r="C1238" s="27" t="s">
        <v>24</v>
      </c>
      <c r="D1238" s="27" t="s">
        <v>25</v>
      </c>
      <c r="E1238" s="27" t="s">
        <v>26</v>
      </c>
      <c r="F1238" s="91" t="s">
        <v>1245</v>
      </c>
      <c r="G1238" s="91" t="s">
        <v>1286</v>
      </c>
      <c r="H1238" s="91" t="s">
        <v>227</v>
      </c>
      <c r="I1238" s="91">
        <v>5</v>
      </c>
      <c r="J1238" s="91" t="s">
        <v>1247</v>
      </c>
      <c r="K1238" s="27" t="s">
        <v>31</v>
      </c>
      <c r="L1238" s="91">
        <v>5</v>
      </c>
      <c r="M1238" s="27">
        <f t="shared" si="50"/>
        <v>650</v>
      </c>
      <c r="N1238" s="179"/>
      <c r="O1238" s="24" t="s">
        <v>32</v>
      </c>
      <c r="P1238" s="179"/>
      <c r="Q1238" s="179"/>
      <c r="R1238" s="179"/>
      <c r="S1238" s="179"/>
      <c r="T1238" s="179"/>
      <c r="U1238" s="179"/>
      <c r="V1238" s="179"/>
      <c r="W1238" s="179"/>
      <c r="X1238" s="179"/>
      <c r="Y1238" s="179"/>
      <c r="Z1238" s="179"/>
      <c r="AA1238" s="179"/>
      <c r="AB1238" s="179"/>
      <c r="AC1238" s="179"/>
      <c r="AD1238" s="179"/>
      <c r="AE1238" s="179"/>
      <c r="AF1238" s="179"/>
      <c r="AG1238" s="179"/>
      <c r="AH1238" s="179"/>
      <c r="AI1238" s="179"/>
      <c r="AJ1238" s="179"/>
      <c r="AK1238" s="179"/>
      <c r="AL1238" s="179"/>
      <c r="AM1238" s="179"/>
      <c r="AN1238" s="179"/>
      <c r="AO1238" s="179"/>
      <c r="AP1238" s="179"/>
      <c r="AQ1238" s="179"/>
      <c r="AR1238" s="179"/>
    </row>
    <row r="1239" s="276" customFormat="1" customHeight="1" spans="1:44">
      <c r="A1239" s="27">
        <v>1234</v>
      </c>
      <c r="B1239" s="27" t="s">
        <v>23</v>
      </c>
      <c r="C1239" s="27" t="s">
        <v>24</v>
      </c>
      <c r="D1239" s="27" t="s">
        <v>25</v>
      </c>
      <c r="E1239" s="27" t="s">
        <v>26</v>
      </c>
      <c r="F1239" s="91" t="s">
        <v>1245</v>
      </c>
      <c r="G1239" s="91" t="s">
        <v>1287</v>
      </c>
      <c r="H1239" s="91" t="s">
        <v>227</v>
      </c>
      <c r="I1239" s="91">
        <v>6</v>
      </c>
      <c r="J1239" s="91" t="s">
        <v>1247</v>
      </c>
      <c r="K1239" s="27" t="s">
        <v>31</v>
      </c>
      <c r="L1239" s="91">
        <v>6</v>
      </c>
      <c r="M1239" s="27">
        <f t="shared" si="50"/>
        <v>780</v>
      </c>
      <c r="N1239" s="179"/>
      <c r="O1239" s="24" t="s">
        <v>32</v>
      </c>
      <c r="P1239" s="179"/>
      <c r="Q1239" s="179"/>
      <c r="R1239" s="179"/>
      <c r="S1239" s="179"/>
      <c r="T1239" s="179"/>
      <c r="U1239" s="179"/>
      <c r="V1239" s="179"/>
      <c r="W1239" s="179"/>
      <c r="X1239" s="179"/>
      <c r="Y1239" s="179"/>
      <c r="Z1239" s="179"/>
      <c r="AA1239" s="179"/>
      <c r="AB1239" s="179"/>
      <c r="AC1239" s="179"/>
      <c r="AD1239" s="179"/>
      <c r="AE1239" s="179"/>
      <c r="AF1239" s="179"/>
      <c r="AG1239" s="179"/>
      <c r="AH1239" s="179"/>
      <c r="AI1239" s="179"/>
      <c r="AJ1239" s="179"/>
      <c r="AK1239" s="179"/>
      <c r="AL1239" s="179"/>
      <c r="AM1239" s="179"/>
      <c r="AN1239" s="179"/>
      <c r="AO1239" s="179"/>
      <c r="AP1239" s="179"/>
      <c r="AQ1239" s="179"/>
      <c r="AR1239" s="179"/>
    </row>
    <row r="1240" s="276" customFormat="1" customHeight="1" spans="1:44">
      <c r="A1240" s="27">
        <v>1235</v>
      </c>
      <c r="B1240" s="27" t="s">
        <v>23</v>
      </c>
      <c r="C1240" s="27" t="s">
        <v>24</v>
      </c>
      <c r="D1240" s="27" t="s">
        <v>25</v>
      </c>
      <c r="E1240" s="27" t="s">
        <v>26</v>
      </c>
      <c r="F1240" s="91" t="s">
        <v>1245</v>
      </c>
      <c r="G1240" s="91" t="s">
        <v>1288</v>
      </c>
      <c r="H1240" s="91" t="s">
        <v>227</v>
      </c>
      <c r="I1240" s="91">
        <v>6</v>
      </c>
      <c r="J1240" s="91" t="s">
        <v>1247</v>
      </c>
      <c r="K1240" s="27" t="s">
        <v>31</v>
      </c>
      <c r="L1240" s="91">
        <v>6</v>
      </c>
      <c r="M1240" s="27">
        <f t="shared" si="50"/>
        <v>780</v>
      </c>
      <c r="N1240" s="179"/>
      <c r="O1240" s="24" t="s">
        <v>32</v>
      </c>
      <c r="P1240" s="179"/>
      <c r="Q1240" s="179"/>
      <c r="R1240" s="179"/>
      <c r="S1240" s="179"/>
      <c r="T1240" s="179"/>
      <c r="U1240" s="179"/>
      <c r="V1240" s="179"/>
      <c r="W1240" s="179"/>
      <c r="X1240" s="179"/>
      <c r="Y1240" s="179"/>
      <c r="Z1240" s="179"/>
      <c r="AA1240" s="179"/>
      <c r="AB1240" s="179"/>
      <c r="AC1240" s="179"/>
      <c r="AD1240" s="179"/>
      <c r="AE1240" s="179"/>
      <c r="AF1240" s="179"/>
      <c r="AG1240" s="179"/>
      <c r="AH1240" s="179"/>
      <c r="AI1240" s="179"/>
      <c r="AJ1240" s="179"/>
      <c r="AK1240" s="179"/>
      <c r="AL1240" s="179"/>
      <c r="AM1240" s="179"/>
      <c r="AN1240" s="179"/>
      <c r="AO1240" s="179"/>
      <c r="AP1240" s="179"/>
      <c r="AQ1240" s="179"/>
      <c r="AR1240" s="179"/>
    </row>
    <row r="1241" s="276" customFormat="1" customHeight="1" spans="1:44">
      <c r="A1241" s="27">
        <v>1236</v>
      </c>
      <c r="B1241" s="27" t="s">
        <v>23</v>
      </c>
      <c r="C1241" s="27" t="s">
        <v>24</v>
      </c>
      <c r="D1241" s="27" t="s">
        <v>25</v>
      </c>
      <c r="E1241" s="27" t="s">
        <v>26</v>
      </c>
      <c r="F1241" s="91" t="s">
        <v>1245</v>
      </c>
      <c r="G1241" s="91" t="s">
        <v>1289</v>
      </c>
      <c r="H1241" s="91" t="s">
        <v>227</v>
      </c>
      <c r="I1241" s="91">
        <v>3</v>
      </c>
      <c r="J1241" s="91" t="s">
        <v>1247</v>
      </c>
      <c r="K1241" s="27" t="s">
        <v>31</v>
      </c>
      <c r="L1241" s="91">
        <v>3</v>
      </c>
      <c r="M1241" s="27">
        <f t="shared" si="50"/>
        <v>390</v>
      </c>
      <c r="N1241" s="179"/>
      <c r="O1241" s="24" t="s">
        <v>32</v>
      </c>
      <c r="P1241" s="179"/>
      <c r="Q1241" s="179"/>
      <c r="R1241" s="179"/>
      <c r="S1241" s="179"/>
      <c r="T1241" s="179"/>
      <c r="U1241" s="179"/>
      <c r="V1241" s="179"/>
      <c r="W1241" s="179"/>
      <c r="X1241" s="179"/>
      <c r="Y1241" s="179"/>
      <c r="Z1241" s="179"/>
      <c r="AA1241" s="179"/>
      <c r="AB1241" s="179"/>
      <c r="AC1241" s="179"/>
      <c r="AD1241" s="179"/>
      <c r="AE1241" s="179"/>
      <c r="AF1241" s="179"/>
      <c r="AG1241" s="179"/>
      <c r="AH1241" s="179"/>
      <c r="AI1241" s="179"/>
      <c r="AJ1241" s="179"/>
      <c r="AK1241" s="179"/>
      <c r="AL1241" s="179"/>
      <c r="AM1241" s="179"/>
      <c r="AN1241" s="179"/>
      <c r="AO1241" s="179"/>
      <c r="AP1241" s="179"/>
      <c r="AQ1241" s="179"/>
      <c r="AR1241" s="179"/>
    </row>
    <row r="1242" s="276" customFormat="1" customHeight="1" spans="1:44">
      <c r="A1242" s="27">
        <v>1237</v>
      </c>
      <c r="B1242" s="27" t="s">
        <v>23</v>
      </c>
      <c r="C1242" s="27" t="s">
        <v>24</v>
      </c>
      <c r="D1242" s="27" t="s">
        <v>25</v>
      </c>
      <c r="E1242" s="27" t="s">
        <v>26</v>
      </c>
      <c r="F1242" s="91" t="s">
        <v>1245</v>
      </c>
      <c r="G1242" s="91" t="s">
        <v>1290</v>
      </c>
      <c r="H1242" s="91" t="s">
        <v>51</v>
      </c>
      <c r="I1242" s="91">
        <v>2</v>
      </c>
      <c r="J1242" s="91" t="s">
        <v>1247</v>
      </c>
      <c r="K1242" s="27" t="s">
        <v>31</v>
      </c>
      <c r="L1242" s="91">
        <v>2</v>
      </c>
      <c r="M1242" s="27">
        <f>L1242*312</f>
        <v>624</v>
      </c>
      <c r="N1242" s="179"/>
      <c r="O1242" s="24" t="s">
        <v>32</v>
      </c>
      <c r="P1242" s="179"/>
      <c r="Q1242" s="179"/>
      <c r="R1242" s="179"/>
      <c r="S1242" s="179"/>
      <c r="T1242" s="179"/>
      <c r="U1242" s="179"/>
      <c r="V1242" s="179"/>
      <c r="W1242" s="179"/>
      <c r="X1242" s="179"/>
      <c r="Y1242" s="179"/>
      <c r="Z1242" s="179"/>
      <c r="AA1242" s="179"/>
      <c r="AB1242" s="179"/>
      <c r="AC1242" s="179"/>
      <c r="AD1242" s="179"/>
      <c r="AE1242" s="179"/>
      <c r="AF1242" s="179"/>
      <c r="AG1242" s="179"/>
      <c r="AH1242" s="179"/>
      <c r="AI1242" s="179"/>
      <c r="AJ1242" s="179"/>
      <c r="AK1242" s="179"/>
      <c r="AL1242" s="179"/>
      <c r="AM1242" s="179"/>
      <c r="AN1242" s="179"/>
      <c r="AO1242" s="179"/>
      <c r="AP1242" s="179"/>
      <c r="AQ1242" s="179"/>
      <c r="AR1242" s="179"/>
    </row>
    <row r="1243" s="276" customFormat="1" customHeight="1" spans="1:44">
      <c r="A1243" s="27">
        <v>1238</v>
      </c>
      <c r="B1243" s="27" t="s">
        <v>23</v>
      </c>
      <c r="C1243" s="27" t="s">
        <v>24</v>
      </c>
      <c r="D1243" s="27" t="s">
        <v>25</v>
      </c>
      <c r="E1243" s="27" t="s">
        <v>26</v>
      </c>
      <c r="F1243" s="91" t="s">
        <v>1245</v>
      </c>
      <c r="G1243" s="91" t="s">
        <v>1291</v>
      </c>
      <c r="H1243" s="91" t="s">
        <v>227</v>
      </c>
      <c r="I1243" s="91">
        <v>4</v>
      </c>
      <c r="J1243" s="91" t="s">
        <v>1247</v>
      </c>
      <c r="K1243" s="27" t="s">
        <v>31</v>
      </c>
      <c r="L1243" s="91">
        <v>4</v>
      </c>
      <c r="M1243" s="27">
        <f>L1243*130</f>
        <v>520</v>
      </c>
      <c r="N1243" s="179"/>
      <c r="O1243" s="24" t="s">
        <v>32</v>
      </c>
      <c r="P1243" s="179"/>
      <c r="Q1243" s="179"/>
      <c r="R1243" s="179"/>
      <c r="S1243" s="179"/>
      <c r="T1243" s="179"/>
      <c r="U1243" s="179"/>
      <c r="V1243" s="179"/>
      <c r="W1243" s="179"/>
      <c r="X1243" s="179"/>
      <c r="Y1243" s="179"/>
      <c r="Z1243" s="179"/>
      <c r="AA1243" s="179"/>
      <c r="AB1243" s="179"/>
      <c r="AC1243" s="179"/>
      <c r="AD1243" s="179"/>
      <c r="AE1243" s="179"/>
      <c r="AF1243" s="179"/>
      <c r="AG1243" s="179"/>
      <c r="AH1243" s="179"/>
      <c r="AI1243" s="179"/>
      <c r="AJ1243" s="179"/>
      <c r="AK1243" s="179"/>
      <c r="AL1243" s="179"/>
      <c r="AM1243" s="179"/>
      <c r="AN1243" s="179"/>
      <c r="AO1243" s="179"/>
      <c r="AP1243" s="179"/>
      <c r="AQ1243" s="179"/>
      <c r="AR1243" s="179"/>
    </row>
    <row r="1244" s="276" customFormat="1" customHeight="1" spans="1:44">
      <c r="A1244" s="27">
        <v>1239</v>
      </c>
      <c r="B1244" s="27" t="s">
        <v>23</v>
      </c>
      <c r="C1244" s="27" t="s">
        <v>24</v>
      </c>
      <c r="D1244" s="27" t="s">
        <v>25</v>
      </c>
      <c r="E1244" s="27" t="s">
        <v>26</v>
      </c>
      <c r="F1244" s="91" t="s">
        <v>1245</v>
      </c>
      <c r="G1244" s="91" t="s">
        <v>1292</v>
      </c>
      <c r="H1244" s="91" t="s">
        <v>227</v>
      </c>
      <c r="I1244" s="91">
        <v>4</v>
      </c>
      <c r="J1244" s="91" t="s">
        <v>1247</v>
      </c>
      <c r="K1244" s="27" t="s">
        <v>31</v>
      </c>
      <c r="L1244" s="91">
        <v>4</v>
      </c>
      <c r="M1244" s="27">
        <f>L1244*130</f>
        <v>520</v>
      </c>
      <c r="N1244" s="179"/>
      <c r="O1244" s="24" t="s">
        <v>32</v>
      </c>
      <c r="P1244" s="179"/>
      <c r="Q1244" s="179"/>
      <c r="R1244" s="179"/>
      <c r="S1244" s="179"/>
      <c r="T1244" s="179"/>
      <c r="U1244" s="179"/>
      <c r="V1244" s="179"/>
      <c r="W1244" s="179"/>
      <c r="X1244" s="179"/>
      <c r="Y1244" s="179"/>
      <c r="Z1244" s="179"/>
      <c r="AA1244" s="179"/>
      <c r="AB1244" s="179"/>
      <c r="AC1244" s="179"/>
      <c r="AD1244" s="179"/>
      <c r="AE1244" s="179"/>
      <c r="AF1244" s="179"/>
      <c r="AG1244" s="179"/>
      <c r="AH1244" s="179"/>
      <c r="AI1244" s="179"/>
      <c r="AJ1244" s="179"/>
      <c r="AK1244" s="179"/>
      <c r="AL1244" s="179"/>
      <c r="AM1244" s="179"/>
      <c r="AN1244" s="179"/>
      <c r="AO1244" s="179"/>
      <c r="AP1244" s="179"/>
      <c r="AQ1244" s="179"/>
      <c r="AR1244" s="179"/>
    </row>
    <row r="1245" s="276" customFormat="1" customHeight="1" spans="1:44">
      <c r="A1245" s="27">
        <v>1240</v>
      </c>
      <c r="B1245" s="27" t="s">
        <v>23</v>
      </c>
      <c r="C1245" s="27" t="s">
        <v>24</v>
      </c>
      <c r="D1245" s="27" t="s">
        <v>25</v>
      </c>
      <c r="E1245" s="27" t="s">
        <v>26</v>
      </c>
      <c r="F1245" s="91" t="s">
        <v>1245</v>
      </c>
      <c r="G1245" s="91" t="s">
        <v>1293</v>
      </c>
      <c r="H1245" s="91" t="s">
        <v>227</v>
      </c>
      <c r="I1245" s="91">
        <v>5</v>
      </c>
      <c r="J1245" s="91" t="s">
        <v>1247</v>
      </c>
      <c r="K1245" s="27" t="s">
        <v>31</v>
      </c>
      <c r="L1245" s="91">
        <v>5</v>
      </c>
      <c r="M1245" s="27">
        <f>L1245*130</f>
        <v>650</v>
      </c>
      <c r="N1245" s="179"/>
      <c r="O1245" s="24" t="s">
        <v>32</v>
      </c>
      <c r="P1245" s="179"/>
      <c r="Q1245" s="179"/>
      <c r="R1245" s="179"/>
      <c r="S1245" s="179"/>
      <c r="T1245" s="179"/>
      <c r="U1245" s="179"/>
      <c r="V1245" s="179"/>
      <c r="W1245" s="179"/>
      <c r="X1245" s="179"/>
      <c r="Y1245" s="179"/>
      <c r="Z1245" s="179"/>
      <c r="AA1245" s="179"/>
      <c r="AB1245" s="179"/>
      <c r="AC1245" s="179"/>
      <c r="AD1245" s="179"/>
      <c r="AE1245" s="179"/>
      <c r="AF1245" s="179"/>
      <c r="AG1245" s="179"/>
      <c r="AH1245" s="179"/>
      <c r="AI1245" s="179"/>
      <c r="AJ1245" s="179"/>
      <c r="AK1245" s="179"/>
      <c r="AL1245" s="179"/>
      <c r="AM1245" s="179"/>
      <c r="AN1245" s="179"/>
      <c r="AO1245" s="179"/>
      <c r="AP1245" s="179"/>
      <c r="AQ1245" s="179"/>
      <c r="AR1245" s="179"/>
    </row>
    <row r="1246" s="276" customFormat="1" customHeight="1" spans="1:44">
      <c r="A1246" s="27">
        <v>1241</v>
      </c>
      <c r="B1246" s="27" t="s">
        <v>23</v>
      </c>
      <c r="C1246" s="27" t="s">
        <v>24</v>
      </c>
      <c r="D1246" s="27" t="s">
        <v>25</v>
      </c>
      <c r="E1246" s="27" t="s">
        <v>26</v>
      </c>
      <c r="F1246" s="91" t="s">
        <v>1245</v>
      </c>
      <c r="G1246" s="91" t="s">
        <v>1294</v>
      </c>
      <c r="H1246" s="91" t="s">
        <v>227</v>
      </c>
      <c r="I1246" s="91">
        <v>4</v>
      </c>
      <c r="J1246" s="91" t="s">
        <v>1247</v>
      </c>
      <c r="K1246" s="27" t="s">
        <v>31</v>
      </c>
      <c r="L1246" s="91">
        <v>4</v>
      </c>
      <c r="M1246" s="27">
        <f>L1246*130</f>
        <v>520</v>
      </c>
      <c r="N1246" s="179"/>
      <c r="O1246" s="24" t="s">
        <v>32</v>
      </c>
      <c r="P1246" s="179"/>
      <c r="Q1246" s="179"/>
      <c r="R1246" s="179"/>
      <c r="S1246" s="179"/>
      <c r="T1246" s="179"/>
      <c r="U1246" s="179"/>
      <c r="V1246" s="179"/>
      <c r="W1246" s="179"/>
      <c r="X1246" s="179"/>
      <c r="Y1246" s="179"/>
      <c r="Z1246" s="179"/>
      <c r="AA1246" s="179"/>
      <c r="AB1246" s="179"/>
      <c r="AC1246" s="179"/>
      <c r="AD1246" s="179"/>
      <c r="AE1246" s="179"/>
      <c r="AF1246" s="179"/>
      <c r="AG1246" s="179"/>
      <c r="AH1246" s="179"/>
      <c r="AI1246" s="179"/>
      <c r="AJ1246" s="179"/>
      <c r="AK1246" s="179"/>
      <c r="AL1246" s="179"/>
      <c r="AM1246" s="179"/>
      <c r="AN1246" s="179"/>
      <c r="AO1246" s="179"/>
      <c r="AP1246" s="179"/>
      <c r="AQ1246" s="179"/>
      <c r="AR1246" s="179"/>
    </row>
    <row r="1247" s="179" customFormat="1" customHeight="1" spans="1:15">
      <c r="A1247" s="27">
        <v>1242</v>
      </c>
      <c r="B1247" s="27" t="s">
        <v>23</v>
      </c>
      <c r="C1247" s="27" t="s">
        <v>24</v>
      </c>
      <c r="D1247" s="27" t="s">
        <v>25</v>
      </c>
      <c r="E1247" s="27" t="s">
        <v>26</v>
      </c>
      <c r="F1247" s="91" t="s">
        <v>1245</v>
      </c>
      <c r="G1247" s="183" t="s">
        <v>1295</v>
      </c>
      <c r="H1247" s="91" t="s">
        <v>227</v>
      </c>
      <c r="I1247" s="91">
        <v>2</v>
      </c>
      <c r="J1247" s="91" t="s">
        <v>1247</v>
      </c>
      <c r="K1247" s="27" t="s">
        <v>31</v>
      </c>
      <c r="L1247" s="91">
        <v>2</v>
      </c>
      <c r="M1247" s="27">
        <f>L1247*130</f>
        <v>260</v>
      </c>
      <c r="O1247" s="24" t="s">
        <v>32</v>
      </c>
    </row>
    <row r="1248" s="276" customFormat="1" customHeight="1" spans="1:44">
      <c r="A1248" s="27">
        <v>1243</v>
      </c>
      <c r="B1248" s="27" t="s">
        <v>23</v>
      </c>
      <c r="C1248" s="27" t="s">
        <v>24</v>
      </c>
      <c r="D1248" s="27" t="s">
        <v>25</v>
      </c>
      <c r="E1248" s="27" t="s">
        <v>26</v>
      </c>
      <c r="F1248" s="91" t="s">
        <v>1245</v>
      </c>
      <c r="G1248" s="91" t="s">
        <v>1296</v>
      </c>
      <c r="H1248" s="91" t="s">
        <v>51</v>
      </c>
      <c r="I1248" s="91">
        <v>2</v>
      </c>
      <c r="J1248" s="91" t="s">
        <v>1247</v>
      </c>
      <c r="K1248" s="27" t="s">
        <v>31</v>
      </c>
      <c r="L1248" s="91">
        <v>2</v>
      </c>
      <c r="M1248" s="27">
        <f>L1248*312</f>
        <v>624</v>
      </c>
      <c r="N1248" s="179"/>
      <c r="O1248" s="24" t="s">
        <v>32</v>
      </c>
      <c r="P1248" s="179"/>
      <c r="Q1248" s="179"/>
      <c r="R1248" s="179"/>
      <c r="S1248" s="179"/>
      <c r="T1248" s="179"/>
      <c r="U1248" s="179"/>
      <c r="V1248" s="179"/>
      <c r="W1248" s="179"/>
      <c r="X1248" s="179"/>
      <c r="Y1248" s="179"/>
      <c r="Z1248" s="179"/>
      <c r="AA1248" s="179"/>
      <c r="AB1248" s="179"/>
      <c r="AC1248" s="179"/>
      <c r="AD1248" s="179"/>
      <c r="AE1248" s="179"/>
      <c r="AF1248" s="179"/>
      <c r="AG1248" s="179"/>
      <c r="AH1248" s="179"/>
      <c r="AI1248" s="179"/>
      <c r="AJ1248" s="179"/>
      <c r="AK1248" s="179"/>
      <c r="AL1248" s="179"/>
      <c r="AM1248" s="179"/>
      <c r="AN1248" s="179"/>
      <c r="AO1248" s="179"/>
      <c r="AP1248" s="179"/>
      <c r="AQ1248" s="179"/>
      <c r="AR1248" s="179"/>
    </row>
    <row r="1249" s="276" customFormat="1" customHeight="1" spans="1:44">
      <c r="A1249" s="27">
        <v>1244</v>
      </c>
      <c r="B1249" s="27" t="s">
        <v>23</v>
      </c>
      <c r="C1249" s="27" t="s">
        <v>24</v>
      </c>
      <c r="D1249" s="27" t="s">
        <v>25</v>
      </c>
      <c r="E1249" s="27" t="s">
        <v>26</v>
      </c>
      <c r="F1249" s="91" t="s">
        <v>1245</v>
      </c>
      <c r="G1249" s="91" t="s">
        <v>1297</v>
      </c>
      <c r="H1249" s="91" t="s">
        <v>227</v>
      </c>
      <c r="I1249" s="91">
        <v>8</v>
      </c>
      <c r="J1249" s="91" t="s">
        <v>1247</v>
      </c>
      <c r="K1249" s="27" t="s">
        <v>31</v>
      </c>
      <c r="L1249" s="91">
        <v>8</v>
      </c>
      <c r="M1249" s="27">
        <f>L1249*130</f>
        <v>1040</v>
      </c>
      <c r="N1249" s="179"/>
      <c r="O1249" s="24" t="s">
        <v>32</v>
      </c>
      <c r="P1249" s="179"/>
      <c r="Q1249" s="179"/>
      <c r="R1249" s="179"/>
      <c r="S1249" s="179"/>
      <c r="T1249" s="179"/>
      <c r="U1249" s="179"/>
      <c r="V1249" s="179"/>
      <c r="W1249" s="179"/>
      <c r="X1249" s="179"/>
      <c r="Y1249" s="179"/>
      <c r="Z1249" s="179"/>
      <c r="AA1249" s="179"/>
      <c r="AB1249" s="179"/>
      <c r="AC1249" s="179"/>
      <c r="AD1249" s="179"/>
      <c r="AE1249" s="179"/>
      <c r="AF1249" s="179"/>
      <c r="AG1249" s="179"/>
      <c r="AH1249" s="179"/>
      <c r="AI1249" s="179"/>
      <c r="AJ1249" s="179"/>
      <c r="AK1249" s="179"/>
      <c r="AL1249" s="179"/>
      <c r="AM1249" s="179"/>
      <c r="AN1249" s="179"/>
      <c r="AO1249" s="179"/>
      <c r="AP1249" s="179"/>
      <c r="AQ1249" s="179"/>
      <c r="AR1249" s="179"/>
    </row>
    <row r="1250" s="276" customFormat="1" customHeight="1" spans="1:44">
      <c r="A1250" s="27">
        <v>1245</v>
      </c>
      <c r="B1250" s="27" t="s">
        <v>23</v>
      </c>
      <c r="C1250" s="27" t="s">
        <v>24</v>
      </c>
      <c r="D1250" s="27" t="s">
        <v>25</v>
      </c>
      <c r="E1250" s="27" t="s">
        <v>26</v>
      </c>
      <c r="F1250" s="91" t="s">
        <v>1245</v>
      </c>
      <c r="G1250" s="91" t="s">
        <v>1298</v>
      </c>
      <c r="H1250" s="91" t="s">
        <v>227</v>
      </c>
      <c r="I1250" s="91">
        <v>3</v>
      </c>
      <c r="J1250" s="91" t="s">
        <v>1247</v>
      </c>
      <c r="K1250" s="27" t="s">
        <v>31</v>
      </c>
      <c r="L1250" s="91">
        <v>3</v>
      </c>
      <c r="M1250" s="27">
        <f>L1250*130</f>
        <v>390</v>
      </c>
      <c r="N1250" s="179"/>
      <c r="O1250" s="24" t="s">
        <v>32</v>
      </c>
      <c r="P1250" s="179"/>
      <c r="Q1250" s="179"/>
      <c r="R1250" s="179"/>
      <c r="S1250" s="179"/>
      <c r="T1250" s="179"/>
      <c r="U1250" s="179"/>
      <c r="V1250" s="179"/>
      <c r="W1250" s="179"/>
      <c r="X1250" s="179"/>
      <c r="Y1250" s="179"/>
      <c r="Z1250" s="179"/>
      <c r="AA1250" s="179"/>
      <c r="AB1250" s="179"/>
      <c r="AC1250" s="179"/>
      <c r="AD1250" s="179"/>
      <c r="AE1250" s="179"/>
      <c r="AF1250" s="179"/>
      <c r="AG1250" s="179"/>
      <c r="AH1250" s="179"/>
      <c r="AI1250" s="179"/>
      <c r="AJ1250" s="179"/>
      <c r="AK1250" s="179"/>
      <c r="AL1250" s="179"/>
      <c r="AM1250" s="179"/>
      <c r="AN1250" s="179"/>
      <c r="AO1250" s="179"/>
      <c r="AP1250" s="179"/>
      <c r="AQ1250" s="179"/>
      <c r="AR1250" s="179"/>
    </row>
    <row r="1251" s="276" customFormat="1" customHeight="1" spans="1:44">
      <c r="A1251" s="27">
        <v>1246</v>
      </c>
      <c r="B1251" s="27" t="s">
        <v>23</v>
      </c>
      <c r="C1251" s="27" t="s">
        <v>24</v>
      </c>
      <c r="D1251" s="27" t="s">
        <v>25</v>
      </c>
      <c r="E1251" s="27" t="s">
        <v>26</v>
      </c>
      <c r="F1251" s="91" t="s">
        <v>1245</v>
      </c>
      <c r="G1251" s="91" t="s">
        <v>1299</v>
      </c>
      <c r="H1251" s="91" t="s">
        <v>227</v>
      </c>
      <c r="I1251" s="91">
        <v>4</v>
      </c>
      <c r="J1251" s="91" t="s">
        <v>1247</v>
      </c>
      <c r="K1251" s="27" t="s">
        <v>31</v>
      </c>
      <c r="L1251" s="91">
        <v>4</v>
      </c>
      <c r="M1251" s="27">
        <f>L1251*130</f>
        <v>520</v>
      </c>
      <c r="N1251" s="179"/>
      <c r="O1251" s="24" t="s">
        <v>32</v>
      </c>
      <c r="P1251" s="179"/>
      <c r="Q1251" s="179"/>
      <c r="R1251" s="179"/>
      <c r="S1251" s="179"/>
      <c r="T1251" s="179"/>
      <c r="U1251" s="179"/>
      <c r="V1251" s="179"/>
      <c r="W1251" s="179"/>
      <c r="X1251" s="179"/>
      <c r="Y1251" s="179"/>
      <c r="Z1251" s="179"/>
      <c r="AA1251" s="179"/>
      <c r="AB1251" s="179"/>
      <c r="AC1251" s="179"/>
      <c r="AD1251" s="179"/>
      <c r="AE1251" s="179"/>
      <c r="AF1251" s="179"/>
      <c r="AG1251" s="179"/>
      <c r="AH1251" s="179"/>
      <c r="AI1251" s="179"/>
      <c r="AJ1251" s="179"/>
      <c r="AK1251" s="179"/>
      <c r="AL1251" s="179"/>
      <c r="AM1251" s="179"/>
      <c r="AN1251" s="179"/>
      <c r="AO1251" s="179"/>
      <c r="AP1251" s="179"/>
      <c r="AQ1251" s="179"/>
      <c r="AR1251" s="179"/>
    </row>
    <row r="1252" s="276" customFormat="1" customHeight="1" spans="1:44">
      <c r="A1252" s="27">
        <v>1247</v>
      </c>
      <c r="B1252" s="27" t="s">
        <v>23</v>
      </c>
      <c r="C1252" s="27" t="s">
        <v>24</v>
      </c>
      <c r="D1252" s="27" t="s">
        <v>25</v>
      </c>
      <c r="E1252" s="27" t="s">
        <v>26</v>
      </c>
      <c r="F1252" s="91" t="s">
        <v>1245</v>
      </c>
      <c r="G1252" s="91" t="s">
        <v>1300</v>
      </c>
      <c r="H1252" s="91" t="s">
        <v>51</v>
      </c>
      <c r="I1252" s="91">
        <v>5</v>
      </c>
      <c r="J1252" s="91" t="s">
        <v>1247</v>
      </c>
      <c r="K1252" s="27" t="s">
        <v>31</v>
      </c>
      <c r="L1252" s="91">
        <v>5</v>
      </c>
      <c r="M1252" s="27">
        <f>L1252*312</f>
        <v>1560</v>
      </c>
      <c r="N1252" s="179"/>
      <c r="O1252" s="24" t="s">
        <v>32</v>
      </c>
      <c r="P1252" s="179"/>
      <c r="Q1252" s="179"/>
      <c r="R1252" s="179"/>
      <c r="S1252" s="179"/>
      <c r="T1252" s="179"/>
      <c r="U1252" s="179"/>
      <c r="V1252" s="179"/>
      <c r="W1252" s="179"/>
      <c r="X1252" s="179"/>
      <c r="Y1252" s="179"/>
      <c r="Z1252" s="179"/>
      <c r="AA1252" s="179"/>
      <c r="AB1252" s="179"/>
      <c r="AC1252" s="179"/>
      <c r="AD1252" s="179"/>
      <c r="AE1252" s="179"/>
      <c r="AF1252" s="179"/>
      <c r="AG1252" s="179"/>
      <c r="AH1252" s="179"/>
      <c r="AI1252" s="179"/>
      <c r="AJ1252" s="179"/>
      <c r="AK1252" s="179"/>
      <c r="AL1252" s="179"/>
      <c r="AM1252" s="179"/>
      <c r="AN1252" s="179"/>
      <c r="AO1252" s="179"/>
      <c r="AP1252" s="179"/>
      <c r="AQ1252" s="179"/>
      <c r="AR1252" s="179"/>
    </row>
    <row r="1253" s="276" customFormat="1" customHeight="1" spans="1:44">
      <c r="A1253" s="27">
        <v>1248</v>
      </c>
      <c r="B1253" s="27" t="s">
        <v>23</v>
      </c>
      <c r="C1253" s="27" t="s">
        <v>24</v>
      </c>
      <c r="D1253" s="27" t="s">
        <v>25</v>
      </c>
      <c r="E1253" s="27" t="s">
        <v>26</v>
      </c>
      <c r="F1253" s="91" t="s">
        <v>1245</v>
      </c>
      <c r="G1253" s="91" t="s">
        <v>1301</v>
      </c>
      <c r="H1253" s="91" t="s">
        <v>51</v>
      </c>
      <c r="I1253" s="91">
        <v>4</v>
      </c>
      <c r="J1253" s="91" t="s">
        <v>1247</v>
      </c>
      <c r="K1253" s="27" t="s">
        <v>31</v>
      </c>
      <c r="L1253" s="91">
        <v>4</v>
      </c>
      <c r="M1253" s="27">
        <f>L1253*312</f>
        <v>1248</v>
      </c>
      <c r="N1253" s="179"/>
      <c r="O1253" s="24" t="s">
        <v>32</v>
      </c>
      <c r="P1253" s="179"/>
      <c r="Q1253" s="179"/>
      <c r="R1253" s="179"/>
      <c r="S1253" s="179"/>
      <c r="T1253" s="179"/>
      <c r="U1253" s="179"/>
      <c r="V1253" s="179"/>
      <c r="W1253" s="179"/>
      <c r="X1253" s="179"/>
      <c r="Y1253" s="179"/>
      <c r="Z1253" s="179"/>
      <c r="AA1253" s="179"/>
      <c r="AB1253" s="179"/>
      <c r="AC1253" s="179"/>
      <c r="AD1253" s="179"/>
      <c r="AE1253" s="179"/>
      <c r="AF1253" s="179"/>
      <c r="AG1253" s="179"/>
      <c r="AH1253" s="179"/>
      <c r="AI1253" s="179"/>
      <c r="AJ1253" s="179"/>
      <c r="AK1253" s="179"/>
      <c r="AL1253" s="179"/>
      <c r="AM1253" s="179"/>
      <c r="AN1253" s="179"/>
      <c r="AO1253" s="179"/>
      <c r="AP1253" s="179"/>
      <c r="AQ1253" s="179"/>
      <c r="AR1253" s="179"/>
    </row>
    <row r="1254" s="276" customFormat="1" customHeight="1" spans="1:44">
      <c r="A1254" s="27">
        <v>1249</v>
      </c>
      <c r="B1254" s="27" t="s">
        <v>23</v>
      </c>
      <c r="C1254" s="27" t="s">
        <v>24</v>
      </c>
      <c r="D1254" s="27" t="s">
        <v>25</v>
      </c>
      <c r="E1254" s="27" t="s">
        <v>26</v>
      </c>
      <c r="F1254" s="91" t="s">
        <v>1245</v>
      </c>
      <c r="G1254" s="91" t="s">
        <v>1302</v>
      </c>
      <c r="H1254" s="91" t="s">
        <v>227</v>
      </c>
      <c r="I1254" s="91">
        <v>6</v>
      </c>
      <c r="J1254" s="91" t="s">
        <v>1247</v>
      </c>
      <c r="K1254" s="27" t="s">
        <v>31</v>
      </c>
      <c r="L1254" s="91">
        <v>6</v>
      </c>
      <c r="M1254" s="27">
        <f t="shared" ref="M1254:M1263" si="51">L1254*130</f>
        <v>780</v>
      </c>
      <c r="N1254" s="179"/>
      <c r="O1254" s="24" t="s">
        <v>32</v>
      </c>
      <c r="P1254" s="179"/>
      <c r="Q1254" s="179"/>
      <c r="R1254" s="179"/>
      <c r="S1254" s="179"/>
      <c r="T1254" s="179"/>
      <c r="U1254" s="179"/>
      <c r="V1254" s="179"/>
      <c r="W1254" s="179"/>
      <c r="X1254" s="179"/>
      <c r="Y1254" s="179"/>
      <c r="Z1254" s="179"/>
      <c r="AA1254" s="179"/>
      <c r="AB1254" s="179"/>
      <c r="AC1254" s="179"/>
      <c r="AD1254" s="179"/>
      <c r="AE1254" s="179"/>
      <c r="AF1254" s="179"/>
      <c r="AG1254" s="179"/>
      <c r="AH1254" s="179"/>
      <c r="AI1254" s="179"/>
      <c r="AJ1254" s="179"/>
      <c r="AK1254" s="179"/>
      <c r="AL1254" s="179"/>
      <c r="AM1254" s="179"/>
      <c r="AN1254" s="179"/>
      <c r="AO1254" s="179"/>
      <c r="AP1254" s="179"/>
      <c r="AQ1254" s="179"/>
      <c r="AR1254" s="179"/>
    </row>
    <row r="1255" s="276" customFormat="1" customHeight="1" spans="1:44">
      <c r="A1255" s="27">
        <v>1250</v>
      </c>
      <c r="B1255" s="27" t="s">
        <v>23</v>
      </c>
      <c r="C1255" s="27" t="s">
        <v>24</v>
      </c>
      <c r="D1255" s="27" t="s">
        <v>25</v>
      </c>
      <c r="E1255" s="27" t="s">
        <v>26</v>
      </c>
      <c r="F1255" s="91" t="s">
        <v>1245</v>
      </c>
      <c r="G1255" s="91" t="s">
        <v>1303</v>
      </c>
      <c r="H1255" s="91" t="s">
        <v>227</v>
      </c>
      <c r="I1255" s="91">
        <v>2</v>
      </c>
      <c r="J1255" s="91" t="s">
        <v>1247</v>
      </c>
      <c r="K1255" s="27" t="s">
        <v>31</v>
      </c>
      <c r="L1255" s="91">
        <v>2</v>
      </c>
      <c r="M1255" s="27">
        <f t="shared" si="51"/>
        <v>260</v>
      </c>
      <c r="N1255" s="179"/>
      <c r="O1255" s="24" t="s">
        <v>32</v>
      </c>
      <c r="P1255" s="179"/>
      <c r="Q1255" s="179"/>
      <c r="R1255" s="179"/>
      <c r="S1255" s="179"/>
      <c r="T1255" s="179"/>
      <c r="U1255" s="179"/>
      <c r="V1255" s="179"/>
      <c r="W1255" s="179"/>
      <c r="X1255" s="179"/>
      <c r="Y1255" s="179"/>
      <c r="Z1255" s="179"/>
      <c r="AA1255" s="179"/>
      <c r="AB1255" s="179"/>
      <c r="AC1255" s="179"/>
      <c r="AD1255" s="179"/>
      <c r="AE1255" s="179"/>
      <c r="AF1255" s="179"/>
      <c r="AG1255" s="179"/>
      <c r="AH1255" s="179"/>
      <c r="AI1255" s="179"/>
      <c r="AJ1255" s="179"/>
      <c r="AK1255" s="179"/>
      <c r="AL1255" s="179"/>
      <c r="AM1255" s="179"/>
      <c r="AN1255" s="179"/>
      <c r="AO1255" s="179"/>
      <c r="AP1255" s="179"/>
      <c r="AQ1255" s="179"/>
      <c r="AR1255" s="179"/>
    </row>
    <row r="1256" s="276" customFormat="1" customHeight="1" spans="1:44">
      <c r="A1256" s="27">
        <v>1251</v>
      </c>
      <c r="B1256" s="27" t="s">
        <v>23</v>
      </c>
      <c r="C1256" s="27" t="s">
        <v>24</v>
      </c>
      <c r="D1256" s="27" t="s">
        <v>25</v>
      </c>
      <c r="E1256" s="27" t="s">
        <v>26</v>
      </c>
      <c r="F1256" s="91" t="s">
        <v>1245</v>
      </c>
      <c r="G1256" s="91" t="s">
        <v>1304</v>
      </c>
      <c r="H1256" s="91" t="s">
        <v>227</v>
      </c>
      <c r="I1256" s="91">
        <v>4</v>
      </c>
      <c r="J1256" s="91" t="s">
        <v>1247</v>
      </c>
      <c r="K1256" s="27" t="s">
        <v>31</v>
      </c>
      <c r="L1256" s="91">
        <v>4</v>
      </c>
      <c r="M1256" s="27">
        <f t="shared" si="51"/>
        <v>520</v>
      </c>
      <c r="N1256" s="179"/>
      <c r="O1256" s="24" t="s">
        <v>32</v>
      </c>
      <c r="P1256" s="179"/>
      <c r="Q1256" s="179"/>
      <c r="R1256" s="179"/>
      <c r="S1256" s="179"/>
      <c r="T1256" s="179"/>
      <c r="U1256" s="179"/>
      <c r="V1256" s="179"/>
      <c r="W1256" s="179"/>
      <c r="X1256" s="179"/>
      <c r="Y1256" s="179"/>
      <c r="Z1256" s="179"/>
      <c r="AA1256" s="179"/>
      <c r="AB1256" s="179"/>
      <c r="AC1256" s="179"/>
      <c r="AD1256" s="179"/>
      <c r="AE1256" s="179"/>
      <c r="AF1256" s="179"/>
      <c r="AG1256" s="179"/>
      <c r="AH1256" s="179"/>
      <c r="AI1256" s="179"/>
      <c r="AJ1256" s="179"/>
      <c r="AK1256" s="179"/>
      <c r="AL1256" s="179"/>
      <c r="AM1256" s="179"/>
      <c r="AN1256" s="179"/>
      <c r="AO1256" s="179"/>
      <c r="AP1256" s="179"/>
      <c r="AQ1256" s="179"/>
      <c r="AR1256" s="179"/>
    </row>
    <row r="1257" s="276" customFormat="1" customHeight="1" spans="1:44">
      <c r="A1257" s="27">
        <v>1252</v>
      </c>
      <c r="B1257" s="27" t="s">
        <v>23</v>
      </c>
      <c r="C1257" s="27" t="s">
        <v>24</v>
      </c>
      <c r="D1257" s="27" t="s">
        <v>25</v>
      </c>
      <c r="E1257" s="27" t="s">
        <v>26</v>
      </c>
      <c r="F1257" s="91" t="s">
        <v>1245</v>
      </c>
      <c r="G1257" s="91" t="s">
        <v>1305</v>
      </c>
      <c r="H1257" s="91" t="s">
        <v>227</v>
      </c>
      <c r="I1257" s="91">
        <v>3</v>
      </c>
      <c r="J1257" s="91" t="s">
        <v>1247</v>
      </c>
      <c r="K1257" s="27" t="s">
        <v>31</v>
      </c>
      <c r="L1257" s="91">
        <v>3</v>
      </c>
      <c r="M1257" s="27">
        <f t="shared" si="51"/>
        <v>390</v>
      </c>
      <c r="N1257" s="179"/>
      <c r="O1257" s="24" t="s">
        <v>32</v>
      </c>
      <c r="P1257" s="179"/>
      <c r="Q1257" s="179"/>
      <c r="R1257" s="179"/>
      <c r="S1257" s="179"/>
      <c r="T1257" s="179"/>
      <c r="U1257" s="179"/>
      <c r="V1257" s="179"/>
      <c r="W1257" s="179"/>
      <c r="X1257" s="179"/>
      <c r="Y1257" s="179"/>
      <c r="Z1257" s="179"/>
      <c r="AA1257" s="179"/>
      <c r="AB1257" s="179"/>
      <c r="AC1257" s="179"/>
      <c r="AD1257" s="179"/>
      <c r="AE1257" s="179"/>
      <c r="AF1257" s="179"/>
      <c r="AG1257" s="179"/>
      <c r="AH1257" s="179"/>
      <c r="AI1257" s="179"/>
      <c r="AJ1257" s="179"/>
      <c r="AK1257" s="179"/>
      <c r="AL1257" s="179"/>
      <c r="AM1257" s="179"/>
      <c r="AN1257" s="179"/>
      <c r="AO1257" s="179"/>
      <c r="AP1257" s="179"/>
      <c r="AQ1257" s="179"/>
      <c r="AR1257" s="179"/>
    </row>
    <row r="1258" s="276" customFormat="1" customHeight="1" spans="1:44">
      <c r="A1258" s="27">
        <v>1253</v>
      </c>
      <c r="B1258" s="27" t="s">
        <v>23</v>
      </c>
      <c r="C1258" s="27" t="s">
        <v>24</v>
      </c>
      <c r="D1258" s="27" t="s">
        <v>25</v>
      </c>
      <c r="E1258" s="27" t="s">
        <v>26</v>
      </c>
      <c r="F1258" s="91" t="s">
        <v>1245</v>
      </c>
      <c r="G1258" s="91" t="s">
        <v>1306</v>
      </c>
      <c r="H1258" s="91" t="s">
        <v>194</v>
      </c>
      <c r="I1258" s="91">
        <v>2</v>
      </c>
      <c r="J1258" s="91" t="s">
        <v>1247</v>
      </c>
      <c r="K1258" s="27" t="s">
        <v>31</v>
      </c>
      <c r="L1258" s="91">
        <v>2</v>
      </c>
      <c r="M1258" s="27">
        <f t="shared" si="51"/>
        <v>260</v>
      </c>
      <c r="N1258" s="179"/>
      <c r="O1258" s="24" t="s">
        <v>32</v>
      </c>
      <c r="P1258" s="179"/>
      <c r="Q1258" s="179"/>
      <c r="R1258" s="179"/>
      <c r="S1258" s="179"/>
      <c r="T1258" s="179"/>
      <c r="U1258" s="179"/>
      <c r="V1258" s="179"/>
      <c r="W1258" s="179"/>
      <c r="X1258" s="179"/>
      <c r="Y1258" s="179"/>
      <c r="Z1258" s="179"/>
      <c r="AA1258" s="179"/>
      <c r="AB1258" s="179"/>
      <c r="AC1258" s="179"/>
      <c r="AD1258" s="179"/>
      <c r="AE1258" s="179"/>
      <c r="AF1258" s="179"/>
      <c r="AG1258" s="179"/>
      <c r="AH1258" s="179"/>
      <c r="AI1258" s="179"/>
      <c r="AJ1258" s="179"/>
      <c r="AK1258" s="179"/>
      <c r="AL1258" s="179"/>
      <c r="AM1258" s="179"/>
      <c r="AN1258" s="179"/>
      <c r="AO1258" s="179"/>
      <c r="AP1258" s="179"/>
      <c r="AQ1258" s="179"/>
      <c r="AR1258" s="179"/>
    </row>
    <row r="1259" s="276" customFormat="1" customHeight="1" spans="1:44">
      <c r="A1259" s="27">
        <v>1254</v>
      </c>
      <c r="B1259" s="27" t="s">
        <v>23</v>
      </c>
      <c r="C1259" s="27" t="s">
        <v>24</v>
      </c>
      <c r="D1259" s="27" t="s">
        <v>25</v>
      </c>
      <c r="E1259" s="27" t="s">
        <v>26</v>
      </c>
      <c r="F1259" s="91" t="s">
        <v>1245</v>
      </c>
      <c r="G1259" s="91" t="s">
        <v>1307</v>
      </c>
      <c r="H1259" s="91" t="s">
        <v>194</v>
      </c>
      <c r="I1259" s="91">
        <v>4</v>
      </c>
      <c r="J1259" s="91" t="s">
        <v>1247</v>
      </c>
      <c r="K1259" s="27" t="s">
        <v>31</v>
      </c>
      <c r="L1259" s="91">
        <v>4</v>
      </c>
      <c r="M1259" s="27">
        <f t="shared" si="51"/>
        <v>520</v>
      </c>
      <c r="N1259" s="179"/>
      <c r="O1259" s="24" t="s">
        <v>32</v>
      </c>
      <c r="P1259" s="179"/>
      <c r="Q1259" s="179"/>
      <c r="R1259" s="179"/>
      <c r="S1259" s="179"/>
      <c r="T1259" s="179"/>
      <c r="U1259" s="179"/>
      <c r="V1259" s="179"/>
      <c r="W1259" s="179"/>
      <c r="X1259" s="179"/>
      <c r="Y1259" s="179"/>
      <c r="Z1259" s="179"/>
      <c r="AA1259" s="179"/>
      <c r="AB1259" s="179"/>
      <c r="AC1259" s="179"/>
      <c r="AD1259" s="179"/>
      <c r="AE1259" s="179"/>
      <c r="AF1259" s="179"/>
      <c r="AG1259" s="179"/>
      <c r="AH1259" s="179"/>
      <c r="AI1259" s="179"/>
      <c r="AJ1259" s="179"/>
      <c r="AK1259" s="179"/>
      <c r="AL1259" s="179"/>
      <c r="AM1259" s="179"/>
      <c r="AN1259" s="179"/>
      <c r="AO1259" s="179"/>
      <c r="AP1259" s="179"/>
      <c r="AQ1259" s="179"/>
      <c r="AR1259" s="179"/>
    </row>
    <row r="1260" s="276" customFormat="1" customHeight="1" spans="1:44">
      <c r="A1260" s="27">
        <v>1255</v>
      </c>
      <c r="B1260" s="27" t="s">
        <v>23</v>
      </c>
      <c r="C1260" s="27" t="s">
        <v>24</v>
      </c>
      <c r="D1260" s="27" t="s">
        <v>25</v>
      </c>
      <c r="E1260" s="27" t="s">
        <v>26</v>
      </c>
      <c r="F1260" s="91" t="s">
        <v>1245</v>
      </c>
      <c r="G1260" s="91" t="s">
        <v>1308</v>
      </c>
      <c r="H1260" s="91" t="s">
        <v>194</v>
      </c>
      <c r="I1260" s="91">
        <v>4</v>
      </c>
      <c r="J1260" s="91" t="s">
        <v>1247</v>
      </c>
      <c r="K1260" s="27" t="s">
        <v>31</v>
      </c>
      <c r="L1260" s="91">
        <v>4</v>
      </c>
      <c r="M1260" s="27">
        <f t="shared" si="51"/>
        <v>520</v>
      </c>
      <c r="N1260" s="179"/>
      <c r="O1260" s="24" t="s">
        <v>32</v>
      </c>
      <c r="P1260" s="179"/>
      <c r="Q1260" s="179"/>
      <c r="R1260" s="179"/>
      <c r="S1260" s="179"/>
      <c r="T1260" s="179"/>
      <c r="U1260" s="179"/>
      <c r="V1260" s="179"/>
      <c r="W1260" s="179"/>
      <c r="X1260" s="179"/>
      <c r="Y1260" s="179"/>
      <c r="Z1260" s="179"/>
      <c r="AA1260" s="179"/>
      <c r="AB1260" s="179"/>
      <c r="AC1260" s="179"/>
      <c r="AD1260" s="179"/>
      <c r="AE1260" s="179"/>
      <c r="AF1260" s="179"/>
      <c r="AG1260" s="179"/>
      <c r="AH1260" s="179"/>
      <c r="AI1260" s="179"/>
      <c r="AJ1260" s="179"/>
      <c r="AK1260" s="179"/>
      <c r="AL1260" s="179"/>
      <c r="AM1260" s="179"/>
      <c r="AN1260" s="179"/>
      <c r="AO1260" s="179"/>
      <c r="AP1260" s="179"/>
      <c r="AQ1260" s="179"/>
      <c r="AR1260" s="179"/>
    </row>
    <row r="1261" s="276" customFormat="1" customHeight="1" spans="1:44">
      <c r="A1261" s="27">
        <v>1256</v>
      </c>
      <c r="B1261" s="27" t="s">
        <v>23</v>
      </c>
      <c r="C1261" s="27" t="s">
        <v>24</v>
      </c>
      <c r="D1261" s="27" t="s">
        <v>25</v>
      </c>
      <c r="E1261" s="27" t="s">
        <v>26</v>
      </c>
      <c r="F1261" s="91" t="s">
        <v>1245</v>
      </c>
      <c r="G1261" s="91" t="s">
        <v>1309</v>
      </c>
      <c r="H1261" s="91" t="s">
        <v>194</v>
      </c>
      <c r="I1261" s="91">
        <v>3</v>
      </c>
      <c r="J1261" s="91" t="s">
        <v>1247</v>
      </c>
      <c r="K1261" s="27" t="s">
        <v>31</v>
      </c>
      <c r="L1261" s="91">
        <v>3</v>
      </c>
      <c r="M1261" s="27">
        <f t="shared" si="51"/>
        <v>390</v>
      </c>
      <c r="N1261" s="179"/>
      <c r="O1261" s="24" t="s">
        <v>32</v>
      </c>
      <c r="P1261" s="179"/>
      <c r="Q1261" s="179"/>
      <c r="R1261" s="179"/>
      <c r="S1261" s="179"/>
      <c r="T1261" s="179"/>
      <c r="U1261" s="179"/>
      <c r="V1261" s="179"/>
      <c r="W1261" s="179"/>
      <c r="X1261" s="179"/>
      <c r="Y1261" s="179"/>
      <c r="Z1261" s="179"/>
      <c r="AA1261" s="179"/>
      <c r="AB1261" s="179"/>
      <c r="AC1261" s="179"/>
      <c r="AD1261" s="179"/>
      <c r="AE1261" s="179"/>
      <c r="AF1261" s="179"/>
      <c r="AG1261" s="179"/>
      <c r="AH1261" s="179"/>
      <c r="AI1261" s="179"/>
      <c r="AJ1261" s="179"/>
      <c r="AK1261" s="179"/>
      <c r="AL1261" s="179"/>
      <c r="AM1261" s="179"/>
      <c r="AN1261" s="179"/>
      <c r="AO1261" s="179"/>
      <c r="AP1261" s="179"/>
      <c r="AQ1261" s="179"/>
      <c r="AR1261" s="179"/>
    </row>
    <row r="1262" s="276" customFormat="1" customHeight="1" spans="1:44">
      <c r="A1262" s="27">
        <v>1257</v>
      </c>
      <c r="B1262" s="27" t="s">
        <v>23</v>
      </c>
      <c r="C1262" s="27" t="s">
        <v>24</v>
      </c>
      <c r="D1262" s="27" t="s">
        <v>25</v>
      </c>
      <c r="E1262" s="27" t="s">
        <v>26</v>
      </c>
      <c r="F1262" s="91" t="s">
        <v>1245</v>
      </c>
      <c r="G1262" s="91" t="s">
        <v>1310</v>
      </c>
      <c r="H1262" s="91" t="s">
        <v>194</v>
      </c>
      <c r="I1262" s="91">
        <v>3</v>
      </c>
      <c r="J1262" s="91" t="s">
        <v>1247</v>
      </c>
      <c r="K1262" s="27" t="s">
        <v>31</v>
      </c>
      <c r="L1262" s="91">
        <v>3</v>
      </c>
      <c r="M1262" s="27">
        <f t="shared" si="51"/>
        <v>390</v>
      </c>
      <c r="N1262" s="179"/>
      <c r="O1262" s="24" t="s">
        <v>32</v>
      </c>
      <c r="P1262" s="179"/>
      <c r="Q1262" s="179"/>
      <c r="R1262" s="179"/>
      <c r="S1262" s="179"/>
      <c r="T1262" s="179"/>
      <c r="U1262" s="179"/>
      <c r="V1262" s="179"/>
      <c r="W1262" s="179"/>
      <c r="X1262" s="179"/>
      <c r="Y1262" s="179"/>
      <c r="Z1262" s="179"/>
      <c r="AA1262" s="179"/>
      <c r="AB1262" s="179"/>
      <c r="AC1262" s="179"/>
      <c r="AD1262" s="179"/>
      <c r="AE1262" s="179"/>
      <c r="AF1262" s="179"/>
      <c r="AG1262" s="179"/>
      <c r="AH1262" s="179"/>
      <c r="AI1262" s="179"/>
      <c r="AJ1262" s="179"/>
      <c r="AK1262" s="179"/>
      <c r="AL1262" s="179"/>
      <c r="AM1262" s="179"/>
      <c r="AN1262" s="179"/>
      <c r="AO1262" s="179"/>
      <c r="AP1262" s="179"/>
      <c r="AQ1262" s="179"/>
      <c r="AR1262" s="179"/>
    </row>
    <row r="1263" s="276" customFormat="1" customHeight="1" spans="1:44">
      <c r="A1263" s="27">
        <v>1258</v>
      </c>
      <c r="B1263" s="27" t="s">
        <v>23</v>
      </c>
      <c r="C1263" s="27" t="s">
        <v>24</v>
      </c>
      <c r="D1263" s="27" t="s">
        <v>25</v>
      </c>
      <c r="E1263" s="27" t="s">
        <v>26</v>
      </c>
      <c r="F1263" s="91" t="s">
        <v>1245</v>
      </c>
      <c r="G1263" s="91" t="s">
        <v>1311</v>
      </c>
      <c r="H1263" s="91" t="s">
        <v>194</v>
      </c>
      <c r="I1263" s="91">
        <v>3</v>
      </c>
      <c r="J1263" s="91" t="s">
        <v>1247</v>
      </c>
      <c r="K1263" s="27" t="s">
        <v>31</v>
      </c>
      <c r="L1263" s="91">
        <v>3</v>
      </c>
      <c r="M1263" s="27">
        <f t="shared" si="51"/>
        <v>390</v>
      </c>
      <c r="N1263" s="179"/>
      <c r="O1263" s="24" t="s">
        <v>32</v>
      </c>
      <c r="P1263" s="179"/>
      <c r="Q1263" s="179"/>
      <c r="R1263" s="179"/>
      <c r="S1263" s="179"/>
      <c r="T1263" s="179"/>
      <c r="U1263" s="179"/>
      <c r="V1263" s="179"/>
      <c r="W1263" s="179"/>
      <c r="X1263" s="179"/>
      <c r="Y1263" s="179"/>
      <c r="Z1263" s="179"/>
      <c r="AA1263" s="179"/>
      <c r="AB1263" s="179"/>
      <c r="AC1263" s="179"/>
      <c r="AD1263" s="179"/>
      <c r="AE1263" s="179"/>
      <c r="AF1263" s="179"/>
      <c r="AG1263" s="179"/>
      <c r="AH1263" s="179"/>
      <c r="AI1263" s="179"/>
      <c r="AJ1263" s="179"/>
      <c r="AK1263" s="179"/>
      <c r="AL1263" s="179"/>
      <c r="AM1263" s="179"/>
      <c r="AN1263" s="179"/>
      <c r="AO1263" s="179"/>
      <c r="AP1263" s="179"/>
      <c r="AQ1263" s="179"/>
      <c r="AR1263" s="179"/>
    </row>
    <row r="1264" s="276" customFormat="1" customHeight="1" spans="1:44">
      <c r="A1264" s="27">
        <v>1259</v>
      </c>
      <c r="B1264" s="27" t="s">
        <v>23</v>
      </c>
      <c r="C1264" s="27" t="s">
        <v>24</v>
      </c>
      <c r="D1264" s="27" t="s">
        <v>25</v>
      </c>
      <c r="E1264" s="27" t="s">
        <v>26</v>
      </c>
      <c r="F1264" s="91" t="s">
        <v>1245</v>
      </c>
      <c r="G1264" s="91" t="s">
        <v>1312</v>
      </c>
      <c r="H1264" s="91" t="s">
        <v>51</v>
      </c>
      <c r="I1264" s="91">
        <v>3</v>
      </c>
      <c r="J1264" s="91" t="s">
        <v>1247</v>
      </c>
      <c r="K1264" s="27" t="s">
        <v>31</v>
      </c>
      <c r="L1264" s="91">
        <v>3</v>
      </c>
      <c r="M1264" s="27">
        <f>L1264*312</f>
        <v>936</v>
      </c>
      <c r="N1264" s="179"/>
      <c r="O1264" s="24" t="s">
        <v>32</v>
      </c>
      <c r="P1264" s="179"/>
      <c r="Q1264" s="179"/>
      <c r="R1264" s="179"/>
      <c r="S1264" s="179"/>
      <c r="T1264" s="179"/>
      <c r="U1264" s="179"/>
      <c r="V1264" s="179"/>
      <c r="W1264" s="179"/>
      <c r="X1264" s="179"/>
      <c r="Y1264" s="179"/>
      <c r="Z1264" s="179"/>
      <c r="AA1264" s="179"/>
      <c r="AB1264" s="179"/>
      <c r="AC1264" s="179"/>
      <c r="AD1264" s="179"/>
      <c r="AE1264" s="179"/>
      <c r="AF1264" s="179"/>
      <c r="AG1264" s="179"/>
      <c r="AH1264" s="179"/>
      <c r="AI1264" s="179"/>
      <c r="AJ1264" s="179"/>
      <c r="AK1264" s="179"/>
      <c r="AL1264" s="179"/>
      <c r="AM1264" s="179"/>
      <c r="AN1264" s="179"/>
      <c r="AO1264" s="179"/>
      <c r="AP1264" s="179"/>
      <c r="AQ1264" s="179"/>
      <c r="AR1264" s="179"/>
    </row>
    <row r="1265" s="276" customFormat="1" customHeight="1" spans="1:44">
      <c r="A1265" s="27">
        <v>1260</v>
      </c>
      <c r="B1265" s="27" t="s">
        <v>23</v>
      </c>
      <c r="C1265" s="27" t="s">
        <v>24</v>
      </c>
      <c r="D1265" s="27" t="s">
        <v>25</v>
      </c>
      <c r="E1265" s="27" t="s">
        <v>26</v>
      </c>
      <c r="F1265" s="91" t="s">
        <v>1245</v>
      </c>
      <c r="G1265" s="91" t="s">
        <v>1313</v>
      </c>
      <c r="H1265" s="91" t="s">
        <v>51</v>
      </c>
      <c r="I1265" s="91">
        <v>2</v>
      </c>
      <c r="J1265" s="91" t="s">
        <v>1247</v>
      </c>
      <c r="K1265" s="27" t="s">
        <v>31</v>
      </c>
      <c r="L1265" s="91">
        <v>2</v>
      </c>
      <c r="M1265" s="27">
        <f>L1265*312</f>
        <v>624</v>
      </c>
      <c r="N1265" s="179"/>
      <c r="O1265" s="24" t="s">
        <v>32</v>
      </c>
      <c r="P1265" s="179"/>
      <c r="Q1265" s="179"/>
      <c r="R1265" s="179"/>
      <c r="S1265" s="179"/>
      <c r="T1265" s="179"/>
      <c r="U1265" s="179"/>
      <c r="V1265" s="179"/>
      <c r="W1265" s="179"/>
      <c r="X1265" s="179"/>
      <c r="Y1265" s="179"/>
      <c r="Z1265" s="179"/>
      <c r="AA1265" s="179"/>
      <c r="AB1265" s="179"/>
      <c r="AC1265" s="179"/>
      <c r="AD1265" s="179"/>
      <c r="AE1265" s="179"/>
      <c r="AF1265" s="179"/>
      <c r="AG1265" s="179"/>
      <c r="AH1265" s="179"/>
      <c r="AI1265" s="179"/>
      <c r="AJ1265" s="179"/>
      <c r="AK1265" s="179"/>
      <c r="AL1265" s="179"/>
      <c r="AM1265" s="179"/>
      <c r="AN1265" s="179"/>
      <c r="AO1265" s="179"/>
      <c r="AP1265" s="179"/>
      <c r="AQ1265" s="179"/>
      <c r="AR1265" s="179"/>
    </row>
    <row r="1266" s="276" customFormat="1" customHeight="1" spans="1:44">
      <c r="A1266" s="27">
        <v>1261</v>
      </c>
      <c r="B1266" s="27" t="s">
        <v>23</v>
      </c>
      <c r="C1266" s="27" t="s">
        <v>24</v>
      </c>
      <c r="D1266" s="27" t="s">
        <v>25</v>
      </c>
      <c r="E1266" s="27" t="s">
        <v>26</v>
      </c>
      <c r="F1266" s="91" t="s">
        <v>1245</v>
      </c>
      <c r="G1266" s="91" t="s">
        <v>1314</v>
      </c>
      <c r="H1266" s="91" t="s">
        <v>194</v>
      </c>
      <c r="I1266" s="91">
        <v>3</v>
      </c>
      <c r="J1266" s="91" t="s">
        <v>1247</v>
      </c>
      <c r="K1266" s="27" t="s">
        <v>31</v>
      </c>
      <c r="L1266" s="91">
        <v>3</v>
      </c>
      <c r="M1266" s="27">
        <f t="shared" ref="M1266:M1276" si="52">L1266*130</f>
        <v>390</v>
      </c>
      <c r="N1266" s="179"/>
      <c r="O1266" s="24" t="s">
        <v>32</v>
      </c>
      <c r="P1266" s="179"/>
      <c r="Q1266" s="179"/>
      <c r="R1266" s="179"/>
      <c r="S1266" s="179"/>
      <c r="T1266" s="179"/>
      <c r="U1266" s="179"/>
      <c r="V1266" s="179"/>
      <c r="W1266" s="179"/>
      <c r="X1266" s="179"/>
      <c r="Y1266" s="179"/>
      <c r="Z1266" s="179"/>
      <c r="AA1266" s="179"/>
      <c r="AB1266" s="179"/>
      <c r="AC1266" s="179"/>
      <c r="AD1266" s="179"/>
      <c r="AE1266" s="179"/>
      <c r="AF1266" s="179"/>
      <c r="AG1266" s="179"/>
      <c r="AH1266" s="179"/>
      <c r="AI1266" s="179"/>
      <c r="AJ1266" s="179"/>
      <c r="AK1266" s="179"/>
      <c r="AL1266" s="179"/>
      <c r="AM1266" s="179"/>
      <c r="AN1266" s="179"/>
      <c r="AO1266" s="179"/>
      <c r="AP1266" s="179"/>
      <c r="AQ1266" s="179"/>
      <c r="AR1266" s="179"/>
    </row>
    <row r="1267" s="276" customFormat="1" customHeight="1" spans="1:44">
      <c r="A1267" s="27">
        <v>1262</v>
      </c>
      <c r="B1267" s="27" t="s">
        <v>23</v>
      </c>
      <c r="C1267" s="27" t="s">
        <v>24</v>
      </c>
      <c r="D1267" s="27" t="s">
        <v>25</v>
      </c>
      <c r="E1267" s="27" t="s">
        <v>26</v>
      </c>
      <c r="F1267" s="91" t="s">
        <v>1245</v>
      </c>
      <c r="G1267" s="91" t="s">
        <v>1315</v>
      </c>
      <c r="H1267" s="91" t="s">
        <v>194</v>
      </c>
      <c r="I1267" s="91">
        <v>4</v>
      </c>
      <c r="J1267" s="91" t="s">
        <v>1247</v>
      </c>
      <c r="K1267" s="27" t="s">
        <v>31</v>
      </c>
      <c r="L1267" s="91">
        <v>4</v>
      </c>
      <c r="M1267" s="27">
        <f t="shared" si="52"/>
        <v>520</v>
      </c>
      <c r="N1267" s="179"/>
      <c r="O1267" s="24" t="s">
        <v>32</v>
      </c>
      <c r="P1267" s="179"/>
      <c r="Q1267" s="179"/>
      <c r="R1267" s="179"/>
      <c r="S1267" s="179"/>
      <c r="T1267" s="179"/>
      <c r="U1267" s="179"/>
      <c r="V1267" s="179"/>
      <c r="W1267" s="179"/>
      <c r="X1267" s="179"/>
      <c r="Y1267" s="179"/>
      <c r="Z1267" s="179"/>
      <c r="AA1267" s="179"/>
      <c r="AB1267" s="179"/>
      <c r="AC1267" s="179"/>
      <c r="AD1267" s="179"/>
      <c r="AE1267" s="179"/>
      <c r="AF1267" s="179"/>
      <c r="AG1267" s="179"/>
      <c r="AH1267" s="179"/>
      <c r="AI1267" s="179"/>
      <c r="AJ1267" s="179"/>
      <c r="AK1267" s="179"/>
      <c r="AL1267" s="179"/>
      <c r="AM1267" s="179"/>
      <c r="AN1267" s="179"/>
      <c r="AO1267" s="179"/>
      <c r="AP1267" s="179"/>
      <c r="AQ1267" s="179"/>
      <c r="AR1267" s="179"/>
    </row>
    <row r="1268" s="276" customFormat="1" customHeight="1" spans="1:44">
      <c r="A1268" s="27">
        <v>1263</v>
      </c>
      <c r="B1268" s="27" t="s">
        <v>23</v>
      </c>
      <c r="C1268" s="27" t="s">
        <v>24</v>
      </c>
      <c r="D1268" s="27" t="s">
        <v>25</v>
      </c>
      <c r="E1268" s="27" t="s">
        <v>26</v>
      </c>
      <c r="F1268" s="91" t="s">
        <v>1245</v>
      </c>
      <c r="G1268" s="91" t="s">
        <v>1316</v>
      </c>
      <c r="H1268" s="91" t="s">
        <v>194</v>
      </c>
      <c r="I1268" s="91">
        <v>2</v>
      </c>
      <c r="J1268" s="91" t="s">
        <v>1247</v>
      </c>
      <c r="K1268" s="27" t="s">
        <v>31</v>
      </c>
      <c r="L1268" s="91">
        <v>2</v>
      </c>
      <c r="M1268" s="27">
        <f t="shared" si="52"/>
        <v>260</v>
      </c>
      <c r="N1268" s="179"/>
      <c r="O1268" s="24" t="s">
        <v>32</v>
      </c>
      <c r="P1268" s="179"/>
      <c r="Q1268" s="179"/>
      <c r="R1268" s="179"/>
      <c r="S1268" s="179"/>
      <c r="T1268" s="179"/>
      <c r="U1268" s="179"/>
      <c r="V1268" s="179"/>
      <c r="W1268" s="179"/>
      <c r="X1268" s="179"/>
      <c r="Y1268" s="179"/>
      <c r="Z1268" s="179"/>
      <c r="AA1268" s="179"/>
      <c r="AB1268" s="179"/>
      <c r="AC1268" s="179"/>
      <c r="AD1268" s="179"/>
      <c r="AE1268" s="179"/>
      <c r="AF1268" s="179"/>
      <c r="AG1268" s="179"/>
      <c r="AH1268" s="179"/>
      <c r="AI1268" s="179"/>
      <c r="AJ1268" s="179"/>
      <c r="AK1268" s="179"/>
      <c r="AL1268" s="179"/>
      <c r="AM1268" s="179"/>
      <c r="AN1268" s="179"/>
      <c r="AO1268" s="179"/>
      <c r="AP1268" s="179"/>
      <c r="AQ1268" s="179"/>
      <c r="AR1268" s="179"/>
    </row>
    <row r="1269" s="276" customFormat="1" customHeight="1" spans="1:44">
      <c r="A1269" s="27">
        <v>1264</v>
      </c>
      <c r="B1269" s="27" t="s">
        <v>23</v>
      </c>
      <c r="C1269" s="27" t="s">
        <v>24</v>
      </c>
      <c r="D1269" s="27" t="s">
        <v>25</v>
      </c>
      <c r="E1269" s="27" t="s">
        <v>26</v>
      </c>
      <c r="F1269" s="91" t="s">
        <v>1245</v>
      </c>
      <c r="G1269" s="91" t="s">
        <v>1317</v>
      </c>
      <c r="H1269" s="91" t="s">
        <v>194</v>
      </c>
      <c r="I1269" s="91">
        <v>4</v>
      </c>
      <c r="J1269" s="91" t="s">
        <v>1247</v>
      </c>
      <c r="K1269" s="27" t="s">
        <v>31</v>
      </c>
      <c r="L1269" s="91">
        <v>4</v>
      </c>
      <c r="M1269" s="27">
        <f t="shared" si="52"/>
        <v>520</v>
      </c>
      <c r="N1269" s="179"/>
      <c r="O1269" s="24" t="s">
        <v>32</v>
      </c>
      <c r="P1269" s="179"/>
      <c r="Q1269" s="179"/>
      <c r="R1269" s="179"/>
      <c r="S1269" s="179"/>
      <c r="T1269" s="179"/>
      <c r="U1269" s="179"/>
      <c r="V1269" s="179"/>
      <c r="W1269" s="179"/>
      <c r="X1269" s="179"/>
      <c r="Y1269" s="179"/>
      <c r="Z1269" s="179"/>
      <c r="AA1269" s="179"/>
      <c r="AB1269" s="179"/>
      <c r="AC1269" s="179"/>
      <c r="AD1269" s="179"/>
      <c r="AE1269" s="179"/>
      <c r="AF1269" s="179"/>
      <c r="AG1269" s="179"/>
      <c r="AH1269" s="179"/>
      <c r="AI1269" s="179"/>
      <c r="AJ1269" s="179"/>
      <c r="AK1269" s="179"/>
      <c r="AL1269" s="179"/>
      <c r="AM1269" s="179"/>
      <c r="AN1269" s="179"/>
      <c r="AO1269" s="179"/>
      <c r="AP1269" s="179"/>
      <c r="AQ1269" s="179"/>
      <c r="AR1269" s="179"/>
    </row>
    <row r="1270" s="277" customFormat="1" customHeight="1" spans="1:44">
      <c r="A1270" s="27">
        <v>1265</v>
      </c>
      <c r="B1270" s="27" t="s">
        <v>23</v>
      </c>
      <c r="C1270" s="27" t="s">
        <v>24</v>
      </c>
      <c r="D1270" s="27" t="s">
        <v>25</v>
      </c>
      <c r="E1270" s="27" t="s">
        <v>26</v>
      </c>
      <c r="F1270" s="91" t="s">
        <v>1245</v>
      </c>
      <c r="G1270" s="91" t="s">
        <v>1318</v>
      </c>
      <c r="H1270" s="91" t="s">
        <v>194</v>
      </c>
      <c r="I1270" s="91">
        <v>6</v>
      </c>
      <c r="J1270" s="91" t="s">
        <v>1247</v>
      </c>
      <c r="K1270" s="27" t="s">
        <v>31</v>
      </c>
      <c r="L1270" s="91">
        <v>6</v>
      </c>
      <c r="M1270" s="27">
        <f t="shared" si="52"/>
        <v>780</v>
      </c>
      <c r="N1270" s="179"/>
      <c r="O1270" s="24" t="s">
        <v>32</v>
      </c>
      <c r="P1270" s="179"/>
      <c r="Q1270" s="179"/>
      <c r="R1270" s="179"/>
      <c r="S1270" s="179"/>
      <c r="T1270" s="179"/>
      <c r="U1270" s="179"/>
      <c r="V1270" s="179"/>
      <c r="W1270" s="179"/>
      <c r="X1270" s="179"/>
      <c r="Y1270" s="179"/>
      <c r="Z1270" s="179"/>
      <c r="AA1270" s="179"/>
      <c r="AB1270" s="179"/>
      <c r="AC1270" s="179"/>
      <c r="AD1270" s="179"/>
      <c r="AE1270" s="179"/>
      <c r="AF1270" s="179"/>
      <c r="AG1270" s="179"/>
      <c r="AH1270" s="179"/>
      <c r="AI1270" s="179"/>
      <c r="AJ1270" s="179"/>
      <c r="AK1270" s="179"/>
      <c r="AL1270" s="179"/>
      <c r="AM1270" s="179"/>
      <c r="AN1270" s="179"/>
      <c r="AO1270" s="179"/>
      <c r="AP1270" s="179"/>
      <c r="AQ1270" s="179"/>
      <c r="AR1270" s="179"/>
    </row>
    <row r="1271" s="276" customFormat="1" customHeight="1" spans="1:44">
      <c r="A1271" s="27">
        <v>1266</v>
      </c>
      <c r="B1271" s="27" t="s">
        <v>23</v>
      </c>
      <c r="C1271" s="27" t="s">
        <v>24</v>
      </c>
      <c r="D1271" s="27" t="s">
        <v>25</v>
      </c>
      <c r="E1271" s="27" t="s">
        <v>26</v>
      </c>
      <c r="F1271" s="91" t="s">
        <v>1245</v>
      </c>
      <c r="G1271" s="91" t="s">
        <v>1319</v>
      </c>
      <c r="H1271" s="91" t="s">
        <v>220</v>
      </c>
      <c r="I1271" s="91">
        <v>3</v>
      </c>
      <c r="J1271" s="91" t="s">
        <v>1247</v>
      </c>
      <c r="K1271" s="27" t="s">
        <v>31</v>
      </c>
      <c r="L1271" s="91">
        <v>3</v>
      </c>
      <c r="M1271" s="27">
        <f t="shared" si="52"/>
        <v>390</v>
      </c>
      <c r="N1271" s="179"/>
      <c r="O1271" s="24" t="s">
        <v>32</v>
      </c>
      <c r="P1271" s="179"/>
      <c r="Q1271" s="179"/>
      <c r="R1271" s="179"/>
      <c r="S1271" s="179"/>
      <c r="T1271" s="179"/>
      <c r="U1271" s="179"/>
      <c r="V1271" s="179"/>
      <c r="W1271" s="179"/>
      <c r="X1271" s="179"/>
      <c r="Y1271" s="179"/>
      <c r="Z1271" s="179"/>
      <c r="AA1271" s="179"/>
      <c r="AB1271" s="179"/>
      <c r="AC1271" s="179"/>
      <c r="AD1271" s="179"/>
      <c r="AE1271" s="179"/>
      <c r="AF1271" s="179"/>
      <c r="AG1271" s="179"/>
      <c r="AH1271" s="179"/>
      <c r="AI1271" s="179"/>
      <c r="AJ1271" s="179"/>
      <c r="AK1271" s="179"/>
      <c r="AL1271" s="179"/>
      <c r="AM1271" s="179"/>
      <c r="AN1271" s="179"/>
      <c r="AO1271" s="179"/>
      <c r="AP1271" s="179"/>
      <c r="AQ1271" s="179"/>
      <c r="AR1271" s="179"/>
    </row>
    <row r="1272" s="276" customFormat="1" customHeight="1" spans="1:44">
      <c r="A1272" s="27">
        <v>1267</v>
      </c>
      <c r="B1272" s="27" t="s">
        <v>23</v>
      </c>
      <c r="C1272" s="27" t="s">
        <v>24</v>
      </c>
      <c r="D1272" s="27" t="s">
        <v>25</v>
      </c>
      <c r="E1272" s="27" t="s">
        <v>26</v>
      </c>
      <c r="F1272" s="91" t="s">
        <v>1245</v>
      </c>
      <c r="G1272" s="91" t="s">
        <v>1320</v>
      </c>
      <c r="H1272" s="91" t="s">
        <v>220</v>
      </c>
      <c r="I1272" s="91">
        <v>3</v>
      </c>
      <c r="J1272" s="91" t="s">
        <v>1247</v>
      </c>
      <c r="K1272" s="27" t="s">
        <v>31</v>
      </c>
      <c r="L1272" s="91">
        <v>3</v>
      </c>
      <c r="M1272" s="27">
        <f t="shared" si="52"/>
        <v>390</v>
      </c>
      <c r="N1272" s="179"/>
      <c r="O1272" s="24" t="s">
        <v>32</v>
      </c>
      <c r="P1272" s="179"/>
      <c r="Q1272" s="179"/>
      <c r="R1272" s="179"/>
      <c r="S1272" s="179"/>
      <c r="T1272" s="179"/>
      <c r="U1272" s="179"/>
      <c r="V1272" s="179"/>
      <c r="W1272" s="179"/>
      <c r="X1272" s="179"/>
      <c r="Y1272" s="179"/>
      <c r="Z1272" s="179"/>
      <c r="AA1272" s="179"/>
      <c r="AB1272" s="179"/>
      <c r="AC1272" s="179"/>
      <c r="AD1272" s="179"/>
      <c r="AE1272" s="179"/>
      <c r="AF1272" s="179"/>
      <c r="AG1272" s="179"/>
      <c r="AH1272" s="179"/>
      <c r="AI1272" s="179"/>
      <c r="AJ1272" s="179"/>
      <c r="AK1272" s="179"/>
      <c r="AL1272" s="179"/>
      <c r="AM1272" s="179"/>
      <c r="AN1272" s="179"/>
      <c r="AO1272" s="179"/>
      <c r="AP1272" s="179"/>
      <c r="AQ1272" s="179"/>
      <c r="AR1272" s="179"/>
    </row>
    <row r="1273" s="276" customFormat="1" customHeight="1" spans="1:44">
      <c r="A1273" s="27">
        <v>1268</v>
      </c>
      <c r="B1273" s="27" t="s">
        <v>23</v>
      </c>
      <c r="C1273" s="27" t="s">
        <v>24</v>
      </c>
      <c r="D1273" s="27" t="s">
        <v>25</v>
      </c>
      <c r="E1273" s="27" t="s">
        <v>26</v>
      </c>
      <c r="F1273" s="91" t="s">
        <v>1245</v>
      </c>
      <c r="G1273" s="91" t="s">
        <v>1321</v>
      </c>
      <c r="H1273" s="91" t="s">
        <v>194</v>
      </c>
      <c r="I1273" s="91">
        <v>4</v>
      </c>
      <c r="J1273" s="91" t="s">
        <v>1247</v>
      </c>
      <c r="K1273" s="27" t="s">
        <v>31</v>
      </c>
      <c r="L1273" s="91">
        <v>4</v>
      </c>
      <c r="M1273" s="27">
        <f t="shared" si="52"/>
        <v>520</v>
      </c>
      <c r="N1273" s="179"/>
      <c r="O1273" s="24" t="s">
        <v>32</v>
      </c>
      <c r="P1273" s="179"/>
      <c r="Q1273" s="179"/>
      <c r="R1273" s="179"/>
      <c r="S1273" s="179"/>
      <c r="T1273" s="179"/>
      <c r="U1273" s="179"/>
      <c r="V1273" s="179"/>
      <c r="W1273" s="179"/>
      <c r="X1273" s="179"/>
      <c r="Y1273" s="179"/>
      <c r="Z1273" s="179"/>
      <c r="AA1273" s="179"/>
      <c r="AB1273" s="179"/>
      <c r="AC1273" s="179"/>
      <c r="AD1273" s="179"/>
      <c r="AE1273" s="179"/>
      <c r="AF1273" s="179"/>
      <c r="AG1273" s="179"/>
      <c r="AH1273" s="179"/>
      <c r="AI1273" s="179"/>
      <c r="AJ1273" s="179"/>
      <c r="AK1273" s="179"/>
      <c r="AL1273" s="179"/>
      <c r="AM1273" s="179"/>
      <c r="AN1273" s="179"/>
      <c r="AO1273" s="179"/>
      <c r="AP1273" s="179"/>
      <c r="AQ1273" s="179"/>
      <c r="AR1273" s="179"/>
    </row>
    <row r="1274" s="276" customFormat="1" customHeight="1" spans="1:44">
      <c r="A1274" s="27">
        <v>1269</v>
      </c>
      <c r="B1274" s="27" t="s">
        <v>23</v>
      </c>
      <c r="C1274" s="27" t="s">
        <v>24</v>
      </c>
      <c r="D1274" s="27" t="s">
        <v>25</v>
      </c>
      <c r="E1274" s="27" t="s">
        <v>26</v>
      </c>
      <c r="F1274" s="91" t="s">
        <v>1245</v>
      </c>
      <c r="G1274" s="91" t="s">
        <v>1322</v>
      </c>
      <c r="H1274" s="91" t="s">
        <v>194</v>
      </c>
      <c r="I1274" s="91">
        <v>6</v>
      </c>
      <c r="J1274" s="91" t="s">
        <v>1247</v>
      </c>
      <c r="K1274" s="27" t="s">
        <v>31</v>
      </c>
      <c r="L1274" s="91">
        <v>6</v>
      </c>
      <c r="M1274" s="27">
        <f t="shared" si="52"/>
        <v>780</v>
      </c>
      <c r="N1274" s="179"/>
      <c r="O1274" s="24" t="s">
        <v>32</v>
      </c>
      <c r="P1274" s="179"/>
      <c r="Q1274" s="179"/>
      <c r="R1274" s="179"/>
      <c r="S1274" s="179"/>
      <c r="T1274" s="179"/>
      <c r="U1274" s="179"/>
      <c r="V1274" s="179"/>
      <c r="W1274" s="179"/>
      <c r="X1274" s="179"/>
      <c r="Y1274" s="179"/>
      <c r="Z1274" s="179"/>
      <c r="AA1274" s="179"/>
      <c r="AB1274" s="179"/>
      <c r="AC1274" s="179"/>
      <c r="AD1274" s="179"/>
      <c r="AE1274" s="179"/>
      <c r="AF1274" s="179"/>
      <c r="AG1274" s="179"/>
      <c r="AH1274" s="179"/>
      <c r="AI1274" s="179"/>
      <c r="AJ1274" s="179"/>
      <c r="AK1274" s="179"/>
      <c r="AL1274" s="179"/>
      <c r="AM1274" s="179"/>
      <c r="AN1274" s="179"/>
      <c r="AO1274" s="179"/>
      <c r="AP1274" s="179"/>
      <c r="AQ1274" s="179"/>
      <c r="AR1274" s="179"/>
    </row>
    <row r="1275" s="276" customFormat="1" customHeight="1" spans="1:44">
      <c r="A1275" s="27">
        <v>1270</v>
      </c>
      <c r="B1275" s="27" t="s">
        <v>23</v>
      </c>
      <c r="C1275" s="27" t="s">
        <v>24</v>
      </c>
      <c r="D1275" s="27" t="s">
        <v>25</v>
      </c>
      <c r="E1275" s="27" t="s">
        <v>26</v>
      </c>
      <c r="F1275" s="91" t="s">
        <v>1245</v>
      </c>
      <c r="G1275" s="91" t="s">
        <v>1323</v>
      </c>
      <c r="H1275" s="91" t="s">
        <v>194</v>
      </c>
      <c r="I1275" s="91">
        <v>3</v>
      </c>
      <c r="J1275" s="91" t="s">
        <v>1247</v>
      </c>
      <c r="K1275" s="27" t="s">
        <v>31</v>
      </c>
      <c r="L1275" s="91">
        <v>3</v>
      </c>
      <c r="M1275" s="27">
        <f t="shared" si="52"/>
        <v>390</v>
      </c>
      <c r="N1275" s="179"/>
      <c r="O1275" s="24" t="s">
        <v>32</v>
      </c>
      <c r="P1275" s="179"/>
      <c r="Q1275" s="179"/>
      <c r="R1275" s="179"/>
      <c r="S1275" s="179"/>
      <c r="T1275" s="179"/>
      <c r="U1275" s="179"/>
      <c r="V1275" s="179"/>
      <c r="W1275" s="179"/>
      <c r="X1275" s="179"/>
      <c r="Y1275" s="179"/>
      <c r="Z1275" s="179"/>
      <c r="AA1275" s="179"/>
      <c r="AB1275" s="179"/>
      <c r="AC1275" s="179"/>
      <c r="AD1275" s="179"/>
      <c r="AE1275" s="179"/>
      <c r="AF1275" s="179"/>
      <c r="AG1275" s="179"/>
      <c r="AH1275" s="179"/>
      <c r="AI1275" s="179"/>
      <c r="AJ1275" s="179"/>
      <c r="AK1275" s="179"/>
      <c r="AL1275" s="179"/>
      <c r="AM1275" s="179"/>
      <c r="AN1275" s="179"/>
      <c r="AO1275" s="179"/>
      <c r="AP1275" s="179"/>
      <c r="AQ1275" s="179"/>
      <c r="AR1275" s="179"/>
    </row>
    <row r="1276" s="276" customFormat="1" customHeight="1" spans="1:44">
      <c r="A1276" s="27">
        <v>1271</v>
      </c>
      <c r="B1276" s="27" t="s">
        <v>23</v>
      </c>
      <c r="C1276" s="27" t="s">
        <v>24</v>
      </c>
      <c r="D1276" s="27" t="s">
        <v>25</v>
      </c>
      <c r="E1276" s="27" t="s">
        <v>26</v>
      </c>
      <c r="F1276" s="91" t="s">
        <v>1245</v>
      </c>
      <c r="G1276" s="91" t="s">
        <v>1324</v>
      </c>
      <c r="H1276" s="91" t="s">
        <v>194</v>
      </c>
      <c r="I1276" s="91">
        <v>5</v>
      </c>
      <c r="J1276" s="91" t="s">
        <v>1247</v>
      </c>
      <c r="K1276" s="27" t="s">
        <v>31</v>
      </c>
      <c r="L1276" s="91">
        <v>5</v>
      </c>
      <c r="M1276" s="27">
        <f t="shared" si="52"/>
        <v>650</v>
      </c>
      <c r="N1276" s="179"/>
      <c r="O1276" s="24" t="s">
        <v>32</v>
      </c>
      <c r="P1276" s="179"/>
      <c r="Q1276" s="179"/>
      <c r="R1276" s="179"/>
      <c r="S1276" s="179"/>
      <c r="T1276" s="179"/>
      <c r="U1276" s="179"/>
      <c r="V1276" s="179"/>
      <c r="W1276" s="179"/>
      <c r="X1276" s="179"/>
      <c r="Y1276" s="179"/>
      <c r="Z1276" s="179"/>
      <c r="AA1276" s="179"/>
      <c r="AB1276" s="179"/>
      <c r="AC1276" s="179"/>
      <c r="AD1276" s="179"/>
      <c r="AE1276" s="179"/>
      <c r="AF1276" s="179"/>
      <c r="AG1276" s="179"/>
      <c r="AH1276" s="179"/>
      <c r="AI1276" s="179"/>
      <c r="AJ1276" s="179"/>
      <c r="AK1276" s="179"/>
      <c r="AL1276" s="179"/>
      <c r="AM1276" s="179"/>
      <c r="AN1276" s="179"/>
      <c r="AO1276" s="179"/>
      <c r="AP1276" s="179"/>
      <c r="AQ1276" s="179"/>
      <c r="AR1276" s="179"/>
    </row>
    <row r="1277" s="276" customFormat="1" customHeight="1" spans="1:44">
      <c r="A1277" s="27">
        <v>1272</v>
      </c>
      <c r="B1277" s="27" t="s">
        <v>23</v>
      </c>
      <c r="C1277" s="27" t="s">
        <v>24</v>
      </c>
      <c r="D1277" s="27" t="s">
        <v>25</v>
      </c>
      <c r="E1277" s="27" t="s">
        <v>26</v>
      </c>
      <c r="F1277" s="91" t="s">
        <v>1245</v>
      </c>
      <c r="G1277" s="91" t="s">
        <v>1325</v>
      </c>
      <c r="H1277" s="91" t="s">
        <v>51</v>
      </c>
      <c r="I1277" s="91">
        <v>2</v>
      </c>
      <c r="J1277" s="91" t="s">
        <v>1247</v>
      </c>
      <c r="K1277" s="27" t="s">
        <v>31</v>
      </c>
      <c r="L1277" s="91">
        <v>2</v>
      </c>
      <c r="M1277" s="27">
        <f>L1277*312</f>
        <v>624</v>
      </c>
      <c r="N1277" s="179"/>
      <c r="O1277" s="24" t="s">
        <v>32</v>
      </c>
      <c r="P1277" s="179"/>
      <c r="Q1277" s="179"/>
      <c r="R1277" s="179"/>
      <c r="S1277" s="179"/>
      <c r="T1277" s="179"/>
      <c r="U1277" s="179"/>
      <c r="V1277" s="179"/>
      <c r="W1277" s="179"/>
      <c r="X1277" s="179"/>
      <c r="Y1277" s="179"/>
      <c r="Z1277" s="179"/>
      <c r="AA1277" s="179"/>
      <c r="AB1277" s="179"/>
      <c r="AC1277" s="179"/>
      <c r="AD1277" s="179"/>
      <c r="AE1277" s="179"/>
      <c r="AF1277" s="179"/>
      <c r="AG1277" s="179"/>
      <c r="AH1277" s="179"/>
      <c r="AI1277" s="179"/>
      <c r="AJ1277" s="179"/>
      <c r="AK1277" s="179"/>
      <c r="AL1277" s="179"/>
      <c r="AM1277" s="179"/>
      <c r="AN1277" s="179"/>
      <c r="AO1277" s="179"/>
      <c r="AP1277" s="179"/>
      <c r="AQ1277" s="179"/>
      <c r="AR1277" s="179"/>
    </row>
    <row r="1278" s="276" customFormat="1" customHeight="1" spans="1:44">
      <c r="A1278" s="27">
        <v>1273</v>
      </c>
      <c r="B1278" s="27" t="s">
        <v>23</v>
      </c>
      <c r="C1278" s="27" t="s">
        <v>24</v>
      </c>
      <c r="D1278" s="27" t="s">
        <v>25</v>
      </c>
      <c r="E1278" s="27" t="s">
        <v>26</v>
      </c>
      <c r="F1278" s="91" t="s">
        <v>1245</v>
      </c>
      <c r="G1278" s="91" t="s">
        <v>1326</v>
      </c>
      <c r="H1278" s="91" t="s">
        <v>194</v>
      </c>
      <c r="I1278" s="91">
        <v>2</v>
      </c>
      <c r="J1278" s="91" t="s">
        <v>1247</v>
      </c>
      <c r="K1278" s="27" t="s">
        <v>31</v>
      </c>
      <c r="L1278" s="91">
        <v>2</v>
      </c>
      <c r="M1278" s="27">
        <f>L1278*130</f>
        <v>260</v>
      </c>
      <c r="N1278" s="179"/>
      <c r="O1278" s="24" t="s">
        <v>32</v>
      </c>
      <c r="P1278" s="179"/>
      <c r="Q1278" s="179"/>
      <c r="R1278" s="179"/>
      <c r="S1278" s="179"/>
      <c r="T1278" s="179"/>
      <c r="U1278" s="179"/>
      <c r="V1278" s="179"/>
      <c r="W1278" s="179"/>
      <c r="X1278" s="179"/>
      <c r="Y1278" s="179"/>
      <c r="Z1278" s="179"/>
      <c r="AA1278" s="179"/>
      <c r="AB1278" s="179"/>
      <c r="AC1278" s="179"/>
      <c r="AD1278" s="179"/>
      <c r="AE1278" s="179"/>
      <c r="AF1278" s="179"/>
      <c r="AG1278" s="179"/>
      <c r="AH1278" s="179"/>
      <c r="AI1278" s="179"/>
      <c r="AJ1278" s="179"/>
      <c r="AK1278" s="179"/>
      <c r="AL1278" s="179"/>
      <c r="AM1278" s="179"/>
      <c r="AN1278" s="179"/>
      <c r="AO1278" s="179"/>
      <c r="AP1278" s="179"/>
      <c r="AQ1278" s="179"/>
      <c r="AR1278" s="179"/>
    </row>
    <row r="1279" s="276" customFormat="1" customHeight="1" spans="1:44">
      <c r="A1279" s="27">
        <v>1274</v>
      </c>
      <c r="B1279" s="27" t="s">
        <v>23</v>
      </c>
      <c r="C1279" s="27" t="s">
        <v>24</v>
      </c>
      <c r="D1279" s="27" t="s">
        <v>25</v>
      </c>
      <c r="E1279" s="27" t="s">
        <v>26</v>
      </c>
      <c r="F1279" s="91" t="s">
        <v>1245</v>
      </c>
      <c r="G1279" s="91" t="s">
        <v>1327</v>
      </c>
      <c r="H1279" s="91" t="s">
        <v>194</v>
      </c>
      <c r="I1279" s="91">
        <v>3</v>
      </c>
      <c r="J1279" s="91" t="s">
        <v>1247</v>
      </c>
      <c r="K1279" s="27" t="s">
        <v>31</v>
      </c>
      <c r="L1279" s="91">
        <v>3</v>
      </c>
      <c r="M1279" s="27">
        <f>L1279*130</f>
        <v>390</v>
      </c>
      <c r="N1279" s="179"/>
      <c r="O1279" s="24" t="s">
        <v>32</v>
      </c>
      <c r="P1279" s="179"/>
      <c r="Q1279" s="179"/>
      <c r="R1279" s="179"/>
      <c r="S1279" s="179"/>
      <c r="T1279" s="179"/>
      <c r="U1279" s="179"/>
      <c r="V1279" s="179"/>
      <c r="W1279" s="179"/>
      <c r="X1279" s="179"/>
      <c r="Y1279" s="179"/>
      <c r="Z1279" s="179"/>
      <c r="AA1279" s="179"/>
      <c r="AB1279" s="179"/>
      <c r="AC1279" s="179"/>
      <c r="AD1279" s="179"/>
      <c r="AE1279" s="179"/>
      <c r="AF1279" s="179"/>
      <c r="AG1279" s="179"/>
      <c r="AH1279" s="179"/>
      <c r="AI1279" s="179"/>
      <c r="AJ1279" s="179"/>
      <c r="AK1279" s="179"/>
      <c r="AL1279" s="179"/>
      <c r="AM1279" s="179"/>
      <c r="AN1279" s="179"/>
      <c r="AO1279" s="179"/>
      <c r="AP1279" s="179"/>
      <c r="AQ1279" s="179"/>
      <c r="AR1279" s="179"/>
    </row>
    <row r="1280" s="276" customFormat="1" customHeight="1" spans="1:44">
      <c r="A1280" s="27">
        <v>1275</v>
      </c>
      <c r="B1280" s="27" t="s">
        <v>23</v>
      </c>
      <c r="C1280" s="27" t="s">
        <v>24</v>
      </c>
      <c r="D1280" s="27" t="s">
        <v>25</v>
      </c>
      <c r="E1280" s="27" t="s">
        <v>26</v>
      </c>
      <c r="F1280" s="91" t="s">
        <v>1245</v>
      </c>
      <c r="G1280" s="91" t="s">
        <v>1328</v>
      </c>
      <c r="H1280" s="91" t="s">
        <v>194</v>
      </c>
      <c r="I1280" s="91">
        <v>2</v>
      </c>
      <c r="J1280" s="91" t="s">
        <v>1247</v>
      </c>
      <c r="K1280" s="27" t="s">
        <v>31</v>
      </c>
      <c r="L1280" s="91">
        <v>2</v>
      </c>
      <c r="M1280" s="27">
        <f>L1280*130</f>
        <v>260</v>
      </c>
      <c r="N1280" s="179"/>
      <c r="O1280" s="24" t="s">
        <v>32</v>
      </c>
      <c r="P1280" s="179"/>
      <c r="Q1280" s="179"/>
      <c r="R1280" s="179"/>
      <c r="S1280" s="179"/>
      <c r="T1280" s="179"/>
      <c r="U1280" s="179"/>
      <c r="V1280" s="179"/>
      <c r="W1280" s="179"/>
      <c r="X1280" s="179"/>
      <c r="Y1280" s="179"/>
      <c r="Z1280" s="179"/>
      <c r="AA1280" s="179"/>
      <c r="AB1280" s="179"/>
      <c r="AC1280" s="179"/>
      <c r="AD1280" s="179"/>
      <c r="AE1280" s="179"/>
      <c r="AF1280" s="179"/>
      <c r="AG1280" s="179"/>
      <c r="AH1280" s="179"/>
      <c r="AI1280" s="179"/>
      <c r="AJ1280" s="179"/>
      <c r="AK1280" s="179"/>
      <c r="AL1280" s="179"/>
      <c r="AM1280" s="179"/>
      <c r="AN1280" s="179"/>
      <c r="AO1280" s="179"/>
      <c r="AP1280" s="179"/>
      <c r="AQ1280" s="179"/>
      <c r="AR1280" s="179"/>
    </row>
    <row r="1281" s="276" customFormat="1" customHeight="1" spans="1:44">
      <c r="A1281" s="27">
        <v>1276</v>
      </c>
      <c r="B1281" s="27" t="s">
        <v>23</v>
      </c>
      <c r="C1281" s="27" t="s">
        <v>24</v>
      </c>
      <c r="D1281" s="27" t="s">
        <v>25</v>
      </c>
      <c r="E1281" s="27" t="s">
        <v>26</v>
      </c>
      <c r="F1281" s="91" t="s">
        <v>1245</v>
      </c>
      <c r="G1281" s="91" t="s">
        <v>1329</v>
      </c>
      <c r="H1281" s="91" t="s">
        <v>194</v>
      </c>
      <c r="I1281" s="91">
        <v>4</v>
      </c>
      <c r="J1281" s="91" t="s">
        <v>1247</v>
      </c>
      <c r="K1281" s="27" t="s">
        <v>31</v>
      </c>
      <c r="L1281" s="91">
        <v>4</v>
      </c>
      <c r="M1281" s="27">
        <f>L1281*130</f>
        <v>520</v>
      </c>
      <c r="N1281" s="179"/>
      <c r="O1281" s="24" t="s">
        <v>32</v>
      </c>
      <c r="P1281" s="179"/>
      <c r="Q1281" s="179"/>
      <c r="R1281" s="179"/>
      <c r="S1281" s="179"/>
      <c r="T1281" s="179"/>
      <c r="U1281" s="179"/>
      <c r="V1281" s="179"/>
      <c r="W1281" s="179"/>
      <c r="X1281" s="179"/>
      <c r="Y1281" s="179"/>
      <c r="Z1281" s="179"/>
      <c r="AA1281" s="179"/>
      <c r="AB1281" s="179"/>
      <c r="AC1281" s="179"/>
      <c r="AD1281" s="179"/>
      <c r="AE1281" s="179"/>
      <c r="AF1281" s="179"/>
      <c r="AG1281" s="179"/>
      <c r="AH1281" s="179"/>
      <c r="AI1281" s="179"/>
      <c r="AJ1281" s="179"/>
      <c r="AK1281" s="179"/>
      <c r="AL1281" s="179"/>
      <c r="AM1281" s="179"/>
      <c r="AN1281" s="179"/>
      <c r="AO1281" s="179"/>
      <c r="AP1281" s="179"/>
      <c r="AQ1281" s="179"/>
      <c r="AR1281" s="179"/>
    </row>
    <row r="1282" s="276" customFormat="1" customHeight="1" spans="1:44">
      <c r="A1282" s="27">
        <v>1277</v>
      </c>
      <c r="B1282" s="27" t="s">
        <v>23</v>
      </c>
      <c r="C1282" s="27" t="s">
        <v>24</v>
      </c>
      <c r="D1282" s="27" t="s">
        <v>25</v>
      </c>
      <c r="E1282" s="27" t="s">
        <v>26</v>
      </c>
      <c r="F1282" s="91" t="s">
        <v>1245</v>
      </c>
      <c r="G1282" s="91" t="s">
        <v>1330</v>
      </c>
      <c r="H1282" s="91" t="s">
        <v>220</v>
      </c>
      <c r="I1282" s="91">
        <v>4</v>
      </c>
      <c r="J1282" s="91" t="s">
        <v>1247</v>
      </c>
      <c r="K1282" s="27" t="s">
        <v>31</v>
      </c>
      <c r="L1282" s="91">
        <v>4</v>
      </c>
      <c r="M1282" s="27">
        <f>L1282*130</f>
        <v>520</v>
      </c>
      <c r="N1282" s="179"/>
      <c r="O1282" s="24" t="s">
        <v>32</v>
      </c>
      <c r="P1282" s="179"/>
      <c r="Q1282" s="179"/>
      <c r="R1282" s="179"/>
      <c r="S1282" s="179"/>
      <c r="T1282" s="179"/>
      <c r="U1282" s="179"/>
      <c r="V1282" s="179"/>
      <c r="W1282" s="179"/>
      <c r="X1282" s="179"/>
      <c r="Y1282" s="179"/>
      <c r="Z1282" s="179"/>
      <c r="AA1282" s="179"/>
      <c r="AB1282" s="179"/>
      <c r="AC1282" s="179"/>
      <c r="AD1282" s="179"/>
      <c r="AE1282" s="179"/>
      <c r="AF1282" s="179"/>
      <c r="AG1282" s="179"/>
      <c r="AH1282" s="179"/>
      <c r="AI1282" s="179"/>
      <c r="AJ1282" s="179"/>
      <c r="AK1282" s="179"/>
      <c r="AL1282" s="179"/>
      <c r="AM1282" s="179"/>
      <c r="AN1282" s="179"/>
      <c r="AO1282" s="179"/>
      <c r="AP1282" s="179"/>
      <c r="AQ1282" s="179"/>
      <c r="AR1282" s="179"/>
    </row>
    <row r="1283" s="276" customFormat="1" customHeight="1" spans="1:44">
      <c r="A1283" s="27">
        <v>1278</v>
      </c>
      <c r="B1283" s="27" t="s">
        <v>23</v>
      </c>
      <c r="C1283" s="27" t="s">
        <v>24</v>
      </c>
      <c r="D1283" s="27" t="s">
        <v>25</v>
      </c>
      <c r="E1283" s="27" t="s">
        <v>26</v>
      </c>
      <c r="F1283" s="91" t="s">
        <v>1245</v>
      </c>
      <c r="G1283" s="91" t="s">
        <v>1331</v>
      </c>
      <c r="H1283" s="91" t="s">
        <v>51</v>
      </c>
      <c r="I1283" s="91">
        <v>4</v>
      </c>
      <c r="J1283" s="91" t="s">
        <v>1247</v>
      </c>
      <c r="K1283" s="27" t="s">
        <v>31</v>
      </c>
      <c r="L1283" s="91">
        <v>4</v>
      </c>
      <c r="M1283" s="27">
        <f>L1283*312</f>
        <v>1248</v>
      </c>
      <c r="N1283" s="179"/>
      <c r="O1283" s="24" t="s">
        <v>32</v>
      </c>
      <c r="P1283" s="179"/>
      <c r="Q1283" s="179"/>
      <c r="R1283" s="179"/>
      <c r="S1283" s="179"/>
      <c r="T1283" s="179"/>
      <c r="U1283" s="179"/>
      <c r="V1283" s="179"/>
      <c r="W1283" s="179"/>
      <c r="X1283" s="179"/>
      <c r="Y1283" s="179"/>
      <c r="Z1283" s="179"/>
      <c r="AA1283" s="179"/>
      <c r="AB1283" s="179"/>
      <c r="AC1283" s="179"/>
      <c r="AD1283" s="179"/>
      <c r="AE1283" s="179"/>
      <c r="AF1283" s="179"/>
      <c r="AG1283" s="179"/>
      <c r="AH1283" s="179"/>
      <c r="AI1283" s="179"/>
      <c r="AJ1283" s="179"/>
      <c r="AK1283" s="179"/>
      <c r="AL1283" s="179"/>
      <c r="AM1283" s="179"/>
      <c r="AN1283" s="179"/>
      <c r="AO1283" s="179"/>
      <c r="AP1283" s="179"/>
      <c r="AQ1283" s="179"/>
      <c r="AR1283" s="179"/>
    </row>
    <row r="1284" s="276" customFormat="1" customHeight="1" spans="1:44">
      <c r="A1284" s="27">
        <v>1279</v>
      </c>
      <c r="B1284" s="27" t="s">
        <v>23</v>
      </c>
      <c r="C1284" s="27" t="s">
        <v>24</v>
      </c>
      <c r="D1284" s="27" t="s">
        <v>25</v>
      </c>
      <c r="E1284" s="27" t="s">
        <v>26</v>
      </c>
      <c r="F1284" s="91" t="s">
        <v>1245</v>
      </c>
      <c r="G1284" s="91" t="s">
        <v>1332</v>
      </c>
      <c r="H1284" s="91" t="s">
        <v>220</v>
      </c>
      <c r="I1284" s="91">
        <v>4</v>
      </c>
      <c r="J1284" s="91" t="s">
        <v>1247</v>
      </c>
      <c r="K1284" s="27" t="s">
        <v>31</v>
      </c>
      <c r="L1284" s="91">
        <v>4</v>
      </c>
      <c r="M1284" s="27">
        <f t="shared" ref="M1284:M1311" si="53">L1284*130</f>
        <v>520</v>
      </c>
      <c r="N1284" s="179"/>
      <c r="O1284" s="24" t="s">
        <v>32</v>
      </c>
      <c r="P1284" s="179"/>
      <c r="Q1284" s="179"/>
      <c r="R1284" s="179"/>
      <c r="S1284" s="179"/>
      <c r="T1284" s="179"/>
      <c r="U1284" s="179"/>
      <c r="V1284" s="179"/>
      <c r="W1284" s="179"/>
      <c r="X1284" s="179"/>
      <c r="Y1284" s="179"/>
      <c r="Z1284" s="179"/>
      <c r="AA1284" s="179"/>
      <c r="AB1284" s="179"/>
      <c r="AC1284" s="179"/>
      <c r="AD1284" s="179"/>
      <c r="AE1284" s="179"/>
      <c r="AF1284" s="179"/>
      <c r="AG1284" s="179"/>
      <c r="AH1284" s="179"/>
      <c r="AI1284" s="179"/>
      <c r="AJ1284" s="179"/>
      <c r="AK1284" s="179"/>
      <c r="AL1284" s="179"/>
      <c r="AM1284" s="179"/>
      <c r="AN1284" s="179"/>
      <c r="AO1284" s="179"/>
      <c r="AP1284" s="179"/>
      <c r="AQ1284" s="179"/>
      <c r="AR1284" s="179"/>
    </row>
    <row r="1285" s="276" customFormat="1" customHeight="1" spans="1:44">
      <c r="A1285" s="27">
        <v>1280</v>
      </c>
      <c r="B1285" s="27" t="s">
        <v>23</v>
      </c>
      <c r="C1285" s="27" t="s">
        <v>24</v>
      </c>
      <c r="D1285" s="27" t="s">
        <v>25</v>
      </c>
      <c r="E1285" s="27" t="s">
        <v>26</v>
      </c>
      <c r="F1285" s="91" t="s">
        <v>1245</v>
      </c>
      <c r="G1285" s="91" t="s">
        <v>1333</v>
      </c>
      <c r="H1285" s="91" t="s">
        <v>220</v>
      </c>
      <c r="I1285" s="91">
        <v>1</v>
      </c>
      <c r="J1285" s="91" t="s">
        <v>1247</v>
      </c>
      <c r="K1285" s="27" t="s">
        <v>31</v>
      </c>
      <c r="L1285" s="91">
        <v>1</v>
      </c>
      <c r="M1285" s="27">
        <f t="shared" si="53"/>
        <v>130</v>
      </c>
      <c r="N1285" s="179"/>
      <c r="O1285" s="24" t="s">
        <v>32</v>
      </c>
      <c r="P1285" s="179"/>
      <c r="Q1285" s="179"/>
      <c r="R1285" s="179"/>
      <c r="S1285" s="179"/>
      <c r="T1285" s="179"/>
      <c r="U1285" s="179"/>
      <c r="V1285" s="179"/>
      <c r="W1285" s="179"/>
      <c r="X1285" s="179"/>
      <c r="Y1285" s="179"/>
      <c r="Z1285" s="179"/>
      <c r="AA1285" s="179"/>
      <c r="AB1285" s="179"/>
      <c r="AC1285" s="179"/>
      <c r="AD1285" s="179"/>
      <c r="AE1285" s="179"/>
      <c r="AF1285" s="179"/>
      <c r="AG1285" s="179"/>
      <c r="AH1285" s="179"/>
      <c r="AI1285" s="179"/>
      <c r="AJ1285" s="179"/>
      <c r="AK1285" s="179"/>
      <c r="AL1285" s="179"/>
      <c r="AM1285" s="179"/>
      <c r="AN1285" s="179"/>
      <c r="AO1285" s="179"/>
      <c r="AP1285" s="179"/>
      <c r="AQ1285" s="179"/>
      <c r="AR1285" s="179"/>
    </row>
    <row r="1286" s="276" customFormat="1" customHeight="1" spans="1:44">
      <c r="A1286" s="27">
        <v>1281</v>
      </c>
      <c r="B1286" s="27" t="s">
        <v>23</v>
      </c>
      <c r="C1286" s="27" t="s">
        <v>24</v>
      </c>
      <c r="D1286" s="27" t="s">
        <v>25</v>
      </c>
      <c r="E1286" s="27" t="s">
        <v>26</v>
      </c>
      <c r="F1286" s="91" t="s">
        <v>1245</v>
      </c>
      <c r="G1286" s="91" t="s">
        <v>1334</v>
      </c>
      <c r="H1286" s="91" t="s">
        <v>194</v>
      </c>
      <c r="I1286" s="91">
        <v>3</v>
      </c>
      <c r="J1286" s="91" t="s">
        <v>1247</v>
      </c>
      <c r="K1286" s="27" t="s">
        <v>31</v>
      </c>
      <c r="L1286" s="91">
        <v>3</v>
      </c>
      <c r="M1286" s="27">
        <f t="shared" si="53"/>
        <v>390</v>
      </c>
      <c r="N1286" s="179"/>
      <c r="O1286" s="24" t="s">
        <v>32</v>
      </c>
      <c r="P1286" s="179"/>
      <c r="Q1286" s="179"/>
      <c r="R1286" s="179"/>
      <c r="S1286" s="179"/>
      <c r="T1286" s="179"/>
      <c r="U1286" s="179"/>
      <c r="V1286" s="179"/>
      <c r="W1286" s="179"/>
      <c r="X1286" s="179"/>
      <c r="Y1286" s="179"/>
      <c r="Z1286" s="179"/>
      <c r="AA1286" s="179"/>
      <c r="AB1286" s="179"/>
      <c r="AC1286" s="179"/>
      <c r="AD1286" s="179"/>
      <c r="AE1286" s="179"/>
      <c r="AF1286" s="179"/>
      <c r="AG1286" s="179"/>
      <c r="AH1286" s="179"/>
      <c r="AI1286" s="179"/>
      <c r="AJ1286" s="179"/>
      <c r="AK1286" s="179"/>
      <c r="AL1286" s="179"/>
      <c r="AM1286" s="179"/>
      <c r="AN1286" s="179"/>
      <c r="AO1286" s="179"/>
      <c r="AP1286" s="179"/>
      <c r="AQ1286" s="179"/>
      <c r="AR1286" s="179"/>
    </row>
    <row r="1287" s="276" customFormat="1" customHeight="1" spans="1:44">
      <c r="A1287" s="27">
        <v>1282</v>
      </c>
      <c r="B1287" s="27" t="s">
        <v>23</v>
      </c>
      <c r="C1287" s="27" t="s">
        <v>24</v>
      </c>
      <c r="D1287" s="27" t="s">
        <v>25</v>
      </c>
      <c r="E1287" s="27" t="s">
        <v>26</v>
      </c>
      <c r="F1287" s="91" t="s">
        <v>1245</v>
      </c>
      <c r="G1287" s="91" t="s">
        <v>1335</v>
      </c>
      <c r="H1287" s="91" t="s">
        <v>220</v>
      </c>
      <c r="I1287" s="91">
        <v>2</v>
      </c>
      <c r="J1287" s="91" t="s">
        <v>1247</v>
      </c>
      <c r="K1287" s="27" t="s">
        <v>31</v>
      </c>
      <c r="L1287" s="91">
        <v>2</v>
      </c>
      <c r="M1287" s="27">
        <f t="shared" si="53"/>
        <v>260</v>
      </c>
      <c r="N1287" s="179"/>
      <c r="O1287" s="24" t="s">
        <v>32</v>
      </c>
      <c r="P1287" s="179"/>
      <c r="Q1287" s="179"/>
      <c r="R1287" s="179"/>
      <c r="S1287" s="179"/>
      <c r="T1287" s="179"/>
      <c r="U1287" s="179"/>
      <c r="V1287" s="179"/>
      <c r="W1287" s="179"/>
      <c r="X1287" s="179"/>
      <c r="Y1287" s="179"/>
      <c r="Z1287" s="179"/>
      <c r="AA1287" s="179"/>
      <c r="AB1287" s="179"/>
      <c r="AC1287" s="179"/>
      <c r="AD1287" s="179"/>
      <c r="AE1287" s="179"/>
      <c r="AF1287" s="179"/>
      <c r="AG1287" s="179"/>
      <c r="AH1287" s="179"/>
      <c r="AI1287" s="179"/>
      <c r="AJ1287" s="179"/>
      <c r="AK1287" s="179"/>
      <c r="AL1287" s="179"/>
      <c r="AM1287" s="179"/>
      <c r="AN1287" s="179"/>
      <c r="AO1287" s="179"/>
      <c r="AP1287" s="179"/>
      <c r="AQ1287" s="179"/>
      <c r="AR1287" s="179"/>
    </row>
    <row r="1288" s="276" customFormat="1" customHeight="1" spans="1:44">
      <c r="A1288" s="27">
        <v>1283</v>
      </c>
      <c r="B1288" s="27" t="s">
        <v>23</v>
      </c>
      <c r="C1288" s="27" t="s">
        <v>24</v>
      </c>
      <c r="D1288" s="27" t="s">
        <v>25</v>
      </c>
      <c r="E1288" s="27" t="s">
        <v>26</v>
      </c>
      <c r="F1288" s="91" t="s">
        <v>1245</v>
      </c>
      <c r="G1288" s="91" t="s">
        <v>1336</v>
      </c>
      <c r="H1288" s="91" t="s">
        <v>220</v>
      </c>
      <c r="I1288" s="91">
        <v>5</v>
      </c>
      <c r="J1288" s="91" t="s">
        <v>1247</v>
      </c>
      <c r="K1288" s="27" t="s">
        <v>31</v>
      </c>
      <c r="L1288" s="91">
        <v>5</v>
      </c>
      <c r="M1288" s="27">
        <f t="shared" si="53"/>
        <v>650</v>
      </c>
      <c r="N1288" s="179"/>
      <c r="O1288" s="24" t="s">
        <v>32</v>
      </c>
      <c r="P1288" s="179"/>
      <c r="Q1288" s="179"/>
      <c r="R1288" s="179"/>
      <c r="S1288" s="179"/>
      <c r="T1288" s="179"/>
      <c r="U1288" s="179"/>
      <c r="V1288" s="179"/>
      <c r="W1288" s="179"/>
      <c r="X1288" s="179"/>
      <c r="Y1288" s="179"/>
      <c r="Z1288" s="179"/>
      <c r="AA1288" s="179"/>
      <c r="AB1288" s="179"/>
      <c r="AC1288" s="179"/>
      <c r="AD1288" s="179"/>
      <c r="AE1288" s="179"/>
      <c r="AF1288" s="179"/>
      <c r="AG1288" s="179"/>
      <c r="AH1288" s="179"/>
      <c r="AI1288" s="179"/>
      <c r="AJ1288" s="179"/>
      <c r="AK1288" s="179"/>
      <c r="AL1288" s="179"/>
      <c r="AM1288" s="179"/>
      <c r="AN1288" s="179"/>
      <c r="AO1288" s="179"/>
      <c r="AP1288" s="179"/>
      <c r="AQ1288" s="179"/>
      <c r="AR1288" s="179"/>
    </row>
    <row r="1289" s="276" customFormat="1" customHeight="1" spans="1:44">
      <c r="A1289" s="27">
        <v>1284</v>
      </c>
      <c r="B1289" s="27" t="s">
        <v>23</v>
      </c>
      <c r="C1289" s="27" t="s">
        <v>24</v>
      </c>
      <c r="D1289" s="27" t="s">
        <v>25</v>
      </c>
      <c r="E1289" s="27" t="s">
        <v>26</v>
      </c>
      <c r="F1289" s="91" t="s">
        <v>1245</v>
      </c>
      <c r="G1289" s="91" t="s">
        <v>1337</v>
      </c>
      <c r="H1289" s="91" t="s">
        <v>220</v>
      </c>
      <c r="I1289" s="91">
        <v>6</v>
      </c>
      <c r="J1289" s="91" t="s">
        <v>1247</v>
      </c>
      <c r="K1289" s="27" t="s">
        <v>31</v>
      </c>
      <c r="L1289" s="91">
        <v>6</v>
      </c>
      <c r="M1289" s="27">
        <f t="shared" si="53"/>
        <v>780</v>
      </c>
      <c r="N1289" s="179"/>
      <c r="O1289" s="24" t="s">
        <v>32</v>
      </c>
      <c r="P1289" s="179"/>
      <c r="Q1289" s="179"/>
      <c r="R1289" s="179"/>
      <c r="S1289" s="179"/>
      <c r="T1289" s="179"/>
      <c r="U1289" s="179"/>
      <c r="V1289" s="179"/>
      <c r="W1289" s="179"/>
      <c r="X1289" s="179"/>
      <c r="Y1289" s="179"/>
      <c r="Z1289" s="179"/>
      <c r="AA1289" s="179"/>
      <c r="AB1289" s="179"/>
      <c r="AC1289" s="179"/>
      <c r="AD1289" s="179"/>
      <c r="AE1289" s="179"/>
      <c r="AF1289" s="179"/>
      <c r="AG1289" s="179"/>
      <c r="AH1289" s="179"/>
      <c r="AI1289" s="179"/>
      <c r="AJ1289" s="179"/>
      <c r="AK1289" s="179"/>
      <c r="AL1289" s="179"/>
      <c r="AM1289" s="179"/>
      <c r="AN1289" s="179"/>
      <c r="AO1289" s="179"/>
      <c r="AP1289" s="179"/>
      <c r="AQ1289" s="179"/>
      <c r="AR1289" s="179"/>
    </row>
    <row r="1290" s="276" customFormat="1" customHeight="1" spans="1:44">
      <c r="A1290" s="27">
        <v>1285</v>
      </c>
      <c r="B1290" s="27" t="s">
        <v>23</v>
      </c>
      <c r="C1290" s="27" t="s">
        <v>24</v>
      </c>
      <c r="D1290" s="27" t="s">
        <v>25</v>
      </c>
      <c r="E1290" s="27" t="s">
        <v>26</v>
      </c>
      <c r="F1290" s="91" t="s">
        <v>1245</v>
      </c>
      <c r="G1290" s="91" t="s">
        <v>1338</v>
      </c>
      <c r="H1290" s="91" t="s">
        <v>194</v>
      </c>
      <c r="I1290" s="91">
        <v>3</v>
      </c>
      <c r="J1290" s="91" t="s">
        <v>1247</v>
      </c>
      <c r="K1290" s="27" t="s">
        <v>31</v>
      </c>
      <c r="L1290" s="91">
        <v>3</v>
      </c>
      <c r="M1290" s="27">
        <f t="shared" si="53"/>
        <v>390</v>
      </c>
      <c r="N1290" s="179"/>
      <c r="O1290" s="24" t="s">
        <v>32</v>
      </c>
      <c r="P1290" s="179"/>
      <c r="Q1290" s="179"/>
      <c r="R1290" s="179"/>
      <c r="S1290" s="179"/>
      <c r="T1290" s="179"/>
      <c r="U1290" s="179"/>
      <c r="V1290" s="179"/>
      <c r="W1290" s="179"/>
      <c r="X1290" s="179"/>
      <c r="Y1290" s="179"/>
      <c r="Z1290" s="179"/>
      <c r="AA1290" s="179"/>
      <c r="AB1290" s="179"/>
      <c r="AC1290" s="179"/>
      <c r="AD1290" s="179"/>
      <c r="AE1290" s="179"/>
      <c r="AF1290" s="179"/>
      <c r="AG1290" s="179"/>
      <c r="AH1290" s="179"/>
      <c r="AI1290" s="179"/>
      <c r="AJ1290" s="179"/>
      <c r="AK1290" s="179"/>
      <c r="AL1290" s="179"/>
      <c r="AM1290" s="179"/>
      <c r="AN1290" s="179"/>
      <c r="AO1290" s="179"/>
      <c r="AP1290" s="179"/>
      <c r="AQ1290" s="179"/>
      <c r="AR1290" s="179"/>
    </row>
    <row r="1291" s="276" customFormat="1" customHeight="1" spans="1:44">
      <c r="A1291" s="27">
        <v>1286</v>
      </c>
      <c r="B1291" s="27" t="s">
        <v>23</v>
      </c>
      <c r="C1291" s="27" t="s">
        <v>24</v>
      </c>
      <c r="D1291" s="27" t="s">
        <v>25</v>
      </c>
      <c r="E1291" s="27" t="s">
        <v>26</v>
      </c>
      <c r="F1291" s="91" t="s">
        <v>1245</v>
      </c>
      <c r="G1291" s="91" t="s">
        <v>1339</v>
      </c>
      <c r="H1291" s="91" t="s">
        <v>194</v>
      </c>
      <c r="I1291" s="91">
        <v>2</v>
      </c>
      <c r="J1291" s="91" t="s">
        <v>1247</v>
      </c>
      <c r="K1291" s="27" t="s">
        <v>31</v>
      </c>
      <c r="L1291" s="91">
        <v>2</v>
      </c>
      <c r="M1291" s="27">
        <f t="shared" si="53"/>
        <v>260</v>
      </c>
      <c r="N1291" s="179"/>
      <c r="O1291" s="24" t="s">
        <v>32</v>
      </c>
      <c r="P1291" s="179"/>
      <c r="Q1291" s="179"/>
      <c r="R1291" s="179"/>
      <c r="S1291" s="179"/>
      <c r="T1291" s="179"/>
      <c r="U1291" s="179"/>
      <c r="V1291" s="179"/>
      <c r="W1291" s="179"/>
      <c r="X1291" s="179"/>
      <c r="Y1291" s="179"/>
      <c r="Z1291" s="179"/>
      <c r="AA1291" s="179"/>
      <c r="AB1291" s="179"/>
      <c r="AC1291" s="179"/>
      <c r="AD1291" s="179"/>
      <c r="AE1291" s="179"/>
      <c r="AF1291" s="179"/>
      <c r="AG1291" s="179"/>
      <c r="AH1291" s="179"/>
      <c r="AI1291" s="179"/>
      <c r="AJ1291" s="179"/>
      <c r="AK1291" s="179"/>
      <c r="AL1291" s="179"/>
      <c r="AM1291" s="179"/>
      <c r="AN1291" s="179"/>
      <c r="AO1291" s="179"/>
      <c r="AP1291" s="179"/>
      <c r="AQ1291" s="179"/>
      <c r="AR1291" s="179"/>
    </row>
    <row r="1292" s="276" customFormat="1" customHeight="1" spans="1:44">
      <c r="A1292" s="27">
        <v>1287</v>
      </c>
      <c r="B1292" s="27" t="s">
        <v>23</v>
      </c>
      <c r="C1292" s="27" t="s">
        <v>24</v>
      </c>
      <c r="D1292" s="27" t="s">
        <v>25</v>
      </c>
      <c r="E1292" s="27" t="s">
        <v>26</v>
      </c>
      <c r="F1292" s="91" t="s">
        <v>1245</v>
      </c>
      <c r="G1292" s="91" t="s">
        <v>1340</v>
      </c>
      <c r="H1292" s="91" t="s">
        <v>194</v>
      </c>
      <c r="I1292" s="91">
        <v>6</v>
      </c>
      <c r="J1292" s="91" t="s">
        <v>1247</v>
      </c>
      <c r="K1292" s="27" t="s">
        <v>31</v>
      </c>
      <c r="L1292" s="91">
        <v>6</v>
      </c>
      <c r="M1292" s="27">
        <f t="shared" si="53"/>
        <v>780</v>
      </c>
      <c r="N1292" s="179"/>
      <c r="O1292" s="24" t="s">
        <v>32</v>
      </c>
      <c r="P1292" s="179"/>
      <c r="Q1292" s="179"/>
      <c r="R1292" s="179"/>
      <c r="S1292" s="179"/>
      <c r="T1292" s="179"/>
      <c r="U1292" s="179"/>
      <c r="V1292" s="179"/>
      <c r="W1292" s="179"/>
      <c r="X1292" s="179"/>
      <c r="Y1292" s="179"/>
      <c r="Z1292" s="179"/>
      <c r="AA1292" s="179"/>
      <c r="AB1292" s="179"/>
      <c r="AC1292" s="179"/>
      <c r="AD1292" s="179"/>
      <c r="AE1292" s="179"/>
      <c r="AF1292" s="179"/>
      <c r="AG1292" s="179"/>
      <c r="AH1292" s="179"/>
      <c r="AI1292" s="179"/>
      <c r="AJ1292" s="179"/>
      <c r="AK1292" s="179"/>
      <c r="AL1292" s="179"/>
      <c r="AM1292" s="179"/>
      <c r="AN1292" s="179"/>
      <c r="AO1292" s="179"/>
      <c r="AP1292" s="179"/>
      <c r="AQ1292" s="179"/>
      <c r="AR1292" s="179"/>
    </row>
    <row r="1293" s="276" customFormat="1" customHeight="1" spans="1:44">
      <c r="A1293" s="27">
        <v>1288</v>
      </c>
      <c r="B1293" s="27" t="s">
        <v>23</v>
      </c>
      <c r="C1293" s="27" t="s">
        <v>24</v>
      </c>
      <c r="D1293" s="27" t="s">
        <v>25</v>
      </c>
      <c r="E1293" s="27" t="s">
        <v>26</v>
      </c>
      <c r="F1293" s="91" t="s">
        <v>1245</v>
      </c>
      <c r="G1293" s="91" t="s">
        <v>1341</v>
      </c>
      <c r="H1293" s="91" t="s">
        <v>194</v>
      </c>
      <c r="I1293" s="91">
        <v>4</v>
      </c>
      <c r="J1293" s="91" t="s">
        <v>1247</v>
      </c>
      <c r="K1293" s="27" t="s">
        <v>31</v>
      </c>
      <c r="L1293" s="91">
        <v>4</v>
      </c>
      <c r="M1293" s="27">
        <f t="shared" si="53"/>
        <v>520</v>
      </c>
      <c r="N1293" s="179"/>
      <c r="O1293" s="24" t="s">
        <v>32</v>
      </c>
      <c r="P1293" s="179"/>
      <c r="Q1293" s="179"/>
      <c r="R1293" s="179"/>
      <c r="S1293" s="179"/>
      <c r="T1293" s="179"/>
      <c r="U1293" s="179"/>
      <c r="V1293" s="179"/>
      <c r="W1293" s="179"/>
      <c r="X1293" s="179"/>
      <c r="Y1293" s="179"/>
      <c r="Z1293" s="179"/>
      <c r="AA1293" s="179"/>
      <c r="AB1293" s="179"/>
      <c r="AC1293" s="179"/>
      <c r="AD1293" s="179"/>
      <c r="AE1293" s="179"/>
      <c r="AF1293" s="179"/>
      <c r="AG1293" s="179"/>
      <c r="AH1293" s="179"/>
      <c r="AI1293" s="179"/>
      <c r="AJ1293" s="179"/>
      <c r="AK1293" s="179"/>
      <c r="AL1293" s="179"/>
      <c r="AM1293" s="179"/>
      <c r="AN1293" s="179"/>
      <c r="AO1293" s="179"/>
      <c r="AP1293" s="179"/>
      <c r="AQ1293" s="179"/>
      <c r="AR1293" s="179"/>
    </row>
    <row r="1294" s="276" customFormat="1" customHeight="1" spans="1:44">
      <c r="A1294" s="27">
        <v>1289</v>
      </c>
      <c r="B1294" s="27" t="s">
        <v>23</v>
      </c>
      <c r="C1294" s="27" t="s">
        <v>24</v>
      </c>
      <c r="D1294" s="27" t="s">
        <v>25</v>
      </c>
      <c r="E1294" s="27" t="s">
        <v>26</v>
      </c>
      <c r="F1294" s="91" t="s">
        <v>1245</v>
      </c>
      <c r="G1294" s="91" t="s">
        <v>1342</v>
      </c>
      <c r="H1294" s="91" t="s">
        <v>194</v>
      </c>
      <c r="I1294" s="91">
        <v>6</v>
      </c>
      <c r="J1294" s="91" t="s">
        <v>1247</v>
      </c>
      <c r="K1294" s="27" t="s">
        <v>31</v>
      </c>
      <c r="L1294" s="91">
        <v>6</v>
      </c>
      <c r="M1294" s="27">
        <f t="shared" si="53"/>
        <v>780</v>
      </c>
      <c r="N1294" s="179"/>
      <c r="O1294" s="24" t="s">
        <v>32</v>
      </c>
      <c r="P1294" s="179"/>
      <c r="Q1294" s="179"/>
      <c r="R1294" s="179"/>
      <c r="S1294" s="179"/>
      <c r="T1294" s="179"/>
      <c r="U1294" s="179"/>
      <c r="V1294" s="179"/>
      <c r="W1294" s="179"/>
      <c r="X1294" s="179"/>
      <c r="Y1294" s="179"/>
      <c r="Z1294" s="179"/>
      <c r="AA1294" s="179"/>
      <c r="AB1294" s="179"/>
      <c r="AC1294" s="179"/>
      <c r="AD1294" s="179"/>
      <c r="AE1294" s="179"/>
      <c r="AF1294" s="179"/>
      <c r="AG1294" s="179"/>
      <c r="AH1294" s="179"/>
      <c r="AI1294" s="179"/>
      <c r="AJ1294" s="179"/>
      <c r="AK1294" s="179"/>
      <c r="AL1294" s="179"/>
      <c r="AM1294" s="179"/>
      <c r="AN1294" s="179"/>
      <c r="AO1294" s="179"/>
      <c r="AP1294" s="179"/>
      <c r="AQ1294" s="179"/>
      <c r="AR1294" s="179"/>
    </row>
    <row r="1295" s="276" customFormat="1" customHeight="1" spans="1:44">
      <c r="A1295" s="27">
        <v>1290</v>
      </c>
      <c r="B1295" s="27" t="s">
        <v>23</v>
      </c>
      <c r="C1295" s="27" t="s">
        <v>24</v>
      </c>
      <c r="D1295" s="27" t="s">
        <v>25</v>
      </c>
      <c r="E1295" s="27" t="s">
        <v>26</v>
      </c>
      <c r="F1295" s="91" t="s">
        <v>1245</v>
      </c>
      <c r="G1295" s="91" t="s">
        <v>1343</v>
      </c>
      <c r="H1295" s="91" t="s">
        <v>194</v>
      </c>
      <c r="I1295" s="91">
        <v>4</v>
      </c>
      <c r="J1295" s="91" t="s">
        <v>1247</v>
      </c>
      <c r="K1295" s="27" t="s">
        <v>31</v>
      </c>
      <c r="L1295" s="91">
        <v>4</v>
      </c>
      <c r="M1295" s="27">
        <f t="shared" si="53"/>
        <v>520</v>
      </c>
      <c r="N1295" s="179"/>
      <c r="O1295" s="24" t="s">
        <v>32</v>
      </c>
      <c r="P1295" s="179"/>
      <c r="Q1295" s="179"/>
      <c r="R1295" s="179"/>
      <c r="S1295" s="179"/>
      <c r="T1295" s="179"/>
      <c r="U1295" s="179"/>
      <c r="V1295" s="179"/>
      <c r="W1295" s="179"/>
      <c r="X1295" s="179"/>
      <c r="Y1295" s="179"/>
      <c r="Z1295" s="179"/>
      <c r="AA1295" s="179"/>
      <c r="AB1295" s="179"/>
      <c r="AC1295" s="179"/>
      <c r="AD1295" s="179"/>
      <c r="AE1295" s="179"/>
      <c r="AF1295" s="179"/>
      <c r="AG1295" s="179"/>
      <c r="AH1295" s="179"/>
      <c r="AI1295" s="179"/>
      <c r="AJ1295" s="179"/>
      <c r="AK1295" s="179"/>
      <c r="AL1295" s="179"/>
      <c r="AM1295" s="179"/>
      <c r="AN1295" s="179"/>
      <c r="AO1295" s="179"/>
      <c r="AP1295" s="179"/>
      <c r="AQ1295" s="179"/>
      <c r="AR1295" s="179"/>
    </row>
    <row r="1296" s="276" customFormat="1" customHeight="1" spans="1:44">
      <c r="A1296" s="27">
        <v>1291</v>
      </c>
      <c r="B1296" s="27" t="s">
        <v>23</v>
      </c>
      <c r="C1296" s="27" t="s">
        <v>24</v>
      </c>
      <c r="D1296" s="27" t="s">
        <v>25</v>
      </c>
      <c r="E1296" s="27" t="s">
        <v>26</v>
      </c>
      <c r="F1296" s="91" t="s">
        <v>1245</v>
      </c>
      <c r="G1296" s="91" t="s">
        <v>1344</v>
      </c>
      <c r="H1296" s="91" t="s">
        <v>194</v>
      </c>
      <c r="I1296" s="91">
        <v>4</v>
      </c>
      <c r="J1296" s="91" t="s">
        <v>1247</v>
      </c>
      <c r="K1296" s="27" t="s">
        <v>31</v>
      </c>
      <c r="L1296" s="91">
        <v>4</v>
      </c>
      <c r="M1296" s="27">
        <f t="shared" si="53"/>
        <v>520</v>
      </c>
      <c r="N1296" s="179"/>
      <c r="O1296" s="24" t="s">
        <v>32</v>
      </c>
      <c r="P1296" s="179"/>
      <c r="Q1296" s="179"/>
      <c r="R1296" s="179"/>
      <c r="S1296" s="179"/>
      <c r="T1296" s="179"/>
      <c r="U1296" s="179"/>
      <c r="V1296" s="179"/>
      <c r="W1296" s="179"/>
      <c r="X1296" s="179"/>
      <c r="Y1296" s="179"/>
      <c r="Z1296" s="179"/>
      <c r="AA1296" s="179"/>
      <c r="AB1296" s="179"/>
      <c r="AC1296" s="179"/>
      <c r="AD1296" s="179"/>
      <c r="AE1296" s="179"/>
      <c r="AF1296" s="179"/>
      <c r="AG1296" s="179"/>
      <c r="AH1296" s="179"/>
      <c r="AI1296" s="179"/>
      <c r="AJ1296" s="179"/>
      <c r="AK1296" s="179"/>
      <c r="AL1296" s="179"/>
      <c r="AM1296" s="179"/>
      <c r="AN1296" s="179"/>
      <c r="AO1296" s="179"/>
      <c r="AP1296" s="179"/>
      <c r="AQ1296" s="179"/>
      <c r="AR1296" s="179"/>
    </row>
    <row r="1297" s="276" customFormat="1" customHeight="1" spans="1:44">
      <c r="A1297" s="27">
        <v>1292</v>
      </c>
      <c r="B1297" s="27" t="s">
        <v>23</v>
      </c>
      <c r="C1297" s="27" t="s">
        <v>24</v>
      </c>
      <c r="D1297" s="27" t="s">
        <v>25</v>
      </c>
      <c r="E1297" s="27" t="s">
        <v>26</v>
      </c>
      <c r="F1297" s="91" t="s">
        <v>1245</v>
      </c>
      <c r="G1297" s="91" t="s">
        <v>1345</v>
      </c>
      <c r="H1297" s="91" t="s">
        <v>194</v>
      </c>
      <c r="I1297" s="91">
        <v>4</v>
      </c>
      <c r="J1297" s="91" t="s">
        <v>1247</v>
      </c>
      <c r="K1297" s="27" t="s">
        <v>31</v>
      </c>
      <c r="L1297" s="91">
        <v>4</v>
      </c>
      <c r="M1297" s="27">
        <f t="shared" si="53"/>
        <v>520</v>
      </c>
      <c r="N1297" s="179"/>
      <c r="O1297" s="24" t="s">
        <v>32</v>
      </c>
      <c r="P1297" s="179"/>
      <c r="Q1297" s="179"/>
      <c r="R1297" s="179"/>
      <c r="S1297" s="179"/>
      <c r="T1297" s="179"/>
      <c r="U1297" s="179"/>
      <c r="V1297" s="179"/>
      <c r="W1297" s="179"/>
      <c r="X1297" s="179"/>
      <c r="Y1297" s="179"/>
      <c r="Z1297" s="179"/>
      <c r="AA1297" s="179"/>
      <c r="AB1297" s="179"/>
      <c r="AC1297" s="179"/>
      <c r="AD1297" s="179"/>
      <c r="AE1297" s="179"/>
      <c r="AF1297" s="179"/>
      <c r="AG1297" s="179"/>
      <c r="AH1297" s="179"/>
      <c r="AI1297" s="179"/>
      <c r="AJ1297" s="179"/>
      <c r="AK1297" s="179"/>
      <c r="AL1297" s="179"/>
      <c r="AM1297" s="179"/>
      <c r="AN1297" s="179"/>
      <c r="AO1297" s="179"/>
      <c r="AP1297" s="179"/>
      <c r="AQ1297" s="179"/>
      <c r="AR1297" s="179"/>
    </row>
    <row r="1298" s="276" customFormat="1" customHeight="1" spans="1:44">
      <c r="A1298" s="27">
        <v>1293</v>
      </c>
      <c r="B1298" s="27" t="s">
        <v>23</v>
      </c>
      <c r="C1298" s="27" t="s">
        <v>24</v>
      </c>
      <c r="D1298" s="27" t="s">
        <v>25</v>
      </c>
      <c r="E1298" s="27" t="s">
        <v>26</v>
      </c>
      <c r="F1298" s="91" t="s">
        <v>1245</v>
      </c>
      <c r="G1298" s="91" t="s">
        <v>1346</v>
      </c>
      <c r="H1298" s="91" t="s">
        <v>194</v>
      </c>
      <c r="I1298" s="91">
        <v>1</v>
      </c>
      <c r="J1298" s="91" t="s">
        <v>1247</v>
      </c>
      <c r="K1298" s="27" t="s">
        <v>31</v>
      </c>
      <c r="L1298" s="91">
        <v>1</v>
      </c>
      <c r="M1298" s="27">
        <f t="shared" si="53"/>
        <v>130</v>
      </c>
      <c r="N1298" s="179"/>
      <c r="O1298" s="24" t="s">
        <v>32</v>
      </c>
      <c r="P1298" s="179"/>
      <c r="Q1298" s="179"/>
      <c r="R1298" s="179"/>
      <c r="S1298" s="179"/>
      <c r="T1298" s="179"/>
      <c r="U1298" s="179"/>
      <c r="V1298" s="179"/>
      <c r="W1298" s="179"/>
      <c r="X1298" s="179"/>
      <c r="Y1298" s="179"/>
      <c r="Z1298" s="179"/>
      <c r="AA1298" s="179"/>
      <c r="AB1298" s="179"/>
      <c r="AC1298" s="179"/>
      <c r="AD1298" s="179"/>
      <c r="AE1298" s="179"/>
      <c r="AF1298" s="179"/>
      <c r="AG1298" s="179"/>
      <c r="AH1298" s="179"/>
      <c r="AI1298" s="179"/>
      <c r="AJ1298" s="179"/>
      <c r="AK1298" s="179"/>
      <c r="AL1298" s="179"/>
      <c r="AM1298" s="179"/>
      <c r="AN1298" s="179"/>
      <c r="AO1298" s="179"/>
      <c r="AP1298" s="179"/>
      <c r="AQ1298" s="179"/>
      <c r="AR1298" s="179"/>
    </row>
    <row r="1299" s="276" customFormat="1" customHeight="1" spans="1:44">
      <c r="A1299" s="27">
        <v>1294</v>
      </c>
      <c r="B1299" s="27" t="s">
        <v>23</v>
      </c>
      <c r="C1299" s="27" t="s">
        <v>24</v>
      </c>
      <c r="D1299" s="27" t="s">
        <v>25</v>
      </c>
      <c r="E1299" s="27" t="s">
        <v>26</v>
      </c>
      <c r="F1299" s="91" t="s">
        <v>1245</v>
      </c>
      <c r="G1299" s="91" t="s">
        <v>1347</v>
      </c>
      <c r="H1299" s="91" t="s">
        <v>194</v>
      </c>
      <c r="I1299" s="91">
        <v>5</v>
      </c>
      <c r="J1299" s="91" t="s">
        <v>1247</v>
      </c>
      <c r="K1299" s="27" t="s">
        <v>31</v>
      </c>
      <c r="L1299" s="91">
        <v>5</v>
      </c>
      <c r="M1299" s="27">
        <f t="shared" si="53"/>
        <v>650</v>
      </c>
      <c r="N1299" s="179"/>
      <c r="O1299" s="24" t="s">
        <v>32</v>
      </c>
      <c r="P1299" s="179"/>
      <c r="Q1299" s="179"/>
      <c r="R1299" s="179"/>
      <c r="S1299" s="179"/>
      <c r="T1299" s="179"/>
      <c r="U1299" s="179"/>
      <c r="V1299" s="179"/>
      <c r="W1299" s="179"/>
      <c r="X1299" s="179"/>
      <c r="Y1299" s="179"/>
      <c r="Z1299" s="179"/>
      <c r="AA1299" s="179"/>
      <c r="AB1299" s="179"/>
      <c r="AC1299" s="179"/>
      <c r="AD1299" s="179"/>
      <c r="AE1299" s="179"/>
      <c r="AF1299" s="179"/>
      <c r="AG1299" s="179"/>
      <c r="AH1299" s="179"/>
      <c r="AI1299" s="179"/>
      <c r="AJ1299" s="179"/>
      <c r="AK1299" s="179"/>
      <c r="AL1299" s="179"/>
      <c r="AM1299" s="179"/>
      <c r="AN1299" s="179"/>
      <c r="AO1299" s="179"/>
      <c r="AP1299" s="179"/>
      <c r="AQ1299" s="179"/>
      <c r="AR1299" s="179"/>
    </row>
    <row r="1300" s="276" customFormat="1" customHeight="1" spans="1:44">
      <c r="A1300" s="27">
        <v>1295</v>
      </c>
      <c r="B1300" s="27" t="s">
        <v>23</v>
      </c>
      <c r="C1300" s="27" t="s">
        <v>24</v>
      </c>
      <c r="D1300" s="27" t="s">
        <v>25</v>
      </c>
      <c r="E1300" s="27" t="s">
        <v>26</v>
      </c>
      <c r="F1300" s="91" t="s">
        <v>1245</v>
      </c>
      <c r="G1300" s="91" t="s">
        <v>1348</v>
      </c>
      <c r="H1300" s="91" t="s">
        <v>194</v>
      </c>
      <c r="I1300" s="91">
        <v>4</v>
      </c>
      <c r="J1300" s="91" t="s">
        <v>1247</v>
      </c>
      <c r="K1300" s="27" t="s">
        <v>31</v>
      </c>
      <c r="L1300" s="91">
        <v>4</v>
      </c>
      <c r="M1300" s="27">
        <f t="shared" si="53"/>
        <v>520</v>
      </c>
      <c r="N1300" s="179"/>
      <c r="O1300" s="24" t="s">
        <v>32</v>
      </c>
      <c r="P1300" s="179"/>
      <c r="Q1300" s="179"/>
      <c r="R1300" s="179"/>
      <c r="S1300" s="179"/>
      <c r="T1300" s="179"/>
      <c r="U1300" s="179"/>
      <c r="V1300" s="179"/>
      <c r="W1300" s="179"/>
      <c r="X1300" s="179"/>
      <c r="Y1300" s="179"/>
      <c r="Z1300" s="179"/>
      <c r="AA1300" s="179"/>
      <c r="AB1300" s="179"/>
      <c r="AC1300" s="179"/>
      <c r="AD1300" s="179"/>
      <c r="AE1300" s="179"/>
      <c r="AF1300" s="179"/>
      <c r="AG1300" s="179"/>
      <c r="AH1300" s="179"/>
      <c r="AI1300" s="179"/>
      <c r="AJ1300" s="179"/>
      <c r="AK1300" s="179"/>
      <c r="AL1300" s="179"/>
      <c r="AM1300" s="179"/>
      <c r="AN1300" s="179"/>
      <c r="AO1300" s="179"/>
      <c r="AP1300" s="179"/>
      <c r="AQ1300" s="179"/>
      <c r="AR1300" s="179"/>
    </row>
    <row r="1301" s="276" customFormat="1" customHeight="1" spans="1:44">
      <c r="A1301" s="27">
        <v>1296</v>
      </c>
      <c r="B1301" s="27" t="s">
        <v>23</v>
      </c>
      <c r="C1301" s="27" t="s">
        <v>24</v>
      </c>
      <c r="D1301" s="27" t="s">
        <v>25</v>
      </c>
      <c r="E1301" s="27" t="s">
        <v>26</v>
      </c>
      <c r="F1301" s="91" t="s">
        <v>1245</v>
      </c>
      <c r="G1301" s="91" t="s">
        <v>1349</v>
      </c>
      <c r="H1301" s="91" t="s">
        <v>194</v>
      </c>
      <c r="I1301" s="91">
        <v>2</v>
      </c>
      <c r="J1301" s="91" t="s">
        <v>1247</v>
      </c>
      <c r="K1301" s="27" t="s">
        <v>31</v>
      </c>
      <c r="L1301" s="91">
        <v>2</v>
      </c>
      <c r="M1301" s="27">
        <f t="shared" si="53"/>
        <v>260</v>
      </c>
      <c r="N1301" s="179"/>
      <c r="O1301" s="24" t="s">
        <v>32</v>
      </c>
      <c r="P1301" s="179"/>
      <c r="Q1301" s="179"/>
      <c r="R1301" s="179"/>
      <c r="S1301" s="179"/>
      <c r="T1301" s="179"/>
      <c r="U1301" s="179"/>
      <c r="V1301" s="179"/>
      <c r="W1301" s="179"/>
      <c r="X1301" s="179"/>
      <c r="Y1301" s="179"/>
      <c r="Z1301" s="179"/>
      <c r="AA1301" s="179"/>
      <c r="AB1301" s="179"/>
      <c r="AC1301" s="179"/>
      <c r="AD1301" s="179"/>
      <c r="AE1301" s="179"/>
      <c r="AF1301" s="179"/>
      <c r="AG1301" s="179"/>
      <c r="AH1301" s="179"/>
      <c r="AI1301" s="179"/>
      <c r="AJ1301" s="179"/>
      <c r="AK1301" s="179"/>
      <c r="AL1301" s="179"/>
      <c r="AM1301" s="179"/>
      <c r="AN1301" s="179"/>
      <c r="AO1301" s="179"/>
      <c r="AP1301" s="179"/>
      <c r="AQ1301" s="179"/>
      <c r="AR1301" s="179"/>
    </row>
    <row r="1302" s="276" customFormat="1" customHeight="1" spans="1:44">
      <c r="A1302" s="27">
        <v>1297</v>
      </c>
      <c r="B1302" s="27" t="s">
        <v>23</v>
      </c>
      <c r="C1302" s="27" t="s">
        <v>24</v>
      </c>
      <c r="D1302" s="27" t="s">
        <v>25</v>
      </c>
      <c r="E1302" s="27" t="s">
        <v>26</v>
      </c>
      <c r="F1302" s="91" t="s">
        <v>1245</v>
      </c>
      <c r="G1302" s="91" t="s">
        <v>1350</v>
      </c>
      <c r="H1302" s="91" t="s">
        <v>194</v>
      </c>
      <c r="I1302" s="91">
        <v>4</v>
      </c>
      <c r="J1302" s="91" t="s">
        <v>1247</v>
      </c>
      <c r="K1302" s="27" t="s">
        <v>31</v>
      </c>
      <c r="L1302" s="91">
        <v>4</v>
      </c>
      <c r="M1302" s="27">
        <f t="shared" si="53"/>
        <v>520</v>
      </c>
      <c r="N1302" s="179"/>
      <c r="O1302" s="24" t="s">
        <v>32</v>
      </c>
      <c r="P1302" s="179"/>
      <c r="Q1302" s="179"/>
      <c r="R1302" s="179"/>
      <c r="S1302" s="179"/>
      <c r="T1302" s="179"/>
      <c r="U1302" s="179"/>
      <c r="V1302" s="179"/>
      <c r="W1302" s="179"/>
      <c r="X1302" s="179"/>
      <c r="Y1302" s="179"/>
      <c r="Z1302" s="179"/>
      <c r="AA1302" s="179"/>
      <c r="AB1302" s="179"/>
      <c r="AC1302" s="179"/>
      <c r="AD1302" s="179"/>
      <c r="AE1302" s="179"/>
      <c r="AF1302" s="179"/>
      <c r="AG1302" s="179"/>
      <c r="AH1302" s="179"/>
      <c r="AI1302" s="179"/>
      <c r="AJ1302" s="179"/>
      <c r="AK1302" s="179"/>
      <c r="AL1302" s="179"/>
      <c r="AM1302" s="179"/>
      <c r="AN1302" s="179"/>
      <c r="AO1302" s="179"/>
      <c r="AP1302" s="179"/>
      <c r="AQ1302" s="179"/>
      <c r="AR1302" s="179"/>
    </row>
    <row r="1303" s="276" customFormat="1" customHeight="1" spans="1:44">
      <c r="A1303" s="27">
        <v>1298</v>
      </c>
      <c r="B1303" s="27" t="s">
        <v>23</v>
      </c>
      <c r="C1303" s="27" t="s">
        <v>24</v>
      </c>
      <c r="D1303" s="27" t="s">
        <v>25</v>
      </c>
      <c r="E1303" s="27" t="s">
        <v>26</v>
      </c>
      <c r="F1303" s="91" t="s">
        <v>1245</v>
      </c>
      <c r="G1303" s="91" t="s">
        <v>1351</v>
      </c>
      <c r="H1303" s="91" t="s">
        <v>194</v>
      </c>
      <c r="I1303" s="91">
        <v>3</v>
      </c>
      <c r="J1303" s="91" t="s">
        <v>1247</v>
      </c>
      <c r="K1303" s="27" t="s">
        <v>31</v>
      </c>
      <c r="L1303" s="91">
        <v>3</v>
      </c>
      <c r="M1303" s="27">
        <f t="shared" si="53"/>
        <v>390</v>
      </c>
      <c r="N1303" s="179"/>
      <c r="O1303" s="24" t="s">
        <v>32</v>
      </c>
      <c r="P1303" s="179"/>
      <c r="Q1303" s="179"/>
      <c r="R1303" s="179"/>
      <c r="S1303" s="179"/>
      <c r="T1303" s="179"/>
      <c r="U1303" s="179"/>
      <c r="V1303" s="179"/>
      <c r="W1303" s="179"/>
      <c r="X1303" s="179"/>
      <c r="Y1303" s="179"/>
      <c r="Z1303" s="179"/>
      <c r="AA1303" s="179"/>
      <c r="AB1303" s="179"/>
      <c r="AC1303" s="179"/>
      <c r="AD1303" s="179"/>
      <c r="AE1303" s="179"/>
      <c r="AF1303" s="179"/>
      <c r="AG1303" s="179"/>
      <c r="AH1303" s="179"/>
      <c r="AI1303" s="179"/>
      <c r="AJ1303" s="179"/>
      <c r="AK1303" s="179"/>
      <c r="AL1303" s="179"/>
      <c r="AM1303" s="179"/>
      <c r="AN1303" s="179"/>
      <c r="AO1303" s="179"/>
      <c r="AP1303" s="179"/>
      <c r="AQ1303" s="179"/>
      <c r="AR1303" s="179"/>
    </row>
    <row r="1304" s="276" customFormat="1" customHeight="1" spans="1:44">
      <c r="A1304" s="27">
        <v>1299</v>
      </c>
      <c r="B1304" s="27" t="s">
        <v>23</v>
      </c>
      <c r="C1304" s="27" t="s">
        <v>24</v>
      </c>
      <c r="D1304" s="27" t="s">
        <v>25</v>
      </c>
      <c r="E1304" s="27" t="s">
        <v>26</v>
      </c>
      <c r="F1304" s="91" t="s">
        <v>1245</v>
      </c>
      <c r="G1304" s="91" t="s">
        <v>1352</v>
      </c>
      <c r="H1304" s="91" t="s">
        <v>194</v>
      </c>
      <c r="I1304" s="91">
        <v>5</v>
      </c>
      <c r="J1304" s="91" t="s">
        <v>1247</v>
      </c>
      <c r="K1304" s="27" t="s">
        <v>31</v>
      </c>
      <c r="L1304" s="91">
        <v>5</v>
      </c>
      <c r="M1304" s="27">
        <f t="shared" si="53"/>
        <v>650</v>
      </c>
      <c r="N1304" s="179"/>
      <c r="O1304" s="24" t="s">
        <v>32</v>
      </c>
      <c r="P1304" s="179"/>
      <c r="Q1304" s="179"/>
      <c r="R1304" s="179"/>
      <c r="S1304" s="179"/>
      <c r="T1304" s="179"/>
      <c r="U1304" s="179"/>
      <c r="V1304" s="179"/>
      <c r="W1304" s="179"/>
      <c r="X1304" s="179"/>
      <c r="Y1304" s="179"/>
      <c r="Z1304" s="179"/>
      <c r="AA1304" s="179"/>
      <c r="AB1304" s="179"/>
      <c r="AC1304" s="179"/>
      <c r="AD1304" s="179"/>
      <c r="AE1304" s="179"/>
      <c r="AF1304" s="179"/>
      <c r="AG1304" s="179"/>
      <c r="AH1304" s="179"/>
      <c r="AI1304" s="179"/>
      <c r="AJ1304" s="179"/>
      <c r="AK1304" s="179"/>
      <c r="AL1304" s="179"/>
      <c r="AM1304" s="179"/>
      <c r="AN1304" s="179"/>
      <c r="AO1304" s="179"/>
      <c r="AP1304" s="179"/>
      <c r="AQ1304" s="179"/>
      <c r="AR1304" s="179"/>
    </row>
    <row r="1305" s="276" customFormat="1" customHeight="1" spans="1:44">
      <c r="A1305" s="27">
        <v>1300</v>
      </c>
      <c r="B1305" s="27" t="s">
        <v>23</v>
      </c>
      <c r="C1305" s="27" t="s">
        <v>24</v>
      </c>
      <c r="D1305" s="27" t="s">
        <v>25</v>
      </c>
      <c r="E1305" s="27" t="s">
        <v>26</v>
      </c>
      <c r="F1305" s="91" t="s">
        <v>1245</v>
      </c>
      <c r="G1305" s="91" t="s">
        <v>1353</v>
      </c>
      <c r="H1305" s="91" t="s">
        <v>194</v>
      </c>
      <c r="I1305" s="91">
        <v>4</v>
      </c>
      <c r="J1305" s="91" t="s">
        <v>1247</v>
      </c>
      <c r="K1305" s="27" t="s">
        <v>31</v>
      </c>
      <c r="L1305" s="91">
        <v>4</v>
      </c>
      <c r="M1305" s="27">
        <f t="shared" si="53"/>
        <v>520</v>
      </c>
      <c r="N1305" s="179"/>
      <c r="O1305" s="24" t="s">
        <v>32</v>
      </c>
      <c r="P1305" s="179"/>
      <c r="Q1305" s="179"/>
      <c r="R1305" s="179"/>
      <c r="S1305" s="179"/>
      <c r="T1305" s="179"/>
      <c r="U1305" s="179"/>
      <c r="V1305" s="179"/>
      <c r="W1305" s="179"/>
      <c r="X1305" s="179"/>
      <c r="Y1305" s="179"/>
      <c r="Z1305" s="179"/>
      <c r="AA1305" s="179"/>
      <c r="AB1305" s="179"/>
      <c r="AC1305" s="179"/>
      <c r="AD1305" s="179"/>
      <c r="AE1305" s="179"/>
      <c r="AF1305" s="179"/>
      <c r="AG1305" s="179"/>
      <c r="AH1305" s="179"/>
      <c r="AI1305" s="179"/>
      <c r="AJ1305" s="179"/>
      <c r="AK1305" s="179"/>
      <c r="AL1305" s="179"/>
      <c r="AM1305" s="179"/>
      <c r="AN1305" s="179"/>
      <c r="AO1305" s="179"/>
      <c r="AP1305" s="179"/>
      <c r="AQ1305" s="179"/>
      <c r="AR1305" s="179"/>
    </row>
    <row r="1306" s="276" customFormat="1" customHeight="1" spans="1:44">
      <c r="A1306" s="27">
        <v>1301</v>
      </c>
      <c r="B1306" s="27" t="s">
        <v>23</v>
      </c>
      <c r="C1306" s="27" t="s">
        <v>24</v>
      </c>
      <c r="D1306" s="27" t="s">
        <v>25</v>
      </c>
      <c r="E1306" s="27" t="s">
        <v>26</v>
      </c>
      <c r="F1306" s="91" t="s">
        <v>1245</v>
      </c>
      <c r="G1306" s="91" t="s">
        <v>1354</v>
      </c>
      <c r="H1306" s="91" t="s">
        <v>194</v>
      </c>
      <c r="I1306" s="91">
        <v>3</v>
      </c>
      <c r="J1306" s="91" t="s">
        <v>1247</v>
      </c>
      <c r="K1306" s="27" t="s">
        <v>31</v>
      </c>
      <c r="L1306" s="91">
        <v>3</v>
      </c>
      <c r="M1306" s="27">
        <f t="shared" si="53"/>
        <v>390</v>
      </c>
      <c r="N1306" s="179"/>
      <c r="O1306" s="24" t="s">
        <v>32</v>
      </c>
      <c r="P1306" s="179"/>
      <c r="Q1306" s="179"/>
      <c r="R1306" s="179"/>
      <c r="S1306" s="179"/>
      <c r="T1306" s="179"/>
      <c r="U1306" s="179"/>
      <c r="V1306" s="179"/>
      <c r="W1306" s="179"/>
      <c r="X1306" s="179"/>
      <c r="Y1306" s="179"/>
      <c r="Z1306" s="179"/>
      <c r="AA1306" s="179"/>
      <c r="AB1306" s="179"/>
      <c r="AC1306" s="179"/>
      <c r="AD1306" s="179"/>
      <c r="AE1306" s="179"/>
      <c r="AF1306" s="179"/>
      <c r="AG1306" s="179"/>
      <c r="AH1306" s="179"/>
      <c r="AI1306" s="179"/>
      <c r="AJ1306" s="179"/>
      <c r="AK1306" s="179"/>
      <c r="AL1306" s="179"/>
      <c r="AM1306" s="179"/>
      <c r="AN1306" s="179"/>
      <c r="AO1306" s="179"/>
      <c r="AP1306" s="179"/>
      <c r="AQ1306" s="179"/>
      <c r="AR1306" s="179"/>
    </row>
    <row r="1307" s="276" customFormat="1" customHeight="1" spans="1:44">
      <c r="A1307" s="27">
        <v>1302</v>
      </c>
      <c r="B1307" s="27" t="s">
        <v>23</v>
      </c>
      <c r="C1307" s="27" t="s">
        <v>24</v>
      </c>
      <c r="D1307" s="27" t="s">
        <v>25</v>
      </c>
      <c r="E1307" s="27" t="s">
        <v>26</v>
      </c>
      <c r="F1307" s="91" t="s">
        <v>1245</v>
      </c>
      <c r="G1307" s="91" t="s">
        <v>1355</v>
      </c>
      <c r="H1307" s="91" t="s">
        <v>194</v>
      </c>
      <c r="I1307" s="91">
        <v>3</v>
      </c>
      <c r="J1307" s="91" t="s">
        <v>1247</v>
      </c>
      <c r="K1307" s="27" t="s">
        <v>31</v>
      </c>
      <c r="L1307" s="91">
        <v>3</v>
      </c>
      <c r="M1307" s="27">
        <f t="shared" si="53"/>
        <v>390</v>
      </c>
      <c r="N1307" s="179"/>
      <c r="O1307" s="24" t="s">
        <v>32</v>
      </c>
      <c r="P1307" s="179"/>
      <c r="Q1307" s="179"/>
      <c r="R1307" s="179"/>
      <c r="S1307" s="179"/>
      <c r="T1307" s="179"/>
      <c r="U1307" s="179"/>
      <c r="V1307" s="179"/>
      <c r="W1307" s="179"/>
      <c r="X1307" s="179"/>
      <c r="Y1307" s="179"/>
      <c r="Z1307" s="179"/>
      <c r="AA1307" s="179"/>
      <c r="AB1307" s="179"/>
      <c r="AC1307" s="179"/>
      <c r="AD1307" s="179"/>
      <c r="AE1307" s="179"/>
      <c r="AF1307" s="179"/>
      <c r="AG1307" s="179"/>
      <c r="AH1307" s="179"/>
      <c r="AI1307" s="179"/>
      <c r="AJ1307" s="179"/>
      <c r="AK1307" s="179"/>
      <c r="AL1307" s="179"/>
      <c r="AM1307" s="179"/>
      <c r="AN1307" s="179"/>
      <c r="AO1307" s="179"/>
      <c r="AP1307" s="179"/>
      <c r="AQ1307" s="179"/>
      <c r="AR1307" s="179"/>
    </row>
    <row r="1308" s="276" customFormat="1" customHeight="1" spans="1:44">
      <c r="A1308" s="27">
        <v>1303</v>
      </c>
      <c r="B1308" s="27" t="s">
        <v>23</v>
      </c>
      <c r="C1308" s="27" t="s">
        <v>24</v>
      </c>
      <c r="D1308" s="27" t="s">
        <v>25</v>
      </c>
      <c r="E1308" s="27" t="s">
        <v>26</v>
      </c>
      <c r="F1308" s="91" t="s">
        <v>1245</v>
      </c>
      <c r="G1308" s="91" t="s">
        <v>1356</v>
      </c>
      <c r="H1308" s="91" t="s">
        <v>194</v>
      </c>
      <c r="I1308" s="91">
        <v>4</v>
      </c>
      <c r="J1308" s="91" t="s">
        <v>1247</v>
      </c>
      <c r="K1308" s="27" t="s">
        <v>31</v>
      </c>
      <c r="L1308" s="91">
        <v>4</v>
      </c>
      <c r="M1308" s="27">
        <f t="shared" si="53"/>
        <v>520</v>
      </c>
      <c r="N1308" s="179"/>
      <c r="O1308" s="24" t="s">
        <v>32</v>
      </c>
      <c r="P1308" s="179"/>
      <c r="Q1308" s="179"/>
      <c r="R1308" s="179"/>
      <c r="S1308" s="179"/>
      <c r="T1308" s="179"/>
      <c r="U1308" s="179"/>
      <c r="V1308" s="179"/>
      <c r="W1308" s="179"/>
      <c r="X1308" s="179"/>
      <c r="Y1308" s="179"/>
      <c r="Z1308" s="179"/>
      <c r="AA1308" s="179"/>
      <c r="AB1308" s="179"/>
      <c r="AC1308" s="179"/>
      <c r="AD1308" s="179"/>
      <c r="AE1308" s="179"/>
      <c r="AF1308" s="179"/>
      <c r="AG1308" s="179"/>
      <c r="AH1308" s="179"/>
      <c r="AI1308" s="179"/>
      <c r="AJ1308" s="179"/>
      <c r="AK1308" s="179"/>
      <c r="AL1308" s="179"/>
      <c r="AM1308" s="179"/>
      <c r="AN1308" s="179"/>
      <c r="AO1308" s="179"/>
      <c r="AP1308" s="179"/>
      <c r="AQ1308" s="179"/>
      <c r="AR1308" s="179"/>
    </row>
    <row r="1309" s="276" customFormat="1" customHeight="1" spans="1:44">
      <c r="A1309" s="27">
        <v>1304</v>
      </c>
      <c r="B1309" s="27" t="s">
        <v>23</v>
      </c>
      <c r="C1309" s="27" t="s">
        <v>24</v>
      </c>
      <c r="D1309" s="27" t="s">
        <v>25</v>
      </c>
      <c r="E1309" s="27" t="s">
        <v>26</v>
      </c>
      <c r="F1309" s="91" t="s">
        <v>1245</v>
      </c>
      <c r="G1309" s="91" t="s">
        <v>1357</v>
      </c>
      <c r="H1309" s="91" t="s">
        <v>220</v>
      </c>
      <c r="I1309" s="91">
        <v>1</v>
      </c>
      <c r="J1309" s="91" t="s">
        <v>1247</v>
      </c>
      <c r="K1309" s="27" t="s">
        <v>31</v>
      </c>
      <c r="L1309" s="91">
        <v>1</v>
      </c>
      <c r="M1309" s="27">
        <f t="shared" si="53"/>
        <v>130</v>
      </c>
      <c r="N1309" s="179"/>
      <c r="O1309" s="24" t="s">
        <v>32</v>
      </c>
      <c r="P1309" s="179"/>
      <c r="Q1309" s="179"/>
      <c r="R1309" s="179"/>
      <c r="S1309" s="179"/>
      <c r="T1309" s="179"/>
      <c r="U1309" s="179"/>
      <c r="V1309" s="179"/>
      <c r="W1309" s="179"/>
      <c r="X1309" s="179"/>
      <c r="Y1309" s="179"/>
      <c r="Z1309" s="179"/>
      <c r="AA1309" s="179"/>
      <c r="AB1309" s="179"/>
      <c r="AC1309" s="179"/>
      <c r="AD1309" s="179"/>
      <c r="AE1309" s="179"/>
      <c r="AF1309" s="179"/>
      <c r="AG1309" s="179"/>
      <c r="AH1309" s="179"/>
      <c r="AI1309" s="179"/>
      <c r="AJ1309" s="179"/>
      <c r="AK1309" s="179"/>
      <c r="AL1309" s="179"/>
      <c r="AM1309" s="179"/>
      <c r="AN1309" s="179"/>
      <c r="AO1309" s="179"/>
      <c r="AP1309" s="179"/>
      <c r="AQ1309" s="179"/>
      <c r="AR1309" s="179"/>
    </row>
    <row r="1310" s="276" customFormat="1" customHeight="1" spans="1:44">
      <c r="A1310" s="27">
        <v>1305</v>
      </c>
      <c r="B1310" s="27" t="s">
        <v>23</v>
      </c>
      <c r="C1310" s="27" t="s">
        <v>24</v>
      </c>
      <c r="D1310" s="27" t="s">
        <v>25</v>
      </c>
      <c r="E1310" s="27" t="s">
        <v>26</v>
      </c>
      <c r="F1310" s="91" t="s">
        <v>1245</v>
      </c>
      <c r="G1310" s="91" t="s">
        <v>1358</v>
      </c>
      <c r="H1310" s="91" t="s">
        <v>194</v>
      </c>
      <c r="I1310" s="91">
        <v>1</v>
      </c>
      <c r="J1310" s="91" t="s">
        <v>1247</v>
      </c>
      <c r="K1310" s="27" t="s">
        <v>31</v>
      </c>
      <c r="L1310" s="91">
        <v>1</v>
      </c>
      <c r="M1310" s="27">
        <f t="shared" si="53"/>
        <v>130</v>
      </c>
      <c r="N1310" s="179"/>
      <c r="O1310" s="24" t="s">
        <v>32</v>
      </c>
      <c r="P1310" s="179"/>
      <c r="Q1310" s="179"/>
      <c r="R1310" s="179"/>
      <c r="S1310" s="179"/>
      <c r="T1310" s="179"/>
      <c r="U1310" s="179"/>
      <c r="V1310" s="179"/>
      <c r="W1310" s="179"/>
      <c r="X1310" s="179"/>
      <c r="Y1310" s="179"/>
      <c r="Z1310" s="179"/>
      <c r="AA1310" s="179"/>
      <c r="AB1310" s="179"/>
      <c r="AC1310" s="179"/>
      <c r="AD1310" s="179"/>
      <c r="AE1310" s="179"/>
      <c r="AF1310" s="179"/>
      <c r="AG1310" s="179"/>
      <c r="AH1310" s="179"/>
      <c r="AI1310" s="179"/>
      <c r="AJ1310" s="179"/>
      <c r="AK1310" s="179"/>
      <c r="AL1310" s="179"/>
      <c r="AM1310" s="179"/>
      <c r="AN1310" s="179"/>
      <c r="AO1310" s="179"/>
      <c r="AP1310" s="179"/>
      <c r="AQ1310" s="179"/>
      <c r="AR1310" s="179"/>
    </row>
    <row r="1311" s="179" customFormat="1" customHeight="1" spans="1:15">
      <c r="A1311" s="27">
        <v>1306</v>
      </c>
      <c r="B1311" s="27" t="s">
        <v>23</v>
      </c>
      <c r="C1311" s="27" t="s">
        <v>24</v>
      </c>
      <c r="D1311" s="27" t="s">
        <v>25</v>
      </c>
      <c r="E1311" s="27" t="s">
        <v>26</v>
      </c>
      <c r="F1311" s="91" t="s">
        <v>1245</v>
      </c>
      <c r="G1311" s="183" t="s">
        <v>1359</v>
      </c>
      <c r="H1311" s="91" t="s">
        <v>194</v>
      </c>
      <c r="I1311" s="91">
        <v>3</v>
      </c>
      <c r="J1311" s="91" t="s">
        <v>1247</v>
      </c>
      <c r="K1311" s="27" t="s">
        <v>31</v>
      </c>
      <c r="L1311" s="91">
        <v>3</v>
      </c>
      <c r="M1311" s="27">
        <f t="shared" si="53"/>
        <v>390</v>
      </c>
      <c r="O1311" s="24" t="s">
        <v>32</v>
      </c>
    </row>
    <row r="1312" s="276" customFormat="1" customHeight="1" spans="1:44">
      <c r="A1312" s="27">
        <v>1307</v>
      </c>
      <c r="B1312" s="27" t="s">
        <v>23</v>
      </c>
      <c r="C1312" s="27" t="s">
        <v>24</v>
      </c>
      <c r="D1312" s="27" t="s">
        <v>25</v>
      </c>
      <c r="E1312" s="27" t="s">
        <v>26</v>
      </c>
      <c r="F1312" s="91" t="s">
        <v>1245</v>
      </c>
      <c r="G1312" s="91" t="s">
        <v>1360</v>
      </c>
      <c r="H1312" s="91" t="s">
        <v>51</v>
      </c>
      <c r="I1312" s="91">
        <v>2</v>
      </c>
      <c r="J1312" s="91" t="s">
        <v>1247</v>
      </c>
      <c r="K1312" s="27" t="s">
        <v>31</v>
      </c>
      <c r="L1312" s="91">
        <v>2</v>
      </c>
      <c r="M1312" s="27">
        <f>L1312*312</f>
        <v>624</v>
      </c>
      <c r="N1312" s="179"/>
      <c r="O1312" s="24" t="s">
        <v>32</v>
      </c>
      <c r="P1312" s="179"/>
      <c r="Q1312" s="179"/>
      <c r="R1312" s="179"/>
      <c r="S1312" s="179"/>
      <c r="T1312" s="179"/>
      <c r="U1312" s="179"/>
      <c r="V1312" s="179"/>
      <c r="W1312" s="179"/>
      <c r="X1312" s="179"/>
      <c r="Y1312" s="179"/>
      <c r="Z1312" s="179"/>
      <c r="AA1312" s="179"/>
      <c r="AB1312" s="179"/>
      <c r="AC1312" s="179"/>
      <c r="AD1312" s="179"/>
      <c r="AE1312" s="179"/>
      <c r="AF1312" s="179"/>
      <c r="AG1312" s="179"/>
      <c r="AH1312" s="179"/>
      <c r="AI1312" s="179"/>
      <c r="AJ1312" s="179"/>
      <c r="AK1312" s="179"/>
      <c r="AL1312" s="179"/>
      <c r="AM1312" s="179"/>
      <c r="AN1312" s="179"/>
      <c r="AO1312" s="179"/>
      <c r="AP1312" s="179"/>
      <c r="AQ1312" s="179"/>
      <c r="AR1312" s="179"/>
    </row>
    <row r="1313" s="276" customFormat="1" customHeight="1" spans="1:44">
      <c r="A1313" s="27">
        <v>1308</v>
      </c>
      <c r="B1313" s="27" t="s">
        <v>23</v>
      </c>
      <c r="C1313" s="27" t="s">
        <v>24</v>
      </c>
      <c r="D1313" s="27" t="s">
        <v>25</v>
      </c>
      <c r="E1313" s="27" t="s">
        <v>26</v>
      </c>
      <c r="F1313" s="91" t="s">
        <v>1245</v>
      </c>
      <c r="G1313" s="91" t="s">
        <v>1361</v>
      </c>
      <c r="H1313" s="91" t="s">
        <v>194</v>
      </c>
      <c r="I1313" s="91">
        <v>3</v>
      </c>
      <c r="J1313" s="91" t="s">
        <v>1247</v>
      </c>
      <c r="K1313" s="27" t="s">
        <v>31</v>
      </c>
      <c r="L1313" s="91">
        <v>3</v>
      </c>
      <c r="M1313" s="27">
        <f t="shared" ref="M1313:M1344" si="54">L1313*130</f>
        <v>390</v>
      </c>
      <c r="N1313" s="179"/>
      <c r="O1313" s="24" t="s">
        <v>32</v>
      </c>
      <c r="P1313" s="179"/>
      <c r="Q1313" s="179"/>
      <c r="R1313" s="179"/>
      <c r="S1313" s="179"/>
      <c r="T1313" s="179"/>
      <c r="U1313" s="179"/>
      <c r="V1313" s="179"/>
      <c r="W1313" s="179"/>
      <c r="X1313" s="179"/>
      <c r="Y1313" s="179"/>
      <c r="Z1313" s="179"/>
      <c r="AA1313" s="179"/>
      <c r="AB1313" s="179"/>
      <c r="AC1313" s="179"/>
      <c r="AD1313" s="179"/>
      <c r="AE1313" s="179"/>
      <c r="AF1313" s="179"/>
      <c r="AG1313" s="179"/>
      <c r="AH1313" s="179"/>
      <c r="AI1313" s="179"/>
      <c r="AJ1313" s="179"/>
      <c r="AK1313" s="179"/>
      <c r="AL1313" s="179"/>
      <c r="AM1313" s="179"/>
      <c r="AN1313" s="179"/>
      <c r="AO1313" s="179"/>
      <c r="AP1313" s="179"/>
      <c r="AQ1313" s="179"/>
      <c r="AR1313" s="179"/>
    </row>
    <row r="1314" s="276" customFormat="1" customHeight="1" spans="1:44">
      <c r="A1314" s="27">
        <v>1309</v>
      </c>
      <c r="B1314" s="27" t="s">
        <v>23</v>
      </c>
      <c r="C1314" s="27" t="s">
        <v>24</v>
      </c>
      <c r="D1314" s="27" t="s">
        <v>25</v>
      </c>
      <c r="E1314" s="27" t="s">
        <v>26</v>
      </c>
      <c r="F1314" s="91" t="s">
        <v>1245</v>
      </c>
      <c r="G1314" s="91" t="s">
        <v>1362</v>
      </c>
      <c r="H1314" s="91" t="s">
        <v>194</v>
      </c>
      <c r="I1314" s="91">
        <v>4</v>
      </c>
      <c r="J1314" s="91" t="s">
        <v>1247</v>
      </c>
      <c r="K1314" s="27" t="s">
        <v>31</v>
      </c>
      <c r="L1314" s="91">
        <v>4</v>
      </c>
      <c r="M1314" s="27">
        <f t="shared" si="54"/>
        <v>520</v>
      </c>
      <c r="N1314" s="179"/>
      <c r="O1314" s="24" t="s">
        <v>32</v>
      </c>
      <c r="P1314" s="179"/>
      <c r="Q1314" s="179"/>
      <c r="R1314" s="179"/>
      <c r="S1314" s="179"/>
      <c r="T1314" s="179"/>
      <c r="U1314" s="179"/>
      <c r="V1314" s="179"/>
      <c r="W1314" s="179"/>
      <c r="X1314" s="179"/>
      <c r="Y1314" s="179"/>
      <c r="Z1314" s="179"/>
      <c r="AA1314" s="179"/>
      <c r="AB1314" s="179"/>
      <c r="AC1314" s="179"/>
      <c r="AD1314" s="179"/>
      <c r="AE1314" s="179"/>
      <c r="AF1314" s="179"/>
      <c r="AG1314" s="179"/>
      <c r="AH1314" s="179"/>
      <c r="AI1314" s="179"/>
      <c r="AJ1314" s="179"/>
      <c r="AK1314" s="179"/>
      <c r="AL1314" s="179"/>
      <c r="AM1314" s="179"/>
      <c r="AN1314" s="179"/>
      <c r="AO1314" s="179"/>
      <c r="AP1314" s="179"/>
      <c r="AQ1314" s="179"/>
      <c r="AR1314" s="179"/>
    </row>
    <row r="1315" s="276" customFormat="1" customHeight="1" spans="1:44">
      <c r="A1315" s="27">
        <v>1310</v>
      </c>
      <c r="B1315" s="27" t="s">
        <v>23</v>
      </c>
      <c r="C1315" s="27" t="s">
        <v>24</v>
      </c>
      <c r="D1315" s="27" t="s">
        <v>25</v>
      </c>
      <c r="E1315" s="27" t="s">
        <v>26</v>
      </c>
      <c r="F1315" s="91" t="s">
        <v>1245</v>
      </c>
      <c r="G1315" s="91" t="s">
        <v>1363</v>
      </c>
      <c r="H1315" s="91" t="s">
        <v>194</v>
      </c>
      <c r="I1315" s="91">
        <v>7</v>
      </c>
      <c r="J1315" s="91" t="s">
        <v>1247</v>
      </c>
      <c r="K1315" s="27" t="s">
        <v>31</v>
      </c>
      <c r="L1315" s="91">
        <v>7</v>
      </c>
      <c r="M1315" s="27">
        <f t="shared" si="54"/>
        <v>910</v>
      </c>
      <c r="N1315" s="179"/>
      <c r="O1315" s="24" t="s">
        <v>32</v>
      </c>
      <c r="P1315" s="179"/>
      <c r="Q1315" s="179"/>
      <c r="R1315" s="179"/>
      <c r="S1315" s="179"/>
      <c r="T1315" s="179"/>
      <c r="U1315" s="179"/>
      <c r="V1315" s="179"/>
      <c r="W1315" s="179"/>
      <c r="X1315" s="179"/>
      <c r="Y1315" s="179"/>
      <c r="Z1315" s="179"/>
      <c r="AA1315" s="179"/>
      <c r="AB1315" s="179"/>
      <c r="AC1315" s="179"/>
      <c r="AD1315" s="179"/>
      <c r="AE1315" s="179"/>
      <c r="AF1315" s="179"/>
      <c r="AG1315" s="179"/>
      <c r="AH1315" s="179"/>
      <c r="AI1315" s="179"/>
      <c r="AJ1315" s="179"/>
      <c r="AK1315" s="179"/>
      <c r="AL1315" s="179"/>
      <c r="AM1315" s="179"/>
      <c r="AN1315" s="179"/>
      <c r="AO1315" s="179"/>
      <c r="AP1315" s="179"/>
      <c r="AQ1315" s="179"/>
      <c r="AR1315" s="179"/>
    </row>
    <row r="1316" s="276" customFormat="1" customHeight="1" spans="1:44">
      <c r="A1316" s="27">
        <v>1311</v>
      </c>
      <c r="B1316" s="27" t="s">
        <v>23</v>
      </c>
      <c r="C1316" s="27" t="s">
        <v>24</v>
      </c>
      <c r="D1316" s="27" t="s">
        <v>25</v>
      </c>
      <c r="E1316" s="27" t="s">
        <v>26</v>
      </c>
      <c r="F1316" s="91" t="s">
        <v>1245</v>
      </c>
      <c r="G1316" s="91" t="s">
        <v>1364</v>
      </c>
      <c r="H1316" s="91" t="s">
        <v>220</v>
      </c>
      <c r="I1316" s="91">
        <v>2</v>
      </c>
      <c r="J1316" s="91" t="s">
        <v>1247</v>
      </c>
      <c r="K1316" s="27" t="s">
        <v>31</v>
      </c>
      <c r="L1316" s="91">
        <v>2</v>
      </c>
      <c r="M1316" s="27">
        <f t="shared" si="54"/>
        <v>260</v>
      </c>
      <c r="N1316" s="179"/>
      <c r="O1316" s="24" t="s">
        <v>32</v>
      </c>
      <c r="P1316" s="179"/>
      <c r="Q1316" s="179"/>
      <c r="R1316" s="179"/>
      <c r="S1316" s="179"/>
      <c r="T1316" s="179"/>
      <c r="U1316" s="179"/>
      <c r="V1316" s="179"/>
      <c r="W1316" s="179"/>
      <c r="X1316" s="179"/>
      <c r="Y1316" s="179"/>
      <c r="Z1316" s="179"/>
      <c r="AA1316" s="179"/>
      <c r="AB1316" s="179"/>
      <c r="AC1316" s="179"/>
      <c r="AD1316" s="179"/>
      <c r="AE1316" s="179"/>
      <c r="AF1316" s="179"/>
      <c r="AG1316" s="179"/>
      <c r="AH1316" s="179"/>
      <c r="AI1316" s="179"/>
      <c r="AJ1316" s="179"/>
      <c r="AK1316" s="179"/>
      <c r="AL1316" s="179"/>
      <c r="AM1316" s="179"/>
      <c r="AN1316" s="179"/>
      <c r="AO1316" s="179"/>
      <c r="AP1316" s="179"/>
      <c r="AQ1316" s="179"/>
      <c r="AR1316" s="179"/>
    </row>
    <row r="1317" s="276" customFormat="1" customHeight="1" spans="1:44">
      <c r="A1317" s="27">
        <v>1312</v>
      </c>
      <c r="B1317" s="27" t="s">
        <v>23</v>
      </c>
      <c r="C1317" s="27" t="s">
        <v>24</v>
      </c>
      <c r="D1317" s="27" t="s">
        <v>25</v>
      </c>
      <c r="E1317" s="27" t="s">
        <v>26</v>
      </c>
      <c r="F1317" s="91" t="s">
        <v>1245</v>
      </c>
      <c r="G1317" s="91" t="s">
        <v>1365</v>
      </c>
      <c r="H1317" s="91" t="s">
        <v>220</v>
      </c>
      <c r="I1317" s="91">
        <v>2</v>
      </c>
      <c r="J1317" s="91" t="s">
        <v>1247</v>
      </c>
      <c r="K1317" s="27" t="s">
        <v>31</v>
      </c>
      <c r="L1317" s="91">
        <v>2</v>
      </c>
      <c r="M1317" s="27">
        <f t="shared" si="54"/>
        <v>260</v>
      </c>
      <c r="N1317" s="179"/>
      <c r="O1317" s="24" t="s">
        <v>32</v>
      </c>
      <c r="P1317" s="179"/>
      <c r="Q1317" s="179"/>
      <c r="R1317" s="179"/>
      <c r="S1317" s="179"/>
      <c r="T1317" s="179"/>
      <c r="U1317" s="179"/>
      <c r="V1317" s="179"/>
      <c r="W1317" s="179"/>
      <c r="X1317" s="179"/>
      <c r="Y1317" s="179"/>
      <c r="Z1317" s="179"/>
      <c r="AA1317" s="179"/>
      <c r="AB1317" s="179"/>
      <c r="AC1317" s="179"/>
      <c r="AD1317" s="179"/>
      <c r="AE1317" s="179"/>
      <c r="AF1317" s="179"/>
      <c r="AG1317" s="179"/>
      <c r="AH1317" s="179"/>
      <c r="AI1317" s="179"/>
      <c r="AJ1317" s="179"/>
      <c r="AK1317" s="179"/>
      <c r="AL1317" s="179"/>
      <c r="AM1317" s="179"/>
      <c r="AN1317" s="179"/>
      <c r="AO1317" s="179"/>
      <c r="AP1317" s="179"/>
      <c r="AQ1317" s="179"/>
      <c r="AR1317" s="179"/>
    </row>
    <row r="1318" s="276" customFormat="1" customHeight="1" spans="1:44">
      <c r="A1318" s="27">
        <v>1313</v>
      </c>
      <c r="B1318" s="27" t="s">
        <v>23</v>
      </c>
      <c r="C1318" s="27" t="s">
        <v>24</v>
      </c>
      <c r="D1318" s="27" t="s">
        <v>25</v>
      </c>
      <c r="E1318" s="27" t="s">
        <v>26</v>
      </c>
      <c r="F1318" s="91" t="s">
        <v>1245</v>
      </c>
      <c r="G1318" s="91" t="s">
        <v>1366</v>
      </c>
      <c r="H1318" s="91" t="s">
        <v>194</v>
      </c>
      <c r="I1318" s="91">
        <v>4</v>
      </c>
      <c r="J1318" s="91" t="s">
        <v>1247</v>
      </c>
      <c r="K1318" s="27" t="s">
        <v>31</v>
      </c>
      <c r="L1318" s="91">
        <v>4</v>
      </c>
      <c r="M1318" s="27">
        <f t="shared" si="54"/>
        <v>520</v>
      </c>
      <c r="N1318" s="179"/>
      <c r="O1318" s="24" t="s">
        <v>32</v>
      </c>
      <c r="P1318" s="179"/>
      <c r="Q1318" s="179"/>
      <c r="R1318" s="179"/>
      <c r="S1318" s="179"/>
      <c r="T1318" s="179"/>
      <c r="U1318" s="179"/>
      <c r="V1318" s="179"/>
      <c r="W1318" s="179"/>
      <c r="X1318" s="179"/>
      <c r="Y1318" s="179"/>
      <c r="Z1318" s="179"/>
      <c r="AA1318" s="179"/>
      <c r="AB1318" s="179"/>
      <c r="AC1318" s="179"/>
      <c r="AD1318" s="179"/>
      <c r="AE1318" s="179"/>
      <c r="AF1318" s="179"/>
      <c r="AG1318" s="179"/>
      <c r="AH1318" s="179"/>
      <c r="AI1318" s="179"/>
      <c r="AJ1318" s="179"/>
      <c r="AK1318" s="179"/>
      <c r="AL1318" s="179"/>
      <c r="AM1318" s="179"/>
      <c r="AN1318" s="179"/>
      <c r="AO1318" s="179"/>
      <c r="AP1318" s="179"/>
      <c r="AQ1318" s="179"/>
      <c r="AR1318" s="179"/>
    </row>
    <row r="1319" s="276" customFormat="1" customHeight="1" spans="1:44">
      <c r="A1319" s="27">
        <v>1314</v>
      </c>
      <c r="B1319" s="27" t="s">
        <v>23</v>
      </c>
      <c r="C1319" s="27" t="s">
        <v>24</v>
      </c>
      <c r="D1319" s="27" t="s">
        <v>25</v>
      </c>
      <c r="E1319" s="27" t="s">
        <v>26</v>
      </c>
      <c r="F1319" s="91" t="s">
        <v>1245</v>
      </c>
      <c r="G1319" s="91" t="s">
        <v>1367</v>
      </c>
      <c r="H1319" s="91" t="s">
        <v>194</v>
      </c>
      <c r="I1319" s="91">
        <v>6</v>
      </c>
      <c r="J1319" s="91" t="s">
        <v>1247</v>
      </c>
      <c r="K1319" s="27" t="s">
        <v>31</v>
      </c>
      <c r="L1319" s="91">
        <v>6</v>
      </c>
      <c r="M1319" s="27">
        <f t="shared" si="54"/>
        <v>780</v>
      </c>
      <c r="N1319" s="179"/>
      <c r="O1319" s="24" t="s">
        <v>32</v>
      </c>
      <c r="P1319" s="179"/>
      <c r="Q1319" s="179"/>
      <c r="R1319" s="179"/>
      <c r="S1319" s="179"/>
      <c r="T1319" s="179"/>
      <c r="U1319" s="179"/>
      <c r="V1319" s="179"/>
      <c r="W1319" s="179"/>
      <c r="X1319" s="179"/>
      <c r="Y1319" s="179"/>
      <c r="Z1319" s="179"/>
      <c r="AA1319" s="179"/>
      <c r="AB1319" s="179"/>
      <c r="AC1319" s="179"/>
      <c r="AD1319" s="179"/>
      <c r="AE1319" s="179"/>
      <c r="AF1319" s="179"/>
      <c r="AG1319" s="179"/>
      <c r="AH1319" s="179"/>
      <c r="AI1319" s="179"/>
      <c r="AJ1319" s="179"/>
      <c r="AK1319" s="179"/>
      <c r="AL1319" s="179"/>
      <c r="AM1319" s="179"/>
      <c r="AN1319" s="179"/>
      <c r="AO1319" s="179"/>
      <c r="AP1319" s="179"/>
      <c r="AQ1319" s="179"/>
      <c r="AR1319" s="179"/>
    </row>
    <row r="1320" s="276" customFormat="1" customHeight="1" spans="1:44">
      <c r="A1320" s="27">
        <v>1315</v>
      </c>
      <c r="B1320" s="27" t="s">
        <v>23</v>
      </c>
      <c r="C1320" s="27" t="s">
        <v>24</v>
      </c>
      <c r="D1320" s="27" t="s">
        <v>25</v>
      </c>
      <c r="E1320" s="27" t="s">
        <v>26</v>
      </c>
      <c r="F1320" s="91" t="s">
        <v>1245</v>
      </c>
      <c r="G1320" s="91" t="s">
        <v>1368</v>
      </c>
      <c r="H1320" s="91" t="s">
        <v>194</v>
      </c>
      <c r="I1320" s="91">
        <v>5</v>
      </c>
      <c r="J1320" s="91" t="s">
        <v>1247</v>
      </c>
      <c r="K1320" s="27" t="s">
        <v>31</v>
      </c>
      <c r="L1320" s="91">
        <v>5</v>
      </c>
      <c r="M1320" s="27">
        <f t="shared" si="54"/>
        <v>650</v>
      </c>
      <c r="N1320" s="179"/>
      <c r="O1320" s="24" t="s">
        <v>32</v>
      </c>
      <c r="P1320" s="179"/>
      <c r="Q1320" s="179"/>
      <c r="R1320" s="179"/>
      <c r="S1320" s="179"/>
      <c r="T1320" s="179"/>
      <c r="U1320" s="179"/>
      <c r="V1320" s="179"/>
      <c r="W1320" s="179"/>
      <c r="X1320" s="179"/>
      <c r="Y1320" s="179"/>
      <c r="Z1320" s="179"/>
      <c r="AA1320" s="179"/>
      <c r="AB1320" s="179"/>
      <c r="AC1320" s="179"/>
      <c r="AD1320" s="179"/>
      <c r="AE1320" s="179"/>
      <c r="AF1320" s="179"/>
      <c r="AG1320" s="179"/>
      <c r="AH1320" s="179"/>
      <c r="AI1320" s="179"/>
      <c r="AJ1320" s="179"/>
      <c r="AK1320" s="179"/>
      <c r="AL1320" s="179"/>
      <c r="AM1320" s="179"/>
      <c r="AN1320" s="179"/>
      <c r="AO1320" s="179"/>
      <c r="AP1320" s="179"/>
      <c r="AQ1320" s="179"/>
      <c r="AR1320" s="179"/>
    </row>
    <row r="1321" s="276" customFormat="1" customHeight="1" spans="1:44">
      <c r="A1321" s="27">
        <v>1316</v>
      </c>
      <c r="B1321" s="27" t="s">
        <v>23</v>
      </c>
      <c r="C1321" s="27" t="s">
        <v>24</v>
      </c>
      <c r="D1321" s="27" t="s">
        <v>25</v>
      </c>
      <c r="E1321" s="27" t="s">
        <v>26</v>
      </c>
      <c r="F1321" s="91" t="s">
        <v>1245</v>
      </c>
      <c r="G1321" s="91" t="s">
        <v>1369</v>
      </c>
      <c r="H1321" s="91" t="s">
        <v>220</v>
      </c>
      <c r="I1321" s="91">
        <v>3</v>
      </c>
      <c r="J1321" s="91" t="s">
        <v>1247</v>
      </c>
      <c r="K1321" s="27" t="s">
        <v>31</v>
      </c>
      <c r="L1321" s="91">
        <v>3</v>
      </c>
      <c r="M1321" s="27">
        <f t="shared" si="54"/>
        <v>390</v>
      </c>
      <c r="N1321" s="179"/>
      <c r="O1321" s="24" t="s">
        <v>32</v>
      </c>
      <c r="P1321" s="179"/>
      <c r="Q1321" s="179"/>
      <c r="R1321" s="179"/>
      <c r="S1321" s="179"/>
      <c r="T1321" s="179"/>
      <c r="U1321" s="179"/>
      <c r="V1321" s="179"/>
      <c r="W1321" s="179"/>
      <c r="X1321" s="179"/>
      <c r="Y1321" s="179"/>
      <c r="Z1321" s="179"/>
      <c r="AA1321" s="179"/>
      <c r="AB1321" s="179"/>
      <c r="AC1321" s="179"/>
      <c r="AD1321" s="179"/>
      <c r="AE1321" s="179"/>
      <c r="AF1321" s="179"/>
      <c r="AG1321" s="179"/>
      <c r="AH1321" s="179"/>
      <c r="AI1321" s="179"/>
      <c r="AJ1321" s="179"/>
      <c r="AK1321" s="179"/>
      <c r="AL1321" s="179"/>
      <c r="AM1321" s="179"/>
      <c r="AN1321" s="179"/>
      <c r="AO1321" s="179"/>
      <c r="AP1321" s="179"/>
      <c r="AQ1321" s="179"/>
      <c r="AR1321" s="179"/>
    </row>
    <row r="1322" s="276" customFormat="1" customHeight="1" spans="1:44">
      <c r="A1322" s="27">
        <v>1317</v>
      </c>
      <c r="B1322" s="27" t="s">
        <v>23</v>
      </c>
      <c r="C1322" s="27" t="s">
        <v>24</v>
      </c>
      <c r="D1322" s="27" t="s">
        <v>25</v>
      </c>
      <c r="E1322" s="27" t="s">
        <v>26</v>
      </c>
      <c r="F1322" s="91" t="s">
        <v>1245</v>
      </c>
      <c r="G1322" s="91" t="s">
        <v>1370</v>
      </c>
      <c r="H1322" s="91" t="s">
        <v>220</v>
      </c>
      <c r="I1322" s="91">
        <v>4</v>
      </c>
      <c r="J1322" s="91" t="s">
        <v>1247</v>
      </c>
      <c r="K1322" s="27" t="s">
        <v>31</v>
      </c>
      <c r="L1322" s="91">
        <v>4</v>
      </c>
      <c r="M1322" s="27">
        <f t="shared" si="54"/>
        <v>520</v>
      </c>
      <c r="N1322" s="179"/>
      <c r="O1322" s="24" t="s">
        <v>32</v>
      </c>
      <c r="P1322" s="179"/>
      <c r="Q1322" s="179"/>
      <c r="R1322" s="179"/>
      <c r="S1322" s="179"/>
      <c r="T1322" s="179"/>
      <c r="U1322" s="179"/>
      <c r="V1322" s="179"/>
      <c r="W1322" s="179"/>
      <c r="X1322" s="179"/>
      <c r="Y1322" s="179"/>
      <c r="Z1322" s="179"/>
      <c r="AA1322" s="179"/>
      <c r="AB1322" s="179"/>
      <c r="AC1322" s="179"/>
      <c r="AD1322" s="179"/>
      <c r="AE1322" s="179"/>
      <c r="AF1322" s="179"/>
      <c r="AG1322" s="179"/>
      <c r="AH1322" s="179"/>
      <c r="AI1322" s="179"/>
      <c r="AJ1322" s="179"/>
      <c r="AK1322" s="179"/>
      <c r="AL1322" s="179"/>
      <c r="AM1322" s="179"/>
      <c r="AN1322" s="179"/>
      <c r="AO1322" s="179"/>
      <c r="AP1322" s="179"/>
      <c r="AQ1322" s="179"/>
      <c r="AR1322" s="179"/>
    </row>
    <row r="1323" s="276" customFormat="1" customHeight="1" spans="1:44">
      <c r="A1323" s="27">
        <v>1318</v>
      </c>
      <c r="B1323" s="27" t="s">
        <v>23</v>
      </c>
      <c r="C1323" s="27" t="s">
        <v>24</v>
      </c>
      <c r="D1323" s="27" t="s">
        <v>25</v>
      </c>
      <c r="E1323" s="27" t="s">
        <v>26</v>
      </c>
      <c r="F1323" s="91" t="s">
        <v>1245</v>
      </c>
      <c r="G1323" s="91" t="s">
        <v>1371</v>
      </c>
      <c r="H1323" s="91" t="s">
        <v>194</v>
      </c>
      <c r="I1323" s="91">
        <v>5</v>
      </c>
      <c r="J1323" s="91" t="s">
        <v>1247</v>
      </c>
      <c r="K1323" s="27" t="s">
        <v>31</v>
      </c>
      <c r="L1323" s="91">
        <v>5</v>
      </c>
      <c r="M1323" s="27">
        <f t="shared" si="54"/>
        <v>650</v>
      </c>
      <c r="N1323" s="179"/>
      <c r="O1323" s="24" t="s">
        <v>32</v>
      </c>
      <c r="P1323" s="179"/>
      <c r="Q1323" s="179"/>
      <c r="R1323" s="179"/>
      <c r="S1323" s="179"/>
      <c r="T1323" s="179"/>
      <c r="U1323" s="179"/>
      <c r="V1323" s="179"/>
      <c r="W1323" s="179"/>
      <c r="X1323" s="179"/>
      <c r="Y1323" s="179"/>
      <c r="Z1323" s="179"/>
      <c r="AA1323" s="179"/>
      <c r="AB1323" s="179"/>
      <c r="AC1323" s="179"/>
      <c r="AD1323" s="179"/>
      <c r="AE1323" s="179"/>
      <c r="AF1323" s="179"/>
      <c r="AG1323" s="179"/>
      <c r="AH1323" s="179"/>
      <c r="AI1323" s="179"/>
      <c r="AJ1323" s="179"/>
      <c r="AK1323" s="179"/>
      <c r="AL1323" s="179"/>
      <c r="AM1323" s="179"/>
      <c r="AN1323" s="179"/>
      <c r="AO1323" s="179"/>
      <c r="AP1323" s="179"/>
      <c r="AQ1323" s="179"/>
      <c r="AR1323" s="179"/>
    </row>
    <row r="1324" s="179" customFormat="1" customHeight="1" spans="1:15">
      <c r="A1324" s="27">
        <v>1319</v>
      </c>
      <c r="B1324" s="27" t="s">
        <v>23</v>
      </c>
      <c r="C1324" s="27" t="s">
        <v>24</v>
      </c>
      <c r="D1324" s="27" t="s">
        <v>25</v>
      </c>
      <c r="E1324" s="27" t="s">
        <v>26</v>
      </c>
      <c r="F1324" s="91" t="s">
        <v>1245</v>
      </c>
      <c r="G1324" s="91" t="s">
        <v>1372</v>
      </c>
      <c r="H1324" s="91" t="s">
        <v>194</v>
      </c>
      <c r="I1324" s="91">
        <v>5</v>
      </c>
      <c r="J1324" s="91" t="s">
        <v>1247</v>
      </c>
      <c r="K1324" s="27" t="s">
        <v>31</v>
      </c>
      <c r="L1324" s="91">
        <v>5</v>
      </c>
      <c r="M1324" s="27">
        <f t="shared" si="54"/>
        <v>650</v>
      </c>
      <c r="O1324" s="24" t="s">
        <v>32</v>
      </c>
    </row>
    <row r="1325" s="179" customFormat="1" customHeight="1" spans="1:15">
      <c r="A1325" s="27">
        <v>1320</v>
      </c>
      <c r="B1325" s="27" t="s">
        <v>23</v>
      </c>
      <c r="C1325" s="27" t="s">
        <v>24</v>
      </c>
      <c r="D1325" s="27" t="s">
        <v>25</v>
      </c>
      <c r="E1325" s="27" t="s">
        <v>26</v>
      </c>
      <c r="F1325" s="91" t="s">
        <v>1245</v>
      </c>
      <c r="G1325" s="91" t="s">
        <v>1373</v>
      </c>
      <c r="H1325" s="91" t="s">
        <v>194</v>
      </c>
      <c r="I1325" s="91">
        <v>5</v>
      </c>
      <c r="J1325" s="91" t="s">
        <v>1247</v>
      </c>
      <c r="K1325" s="27" t="s">
        <v>31</v>
      </c>
      <c r="L1325" s="91">
        <v>5</v>
      </c>
      <c r="M1325" s="27">
        <f t="shared" si="54"/>
        <v>650</v>
      </c>
      <c r="O1325" s="24" t="s">
        <v>32</v>
      </c>
    </row>
    <row r="1326" s="276" customFormat="1" customHeight="1" spans="1:44">
      <c r="A1326" s="27">
        <v>1321</v>
      </c>
      <c r="B1326" s="27" t="s">
        <v>23</v>
      </c>
      <c r="C1326" s="27" t="s">
        <v>24</v>
      </c>
      <c r="D1326" s="27" t="s">
        <v>25</v>
      </c>
      <c r="E1326" s="27" t="s">
        <v>26</v>
      </c>
      <c r="F1326" s="91" t="s">
        <v>1245</v>
      </c>
      <c r="G1326" s="91" t="s">
        <v>1374</v>
      </c>
      <c r="H1326" s="91" t="s">
        <v>194</v>
      </c>
      <c r="I1326" s="91">
        <v>8</v>
      </c>
      <c r="J1326" s="91" t="s">
        <v>1247</v>
      </c>
      <c r="K1326" s="27" t="s">
        <v>31</v>
      </c>
      <c r="L1326" s="91">
        <v>8</v>
      </c>
      <c r="M1326" s="27">
        <f t="shared" si="54"/>
        <v>1040</v>
      </c>
      <c r="N1326" s="179"/>
      <c r="O1326" s="24" t="s">
        <v>32</v>
      </c>
      <c r="P1326" s="179"/>
      <c r="Q1326" s="179"/>
      <c r="R1326" s="179"/>
      <c r="S1326" s="179"/>
      <c r="T1326" s="179"/>
      <c r="U1326" s="179"/>
      <c r="V1326" s="179"/>
      <c r="W1326" s="179"/>
      <c r="X1326" s="179"/>
      <c r="Y1326" s="179"/>
      <c r="Z1326" s="179"/>
      <c r="AA1326" s="179"/>
      <c r="AB1326" s="179"/>
      <c r="AC1326" s="179"/>
      <c r="AD1326" s="179"/>
      <c r="AE1326" s="179"/>
      <c r="AF1326" s="179"/>
      <c r="AG1326" s="179"/>
      <c r="AH1326" s="179"/>
      <c r="AI1326" s="179"/>
      <c r="AJ1326" s="179"/>
      <c r="AK1326" s="179"/>
      <c r="AL1326" s="179"/>
      <c r="AM1326" s="179"/>
      <c r="AN1326" s="179"/>
      <c r="AO1326" s="179"/>
      <c r="AP1326" s="179"/>
      <c r="AQ1326" s="179"/>
      <c r="AR1326" s="179"/>
    </row>
    <row r="1327" s="276" customFormat="1" customHeight="1" spans="1:44">
      <c r="A1327" s="27">
        <v>1322</v>
      </c>
      <c r="B1327" s="27" t="s">
        <v>23</v>
      </c>
      <c r="C1327" s="27" t="s">
        <v>24</v>
      </c>
      <c r="D1327" s="27" t="s">
        <v>25</v>
      </c>
      <c r="E1327" s="27" t="s">
        <v>26</v>
      </c>
      <c r="F1327" s="91" t="s">
        <v>1245</v>
      </c>
      <c r="G1327" s="91" t="s">
        <v>1375</v>
      </c>
      <c r="H1327" s="91" t="s">
        <v>194</v>
      </c>
      <c r="I1327" s="91">
        <v>3</v>
      </c>
      <c r="J1327" s="91" t="s">
        <v>1247</v>
      </c>
      <c r="K1327" s="27" t="s">
        <v>31</v>
      </c>
      <c r="L1327" s="91">
        <v>3</v>
      </c>
      <c r="M1327" s="27">
        <f t="shared" si="54"/>
        <v>390</v>
      </c>
      <c r="N1327" s="179"/>
      <c r="O1327" s="24" t="s">
        <v>32</v>
      </c>
      <c r="P1327" s="179"/>
      <c r="Q1327" s="179"/>
      <c r="R1327" s="179"/>
      <c r="S1327" s="179"/>
      <c r="T1327" s="179"/>
      <c r="U1327" s="179"/>
      <c r="V1327" s="179"/>
      <c r="W1327" s="179"/>
      <c r="X1327" s="179"/>
      <c r="Y1327" s="179"/>
      <c r="Z1327" s="179"/>
      <c r="AA1327" s="179"/>
      <c r="AB1327" s="179"/>
      <c r="AC1327" s="179"/>
      <c r="AD1327" s="179"/>
      <c r="AE1327" s="179"/>
      <c r="AF1327" s="179"/>
      <c r="AG1327" s="179"/>
      <c r="AH1327" s="179"/>
      <c r="AI1327" s="179"/>
      <c r="AJ1327" s="179"/>
      <c r="AK1327" s="179"/>
      <c r="AL1327" s="179"/>
      <c r="AM1327" s="179"/>
      <c r="AN1327" s="179"/>
      <c r="AO1327" s="179"/>
      <c r="AP1327" s="179"/>
      <c r="AQ1327" s="179"/>
      <c r="AR1327" s="179"/>
    </row>
    <row r="1328" s="276" customFormat="1" customHeight="1" spans="1:44">
      <c r="A1328" s="27">
        <v>1323</v>
      </c>
      <c r="B1328" s="27" t="s">
        <v>23</v>
      </c>
      <c r="C1328" s="27" t="s">
        <v>24</v>
      </c>
      <c r="D1328" s="27" t="s">
        <v>25</v>
      </c>
      <c r="E1328" s="27" t="s">
        <v>26</v>
      </c>
      <c r="F1328" s="91" t="s">
        <v>1245</v>
      </c>
      <c r="G1328" s="91" t="s">
        <v>1376</v>
      </c>
      <c r="H1328" s="91" t="s">
        <v>194</v>
      </c>
      <c r="I1328" s="91">
        <v>5</v>
      </c>
      <c r="J1328" s="91" t="s">
        <v>1247</v>
      </c>
      <c r="K1328" s="27" t="s">
        <v>31</v>
      </c>
      <c r="L1328" s="91">
        <v>5</v>
      </c>
      <c r="M1328" s="27">
        <f t="shared" si="54"/>
        <v>650</v>
      </c>
      <c r="N1328" s="179"/>
      <c r="O1328" s="24" t="s">
        <v>32</v>
      </c>
      <c r="P1328" s="179"/>
      <c r="Q1328" s="179"/>
      <c r="R1328" s="179"/>
      <c r="S1328" s="179"/>
      <c r="T1328" s="179"/>
      <c r="U1328" s="179"/>
      <c r="V1328" s="179"/>
      <c r="W1328" s="179"/>
      <c r="X1328" s="179"/>
      <c r="Y1328" s="179"/>
      <c r="Z1328" s="179"/>
      <c r="AA1328" s="179"/>
      <c r="AB1328" s="179"/>
      <c r="AC1328" s="179"/>
      <c r="AD1328" s="179"/>
      <c r="AE1328" s="179"/>
      <c r="AF1328" s="179"/>
      <c r="AG1328" s="179"/>
      <c r="AH1328" s="179"/>
      <c r="AI1328" s="179"/>
      <c r="AJ1328" s="179"/>
      <c r="AK1328" s="179"/>
      <c r="AL1328" s="179"/>
      <c r="AM1328" s="179"/>
      <c r="AN1328" s="179"/>
      <c r="AO1328" s="179"/>
      <c r="AP1328" s="179"/>
      <c r="AQ1328" s="179"/>
      <c r="AR1328" s="179"/>
    </row>
    <row r="1329" s="276" customFormat="1" customHeight="1" spans="1:44">
      <c r="A1329" s="27">
        <v>1324</v>
      </c>
      <c r="B1329" s="27" t="s">
        <v>23</v>
      </c>
      <c r="C1329" s="27" t="s">
        <v>24</v>
      </c>
      <c r="D1329" s="27" t="s">
        <v>25</v>
      </c>
      <c r="E1329" s="27" t="s">
        <v>26</v>
      </c>
      <c r="F1329" s="91" t="s">
        <v>1245</v>
      </c>
      <c r="G1329" s="91" t="s">
        <v>1377</v>
      </c>
      <c r="H1329" s="91" t="s">
        <v>194</v>
      </c>
      <c r="I1329" s="91">
        <v>4</v>
      </c>
      <c r="J1329" s="91" t="s">
        <v>1247</v>
      </c>
      <c r="K1329" s="27" t="s">
        <v>31</v>
      </c>
      <c r="L1329" s="91">
        <v>4</v>
      </c>
      <c r="M1329" s="27">
        <f t="shared" si="54"/>
        <v>520</v>
      </c>
      <c r="N1329" s="179"/>
      <c r="O1329" s="24" t="s">
        <v>32</v>
      </c>
      <c r="P1329" s="179"/>
      <c r="Q1329" s="179"/>
      <c r="R1329" s="179"/>
      <c r="S1329" s="179"/>
      <c r="T1329" s="179"/>
      <c r="U1329" s="179"/>
      <c r="V1329" s="179"/>
      <c r="W1329" s="179"/>
      <c r="X1329" s="179"/>
      <c r="Y1329" s="179"/>
      <c r="Z1329" s="179"/>
      <c r="AA1329" s="179"/>
      <c r="AB1329" s="179"/>
      <c r="AC1329" s="179"/>
      <c r="AD1329" s="179"/>
      <c r="AE1329" s="179"/>
      <c r="AF1329" s="179"/>
      <c r="AG1329" s="179"/>
      <c r="AH1329" s="179"/>
      <c r="AI1329" s="179"/>
      <c r="AJ1329" s="179"/>
      <c r="AK1329" s="179"/>
      <c r="AL1329" s="179"/>
      <c r="AM1329" s="179"/>
      <c r="AN1329" s="179"/>
      <c r="AO1329" s="179"/>
      <c r="AP1329" s="179"/>
      <c r="AQ1329" s="179"/>
      <c r="AR1329" s="179"/>
    </row>
    <row r="1330" s="276" customFormat="1" customHeight="1" spans="1:44">
      <c r="A1330" s="27">
        <v>1325</v>
      </c>
      <c r="B1330" s="27" t="s">
        <v>23</v>
      </c>
      <c r="C1330" s="27" t="s">
        <v>24</v>
      </c>
      <c r="D1330" s="27" t="s">
        <v>25</v>
      </c>
      <c r="E1330" s="27" t="s">
        <v>26</v>
      </c>
      <c r="F1330" s="91" t="s">
        <v>1245</v>
      </c>
      <c r="G1330" s="91" t="s">
        <v>1378</v>
      </c>
      <c r="H1330" s="91" t="s">
        <v>194</v>
      </c>
      <c r="I1330" s="91">
        <v>5</v>
      </c>
      <c r="J1330" s="91" t="s">
        <v>1247</v>
      </c>
      <c r="K1330" s="27" t="s">
        <v>31</v>
      </c>
      <c r="L1330" s="91">
        <v>5</v>
      </c>
      <c r="M1330" s="27">
        <f t="shared" si="54"/>
        <v>650</v>
      </c>
      <c r="N1330" s="179"/>
      <c r="O1330" s="24" t="s">
        <v>32</v>
      </c>
      <c r="P1330" s="179"/>
      <c r="Q1330" s="179"/>
      <c r="R1330" s="179"/>
      <c r="S1330" s="179"/>
      <c r="T1330" s="179"/>
      <c r="U1330" s="179"/>
      <c r="V1330" s="179"/>
      <c r="W1330" s="179"/>
      <c r="X1330" s="179"/>
      <c r="Y1330" s="179"/>
      <c r="Z1330" s="179"/>
      <c r="AA1330" s="179"/>
      <c r="AB1330" s="179"/>
      <c r="AC1330" s="179"/>
      <c r="AD1330" s="179"/>
      <c r="AE1330" s="179"/>
      <c r="AF1330" s="179"/>
      <c r="AG1330" s="179"/>
      <c r="AH1330" s="179"/>
      <c r="AI1330" s="179"/>
      <c r="AJ1330" s="179"/>
      <c r="AK1330" s="179"/>
      <c r="AL1330" s="179"/>
      <c r="AM1330" s="179"/>
      <c r="AN1330" s="179"/>
      <c r="AO1330" s="179"/>
      <c r="AP1330" s="179"/>
      <c r="AQ1330" s="179"/>
      <c r="AR1330" s="179"/>
    </row>
    <row r="1331" s="276" customFormat="1" customHeight="1" spans="1:44">
      <c r="A1331" s="27">
        <v>1326</v>
      </c>
      <c r="B1331" s="27" t="s">
        <v>23</v>
      </c>
      <c r="C1331" s="27" t="s">
        <v>24</v>
      </c>
      <c r="D1331" s="27" t="s">
        <v>25</v>
      </c>
      <c r="E1331" s="27" t="s">
        <v>26</v>
      </c>
      <c r="F1331" s="91" t="s">
        <v>1245</v>
      </c>
      <c r="G1331" s="91" t="s">
        <v>1379</v>
      </c>
      <c r="H1331" s="91" t="s">
        <v>194</v>
      </c>
      <c r="I1331" s="91">
        <v>5</v>
      </c>
      <c r="J1331" s="91" t="s">
        <v>1247</v>
      </c>
      <c r="K1331" s="27" t="s">
        <v>31</v>
      </c>
      <c r="L1331" s="91">
        <v>5</v>
      </c>
      <c r="M1331" s="27">
        <f t="shared" si="54"/>
        <v>650</v>
      </c>
      <c r="N1331" s="179"/>
      <c r="O1331" s="24" t="s">
        <v>32</v>
      </c>
      <c r="P1331" s="179"/>
      <c r="Q1331" s="179"/>
      <c r="R1331" s="179"/>
      <c r="S1331" s="179"/>
      <c r="T1331" s="179"/>
      <c r="U1331" s="179"/>
      <c r="V1331" s="179"/>
      <c r="W1331" s="179"/>
      <c r="X1331" s="179"/>
      <c r="Y1331" s="179"/>
      <c r="Z1331" s="179"/>
      <c r="AA1331" s="179"/>
      <c r="AB1331" s="179"/>
      <c r="AC1331" s="179"/>
      <c r="AD1331" s="179"/>
      <c r="AE1331" s="179"/>
      <c r="AF1331" s="179"/>
      <c r="AG1331" s="179"/>
      <c r="AH1331" s="179"/>
      <c r="AI1331" s="179"/>
      <c r="AJ1331" s="179"/>
      <c r="AK1331" s="179"/>
      <c r="AL1331" s="179"/>
      <c r="AM1331" s="179"/>
      <c r="AN1331" s="179"/>
      <c r="AO1331" s="179"/>
      <c r="AP1331" s="179"/>
      <c r="AQ1331" s="179"/>
      <c r="AR1331" s="179"/>
    </row>
    <row r="1332" s="276" customFormat="1" customHeight="1" spans="1:44">
      <c r="A1332" s="27">
        <v>1327</v>
      </c>
      <c r="B1332" s="27" t="s">
        <v>23</v>
      </c>
      <c r="C1332" s="27" t="s">
        <v>24</v>
      </c>
      <c r="D1332" s="27" t="s">
        <v>25</v>
      </c>
      <c r="E1332" s="27" t="s">
        <v>26</v>
      </c>
      <c r="F1332" s="91" t="s">
        <v>1245</v>
      </c>
      <c r="G1332" s="91" t="s">
        <v>1380</v>
      </c>
      <c r="H1332" s="91" t="s">
        <v>194</v>
      </c>
      <c r="I1332" s="91">
        <v>4</v>
      </c>
      <c r="J1332" s="91" t="s">
        <v>1247</v>
      </c>
      <c r="K1332" s="27" t="s">
        <v>31</v>
      </c>
      <c r="L1332" s="91">
        <v>4</v>
      </c>
      <c r="M1332" s="27">
        <f t="shared" si="54"/>
        <v>520</v>
      </c>
      <c r="N1332" s="179"/>
      <c r="O1332" s="24" t="s">
        <v>32</v>
      </c>
      <c r="P1332" s="179"/>
      <c r="Q1332" s="179"/>
      <c r="R1332" s="179"/>
      <c r="S1332" s="179"/>
      <c r="T1332" s="179"/>
      <c r="U1332" s="179"/>
      <c r="V1332" s="179"/>
      <c r="W1332" s="179"/>
      <c r="X1332" s="179"/>
      <c r="Y1332" s="179"/>
      <c r="Z1332" s="179"/>
      <c r="AA1332" s="179"/>
      <c r="AB1332" s="179"/>
      <c r="AC1332" s="179"/>
      <c r="AD1332" s="179"/>
      <c r="AE1332" s="179"/>
      <c r="AF1332" s="179"/>
      <c r="AG1332" s="179"/>
      <c r="AH1332" s="179"/>
      <c r="AI1332" s="179"/>
      <c r="AJ1332" s="179"/>
      <c r="AK1332" s="179"/>
      <c r="AL1332" s="179"/>
      <c r="AM1332" s="179"/>
      <c r="AN1332" s="179"/>
      <c r="AO1332" s="179"/>
      <c r="AP1332" s="179"/>
      <c r="AQ1332" s="179"/>
      <c r="AR1332" s="179"/>
    </row>
    <row r="1333" s="276" customFormat="1" customHeight="1" spans="1:44">
      <c r="A1333" s="27">
        <v>1328</v>
      </c>
      <c r="B1333" s="27" t="s">
        <v>23</v>
      </c>
      <c r="C1333" s="27" t="s">
        <v>24</v>
      </c>
      <c r="D1333" s="27" t="s">
        <v>25</v>
      </c>
      <c r="E1333" s="27" t="s">
        <v>26</v>
      </c>
      <c r="F1333" s="91" t="s">
        <v>1245</v>
      </c>
      <c r="G1333" s="91" t="s">
        <v>1381</v>
      </c>
      <c r="H1333" s="91" t="s">
        <v>194</v>
      </c>
      <c r="I1333" s="91">
        <v>5</v>
      </c>
      <c r="J1333" s="91" t="s">
        <v>1247</v>
      </c>
      <c r="K1333" s="27" t="s">
        <v>31</v>
      </c>
      <c r="L1333" s="91">
        <v>5</v>
      </c>
      <c r="M1333" s="27">
        <f t="shared" si="54"/>
        <v>650</v>
      </c>
      <c r="N1333" s="179"/>
      <c r="O1333" s="24" t="s">
        <v>32</v>
      </c>
      <c r="P1333" s="179"/>
      <c r="Q1333" s="179"/>
      <c r="R1333" s="179"/>
      <c r="S1333" s="179"/>
      <c r="T1333" s="179"/>
      <c r="U1333" s="179"/>
      <c r="V1333" s="179"/>
      <c r="W1333" s="179"/>
      <c r="X1333" s="179"/>
      <c r="Y1333" s="179"/>
      <c r="Z1333" s="179"/>
      <c r="AA1333" s="179"/>
      <c r="AB1333" s="179"/>
      <c r="AC1333" s="179"/>
      <c r="AD1333" s="179"/>
      <c r="AE1333" s="179"/>
      <c r="AF1333" s="179"/>
      <c r="AG1333" s="179"/>
      <c r="AH1333" s="179"/>
      <c r="AI1333" s="179"/>
      <c r="AJ1333" s="179"/>
      <c r="AK1333" s="179"/>
      <c r="AL1333" s="179"/>
      <c r="AM1333" s="179"/>
      <c r="AN1333" s="179"/>
      <c r="AO1333" s="179"/>
      <c r="AP1333" s="179"/>
      <c r="AQ1333" s="179"/>
      <c r="AR1333" s="179"/>
    </row>
    <row r="1334" s="276" customFormat="1" customHeight="1" spans="1:44">
      <c r="A1334" s="27">
        <v>1329</v>
      </c>
      <c r="B1334" s="27" t="s">
        <v>23</v>
      </c>
      <c r="C1334" s="27" t="s">
        <v>24</v>
      </c>
      <c r="D1334" s="27" t="s">
        <v>25</v>
      </c>
      <c r="E1334" s="27" t="s">
        <v>26</v>
      </c>
      <c r="F1334" s="91" t="s">
        <v>1245</v>
      </c>
      <c r="G1334" s="91" t="s">
        <v>1382</v>
      </c>
      <c r="H1334" s="91" t="s">
        <v>194</v>
      </c>
      <c r="I1334" s="91">
        <v>5</v>
      </c>
      <c r="J1334" s="91" t="s">
        <v>1247</v>
      </c>
      <c r="K1334" s="27" t="s">
        <v>31</v>
      </c>
      <c r="L1334" s="91">
        <v>5</v>
      </c>
      <c r="M1334" s="27">
        <f t="shared" si="54"/>
        <v>650</v>
      </c>
      <c r="N1334" s="179"/>
      <c r="O1334" s="24" t="s">
        <v>32</v>
      </c>
      <c r="P1334" s="179"/>
      <c r="Q1334" s="179"/>
      <c r="R1334" s="179"/>
      <c r="S1334" s="179"/>
      <c r="T1334" s="179"/>
      <c r="U1334" s="179"/>
      <c r="V1334" s="179"/>
      <c r="W1334" s="179"/>
      <c r="X1334" s="179"/>
      <c r="Y1334" s="179"/>
      <c r="Z1334" s="179"/>
      <c r="AA1334" s="179"/>
      <c r="AB1334" s="179"/>
      <c r="AC1334" s="179"/>
      <c r="AD1334" s="179"/>
      <c r="AE1334" s="179"/>
      <c r="AF1334" s="179"/>
      <c r="AG1334" s="179"/>
      <c r="AH1334" s="179"/>
      <c r="AI1334" s="179"/>
      <c r="AJ1334" s="179"/>
      <c r="AK1334" s="179"/>
      <c r="AL1334" s="179"/>
      <c r="AM1334" s="179"/>
      <c r="AN1334" s="179"/>
      <c r="AO1334" s="179"/>
      <c r="AP1334" s="179"/>
      <c r="AQ1334" s="179"/>
      <c r="AR1334" s="179"/>
    </row>
    <row r="1335" s="276" customFormat="1" customHeight="1" spans="1:44">
      <c r="A1335" s="27">
        <v>1330</v>
      </c>
      <c r="B1335" s="27" t="s">
        <v>23</v>
      </c>
      <c r="C1335" s="27" t="s">
        <v>24</v>
      </c>
      <c r="D1335" s="27" t="s">
        <v>25</v>
      </c>
      <c r="E1335" s="27" t="s">
        <v>26</v>
      </c>
      <c r="F1335" s="91" t="s">
        <v>1245</v>
      </c>
      <c r="G1335" s="91" t="s">
        <v>1383</v>
      </c>
      <c r="H1335" s="91" t="s">
        <v>194</v>
      </c>
      <c r="I1335" s="91">
        <v>6</v>
      </c>
      <c r="J1335" s="91" t="s">
        <v>1247</v>
      </c>
      <c r="K1335" s="27" t="s">
        <v>31</v>
      </c>
      <c r="L1335" s="91">
        <v>6</v>
      </c>
      <c r="M1335" s="27">
        <f t="shared" si="54"/>
        <v>780</v>
      </c>
      <c r="N1335" s="179"/>
      <c r="O1335" s="24" t="s">
        <v>32</v>
      </c>
      <c r="P1335" s="179"/>
      <c r="Q1335" s="179"/>
      <c r="R1335" s="179"/>
      <c r="S1335" s="179"/>
      <c r="T1335" s="179"/>
      <c r="U1335" s="179"/>
      <c r="V1335" s="179"/>
      <c r="W1335" s="179"/>
      <c r="X1335" s="179"/>
      <c r="Y1335" s="179"/>
      <c r="Z1335" s="179"/>
      <c r="AA1335" s="179"/>
      <c r="AB1335" s="179"/>
      <c r="AC1335" s="179"/>
      <c r="AD1335" s="179"/>
      <c r="AE1335" s="179"/>
      <c r="AF1335" s="179"/>
      <c r="AG1335" s="179"/>
      <c r="AH1335" s="179"/>
      <c r="AI1335" s="179"/>
      <c r="AJ1335" s="179"/>
      <c r="AK1335" s="179"/>
      <c r="AL1335" s="179"/>
      <c r="AM1335" s="179"/>
      <c r="AN1335" s="179"/>
      <c r="AO1335" s="179"/>
      <c r="AP1335" s="179"/>
      <c r="AQ1335" s="179"/>
      <c r="AR1335" s="179"/>
    </row>
    <row r="1336" s="276" customFormat="1" customHeight="1" spans="1:44">
      <c r="A1336" s="27">
        <v>1331</v>
      </c>
      <c r="B1336" s="27" t="s">
        <v>23</v>
      </c>
      <c r="C1336" s="27" t="s">
        <v>24</v>
      </c>
      <c r="D1336" s="27" t="s">
        <v>25</v>
      </c>
      <c r="E1336" s="27" t="s">
        <v>26</v>
      </c>
      <c r="F1336" s="91" t="s">
        <v>1245</v>
      </c>
      <c r="G1336" s="91" t="s">
        <v>1384</v>
      </c>
      <c r="H1336" s="91" t="s">
        <v>194</v>
      </c>
      <c r="I1336" s="91">
        <v>5</v>
      </c>
      <c r="J1336" s="91" t="s">
        <v>1247</v>
      </c>
      <c r="K1336" s="27" t="s">
        <v>31</v>
      </c>
      <c r="L1336" s="91">
        <v>5</v>
      </c>
      <c r="M1336" s="27">
        <f t="shared" si="54"/>
        <v>650</v>
      </c>
      <c r="N1336" s="179"/>
      <c r="O1336" s="24" t="s">
        <v>32</v>
      </c>
      <c r="P1336" s="179"/>
      <c r="Q1336" s="179"/>
      <c r="R1336" s="179"/>
      <c r="S1336" s="179"/>
      <c r="T1336" s="179"/>
      <c r="U1336" s="179"/>
      <c r="V1336" s="179"/>
      <c r="W1336" s="179"/>
      <c r="X1336" s="179"/>
      <c r="Y1336" s="179"/>
      <c r="Z1336" s="179"/>
      <c r="AA1336" s="179"/>
      <c r="AB1336" s="179"/>
      <c r="AC1336" s="179"/>
      <c r="AD1336" s="179"/>
      <c r="AE1336" s="179"/>
      <c r="AF1336" s="179"/>
      <c r="AG1336" s="179"/>
      <c r="AH1336" s="179"/>
      <c r="AI1336" s="179"/>
      <c r="AJ1336" s="179"/>
      <c r="AK1336" s="179"/>
      <c r="AL1336" s="179"/>
      <c r="AM1336" s="179"/>
      <c r="AN1336" s="179"/>
      <c r="AO1336" s="179"/>
      <c r="AP1336" s="179"/>
      <c r="AQ1336" s="179"/>
      <c r="AR1336" s="179"/>
    </row>
    <row r="1337" s="179" customFormat="1" customHeight="1" spans="1:15">
      <c r="A1337" s="27">
        <v>1332</v>
      </c>
      <c r="B1337" s="27" t="s">
        <v>23</v>
      </c>
      <c r="C1337" s="27" t="s">
        <v>24</v>
      </c>
      <c r="D1337" s="27" t="s">
        <v>25</v>
      </c>
      <c r="E1337" s="27" t="s">
        <v>26</v>
      </c>
      <c r="F1337" s="91" t="s">
        <v>1245</v>
      </c>
      <c r="G1337" s="91" t="s">
        <v>1385</v>
      </c>
      <c r="H1337" s="91" t="s">
        <v>194</v>
      </c>
      <c r="I1337" s="91">
        <v>1</v>
      </c>
      <c r="J1337" s="91" t="s">
        <v>1247</v>
      </c>
      <c r="K1337" s="27" t="s">
        <v>31</v>
      </c>
      <c r="L1337" s="91">
        <v>1</v>
      </c>
      <c r="M1337" s="27">
        <f t="shared" si="54"/>
        <v>130</v>
      </c>
      <c r="O1337" s="24" t="s">
        <v>32</v>
      </c>
    </row>
    <row r="1338" s="276" customFormat="1" customHeight="1" spans="1:44">
      <c r="A1338" s="27">
        <v>1333</v>
      </c>
      <c r="B1338" s="27" t="s">
        <v>23</v>
      </c>
      <c r="C1338" s="27" t="s">
        <v>24</v>
      </c>
      <c r="D1338" s="27" t="s">
        <v>25</v>
      </c>
      <c r="E1338" s="27" t="s">
        <v>26</v>
      </c>
      <c r="F1338" s="91" t="s">
        <v>1245</v>
      </c>
      <c r="G1338" s="91" t="s">
        <v>1386</v>
      </c>
      <c r="H1338" s="91" t="s">
        <v>194</v>
      </c>
      <c r="I1338" s="91">
        <v>3</v>
      </c>
      <c r="J1338" s="91" t="s">
        <v>1247</v>
      </c>
      <c r="K1338" s="27" t="s">
        <v>31</v>
      </c>
      <c r="L1338" s="91">
        <v>3</v>
      </c>
      <c r="M1338" s="27">
        <f t="shared" si="54"/>
        <v>390</v>
      </c>
      <c r="N1338" s="179"/>
      <c r="O1338" s="24" t="s">
        <v>32</v>
      </c>
      <c r="P1338" s="179"/>
      <c r="Q1338" s="179"/>
      <c r="R1338" s="179"/>
      <c r="S1338" s="179"/>
      <c r="T1338" s="179"/>
      <c r="U1338" s="179"/>
      <c r="V1338" s="179"/>
      <c r="W1338" s="179"/>
      <c r="X1338" s="179"/>
      <c r="Y1338" s="179"/>
      <c r="Z1338" s="179"/>
      <c r="AA1338" s="179"/>
      <c r="AB1338" s="179"/>
      <c r="AC1338" s="179"/>
      <c r="AD1338" s="179"/>
      <c r="AE1338" s="179"/>
      <c r="AF1338" s="179"/>
      <c r="AG1338" s="179"/>
      <c r="AH1338" s="179"/>
      <c r="AI1338" s="179"/>
      <c r="AJ1338" s="179"/>
      <c r="AK1338" s="179"/>
      <c r="AL1338" s="179"/>
      <c r="AM1338" s="179"/>
      <c r="AN1338" s="179"/>
      <c r="AO1338" s="179"/>
      <c r="AP1338" s="179"/>
      <c r="AQ1338" s="179"/>
      <c r="AR1338" s="179"/>
    </row>
    <row r="1339" s="276" customFormat="1" customHeight="1" spans="1:44">
      <c r="A1339" s="27">
        <v>1334</v>
      </c>
      <c r="B1339" s="27" t="s">
        <v>23</v>
      </c>
      <c r="C1339" s="27" t="s">
        <v>24</v>
      </c>
      <c r="D1339" s="27" t="s">
        <v>25</v>
      </c>
      <c r="E1339" s="27" t="s">
        <v>26</v>
      </c>
      <c r="F1339" s="91" t="s">
        <v>1245</v>
      </c>
      <c r="G1339" s="91" t="s">
        <v>1387</v>
      </c>
      <c r="H1339" s="91" t="s">
        <v>194</v>
      </c>
      <c r="I1339" s="91">
        <v>6</v>
      </c>
      <c r="J1339" s="91" t="s">
        <v>1247</v>
      </c>
      <c r="K1339" s="27" t="s">
        <v>31</v>
      </c>
      <c r="L1339" s="91">
        <v>6</v>
      </c>
      <c r="M1339" s="27">
        <f t="shared" si="54"/>
        <v>780</v>
      </c>
      <c r="N1339" s="179"/>
      <c r="O1339" s="24" t="s">
        <v>32</v>
      </c>
      <c r="P1339" s="179"/>
      <c r="Q1339" s="179"/>
      <c r="R1339" s="179"/>
      <c r="S1339" s="179"/>
      <c r="T1339" s="179"/>
      <c r="U1339" s="179"/>
      <c r="V1339" s="179"/>
      <c r="W1339" s="179"/>
      <c r="X1339" s="179"/>
      <c r="Y1339" s="179"/>
      <c r="Z1339" s="179"/>
      <c r="AA1339" s="179"/>
      <c r="AB1339" s="179"/>
      <c r="AC1339" s="179"/>
      <c r="AD1339" s="179"/>
      <c r="AE1339" s="179"/>
      <c r="AF1339" s="179"/>
      <c r="AG1339" s="179"/>
      <c r="AH1339" s="179"/>
      <c r="AI1339" s="179"/>
      <c r="AJ1339" s="179"/>
      <c r="AK1339" s="179"/>
      <c r="AL1339" s="179"/>
      <c r="AM1339" s="179"/>
      <c r="AN1339" s="179"/>
      <c r="AO1339" s="179"/>
      <c r="AP1339" s="179"/>
      <c r="AQ1339" s="179"/>
      <c r="AR1339" s="179"/>
    </row>
    <row r="1340" s="276" customFormat="1" customHeight="1" spans="1:44">
      <c r="A1340" s="27">
        <v>1335</v>
      </c>
      <c r="B1340" s="27" t="s">
        <v>23</v>
      </c>
      <c r="C1340" s="27" t="s">
        <v>24</v>
      </c>
      <c r="D1340" s="27" t="s">
        <v>25</v>
      </c>
      <c r="E1340" s="27" t="s">
        <v>26</v>
      </c>
      <c r="F1340" s="91" t="s">
        <v>1245</v>
      </c>
      <c r="G1340" s="91" t="s">
        <v>1388</v>
      </c>
      <c r="H1340" s="91" t="s">
        <v>194</v>
      </c>
      <c r="I1340" s="91">
        <v>6</v>
      </c>
      <c r="J1340" s="91" t="s">
        <v>1247</v>
      </c>
      <c r="K1340" s="27" t="s">
        <v>31</v>
      </c>
      <c r="L1340" s="91">
        <v>6</v>
      </c>
      <c r="M1340" s="27">
        <f t="shared" si="54"/>
        <v>780</v>
      </c>
      <c r="N1340" s="179"/>
      <c r="O1340" s="24" t="s">
        <v>32</v>
      </c>
      <c r="P1340" s="179"/>
      <c r="Q1340" s="179"/>
      <c r="R1340" s="179"/>
      <c r="S1340" s="179"/>
      <c r="T1340" s="179"/>
      <c r="U1340" s="179"/>
      <c r="V1340" s="179"/>
      <c r="W1340" s="179"/>
      <c r="X1340" s="179"/>
      <c r="Y1340" s="179"/>
      <c r="Z1340" s="179"/>
      <c r="AA1340" s="179"/>
      <c r="AB1340" s="179"/>
      <c r="AC1340" s="179"/>
      <c r="AD1340" s="179"/>
      <c r="AE1340" s="179"/>
      <c r="AF1340" s="179"/>
      <c r="AG1340" s="179"/>
      <c r="AH1340" s="179"/>
      <c r="AI1340" s="179"/>
      <c r="AJ1340" s="179"/>
      <c r="AK1340" s="179"/>
      <c r="AL1340" s="179"/>
      <c r="AM1340" s="179"/>
      <c r="AN1340" s="179"/>
      <c r="AO1340" s="179"/>
      <c r="AP1340" s="179"/>
      <c r="AQ1340" s="179"/>
      <c r="AR1340" s="179"/>
    </row>
    <row r="1341" s="179" customFormat="1" customHeight="1" spans="1:15">
      <c r="A1341" s="27">
        <v>1336</v>
      </c>
      <c r="B1341" s="27" t="s">
        <v>23</v>
      </c>
      <c r="C1341" s="27" t="s">
        <v>24</v>
      </c>
      <c r="D1341" s="27" t="s">
        <v>25</v>
      </c>
      <c r="E1341" s="27" t="s">
        <v>26</v>
      </c>
      <c r="F1341" s="91" t="s">
        <v>1245</v>
      </c>
      <c r="G1341" s="91" t="s">
        <v>1389</v>
      </c>
      <c r="H1341" s="91" t="s">
        <v>194</v>
      </c>
      <c r="I1341" s="91">
        <v>3</v>
      </c>
      <c r="J1341" s="91" t="s">
        <v>1247</v>
      </c>
      <c r="K1341" s="27" t="s">
        <v>31</v>
      </c>
      <c r="L1341" s="91">
        <v>3</v>
      </c>
      <c r="M1341" s="27">
        <f t="shared" si="54"/>
        <v>390</v>
      </c>
      <c r="O1341" s="24" t="s">
        <v>32</v>
      </c>
    </row>
    <row r="1342" s="179" customFormat="1" customHeight="1" spans="1:15">
      <c r="A1342" s="27">
        <v>1337</v>
      </c>
      <c r="B1342" s="27" t="s">
        <v>23</v>
      </c>
      <c r="C1342" s="27" t="s">
        <v>24</v>
      </c>
      <c r="D1342" s="27" t="s">
        <v>25</v>
      </c>
      <c r="E1342" s="27" t="s">
        <v>26</v>
      </c>
      <c r="F1342" s="91" t="s">
        <v>1245</v>
      </c>
      <c r="G1342" s="91" t="s">
        <v>1390</v>
      </c>
      <c r="H1342" s="91" t="s">
        <v>194</v>
      </c>
      <c r="I1342" s="91">
        <v>4</v>
      </c>
      <c r="J1342" s="91" t="s">
        <v>1247</v>
      </c>
      <c r="K1342" s="27" t="s">
        <v>31</v>
      </c>
      <c r="L1342" s="91">
        <v>4</v>
      </c>
      <c r="M1342" s="27">
        <f t="shared" si="54"/>
        <v>520</v>
      </c>
      <c r="O1342" s="24" t="s">
        <v>32</v>
      </c>
    </row>
    <row r="1343" s="276" customFormat="1" customHeight="1" spans="1:44">
      <c r="A1343" s="27">
        <v>1338</v>
      </c>
      <c r="B1343" s="27" t="s">
        <v>23</v>
      </c>
      <c r="C1343" s="27" t="s">
        <v>24</v>
      </c>
      <c r="D1343" s="27" t="s">
        <v>25</v>
      </c>
      <c r="E1343" s="27" t="s">
        <v>26</v>
      </c>
      <c r="F1343" s="91" t="s">
        <v>1245</v>
      </c>
      <c r="G1343" s="91" t="s">
        <v>1391</v>
      </c>
      <c r="H1343" s="91" t="s">
        <v>194</v>
      </c>
      <c r="I1343" s="91">
        <v>4</v>
      </c>
      <c r="J1343" s="91" t="s">
        <v>1247</v>
      </c>
      <c r="K1343" s="27" t="s">
        <v>31</v>
      </c>
      <c r="L1343" s="91">
        <v>4</v>
      </c>
      <c r="M1343" s="27">
        <f t="shared" si="54"/>
        <v>520</v>
      </c>
      <c r="N1343" s="179"/>
      <c r="O1343" s="24" t="s">
        <v>32</v>
      </c>
      <c r="P1343" s="179"/>
      <c r="Q1343" s="179"/>
      <c r="R1343" s="179"/>
      <c r="S1343" s="179"/>
      <c r="T1343" s="179"/>
      <c r="U1343" s="179"/>
      <c r="V1343" s="179"/>
      <c r="W1343" s="179"/>
      <c r="X1343" s="179"/>
      <c r="Y1343" s="179"/>
      <c r="Z1343" s="179"/>
      <c r="AA1343" s="179"/>
      <c r="AB1343" s="179"/>
      <c r="AC1343" s="179"/>
      <c r="AD1343" s="179"/>
      <c r="AE1343" s="179"/>
      <c r="AF1343" s="179"/>
      <c r="AG1343" s="179"/>
      <c r="AH1343" s="179"/>
      <c r="AI1343" s="179"/>
      <c r="AJ1343" s="179"/>
      <c r="AK1343" s="179"/>
      <c r="AL1343" s="179"/>
      <c r="AM1343" s="179"/>
      <c r="AN1343" s="179"/>
      <c r="AO1343" s="179"/>
      <c r="AP1343" s="179"/>
      <c r="AQ1343" s="179"/>
      <c r="AR1343" s="179"/>
    </row>
    <row r="1344" s="276" customFormat="1" customHeight="1" spans="1:44">
      <c r="A1344" s="27">
        <v>1339</v>
      </c>
      <c r="B1344" s="27" t="s">
        <v>23</v>
      </c>
      <c r="C1344" s="27" t="s">
        <v>24</v>
      </c>
      <c r="D1344" s="27" t="s">
        <v>25</v>
      </c>
      <c r="E1344" s="27" t="s">
        <v>26</v>
      </c>
      <c r="F1344" s="91" t="s">
        <v>1245</v>
      </c>
      <c r="G1344" s="91" t="s">
        <v>1392</v>
      </c>
      <c r="H1344" s="91" t="s">
        <v>227</v>
      </c>
      <c r="I1344" s="91">
        <v>3</v>
      </c>
      <c r="J1344" s="91" t="s">
        <v>1247</v>
      </c>
      <c r="K1344" s="27" t="s">
        <v>31</v>
      </c>
      <c r="L1344" s="91">
        <v>3</v>
      </c>
      <c r="M1344" s="27">
        <f t="shared" si="54"/>
        <v>390</v>
      </c>
      <c r="N1344" s="179"/>
      <c r="O1344" s="24" t="s">
        <v>32</v>
      </c>
      <c r="P1344" s="179"/>
      <c r="Q1344" s="179"/>
      <c r="R1344" s="179"/>
      <c r="S1344" s="179"/>
      <c r="T1344" s="179"/>
      <c r="U1344" s="179"/>
      <c r="V1344" s="179"/>
      <c r="W1344" s="179"/>
      <c r="X1344" s="179"/>
      <c r="Y1344" s="179"/>
      <c r="Z1344" s="179"/>
      <c r="AA1344" s="179"/>
      <c r="AB1344" s="179"/>
      <c r="AC1344" s="179"/>
      <c r="AD1344" s="179"/>
      <c r="AE1344" s="179"/>
      <c r="AF1344" s="179"/>
      <c r="AG1344" s="179"/>
      <c r="AH1344" s="179"/>
      <c r="AI1344" s="179"/>
      <c r="AJ1344" s="179"/>
      <c r="AK1344" s="179"/>
      <c r="AL1344" s="179"/>
      <c r="AM1344" s="179"/>
      <c r="AN1344" s="179"/>
      <c r="AO1344" s="179"/>
      <c r="AP1344" s="179"/>
      <c r="AQ1344" s="179"/>
      <c r="AR1344" s="179"/>
    </row>
    <row r="1345" s="276" customFormat="1" customHeight="1" spans="1:44">
      <c r="A1345" s="27">
        <v>1340</v>
      </c>
      <c r="B1345" s="27" t="s">
        <v>23</v>
      </c>
      <c r="C1345" s="27" t="s">
        <v>24</v>
      </c>
      <c r="D1345" s="27" t="s">
        <v>25</v>
      </c>
      <c r="E1345" s="27" t="s">
        <v>26</v>
      </c>
      <c r="F1345" s="91" t="s">
        <v>1245</v>
      </c>
      <c r="G1345" s="91" t="s">
        <v>1393</v>
      </c>
      <c r="H1345" s="91" t="s">
        <v>51</v>
      </c>
      <c r="I1345" s="91">
        <v>5</v>
      </c>
      <c r="J1345" s="91" t="s">
        <v>1247</v>
      </c>
      <c r="K1345" s="27" t="s">
        <v>31</v>
      </c>
      <c r="L1345" s="91">
        <v>5</v>
      </c>
      <c r="M1345" s="27">
        <f>L1345*312</f>
        <v>1560</v>
      </c>
      <c r="N1345" s="179"/>
      <c r="O1345" s="24" t="s">
        <v>32</v>
      </c>
      <c r="P1345" s="179"/>
      <c r="Q1345" s="179"/>
      <c r="R1345" s="179"/>
      <c r="S1345" s="179"/>
      <c r="T1345" s="179"/>
      <c r="U1345" s="179"/>
      <c r="V1345" s="179"/>
      <c r="W1345" s="179"/>
      <c r="X1345" s="179"/>
      <c r="Y1345" s="179"/>
      <c r="Z1345" s="179"/>
      <c r="AA1345" s="179"/>
      <c r="AB1345" s="179"/>
      <c r="AC1345" s="179"/>
      <c r="AD1345" s="179"/>
      <c r="AE1345" s="179"/>
      <c r="AF1345" s="179"/>
      <c r="AG1345" s="179"/>
      <c r="AH1345" s="179"/>
      <c r="AI1345" s="179"/>
      <c r="AJ1345" s="179"/>
      <c r="AK1345" s="179"/>
      <c r="AL1345" s="179"/>
      <c r="AM1345" s="179"/>
      <c r="AN1345" s="179"/>
      <c r="AO1345" s="179"/>
      <c r="AP1345" s="179"/>
      <c r="AQ1345" s="179"/>
      <c r="AR1345" s="179"/>
    </row>
    <row r="1346" s="276" customFormat="1" customHeight="1" spans="1:44">
      <c r="A1346" s="27">
        <v>1341</v>
      </c>
      <c r="B1346" s="27" t="s">
        <v>23</v>
      </c>
      <c r="C1346" s="27" t="s">
        <v>24</v>
      </c>
      <c r="D1346" s="27" t="s">
        <v>25</v>
      </c>
      <c r="E1346" s="27" t="s">
        <v>26</v>
      </c>
      <c r="F1346" s="91" t="s">
        <v>1245</v>
      </c>
      <c r="G1346" s="91" t="s">
        <v>1394</v>
      </c>
      <c r="H1346" s="91" t="s">
        <v>194</v>
      </c>
      <c r="I1346" s="91">
        <v>2</v>
      </c>
      <c r="J1346" s="91" t="s">
        <v>1247</v>
      </c>
      <c r="K1346" s="27" t="s">
        <v>31</v>
      </c>
      <c r="L1346" s="91">
        <v>2</v>
      </c>
      <c r="M1346" s="27">
        <f>L1346*130</f>
        <v>260</v>
      </c>
      <c r="N1346" s="179"/>
      <c r="O1346" s="24" t="s">
        <v>32</v>
      </c>
      <c r="P1346" s="179"/>
      <c r="Q1346" s="179"/>
      <c r="R1346" s="179"/>
      <c r="S1346" s="179"/>
      <c r="T1346" s="179"/>
      <c r="U1346" s="179"/>
      <c r="V1346" s="179"/>
      <c r="W1346" s="179"/>
      <c r="X1346" s="179"/>
      <c r="Y1346" s="179"/>
      <c r="Z1346" s="179"/>
      <c r="AA1346" s="179"/>
      <c r="AB1346" s="179"/>
      <c r="AC1346" s="179"/>
      <c r="AD1346" s="179"/>
      <c r="AE1346" s="179"/>
      <c r="AF1346" s="179"/>
      <c r="AG1346" s="179"/>
      <c r="AH1346" s="179"/>
      <c r="AI1346" s="179"/>
      <c r="AJ1346" s="179"/>
      <c r="AK1346" s="179"/>
      <c r="AL1346" s="179"/>
      <c r="AM1346" s="179"/>
      <c r="AN1346" s="179"/>
      <c r="AO1346" s="179"/>
      <c r="AP1346" s="179"/>
      <c r="AQ1346" s="179"/>
      <c r="AR1346" s="179"/>
    </row>
    <row r="1347" s="276" customFormat="1" customHeight="1" spans="1:44">
      <c r="A1347" s="27">
        <v>1342</v>
      </c>
      <c r="B1347" s="27" t="s">
        <v>23</v>
      </c>
      <c r="C1347" s="27" t="s">
        <v>24</v>
      </c>
      <c r="D1347" s="27" t="s">
        <v>25</v>
      </c>
      <c r="E1347" s="27" t="s">
        <v>26</v>
      </c>
      <c r="F1347" s="91" t="s">
        <v>1245</v>
      </c>
      <c r="G1347" s="91" t="s">
        <v>1395</v>
      </c>
      <c r="H1347" s="91" t="s">
        <v>51</v>
      </c>
      <c r="I1347" s="91">
        <v>3</v>
      </c>
      <c r="J1347" s="91" t="s">
        <v>1247</v>
      </c>
      <c r="K1347" s="27" t="s">
        <v>31</v>
      </c>
      <c r="L1347" s="91">
        <v>3</v>
      </c>
      <c r="M1347" s="27">
        <f>L1347*312</f>
        <v>936</v>
      </c>
      <c r="N1347" s="179"/>
      <c r="O1347" s="24" t="s">
        <v>32</v>
      </c>
      <c r="P1347" s="179"/>
      <c r="Q1347" s="179"/>
      <c r="R1347" s="179"/>
      <c r="S1347" s="179"/>
      <c r="T1347" s="179"/>
      <c r="U1347" s="179"/>
      <c r="V1347" s="179"/>
      <c r="W1347" s="179"/>
      <c r="X1347" s="179"/>
      <c r="Y1347" s="179"/>
      <c r="Z1347" s="179"/>
      <c r="AA1347" s="179"/>
      <c r="AB1347" s="179"/>
      <c r="AC1347" s="179"/>
      <c r="AD1347" s="179"/>
      <c r="AE1347" s="179"/>
      <c r="AF1347" s="179"/>
      <c r="AG1347" s="179"/>
      <c r="AH1347" s="179"/>
      <c r="AI1347" s="179"/>
      <c r="AJ1347" s="179"/>
      <c r="AK1347" s="179"/>
      <c r="AL1347" s="179"/>
      <c r="AM1347" s="179"/>
      <c r="AN1347" s="179"/>
      <c r="AO1347" s="179"/>
      <c r="AP1347" s="179"/>
      <c r="AQ1347" s="179"/>
      <c r="AR1347" s="179"/>
    </row>
    <row r="1348" s="276" customFormat="1" customHeight="1" spans="1:44">
      <c r="A1348" s="27">
        <v>1343</v>
      </c>
      <c r="B1348" s="27" t="s">
        <v>23</v>
      </c>
      <c r="C1348" s="27" t="s">
        <v>24</v>
      </c>
      <c r="D1348" s="27" t="s">
        <v>25</v>
      </c>
      <c r="E1348" s="27" t="s">
        <v>26</v>
      </c>
      <c r="F1348" s="91" t="s">
        <v>1245</v>
      </c>
      <c r="G1348" s="91" t="s">
        <v>1396</v>
      </c>
      <c r="H1348" s="91" t="s">
        <v>51</v>
      </c>
      <c r="I1348" s="91">
        <v>5</v>
      </c>
      <c r="J1348" s="91" t="s">
        <v>1247</v>
      </c>
      <c r="K1348" s="27" t="s">
        <v>31</v>
      </c>
      <c r="L1348" s="91">
        <v>5</v>
      </c>
      <c r="M1348" s="27">
        <f>L1348*312</f>
        <v>1560</v>
      </c>
      <c r="N1348" s="179"/>
      <c r="O1348" s="24" t="s">
        <v>32</v>
      </c>
      <c r="P1348" s="179"/>
      <c r="Q1348" s="179"/>
      <c r="R1348" s="179"/>
      <c r="S1348" s="179"/>
      <c r="T1348" s="179"/>
      <c r="U1348" s="179"/>
      <c r="V1348" s="179"/>
      <c r="W1348" s="179"/>
      <c r="X1348" s="179"/>
      <c r="Y1348" s="179"/>
      <c r="Z1348" s="179"/>
      <c r="AA1348" s="179"/>
      <c r="AB1348" s="179"/>
      <c r="AC1348" s="179"/>
      <c r="AD1348" s="179"/>
      <c r="AE1348" s="179"/>
      <c r="AF1348" s="179"/>
      <c r="AG1348" s="179"/>
      <c r="AH1348" s="179"/>
      <c r="AI1348" s="179"/>
      <c r="AJ1348" s="179"/>
      <c r="AK1348" s="179"/>
      <c r="AL1348" s="179"/>
      <c r="AM1348" s="179"/>
      <c r="AN1348" s="179"/>
      <c r="AO1348" s="179"/>
      <c r="AP1348" s="179"/>
      <c r="AQ1348" s="179"/>
      <c r="AR1348" s="179"/>
    </row>
    <row r="1349" s="276" customFormat="1" customHeight="1" spans="1:44">
      <c r="A1349" s="27">
        <v>1344</v>
      </c>
      <c r="B1349" s="27" t="s">
        <v>23</v>
      </c>
      <c r="C1349" s="27" t="s">
        <v>24</v>
      </c>
      <c r="D1349" s="27" t="s">
        <v>25</v>
      </c>
      <c r="E1349" s="27" t="s">
        <v>26</v>
      </c>
      <c r="F1349" s="91" t="s">
        <v>1245</v>
      </c>
      <c r="G1349" s="91" t="s">
        <v>1397</v>
      </c>
      <c r="H1349" s="91" t="s">
        <v>51</v>
      </c>
      <c r="I1349" s="91">
        <v>4</v>
      </c>
      <c r="J1349" s="91" t="s">
        <v>1247</v>
      </c>
      <c r="K1349" s="27" t="s">
        <v>31</v>
      </c>
      <c r="L1349" s="91">
        <v>4</v>
      </c>
      <c r="M1349" s="27">
        <f>L1349*312</f>
        <v>1248</v>
      </c>
      <c r="N1349" s="179"/>
      <c r="O1349" s="24" t="s">
        <v>32</v>
      </c>
      <c r="P1349" s="179"/>
      <c r="Q1349" s="179"/>
      <c r="R1349" s="179"/>
      <c r="S1349" s="179"/>
      <c r="T1349" s="179"/>
      <c r="U1349" s="179"/>
      <c r="V1349" s="179"/>
      <c r="W1349" s="179"/>
      <c r="X1349" s="179"/>
      <c r="Y1349" s="179"/>
      <c r="Z1349" s="179"/>
      <c r="AA1349" s="179"/>
      <c r="AB1349" s="179"/>
      <c r="AC1349" s="179"/>
      <c r="AD1349" s="179"/>
      <c r="AE1349" s="179"/>
      <c r="AF1349" s="179"/>
      <c r="AG1349" s="179"/>
      <c r="AH1349" s="179"/>
      <c r="AI1349" s="179"/>
      <c r="AJ1349" s="179"/>
      <c r="AK1349" s="179"/>
      <c r="AL1349" s="179"/>
      <c r="AM1349" s="179"/>
      <c r="AN1349" s="179"/>
      <c r="AO1349" s="179"/>
      <c r="AP1349" s="179"/>
      <c r="AQ1349" s="179"/>
      <c r="AR1349" s="179"/>
    </row>
    <row r="1350" s="276" customFormat="1" customHeight="1" spans="1:44">
      <c r="A1350" s="27">
        <v>1345</v>
      </c>
      <c r="B1350" s="27" t="s">
        <v>23</v>
      </c>
      <c r="C1350" s="27" t="s">
        <v>24</v>
      </c>
      <c r="D1350" s="27" t="s">
        <v>25</v>
      </c>
      <c r="E1350" s="27" t="s">
        <v>26</v>
      </c>
      <c r="F1350" s="91" t="s">
        <v>1245</v>
      </c>
      <c r="G1350" s="91" t="s">
        <v>1398</v>
      </c>
      <c r="H1350" s="91" t="s">
        <v>51</v>
      </c>
      <c r="I1350" s="91">
        <v>5</v>
      </c>
      <c r="J1350" s="91" t="s">
        <v>1247</v>
      </c>
      <c r="K1350" s="27" t="s">
        <v>31</v>
      </c>
      <c r="L1350" s="91">
        <v>5</v>
      </c>
      <c r="M1350" s="27">
        <f>L1350*312</f>
        <v>1560</v>
      </c>
      <c r="N1350" s="179"/>
      <c r="O1350" s="24" t="s">
        <v>32</v>
      </c>
      <c r="P1350" s="179"/>
      <c r="Q1350" s="179"/>
      <c r="R1350" s="179"/>
      <c r="S1350" s="179"/>
      <c r="T1350" s="179"/>
      <c r="U1350" s="179"/>
      <c r="V1350" s="179"/>
      <c r="W1350" s="179"/>
      <c r="X1350" s="179"/>
      <c r="Y1350" s="179"/>
      <c r="Z1350" s="179"/>
      <c r="AA1350" s="179"/>
      <c r="AB1350" s="179"/>
      <c r="AC1350" s="179"/>
      <c r="AD1350" s="179"/>
      <c r="AE1350" s="179"/>
      <c r="AF1350" s="179"/>
      <c r="AG1350" s="179"/>
      <c r="AH1350" s="179"/>
      <c r="AI1350" s="179"/>
      <c r="AJ1350" s="179"/>
      <c r="AK1350" s="179"/>
      <c r="AL1350" s="179"/>
      <c r="AM1350" s="179"/>
      <c r="AN1350" s="179"/>
      <c r="AO1350" s="179"/>
      <c r="AP1350" s="179"/>
      <c r="AQ1350" s="179"/>
      <c r="AR1350" s="179"/>
    </row>
    <row r="1351" s="276" customFormat="1" customHeight="1" spans="1:44">
      <c r="A1351" s="27">
        <v>1346</v>
      </c>
      <c r="B1351" s="27" t="s">
        <v>23</v>
      </c>
      <c r="C1351" s="27" t="s">
        <v>24</v>
      </c>
      <c r="D1351" s="27" t="s">
        <v>25</v>
      </c>
      <c r="E1351" s="27" t="s">
        <v>26</v>
      </c>
      <c r="F1351" s="91" t="s">
        <v>1245</v>
      </c>
      <c r="G1351" s="91" t="s">
        <v>1399</v>
      </c>
      <c r="H1351" s="91" t="s">
        <v>51</v>
      </c>
      <c r="I1351" s="91">
        <v>4</v>
      </c>
      <c r="J1351" s="91" t="s">
        <v>1247</v>
      </c>
      <c r="K1351" s="27" t="s">
        <v>31</v>
      </c>
      <c r="L1351" s="91">
        <v>4</v>
      </c>
      <c r="M1351" s="27">
        <f>L1351*312</f>
        <v>1248</v>
      </c>
      <c r="N1351" s="179"/>
      <c r="O1351" s="24" t="s">
        <v>32</v>
      </c>
      <c r="P1351" s="179"/>
      <c r="Q1351" s="179"/>
      <c r="R1351" s="179"/>
      <c r="S1351" s="179"/>
      <c r="T1351" s="179"/>
      <c r="U1351" s="179"/>
      <c r="V1351" s="179"/>
      <c r="W1351" s="179"/>
      <c r="X1351" s="179"/>
      <c r="Y1351" s="179"/>
      <c r="Z1351" s="179"/>
      <c r="AA1351" s="179"/>
      <c r="AB1351" s="179"/>
      <c r="AC1351" s="179"/>
      <c r="AD1351" s="179"/>
      <c r="AE1351" s="179"/>
      <c r="AF1351" s="179"/>
      <c r="AG1351" s="179"/>
      <c r="AH1351" s="179"/>
      <c r="AI1351" s="179"/>
      <c r="AJ1351" s="179"/>
      <c r="AK1351" s="179"/>
      <c r="AL1351" s="179"/>
      <c r="AM1351" s="179"/>
      <c r="AN1351" s="179"/>
      <c r="AO1351" s="179"/>
      <c r="AP1351" s="179"/>
      <c r="AQ1351" s="179"/>
      <c r="AR1351" s="179"/>
    </row>
    <row r="1352" s="276" customFormat="1" customHeight="1" spans="1:44">
      <c r="A1352" s="27">
        <v>1347</v>
      </c>
      <c r="B1352" s="27" t="s">
        <v>23</v>
      </c>
      <c r="C1352" s="27" t="s">
        <v>24</v>
      </c>
      <c r="D1352" s="27" t="s">
        <v>25</v>
      </c>
      <c r="E1352" s="27" t="s">
        <v>26</v>
      </c>
      <c r="F1352" s="91" t="s">
        <v>1245</v>
      </c>
      <c r="G1352" s="91" t="s">
        <v>1400</v>
      </c>
      <c r="H1352" s="91" t="s">
        <v>220</v>
      </c>
      <c r="I1352" s="91">
        <v>1</v>
      </c>
      <c r="J1352" s="91" t="s">
        <v>1247</v>
      </c>
      <c r="K1352" s="27" t="s">
        <v>31</v>
      </c>
      <c r="L1352" s="91">
        <v>1</v>
      </c>
      <c r="M1352" s="27">
        <f>L1352*130</f>
        <v>130</v>
      </c>
      <c r="N1352" s="179"/>
      <c r="O1352" s="24" t="s">
        <v>32</v>
      </c>
      <c r="P1352" s="179"/>
      <c r="Q1352" s="179"/>
      <c r="R1352" s="179"/>
      <c r="S1352" s="179"/>
      <c r="T1352" s="179"/>
      <c r="U1352" s="179"/>
      <c r="V1352" s="179"/>
      <c r="W1352" s="179"/>
      <c r="X1352" s="179"/>
      <c r="Y1352" s="179"/>
      <c r="Z1352" s="179"/>
      <c r="AA1352" s="179"/>
      <c r="AB1352" s="179"/>
      <c r="AC1352" s="179"/>
      <c r="AD1352" s="179"/>
      <c r="AE1352" s="179"/>
      <c r="AF1352" s="179"/>
      <c r="AG1352" s="179"/>
      <c r="AH1352" s="179"/>
      <c r="AI1352" s="179"/>
      <c r="AJ1352" s="179"/>
      <c r="AK1352" s="179"/>
      <c r="AL1352" s="179"/>
      <c r="AM1352" s="179"/>
      <c r="AN1352" s="179"/>
      <c r="AO1352" s="179"/>
      <c r="AP1352" s="179"/>
      <c r="AQ1352" s="179"/>
      <c r="AR1352" s="179"/>
    </row>
    <row r="1353" s="276" customFormat="1" customHeight="1" spans="1:44">
      <c r="A1353" s="27">
        <v>1348</v>
      </c>
      <c r="B1353" s="27" t="s">
        <v>23</v>
      </c>
      <c r="C1353" s="27" t="s">
        <v>24</v>
      </c>
      <c r="D1353" s="27" t="s">
        <v>25</v>
      </c>
      <c r="E1353" s="27" t="s">
        <v>26</v>
      </c>
      <c r="F1353" s="91" t="s">
        <v>1245</v>
      </c>
      <c r="G1353" s="91" t="s">
        <v>1401</v>
      </c>
      <c r="H1353" s="91" t="s">
        <v>220</v>
      </c>
      <c r="I1353" s="91">
        <v>3</v>
      </c>
      <c r="J1353" s="91" t="s">
        <v>1247</v>
      </c>
      <c r="K1353" s="27" t="s">
        <v>31</v>
      </c>
      <c r="L1353" s="91">
        <v>3</v>
      </c>
      <c r="M1353" s="27">
        <f>L1353*130</f>
        <v>390</v>
      </c>
      <c r="N1353" s="179"/>
      <c r="O1353" s="24" t="s">
        <v>32</v>
      </c>
      <c r="P1353" s="179"/>
      <c r="Q1353" s="179"/>
      <c r="R1353" s="179"/>
      <c r="S1353" s="179"/>
      <c r="T1353" s="179"/>
      <c r="U1353" s="179"/>
      <c r="V1353" s="179"/>
      <c r="W1353" s="179"/>
      <c r="X1353" s="179"/>
      <c r="Y1353" s="179"/>
      <c r="Z1353" s="179"/>
      <c r="AA1353" s="179"/>
      <c r="AB1353" s="179"/>
      <c r="AC1353" s="179"/>
      <c r="AD1353" s="179"/>
      <c r="AE1353" s="179"/>
      <c r="AF1353" s="179"/>
      <c r="AG1353" s="179"/>
      <c r="AH1353" s="179"/>
      <c r="AI1353" s="179"/>
      <c r="AJ1353" s="179"/>
      <c r="AK1353" s="179"/>
      <c r="AL1353" s="179"/>
      <c r="AM1353" s="179"/>
      <c r="AN1353" s="179"/>
      <c r="AO1353" s="179"/>
      <c r="AP1353" s="179"/>
      <c r="AQ1353" s="179"/>
      <c r="AR1353" s="179"/>
    </row>
    <row r="1354" s="276" customFormat="1" customHeight="1" spans="1:44">
      <c r="A1354" s="27">
        <v>1349</v>
      </c>
      <c r="B1354" s="27" t="s">
        <v>23</v>
      </c>
      <c r="C1354" s="27" t="s">
        <v>24</v>
      </c>
      <c r="D1354" s="27" t="s">
        <v>25</v>
      </c>
      <c r="E1354" s="27" t="s">
        <v>26</v>
      </c>
      <c r="F1354" s="91" t="s">
        <v>1245</v>
      </c>
      <c r="G1354" s="91" t="s">
        <v>1402</v>
      </c>
      <c r="H1354" s="91" t="s">
        <v>194</v>
      </c>
      <c r="I1354" s="91">
        <v>5</v>
      </c>
      <c r="J1354" s="91" t="s">
        <v>1247</v>
      </c>
      <c r="K1354" s="27" t="s">
        <v>31</v>
      </c>
      <c r="L1354" s="91">
        <v>5</v>
      </c>
      <c r="M1354" s="27">
        <f>L1354*130</f>
        <v>650</v>
      </c>
      <c r="N1354" s="179"/>
      <c r="O1354" s="24" t="s">
        <v>32</v>
      </c>
      <c r="P1354" s="179"/>
      <c r="Q1354" s="179"/>
      <c r="R1354" s="179"/>
      <c r="S1354" s="179"/>
      <c r="T1354" s="179"/>
      <c r="U1354" s="179"/>
      <c r="V1354" s="179"/>
      <c r="W1354" s="179"/>
      <c r="X1354" s="179"/>
      <c r="Y1354" s="179"/>
      <c r="Z1354" s="179"/>
      <c r="AA1354" s="179"/>
      <c r="AB1354" s="179"/>
      <c r="AC1354" s="179"/>
      <c r="AD1354" s="179"/>
      <c r="AE1354" s="179"/>
      <c r="AF1354" s="179"/>
      <c r="AG1354" s="179"/>
      <c r="AH1354" s="179"/>
      <c r="AI1354" s="179"/>
      <c r="AJ1354" s="179"/>
      <c r="AK1354" s="179"/>
      <c r="AL1354" s="179"/>
      <c r="AM1354" s="179"/>
      <c r="AN1354" s="179"/>
      <c r="AO1354" s="179"/>
      <c r="AP1354" s="179"/>
      <c r="AQ1354" s="179"/>
      <c r="AR1354" s="179"/>
    </row>
    <row r="1355" s="276" customFormat="1" customHeight="1" spans="1:44">
      <c r="A1355" s="27">
        <v>1350</v>
      </c>
      <c r="B1355" s="27" t="s">
        <v>23</v>
      </c>
      <c r="C1355" s="27" t="s">
        <v>24</v>
      </c>
      <c r="D1355" s="27" t="s">
        <v>25</v>
      </c>
      <c r="E1355" s="27" t="s">
        <v>26</v>
      </c>
      <c r="F1355" s="91" t="s">
        <v>1245</v>
      </c>
      <c r="G1355" s="91" t="s">
        <v>1403</v>
      </c>
      <c r="H1355" s="91" t="s">
        <v>51</v>
      </c>
      <c r="I1355" s="91">
        <v>3</v>
      </c>
      <c r="J1355" s="91" t="s">
        <v>1247</v>
      </c>
      <c r="K1355" s="27" t="s">
        <v>31</v>
      </c>
      <c r="L1355" s="91">
        <v>3</v>
      </c>
      <c r="M1355" s="27">
        <f>L1355*312</f>
        <v>936</v>
      </c>
      <c r="N1355" s="179"/>
      <c r="O1355" s="24" t="s">
        <v>32</v>
      </c>
      <c r="P1355" s="179"/>
      <c r="Q1355" s="179"/>
      <c r="R1355" s="179"/>
      <c r="S1355" s="179"/>
      <c r="T1355" s="179"/>
      <c r="U1355" s="179"/>
      <c r="V1355" s="179"/>
      <c r="W1355" s="179"/>
      <c r="X1355" s="179"/>
      <c r="Y1355" s="179"/>
      <c r="Z1355" s="179"/>
      <c r="AA1355" s="179"/>
      <c r="AB1355" s="179"/>
      <c r="AC1355" s="179"/>
      <c r="AD1355" s="179"/>
      <c r="AE1355" s="179"/>
      <c r="AF1355" s="179"/>
      <c r="AG1355" s="179"/>
      <c r="AH1355" s="179"/>
      <c r="AI1355" s="179"/>
      <c r="AJ1355" s="179"/>
      <c r="AK1355" s="179"/>
      <c r="AL1355" s="179"/>
      <c r="AM1355" s="179"/>
      <c r="AN1355" s="179"/>
      <c r="AO1355" s="179"/>
      <c r="AP1355" s="179"/>
      <c r="AQ1355" s="179"/>
      <c r="AR1355" s="179"/>
    </row>
    <row r="1356" s="276" customFormat="1" customHeight="1" spans="1:44">
      <c r="A1356" s="27">
        <v>1351</v>
      </c>
      <c r="B1356" s="27" t="s">
        <v>23</v>
      </c>
      <c r="C1356" s="27" t="s">
        <v>24</v>
      </c>
      <c r="D1356" s="27" t="s">
        <v>25</v>
      </c>
      <c r="E1356" s="27" t="s">
        <v>26</v>
      </c>
      <c r="F1356" s="91" t="s">
        <v>1245</v>
      </c>
      <c r="G1356" s="91" t="s">
        <v>1404</v>
      </c>
      <c r="H1356" s="91" t="s">
        <v>194</v>
      </c>
      <c r="I1356" s="91">
        <v>5</v>
      </c>
      <c r="J1356" s="91" t="s">
        <v>1247</v>
      </c>
      <c r="K1356" s="27" t="s">
        <v>31</v>
      </c>
      <c r="L1356" s="91">
        <v>5</v>
      </c>
      <c r="M1356" s="27">
        <f>L1356*130</f>
        <v>650</v>
      </c>
      <c r="N1356" s="179"/>
      <c r="O1356" s="24" t="s">
        <v>32</v>
      </c>
      <c r="P1356" s="179"/>
      <c r="Q1356" s="179"/>
      <c r="R1356" s="179"/>
      <c r="S1356" s="179"/>
      <c r="T1356" s="179"/>
      <c r="U1356" s="179"/>
      <c r="V1356" s="179"/>
      <c r="W1356" s="179"/>
      <c r="X1356" s="179"/>
      <c r="Y1356" s="179"/>
      <c r="Z1356" s="179"/>
      <c r="AA1356" s="179"/>
      <c r="AB1356" s="179"/>
      <c r="AC1356" s="179"/>
      <c r="AD1356" s="179"/>
      <c r="AE1356" s="179"/>
      <c r="AF1356" s="179"/>
      <c r="AG1356" s="179"/>
      <c r="AH1356" s="179"/>
      <c r="AI1356" s="179"/>
      <c r="AJ1356" s="179"/>
      <c r="AK1356" s="179"/>
      <c r="AL1356" s="179"/>
      <c r="AM1356" s="179"/>
      <c r="AN1356" s="179"/>
      <c r="AO1356" s="179"/>
      <c r="AP1356" s="179"/>
      <c r="AQ1356" s="179"/>
      <c r="AR1356" s="179"/>
    </row>
    <row r="1357" s="276" customFormat="1" customHeight="1" spans="1:44">
      <c r="A1357" s="27">
        <v>1352</v>
      </c>
      <c r="B1357" s="27" t="s">
        <v>23</v>
      </c>
      <c r="C1357" s="27" t="s">
        <v>24</v>
      </c>
      <c r="D1357" s="27" t="s">
        <v>25</v>
      </c>
      <c r="E1357" s="27" t="s">
        <v>26</v>
      </c>
      <c r="F1357" s="91" t="s">
        <v>1245</v>
      </c>
      <c r="G1357" s="91" t="s">
        <v>1405</v>
      </c>
      <c r="H1357" s="91" t="s">
        <v>220</v>
      </c>
      <c r="I1357" s="91">
        <v>1</v>
      </c>
      <c r="J1357" s="91" t="s">
        <v>1247</v>
      </c>
      <c r="K1357" s="27" t="s">
        <v>31</v>
      </c>
      <c r="L1357" s="91">
        <v>1</v>
      </c>
      <c r="M1357" s="27">
        <f>L1357*130</f>
        <v>130</v>
      </c>
      <c r="N1357" s="179"/>
      <c r="O1357" s="24" t="s">
        <v>32</v>
      </c>
      <c r="P1357" s="179"/>
      <c r="Q1357" s="179"/>
      <c r="R1357" s="179"/>
      <c r="S1357" s="179"/>
      <c r="T1357" s="179"/>
      <c r="U1357" s="179"/>
      <c r="V1357" s="179"/>
      <c r="W1357" s="179"/>
      <c r="X1357" s="179"/>
      <c r="Y1357" s="179"/>
      <c r="Z1357" s="179"/>
      <c r="AA1357" s="179"/>
      <c r="AB1357" s="179"/>
      <c r="AC1357" s="179"/>
      <c r="AD1357" s="179"/>
      <c r="AE1357" s="179"/>
      <c r="AF1357" s="179"/>
      <c r="AG1357" s="179"/>
      <c r="AH1357" s="179"/>
      <c r="AI1357" s="179"/>
      <c r="AJ1357" s="179"/>
      <c r="AK1357" s="179"/>
      <c r="AL1357" s="179"/>
      <c r="AM1357" s="179"/>
      <c r="AN1357" s="179"/>
      <c r="AO1357" s="179"/>
      <c r="AP1357" s="179"/>
      <c r="AQ1357" s="179"/>
      <c r="AR1357" s="179"/>
    </row>
    <row r="1358" s="276" customFormat="1" customHeight="1" spans="1:44">
      <c r="A1358" s="27">
        <v>1353</v>
      </c>
      <c r="B1358" s="27" t="s">
        <v>23</v>
      </c>
      <c r="C1358" s="27" t="s">
        <v>24</v>
      </c>
      <c r="D1358" s="27" t="s">
        <v>25</v>
      </c>
      <c r="E1358" s="27" t="s">
        <v>26</v>
      </c>
      <c r="F1358" s="91" t="s">
        <v>1245</v>
      </c>
      <c r="G1358" s="91" t="s">
        <v>1406</v>
      </c>
      <c r="H1358" s="91" t="s">
        <v>220</v>
      </c>
      <c r="I1358" s="91">
        <v>1</v>
      </c>
      <c r="J1358" s="91" t="s">
        <v>1247</v>
      </c>
      <c r="K1358" s="27" t="s">
        <v>31</v>
      </c>
      <c r="L1358" s="91">
        <v>1</v>
      </c>
      <c r="M1358" s="27">
        <f>L1358*130</f>
        <v>130</v>
      </c>
      <c r="N1358" s="179"/>
      <c r="O1358" s="24" t="s">
        <v>32</v>
      </c>
      <c r="P1358" s="179"/>
      <c r="Q1358" s="179"/>
      <c r="R1358" s="179"/>
      <c r="S1358" s="179"/>
      <c r="T1358" s="179"/>
      <c r="U1358" s="179"/>
      <c r="V1358" s="179"/>
      <c r="W1358" s="179"/>
      <c r="X1358" s="179"/>
      <c r="Y1358" s="179"/>
      <c r="Z1358" s="179"/>
      <c r="AA1358" s="179"/>
      <c r="AB1358" s="179"/>
      <c r="AC1358" s="179"/>
      <c r="AD1358" s="179"/>
      <c r="AE1358" s="179"/>
      <c r="AF1358" s="179"/>
      <c r="AG1358" s="179"/>
      <c r="AH1358" s="179"/>
      <c r="AI1358" s="179"/>
      <c r="AJ1358" s="179"/>
      <c r="AK1358" s="179"/>
      <c r="AL1358" s="179"/>
      <c r="AM1358" s="179"/>
      <c r="AN1358" s="179"/>
      <c r="AO1358" s="179"/>
      <c r="AP1358" s="179"/>
      <c r="AQ1358" s="179"/>
      <c r="AR1358" s="179"/>
    </row>
    <row r="1359" s="276" customFormat="1" customHeight="1" spans="1:44">
      <c r="A1359" s="27">
        <v>1354</v>
      </c>
      <c r="B1359" s="27" t="s">
        <v>23</v>
      </c>
      <c r="C1359" s="27" t="s">
        <v>24</v>
      </c>
      <c r="D1359" s="27" t="s">
        <v>25</v>
      </c>
      <c r="E1359" s="27" t="s">
        <v>26</v>
      </c>
      <c r="F1359" s="91" t="s">
        <v>1245</v>
      </c>
      <c r="G1359" s="91" t="s">
        <v>1407</v>
      </c>
      <c r="H1359" s="91" t="s">
        <v>194</v>
      </c>
      <c r="I1359" s="91">
        <v>3</v>
      </c>
      <c r="J1359" s="91" t="s">
        <v>1247</v>
      </c>
      <c r="K1359" s="27" t="s">
        <v>31</v>
      </c>
      <c r="L1359" s="91">
        <v>3</v>
      </c>
      <c r="M1359" s="27">
        <f>L1359*130</f>
        <v>390</v>
      </c>
      <c r="N1359" s="179"/>
      <c r="O1359" s="24" t="s">
        <v>32</v>
      </c>
      <c r="P1359" s="179"/>
      <c r="Q1359" s="179"/>
      <c r="R1359" s="179"/>
      <c r="S1359" s="179"/>
      <c r="T1359" s="179"/>
      <c r="U1359" s="179"/>
      <c r="V1359" s="179"/>
      <c r="W1359" s="179"/>
      <c r="X1359" s="179"/>
      <c r="Y1359" s="179"/>
      <c r="Z1359" s="179"/>
      <c r="AA1359" s="179"/>
      <c r="AB1359" s="179"/>
      <c r="AC1359" s="179"/>
      <c r="AD1359" s="179"/>
      <c r="AE1359" s="179"/>
      <c r="AF1359" s="179"/>
      <c r="AG1359" s="179"/>
      <c r="AH1359" s="179"/>
      <c r="AI1359" s="179"/>
      <c r="AJ1359" s="179"/>
      <c r="AK1359" s="179"/>
      <c r="AL1359" s="179"/>
      <c r="AM1359" s="179"/>
      <c r="AN1359" s="179"/>
      <c r="AO1359" s="179"/>
      <c r="AP1359" s="179"/>
      <c r="AQ1359" s="179"/>
      <c r="AR1359" s="179"/>
    </row>
    <row r="1360" s="276" customFormat="1" customHeight="1" spans="1:44">
      <c r="A1360" s="27">
        <v>1355</v>
      </c>
      <c r="B1360" s="27" t="s">
        <v>23</v>
      </c>
      <c r="C1360" s="27" t="s">
        <v>24</v>
      </c>
      <c r="D1360" s="27" t="s">
        <v>25</v>
      </c>
      <c r="E1360" s="27" t="s">
        <v>26</v>
      </c>
      <c r="F1360" s="91" t="s">
        <v>1245</v>
      </c>
      <c r="G1360" s="91" t="s">
        <v>1408</v>
      </c>
      <c r="H1360" s="91" t="s">
        <v>194</v>
      </c>
      <c r="I1360" s="91">
        <v>4</v>
      </c>
      <c r="J1360" s="91" t="s">
        <v>1247</v>
      </c>
      <c r="K1360" s="27" t="s">
        <v>31</v>
      </c>
      <c r="L1360" s="91">
        <v>4</v>
      </c>
      <c r="M1360" s="27">
        <f>L1360*468</f>
        <v>1872</v>
      </c>
      <c r="N1360" s="179"/>
      <c r="O1360" s="24" t="s">
        <v>32</v>
      </c>
      <c r="P1360" s="179"/>
      <c r="Q1360" s="179"/>
      <c r="R1360" s="179"/>
      <c r="S1360" s="179"/>
      <c r="T1360" s="179"/>
      <c r="U1360" s="179"/>
      <c r="V1360" s="179"/>
      <c r="W1360" s="179"/>
      <c r="X1360" s="179"/>
      <c r="Y1360" s="179"/>
      <c r="Z1360" s="179"/>
      <c r="AA1360" s="179"/>
      <c r="AB1360" s="179"/>
      <c r="AC1360" s="179"/>
      <c r="AD1360" s="179"/>
      <c r="AE1360" s="179"/>
      <c r="AF1360" s="179"/>
      <c r="AG1360" s="179"/>
      <c r="AH1360" s="179"/>
      <c r="AI1360" s="179"/>
      <c r="AJ1360" s="179"/>
      <c r="AK1360" s="179"/>
      <c r="AL1360" s="179"/>
      <c r="AM1360" s="179"/>
      <c r="AN1360" s="179"/>
      <c r="AO1360" s="179"/>
      <c r="AP1360" s="179"/>
      <c r="AQ1360" s="179"/>
      <c r="AR1360" s="179"/>
    </row>
    <row r="1361" s="276" customFormat="1" customHeight="1" spans="1:44">
      <c r="A1361" s="27">
        <v>1356</v>
      </c>
      <c r="B1361" s="27" t="s">
        <v>23</v>
      </c>
      <c r="C1361" s="27" t="s">
        <v>24</v>
      </c>
      <c r="D1361" s="27" t="s">
        <v>25</v>
      </c>
      <c r="E1361" s="27" t="s">
        <v>26</v>
      </c>
      <c r="F1361" s="91" t="s">
        <v>1245</v>
      </c>
      <c r="G1361" s="91" t="s">
        <v>1409</v>
      </c>
      <c r="H1361" s="91" t="s">
        <v>194</v>
      </c>
      <c r="I1361" s="91">
        <v>6</v>
      </c>
      <c r="J1361" s="91" t="s">
        <v>1247</v>
      </c>
      <c r="K1361" s="27" t="s">
        <v>31</v>
      </c>
      <c r="L1361" s="91">
        <v>6</v>
      </c>
      <c r="M1361" s="27">
        <f>L1361*130</f>
        <v>780</v>
      </c>
      <c r="N1361" s="179"/>
      <c r="O1361" s="24" t="s">
        <v>32</v>
      </c>
      <c r="P1361" s="179"/>
      <c r="Q1361" s="179"/>
      <c r="R1361" s="179"/>
      <c r="S1361" s="179"/>
      <c r="T1361" s="179"/>
      <c r="U1361" s="179"/>
      <c r="V1361" s="179"/>
      <c r="W1361" s="179"/>
      <c r="X1361" s="179"/>
      <c r="Y1361" s="179"/>
      <c r="Z1361" s="179"/>
      <c r="AA1361" s="179"/>
      <c r="AB1361" s="179"/>
      <c r="AC1361" s="179"/>
      <c r="AD1361" s="179"/>
      <c r="AE1361" s="179"/>
      <c r="AF1361" s="179"/>
      <c r="AG1361" s="179"/>
      <c r="AH1361" s="179"/>
      <c r="AI1361" s="179"/>
      <c r="AJ1361" s="179"/>
      <c r="AK1361" s="179"/>
      <c r="AL1361" s="179"/>
      <c r="AM1361" s="179"/>
      <c r="AN1361" s="179"/>
      <c r="AO1361" s="179"/>
      <c r="AP1361" s="179"/>
      <c r="AQ1361" s="179"/>
      <c r="AR1361" s="179"/>
    </row>
    <row r="1362" s="276" customFormat="1" customHeight="1" spans="1:44">
      <c r="A1362" s="27">
        <v>1357</v>
      </c>
      <c r="B1362" s="27" t="s">
        <v>23</v>
      </c>
      <c r="C1362" s="27" t="s">
        <v>24</v>
      </c>
      <c r="D1362" s="27" t="s">
        <v>25</v>
      </c>
      <c r="E1362" s="27" t="s">
        <v>26</v>
      </c>
      <c r="F1362" s="91" t="s">
        <v>1245</v>
      </c>
      <c r="G1362" s="91" t="s">
        <v>1410</v>
      </c>
      <c r="H1362" s="91" t="s">
        <v>47</v>
      </c>
      <c r="I1362" s="91">
        <v>1</v>
      </c>
      <c r="J1362" s="91" t="s">
        <v>1247</v>
      </c>
      <c r="K1362" s="27" t="s">
        <v>31</v>
      </c>
      <c r="L1362" s="91">
        <v>1</v>
      </c>
      <c r="M1362" s="27">
        <f>L1362*312</f>
        <v>312</v>
      </c>
      <c r="N1362" s="179"/>
      <c r="O1362" s="24" t="s">
        <v>32</v>
      </c>
      <c r="P1362" s="179"/>
      <c r="Q1362" s="179"/>
      <c r="R1362" s="179"/>
      <c r="S1362" s="179"/>
      <c r="T1362" s="179"/>
      <c r="U1362" s="179"/>
      <c r="V1362" s="179"/>
      <c r="W1362" s="179"/>
      <c r="X1362" s="179"/>
      <c r="Y1362" s="179"/>
      <c r="Z1362" s="179"/>
      <c r="AA1362" s="179"/>
      <c r="AB1362" s="179"/>
      <c r="AC1362" s="179"/>
      <c r="AD1362" s="179"/>
      <c r="AE1362" s="179"/>
      <c r="AF1362" s="179"/>
      <c r="AG1362" s="179"/>
      <c r="AH1362" s="179"/>
      <c r="AI1362" s="179"/>
      <c r="AJ1362" s="179"/>
      <c r="AK1362" s="179"/>
      <c r="AL1362" s="179"/>
      <c r="AM1362" s="179"/>
      <c r="AN1362" s="179"/>
      <c r="AO1362" s="179"/>
      <c r="AP1362" s="179"/>
      <c r="AQ1362" s="179"/>
      <c r="AR1362" s="179"/>
    </row>
    <row r="1363" s="276" customFormat="1" customHeight="1" spans="1:44">
      <c r="A1363" s="27">
        <v>1358</v>
      </c>
      <c r="B1363" s="27" t="s">
        <v>23</v>
      </c>
      <c r="C1363" s="27" t="s">
        <v>24</v>
      </c>
      <c r="D1363" s="27" t="s">
        <v>25</v>
      </c>
      <c r="E1363" s="27" t="s">
        <v>26</v>
      </c>
      <c r="F1363" s="91" t="s">
        <v>1245</v>
      </c>
      <c r="G1363" s="91" t="s">
        <v>1411</v>
      </c>
      <c r="H1363" s="91" t="s">
        <v>220</v>
      </c>
      <c r="I1363" s="91">
        <v>3</v>
      </c>
      <c r="J1363" s="91" t="s">
        <v>1247</v>
      </c>
      <c r="K1363" s="27" t="s">
        <v>31</v>
      </c>
      <c r="L1363" s="91">
        <v>3</v>
      </c>
      <c r="M1363" s="27">
        <f t="shared" ref="M1363:M1368" si="55">L1363*130</f>
        <v>390</v>
      </c>
      <c r="N1363" s="179"/>
      <c r="O1363" s="24" t="s">
        <v>32</v>
      </c>
      <c r="P1363" s="179"/>
      <c r="Q1363" s="179"/>
      <c r="R1363" s="179"/>
      <c r="S1363" s="179"/>
      <c r="T1363" s="179"/>
      <c r="U1363" s="179"/>
      <c r="V1363" s="179"/>
      <c r="W1363" s="179"/>
      <c r="X1363" s="179"/>
      <c r="Y1363" s="179"/>
      <c r="Z1363" s="179"/>
      <c r="AA1363" s="179"/>
      <c r="AB1363" s="179"/>
      <c r="AC1363" s="179"/>
      <c r="AD1363" s="179"/>
      <c r="AE1363" s="179"/>
      <c r="AF1363" s="179"/>
      <c r="AG1363" s="179"/>
      <c r="AH1363" s="179"/>
      <c r="AI1363" s="179"/>
      <c r="AJ1363" s="179"/>
      <c r="AK1363" s="179"/>
      <c r="AL1363" s="179"/>
      <c r="AM1363" s="179"/>
      <c r="AN1363" s="179"/>
      <c r="AO1363" s="179"/>
      <c r="AP1363" s="179"/>
      <c r="AQ1363" s="179"/>
      <c r="AR1363" s="179"/>
    </row>
    <row r="1364" s="276" customFormat="1" customHeight="1" spans="1:44">
      <c r="A1364" s="27">
        <v>1359</v>
      </c>
      <c r="B1364" s="27" t="s">
        <v>23</v>
      </c>
      <c r="C1364" s="27" t="s">
        <v>24</v>
      </c>
      <c r="D1364" s="27" t="s">
        <v>25</v>
      </c>
      <c r="E1364" s="27" t="s">
        <v>26</v>
      </c>
      <c r="F1364" s="91" t="s">
        <v>1245</v>
      </c>
      <c r="G1364" s="91" t="s">
        <v>1412</v>
      </c>
      <c r="H1364" s="91" t="s">
        <v>194</v>
      </c>
      <c r="I1364" s="91">
        <v>5</v>
      </c>
      <c r="J1364" s="91" t="s">
        <v>1247</v>
      </c>
      <c r="K1364" s="27" t="s">
        <v>31</v>
      </c>
      <c r="L1364" s="91">
        <v>5</v>
      </c>
      <c r="M1364" s="27">
        <f t="shared" si="55"/>
        <v>650</v>
      </c>
      <c r="N1364" s="179"/>
      <c r="O1364" s="24" t="s">
        <v>32</v>
      </c>
      <c r="P1364" s="179"/>
      <c r="Q1364" s="179"/>
      <c r="R1364" s="179"/>
      <c r="S1364" s="179"/>
      <c r="T1364" s="179"/>
      <c r="U1364" s="179"/>
      <c r="V1364" s="179"/>
      <c r="W1364" s="179"/>
      <c r="X1364" s="179"/>
      <c r="Y1364" s="179"/>
      <c r="Z1364" s="179"/>
      <c r="AA1364" s="179"/>
      <c r="AB1364" s="179"/>
      <c r="AC1364" s="179"/>
      <c r="AD1364" s="179"/>
      <c r="AE1364" s="179"/>
      <c r="AF1364" s="179"/>
      <c r="AG1364" s="179"/>
      <c r="AH1364" s="179"/>
      <c r="AI1364" s="179"/>
      <c r="AJ1364" s="179"/>
      <c r="AK1364" s="179"/>
      <c r="AL1364" s="179"/>
      <c r="AM1364" s="179"/>
      <c r="AN1364" s="179"/>
      <c r="AO1364" s="179"/>
      <c r="AP1364" s="179"/>
      <c r="AQ1364" s="179"/>
      <c r="AR1364" s="179"/>
    </row>
    <row r="1365" s="276" customFormat="1" customHeight="1" spans="1:44">
      <c r="A1365" s="27">
        <v>1360</v>
      </c>
      <c r="B1365" s="27" t="s">
        <v>23</v>
      </c>
      <c r="C1365" s="27" t="s">
        <v>24</v>
      </c>
      <c r="D1365" s="27" t="s">
        <v>25</v>
      </c>
      <c r="E1365" s="27" t="s">
        <v>26</v>
      </c>
      <c r="F1365" s="91" t="s">
        <v>1245</v>
      </c>
      <c r="G1365" s="91" t="s">
        <v>1413</v>
      </c>
      <c r="H1365" s="91" t="s">
        <v>194</v>
      </c>
      <c r="I1365" s="91">
        <v>4</v>
      </c>
      <c r="J1365" s="91" t="s">
        <v>1247</v>
      </c>
      <c r="K1365" s="27" t="s">
        <v>31</v>
      </c>
      <c r="L1365" s="91">
        <v>4</v>
      </c>
      <c r="M1365" s="27">
        <f t="shared" si="55"/>
        <v>520</v>
      </c>
      <c r="N1365" s="179"/>
      <c r="O1365" s="24" t="s">
        <v>32</v>
      </c>
      <c r="P1365" s="179"/>
      <c r="Q1365" s="179"/>
      <c r="R1365" s="179"/>
      <c r="S1365" s="179"/>
      <c r="T1365" s="179"/>
      <c r="U1365" s="179"/>
      <c r="V1365" s="179"/>
      <c r="W1365" s="179"/>
      <c r="X1365" s="179"/>
      <c r="Y1365" s="179"/>
      <c r="Z1365" s="179"/>
      <c r="AA1365" s="179"/>
      <c r="AB1365" s="179"/>
      <c r="AC1365" s="179"/>
      <c r="AD1365" s="179"/>
      <c r="AE1365" s="179"/>
      <c r="AF1365" s="179"/>
      <c r="AG1365" s="179"/>
      <c r="AH1365" s="179"/>
      <c r="AI1365" s="179"/>
      <c r="AJ1365" s="179"/>
      <c r="AK1365" s="179"/>
      <c r="AL1365" s="179"/>
      <c r="AM1365" s="179"/>
      <c r="AN1365" s="179"/>
      <c r="AO1365" s="179"/>
      <c r="AP1365" s="179"/>
      <c r="AQ1365" s="179"/>
      <c r="AR1365" s="179"/>
    </row>
    <row r="1366" s="276" customFormat="1" customHeight="1" spans="1:44">
      <c r="A1366" s="27">
        <v>1361</v>
      </c>
      <c r="B1366" s="27" t="s">
        <v>23</v>
      </c>
      <c r="C1366" s="27" t="s">
        <v>24</v>
      </c>
      <c r="D1366" s="27" t="s">
        <v>25</v>
      </c>
      <c r="E1366" s="27" t="s">
        <v>26</v>
      </c>
      <c r="F1366" s="91" t="s">
        <v>1245</v>
      </c>
      <c r="G1366" s="91" t="s">
        <v>1414</v>
      </c>
      <c r="H1366" s="91" t="s">
        <v>194</v>
      </c>
      <c r="I1366" s="91">
        <v>6</v>
      </c>
      <c r="J1366" s="91" t="s">
        <v>1247</v>
      </c>
      <c r="K1366" s="27" t="s">
        <v>31</v>
      </c>
      <c r="L1366" s="91">
        <v>6</v>
      </c>
      <c r="M1366" s="27">
        <f t="shared" si="55"/>
        <v>780</v>
      </c>
      <c r="N1366" s="179"/>
      <c r="O1366" s="24" t="s">
        <v>32</v>
      </c>
      <c r="P1366" s="179"/>
      <c r="Q1366" s="179"/>
      <c r="R1366" s="179"/>
      <c r="S1366" s="179"/>
      <c r="T1366" s="179"/>
      <c r="U1366" s="179"/>
      <c r="V1366" s="179"/>
      <c r="W1366" s="179"/>
      <c r="X1366" s="179"/>
      <c r="Y1366" s="179"/>
      <c r="Z1366" s="179"/>
      <c r="AA1366" s="179"/>
      <c r="AB1366" s="179"/>
      <c r="AC1366" s="179"/>
      <c r="AD1366" s="179"/>
      <c r="AE1366" s="179"/>
      <c r="AF1366" s="179"/>
      <c r="AG1366" s="179"/>
      <c r="AH1366" s="179"/>
      <c r="AI1366" s="179"/>
      <c r="AJ1366" s="179"/>
      <c r="AK1366" s="179"/>
      <c r="AL1366" s="179"/>
      <c r="AM1366" s="179"/>
      <c r="AN1366" s="179"/>
      <c r="AO1366" s="179"/>
      <c r="AP1366" s="179"/>
      <c r="AQ1366" s="179"/>
      <c r="AR1366" s="179"/>
    </row>
    <row r="1367" s="276" customFormat="1" customHeight="1" spans="1:44">
      <c r="A1367" s="27">
        <v>1362</v>
      </c>
      <c r="B1367" s="27" t="s">
        <v>23</v>
      </c>
      <c r="C1367" s="27" t="s">
        <v>24</v>
      </c>
      <c r="D1367" s="27" t="s">
        <v>25</v>
      </c>
      <c r="E1367" s="27" t="s">
        <v>26</v>
      </c>
      <c r="F1367" s="91" t="s">
        <v>1245</v>
      </c>
      <c r="G1367" s="91" t="s">
        <v>1415</v>
      </c>
      <c r="H1367" s="91" t="s">
        <v>194</v>
      </c>
      <c r="I1367" s="91">
        <v>2</v>
      </c>
      <c r="J1367" s="91" t="s">
        <v>1247</v>
      </c>
      <c r="K1367" s="27" t="s">
        <v>31</v>
      </c>
      <c r="L1367" s="91">
        <v>2</v>
      </c>
      <c r="M1367" s="27">
        <f t="shared" si="55"/>
        <v>260</v>
      </c>
      <c r="N1367" s="179"/>
      <c r="O1367" s="24" t="s">
        <v>32</v>
      </c>
      <c r="P1367" s="179"/>
      <c r="Q1367" s="179"/>
      <c r="R1367" s="179"/>
      <c r="S1367" s="179"/>
      <c r="T1367" s="179"/>
      <c r="U1367" s="179"/>
      <c r="V1367" s="179"/>
      <c r="W1367" s="179"/>
      <c r="X1367" s="179"/>
      <c r="Y1367" s="179"/>
      <c r="Z1367" s="179"/>
      <c r="AA1367" s="179"/>
      <c r="AB1367" s="179"/>
      <c r="AC1367" s="179"/>
      <c r="AD1367" s="179"/>
      <c r="AE1367" s="179"/>
      <c r="AF1367" s="179"/>
      <c r="AG1367" s="179"/>
      <c r="AH1367" s="179"/>
      <c r="AI1367" s="179"/>
      <c r="AJ1367" s="179"/>
      <c r="AK1367" s="179"/>
      <c r="AL1367" s="179"/>
      <c r="AM1367" s="179"/>
      <c r="AN1367" s="179"/>
      <c r="AO1367" s="179"/>
      <c r="AP1367" s="179"/>
      <c r="AQ1367" s="179"/>
      <c r="AR1367" s="179"/>
    </row>
    <row r="1368" s="276" customFormat="1" customHeight="1" spans="1:44">
      <c r="A1368" s="27">
        <v>1363</v>
      </c>
      <c r="B1368" s="27" t="s">
        <v>23</v>
      </c>
      <c r="C1368" s="27" t="s">
        <v>24</v>
      </c>
      <c r="D1368" s="27" t="s">
        <v>25</v>
      </c>
      <c r="E1368" s="27" t="s">
        <v>26</v>
      </c>
      <c r="F1368" s="91" t="s">
        <v>1245</v>
      </c>
      <c r="G1368" s="91" t="s">
        <v>1416</v>
      </c>
      <c r="H1368" s="91" t="s">
        <v>194</v>
      </c>
      <c r="I1368" s="91">
        <v>3</v>
      </c>
      <c r="J1368" s="91" t="s">
        <v>1247</v>
      </c>
      <c r="K1368" s="27" t="s">
        <v>31</v>
      </c>
      <c r="L1368" s="91">
        <v>3</v>
      </c>
      <c r="M1368" s="27">
        <f t="shared" si="55"/>
        <v>390</v>
      </c>
      <c r="N1368" s="179"/>
      <c r="O1368" s="24" t="s">
        <v>32</v>
      </c>
      <c r="P1368" s="179"/>
      <c r="Q1368" s="179"/>
      <c r="R1368" s="179"/>
      <c r="S1368" s="179"/>
      <c r="T1368" s="179"/>
      <c r="U1368" s="179"/>
      <c r="V1368" s="179"/>
      <c r="W1368" s="179"/>
      <c r="X1368" s="179"/>
      <c r="Y1368" s="179"/>
      <c r="Z1368" s="179"/>
      <c r="AA1368" s="179"/>
      <c r="AB1368" s="179"/>
      <c r="AC1368" s="179"/>
      <c r="AD1368" s="179"/>
      <c r="AE1368" s="179"/>
      <c r="AF1368" s="179"/>
      <c r="AG1368" s="179"/>
      <c r="AH1368" s="179"/>
      <c r="AI1368" s="179"/>
      <c r="AJ1368" s="179"/>
      <c r="AK1368" s="179"/>
      <c r="AL1368" s="179"/>
      <c r="AM1368" s="179"/>
      <c r="AN1368" s="179"/>
      <c r="AO1368" s="179"/>
      <c r="AP1368" s="179"/>
      <c r="AQ1368" s="179"/>
      <c r="AR1368" s="179"/>
    </row>
    <row r="1369" s="276" customFormat="1" customHeight="1" spans="1:44">
      <c r="A1369" s="27">
        <v>1364</v>
      </c>
      <c r="B1369" s="27" t="s">
        <v>23</v>
      </c>
      <c r="C1369" s="27" t="s">
        <v>24</v>
      </c>
      <c r="D1369" s="27" t="s">
        <v>25</v>
      </c>
      <c r="E1369" s="27" t="s">
        <v>26</v>
      </c>
      <c r="F1369" s="91" t="s">
        <v>1245</v>
      </c>
      <c r="G1369" s="91" t="s">
        <v>1417</v>
      </c>
      <c r="H1369" s="91" t="s">
        <v>194</v>
      </c>
      <c r="I1369" s="91">
        <v>4</v>
      </c>
      <c r="J1369" s="91" t="s">
        <v>1247</v>
      </c>
      <c r="K1369" s="27" t="s">
        <v>31</v>
      </c>
      <c r="L1369" s="91">
        <v>4</v>
      </c>
      <c r="M1369" s="27">
        <f>L1369*468</f>
        <v>1872</v>
      </c>
      <c r="N1369" s="179"/>
      <c r="O1369" s="24" t="s">
        <v>32</v>
      </c>
      <c r="P1369" s="179"/>
      <c r="Q1369" s="179"/>
      <c r="R1369" s="179"/>
      <c r="S1369" s="179"/>
      <c r="T1369" s="179"/>
      <c r="U1369" s="179"/>
      <c r="V1369" s="179"/>
      <c r="W1369" s="179"/>
      <c r="X1369" s="179"/>
      <c r="Y1369" s="179"/>
      <c r="Z1369" s="179"/>
      <c r="AA1369" s="179"/>
      <c r="AB1369" s="179"/>
      <c r="AC1369" s="179"/>
      <c r="AD1369" s="179"/>
      <c r="AE1369" s="179"/>
      <c r="AF1369" s="179"/>
      <c r="AG1369" s="179"/>
      <c r="AH1369" s="179"/>
      <c r="AI1369" s="179"/>
      <c r="AJ1369" s="179"/>
      <c r="AK1369" s="179"/>
      <c r="AL1369" s="179"/>
      <c r="AM1369" s="179"/>
      <c r="AN1369" s="179"/>
      <c r="AO1369" s="179"/>
      <c r="AP1369" s="179"/>
      <c r="AQ1369" s="179"/>
      <c r="AR1369" s="179"/>
    </row>
    <row r="1370" s="276" customFormat="1" customHeight="1" spans="1:44">
      <c r="A1370" s="27">
        <v>1365</v>
      </c>
      <c r="B1370" s="27" t="s">
        <v>23</v>
      </c>
      <c r="C1370" s="27" t="s">
        <v>24</v>
      </c>
      <c r="D1370" s="27" t="s">
        <v>25</v>
      </c>
      <c r="E1370" s="27" t="s">
        <v>26</v>
      </c>
      <c r="F1370" s="91" t="s">
        <v>1245</v>
      </c>
      <c r="G1370" s="91" t="s">
        <v>1418</v>
      </c>
      <c r="H1370" s="91" t="s">
        <v>194</v>
      </c>
      <c r="I1370" s="91">
        <v>4</v>
      </c>
      <c r="J1370" s="91" t="s">
        <v>1247</v>
      </c>
      <c r="K1370" s="27" t="s">
        <v>31</v>
      </c>
      <c r="L1370" s="91">
        <v>4</v>
      </c>
      <c r="M1370" s="27">
        <f t="shared" ref="M1370:M1376" si="56">L1370*130</f>
        <v>520</v>
      </c>
      <c r="N1370" s="179"/>
      <c r="O1370" s="24" t="s">
        <v>32</v>
      </c>
      <c r="P1370" s="179"/>
      <c r="Q1370" s="179"/>
      <c r="R1370" s="179"/>
      <c r="S1370" s="179"/>
      <c r="T1370" s="179"/>
      <c r="U1370" s="179"/>
      <c r="V1370" s="179"/>
      <c r="W1370" s="179"/>
      <c r="X1370" s="179"/>
      <c r="Y1370" s="179"/>
      <c r="Z1370" s="179"/>
      <c r="AA1370" s="179"/>
      <c r="AB1370" s="179"/>
      <c r="AC1370" s="179"/>
      <c r="AD1370" s="179"/>
      <c r="AE1370" s="179"/>
      <c r="AF1370" s="179"/>
      <c r="AG1370" s="179"/>
      <c r="AH1370" s="179"/>
      <c r="AI1370" s="179"/>
      <c r="AJ1370" s="179"/>
      <c r="AK1370" s="179"/>
      <c r="AL1370" s="179"/>
      <c r="AM1370" s="179"/>
      <c r="AN1370" s="179"/>
      <c r="AO1370" s="179"/>
      <c r="AP1370" s="179"/>
      <c r="AQ1370" s="179"/>
      <c r="AR1370" s="179"/>
    </row>
    <row r="1371" s="276" customFormat="1" customHeight="1" spans="1:44">
      <c r="A1371" s="27">
        <v>1366</v>
      </c>
      <c r="B1371" s="27" t="s">
        <v>23</v>
      </c>
      <c r="C1371" s="27" t="s">
        <v>24</v>
      </c>
      <c r="D1371" s="27" t="s">
        <v>25</v>
      </c>
      <c r="E1371" s="27" t="s">
        <v>26</v>
      </c>
      <c r="F1371" s="91" t="s">
        <v>1245</v>
      </c>
      <c r="G1371" s="91" t="s">
        <v>1419</v>
      </c>
      <c r="H1371" s="91" t="s">
        <v>194</v>
      </c>
      <c r="I1371" s="91">
        <v>8</v>
      </c>
      <c r="J1371" s="91" t="s">
        <v>1247</v>
      </c>
      <c r="K1371" s="27" t="s">
        <v>31</v>
      </c>
      <c r="L1371" s="91">
        <v>8</v>
      </c>
      <c r="M1371" s="27">
        <f t="shared" si="56"/>
        <v>1040</v>
      </c>
      <c r="N1371" s="179"/>
      <c r="O1371" s="24" t="s">
        <v>32</v>
      </c>
      <c r="P1371" s="179"/>
      <c r="Q1371" s="179"/>
      <c r="R1371" s="179"/>
      <c r="S1371" s="179"/>
      <c r="T1371" s="179"/>
      <c r="U1371" s="179"/>
      <c r="V1371" s="179"/>
      <c r="W1371" s="179"/>
      <c r="X1371" s="179"/>
      <c r="Y1371" s="179"/>
      <c r="Z1371" s="179"/>
      <c r="AA1371" s="179"/>
      <c r="AB1371" s="179"/>
      <c r="AC1371" s="179"/>
      <c r="AD1371" s="179"/>
      <c r="AE1371" s="179"/>
      <c r="AF1371" s="179"/>
      <c r="AG1371" s="179"/>
      <c r="AH1371" s="179"/>
      <c r="AI1371" s="179"/>
      <c r="AJ1371" s="179"/>
      <c r="AK1371" s="179"/>
      <c r="AL1371" s="179"/>
      <c r="AM1371" s="179"/>
      <c r="AN1371" s="179"/>
      <c r="AO1371" s="179"/>
      <c r="AP1371" s="179"/>
      <c r="AQ1371" s="179"/>
      <c r="AR1371" s="179"/>
    </row>
    <row r="1372" s="179" customFormat="1" customHeight="1" spans="1:15">
      <c r="A1372" s="27">
        <v>1367</v>
      </c>
      <c r="B1372" s="27" t="s">
        <v>23</v>
      </c>
      <c r="C1372" s="27" t="s">
        <v>24</v>
      </c>
      <c r="D1372" s="27" t="s">
        <v>25</v>
      </c>
      <c r="E1372" s="27" t="s">
        <v>26</v>
      </c>
      <c r="F1372" s="91" t="s">
        <v>1245</v>
      </c>
      <c r="G1372" s="91" t="s">
        <v>1420</v>
      </c>
      <c r="H1372" s="91" t="s">
        <v>194</v>
      </c>
      <c r="I1372" s="91">
        <v>3</v>
      </c>
      <c r="J1372" s="91" t="s">
        <v>1247</v>
      </c>
      <c r="K1372" s="27" t="s">
        <v>31</v>
      </c>
      <c r="L1372" s="91">
        <v>3</v>
      </c>
      <c r="M1372" s="27">
        <f t="shared" si="56"/>
        <v>390</v>
      </c>
      <c r="O1372" s="24" t="s">
        <v>32</v>
      </c>
    </row>
    <row r="1373" s="276" customFormat="1" customHeight="1" spans="1:44">
      <c r="A1373" s="27">
        <v>1368</v>
      </c>
      <c r="B1373" s="27" t="s">
        <v>23</v>
      </c>
      <c r="C1373" s="27" t="s">
        <v>24</v>
      </c>
      <c r="D1373" s="27" t="s">
        <v>25</v>
      </c>
      <c r="E1373" s="27" t="s">
        <v>26</v>
      </c>
      <c r="F1373" s="91" t="s">
        <v>1245</v>
      </c>
      <c r="G1373" s="91" t="s">
        <v>1421</v>
      </c>
      <c r="H1373" s="91" t="s">
        <v>194</v>
      </c>
      <c r="I1373" s="91">
        <v>6</v>
      </c>
      <c r="J1373" s="91" t="s">
        <v>1247</v>
      </c>
      <c r="K1373" s="27" t="s">
        <v>31</v>
      </c>
      <c r="L1373" s="91">
        <v>6</v>
      </c>
      <c r="M1373" s="27">
        <f t="shared" si="56"/>
        <v>780</v>
      </c>
      <c r="N1373" s="179"/>
      <c r="O1373" s="24" t="s">
        <v>32</v>
      </c>
      <c r="P1373" s="179"/>
      <c r="Q1373" s="179"/>
      <c r="R1373" s="179"/>
      <c r="S1373" s="179"/>
      <c r="T1373" s="179"/>
      <c r="U1373" s="179"/>
      <c r="V1373" s="179"/>
      <c r="W1373" s="179"/>
      <c r="X1373" s="179"/>
      <c r="Y1373" s="179"/>
      <c r="Z1373" s="179"/>
      <c r="AA1373" s="179"/>
      <c r="AB1373" s="179"/>
      <c r="AC1373" s="179"/>
      <c r="AD1373" s="179"/>
      <c r="AE1373" s="179"/>
      <c r="AF1373" s="179"/>
      <c r="AG1373" s="179"/>
      <c r="AH1373" s="179"/>
      <c r="AI1373" s="179"/>
      <c r="AJ1373" s="179"/>
      <c r="AK1373" s="179"/>
      <c r="AL1373" s="179"/>
      <c r="AM1373" s="179"/>
      <c r="AN1373" s="179"/>
      <c r="AO1373" s="179"/>
      <c r="AP1373" s="179"/>
      <c r="AQ1373" s="179"/>
      <c r="AR1373" s="179"/>
    </row>
    <row r="1374" s="276" customFormat="1" customHeight="1" spans="1:44">
      <c r="A1374" s="27">
        <v>1369</v>
      </c>
      <c r="B1374" s="27" t="s">
        <v>23</v>
      </c>
      <c r="C1374" s="27" t="s">
        <v>24</v>
      </c>
      <c r="D1374" s="27" t="s">
        <v>25</v>
      </c>
      <c r="E1374" s="27" t="s">
        <v>26</v>
      </c>
      <c r="F1374" s="91" t="s">
        <v>1245</v>
      </c>
      <c r="G1374" s="91" t="s">
        <v>1422</v>
      </c>
      <c r="H1374" s="91" t="s">
        <v>194</v>
      </c>
      <c r="I1374" s="91">
        <v>3</v>
      </c>
      <c r="J1374" s="91" t="s">
        <v>1247</v>
      </c>
      <c r="K1374" s="27" t="s">
        <v>31</v>
      </c>
      <c r="L1374" s="91">
        <v>3</v>
      </c>
      <c r="M1374" s="27">
        <f t="shared" si="56"/>
        <v>390</v>
      </c>
      <c r="N1374" s="179"/>
      <c r="O1374" s="24" t="s">
        <v>32</v>
      </c>
      <c r="P1374" s="179"/>
      <c r="Q1374" s="179"/>
      <c r="R1374" s="179"/>
      <c r="S1374" s="179"/>
      <c r="T1374" s="179"/>
      <c r="U1374" s="179"/>
      <c r="V1374" s="179"/>
      <c r="W1374" s="179"/>
      <c r="X1374" s="179"/>
      <c r="Y1374" s="179"/>
      <c r="Z1374" s="179"/>
      <c r="AA1374" s="179"/>
      <c r="AB1374" s="179"/>
      <c r="AC1374" s="179"/>
      <c r="AD1374" s="179"/>
      <c r="AE1374" s="179"/>
      <c r="AF1374" s="179"/>
      <c r="AG1374" s="179"/>
      <c r="AH1374" s="179"/>
      <c r="AI1374" s="179"/>
      <c r="AJ1374" s="179"/>
      <c r="AK1374" s="179"/>
      <c r="AL1374" s="179"/>
      <c r="AM1374" s="179"/>
      <c r="AN1374" s="179"/>
      <c r="AO1374" s="179"/>
      <c r="AP1374" s="179"/>
      <c r="AQ1374" s="179"/>
      <c r="AR1374" s="179"/>
    </row>
    <row r="1375" s="276" customFormat="1" customHeight="1" spans="1:44">
      <c r="A1375" s="27">
        <v>1370</v>
      </c>
      <c r="B1375" s="27" t="s">
        <v>23</v>
      </c>
      <c r="C1375" s="27" t="s">
        <v>24</v>
      </c>
      <c r="D1375" s="27" t="s">
        <v>25</v>
      </c>
      <c r="E1375" s="27" t="s">
        <v>26</v>
      </c>
      <c r="F1375" s="91" t="s">
        <v>1245</v>
      </c>
      <c r="G1375" s="91" t="s">
        <v>1423</v>
      </c>
      <c r="H1375" s="91" t="s">
        <v>194</v>
      </c>
      <c r="I1375" s="91">
        <v>4</v>
      </c>
      <c r="J1375" s="91" t="s">
        <v>1247</v>
      </c>
      <c r="K1375" s="27" t="s">
        <v>31</v>
      </c>
      <c r="L1375" s="91">
        <v>4</v>
      </c>
      <c r="M1375" s="27">
        <f t="shared" si="56"/>
        <v>520</v>
      </c>
      <c r="N1375" s="179"/>
      <c r="O1375" s="24" t="s">
        <v>32</v>
      </c>
      <c r="P1375" s="179"/>
      <c r="Q1375" s="179"/>
      <c r="R1375" s="179"/>
      <c r="S1375" s="179"/>
      <c r="T1375" s="179"/>
      <c r="U1375" s="179"/>
      <c r="V1375" s="179"/>
      <c r="W1375" s="179"/>
      <c r="X1375" s="179"/>
      <c r="Y1375" s="179"/>
      <c r="Z1375" s="179"/>
      <c r="AA1375" s="179"/>
      <c r="AB1375" s="179"/>
      <c r="AC1375" s="179"/>
      <c r="AD1375" s="179"/>
      <c r="AE1375" s="179"/>
      <c r="AF1375" s="179"/>
      <c r="AG1375" s="179"/>
      <c r="AH1375" s="179"/>
      <c r="AI1375" s="179"/>
      <c r="AJ1375" s="179"/>
      <c r="AK1375" s="179"/>
      <c r="AL1375" s="179"/>
      <c r="AM1375" s="179"/>
      <c r="AN1375" s="179"/>
      <c r="AO1375" s="179"/>
      <c r="AP1375" s="179"/>
      <c r="AQ1375" s="179"/>
      <c r="AR1375" s="179"/>
    </row>
    <row r="1376" s="276" customFormat="1" customHeight="1" spans="1:44">
      <c r="A1376" s="27">
        <v>1371</v>
      </c>
      <c r="B1376" s="27" t="s">
        <v>23</v>
      </c>
      <c r="C1376" s="27" t="s">
        <v>24</v>
      </c>
      <c r="D1376" s="27" t="s">
        <v>25</v>
      </c>
      <c r="E1376" s="27" t="s">
        <v>26</v>
      </c>
      <c r="F1376" s="91" t="s">
        <v>1245</v>
      </c>
      <c r="G1376" s="91" t="s">
        <v>1424</v>
      </c>
      <c r="H1376" s="91" t="s">
        <v>220</v>
      </c>
      <c r="I1376" s="91">
        <v>2</v>
      </c>
      <c r="J1376" s="91" t="s">
        <v>1247</v>
      </c>
      <c r="K1376" s="27" t="s">
        <v>31</v>
      </c>
      <c r="L1376" s="91">
        <v>2</v>
      </c>
      <c r="M1376" s="27">
        <f t="shared" si="56"/>
        <v>260</v>
      </c>
      <c r="N1376" s="179"/>
      <c r="O1376" s="24" t="s">
        <v>32</v>
      </c>
      <c r="P1376" s="179"/>
      <c r="Q1376" s="179"/>
      <c r="R1376" s="179"/>
      <c r="S1376" s="179"/>
      <c r="T1376" s="179"/>
      <c r="U1376" s="179"/>
      <c r="V1376" s="179"/>
      <c r="W1376" s="179"/>
      <c r="X1376" s="179"/>
      <c r="Y1376" s="179"/>
      <c r="Z1376" s="179"/>
      <c r="AA1376" s="179"/>
      <c r="AB1376" s="179"/>
      <c r="AC1376" s="179"/>
      <c r="AD1376" s="179"/>
      <c r="AE1376" s="179"/>
      <c r="AF1376" s="179"/>
      <c r="AG1376" s="179"/>
      <c r="AH1376" s="179"/>
      <c r="AI1376" s="179"/>
      <c r="AJ1376" s="179"/>
      <c r="AK1376" s="179"/>
      <c r="AL1376" s="179"/>
      <c r="AM1376" s="179"/>
      <c r="AN1376" s="179"/>
      <c r="AO1376" s="179"/>
      <c r="AP1376" s="179"/>
      <c r="AQ1376" s="179"/>
      <c r="AR1376" s="179"/>
    </row>
    <row r="1377" s="276" customFormat="1" customHeight="1" spans="1:44">
      <c r="A1377" s="27">
        <v>1372</v>
      </c>
      <c r="B1377" s="27" t="s">
        <v>23</v>
      </c>
      <c r="C1377" s="27" t="s">
        <v>24</v>
      </c>
      <c r="D1377" s="27" t="s">
        <v>25</v>
      </c>
      <c r="E1377" s="27" t="s">
        <v>26</v>
      </c>
      <c r="F1377" s="91" t="s">
        <v>1245</v>
      </c>
      <c r="G1377" s="91" t="s">
        <v>1425</v>
      </c>
      <c r="H1377" s="91" t="s">
        <v>51</v>
      </c>
      <c r="I1377" s="91">
        <v>2</v>
      </c>
      <c r="J1377" s="91" t="s">
        <v>1247</v>
      </c>
      <c r="K1377" s="27" t="s">
        <v>31</v>
      </c>
      <c r="L1377" s="91">
        <v>2</v>
      </c>
      <c r="M1377" s="27">
        <f>L1377*312</f>
        <v>624</v>
      </c>
      <c r="N1377" s="179"/>
      <c r="O1377" s="24" t="s">
        <v>32</v>
      </c>
      <c r="P1377" s="179"/>
      <c r="Q1377" s="179"/>
      <c r="R1377" s="179"/>
      <c r="S1377" s="179"/>
      <c r="T1377" s="179"/>
      <c r="U1377" s="179"/>
      <c r="V1377" s="179"/>
      <c r="W1377" s="179"/>
      <c r="X1377" s="179"/>
      <c r="Y1377" s="179"/>
      <c r="Z1377" s="179"/>
      <c r="AA1377" s="179"/>
      <c r="AB1377" s="179"/>
      <c r="AC1377" s="179"/>
      <c r="AD1377" s="179"/>
      <c r="AE1377" s="179"/>
      <c r="AF1377" s="179"/>
      <c r="AG1377" s="179"/>
      <c r="AH1377" s="179"/>
      <c r="AI1377" s="179"/>
      <c r="AJ1377" s="179"/>
      <c r="AK1377" s="179"/>
      <c r="AL1377" s="179"/>
      <c r="AM1377" s="179"/>
      <c r="AN1377" s="179"/>
      <c r="AO1377" s="179"/>
      <c r="AP1377" s="179"/>
      <c r="AQ1377" s="179"/>
      <c r="AR1377" s="179"/>
    </row>
    <row r="1378" s="276" customFormat="1" customHeight="1" spans="1:44">
      <c r="A1378" s="27">
        <v>1373</v>
      </c>
      <c r="B1378" s="27" t="s">
        <v>23</v>
      </c>
      <c r="C1378" s="27" t="s">
        <v>24</v>
      </c>
      <c r="D1378" s="27" t="s">
        <v>25</v>
      </c>
      <c r="E1378" s="27" t="s">
        <v>26</v>
      </c>
      <c r="F1378" s="91" t="s">
        <v>1245</v>
      </c>
      <c r="G1378" s="91" t="s">
        <v>1426</v>
      </c>
      <c r="H1378" s="91" t="s">
        <v>194</v>
      </c>
      <c r="I1378" s="91">
        <v>3</v>
      </c>
      <c r="J1378" s="91" t="s">
        <v>1247</v>
      </c>
      <c r="K1378" s="27" t="s">
        <v>31</v>
      </c>
      <c r="L1378" s="91">
        <v>3</v>
      </c>
      <c r="M1378" s="27">
        <f t="shared" ref="M1378:M1387" si="57">L1378*130</f>
        <v>390</v>
      </c>
      <c r="N1378" s="179"/>
      <c r="O1378" s="24" t="s">
        <v>32</v>
      </c>
      <c r="P1378" s="179"/>
      <c r="Q1378" s="179"/>
      <c r="R1378" s="179"/>
      <c r="S1378" s="179"/>
      <c r="T1378" s="179"/>
      <c r="U1378" s="179"/>
      <c r="V1378" s="179"/>
      <c r="W1378" s="179"/>
      <c r="X1378" s="179"/>
      <c r="Y1378" s="179"/>
      <c r="Z1378" s="179"/>
      <c r="AA1378" s="179"/>
      <c r="AB1378" s="179"/>
      <c r="AC1378" s="179"/>
      <c r="AD1378" s="179"/>
      <c r="AE1378" s="179"/>
      <c r="AF1378" s="179"/>
      <c r="AG1378" s="179"/>
      <c r="AH1378" s="179"/>
      <c r="AI1378" s="179"/>
      <c r="AJ1378" s="179"/>
      <c r="AK1378" s="179"/>
      <c r="AL1378" s="179"/>
      <c r="AM1378" s="179"/>
      <c r="AN1378" s="179"/>
      <c r="AO1378" s="179"/>
      <c r="AP1378" s="179"/>
      <c r="AQ1378" s="179"/>
      <c r="AR1378" s="179"/>
    </row>
    <row r="1379" s="276" customFormat="1" customHeight="1" spans="1:44">
      <c r="A1379" s="27">
        <v>1374</v>
      </c>
      <c r="B1379" s="27" t="s">
        <v>23</v>
      </c>
      <c r="C1379" s="27" t="s">
        <v>24</v>
      </c>
      <c r="D1379" s="27" t="s">
        <v>25</v>
      </c>
      <c r="E1379" s="27" t="s">
        <v>26</v>
      </c>
      <c r="F1379" s="91" t="s">
        <v>1245</v>
      </c>
      <c r="G1379" s="91" t="s">
        <v>1427</v>
      </c>
      <c r="H1379" s="91" t="s">
        <v>194</v>
      </c>
      <c r="I1379" s="91">
        <v>4</v>
      </c>
      <c r="J1379" s="91" t="s">
        <v>1247</v>
      </c>
      <c r="K1379" s="27" t="s">
        <v>31</v>
      </c>
      <c r="L1379" s="91">
        <v>4</v>
      </c>
      <c r="M1379" s="27">
        <f t="shared" si="57"/>
        <v>520</v>
      </c>
      <c r="N1379" s="179"/>
      <c r="O1379" s="24" t="s">
        <v>32</v>
      </c>
      <c r="P1379" s="179"/>
      <c r="Q1379" s="179"/>
      <c r="R1379" s="179"/>
      <c r="S1379" s="179"/>
      <c r="T1379" s="179"/>
      <c r="U1379" s="179"/>
      <c r="V1379" s="179"/>
      <c r="W1379" s="179"/>
      <c r="X1379" s="179"/>
      <c r="Y1379" s="179"/>
      <c r="Z1379" s="179"/>
      <c r="AA1379" s="179"/>
      <c r="AB1379" s="179"/>
      <c r="AC1379" s="179"/>
      <c r="AD1379" s="179"/>
      <c r="AE1379" s="179"/>
      <c r="AF1379" s="179"/>
      <c r="AG1379" s="179"/>
      <c r="AH1379" s="179"/>
      <c r="AI1379" s="179"/>
      <c r="AJ1379" s="179"/>
      <c r="AK1379" s="179"/>
      <c r="AL1379" s="179"/>
      <c r="AM1379" s="179"/>
      <c r="AN1379" s="179"/>
      <c r="AO1379" s="179"/>
      <c r="AP1379" s="179"/>
      <c r="AQ1379" s="179"/>
      <c r="AR1379" s="179"/>
    </row>
    <row r="1380" s="276" customFormat="1" customHeight="1" spans="1:44">
      <c r="A1380" s="27">
        <v>1375</v>
      </c>
      <c r="B1380" s="27" t="s">
        <v>23</v>
      </c>
      <c r="C1380" s="27" t="s">
        <v>24</v>
      </c>
      <c r="D1380" s="27" t="s">
        <v>25</v>
      </c>
      <c r="E1380" s="27" t="s">
        <v>26</v>
      </c>
      <c r="F1380" s="91" t="s">
        <v>1245</v>
      </c>
      <c r="G1380" s="91" t="s">
        <v>1428</v>
      </c>
      <c r="H1380" s="91" t="s">
        <v>194</v>
      </c>
      <c r="I1380" s="91">
        <v>4</v>
      </c>
      <c r="J1380" s="91" t="s">
        <v>1247</v>
      </c>
      <c r="K1380" s="27" t="s">
        <v>31</v>
      </c>
      <c r="L1380" s="91">
        <v>4</v>
      </c>
      <c r="M1380" s="27">
        <f t="shared" si="57"/>
        <v>520</v>
      </c>
      <c r="N1380" s="179"/>
      <c r="O1380" s="24" t="s">
        <v>32</v>
      </c>
      <c r="P1380" s="179"/>
      <c r="Q1380" s="179"/>
      <c r="R1380" s="179"/>
      <c r="S1380" s="179"/>
      <c r="T1380" s="179"/>
      <c r="U1380" s="179"/>
      <c r="V1380" s="179"/>
      <c r="W1380" s="179"/>
      <c r="X1380" s="179"/>
      <c r="Y1380" s="179"/>
      <c r="Z1380" s="179"/>
      <c r="AA1380" s="179"/>
      <c r="AB1380" s="179"/>
      <c r="AC1380" s="179"/>
      <c r="AD1380" s="179"/>
      <c r="AE1380" s="179"/>
      <c r="AF1380" s="179"/>
      <c r="AG1380" s="179"/>
      <c r="AH1380" s="179"/>
      <c r="AI1380" s="179"/>
      <c r="AJ1380" s="179"/>
      <c r="AK1380" s="179"/>
      <c r="AL1380" s="179"/>
      <c r="AM1380" s="179"/>
      <c r="AN1380" s="179"/>
      <c r="AO1380" s="179"/>
      <c r="AP1380" s="179"/>
      <c r="AQ1380" s="179"/>
      <c r="AR1380" s="179"/>
    </row>
    <row r="1381" s="276" customFormat="1" customHeight="1" spans="1:44">
      <c r="A1381" s="27">
        <v>1376</v>
      </c>
      <c r="B1381" s="27" t="s">
        <v>23</v>
      </c>
      <c r="C1381" s="27" t="s">
        <v>24</v>
      </c>
      <c r="D1381" s="27" t="s">
        <v>25</v>
      </c>
      <c r="E1381" s="27" t="s">
        <v>26</v>
      </c>
      <c r="F1381" s="91" t="s">
        <v>1245</v>
      </c>
      <c r="G1381" s="91" t="s">
        <v>1429</v>
      </c>
      <c r="H1381" s="91" t="s">
        <v>194</v>
      </c>
      <c r="I1381" s="91">
        <v>4</v>
      </c>
      <c r="J1381" s="91" t="s">
        <v>1247</v>
      </c>
      <c r="K1381" s="27" t="s">
        <v>31</v>
      </c>
      <c r="L1381" s="91">
        <v>4</v>
      </c>
      <c r="M1381" s="27">
        <f t="shared" si="57"/>
        <v>520</v>
      </c>
      <c r="N1381" s="179"/>
      <c r="O1381" s="24" t="s">
        <v>32</v>
      </c>
      <c r="P1381" s="179"/>
      <c r="Q1381" s="179"/>
      <c r="R1381" s="179"/>
      <c r="S1381" s="179"/>
      <c r="T1381" s="179"/>
      <c r="U1381" s="179"/>
      <c r="V1381" s="179"/>
      <c r="W1381" s="179"/>
      <c r="X1381" s="179"/>
      <c r="Y1381" s="179"/>
      <c r="Z1381" s="179"/>
      <c r="AA1381" s="179"/>
      <c r="AB1381" s="179"/>
      <c r="AC1381" s="179"/>
      <c r="AD1381" s="179"/>
      <c r="AE1381" s="179"/>
      <c r="AF1381" s="179"/>
      <c r="AG1381" s="179"/>
      <c r="AH1381" s="179"/>
      <c r="AI1381" s="179"/>
      <c r="AJ1381" s="179"/>
      <c r="AK1381" s="179"/>
      <c r="AL1381" s="179"/>
      <c r="AM1381" s="179"/>
      <c r="AN1381" s="179"/>
      <c r="AO1381" s="179"/>
      <c r="AP1381" s="179"/>
      <c r="AQ1381" s="179"/>
      <c r="AR1381" s="179"/>
    </row>
    <row r="1382" s="276" customFormat="1" customHeight="1" spans="1:44">
      <c r="A1382" s="27">
        <v>1377</v>
      </c>
      <c r="B1382" s="27" t="s">
        <v>23</v>
      </c>
      <c r="C1382" s="27" t="s">
        <v>24</v>
      </c>
      <c r="D1382" s="27" t="s">
        <v>25</v>
      </c>
      <c r="E1382" s="27" t="s">
        <v>26</v>
      </c>
      <c r="F1382" s="91" t="s">
        <v>1245</v>
      </c>
      <c r="G1382" s="91" t="s">
        <v>1430</v>
      </c>
      <c r="H1382" s="91" t="s">
        <v>220</v>
      </c>
      <c r="I1382" s="91">
        <v>4</v>
      </c>
      <c r="J1382" s="91" t="s">
        <v>1247</v>
      </c>
      <c r="K1382" s="27" t="s">
        <v>31</v>
      </c>
      <c r="L1382" s="91">
        <v>4</v>
      </c>
      <c r="M1382" s="27">
        <f t="shared" si="57"/>
        <v>520</v>
      </c>
      <c r="N1382" s="179"/>
      <c r="O1382" s="24" t="s">
        <v>32</v>
      </c>
      <c r="P1382" s="179"/>
      <c r="Q1382" s="179"/>
      <c r="R1382" s="179"/>
      <c r="S1382" s="179"/>
      <c r="T1382" s="179"/>
      <c r="U1382" s="179"/>
      <c r="V1382" s="179"/>
      <c r="W1382" s="179"/>
      <c r="X1382" s="179"/>
      <c r="Y1382" s="179"/>
      <c r="Z1382" s="179"/>
      <c r="AA1382" s="179"/>
      <c r="AB1382" s="179"/>
      <c r="AC1382" s="179"/>
      <c r="AD1382" s="179"/>
      <c r="AE1382" s="179"/>
      <c r="AF1382" s="179"/>
      <c r="AG1382" s="179"/>
      <c r="AH1382" s="179"/>
      <c r="AI1382" s="179"/>
      <c r="AJ1382" s="179"/>
      <c r="AK1382" s="179"/>
      <c r="AL1382" s="179"/>
      <c r="AM1382" s="179"/>
      <c r="AN1382" s="179"/>
      <c r="AO1382" s="179"/>
      <c r="AP1382" s="179"/>
      <c r="AQ1382" s="179"/>
      <c r="AR1382" s="179"/>
    </row>
    <row r="1383" s="276" customFormat="1" customHeight="1" spans="1:44">
      <c r="A1383" s="27">
        <v>1378</v>
      </c>
      <c r="B1383" s="27" t="s">
        <v>23</v>
      </c>
      <c r="C1383" s="27" t="s">
        <v>24</v>
      </c>
      <c r="D1383" s="27" t="s">
        <v>25</v>
      </c>
      <c r="E1383" s="27" t="s">
        <v>26</v>
      </c>
      <c r="F1383" s="91" t="s">
        <v>1245</v>
      </c>
      <c r="G1383" s="91" t="s">
        <v>1431</v>
      </c>
      <c r="H1383" s="91" t="s">
        <v>194</v>
      </c>
      <c r="I1383" s="91">
        <v>5</v>
      </c>
      <c r="J1383" s="91" t="s">
        <v>1247</v>
      </c>
      <c r="K1383" s="27" t="s">
        <v>31</v>
      </c>
      <c r="L1383" s="91">
        <v>5</v>
      </c>
      <c r="M1383" s="27">
        <f t="shared" si="57"/>
        <v>650</v>
      </c>
      <c r="N1383" s="179"/>
      <c r="O1383" s="24" t="s">
        <v>32</v>
      </c>
      <c r="P1383" s="179"/>
      <c r="Q1383" s="179"/>
      <c r="R1383" s="179"/>
      <c r="S1383" s="179"/>
      <c r="T1383" s="179"/>
      <c r="U1383" s="179"/>
      <c r="V1383" s="179"/>
      <c r="W1383" s="179"/>
      <c r="X1383" s="179"/>
      <c r="Y1383" s="179"/>
      <c r="Z1383" s="179"/>
      <c r="AA1383" s="179"/>
      <c r="AB1383" s="179"/>
      <c r="AC1383" s="179"/>
      <c r="AD1383" s="179"/>
      <c r="AE1383" s="179"/>
      <c r="AF1383" s="179"/>
      <c r="AG1383" s="179"/>
      <c r="AH1383" s="179"/>
      <c r="AI1383" s="179"/>
      <c r="AJ1383" s="179"/>
      <c r="AK1383" s="179"/>
      <c r="AL1383" s="179"/>
      <c r="AM1383" s="179"/>
      <c r="AN1383" s="179"/>
      <c r="AO1383" s="179"/>
      <c r="AP1383" s="179"/>
      <c r="AQ1383" s="179"/>
      <c r="AR1383" s="179"/>
    </row>
    <row r="1384" s="276" customFormat="1" customHeight="1" spans="1:44">
      <c r="A1384" s="27">
        <v>1379</v>
      </c>
      <c r="B1384" s="27" t="s">
        <v>23</v>
      </c>
      <c r="C1384" s="27" t="s">
        <v>24</v>
      </c>
      <c r="D1384" s="27" t="s">
        <v>25</v>
      </c>
      <c r="E1384" s="27" t="s">
        <v>26</v>
      </c>
      <c r="F1384" s="91" t="s">
        <v>1245</v>
      </c>
      <c r="G1384" s="91" t="s">
        <v>1432</v>
      </c>
      <c r="H1384" s="91" t="s">
        <v>194</v>
      </c>
      <c r="I1384" s="91">
        <v>4</v>
      </c>
      <c r="J1384" s="91" t="s">
        <v>1247</v>
      </c>
      <c r="K1384" s="27" t="s">
        <v>31</v>
      </c>
      <c r="L1384" s="91">
        <v>4</v>
      </c>
      <c r="M1384" s="27">
        <f t="shared" si="57"/>
        <v>520</v>
      </c>
      <c r="N1384" s="179"/>
      <c r="O1384" s="24" t="s">
        <v>32</v>
      </c>
      <c r="P1384" s="179"/>
      <c r="Q1384" s="179"/>
      <c r="R1384" s="179"/>
      <c r="S1384" s="179"/>
      <c r="T1384" s="179"/>
      <c r="U1384" s="179"/>
      <c r="V1384" s="179"/>
      <c r="W1384" s="179"/>
      <c r="X1384" s="179"/>
      <c r="Y1384" s="179"/>
      <c r="Z1384" s="179"/>
      <c r="AA1384" s="179"/>
      <c r="AB1384" s="179"/>
      <c r="AC1384" s="179"/>
      <c r="AD1384" s="179"/>
      <c r="AE1384" s="179"/>
      <c r="AF1384" s="179"/>
      <c r="AG1384" s="179"/>
      <c r="AH1384" s="179"/>
      <c r="AI1384" s="179"/>
      <c r="AJ1384" s="179"/>
      <c r="AK1384" s="179"/>
      <c r="AL1384" s="179"/>
      <c r="AM1384" s="179"/>
      <c r="AN1384" s="179"/>
      <c r="AO1384" s="179"/>
      <c r="AP1384" s="179"/>
      <c r="AQ1384" s="179"/>
      <c r="AR1384" s="179"/>
    </row>
    <row r="1385" s="276" customFormat="1" customHeight="1" spans="1:44">
      <c r="A1385" s="27">
        <v>1380</v>
      </c>
      <c r="B1385" s="27" t="s">
        <v>23</v>
      </c>
      <c r="C1385" s="27" t="s">
        <v>24</v>
      </c>
      <c r="D1385" s="27" t="s">
        <v>25</v>
      </c>
      <c r="E1385" s="27" t="s">
        <v>26</v>
      </c>
      <c r="F1385" s="91" t="s">
        <v>1245</v>
      </c>
      <c r="G1385" s="91" t="s">
        <v>1433</v>
      </c>
      <c r="H1385" s="91" t="s">
        <v>220</v>
      </c>
      <c r="I1385" s="91">
        <v>4</v>
      </c>
      <c r="J1385" s="91" t="s">
        <v>1247</v>
      </c>
      <c r="K1385" s="27" t="s">
        <v>31</v>
      </c>
      <c r="L1385" s="91">
        <v>4</v>
      </c>
      <c r="M1385" s="27">
        <f t="shared" si="57"/>
        <v>520</v>
      </c>
      <c r="N1385" s="179"/>
      <c r="O1385" s="24" t="s">
        <v>32</v>
      </c>
      <c r="P1385" s="179"/>
      <c r="Q1385" s="179"/>
      <c r="R1385" s="179"/>
      <c r="S1385" s="179"/>
      <c r="T1385" s="179"/>
      <c r="U1385" s="179"/>
      <c r="V1385" s="179"/>
      <c r="W1385" s="179"/>
      <c r="X1385" s="179"/>
      <c r="Y1385" s="179"/>
      <c r="Z1385" s="179"/>
      <c r="AA1385" s="179"/>
      <c r="AB1385" s="179"/>
      <c r="AC1385" s="179"/>
      <c r="AD1385" s="179"/>
      <c r="AE1385" s="179"/>
      <c r="AF1385" s="179"/>
      <c r="AG1385" s="179"/>
      <c r="AH1385" s="179"/>
      <c r="AI1385" s="179"/>
      <c r="AJ1385" s="179"/>
      <c r="AK1385" s="179"/>
      <c r="AL1385" s="179"/>
      <c r="AM1385" s="179"/>
      <c r="AN1385" s="179"/>
      <c r="AO1385" s="179"/>
      <c r="AP1385" s="179"/>
      <c r="AQ1385" s="179"/>
      <c r="AR1385" s="179"/>
    </row>
    <row r="1386" s="276" customFormat="1" customHeight="1" spans="1:44">
      <c r="A1386" s="27">
        <v>1381</v>
      </c>
      <c r="B1386" s="27" t="s">
        <v>23</v>
      </c>
      <c r="C1386" s="27" t="s">
        <v>24</v>
      </c>
      <c r="D1386" s="27" t="s">
        <v>25</v>
      </c>
      <c r="E1386" s="27" t="s">
        <v>26</v>
      </c>
      <c r="F1386" s="91" t="s">
        <v>1245</v>
      </c>
      <c r="G1386" s="91" t="s">
        <v>1434</v>
      </c>
      <c r="H1386" s="91" t="s">
        <v>220</v>
      </c>
      <c r="I1386" s="91">
        <v>1</v>
      </c>
      <c r="J1386" s="91" t="s">
        <v>1247</v>
      </c>
      <c r="K1386" s="27" t="s">
        <v>31</v>
      </c>
      <c r="L1386" s="91">
        <v>1</v>
      </c>
      <c r="M1386" s="27">
        <f t="shared" si="57"/>
        <v>130</v>
      </c>
      <c r="N1386" s="179"/>
      <c r="O1386" s="24" t="s">
        <v>32</v>
      </c>
      <c r="P1386" s="179"/>
      <c r="Q1386" s="179"/>
      <c r="R1386" s="179"/>
      <c r="S1386" s="179"/>
      <c r="T1386" s="179"/>
      <c r="U1386" s="179"/>
      <c r="V1386" s="179"/>
      <c r="W1386" s="179"/>
      <c r="X1386" s="179"/>
      <c r="Y1386" s="179"/>
      <c r="Z1386" s="179"/>
      <c r="AA1386" s="179"/>
      <c r="AB1386" s="179"/>
      <c r="AC1386" s="179"/>
      <c r="AD1386" s="179"/>
      <c r="AE1386" s="179"/>
      <c r="AF1386" s="179"/>
      <c r="AG1386" s="179"/>
      <c r="AH1386" s="179"/>
      <c r="AI1386" s="179"/>
      <c r="AJ1386" s="179"/>
      <c r="AK1386" s="179"/>
      <c r="AL1386" s="179"/>
      <c r="AM1386" s="179"/>
      <c r="AN1386" s="179"/>
      <c r="AO1386" s="179"/>
      <c r="AP1386" s="179"/>
      <c r="AQ1386" s="179"/>
      <c r="AR1386" s="179"/>
    </row>
    <row r="1387" s="276" customFormat="1" customHeight="1" spans="1:44">
      <c r="A1387" s="27">
        <v>1382</v>
      </c>
      <c r="B1387" s="27" t="s">
        <v>23</v>
      </c>
      <c r="C1387" s="27" t="s">
        <v>24</v>
      </c>
      <c r="D1387" s="27" t="s">
        <v>25</v>
      </c>
      <c r="E1387" s="27" t="s">
        <v>26</v>
      </c>
      <c r="F1387" s="91" t="s">
        <v>1245</v>
      </c>
      <c r="G1387" s="91" t="s">
        <v>1435</v>
      </c>
      <c r="H1387" s="91" t="s">
        <v>194</v>
      </c>
      <c r="I1387" s="91">
        <v>3</v>
      </c>
      <c r="J1387" s="91" t="s">
        <v>1247</v>
      </c>
      <c r="K1387" s="27" t="s">
        <v>31</v>
      </c>
      <c r="L1387" s="91">
        <v>3</v>
      </c>
      <c r="M1387" s="27">
        <f t="shared" si="57"/>
        <v>390</v>
      </c>
      <c r="N1387" s="179"/>
      <c r="O1387" s="24" t="s">
        <v>32</v>
      </c>
      <c r="P1387" s="179"/>
      <c r="Q1387" s="179"/>
      <c r="R1387" s="179"/>
      <c r="S1387" s="179"/>
      <c r="T1387" s="179"/>
      <c r="U1387" s="179"/>
      <c r="V1387" s="179"/>
      <c r="W1387" s="179"/>
      <c r="X1387" s="179"/>
      <c r="Y1387" s="179"/>
      <c r="Z1387" s="179"/>
      <c r="AA1387" s="179"/>
      <c r="AB1387" s="179"/>
      <c r="AC1387" s="179"/>
      <c r="AD1387" s="179"/>
      <c r="AE1387" s="179"/>
      <c r="AF1387" s="179"/>
      <c r="AG1387" s="179"/>
      <c r="AH1387" s="179"/>
      <c r="AI1387" s="179"/>
      <c r="AJ1387" s="179"/>
      <c r="AK1387" s="179"/>
      <c r="AL1387" s="179"/>
      <c r="AM1387" s="179"/>
      <c r="AN1387" s="179"/>
      <c r="AO1387" s="179"/>
      <c r="AP1387" s="179"/>
      <c r="AQ1387" s="179"/>
      <c r="AR1387" s="179"/>
    </row>
    <row r="1388" s="276" customFormat="1" customHeight="1" spans="1:44">
      <c r="A1388" s="27">
        <v>1383</v>
      </c>
      <c r="B1388" s="27" t="s">
        <v>23</v>
      </c>
      <c r="C1388" s="27" t="s">
        <v>24</v>
      </c>
      <c r="D1388" s="27" t="s">
        <v>25</v>
      </c>
      <c r="E1388" s="27" t="s">
        <v>26</v>
      </c>
      <c r="F1388" s="91" t="s">
        <v>1245</v>
      </c>
      <c r="G1388" s="91" t="s">
        <v>1436</v>
      </c>
      <c r="H1388" s="91" t="s">
        <v>194</v>
      </c>
      <c r="I1388" s="91">
        <v>1</v>
      </c>
      <c r="J1388" s="91" t="s">
        <v>1247</v>
      </c>
      <c r="K1388" s="27" t="s">
        <v>31</v>
      </c>
      <c r="L1388" s="91">
        <v>1</v>
      </c>
      <c r="M1388" s="27">
        <f>L1388*468</f>
        <v>468</v>
      </c>
      <c r="N1388" s="179"/>
      <c r="O1388" s="24" t="s">
        <v>32</v>
      </c>
      <c r="P1388" s="179"/>
      <c r="Q1388" s="179"/>
      <c r="R1388" s="179"/>
      <c r="S1388" s="179"/>
      <c r="T1388" s="179"/>
      <c r="U1388" s="179"/>
      <c r="V1388" s="179"/>
      <c r="W1388" s="179"/>
      <c r="X1388" s="179"/>
      <c r="Y1388" s="179"/>
      <c r="Z1388" s="179"/>
      <c r="AA1388" s="179"/>
      <c r="AB1388" s="179"/>
      <c r="AC1388" s="179"/>
      <c r="AD1388" s="179"/>
      <c r="AE1388" s="179"/>
      <c r="AF1388" s="179"/>
      <c r="AG1388" s="179"/>
      <c r="AH1388" s="179"/>
      <c r="AI1388" s="179"/>
      <c r="AJ1388" s="179"/>
      <c r="AK1388" s="179"/>
      <c r="AL1388" s="179"/>
      <c r="AM1388" s="179"/>
      <c r="AN1388" s="179"/>
      <c r="AO1388" s="179"/>
      <c r="AP1388" s="179"/>
      <c r="AQ1388" s="179"/>
      <c r="AR1388" s="179"/>
    </row>
    <row r="1389" s="276" customFormat="1" customHeight="1" spans="1:44">
      <c r="A1389" s="27">
        <v>1384</v>
      </c>
      <c r="B1389" s="27" t="s">
        <v>23</v>
      </c>
      <c r="C1389" s="27" t="s">
        <v>24</v>
      </c>
      <c r="D1389" s="27" t="s">
        <v>25</v>
      </c>
      <c r="E1389" s="27" t="s">
        <v>26</v>
      </c>
      <c r="F1389" s="91" t="s">
        <v>1245</v>
      </c>
      <c r="G1389" s="91" t="s">
        <v>1437</v>
      </c>
      <c r="H1389" s="91" t="s">
        <v>194</v>
      </c>
      <c r="I1389" s="91">
        <v>6</v>
      </c>
      <c r="J1389" s="91" t="s">
        <v>1247</v>
      </c>
      <c r="K1389" s="27" t="s">
        <v>31</v>
      </c>
      <c r="L1389" s="91">
        <v>6</v>
      </c>
      <c r="M1389" s="27">
        <f>L1389*130</f>
        <v>780</v>
      </c>
      <c r="N1389" s="179"/>
      <c r="O1389" s="24" t="s">
        <v>32</v>
      </c>
      <c r="P1389" s="179"/>
      <c r="Q1389" s="179"/>
      <c r="R1389" s="179"/>
      <c r="S1389" s="179"/>
      <c r="T1389" s="179"/>
      <c r="U1389" s="179"/>
      <c r="V1389" s="179"/>
      <c r="W1389" s="179"/>
      <c r="X1389" s="179"/>
      <c r="Y1389" s="179"/>
      <c r="Z1389" s="179"/>
      <c r="AA1389" s="179"/>
      <c r="AB1389" s="179"/>
      <c r="AC1389" s="179"/>
      <c r="AD1389" s="179"/>
      <c r="AE1389" s="179"/>
      <c r="AF1389" s="179"/>
      <c r="AG1389" s="179"/>
      <c r="AH1389" s="179"/>
      <c r="AI1389" s="179"/>
      <c r="AJ1389" s="179"/>
      <c r="AK1389" s="179"/>
      <c r="AL1389" s="179"/>
      <c r="AM1389" s="179"/>
      <c r="AN1389" s="179"/>
      <c r="AO1389" s="179"/>
      <c r="AP1389" s="179"/>
      <c r="AQ1389" s="179"/>
      <c r="AR1389" s="179"/>
    </row>
    <row r="1390" s="276" customFormat="1" customHeight="1" spans="1:44">
      <c r="A1390" s="27">
        <v>1385</v>
      </c>
      <c r="B1390" s="27" t="s">
        <v>23</v>
      </c>
      <c r="C1390" s="27" t="s">
        <v>24</v>
      </c>
      <c r="D1390" s="27" t="s">
        <v>25</v>
      </c>
      <c r="E1390" s="27" t="s">
        <v>26</v>
      </c>
      <c r="F1390" s="91" t="s">
        <v>1245</v>
      </c>
      <c r="G1390" s="91" t="s">
        <v>1438</v>
      </c>
      <c r="H1390" s="91" t="s">
        <v>220</v>
      </c>
      <c r="I1390" s="91">
        <v>2</v>
      </c>
      <c r="J1390" s="91" t="s">
        <v>1247</v>
      </c>
      <c r="K1390" s="27" t="s">
        <v>31</v>
      </c>
      <c r="L1390" s="91">
        <v>2</v>
      </c>
      <c r="M1390" s="27">
        <f>L1390*130</f>
        <v>260</v>
      </c>
      <c r="N1390" s="179"/>
      <c r="O1390" s="24" t="s">
        <v>32</v>
      </c>
      <c r="P1390" s="179"/>
      <c r="Q1390" s="179"/>
      <c r="R1390" s="179"/>
      <c r="S1390" s="179"/>
      <c r="T1390" s="179"/>
      <c r="U1390" s="179"/>
      <c r="V1390" s="179"/>
      <c r="W1390" s="179"/>
      <c r="X1390" s="179"/>
      <c r="Y1390" s="179"/>
      <c r="Z1390" s="179"/>
      <c r="AA1390" s="179"/>
      <c r="AB1390" s="179"/>
      <c r="AC1390" s="179"/>
      <c r="AD1390" s="179"/>
      <c r="AE1390" s="179"/>
      <c r="AF1390" s="179"/>
      <c r="AG1390" s="179"/>
      <c r="AH1390" s="179"/>
      <c r="AI1390" s="179"/>
      <c r="AJ1390" s="179"/>
      <c r="AK1390" s="179"/>
      <c r="AL1390" s="179"/>
      <c r="AM1390" s="179"/>
      <c r="AN1390" s="179"/>
      <c r="AO1390" s="179"/>
      <c r="AP1390" s="179"/>
      <c r="AQ1390" s="179"/>
      <c r="AR1390" s="179"/>
    </row>
    <row r="1391" s="276" customFormat="1" customHeight="1" spans="1:44">
      <c r="A1391" s="27">
        <v>1386</v>
      </c>
      <c r="B1391" s="27" t="s">
        <v>23</v>
      </c>
      <c r="C1391" s="27" t="s">
        <v>24</v>
      </c>
      <c r="D1391" s="27" t="s">
        <v>25</v>
      </c>
      <c r="E1391" s="27" t="s">
        <v>26</v>
      </c>
      <c r="F1391" s="91" t="s">
        <v>1245</v>
      </c>
      <c r="G1391" s="91" t="s">
        <v>1439</v>
      </c>
      <c r="H1391" s="91" t="s">
        <v>220</v>
      </c>
      <c r="I1391" s="91">
        <v>3</v>
      </c>
      <c r="J1391" s="91" t="s">
        <v>1247</v>
      </c>
      <c r="K1391" s="27" t="s">
        <v>31</v>
      </c>
      <c r="L1391" s="91">
        <v>3</v>
      </c>
      <c r="M1391" s="27">
        <f>L1391*130</f>
        <v>390</v>
      </c>
      <c r="N1391" s="179"/>
      <c r="O1391" s="24" t="s">
        <v>32</v>
      </c>
      <c r="P1391" s="179"/>
      <c r="Q1391" s="179"/>
      <c r="R1391" s="179"/>
      <c r="S1391" s="179"/>
      <c r="T1391" s="179"/>
      <c r="U1391" s="179"/>
      <c r="V1391" s="179"/>
      <c r="W1391" s="179"/>
      <c r="X1391" s="179"/>
      <c r="Y1391" s="179"/>
      <c r="Z1391" s="179"/>
      <c r="AA1391" s="179"/>
      <c r="AB1391" s="179"/>
      <c r="AC1391" s="179"/>
      <c r="AD1391" s="179"/>
      <c r="AE1391" s="179"/>
      <c r="AF1391" s="179"/>
      <c r="AG1391" s="179"/>
      <c r="AH1391" s="179"/>
      <c r="AI1391" s="179"/>
      <c r="AJ1391" s="179"/>
      <c r="AK1391" s="179"/>
      <c r="AL1391" s="179"/>
      <c r="AM1391" s="179"/>
      <c r="AN1391" s="179"/>
      <c r="AO1391" s="179"/>
      <c r="AP1391" s="179"/>
      <c r="AQ1391" s="179"/>
      <c r="AR1391" s="179"/>
    </row>
    <row r="1392" s="276" customFormat="1" customHeight="1" spans="1:44">
      <c r="A1392" s="27">
        <v>1387</v>
      </c>
      <c r="B1392" s="27" t="s">
        <v>23</v>
      </c>
      <c r="C1392" s="27" t="s">
        <v>24</v>
      </c>
      <c r="D1392" s="27" t="s">
        <v>25</v>
      </c>
      <c r="E1392" s="27" t="s">
        <v>26</v>
      </c>
      <c r="F1392" s="91" t="s">
        <v>1245</v>
      </c>
      <c r="G1392" s="91" t="s">
        <v>1440</v>
      </c>
      <c r="H1392" s="91" t="s">
        <v>51</v>
      </c>
      <c r="I1392" s="91">
        <v>4</v>
      </c>
      <c r="J1392" s="91" t="s">
        <v>1247</v>
      </c>
      <c r="K1392" s="27" t="s">
        <v>31</v>
      </c>
      <c r="L1392" s="91">
        <v>4</v>
      </c>
      <c r="M1392" s="27">
        <f>L1392*312</f>
        <v>1248</v>
      </c>
      <c r="N1392" s="179"/>
      <c r="O1392" s="24" t="s">
        <v>32</v>
      </c>
      <c r="P1392" s="179"/>
      <c r="Q1392" s="179"/>
      <c r="R1392" s="179"/>
      <c r="S1392" s="179"/>
      <c r="T1392" s="179"/>
      <c r="U1392" s="179"/>
      <c r="V1392" s="179"/>
      <c r="W1392" s="179"/>
      <c r="X1392" s="179"/>
      <c r="Y1392" s="179"/>
      <c r="Z1392" s="179"/>
      <c r="AA1392" s="179"/>
      <c r="AB1392" s="179"/>
      <c r="AC1392" s="179"/>
      <c r="AD1392" s="179"/>
      <c r="AE1392" s="179"/>
      <c r="AF1392" s="179"/>
      <c r="AG1392" s="179"/>
      <c r="AH1392" s="179"/>
      <c r="AI1392" s="179"/>
      <c r="AJ1392" s="179"/>
      <c r="AK1392" s="179"/>
      <c r="AL1392" s="179"/>
      <c r="AM1392" s="179"/>
      <c r="AN1392" s="179"/>
      <c r="AO1392" s="179"/>
      <c r="AP1392" s="179"/>
      <c r="AQ1392" s="179"/>
      <c r="AR1392" s="179"/>
    </row>
    <row r="1393" s="276" customFormat="1" customHeight="1" spans="1:44">
      <c r="A1393" s="27">
        <v>1388</v>
      </c>
      <c r="B1393" s="27" t="s">
        <v>23</v>
      </c>
      <c r="C1393" s="27" t="s">
        <v>24</v>
      </c>
      <c r="D1393" s="27" t="s">
        <v>25</v>
      </c>
      <c r="E1393" s="27" t="s">
        <v>26</v>
      </c>
      <c r="F1393" s="91" t="s">
        <v>1245</v>
      </c>
      <c r="G1393" s="91" t="s">
        <v>1441</v>
      </c>
      <c r="H1393" s="91" t="s">
        <v>51</v>
      </c>
      <c r="I1393" s="91">
        <v>3</v>
      </c>
      <c r="J1393" s="91" t="s">
        <v>1247</v>
      </c>
      <c r="K1393" s="27" t="s">
        <v>31</v>
      </c>
      <c r="L1393" s="91">
        <v>3</v>
      </c>
      <c r="M1393" s="27">
        <f>L1393*312</f>
        <v>936</v>
      </c>
      <c r="N1393" s="179"/>
      <c r="O1393" s="24" t="s">
        <v>32</v>
      </c>
      <c r="P1393" s="179"/>
      <c r="Q1393" s="179"/>
      <c r="R1393" s="179"/>
      <c r="S1393" s="179"/>
      <c r="T1393" s="179"/>
      <c r="U1393" s="179"/>
      <c r="V1393" s="179"/>
      <c r="W1393" s="179"/>
      <c r="X1393" s="179"/>
      <c r="Y1393" s="179"/>
      <c r="Z1393" s="179"/>
      <c r="AA1393" s="179"/>
      <c r="AB1393" s="179"/>
      <c r="AC1393" s="179"/>
      <c r="AD1393" s="179"/>
      <c r="AE1393" s="179"/>
      <c r="AF1393" s="179"/>
      <c r="AG1393" s="179"/>
      <c r="AH1393" s="179"/>
      <c r="AI1393" s="179"/>
      <c r="AJ1393" s="179"/>
      <c r="AK1393" s="179"/>
      <c r="AL1393" s="179"/>
      <c r="AM1393" s="179"/>
      <c r="AN1393" s="179"/>
      <c r="AO1393" s="179"/>
      <c r="AP1393" s="179"/>
      <c r="AQ1393" s="179"/>
      <c r="AR1393" s="179"/>
    </row>
    <row r="1394" s="276" customFormat="1" customHeight="1" spans="1:44">
      <c r="A1394" s="27">
        <v>1389</v>
      </c>
      <c r="B1394" s="27" t="s">
        <v>23</v>
      </c>
      <c r="C1394" s="27" t="s">
        <v>24</v>
      </c>
      <c r="D1394" s="27" t="s">
        <v>25</v>
      </c>
      <c r="E1394" s="27" t="s">
        <v>26</v>
      </c>
      <c r="F1394" s="91" t="s">
        <v>1245</v>
      </c>
      <c r="G1394" s="91" t="s">
        <v>1442</v>
      </c>
      <c r="H1394" s="91" t="s">
        <v>194</v>
      </c>
      <c r="I1394" s="91">
        <v>3</v>
      </c>
      <c r="J1394" s="91" t="s">
        <v>1247</v>
      </c>
      <c r="K1394" s="27" t="s">
        <v>31</v>
      </c>
      <c r="L1394" s="91">
        <v>3</v>
      </c>
      <c r="M1394" s="27">
        <f t="shared" ref="M1394:M1401" si="58">L1394*130</f>
        <v>390</v>
      </c>
      <c r="N1394" s="179"/>
      <c r="O1394" s="24" t="s">
        <v>32</v>
      </c>
      <c r="P1394" s="179"/>
      <c r="Q1394" s="179"/>
      <c r="R1394" s="179"/>
      <c r="S1394" s="179"/>
      <c r="T1394" s="179"/>
      <c r="U1394" s="179"/>
      <c r="V1394" s="179"/>
      <c r="W1394" s="179"/>
      <c r="X1394" s="179"/>
      <c r="Y1394" s="179"/>
      <c r="Z1394" s="179"/>
      <c r="AA1394" s="179"/>
      <c r="AB1394" s="179"/>
      <c r="AC1394" s="179"/>
      <c r="AD1394" s="179"/>
      <c r="AE1394" s="179"/>
      <c r="AF1394" s="179"/>
      <c r="AG1394" s="179"/>
      <c r="AH1394" s="179"/>
      <c r="AI1394" s="179"/>
      <c r="AJ1394" s="179"/>
      <c r="AK1394" s="179"/>
      <c r="AL1394" s="179"/>
      <c r="AM1394" s="179"/>
      <c r="AN1394" s="179"/>
      <c r="AO1394" s="179"/>
      <c r="AP1394" s="179"/>
      <c r="AQ1394" s="179"/>
      <c r="AR1394" s="179"/>
    </row>
    <row r="1395" s="276" customFormat="1" customHeight="1" spans="1:44">
      <c r="A1395" s="27">
        <v>1390</v>
      </c>
      <c r="B1395" s="27" t="s">
        <v>23</v>
      </c>
      <c r="C1395" s="27" t="s">
        <v>24</v>
      </c>
      <c r="D1395" s="27" t="s">
        <v>25</v>
      </c>
      <c r="E1395" s="27" t="s">
        <v>26</v>
      </c>
      <c r="F1395" s="91" t="s">
        <v>1245</v>
      </c>
      <c r="G1395" s="91" t="s">
        <v>1443</v>
      </c>
      <c r="H1395" s="91" t="s">
        <v>194</v>
      </c>
      <c r="I1395" s="91">
        <v>7</v>
      </c>
      <c r="J1395" s="91" t="s">
        <v>1247</v>
      </c>
      <c r="K1395" s="27" t="s">
        <v>31</v>
      </c>
      <c r="L1395" s="91">
        <v>7</v>
      </c>
      <c r="M1395" s="27">
        <f t="shared" si="58"/>
        <v>910</v>
      </c>
      <c r="N1395" s="179"/>
      <c r="O1395" s="24" t="s">
        <v>32</v>
      </c>
      <c r="P1395" s="179"/>
      <c r="Q1395" s="179"/>
      <c r="R1395" s="179"/>
      <c r="S1395" s="179"/>
      <c r="T1395" s="179"/>
      <c r="U1395" s="179"/>
      <c r="V1395" s="179"/>
      <c r="W1395" s="179"/>
      <c r="X1395" s="179"/>
      <c r="Y1395" s="179"/>
      <c r="Z1395" s="179"/>
      <c r="AA1395" s="179"/>
      <c r="AB1395" s="179"/>
      <c r="AC1395" s="179"/>
      <c r="AD1395" s="179"/>
      <c r="AE1395" s="179"/>
      <c r="AF1395" s="179"/>
      <c r="AG1395" s="179"/>
      <c r="AH1395" s="179"/>
      <c r="AI1395" s="179"/>
      <c r="AJ1395" s="179"/>
      <c r="AK1395" s="179"/>
      <c r="AL1395" s="179"/>
      <c r="AM1395" s="179"/>
      <c r="AN1395" s="179"/>
      <c r="AO1395" s="179"/>
      <c r="AP1395" s="179"/>
      <c r="AQ1395" s="179"/>
      <c r="AR1395" s="179"/>
    </row>
    <row r="1396" s="276" customFormat="1" customHeight="1" spans="1:44">
      <c r="A1396" s="27">
        <v>1391</v>
      </c>
      <c r="B1396" s="27" t="s">
        <v>23</v>
      </c>
      <c r="C1396" s="27" t="s">
        <v>24</v>
      </c>
      <c r="D1396" s="27" t="s">
        <v>25</v>
      </c>
      <c r="E1396" s="27" t="s">
        <v>26</v>
      </c>
      <c r="F1396" s="91" t="s">
        <v>1245</v>
      </c>
      <c r="G1396" s="91" t="s">
        <v>1444</v>
      </c>
      <c r="H1396" s="91" t="s">
        <v>194</v>
      </c>
      <c r="I1396" s="91">
        <v>3</v>
      </c>
      <c r="J1396" s="91" t="s">
        <v>1247</v>
      </c>
      <c r="K1396" s="27" t="s">
        <v>31</v>
      </c>
      <c r="L1396" s="91">
        <v>3</v>
      </c>
      <c r="M1396" s="27">
        <f t="shared" si="58"/>
        <v>390</v>
      </c>
      <c r="N1396" s="179"/>
      <c r="O1396" s="24" t="s">
        <v>32</v>
      </c>
      <c r="P1396" s="179"/>
      <c r="Q1396" s="179"/>
      <c r="R1396" s="179"/>
      <c r="S1396" s="179"/>
      <c r="T1396" s="179"/>
      <c r="U1396" s="179"/>
      <c r="V1396" s="179"/>
      <c r="W1396" s="179"/>
      <c r="X1396" s="179"/>
      <c r="Y1396" s="179"/>
      <c r="Z1396" s="179"/>
      <c r="AA1396" s="179"/>
      <c r="AB1396" s="179"/>
      <c r="AC1396" s="179"/>
      <c r="AD1396" s="179"/>
      <c r="AE1396" s="179"/>
      <c r="AF1396" s="179"/>
      <c r="AG1396" s="179"/>
      <c r="AH1396" s="179"/>
      <c r="AI1396" s="179"/>
      <c r="AJ1396" s="179"/>
      <c r="AK1396" s="179"/>
      <c r="AL1396" s="179"/>
      <c r="AM1396" s="179"/>
      <c r="AN1396" s="179"/>
      <c r="AO1396" s="179"/>
      <c r="AP1396" s="179"/>
      <c r="AQ1396" s="179"/>
      <c r="AR1396" s="179"/>
    </row>
    <row r="1397" s="276" customFormat="1" customHeight="1" spans="1:44">
      <c r="A1397" s="27">
        <v>1392</v>
      </c>
      <c r="B1397" s="27" t="s">
        <v>23</v>
      </c>
      <c r="C1397" s="27" t="s">
        <v>24</v>
      </c>
      <c r="D1397" s="27" t="s">
        <v>25</v>
      </c>
      <c r="E1397" s="27" t="s">
        <v>26</v>
      </c>
      <c r="F1397" s="91" t="s">
        <v>1245</v>
      </c>
      <c r="G1397" s="91" t="s">
        <v>1445</v>
      </c>
      <c r="H1397" s="91" t="s">
        <v>194</v>
      </c>
      <c r="I1397" s="91">
        <v>4</v>
      </c>
      <c r="J1397" s="91" t="s">
        <v>1247</v>
      </c>
      <c r="K1397" s="27" t="s">
        <v>31</v>
      </c>
      <c r="L1397" s="91">
        <v>4</v>
      </c>
      <c r="M1397" s="27">
        <f t="shared" si="58"/>
        <v>520</v>
      </c>
      <c r="N1397" s="179"/>
      <c r="O1397" s="24" t="s">
        <v>32</v>
      </c>
      <c r="P1397" s="179"/>
      <c r="Q1397" s="179"/>
      <c r="R1397" s="179"/>
      <c r="S1397" s="179"/>
      <c r="T1397" s="179"/>
      <c r="U1397" s="179"/>
      <c r="V1397" s="179"/>
      <c r="W1397" s="179"/>
      <c r="X1397" s="179"/>
      <c r="Y1397" s="179"/>
      <c r="Z1397" s="179"/>
      <c r="AA1397" s="179"/>
      <c r="AB1397" s="179"/>
      <c r="AC1397" s="179"/>
      <c r="AD1397" s="179"/>
      <c r="AE1397" s="179"/>
      <c r="AF1397" s="179"/>
      <c r="AG1397" s="179"/>
      <c r="AH1397" s="179"/>
      <c r="AI1397" s="179"/>
      <c r="AJ1397" s="179"/>
      <c r="AK1397" s="179"/>
      <c r="AL1397" s="179"/>
      <c r="AM1397" s="179"/>
      <c r="AN1397" s="179"/>
      <c r="AO1397" s="179"/>
      <c r="AP1397" s="179"/>
      <c r="AQ1397" s="179"/>
      <c r="AR1397" s="179"/>
    </row>
    <row r="1398" s="276" customFormat="1" customHeight="1" spans="1:44">
      <c r="A1398" s="27">
        <v>1393</v>
      </c>
      <c r="B1398" s="27" t="s">
        <v>23</v>
      </c>
      <c r="C1398" s="27" t="s">
        <v>24</v>
      </c>
      <c r="D1398" s="27" t="s">
        <v>25</v>
      </c>
      <c r="E1398" s="27" t="s">
        <v>26</v>
      </c>
      <c r="F1398" s="91" t="s">
        <v>1245</v>
      </c>
      <c r="G1398" s="91" t="s">
        <v>1446</v>
      </c>
      <c r="H1398" s="91" t="s">
        <v>194</v>
      </c>
      <c r="I1398" s="91">
        <v>3</v>
      </c>
      <c r="J1398" s="91" t="s">
        <v>1247</v>
      </c>
      <c r="K1398" s="27" t="s">
        <v>31</v>
      </c>
      <c r="L1398" s="91">
        <v>3</v>
      </c>
      <c r="M1398" s="27">
        <f t="shared" si="58"/>
        <v>390</v>
      </c>
      <c r="N1398" s="179"/>
      <c r="O1398" s="24" t="s">
        <v>32</v>
      </c>
      <c r="P1398" s="179"/>
      <c r="Q1398" s="179"/>
      <c r="R1398" s="179"/>
      <c r="S1398" s="179"/>
      <c r="T1398" s="179"/>
      <c r="U1398" s="179"/>
      <c r="V1398" s="179"/>
      <c r="W1398" s="179"/>
      <c r="X1398" s="179"/>
      <c r="Y1398" s="179"/>
      <c r="Z1398" s="179"/>
      <c r="AA1398" s="179"/>
      <c r="AB1398" s="179"/>
      <c r="AC1398" s="179"/>
      <c r="AD1398" s="179"/>
      <c r="AE1398" s="179"/>
      <c r="AF1398" s="179"/>
      <c r="AG1398" s="179"/>
      <c r="AH1398" s="179"/>
      <c r="AI1398" s="179"/>
      <c r="AJ1398" s="179"/>
      <c r="AK1398" s="179"/>
      <c r="AL1398" s="179"/>
      <c r="AM1398" s="179"/>
      <c r="AN1398" s="179"/>
      <c r="AO1398" s="179"/>
      <c r="AP1398" s="179"/>
      <c r="AQ1398" s="179"/>
      <c r="AR1398" s="179"/>
    </row>
    <row r="1399" s="276" customFormat="1" customHeight="1" spans="1:44">
      <c r="A1399" s="27">
        <v>1394</v>
      </c>
      <c r="B1399" s="27" t="s">
        <v>23</v>
      </c>
      <c r="C1399" s="27" t="s">
        <v>24</v>
      </c>
      <c r="D1399" s="27" t="s">
        <v>25</v>
      </c>
      <c r="E1399" s="27" t="s">
        <v>26</v>
      </c>
      <c r="F1399" s="91" t="s">
        <v>1245</v>
      </c>
      <c r="G1399" s="91" t="s">
        <v>1447</v>
      </c>
      <c r="H1399" s="91" t="s">
        <v>194</v>
      </c>
      <c r="I1399" s="91">
        <v>4</v>
      </c>
      <c r="J1399" s="91" t="s">
        <v>1247</v>
      </c>
      <c r="K1399" s="27" t="s">
        <v>31</v>
      </c>
      <c r="L1399" s="91">
        <v>4</v>
      </c>
      <c r="M1399" s="27">
        <f t="shared" si="58"/>
        <v>520</v>
      </c>
      <c r="N1399" s="179"/>
      <c r="O1399" s="24" t="s">
        <v>32</v>
      </c>
      <c r="P1399" s="179"/>
      <c r="Q1399" s="179"/>
      <c r="R1399" s="179"/>
      <c r="S1399" s="179"/>
      <c r="T1399" s="179"/>
      <c r="U1399" s="179"/>
      <c r="V1399" s="179"/>
      <c r="W1399" s="179"/>
      <c r="X1399" s="179"/>
      <c r="Y1399" s="179"/>
      <c r="Z1399" s="179"/>
      <c r="AA1399" s="179"/>
      <c r="AB1399" s="179"/>
      <c r="AC1399" s="179"/>
      <c r="AD1399" s="179"/>
      <c r="AE1399" s="179"/>
      <c r="AF1399" s="179"/>
      <c r="AG1399" s="179"/>
      <c r="AH1399" s="179"/>
      <c r="AI1399" s="179"/>
      <c r="AJ1399" s="179"/>
      <c r="AK1399" s="179"/>
      <c r="AL1399" s="179"/>
      <c r="AM1399" s="179"/>
      <c r="AN1399" s="179"/>
      <c r="AO1399" s="179"/>
      <c r="AP1399" s="179"/>
      <c r="AQ1399" s="179"/>
      <c r="AR1399" s="179"/>
    </row>
    <row r="1400" s="276" customFormat="1" customHeight="1" spans="1:44">
      <c r="A1400" s="27">
        <v>1395</v>
      </c>
      <c r="B1400" s="27" t="s">
        <v>23</v>
      </c>
      <c r="C1400" s="27" t="s">
        <v>24</v>
      </c>
      <c r="D1400" s="27" t="s">
        <v>25</v>
      </c>
      <c r="E1400" s="27" t="s">
        <v>26</v>
      </c>
      <c r="F1400" s="91" t="s">
        <v>1245</v>
      </c>
      <c r="G1400" s="91" t="s">
        <v>1448</v>
      </c>
      <c r="H1400" s="91" t="s">
        <v>194</v>
      </c>
      <c r="I1400" s="91">
        <v>4</v>
      </c>
      <c r="J1400" s="91" t="s">
        <v>1247</v>
      </c>
      <c r="K1400" s="27" t="s">
        <v>31</v>
      </c>
      <c r="L1400" s="91">
        <v>4</v>
      </c>
      <c r="M1400" s="27">
        <f t="shared" si="58"/>
        <v>520</v>
      </c>
      <c r="N1400" s="179"/>
      <c r="O1400" s="24" t="s">
        <v>32</v>
      </c>
      <c r="P1400" s="179"/>
      <c r="Q1400" s="179"/>
      <c r="R1400" s="179"/>
      <c r="S1400" s="179"/>
      <c r="T1400" s="179"/>
      <c r="U1400" s="179"/>
      <c r="V1400" s="179"/>
      <c r="W1400" s="179"/>
      <c r="X1400" s="179"/>
      <c r="Y1400" s="179"/>
      <c r="Z1400" s="179"/>
      <c r="AA1400" s="179"/>
      <c r="AB1400" s="179"/>
      <c r="AC1400" s="179"/>
      <c r="AD1400" s="179"/>
      <c r="AE1400" s="179"/>
      <c r="AF1400" s="179"/>
      <c r="AG1400" s="179"/>
      <c r="AH1400" s="179"/>
      <c r="AI1400" s="179"/>
      <c r="AJ1400" s="179"/>
      <c r="AK1400" s="179"/>
      <c r="AL1400" s="179"/>
      <c r="AM1400" s="179"/>
      <c r="AN1400" s="179"/>
      <c r="AO1400" s="179"/>
      <c r="AP1400" s="179"/>
      <c r="AQ1400" s="179"/>
      <c r="AR1400" s="179"/>
    </row>
    <row r="1401" s="276" customFormat="1" customHeight="1" spans="1:44">
      <c r="A1401" s="27">
        <v>1396</v>
      </c>
      <c r="B1401" s="27" t="s">
        <v>23</v>
      </c>
      <c r="C1401" s="27" t="s">
        <v>24</v>
      </c>
      <c r="D1401" s="27" t="s">
        <v>25</v>
      </c>
      <c r="E1401" s="27" t="s">
        <v>26</v>
      </c>
      <c r="F1401" s="91" t="s">
        <v>1245</v>
      </c>
      <c r="G1401" s="91" t="s">
        <v>1449</v>
      </c>
      <c r="H1401" s="91" t="s">
        <v>220</v>
      </c>
      <c r="I1401" s="91">
        <v>4</v>
      </c>
      <c r="J1401" s="91" t="s">
        <v>1247</v>
      </c>
      <c r="K1401" s="27" t="s">
        <v>31</v>
      </c>
      <c r="L1401" s="91">
        <v>4</v>
      </c>
      <c r="M1401" s="27">
        <f t="shared" si="58"/>
        <v>520</v>
      </c>
      <c r="N1401" s="179"/>
      <c r="O1401" s="24" t="s">
        <v>32</v>
      </c>
      <c r="P1401" s="179"/>
      <c r="Q1401" s="179"/>
      <c r="R1401" s="179"/>
      <c r="S1401" s="179"/>
      <c r="T1401" s="179"/>
      <c r="U1401" s="179"/>
      <c r="V1401" s="179"/>
      <c r="W1401" s="179"/>
      <c r="X1401" s="179"/>
      <c r="Y1401" s="179"/>
      <c r="Z1401" s="179"/>
      <c r="AA1401" s="179"/>
      <c r="AB1401" s="179"/>
      <c r="AC1401" s="179"/>
      <c r="AD1401" s="179"/>
      <c r="AE1401" s="179"/>
      <c r="AF1401" s="179"/>
      <c r="AG1401" s="179"/>
      <c r="AH1401" s="179"/>
      <c r="AI1401" s="179"/>
      <c r="AJ1401" s="179"/>
      <c r="AK1401" s="179"/>
      <c r="AL1401" s="179"/>
      <c r="AM1401" s="179"/>
      <c r="AN1401" s="179"/>
      <c r="AO1401" s="179"/>
      <c r="AP1401" s="179"/>
      <c r="AQ1401" s="179"/>
      <c r="AR1401" s="179"/>
    </row>
    <row r="1402" s="277" customFormat="1" customHeight="1" spans="1:44">
      <c r="A1402" s="27">
        <v>1397</v>
      </c>
      <c r="B1402" s="27" t="s">
        <v>23</v>
      </c>
      <c r="C1402" s="27" t="s">
        <v>24</v>
      </c>
      <c r="D1402" s="27" t="s">
        <v>25</v>
      </c>
      <c r="E1402" s="27" t="s">
        <v>26</v>
      </c>
      <c r="F1402" s="91" t="s">
        <v>1245</v>
      </c>
      <c r="G1402" s="91" t="s">
        <v>1450</v>
      </c>
      <c r="H1402" s="91" t="s">
        <v>51</v>
      </c>
      <c r="I1402" s="91">
        <v>2</v>
      </c>
      <c r="J1402" s="91" t="s">
        <v>1247</v>
      </c>
      <c r="K1402" s="27" t="s">
        <v>31</v>
      </c>
      <c r="L1402" s="91">
        <v>2</v>
      </c>
      <c r="M1402" s="27">
        <f>L1402*312</f>
        <v>624</v>
      </c>
      <c r="N1402" s="179"/>
      <c r="O1402" s="24" t="s">
        <v>32</v>
      </c>
      <c r="P1402" s="179"/>
      <c r="Q1402" s="179"/>
      <c r="R1402" s="179"/>
      <c r="S1402" s="179"/>
      <c r="T1402" s="179"/>
      <c r="U1402" s="179"/>
      <c r="V1402" s="179"/>
      <c r="W1402" s="179"/>
      <c r="X1402" s="179"/>
      <c r="Y1402" s="179"/>
      <c r="Z1402" s="179"/>
      <c r="AA1402" s="179"/>
      <c r="AB1402" s="179"/>
      <c r="AC1402" s="179"/>
      <c r="AD1402" s="179"/>
      <c r="AE1402" s="179"/>
      <c r="AF1402" s="179"/>
      <c r="AG1402" s="179"/>
      <c r="AH1402" s="179"/>
      <c r="AI1402" s="179"/>
      <c r="AJ1402" s="179"/>
      <c r="AK1402" s="179"/>
      <c r="AL1402" s="179"/>
      <c r="AM1402" s="179"/>
      <c r="AN1402" s="179"/>
      <c r="AO1402" s="179"/>
      <c r="AP1402" s="179"/>
      <c r="AQ1402" s="179"/>
      <c r="AR1402" s="179"/>
    </row>
    <row r="1403" s="179" customFormat="1" customHeight="1" spans="1:15">
      <c r="A1403" s="27">
        <v>1398</v>
      </c>
      <c r="B1403" s="27" t="s">
        <v>23</v>
      </c>
      <c r="C1403" s="27" t="s">
        <v>24</v>
      </c>
      <c r="D1403" s="27" t="s">
        <v>25</v>
      </c>
      <c r="E1403" s="27" t="s">
        <v>26</v>
      </c>
      <c r="F1403" s="91" t="s">
        <v>1245</v>
      </c>
      <c r="G1403" s="91" t="s">
        <v>1451</v>
      </c>
      <c r="H1403" s="91" t="s">
        <v>194</v>
      </c>
      <c r="I1403" s="91">
        <v>3</v>
      </c>
      <c r="J1403" s="91" t="s">
        <v>1247</v>
      </c>
      <c r="K1403" s="27" t="s">
        <v>31</v>
      </c>
      <c r="L1403" s="91">
        <v>3</v>
      </c>
      <c r="M1403" s="27">
        <f>L1403*130</f>
        <v>390</v>
      </c>
      <c r="N1403" s="23"/>
      <c r="O1403" s="24" t="s">
        <v>32</v>
      </c>
    </row>
    <row r="1404" s="276" customFormat="1" customHeight="1" spans="1:44">
      <c r="A1404" s="27">
        <v>1399</v>
      </c>
      <c r="B1404" s="27" t="s">
        <v>23</v>
      </c>
      <c r="C1404" s="27" t="s">
        <v>24</v>
      </c>
      <c r="D1404" s="27" t="s">
        <v>25</v>
      </c>
      <c r="E1404" s="27" t="s">
        <v>26</v>
      </c>
      <c r="F1404" s="91" t="s">
        <v>1245</v>
      </c>
      <c r="G1404" s="91" t="s">
        <v>649</v>
      </c>
      <c r="H1404" s="91" t="s">
        <v>194</v>
      </c>
      <c r="I1404" s="91">
        <v>5</v>
      </c>
      <c r="J1404" s="91" t="s">
        <v>1247</v>
      </c>
      <c r="K1404" s="27" t="s">
        <v>31</v>
      </c>
      <c r="L1404" s="91">
        <v>5</v>
      </c>
      <c r="M1404" s="27">
        <f>L1404*130</f>
        <v>650</v>
      </c>
      <c r="N1404" s="23"/>
      <c r="O1404" s="24" t="s">
        <v>32</v>
      </c>
      <c r="P1404" s="179"/>
      <c r="Q1404" s="179"/>
      <c r="R1404" s="179"/>
      <c r="S1404" s="179"/>
      <c r="T1404" s="179"/>
      <c r="U1404" s="179"/>
      <c r="V1404" s="179"/>
      <c r="W1404" s="179"/>
      <c r="X1404" s="179"/>
      <c r="Y1404" s="179"/>
      <c r="Z1404" s="179"/>
      <c r="AA1404" s="179"/>
      <c r="AB1404" s="179"/>
      <c r="AC1404" s="179"/>
      <c r="AD1404" s="179"/>
      <c r="AE1404" s="179"/>
      <c r="AF1404" s="179"/>
      <c r="AG1404" s="179"/>
      <c r="AH1404" s="179"/>
      <c r="AI1404" s="179"/>
      <c r="AJ1404" s="179"/>
      <c r="AK1404" s="179"/>
      <c r="AL1404" s="179"/>
      <c r="AM1404" s="179"/>
      <c r="AN1404" s="179"/>
      <c r="AO1404" s="179"/>
      <c r="AP1404" s="179"/>
      <c r="AQ1404" s="179"/>
      <c r="AR1404" s="179"/>
    </row>
    <row r="1405" s="276" customFormat="1" customHeight="1" spans="1:44">
      <c r="A1405" s="27">
        <v>1400</v>
      </c>
      <c r="B1405" s="27" t="s">
        <v>23</v>
      </c>
      <c r="C1405" s="27" t="s">
        <v>24</v>
      </c>
      <c r="D1405" s="27" t="s">
        <v>25</v>
      </c>
      <c r="E1405" s="27" t="s">
        <v>26</v>
      </c>
      <c r="F1405" s="91" t="s">
        <v>1245</v>
      </c>
      <c r="G1405" s="91" t="s">
        <v>1452</v>
      </c>
      <c r="H1405" s="91" t="s">
        <v>194</v>
      </c>
      <c r="I1405" s="91">
        <v>3</v>
      </c>
      <c r="J1405" s="91" t="s">
        <v>1247</v>
      </c>
      <c r="K1405" s="27" t="s">
        <v>31</v>
      </c>
      <c r="L1405" s="91">
        <v>3</v>
      </c>
      <c r="M1405" s="27">
        <f>L1405*130</f>
        <v>390</v>
      </c>
      <c r="N1405" s="23"/>
      <c r="O1405" s="24" t="s">
        <v>32</v>
      </c>
      <c r="P1405" s="179"/>
      <c r="Q1405" s="179"/>
      <c r="R1405" s="179"/>
      <c r="S1405" s="179"/>
      <c r="T1405" s="179"/>
      <c r="U1405" s="179"/>
      <c r="V1405" s="179"/>
      <c r="W1405" s="179"/>
      <c r="X1405" s="179"/>
      <c r="Y1405" s="179"/>
      <c r="Z1405" s="179"/>
      <c r="AA1405" s="179"/>
      <c r="AB1405" s="179"/>
      <c r="AC1405" s="179"/>
      <c r="AD1405" s="179"/>
      <c r="AE1405" s="179"/>
      <c r="AF1405" s="179"/>
      <c r="AG1405" s="179"/>
      <c r="AH1405" s="179"/>
      <c r="AI1405" s="179"/>
      <c r="AJ1405" s="179"/>
      <c r="AK1405" s="179"/>
      <c r="AL1405" s="179"/>
      <c r="AM1405" s="179"/>
      <c r="AN1405" s="179"/>
      <c r="AO1405" s="179"/>
      <c r="AP1405" s="179"/>
      <c r="AQ1405" s="179"/>
      <c r="AR1405" s="179"/>
    </row>
    <row r="1406" s="276" customFormat="1" customHeight="1" spans="1:44">
      <c r="A1406" s="27">
        <v>1401</v>
      </c>
      <c r="B1406" s="27" t="s">
        <v>23</v>
      </c>
      <c r="C1406" s="27" t="s">
        <v>24</v>
      </c>
      <c r="D1406" s="27" t="s">
        <v>25</v>
      </c>
      <c r="E1406" s="27" t="s">
        <v>26</v>
      </c>
      <c r="F1406" s="91" t="s">
        <v>1245</v>
      </c>
      <c r="G1406" s="91" t="s">
        <v>1453</v>
      </c>
      <c r="H1406" s="91" t="s">
        <v>194</v>
      </c>
      <c r="I1406" s="91">
        <v>2</v>
      </c>
      <c r="J1406" s="91" t="s">
        <v>1247</v>
      </c>
      <c r="K1406" s="27" t="s">
        <v>31</v>
      </c>
      <c r="L1406" s="91">
        <v>2</v>
      </c>
      <c r="M1406" s="27">
        <f>L1406*130</f>
        <v>260</v>
      </c>
      <c r="N1406" s="23"/>
      <c r="O1406" s="24" t="s">
        <v>32</v>
      </c>
      <c r="P1406" s="179"/>
      <c r="Q1406" s="179"/>
      <c r="R1406" s="179"/>
      <c r="S1406" s="179"/>
      <c r="T1406" s="179"/>
      <c r="U1406" s="179"/>
      <c r="V1406" s="179"/>
      <c r="W1406" s="179"/>
      <c r="X1406" s="179"/>
      <c r="Y1406" s="179"/>
      <c r="Z1406" s="179"/>
      <c r="AA1406" s="179"/>
      <c r="AB1406" s="179"/>
      <c r="AC1406" s="179"/>
      <c r="AD1406" s="179"/>
      <c r="AE1406" s="179"/>
      <c r="AF1406" s="179"/>
      <c r="AG1406" s="179"/>
      <c r="AH1406" s="179"/>
      <c r="AI1406" s="179"/>
      <c r="AJ1406" s="179"/>
      <c r="AK1406" s="179"/>
      <c r="AL1406" s="179"/>
      <c r="AM1406" s="179"/>
      <c r="AN1406" s="179"/>
      <c r="AO1406" s="179"/>
      <c r="AP1406" s="179"/>
      <c r="AQ1406" s="179"/>
      <c r="AR1406" s="179"/>
    </row>
    <row r="1407" s="276" customFormat="1" customHeight="1" spans="1:44">
      <c r="A1407" s="27">
        <v>1402</v>
      </c>
      <c r="B1407" s="27" t="s">
        <v>23</v>
      </c>
      <c r="C1407" s="27" t="s">
        <v>24</v>
      </c>
      <c r="D1407" s="27" t="s">
        <v>25</v>
      </c>
      <c r="E1407" s="27" t="s">
        <v>26</v>
      </c>
      <c r="F1407" s="91" t="s">
        <v>1245</v>
      </c>
      <c r="G1407" s="91" t="s">
        <v>1454</v>
      </c>
      <c r="H1407" s="91" t="s">
        <v>51</v>
      </c>
      <c r="I1407" s="91">
        <v>5</v>
      </c>
      <c r="J1407" s="91" t="s">
        <v>1247</v>
      </c>
      <c r="K1407" s="27" t="s">
        <v>31</v>
      </c>
      <c r="L1407" s="91">
        <v>5</v>
      </c>
      <c r="M1407" s="27">
        <f>L1407*312</f>
        <v>1560</v>
      </c>
      <c r="N1407" s="23"/>
      <c r="O1407" s="24" t="s">
        <v>32</v>
      </c>
      <c r="P1407" s="179"/>
      <c r="Q1407" s="179"/>
      <c r="R1407" s="179"/>
      <c r="S1407" s="179"/>
      <c r="T1407" s="179"/>
      <c r="U1407" s="179"/>
      <c r="V1407" s="179"/>
      <c r="W1407" s="179"/>
      <c r="X1407" s="179"/>
      <c r="Y1407" s="179"/>
      <c r="Z1407" s="179"/>
      <c r="AA1407" s="179"/>
      <c r="AB1407" s="179"/>
      <c r="AC1407" s="179"/>
      <c r="AD1407" s="179"/>
      <c r="AE1407" s="179"/>
      <c r="AF1407" s="179"/>
      <c r="AG1407" s="179"/>
      <c r="AH1407" s="179"/>
      <c r="AI1407" s="179"/>
      <c r="AJ1407" s="179"/>
      <c r="AK1407" s="179"/>
      <c r="AL1407" s="179"/>
      <c r="AM1407" s="179"/>
      <c r="AN1407" s="179"/>
      <c r="AO1407" s="179"/>
      <c r="AP1407" s="179"/>
      <c r="AQ1407" s="179"/>
      <c r="AR1407" s="179"/>
    </row>
    <row r="1408" s="276" customFormat="1" customHeight="1" spans="1:44">
      <c r="A1408" s="27">
        <v>1403</v>
      </c>
      <c r="B1408" s="27" t="s">
        <v>23</v>
      </c>
      <c r="C1408" s="27" t="s">
        <v>24</v>
      </c>
      <c r="D1408" s="27" t="s">
        <v>25</v>
      </c>
      <c r="E1408" s="27" t="s">
        <v>26</v>
      </c>
      <c r="F1408" s="91" t="s">
        <v>1245</v>
      </c>
      <c r="G1408" s="91" t="s">
        <v>1455</v>
      </c>
      <c r="H1408" s="91" t="s">
        <v>220</v>
      </c>
      <c r="I1408" s="91">
        <v>1</v>
      </c>
      <c r="J1408" s="91" t="s">
        <v>1247</v>
      </c>
      <c r="K1408" s="27" t="s">
        <v>31</v>
      </c>
      <c r="L1408" s="91">
        <v>1</v>
      </c>
      <c r="M1408" s="27">
        <f t="shared" ref="M1408:M1419" si="59">L1408*130</f>
        <v>130</v>
      </c>
      <c r="N1408" s="23"/>
      <c r="O1408" s="24" t="s">
        <v>32</v>
      </c>
      <c r="P1408" s="179"/>
      <c r="Q1408" s="179"/>
      <c r="R1408" s="179"/>
      <c r="S1408" s="179"/>
      <c r="T1408" s="179"/>
      <c r="U1408" s="179"/>
      <c r="V1408" s="179"/>
      <c r="W1408" s="179"/>
      <c r="X1408" s="179"/>
      <c r="Y1408" s="179"/>
      <c r="Z1408" s="179"/>
      <c r="AA1408" s="179"/>
      <c r="AB1408" s="179"/>
      <c r="AC1408" s="179"/>
      <c r="AD1408" s="179"/>
      <c r="AE1408" s="179"/>
      <c r="AF1408" s="179"/>
      <c r="AG1408" s="179"/>
      <c r="AH1408" s="179"/>
      <c r="AI1408" s="179"/>
      <c r="AJ1408" s="179"/>
      <c r="AK1408" s="179"/>
      <c r="AL1408" s="179"/>
      <c r="AM1408" s="179"/>
      <c r="AN1408" s="179"/>
      <c r="AO1408" s="179"/>
      <c r="AP1408" s="179"/>
      <c r="AQ1408" s="179"/>
      <c r="AR1408" s="179"/>
    </row>
    <row r="1409" s="179" customFormat="1" customHeight="1" spans="1:15">
      <c r="A1409" s="27">
        <v>1404</v>
      </c>
      <c r="B1409" s="27" t="s">
        <v>23</v>
      </c>
      <c r="C1409" s="27" t="s">
        <v>24</v>
      </c>
      <c r="D1409" s="27" t="s">
        <v>25</v>
      </c>
      <c r="E1409" s="27" t="s">
        <v>26</v>
      </c>
      <c r="F1409" s="91" t="s">
        <v>1245</v>
      </c>
      <c r="G1409" s="91" t="s">
        <v>1456</v>
      </c>
      <c r="H1409" s="91" t="s">
        <v>194</v>
      </c>
      <c r="I1409" s="91">
        <v>3</v>
      </c>
      <c r="J1409" s="91" t="s">
        <v>1247</v>
      </c>
      <c r="K1409" s="27" t="s">
        <v>31</v>
      </c>
      <c r="L1409" s="91">
        <v>3</v>
      </c>
      <c r="M1409" s="27">
        <f t="shared" si="59"/>
        <v>390</v>
      </c>
      <c r="N1409" s="23"/>
      <c r="O1409" s="24" t="s">
        <v>32</v>
      </c>
    </row>
    <row r="1410" s="276" customFormat="1" customHeight="1" spans="1:44">
      <c r="A1410" s="27">
        <v>1405</v>
      </c>
      <c r="B1410" s="27" t="s">
        <v>23</v>
      </c>
      <c r="C1410" s="27" t="s">
        <v>24</v>
      </c>
      <c r="D1410" s="27" t="s">
        <v>25</v>
      </c>
      <c r="E1410" s="27" t="s">
        <v>26</v>
      </c>
      <c r="F1410" s="91" t="s">
        <v>1245</v>
      </c>
      <c r="G1410" s="91" t="s">
        <v>1457</v>
      </c>
      <c r="H1410" s="91" t="s">
        <v>194</v>
      </c>
      <c r="I1410" s="91">
        <v>4</v>
      </c>
      <c r="J1410" s="91" t="s">
        <v>1247</v>
      </c>
      <c r="K1410" s="27" t="s">
        <v>31</v>
      </c>
      <c r="L1410" s="91">
        <v>4</v>
      </c>
      <c r="M1410" s="27">
        <f t="shared" si="59"/>
        <v>520</v>
      </c>
      <c r="N1410" s="23"/>
      <c r="O1410" s="24" t="s">
        <v>32</v>
      </c>
      <c r="P1410" s="179"/>
      <c r="Q1410" s="179"/>
      <c r="R1410" s="179"/>
      <c r="S1410" s="179"/>
      <c r="T1410" s="179"/>
      <c r="U1410" s="179"/>
      <c r="V1410" s="179"/>
      <c r="W1410" s="179"/>
      <c r="X1410" s="179"/>
      <c r="Y1410" s="179"/>
      <c r="Z1410" s="179"/>
      <c r="AA1410" s="179"/>
      <c r="AB1410" s="179"/>
      <c r="AC1410" s="179"/>
      <c r="AD1410" s="179"/>
      <c r="AE1410" s="179"/>
      <c r="AF1410" s="179"/>
      <c r="AG1410" s="179"/>
      <c r="AH1410" s="179"/>
      <c r="AI1410" s="179"/>
      <c r="AJ1410" s="179"/>
      <c r="AK1410" s="179"/>
      <c r="AL1410" s="179"/>
      <c r="AM1410" s="179"/>
      <c r="AN1410" s="179"/>
      <c r="AO1410" s="179"/>
      <c r="AP1410" s="179"/>
      <c r="AQ1410" s="179"/>
      <c r="AR1410" s="179"/>
    </row>
    <row r="1411" s="276" customFormat="1" customHeight="1" spans="1:44">
      <c r="A1411" s="27">
        <v>1406</v>
      </c>
      <c r="B1411" s="27" t="s">
        <v>23</v>
      </c>
      <c r="C1411" s="27" t="s">
        <v>24</v>
      </c>
      <c r="D1411" s="27" t="s">
        <v>25</v>
      </c>
      <c r="E1411" s="27" t="s">
        <v>26</v>
      </c>
      <c r="F1411" s="91" t="s">
        <v>1245</v>
      </c>
      <c r="G1411" s="91" t="s">
        <v>1458</v>
      </c>
      <c r="H1411" s="91" t="s">
        <v>194</v>
      </c>
      <c r="I1411" s="91">
        <v>3</v>
      </c>
      <c r="J1411" s="91" t="s">
        <v>1247</v>
      </c>
      <c r="K1411" s="27" t="s">
        <v>31</v>
      </c>
      <c r="L1411" s="91">
        <v>3</v>
      </c>
      <c r="M1411" s="27">
        <f t="shared" si="59"/>
        <v>390</v>
      </c>
      <c r="N1411" s="23"/>
      <c r="O1411" s="24" t="s">
        <v>32</v>
      </c>
      <c r="P1411" s="179"/>
      <c r="Q1411" s="179"/>
      <c r="R1411" s="179"/>
      <c r="S1411" s="179"/>
      <c r="T1411" s="179"/>
      <c r="U1411" s="179"/>
      <c r="V1411" s="179"/>
      <c r="W1411" s="179"/>
      <c r="X1411" s="179"/>
      <c r="Y1411" s="179"/>
      <c r="Z1411" s="179"/>
      <c r="AA1411" s="179"/>
      <c r="AB1411" s="179"/>
      <c r="AC1411" s="179"/>
      <c r="AD1411" s="179"/>
      <c r="AE1411" s="179"/>
      <c r="AF1411" s="179"/>
      <c r="AG1411" s="179"/>
      <c r="AH1411" s="179"/>
      <c r="AI1411" s="179"/>
      <c r="AJ1411" s="179"/>
      <c r="AK1411" s="179"/>
      <c r="AL1411" s="179"/>
      <c r="AM1411" s="179"/>
      <c r="AN1411" s="179"/>
      <c r="AO1411" s="179"/>
      <c r="AP1411" s="179"/>
      <c r="AQ1411" s="179"/>
      <c r="AR1411" s="179"/>
    </row>
    <row r="1412" s="276" customFormat="1" customHeight="1" spans="1:44">
      <c r="A1412" s="27">
        <v>1407</v>
      </c>
      <c r="B1412" s="27" t="s">
        <v>23</v>
      </c>
      <c r="C1412" s="27" t="s">
        <v>24</v>
      </c>
      <c r="D1412" s="27" t="s">
        <v>25</v>
      </c>
      <c r="E1412" s="27" t="s">
        <v>26</v>
      </c>
      <c r="F1412" s="91" t="s">
        <v>1245</v>
      </c>
      <c r="G1412" s="91" t="s">
        <v>1459</v>
      </c>
      <c r="H1412" s="91" t="s">
        <v>194</v>
      </c>
      <c r="I1412" s="91">
        <v>2</v>
      </c>
      <c r="J1412" s="91" t="s">
        <v>1247</v>
      </c>
      <c r="K1412" s="27" t="s">
        <v>31</v>
      </c>
      <c r="L1412" s="91">
        <v>2</v>
      </c>
      <c r="M1412" s="27">
        <f t="shared" si="59"/>
        <v>260</v>
      </c>
      <c r="N1412" s="23"/>
      <c r="O1412" s="24" t="s">
        <v>32</v>
      </c>
      <c r="P1412" s="179"/>
      <c r="Q1412" s="179"/>
      <c r="R1412" s="179"/>
      <c r="S1412" s="179"/>
      <c r="T1412" s="179"/>
      <c r="U1412" s="179"/>
      <c r="V1412" s="179"/>
      <c r="W1412" s="179"/>
      <c r="X1412" s="179"/>
      <c r="Y1412" s="179"/>
      <c r="Z1412" s="179"/>
      <c r="AA1412" s="179"/>
      <c r="AB1412" s="179"/>
      <c r="AC1412" s="179"/>
      <c r="AD1412" s="179"/>
      <c r="AE1412" s="179"/>
      <c r="AF1412" s="179"/>
      <c r="AG1412" s="179"/>
      <c r="AH1412" s="179"/>
      <c r="AI1412" s="179"/>
      <c r="AJ1412" s="179"/>
      <c r="AK1412" s="179"/>
      <c r="AL1412" s="179"/>
      <c r="AM1412" s="179"/>
      <c r="AN1412" s="179"/>
      <c r="AO1412" s="179"/>
      <c r="AP1412" s="179"/>
      <c r="AQ1412" s="179"/>
      <c r="AR1412" s="179"/>
    </row>
    <row r="1413" s="276" customFormat="1" customHeight="1" spans="1:44">
      <c r="A1413" s="27">
        <v>1408</v>
      </c>
      <c r="B1413" s="27" t="s">
        <v>23</v>
      </c>
      <c r="C1413" s="27" t="s">
        <v>24</v>
      </c>
      <c r="D1413" s="27" t="s">
        <v>25</v>
      </c>
      <c r="E1413" s="27" t="s">
        <v>26</v>
      </c>
      <c r="F1413" s="91" t="s">
        <v>1245</v>
      </c>
      <c r="G1413" s="91" t="s">
        <v>1460</v>
      </c>
      <c r="H1413" s="91" t="s">
        <v>194</v>
      </c>
      <c r="I1413" s="91">
        <v>4</v>
      </c>
      <c r="J1413" s="91" t="s">
        <v>1247</v>
      </c>
      <c r="K1413" s="27" t="s">
        <v>31</v>
      </c>
      <c r="L1413" s="91">
        <v>4</v>
      </c>
      <c r="M1413" s="27">
        <f t="shared" si="59"/>
        <v>520</v>
      </c>
      <c r="N1413" s="23"/>
      <c r="O1413" s="24" t="s">
        <v>32</v>
      </c>
      <c r="P1413" s="179"/>
      <c r="Q1413" s="179"/>
      <c r="R1413" s="179"/>
      <c r="S1413" s="179"/>
      <c r="T1413" s="179"/>
      <c r="U1413" s="179"/>
      <c r="V1413" s="179"/>
      <c r="W1413" s="179"/>
      <c r="X1413" s="179"/>
      <c r="Y1413" s="179"/>
      <c r="Z1413" s="179"/>
      <c r="AA1413" s="179"/>
      <c r="AB1413" s="179"/>
      <c r="AC1413" s="179"/>
      <c r="AD1413" s="179"/>
      <c r="AE1413" s="179"/>
      <c r="AF1413" s="179"/>
      <c r="AG1413" s="179"/>
      <c r="AH1413" s="179"/>
      <c r="AI1413" s="179"/>
      <c r="AJ1413" s="179"/>
      <c r="AK1413" s="179"/>
      <c r="AL1413" s="179"/>
      <c r="AM1413" s="179"/>
      <c r="AN1413" s="179"/>
      <c r="AO1413" s="179"/>
      <c r="AP1413" s="179"/>
      <c r="AQ1413" s="179"/>
      <c r="AR1413" s="179"/>
    </row>
    <row r="1414" s="276" customFormat="1" customHeight="1" spans="1:44">
      <c r="A1414" s="27">
        <v>1409</v>
      </c>
      <c r="B1414" s="27" t="s">
        <v>23</v>
      </c>
      <c r="C1414" s="27" t="s">
        <v>24</v>
      </c>
      <c r="D1414" s="27" t="s">
        <v>25</v>
      </c>
      <c r="E1414" s="27" t="s">
        <v>26</v>
      </c>
      <c r="F1414" s="91" t="s">
        <v>1245</v>
      </c>
      <c r="G1414" s="91" t="s">
        <v>1461</v>
      </c>
      <c r="H1414" s="91" t="s">
        <v>194</v>
      </c>
      <c r="I1414" s="91">
        <v>5</v>
      </c>
      <c r="J1414" s="91" t="s">
        <v>1247</v>
      </c>
      <c r="K1414" s="27" t="s">
        <v>31</v>
      </c>
      <c r="L1414" s="91">
        <v>5</v>
      </c>
      <c r="M1414" s="27">
        <f t="shared" si="59"/>
        <v>650</v>
      </c>
      <c r="N1414" s="23"/>
      <c r="O1414" s="24" t="s">
        <v>32</v>
      </c>
      <c r="P1414" s="179"/>
      <c r="Q1414" s="179"/>
      <c r="R1414" s="179"/>
      <c r="S1414" s="179"/>
      <c r="T1414" s="179"/>
      <c r="U1414" s="179"/>
      <c r="V1414" s="179"/>
      <c r="W1414" s="179"/>
      <c r="X1414" s="179"/>
      <c r="Y1414" s="179"/>
      <c r="Z1414" s="179"/>
      <c r="AA1414" s="179"/>
      <c r="AB1414" s="179"/>
      <c r="AC1414" s="179"/>
      <c r="AD1414" s="179"/>
      <c r="AE1414" s="179"/>
      <c r="AF1414" s="179"/>
      <c r="AG1414" s="179"/>
      <c r="AH1414" s="179"/>
      <c r="AI1414" s="179"/>
      <c r="AJ1414" s="179"/>
      <c r="AK1414" s="179"/>
      <c r="AL1414" s="179"/>
      <c r="AM1414" s="179"/>
      <c r="AN1414" s="179"/>
      <c r="AO1414" s="179"/>
      <c r="AP1414" s="179"/>
      <c r="AQ1414" s="179"/>
      <c r="AR1414" s="179"/>
    </row>
    <row r="1415" s="276" customFormat="1" customHeight="1" spans="1:44">
      <c r="A1415" s="27">
        <v>1410</v>
      </c>
      <c r="B1415" s="27" t="s">
        <v>23</v>
      </c>
      <c r="C1415" s="27" t="s">
        <v>24</v>
      </c>
      <c r="D1415" s="27" t="s">
        <v>25</v>
      </c>
      <c r="E1415" s="27" t="s">
        <v>26</v>
      </c>
      <c r="F1415" s="91" t="s">
        <v>1245</v>
      </c>
      <c r="G1415" s="91" t="s">
        <v>1462</v>
      </c>
      <c r="H1415" s="91" t="s">
        <v>194</v>
      </c>
      <c r="I1415" s="91">
        <v>1</v>
      </c>
      <c r="J1415" s="91" t="s">
        <v>1247</v>
      </c>
      <c r="K1415" s="27" t="s">
        <v>31</v>
      </c>
      <c r="L1415" s="91">
        <v>1</v>
      </c>
      <c r="M1415" s="27">
        <f t="shared" si="59"/>
        <v>130</v>
      </c>
      <c r="N1415" s="23"/>
      <c r="O1415" s="24" t="s">
        <v>32</v>
      </c>
      <c r="P1415" s="179"/>
      <c r="Q1415" s="179"/>
      <c r="R1415" s="179"/>
      <c r="S1415" s="179"/>
      <c r="T1415" s="179"/>
      <c r="U1415" s="179"/>
      <c r="V1415" s="179"/>
      <c r="W1415" s="179"/>
      <c r="X1415" s="179"/>
      <c r="Y1415" s="179"/>
      <c r="Z1415" s="179"/>
      <c r="AA1415" s="179"/>
      <c r="AB1415" s="179"/>
      <c r="AC1415" s="179"/>
      <c r="AD1415" s="179"/>
      <c r="AE1415" s="179"/>
      <c r="AF1415" s="179"/>
      <c r="AG1415" s="179"/>
      <c r="AH1415" s="179"/>
      <c r="AI1415" s="179"/>
      <c r="AJ1415" s="179"/>
      <c r="AK1415" s="179"/>
      <c r="AL1415" s="179"/>
      <c r="AM1415" s="179"/>
      <c r="AN1415" s="179"/>
      <c r="AO1415" s="179"/>
      <c r="AP1415" s="179"/>
      <c r="AQ1415" s="179"/>
      <c r="AR1415" s="179"/>
    </row>
    <row r="1416" s="276" customFormat="1" customHeight="1" spans="1:44">
      <c r="A1416" s="27">
        <v>1411</v>
      </c>
      <c r="B1416" s="27" t="s">
        <v>23</v>
      </c>
      <c r="C1416" s="27" t="s">
        <v>24</v>
      </c>
      <c r="D1416" s="27" t="s">
        <v>25</v>
      </c>
      <c r="E1416" s="27" t="s">
        <v>26</v>
      </c>
      <c r="F1416" s="91" t="s">
        <v>1245</v>
      </c>
      <c r="G1416" s="91" t="s">
        <v>1463</v>
      </c>
      <c r="H1416" s="91" t="s">
        <v>194</v>
      </c>
      <c r="I1416" s="91">
        <v>2</v>
      </c>
      <c r="J1416" s="91" t="s">
        <v>1247</v>
      </c>
      <c r="K1416" s="27" t="s">
        <v>31</v>
      </c>
      <c r="L1416" s="91">
        <v>2</v>
      </c>
      <c r="M1416" s="27">
        <f t="shared" si="59"/>
        <v>260</v>
      </c>
      <c r="N1416" s="23"/>
      <c r="O1416" s="24" t="s">
        <v>32</v>
      </c>
      <c r="P1416" s="179"/>
      <c r="Q1416" s="179"/>
      <c r="R1416" s="179"/>
      <c r="S1416" s="179"/>
      <c r="T1416" s="179"/>
      <c r="U1416" s="179"/>
      <c r="V1416" s="179"/>
      <c r="W1416" s="179"/>
      <c r="X1416" s="179"/>
      <c r="Y1416" s="179"/>
      <c r="Z1416" s="179"/>
      <c r="AA1416" s="179"/>
      <c r="AB1416" s="179"/>
      <c r="AC1416" s="179"/>
      <c r="AD1416" s="179"/>
      <c r="AE1416" s="179"/>
      <c r="AF1416" s="179"/>
      <c r="AG1416" s="179"/>
      <c r="AH1416" s="179"/>
      <c r="AI1416" s="179"/>
      <c r="AJ1416" s="179"/>
      <c r="AK1416" s="179"/>
      <c r="AL1416" s="179"/>
      <c r="AM1416" s="179"/>
      <c r="AN1416" s="179"/>
      <c r="AO1416" s="179"/>
      <c r="AP1416" s="179"/>
      <c r="AQ1416" s="179"/>
      <c r="AR1416" s="179"/>
    </row>
    <row r="1417" s="276" customFormat="1" customHeight="1" spans="1:44">
      <c r="A1417" s="27">
        <v>1412</v>
      </c>
      <c r="B1417" s="27" t="s">
        <v>23</v>
      </c>
      <c r="C1417" s="27" t="s">
        <v>24</v>
      </c>
      <c r="D1417" s="27" t="s">
        <v>25</v>
      </c>
      <c r="E1417" s="27" t="s">
        <v>26</v>
      </c>
      <c r="F1417" s="91" t="s">
        <v>1245</v>
      </c>
      <c r="G1417" s="91" t="s">
        <v>1464</v>
      </c>
      <c r="H1417" s="91" t="s">
        <v>194</v>
      </c>
      <c r="I1417" s="91">
        <v>4</v>
      </c>
      <c r="J1417" s="91" t="s">
        <v>1247</v>
      </c>
      <c r="K1417" s="27" t="s">
        <v>31</v>
      </c>
      <c r="L1417" s="91">
        <v>4</v>
      </c>
      <c r="M1417" s="27">
        <f t="shared" si="59"/>
        <v>520</v>
      </c>
      <c r="N1417" s="23"/>
      <c r="O1417" s="24" t="s">
        <v>32</v>
      </c>
      <c r="P1417" s="179"/>
      <c r="Q1417" s="179"/>
      <c r="R1417" s="179"/>
      <c r="S1417" s="179"/>
      <c r="T1417" s="179"/>
      <c r="U1417" s="179"/>
      <c r="V1417" s="179"/>
      <c r="W1417" s="179"/>
      <c r="X1417" s="179"/>
      <c r="Y1417" s="179"/>
      <c r="Z1417" s="179"/>
      <c r="AA1417" s="179"/>
      <c r="AB1417" s="179"/>
      <c r="AC1417" s="179"/>
      <c r="AD1417" s="179"/>
      <c r="AE1417" s="179"/>
      <c r="AF1417" s="179"/>
      <c r="AG1417" s="179"/>
      <c r="AH1417" s="179"/>
      <c r="AI1417" s="179"/>
      <c r="AJ1417" s="179"/>
      <c r="AK1417" s="179"/>
      <c r="AL1417" s="179"/>
      <c r="AM1417" s="179"/>
      <c r="AN1417" s="179"/>
      <c r="AO1417" s="179"/>
      <c r="AP1417" s="179"/>
      <c r="AQ1417" s="179"/>
      <c r="AR1417" s="179"/>
    </row>
    <row r="1418" s="276" customFormat="1" customHeight="1" spans="1:44">
      <c r="A1418" s="27">
        <v>1413</v>
      </c>
      <c r="B1418" s="27" t="s">
        <v>23</v>
      </c>
      <c r="C1418" s="27" t="s">
        <v>24</v>
      </c>
      <c r="D1418" s="27" t="s">
        <v>25</v>
      </c>
      <c r="E1418" s="27" t="s">
        <v>26</v>
      </c>
      <c r="F1418" s="91" t="s">
        <v>1245</v>
      </c>
      <c r="G1418" s="91" t="s">
        <v>1465</v>
      </c>
      <c r="H1418" s="91" t="s">
        <v>194</v>
      </c>
      <c r="I1418" s="91">
        <v>4</v>
      </c>
      <c r="J1418" s="91" t="s">
        <v>1247</v>
      </c>
      <c r="K1418" s="27" t="s">
        <v>31</v>
      </c>
      <c r="L1418" s="91">
        <v>4</v>
      </c>
      <c r="M1418" s="27">
        <f t="shared" si="59"/>
        <v>520</v>
      </c>
      <c r="N1418" s="23"/>
      <c r="O1418" s="24" t="s">
        <v>32</v>
      </c>
      <c r="P1418" s="179"/>
      <c r="Q1418" s="179"/>
      <c r="R1418" s="179"/>
      <c r="S1418" s="179"/>
      <c r="T1418" s="179"/>
      <c r="U1418" s="179"/>
      <c r="V1418" s="179"/>
      <c r="W1418" s="179"/>
      <c r="X1418" s="179"/>
      <c r="Y1418" s="179"/>
      <c r="Z1418" s="179"/>
      <c r="AA1418" s="179"/>
      <c r="AB1418" s="179"/>
      <c r="AC1418" s="179"/>
      <c r="AD1418" s="179"/>
      <c r="AE1418" s="179"/>
      <c r="AF1418" s="179"/>
      <c r="AG1418" s="179"/>
      <c r="AH1418" s="179"/>
      <c r="AI1418" s="179"/>
      <c r="AJ1418" s="179"/>
      <c r="AK1418" s="179"/>
      <c r="AL1418" s="179"/>
      <c r="AM1418" s="179"/>
      <c r="AN1418" s="179"/>
      <c r="AO1418" s="179"/>
      <c r="AP1418" s="179"/>
      <c r="AQ1418" s="179"/>
      <c r="AR1418" s="179"/>
    </row>
    <row r="1419" s="276" customFormat="1" customHeight="1" spans="1:44">
      <c r="A1419" s="27">
        <v>1414</v>
      </c>
      <c r="B1419" s="27" t="s">
        <v>23</v>
      </c>
      <c r="C1419" s="27" t="s">
        <v>24</v>
      </c>
      <c r="D1419" s="27" t="s">
        <v>25</v>
      </c>
      <c r="E1419" s="27" t="s">
        <v>26</v>
      </c>
      <c r="F1419" s="91" t="s">
        <v>1245</v>
      </c>
      <c r="G1419" s="91" t="s">
        <v>1466</v>
      </c>
      <c r="H1419" s="91" t="s">
        <v>194</v>
      </c>
      <c r="I1419" s="91">
        <v>4</v>
      </c>
      <c r="J1419" s="91" t="s">
        <v>1247</v>
      </c>
      <c r="K1419" s="27" t="s">
        <v>31</v>
      </c>
      <c r="L1419" s="91">
        <v>4</v>
      </c>
      <c r="M1419" s="27">
        <f t="shared" si="59"/>
        <v>520</v>
      </c>
      <c r="N1419" s="23"/>
      <c r="O1419" s="24" t="s">
        <v>32</v>
      </c>
      <c r="P1419" s="179"/>
      <c r="Q1419" s="179"/>
      <c r="R1419" s="179"/>
      <c r="S1419" s="179"/>
      <c r="T1419" s="179"/>
      <c r="U1419" s="179"/>
      <c r="V1419" s="179"/>
      <c r="W1419" s="179"/>
      <c r="X1419" s="179"/>
      <c r="Y1419" s="179"/>
      <c r="Z1419" s="179"/>
      <c r="AA1419" s="179"/>
      <c r="AB1419" s="179"/>
      <c r="AC1419" s="179"/>
      <c r="AD1419" s="179"/>
      <c r="AE1419" s="179"/>
      <c r="AF1419" s="179"/>
      <c r="AG1419" s="179"/>
      <c r="AH1419" s="179"/>
      <c r="AI1419" s="179"/>
      <c r="AJ1419" s="179"/>
      <c r="AK1419" s="179"/>
      <c r="AL1419" s="179"/>
      <c r="AM1419" s="179"/>
      <c r="AN1419" s="179"/>
      <c r="AO1419" s="179"/>
      <c r="AP1419" s="179"/>
      <c r="AQ1419" s="179"/>
      <c r="AR1419" s="179"/>
    </row>
    <row r="1420" s="276" customFormat="1" customHeight="1" spans="1:44">
      <c r="A1420" s="27">
        <v>1415</v>
      </c>
      <c r="B1420" s="27" t="s">
        <v>23</v>
      </c>
      <c r="C1420" s="27" t="s">
        <v>24</v>
      </c>
      <c r="D1420" s="27" t="s">
        <v>25</v>
      </c>
      <c r="E1420" s="27" t="s">
        <v>26</v>
      </c>
      <c r="F1420" s="91" t="s">
        <v>1245</v>
      </c>
      <c r="G1420" s="91" t="s">
        <v>1467</v>
      </c>
      <c r="H1420" s="91" t="s">
        <v>51</v>
      </c>
      <c r="I1420" s="91">
        <v>5</v>
      </c>
      <c r="J1420" s="91" t="s">
        <v>1247</v>
      </c>
      <c r="K1420" s="27" t="s">
        <v>31</v>
      </c>
      <c r="L1420" s="91">
        <v>5</v>
      </c>
      <c r="M1420" s="27">
        <f>L1420*312</f>
        <v>1560</v>
      </c>
      <c r="N1420" s="23"/>
      <c r="O1420" s="24" t="s">
        <v>32</v>
      </c>
      <c r="P1420" s="179"/>
      <c r="Q1420" s="179"/>
      <c r="R1420" s="179"/>
      <c r="S1420" s="179"/>
      <c r="T1420" s="179"/>
      <c r="U1420" s="179"/>
      <c r="V1420" s="179"/>
      <c r="W1420" s="179"/>
      <c r="X1420" s="179"/>
      <c r="Y1420" s="179"/>
      <c r="Z1420" s="179"/>
      <c r="AA1420" s="179"/>
      <c r="AB1420" s="179"/>
      <c r="AC1420" s="179"/>
      <c r="AD1420" s="179"/>
      <c r="AE1420" s="179"/>
      <c r="AF1420" s="179"/>
      <c r="AG1420" s="179"/>
      <c r="AH1420" s="179"/>
      <c r="AI1420" s="179"/>
      <c r="AJ1420" s="179"/>
      <c r="AK1420" s="179"/>
      <c r="AL1420" s="179"/>
      <c r="AM1420" s="179"/>
      <c r="AN1420" s="179"/>
      <c r="AO1420" s="179"/>
      <c r="AP1420" s="179"/>
      <c r="AQ1420" s="179"/>
      <c r="AR1420" s="179"/>
    </row>
    <row r="1421" s="276" customFormat="1" customHeight="1" spans="1:44">
      <c r="A1421" s="27">
        <v>1416</v>
      </c>
      <c r="B1421" s="27" t="s">
        <v>23</v>
      </c>
      <c r="C1421" s="27" t="s">
        <v>24</v>
      </c>
      <c r="D1421" s="27" t="s">
        <v>25</v>
      </c>
      <c r="E1421" s="27" t="s">
        <v>26</v>
      </c>
      <c r="F1421" s="91" t="s">
        <v>1245</v>
      </c>
      <c r="G1421" s="91" t="s">
        <v>1468</v>
      </c>
      <c r="H1421" s="91" t="s">
        <v>194</v>
      </c>
      <c r="I1421" s="91">
        <v>4</v>
      </c>
      <c r="J1421" s="91" t="s">
        <v>1247</v>
      </c>
      <c r="K1421" s="27" t="s">
        <v>31</v>
      </c>
      <c r="L1421" s="91">
        <v>4</v>
      </c>
      <c r="M1421" s="27">
        <f>L1421*130</f>
        <v>520</v>
      </c>
      <c r="N1421" s="23"/>
      <c r="O1421" s="24" t="s">
        <v>32</v>
      </c>
      <c r="P1421" s="179"/>
      <c r="Q1421" s="179"/>
      <c r="R1421" s="179"/>
      <c r="S1421" s="179"/>
      <c r="T1421" s="179"/>
      <c r="U1421" s="179"/>
      <c r="V1421" s="179"/>
      <c r="W1421" s="179"/>
      <c r="X1421" s="179"/>
      <c r="Y1421" s="179"/>
      <c r="Z1421" s="179"/>
      <c r="AA1421" s="179"/>
      <c r="AB1421" s="179"/>
      <c r="AC1421" s="179"/>
      <c r="AD1421" s="179"/>
      <c r="AE1421" s="179"/>
      <c r="AF1421" s="179"/>
      <c r="AG1421" s="179"/>
      <c r="AH1421" s="179"/>
      <c r="AI1421" s="179"/>
      <c r="AJ1421" s="179"/>
      <c r="AK1421" s="179"/>
      <c r="AL1421" s="179"/>
      <c r="AM1421" s="179"/>
      <c r="AN1421" s="179"/>
      <c r="AO1421" s="179"/>
      <c r="AP1421" s="179"/>
      <c r="AQ1421" s="179"/>
      <c r="AR1421" s="179"/>
    </row>
  </sheetData>
  <mergeCells count="6">
    <mergeCell ref="A1:O1"/>
    <mergeCell ref="A2:O2"/>
    <mergeCell ref="B3:F3"/>
    <mergeCell ref="G3:J3"/>
    <mergeCell ref="L3:O3"/>
    <mergeCell ref="A3:A4"/>
  </mergeCells>
  <conditionalFormatting sqref="G1 G3:G4">
    <cfRule type="duplicateValues" dxfId="0" priority="1"/>
  </conditionalFormatting>
  <dataValidations count="2">
    <dataValidation allowBlank="1" showInputMessage="1" showErrorMessage="1" sqref="A1 B1:G1 H1:J1 K1 L1:M1 N1:O1 A2:G2 H2:J2 L2:M2 N2:O2 L3:M3 N3:O3 H4:J4 K4:L4 M4 N4:O4 A3:G4"/>
    <dataValidation type="list" allowBlank="1" showInputMessage="1" showErrorMessage="1" sqref="O6:O9 O10:O1421">
      <formula1>"现金,一卡通"</formula1>
    </dataValidation>
  </dataValidation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1548"/>
  <sheetViews>
    <sheetView topLeftCell="C1" workbookViewId="0">
      <pane ySplit="5" topLeftCell="A6" activePane="bottomLeft" state="frozen"/>
      <selection/>
      <selection pane="bottomLeft" activeCell="H4" sqref="H$1:H$1048576"/>
    </sheetView>
  </sheetViews>
  <sheetFormatPr defaultColWidth="9" defaultRowHeight="22" customHeight="1"/>
  <cols>
    <col min="1" max="2" width="7.25" style="1" customWidth="1"/>
    <col min="3" max="3" width="6.5" style="1" customWidth="1"/>
    <col min="4" max="4" width="6.25" style="1" customWidth="1"/>
    <col min="5" max="5" width="8.13333333333333" style="1" customWidth="1"/>
    <col min="6" max="6" width="16.1333333333333" style="110" customWidth="1"/>
    <col min="7" max="7" width="9" style="1"/>
    <col min="8" max="8" width="9" style="1" customWidth="1"/>
    <col min="9" max="9" width="7" style="262" customWidth="1"/>
    <col min="10" max="10" width="26" style="1" customWidth="1"/>
    <col min="11" max="11" width="10.8833333333333" style="1" customWidth="1"/>
    <col min="12" max="12" width="10.25" style="1" customWidth="1"/>
    <col min="14" max="14" width="12.8833333333333" customWidth="1"/>
    <col min="15" max="15" width="20.5" customWidth="1"/>
    <col min="16" max="16384" width="9" style="1"/>
  </cols>
  <sheetData>
    <row r="1" customHeight="1" spans="1:15">
      <c r="A1" s="182" t="s">
        <v>0</v>
      </c>
      <c r="B1" s="263"/>
      <c r="C1" s="263"/>
      <c r="D1" s="263"/>
      <c r="E1" s="263"/>
      <c r="F1" s="263"/>
      <c r="G1" s="263"/>
      <c r="H1" s="263"/>
      <c r="I1" s="263"/>
      <c r="J1" s="263"/>
      <c r="K1" s="263"/>
      <c r="L1" s="263"/>
      <c r="M1" s="263"/>
      <c r="N1" s="263"/>
      <c r="O1" s="263"/>
    </row>
    <row r="2" customHeight="1" spans="1:15">
      <c r="A2" s="264"/>
      <c r="B2" s="265"/>
      <c r="C2" s="265"/>
      <c r="D2" s="265"/>
      <c r="E2" s="265"/>
      <c r="F2" s="265"/>
      <c r="G2" s="265"/>
      <c r="H2" s="265"/>
      <c r="I2" s="265"/>
      <c r="J2" s="265"/>
      <c r="K2" s="265"/>
      <c r="L2" s="265"/>
      <c r="M2" s="265"/>
      <c r="N2" s="265"/>
      <c r="O2" s="265"/>
    </row>
    <row r="3" customHeight="1" spans="1:15">
      <c r="A3" s="50" t="s">
        <v>1</v>
      </c>
      <c r="B3" s="50" t="s">
        <v>2</v>
      </c>
      <c r="C3" s="50"/>
      <c r="D3" s="50"/>
      <c r="E3" s="50"/>
      <c r="F3" s="57"/>
      <c r="G3" s="51" t="s">
        <v>3</v>
      </c>
      <c r="H3" s="266"/>
      <c r="I3" s="267"/>
      <c r="J3" s="266"/>
      <c r="K3" s="56" t="s">
        <v>4</v>
      </c>
      <c r="L3" s="56" t="s">
        <v>5</v>
      </c>
      <c r="M3" s="56"/>
      <c r="N3" s="181"/>
      <c r="O3" s="56"/>
    </row>
    <row r="4" ht="57" customHeight="1" spans="1:15">
      <c r="A4" s="2"/>
      <c r="B4" s="53" t="s">
        <v>6</v>
      </c>
      <c r="C4" s="2" t="s">
        <v>7</v>
      </c>
      <c r="D4" s="2" t="s">
        <v>8</v>
      </c>
      <c r="E4" s="53" t="s">
        <v>9</v>
      </c>
      <c r="F4" s="53" t="s">
        <v>10</v>
      </c>
      <c r="G4" s="53" t="s">
        <v>11</v>
      </c>
      <c r="H4" s="53" t="s">
        <v>12</v>
      </c>
      <c r="I4" s="268" t="s">
        <v>13</v>
      </c>
      <c r="J4" s="53" t="s">
        <v>14</v>
      </c>
      <c r="K4" s="53" t="s">
        <v>15</v>
      </c>
      <c r="L4" s="57" t="s">
        <v>16</v>
      </c>
      <c r="M4" s="269" t="s">
        <v>17</v>
      </c>
      <c r="N4" s="270" t="s">
        <v>18</v>
      </c>
      <c r="O4" s="269" t="s">
        <v>19</v>
      </c>
    </row>
    <row r="5" s="222" customFormat="1" ht="18.75" spans="1:15">
      <c r="A5" s="2" t="s">
        <v>20</v>
      </c>
      <c r="B5" s="282" t="s">
        <v>21</v>
      </c>
      <c r="C5" s="282" t="s">
        <v>21</v>
      </c>
      <c r="D5" s="282" t="s">
        <v>21</v>
      </c>
      <c r="E5" s="282" t="s">
        <v>21</v>
      </c>
      <c r="F5" s="282" t="s">
        <v>21</v>
      </c>
      <c r="G5" s="282" t="s">
        <v>21</v>
      </c>
      <c r="H5" s="282" t="s">
        <v>21</v>
      </c>
      <c r="I5" s="2" t="s">
        <v>22</v>
      </c>
      <c r="J5" s="282" t="s">
        <v>21</v>
      </c>
      <c r="K5" s="282" t="s">
        <v>21</v>
      </c>
      <c r="L5" s="182" t="s">
        <v>22</v>
      </c>
      <c r="M5" s="236"/>
      <c r="N5" s="236"/>
      <c r="O5" s="236"/>
    </row>
    <row r="6" s="1" customFormat="1" customHeight="1" spans="1:15">
      <c r="A6" s="119">
        <v>1</v>
      </c>
      <c r="B6" s="119" t="s">
        <v>23</v>
      </c>
      <c r="C6" s="119" t="s">
        <v>24</v>
      </c>
      <c r="D6" s="119" t="s">
        <v>25</v>
      </c>
      <c r="E6" s="119" t="s">
        <v>1469</v>
      </c>
      <c r="F6" s="192" t="s">
        <v>1470</v>
      </c>
      <c r="G6" s="91" t="s">
        <v>1471</v>
      </c>
      <c r="H6" s="192" t="s">
        <v>194</v>
      </c>
      <c r="I6" s="271">
        <v>3</v>
      </c>
      <c r="J6" s="201" t="s">
        <v>1472</v>
      </c>
      <c r="K6" s="119" t="s">
        <v>31</v>
      </c>
      <c r="L6" s="183">
        <v>3</v>
      </c>
      <c r="M6" s="27">
        <f>L6*130</f>
        <v>390</v>
      </c>
      <c r="N6" s="23"/>
      <c r="O6" s="184" t="s">
        <v>32</v>
      </c>
    </row>
    <row r="7" s="1" customFormat="1" customHeight="1" spans="1:15">
      <c r="A7" s="119">
        <v>2</v>
      </c>
      <c r="B7" s="119" t="s">
        <v>23</v>
      </c>
      <c r="C7" s="119" t="s">
        <v>24</v>
      </c>
      <c r="D7" s="119" t="s">
        <v>25</v>
      </c>
      <c r="E7" s="119" t="s">
        <v>1469</v>
      </c>
      <c r="F7" s="192" t="s">
        <v>1470</v>
      </c>
      <c r="G7" s="91" t="s">
        <v>1473</v>
      </c>
      <c r="H7" s="192" t="s">
        <v>194</v>
      </c>
      <c r="I7" s="271">
        <v>3</v>
      </c>
      <c r="J7" s="201" t="s">
        <v>1474</v>
      </c>
      <c r="K7" s="119" t="s">
        <v>31</v>
      </c>
      <c r="L7" s="183">
        <v>3</v>
      </c>
      <c r="M7" s="27">
        <f>L7*130</f>
        <v>390</v>
      </c>
      <c r="N7" s="23"/>
      <c r="O7" s="184" t="s">
        <v>32</v>
      </c>
    </row>
    <row r="8" s="1" customFormat="1" customHeight="1" spans="1:15">
      <c r="A8" s="119">
        <v>3</v>
      </c>
      <c r="B8" s="119" t="s">
        <v>23</v>
      </c>
      <c r="C8" s="119" t="s">
        <v>24</v>
      </c>
      <c r="D8" s="119" t="s">
        <v>25</v>
      </c>
      <c r="E8" s="119" t="s">
        <v>1469</v>
      </c>
      <c r="F8" s="192" t="s">
        <v>1470</v>
      </c>
      <c r="G8" s="91" t="s">
        <v>1475</v>
      </c>
      <c r="H8" s="192" t="s">
        <v>194</v>
      </c>
      <c r="I8" s="271">
        <v>9</v>
      </c>
      <c r="J8" s="201" t="s">
        <v>1476</v>
      </c>
      <c r="K8" s="119" t="s">
        <v>31</v>
      </c>
      <c r="L8" s="183">
        <v>5</v>
      </c>
      <c r="M8" s="27">
        <f>L8*130</f>
        <v>650</v>
      </c>
      <c r="N8" s="23"/>
      <c r="O8" s="184" t="s">
        <v>32</v>
      </c>
    </row>
    <row r="9" s="1" customFormat="1" customHeight="1" spans="1:15">
      <c r="A9" s="119">
        <v>4</v>
      </c>
      <c r="B9" s="119" t="s">
        <v>23</v>
      </c>
      <c r="C9" s="119" t="s">
        <v>24</v>
      </c>
      <c r="D9" s="119" t="s">
        <v>25</v>
      </c>
      <c r="E9" s="119" t="s">
        <v>1469</v>
      </c>
      <c r="F9" s="192" t="s">
        <v>1470</v>
      </c>
      <c r="G9" s="91" t="s">
        <v>1477</v>
      </c>
      <c r="H9" s="192" t="s">
        <v>194</v>
      </c>
      <c r="I9" s="271">
        <v>3</v>
      </c>
      <c r="J9" s="201" t="s">
        <v>1478</v>
      </c>
      <c r="K9" s="119" t="s">
        <v>31</v>
      </c>
      <c r="L9" s="183">
        <v>3</v>
      </c>
      <c r="M9" s="27">
        <f>L9*130</f>
        <v>390</v>
      </c>
      <c r="N9" s="23"/>
      <c r="O9" s="184" t="s">
        <v>32</v>
      </c>
    </row>
    <row r="10" s="1" customFormat="1" customHeight="1" spans="1:15">
      <c r="A10" s="119">
        <v>5</v>
      </c>
      <c r="B10" s="119" t="s">
        <v>23</v>
      </c>
      <c r="C10" s="119" t="s">
        <v>24</v>
      </c>
      <c r="D10" s="119" t="s">
        <v>25</v>
      </c>
      <c r="E10" s="119" t="s">
        <v>1469</v>
      </c>
      <c r="F10" s="192" t="s">
        <v>1470</v>
      </c>
      <c r="G10" s="91" t="s">
        <v>1479</v>
      </c>
      <c r="H10" s="192" t="s">
        <v>51</v>
      </c>
      <c r="I10" s="271">
        <v>2</v>
      </c>
      <c r="J10" s="201" t="s">
        <v>1480</v>
      </c>
      <c r="K10" s="119" t="s">
        <v>31</v>
      </c>
      <c r="L10" s="183">
        <v>2</v>
      </c>
      <c r="M10" s="27">
        <f>L10*312</f>
        <v>624</v>
      </c>
      <c r="N10" s="23"/>
      <c r="O10" s="184" t="s">
        <v>32</v>
      </c>
    </row>
    <row r="11" s="1" customFormat="1" customHeight="1" spans="1:15">
      <c r="A11" s="119">
        <v>6</v>
      </c>
      <c r="B11" s="119" t="s">
        <v>23</v>
      </c>
      <c r="C11" s="119" t="s">
        <v>24</v>
      </c>
      <c r="D11" s="119" t="s">
        <v>25</v>
      </c>
      <c r="E11" s="119" t="s">
        <v>1469</v>
      </c>
      <c r="F11" s="192" t="s">
        <v>1470</v>
      </c>
      <c r="G11" s="91" t="s">
        <v>667</v>
      </c>
      <c r="H11" s="192" t="s">
        <v>194</v>
      </c>
      <c r="I11" s="271">
        <v>6</v>
      </c>
      <c r="J11" s="201" t="s">
        <v>1481</v>
      </c>
      <c r="K11" s="119" t="s">
        <v>31</v>
      </c>
      <c r="L11" s="183">
        <v>6</v>
      </c>
      <c r="M11" s="27">
        <f t="shared" ref="M11:M24" si="0">L11*130</f>
        <v>780</v>
      </c>
      <c r="N11" s="23"/>
      <c r="O11" s="184" t="s">
        <v>32</v>
      </c>
    </row>
    <row r="12" s="1" customFormat="1" customHeight="1" spans="1:15">
      <c r="A12" s="119">
        <v>7</v>
      </c>
      <c r="B12" s="119" t="s">
        <v>23</v>
      </c>
      <c r="C12" s="119" t="s">
        <v>24</v>
      </c>
      <c r="D12" s="119" t="s">
        <v>25</v>
      </c>
      <c r="E12" s="119" t="s">
        <v>1469</v>
      </c>
      <c r="F12" s="192" t="s">
        <v>1470</v>
      </c>
      <c r="G12" s="91" t="s">
        <v>1482</v>
      </c>
      <c r="H12" s="192" t="s">
        <v>194</v>
      </c>
      <c r="I12" s="271">
        <v>3</v>
      </c>
      <c r="J12" s="201" t="s">
        <v>1483</v>
      </c>
      <c r="K12" s="119" t="s">
        <v>31</v>
      </c>
      <c r="L12" s="183">
        <v>3</v>
      </c>
      <c r="M12" s="27">
        <f t="shared" si="0"/>
        <v>390</v>
      </c>
      <c r="N12" s="23"/>
      <c r="O12" s="184" t="s">
        <v>32</v>
      </c>
    </row>
    <row r="13" s="1" customFormat="1" customHeight="1" spans="1:15">
      <c r="A13" s="119">
        <v>8</v>
      </c>
      <c r="B13" s="119" t="s">
        <v>23</v>
      </c>
      <c r="C13" s="119" t="s">
        <v>24</v>
      </c>
      <c r="D13" s="119" t="s">
        <v>25</v>
      </c>
      <c r="E13" s="119" t="s">
        <v>1469</v>
      </c>
      <c r="F13" s="192" t="s">
        <v>1470</v>
      </c>
      <c r="G13" s="91" t="s">
        <v>1484</v>
      </c>
      <c r="H13" s="192" t="s">
        <v>194</v>
      </c>
      <c r="I13" s="271">
        <v>3</v>
      </c>
      <c r="J13" s="201" t="s">
        <v>1485</v>
      </c>
      <c r="K13" s="119" t="s">
        <v>31</v>
      </c>
      <c r="L13" s="183">
        <v>3</v>
      </c>
      <c r="M13" s="27">
        <f t="shared" si="0"/>
        <v>390</v>
      </c>
      <c r="N13" s="23"/>
      <c r="O13" s="184" t="s">
        <v>32</v>
      </c>
    </row>
    <row r="14" s="1" customFormat="1" customHeight="1" spans="1:15">
      <c r="A14" s="119">
        <v>9</v>
      </c>
      <c r="B14" s="119" t="s">
        <v>23</v>
      </c>
      <c r="C14" s="119" t="s">
        <v>24</v>
      </c>
      <c r="D14" s="119" t="s">
        <v>25</v>
      </c>
      <c r="E14" s="119" t="s">
        <v>1469</v>
      </c>
      <c r="F14" s="192" t="s">
        <v>1470</v>
      </c>
      <c r="G14" s="91" t="s">
        <v>1486</v>
      </c>
      <c r="H14" s="192" t="s">
        <v>194</v>
      </c>
      <c r="I14" s="271">
        <v>4</v>
      </c>
      <c r="J14" s="201" t="s">
        <v>1487</v>
      </c>
      <c r="K14" s="119" t="s">
        <v>31</v>
      </c>
      <c r="L14" s="183">
        <v>4</v>
      </c>
      <c r="M14" s="27">
        <f t="shared" si="0"/>
        <v>520</v>
      </c>
      <c r="N14" s="23"/>
      <c r="O14" s="184" t="s">
        <v>32</v>
      </c>
    </row>
    <row r="15" s="1" customFormat="1" customHeight="1" spans="1:15">
      <c r="A15" s="119">
        <v>10</v>
      </c>
      <c r="B15" s="119" t="s">
        <v>23</v>
      </c>
      <c r="C15" s="119" t="s">
        <v>24</v>
      </c>
      <c r="D15" s="119" t="s">
        <v>25</v>
      </c>
      <c r="E15" s="119" t="s">
        <v>1469</v>
      </c>
      <c r="F15" s="192" t="s">
        <v>1470</v>
      </c>
      <c r="G15" s="91" t="s">
        <v>1488</v>
      </c>
      <c r="H15" s="192" t="s">
        <v>194</v>
      </c>
      <c r="I15" s="271">
        <v>3</v>
      </c>
      <c r="J15" s="201" t="s">
        <v>1489</v>
      </c>
      <c r="K15" s="119" t="s">
        <v>31</v>
      </c>
      <c r="L15" s="183">
        <v>3</v>
      </c>
      <c r="M15" s="27">
        <f t="shared" si="0"/>
        <v>390</v>
      </c>
      <c r="N15" s="23"/>
      <c r="O15" s="184" t="s">
        <v>32</v>
      </c>
    </row>
    <row r="16" s="1" customFormat="1" customHeight="1" spans="1:15">
      <c r="A16" s="119">
        <v>11</v>
      </c>
      <c r="B16" s="119" t="s">
        <v>23</v>
      </c>
      <c r="C16" s="119" t="s">
        <v>24</v>
      </c>
      <c r="D16" s="119" t="s">
        <v>25</v>
      </c>
      <c r="E16" s="119" t="s">
        <v>1469</v>
      </c>
      <c r="F16" s="192" t="s">
        <v>1470</v>
      </c>
      <c r="G16" s="91" t="s">
        <v>1490</v>
      </c>
      <c r="H16" s="192" t="s">
        <v>194</v>
      </c>
      <c r="I16" s="271">
        <v>3</v>
      </c>
      <c r="J16" s="201" t="s">
        <v>1491</v>
      </c>
      <c r="K16" s="119" t="s">
        <v>31</v>
      </c>
      <c r="L16" s="183">
        <v>3</v>
      </c>
      <c r="M16" s="27">
        <f t="shared" si="0"/>
        <v>390</v>
      </c>
      <c r="N16" s="23"/>
      <c r="O16" s="184" t="s">
        <v>32</v>
      </c>
    </row>
    <row r="17" s="1" customFormat="1" customHeight="1" spans="1:15">
      <c r="A17" s="119">
        <v>12</v>
      </c>
      <c r="B17" s="119" t="s">
        <v>23</v>
      </c>
      <c r="C17" s="119" t="s">
        <v>24</v>
      </c>
      <c r="D17" s="119" t="s">
        <v>25</v>
      </c>
      <c r="E17" s="119" t="s">
        <v>1469</v>
      </c>
      <c r="F17" s="192" t="s">
        <v>1470</v>
      </c>
      <c r="G17" s="91" t="s">
        <v>1492</v>
      </c>
      <c r="H17" s="192" t="s">
        <v>194</v>
      </c>
      <c r="I17" s="271">
        <v>4</v>
      </c>
      <c r="J17" s="201" t="s">
        <v>1493</v>
      </c>
      <c r="K17" s="119" t="s">
        <v>31</v>
      </c>
      <c r="L17" s="183">
        <v>4</v>
      </c>
      <c r="M17" s="27">
        <f t="shared" si="0"/>
        <v>520</v>
      </c>
      <c r="N17" s="23"/>
      <c r="O17" s="184" t="s">
        <v>32</v>
      </c>
    </row>
    <row r="18" s="1" customFormat="1" customHeight="1" spans="1:15">
      <c r="A18" s="119">
        <v>13</v>
      </c>
      <c r="B18" s="119" t="s">
        <v>23</v>
      </c>
      <c r="C18" s="119" t="s">
        <v>24</v>
      </c>
      <c r="D18" s="119" t="s">
        <v>25</v>
      </c>
      <c r="E18" s="119" t="s">
        <v>1469</v>
      </c>
      <c r="F18" s="192" t="s">
        <v>1470</v>
      </c>
      <c r="G18" s="91" t="s">
        <v>1494</v>
      </c>
      <c r="H18" s="192" t="s">
        <v>194</v>
      </c>
      <c r="I18" s="271">
        <v>2</v>
      </c>
      <c r="J18" s="201" t="s">
        <v>1495</v>
      </c>
      <c r="K18" s="119" t="s">
        <v>31</v>
      </c>
      <c r="L18" s="183">
        <v>2</v>
      </c>
      <c r="M18" s="27">
        <f t="shared" si="0"/>
        <v>260</v>
      </c>
      <c r="N18" s="23"/>
      <c r="O18" s="184" t="s">
        <v>32</v>
      </c>
    </row>
    <row r="19" s="1" customFormat="1" customHeight="1" spans="1:15">
      <c r="A19" s="119">
        <v>14</v>
      </c>
      <c r="B19" s="119" t="s">
        <v>23</v>
      </c>
      <c r="C19" s="119" t="s">
        <v>24</v>
      </c>
      <c r="D19" s="119" t="s">
        <v>25</v>
      </c>
      <c r="E19" s="119" t="s">
        <v>1469</v>
      </c>
      <c r="F19" s="192" t="s">
        <v>1470</v>
      </c>
      <c r="G19" s="91" t="s">
        <v>1496</v>
      </c>
      <c r="H19" s="192" t="s">
        <v>194</v>
      </c>
      <c r="I19" s="271">
        <v>3</v>
      </c>
      <c r="J19" s="201" t="s">
        <v>1497</v>
      </c>
      <c r="K19" s="119" t="s">
        <v>31</v>
      </c>
      <c r="L19" s="183">
        <v>3</v>
      </c>
      <c r="M19" s="27">
        <f t="shared" si="0"/>
        <v>390</v>
      </c>
      <c r="N19" s="23"/>
      <c r="O19" s="184" t="s">
        <v>32</v>
      </c>
    </row>
    <row r="20" s="1" customFormat="1" customHeight="1" spans="1:15">
      <c r="A20" s="119">
        <v>15</v>
      </c>
      <c r="B20" s="119" t="s">
        <v>23</v>
      </c>
      <c r="C20" s="119" t="s">
        <v>24</v>
      </c>
      <c r="D20" s="119" t="s">
        <v>25</v>
      </c>
      <c r="E20" s="119" t="s">
        <v>1469</v>
      </c>
      <c r="F20" s="192" t="s">
        <v>1470</v>
      </c>
      <c r="G20" s="91" t="s">
        <v>1498</v>
      </c>
      <c r="H20" s="192" t="s">
        <v>194</v>
      </c>
      <c r="I20" s="271">
        <v>3</v>
      </c>
      <c r="J20" s="201" t="s">
        <v>1499</v>
      </c>
      <c r="K20" s="119" t="s">
        <v>31</v>
      </c>
      <c r="L20" s="183">
        <v>3</v>
      </c>
      <c r="M20" s="27">
        <f t="shared" si="0"/>
        <v>390</v>
      </c>
      <c r="N20" s="23"/>
      <c r="O20" s="184" t="s">
        <v>32</v>
      </c>
    </row>
    <row r="21" s="1" customFormat="1" customHeight="1" spans="1:15">
      <c r="A21" s="119">
        <v>16</v>
      </c>
      <c r="B21" s="119" t="s">
        <v>23</v>
      </c>
      <c r="C21" s="119" t="s">
        <v>24</v>
      </c>
      <c r="D21" s="119" t="s">
        <v>25</v>
      </c>
      <c r="E21" s="119" t="s">
        <v>1469</v>
      </c>
      <c r="F21" s="192" t="s">
        <v>1470</v>
      </c>
      <c r="G21" s="91" t="s">
        <v>1500</v>
      </c>
      <c r="H21" s="192" t="s">
        <v>194</v>
      </c>
      <c r="I21" s="271">
        <v>4</v>
      </c>
      <c r="J21" s="201" t="s">
        <v>1501</v>
      </c>
      <c r="K21" s="119" t="s">
        <v>31</v>
      </c>
      <c r="L21" s="183">
        <v>4</v>
      </c>
      <c r="M21" s="27">
        <f t="shared" si="0"/>
        <v>520</v>
      </c>
      <c r="N21" s="23"/>
      <c r="O21" s="184" t="s">
        <v>32</v>
      </c>
    </row>
    <row r="22" s="1" customFormat="1" customHeight="1" spans="1:15">
      <c r="A22" s="119">
        <v>17</v>
      </c>
      <c r="B22" s="119" t="s">
        <v>23</v>
      </c>
      <c r="C22" s="119" t="s">
        <v>24</v>
      </c>
      <c r="D22" s="119" t="s">
        <v>25</v>
      </c>
      <c r="E22" s="119" t="s">
        <v>1469</v>
      </c>
      <c r="F22" s="192" t="s">
        <v>1470</v>
      </c>
      <c r="G22" s="91" t="s">
        <v>1502</v>
      </c>
      <c r="H22" s="192" t="s">
        <v>194</v>
      </c>
      <c r="I22" s="271">
        <v>4</v>
      </c>
      <c r="J22" s="201" t="s">
        <v>1503</v>
      </c>
      <c r="K22" s="119" t="s">
        <v>31</v>
      </c>
      <c r="L22" s="183">
        <v>4</v>
      </c>
      <c r="M22" s="27">
        <f t="shared" si="0"/>
        <v>520</v>
      </c>
      <c r="N22" s="23"/>
      <c r="O22" s="184" t="s">
        <v>32</v>
      </c>
    </row>
    <row r="23" s="1" customFormat="1" customHeight="1" spans="1:15">
      <c r="A23" s="119">
        <v>18</v>
      </c>
      <c r="B23" s="119" t="s">
        <v>23</v>
      </c>
      <c r="C23" s="119" t="s">
        <v>24</v>
      </c>
      <c r="D23" s="119" t="s">
        <v>25</v>
      </c>
      <c r="E23" s="119" t="s">
        <v>1469</v>
      </c>
      <c r="F23" s="192" t="s">
        <v>1470</v>
      </c>
      <c r="G23" s="91" t="s">
        <v>1504</v>
      </c>
      <c r="H23" s="192" t="s">
        <v>194</v>
      </c>
      <c r="I23" s="271">
        <v>3</v>
      </c>
      <c r="J23" s="201" t="s">
        <v>1505</v>
      </c>
      <c r="K23" s="119" t="s">
        <v>31</v>
      </c>
      <c r="L23" s="183">
        <v>3</v>
      </c>
      <c r="M23" s="27">
        <f t="shared" si="0"/>
        <v>390</v>
      </c>
      <c r="N23" s="23"/>
      <c r="O23" s="184" t="s">
        <v>32</v>
      </c>
    </row>
    <row r="24" s="1" customFormat="1" customHeight="1" spans="1:15">
      <c r="A24" s="119">
        <v>19</v>
      </c>
      <c r="B24" s="119" t="s">
        <v>23</v>
      </c>
      <c r="C24" s="119" t="s">
        <v>24</v>
      </c>
      <c r="D24" s="119" t="s">
        <v>25</v>
      </c>
      <c r="E24" s="119" t="s">
        <v>1469</v>
      </c>
      <c r="F24" s="192" t="s">
        <v>1470</v>
      </c>
      <c r="G24" s="91" t="s">
        <v>1506</v>
      </c>
      <c r="H24" s="192" t="s">
        <v>194</v>
      </c>
      <c r="I24" s="271">
        <v>4</v>
      </c>
      <c r="J24" s="201" t="s">
        <v>1507</v>
      </c>
      <c r="K24" s="119" t="s">
        <v>31</v>
      </c>
      <c r="L24" s="183">
        <v>4</v>
      </c>
      <c r="M24" s="27">
        <f t="shared" si="0"/>
        <v>520</v>
      </c>
      <c r="N24" s="23"/>
      <c r="O24" s="184" t="s">
        <v>32</v>
      </c>
    </row>
    <row r="25" s="1" customFormat="1" customHeight="1" spans="1:15">
      <c r="A25" s="119">
        <v>20</v>
      </c>
      <c r="B25" s="119" t="s">
        <v>23</v>
      </c>
      <c r="C25" s="119" t="s">
        <v>24</v>
      </c>
      <c r="D25" s="119" t="s">
        <v>25</v>
      </c>
      <c r="E25" s="119" t="s">
        <v>1469</v>
      </c>
      <c r="F25" s="192" t="s">
        <v>1470</v>
      </c>
      <c r="G25" s="91" t="s">
        <v>1508</v>
      </c>
      <c r="H25" s="192" t="s">
        <v>51</v>
      </c>
      <c r="I25" s="271">
        <v>3</v>
      </c>
      <c r="J25" s="201" t="s">
        <v>1509</v>
      </c>
      <c r="K25" s="119" t="s">
        <v>31</v>
      </c>
      <c r="L25" s="183">
        <v>3</v>
      </c>
      <c r="M25" s="27">
        <f>L25*312</f>
        <v>936</v>
      </c>
      <c r="N25" s="23"/>
      <c r="O25" s="184" t="s">
        <v>32</v>
      </c>
    </row>
    <row r="26" s="1" customFormat="1" customHeight="1" spans="1:15">
      <c r="A26" s="119">
        <v>21</v>
      </c>
      <c r="B26" s="119" t="s">
        <v>23</v>
      </c>
      <c r="C26" s="119" t="s">
        <v>24</v>
      </c>
      <c r="D26" s="119" t="s">
        <v>25</v>
      </c>
      <c r="E26" s="119" t="s">
        <v>1469</v>
      </c>
      <c r="F26" s="192" t="s">
        <v>1470</v>
      </c>
      <c r="G26" s="91" t="s">
        <v>1510</v>
      </c>
      <c r="H26" s="192" t="s">
        <v>194</v>
      </c>
      <c r="I26" s="271">
        <v>3</v>
      </c>
      <c r="J26" s="201" t="s">
        <v>1511</v>
      </c>
      <c r="K26" s="119" t="s">
        <v>31</v>
      </c>
      <c r="L26" s="183">
        <v>3</v>
      </c>
      <c r="M26" s="27">
        <f t="shared" ref="M26:M49" si="1">L26*130</f>
        <v>390</v>
      </c>
      <c r="N26" s="23"/>
      <c r="O26" s="184" t="s">
        <v>32</v>
      </c>
    </row>
    <row r="27" s="1" customFormat="1" customHeight="1" spans="1:15">
      <c r="A27" s="119">
        <v>22</v>
      </c>
      <c r="B27" s="119" t="s">
        <v>23</v>
      </c>
      <c r="C27" s="119" t="s">
        <v>24</v>
      </c>
      <c r="D27" s="119" t="s">
        <v>25</v>
      </c>
      <c r="E27" s="119" t="s">
        <v>1469</v>
      </c>
      <c r="F27" s="192" t="s">
        <v>1470</v>
      </c>
      <c r="G27" s="91" t="s">
        <v>1512</v>
      </c>
      <c r="H27" s="192" t="s">
        <v>194</v>
      </c>
      <c r="I27" s="271">
        <v>3</v>
      </c>
      <c r="J27" s="201" t="s">
        <v>1513</v>
      </c>
      <c r="K27" s="119" t="s">
        <v>31</v>
      </c>
      <c r="L27" s="183">
        <v>3</v>
      </c>
      <c r="M27" s="27">
        <f t="shared" si="1"/>
        <v>390</v>
      </c>
      <c r="N27" s="23"/>
      <c r="O27" s="184" t="s">
        <v>32</v>
      </c>
    </row>
    <row r="28" s="1" customFormat="1" customHeight="1" spans="1:15">
      <c r="A28" s="119">
        <v>23</v>
      </c>
      <c r="B28" s="119" t="s">
        <v>23</v>
      </c>
      <c r="C28" s="119" t="s">
        <v>24</v>
      </c>
      <c r="D28" s="119" t="s">
        <v>25</v>
      </c>
      <c r="E28" s="119" t="s">
        <v>1469</v>
      </c>
      <c r="F28" s="192" t="s">
        <v>1470</v>
      </c>
      <c r="G28" s="91" t="s">
        <v>1514</v>
      </c>
      <c r="H28" s="192" t="s">
        <v>194</v>
      </c>
      <c r="I28" s="271">
        <v>2</v>
      </c>
      <c r="J28" s="201" t="s">
        <v>1515</v>
      </c>
      <c r="K28" s="119" t="s">
        <v>31</v>
      </c>
      <c r="L28" s="183">
        <v>2</v>
      </c>
      <c r="M28" s="27">
        <f t="shared" si="1"/>
        <v>260</v>
      </c>
      <c r="N28" s="23"/>
      <c r="O28" s="184" t="s">
        <v>32</v>
      </c>
    </row>
    <row r="29" s="1" customFormat="1" customHeight="1" spans="1:15">
      <c r="A29" s="119">
        <v>24</v>
      </c>
      <c r="B29" s="119" t="s">
        <v>23</v>
      </c>
      <c r="C29" s="119" t="s">
        <v>24</v>
      </c>
      <c r="D29" s="119" t="s">
        <v>25</v>
      </c>
      <c r="E29" s="119" t="s">
        <v>1469</v>
      </c>
      <c r="F29" s="192" t="s">
        <v>1470</v>
      </c>
      <c r="G29" s="91" t="s">
        <v>1516</v>
      </c>
      <c r="H29" s="192" t="s">
        <v>194</v>
      </c>
      <c r="I29" s="271">
        <v>5</v>
      </c>
      <c r="J29" s="201" t="s">
        <v>1517</v>
      </c>
      <c r="K29" s="119" t="s">
        <v>31</v>
      </c>
      <c r="L29" s="183">
        <v>5</v>
      </c>
      <c r="M29" s="27">
        <f t="shared" si="1"/>
        <v>650</v>
      </c>
      <c r="N29" s="23"/>
      <c r="O29" s="184" t="s">
        <v>32</v>
      </c>
    </row>
    <row r="30" s="1" customFormat="1" customHeight="1" spans="1:15">
      <c r="A30" s="119">
        <v>25</v>
      </c>
      <c r="B30" s="119" t="s">
        <v>23</v>
      </c>
      <c r="C30" s="119" t="s">
        <v>24</v>
      </c>
      <c r="D30" s="119" t="s">
        <v>25</v>
      </c>
      <c r="E30" s="119" t="s">
        <v>1469</v>
      </c>
      <c r="F30" s="192" t="s">
        <v>1470</v>
      </c>
      <c r="G30" s="91" t="s">
        <v>1518</v>
      </c>
      <c r="H30" s="192" t="s">
        <v>194</v>
      </c>
      <c r="I30" s="271">
        <v>3</v>
      </c>
      <c r="J30" s="201" t="s">
        <v>1519</v>
      </c>
      <c r="K30" s="119" t="s">
        <v>31</v>
      </c>
      <c r="L30" s="183">
        <v>3</v>
      </c>
      <c r="M30" s="27">
        <f t="shared" si="1"/>
        <v>390</v>
      </c>
      <c r="N30" s="23"/>
      <c r="O30" s="184" t="s">
        <v>32</v>
      </c>
    </row>
    <row r="31" s="1" customFormat="1" customHeight="1" spans="1:15">
      <c r="A31" s="119">
        <v>26</v>
      </c>
      <c r="B31" s="119" t="s">
        <v>23</v>
      </c>
      <c r="C31" s="119" t="s">
        <v>24</v>
      </c>
      <c r="D31" s="119" t="s">
        <v>25</v>
      </c>
      <c r="E31" s="119" t="s">
        <v>1469</v>
      </c>
      <c r="F31" s="192" t="s">
        <v>1470</v>
      </c>
      <c r="G31" s="91" t="s">
        <v>1520</v>
      </c>
      <c r="H31" s="192" t="s">
        <v>194</v>
      </c>
      <c r="I31" s="271">
        <v>4</v>
      </c>
      <c r="J31" s="201" t="s">
        <v>1521</v>
      </c>
      <c r="K31" s="119" t="s">
        <v>31</v>
      </c>
      <c r="L31" s="183">
        <v>2</v>
      </c>
      <c r="M31" s="27">
        <f t="shared" si="1"/>
        <v>260</v>
      </c>
      <c r="N31" s="23"/>
      <c r="O31" s="184" t="s">
        <v>32</v>
      </c>
    </row>
    <row r="32" s="1" customFormat="1" customHeight="1" spans="1:15">
      <c r="A32" s="119">
        <v>27</v>
      </c>
      <c r="B32" s="119" t="s">
        <v>23</v>
      </c>
      <c r="C32" s="119" t="s">
        <v>24</v>
      </c>
      <c r="D32" s="119" t="s">
        <v>25</v>
      </c>
      <c r="E32" s="119" t="s">
        <v>1469</v>
      </c>
      <c r="F32" s="192" t="s">
        <v>1470</v>
      </c>
      <c r="G32" s="91" t="s">
        <v>1522</v>
      </c>
      <c r="H32" s="192" t="s">
        <v>194</v>
      </c>
      <c r="I32" s="271">
        <v>4</v>
      </c>
      <c r="J32" s="201" t="s">
        <v>1523</v>
      </c>
      <c r="K32" s="119" t="s">
        <v>31</v>
      </c>
      <c r="L32" s="183">
        <v>2</v>
      </c>
      <c r="M32" s="27">
        <f t="shared" si="1"/>
        <v>260</v>
      </c>
      <c r="N32" s="23"/>
      <c r="O32" s="184" t="s">
        <v>32</v>
      </c>
    </row>
    <row r="33" s="1" customFormat="1" customHeight="1" spans="1:15">
      <c r="A33" s="119">
        <v>28</v>
      </c>
      <c r="B33" s="119" t="s">
        <v>23</v>
      </c>
      <c r="C33" s="119" t="s">
        <v>24</v>
      </c>
      <c r="D33" s="119" t="s">
        <v>25</v>
      </c>
      <c r="E33" s="119" t="s">
        <v>1469</v>
      </c>
      <c r="F33" s="192" t="s">
        <v>1470</v>
      </c>
      <c r="G33" s="91" t="s">
        <v>1524</v>
      </c>
      <c r="H33" s="192" t="s">
        <v>194</v>
      </c>
      <c r="I33" s="271">
        <v>4</v>
      </c>
      <c r="J33" s="201" t="s">
        <v>1525</v>
      </c>
      <c r="K33" s="119" t="s">
        <v>31</v>
      </c>
      <c r="L33" s="183">
        <v>2</v>
      </c>
      <c r="M33" s="27">
        <f t="shared" si="1"/>
        <v>260</v>
      </c>
      <c r="N33" s="23"/>
      <c r="O33" s="184" t="s">
        <v>32</v>
      </c>
    </row>
    <row r="34" s="1" customFormat="1" customHeight="1" spans="1:15">
      <c r="A34" s="119">
        <v>29</v>
      </c>
      <c r="B34" s="119" t="s">
        <v>23</v>
      </c>
      <c r="C34" s="119" t="s">
        <v>24</v>
      </c>
      <c r="D34" s="119" t="s">
        <v>25</v>
      </c>
      <c r="E34" s="119" t="s">
        <v>1469</v>
      </c>
      <c r="F34" s="192" t="s">
        <v>1470</v>
      </c>
      <c r="G34" s="91" t="s">
        <v>1526</v>
      </c>
      <c r="H34" s="192" t="s">
        <v>194</v>
      </c>
      <c r="I34" s="271">
        <v>4</v>
      </c>
      <c r="J34" s="201" t="s">
        <v>1527</v>
      </c>
      <c r="K34" s="119" t="s">
        <v>31</v>
      </c>
      <c r="L34" s="183">
        <v>4</v>
      </c>
      <c r="M34" s="27">
        <f t="shared" si="1"/>
        <v>520</v>
      </c>
      <c r="N34" s="23"/>
      <c r="O34" s="184" t="s">
        <v>32</v>
      </c>
    </row>
    <row r="35" s="1" customFormat="1" customHeight="1" spans="1:15">
      <c r="A35" s="119">
        <v>30</v>
      </c>
      <c r="B35" s="119" t="s">
        <v>23</v>
      </c>
      <c r="C35" s="119" t="s">
        <v>24</v>
      </c>
      <c r="D35" s="119" t="s">
        <v>25</v>
      </c>
      <c r="E35" s="119" t="s">
        <v>1469</v>
      </c>
      <c r="F35" s="192" t="s">
        <v>1470</v>
      </c>
      <c r="G35" s="91" t="s">
        <v>1528</v>
      </c>
      <c r="H35" s="192" t="s">
        <v>194</v>
      </c>
      <c r="I35" s="271">
        <v>3</v>
      </c>
      <c r="J35" s="201" t="s">
        <v>1529</v>
      </c>
      <c r="K35" s="119" t="s">
        <v>31</v>
      </c>
      <c r="L35" s="183">
        <v>3</v>
      </c>
      <c r="M35" s="27">
        <f t="shared" si="1"/>
        <v>390</v>
      </c>
      <c r="N35" s="23"/>
      <c r="O35" s="184" t="s">
        <v>32</v>
      </c>
    </row>
    <row r="36" s="1" customFormat="1" customHeight="1" spans="1:15">
      <c r="A36" s="119">
        <v>31</v>
      </c>
      <c r="B36" s="119" t="s">
        <v>23</v>
      </c>
      <c r="C36" s="119" t="s">
        <v>24</v>
      </c>
      <c r="D36" s="119" t="s">
        <v>25</v>
      </c>
      <c r="E36" s="119" t="s">
        <v>1469</v>
      </c>
      <c r="F36" s="192" t="s">
        <v>1470</v>
      </c>
      <c r="G36" s="91" t="s">
        <v>1530</v>
      </c>
      <c r="H36" s="192" t="s">
        <v>194</v>
      </c>
      <c r="I36" s="271">
        <v>3</v>
      </c>
      <c r="J36" s="201" t="s">
        <v>1531</v>
      </c>
      <c r="K36" s="119" t="s">
        <v>31</v>
      </c>
      <c r="L36" s="183">
        <v>3</v>
      </c>
      <c r="M36" s="27">
        <f t="shared" si="1"/>
        <v>390</v>
      </c>
      <c r="N36" s="23"/>
      <c r="O36" s="184" t="s">
        <v>32</v>
      </c>
    </row>
    <row r="37" s="1" customFormat="1" customHeight="1" spans="1:15">
      <c r="A37" s="119">
        <v>32</v>
      </c>
      <c r="B37" s="119" t="s">
        <v>23</v>
      </c>
      <c r="C37" s="119" t="s">
        <v>24</v>
      </c>
      <c r="D37" s="119" t="s">
        <v>25</v>
      </c>
      <c r="E37" s="119" t="s">
        <v>1469</v>
      </c>
      <c r="F37" s="192" t="s">
        <v>1470</v>
      </c>
      <c r="G37" s="91" t="s">
        <v>1532</v>
      </c>
      <c r="H37" s="192" t="s">
        <v>194</v>
      </c>
      <c r="I37" s="271">
        <v>3</v>
      </c>
      <c r="J37" s="201" t="s">
        <v>1533</v>
      </c>
      <c r="K37" s="119" t="s">
        <v>31</v>
      </c>
      <c r="L37" s="183">
        <v>3</v>
      </c>
      <c r="M37" s="27">
        <f t="shared" si="1"/>
        <v>390</v>
      </c>
      <c r="N37" s="23"/>
      <c r="O37" s="184" t="s">
        <v>32</v>
      </c>
    </row>
    <row r="38" s="1" customFormat="1" customHeight="1" spans="1:15">
      <c r="A38" s="119">
        <v>33</v>
      </c>
      <c r="B38" s="119" t="s">
        <v>23</v>
      </c>
      <c r="C38" s="119" t="s">
        <v>24</v>
      </c>
      <c r="D38" s="119" t="s">
        <v>25</v>
      </c>
      <c r="E38" s="119" t="s">
        <v>1469</v>
      </c>
      <c r="F38" s="192" t="s">
        <v>1470</v>
      </c>
      <c r="G38" s="91" t="s">
        <v>1534</v>
      </c>
      <c r="H38" s="192" t="s">
        <v>194</v>
      </c>
      <c r="I38" s="271">
        <v>3</v>
      </c>
      <c r="J38" s="201" t="s">
        <v>1535</v>
      </c>
      <c r="K38" s="119" t="s">
        <v>31</v>
      </c>
      <c r="L38" s="183">
        <v>3</v>
      </c>
      <c r="M38" s="27">
        <f t="shared" si="1"/>
        <v>390</v>
      </c>
      <c r="N38" s="23"/>
      <c r="O38" s="184" t="s">
        <v>32</v>
      </c>
    </row>
    <row r="39" s="1" customFormat="1" customHeight="1" spans="1:15">
      <c r="A39" s="119">
        <v>34</v>
      </c>
      <c r="B39" s="119" t="s">
        <v>23</v>
      </c>
      <c r="C39" s="119" t="s">
        <v>24</v>
      </c>
      <c r="D39" s="119" t="s">
        <v>25</v>
      </c>
      <c r="E39" s="119" t="s">
        <v>1469</v>
      </c>
      <c r="F39" s="192" t="s">
        <v>1470</v>
      </c>
      <c r="G39" s="91" t="s">
        <v>1536</v>
      </c>
      <c r="H39" s="192" t="s">
        <v>194</v>
      </c>
      <c r="I39" s="271">
        <v>3</v>
      </c>
      <c r="J39" s="201" t="s">
        <v>1537</v>
      </c>
      <c r="K39" s="119" t="s">
        <v>31</v>
      </c>
      <c r="L39" s="183">
        <v>3</v>
      </c>
      <c r="M39" s="27">
        <f t="shared" si="1"/>
        <v>390</v>
      </c>
      <c r="N39" s="23"/>
      <c r="O39" s="184" t="s">
        <v>32</v>
      </c>
    </row>
    <row r="40" s="1" customFormat="1" customHeight="1" spans="1:15">
      <c r="A40" s="119">
        <v>35</v>
      </c>
      <c r="B40" s="119" t="s">
        <v>23</v>
      </c>
      <c r="C40" s="119" t="s">
        <v>24</v>
      </c>
      <c r="D40" s="119" t="s">
        <v>25</v>
      </c>
      <c r="E40" s="119" t="s">
        <v>1469</v>
      </c>
      <c r="F40" s="192" t="s">
        <v>1470</v>
      </c>
      <c r="G40" s="91" t="s">
        <v>1538</v>
      </c>
      <c r="H40" s="192" t="s">
        <v>194</v>
      </c>
      <c r="I40" s="271">
        <v>3</v>
      </c>
      <c r="J40" s="201" t="s">
        <v>1539</v>
      </c>
      <c r="K40" s="119" t="s">
        <v>31</v>
      </c>
      <c r="L40" s="183">
        <v>3</v>
      </c>
      <c r="M40" s="27">
        <f t="shared" si="1"/>
        <v>390</v>
      </c>
      <c r="N40" s="23"/>
      <c r="O40" s="184" t="s">
        <v>32</v>
      </c>
    </row>
    <row r="41" s="1" customFormat="1" customHeight="1" spans="1:15">
      <c r="A41" s="119">
        <v>36</v>
      </c>
      <c r="B41" s="119" t="s">
        <v>23</v>
      </c>
      <c r="C41" s="119" t="s">
        <v>24</v>
      </c>
      <c r="D41" s="119" t="s">
        <v>25</v>
      </c>
      <c r="E41" s="119" t="s">
        <v>1469</v>
      </c>
      <c r="F41" s="192" t="s">
        <v>1470</v>
      </c>
      <c r="G41" s="91" t="s">
        <v>1540</v>
      </c>
      <c r="H41" s="192" t="s">
        <v>194</v>
      </c>
      <c r="I41" s="271">
        <v>3</v>
      </c>
      <c r="J41" s="201" t="s">
        <v>1541</v>
      </c>
      <c r="K41" s="119" t="s">
        <v>31</v>
      </c>
      <c r="L41" s="183">
        <v>3</v>
      </c>
      <c r="M41" s="27">
        <f t="shared" si="1"/>
        <v>390</v>
      </c>
      <c r="N41" s="23"/>
      <c r="O41" s="184" t="s">
        <v>32</v>
      </c>
    </row>
    <row r="42" s="1" customFormat="1" customHeight="1" spans="1:15">
      <c r="A42" s="119">
        <v>37</v>
      </c>
      <c r="B42" s="119" t="s">
        <v>23</v>
      </c>
      <c r="C42" s="119" t="s">
        <v>24</v>
      </c>
      <c r="D42" s="119" t="s">
        <v>25</v>
      </c>
      <c r="E42" s="119" t="s">
        <v>1469</v>
      </c>
      <c r="F42" s="192" t="s">
        <v>1470</v>
      </c>
      <c r="G42" s="91" t="s">
        <v>1542</v>
      </c>
      <c r="H42" s="192" t="s">
        <v>194</v>
      </c>
      <c r="I42" s="271">
        <v>3</v>
      </c>
      <c r="J42" s="201" t="s">
        <v>1543</v>
      </c>
      <c r="K42" s="119" t="s">
        <v>31</v>
      </c>
      <c r="L42" s="183">
        <v>3</v>
      </c>
      <c r="M42" s="27">
        <f t="shared" si="1"/>
        <v>390</v>
      </c>
      <c r="N42" s="23"/>
      <c r="O42" s="184" t="s">
        <v>32</v>
      </c>
    </row>
    <row r="43" s="1" customFormat="1" customHeight="1" spans="1:15">
      <c r="A43" s="119">
        <v>38</v>
      </c>
      <c r="B43" s="119" t="s">
        <v>23</v>
      </c>
      <c r="C43" s="119" t="s">
        <v>24</v>
      </c>
      <c r="D43" s="119" t="s">
        <v>25</v>
      </c>
      <c r="E43" s="119" t="s">
        <v>1469</v>
      </c>
      <c r="F43" s="192" t="s">
        <v>1470</v>
      </c>
      <c r="G43" s="91" t="s">
        <v>1351</v>
      </c>
      <c r="H43" s="192" t="s">
        <v>194</v>
      </c>
      <c r="I43" s="271">
        <v>3</v>
      </c>
      <c r="J43" s="201" t="s">
        <v>1544</v>
      </c>
      <c r="K43" s="119" t="s">
        <v>31</v>
      </c>
      <c r="L43" s="183">
        <v>3</v>
      </c>
      <c r="M43" s="27">
        <f t="shared" si="1"/>
        <v>390</v>
      </c>
      <c r="N43" s="23"/>
      <c r="O43" s="184" t="s">
        <v>32</v>
      </c>
    </row>
    <row r="44" s="1" customFormat="1" customHeight="1" spans="1:15">
      <c r="A44" s="119">
        <v>39</v>
      </c>
      <c r="B44" s="119" t="s">
        <v>23</v>
      </c>
      <c r="C44" s="119" t="s">
        <v>24</v>
      </c>
      <c r="D44" s="119" t="s">
        <v>25</v>
      </c>
      <c r="E44" s="119" t="s">
        <v>1469</v>
      </c>
      <c r="F44" s="192" t="s">
        <v>1470</v>
      </c>
      <c r="G44" s="91" t="s">
        <v>1545</v>
      </c>
      <c r="H44" s="192" t="s">
        <v>194</v>
      </c>
      <c r="I44" s="271">
        <v>3</v>
      </c>
      <c r="J44" s="201" t="s">
        <v>1546</v>
      </c>
      <c r="K44" s="119" t="s">
        <v>31</v>
      </c>
      <c r="L44" s="183">
        <v>3</v>
      </c>
      <c r="M44" s="27">
        <f t="shared" si="1"/>
        <v>390</v>
      </c>
      <c r="N44" s="23"/>
      <c r="O44" s="184" t="s">
        <v>32</v>
      </c>
    </row>
    <row r="45" s="1" customFormat="1" customHeight="1" spans="1:15">
      <c r="A45" s="119">
        <v>40</v>
      </c>
      <c r="B45" s="119" t="s">
        <v>23</v>
      </c>
      <c r="C45" s="119" t="s">
        <v>24</v>
      </c>
      <c r="D45" s="119" t="s">
        <v>25</v>
      </c>
      <c r="E45" s="119" t="s">
        <v>1469</v>
      </c>
      <c r="F45" s="192" t="s">
        <v>1470</v>
      </c>
      <c r="G45" s="91" t="s">
        <v>1547</v>
      </c>
      <c r="H45" s="192" t="s">
        <v>194</v>
      </c>
      <c r="I45" s="271">
        <v>3</v>
      </c>
      <c r="J45" s="201" t="s">
        <v>1548</v>
      </c>
      <c r="K45" s="119" t="s">
        <v>31</v>
      </c>
      <c r="L45" s="183">
        <v>3</v>
      </c>
      <c r="M45" s="27">
        <f t="shared" si="1"/>
        <v>390</v>
      </c>
      <c r="N45" s="23"/>
      <c r="O45" s="184" t="s">
        <v>32</v>
      </c>
    </row>
    <row r="46" s="1" customFormat="1" customHeight="1" spans="1:15">
      <c r="A46" s="119">
        <v>41</v>
      </c>
      <c r="B46" s="119" t="s">
        <v>23</v>
      </c>
      <c r="C46" s="119" t="s">
        <v>24</v>
      </c>
      <c r="D46" s="119" t="s">
        <v>25</v>
      </c>
      <c r="E46" s="119" t="s">
        <v>1469</v>
      </c>
      <c r="F46" s="192" t="s">
        <v>1470</v>
      </c>
      <c r="G46" s="91" t="s">
        <v>1549</v>
      </c>
      <c r="H46" s="192" t="s">
        <v>194</v>
      </c>
      <c r="I46" s="271">
        <v>3</v>
      </c>
      <c r="J46" s="201" t="s">
        <v>1550</v>
      </c>
      <c r="K46" s="119" t="s">
        <v>31</v>
      </c>
      <c r="L46" s="183">
        <v>3</v>
      </c>
      <c r="M46" s="27">
        <f t="shared" si="1"/>
        <v>390</v>
      </c>
      <c r="N46" s="23"/>
      <c r="O46" s="184" t="s">
        <v>32</v>
      </c>
    </row>
    <row r="47" s="1" customFormat="1" customHeight="1" spans="1:15">
      <c r="A47" s="119">
        <v>42</v>
      </c>
      <c r="B47" s="119" t="s">
        <v>23</v>
      </c>
      <c r="C47" s="119" t="s">
        <v>24</v>
      </c>
      <c r="D47" s="119" t="s">
        <v>25</v>
      </c>
      <c r="E47" s="119" t="s">
        <v>1469</v>
      </c>
      <c r="F47" s="192" t="s">
        <v>1470</v>
      </c>
      <c r="G47" s="91" t="s">
        <v>1551</v>
      </c>
      <c r="H47" s="192" t="s">
        <v>194</v>
      </c>
      <c r="I47" s="271">
        <v>3</v>
      </c>
      <c r="J47" s="201" t="s">
        <v>1552</v>
      </c>
      <c r="K47" s="119" t="s">
        <v>31</v>
      </c>
      <c r="L47" s="183">
        <v>3</v>
      </c>
      <c r="M47" s="27">
        <f t="shared" si="1"/>
        <v>390</v>
      </c>
      <c r="N47" s="23"/>
      <c r="O47" s="184" t="s">
        <v>32</v>
      </c>
    </row>
    <row r="48" s="1" customFormat="1" customHeight="1" spans="1:15">
      <c r="A48" s="119">
        <v>43</v>
      </c>
      <c r="B48" s="119" t="s">
        <v>23</v>
      </c>
      <c r="C48" s="119" t="s">
        <v>24</v>
      </c>
      <c r="D48" s="119" t="s">
        <v>25</v>
      </c>
      <c r="E48" s="119" t="s">
        <v>1469</v>
      </c>
      <c r="F48" s="192" t="s">
        <v>1470</v>
      </c>
      <c r="G48" s="91" t="s">
        <v>1553</v>
      </c>
      <c r="H48" s="192" t="s">
        <v>194</v>
      </c>
      <c r="I48" s="271">
        <v>3</v>
      </c>
      <c r="J48" s="201" t="s">
        <v>1554</v>
      </c>
      <c r="K48" s="119" t="s">
        <v>31</v>
      </c>
      <c r="L48" s="183">
        <v>3</v>
      </c>
      <c r="M48" s="27">
        <f t="shared" si="1"/>
        <v>390</v>
      </c>
      <c r="N48" s="23"/>
      <c r="O48" s="184" t="s">
        <v>32</v>
      </c>
    </row>
    <row r="49" s="1" customFormat="1" customHeight="1" spans="1:15">
      <c r="A49" s="119">
        <v>44</v>
      </c>
      <c r="B49" s="119" t="s">
        <v>23</v>
      </c>
      <c r="C49" s="119" t="s">
        <v>24</v>
      </c>
      <c r="D49" s="119" t="s">
        <v>25</v>
      </c>
      <c r="E49" s="119" t="s">
        <v>1469</v>
      </c>
      <c r="F49" s="192" t="s">
        <v>1470</v>
      </c>
      <c r="G49" s="91" t="s">
        <v>1555</v>
      </c>
      <c r="H49" s="192" t="s">
        <v>194</v>
      </c>
      <c r="I49" s="271">
        <v>3</v>
      </c>
      <c r="J49" s="201" t="s">
        <v>1556</v>
      </c>
      <c r="K49" s="119" t="s">
        <v>31</v>
      </c>
      <c r="L49" s="183">
        <v>3</v>
      </c>
      <c r="M49" s="27">
        <f t="shared" si="1"/>
        <v>390</v>
      </c>
      <c r="N49" s="23"/>
      <c r="O49" s="184" t="s">
        <v>32</v>
      </c>
    </row>
    <row r="50" s="1" customFormat="1" customHeight="1" spans="1:15">
      <c r="A50" s="119">
        <v>45</v>
      </c>
      <c r="B50" s="119" t="s">
        <v>23</v>
      </c>
      <c r="C50" s="119" t="s">
        <v>24</v>
      </c>
      <c r="D50" s="119" t="s">
        <v>25</v>
      </c>
      <c r="E50" s="119" t="s">
        <v>1469</v>
      </c>
      <c r="F50" s="192" t="s">
        <v>1470</v>
      </c>
      <c r="G50" s="91" t="s">
        <v>1557</v>
      </c>
      <c r="H50" s="192" t="s">
        <v>1558</v>
      </c>
      <c r="I50" s="271">
        <v>3</v>
      </c>
      <c r="J50" s="201" t="s">
        <v>1559</v>
      </c>
      <c r="K50" s="119" t="s">
        <v>31</v>
      </c>
      <c r="L50" s="183">
        <v>3</v>
      </c>
      <c r="M50" s="27">
        <f>L50*312</f>
        <v>936</v>
      </c>
      <c r="N50" s="23"/>
      <c r="O50" s="184" t="s">
        <v>32</v>
      </c>
    </row>
    <row r="51" s="1" customFormat="1" customHeight="1" spans="1:15">
      <c r="A51" s="119">
        <v>46</v>
      </c>
      <c r="B51" s="119" t="s">
        <v>23</v>
      </c>
      <c r="C51" s="119" t="s">
        <v>24</v>
      </c>
      <c r="D51" s="119" t="s">
        <v>25</v>
      </c>
      <c r="E51" s="119" t="s">
        <v>1469</v>
      </c>
      <c r="F51" s="192" t="s">
        <v>1470</v>
      </c>
      <c r="G51" s="91" t="s">
        <v>1560</v>
      </c>
      <c r="H51" s="192" t="s">
        <v>194</v>
      </c>
      <c r="I51" s="271">
        <v>6</v>
      </c>
      <c r="J51" s="201" t="s">
        <v>1561</v>
      </c>
      <c r="K51" s="119" t="s">
        <v>31</v>
      </c>
      <c r="L51" s="183">
        <v>6</v>
      </c>
      <c r="M51" s="27">
        <f>L51*130</f>
        <v>780</v>
      </c>
      <c r="N51" s="23"/>
      <c r="O51" s="184" t="s">
        <v>32</v>
      </c>
    </row>
    <row r="52" s="1" customFormat="1" customHeight="1" spans="1:15">
      <c r="A52" s="119">
        <v>47</v>
      </c>
      <c r="B52" s="119" t="s">
        <v>23</v>
      </c>
      <c r="C52" s="119" t="s">
        <v>24</v>
      </c>
      <c r="D52" s="119" t="s">
        <v>25</v>
      </c>
      <c r="E52" s="119" t="s">
        <v>1469</v>
      </c>
      <c r="F52" s="192" t="s">
        <v>1470</v>
      </c>
      <c r="G52" s="91" t="s">
        <v>1562</v>
      </c>
      <c r="H52" s="192" t="s">
        <v>51</v>
      </c>
      <c r="I52" s="271">
        <v>1</v>
      </c>
      <c r="J52" s="201" t="s">
        <v>1563</v>
      </c>
      <c r="K52" s="119" t="s">
        <v>31</v>
      </c>
      <c r="L52" s="183">
        <v>1</v>
      </c>
      <c r="M52" s="27">
        <f>L52*312</f>
        <v>312</v>
      </c>
      <c r="N52" s="23"/>
      <c r="O52" s="184" t="s">
        <v>32</v>
      </c>
    </row>
    <row r="53" s="1" customFormat="1" customHeight="1" spans="1:15">
      <c r="A53" s="119">
        <v>48</v>
      </c>
      <c r="B53" s="119" t="s">
        <v>23</v>
      </c>
      <c r="C53" s="119" t="s">
        <v>24</v>
      </c>
      <c r="D53" s="119" t="s">
        <v>25</v>
      </c>
      <c r="E53" s="119" t="s">
        <v>1469</v>
      </c>
      <c r="F53" s="192" t="s">
        <v>1470</v>
      </c>
      <c r="G53" s="91" t="s">
        <v>1564</v>
      </c>
      <c r="H53" s="192" t="s">
        <v>194</v>
      </c>
      <c r="I53" s="271">
        <v>3</v>
      </c>
      <c r="J53" s="201" t="s">
        <v>1565</v>
      </c>
      <c r="K53" s="119" t="s">
        <v>31</v>
      </c>
      <c r="L53" s="183">
        <v>3</v>
      </c>
      <c r="M53" s="27">
        <f>L53*130</f>
        <v>390</v>
      </c>
      <c r="N53" s="23"/>
      <c r="O53" s="184" t="s">
        <v>32</v>
      </c>
    </row>
    <row r="54" s="1" customFormat="1" customHeight="1" spans="1:15">
      <c r="A54" s="119">
        <v>49</v>
      </c>
      <c r="B54" s="119" t="s">
        <v>23</v>
      </c>
      <c r="C54" s="119" t="s">
        <v>24</v>
      </c>
      <c r="D54" s="119" t="s">
        <v>25</v>
      </c>
      <c r="E54" s="119" t="s">
        <v>1469</v>
      </c>
      <c r="F54" s="192" t="s">
        <v>1470</v>
      </c>
      <c r="G54" s="91" t="s">
        <v>1566</v>
      </c>
      <c r="H54" s="192" t="s">
        <v>194</v>
      </c>
      <c r="I54" s="271">
        <v>4</v>
      </c>
      <c r="J54" s="201" t="s">
        <v>1548</v>
      </c>
      <c r="K54" s="119" t="s">
        <v>31</v>
      </c>
      <c r="L54" s="183">
        <v>3</v>
      </c>
      <c r="M54" s="27">
        <f>L54*130</f>
        <v>390</v>
      </c>
      <c r="N54" s="23"/>
      <c r="O54" s="184" t="s">
        <v>32</v>
      </c>
    </row>
    <row r="55" s="1" customFormat="1" customHeight="1" spans="1:15">
      <c r="A55" s="119">
        <v>50</v>
      </c>
      <c r="B55" s="119" t="s">
        <v>23</v>
      </c>
      <c r="C55" s="119" t="s">
        <v>24</v>
      </c>
      <c r="D55" s="119" t="s">
        <v>25</v>
      </c>
      <c r="E55" s="119" t="s">
        <v>1469</v>
      </c>
      <c r="F55" s="192" t="s">
        <v>1470</v>
      </c>
      <c r="G55" s="91" t="s">
        <v>1567</v>
      </c>
      <c r="H55" s="192" t="s">
        <v>51</v>
      </c>
      <c r="I55" s="271">
        <v>3</v>
      </c>
      <c r="J55" s="201" t="s">
        <v>1568</v>
      </c>
      <c r="K55" s="119" t="s">
        <v>31</v>
      </c>
      <c r="L55" s="183">
        <v>3</v>
      </c>
      <c r="M55" s="27">
        <f t="shared" ref="M55:M60" si="2">L55*312</f>
        <v>936</v>
      </c>
      <c r="N55" s="23"/>
      <c r="O55" s="184" t="s">
        <v>32</v>
      </c>
    </row>
    <row r="56" s="1" customFormat="1" customHeight="1" spans="1:15">
      <c r="A56" s="119">
        <v>51</v>
      </c>
      <c r="B56" s="119" t="s">
        <v>23</v>
      </c>
      <c r="C56" s="119" t="s">
        <v>24</v>
      </c>
      <c r="D56" s="119" t="s">
        <v>25</v>
      </c>
      <c r="E56" s="119" t="s">
        <v>1469</v>
      </c>
      <c r="F56" s="192" t="s">
        <v>1470</v>
      </c>
      <c r="G56" s="91" t="s">
        <v>1569</v>
      </c>
      <c r="H56" s="192" t="s">
        <v>51</v>
      </c>
      <c r="I56" s="271">
        <v>3</v>
      </c>
      <c r="J56" s="201" t="s">
        <v>1570</v>
      </c>
      <c r="K56" s="119" t="s">
        <v>31</v>
      </c>
      <c r="L56" s="183">
        <v>3</v>
      </c>
      <c r="M56" s="27">
        <f t="shared" si="2"/>
        <v>936</v>
      </c>
      <c r="N56" s="23"/>
      <c r="O56" s="184" t="s">
        <v>32</v>
      </c>
    </row>
    <row r="57" s="1" customFormat="1" customHeight="1" spans="1:15">
      <c r="A57" s="119">
        <v>52</v>
      </c>
      <c r="B57" s="119" t="s">
        <v>23</v>
      </c>
      <c r="C57" s="119" t="s">
        <v>24</v>
      </c>
      <c r="D57" s="119" t="s">
        <v>25</v>
      </c>
      <c r="E57" s="119" t="s">
        <v>1469</v>
      </c>
      <c r="F57" s="192" t="s">
        <v>1470</v>
      </c>
      <c r="G57" s="91" t="s">
        <v>1571</v>
      </c>
      <c r="H57" s="192" t="s">
        <v>51</v>
      </c>
      <c r="I57" s="271">
        <v>1</v>
      </c>
      <c r="J57" s="201" t="s">
        <v>1572</v>
      </c>
      <c r="K57" s="119" t="s">
        <v>31</v>
      </c>
      <c r="L57" s="183">
        <v>1</v>
      </c>
      <c r="M57" s="27">
        <f t="shared" si="2"/>
        <v>312</v>
      </c>
      <c r="N57" s="23"/>
      <c r="O57" s="184" t="s">
        <v>32</v>
      </c>
    </row>
    <row r="58" s="1" customFormat="1" customHeight="1" spans="1:15">
      <c r="A58" s="119">
        <v>53</v>
      </c>
      <c r="B58" s="119" t="s">
        <v>23</v>
      </c>
      <c r="C58" s="119" t="s">
        <v>24</v>
      </c>
      <c r="D58" s="119" t="s">
        <v>25</v>
      </c>
      <c r="E58" s="119" t="s">
        <v>1469</v>
      </c>
      <c r="F58" s="192" t="s">
        <v>1470</v>
      </c>
      <c r="G58" s="91" t="s">
        <v>1573</v>
      </c>
      <c r="H58" s="192" t="s">
        <v>51</v>
      </c>
      <c r="I58" s="271">
        <v>3</v>
      </c>
      <c r="J58" s="201" t="s">
        <v>1574</v>
      </c>
      <c r="K58" s="119" t="s">
        <v>31</v>
      </c>
      <c r="L58" s="183">
        <v>3</v>
      </c>
      <c r="M58" s="27">
        <f t="shared" si="2"/>
        <v>936</v>
      </c>
      <c r="N58" s="23"/>
      <c r="O58" s="184" t="s">
        <v>32</v>
      </c>
    </row>
    <row r="59" s="1" customFormat="1" customHeight="1" spans="1:15">
      <c r="A59" s="119">
        <v>54</v>
      </c>
      <c r="B59" s="119" t="s">
        <v>23</v>
      </c>
      <c r="C59" s="119" t="s">
        <v>24</v>
      </c>
      <c r="D59" s="119" t="s">
        <v>25</v>
      </c>
      <c r="E59" s="119" t="s">
        <v>1469</v>
      </c>
      <c r="F59" s="192" t="s">
        <v>1470</v>
      </c>
      <c r="G59" s="91" t="s">
        <v>1575</v>
      </c>
      <c r="H59" s="192" t="s">
        <v>51</v>
      </c>
      <c r="I59" s="271">
        <v>4</v>
      </c>
      <c r="J59" s="201" t="s">
        <v>1576</v>
      </c>
      <c r="K59" s="119" t="s">
        <v>31</v>
      </c>
      <c r="L59" s="183">
        <v>4</v>
      </c>
      <c r="M59" s="27">
        <f t="shared" si="2"/>
        <v>1248</v>
      </c>
      <c r="N59" s="23"/>
      <c r="O59" s="184" t="s">
        <v>32</v>
      </c>
    </row>
    <row r="60" s="1" customFormat="1" customHeight="1" spans="1:15">
      <c r="A60" s="119">
        <v>55</v>
      </c>
      <c r="B60" s="119" t="s">
        <v>23</v>
      </c>
      <c r="C60" s="119" t="s">
        <v>24</v>
      </c>
      <c r="D60" s="119" t="s">
        <v>25</v>
      </c>
      <c r="E60" s="128" t="s">
        <v>1577</v>
      </c>
      <c r="F60" s="192" t="s">
        <v>1470</v>
      </c>
      <c r="G60" s="91" t="s">
        <v>1578</v>
      </c>
      <c r="H60" s="192" t="s">
        <v>51</v>
      </c>
      <c r="I60" s="271">
        <v>3</v>
      </c>
      <c r="J60" s="201" t="s">
        <v>1579</v>
      </c>
      <c r="K60" s="119" t="s">
        <v>31</v>
      </c>
      <c r="L60" s="183">
        <v>3</v>
      </c>
      <c r="M60" s="27">
        <f t="shared" si="2"/>
        <v>936</v>
      </c>
      <c r="N60" s="23"/>
      <c r="O60" s="184" t="s">
        <v>32</v>
      </c>
    </row>
    <row r="61" s="1" customFormat="1" customHeight="1" spans="1:15">
      <c r="A61" s="119">
        <v>56</v>
      </c>
      <c r="B61" s="119" t="s">
        <v>23</v>
      </c>
      <c r="C61" s="119" t="s">
        <v>24</v>
      </c>
      <c r="D61" s="119" t="s">
        <v>25</v>
      </c>
      <c r="E61" s="119" t="s">
        <v>1469</v>
      </c>
      <c r="F61" s="192" t="s">
        <v>1470</v>
      </c>
      <c r="G61" s="91" t="s">
        <v>1580</v>
      </c>
      <c r="H61" s="192" t="s">
        <v>194</v>
      </c>
      <c r="I61" s="271">
        <v>3</v>
      </c>
      <c r="J61" s="201" t="s">
        <v>1581</v>
      </c>
      <c r="K61" s="119" t="s">
        <v>31</v>
      </c>
      <c r="L61" s="183">
        <v>2</v>
      </c>
      <c r="M61" s="27">
        <f>L61*130</f>
        <v>260</v>
      </c>
      <c r="N61" s="23"/>
      <c r="O61" s="184" t="s">
        <v>32</v>
      </c>
    </row>
    <row r="62" s="1" customFormat="1" customHeight="1" spans="1:15">
      <c r="A62" s="119">
        <v>57</v>
      </c>
      <c r="B62" s="119" t="s">
        <v>23</v>
      </c>
      <c r="C62" s="119" t="s">
        <v>24</v>
      </c>
      <c r="D62" s="119" t="s">
        <v>25</v>
      </c>
      <c r="E62" s="119" t="s">
        <v>1469</v>
      </c>
      <c r="F62" s="192" t="s">
        <v>1470</v>
      </c>
      <c r="G62" s="91" t="s">
        <v>1582</v>
      </c>
      <c r="H62" s="192" t="s">
        <v>1583</v>
      </c>
      <c r="I62" s="271">
        <v>3</v>
      </c>
      <c r="J62" s="201" t="s">
        <v>1584</v>
      </c>
      <c r="K62" s="119" t="s">
        <v>31</v>
      </c>
      <c r="L62" s="183">
        <v>3</v>
      </c>
      <c r="M62" s="27">
        <f>L62*130</f>
        <v>390</v>
      </c>
      <c r="N62" s="23"/>
      <c r="O62" s="184" t="s">
        <v>32</v>
      </c>
    </row>
    <row r="63" s="1" customFormat="1" customHeight="1" spans="1:15">
      <c r="A63" s="119">
        <v>58</v>
      </c>
      <c r="B63" s="119" t="s">
        <v>23</v>
      </c>
      <c r="C63" s="119" t="s">
        <v>24</v>
      </c>
      <c r="D63" s="119" t="s">
        <v>25</v>
      </c>
      <c r="E63" s="119" t="s">
        <v>1469</v>
      </c>
      <c r="F63" s="192" t="s">
        <v>1470</v>
      </c>
      <c r="G63" s="91" t="s">
        <v>1585</v>
      </c>
      <c r="H63" s="192" t="s">
        <v>51</v>
      </c>
      <c r="I63" s="271">
        <v>3</v>
      </c>
      <c r="J63" s="201" t="s">
        <v>1586</v>
      </c>
      <c r="K63" s="119" t="s">
        <v>31</v>
      </c>
      <c r="L63" s="183">
        <v>3</v>
      </c>
      <c r="M63" s="27">
        <f>L63*312</f>
        <v>936</v>
      </c>
      <c r="N63" s="23"/>
      <c r="O63" s="184" t="s">
        <v>32</v>
      </c>
    </row>
    <row r="64" s="1" customFormat="1" customHeight="1" spans="1:15">
      <c r="A64" s="119">
        <v>59</v>
      </c>
      <c r="B64" s="119" t="s">
        <v>23</v>
      </c>
      <c r="C64" s="119" t="s">
        <v>24</v>
      </c>
      <c r="D64" s="119" t="s">
        <v>25</v>
      </c>
      <c r="E64" s="119" t="s">
        <v>1469</v>
      </c>
      <c r="F64" s="192" t="s">
        <v>1470</v>
      </c>
      <c r="G64" s="91" t="s">
        <v>1587</v>
      </c>
      <c r="H64" s="192" t="s">
        <v>51</v>
      </c>
      <c r="I64" s="271">
        <v>1</v>
      </c>
      <c r="J64" s="201" t="s">
        <v>1588</v>
      </c>
      <c r="K64" s="119" t="s">
        <v>31</v>
      </c>
      <c r="L64" s="183">
        <v>1</v>
      </c>
      <c r="M64" s="27">
        <f>L64*312</f>
        <v>312</v>
      </c>
      <c r="N64" s="23"/>
      <c r="O64" s="184" t="s">
        <v>32</v>
      </c>
    </row>
    <row r="65" s="1" customFormat="1" customHeight="1" spans="1:15">
      <c r="A65" s="119">
        <v>60</v>
      </c>
      <c r="B65" s="119" t="s">
        <v>23</v>
      </c>
      <c r="C65" s="119" t="s">
        <v>24</v>
      </c>
      <c r="D65" s="119" t="s">
        <v>25</v>
      </c>
      <c r="E65" s="119" t="s">
        <v>1469</v>
      </c>
      <c r="F65" s="192" t="s">
        <v>1470</v>
      </c>
      <c r="G65" s="91" t="s">
        <v>1589</v>
      </c>
      <c r="H65" s="192" t="s">
        <v>194</v>
      </c>
      <c r="I65" s="271">
        <v>4</v>
      </c>
      <c r="J65" s="201" t="s">
        <v>1590</v>
      </c>
      <c r="K65" s="119" t="s">
        <v>31</v>
      </c>
      <c r="L65" s="183">
        <v>4</v>
      </c>
      <c r="M65" s="27">
        <f>L65*130</f>
        <v>520</v>
      </c>
      <c r="N65" s="23"/>
      <c r="O65" s="184" t="s">
        <v>32</v>
      </c>
    </row>
    <row r="66" s="1" customFormat="1" customHeight="1" spans="1:15">
      <c r="A66" s="119">
        <v>61</v>
      </c>
      <c r="B66" s="119" t="s">
        <v>23</v>
      </c>
      <c r="C66" s="119" t="s">
        <v>24</v>
      </c>
      <c r="D66" s="119" t="s">
        <v>25</v>
      </c>
      <c r="E66" s="119" t="s">
        <v>1469</v>
      </c>
      <c r="F66" s="192" t="s">
        <v>1470</v>
      </c>
      <c r="G66" s="91" t="s">
        <v>1591</v>
      </c>
      <c r="H66" s="192" t="s">
        <v>1558</v>
      </c>
      <c r="I66" s="271">
        <v>1</v>
      </c>
      <c r="J66" s="201" t="s">
        <v>1592</v>
      </c>
      <c r="K66" s="119" t="s">
        <v>31</v>
      </c>
      <c r="L66" s="183">
        <v>1</v>
      </c>
      <c r="M66" s="27">
        <f>L66*312</f>
        <v>312</v>
      </c>
      <c r="N66" s="23"/>
      <c r="O66" s="184" t="s">
        <v>32</v>
      </c>
    </row>
    <row r="67" s="1" customFormat="1" customHeight="1" spans="1:15">
      <c r="A67" s="119">
        <v>62</v>
      </c>
      <c r="B67" s="119" t="s">
        <v>23</v>
      </c>
      <c r="C67" s="119" t="s">
        <v>24</v>
      </c>
      <c r="D67" s="119" t="s">
        <v>25</v>
      </c>
      <c r="E67" s="119" t="s">
        <v>1469</v>
      </c>
      <c r="F67" s="192" t="s">
        <v>1470</v>
      </c>
      <c r="G67" s="91" t="s">
        <v>1593</v>
      </c>
      <c r="H67" s="192" t="s">
        <v>51</v>
      </c>
      <c r="I67" s="271">
        <v>2</v>
      </c>
      <c r="J67" s="201" t="s">
        <v>1594</v>
      </c>
      <c r="K67" s="119" t="s">
        <v>31</v>
      </c>
      <c r="L67" s="183">
        <v>2</v>
      </c>
      <c r="M67" s="27">
        <f>L67*312</f>
        <v>624</v>
      </c>
      <c r="N67" s="23"/>
      <c r="O67" s="184" t="s">
        <v>32</v>
      </c>
    </row>
    <row r="68" s="1" customFormat="1" customHeight="1" spans="1:15">
      <c r="A68" s="119">
        <v>63</v>
      </c>
      <c r="B68" s="119" t="s">
        <v>23</v>
      </c>
      <c r="C68" s="119" t="s">
        <v>24</v>
      </c>
      <c r="D68" s="119" t="s">
        <v>25</v>
      </c>
      <c r="E68" s="119" t="s">
        <v>1469</v>
      </c>
      <c r="F68" s="192" t="s">
        <v>1470</v>
      </c>
      <c r="G68" s="91" t="s">
        <v>1595</v>
      </c>
      <c r="H68" s="192" t="s">
        <v>51</v>
      </c>
      <c r="I68" s="271">
        <v>4</v>
      </c>
      <c r="J68" s="201" t="s">
        <v>1596</v>
      </c>
      <c r="K68" s="119" t="s">
        <v>31</v>
      </c>
      <c r="L68" s="183">
        <v>4</v>
      </c>
      <c r="M68" s="27">
        <f>L68*312</f>
        <v>1248</v>
      </c>
      <c r="N68" s="23"/>
      <c r="O68" s="184" t="s">
        <v>32</v>
      </c>
    </row>
    <row r="69" s="1" customFormat="1" customHeight="1" spans="1:15">
      <c r="A69" s="119">
        <v>64</v>
      </c>
      <c r="B69" s="119" t="s">
        <v>23</v>
      </c>
      <c r="C69" s="119" t="s">
        <v>24</v>
      </c>
      <c r="D69" s="119" t="s">
        <v>25</v>
      </c>
      <c r="E69" s="119" t="s">
        <v>1469</v>
      </c>
      <c r="F69" s="192" t="s">
        <v>1470</v>
      </c>
      <c r="G69" s="91" t="s">
        <v>1597</v>
      </c>
      <c r="H69" s="192" t="s">
        <v>194</v>
      </c>
      <c r="I69" s="271">
        <v>7</v>
      </c>
      <c r="J69" s="201" t="s">
        <v>1598</v>
      </c>
      <c r="K69" s="119" t="s">
        <v>31</v>
      </c>
      <c r="L69" s="183">
        <v>4</v>
      </c>
      <c r="M69" s="27">
        <f t="shared" ref="M69:M81" si="3">L69*130</f>
        <v>520</v>
      </c>
      <c r="N69" s="23"/>
      <c r="O69" s="184" t="s">
        <v>32</v>
      </c>
    </row>
    <row r="70" s="1" customFormat="1" customHeight="1" spans="1:15">
      <c r="A70" s="119">
        <v>65</v>
      </c>
      <c r="B70" s="119" t="s">
        <v>23</v>
      </c>
      <c r="C70" s="119" t="s">
        <v>24</v>
      </c>
      <c r="D70" s="119" t="s">
        <v>25</v>
      </c>
      <c r="E70" s="119" t="s">
        <v>1469</v>
      </c>
      <c r="F70" s="192" t="s">
        <v>1470</v>
      </c>
      <c r="G70" s="91" t="s">
        <v>1599</v>
      </c>
      <c r="H70" s="192" t="s">
        <v>194</v>
      </c>
      <c r="I70" s="271">
        <v>3</v>
      </c>
      <c r="J70" s="201" t="s">
        <v>1600</v>
      </c>
      <c r="K70" s="119" t="s">
        <v>31</v>
      </c>
      <c r="L70" s="183">
        <v>3</v>
      </c>
      <c r="M70" s="27">
        <f t="shared" si="3"/>
        <v>390</v>
      </c>
      <c r="N70" s="23"/>
      <c r="O70" s="184" t="s">
        <v>32</v>
      </c>
    </row>
    <row r="71" s="1" customFormat="1" customHeight="1" spans="1:15">
      <c r="A71" s="119">
        <v>66</v>
      </c>
      <c r="B71" s="119" t="s">
        <v>23</v>
      </c>
      <c r="C71" s="119" t="s">
        <v>24</v>
      </c>
      <c r="D71" s="119" t="s">
        <v>25</v>
      </c>
      <c r="E71" s="119" t="s">
        <v>1469</v>
      </c>
      <c r="F71" s="192" t="s">
        <v>1470</v>
      </c>
      <c r="G71" s="91" t="s">
        <v>1601</v>
      </c>
      <c r="H71" s="192" t="s">
        <v>194</v>
      </c>
      <c r="I71" s="271">
        <v>3</v>
      </c>
      <c r="J71" s="201" t="s">
        <v>1602</v>
      </c>
      <c r="K71" s="119" t="s">
        <v>31</v>
      </c>
      <c r="L71" s="183">
        <v>3</v>
      </c>
      <c r="M71" s="27">
        <f t="shared" si="3"/>
        <v>390</v>
      </c>
      <c r="N71" s="23"/>
      <c r="O71" s="184" t="s">
        <v>32</v>
      </c>
    </row>
    <row r="72" s="1" customFormat="1" customHeight="1" spans="1:15">
      <c r="A72" s="119">
        <v>67</v>
      </c>
      <c r="B72" s="119" t="s">
        <v>23</v>
      </c>
      <c r="C72" s="119" t="s">
        <v>24</v>
      </c>
      <c r="D72" s="119" t="s">
        <v>25</v>
      </c>
      <c r="E72" s="119" t="s">
        <v>1469</v>
      </c>
      <c r="F72" s="192" t="s">
        <v>1470</v>
      </c>
      <c r="G72" s="91" t="s">
        <v>1603</v>
      </c>
      <c r="H72" s="192" t="s">
        <v>194</v>
      </c>
      <c r="I72" s="271">
        <v>4</v>
      </c>
      <c r="J72" s="201" t="s">
        <v>1604</v>
      </c>
      <c r="K72" s="119" t="s">
        <v>31</v>
      </c>
      <c r="L72" s="183">
        <v>4</v>
      </c>
      <c r="M72" s="27">
        <f t="shared" si="3"/>
        <v>520</v>
      </c>
      <c r="N72" s="23"/>
      <c r="O72" s="184" t="s">
        <v>32</v>
      </c>
    </row>
    <row r="73" s="1" customFormat="1" customHeight="1" spans="1:16">
      <c r="A73" s="119">
        <v>68</v>
      </c>
      <c r="B73" s="119" t="s">
        <v>23</v>
      </c>
      <c r="C73" s="119" t="s">
        <v>24</v>
      </c>
      <c r="D73" s="119" t="s">
        <v>25</v>
      </c>
      <c r="E73" s="119" t="s">
        <v>1469</v>
      </c>
      <c r="F73" s="192" t="s">
        <v>1470</v>
      </c>
      <c r="G73" s="91" t="s">
        <v>1605</v>
      </c>
      <c r="H73" s="192" t="s">
        <v>194</v>
      </c>
      <c r="I73" s="271">
        <v>2</v>
      </c>
      <c r="J73" s="201" t="s">
        <v>1606</v>
      </c>
      <c r="K73" s="119" t="s">
        <v>31</v>
      </c>
      <c r="L73" s="183">
        <v>1</v>
      </c>
      <c r="M73" s="27">
        <f t="shared" si="3"/>
        <v>130</v>
      </c>
      <c r="O73" s="184" t="s">
        <v>32</v>
      </c>
      <c r="P73" s="23"/>
    </row>
    <row r="74" s="1" customFormat="1" customHeight="1" spans="1:15">
      <c r="A74" s="119">
        <v>69</v>
      </c>
      <c r="B74" s="119" t="s">
        <v>23</v>
      </c>
      <c r="C74" s="119" t="s">
        <v>24</v>
      </c>
      <c r="D74" s="119" t="s">
        <v>25</v>
      </c>
      <c r="E74" s="119" t="s">
        <v>1469</v>
      </c>
      <c r="F74" s="192" t="s">
        <v>1470</v>
      </c>
      <c r="G74" s="91" t="s">
        <v>1607</v>
      </c>
      <c r="H74" s="192" t="s">
        <v>194</v>
      </c>
      <c r="I74" s="271">
        <v>3</v>
      </c>
      <c r="J74" s="201" t="s">
        <v>1608</v>
      </c>
      <c r="K74" s="119" t="s">
        <v>31</v>
      </c>
      <c r="L74" s="183">
        <v>1</v>
      </c>
      <c r="M74" s="27">
        <f t="shared" si="3"/>
        <v>130</v>
      </c>
      <c r="N74" s="23"/>
      <c r="O74" s="184" t="s">
        <v>32</v>
      </c>
    </row>
    <row r="75" s="1" customFormat="1" customHeight="1" spans="1:15">
      <c r="A75" s="119">
        <v>70</v>
      </c>
      <c r="B75" s="119" t="s">
        <v>23</v>
      </c>
      <c r="C75" s="119" t="s">
        <v>24</v>
      </c>
      <c r="D75" s="119" t="s">
        <v>25</v>
      </c>
      <c r="E75" s="119" t="s">
        <v>1469</v>
      </c>
      <c r="F75" s="192" t="s">
        <v>1470</v>
      </c>
      <c r="G75" s="91" t="s">
        <v>1609</v>
      </c>
      <c r="H75" s="192" t="s">
        <v>194</v>
      </c>
      <c r="I75" s="271">
        <v>3</v>
      </c>
      <c r="J75" s="201" t="s">
        <v>1610</v>
      </c>
      <c r="K75" s="119" t="s">
        <v>31</v>
      </c>
      <c r="L75" s="183">
        <v>3</v>
      </c>
      <c r="M75" s="27">
        <f t="shared" si="3"/>
        <v>390</v>
      </c>
      <c r="N75" s="23"/>
      <c r="O75" s="184" t="s">
        <v>32</v>
      </c>
    </row>
    <row r="76" s="1" customFormat="1" customHeight="1" spans="1:15">
      <c r="A76" s="119">
        <v>71</v>
      </c>
      <c r="B76" s="119" t="s">
        <v>23</v>
      </c>
      <c r="C76" s="119" t="s">
        <v>24</v>
      </c>
      <c r="D76" s="119" t="s">
        <v>25</v>
      </c>
      <c r="E76" s="119" t="s">
        <v>1469</v>
      </c>
      <c r="F76" s="192" t="s">
        <v>1470</v>
      </c>
      <c r="G76" s="91" t="s">
        <v>1611</v>
      </c>
      <c r="H76" s="192" t="s">
        <v>194</v>
      </c>
      <c r="I76" s="271">
        <v>3</v>
      </c>
      <c r="J76" s="201" t="s">
        <v>1612</v>
      </c>
      <c r="K76" s="119" t="s">
        <v>31</v>
      </c>
      <c r="L76" s="183">
        <v>3</v>
      </c>
      <c r="M76" s="27">
        <f t="shared" si="3"/>
        <v>390</v>
      </c>
      <c r="N76" s="23"/>
      <c r="O76" s="184" t="s">
        <v>32</v>
      </c>
    </row>
    <row r="77" s="1" customFormat="1" customHeight="1" spans="1:15">
      <c r="A77" s="119">
        <v>72</v>
      </c>
      <c r="B77" s="119" t="s">
        <v>23</v>
      </c>
      <c r="C77" s="119" t="s">
        <v>24</v>
      </c>
      <c r="D77" s="119" t="s">
        <v>25</v>
      </c>
      <c r="E77" s="119" t="s">
        <v>1469</v>
      </c>
      <c r="F77" s="192" t="s">
        <v>1470</v>
      </c>
      <c r="G77" s="91" t="s">
        <v>1613</v>
      </c>
      <c r="H77" s="192" t="s">
        <v>194</v>
      </c>
      <c r="I77" s="271">
        <v>3</v>
      </c>
      <c r="J77" s="201" t="s">
        <v>1614</v>
      </c>
      <c r="K77" s="119" t="s">
        <v>31</v>
      </c>
      <c r="L77" s="183">
        <v>3</v>
      </c>
      <c r="M77" s="27">
        <f t="shared" si="3"/>
        <v>390</v>
      </c>
      <c r="N77" s="23"/>
      <c r="O77" s="184" t="s">
        <v>32</v>
      </c>
    </row>
    <row r="78" s="1" customFormat="1" customHeight="1" spans="1:15">
      <c r="A78" s="119">
        <v>73</v>
      </c>
      <c r="B78" s="119" t="s">
        <v>23</v>
      </c>
      <c r="C78" s="119" t="s">
        <v>24</v>
      </c>
      <c r="D78" s="119" t="s">
        <v>25</v>
      </c>
      <c r="E78" s="119" t="s">
        <v>1469</v>
      </c>
      <c r="F78" s="192" t="s">
        <v>1470</v>
      </c>
      <c r="G78" s="91" t="s">
        <v>1615</v>
      </c>
      <c r="H78" s="192" t="s">
        <v>194</v>
      </c>
      <c r="I78" s="271">
        <v>3</v>
      </c>
      <c r="J78" s="201" t="s">
        <v>1616</v>
      </c>
      <c r="K78" s="119" t="s">
        <v>31</v>
      </c>
      <c r="L78" s="183">
        <v>3</v>
      </c>
      <c r="M78" s="27">
        <f t="shared" si="3"/>
        <v>390</v>
      </c>
      <c r="N78" s="23"/>
      <c r="O78" s="184" t="s">
        <v>32</v>
      </c>
    </row>
    <row r="79" s="1" customFormat="1" customHeight="1" spans="1:15">
      <c r="A79" s="119">
        <v>74</v>
      </c>
      <c r="B79" s="119" t="s">
        <v>23</v>
      </c>
      <c r="C79" s="119" t="s">
        <v>24</v>
      </c>
      <c r="D79" s="119" t="s">
        <v>25</v>
      </c>
      <c r="E79" s="119" t="s">
        <v>1469</v>
      </c>
      <c r="F79" s="192" t="s">
        <v>1470</v>
      </c>
      <c r="G79" s="91" t="s">
        <v>1617</v>
      </c>
      <c r="H79" s="192" t="s">
        <v>194</v>
      </c>
      <c r="I79" s="271">
        <v>3</v>
      </c>
      <c r="J79" s="201" t="s">
        <v>1618</v>
      </c>
      <c r="K79" s="119" t="s">
        <v>31</v>
      </c>
      <c r="L79" s="183">
        <v>3</v>
      </c>
      <c r="M79" s="27">
        <f t="shared" si="3"/>
        <v>390</v>
      </c>
      <c r="N79" s="23"/>
      <c r="O79" s="184" t="s">
        <v>32</v>
      </c>
    </row>
    <row r="80" s="1" customFormat="1" customHeight="1" spans="1:15">
      <c r="A80" s="119">
        <v>75</v>
      </c>
      <c r="B80" s="119" t="s">
        <v>23</v>
      </c>
      <c r="C80" s="119" t="s">
        <v>24</v>
      </c>
      <c r="D80" s="119" t="s">
        <v>25</v>
      </c>
      <c r="E80" s="119" t="s">
        <v>1469</v>
      </c>
      <c r="F80" s="192" t="s">
        <v>1470</v>
      </c>
      <c r="G80" s="91" t="s">
        <v>1619</v>
      </c>
      <c r="H80" s="192" t="s">
        <v>194</v>
      </c>
      <c r="I80" s="271">
        <v>3</v>
      </c>
      <c r="J80" s="201" t="s">
        <v>1620</v>
      </c>
      <c r="K80" s="119" t="s">
        <v>31</v>
      </c>
      <c r="L80" s="183">
        <v>2</v>
      </c>
      <c r="M80" s="27">
        <f t="shared" si="3"/>
        <v>260</v>
      </c>
      <c r="N80" s="23"/>
      <c r="O80" s="184" t="s">
        <v>32</v>
      </c>
    </row>
    <row r="81" s="1" customFormat="1" customHeight="1" spans="1:15">
      <c r="A81" s="119">
        <v>76</v>
      </c>
      <c r="B81" s="119" t="s">
        <v>23</v>
      </c>
      <c r="C81" s="119" t="s">
        <v>24</v>
      </c>
      <c r="D81" s="119" t="s">
        <v>25</v>
      </c>
      <c r="E81" s="119" t="s">
        <v>1469</v>
      </c>
      <c r="F81" s="192" t="s">
        <v>1470</v>
      </c>
      <c r="G81" s="91" t="s">
        <v>1621</v>
      </c>
      <c r="H81" s="192" t="s">
        <v>194</v>
      </c>
      <c r="I81" s="271">
        <v>4</v>
      </c>
      <c r="J81" s="201" t="s">
        <v>1622</v>
      </c>
      <c r="K81" s="119" t="s">
        <v>31</v>
      </c>
      <c r="L81" s="183">
        <v>4</v>
      </c>
      <c r="M81" s="27">
        <f t="shared" si="3"/>
        <v>520</v>
      </c>
      <c r="N81" s="23"/>
      <c r="O81" s="184" t="s">
        <v>32</v>
      </c>
    </row>
    <row r="82" s="1" customFormat="1" customHeight="1" spans="1:15">
      <c r="A82" s="119">
        <v>77</v>
      </c>
      <c r="B82" s="119" t="s">
        <v>23</v>
      </c>
      <c r="C82" s="119" t="s">
        <v>24</v>
      </c>
      <c r="D82" s="119" t="s">
        <v>25</v>
      </c>
      <c r="E82" s="119" t="s">
        <v>1469</v>
      </c>
      <c r="F82" s="192" t="s">
        <v>1470</v>
      </c>
      <c r="G82" s="91" t="s">
        <v>1623</v>
      </c>
      <c r="H82" s="192" t="s">
        <v>51</v>
      </c>
      <c r="I82" s="271">
        <v>3</v>
      </c>
      <c r="J82" s="201" t="s">
        <v>1624</v>
      </c>
      <c r="K82" s="119" t="s">
        <v>31</v>
      </c>
      <c r="L82" s="183">
        <v>3</v>
      </c>
      <c r="M82" s="27">
        <f>L82*312</f>
        <v>936</v>
      </c>
      <c r="N82" s="23"/>
      <c r="O82" s="184" t="s">
        <v>32</v>
      </c>
    </row>
    <row r="83" s="1" customFormat="1" customHeight="1" spans="1:15">
      <c r="A83" s="119">
        <v>78</v>
      </c>
      <c r="B83" s="119" t="s">
        <v>23</v>
      </c>
      <c r="C83" s="119" t="s">
        <v>24</v>
      </c>
      <c r="D83" s="119" t="s">
        <v>25</v>
      </c>
      <c r="E83" s="119" t="s">
        <v>1469</v>
      </c>
      <c r="F83" s="192" t="s">
        <v>1470</v>
      </c>
      <c r="G83" s="91" t="s">
        <v>1625</v>
      </c>
      <c r="H83" s="192" t="s">
        <v>194</v>
      </c>
      <c r="I83" s="271">
        <v>4</v>
      </c>
      <c r="J83" s="201" t="s">
        <v>1626</v>
      </c>
      <c r="K83" s="119" t="s">
        <v>31</v>
      </c>
      <c r="L83" s="183">
        <v>4</v>
      </c>
      <c r="M83" s="27">
        <f t="shared" ref="M83:M91" si="4">L83*130</f>
        <v>520</v>
      </c>
      <c r="N83" s="23"/>
      <c r="O83" s="184" t="s">
        <v>32</v>
      </c>
    </row>
    <row r="84" s="1" customFormat="1" customHeight="1" spans="1:15">
      <c r="A84" s="119">
        <v>79</v>
      </c>
      <c r="B84" s="119" t="s">
        <v>23</v>
      </c>
      <c r="C84" s="119" t="s">
        <v>24</v>
      </c>
      <c r="D84" s="119" t="s">
        <v>25</v>
      </c>
      <c r="E84" s="119" t="s">
        <v>1469</v>
      </c>
      <c r="F84" s="192" t="s">
        <v>1470</v>
      </c>
      <c r="G84" s="91" t="s">
        <v>1627</v>
      </c>
      <c r="H84" s="192" t="s">
        <v>194</v>
      </c>
      <c r="I84" s="271">
        <v>3</v>
      </c>
      <c r="J84" s="201" t="s">
        <v>1628</v>
      </c>
      <c r="K84" s="119" t="s">
        <v>31</v>
      </c>
      <c r="L84" s="183">
        <v>3</v>
      </c>
      <c r="M84" s="27">
        <f t="shared" si="4"/>
        <v>390</v>
      </c>
      <c r="N84" s="23"/>
      <c r="O84" s="184" t="s">
        <v>32</v>
      </c>
    </row>
    <row r="85" s="1" customFormat="1" customHeight="1" spans="1:15">
      <c r="A85" s="119">
        <v>80</v>
      </c>
      <c r="B85" s="119" t="s">
        <v>23</v>
      </c>
      <c r="C85" s="119" t="s">
        <v>24</v>
      </c>
      <c r="D85" s="119" t="s">
        <v>25</v>
      </c>
      <c r="E85" s="119" t="s">
        <v>1469</v>
      </c>
      <c r="F85" s="192" t="s">
        <v>1470</v>
      </c>
      <c r="G85" s="91" t="s">
        <v>1629</v>
      </c>
      <c r="H85" s="192" t="s">
        <v>194</v>
      </c>
      <c r="I85" s="271">
        <v>3</v>
      </c>
      <c r="J85" s="201" t="s">
        <v>1630</v>
      </c>
      <c r="K85" s="119" t="s">
        <v>31</v>
      </c>
      <c r="L85" s="183">
        <v>3</v>
      </c>
      <c r="M85" s="27">
        <f t="shared" si="4"/>
        <v>390</v>
      </c>
      <c r="N85" s="23"/>
      <c r="O85" s="184" t="s">
        <v>32</v>
      </c>
    </row>
    <row r="86" s="1" customFormat="1" customHeight="1" spans="1:15">
      <c r="A86" s="119">
        <v>81</v>
      </c>
      <c r="B86" s="119" t="s">
        <v>23</v>
      </c>
      <c r="C86" s="119" t="s">
        <v>24</v>
      </c>
      <c r="D86" s="119" t="s">
        <v>25</v>
      </c>
      <c r="E86" s="119" t="s">
        <v>1469</v>
      </c>
      <c r="F86" s="192" t="s">
        <v>1470</v>
      </c>
      <c r="G86" s="91" t="s">
        <v>1631</v>
      </c>
      <c r="H86" s="192" t="s">
        <v>194</v>
      </c>
      <c r="I86" s="271">
        <v>3</v>
      </c>
      <c r="J86" s="201" t="s">
        <v>1632</v>
      </c>
      <c r="K86" s="119" t="s">
        <v>31</v>
      </c>
      <c r="L86" s="183">
        <v>3</v>
      </c>
      <c r="M86" s="27">
        <f t="shared" si="4"/>
        <v>390</v>
      </c>
      <c r="N86" s="23"/>
      <c r="O86" s="184" t="s">
        <v>32</v>
      </c>
    </row>
    <row r="87" s="1" customFormat="1" customHeight="1" spans="1:15">
      <c r="A87" s="119">
        <v>82</v>
      </c>
      <c r="B87" s="119" t="s">
        <v>23</v>
      </c>
      <c r="C87" s="119" t="s">
        <v>24</v>
      </c>
      <c r="D87" s="119" t="s">
        <v>25</v>
      </c>
      <c r="E87" s="119" t="s">
        <v>1469</v>
      </c>
      <c r="F87" s="192" t="s">
        <v>1470</v>
      </c>
      <c r="G87" s="91" t="s">
        <v>1633</v>
      </c>
      <c r="H87" s="192" t="s">
        <v>194</v>
      </c>
      <c r="I87" s="271">
        <v>3</v>
      </c>
      <c r="J87" s="201" t="s">
        <v>1634</v>
      </c>
      <c r="K87" s="119" t="s">
        <v>31</v>
      </c>
      <c r="L87" s="183">
        <v>3</v>
      </c>
      <c r="M87" s="27">
        <f t="shared" si="4"/>
        <v>390</v>
      </c>
      <c r="N87" s="23"/>
      <c r="O87" s="184" t="s">
        <v>32</v>
      </c>
    </row>
    <row r="88" s="1" customFormat="1" customHeight="1" spans="1:15">
      <c r="A88" s="119">
        <v>83</v>
      </c>
      <c r="B88" s="119" t="s">
        <v>23</v>
      </c>
      <c r="C88" s="119" t="s">
        <v>24</v>
      </c>
      <c r="D88" s="119" t="s">
        <v>25</v>
      </c>
      <c r="E88" s="119" t="s">
        <v>1469</v>
      </c>
      <c r="F88" s="192" t="s">
        <v>1470</v>
      </c>
      <c r="G88" s="91" t="s">
        <v>1635</v>
      </c>
      <c r="H88" s="192" t="s">
        <v>194</v>
      </c>
      <c r="I88" s="271">
        <v>3</v>
      </c>
      <c r="J88" s="201" t="s">
        <v>1636</v>
      </c>
      <c r="K88" s="119" t="s">
        <v>31</v>
      </c>
      <c r="L88" s="183">
        <v>3</v>
      </c>
      <c r="M88" s="27">
        <f t="shared" si="4"/>
        <v>390</v>
      </c>
      <c r="N88" s="23"/>
      <c r="O88" s="184" t="s">
        <v>32</v>
      </c>
    </row>
    <row r="89" s="1" customFormat="1" customHeight="1" spans="1:15">
      <c r="A89" s="119">
        <v>84</v>
      </c>
      <c r="B89" s="119" t="s">
        <v>23</v>
      </c>
      <c r="C89" s="119" t="s">
        <v>24</v>
      </c>
      <c r="D89" s="119" t="s">
        <v>25</v>
      </c>
      <c r="E89" s="119" t="s">
        <v>1469</v>
      </c>
      <c r="F89" s="192" t="s">
        <v>1470</v>
      </c>
      <c r="G89" s="91" t="s">
        <v>1637</v>
      </c>
      <c r="H89" s="192" t="s">
        <v>194</v>
      </c>
      <c r="I89" s="271">
        <v>3</v>
      </c>
      <c r="J89" s="201" t="s">
        <v>1638</v>
      </c>
      <c r="K89" s="119" t="s">
        <v>31</v>
      </c>
      <c r="L89" s="183">
        <v>3</v>
      </c>
      <c r="M89" s="27">
        <f t="shared" si="4"/>
        <v>390</v>
      </c>
      <c r="N89" s="23"/>
      <c r="O89" s="184" t="s">
        <v>32</v>
      </c>
    </row>
    <row r="90" s="1" customFormat="1" customHeight="1" spans="1:15">
      <c r="A90" s="119">
        <v>85</v>
      </c>
      <c r="B90" s="119" t="s">
        <v>23</v>
      </c>
      <c r="C90" s="119" t="s">
        <v>24</v>
      </c>
      <c r="D90" s="119" t="s">
        <v>25</v>
      </c>
      <c r="E90" s="119" t="s">
        <v>1469</v>
      </c>
      <c r="F90" s="192" t="s">
        <v>1470</v>
      </c>
      <c r="G90" s="91" t="s">
        <v>538</v>
      </c>
      <c r="H90" s="192" t="s">
        <v>194</v>
      </c>
      <c r="I90" s="271">
        <v>3</v>
      </c>
      <c r="J90" s="201" t="s">
        <v>1639</v>
      </c>
      <c r="K90" s="119" t="s">
        <v>31</v>
      </c>
      <c r="L90" s="183">
        <v>3</v>
      </c>
      <c r="M90" s="27">
        <f t="shared" si="4"/>
        <v>390</v>
      </c>
      <c r="N90" s="23"/>
      <c r="O90" s="184" t="s">
        <v>32</v>
      </c>
    </row>
    <row r="91" s="1" customFormat="1" customHeight="1" spans="1:15">
      <c r="A91" s="119">
        <v>86</v>
      </c>
      <c r="B91" s="119" t="s">
        <v>23</v>
      </c>
      <c r="C91" s="119" t="s">
        <v>24</v>
      </c>
      <c r="D91" s="119" t="s">
        <v>25</v>
      </c>
      <c r="E91" s="119" t="s">
        <v>1469</v>
      </c>
      <c r="F91" s="192" t="s">
        <v>1470</v>
      </c>
      <c r="G91" s="91" t="s">
        <v>1640</v>
      </c>
      <c r="H91" s="192" t="s">
        <v>194</v>
      </c>
      <c r="I91" s="271">
        <v>1</v>
      </c>
      <c r="J91" s="201" t="s">
        <v>1641</v>
      </c>
      <c r="K91" s="119" t="s">
        <v>31</v>
      </c>
      <c r="L91" s="183">
        <v>1</v>
      </c>
      <c r="M91" s="27">
        <f t="shared" si="4"/>
        <v>130</v>
      </c>
      <c r="N91" s="23"/>
      <c r="O91" s="184" t="s">
        <v>32</v>
      </c>
    </row>
    <row r="92" s="1" customFormat="1" customHeight="1" spans="1:15">
      <c r="A92" s="119">
        <v>87</v>
      </c>
      <c r="B92" s="119" t="s">
        <v>23</v>
      </c>
      <c r="C92" s="119" t="s">
        <v>24</v>
      </c>
      <c r="D92" s="119" t="s">
        <v>25</v>
      </c>
      <c r="E92" s="119" t="s">
        <v>1469</v>
      </c>
      <c r="F92" s="192" t="s">
        <v>1470</v>
      </c>
      <c r="G92" s="91" t="s">
        <v>1642</v>
      </c>
      <c r="H92" s="192" t="s">
        <v>51</v>
      </c>
      <c r="I92" s="271">
        <v>3</v>
      </c>
      <c r="J92" s="201" t="s">
        <v>1643</v>
      </c>
      <c r="K92" s="119" t="s">
        <v>31</v>
      </c>
      <c r="L92" s="183">
        <v>3</v>
      </c>
      <c r="M92" s="27">
        <f>L92*312</f>
        <v>936</v>
      </c>
      <c r="N92" s="23"/>
      <c r="O92" s="184" t="s">
        <v>32</v>
      </c>
    </row>
    <row r="93" s="1" customFormat="1" customHeight="1" spans="1:15">
      <c r="A93" s="119">
        <v>88</v>
      </c>
      <c r="B93" s="119" t="s">
        <v>23</v>
      </c>
      <c r="C93" s="119" t="s">
        <v>24</v>
      </c>
      <c r="D93" s="119" t="s">
        <v>25</v>
      </c>
      <c r="E93" s="119" t="s">
        <v>1469</v>
      </c>
      <c r="F93" s="192" t="s">
        <v>1470</v>
      </c>
      <c r="G93" s="91" t="s">
        <v>1010</v>
      </c>
      <c r="H93" s="192" t="s">
        <v>1558</v>
      </c>
      <c r="I93" s="271">
        <v>1</v>
      </c>
      <c r="J93" s="201" t="s">
        <v>1644</v>
      </c>
      <c r="K93" s="119" t="s">
        <v>31</v>
      </c>
      <c r="L93" s="183">
        <v>1</v>
      </c>
      <c r="M93" s="27">
        <f>L93*312</f>
        <v>312</v>
      </c>
      <c r="N93" s="23"/>
      <c r="O93" s="184" t="s">
        <v>32</v>
      </c>
    </row>
    <row r="94" s="1" customFormat="1" customHeight="1" spans="1:15">
      <c r="A94" s="119">
        <v>89</v>
      </c>
      <c r="B94" s="119" t="s">
        <v>23</v>
      </c>
      <c r="C94" s="119" t="s">
        <v>24</v>
      </c>
      <c r="D94" s="119" t="s">
        <v>25</v>
      </c>
      <c r="E94" s="119" t="s">
        <v>1469</v>
      </c>
      <c r="F94" s="192" t="s">
        <v>1470</v>
      </c>
      <c r="G94" s="91" t="s">
        <v>1645</v>
      </c>
      <c r="H94" s="192" t="s">
        <v>194</v>
      </c>
      <c r="I94" s="271">
        <v>3</v>
      </c>
      <c r="J94" s="201" t="s">
        <v>1646</v>
      </c>
      <c r="K94" s="119" t="s">
        <v>31</v>
      </c>
      <c r="L94" s="183">
        <v>3</v>
      </c>
      <c r="M94" s="27">
        <f>L94*130</f>
        <v>390</v>
      </c>
      <c r="N94" s="23"/>
      <c r="O94" s="184" t="s">
        <v>32</v>
      </c>
    </row>
    <row r="95" s="1" customFormat="1" customHeight="1" spans="1:15">
      <c r="A95" s="119">
        <v>90</v>
      </c>
      <c r="B95" s="119" t="s">
        <v>23</v>
      </c>
      <c r="C95" s="119" t="s">
        <v>24</v>
      </c>
      <c r="D95" s="119" t="s">
        <v>25</v>
      </c>
      <c r="E95" s="119" t="s">
        <v>1469</v>
      </c>
      <c r="F95" s="192" t="s">
        <v>1470</v>
      </c>
      <c r="G95" s="91" t="s">
        <v>1647</v>
      </c>
      <c r="H95" s="192" t="s">
        <v>194</v>
      </c>
      <c r="I95" s="271">
        <v>3</v>
      </c>
      <c r="J95" s="201" t="s">
        <v>1648</v>
      </c>
      <c r="K95" s="119" t="s">
        <v>31</v>
      </c>
      <c r="L95" s="183">
        <v>3</v>
      </c>
      <c r="M95" s="27">
        <f>L95*130</f>
        <v>390</v>
      </c>
      <c r="N95" s="23"/>
      <c r="O95" s="184" t="s">
        <v>32</v>
      </c>
    </row>
    <row r="96" s="1" customFormat="1" customHeight="1" spans="1:15">
      <c r="A96" s="119">
        <v>91</v>
      </c>
      <c r="B96" s="119" t="s">
        <v>23</v>
      </c>
      <c r="C96" s="119" t="s">
        <v>24</v>
      </c>
      <c r="D96" s="119" t="s">
        <v>25</v>
      </c>
      <c r="E96" s="119" t="s">
        <v>1469</v>
      </c>
      <c r="F96" s="192" t="s">
        <v>1470</v>
      </c>
      <c r="G96" s="91" t="s">
        <v>1649</v>
      </c>
      <c r="H96" s="192" t="s">
        <v>194</v>
      </c>
      <c r="I96" s="271">
        <v>3</v>
      </c>
      <c r="J96" s="201" t="s">
        <v>1650</v>
      </c>
      <c r="K96" s="119" t="s">
        <v>31</v>
      </c>
      <c r="L96" s="183">
        <v>3</v>
      </c>
      <c r="M96" s="27">
        <f>L96*130</f>
        <v>390</v>
      </c>
      <c r="N96" s="23"/>
      <c r="O96" s="184" t="s">
        <v>32</v>
      </c>
    </row>
    <row r="97" s="1" customFormat="1" customHeight="1" spans="1:15">
      <c r="A97" s="119">
        <v>92</v>
      </c>
      <c r="B97" s="119" t="s">
        <v>23</v>
      </c>
      <c r="C97" s="119" t="s">
        <v>24</v>
      </c>
      <c r="D97" s="119" t="s">
        <v>25</v>
      </c>
      <c r="E97" s="119" t="s">
        <v>1469</v>
      </c>
      <c r="F97" s="192" t="s">
        <v>1470</v>
      </c>
      <c r="G97" s="91" t="s">
        <v>1651</v>
      </c>
      <c r="H97" s="192" t="s">
        <v>51</v>
      </c>
      <c r="I97" s="271">
        <v>3</v>
      </c>
      <c r="J97" s="201" t="s">
        <v>1652</v>
      </c>
      <c r="K97" s="119" t="s">
        <v>31</v>
      </c>
      <c r="L97" s="183">
        <v>3</v>
      </c>
      <c r="M97" s="27">
        <f>L97*312</f>
        <v>936</v>
      </c>
      <c r="N97" s="23"/>
      <c r="O97" s="184" t="s">
        <v>32</v>
      </c>
    </row>
    <row r="98" s="1" customFormat="1" customHeight="1" spans="1:15">
      <c r="A98" s="119">
        <v>93</v>
      </c>
      <c r="B98" s="119" t="s">
        <v>23</v>
      </c>
      <c r="C98" s="119" t="s">
        <v>24</v>
      </c>
      <c r="D98" s="119" t="s">
        <v>25</v>
      </c>
      <c r="E98" s="119" t="s">
        <v>1469</v>
      </c>
      <c r="F98" s="192" t="s">
        <v>1470</v>
      </c>
      <c r="G98" s="91" t="s">
        <v>1653</v>
      </c>
      <c r="H98" s="192" t="s">
        <v>194</v>
      </c>
      <c r="I98" s="271">
        <v>3</v>
      </c>
      <c r="J98" s="201" t="s">
        <v>1654</v>
      </c>
      <c r="K98" s="119" t="s">
        <v>31</v>
      </c>
      <c r="L98" s="183">
        <v>3</v>
      </c>
      <c r="M98" s="27">
        <f t="shared" ref="M98:M106" si="5">L98*130</f>
        <v>390</v>
      </c>
      <c r="N98" s="23"/>
      <c r="O98" s="184" t="s">
        <v>32</v>
      </c>
    </row>
    <row r="99" s="1" customFormat="1" customHeight="1" spans="1:15">
      <c r="A99" s="119">
        <v>94</v>
      </c>
      <c r="B99" s="119" t="s">
        <v>23</v>
      </c>
      <c r="C99" s="119" t="s">
        <v>24</v>
      </c>
      <c r="D99" s="119" t="s">
        <v>25</v>
      </c>
      <c r="E99" s="119" t="s">
        <v>1469</v>
      </c>
      <c r="F99" s="192" t="s">
        <v>1470</v>
      </c>
      <c r="G99" s="91" t="s">
        <v>1655</v>
      </c>
      <c r="H99" s="192" t="s">
        <v>194</v>
      </c>
      <c r="I99" s="271">
        <v>3</v>
      </c>
      <c r="J99" s="201" t="s">
        <v>1656</v>
      </c>
      <c r="K99" s="119" t="s">
        <v>31</v>
      </c>
      <c r="L99" s="183">
        <v>3</v>
      </c>
      <c r="M99" s="27">
        <f t="shared" si="5"/>
        <v>390</v>
      </c>
      <c r="N99" s="23"/>
      <c r="O99" s="184" t="s">
        <v>32</v>
      </c>
    </row>
    <row r="100" s="1" customFormat="1" customHeight="1" spans="1:15">
      <c r="A100" s="119">
        <v>95</v>
      </c>
      <c r="B100" s="119" t="s">
        <v>23</v>
      </c>
      <c r="C100" s="119" t="s">
        <v>24</v>
      </c>
      <c r="D100" s="119" t="s">
        <v>25</v>
      </c>
      <c r="E100" s="119" t="s">
        <v>1469</v>
      </c>
      <c r="F100" s="192" t="s">
        <v>1470</v>
      </c>
      <c r="G100" s="91" t="s">
        <v>1657</v>
      </c>
      <c r="H100" s="192" t="s">
        <v>194</v>
      </c>
      <c r="I100" s="271">
        <v>3</v>
      </c>
      <c r="J100" s="201" t="s">
        <v>1658</v>
      </c>
      <c r="K100" s="119" t="s">
        <v>31</v>
      </c>
      <c r="L100" s="183">
        <v>3</v>
      </c>
      <c r="M100" s="27">
        <f t="shared" si="5"/>
        <v>390</v>
      </c>
      <c r="N100" s="23"/>
      <c r="O100" s="184" t="s">
        <v>32</v>
      </c>
    </row>
    <row r="101" s="1" customFormat="1" customHeight="1" spans="1:15">
      <c r="A101" s="119">
        <v>96</v>
      </c>
      <c r="B101" s="119" t="s">
        <v>23</v>
      </c>
      <c r="C101" s="119" t="s">
        <v>24</v>
      </c>
      <c r="D101" s="119" t="s">
        <v>25</v>
      </c>
      <c r="E101" s="119" t="s">
        <v>1469</v>
      </c>
      <c r="F101" s="192" t="s">
        <v>1470</v>
      </c>
      <c r="G101" s="91" t="s">
        <v>1659</v>
      </c>
      <c r="H101" s="192" t="s">
        <v>194</v>
      </c>
      <c r="I101" s="271">
        <v>1</v>
      </c>
      <c r="J101" s="201" t="s">
        <v>1660</v>
      </c>
      <c r="K101" s="119" t="s">
        <v>31</v>
      </c>
      <c r="L101" s="183">
        <v>1</v>
      </c>
      <c r="M101" s="27">
        <f t="shared" si="5"/>
        <v>130</v>
      </c>
      <c r="N101" s="23"/>
      <c r="O101" s="184" t="s">
        <v>32</v>
      </c>
    </row>
    <row r="102" s="1" customFormat="1" customHeight="1" spans="1:15">
      <c r="A102" s="119">
        <v>97</v>
      </c>
      <c r="B102" s="119" t="s">
        <v>23</v>
      </c>
      <c r="C102" s="119" t="s">
        <v>24</v>
      </c>
      <c r="D102" s="119" t="s">
        <v>25</v>
      </c>
      <c r="E102" s="119" t="s">
        <v>1469</v>
      </c>
      <c r="F102" s="192" t="s">
        <v>1470</v>
      </c>
      <c r="G102" s="91" t="s">
        <v>1661</v>
      </c>
      <c r="H102" s="192" t="s">
        <v>194</v>
      </c>
      <c r="I102" s="271">
        <v>2</v>
      </c>
      <c r="J102" s="201" t="s">
        <v>1662</v>
      </c>
      <c r="K102" s="119" t="s">
        <v>31</v>
      </c>
      <c r="L102" s="183">
        <v>2</v>
      </c>
      <c r="M102" s="27">
        <f t="shared" si="5"/>
        <v>260</v>
      </c>
      <c r="N102" s="23"/>
      <c r="O102" s="184" t="s">
        <v>32</v>
      </c>
    </row>
    <row r="103" s="1" customFormat="1" customHeight="1" spans="1:15">
      <c r="A103" s="119">
        <v>98</v>
      </c>
      <c r="B103" s="119" t="s">
        <v>23</v>
      </c>
      <c r="C103" s="119" t="s">
        <v>24</v>
      </c>
      <c r="D103" s="119" t="s">
        <v>25</v>
      </c>
      <c r="E103" s="119" t="s">
        <v>1469</v>
      </c>
      <c r="F103" s="192" t="s">
        <v>1470</v>
      </c>
      <c r="G103" s="91" t="s">
        <v>1663</v>
      </c>
      <c r="H103" s="192" t="s">
        <v>194</v>
      </c>
      <c r="I103" s="271">
        <v>2</v>
      </c>
      <c r="J103" s="201" t="s">
        <v>1664</v>
      </c>
      <c r="K103" s="119" t="s">
        <v>31</v>
      </c>
      <c r="L103" s="183">
        <v>2</v>
      </c>
      <c r="M103" s="27">
        <f t="shared" si="5"/>
        <v>260</v>
      </c>
      <c r="N103" s="23"/>
      <c r="O103" s="184" t="s">
        <v>32</v>
      </c>
    </row>
    <row r="104" s="1" customFormat="1" customHeight="1" spans="1:15">
      <c r="A104" s="119">
        <v>99</v>
      </c>
      <c r="B104" s="119" t="s">
        <v>23</v>
      </c>
      <c r="C104" s="119" t="s">
        <v>24</v>
      </c>
      <c r="D104" s="119" t="s">
        <v>25</v>
      </c>
      <c r="E104" s="119" t="s">
        <v>1469</v>
      </c>
      <c r="F104" s="192" t="s">
        <v>1470</v>
      </c>
      <c r="G104" s="91" t="s">
        <v>1665</v>
      </c>
      <c r="H104" s="192" t="s">
        <v>194</v>
      </c>
      <c r="I104" s="271">
        <v>3</v>
      </c>
      <c r="J104" s="201" t="s">
        <v>1666</v>
      </c>
      <c r="K104" s="119" t="s">
        <v>31</v>
      </c>
      <c r="L104" s="183">
        <v>3</v>
      </c>
      <c r="M104" s="27">
        <f t="shared" si="5"/>
        <v>390</v>
      </c>
      <c r="N104" s="23"/>
      <c r="O104" s="184" t="s">
        <v>32</v>
      </c>
    </row>
    <row r="105" s="1" customFormat="1" customHeight="1" spans="1:15">
      <c r="A105" s="119">
        <v>100</v>
      </c>
      <c r="B105" s="119" t="s">
        <v>23</v>
      </c>
      <c r="C105" s="119" t="s">
        <v>24</v>
      </c>
      <c r="D105" s="119" t="s">
        <v>25</v>
      </c>
      <c r="E105" s="119" t="s">
        <v>1469</v>
      </c>
      <c r="F105" s="192" t="s">
        <v>1470</v>
      </c>
      <c r="G105" s="91" t="s">
        <v>1667</v>
      </c>
      <c r="H105" s="192" t="s">
        <v>194</v>
      </c>
      <c r="I105" s="271">
        <v>3</v>
      </c>
      <c r="J105" s="201" t="s">
        <v>1668</v>
      </c>
      <c r="K105" s="119" t="s">
        <v>31</v>
      </c>
      <c r="L105" s="183">
        <v>3</v>
      </c>
      <c r="M105" s="27">
        <f t="shared" si="5"/>
        <v>390</v>
      </c>
      <c r="N105" s="23"/>
      <c r="O105" s="184" t="s">
        <v>32</v>
      </c>
    </row>
    <row r="106" s="1" customFormat="1" customHeight="1" spans="1:15">
      <c r="A106" s="119">
        <v>101</v>
      </c>
      <c r="B106" s="119" t="s">
        <v>23</v>
      </c>
      <c r="C106" s="119" t="s">
        <v>24</v>
      </c>
      <c r="D106" s="119" t="s">
        <v>25</v>
      </c>
      <c r="E106" s="119" t="s">
        <v>1469</v>
      </c>
      <c r="F106" s="192" t="s">
        <v>1470</v>
      </c>
      <c r="G106" s="91" t="s">
        <v>1669</v>
      </c>
      <c r="H106" s="192" t="s">
        <v>194</v>
      </c>
      <c r="I106" s="271">
        <v>3</v>
      </c>
      <c r="J106" s="201" t="s">
        <v>1670</v>
      </c>
      <c r="K106" s="119" t="s">
        <v>31</v>
      </c>
      <c r="L106" s="183">
        <v>3</v>
      </c>
      <c r="M106" s="27">
        <f t="shared" si="5"/>
        <v>390</v>
      </c>
      <c r="N106" s="23"/>
      <c r="O106" s="184" t="s">
        <v>32</v>
      </c>
    </row>
    <row r="107" s="1" customFormat="1" customHeight="1" spans="1:15">
      <c r="A107" s="119">
        <v>102</v>
      </c>
      <c r="B107" s="119" t="s">
        <v>23</v>
      </c>
      <c r="C107" s="119" t="s">
        <v>24</v>
      </c>
      <c r="D107" s="119" t="s">
        <v>25</v>
      </c>
      <c r="E107" s="119" t="s">
        <v>1469</v>
      </c>
      <c r="F107" s="192" t="s">
        <v>1470</v>
      </c>
      <c r="G107" s="91" t="s">
        <v>497</v>
      </c>
      <c r="H107" s="192" t="s">
        <v>51</v>
      </c>
      <c r="I107" s="271">
        <v>3</v>
      </c>
      <c r="J107" s="201" t="s">
        <v>1671</v>
      </c>
      <c r="K107" s="119" t="s">
        <v>31</v>
      </c>
      <c r="L107" s="183">
        <v>2</v>
      </c>
      <c r="M107" s="27">
        <f>L107*312</f>
        <v>624</v>
      </c>
      <c r="N107" s="23"/>
      <c r="O107" s="184" t="s">
        <v>32</v>
      </c>
    </row>
    <row r="108" s="1" customFormat="1" customHeight="1" spans="1:15">
      <c r="A108" s="119">
        <v>103</v>
      </c>
      <c r="B108" s="119" t="s">
        <v>23</v>
      </c>
      <c r="C108" s="119" t="s">
        <v>24</v>
      </c>
      <c r="D108" s="119" t="s">
        <v>25</v>
      </c>
      <c r="E108" s="119" t="s">
        <v>1469</v>
      </c>
      <c r="F108" s="192" t="s">
        <v>1470</v>
      </c>
      <c r="G108" s="91" t="s">
        <v>1672</v>
      </c>
      <c r="H108" s="192" t="s">
        <v>194</v>
      </c>
      <c r="I108" s="271">
        <v>3</v>
      </c>
      <c r="J108" s="201" t="s">
        <v>1673</v>
      </c>
      <c r="K108" s="119" t="s">
        <v>31</v>
      </c>
      <c r="L108" s="183">
        <v>2</v>
      </c>
      <c r="M108" s="27">
        <f>L108*130</f>
        <v>260</v>
      </c>
      <c r="N108" s="23"/>
      <c r="O108" s="184" t="s">
        <v>32</v>
      </c>
    </row>
    <row r="109" s="1" customFormat="1" customHeight="1" spans="1:15">
      <c r="A109" s="119">
        <v>104</v>
      </c>
      <c r="B109" s="119" t="s">
        <v>23</v>
      </c>
      <c r="C109" s="119" t="s">
        <v>24</v>
      </c>
      <c r="D109" s="119" t="s">
        <v>25</v>
      </c>
      <c r="E109" s="119" t="s">
        <v>1469</v>
      </c>
      <c r="F109" s="192" t="s">
        <v>1470</v>
      </c>
      <c r="G109" s="91" t="s">
        <v>1674</v>
      </c>
      <c r="H109" s="192" t="s">
        <v>194</v>
      </c>
      <c r="I109" s="271">
        <v>4</v>
      </c>
      <c r="J109" s="201" t="s">
        <v>1675</v>
      </c>
      <c r="K109" s="119" t="s">
        <v>31</v>
      </c>
      <c r="L109" s="183">
        <v>4</v>
      </c>
      <c r="M109" s="27">
        <f>L109*130</f>
        <v>520</v>
      </c>
      <c r="N109" s="23"/>
      <c r="O109" s="184" t="s">
        <v>32</v>
      </c>
    </row>
    <row r="110" s="1" customFormat="1" customHeight="1" spans="1:15">
      <c r="A110" s="119">
        <v>105</v>
      </c>
      <c r="B110" s="119" t="s">
        <v>23</v>
      </c>
      <c r="C110" s="119" t="s">
        <v>24</v>
      </c>
      <c r="D110" s="119" t="s">
        <v>25</v>
      </c>
      <c r="E110" s="119" t="s">
        <v>1469</v>
      </c>
      <c r="F110" s="192" t="s">
        <v>1470</v>
      </c>
      <c r="G110" s="91" t="s">
        <v>1676</v>
      </c>
      <c r="H110" s="192" t="s">
        <v>51</v>
      </c>
      <c r="I110" s="271">
        <v>1</v>
      </c>
      <c r="J110" s="201" t="s">
        <v>1677</v>
      </c>
      <c r="K110" s="119" t="s">
        <v>31</v>
      </c>
      <c r="L110" s="183">
        <v>1</v>
      </c>
      <c r="M110" s="27">
        <f>L110*312</f>
        <v>312</v>
      </c>
      <c r="N110" s="23"/>
      <c r="O110" s="184" t="s">
        <v>32</v>
      </c>
    </row>
    <row r="111" s="1" customFormat="1" customHeight="1" spans="1:15">
      <c r="A111" s="119">
        <v>106</v>
      </c>
      <c r="B111" s="119" t="s">
        <v>23</v>
      </c>
      <c r="C111" s="119" t="s">
        <v>24</v>
      </c>
      <c r="D111" s="119" t="s">
        <v>25</v>
      </c>
      <c r="E111" s="119" t="s">
        <v>1469</v>
      </c>
      <c r="F111" s="192" t="s">
        <v>1470</v>
      </c>
      <c r="G111" s="91" t="s">
        <v>1678</v>
      </c>
      <c r="H111" s="192" t="s">
        <v>194</v>
      </c>
      <c r="I111" s="271">
        <v>4</v>
      </c>
      <c r="J111" s="201" t="s">
        <v>1679</v>
      </c>
      <c r="K111" s="119" t="s">
        <v>31</v>
      </c>
      <c r="L111" s="183">
        <v>4</v>
      </c>
      <c r="M111" s="27">
        <f>L111*130</f>
        <v>520</v>
      </c>
      <c r="N111" s="23"/>
      <c r="O111" s="184" t="s">
        <v>32</v>
      </c>
    </row>
    <row r="112" s="1" customFormat="1" customHeight="1" spans="1:15">
      <c r="A112" s="119">
        <v>107</v>
      </c>
      <c r="B112" s="119" t="s">
        <v>23</v>
      </c>
      <c r="C112" s="119" t="s">
        <v>24</v>
      </c>
      <c r="D112" s="119" t="s">
        <v>25</v>
      </c>
      <c r="E112" s="119" t="s">
        <v>1469</v>
      </c>
      <c r="F112" s="192" t="s">
        <v>1470</v>
      </c>
      <c r="G112" s="91" t="s">
        <v>1680</v>
      </c>
      <c r="H112" s="192" t="s">
        <v>194</v>
      </c>
      <c r="I112" s="271">
        <v>3</v>
      </c>
      <c r="J112" s="201" t="s">
        <v>1681</v>
      </c>
      <c r="K112" s="119" t="s">
        <v>31</v>
      </c>
      <c r="L112" s="183">
        <v>3</v>
      </c>
      <c r="M112" s="27">
        <f>L112*130</f>
        <v>390</v>
      </c>
      <c r="N112" s="23"/>
      <c r="O112" s="184" t="s">
        <v>32</v>
      </c>
    </row>
    <row r="113" s="1" customFormat="1" customHeight="1" spans="1:15">
      <c r="A113" s="119">
        <v>108</v>
      </c>
      <c r="B113" s="119" t="s">
        <v>23</v>
      </c>
      <c r="C113" s="119" t="s">
        <v>24</v>
      </c>
      <c r="D113" s="119" t="s">
        <v>25</v>
      </c>
      <c r="E113" s="119" t="s">
        <v>1469</v>
      </c>
      <c r="F113" s="192" t="s">
        <v>1470</v>
      </c>
      <c r="G113" s="91" t="s">
        <v>1682</v>
      </c>
      <c r="H113" s="192" t="s">
        <v>194</v>
      </c>
      <c r="I113" s="271" t="s">
        <v>1683</v>
      </c>
      <c r="J113" s="201" t="s">
        <v>1684</v>
      </c>
      <c r="K113" s="119" t="s">
        <v>31</v>
      </c>
      <c r="L113" s="183">
        <v>3</v>
      </c>
      <c r="M113" s="27">
        <f>L113*130</f>
        <v>390</v>
      </c>
      <c r="N113" s="23"/>
      <c r="O113" s="184" t="s">
        <v>32</v>
      </c>
    </row>
    <row r="114" s="1" customFormat="1" customHeight="1" spans="1:15">
      <c r="A114" s="119">
        <v>109</v>
      </c>
      <c r="B114" s="119" t="s">
        <v>23</v>
      </c>
      <c r="C114" s="119" t="s">
        <v>24</v>
      </c>
      <c r="D114" s="119" t="s">
        <v>25</v>
      </c>
      <c r="E114" s="119" t="s">
        <v>1469</v>
      </c>
      <c r="F114" s="192" t="s">
        <v>1470</v>
      </c>
      <c r="G114" s="91" t="s">
        <v>1685</v>
      </c>
      <c r="H114" s="192" t="s">
        <v>194</v>
      </c>
      <c r="I114" s="271">
        <v>1</v>
      </c>
      <c r="J114" s="201" t="s">
        <v>1686</v>
      </c>
      <c r="K114" s="119" t="s">
        <v>31</v>
      </c>
      <c r="L114" s="183">
        <v>1</v>
      </c>
      <c r="M114" s="27">
        <f>L114*130</f>
        <v>130</v>
      </c>
      <c r="N114" s="23"/>
      <c r="O114" s="184" t="s">
        <v>32</v>
      </c>
    </row>
    <row r="115" s="1" customFormat="1" customHeight="1" spans="1:15">
      <c r="A115" s="119">
        <v>110</v>
      </c>
      <c r="B115" s="119" t="s">
        <v>23</v>
      </c>
      <c r="C115" s="119" t="s">
        <v>24</v>
      </c>
      <c r="D115" s="119" t="s">
        <v>25</v>
      </c>
      <c r="E115" s="119" t="s">
        <v>1469</v>
      </c>
      <c r="F115" s="192" t="s">
        <v>1470</v>
      </c>
      <c r="G115" s="91" t="s">
        <v>1687</v>
      </c>
      <c r="H115" s="192" t="s">
        <v>51</v>
      </c>
      <c r="I115" s="271">
        <v>5</v>
      </c>
      <c r="J115" s="201" t="s">
        <v>1688</v>
      </c>
      <c r="K115" s="119" t="s">
        <v>31</v>
      </c>
      <c r="L115" s="183">
        <v>4</v>
      </c>
      <c r="M115" s="27">
        <f>L115*312</f>
        <v>1248</v>
      </c>
      <c r="N115" s="23"/>
      <c r="O115" s="184" t="s">
        <v>32</v>
      </c>
    </row>
    <row r="116" s="1" customFormat="1" customHeight="1" spans="1:15">
      <c r="A116" s="119">
        <v>111</v>
      </c>
      <c r="B116" s="119" t="s">
        <v>23</v>
      </c>
      <c r="C116" s="119" t="s">
        <v>24</v>
      </c>
      <c r="D116" s="119" t="s">
        <v>25</v>
      </c>
      <c r="E116" s="119" t="s">
        <v>1469</v>
      </c>
      <c r="F116" s="192" t="s">
        <v>1470</v>
      </c>
      <c r="G116" s="91" t="s">
        <v>1689</v>
      </c>
      <c r="H116" s="192" t="s">
        <v>51</v>
      </c>
      <c r="I116" s="271">
        <v>6</v>
      </c>
      <c r="J116" s="201" t="s">
        <v>1690</v>
      </c>
      <c r="K116" s="119" t="s">
        <v>31</v>
      </c>
      <c r="L116" s="183">
        <v>5</v>
      </c>
      <c r="M116" s="27">
        <f>L116*312</f>
        <v>1560</v>
      </c>
      <c r="N116" s="23"/>
      <c r="O116" s="184" t="s">
        <v>32</v>
      </c>
    </row>
    <row r="117" s="1" customFormat="1" customHeight="1" spans="1:15">
      <c r="A117" s="119">
        <v>112</v>
      </c>
      <c r="B117" s="119" t="s">
        <v>23</v>
      </c>
      <c r="C117" s="119" t="s">
        <v>24</v>
      </c>
      <c r="D117" s="119" t="s">
        <v>25</v>
      </c>
      <c r="E117" s="119" t="s">
        <v>1469</v>
      </c>
      <c r="F117" s="192" t="s">
        <v>1470</v>
      </c>
      <c r="G117" s="91" t="s">
        <v>1691</v>
      </c>
      <c r="H117" s="192" t="s">
        <v>194</v>
      </c>
      <c r="I117" s="271">
        <v>4</v>
      </c>
      <c r="J117" s="201" t="s">
        <v>1692</v>
      </c>
      <c r="K117" s="119" t="s">
        <v>31</v>
      </c>
      <c r="L117" s="183">
        <v>3</v>
      </c>
      <c r="M117" s="27">
        <f>L117*130</f>
        <v>390</v>
      </c>
      <c r="N117" s="23"/>
      <c r="O117" s="184" t="s">
        <v>32</v>
      </c>
    </row>
    <row r="118" s="1" customFormat="1" customHeight="1" spans="1:15">
      <c r="A118" s="119">
        <v>113</v>
      </c>
      <c r="B118" s="119" t="s">
        <v>23</v>
      </c>
      <c r="C118" s="119" t="s">
        <v>24</v>
      </c>
      <c r="D118" s="119" t="s">
        <v>25</v>
      </c>
      <c r="E118" s="119" t="s">
        <v>1469</v>
      </c>
      <c r="F118" s="192" t="s">
        <v>1470</v>
      </c>
      <c r="G118" s="91" t="s">
        <v>1693</v>
      </c>
      <c r="H118" s="192" t="s">
        <v>194</v>
      </c>
      <c r="I118" s="271">
        <v>6</v>
      </c>
      <c r="J118" s="201" t="s">
        <v>1694</v>
      </c>
      <c r="K118" s="119" t="s">
        <v>31</v>
      </c>
      <c r="L118" s="183">
        <v>6</v>
      </c>
      <c r="M118" s="27">
        <f>L118*130</f>
        <v>780</v>
      </c>
      <c r="N118" s="23"/>
      <c r="O118" s="184" t="s">
        <v>32</v>
      </c>
    </row>
    <row r="119" s="1" customFormat="1" customHeight="1" spans="1:15">
      <c r="A119" s="119">
        <v>114</v>
      </c>
      <c r="B119" s="119" t="s">
        <v>23</v>
      </c>
      <c r="C119" s="119" t="s">
        <v>24</v>
      </c>
      <c r="D119" s="119" t="s">
        <v>25</v>
      </c>
      <c r="E119" s="119" t="s">
        <v>1469</v>
      </c>
      <c r="F119" s="192" t="s">
        <v>1470</v>
      </c>
      <c r="G119" s="91" t="s">
        <v>1695</v>
      </c>
      <c r="H119" s="192" t="s">
        <v>194</v>
      </c>
      <c r="I119" s="271">
        <v>4</v>
      </c>
      <c r="J119" s="201" t="s">
        <v>1696</v>
      </c>
      <c r="K119" s="119" t="s">
        <v>31</v>
      </c>
      <c r="L119" s="183">
        <v>4</v>
      </c>
      <c r="M119" s="27">
        <f>L119*130</f>
        <v>520</v>
      </c>
      <c r="N119" s="23"/>
      <c r="O119" s="184" t="s">
        <v>32</v>
      </c>
    </row>
    <row r="120" s="1" customFormat="1" customHeight="1" spans="1:15">
      <c r="A120" s="119">
        <v>115</v>
      </c>
      <c r="B120" s="119" t="s">
        <v>23</v>
      </c>
      <c r="C120" s="119" t="s">
        <v>24</v>
      </c>
      <c r="D120" s="119" t="s">
        <v>25</v>
      </c>
      <c r="E120" s="119" t="s">
        <v>1469</v>
      </c>
      <c r="F120" s="192" t="s">
        <v>1470</v>
      </c>
      <c r="G120" s="91" t="s">
        <v>1697</v>
      </c>
      <c r="H120" s="192" t="s">
        <v>51</v>
      </c>
      <c r="I120" s="271">
        <v>4</v>
      </c>
      <c r="J120" s="201" t="s">
        <v>1698</v>
      </c>
      <c r="K120" s="119" t="s">
        <v>31</v>
      </c>
      <c r="L120" s="183">
        <v>4</v>
      </c>
      <c r="M120" s="27">
        <f>L120*312</f>
        <v>1248</v>
      </c>
      <c r="N120" s="23"/>
      <c r="O120" s="184" t="s">
        <v>32</v>
      </c>
    </row>
    <row r="121" s="1" customFormat="1" customHeight="1" spans="1:15">
      <c r="A121" s="119">
        <v>116</v>
      </c>
      <c r="B121" s="119" t="s">
        <v>23</v>
      </c>
      <c r="C121" s="119" t="s">
        <v>24</v>
      </c>
      <c r="D121" s="119" t="s">
        <v>25</v>
      </c>
      <c r="E121" s="119" t="s">
        <v>1469</v>
      </c>
      <c r="F121" s="192" t="s">
        <v>1470</v>
      </c>
      <c r="G121" s="91" t="s">
        <v>1699</v>
      </c>
      <c r="H121" s="192" t="s">
        <v>194</v>
      </c>
      <c r="I121" s="271">
        <v>4</v>
      </c>
      <c r="J121" s="201" t="s">
        <v>1700</v>
      </c>
      <c r="K121" s="119" t="s">
        <v>31</v>
      </c>
      <c r="L121" s="183">
        <v>4</v>
      </c>
      <c r="M121" s="27">
        <f>L121*130</f>
        <v>520</v>
      </c>
      <c r="N121" s="23"/>
      <c r="O121" s="184" t="s">
        <v>32</v>
      </c>
    </row>
    <row r="122" s="1" customFormat="1" customHeight="1" spans="1:15">
      <c r="A122" s="119">
        <v>117</v>
      </c>
      <c r="B122" s="119" t="s">
        <v>23</v>
      </c>
      <c r="C122" s="119" t="s">
        <v>24</v>
      </c>
      <c r="D122" s="119" t="s">
        <v>25</v>
      </c>
      <c r="E122" s="119" t="s">
        <v>1469</v>
      </c>
      <c r="F122" s="192" t="s">
        <v>1470</v>
      </c>
      <c r="G122" s="91" t="s">
        <v>1701</v>
      </c>
      <c r="H122" s="192" t="s">
        <v>194</v>
      </c>
      <c r="I122" s="271">
        <v>3</v>
      </c>
      <c r="J122" s="201" t="s">
        <v>1702</v>
      </c>
      <c r="K122" s="119" t="s">
        <v>31</v>
      </c>
      <c r="L122" s="183">
        <v>3</v>
      </c>
      <c r="M122" s="27">
        <f>L122*130</f>
        <v>390</v>
      </c>
      <c r="N122" s="23"/>
      <c r="O122" s="184" t="s">
        <v>32</v>
      </c>
    </row>
    <row r="123" s="1" customFormat="1" customHeight="1" spans="1:15">
      <c r="A123" s="119">
        <v>118</v>
      </c>
      <c r="B123" s="119" t="s">
        <v>23</v>
      </c>
      <c r="C123" s="119" t="s">
        <v>24</v>
      </c>
      <c r="D123" s="119" t="s">
        <v>25</v>
      </c>
      <c r="E123" s="119" t="s">
        <v>1469</v>
      </c>
      <c r="F123" s="192" t="s">
        <v>1470</v>
      </c>
      <c r="G123" s="91" t="s">
        <v>1703</v>
      </c>
      <c r="H123" s="192" t="s">
        <v>51</v>
      </c>
      <c r="I123" s="271">
        <v>3</v>
      </c>
      <c r="J123" s="201" t="s">
        <v>1704</v>
      </c>
      <c r="K123" s="119" t="s">
        <v>31</v>
      </c>
      <c r="L123" s="183">
        <v>3</v>
      </c>
      <c r="M123" s="27">
        <f>L123*312</f>
        <v>936</v>
      </c>
      <c r="N123" s="23"/>
      <c r="O123" s="184" t="s">
        <v>32</v>
      </c>
    </row>
    <row r="124" s="1" customFormat="1" customHeight="1" spans="1:15">
      <c r="A124" s="119">
        <v>119</v>
      </c>
      <c r="B124" s="119" t="s">
        <v>23</v>
      </c>
      <c r="C124" s="119" t="s">
        <v>24</v>
      </c>
      <c r="D124" s="119" t="s">
        <v>25</v>
      </c>
      <c r="E124" s="119" t="s">
        <v>1469</v>
      </c>
      <c r="F124" s="192" t="s">
        <v>1470</v>
      </c>
      <c r="G124" s="91" t="s">
        <v>1705</v>
      </c>
      <c r="H124" s="192" t="s">
        <v>194</v>
      </c>
      <c r="I124" s="271">
        <v>3</v>
      </c>
      <c r="J124" s="201" t="s">
        <v>1706</v>
      </c>
      <c r="K124" s="119" t="s">
        <v>31</v>
      </c>
      <c r="L124" s="183">
        <v>3</v>
      </c>
      <c r="M124" s="27">
        <f t="shared" ref="M124:M129" si="6">L124*130</f>
        <v>390</v>
      </c>
      <c r="N124" s="23"/>
      <c r="O124" s="184" t="s">
        <v>32</v>
      </c>
    </row>
    <row r="125" s="1" customFormat="1" customHeight="1" spans="1:15">
      <c r="A125" s="119">
        <v>120</v>
      </c>
      <c r="B125" s="119" t="s">
        <v>23</v>
      </c>
      <c r="C125" s="119" t="s">
        <v>24</v>
      </c>
      <c r="D125" s="119" t="s">
        <v>25</v>
      </c>
      <c r="E125" s="119" t="s">
        <v>1469</v>
      </c>
      <c r="F125" s="192" t="s">
        <v>1470</v>
      </c>
      <c r="G125" s="91" t="s">
        <v>1707</v>
      </c>
      <c r="H125" s="192" t="s">
        <v>194</v>
      </c>
      <c r="I125" s="271">
        <v>3</v>
      </c>
      <c r="J125" s="201" t="s">
        <v>1708</v>
      </c>
      <c r="K125" s="119" t="s">
        <v>31</v>
      </c>
      <c r="L125" s="183">
        <v>3</v>
      </c>
      <c r="M125" s="27">
        <f t="shared" si="6"/>
        <v>390</v>
      </c>
      <c r="N125" s="23"/>
      <c r="O125" s="184" t="s">
        <v>32</v>
      </c>
    </row>
    <row r="126" s="1" customFormat="1" customHeight="1" spans="1:15">
      <c r="A126" s="119">
        <v>121</v>
      </c>
      <c r="B126" s="119" t="s">
        <v>23</v>
      </c>
      <c r="C126" s="119" t="s">
        <v>24</v>
      </c>
      <c r="D126" s="119" t="s">
        <v>25</v>
      </c>
      <c r="E126" s="119" t="s">
        <v>1469</v>
      </c>
      <c r="F126" s="192" t="s">
        <v>1470</v>
      </c>
      <c r="G126" s="91" t="s">
        <v>1709</v>
      </c>
      <c r="H126" s="192" t="s">
        <v>194</v>
      </c>
      <c r="I126" s="271">
        <v>3</v>
      </c>
      <c r="J126" s="201" t="s">
        <v>1710</v>
      </c>
      <c r="K126" s="119" t="s">
        <v>31</v>
      </c>
      <c r="L126" s="183">
        <v>3</v>
      </c>
      <c r="M126" s="27">
        <f t="shared" si="6"/>
        <v>390</v>
      </c>
      <c r="N126" s="23"/>
      <c r="O126" s="184" t="s">
        <v>32</v>
      </c>
    </row>
    <row r="127" s="1" customFormat="1" customHeight="1" spans="1:15">
      <c r="A127" s="119">
        <v>122</v>
      </c>
      <c r="B127" s="119" t="s">
        <v>23</v>
      </c>
      <c r="C127" s="119" t="s">
        <v>24</v>
      </c>
      <c r="D127" s="119" t="s">
        <v>25</v>
      </c>
      <c r="E127" s="119" t="s">
        <v>1469</v>
      </c>
      <c r="F127" s="192" t="s">
        <v>1470</v>
      </c>
      <c r="G127" s="91" t="s">
        <v>1711</v>
      </c>
      <c r="H127" s="192" t="s">
        <v>194</v>
      </c>
      <c r="I127" s="271">
        <v>3</v>
      </c>
      <c r="J127" s="201" t="s">
        <v>1712</v>
      </c>
      <c r="K127" s="119" t="s">
        <v>31</v>
      </c>
      <c r="L127" s="183">
        <v>3</v>
      </c>
      <c r="M127" s="27">
        <f t="shared" si="6"/>
        <v>390</v>
      </c>
      <c r="N127" s="23"/>
      <c r="O127" s="184" t="s">
        <v>32</v>
      </c>
    </row>
    <row r="128" s="1" customFormat="1" customHeight="1" spans="1:15">
      <c r="A128" s="119">
        <v>123</v>
      </c>
      <c r="B128" s="119" t="s">
        <v>23</v>
      </c>
      <c r="C128" s="119" t="s">
        <v>24</v>
      </c>
      <c r="D128" s="119" t="s">
        <v>25</v>
      </c>
      <c r="E128" s="119" t="s">
        <v>1469</v>
      </c>
      <c r="F128" s="192" t="s">
        <v>1470</v>
      </c>
      <c r="G128" s="91" t="s">
        <v>1713</v>
      </c>
      <c r="H128" s="192" t="s">
        <v>194</v>
      </c>
      <c r="I128" s="271">
        <v>4</v>
      </c>
      <c r="J128" s="201" t="s">
        <v>1714</v>
      </c>
      <c r="K128" s="119" t="s">
        <v>31</v>
      </c>
      <c r="L128" s="183">
        <v>4</v>
      </c>
      <c r="M128" s="27">
        <f t="shared" si="6"/>
        <v>520</v>
      </c>
      <c r="N128" s="23"/>
      <c r="O128" s="184" t="s">
        <v>32</v>
      </c>
    </row>
    <row r="129" s="1" customFormat="1" customHeight="1" spans="1:15">
      <c r="A129" s="119">
        <v>124</v>
      </c>
      <c r="B129" s="119" t="s">
        <v>23</v>
      </c>
      <c r="C129" s="119" t="s">
        <v>24</v>
      </c>
      <c r="D129" s="119" t="s">
        <v>25</v>
      </c>
      <c r="E129" s="119" t="s">
        <v>1469</v>
      </c>
      <c r="F129" s="192" t="s">
        <v>1470</v>
      </c>
      <c r="G129" s="91" t="s">
        <v>1715</v>
      </c>
      <c r="H129" s="192" t="s">
        <v>194</v>
      </c>
      <c r="I129" s="271">
        <v>3</v>
      </c>
      <c r="J129" s="201" t="s">
        <v>1716</v>
      </c>
      <c r="K129" s="119" t="s">
        <v>31</v>
      </c>
      <c r="L129" s="183">
        <v>3</v>
      </c>
      <c r="M129" s="27">
        <f t="shared" si="6"/>
        <v>390</v>
      </c>
      <c r="N129" s="23"/>
      <c r="O129" s="184" t="s">
        <v>32</v>
      </c>
    </row>
    <row r="130" s="1" customFormat="1" customHeight="1" spans="1:15">
      <c r="A130" s="119">
        <v>125</v>
      </c>
      <c r="B130" s="119" t="s">
        <v>23</v>
      </c>
      <c r="C130" s="119" t="s">
        <v>24</v>
      </c>
      <c r="D130" s="119" t="s">
        <v>25</v>
      </c>
      <c r="E130" s="119" t="s">
        <v>1469</v>
      </c>
      <c r="F130" s="192" t="s">
        <v>1470</v>
      </c>
      <c r="G130" s="91" t="s">
        <v>1717</v>
      </c>
      <c r="H130" s="192" t="s">
        <v>51</v>
      </c>
      <c r="I130" s="271">
        <v>3</v>
      </c>
      <c r="J130" s="201" t="s">
        <v>1718</v>
      </c>
      <c r="K130" s="119" t="s">
        <v>31</v>
      </c>
      <c r="L130" s="183">
        <v>3</v>
      </c>
      <c r="M130" s="27">
        <f>L130*312</f>
        <v>936</v>
      </c>
      <c r="N130" s="23"/>
      <c r="O130" s="184" t="s">
        <v>32</v>
      </c>
    </row>
    <row r="131" s="1" customFormat="1" customHeight="1" spans="1:15">
      <c r="A131" s="119">
        <v>126</v>
      </c>
      <c r="B131" s="119" t="s">
        <v>23</v>
      </c>
      <c r="C131" s="119" t="s">
        <v>24</v>
      </c>
      <c r="D131" s="119" t="s">
        <v>25</v>
      </c>
      <c r="E131" s="119" t="s">
        <v>1469</v>
      </c>
      <c r="F131" s="192" t="s">
        <v>1470</v>
      </c>
      <c r="G131" s="91" t="s">
        <v>1719</v>
      </c>
      <c r="H131" s="192" t="s">
        <v>194</v>
      </c>
      <c r="I131" s="271">
        <v>3</v>
      </c>
      <c r="J131" s="201" t="s">
        <v>1720</v>
      </c>
      <c r="K131" s="119" t="s">
        <v>31</v>
      </c>
      <c r="L131" s="183">
        <v>3</v>
      </c>
      <c r="M131" s="27">
        <f t="shared" ref="M131:M140" si="7">L131*130</f>
        <v>390</v>
      </c>
      <c r="N131" s="23"/>
      <c r="O131" s="184" t="s">
        <v>32</v>
      </c>
    </row>
    <row r="132" s="1" customFormat="1" customHeight="1" spans="1:15">
      <c r="A132" s="119">
        <v>127</v>
      </c>
      <c r="B132" s="119" t="s">
        <v>23</v>
      </c>
      <c r="C132" s="119" t="s">
        <v>24</v>
      </c>
      <c r="D132" s="119" t="s">
        <v>25</v>
      </c>
      <c r="E132" s="119" t="s">
        <v>1469</v>
      </c>
      <c r="F132" s="192" t="s">
        <v>1470</v>
      </c>
      <c r="G132" s="91" t="s">
        <v>1721</v>
      </c>
      <c r="H132" s="192" t="s">
        <v>194</v>
      </c>
      <c r="I132" s="271">
        <v>3</v>
      </c>
      <c r="J132" s="201" t="s">
        <v>1722</v>
      </c>
      <c r="K132" s="119" t="s">
        <v>31</v>
      </c>
      <c r="L132" s="183">
        <v>3</v>
      </c>
      <c r="M132" s="27">
        <f t="shared" si="7"/>
        <v>390</v>
      </c>
      <c r="N132" s="23"/>
      <c r="O132" s="184" t="s">
        <v>32</v>
      </c>
    </row>
    <row r="133" s="1" customFormat="1" customHeight="1" spans="1:15">
      <c r="A133" s="119">
        <v>128</v>
      </c>
      <c r="B133" s="119" t="s">
        <v>23</v>
      </c>
      <c r="C133" s="119" t="s">
        <v>24</v>
      </c>
      <c r="D133" s="119" t="s">
        <v>25</v>
      </c>
      <c r="E133" s="119" t="s">
        <v>1469</v>
      </c>
      <c r="F133" s="192" t="s">
        <v>1470</v>
      </c>
      <c r="G133" s="91" t="s">
        <v>1723</v>
      </c>
      <c r="H133" s="192" t="s">
        <v>194</v>
      </c>
      <c r="I133" s="271">
        <v>2</v>
      </c>
      <c r="J133" s="201" t="s">
        <v>1724</v>
      </c>
      <c r="K133" s="119" t="s">
        <v>31</v>
      </c>
      <c r="L133" s="183">
        <v>2</v>
      </c>
      <c r="M133" s="27">
        <f t="shared" si="7"/>
        <v>260</v>
      </c>
      <c r="N133" s="23"/>
      <c r="O133" s="184" t="s">
        <v>32</v>
      </c>
    </row>
    <row r="134" s="1" customFormat="1" customHeight="1" spans="1:15">
      <c r="A134" s="119">
        <v>129</v>
      </c>
      <c r="B134" s="119" t="s">
        <v>23</v>
      </c>
      <c r="C134" s="119" t="s">
        <v>24</v>
      </c>
      <c r="D134" s="119" t="s">
        <v>25</v>
      </c>
      <c r="E134" s="119" t="s">
        <v>1469</v>
      </c>
      <c r="F134" s="192" t="s">
        <v>1470</v>
      </c>
      <c r="G134" s="91" t="s">
        <v>1725</v>
      </c>
      <c r="H134" s="192" t="s">
        <v>194</v>
      </c>
      <c r="I134" s="271">
        <v>2</v>
      </c>
      <c r="J134" s="201" t="s">
        <v>1726</v>
      </c>
      <c r="K134" s="119" t="s">
        <v>31</v>
      </c>
      <c r="L134" s="183">
        <v>2</v>
      </c>
      <c r="M134" s="27">
        <f t="shared" si="7"/>
        <v>260</v>
      </c>
      <c r="N134" s="23"/>
      <c r="O134" s="184" t="s">
        <v>32</v>
      </c>
    </row>
    <row r="135" s="1" customFormat="1" customHeight="1" spans="1:15">
      <c r="A135" s="119">
        <v>130</v>
      </c>
      <c r="B135" s="119" t="s">
        <v>23</v>
      </c>
      <c r="C135" s="119" t="s">
        <v>24</v>
      </c>
      <c r="D135" s="119" t="s">
        <v>25</v>
      </c>
      <c r="E135" s="119" t="s">
        <v>1469</v>
      </c>
      <c r="F135" s="192" t="s">
        <v>1470</v>
      </c>
      <c r="G135" s="91" t="s">
        <v>1727</v>
      </c>
      <c r="H135" s="192" t="s">
        <v>194</v>
      </c>
      <c r="I135" s="271">
        <v>3</v>
      </c>
      <c r="J135" s="201" t="s">
        <v>1728</v>
      </c>
      <c r="K135" s="119" t="s">
        <v>31</v>
      </c>
      <c r="L135" s="183">
        <v>3</v>
      </c>
      <c r="M135" s="27">
        <f t="shared" si="7"/>
        <v>390</v>
      </c>
      <c r="N135" s="23"/>
      <c r="O135" s="184" t="s">
        <v>32</v>
      </c>
    </row>
    <row r="136" s="1" customFormat="1" customHeight="1" spans="1:15">
      <c r="A136" s="119">
        <v>131</v>
      </c>
      <c r="B136" s="119" t="s">
        <v>23</v>
      </c>
      <c r="C136" s="119" t="s">
        <v>24</v>
      </c>
      <c r="D136" s="119" t="s">
        <v>25</v>
      </c>
      <c r="E136" s="119" t="s">
        <v>1469</v>
      </c>
      <c r="F136" s="192" t="s">
        <v>1470</v>
      </c>
      <c r="G136" s="91" t="s">
        <v>1729</v>
      </c>
      <c r="H136" s="192" t="s">
        <v>194</v>
      </c>
      <c r="I136" s="271">
        <v>2</v>
      </c>
      <c r="J136" s="201" t="s">
        <v>1730</v>
      </c>
      <c r="K136" s="119" t="s">
        <v>31</v>
      </c>
      <c r="L136" s="183">
        <v>2</v>
      </c>
      <c r="M136" s="27">
        <f t="shared" si="7"/>
        <v>260</v>
      </c>
      <c r="N136" s="23"/>
      <c r="O136" s="184" t="s">
        <v>32</v>
      </c>
    </row>
    <row r="137" s="1" customFormat="1" customHeight="1" spans="1:15">
      <c r="A137" s="119">
        <v>132</v>
      </c>
      <c r="B137" s="119" t="s">
        <v>23</v>
      </c>
      <c r="C137" s="119" t="s">
        <v>24</v>
      </c>
      <c r="D137" s="119" t="s">
        <v>25</v>
      </c>
      <c r="E137" s="119" t="s">
        <v>1469</v>
      </c>
      <c r="F137" s="192" t="s">
        <v>1470</v>
      </c>
      <c r="G137" s="91" t="s">
        <v>1731</v>
      </c>
      <c r="H137" s="192" t="s">
        <v>194</v>
      </c>
      <c r="I137" s="271">
        <v>3</v>
      </c>
      <c r="J137" s="201" t="s">
        <v>1732</v>
      </c>
      <c r="K137" s="119" t="s">
        <v>31</v>
      </c>
      <c r="L137" s="183">
        <v>3</v>
      </c>
      <c r="M137" s="27">
        <f t="shared" si="7"/>
        <v>390</v>
      </c>
      <c r="N137" s="23"/>
      <c r="O137" s="184" t="s">
        <v>32</v>
      </c>
    </row>
    <row r="138" s="1" customFormat="1" customHeight="1" spans="1:15">
      <c r="A138" s="119">
        <v>133</v>
      </c>
      <c r="B138" s="119" t="s">
        <v>23</v>
      </c>
      <c r="C138" s="119" t="s">
        <v>24</v>
      </c>
      <c r="D138" s="119" t="s">
        <v>25</v>
      </c>
      <c r="E138" s="119" t="s">
        <v>1469</v>
      </c>
      <c r="F138" s="192" t="s">
        <v>1470</v>
      </c>
      <c r="G138" s="91" t="s">
        <v>1733</v>
      </c>
      <c r="H138" s="192" t="s">
        <v>194</v>
      </c>
      <c r="I138" s="271">
        <v>2</v>
      </c>
      <c r="J138" s="201" t="s">
        <v>1734</v>
      </c>
      <c r="K138" s="119" t="s">
        <v>31</v>
      </c>
      <c r="L138" s="183">
        <v>2</v>
      </c>
      <c r="M138" s="27">
        <f t="shared" si="7"/>
        <v>260</v>
      </c>
      <c r="N138" s="23"/>
      <c r="O138" s="184" t="s">
        <v>32</v>
      </c>
    </row>
    <row r="139" s="1" customFormat="1" customHeight="1" spans="1:15">
      <c r="A139" s="119">
        <v>134</v>
      </c>
      <c r="B139" s="119" t="s">
        <v>23</v>
      </c>
      <c r="C139" s="119" t="s">
        <v>24</v>
      </c>
      <c r="D139" s="119" t="s">
        <v>25</v>
      </c>
      <c r="E139" s="119" t="s">
        <v>1469</v>
      </c>
      <c r="F139" s="192" t="s">
        <v>1470</v>
      </c>
      <c r="G139" s="91" t="s">
        <v>1735</v>
      </c>
      <c r="H139" s="192" t="s">
        <v>194</v>
      </c>
      <c r="I139" s="271">
        <v>3</v>
      </c>
      <c r="J139" s="201" t="s">
        <v>1736</v>
      </c>
      <c r="K139" s="119" t="s">
        <v>31</v>
      </c>
      <c r="L139" s="183">
        <v>3</v>
      </c>
      <c r="M139" s="27">
        <f t="shared" si="7"/>
        <v>390</v>
      </c>
      <c r="N139" s="23"/>
      <c r="O139" s="184" t="s">
        <v>32</v>
      </c>
    </row>
    <row r="140" s="1" customFormat="1" customHeight="1" spans="1:15">
      <c r="A140" s="119">
        <v>135</v>
      </c>
      <c r="B140" s="119" t="s">
        <v>23</v>
      </c>
      <c r="C140" s="119" t="s">
        <v>24</v>
      </c>
      <c r="D140" s="119" t="s">
        <v>25</v>
      </c>
      <c r="E140" s="119" t="s">
        <v>1469</v>
      </c>
      <c r="F140" s="192" t="s">
        <v>1470</v>
      </c>
      <c r="G140" s="91" t="s">
        <v>1737</v>
      </c>
      <c r="H140" s="192" t="s">
        <v>194</v>
      </c>
      <c r="I140" s="271">
        <v>3</v>
      </c>
      <c r="J140" s="201" t="s">
        <v>1738</v>
      </c>
      <c r="K140" s="119" t="s">
        <v>31</v>
      </c>
      <c r="L140" s="183">
        <v>3</v>
      </c>
      <c r="M140" s="27">
        <f t="shared" si="7"/>
        <v>390</v>
      </c>
      <c r="N140" s="23"/>
      <c r="O140" s="184" t="s">
        <v>32</v>
      </c>
    </row>
    <row r="141" s="1" customFormat="1" customHeight="1" spans="1:15">
      <c r="A141" s="119">
        <v>136</v>
      </c>
      <c r="B141" s="119" t="s">
        <v>23</v>
      </c>
      <c r="C141" s="119" t="s">
        <v>24</v>
      </c>
      <c r="D141" s="119" t="s">
        <v>25</v>
      </c>
      <c r="E141" s="119" t="s">
        <v>1469</v>
      </c>
      <c r="F141" s="192" t="s">
        <v>1470</v>
      </c>
      <c r="G141" s="91" t="s">
        <v>1739</v>
      </c>
      <c r="H141" s="192" t="s">
        <v>1558</v>
      </c>
      <c r="I141" s="271">
        <v>2</v>
      </c>
      <c r="J141" s="201" t="s">
        <v>1740</v>
      </c>
      <c r="K141" s="119" t="s">
        <v>31</v>
      </c>
      <c r="L141" s="183">
        <v>2</v>
      </c>
      <c r="M141" s="27">
        <f>L141*312</f>
        <v>624</v>
      </c>
      <c r="N141" s="23"/>
      <c r="O141" s="184" t="s">
        <v>32</v>
      </c>
    </row>
    <row r="142" s="1" customFormat="1" customHeight="1" spans="1:15">
      <c r="A142" s="119">
        <v>137</v>
      </c>
      <c r="B142" s="119" t="s">
        <v>23</v>
      </c>
      <c r="C142" s="119" t="s">
        <v>24</v>
      </c>
      <c r="D142" s="119" t="s">
        <v>25</v>
      </c>
      <c r="E142" s="119" t="s">
        <v>1469</v>
      </c>
      <c r="F142" s="192" t="s">
        <v>1470</v>
      </c>
      <c r="G142" s="91" t="s">
        <v>1741</v>
      </c>
      <c r="H142" s="192" t="s">
        <v>194</v>
      </c>
      <c r="I142" s="271">
        <v>3</v>
      </c>
      <c r="J142" s="201" t="s">
        <v>1742</v>
      </c>
      <c r="K142" s="119" t="s">
        <v>31</v>
      </c>
      <c r="L142" s="183">
        <v>3</v>
      </c>
      <c r="M142" s="27">
        <f t="shared" ref="M142:M155" si="8">L142*130</f>
        <v>390</v>
      </c>
      <c r="N142" s="23"/>
      <c r="O142" s="184" t="s">
        <v>32</v>
      </c>
    </row>
    <row r="143" s="1" customFormat="1" customHeight="1" spans="1:15">
      <c r="A143" s="119">
        <v>138</v>
      </c>
      <c r="B143" s="119" t="s">
        <v>23</v>
      </c>
      <c r="C143" s="119" t="s">
        <v>24</v>
      </c>
      <c r="D143" s="119" t="s">
        <v>25</v>
      </c>
      <c r="E143" s="119" t="s">
        <v>1469</v>
      </c>
      <c r="F143" s="192" t="s">
        <v>1470</v>
      </c>
      <c r="G143" s="91" t="s">
        <v>1743</v>
      </c>
      <c r="H143" s="192" t="s">
        <v>194</v>
      </c>
      <c r="I143" s="271">
        <v>3</v>
      </c>
      <c r="J143" s="201" t="s">
        <v>1744</v>
      </c>
      <c r="K143" s="119" t="s">
        <v>31</v>
      </c>
      <c r="L143" s="183">
        <v>3</v>
      </c>
      <c r="M143" s="27">
        <f t="shared" si="8"/>
        <v>390</v>
      </c>
      <c r="N143" s="23"/>
      <c r="O143" s="184" t="s">
        <v>32</v>
      </c>
    </row>
    <row r="144" s="1" customFormat="1" customHeight="1" spans="1:15">
      <c r="A144" s="119">
        <v>139</v>
      </c>
      <c r="B144" s="119" t="s">
        <v>23</v>
      </c>
      <c r="C144" s="119" t="s">
        <v>24</v>
      </c>
      <c r="D144" s="119" t="s">
        <v>25</v>
      </c>
      <c r="E144" s="119" t="s">
        <v>1469</v>
      </c>
      <c r="F144" s="192" t="s">
        <v>1470</v>
      </c>
      <c r="G144" s="91" t="s">
        <v>1745</v>
      </c>
      <c r="H144" s="192" t="s">
        <v>194</v>
      </c>
      <c r="I144" s="271">
        <v>3</v>
      </c>
      <c r="J144" s="201" t="s">
        <v>1746</v>
      </c>
      <c r="K144" s="119" t="s">
        <v>31</v>
      </c>
      <c r="L144" s="183">
        <v>3</v>
      </c>
      <c r="M144" s="27">
        <f t="shared" si="8"/>
        <v>390</v>
      </c>
      <c r="N144" s="23"/>
      <c r="O144" s="184" t="s">
        <v>32</v>
      </c>
    </row>
    <row r="145" s="1" customFormat="1" customHeight="1" spans="1:15">
      <c r="A145" s="119">
        <v>140</v>
      </c>
      <c r="B145" s="119" t="s">
        <v>23</v>
      </c>
      <c r="C145" s="119" t="s">
        <v>24</v>
      </c>
      <c r="D145" s="119" t="s">
        <v>25</v>
      </c>
      <c r="E145" s="119" t="s">
        <v>1469</v>
      </c>
      <c r="F145" s="192" t="s">
        <v>1470</v>
      </c>
      <c r="G145" s="91" t="s">
        <v>1747</v>
      </c>
      <c r="H145" s="192" t="s">
        <v>194</v>
      </c>
      <c r="I145" s="271">
        <v>3</v>
      </c>
      <c r="J145" s="201" t="s">
        <v>1748</v>
      </c>
      <c r="K145" s="119" t="s">
        <v>31</v>
      </c>
      <c r="L145" s="183">
        <v>3</v>
      </c>
      <c r="M145" s="27">
        <f t="shared" si="8"/>
        <v>390</v>
      </c>
      <c r="N145" s="23"/>
      <c r="O145" s="184" t="s">
        <v>32</v>
      </c>
    </row>
    <row r="146" s="1" customFormat="1" customHeight="1" spans="1:15">
      <c r="A146" s="119">
        <v>141</v>
      </c>
      <c r="B146" s="119" t="s">
        <v>23</v>
      </c>
      <c r="C146" s="119" t="s">
        <v>24</v>
      </c>
      <c r="D146" s="119" t="s">
        <v>25</v>
      </c>
      <c r="E146" s="119" t="s">
        <v>1469</v>
      </c>
      <c r="F146" s="192" t="s">
        <v>1470</v>
      </c>
      <c r="G146" s="91" t="s">
        <v>1749</v>
      </c>
      <c r="H146" s="192" t="s">
        <v>194</v>
      </c>
      <c r="I146" s="271">
        <v>2</v>
      </c>
      <c r="J146" s="201" t="s">
        <v>1750</v>
      </c>
      <c r="K146" s="119" t="s">
        <v>31</v>
      </c>
      <c r="L146" s="183">
        <v>2</v>
      </c>
      <c r="M146" s="27">
        <f t="shared" si="8"/>
        <v>260</v>
      </c>
      <c r="N146" s="23"/>
      <c r="O146" s="184" t="s">
        <v>32</v>
      </c>
    </row>
    <row r="147" s="1" customFormat="1" customHeight="1" spans="1:15">
      <c r="A147" s="119">
        <v>142</v>
      </c>
      <c r="B147" s="119" t="s">
        <v>23</v>
      </c>
      <c r="C147" s="119" t="s">
        <v>24</v>
      </c>
      <c r="D147" s="119" t="s">
        <v>25</v>
      </c>
      <c r="E147" s="119" t="s">
        <v>1469</v>
      </c>
      <c r="F147" s="192" t="s">
        <v>1470</v>
      </c>
      <c r="G147" s="91" t="s">
        <v>1751</v>
      </c>
      <c r="H147" s="192" t="s">
        <v>194</v>
      </c>
      <c r="I147" s="271">
        <v>2</v>
      </c>
      <c r="J147" s="201" t="s">
        <v>1752</v>
      </c>
      <c r="K147" s="119" t="s">
        <v>31</v>
      </c>
      <c r="L147" s="183">
        <v>2</v>
      </c>
      <c r="M147" s="27">
        <f t="shared" si="8"/>
        <v>260</v>
      </c>
      <c r="N147" s="23"/>
      <c r="O147" s="184" t="s">
        <v>32</v>
      </c>
    </row>
    <row r="148" s="1" customFormat="1" customHeight="1" spans="1:15">
      <c r="A148" s="119">
        <v>143</v>
      </c>
      <c r="B148" s="119" t="s">
        <v>23</v>
      </c>
      <c r="C148" s="119" t="s">
        <v>24</v>
      </c>
      <c r="D148" s="119" t="s">
        <v>25</v>
      </c>
      <c r="E148" s="119" t="s">
        <v>1469</v>
      </c>
      <c r="F148" s="192" t="s">
        <v>1470</v>
      </c>
      <c r="G148" s="91" t="s">
        <v>1753</v>
      </c>
      <c r="H148" s="192" t="s">
        <v>194</v>
      </c>
      <c r="I148" s="271">
        <v>3</v>
      </c>
      <c r="J148" s="201" t="s">
        <v>1754</v>
      </c>
      <c r="K148" s="119" t="s">
        <v>31</v>
      </c>
      <c r="L148" s="183">
        <v>3</v>
      </c>
      <c r="M148" s="27">
        <f t="shared" si="8"/>
        <v>390</v>
      </c>
      <c r="N148" s="23"/>
      <c r="O148" s="184" t="s">
        <v>32</v>
      </c>
    </row>
    <row r="149" s="1" customFormat="1" customHeight="1" spans="1:15">
      <c r="A149" s="119">
        <v>144</v>
      </c>
      <c r="B149" s="119" t="s">
        <v>23</v>
      </c>
      <c r="C149" s="119" t="s">
        <v>24</v>
      </c>
      <c r="D149" s="119" t="s">
        <v>25</v>
      </c>
      <c r="E149" s="119" t="s">
        <v>1469</v>
      </c>
      <c r="F149" s="192" t="s">
        <v>1470</v>
      </c>
      <c r="G149" s="91" t="s">
        <v>1755</v>
      </c>
      <c r="H149" s="192" t="s">
        <v>194</v>
      </c>
      <c r="I149" s="271">
        <v>3</v>
      </c>
      <c r="J149" s="201" t="s">
        <v>1756</v>
      </c>
      <c r="K149" s="119" t="s">
        <v>31</v>
      </c>
      <c r="L149" s="183">
        <v>3</v>
      </c>
      <c r="M149" s="27">
        <f t="shared" si="8"/>
        <v>390</v>
      </c>
      <c r="N149" s="23"/>
      <c r="O149" s="184" t="s">
        <v>32</v>
      </c>
    </row>
    <row r="150" s="1" customFormat="1" customHeight="1" spans="1:15">
      <c r="A150" s="119">
        <v>145</v>
      </c>
      <c r="B150" s="119" t="s">
        <v>23</v>
      </c>
      <c r="C150" s="119" t="s">
        <v>24</v>
      </c>
      <c r="D150" s="119" t="s">
        <v>25</v>
      </c>
      <c r="E150" s="119" t="s">
        <v>1469</v>
      </c>
      <c r="F150" s="192" t="s">
        <v>1470</v>
      </c>
      <c r="G150" s="91" t="s">
        <v>1757</v>
      </c>
      <c r="H150" s="192" t="s">
        <v>194</v>
      </c>
      <c r="I150" s="271">
        <v>3</v>
      </c>
      <c r="J150" s="201" t="s">
        <v>1758</v>
      </c>
      <c r="K150" s="119" t="s">
        <v>31</v>
      </c>
      <c r="L150" s="183">
        <v>3</v>
      </c>
      <c r="M150" s="27">
        <f t="shared" si="8"/>
        <v>390</v>
      </c>
      <c r="N150" s="23"/>
      <c r="O150" s="184" t="s">
        <v>32</v>
      </c>
    </row>
    <row r="151" s="1" customFormat="1" customHeight="1" spans="1:15">
      <c r="A151" s="119">
        <v>146</v>
      </c>
      <c r="B151" s="119" t="s">
        <v>23</v>
      </c>
      <c r="C151" s="119" t="s">
        <v>24</v>
      </c>
      <c r="D151" s="119" t="s">
        <v>25</v>
      </c>
      <c r="E151" s="119" t="s">
        <v>1469</v>
      </c>
      <c r="F151" s="192" t="s">
        <v>1470</v>
      </c>
      <c r="G151" s="91" t="s">
        <v>1759</v>
      </c>
      <c r="H151" s="192" t="s">
        <v>194</v>
      </c>
      <c r="I151" s="271">
        <v>3</v>
      </c>
      <c r="J151" s="201" t="s">
        <v>1760</v>
      </c>
      <c r="K151" s="119" t="s">
        <v>31</v>
      </c>
      <c r="L151" s="183">
        <v>3</v>
      </c>
      <c r="M151" s="27">
        <f t="shared" si="8"/>
        <v>390</v>
      </c>
      <c r="N151" s="23"/>
      <c r="O151" s="184" t="s">
        <v>32</v>
      </c>
    </row>
    <row r="152" s="1" customFormat="1" customHeight="1" spans="1:15">
      <c r="A152" s="119">
        <v>147</v>
      </c>
      <c r="B152" s="119" t="s">
        <v>23</v>
      </c>
      <c r="C152" s="119" t="s">
        <v>24</v>
      </c>
      <c r="D152" s="119" t="s">
        <v>25</v>
      </c>
      <c r="E152" s="119" t="s">
        <v>1469</v>
      </c>
      <c r="F152" s="192" t="s">
        <v>1470</v>
      </c>
      <c r="G152" s="91" t="s">
        <v>1010</v>
      </c>
      <c r="H152" s="192" t="s">
        <v>194</v>
      </c>
      <c r="I152" s="271">
        <v>3</v>
      </c>
      <c r="J152" s="201" t="s">
        <v>1761</v>
      </c>
      <c r="K152" s="119" t="s">
        <v>31</v>
      </c>
      <c r="L152" s="183">
        <v>3</v>
      </c>
      <c r="M152" s="27">
        <f t="shared" si="8"/>
        <v>390</v>
      </c>
      <c r="N152" s="23"/>
      <c r="O152" s="184" t="s">
        <v>32</v>
      </c>
    </row>
    <row r="153" s="1" customFormat="1" customHeight="1" spans="1:16">
      <c r="A153" s="119">
        <v>148</v>
      </c>
      <c r="B153" s="119" t="s">
        <v>23</v>
      </c>
      <c r="C153" s="119" t="s">
        <v>24</v>
      </c>
      <c r="D153" s="119" t="s">
        <v>25</v>
      </c>
      <c r="E153" s="119" t="s">
        <v>1469</v>
      </c>
      <c r="F153" s="192" t="s">
        <v>1470</v>
      </c>
      <c r="G153" s="183" t="s">
        <v>1762</v>
      </c>
      <c r="H153" s="192" t="s">
        <v>194</v>
      </c>
      <c r="I153" s="271">
        <v>3</v>
      </c>
      <c r="J153" s="201" t="s">
        <v>1763</v>
      </c>
      <c r="K153" s="119" t="s">
        <v>31</v>
      </c>
      <c r="L153" s="183">
        <v>3</v>
      </c>
      <c r="M153" s="27">
        <f t="shared" si="8"/>
        <v>390</v>
      </c>
      <c r="N153" s="23"/>
      <c r="O153" s="184" t="s">
        <v>32</v>
      </c>
      <c r="P153" s="92"/>
    </row>
    <row r="154" s="1" customFormat="1" customHeight="1" spans="1:15">
      <c r="A154" s="119">
        <v>149</v>
      </c>
      <c r="B154" s="119" t="s">
        <v>23</v>
      </c>
      <c r="C154" s="119" t="s">
        <v>24</v>
      </c>
      <c r="D154" s="119" t="s">
        <v>25</v>
      </c>
      <c r="E154" s="119" t="s">
        <v>1469</v>
      </c>
      <c r="F154" s="192" t="s">
        <v>1470</v>
      </c>
      <c r="G154" s="91" t="s">
        <v>550</v>
      </c>
      <c r="H154" s="192" t="s">
        <v>194</v>
      </c>
      <c r="I154" s="271">
        <v>3</v>
      </c>
      <c r="J154" s="201" t="s">
        <v>1764</v>
      </c>
      <c r="K154" s="119" t="s">
        <v>31</v>
      </c>
      <c r="L154" s="183">
        <v>2</v>
      </c>
      <c r="M154" s="27">
        <f t="shared" si="8"/>
        <v>260</v>
      </c>
      <c r="N154" s="23"/>
      <c r="O154" s="184" t="s">
        <v>32</v>
      </c>
    </row>
    <row r="155" s="1" customFormat="1" customHeight="1" spans="1:15">
      <c r="A155" s="119">
        <v>150</v>
      </c>
      <c r="B155" s="119" t="s">
        <v>23</v>
      </c>
      <c r="C155" s="119" t="s">
        <v>24</v>
      </c>
      <c r="D155" s="119" t="s">
        <v>25</v>
      </c>
      <c r="E155" s="119" t="s">
        <v>1469</v>
      </c>
      <c r="F155" s="192" t="s">
        <v>1470</v>
      </c>
      <c r="G155" s="91" t="s">
        <v>1765</v>
      </c>
      <c r="H155" s="192" t="s">
        <v>194</v>
      </c>
      <c r="I155" s="271">
        <v>2</v>
      </c>
      <c r="J155" s="201" t="s">
        <v>1766</v>
      </c>
      <c r="K155" s="119" t="s">
        <v>31</v>
      </c>
      <c r="L155" s="183">
        <v>2</v>
      </c>
      <c r="M155" s="27">
        <f t="shared" si="8"/>
        <v>260</v>
      </c>
      <c r="N155" s="23"/>
      <c r="O155" s="184" t="s">
        <v>32</v>
      </c>
    </row>
    <row r="156" s="1" customFormat="1" customHeight="1" spans="1:15">
      <c r="A156" s="119">
        <v>151</v>
      </c>
      <c r="B156" s="119" t="s">
        <v>23</v>
      </c>
      <c r="C156" s="119" t="s">
        <v>24</v>
      </c>
      <c r="D156" s="119" t="s">
        <v>25</v>
      </c>
      <c r="E156" s="119" t="s">
        <v>1469</v>
      </c>
      <c r="F156" s="192" t="s">
        <v>1470</v>
      </c>
      <c r="G156" s="91" t="s">
        <v>1767</v>
      </c>
      <c r="H156" s="192" t="s">
        <v>51</v>
      </c>
      <c r="I156" s="271" t="s">
        <v>1683</v>
      </c>
      <c r="J156" s="201" t="s">
        <v>1768</v>
      </c>
      <c r="K156" s="119" t="s">
        <v>31</v>
      </c>
      <c r="L156" s="183">
        <v>3</v>
      </c>
      <c r="M156" s="27">
        <f>L156*312</f>
        <v>936</v>
      </c>
      <c r="N156" s="23"/>
      <c r="O156" s="184" t="s">
        <v>32</v>
      </c>
    </row>
    <row r="157" s="1" customFormat="1" customHeight="1" spans="1:15">
      <c r="A157" s="119">
        <v>152</v>
      </c>
      <c r="B157" s="119" t="s">
        <v>23</v>
      </c>
      <c r="C157" s="119" t="s">
        <v>24</v>
      </c>
      <c r="D157" s="119" t="s">
        <v>25</v>
      </c>
      <c r="E157" s="119" t="s">
        <v>1469</v>
      </c>
      <c r="F157" s="192" t="s">
        <v>1470</v>
      </c>
      <c r="G157" s="91" t="s">
        <v>1769</v>
      </c>
      <c r="H157" s="192" t="s">
        <v>194</v>
      </c>
      <c r="I157" s="271">
        <v>3</v>
      </c>
      <c r="J157" s="201" t="s">
        <v>1770</v>
      </c>
      <c r="K157" s="119" t="s">
        <v>31</v>
      </c>
      <c r="L157" s="183">
        <v>3</v>
      </c>
      <c r="M157" s="27">
        <f t="shared" ref="M157:M166" si="9">L157*130</f>
        <v>390</v>
      </c>
      <c r="N157" s="23"/>
      <c r="O157" s="184" t="s">
        <v>32</v>
      </c>
    </row>
    <row r="158" s="1" customFormat="1" customHeight="1" spans="1:15">
      <c r="A158" s="119">
        <v>153</v>
      </c>
      <c r="B158" s="119" t="s">
        <v>23</v>
      </c>
      <c r="C158" s="119" t="s">
        <v>24</v>
      </c>
      <c r="D158" s="119" t="s">
        <v>25</v>
      </c>
      <c r="E158" s="119" t="s">
        <v>1469</v>
      </c>
      <c r="F158" s="192" t="s">
        <v>1470</v>
      </c>
      <c r="G158" s="91" t="s">
        <v>1771</v>
      </c>
      <c r="H158" s="192" t="s">
        <v>194</v>
      </c>
      <c r="I158" s="271">
        <v>3</v>
      </c>
      <c r="J158" s="201" t="s">
        <v>1772</v>
      </c>
      <c r="K158" s="119" t="s">
        <v>31</v>
      </c>
      <c r="L158" s="183">
        <v>3</v>
      </c>
      <c r="M158" s="27">
        <f t="shared" si="9"/>
        <v>390</v>
      </c>
      <c r="N158" s="23"/>
      <c r="O158" s="184" t="s">
        <v>32</v>
      </c>
    </row>
    <row r="159" s="1" customFormat="1" customHeight="1" spans="1:15">
      <c r="A159" s="119">
        <v>154</v>
      </c>
      <c r="B159" s="119" t="s">
        <v>23</v>
      </c>
      <c r="C159" s="119" t="s">
        <v>24</v>
      </c>
      <c r="D159" s="119" t="s">
        <v>25</v>
      </c>
      <c r="E159" s="119" t="s">
        <v>1469</v>
      </c>
      <c r="F159" s="192" t="s">
        <v>1470</v>
      </c>
      <c r="G159" s="91" t="s">
        <v>1773</v>
      </c>
      <c r="H159" s="192" t="s">
        <v>194</v>
      </c>
      <c r="I159" s="271">
        <v>3</v>
      </c>
      <c r="J159" s="201" t="s">
        <v>1774</v>
      </c>
      <c r="K159" s="119" t="s">
        <v>31</v>
      </c>
      <c r="L159" s="183">
        <v>3</v>
      </c>
      <c r="M159" s="27">
        <f t="shared" si="9"/>
        <v>390</v>
      </c>
      <c r="N159" s="23"/>
      <c r="O159" s="184" t="s">
        <v>32</v>
      </c>
    </row>
    <row r="160" s="1" customFormat="1" customHeight="1" spans="1:15">
      <c r="A160" s="119">
        <v>155</v>
      </c>
      <c r="B160" s="119" t="s">
        <v>23</v>
      </c>
      <c r="C160" s="119" t="s">
        <v>24</v>
      </c>
      <c r="D160" s="119" t="s">
        <v>25</v>
      </c>
      <c r="E160" s="119" t="s">
        <v>1469</v>
      </c>
      <c r="F160" s="192" t="s">
        <v>1470</v>
      </c>
      <c r="G160" s="91" t="s">
        <v>1775</v>
      </c>
      <c r="H160" s="192" t="s">
        <v>194</v>
      </c>
      <c r="I160" s="271">
        <v>3</v>
      </c>
      <c r="J160" s="201" t="s">
        <v>1776</v>
      </c>
      <c r="K160" s="119" t="s">
        <v>31</v>
      </c>
      <c r="L160" s="183">
        <v>3</v>
      </c>
      <c r="M160" s="27">
        <f t="shared" si="9"/>
        <v>390</v>
      </c>
      <c r="N160" s="23"/>
      <c r="O160" s="184" t="s">
        <v>32</v>
      </c>
    </row>
    <row r="161" s="1" customFormat="1" customHeight="1" spans="1:15">
      <c r="A161" s="119">
        <v>156</v>
      </c>
      <c r="B161" s="119" t="s">
        <v>23</v>
      </c>
      <c r="C161" s="119" t="s">
        <v>24</v>
      </c>
      <c r="D161" s="119" t="s">
        <v>25</v>
      </c>
      <c r="E161" s="119" t="s">
        <v>1469</v>
      </c>
      <c r="F161" s="192" t="s">
        <v>1470</v>
      </c>
      <c r="G161" s="91" t="s">
        <v>1372</v>
      </c>
      <c r="H161" s="192" t="s">
        <v>194</v>
      </c>
      <c r="I161" s="271">
        <v>3</v>
      </c>
      <c r="J161" s="201" t="s">
        <v>1777</v>
      </c>
      <c r="K161" s="119" t="s">
        <v>31</v>
      </c>
      <c r="L161" s="183">
        <v>3</v>
      </c>
      <c r="M161" s="27">
        <f t="shared" si="9"/>
        <v>390</v>
      </c>
      <c r="N161" s="23"/>
      <c r="O161" s="184" t="s">
        <v>32</v>
      </c>
    </row>
    <row r="162" s="1" customFormat="1" customHeight="1" spans="1:15">
      <c r="A162" s="119">
        <v>157</v>
      </c>
      <c r="B162" s="119" t="s">
        <v>23</v>
      </c>
      <c r="C162" s="119" t="s">
        <v>24</v>
      </c>
      <c r="D162" s="119" t="s">
        <v>25</v>
      </c>
      <c r="E162" s="119" t="s">
        <v>1469</v>
      </c>
      <c r="F162" s="192" t="s">
        <v>1470</v>
      </c>
      <c r="G162" s="91" t="s">
        <v>1778</v>
      </c>
      <c r="H162" s="192" t="s">
        <v>194</v>
      </c>
      <c r="I162" s="271">
        <v>3</v>
      </c>
      <c r="J162" s="201" t="s">
        <v>1779</v>
      </c>
      <c r="K162" s="119" t="s">
        <v>31</v>
      </c>
      <c r="L162" s="183">
        <v>3</v>
      </c>
      <c r="M162" s="27">
        <f t="shared" si="9"/>
        <v>390</v>
      </c>
      <c r="N162" s="23"/>
      <c r="O162" s="184" t="s">
        <v>32</v>
      </c>
    </row>
    <row r="163" s="1" customFormat="1" customHeight="1" spans="1:15">
      <c r="A163" s="119">
        <v>158</v>
      </c>
      <c r="B163" s="119" t="s">
        <v>23</v>
      </c>
      <c r="C163" s="119" t="s">
        <v>24</v>
      </c>
      <c r="D163" s="119" t="s">
        <v>25</v>
      </c>
      <c r="E163" s="119" t="s">
        <v>1469</v>
      </c>
      <c r="F163" s="192" t="s">
        <v>1470</v>
      </c>
      <c r="G163" s="91" t="s">
        <v>1780</v>
      </c>
      <c r="H163" s="192" t="s">
        <v>194</v>
      </c>
      <c r="I163" s="271">
        <v>3</v>
      </c>
      <c r="J163" s="201" t="s">
        <v>1781</v>
      </c>
      <c r="K163" s="119" t="s">
        <v>31</v>
      </c>
      <c r="L163" s="183">
        <v>3</v>
      </c>
      <c r="M163" s="27">
        <f t="shared" si="9"/>
        <v>390</v>
      </c>
      <c r="N163" s="23"/>
      <c r="O163" s="184" t="s">
        <v>32</v>
      </c>
    </row>
    <row r="164" s="1" customFormat="1" customHeight="1" spans="1:15">
      <c r="A164" s="119">
        <v>159</v>
      </c>
      <c r="B164" s="119" t="s">
        <v>23</v>
      </c>
      <c r="C164" s="119" t="s">
        <v>24</v>
      </c>
      <c r="D164" s="119" t="s">
        <v>25</v>
      </c>
      <c r="E164" s="119" t="s">
        <v>1469</v>
      </c>
      <c r="F164" s="192" t="s">
        <v>1470</v>
      </c>
      <c r="G164" s="91" t="s">
        <v>1782</v>
      </c>
      <c r="H164" s="192" t="s">
        <v>194</v>
      </c>
      <c r="I164" s="271">
        <v>3</v>
      </c>
      <c r="J164" s="201" t="s">
        <v>1783</v>
      </c>
      <c r="K164" s="119" t="s">
        <v>31</v>
      </c>
      <c r="L164" s="183">
        <v>3</v>
      </c>
      <c r="M164" s="27">
        <f t="shared" si="9"/>
        <v>390</v>
      </c>
      <c r="N164" s="23"/>
      <c r="O164" s="184" t="s">
        <v>32</v>
      </c>
    </row>
    <row r="165" s="1" customFormat="1" customHeight="1" spans="1:15">
      <c r="A165" s="119">
        <v>160</v>
      </c>
      <c r="B165" s="119" t="s">
        <v>23</v>
      </c>
      <c r="C165" s="119" t="s">
        <v>24</v>
      </c>
      <c r="D165" s="119" t="s">
        <v>25</v>
      </c>
      <c r="E165" s="119" t="s">
        <v>1469</v>
      </c>
      <c r="F165" s="192" t="s">
        <v>1470</v>
      </c>
      <c r="G165" s="91" t="s">
        <v>1784</v>
      </c>
      <c r="H165" s="192" t="s">
        <v>194</v>
      </c>
      <c r="I165" s="271">
        <v>3</v>
      </c>
      <c r="J165" s="201" t="s">
        <v>1785</v>
      </c>
      <c r="K165" s="119" t="s">
        <v>31</v>
      </c>
      <c r="L165" s="183">
        <v>3</v>
      </c>
      <c r="M165" s="27">
        <f t="shared" si="9"/>
        <v>390</v>
      </c>
      <c r="N165" s="23"/>
      <c r="O165" s="184" t="s">
        <v>32</v>
      </c>
    </row>
    <row r="166" s="1" customFormat="1" customHeight="1" spans="1:15">
      <c r="A166" s="119">
        <v>161</v>
      </c>
      <c r="B166" s="119" t="s">
        <v>23</v>
      </c>
      <c r="C166" s="119" t="s">
        <v>24</v>
      </c>
      <c r="D166" s="119" t="s">
        <v>25</v>
      </c>
      <c r="E166" s="119" t="s">
        <v>1469</v>
      </c>
      <c r="F166" s="192" t="s">
        <v>1470</v>
      </c>
      <c r="G166" s="91" t="s">
        <v>1786</v>
      </c>
      <c r="H166" s="192" t="s">
        <v>194</v>
      </c>
      <c r="I166" s="271">
        <v>3</v>
      </c>
      <c r="J166" s="201" t="s">
        <v>1787</v>
      </c>
      <c r="K166" s="119" t="s">
        <v>31</v>
      </c>
      <c r="L166" s="183">
        <v>3</v>
      </c>
      <c r="M166" s="27">
        <f t="shared" si="9"/>
        <v>390</v>
      </c>
      <c r="N166" s="23"/>
      <c r="O166" s="184" t="s">
        <v>32</v>
      </c>
    </row>
    <row r="167" s="1" customFormat="1" customHeight="1" spans="1:15">
      <c r="A167" s="119">
        <v>162</v>
      </c>
      <c r="B167" s="119" t="s">
        <v>23</v>
      </c>
      <c r="C167" s="119" t="s">
        <v>24</v>
      </c>
      <c r="D167" s="119" t="s">
        <v>25</v>
      </c>
      <c r="E167" s="119" t="s">
        <v>1469</v>
      </c>
      <c r="F167" s="192" t="s">
        <v>1470</v>
      </c>
      <c r="G167" s="91" t="s">
        <v>1788</v>
      </c>
      <c r="H167" s="192" t="s">
        <v>1789</v>
      </c>
      <c r="I167" s="271">
        <v>3</v>
      </c>
      <c r="J167" s="201" t="s">
        <v>1790</v>
      </c>
      <c r="K167" s="119" t="s">
        <v>31</v>
      </c>
      <c r="L167" s="183">
        <v>3</v>
      </c>
      <c r="M167" s="27">
        <f>L167*312</f>
        <v>936</v>
      </c>
      <c r="N167" s="23"/>
      <c r="O167" s="184" t="s">
        <v>32</v>
      </c>
    </row>
    <row r="168" s="1" customFormat="1" customHeight="1" spans="1:15">
      <c r="A168" s="119">
        <v>163</v>
      </c>
      <c r="B168" s="119" t="s">
        <v>23</v>
      </c>
      <c r="C168" s="119" t="s">
        <v>24</v>
      </c>
      <c r="D168" s="119" t="s">
        <v>25</v>
      </c>
      <c r="E168" s="119" t="s">
        <v>1469</v>
      </c>
      <c r="F168" s="192" t="s">
        <v>1470</v>
      </c>
      <c r="G168" s="91" t="s">
        <v>1791</v>
      </c>
      <c r="H168" s="192" t="s">
        <v>194</v>
      </c>
      <c r="I168" s="271">
        <v>3</v>
      </c>
      <c r="J168" s="201" t="s">
        <v>1792</v>
      </c>
      <c r="K168" s="119" t="s">
        <v>31</v>
      </c>
      <c r="L168" s="183">
        <v>3</v>
      </c>
      <c r="M168" s="27">
        <f>L168*130</f>
        <v>390</v>
      </c>
      <c r="N168" s="23"/>
      <c r="O168" s="184" t="s">
        <v>32</v>
      </c>
    </row>
    <row r="169" s="1" customFormat="1" customHeight="1" spans="1:15">
      <c r="A169" s="119">
        <v>164</v>
      </c>
      <c r="B169" s="119" t="s">
        <v>23</v>
      </c>
      <c r="C169" s="119" t="s">
        <v>24</v>
      </c>
      <c r="D169" s="119" t="s">
        <v>25</v>
      </c>
      <c r="E169" s="119" t="s">
        <v>1469</v>
      </c>
      <c r="F169" s="192" t="s">
        <v>1470</v>
      </c>
      <c r="G169" s="91" t="s">
        <v>1793</v>
      </c>
      <c r="H169" s="192" t="s">
        <v>194</v>
      </c>
      <c r="I169" s="271">
        <v>2</v>
      </c>
      <c r="J169" s="201" t="s">
        <v>1794</v>
      </c>
      <c r="K169" s="119" t="s">
        <v>31</v>
      </c>
      <c r="L169" s="183">
        <v>2</v>
      </c>
      <c r="M169" s="27">
        <f>L169*130</f>
        <v>260</v>
      </c>
      <c r="N169" s="23"/>
      <c r="O169" s="184" t="s">
        <v>32</v>
      </c>
    </row>
    <row r="170" s="1" customFormat="1" customHeight="1" spans="1:15">
      <c r="A170" s="119">
        <v>165</v>
      </c>
      <c r="B170" s="119" t="s">
        <v>23</v>
      </c>
      <c r="C170" s="119" t="s">
        <v>24</v>
      </c>
      <c r="D170" s="119" t="s">
        <v>25</v>
      </c>
      <c r="E170" s="119" t="s">
        <v>1469</v>
      </c>
      <c r="F170" s="192" t="s">
        <v>1470</v>
      </c>
      <c r="G170" s="91" t="s">
        <v>1795</v>
      </c>
      <c r="H170" s="192" t="s">
        <v>194</v>
      </c>
      <c r="I170" s="271">
        <v>3</v>
      </c>
      <c r="J170" s="201" t="s">
        <v>1796</v>
      </c>
      <c r="K170" s="119" t="s">
        <v>31</v>
      </c>
      <c r="L170" s="183">
        <v>3</v>
      </c>
      <c r="M170" s="27">
        <f>L170*130</f>
        <v>390</v>
      </c>
      <c r="N170" s="23"/>
      <c r="O170" s="184" t="s">
        <v>32</v>
      </c>
    </row>
    <row r="171" s="1" customFormat="1" customHeight="1" spans="1:15">
      <c r="A171" s="119">
        <v>166</v>
      </c>
      <c r="B171" s="119" t="s">
        <v>23</v>
      </c>
      <c r="C171" s="119" t="s">
        <v>24</v>
      </c>
      <c r="D171" s="119" t="s">
        <v>25</v>
      </c>
      <c r="E171" s="119" t="s">
        <v>1469</v>
      </c>
      <c r="F171" s="192" t="s">
        <v>1470</v>
      </c>
      <c r="G171" s="91" t="s">
        <v>1797</v>
      </c>
      <c r="H171" s="192" t="s">
        <v>194</v>
      </c>
      <c r="I171" s="271">
        <v>3</v>
      </c>
      <c r="J171" s="201" t="s">
        <v>1798</v>
      </c>
      <c r="K171" s="119" t="s">
        <v>31</v>
      </c>
      <c r="L171" s="183">
        <v>3</v>
      </c>
      <c r="M171" s="27">
        <f>L171*130</f>
        <v>390</v>
      </c>
      <c r="N171" s="23"/>
      <c r="O171" s="184" t="s">
        <v>32</v>
      </c>
    </row>
    <row r="172" s="1" customFormat="1" customHeight="1" spans="1:15">
      <c r="A172" s="119">
        <v>167</v>
      </c>
      <c r="B172" s="119" t="s">
        <v>23</v>
      </c>
      <c r="C172" s="119" t="s">
        <v>24</v>
      </c>
      <c r="D172" s="119" t="s">
        <v>25</v>
      </c>
      <c r="E172" s="119" t="s">
        <v>1469</v>
      </c>
      <c r="F172" s="192" t="s">
        <v>1470</v>
      </c>
      <c r="G172" s="91" t="s">
        <v>1799</v>
      </c>
      <c r="H172" s="192" t="s">
        <v>51</v>
      </c>
      <c r="I172" s="271">
        <v>3</v>
      </c>
      <c r="J172" s="201" t="s">
        <v>1800</v>
      </c>
      <c r="K172" s="119" t="s">
        <v>31</v>
      </c>
      <c r="L172" s="183">
        <v>3</v>
      </c>
      <c r="M172" s="27">
        <f>L172*312</f>
        <v>936</v>
      </c>
      <c r="N172" s="23"/>
      <c r="O172" s="184" t="s">
        <v>32</v>
      </c>
    </row>
    <row r="173" s="1" customFormat="1" customHeight="1" spans="1:15">
      <c r="A173" s="119">
        <v>168</v>
      </c>
      <c r="B173" s="119" t="s">
        <v>23</v>
      </c>
      <c r="C173" s="119" t="s">
        <v>24</v>
      </c>
      <c r="D173" s="119" t="s">
        <v>25</v>
      </c>
      <c r="E173" s="119" t="s">
        <v>1469</v>
      </c>
      <c r="F173" s="192" t="s">
        <v>1470</v>
      </c>
      <c r="G173" s="91" t="s">
        <v>1801</v>
      </c>
      <c r="H173" s="192" t="s">
        <v>194</v>
      </c>
      <c r="I173" s="271">
        <v>3</v>
      </c>
      <c r="J173" s="201" t="s">
        <v>1802</v>
      </c>
      <c r="K173" s="119" t="s">
        <v>31</v>
      </c>
      <c r="L173" s="183">
        <v>3</v>
      </c>
      <c r="M173" s="27">
        <f>L173*130</f>
        <v>390</v>
      </c>
      <c r="N173" s="23"/>
      <c r="O173" s="184" t="s">
        <v>32</v>
      </c>
    </row>
    <row r="174" s="1" customFormat="1" customHeight="1" spans="1:15">
      <c r="A174" s="119">
        <v>169</v>
      </c>
      <c r="B174" s="119" t="s">
        <v>23</v>
      </c>
      <c r="C174" s="119" t="s">
        <v>24</v>
      </c>
      <c r="D174" s="119" t="s">
        <v>25</v>
      </c>
      <c r="E174" s="119" t="s">
        <v>1469</v>
      </c>
      <c r="F174" s="192" t="s">
        <v>1470</v>
      </c>
      <c r="G174" s="91" t="s">
        <v>1803</v>
      </c>
      <c r="H174" s="192" t="s">
        <v>194</v>
      </c>
      <c r="I174" s="271">
        <v>3</v>
      </c>
      <c r="J174" s="201" t="s">
        <v>1804</v>
      </c>
      <c r="K174" s="119" t="s">
        <v>31</v>
      </c>
      <c r="L174" s="183">
        <v>3</v>
      </c>
      <c r="M174" s="27">
        <f>L174*130</f>
        <v>390</v>
      </c>
      <c r="N174" s="23"/>
      <c r="O174" s="184" t="s">
        <v>32</v>
      </c>
    </row>
    <row r="175" s="1" customFormat="1" customHeight="1" spans="1:15">
      <c r="A175" s="119">
        <v>170</v>
      </c>
      <c r="B175" s="119" t="s">
        <v>23</v>
      </c>
      <c r="C175" s="119" t="s">
        <v>24</v>
      </c>
      <c r="D175" s="119" t="s">
        <v>25</v>
      </c>
      <c r="E175" s="119" t="s">
        <v>1469</v>
      </c>
      <c r="F175" s="192" t="s">
        <v>1470</v>
      </c>
      <c r="G175" s="91" t="s">
        <v>1805</v>
      </c>
      <c r="H175" s="192" t="s">
        <v>194</v>
      </c>
      <c r="I175" s="271">
        <v>2</v>
      </c>
      <c r="J175" s="201" t="s">
        <v>1806</v>
      </c>
      <c r="K175" s="119" t="s">
        <v>31</v>
      </c>
      <c r="L175" s="183">
        <v>2</v>
      </c>
      <c r="M175" s="27">
        <f>L175*130</f>
        <v>260</v>
      </c>
      <c r="N175" s="23"/>
      <c r="O175" s="184" t="s">
        <v>32</v>
      </c>
    </row>
    <row r="176" s="1" customFormat="1" customHeight="1" spans="1:15">
      <c r="A176" s="119">
        <v>171</v>
      </c>
      <c r="B176" s="119" t="s">
        <v>23</v>
      </c>
      <c r="C176" s="119" t="s">
        <v>24</v>
      </c>
      <c r="D176" s="119" t="s">
        <v>25</v>
      </c>
      <c r="E176" s="119" t="s">
        <v>1469</v>
      </c>
      <c r="F176" s="192" t="s">
        <v>1470</v>
      </c>
      <c r="G176" s="91" t="s">
        <v>1807</v>
      </c>
      <c r="H176" s="192" t="s">
        <v>51</v>
      </c>
      <c r="I176" s="271">
        <v>2</v>
      </c>
      <c r="J176" s="201" t="s">
        <v>1808</v>
      </c>
      <c r="K176" s="119" t="s">
        <v>31</v>
      </c>
      <c r="L176" s="183">
        <v>2</v>
      </c>
      <c r="M176" s="27">
        <f>L176*312</f>
        <v>624</v>
      </c>
      <c r="N176" s="23"/>
      <c r="O176" s="184" t="s">
        <v>32</v>
      </c>
    </row>
    <row r="177" s="1" customFormat="1" customHeight="1" spans="1:15">
      <c r="A177" s="119">
        <v>172</v>
      </c>
      <c r="B177" s="119" t="s">
        <v>23</v>
      </c>
      <c r="C177" s="119" t="s">
        <v>24</v>
      </c>
      <c r="D177" s="119" t="s">
        <v>25</v>
      </c>
      <c r="E177" s="119" t="s">
        <v>1469</v>
      </c>
      <c r="F177" s="192" t="s">
        <v>1470</v>
      </c>
      <c r="G177" s="91" t="s">
        <v>1809</v>
      </c>
      <c r="H177" s="192" t="s">
        <v>194</v>
      </c>
      <c r="I177" s="271">
        <v>3</v>
      </c>
      <c r="J177" s="201" t="s">
        <v>1810</v>
      </c>
      <c r="K177" s="119" t="s">
        <v>31</v>
      </c>
      <c r="L177" s="183">
        <v>3</v>
      </c>
      <c r="M177" s="27">
        <f t="shared" ref="M177:M195" si="10">L177*130</f>
        <v>390</v>
      </c>
      <c r="N177" s="23"/>
      <c r="O177" s="184" t="s">
        <v>32</v>
      </c>
    </row>
    <row r="178" s="1" customFormat="1" customHeight="1" spans="1:15">
      <c r="A178" s="119">
        <v>173</v>
      </c>
      <c r="B178" s="119" t="s">
        <v>23</v>
      </c>
      <c r="C178" s="119" t="s">
        <v>24</v>
      </c>
      <c r="D178" s="119" t="s">
        <v>25</v>
      </c>
      <c r="E178" s="119" t="s">
        <v>1469</v>
      </c>
      <c r="F178" s="192" t="s">
        <v>1470</v>
      </c>
      <c r="G178" s="91" t="s">
        <v>1811</v>
      </c>
      <c r="H178" s="192" t="s">
        <v>194</v>
      </c>
      <c r="I178" s="271">
        <v>3</v>
      </c>
      <c r="J178" s="201" t="s">
        <v>1804</v>
      </c>
      <c r="K178" s="119" t="s">
        <v>31</v>
      </c>
      <c r="L178" s="183">
        <v>3</v>
      </c>
      <c r="M178" s="27">
        <f t="shared" si="10"/>
        <v>390</v>
      </c>
      <c r="N178" s="23"/>
      <c r="O178" s="184" t="s">
        <v>32</v>
      </c>
    </row>
    <row r="179" s="1" customFormat="1" customHeight="1" spans="1:15">
      <c r="A179" s="119">
        <v>174</v>
      </c>
      <c r="B179" s="119" t="s">
        <v>23</v>
      </c>
      <c r="C179" s="119" t="s">
        <v>24</v>
      </c>
      <c r="D179" s="119" t="s">
        <v>25</v>
      </c>
      <c r="E179" s="119" t="s">
        <v>1469</v>
      </c>
      <c r="F179" s="192" t="s">
        <v>1470</v>
      </c>
      <c r="G179" s="91" t="s">
        <v>1812</v>
      </c>
      <c r="H179" s="192" t="s">
        <v>194</v>
      </c>
      <c r="I179" s="271">
        <v>3</v>
      </c>
      <c r="J179" s="201" t="s">
        <v>1813</v>
      </c>
      <c r="K179" s="119" t="s">
        <v>31</v>
      </c>
      <c r="L179" s="183">
        <v>3</v>
      </c>
      <c r="M179" s="27">
        <f t="shared" si="10"/>
        <v>390</v>
      </c>
      <c r="N179" s="23"/>
      <c r="O179" s="184" t="s">
        <v>32</v>
      </c>
    </row>
    <row r="180" s="1" customFormat="1" customHeight="1" spans="1:15">
      <c r="A180" s="119">
        <v>175</v>
      </c>
      <c r="B180" s="119" t="s">
        <v>23</v>
      </c>
      <c r="C180" s="119" t="s">
        <v>24</v>
      </c>
      <c r="D180" s="119" t="s">
        <v>25</v>
      </c>
      <c r="E180" s="119" t="s">
        <v>1469</v>
      </c>
      <c r="F180" s="192" t="s">
        <v>1470</v>
      </c>
      <c r="G180" s="91" t="s">
        <v>1814</v>
      </c>
      <c r="H180" s="192" t="s">
        <v>194</v>
      </c>
      <c r="I180" s="271">
        <v>3</v>
      </c>
      <c r="J180" s="201" t="s">
        <v>1815</v>
      </c>
      <c r="K180" s="119" t="s">
        <v>31</v>
      </c>
      <c r="L180" s="183">
        <v>3</v>
      </c>
      <c r="M180" s="27">
        <f t="shared" si="10"/>
        <v>390</v>
      </c>
      <c r="N180" s="23"/>
      <c r="O180" s="184" t="s">
        <v>32</v>
      </c>
    </row>
    <row r="181" s="1" customFormat="1" customHeight="1" spans="1:15">
      <c r="A181" s="119">
        <v>176</v>
      </c>
      <c r="B181" s="119" t="s">
        <v>23</v>
      </c>
      <c r="C181" s="119" t="s">
        <v>24</v>
      </c>
      <c r="D181" s="119" t="s">
        <v>25</v>
      </c>
      <c r="E181" s="119" t="s">
        <v>1469</v>
      </c>
      <c r="F181" s="192" t="s">
        <v>1470</v>
      </c>
      <c r="G181" s="91" t="s">
        <v>1816</v>
      </c>
      <c r="H181" s="192" t="s">
        <v>194</v>
      </c>
      <c r="I181" s="271">
        <v>3</v>
      </c>
      <c r="J181" s="201" t="s">
        <v>1817</v>
      </c>
      <c r="K181" s="119" t="s">
        <v>31</v>
      </c>
      <c r="L181" s="183">
        <v>3</v>
      </c>
      <c r="M181" s="27">
        <f t="shared" si="10"/>
        <v>390</v>
      </c>
      <c r="N181" s="23"/>
      <c r="O181" s="184" t="s">
        <v>32</v>
      </c>
    </row>
    <row r="182" s="1" customFormat="1" customHeight="1" spans="1:15">
      <c r="A182" s="119">
        <v>177</v>
      </c>
      <c r="B182" s="119" t="s">
        <v>23</v>
      </c>
      <c r="C182" s="119" t="s">
        <v>24</v>
      </c>
      <c r="D182" s="119" t="s">
        <v>25</v>
      </c>
      <c r="E182" s="119" t="s">
        <v>1469</v>
      </c>
      <c r="F182" s="192" t="s">
        <v>1470</v>
      </c>
      <c r="G182" s="91" t="s">
        <v>1818</v>
      </c>
      <c r="H182" s="192" t="s">
        <v>194</v>
      </c>
      <c r="I182" s="271">
        <v>3</v>
      </c>
      <c r="J182" s="201" t="s">
        <v>1819</v>
      </c>
      <c r="K182" s="119" t="s">
        <v>31</v>
      </c>
      <c r="L182" s="183">
        <v>3</v>
      </c>
      <c r="M182" s="27">
        <f t="shared" si="10"/>
        <v>390</v>
      </c>
      <c r="N182" s="23"/>
      <c r="O182" s="184" t="s">
        <v>32</v>
      </c>
    </row>
    <row r="183" s="1" customFormat="1" customHeight="1" spans="1:15">
      <c r="A183" s="119">
        <v>178</v>
      </c>
      <c r="B183" s="119" t="s">
        <v>23</v>
      </c>
      <c r="C183" s="119" t="s">
        <v>24</v>
      </c>
      <c r="D183" s="119" t="s">
        <v>25</v>
      </c>
      <c r="E183" s="119" t="s">
        <v>1469</v>
      </c>
      <c r="F183" s="192" t="s">
        <v>1470</v>
      </c>
      <c r="G183" s="91" t="s">
        <v>1820</v>
      </c>
      <c r="H183" s="192" t="s">
        <v>194</v>
      </c>
      <c r="I183" s="271">
        <v>3</v>
      </c>
      <c r="J183" s="201" t="s">
        <v>1821</v>
      </c>
      <c r="K183" s="119" t="s">
        <v>31</v>
      </c>
      <c r="L183" s="183">
        <v>3</v>
      </c>
      <c r="M183" s="27">
        <f t="shared" si="10"/>
        <v>390</v>
      </c>
      <c r="N183" s="23"/>
      <c r="O183" s="184" t="s">
        <v>32</v>
      </c>
    </row>
    <row r="184" s="1" customFormat="1" customHeight="1" spans="1:15">
      <c r="A184" s="119">
        <v>179</v>
      </c>
      <c r="B184" s="119" t="s">
        <v>23</v>
      </c>
      <c r="C184" s="119" t="s">
        <v>24</v>
      </c>
      <c r="D184" s="119" t="s">
        <v>25</v>
      </c>
      <c r="E184" s="119" t="s">
        <v>1469</v>
      </c>
      <c r="F184" s="192" t="s">
        <v>1470</v>
      </c>
      <c r="G184" s="91" t="s">
        <v>1822</v>
      </c>
      <c r="H184" s="192" t="s">
        <v>194</v>
      </c>
      <c r="I184" s="271">
        <v>2</v>
      </c>
      <c r="J184" s="201" t="s">
        <v>1823</v>
      </c>
      <c r="K184" s="119" t="s">
        <v>31</v>
      </c>
      <c r="L184" s="183">
        <v>2</v>
      </c>
      <c r="M184" s="27">
        <f t="shared" si="10"/>
        <v>260</v>
      </c>
      <c r="N184" s="23"/>
      <c r="O184" s="184" t="s">
        <v>32</v>
      </c>
    </row>
    <row r="185" s="1" customFormat="1" customHeight="1" spans="1:15">
      <c r="A185" s="119">
        <v>180</v>
      </c>
      <c r="B185" s="119" t="s">
        <v>23</v>
      </c>
      <c r="C185" s="119" t="s">
        <v>24</v>
      </c>
      <c r="D185" s="119" t="s">
        <v>25</v>
      </c>
      <c r="E185" s="119" t="s">
        <v>1469</v>
      </c>
      <c r="F185" s="192" t="s">
        <v>1470</v>
      </c>
      <c r="G185" s="91" t="s">
        <v>1824</v>
      </c>
      <c r="H185" s="192" t="s">
        <v>1583</v>
      </c>
      <c r="I185" s="271">
        <v>1</v>
      </c>
      <c r="J185" s="201" t="s">
        <v>1825</v>
      </c>
      <c r="K185" s="119" t="s">
        <v>31</v>
      </c>
      <c r="L185" s="183">
        <v>1</v>
      </c>
      <c r="M185" s="27">
        <f t="shared" si="10"/>
        <v>130</v>
      </c>
      <c r="N185" s="23"/>
      <c r="O185" s="184" t="s">
        <v>32</v>
      </c>
    </row>
    <row r="186" s="1" customFormat="1" customHeight="1" spans="1:15">
      <c r="A186" s="119">
        <v>181</v>
      </c>
      <c r="B186" s="119" t="s">
        <v>23</v>
      </c>
      <c r="C186" s="119" t="s">
        <v>24</v>
      </c>
      <c r="D186" s="119" t="s">
        <v>25</v>
      </c>
      <c r="E186" s="119" t="s">
        <v>1469</v>
      </c>
      <c r="F186" s="192" t="s">
        <v>1470</v>
      </c>
      <c r="G186" s="91" t="s">
        <v>1826</v>
      </c>
      <c r="H186" s="192" t="s">
        <v>194</v>
      </c>
      <c r="I186" s="271">
        <v>3</v>
      </c>
      <c r="J186" s="201" t="s">
        <v>1827</v>
      </c>
      <c r="K186" s="119" t="s">
        <v>31</v>
      </c>
      <c r="L186" s="183">
        <v>3</v>
      </c>
      <c r="M186" s="27">
        <f t="shared" si="10"/>
        <v>390</v>
      </c>
      <c r="N186" s="23"/>
      <c r="O186" s="184" t="s">
        <v>32</v>
      </c>
    </row>
    <row r="187" s="1" customFormat="1" customHeight="1" spans="1:15">
      <c r="A187" s="119">
        <v>182</v>
      </c>
      <c r="B187" s="119" t="s">
        <v>23</v>
      </c>
      <c r="C187" s="119" t="s">
        <v>24</v>
      </c>
      <c r="D187" s="119" t="s">
        <v>25</v>
      </c>
      <c r="E187" s="119" t="s">
        <v>1469</v>
      </c>
      <c r="F187" s="192" t="s">
        <v>1470</v>
      </c>
      <c r="G187" s="91" t="s">
        <v>1828</v>
      </c>
      <c r="H187" s="192" t="s">
        <v>194</v>
      </c>
      <c r="I187" s="271">
        <v>2</v>
      </c>
      <c r="J187" s="201" t="s">
        <v>1829</v>
      </c>
      <c r="K187" s="119" t="s">
        <v>31</v>
      </c>
      <c r="L187" s="183">
        <v>2</v>
      </c>
      <c r="M187" s="27">
        <f t="shared" si="10"/>
        <v>260</v>
      </c>
      <c r="N187" s="23"/>
      <c r="O187" s="184" t="s">
        <v>32</v>
      </c>
    </row>
    <row r="188" s="1" customFormat="1" customHeight="1" spans="1:15">
      <c r="A188" s="119">
        <v>183</v>
      </c>
      <c r="B188" s="119" t="s">
        <v>23</v>
      </c>
      <c r="C188" s="119" t="s">
        <v>24</v>
      </c>
      <c r="D188" s="119" t="s">
        <v>25</v>
      </c>
      <c r="E188" s="119" t="s">
        <v>1469</v>
      </c>
      <c r="F188" s="192" t="s">
        <v>1470</v>
      </c>
      <c r="G188" s="91" t="s">
        <v>1830</v>
      </c>
      <c r="H188" s="192" t="s">
        <v>1583</v>
      </c>
      <c r="I188" s="271">
        <v>1</v>
      </c>
      <c r="J188" s="201" t="s">
        <v>1831</v>
      </c>
      <c r="K188" s="119" t="s">
        <v>31</v>
      </c>
      <c r="L188" s="183">
        <v>1</v>
      </c>
      <c r="M188" s="27">
        <f t="shared" si="10"/>
        <v>130</v>
      </c>
      <c r="N188" s="23"/>
      <c r="O188" s="184" t="s">
        <v>32</v>
      </c>
    </row>
    <row r="189" s="1" customFormat="1" customHeight="1" spans="1:15">
      <c r="A189" s="119">
        <v>184</v>
      </c>
      <c r="B189" s="119" t="s">
        <v>23</v>
      </c>
      <c r="C189" s="119" t="s">
        <v>24</v>
      </c>
      <c r="D189" s="119" t="s">
        <v>25</v>
      </c>
      <c r="E189" s="119" t="s">
        <v>1469</v>
      </c>
      <c r="F189" s="192" t="s">
        <v>1470</v>
      </c>
      <c r="G189" s="91" t="s">
        <v>1832</v>
      </c>
      <c r="H189" s="192" t="s">
        <v>194</v>
      </c>
      <c r="I189" s="271">
        <v>3</v>
      </c>
      <c r="J189" s="201" t="s">
        <v>1833</v>
      </c>
      <c r="K189" s="119" t="s">
        <v>31</v>
      </c>
      <c r="L189" s="183">
        <v>3</v>
      </c>
      <c r="M189" s="27">
        <f t="shared" si="10"/>
        <v>390</v>
      </c>
      <c r="N189" s="23"/>
      <c r="O189" s="184" t="s">
        <v>32</v>
      </c>
    </row>
    <row r="190" s="1" customFormat="1" customHeight="1" spans="1:15">
      <c r="A190" s="119">
        <v>185</v>
      </c>
      <c r="B190" s="119" t="s">
        <v>23</v>
      </c>
      <c r="C190" s="119" t="s">
        <v>24</v>
      </c>
      <c r="D190" s="119" t="s">
        <v>25</v>
      </c>
      <c r="E190" s="119" t="s">
        <v>1469</v>
      </c>
      <c r="F190" s="192" t="s">
        <v>1470</v>
      </c>
      <c r="G190" s="91" t="s">
        <v>1834</v>
      </c>
      <c r="H190" s="192" t="s">
        <v>194</v>
      </c>
      <c r="I190" s="271">
        <v>2</v>
      </c>
      <c r="J190" s="201" t="s">
        <v>1835</v>
      </c>
      <c r="K190" s="119" t="s">
        <v>31</v>
      </c>
      <c r="L190" s="183">
        <v>2</v>
      </c>
      <c r="M190" s="27">
        <f t="shared" si="10"/>
        <v>260</v>
      </c>
      <c r="N190" s="23"/>
      <c r="O190" s="184" t="s">
        <v>32</v>
      </c>
    </row>
    <row r="191" s="1" customFormat="1" customHeight="1" spans="1:15">
      <c r="A191" s="119">
        <v>186</v>
      </c>
      <c r="B191" s="119" t="s">
        <v>23</v>
      </c>
      <c r="C191" s="119" t="s">
        <v>24</v>
      </c>
      <c r="D191" s="119" t="s">
        <v>25</v>
      </c>
      <c r="E191" s="119" t="s">
        <v>1469</v>
      </c>
      <c r="F191" s="192" t="s">
        <v>1470</v>
      </c>
      <c r="G191" s="91" t="s">
        <v>1617</v>
      </c>
      <c r="H191" s="192" t="s">
        <v>194</v>
      </c>
      <c r="I191" s="271">
        <v>2</v>
      </c>
      <c r="J191" s="201" t="s">
        <v>1836</v>
      </c>
      <c r="K191" s="119" t="s">
        <v>31</v>
      </c>
      <c r="L191" s="183">
        <v>2</v>
      </c>
      <c r="M191" s="27">
        <f t="shared" si="10"/>
        <v>260</v>
      </c>
      <c r="N191" s="23"/>
      <c r="O191" s="184" t="s">
        <v>32</v>
      </c>
    </row>
    <row r="192" s="1" customFormat="1" customHeight="1" spans="1:15">
      <c r="A192" s="119">
        <v>187</v>
      </c>
      <c r="B192" s="119" t="s">
        <v>23</v>
      </c>
      <c r="C192" s="119" t="s">
        <v>24</v>
      </c>
      <c r="D192" s="119" t="s">
        <v>25</v>
      </c>
      <c r="E192" s="119" t="s">
        <v>1469</v>
      </c>
      <c r="F192" s="192" t="s">
        <v>1470</v>
      </c>
      <c r="G192" s="91" t="s">
        <v>1837</v>
      </c>
      <c r="H192" s="192" t="s">
        <v>194</v>
      </c>
      <c r="I192" s="271">
        <v>3</v>
      </c>
      <c r="J192" s="201" t="s">
        <v>1838</v>
      </c>
      <c r="K192" s="119" t="s">
        <v>31</v>
      </c>
      <c r="L192" s="183">
        <v>3</v>
      </c>
      <c r="M192" s="27">
        <f t="shared" si="10"/>
        <v>390</v>
      </c>
      <c r="N192" s="23"/>
      <c r="O192" s="184" t="s">
        <v>32</v>
      </c>
    </row>
    <row r="193" s="1" customFormat="1" customHeight="1" spans="1:15">
      <c r="A193" s="119">
        <v>188</v>
      </c>
      <c r="B193" s="119" t="s">
        <v>23</v>
      </c>
      <c r="C193" s="119" t="s">
        <v>24</v>
      </c>
      <c r="D193" s="119" t="s">
        <v>25</v>
      </c>
      <c r="E193" s="119" t="s">
        <v>1469</v>
      </c>
      <c r="F193" s="192" t="s">
        <v>1470</v>
      </c>
      <c r="G193" s="91" t="s">
        <v>1839</v>
      </c>
      <c r="H193" s="192" t="s">
        <v>194</v>
      </c>
      <c r="I193" s="271">
        <v>3</v>
      </c>
      <c r="J193" s="201" t="s">
        <v>1840</v>
      </c>
      <c r="K193" s="119" t="s">
        <v>31</v>
      </c>
      <c r="L193" s="183">
        <v>3</v>
      </c>
      <c r="M193" s="27">
        <f t="shared" si="10"/>
        <v>390</v>
      </c>
      <c r="N193" s="23"/>
      <c r="O193" s="184" t="s">
        <v>32</v>
      </c>
    </row>
    <row r="194" s="1" customFormat="1" customHeight="1" spans="1:15">
      <c r="A194" s="119">
        <v>189</v>
      </c>
      <c r="B194" s="119" t="s">
        <v>23</v>
      </c>
      <c r="C194" s="119" t="s">
        <v>24</v>
      </c>
      <c r="D194" s="119" t="s">
        <v>25</v>
      </c>
      <c r="E194" s="119" t="s">
        <v>1469</v>
      </c>
      <c r="F194" s="192" t="s">
        <v>1470</v>
      </c>
      <c r="G194" s="91" t="s">
        <v>1841</v>
      </c>
      <c r="H194" s="192" t="s">
        <v>194</v>
      </c>
      <c r="I194" s="271">
        <v>2</v>
      </c>
      <c r="J194" s="201" t="s">
        <v>1842</v>
      </c>
      <c r="K194" s="119" t="s">
        <v>31</v>
      </c>
      <c r="L194" s="183">
        <v>2</v>
      </c>
      <c r="M194" s="27">
        <f t="shared" si="10"/>
        <v>260</v>
      </c>
      <c r="N194" s="23"/>
      <c r="O194" s="184" t="s">
        <v>32</v>
      </c>
    </row>
    <row r="195" s="1" customFormat="1" customHeight="1" spans="1:15">
      <c r="A195" s="119">
        <v>190</v>
      </c>
      <c r="B195" s="119" t="s">
        <v>23</v>
      </c>
      <c r="C195" s="119" t="s">
        <v>24</v>
      </c>
      <c r="D195" s="119" t="s">
        <v>25</v>
      </c>
      <c r="E195" s="119" t="s">
        <v>1469</v>
      </c>
      <c r="F195" s="192" t="s">
        <v>1470</v>
      </c>
      <c r="G195" s="91" t="s">
        <v>1843</v>
      </c>
      <c r="H195" s="192" t="s">
        <v>194</v>
      </c>
      <c r="I195" s="271">
        <v>3</v>
      </c>
      <c r="J195" s="201" t="s">
        <v>1844</v>
      </c>
      <c r="K195" s="119" t="s">
        <v>31</v>
      </c>
      <c r="L195" s="183">
        <v>3</v>
      </c>
      <c r="M195" s="27">
        <f t="shared" si="10"/>
        <v>390</v>
      </c>
      <c r="N195" s="23"/>
      <c r="O195" s="184" t="s">
        <v>32</v>
      </c>
    </row>
    <row r="196" s="1" customFormat="1" customHeight="1" spans="1:15">
      <c r="A196" s="119">
        <v>191</v>
      </c>
      <c r="B196" s="119" t="s">
        <v>23</v>
      </c>
      <c r="C196" s="119" t="s">
        <v>24</v>
      </c>
      <c r="D196" s="119" t="s">
        <v>25</v>
      </c>
      <c r="E196" s="119" t="s">
        <v>1469</v>
      </c>
      <c r="F196" s="192" t="s">
        <v>1470</v>
      </c>
      <c r="G196" s="91" t="s">
        <v>1845</v>
      </c>
      <c r="H196" s="192" t="s">
        <v>1558</v>
      </c>
      <c r="I196" s="271">
        <v>1</v>
      </c>
      <c r="J196" s="201" t="s">
        <v>1846</v>
      </c>
      <c r="K196" s="119" t="s">
        <v>31</v>
      </c>
      <c r="L196" s="183">
        <v>1</v>
      </c>
      <c r="M196" s="27">
        <f>L196*312</f>
        <v>312</v>
      </c>
      <c r="N196" s="23"/>
      <c r="O196" s="184" t="s">
        <v>32</v>
      </c>
    </row>
    <row r="197" s="1" customFormat="1" customHeight="1" spans="1:15">
      <c r="A197" s="119">
        <v>192</v>
      </c>
      <c r="B197" s="119" t="s">
        <v>23</v>
      </c>
      <c r="C197" s="119" t="s">
        <v>24</v>
      </c>
      <c r="D197" s="119" t="s">
        <v>25</v>
      </c>
      <c r="E197" s="119" t="s">
        <v>1469</v>
      </c>
      <c r="F197" s="192" t="s">
        <v>1470</v>
      </c>
      <c r="G197" s="91" t="s">
        <v>1847</v>
      </c>
      <c r="H197" s="192" t="s">
        <v>194</v>
      </c>
      <c r="I197" s="271">
        <v>2</v>
      </c>
      <c r="J197" s="201" t="s">
        <v>1848</v>
      </c>
      <c r="K197" s="119" t="s">
        <v>31</v>
      </c>
      <c r="L197" s="183">
        <v>2</v>
      </c>
      <c r="M197" s="27">
        <f t="shared" ref="M197:M209" si="11">L197*130</f>
        <v>260</v>
      </c>
      <c r="N197" s="23"/>
      <c r="O197" s="184" t="s">
        <v>32</v>
      </c>
    </row>
    <row r="198" s="1" customFormat="1" customHeight="1" spans="1:15">
      <c r="A198" s="119">
        <v>193</v>
      </c>
      <c r="B198" s="119" t="s">
        <v>23</v>
      </c>
      <c r="C198" s="119" t="s">
        <v>24</v>
      </c>
      <c r="D198" s="119" t="s">
        <v>25</v>
      </c>
      <c r="E198" s="119" t="s">
        <v>1469</v>
      </c>
      <c r="F198" s="192" t="s">
        <v>1470</v>
      </c>
      <c r="G198" s="91" t="s">
        <v>1849</v>
      </c>
      <c r="H198" s="192" t="s">
        <v>194</v>
      </c>
      <c r="I198" s="271">
        <v>3</v>
      </c>
      <c r="J198" s="201" t="s">
        <v>1850</v>
      </c>
      <c r="K198" s="119" t="s">
        <v>31</v>
      </c>
      <c r="L198" s="183">
        <v>3</v>
      </c>
      <c r="M198" s="27">
        <f t="shared" si="11"/>
        <v>390</v>
      </c>
      <c r="N198" s="23"/>
      <c r="O198" s="184" t="s">
        <v>32</v>
      </c>
    </row>
    <row r="199" s="1" customFormat="1" customHeight="1" spans="1:15">
      <c r="A199" s="119">
        <v>194</v>
      </c>
      <c r="B199" s="119" t="s">
        <v>23</v>
      </c>
      <c r="C199" s="119" t="s">
        <v>24</v>
      </c>
      <c r="D199" s="119" t="s">
        <v>25</v>
      </c>
      <c r="E199" s="119" t="s">
        <v>1469</v>
      </c>
      <c r="F199" s="192" t="s">
        <v>1470</v>
      </c>
      <c r="G199" s="91" t="s">
        <v>1851</v>
      </c>
      <c r="H199" s="192" t="s">
        <v>194</v>
      </c>
      <c r="I199" s="271">
        <v>3</v>
      </c>
      <c r="J199" s="201" t="s">
        <v>1852</v>
      </c>
      <c r="K199" s="119" t="s">
        <v>31</v>
      </c>
      <c r="L199" s="183">
        <v>3</v>
      </c>
      <c r="M199" s="27">
        <f t="shared" si="11"/>
        <v>390</v>
      </c>
      <c r="N199" s="23"/>
      <c r="O199" s="184" t="s">
        <v>32</v>
      </c>
    </row>
    <row r="200" s="1" customFormat="1" customHeight="1" spans="1:15">
      <c r="A200" s="119">
        <v>195</v>
      </c>
      <c r="B200" s="119" t="s">
        <v>23</v>
      </c>
      <c r="C200" s="119" t="s">
        <v>24</v>
      </c>
      <c r="D200" s="119" t="s">
        <v>25</v>
      </c>
      <c r="E200" s="119" t="s">
        <v>1469</v>
      </c>
      <c r="F200" s="192" t="s">
        <v>1470</v>
      </c>
      <c r="G200" s="91" t="s">
        <v>537</v>
      </c>
      <c r="H200" s="192" t="s">
        <v>194</v>
      </c>
      <c r="I200" s="271">
        <v>3</v>
      </c>
      <c r="J200" s="201" t="s">
        <v>1853</v>
      </c>
      <c r="K200" s="119" t="s">
        <v>31</v>
      </c>
      <c r="L200" s="183">
        <v>3</v>
      </c>
      <c r="M200" s="27">
        <f t="shared" si="11"/>
        <v>390</v>
      </c>
      <c r="N200" s="23"/>
      <c r="O200" s="184" t="s">
        <v>32</v>
      </c>
    </row>
    <row r="201" s="1" customFormat="1" customHeight="1" spans="1:15">
      <c r="A201" s="119">
        <v>196</v>
      </c>
      <c r="B201" s="119" t="s">
        <v>23</v>
      </c>
      <c r="C201" s="119" t="s">
        <v>24</v>
      </c>
      <c r="D201" s="119" t="s">
        <v>25</v>
      </c>
      <c r="E201" s="119" t="s">
        <v>1469</v>
      </c>
      <c r="F201" s="192" t="s">
        <v>1470</v>
      </c>
      <c r="G201" s="91" t="s">
        <v>1854</v>
      </c>
      <c r="H201" s="192" t="s">
        <v>194</v>
      </c>
      <c r="I201" s="271">
        <v>3</v>
      </c>
      <c r="J201" s="201" t="s">
        <v>1855</v>
      </c>
      <c r="K201" s="119" t="s">
        <v>31</v>
      </c>
      <c r="L201" s="183">
        <v>3</v>
      </c>
      <c r="M201" s="27">
        <f t="shared" si="11"/>
        <v>390</v>
      </c>
      <c r="N201" s="23"/>
      <c r="O201" s="184" t="s">
        <v>32</v>
      </c>
    </row>
    <row r="202" s="1" customFormat="1" customHeight="1" spans="1:15">
      <c r="A202" s="119">
        <v>197</v>
      </c>
      <c r="B202" s="119" t="s">
        <v>23</v>
      </c>
      <c r="C202" s="119" t="s">
        <v>24</v>
      </c>
      <c r="D202" s="119" t="s">
        <v>25</v>
      </c>
      <c r="E202" s="119" t="s">
        <v>1469</v>
      </c>
      <c r="F202" s="192" t="s">
        <v>1470</v>
      </c>
      <c r="G202" s="91" t="s">
        <v>1856</v>
      </c>
      <c r="H202" s="192" t="s">
        <v>194</v>
      </c>
      <c r="I202" s="271">
        <v>2</v>
      </c>
      <c r="J202" s="201" t="s">
        <v>1857</v>
      </c>
      <c r="K202" s="119" t="s">
        <v>31</v>
      </c>
      <c r="L202" s="183">
        <v>2</v>
      </c>
      <c r="M202" s="27">
        <f t="shared" si="11"/>
        <v>260</v>
      </c>
      <c r="N202" s="23"/>
      <c r="O202" s="184" t="s">
        <v>32</v>
      </c>
    </row>
    <row r="203" s="1" customFormat="1" customHeight="1" spans="1:15">
      <c r="A203" s="119">
        <v>198</v>
      </c>
      <c r="B203" s="119" t="s">
        <v>23</v>
      </c>
      <c r="C203" s="119" t="s">
        <v>24</v>
      </c>
      <c r="D203" s="119" t="s">
        <v>25</v>
      </c>
      <c r="E203" s="119" t="s">
        <v>1469</v>
      </c>
      <c r="F203" s="192" t="s">
        <v>1470</v>
      </c>
      <c r="G203" s="91" t="s">
        <v>1858</v>
      </c>
      <c r="H203" s="192" t="s">
        <v>194</v>
      </c>
      <c r="I203" s="271">
        <v>2</v>
      </c>
      <c r="J203" s="201" t="s">
        <v>1859</v>
      </c>
      <c r="K203" s="119" t="s">
        <v>31</v>
      </c>
      <c r="L203" s="183">
        <v>2</v>
      </c>
      <c r="M203" s="27">
        <f t="shared" si="11"/>
        <v>260</v>
      </c>
      <c r="N203" s="23"/>
      <c r="O203" s="184" t="s">
        <v>32</v>
      </c>
    </row>
    <row r="204" s="1" customFormat="1" customHeight="1" spans="1:15">
      <c r="A204" s="119">
        <v>199</v>
      </c>
      <c r="B204" s="119" t="s">
        <v>23</v>
      </c>
      <c r="C204" s="119" t="s">
        <v>24</v>
      </c>
      <c r="D204" s="119" t="s">
        <v>25</v>
      </c>
      <c r="E204" s="119" t="s">
        <v>1469</v>
      </c>
      <c r="F204" s="192" t="s">
        <v>1470</v>
      </c>
      <c r="G204" s="91" t="s">
        <v>1860</v>
      </c>
      <c r="H204" s="192" t="s">
        <v>194</v>
      </c>
      <c r="I204" s="271">
        <v>2</v>
      </c>
      <c r="J204" s="201" t="s">
        <v>1861</v>
      </c>
      <c r="K204" s="119" t="s">
        <v>31</v>
      </c>
      <c r="L204" s="183">
        <v>2</v>
      </c>
      <c r="M204" s="27">
        <f t="shared" si="11"/>
        <v>260</v>
      </c>
      <c r="N204" s="23"/>
      <c r="O204" s="184" t="s">
        <v>32</v>
      </c>
    </row>
    <row r="205" s="1" customFormat="1" customHeight="1" spans="1:15">
      <c r="A205" s="119">
        <v>200</v>
      </c>
      <c r="B205" s="119" t="s">
        <v>23</v>
      </c>
      <c r="C205" s="119" t="s">
        <v>24</v>
      </c>
      <c r="D205" s="119" t="s">
        <v>25</v>
      </c>
      <c r="E205" s="119" t="s">
        <v>1469</v>
      </c>
      <c r="F205" s="192" t="s">
        <v>1470</v>
      </c>
      <c r="G205" s="91" t="s">
        <v>1862</v>
      </c>
      <c r="H205" s="192" t="s">
        <v>194</v>
      </c>
      <c r="I205" s="271">
        <v>3</v>
      </c>
      <c r="J205" s="201" t="s">
        <v>1863</v>
      </c>
      <c r="K205" s="119" t="s">
        <v>31</v>
      </c>
      <c r="L205" s="183">
        <v>3</v>
      </c>
      <c r="M205" s="27">
        <f t="shared" si="11"/>
        <v>390</v>
      </c>
      <c r="N205" s="23"/>
      <c r="O205" s="184" t="s">
        <v>32</v>
      </c>
    </row>
    <row r="206" s="1" customFormat="1" customHeight="1" spans="1:15">
      <c r="A206" s="119">
        <v>201</v>
      </c>
      <c r="B206" s="119" t="s">
        <v>23</v>
      </c>
      <c r="C206" s="119" t="s">
        <v>24</v>
      </c>
      <c r="D206" s="119" t="s">
        <v>25</v>
      </c>
      <c r="E206" s="119" t="s">
        <v>1469</v>
      </c>
      <c r="F206" s="192" t="s">
        <v>1470</v>
      </c>
      <c r="G206" s="91" t="s">
        <v>1864</v>
      </c>
      <c r="H206" s="192" t="s">
        <v>194</v>
      </c>
      <c r="I206" s="271">
        <v>2</v>
      </c>
      <c r="J206" s="201" t="s">
        <v>1865</v>
      </c>
      <c r="K206" s="119" t="s">
        <v>31</v>
      </c>
      <c r="L206" s="183">
        <v>2</v>
      </c>
      <c r="M206" s="27">
        <f t="shared" si="11"/>
        <v>260</v>
      </c>
      <c r="N206" s="23"/>
      <c r="O206" s="184" t="s">
        <v>32</v>
      </c>
    </row>
    <row r="207" s="1" customFormat="1" customHeight="1" spans="1:15">
      <c r="A207" s="119">
        <v>202</v>
      </c>
      <c r="B207" s="119" t="s">
        <v>23</v>
      </c>
      <c r="C207" s="119" t="s">
        <v>24</v>
      </c>
      <c r="D207" s="119" t="s">
        <v>25</v>
      </c>
      <c r="E207" s="119" t="s">
        <v>1469</v>
      </c>
      <c r="F207" s="192" t="s">
        <v>1470</v>
      </c>
      <c r="G207" s="91" t="s">
        <v>1866</v>
      </c>
      <c r="H207" s="192" t="s">
        <v>194</v>
      </c>
      <c r="I207" s="271">
        <v>2</v>
      </c>
      <c r="J207" s="201" t="s">
        <v>1867</v>
      </c>
      <c r="K207" s="119" t="s">
        <v>31</v>
      </c>
      <c r="L207" s="183">
        <v>2</v>
      </c>
      <c r="M207" s="27">
        <f t="shared" si="11"/>
        <v>260</v>
      </c>
      <c r="N207" s="23"/>
      <c r="O207" s="184" t="s">
        <v>32</v>
      </c>
    </row>
    <row r="208" s="1" customFormat="1" customHeight="1" spans="1:15">
      <c r="A208" s="119">
        <v>203</v>
      </c>
      <c r="B208" s="119" t="s">
        <v>23</v>
      </c>
      <c r="C208" s="119" t="s">
        <v>24</v>
      </c>
      <c r="D208" s="119" t="s">
        <v>25</v>
      </c>
      <c r="E208" s="119" t="s">
        <v>1469</v>
      </c>
      <c r="F208" s="192" t="s">
        <v>1470</v>
      </c>
      <c r="G208" s="91" t="s">
        <v>1868</v>
      </c>
      <c r="H208" s="192" t="s">
        <v>194</v>
      </c>
      <c r="I208" s="271">
        <v>2</v>
      </c>
      <c r="J208" s="201" t="s">
        <v>1869</v>
      </c>
      <c r="K208" s="119" t="s">
        <v>31</v>
      </c>
      <c r="L208" s="183">
        <v>2</v>
      </c>
      <c r="M208" s="27">
        <f t="shared" si="11"/>
        <v>260</v>
      </c>
      <c r="N208" s="23"/>
      <c r="O208" s="184" t="s">
        <v>32</v>
      </c>
    </row>
    <row r="209" s="1" customFormat="1" customHeight="1" spans="1:15">
      <c r="A209" s="119">
        <v>204</v>
      </c>
      <c r="B209" s="119" t="s">
        <v>23</v>
      </c>
      <c r="C209" s="119" t="s">
        <v>24</v>
      </c>
      <c r="D209" s="119" t="s">
        <v>25</v>
      </c>
      <c r="E209" s="119" t="s">
        <v>1469</v>
      </c>
      <c r="F209" s="192" t="s">
        <v>1470</v>
      </c>
      <c r="G209" s="91" t="s">
        <v>1870</v>
      </c>
      <c r="H209" s="192" t="s">
        <v>194</v>
      </c>
      <c r="I209" s="271">
        <v>2</v>
      </c>
      <c r="J209" s="201" t="s">
        <v>1871</v>
      </c>
      <c r="K209" s="119" t="s">
        <v>31</v>
      </c>
      <c r="L209" s="183">
        <v>2</v>
      </c>
      <c r="M209" s="27">
        <f t="shared" si="11"/>
        <v>260</v>
      </c>
      <c r="N209" s="23"/>
      <c r="O209" s="184" t="s">
        <v>32</v>
      </c>
    </row>
    <row r="210" s="1" customFormat="1" customHeight="1" spans="1:15">
      <c r="A210" s="119">
        <v>205</v>
      </c>
      <c r="B210" s="119" t="s">
        <v>23</v>
      </c>
      <c r="C210" s="119" t="s">
        <v>24</v>
      </c>
      <c r="D210" s="119" t="s">
        <v>25</v>
      </c>
      <c r="E210" s="119" t="s">
        <v>1469</v>
      </c>
      <c r="F210" s="192" t="s">
        <v>1470</v>
      </c>
      <c r="G210" s="91" t="s">
        <v>1872</v>
      </c>
      <c r="H210" s="192" t="s">
        <v>51</v>
      </c>
      <c r="I210" s="271">
        <v>3</v>
      </c>
      <c r="J210" s="201" t="s">
        <v>1873</v>
      </c>
      <c r="K210" s="119" t="s">
        <v>31</v>
      </c>
      <c r="L210" s="183">
        <v>3</v>
      </c>
      <c r="M210" s="27">
        <f>L210*312</f>
        <v>936</v>
      </c>
      <c r="N210" s="23"/>
      <c r="O210" s="184" t="s">
        <v>32</v>
      </c>
    </row>
    <row r="211" s="1" customFormat="1" customHeight="1" spans="1:15">
      <c r="A211" s="119">
        <v>206</v>
      </c>
      <c r="B211" s="119" t="s">
        <v>23</v>
      </c>
      <c r="C211" s="119" t="s">
        <v>24</v>
      </c>
      <c r="D211" s="119" t="s">
        <v>25</v>
      </c>
      <c r="E211" s="119" t="s">
        <v>1469</v>
      </c>
      <c r="F211" s="192" t="s">
        <v>1470</v>
      </c>
      <c r="G211" s="91" t="s">
        <v>1874</v>
      </c>
      <c r="H211" s="192" t="s">
        <v>194</v>
      </c>
      <c r="I211" s="271">
        <v>2</v>
      </c>
      <c r="J211" s="201" t="s">
        <v>1875</v>
      </c>
      <c r="K211" s="119" t="s">
        <v>31</v>
      </c>
      <c r="L211" s="183">
        <v>2</v>
      </c>
      <c r="M211" s="27">
        <f t="shared" ref="M211:M229" si="12">L211*130</f>
        <v>260</v>
      </c>
      <c r="N211" s="23"/>
      <c r="O211" s="184" t="s">
        <v>32</v>
      </c>
    </row>
    <row r="212" s="1" customFormat="1" customHeight="1" spans="1:15">
      <c r="A212" s="119">
        <v>207</v>
      </c>
      <c r="B212" s="119" t="s">
        <v>23</v>
      </c>
      <c r="C212" s="119" t="s">
        <v>24</v>
      </c>
      <c r="D212" s="119" t="s">
        <v>25</v>
      </c>
      <c r="E212" s="119" t="s">
        <v>1469</v>
      </c>
      <c r="F212" s="192" t="s">
        <v>1470</v>
      </c>
      <c r="G212" s="91" t="s">
        <v>1876</v>
      </c>
      <c r="H212" s="192" t="s">
        <v>194</v>
      </c>
      <c r="I212" s="271">
        <v>2</v>
      </c>
      <c r="J212" s="201" t="s">
        <v>1877</v>
      </c>
      <c r="K212" s="119" t="s">
        <v>31</v>
      </c>
      <c r="L212" s="183">
        <v>2</v>
      </c>
      <c r="M212" s="27">
        <f t="shared" si="12"/>
        <v>260</v>
      </c>
      <c r="N212" s="23"/>
      <c r="O212" s="184" t="s">
        <v>32</v>
      </c>
    </row>
    <row r="213" s="1" customFormat="1" customHeight="1" spans="1:15">
      <c r="A213" s="119">
        <v>208</v>
      </c>
      <c r="B213" s="119" t="s">
        <v>23</v>
      </c>
      <c r="C213" s="119" t="s">
        <v>24</v>
      </c>
      <c r="D213" s="119" t="s">
        <v>25</v>
      </c>
      <c r="E213" s="119" t="s">
        <v>1469</v>
      </c>
      <c r="F213" s="192" t="s">
        <v>1470</v>
      </c>
      <c r="G213" s="91" t="s">
        <v>1878</v>
      </c>
      <c r="H213" s="192" t="s">
        <v>194</v>
      </c>
      <c r="I213" s="271">
        <v>2</v>
      </c>
      <c r="J213" s="201" t="s">
        <v>1879</v>
      </c>
      <c r="K213" s="119" t="s">
        <v>31</v>
      </c>
      <c r="L213" s="183">
        <v>2</v>
      </c>
      <c r="M213" s="27">
        <f t="shared" si="12"/>
        <v>260</v>
      </c>
      <c r="N213" s="23"/>
      <c r="O213" s="184" t="s">
        <v>32</v>
      </c>
    </row>
    <row r="214" s="1" customFormat="1" customHeight="1" spans="1:15">
      <c r="A214" s="119">
        <v>209</v>
      </c>
      <c r="B214" s="119" t="s">
        <v>23</v>
      </c>
      <c r="C214" s="119" t="s">
        <v>24</v>
      </c>
      <c r="D214" s="119" t="s">
        <v>25</v>
      </c>
      <c r="E214" s="119" t="s">
        <v>1469</v>
      </c>
      <c r="F214" s="192" t="s">
        <v>1470</v>
      </c>
      <c r="G214" s="91" t="s">
        <v>1880</v>
      </c>
      <c r="H214" s="192" t="s">
        <v>194</v>
      </c>
      <c r="I214" s="271">
        <v>2</v>
      </c>
      <c r="J214" s="201" t="s">
        <v>1881</v>
      </c>
      <c r="K214" s="119" t="s">
        <v>31</v>
      </c>
      <c r="L214" s="183">
        <v>2</v>
      </c>
      <c r="M214" s="27">
        <f t="shared" si="12"/>
        <v>260</v>
      </c>
      <c r="N214" s="23"/>
      <c r="O214" s="184" t="s">
        <v>32</v>
      </c>
    </row>
    <row r="215" s="1" customFormat="1" customHeight="1" spans="1:15">
      <c r="A215" s="119">
        <v>210</v>
      </c>
      <c r="B215" s="119" t="s">
        <v>23</v>
      </c>
      <c r="C215" s="119" t="s">
        <v>24</v>
      </c>
      <c r="D215" s="119" t="s">
        <v>25</v>
      </c>
      <c r="E215" s="119" t="s">
        <v>1469</v>
      </c>
      <c r="F215" s="192" t="s">
        <v>1470</v>
      </c>
      <c r="G215" s="91" t="s">
        <v>1882</v>
      </c>
      <c r="H215" s="192" t="s">
        <v>194</v>
      </c>
      <c r="I215" s="271">
        <v>2</v>
      </c>
      <c r="J215" s="201" t="s">
        <v>1883</v>
      </c>
      <c r="K215" s="119" t="s">
        <v>31</v>
      </c>
      <c r="L215" s="183">
        <v>2</v>
      </c>
      <c r="M215" s="27">
        <f t="shared" si="12"/>
        <v>260</v>
      </c>
      <c r="N215" s="23"/>
      <c r="O215" s="184" t="s">
        <v>32</v>
      </c>
    </row>
    <row r="216" s="1" customFormat="1" customHeight="1" spans="1:15">
      <c r="A216" s="119">
        <v>211</v>
      </c>
      <c r="B216" s="119" t="s">
        <v>23</v>
      </c>
      <c r="C216" s="119" t="s">
        <v>24</v>
      </c>
      <c r="D216" s="119" t="s">
        <v>25</v>
      </c>
      <c r="E216" s="119" t="s">
        <v>1469</v>
      </c>
      <c r="F216" s="192" t="s">
        <v>1470</v>
      </c>
      <c r="G216" s="91" t="s">
        <v>1884</v>
      </c>
      <c r="H216" s="192" t="s">
        <v>194</v>
      </c>
      <c r="I216" s="271">
        <v>2</v>
      </c>
      <c r="J216" s="201" t="s">
        <v>1885</v>
      </c>
      <c r="K216" s="119" t="s">
        <v>31</v>
      </c>
      <c r="L216" s="183">
        <v>2</v>
      </c>
      <c r="M216" s="27">
        <f t="shared" si="12"/>
        <v>260</v>
      </c>
      <c r="N216" s="23"/>
      <c r="O216" s="184" t="s">
        <v>32</v>
      </c>
    </row>
    <row r="217" s="1" customFormat="1" customHeight="1" spans="1:15">
      <c r="A217" s="119">
        <v>212</v>
      </c>
      <c r="B217" s="119" t="s">
        <v>23</v>
      </c>
      <c r="C217" s="119" t="s">
        <v>24</v>
      </c>
      <c r="D217" s="119" t="s">
        <v>25</v>
      </c>
      <c r="E217" s="119" t="s">
        <v>1469</v>
      </c>
      <c r="F217" s="192" t="s">
        <v>1470</v>
      </c>
      <c r="G217" s="91" t="s">
        <v>1617</v>
      </c>
      <c r="H217" s="192" t="s">
        <v>194</v>
      </c>
      <c r="I217" s="271">
        <v>3</v>
      </c>
      <c r="J217" s="201" t="s">
        <v>1886</v>
      </c>
      <c r="K217" s="119" t="s">
        <v>31</v>
      </c>
      <c r="L217" s="183">
        <v>3</v>
      </c>
      <c r="M217" s="27">
        <f t="shared" si="12"/>
        <v>390</v>
      </c>
      <c r="N217" s="23"/>
      <c r="O217" s="184" t="s">
        <v>32</v>
      </c>
    </row>
    <row r="218" s="1" customFormat="1" customHeight="1" spans="1:15">
      <c r="A218" s="119">
        <v>213</v>
      </c>
      <c r="B218" s="119" t="s">
        <v>23</v>
      </c>
      <c r="C218" s="119" t="s">
        <v>24</v>
      </c>
      <c r="D218" s="119" t="s">
        <v>25</v>
      </c>
      <c r="E218" s="119" t="s">
        <v>1469</v>
      </c>
      <c r="F218" s="192" t="s">
        <v>1470</v>
      </c>
      <c r="G218" s="91" t="s">
        <v>1824</v>
      </c>
      <c r="H218" s="192" t="s">
        <v>194</v>
      </c>
      <c r="I218" s="271">
        <v>2</v>
      </c>
      <c r="J218" s="201" t="s">
        <v>1887</v>
      </c>
      <c r="K218" s="119" t="s">
        <v>31</v>
      </c>
      <c r="L218" s="183">
        <v>2</v>
      </c>
      <c r="M218" s="27">
        <f t="shared" si="12"/>
        <v>260</v>
      </c>
      <c r="N218" s="23"/>
      <c r="O218" s="184" t="s">
        <v>32</v>
      </c>
    </row>
    <row r="219" s="1" customFormat="1" customHeight="1" spans="1:15">
      <c r="A219" s="119">
        <v>214</v>
      </c>
      <c r="B219" s="119" t="s">
        <v>23</v>
      </c>
      <c r="C219" s="119" t="s">
        <v>24</v>
      </c>
      <c r="D219" s="119" t="s">
        <v>25</v>
      </c>
      <c r="E219" s="119" t="s">
        <v>1469</v>
      </c>
      <c r="F219" s="192" t="s">
        <v>1470</v>
      </c>
      <c r="G219" s="91" t="s">
        <v>1888</v>
      </c>
      <c r="H219" s="192" t="s">
        <v>194</v>
      </c>
      <c r="I219" s="271">
        <v>2</v>
      </c>
      <c r="J219" s="201" t="s">
        <v>1889</v>
      </c>
      <c r="K219" s="119" t="s">
        <v>31</v>
      </c>
      <c r="L219" s="183">
        <v>2</v>
      </c>
      <c r="M219" s="27">
        <f t="shared" si="12"/>
        <v>260</v>
      </c>
      <c r="N219" s="23"/>
      <c r="O219" s="184" t="s">
        <v>32</v>
      </c>
    </row>
    <row r="220" s="1" customFormat="1" customHeight="1" spans="1:15">
      <c r="A220" s="119">
        <v>215</v>
      </c>
      <c r="B220" s="119" t="s">
        <v>23</v>
      </c>
      <c r="C220" s="119" t="s">
        <v>24</v>
      </c>
      <c r="D220" s="119" t="s">
        <v>25</v>
      </c>
      <c r="E220" s="119" t="s">
        <v>1469</v>
      </c>
      <c r="F220" s="192" t="s">
        <v>1470</v>
      </c>
      <c r="G220" s="91" t="s">
        <v>1890</v>
      </c>
      <c r="H220" s="192" t="s">
        <v>194</v>
      </c>
      <c r="I220" s="271">
        <v>2</v>
      </c>
      <c r="J220" s="201" t="s">
        <v>1891</v>
      </c>
      <c r="K220" s="119" t="s">
        <v>31</v>
      </c>
      <c r="L220" s="183">
        <v>2</v>
      </c>
      <c r="M220" s="27">
        <f t="shared" si="12"/>
        <v>260</v>
      </c>
      <c r="N220" s="23"/>
      <c r="O220" s="184" t="s">
        <v>32</v>
      </c>
    </row>
    <row r="221" s="1" customFormat="1" customHeight="1" spans="1:15">
      <c r="A221" s="119">
        <v>216</v>
      </c>
      <c r="B221" s="119" t="s">
        <v>23</v>
      </c>
      <c r="C221" s="119" t="s">
        <v>24</v>
      </c>
      <c r="D221" s="119" t="s">
        <v>25</v>
      </c>
      <c r="E221" s="119" t="s">
        <v>1469</v>
      </c>
      <c r="F221" s="192" t="s">
        <v>1470</v>
      </c>
      <c r="G221" s="91" t="s">
        <v>1892</v>
      </c>
      <c r="H221" s="192" t="s">
        <v>194</v>
      </c>
      <c r="I221" s="271">
        <v>2</v>
      </c>
      <c r="J221" s="201" t="s">
        <v>1893</v>
      </c>
      <c r="K221" s="119" t="s">
        <v>31</v>
      </c>
      <c r="L221" s="183">
        <v>2</v>
      </c>
      <c r="M221" s="27">
        <f t="shared" si="12"/>
        <v>260</v>
      </c>
      <c r="N221" s="23"/>
      <c r="O221" s="184" t="s">
        <v>32</v>
      </c>
    </row>
    <row r="222" s="1" customFormat="1" customHeight="1" spans="1:15">
      <c r="A222" s="119">
        <v>217</v>
      </c>
      <c r="B222" s="119" t="s">
        <v>23</v>
      </c>
      <c r="C222" s="119" t="s">
        <v>24</v>
      </c>
      <c r="D222" s="119" t="s">
        <v>25</v>
      </c>
      <c r="E222" s="119" t="s">
        <v>1469</v>
      </c>
      <c r="F222" s="192" t="s">
        <v>1470</v>
      </c>
      <c r="G222" s="91" t="s">
        <v>1894</v>
      </c>
      <c r="H222" s="192" t="s">
        <v>194</v>
      </c>
      <c r="I222" s="271">
        <v>2</v>
      </c>
      <c r="J222" s="201" t="s">
        <v>1895</v>
      </c>
      <c r="K222" s="119" t="s">
        <v>31</v>
      </c>
      <c r="L222" s="183">
        <v>2</v>
      </c>
      <c r="M222" s="27">
        <f t="shared" si="12"/>
        <v>260</v>
      </c>
      <c r="N222" s="23"/>
      <c r="O222" s="184" t="s">
        <v>32</v>
      </c>
    </row>
    <row r="223" s="1" customFormat="1" customHeight="1" spans="1:15">
      <c r="A223" s="119">
        <v>218</v>
      </c>
      <c r="B223" s="119" t="s">
        <v>23</v>
      </c>
      <c r="C223" s="119" t="s">
        <v>24</v>
      </c>
      <c r="D223" s="119" t="s">
        <v>25</v>
      </c>
      <c r="E223" s="119" t="s">
        <v>1469</v>
      </c>
      <c r="F223" s="192" t="s">
        <v>1470</v>
      </c>
      <c r="G223" s="91" t="s">
        <v>1896</v>
      </c>
      <c r="H223" s="192" t="s">
        <v>194</v>
      </c>
      <c r="I223" s="271">
        <v>2</v>
      </c>
      <c r="J223" s="201" t="s">
        <v>1897</v>
      </c>
      <c r="K223" s="119" t="s">
        <v>31</v>
      </c>
      <c r="L223" s="183">
        <v>2</v>
      </c>
      <c r="M223" s="27">
        <f t="shared" si="12"/>
        <v>260</v>
      </c>
      <c r="N223" s="23"/>
      <c r="O223" s="184" t="s">
        <v>32</v>
      </c>
    </row>
    <row r="224" s="1" customFormat="1" customHeight="1" spans="1:15">
      <c r="A224" s="119">
        <v>219</v>
      </c>
      <c r="B224" s="119" t="s">
        <v>23</v>
      </c>
      <c r="C224" s="119" t="s">
        <v>24</v>
      </c>
      <c r="D224" s="119" t="s">
        <v>25</v>
      </c>
      <c r="E224" s="119" t="s">
        <v>1469</v>
      </c>
      <c r="F224" s="192" t="s">
        <v>1470</v>
      </c>
      <c r="G224" s="91" t="s">
        <v>1898</v>
      </c>
      <c r="H224" s="192" t="s">
        <v>194</v>
      </c>
      <c r="I224" s="271">
        <v>3</v>
      </c>
      <c r="J224" s="201" t="s">
        <v>1899</v>
      </c>
      <c r="K224" s="119" t="s">
        <v>31</v>
      </c>
      <c r="L224" s="183">
        <v>3</v>
      </c>
      <c r="M224" s="27">
        <f t="shared" si="12"/>
        <v>390</v>
      </c>
      <c r="N224" s="23"/>
      <c r="O224" s="184" t="s">
        <v>32</v>
      </c>
    </row>
    <row r="225" s="1" customFormat="1" customHeight="1" spans="1:15">
      <c r="A225" s="119">
        <v>220</v>
      </c>
      <c r="B225" s="119" t="s">
        <v>23</v>
      </c>
      <c r="C225" s="119" t="s">
        <v>24</v>
      </c>
      <c r="D225" s="119" t="s">
        <v>25</v>
      </c>
      <c r="E225" s="119" t="s">
        <v>1469</v>
      </c>
      <c r="F225" s="192" t="s">
        <v>1470</v>
      </c>
      <c r="G225" s="91" t="s">
        <v>1900</v>
      </c>
      <c r="H225" s="192" t="s">
        <v>194</v>
      </c>
      <c r="I225" s="271">
        <v>2</v>
      </c>
      <c r="J225" s="201" t="s">
        <v>1901</v>
      </c>
      <c r="K225" s="119" t="s">
        <v>31</v>
      </c>
      <c r="L225" s="183">
        <v>2</v>
      </c>
      <c r="M225" s="27">
        <f t="shared" si="12"/>
        <v>260</v>
      </c>
      <c r="N225" s="23"/>
      <c r="O225" s="184" t="s">
        <v>32</v>
      </c>
    </row>
    <row r="226" s="1" customFormat="1" customHeight="1" spans="1:15">
      <c r="A226" s="119">
        <v>221</v>
      </c>
      <c r="B226" s="119" t="s">
        <v>23</v>
      </c>
      <c r="C226" s="119" t="s">
        <v>24</v>
      </c>
      <c r="D226" s="119" t="s">
        <v>25</v>
      </c>
      <c r="E226" s="119" t="s">
        <v>1469</v>
      </c>
      <c r="F226" s="192" t="s">
        <v>1470</v>
      </c>
      <c r="G226" s="91" t="s">
        <v>1902</v>
      </c>
      <c r="H226" s="192" t="s">
        <v>194</v>
      </c>
      <c r="I226" s="271">
        <v>2</v>
      </c>
      <c r="J226" s="201" t="s">
        <v>1903</v>
      </c>
      <c r="K226" s="119" t="s">
        <v>31</v>
      </c>
      <c r="L226" s="183">
        <v>2</v>
      </c>
      <c r="M226" s="27">
        <f t="shared" si="12"/>
        <v>260</v>
      </c>
      <c r="N226" s="23"/>
      <c r="O226" s="184" t="s">
        <v>32</v>
      </c>
    </row>
    <row r="227" s="1" customFormat="1" customHeight="1" spans="1:15">
      <c r="A227" s="119">
        <v>222</v>
      </c>
      <c r="B227" s="119" t="s">
        <v>23</v>
      </c>
      <c r="C227" s="119" t="s">
        <v>24</v>
      </c>
      <c r="D227" s="119" t="s">
        <v>25</v>
      </c>
      <c r="E227" s="119" t="s">
        <v>1469</v>
      </c>
      <c r="F227" s="192" t="s">
        <v>1470</v>
      </c>
      <c r="G227" s="91" t="s">
        <v>1904</v>
      </c>
      <c r="H227" s="192" t="s">
        <v>194</v>
      </c>
      <c r="I227" s="271">
        <v>2</v>
      </c>
      <c r="J227" s="201" t="s">
        <v>1905</v>
      </c>
      <c r="K227" s="119" t="s">
        <v>31</v>
      </c>
      <c r="L227" s="183">
        <v>2</v>
      </c>
      <c r="M227" s="27">
        <f t="shared" si="12"/>
        <v>260</v>
      </c>
      <c r="N227" s="23"/>
      <c r="O227" s="184" t="s">
        <v>32</v>
      </c>
    </row>
    <row r="228" s="1" customFormat="1" customHeight="1" spans="1:15">
      <c r="A228" s="119">
        <v>223</v>
      </c>
      <c r="B228" s="119" t="s">
        <v>23</v>
      </c>
      <c r="C228" s="119" t="s">
        <v>24</v>
      </c>
      <c r="D228" s="119" t="s">
        <v>25</v>
      </c>
      <c r="E228" s="119" t="s">
        <v>1469</v>
      </c>
      <c r="F228" s="192" t="s">
        <v>1470</v>
      </c>
      <c r="G228" s="91" t="s">
        <v>1906</v>
      </c>
      <c r="H228" s="192" t="s">
        <v>194</v>
      </c>
      <c r="I228" s="271">
        <v>2</v>
      </c>
      <c r="J228" s="201" t="s">
        <v>1907</v>
      </c>
      <c r="K228" s="119" t="s">
        <v>31</v>
      </c>
      <c r="L228" s="183">
        <v>2</v>
      </c>
      <c r="M228" s="27">
        <f t="shared" si="12"/>
        <v>260</v>
      </c>
      <c r="N228" s="23"/>
      <c r="O228" s="184" t="s">
        <v>32</v>
      </c>
    </row>
    <row r="229" s="1" customFormat="1" customHeight="1" spans="1:15">
      <c r="A229" s="119">
        <v>224</v>
      </c>
      <c r="B229" s="119" t="s">
        <v>23</v>
      </c>
      <c r="C229" s="119" t="s">
        <v>24</v>
      </c>
      <c r="D229" s="119" t="s">
        <v>25</v>
      </c>
      <c r="E229" s="119" t="s">
        <v>1469</v>
      </c>
      <c r="F229" s="192" t="s">
        <v>1470</v>
      </c>
      <c r="G229" s="91" t="s">
        <v>1908</v>
      </c>
      <c r="H229" s="192" t="s">
        <v>1583</v>
      </c>
      <c r="I229" s="271">
        <v>1</v>
      </c>
      <c r="J229" s="201" t="s">
        <v>1909</v>
      </c>
      <c r="K229" s="119" t="s">
        <v>31</v>
      </c>
      <c r="L229" s="183">
        <v>1</v>
      </c>
      <c r="M229" s="27">
        <f t="shared" si="12"/>
        <v>130</v>
      </c>
      <c r="N229" s="23"/>
      <c r="O229" s="184" t="s">
        <v>32</v>
      </c>
    </row>
    <row r="230" s="1" customFormat="1" customHeight="1" spans="1:15">
      <c r="A230" s="119">
        <v>225</v>
      </c>
      <c r="B230" s="119" t="s">
        <v>23</v>
      </c>
      <c r="C230" s="119" t="s">
        <v>24</v>
      </c>
      <c r="D230" s="119" t="s">
        <v>25</v>
      </c>
      <c r="E230" s="119" t="s">
        <v>1469</v>
      </c>
      <c r="F230" s="192" t="s">
        <v>1470</v>
      </c>
      <c r="G230" s="91" t="s">
        <v>1910</v>
      </c>
      <c r="H230" s="192" t="s">
        <v>1558</v>
      </c>
      <c r="I230" s="271">
        <v>1</v>
      </c>
      <c r="J230" s="201" t="s">
        <v>1911</v>
      </c>
      <c r="K230" s="119" t="s">
        <v>31</v>
      </c>
      <c r="L230" s="183">
        <v>1</v>
      </c>
      <c r="M230" s="27">
        <f>L230*312</f>
        <v>312</v>
      </c>
      <c r="N230" s="23"/>
      <c r="O230" s="184" t="s">
        <v>32</v>
      </c>
    </row>
    <row r="231" s="1" customFormat="1" customHeight="1" spans="1:15">
      <c r="A231" s="119">
        <v>226</v>
      </c>
      <c r="B231" s="119" t="s">
        <v>23</v>
      </c>
      <c r="C231" s="119" t="s">
        <v>24</v>
      </c>
      <c r="D231" s="119" t="s">
        <v>25</v>
      </c>
      <c r="E231" s="119" t="s">
        <v>1469</v>
      </c>
      <c r="F231" s="192" t="s">
        <v>1470</v>
      </c>
      <c r="G231" s="91" t="s">
        <v>1912</v>
      </c>
      <c r="H231" s="192" t="s">
        <v>1558</v>
      </c>
      <c r="I231" s="271">
        <v>1</v>
      </c>
      <c r="J231" s="201" t="s">
        <v>1626</v>
      </c>
      <c r="K231" s="119" t="s">
        <v>31</v>
      </c>
      <c r="L231" s="183">
        <v>1</v>
      </c>
      <c r="M231" s="27">
        <f>L231*468</f>
        <v>468</v>
      </c>
      <c r="N231" s="23"/>
      <c r="O231" s="184" t="s">
        <v>32</v>
      </c>
    </row>
    <row r="232" s="1" customFormat="1" customHeight="1" spans="1:15">
      <c r="A232" s="119">
        <v>227</v>
      </c>
      <c r="B232" s="119" t="s">
        <v>23</v>
      </c>
      <c r="C232" s="119" t="s">
        <v>24</v>
      </c>
      <c r="D232" s="119" t="s">
        <v>25</v>
      </c>
      <c r="E232" s="119" t="s">
        <v>1469</v>
      </c>
      <c r="F232" s="192" t="s">
        <v>1470</v>
      </c>
      <c r="G232" s="91" t="s">
        <v>1913</v>
      </c>
      <c r="H232" s="192" t="s">
        <v>1558</v>
      </c>
      <c r="I232" s="271">
        <v>1</v>
      </c>
      <c r="J232" s="201" t="s">
        <v>1914</v>
      </c>
      <c r="K232" s="119" t="s">
        <v>31</v>
      </c>
      <c r="L232" s="183">
        <v>1</v>
      </c>
      <c r="M232" s="27">
        <f>L232*312</f>
        <v>312</v>
      </c>
      <c r="N232" s="23"/>
      <c r="O232" s="184" t="s">
        <v>32</v>
      </c>
    </row>
    <row r="233" s="1" customFormat="1" customHeight="1" spans="1:15">
      <c r="A233" s="119">
        <v>228</v>
      </c>
      <c r="B233" s="119" t="s">
        <v>23</v>
      </c>
      <c r="C233" s="119" t="s">
        <v>24</v>
      </c>
      <c r="D233" s="119" t="s">
        <v>25</v>
      </c>
      <c r="E233" s="128" t="s">
        <v>1577</v>
      </c>
      <c r="F233" s="192" t="s">
        <v>1470</v>
      </c>
      <c r="G233" s="91" t="s">
        <v>1915</v>
      </c>
      <c r="H233" s="192" t="s">
        <v>1558</v>
      </c>
      <c r="I233" s="271">
        <v>1</v>
      </c>
      <c r="J233" s="201" t="s">
        <v>1916</v>
      </c>
      <c r="K233" s="119" t="s">
        <v>31</v>
      </c>
      <c r="L233" s="183">
        <v>1</v>
      </c>
      <c r="M233" s="27">
        <f>L233*312</f>
        <v>312</v>
      </c>
      <c r="N233" s="23"/>
      <c r="O233" s="184" t="s">
        <v>32</v>
      </c>
    </row>
    <row r="234" s="1" customFormat="1" customHeight="1" spans="1:15">
      <c r="A234" s="119">
        <v>229</v>
      </c>
      <c r="B234" s="119" t="s">
        <v>23</v>
      </c>
      <c r="C234" s="119" t="s">
        <v>24</v>
      </c>
      <c r="D234" s="119" t="s">
        <v>25</v>
      </c>
      <c r="E234" s="128" t="s">
        <v>1577</v>
      </c>
      <c r="F234" s="192" t="s">
        <v>1470</v>
      </c>
      <c r="G234" s="91" t="s">
        <v>1917</v>
      </c>
      <c r="H234" s="192" t="s">
        <v>1558</v>
      </c>
      <c r="I234" s="271">
        <v>1</v>
      </c>
      <c r="J234" s="201" t="s">
        <v>1918</v>
      </c>
      <c r="K234" s="119" t="s">
        <v>31</v>
      </c>
      <c r="L234" s="183">
        <v>1</v>
      </c>
      <c r="M234" s="27">
        <f>L234*312</f>
        <v>312</v>
      </c>
      <c r="N234" s="23"/>
      <c r="O234" s="184" t="s">
        <v>32</v>
      </c>
    </row>
    <row r="235" s="1" customFormat="1" customHeight="1" spans="1:15">
      <c r="A235" s="119">
        <v>230</v>
      </c>
      <c r="B235" s="119" t="s">
        <v>23</v>
      </c>
      <c r="C235" s="119" t="s">
        <v>24</v>
      </c>
      <c r="D235" s="119" t="s">
        <v>25</v>
      </c>
      <c r="E235" s="119" t="s">
        <v>1469</v>
      </c>
      <c r="F235" s="192" t="s">
        <v>1470</v>
      </c>
      <c r="G235" s="91" t="s">
        <v>1919</v>
      </c>
      <c r="H235" s="192" t="s">
        <v>194</v>
      </c>
      <c r="I235" s="271">
        <v>4</v>
      </c>
      <c r="J235" s="201" t="s">
        <v>1920</v>
      </c>
      <c r="K235" s="119" t="s">
        <v>31</v>
      </c>
      <c r="L235" s="183">
        <v>4</v>
      </c>
      <c r="M235" s="27">
        <f t="shared" ref="M235:M241" si="13">L235*130</f>
        <v>520</v>
      </c>
      <c r="N235" s="23"/>
      <c r="O235" s="184" t="s">
        <v>32</v>
      </c>
    </row>
    <row r="236" s="1" customFormat="1" customHeight="1" spans="1:15">
      <c r="A236" s="119">
        <v>231</v>
      </c>
      <c r="B236" s="119" t="s">
        <v>23</v>
      </c>
      <c r="C236" s="119" t="s">
        <v>24</v>
      </c>
      <c r="D236" s="119" t="s">
        <v>25</v>
      </c>
      <c r="E236" s="119" t="s">
        <v>1469</v>
      </c>
      <c r="F236" s="192" t="s">
        <v>1470</v>
      </c>
      <c r="G236" s="91" t="s">
        <v>1921</v>
      </c>
      <c r="H236" s="192" t="s">
        <v>194</v>
      </c>
      <c r="I236" s="271">
        <v>4</v>
      </c>
      <c r="J236" s="201" t="s">
        <v>1922</v>
      </c>
      <c r="K236" s="119" t="s">
        <v>31</v>
      </c>
      <c r="L236" s="183">
        <v>4</v>
      </c>
      <c r="M236" s="27">
        <f t="shared" si="13"/>
        <v>520</v>
      </c>
      <c r="N236" s="23"/>
      <c r="O236" s="184" t="s">
        <v>32</v>
      </c>
    </row>
    <row r="237" s="1" customFormat="1" customHeight="1" spans="1:15">
      <c r="A237" s="119">
        <v>232</v>
      </c>
      <c r="B237" s="119" t="s">
        <v>23</v>
      </c>
      <c r="C237" s="119" t="s">
        <v>24</v>
      </c>
      <c r="D237" s="119" t="s">
        <v>25</v>
      </c>
      <c r="E237" s="119" t="s">
        <v>1469</v>
      </c>
      <c r="F237" s="192" t="s">
        <v>1470</v>
      </c>
      <c r="G237" s="91" t="s">
        <v>1923</v>
      </c>
      <c r="H237" s="192" t="s">
        <v>1583</v>
      </c>
      <c r="I237" s="271">
        <v>2</v>
      </c>
      <c r="J237" s="201" t="s">
        <v>1924</v>
      </c>
      <c r="K237" s="119" t="s">
        <v>31</v>
      </c>
      <c r="L237" s="183">
        <v>2</v>
      </c>
      <c r="M237" s="27">
        <f t="shared" si="13"/>
        <v>260</v>
      </c>
      <c r="N237" s="23"/>
      <c r="O237" s="184" t="s">
        <v>32</v>
      </c>
    </row>
    <row r="238" s="1" customFormat="1" customHeight="1" spans="1:15">
      <c r="A238" s="119">
        <v>233</v>
      </c>
      <c r="B238" s="119" t="s">
        <v>23</v>
      </c>
      <c r="C238" s="119" t="s">
        <v>24</v>
      </c>
      <c r="D238" s="119" t="s">
        <v>25</v>
      </c>
      <c r="E238" s="119" t="s">
        <v>1469</v>
      </c>
      <c r="F238" s="192" t="s">
        <v>1470</v>
      </c>
      <c r="G238" s="91" t="s">
        <v>1925</v>
      </c>
      <c r="H238" s="192" t="s">
        <v>1583</v>
      </c>
      <c r="I238" s="271">
        <v>1</v>
      </c>
      <c r="J238" s="201" t="s">
        <v>1926</v>
      </c>
      <c r="K238" s="119" t="s">
        <v>31</v>
      </c>
      <c r="L238" s="183">
        <v>1</v>
      </c>
      <c r="M238" s="27">
        <f t="shared" si="13"/>
        <v>130</v>
      </c>
      <c r="N238" s="23"/>
      <c r="O238" s="184" t="s">
        <v>32</v>
      </c>
    </row>
    <row r="239" s="1" customFormat="1" customHeight="1" spans="1:15">
      <c r="A239" s="119">
        <v>234</v>
      </c>
      <c r="B239" s="119" t="s">
        <v>23</v>
      </c>
      <c r="C239" s="119" t="s">
        <v>24</v>
      </c>
      <c r="D239" s="119" t="s">
        <v>25</v>
      </c>
      <c r="E239" s="119" t="s">
        <v>1469</v>
      </c>
      <c r="F239" s="192" t="s">
        <v>1470</v>
      </c>
      <c r="G239" s="91" t="s">
        <v>1719</v>
      </c>
      <c r="H239" s="192" t="s">
        <v>194</v>
      </c>
      <c r="I239" s="271">
        <v>3</v>
      </c>
      <c r="J239" s="201" t="s">
        <v>1927</v>
      </c>
      <c r="K239" s="119" t="s">
        <v>31</v>
      </c>
      <c r="L239" s="183">
        <v>2</v>
      </c>
      <c r="M239" s="27">
        <f t="shared" si="13"/>
        <v>260</v>
      </c>
      <c r="N239" s="23"/>
      <c r="O239" s="184" t="s">
        <v>32</v>
      </c>
    </row>
    <row r="240" s="1" customFormat="1" customHeight="1" spans="1:15">
      <c r="A240" s="119">
        <v>235</v>
      </c>
      <c r="B240" s="119" t="s">
        <v>23</v>
      </c>
      <c r="C240" s="119" t="s">
        <v>24</v>
      </c>
      <c r="D240" s="119" t="s">
        <v>25</v>
      </c>
      <c r="E240" s="119" t="s">
        <v>1469</v>
      </c>
      <c r="F240" s="192" t="s">
        <v>1470</v>
      </c>
      <c r="G240" s="91" t="s">
        <v>1928</v>
      </c>
      <c r="H240" s="192" t="s">
        <v>194</v>
      </c>
      <c r="I240" s="271">
        <v>3</v>
      </c>
      <c r="J240" s="201" t="s">
        <v>1929</v>
      </c>
      <c r="K240" s="119" t="s">
        <v>31</v>
      </c>
      <c r="L240" s="183">
        <v>2</v>
      </c>
      <c r="M240" s="27">
        <f t="shared" si="13"/>
        <v>260</v>
      </c>
      <c r="N240" s="23"/>
      <c r="O240" s="184" t="s">
        <v>32</v>
      </c>
    </row>
    <row r="241" s="1" customFormat="1" customHeight="1" spans="1:15">
      <c r="A241" s="119">
        <v>236</v>
      </c>
      <c r="B241" s="119" t="s">
        <v>23</v>
      </c>
      <c r="C241" s="119" t="s">
        <v>24</v>
      </c>
      <c r="D241" s="119" t="s">
        <v>25</v>
      </c>
      <c r="E241" s="119" t="s">
        <v>1469</v>
      </c>
      <c r="F241" s="192" t="s">
        <v>1470</v>
      </c>
      <c r="G241" s="91" t="s">
        <v>1930</v>
      </c>
      <c r="H241" s="192" t="s">
        <v>194</v>
      </c>
      <c r="I241" s="271">
        <v>2</v>
      </c>
      <c r="J241" s="201" t="s">
        <v>1931</v>
      </c>
      <c r="K241" s="119" t="s">
        <v>31</v>
      </c>
      <c r="L241" s="183">
        <v>2</v>
      </c>
      <c r="M241" s="27">
        <f t="shared" si="13"/>
        <v>260</v>
      </c>
      <c r="N241" s="23"/>
      <c r="O241" s="184" t="s">
        <v>32</v>
      </c>
    </row>
    <row r="242" s="1" customFormat="1" customHeight="1" spans="1:15">
      <c r="A242" s="119">
        <v>237</v>
      </c>
      <c r="B242" s="119" t="s">
        <v>23</v>
      </c>
      <c r="C242" s="119" t="s">
        <v>24</v>
      </c>
      <c r="D242" s="119" t="s">
        <v>25</v>
      </c>
      <c r="E242" s="119" t="s">
        <v>1469</v>
      </c>
      <c r="F242" s="192" t="s">
        <v>1470</v>
      </c>
      <c r="G242" s="91" t="s">
        <v>39</v>
      </c>
      <c r="H242" s="192" t="s">
        <v>1558</v>
      </c>
      <c r="I242" s="271">
        <v>1</v>
      </c>
      <c r="J242" s="201" t="s">
        <v>1932</v>
      </c>
      <c r="K242" s="119" t="s">
        <v>31</v>
      </c>
      <c r="L242" s="183">
        <v>1</v>
      </c>
      <c r="M242" s="27">
        <f>L242*312</f>
        <v>312</v>
      </c>
      <c r="N242" s="23"/>
      <c r="O242" s="184" t="s">
        <v>32</v>
      </c>
    </row>
    <row r="243" s="1" customFormat="1" customHeight="1" spans="1:15">
      <c r="A243" s="119">
        <v>238</v>
      </c>
      <c r="B243" s="119" t="s">
        <v>23</v>
      </c>
      <c r="C243" s="119" t="s">
        <v>24</v>
      </c>
      <c r="D243" s="119" t="s">
        <v>25</v>
      </c>
      <c r="E243" s="119" t="s">
        <v>1469</v>
      </c>
      <c r="F243" s="192" t="s">
        <v>1933</v>
      </c>
      <c r="G243" s="91" t="s">
        <v>1934</v>
      </c>
      <c r="H243" s="192" t="s">
        <v>194</v>
      </c>
      <c r="I243" s="271">
        <v>8</v>
      </c>
      <c r="J243" s="201" t="s">
        <v>1935</v>
      </c>
      <c r="K243" s="119" t="s">
        <v>31</v>
      </c>
      <c r="L243" s="183">
        <v>8</v>
      </c>
      <c r="M243" s="27">
        <f>L243*468</f>
        <v>3744</v>
      </c>
      <c r="N243" s="23"/>
      <c r="O243" s="184" t="s">
        <v>32</v>
      </c>
    </row>
    <row r="244" s="1" customFormat="1" customHeight="1" spans="1:15">
      <c r="A244" s="119">
        <v>239</v>
      </c>
      <c r="B244" s="119" t="s">
        <v>23</v>
      </c>
      <c r="C244" s="119" t="s">
        <v>24</v>
      </c>
      <c r="D244" s="119" t="s">
        <v>25</v>
      </c>
      <c r="E244" s="119" t="s">
        <v>1469</v>
      </c>
      <c r="F244" s="192" t="s">
        <v>1933</v>
      </c>
      <c r="G244" s="91" t="s">
        <v>1936</v>
      </c>
      <c r="H244" s="192" t="s">
        <v>194</v>
      </c>
      <c r="I244" s="271">
        <v>2</v>
      </c>
      <c r="J244" s="201" t="s">
        <v>1937</v>
      </c>
      <c r="K244" s="119" t="s">
        <v>31</v>
      </c>
      <c r="L244" s="183">
        <v>2</v>
      </c>
      <c r="M244" s="27">
        <f>L244*130</f>
        <v>260</v>
      </c>
      <c r="N244" s="23"/>
      <c r="O244" s="184" t="s">
        <v>32</v>
      </c>
    </row>
    <row r="245" s="1" customFormat="1" customHeight="1" spans="1:15">
      <c r="A245" s="119">
        <v>240</v>
      </c>
      <c r="B245" s="119" t="s">
        <v>23</v>
      </c>
      <c r="C245" s="119" t="s">
        <v>24</v>
      </c>
      <c r="D245" s="119" t="s">
        <v>25</v>
      </c>
      <c r="E245" s="119" t="s">
        <v>1469</v>
      </c>
      <c r="F245" s="192" t="s">
        <v>1933</v>
      </c>
      <c r="G245" s="91" t="s">
        <v>1938</v>
      </c>
      <c r="H245" s="192" t="s">
        <v>1583</v>
      </c>
      <c r="I245" s="271">
        <v>3</v>
      </c>
      <c r="J245" s="201" t="s">
        <v>1939</v>
      </c>
      <c r="K245" s="119" t="s">
        <v>31</v>
      </c>
      <c r="L245" s="183">
        <v>3</v>
      </c>
      <c r="M245" s="27">
        <f>L245*130</f>
        <v>390</v>
      </c>
      <c r="N245" s="23"/>
      <c r="O245" s="184" t="s">
        <v>32</v>
      </c>
    </row>
    <row r="246" s="1" customFormat="1" customHeight="1" spans="1:15">
      <c r="A246" s="119">
        <v>241</v>
      </c>
      <c r="B246" s="119" t="s">
        <v>23</v>
      </c>
      <c r="C246" s="119" t="s">
        <v>24</v>
      </c>
      <c r="D246" s="119" t="s">
        <v>25</v>
      </c>
      <c r="E246" s="119" t="s">
        <v>1469</v>
      </c>
      <c r="F246" s="192" t="s">
        <v>1933</v>
      </c>
      <c r="G246" s="91" t="s">
        <v>1940</v>
      </c>
      <c r="H246" s="192" t="s">
        <v>1583</v>
      </c>
      <c r="I246" s="271">
        <v>4</v>
      </c>
      <c r="J246" s="201" t="s">
        <v>1941</v>
      </c>
      <c r="K246" s="119" t="s">
        <v>31</v>
      </c>
      <c r="L246" s="183">
        <v>4</v>
      </c>
      <c r="M246" s="27">
        <f>L246*130</f>
        <v>520</v>
      </c>
      <c r="N246" s="23"/>
      <c r="O246" s="184" t="s">
        <v>32</v>
      </c>
    </row>
    <row r="247" s="1" customFormat="1" customHeight="1" spans="1:15">
      <c r="A247" s="119">
        <v>242</v>
      </c>
      <c r="B247" s="119" t="s">
        <v>23</v>
      </c>
      <c r="C247" s="119" t="s">
        <v>24</v>
      </c>
      <c r="D247" s="119" t="s">
        <v>25</v>
      </c>
      <c r="E247" s="119" t="s">
        <v>1469</v>
      </c>
      <c r="F247" s="192" t="s">
        <v>1933</v>
      </c>
      <c r="G247" s="91" t="s">
        <v>1158</v>
      </c>
      <c r="H247" s="192" t="s">
        <v>1583</v>
      </c>
      <c r="I247" s="271">
        <v>5</v>
      </c>
      <c r="J247" s="201" t="s">
        <v>1942</v>
      </c>
      <c r="K247" s="119" t="s">
        <v>31</v>
      </c>
      <c r="L247" s="183">
        <v>4</v>
      </c>
      <c r="M247" s="27">
        <f>L247*130</f>
        <v>520</v>
      </c>
      <c r="N247" s="23"/>
      <c r="O247" s="184" t="s">
        <v>32</v>
      </c>
    </row>
    <row r="248" s="1" customFormat="1" customHeight="1" spans="1:15">
      <c r="A248" s="119">
        <v>243</v>
      </c>
      <c r="B248" s="119" t="s">
        <v>23</v>
      </c>
      <c r="C248" s="119" t="s">
        <v>24</v>
      </c>
      <c r="D248" s="119" t="s">
        <v>25</v>
      </c>
      <c r="E248" s="119" t="s">
        <v>1469</v>
      </c>
      <c r="F248" s="192" t="s">
        <v>1933</v>
      </c>
      <c r="G248" s="91" t="s">
        <v>1943</v>
      </c>
      <c r="H248" s="192" t="s">
        <v>1944</v>
      </c>
      <c r="I248" s="271">
        <v>2</v>
      </c>
      <c r="J248" s="201" t="s">
        <v>1945</v>
      </c>
      <c r="K248" s="119" t="s">
        <v>31</v>
      </c>
      <c r="L248" s="183">
        <v>2</v>
      </c>
      <c r="M248" s="27">
        <f>L248*130</f>
        <v>260</v>
      </c>
      <c r="N248" s="23"/>
      <c r="O248" s="184" t="s">
        <v>32</v>
      </c>
    </row>
    <row r="249" s="1" customFormat="1" customHeight="1" spans="1:15">
      <c r="A249" s="119">
        <v>244</v>
      </c>
      <c r="B249" s="119" t="s">
        <v>23</v>
      </c>
      <c r="C249" s="119" t="s">
        <v>24</v>
      </c>
      <c r="D249" s="119" t="s">
        <v>25</v>
      </c>
      <c r="E249" s="119" t="s">
        <v>1469</v>
      </c>
      <c r="F249" s="192" t="s">
        <v>1933</v>
      </c>
      <c r="G249" s="91" t="s">
        <v>1946</v>
      </c>
      <c r="H249" s="192" t="s">
        <v>51</v>
      </c>
      <c r="I249" s="271">
        <v>4</v>
      </c>
      <c r="J249" s="201" t="s">
        <v>1947</v>
      </c>
      <c r="K249" s="119" t="s">
        <v>31</v>
      </c>
      <c r="L249" s="183">
        <v>4</v>
      </c>
      <c r="M249" s="27">
        <f>L249*312</f>
        <v>1248</v>
      </c>
      <c r="N249" s="23"/>
      <c r="O249" s="184" t="s">
        <v>32</v>
      </c>
    </row>
    <row r="250" s="1" customFormat="1" customHeight="1" spans="1:15">
      <c r="A250" s="119">
        <v>245</v>
      </c>
      <c r="B250" s="119" t="s">
        <v>23</v>
      </c>
      <c r="C250" s="119" t="s">
        <v>24</v>
      </c>
      <c r="D250" s="119" t="s">
        <v>25</v>
      </c>
      <c r="E250" s="119" t="s">
        <v>1469</v>
      </c>
      <c r="F250" s="192" t="s">
        <v>1933</v>
      </c>
      <c r="G250" s="91" t="s">
        <v>1948</v>
      </c>
      <c r="H250" s="192" t="s">
        <v>51</v>
      </c>
      <c r="I250" s="271">
        <v>5</v>
      </c>
      <c r="J250" s="201" t="s">
        <v>1949</v>
      </c>
      <c r="K250" s="119" t="s">
        <v>31</v>
      </c>
      <c r="L250" s="183">
        <v>5</v>
      </c>
      <c r="M250" s="27">
        <f>L250*312</f>
        <v>1560</v>
      </c>
      <c r="N250" s="23"/>
      <c r="O250" s="184" t="s">
        <v>32</v>
      </c>
    </row>
    <row r="251" s="1" customFormat="1" customHeight="1" spans="1:15">
      <c r="A251" s="119">
        <v>246</v>
      </c>
      <c r="B251" s="119" t="s">
        <v>23</v>
      </c>
      <c r="C251" s="119" t="s">
        <v>24</v>
      </c>
      <c r="D251" s="119" t="s">
        <v>25</v>
      </c>
      <c r="E251" s="119" t="s">
        <v>1469</v>
      </c>
      <c r="F251" s="192" t="s">
        <v>1933</v>
      </c>
      <c r="G251" s="91" t="s">
        <v>1950</v>
      </c>
      <c r="H251" s="192" t="s">
        <v>1583</v>
      </c>
      <c r="I251" s="271">
        <v>4</v>
      </c>
      <c r="J251" s="201" t="s">
        <v>1951</v>
      </c>
      <c r="K251" s="119" t="s">
        <v>31</v>
      </c>
      <c r="L251" s="183">
        <v>4</v>
      </c>
      <c r="M251" s="27">
        <f>L251*130</f>
        <v>520</v>
      </c>
      <c r="N251" s="23"/>
      <c r="O251" s="184" t="s">
        <v>32</v>
      </c>
    </row>
    <row r="252" s="1" customFormat="1" customHeight="1" spans="1:15">
      <c r="A252" s="119">
        <v>247</v>
      </c>
      <c r="B252" s="119" t="s">
        <v>23</v>
      </c>
      <c r="C252" s="119" t="s">
        <v>24</v>
      </c>
      <c r="D252" s="119" t="s">
        <v>25</v>
      </c>
      <c r="E252" s="119" t="s">
        <v>1469</v>
      </c>
      <c r="F252" s="192" t="s">
        <v>1933</v>
      </c>
      <c r="G252" s="91" t="s">
        <v>1952</v>
      </c>
      <c r="H252" s="192" t="s">
        <v>51</v>
      </c>
      <c r="I252" s="271">
        <v>4</v>
      </c>
      <c r="J252" s="201" t="s">
        <v>1953</v>
      </c>
      <c r="K252" s="119" t="s">
        <v>31</v>
      </c>
      <c r="L252" s="183">
        <v>4</v>
      </c>
      <c r="M252" s="27">
        <f>L252*312</f>
        <v>1248</v>
      </c>
      <c r="N252" s="23"/>
      <c r="O252" s="184" t="s">
        <v>32</v>
      </c>
    </row>
    <row r="253" s="1" customFormat="1" customHeight="1" spans="1:15">
      <c r="A253" s="119">
        <v>248</v>
      </c>
      <c r="B253" s="119" t="s">
        <v>23</v>
      </c>
      <c r="C253" s="119" t="s">
        <v>24</v>
      </c>
      <c r="D253" s="119" t="s">
        <v>25</v>
      </c>
      <c r="E253" s="119" t="s">
        <v>1469</v>
      </c>
      <c r="F253" s="192" t="s">
        <v>1933</v>
      </c>
      <c r="G253" s="91" t="s">
        <v>1954</v>
      </c>
      <c r="H253" s="192" t="s">
        <v>1583</v>
      </c>
      <c r="I253" s="271">
        <v>3</v>
      </c>
      <c r="J253" s="201" t="s">
        <v>1955</v>
      </c>
      <c r="K253" s="119" t="s">
        <v>31</v>
      </c>
      <c r="L253" s="183">
        <v>3</v>
      </c>
      <c r="M253" s="27">
        <f>L253*130</f>
        <v>390</v>
      </c>
      <c r="N253" s="23"/>
      <c r="O253" s="184" t="s">
        <v>32</v>
      </c>
    </row>
    <row r="254" s="1" customFormat="1" customHeight="1" spans="1:15">
      <c r="A254" s="119">
        <v>249</v>
      </c>
      <c r="B254" s="119" t="s">
        <v>23</v>
      </c>
      <c r="C254" s="119" t="s">
        <v>24</v>
      </c>
      <c r="D254" s="119" t="s">
        <v>25</v>
      </c>
      <c r="E254" s="119" t="s">
        <v>1469</v>
      </c>
      <c r="F254" s="192" t="s">
        <v>1933</v>
      </c>
      <c r="G254" s="91" t="s">
        <v>1956</v>
      </c>
      <c r="H254" s="192" t="s">
        <v>51</v>
      </c>
      <c r="I254" s="271">
        <v>4</v>
      </c>
      <c r="J254" s="201" t="s">
        <v>1957</v>
      </c>
      <c r="K254" s="119" t="s">
        <v>31</v>
      </c>
      <c r="L254" s="183">
        <v>4</v>
      </c>
      <c r="M254" s="27">
        <f>L254*312</f>
        <v>1248</v>
      </c>
      <c r="N254" s="23"/>
      <c r="O254" s="184" t="s">
        <v>32</v>
      </c>
    </row>
    <row r="255" s="1" customFormat="1" customHeight="1" spans="1:15">
      <c r="A255" s="119">
        <v>250</v>
      </c>
      <c r="B255" s="119" t="s">
        <v>23</v>
      </c>
      <c r="C255" s="119" t="s">
        <v>24</v>
      </c>
      <c r="D255" s="119" t="s">
        <v>25</v>
      </c>
      <c r="E255" s="119" t="s">
        <v>1469</v>
      </c>
      <c r="F255" s="192" t="s">
        <v>1933</v>
      </c>
      <c r="G255" s="91" t="s">
        <v>1958</v>
      </c>
      <c r="H255" s="192" t="s">
        <v>1583</v>
      </c>
      <c r="I255" s="271">
        <v>1</v>
      </c>
      <c r="J255" s="201" t="s">
        <v>1959</v>
      </c>
      <c r="K255" s="119" t="s">
        <v>31</v>
      </c>
      <c r="L255" s="183">
        <v>1</v>
      </c>
      <c r="M255" s="27">
        <f>L255*130</f>
        <v>130</v>
      </c>
      <c r="N255" s="23"/>
      <c r="O255" s="184" t="s">
        <v>32</v>
      </c>
    </row>
    <row r="256" s="1" customFormat="1" customHeight="1" spans="1:15">
      <c r="A256" s="119">
        <v>251</v>
      </c>
      <c r="B256" s="119" t="s">
        <v>23</v>
      </c>
      <c r="C256" s="119" t="s">
        <v>24</v>
      </c>
      <c r="D256" s="119" t="s">
        <v>25</v>
      </c>
      <c r="E256" s="119" t="s">
        <v>1469</v>
      </c>
      <c r="F256" s="192" t="s">
        <v>1933</v>
      </c>
      <c r="G256" s="91" t="s">
        <v>1960</v>
      </c>
      <c r="H256" s="192" t="s">
        <v>51</v>
      </c>
      <c r="I256" s="271">
        <v>6</v>
      </c>
      <c r="J256" s="201" t="s">
        <v>1961</v>
      </c>
      <c r="K256" s="119" t="s">
        <v>31</v>
      </c>
      <c r="L256" s="183">
        <v>6</v>
      </c>
      <c r="M256" s="27">
        <f>L256*312</f>
        <v>1872</v>
      </c>
      <c r="N256" s="23"/>
      <c r="O256" s="184" t="s">
        <v>32</v>
      </c>
    </row>
    <row r="257" s="1" customFormat="1" customHeight="1" spans="1:15">
      <c r="A257" s="119">
        <v>252</v>
      </c>
      <c r="B257" s="119" t="s">
        <v>23</v>
      </c>
      <c r="C257" s="119" t="s">
        <v>24</v>
      </c>
      <c r="D257" s="119" t="s">
        <v>25</v>
      </c>
      <c r="E257" s="119" t="s">
        <v>1469</v>
      </c>
      <c r="F257" s="192" t="s">
        <v>1933</v>
      </c>
      <c r="G257" s="91" t="s">
        <v>1962</v>
      </c>
      <c r="H257" s="192" t="s">
        <v>51</v>
      </c>
      <c r="I257" s="271">
        <v>6</v>
      </c>
      <c r="J257" s="201" t="s">
        <v>1963</v>
      </c>
      <c r="K257" s="119" t="s">
        <v>31</v>
      </c>
      <c r="L257" s="183">
        <v>6</v>
      </c>
      <c r="M257" s="27">
        <f>L257*312</f>
        <v>1872</v>
      </c>
      <c r="N257" s="23"/>
      <c r="O257" s="184" t="s">
        <v>32</v>
      </c>
    </row>
    <row r="258" s="1" customFormat="1" customHeight="1" spans="1:15">
      <c r="A258" s="119">
        <v>253</v>
      </c>
      <c r="B258" s="119" t="s">
        <v>23</v>
      </c>
      <c r="C258" s="119" t="s">
        <v>24</v>
      </c>
      <c r="D258" s="119" t="s">
        <v>25</v>
      </c>
      <c r="E258" s="119" t="s">
        <v>1469</v>
      </c>
      <c r="F258" s="192" t="s">
        <v>1933</v>
      </c>
      <c r="G258" s="91" t="s">
        <v>1253</v>
      </c>
      <c r="H258" s="192" t="s">
        <v>1583</v>
      </c>
      <c r="I258" s="271">
        <v>4</v>
      </c>
      <c r="J258" s="201" t="s">
        <v>1964</v>
      </c>
      <c r="K258" s="119" t="s">
        <v>31</v>
      </c>
      <c r="L258" s="183">
        <v>4</v>
      </c>
      <c r="M258" s="27">
        <f>L258*130</f>
        <v>520</v>
      </c>
      <c r="N258" s="23"/>
      <c r="O258" s="184" t="s">
        <v>32</v>
      </c>
    </row>
    <row r="259" s="1" customFormat="1" customHeight="1" spans="1:15">
      <c r="A259" s="119">
        <v>254</v>
      </c>
      <c r="B259" s="119" t="s">
        <v>23</v>
      </c>
      <c r="C259" s="119" t="s">
        <v>24</v>
      </c>
      <c r="D259" s="119" t="s">
        <v>25</v>
      </c>
      <c r="E259" s="119" t="s">
        <v>1469</v>
      </c>
      <c r="F259" s="192" t="s">
        <v>1933</v>
      </c>
      <c r="G259" s="91" t="s">
        <v>1965</v>
      </c>
      <c r="H259" s="192" t="s">
        <v>1583</v>
      </c>
      <c r="I259" s="271">
        <v>6</v>
      </c>
      <c r="J259" s="201" t="s">
        <v>1966</v>
      </c>
      <c r="K259" s="119" t="s">
        <v>31</v>
      </c>
      <c r="L259" s="183">
        <v>4</v>
      </c>
      <c r="M259" s="27">
        <f>L259*130</f>
        <v>520</v>
      </c>
      <c r="N259" s="23"/>
      <c r="O259" s="184" t="s">
        <v>32</v>
      </c>
    </row>
    <row r="260" s="1" customFormat="1" customHeight="1" spans="1:15">
      <c r="A260" s="119">
        <v>255</v>
      </c>
      <c r="B260" s="119" t="s">
        <v>23</v>
      </c>
      <c r="C260" s="119" t="s">
        <v>24</v>
      </c>
      <c r="D260" s="119" t="s">
        <v>25</v>
      </c>
      <c r="E260" s="119" t="s">
        <v>1469</v>
      </c>
      <c r="F260" s="192" t="s">
        <v>1933</v>
      </c>
      <c r="G260" s="91" t="s">
        <v>1967</v>
      </c>
      <c r="H260" s="192" t="s">
        <v>51</v>
      </c>
      <c r="I260" s="271">
        <v>4</v>
      </c>
      <c r="J260" s="201" t="s">
        <v>1968</v>
      </c>
      <c r="K260" s="119" t="s">
        <v>31</v>
      </c>
      <c r="L260" s="183">
        <v>3</v>
      </c>
      <c r="M260" s="27">
        <f>L260*312</f>
        <v>936</v>
      </c>
      <c r="N260" s="23"/>
      <c r="O260" s="184" t="s">
        <v>32</v>
      </c>
    </row>
    <row r="261" s="1" customFormat="1" customHeight="1" spans="1:15">
      <c r="A261" s="119">
        <v>256</v>
      </c>
      <c r="B261" s="119" t="s">
        <v>23</v>
      </c>
      <c r="C261" s="119" t="s">
        <v>24</v>
      </c>
      <c r="D261" s="119" t="s">
        <v>25</v>
      </c>
      <c r="E261" s="119" t="s">
        <v>1469</v>
      </c>
      <c r="F261" s="192" t="s">
        <v>1933</v>
      </c>
      <c r="G261" s="91" t="s">
        <v>300</v>
      </c>
      <c r="H261" s="192" t="s">
        <v>51</v>
      </c>
      <c r="I261" s="271">
        <v>5</v>
      </c>
      <c r="J261" s="201" t="s">
        <v>1969</v>
      </c>
      <c r="K261" s="119" t="s">
        <v>31</v>
      </c>
      <c r="L261" s="183">
        <v>5</v>
      </c>
      <c r="M261" s="27">
        <f>L261*312</f>
        <v>1560</v>
      </c>
      <c r="N261" s="23"/>
      <c r="O261" s="184" t="s">
        <v>32</v>
      </c>
    </row>
    <row r="262" s="1" customFormat="1" customHeight="1" spans="1:15">
      <c r="A262" s="119">
        <v>257</v>
      </c>
      <c r="B262" s="119" t="s">
        <v>23</v>
      </c>
      <c r="C262" s="119" t="s">
        <v>24</v>
      </c>
      <c r="D262" s="119" t="s">
        <v>25</v>
      </c>
      <c r="E262" s="119" t="s">
        <v>1469</v>
      </c>
      <c r="F262" s="192" t="s">
        <v>1933</v>
      </c>
      <c r="G262" s="91" t="s">
        <v>1970</v>
      </c>
      <c r="H262" s="192" t="s">
        <v>51</v>
      </c>
      <c r="I262" s="271">
        <v>2</v>
      </c>
      <c r="J262" s="201" t="s">
        <v>1971</v>
      </c>
      <c r="K262" s="119" t="s">
        <v>31</v>
      </c>
      <c r="L262" s="183">
        <v>2</v>
      </c>
      <c r="M262" s="27">
        <f>L262*312</f>
        <v>624</v>
      </c>
      <c r="N262" s="23"/>
      <c r="O262" s="184" t="s">
        <v>32</v>
      </c>
    </row>
    <row r="263" s="1" customFormat="1" customHeight="1" spans="1:15">
      <c r="A263" s="119">
        <v>258</v>
      </c>
      <c r="B263" s="119" t="s">
        <v>23</v>
      </c>
      <c r="C263" s="119" t="s">
        <v>24</v>
      </c>
      <c r="D263" s="119" t="s">
        <v>25</v>
      </c>
      <c r="E263" s="119" t="s">
        <v>1469</v>
      </c>
      <c r="F263" s="192" t="s">
        <v>1933</v>
      </c>
      <c r="G263" s="91" t="s">
        <v>1972</v>
      </c>
      <c r="H263" s="192" t="s">
        <v>51</v>
      </c>
      <c r="I263" s="271">
        <v>5</v>
      </c>
      <c r="J263" s="201" t="s">
        <v>1973</v>
      </c>
      <c r="K263" s="119" t="s">
        <v>31</v>
      </c>
      <c r="L263" s="183">
        <v>4</v>
      </c>
      <c r="M263" s="27">
        <f>L263*312</f>
        <v>1248</v>
      </c>
      <c r="N263" s="23"/>
      <c r="O263" s="184" t="s">
        <v>32</v>
      </c>
    </row>
    <row r="264" s="1" customFormat="1" customHeight="1" spans="1:15">
      <c r="A264" s="119">
        <v>259</v>
      </c>
      <c r="B264" s="119" t="s">
        <v>23</v>
      </c>
      <c r="C264" s="119" t="s">
        <v>24</v>
      </c>
      <c r="D264" s="119" t="s">
        <v>25</v>
      </c>
      <c r="E264" s="119" t="s">
        <v>1469</v>
      </c>
      <c r="F264" s="192" t="s">
        <v>1933</v>
      </c>
      <c r="G264" s="91" t="s">
        <v>1974</v>
      </c>
      <c r="H264" s="192" t="s">
        <v>1583</v>
      </c>
      <c r="I264" s="271">
        <v>4</v>
      </c>
      <c r="J264" s="201" t="s">
        <v>1975</v>
      </c>
      <c r="K264" s="119" t="s">
        <v>31</v>
      </c>
      <c r="L264" s="183">
        <v>3</v>
      </c>
      <c r="M264" s="27">
        <f>L264*130</f>
        <v>390</v>
      </c>
      <c r="N264" s="23"/>
      <c r="O264" s="184" t="s">
        <v>32</v>
      </c>
    </row>
    <row r="265" s="1" customFormat="1" customHeight="1" spans="1:15">
      <c r="A265" s="119">
        <v>260</v>
      </c>
      <c r="B265" s="119" t="s">
        <v>23</v>
      </c>
      <c r="C265" s="119" t="s">
        <v>24</v>
      </c>
      <c r="D265" s="119" t="s">
        <v>25</v>
      </c>
      <c r="E265" s="119" t="s">
        <v>1469</v>
      </c>
      <c r="F265" s="192" t="s">
        <v>1933</v>
      </c>
      <c r="G265" s="91" t="s">
        <v>1976</v>
      </c>
      <c r="H265" s="192" t="s">
        <v>1583</v>
      </c>
      <c r="I265" s="271">
        <v>3</v>
      </c>
      <c r="J265" s="201" t="s">
        <v>1977</v>
      </c>
      <c r="K265" s="119" t="s">
        <v>31</v>
      </c>
      <c r="L265" s="183">
        <v>3</v>
      </c>
      <c r="M265" s="27">
        <f>L265*130</f>
        <v>390</v>
      </c>
      <c r="N265" s="23"/>
      <c r="O265" s="184" t="s">
        <v>32</v>
      </c>
    </row>
    <row r="266" s="1" customFormat="1" customHeight="1" spans="1:15">
      <c r="A266" s="119">
        <v>261</v>
      </c>
      <c r="B266" s="119" t="s">
        <v>23</v>
      </c>
      <c r="C266" s="119" t="s">
        <v>24</v>
      </c>
      <c r="D266" s="119" t="s">
        <v>25</v>
      </c>
      <c r="E266" s="119" t="s">
        <v>1469</v>
      </c>
      <c r="F266" s="192" t="s">
        <v>1933</v>
      </c>
      <c r="G266" s="91" t="s">
        <v>1978</v>
      </c>
      <c r="H266" s="192" t="s">
        <v>1583</v>
      </c>
      <c r="I266" s="271">
        <v>1</v>
      </c>
      <c r="J266" s="201" t="s">
        <v>1979</v>
      </c>
      <c r="K266" s="119" t="s">
        <v>31</v>
      </c>
      <c r="L266" s="183">
        <v>1</v>
      </c>
      <c r="M266" s="27">
        <f>L266*130</f>
        <v>130</v>
      </c>
      <c r="N266" s="23"/>
      <c r="O266" s="184" t="s">
        <v>32</v>
      </c>
    </row>
    <row r="267" s="1" customFormat="1" customHeight="1" spans="1:15">
      <c r="A267" s="119">
        <v>262</v>
      </c>
      <c r="B267" s="119" t="s">
        <v>23</v>
      </c>
      <c r="C267" s="119" t="s">
        <v>24</v>
      </c>
      <c r="D267" s="119" t="s">
        <v>25</v>
      </c>
      <c r="E267" s="119" t="s">
        <v>1469</v>
      </c>
      <c r="F267" s="192" t="s">
        <v>1933</v>
      </c>
      <c r="G267" s="91" t="s">
        <v>1980</v>
      </c>
      <c r="H267" s="192" t="s">
        <v>51</v>
      </c>
      <c r="I267" s="271">
        <v>5</v>
      </c>
      <c r="J267" s="201" t="s">
        <v>1981</v>
      </c>
      <c r="K267" s="119" t="s">
        <v>31</v>
      </c>
      <c r="L267" s="183">
        <v>4</v>
      </c>
      <c r="M267" s="27">
        <f>L267*312</f>
        <v>1248</v>
      </c>
      <c r="N267" s="23"/>
      <c r="O267" s="184" t="s">
        <v>32</v>
      </c>
    </row>
    <row r="268" s="1" customFormat="1" customHeight="1" spans="1:15">
      <c r="A268" s="119">
        <v>263</v>
      </c>
      <c r="B268" s="119" t="s">
        <v>23</v>
      </c>
      <c r="C268" s="119" t="s">
        <v>24</v>
      </c>
      <c r="D268" s="119" t="s">
        <v>25</v>
      </c>
      <c r="E268" s="119" t="s">
        <v>1469</v>
      </c>
      <c r="F268" s="192" t="s">
        <v>1933</v>
      </c>
      <c r="G268" s="91" t="s">
        <v>603</v>
      </c>
      <c r="H268" s="192" t="s">
        <v>51</v>
      </c>
      <c r="I268" s="271">
        <v>2</v>
      </c>
      <c r="J268" s="201" t="s">
        <v>1982</v>
      </c>
      <c r="K268" s="119" t="s">
        <v>31</v>
      </c>
      <c r="L268" s="183">
        <v>2</v>
      </c>
      <c r="M268" s="27">
        <f>L268*312</f>
        <v>624</v>
      </c>
      <c r="N268" s="23"/>
      <c r="O268" s="184" t="s">
        <v>32</v>
      </c>
    </row>
    <row r="269" s="1" customFormat="1" customHeight="1" spans="1:15">
      <c r="A269" s="119">
        <v>264</v>
      </c>
      <c r="B269" s="119" t="s">
        <v>23</v>
      </c>
      <c r="C269" s="119" t="s">
        <v>24</v>
      </c>
      <c r="D269" s="119" t="s">
        <v>25</v>
      </c>
      <c r="E269" s="119" t="s">
        <v>1469</v>
      </c>
      <c r="F269" s="192" t="s">
        <v>1933</v>
      </c>
      <c r="G269" s="91" t="s">
        <v>1983</v>
      </c>
      <c r="H269" s="192" t="s">
        <v>1583</v>
      </c>
      <c r="I269" s="271">
        <v>1</v>
      </c>
      <c r="J269" s="201" t="s">
        <v>1984</v>
      </c>
      <c r="K269" s="119" t="s">
        <v>31</v>
      </c>
      <c r="L269" s="183">
        <v>1</v>
      </c>
      <c r="M269" s="27">
        <f>L269*130</f>
        <v>130</v>
      </c>
      <c r="N269" s="23"/>
      <c r="O269" s="184" t="s">
        <v>32</v>
      </c>
    </row>
    <row r="270" s="1" customFormat="1" customHeight="1" spans="1:15">
      <c r="A270" s="119">
        <v>265</v>
      </c>
      <c r="B270" s="119" t="s">
        <v>23</v>
      </c>
      <c r="C270" s="119" t="s">
        <v>24</v>
      </c>
      <c r="D270" s="119" t="s">
        <v>25</v>
      </c>
      <c r="E270" s="119" t="s">
        <v>1469</v>
      </c>
      <c r="F270" s="192" t="s">
        <v>1933</v>
      </c>
      <c r="G270" s="91" t="s">
        <v>1985</v>
      </c>
      <c r="H270" s="192" t="s">
        <v>51</v>
      </c>
      <c r="I270" s="271">
        <v>6</v>
      </c>
      <c r="J270" s="201" t="s">
        <v>1986</v>
      </c>
      <c r="K270" s="119" t="s">
        <v>31</v>
      </c>
      <c r="L270" s="183">
        <v>5</v>
      </c>
      <c r="M270" s="27">
        <f>L270*312</f>
        <v>1560</v>
      </c>
      <c r="N270" s="23"/>
      <c r="O270" s="184" t="s">
        <v>32</v>
      </c>
    </row>
    <row r="271" s="1" customFormat="1" customHeight="1" spans="1:15">
      <c r="A271" s="119">
        <v>266</v>
      </c>
      <c r="B271" s="119" t="s">
        <v>23</v>
      </c>
      <c r="C271" s="119" t="s">
        <v>24</v>
      </c>
      <c r="D271" s="119" t="s">
        <v>25</v>
      </c>
      <c r="E271" s="119" t="s">
        <v>1469</v>
      </c>
      <c r="F271" s="192" t="s">
        <v>1933</v>
      </c>
      <c r="G271" s="91" t="s">
        <v>1987</v>
      </c>
      <c r="H271" s="192" t="s">
        <v>1583</v>
      </c>
      <c r="I271" s="271">
        <v>5</v>
      </c>
      <c r="J271" s="201" t="s">
        <v>1988</v>
      </c>
      <c r="K271" s="119" t="s">
        <v>31</v>
      </c>
      <c r="L271" s="183">
        <v>5</v>
      </c>
      <c r="M271" s="27">
        <f>L271*130</f>
        <v>650</v>
      </c>
      <c r="N271" s="23"/>
      <c r="O271" s="184" t="s">
        <v>32</v>
      </c>
    </row>
    <row r="272" s="1" customFormat="1" customHeight="1" spans="1:15">
      <c r="A272" s="119">
        <v>267</v>
      </c>
      <c r="B272" s="119" t="s">
        <v>23</v>
      </c>
      <c r="C272" s="119" t="s">
        <v>24</v>
      </c>
      <c r="D272" s="119" t="s">
        <v>25</v>
      </c>
      <c r="E272" s="119" t="s">
        <v>1469</v>
      </c>
      <c r="F272" s="192" t="s">
        <v>1933</v>
      </c>
      <c r="G272" s="91" t="s">
        <v>1989</v>
      </c>
      <c r="H272" s="192" t="s">
        <v>1583</v>
      </c>
      <c r="I272" s="271">
        <v>4</v>
      </c>
      <c r="J272" s="201" t="s">
        <v>1990</v>
      </c>
      <c r="K272" s="119" t="s">
        <v>31</v>
      </c>
      <c r="L272" s="183">
        <v>4</v>
      </c>
      <c r="M272" s="27">
        <f>L272*130</f>
        <v>520</v>
      </c>
      <c r="N272" s="23"/>
      <c r="O272" s="184" t="s">
        <v>32</v>
      </c>
    </row>
    <row r="273" s="1" customFormat="1" customHeight="1" spans="1:15">
      <c r="A273" s="119">
        <v>268</v>
      </c>
      <c r="B273" s="119" t="s">
        <v>23</v>
      </c>
      <c r="C273" s="119" t="s">
        <v>24</v>
      </c>
      <c r="D273" s="119" t="s">
        <v>25</v>
      </c>
      <c r="E273" s="119" t="s">
        <v>1469</v>
      </c>
      <c r="F273" s="192" t="s">
        <v>1933</v>
      </c>
      <c r="G273" s="91" t="s">
        <v>1991</v>
      </c>
      <c r="H273" s="192" t="s">
        <v>1583</v>
      </c>
      <c r="I273" s="271">
        <v>1</v>
      </c>
      <c r="J273" s="201" t="s">
        <v>1992</v>
      </c>
      <c r="K273" s="119" t="s">
        <v>31</v>
      </c>
      <c r="L273" s="183">
        <v>1</v>
      </c>
      <c r="M273" s="27">
        <f>L273*130</f>
        <v>130</v>
      </c>
      <c r="N273" s="23"/>
      <c r="O273" s="184" t="s">
        <v>32</v>
      </c>
    </row>
    <row r="274" s="1" customFormat="1" customHeight="1" spans="1:15">
      <c r="A274" s="119">
        <v>269</v>
      </c>
      <c r="B274" s="119" t="s">
        <v>23</v>
      </c>
      <c r="C274" s="119" t="s">
        <v>24</v>
      </c>
      <c r="D274" s="119" t="s">
        <v>25</v>
      </c>
      <c r="E274" s="119" t="s">
        <v>1469</v>
      </c>
      <c r="F274" s="192" t="s">
        <v>1933</v>
      </c>
      <c r="G274" s="91" t="s">
        <v>1993</v>
      </c>
      <c r="H274" s="192" t="s">
        <v>1583</v>
      </c>
      <c r="I274" s="271">
        <v>1</v>
      </c>
      <c r="J274" s="201" t="s">
        <v>1994</v>
      </c>
      <c r="K274" s="119" t="s">
        <v>31</v>
      </c>
      <c r="L274" s="183">
        <v>1</v>
      </c>
      <c r="M274" s="27">
        <f>L274*130</f>
        <v>130</v>
      </c>
      <c r="N274" s="23"/>
      <c r="O274" s="184" t="s">
        <v>32</v>
      </c>
    </row>
    <row r="275" s="1" customFormat="1" customHeight="1" spans="1:15">
      <c r="A275" s="119">
        <v>270</v>
      </c>
      <c r="B275" s="119" t="s">
        <v>23</v>
      </c>
      <c r="C275" s="119" t="s">
        <v>24</v>
      </c>
      <c r="D275" s="119" t="s">
        <v>25</v>
      </c>
      <c r="E275" s="119" t="s">
        <v>1469</v>
      </c>
      <c r="F275" s="192" t="s">
        <v>1933</v>
      </c>
      <c r="G275" s="91" t="s">
        <v>1995</v>
      </c>
      <c r="H275" s="192" t="s">
        <v>1583</v>
      </c>
      <c r="I275" s="271">
        <v>1</v>
      </c>
      <c r="J275" s="201" t="s">
        <v>1996</v>
      </c>
      <c r="K275" s="119" t="s">
        <v>31</v>
      </c>
      <c r="L275" s="183">
        <v>1</v>
      </c>
      <c r="M275" s="27">
        <f>L275*130</f>
        <v>130</v>
      </c>
      <c r="N275" s="23"/>
      <c r="O275" s="184" t="s">
        <v>32</v>
      </c>
    </row>
    <row r="276" s="1" customFormat="1" customHeight="1" spans="1:15">
      <c r="A276" s="119">
        <v>271</v>
      </c>
      <c r="B276" s="119" t="s">
        <v>23</v>
      </c>
      <c r="C276" s="119" t="s">
        <v>24</v>
      </c>
      <c r="D276" s="119" t="s">
        <v>25</v>
      </c>
      <c r="E276" s="119" t="s">
        <v>1469</v>
      </c>
      <c r="F276" s="192" t="s">
        <v>1933</v>
      </c>
      <c r="G276" s="91" t="s">
        <v>1997</v>
      </c>
      <c r="H276" s="192" t="s">
        <v>51</v>
      </c>
      <c r="I276" s="271">
        <v>1</v>
      </c>
      <c r="J276" s="201" t="s">
        <v>1998</v>
      </c>
      <c r="K276" s="119" t="s">
        <v>31</v>
      </c>
      <c r="L276" s="183">
        <v>1</v>
      </c>
      <c r="M276" s="27">
        <f>L276*312</f>
        <v>312</v>
      </c>
      <c r="N276" s="23"/>
      <c r="O276" s="184" t="s">
        <v>32</v>
      </c>
    </row>
    <row r="277" s="1" customFormat="1" customHeight="1" spans="1:15">
      <c r="A277" s="119">
        <v>272</v>
      </c>
      <c r="B277" s="119" t="s">
        <v>23</v>
      </c>
      <c r="C277" s="119" t="s">
        <v>24</v>
      </c>
      <c r="D277" s="119" t="s">
        <v>25</v>
      </c>
      <c r="E277" s="119" t="s">
        <v>1469</v>
      </c>
      <c r="F277" s="192" t="s">
        <v>1933</v>
      </c>
      <c r="G277" s="91" t="s">
        <v>1999</v>
      </c>
      <c r="H277" s="192" t="s">
        <v>1583</v>
      </c>
      <c r="I277" s="271">
        <v>5</v>
      </c>
      <c r="J277" s="201" t="s">
        <v>2000</v>
      </c>
      <c r="K277" s="119" t="s">
        <v>31</v>
      </c>
      <c r="L277" s="183">
        <v>5</v>
      </c>
      <c r="M277" s="27">
        <f>L277*130</f>
        <v>650</v>
      </c>
      <c r="N277" s="23"/>
      <c r="O277" s="184" t="s">
        <v>32</v>
      </c>
    </row>
    <row r="278" s="1" customFormat="1" customHeight="1" spans="1:15">
      <c r="A278" s="119">
        <v>273</v>
      </c>
      <c r="B278" s="119" t="s">
        <v>23</v>
      </c>
      <c r="C278" s="119" t="s">
        <v>24</v>
      </c>
      <c r="D278" s="119" t="s">
        <v>25</v>
      </c>
      <c r="E278" s="119" t="s">
        <v>1469</v>
      </c>
      <c r="F278" s="192" t="s">
        <v>1933</v>
      </c>
      <c r="G278" s="91" t="s">
        <v>2001</v>
      </c>
      <c r="H278" s="192" t="s">
        <v>2002</v>
      </c>
      <c r="I278" s="271">
        <v>3</v>
      </c>
      <c r="J278" s="201" t="s">
        <v>2003</v>
      </c>
      <c r="K278" s="119" t="s">
        <v>31</v>
      </c>
      <c r="L278" s="183">
        <v>3</v>
      </c>
      <c r="M278" s="27">
        <f>L278*312</f>
        <v>936</v>
      </c>
      <c r="N278" s="23"/>
      <c r="O278" s="184" t="s">
        <v>32</v>
      </c>
    </row>
    <row r="279" s="1" customFormat="1" customHeight="1" spans="1:15">
      <c r="A279" s="119">
        <v>274</v>
      </c>
      <c r="B279" s="119" t="s">
        <v>23</v>
      </c>
      <c r="C279" s="119" t="s">
        <v>24</v>
      </c>
      <c r="D279" s="119" t="s">
        <v>25</v>
      </c>
      <c r="E279" s="119" t="s">
        <v>1469</v>
      </c>
      <c r="F279" s="192" t="s">
        <v>1933</v>
      </c>
      <c r="G279" s="91" t="s">
        <v>2004</v>
      </c>
      <c r="H279" s="192" t="s">
        <v>51</v>
      </c>
      <c r="I279" s="271">
        <v>4</v>
      </c>
      <c r="J279" s="201" t="s">
        <v>2005</v>
      </c>
      <c r="K279" s="119" t="s">
        <v>31</v>
      </c>
      <c r="L279" s="183">
        <v>4</v>
      </c>
      <c r="M279" s="27">
        <f>L279*312</f>
        <v>1248</v>
      </c>
      <c r="N279" s="23"/>
      <c r="O279" s="184" t="s">
        <v>32</v>
      </c>
    </row>
    <row r="280" s="1" customFormat="1" customHeight="1" spans="1:15">
      <c r="A280" s="119">
        <v>275</v>
      </c>
      <c r="B280" s="119" t="s">
        <v>23</v>
      </c>
      <c r="C280" s="119" t="s">
        <v>24</v>
      </c>
      <c r="D280" s="119" t="s">
        <v>25</v>
      </c>
      <c r="E280" s="119" t="s">
        <v>1469</v>
      </c>
      <c r="F280" s="192" t="s">
        <v>1933</v>
      </c>
      <c r="G280" s="91" t="s">
        <v>2006</v>
      </c>
      <c r="H280" s="192" t="s">
        <v>51</v>
      </c>
      <c r="I280" s="271">
        <v>2</v>
      </c>
      <c r="J280" s="201" t="s">
        <v>2007</v>
      </c>
      <c r="K280" s="119" t="s">
        <v>31</v>
      </c>
      <c r="L280" s="183">
        <v>2</v>
      </c>
      <c r="M280" s="27">
        <f>L280*312</f>
        <v>624</v>
      </c>
      <c r="N280" s="23"/>
      <c r="O280" s="184" t="s">
        <v>32</v>
      </c>
    </row>
    <row r="281" s="1" customFormat="1" customHeight="1" spans="1:15">
      <c r="A281" s="119">
        <v>276</v>
      </c>
      <c r="B281" s="119" t="s">
        <v>23</v>
      </c>
      <c r="C281" s="119" t="s">
        <v>24</v>
      </c>
      <c r="D281" s="119" t="s">
        <v>25</v>
      </c>
      <c r="E281" s="119" t="s">
        <v>1469</v>
      </c>
      <c r="F281" s="192" t="s">
        <v>1933</v>
      </c>
      <c r="G281" s="91" t="s">
        <v>1530</v>
      </c>
      <c r="H281" s="192" t="s">
        <v>1583</v>
      </c>
      <c r="I281" s="271">
        <v>3</v>
      </c>
      <c r="J281" s="201" t="s">
        <v>2008</v>
      </c>
      <c r="K281" s="119" t="s">
        <v>31</v>
      </c>
      <c r="L281" s="183">
        <v>3</v>
      </c>
      <c r="M281" s="27">
        <f>L281*130</f>
        <v>390</v>
      </c>
      <c r="N281" s="23"/>
      <c r="O281" s="184" t="s">
        <v>32</v>
      </c>
    </row>
    <row r="282" s="1" customFormat="1" customHeight="1" spans="1:15">
      <c r="A282" s="119">
        <v>277</v>
      </c>
      <c r="B282" s="119" t="s">
        <v>23</v>
      </c>
      <c r="C282" s="119" t="s">
        <v>24</v>
      </c>
      <c r="D282" s="119" t="s">
        <v>25</v>
      </c>
      <c r="E282" s="119" t="s">
        <v>1469</v>
      </c>
      <c r="F282" s="192" t="s">
        <v>1933</v>
      </c>
      <c r="G282" s="91" t="s">
        <v>2009</v>
      </c>
      <c r="H282" s="192" t="s">
        <v>1583</v>
      </c>
      <c r="I282" s="271">
        <v>6</v>
      </c>
      <c r="J282" s="201" t="s">
        <v>2010</v>
      </c>
      <c r="K282" s="119" t="s">
        <v>31</v>
      </c>
      <c r="L282" s="183">
        <v>6</v>
      </c>
      <c r="M282" s="27">
        <f>L282*130</f>
        <v>780</v>
      </c>
      <c r="N282" s="23"/>
      <c r="O282" s="184" t="s">
        <v>32</v>
      </c>
    </row>
    <row r="283" s="1" customFormat="1" customHeight="1" spans="1:15">
      <c r="A283" s="119">
        <v>278</v>
      </c>
      <c r="B283" s="119" t="s">
        <v>23</v>
      </c>
      <c r="C283" s="119" t="s">
        <v>24</v>
      </c>
      <c r="D283" s="119" t="s">
        <v>25</v>
      </c>
      <c r="E283" s="119" t="s">
        <v>1469</v>
      </c>
      <c r="F283" s="192" t="s">
        <v>1933</v>
      </c>
      <c r="G283" s="91" t="s">
        <v>2011</v>
      </c>
      <c r="H283" s="192" t="s">
        <v>51</v>
      </c>
      <c r="I283" s="271">
        <v>3</v>
      </c>
      <c r="J283" s="201" t="s">
        <v>2012</v>
      </c>
      <c r="K283" s="119" t="s">
        <v>31</v>
      </c>
      <c r="L283" s="183">
        <v>3</v>
      </c>
      <c r="M283" s="27">
        <f t="shared" ref="M283:M295" si="14">L283*312</f>
        <v>936</v>
      </c>
      <c r="N283" s="23"/>
      <c r="O283" s="184" t="s">
        <v>32</v>
      </c>
    </row>
    <row r="284" s="1" customFormat="1" customHeight="1" spans="1:15">
      <c r="A284" s="119">
        <v>279</v>
      </c>
      <c r="B284" s="119" t="s">
        <v>23</v>
      </c>
      <c r="C284" s="119" t="s">
        <v>24</v>
      </c>
      <c r="D284" s="119" t="s">
        <v>25</v>
      </c>
      <c r="E284" s="119" t="s">
        <v>1469</v>
      </c>
      <c r="F284" s="192" t="s">
        <v>1933</v>
      </c>
      <c r="G284" s="91" t="s">
        <v>2013</v>
      </c>
      <c r="H284" s="192" t="s">
        <v>1558</v>
      </c>
      <c r="I284" s="271">
        <v>1</v>
      </c>
      <c r="J284" s="201" t="s">
        <v>2014</v>
      </c>
      <c r="K284" s="119" t="s">
        <v>31</v>
      </c>
      <c r="L284" s="183">
        <v>1</v>
      </c>
      <c r="M284" s="27">
        <f t="shared" si="14"/>
        <v>312</v>
      </c>
      <c r="N284" s="23"/>
      <c r="O284" s="184" t="s">
        <v>32</v>
      </c>
    </row>
    <row r="285" s="1" customFormat="1" customHeight="1" spans="1:15">
      <c r="A285" s="119">
        <v>280</v>
      </c>
      <c r="B285" s="119" t="s">
        <v>23</v>
      </c>
      <c r="C285" s="119" t="s">
        <v>24</v>
      </c>
      <c r="D285" s="119" t="s">
        <v>25</v>
      </c>
      <c r="E285" s="119" t="s">
        <v>1469</v>
      </c>
      <c r="F285" s="192" t="s">
        <v>1933</v>
      </c>
      <c r="G285" s="91" t="s">
        <v>2015</v>
      </c>
      <c r="H285" s="192" t="s">
        <v>1558</v>
      </c>
      <c r="I285" s="271">
        <v>1</v>
      </c>
      <c r="J285" s="201" t="s">
        <v>2016</v>
      </c>
      <c r="K285" s="119" t="s">
        <v>31</v>
      </c>
      <c r="L285" s="183">
        <v>1</v>
      </c>
      <c r="M285" s="27">
        <f t="shared" si="14"/>
        <v>312</v>
      </c>
      <c r="N285" s="23"/>
      <c r="O285" s="184" t="s">
        <v>32</v>
      </c>
    </row>
    <row r="286" s="1" customFormat="1" customHeight="1" spans="1:15">
      <c r="A286" s="119">
        <v>281</v>
      </c>
      <c r="B286" s="119" t="s">
        <v>23</v>
      </c>
      <c r="C286" s="119" t="s">
        <v>24</v>
      </c>
      <c r="D286" s="119" t="s">
        <v>25</v>
      </c>
      <c r="E286" s="119" t="s">
        <v>1469</v>
      </c>
      <c r="F286" s="192" t="s">
        <v>1933</v>
      </c>
      <c r="G286" s="91" t="s">
        <v>2017</v>
      </c>
      <c r="H286" s="192" t="s">
        <v>1558</v>
      </c>
      <c r="I286" s="271">
        <v>1</v>
      </c>
      <c r="J286" s="201" t="s">
        <v>2018</v>
      </c>
      <c r="K286" s="119" t="s">
        <v>31</v>
      </c>
      <c r="L286" s="183">
        <v>1</v>
      </c>
      <c r="M286" s="27">
        <f t="shared" si="14"/>
        <v>312</v>
      </c>
      <c r="N286" s="23"/>
      <c r="O286" s="184" t="s">
        <v>32</v>
      </c>
    </row>
    <row r="287" s="1" customFormat="1" customHeight="1" spans="1:15">
      <c r="A287" s="119">
        <v>282</v>
      </c>
      <c r="B287" s="119" t="s">
        <v>23</v>
      </c>
      <c r="C287" s="119" t="s">
        <v>24</v>
      </c>
      <c r="D287" s="119" t="s">
        <v>25</v>
      </c>
      <c r="E287" s="119" t="s">
        <v>1469</v>
      </c>
      <c r="F287" s="192" t="s">
        <v>1933</v>
      </c>
      <c r="G287" s="91" t="s">
        <v>2019</v>
      </c>
      <c r="H287" s="192" t="s">
        <v>1558</v>
      </c>
      <c r="I287" s="271">
        <v>1</v>
      </c>
      <c r="J287" s="201" t="s">
        <v>2020</v>
      </c>
      <c r="K287" s="119" t="s">
        <v>31</v>
      </c>
      <c r="L287" s="183">
        <v>1</v>
      </c>
      <c r="M287" s="27">
        <f t="shared" si="14"/>
        <v>312</v>
      </c>
      <c r="N287" s="23"/>
      <c r="O287" s="184" t="s">
        <v>32</v>
      </c>
    </row>
    <row r="288" s="1" customFormat="1" customHeight="1" spans="1:15">
      <c r="A288" s="119">
        <v>283</v>
      </c>
      <c r="B288" s="119" t="s">
        <v>23</v>
      </c>
      <c r="C288" s="119" t="s">
        <v>24</v>
      </c>
      <c r="D288" s="119" t="s">
        <v>25</v>
      </c>
      <c r="E288" s="119" t="s">
        <v>1469</v>
      </c>
      <c r="F288" s="192" t="s">
        <v>1933</v>
      </c>
      <c r="G288" s="91" t="s">
        <v>2021</v>
      </c>
      <c r="H288" s="192" t="s">
        <v>1558</v>
      </c>
      <c r="I288" s="271">
        <v>1</v>
      </c>
      <c r="J288" s="201" t="s">
        <v>2022</v>
      </c>
      <c r="K288" s="119" t="s">
        <v>31</v>
      </c>
      <c r="L288" s="183">
        <v>1</v>
      </c>
      <c r="M288" s="27">
        <f t="shared" si="14"/>
        <v>312</v>
      </c>
      <c r="N288" s="23"/>
      <c r="O288" s="184" t="s">
        <v>32</v>
      </c>
    </row>
    <row r="289" s="1" customFormat="1" customHeight="1" spans="1:15">
      <c r="A289" s="119">
        <v>284</v>
      </c>
      <c r="B289" s="119" t="s">
        <v>23</v>
      </c>
      <c r="C289" s="119" t="s">
        <v>24</v>
      </c>
      <c r="D289" s="119" t="s">
        <v>25</v>
      </c>
      <c r="E289" s="119" t="s">
        <v>1469</v>
      </c>
      <c r="F289" s="192" t="s">
        <v>1933</v>
      </c>
      <c r="G289" s="91" t="s">
        <v>677</v>
      </c>
      <c r="H289" s="192" t="s">
        <v>1558</v>
      </c>
      <c r="I289" s="271">
        <v>1</v>
      </c>
      <c r="J289" s="201" t="s">
        <v>2023</v>
      </c>
      <c r="K289" s="119" t="s">
        <v>31</v>
      </c>
      <c r="L289" s="183">
        <v>1</v>
      </c>
      <c r="M289" s="27">
        <f t="shared" si="14"/>
        <v>312</v>
      </c>
      <c r="N289" s="23"/>
      <c r="O289" s="184" t="s">
        <v>32</v>
      </c>
    </row>
    <row r="290" s="1" customFormat="1" customHeight="1" spans="1:15">
      <c r="A290" s="119">
        <v>285</v>
      </c>
      <c r="B290" s="119" t="s">
        <v>23</v>
      </c>
      <c r="C290" s="119" t="s">
        <v>24</v>
      </c>
      <c r="D290" s="119" t="s">
        <v>25</v>
      </c>
      <c r="E290" s="119" t="s">
        <v>1469</v>
      </c>
      <c r="F290" s="192" t="s">
        <v>1933</v>
      </c>
      <c r="G290" s="91" t="s">
        <v>2024</v>
      </c>
      <c r="H290" s="192" t="s">
        <v>1558</v>
      </c>
      <c r="I290" s="271">
        <v>1</v>
      </c>
      <c r="J290" s="201" t="s">
        <v>2025</v>
      </c>
      <c r="K290" s="119" t="s">
        <v>31</v>
      </c>
      <c r="L290" s="183">
        <v>1</v>
      </c>
      <c r="M290" s="27">
        <f t="shared" si="14"/>
        <v>312</v>
      </c>
      <c r="N290" s="23"/>
      <c r="O290" s="184" t="s">
        <v>32</v>
      </c>
    </row>
    <row r="291" s="1" customFormat="1" customHeight="1" spans="1:15">
      <c r="A291" s="119">
        <v>286</v>
      </c>
      <c r="B291" s="119" t="s">
        <v>23</v>
      </c>
      <c r="C291" s="119" t="s">
        <v>24</v>
      </c>
      <c r="D291" s="119" t="s">
        <v>25</v>
      </c>
      <c r="E291" s="119" t="s">
        <v>1469</v>
      </c>
      <c r="F291" s="192" t="s">
        <v>1933</v>
      </c>
      <c r="G291" s="91" t="s">
        <v>2026</v>
      </c>
      <c r="H291" s="192" t="s">
        <v>1558</v>
      </c>
      <c r="I291" s="271">
        <v>1</v>
      </c>
      <c r="J291" s="201" t="s">
        <v>2027</v>
      </c>
      <c r="K291" s="119" t="s">
        <v>31</v>
      </c>
      <c r="L291" s="183">
        <v>1</v>
      </c>
      <c r="M291" s="27">
        <f t="shared" si="14"/>
        <v>312</v>
      </c>
      <c r="N291" s="23"/>
      <c r="O291" s="184" t="s">
        <v>32</v>
      </c>
    </row>
    <row r="292" s="1" customFormat="1" customHeight="1" spans="1:15">
      <c r="A292" s="119">
        <v>287</v>
      </c>
      <c r="B292" s="119" t="s">
        <v>23</v>
      </c>
      <c r="C292" s="119" t="s">
        <v>24</v>
      </c>
      <c r="D292" s="119" t="s">
        <v>25</v>
      </c>
      <c r="E292" s="119" t="s">
        <v>1469</v>
      </c>
      <c r="F292" s="192" t="s">
        <v>1933</v>
      </c>
      <c r="G292" s="91" t="s">
        <v>2028</v>
      </c>
      <c r="H292" s="192" t="s">
        <v>1558</v>
      </c>
      <c r="I292" s="271">
        <v>1</v>
      </c>
      <c r="J292" s="201" t="s">
        <v>2029</v>
      </c>
      <c r="K292" s="119" t="s">
        <v>31</v>
      </c>
      <c r="L292" s="183">
        <v>1</v>
      </c>
      <c r="M292" s="27">
        <f t="shared" si="14"/>
        <v>312</v>
      </c>
      <c r="N292" s="23"/>
      <c r="O292" s="184" t="s">
        <v>32</v>
      </c>
    </row>
    <row r="293" s="1" customFormat="1" customHeight="1" spans="1:15">
      <c r="A293" s="119">
        <v>288</v>
      </c>
      <c r="B293" s="119" t="s">
        <v>23</v>
      </c>
      <c r="C293" s="119" t="s">
        <v>24</v>
      </c>
      <c r="D293" s="119" t="s">
        <v>25</v>
      </c>
      <c r="E293" s="119" t="s">
        <v>1469</v>
      </c>
      <c r="F293" s="192" t="s">
        <v>1933</v>
      </c>
      <c r="G293" s="91" t="s">
        <v>2030</v>
      </c>
      <c r="H293" s="192" t="s">
        <v>1558</v>
      </c>
      <c r="I293" s="271">
        <v>1</v>
      </c>
      <c r="J293" s="201" t="s">
        <v>2031</v>
      </c>
      <c r="K293" s="119" t="s">
        <v>31</v>
      </c>
      <c r="L293" s="183">
        <v>1</v>
      </c>
      <c r="M293" s="27">
        <f t="shared" si="14"/>
        <v>312</v>
      </c>
      <c r="N293" s="23"/>
      <c r="O293" s="184" t="s">
        <v>32</v>
      </c>
    </row>
    <row r="294" s="1" customFormat="1" customHeight="1" spans="1:15">
      <c r="A294" s="119">
        <v>289</v>
      </c>
      <c r="B294" s="119" t="s">
        <v>23</v>
      </c>
      <c r="C294" s="119" t="s">
        <v>24</v>
      </c>
      <c r="D294" s="119" t="s">
        <v>25</v>
      </c>
      <c r="E294" s="119" t="s">
        <v>1469</v>
      </c>
      <c r="F294" s="192" t="s">
        <v>1933</v>
      </c>
      <c r="G294" s="91" t="s">
        <v>2032</v>
      </c>
      <c r="H294" s="192" t="s">
        <v>1558</v>
      </c>
      <c r="I294" s="271">
        <v>1</v>
      </c>
      <c r="J294" s="201" t="s">
        <v>2033</v>
      </c>
      <c r="K294" s="119" t="s">
        <v>31</v>
      </c>
      <c r="L294" s="183">
        <v>1</v>
      </c>
      <c r="M294" s="27">
        <f t="shared" si="14"/>
        <v>312</v>
      </c>
      <c r="N294" s="23"/>
      <c r="O294" s="184" t="s">
        <v>32</v>
      </c>
    </row>
    <row r="295" s="1" customFormat="1" customHeight="1" spans="1:15">
      <c r="A295" s="119">
        <v>290</v>
      </c>
      <c r="B295" s="119" t="s">
        <v>23</v>
      </c>
      <c r="C295" s="119" t="s">
        <v>24</v>
      </c>
      <c r="D295" s="119" t="s">
        <v>25</v>
      </c>
      <c r="E295" s="119" t="s">
        <v>1469</v>
      </c>
      <c r="F295" s="192" t="s">
        <v>1933</v>
      </c>
      <c r="G295" s="91" t="s">
        <v>2034</v>
      </c>
      <c r="H295" s="192" t="s">
        <v>1558</v>
      </c>
      <c r="I295" s="271">
        <v>1</v>
      </c>
      <c r="J295" s="201" t="s">
        <v>2035</v>
      </c>
      <c r="K295" s="119" t="s">
        <v>31</v>
      </c>
      <c r="L295" s="183">
        <v>1</v>
      </c>
      <c r="M295" s="27">
        <f t="shared" si="14"/>
        <v>312</v>
      </c>
      <c r="N295" s="23"/>
      <c r="O295" s="184" t="s">
        <v>32</v>
      </c>
    </row>
    <row r="296" s="1" customFormat="1" customHeight="1" spans="1:15">
      <c r="A296" s="119">
        <v>291</v>
      </c>
      <c r="B296" s="119" t="s">
        <v>23</v>
      </c>
      <c r="C296" s="119" t="s">
        <v>24</v>
      </c>
      <c r="D296" s="119" t="s">
        <v>25</v>
      </c>
      <c r="E296" s="119" t="s">
        <v>1469</v>
      </c>
      <c r="F296" s="192" t="s">
        <v>1933</v>
      </c>
      <c r="G296" s="91" t="s">
        <v>2009</v>
      </c>
      <c r="H296" s="192" t="s">
        <v>194</v>
      </c>
      <c r="I296" s="271">
        <v>5</v>
      </c>
      <c r="J296" s="201" t="s">
        <v>2036</v>
      </c>
      <c r="K296" s="119" t="s">
        <v>31</v>
      </c>
      <c r="L296" s="183">
        <v>5</v>
      </c>
      <c r="M296" s="27">
        <f t="shared" ref="M296:M301" si="15">L296*130</f>
        <v>650</v>
      </c>
      <c r="N296" s="23"/>
      <c r="O296" s="184" t="s">
        <v>32</v>
      </c>
    </row>
    <row r="297" s="1" customFormat="1" customHeight="1" spans="1:15">
      <c r="A297" s="119">
        <v>292</v>
      </c>
      <c r="B297" s="119" t="s">
        <v>23</v>
      </c>
      <c r="C297" s="119" t="s">
        <v>24</v>
      </c>
      <c r="D297" s="119" t="s">
        <v>25</v>
      </c>
      <c r="E297" s="119" t="s">
        <v>1469</v>
      </c>
      <c r="F297" s="192" t="s">
        <v>1933</v>
      </c>
      <c r="G297" s="91" t="s">
        <v>2037</v>
      </c>
      <c r="H297" s="192" t="s">
        <v>194</v>
      </c>
      <c r="I297" s="271">
        <v>6</v>
      </c>
      <c r="J297" s="201" t="s">
        <v>2038</v>
      </c>
      <c r="K297" s="119" t="s">
        <v>31</v>
      </c>
      <c r="L297" s="183">
        <v>6</v>
      </c>
      <c r="M297" s="27">
        <f t="shared" si="15"/>
        <v>780</v>
      </c>
      <c r="N297" s="23"/>
      <c r="O297" s="184" t="s">
        <v>32</v>
      </c>
    </row>
    <row r="298" s="1" customFormat="1" customHeight="1" spans="1:15">
      <c r="A298" s="119">
        <v>293</v>
      </c>
      <c r="B298" s="119" t="s">
        <v>23</v>
      </c>
      <c r="C298" s="119" t="s">
        <v>24</v>
      </c>
      <c r="D298" s="119" t="s">
        <v>25</v>
      </c>
      <c r="E298" s="119" t="s">
        <v>1469</v>
      </c>
      <c r="F298" s="192" t="s">
        <v>1933</v>
      </c>
      <c r="G298" s="91" t="s">
        <v>2039</v>
      </c>
      <c r="H298" s="192" t="s">
        <v>194</v>
      </c>
      <c r="I298" s="271">
        <v>5</v>
      </c>
      <c r="J298" s="201" t="s">
        <v>2040</v>
      </c>
      <c r="K298" s="119" t="s">
        <v>31</v>
      </c>
      <c r="L298" s="183">
        <v>5</v>
      </c>
      <c r="M298" s="27">
        <f t="shared" si="15"/>
        <v>650</v>
      </c>
      <c r="N298" s="23"/>
      <c r="O298" s="184" t="s">
        <v>32</v>
      </c>
    </row>
    <row r="299" s="1" customFormat="1" customHeight="1" spans="1:15">
      <c r="A299" s="119">
        <v>294</v>
      </c>
      <c r="B299" s="119" t="s">
        <v>23</v>
      </c>
      <c r="C299" s="119" t="s">
        <v>24</v>
      </c>
      <c r="D299" s="119" t="s">
        <v>25</v>
      </c>
      <c r="E299" s="119" t="s">
        <v>1469</v>
      </c>
      <c r="F299" s="192" t="s">
        <v>1933</v>
      </c>
      <c r="G299" s="91" t="s">
        <v>2041</v>
      </c>
      <c r="H299" s="192" t="s">
        <v>194</v>
      </c>
      <c r="I299" s="271">
        <v>4</v>
      </c>
      <c r="J299" s="201" t="s">
        <v>2042</v>
      </c>
      <c r="K299" s="119" t="s">
        <v>31</v>
      </c>
      <c r="L299" s="183">
        <v>4</v>
      </c>
      <c r="M299" s="27">
        <f t="shared" si="15"/>
        <v>520</v>
      </c>
      <c r="N299" s="23"/>
      <c r="O299" s="184" t="s">
        <v>32</v>
      </c>
    </row>
    <row r="300" s="1" customFormat="1" customHeight="1" spans="1:15">
      <c r="A300" s="119">
        <v>295</v>
      </c>
      <c r="B300" s="119" t="s">
        <v>23</v>
      </c>
      <c r="C300" s="119" t="s">
        <v>24</v>
      </c>
      <c r="D300" s="119" t="s">
        <v>25</v>
      </c>
      <c r="E300" s="119" t="s">
        <v>1469</v>
      </c>
      <c r="F300" s="192" t="s">
        <v>1933</v>
      </c>
      <c r="G300" s="91" t="s">
        <v>2043</v>
      </c>
      <c r="H300" s="192" t="s">
        <v>194</v>
      </c>
      <c r="I300" s="271">
        <v>4</v>
      </c>
      <c r="J300" s="201" t="s">
        <v>2044</v>
      </c>
      <c r="K300" s="119" t="s">
        <v>31</v>
      </c>
      <c r="L300" s="183">
        <v>4</v>
      </c>
      <c r="M300" s="27">
        <f t="shared" si="15"/>
        <v>520</v>
      </c>
      <c r="N300" s="23"/>
      <c r="O300" s="184" t="s">
        <v>32</v>
      </c>
    </row>
    <row r="301" s="1" customFormat="1" customHeight="1" spans="1:15">
      <c r="A301" s="119">
        <v>296</v>
      </c>
      <c r="B301" s="119" t="s">
        <v>23</v>
      </c>
      <c r="C301" s="119" t="s">
        <v>24</v>
      </c>
      <c r="D301" s="119" t="s">
        <v>25</v>
      </c>
      <c r="E301" s="119" t="s">
        <v>1469</v>
      </c>
      <c r="F301" s="192" t="s">
        <v>1933</v>
      </c>
      <c r="G301" s="91" t="s">
        <v>2045</v>
      </c>
      <c r="H301" s="192" t="s">
        <v>194</v>
      </c>
      <c r="I301" s="271">
        <v>5</v>
      </c>
      <c r="J301" s="201" t="s">
        <v>2046</v>
      </c>
      <c r="K301" s="119" t="s">
        <v>31</v>
      </c>
      <c r="L301" s="183">
        <v>5</v>
      </c>
      <c r="M301" s="27">
        <f t="shared" si="15"/>
        <v>650</v>
      </c>
      <c r="N301" s="23"/>
      <c r="O301" s="184" t="s">
        <v>32</v>
      </c>
    </row>
    <row r="302" s="1" customFormat="1" customHeight="1" spans="1:15">
      <c r="A302" s="119">
        <v>297</v>
      </c>
      <c r="B302" s="119" t="s">
        <v>23</v>
      </c>
      <c r="C302" s="119" t="s">
        <v>24</v>
      </c>
      <c r="D302" s="119" t="s">
        <v>25</v>
      </c>
      <c r="E302" s="119" t="s">
        <v>1469</v>
      </c>
      <c r="F302" s="192" t="s">
        <v>1933</v>
      </c>
      <c r="G302" s="91" t="s">
        <v>2047</v>
      </c>
      <c r="H302" s="192" t="s">
        <v>51</v>
      </c>
      <c r="I302" s="271">
        <v>3</v>
      </c>
      <c r="J302" s="201" t="s">
        <v>2048</v>
      </c>
      <c r="K302" s="119" t="s">
        <v>31</v>
      </c>
      <c r="L302" s="183">
        <v>3</v>
      </c>
      <c r="M302" s="27">
        <f t="shared" ref="M302:M309" si="16">L302*312</f>
        <v>936</v>
      </c>
      <c r="N302" s="23"/>
      <c r="O302" s="184" t="s">
        <v>32</v>
      </c>
    </row>
    <row r="303" s="1" customFormat="1" customHeight="1" spans="1:15">
      <c r="A303" s="119">
        <v>298</v>
      </c>
      <c r="B303" s="119" t="s">
        <v>23</v>
      </c>
      <c r="C303" s="119" t="s">
        <v>24</v>
      </c>
      <c r="D303" s="119" t="s">
        <v>25</v>
      </c>
      <c r="E303" s="119" t="s">
        <v>1469</v>
      </c>
      <c r="F303" s="192" t="s">
        <v>1933</v>
      </c>
      <c r="G303" s="91" t="s">
        <v>2049</v>
      </c>
      <c r="H303" s="192" t="s">
        <v>51</v>
      </c>
      <c r="I303" s="271">
        <v>5</v>
      </c>
      <c r="J303" s="201" t="s">
        <v>2050</v>
      </c>
      <c r="K303" s="119" t="s">
        <v>31</v>
      </c>
      <c r="L303" s="183">
        <v>5</v>
      </c>
      <c r="M303" s="27">
        <f t="shared" si="16"/>
        <v>1560</v>
      </c>
      <c r="N303" s="23"/>
      <c r="O303" s="184" t="s">
        <v>32</v>
      </c>
    </row>
    <row r="304" s="1" customFormat="1" customHeight="1" spans="1:15">
      <c r="A304" s="119">
        <v>299</v>
      </c>
      <c r="B304" s="119" t="s">
        <v>23</v>
      </c>
      <c r="C304" s="119" t="s">
        <v>24</v>
      </c>
      <c r="D304" s="119" t="s">
        <v>25</v>
      </c>
      <c r="E304" s="119" t="s">
        <v>1469</v>
      </c>
      <c r="F304" s="192" t="s">
        <v>1933</v>
      </c>
      <c r="G304" s="91" t="s">
        <v>2051</v>
      </c>
      <c r="H304" s="192" t="s">
        <v>51</v>
      </c>
      <c r="I304" s="271">
        <v>1</v>
      </c>
      <c r="J304" s="201" t="s">
        <v>2052</v>
      </c>
      <c r="K304" s="119" t="s">
        <v>31</v>
      </c>
      <c r="L304" s="183">
        <v>1</v>
      </c>
      <c r="M304" s="27">
        <f t="shared" si="16"/>
        <v>312</v>
      </c>
      <c r="N304" s="23"/>
      <c r="O304" s="184" t="s">
        <v>32</v>
      </c>
    </row>
    <row r="305" s="1" customFormat="1" customHeight="1" spans="1:15">
      <c r="A305" s="119">
        <v>300</v>
      </c>
      <c r="B305" s="119" t="s">
        <v>23</v>
      </c>
      <c r="C305" s="119" t="s">
        <v>24</v>
      </c>
      <c r="D305" s="119" t="s">
        <v>25</v>
      </c>
      <c r="E305" s="119" t="s">
        <v>1469</v>
      </c>
      <c r="F305" s="192" t="s">
        <v>1933</v>
      </c>
      <c r="G305" s="91" t="s">
        <v>2053</v>
      </c>
      <c r="H305" s="192" t="s">
        <v>51</v>
      </c>
      <c r="I305" s="271">
        <v>5</v>
      </c>
      <c r="J305" s="201" t="s">
        <v>2054</v>
      </c>
      <c r="K305" s="119" t="s">
        <v>31</v>
      </c>
      <c r="L305" s="183">
        <v>5</v>
      </c>
      <c r="M305" s="27">
        <f t="shared" si="16"/>
        <v>1560</v>
      </c>
      <c r="N305" s="23"/>
      <c r="O305" s="184" t="s">
        <v>32</v>
      </c>
    </row>
    <row r="306" s="1" customFormat="1" customHeight="1" spans="1:15">
      <c r="A306" s="119">
        <v>301</v>
      </c>
      <c r="B306" s="119" t="s">
        <v>23</v>
      </c>
      <c r="C306" s="119" t="s">
        <v>24</v>
      </c>
      <c r="D306" s="119" t="s">
        <v>25</v>
      </c>
      <c r="E306" s="119" t="s">
        <v>1469</v>
      </c>
      <c r="F306" s="192" t="s">
        <v>1933</v>
      </c>
      <c r="G306" s="91" t="s">
        <v>2055</v>
      </c>
      <c r="H306" s="192" t="s">
        <v>51</v>
      </c>
      <c r="I306" s="271">
        <v>1</v>
      </c>
      <c r="J306" s="201" t="s">
        <v>2056</v>
      </c>
      <c r="K306" s="119" t="s">
        <v>31</v>
      </c>
      <c r="L306" s="183">
        <v>1</v>
      </c>
      <c r="M306" s="27">
        <f t="shared" si="16"/>
        <v>312</v>
      </c>
      <c r="N306" s="23"/>
      <c r="O306" s="184" t="s">
        <v>32</v>
      </c>
    </row>
    <row r="307" s="1" customFormat="1" customHeight="1" spans="1:15">
      <c r="A307" s="119">
        <v>302</v>
      </c>
      <c r="B307" s="119" t="s">
        <v>23</v>
      </c>
      <c r="C307" s="119" t="s">
        <v>24</v>
      </c>
      <c r="D307" s="119" t="s">
        <v>25</v>
      </c>
      <c r="E307" s="119" t="s">
        <v>1469</v>
      </c>
      <c r="F307" s="192" t="s">
        <v>1933</v>
      </c>
      <c r="G307" s="91" t="s">
        <v>2057</v>
      </c>
      <c r="H307" s="192" t="s">
        <v>51</v>
      </c>
      <c r="I307" s="271">
        <v>3</v>
      </c>
      <c r="J307" s="201" t="s">
        <v>2058</v>
      </c>
      <c r="K307" s="119" t="s">
        <v>31</v>
      </c>
      <c r="L307" s="183">
        <v>1</v>
      </c>
      <c r="M307" s="27">
        <f t="shared" si="16"/>
        <v>312</v>
      </c>
      <c r="N307" s="23"/>
      <c r="O307" s="184" t="s">
        <v>32</v>
      </c>
    </row>
    <row r="308" s="1" customFormat="1" customHeight="1" spans="1:15">
      <c r="A308" s="119">
        <v>303</v>
      </c>
      <c r="B308" s="119" t="s">
        <v>23</v>
      </c>
      <c r="C308" s="119" t="s">
        <v>24</v>
      </c>
      <c r="D308" s="119" t="s">
        <v>25</v>
      </c>
      <c r="E308" s="119" t="s">
        <v>1469</v>
      </c>
      <c r="F308" s="192" t="s">
        <v>1933</v>
      </c>
      <c r="G308" s="91" t="s">
        <v>2059</v>
      </c>
      <c r="H308" s="192" t="s">
        <v>1558</v>
      </c>
      <c r="I308" s="271">
        <v>1</v>
      </c>
      <c r="J308" s="201" t="s">
        <v>2060</v>
      </c>
      <c r="K308" s="119" t="s">
        <v>31</v>
      </c>
      <c r="L308" s="183">
        <v>1</v>
      </c>
      <c r="M308" s="27">
        <f t="shared" si="16"/>
        <v>312</v>
      </c>
      <c r="N308" s="23"/>
      <c r="O308" s="184" t="s">
        <v>32</v>
      </c>
    </row>
    <row r="309" s="1" customFormat="1" customHeight="1" spans="1:15">
      <c r="A309" s="119">
        <v>304</v>
      </c>
      <c r="B309" s="119" t="s">
        <v>23</v>
      </c>
      <c r="C309" s="119" t="s">
        <v>24</v>
      </c>
      <c r="D309" s="119" t="s">
        <v>25</v>
      </c>
      <c r="E309" s="119" t="s">
        <v>1469</v>
      </c>
      <c r="F309" s="192" t="s">
        <v>1933</v>
      </c>
      <c r="G309" s="91" t="s">
        <v>2061</v>
      </c>
      <c r="H309" s="192" t="s">
        <v>51</v>
      </c>
      <c r="I309" s="271">
        <v>2</v>
      </c>
      <c r="J309" s="201" t="s">
        <v>2062</v>
      </c>
      <c r="K309" s="119" t="s">
        <v>31</v>
      </c>
      <c r="L309" s="183">
        <v>2</v>
      </c>
      <c r="M309" s="27">
        <f t="shared" si="16"/>
        <v>624</v>
      </c>
      <c r="N309" s="23"/>
      <c r="O309" s="184" t="s">
        <v>32</v>
      </c>
    </row>
    <row r="310" s="1" customFormat="1" customHeight="1" spans="1:15">
      <c r="A310" s="119">
        <v>305</v>
      </c>
      <c r="B310" s="119" t="s">
        <v>23</v>
      </c>
      <c r="C310" s="119" t="s">
        <v>24</v>
      </c>
      <c r="D310" s="119" t="s">
        <v>25</v>
      </c>
      <c r="E310" s="119" t="s">
        <v>1469</v>
      </c>
      <c r="F310" s="192" t="s">
        <v>1933</v>
      </c>
      <c r="G310" s="91" t="s">
        <v>2063</v>
      </c>
      <c r="H310" s="192" t="s">
        <v>194</v>
      </c>
      <c r="I310" s="271">
        <v>2</v>
      </c>
      <c r="J310" s="201" t="s">
        <v>2064</v>
      </c>
      <c r="K310" s="119" t="s">
        <v>31</v>
      </c>
      <c r="L310" s="183">
        <v>2</v>
      </c>
      <c r="M310" s="27">
        <f>L310*130</f>
        <v>260</v>
      </c>
      <c r="N310" s="23"/>
      <c r="O310" s="184" t="s">
        <v>32</v>
      </c>
    </row>
    <row r="311" s="1" customFormat="1" customHeight="1" spans="1:15">
      <c r="A311" s="119">
        <v>306</v>
      </c>
      <c r="B311" s="119" t="s">
        <v>23</v>
      </c>
      <c r="C311" s="119" t="s">
        <v>24</v>
      </c>
      <c r="D311" s="119" t="s">
        <v>25</v>
      </c>
      <c r="E311" s="119" t="s">
        <v>1469</v>
      </c>
      <c r="F311" s="192" t="s">
        <v>1933</v>
      </c>
      <c r="G311" s="91" t="s">
        <v>2065</v>
      </c>
      <c r="H311" s="192" t="s">
        <v>194</v>
      </c>
      <c r="I311" s="271">
        <v>6</v>
      </c>
      <c r="J311" s="201" t="s">
        <v>2066</v>
      </c>
      <c r="K311" s="119" t="s">
        <v>31</v>
      </c>
      <c r="L311" s="183">
        <v>6</v>
      </c>
      <c r="M311" s="27">
        <f>L311*130</f>
        <v>780</v>
      </c>
      <c r="N311" s="23"/>
      <c r="O311" s="184" t="s">
        <v>32</v>
      </c>
    </row>
    <row r="312" s="1" customFormat="1" customHeight="1" spans="1:15">
      <c r="A312" s="119">
        <v>307</v>
      </c>
      <c r="B312" s="119" t="s">
        <v>23</v>
      </c>
      <c r="C312" s="119" t="s">
        <v>24</v>
      </c>
      <c r="D312" s="119" t="s">
        <v>25</v>
      </c>
      <c r="E312" s="119" t="s">
        <v>1469</v>
      </c>
      <c r="F312" s="192" t="s">
        <v>1933</v>
      </c>
      <c r="G312" s="91" t="s">
        <v>2067</v>
      </c>
      <c r="H312" s="192" t="s">
        <v>194</v>
      </c>
      <c r="I312" s="271">
        <v>6</v>
      </c>
      <c r="J312" s="201" t="s">
        <v>2068</v>
      </c>
      <c r="K312" s="119" t="s">
        <v>31</v>
      </c>
      <c r="L312" s="183">
        <v>6</v>
      </c>
      <c r="M312" s="27">
        <f>L312*130</f>
        <v>780</v>
      </c>
      <c r="N312" s="23"/>
      <c r="O312" s="184" t="s">
        <v>32</v>
      </c>
    </row>
    <row r="313" s="1" customFormat="1" customHeight="1" spans="1:15">
      <c r="A313" s="119">
        <v>308</v>
      </c>
      <c r="B313" s="119" t="s">
        <v>23</v>
      </c>
      <c r="C313" s="119" t="s">
        <v>24</v>
      </c>
      <c r="D313" s="119" t="s">
        <v>25</v>
      </c>
      <c r="E313" s="119" t="s">
        <v>1469</v>
      </c>
      <c r="F313" s="192" t="s">
        <v>1933</v>
      </c>
      <c r="G313" s="91" t="s">
        <v>2069</v>
      </c>
      <c r="H313" s="192" t="s">
        <v>194</v>
      </c>
      <c r="I313" s="271">
        <v>5</v>
      </c>
      <c r="J313" s="201" t="s">
        <v>2070</v>
      </c>
      <c r="K313" s="119" t="s">
        <v>31</v>
      </c>
      <c r="L313" s="183">
        <v>5</v>
      </c>
      <c r="M313" s="27">
        <f>L313*130</f>
        <v>650</v>
      </c>
      <c r="N313" s="23"/>
      <c r="O313" s="184" t="s">
        <v>32</v>
      </c>
    </row>
    <row r="314" s="1" customFormat="1" customHeight="1" spans="1:15">
      <c r="A314" s="119">
        <v>309</v>
      </c>
      <c r="B314" s="119" t="s">
        <v>23</v>
      </c>
      <c r="C314" s="119" t="s">
        <v>24</v>
      </c>
      <c r="D314" s="119" t="s">
        <v>25</v>
      </c>
      <c r="E314" s="119" t="s">
        <v>1469</v>
      </c>
      <c r="F314" s="192" t="s">
        <v>1933</v>
      </c>
      <c r="G314" s="91" t="s">
        <v>2071</v>
      </c>
      <c r="H314" s="192" t="s">
        <v>194</v>
      </c>
      <c r="I314" s="271">
        <v>8</v>
      </c>
      <c r="J314" s="201" t="s">
        <v>2072</v>
      </c>
      <c r="K314" s="119" t="s">
        <v>31</v>
      </c>
      <c r="L314" s="183">
        <v>8</v>
      </c>
      <c r="M314" s="27">
        <f>L314*130</f>
        <v>1040</v>
      </c>
      <c r="N314" s="23"/>
      <c r="O314" s="184" t="s">
        <v>32</v>
      </c>
    </row>
    <row r="315" s="1" customFormat="1" customHeight="1" spans="1:15">
      <c r="A315" s="119">
        <v>310</v>
      </c>
      <c r="B315" s="119" t="s">
        <v>23</v>
      </c>
      <c r="C315" s="119" t="s">
        <v>24</v>
      </c>
      <c r="D315" s="119" t="s">
        <v>25</v>
      </c>
      <c r="E315" s="119" t="s">
        <v>1469</v>
      </c>
      <c r="F315" s="192" t="s">
        <v>1933</v>
      </c>
      <c r="G315" s="91" t="s">
        <v>2073</v>
      </c>
      <c r="H315" s="192" t="s">
        <v>51</v>
      </c>
      <c r="I315" s="271">
        <v>5</v>
      </c>
      <c r="J315" s="201" t="s">
        <v>2074</v>
      </c>
      <c r="K315" s="119" t="s">
        <v>31</v>
      </c>
      <c r="L315" s="183">
        <v>5</v>
      </c>
      <c r="M315" s="27">
        <f>L315*312</f>
        <v>1560</v>
      </c>
      <c r="N315" s="23"/>
      <c r="O315" s="184" t="s">
        <v>32</v>
      </c>
    </row>
    <row r="316" s="1" customFormat="1" customHeight="1" spans="1:15">
      <c r="A316" s="119">
        <v>311</v>
      </c>
      <c r="B316" s="119" t="s">
        <v>23</v>
      </c>
      <c r="C316" s="119" t="s">
        <v>24</v>
      </c>
      <c r="D316" s="119" t="s">
        <v>25</v>
      </c>
      <c r="E316" s="119" t="s">
        <v>1469</v>
      </c>
      <c r="F316" s="192" t="s">
        <v>1933</v>
      </c>
      <c r="G316" s="91" t="s">
        <v>2075</v>
      </c>
      <c r="H316" s="192" t="s">
        <v>194</v>
      </c>
      <c r="I316" s="271">
        <v>3</v>
      </c>
      <c r="J316" s="201" t="s">
        <v>2076</v>
      </c>
      <c r="K316" s="119" t="s">
        <v>31</v>
      </c>
      <c r="L316" s="183">
        <v>3</v>
      </c>
      <c r="M316" s="27">
        <f t="shared" ref="M316:M327" si="17">L316*130</f>
        <v>390</v>
      </c>
      <c r="N316" s="23"/>
      <c r="O316" s="184" t="s">
        <v>32</v>
      </c>
    </row>
    <row r="317" s="1" customFormat="1" customHeight="1" spans="1:15">
      <c r="A317" s="119">
        <v>312</v>
      </c>
      <c r="B317" s="119" t="s">
        <v>23</v>
      </c>
      <c r="C317" s="119" t="s">
        <v>24</v>
      </c>
      <c r="D317" s="119" t="s">
        <v>25</v>
      </c>
      <c r="E317" s="119" t="s">
        <v>1469</v>
      </c>
      <c r="F317" s="192" t="s">
        <v>1933</v>
      </c>
      <c r="G317" s="91" t="s">
        <v>2077</v>
      </c>
      <c r="H317" s="192" t="s">
        <v>194</v>
      </c>
      <c r="I317" s="271">
        <v>4</v>
      </c>
      <c r="J317" s="201" t="s">
        <v>2078</v>
      </c>
      <c r="K317" s="119" t="s">
        <v>31</v>
      </c>
      <c r="L317" s="183">
        <v>4</v>
      </c>
      <c r="M317" s="27">
        <f t="shared" si="17"/>
        <v>520</v>
      </c>
      <c r="N317" s="23"/>
      <c r="O317" s="184" t="s">
        <v>32</v>
      </c>
    </row>
    <row r="318" s="1" customFormat="1" customHeight="1" spans="1:15">
      <c r="A318" s="119">
        <v>313</v>
      </c>
      <c r="B318" s="119" t="s">
        <v>23</v>
      </c>
      <c r="C318" s="119" t="s">
        <v>24</v>
      </c>
      <c r="D318" s="119" t="s">
        <v>25</v>
      </c>
      <c r="E318" s="119" t="s">
        <v>1469</v>
      </c>
      <c r="F318" s="192" t="s">
        <v>1933</v>
      </c>
      <c r="G318" s="91" t="s">
        <v>2079</v>
      </c>
      <c r="H318" s="192" t="s">
        <v>194</v>
      </c>
      <c r="I318" s="271">
        <v>4</v>
      </c>
      <c r="J318" s="201" t="s">
        <v>2080</v>
      </c>
      <c r="K318" s="119" t="s">
        <v>31</v>
      </c>
      <c r="L318" s="183">
        <v>4</v>
      </c>
      <c r="M318" s="27">
        <f t="shared" si="17"/>
        <v>520</v>
      </c>
      <c r="N318" s="23"/>
      <c r="O318" s="184" t="s">
        <v>32</v>
      </c>
    </row>
    <row r="319" s="1" customFormat="1" customHeight="1" spans="1:15">
      <c r="A319" s="119">
        <v>314</v>
      </c>
      <c r="B319" s="119" t="s">
        <v>23</v>
      </c>
      <c r="C319" s="119" t="s">
        <v>24</v>
      </c>
      <c r="D319" s="119" t="s">
        <v>25</v>
      </c>
      <c r="E319" s="119" t="s">
        <v>1469</v>
      </c>
      <c r="F319" s="192" t="s">
        <v>1933</v>
      </c>
      <c r="G319" s="91" t="s">
        <v>2081</v>
      </c>
      <c r="H319" s="192" t="s">
        <v>194</v>
      </c>
      <c r="I319" s="271">
        <v>4</v>
      </c>
      <c r="J319" s="201" t="s">
        <v>2082</v>
      </c>
      <c r="K319" s="119" t="s">
        <v>31</v>
      </c>
      <c r="L319" s="183">
        <v>4</v>
      </c>
      <c r="M319" s="27">
        <f t="shared" si="17"/>
        <v>520</v>
      </c>
      <c r="N319" s="23"/>
      <c r="O319" s="184" t="s">
        <v>32</v>
      </c>
    </row>
    <row r="320" s="1" customFormat="1" customHeight="1" spans="1:15">
      <c r="A320" s="119">
        <v>315</v>
      </c>
      <c r="B320" s="119" t="s">
        <v>23</v>
      </c>
      <c r="C320" s="119" t="s">
        <v>24</v>
      </c>
      <c r="D320" s="119" t="s">
        <v>25</v>
      </c>
      <c r="E320" s="119" t="s">
        <v>1469</v>
      </c>
      <c r="F320" s="192" t="s">
        <v>1933</v>
      </c>
      <c r="G320" s="91" t="s">
        <v>2083</v>
      </c>
      <c r="H320" s="192" t="s">
        <v>194</v>
      </c>
      <c r="I320" s="271">
        <v>2</v>
      </c>
      <c r="J320" s="201" t="s">
        <v>2084</v>
      </c>
      <c r="K320" s="119" t="s">
        <v>31</v>
      </c>
      <c r="L320" s="183">
        <v>2</v>
      </c>
      <c r="M320" s="27">
        <f t="shared" si="17"/>
        <v>260</v>
      </c>
      <c r="N320" s="23"/>
      <c r="O320" s="184" t="s">
        <v>32</v>
      </c>
    </row>
    <row r="321" s="1" customFormat="1" customHeight="1" spans="1:15">
      <c r="A321" s="119">
        <v>316</v>
      </c>
      <c r="B321" s="119" t="s">
        <v>23</v>
      </c>
      <c r="C321" s="119" t="s">
        <v>24</v>
      </c>
      <c r="D321" s="119" t="s">
        <v>25</v>
      </c>
      <c r="E321" s="119" t="s">
        <v>1469</v>
      </c>
      <c r="F321" s="192" t="s">
        <v>1933</v>
      </c>
      <c r="G321" s="91" t="s">
        <v>2085</v>
      </c>
      <c r="H321" s="192" t="s">
        <v>194</v>
      </c>
      <c r="I321" s="271">
        <v>6</v>
      </c>
      <c r="J321" s="201" t="s">
        <v>2086</v>
      </c>
      <c r="K321" s="119" t="s">
        <v>31</v>
      </c>
      <c r="L321" s="183">
        <v>5</v>
      </c>
      <c r="M321" s="27">
        <f t="shared" si="17"/>
        <v>650</v>
      </c>
      <c r="N321" s="23"/>
      <c r="O321" s="184" t="s">
        <v>32</v>
      </c>
    </row>
    <row r="322" s="1" customFormat="1" customHeight="1" spans="1:15">
      <c r="A322" s="119">
        <v>317</v>
      </c>
      <c r="B322" s="119" t="s">
        <v>23</v>
      </c>
      <c r="C322" s="119" t="s">
        <v>24</v>
      </c>
      <c r="D322" s="119" t="s">
        <v>25</v>
      </c>
      <c r="E322" s="119" t="s">
        <v>1469</v>
      </c>
      <c r="F322" s="192" t="s">
        <v>1933</v>
      </c>
      <c r="G322" s="91" t="s">
        <v>1498</v>
      </c>
      <c r="H322" s="192" t="s">
        <v>194</v>
      </c>
      <c r="I322" s="271">
        <v>3</v>
      </c>
      <c r="J322" s="201" t="s">
        <v>2087</v>
      </c>
      <c r="K322" s="119" t="s">
        <v>31</v>
      </c>
      <c r="L322" s="183">
        <v>1</v>
      </c>
      <c r="M322" s="27">
        <f t="shared" si="17"/>
        <v>130</v>
      </c>
      <c r="N322" s="23"/>
      <c r="O322" s="184" t="s">
        <v>32</v>
      </c>
    </row>
    <row r="323" s="1" customFormat="1" customHeight="1" spans="1:15">
      <c r="A323" s="119">
        <v>318</v>
      </c>
      <c r="B323" s="119" t="s">
        <v>23</v>
      </c>
      <c r="C323" s="119" t="s">
        <v>24</v>
      </c>
      <c r="D323" s="119" t="s">
        <v>25</v>
      </c>
      <c r="E323" s="119" t="s">
        <v>1469</v>
      </c>
      <c r="F323" s="192" t="s">
        <v>1933</v>
      </c>
      <c r="G323" s="91" t="s">
        <v>2088</v>
      </c>
      <c r="H323" s="192" t="s">
        <v>194</v>
      </c>
      <c r="I323" s="271" t="s">
        <v>1683</v>
      </c>
      <c r="J323" s="201" t="s">
        <v>2089</v>
      </c>
      <c r="K323" s="119" t="s">
        <v>31</v>
      </c>
      <c r="L323" s="183">
        <v>3</v>
      </c>
      <c r="M323" s="27">
        <f t="shared" si="17"/>
        <v>390</v>
      </c>
      <c r="N323" s="23"/>
      <c r="O323" s="184" t="s">
        <v>32</v>
      </c>
    </row>
    <row r="324" s="1" customFormat="1" customHeight="1" spans="1:15">
      <c r="A324" s="119">
        <v>319</v>
      </c>
      <c r="B324" s="119" t="s">
        <v>23</v>
      </c>
      <c r="C324" s="119" t="s">
        <v>24</v>
      </c>
      <c r="D324" s="119" t="s">
        <v>25</v>
      </c>
      <c r="E324" s="119" t="s">
        <v>1469</v>
      </c>
      <c r="F324" s="192" t="s">
        <v>1933</v>
      </c>
      <c r="G324" s="91" t="s">
        <v>2090</v>
      </c>
      <c r="H324" s="192" t="s">
        <v>194</v>
      </c>
      <c r="I324" s="271">
        <v>6</v>
      </c>
      <c r="J324" s="201" t="s">
        <v>2091</v>
      </c>
      <c r="K324" s="119" t="s">
        <v>31</v>
      </c>
      <c r="L324" s="183">
        <v>6</v>
      </c>
      <c r="M324" s="27">
        <f t="shared" si="17"/>
        <v>780</v>
      </c>
      <c r="N324" s="23"/>
      <c r="O324" s="184" t="s">
        <v>32</v>
      </c>
    </row>
    <row r="325" s="1" customFormat="1" customHeight="1" spans="1:15">
      <c r="A325" s="119">
        <v>320</v>
      </c>
      <c r="B325" s="119" t="s">
        <v>23</v>
      </c>
      <c r="C325" s="119" t="s">
        <v>24</v>
      </c>
      <c r="D325" s="119" t="s">
        <v>25</v>
      </c>
      <c r="E325" s="119" t="s">
        <v>1469</v>
      </c>
      <c r="F325" s="192" t="s">
        <v>1933</v>
      </c>
      <c r="G325" s="91" t="s">
        <v>2092</v>
      </c>
      <c r="H325" s="192" t="s">
        <v>194</v>
      </c>
      <c r="I325" s="271">
        <v>2</v>
      </c>
      <c r="J325" s="201" t="s">
        <v>2093</v>
      </c>
      <c r="K325" s="119" t="s">
        <v>31</v>
      </c>
      <c r="L325" s="183">
        <v>2</v>
      </c>
      <c r="M325" s="27">
        <f t="shared" si="17"/>
        <v>260</v>
      </c>
      <c r="N325" s="23"/>
      <c r="O325" s="184" t="s">
        <v>32</v>
      </c>
    </row>
    <row r="326" s="1" customFormat="1" customHeight="1" spans="1:15">
      <c r="A326" s="119">
        <v>321</v>
      </c>
      <c r="B326" s="119" t="s">
        <v>23</v>
      </c>
      <c r="C326" s="119" t="s">
        <v>24</v>
      </c>
      <c r="D326" s="119" t="s">
        <v>25</v>
      </c>
      <c r="E326" s="119" t="s">
        <v>1469</v>
      </c>
      <c r="F326" s="192" t="s">
        <v>1933</v>
      </c>
      <c r="G326" s="91" t="s">
        <v>2094</v>
      </c>
      <c r="H326" s="192" t="s">
        <v>194</v>
      </c>
      <c r="I326" s="271">
        <v>4</v>
      </c>
      <c r="J326" s="201" t="s">
        <v>2095</v>
      </c>
      <c r="K326" s="119" t="s">
        <v>31</v>
      </c>
      <c r="L326" s="183">
        <v>4</v>
      </c>
      <c r="M326" s="27">
        <f t="shared" si="17"/>
        <v>520</v>
      </c>
      <c r="N326" s="23"/>
      <c r="O326" s="184" t="s">
        <v>32</v>
      </c>
    </row>
    <row r="327" s="1" customFormat="1" customHeight="1" spans="1:15">
      <c r="A327" s="119">
        <v>322</v>
      </c>
      <c r="B327" s="119" t="s">
        <v>23</v>
      </c>
      <c r="C327" s="119" t="s">
        <v>24</v>
      </c>
      <c r="D327" s="119" t="s">
        <v>25</v>
      </c>
      <c r="E327" s="119" t="s">
        <v>1469</v>
      </c>
      <c r="F327" s="192" t="s">
        <v>1933</v>
      </c>
      <c r="G327" s="91" t="s">
        <v>2096</v>
      </c>
      <c r="H327" s="192" t="s">
        <v>194</v>
      </c>
      <c r="I327" s="271">
        <v>7</v>
      </c>
      <c r="J327" s="201" t="s">
        <v>2097</v>
      </c>
      <c r="K327" s="119" t="s">
        <v>31</v>
      </c>
      <c r="L327" s="183">
        <v>7</v>
      </c>
      <c r="M327" s="27">
        <f t="shared" si="17"/>
        <v>910</v>
      </c>
      <c r="N327" s="23"/>
      <c r="O327" s="184" t="s">
        <v>32</v>
      </c>
    </row>
    <row r="328" s="1" customFormat="1" customHeight="1" spans="1:15">
      <c r="A328" s="119">
        <v>323</v>
      </c>
      <c r="B328" s="119" t="s">
        <v>23</v>
      </c>
      <c r="C328" s="119" t="s">
        <v>24</v>
      </c>
      <c r="D328" s="119" t="s">
        <v>25</v>
      </c>
      <c r="E328" s="119" t="s">
        <v>1469</v>
      </c>
      <c r="F328" s="192" t="s">
        <v>1933</v>
      </c>
      <c r="G328" s="91" t="s">
        <v>2098</v>
      </c>
      <c r="H328" s="192" t="s">
        <v>51</v>
      </c>
      <c r="I328" s="271">
        <v>7</v>
      </c>
      <c r="J328" s="201" t="s">
        <v>2099</v>
      </c>
      <c r="K328" s="119" t="s">
        <v>31</v>
      </c>
      <c r="L328" s="183">
        <v>6</v>
      </c>
      <c r="M328" s="27">
        <f>L328*312</f>
        <v>1872</v>
      </c>
      <c r="N328" s="23"/>
      <c r="O328" s="184" t="s">
        <v>32</v>
      </c>
    </row>
    <row r="329" s="1" customFormat="1" customHeight="1" spans="1:15">
      <c r="A329" s="119">
        <v>324</v>
      </c>
      <c r="B329" s="119" t="s">
        <v>23</v>
      </c>
      <c r="C329" s="119" t="s">
        <v>24</v>
      </c>
      <c r="D329" s="119" t="s">
        <v>25</v>
      </c>
      <c r="E329" s="119" t="s">
        <v>1469</v>
      </c>
      <c r="F329" s="192" t="s">
        <v>1933</v>
      </c>
      <c r="G329" s="91" t="s">
        <v>1997</v>
      </c>
      <c r="H329" s="192" t="s">
        <v>194</v>
      </c>
      <c r="I329" s="271">
        <v>5</v>
      </c>
      <c r="J329" s="201" t="s">
        <v>2100</v>
      </c>
      <c r="K329" s="119" t="s">
        <v>31</v>
      </c>
      <c r="L329" s="183">
        <v>5</v>
      </c>
      <c r="M329" s="27">
        <f t="shared" ref="M329:M339" si="18">L329*130</f>
        <v>650</v>
      </c>
      <c r="N329" s="23"/>
      <c r="O329" s="184" t="s">
        <v>32</v>
      </c>
    </row>
    <row r="330" s="1" customFormat="1" customHeight="1" spans="1:15">
      <c r="A330" s="119">
        <v>325</v>
      </c>
      <c r="B330" s="119" t="s">
        <v>23</v>
      </c>
      <c r="C330" s="119" t="s">
        <v>24</v>
      </c>
      <c r="D330" s="119" t="s">
        <v>25</v>
      </c>
      <c r="E330" s="119" t="s">
        <v>1469</v>
      </c>
      <c r="F330" s="192" t="s">
        <v>1933</v>
      </c>
      <c r="G330" s="91" t="s">
        <v>2101</v>
      </c>
      <c r="H330" s="192" t="s">
        <v>194</v>
      </c>
      <c r="I330" s="271">
        <v>5</v>
      </c>
      <c r="J330" s="201" t="s">
        <v>2102</v>
      </c>
      <c r="K330" s="119" t="s">
        <v>31</v>
      </c>
      <c r="L330" s="183">
        <v>5</v>
      </c>
      <c r="M330" s="27">
        <f t="shared" si="18"/>
        <v>650</v>
      </c>
      <c r="N330" s="23"/>
      <c r="O330" s="184" t="s">
        <v>32</v>
      </c>
    </row>
    <row r="331" s="1" customFormat="1" customHeight="1" spans="1:15">
      <c r="A331" s="119">
        <v>326</v>
      </c>
      <c r="B331" s="119" t="s">
        <v>23</v>
      </c>
      <c r="C331" s="119" t="s">
        <v>24</v>
      </c>
      <c r="D331" s="119" t="s">
        <v>25</v>
      </c>
      <c r="E331" s="119" t="s">
        <v>1469</v>
      </c>
      <c r="F331" s="192" t="s">
        <v>1933</v>
      </c>
      <c r="G331" s="91" t="s">
        <v>2103</v>
      </c>
      <c r="H331" s="192" t="s">
        <v>194</v>
      </c>
      <c r="I331" s="271">
        <v>4</v>
      </c>
      <c r="J331" s="201" t="s">
        <v>2104</v>
      </c>
      <c r="K331" s="119" t="s">
        <v>31</v>
      </c>
      <c r="L331" s="183">
        <v>4</v>
      </c>
      <c r="M331" s="27">
        <f t="shared" si="18"/>
        <v>520</v>
      </c>
      <c r="N331" s="23"/>
      <c r="O331" s="184" t="s">
        <v>32</v>
      </c>
    </row>
    <row r="332" s="1" customFormat="1" customHeight="1" spans="1:15">
      <c r="A332" s="119">
        <v>327</v>
      </c>
      <c r="B332" s="119" t="s">
        <v>23</v>
      </c>
      <c r="C332" s="119" t="s">
        <v>24</v>
      </c>
      <c r="D332" s="119" t="s">
        <v>25</v>
      </c>
      <c r="E332" s="119" t="s">
        <v>1469</v>
      </c>
      <c r="F332" s="192" t="s">
        <v>1933</v>
      </c>
      <c r="G332" s="91" t="s">
        <v>2105</v>
      </c>
      <c r="H332" s="192" t="s">
        <v>194</v>
      </c>
      <c r="I332" s="271">
        <v>4</v>
      </c>
      <c r="J332" s="201" t="s">
        <v>2106</v>
      </c>
      <c r="K332" s="119" t="s">
        <v>31</v>
      </c>
      <c r="L332" s="183">
        <v>4</v>
      </c>
      <c r="M332" s="27">
        <f t="shared" si="18"/>
        <v>520</v>
      </c>
      <c r="N332" s="23"/>
      <c r="O332" s="184" t="s">
        <v>32</v>
      </c>
    </row>
    <row r="333" s="1" customFormat="1" customHeight="1" spans="1:15">
      <c r="A333" s="119">
        <v>328</v>
      </c>
      <c r="B333" s="119" t="s">
        <v>23</v>
      </c>
      <c r="C333" s="119" t="s">
        <v>24</v>
      </c>
      <c r="D333" s="119" t="s">
        <v>25</v>
      </c>
      <c r="E333" s="119" t="s">
        <v>1469</v>
      </c>
      <c r="F333" s="192" t="s">
        <v>1933</v>
      </c>
      <c r="G333" s="91" t="s">
        <v>2107</v>
      </c>
      <c r="H333" s="192" t="s">
        <v>194</v>
      </c>
      <c r="I333" s="271">
        <v>5</v>
      </c>
      <c r="J333" s="201" t="s">
        <v>2108</v>
      </c>
      <c r="K333" s="119" t="s">
        <v>31</v>
      </c>
      <c r="L333" s="183">
        <v>5</v>
      </c>
      <c r="M333" s="27">
        <f t="shared" si="18"/>
        <v>650</v>
      </c>
      <c r="N333" s="23"/>
      <c r="O333" s="184" t="s">
        <v>32</v>
      </c>
    </row>
    <row r="334" s="1" customFormat="1" customHeight="1" spans="1:15">
      <c r="A334" s="119">
        <v>329</v>
      </c>
      <c r="B334" s="119" t="s">
        <v>23</v>
      </c>
      <c r="C334" s="119" t="s">
        <v>24</v>
      </c>
      <c r="D334" s="119" t="s">
        <v>25</v>
      </c>
      <c r="E334" s="119" t="s">
        <v>1469</v>
      </c>
      <c r="F334" s="192" t="s">
        <v>1933</v>
      </c>
      <c r="G334" s="91" t="s">
        <v>2109</v>
      </c>
      <c r="H334" s="192" t="s">
        <v>194</v>
      </c>
      <c r="I334" s="271">
        <v>8</v>
      </c>
      <c r="J334" s="201" t="s">
        <v>2110</v>
      </c>
      <c r="K334" s="119" t="s">
        <v>31</v>
      </c>
      <c r="L334" s="183">
        <v>8</v>
      </c>
      <c r="M334" s="27">
        <f t="shared" si="18"/>
        <v>1040</v>
      </c>
      <c r="N334" s="23"/>
      <c r="O334" s="184" t="s">
        <v>32</v>
      </c>
    </row>
    <row r="335" s="1" customFormat="1" customHeight="1" spans="1:15">
      <c r="A335" s="119">
        <v>330</v>
      </c>
      <c r="B335" s="119" t="s">
        <v>23</v>
      </c>
      <c r="C335" s="119" t="s">
        <v>24</v>
      </c>
      <c r="D335" s="119" t="s">
        <v>25</v>
      </c>
      <c r="E335" s="119" t="s">
        <v>1469</v>
      </c>
      <c r="F335" s="192" t="s">
        <v>1933</v>
      </c>
      <c r="G335" s="91" t="s">
        <v>2111</v>
      </c>
      <c r="H335" s="192" t="s">
        <v>194</v>
      </c>
      <c r="I335" s="271">
        <v>5</v>
      </c>
      <c r="J335" s="201" t="s">
        <v>2112</v>
      </c>
      <c r="K335" s="119" t="s">
        <v>31</v>
      </c>
      <c r="L335" s="183">
        <v>5</v>
      </c>
      <c r="M335" s="27">
        <f t="shared" si="18"/>
        <v>650</v>
      </c>
      <c r="N335" s="23"/>
      <c r="O335" s="184" t="s">
        <v>32</v>
      </c>
    </row>
    <row r="336" s="1" customFormat="1" customHeight="1" spans="1:15">
      <c r="A336" s="119">
        <v>331</v>
      </c>
      <c r="B336" s="119" t="s">
        <v>23</v>
      </c>
      <c r="C336" s="119" t="s">
        <v>24</v>
      </c>
      <c r="D336" s="119" t="s">
        <v>25</v>
      </c>
      <c r="E336" s="119" t="s">
        <v>1469</v>
      </c>
      <c r="F336" s="192" t="s">
        <v>1933</v>
      </c>
      <c r="G336" s="91" t="s">
        <v>2009</v>
      </c>
      <c r="H336" s="192" t="s">
        <v>194</v>
      </c>
      <c r="I336" s="271">
        <v>6</v>
      </c>
      <c r="J336" s="201" t="s">
        <v>2113</v>
      </c>
      <c r="K336" s="119" t="s">
        <v>31</v>
      </c>
      <c r="L336" s="183">
        <v>6</v>
      </c>
      <c r="M336" s="27">
        <f t="shared" si="18"/>
        <v>780</v>
      </c>
      <c r="N336" s="23"/>
      <c r="O336" s="184" t="s">
        <v>32</v>
      </c>
    </row>
    <row r="337" s="1" customFormat="1" customHeight="1" spans="1:15">
      <c r="A337" s="119">
        <v>332</v>
      </c>
      <c r="B337" s="119" t="s">
        <v>23</v>
      </c>
      <c r="C337" s="119" t="s">
        <v>24</v>
      </c>
      <c r="D337" s="119" t="s">
        <v>25</v>
      </c>
      <c r="E337" s="119" t="s">
        <v>1469</v>
      </c>
      <c r="F337" s="192" t="s">
        <v>1933</v>
      </c>
      <c r="G337" s="91" t="s">
        <v>2114</v>
      </c>
      <c r="H337" s="192" t="s">
        <v>194</v>
      </c>
      <c r="I337" s="271">
        <v>1</v>
      </c>
      <c r="J337" s="201" t="s">
        <v>2115</v>
      </c>
      <c r="K337" s="119" t="s">
        <v>31</v>
      </c>
      <c r="L337" s="183">
        <v>1</v>
      </c>
      <c r="M337" s="27">
        <f t="shared" si="18"/>
        <v>130</v>
      </c>
      <c r="N337" s="23"/>
      <c r="O337" s="184" t="s">
        <v>32</v>
      </c>
    </row>
    <row r="338" s="1" customFormat="1" customHeight="1" spans="1:15">
      <c r="A338" s="119">
        <v>333</v>
      </c>
      <c r="B338" s="119" t="s">
        <v>23</v>
      </c>
      <c r="C338" s="119" t="s">
        <v>24</v>
      </c>
      <c r="D338" s="119" t="s">
        <v>25</v>
      </c>
      <c r="E338" s="119" t="s">
        <v>1469</v>
      </c>
      <c r="F338" s="192" t="s">
        <v>1933</v>
      </c>
      <c r="G338" s="91" t="s">
        <v>2116</v>
      </c>
      <c r="H338" s="192" t="s">
        <v>194</v>
      </c>
      <c r="I338" s="271">
        <v>7</v>
      </c>
      <c r="J338" s="201" t="s">
        <v>2117</v>
      </c>
      <c r="K338" s="119" t="s">
        <v>31</v>
      </c>
      <c r="L338" s="183">
        <v>6</v>
      </c>
      <c r="M338" s="27">
        <f t="shared" si="18"/>
        <v>780</v>
      </c>
      <c r="N338" s="23"/>
      <c r="O338" s="184" t="s">
        <v>32</v>
      </c>
    </row>
    <row r="339" s="1" customFormat="1" customHeight="1" spans="1:15">
      <c r="A339" s="119">
        <v>334</v>
      </c>
      <c r="B339" s="119" t="s">
        <v>23</v>
      </c>
      <c r="C339" s="119" t="s">
        <v>24</v>
      </c>
      <c r="D339" s="119" t="s">
        <v>25</v>
      </c>
      <c r="E339" s="119" t="s">
        <v>1469</v>
      </c>
      <c r="F339" s="192" t="s">
        <v>1933</v>
      </c>
      <c r="G339" s="91" t="s">
        <v>2118</v>
      </c>
      <c r="H339" s="192" t="s">
        <v>194</v>
      </c>
      <c r="I339" s="271">
        <v>5</v>
      </c>
      <c r="J339" s="201" t="s">
        <v>2119</v>
      </c>
      <c r="K339" s="119" t="s">
        <v>31</v>
      </c>
      <c r="L339" s="183">
        <v>5</v>
      </c>
      <c r="M339" s="27">
        <f t="shared" si="18"/>
        <v>650</v>
      </c>
      <c r="N339" s="23"/>
      <c r="O339" s="184" t="s">
        <v>32</v>
      </c>
    </row>
    <row r="340" s="1" customFormat="1" customHeight="1" spans="1:15">
      <c r="A340" s="119">
        <v>335</v>
      </c>
      <c r="B340" s="119" t="s">
        <v>23</v>
      </c>
      <c r="C340" s="119" t="s">
        <v>24</v>
      </c>
      <c r="D340" s="119" t="s">
        <v>25</v>
      </c>
      <c r="E340" s="119" t="s">
        <v>1469</v>
      </c>
      <c r="F340" s="192" t="s">
        <v>1933</v>
      </c>
      <c r="G340" s="91" t="s">
        <v>2120</v>
      </c>
      <c r="H340" s="192" t="s">
        <v>51</v>
      </c>
      <c r="I340" s="271">
        <v>5</v>
      </c>
      <c r="J340" s="201" t="s">
        <v>2121</v>
      </c>
      <c r="K340" s="119" t="s">
        <v>31</v>
      </c>
      <c r="L340" s="183">
        <v>5</v>
      </c>
      <c r="M340" s="27">
        <f>L340*312</f>
        <v>1560</v>
      </c>
      <c r="N340" s="23"/>
      <c r="O340" s="184" t="s">
        <v>32</v>
      </c>
    </row>
    <row r="341" s="1" customFormat="1" customHeight="1" spans="1:15">
      <c r="A341" s="119">
        <v>336</v>
      </c>
      <c r="B341" s="119" t="s">
        <v>23</v>
      </c>
      <c r="C341" s="119" t="s">
        <v>24</v>
      </c>
      <c r="D341" s="119" t="s">
        <v>25</v>
      </c>
      <c r="E341" s="119" t="s">
        <v>1469</v>
      </c>
      <c r="F341" s="192" t="s">
        <v>1933</v>
      </c>
      <c r="G341" s="91" t="s">
        <v>2122</v>
      </c>
      <c r="H341" s="192" t="s">
        <v>194</v>
      </c>
      <c r="I341" s="271">
        <v>2</v>
      </c>
      <c r="J341" s="201" t="s">
        <v>2123</v>
      </c>
      <c r="K341" s="119" t="s">
        <v>31</v>
      </c>
      <c r="L341" s="183">
        <v>2</v>
      </c>
      <c r="M341" s="27">
        <f>L341*130</f>
        <v>260</v>
      </c>
      <c r="N341" s="23"/>
      <c r="O341" s="184" t="s">
        <v>32</v>
      </c>
    </row>
    <row r="342" s="1" customFormat="1" customHeight="1" spans="1:15">
      <c r="A342" s="119">
        <v>337</v>
      </c>
      <c r="B342" s="119" t="s">
        <v>23</v>
      </c>
      <c r="C342" s="119" t="s">
        <v>24</v>
      </c>
      <c r="D342" s="119" t="s">
        <v>25</v>
      </c>
      <c r="E342" s="119" t="s">
        <v>1469</v>
      </c>
      <c r="F342" s="192" t="s">
        <v>1933</v>
      </c>
      <c r="G342" s="91" t="s">
        <v>2124</v>
      </c>
      <c r="H342" s="192" t="s">
        <v>194</v>
      </c>
      <c r="I342" s="271">
        <v>4</v>
      </c>
      <c r="J342" s="201" t="s">
        <v>2125</v>
      </c>
      <c r="K342" s="119" t="s">
        <v>31</v>
      </c>
      <c r="L342" s="183">
        <v>4</v>
      </c>
      <c r="M342" s="27">
        <f>L342*130</f>
        <v>520</v>
      </c>
      <c r="N342" s="23"/>
      <c r="O342" s="184" t="s">
        <v>32</v>
      </c>
    </row>
    <row r="343" s="1" customFormat="1" customHeight="1" spans="1:15">
      <c r="A343" s="119">
        <v>338</v>
      </c>
      <c r="B343" s="119" t="s">
        <v>23</v>
      </c>
      <c r="C343" s="119" t="s">
        <v>24</v>
      </c>
      <c r="D343" s="119" t="s">
        <v>25</v>
      </c>
      <c r="E343" s="119" t="s">
        <v>1469</v>
      </c>
      <c r="F343" s="192" t="s">
        <v>1933</v>
      </c>
      <c r="G343" s="91" t="s">
        <v>2126</v>
      </c>
      <c r="H343" s="192" t="s">
        <v>51</v>
      </c>
      <c r="I343" s="271">
        <v>3</v>
      </c>
      <c r="J343" s="201" t="s">
        <v>2127</v>
      </c>
      <c r="K343" s="119" t="s">
        <v>31</v>
      </c>
      <c r="L343" s="183">
        <v>3</v>
      </c>
      <c r="M343" s="27">
        <f>L343*312</f>
        <v>936</v>
      </c>
      <c r="N343" s="23"/>
      <c r="O343" s="184" t="s">
        <v>32</v>
      </c>
    </row>
    <row r="344" s="1" customFormat="1" customHeight="1" spans="1:15">
      <c r="A344" s="119">
        <v>339</v>
      </c>
      <c r="B344" s="119" t="s">
        <v>23</v>
      </c>
      <c r="C344" s="119" t="s">
        <v>24</v>
      </c>
      <c r="D344" s="119" t="s">
        <v>25</v>
      </c>
      <c r="E344" s="119" t="s">
        <v>1469</v>
      </c>
      <c r="F344" s="192" t="s">
        <v>1933</v>
      </c>
      <c r="G344" s="91" t="s">
        <v>2128</v>
      </c>
      <c r="H344" s="192" t="s">
        <v>194</v>
      </c>
      <c r="I344" s="271">
        <v>4</v>
      </c>
      <c r="J344" s="201" t="s">
        <v>2129</v>
      </c>
      <c r="K344" s="119" t="s">
        <v>31</v>
      </c>
      <c r="L344" s="183">
        <v>4</v>
      </c>
      <c r="M344" s="27">
        <f t="shared" ref="M344:M355" si="19">L344*130</f>
        <v>520</v>
      </c>
      <c r="N344" s="23"/>
      <c r="O344" s="184" t="s">
        <v>32</v>
      </c>
    </row>
    <row r="345" s="1" customFormat="1" customHeight="1" spans="1:15">
      <c r="A345" s="119">
        <v>340</v>
      </c>
      <c r="B345" s="119" t="s">
        <v>23</v>
      </c>
      <c r="C345" s="119" t="s">
        <v>24</v>
      </c>
      <c r="D345" s="119" t="s">
        <v>25</v>
      </c>
      <c r="E345" s="119" t="s">
        <v>1469</v>
      </c>
      <c r="F345" s="192" t="s">
        <v>1933</v>
      </c>
      <c r="G345" s="91" t="s">
        <v>1471</v>
      </c>
      <c r="H345" s="192" t="s">
        <v>194</v>
      </c>
      <c r="I345" s="271">
        <v>5</v>
      </c>
      <c r="J345" s="201" t="s">
        <v>2130</v>
      </c>
      <c r="K345" s="119" t="s">
        <v>31</v>
      </c>
      <c r="L345" s="183">
        <v>5</v>
      </c>
      <c r="M345" s="27">
        <f t="shared" si="19"/>
        <v>650</v>
      </c>
      <c r="N345" s="23"/>
      <c r="O345" s="184" t="s">
        <v>32</v>
      </c>
    </row>
    <row r="346" s="1" customFormat="1" customHeight="1" spans="1:15">
      <c r="A346" s="119">
        <v>341</v>
      </c>
      <c r="B346" s="119" t="s">
        <v>23</v>
      </c>
      <c r="C346" s="119" t="s">
        <v>24</v>
      </c>
      <c r="D346" s="119" t="s">
        <v>25</v>
      </c>
      <c r="E346" s="119" t="s">
        <v>1469</v>
      </c>
      <c r="F346" s="192" t="s">
        <v>1933</v>
      </c>
      <c r="G346" s="91" t="s">
        <v>2131</v>
      </c>
      <c r="H346" s="192" t="s">
        <v>194</v>
      </c>
      <c r="I346" s="271">
        <v>3</v>
      </c>
      <c r="J346" s="201" t="s">
        <v>2132</v>
      </c>
      <c r="K346" s="119" t="s">
        <v>31</v>
      </c>
      <c r="L346" s="183">
        <v>3</v>
      </c>
      <c r="M346" s="27">
        <f t="shared" si="19"/>
        <v>390</v>
      </c>
      <c r="N346" s="23"/>
      <c r="O346" s="184" t="s">
        <v>32</v>
      </c>
    </row>
    <row r="347" s="1" customFormat="1" customHeight="1" spans="1:15">
      <c r="A347" s="119">
        <v>342</v>
      </c>
      <c r="B347" s="119" t="s">
        <v>23</v>
      </c>
      <c r="C347" s="119" t="s">
        <v>24</v>
      </c>
      <c r="D347" s="119" t="s">
        <v>25</v>
      </c>
      <c r="E347" s="119" t="s">
        <v>1469</v>
      </c>
      <c r="F347" s="192" t="s">
        <v>1933</v>
      </c>
      <c r="G347" s="91" t="s">
        <v>2133</v>
      </c>
      <c r="H347" s="192" t="s">
        <v>194</v>
      </c>
      <c r="I347" s="271">
        <v>5</v>
      </c>
      <c r="J347" s="201" t="s">
        <v>2134</v>
      </c>
      <c r="K347" s="119" t="s">
        <v>31</v>
      </c>
      <c r="L347" s="183">
        <v>5</v>
      </c>
      <c r="M347" s="27">
        <f t="shared" si="19"/>
        <v>650</v>
      </c>
      <c r="N347" s="23"/>
      <c r="O347" s="184" t="s">
        <v>32</v>
      </c>
    </row>
    <row r="348" s="1" customFormat="1" customHeight="1" spans="1:15">
      <c r="A348" s="119">
        <v>343</v>
      </c>
      <c r="B348" s="119" t="s">
        <v>23</v>
      </c>
      <c r="C348" s="119" t="s">
        <v>24</v>
      </c>
      <c r="D348" s="119" t="s">
        <v>25</v>
      </c>
      <c r="E348" s="119" t="s">
        <v>1469</v>
      </c>
      <c r="F348" s="192" t="s">
        <v>1933</v>
      </c>
      <c r="G348" s="91" t="s">
        <v>2135</v>
      </c>
      <c r="H348" s="192" t="s">
        <v>194</v>
      </c>
      <c r="I348" s="271">
        <v>4</v>
      </c>
      <c r="J348" s="201" t="s">
        <v>2136</v>
      </c>
      <c r="K348" s="119" t="s">
        <v>31</v>
      </c>
      <c r="L348" s="183">
        <v>4</v>
      </c>
      <c r="M348" s="27">
        <f t="shared" si="19"/>
        <v>520</v>
      </c>
      <c r="N348" s="23"/>
      <c r="O348" s="184" t="s">
        <v>32</v>
      </c>
    </row>
    <row r="349" s="1" customFormat="1" customHeight="1" spans="1:15">
      <c r="A349" s="119">
        <v>344</v>
      </c>
      <c r="B349" s="119" t="s">
        <v>23</v>
      </c>
      <c r="C349" s="119" t="s">
        <v>24</v>
      </c>
      <c r="D349" s="119" t="s">
        <v>25</v>
      </c>
      <c r="E349" s="119" t="s">
        <v>1469</v>
      </c>
      <c r="F349" s="192" t="s">
        <v>1933</v>
      </c>
      <c r="G349" s="91" t="s">
        <v>2137</v>
      </c>
      <c r="H349" s="192" t="s">
        <v>194</v>
      </c>
      <c r="I349" s="271">
        <v>5</v>
      </c>
      <c r="J349" s="201" t="s">
        <v>2138</v>
      </c>
      <c r="K349" s="119" t="s">
        <v>31</v>
      </c>
      <c r="L349" s="183">
        <v>5</v>
      </c>
      <c r="M349" s="27">
        <f t="shared" si="19"/>
        <v>650</v>
      </c>
      <c r="N349" s="23"/>
      <c r="O349" s="184" t="s">
        <v>32</v>
      </c>
    </row>
    <row r="350" s="1" customFormat="1" customHeight="1" spans="1:15">
      <c r="A350" s="119">
        <v>345</v>
      </c>
      <c r="B350" s="119" t="s">
        <v>23</v>
      </c>
      <c r="C350" s="119" t="s">
        <v>24</v>
      </c>
      <c r="D350" s="119" t="s">
        <v>25</v>
      </c>
      <c r="E350" s="119" t="s">
        <v>1469</v>
      </c>
      <c r="F350" s="192" t="s">
        <v>1933</v>
      </c>
      <c r="G350" s="91" t="s">
        <v>2139</v>
      </c>
      <c r="H350" s="192" t="s">
        <v>194</v>
      </c>
      <c r="I350" s="271">
        <v>4</v>
      </c>
      <c r="J350" s="201" t="s">
        <v>2140</v>
      </c>
      <c r="K350" s="119" t="s">
        <v>31</v>
      </c>
      <c r="L350" s="183">
        <v>4</v>
      </c>
      <c r="M350" s="27">
        <f t="shared" si="19"/>
        <v>520</v>
      </c>
      <c r="N350" s="23"/>
      <c r="O350" s="184" t="s">
        <v>32</v>
      </c>
    </row>
    <row r="351" s="1" customFormat="1" customHeight="1" spans="1:15">
      <c r="A351" s="119">
        <v>346</v>
      </c>
      <c r="B351" s="119" t="s">
        <v>23</v>
      </c>
      <c r="C351" s="119" t="s">
        <v>24</v>
      </c>
      <c r="D351" s="119" t="s">
        <v>25</v>
      </c>
      <c r="E351" s="119" t="s">
        <v>1469</v>
      </c>
      <c r="F351" s="192" t="s">
        <v>1933</v>
      </c>
      <c r="G351" s="91" t="s">
        <v>2141</v>
      </c>
      <c r="H351" s="192" t="s">
        <v>194</v>
      </c>
      <c r="I351" s="271">
        <v>5</v>
      </c>
      <c r="J351" s="201" t="s">
        <v>2142</v>
      </c>
      <c r="K351" s="119" t="s">
        <v>31</v>
      </c>
      <c r="L351" s="183">
        <v>5</v>
      </c>
      <c r="M351" s="27">
        <f t="shared" si="19"/>
        <v>650</v>
      </c>
      <c r="N351" s="23"/>
      <c r="O351" s="184" t="s">
        <v>32</v>
      </c>
    </row>
    <row r="352" s="1" customFormat="1" customHeight="1" spans="1:15">
      <c r="A352" s="119">
        <v>347</v>
      </c>
      <c r="B352" s="119" t="s">
        <v>23</v>
      </c>
      <c r="C352" s="119" t="s">
        <v>24</v>
      </c>
      <c r="D352" s="119" t="s">
        <v>25</v>
      </c>
      <c r="E352" s="119" t="s">
        <v>1469</v>
      </c>
      <c r="F352" s="192" t="s">
        <v>1933</v>
      </c>
      <c r="G352" s="91" t="s">
        <v>2143</v>
      </c>
      <c r="H352" s="192" t="s">
        <v>194</v>
      </c>
      <c r="I352" s="271">
        <v>4</v>
      </c>
      <c r="J352" s="201" t="s">
        <v>2144</v>
      </c>
      <c r="K352" s="119" t="s">
        <v>31</v>
      </c>
      <c r="L352" s="183">
        <v>4</v>
      </c>
      <c r="M352" s="27">
        <f t="shared" si="19"/>
        <v>520</v>
      </c>
      <c r="N352" s="23"/>
      <c r="O352" s="184" t="s">
        <v>32</v>
      </c>
    </row>
    <row r="353" s="1" customFormat="1" customHeight="1" spans="1:15">
      <c r="A353" s="119">
        <v>348</v>
      </c>
      <c r="B353" s="119" t="s">
        <v>23</v>
      </c>
      <c r="C353" s="119" t="s">
        <v>24</v>
      </c>
      <c r="D353" s="119" t="s">
        <v>25</v>
      </c>
      <c r="E353" s="119" t="s">
        <v>1469</v>
      </c>
      <c r="F353" s="192" t="s">
        <v>1933</v>
      </c>
      <c r="G353" s="91" t="s">
        <v>2145</v>
      </c>
      <c r="H353" s="192" t="s">
        <v>194</v>
      </c>
      <c r="I353" s="271">
        <v>5</v>
      </c>
      <c r="J353" s="201" t="s">
        <v>2146</v>
      </c>
      <c r="K353" s="119" t="s">
        <v>31</v>
      </c>
      <c r="L353" s="183">
        <v>5</v>
      </c>
      <c r="M353" s="27">
        <f t="shared" si="19"/>
        <v>650</v>
      </c>
      <c r="N353" s="23"/>
      <c r="O353" s="184" t="s">
        <v>32</v>
      </c>
    </row>
    <row r="354" s="1" customFormat="1" customHeight="1" spans="1:15">
      <c r="A354" s="119">
        <v>349</v>
      </c>
      <c r="B354" s="119" t="s">
        <v>23</v>
      </c>
      <c r="C354" s="119" t="s">
        <v>24</v>
      </c>
      <c r="D354" s="119" t="s">
        <v>25</v>
      </c>
      <c r="E354" s="119" t="s">
        <v>1469</v>
      </c>
      <c r="F354" s="192" t="s">
        <v>1933</v>
      </c>
      <c r="G354" s="91" t="s">
        <v>2147</v>
      </c>
      <c r="H354" s="192" t="s">
        <v>194</v>
      </c>
      <c r="I354" s="271">
        <v>4</v>
      </c>
      <c r="J354" s="201" t="s">
        <v>2148</v>
      </c>
      <c r="K354" s="119" t="s">
        <v>31</v>
      </c>
      <c r="L354" s="183">
        <v>4</v>
      </c>
      <c r="M354" s="27">
        <f t="shared" si="19"/>
        <v>520</v>
      </c>
      <c r="N354" s="23"/>
      <c r="O354" s="184" t="s">
        <v>32</v>
      </c>
    </row>
    <row r="355" s="1" customFormat="1" customHeight="1" spans="1:15">
      <c r="A355" s="119">
        <v>350</v>
      </c>
      <c r="B355" s="119" t="s">
        <v>23</v>
      </c>
      <c r="C355" s="119" t="s">
        <v>24</v>
      </c>
      <c r="D355" s="119" t="s">
        <v>25</v>
      </c>
      <c r="E355" s="119" t="s">
        <v>1469</v>
      </c>
      <c r="F355" s="192" t="s">
        <v>1933</v>
      </c>
      <c r="G355" s="91" t="s">
        <v>2149</v>
      </c>
      <c r="H355" s="192" t="s">
        <v>194</v>
      </c>
      <c r="I355" s="271">
        <v>5</v>
      </c>
      <c r="J355" s="201" t="s">
        <v>2150</v>
      </c>
      <c r="K355" s="119" t="s">
        <v>31</v>
      </c>
      <c r="L355" s="183">
        <v>5</v>
      </c>
      <c r="M355" s="27">
        <f t="shared" si="19"/>
        <v>650</v>
      </c>
      <c r="N355" s="23"/>
      <c r="O355" s="184" t="s">
        <v>32</v>
      </c>
    </row>
    <row r="356" s="1" customFormat="1" customHeight="1" spans="1:15">
      <c r="A356" s="119">
        <v>351</v>
      </c>
      <c r="B356" s="119" t="s">
        <v>23</v>
      </c>
      <c r="C356" s="119" t="s">
        <v>24</v>
      </c>
      <c r="D356" s="119" t="s">
        <v>25</v>
      </c>
      <c r="E356" s="119" t="s">
        <v>1469</v>
      </c>
      <c r="F356" s="192" t="s">
        <v>1933</v>
      </c>
      <c r="G356" s="91" t="s">
        <v>2151</v>
      </c>
      <c r="H356" s="192" t="s">
        <v>51</v>
      </c>
      <c r="I356" s="271">
        <v>2</v>
      </c>
      <c r="J356" s="201" t="s">
        <v>2152</v>
      </c>
      <c r="K356" s="119" t="s">
        <v>31</v>
      </c>
      <c r="L356" s="183">
        <v>2</v>
      </c>
      <c r="M356" s="27">
        <f>L356*312</f>
        <v>624</v>
      </c>
      <c r="N356" s="23"/>
      <c r="O356" s="184" t="s">
        <v>32</v>
      </c>
    </row>
    <row r="357" s="1" customFormat="1" customHeight="1" spans="1:15">
      <c r="A357" s="119">
        <v>352</v>
      </c>
      <c r="B357" s="119" t="s">
        <v>23</v>
      </c>
      <c r="C357" s="119" t="s">
        <v>24</v>
      </c>
      <c r="D357" s="119" t="s">
        <v>25</v>
      </c>
      <c r="E357" s="119" t="s">
        <v>1469</v>
      </c>
      <c r="F357" s="192" t="s">
        <v>1933</v>
      </c>
      <c r="G357" s="91" t="s">
        <v>2153</v>
      </c>
      <c r="H357" s="192" t="s">
        <v>194</v>
      </c>
      <c r="I357" s="271">
        <v>4</v>
      </c>
      <c r="J357" s="201" t="s">
        <v>2154</v>
      </c>
      <c r="K357" s="119" t="s">
        <v>31</v>
      </c>
      <c r="L357" s="183">
        <v>4</v>
      </c>
      <c r="M357" s="27">
        <f t="shared" ref="M357:M364" si="20">L357*130</f>
        <v>520</v>
      </c>
      <c r="N357" s="23"/>
      <c r="O357" s="184" t="s">
        <v>32</v>
      </c>
    </row>
    <row r="358" s="1" customFormat="1" customHeight="1" spans="1:15">
      <c r="A358" s="119">
        <v>353</v>
      </c>
      <c r="B358" s="119" t="s">
        <v>23</v>
      </c>
      <c r="C358" s="119" t="s">
        <v>24</v>
      </c>
      <c r="D358" s="119" t="s">
        <v>25</v>
      </c>
      <c r="E358" s="119" t="s">
        <v>1469</v>
      </c>
      <c r="F358" s="192" t="s">
        <v>1933</v>
      </c>
      <c r="G358" s="91" t="s">
        <v>2155</v>
      </c>
      <c r="H358" s="192" t="s">
        <v>194</v>
      </c>
      <c r="I358" s="271">
        <v>4</v>
      </c>
      <c r="J358" s="201" t="s">
        <v>2156</v>
      </c>
      <c r="K358" s="119" t="s">
        <v>31</v>
      </c>
      <c r="L358" s="183">
        <v>4</v>
      </c>
      <c r="M358" s="27">
        <f t="shared" si="20"/>
        <v>520</v>
      </c>
      <c r="N358" s="23"/>
      <c r="O358" s="184" t="s">
        <v>32</v>
      </c>
    </row>
    <row r="359" s="1" customFormat="1" customHeight="1" spans="1:15">
      <c r="A359" s="119">
        <v>354</v>
      </c>
      <c r="B359" s="119" t="s">
        <v>23</v>
      </c>
      <c r="C359" s="119" t="s">
        <v>24</v>
      </c>
      <c r="D359" s="119" t="s">
        <v>25</v>
      </c>
      <c r="E359" s="119" t="s">
        <v>1469</v>
      </c>
      <c r="F359" s="192" t="s">
        <v>1933</v>
      </c>
      <c r="G359" s="91" t="s">
        <v>2157</v>
      </c>
      <c r="H359" s="192" t="s">
        <v>194</v>
      </c>
      <c r="I359" s="271">
        <v>4</v>
      </c>
      <c r="J359" s="201" t="s">
        <v>2158</v>
      </c>
      <c r="K359" s="119" t="s">
        <v>31</v>
      </c>
      <c r="L359" s="183">
        <v>4</v>
      </c>
      <c r="M359" s="27">
        <f t="shared" si="20"/>
        <v>520</v>
      </c>
      <c r="N359" s="23"/>
      <c r="O359" s="184" t="s">
        <v>32</v>
      </c>
    </row>
    <row r="360" s="1" customFormat="1" customHeight="1" spans="1:15">
      <c r="A360" s="119">
        <v>355</v>
      </c>
      <c r="B360" s="119" t="s">
        <v>23</v>
      </c>
      <c r="C360" s="119" t="s">
        <v>24</v>
      </c>
      <c r="D360" s="119" t="s">
        <v>25</v>
      </c>
      <c r="E360" s="119" t="s">
        <v>1469</v>
      </c>
      <c r="F360" s="192" t="s">
        <v>1933</v>
      </c>
      <c r="G360" s="91" t="s">
        <v>1674</v>
      </c>
      <c r="H360" s="192" t="s">
        <v>194</v>
      </c>
      <c r="I360" s="271">
        <v>5</v>
      </c>
      <c r="J360" s="201" t="s">
        <v>2159</v>
      </c>
      <c r="K360" s="119" t="s">
        <v>31</v>
      </c>
      <c r="L360" s="183">
        <v>5</v>
      </c>
      <c r="M360" s="27">
        <f t="shared" si="20"/>
        <v>650</v>
      </c>
      <c r="N360" s="23"/>
      <c r="O360" s="184" t="s">
        <v>32</v>
      </c>
    </row>
    <row r="361" s="1" customFormat="1" customHeight="1" spans="1:15">
      <c r="A361" s="119">
        <v>356</v>
      </c>
      <c r="B361" s="119" t="s">
        <v>23</v>
      </c>
      <c r="C361" s="119" t="s">
        <v>24</v>
      </c>
      <c r="D361" s="119" t="s">
        <v>25</v>
      </c>
      <c r="E361" s="119" t="s">
        <v>1469</v>
      </c>
      <c r="F361" s="192" t="s">
        <v>1933</v>
      </c>
      <c r="G361" s="91" t="s">
        <v>2160</v>
      </c>
      <c r="H361" s="192" t="s">
        <v>194</v>
      </c>
      <c r="I361" s="271">
        <v>4</v>
      </c>
      <c r="J361" s="201" t="s">
        <v>2161</v>
      </c>
      <c r="K361" s="119" t="s">
        <v>31</v>
      </c>
      <c r="L361" s="183">
        <v>4</v>
      </c>
      <c r="M361" s="27">
        <f t="shared" si="20"/>
        <v>520</v>
      </c>
      <c r="N361" s="23"/>
      <c r="O361" s="184" t="s">
        <v>32</v>
      </c>
    </row>
    <row r="362" s="1" customFormat="1" customHeight="1" spans="1:15">
      <c r="A362" s="119">
        <v>357</v>
      </c>
      <c r="B362" s="119" t="s">
        <v>23</v>
      </c>
      <c r="C362" s="119" t="s">
        <v>24</v>
      </c>
      <c r="D362" s="119" t="s">
        <v>25</v>
      </c>
      <c r="E362" s="119" t="s">
        <v>1469</v>
      </c>
      <c r="F362" s="192" t="s">
        <v>1933</v>
      </c>
      <c r="G362" s="91" t="s">
        <v>2162</v>
      </c>
      <c r="H362" s="192" t="s">
        <v>194</v>
      </c>
      <c r="I362" s="271">
        <v>3</v>
      </c>
      <c r="J362" s="201" t="s">
        <v>2163</v>
      </c>
      <c r="K362" s="119" t="s">
        <v>31</v>
      </c>
      <c r="L362" s="183">
        <v>3</v>
      </c>
      <c r="M362" s="27">
        <f t="shared" si="20"/>
        <v>390</v>
      </c>
      <c r="N362" s="23"/>
      <c r="O362" s="184" t="s">
        <v>32</v>
      </c>
    </row>
    <row r="363" s="1" customFormat="1" customHeight="1" spans="1:15">
      <c r="A363" s="119">
        <v>358</v>
      </c>
      <c r="B363" s="119" t="s">
        <v>23</v>
      </c>
      <c r="C363" s="119" t="s">
        <v>24</v>
      </c>
      <c r="D363" s="119" t="s">
        <v>25</v>
      </c>
      <c r="E363" s="119" t="s">
        <v>1469</v>
      </c>
      <c r="F363" s="192" t="s">
        <v>1933</v>
      </c>
      <c r="G363" s="91" t="s">
        <v>2164</v>
      </c>
      <c r="H363" s="192" t="s">
        <v>194</v>
      </c>
      <c r="I363" s="271">
        <v>6</v>
      </c>
      <c r="J363" s="201" t="s">
        <v>2165</v>
      </c>
      <c r="K363" s="119" t="s">
        <v>31</v>
      </c>
      <c r="L363" s="183">
        <v>6</v>
      </c>
      <c r="M363" s="27">
        <f t="shared" si="20"/>
        <v>780</v>
      </c>
      <c r="N363" s="23"/>
      <c r="O363" s="184" t="s">
        <v>32</v>
      </c>
    </row>
    <row r="364" s="1" customFormat="1" customHeight="1" spans="1:15">
      <c r="A364" s="119">
        <v>359</v>
      </c>
      <c r="B364" s="119" t="s">
        <v>23</v>
      </c>
      <c r="C364" s="119" t="s">
        <v>24</v>
      </c>
      <c r="D364" s="119" t="s">
        <v>25</v>
      </c>
      <c r="E364" s="119" t="s">
        <v>1469</v>
      </c>
      <c r="F364" s="192" t="s">
        <v>1933</v>
      </c>
      <c r="G364" s="91" t="s">
        <v>2166</v>
      </c>
      <c r="H364" s="192" t="s">
        <v>194</v>
      </c>
      <c r="I364" s="271">
        <v>4</v>
      </c>
      <c r="J364" s="201" t="s">
        <v>2167</v>
      </c>
      <c r="K364" s="119" t="s">
        <v>31</v>
      </c>
      <c r="L364" s="183">
        <v>4</v>
      </c>
      <c r="M364" s="27">
        <f t="shared" si="20"/>
        <v>520</v>
      </c>
      <c r="N364" s="23"/>
      <c r="O364" s="184" t="s">
        <v>32</v>
      </c>
    </row>
    <row r="365" s="1" customFormat="1" customHeight="1" spans="1:15">
      <c r="A365" s="119">
        <v>360</v>
      </c>
      <c r="B365" s="119" t="s">
        <v>23</v>
      </c>
      <c r="C365" s="119" t="s">
        <v>24</v>
      </c>
      <c r="D365" s="119" t="s">
        <v>25</v>
      </c>
      <c r="E365" s="119" t="s">
        <v>1469</v>
      </c>
      <c r="F365" s="192" t="s">
        <v>1933</v>
      </c>
      <c r="G365" s="91" t="s">
        <v>2168</v>
      </c>
      <c r="H365" s="192" t="s">
        <v>51</v>
      </c>
      <c r="I365" s="271">
        <v>6</v>
      </c>
      <c r="J365" s="201" t="s">
        <v>2169</v>
      </c>
      <c r="K365" s="119" t="s">
        <v>31</v>
      </c>
      <c r="L365" s="183">
        <v>6</v>
      </c>
      <c r="M365" s="27">
        <f>L365*312</f>
        <v>1872</v>
      </c>
      <c r="N365" s="23"/>
      <c r="O365" s="184" t="s">
        <v>32</v>
      </c>
    </row>
    <row r="366" s="1" customFormat="1" customHeight="1" spans="1:15">
      <c r="A366" s="119">
        <v>361</v>
      </c>
      <c r="B366" s="119" t="s">
        <v>23</v>
      </c>
      <c r="C366" s="119" t="s">
        <v>24</v>
      </c>
      <c r="D366" s="119" t="s">
        <v>25</v>
      </c>
      <c r="E366" s="119" t="s">
        <v>1469</v>
      </c>
      <c r="F366" s="192" t="s">
        <v>1933</v>
      </c>
      <c r="G366" s="91" t="s">
        <v>2170</v>
      </c>
      <c r="H366" s="192" t="s">
        <v>194</v>
      </c>
      <c r="I366" s="271">
        <v>4</v>
      </c>
      <c r="J366" s="201" t="s">
        <v>2171</v>
      </c>
      <c r="K366" s="119" t="s">
        <v>31</v>
      </c>
      <c r="L366" s="183">
        <v>4</v>
      </c>
      <c r="M366" s="27">
        <f>L366*130</f>
        <v>520</v>
      </c>
      <c r="N366" s="23"/>
      <c r="O366" s="184" t="s">
        <v>32</v>
      </c>
    </row>
    <row r="367" s="1" customFormat="1" customHeight="1" spans="1:15">
      <c r="A367" s="119">
        <v>362</v>
      </c>
      <c r="B367" s="119" t="s">
        <v>23</v>
      </c>
      <c r="C367" s="119" t="s">
        <v>24</v>
      </c>
      <c r="D367" s="119" t="s">
        <v>25</v>
      </c>
      <c r="E367" s="119" t="s">
        <v>1469</v>
      </c>
      <c r="F367" s="192" t="s">
        <v>1933</v>
      </c>
      <c r="G367" s="91" t="s">
        <v>2172</v>
      </c>
      <c r="H367" s="192" t="s">
        <v>194</v>
      </c>
      <c r="I367" s="271">
        <v>6</v>
      </c>
      <c r="J367" s="201" t="s">
        <v>2173</v>
      </c>
      <c r="K367" s="119" t="s">
        <v>31</v>
      </c>
      <c r="L367" s="183">
        <v>6</v>
      </c>
      <c r="M367" s="27">
        <f>L367*130</f>
        <v>780</v>
      </c>
      <c r="N367" s="23"/>
      <c r="O367" s="184" t="s">
        <v>32</v>
      </c>
    </row>
    <row r="368" s="1" customFormat="1" customHeight="1" spans="1:15">
      <c r="A368" s="119">
        <v>363</v>
      </c>
      <c r="B368" s="119" t="s">
        <v>23</v>
      </c>
      <c r="C368" s="119" t="s">
        <v>24</v>
      </c>
      <c r="D368" s="119" t="s">
        <v>25</v>
      </c>
      <c r="E368" s="119" t="s">
        <v>1469</v>
      </c>
      <c r="F368" s="192" t="s">
        <v>1933</v>
      </c>
      <c r="G368" s="91" t="s">
        <v>2174</v>
      </c>
      <c r="H368" s="192" t="s">
        <v>194</v>
      </c>
      <c r="I368" s="271">
        <v>3</v>
      </c>
      <c r="J368" s="201" t="s">
        <v>2175</v>
      </c>
      <c r="K368" s="119" t="s">
        <v>31</v>
      </c>
      <c r="L368" s="183">
        <v>3</v>
      </c>
      <c r="M368" s="27">
        <f>L368*130</f>
        <v>390</v>
      </c>
      <c r="N368" s="23"/>
      <c r="O368" s="184" t="s">
        <v>32</v>
      </c>
    </row>
    <row r="369" s="1" customFormat="1" customHeight="1" spans="1:15">
      <c r="A369" s="119">
        <v>364</v>
      </c>
      <c r="B369" s="119" t="s">
        <v>23</v>
      </c>
      <c r="C369" s="119" t="s">
        <v>24</v>
      </c>
      <c r="D369" s="119" t="s">
        <v>25</v>
      </c>
      <c r="E369" s="119" t="s">
        <v>1469</v>
      </c>
      <c r="F369" s="192" t="s">
        <v>1933</v>
      </c>
      <c r="G369" s="91" t="s">
        <v>2176</v>
      </c>
      <c r="H369" s="192" t="s">
        <v>194</v>
      </c>
      <c r="I369" s="271">
        <v>5</v>
      </c>
      <c r="J369" s="201" t="s">
        <v>2177</v>
      </c>
      <c r="K369" s="119" t="s">
        <v>31</v>
      </c>
      <c r="L369" s="183">
        <v>5</v>
      </c>
      <c r="M369" s="27">
        <f>L369*130</f>
        <v>650</v>
      </c>
      <c r="N369" s="23"/>
      <c r="O369" s="184" t="s">
        <v>32</v>
      </c>
    </row>
    <row r="370" s="1" customFormat="1" customHeight="1" spans="1:15">
      <c r="A370" s="119">
        <v>365</v>
      </c>
      <c r="B370" s="119" t="s">
        <v>23</v>
      </c>
      <c r="C370" s="119" t="s">
        <v>24</v>
      </c>
      <c r="D370" s="119" t="s">
        <v>25</v>
      </c>
      <c r="E370" s="119" t="s">
        <v>1469</v>
      </c>
      <c r="F370" s="192" t="s">
        <v>1933</v>
      </c>
      <c r="G370" s="91" t="s">
        <v>2178</v>
      </c>
      <c r="H370" s="192" t="s">
        <v>194</v>
      </c>
      <c r="I370" s="271">
        <v>2</v>
      </c>
      <c r="J370" s="201" t="s">
        <v>2179</v>
      </c>
      <c r="K370" s="119" t="s">
        <v>31</v>
      </c>
      <c r="L370" s="183">
        <v>2</v>
      </c>
      <c r="M370" s="27">
        <f>L370*130</f>
        <v>260</v>
      </c>
      <c r="N370" s="23"/>
      <c r="O370" s="184" t="s">
        <v>32</v>
      </c>
    </row>
    <row r="371" s="1" customFormat="1" customHeight="1" spans="1:15">
      <c r="A371" s="119">
        <v>366</v>
      </c>
      <c r="B371" s="119" t="s">
        <v>23</v>
      </c>
      <c r="C371" s="119" t="s">
        <v>24</v>
      </c>
      <c r="D371" s="119" t="s">
        <v>25</v>
      </c>
      <c r="E371" s="119" t="s">
        <v>1469</v>
      </c>
      <c r="F371" s="192" t="s">
        <v>1933</v>
      </c>
      <c r="G371" s="91" t="s">
        <v>2180</v>
      </c>
      <c r="H371" s="192" t="s">
        <v>51</v>
      </c>
      <c r="I371" s="271">
        <v>4</v>
      </c>
      <c r="J371" s="201" t="s">
        <v>2181</v>
      </c>
      <c r="K371" s="119" t="s">
        <v>31</v>
      </c>
      <c r="L371" s="183">
        <v>4</v>
      </c>
      <c r="M371" s="27">
        <f>L371*312</f>
        <v>1248</v>
      </c>
      <c r="N371" s="23"/>
      <c r="O371" s="184" t="s">
        <v>32</v>
      </c>
    </row>
    <row r="372" s="1" customFormat="1" customHeight="1" spans="1:15">
      <c r="A372" s="119">
        <v>367</v>
      </c>
      <c r="B372" s="119" t="s">
        <v>23</v>
      </c>
      <c r="C372" s="119" t="s">
        <v>24</v>
      </c>
      <c r="D372" s="119" t="s">
        <v>25</v>
      </c>
      <c r="E372" s="119" t="s">
        <v>1469</v>
      </c>
      <c r="F372" s="192" t="s">
        <v>1933</v>
      </c>
      <c r="G372" s="91" t="s">
        <v>2182</v>
      </c>
      <c r="H372" s="192" t="s">
        <v>194</v>
      </c>
      <c r="I372" s="271">
        <v>6</v>
      </c>
      <c r="J372" s="201" t="s">
        <v>2183</v>
      </c>
      <c r="K372" s="119" t="s">
        <v>31</v>
      </c>
      <c r="L372" s="183">
        <v>5</v>
      </c>
      <c r="M372" s="27">
        <f t="shared" ref="M372:M385" si="21">L372*130</f>
        <v>650</v>
      </c>
      <c r="N372" s="23"/>
      <c r="O372" s="184" t="s">
        <v>32</v>
      </c>
    </row>
    <row r="373" s="1" customFormat="1" customHeight="1" spans="1:15">
      <c r="A373" s="119">
        <v>368</v>
      </c>
      <c r="B373" s="119" t="s">
        <v>23</v>
      </c>
      <c r="C373" s="119" t="s">
        <v>24</v>
      </c>
      <c r="D373" s="119" t="s">
        <v>25</v>
      </c>
      <c r="E373" s="119" t="s">
        <v>1469</v>
      </c>
      <c r="F373" s="192" t="s">
        <v>1933</v>
      </c>
      <c r="G373" s="91" t="s">
        <v>2184</v>
      </c>
      <c r="H373" s="192" t="s">
        <v>194</v>
      </c>
      <c r="I373" s="271">
        <v>6</v>
      </c>
      <c r="J373" s="201" t="s">
        <v>2185</v>
      </c>
      <c r="K373" s="119" t="s">
        <v>31</v>
      </c>
      <c r="L373" s="183">
        <v>5</v>
      </c>
      <c r="M373" s="27">
        <f t="shared" si="21"/>
        <v>650</v>
      </c>
      <c r="N373" s="23"/>
      <c r="O373" s="184" t="s">
        <v>32</v>
      </c>
    </row>
    <row r="374" s="1" customFormat="1" customHeight="1" spans="1:15">
      <c r="A374" s="119">
        <v>369</v>
      </c>
      <c r="B374" s="119" t="s">
        <v>23</v>
      </c>
      <c r="C374" s="119" t="s">
        <v>24</v>
      </c>
      <c r="D374" s="119" t="s">
        <v>25</v>
      </c>
      <c r="E374" s="119" t="s">
        <v>1469</v>
      </c>
      <c r="F374" s="192" t="s">
        <v>1933</v>
      </c>
      <c r="G374" s="91" t="s">
        <v>2186</v>
      </c>
      <c r="H374" s="192" t="s">
        <v>194</v>
      </c>
      <c r="I374" s="271">
        <v>7</v>
      </c>
      <c r="J374" s="201" t="s">
        <v>2187</v>
      </c>
      <c r="K374" s="119" t="s">
        <v>31</v>
      </c>
      <c r="L374" s="183">
        <v>7</v>
      </c>
      <c r="M374" s="27">
        <f t="shared" si="21"/>
        <v>910</v>
      </c>
      <c r="N374" s="23"/>
      <c r="O374" s="184" t="s">
        <v>32</v>
      </c>
    </row>
    <row r="375" s="1" customFormat="1" customHeight="1" spans="1:15">
      <c r="A375" s="119">
        <v>370</v>
      </c>
      <c r="B375" s="119" t="s">
        <v>23</v>
      </c>
      <c r="C375" s="119" t="s">
        <v>24</v>
      </c>
      <c r="D375" s="119" t="s">
        <v>25</v>
      </c>
      <c r="E375" s="119" t="s">
        <v>1469</v>
      </c>
      <c r="F375" s="192" t="s">
        <v>1933</v>
      </c>
      <c r="G375" s="91" t="s">
        <v>2188</v>
      </c>
      <c r="H375" s="192" t="s">
        <v>194</v>
      </c>
      <c r="I375" s="271">
        <v>7</v>
      </c>
      <c r="J375" s="201" t="s">
        <v>2189</v>
      </c>
      <c r="K375" s="119" t="s">
        <v>31</v>
      </c>
      <c r="L375" s="183">
        <v>7</v>
      </c>
      <c r="M375" s="27">
        <f t="shared" si="21"/>
        <v>910</v>
      </c>
      <c r="N375" s="23"/>
      <c r="O375" s="184" t="s">
        <v>32</v>
      </c>
    </row>
    <row r="376" s="1" customFormat="1" customHeight="1" spans="1:15">
      <c r="A376" s="119">
        <v>371</v>
      </c>
      <c r="B376" s="119" t="s">
        <v>23</v>
      </c>
      <c r="C376" s="119" t="s">
        <v>24</v>
      </c>
      <c r="D376" s="119" t="s">
        <v>25</v>
      </c>
      <c r="E376" s="119" t="s">
        <v>1469</v>
      </c>
      <c r="F376" s="192" t="s">
        <v>1933</v>
      </c>
      <c r="G376" s="91" t="s">
        <v>2190</v>
      </c>
      <c r="H376" s="192" t="s">
        <v>194</v>
      </c>
      <c r="I376" s="271">
        <v>5</v>
      </c>
      <c r="J376" s="201" t="s">
        <v>2191</v>
      </c>
      <c r="K376" s="119" t="s">
        <v>31</v>
      </c>
      <c r="L376" s="183">
        <v>5</v>
      </c>
      <c r="M376" s="27">
        <f t="shared" si="21"/>
        <v>650</v>
      </c>
      <c r="N376" s="23"/>
      <c r="O376" s="184" t="s">
        <v>32</v>
      </c>
    </row>
    <row r="377" s="1" customFormat="1" customHeight="1" spans="1:15">
      <c r="A377" s="119">
        <v>372</v>
      </c>
      <c r="B377" s="119" t="s">
        <v>23</v>
      </c>
      <c r="C377" s="119" t="s">
        <v>24</v>
      </c>
      <c r="D377" s="119" t="s">
        <v>25</v>
      </c>
      <c r="E377" s="119" t="s">
        <v>1469</v>
      </c>
      <c r="F377" s="192" t="s">
        <v>1933</v>
      </c>
      <c r="G377" s="91" t="s">
        <v>2192</v>
      </c>
      <c r="H377" s="192" t="s">
        <v>194</v>
      </c>
      <c r="I377" s="271">
        <v>4</v>
      </c>
      <c r="J377" s="201" t="s">
        <v>2193</v>
      </c>
      <c r="K377" s="119" t="s">
        <v>31</v>
      </c>
      <c r="L377" s="183">
        <v>4</v>
      </c>
      <c r="M377" s="27">
        <f t="shared" si="21"/>
        <v>520</v>
      </c>
      <c r="N377" s="23"/>
      <c r="O377" s="184" t="s">
        <v>32</v>
      </c>
    </row>
    <row r="378" s="1" customFormat="1" customHeight="1" spans="1:15">
      <c r="A378" s="119">
        <v>373</v>
      </c>
      <c r="B378" s="119" t="s">
        <v>23</v>
      </c>
      <c r="C378" s="119" t="s">
        <v>24</v>
      </c>
      <c r="D378" s="119" t="s">
        <v>25</v>
      </c>
      <c r="E378" s="119" t="s">
        <v>1469</v>
      </c>
      <c r="F378" s="192" t="s">
        <v>1933</v>
      </c>
      <c r="G378" s="91" t="s">
        <v>2194</v>
      </c>
      <c r="H378" s="192" t="s">
        <v>194</v>
      </c>
      <c r="I378" s="271">
        <v>5</v>
      </c>
      <c r="J378" s="201" t="s">
        <v>2195</v>
      </c>
      <c r="K378" s="119" t="s">
        <v>31</v>
      </c>
      <c r="L378" s="183">
        <v>5</v>
      </c>
      <c r="M378" s="27">
        <f t="shared" si="21"/>
        <v>650</v>
      </c>
      <c r="N378" s="23"/>
      <c r="O378" s="184" t="s">
        <v>32</v>
      </c>
    </row>
    <row r="379" s="1" customFormat="1" customHeight="1" spans="1:15">
      <c r="A379" s="119">
        <v>374</v>
      </c>
      <c r="B379" s="119" t="s">
        <v>23</v>
      </c>
      <c r="C379" s="119" t="s">
        <v>24</v>
      </c>
      <c r="D379" s="119" t="s">
        <v>25</v>
      </c>
      <c r="E379" s="119" t="s">
        <v>1469</v>
      </c>
      <c r="F379" s="192" t="s">
        <v>1933</v>
      </c>
      <c r="G379" s="91" t="s">
        <v>2196</v>
      </c>
      <c r="H379" s="192" t="s">
        <v>194</v>
      </c>
      <c r="I379" s="271">
        <v>3</v>
      </c>
      <c r="J379" s="201" t="s">
        <v>2197</v>
      </c>
      <c r="K379" s="119" t="s">
        <v>31</v>
      </c>
      <c r="L379" s="183">
        <v>3</v>
      </c>
      <c r="M379" s="27">
        <f t="shared" si="21"/>
        <v>390</v>
      </c>
      <c r="N379" s="23"/>
      <c r="O379" s="184" t="s">
        <v>32</v>
      </c>
    </row>
    <row r="380" s="1" customFormat="1" customHeight="1" spans="1:15">
      <c r="A380" s="119">
        <v>375</v>
      </c>
      <c r="B380" s="119" t="s">
        <v>23</v>
      </c>
      <c r="C380" s="119" t="s">
        <v>24</v>
      </c>
      <c r="D380" s="119" t="s">
        <v>25</v>
      </c>
      <c r="E380" s="119" t="s">
        <v>1469</v>
      </c>
      <c r="F380" s="192" t="s">
        <v>1933</v>
      </c>
      <c r="G380" s="91" t="s">
        <v>2198</v>
      </c>
      <c r="H380" s="192" t="s">
        <v>194</v>
      </c>
      <c r="I380" s="271">
        <v>2</v>
      </c>
      <c r="J380" s="201" t="s">
        <v>2199</v>
      </c>
      <c r="K380" s="119" t="s">
        <v>31</v>
      </c>
      <c r="L380" s="183">
        <v>2</v>
      </c>
      <c r="M380" s="27">
        <f t="shared" si="21"/>
        <v>260</v>
      </c>
      <c r="N380" s="23"/>
      <c r="O380" s="184" t="s">
        <v>32</v>
      </c>
    </row>
    <row r="381" s="1" customFormat="1" customHeight="1" spans="1:15">
      <c r="A381" s="119">
        <v>376</v>
      </c>
      <c r="B381" s="119" t="s">
        <v>23</v>
      </c>
      <c r="C381" s="119" t="s">
        <v>24</v>
      </c>
      <c r="D381" s="119" t="s">
        <v>25</v>
      </c>
      <c r="E381" s="119" t="s">
        <v>1469</v>
      </c>
      <c r="F381" s="192" t="s">
        <v>1933</v>
      </c>
      <c r="G381" s="91" t="s">
        <v>2200</v>
      </c>
      <c r="H381" s="192" t="s">
        <v>194</v>
      </c>
      <c r="I381" s="271">
        <v>4</v>
      </c>
      <c r="J381" s="201" t="s">
        <v>2201</v>
      </c>
      <c r="K381" s="119" t="s">
        <v>31</v>
      </c>
      <c r="L381" s="183">
        <v>4</v>
      </c>
      <c r="M381" s="27">
        <f t="shared" si="21"/>
        <v>520</v>
      </c>
      <c r="N381" s="23"/>
      <c r="O381" s="184" t="s">
        <v>32</v>
      </c>
    </row>
    <row r="382" s="1" customFormat="1" customHeight="1" spans="1:15">
      <c r="A382" s="119">
        <v>377</v>
      </c>
      <c r="B382" s="119" t="s">
        <v>23</v>
      </c>
      <c r="C382" s="119" t="s">
        <v>24</v>
      </c>
      <c r="D382" s="119" t="s">
        <v>25</v>
      </c>
      <c r="E382" s="119" t="s">
        <v>1469</v>
      </c>
      <c r="F382" s="192" t="s">
        <v>1933</v>
      </c>
      <c r="G382" s="91" t="s">
        <v>2202</v>
      </c>
      <c r="H382" s="192" t="s">
        <v>194</v>
      </c>
      <c r="I382" s="271" t="s">
        <v>2203</v>
      </c>
      <c r="J382" s="201" t="s">
        <v>2204</v>
      </c>
      <c r="K382" s="119" t="s">
        <v>31</v>
      </c>
      <c r="L382" s="183">
        <v>4</v>
      </c>
      <c r="M382" s="27">
        <f t="shared" si="21"/>
        <v>520</v>
      </c>
      <c r="N382" s="23"/>
      <c r="O382" s="184" t="s">
        <v>32</v>
      </c>
    </row>
    <row r="383" s="1" customFormat="1" customHeight="1" spans="1:15">
      <c r="A383" s="119">
        <v>378</v>
      </c>
      <c r="B383" s="119" t="s">
        <v>23</v>
      </c>
      <c r="C383" s="119" t="s">
        <v>24</v>
      </c>
      <c r="D383" s="119" t="s">
        <v>25</v>
      </c>
      <c r="E383" s="119" t="s">
        <v>1469</v>
      </c>
      <c r="F383" s="192" t="s">
        <v>1933</v>
      </c>
      <c r="G383" s="91" t="s">
        <v>2205</v>
      </c>
      <c r="H383" s="192" t="s">
        <v>1583</v>
      </c>
      <c r="I383" s="271">
        <v>2</v>
      </c>
      <c r="J383" s="201" t="s">
        <v>2206</v>
      </c>
      <c r="K383" s="119" t="s">
        <v>31</v>
      </c>
      <c r="L383" s="183">
        <v>1</v>
      </c>
      <c r="M383" s="27">
        <f t="shared" si="21"/>
        <v>130</v>
      </c>
      <c r="N383" s="23"/>
      <c r="O383" s="184" t="s">
        <v>32</v>
      </c>
    </row>
    <row r="384" s="1" customFormat="1" customHeight="1" spans="1:15">
      <c r="A384" s="119">
        <v>379</v>
      </c>
      <c r="B384" s="119" t="s">
        <v>23</v>
      </c>
      <c r="C384" s="119" t="s">
        <v>24</v>
      </c>
      <c r="D384" s="119" t="s">
        <v>25</v>
      </c>
      <c r="E384" s="119" t="s">
        <v>1469</v>
      </c>
      <c r="F384" s="192" t="s">
        <v>1933</v>
      </c>
      <c r="G384" s="91" t="s">
        <v>2207</v>
      </c>
      <c r="H384" s="192" t="s">
        <v>194</v>
      </c>
      <c r="I384" s="271">
        <v>4</v>
      </c>
      <c r="J384" s="201" t="s">
        <v>2208</v>
      </c>
      <c r="K384" s="119" t="s">
        <v>31</v>
      </c>
      <c r="L384" s="183">
        <v>4</v>
      </c>
      <c r="M384" s="27">
        <f t="shared" si="21"/>
        <v>520</v>
      </c>
      <c r="N384" s="23"/>
      <c r="O384" s="184" t="s">
        <v>32</v>
      </c>
    </row>
    <row r="385" s="1" customFormat="1" customHeight="1" spans="1:15">
      <c r="A385" s="119">
        <v>380</v>
      </c>
      <c r="B385" s="119" t="s">
        <v>23</v>
      </c>
      <c r="C385" s="119" t="s">
        <v>24</v>
      </c>
      <c r="D385" s="119" t="s">
        <v>25</v>
      </c>
      <c r="E385" s="119" t="s">
        <v>1469</v>
      </c>
      <c r="F385" s="192" t="s">
        <v>1933</v>
      </c>
      <c r="G385" s="91" t="s">
        <v>2209</v>
      </c>
      <c r="H385" s="192" t="s">
        <v>194</v>
      </c>
      <c r="I385" s="271">
        <v>4</v>
      </c>
      <c r="J385" s="201" t="s">
        <v>2210</v>
      </c>
      <c r="K385" s="119" t="s">
        <v>31</v>
      </c>
      <c r="L385" s="183">
        <v>4</v>
      </c>
      <c r="M385" s="27">
        <f t="shared" si="21"/>
        <v>520</v>
      </c>
      <c r="N385" s="23"/>
      <c r="O385" s="184" t="s">
        <v>32</v>
      </c>
    </row>
    <row r="386" s="1" customFormat="1" customHeight="1" spans="1:15">
      <c r="A386" s="119">
        <v>381</v>
      </c>
      <c r="B386" s="119" t="s">
        <v>23</v>
      </c>
      <c r="C386" s="119" t="s">
        <v>24</v>
      </c>
      <c r="D386" s="119" t="s">
        <v>25</v>
      </c>
      <c r="E386" s="119" t="s">
        <v>1469</v>
      </c>
      <c r="F386" s="192" t="s">
        <v>1933</v>
      </c>
      <c r="G386" s="91" t="s">
        <v>2211</v>
      </c>
      <c r="H386" s="192" t="s">
        <v>51</v>
      </c>
      <c r="I386" s="271">
        <v>5</v>
      </c>
      <c r="J386" s="201" t="s">
        <v>2212</v>
      </c>
      <c r="K386" s="119" t="s">
        <v>31</v>
      </c>
      <c r="L386" s="183">
        <v>5</v>
      </c>
      <c r="M386" s="27">
        <f>L386*312</f>
        <v>1560</v>
      </c>
      <c r="N386" s="23"/>
      <c r="O386" s="184" t="s">
        <v>32</v>
      </c>
    </row>
    <row r="387" s="1" customFormat="1" customHeight="1" spans="1:15">
      <c r="A387" s="119">
        <v>382</v>
      </c>
      <c r="B387" s="119" t="s">
        <v>23</v>
      </c>
      <c r="C387" s="119" t="s">
        <v>24</v>
      </c>
      <c r="D387" s="119" t="s">
        <v>25</v>
      </c>
      <c r="E387" s="119" t="s">
        <v>1469</v>
      </c>
      <c r="F387" s="192" t="s">
        <v>1933</v>
      </c>
      <c r="G387" s="91" t="s">
        <v>2213</v>
      </c>
      <c r="H387" s="192" t="s">
        <v>194</v>
      </c>
      <c r="I387" s="271">
        <v>6</v>
      </c>
      <c r="J387" s="201" t="s">
        <v>2214</v>
      </c>
      <c r="K387" s="119" t="s">
        <v>31</v>
      </c>
      <c r="L387" s="183">
        <v>6</v>
      </c>
      <c r="M387" s="27">
        <f>L387*130</f>
        <v>780</v>
      </c>
      <c r="N387" s="23"/>
      <c r="O387" s="184" t="s">
        <v>32</v>
      </c>
    </row>
    <row r="388" s="1" customFormat="1" customHeight="1" spans="1:15">
      <c r="A388" s="119">
        <v>383</v>
      </c>
      <c r="B388" s="119" t="s">
        <v>23</v>
      </c>
      <c r="C388" s="119" t="s">
        <v>24</v>
      </c>
      <c r="D388" s="119" t="s">
        <v>25</v>
      </c>
      <c r="E388" s="119" t="s">
        <v>1469</v>
      </c>
      <c r="F388" s="192" t="s">
        <v>1933</v>
      </c>
      <c r="G388" s="91" t="s">
        <v>2215</v>
      </c>
      <c r="H388" s="192" t="s">
        <v>51</v>
      </c>
      <c r="I388" s="271">
        <v>2</v>
      </c>
      <c r="J388" s="201" t="s">
        <v>2216</v>
      </c>
      <c r="K388" s="119" t="s">
        <v>31</v>
      </c>
      <c r="L388" s="183">
        <v>2</v>
      </c>
      <c r="M388" s="27">
        <f>L388*312</f>
        <v>624</v>
      </c>
      <c r="N388" s="23"/>
      <c r="O388" s="184" t="s">
        <v>32</v>
      </c>
    </row>
    <row r="389" s="1" customFormat="1" customHeight="1" spans="1:15">
      <c r="A389" s="119">
        <v>384</v>
      </c>
      <c r="B389" s="119" t="s">
        <v>23</v>
      </c>
      <c r="C389" s="119" t="s">
        <v>24</v>
      </c>
      <c r="D389" s="119" t="s">
        <v>25</v>
      </c>
      <c r="E389" s="119" t="s">
        <v>1469</v>
      </c>
      <c r="F389" s="192" t="s">
        <v>1933</v>
      </c>
      <c r="G389" s="91" t="s">
        <v>2217</v>
      </c>
      <c r="H389" s="192" t="s">
        <v>194</v>
      </c>
      <c r="I389" s="271">
        <v>3</v>
      </c>
      <c r="J389" s="201" t="s">
        <v>2218</v>
      </c>
      <c r="K389" s="119" t="s">
        <v>31</v>
      </c>
      <c r="L389" s="183">
        <v>3</v>
      </c>
      <c r="M389" s="27">
        <f t="shared" ref="M389:M406" si="22">L389*130</f>
        <v>390</v>
      </c>
      <c r="N389" s="23"/>
      <c r="O389" s="184" t="s">
        <v>32</v>
      </c>
    </row>
    <row r="390" s="1" customFormat="1" customHeight="1" spans="1:15">
      <c r="A390" s="119">
        <v>385</v>
      </c>
      <c r="B390" s="119" t="s">
        <v>23</v>
      </c>
      <c r="C390" s="119" t="s">
        <v>24</v>
      </c>
      <c r="D390" s="119" t="s">
        <v>25</v>
      </c>
      <c r="E390" s="119" t="s">
        <v>1469</v>
      </c>
      <c r="F390" s="192" t="s">
        <v>1933</v>
      </c>
      <c r="G390" s="91" t="s">
        <v>2219</v>
      </c>
      <c r="H390" s="192" t="s">
        <v>194</v>
      </c>
      <c r="I390" s="271">
        <v>4</v>
      </c>
      <c r="J390" s="201" t="s">
        <v>2220</v>
      </c>
      <c r="K390" s="119" t="s">
        <v>31</v>
      </c>
      <c r="L390" s="183">
        <v>4</v>
      </c>
      <c r="M390" s="27">
        <f t="shared" si="22"/>
        <v>520</v>
      </c>
      <c r="N390" s="23"/>
      <c r="O390" s="184" t="s">
        <v>32</v>
      </c>
    </row>
    <row r="391" s="1" customFormat="1" customHeight="1" spans="1:15">
      <c r="A391" s="119">
        <v>386</v>
      </c>
      <c r="B391" s="119" t="s">
        <v>23</v>
      </c>
      <c r="C391" s="119" t="s">
        <v>24</v>
      </c>
      <c r="D391" s="119" t="s">
        <v>25</v>
      </c>
      <c r="E391" s="119" t="s">
        <v>1469</v>
      </c>
      <c r="F391" s="192" t="s">
        <v>1933</v>
      </c>
      <c r="G391" s="91" t="s">
        <v>2221</v>
      </c>
      <c r="H391" s="192" t="s">
        <v>194</v>
      </c>
      <c r="I391" s="271">
        <v>3</v>
      </c>
      <c r="J391" s="201" t="s">
        <v>2216</v>
      </c>
      <c r="K391" s="119" t="s">
        <v>31</v>
      </c>
      <c r="L391" s="183">
        <v>3</v>
      </c>
      <c r="M391" s="27">
        <f t="shared" si="22"/>
        <v>390</v>
      </c>
      <c r="N391" s="23"/>
      <c r="O391" s="184" t="s">
        <v>32</v>
      </c>
    </row>
    <row r="392" s="1" customFormat="1" customHeight="1" spans="1:15">
      <c r="A392" s="119">
        <v>387</v>
      </c>
      <c r="B392" s="119" t="s">
        <v>23</v>
      </c>
      <c r="C392" s="119" t="s">
        <v>24</v>
      </c>
      <c r="D392" s="119" t="s">
        <v>25</v>
      </c>
      <c r="E392" s="119" t="s">
        <v>1469</v>
      </c>
      <c r="F392" s="192" t="s">
        <v>1933</v>
      </c>
      <c r="G392" s="91" t="s">
        <v>2222</v>
      </c>
      <c r="H392" s="192" t="s">
        <v>194</v>
      </c>
      <c r="I392" s="271">
        <v>2</v>
      </c>
      <c r="J392" s="201" t="s">
        <v>2223</v>
      </c>
      <c r="K392" s="119" t="s">
        <v>31</v>
      </c>
      <c r="L392" s="183">
        <v>2</v>
      </c>
      <c r="M392" s="27">
        <f t="shared" si="22"/>
        <v>260</v>
      </c>
      <c r="N392" s="23"/>
      <c r="O392" s="184" t="s">
        <v>32</v>
      </c>
    </row>
    <row r="393" s="1" customFormat="1" customHeight="1" spans="1:15">
      <c r="A393" s="119">
        <v>388</v>
      </c>
      <c r="B393" s="119" t="s">
        <v>23</v>
      </c>
      <c r="C393" s="119" t="s">
        <v>24</v>
      </c>
      <c r="D393" s="119" t="s">
        <v>25</v>
      </c>
      <c r="E393" s="119" t="s">
        <v>1469</v>
      </c>
      <c r="F393" s="192" t="s">
        <v>1933</v>
      </c>
      <c r="G393" s="91" t="s">
        <v>2224</v>
      </c>
      <c r="H393" s="192" t="s">
        <v>194</v>
      </c>
      <c r="I393" s="271">
        <v>6</v>
      </c>
      <c r="J393" s="201" t="s">
        <v>2225</v>
      </c>
      <c r="K393" s="119" t="s">
        <v>31</v>
      </c>
      <c r="L393" s="183">
        <v>5</v>
      </c>
      <c r="M393" s="27">
        <f t="shared" si="22"/>
        <v>650</v>
      </c>
      <c r="N393" s="23"/>
      <c r="O393" s="184" t="s">
        <v>32</v>
      </c>
    </row>
    <row r="394" s="1" customFormat="1" customHeight="1" spans="1:15">
      <c r="A394" s="119">
        <v>389</v>
      </c>
      <c r="B394" s="119" t="s">
        <v>23</v>
      </c>
      <c r="C394" s="119" t="s">
        <v>24</v>
      </c>
      <c r="D394" s="119" t="s">
        <v>25</v>
      </c>
      <c r="E394" s="119" t="s">
        <v>1469</v>
      </c>
      <c r="F394" s="192" t="s">
        <v>1933</v>
      </c>
      <c r="G394" s="91" t="s">
        <v>1471</v>
      </c>
      <c r="H394" s="192" t="s">
        <v>194</v>
      </c>
      <c r="I394" s="271">
        <v>4</v>
      </c>
      <c r="J394" s="201" t="s">
        <v>2226</v>
      </c>
      <c r="K394" s="119" t="s">
        <v>31</v>
      </c>
      <c r="L394" s="183">
        <v>4</v>
      </c>
      <c r="M394" s="27">
        <f t="shared" si="22"/>
        <v>520</v>
      </c>
      <c r="N394" s="23"/>
      <c r="O394" s="184" t="s">
        <v>32</v>
      </c>
    </row>
    <row r="395" s="1" customFormat="1" customHeight="1" spans="1:15">
      <c r="A395" s="119">
        <v>390</v>
      </c>
      <c r="B395" s="119" t="s">
        <v>23</v>
      </c>
      <c r="C395" s="119" t="s">
        <v>24</v>
      </c>
      <c r="D395" s="119" t="s">
        <v>25</v>
      </c>
      <c r="E395" s="119" t="s">
        <v>1469</v>
      </c>
      <c r="F395" s="192" t="s">
        <v>1933</v>
      </c>
      <c r="G395" s="91" t="s">
        <v>2227</v>
      </c>
      <c r="H395" s="192" t="s">
        <v>194</v>
      </c>
      <c r="I395" s="271">
        <v>4</v>
      </c>
      <c r="J395" s="201" t="s">
        <v>2228</v>
      </c>
      <c r="K395" s="119" t="s">
        <v>31</v>
      </c>
      <c r="L395" s="183">
        <v>4</v>
      </c>
      <c r="M395" s="27">
        <f t="shared" si="22"/>
        <v>520</v>
      </c>
      <c r="N395" s="23"/>
      <c r="O395" s="184" t="s">
        <v>32</v>
      </c>
    </row>
    <row r="396" s="1" customFormat="1" customHeight="1" spans="1:15">
      <c r="A396" s="119">
        <v>391</v>
      </c>
      <c r="B396" s="119" t="s">
        <v>23</v>
      </c>
      <c r="C396" s="119" t="s">
        <v>24</v>
      </c>
      <c r="D396" s="119" t="s">
        <v>25</v>
      </c>
      <c r="E396" s="119" t="s">
        <v>1469</v>
      </c>
      <c r="F396" s="192" t="s">
        <v>1933</v>
      </c>
      <c r="G396" s="91" t="s">
        <v>2229</v>
      </c>
      <c r="H396" s="192" t="s">
        <v>194</v>
      </c>
      <c r="I396" s="271">
        <v>6</v>
      </c>
      <c r="J396" s="201" t="s">
        <v>2230</v>
      </c>
      <c r="K396" s="119" t="s">
        <v>31</v>
      </c>
      <c r="L396" s="183">
        <v>6</v>
      </c>
      <c r="M396" s="27">
        <f t="shared" si="22"/>
        <v>780</v>
      </c>
      <c r="N396" s="23"/>
      <c r="O396" s="184" t="s">
        <v>32</v>
      </c>
    </row>
    <row r="397" s="1" customFormat="1" customHeight="1" spans="1:15">
      <c r="A397" s="119">
        <v>392</v>
      </c>
      <c r="B397" s="119" t="s">
        <v>23</v>
      </c>
      <c r="C397" s="119" t="s">
        <v>24</v>
      </c>
      <c r="D397" s="119" t="s">
        <v>25</v>
      </c>
      <c r="E397" s="119" t="s">
        <v>1469</v>
      </c>
      <c r="F397" s="192" t="s">
        <v>1933</v>
      </c>
      <c r="G397" s="91" t="s">
        <v>2231</v>
      </c>
      <c r="H397" s="192" t="s">
        <v>194</v>
      </c>
      <c r="I397" s="271">
        <v>5</v>
      </c>
      <c r="J397" s="201" t="s">
        <v>2232</v>
      </c>
      <c r="K397" s="119" t="s">
        <v>31</v>
      </c>
      <c r="L397" s="183">
        <v>5</v>
      </c>
      <c r="M397" s="27">
        <f t="shared" si="22"/>
        <v>650</v>
      </c>
      <c r="N397" s="23"/>
      <c r="O397" s="184" t="s">
        <v>32</v>
      </c>
    </row>
    <row r="398" s="1" customFormat="1" customHeight="1" spans="1:15">
      <c r="A398" s="119">
        <v>393</v>
      </c>
      <c r="B398" s="119" t="s">
        <v>23</v>
      </c>
      <c r="C398" s="119" t="s">
        <v>24</v>
      </c>
      <c r="D398" s="119" t="s">
        <v>25</v>
      </c>
      <c r="E398" s="119" t="s">
        <v>1469</v>
      </c>
      <c r="F398" s="192" t="s">
        <v>1933</v>
      </c>
      <c r="G398" s="91" t="s">
        <v>2233</v>
      </c>
      <c r="H398" s="192" t="s">
        <v>194</v>
      </c>
      <c r="I398" s="271">
        <v>5</v>
      </c>
      <c r="J398" s="201" t="s">
        <v>2234</v>
      </c>
      <c r="K398" s="119" t="s">
        <v>31</v>
      </c>
      <c r="L398" s="183">
        <v>5</v>
      </c>
      <c r="M398" s="27">
        <f t="shared" si="22"/>
        <v>650</v>
      </c>
      <c r="N398" s="23"/>
      <c r="O398" s="184" t="s">
        <v>32</v>
      </c>
    </row>
    <row r="399" s="1" customFormat="1" customHeight="1" spans="1:15">
      <c r="A399" s="119">
        <v>394</v>
      </c>
      <c r="B399" s="119" t="s">
        <v>23</v>
      </c>
      <c r="C399" s="119" t="s">
        <v>24</v>
      </c>
      <c r="D399" s="119" t="s">
        <v>25</v>
      </c>
      <c r="E399" s="119" t="s">
        <v>1469</v>
      </c>
      <c r="F399" s="192" t="s">
        <v>1933</v>
      </c>
      <c r="G399" s="91" t="s">
        <v>2235</v>
      </c>
      <c r="H399" s="192" t="s">
        <v>194</v>
      </c>
      <c r="I399" s="271" t="s">
        <v>2203</v>
      </c>
      <c r="J399" s="201" t="s">
        <v>2236</v>
      </c>
      <c r="K399" s="119" t="s">
        <v>31</v>
      </c>
      <c r="L399" s="183">
        <v>4</v>
      </c>
      <c r="M399" s="27">
        <f t="shared" si="22"/>
        <v>520</v>
      </c>
      <c r="N399" s="23"/>
      <c r="O399" s="184" t="s">
        <v>32</v>
      </c>
    </row>
    <row r="400" s="1" customFormat="1" customHeight="1" spans="1:15">
      <c r="A400" s="119">
        <v>395</v>
      </c>
      <c r="B400" s="119" t="s">
        <v>23</v>
      </c>
      <c r="C400" s="119" t="s">
        <v>24</v>
      </c>
      <c r="D400" s="119" t="s">
        <v>25</v>
      </c>
      <c r="E400" s="119" t="s">
        <v>1469</v>
      </c>
      <c r="F400" s="192" t="s">
        <v>1933</v>
      </c>
      <c r="G400" s="91" t="s">
        <v>2237</v>
      </c>
      <c r="H400" s="192" t="s">
        <v>194</v>
      </c>
      <c r="I400" s="271">
        <v>4</v>
      </c>
      <c r="J400" s="201" t="s">
        <v>2238</v>
      </c>
      <c r="K400" s="119" t="s">
        <v>31</v>
      </c>
      <c r="L400" s="183">
        <v>4</v>
      </c>
      <c r="M400" s="27">
        <f t="shared" si="22"/>
        <v>520</v>
      </c>
      <c r="N400" s="23"/>
      <c r="O400" s="184" t="s">
        <v>32</v>
      </c>
    </row>
    <row r="401" s="1" customFormat="1" customHeight="1" spans="1:15">
      <c r="A401" s="119">
        <v>396</v>
      </c>
      <c r="B401" s="119" t="s">
        <v>23</v>
      </c>
      <c r="C401" s="119" t="s">
        <v>24</v>
      </c>
      <c r="D401" s="119" t="s">
        <v>25</v>
      </c>
      <c r="E401" s="119" t="s">
        <v>1469</v>
      </c>
      <c r="F401" s="192" t="s">
        <v>1933</v>
      </c>
      <c r="G401" s="91" t="s">
        <v>2239</v>
      </c>
      <c r="H401" s="192" t="s">
        <v>194</v>
      </c>
      <c r="I401" s="271">
        <v>5</v>
      </c>
      <c r="J401" s="201" t="s">
        <v>2240</v>
      </c>
      <c r="K401" s="119" t="s">
        <v>31</v>
      </c>
      <c r="L401" s="183">
        <v>5</v>
      </c>
      <c r="M401" s="27">
        <f t="shared" si="22"/>
        <v>650</v>
      </c>
      <c r="N401" s="23"/>
      <c r="O401" s="184" t="s">
        <v>32</v>
      </c>
    </row>
    <row r="402" s="1" customFormat="1" customHeight="1" spans="1:15">
      <c r="A402" s="119">
        <v>397</v>
      </c>
      <c r="B402" s="119" t="s">
        <v>23</v>
      </c>
      <c r="C402" s="119" t="s">
        <v>24</v>
      </c>
      <c r="D402" s="119" t="s">
        <v>25</v>
      </c>
      <c r="E402" s="119" t="s">
        <v>1469</v>
      </c>
      <c r="F402" s="192" t="s">
        <v>1933</v>
      </c>
      <c r="G402" s="91" t="s">
        <v>2241</v>
      </c>
      <c r="H402" s="192" t="s">
        <v>194</v>
      </c>
      <c r="I402" s="271">
        <v>3</v>
      </c>
      <c r="J402" s="201" t="s">
        <v>2242</v>
      </c>
      <c r="K402" s="119" t="s">
        <v>31</v>
      </c>
      <c r="L402" s="183">
        <v>3</v>
      </c>
      <c r="M402" s="27">
        <f t="shared" si="22"/>
        <v>390</v>
      </c>
      <c r="N402" s="23"/>
      <c r="O402" s="184" t="s">
        <v>32</v>
      </c>
    </row>
    <row r="403" s="1" customFormat="1" customHeight="1" spans="1:15">
      <c r="A403" s="119">
        <v>398</v>
      </c>
      <c r="B403" s="119" t="s">
        <v>23</v>
      </c>
      <c r="C403" s="119" t="s">
        <v>24</v>
      </c>
      <c r="D403" s="119" t="s">
        <v>25</v>
      </c>
      <c r="E403" s="119" t="s">
        <v>1469</v>
      </c>
      <c r="F403" s="192" t="s">
        <v>1933</v>
      </c>
      <c r="G403" s="91" t="s">
        <v>2243</v>
      </c>
      <c r="H403" s="192" t="s">
        <v>194</v>
      </c>
      <c r="I403" s="271">
        <v>4</v>
      </c>
      <c r="J403" s="201" t="s">
        <v>2244</v>
      </c>
      <c r="K403" s="119" t="s">
        <v>31</v>
      </c>
      <c r="L403" s="183">
        <v>3</v>
      </c>
      <c r="M403" s="27">
        <f t="shared" si="22"/>
        <v>390</v>
      </c>
      <c r="N403" s="23"/>
      <c r="O403" s="184" t="s">
        <v>32</v>
      </c>
    </row>
    <row r="404" s="1" customFormat="1" customHeight="1" spans="1:15">
      <c r="A404" s="119">
        <v>399</v>
      </c>
      <c r="B404" s="119" t="s">
        <v>23</v>
      </c>
      <c r="C404" s="119" t="s">
        <v>24</v>
      </c>
      <c r="D404" s="119" t="s">
        <v>25</v>
      </c>
      <c r="E404" s="119" t="s">
        <v>1469</v>
      </c>
      <c r="F404" s="192" t="s">
        <v>1933</v>
      </c>
      <c r="G404" s="91" t="s">
        <v>2245</v>
      </c>
      <c r="H404" s="192" t="s">
        <v>194</v>
      </c>
      <c r="I404" s="271">
        <v>3</v>
      </c>
      <c r="J404" s="201" t="s">
        <v>2246</v>
      </c>
      <c r="K404" s="119" t="s">
        <v>31</v>
      </c>
      <c r="L404" s="183">
        <v>3</v>
      </c>
      <c r="M404" s="27">
        <f t="shared" si="22"/>
        <v>390</v>
      </c>
      <c r="N404" s="23"/>
      <c r="O404" s="184" t="s">
        <v>32</v>
      </c>
    </row>
    <row r="405" s="1" customFormat="1" customHeight="1" spans="1:15">
      <c r="A405" s="119">
        <v>400</v>
      </c>
      <c r="B405" s="119" t="s">
        <v>23</v>
      </c>
      <c r="C405" s="119" t="s">
        <v>24</v>
      </c>
      <c r="D405" s="119" t="s">
        <v>25</v>
      </c>
      <c r="E405" s="119" t="s">
        <v>1469</v>
      </c>
      <c r="F405" s="192" t="s">
        <v>1933</v>
      </c>
      <c r="G405" s="91" t="s">
        <v>2247</v>
      </c>
      <c r="H405" s="192" t="s">
        <v>194</v>
      </c>
      <c r="I405" s="271">
        <v>5</v>
      </c>
      <c r="J405" s="201" t="s">
        <v>2248</v>
      </c>
      <c r="K405" s="119" t="s">
        <v>31</v>
      </c>
      <c r="L405" s="183">
        <v>5</v>
      </c>
      <c r="M405" s="27">
        <f t="shared" si="22"/>
        <v>650</v>
      </c>
      <c r="N405" s="23"/>
      <c r="O405" s="184" t="s">
        <v>32</v>
      </c>
    </row>
    <row r="406" s="1" customFormat="1" customHeight="1" spans="1:15">
      <c r="A406" s="119">
        <v>401</v>
      </c>
      <c r="B406" s="119" t="s">
        <v>23</v>
      </c>
      <c r="C406" s="119" t="s">
        <v>24</v>
      </c>
      <c r="D406" s="119" t="s">
        <v>25</v>
      </c>
      <c r="E406" s="119" t="s">
        <v>1469</v>
      </c>
      <c r="F406" s="192" t="s">
        <v>1933</v>
      </c>
      <c r="G406" s="91" t="s">
        <v>2249</v>
      </c>
      <c r="H406" s="192" t="s">
        <v>194</v>
      </c>
      <c r="I406" s="271">
        <v>6</v>
      </c>
      <c r="J406" s="201" t="s">
        <v>2250</v>
      </c>
      <c r="K406" s="119" t="s">
        <v>31</v>
      </c>
      <c r="L406" s="183">
        <v>5</v>
      </c>
      <c r="M406" s="27">
        <f t="shared" si="22"/>
        <v>650</v>
      </c>
      <c r="N406" s="23"/>
      <c r="O406" s="184" t="s">
        <v>32</v>
      </c>
    </row>
    <row r="407" s="1" customFormat="1" customHeight="1" spans="1:15">
      <c r="A407" s="119">
        <v>402</v>
      </c>
      <c r="B407" s="119" t="s">
        <v>23</v>
      </c>
      <c r="C407" s="119" t="s">
        <v>24</v>
      </c>
      <c r="D407" s="119" t="s">
        <v>25</v>
      </c>
      <c r="E407" s="119" t="s">
        <v>1469</v>
      </c>
      <c r="F407" s="192" t="s">
        <v>1933</v>
      </c>
      <c r="G407" s="91" t="s">
        <v>2251</v>
      </c>
      <c r="H407" s="192" t="s">
        <v>51</v>
      </c>
      <c r="I407" s="271">
        <v>6</v>
      </c>
      <c r="J407" s="201" t="s">
        <v>2252</v>
      </c>
      <c r="K407" s="119" t="s">
        <v>31</v>
      </c>
      <c r="L407" s="183">
        <v>6</v>
      </c>
      <c r="M407" s="27">
        <f>L407*312</f>
        <v>1872</v>
      </c>
      <c r="N407" s="23"/>
      <c r="O407" s="184" t="s">
        <v>32</v>
      </c>
    </row>
    <row r="408" s="1" customFormat="1" customHeight="1" spans="1:15">
      <c r="A408" s="119">
        <v>403</v>
      </c>
      <c r="B408" s="119" t="s">
        <v>23</v>
      </c>
      <c r="C408" s="119" t="s">
        <v>24</v>
      </c>
      <c r="D408" s="119" t="s">
        <v>25</v>
      </c>
      <c r="E408" s="119" t="s">
        <v>1469</v>
      </c>
      <c r="F408" s="192" t="s">
        <v>1933</v>
      </c>
      <c r="G408" s="91" t="s">
        <v>2253</v>
      </c>
      <c r="H408" s="192" t="s">
        <v>194</v>
      </c>
      <c r="I408" s="271">
        <v>6</v>
      </c>
      <c r="J408" s="201" t="s">
        <v>2254</v>
      </c>
      <c r="K408" s="119" t="s">
        <v>31</v>
      </c>
      <c r="L408" s="183">
        <v>5</v>
      </c>
      <c r="M408" s="27">
        <f t="shared" ref="M408:M428" si="23">L408*130</f>
        <v>650</v>
      </c>
      <c r="N408" s="23"/>
      <c r="O408" s="184" t="s">
        <v>32</v>
      </c>
    </row>
    <row r="409" s="1" customFormat="1" customHeight="1" spans="1:15">
      <c r="A409" s="119">
        <v>404</v>
      </c>
      <c r="B409" s="119" t="s">
        <v>23</v>
      </c>
      <c r="C409" s="119" t="s">
        <v>24</v>
      </c>
      <c r="D409" s="119" t="s">
        <v>25</v>
      </c>
      <c r="E409" s="119" t="s">
        <v>1469</v>
      </c>
      <c r="F409" s="192" t="s">
        <v>1933</v>
      </c>
      <c r="G409" s="91" t="s">
        <v>2255</v>
      </c>
      <c r="H409" s="192" t="s">
        <v>194</v>
      </c>
      <c r="I409" s="271">
        <v>5</v>
      </c>
      <c r="J409" s="201" t="s">
        <v>2256</v>
      </c>
      <c r="K409" s="119" t="s">
        <v>31</v>
      </c>
      <c r="L409" s="183">
        <v>5</v>
      </c>
      <c r="M409" s="27">
        <f t="shared" si="23"/>
        <v>650</v>
      </c>
      <c r="N409" s="23"/>
      <c r="O409" s="184" t="s">
        <v>32</v>
      </c>
    </row>
    <row r="410" s="1" customFormat="1" customHeight="1" spans="1:15">
      <c r="A410" s="119">
        <v>405</v>
      </c>
      <c r="B410" s="119" t="s">
        <v>23</v>
      </c>
      <c r="C410" s="119" t="s">
        <v>24</v>
      </c>
      <c r="D410" s="119" t="s">
        <v>25</v>
      </c>
      <c r="E410" s="119" t="s">
        <v>1469</v>
      </c>
      <c r="F410" s="192" t="s">
        <v>1933</v>
      </c>
      <c r="G410" s="91" t="s">
        <v>2257</v>
      </c>
      <c r="H410" s="192" t="s">
        <v>194</v>
      </c>
      <c r="I410" s="271">
        <v>6</v>
      </c>
      <c r="J410" s="201" t="s">
        <v>2258</v>
      </c>
      <c r="K410" s="119" t="s">
        <v>31</v>
      </c>
      <c r="L410" s="183">
        <v>6</v>
      </c>
      <c r="M410" s="27">
        <f t="shared" si="23"/>
        <v>780</v>
      </c>
      <c r="N410" s="23"/>
      <c r="O410" s="184" t="s">
        <v>32</v>
      </c>
    </row>
    <row r="411" s="1" customFormat="1" customHeight="1" spans="1:15">
      <c r="A411" s="119">
        <v>406</v>
      </c>
      <c r="B411" s="119" t="s">
        <v>23</v>
      </c>
      <c r="C411" s="119" t="s">
        <v>24</v>
      </c>
      <c r="D411" s="119" t="s">
        <v>25</v>
      </c>
      <c r="E411" s="119" t="s">
        <v>1469</v>
      </c>
      <c r="F411" s="192" t="s">
        <v>1933</v>
      </c>
      <c r="G411" s="91" t="s">
        <v>2259</v>
      </c>
      <c r="H411" s="192" t="s">
        <v>194</v>
      </c>
      <c r="I411" s="271">
        <v>4</v>
      </c>
      <c r="J411" s="201" t="s">
        <v>2260</v>
      </c>
      <c r="K411" s="119" t="s">
        <v>31</v>
      </c>
      <c r="L411" s="183">
        <v>2</v>
      </c>
      <c r="M411" s="27">
        <f t="shared" si="23"/>
        <v>260</v>
      </c>
      <c r="N411" s="23"/>
      <c r="O411" s="184" t="s">
        <v>32</v>
      </c>
    </row>
    <row r="412" s="1" customFormat="1" customHeight="1" spans="1:15">
      <c r="A412" s="119">
        <v>407</v>
      </c>
      <c r="B412" s="119" t="s">
        <v>23</v>
      </c>
      <c r="C412" s="119" t="s">
        <v>24</v>
      </c>
      <c r="D412" s="119" t="s">
        <v>25</v>
      </c>
      <c r="E412" s="119" t="s">
        <v>1469</v>
      </c>
      <c r="F412" s="192" t="s">
        <v>1933</v>
      </c>
      <c r="G412" s="91" t="s">
        <v>2261</v>
      </c>
      <c r="H412" s="192" t="s">
        <v>194</v>
      </c>
      <c r="I412" s="271">
        <v>4</v>
      </c>
      <c r="J412" s="201" t="s">
        <v>2262</v>
      </c>
      <c r="K412" s="119" t="s">
        <v>31</v>
      </c>
      <c r="L412" s="183">
        <v>4</v>
      </c>
      <c r="M412" s="27">
        <f t="shared" si="23"/>
        <v>520</v>
      </c>
      <c r="N412" s="23"/>
      <c r="O412" s="184" t="s">
        <v>32</v>
      </c>
    </row>
    <row r="413" s="1" customFormat="1" customHeight="1" spans="1:15">
      <c r="A413" s="119">
        <v>408</v>
      </c>
      <c r="B413" s="119" t="s">
        <v>23</v>
      </c>
      <c r="C413" s="119" t="s">
        <v>24</v>
      </c>
      <c r="D413" s="119" t="s">
        <v>25</v>
      </c>
      <c r="E413" s="119" t="s">
        <v>1469</v>
      </c>
      <c r="F413" s="192" t="s">
        <v>1933</v>
      </c>
      <c r="G413" s="91" t="s">
        <v>2263</v>
      </c>
      <c r="H413" s="192" t="s">
        <v>194</v>
      </c>
      <c r="I413" s="271">
        <v>4</v>
      </c>
      <c r="J413" s="201" t="s">
        <v>2264</v>
      </c>
      <c r="K413" s="119" t="s">
        <v>31</v>
      </c>
      <c r="L413" s="183">
        <v>4</v>
      </c>
      <c r="M413" s="27">
        <f t="shared" si="23"/>
        <v>520</v>
      </c>
      <c r="N413" s="23"/>
      <c r="O413" s="184" t="s">
        <v>32</v>
      </c>
    </row>
    <row r="414" s="1" customFormat="1" customHeight="1" spans="1:15">
      <c r="A414" s="119">
        <v>409</v>
      </c>
      <c r="B414" s="119" t="s">
        <v>23</v>
      </c>
      <c r="C414" s="119" t="s">
        <v>24</v>
      </c>
      <c r="D414" s="119" t="s">
        <v>25</v>
      </c>
      <c r="E414" s="119" t="s">
        <v>1469</v>
      </c>
      <c r="F414" s="192" t="s">
        <v>1933</v>
      </c>
      <c r="G414" s="91" t="s">
        <v>2265</v>
      </c>
      <c r="H414" s="192" t="s">
        <v>194</v>
      </c>
      <c r="I414" s="271">
        <v>5</v>
      </c>
      <c r="J414" s="201" t="s">
        <v>2266</v>
      </c>
      <c r="K414" s="119" t="s">
        <v>31</v>
      </c>
      <c r="L414" s="183">
        <v>5</v>
      </c>
      <c r="M414" s="27">
        <f t="shared" si="23"/>
        <v>650</v>
      </c>
      <c r="N414" s="23"/>
      <c r="O414" s="184" t="s">
        <v>32</v>
      </c>
    </row>
    <row r="415" s="1" customFormat="1" customHeight="1" spans="1:15">
      <c r="A415" s="119">
        <v>410</v>
      </c>
      <c r="B415" s="119" t="s">
        <v>23</v>
      </c>
      <c r="C415" s="119" t="s">
        <v>24</v>
      </c>
      <c r="D415" s="119" t="s">
        <v>25</v>
      </c>
      <c r="E415" s="119" t="s">
        <v>1469</v>
      </c>
      <c r="F415" s="192" t="s">
        <v>1933</v>
      </c>
      <c r="G415" s="91" t="s">
        <v>2267</v>
      </c>
      <c r="H415" s="192" t="s">
        <v>194</v>
      </c>
      <c r="I415" s="271">
        <v>2</v>
      </c>
      <c r="J415" s="201" t="s">
        <v>2268</v>
      </c>
      <c r="K415" s="119" t="s">
        <v>31</v>
      </c>
      <c r="L415" s="183">
        <v>2</v>
      </c>
      <c r="M415" s="27">
        <f t="shared" si="23"/>
        <v>260</v>
      </c>
      <c r="N415" s="23"/>
      <c r="O415" s="184" t="s">
        <v>32</v>
      </c>
    </row>
    <row r="416" s="1" customFormat="1" customHeight="1" spans="1:15">
      <c r="A416" s="119">
        <v>411</v>
      </c>
      <c r="B416" s="119" t="s">
        <v>23</v>
      </c>
      <c r="C416" s="119" t="s">
        <v>24</v>
      </c>
      <c r="D416" s="119" t="s">
        <v>25</v>
      </c>
      <c r="E416" s="119" t="s">
        <v>1469</v>
      </c>
      <c r="F416" s="192" t="s">
        <v>1933</v>
      </c>
      <c r="G416" s="91" t="s">
        <v>2269</v>
      </c>
      <c r="H416" s="192" t="s">
        <v>194</v>
      </c>
      <c r="I416" s="271">
        <v>5</v>
      </c>
      <c r="J416" s="201" t="s">
        <v>2270</v>
      </c>
      <c r="K416" s="119" t="s">
        <v>31</v>
      </c>
      <c r="L416" s="183">
        <v>5</v>
      </c>
      <c r="M416" s="27">
        <f t="shared" si="23"/>
        <v>650</v>
      </c>
      <c r="N416" s="23"/>
      <c r="O416" s="184" t="s">
        <v>32</v>
      </c>
    </row>
    <row r="417" s="1" customFormat="1" customHeight="1" spans="1:15">
      <c r="A417" s="119">
        <v>412</v>
      </c>
      <c r="B417" s="119" t="s">
        <v>23</v>
      </c>
      <c r="C417" s="119" t="s">
        <v>24</v>
      </c>
      <c r="D417" s="119" t="s">
        <v>25</v>
      </c>
      <c r="E417" s="119" t="s">
        <v>1469</v>
      </c>
      <c r="F417" s="192" t="s">
        <v>1933</v>
      </c>
      <c r="G417" s="91" t="s">
        <v>1235</v>
      </c>
      <c r="H417" s="192" t="s">
        <v>194</v>
      </c>
      <c r="I417" s="271">
        <v>4</v>
      </c>
      <c r="J417" s="201" t="s">
        <v>2271</v>
      </c>
      <c r="K417" s="119" t="s">
        <v>31</v>
      </c>
      <c r="L417" s="183">
        <v>4</v>
      </c>
      <c r="M417" s="27">
        <f t="shared" si="23"/>
        <v>520</v>
      </c>
      <c r="N417" s="23"/>
      <c r="O417" s="184" t="s">
        <v>32</v>
      </c>
    </row>
    <row r="418" s="1" customFormat="1" customHeight="1" spans="1:15">
      <c r="A418" s="119">
        <v>413</v>
      </c>
      <c r="B418" s="119" t="s">
        <v>23</v>
      </c>
      <c r="C418" s="119" t="s">
        <v>24</v>
      </c>
      <c r="D418" s="119" t="s">
        <v>25</v>
      </c>
      <c r="E418" s="119" t="s">
        <v>1469</v>
      </c>
      <c r="F418" s="192" t="s">
        <v>1933</v>
      </c>
      <c r="G418" s="91" t="s">
        <v>2272</v>
      </c>
      <c r="H418" s="192" t="s">
        <v>194</v>
      </c>
      <c r="I418" s="271">
        <v>5</v>
      </c>
      <c r="J418" s="201" t="s">
        <v>2273</v>
      </c>
      <c r="K418" s="119" t="s">
        <v>31</v>
      </c>
      <c r="L418" s="183">
        <v>3</v>
      </c>
      <c r="M418" s="27">
        <f t="shared" si="23"/>
        <v>390</v>
      </c>
      <c r="N418" s="23"/>
      <c r="O418" s="184" t="s">
        <v>32</v>
      </c>
    </row>
    <row r="419" s="1" customFormat="1" customHeight="1" spans="1:15">
      <c r="A419" s="119">
        <v>414</v>
      </c>
      <c r="B419" s="119" t="s">
        <v>23</v>
      </c>
      <c r="C419" s="119" t="s">
        <v>24</v>
      </c>
      <c r="D419" s="119" t="s">
        <v>25</v>
      </c>
      <c r="E419" s="119" t="s">
        <v>1469</v>
      </c>
      <c r="F419" s="192" t="s">
        <v>1933</v>
      </c>
      <c r="G419" s="91" t="s">
        <v>2274</v>
      </c>
      <c r="H419" s="192" t="s">
        <v>194</v>
      </c>
      <c r="I419" s="271">
        <v>4</v>
      </c>
      <c r="J419" s="201" t="s">
        <v>2275</v>
      </c>
      <c r="K419" s="119" t="s">
        <v>31</v>
      </c>
      <c r="L419" s="183">
        <v>4</v>
      </c>
      <c r="M419" s="27">
        <f t="shared" si="23"/>
        <v>520</v>
      </c>
      <c r="N419" s="23"/>
      <c r="O419" s="184" t="s">
        <v>32</v>
      </c>
    </row>
    <row r="420" s="1" customFormat="1" customHeight="1" spans="1:15">
      <c r="A420" s="119">
        <v>415</v>
      </c>
      <c r="B420" s="119" t="s">
        <v>23</v>
      </c>
      <c r="C420" s="119" t="s">
        <v>24</v>
      </c>
      <c r="D420" s="119" t="s">
        <v>25</v>
      </c>
      <c r="E420" s="119" t="s">
        <v>1469</v>
      </c>
      <c r="F420" s="192" t="s">
        <v>1933</v>
      </c>
      <c r="G420" s="91" t="s">
        <v>2276</v>
      </c>
      <c r="H420" s="192" t="s">
        <v>194</v>
      </c>
      <c r="I420" s="271">
        <v>5</v>
      </c>
      <c r="J420" s="201" t="s">
        <v>2277</v>
      </c>
      <c r="K420" s="119" t="s">
        <v>31</v>
      </c>
      <c r="L420" s="183">
        <v>5</v>
      </c>
      <c r="M420" s="27">
        <f t="shared" si="23"/>
        <v>650</v>
      </c>
      <c r="N420" s="23"/>
      <c r="O420" s="184" t="s">
        <v>32</v>
      </c>
    </row>
    <row r="421" s="1" customFormat="1" customHeight="1" spans="1:15">
      <c r="A421" s="119">
        <v>416</v>
      </c>
      <c r="B421" s="119" t="s">
        <v>23</v>
      </c>
      <c r="C421" s="119" t="s">
        <v>24</v>
      </c>
      <c r="D421" s="119" t="s">
        <v>25</v>
      </c>
      <c r="E421" s="119" t="s">
        <v>1469</v>
      </c>
      <c r="F421" s="192" t="s">
        <v>1933</v>
      </c>
      <c r="G421" s="91" t="s">
        <v>2278</v>
      </c>
      <c r="H421" s="192" t="s">
        <v>194</v>
      </c>
      <c r="I421" s="271">
        <v>3</v>
      </c>
      <c r="J421" s="201" t="s">
        <v>2279</v>
      </c>
      <c r="K421" s="119" t="s">
        <v>31</v>
      </c>
      <c r="L421" s="183">
        <v>3</v>
      </c>
      <c r="M421" s="27">
        <f t="shared" si="23"/>
        <v>390</v>
      </c>
      <c r="N421" s="23"/>
      <c r="O421" s="184" t="s">
        <v>32</v>
      </c>
    </row>
    <row r="422" s="1" customFormat="1" customHeight="1" spans="1:15">
      <c r="A422" s="119">
        <v>417</v>
      </c>
      <c r="B422" s="119" t="s">
        <v>23</v>
      </c>
      <c r="C422" s="119" t="s">
        <v>24</v>
      </c>
      <c r="D422" s="119" t="s">
        <v>25</v>
      </c>
      <c r="E422" s="119" t="s">
        <v>1469</v>
      </c>
      <c r="F422" s="192" t="s">
        <v>1933</v>
      </c>
      <c r="G422" s="91" t="s">
        <v>2280</v>
      </c>
      <c r="H422" s="192" t="s">
        <v>194</v>
      </c>
      <c r="I422" s="271">
        <v>5</v>
      </c>
      <c r="J422" s="201" t="s">
        <v>2281</v>
      </c>
      <c r="K422" s="119" t="s">
        <v>31</v>
      </c>
      <c r="L422" s="183">
        <v>5</v>
      </c>
      <c r="M422" s="27">
        <f t="shared" si="23"/>
        <v>650</v>
      </c>
      <c r="N422" s="23"/>
      <c r="O422" s="184" t="s">
        <v>32</v>
      </c>
    </row>
    <row r="423" s="1" customFormat="1" customHeight="1" spans="1:15">
      <c r="A423" s="119">
        <v>418</v>
      </c>
      <c r="B423" s="119" t="s">
        <v>23</v>
      </c>
      <c r="C423" s="119" t="s">
        <v>24</v>
      </c>
      <c r="D423" s="119" t="s">
        <v>25</v>
      </c>
      <c r="E423" s="119" t="s">
        <v>1469</v>
      </c>
      <c r="F423" s="192" t="s">
        <v>1933</v>
      </c>
      <c r="G423" s="91" t="s">
        <v>2282</v>
      </c>
      <c r="H423" s="192" t="s">
        <v>194</v>
      </c>
      <c r="I423" s="271">
        <v>5</v>
      </c>
      <c r="J423" s="201" t="s">
        <v>2283</v>
      </c>
      <c r="K423" s="119" t="s">
        <v>31</v>
      </c>
      <c r="L423" s="183">
        <v>5</v>
      </c>
      <c r="M423" s="27">
        <f t="shared" si="23"/>
        <v>650</v>
      </c>
      <c r="N423" s="23"/>
      <c r="O423" s="184" t="s">
        <v>32</v>
      </c>
    </row>
    <row r="424" s="1" customFormat="1" customHeight="1" spans="1:15">
      <c r="A424" s="119">
        <v>419</v>
      </c>
      <c r="B424" s="119" t="s">
        <v>23</v>
      </c>
      <c r="C424" s="119" t="s">
        <v>24</v>
      </c>
      <c r="D424" s="119" t="s">
        <v>25</v>
      </c>
      <c r="E424" s="119" t="s">
        <v>1469</v>
      </c>
      <c r="F424" s="192" t="s">
        <v>1933</v>
      </c>
      <c r="G424" s="91" t="s">
        <v>2284</v>
      </c>
      <c r="H424" s="192" t="s">
        <v>194</v>
      </c>
      <c r="I424" s="271">
        <v>5</v>
      </c>
      <c r="J424" s="201" t="s">
        <v>2285</v>
      </c>
      <c r="K424" s="119" t="s">
        <v>31</v>
      </c>
      <c r="L424" s="183">
        <v>4</v>
      </c>
      <c r="M424" s="27">
        <f t="shared" si="23"/>
        <v>520</v>
      </c>
      <c r="N424" s="23"/>
      <c r="O424" s="184" t="s">
        <v>32</v>
      </c>
    </row>
    <row r="425" s="1" customFormat="1" customHeight="1" spans="1:15">
      <c r="A425" s="119">
        <v>420</v>
      </c>
      <c r="B425" s="119" t="s">
        <v>23</v>
      </c>
      <c r="C425" s="119" t="s">
        <v>24</v>
      </c>
      <c r="D425" s="119" t="s">
        <v>25</v>
      </c>
      <c r="E425" s="119" t="s">
        <v>1469</v>
      </c>
      <c r="F425" s="192" t="s">
        <v>1933</v>
      </c>
      <c r="G425" s="91" t="s">
        <v>2286</v>
      </c>
      <c r="H425" s="192" t="s">
        <v>194</v>
      </c>
      <c r="I425" s="271">
        <v>4</v>
      </c>
      <c r="J425" s="201" t="s">
        <v>2287</v>
      </c>
      <c r="K425" s="119" t="s">
        <v>31</v>
      </c>
      <c r="L425" s="183">
        <v>4</v>
      </c>
      <c r="M425" s="27">
        <f t="shared" si="23"/>
        <v>520</v>
      </c>
      <c r="N425" s="23"/>
      <c r="O425" s="184" t="s">
        <v>32</v>
      </c>
    </row>
    <row r="426" s="1" customFormat="1" customHeight="1" spans="1:15">
      <c r="A426" s="119">
        <v>421</v>
      </c>
      <c r="B426" s="119" t="s">
        <v>23</v>
      </c>
      <c r="C426" s="119" t="s">
        <v>24</v>
      </c>
      <c r="D426" s="119" t="s">
        <v>25</v>
      </c>
      <c r="E426" s="119" t="s">
        <v>1469</v>
      </c>
      <c r="F426" s="192" t="s">
        <v>1933</v>
      </c>
      <c r="G426" s="91" t="s">
        <v>2288</v>
      </c>
      <c r="H426" s="192" t="s">
        <v>194</v>
      </c>
      <c r="I426" s="271">
        <v>6</v>
      </c>
      <c r="J426" s="201" t="s">
        <v>2289</v>
      </c>
      <c r="K426" s="119" t="s">
        <v>31</v>
      </c>
      <c r="L426" s="183">
        <v>6</v>
      </c>
      <c r="M426" s="27">
        <f t="shared" si="23"/>
        <v>780</v>
      </c>
      <c r="N426" s="23"/>
      <c r="O426" s="184" t="s">
        <v>32</v>
      </c>
    </row>
    <row r="427" s="1" customFormat="1" customHeight="1" spans="1:15">
      <c r="A427" s="119">
        <v>422</v>
      </c>
      <c r="B427" s="119" t="s">
        <v>23</v>
      </c>
      <c r="C427" s="119" t="s">
        <v>24</v>
      </c>
      <c r="D427" s="119" t="s">
        <v>25</v>
      </c>
      <c r="E427" s="119" t="s">
        <v>1469</v>
      </c>
      <c r="F427" s="192" t="s">
        <v>1933</v>
      </c>
      <c r="G427" s="91" t="s">
        <v>2290</v>
      </c>
      <c r="H427" s="192" t="s">
        <v>194</v>
      </c>
      <c r="I427" s="271">
        <v>7</v>
      </c>
      <c r="J427" s="201" t="s">
        <v>2291</v>
      </c>
      <c r="K427" s="119" t="s">
        <v>31</v>
      </c>
      <c r="L427" s="183">
        <v>5</v>
      </c>
      <c r="M427" s="27">
        <f t="shared" si="23"/>
        <v>650</v>
      </c>
      <c r="N427" s="23"/>
      <c r="O427" s="184" t="s">
        <v>32</v>
      </c>
    </row>
    <row r="428" s="1" customFormat="1" customHeight="1" spans="1:15">
      <c r="A428" s="119">
        <v>423</v>
      </c>
      <c r="B428" s="119" t="s">
        <v>23</v>
      </c>
      <c r="C428" s="119" t="s">
        <v>24</v>
      </c>
      <c r="D428" s="119" t="s">
        <v>25</v>
      </c>
      <c r="E428" s="119" t="s">
        <v>1469</v>
      </c>
      <c r="F428" s="192" t="s">
        <v>1933</v>
      </c>
      <c r="G428" s="91" t="s">
        <v>2292</v>
      </c>
      <c r="H428" s="192" t="s">
        <v>194</v>
      </c>
      <c r="I428" s="271">
        <v>6</v>
      </c>
      <c r="J428" s="201" t="s">
        <v>2293</v>
      </c>
      <c r="K428" s="119" t="s">
        <v>31</v>
      </c>
      <c r="L428" s="183">
        <v>6</v>
      </c>
      <c r="M428" s="27">
        <f t="shared" si="23"/>
        <v>780</v>
      </c>
      <c r="N428" s="23"/>
      <c r="O428" s="184" t="s">
        <v>32</v>
      </c>
    </row>
    <row r="429" s="1" customFormat="1" customHeight="1" spans="1:15">
      <c r="A429" s="119">
        <v>424</v>
      </c>
      <c r="B429" s="119" t="s">
        <v>23</v>
      </c>
      <c r="C429" s="119" t="s">
        <v>24</v>
      </c>
      <c r="D429" s="119" t="s">
        <v>25</v>
      </c>
      <c r="E429" s="119" t="s">
        <v>1469</v>
      </c>
      <c r="F429" s="192" t="s">
        <v>1933</v>
      </c>
      <c r="G429" s="91" t="s">
        <v>2294</v>
      </c>
      <c r="H429" s="192" t="s">
        <v>51</v>
      </c>
      <c r="I429" s="271">
        <v>3</v>
      </c>
      <c r="J429" s="201" t="s">
        <v>2295</v>
      </c>
      <c r="K429" s="119" t="s">
        <v>31</v>
      </c>
      <c r="L429" s="183">
        <v>3</v>
      </c>
      <c r="M429" s="27">
        <f>L429*312</f>
        <v>936</v>
      </c>
      <c r="N429" s="23"/>
      <c r="O429" s="184" t="s">
        <v>32</v>
      </c>
    </row>
    <row r="430" s="1" customFormat="1" customHeight="1" spans="1:15">
      <c r="A430" s="119">
        <v>425</v>
      </c>
      <c r="B430" s="119" t="s">
        <v>23</v>
      </c>
      <c r="C430" s="119" t="s">
        <v>24</v>
      </c>
      <c r="D430" s="119" t="s">
        <v>25</v>
      </c>
      <c r="E430" s="119" t="s">
        <v>1469</v>
      </c>
      <c r="F430" s="192" t="s">
        <v>1933</v>
      </c>
      <c r="G430" s="91" t="s">
        <v>2296</v>
      </c>
      <c r="H430" s="192" t="s">
        <v>194</v>
      </c>
      <c r="I430" s="271">
        <v>6</v>
      </c>
      <c r="J430" s="201" t="s">
        <v>2297</v>
      </c>
      <c r="K430" s="119" t="s">
        <v>31</v>
      </c>
      <c r="L430" s="183">
        <v>5</v>
      </c>
      <c r="M430" s="27">
        <f>L430*130</f>
        <v>650</v>
      </c>
      <c r="N430" s="23"/>
      <c r="O430" s="184" t="s">
        <v>32</v>
      </c>
    </row>
    <row r="431" s="1" customFormat="1" customHeight="1" spans="1:15">
      <c r="A431" s="119">
        <v>426</v>
      </c>
      <c r="B431" s="119" t="s">
        <v>23</v>
      </c>
      <c r="C431" s="119" t="s">
        <v>24</v>
      </c>
      <c r="D431" s="119" t="s">
        <v>25</v>
      </c>
      <c r="E431" s="119" t="s">
        <v>1469</v>
      </c>
      <c r="F431" s="192" t="s">
        <v>1933</v>
      </c>
      <c r="G431" s="91" t="s">
        <v>2298</v>
      </c>
      <c r="H431" s="192" t="s">
        <v>194</v>
      </c>
      <c r="I431" s="271">
        <v>5</v>
      </c>
      <c r="J431" s="201" t="s">
        <v>2299</v>
      </c>
      <c r="K431" s="119" t="s">
        <v>31</v>
      </c>
      <c r="L431" s="183">
        <v>4</v>
      </c>
      <c r="M431" s="27">
        <f>L431*130</f>
        <v>520</v>
      </c>
      <c r="N431" s="23"/>
      <c r="O431" s="184" t="s">
        <v>32</v>
      </c>
    </row>
    <row r="432" s="1" customFormat="1" customHeight="1" spans="1:15">
      <c r="A432" s="119">
        <v>427</v>
      </c>
      <c r="B432" s="119" t="s">
        <v>23</v>
      </c>
      <c r="C432" s="119" t="s">
        <v>24</v>
      </c>
      <c r="D432" s="119" t="s">
        <v>25</v>
      </c>
      <c r="E432" s="119" t="s">
        <v>1469</v>
      </c>
      <c r="F432" s="192" t="s">
        <v>1933</v>
      </c>
      <c r="G432" s="91" t="s">
        <v>2300</v>
      </c>
      <c r="H432" s="192" t="s">
        <v>194</v>
      </c>
      <c r="I432" s="271">
        <v>3</v>
      </c>
      <c r="J432" s="201" t="s">
        <v>2301</v>
      </c>
      <c r="K432" s="119" t="s">
        <v>31</v>
      </c>
      <c r="L432" s="183">
        <v>3</v>
      </c>
      <c r="M432" s="27">
        <f>L432*130</f>
        <v>390</v>
      </c>
      <c r="N432" s="23"/>
      <c r="O432" s="184" t="s">
        <v>32</v>
      </c>
    </row>
    <row r="433" s="1" customFormat="1" customHeight="1" spans="1:15">
      <c r="A433" s="119">
        <v>428</v>
      </c>
      <c r="B433" s="119" t="s">
        <v>23</v>
      </c>
      <c r="C433" s="119" t="s">
        <v>24</v>
      </c>
      <c r="D433" s="119" t="s">
        <v>25</v>
      </c>
      <c r="E433" s="119" t="s">
        <v>1469</v>
      </c>
      <c r="F433" s="192" t="s">
        <v>1933</v>
      </c>
      <c r="G433" s="91" t="s">
        <v>2302</v>
      </c>
      <c r="H433" s="192" t="s">
        <v>194</v>
      </c>
      <c r="I433" s="271">
        <v>7</v>
      </c>
      <c r="J433" s="201" t="s">
        <v>2303</v>
      </c>
      <c r="K433" s="119" t="s">
        <v>31</v>
      </c>
      <c r="L433" s="183">
        <v>3</v>
      </c>
      <c r="M433" s="27">
        <f>L433*130</f>
        <v>390</v>
      </c>
      <c r="N433" s="23"/>
      <c r="O433" s="184" t="s">
        <v>32</v>
      </c>
    </row>
    <row r="434" s="1" customFormat="1" customHeight="1" spans="1:15">
      <c r="A434" s="119">
        <v>429</v>
      </c>
      <c r="B434" s="119" t="s">
        <v>23</v>
      </c>
      <c r="C434" s="119" t="s">
        <v>24</v>
      </c>
      <c r="D434" s="119" t="s">
        <v>25</v>
      </c>
      <c r="E434" s="119" t="s">
        <v>1469</v>
      </c>
      <c r="F434" s="192" t="s">
        <v>1933</v>
      </c>
      <c r="G434" s="91" t="s">
        <v>2304</v>
      </c>
      <c r="H434" s="192" t="s">
        <v>194</v>
      </c>
      <c r="I434" s="271">
        <v>5</v>
      </c>
      <c r="J434" s="201" t="s">
        <v>2305</v>
      </c>
      <c r="K434" s="119" t="s">
        <v>31</v>
      </c>
      <c r="L434" s="183">
        <v>5</v>
      </c>
      <c r="M434" s="27">
        <f>L434*130</f>
        <v>650</v>
      </c>
      <c r="N434" s="23"/>
      <c r="O434" s="184" t="s">
        <v>32</v>
      </c>
    </row>
    <row r="435" s="1" customFormat="1" customHeight="1" spans="1:15">
      <c r="A435" s="119">
        <v>430</v>
      </c>
      <c r="B435" s="119" t="s">
        <v>23</v>
      </c>
      <c r="C435" s="119" t="s">
        <v>24</v>
      </c>
      <c r="D435" s="119" t="s">
        <v>25</v>
      </c>
      <c r="E435" s="119" t="s">
        <v>1469</v>
      </c>
      <c r="F435" s="192" t="s">
        <v>1933</v>
      </c>
      <c r="G435" s="91" t="s">
        <v>2306</v>
      </c>
      <c r="H435" s="192" t="s">
        <v>51</v>
      </c>
      <c r="I435" s="271">
        <v>4</v>
      </c>
      <c r="J435" s="201" t="s">
        <v>2307</v>
      </c>
      <c r="K435" s="119" t="s">
        <v>31</v>
      </c>
      <c r="L435" s="183">
        <v>4</v>
      </c>
      <c r="M435" s="27">
        <f>L435*312</f>
        <v>1248</v>
      </c>
      <c r="N435" s="23"/>
      <c r="O435" s="184" t="s">
        <v>32</v>
      </c>
    </row>
    <row r="436" s="1" customFormat="1" customHeight="1" spans="1:15">
      <c r="A436" s="119">
        <v>431</v>
      </c>
      <c r="B436" s="119" t="s">
        <v>23</v>
      </c>
      <c r="C436" s="119" t="s">
        <v>24</v>
      </c>
      <c r="D436" s="119" t="s">
        <v>25</v>
      </c>
      <c r="E436" s="119" t="s">
        <v>1469</v>
      </c>
      <c r="F436" s="192" t="s">
        <v>1933</v>
      </c>
      <c r="G436" s="91" t="s">
        <v>2308</v>
      </c>
      <c r="H436" s="192" t="s">
        <v>194</v>
      </c>
      <c r="I436" s="271">
        <v>5</v>
      </c>
      <c r="J436" s="201" t="s">
        <v>2309</v>
      </c>
      <c r="K436" s="119" t="s">
        <v>31</v>
      </c>
      <c r="L436" s="183">
        <v>3</v>
      </c>
      <c r="M436" s="27">
        <f>L436*130</f>
        <v>390</v>
      </c>
      <c r="N436" s="23"/>
      <c r="O436" s="184" t="s">
        <v>32</v>
      </c>
    </row>
    <row r="437" s="1" customFormat="1" customHeight="1" spans="1:15">
      <c r="A437" s="119">
        <v>432</v>
      </c>
      <c r="B437" s="119" t="s">
        <v>23</v>
      </c>
      <c r="C437" s="119" t="s">
        <v>24</v>
      </c>
      <c r="D437" s="119" t="s">
        <v>25</v>
      </c>
      <c r="E437" s="119" t="s">
        <v>1469</v>
      </c>
      <c r="F437" s="192" t="s">
        <v>1933</v>
      </c>
      <c r="G437" s="91" t="s">
        <v>2310</v>
      </c>
      <c r="H437" s="192" t="s">
        <v>51</v>
      </c>
      <c r="I437" s="271">
        <v>4</v>
      </c>
      <c r="J437" s="201" t="s">
        <v>2311</v>
      </c>
      <c r="K437" s="119" t="s">
        <v>31</v>
      </c>
      <c r="L437" s="183">
        <v>4</v>
      </c>
      <c r="M437" s="27">
        <f>L437*312</f>
        <v>1248</v>
      </c>
      <c r="N437" s="23"/>
      <c r="O437" s="184" t="s">
        <v>32</v>
      </c>
    </row>
    <row r="438" s="1" customFormat="1" customHeight="1" spans="1:15">
      <c r="A438" s="119">
        <v>433</v>
      </c>
      <c r="B438" s="119" t="s">
        <v>23</v>
      </c>
      <c r="C438" s="119" t="s">
        <v>24</v>
      </c>
      <c r="D438" s="119" t="s">
        <v>25</v>
      </c>
      <c r="E438" s="119" t="s">
        <v>1469</v>
      </c>
      <c r="F438" s="192" t="s">
        <v>1933</v>
      </c>
      <c r="G438" s="91" t="s">
        <v>2312</v>
      </c>
      <c r="H438" s="192" t="s">
        <v>194</v>
      </c>
      <c r="I438" s="271">
        <v>6</v>
      </c>
      <c r="J438" s="201" t="s">
        <v>2313</v>
      </c>
      <c r="K438" s="119" t="s">
        <v>31</v>
      </c>
      <c r="L438" s="183">
        <v>6</v>
      </c>
      <c r="M438" s="27">
        <f t="shared" ref="M438:M445" si="24">L438*130</f>
        <v>780</v>
      </c>
      <c r="N438" s="23"/>
      <c r="O438" s="184" t="s">
        <v>32</v>
      </c>
    </row>
    <row r="439" s="1" customFormat="1" customHeight="1" spans="1:15">
      <c r="A439" s="119">
        <v>434</v>
      </c>
      <c r="B439" s="119" t="s">
        <v>23</v>
      </c>
      <c r="C439" s="119" t="s">
        <v>24</v>
      </c>
      <c r="D439" s="119" t="s">
        <v>25</v>
      </c>
      <c r="E439" s="119" t="s">
        <v>1469</v>
      </c>
      <c r="F439" s="192" t="s">
        <v>1933</v>
      </c>
      <c r="G439" s="91" t="s">
        <v>2314</v>
      </c>
      <c r="H439" s="192" t="s">
        <v>194</v>
      </c>
      <c r="I439" s="271">
        <v>5</v>
      </c>
      <c r="J439" s="201" t="s">
        <v>2315</v>
      </c>
      <c r="K439" s="119" t="s">
        <v>31</v>
      </c>
      <c r="L439" s="183">
        <v>5</v>
      </c>
      <c r="M439" s="27">
        <f t="shared" si="24"/>
        <v>650</v>
      </c>
      <c r="N439" s="23"/>
      <c r="O439" s="184" t="s">
        <v>32</v>
      </c>
    </row>
    <row r="440" s="1" customFormat="1" customHeight="1" spans="1:15">
      <c r="A440" s="119">
        <v>435</v>
      </c>
      <c r="B440" s="119" t="s">
        <v>23</v>
      </c>
      <c r="C440" s="119" t="s">
        <v>24</v>
      </c>
      <c r="D440" s="119" t="s">
        <v>25</v>
      </c>
      <c r="E440" s="119" t="s">
        <v>1469</v>
      </c>
      <c r="F440" s="192" t="s">
        <v>1933</v>
      </c>
      <c r="G440" s="91" t="s">
        <v>2316</v>
      </c>
      <c r="H440" s="192" t="s">
        <v>194</v>
      </c>
      <c r="I440" s="271">
        <v>6</v>
      </c>
      <c r="J440" s="201" t="s">
        <v>2317</v>
      </c>
      <c r="K440" s="119" t="s">
        <v>31</v>
      </c>
      <c r="L440" s="183">
        <v>6</v>
      </c>
      <c r="M440" s="27">
        <f t="shared" si="24"/>
        <v>780</v>
      </c>
      <c r="N440" s="23"/>
      <c r="O440" s="184" t="s">
        <v>32</v>
      </c>
    </row>
    <row r="441" s="1" customFormat="1" customHeight="1" spans="1:15">
      <c r="A441" s="119">
        <v>436</v>
      </c>
      <c r="B441" s="119" t="s">
        <v>23</v>
      </c>
      <c r="C441" s="119" t="s">
        <v>24</v>
      </c>
      <c r="D441" s="119" t="s">
        <v>25</v>
      </c>
      <c r="E441" s="119" t="s">
        <v>1469</v>
      </c>
      <c r="F441" s="192" t="s">
        <v>1933</v>
      </c>
      <c r="G441" s="91" t="s">
        <v>2318</v>
      </c>
      <c r="H441" s="192" t="s">
        <v>194</v>
      </c>
      <c r="I441" s="271">
        <v>6</v>
      </c>
      <c r="J441" s="201" t="s">
        <v>2319</v>
      </c>
      <c r="K441" s="119" t="s">
        <v>31</v>
      </c>
      <c r="L441" s="183">
        <v>6</v>
      </c>
      <c r="M441" s="27">
        <f t="shared" si="24"/>
        <v>780</v>
      </c>
      <c r="N441" s="23"/>
      <c r="O441" s="184" t="s">
        <v>32</v>
      </c>
    </row>
    <row r="442" s="1" customFormat="1" customHeight="1" spans="1:15">
      <c r="A442" s="119">
        <v>437</v>
      </c>
      <c r="B442" s="119" t="s">
        <v>23</v>
      </c>
      <c r="C442" s="119" t="s">
        <v>24</v>
      </c>
      <c r="D442" s="119" t="s">
        <v>25</v>
      </c>
      <c r="E442" s="119" t="s">
        <v>1469</v>
      </c>
      <c r="F442" s="192" t="s">
        <v>1933</v>
      </c>
      <c r="G442" s="91" t="s">
        <v>2320</v>
      </c>
      <c r="H442" s="192" t="s">
        <v>194</v>
      </c>
      <c r="I442" s="271">
        <v>4</v>
      </c>
      <c r="J442" s="201" t="s">
        <v>2321</v>
      </c>
      <c r="K442" s="119" t="s">
        <v>31</v>
      </c>
      <c r="L442" s="183">
        <v>4</v>
      </c>
      <c r="M442" s="27">
        <f t="shared" si="24"/>
        <v>520</v>
      </c>
      <c r="N442" s="23"/>
      <c r="O442" s="184" t="s">
        <v>32</v>
      </c>
    </row>
    <row r="443" s="1" customFormat="1" customHeight="1" spans="1:15">
      <c r="A443" s="119">
        <v>438</v>
      </c>
      <c r="B443" s="119" t="s">
        <v>23</v>
      </c>
      <c r="C443" s="119" t="s">
        <v>24</v>
      </c>
      <c r="D443" s="119" t="s">
        <v>25</v>
      </c>
      <c r="E443" s="119" t="s">
        <v>1469</v>
      </c>
      <c r="F443" s="192" t="s">
        <v>1933</v>
      </c>
      <c r="G443" s="91" t="s">
        <v>2322</v>
      </c>
      <c r="H443" s="192" t="s">
        <v>194</v>
      </c>
      <c r="I443" s="271">
        <v>4</v>
      </c>
      <c r="J443" s="201" t="s">
        <v>2323</v>
      </c>
      <c r="K443" s="119" t="s">
        <v>31</v>
      </c>
      <c r="L443" s="183">
        <v>4</v>
      </c>
      <c r="M443" s="27">
        <f t="shared" si="24"/>
        <v>520</v>
      </c>
      <c r="N443" s="23"/>
      <c r="O443" s="184" t="s">
        <v>32</v>
      </c>
    </row>
    <row r="444" s="1" customFormat="1" customHeight="1" spans="1:15">
      <c r="A444" s="119">
        <v>439</v>
      </c>
      <c r="B444" s="119" t="s">
        <v>23</v>
      </c>
      <c r="C444" s="119" t="s">
        <v>24</v>
      </c>
      <c r="D444" s="119" t="s">
        <v>25</v>
      </c>
      <c r="E444" s="119" t="s">
        <v>1469</v>
      </c>
      <c r="F444" s="192" t="s">
        <v>1933</v>
      </c>
      <c r="G444" s="91" t="s">
        <v>2324</v>
      </c>
      <c r="H444" s="192" t="s">
        <v>194</v>
      </c>
      <c r="I444" s="271">
        <v>4</v>
      </c>
      <c r="J444" s="201" t="s">
        <v>2325</v>
      </c>
      <c r="K444" s="119" t="s">
        <v>31</v>
      </c>
      <c r="L444" s="183">
        <v>4</v>
      </c>
      <c r="M444" s="27">
        <f t="shared" si="24"/>
        <v>520</v>
      </c>
      <c r="N444" s="23"/>
      <c r="O444" s="184" t="s">
        <v>32</v>
      </c>
    </row>
    <row r="445" s="1" customFormat="1" customHeight="1" spans="1:15">
      <c r="A445" s="119">
        <v>440</v>
      </c>
      <c r="B445" s="119" t="s">
        <v>23</v>
      </c>
      <c r="C445" s="119" t="s">
        <v>24</v>
      </c>
      <c r="D445" s="119" t="s">
        <v>25</v>
      </c>
      <c r="E445" s="119" t="s">
        <v>1469</v>
      </c>
      <c r="F445" s="192" t="s">
        <v>1933</v>
      </c>
      <c r="G445" s="91" t="s">
        <v>2326</v>
      </c>
      <c r="H445" s="192" t="s">
        <v>194</v>
      </c>
      <c r="I445" s="271">
        <v>4</v>
      </c>
      <c r="J445" s="201" t="s">
        <v>2327</v>
      </c>
      <c r="K445" s="119" t="s">
        <v>31</v>
      </c>
      <c r="L445" s="183">
        <v>4</v>
      </c>
      <c r="M445" s="27">
        <f t="shared" si="24"/>
        <v>520</v>
      </c>
      <c r="N445" s="23"/>
      <c r="O445" s="184" t="s">
        <v>32</v>
      </c>
    </row>
    <row r="446" s="1" customFormat="1" customHeight="1" spans="1:15">
      <c r="A446" s="119">
        <v>441</v>
      </c>
      <c r="B446" s="119" t="s">
        <v>23</v>
      </c>
      <c r="C446" s="119" t="s">
        <v>24</v>
      </c>
      <c r="D446" s="119" t="s">
        <v>25</v>
      </c>
      <c r="E446" s="119" t="s">
        <v>1469</v>
      </c>
      <c r="F446" s="192" t="s">
        <v>1933</v>
      </c>
      <c r="G446" s="91" t="s">
        <v>2328</v>
      </c>
      <c r="H446" s="192" t="s">
        <v>51</v>
      </c>
      <c r="I446" s="271">
        <v>5</v>
      </c>
      <c r="J446" s="201" t="s">
        <v>2329</v>
      </c>
      <c r="K446" s="119" t="s">
        <v>31</v>
      </c>
      <c r="L446" s="183">
        <v>5</v>
      </c>
      <c r="M446" s="27">
        <f>L446*312</f>
        <v>1560</v>
      </c>
      <c r="N446" s="23"/>
      <c r="O446" s="184" t="s">
        <v>32</v>
      </c>
    </row>
    <row r="447" s="1" customFormat="1" customHeight="1" spans="1:15">
      <c r="A447" s="119">
        <v>442</v>
      </c>
      <c r="B447" s="119" t="s">
        <v>23</v>
      </c>
      <c r="C447" s="119" t="s">
        <v>24</v>
      </c>
      <c r="D447" s="119" t="s">
        <v>25</v>
      </c>
      <c r="E447" s="119" t="s">
        <v>1469</v>
      </c>
      <c r="F447" s="192" t="s">
        <v>1933</v>
      </c>
      <c r="G447" s="91" t="s">
        <v>2330</v>
      </c>
      <c r="H447" s="192" t="s">
        <v>194</v>
      </c>
      <c r="I447" s="271">
        <v>1</v>
      </c>
      <c r="J447" s="201" t="s">
        <v>2331</v>
      </c>
      <c r="K447" s="119" t="s">
        <v>31</v>
      </c>
      <c r="L447" s="183">
        <v>1</v>
      </c>
      <c r="M447" s="27">
        <f t="shared" ref="M447:M453" si="25">L447*130</f>
        <v>130</v>
      </c>
      <c r="N447" s="23"/>
      <c r="O447" s="184" t="s">
        <v>32</v>
      </c>
    </row>
    <row r="448" s="1" customFormat="1" customHeight="1" spans="1:15">
      <c r="A448" s="119">
        <v>443</v>
      </c>
      <c r="B448" s="119" t="s">
        <v>23</v>
      </c>
      <c r="C448" s="119" t="s">
        <v>24</v>
      </c>
      <c r="D448" s="119" t="s">
        <v>25</v>
      </c>
      <c r="E448" s="119" t="s">
        <v>1469</v>
      </c>
      <c r="F448" s="192" t="s">
        <v>1933</v>
      </c>
      <c r="G448" s="91" t="s">
        <v>2332</v>
      </c>
      <c r="H448" s="192" t="s">
        <v>194</v>
      </c>
      <c r="I448" s="271">
        <v>4</v>
      </c>
      <c r="J448" s="201" t="s">
        <v>2333</v>
      </c>
      <c r="K448" s="119" t="s">
        <v>31</v>
      </c>
      <c r="L448" s="183">
        <v>4</v>
      </c>
      <c r="M448" s="27">
        <f t="shared" si="25"/>
        <v>520</v>
      </c>
      <c r="N448" s="23"/>
      <c r="O448" s="184" t="s">
        <v>32</v>
      </c>
    </row>
    <row r="449" s="1" customFormat="1" customHeight="1" spans="1:15">
      <c r="A449" s="119">
        <v>444</v>
      </c>
      <c r="B449" s="119" t="s">
        <v>23</v>
      </c>
      <c r="C449" s="119" t="s">
        <v>24</v>
      </c>
      <c r="D449" s="119" t="s">
        <v>25</v>
      </c>
      <c r="E449" s="119" t="s">
        <v>1469</v>
      </c>
      <c r="F449" s="192" t="s">
        <v>1933</v>
      </c>
      <c r="G449" s="91" t="s">
        <v>2334</v>
      </c>
      <c r="H449" s="192" t="s">
        <v>194</v>
      </c>
      <c r="I449" s="271">
        <v>6</v>
      </c>
      <c r="J449" s="201" t="s">
        <v>2335</v>
      </c>
      <c r="K449" s="119" t="s">
        <v>31</v>
      </c>
      <c r="L449" s="183">
        <v>6</v>
      </c>
      <c r="M449" s="27">
        <f t="shared" si="25"/>
        <v>780</v>
      </c>
      <c r="N449" s="23"/>
      <c r="O449" s="184" t="s">
        <v>32</v>
      </c>
    </row>
    <row r="450" s="1" customFormat="1" customHeight="1" spans="1:15">
      <c r="A450" s="119">
        <v>445</v>
      </c>
      <c r="B450" s="119" t="s">
        <v>23</v>
      </c>
      <c r="C450" s="119" t="s">
        <v>24</v>
      </c>
      <c r="D450" s="119" t="s">
        <v>25</v>
      </c>
      <c r="E450" s="119" t="s">
        <v>1469</v>
      </c>
      <c r="F450" s="192" t="s">
        <v>1933</v>
      </c>
      <c r="G450" s="91" t="s">
        <v>2336</v>
      </c>
      <c r="H450" s="192" t="s">
        <v>194</v>
      </c>
      <c r="I450" s="271">
        <v>5</v>
      </c>
      <c r="J450" s="201" t="s">
        <v>2337</v>
      </c>
      <c r="K450" s="119" t="s">
        <v>31</v>
      </c>
      <c r="L450" s="183">
        <v>5</v>
      </c>
      <c r="M450" s="27">
        <f t="shared" si="25"/>
        <v>650</v>
      </c>
      <c r="N450" s="23"/>
      <c r="O450" s="184" t="s">
        <v>32</v>
      </c>
    </row>
    <row r="451" s="1" customFormat="1" customHeight="1" spans="1:16">
      <c r="A451" s="119">
        <v>446</v>
      </c>
      <c r="B451" s="119" t="s">
        <v>23</v>
      </c>
      <c r="C451" s="119" t="s">
        <v>24</v>
      </c>
      <c r="D451" s="119" t="s">
        <v>25</v>
      </c>
      <c r="E451" s="119" t="s">
        <v>1469</v>
      </c>
      <c r="F451" s="192" t="s">
        <v>1933</v>
      </c>
      <c r="G451" s="183" t="s">
        <v>2338</v>
      </c>
      <c r="H451" s="192" t="s">
        <v>194</v>
      </c>
      <c r="I451" s="271">
        <v>5</v>
      </c>
      <c r="J451" s="201" t="s">
        <v>2339</v>
      </c>
      <c r="K451" s="119" t="s">
        <v>31</v>
      </c>
      <c r="L451" s="183">
        <v>4</v>
      </c>
      <c r="M451" s="27">
        <f t="shared" si="25"/>
        <v>520</v>
      </c>
      <c r="N451" s="23"/>
      <c r="O451" s="184" t="s">
        <v>32</v>
      </c>
      <c r="P451" s="92"/>
    </row>
    <row r="452" s="1" customFormat="1" customHeight="1" spans="1:15">
      <c r="A452" s="119">
        <v>447</v>
      </c>
      <c r="B452" s="119" t="s">
        <v>23</v>
      </c>
      <c r="C452" s="119" t="s">
        <v>24</v>
      </c>
      <c r="D452" s="119" t="s">
        <v>25</v>
      </c>
      <c r="E452" s="119" t="s">
        <v>1469</v>
      </c>
      <c r="F452" s="192" t="s">
        <v>1933</v>
      </c>
      <c r="G452" s="91" t="s">
        <v>2340</v>
      </c>
      <c r="H452" s="192" t="s">
        <v>194</v>
      </c>
      <c r="I452" s="271">
        <v>5</v>
      </c>
      <c r="J452" s="201" t="s">
        <v>2341</v>
      </c>
      <c r="K452" s="119" t="s">
        <v>31</v>
      </c>
      <c r="L452" s="183">
        <v>5</v>
      </c>
      <c r="M452" s="27">
        <f t="shared" si="25"/>
        <v>650</v>
      </c>
      <c r="N452" s="23"/>
      <c r="O452" s="184" t="s">
        <v>32</v>
      </c>
    </row>
    <row r="453" s="1" customFormat="1" customHeight="1" spans="1:15">
      <c r="A453" s="119">
        <v>448</v>
      </c>
      <c r="B453" s="119" t="s">
        <v>23</v>
      </c>
      <c r="C453" s="119" t="s">
        <v>24</v>
      </c>
      <c r="D453" s="119" t="s">
        <v>25</v>
      </c>
      <c r="E453" s="119" t="s">
        <v>1469</v>
      </c>
      <c r="F453" s="192" t="s">
        <v>1933</v>
      </c>
      <c r="G453" s="91" t="s">
        <v>2342</v>
      </c>
      <c r="H453" s="192" t="s">
        <v>194</v>
      </c>
      <c r="I453" s="271">
        <v>3</v>
      </c>
      <c r="J453" s="201" t="s">
        <v>2343</v>
      </c>
      <c r="K453" s="119" t="s">
        <v>31</v>
      </c>
      <c r="L453" s="183">
        <v>3</v>
      </c>
      <c r="M453" s="27">
        <f t="shared" si="25"/>
        <v>390</v>
      </c>
      <c r="N453" s="23"/>
      <c r="O453" s="184" t="s">
        <v>32</v>
      </c>
    </row>
    <row r="454" s="1" customFormat="1" customHeight="1" spans="1:15">
      <c r="A454" s="119">
        <v>449</v>
      </c>
      <c r="B454" s="119" t="s">
        <v>23</v>
      </c>
      <c r="C454" s="119" t="s">
        <v>24</v>
      </c>
      <c r="D454" s="119" t="s">
        <v>25</v>
      </c>
      <c r="E454" s="119" t="s">
        <v>1469</v>
      </c>
      <c r="F454" s="192" t="s">
        <v>1933</v>
      </c>
      <c r="G454" s="91" t="s">
        <v>2344</v>
      </c>
      <c r="H454" s="192" t="s">
        <v>51</v>
      </c>
      <c r="I454" s="271">
        <v>3</v>
      </c>
      <c r="J454" s="201" t="s">
        <v>2345</v>
      </c>
      <c r="K454" s="119" t="s">
        <v>31</v>
      </c>
      <c r="L454" s="183">
        <v>3</v>
      </c>
      <c r="M454" s="27">
        <f>L454*312</f>
        <v>936</v>
      </c>
      <c r="N454" s="23"/>
      <c r="O454" s="184" t="s">
        <v>32</v>
      </c>
    </row>
    <row r="455" s="1" customFormat="1" customHeight="1" spans="1:15">
      <c r="A455" s="119">
        <v>450</v>
      </c>
      <c r="B455" s="119" t="s">
        <v>23</v>
      </c>
      <c r="C455" s="119" t="s">
        <v>24</v>
      </c>
      <c r="D455" s="119" t="s">
        <v>25</v>
      </c>
      <c r="E455" s="119" t="s">
        <v>1469</v>
      </c>
      <c r="F455" s="192" t="s">
        <v>1933</v>
      </c>
      <c r="G455" s="91" t="s">
        <v>2346</v>
      </c>
      <c r="H455" s="192" t="s">
        <v>194</v>
      </c>
      <c r="I455" s="271">
        <v>2</v>
      </c>
      <c r="J455" s="201" t="s">
        <v>2347</v>
      </c>
      <c r="K455" s="119" t="s">
        <v>31</v>
      </c>
      <c r="L455" s="183">
        <v>2</v>
      </c>
      <c r="M455" s="27">
        <f>L455*130</f>
        <v>260</v>
      </c>
      <c r="N455" s="23"/>
      <c r="O455" s="184" t="s">
        <v>32</v>
      </c>
    </row>
    <row r="456" s="1" customFormat="1" customHeight="1" spans="1:15">
      <c r="A456" s="119">
        <v>451</v>
      </c>
      <c r="B456" s="119" t="s">
        <v>23</v>
      </c>
      <c r="C456" s="119" t="s">
        <v>24</v>
      </c>
      <c r="D456" s="119" t="s">
        <v>25</v>
      </c>
      <c r="E456" s="119" t="s">
        <v>1469</v>
      </c>
      <c r="F456" s="192" t="s">
        <v>1933</v>
      </c>
      <c r="G456" s="91" t="s">
        <v>2348</v>
      </c>
      <c r="H456" s="192" t="s">
        <v>51</v>
      </c>
      <c r="I456" s="271">
        <v>5</v>
      </c>
      <c r="J456" s="201" t="s">
        <v>2349</v>
      </c>
      <c r="K456" s="119" t="s">
        <v>31</v>
      </c>
      <c r="L456" s="183">
        <v>5</v>
      </c>
      <c r="M456" s="27">
        <f>L456*312</f>
        <v>1560</v>
      </c>
      <c r="N456" s="23"/>
      <c r="O456" s="184" t="s">
        <v>32</v>
      </c>
    </row>
    <row r="457" s="1" customFormat="1" customHeight="1" spans="1:15">
      <c r="A457" s="119">
        <v>452</v>
      </c>
      <c r="B457" s="119" t="s">
        <v>23</v>
      </c>
      <c r="C457" s="119" t="s">
        <v>24</v>
      </c>
      <c r="D457" s="119" t="s">
        <v>25</v>
      </c>
      <c r="E457" s="119" t="s">
        <v>1469</v>
      </c>
      <c r="F457" s="192" t="s">
        <v>1933</v>
      </c>
      <c r="G457" s="91" t="s">
        <v>2350</v>
      </c>
      <c r="H457" s="192" t="s">
        <v>194</v>
      </c>
      <c r="I457" s="271">
        <v>4</v>
      </c>
      <c r="J457" s="201" t="s">
        <v>2351</v>
      </c>
      <c r="K457" s="119" t="s">
        <v>31</v>
      </c>
      <c r="L457" s="183">
        <v>4</v>
      </c>
      <c r="M457" s="27">
        <f t="shared" ref="M457:M465" si="26">L457*130</f>
        <v>520</v>
      </c>
      <c r="N457" s="23"/>
      <c r="O457" s="184" t="s">
        <v>32</v>
      </c>
    </row>
    <row r="458" s="1" customFormat="1" customHeight="1" spans="1:15">
      <c r="A458" s="119">
        <v>453</v>
      </c>
      <c r="B458" s="119" t="s">
        <v>23</v>
      </c>
      <c r="C458" s="119" t="s">
        <v>24</v>
      </c>
      <c r="D458" s="119" t="s">
        <v>25</v>
      </c>
      <c r="E458" s="119" t="s">
        <v>1469</v>
      </c>
      <c r="F458" s="192" t="s">
        <v>1933</v>
      </c>
      <c r="G458" s="91" t="s">
        <v>2352</v>
      </c>
      <c r="H458" s="192" t="s">
        <v>194</v>
      </c>
      <c r="I458" s="271">
        <v>6</v>
      </c>
      <c r="J458" s="201" t="s">
        <v>2353</v>
      </c>
      <c r="K458" s="119" t="s">
        <v>31</v>
      </c>
      <c r="L458" s="183">
        <v>4</v>
      </c>
      <c r="M458" s="27">
        <f t="shared" si="26"/>
        <v>520</v>
      </c>
      <c r="N458" s="23"/>
      <c r="O458" s="184" t="s">
        <v>32</v>
      </c>
    </row>
    <row r="459" s="1" customFormat="1" customHeight="1" spans="1:15">
      <c r="A459" s="119">
        <v>454</v>
      </c>
      <c r="B459" s="119" t="s">
        <v>23</v>
      </c>
      <c r="C459" s="119" t="s">
        <v>24</v>
      </c>
      <c r="D459" s="119" t="s">
        <v>25</v>
      </c>
      <c r="E459" s="119" t="s">
        <v>1469</v>
      </c>
      <c r="F459" s="192" t="s">
        <v>1933</v>
      </c>
      <c r="G459" s="91" t="s">
        <v>2354</v>
      </c>
      <c r="H459" s="192" t="s">
        <v>194</v>
      </c>
      <c r="I459" s="271">
        <v>8</v>
      </c>
      <c r="J459" s="201" t="s">
        <v>2355</v>
      </c>
      <c r="K459" s="119" t="s">
        <v>31</v>
      </c>
      <c r="L459" s="183">
        <v>6</v>
      </c>
      <c r="M459" s="27">
        <f t="shared" si="26"/>
        <v>780</v>
      </c>
      <c r="N459" s="23"/>
      <c r="O459" s="184" t="s">
        <v>32</v>
      </c>
    </row>
    <row r="460" s="1" customFormat="1" customHeight="1" spans="1:15">
      <c r="A460" s="119">
        <v>455</v>
      </c>
      <c r="B460" s="119" t="s">
        <v>23</v>
      </c>
      <c r="C460" s="119" t="s">
        <v>24</v>
      </c>
      <c r="D460" s="119" t="s">
        <v>25</v>
      </c>
      <c r="E460" s="119" t="s">
        <v>1469</v>
      </c>
      <c r="F460" s="192" t="s">
        <v>1933</v>
      </c>
      <c r="G460" s="91" t="s">
        <v>2356</v>
      </c>
      <c r="H460" s="192" t="s">
        <v>194</v>
      </c>
      <c r="I460" s="271">
        <v>6</v>
      </c>
      <c r="J460" s="201" t="s">
        <v>2357</v>
      </c>
      <c r="K460" s="119" t="s">
        <v>31</v>
      </c>
      <c r="L460" s="183">
        <v>5</v>
      </c>
      <c r="M460" s="27">
        <f t="shared" si="26"/>
        <v>650</v>
      </c>
      <c r="N460" s="23"/>
      <c r="O460" s="184" t="s">
        <v>32</v>
      </c>
    </row>
    <row r="461" s="1" customFormat="1" customHeight="1" spans="1:15">
      <c r="A461" s="119">
        <v>456</v>
      </c>
      <c r="B461" s="119" t="s">
        <v>23</v>
      </c>
      <c r="C461" s="119" t="s">
        <v>24</v>
      </c>
      <c r="D461" s="119" t="s">
        <v>25</v>
      </c>
      <c r="E461" s="119" t="s">
        <v>1469</v>
      </c>
      <c r="F461" s="192" t="s">
        <v>1933</v>
      </c>
      <c r="G461" s="91" t="s">
        <v>2358</v>
      </c>
      <c r="H461" s="192" t="s">
        <v>194</v>
      </c>
      <c r="I461" s="271">
        <v>9</v>
      </c>
      <c r="J461" s="201" t="s">
        <v>2359</v>
      </c>
      <c r="K461" s="119" t="s">
        <v>31</v>
      </c>
      <c r="L461" s="183">
        <v>6</v>
      </c>
      <c r="M461" s="27">
        <f t="shared" si="26"/>
        <v>780</v>
      </c>
      <c r="N461" s="23"/>
      <c r="O461" s="184" t="s">
        <v>32</v>
      </c>
    </row>
    <row r="462" s="1" customFormat="1" customHeight="1" spans="1:15">
      <c r="A462" s="119">
        <v>457</v>
      </c>
      <c r="B462" s="119" t="s">
        <v>23</v>
      </c>
      <c r="C462" s="119" t="s">
        <v>24</v>
      </c>
      <c r="D462" s="119" t="s">
        <v>25</v>
      </c>
      <c r="E462" s="119" t="s">
        <v>1469</v>
      </c>
      <c r="F462" s="192" t="s">
        <v>1933</v>
      </c>
      <c r="G462" s="91" t="s">
        <v>2360</v>
      </c>
      <c r="H462" s="192" t="s">
        <v>194</v>
      </c>
      <c r="I462" s="271">
        <v>4</v>
      </c>
      <c r="J462" s="201" t="s">
        <v>2361</v>
      </c>
      <c r="K462" s="119" t="s">
        <v>31</v>
      </c>
      <c r="L462" s="183">
        <v>4</v>
      </c>
      <c r="M462" s="27">
        <f t="shared" si="26"/>
        <v>520</v>
      </c>
      <c r="N462" s="23"/>
      <c r="O462" s="184" t="s">
        <v>32</v>
      </c>
    </row>
    <row r="463" s="1" customFormat="1" customHeight="1" spans="1:15">
      <c r="A463" s="119">
        <v>458</v>
      </c>
      <c r="B463" s="119" t="s">
        <v>23</v>
      </c>
      <c r="C463" s="119" t="s">
        <v>24</v>
      </c>
      <c r="D463" s="119" t="s">
        <v>25</v>
      </c>
      <c r="E463" s="119" t="s">
        <v>1469</v>
      </c>
      <c r="F463" s="192" t="s">
        <v>1933</v>
      </c>
      <c r="G463" s="91" t="s">
        <v>2362</v>
      </c>
      <c r="H463" s="192" t="s">
        <v>194</v>
      </c>
      <c r="I463" s="271">
        <v>5</v>
      </c>
      <c r="J463" s="201" t="s">
        <v>2363</v>
      </c>
      <c r="K463" s="119" t="s">
        <v>31</v>
      </c>
      <c r="L463" s="183">
        <v>4</v>
      </c>
      <c r="M463" s="27">
        <f t="shared" si="26"/>
        <v>520</v>
      </c>
      <c r="N463" s="23"/>
      <c r="O463" s="184" t="s">
        <v>32</v>
      </c>
    </row>
    <row r="464" s="1" customFormat="1" customHeight="1" spans="1:15">
      <c r="A464" s="119">
        <v>459</v>
      </c>
      <c r="B464" s="119" t="s">
        <v>23</v>
      </c>
      <c r="C464" s="119" t="s">
        <v>24</v>
      </c>
      <c r="D464" s="119" t="s">
        <v>25</v>
      </c>
      <c r="E464" s="119" t="s">
        <v>1469</v>
      </c>
      <c r="F464" s="192" t="s">
        <v>1933</v>
      </c>
      <c r="G464" s="91" t="s">
        <v>2364</v>
      </c>
      <c r="H464" s="192" t="s">
        <v>194</v>
      </c>
      <c r="I464" s="271">
        <v>5</v>
      </c>
      <c r="J464" s="201" t="s">
        <v>2365</v>
      </c>
      <c r="K464" s="119" t="s">
        <v>31</v>
      </c>
      <c r="L464" s="183">
        <v>3</v>
      </c>
      <c r="M464" s="27">
        <f t="shared" si="26"/>
        <v>390</v>
      </c>
      <c r="N464" s="23"/>
      <c r="O464" s="184" t="s">
        <v>32</v>
      </c>
    </row>
    <row r="465" s="1" customFormat="1" customHeight="1" spans="1:15">
      <c r="A465" s="119">
        <v>460</v>
      </c>
      <c r="B465" s="119" t="s">
        <v>23</v>
      </c>
      <c r="C465" s="119" t="s">
        <v>24</v>
      </c>
      <c r="D465" s="119" t="s">
        <v>25</v>
      </c>
      <c r="E465" s="119" t="s">
        <v>1469</v>
      </c>
      <c r="F465" s="192" t="s">
        <v>1933</v>
      </c>
      <c r="G465" s="91" t="s">
        <v>2366</v>
      </c>
      <c r="H465" s="192" t="s">
        <v>194</v>
      </c>
      <c r="I465" s="271">
        <v>4</v>
      </c>
      <c r="J465" s="201" t="s">
        <v>2367</v>
      </c>
      <c r="K465" s="119" t="s">
        <v>31</v>
      </c>
      <c r="L465" s="183">
        <v>4</v>
      </c>
      <c r="M465" s="27">
        <f t="shared" si="26"/>
        <v>520</v>
      </c>
      <c r="N465" s="23"/>
      <c r="O465" s="184" t="s">
        <v>32</v>
      </c>
    </row>
    <row r="466" s="1" customFormat="1" customHeight="1" spans="1:15">
      <c r="A466" s="119">
        <v>461</v>
      </c>
      <c r="B466" s="119" t="s">
        <v>23</v>
      </c>
      <c r="C466" s="119" t="s">
        <v>24</v>
      </c>
      <c r="D466" s="119" t="s">
        <v>25</v>
      </c>
      <c r="E466" s="119" t="s">
        <v>1469</v>
      </c>
      <c r="F466" s="192" t="s">
        <v>1933</v>
      </c>
      <c r="G466" s="91" t="s">
        <v>2368</v>
      </c>
      <c r="H466" s="192" t="s">
        <v>51</v>
      </c>
      <c r="I466" s="271">
        <v>6</v>
      </c>
      <c r="J466" s="201" t="s">
        <v>2369</v>
      </c>
      <c r="K466" s="119" t="s">
        <v>31</v>
      </c>
      <c r="L466" s="183">
        <v>6</v>
      </c>
      <c r="M466" s="27">
        <f>L466*312</f>
        <v>1872</v>
      </c>
      <c r="N466" s="23"/>
      <c r="O466" s="184" t="s">
        <v>32</v>
      </c>
    </row>
    <row r="467" s="1" customFormat="1" customHeight="1" spans="1:15">
      <c r="A467" s="119">
        <v>462</v>
      </c>
      <c r="B467" s="119" t="s">
        <v>23</v>
      </c>
      <c r="C467" s="119" t="s">
        <v>24</v>
      </c>
      <c r="D467" s="119" t="s">
        <v>25</v>
      </c>
      <c r="E467" s="119" t="s">
        <v>1469</v>
      </c>
      <c r="F467" s="192" t="s">
        <v>1933</v>
      </c>
      <c r="G467" s="91" t="s">
        <v>2370</v>
      </c>
      <c r="H467" s="192" t="s">
        <v>194</v>
      </c>
      <c r="I467" s="271">
        <v>3</v>
      </c>
      <c r="J467" s="201" t="s">
        <v>2371</v>
      </c>
      <c r="K467" s="119" t="s">
        <v>31</v>
      </c>
      <c r="L467" s="183">
        <v>3</v>
      </c>
      <c r="M467" s="27">
        <f t="shared" ref="M467:M476" si="27">L467*130</f>
        <v>390</v>
      </c>
      <c r="N467" s="23"/>
      <c r="O467" s="184" t="s">
        <v>32</v>
      </c>
    </row>
    <row r="468" s="1" customFormat="1" customHeight="1" spans="1:15">
      <c r="A468" s="119">
        <v>463</v>
      </c>
      <c r="B468" s="119" t="s">
        <v>23</v>
      </c>
      <c r="C468" s="119" t="s">
        <v>24</v>
      </c>
      <c r="D468" s="119" t="s">
        <v>25</v>
      </c>
      <c r="E468" s="119" t="s">
        <v>1469</v>
      </c>
      <c r="F468" s="192" t="s">
        <v>1933</v>
      </c>
      <c r="G468" s="91" t="s">
        <v>2372</v>
      </c>
      <c r="H468" s="192" t="s">
        <v>194</v>
      </c>
      <c r="I468" s="271">
        <v>7</v>
      </c>
      <c r="J468" s="201" t="s">
        <v>2373</v>
      </c>
      <c r="K468" s="119" t="s">
        <v>31</v>
      </c>
      <c r="L468" s="183">
        <v>6</v>
      </c>
      <c r="M468" s="27">
        <f t="shared" si="27"/>
        <v>780</v>
      </c>
      <c r="N468" s="23"/>
      <c r="O468" s="184" t="s">
        <v>32</v>
      </c>
    </row>
    <row r="469" s="1" customFormat="1" customHeight="1" spans="1:15">
      <c r="A469" s="119">
        <v>464</v>
      </c>
      <c r="B469" s="119" t="s">
        <v>23</v>
      </c>
      <c r="C469" s="119" t="s">
        <v>24</v>
      </c>
      <c r="D469" s="119" t="s">
        <v>25</v>
      </c>
      <c r="E469" s="119" t="s">
        <v>1469</v>
      </c>
      <c r="F469" s="192" t="s">
        <v>1933</v>
      </c>
      <c r="G469" s="91" t="s">
        <v>2374</v>
      </c>
      <c r="H469" s="192" t="s">
        <v>194</v>
      </c>
      <c r="I469" s="271">
        <v>3</v>
      </c>
      <c r="J469" s="201" t="s">
        <v>2375</v>
      </c>
      <c r="K469" s="119" t="s">
        <v>31</v>
      </c>
      <c r="L469" s="183">
        <v>3</v>
      </c>
      <c r="M469" s="27">
        <f t="shared" si="27"/>
        <v>390</v>
      </c>
      <c r="N469" s="23"/>
      <c r="O469" s="184" t="s">
        <v>32</v>
      </c>
    </row>
    <row r="470" s="1" customFormat="1" customHeight="1" spans="1:15">
      <c r="A470" s="119">
        <v>465</v>
      </c>
      <c r="B470" s="119" t="s">
        <v>23</v>
      </c>
      <c r="C470" s="119" t="s">
        <v>24</v>
      </c>
      <c r="D470" s="119" t="s">
        <v>25</v>
      </c>
      <c r="E470" s="119" t="s">
        <v>1469</v>
      </c>
      <c r="F470" s="192" t="s">
        <v>1933</v>
      </c>
      <c r="G470" s="91" t="s">
        <v>2376</v>
      </c>
      <c r="H470" s="192" t="s">
        <v>194</v>
      </c>
      <c r="I470" s="271">
        <v>3</v>
      </c>
      <c r="J470" s="201" t="s">
        <v>2377</v>
      </c>
      <c r="K470" s="119" t="s">
        <v>31</v>
      </c>
      <c r="L470" s="183">
        <v>3</v>
      </c>
      <c r="M470" s="27">
        <f t="shared" si="27"/>
        <v>390</v>
      </c>
      <c r="N470" s="23"/>
      <c r="O470" s="184" t="s">
        <v>32</v>
      </c>
    </row>
    <row r="471" s="1" customFormat="1" customHeight="1" spans="1:15">
      <c r="A471" s="119">
        <v>466</v>
      </c>
      <c r="B471" s="119" t="s">
        <v>23</v>
      </c>
      <c r="C471" s="119" t="s">
        <v>24</v>
      </c>
      <c r="D471" s="119" t="s">
        <v>25</v>
      </c>
      <c r="E471" s="119" t="s">
        <v>1469</v>
      </c>
      <c r="F471" s="192" t="s">
        <v>1933</v>
      </c>
      <c r="G471" s="91" t="s">
        <v>2378</v>
      </c>
      <c r="H471" s="192" t="s">
        <v>194</v>
      </c>
      <c r="I471" s="271">
        <v>6</v>
      </c>
      <c r="J471" s="201" t="s">
        <v>2379</v>
      </c>
      <c r="K471" s="119" t="s">
        <v>31</v>
      </c>
      <c r="L471" s="183">
        <v>6</v>
      </c>
      <c r="M471" s="27">
        <f t="shared" si="27"/>
        <v>780</v>
      </c>
      <c r="N471" s="23"/>
      <c r="O471" s="184" t="s">
        <v>32</v>
      </c>
    </row>
    <row r="472" s="1" customFormat="1" customHeight="1" spans="1:15">
      <c r="A472" s="119">
        <v>467</v>
      </c>
      <c r="B472" s="119" t="s">
        <v>23</v>
      </c>
      <c r="C472" s="119" t="s">
        <v>24</v>
      </c>
      <c r="D472" s="119" t="s">
        <v>25</v>
      </c>
      <c r="E472" s="119" t="s">
        <v>1469</v>
      </c>
      <c r="F472" s="192" t="s">
        <v>1933</v>
      </c>
      <c r="G472" s="91" t="s">
        <v>2380</v>
      </c>
      <c r="H472" s="192" t="s">
        <v>194</v>
      </c>
      <c r="I472" s="271">
        <v>3</v>
      </c>
      <c r="J472" s="201" t="s">
        <v>2381</v>
      </c>
      <c r="K472" s="119" t="s">
        <v>31</v>
      </c>
      <c r="L472" s="183">
        <v>3</v>
      </c>
      <c r="M472" s="27">
        <f t="shared" si="27"/>
        <v>390</v>
      </c>
      <c r="N472" s="23"/>
      <c r="O472" s="184" t="s">
        <v>32</v>
      </c>
    </row>
    <row r="473" s="1" customFormat="1" customHeight="1" spans="1:15">
      <c r="A473" s="119">
        <v>468</v>
      </c>
      <c r="B473" s="119" t="s">
        <v>23</v>
      </c>
      <c r="C473" s="119" t="s">
        <v>24</v>
      </c>
      <c r="D473" s="119" t="s">
        <v>25</v>
      </c>
      <c r="E473" s="119" t="s">
        <v>1469</v>
      </c>
      <c r="F473" s="192" t="s">
        <v>1933</v>
      </c>
      <c r="G473" s="91" t="s">
        <v>2382</v>
      </c>
      <c r="H473" s="192" t="s">
        <v>194</v>
      </c>
      <c r="I473" s="271">
        <v>4</v>
      </c>
      <c r="J473" s="201" t="s">
        <v>2383</v>
      </c>
      <c r="K473" s="119" t="s">
        <v>31</v>
      </c>
      <c r="L473" s="183">
        <v>4</v>
      </c>
      <c r="M473" s="27">
        <f t="shared" si="27"/>
        <v>520</v>
      </c>
      <c r="N473" s="23"/>
      <c r="O473" s="184" t="s">
        <v>32</v>
      </c>
    </row>
    <row r="474" s="1" customFormat="1" customHeight="1" spans="1:15">
      <c r="A474" s="119">
        <v>469</v>
      </c>
      <c r="B474" s="119" t="s">
        <v>23</v>
      </c>
      <c r="C474" s="119" t="s">
        <v>24</v>
      </c>
      <c r="D474" s="119" t="s">
        <v>25</v>
      </c>
      <c r="E474" s="119" t="s">
        <v>1469</v>
      </c>
      <c r="F474" s="192" t="s">
        <v>1933</v>
      </c>
      <c r="G474" s="91" t="s">
        <v>1508</v>
      </c>
      <c r="H474" s="192" t="s">
        <v>194</v>
      </c>
      <c r="I474" s="271">
        <v>6</v>
      </c>
      <c r="J474" s="201" t="s">
        <v>2384</v>
      </c>
      <c r="K474" s="119" t="s">
        <v>31</v>
      </c>
      <c r="L474" s="183">
        <v>6</v>
      </c>
      <c r="M474" s="27">
        <f t="shared" si="27"/>
        <v>780</v>
      </c>
      <c r="N474" s="23"/>
      <c r="O474" s="184" t="s">
        <v>32</v>
      </c>
    </row>
    <row r="475" s="1" customFormat="1" customHeight="1" spans="1:15">
      <c r="A475" s="119">
        <v>470</v>
      </c>
      <c r="B475" s="119" t="s">
        <v>23</v>
      </c>
      <c r="C475" s="119" t="s">
        <v>24</v>
      </c>
      <c r="D475" s="119" t="s">
        <v>25</v>
      </c>
      <c r="E475" s="119" t="s">
        <v>1469</v>
      </c>
      <c r="F475" s="192" t="s">
        <v>1933</v>
      </c>
      <c r="G475" s="91" t="s">
        <v>2385</v>
      </c>
      <c r="H475" s="192" t="s">
        <v>194</v>
      </c>
      <c r="I475" s="271">
        <v>4</v>
      </c>
      <c r="J475" s="201" t="s">
        <v>2386</v>
      </c>
      <c r="K475" s="119" t="s">
        <v>31</v>
      </c>
      <c r="L475" s="183">
        <v>4</v>
      </c>
      <c r="M475" s="27">
        <f t="shared" si="27"/>
        <v>520</v>
      </c>
      <c r="N475" s="23"/>
      <c r="O475" s="184" t="s">
        <v>32</v>
      </c>
    </row>
    <row r="476" s="1" customFormat="1" customHeight="1" spans="1:15">
      <c r="A476" s="119">
        <v>471</v>
      </c>
      <c r="B476" s="119" t="s">
        <v>23</v>
      </c>
      <c r="C476" s="119" t="s">
        <v>24</v>
      </c>
      <c r="D476" s="119" t="s">
        <v>25</v>
      </c>
      <c r="E476" s="119" t="s">
        <v>1469</v>
      </c>
      <c r="F476" s="192" t="s">
        <v>1933</v>
      </c>
      <c r="G476" s="91" t="s">
        <v>2387</v>
      </c>
      <c r="H476" s="192" t="s">
        <v>194</v>
      </c>
      <c r="I476" s="271">
        <v>4</v>
      </c>
      <c r="J476" s="201" t="s">
        <v>2388</v>
      </c>
      <c r="K476" s="119" t="s">
        <v>31</v>
      </c>
      <c r="L476" s="183">
        <v>4</v>
      </c>
      <c r="M476" s="27">
        <f t="shared" si="27"/>
        <v>520</v>
      </c>
      <c r="N476" s="23"/>
      <c r="O476" s="184" t="s">
        <v>32</v>
      </c>
    </row>
    <row r="477" s="1" customFormat="1" customHeight="1" spans="1:15">
      <c r="A477" s="119">
        <v>472</v>
      </c>
      <c r="B477" s="119" t="s">
        <v>23</v>
      </c>
      <c r="C477" s="119" t="s">
        <v>24</v>
      </c>
      <c r="D477" s="119" t="s">
        <v>25</v>
      </c>
      <c r="E477" s="119" t="s">
        <v>1469</v>
      </c>
      <c r="F477" s="192" t="s">
        <v>1933</v>
      </c>
      <c r="G477" s="91" t="s">
        <v>2389</v>
      </c>
      <c r="H477" s="192" t="s">
        <v>51</v>
      </c>
      <c r="I477" s="271">
        <v>6</v>
      </c>
      <c r="J477" s="201" t="s">
        <v>2390</v>
      </c>
      <c r="K477" s="119" t="s">
        <v>31</v>
      </c>
      <c r="L477" s="183">
        <v>6</v>
      </c>
      <c r="M477" s="27">
        <f>L477*312</f>
        <v>1872</v>
      </c>
      <c r="N477" s="23"/>
      <c r="O477" s="184" t="s">
        <v>32</v>
      </c>
    </row>
    <row r="478" s="1" customFormat="1" customHeight="1" spans="1:15">
      <c r="A478" s="119">
        <v>473</v>
      </c>
      <c r="B478" s="119" t="s">
        <v>23</v>
      </c>
      <c r="C478" s="119" t="s">
        <v>24</v>
      </c>
      <c r="D478" s="119" t="s">
        <v>25</v>
      </c>
      <c r="E478" s="119" t="s">
        <v>1469</v>
      </c>
      <c r="F478" s="192" t="s">
        <v>1933</v>
      </c>
      <c r="G478" s="91" t="s">
        <v>2391</v>
      </c>
      <c r="H478" s="192" t="s">
        <v>194</v>
      </c>
      <c r="I478" s="271">
        <v>6</v>
      </c>
      <c r="J478" s="201" t="s">
        <v>2392</v>
      </c>
      <c r="K478" s="119" t="s">
        <v>31</v>
      </c>
      <c r="L478" s="183">
        <v>6</v>
      </c>
      <c r="M478" s="27">
        <f t="shared" ref="M478:M494" si="28">L478*130</f>
        <v>780</v>
      </c>
      <c r="N478" s="23"/>
      <c r="O478" s="184" t="s">
        <v>32</v>
      </c>
    </row>
    <row r="479" s="1" customFormat="1" customHeight="1" spans="1:15">
      <c r="A479" s="119">
        <v>474</v>
      </c>
      <c r="B479" s="119" t="s">
        <v>23</v>
      </c>
      <c r="C479" s="119" t="s">
        <v>24</v>
      </c>
      <c r="D479" s="119" t="s">
        <v>25</v>
      </c>
      <c r="E479" s="119" t="s">
        <v>1469</v>
      </c>
      <c r="F479" s="192" t="s">
        <v>1933</v>
      </c>
      <c r="G479" s="91" t="s">
        <v>2393</v>
      </c>
      <c r="H479" s="192" t="s">
        <v>194</v>
      </c>
      <c r="I479" s="271">
        <v>6</v>
      </c>
      <c r="J479" s="201" t="s">
        <v>2394</v>
      </c>
      <c r="K479" s="119" t="s">
        <v>31</v>
      </c>
      <c r="L479" s="183">
        <v>6</v>
      </c>
      <c r="M479" s="27">
        <f t="shared" si="28"/>
        <v>780</v>
      </c>
      <c r="N479" s="23"/>
      <c r="O479" s="184" t="s">
        <v>32</v>
      </c>
    </row>
    <row r="480" s="1" customFormat="1" customHeight="1" spans="1:15">
      <c r="A480" s="119">
        <v>475</v>
      </c>
      <c r="B480" s="119" t="s">
        <v>23</v>
      </c>
      <c r="C480" s="119" t="s">
        <v>24</v>
      </c>
      <c r="D480" s="119" t="s">
        <v>25</v>
      </c>
      <c r="E480" s="119" t="s">
        <v>1469</v>
      </c>
      <c r="F480" s="192" t="s">
        <v>1933</v>
      </c>
      <c r="G480" s="91" t="s">
        <v>2395</v>
      </c>
      <c r="H480" s="192" t="s">
        <v>194</v>
      </c>
      <c r="I480" s="271">
        <v>4</v>
      </c>
      <c r="J480" s="201" t="s">
        <v>2396</v>
      </c>
      <c r="K480" s="119" t="s">
        <v>31</v>
      </c>
      <c r="L480" s="183">
        <v>4</v>
      </c>
      <c r="M480" s="27">
        <f t="shared" si="28"/>
        <v>520</v>
      </c>
      <c r="N480" s="23"/>
      <c r="O480" s="184" t="s">
        <v>32</v>
      </c>
    </row>
    <row r="481" s="1" customFormat="1" customHeight="1" spans="1:15">
      <c r="A481" s="119">
        <v>476</v>
      </c>
      <c r="B481" s="119" t="s">
        <v>23</v>
      </c>
      <c r="C481" s="119" t="s">
        <v>24</v>
      </c>
      <c r="D481" s="119" t="s">
        <v>25</v>
      </c>
      <c r="E481" s="119" t="s">
        <v>1469</v>
      </c>
      <c r="F481" s="192" t="s">
        <v>1933</v>
      </c>
      <c r="G481" s="91" t="s">
        <v>2397</v>
      </c>
      <c r="H481" s="192" t="s">
        <v>194</v>
      </c>
      <c r="I481" s="271">
        <v>3</v>
      </c>
      <c r="J481" s="201" t="s">
        <v>2398</v>
      </c>
      <c r="K481" s="119" t="s">
        <v>31</v>
      </c>
      <c r="L481" s="183">
        <v>3</v>
      </c>
      <c r="M481" s="27">
        <f t="shared" si="28"/>
        <v>390</v>
      </c>
      <c r="N481" s="23"/>
      <c r="O481" s="184" t="s">
        <v>32</v>
      </c>
    </row>
    <row r="482" s="1" customFormat="1" customHeight="1" spans="1:15">
      <c r="A482" s="119">
        <v>477</v>
      </c>
      <c r="B482" s="119" t="s">
        <v>23</v>
      </c>
      <c r="C482" s="119" t="s">
        <v>24</v>
      </c>
      <c r="D482" s="119" t="s">
        <v>25</v>
      </c>
      <c r="E482" s="119" t="s">
        <v>1469</v>
      </c>
      <c r="F482" s="192" t="s">
        <v>1933</v>
      </c>
      <c r="G482" s="91" t="s">
        <v>2399</v>
      </c>
      <c r="H482" s="192" t="s">
        <v>194</v>
      </c>
      <c r="I482" s="271">
        <v>3</v>
      </c>
      <c r="J482" s="201" t="s">
        <v>2400</v>
      </c>
      <c r="K482" s="119" t="s">
        <v>31</v>
      </c>
      <c r="L482" s="183">
        <v>3</v>
      </c>
      <c r="M482" s="27">
        <f t="shared" si="28"/>
        <v>390</v>
      </c>
      <c r="N482" s="23"/>
      <c r="O482" s="184" t="s">
        <v>32</v>
      </c>
    </row>
    <row r="483" s="1" customFormat="1" customHeight="1" spans="1:15">
      <c r="A483" s="119">
        <v>478</v>
      </c>
      <c r="B483" s="119" t="s">
        <v>23</v>
      </c>
      <c r="C483" s="119" t="s">
        <v>24</v>
      </c>
      <c r="D483" s="119" t="s">
        <v>25</v>
      </c>
      <c r="E483" s="119" t="s">
        <v>1469</v>
      </c>
      <c r="F483" s="192" t="s">
        <v>1933</v>
      </c>
      <c r="G483" s="91" t="s">
        <v>2401</v>
      </c>
      <c r="H483" s="192" t="s">
        <v>194</v>
      </c>
      <c r="I483" s="271">
        <v>6</v>
      </c>
      <c r="J483" s="201" t="s">
        <v>2402</v>
      </c>
      <c r="K483" s="119" t="s">
        <v>31</v>
      </c>
      <c r="L483" s="183">
        <v>6</v>
      </c>
      <c r="M483" s="27">
        <f t="shared" si="28"/>
        <v>780</v>
      </c>
      <c r="N483" s="23"/>
      <c r="O483" s="184" t="s">
        <v>32</v>
      </c>
    </row>
    <row r="484" s="1" customFormat="1" customHeight="1" spans="1:15">
      <c r="A484" s="119">
        <v>479</v>
      </c>
      <c r="B484" s="119" t="s">
        <v>23</v>
      </c>
      <c r="C484" s="119" t="s">
        <v>24</v>
      </c>
      <c r="D484" s="119" t="s">
        <v>25</v>
      </c>
      <c r="E484" s="119" t="s">
        <v>1469</v>
      </c>
      <c r="F484" s="192" t="s">
        <v>1933</v>
      </c>
      <c r="G484" s="91" t="s">
        <v>2403</v>
      </c>
      <c r="H484" s="192" t="s">
        <v>194</v>
      </c>
      <c r="I484" s="271">
        <v>4</v>
      </c>
      <c r="J484" s="201" t="s">
        <v>2404</v>
      </c>
      <c r="K484" s="119" t="s">
        <v>31</v>
      </c>
      <c r="L484" s="183">
        <v>4</v>
      </c>
      <c r="M484" s="27">
        <f t="shared" si="28"/>
        <v>520</v>
      </c>
      <c r="N484" s="23"/>
      <c r="O484" s="184" t="s">
        <v>32</v>
      </c>
    </row>
    <row r="485" s="1" customFormat="1" customHeight="1" spans="1:15">
      <c r="A485" s="119">
        <v>480</v>
      </c>
      <c r="B485" s="119" t="s">
        <v>23</v>
      </c>
      <c r="C485" s="119" t="s">
        <v>24</v>
      </c>
      <c r="D485" s="119" t="s">
        <v>25</v>
      </c>
      <c r="E485" s="119" t="s">
        <v>1469</v>
      </c>
      <c r="F485" s="192" t="s">
        <v>1933</v>
      </c>
      <c r="G485" s="91" t="s">
        <v>2405</v>
      </c>
      <c r="H485" s="192" t="s">
        <v>194</v>
      </c>
      <c r="I485" s="271">
        <v>5</v>
      </c>
      <c r="J485" s="201" t="s">
        <v>2406</v>
      </c>
      <c r="K485" s="119" t="s">
        <v>31</v>
      </c>
      <c r="L485" s="183">
        <v>5</v>
      </c>
      <c r="M485" s="27">
        <f t="shared" si="28"/>
        <v>650</v>
      </c>
      <c r="N485" s="23"/>
      <c r="O485" s="184" t="s">
        <v>32</v>
      </c>
    </row>
    <row r="486" s="1" customFormat="1" customHeight="1" spans="1:15">
      <c r="A486" s="119">
        <v>481</v>
      </c>
      <c r="B486" s="119" t="s">
        <v>23</v>
      </c>
      <c r="C486" s="119" t="s">
        <v>24</v>
      </c>
      <c r="D486" s="119" t="s">
        <v>25</v>
      </c>
      <c r="E486" s="119" t="s">
        <v>1469</v>
      </c>
      <c r="F486" s="192" t="s">
        <v>1933</v>
      </c>
      <c r="G486" s="91" t="s">
        <v>1479</v>
      </c>
      <c r="H486" s="192" t="s">
        <v>194</v>
      </c>
      <c r="I486" s="271">
        <v>3</v>
      </c>
      <c r="J486" s="201" t="s">
        <v>2407</v>
      </c>
      <c r="K486" s="119" t="s">
        <v>31</v>
      </c>
      <c r="L486" s="183">
        <v>3</v>
      </c>
      <c r="M486" s="27">
        <f t="shared" si="28"/>
        <v>390</v>
      </c>
      <c r="N486" s="23"/>
      <c r="O486" s="184" t="s">
        <v>32</v>
      </c>
    </row>
    <row r="487" s="1" customFormat="1" customHeight="1" spans="1:15">
      <c r="A487" s="119">
        <v>482</v>
      </c>
      <c r="B487" s="119" t="s">
        <v>23</v>
      </c>
      <c r="C487" s="119" t="s">
        <v>24</v>
      </c>
      <c r="D487" s="119" t="s">
        <v>25</v>
      </c>
      <c r="E487" s="119" t="s">
        <v>1469</v>
      </c>
      <c r="F487" s="192" t="s">
        <v>1933</v>
      </c>
      <c r="G487" s="91" t="s">
        <v>2408</v>
      </c>
      <c r="H487" s="192" t="s">
        <v>194</v>
      </c>
      <c r="I487" s="271">
        <v>3</v>
      </c>
      <c r="J487" s="201" t="s">
        <v>2409</v>
      </c>
      <c r="K487" s="119" t="s">
        <v>31</v>
      </c>
      <c r="L487" s="183">
        <v>3</v>
      </c>
      <c r="M487" s="27">
        <f t="shared" si="28"/>
        <v>390</v>
      </c>
      <c r="N487" s="23"/>
      <c r="O487" s="184" t="s">
        <v>32</v>
      </c>
    </row>
    <row r="488" s="1" customFormat="1" customHeight="1" spans="1:15">
      <c r="A488" s="119">
        <v>483</v>
      </c>
      <c r="B488" s="119" t="s">
        <v>23</v>
      </c>
      <c r="C488" s="119" t="s">
        <v>24</v>
      </c>
      <c r="D488" s="119" t="s">
        <v>25</v>
      </c>
      <c r="E488" s="119" t="s">
        <v>1469</v>
      </c>
      <c r="F488" s="192" t="s">
        <v>1933</v>
      </c>
      <c r="G488" s="91" t="s">
        <v>2410</v>
      </c>
      <c r="H488" s="192" t="s">
        <v>194</v>
      </c>
      <c r="I488" s="271">
        <v>3</v>
      </c>
      <c r="J488" s="201" t="s">
        <v>2411</v>
      </c>
      <c r="K488" s="119" t="s">
        <v>31</v>
      </c>
      <c r="L488" s="183">
        <v>3</v>
      </c>
      <c r="M488" s="27">
        <f t="shared" si="28"/>
        <v>390</v>
      </c>
      <c r="N488" s="23"/>
      <c r="O488" s="184" t="s">
        <v>32</v>
      </c>
    </row>
    <row r="489" s="1" customFormat="1" customHeight="1" spans="1:15">
      <c r="A489" s="119">
        <v>484</v>
      </c>
      <c r="B489" s="119" t="s">
        <v>23</v>
      </c>
      <c r="C489" s="119" t="s">
        <v>24</v>
      </c>
      <c r="D489" s="119" t="s">
        <v>25</v>
      </c>
      <c r="E489" s="119" t="s">
        <v>1469</v>
      </c>
      <c r="F489" s="192" t="s">
        <v>1933</v>
      </c>
      <c r="G489" s="91" t="s">
        <v>2412</v>
      </c>
      <c r="H489" s="192" t="s">
        <v>194</v>
      </c>
      <c r="I489" s="271">
        <v>3</v>
      </c>
      <c r="J489" s="201" t="s">
        <v>2413</v>
      </c>
      <c r="K489" s="119" t="s">
        <v>31</v>
      </c>
      <c r="L489" s="183">
        <v>3</v>
      </c>
      <c r="M489" s="27">
        <f t="shared" si="28"/>
        <v>390</v>
      </c>
      <c r="N489" s="23"/>
      <c r="O489" s="184" t="s">
        <v>32</v>
      </c>
    </row>
    <row r="490" s="1" customFormat="1" customHeight="1" spans="1:15">
      <c r="A490" s="119">
        <v>485</v>
      </c>
      <c r="B490" s="119" t="s">
        <v>23</v>
      </c>
      <c r="C490" s="119" t="s">
        <v>24</v>
      </c>
      <c r="D490" s="119" t="s">
        <v>25</v>
      </c>
      <c r="E490" s="119" t="s">
        <v>1469</v>
      </c>
      <c r="F490" s="192" t="s">
        <v>1933</v>
      </c>
      <c r="G490" s="91" t="s">
        <v>2414</v>
      </c>
      <c r="H490" s="192" t="s">
        <v>194</v>
      </c>
      <c r="I490" s="271" t="s">
        <v>1683</v>
      </c>
      <c r="J490" s="201" t="s">
        <v>2415</v>
      </c>
      <c r="K490" s="119" t="s">
        <v>31</v>
      </c>
      <c r="L490" s="183">
        <v>3</v>
      </c>
      <c r="M490" s="27">
        <f t="shared" si="28"/>
        <v>390</v>
      </c>
      <c r="N490" s="23"/>
      <c r="O490" s="184" t="s">
        <v>32</v>
      </c>
    </row>
    <row r="491" s="1" customFormat="1" customHeight="1" spans="1:15">
      <c r="A491" s="119">
        <v>486</v>
      </c>
      <c r="B491" s="119" t="s">
        <v>23</v>
      </c>
      <c r="C491" s="119" t="s">
        <v>24</v>
      </c>
      <c r="D491" s="119" t="s">
        <v>25</v>
      </c>
      <c r="E491" s="119" t="s">
        <v>1469</v>
      </c>
      <c r="F491" s="192" t="s">
        <v>1933</v>
      </c>
      <c r="G491" s="91" t="s">
        <v>2416</v>
      </c>
      <c r="H491" s="192" t="s">
        <v>194</v>
      </c>
      <c r="I491" s="271" t="s">
        <v>2203</v>
      </c>
      <c r="J491" s="201" t="s">
        <v>2417</v>
      </c>
      <c r="K491" s="119" t="s">
        <v>31</v>
      </c>
      <c r="L491" s="183">
        <v>4</v>
      </c>
      <c r="M491" s="27">
        <f t="shared" si="28"/>
        <v>520</v>
      </c>
      <c r="N491" s="23"/>
      <c r="O491" s="184" t="s">
        <v>32</v>
      </c>
    </row>
    <row r="492" s="1" customFormat="1" customHeight="1" spans="1:15">
      <c r="A492" s="119">
        <v>487</v>
      </c>
      <c r="B492" s="119" t="s">
        <v>23</v>
      </c>
      <c r="C492" s="119" t="s">
        <v>24</v>
      </c>
      <c r="D492" s="119" t="s">
        <v>25</v>
      </c>
      <c r="E492" s="119" t="s">
        <v>1469</v>
      </c>
      <c r="F492" s="192" t="s">
        <v>1933</v>
      </c>
      <c r="G492" s="91" t="s">
        <v>2418</v>
      </c>
      <c r="H492" s="192" t="s">
        <v>194</v>
      </c>
      <c r="I492" s="271">
        <v>4</v>
      </c>
      <c r="J492" s="201" t="s">
        <v>2419</v>
      </c>
      <c r="K492" s="119" t="s">
        <v>31</v>
      </c>
      <c r="L492" s="183">
        <v>4</v>
      </c>
      <c r="M492" s="27">
        <f t="shared" si="28"/>
        <v>520</v>
      </c>
      <c r="N492" s="23"/>
      <c r="O492" s="184" t="s">
        <v>32</v>
      </c>
    </row>
    <row r="493" s="1" customFormat="1" customHeight="1" spans="1:15">
      <c r="A493" s="119">
        <v>488</v>
      </c>
      <c r="B493" s="119" t="s">
        <v>23</v>
      </c>
      <c r="C493" s="119" t="s">
        <v>24</v>
      </c>
      <c r="D493" s="119" t="s">
        <v>25</v>
      </c>
      <c r="E493" s="119" t="s">
        <v>1469</v>
      </c>
      <c r="F493" s="192" t="s">
        <v>1933</v>
      </c>
      <c r="G493" s="91" t="s">
        <v>2096</v>
      </c>
      <c r="H493" s="192" t="s">
        <v>194</v>
      </c>
      <c r="I493" s="271">
        <v>9</v>
      </c>
      <c r="J493" s="201" t="s">
        <v>2420</v>
      </c>
      <c r="K493" s="119" t="s">
        <v>31</v>
      </c>
      <c r="L493" s="183">
        <v>3</v>
      </c>
      <c r="M493" s="27">
        <f t="shared" si="28"/>
        <v>390</v>
      </c>
      <c r="N493" s="23"/>
      <c r="O493" s="184" t="s">
        <v>32</v>
      </c>
    </row>
    <row r="494" s="1" customFormat="1" customHeight="1" spans="1:15">
      <c r="A494" s="119">
        <v>489</v>
      </c>
      <c r="B494" s="119" t="s">
        <v>23</v>
      </c>
      <c r="C494" s="119" t="s">
        <v>24</v>
      </c>
      <c r="D494" s="119" t="s">
        <v>25</v>
      </c>
      <c r="E494" s="119" t="s">
        <v>1469</v>
      </c>
      <c r="F494" s="192" t="s">
        <v>1933</v>
      </c>
      <c r="G494" s="91" t="s">
        <v>2421</v>
      </c>
      <c r="H494" s="192" t="s">
        <v>194</v>
      </c>
      <c r="I494" s="271">
        <v>4</v>
      </c>
      <c r="J494" s="201" t="s">
        <v>2422</v>
      </c>
      <c r="K494" s="119" t="s">
        <v>31</v>
      </c>
      <c r="L494" s="183">
        <v>4</v>
      </c>
      <c r="M494" s="27">
        <f t="shared" si="28"/>
        <v>520</v>
      </c>
      <c r="N494" s="23"/>
      <c r="O494" s="184" t="s">
        <v>32</v>
      </c>
    </row>
    <row r="495" s="1" customFormat="1" customHeight="1" spans="1:15">
      <c r="A495" s="119">
        <v>490</v>
      </c>
      <c r="B495" s="119" t="s">
        <v>23</v>
      </c>
      <c r="C495" s="119" t="s">
        <v>24</v>
      </c>
      <c r="D495" s="119" t="s">
        <v>25</v>
      </c>
      <c r="E495" s="119" t="s">
        <v>1469</v>
      </c>
      <c r="F495" s="192" t="s">
        <v>1933</v>
      </c>
      <c r="G495" s="91" t="s">
        <v>2423</v>
      </c>
      <c r="H495" s="192" t="s">
        <v>51</v>
      </c>
      <c r="I495" s="271">
        <v>4</v>
      </c>
      <c r="J495" s="201" t="s">
        <v>2424</v>
      </c>
      <c r="K495" s="119" t="s">
        <v>31</v>
      </c>
      <c r="L495" s="183">
        <v>4</v>
      </c>
      <c r="M495" s="27">
        <f>L495*312</f>
        <v>1248</v>
      </c>
      <c r="N495" s="23"/>
      <c r="O495" s="184" t="s">
        <v>32</v>
      </c>
    </row>
    <row r="496" s="1" customFormat="1" customHeight="1" spans="1:15">
      <c r="A496" s="119">
        <v>491</v>
      </c>
      <c r="B496" s="119" t="s">
        <v>23</v>
      </c>
      <c r="C496" s="119" t="s">
        <v>24</v>
      </c>
      <c r="D496" s="119" t="s">
        <v>25</v>
      </c>
      <c r="E496" s="119" t="s">
        <v>1469</v>
      </c>
      <c r="F496" s="192" t="s">
        <v>1933</v>
      </c>
      <c r="G496" s="91" t="s">
        <v>2425</v>
      </c>
      <c r="H496" s="192" t="s">
        <v>194</v>
      </c>
      <c r="I496" s="271">
        <v>3</v>
      </c>
      <c r="J496" s="201" t="s">
        <v>2426</v>
      </c>
      <c r="K496" s="119" t="s">
        <v>31</v>
      </c>
      <c r="L496" s="183">
        <v>3</v>
      </c>
      <c r="M496" s="27">
        <f t="shared" ref="M496:M521" si="29">L496*130</f>
        <v>390</v>
      </c>
      <c r="N496" s="23"/>
      <c r="O496" s="184" t="s">
        <v>32</v>
      </c>
    </row>
    <row r="497" s="1" customFormat="1" customHeight="1" spans="1:15">
      <c r="A497" s="119">
        <v>492</v>
      </c>
      <c r="B497" s="119" t="s">
        <v>23</v>
      </c>
      <c r="C497" s="119" t="s">
        <v>24</v>
      </c>
      <c r="D497" s="119" t="s">
        <v>25</v>
      </c>
      <c r="E497" s="119" t="s">
        <v>1469</v>
      </c>
      <c r="F497" s="192" t="s">
        <v>1933</v>
      </c>
      <c r="G497" s="91" t="s">
        <v>2427</v>
      </c>
      <c r="H497" s="192" t="s">
        <v>194</v>
      </c>
      <c r="I497" s="271">
        <v>4</v>
      </c>
      <c r="J497" s="201" t="s">
        <v>2428</v>
      </c>
      <c r="K497" s="119" t="s">
        <v>31</v>
      </c>
      <c r="L497" s="183">
        <v>4</v>
      </c>
      <c r="M497" s="27">
        <f t="shared" si="29"/>
        <v>520</v>
      </c>
      <c r="N497" s="23"/>
      <c r="O497" s="184" t="s">
        <v>32</v>
      </c>
    </row>
    <row r="498" s="1" customFormat="1" customHeight="1" spans="1:15">
      <c r="A498" s="119">
        <v>493</v>
      </c>
      <c r="B498" s="119" t="s">
        <v>23</v>
      </c>
      <c r="C498" s="119" t="s">
        <v>24</v>
      </c>
      <c r="D498" s="119" t="s">
        <v>25</v>
      </c>
      <c r="E498" s="119" t="s">
        <v>1469</v>
      </c>
      <c r="F498" s="192" t="s">
        <v>1933</v>
      </c>
      <c r="G498" s="91" t="s">
        <v>2429</v>
      </c>
      <c r="H498" s="192" t="s">
        <v>194</v>
      </c>
      <c r="I498" s="271">
        <v>4</v>
      </c>
      <c r="J498" s="201" t="s">
        <v>2430</v>
      </c>
      <c r="K498" s="119" t="s">
        <v>31</v>
      </c>
      <c r="L498" s="183">
        <v>3</v>
      </c>
      <c r="M498" s="27">
        <f t="shared" si="29"/>
        <v>390</v>
      </c>
      <c r="N498" s="23"/>
      <c r="O498" s="184" t="s">
        <v>32</v>
      </c>
    </row>
    <row r="499" s="1" customFormat="1" customHeight="1" spans="1:15">
      <c r="A499" s="119">
        <v>494</v>
      </c>
      <c r="B499" s="119" t="s">
        <v>23</v>
      </c>
      <c r="C499" s="119" t="s">
        <v>24</v>
      </c>
      <c r="D499" s="119" t="s">
        <v>25</v>
      </c>
      <c r="E499" s="119" t="s">
        <v>1469</v>
      </c>
      <c r="F499" s="192" t="s">
        <v>1933</v>
      </c>
      <c r="G499" s="91" t="s">
        <v>2096</v>
      </c>
      <c r="H499" s="192" t="s">
        <v>194</v>
      </c>
      <c r="I499" s="271">
        <v>9</v>
      </c>
      <c r="J499" s="201" t="s">
        <v>2431</v>
      </c>
      <c r="K499" s="119" t="s">
        <v>31</v>
      </c>
      <c r="L499" s="183">
        <v>6</v>
      </c>
      <c r="M499" s="27">
        <f t="shared" si="29"/>
        <v>780</v>
      </c>
      <c r="N499" s="23"/>
      <c r="O499" s="184" t="s">
        <v>32</v>
      </c>
    </row>
    <row r="500" s="1" customFormat="1" customHeight="1" spans="1:15">
      <c r="A500" s="119">
        <v>495</v>
      </c>
      <c r="B500" s="119" t="s">
        <v>23</v>
      </c>
      <c r="C500" s="119" t="s">
        <v>24</v>
      </c>
      <c r="D500" s="119" t="s">
        <v>25</v>
      </c>
      <c r="E500" s="119" t="s">
        <v>1469</v>
      </c>
      <c r="F500" s="192" t="s">
        <v>1933</v>
      </c>
      <c r="G500" s="91" t="s">
        <v>1921</v>
      </c>
      <c r="H500" s="192" t="s">
        <v>194</v>
      </c>
      <c r="I500" s="271">
        <v>5</v>
      </c>
      <c r="J500" s="201" t="s">
        <v>2432</v>
      </c>
      <c r="K500" s="119" t="s">
        <v>31</v>
      </c>
      <c r="L500" s="183">
        <v>5</v>
      </c>
      <c r="M500" s="27">
        <f t="shared" si="29"/>
        <v>650</v>
      </c>
      <c r="N500" s="23"/>
      <c r="O500" s="184" t="s">
        <v>32</v>
      </c>
    </row>
    <row r="501" s="1" customFormat="1" customHeight="1" spans="1:15">
      <c r="A501" s="119">
        <v>496</v>
      </c>
      <c r="B501" s="119" t="s">
        <v>23</v>
      </c>
      <c r="C501" s="119" t="s">
        <v>24</v>
      </c>
      <c r="D501" s="119" t="s">
        <v>25</v>
      </c>
      <c r="E501" s="119" t="s">
        <v>1469</v>
      </c>
      <c r="F501" s="192" t="s">
        <v>1933</v>
      </c>
      <c r="G501" s="91" t="s">
        <v>603</v>
      </c>
      <c r="H501" s="192" t="s">
        <v>194</v>
      </c>
      <c r="I501" s="271">
        <v>2</v>
      </c>
      <c r="J501" s="201" t="s">
        <v>2433</v>
      </c>
      <c r="K501" s="119" t="s">
        <v>31</v>
      </c>
      <c r="L501" s="183">
        <v>2</v>
      </c>
      <c r="M501" s="27">
        <f t="shared" si="29"/>
        <v>260</v>
      </c>
      <c r="N501" s="23"/>
      <c r="O501" s="184" t="s">
        <v>32</v>
      </c>
    </row>
    <row r="502" s="1" customFormat="1" customHeight="1" spans="1:15">
      <c r="A502" s="119">
        <v>497</v>
      </c>
      <c r="B502" s="119" t="s">
        <v>23</v>
      </c>
      <c r="C502" s="119" t="s">
        <v>24</v>
      </c>
      <c r="D502" s="119" t="s">
        <v>25</v>
      </c>
      <c r="E502" s="119" t="s">
        <v>1469</v>
      </c>
      <c r="F502" s="192" t="s">
        <v>1933</v>
      </c>
      <c r="G502" s="91" t="s">
        <v>2434</v>
      </c>
      <c r="H502" s="192" t="s">
        <v>194</v>
      </c>
      <c r="I502" s="271">
        <v>6</v>
      </c>
      <c r="J502" s="201" t="s">
        <v>2435</v>
      </c>
      <c r="K502" s="119" t="s">
        <v>31</v>
      </c>
      <c r="L502" s="183">
        <v>2</v>
      </c>
      <c r="M502" s="27">
        <f t="shared" si="29"/>
        <v>260</v>
      </c>
      <c r="N502" s="23"/>
      <c r="O502" s="184" t="s">
        <v>32</v>
      </c>
    </row>
    <row r="503" s="1" customFormat="1" customHeight="1" spans="1:15">
      <c r="A503" s="119">
        <v>498</v>
      </c>
      <c r="B503" s="119" t="s">
        <v>23</v>
      </c>
      <c r="C503" s="119" t="s">
        <v>24</v>
      </c>
      <c r="D503" s="119" t="s">
        <v>25</v>
      </c>
      <c r="E503" s="119" t="s">
        <v>1469</v>
      </c>
      <c r="F503" s="192" t="s">
        <v>1933</v>
      </c>
      <c r="G503" s="91" t="s">
        <v>2436</v>
      </c>
      <c r="H503" s="192" t="s">
        <v>194</v>
      </c>
      <c r="I503" s="271">
        <v>4</v>
      </c>
      <c r="J503" s="201" t="s">
        <v>2437</v>
      </c>
      <c r="K503" s="119" t="s">
        <v>31</v>
      </c>
      <c r="L503" s="183">
        <v>4</v>
      </c>
      <c r="M503" s="27">
        <f t="shared" si="29"/>
        <v>520</v>
      </c>
      <c r="N503" s="23"/>
      <c r="O503" s="184" t="s">
        <v>32</v>
      </c>
    </row>
    <row r="504" s="1" customFormat="1" customHeight="1" spans="1:15">
      <c r="A504" s="119">
        <v>499</v>
      </c>
      <c r="B504" s="119" t="s">
        <v>23</v>
      </c>
      <c r="C504" s="119" t="s">
        <v>24</v>
      </c>
      <c r="D504" s="119" t="s">
        <v>25</v>
      </c>
      <c r="E504" s="119" t="s">
        <v>1469</v>
      </c>
      <c r="F504" s="192" t="s">
        <v>1933</v>
      </c>
      <c r="G504" s="91" t="s">
        <v>2438</v>
      </c>
      <c r="H504" s="192" t="s">
        <v>194</v>
      </c>
      <c r="I504" s="271">
        <v>4</v>
      </c>
      <c r="J504" s="201" t="s">
        <v>2439</v>
      </c>
      <c r="K504" s="119" t="s">
        <v>31</v>
      </c>
      <c r="L504" s="183">
        <v>4</v>
      </c>
      <c r="M504" s="27">
        <f t="shared" si="29"/>
        <v>520</v>
      </c>
      <c r="N504" s="23"/>
      <c r="O504" s="184" t="s">
        <v>32</v>
      </c>
    </row>
    <row r="505" s="1" customFormat="1" customHeight="1" spans="1:15">
      <c r="A505" s="119">
        <v>500</v>
      </c>
      <c r="B505" s="119" t="s">
        <v>23</v>
      </c>
      <c r="C505" s="119" t="s">
        <v>24</v>
      </c>
      <c r="D505" s="119" t="s">
        <v>25</v>
      </c>
      <c r="E505" s="119" t="s">
        <v>1469</v>
      </c>
      <c r="F505" s="192" t="s">
        <v>1933</v>
      </c>
      <c r="G505" s="91" t="s">
        <v>2440</v>
      </c>
      <c r="H505" s="192" t="s">
        <v>194</v>
      </c>
      <c r="I505" s="271">
        <v>2</v>
      </c>
      <c r="J505" s="201" t="s">
        <v>2441</v>
      </c>
      <c r="K505" s="119" t="s">
        <v>31</v>
      </c>
      <c r="L505" s="183">
        <v>2</v>
      </c>
      <c r="M505" s="27">
        <f t="shared" si="29"/>
        <v>260</v>
      </c>
      <c r="N505" s="23"/>
      <c r="O505" s="184" t="s">
        <v>32</v>
      </c>
    </row>
    <row r="506" s="1" customFormat="1" customHeight="1" spans="1:15">
      <c r="A506" s="119">
        <v>501</v>
      </c>
      <c r="B506" s="119" t="s">
        <v>23</v>
      </c>
      <c r="C506" s="119" t="s">
        <v>24</v>
      </c>
      <c r="D506" s="119" t="s">
        <v>25</v>
      </c>
      <c r="E506" s="119" t="s">
        <v>1469</v>
      </c>
      <c r="F506" s="192" t="s">
        <v>1933</v>
      </c>
      <c r="G506" s="91" t="s">
        <v>2442</v>
      </c>
      <c r="H506" s="192" t="s">
        <v>194</v>
      </c>
      <c r="I506" s="271">
        <v>5</v>
      </c>
      <c r="J506" s="201" t="s">
        <v>2443</v>
      </c>
      <c r="K506" s="119" t="s">
        <v>31</v>
      </c>
      <c r="L506" s="183">
        <v>5</v>
      </c>
      <c r="M506" s="27">
        <f t="shared" si="29"/>
        <v>650</v>
      </c>
      <c r="N506" s="23"/>
      <c r="O506" s="184" t="s">
        <v>32</v>
      </c>
    </row>
    <row r="507" s="1" customFormat="1" customHeight="1" spans="1:15">
      <c r="A507" s="119">
        <v>502</v>
      </c>
      <c r="B507" s="119" t="s">
        <v>23</v>
      </c>
      <c r="C507" s="119" t="s">
        <v>24</v>
      </c>
      <c r="D507" s="119" t="s">
        <v>25</v>
      </c>
      <c r="E507" s="119" t="s">
        <v>1469</v>
      </c>
      <c r="F507" s="192" t="s">
        <v>1933</v>
      </c>
      <c r="G507" s="91" t="s">
        <v>1830</v>
      </c>
      <c r="H507" s="192" t="s">
        <v>194</v>
      </c>
      <c r="I507" s="271">
        <v>3</v>
      </c>
      <c r="J507" s="201" t="s">
        <v>2444</v>
      </c>
      <c r="K507" s="119" t="s">
        <v>31</v>
      </c>
      <c r="L507" s="183">
        <v>3</v>
      </c>
      <c r="M507" s="27">
        <f t="shared" si="29"/>
        <v>390</v>
      </c>
      <c r="N507" s="23"/>
      <c r="O507" s="184" t="s">
        <v>32</v>
      </c>
    </row>
    <row r="508" s="1" customFormat="1" customHeight="1" spans="1:15">
      <c r="A508" s="119">
        <v>503</v>
      </c>
      <c r="B508" s="119" t="s">
        <v>23</v>
      </c>
      <c r="C508" s="119" t="s">
        <v>24</v>
      </c>
      <c r="D508" s="119" t="s">
        <v>25</v>
      </c>
      <c r="E508" s="119" t="s">
        <v>1469</v>
      </c>
      <c r="F508" s="192" t="s">
        <v>1933</v>
      </c>
      <c r="G508" s="91" t="s">
        <v>2164</v>
      </c>
      <c r="H508" s="192" t="s">
        <v>194</v>
      </c>
      <c r="I508" s="271">
        <v>3</v>
      </c>
      <c r="J508" s="201" t="s">
        <v>2445</v>
      </c>
      <c r="K508" s="119" t="s">
        <v>31</v>
      </c>
      <c r="L508" s="183">
        <v>3</v>
      </c>
      <c r="M508" s="27">
        <f t="shared" si="29"/>
        <v>390</v>
      </c>
      <c r="N508" s="23"/>
      <c r="O508" s="184" t="s">
        <v>32</v>
      </c>
    </row>
    <row r="509" s="1" customFormat="1" customHeight="1" spans="1:15">
      <c r="A509" s="119">
        <v>504</v>
      </c>
      <c r="B509" s="119" t="s">
        <v>23</v>
      </c>
      <c r="C509" s="119" t="s">
        <v>24</v>
      </c>
      <c r="D509" s="119" t="s">
        <v>25</v>
      </c>
      <c r="E509" s="119" t="s">
        <v>1469</v>
      </c>
      <c r="F509" s="192" t="s">
        <v>1933</v>
      </c>
      <c r="G509" s="91" t="s">
        <v>2446</v>
      </c>
      <c r="H509" s="192" t="s">
        <v>194</v>
      </c>
      <c r="I509" s="271">
        <v>6</v>
      </c>
      <c r="J509" s="201" t="s">
        <v>2447</v>
      </c>
      <c r="K509" s="119" t="s">
        <v>31</v>
      </c>
      <c r="L509" s="183">
        <v>6</v>
      </c>
      <c r="M509" s="27">
        <f t="shared" si="29"/>
        <v>780</v>
      </c>
      <c r="N509" s="23"/>
      <c r="O509" s="184" t="s">
        <v>32</v>
      </c>
    </row>
    <row r="510" s="1" customFormat="1" customHeight="1" spans="1:15">
      <c r="A510" s="119">
        <v>505</v>
      </c>
      <c r="B510" s="119" t="s">
        <v>23</v>
      </c>
      <c r="C510" s="119" t="s">
        <v>24</v>
      </c>
      <c r="D510" s="119" t="s">
        <v>25</v>
      </c>
      <c r="E510" s="119" t="s">
        <v>1469</v>
      </c>
      <c r="F510" s="192" t="s">
        <v>1933</v>
      </c>
      <c r="G510" s="91" t="s">
        <v>1530</v>
      </c>
      <c r="H510" s="192" t="s">
        <v>194</v>
      </c>
      <c r="I510" s="271">
        <v>8</v>
      </c>
      <c r="J510" s="201" t="s">
        <v>2448</v>
      </c>
      <c r="K510" s="119" t="s">
        <v>31</v>
      </c>
      <c r="L510" s="183">
        <v>8</v>
      </c>
      <c r="M510" s="27">
        <f t="shared" si="29"/>
        <v>1040</v>
      </c>
      <c r="N510" s="23"/>
      <c r="O510" s="184" t="s">
        <v>32</v>
      </c>
    </row>
    <row r="511" s="1" customFormat="1" customHeight="1" spans="1:15">
      <c r="A511" s="119">
        <v>506</v>
      </c>
      <c r="B511" s="119" t="s">
        <v>23</v>
      </c>
      <c r="C511" s="119" t="s">
        <v>24</v>
      </c>
      <c r="D511" s="119" t="s">
        <v>25</v>
      </c>
      <c r="E511" s="119" t="s">
        <v>1469</v>
      </c>
      <c r="F511" s="192" t="s">
        <v>1933</v>
      </c>
      <c r="G511" s="91" t="s">
        <v>2449</v>
      </c>
      <c r="H511" s="192" t="s">
        <v>194</v>
      </c>
      <c r="I511" s="271">
        <v>4</v>
      </c>
      <c r="J511" s="201" t="s">
        <v>2450</v>
      </c>
      <c r="K511" s="119" t="s">
        <v>31</v>
      </c>
      <c r="L511" s="183">
        <v>4</v>
      </c>
      <c r="M511" s="27">
        <f t="shared" si="29"/>
        <v>520</v>
      </c>
      <c r="N511" s="23"/>
      <c r="O511" s="184" t="s">
        <v>32</v>
      </c>
    </row>
    <row r="512" s="1" customFormat="1" customHeight="1" spans="1:15">
      <c r="A512" s="119">
        <v>507</v>
      </c>
      <c r="B512" s="119" t="s">
        <v>23</v>
      </c>
      <c r="C512" s="119" t="s">
        <v>24</v>
      </c>
      <c r="D512" s="119" t="s">
        <v>25</v>
      </c>
      <c r="E512" s="119" t="s">
        <v>1469</v>
      </c>
      <c r="F512" s="192" t="s">
        <v>1933</v>
      </c>
      <c r="G512" s="91" t="s">
        <v>2030</v>
      </c>
      <c r="H512" s="192" t="s">
        <v>194</v>
      </c>
      <c r="I512" s="271">
        <v>2</v>
      </c>
      <c r="J512" s="201" t="s">
        <v>2451</v>
      </c>
      <c r="K512" s="119" t="s">
        <v>31</v>
      </c>
      <c r="L512" s="183">
        <v>2</v>
      </c>
      <c r="M512" s="27">
        <f t="shared" si="29"/>
        <v>260</v>
      </c>
      <c r="N512" s="23"/>
      <c r="O512" s="184" t="s">
        <v>32</v>
      </c>
    </row>
    <row r="513" s="1" customFormat="1" customHeight="1" spans="1:15">
      <c r="A513" s="119">
        <v>508</v>
      </c>
      <c r="B513" s="119" t="s">
        <v>23</v>
      </c>
      <c r="C513" s="119" t="s">
        <v>24</v>
      </c>
      <c r="D513" s="119" t="s">
        <v>25</v>
      </c>
      <c r="E513" s="119" t="s">
        <v>1469</v>
      </c>
      <c r="F513" s="192" t="s">
        <v>1933</v>
      </c>
      <c r="G513" s="91" t="s">
        <v>2452</v>
      </c>
      <c r="H513" s="192" t="s">
        <v>194</v>
      </c>
      <c r="I513" s="271">
        <v>5</v>
      </c>
      <c r="J513" s="201" t="s">
        <v>2453</v>
      </c>
      <c r="K513" s="119" t="s">
        <v>31</v>
      </c>
      <c r="L513" s="183">
        <v>3</v>
      </c>
      <c r="M513" s="27">
        <f t="shared" si="29"/>
        <v>390</v>
      </c>
      <c r="N513" s="23"/>
      <c r="O513" s="184" t="s">
        <v>32</v>
      </c>
    </row>
    <row r="514" s="1" customFormat="1" customHeight="1" spans="1:15">
      <c r="A514" s="119">
        <v>509</v>
      </c>
      <c r="B514" s="119" t="s">
        <v>23</v>
      </c>
      <c r="C514" s="119" t="s">
        <v>24</v>
      </c>
      <c r="D514" s="119" t="s">
        <v>25</v>
      </c>
      <c r="E514" s="119" t="s">
        <v>1469</v>
      </c>
      <c r="F514" s="192" t="s">
        <v>1933</v>
      </c>
      <c r="G514" s="91" t="s">
        <v>2454</v>
      </c>
      <c r="H514" s="192" t="s">
        <v>194</v>
      </c>
      <c r="I514" s="271">
        <v>4</v>
      </c>
      <c r="J514" s="201" t="s">
        <v>2455</v>
      </c>
      <c r="K514" s="119" t="s">
        <v>31</v>
      </c>
      <c r="L514" s="183">
        <v>4</v>
      </c>
      <c r="M514" s="27">
        <f t="shared" si="29"/>
        <v>520</v>
      </c>
      <c r="N514" s="23"/>
      <c r="O514" s="184" t="s">
        <v>32</v>
      </c>
    </row>
    <row r="515" s="1" customFormat="1" customHeight="1" spans="1:15">
      <c r="A515" s="119">
        <v>510</v>
      </c>
      <c r="B515" s="119" t="s">
        <v>23</v>
      </c>
      <c r="C515" s="119" t="s">
        <v>24</v>
      </c>
      <c r="D515" s="119" t="s">
        <v>25</v>
      </c>
      <c r="E515" s="119" t="s">
        <v>1469</v>
      </c>
      <c r="F515" s="192" t="s">
        <v>1933</v>
      </c>
      <c r="G515" s="91" t="s">
        <v>2456</v>
      </c>
      <c r="H515" s="192" t="s">
        <v>194</v>
      </c>
      <c r="I515" s="271">
        <v>6</v>
      </c>
      <c r="J515" s="201" t="s">
        <v>2457</v>
      </c>
      <c r="K515" s="119" t="s">
        <v>31</v>
      </c>
      <c r="L515" s="183">
        <v>4</v>
      </c>
      <c r="M515" s="27">
        <f t="shared" si="29"/>
        <v>520</v>
      </c>
      <c r="N515" s="23"/>
      <c r="O515" s="184" t="s">
        <v>32</v>
      </c>
    </row>
    <row r="516" s="1" customFormat="1" customHeight="1" spans="1:15">
      <c r="A516" s="119">
        <v>511</v>
      </c>
      <c r="B516" s="119" t="s">
        <v>23</v>
      </c>
      <c r="C516" s="119" t="s">
        <v>24</v>
      </c>
      <c r="D516" s="119" t="s">
        <v>25</v>
      </c>
      <c r="E516" s="119" t="s">
        <v>1469</v>
      </c>
      <c r="F516" s="192" t="s">
        <v>1933</v>
      </c>
      <c r="G516" s="91" t="s">
        <v>2458</v>
      </c>
      <c r="H516" s="192" t="s">
        <v>194</v>
      </c>
      <c r="I516" s="271">
        <v>6</v>
      </c>
      <c r="J516" s="201" t="s">
        <v>2459</v>
      </c>
      <c r="K516" s="119" t="s">
        <v>31</v>
      </c>
      <c r="L516" s="183">
        <v>2</v>
      </c>
      <c r="M516" s="27">
        <f t="shared" si="29"/>
        <v>260</v>
      </c>
      <c r="N516" s="23"/>
      <c r="O516" s="184" t="s">
        <v>32</v>
      </c>
    </row>
    <row r="517" s="1" customFormat="1" customHeight="1" spans="1:15">
      <c r="A517" s="119">
        <v>512</v>
      </c>
      <c r="B517" s="119" t="s">
        <v>23</v>
      </c>
      <c r="C517" s="119" t="s">
        <v>24</v>
      </c>
      <c r="D517" s="119" t="s">
        <v>25</v>
      </c>
      <c r="E517" s="119" t="s">
        <v>1469</v>
      </c>
      <c r="F517" s="192" t="s">
        <v>1933</v>
      </c>
      <c r="G517" s="91" t="s">
        <v>2460</v>
      </c>
      <c r="H517" s="192" t="s">
        <v>194</v>
      </c>
      <c r="I517" s="271">
        <v>6</v>
      </c>
      <c r="J517" s="201" t="s">
        <v>2183</v>
      </c>
      <c r="K517" s="119" t="s">
        <v>31</v>
      </c>
      <c r="L517" s="183">
        <v>5</v>
      </c>
      <c r="M517" s="27">
        <f t="shared" si="29"/>
        <v>650</v>
      </c>
      <c r="N517" s="23"/>
      <c r="O517" s="184" t="s">
        <v>32</v>
      </c>
    </row>
    <row r="518" s="1" customFormat="1" customHeight="1" spans="1:15">
      <c r="A518" s="119">
        <v>513</v>
      </c>
      <c r="B518" s="119" t="s">
        <v>23</v>
      </c>
      <c r="C518" s="119" t="s">
        <v>24</v>
      </c>
      <c r="D518" s="119" t="s">
        <v>25</v>
      </c>
      <c r="E518" s="119" t="s">
        <v>1469</v>
      </c>
      <c r="F518" s="192" t="s">
        <v>1933</v>
      </c>
      <c r="G518" s="91" t="s">
        <v>2461</v>
      </c>
      <c r="H518" s="192" t="s">
        <v>194</v>
      </c>
      <c r="I518" s="271">
        <v>3</v>
      </c>
      <c r="J518" s="201" t="s">
        <v>2462</v>
      </c>
      <c r="K518" s="119" t="s">
        <v>31</v>
      </c>
      <c r="L518" s="183">
        <v>3</v>
      </c>
      <c r="M518" s="27">
        <f t="shared" si="29"/>
        <v>390</v>
      </c>
      <c r="N518" s="23"/>
      <c r="O518" s="184" t="s">
        <v>32</v>
      </c>
    </row>
    <row r="519" s="1" customFormat="1" customHeight="1" spans="1:15">
      <c r="A519" s="119">
        <v>514</v>
      </c>
      <c r="B519" s="119" t="s">
        <v>23</v>
      </c>
      <c r="C519" s="119" t="s">
        <v>24</v>
      </c>
      <c r="D519" s="119" t="s">
        <v>25</v>
      </c>
      <c r="E519" s="119" t="s">
        <v>1469</v>
      </c>
      <c r="F519" s="192" t="s">
        <v>1933</v>
      </c>
      <c r="G519" s="91" t="s">
        <v>2463</v>
      </c>
      <c r="H519" s="192" t="s">
        <v>194</v>
      </c>
      <c r="I519" s="271">
        <v>7</v>
      </c>
      <c r="J519" s="201" t="s">
        <v>2464</v>
      </c>
      <c r="K519" s="119" t="s">
        <v>31</v>
      </c>
      <c r="L519" s="183">
        <v>7</v>
      </c>
      <c r="M519" s="27">
        <f t="shared" si="29"/>
        <v>910</v>
      </c>
      <c r="N519" s="23"/>
      <c r="O519" s="184" t="s">
        <v>32</v>
      </c>
    </row>
    <row r="520" s="1" customFormat="1" customHeight="1" spans="1:15">
      <c r="A520" s="119">
        <v>515</v>
      </c>
      <c r="B520" s="119" t="s">
        <v>23</v>
      </c>
      <c r="C520" s="119" t="s">
        <v>24</v>
      </c>
      <c r="D520" s="119" t="s">
        <v>25</v>
      </c>
      <c r="E520" s="119" t="s">
        <v>1469</v>
      </c>
      <c r="F520" s="192" t="s">
        <v>1933</v>
      </c>
      <c r="G520" s="91" t="s">
        <v>2465</v>
      </c>
      <c r="H520" s="192" t="s">
        <v>194</v>
      </c>
      <c r="I520" s="271">
        <v>3</v>
      </c>
      <c r="J520" s="201" t="s">
        <v>2466</v>
      </c>
      <c r="K520" s="119" t="s">
        <v>31</v>
      </c>
      <c r="L520" s="183">
        <v>3</v>
      </c>
      <c r="M520" s="27">
        <f t="shared" si="29"/>
        <v>390</v>
      </c>
      <c r="N520" s="23"/>
      <c r="O520" s="184" t="s">
        <v>32</v>
      </c>
    </row>
    <row r="521" s="1" customFormat="1" customHeight="1" spans="1:15">
      <c r="A521" s="119">
        <v>516</v>
      </c>
      <c r="B521" s="119" t="s">
        <v>23</v>
      </c>
      <c r="C521" s="119" t="s">
        <v>24</v>
      </c>
      <c r="D521" s="119" t="s">
        <v>25</v>
      </c>
      <c r="E521" s="119" t="s">
        <v>1469</v>
      </c>
      <c r="F521" s="192" t="s">
        <v>1933</v>
      </c>
      <c r="G521" s="91" t="s">
        <v>2467</v>
      </c>
      <c r="H521" s="192" t="s">
        <v>194</v>
      </c>
      <c r="I521" s="271">
        <v>3</v>
      </c>
      <c r="J521" s="201" t="s">
        <v>2468</v>
      </c>
      <c r="K521" s="119" t="s">
        <v>31</v>
      </c>
      <c r="L521" s="183">
        <v>3</v>
      </c>
      <c r="M521" s="27">
        <f t="shared" si="29"/>
        <v>390</v>
      </c>
      <c r="N521" s="23"/>
      <c r="O521" s="184" t="s">
        <v>32</v>
      </c>
    </row>
    <row r="522" s="1" customFormat="1" customHeight="1" spans="1:15">
      <c r="A522" s="119">
        <v>517</v>
      </c>
      <c r="B522" s="119" t="s">
        <v>23</v>
      </c>
      <c r="C522" s="119" t="s">
        <v>24</v>
      </c>
      <c r="D522" s="119" t="s">
        <v>25</v>
      </c>
      <c r="E522" s="128" t="s">
        <v>1577</v>
      </c>
      <c r="F522" s="192" t="s">
        <v>1933</v>
      </c>
      <c r="G522" s="91" t="s">
        <v>2469</v>
      </c>
      <c r="H522" s="192" t="s">
        <v>51</v>
      </c>
      <c r="I522" s="271">
        <v>4</v>
      </c>
      <c r="J522" s="201" t="s">
        <v>2470</v>
      </c>
      <c r="K522" s="119" t="s">
        <v>31</v>
      </c>
      <c r="L522" s="183">
        <v>4</v>
      </c>
      <c r="M522" s="27">
        <f>L522*312</f>
        <v>1248</v>
      </c>
      <c r="N522" s="23"/>
      <c r="O522" s="184" t="s">
        <v>32</v>
      </c>
    </row>
    <row r="523" s="1" customFormat="1" customHeight="1" spans="1:15">
      <c r="A523" s="119">
        <v>518</v>
      </c>
      <c r="B523" s="119" t="s">
        <v>23</v>
      </c>
      <c r="C523" s="119" t="s">
        <v>24</v>
      </c>
      <c r="D523" s="119" t="s">
        <v>25</v>
      </c>
      <c r="E523" s="119" t="s">
        <v>1469</v>
      </c>
      <c r="F523" s="192" t="s">
        <v>1933</v>
      </c>
      <c r="G523" s="91" t="s">
        <v>794</v>
      </c>
      <c r="H523" s="192" t="s">
        <v>51</v>
      </c>
      <c r="I523" s="271">
        <v>5</v>
      </c>
      <c r="J523" s="201" t="s">
        <v>2471</v>
      </c>
      <c r="K523" s="119" t="s">
        <v>31</v>
      </c>
      <c r="L523" s="183">
        <v>5</v>
      </c>
      <c r="M523" s="27">
        <f>L523*312</f>
        <v>1560</v>
      </c>
      <c r="N523" s="23"/>
      <c r="O523" s="184" t="s">
        <v>32</v>
      </c>
    </row>
    <row r="524" s="1" customFormat="1" customHeight="1" spans="1:15">
      <c r="A524" s="119">
        <v>519</v>
      </c>
      <c r="B524" s="119" t="s">
        <v>23</v>
      </c>
      <c r="C524" s="119" t="s">
        <v>24</v>
      </c>
      <c r="D524" s="119" t="s">
        <v>25</v>
      </c>
      <c r="E524" s="119" t="s">
        <v>1469</v>
      </c>
      <c r="F524" s="192" t="s">
        <v>1933</v>
      </c>
      <c r="G524" s="91" t="s">
        <v>1512</v>
      </c>
      <c r="H524" s="192" t="s">
        <v>194</v>
      </c>
      <c r="I524" s="271">
        <v>3</v>
      </c>
      <c r="J524" s="201" t="s">
        <v>2472</v>
      </c>
      <c r="K524" s="119" t="s">
        <v>31</v>
      </c>
      <c r="L524" s="183">
        <v>3</v>
      </c>
      <c r="M524" s="27">
        <f t="shared" ref="M524:M535" si="30">L524*130</f>
        <v>390</v>
      </c>
      <c r="N524" s="23"/>
      <c r="O524" s="184" t="s">
        <v>32</v>
      </c>
    </row>
    <row r="525" s="1" customFormat="1" customHeight="1" spans="1:15">
      <c r="A525" s="119">
        <v>520</v>
      </c>
      <c r="B525" s="119" t="s">
        <v>23</v>
      </c>
      <c r="C525" s="119" t="s">
        <v>24</v>
      </c>
      <c r="D525" s="119" t="s">
        <v>25</v>
      </c>
      <c r="E525" s="119" t="s">
        <v>1469</v>
      </c>
      <c r="F525" s="192" t="s">
        <v>1933</v>
      </c>
      <c r="G525" s="91" t="s">
        <v>2473</v>
      </c>
      <c r="H525" s="192" t="s">
        <v>194</v>
      </c>
      <c r="I525" s="271">
        <v>4</v>
      </c>
      <c r="J525" s="201" t="s">
        <v>2474</v>
      </c>
      <c r="K525" s="119" t="s">
        <v>31</v>
      </c>
      <c r="L525" s="183">
        <v>4</v>
      </c>
      <c r="M525" s="27">
        <f t="shared" si="30"/>
        <v>520</v>
      </c>
      <c r="N525" s="23"/>
      <c r="O525" s="184" t="s">
        <v>32</v>
      </c>
    </row>
    <row r="526" s="1" customFormat="1" customHeight="1" spans="1:15">
      <c r="A526" s="119">
        <v>521</v>
      </c>
      <c r="B526" s="119" t="s">
        <v>23</v>
      </c>
      <c r="C526" s="119" t="s">
        <v>24</v>
      </c>
      <c r="D526" s="119" t="s">
        <v>25</v>
      </c>
      <c r="E526" s="119" t="s">
        <v>1469</v>
      </c>
      <c r="F526" s="192" t="s">
        <v>1933</v>
      </c>
      <c r="G526" s="91" t="s">
        <v>2475</v>
      </c>
      <c r="H526" s="192" t="s">
        <v>194</v>
      </c>
      <c r="I526" s="271">
        <v>4</v>
      </c>
      <c r="J526" s="201" t="s">
        <v>2476</v>
      </c>
      <c r="K526" s="119" t="s">
        <v>31</v>
      </c>
      <c r="L526" s="183">
        <v>4</v>
      </c>
      <c r="M526" s="27">
        <f t="shared" si="30"/>
        <v>520</v>
      </c>
      <c r="N526" s="23"/>
      <c r="O526" s="184" t="s">
        <v>32</v>
      </c>
    </row>
    <row r="527" s="1" customFormat="1" customHeight="1" spans="1:15">
      <c r="A527" s="119">
        <v>522</v>
      </c>
      <c r="B527" s="119" t="s">
        <v>23</v>
      </c>
      <c r="C527" s="119" t="s">
        <v>24</v>
      </c>
      <c r="D527" s="119" t="s">
        <v>25</v>
      </c>
      <c r="E527" s="119" t="s">
        <v>1469</v>
      </c>
      <c r="F527" s="192" t="s">
        <v>1933</v>
      </c>
      <c r="G527" s="91" t="s">
        <v>2477</v>
      </c>
      <c r="H527" s="192" t="s">
        <v>194</v>
      </c>
      <c r="I527" s="271">
        <v>4</v>
      </c>
      <c r="J527" s="201" t="s">
        <v>2478</v>
      </c>
      <c r="K527" s="119" t="s">
        <v>31</v>
      </c>
      <c r="L527" s="183">
        <v>4</v>
      </c>
      <c r="M527" s="27">
        <f t="shared" si="30"/>
        <v>520</v>
      </c>
      <c r="N527" s="23"/>
      <c r="O527" s="184" t="s">
        <v>32</v>
      </c>
    </row>
    <row r="528" s="1" customFormat="1" customHeight="1" spans="1:15">
      <c r="A528" s="119">
        <v>523</v>
      </c>
      <c r="B528" s="119" t="s">
        <v>23</v>
      </c>
      <c r="C528" s="119" t="s">
        <v>24</v>
      </c>
      <c r="D528" s="119" t="s">
        <v>25</v>
      </c>
      <c r="E528" s="119" t="s">
        <v>1469</v>
      </c>
      <c r="F528" s="192" t="s">
        <v>1933</v>
      </c>
      <c r="G528" s="91" t="s">
        <v>2479</v>
      </c>
      <c r="H528" s="192" t="s">
        <v>194</v>
      </c>
      <c r="I528" s="271">
        <v>5</v>
      </c>
      <c r="J528" s="201" t="s">
        <v>2480</v>
      </c>
      <c r="K528" s="119" t="s">
        <v>31</v>
      </c>
      <c r="L528" s="183">
        <v>5</v>
      </c>
      <c r="M528" s="27">
        <f t="shared" si="30"/>
        <v>650</v>
      </c>
      <c r="N528" s="23"/>
      <c r="O528" s="184" t="s">
        <v>32</v>
      </c>
    </row>
    <row r="529" s="1" customFormat="1" customHeight="1" spans="1:15">
      <c r="A529" s="119">
        <v>524</v>
      </c>
      <c r="B529" s="119" t="s">
        <v>23</v>
      </c>
      <c r="C529" s="119" t="s">
        <v>24</v>
      </c>
      <c r="D529" s="119" t="s">
        <v>25</v>
      </c>
      <c r="E529" s="119" t="s">
        <v>1469</v>
      </c>
      <c r="F529" s="192" t="s">
        <v>1933</v>
      </c>
      <c r="G529" s="91" t="s">
        <v>2481</v>
      </c>
      <c r="H529" s="192" t="s">
        <v>194</v>
      </c>
      <c r="I529" s="271">
        <v>6</v>
      </c>
      <c r="J529" s="201" t="s">
        <v>2482</v>
      </c>
      <c r="K529" s="119" t="s">
        <v>31</v>
      </c>
      <c r="L529" s="183">
        <v>6</v>
      </c>
      <c r="M529" s="27">
        <f t="shared" si="30"/>
        <v>780</v>
      </c>
      <c r="N529" s="23"/>
      <c r="O529" s="184" t="s">
        <v>32</v>
      </c>
    </row>
    <row r="530" s="1" customFormat="1" customHeight="1" spans="1:15">
      <c r="A530" s="119">
        <v>525</v>
      </c>
      <c r="B530" s="119" t="s">
        <v>23</v>
      </c>
      <c r="C530" s="119" t="s">
        <v>24</v>
      </c>
      <c r="D530" s="119" t="s">
        <v>25</v>
      </c>
      <c r="E530" s="119" t="s">
        <v>1469</v>
      </c>
      <c r="F530" s="192" t="s">
        <v>1933</v>
      </c>
      <c r="G530" s="91" t="s">
        <v>2483</v>
      </c>
      <c r="H530" s="192" t="s">
        <v>194</v>
      </c>
      <c r="I530" s="271">
        <v>4</v>
      </c>
      <c r="J530" s="201" t="s">
        <v>2484</v>
      </c>
      <c r="K530" s="119" t="s">
        <v>31</v>
      </c>
      <c r="L530" s="183">
        <v>4</v>
      </c>
      <c r="M530" s="27">
        <f t="shared" si="30"/>
        <v>520</v>
      </c>
      <c r="N530" s="23"/>
      <c r="O530" s="184" t="s">
        <v>32</v>
      </c>
    </row>
    <row r="531" s="1" customFormat="1" customHeight="1" spans="1:15">
      <c r="A531" s="119">
        <v>526</v>
      </c>
      <c r="B531" s="119" t="s">
        <v>23</v>
      </c>
      <c r="C531" s="119" t="s">
        <v>24</v>
      </c>
      <c r="D531" s="119" t="s">
        <v>25</v>
      </c>
      <c r="E531" s="119" t="s">
        <v>1469</v>
      </c>
      <c r="F531" s="192" t="s">
        <v>1933</v>
      </c>
      <c r="G531" s="91" t="s">
        <v>2485</v>
      </c>
      <c r="H531" s="192" t="s">
        <v>194</v>
      </c>
      <c r="I531" s="271">
        <v>4</v>
      </c>
      <c r="J531" s="201" t="s">
        <v>2486</v>
      </c>
      <c r="K531" s="119" t="s">
        <v>31</v>
      </c>
      <c r="L531" s="183">
        <v>4</v>
      </c>
      <c r="M531" s="27">
        <f t="shared" si="30"/>
        <v>520</v>
      </c>
      <c r="N531" s="23"/>
      <c r="O531" s="184" t="s">
        <v>32</v>
      </c>
    </row>
    <row r="532" s="1" customFormat="1" customHeight="1" spans="1:15">
      <c r="A532" s="119">
        <v>527</v>
      </c>
      <c r="B532" s="119" t="s">
        <v>23</v>
      </c>
      <c r="C532" s="119" t="s">
        <v>24</v>
      </c>
      <c r="D532" s="119" t="s">
        <v>25</v>
      </c>
      <c r="E532" s="119" t="s">
        <v>1469</v>
      </c>
      <c r="F532" s="192" t="s">
        <v>1933</v>
      </c>
      <c r="G532" s="91" t="s">
        <v>2487</v>
      </c>
      <c r="H532" s="192" t="s">
        <v>194</v>
      </c>
      <c r="I532" s="271">
        <v>6</v>
      </c>
      <c r="J532" s="201" t="s">
        <v>2488</v>
      </c>
      <c r="K532" s="119" t="s">
        <v>31</v>
      </c>
      <c r="L532" s="183">
        <v>6</v>
      </c>
      <c r="M532" s="27">
        <f t="shared" si="30"/>
        <v>780</v>
      </c>
      <c r="N532" s="23"/>
      <c r="O532" s="184" t="s">
        <v>32</v>
      </c>
    </row>
    <row r="533" s="1" customFormat="1" customHeight="1" spans="1:15">
      <c r="A533" s="119">
        <v>528</v>
      </c>
      <c r="B533" s="119" t="s">
        <v>23</v>
      </c>
      <c r="C533" s="119" t="s">
        <v>24</v>
      </c>
      <c r="D533" s="119" t="s">
        <v>25</v>
      </c>
      <c r="E533" s="119" t="s">
        <v>1469</v>
      </c>
      <c r="F533" s="192" t="s">
        <v>1933</v>
      </c>
      <c r="G533" s="91" t="s">
        <v>2489</v>
      </c>
      <c r="H533" s="192" t="s">
        <v>194</v>
      </c>
      <c r="I533" s="271">
        <v>3</v>
      </c>
      <c r="J533" s="201" t="s">
        <v>2490</v>
      </c>
      <c r="K533" s="119" t="s">
        <v>31</v>
      </c>
      <c r="L533" s="183">
        <v>3</v>
      </c>
      <c r="M533" s="27">
        <f t="shared" si="30"/>
        <v>390</v>
      </c>
      <c r="N533" s="23"/>
      <c r="O533" s="184" t="s">
        <v>32</v>
      </c>
    </row>
    <row r="534" s="1" customFormat="1" customHeight="1" spans="1:15">
      <c r="A534" s="119">
        <v>529</v>
      </c>
      <c r="B534" s="119" t="s">
        <v>23</v>
      </c>
      <c r="C534" s="119" t="s">
        <v>24</v>
      </c>
      <c r="D534" s="119" t="s">
        <v>25</v>
      </c>
      <c r="E534" s="119" t="s">
        <v>1469</v>
      </c>
      <c r="F534" s="192" t="s">
        <v>2491</v>
      </c>
      <c r="G534" s="91" t="s">
        <v>2492</v>
      </c>
      <c r="H534" s="192" t="s">
        <v>194</v>
      </c>
      <c r="I534" s="271">
        <v>5</v>
      </c>
      <c r="J534" s="201" t="s">
        <v>2493</v>
      </c>
      <c r="K534" s="119" t="s">
        <v>31</v>
      </c>
      <c r="L534" s="183">
        <v>4</v>
      </c>
      <c r="M534" s="27">
        <f t="shared" si="30"/>
        <v>520</v>
      </c>
      <c r="N534" s="23"/>
      <c r="O534" s="184" t="s">
        <v>32</v>
      </c>
    </row>
    <row r="535" s="1" customFormat="1" customHeight="1" spans="1:15">
      <c r="A535" s="119">
        <v>530</v>
      </c>
      <c r="B535" s="119" t="s">
        <v>23</v>
      </c>
      <c r="C535" s="119" t="s">
        <v>24</v>
      </c>
      <c r="D535" s="119" t="s">
        <v>25</v>
      </c>
      <c r="E535" s="119" t="s">
        <v>1469</v>
      </c>
      <c r="F535" s="192" t="s">
        <v>2491</v>
      </c>
      <c r="G535" s="91" t="s">
        <v>2494</v>
      </c>
      <c r="H535" s="192" t="s">
        <v>194</v>
      </c>
      <c r="I535" s="271">
        <v>9</v>
      </c>
      <c r="J535" s="201" t="s">
        <v>2495</v>
      </c>
      <c r="K535" s="119" t="s">
        <v>31</v>
      </c>
      <c r="L535" s="183">
        <v>1</v>
      </c>
      <c r="M535" s="27">
        <f t="shared" si="30"/>
        <v>130</v>
      </c>
      <c r="N535" s="23"/>
      <c r="O535" s="184" t="s">
        <v>32</v>
      </c>
    </row>
    <row r="536" s="1" customFormat="1" customHeight="1" spans="1:15">
      <c r="A536" s="119">
        <v>531</v>
      </c>
      <c r="B536" s="119" t="s">
        <v>23</v>
      </c>
      <c r="C536" s="119" t="s">
        <v>24</v>
      </c>
      <c r="D536" s="119" t="s">
        <v>25</v>
      </c>
      <c r="E536" s="119" t="s">
        <v>1469</v>
      </c>
      <c r="F536" s="192" t="s">
        <v>2491</v>
      </c>
      <c r="G536" s="91" t="s">
        <v>2496</v>
      </c>
      <c r="H536" s="192" t="s">
        <v>51</v>
      </c>
      <c r="I536" s="271">
        <v>3</v>
      </c>
      <c r="J536" s="201" t="s">
        <v>2497</v>
      </c>
      <c r="K536" s="119" t="s">
        <v>31</v>
      </c>
      <c r="L536" s="183">
        <v>1</v>
      </c>
      <c r="M536" s="27">
        <f>L536*312</f>
        <v>312</v>
      </c>
      <c r="N536" s="23"/>
      <c r="O536" s="184" t="s">
        <v>32</v>
      </c>
    </row>
    <row r="537" s="1" customFormat="1" customHeight="1" spans="1:15">
      <c r="A537" s="119">
        <v>532</v>
      </c>
      <c r="B537" s="119" t="s">
        <v>23</v>
      </c>
      <c r="C537" s="119" t="s">
        <v>24</v>
      </c>
      <c r="D537" s="119" t="s">
        <v>25</v>
      </c>
      <c r="E537" s="119" t="s">
        <v>1469</v>
      </c>
      <c r="F537" s="192" t="s">
        <v>2491</v>
      </c>
      <c r="G537" s="91" t="s">
        <v>2498</v>
      </c>
      <c r="H537" s="192" t="s">
        <v>194</v>
      </c>
      <c r="I537" s="271">
        <v>5</v>
      </c>
      <c r="J537" s="201" t="s">
        <v>2499</v>
      </c>
      <c r="K537" s="119" t="s">
        <v>31</v>
      </c>
      <c r="L537" s="183">
        <v>1</v>
      </c>
      <c r="M537" s="27">
        <f t="shared" ref="M537:M567" si="31">L537*130</f>
        <v>130</v>
      </c>
      <c r="N537" s="23"/>
      <c r="O537" s="184" t="s">
        <v>32</v>
      </c>
    </row>
    <row r="538" s="1" customFormat="1" customHeight="1" spans="1:15">
      <c r="A538" s="119">
        <v>533</v>
      </c>
      <c r="B538" s="119" t="s">
        <v>23</v>
      </c>
      <c r="C538" s="119" t="s">
        <v>24</v>
      </c>
      <c r="D538" s="119" t="s">
        <v>25</v>
      </c>
      <c r="E538" s="119" t="s">
        <v>1469</v>
      </c>
      <c r="F538" s="192" t="s">
        <v>2491</v>
      </c>
      <c r="G538" s="91" t="s">
        <v>2500</v>
      </c>
      <c r="H538" s="192" t="s">
        <v>194</v>
      </c>
      <c r="I538" s="271">
        <v>5</v>
      </c>
      <c r="J538" s="201" t="s">
        <v>2501</v>
      </c>
      <c r="K538" s="119" t="s">
        <v>31</v>
      </c>
      <c r="L538" s="183">
        <v>1</v>
      </c>
      <c r="M538" s="27">
        <f t="shared" si="31"/>
        <v>130</v>
      </c>
      <c r="N538" s="23"/>
      <c r="O538" s="184" t="s">
        <v>32</v>
      </c>
    </row>
    <row r="539" s="1" customFormat="1" customHeight="1" spans="1:15">
      <c r="A539" s="119">
        <v>534</v>
      </c>
      <c r="B539" s="119" t="s">
        <v>23</v>
      </c>
      <c r="C539" s="119" t="s">
        <v>24</v>
      </c>
      <c r="D539" s="119" t="s">
        <v>25</v>
      </c>
      <c r="E539" s="119" t="s">
        <v>1469</v>
      </c>
      <c r="F539" s="192" t="s">
        <v>2491</v>
      </c>
      <c r="G539" s="91" t="s">
        <v>2502</v>
      </c>
      <c r="H539" s="192" t="s">
        <v>194</v>
      </c>
      <c r="I539" s="271">
        <v>4</v>
      </c>
      <c r="J539" s="201" t="s">
        <v>2503</v>
      </c>
      <c r="K539" s="119" t="s">
        <v>31</v>
      </c>
      <c r="L539" s="183">
        <v>1</v>
      </c>
      <c r="M539" s="27">
        <f t="shared" si="31"/>
        <v>130</v>
      </c>
      <c r="N539" s="23"/>
      <c r="O539" s="184" t="s">
        <v>32</v>
      </c>
    </row>
    <row r="540" s="1" customFormat="1" customHeight="1" spans="1:15">
      <c r="A540" s="119">
        <v>535</v>
      </c>
      <c r="B540" s="119" t="s">
        <v>23</v>
      </c>
      <c r="C540" s="119" t="s">
        <v>24</v>
      </c>
      <c r="D540" s="119" t="s">
        <v>25</v>
      </c>
      <c r="E540" s="119" t="s">
        <v>1469</v>
      </c>
      <c r="F540" s="192" t="s">
        <v>2491</v>
      </c>
      <c r="G540" s="91" t="s">
        <v>2504</v>
      </c>
      <c r="H540" s="192" t="s">
        <v>194</v>
      </c>
      <c r="I540" s="271">
        <v>5</v>
      </c>
      <c r="J540" s="201" t="s">
        <v>2505</v>
      </c>
      <c r="K540" s="119" t="s">
        <v>31</v>
      </c>
      <c r="L540" s="183">
        <v>1</v>
      </c>
      <c r="M540" s="27">
        <f t="shared" si="31"/>
        <v>130</v>
      </c>
      <c r="N540" s="23"/>
      <c r="O540" s="184" t="s">
        <v>32</v>
      </c>
    </row>
    <row r="541" s="1" customFormat="1" customHeight="1" spans="1:15">
      <c r="A541" s="119">
        <v>536</v>
      </c>
      <c r="B541" s="119" t="s">
        <v>23</v>
      </c>
      <c r="C541" s="119" t="s">
        <v>24</v>
      </c>
      <c r="D541" s="119" t="s">
        <v>25</v>
      </c>
      <c r="E541" s="119" t="s">
        <v>1469</v>
      </c>
      <c r="F541" s="192" t="s">
        <v>2491</v>
      </c>
      <c r="G541" s="91" t="s">
        <v>2506</v>
      </c>
      <c r="H541" s="192" t="s">
        <v>194</v>
      </c>
      <c r="I541" s="271">
        <v>5</v>
      </c>
      <c r="J541" s="201" t="s">
        <v>2507</v>
      </c>
      <c r="K541" s="119" t="s">
        <v>31</v>
      </c>
      <c r="L541" s="183">
        <v>1</v>
      </c>
      <c r="M541" s="27">
        <f t="shared" si="31"/>
        <v>130</v>
      </c>
      <c r="N541" s="23"/>
      <c r="O541" s="184" t="s">
        <v>32</v>
      </c>
    </row>
    <row r="542" s="1" customFormat="1" customHeight="1" spans="1:15">
      <c r="A542" s="119">
        <v>537</v>
      </c>
      <c r="B542" s="119" t="s">
        <v>23</v>
      </c>
      <c r="C542" s="119" t="s">
        <v>24</v>
      </c>
      <c r="D542" s="119" t="s">
        <v>25</v>
      </c>
      <c r="E542" s="119" t="s">
        <v>1469</v>
      </c>
      <c r="F542" s="192" t="s">
        <v>2491</v>
      </c>
      <c r="G542" s="91" t="s">
        <v>2508</v>
      </c>
      <c r="H542" s="192" t="s">
        <v>194</v>
      </c>
      <c r="I542" s="271">
        <v>5</v>
      </c>
      <c r="J542" s="201" t="s">
        <v>2509</v>
      </c>
      <c r="K542" s="119" t="s">
        <v>31</v>
      </c>
      <c r="L542" s="183">
        <v>1</v>
      </c>
      <c r="M542" s="27">
        <f t="shared" si="31"/>
        <v>130</v>
      </c>
      <c r="N542" s="23"/>
      <c r="O542" s="184" t="s">
        <v>32</v>
      </c>
    </row>
    <row r="543" s="1" customFormat="1" customHeight="1" spans="1:15">
      <c r="A543" s="119">
        <v>538</v>
      </c>
      <c r="B543" s="119" t="s">
        <v>23</v>
      </c>
      <c r="C543" s="119" t="s">
        <v>24</v>
      </c>
      <c r="D543" s="119" t="s">
        <v>25</v>
      </c>
      <c r="E543" s="119" t="s">
        <v>1469</v>
      </c>
      <c r="F543" s="192" t="s">
        <v>2491</v>
      </c>
      <c r="G543" s="91" t="s">
        <v>2510</v>
      </c>
      <c r="H543" s="192" t="s">
        <v>194</v>
      </c>
      <c r="I543" s="271">
        <v>4</v>
      </c>
      <c r="J543" s="201" t="s">
        <v>2511</v>
      </c>
      <c r="K543" s="119" t="s">
        <v>31</v>
      </c>
      <c r="L543" s="183">
        <v>1</v>
      </c>
      <c r="M543" s="27">
        <f t="shared" si="31"/>
        <v>130</v>
      </c>
      <c r="N543" s="23"/>
      <c r="O543" s="184" t="s">
        <v>32</v>
      </c>
    </row>
    <row r="544" s="1" customFormat="1" customHeight="1" spans="1:15">
      <c r="A544" s="119">
        <v>539</v>
      </c>
      <c r="B544" s="119" t="s">
        <v>23</v>
      </c>
      <c r="C544" s="119" t="s">
        <v>24</v>
      </c>
      <c r="D544" s="119" t="s">
        <v>25</v>
      </c>
      <c r="E544" s="119" t="s">
        <v>1469</v>
      </c>
      <c r="F544" s="192" t="s">
        <v>2491</v>
      </c>
      <c r="G544" s="91" t="s">
        <v>2512</v>
      </c>
      <c r="H544" s="192" t="s">
        <v>194</v>
      </c>
      <c r="I544" s="271">
        <v>1</v>
      </c>
      <c r="J544" s="201" t="s">
        <v>2513</v>
      </c>
      <c r="K544" s="119" t="s">
        <v>31</v>
      </c>
      <c r="L544" s="183">
        <v>1</v>
      </c>
      <c r="M544" s="27">
        <f t="shared" si="31"/>
        <v>130</v>
      </c>
      <c r="N544" s="23"/>
      <c r="O544" s="184" t="s">
        <v>32</v>
      </c>
    </row>
    <row r="545" s="1" customFormat="1" customHeight="1" spans="1:15">
      <c r="A545" s="119">
        <v>540</v>
      </c>
      <c r="B545" s="119" t="s">
        <v>23</v>
      </c>
      <c r="C545" s="119" t="s">
        <v>24</v>
      </c>
      <c r="D545" s="119" t="s">
        <v>25</v>
      </c>
      <c r="E545" s="119" t="s">
        <v>1469</v>
      </c>
      <c r="F545" s="192" t="s">
        <v>2491</v>
      </c>
      <c r="G545" s="91" t="s">
        <v>2514</v>
      </c>
      <c r="H545" s="192" t="s">
        <v>194</v>
      </c>
      <c r="I545" s="271">
        <v>2</v>
      </c>
      <c r="J545" s="201" t="s">
        <v>2515</v>
      </c>
      <c r="K545" s="119" t="s">
        <v>31</v>
      </c>
      <c r="L545" s="183">
        <v>1</v>
      </c>
      <c r="M545" s="27">
        <f t="shared" si="31"/>
        <v>130</v>
      </c>
      <c r="N545" s="23"/>
      <c r="O545" s="184" t="s">
        <v>32</v>
      </c>
    </row>
    <row r="546" s="1" customFormat="1" customHeight="1" spans="1:15">
      <c r="A546" s="119">
        <v>541</v>
      </c>
      <c r="B546" s="119" t="s">
        <v>23</v>
      </c>
      <c r="C546" s="119" t="s">
        <v>24</v>
      </c>
      <c r="D546" s="119" t="s">
        <v>25</v>
      </c>
      <c r="E546" s="119" t="s">
        <v>1469</v>
      </c>
      <c r="F546" s="192" t="s">
        <v>2491</v>
      </c>
      <c r="G546" s="91" t="s">
        <v>1352</v>
      </c>
      <c r="H546" s="192" t="s">
        <v>194</v>
      </c>
      <c r="I546" s="271">
        <v>4</v>
      </c>
      <c r="J546" s="201" t="s">
        <v>2516</v>
      </c>
      <c r="K546" s="119" t="s">
        <v>31</v>
      </c>
      <c r="L546" s="183">
        <v>1</v>
      </c>
      <c r="M546" s="27">
        <f t="shared" si="31"/>
        <v>130</v>
      </c>
      <c r="N546" s="23"/>
      <c r="O546" s="184" t="s">
        <v>32</v>
      </c>
    </row>
    <row r="547" s="1" customFormat="1" customHeight="1" spans="1:15">
      <c r="A547" s="119">
        <v>542</v>
      </c>
      <c r="B547" s="119" t="s">
        <v>23</v>
      </c>
      <c r="C547" s="119" t="s">
        <v>24</v>
      </c>
      <c r="D547" s="119" t="s">
        <v>25</v>
      </c>
      <c r="E547" s="119" t="s">
        <v>1469</v>
      </c>
      <c r="F547" s="192" t="s">
        <v>2491</v>
      </c>
      <c r="G547" s="91" t="s">
        <v>2517</v>
      </c>
      <c r="H547" s="192" t="s">
        <v>194</v>
      </c>
      <c r="I547" s="271">
        <v>4</v>
      </c>
      <c r="J547" s="201" t="s">
        <v>2518</v>
      </c>
      <c r="K547" s="119" t="s">
        <v>31</v>
      </c>
      <c r="L547" s="183">
        <v>1</v>
      </c>
      <c r="M547" s="27">
        <f t="shared" si="31"/>
        <v>130</v>
      </c>
      <c r="N547" s="23"/>
      <c r="O547" s="184" t="s">
        <v>32</v>
      </c>
    </row>
    <row r="548" s="1" customFormat="1" customHeight="1" spans="1:15">
      <c r="A548" s="119">
        <v>543</v>
      </c>
      <c r="B548" s="119" t="s">
        <v>23</v>
      </c>
      <c r="C548" s="119" t="s">
        <v>24</v>
      </c>
      <c r="D548" s="119" t="s">
        <v>25</v>
      </c>
      <c r="E548" s="119" t="s">
        <v>1469</v>
      </c>
      <c r="F548" s="192" t="s">
        <v>2491</v>
      </c>
      <c r="G548" s="91" t="s">
        <v>2519</v>
      </c>
      <c r="H548" s="192" t="s">
        <v>194</v>
      </c>
      <c r="I548" s="271">
        <v>6</v>
      </c>
      <c r="J548" s="201" t="s">
        <v>2520</v>
      </c>
      <c r="K548" s="119" t="s">
        <v>31</v>
      </c>
      <c r="L548" s="183">
        <v>1</v>
      </c>
      <c r="M548" s="27">
        <f t="shared" si="31"/>
        <v>130</v>
      </c>
      <c r="N548" s="23"/>
      <c r="O548" s="184" t="s">
        <v>32</v>
      </c>
    </row>
    <row r="549" s="1" customFormat="1" customHeight="1" spans="1:15">
      <c r="A549" s="119">
        <v>544</v>
      </c>
      <c r="B549" s="119" t="s">
        <v>23</v>
      </c>
      <c r="C549" s="119" t="s">
        <v>24</v>
      </c>
      <c r="D549" s="119" t="s">
        <v>25</v>
      </c>
      <c r="E549" s="119" t="s">
        <v>1469</v>
      </c>
      <c r="F549" s="192" t="s">
        <v>2491</v>
      </c>
      <c r="G549" s="91" t="s">
        <v>2521</v>
      </c>
      <c r="H549" s="192" t="s">
        <v>194</v>
      </c>
      <c r="I549" s="271">
        <v>4</v>
      </c>
      <c r="J549" s="201" t="s">
        <v>2522</v>
      </c>
      <c r="K549" s="119" t="s">
        <v>31</v>
      </c>
      <c r="L549" s="183">
        <v>4</v>
      </c>
      <c r="M549" s="27">
        <f t="shared" si="31"/>
        <v>520</v>
      </c>
      <c r="N549" s="23"/>
      <c r="O549" s="184" t="s">
        <v>32</v>
      </c>
    </row>
    <row r="550" s="1" customFormat="1" customHeight="1" spans="1:15">
      <c r="A550" s="119">
        <v>545</v>
      </c>
      <c r="B550" s="119" t="s">
        <v>23</v>
      </c>
      <c r="C550" s="119" t="s">
        <v>24</v>
      </c>
      <c r="D550" s="119" t="s">
        <v>25</v>
      </c>
      <c r="E550" s="119" t="s">
        <v>1469</v>
      </c>
      <c r="F550" s="192" t="s">
        <v>2491</v>
      </c>
      <c r="G550" s="91" t="s">
        <v>2523</v>
      </c>
      <c r="H550" s="192" t="s">
        <v>194</v>
      </c>
      <c r="I550" s="271">
        <v>3</v>
      </c>
      <c r="J550" s="201" t="s">
        <v>2524</v>
      </c>
      <c r="K550" s="119" t="s">
        <v>31</v>
      </c>
      <c r="L550" s="183">
        <v>1</v>
      </c>
      <c r="M550" s="27">
        <f t="shared" si="31"/>
        <v>130</v>
      </c>
      <c r="N550" s="23"/>
      <c r="O550" s="184" t="s">
        <v>32</v>
      </c>
    </row>
    <row r="551" s="1" customFormat="1" customHeight="1" spans="1:15">
      <c r="A551" s="119">
        <v>546</v>
      </c>
      <c r="B551" s="119" t="s">
        <v>23</v>
      </c>
      <c r="C551" s="119" t="s">
        <v>24</v>
      </c>
      <c r="D551" s="119" t="s">
        <v>25</v>
      </c>
      <c r="E551" s="119" t="s">
        <v>1469</v>
      </c>
      <c r="F551" s="192" t="s">
        <v>2491</v>
      </c>
      <c r="G551" s="91" t="s">
        <v>2525</v>
      </c>
      <c r="H551" s="192" t="s">
        <v>194</v>
      </c>
      <c r="I551" s="271">
        <v>4</v>
      </c>
      <c r="J551" s="201" t="s">
        <v>2526</v>
      </c>
      <c r="K551" s="119" t="s">
        <v>31</v>
      </c>
      <c r="L551" s="183">
        <v>1</v>
      </c>
      <c r="M551" s="27">
        <f t="shared" si="31"/>
        <v>130</v>
      </c>
      <c r="N551" s="23"/>
      <c r="O551" s="184" t="s">
        <v>32</v>
      </c>
    </row>
    <row r="552" s="1" customFormat="1" customHeight="1" spans="1:15">
      <c r="A552" s="119">
        <v>547</v>
      </c>
      <c r="B552" s="119" t="s">
        <v>23</v>
      </c>
      <c r="C552" s="119" t="s">
        <v>24</v>
      </c>
      <c r="D552" s="119" t="s">
        <v>25</v>
      </c>
      <c r="E552" s="119" t="s">
        <v>1469</v>
      </c>
      <c r="F552" s="192" t="s">
        <v>2491</v>
      </c>
      <c r="G552" s="91" t="s">
        <v>2527</v>
      </c>
      <c r="H552" s="192" t="s">
        <v>194</v>
      </c>
      <c r="I552" s="271">
        <v>3</v>
      </c>
      <c r="J552" s="201" t="s">
        <v>2528</v>
      </c>
      <c r="K552" s="119" t="s">
        <v>31</v>
      </c>
      <c r="L552" s="183">
        <v>1</v>
      </c>
      <c r="M552" s="27">
        <f t="shared" si="31"/>
        <v>130</v>
      </c>
      <c r="N552" s="23"/>
      <c r="O552" s="184" t="s">
        <v>32</v>
      </c>
    </row>
    <row r="553" s="1" customFormat="1" customHeight="1" spans="1:15">
      <c r="A553" s="119">
        <v>548</v>
      </c>
      <c r="B553" s="119" t="s">
        <v>23</v>
      </c>
      <c r="C553" s="119" t="s">
        <v>24</v>
      </c>
      <c r="D553" s="119" t="s">
        <v>25</v>
      </c>
      <c r="E553" s="119" t="s">
        <v>1469</v>
      </c>
      <c r="F553" s="192" t="s">
        <v>2491</v>
      </c>
      <c r="G553" s="91" t="s">
        <v>2017</v>
      </c>
      <c r="H553" s="192" t="s">
        <v>194</v>
      </c>
      <c r="I553" s="271">
        <v>3</v>
      </c>
      <c r="J553" s="201" t="s">
        <v>2503</v>
      </c>
      <c r="K553" s="119" t="s">
        <v>31</v>
      </c>
      <c r="L553" s="183">
        <v>1</v>
      </c>
      <c r="M553" s="27">
        <f t="shared" si="31"/>
        <v>130</v>
      </c>
      <c r="N553" s="23"/>
      <c r="O553" s="184" t="s">
        <v>32</v>
      </c>
    </row>
    <row r="554" s="1" customFormat="1" customHeight="1" spans="1:15">
      <c r="A554" s="119">
        <v>549</v>
      </c>
      <c r="B554" s="119" t="s">
        <v>23</v>
      </c>
      <c r="C554" s="119" t="s">
        <v>24</v>
      </c>
      <c r="D554" s="119" t="s">
        <v>25</v>
      </c>
      <c r="E554" s="119" t="s">
        <v>1469</v>
      </c>
      <c r="F554" s="192" t="s">
        <v>2491</v>
      </c>
      <c r="G554" s="91" t="s">
        <v>2529</v>
      </c>
      <c r="H554" s="192" t="s">
        <v>194</v>
      </c>
      <c r="I554" s="271">
        <v>5</v>
      </c>
      <c r="J554" s="201" t="s">
        <v>2530</v>
      </c>
      <c r="K554" s="119" t="s">
        <v>31</v>
      </c>
      <c r="L554" s="183">
        <v>1</v>
      </c>
      <c r="M554" s="27">
        <f t="shared" si="31"/>
        <v>130</v>
      </c>
      <c r="N554" s="23"/>
      <c r="O554" s="184" t="s">
        <v>32</v>
      </c>
    </row>
    <row r="555" s="1" customFormat="1" customHeight="1" spans="1:15">
      <c r="A555" s="119">
        <v>550</v>
      </c>
      <c r="B555" s="119" t="s">
        <v>23</v>
      </c>
      <c r="C555" s="119" t="s">
        <v>24</v>
      </c>
      <c r="D555" s="119" t="s">
        <v>25</v>
      </c>
      <c r="E555" s="119" t="s">
        <v>1469</v>
      </c>
      <c r="F555" s="192" t="s">
        <v>2491</v>
      </c>
      <c r="G555" s="91" t="s">
        <v>2531</v>
      </c>
      <c r="H555" s="192" t="s">
        <v>194</v>
      </c>
      <c r="I555" s="271" t="s">
        <v>2203</v>
      </c>
      <c r="J555" s="201" t="s">
        <v>2532</v>
      </c>
      <c r="K555" s="119" t="s">
        <v>31</v>
      </c>
      <c r="L555" s="183">
        <v>4</v>
      </c>
      <c r="M555" s="27">
        <f t="shared" si="31"/>
        <v>520</v>
      </c>
      <c r="N555" s="23"/>
      <c r="O555" s="184" t="s">
        <v>32</v>
      </c>
    </row>
    <row r="556" s="1" customFormat="1" customHeight="1" spans="1:15">
      <c r="A556" s="119">
        <v>551</v>
      </c>
      <c r="B556" s="119" t="s">
        <v>23</v>
      </c>
      <c r="C556" s="119" t="s">
        <v>24</v>
      </c>
      <c r="D556" s="119" t="s">
        <v>25</v>
      </c>
      <c r="E556" s="119" t="s">
        <v>1469</v>
      </c>
      <c r="F556" s="192" t="s">
        <v>2491</v>
      </c>
      <c r="G556" s="91" t="s">
        <v>1473</v>
      </c>
      <c r="H556" s="192" t="s">
        <v>194</v>
      </c>
      <c r="I556" s="271">
        <v>6</v>
      </c>
      <c r="J556" s="201" t="s">
        <v>2533</v>
      </c>
      <c r="K556" s="119" t="s">
        <v>31</v>
      </c>
      <c r="L556" s="183">
        <v>1</v>
      </c>
      <c r="M556" s="27">
        <f t="shared" si="31"/>
        <v>130</v>
      </c>
      <c r="N556" s="23"/>
      <c r="O556" s="184" t="s">
        <v>32</v>
      </c>
    </row>
    <row r="557" s="1" customFormat="1" customHeight="1" spans="1:15">
      <c r="A557" s="119">
        <v>552</v>
      </c>
      <c r="B557" s="119" t="s">
        <v>23</v>
      </c>
      <c r="C557" s="119" t="s">
        <v>24</v>
      </c>
      <c r="D557" s="119" t="s">
        <v>25</v>
      </c>
      <c r="E557" s="119" t="s">
        <v>1469</v>
      </c>
      <c r="F557" s="192" t="s">
        <v>2491</v>
      </c>
      <c r="G557" s="91" t="s">
        <v>2534</v>
      </c>
      <c r="H557" s="192" t="s">
        <v>194</v>
      </c>
      <c r="I557" s="271">
        <v>3</v>
      </c>
      <c r="J557" s="201" t="s">
        <v>2535</v>
      </c>
      <c r="K557" s="119" t="s">
        <v>31</v>
      </c>
      <c r="L557" s="183">
        <v>1</v>
      </c>
      <c r="M557" s="27">
        <f t="shared" si="31"/>
        <v>130</v>
      </c>
      <c r="N557" s="23"/>
      <c r="O557" s="184" t="s">
        <v>32</v>
      </c>
    </row>
    <row r="558" s="1" customFormat="1" customHeight="1" spans="1:15">
      <c r="A558" s="119">
        <v>553</v>
      </c>
      <c r="B558" s="119" t="s">
        <v>23</v>
      </c>
      <c r="C558" s="119" t="s">
        <v>24</v>
      </c>
      <c r="D558" s="119" t="s">
        <v>25</v>
      </c>
      <c r="E558" s="119" t="s">
        <v>1469</v>
      </c>
      <c r="F558" s="192" t="s">
        <v>2491</v>
      </c>
      <c r="G558" s="91" t="s">
        <v>2536</v>
      </c>
      <c r="H558" s="192" t="s">
        <v>194</v>
      </c>
      <c r="I558" s="271">
        <v>3</v>
      </c>
      <c r="J558" s="201" t="s">
        <v>2537</v>
      </c>
      <c r="K558" s="119" t="s">
        <v>31</v>
      </c>
      <c r="L558" s="183">
        <v>1</v>
      </c>
      <c r="M558" s="27">
        <f t="shared" si="31"/>
        <v>130</v>
      </c>
      <c r="N558" s="23"/>
      <c r="O558" s="184" t="s">
        <v>32</v>
      </c>
    </row>
    <row r="559" s="1" customFormat="1" customHeight="1" spans="1:15">
      <c r="A559" s="119">
        <v>554</v>
      </c>
      <c r="B559" s="119" t="s">
        <v>23</v>
      </c>
      <c r="C559" s="119" t="s">
        <v>24</v>
      </c>
      <c r="D559" s="119" t="s">
        <v>25</v>
      </c>
      <c r="E559" s="119" t="s">
        <v>1469</v>
      </c>
      <c r="F559" s="192" t="s">
        <v>2491</v>
      </c>
      <c r="G559" s="91" t="s">
        <v>2538</v>
      </c>
      <c r="H559" s="192" t="s">
        <v>194</v>
      </c>
      <c r="I559" s="271">
        <v>3</v>
      </c>
      <c r="J559" s="201" t="s">
        <v>2539</v>
      </c>
      <c r="K559" s="119" t="s">
        <v>31</v>
      </c>
      <c r="L559" s="183">
        <v>1</v>
      </c>
      <c r="M559" s="27">
        <f t="shared" si="31"/>
        <v>130</v>
      </c>
      <c r="N559" s="23"/>
      <c r="O559" s="184" t="s">
        <v>32</v>
      </c>
    </row>
    <row r="560" s="1" customFormat="1" customHeight="1" spans="1:15">
      <c r="A560" s="119">
        <v>555</v>
      </c>
      <c r="B560" s="119" t="s">
        <v>23</v>
      </c>
      <c r="C560" s="119" t="s">
        <v>24</v>
      </c>
      <c r="D560" s="119" t="s">
        <v>25</v>
      </c>
      <c r="E560" s="119" t="s">
        <v>1469</v>
      </c>
      <c r="F560" s="192" t="s">
        <v>2491</v>
      </c>
      <c r="G560" s="91" t="s">
        <v>2382</v>
      </c>
      <c r="H560" s="192" t="s">
        <v>194</v>
      </c>
      <c r="I560" s="271">
        <v>4</v>
      </c>
      <c r="J560" s="201" t="s">
        <v>2540</v>
      </c>
      <c r="K560" s="119" t="s">
        <v>31</v>
      </c>
      <c r="L560" s="183">
        <v>1</v>
      </c>
      <c r="M560" s="27">
        <f t="shared" si="31"/>
        <v>130</v>
      </c>
      <c r="N560" s="23"/>
      <c r="O560" s="184" t="s">
        <v>32</v>
      </c>
    </row>
    <row r="561" s="1" customFormat="1" customHeight="1" spans="1:15">
      <c r="A561" s="119">
        <v>556</v>
      </c>
      <c r="B561" s="119" t="s">
        <v>23</v>
      </c>
      <c r="C561" s="119" t="s">
        <v>24</v>
      </c>
      <c r="D561" s="119" t="s">
        <v>25</v>
      </c>
      <c r="E561" s="119" t="s">
        <v>1469</v>
      </c>
      <c r="F561" s="192" t="s">
        <v>2491</v>
      </c>
      <c r="G561" s="91" t="s">
        <v>1490</v>
      </c>
      <c r="H561" s="192" t="s">
        <v>194</v>
      </c>
      <c r="I561" s="271">
        <v>7</v>
      </c>
      <c r="J561" s="201" t="s">
        <v>2541</v>
      </c>
      <c r="K561" s="119" t="s">
        <v>31</v>
      </c>
      <c r="L561" s="183">
        <v>1</v>
      </c>
      <c r="M561" s="27">
        <f t="shared" si="31"/>
        <v>130</v>
      </c>
      <c r="N561" s="23"/>
      <c r="O561" s="184" t="s">
        <v>32</v>
      </c>
    </row>
    <row r="562" s="1" customFormat="1" customHeight="1" spans="1:15">
      <c r="A562" s="119">
        <v>557</v>
      </c>
      <c r="B562" s="119" t="s">
        <v>23</v>
      </c>
      <c r="C562" s="119" t="s">
        <v>24</v>
      </c>
      <c r="D562" s="119" t="s">
        <v>25</v>
      </c>
      <c r="E562" s="119" t="s">
        <v>1469</v>
      </c>
      <c r="F562" s="192" t="s">
        <v>2491</v>
      </c>
      <c r="G562" s="91" t="s">
        <v>2542</v>
      </c>
      <c r="H562" s="192" t="s">
        <v>194</v>
      </c>
      <c r="I562" s="271">
        <v>7</v>
      </c>
      <c r="J562" s="201" t="s">
        <v>2543</v>
      </c>
      <c r="K562" s="119" t="s">
        <v>31</v>
      </c>
      <c r="L562" s="183">
        <v>1</v>
      </c>
      <c r="M562" s="27">
        <f t="shared" si="31"/>
        <v>130</v>
      </c>
      <c r="N562" s="23"/>
      <c r="O562" s="184" t="s">
        <v>32</v>
      </c>
    </row>
    <row r="563" s="1" customFormat="1" customHeight="1" spans="1:15">
      <c r="A563" s="119">
        <v>558</v>
      </c>
      <c r="B563" s="119" t="s">
        <v>23</v>
      </c>
      <c r="C563" s="119" t="s">
        <v>24</v>
      </c>
      <c r="D563" s="119" t="s">
        <v>25</v>
      </c>
      <c r="E563" s="119" t="s">
        <v>1469</v>
      </c>
      <c r="F563" s="192" t="s">
        <v>2491</v>
      </c>
      <c r="G563" s="91" t="s">
        <v>2544</v>
      </c>
      <c r="H563" s="192" t="s">
        <v>194</v>
      </c>
      <c r="I563" s="271">
        <v>6</v>
      </c>
      <c r="J563" s="201" t="s">
        <v>2545</v>
      </c>
      <c r="K563" s="119" t="s">
        <v>31</v>
      </c>
      <c r="L563" s="183">
        <v>1</v>
      </c>
      <c r="M563" s="27">
        <f t="shared" si="31"/>
        <v>130</v>
      </c>
      <c r="N563" s="23"/>
      <c r="O563" s="184" t="s">
        <v>32</v>
      </c>
    </row>
    <row r="564" s="1" customFormat="1" customHeight="1" spans="1:15">
      <c r="A564" s="119">
        <v>559</v>
      </c>
      <c r="B564" s="119" t="s">
        <v>23</v>
      </c>
      <c r="C564" s="119" t="s">
        <v>24</v>
      </c>
      <c r="D564" s="119" t="s">
        <v>25</v>
      </c>
      <c r="E564" s="119" t="s">
        <v>1469</v>
      </c>
      <c r="F564" s="192" t="s">
        <v>2491</v>
      </c>
      <c r="G564" s="91" t="s">
        <v>2546</v>
      </c>
      <c r="H564" s="192" t="s">
        <v>194</v>
      </c>
      <c r="I564" s="271">
        <v>6</v>
      </c>
      <c r="J564" s="201" t="s">
        <v>2547</v>
      </c>
      <c r="K564" s="119" t="s">
        <v>31</v>
      </c>
      <c r="L564" s="183">
        <v>1</v>
      </c>
      <c r="M564" s="27">
        <f t="shared" si="31"/>
        <v>130</v>
      </c>
      <c r="N564" s="23"/>
      <c r="O564" s="184" t="s">
        <v>32</v>
      </c>
    </row>
    <row r="565" s="1" customFormat="1" customHeight="1" spans="1:15">
      <c r="A565" s="119">
        <v>560</v>
      </c>
      <c r="B565" s="119" t="s">
        <v>23</v>
      </c>
      <c r="C565" s="119" t="s">
        <v>24</v>
      </c>
      <c r="D565" s="119" t="s">
        <v>25</v>
      </c>
      <c r="E565" s="119" t="s">
        <v>1469</v>
      </c>
      <c r="F565" s="192" t="s">
        <v>2491</v>
      </c>
      <c r="G565" s="91" t="s">
        <v>2548</v>
      </c>
      <c r="H565" s="192" t="s">
        <v>194</v>
      </c>
      <c r="I565" s="271">
        <v>7</v>
      </c>
      <c r="J565" s="201" t="s">
        <v>2549</v>
      </c>
      <c r="K565" s="119" t="s">
        <v>31</v>
      </c>
      <c r="L565" s="183">
        <v>1</v>
      </c>
      <c r="M565" s="27">
        <f t="shared" si="31"/>
        <v>130</v>
      </c>
      <c r="N565" s="23"/>
      <c r="O565" s="184" t="s">
        <v>32</v>
      </c>
    </row>
    <row r="566" s="1" customFormat="1" customHeight="1" spans="1:15">
      <c r="A566" s="119">
        <v>561</v>
      </c>
      <c r="B566" s="119" t="s">
        <v>23</v>
      </c>
      <c r="C566" s="119" t="s">
        <v>24</v>
      </c>
      <c r="D566" s="119" t="s">
        <v>25</v>
      </c>
      <c r="E566" s="119" t="s">
        <v>1469</v>
      </c>
      <c r="F566" s="192" t="s">
        <v>2491</v>
      </c>
      <c r="G566" s="91" t="s">
        <v>2550</v>
      </c>
      <c r="H566" s="192" t="s">
        <v>194</v>
      </c>
      <c r="I566" s="271">
        <v>7</v>
      </c>
      <c r="J566" s="201" t="s">
        <v>2551</v>
      </c>
      <c r="K566" s="119" t="s">
        <v>31</v>
      </c>
      <c r="L566" s="183">
        <v>1</v>
      </c>
      <c r="M566" s="27">
        <f t="shared" si="31"/>
        <v>130</v>
      </c>
      <c r="N566" s="23"/>
      <c r="O566" s="184" t="s">
        <v>32</v>
      </c>
    </row>
    <row r="567" s="1" customFormat="1" customHeight="1" spans="1:15">
      <c r="A567" s="119">
        <v>562</v>
      </c>
      <c r="B567" s="119" t="s">
        <v>23</v>
      </c>
      <c r="C567" s="119" t="s">
        <v>24</v>
      </c>
      <c r="D567" s="119" t="s">
        <v>25</v>
      </c>
      <c r="E567" s="119" t="s">
        <v>1469</v>
      </c>
      <c r="F567" s="192" t="s">
        <v>2491</v>
      </c>
      <c r="G567" s="91" t="s">
        <v>2552</v>
      </c>
      <c r="H567" s="192" t="s">
        <v>194</v>
      </c>
      <c r="I567" s="271">
        <v>10</v>
      </c>
      <c r="J567" s="201" t="s">
        <v>2553</v>
      </c>
      <c r="K567" s="119" t="s">
        <v>31</v>
      </c>
      <c r="L567" s="183">
        <v>2</v>
      </c>
      <c r="M567" s="27">
        <f t="shared" si="31"/>
        <v>260</v>
      </c>
      <c r="N567" s="23"/>
      <c r="O567" s="184" t="s">
        <v>32</v>
      </c>
    </row>
    <row r="568" s="1" customFormat="1" customHeight="1" spans="1:15">
      <c r="A568" s="119">
        <v>563</v>
      </c>
      <c r="B568" s="119" t="s">
        <v>23</v>
      </c>
      <c r="C568" s="119" t="s">
        <v>24</v>
      </c>
      <c r="D568" s="119" t="s">
        <v>25</v>
      </c>
      <c r="E568" s="119" t="s">
        <v>1469</v>
      </c>
      <c r="F568" s="192" t="s">
        <v>2491</v>
      </c>
      <c r="G568" s="91" t="s">
        <v>2554</v>
      </c>
      <c r="H568" s="192" t="s">
        <v>51</v>
      </c>
      <c r="I568" s="271">
        <v>4</v>
      </c>
      <c r="J568" s="201" t="s">
        <v>2555</v>
      </c>
      <c r="K568" s="119" t="s">
        <v>31</v>
      </c>
      <c r="L568" s="183">
        <v>1</v>
      </c>
      <c r="M568" s="27">
        <f>L568*312</f>
        <v>312</v>
      </c>
      <c r="N568" s="23"/>
      <c r="O568" s="184" t="s">
        <v>32</v>
      </c>
    </row>
    <row r="569" s="1" customFormat="1" customHeight="1" spans="1:15">
      <c r="A569" s="119">
        <v>564</v>
      </c>
      <c r="B569" s="119" t="s">
        <v>23</v>
      </c>
      <c r="C569" s="119" t="s">
        <v>24</v>
      </c>
      <c r="D569" s="119" t="s">
        <v>25</v>
      </c>
      <c r="E569" s="119" t="s">
        <v>1469</v>
      </c>
      <c r="F569" s="192" t="s">
        <v>2491</v>
      </c>
      <c r="G569" s="91" t="s">
        <v>2556</v>
      </c>
      <c r="H569" s="192" t="s">
        <v>194</v>
      </c>
      <c r="I569" s="271" t="s">
        <v>2557</v>
      </c>
      <c r="J569" s="201" t="s">
        <v>2558</v>
      </c>
      <c r="K569" s="119" t="s">
        <v>31</v>
      </c>
      <c r="L569" s="183">
        <v>1</v>
      </c>
      <c r="M569" s="27">
        <f>L569*130</f>
        <v>130</v>
      </c>
      <c r="N569" s="23"/>
      <c r="O569" s="184" t="s">
        <v>32</v>
      </c>
    </row>
    <row r="570" s="1" customFormat="1" customHeight="1" spans="1:15">
      <c r="A570" s="119">
        <v>565</v>
      </c>
      <c r="B570" s="119" t="s">
        <v>23</v>
      </c>
      <c r="C570" s="119" t="s">
        <v>24</v>
      </c>
      <c r="D570" s="119" t="s">
        <v>25</v>
      </c>
      <c r="E570" s="119" t="s">
        <v>1469</v>
      </c>
      <c r="F570" s="192" t="s">
        <v>2491</v>
      </c>
      <c r="G570" s="91" t="s">
        <v>2559</v>
      </c>
      <c r="H570" s="192" t="s">
        <v>194</v>
      </c>
      <c r="I570" s="271">
        <v>5</v>
      </c>
      <c r="J570" s="201" t="s">
        <v>2560</v>
      </c>
      <c r="K570" s="119" t="s">
        <v>31</v>
      </c>
      <c r="L570" s="183">
        <v>1</v>
      </c>
      <c r="M570" s="27">
        <f>L570*130</f>
        <v>130</v>
      </c>
      <c r="N570" s="23"/>
      <c r="O570" s="184" t="s">
        <v>32</v>
      </c>
    </row>
    <row r="571" s="1" customFormat="1" customHeight="1" spans="1:15">
      <c r="A571" s="119">
        <v>566</v>
      </c>
      <c r="B571" s="119" t="s">
        <v>23</v>
      </c>
      <c r="C571" s="119" t="s">
        <v>24</v>
      </c>
      <c r="D571" s="119" t="s">
        <v>25</v>
      </c>
      <c r="E571" s="119" t="s">
        <v>1469</v>
      </c>
      <c r="F571" s="192" t="s">
        <v>2491</v>
      </c>
      <c r="G571" s="91" t="s">
        <v>2561</v>
      </c>
      <c r="H571" s="192" t="s">
        <v>194</v>
      </c>
      <c r="I571" s="271">
        <v>5</v>
      </c>
      <c r="J571" s="201" t="s">
        <v>2562</v>
      </c>
      <c r="K571" s="119" t="s">
        <v>31</v>
      </c>
      <c r="L571" s="183">
        <v>1</v>
      </c>
      <c r="M571" s="27">
        <f>L571*130</f>
        <v>130</v>
      </c>
      <c r="N571" s="23"/>
      <c r="O571" s="184" t="s">
        <v>32</v>
      </c>
    </row>
    <row r="572" s="1" customFormat="1" customHeight="1" spans="1:15">
      <c r="A572" s="119">
        <v>567</v>
      </c>
      <c r="B572" s="119" t="s">
        <v>23</v>
      </c>
      <c r="C572" s="119" t="s">
        <v>24</v>
      </c>
      <c r="D572" s="119" t="s">
        <v>25</v>
      </c>
      <c r="E572" s="119" t="s">
        <v>1469</v>
      </c>
      <c r="F572" s="192" t="s">
        <v>2491</v>
      </c>
      <c r="G572" s="91" t="s">
        <v>2563</v>
      </c>
      <c r="H572" s="192" t="s">
        <v>51</v>
      </c>
      <c r="I572" s="271">
        <v>7</v>
      </c>
      <c r="J572" s="201" t="s">
        <v>2564</v>
      </c>
      <c r="K572" s="119" t="s">
        <v>31</v>
      </c>
      <c r="L572" s="183">
        <v>2</v>
      </c>
      <c r="M572" s="27">
        <f>L572*312</f>
        <v>624</v>
      </c>
      <c r="N572" s="23"/>
      <c r="O572" s="184" t="s">
        <v>32</v>
      </c>
    </row>
    <row r="573" s="1" customFormat="1" customHeight="1" spans="1:15">
      <c r="A573" s="119">
        <v>568</v>
      </c>
      <c r="B573" s="119" t="s">
        <v>23</v>
      </c>
      <c r="C573" s="119" t="s">
        <v>24</v>
      </c>
      <c r="D573" s="119" t="s">
        <v>25</v>
      </c>
      <c r="E573" s="119" t="s">
        <v>1469</v>
      </c>
      <c r="F573" s="192" t="s">
        <v>2491</v>
      </c>
      <c r="G573" s="91" t="s">
        <v>2030</v>
      </c>
      <c r="H573" s="192" t="s">
        <v>194</v>
      </c>
      <c r="I573" s="271">
        <v>4</v>
      </c>
      <c r="J573" s="201" t="s">
        <v>2565</v>
      </c>
      <c r="K573" s="119" t="s">
        <v>31</v>
      </c>
      <c r="L573" s="183">
        <v>1</v>
      </c>
      <c r="M573" s="27">
        <f t="shared" ref="M573:M590" si="32">L573*130</f>
        <v>130</v>
      </c>
      <c r="N573" s="23"/>
      <c r="O573" s="184" t="s">
        <v>32</v>
      </c>
    </row>
    <row r="574" s="1" customFormat="1" customHeight="1" spans="1:15">
      <c r="A574" s="119">
        <v>569</v>
      </c>
      <c r="B574" s="119" t="s">
        <v>23</v>
      </c>
      <c r="C574" s="119" t="s">
        <v>24</v>
      </c>
      <c r="D574" s="119" t="s">
        <v>25</v>
      </c>
      <c r="E574" s="119" t="s">
        <v>1469</v>
      </c>
      <c r="F574" s="192" t="s">
        <v>2491</v>
      </c>
      <c r="G574" s="91" t="s">
        <v>2566</v>
      </c>
      <c r="H574" s="192" t="s">
        <v>194</v>
      </c>
      <c r="I574" s="271">
        <v>6</v>
      </c>
      <c r="J574" s="201" t="s">
        <v>2567</v>
      </c>
      <c r="K574" s="119" t="s">
        <v>31</v>
      </c>
      <c r="L574" s="183">
        <v>1</v>
      </c>
      <c r="M574" s="27">
        <f t="shared" si="32"/>
        <v>130</v>
      </c>
      <c r="N574" s="23"/>
      <c r="O574" s="184" t="s">
        <v>32</v>
      </c>
    </row>
    <row r="575" s="1" customFormat="1" customHeight="1" spans="1:15">
      <c r="A575" s="119">
        <v>570</v>
      </c>
      <c r="B575" s="119" t="s">
        <v>23</v>
      </c>
      <c r="C575" s="119" t="s">
        <v>24</v>
      </c>
      <c r="D575" s="119" t="s">
        <v>25</v>
      </c>
      <c r="E575" s="119" t="s">
        <v>1469</v>
      </c>
      <c r="F575" s="192" t="s">
        <v>2491</v>
      </c>
      <c r="G575" s="91" t="s">
        <v>2568</v>
      </c>
      <c r="H575" s="192" t="s">
        <v>194</v>
      </c>
      <c r="I575" s="271">
        <v>3</v>
      </c>
      <c r="J575" s="201" t="s">
        <v>2569</v>
      </c>
      <c r="K575" s="119" t="s">
        <v>31</v>
      </c>
      <c r="L575" s="183">
        <v>1</v>
      </c>
      <c r="M575" s="27">
        <f t="shared" si="32"/>
        <v>130</v>
      </c>
      <c r="N575" s="23"/>
      <c r="O575" s="184" t="s">
        <v>32</v>
      </c>
    </row>
    <row r="576" s="1" customFormat="1" customHeight="1" spans="1:15">
      <c r="A576" s="119">
        <v>571</v>
      </c>
      <c r="B576" s="119" t="s">
        <v>23</v>
      </c>
      <c r="C576" s="119" t="s">
        <v>24</v>
      </c>
      <c r="D576" s="119" t="s">
        <v>25</v>
      </c>
      <c r="E576" s="119" t="s">
        <v>1469</v>
      </c>
      <c r="F576" s="192" t="s">
        <v>2491</v>
      </c>
      <c r="G576" s="91" t="s">
        <v>2570</v>
      </c>
      <c r="H576" s="192" t="s">
        <v>194</v>
      </c>
      <c r="I576" s="271">
        <v>6</v>
      </c>
      <c r="J576" s="201" t="s">
        <v>2571</v>
      </c>
      <c r="K576" s="119" t="s">
        <v>31</v>
      </c>
      <c r="L576" s="183">
        <v>1</v>
      </c>
      <c r="M576" s="27">
        <f t="shared" si="32"/>
        <v>130</v>
      </c>
      <c r="N576" s="23"/>
      <c r="O576" s="184" t="s">
        <v>32</v>
      </c>
    </row>
    <row r="577" s="1" customFormat="1" customHeight="1" spans="1:15">
      <c r="A577" s="119">
        <v>572</v>
      </c>
      <c r="B577" s="119" t="s">
        <v>23</v>
      </c>
      <c r="C577" s="119" t="s">
        <v>24</v>
      </c>
      <c r="D577" s="119" t="s">
        <v>25</v>
      </c>
      <c r="E577" s="119" t="s">
        <v>1469</v>
      </c>
      <c r="F577" s="192" t="s">
        <v>2491</v>
      </c>
      <c r="G577" s="91" t="s">
        <v>2572</v>
      </c>
      <c r="H577" s="192" t="s">
        <v>194</v>
      </c>
      <c r="I577" s="271">
        <v>5</v>
      </c>
      <c r="J577" s="201" t="s">
        <v>2573</v>
      </c>
      <c r="K577" s="119" t="s">
        <v>31</v>
      </c>
      <c r="L577" s="183">
        <v>1</v>
      </c>
      <c r="M577" s="27">
        <f t="shared" si="32"/>
        <v>130</v>
      </c>
      <c r="N577" s="23"/>
      <c r="O577" s="184" t="s">
        <v>32</v>
      </c>
    </row>
    <row r="578" s="1" customFormat="1" customHeight="1" spans="1:15">
      <c r="A578" s="119">
        <v>573</v>
      </c>
      <c r="B578" s="119" t="s">
        <v>23</v>
      </c>
      <c r="C578" s="119" t="s">
        <v>24</v>
      </c>
      <c r="D578" s="119" t="s">
        <v>25</v>
      </c>
      <c r="E578" s="119" t="s">
        <v>1469</v>
      </c>
      <c r="F578" s="192" t="s">
        <v>2491</v>
      </c>
      <c r="G578" s="91" t="s">
        <v>2574</v>
      </c>
      <c r="H578" s="192" t="s">
        <v>194</v>
      </c>
      <c r="I578" s="271">
        <v>3</v>
      </c>
      <c r="J578" s="201" t="s">
        <v>2575</v>
      </c>
      <c r="K578" s="119" t="s">
        <v>31</v>
      </c>
      <c r="L578" s="183">
        <v>1</v>
      </c>
      <c r="M578" s="27">
        <f t="shared" si="32"/>
        <v>130</v>
      </c>
      <c r="N578" s="23"/>
      <c r="O578" s="184" t="s">
        <v>32</v>
      </c>
    </row>
    <row r="579" s="1" customFormat="1" customHeight="1" spans="1:15">
      <c r="A579" s="119">
        <v>574</v>
      </c>
      <c r="B579" s="119" t="s">
        <v>23</v>
      </c>
      <c r="C579" s="119" t="s">
        <v>24</v>
      </c>
      <c r="D579" s="119" t="s">
        <v>25</v>
      </c>
      <c r="E579" s="119" t="s">
        <v>1469</v>
      </c>
      <c r="F579" s="192" t="s">
        <v>2491</v>
      </c>
      <c r="G579" s="91" t="s">
        <v>2576</v>
      </c>
      <c r="H579" s="192" t="s">
        <v>194</v>
      </c>
      <c r="I579" s="271">
        <v>5</v>
      </c>
      <c r="J579" s="201" t="s">
        <v>2577</v>
      </c>
      <c r="K579" s="119" t="s">
        <v>31</v>
      </c>
      <c r="L579" s="183">
        <v>1</v>
      </c>
      <c r="M579" s="27">
        <f t="shared" si="32"/>
        <v>130</v>
      </c>
      <c r="N579" s="23"/>
      <c r="O579" s="184" t="s">
        <v>32</v>
      </c>
    </row>
    <row r="580" s="1" customFormat="1" customHeight="1" spans="1:16">
      <c r="A580" s="119">
        <v>575</v>
      </c>
      <c r="B580" s="119" t="s">
        <v>23</v>
      </c>
      <c r="C580" s="119" t="s">
        <v>24</v>
      </c>
      <c r="D580" s="119" t="s">
        <v>25</v>
      </c>
      <c r="E580" s="119" t="s">
        <v>1469</v>
      </c>
      <c r="F580" s="192" t="s">
        <v>2491</v>
      </c>
      <c r="G580" s="183" t="s">
        <v>2578</v>
      </c>
      <c r="H580" s="192" t="s">
        <v>194</v>
      </c>
      <c r="I580" s="271">
        <v>4</v>
      </c>
      <c r="J580" s="201" t="s">
        <v>2579</v>
      </c>
      <c r="K580" s="119" t="s">
        <v>31</v>
      </c>
      <c r="L580" s="183">
        <v>1</v>
      </c>
      <c r="M580" s="27">
        <f t="shared" si="32"/>
        <v>130</v>
      </c>
      <c r="N580" s="23"/>
      <c r="O580" s="184" t="s">
        <v>32</v>
      </c>
      <c r="P580" s="92"/>
    </row>
    <row r="581" s="1" customFormat="1" customHeight="1" spans="1:15">
      <c r="A581" s="119">
        <v>576</v>
      </c>
      <c r="B581" s="119" t="s">
        <v>23</v>
      </c>
      <c r="C581" s="119" t="s">
        <v>24</v>
      </c>
      <c r="D581" s="119" t="s">
        <v>25</v>
      </c>
      <c r="E581" s="119" t="s">
        <v>1469</v>
      </c>
      <c r="F581" s="192" t="s">
        <v>2491</v>
      </c>
      <c r="G581" s="91" t="s">
        <v>2580</v>
      </c>
      <c r="H581" s="192" t="s">
        <v>194</v>
      </c>
      <c r="I581" s="271">
        <v>6</v>
      </c>
      <c r="J581" s="201" t="s">
        <v>2581</v>
      </c>
      <c r="K581" s="119" t="s">
        <v>31</v>
      </c>
      <c r="L581" s="183">
        <v>1</v>
      </c>
      <c r="M581" s="27">
        <f t="shared" si="32"/>
        <v>130</v>
      </c>
      <c r="N581" s="23"/>
      <c r="O581" s="184" t="s">
        <v>32</v>
      </c>
    </row>
    <row r="582" s="1" customFormat="1" customHeight="1" spans="1:15">
      <c r="A582" s="119">
        <v>577</v>
      </c>
      <c r="B582" s="119" t="s">
        <v>23</v>
      </c>
      <c r="C582" s="119" t="s">
        <v>24</v>
      </c>
      <c r="D582" s="119" t="s">
        <v>25</v>
      </c>
      <c r="E582" s="119" t="s">
        <v>1469</v>
      </c>
      <c r="F582" s="192" t="s">
        <v>2491</v>
      </c>
      <c r="G582" s="91" t="s">
        <v>2582</v>
      </c>
      <c r="H582" s="192" t="s">
        <v>194</v>
      </c>
      <c r="I582" s="271" t="s">
        <v>2557</v>
      </c>
      <c r="J582" s="201" t="s">
        <v>2583</v>
      </c>
      <c r="K582" s="119" t="s">
        <v>31</v>
      </c>
      <c r="L582" s="183">
        <v>1</v>
      </c>
      <c r="M582" s="27">
        <f t="shared" si="32"/>
        <v>130</v>
      </c>
      <c r="N582" s="23"/>
      <c r="O582" s="184" t="s">
        <v>32</v>
      </c>
    </row>
    <row r="583" s="1" customFormat="1" customHeight="1" spans="1:15">
      <c r="A583" s="119">
        <v>578</v>
      </c>
      <c r="B583" s="119" t="s">
        <v>23</v>
      </c>
      <c r="C583" s="119" t="s">
        <v>24</v>
      </c>
      <c r="D583" s="119" t="s">
        <v>25</v>
      </c>
      <c r="E583" s="119" t="s">
        <v>1469</v>
      </c>
      <c r="F583" s="192" t="s">
        <v>2491</v>
      </c>
      <c r="G583" s="91" t="s">
        <v>2245</v>
      </c>
      <c r="H583" s="192" t="s">
        <v>194</v>
      </c>
      <c r="I583" s="271">
        <v>5</v>
      </c>
      <c r="J583" s="201" t="s">
        <v>2584</v>
      </c>
      <c r="K583" s="119" t="s">
        <v>31</v>
      </c>
      <c r="L583" s="183">
        <v>1</v>
      </c>
      <c r="M583" s="27">
        <f t="shared" si="32"/>
        <v>130</v>
      </c>
      <c r="N583" s="23"/>
      <c r="O583" s="184" t="s">
        <v>32</v>
      </c>
    </row>
    <row r="584" s="1" customFormat="1" customHeight="1" spans="1:15">
      <c r="A584" s="119">
        <v>579</v>
      </c>
      <c r="B584" s="119" t="s">
        <v>23</v>
      </c>
      <c r="C584" s="119" t="s">
        <v>24</v>
      </c>
      <c r="D584" s="119" t="s">
        <v>25</v>
      </c>
      <c r="E584" s="119" t="s">
        <v>1469</v>
      </c>
      <c r="F584" s="192" t="s">
        <v>2491</v>
      </c>
      <c r="G584" s="91" t="s">
        <v>2200</v>
      </c>
      <c r="H584" s="192" t="s">
        <v>194</v>
      </c>
      <c r="I584" s="271">
        <v>7</v>
      </c>
      <c r="J584" s="201" t="s">
        <v>2585</v>
      </c>
      <c r="K584" s="119" t="s">
        <v>31</v>
      </c>
      <c r="L584" s="183">
        <v>2</v>
      </c>
      <c r="M584" s="27">
        <f t="shared" si="32"/>
        <v>260</v>
      </c>
      <c r="N584" s="23"/>
      <c r="O584" s="184" t="s">
        <v>32</v>
      </c>
    </row>
    <row r="585" s="1" customFormat="1" customHeight="1" spans="1:15">
      <c r="A585" s="119">
        <v>580</v>
      </c>
      <c r="B585" s="119" t="s">
        <v>23</v>
      </c>
      <c r="C585" s="119" t="s">
        <v>24</v>
      </c>
      <c r="D585" s="119" t="s">
        <v>25</v>
      </c>
      <c r="E585" s="119" t="s">
        <v>1469</v>
      </c>
      <c r="F585" s="192" t="s">
        <v>2491</v>
      </c>
      <c r="G585" s="91" t="s">
        <v>2586</v>
      </c>
      <c r="H585" s="192" t="s">
        <v>194</v>
      </c>
      <c r="I585" s="271">
        <v>4</v>
      </c>
      <c r="J585" s="201" t="s">
        <v>2587</v>
      </c>
      <c r="K585" s="119" t="s">
        <v>31</v>
      </c>
      <c r="L585" s="183">
        <v>1</v>
      </c>
      <c r="M585" s="27">
        <f t="shared" si="32"/>
        <v>130</v>
      </c>
      <c r="N585" s="23"/>
      <c r="O585" s="184" t="s">
        <v>32</v>
      </c>
    </row>
    <row r="586" s="1" customFormat="1" customHeight="1" spans="1:15">
      <c r="A586" s="119">
        <v>581</v>
      </c>
      <c r="B586" s="119" t="s">
        <v>23</v>
      </c>
      <c r="C586" s="119" t="s">
        <v>24</v>
      </c>
      <c r="D586" s="119" t="s">
        <v>25</v>
      </c>
      <c r="E586" s="119" t="s">
        <v>1469</v>
      </c>
      <c r="F586" s="192" t="s">
        <v>2491</v>
      </c>
      <c r="G586" s="91" t="s">
        <v>2588</v>
      </c>
      <c r="H586" s="192" t="s">
        <v>194</v>
      </c>
      <c r="I586" s="271">
        <v>3</v>
      </c>
      <c r="J586" s="201" t="s">
        <v>2589</v>
      </c>
      <c r="K586" s="119" t="s">
        <v>31</v>
      </c>
      <c r="L586" s="183">
        <v>1</v>
      </c>
      <c r="M586" s="27">
        <f t="shared" si="32"/>
        <v>130</v>
      </c>
      <c r="N586" s="23"/>
      <c r="O586" s="184" t="s">
        <v>32</v>
      </c>
    </row>
    <row r="587" s="1" customFormat="1" customHeight="1" spans="1:15">
      <c r="A587" s="119">
        <v>582</v>
      </c>
      <c r="B587" s="119" t="s">
        <v>23</v>
      </c>
      <c r="C587" s="119" t="s">
        <v>24</v>
      </c>
      <c r="D587" s="119" t="s">
        <v>25</v>
      </c>
      <c r="E587" s="119" t="s">
        <v>1469</v>
      </c>
      <c r="F587" s="192" t="s">
        <v>2491</v>
      </c>
      <c r="G587" s="91" t="s">
        <v>2590</v>
      </c>
      <c r="H587" s="192" t="s">
        <v>194</v>
      </c>
      <c r="I587" s="271">
        <v>7</v>
      </c>
      <c r="J587" s="201" t="s">
        <v>2591</v>
      </c>
      <c r="K587" s="119" t="s">
        <v>31</v>
      </c>
      <c r="L587" s="183">
        <v>1</v>
      </c>
      <c r="M587" s="27">
        <f t="shared" si="32"/>
        <v>130</v>
      </c>
      <c r="N587" s="23"/>
      <c r="O587" s="184" t="s">
        <v>32</v>
      </c>
    </row>
    <row r="588" s="1" customFormat="1" customHeight="1" spans="1:15">
      <c r="A588" s="119">
        <v>583</v>
      </c>
      <c r="B588" s="119" t="s">
        <v>23</v>
      </c>
      <c r="C588" s="119" t="s">
        <v>24</v>
      </c>
      <c r="D588" s="119" t="s">
        <v>25</v>
      </c>
      <c r="E588" s="119" t="s">
        <v>1469</v>
      </c>
      <c r="F588" s="192" t="s">
        <v>2491</v>
      </c>
      <c r="G588" s="91" t="s">
        <v>2592</v>
      </c>
      <c r="H588" s="192" t="s">
        <v>194</v>
      </c>
      <c r="I588" s="271">
        <v>4</v>
      </c>
      <c r="J588" s="201" t="s">
        <v>2593</v>
      </c>
      <c r="K588" s="119" t="s">
        <v>31</v>
      </c>
      <c r="L588" s="183">
        <v>1</v>
      </c>
      <c r="M588" s="27">
        <f t="shared" si="32"/>
        <v>130</v>
      </c>
      <c r="N588" s="23"/>
      <c r="O588" s="184" t="s">
        <v>32</v>
      </c>
    </row>
    <row r="589" s="1" customFormat="1" customHeight="1" spans="1:15">
      <c r="A589" s="119">
        <v>584</v>
      </c>
      <c r="B589" s="119" t="s">
        <v>23</v>
      </c>
      <c r="C589" s="119" t="s">
        <v>24</v>
      </c>
      <c r="D589" s="119" t="s">
        <v>25</v>
      </c>
      <c r="E589" s="119" t="s">
        <v>1469</v>
      </c>
      <c r="F589" s="192" t="s">
        <v>2491</v>
      </c>
      <c r="G589" s="91" t="s">
        <v>2594</v>
      </c>
      <c r="H589" s="192" t="s">
        <v>194</v>
      </c>
      <c r="I589" s="271">
        <v>6</v>
      </c>
      <c r="J589" s="201" t="s">
        <v>2595</v>
      </c>
      <c r="K589" s="119" t="s">
        <v>31</v>
      </c>
      <c r="L589" s="183">
        <v>1</v>
      </c>
      <c r="M589" s="27">
        <f t="shared" si="32"/>
        <v>130</v>
      </c>
      <c r="N589" s="23"/>
      <c r="O589" s="184" t="s">
        <v>32</v>
      </c>
    </row>
    <row r="590" s="1" customFormat="1" customHeight="1" spans="1:15">
      <c r="A590" s="119">
        <v>585</v>
      </c>
      <c r="B590" s="119" t="s">
        <v>23</v>
      </c>
      <c r="C590" s="119" t="s">
        <v>24</v>
      </c>
      <c r="D590" s="119" t="s">
        <v>25</v>
      </c>
      <c r="E590" s="119" t="s">
        <v>1469</v>
      </c>
      <c r="F590" s="192" t="s">
        <v>2491</v>
      </c>
      <c r="G590" s="91" t="s">
        <v>2596</v>
      </c>
      <c r="H590" s="192" t="s">
        <v>194</v>
      </c>
      <c r="I590" s="271">
        <v>5</v>
      </c>
      <c r="J590" s="201" t="s">
        <v>2597</v>
      </c>
      <c r="K590" s="119" t="s">
        <v>31</v>
      </c>
      <c r="L590" s="183">
        <v>1</v>
      </c>
      <c r="M590" s="27">
        <f t="shared" si="32"/>
        <v>130</v>
      </c>
      <c r="N590" s="23"/>
      <c r="O590" s="184" t="s">
        <v>32</v>
      </c>
    </row>
    <row r="591" s="1" customFormat="1" customHeight="1" spans="1:15">
      <c r="A591" s="119">
        <v>586</v>
      </c>
      <c r="B591" s="119" t="s">
        <v>23</v>
      </c>
      <c r="C591" s="119" t="s">
        <v>24</v>
      </c>
      <c r="D591" s="119" t="s">
        <v>25</v>
      </c>
      <c r="E591" s="119" t="s">
        <v>1469</v>
      </c>
      <c r="F591" s="192" t="s">
        <v>2491</v>
      </c>
      <c r="G591" s="91" t="s">
        <v>2598</v>
      </c>
      <c r="H591" s="192" t="s">
        <v>51</v>
      </c>
      <c r="I591" s="271" t="s">
        <v>2557</v>
      </c>
      <c r="J591" s="201" t="s">
        <v>2599</v>
      </c>
      <c r="K591" s="119" t="s">
        <v>31</v>
      </c>
      <c r="L591" s="183">
        <v>1</v>
      </c>
      <c r="M591" s="27">
        <f>L591*312</f>
        <v>312</v>
      </c>
      <c r="N591" s="23"/>
      <c r="O591" s="184" t="s">
        <v>32</v>
      </c>
    </row>
    <row r="592" s="1" customFormat="1" customHeight="1" spans="1:15">
      <c r="A592" s="119">
        <v>587</v>
      </c>
      <c r="B592" s="119" t="s">
        <v>23</v>
      </c>
      <c r="C592" s="119" t="s">
        <v>24</v>
      </c>
      <c r="D592" s="119" t="s">
        <v>25</v>
      </c>
      <c r="E592" s="119" t="s">
        <v>1469</v>
      </c>
      <c r="F592" s="192" t="s">
        <v>2491</v>
      </c>
      <c r="G592" s="91" t="s">
        <v>2600</v>
      </c>
      <c r="H592" s="192" t="s">
        <v>51</v>
      </c>
      <c r="I592" s="271">
        <v>1</v>
      </c>
      <c r="J592" s="201" t="s">
        <v>2601</v>
      </c>
      <c r="K592" s="119" t="s">
        <v>31</v>
      </c>
      <c r="L592" s="183">
        <v>1</v>
      </c>
      <c r="M592" s="27">
        <f>L592*312</f>
        <v>312</v>
      </c>
      <c r="N592" s="23"/>
      <c r="O592" s="184" t="s">
        <v>32</v>
      </c>
    </row>
    <row r="593" s="1" customFormat="1" customHeight="1" spans="1:15">
      <c r="A593" s="119">
        <v>588</v>
      </c>
      <c r="B593" s="119" t="s">
        <v>23</v>
      </c>
      <c r="C593" s="119" t="s">
        <v>24</v>
      </c>
      <c r="D593" s="119" t="s">
        <v>25</v>
      </c>
      <c r="E593" s="119" t="s">
        <v>1469</v>
      </c>
      <c r="F593" s="192" t="s">
        <v>2491</v>
      </c>
      <c r="G593" s="91" t="s">
        <v>2602</v>
      </c>
      <c r="H593" s="192" t="s">
        <v>194</v>
      </c>
      <c r="I593" s="271">
        <v>6</v>
      </c>
      <c r="J593" s="201" t="s">
        <v>2603</v>
      </c>
      <c r="K593" s="119" t="s">
        <v>31</v>
      </c>
      <c r="L593" s="183">
        <v>1</v>
      </c>
      <c r="M593" s="27">
        <f t="shared" ref="M593:M624" si="33">L593*130</f>
        <v>130</v>
      </c>
      <c r="N593" s="23"/>
      <c r="O593" s="184" t="s">
        <v>32</v>
      </c>
    </row>
    <row r="594" s="1" customFormat="1" customHeight="1" spans="1:15">
      <c r="A594" s="119">
        <v>589</v>
      </c>
      <c r="B594" s="119" t="s">
        <v>23</v>
      </c>
      <c r="C594" s="119" t="s">
        <v>24</v>
      </c>
      <c r="D594" s="119" t="s">
        <v>25</v>
      </c>
      <c r="E594" s="119" t="s">
        <v>1469</v>
      </c>
      <c r="F594" s="192" t="s">
        <v>2491</v>
      </c>
      <c r="G594" s="91" t="s">
        <v>2604</v>
      </c>
      <c r="H594" s="192" t="s">
        <v>194</v>
      </c>
      <c r="I594" s="271" t="s">
        <v>2605</v>
      </c>
      <c r="J594" s="201" t="s">
        <v>2606</v>
      </c>
      <c r="K594" s="119" t="s">
        <v>31</v>
      </c>
      <c r="L594" s="183">
        <v>2</v>
      </c>
      <c r="M594" s="27">
        <f t="shared" si="33"/>
        <v>260</v>
      </c>
      <c r="N594" s="23"/>
      <c r="O594" s="184" t="s">
        <v>32</v>
      </c>
    </row>
    <row r="595" s="1" customFormat="1" customHeight="1" spans="1:15">
      <c r="A595" s="119">
        <v>590</v>
      </c>
      <c r="B595" s="119" t="s">
        <v>23</v>
      </c>
      <c r="C595" s="119" t="s">
        <v>24</v>
      </c>
      <c r="D595" s="119" t="s">
        <v>25</v>
      </c>
      <c r="E595" s="119" t="s">
        <v>1469</v>
      </c>
      <c r="F595" s="192" t="s">
        <v>2491</v>
      </c>
      <c r="G595" s="91" t="s">
        <v>2607</v>
      </c>
      <c r="H595" s="192" t="s">
        <v>194</v>
      </c>
      <c r="I595" s="271" t="s">
        <v>2557</v>
      </c>
      <c r="J595" s="201" t="s">
        <v>2608</v>
      </c>
      <c r="K595" s="119" t="s">
        <v>31</v>
      </c>
      <c r="L595" s="183">
        <v>1</v>
      </c>
      <c r="M595" s="27">
        <f t="shared" si="33"/>
        <v>130</v>
      </c>
      <c r="N595" s="23"/>
      <c r="O595" s="184" t="s">
        <v>32</v>
      </c>
    </row>
    <row r="596" s="1" customFormat="1" customHeight="1" spans="1:16">
      <c r="A596" s="119">
        <v>591</v>
      </c>
      <c r="B596" s="119" t="s">
        <v>23</v>
      </c>
      <c r="C596" s="119" t="s">
        <v>24</v>
      </c>
      <c r="D596" s="119" t="s">
        <v>25</v>
      </c>
      <c r="E596" s="119" t="s">
        <v>1469</v>
      </c>
      <c r="F596" s="192" t="s">
        <v>2491</v>
      </c>
      <c r="G596" s="183" t="s">
        <v>2609</v>
      </c>
      <c r="H596" s="192" t="s">
        <v>194</v>
      </c>
      <c r="I596" s="271">
        <v>7</v>
      </c>
      <c r="J596" s="201" t="s">
        <v>2610</v>
      </c>
      <c r="K596" s="119" t="s">
        <v>31</v>
      </c>
      <c r="L596" s="183">
        <v>1</v>
      </c>
      <c r="M596" s="27">
        <f t="shared" si="33"/>
        <v>130</v>
      </c>
      <c r="N596" s="23"/>
      <c r="O596" s="184" t="s">
        <v>32</v>
      </c>
      <c r="P596" s="92"/>
    </row>
    <row r="597" s="1" customFormat="1" customHeight="1" spans="1:15">
      <c r="A597" s="119">
        <v>592</v>
      </c>
      <c r="B597" s="119" t="s">
        <v>23</v>
      </c>
      <c r="C597" s="119" t="s">
        <v>24</v>
      </c>
      <c r="D597" s="119" t="s">
        <v>25</v>
      </c>
      <c r="E597" s="119" t="s">
        <v>1469</v>
      </c>
      <c r="F597" s="192" t="s">
        <v>2491</v>
      </c>
      <c r="G597" s="91" t="s">
        <v>2611</v>
      </c>
      <c r="H597" s="192" t="s">
        <v>194</v>
      </c>
      <c r="I597" s="271">
        <v>5</v>
      </c>
      <c r="J597" s="201" t="s">
        <v>2612</v>
      </c>
      <c r="K597" s="119" t="s">
        <v>31</v>
      </c>
      <c r="L597" s="183">
        <v>1</v>
      </c>
      <c r="M597" s="27">
        <f t="shared" si="33"/>
        <v>130</v>
      </c>
      <c r="N597" s="23"/>
      <c r="O597" s="184" t="s">
        <v>32</v>
      </c>
    </row>
    <row r="598" s="1" customFormat="1" customHeight="1" spans="1:15">
      <c r="A598" s="119">
        <v>593</v>
      </c>
      <c r="B598" s="119" t="s">
        <v>23</v>
      </c>
      <c r="C598" s="119" t="s">
        <v>24</v>
      </c>
      <c r="D598" s="119" t="s">
        <v>25</v>
      </c>
      <c r="E598" s="119" t="s">
        <v>1469</v>
      </c>
      <c r="F598" s="192" t="s">
        <v>2491</v>
      </c>
      <c r="G598" s="91" t="s">
        <v>2613</v>
      </c>
      <c r="H598" s="192" t="s">
        <v>1944</v>
      </c>
      <c r="I598" s="271">
        <v>7</v>
      </c>
      <c r="J598" s="201" t="s">
        <v>2614</v>
      </c>
      <c r="K598" s="119" t="s">
        <v>31</v>
      </c>
      <c r="L598" s="183">
        <v>1</v>
      </c>
      <c r="M598" s="27">
        <f t="shared" si="33"/>
        <v>130</v>
      </c>
      <c r="N598" s="23"/>
      <c r="O598" s="184" t="s">
        <v>32</v>
      </c>
    </row>
    <row r="599" s="1" customFormat="1" customHeight="1" spans="1:15">
      <c r="A599" s="119">
        <v>594</v>
      </c>
      <c r="B599" s="119" t="s">
        <v>23</v>
      </c>
      <c r="C599" s="119" t="s">
        <v>24</v>
      </c>
      <c r="D599" s="119" t="s">
        <v>25</v>
      </c>
      <c r="E599" s="119" t="s">
        <v>1469</v>
      </c>
      <c r="F599" s="192" t="s">
        <v>2491</v>
      </c>
      <c r="G599" s="91" t="s">
        <v>2615</v>
      </c>
      <c r="H599" s="192" t="s">
        <v>194</v>
      </c>
      <c r="I599" s="271">
        <v>4</v>
      </c>
      <c r="J599" s="201" t="s">
        <v>2616</v>
      </c>
      <c r="K599" s="119" t="s">
        <v>31</v>
      </c>
      <c r="L599" s="183">
        <v>1</v>
      </c>
      <c r="M599" s="27">
        <f t="shared" si="33"/>
        <v>130</v>
      </c>
      <c r="N599" s="23"/>
      <c r="O599" s="184" t="s">
        <v>32</v>
      </c>
    </row>
    <row r="600" s="1" customFormat="1" customHeight="1" spans="1:15">
      <c r="A600" s="119">
        <v>595</v>
      </c>
      <c r="B600" s="119" t="s">
        <v>23</v>
      </c>
      <c r="C600" s="119" t="s">
        <v>24</v>
      </c>
      <c r="D600" s="119" t="s">
        <v>25</v>
      </c>
      <c r="E600" s="119" t="s">
        <v>1469</v>
      </c>
      <c r="F600" s="192" t="s">
        <v>2491</v>
      </c>
      <c r="G600" s="91" t="s">
        <v>2617</v>
      </c>
      <c r="H600" s="192" t="s">
        <v>194</v>
      </c>
      <c r="I600" s="271">
        <v>4</v>
      </c>
      <c r="J600" s="201" t="s">
        <v>2618</v>
      </c>
      <c r="K600" s="119" t="s">
        <v>31</v>
      </c>
      <c r="L600" s="183">
        <v>1</v>
      </c>
      <c r="M600" s="27">
        <f t="shared" si="33"/>
        <v>130</v>
      </c>
      <c r="N600" s="23"/>
      <c r="O600" s="184" t="s">
        <v>32</v>
      </c>
    </row>
    <row r="601" s="1" customFormat="1" customHeight="1" spans="1:15">
      <c r="A601" s="119">
        <v>596</v>
      </c>
      <c r="B601" s="119" t="s">
        <v>23</v>
      </c>
      <c r="C601" s="119" t="s">
        <v>24</v>
      </c>
      <c r="D601" s="119" t="s">
        <v>25</v>
      </c>
      <c r="E601" s="119" t="s">
        <v>1469</v>
      </c>
      <c r="F601" s="192" t="s">
        <v>2491</v>
      </c>
      <c r="G601" s="91" t="s">
        <v>2619</v>
      </c>
      <c r="H601" s="192" t="s">
        <v>194</v>
      </c>
      <c r="I601" s="271">
        <v>7</v>
      </c>
      <c r="J601" s="201" t="s">
        <v>2620</v>
      </c>
      <c r="K601" s="119" t="s">
        <v>31</v>
      </c>
      <c r="L601" s="183">
        <v>1</v>
      </c>
      <c r="M601" s="27">
        <f t="shared" si="33"/>
        <v>130</v>
      </c>
      <c r="N601" s="23"/>
      <c r="O601" s="184" t="s">
        <v>32</v>
      </c>
    </row>
    <row r="602" s="1" customFormat="1" customHeight="1" spans="1:15">
      <c r="A602" s="119">
        <v>597</v>
      </c>
      <c r="B602" s="119" t="s">
        <v>23</v>
      </c>
      <c r="C602" s="119" t="s">
        <v>24</v>
      </c>
      <c r="D602" s="119" t="s">
        <v>25</v>
      </c>
      <c r="E602" s="119" t="s">
        <v>1469</v>
      </c>
      <c r="F602" s="192" t="s">
        <v>2491</v>
      </c>
      <c r="G602" s="91" t="s">
        <v>2621</v>
      </c>
      <c r="H602" s="192" t="s">
        <v>194</v>
      </c>
      <c r="I602" s="271">
        <v>6</v>
      </c>
      <c r="J602" s="201" t="s">
        <v>2622</v>
      </c>
      <c r="K602" s="119" t="s">
        <v>31</v>
      </c>
      <c r="L602" s="183">
        <v>1</v>
      </c>
      <c r="M602" s="27">
        <f t="shared" si="33"/>
        <v>130</v>
      </c>
      <c r="N602" s="23"/>
      <c r="O602" s="184" t="s">
        <v>32</v>
      </c>
    </row>
    <row r="603" s="1" customFormat="1" customHeight="1" spans="1:15">
      <c r="A603" s="119">
        <v>598</v>
      </c>
      <c r="B603" s="119" t="s">
        <v>23</v>
      </c>
      <c r="C603" s="119" t="s">
        <v>24</v>
      </c>
      <c r="D603" s="119" t="s">
        <v>25</v>
      </c>
      <c r="E603" s="119" t="s">
        <v>1469</v>
      </c>
      <c r="F603" s="192" t="s">
        <v>2491</v>
      </c>
      <c r="G603" s="91" t="s">
        <v>2623</v>
      </c>
      <c r="H603" s="192" t="s">
        <v>2624</v>
      </c>
      <c r="I603" s="271">
        <v>4</v>
      </c>
      <c r="J603" s="201" t="s">
        <v>2625</v>
      </c>
      <c r="K603" s="119" t="s">
        <v>31</v>
      </c>
      <c r="L603" s="183">
        <v>1</v>
      </c>
      <c r="M603" s="27">
        <f t="shared" si="33"/>
        <v>130</v>
      </c>
      <c r="N603" s="23"/>
      <c r="O603" s="184" t="s">
        <v>32</v>
      </c>
    </row>
    <row r="604" s="1" customFormat="1" customHeight="1" spans="1:15">
      <c r="A604" s="119">
        <v>599</v>
      </c>
      <c r="B604" s="119" t="s">
        <v>23</v>
      </c>
      <c r="C604" s="119" t="s">
        <v>24</v>
      </c>
      <c r="D604" s="119" t="s">
        <v>25</v>
      </c>
      <c r="E604" s="119" t="s">
        <v>1469</v>
      </c>
      <c r="F604" s="192" t="s">
        <v>2491</v>
      </c>
      <c r="G604" s="91" t="s">
        <v>2626</v>
      </c>
      <c r="H604" s="192" t="s">
        <v>194</v>
      </c>
      <c r="I604" s="271">
        <v>4</v>
      </c>
      <c r="J604" s="201" t="s">
        <v>2627</v>
      </c>
      <c r="K604" s="119" t="s">
        <v>31</v>
      </c>
      <c r="L604" s="183">
        <v>1</v>
      </c>
      <c r="M604" s="27">
        <f t="shared" si="33"/>
        <v>130</v>
      </c>
      <c r="N604" s="23"/>
      <c r="O604" s="184" t="s">
        <v>32</v>
      </c>
    </row>
    <row r="605" s="1" customFormat="1" customHeight="1" spans="1:15">
      <c r="A605" s="119">
        <v>600</v>
      </c>
      <c r="B605" s="119" t="s">
        <v>23</v>
      </c>
      <c r="C605" s="119" t="s">
        <v>24</v>
      </c>
      <c r="D605" s="119" t="s">
        <v>25</v>
      </c>
      <c r="E605" s="119" t="s">
        <v>1469</v>
      </c>
      <c r="F605" s="192" t="s">
        <v>2491</v>
      </c>
      <c r="G605" s="91" t="s">
        <v>2628</v>
      </c>
      <c r="H605" s="192" t="s">
        <v>194</v>
      </c>
      <c r="I605" s="271">
        <v>4</v>
      </c>
      <c r="J605" s="201" t="s">
        <v>2629</v>
      </c>
      <c r="K605" s="119" t="s">
        <v>31</v>
      </c>
      <c r="L605" s="183">
        <v>1</v>
      </c>
      <c r="M605" s="27">
        <f t="shared" si="33"/>
        <v>130</v>
      </c>
      <c r="N605" s="23"/>
      <c r="O605" s="184" t="s">
        <v>32</v>
      </c>
    </row>
    <row r="606" s="1" customFormat="1" customHeight="1" spans="1:15">
      <c r="A606" s="119">
        <v>601</v>
      </c>
      <c r="B606" s="119" t="s">
        <v>23</v>
      </c>
      <c r="C606" s="119" t="s">
        <v>24</v>
      </c>
      <c r="D606" s="119" t="s">
        <v>25</v>
      </c>
      <c r="E606" s="119" t="s">
        <v>1469</v>
      </c>
      <c r="F606" s="192" t="s">
        <v>2491</v>
      </c>
      <c r="G606" s="91" t="s">
        <v>2630</v>
      </c>
      <c r="H606" s="192" t="s">
        <v>194</v>
      </c>
      <c r="I606" s="271">
        <v>5</v>
      </c>
      <c r="J606" s="201" t="s">
        <v>2631</v>
      </c>
      <c r="K606" s="119" t="s">
        <v>31</v>
      </c>
      <c r="L606" s="183">
        <v>1</v>
      </c>
      <c r="M606" s="27">
        <f t="shared" si="33"/>
        <v>130</v>
      </c>
      <c r="N606" s="23"/>
      <c r="O606" s="184" t="s">
        <v>32</v>
      </c>
    </row>
    <row r="607" s="1" customFormat="1" customHeight="1" spans="1:15">
      <c r="A607" s="119">
        <v>602</v>
      </c>
      <c r="B607" s="119" t="s">
        <v>23</v>
      </c>
      <c r="C607" s="119" t="s">
        <v>24</v>
      </c>
      <c r="D607" s="119" t="s">
        <v>25</v>
      </c>
      <c r="E607" s="119" t="s">
        <v>1469</v>
      </c>
      <c r="F607" s="192" t="s">
        <v>2491</v>
      </c>
      <c r="G607" s="91" t="s">
        <v>2632</v>
      </c>
      <c r="H607" s="192" t="s">
        <v>194</v>
      </c>
      <c r="I607" s="271">
        <v>3</v>
      </c>
      <c r="J607" s="201" t="s">
        <v>2633</v>
      </c>
      <c r="K607" s="119" t="s">
        <v>31</v>
      </c>
      <c r="L607" s="183">
        <v>1</v>
      </c>
      <c r="M607" s="27">
        <f t="shared" si="33"/>
        <v>130</v>
      </c>
      <c r="N607" s="23"/>
      <c r="O607" s="184" t="s">
        <v>32</v>
      </c>
    </row>
    <row r="608" s="1" customFormat="1" customHeight="1" spans="1:15">
      <c r="A608" s="119">
        <v>603</v>
      </c>
      <c r="B608" s="119" t="s">
        <v>23</v>
      </c>
      <c r="C608" s="119" t="s">
        <v>24</v>
      </c>
      <c r="D608" s="119" t="s">
        <v>25</v>
      </c>
      <c r="E608" s="119" t="s">
        <v>1469</v>
      </c>
      <c r="F608" s="192" t="s">
        <v>2491</v>
      </c>
      <c r="G608" s="91" t="s">
        <v>2634</v>
      </c>
      <c r="H608" s="192" t="s">
        <v>194</v>
      </c>
      <c r="I608" s="271">
        <v>4</v>
      </c>
      <c r="J608" s="201" t="s">
        <v>2635</v>
      </c>
      <c r="K608" s="119" t="s">
        <v>31</v>
      </c>
      <c r="L608" s="183">
        <v>1</v>
      </c>
      <c r="M608" s="27">
        <f t="shared" si="33"/>
        <v>130</v>
      </c>
      <c r="N608" s="23"/>
      <c r="O608" s="184" t="s">
        <v>32</v>
      </c>
    </row>
    <row r="609" s="1" customFormat="1" customHeight="1" spans="1:16">
      <c r="A609" s="119">
        <v>604</v>
      </c>
      <c r="B609" s="119" t="s">
        <v>23</v>
      </c>
      <c r="C609" s="119" t="s">
        <v>24</v>
      </c>
      <c r="D609" s="119" t="s">
        <v>25</v>
      </c>
      <c r="E609" s="119" t="s">
        <v>1469</v>
      </c>
      <c r="F609" s="192" t="s">
        <v>2491</v>
      </c>
      <c r="G609" s="183" t="s">
        <v>2636</v>
      </c>
      <c r="H609" s="192" t="s">
        <v>194</v>
      </c>
      <c r="I609" s="271">
        <v>4</v>
      </c>
      <c r="J609" s="201" t="s">
        <v>2637</v>
      </c>
      <c r="K609" s="119" t="s">
        <v>31</v>
      </c>
      <c r="L609" s="183">
        <v>1</v>
      </c>
      <c r="M609" s="27">
        <f t="shared" si="33"/>
        <v>130</v>
      </c>
      <c r="N609" s="23"/>
      <c r="O609" s="184" t="s">
        <v>32</v>
      </c>
      <c r="P609" s="92"/>
    </row>
    <row r="610" s="1" customFormat="1" customHeight="1" spans="1:15">
      <c r="A610" s="119">
        <v>605</v>
      </c>
      <c r="B610" s="119" t="s">
        <v>23</v>
      </c>
      <c r="C610" s="119" t="s">
        <v>24</v>
      </c>
      <c r="D610" s="119" t="s">
        <v>25</v>
      </c>
      <c r="E610" s="119" t="s">
        <v>1469</v>
      </c>
      <c r="F610" s="192" t="s">
        <v>2491</v>
      </c>
      <c r="G610" s="91" t="s">
        <v>2638</v>
      </c>
      <c r="H610" s="192" t="s">
        <v>194</v>
      </c>
      <c r="I610" s="271">
        <v>6</v>
      </c>
      <c r="J610" s="201" t="s">
        <v>2639</v>
      </c>
      <c r="K610" s="119" t="s">
        <v>31</v>
      </c>
      <c r="L610" s="183">
        <v>1</v>
      </c>
      <c r="M610" s="27">
        <f t="shared" si="33"/>
        <v>130</v>
      </c>
      <c r="N610" s="23"/>
      <c r="O610" s="184" t="s">
        <v>32</v>
      </c>
    </row>
    <row r="611" s="1" customFormat="1" customHeight="1" spans="1:15">
      <c r="A611" s="119">
        <v>606</v>
      </c>
      <c r="B611" s="119" t="s">
        <v>23</v>
      </c>
      <c r="C611" s="119" t="s">
        <v>24</v>
      </c>
      <c r="D611" s="119" t="s">
        <v>25</v>
      </c>
      <c r="E611" s="119" t="s">
        <v>1469</v>
      </c>
      <c r="F611" s="192" t="s">
        <v>2491</v>
      </c>
      <c r="G611" s="91" t="s">
        <v>2640</v>
      </c>
      <c r="H611" s="192" t="s">
        <v>194</v>
      </c>
      <c r="I611" s="271">
        <v>5</v>
      </c>
      <c r="J611" s="201" t="s">
        <v>2641</v>
      </c>
      <c r="K611" s="119" t="s">
        <v>31</v>
      </c>
      <c r="L611" s="183">
        <v>1</v>
      </c>
      <c r="M611" s="27">
        <f t="shared" si="33"/>
        <v>130</v>
      </c>
      <c r="N611" s="23"/>
      <c r="O611" s="184" t="s">
        <v>32</v>
      </c>
    </row>
    <row r="612" s="1" customFormat="1" customHeight="1" spans="1:15">
      <c r="A612" s="119">
        <v>607</v>
      </c>
      <c r="B612" s="119" t="s">
        <v>23</v>
      </c>
      <c r="C612" s="119" t="s">
        <v>24</v>
      </c>
      <c r="D612" s="119" t="s">
        <v>25</v>
      </c>
      <c r="E612" s="119" t="s">
        <v>1469</v>
      </c>
      <c r="F612" s="192" t="s">
        <v>2491</v>
      </c>
      <c r="G612" s="91" t="s">
        <v>2642</v>
      </c>
      <c r="H612" s="192" t="s">
        <v>194</v>
      </c>
      <c r="I612" s="271">
        <v>4</v>
      </c>
      <c r="J612" s="201" t="s">
        <v>2643</v>
      </c>
      <c r="K612" s="119" t="s">
        <v>31</v>
      </c>
      <c r="L612" s="183">
        <v>1</v>
      </c>
      <c r="M612" s="27">
        <f t="shared" si="33"/>
        <v>130</v>
      </c>
      <c r="N612" s="23"/>
      <c r="O612" s="184" t="s">
        <v>32</v>
      </c>
    </row>
    <row r="613" s="1" customFormat="1" customHeight="1" spans="1:15">
      <c r="A613" s="119">
        <v>608</v>
      </c>
      <c r="B613" s="119" t="s">
        <v>23</v>
      </c>
      <c r="C613" s="119" t="s">
        <v>24</v>
      </c>
      <c r="D613" s="119" t="s">
        <v>25</v>
      </c>
      <c r="E613" s="119" t="s">
        <v>1469</v>
      </c>
      <c r="F613" s="192" t="s">
        <v>2491</v>
      </c>
      <c r="G613" s="91" t="s">
        <v>2644</v>
      </c>
      <c r="H613" s="192" t="s">
        <v>1583</v>
      </c>
      <c r="I613" s="271">
        <v>3</v>
      </c>
      <c r="J613" s="201" t="s">
        <v>2645</v>
      </c>
      <c r="K613" s="119" t="s">
        <v>31</v>
      </c>
      <c r="L613" s="183">
        <v>1</v>
      </c>
      <c r="M613" s="27">
        <f t="shared" si="33"/>
        <v>130</v>
      </c>
      <c r="N613" s="23"/>
      <c r="O613" s="184" t="s">
        <v>32</v>
      </c>
    </row>
    <row r="614" s="1" customFormat="1" customHeight="1" spans="1:15">
      <c r="A614" s="119">
        <v>609</v>
      </c>
      <c r="B614" s="119" t="s">
        <v>23</v>
      </c>
      <c r="C614" s="119" t="s">
        <v>24</v>
      </c>
      <c r="D614" s="119" t="s">
        <v>25</v>
      </c>
      <c r="E614" s="119" t="s">
        <v>1469</v>
      </c>
      <c r="F614" s="192" t="s">
        <v>2491</v>
      </c>
      <c r="G614" s="91" t="s">
        <v>2646</v>
      </c>
      <c r="H614" s="192" t="s">
        <v>194</v>
      </c>
      <c r="I614" s="271">
        <v>4</v>
      </c>
      <c r="J614" s="201" t="s">
        <v>2647</v>
      </c>
      <c r="K614" s="119" t="s">
        <v>31</v>
      </c>
      <c r="L614" s="183">
        <v>1</v>
      </c>
      <c r="M614" s="27">
        <f t="shared" si="33"/>
        <v>130</v>
      </c>
      <c r="N614" s="23"/>
      <c r="O614" s="184" t="s">
        <v>32</v>
      </c>
    </row>
    <row r="615" s="1" customFormat="1" customHeight="1" spans="1:15">
      <c r="A615" s="119">
        <v>610</v>
      </c>
      <c r="B615" s="119" t="s">
        <v>23</v>
      </c>
      <c r="C615" s="119" t="s">
        <v>24</v>
      </c>
      <c r="D615" s="119" t="s">
        <v>25</v>
      </c>
      <c r="E615" s="119" t="s">
        <v>1469</v>
      </c>
      <c r="F615" s="192" t="s">
        <v>2491</v>
      </c>
      <c r="G615" s="91" t="s">
        <v>2648</v>
      </c>
      <c r="H615" s="192" t="s">
        <v>194</v>
      </c>
      <c r="I615" s="271">
        <v>4</v>
      </c>
      <c r="J615" s="201" t="s">
        <v>2649</v>
      </c>
      <c r="K615" s="119" t="s">
        <v>31</v>
      </c>
      <c r="L615" s="183">
        <v>1</v>
      </c>
      <c r="M615" s="27">
        <f t="shared" si="33"/>
        <v>130</v>
      </c>
      <c r="N615" s="23"/>
      <c r="O615" s="184" t="s">
        <v>32</v>
      </c>
    </row>
    <row r="616" s="1" customFormat="1" customHeight="1" spans="1:15">
      <c r="A616" s="119">
        <v>611</v>
      </c>
      <c r="B616" s="119" t="s">
        <v>23</v>
      </c>
      <c r="C616" s="119" t="s">
        <v>24</v>
      </c>
      <c r="D616" s="119" t="s">
        <v>25</v>
      </c>
      <c r="E616" s="119" t="s">
        <v>1469</v>
      </c>
      <c r="F616" s="192" t="s">
        <v>2491</v>
      </c>
      <c r="G616" s="91" t="s">
        <v>2650</v>
      </c>
      <c r="H616" s="192" t="s">
        <v>194</v>
      </c>
      <c r="I616" s="271">
        <v>3</v>
      </c>
      <c r="J616" s="201" t="s">
        <v>2651</v>
      </c>
      <c r="K616" s="119" t="s">
        <v>31</v>
      </c>
      <c r="L616" s="183">
        <v>1</v>
      </c>
      <c r="M616" s="27">
        <f t="shared" si="33"/>
        <v>130</v>
      </c>
      <c r="N616" s="23"/>
      <c r="O616" s="184" t="s">
        <v>32</v>
      </c>
    </row>
    <row r="617" s="1" customFormat="1" customHeight="1" spans="1:15">
      <c r="A617" s="119">
        <v>612</v>
      </c>
      <c r="B617" s="119" t="s">
        <v>23</v>
      </c>
      <c r="C617" s="119" t="s">
        <v>24</v>
      </c>
      <c r="D617" s="119" t="s">
        <v>25</v>
      </c>
      <c r="E617" s="119" t="s">
        <v>1469</v>
      </c>
      <c r="F617" s="192" t="s">
        <v>2491</v>
      </c>
      <c r="G617" s="91" t="s">
        <v>2652</v>
      </c>
      <c r="H617" s="192" t="s">
        <v>194</v>
      </c>
      <c r="I617" s="271">
        <v>4</v>
      </c>
      <c r="J617" s="201" t="s">
        <v>2653</v>
      </c>
      <c r="K617" s="119" t="s">
        <v>31</v>
      </c>
      <c r="L617" s="183">
        <v>1</v>
      </c>
      <c r="M617" s="27">
        <f t="shared" si="33"/>
        <v>130</v>
      </c>
      <c r="N617" s="23"/>
      <c r="O617" s="184" t="s">
        <v>32</v>
      </c>
    </row>
    <row r="618" s="1" customFormat="1" customHeight="1" spans="1:15">
      <c r="A618" s="119">
        <v>613</v>
      </c>
      <c r="B618" s="119" t="s">
        <v>23</v>
      </c>
      <c r="C618" s="119" t="s">
        <v>24</v>
      </c>
      <c r="D618" s="119" t="s">
        <v>25</v>
      </c>
      <c r="E618" s="119" t="s">
        <v>1469</v>
      </c>
      <c r="F618" s="192" t="s">
        <v>2491</v>
      </c>
      <c r="G618" s="91" t="s">
        <v>2654</v>
      </c>
      <c r="H618" s="192" t="s">
        <v>194</v>
      </c>
      <c r="I618" s="271">
        <v>3</v>
      </c>
      <c r="J618" s="201" t="s">
        <v>2655</v>
      </c>
      <c r="K618" s="119" t="s">
        <v>31</v>
      </c>
      <c r="L618" s="183">
        <v>1</v>
      </c>
      <c r="M618" s="27">
        <f t="shared" si="33"/>
        <v>130</v>
      </c>
      <c r="N618" s="23"/>
      <c r="O618" s="184" t="s">
        <v>32</v>
      </c>
    </row>
    <row r="619" s="1" customFormat="1" customHeight="1" spans="1:15">
      <c r="A619" s="119">
        <v>614</v>
      </c>
      <c r="B619" s="119" t="s">
        <v>23</v>
      </c>
      <c r="C619" s="119" t="s">
        <v>24</v>
      </c>
      <c r="D619" s="119" t="s">
        <v>25</v>
      </c>
      <c r="E619" s="119" t="s">
        <v>1469</v>
      </c>
      <c r="F619" s="192" t="s">
        <v>2491</v>
      </c>
      <c r="G619" s="91" t="s">
        <v>2656</v>
      </c>
      <c r="H619" s="192" t="s">
        <v>194</v>
      </c>
      <c r="I619" s="271">
        <v>6</v>
      </c>
      <c r="J619" s="201" t="s">
        <v>2657</v>
      </c>
      <c r="K619" s="119" t="s">
        <v>31</v>
      </c>
      <c r="L619" s="183">
        <v>1</v>
      </c>
      <c r="M619" s="27">
        <f t="shared" si="33"/>
        <v>130</v>
      </c>
      <c r="N619" s="23"/>
      <c r="O619" s="184" t="s">
        <v>32</v>
      </c>
    </row>
    <row r="620" s="1" customFormat="1" customHeight="1" spans="1:15">
      <c r="A620" s="119">
        <v>615</v>
      </c>
      <c r="B620" s="119" t="s">
        <v>23</v>
      </c>
      <c r="C620" s="119" t="s">
        <v>24</v>
      </c>
      <c r="D620" s="119" t="s">
        <v>25</v>
      </c>
      <c r="E620" s="119" t="s">
        <v>1469</v>
      </c>
      <c r="F620" s="192" t="s">
        <v>2491</v>
      </c>
      <c r="G620" s="91" t="s">
        <v>2658</v>
      </c>
      <c r="H620" s="192" t="s">
        <v>194</v>
      </c>
      <c r="I620" s="271">
        <v>3</v>
      </c>
      <c r="J620" s="201" t="s">
        <v>2659</v>
      </c>
      <c r="K620" s="119" t="s">
        <v>31</v>
      </c>
      <c r="L620" s="183">
        <v>2</v>
      </c>
      <c r="M620" s="27">
        <f t="shared" si="33"/>
        <v>260</v>
      </c>
      <c r="N620" s="23"/>
      <c r="O620" s="184" t="s">
        <v>32</v>
      </c>
    </row>
    <row r="621" s="1" customFormat="1" customHeight="1" spans="1:15">
      <c r="A621" s="119">
        <v>616</v>
      </c>
      <c r="B621" s="119" t="s">
        <v>23</v>
      </c>
      <c r="C621" s="119" t="s">
        <v>24</v>
      </c>
      <c r="D621" s="119" t="s">
        <v>25</v>
      </c>
      <c r="E621" s="119" t="s">
        <v>1469</v>
      </c>
      <c r="F621" s="192" t="s">
        <v>2491</v>
      </c>
      <c r="G621" s="91" t="s">
        <v>2660</v>
      </c>
      <c r="H621" s="192" t="s">
        <v>194</v>
      </c>
      <c r="I621" s="271">
        <v>2</v>
      </c>
      <c r="J621" s="201" t="s">
        <v>2661</v>
      </c>
      <c r="K621" s="119" t="s">
        <v>31</v>
      </c>
      <c r="L621" s="183">
        <v>2</v>
      </c>
      <c r="M621" s="27">
        <f t="shared" si="33"/>
        <v>260</v>
      </c>
      <c r="N621" s="23"/>
      <c r="O621" s="184" t="s">
        <v>32</v>
      </c>
    </row>
    <row r="622" s="1" customFormat="1" customHeight="1" spans="1:15">
      <c r="A622" s="119">
        <v>617</v>
      </c>
      <c r="B622" s="119" t="s">
        <v>23</v>
      </c>
      <c r="C622" s="119" t="s">
        <v>24</v>
      </c>
      <c r="D622" s="119" t="s">
        <v>25</v>
      </c>
      <c r="E622" s="119" t="s">
        <v>1469</v>
      </c>
      <c r="F622" s="192" t="s">
        <v>2491</v>
      </c>
      <c r="G622" s="91" t="s">
        <v>2662</v>
      </c>
      <c r="H622" s="192" t="s">
        <v>194</v>
      </c>
      <c r="I622" s="271">
        <v>6</v>
      </c>
      <c r="J622" s="201" t="s">
        <v>2663</v>
      </c>
      <c r="K622" s="119" t="s">
        <v>31</v>
      </c>
      <c r="L622" s="183">
        <v>4</v>
      </c>
      <c r="M622" s="27">
        <f t="shared" si="33"/>
        <v>520</v>
      </c>
      <c r="N622" s="23"/>
      <c r="O622" s="184" t="s">
        <v>32</v>
      </c>
    </row>
    <row r="623" s="1" customFormat="1" customHeight="1" spans="1:15">
      <c r="A623" s="119">
        <v>618</v>
      </c>
      <c r="B623" s="119" t="s">
        <v>23</v>
      </c>
      <c r="C623" s="119" t="s">
        <v>24</v>
      </c>
      <c r="D623" s="119" t="s">
        <v>25</v>
      </c>
      <c r="E623" s="119" t="s">
        <v>1469</v>
      </c>
      <c r="F623" s="192" t="s">
        <v>2491</v>
      </c>
      <c r="G623" s="91" t="s">
        <v>2664</v>
      </c>
      <c r="H623" s="192" t="s">
        <v>194</v>
      </c>
      <c r="I623" s="271">
        <v>3</v>
      </c>
      <c r="J623" s="201" t="s">
        <v>2665</v>
      </c>
      <c r="K623" s="119" t="s">
        <v>31</v>
      </c>
      <c r="L623" s="183">
        <v>2</v>
      </c>
      <c r="M623" s="27">
        <f t="shared" si="33"/>
        <v>260</v>
      </c>
      <c r="N623" s="23"/>
      <c r="O623" s="184" t="s">
        <v>32</v>
      </c>
    </row>
    <row r="624" s="1" customFormat="1" customHeight="1" spans="1:15">
      <c r="A624" s="119">
        <v>619</v>
      </c>
      <c r="B624" s="119" t="s">
        <v>23</v>
      </c>
      <c r="C624" s="119" t="s">
        <v>24</v>
      </c>
      <c r="D624" s="119" t="s">
        <v>25</v>
      </c>
      <c r="E624" s="119" t="s">
        <v>1469</v>
      </c>
      <c r="F624" s="192" t="s">
        <v>2491</v>
      </c>
      <c r="G624" s="91" t="s">
        <v>2666</v>
      </c>
      <c r="H624" s="192" t="s">
        <v>1583</v>
      </c>
      <c r="I624" s="271">
        <v>5</v>
      </c>
      <c r="J624" s="201" t="s">
        <v>2667</v>
      </c>
      <c r="K624" s="119" t="s">
        <v>31</v>
      </c>
      <c r="L624" s="183">
        <v>4</v>
      </c>
      <c r="M624" s="27">
        <f t="shared" si="33"/>
        <v>520</v>
      </c>
      <c r="N624" s="23"/>
      <c r="O624" s="184" t="s">
        <v>32</v>
      </c>
    </row>
    <row r="625" s="1" customFormat="1" customHeight="1" spans="1:15">
      <c r="A625" s="119">
        <v>620</v>
      </c>
      <c r="B625" s="119" t="s">
        <v>23</v>
      </c>
      <c r="C625" s="119" t="s">
        <v>24</v>
      </c>
      <c r="D625" s="119" t="s">
        <v>25</v>
      </c>
      <c r="E625" s="119" t="s">
        <v>1469</v>
      </c>
      <c r="F625" s="192" t="s">
        <v>2491</v>
      </c>
      <c r="G625" s="91" t="s">
        <v>2668</v>
      </c>
      <c r="H625" s="192" t="s">
        <v>194</v>
      </c>
      <c r="I625" s="271">
        <v>5</v>
      </c>
      <c r="J625" s="201" t="s">
        <v>2669</v>
      </c>
      <c r="K625" s="119" t="s">
        <v>31</v>
      </c>
      <c r="L625" s="183">
        <v>4</v>
      </c>
      <c r="M625" s="27">
        <f t="shared" ref="M625:M656" si="34">L625*130</f>
        <v>520</v>
      </c>
      <c r="N625" s="23"/>
      <c r="O625" s="184" t="s">
        <v>32</v>
      </c>
    </row>
    <row r="626" s="1" customFormat="1" customHeight="1" spans="1:15">
      <c r="A626" s="119">
        <v>621</v>
      </c>
      <c r="B626" s="119" t="s">
        <v>23</v>
      </c>
      <c r="C626" s="119" t="s">
        <v>24</v>
      </c>
      <c r="D626" s="119" t="s">
        <v>25</v>
      </c>
      <c r="E626" s="119" t="s">
        <v>1469</v>
      </c>
      <c r="F626" s="192" t="s">
        <v>2491</v>
      </c>
      <c r="G626" s="91" t="s">
        <v>630</v>
      </c>
      <c r="H626" s="192" t="s">
        <v>194</v>
      </c>
      <c r="I626" s="271">
        <v>2</v>
      </c>
      <c r="J626" s="201" t="s">
        <v>2670</v>
      </c>
      <c r="K626" s="119" t="s">
        <v>31</v>
      </c>
      <c r="L626" s="183">
        <v>2</v>
      </c>
      <c r="M626" s="27">
        <f t="shared" si="34"/>
        <v>260</v>
      </c>
      <c r="N626" s="23"/>
      <c r="O626" s="184" t="s">
        <v>32</v>
      </c>
    </row>
    <row r="627" s="1" customFormat="1" customHeight="1" spans="1:15">
      <c r="A627" s="119">
        <v>622</v>
      </c>
      <c r="B627" s="119" t="s">
        <v>23</v>
      </c>
      <c r="C627" s="119" t="s">
        <v>24</v>
      </c>
      <c r="D627" s="119" t="s">
        <v>25</v>
      </c>
      <c r="E627" s="119" t="s">
        <v>1469</v>
      </c>
      <c r="F627" s="192" t="s">
        <v>2491</v>
      </c>
      <c r="G627" s="91" t="s">
        <v>2671</v>
      </c>
      <c r="H627" s="192" t="s">
        <v>194</v>
      </c>
      <c r="I627" s="271">
        <v>2</v>
      </c>
      <c r="J627" s="201" t="s">
        <v>2672</v>
      </c>
      <c r="K627" s="119" t="s">
        <v>31</v>
      </c>
      <c r="L627" s="183">
        <v>2</v>
      </c>
      <c r="M627" s="27">
        <f t="shared" si="34"/>
        <v>260</v>
      </c>
      <c r="N627" s="23"/>
      <c r="O627" s="184" t="s">
        <v>32</v>
      </c>
    </row>
    <row r="628" s="1" customFormat="1" customHeight="1" spans="1:15">
      <c r="A628" s="119">
        <v>623</v>
      </c>
      <c r="B628" s="119" t="s">
        <v>23</v>
      </c>
      <c r="C628" s="119" t="s">
        <v>24</v>
      </c>
      <c r="D628" s="119" t="s">
        <v>25</v>
      </c>
      <c r="E628" s="119" t="s">
        <v>1469</v>
      </c>
      <c r="F628" s="192" t="s">
        <v>2491</v>
      </c>
      <c r="G628" s="91" t="s">
        <v>2534</v>
      </c>
      <c r="H628" s="192" t="s">
        <v>194</v>
      </c>
      <c r="I628" s="271">
        <v>4</v>
      </c>
      <c r="J628" s="201" t="s">
        <v>2673</v>
      </c>
      <c r="K628" s="119" t="s">
        <v>31</v>
      </c>
      <c r="L628" s="183">
        <v>3</v>
      </c>
      <c r="M628" s="27">
        <f t="shared" si="34"/>
        <v>390</v>
      </c>
      <c r="N628" s="23"/>
      <c r="O628" s="184" t="s">
        <v>32</v>
      </c>
    </row>
    <row r="629" s="1" customFormat="1" customHeight="1" spans="1:15">
      <c r="A629" s="119">
        <v>624</v>
      </c>
      <c r="B629" s="119" t="s">
        <v>23</v>
      </c>
      <c r="C629" s="119" t="s">
        <v>24</v>
      </c>
      <c r="D629" s="119" t="s">
        <v>25</v>
      </c>
      <c r="E629" s="119" t="s">
        <v>1469</v>
      </c>
      <c r="F629" s="192" t="s">
        <v>2491</v>
      </c>
      <c r="G629" s="91" t="s">
        <v>2674</v>
      </c>
      <c r="H629" s="192" t="s">
        <v>194</v>
      </c>
      <c r="I629" s="271">
        <v>6</v>
      </c>
      <c r="J629" s="201" t="s">
        <v>2675</v>
      </c>
      <c r="K629" s="119" t="s">
        <v>31</v>
      </c>
      <c r="L629" s="183">
        <v>4</v>
      </c>
      <c r="M629" s="27">
        <f t="shared" si="34"/>
        <v>520</v>
      </c>
      <c r="N629" s="23"/>
      <c r="O629" s="184" t="s">
        <v>32</v>
      </c>
    </row>
    <row r="630" s="1" customFormat="1" customHeight="1" spans="1:15">
      <c r="A630" s="119">
        <v>625</v>
      </c>
      <c r="B630" s="119" t="s">
        <v>23</v>
      </c>
      <c r="C630" s="119" t="s">
        <v>24</v>
      </c>
      <c r="D630" s="119" t="s">
        <v>25</v>
      </c>
      <c r="E630" s="119" t="s">
        <v>1469</v>
      </c>
      <c r="F630" s="192" t="s">
        <v>2491</v>
      </c>
      <c r="G630" s="91" t="s">
        <v>2676</v>
      </c>
      <c r="H630" s="192" t="s">
        <v>194</v>
      </c>
      <c r="I630" s="271">
        <v>2</v>
      </c>
      <c r="J630" s="201" t="s">
        <v>2677</v>
      </c>
      <c r="K630" s="119" t="s">
        <v>31</v>
      </c>
      <c r="L630" s="183">
        <v>2</v>
      </c>
      <c r="M630" s="27">
        <f t="shared" si="34"/>
        <v>260</v>
      </c>
      <c r="N630" s="23"/>
      <c r="O630" s="184" t="s">
        <v>32</v>
      </c>
    </row>
    <row r="631" s="1" customFormat="1" customHeight="1" spans="1:15">
      <c r="A631" s="119">
        <v>626</v>
      </c>
      <c r="B631" s="119" t="s">
        <v>23</v>
      </c>
      <c r="C631" s="119" t="s">
        <v>24</v>
      </c>
      <c r="D631" s="119" t="s">
        <v>25</v>
      </c>
      <c r="E631" s="119" t="s">
        <v>1469</v>
      </c>
      <c r="F631" s="192" t="s">
        <v>2491</v>
      </c>
      <c r="G631" s="91" t="s">
        <v>2678</v>
      </c>
      <c r="H631" s="192" t="s">
        <v>194</v>
      </c>
      <c r="I631" s="271">
        <v>4</v>
      </c>
      <c r="J631" s="201" t="s">
        <v>2679</v>
      </c>
      <c r="K631" s="119" t="s">
        <v>31</v>
      </c>
      <c r="L631" s="183">
        <v>3</v>
      </c>
      <c r="M631" s="27">
        <f t="shared" si="34"/>
        <v>390</v>
      </c>
      <c r="N631" s="23"/>
      <c r="O631" s="184" t="s">
        <v>32</v>
      </c>
    </row>
    <row r="632" s="1" customFormat="1" customHeight="1" spans="1:15">
      <c r="A632" s="119">
        <v>627</v>
      </c>
      <c r="B632" s="119" t="s">
        <v>23</v>
      </c>
      <c r="C632" s="119" t="s">
        <v>24</v>
      </c>
      <c r="D632" s="119" t="s">
        <v>25</v>
      </c>
      <c r="E632" s="119" t="s">
        <v>1469</v>
      </c>
      <c r="F632" s="192" t="s">
        <v>2491</v>
      </c>
      <c r="G632" s="91" t="s">
        <v>2680</v>
      </c>
      <c r="H632" s="192" t="s">
        <v>194</v>
      </c>
      <c r="I632" s="271">
        <v>6</v>
      </c>
      <c r="J632" s="201" t="s">
        <v>2681</v>
      </c>
      <c r="K632" s="119" t="s">
        <v>31</v>
      </c>
      <c r="L632" s="183">
        <v>4</v>
      </c>
      <c r="M632" s="27">
        <f t="shared" si="34"/>
        <v>520</v>
      </c>
      <c r="N632" s="23"/>
      <c r="O632" s="184" t="s">
        <v>32</v>
      </c>
    </row>
    <row r="633" s="1" customFormat="1" customHeight="1" spans="1:15">
      <c r="A633" s="119">
        <v>628</v>
      </c>
      <c r="B633" s="119" t="s">
        <v>23</v>
      </c>
      <c r="C633" s="119" t="s">
        <v>24</v>
      </c>
      <c r="D633" s="119" t="s">
        <v>25</v>
      </c>
      <c r="E633" s="119" t="s">
        <v>1469</v>
      </c>
      <c r="F633" s="192" t="s">
        <v>2491</v>
      </c>
      <c r="G633" s="91" t="s">
        <v>2682</v>
      </c>
      <c r="H633" s="192" t="s">
        <v>194</v>
      </c>
      <c r="I633" s="271">
        <v>6</v>
      </c>
      <c r="J633" s="201" t="s">
        <v>2683</v>
      </c>
      <c r="K633" s="119" t="s">
        <v>31</v>
      </c>
      <c r="L633" s="183">
        <v>4</v>
      </c>
      <c r="M633" s="27">
        <f t="shared" si="34"/>
        <v>520</v>
      </c>
      <c r="N633" s="23"/>
      <c r="O633" s="184" t="s">
        <v>32</v>
      </c>
    </row>
    <row r="634" s="1" customFormat="1" customHeight="1" spans="1:15">
      <c r="A634" s="119">
        <v>629</v>
      </c>
      <c r="B634" s="119" t="s">
        <v>23</v>
      </c>
      <c r="C634" s="119" t="s">
        <v>24</v>
      </c>
      <c r="D634" s="119" t="s">
        <v>25</v>
      </c>
      <c r="E634" s="119" t="s">
        <v>1469</v>
      </c>
      <c r="F634" s="192" t="s">
        <v>2491</v>
      </c>
      <c r="G634" s="91" t="s">
        <v>2684</v>
      </c>
      <c r="H634" s="192" t="s">
        <v>194</v>
      </c>
      <c r="I634" s="271">
        <v>5</v>
      </c>
      <c r="J634" s="201" t="s">
        <v>2685</v>
      </c>
      <c r="K634" s="119" t="s">
        <v>31</v>
      </c>
      <c r="L634" s="183">
        <v>3</v>
      </c>
      <c r="M634" s="27">
        <f t="shared" si="34"/>
        <v>390</v>
      </c>
      <c r="N634" s="23"/>
      <c r="O634" s="184" t="s">
        <v>32</v>
      </c>
    </row>
    <row r="635" s="1" customFormat="1" customHeight="1" spans="1:15">
      <c r="A635" s="119">
        <v>630</v>
      </c>
      <c r="B635" s="119" t="s">
        <v>23</v>
      </c>
      <c r="C635" s="119" t="s">
        <v>24</v>
      </c>
      <c r="D635" s="119" t="s">
        <v>25</v>
      </c>
      <c r="E635" s="119" t="s">
        <v>1469</v>
      </c>
      <c r="F635" s="192" t="s">
        <v>2491</v>
      </c>
      <c r="G635" s="91" t="s">
        <v>2686</v>
      </c>
      <c r="H635" s="192" t="s">
        <v>1583</v>
      </c>
      <c r="I635" s="271">
        <v>5</v>
      </c>
      <c r="J635" s="201" t="s">
        <v>2687</v>
      </c>
      <c r="K635" s="119" t="s">
        <v>31</v>
      </c>
      <c r="L635" s="183">
        <v>4</v>
      </c>
      <c r="M635" s="27">
        <f t="shared" si="34"/>
        <v>520</v>
      </c>
      <c r="N635" s="23"/>
      <c r="O635" s="184" t="s">
        <v>32</v>
      </c>
    </row>
    <row r="636" s="1" customFormat="1" customHeight="1" spans="1:15">
      <c r="A636" s="119">
        <v>631</v>
      </c>
      <c r="B636" s="119" t="s">
        <v>23</v>
      </c>
      <c r="C636" s="119" t="s">
        <v>24</v>
      </c>
      <c r="D636" s="119" t="s">
        <v>25</v>
      </c>
      <c r="E636" s="119" t="s">
        <v>1469</v>
      </c>
      <c r="F636" s="192" t="s">
        <v>2491</v>
      </c>
      <c r="G636" s="91" t="s">
        <v>2688</v>
      </c>
      <c r="H636" s="192" t="s">
        <v>194</v>
      </c>
      <c r="I636" s="271">
        <v>10</v>
      </c>
      <c r="J636" s="201" t="s">
        <v>2689</v>
      </c>
      <c r="K636" s="119" t="s">
        <v>31</v>
      </c>
      <c r="L636" s="183">
        <v>6</v>
      </c>
      <c r="M636" s="27">
        <f t="shared" si="34"/>
        <v>780</v>
      </c>
      <c r="N636" s="23"/>
      <c r="O636" s="184" t="s">
        <v>32</v>
      </c>
    </row>
    <row r="637" s="1" customFormat="1" customHeight="1" spans="1:15">
      <c r="A637" s="119">
        <v>632</v>
      </c>
      <c r="B637" s="119" t="s">
        <v>23</v>
      </c>
      <c r="C637" s="119" t="s">
        <v>24</v>
      </c>
      <c r="D637" s="119" t="s">
        <v>25</v>
      </c>
      <c r="E637" s="119" t="s">
        <v>1469</v>
      </c>
      <c r="F637" s="192" t="s">
        <v>2491</v>
      </c>
      <c r="G637" s="91" t="s">
        <v>2690</v>
      </c>
      <c r="H637" s="192" t="s">
        <v>194</v>
      </c>
      <c r="I637" s="271">
        <v>4</v>
      </c>
      <c r="J637" s="201" t="s">
        <v>2691</v>
      </c>
      <c r="K637" s="119" t="s">
        <v>31</v>
      </c>
      <c r="L637" s="183">
        <v>3</v>
      </c>
      <c r="M637" s="27">
        <f t="shared" si="34"/>
        <v>390</v>
      </c>
      <c r="N637" s="23"/>
      <c r="O637" s="184" t="s">
        <v>32</v>
      </c>
    </row>
    <row r="638" s="1" customFormat="1" customHeight="1" spans="1:15">
      <c r="A638" s="119">
        <v>633</v>
      </c>
      <c r="B638" s="119" t="s">
        <v>23</v>
      </c>
      <c r="C638" s="119" t="s">
        <v>24</v>
      </c>
      <c r="D638" s="119" t="s">
        <v>25</v>
      </c>
      <c r="E638" s="119" t="s">
        <v>1469</v>
      </c>
      <c r="F638" s="192" t="s">
        <v>2491</v>
      </c>
      <c r="G638" s="91" t="s">
        <v>2692</v>
      </c>
      <c r="H638" s="192" t="s">
        <v>1583</v>
      </c>
      <c r="I638" s="271">
        <v>3</v>
      </c>
      <c r="J638" s="201" t="s">
        <v>2693</v>
      </c>
      <c r="K638" s="119" t="s">
        <v>31</v>
      </c>
      <c r="L638" s="183">
        <v>2</v>
      </c>
      <c r="M638" s="27">
        <f t="shared" si="34"/>
        <v>260</v>
      </c>
      <c r="N638" s="23"/>
      <c r="O638" s="184" t="s">
        <v>32</v>
      </c>
    </row>
    <row r="639" s="1" customFormat="1" customHeight="1" spans="1:15">
      <c r="A639" s="119">
        <v>634</v>
      </c>
      <c r="B639" s="119" t="s">
        <v>23</v>
      </c>
      <c r="C639" s="119" t="s">
        <v>24</v>
      </c>
      <c r="D639" s="119" t="s">
        <v>25</v>
      </c>
      <c r="E639" s="119" t="s">
        <v>1469</v>
      </c>
      <c r="F639" s="192" t="s">
        <v>2491</v>
      </c>
      <c r="G639" s="91" t="s">
        <v>2694</v>
      </c>
      <c r="H639" s="192" t="s">
        <v>194</v>
      </c>
      <c r="I639" s="271">
        <v>3</v>
      </c>
      <c r="J639" s="201" t="s">
        <v>2695</v>
      </c>
      <c r="K639" s="119" t="s">
        <v>31</v>
      </c>
      <c r="L639" s="183">
        <v>3</v>
      </c>
      <c r="M639" s="27">
        <f t="shared" si="34"/>
        <v>390</v>
      </c>
      <c r="N639" s="23"/>
      <c r="O639" s="184" t="s">
        <v>32</v>
      </c>
    </row>
    <row r="640" s="1" customFormat="1" customHeight="1" spans="1:15">
      <c r="A640" s="119">
        <v>635</v>
      </c>
      <c r="B640" s="119" t="s">
        <v>23</v>
      </c>
      <c r="C640" s="119" t="s">
        <v>24</v>
      </c>
      <c r="D640" s="119" t="s">
        <v>25</v>
      </c>
      <c r="E640" s="119" t="s">
        <v>1469</v>
      </c>
      <c r="F640" s="192" t="s">
        <v>2491</v>
      </c>
      <c r="G640" s="91" t="s">
        <v>2696</v>
      </c>
      <c r="H640" s="192" t="s">
        <v>194</v>
      </c>
      <c r="I640" s="271">
        <v>4</v>
      </c>
      <c r="J640" s="201" t="s">
        <v>2697</v>
      </c>
      <c r="K640" s="119" t="s">
        <v>31</v>
      </c>
      <c r="L640" s="183">
        <v>2</v>
      </c>
      <c r="M640" s="27">
        <f t="shared" si="34"/>
        <v>260</v>
      </c>
      <c r="N640" s="23"/>
      <c r="O640" s="184" t="s">
        <v>32</v>
      </c>
    </row>
    <row r="641" s="1" customFormat="1" customHeight="1" spans="1:15">
      <c r="A641" s="119">
        <v>636</v>
      </c>
      <c r="B641" s="119" t="s">
        <v>23</v>
      </c>
      <c r="C641" s="119" t="s">
        <v>24</v>
      </c>
      <c r="D641" s="119" t="s">
        <v>25</v>
      </c>
      <c r="E641" s="119" t="s">
        <v>1469</v>
      </c>
      <c r="F641" s="192" t="s">
        <v>2491</v>
      </c>
      <c r="G641" s="91" t="s">
        <v>2698</v>
      </c>
      <c r="H641" s="192" t="s">
        <v>194</v>
      </c>
      <c r="I641" s="271">
        <v>5</v>
      </c>
      <c r="J641" s="201" t="s">
        <v>2699</v>
      </c>
      <c r="K641" s="119" t="s">
        <v>31</v>
      </c>
      <c r="L641" s="183">
        <v>3</v>
      </c>
      <c r="M641" s="27">
        <f t="shared" si="34"/>
        <v>390</v>
      </c>
      <c r="N641" s="23"/>
      <c r="O641" s="184" t="s">
        <v>32</v>
      </c>
    </row>
    <row r="642" s="1" customFormat="1" customHeight="1" spans="1:15">
      <c r="A642" s="119">
        <v>637</v>
      </c>
      <c r="B642" s="119" t="s">
        <v>23</v>
      </c>
      <c r="C642" s="119" t="s">
        <v>24</v>
      </c>
      <c r="D642" s="119" t="s">
        <v>25</v>
      </c>
      <c r="E642" s="119" t="s">
        <v>1469</v>
      </c>
      <c r="F642" s="192" t="s">
        <v>2491</v>
      </c>
      <c r="G642" s="91" t="s">
        <v>2700</v>
      </c>
      <c r="H642" s="192" t="s">
        <v>194</v>
      </c>
      <c r="I642" s="271">
        <v>5</v>
      </c>
      <c r="J642" s="201" t="s">
        <v>2701</v>
      </c>
      <c r="K642" s="119" t="s">
        <v>31</v>
      </c>
      <c r="L642" s="183">
        <v>4</v>
      </c>
      <c r="M642" s="27">
        <f t="shared" si="34"/>
        <v>520</v>
      </c>
      <c r="N642" s="23"/>
      <c r="O642" s="184" t="s">
        <v>32</v>
      </c>
    </row>
    <row r="643" s="1" customFormat="1" customHeight="1" spans="1:15">
      <c r="A643" s="119">
        <v>638</v>
      </c>
      <c r="B643" s="119" t="s">
        <v>23</v>
      </c>
      <c r="C643" s="119" t="s">
        <v>24</v>
      </c>
      <c r="D643" s="119" t="s">
        <v>25</v>
      </c>
      <c r="E643" s="119" t="s">
        <v>1469</v>
      </c>
      <c r="F643" s="192" t="s">
        <v>2491</v>
      </c>
      <c r="G643" s="91" t="s">
        <v>2200</v>
      </c>
      <c r="H643" s="192" t="s">
        <v>194</v>
      </c>
      <c r="I643" s="271">
        <v>4</v>
      </c>
      <c r="J643" s="201" t="s">
        <v>2702</v>
      </c>
      <c r="K643" s="119" t="s">
        <v>31</v>
      </c>
      <c r="L643" s="183">
        <v>3</v>
      </c>
      <c r="M643" s="27">
        <f t="shared" si="34"/>
        <v>390</v>
      </c>
      <c r="N643" s="23"/>
      <c r="O643" s="184" t="s">
        <v>32</v>
      </c>
    </row>
    <row r="644" s="1" customFormat="1" customHeight="1" spans="1:15">
      <c r="A644" s="119">
        <v>639</v>
      </c>
      <c r="B644" s="119" t="s">
        <v>23</v>
      </c>
      <c r="C644" s="119" t="s">
        <v>24</v>
      </c>
      <c r="D644" s="119" t="s">
        <v>25</v>
      </c>
      <c r="E644" s="119" t="s">
        <v>1469</v>
      </c>
      <c r="F644" s="192" t="s">
        <v>2491</v>
      </c>
      <c r="G644" s="91" t="s">
        <v>2517</v>
      </c>
      <c r="H644" s="192" t="s">
        <v>194</v>
      </c>
      <c r="I644" s="271">
        <v>3</v>
      </c>
      <c r="J644" s="201" t="s">
        <v>2703</v>
      </c>
      <c r="K644" s="119" t="s">
        <v>31</v>
      </c>
      <c r="L644" s="183">
        <v>3</v>
      </c>
      <c r="M644" s="27">
        <f t="shared" si="34"/>
        <v>390</v>
      </c>
      <c r="N644" s="23"/>
      <c r="O644" s="184" t="s">
        <v>32</v>
      </c>
    </row>
    <row r="645" s="1" customFormat="1" customHeight="1" spans="1:15">
      <c r="A645" s="119">
        <v>640</v>
      </c>
      <c r="B645" s="119" t="s">
        <v>23</v>
      </c>
      <c r="C645" s="119" t="s">
        <v>24</v>
      </c>
      <c r="D645" s="119" t="s">
        <v>25</v>
      </c>
      <c r="E645" s="119" t="s">
        <v>1469</v>
      </c>
      <c r="F645" s="192" t="s">
        <v>2491</v>
      </c>
      <c r="G645" s="91" t="s">
        <v>2704</v>
      </c>
      <c r="H645" s="192" t="s">
        <v>194</v>
      </c>
      <c r="I645" s="271">
        <v>4</v>
      </c>
      <c r="J645" s="201" t="s">
        <v>2705</v>
      </c>
      <c r="K645" s="119" t="s">
        <v>31</v>
      </c>
      <c r="L645" s="183">
        <v>3</v>
      </c>
      <c r="M645" s="27">
        <f t="shared" si="34"/>
        <v>390</v>
      </c>
      <c r="N645" s="23"/>
      <c r="O645" s="184" t="s">
        <v>32</v>
      </c>
    </row>
    <row r="646" s="1" customFormat="1" customHeight="1" spans="1:15">
      <c r="A646" s="119">
        <v>641</v>
      </c>
      <c r="B646" s="119" t="s">
        <v>23</v>
      </c>
      <c r="C646" s="119" t="s">
        <v>24</v>
      </c>
      <c r="D646" s="119" t="s">
        <v>25</v>
      </c>
      <c r="E646" s="119" t="s">
        <v>1469</v>
      </c>
      <c r="F646" s="192" t="s">
        <v>2491</v>
      </c>
      <c r="G646" s="91" t="s">
        <v>2706</v>
      </c>
      <c r="H646" s="192" t="s">
        <v>194</v>
      </c>
      <c r="I646" s="271">
        <v>4</v>
      </c>
      <c r="J646" s="201" t="s">
        <v>2707</v>
      </c>
      <c r="K646" s="119" t="s">
        <v>31</v>
      </c>
      <c r="L646" s="183">
        <v>3</v>
      </c>
      <c r="M646" s="27">
        <f t="shared" si="34"/>
        <v>390</v>
      </c>
      <c r="N646" s="23"/>
      <c r="O646" s="184" t="s">
        <v>32</v>
      </c>
    </row>
    <row r="647" s="1" customFormat="1" customHeight="1" spans="1:15">
      <c r="A647" s="119">
        <v>642</v>
      </c>
      <c r="B647" s="119" t="s">
        <v>23</v>
      </c>
      <c r="C647" s="119" t="s">
        <v>24</v>
      </c>
      <c r="D647" s="119" t="s">
        <v>25</v>
      </c>
      <c r="E647" s="119" t="s">
        <v>1469</v>
      </c>
      <c r="F647" s="192" t="s">
        <v>2491</v>
      </c>
      <c r="G647" s="91" t="s">
        <v>2521</v>
      </c>
      <c r="H647" s="192" t="s">
        <v>194</v>
      </c>
      <c r="I647" s="271">
        <v>3</v>
      </c>
      <c r="J647" s="201" t="s">
        <v>2708</v>
      </c>
      <c r="K647" s="119" t="s">
        <v>31</v>
      </c>
      <c r="L647" s="183">
        <v>2</v>
      </c>
      <c r="M647" s="27">
        <f t="shared" si="34"/>
        <v>260</v>
      </c>
      <c r="N647" s="23"/>
      <c r="O647" s="184" t="s">
        <v>32</v>
      </c>
    </row>
    <row r="648" s="1" customFormat="1" customHeight="1" spans="1:15">
      <c r="A648" s="119">
        <v>643</v>
      </c>
      <c r="B648" s="119" t="s">
        <v>23</v>
      </c>
      <c r="C648" s="119" t="s">
        <v>24</v>
      </c>
      <c r="D648" s="119" t="s">
        <v>25</v>
      </c>
      <c r="E648" s="119" t="s">
        <v>1469</v>
      </c>
      <c r="F648" s="192" t="s">
        <v>2491</v>
      </c>
      <c r="G648" s="91" t="s">
        <v>2709</v>
      </c>
      <c r="H648" s="192" t="s">
        <v>1583</v>
      </c>
      <c r="I648" s="271">
        <v>4</v>
      </c>
      <c r="J648" s="201" t="s">
        <v>2710</v>
      </c>
      <c r="K648" s="119" t="s">
        <v>31</v>
      </c>
      <c r="L648" s="183">
        <v>3</v>
      </c>
      <c r="M648" s="27">
        <f t="shared" si="34"/>
        <v>390</v>
      </c>
      <c r="N648" s="23"/>
      <c r="O648" s="184" t="s">
        <v>32</v>
      </c>
    </row>
    <row r="649" s="1" customFormat="1" customHeight="1" spans="1:15">
      <c r="A649" s="119">
        <v>644</v>
      </c>
      <c r="B649" s="119" t="s">
        <v>23</v>
      </c>
      <c r="C649" s="119" t="s">
        <v>24</v>
      </c>
      <c r="D649" s="119" t="s">
        <v>25</v>
      </c>
      <c r="E649" s="119" t="s">
        <v>1469</v>
      </c>
      <c r="F649" s="192" t="s">
        <v>2491</v>
      </c>
      <c r="G649" s="91" t="s">
        <v>2711</v>
      </c>
      <c r="H649" s="192" t="s">
        <v>194</v>
      </c>
      <c r="I649" s="271">
        <v>2</v>
      </c>
      <c r="J649" s="201" t="s">
        <v>2712</v>
      </c>
      <c r="K649" s="119" t="s">
        <v>31</v>
      </c>
      <c r="L649" s="183">
        <v>2</v>
      </c>
      <c r="M649" s="27">
        <f t="shared" si="34"/>
        <v>260</v>
      </c>
      <c r="N649" s="23"/>
      <c r="O649" s="184" t="s">
        <v>32</v>
      </c>
    </row>
    <row r="650" s="1" customFormat="1" customHeight="1" spans="1:15">
      <c r="A650" s="119">
        <v>645</v>
      </c>
      <c r="B650" s="119" t="s">
        <v>23</v>
      </c>
      <c r="C650" s="119" t="s">
        <v>24</v>
      </c>
      <c r="D650" s="119" t="s">
        <v>25</v>
      </c>
      <c r="E650" s="119" t="s">
        <v>1469</v>
      </c>
      <c r="F650" s="192" t="s">
        <v>2491</v>
      </c>
      <c r="G650" s="91" t="s">
        <v>2713</v>
      </c>
      <c r="H650" s="192" t="s">
        <v>194</v>
      </c>
      <c r="I650" s="271">
        <v>3</v>
      </c>
      <c r="J650" s="201" t="s">
        <v>2714</v>
      </c>
      <c r="K650" s="119" t="s">
        <v>31</v>
      </c>
      <c r="L650" s="183">
        <v>2</v>
      </c>
      <c r="M650" s="27">
        <f t="shared" si="34"/>
        <v>260</v>
      </c>
      <c r="N650" s="23"/>
      <c r="O650" s="184" t="s">
        <v>32</v>
      </c>
    </row>
    <row r="651" s="1" customFormat="1" customHeight="1" spans="1:15">
      <c r="A651" s="119">
        <v>646</v>
      </c>
      <c r="B651" s="119" t="s">
        <v>23</v>
      </c>
      <c r="C651" s="119" t="s">
        <v>24</v>
      </c>
      <c r="D651" s="119" t="s">
        <v>25</v>
      </c>
      <c r="E651" s="119" t="s">
        <v>1469</v>
      </c>
      <c r="F651" s="192" t="s">
        <v>2491</v>
      </c>
      <c r="G651" s="91" t="s">
        <v>2385</v>
      </c>
      <c r="H651" s="192" t="s">
        <v>194</v>
      </c>
      <c r="I651" s="271">
        <v>3</v>
      </c>
      <c r="J651" s="201" t="s">
        <v>2715</v>
      </c>
      <c r="K651" s="119" t="s">
        <v>31</v>
      </c>
      <c r="L651" s="183">
        <v>2</v>
      </c>
      <c r="M651" s="27">
        <f t="shared" si="34"/>
        <v>260</v>
      </c>
      <c r="N651" s="23"/>
      <c r="O651" s="184" t="s">
        <v>32</v>
      </c>
    </row>
    <row r="652" s="1" customFormat="1" customHeight="1" spans="1:15">
      <c r="A652" s="119">
        <v>647</v>
      </c>
      <c r="B652" s="119" t="s">
        <v>23</v>
      </c>
      <c r="C652" s="119" t="s">
        <v>24</v>
      </c>
      <c r="D652" s="119" t="s">
        <v>25</v>
      </c>
      <c r="E652" s="119" t="s">
        <v>1469</v>
      </c>
      <c r="F652" s="192" t="s">
        <v>2491</v>
      </c>
      <c r="G652" s="91" t="s">
        <v>447</v>
      </c>
      <c r="H652" s="192" t="s">
        <v>194</v>
      </c>
      <c r="I652" s="271">
        <v>4</v>
      </c>
      <c r="J652" s="201" t="s">
        <v>2716</v>
      </c>
      <c r="K652" s="119" t="s">
        <v>31</v>
      </c>
      <c r="L652" s="183">
        <v>4</v>
      </c>
      <c r="M652" s="27">
        <f t="shared" si="34"/>
        <v>520</v>
      </c>
      <c r="N652" s="23"/>
      <c r="O652" s="184" t="s">
        <v>32</v>
      </c>
    </row>
    <row r="653" s="1" customFormat="1" customHeight="1" spans="1:15">
      <c r="A653" s="119">
        <v>648</v>
      </c>
      <c r="B653" s="119" t="s">
        <v>23</v>
      </c>
      <c r="C653" s="119" t="s">
        <v>24</v>
      </c>
      <c r="D653" s="119" t="s">
        <v>25</v>
      </c>
      <c r="E653" s="119" t="s">
        <v>1469</v>
      </c>
      <c r="F653" s="192" t="s">
        <v>2491</v>
      </c>
      <c r="G653" s="91" t="s">
        <v>2717</v>
      </c>
      <c r="H653" s="192" t="s">
        <v>194</v>
      </c>
      <c r="I653" s="271">
        <v>3</v>
      </c>
      <c r="J653" s="201" t="s">
        <v>2718</v>
      </c>
      <c r="K653" s="119" t="s">
        <v>31</v>
      </c>
      <c r="L653" s="183">
        <v>3</v>
      </c>
      <c r="M653" s="27">
        <f t="shared" si="34"/>
        <v>390</v>
      </c>
      <c r="N653" s="23"/>
      <c r="O653" s="184" t="s">
        <v>32</v>
      </c>
    </row>
    <row r="654" s="1" customFormat="1" customHeight="1" spans="1:15">
      <c r="A654" s="119">
        <v>649</v>
      </c>
      <c r="B654" s="119" t="s">
        <v>23</v>
      </c>
      <c r="C654" s="119" t="s">
        <v>24</v>
      </c>
      <c r="D654" s="119" t="s">
        <v>25</v>
      </c>
      <c r="E654" s="119" t="s">
        <v>1469</v>
      </c>
      <c r="F654" s="192" t="s">
        <v>2491</v>
      </c>
      <c r="G654" s="91" t="s">
        <v>2719</v>
      </c>
      <c r="H654" s="192" t="s">
        <v>194</v>
      </c>
      <c r="I654" s="271">
        <v>3</v>
      </c>
      <c r="J654" s="201" t="s">
        <v>2720</v>
      </c>
      <c r="K654" s="119" t="s">
        <v>31</v>
      </c>
      <c r="L654" s="183">
        <v>3</v>
      </c>
      <c r="M654" s="27">
        <f t="shared" si="34"/>
        <v>390</v>
      </c>
      <c r="N654" s="23"/>
      <c r="O654" s="184" t="s">
        <v>32</v>
      </c>
    </row>
    <row r="655" s="1" customFormat="1" customHeight="1" spans="1:15">
      <c r="A655" s="119">
        <v>650</v>
      </c>
      <c r="B655" s="119" t="s">
        <v>23</v>
      </c>
      <c r="C655" s="119" t="s">
        <v>24</v>
      </c>
      <c r="D655" s="119" t="s">
        <v>25</v>
      </c>
      <c r="E655" s="119" t="s">
        <v>1469</v>
      </c>
      <c r="F655" s="192" t="s">
        <v>2491</v>
      </c>
      <c r="G655" s="91" t="s">
        <v>2721</v>
      </c>
      <c r="H655" s="192" t="s">
        <v>194</v>
      </c>
      <c r="I655" s="271">
        <v>4</v>
      </c>
      <c r="J655" s="201" t="s">
        <v>2722</v>
      </c>
      <c r="K655" s="119" t="s">
        <v>31</v>
      </c>
      <c r="L655" s="183">
        <v>4</v>
      </c>
      <c r="M655" s="27">
        <f t="shared" si="34"/>
        <v>520</v>
      </c>
      <c r="N655" s="23"/>
      <c r="O655" s="184" t="s">
        <v>32</v>
      </c>
    </row>
    <row r="656" s="1" customFormat="1" customHeight="1" spans="1:15">
      <c r="A656" s="119">
        <v>651</v>
      </c>
      <c r="B656" s="119" t="s">
        <v>23</v>
      </c>
      <c r="C656" s="119" t="s">
        <v>24</v>
      </c>
      <c r="D656" s="119" t="s">
        <v>25</v>
      </c>
      <c r="E656" s="119" t="s">
        <v>1469</v>
      </c>
      <c r="F656" s="192" t="s">
        <v>2491</v>
      </c>
      <c r="G656" s="91" t="s">
        <v>2723</v>
      </c>
      <c r="H656" s="192" t="s">
        <v>194</v>
      </c>
      <c r="I656" s="271">
        <v>5</v>
      </c>
      <c r="J656" s="201" t="s">
        <v>2724</v>
      </c>
      <c r="K656" s="119" t="s">
        <v>31</v>
      </c>
      <c r="L656" s="183">
        <v>4</v>
      </c>
      <c r="M656" s="27">
        <f t="shared" si="34"/>
        <v>520</v>
      </c>
      <c r="N656" s="23"/>
      <c r="O656" s="184" t="s">
        <v>32</v>
      </c>
    </row>
    <row r="657" s="1" customFormat="1" customHeight="1" spans="1:15">
      <c r="A657" s="119">
        <v>652</v>
      </c>
      <c r="B657" s="119" t="s">
        <v>23</v>
      </c>
      <c r="C657" s="119" t="s">
        <v>24</v>
      </c>
      <c r="D657" s="119" t="s">
        <v>25</v>
      </c>
      <c r="E657" s="119" t="s">
        <v>1469</v>
      </c>
      <c r="F657" s="192" t="s">
        <v>2491</v>
      </c>
      <c r="G657" s="91" t="s">
        <v>2725</v>
      </c>
      <c r="H657" s="192" t="s">
        <v>194</v>
      </c>
      <c r="I657" s="271">
        <v>5</v>
      </c>
      <c r="J657" s="201" t="s">
        <v>2726</v>
      </c>
      <c r="K657" s="119" t="s">
        <v>31</v>
      </c>
      <c r="L657" s="183">
        <v>4</v>
      </c>
      <c r="M657" s="27">
        <f t="shared" ref="M657:M679" si="35">L657*130</f>
        <v>520</v>
      </c>
      <c r="N657" s="23"/>
      <c r="O657" s="184" t="s">
        <v>32</v>
      </c>
    </row>
    <row r="658" s="1" customFormat="1" customHeight="1" spans="1:15">
      <c r="A658" s="119">
        <v>653</v>
      </c>
      <c r="B658" s="119" t="s">
        <v>23</v>
      </c>
      <c r="C658" s="119" t="s">
        <v>24</v>
      </c>
      <c r="D658" s="119" t="s">
        <v>25</v>
      </c>
      <c r="E658" s="119" t="s">
        <v>1469</v>
      </c>
      <c r="F658" s="192" t="s">
        <v>2491</v>
      </c>
      <c r="G658" s="91" t="s">
        <v>2727</v>
      </c>
      <c r="H658" s="192" t="s">
        <v>194</v>
      </c>
      <c r="I658" s="271">
        <v>3</v>
      </c>
      <c r="J658" s="201" t="s">
        <v>2728</v>
      </c>
      <c r="K658" s="119" t="s">
        <v>31</v>
      </c>
      <c r="L658" s="183">
        <v>3</v>
      </c>
      <c r="M658" s="27">
        <f t="shared" si="35"/>
        <v>390</v>
      </c>
      <c r="N658" s="23"/>
      <c r="O658" s="184" t="s">
        <v>32</v>
      </c>
    </row>
    <row r="659" s="1" customFormat="1" customHeight="1" spans="1:15">
      <c r="A659" s="119">
        <v>654</v>
      </c>
      <c r="B659" s="119" t="s">
        <v>23</v>
      </c>
      <c r="C659" s="119" t="s">
        <v>24</v>
      </c>
      <c r="D659" s="119" t="s">
        <v>25</v>
      </c>
      <c r="E659" s="119" t="s">
        <v>1469</v>
      </c>
      <c r="F659" s="192" t="s">
        <v>2491</v>
      </c>
      <c r="G659" s="91" t="s">
        <v>2729</v>
      </c>
      <c r="H659" s="192" t="s">
        <v>194</v>
      </c>
      <c r="I659" s="271">
        <v>4</v>
      </c>
      <c r="J659" s="201" t="s">
        <v>2730</v>
      </c>
      <c r="K659" s="119" t="s">
        <v>31</v>
      </c>
      <c r="L659" s="183">
        <v>3</v>
      </c>
      <c r="M659" s="27">
        <f t="shared" si="35"/>
        <v>390</v>
      </c>
      <c r="N659" s="23"/>
      <c r="O659" s="184" t="s">
        <v>32</v>
      </c>
    </row>
    <row r="660" s="1" customFormat="1" customHeight="1" spans="1:15">
      <c r="A660" s="119">
        <v>655</v>
      </c>
      <c r="B660" s="119" t="s">
        <v>23</v>
      </c>
      <c r="C660" s="119" t="s">
        <v>24</v>
      </c>
      <c r="D660" s="119" t="s">
        <v>25</v>
      </c>
      <c r="E660" s="119" t="s">
        <v>1469</v>
      </c>
      <c r="F660" s="192" t="s">
        <v>2491</v>
      </c>
      <c r="G660" s="91" t="s">
        <v>2731</v>
      </c>
      <c r="H660" s="192" t="s">
        <v>194</v>
      </c>
      <c r="I660" s="271">
        <v>4</v>
      </c>
      <c r="J660" s="201" t="s">
        <v>2732</v>
      </c>
      <c r="K660" s="119" t="s">
        <v>31</v>
      </c>
      <c r="L660" s="183">
        <v>3</v>
      </c>
      <c r="M660" s="27">
        <f t="shared" si="35"/>
        <v>390</v>
      </c>
      <c r="N660" s="23"/>
      <c r="O660" s="184" t="s">
        <v>32</v>
      </c>
    </row>
    <row r="661" s="1" customFormat="1" customHeight="1" spans="1:15">
      <c r="A661" s="119">
        <v>656</v>
      </c>
      <c r="B661" s="119" t="s">
        <v>23</v>
      </c>
      <c r="C661" s="119" t="s">
        <v>24</v>
      </c>
      <c r="D661" s="119" t="s">
        <v>25</v>
      </c>
      <c r="E661" s="119" t="s">
        <v>1469</v>
      </c>
      <c r="F661" s="192" t="s">
        <v>2491</v>
      </c>
      <c r="G661" s="91" t="s">
        <v>2733</v>
      </c>
      <c r="H661" s="192" t="s">
        <v>194</v>
      </c>
      <c r="I661" s="271">
        <v>3</v>
      </c>
      <c r="J661" s="201" t="s">
        <v>2734</v>
      </c>
      <c r="K661" s="119" t="s">
        <v>31</v>
      </c>
      <c r="L661" s="183">
        <v>3</v>
      </c>
      <c r="M661" s="27">
        <f t="shared" si="35"/>
        <v>390</v>
      </c>
      <c r="N661" s="23"/>
      <c r="O661" s="184" t="s">
        <v>32</v>
      </c>
    </row>
    <row r="662" s="1" customFormat="1" customHeight="1" spans="1:15">
      <c r="A662" s="119">
        <v>657</v>
      </c>
      <c r="B662" s="119" t="s">
        <v>23</v>
      </c>
      <c r="C662" s="119" t="s">
        <v>24</v>
      </c>
      <c r="D662" s="119" t="s">
        <v>25</v>
      </c>
      <c r="E662" s="119" t="s">
        <v>1469</v>
      </c>
      <c r="F662" s="192" t="s">
        <v>2491</v>
      </c>
      <c r="G662" s="91" t="s">
        <v>2735</v>
      </c>
      <c r="H662" s="192" t="s">
        <v>194</v>
      </c>
      <c r="I662" s="271">
        <v>4</v>
      </c>
      <c r="J662" s="201" t="s">
        <v>2736</v>
      </c>
      <c r="K662" s="119" t="s">
        <v>31</v>
      </c>
      <c r="L662" s="183">
        <v>3</v>
      </c>
      <c r="M662" s="27">
        <f t="shared" si="35"/>
        <v>390</v>
      </c>
      <c r="N662" s="23"/>
      <c r="O662" s="184" t="s">
        <v>32</v>
      </c>
    </row>
    <row r="663" s="1" customFormat="1" customHeight="1" spans="1:15">
      <c r="A663" s="119">
        <v>658</v>
      </c>
      <c r="B663" s="119" t="s">
        <v>23</v>
      </c>
      <c r="C663" s="119" t="s">
        <v>24</v>
      </c>
      <c r="D663" s="119" t="s">
        <v>25</v>
      </c>
      <c r="E663" s="119" t="s">
        <v>1469</v>
      </c>
      <c r="F663" s="192" t="s">
        <v>2491</v>
      </c>
      <c r="G663" s="91" t="s">
        <v>2737</v>
      </c>
      <c r="H663" s="192" t="s">
        <v>194</v>
      </c>
      <c r="I663" s="271">
        <v>6</v>
      </c>
      <c r="J663" s="201" t="s">
        <v>2738</v>
      </c>
      <c r="K663" s="119" t="s">
        <v>31</v>
      </c>
      <c r="L663" s="183">
        <v>4</v>
      </c>
      <c r="M663" s="27">
        <f t="shared" si="35"/>
        <v>520</v>
      </c>
      <c r="N663" s="23"/>
      <c r="O663" s="184" t="s">
        <v>32</v>
      </c>
    </row>
    <row r="664" s="1" customFormat="1" customHeight="1" spans="1:15">
      <c r="A664" s="119">
        <v>659</v>
      </c>
      <c r="B664" s="119" t="s">
        <v>23</v>
      </c>
      <c r="C664" s="119" t="s">
        <v>24</v>
      </c>
      <c r="D664" s="119" t="s">
        <v>25</v>
      </c>
      <c r="E664" s="119" t="s">
        <v>1469</v>
      </c>
      <c r="F664" s="192" t="s">
        <v>2491</v>
      </c>
      <c r="G664" s="91" t="s">
        <v>2739</v>
      </c>
      <c r="H664" s="192" t="s">
        <v>194</v>
      </c>
      <c r="I664" s="271">
        <v>4</v>
      </c>
      <c r="J664" s="201" t="s">
        <v>2740</v>
      </c>
      <c r="K664" s="119" t="s">
        <v>31</v>
      </c>
      <c r="L664" s="183">
        <v>3</v>
      </c>
      <c r="M664" s="27">
        <f t="shared" si="35"/>
        <v>390</v>
      </c>
      <c r="N664" s="23"/>
      <c r="O664" s="184" t="s">
        <v>32</v>
      </c>
    </row>
    <row r="665" s="1" customFormat="1" customHeight="1" spans="1:15">
      <c r="A665" s="119">
        <v>660</v>
      </c>
      <c r="B665" s="119" t="s">
        <v>23</v>
      </c>
      <c r="C665" s="119" t="s">
        <v>24</v>
      </c>
      <c r="D665" s="119" t="s">
        <v>25</v>
      </c>
      <c r="E665" s="119" t="s">
        <v>1469</v>
      </c>
      <c r="F665" s="192" t="s">
        <v>2491</v>
      </c>
      <c r="G665" s="91" t="s">
        <v>2741</v>
      </c>
      <c r="H665" s="192" t="s">
        <v>194</v>
      </c>
      <c r="I665" s="271">
        <v>9</v>
      </c>
      <c r="J665" s="201" t="s">
        <v>2742</v>
      </c>
      <c r="K665" s="119" t="s">
        <v>31</v>
      </c>
      <c r="L665" s="183">
        <v>4</v>
      </c>
      <c r="M665" s="27">
        <f t="shared" si="35"/>
        <v>520</v>
      </c>
      <c r="N665" s="23"/>
      <c r="O665" s="184" t="s">
        <v>32</v>
      </c>
    </row>
    <row r="666" s="1" customFormat="1" customHeight="1" spans="1:15">
      <c r="A666" s="119">
        <v>661</v>
      </c>
      <c r="B666" s="119" t="s">
        <v>23</v>
      </c>
      <c r="C666" s="119" t="s">
        <v>24</v>
      </c>
      <c r="D666" s="119" t="s">
        <v>25</v>
      </c>
      <c r="E666" s="119" t="s">
        <v>1469</v>
      </c>
      <c r="F666" s="192" t="s">
        <v>2491</v>
      </c>
      <c r="G666" s="91" t="s">
        <v>2743</v>
      </c>
      <c r="H666" s="192" t="s">
        <v>194</v>
      </c>
      <c r="I666" s="271">
        <v>3</v>
      </c>
      <c r="J666" s="201" t="s">
        <v>2744</v>
      </c>
      <c r="K666" s="119" t="s">
        <v>31</v>
      </c>
      <c r="L666" s="183">
        <v>3</v>
      </c>
      <c r="M666" s="27">
        <f t="shared" si="35"/>
        <v>390</v>
      </c>
      <c r="N666" s="23"/>
      <c r="O666" s="184" t="s">
        <v>32</v>
      </c>
    </row>
    <row r="667" s="1" customFormat="1" customHeight="1" spans="1:15">
      <c r="A667" s="119">
        <v>662</v>
      </c>
      <c r="B667" s="119" t="s">
        <v>23</v>
      </c>
      <c r="C667" s="119" t="s">
        <v>24</v>
      </c>
      <c r="D667" s="119" t="s">
        <v>25</v>
      </c>
      <c r="E667" s="119" t="s">
        <v>1469</v>
      </c>
      <c r="F667" s="192" t="s">
        <v>2491</v>
      </c>
      <c r="G667" s="91" t="s">
        <v>2745</v>
      </c>
      <c r="H667" s="192" t="s">
        <v>194</v>
      </c>
      <c r="I667" s="271">
        <v>3</v>
      </c>
      <c r="J667" s="201" t="s">
        <v>2746</v>
      </c>
      <c r="K667" s="119" t="s">
        <v>31</v>
      </c>
      <c r="L667" s="183">
        <v>3</v>
      </c>
      <c r="M667" s="27">
        <f t="shared" si="35"/>
        <v>390</v>
      </c>
      <c r="N667" s="23"/>
      <c r="O667" s="184" t="s">
        <v>32</v>
      </c>
    </row>
    <row r="668" s="1" customFormat="1" customHeight="1" spans="1:15">
      <c r="A668" s="119">
        <v>663</v>
      </c>
      <c r="B668" s="119" t="s">
        <v>23</v>
      </c>
      <c r="C668" s="119" t="s">
        <v>24</v>
      </c>
      <c r="D668" s="119" t="s">
        <v>25</v>
      </c>
      <c r="E668" s="119" t="s">
        <v>1469</v>
      </c>
      <c r="F668" s="192" t="s">
        <v>2491</v>
      </c>
      <c r="G668" s="91" t="s">
        <v>2747</v>
      </c>
      <c r="H668" s="192" t="s">
        <v>194</v>
      </c>
      <c r="I668" s="271">
        <v>5</v>
      </c>
      <c r="J668" s="201" t="s">
        <v>2748</v>
      </c>
      <c r="K668" s="119" t="s">
        <v>31</v>
      </c>
      <c r="L668" s="183">
        <v>4</v>
      </c>
      <c r="M668" s="27">
        <f t="shared" si="35"/>
        <v>520</v>
      </c>
      <c r="N668" s="23"/>
      <c r="O668" s="184" t="s">
        <v>32</v>
      </c>
    </row>
    <row r="669" s="1" customFormat="1" customHeight="1" spans="1:15">
      <c r="A669" s="119">
        <v>664</v>
      </c>
      <c r="B669" s="119" t="s">
        <v>23</v>
      </c>
      <c r="C669" s="119" t="s">
        <v>24</v>
      </c>
      <c r="D669" s="119" t="s">
        <v>25</v>
      </c>
      <c r="E669" s="119" t="s">
        <v>1469</v>
      </c>
      <c r="F669" s="192" t="s">
        <v>2491</v>
      </c>
      <c r="G669" s="91" t="s">
        <v>2749</v>
      </c>
      <c r="H669" s="192" t="s">
        <v>194</v>
      </c>
      <c r="I669" s="271">
        <v>6</v>
      </c>
      <c r="J669" s="201" t="s">
        <v>2750</v>
      </c>
      <c r="K669" s="119" t="s">
        <v>31</v>
      </c>
      <c r="L669" s="183">
        <v>4</v>
      </c>
      <c r="M669" s="27">
        <f t="shared" si="35"/>
        <v>520</v>
      </c>
      <c r="N669" s="23"/>
      <c r="O669" s="184" t="s">
        <v>32</v>
      </c>
    </row>
    <row r="670" s="1" customFormat="1" customHeight="1" spans="1:15">
      <c r="A670" s="119">
        <v>665</v>
      </c>
      <c r="B670" s="119" t="s">
        <v>23</v>
      </c>
      <c r="C670" s="119" t="s">
        <v>24</v>
      </c>
      <c r="D670" s="119" t="s">
        <v>25</v>
      </c>
      <c r="E670" s="119" t="s">
        <v>1469</v>
      </c>
      <c r="F670" s="192" t="s">
        <v>2491</v>
      </c>
      <c r="G670" s="91" t="s">
        <v>2751</v>
      </c>
      <c r="H670" s="192" t="s">
        <v>194</v>
      </c>
      <c r="I670" s="271">
        <v>4</v>
      </c>
      <c r="J670" s="201" t="s">
        <v>2752</v>
      </c>
      <c r="K670" s="119" t="s">
        <v>31</v>
      </c>
      <c r="L670" s="183">
        <v>3</v>
      </c>
      <c r="M670" s="27">
        <f t="shared" si="35"/>
        <v>390</v>
      </c>
      <c r="N670" s="23"/>
      <c r="O670" s="184" t="s">
        <v>32</v>
      </c>
    </row>
    <row r="671" s="1" customFormat="1" customHeight="1" spans="1:15">
      <c r="A671" s="119">
        <v>666</v>
      </c>
      <c r="B671" s="119" t="s">
        <v>23</v>
      </c>
      <c r="C671" s="119" t="s">
        <v>24</v>
      </c>
      <c r="D671" s="119" t="s">
        <v>25</v>
      </c>
      <c r="E671" s="119" t="s">
        <v>1469</v>
      </c>
      <c r="F671" s="192" t="s">
        <v>2491</v>
      </c>
      <c r="G671" s="91" t="s">
        <v>2753</v>
      </c>
      <c r="H671" s="192" t="s">
        <v>194</v>
      </c>
      <c r="I671" s="271">
        <v>5</v>
      </c>
      <c r="J671" s="201" t="s">
        <v>2754</v>
      </c>
      <c r="K671" s="119" t="s">
        <v>31</v>
      </c>
      <c r="L671" s="183">
        <v>4</v>
      </c>
      <c r="M671" s="27">
        <f t="shared" si="35"/>
        <v>520</v>
      </c>
      <c r="N671" s="23"/>
      <c r="O671" s="184" t="s">
        <v>32</v>
      </c>
    </row>
    <row r="672" s="1" customFormat="1" customHeight="1" spans="1:15">
      <c r="A672" s="119">
        <v>667</v>
      </c>
      <c r="B672" s="119" t="s">
        <v>23</v>
      </c>
      <c r="C672" s="119" t="s">
        <v>24</v>
      </c>
      <c r="D672" s="119" t="s">
        <v>25</v>
      </c>
      <c r="E672" s="119" t="s">
        <v>1469</v>
      </c>
      <c r="F672" s="192" t="s">
        <v>2491</v>
      </c>
      <c r="G672" s="91" t="s">
        <v>2755</v>
      </c>
      <c r="H672" s="192" t="s">
        <v>194</v>
      </c>
      <c r="I672" s="271">
        <v>6</v>
      </c>
      <c r="J672" s="201" t="s">
        <v>2756</v>
      </c>
      <c r="K672" s="119" t="s">
        <v>31</v>
      </c>
      <c r="L672" s="183">
        <v>4</v>
      </c>
      <c r="M672" s="27">
        <f t="shared" si="35"/>
        <v>520</v>
      </c>
      <c r="N672" s="23"/>
      <c r="O672" s="184" t="s">
        <v>32</v>
      </c>
    </row>
    <row r="673" s="1" customFormat="1" customHeight="1" spans="1:15">
      <c r="A673" s="119">
        <v>668</v>
      </c>
      <c r="B673" s="119" t="s">
        <v>23</v>
      </c>
      <c r="C673" s="119" t="s">
        <v>24</v>
      </c>
      <c r="D673" s="119" t="s">
        <v>25</v>
      </c>
      <c r="E673" s="119" t="s">
        <v>1469</v>
      </c>
      <c r="F673" s="192" t="s">
        <v>2491</v>
      </c>
      <c r="G673" s="91" t="s">
        <v>2757</v>
      </c>
      <c r="H673" s="192" t="s">
        <v>194</v>
      </c>
      <c r="I673" s="271">
        <v>3</v>
      </c>
      <c r="J673" s="201" t="s">
        <v>2758</v>
      </c>
      <c r="K673" s="119" t="s">
        <v>31</v>
      </c>
      <c r="L673" s="183">
        <v>3</v>
      </c>
      <c r="M673" s="27">
        <f t="shared" si="35"/>
        <v>390</v>
      </c>
      <c r="N673" s="23"/>
      <c r="O673" s="184" t="s">
        <v>32</v>
      </c>
    </row>
    <row r="674" s="1" customFormat="1" customHeight="1" spans="1:15">
      <c r="A674" s="119">
        <v>669</v>
      </c>
      <c r="B674" s="119" t="s">
        <v>23</v>
      </c>
      <c r="C674" s="119" t="s">
        <v>24</v>
      </c>
      <c r="D674" s="119" t="s">
        <v>25</v>
      </c>
      <c r="E674" s="119" t="s">
        <v>1469</v>
      </c>
      <c r="F674" s="192" t="s">
        <v>2491</v>
      </c>
      <c r="G674" s="91" t="s">
        <v>2759</v>
      </c>
      <c r="H674" s="192" t="s">
        <v>1583</v>
      </c>
      <c r="I674" s="271">
        <v>4</v>
      </c>
      <c r="J674" s="201" t="s">
        <v>2760</v>
      </c>
      <c r="K674" s="119" t="s">
        <v>31</v>
      </c>
      <c r="L674" s="183">
        <v>3</v>
      </c>
      <c r="M674" s="27">
        <f t="shared" si="35"/>
        <v>390</v>
      </c>
      <c r="N674" s="23"/>
      <c r="O674" s="184" t="s">
        <v>32</v>
      </c>
    </row>
    <row r="675" s="1" customFormat="1" customHeight="1" spans="1:15">
      <c r="A675" s="119">
        <v>670</v>
      </c>
      <c r="B675" s="119" t="s">
        <v>23</v>
      </c>
      <c r="C675" s="119" t="s">
        <v>24</v>
      </c>
      <c r="D675" s="119" t="s">
        <v>25</v>
      </c>
      <c r="E675" s="119" t="s">
        <v>1469</v>
      </c>
      <c r="F675" s="192" t="s">
        <v>2491</v>
      </c>
      <c r="G675" s="91" t="s">
        <v>2761</v>
      </c>
      <c r="H675" s="192" t="s">
        <v>194</v>
      </c>
      <c r="I675" s="271">
        <v>6</v>
      </c>
      <c r="J675" s="201" t="s">
        <v>2762</v>
      </c>
      <c r="K675" s="119" t="s">
        <v>31</v>
      </c>
      <c r="L675" s="183">
        <v>4</v>
      </c>
      <c r="M675" s="27">
        <f t="shared" si="35"/>
        <v>520</v>
      </c>
      <c r="N675" s="23"/>
      <c r="O675" s="184" t="s">
        <v>32</v>
      </c>
    </row>
    <row r="676" s="1" customFormat="1" customHeight="1" spans="1:15">
      <c r="A676" s="119">
        <v>671</v>
      </c>
      <c r="B676" s="119" t="s">
        <v>23</v>
      </c>
      <c r="C676" s="119" t="s">
        <v>24</v>
      </c>
      <c r="D676" s="119" t="s">
        <v>25</v>
      </c>
      <c r="E676" s="119" t="s">
        <v>1469</v>
      </c>
      <c r="F676" s="192" t="s">
        <v>2491</v>
      </c>
      <c r="G676" s="91" t="s">
        <v>2763</v>
      </c>
      <c r="H676" s="192" t="s">
        <v>194</v>
      </c>
      <c r="I676" s="271">
        <v>6</v>
      </c>
      <c r="J676" s="201" t="s">
        <v>2764</v>
      </c>
      <c r="K676" s="119" t="s">
        <v>31</v>
      </c>
      <c r="L676" s="183">
        <v>4</v>
      </c>
      <c r="M676" s="27">
        <f t="shared" si="35"/>
        <v>520</v>
      </c>
      <c r="N676" s="23"/>
      <c r="O676" s="184" t="s">
        <v>32</v>
      </c>
    </row>
    <row r="677" s="1" customFormat="1" customHeight="1" spans="1:15">
      <c r="A677" s="119">
        <v>672</v>
      </c>
      <c r="B677" s="119" t="s">
        <v>23</v>
      </c>
      <c r="C677" s="119" t="s">
        <v>24</v>
      </c>
      <c r="D677" s="119" t="s">
        <v>25</v>
      </c>
      <c r="E677" s="119" t="s">
        <v>1469</v>
      </c>
      <c r="F677" s="192" t="s">
        <v>2491</v>
      </c>
      <c r="G677" s="91" t="s">
        <v>2765</v>
      </c>
      <c r="H677" s="192" t="s">
        <v>194</v>
      </c>
      <c r="I677" s="271">
        <v>4</v>
      </c>
      <c r="J677" s="201" t="s">
        <v>2766</v>
      </c>
      <c r="K677" s="119" t="s">
        <v>31</v>
      </c>
      <c r="L677" s="183">
        <v>4</v>
      </c>
      <c r="M677" s="27">
        <f t="shared" si="35"/>
        <v>520</v>
      </c>
      <c r="N677" s="23"/>
      <c r="O677" s="184" t="s">
        <v>32</v>
      </c>
    </row>
    <row r="678" s="1" customFormat="1" customHeight="1" spans="1:15">
      <c r="A678" s="119">
        <v>673</v>
      </c>
      <c r="B678" s="119" t="s">
        <v>23</v>
      </c>
      <c r="C678" s="119" t="s">
        <v>24</v>
      </c>
      <c r="D678" s="119" t="s">
        <v>25</v>
      </c>
      <c r="E678" s="119" t="s">
        <v>1469</v>
      </c>
      <c r="F678" s="192" t="s">
        <v>2491</v>
      </c>
      <c r="G678" s="91" t="s">
        <v>2767</v>
      </c>
      <c r="H678" s="192" t="s">
        <v>194</v>
      </c>
      <c r="I678" s="271">
        <v>6</v>
      </c>
      <c r="J678" s="201" t="s">
        <v>2768</v>
      </c>
      <c r="K678" s="119" t="s">
        <v>31</v>
      </c>
      <c r="L678" s="183">
        <v>4</v>
      </c>
      <c r="M678" s="27">
        <f t="shared" si="35"/>
        <v>520</v>
      </c>
      <c r="N678" s="23"/>
      <c r="O678" s="184" t="s">
        <v>32</v>
      </c>
    </row>
    <row r="679" s="1" customFormat="1" customHeight="1" spans="1:15">
      <c r="A679" s="119">
        <v>674</v>
      </c>
      <c r="B679" s="119" t="s">
        <v>23</v>
      </c>
      <c r="C679" s="119" t="s">
        <v>24</v>
      </c>
      <c r="D679" s="119" t="s">
        <v>25</v>
      </c>
      <c r="E679" s="119" t="s">
        <v>1469</v>
      </c>
      <c r="F679" s="192" t="s">
        <v>2491</v>
      </c>
      <c r="G679" s="91" t="s">
        <v>2769</v>
      </c>
      <c r="H679" s="192" t="s">
        <v>194</v>
      </c>
      <c r="I679" s="271">
        <v>5</v>
      </c>
      <c r="J679" s="201" t="s">
        <v>2770</v>
      </c>
      <c r="K679" s="119" t="s">
        <v>31</v>
      </c>
      <c r="L679" s="183">
        <v>4</v>
      </c>
      <c r="M679" s="27">
        <f t="shared" si="35"/>
        <v>520</v>
      </c>
      <c r="N679" s="23"/>
      <c r="O679" s="184" t="s">
        <v>32</v>
      </c>
    </row>
    <row r="680" s="1" customFormat="1" customHeight="1" spans="1:15">
      <c r="A680" s="119">
        <v>675</v>
      </c>
      <c r="B680" s="119" t="s">
        <v>23</v>
      </c>
      <c r="C680" s="119" t="s">
        <v>24</v>
      </c>
      <c r="D680" s="119" t="s">
        <v>25</v>
      </c>
      <c r="E680" s="119" t="s">
        <v>1469</v>
      </c>
      <c r="F680" s="192" t="s">
        <v>2491</v>
      </c>
      <c r="G680" s="91" t="s">
        <v>2771</v>
      </c>
      <c r="H680" s="192" t="s">
        <v>51</v>
      </c>
      <c r="I680" s="271">
        <v>3</v>
      </c>
      <c r="J680" s="201" t="s">
        <v>2772</v>
      </c>
      <c r="K680" s="119" t="s">
        <v>31</v>
      </c>
      <c r="L680" s="183">
        <v>3</v>
      </c>
      <c r="M680" s="27">
        <f>L680*312</f>
        <v>936</v>
      </c>
      <c r="N680" s="23"/>
      <c r="O680" s="184" t="s">
        <v>32</v>
      </c>
    </row>
    <row r="681" s="1" customFormat="1" customHeight="1" spans="1:15">
      <c r="A681" s="119">
        <v>676</v>
      </c>
      <c r="B681" s="119" t="s">
        <v>23</v>
      </c>
      <c r="C681" s="119" t="s">
        <v>24</v>
      </c>
      <c r="D681" s="119" t="s">
        <v>25</v>
      </c>
      <c r="E681" s="119" t="s">
        <v>1469</v>
      </c>
      <c r="F681" s="192" t="s">
        <v>2491</v>
      </c>
      <c r="G681" s="91" t="s">
        <v>2773</v>
      </c>
      <c r="H681" s="192" t="s">
        <v>194</v>
      </c>
      <c r="I681" s="271">
        <v>4</v>
      </c>
      <c r="J681" s="201" t="s">
        <v>2774</v>
      </c>
      <c r="K681" s="119" t="s">
        <v>31</v>
      </c>
      <c r="L681" s="183">
        <v>4</v>
      </c>
      <c r="M681" s="27">
        <f t="shared" ref="M681:M686" si="36">L681*130</f>
        <v>520</v>
      </c>
      <c r="N681" s="23"/>
      <c r="O681" s="184" t="s">
        <v>32</v>
      </c>
    </row>
    <row r="682" s="1" customFormat="1" customHeight="1" spans="1:15">
      <c r="A682" s="119">
        <v>677</v>
      </c>
      <c r="B682" s="119" t="s">
        <v>23</v>
      </c>
      <c r="C682" s="119" t="s">
        <v>24</v>
      </c>
      <c r="D682" s="119" t="s">
        <v>25</v>
      </c>
      <c r="E682" s="119" t="s">
        <v>1469</v>
      </c>
      <c r="F682" s="192" t="s">
        <v>2491</v>
      </c>
      <c r="G682" s="91" t="s">
        <v>2775</v>
      </c>
      <c r="H682" s="192" t="s">
        <v>194</v>
      </c>
      <c r="I682" s="271">
        <v>4</v>
      </c>
      <c r="J682" s="201" t="s">
        <v>2776</v>
      </c>
      <c r="K682" s="119" t="s">
        <v>31</v>
      </c>
      <c r="L682" s="183">
        <v>4</v>
      </c>
      <c r="M682" s="27">
        <f t="shared" si="36"/>
        <v>520</v>
      </c>
      <c r="N682" s="23"/>
      <c r="O682" s="184" t="s">
        <v>32</v>
      </c>
    </row>
    <row r="683" s="1" customFormat="1" customHeight="1" spans="1:15">
      <c r="A683" s="119">
        <v>678</v>
      </c>
      <c r="B683" s="119" t="s">
        <v>23</v>
      </c>
      <c r="C683" s="119" t="s">
        <v>24</v>
      </c>
      <c r="D683" s="119" t="s">
        <v>25</v>
      </c>
      <c r="E683" s="119" t="s">
        <v>1469</v>
      </c>
      <c r="F683" s="192" t="s">
        <v>2491</v>
      </c>
      <c r="G683" s="91" t="s">
        <v>2777</v>
      </c>
      <c r="H683" s="192" t="s">
        <v>194</v>
      </c>
      <c r="I683" s="271">
        <v>3</v>
      </c>
      <c r="J683" s="201" t="s">
        <v>2778</v>
      </c>
      <c r="K683" s="119" t="s">
        <v>31</v>
      </c>
      <c r="L683" s="183">
        <v>3</v>
      </c>
      <c r="M683" s="27">
        <f t="shared" si="36"/>
        <v>390</v>
      </c>
      <c r="N683" s="23"/>
      <c r="O683" s="184" t="s">
        <v>32</v>
      </c>
    </row>
    <row r="684" s="1" customFormat="1" customHeight="1" spans="1:15">
      <c r="A684" s="119">
        <v>679</v>
      </c>
      <c r="B684" s="119" t="s">
        <v>23</v>
      </c>
      <c r="C684" s="119" t="s">
        <v>24</v>
      </c>
      <c r="D684" s="119" t="s">
        <v>25</v>
      </c>
      <c r="E684" s="119" t="s">
        <v>1469</v>
      </c>
      <c r="F684" s="192" t="s">
        <v>2491</v>
      </c>
      <c r="G684" s="91" t="s">
        <v>2779</v>
      </c>
      <c r="H684" s="192" t="s">
        <v>194</v>
      </c>
      <c r="I684" s="271">
        <v>3</v>
      </c>
      <c r="J684" s="201" t="s">
        <v>2780</v>
      </c>
      <c r="K684" s="119" t="s">
        <v>31</v>
      </c>
      <c r="L684" s="183">
        <v>3</v>
      </c>
      <c r="M684" s="27">
        <f t="shared" si="36"/>
        <v>390</v>
      </c>
      <c r="N684" s="23"/>
      <c r="O684" s="184" t="s">
        <v>32</v>
      </c>
    </row>
    <row r="685" s="1" customFormat="1" customHeight="1" spans="1:15">
      <c r="A685" s="119">
        <v>680</v>
      </c>
      <c r="B685" s="119" t="s">
        <v>23</v>
      </c>
      <c r="C685" s="119" t="s">
        <v>24</v>
      </c>
      <c r="D685" s="119" t="s">
        <v>25</v>
      </c>
      <c r="E685" s="119" t="s">
        <v>1469</v>
      </c>
      <c r="F685" s="192" t="s">
        <v>2491</v>
      </c>
      <c r="G685" s="91" t="s">
        <v>2781</v>
      </c>
      <c r="H685" s="192" t="s">
        <v>194</v>
      </c>
      <c r="I685" s="271">
        <v>3</v>
      </c>
      <c r="J685" s="201" t="s">
        <v>2782</v>
      </c>
      <c r="K685" s="119" t="s">
        <v>31</v>
      </c>
      <c r="L685" s="183">
        <v>3</v>
      </c>
      <c r="M685" s="27">
        <f t="shared" si="36"/>
        <v>390</v>
      </c>
      <c r="N685" s="23"/>
      <c r="O685" s="184" t="s">
        <v>32</v>
      </c>
    </row>
    <row r="686" s="1" customFormat="1" customHeight="1" spans="1:15">
      <c r="A686" s="119">
        <v>681</v>
      </c>
      <c r="B686" s="119" t="s">
        <v>23</v>
      </c>
      <c r="C686" s="119" t="s">
        <v>24</v>
      </c>
      <c r="D686" s="119" t="s">
        <v>25</v>
      </c>
      <c r="E686" s="119" t="s">
        <v>1469</v>
      </c>
      <c r="F686" s="192" t="s">
        <v>2491</v>
      </c>
      <c r="G686" s="91" t="s">
        <v>2783</v>
      </c>
      <c r="H686" s="192" t="s">
        <v>194</v>
      </c>
      <c r="I686" s="271">
        <v>4</v>
      </c>
      <c r="J686" s="201" t="s">
        <v>2784</v>
      </c>
      <c r="K686" s="119" t="s">
        <v>31</v>
      </c>
      <c r="L686" s="183">
        <v>4</v>
      </c>
      <c r="M686" s="27">
        <f t="shared" si="36"/>
        <v>520</v>
      </c>
      <c r="N686" s="23"/>
      <c r="O686" s="184" t="s">
        <v>32</v>
      </c>
    </row>
    <row r="687" s="1" customFormat="1" customHeight="1" spans="1:15">
      <c r="A687" s="119">
        <v>682</v>
      </c>
      <c r="B687" s="119" t="s">
        <v>23</v>
      </c>
      <c r="C687" s="119" t="s">
        <v>24</v>
      </c>
      <c r="D687" s="119" t="s">
        <v>25</v>
      </c>
      <c r="E687" s="119" t="s">
        <v>1469</v>
      </c>
      <c r="F687" s="192" t="s">
        <v>2491</v>
      </c>
      <c r="G687" s="91" t="s">
        <v>2785</v>
      </c>
      <c r="H687" s="192" t="s">
        <v>51</v>
      </c>
      <c r="I687" s="271">
        <v>3</v>
      </c>
      <c r="J687" s="201" t="s">
        <v>2786</v>
      </c>
      <c r="K687" s="119" t="s">
        <v>31</v>
      </c>
      <c r="L687" s="183">
        <v>3</v>
      </c>
      <c r="M687" s="27">
        <f>L687*312</f>
        <v>936</v>
      </c>
      <c r="N687" s="23"/>
      <c r="O687" s="184" t="s">
        <v>32</v>
      </c>
    </row>
    <row r="688" s="1" customFormat="1" customHeight="1" spans="1:15">
      <c r="A688" s="119">
        <v>683</v>
      </c>
      <c r="B688" s="119" t="s">
        <v>23</v>
      </c>
      <c r="C688" s="119" t="s">
        <v>24</v>
      </c>
      <c r="D688" s="119" t="s">
        <v>25</v>
      </c>
      <c r="E688" s="119" t="s">
        <v>1469</v>
      </c>
      <c r="F688" s="192" t="s">
        <v>2491</v>
      </c>
      <c r="G688" s="91" t="s">
        <v>2787</v>
      </c>
      <c r="H688" s="192" t="s">
        <v>194</v>
      </c>
      <c r="I688" s="271">
        <v>5</v>
      </c>
      <c r="J688" s="201" t="s">
        <v>2788</v>
      </c>
      <c r="K688" s="119" t="s">
        <v>31</v>
      </c>
      <c r="L688" s="183">
        <v>5</v>
      </c>
      <c r="M688" s="27">
        <f t="shared" ref="M688:M698" si="37">L688*130</f>
        <v>650</v>
      </c>
      <c r="N688" s="23"/>
      <c r="O688" s="184" t="s">
        <v>32</v>
      </c>
    </row>
    <row r="689" s="1" customFormat="1" customHeight="1" spans="1:15">
      <c r="A689" s="119">
        <v>684</v>
      </c>
      <c r="B689" s="119" t="s">
        <v>23</v>
      </c>
      <c r="C689" s="119" t="s">
        <v>24</v>
      </c>
      <c r="D689" s="119" t="s">
        <v>25</v>
      </c>
      <c r="E689" s="119" t="s">
        <v>1469</v>
      </c>
      <c r="F689" s="192" t="s">
        <v>2491</v>
      </c>
      <c r="G689" s="91" t="s">
        <v>2789</v>
      </c>
      <c r="H689" s="192" t="s">
        <v>194</v>
      </c>
      <c r="I689" s="271">
        <v>4</v>
      </c>
      <c r="J689" s="201" t="s">
        <v>2790</v>
      </c>
      <c r="K689" s="119" t="s">
        <v>31</v>
      </c>
      <c r="L689" s="183">
        <v>4</v>
      </c>
      <c r="M689" s="27">
        <f t="shared" si="37"/>
        <v>520</v>
      </c>
      <c r="N689" s="23"/>
      <c r="O689" s="184" t="s">
        <v>32</v>
      </c>
    </row>
    <row r="690" s="1" customFormat="1" customHeight="1" spans="1:15">
      <c r="A690" s="119">
        <v>685</v>
      </c>
      <c r="B690" s="119" t="s">
        <v>23</v>
      </c>
      <c r="C690" s="119" t="s">
        <v>24</v>
      </c>
      <c r="D690" s="119" t="s">
        <v>25</v>
      </c>
      <c r="E690" s="119" t="s">
        <v>1469</v>
      </c>
      <c r="F690" s="192" t="s">
        <v>2491</v>
      </c>
      <c r="G690" s="91" t="s">
        <v>2791</v>
      </c>
      <c r="H690" s="192" t="s">
        <v>194</v>
      </c>
      <c r="I690" s="271">
        <v>3</v>
      </c>
      <c r="J690" s="201" t="s">
        <v>2792</v>
      </c>
      <c r="K690" s="119" t="s">
        <v>31</v>
      </c>
      <c r="L690" s="183">
        <v>3</v>
      </c>
      <c r="M690" s="27">
        <f t="shared" si="37"/>
        <v>390</v>
      </c>
      <c r="N690" s="23"/>
      <c r="O690" s="184" t="s">
        <v>32</v>
      </c>
    </row>
    <row r="691" s="1" customFormat="1" customHeight="1" spans="1:15">
      <c r="A691" s="119">
        <v>686</v>
      </c>
      <c r="B691" s="119" t="s">
        <v>23</v>
      </c>
      <c r="C691" s="119" t="s">
        <v>24</v>
      </c>
      <c r="D691" s="119" t="s">
        <v>25</v>
      </c>
      <c r="E691" s="119" t="s">
        <v>1469</v>
      </c>
      <c r="F691" s="192" t="s">
        <v>2491</v>
      </c>
      <c r="G691" s="91" t="s">
        <v>2793</v>
      </c>
      <c r="H691" s="192" t="s">
        <v>194</v>
      </c>
      <c r="I691" s="271">
        <v>3</v>
      </c>
      <c r="J691" s="201" t="s">
        <v>2794</v>
      </c>
      <c r="K691" s="119" t="s">
        <v>31</v>
      </c>
      <c r="L691" s="183">
        <v>3</v>
      </c>
      <c r="M691" s="27">
        <f t="shared" si="37"/>
        <v>390</v>
      </c>
      <c r="N691" s="23"/>
      <c r="O691" s="184" t="s">
        <v>32</v>
      </c>
    </row>
    <row r="692" s="1" customFormat="1" customHeight="1" spans="1:15">
      <c r="A692" s="119">
        <v>687</v>
      </c>
      <c r="B692" s="119" t="s">
        <v>23</v>
      </c>
      <c r="C692" s="119" t="s">
        <v>24</v>
      </c>
      <c r="D692" s="119" t="s">
        <v>25</v>
      </c>
      <c r="E692" s="119" t="s">
        <v>1469</v>
      </c>
      <c r="F692" s="192" t="s">
        <v>2491</v>
      </c>
      <c r="G692" s="91" t="s">
        <v>2795</v>
      </c>
      <c r="H692" s="192" t="s">
        <v>194</v>
      </c>
      <c r="I692" s="271">
        <v>4</v>
      </c>
      <c r="J692" s="201" t="s">
        <v>2796</v>
      </c>
      <c r="K692" s="119" t="s">
        <v>31</v>
      </c>
      <c r="L692" s="183">
        <v>4</v>
      </c>
      <c r="M692" s="27">
        <f t="shared" si="37"/>
        <v>520</v>
      </c>
      <c r="N692" s="23"/>
      <c r="O692" s="184" t="s">
        <v>32</v>
      </c>
    </row>
    <row r="693" s="1" customFormat="1" customHeight="1" spans="1:15">
      <c r="A693" s="119">
        <v>688</v>
      </c>
      <c r="B693" s="119" t="s">
        <v>23</v>
      </c>
      <c r="C693" s="119" t="s">
        <v>24</v>
      </c>
      <c r="D693" s="119" t="s">
        <v>25</v>
      </c>
      <c r="E693" s="119" t="s">
        <v>1469</v>
      </c>
      <c r="F693" s="192" t="s">
        <v>2491</v>
      </c>
      <c r="G693" s="91" t="s">
        <v>2797</v>
      </c>
      <c r="H693" s="192" t="s">
        <v>194</v>
      </c>
      <c r="I693" s="271">
        <v>3</v>
      </c>
      <c r="J693" s="201" t="s">
        <v>2798</v>
      </c>
      <c r="K693" s="119" t="s">
        <v>31</v>
      </c>
      <c r="L693" s="183">
        <v>3</v>
      </c>
      <c r="M693" s="27">
        <f t="shared" si="37"/>
        <v>390</v>
      </c>
      <c r="N693" s="23"/>
      <c r="O693" s="184" t="s">
        <v>32</v>
      </c>
    </row>
    <row r="694" s="1" customFormat="1" customHeight="1" spans="1:15">
      <c r="A694" s="119">
        <v>689</v>
      </c>
      <c r="B694" s="119" t="s">
        <v>23</v>
      </c>
      <c r="C694" s="119" t="s">
        <v>24</v>
      </c>
      <c r="D694" s="119" t="s">
        <v>25</v>
      </c>
      <c r="E694" s="119" t="s">
        <v>1469</v>
      </c>
      <c r="F694" s="192" t="s">
        <v>2491</v>
      </c>
      <c r="G694" s="91" t="s">
        <v>2799</v>
      </c>
      <c r="H694" s="192" t="s">
        <v>194</v>
      </c>
      <c r="I694" s="271">
        <v>4</v>
      </c>
      <c r="J694" s="201" t="s">
        <v>2800</v>
      </c>
      <c r="K694" s="119" t="s">
        <v>31</v>
      </c>
      <c r="L694" s="183">
        <v>4</v>
      </c>
      <c r="M694" s="27">
        <f t="shared" si="37"/>
        <v>520</v>
      </c>
      <c r="N694" s="23"/>
      <c r="O694" s="184" t="s">
        <v>32</v>
      </c>
    </row>
    <row r="695" s="1" customFormat="1" customHeight="1" spans="1:15">
      <c r="A695" s="119">
        <v>690</v>
      </c>
      <c r="B695" s="119" t="s">
        <v>23</v>
      </c>
      <c r="C695" s="119" t="s">
        <v>24</v>
      </c>
      <c r="D695" s="119" t="s">
        <v>25</v>
      </c>
      <c r="E695" s="119" t="s">
        <v>1469</v>
      </c>
      <c r="F695" s="192" t="s">
        <v>2491</v>
      </c>
      <c r="G695" s="91" t="s">
        <v>2801</v>
      </c>
      <c r="H695" s="192" t="s">
        <v>194</v>
      </c>
      <c r="I695" s="271">
        <v>2</v>
      </c>
      <c r="J695" s="201" t="s">
        <v>2802</v>
      </c>
      <c r="K695" s="119" t="s">
        <v>31</v>
      </c>
      <c r="L695" s="183">
        <v>2</v>
      </c>
      <c r="M695" s="27">
        <f t="shared" si="37"/>
        <v>260</v>
      </c>
      <c r="N695" s="23"/>
      <c r="O695" s="184" t="s">
        <v>32</v>
      </c>
    </row>
    <row r="696" s="1" customFormat="1" customHeight="1" spans="1:15">
      <c r="A696" s="119">
        <v>691</v>
      </c>
      <c r="B696" s="119" t="s">
        <v>23</v>
      </c>
      <c r="C696" s="119" t="s">
        <v>24</v>
      </c>
      <c r="D696" s="119" t="s">
        <v>25</v>
      </c>
      <c r="E696" s="119" t="s">
        <v>1469</v>
      </c>
      <c r="F696" s="192" t="s">
        <v>2491</v>
      </c>
      <c r="G696" s="91" t="s">
        <v>2803</v>
      </c>
      <c r="H696" s="192" t="s">
        <v>194</v>
      </c>
      <c r="I696" s="271">
        <v>3</v>
      </c>
      <c r="J696" s="201" t="s">
        <v>2804</v>
      </c>
      <c r="K696" s="119" t="s">
        <v>31</v>
      </c>
      <c r="L696" s="183">
        <v>3</v>
      </c>
      <c r="M696" s="27">
        <f t="shared" si="37"/>
        <v>390</v>
      </c>
      <c r="N696" s="23"/>
      <c r="O696" s="184" t="s">
        <v>32</v>
      </c>
    </row>
    <row r="697" s="1" customFormat="1" customHeight="1" spans="1:15">
      <c r="A697" s="119">
        <v>692</v>
      </c>
      <c r="B697" s="119" t="s">
        <v>23</v>
      </c>
      <c r="C697" s="119" t="s">
        <v>24</v>
      </c>
      <c r="D697" s="119" t="s">
        <v>25</v>
      </c>
      <c r="E697" s="119" t="s">
        <v>1469</v>
      </c>
      <c r="F697" s="192" t="s">
        <v>2491</v>
      </c>
      <c r="G697" s="91" t="s">
        <v>2805</v>
      </c>
      <c r="H697" s="192" t="s">
        <v>194</v>
      </c>
      <c r="I697" s="271">
        <v>3</v>
      </c>
      <c r="J697" s="201" t="s">
        <v>2806</v>
      </c>
      <c r="K697" s="119" t="s">
        <v>31</v>
      </c>
      <c r="L697" s="183">
        <v>3</v>
      </c>
      <c r="M697" s="27">
        <f t="shared" si="37"/>
        <v>390</v>
      </c>
      <c r="N697" s="23"/>
      <c r="O697" s="184" t="s">
        <v>32</v>
      </c>
    </row>
    <row r="698" s="1" customFormat="1" customHeight="1" spans="1:15">
      <c r="A698" s="119">
        <v>693</v>
      </c>
      <c r="B698" s="119" t="s">
        <v>23</v>
      </c>
      <c r="C698" s="119" t="s">
        <v>24</v>
      </c>
      <c r="D698" s="119" t="s">
        <v>25</v>
      </c>
      <c r="E698" s="119" t="s">
        <v>1469</v>
      </c>
      <c r="F698" s="192" t="s">
        <v>2491</v>
      </c>
      <c r="G698" s="91" t="s">
        <v>2807</v>
      </c>
      <c r="H698" s="192" t="s">
        <v>194</v>
      </c>
      <c r="I698" s="271">
        <v>3</v>
      </c>
      <c r="J698" s="201" t="s">
        <v>2808</v>
      </c>
      <c r="K698" s="119" t="s">
        <v>31</v>
      </c>
      <c r="L698" s="183">
        <v>3</v>
      </c>
      <c r="M698" s="27">
        <f t="shared" si="37"/>
        <v>390</v>
      </c>
      <c r="N698" s="23"/>
      <c r="O698" s="184" t="s">
        <v>32</v>
      </c>
    </row>
    <row r="699" s="1" customFormat="1" customHeight="1" spans="1:15">
      <c r="A699" s="119">
        <v>694</v>
      </c>
      <c r="B699" s="119" t="s">
        <v>23</v>
      </c>
      <c r="C699" s="119" t="s">
        <v>24</v>
      </c>
      <c r="D699" s="119" t="s">
        <v>25</v>
      </c>
      <c r="E699" s="119" t="s">
        <v>1469</v>
      </c>
      <c r="F699" s="192" t="s">
        <v>2491</v>
      </c>
      <c r="G699" s="91" t="s">
        <v>2809</v>
      </c>
      <c r="H699" s="192" t="s">
        <v>51</v>
      </c>
      <c r="I699" s="271">
        <v>3</v>
      </c>
      <c r="J699" s="201" t="s">
        <v>2810</v>
      </c>
      <c r="K699" s="119" t="s">
        <v>31</v>
      </c>
      <c r="L699" s="183">
        <v>3</v>
      </c>
      <c r="M699" s="27">
        <f>L699*312</f>
        <v>936</v>
      </c>
      <c r="N699" s="23"/>
      <c r="O699" s="184" t="s">
        <v>32</v>
      </c>
    </row>
    <row r="700" s="1" customFormat="1" customHeight="1" spans="1:15">
      <c r="A700" s="119">
        <v>695</v>
      </c>
      <c r="B700" s="119" t="s">
        <v>23</v>
      </c>
      <c r="C700" s="119" t="s">
        <v>24</v>
      </c>
      <c r="D700" s="119" t="s">
        <v>25</v>
      </c>
      <c r="E700" s="119" t="s">
        <v>1469</v>
      </c>
      <c r="F700" s="192" t="s">
        <v>2491</v>
      </c>
      <c r="G700" s="91" t="s">
        <v>2811</v>
      </c>
      <c r="H700" s="192" t="s">
        <v>194</v>
      </c>
      <c r="I700" s="271">
        <v>5</v>
      </c>
      <c r="J700" s="201" t="s">
        <v>2812</v>
      </c>
      <c r="K700" s="119" t="s">
        <v>31</v>
      </c>
      <c r="L700" s="183">
        <v>5</v>
      </c>
      <c r="M700" s="27">
        <f>L700*130</f>
        <v>650</v>
      </c>
      <c r="N700" s="23"/>
      <c r="O700" s="184" t="s">
        <v>32</v>
      </c>
    </row>
    <row r="701" s="1" customFormat="1" customHeight="1" spans="1:15">
      <c r="A701" s="119">
        <v>696</v>
      </c>
      <c r="B701" s="119" t="s">
        <v>23</v>
      </c>
      <c r="C701" s="119" t="s">
        <v>24</v>
      </c>
      <c r="D701" s="119" t="s">
        <v>25</v>
      </c>
      <c r="E701" s="119" t="s">
        <v>1469</v>
      </c>
      <c r="F701" s="192" t="s">
        <v>2491</v>
      </c>
      <c r="G701" s="91" t="s">
        <v>2813</v>
      </c>
      <c r="H701" s="192" t="s">
        <v>194</v>
      </c>
      <c r="I701" s="271">
        <v>3</v>
      </c>
      <c r="J701" s="201" t="s">
        <v>2814</v>
      </c>
      <c r="K701" s="119" t="s">
        <v>31</v>
      </c>
      <c r="L701" s="183">
        <v>3</v>
      </c>
      <c r="M701" s="27">
        <f>L701*130</f>
        <v>390</v>
      </c>
      <c r="N701" s="23"/>
      <c r="O701" s="184" t="s">
        <v>32</v>
      </c>
    </row>
    <row r="702" s="1" customFormat="1" customHeight="1" spans="1:15">
      <c r="A702" s="119">
        <v>697</v>
      </c>
      <c r="B702" s="119" t="s">
        <v>23</v>
      </c>
      <c r="C702" s="119" t="s">
        <v>24</v>
      </c>
      <c r="D702" s="119" t="s">
        <v>25</v>
      </c>
      <c r="E702" s="119" t="s">
        <v>1469</v>
      </c>
      <c r="F702" s="192" t="s">
        <v>2491</v>
      </c>
      <c r="G702" s="91" t="s">
        <v>2815</v>
      </c>
      <c r="H702" s="192" t="s">
        <v>194</v>
      </c>
      <c r="I702" s="271">
        <v>3</v>
      </c>
      <c r="J702" s="201" t="s">
        <v>2816</v>
      </c>
      <c r="K702" s="119" t="s">
        <v>31</v>
      </c>
      <c r="L702" s="183">
        <v>3</v>
      </c>
      <c r="M702" s="27">
        <f>L702*130</f>
        <v>390</v>
      </c>
      <c r="N702" s="23"/>
      <c r="O702" s="184" t="s">
        <v>32</v>
      </c>
    </row>
    <row r="703" s="1" customFormat="1" customHeight="1" spans="1:15">
      <c r="A703" s="119">
        <v>698</v>
      </c>
      <c r="B703" s="119" t="s">
        <v>23</v>
      </c>
      <c r="C703" s="119" t="s">
        <v>24</v>
      </c>
      <c r="D703" s="119" t="s">
        <v>25</v>
      </c>
      <c r="E703" s="119" t="s">
        <v>1469</v>
      </c>
      <c r="F703" s="192" t="s">
        <v>2491</v>
      </c>
      <c r="G703" s="91" t="s">
        <v>2817</v>
      </c>
      <c r="H703" s="192" t="s">
        <v>194</v>
      </c>
      <c r="I703" s="271">
        <v>3</v>
      </c>
      <c r="J703" s="201" t="s">
        <v>2818</v>
      </c>
      <c r="K703" s="119" t="s">
        <v>31</v>
      </c>
      <c r="L703" s="183">
        <v>3</v>
      </c>
      <c r="M703" s="27">
        <f>L703*130</f>
        <v>390</v>
      </c>
      <c r="N703" s="23"/>
      <c r="O703" s="184" t="s">
        <v>32</v>
      </c>
    </row>
    <row r="704" s="1" customFormat="1" customHeight="1" spans="1:15">
      <c r="A704" s="119">
        <v>699</v>
      </c>
      <c r="B704" s="119" t="s">
        <v>23</v>
      </c>
      <c r="C704" s="119" t="s">
        <v>24</v>
      </c>
      <c r="D704" s="119" t="s">
        <v>25</v>
      </c>
      <c r="E704" s="119" t="s">
        <v>1469</v>
      </c>
      <c r="F704" s="192" t="s">
        <v>2491</v>
      </c>
      <c r="G704" s="91" t="s">
        <v>2819</v>
      </c>
      <c r="H704" s="192" t="s">
        <v>1583</v>
      </c>
      <c r="I704" s="271">
        <v>3</v>
      </c>
      <c r="J704" s="201" t="s">
        <v>2820</v>
      </c>
      <c r="K704" s="119" t="s">
        <v>31</v>
      </c>
      <c r="L704" s="183">
        <v>3</v>
      </c>
      <c r="M704" s="27">
        <f>L704*130</f>
        <v>390</v>
      </c>
      <c r="N704" s="23"/>
      <c r="O704" s="184" t="s">
        <v>32</v>
      </c>
    </row>
    <row r="705" s="1" customFormat="1" customHeight="1" spans="1:15">
      <c r="A705" s="119">
        <v>700</v>
      </c>
      <c r="B705" s="119" t="s">
        <v>23</v>
      </c>
      <c r="C705" s="119" t="s">
        <v>24</v>
      </c>
      <c r="D705" s="119" t="s">
        <v>25</v>
      </c>
      <c r="E705" s="119" t="s">
        <v>1469</v>
      </c>
      <c r="F705" s="192" t="s">
        <v>2491</v>
      </c>
      <c r="G705" s="91" t="s">
        <v>2821</v>
      </c>
      <c r="H705" s="192" t="s">
        <v>1558</v>
      </c>
      <c r="I705" s="271">
        <v>1</v>
      </c>
      <c r="J705" s="201" t="s">
        <v>2822</v>
      </c>
      <c r="K705" s="119" t="s">
        <v>31</v>
      </c>
      <c r="L705" s="183">
        <v>1</v>
      </c>
      <c r="M705" s="27">
        <f>L705*312</f>
        <v>312</v>
      </c>
      <c r="N705" s="23"/>
      <c r="O705" s="184" t="s">
        <v>32</v>
      </c>
    </row>
    <row r="706" s="1" customFormat="1" customHeight="1" spans="1:15">
      <c r="A706" s="119">
        <v>701</v>
      </c>
      <c r="B706" s="119" t="s">
        <v>23</v>
      </c>
      <c r="C706" s="119" t="s">
        <v>24</v>
      </c>
      <c r="D706" s="119" t="s">
        <v>25</v>
      </c>
      <c r="E706" s="119" t="s">
        <v>1469</v>
      </c>
      <c r="F706" s="192" t="s">
        <v>2491</v>
      </c>
      <c r="G706" s="91" t="s">
        <v>2823</v>
      </c>
      <c r="H706" s="192" t="s">
        <v>194</v>
      </c>
      <c r="I706" s="271">
        <v>4</v>
      </c>
      <c r="J706" s="201" t="s">
        <v>2824</v>
      </c>
      <c r="K706" s="119" t="s">
        <v>31</v>
      </c>
      <c r="L706" s="183">
        <v>4</v>
      </c>
      <c r="M706" s="27">
        <f t="shared" ref="M706:M721" si="38">L706*130</f>
        <v>520</v>
      </c>
      <c r="N706" s="23"/>
      <c r="O706" s="184" t="s">
        <v>32</v>
      </c>
    </row>
    <row r="707" s="1" customFormat="1" customHeight="1" spans="1:15">
      <c r="A707" s="119">
        <v>702</v>
      </c>
      <c r="B707" s="119" t="s">
        <v>23</v>
      </c>
      <c r="C707" s="119" t="s">
        <v>24</v>
      </c>
      <c r="D707" s="119" t="s">
        <v>25</v>
      </c>
      <c r="E707" s="119" t="s">
        <v>1469</v>
      </c>
      <c r="F707" s="192" t="s">
        <v>2491</v>
      </c>
      <c r="G707" s="91" t="s">
        <v>2825</v>
      </c>
      <c r="H707" s="192" t="s">
        <v>194</v>
      </c>
      <c r="I707" s="271">
        <v>5</v>
      </c>
      <c r="J707" s="201" t="s">
        <v>2826</v>
      </c>
      <c r="K707" s="119" t="s">
        <v>31</v>
      </c>
      <c r="L707" s="183">
        <v>5</v>
      </c>
      <c r="M707" s="27">
        <f t="shared" si="38"/>
        <v>650</v>
      </c>
      <c r="N707" s="23"/>
      <c r="O707" s="184" t="s">
        <v>32</v>
      </c>
    </row>
    <row r="708" s="1" customFormat="1" customHeight="1" spans="1:15">
      <c r="A708" s="119">
        <v>703</v>
      </c>
      <c r="B708" s="119" t="s">
        <v>23</v>
      </c>
      <c r="C708" s="119" t="s">
        <v>24</v>
      </c>
      <c r="D708" s="119" t="s">
        <v>25</v>
      </c>
      <c r="E708" s="119" t="s">
        <v>1469</v>
      </c>
      <c r="F708" s="192" t="s">
        <v>2491</v>
      </c>
      <c r="G708" s="91" t="s">
        <v>1162</v>
      </c>
      <c r="H708" s="192" t="s">
        <v>194</v>
      </c>
      <c r="I708" s="271">
        <v>3</v>
      </c>
      <c r="J708" s="201" t="s">
        <v>2827</v>
      </c>
      <c r="K708" s="119" t="s">
        <v>31</v>
      </c>
      <c r="L708" s="183">
        <v>3</v>
      </c>
      <c r="M708" s="27">
        <f t="shared" si="38"/>
        <v>390</v>
      </c>
      <c r="N708" s="23"/>
      <c r="O708" s="184" t="s">
        <v>32</v>
      </c>
    </row>
    <row r="709" s="1" customFormat="1" customHeight="1" spans="1:15">
      <c r="A709" s="119">
        <v>704</v>
      </c>
      <c r="B709" s="119" t="s">
        <v>23</v>
      </c>
      <c r="C709" s="119" t="s">
        <v>24</v>
      </c>
      <c r="D709" s="119" t="s">
        <v>25</v>
      </c>
      <c r="E709" s="119" t="s">
        <v>1469</v>
      </c>
      <c r="F709" s="192" t="s">
        <v>2491</v>
      </c>
      <c r="G709" s="91" t="s">
        <v>2828</v>
      </c>
      <c r="H709" s="192" t="s">
        <v>194</v>
      </c>
      <c r="I709" s="271">
        <v>3</v>
      </c>
      <c r="J709" s="201" t="s">
        <v>2829</v>
      </c>
      <c r="K709" s="119" t="s">
        <v>31</v>
      </c>
      <c r="L709" s="183">
        <v>3</v>
      </c>
      <c r="M709" s="27">
        <f t="shared" si="38"/>
        <v>390</v>
      </c>
      <c r="N709" s="23"/>
      <c r="O709" s="184" t="s">
        <v>32</v>
      </c>
    </row>
    <row r="710" s="1" customFormat="1" customHeight="1" spans="1:15">
      <c r="A710" s="119">
        <v>705</v>
      </c>
      <c r="B710" s="119" t="s">
        <v>23</v>
      </c>
      <c r="C710" s="119" t="s">
        <v>24</v>
      </c>
      <c r="D710" s="119" t="s">
        <v>25</v>
      </c>
      <c r="E710" s="119" t="s">
        <v>1469</v>
      </c>
      <c r="F710" s="192" t="s">
        <v>2491</v>
      </c>
      <c r="G710" s="91" t="s">
        <v>2830</v>
      </c>
      <c r="H710" s="192" t="s">
        <v>194</v>
      </c>
      <c r="I710" s="271">
        <v>2</v>
      </c>
      <c r="J710" s="201" t="s">
        <v>2831</v>
      </c>
      <c r="K710" s="119" t="s">
        <v>31</v>
      </c>
      <c r="L710" s="183">
        <v>2</v>
      </c>
      <c r="M710" s="27">
        <f t="shared" si="38"/>
        <v>260</v>
      </c>
      <c r="N710" s="23"/>
      <c r="O710" s="184" t="s">
        <v>32</v>
      </c>
    </row>
    <row r="711" s="1" customFormat="1" customHeight="1" spans="1:15">
      <c r="A711" s="119">
        <v>706</v>
      </c>
      <c r="B711" s="119" t="s">
        <v>23</v>
      </c>
      <c r="C711" s="119" t="s">
        <v>24</v>
      </c>
      <c r="D711" s="119" t="s">
        <v>25</v>
      </c>
      <c r="E711" s="119" t="s">
        <v>1469</v>
      </c>
      <c r="F711" s="192" t="s">
        <v>2491</v>
      </c>
      <c r="G711" s="91" t="s">
        <v>2832</v>
      </c>
      <c r="H711" s="192" t="s">
        <v>194</v>
      </c>
      <c r="I711" s="271">
        <v>4</v>
      </c>
      <c r="J711" s="201" t="s">
        <v>2833</v>
      </c>
      <c r="K711" s="119" t="s">
        <v>31</v>
      </c>
      <c r="L711" s="183">
        <v>4</v>
      </c>
      <c r="M711" s="27">
        <f t="shared" si="38"/>
        <v>520</v>
      </c>
      <c r="N711" s="23"/>
      <c r="O711" s="184" t="s">
        <v>32</v>
      </c>
    </row>
    <row r="712" s="1" customFormat="1" customHeight="1" spans="1:15">
      <c r="A712" s="119">
        <v>707</v>
      </c>
      <c r="B712" s="119" t="s">
        <v>23</v>
      </c>
      <c r="C712" s="119" t="s">
        <v>24</v>
      </c>
      <c r="D712" s="119" t="s">
        <v>25</v>
      </c>
      <c r="E712" s="119" t="s">
        <v>1469</v>
      </c>
      <c r="F712" s="192" t="s">
        <v>2491</v>
      </c>
      <c r="G712" s="91" t="s">
        <v>2834</v>
      </c>
      <c r="H712" s="192" t="s">
        <v>2624</v>
      </c>
      <c r="I712" s="271">
        <v>4</v>
      </c>
      <c r="J712" s="201" t="s">
        <v>2835</v>
      </c>
      <c r="K712" s="119" t="s">
        <v>31</v>
      </c>
      <c r="L712" s="183">
        <v>4</v>
      </c>
      <c r="M712" s="27">
        <f t="shared" si="38"/>
        <v>520</v>
      </c>
      <c r="N712" s="23"/>
      <c r="O712" s="184" t="s">
        <v>32</v>
      </c>
    </row>
    <row r="713" s="1" customFormat="1" customHeight="1" spans="1:15">
      <c r="A713" s="119">
        <v>708</v>
      </c>
      <c r="B713" s="119" t="s">
        <v>23</v>
      </c>
      <c r="C713" s="119" t="s">
        <v>24</v>
      </c>
      <c r="D713" s="119" t="s">
        <v>25</v>
      </c>
      <c r="E713" s="119" t="s">
        <v>1469</v>
      </c>
      <c r="F713" s="192" t="s">
        <v>2491</v>
      </c>
      <c r="G713" s="91" t="s">
        <v>2836</v>
      </c>
      <c r="H713" s="192" t="s">
        <v>194</v>
      </c>
      <c r="I713" s="271">
        <v>3</v>
      </c>
      <c r="J713" s="201" t="s">
        <v>2837</v>
      </c>
      <c r="K713" s="119" t="s">
        <v>31</v>
      </c>
      <c r="L713" s="183">
        <v>3</v>
      </c>
      <c r="M713" s="27">
        <f t="shared" si="38"/>
        <v>390</v>
      </c>
      <c r="N713" s="23"/>
      <c r="O713" s="184" t="s">
        <v>32</v>
      </c>
    </row>
    <row r="714" s="1" customFormat="1" customHeight="1" spans="1:15">
      <c r="A714" s="119">
        <v>709</v>
      </c>
      <c r="B714" s="119" t="s">
        <v>23</v>
      </c>
      <c r="C714" s="119" t="s">
        <v>24</v>
      </c>
      <c r="D714" s="119" t="s">
        <v>25</v>
      </c>
      <c r="E714" s="119" t="s">
        <v>1469</v>
      </c>
      <c r="F714" s="192" t="s">
        <v>2491</v>
      </c>
      <c r="G714" s="91" t="s">
        <v>2838</v>
      </c>
      <c r="H714" s="192" t="s">
        <v>194</v>
      </c>
      <c r="I714" s="271">
        <v>5</v>
      </c>
      <c r="J714" s="201" t="s">
        <v>2839</v>
      </c>
      <c r="K714" s="119" t="s">
        <v>31</v>
      </c>
      <c r="L714" s="183">
        <v>5</v>
      </c>
      <c r="M714" s="27">
        <f t="shared" si="38"/>
        <v>650</v>
      </c>
      <c r="N714" s="23"/>
      <c r="O714" s="184" t="s">
        <v>32</v>
      </c>
    </row>
    <row r="715" s="1" customFormat="1" customHeight="1" spans="1:15">
      <c r="A715" s="119">
        <v>710</v>
      </c>
      <c r="B715" s="119" t="s">
        <v>23</v>
      </c>
      <c r="C715" s="119" t="s">
        <v>24</v>
      </c>
      <c r="D715" s="119" t="s">
        <v>25</v>
      </c>
      <c r="E715" s="119" t="s">
        <v>1469</v>
      </c>
      <c r="F715" s="192" t="s">
        <v>2491</v>
      </c>
      <c r="G715" s="91" t="s">
        <v>2840</v>
      </c>
      <c r="H715" s="192" t="s">
        <v>194</v>
      </c>
      <c r="I715" s="271">
        <v>3</v>
      </c>
      <c r="J715" s="201" t="s">
        <v>2841</v>
      </c>
      <c r="K715" s="119" t="s">
        <v>31</v>
      </c>
      <c r="L715" s="183">
        <v>3</v>
      </c>
      <c r="M715" s="27">
        <f t="shared" si="38"/>
        <v>390</v>
      </c>
      <c r="N715" s="23"/>
      <c r="O715" s="184" t="s">
        <v>32</v>
      </c>
    </row>
    <row r="716" s="1" customFormat="1" customHeight="1" spans="1:15">
      <c r="A716" s="119">
        <v>711</v>
      </c>
      <c r="B716" s="119" t="s">
        <v>23</v>
      </c>
      <c r="C716" s="119" t="s">
        <v>24</v>
      </c>
      <c r="D716" s="119" t="s">
        <v>25</v>
      </c>
      <c r="E716" s="119" t="s">
        <v>1469</v>
      </c>
      <c r="F716" s="192" t="s">
        <v>2491</v>
      </c>
      <c r="G716" s="91" t="s">
        <v>2842</v>
      </c>
      <c r="H716" s="192" t="s">
        <v>194</v>
      </c>
      <c r="I716" s="271">
        <v>3</v>
      </c>
      <c r="J716" s="201" t="s">
        <v>2843</v>
      </c>
      <c r="K716" s="119" t="s">
        <v>31</v>
      </c>
      <c r="L716" s="183">
        <v>3</v>
      </c>
      <c r="M716" s="27">
        <f t="shared" si="38"/>
        <v>390</v>
      </c>
      <c r="N716" s="23"/>
      <c r="O716" s="184" t="s">
        <v>32</v>
      </c>
    </row>
    <row r="717" s="1" customFormat="1" customHeight="1" spans="1:15">
      <c r="A717" s="119">
        <v>712</v>
      </c>
      <c r="B717" s="119" t="s">
        <v>23</v>
      </c>
      <c r="C717" s="119" t="s">
        <v>24</v>
      </c>
      <c r="D717" s="119" t="s">
        <v>25</v>
      </c>
      <c r="E717" s="119" t="s">
        <v>1469</v>
      </c>
      <c r="F717" s="192" t="s">
        <v>2491</v>
      </c>
      <c r="G717" s="91" t="s">
        <v>2844</v>
      </c>
      <c r="H717" s="192" t="s">
        <v>194</v>
      </c>
      <c r="I717" s="271">
        <v>2</v>
      </c>
      <c r="J717" s="201" t="s">
        <v>2845</v>
      </c>
      <c r="K717" s="119" t="s">
        <v>31</v>
      </c>
      <c r="L717" s="183">
        <v>2</v>
      </c>
      <c r="M717" s="27">
        <f t="shared" si="38"/>
        <v>260</v>
      </c>
      <c r="N717" s="23"/>
      <c r="O717" s="184" t="s">
        <v>32</v>
      </c>
    </row>
    <row r="718" s="1" customFormat="1" customHeight="1" spans="1:15">
      <c r="A718" s="119">
        <v>713</v>
      </c>
      <c r="B718" s="119" t="s">
        <v>23</v>
      </c>
      <c r="C718" s="119" t="s">
        <v>24</v>
      </c>
      <c r="D718" s="119" t="s">
        <v>25</v>
      </c>
      <c r="E718" s="119" t="s">
        <v>1469</v>
      </c>
      <c r="F718" s="192" t="s">
        <v>2491</v>
      </c>
      <c r="G718" s="91" t="s">
        <v>2846</v>
      </c>
      <c r="H718" s="192" t="s">
        <v>194</v>
      </c>
      <c r="I718" s="271">
        <v>4</v>
      </c>
      <c r="J718" s="201" t="s">
        <v>2847</v>
      </c>
      <c r="K718" s="119" t="s">
        <v>31</v>
      </c>
      <c r="L718" s="183">
        <v>4</v>
      </c>
      <c r="M718" s="27">
        <f t="shared" si="38"/>
        <v>520</v>
      </c>
      <c r="N718" s="23"/>
      <c r="O718" s="184" t="s">
        <v>32</v>
      </c>
    </row>
    <row r="719" s="1" customFormat="1" customHeight="1" spans="1:15">
      <c r="A719" s="119">
        <v>714</v>
      </c>
      <c r="B719" s="119" t="s">
        <v>23</v>
      </c>
      <c r="C719" s="119" t="s">
        <v>24</v>
      </c>
      <c r="D719" s="119" t="s">
        <v>25</v>
      </c>
      <c r="E719" s="119" t="s">
        <v>1469</v>
      </c>
      <c r="F719" s="192" t="s">
        <v>2491</v>
      </c>
      <c r="G719" s="91" t="s">
        <v>2848</v>
      </c>
      <c r="H719" s="192" t="s">
        <v>1583</v>
      </c>
      <c r="I719" s="271">
        <v>2</v>
      </c>
      <c r="J719" s="201" t="s">
        <v>2849</v>
      </c>
      <c r="K719" s="119" t="s">
        <v>31</v>
      </c>
      <c r="L719" s="183">
        <v>2</v>
      </c>
      <c r="M719" s="27">
        <f t="shared" si="38"/>
        <v>260</v>
      </c>
      <c r="N719" s="23"/>
      <c r="O719" s="184" t="s">
        <v>32</v>
      </c>
    </row>
    <row r="720" s="1" customFormat="1" customHeight="1" spans="1:15">
      <c r="A720" s="119">
        <v>715</v>
      </c>
      <c r="B720" s="119" t="s">
        <v>23</v>
      </c>
      <c r="C720" s="119" t="s">
        <v>24</v>
      </c>
      <c r="D720" s="119" t="s">
        <v>25</v>
      </c>
      <c r="E720" s="119" t="s">
        <v>1469</v>
      </c>
      <c r="F720" s="192" t="s">
        <v>2491</v>
      </c>
      <c r="G720" s="91" t="s">
        <v>2850</v>
      </c>
      <c r="H720" s="192" t="s">
        <v>194</v>
      </c>
      <c r="I720" s="271">
        <v>4</v>
      </c>
      <c r="J720" s="201" t="s">
        <v>2851</v>
      </c>
      <c r="K720" s="119" t="s">
        <v>31</v>
      </c>
      <c r="L720" s="183">
        <v>4</v>
      </c>
      <c r="M720" s="27">
        <f t="shared" si="38"/>
        <v>520</v>
      </c>
      <c r="N720" s="23"/>
      <c r="O720" s="184" t="s">
        <v>32</v>
      </c>
    </row>
    <row r="721" s="1" customFormat="1" customHeight="1" spans="1:15">
      <c r="A721" s="119">
        <v>716</v>
      </c>
      <c r="B721" s="119" t="s">
        <v>23</v>
      </c>
      <c r="C721" s="119" t="s">
        <v>24</v>
      </c>
      <c r="D721" s="119" t="s">
        <v>25</v>
      </c>
      <c r="E721" s="119" t="s">
        <v>1469</v>
      </c>
      <c r="F721" s="192" t="s">
        <v>2491</v>
      </c>
      <c r="G721" s="91" t="s">
        <v>2852</v>
      </c>
      <c r="H721" s="192" t="s">
        <v>194</v>
      </c>
      <c r="I721" s="271">
        <v>4</v>
      </c>
      <c r="J721" s="201" t="s">
        <v>2853</v>
      </c>
      <c r="K721" s="119" t="s">
        <v>31</v>
      </c>
      <c r="L721" s="183">
        <v>4</v>
      </c>
      <c r="M721" s="27">
        <f t="shared" si="38"/>
        <v>520</v>
      </c>
      <c r="N721" s="23"/>
      <c r="O721" s="184" t="s">
        <v>32</v>
      </c>
    </row>
    <row r="722" s="1" customFormat="1" customHeight="1" spans="1:15">
      <c r="A722" s="119">
        <v>717</v>
      </c>
      <c r="B722" s="119" t="s">
        <v>23</v>
      </c>
      <c r="C722" s="119" t="s">
        <v>24</v>
      </c>
      <c r="D722" s="119" t="s">
        <v>25</v>
      </c>
      <c r="E722" s="119" t="s">
        <v>1469</v>
      </c>
      <c r="F722" s="192" t="s">
        <v>2491</v>
      </c>
      <c r="G722" s="91" t="s">
        <v>2854</v>
      </c>
      <c r="H722" s="192" t="s">
        <v>51</v>
      </c>
      <c r="I722" s="271">
        <v>4</v>
      </c>
      <c r="J722" s="201" t="s">
        <v>2855</v>
      </c>
      <c r="K722" s="119" t="s">
        <v>31</v>
      </c>
      <c r="L722" s="183">
        <v>4</v>
      </c>
      <c r="M722" s="27">
        <f>L722*312</f>
        <v>1248</v>
      </c>
      <c r="N722" s="23"/>
      <c r="O722" s="184" t="s">
        <v>32</v>
      </c>
    </row>
    <row r="723" s="1" customFormat="1" customHeight="1" spans="1:15">
      <c r="A723" s="119">
        <v>718</v>
      </c>
      <c r="B723" s="119" t="s">
        <v>23</v>
      </c>
      <c r="C723" s="119" t="s">
        <v>24</v>
      </c>
      <c r="D723" s="119" t="s">
        <v>25</v>
      </c>
      <c r="E723" s="119" t="s">
        <v>1469</v>
      </c>
      <c r="F723" s="192" t="s">
        <v>2491</v>
      </c>
      <c r="G723" s="91" t="s">
        <v>2856</v>
      </c>
      <c r="H723" s="192" t="s">
        <v>194</v>
      </c>
      <c r="I723" s="271">
        <v>4</v>
      </c>
      <c r="J723" s="201" t="s">
        <v>2857</v>
      </c>
      <c r="K723" s="119" t="s">
        <v>31</v>
      </c>
      <c r="L723" s="183">
        <v>4</v>
      </c>
      <c r="M723" s="27">
        <f t="shared" ref="M723:M752" si="39">L723*130</f>
        <v>520</v>
      </c>
      <c r="N723" s="23"/>
      <c r="O723" s="184" t="s">
        <v>32</v>
      </c>
    </row>
    <row r="724" s="1" customFormat="1" customHeight="1" spans="1:15">
      <c r="A724" s="119">
        <v>719</v>
      </c>
      <c r="B724" s="119" t="s">
        <v>23</v>
      </c>
      <c r="C724" s="119" t="s">
        <v>24</v>
      </c>
      <c r="D724" s="119" t="s">
        <v>25</v>
      </c>
      <c r="E724" s="119" t="s">
        <v>1469</v>
      </c>
      <c r="F724" s="192" t="s">
        <v>2491</v>
      </c>
      <c r="G724" s="91" t="s">
        <v>2858</v>
      </c>
      <c r="H724" s="192" t="s">
        <v>194</v>
      </c>
      <c r="I724" s="271">
        <v>4</v>
      </c>
      <c r="J724" s="201" t="s">
        <v>2859</v>
      </c>
      <c r="K724" s="119" t="s">
        <v>31</v>
      </c>
      <c r="L724" s="183">
        <v>4</v>
      </c>
      <c r="M724" s="27">
        <f t="shared" si="39"/>
        <v>520</v>
      </c>
      <c r="N724" s="23"/>
      <c r="O724" s="184" t="s">
        <v>32</v>
      </c>
    </row>
    <row r="725" s="1" customFormat="1" customHeight="1" spans="1:15">
      <c r="A725" s="119">
        <v>720</v>
      </c>
      <c r="B725" s="119" t="s">
        <v>23</v>
      </c>
      <c r="C725" s="119" t="s">
        <v>24</v>
      </c>
      <c r="D725" s="119" t="s">
        <v>25</v>
      </c>
      <c r="E725" s="119" t="s">
        <v>1469</v>
      </c>
      <c r="F725" s="192" t="s">
        <v>2491</v>
      </c>
      <c r="G725" s="91" t="s">
        <v>2860</v>
      </c>
      <c r="H725" s="192" t="s">
        <v>194</v>
      </c>
      <c r="I725" s="271">
        <v>3</v>
      </c>
      <c r="J725" s="201" t="s">
        <v>2861</v>
      </c>
      <c r="K725" s="119" t="s">
        <v>31</v>
      </c>
      <c r="L725" s="183">
        <v>3</v>
      </c>
      <c r="M725" s="27">
        <f t="shared" si="39"/>
        <v>390</v>
      </c>
      <c r="N725" s="23"/>
      <c r="O725" s="184" t="s">
        <v>32</v>
      </c>
    </row>
    <row r="726" s="1" customFormat="1" customHeight="1" spans="1:15">
      <c r="A726" s="119">
        <v>721</v>
      </c>
      <c r="B726" s="119" t="s">
        <v>23</v>
      </c>
      <c r="C726" s="119" t="s">
        <v>24</v>
      </c>
      <c r="D726" s="119" t="s">
        <v>25</v>
      </c>
      <c r="E726" s="119" t="s">
        <v>1469</v>
      </c>
      <c r="F726" s="192" t="s">
        <v>2491</v>
      </c>
      <c r="G726" s="91" t="s">
        <v>2862</v>
      </c>
      <c r="H726" s="192" t="s">
        <v>194</v>
      </c>
      <c r="I726" s="271">
        <v>3</v>
      </c>
      <c r="J726" s="201" t="s">
        <v>2863</v>
      </c>
      <c r="K726" s="119" t="s">
        <v>31</v>
      </c>
      <c r="L726" s="183">
        <v>3</v>
      </c>
      <c r="M726" s="27">
        <f t="shared" si="39"/>
        <v>390</v>
      </c>
      <c r="N726" s="23"/>
      <c r="O726" s="184" t="s">
        <v>32</v>
      </c>
    </row>
    <row r="727" s="1" customFormat="1" customHeight="1" spans="1:15">
      <c r="A727" s="119">
        <v>722</v>
      </c>
      <c r="B727" s="119" t="s">
        <v>23</v>
      </c>
      <c r="C727" s="119" t="s">
        <v>24</v>
      </c>
      <c r="D727" s="119" t="s">
        <v>25</v>
      </c>
      <c r="E727" s="119" t="s">
        <v>1469</v>
      </c>
      <c r="F727" s="192" t="s">
        <v>2491</v>
      </c>
      <c r="G727" s="91" t="s">
        <v>2864</v>
      </c>
      <c r="H727" s="192" t="s">
        <v>194</v>
      </c>
      <c r="I727" s="271">
        <v>3</v>
      </c>
      <c r="J727" s="201" t="s">
        <v>2865</v>
      </c>
      <c r="K727" s="119" t="s">
        <v>31</v>
      </c>
      <c r="L727" s="183">
        <v>3</v>
      </c>
      <c r="M727" s="27">
        <f t="shared" si="39"/>
        <v>390</v>
      </c>
      <c r="N727" s="23"/>
      <c r="O727" s="184" t="s">
        <v>32</v>
      </c>
    </row>
    <row r="728" s="1" customFormat="1" customHeight="1" spans="1:15">
      <c r="A728" s="119">
        <v>723</v>
      </c>
      <c r="B728" s="119" t="s">
        <v>23</v>
      </c>
      <c r="C728" s="119" t="s">
        <v>24</v>
      </c>
      <c r="D728" s="119" t="s">
        <v>25</v>
      </c>
      <c r="E728" s="119" t="s">
        <v>1469</v>
      </c>
      <c r="F728" s="192" t="s">
        <v>2491</v>
      </c>
      <c r="G728" s="91" t="s">
        <v>2866</v>
      </c>
      <c r="H728" s="192" t="s">
        <v>194</v>
      </c>
      <c r="I728" s="271">
        <v>3</v>
      </c>
      <c r="J728" s="201" t="s">
        <v>2835</v>
      </c>
      <c r="K728" s="119" t="s">
        <v>31</v>
      </c>
      <c r="L728" s="183">
        <v>3</v>
      </c>
      <c r="M728" s="27">
        <f t="shared" si="39"/>
        <v>390</v>
      </c>
      <c r="N728" s="23"/>
      <c r="O728" s="184" t="s">
        <v>32</v>
      </c>
    </row>
    <row r="729" s="1" customFormat="1" customHeight="1" spans="1:15">
      <c r="A729" s="119">
        <v>724</v>
      </c>
      <c r="B729" s="119" t="s">
        <v>23</v>
      </c>
      <c r="C729" s="119" t="s">
        <v>24</v>
      </c>
      <c r="D729" s="119" t="s">
        <v>25</v>
      </c>
      <c r="E729" s="119" t="s">
        <v>1469</v>
      </c>
      <c r="F729" s="192" t="s">
        <v>2491</v>
      </c>
      <c r="G729" s="91" t="s">
        <v>2867</v>
      </c>
      <c r="H729" s="192" t="s">
        <v>194</v>
      </c>
      <c r="I729" s="271">
        <v>3</v>
      </c>
      <c r="J729" s="201" t="s">
        <v>2868</v>
      </c>
      <c r="K729" s="119" t="s">
        <v>31</v>
      </c>
      <c r="L729" s="183">
        <v>3</v>
      </c>
      <c r="M729" s="27">
        <f t="shared" si="39"/>
        <v>390</v>
      </c>
      <c r="N729" s="23"/>
      <c r="O729" s="184" t="s">
        <v>32</v>
      </c>
    </row>
    <row r="730" s="1" customFormat="1" customHeight="1" spans="1:15">
      <c r="A730" s="119">
        <v>725</v>
      </c>
      <c r="B730" s="119" t="s">
        <v>23</v>
      </c>
      <c r="C730" s="119" t="s">
        <v>24</v>
      </c>
      <c r="D730" s="119" t="s">
        <v>25</v>
      </c>
      <c r="E730" s="119" t="s">
        <v>1469</v>
      </c>
      <c r="F730" s="192" t="s">
        <v>2491</v>
      </c>
      <c r="G730" s="91" t="s">
        <v>2869</v>
      </c>
      <c r="H730" s="192" t="s">
        <v>194</v>
      </c>
      <c r="I730" s="271">
        <v>3</v>
      </c>
      <c r="J730" s="201" t="s">
        <v>2870</v>
      </c>
      <c r="K730" s="119" t="s">
        <v>31</v>
      </c>
      <c r="L730" s="183">
        <v>3</v>
      </c>
      <c r="M730" s="27">
        <f t="shared" si="39"/>
        <v>390</v>
      </c>
      <c r="N730" s="23"/>
      <c r="O730" s="184" t="s">
        <v>32</v>
      </c>
    </row>
    <row r="731" s="1" customFormat="1" customHeight="1" spans="1:15">
      <c r="A731" s="119">
        <v>726</v>
      </c>
      <c r="B731" s="119" t="s">
        <v>23</v>
      </c>
      <c r="C731" s="119" t="s">
        <v>24</v>
      </c>
      <c r="D731" s="119" t="s">
        <v>25</v>
      </c>
      <c r="E731" s="119" t="s">
        <v>1469</v>
      </c>
      <c r="F731" s="192" t="s">
        <v>2491</v>
      </c>
      <c r="G731" s="91" t="s">
        <v>2871</v>
      </c>
      <c r="H731" s="192" t="s">
        <v>194</v>
      </c>
      <c r="I731" s="271">
        <v>2</v>
      </c>
      <c r="J731" s="201" t="s">
        <v>2872</v>
      </c>
      <c r="K731" s="119" t="s">
        <v>31</v>
      </c>
      <c r="L731" s="183">
        <v>2</v>
      </c>
      <c r="M731" s="27">
        <f t="shared" si="39"/>
        <v>260</v>
      </c>
      <c r="N731" s="23"/>
      <c r="O731" s="184" t="s">
        <v>32</v>
      </c>
    </row>
    <row r="732" s="1" customFormat="1" customHeight="1" spans="1:15">
      <c r="A732" s="119">
        <v>727</v>
      </c>
      <c r="B732" s="119" t="s">
        <v>23</v>
      </c>
      <c r="C732" s="119" t="s">
        <v>24</v>
      </c>
      <c r="D732" s="119" t="s">
        <v>25</v>
      </c>
      <c r="E732" s="119" t="s">
        <v>1469</v>
      </c>
      <c r="F732" s="192" t="s">
        <v>2491</v>
      </c>
      <c r="G732" s="91" t="s">
        <v>2873</v>
      </c>
      <c r="H732" s="192" t="s">
        <v>194</v>
      </c>
      <c r="I732" s="271">
        <v>1</v>
      </c>
      <c r="J732" s="201" t="s">
        <v>2874</v>
      </c>
      <c r="K732" s="119" t="s">
        <v>31</v>
      </c>
      <c r="L732" s="183">
        <v>1</v>
      </c>
      <c r="M732" s="27">
        <f t="shared" si="39"/>
        <v>130</v>
      </c>
      <c r="N732" s="23"/>
      <c r="O732" s="184" t="s">
        <v>32</v>
      </c>
    </row>
    <row r="733" s="1" customFormat="1" customHeight="1" spans="1:15">
      <c r="A733" s="119">
        <v>728</v>
      </c>
      <c r="B733" s="119" t="s">
        <v>23</v>
      </c>
      <c r="C733" s="119" t="s">
        <v>24</v>
      </c>
      <c r="D733" s="119" t="s">
        <v>25</v>
      </c>
      <c r="E733" s="119" t="s">
        <v>1469</v>
      </c>
      <c r="F733" s="192" t="s">
        <v>2491</v>
      </c>
      <c r="G733" s="91" t="s">
        <v>2875</v>
      </c>
      <c r="H733" s="192" t="s">
        <v>194</v>
      </c>
      <c r="I733" s="271">
        <v>3</v>
      </c>
      <c r="J733" s="201" t="s">
        <v>2876</v>
      </c>
      <c r="K733" s="119" t="s">
        <v>31</v>
      </c>
      <c r="L733" s="183">
        <v>3</v>
      </c>
      <c r="M733" s="27">
        <f t="shared" si="39"/>
        <v>390</v>
      </c>
      <c r="N733" s="23"/>
      <c r="O733" s="184" t="s">
        <v>32</v>
      </c>
    </row>
    <row r="734" s="1" customFormat="1" customHeight="1" spans="1:15">
      <c r="A734" s="119">
        <v>729</v>
      </c>
      <c r="B734" s="119" t="s">
        <v>23</v>
      </c>
      <c r="C734" s="119" t="s">
        <v>24</v>
      </c>
      <c r="D734" s="119" t="s">
        <v>25</v>
      </c>
      <c r="E734" s="119" t="s">
        <v>1469</v>
      </c>
      <c r="F734" s="192" t="s">
        <v>2491</v>
      </c>
      <c r="G734" s="91" t="s">
        <v>2877</v>
      </c>
      <c r="H734" s="192" t="s">
        <v>194</v>
      </c>
      <c r="I734" s="271">
        <v>2</v>
      </c>
      <c r="J734" s="201" t="s">
        <v>2878</v>
      </c>
      <c r="K734" s="119" t="s">
        <v>31</v>
      </c>
      <c r="L734" s="183">
        <v>2</v>
      </c>
      <c r="M734" s="27">
        <f t="shared" si="39"/>
        <v>260</v>
      </c>
      <c r="N734" s="23"/>
      <c r="O734" s="184" t="s">
        <v>32</v>
      </c>
    </row>
    <row r="735" s="1" customFormat="1" customHeight="1" spans="1:15">
      <c r="A735" s="119">
        <v>730</v>
      </c>
      <c r="B735" s="119" t="s">
        <v>23</v>
      </c>
      <c r="C735" s="119" t="s">
        <v>24</v>
      </c>
      <c r="D735" s="119" t="s">
        <v>25</v>
      </c>
      <c r="E735" s="119" t="s">
        <v>1469</v>
      </c>
      <c r="F735" s="192" t="s">
        <v>2491</v>
      </c>
      <c r="G735" s="91" t="s">
        <v>2879</v>
      </c>
      <c r="H735" s="192" t="s">
        <v>194</v>
      </c>
      <c r="I735" s="271">
        <v>4</v>
      </c>
      <c r="J735" s="201" t="s">
        <v>2880</v>
      </c>
      <c r="K735" s="119" t="s">
        <v>31</v>
      </c>
      <c r="L735" s="183">
        <v>4</v>
      </c>
      <c r="M735" s="27">
        <f t="shared" si="39"/>
        <v>520</v>
      </c>
      <c r="N735" s="23"/>
      <c r="O735" s="184" t="s">
        <v>32</v>
      </c>
    </row>
    <row r="736" s="1" customFormat="1" customHeight="1" spans="1:15">
      <c r="A736" s="119">
        <v>731</v>
      </c>
      <c r="B736" s="119" t="s">
        <v>23</v>
      </c>
      <c r="C736" s="119" t="s">
        <v>24</v>
      </c>
      <c r="D736" s="119" t="s">
        <v>25</v>
      </c>
      <c r="E736" s="119" t="s">
        <v>1469</v>
      </c>
      <c r="F736" s="192" t="s">
        <v>2491</v>
      </c>
      <c r="G736" s="91" t="s">
        <v>2881</v>
      </c>
      <c r="H736" s="192" t="s">
        <v>194</v>
      </c>
      <c r="I736" s="271">
        <v>4</v>
      </c>
      <c r="J736" s="201" t="s">
        <v>2882</v>
      </c>
      <c r="K736" s="119" t="s">
        <v>31</v>
      </c>
      <c r="L736" s="183">
        <v>4</v>
      </c>
      <c r="M736" s="27">
        <f t="shared" si="39"/>
        <v>520</v>
      </c>
      <c r="N736" s="23"/>
      <c r="O736" s="184" t="s">
        <v>32</v>
      </c>
    </row>
    <row r="737" s="1" customFormat="1" customHeight="1" spans="1:15">
      <c r="A737" s="119">
        <v>732</v>
      </c>
      <c r="B737" s="119" t="s">
        <v>23</v>
      </c>
      <c r="C737" s="119" t="s">
        <v>24</v>
      </c>
      <c r="D737" s="119" t="s">
        <v>25</v>
      </c>
      <c r="E737" s="119" t="s">
        <v>1469</v>
      </c>
      <c r="F737" s="192" t="s">
        <v>2491</v>
      </c>
      <c r="G737" s="91" t="s">
        <v>2883</v>
      </c>
      <c r="H737" s="192" t="s">
        <v>194</v>
      </c>
      <c r="I737" s="271">
        <v>4</v>
      </c>
      <c r="J737" s="201" t="s">
        <v>2884</v>
      </c>
      <c r="K737" s="119" t="s">
        <v>31</v>
      </c>
      <c r="L737" s="183">
        <v>4</v>
      </c>
      <c r="M737" s="27">
        <f t="shared" si="39"/>
        <v>520</v>
      </c>
      <c r="N737" s="23"/>
      <c r="O737" s="184" t="s">
        <v>32</v>
      </c>
    </row>
    <row r="738" s="1" customFormat="1" customHeight="1" spans="1:15">
      <c r="A738" s="119">
        <v>733</v>
      </c>
      <c r="B738" s="119" t="s">
        <v>23</v>
      </c>
      <c r="C738" s="119" t="s">
        <v>24</v>
      </c>
      <c r="D738" s="119" t="s">
        <v>25</v>
      </c>
      <c r="E738" s="119" t="s">
        <v>1469</v>
      </c>
      <c r="F738" s="192" t="s">
        <v>2491</v>
      </c>
      <c r="G738" s="91" t="s">
        <v>2885</v>
      </c>
      <c r="H738" s="192" t="s">
        <v>194</v>
      </c>
      <c r="I738" s="271">
        <v>4</v>
      </c>
      <c r="J738" s="201" t="s">
        <v>2886</v>
      </c>
      <c r="K738" s="119" t="s">
        <v>31</v>
      </c>
      <c r="L738" s="183">
        <v>4</v>
      </c>
      <c r="M738" s="27">
        <f t="shared" si="39"/>
        <v>520</v>
      </c>
      <c r="N738" s="23"/>
      <c r="O738" s="184" t="s">
        <v>32</v>
      </c>
    </row>
    <row r="739" s="1" customFormat="1" customHeight="1" spans="1:15">
      <c r="A739" s="119">
        <v>734</v>
      </c>
      <c r="B739" s="119" t="s">
        <v>23</v>
      </c>
      <c r="C739" s="119" t="s">
        <v>24</v>
      </c>
      <c r="D739" s="119" t="s">
        <v>25</v>
      </c>
      <c r="E739" s="119" t="s">
        <v>1469</v>
      </c>
      <c r="F739" s="192" t="s">
        <v>2491</v>
      </c>
      <c r="G739" s="91" t="s">
        <v>2887</v>
      </c>
      <c r="H739" s="192" t="s">
        <v>194</v>
      </c>
      <c r="I739" s="271">
        <v>5</v>
      </c>
      <c r="J739" s="201" t="s">
        <v>2888</v>
      </c>
      <c r="K739" s="119" t="s">
        <v>31</v>
      </c>
      <c r="L739" s="183">
        <v>5</v>
      </c>
      <c r="M739" s="27">
        <f t="shared" si="39"/>
        <v>650</v>
      </c>
      <c r="N739" s="23"/>
      <c r="O739" s="184" t="s">
        <v>32</v>
      </c>
    </row>
    <row r="740" s="1" customFormat="1" customHeight="1" spans="1:15">
      <c r="A740" s="119">
        <v>735</v>
      </c>
      <c r="B740" s="119" t="s">
        <v>23</v>
      </c>
      <c r="C740" s="119" t="s">
        <v>24</v>
      </c>
      <c r="D740" s="119" t="s">
        <v>25</v>
      </c>
      <c r="E740" s="119" t="s">
        <v>1469</v>
      </c>
      <c r="F740" s="192" t="s">
        <v>2491</v>
      </c>
      <c r="G740" s="91" t="s">
        <v>2889</v>
      </c>
      <c r="H740" s="192" t="s">
        <v>194</v>
      </c>
      <c r="I740" s="271">
        <v>1</v>
      </c>
      <c r="J740" s="201" t="s">
        <v>2890</v>
      </c>
      <c r="K740" s="119" t="s">
        <v>31</v>
      </c>
      <c r="L740" s="183">
        <v>1</v>
      </c>
      <c r="M740" s="27">
        <f t="shared" si="39"/>
        <v>130</v>
      </c>
      <c r="N740" s="23"/>
      <c r="O740" s="184" t="s">
        <v>32</v>
      </c>
    </row>
    <row r="741" s="1" customFormat="1" customHeight="1" spans="1:15">
      <c r="A741" s="119">
        <v>736</v>
      </c>
      <c r="B741" s="119" t="s">
        <v>23</v>
      </c>
      <c r="C741" s="119" t="s">
        <v>24</v>
      </c>
      <c r="D741" s="119" t="s">
        <v>25</v>
      </c>
      <c r="E741" s="119" t="s">
        <v>1469</v>
      </c>
      <c r="F741" s="192" t="s">
        <v>2891</v>
      </c>
      <c r="G741" s="91" t="s">
        <v>2892</v>
      </c>
      <c r="H741" s="192" t="s">
        <v>194</v>
      </c>
      <c r="I741" s="271">
        <v>4</v>
      </c>
      <c r="J741" s="201" t="s">
        <v>2893</v>
      </c>
      <c r="K741" s="119" t="s">
        <v>31</v>
      </c>
      <c r="L741" s="183">
        <v>3</v>
      </c>
      <c r="M741" s="27">
        <f t="shared" si="39"/>
        <v>390</v>
      </c>
      <c r="N741" s="23"/>
      <c r="O741" s="184" t="s">
        <v>32</v>
      </c>
    </row>
    <row r="742" s="1" customFormat="1" customHeight="1" spans="1:15">
      <c r="A742" s="119">
        <v>737</v>
      </c>
      <c r="B742" s="119" t="s">
        <v>23</v>
      </c>
      <c r="C742" s="119" t="s">
        <v>24</v>
      </c>
      <c r="D742" s="119" t="s">
        <v>25</v>
      </c>
      <c r="E742" s="119" t="s">
        <v>1469</v>
      </c>
      <c r="F742" s="192" t="s">
        <v>2891</v>
      </c>
      <c r="G742" s="91" t="s">
        <v>2894</v>
      </c>
      <c r="H742" s="192" t="s">
        <v>194</v>
      </c>
      <c r="I742" s="271">
        <v>7</v>
      </c>
      <c r="J742" s="201" t="s">
        <v>2895</v>
      </c>
      <c r="K742" s="119" t="s">
        <v>31</v>
      </c>
      <c r="L742" s="183">
        <v>5</v>
      </c>
      <c r="M742" s="27">
        <f t="shared" si="39"/>
        <v>650</v>
      </c>
      <c r="N742" s="23"/>
      <c r="O742" s="184" t="s">
        <v>32</v>
      </c>
    </row>
    <row r="743" s="1" customFormat="1" customHeight="1" spans="1:15">
      <c r="A743" s="119">
        <v>738</v>
      </c>
      <c r="B743" s="119" t="s">
        <v>23</v>
      </c>
      <c r="C743" s="119" t="s">
        <v>24</v>
      </c>
      <c r="D743" s="119" t="s">
        <v>25</v>
      </c>
      <c r="E743" s="119" t="s">
        <v>1469</v>
      </c>
      <c r="F743" s="192" t="s">
        <v>2891</v>
      </c>
      <c r="G743" s="91" t="s">
        <v>2896</v>
      </c>
      <c r="H743" s="192" t="s">
        <v>194</v>
      </c>
      <c r="I743" s="271">
        <v>5</v>
      </c>
      <c r="J743" s="201" t="s">
        <v>2897</v>
      </c>
      <c r="K743" s="119" t="s">
        <v>31</v>
      </c>
      <c r="L743" s="183">
        <v>5</v>
      </c>
      <c r="M743" s="27">
        <f t="shared" si="39"/>
        <v>650</v>
      </c>
      <c r="N743" s="23"/>
      <c r="O743" s="184" t="s">
        <v>32</v>
      </c>
    </row>
    <row r="744" s="1" customFormat="1" customHeight="1" spans="1:15">
      <c r="A744" s="119">
        <v>739</v>
      </c>
      <c r="B744" s="119" t="s">
        <v>23</v>
      </c>
      <c r="C744" s="119" t="s">
        <v>24</v>
      </c>
      <c r="D744" s="119" t="s">
        <v>25</v>
      </c>
      <c r="E744" s="119" t="s">
        <v>1469</v>
      </c>
      <c r="F744" s="192" t="s">
        <v>2891</v>
      </c>
      <c r="G744" s="91" t="s">
        <v>2898</v>
      </c>
      <c r="H744" s="192" t="s">
        <v>194</v>
      </c>
      <c r="I744" s="271">
        <v>6</v>
      </c>
      <c r="J744" s="201" t="s">
        <v>2899</v>
      </c>
      <c r="K744" s="119" t="s">
        <v>31</v>
      </c>
      <c r="L744" s="183">
        <v>6</v>
      </c>
      <c r="M744" s="27">
        <f t="shared" si="39"/>
        <v>780</v>
      </c>
      <c r="N744" s="23"/>
      <c r="O744" s="184" t="s">
        <v>32</v>
      </c>
    </row>
    <row r="745" s="1" customFormat="1" customHeight="1" spans="1:15">
      <c r="A745" s="119">
        <v>740</v>
      </c>
      <c r="B745" s="119" t="s">
        <v>23</v>
      </c>
      <c r="C745" s="119" t="s">
        <v>24</v>
      </c>
      <c r="D745" s="119" t="s">
        <v>25</v>
      </c>
      <c r="E745" s="119" t="s">
        <v>1469</v>
      </c>
      <c r="F745" s="192" t="s">
        <v>2891</v>
      </c>
      <c r="G745" s="91" t="s">
        <v>2900</v>
      </c>
      <c r="H745" s="192" t="s">
        <v>194</v>
      </c>
      <c r="I745" s="271">
        <v>6</v>
      </c>
      <c r="J745" s="201" t="s">
        <v>2901</v>
      </c>
      <c r="K745" s="119" t="s">
        <v>31</v>
      </c>
      <c r="L745" s="183">
        <v>6</v>
      </c>
      <c r="M745" s="27">
        <f t="shared" si="39"/>
        <v>780</v>
      </c>
      <c r="N745" s="23"/>
      <c r="O745" s="184" t="s">
        <v>32</v>
      </c>
    </row>
    <row r="746" s="1" customFormat="1" customHeight="1" spans="1:15">
      <c r="A746" s="119">
        <v>741</v>
      </c>
      <c r="B746" s="119" t="s">
        <v>23</v>
      </c>
      <c r="C746" s="119" t="s">
        <v>24</v>
      </c>
      <c r="D746" s="119" t="s">
        <v>25</v>
      </c>
      <c r="E746" s="119" t="s">
        <v>1469</v>
      </c>
      <c r="F746" s="192" t="s">
        <v>2891</v>
      </c>
      <c r="G746" s="91" t="s">
        <v>2902</v>
      </c>
      <c r="H746" s="192" t="s">
        <v>194</v>
      </c>
      <c r="I746" s="271">
        <v>4</v>
      </c>
      <c r="J746" s="201" t="s">
        <v>2903</v>
      </c>
      <c r="K746" s="119" t="s">
        <v>31</v>
      </c>
      <c r="L746" s="183">
        <v>4</v>
      </c>
      <c r="M746" s="27">
        <f t="shared" si="39"/>
        <v>520</v>
      </c>
      <c r="N746" s="23"/>
      <c r="O746" s="184" t="s">
        <v>32</v>
      </c>
    </row>
    <row r="747" s="1" customFormat="1" customHeight="1" spans="1:15">
      <c r="A747" s="119">
        <v>742</v>
      </c>
      <c r="B747" s="119" t="s">
        <v>23</v>
      </c>
      <c r="C747" s="119" t="s">
        <v>24</v>
      </c>
      <c r="D747" s="119" t="s">
        <v>25</v>
      </c>
      <c r="E747" s="119" t="s">
        <v>1469</v>
      </c>
      <c r="F747" s="192" t="s">
        <v>2891</v>
      </c>
      <c r="G747" s="91" t="s">
        <v>2904</v>
      </c>
      <c r="H747" s="192" t="s">
        <v>194</v>
      </c>
      <c r="I747" s="271">
        <v>5</v>
      </c>
      <c r="J747" s="201" t="s">
        <v>2905</v>
      </c>
      <c r="K747" s="119" t="s">
        <v>31</v>
      </c>
      <c r="L747" s="183">
        <v>3</v>
      </c>
      <c r="M747" s="27">
        <f t="shared" si="39"/>
        <v>390</v>
      </c>
      <c r="N747" s="23"/>
      <c r="O747" s="184" t="s">
        <v>32</v>
      </c>
    </row>
    <row r="748" s="1" customFormat="1" customHeight="1" spans="1:16">
      <c r="A748" s="119">
        <v>743</v>
      </c>
      <c r="B748" s="119" t="s">
        <v>23</v>
      </c>
      <c r="C748" s="119" t="s">
        <v>24</v>
      </c>
      <c r="D748" s="119" t="s">
        <v>25</v>
      </c>
      <c r="E748" s="119" t="s">
        <v>1469</v>
      </c>
      <c r="F748" s="192" t="s">
        <v>2891</v>
      </c>
      <c r="G748" s="183" t="s">
        <v>2906</v>
      </c>
      <c r="H748" s="192" t="s">
        <v>194</v>
      </c>
      <c r="I748" s="271">
        <v>4</v>
      </c>
      <c r="J748" s="201" t="s">
        <v>2907</v>
      </c>
      <c r="K748" s="119" t="s">
        <v>31</v>
      </c>
      <c r="L748" s="183">
        <v>4</v>
      </c>
      <c r="M748" s="27">
        <f t="shared" si="39"/>
        <v>520</v>
      </c>
      <c r="N748" s="23"/>
      <c r="O748" s="184" t="s">
        <v>32</v>
      </c>
      <c r="P748" s="92"/>
    </row>
    <row r="749" s="1" customFormat="1" customHeight="1" spans="1:15">
      <c r="A749" s="119">
        <v>744</v>
      </c>
      <c r="B749" s="119" t="s">
        <v>23</v>
      </c>
      <c r="C749" s="119" t="s">
        <v>24</v>
      </c>
      <c r="D749" s="119" t="s">
        <v>25</v>
      </c>
      <c r="E749" s="119" t="s">
        <v>1469</v>
      </c>
      <c r="F749" s="192" t="s">
        <v>2891</v>
      </c>
      <c r="G749" s="91" t="s">
        <v>2908</v>
      </c>
      <c r="H749" s="192" t="s">
        <v>194</v>
      </c>
      <c r="I749" s="271">
        <v>4</v>
      </c>
      <c r="J749" s="201" t="s">
        <v>2909</v>
      </c>
      <c r="K749" s="119" t="s">
        <v>31</v>
      </c>
      <c r="L749" s="183">
        <v>4</v>
      </c>
      <c r="M749" s="27">
        <f t="shared" si="39"/>
        <v>520</v>
      </c>
      <c r="N749" s="23"/>
      <c r="O749" s="184" t="s">
        <v>32</v>
      </c>
    </row>
    <row r="750" s="1" customFormat="1" customHeight="1" spans="1:15">
      <c r="A750" s="119">
        <v>745</v>
      </c>
      <c r="B750" s="119" t="s">
        <v>23</v>
      </c>
      <c r="C750" s="119" t="s">
        <v>24</v>
      </c>
      <c r="D750" s="119" t="s">
        <v>25</v>
      </c>
      <c r="E750" s="119" t="s">
        <v>1469</v>
      </c>
      <c r="F750" s="192" t="s">
        <v>2891</v>
      </c>
      <c r="G750" s="91" t="s">
        <v>2910</v>
      </c>
      <c r="H750" s="192" t="s">
        <v>194</v>
      </c>
      <c r="I750" s="271">
        <v>7</v>
      </c>
      <c r="J750" s="201" t="s">
        <v>2911</v>
      </c>
      <c r="K750" s="119" t="s">
        <v>31</v>
      </c>
      <c r="L750" s="183">
        <v>7</v>
      </c>
      <c r="M750" s="27">
        <f t="shared" si="39"/>
        <v>910</v>
      </c>
      <c r="N750" s="23"/>
      <c r="O750" s="184" t="s">
        <v>32</v>
      </c>
    </row>
    <row r="751" s="1" customFormat="1" customHeight="1" spans="1:16">
      <c r="A751" s="119">
        <v>746</v>
      </c>
      <c r="B751" s="119" t="s">
        <v>23</v>
      </c>
      <c r="C751" s="119" t="s">
        <v>24</v>
      </c>
      <c r="D751" s="119" t="s">
        <v>25</v>
      </c>
      <c r="E751" s="119" t="s">
        <v>1469</v>
      </c>
      <c r="F751" s="192" t="s">
        <v>2891</v>
      </c>
      <c r="G751" s="183" t="s">
        <v>2912</v>
      </c>
      <c r="H751" s="192" t="s">
        <v>194</v>
      </c>
      <c r="I751" s="271">
        <v>2</v>
      </c>
      <c r="J751" s="201" t="s">
        <v>2913</v>
      </c>
      <c r="K751" s="119" t="s">
        <v>31</v>
      </c>
      <c r="L751" s="183">
        <v>2</v>
      </c>
      <c r="M751" s="27">
        <f t="shared" si="39"/>
        <v>260</v>
      </c>
      <c r="N751" s="23"/>
      <c r="O751" s="184" t="s">
        <v>32</v>
      </c>
      <c r="P751" s="92"/>
    </row>
    <row r="752" s="1" customFormat="1" customHeight="1" spans="1:15">
      <c r="A752" s="119">
        <v>747</v>
      </c>
      <c r="B752" s="119" t="s">
        <v>23</v>
      </c>
      <c r="C752" s="119" t="s">
        <v>24</v>
      </c>
      <c r="D752" s="119" t="s">
        <v>25</v>
      </c>
      <c r="E752" s="119" t="s">
        <v>1469</v>
      </c>
      <c r="F752" s="192" t="s">
        <v>2891</v>
      </c>
      <c r="G752" s="91" t="s">
        <v>2914</v>
      </c>
      <c r="H752" s="192" t="s">
        <v>194</v>
      </c>
      <c r="I752" s="271">
        <v>4</v>
      </c>
      <c r="J752" s="201" t="s">
        <v>2915</v>
      </c>
      <c r="K752" s="119" t="s">
        <v>31</v>
      </c>
      <c r="L752" s="183">
        <v>4</v>
      </c>
      <c r="M752" s="27">
        <f t="shared" si="39"/>
        <v>520</v>
      </c>
      <c r="N752" s="23"/>
      <c r="O752" s="184" t="s">
        <v>32</v>
      </c>
    </row>
    <row r="753" s="1" customFormat="1" customHeight="1" spans="1:15">
      <c r="A753" s="119">
        <v>748</v>
      </c>
      <c r="B753" s="119" t="s">
        <v>23</v>
      </c>
      <c r="C753" s="119" t="s">
        <v>24</v>
      </c>
      <c r="D753" s="119" t="s">
        <v>25</v>
      </c>
      <c r="E753" s="119" t="s">
        <v>1469</v>
      </c>
      <c r="F753" s="192" t="s">
        <v>2891</v>
      </c>
      <c r="G753" s="91" t="s">
        <v>2916</v>
      </c>
      <c r="H753" s="192" t="s">
        <v>51</v>
      </c>
      <c r="I753" s="271">
        <v>5</v>
      </c>
      <c r="J753" s="201" t="s">
        <v>2917</v>
      </c>
      <c r="K753" s="119" t="s">
        <v>31</v>
      </c>
      <c r="L753" s="183">
        <v>3</v>
      </c>
      <c r="M753" s="27">
        <f>L753*312</f>
        <v>936</v>
      </c>
      <c r="N753" s="23"/>
      <c r="O753" s="184" t="s">
        <v>32</v>
      </c>
    </row>
    <row r="754" s="1" customFormat="1" customHeight="1" spans="1:15">
      <c r="A754" s="119">
        <v>749</v>
      </c>
      <c r="B754" s="119" t="s">
        <v>23</v>
      </c>
      <c r="C754" s="119" t="s">
        <v>24</v>
      </c>
      <c r="D754" s="119" t="s">
        <v>25</v>
      </c>
      <c r="E754" s="119" t="s">
        <v>1469</v>
      </c>
      <c r="F754" s="192" t="s">
        <v>2891</v>
      </c>
      <c r="G754" s="91" t="s">
        <v>2918</v>
      </c>
      <c r="H754" s="192" t="s">
        <v>194</v>
      </c>
      <c r="I754" s="271">
        <v>8</v>
      </c>
      <c r="J754" s="201" t="s">
        <v>2919</v>
      </c>
      <c r="K754" s="119" t="s">
        <v>31</v>
      </c>
      <c r="L754" s="183">
        <v>8</v>
      </c>
      <c r="M754" s="27">
        <f>L754*130</f>
        <v>1040</v>
      </c>
      <c r="N754" s="23"/>
      <c r="O754" s="184" t="s">
        <v>32</v>
      </c>
    </row>
    <row r="755" s="1" customFormat="1" customHeight="1" spans="1:15">
      <c r="A755" s="119">
        <v>750</v>
      </c>
      <c r="B755" s="119" t="s">
        <v>23</v>
      </c>
      <c r="C755" s="119" t="s">
        <v>24</v>
      </c>
      <c r="D755" s="119" t="s">
        <v>25</v>
      </c>
      <c r="E755" s="119" t="s">
        <v>1469</v>
      </c>
      <c r="F755" s="192" t="s">
        <v>2891</v>
      </c>
      <c r="G755" s="91" t="s">
        <v>2920</v>
      </c>
      <c r="H755" s="192" t="s">
        <v>194</v>
      </c>
      <c r="I755" s="271">
        <v>5</v>
      </c>
      <c r="J755" s="201" t="s">
        <v>2921</v>
      </c>
      <c r="K755" s="119" t="s">
        <v>31</v>
      </c>
      <c r="L755" s="183">
        <v>5</v>
      </c>
      <c r="M755" s="27">
        <f>L755*130</f>
        <v>650</v>
      </c>
      <c r="N755" s="23"/>
      <c r="O755" s="184" t="s">
        <v>32</v>
      </c>
    </row>
    <row r="756" s="1" customFormat="1" customHeight="1" spans="1:15">
      <c r="A756" s="119">
        <v>751</v>
      </c>
      <c r="B756" s="119" t="s">
        <v>23</v>
      </c>
      <c r="C756" s="119" t="s">
        <v>24</v>
      </c>
      <c r="D756" s="119" t="s">
        <v>25</v>
      </c>
      <c r="E756" s="119" t="s">
        <v>1469</v>
      </c>
      <c r="F756" s="192" t="s">
        <v>2891</v>
      </c>
      <c r="G756" s="91" t="s">
        <v>2922</v>
      </c>
      <c r="H756" s="192" t="s">
        <v>1558</v>
      </c>
      <c r="I756" s="271">
        <v>2</v>
      </c>
      <c r="J756" s="201" t="s">
        <v>2923</v>
      </c>
      <c r="K756" s="119" t="s">
        <v>31</v>
      </c>
      <c r="L756" s="183">
        <v>2</v>
      </c>
      <c r="M756" s="27">
        <f>L756*312</f>
        <v>624</v>
      </c>
      <c r="N756" s="23"/>
      <c r="O756" s="184" t="s">
        <v>32</v>
      </c>
    </row>
    <row r="757" s="1" customFormat="1" customHeight="1" spans="1:15">
      <c r="A757" s="119">
        <v>752</v>
      </c>
      <c r="B757" s="119" t="s">
        <v>23</v>
      </c>
      <c r="C757" s="119" t="s">
        <v>24</v>
      </c>
      <c r="D757" s="119" t="s">
        <v>25</v>
      </c>
      <c r="E757" s="119" t="s">
        <v>1469</v>
      </c>
      <c r="F757" s="192" t="s">
        <v>2891</v>
      </c>
      <c r="G757" s="91" t="s">
        <v>2924</v>
      </c>
      <c r="H757" s="192" t="s">
        <v>194</v>
      </c>
      <c r="I757" s="271">
        <v>5</v>
      </c>
      <c r="J757" s="201" t="s">
        <v>2925</v>
      </c>
      <c r="K757" s="119" t="s">
        <v>31</v>
      </c>
      <c r="L757" s="183">
        <v>5</v>
      </c>
      <c r="M757" s="27">
        <f t="shared" ref="M757:M765" si="40">L757*130</f>
        <v>650</v>
      </c>
      <c r="N757" s="23"/>
      <c r="O757" s="184" t="s">
        <v>32</v>
      </c>
    </row>
    <row r="758" s="1" customFormat="1" customHeight="1" spans="1:15">
      <c r="A758" s="119">
        <v>753</v>
      </c>
      <c r="B758" s="119" t="s">
        <v>23</v>
      </c>
      <c r="C758" s="119" t="s">
        <v>24</v>
      </c>
      <c r="D758" s="119" t="s">
        <v>25</v>
      </c>
      <c r="E758" s="119" t="s">
        <v>1469</v>
      </c>
      <c r="F758" s="192" t="s">
        <v>2891</v>
      </c>
      <c r="G758" s="91" t="s">
        <v>2580</v>
      </c>
      <c r="H758" s="192" t="s">
        <v>194</v>
      </c>
      <c r="I758" s="271">
        <v>6</v>
      </c>
      <c r="J758" s="201" t="s">
        <v>2926</v>
      </c>
      <c r="K758" s="119" t="s">
        <v>31</v>
      </c>
      <c r="L758" s="183">
        <v>6</v>
      </c>
      <c r="M758" s="27">
        <f t="shared" si="40"/>
        <v>780</v>
      </c>
      <c r="N758" s="23"/>
      <c r="O758" s="184" t="s">
        <v>32</v>
      </c>
    </row>
    <row r="759" s="1" customFormat="1" customHeight="1" spans="1:15">
      <c r="A759" s="119">
        <v>754</v>
      </c>
      <c r="B759" s="119" t="s">
        <v>23</v>
      </c>
      <c r="C759" s="119" t="s">
        <v>24</v>
      </c>
      <c r="D759" s="119" t="s">
        <v>25</v>
      </c>
      <c r="E759" s="119" t="s">
        <v>1469</v>
      </c>
      <c r="F759" s="192" t="s">
        <v>2891</v>
      </c>
      <c r="G759" s="91" t="s">
        <v>2927</v>
      </c>
      <c r="H759" s="192" t="s">
        <v>194</v>
      </c>
      <c r="I759" s="271">
        <v>5</v>
      </c>
      <c r="J759" s="201" t="s">
        <v>2928</v>
      </c>
      <c r="K759" s="119" t="s">
        <v>31</v>
      </c>
      <c r="L759" s="183">
        <v>5</v>
      </c>
      <c r="M759" s="27">
        <f t="shared" si="40"/>
        <v>650</v>
      </c>
      <c r="N759" s="23"/>
      <c r="O759" s="184" t="s">
        <v>32</v>
      </c>
    </row>
    <row r="760" s="1" customFormat="1" customHeight="1" spans="1:15">
      <c r="A760" s="119">
        <v>755</v>
      </c>
      <c r="B760" s="119" t="s">
        <v>23</v>
      </c>
      <c r="C760" s="119" t="s">
        <v>24</v>
      </c>
      <c r="D760" s="119" t="s">
        <v>25</v>
      </c>
      <c r="E760" s="119" t="s">
        <v>1469</v>
      </c>
      <c r="F760" s="192" t="s">
        <v>2891</v>
      </c>
      <c r="G760" s="91" t="s">
        <v>2929</v>
      </c>
      <c r="H760" s="192" t="s">
        <v>194</v>
      </c>
      <c r="I760" s="271">
        <v>4</v>
      </c>
      <c r="J760" s="201" t="s">
        <v>2930</v>
      </c>
      <c r="K760" s="119" t="s">
        <v>31</v>
      </c>
      <c r="L760" s="183">
        <v>3</v>
      </c>
      <c r="M760" s="27">
        <f t="shared" si="40"/>
        <v>390</v>
      </c>
      <c r="N760" s="23"/>
      <c r="O760" s="184" t="s">
        <v>32</v>
      </c>
    </row>
    <row r="761" s="1" customFormat="1" customHeight="1" spans="1:15">
      <c r="A761" s="119">
        <v>756</v>
      </c>
      <c r="B761" s="119" t="s">
        <v>23</v>
      </c>
      <c r="C761" s="119" t="s">
        <v>24</v>
      </c>
      <c r="D761" s="119" t="s">
        <v>25</v>
      </c>
      <c r="E761" s="119" t="s">
        <v>1469</v>
      </c>
      <c r="F761" s="192" t="s">
        <v>2891</v>
      </c>
      <c r="G761" s="91" t="s">
        <v>2931</v>
      </c>
      <c r="H761" s="192" t="s">
        <v>194</v>
      </c>
      <c r="I761" s="271">
        <v>4</v>
      </c>
      <c r="J761" s="201" t="s">
        <v>2932</v>
      </c>
      <c r="K761" s="119" t="s">
        <v>31</v>
      </c>
      <c r="L761" s="183">
        <v>4</v>
      </c>
      <c r="M761" s="27">
        <f t="shared" si="40"/>
        <v>520</v>
      </c>
      <c r="N761" s="23"/>
      <c r="O761" s="184" t="s">
        <v>32</v>
      </c>
    </row>
    <row r="762" s="1" customFormat="1" customHeight="1" spans="1:15">
      <c r="A762" s="119">
        <v>757</v>
      </c>
      <c r="B762" s="119" t="s">
        <v>23</v>
      </c>
      <c r="C762" s="119" t="s">
        <v>24</v>
      </c>
      <c r="D762" s="119" t="s">
        <v>25</v>
      </c>
      <c r="E762" s="119" t="s">
        <v>1469</v>
      </c>
      <c r="F762" s="192" t="s">
        <v>2891</v>
      </c>
      <c r="G762" s="91" t="s">
        <v>2933</v>
      </c>
      <c r="H762" s="192" t="s">
        <v>194</v>
      </c>
      <c r="I762" s="271">
        <v>7</v>
      </c>
      <c r="J762" s="201" t="s">
        <v>2934</v>
      </c>
      <c r="K762" s="119" t="s">
        <v>31</v>
      </c>
      <c r="L762" s="183">
        <v>7</v>
      </c>
      <c r="M762" s="27">
        <f t="shared" si="40"/>
        <v>910</v>
      </c>
      <c r="N762" s="23"/>
      <c r="O762" s="184" t="s">
        <v>32</v>
      </c>
    </row>
    <row r="763" s="1" customFormat="1" customHeight="1" spans="1:15">
      <c r="A763" s="119">
        <v>758</v>
      </c>
      <c r="B763" s="119" t="s">
        <v>23</v>
      </c>
      <c r="C763" s="119" t="s">
        <v>24</v>
      </c>
      <c r="D763" s="119" t="s">
        <v>25</v>
      </c>
      <c r="E763" s="119" t="s">
        <v>1469</v>
      </c>
      <c r="F763" s="192" t="s">
        <v>2891</v>
      </c>
      <c r="G763" s="91" t="s">
        <v>2935</v>
      </c>
      <c r="H763" s="192" t="s">
        <v>194</v>
      </c>
      <c r="I763" s="271">
        <v>7</v>
      </c>
      <c r="J763" s="201" t="s">
        <v>2936</v>
      </c>
      <c r="K763" s="119" t="s">
        <v>31</v>
      </c>
      <c r="L763" s="183">
        <v>7</v>
      </c>
      <c r="M763" s="27">
        <f t="shared" si="40"/>
        <v>910</v>
      </c>
      <c r="N763" s="23"/>
      <c r="O763" s="184" t="s">
        <v>32</v>
      </c>
    </row>
    <row r="764" s="1" customFormat="1" customHeight="1" spans="1:15">
      <c r="A764" s="119">
        <v>759</v>
      </c>
      <c r="B764" s="119" t="s">
        <v>23</v>
      </c>
      <c r="C764" s="119" t="s">
        <v>24</v>
      </c>
      <c r="D764" s="119" t="s">
        <v>25</v>
      </c>
      <c r="E764" s="119" t="s">
        <v>1469</v>
      </c>
      <c r="F764" s="192" t="s">
        <v>2891</v>
      </c>
      <c r="G764" s="91" t="s">
        <v>1451</v>
      </c>
      <c r="H764" s="192" t="s">
        <v>194</v>
      </c>
      <c r="I764" s="271">
        <v>4</v>
      </c>
      <c r="J764" s="201" t="s">
        <v>2937</v>
      </c>
      <c r="K764" s="119" t="s">
        <v>31</v>
      </c>
      <c r="L764" s="183">
        <v>4</v>
      </c>
      <c r="M764" s="27">
        <f t="shared" si="40"/>
        <v>520</v>
      </c>
      <c r="N764" s="23"/>
      <c r="O764" s="184" t="s">
        <v>32</v>
      </c>
    </row>
    <row r="765" s="1" customFormat="1" customHeight="1" spans="1:15">
      <c r="A765" s="119">
        <v>760</v>
      </c>
      <c r="B765" s="119" t="s">
        <v>23</v>
      </c>
      <c r="C765" s="119" t="s">
        <v>24</v>
      </c>
      <c r="D765" s="119" t="s">
        <v>25</v>
      </c>
      <c r="E765" s="119" t="s">
        <v>1469</v>
      </c>
      <c r="F765" s="192" t="s">
        <v>2891</v>
      </c>
      <c r="G765" s="91" t="s">
        <v>1500</v>
      </c>
      <c r="H765" s="192" t="s">
        <v>194</v>
      </c>
      <c r="I765" s="271">
        <v>4</v>
      </c>
      <c r="J765" s="201" t="s">
        <v>2938</v>
      </c>
      <c r="K765" s="119" t="s">
        <v>31</v>
      </c>
      <c r="L765" s="183">
        <v>4</v>
      </c>
      <c r="M765" s="27">
        <f t="shared" si="40"/>
        <v>520</v>
      </c>
      <c r="N765" s="23"/>
      <c r="O765" s="184" t="s">
        <v>32</v>
      </c>
    </row>
    <row r="766" s="1" customFormat="1" customHeight="1" spans="1:15">
      <c r="A766" s="119">
        <v>761</v>
      </c>
      <c r="B766" s="119" t="s">
        <v>23</v>
      </c>
      <c r="C766" s="119" t="s">
        <v>24</v>
      </c>
      <c r="D766" s="119" t="s">
        <v>25</v>
      </c>
      <c r="E766" s="119" t="s">
        <v>1469</v>
      </c>
      <c r="F766" s="192" t="s">
        <v>2891</v>
      </c>
      <c r="G766" s="91" t="s">
        <v>2939</v>
      </c>
      <c r="H766" s="192" t="s">
        <v>51</v>
      </c>
      <c r="I766" s="271">
        <v>5</v>
      </c>
      <c r="J766" s="201" t="s">
        <v>2940</v>
      </c>
      <c r="K766" s="119" t="s">
        <v>31</v>
      </c>
      <c r="L766" s="183">
        <v>5</v>
      </c>
      <c r="M766" s="27">
        <f>L766*312</f>
        <v>1560</v>
      </c>
      <c r="N766" s="23"/>
      <c r="O766" s="184" t="s">
        <v>32</v>
      </c>
    </row>
    <row r="767" s="1" customFormat="1" customHeight="1" spans="1:15">
      <c r="A767" s="119">
        <v>762</v>
      </c>
      <c r="B767" s="119" t="s">
        <v>23</v>
      </c>
      <c r="C767" s="119" t="s">
        <v>24</v>
      </c>
      <c r="D767" s="119" t="s">
        <v>25</v>
      </c>
      <c r="E767" s="119" t="s">
        <v>1469</v>
      </c>
      <c r="F767" s="192" t="s">
        <v>2891</v>
      </c>
      <c r="G767" s="91" t="s">
        <v>2941</v>
      </c>
      <c r="H767" s="192" t="s">
        <v>194</v>
      </c>
      <c r="I767" s="271">
        <v>7</v>
      </c>
      <c r="J767" s="201" t="s">
        <v>2942</v>
      </c>
      <c r="K767" s="119" t="s">
        <v>31</v>
      </c>
      <c r="L767" s="183">
        <v>7</v>
      </c>
      <c r="M767" s="27">
        <f t="shared" ref="M767:M778" si="41">L767*130</f>
        <v>910</v>
      </c>
      <c r="N767" s="23"/>
      <c r="O767" s="184" t="s">
        <v>32</v>
      </c>
    </row>
    <row r="768" s="1" customFormat="1" customHeight="1" spans="1:15">
      <c r="A768" s="119">
        <v>763</v>
      </c>
      <c r="B768" s="119" t="s">
        <v>23</v>
      </c>
      <c r="C768" s="119" t="s">
        <v>24</v>
      </c>
      <c r="D768" s="119" t="s">
        <v>25</v>
      </c>
      <c r="E768" s="119" t="s">
        <v>1469</v>
      </c>
      <c r="F768" s="192" t="s">
        <v>2891</v>
      </c>
      <c r="G768" s="91" t="s">
        <v>2943</v>
      </c>
      <c r="H768" s="192" t="s">
        <v>194</v>
      </c>
      <c r="I768" s="271">
        <v>6</v>
      </c>
      <c r="J768" s="201" t="s">
        <v>2944</v>
      </c>
      <c r="K768" s="119" t="s">
        <v>31</v>
      </c>
      <c r="L768" s="183">
        <v>6</v>
      </c>
      <c r="M768" s="27">
        <f t="shared" si="41"/>
        <v>780</v>
      </c>
      <c r="N768" s="23"/>
      <c r="O768" s="184" t="s">
        <v>32</v>
      </c>
    </row>
    <row r="769" s="1" customFormat="1" customHeight="1" spans="1:15">
      <c r="A769" s="119">
        <v>764</v>
      </c>
      <c r="B769" s="119" t="s">
        <v>23</v>
      </c>
      <c r="C769" s="119" t="s">
        <v>24</v>
      </c>
      <c r="D769" s="119" t="s">
        <v>25</v>
      </c>
      <c r="E769" s="119" t="s">
        <v>1469</v>
      </c>
      <c r="F769" s="192" t="s">
        <v>2891</v>
      </c>
      <c r="G769" s="91" t="s">
        <v>2945</v>
      </c>
      <c r="H769" s="192" t="s">
        <v>194</v>
      </c>
      <c r="I769" s="271">
        <v>1</v>
      </c>
      <c r="J769" s="201" t="s">
        <v>2946</v>
      </c>
      <c r="K769" s="119" t="s">
        <v>31</v>
      </c>
      <c r="L769" s="183">
        <v>1</v>
      </c>
      <c r="M769" s="27">
        <f t="shared" si="41"/>
        <v>130</v>
      </c>
      <c r="N769" s="23"/>
      <c r="O769" s="184" t="s">
        <v>32</v>
      </c>
    </row>
    <row r="770" s="1" customFormat="1" customHeight="1" spans="1:15">
      <c r="A770" s="119">
        <v>765</v>
      </c>
      <c r="B770" s="119" t="s">
        <v>23</v>
      </c>
      <c r="C770" s="119" t="s">
        <v>24</v>
      </c>
      <c r="D770" s="119" t="s">
        <v>25</v>
      </c>
      <c r="E770" s="119" t="s">
        <v>1469</v>
      </c>
      <c r="F770" s="192" t="s">
        <v>2891</v>
      </c>
      <c r="G770" s="91" t="s">
        <v>2947</v>
      </c>
      <c r="H770" s="192" t="s">
        <v>194</v>
      </c>
      <c r="I770" s="271">
        <v>4</v>
      </c>
      <c r="J770" s="201" t="s">
        <v>2948</v>
      </c>
      <c r="K770" s="119" t="s">
        <v>31</v>
      </c>
      <c r="L770" s="183">
        <v>4</v>
      </c>
      <c r="M770" s="27">
        <f t="shared" si="41"/>
        <v>520</v>
      </c>
      <c r="N770" s="23"/>
      <c r="O770" s="184" t="s">
        <v>32</v>
      </c>
    </row>
    <row r="771" s="1" customFormat="1" customHeight="1" spans="1:15">
      <c r="A771" s="119">
        <v>766</v>
      </c>
      <c r="B771" s="119" t="s">
        <v>23</v>
      </c>
      <c r="C771" s="119" t="s">
        <v>24</v>
      </c>
      <c r="D771" s="119" t="s">
        <v>25</v>
      </c>
      <c r="E771" s="119" t="s">
        <v>1469</v>
      </c>
      <c r="F771" s="192" t="s">
        <v>2891</v>
      </c>
      <c r="G771" s="91" t="s">
        <v>2949</v>
      </c>
      <c r="H771" s="192" t="s">
        <v>194</v>
      </c>
      <c r="I771" s="271">
        <v>5</v>
      </c>
      <c r="J771" s="201" t="s">
        <v>2950</v>
      </c>
      <c r="K771" s="119" t="s">
        <v>31</v>
      </c>
      <c r="L771" s="183">
        <v>5</v>
      </c>
      <c r="M771" s="27">
        <f t="shared" si="41"/>
        <v>650</v>
      </c>
      <c r="N771" s="23"/>
      <c r="O771" s="184" t="s">
        <v>32</v>
      </c>
    </row>
    <row r="772" s="1" customFormat="1" customHeight="1" spans="1:15">
      <c r="A772" s="119">
        <v>767</v>
      </c>
      <c r="B772" s="119" t="s">
        <v>23</v>
      </c>
      <c r="C772" s="119" t="s">
        <v>24</v>
      </c>
      <c r="D772" s="119" t="s">
        <v>25</v>
      </c>
      <c r="E772" s="119" t="s">
        <v>1469</v>
      </c>
      <c r="F772" s="192" t="s">
        <v>2891</v>
      </c>
      <c r="G772" s="91" t="s">
        <v>2951</v>
      </c>
      <c r="H772" s="192" t="s">
        <v>194</v>
      </c>
      <c r="I772" s="271">
        <v>7</v>
      </c>
      <c r="J772" s="201" t="s">
        <v>2952</v>
      </c>
      <c r="K772" s="119" t="s">
        <v>31</v>
      </c>
      <c r="L772" s="183">
        <v>7</v>
      </c>
      <c r="M772" s="27">
        <f t="shared" si="41"/>
        <v>910</v>
      </c>
      <c r="N772" s="23"/>
      <c r="O772" s="184" t="s">
        <v>32</v>
      </c>
    </row>
    <row r="773" s="1" customFormat="1" customHeight="1" spans="1:15">
      <c r="A773" s="119">
        <v>768</v>
      </c>
      <c r="B773" s="119" t="s">
        <v>23</v>
      </c>
      <c r="C773" s="119" t="s">
        <v>24</v>
      </c>
      <c r="D773" s="119" t="s">
        <v>25</v>
      </c>
      <c r="E773" s="119" t="s">
        <v>1469</v>
      </c>
      <c r="F773" s="192" t="s">
        <v>2891</v>
      </c>
      <c r="G773" s="91" t="s">
        <v>2953</v>
      </c>
      <c r="H773" s="192" t="s">
        <v>194</v>
      </c>
      <c r="I773" s="271">
        <v>6</v>
      </c>
      <c r="J773" s="201" t="s">
        <v>2954</v>
      </c>
      <c r="K773" s="119" t="s">
        <v>31</v>
      </c>
      <c r="L773" s="183">
        <v>5</v>
      </c>
      <c r="M773" s="27">
        <f t="shared" si="41"/>
        <v>650</v>
      </c>
      <c r="N773" s="23"/>
      <c r="O773" s="184" t="s">
        <v>32</v>
      </c>
    </row>
    <row r="774" s="1" customFormat="1" customHeight="1" spans="1:15">
      <c r="A774" s="119">
        <v>769</v>
      </c>
      <c r="B774" s="119" t="s">
        <v>23</v>
      </c>
      <c r="C774" s="119" t="s">
        <v>24</v>
      </c>
      <c r="D774" s="119" t="s">
        <v>25</v>
      </c>
      <c r="E774" s="119" t="s">
        <v>1469</v>
      </c>
      <c r="F774" s="192" t="s">
        <v>2891</v>
      </c>
      <c r="G774" s="91" t="s">
        <v>2955</v>
      </c>
      <c r="H774" s="192" t="s">
        <v>194</v>
      </c>
      <c r="I774" s="271">
        <v>4</v>
      </c>
      <c r="J774" s="201" t="s">
        <v>2956</v>
      </c>
      <c r="K774" s="119" t="s">
        <v>31</v>
      </c>
      <c r="L774" s="183">
        <v>3</v>
      </c>
      <c r="M774" s="27">
        <f t="shared" si="41"/>
        <v>390</v>
      </c>
      <c r="N774" s="23"/>
      <c r="O774" s="184" t="s">
        <v>32</v>
      </c>
    </row>
    <row r="775" s="1" customFormat="1" customHeight="1" spans="1:15">
      <c r="A775" s="119">
        <v>770</v>
      </c>
      <c r="B775" s="119" t="s">
        <v>23</v>
      </c>
      <c r="C775" s="119" t="s">
        <v>24</v>
      </c>
      <c r="D775" s="119" t="s">
        <v>25</v>
      </c>
      <c r="E775" s="119" t="s">
        <v>1469</v>
      </c>
      <c r="F775" s="192" t="s">
        <v>2891</v>
      </c>
      <c r="G775" s="91" t="s">
        <v>2957</v>
      </c>
      <c r="H775" s="192" t="s">
        <v>194</v>
      </c>
      <c r="I775" s="271">
        <v>9</v>
      </c>
      <c r="J775" s="201" t="s">
        <v>2958</v>
      </c>
      <c r="K775" s="119" t="s">
        <v>31</v>
      </c>
      <c r="L775" s="183">
        <v>1</v>
      </c>
      <c r="M775" s="27">
        <f t="shared" si="41"/>
        <v>130</v>
      </c>
      <c r="N775" s="23"/>
      <c r="O775" s="184" t="s">
        <v>32</v>
      </c>
    </row>
    <row r="776" s="1" customFormat="1" customHeight="1" spans="1:15">
      <c r="A776" s="119">
        <v>771</v>
      </c>
      <c r="B776" s="119" t="s">
        <v>23</v>
      </c>
      <c r="C776" s="119" t="s">
        <v>24</v>
      </c>
      <c r="D776" s="119" t="s">
        <v>25</v>
      </c>
      <c r="E776" s="119" t="s">
        <v>1469</v>
      </c>
      <c r="F776" s="192" t="s">
        <v>2891</v>
      </c>
      <c r="G776" s="91" t="s">
        <v>2959</v>
      </c>
      <c r="H776" s="192" t="s">
        <v>194</v>
      </c>
      <c r="I776" s="271">
        <v>6</v>
      </c>
      <c r="J776" s="201" t="s">
        <v>2960</v>
      </c>
      <c r="K776" s="119" t="s">
        <v>31</v>
      </c>
      <c r="L776" s="183">
        <v>4</v>
      </c>
      <c r="M776" s="27">
        <f t="shared" si="41"/>
        <v>520</v>
      </c>
      <c r="N776" s="23"/>
      <c r="O776" s="184" t="s">
        <v>32</v>
      </c>
    </row>
    <row r="777" s="1" customFormat="1" customHeight="1" spans="1:15">
      <c r="A777" s="119">
        <v>772</v>
      </c>
      <c r="B777" s="119" t="s">
        <v>23</v>
      </c>
      <c r="C777" s="119" t="s">
        <v>24</v>
      </c>
      <c r="D777" s="119" t="s">
        <v>25</v>
      </c>
      <c r="E777" s="119" t="s">
        <v>1469</v>
      </c>
      <c r="F777" s="192" t="s">
        <v>2891</v>
      </c>
      <c r="G777" s="91" t="s">
        <v>2961</v>
      </c>
      <c r="H777" s="192" t="s">
        <v>194</v>
      </c>
      <c r="I777" s="271">
        <v>3</v>
      </c>
      <c r="J777" s="201" t="s">
        <v>2962</v>
      </c>
      <c r="K777" s="119" t="s">
        <v>31</v>
      </c>
      <c r="L777" s="183">
        <v>3</v>
      </c>
      <c r="M777" s="27">
        <f t="shared" si="41"/>
        <v>390</v>
      </c>
      <c r="N777" s="23"/>
      <c r="O777" s="184" t="s">
        <v>32</v>
      </c>
    </row>
    <row r="778" s="1" customFormat="1" customHeight="1" spans="1:15">
      <c r="A778" s="119">
        <v>773</v>
      </c>
      <c r="B778" s="119" t="s">
        <v>23</v>
      </c>
      <c r="C778" s="119" t="s">
        <v>24</v>
      </c>
      <c r="D778" s="119" t="s">
        <v>25</v>
      </c>
      <c r="E778" s="119" t="s">
        <v>1469</v>
      </c>
      <c r="F778" s="192" t="s">
        <v>2891</v>
      </c>
      <c r="G778" s="91" t="s">
        <v>2963</v>
      </c>
      <c r="H778" s="192" t="s">
        <v>194</v>
      </c>
      <c r="I778" s="271">
        <v>5</v>
      </c>
      <c r="J778" s="201" t="s">
        <v>2964</v>
      </c>
      <c r="K778" s="119" t="s">
        <v>31</v>
      </c>
      <c r="L778" s="183">
        <v>4</v>
      </c>
      <c r="M778" s="27">
        <f t="shared" si="41"/>
        <v>520</v>
      </c>
      <c r="N778" s="23"/>
      <c r="O778" s="184" t="s">
        <v>32</v>
      </c>
    </row>
    <row r="779" s="1" customFormat="1" customHeight="1" spans="1:15">
      <c r="A779" s="119">
        <v>774</v>
      </c>
      <c r="B779" s="119" t="s">
        <v>23</v>
      </c>
      <c r="C779" s="119" t="s">
        <v>24</v>
      </c>
      <c r="D779" s="119" t="s">
        <v>25</v>
      </c>
      <c r="E779" s="119" t="s">
        <v>1469</v>
      </c>
      <c r="F779" s="192" t="s">
        <v>2891</v>
      </c>
      <c r="G779" s="91" t="s">
        <v>2965</v>
      </c>
      <c r="H779" s="192" t="s">
        <v>51</v>
      </c>
      <c r="I779" s="271">
        <v>5</v>
      </c>
      <c r="J779" s="201" t="s">
        <v>2966</v>
      </c>
      <c r="K779" s="119" t="s">
        <v>31</v>
      </c>
      <c r="L779" s="183">
        <v>5</v>
      </c>
      <c r="M779" s="27">
        <f>L779*312</f>
        <v>1560</v>
      </c>
      <c r="N779" s="23"/>
      <c r="O779" s="184" t="s">
        <v>32</v>
      </c>
    </row>
    <row r="780" s="1" customFormat="1" customHeight="1" spans="1:15">
      <c r="A780" s="119">
        <v>775</v>
      </c>
      <c r="B780" s="119" t="s">
        <v>23</v>
      </c>
      <c r="C780" s="119" t="s">
        <v>24</v>
      </c>
      <c r="D780" s="119" t="s">
        <v>25</v>
      </c>
      <c r="E780" s="119" t="s">
        <v>1469</v>
      </c>
      <c r="F780" s="192" t="s">
        <v>2891</v>
      </c>
      <c r="G780" s="91" t="s">
        <v>2967</v>
      </c>
      <c r="H780" s="192" t="s">
        <v>194</v>
      </c>
      <c r="I780" s="271">
        <v>4</v>
      </c>
      <c r="J780" s="201" t="s">
        <v>2968</v>
      </c>
      <c r="K780" s="119" t="s">
        <v>31</v>
      </c>
      <c r="L780" s="183">
        <v>4</v>
      </c>
      <c r="M780" s="27">
        <f t="shared" ref="M780:M786" si="42">L780*130</f>
        <v>520</v>
      </c>
      <c r="N780" s="23"/>
      <c r="O780" s="184" t="s">
        <v>32</v>
      </c>
    </row>
    <row r="781" s="1" customFormat="1" customHeight="1" spans="1:15">
      <c r="A781" s="119">
        <v>776</v>
      </c>
      <c r="B781" s="119" t="s">
        <v>23</v>
      </c>
      <c r="C781" s="119" t="s">
        <v>24</v>
      </c>
      <c r="D781" s="119" t="s">
        <v>25</v>
      </c>
      <c r="E781" s="119" t="s">
        <v>1469</v>
      </c>
      <c r="F781" s="192" t="s">
        <v>2891</v>
      </c>
      <c r="G781" s="91" t="s">
        <v>2969</v>
      </c>
      <c r="H781" s="192" t="s">
        <v>194</v>
      </c>
      <c r="I781" s="271">
        <v>6</v>
      </c>
      <c r="J781" s="201" t="s">
        <v>2970</v>
      </c>
      <c r="K781" s="119" t="s">
        <v>31</v>
      </c>
      <c r="L781" s="183">
        <v>2</v>
      </c>
      <c r="M781" s="27">
        <f t="shared" si="42"/>
        <v>260</v>
      </c>
      <c r="N781" s="23"/>
      <c r="O781" s="184" t="s">
        <v>32</v>
      </c>
    </row>
    <row r="782" s="1" customFormat="1" customHeight="1" spans="1:15">
      <c r="A782" s="119">
        <v>777</v>
      </c>
      <c r="B782" s="119" t="s">
        <v>23</v>
      </c>
      <c r="C782" s="119" t="s">
        <v>24</v>
      </c>
      <c r="D782" s="119" t="s">
        <v>25</v>
      </c>
      <c r="E782" s="119" t="s">
        <v>1469</v>
      </c>
      <c r="F782" s="192" t="s">
        <v>2891</v>
      </c>
      <c r="G782" s="91" t="s">
        <v>2971</v>
      </c>
      <c r="H782" s="192" t="s">
        <v>194</v>
      </c>
      <c r="I782" s="271">
        <v>5</v>
      </c>
      <c r="J782" s="201" t="s">
        <v>2972</v>
      </c>
      <c r="K782" s="119" t="s">
        <v>31</v>
      </c>
      <c r="L782" s="183">
        <v>5</v>
      </c>
      <c r="M782" s="27">
        <f t="shared" si="42"/>
        <v>650</v>
      </c>
      <c r="N782" s="23"/>
      <c r="O782" s="184" t="s">
        <v>32</v>
      </c>
    </row>
    <row r="783" s="1" customFormat="1" customHeight="1" spans="1:15">
      <c r="A783" s="119">
        <v>778</v>
      </c>
      <c r="B783" s="119" t="s">
        <v>23</v>
      </c>
      <c r="C783" s="119" t="s">
        <v>24</v>
      </c>
      <c r="D783" s="119" t="s">
        <v>25</v>
      </c>
      <c r="E783" s="119" t="s">
        <v>1469</v>
      </c>
      <c r="F783" s="192" t="s">
        <v>2891</v>
      </c>
      <c r="G783" s="91" t="s">
        <v>2973</v>
      </c>
      <c r="H783" s="192" t="s">
        <v>194</v>
      </c>
      <c r="I783" s="271">
        <v>4</v>
      </c>
      <c r="J783" s="201" t="s">
        <v>2974</v>
      </c>
      <c r="K783" s="119" t="s">
        <v>31</v>
      </c>
      <c r="L783" s="183">
        <v>4</v>
      </c>
      <c r="M783" s="27">
        <f t="shared" si="42"/>
        <v>520</v>
      </c>
      <c r="N783" s="23"/>
      <c r="O783" s="184" t="s">
        <v>32</v>
      </c>
    </row>
    <row r="784" s="1" customFormat="1" customHeight="1" spans="1:15">
      <c r="A784" s="119">
        <v>779</v>
      </c>
      <c r="B784" s="119" t="s">
        <v>23</v>
      </c>
      <c r="C784" s="119" t="s">
        <v>24</v>
      </c>
      <c r="D784" s="119" t="s">
        <v>25</v>
      </c>
      <c r="E784" s="119" t="s">
        <v>1469</v>
      </c>
      <c r="F784" s="192" t="s">
        <v>2891</v>
      </c>
      <c r="G784" s="91" t="s">
        <v>2975</v>
      </c>
      <c r="H784" s="192" t="s">
        <v>194</v>
      </c>
      <c r="I784" s="271">
        <v>5</v>
      </c>
      <c r="J784" s="201" t="s">
        <v>2976</v>
      </c>
      <c r="K784" s="119" t="s">
        <v>31</v>
      </c>
      <c r="L784" s="183">
        <v>5</v>
      </c>
      <c r="M784" s="27">
        <f t="shared" si="42"/>
        <v>650</v>
      </c>
      <c r="N784" s="23"/>
      <c r="O784" s="184" t="s">
        <v>32</v>
      </c>
    </row>
    <row r="785" s="1" customFormat="1" customHeight="1" spans="1:15">
      <c r="A785" s="119">
        <v>780</v>
      </c>
      <c r="B785" s="119" t="s">
        <v>23</v>
      </c>
      <c r="C785" s="119" t="s">
        <v>24</v>
      </c>
      <c r="D785" s="119" t="s">
        <v>25</v>
      </c>
      <c r="E785" s="119" t="s">
        <v>1469</v>
      </c>
      <c r="F785" s="192" t="s">
        <v>2891</v>
      </c>
      <c r="G785" s="91" t="s">
        <v>2977</v>
      </c>
      <c r="H785" s="192" t="s">
        <v>194</v>
      </c>
      <c r="I785" s="271">
        <v>4</v>
      </c>
      <c r="J785" s="201" t="s">
        <v>2978</v>
      </c>
      <c r="K785" s="119" t="s">
        <v>31</v>
      </c>
      <c r="L785" s="183">
        <v>4</v>
      </c>
      <c r="M785" s="27">
        <f t="shared" si="42"/>
        <v>520</v>
      </c>
      <c r="N785" s="23"/>
      <c r="O785" s="184" t="s">
        <v>32</v>
      </c>
    </row>
    <row r="786" s="1" customFormat="1" customHeight="1" spans="1:15">
      <c r="A786" s="119">
        <v>781</v>
      </c>
      <c r="B786" s="119" t="s">
        <v>23</v>
      </c>
      <c r="C786" s="119" t="s">
        <v>24</v>
      </c>
      <c r="D786" s="119" t="s">
        <v>25</v>
      </c>
      <c r="E786" s="119" t="s">
        <v>1469</v>
      </c>
      <c r="F786" s="192" t="s">
        <v>2891</v>
      </c>
      <c r="G786" s="91" t="s">
        <v>2979</v>
      </c>
      <c r="H786" s="192" t="s">
        <v>194</v>
      </c>
      <c r="I786" s="271">
        <v>6</v>
      </c>
      <c r="J786" s="201" t="s">
        <v>2980</v>
      </c>
      <c r="K786" s="119" t="s">
        <v>31</v>
      </c>
      <c r="L786" s="183">
        <v>6</v>
      </c>
      <c r="M786" s="27">
        <f t="shared" si="42"/>
        <v>780</v>
      </c>
      <c r="N786" s="23"/>
      <c r="O786" s="184" t="s">
        <v>32</v>
      </c>
    </row>
    <row r="787" s="1" customFormat="1" customHeight="1" spans="1:15">
      <c r="A787" s="119">
        <v>782</v>
      </c>
      <c r="B787" s="119" t="s">
        <v>23</v>
      </c>
      <c r="C787" s="119" t="s">
        <v>24</v>
      </c>
      <c r="D787" s="119" t="s">
        <v>25</v>
      </c>
      <c r="E787" s="119" t="s">
        <v>1469</v>
      </c>
      <c r="F787" s="192" t="s">
        <v>2891</v>
      </c>
      <c r="G787" s="91" t="s">
        <v>2981</v>
      </c>
      <c r="H787" s="192" t="s">
        <v>51</v>
      </c>
      <c r="I787" s="271">
        <v>6</v>
      </c>
      <c r="J787" s="201" t="s">
        <v>2982</v>
      </c>
      <c r="K787" s="119" t="s">
        <v>31</v>
      </c>
      <c r="L787" s="183">
        <v>5</v>
      </c>
      <c r="M787" s="27">
        <f>L787*312</f>
        <v>1560</v>
      </c>
      <c r="N787" s="23"/>
      <c r="O787" s="184" t="s">
        <v>32</v>
      </c>
    </row>
    <row r="788" s="1" customFormat="1" customHeight="1" spans="1:15">
      <c r="A788" s="119">
        <v>783</v>
      </c>
      <c r="B788" s="119" t="s">
        <v>23</v>
      </c>
      <c r="C788" s="119" t="s">
        <v>24</v>
      </c>
      <c r="D788" s="119" t="s">
        <v>25</v>
      </c>
      <c r="E788" s="119" t="s">
        <v>1469</v>
      </c>
      <c r="F788" s="192" t="s">
        <v>2891</v>
      </c>
      <c r="G788" s="91" t="s">
        <v>2983</v>
      </c>
      <c r="H788" s="192" t="s">
        <v>194</v>
      </c>
      <c r="I788" s="271">
        <v>3</v>
      </c>
      <c r="J788" s="201" t="s">
        <v>2984</v>
      </c>
      <c r="K788" s="119" t="s">
        <v>31</v>
      </c>
      <c r="L788" s="183">
        <v>3</v>
      </c>
      <c r="M788" s="27">
        <f t="shared" ref="M788:M804" si="43">L788*130</f>
        <v>390</v>
      </c>
      <c r="N788" s="23"/>
      <c r="O788" s="184" t="s">
        <v>32</v>
      </c>
    </row>
    <row r="789" s="1" customFormat="1" customHeight="1" spans="1:15">
      <c r="A789" s="119">
        <v>784</v>
      </c>
      <c r="B789" s="119" t="s">
        <v>23</v>
      </c>
      <c r="C789" s="119" t="s">
        <v>24</v>
      </c>
      <c r="D789" s="119" t="s">
        <v>25</v>
      </c>
      <c r="E789" s="119" t="s">
        <v>1469</v>
      </c>
      <c r="F789" s="192" t="s">
        <v>2891</v>
      </c>
      <c r="G789" s="91" t="s">
        <v>2985</v>
      </c>
      <c r="H789" s="192" t="s">
        <v>194</v>
      </c>
      <c r="I789" s="271">
        <v>6</v>
      </c>
      <c r="J789" s="201" t="s">
        <v>2986</v>
      </c>
      <c r="K789" s="119" t="s">
        <v>31</v>
      </c>
      <c r="L789" s="183">
        <v>5</v>
      </c>
      <c r="M789" s="27">
        <f t="shared" si="43"/>
        <v>650</v>
      </c>
      <c r="N789" s="23"/>
      <c r="O789" s="184" t="s">
        <v>32</v>
      </c>
    </row>
    <row r="790" s="1" customFormat="1" customHeight="1" spans="1:15">
      <c r="A790" s="119">
        <v>785</v>
      </c>
      <c r="B790" s="119" t="s">
        <v>23</v>
      </c>
      <c r="C790" s="119" t="s">
        <v>24</v>
      </c>
      <c r="D790" s="119" t="s">
        <v>25</v>
      </c>
      <c r="E790" s="119" t="s">
        <v>1469</v>
      </c>
      <c r="F790" s="192" t="s">
        <v>2891</v>
      </c>
      <c r="G790" s="91" t="s">
        <v>2987</v>
      </c>
      <c r="H790" s="192" t="s">
        <v>194</v>
      </c>
      <c r="I790" s="271">
        <v>7</v>
      </c>
      <c r="J790" s="201" t="s">
        <v>2988</v>
      </c>
      <c r="K790" s="119" t="s">
        <v>31</v>
      </c>
      <c r="L790" s="183">
        <v>7</v>
      </c>
      <c r="M790" s="27">
        <f t="shared" si="43"/>
        <v>910</v>
      </c>
      <c r="N790" s="23"/>
      <c r="O790" s="184" t="s">
        <v>32</v>
      </c>
    </row>
    <row r="791" s="1" customFormat="1" customHeight="1" spans="1:15">
      <c r="A791" s="119">
        <v>786</v>
      </c>
      <c r="B791" s="119" t="s">
        <v>23</v>
      </c>
      <c r="C791" s="119" t="s">
        <v>24</v>
      </c>
      <c r="D791" s="119" t="s">
        <v>25</v>
      </c>
      <c r="E791" s="119" t="s">
        <v>1469</v>
      </c>
      <c r="F791" s="192" t="s">
        <v>2891</v>
      </c>
      <c r="G791" s="91" t="s">
        <v>1365</v>
      </c>
      <c r="H791" s="192" t="s">
        <v>194</v>
      </c>
      <c r="I791" s="271">
        <v>6</v>
      </c>
      <c r="J791" s="201" t="s">
        <v>2989</v>
      </c>
      <c r="K791" s="119" t="s">
        <v>31</v>
      </c>
      <c r="L791" s="183">
        <v>6</v>
      </c>
      <c r="M791" s="27">
        <f t="shared" si="43"/>
        <v>780</v>
      </c>
      <c r="N791" s="23"/>
      <c r="O791" s="184" t="s">
        <v>32</v>
      </c>
    </row>
    <row r="792" s="1" customFormat="1" customHeight="1" spans="1:15">
      <c r="A792" s="119">
        <v>787</v>
      </c>
      <c r="B792" s="201" t="s">
        <v>23</v>
      </c>
      <c r="C792" s="119" t="s">
        <v>24</v>
      </c>
      <c r="D792" s="119" t="s">
        <v>25</v>
      </c>
      <c r="E792" s="201" t="s">
        <v>1469</v>
      </c>
      <c r="F792" s="192" t="s">
        <v>2891</v>
      </c>
      <c r="G792" s="91" t="s">
        <v>2990</v>
      </c>
      <c r="H792" s="192" t="s">
        <v>194</v>
      </c>
      <c r="I792" s="271">
        <v>4</v>
      </c>
      <c r="J792" s="201" t="s">
        <v>2991</v>
      </c>
      <c r="K792" s="119" t="s">
        <v>31</v>
      </c>
      <c r="L792" s="183">
        <v>4</v>
      </c>
      <c r="M792" s="27">
        <f t="shared" si="43"/>
        <v>520</v>
      </c>
      <c r="N792" s="23"/>
      <c r="O792" s="184" t="s">
        <v>32</v>
      </c>
    </row>
    <row r="793" s="1" customFormat="1" customHeight="1" spans="1:15">
      <c r="A793" s="119">
        <v>788</v>
      </c>
      <c r="B793" s="201" t="s">
        <v>23</v>
      </c>
      <c r="C793" s="119" t="s">
        <v>24</v>
      </c>
      <c r="D793" s="119" t="s">
        <v>25</v>
      </c>
      <c r="E793" s="201" t="s">
        <v>1469</v>
      </c>
      <c r="F793" s="192" t="s">
        <v>2891</v>
      </c>
      <c r="G793" s="91" t="s">
        <v>2992</v>
      </c>
      <c r="H793" s="192" t="s">
        <v>194</v>
      </c>
      <c r="I793" s="271">
        <v>3</v>
      </c>
      <c r="J793" s="201" t="s">
        <v>2993</v>
      </c>
      <c r="K793" s="119" t="s">
        <v>31</v>
      </c>
      <c r="L793" s="183">
        <v>3</v>
      </c>
      <c r="M793" s="27">
        <f t="shared" si="43"/>
        <v>390</v>
      </c>
      <c r="N793" s="23"/>
      <c r="O793" s="184" t="s">
        <v>32</v>
      </c>
    </row>
    <row r="794" s="1" customFormat="1" customHeight="1" spans="1:15">
      <c r="A794" s="119">
        <v>789</v>
      </c>
      <c r="B794" s="201" t="s">
        <v>23</v>
      </c>
      <c r="C794" s="119" t="s">
        <v>24</v>
      </c>
      <c r="D794" s="119" t="s">
        <v>25</v>
      </c>
      <c r="E794" s="201" t="s">
        <v>1469</v>
      </c>
      <c r="F794" s="192" t="s">
        <v>2891</v>
      </c>
      <c r="G794" s="91" t="s">
        <v>2994</v>
      </c>
      <c r="H794" s="192" t="s">
        <v>194</v>
      </c>
      <c r="I794" s="271">
        <v>4</v>
      </c>
      <c r="J794" s="201" t="s">
        <v>2995</v>
      </c>
      <c r="K794" s="119" t="s">
        <v>31</v>
      </c>
      <c r="L794" s="183">
        <v>4</v>
      </c>
      <c r="M794" s="27">
        <f t="shared" si="43"/>
        <v>520</v>
      </c>
      <c r="N794" s="23"/>
      <c r="O794" s="184" t="s">
        <v>32</v>
      </c>
    </row>
    <row r="795" s="1" customFormat="1" customHeight="1" spans="1:15">
      <c r="A795" s="119">
        <v>790</v>
      </c>
      <c r="B795" s="201" t="s">
        <v>23</v>
      </c>
      <c r="C795" s="119" t="s">
        <v>24</v>
      </c>
      <c r="D795" s="119" t="s">
        <v>25</v>
      </c>
      <c r="E795" s="201" t="s">
        <v>1469</v>
      </c>
      <c r="F795" s="192" t="s">
        <v>2891</v>
      </c>
      <c r="G795" s="91" t="s">
        <v>2996</v>
      </c>
      <c r="H795" s="192" t="s">
        <v>194</v>
      </c>
      <c r="I795" s="271">
        <v>3</v>
      </c>
      <c r="J795" s="201" t="s">
        <v>2997</v>
      </c>
      <c r="K795" s="119" t="s">
        <v>31</v>
      </c>
      <c r="L795" s="183">
        <v>2</v>
      </c>
      <c r="M795" s="27">
        <f t="shared" si="43"/>
        <v>260</v>
      </c>
      <c r="N795" s="23"/>
      <c r="O795" s="184" t="s">
        <v>32</v>
      </c>
    </row>
    <row r="796" s="1" customFormat="1" customHeight="1" spans="1:15">
      <c r="A796" s="119">
        <v>791</v>
      </c>
      <c r="B796" s="201" t="s">
        <v>23</v>
      </c>
      <c r="C796" s="119" t="s">
        <v>24</v>
      </c>
      <c r="D796" s="119" t="s">
        <v>25</v>
      </c>
      <c r="E796" s="201" t="s">
        <v>1469</v>
      </c>
      <c r="F796" s="192" t="s">
        <v>2891</v>
      </c>
      <c r="G796" s="91" t="s">
        <v>2998</v>
      </c>
      <c r="H796" s="192" t="s">
        <v>194</v>
      </c>
      <c r="I796" s="271">
        <v>4</v>
      </c>
      <c r="J796" s="201" t="s">
        <v>2999</v>
      </c>
      <c r="K796" s="119" t="s">
        <v>31</v>
      </c>
      <c r="L796" s="183">
        <v>4</v>
      </c>
      <c r="M796" s="27">
        <f t="shared" si="43"/>
        <v>520</v>
      </c>
      <c r="N796" s="23"/>
      <c r="O796" s="184" t="s">
        <v>32</v>
      </c>
    </row>
    <row r="797" s="1" customFormat="1" customHeight="1" spans="1:15">
      <c r="A797" s="119">
        <v>792</v>
      </c>
      <c r="B797" s="201" t="s">
        <v>23</v>
      </c>
      <c r="C797" s="119" t="s">
        <v>24</v>
      </c>
      <c r="D797" s="119" t="s">
        <v>25</v>
      </c>
      <c r="E797" s="201" t="s">
        <v>1469</v>
      </c>
      <c r="F797" s="192" t="s">
        <v>2891</v>
      </c>
      <c r="G797" s="91" t="s">
        <v>3000</v>
      </c>
      <c r="H797" s="192" t="s">
        <v>194</v>
      </c>
      <c r="I797" s="271">
        <v>4</v>
      </c>
      <c r="J797" s="201" t="s">
        <v>3001</v>
      </c>
      <c r="K797" s="119" t="s">
        <v>31</v>
      </c>
      <c r="L797" s="183">
        <v>2</v>
      </c>
      <c r="M797" s="27">
        <f t="shared" si="43"/>
        <v>260</v>
      </c>
      <c r="N797" s="23"/>
      <c r="O797" s="184" t="s">
        <v>32</v>
      </c>
    </row>
    <row r="798" s="1" customFormat="1" customHeight="1" spans="1:15">
      <c r="A798" s="119">
        <v>793</v>
      </c>
      <c r="B798" s="201" t="s">
        <v>23</v>
      </c>
      <c r="C798" s="119" t="s">
        <v>24</v>
      </c>
      <c r="D798" s="119" t="s">
        <v>25</v>
      </c>
      <c r="E798" s="201" t="s">
        <v>1469</v>
      </c>
      <c r="F798" s="192" t="s">
        <v>2891</v>
      </c>
      <c r="G798" s="91" t="s">
        <v>3002</v>
      </c>
      <c r="H798" s="192" t="s">
        <v>194</v>
      </c>
      <c r="I798" s="271">
        <v>4</v>
      </c>
      <c r="J798" s="201" t="s">
        <v>3003</v>
      </c>
      <c r="K798" s="119" t="s">
        <v>31</v>
      </c>
      <c r="L798" s="183">
        <v>3</v>
      </c>
      <c r="M798" s="27">
        <f t="shared" si="43"/>
        <v>390</v>
      </c>
      <c r="N798" s="23"/>
      <c r="O798" s="184" t="s">
        <v>32</v>
      </c>
    </row>
    <row r="799" s="1" customFormat="1" customHeight="1" spans="1:15">
      <c r="A799" s="119">
        <v>794</v>
      </c>
      <c r="B799" s="201" t="s">
        <v>23</v>
      </c>
      <c r="C799" s="119" t="s">
        <v>24</v>
      </c>
      <c r="D799" s="119" t="s">
        <v>25</v>
      </c>
      <c r="E799" s="201" t="s">
        <v>1469</v>
      </c>
      <c r="F799" s="192" t="s">
        <v>2891</v>
      </c>
      <c r="G799" s="91" t="s">
        <v>3004</v>
      </c>
      <c r="H799" s="192" t="s">
        <v>194</v>
      </c>
      <c r="I799" s="271">
        <v>5</v>
      </c>
      <c r="J799" s="201" t="s">
        <v>3005</v>
      </c>
      <c r="K799" s="119" t="s">
        <v>31</v>
      </c>
      <c r="L799" s="183">
        <v>5</v>
      </c>
      <c r="M799" s="27">
        <f t="shared" si="43"/>
        <v>650</v>
      </c>
      <c r="N799" s="23"/>
      <c r="O799" s="184" t="s">
        <v>32</v>
      </c>
    </row>
    <row r="800" s="1" customFormat="1" customHeight="1" spans="1:15">
      <c r="A800" s="119">
        <v>795</v>
      </c>
      <c r="B800" s="201" t="s">
        <v>23</v>
      </c>
      <c r="C800" s="119" t="s">
        <v>24</v>
      </c>
      <c r="D800" s="119" t="s">
        <v>25</v>
      </c>
      <c r="E800" s="201" t="s">
        <v>1469</v>
      </c>
      <c r="F800" s="192" t="s">
        <v>2891</v>
      </c>
      <c r="G800" s="91" t="s">
        <v>3006</v>
      </c>
      <c r="H800" s="192" t="s">
        <v>194</v>
      </c>
      <c r="I800" s="271">
        <v>3</v>
      </c>
      <c r="J800" s="201" t="s">
        <v>3007</v>
      </c>
      <c r="K800" s="119" t="s">
        <v>31</v>
      </c>
      <c r="L800" s="183">
        <v>2</v>
      </c>
      <c r="M800" s="27">
        <f t="shared" si="43"/>
        <v>260</v>
      </c>
      <c r="N800" s="23"/>
      <c r="O800" s="184" t="s">
        <v>32</v>
      </c>
    </row>
    <row r="801" s="1" customFormat="1" customHeight="1" spans="1:15">
      <c r="A801" s="119">
        <v>796</v>
      </c>
      <c r="B801" s="201" t="s">
        <v>23</v>
      </c>
      <c r="C801" s="119" t="s">
        <v>24</v>
      </c>
      <c r="D801" s="119" t="s">
        <v>25</v>
      </c>
      <c r="E801" s="201" t="s">
        <v>1469</v>
      </c>
      <c r="F801" s="192" t="s">
        <v>2891</v>
      </c>
      <c r="G801" s="91" t="s">
        <v>3008</v>
      </c>
      <c r="H801" s="192" t="s">
        <v>194</v>
      </c>
      <c r="I801" s="271">
        <v>5</v>
      </c>
      <c r="J801" s="201" t="s">
        <v>3009</v>
      </c>
      <c r="K801" s="119" t="s">
        <v>31</v>
      </c>
      <c r="L801" s="183">
        <v>4</v>
      </c>
      <c r="M801" s="27">
        <f t="shared" si="43"/>
        <v>520</v>
      </c>
      <c r="N801" s="23"/>
      <c r="O801" s="184" t="s">
        <v>32</v>
      </c>
    </row>
    <row r="802" s="1" customFormat="1" customHeight="1" spans="1:15">
      <c r="A802" s="119">
        <v>797</v>
      </c>
      <c r="B802" s="201" t="s">
        <v>23</v>
      </c>
      <c r="C802" s="119" t="s">
        <v>24</v>
      </c>
      <c r="D802" s="119" t="s">
        <v>25</v>
      </c>
      <c r="E802" s="201" t="s">
        <v>1469</v>
      </c>
      <c r="F802" s="192" t="s">
        <v>2891</v>
      </c>
      <c r="G802" s="91" t="s">
        <v>3010</v>
      </c>
      <c r="H802" s="192" t="s">
        <v>194</v>
      </c>
      <c r="I802" s="271">
        <v>7</v>
      </c>
      <c r="J802" s="201" t="s">
        <v>3011</v>
      </c>
      <c r="K802" s="119" t="s">
        <v>31</v>
      </c>
      <c r="L802" s="183">
        <v>7</v>
      </c>
      <c r="M802" s="27">
        <f t="shared" si="43"/>
        <v>910</v>
      </c>
      <c r="N802" s="23"/>
      <c r="O802" s="184" t="s">
        <v>32</v>
      </c>
    </row>
    <row r="803" s="1" customFormat="1" customHeight="1" spans="1:15">
      <c r="A803" s="119">
        <v>798</v>
      </c>
      <c r="B803" s="201" t="s">
        <v>23</v>
      </c>
      <c r="C803" s="119" t="s">
        <v>24</v>
      </c>
      <c r="D803" s="119" t="s">
        <v>25</v>
      </c>
      <c r="E803" s="201" t="s">
        <v>1469</v>
      </c>
      <c r="F803" s="192" t="s">
        <v>2891</v>
      </c>
      <c r="G803" s="91" t="s">
        <v>3012</v>
      </c>
      <c r="H803" s="192" t="s">
        <v>194</v>
      </c>
      <c r="I803" s="271">
        <v>6</v>
      </c>
      <c r="J803" s="201" t="s">
        <v>3013</v>
      </c>
      <c r="K803" s="119" t="s">
        <v>31</v>
      </c>
      <c r="L803" s="183">
        <v>6</v>
      </c>
      <c r="M803" s="27">
        <f t="shared" si="43"/>
        <v>780</v>
      </c>
      <c r="N803" s="23"/>
      <c r="O803" s="184" t="s">
        <v>32</v>
      </c>
    </row>
    <row r="804" s="1" customFormat="1" customHeight="1" spans="1:15">
      <c r="A804" s="119">
        <v>799</v>
      </c>
      <c r="B804" s="201" t="s">
        <v>23</v>
      </c>
      <c r="C804" s="119" t="s">
        <v>24</v>
      </c>
      <c r="D804" s="119" t="s">
        <v>25</v>
      </c>
      <c r="E804" s="201" t="s">
        <v>1469</v>
      </c>
      <c r="F804" s="192" t="s">
        <v>2891</v>
      </c>
      <c r="G804" s="91" t="s">
        <v>2981</v>
      </c>
      <c r="H804" s="192" t="s">
        <v>1583</v>
      </c>
      <c r="I804" s="271">
        <v>3</v>
      </c>
      <c r="J804" s="201" t="s">
        <v>3014</v>
      </c>
      <c r="K804" s="119" t="s">
        <v>31</v>
      </c>
      <c r="L804" s="183">
        <v>3</v>
      </c>
      <c r="M804" s="27">
        <f t="shared" si="43"/>
        <v>390</v>
      </c>
      <c r="N804" s="23"/>
      <c r="O804" s="184" t="s">
        <v>32</v>
      </c>
    </row>
    <row r="805" s="1" customFormat="1" customHeight="1" spans="1:15">
      <c r="A805" s="119">
        <v>800</v>
      </c>
      <c r="B805" s="201" t="s">
        <v>23</v>
      </c>
      <c r="C805" s="119" t="s">
        <v>24</v>
      </c>
      <c r="D805" s="119" t="s">
        <v>25</v>
      </c>
      <c r="E805" s="201" t="s">
        <v>1469</v>
      </c>
      <c r="F805" s="192" t="s">
        <v>2891</v>
      </c>
      <c r="G805" s="91" t="s">
        <v>3015</v>
      </c>
      <c r="H805" s="192" t="s">
        <v>51</v>
      </c>
      <c r="I805" s="271">
        <v>5</v>
      </c>
      <c r="J805" s="201" t="s">
        <v>3016</v>
      </c>
      <c r="K805" s="119" t="s">
        <v>31</v>
      </c>
      <c r="L805" s="183">
        <v>4</v>
      </c>
      <c r="M805" s="27">
        <f>L805*312</f>
        <v>1248</v>
      </c>
      <c r="N805" s="23"/>
      <c r="O805" s="184" t="s">
        <v>32</v>
      </c>
    </row>
    <row r="806" s="1" customFormat="1" customHeight="1" spans="1:15">
      <c r="A806" s="119">
        <v>801</v>
      </c>
      <c r="B806" s="201" t="s">
        <v>23</v>
      </c>
      <c r="C806" s="119" t="s">
        <v>24</v>
      </c>
      <c r="D806" s="119" t="s">
        <v>25</v>
      </c>
      <c r="E806" s="201" t="s">
        <v>1469</v>
      </c>
      <c r="F806" s="192" t="s">
        <v>2891</v>
      </c>
      <c r="G806" s="91" t="s">
        <v>3017</v>
      </c>
      <c r="H806" s="192" t="s">
        <v>194</v>
      </c>
      <c r="I806" s="271">
        <v>7</v>
      </c>
      <c r="J806" s="201" t="s">
        <v>3018</v>
      </c>
      <c r="K806" s="119" t="s">
        <v>31</v>
      </c>
      <c r="L806" s="183">
        <v>5</v>
      </c>
      <c r="M806" s="27">
        <f>L806*130</f>
        <v>650</v>
      </c>
      <c r="N806" s="23"/>
      <c r="O806" s="184" t="s">
        <v>32</v>
      </c>
    </row>
    <row r="807" s="1" customFormat="1" customHeight="1" spans="1:15">
      <c r="A807" s="119">
        <v>802</v>
      </c>
      <c r="B807" s="201" t="s">
        <v>23</v>
      </c>
      <c r="C807" s="119" t="s">
        <v>24</v>
      </c>
      <c r="D807" s="119" t="s">
        <v>25</v>
      </c>
      <c r="E807" s="201" t="s">
        <v>1469</v>
      </c>
      <c r="F807" s="192" t="s">
        <v>2891</v>
      </c>
      <c r="G807" s="91" t="s">
        <v>3019</v>
      </c>
      <c r="H807" s="192" t="s">
        <v>194</v>
      </c>
      <c r="I807" s="271">
        <v>7</v>
      </c>
      <c r="J807" s="201" t="s">
        <v>3020</v>
      </c>
      <c r="K807" s="119" t="s">
        <v>31</v>
      </c>
      <c r="L807" s="183">
        <v>7</v>
      </c>
      <c r="M807" s="27">
        <f>L807*130</f>
        <v>910</v>
      </c>
      <c r="N807" s="23"/>
      <c r="O807" s="184" t="s">
        <v>32</v>
      </c>
    </row>
    <row r="808" s="1" customFormat="1" customHeight="1" spans="1:15">
      <c r="A808" s="119">
        <v>803</v>
      </c>
      <c r="B808" s="201" t="s">
        <v>23</v>
      </c>
      <c r="C808" s="119" t="s">
        <v>24</v>
      </c>
      <c r="D808" s="119" t="s">
        <v>25</v>
      </c>
      <c r="E808" s="201" t="s">
        <v>1469</v>
      </c>
      <c r="F808" s="192" t="s">
        <v>2891</v>
      </c>
      <c r="G808" s="91" t="s">
        <v>3021</v>
      </c>
      <c r="H808" s="192" t="s">
        <v>51</v>
      </c>
      <c r="I808" s="271">
        <v>3</v>
      </c>
      <c r="J808" s="201" t="s">
        <v>3022</v>
      </c>
      <c r="K808" s="119" t="s">
        <v>31</v>
      </c>
      <c r="L808" s="183">
        <v>2</v>
      </c>
      <c r="M808" s="27">
        <f>L808*312</f>
        <v>624</v>
      </c>
      <c r="N808" s="23"/>
      <c r="O808" s="184" t="s">
        <v>32</v>
      </c>
    </row>
    <row r="809" s="1" customFormat="1" customHeight="1" spans="1:15">
      <c r="A809" s="119">
        <v>804</v>
      </c>
      <c r="B809" s="201" t="s">
        <v>23</v>
      </c>
      <c r="C809" s="119" t="s">
        <v>24</v>
      </c>
      <c r="D809" s="119" t="s">
        <v>25</v>
      </c>
      <c r="E809" s="201" t="s">
        <v>1469</v>
      </c>
      <c r="F809" s="192" t="s">
        <v>2891</v>
      </c>
      <c r="G809" s="91" t="s">
        <v>3023</v>
      </c>
      <c r="H809" s="192" t="s">
        <v>51</v>
      </c>
      <c r="I809" s="271">
        <v>4</v>
      </c>
      <c r="J809" s="201" t="s">
        <v>3024</v>
      </c>
      <c r="K809" s="119" t="s">
        <v>31</v>
      </c>
      <c r="L809" s="183">
        <v>4</v>
      </c>
      <c r="M809" s="27">
        <f>L809*312</f>
        <v>1248</v>
      </c>
      <c r="N809" s="23"/>
      <c r="O809" s="184" t="s">
        <v>32</v>
      </c>
    </row>
    <row r="810" s="1" customFormat="1" customHeight="1" spans="1:15">
      <c r="A810" s="119">
        <v>805</v>
      </c>
      <c r="B810" s="201" t="s">
        <v>23</v>
      </c>
      <c r="C810" s="119" t="s">
        <v>24</v>
      </c>
      <c r="D810" s="119" t="s">
        <v>25</v>
      </c>
      <c r="E810" s="201" t="s">
        <v>1469</v>
      </c>
      <c r="F810" s="192" t="s">
        <v>2891</v>
      </c>
      <c r="G810" s="91" t="s">
        <v>3025</v>
      </c>
      <c r="H810" s="192" t="s">
        <v>194</v>
      </c>
      <c r="I810" s="271">
        <v>5</v>
      </c>
      <c r="J810" s="201" t="s">
        <v>3026</v>
      </c>
      <c r="K810" s="119" t="s">
        <v>31</v>
      </c>
      <c r="L810" s="183">
        <v>5</v>
      </c>
      <c r="M810" s="27">
        <f t="shared" ref="M810:M833" si="44">L810*130</f>
        <v>650</v>
      </c>
      <c r="N810" s="23"/>
      <c r="O810" s="184" t="s">
        <v>32</v>
      </c>
    </row>
    <row r="811" s="1" customFormat="1" customHeight="1" spans="1:15">
      <c r="A811" s="119">
        <v>806</v>
      </c>
      <c r="B811" s="201" t="s">
        <v>23</v>
      </c>
      <c r="C811" s="119" t="s">
        <v>24</v>
      </c>
      <c r="D811" s="119" t="s">
        <v>25</v>
      </c>
      <c r="E811" s="201" t="s">
        <v>1469</v>
      </c>
      <c r="F811" s="192" t="s">
        <v>2891</v>
      </c>
      <c r="G811" s="91" t="s">
        <v>3027</v>
      </c>
      <c r="H811" s="192" t="s">
        <v>194</v>
      </c>
      <c r="I811" s="271">
        <v>2</v>
      </c>
      <c r="J811" s="201" t="s">
        <v>3028</v>
      </c>
      <c r="K811" s="119" t="s">
        <v>31</v>
      </c>
      <c r="L811" s="183">
        <v>2</v>
      </c>
      <c r="M811" s="27">
        <f t="shared" si="44"/>
        <v>260</v>
      </c>
      <c r="N811" s="23"/>
      <c r="O811" s="184" t="s">
        <v>32</v>
      </c>
    </row>
    <row r="812" s="1" customFormat="1" customHeight="1" spans="1:15">
      <c r="A812" s="119">
        <v>807</v>
      </c>
      <c r="B812" s="201" t="s">
        <v>23</v>
      </c>
      <c r="C812" s="119" t="s">
        <v>24</v>
      </c>
      <c r="D812" s="119" t="s">
        <v>25</v>
      </c>
      <c r="E812" s="201" t="s">
        <v>1469</v>
      </c>
      <c r="F812" s="192" t="s">
        <v>2891</v>
      </c>
      <c r="G812" s="91" t="s">
        <v>3029</v>
      </c>
      <c r="H812" s="192" t="s">
        <v>194</v>
      </c>
      <c r="I812" s="271">
        <v>3</v>
      </c>
      <c r="J812" s="201" t="s">
        <v>3030</v>
      </c>
      <c r="K812" s="119" t="s">
        <v>31</v>
      </c>
      <c r="L812" s="183">
        <v>3</v>
      </c>
      <c r="M812" s="27">
        <f t="shared" si="44"/>
        <v>390</v>
      </c>
      <c r="N812" s="23"/>
      <c r="O812" s="184" t="s">
        <v>32</v>
      </c>
    </row>
    <row r="813" s="1" customFormat="1" customHeight="1" spans="1:15">
      <c r="A813" s="119">
        <v>808</v>
      </c>
      <c r="B813" s="201" t="s">
        <v>23</v>
      </c>
      <c r="C813" s="119" t="s">
        <v>24</v>
      </c>
      <c r="D813" s="119" t="s">
        <v>25</v>
      </c>
      <c r="E813" s="201" t="s">
        <v>1469</v>
      </c>
      <c r="F813" s="192" t="s">
        <v>2891</v>
      </c>
      <c r="G813" s="91" t="s">
        <v>3031</v>
      </c>
      <c r="H813" s="192" t="s">
        <v>194</v>
      </c>
      <c r="I813" s="271">
        <v>4</v>
      </c>
      <c r="J813" s="201" t="s">
        <v>3032</v>
      </c>
      <c r="K813" s="119" t="s">
        <v>31</v>
      </c>
      <c r="L813" s="183">
        <v>4</v>
      </c>
      <c r="M813" s="27">
        <f t="shared" si="44"/>
        <v>520</v>
      </c>
      <c r="N813" s="23"/>
      <c r="O813" s="184" t="s">
        <v>32</v>
      </c>
    </row>
    <row r="814" s="1" customFormat="1" customHeight="1" spans="1:15">
      <c r="A814" s="119">
        <v>809</v>
      </c>
      <c r="B814" s="201" t="s">
        <v>23</v>
      </c>
      <c r="C814" s="119" t="s">
        <v>24</v>
      </c>
      <c r="D814" s="119" t="s">
        <v>25</v>
      </c>
      <c r="E814" s="201" t="s">
        <v>1469</v>
      </c>
      <c r="F814" s="192" t="s">
        <v>2891</v>
      </c>
      <c r="G814" s="91" t="s">
        <v>3033</v>
      </c>
      <c r="H814" s="192" t="s">
        <v>194</v>
      </c>
      <c r="I814" s="271">
        <v>5</v>
      </c>
      <c r="J814" s="201" t="s">
        <v>3034</v>
      </c>
      <c r="K814" s="119" t="s">
        <v>31</v>
      </c>
      <c r="L814" s="183">
        <v>4</v>
      </c>
      <c r="M814" s="27">
        <f t="shared" si="44"/>
        <v>520</v>
      </c>
      <c r="N814" s="23"/>
      <c r="O814" s="184" t="s">
        <v>32</v>
      </c>
    </row>
    <row r="815" s="1" customFormat="1" customHeight="1" spans="1:15">
      <c r="A815" s="119">
        <v>810</v>
      </c>
      <c r="B815" s="201" t="s">
        <v>23</v>
      </c>
      <c r="C815" s="119" t="s">
        <v>24</v>
      </c>
      <c r="D815" s="119" t="s">
        <v>25</v>
      </c>
      <c r="E815" s="201" t="s">
        <v>1469</v>
      </c>
      <c r="F815" s="192" t="s">
        <v>2891</v>
      </c>
      <c r="G815" s="91" t="s">
        <v>3035</v>
      </c>
      <c r="H815" s="192" t="s">
        <v>194</v>
      </c>
      <c r="I815" s="271">
        <v>6</v>
      </c>
      <c r="J815" s="201" t="s">
        <v>3036</v>
      </c>
      <c r="K815" s="119" t="s">
        <v>31</v>
      </c>
      <c r="L815" s="183">
        <v>3</v>
      </c>
      <c r="M815" s="27">
        <f t="shared" si="44"/>
        <v>390</v>
      </c>
      <c r="N815" s="23"/>
      <c r="O815" s="184" t="s">
        <v>32</v>
      </c>
    </row>
    <row r="816" s="1" customFormat="1" customHeight="1" spans="1:15">
      <c r="A816" s="119">
        <v>811</v>
      </c>
      <c r="B816" s="201" t="s">
        <v>23</v>
      </c>
      <c r="C816" s="119" t="s">
        <v>24</v>
      </c>
      <c r="D816" s="119" t="s">
        <v>25</v>
      </c>
      <c r="E816" s="201" t="s">
        <v>1469</v>
      </c>
      <c r="F816" s="192" t="s">
        <v>2891</v>
      </c>
      <c r="G816" s="91" t="s">
        <v>3037</v>
      </c>
      <c r="H816" s="192" t="s">
        <v>194</v>
      </c>
      <c r="I816" s="271">
        <v>1</v>
      </c>
      <c r="J816" s="201" t="s">
        <v>3038</v>
      </c>
      <c r="K816" s="119" t="s">
        <v>31</v>
      </c>
      <c r="L816" s="183">
        <v>1</v>
      </c>
      <c r="M816" s="27">
        <f t="shared" si="44"/>
        <v>130</v>
      </c>
      <c r="N816" s="23"/>
      <c r="O816" s="184" t="s">
        <v>32</v>
      </c>
    </row>
    <row r="817" s="1" customFormat="1" customHeight="1" spans="1:15">
      <c r="A817" s="119">
        <v>812</v>
      </c>
      <c r="B817" s="201" t="s">
        <v>23</v>
      </c>
      <c r="C817" s="119" t="s">
        <v>24</v>
      </c>
      <c r="D817" s="119" t="s">
        <v>25</v>
      </c>
      <c r="E817" s="201" t="s">
        <v>1469</v>
      </c>
      <c r="F817" s="192" t="s">
        <v>2891</v>
      </c>
      <c r="G817" s="91" t="s">
        <v>3039</v>
      </c>
      <c r="H817" s="192" t="s">
        <v>194</v>
      </c>
      <c r="I817" s="271">
        <v>5</v>
      </c>
      <c r="J817" s="201" t="s">
        <v>3040</v>
      </c>
      <c r="K817" s="119" t="s">
        <v>31</v>
      </c>
      <c r="L817" s="183">
        <v>5</v>
      </c>
      <c r="M817" s="27">
        <f t="shared" si="44"/>
        <v>650</v>
      </c>
      <c r="N817" s="23"/>
      <c r="O817" s="184" t="s">
        <v>32</v>
      </c>
    </row>
    <row r="818" s="1" customFormat="1" customHeight="1" spans="1:15">
      <c r="A818" s="119">
        <v>813</v>
      </c>
      <c r="B818" s="201" t="s">
        <v>23</v>
      </c>
      <c r="C818" s="119" t="s">
        <v>24</v>
      </c>
      <c r="D818" s="119" t="s">
        <v>25</v>
      </c>
      <c r="E818" s="201" t="s">
        <v>1469</v>
      </c>
      <c r="F818" s="192" t="s">
        <v>2891</v>
      </c>
      <c r="G818" s="91" t="s">
        <v>3041</v>
      </c>
      <c r="H818" s="192" t="s">
        <v>1583</v>
      </c>
      <c r="I818" s="271">
        <v>3</v>
      </c>
      <c r="J818" s="201" t="s">
        <v>3042</v>
      </c>
      <c r="K818" s="119" t="s">
        <v>31</v>
      </c>
      <c r="L818" s="183">
        <v>3</v>
      </c>
      <c r="M818" s="27">
        <f t="shared" si="44"/>
        <v>390</v>
      </c>
      <c r="N818" s="23"/>
      <c r="O818" s="184" t="s">
        <v>32</v>
      </c>
    </row>
    <row r="819" s="1" customFormat="1" customHeight="1" spans="1:15">
      <c r="A819" s="119">
        <v>814</v>
      </c>
      <c r="B819" s="201" t="s">
        <v>23</v>
      </c>
      <c r="C819" s="119" t="s">
        <v>24</v>
      </c>
      <c r="D819" s="119" t="s">
        <v>25</v>
      </c>
      <c r="E819" s="201" t="s">
        <v>1469</v>
      </c>
      <c r="F819" s="192" t="s">
        <v>2891</v>
      </c>
      <c r="G819" s="91" t="s">
        <v>3043</v>
      </c>
      <c r="H819" s="192" t="s">
        <v>194</v>
      </c>
      <c r="I819" s="271">
        <v>3</v>
      </c>
      <c r="J819" s="201" t="s">
        <v>3044</v>
      </c>
      <c r="K819" s="119" t="s">
        <v>31</v>
      </c>
      <c r="L819" s="183">
        <v>3</v>
      </c>
      <c r="M819" s="27">
        <f t="shared" si="44"/>
        <v>390</v>
      </c>
      <c r="N819" s="23"/>
      <c r="O819" s="184" t="s">
        <v>32</v>
      </c>
    </row>
    <row r="820" s="1" customFormat="1" customHeight="1" spans="1:15">
      <c r="A820" s="119">
        <v>815</v>
      </c>
      <c r="B820" s="201" t="s">
        <v>23</v>
      </c>
      <c r="C820" s="119" t="s">
        <v>24</v>
      </c>
      <c r="D820" s="119" t="s">
        <v>25</v>
      </c>
      <c r="E820" s="201" t="s">
        <v>1469</v>
      </c>
      <c r="F820" s="192" t="s">
        <v>2891</v>
      </c>
      <c r="G820" s="91" t="s">
        <v>3045</v>
      </c>
      <c r="H820" s="192" t="s">
        <v>194</v>
      </c>
      <c r="I820" s="271">
        <v>4</v>
      </c>
      <c r="J820" s="201" t="s">
        <v>3046</v>
      </c>
      <c r="K820" s="119" t="s">
        <v>31</v>
      </c>
      <c r="L820" s="183">
        <v>4</v>
      </c>
      <c r="M820" s="27">
        <f t="shared" si="44"/>
        <v>520</v>
      </c>
      <c r="N820" s="23"/>
      <c r="O820" s="184" t="s">
        <v>32</v>
      </c>
    </row>
    <row r="821" s="1" customFormat="1" customHeight="1" spans="1:15">
      <c r="A821" s="119">
        <v>816</v>
      </c>
      <c r="B821" s="201" t="s">
        <v>23</v>
      </c>
      <c r="C821" s="119" t="s">
        <v>24</v>
      </c>
      <c r="D821" s="119" t="s">
        <v>25</v>
      </c>
      <c r="E821" s="201" t="s">
        <v>1469</v>
      </c>
      <c r="F821" s="192" t="s">
        <v>2891</v>
      </c>
      <c r="G821" s="91" t="s">
        <v>3047</v>
      </c>
      <c r="H821" s="192" t="s">
        <v>194</v>
      </c>
      <c r="I821" s="271">
        <v>6</v>
      </c>
      <c r="J821" s="201" t="s">
        <v>3048</v>
      </c>
      <c r="K821" s="119" t="s">
        <v>31</v>
      </c>
      <c r="L821" s="183">
        <v>5</v>
      </c>
      <c r="M821" s="27">
        <f t="shared" si="44"/>
        <v>650</v>
      </c>
      <c r="N821" s="23"/>
      <c r="O821" s="184" t="s">
        <v>32</v>
      </c>
    </row>
    <row r="822" s="1" customFormat="1" customHeight="1" spans="1:15">
      <c r="A822" s="119">
        <v>817</v>
      </c>
      <c r="B822" s="201" t="s">
        <v>23</v>
      </c>
      <c r="C822" s="119" t="s">
        <v>24</v>
      </c>
      <c r="D822" s="119" t="s">
        <v>25</v>
      </c>
      <c r="E822" s="201" t="s">
        <v>1469</v>
      </c>
      <c r="F822" s="192" t="s">
        <v>2891</v>
      </c>
      <c r="G822" s="91" t="s">
        <v>3049</v>
      </c>
      <c r="H822" s="192" t="s">
        <v>194</v>
      </c>
      <c r="I822" s="271">
        <v>5</v>
      </c>
      <c r="J822" s="201" t="s">
        <v>3050</v>
      </c>
      <c r="K822" s="119" t="s">
        <v>31</v>
      </c>
      <c r="L822" s="183">
        <v>5</v>
      </c>
      <c r="M822" s="27">
        <f t="shared" si="44"/>
        <v>650</v>
      </c>
      <c r="N822" s="23"/>
      <c r="O822" s="184" t="s">
        <v>32</v>
      </c>
    </row>
    <row r="823" s="1" customFormat="1" customHeight="1" spans="1:15">
      <c r="A823" s="119">
        <v>818</v>
      </c>
      <c r="B823" s="201" t="s">
        <v>23</v>
      </c>
      <c r="C823" s="119" t="s">
        <v>24</v>
      </c>
      <c r="D823" s="119" t="s">
        <v>25</v>
      </c>
      <c r="E823" s="201" t="s">
        <v>1469</v>
      </c>
      <c r="F823" s="192" t="s">
        <v>2891</v>
      </c>
      <c r="G823" s="91" t="s">
        <v>3051</v>
      </c>
      <c r="H823" s="192" t="s">
        <v>194</v>
      </c>
      <c r="I823" s="271">
        <v>5</v>
      </c>
      <c r="J823" s="201" t="s">
        <v>3052</v>
      </c>
      <c r="K823" s="119" t="s">
        <v>31</v>
      </c>
      <c r="L823" s="183">
        <v>5</v>
      </c>
      <c r="M823" s="27">
        <f t="shared" si="44"/>
        <v>650</v>
      </c>
      <c r="N823" s="23"/>
      <c r="O823" s="184" t="s">
        <v>32</v>
      </c>
    </row>
    <row r="824" s="1" customFormat="1" customHeight="1" spans="1:15">
      <c r="A824" s="119">
        <v>819</v>
      </c>
      <c r="B824" s="201" t="s">
        <v>23</v>
      </c>
      <c r="C824" s="119" t="s">
        <v>24</v>
      </c>
      <c r="D824" s="119" t="s">
        <v>25</v>
      </c>
      <c r="E824" s="201" t="s">
        <v>1469</v>
      </c>
      <c r="F824" s="192" t="s">
        <v>2891</v>
      </c>
      <c r="G824" s="91" t="s">
        <v>3053</v>
      </c>
      <c r="H824" s="192" t="s">
        <v>194</v>
      </c>
      <c r="I824" s="271">
        <v>4</v>
      </c>
      <c r="J824" s="201" t="s">
        <v>3054</v>
      </c>
      <c r="K824" s="119" t="s">
        <v>31</v>
      </c>
      <c r="L824" s="183">
        <v>4</v>
      </c>
      <c r="M824" s="27">
        <f t="shared" si="44"/>
        <v>520</v>
      </c>
      <c r="N824" s="23"/>
      <c r="O824" s="184" t="s">
        <v>32</v>
      </c>
    </row>
    <row r="825" s="1" customFormat="1" customHeight="1" spans="1:15">
      <c r="A825" s="119">
        <v>820</v>
      </c>
      <c r="B825" s="201" t="s">
        <v>23</v>
      </c>
      <c r="C825" s="119" t="s">
        <v>24</v>
      </c>
      <c r="D825" s="119" t="s">
        <v>25</v>
      </c>
      <c r="E825" s="201" t="s">
        <v>1469</v>
      </c>
      <c r="F825" s="192" t="s">
        <v>2891</v>
      </c>
      <c r="G825" s="91" t="s">
        <v>3055</v>
      </c>
      <c r="H825" s="192" t="s">
        <v>194</v>
      </c>
      <c r="I825" s="271">
        <v>6</v>
      </c>
      <c r="J825" s="201" t="s">
        <v>3056</v>
      </c>
      <c r="K825" s="119" t="s">
        <v>31</v>
      </c>
      <c r="L825" s="183">
        <v>6</v>
      </c>
      <c r="M825" s="27">
        <f t="shared" si="44"/>
        <v>780</v>
      </c>
      <c r="N825" s="23"/>
      <c r="O825" s="184" t="s">
        <v>32</v>
      </c>
    </row>
    <row r="826" s="1" customFormat="1" customHeight="1" spans="1:15">
      <c r="A826" s="119">
        <v>821</v>
      </c>
      <c r="B826" s="201" t="s">
        <v>23</v>
      </c>
      <c r="C826" s="119" t="s">
        <v>24</v>
      </c>
      <c r="D826" s="119" t="s">
        <v>25</v>
      </c>
      <c r="E826" s="201" t="s">
        <v>1469</v>
      </c>
      <c r="F826" s="192" t="s">
        <v>2891</v>
      </c>
      <c r="G826" s="91" t="s">
        <v>3057</v>
      </c>
      <c r="H826" s="192" t="s">
        <v>194</v>
      </c>
      <c r="I826" s="271">
        <v>3</v>
      </c>
      <c r="J826" s="201" t="s">
        <v>3058</v>
      </c>
      <c r="K826" s="119" t="s">
        <v>31</v>
      </c>
      <c r="L826" s="183">
        <v>3</v>
      </c>
      <c r="M826" s="27">
        <f t="shared" si="44"/>
        <v>390</v>
      </c>
      <c r="N826" s="23"/>
      <c r="O826" s="184" t="s">
        <v>32</v>
      </c>
    </row>
    <row r="827" s="1" customFormat="1" customHeight="1" spans="1:15">
      <c r="A827" s="119">
        <v>822</v>
      </c>
      <c r="B827" s="201" t="s">
        <v>23</v>
      </c>
      <c r="C827" s="119" t="s">
        <v>24</v>
      </c>
      <c r="D827" s="119" t="s">
        <v>25</v>
      </c>
      <c r="E827" s="201" t="s">
        <v>1469</v>
      </c>
      <c r="F827" s="192" t="s">
        <v>2891</v>
      </c>
      <c r="G827" s="91" t="s">
        <v>3059</v>
      </c>
      <c r="H827" s="192" t="s">
        <v>194</v>
      </c>
      <c r="I827" s="271">
        <v>6</v>
      </c>
      <c r="J827" s="201" t="s">
        <v>3060</v>
      </c>
      <c r="K827" s="119" t="s">
        <v>31</v>
      </c>
      <c r="L827" s="183">
        <v>6</v>
      </c>
      <c r="M827" s="27">
        <f t="shared" si="44"/>
        <v>780</v>
      </c>
      <c r="N827" s="23"/>
      <c r="O827" s="184" t="s">
        <v>32</v>
      </c>
    </row>
    <row r="828" s="1" customFormat="1" customHeight="1" spans="1:15">
      <c r="A828" s="119">
        <v>823</v>
      </c>
      <c r="B828" s="201" t="s">
        <v>23</v>
      </c>
      <c r="C828" s="119" t="s">
        <v>24</v>
      </c>
      <c r="D828" s="119" t="s">
        <v>25</v>
      </c>
      <c r="E828" s="201" t="s">
        <v>1469</v>
      </c>
      <c r="F828" s="192" t="s">
        <v>2891</v>
      </c>
      <c r="G828" s="91" t="s">
        <v>3061</v>
      </c>
      <c r="H828" s="192" t="s">
        <v>194</v>
      </c>
      <c r="I828" s="271">
        <v>4</v>
      </c>
      <c r="J828" s="201" t="s">
        <v>3062</v>
      </c>
      <c r="K828" s="119" t="s">
        <v>31</v>
      </c>
      <c r="L828" s="183">
        <v>4</v>
      </c>
      <c r="M828" s="27">
        <f t="shared" si="44"/>
        <v>520</v>
      </c>
      <c r="N828" s="23"/>
      <c r="O828" s="184" t="s">
        <v>32</v>
      </c>
    </row>
    <row r="829" s="1" customFormat="1" customHeight="1" spans="1:15">
      <c r="A829" s="119">
        <v>824</v>
      </c>
      <c r="B829" s="201" t="s">
        <v>23</v>
      </c>
      <c r="C829" s="119" t="s">
        <v>24</v>
      </c>
      <c r="D829" s="119" t="s">
        <v>25</v>
      </c>
      <c r="E829" s="201" t="s">
        <v>1469</v>
      </c>
      <c r="F829" s="192" t="s">
        <v>2891</v>
      </c>
      <c r="G829" s="91" t="s">
        <v>3063</v>
      </c>
      <c r="H829" s="192" t="s">
        <v>194</v>
      </c>
      <c r="I829" s="271">
        <v>3</v>
      </c>
      <c r="J829" s="201" t="s">
        <v>3064</v>
      </c>
      <c r="K829" s="119" t="s">
        <v>31</v>
      </c>
      <c r="L829" s="183">
        <v>3</v>
      </c>
      <c r="M829" s="27">
        <f t="shared" si="44"/>
        <v>390</v>
      </c>
      <c r="N829" s="23"/>
      <c r="O829" s="184" t="s">
        <v>32</v>
      </c>
    </row>
    <row r="830" s="1" customFormat="1" customHeight="1" spans="1:15">
      <c r="A830" s="119">
        <v>825</v>
      </c>
      <c r="B830" s="201" t="s">
        <v>23</v>
      </c>
      <c r="C830" s="119" t="s">
        <v>24</v>
      </c>
      <c r="D830" s="119" t="s">
        <v>25</v>
      </c>
      <c r="E830" s="201" t="s">
        <v>1469</v>
      </c>
      <c r="F830" s="192" t="s">
        <v>2891</v>
      </c>
      <c r="G830" s="91" t="s">
        <v>3065</v>
      </c>
      <c r="H830" s="192" t="s">
        <v>194</v>
      </c>
      <c r="I830" s="271">
        <v>3</v>
      </c>
      <c r="J830" s="201" t="s">
        <v>3066</v>
      </c>
      <c r="K830" s="119" t="s">
        <v>31</v>
      </c>
      <c r="L830" s="183">
        <v>3</v>
      </c>
      <c r="M830" s="27">
        <f t="shared" si="44"/>
        <v>390</v>
      </c>
      <c r="N830" s="23"/>
      <c r="O830" s="184" t="s">
        <v>32</v>
      </c>
    </row>
    <row r="831" s="1" customFormat="1" customHeight="1" spans="1:15">
      <c r="A831" s="119">
        <v>826</v>
      </c>
      <c r="B831" s="201" t="s">
        <v>23</v>
      </c>
      <c r="C831" s="119" t="s">
        <v>24</v>
      </c>
      <c r="D831" s="119" t="s">
        <v>25</v>
      </c>
      <c r="E831" s="201" t="s">
        <v>1469</v>
      </c>
      <c r="F831" s="192" t="s">
        <v>2891</v>
      </c>
      <c r="G831" s="91" t="s">
        <v>3067</v>
      </c>
      <c r="H831" s="192" t="s">
        <v>194</v>
      </c>
      <c r="I831" s="271">
        <v>3</v>
      </c>
      <c r="J831" s="201" t="s">
        <v>3068</v>
      </c>
      <c r="K831" s="119" t="s">
        <v>31</v>
      </c>
      <c r="L831" s="183">
        <v>3</v>
      </c>
      <c r="M831" s="27">
        <f t="shared" si="44"/>
        <v>390</v>
      </c>
      <c r="N831" s="23"/>
      <c r="O831" s="184" t="s">
        <v>32</v>
      </c>
    </row>
    <row r="832" s="1" customFormat="1" customHeight="1" spans="1:15">
      <c r="A832" s="119">
        <v>827</v>
      </c>
      <c r="B832" s="201" t="s">
        <v>23</v>
      </c>
      <c r="C832" s="119" t="s">
        <v>24</v>
      </c>
      <c r="D832" s="119" t="s">
        <v>25</v>
      </c>
      <c r="E832" s="201" t="s">
        <v>1469</v>
      </c>
      <c r="F832" s="192" t="s">
        <v>2891</v>
      </c>
      <c r="G832" s="91" t="s">
        <v>3069</v>
      </c>
      <c r="H832" s="192" t="s">
        <v>194</v>
      </c>
      <c r="I832" s="271">
        <v>3</v>
      </c>
      <c r="J832" s="201" t="s">
        <v>3070</v>
      </c>
      <c r="K832" s="119" t="s">
        <v>31</v>
      </c>
      <c r="L832" s="183">
        <v>3</v>
      </c>
      <c r="M832" s="27">
        <f t="shared" si="44"/>
        <v>390</v>
      </c>
      <c r="N832" s="23"/>
      <c r="O832" s="184" t="s">
        <v>32</v>
      </c>
    </row>
    <row r="833" s="1" customFormat="1" customHeight="1" spans="1:15">
      <c r="A833" s="119">
        <v>828</v>
      </c>
      <c r="B833" s="201" t="s">
        <v>23</v>
      </c>
      <c r="C833" s="119" t="s">
        <v>24</v>
      </c>
      <c r="D833" s="119" t="s">
        <v>25</v>
      </c>
      <c r="E833" s="201" t="s">
        <v>1469</v>
      </c>
      <c r="F833" s="192" t="s">
        <v>2891</v>
      </c>
      <c r="G833" s="91" t="s">
        <v>3071</v>
      </c>
      <c r="H833" s="192" t="s">
        <v>194</v>
      </c>
      <c r="I833" s="271">
        <v>4</v>
      </c>
      <c r="J833" s="201" t="s">
        <v>3072</v>
      </c>
      <c r="K833" s="119" t="s">
        <v>31</v>
      </c>
      <c r="L833" s="183">
        <v>4</v>
      </c>
      <c r="M833" s="27">
        <f t="shared" si="44"/>
        <v>520</v>
      </c>
      <c r="N833" s="23"/>
      <c r="O833" s="184" t="s">
        <v>32</v>
      </c>
    </row>
    <row r="834" s="1" customFormat="1" customHeight="1" spans="1:15">
      <c r="A834" s="119">
        <v>829</v>
      </c>
      <c r="B834" s="201" t="s">
        <v>23</v>
      </c>
      <c r="C834" s="119" t="s">
        <v>24</v>
      </c>
      <c r="D834" s="119" t="s">
        <v>25</v>
      </c>
      <c r="E834" s="201" t="s">
        <v>1469</v>
      </c>
      <c r="F834" s="192" t="s">
        <v>2891</v>
      </c>
      <c r="G834" s="91" t="s">
        <v>3073</v>
      </c>
      <c r="H834" s="192" t="s">
        <v>51</v>
      </c>
      <c r="I834" s="271">
        <v>6</v>
      </c>
      <c r="J834" s="201" t="s">
        <v>3074</v>
      </c>
      <c r="K834" s="119" t="s">
        <v>31</v>
      </c>
      <c r="L834" s="183">
        <v>4</v>
      </c>
      <c r="M834" s="27">
        <f>L834*312</f>
        <v>1248</v>
      </c>
      <c r="N834" s="23"/>
      <c r="O834" s="184" t="s">
        <v>32</v>
      </c>
    </row>
    <row r="835" s="1" customFormat="1" customHeight="1" spans="1:15">
      <c r="A835" s="119">
        <v>830</v>
      </c>
      <c r="B835" s="201" t="s">
        <v>23</v>
      </c>
      <c r="C835" s="119" t="s">
        <v>24</v>
      </c>
      <c r="D835" s="119" t="s">
        <v>25</v>
      </c>
      <c r="E835" s="201" t="s">
        <v>1469</v>
      </c>
      <c r="F835" s="192" t="s">
        <v>2891</v>
      </c>
      <c r="G835" s="91" t="s">
        <v>3075</v>
      </c>
      <c r="H835" s="192" t="s">
        <v>51</v>
      </c>
      <c r="I835" s="271">
        <v>7</v>
      </c>
      <c r="J835" s="201" t="s">
        <v>3076</v>
      </c>
      <c r="K835" s="119" t="s">
        <v>31</v>
      </c>
      <c r="L835" s="183">
        <v>5</v>
      </c>
      <c r="M835" s="27">
        <f>L835*312</f>
        <v>1560</v>
      </c>
      <c r="N835" s="23"/>
      <c r="O835" s="184" t="s">
        <v>32</v>
      </c>
    </row>
    <row r="836" s="1" customFormat="1" customHeight="1" spans="1:15">
      <c r="A836" s="119">
        <v>831</v>
      </c>
      <c r="B836" s="201" t="s">
        <v>23</v>
      </c>
      <c r="C836" s="119" t="s">
        <v>24</v>
      </c>
      <c r="D836" s="119" t="s">
        <v>25</v>
      </c>
      <c r="E836" s="201" t="s">
        <v>1469</v>
      </c>
      <c r="F836" s="192" t="s">
        <v>2891</v>
      </c>
      <c r="G836" s="91" t="s">
        <v>3077</v>
      </c>
      <c r="H836" s="192" t="s">
        <v>194</v>
      </c>
      <c r="I836" s="271">
        <v>5</v>
      </c>
      <c r="J836" s="201" t="s">
        <v>3078</v>
      </c>
      <c r="K836" s="119" t="s">
        <v>31</v>
      </c>
      <c r="L836" s="183">
        <v>5</v>
      </c>
      <c r="M836" s="27">
        <f t="shared" ref="M836:M848" si="45">L836*130</f>
        <v>650</v>
      </c>
      <c r="N836" s="23"/>
      <c r="O836" s="184" t="s">
        <v>32</v>
      </c>
    </row>
    <row r="837" s="1" customFormat="1" customHeight="1" spans="1:15">
      <c r="A837" s="119">
        <v>832</v>
      </c>
      <c r="B837" s="201" t="s">
        <v>23</v>
      </c>
      <c r="C837" s="119" t="s">
        <v>24</v>
      </c>
      <c r="D837" s="119" t="s">
        <v>25</v>
      </c>
      <c r="E837" s="201" t="s">
        <v>1469</v>
      </c>
      <c r="F837" s="192" t="s">
        <v>2891</v>
      </c>
      <c r="G837" s="91" t="s">
        <v>3079</v>
      </c>
      <c r="H837" s="192" t="s">
        <v>194</v>
      </c>
      <c r="I837" s="271">
        <v>4</v>
      </c>
      <c r="J837" s="201" t="s">
        <v>3080</v>
      </c>
      <c r="K837" s="119" t="s">
        <v>31</v>
      </c>
      <c r="L837" s="183">
        <v>4</v>
      </c>
      <c r="M837" s="27">
        <f t="shared" si="45"/>
        <v>520</v>
      </c>
      <c r="N837" s="23"/>
      <c r="O837" s="184" t="s">
        <v>32</v>
      </c>
    </row>
    <row r="838" s="1" customFormat="1" customHeight="1" spans="1:15">
      <c r="A838" s="119">
        <v>833</v>
      </c>
      <c r="B838" s="201" t="s">
        <v>23</v>
      </c>
      <c r="C838" s="119" t="s">
        <v>24</v>
      </c>
      <c r="D838" s="119" t="s">
        <v>25</v>
      </c>
      <c r="E838" s="201" t="s">
        <v>1469</v>
      </c>
      <c r="F838" s="192" t="s">
        <v>2891</v>
      </c>
      <c r="G838" s="91" t="s">
        <v>3081</v>
      </c>
      <c r="H838" s="192" t="s">
        <v>194</v>
      </c>
      <c r="I838" s="271">
        <v>6</v>
      </c>
      <c r="J838" s="201" t="s">
        <v>3082</v>
      </c>
      <c r="K838" s="119" t="s">
        <v>31</v>
      </c>
      <c r="L838" s="183">
        <v>6</v>
      </c>
      <c r="M838" s="27">
        <f t="shared" si="45"/>
        <v>780</v>
      </c>
      <c r="N838" s="23"/>
      <c r="O838" s="184" t="s">
        <v>32</v>
      </c>
    </row>
    <row r="839" s="1" customFormat="1" customHeight="1" spans="1:15">
      <c r="A839" s="119">
        <v>834</v>
      </c>
      <c r="B839" s="201" t="s">
        <v>23</v>
      </c>
      <c r="C839" s="119" t="s">
        <v>24</v>
      </c>
      <c r="D839" s="119" t="s">
        <v>25</v>
      </c>
      <c r="E839" s="201" t="s">
        <v>1469</v>
      </c>
      <c r="F839" s="192" t="s">
        <v>2891</v>
      </c>
      <c r="G839" s="91" t="s">
        <v>3083</v>
      </c>
      <c r="H839" s="192" t="s">
        <v>194</v>
      </c>
      <c r="I839" s="271">
        <v>6</v>
      </c>
      <c r="J839" s="201" t="s">
        <v>3084</v>
      </c>
      <c r="K839" s="119" t="s">
        <v>31</v>
      </c>
      <c r="L839" s="183">
        <v>6</v>
      </c>
      <c r="M839" s="27">
        <f t="shared" si="45"/>
        <v>780</v>
      </c>
      <c r="N839" s="23"/>
      <c r="O839" s="184" t="s">
        <v>32</v>
      </c>
    </row>
    <row r="840" s="1" customFormat="1" customHeight="1" spans="1:15">
      <c r="A840" s="119">
        <v>835</v>
      </c>
      <c r="B840" s="201" t="s">
        <v>23</v>
      </c>
      <c r="C840" s="119" t="s">
        <v>24</v>
      </c>
      <c r="D840" s="119" t="s">
        <v>25</v>
      </c>
      <c r="E840" s="201" t="s">
        <v>1469</v>
      </c>
      <c r="F840" s="192" t="s">
        <v>2891</v>
      </c>
      <c r="G840" s="91" t="s">
        <v>3085</v>
      </c>
      <c r="H840" s="192" t="s">
        <v>194</v>
      </c>
      <c r="I840" s="271">
        <v>6</v>
      </c>
      <c r="J840" s="201" t="s">
        <v>3086</v>
      </c>
      <c r="K840" s="119" t="s">
        <v>31</v>
      </c>
      <c r="L840" s="183">
        <v>5</v>
      </c>
      <c r="M840" s="27">
        <f t="shared" si="45"/>
        <v>650</v>
      </c>
      <c r="N840" s="23"/>
      <c r="O840" s="184" t="s">
        <v>32</v>
      </c>
    </row>
    <row r="841" s="1" customFormat="1" customHeight="1" spans="1:15">
      <c r="A841" s="119">
        <v>836</v>
      </c>
      <c r="B841" s="201" t="s">
        <v>23</v>
      </c>
      <c r="C841" s="119" t="s">
        <v>24</v>
      </c>
      <c r="D841" s="119" t="s">
        <v>25</v>
      </c>
      <c r="E841" s="201" t="s">
        <v>1469</v>
      </c>
      <c r="F841" s="192" t="s">
        <v>2891</v>
      </c>
      <c r="G841" s="91" t="s">
        <v>3087</v>
      </c>
      <c r="H841" s="192" t="s">
        <v>194</v>
      </c>
      <c r="I841" s="271">
        <v>6</v>
      </c>
      <c r="J841" s="201" t="s">
        <v>3088</v>
      </c>
      <c r="K841" s="119" t="s">
        <v>31</v>
      </c>
      <c r="L841" s="183">
        <v>4</v>
      </c>
      <c r="M841" s="27">
        <f t="shared" si="45"/>
        <v>520</v>
      </c>
      <c r="N841" s="23"/>
      <c r="O841" s="184" t="s">
        <v>32</v>
      </c>
    </row>
    <row r="842" s="1" customFormat="1" customHeight="1" spans="1:15">
      <c r="A842" s="119">
        <v>837</v>
      </c>
      <c r="B842" s="201" t="s">
        <v>23</v>
      </c>
      <c r="C842" s="119" t="s">
        <v>24</v>
      </c>
      <c r="D842" s="119" t="s">
        <v>25</v>
      </c>
      <c r="E842" s="201" t="s">
        <v>1469</v>
      </c>
      <c r="F842" s="192" t="s">
        <v>2891</v>
      </c>
      <c r="G842" s="91" t="s">
        <v>3089</v>
      </c>
      <c r="H842" s="192" t="s">
        <v>194</v>
      </c>
      <c r="I842" s="271">
        <v>6</v>
      </c>
      <c r="J842" s="201" t="s">
        <v>3090</v>
      </c>
      <c r="K842" s="119" t="s">
        <v>31</v>
      </c>
      <c r="L842" s="183">
        <v>5</v>
      </c>
      <c r="M842" s="27">
        <f t="shared" si="45"/>
        <v>650</v>
      </c>
      <c r="N842" s="23"/>
      <c r="O842" s="184" t="s">
        <v>32</v>
      </c>
    </row>
    <row r="843" s="1" customFormat="1" customHeight="1" spans="1:15">
      <c r="A843" s="119">
        <v>838</v>
      </c>
      <c r="B843" s="201" t="s">
        <v>23</v>
      </c>
      <c r="C843" s="119" t="s">
        <v>24</v>
      </c>
      <c r="D843" s="119" t="s">
        <v>25</v>
      </c>
      <c r="E843" s="201" t="s">
        <v>1469</v>
      </c>
      <c r="F843" s="192" t="s">
        <v>2891</v>
      </c>
      <c r="G843" s="91" t="s">
        <v>3091</v>
      </c>
      <c r="H843" s="192" t="s">
        <v>194</v>
      </c>
      <c r="I843" s="271">
        <v>5</v>
      </c>
      <c r="J843" s="201" t="s">
        <v>3092</v>
      </c>
      <c r="K843" s="119" t="s">
        <v>31</v>
      </c>
      <c r="L843" s="183">
        <v>4</v>
      </c>
      <c r="M843" s="27">
        <f t="shared" si="45"/>
        <v>520</v>
      </c>
      <c r="N843" s="23"/>
      <c r="O843" s="184" t="s">
        <v>32</v>
      </c>
    </row>
    <row r="844" s="1" customFormat="1" customHeight="1" spans="1:15">
      <c r="A844" s="119">
        <v>839</v>
      </c>
      <c r="B844" s="201" t="s">
        <v>23</v>
      </c>
      <c r="C844" s="119" t="s">
        <v>24</v>
      </c>
      <c r="D844" s="119" t="s">
        <v>25</v>
      </c>
      <c r="E844" s="201" t="s">
        <v>1469</v>
      </c>
      <c r="F844" s="192" t="s">
        <v>2891</v>
      </c>
      <c r="G844" s="91" t="s">
        <v>3093</v>
      </c>
      <c r="H844" s="192" t="s">
        <v>194</v>
      </c>
      <c r="I844" s="271">
        <v>4</v>
      </c>
      <c r="J844" s="201" t="s">
        <v>3094</v>
      </c>
      <c r="K844" s="119" t="s">
        <v>31</v>
      </c>
      <c r="L844" s="183">
        <v>2</v>
      </c>
      <c r="M844" s="27">
        <f t="shared" si="45"/>
        <v>260</v>
      </c>
      <c r="N844" s="23"/>
      <c r="O844" s="184" t="s">
        <v>32</v>
      </c>
    </row>
    <row r="845" s="1" customFormat="1" customHeight="1" spans="1:15">
      <c r="A845" s="119">
        <v>840</v>
      </c>
      <c r="B845" s="201" t="s">
        <v>23</v>
      </c>
      <c r="C845" s="119" t="s">
        <v>24</v>
      </c>
      <c r="D845" s="119" t="s">
        <v>25</v>
      </c>
      <c r="E845" s="201" t="s">
        <v>1469</v>
      </c>
      <c r="F845" s="192" t="s">
        <v>2891</v>
      </c>
      <c r="G845" s="91" t="s">
        <v>3095</v>
      </c>
      <c r="H845" s="192" t="s">
        <v>194</v>
      </c>
      <c r="I845" s="271">
        <v>6</v>
      </c>
      <c r="J845" s="91" t="s">
        <v>3096</v>
      </c>
      <c r="K845" s="119" t="s">
        <v>31</v>
      </c>
      <c r="L845" s="183">
        <v>6</v>
      </c>
      <c r="M845" s="27">
        <f t="shared" si="45"/>
        <v>780</v>
      </c>
      <c r="N845" s="23"/>
      <c r="O845" s="184" t="s">
        <v>32</v>
      </c>
    </row>
    <row r="846" s="1" customFormat="1" customHeight="1" spans="1:15">
      <c r="A846" s="119">
        <v>841</v>
      </c>
      <c r="B846" s="201" t="s">
        <v>23</v>
      </c>
      <c r="C846" s="119" t="s">
        <v>24</v>
      </c>
      <c r="D846" s="119" t="s">
        <v>25</v>
      </c>
      <c r="E846" s="201" t="s">
        <v>1469</v>
      </c>
      <c r="F846" s="192" t="s">
        <v>2891</v>
      </c>
      <c r="G846" s="91" t="s">
        <v>3097</v>
      </c>
      <c r="H846" s="192" t="s">
        <v>194</v>
      </c>
      <c r="I846" s="271">
        <v>4</v>
      </c>
      <c r="J846" s="201" t="s">
        <v>3098</v>
      </c>
      <c r="K846" s="119" t="s">
        <v>31</v>
      </c>
      <c r="L846" s="183">
        <v>4</v>
      </c>
      <c r="M846" s="27">
        <f t="shared" si="45"/>
        <v>520</v>
      </c>
      <c r="N846" s="23"/>
      <c r="O846" s="184" t="s">
        <v>32</v>
      </c>
    </row>
    <row r="847" s="1" customFormat="1" customHeight="1" spans="1:15">
      <c r="A847" s="119">
        <v>842</v>
      </c>
      <c r="B847" s="201" t="s">
        <v>23</v>
      </c>
      <c r="C847" s="119" t="s">
        <v>24</v>
      </c>
      <c r="D847" s="119" t="s">
        <v>25</v>
      </c>
      <c r="E847" s="201" t="s">
        <v>1469</v>
      </c>
      <c r="F847" s="192" t="s">
        <v>2891</v>
      </c>
      <c r="G847" s="91" t="s">
        <v>3099</v>
      </c>
      <c r="H847" s="192" t="s">
        <v>194</v>
      </c>
      <c r="I847" s="271">
        <v>6</v>
      </c>
      <c r="J847" s="201" t="s">
        <v>3100</v>
      </c>
      <c r="K847" s="119" t="s">
        <v>31</v>
      </c>
      <c r="L847" s="183">
        <v>4</v>
      </c>
      <c r="M847" s="27">
        <f t="shared" si="45"/>
        <v>520</v>
      </c>
      <c r="N847" s="23"/>
      <c r="O847" s="184" t="s">
        <v>32</v>
      </c>
    </row>
    <row r="848" s="1" customFormat="1" customHeight="1" spans="1:15">
      <c r="A848" s="119">
        <v>843</v>
      </c>
      <c r="B848" s="201" t="s">
        <v>23</v>
      </c>
      <c r="C848" s="119" t="s">
        <v>24</v>
      </c>
      <c r="D848" s="119" t="s">
        <v>25</v>
      </c>
      <c r="E848" s="201" t="s">
        <v>1469</v>
      </c>
      <c r="F848" s="192" t="s">
        <v>2891</v>
      </c>
      <c r="G848" s="91" t="s">
        <v>3101</v>
      </c>
      <c r="H848" s="192" t="s">
        <v>194</v>
      </c>
      <c r="I848" s="271">
        <v>4</v>
      </c>
      <c r="J848" s="201" t="s">
        <v>3102</v>
      </c>
      <c r="K848" s="119" t="s">
        <v>31</v>
      </c>
      <c r="L848" s="183">
        <v>4</v>
      </c>
      <c r="M848" s="27">
        <f t="shared" si="45"/>
        <v>520</v>
      </c>
      <c r="N848" s="23"/>
      <c r="O848" s="184" t="s">
        <v>32</v>
      </c>
    </row>
    <row r="849" s="1" customFormat="1" customHeight="1" spans="1:15">
      <c r="A849" s="119">
        <v>844</v>
      </c>
      <c r="B849" s="201" t="s">
        <v>23</v>
      </c>
      <c r="C849" s="119" t="s">
        <v>24</v>
      </c>
      <c r="D849" s="119" t="s">
        <v>25</v>
      </c>
      <c r="E849" s="201" t="s">
        <v>1469</v>
      </c>
      <c r="F849" s="192" t="s">
        <v>2891</v>
      </c>
      <c r="G849" s="91" t="s">
        <v>3103</v>
      </c>
      <c r="H849" s="192" t="s">
        <v>51</v>
      </c>
      <c r="I849" s="271">
        <v>3</v>
      </c>
      <c r="J849" s="201" t="s">
        <v>3104</v>
      </c>
      <c r="K849" s="119" t="s">
        <v>31</v>
      </c>
      <c r="L849" s="183">
        <v>3</v>
      </c>
      <c r="M849" s="27">
        <f>L849*312</f>
        <v>936</v>
      </c>
      <c r="N849" s="23"/>
      <c r="O849" s="184" t="s">
        <v>32</v>
      </c>
    </row>
    <row r="850" s="1" customFormat="1" customHeight="1" spans="1:15">
      <c r="A850" s="119">
        <v>845</v>
      </c>
      <c r="B850" s="201" t="s">
        <v>23</v>
      </c>
      <c r="C850" s="119" t="s">
        <v>24</v>
      </c>
      <c r="D850" s="119" t="s">
        <v>25</v>
      </c>
      <c r="E850" s="201" t="s">
        <v>1469</v>
      </c>
      <c r="F850" s="192" t="s">
        <v>2891</v>
      </c>
      <c r="G850" s="91" t="s">
        <v>3105</v>
      </c>
      <c r="H850" s="192" t="s">
        <v>194</v>
      </c>
      <c r="I850" s="271">
        <v>4</v>
      </c>
      <c r="J850" s="201" t="s">
        <v>3106</v>
      </c>
      <c r="K850" s="119" t="s">
        <v>31</v>
      </c>
      <c r="L850" s="183">
        <v>4</v>
      </c>
      <c r="M850" s="27">
        <f t="shared" ref="M850:M855" si="46">L850*130</f>
        <v>520</v>
      </c>
      <c r="N850" s="23"/>
      <c r="O850" s="184" t="s">
        <v>32</v>
      </c>
    </row>
    <row r="851" s="1" customFormat="1" customHeight="1" spans="1:15">
      <c r="A851" s="119">
        <v>846</v>
      </c>
      <c r="B851" s="201" t="s">
        <v>23</v>
      </c>
      <c r="C851" s="119" t="s">
        <v>24</v>
      </c>
      <c r="D851" s="119" t="s">
        <v>25</v>
      </c>
      <c r="E851" s="201" t="s">
        <v>1469</v>
      </c>
      <c r="F851" s="192" t="s">
        <v>2891</v>
      </c>
      <c r="G851" s="91" t="s">
        <v>3107</v>
      </c>
      <c r="H851" s="192" t="s">
        <v>194</v>
      </c>
      <c r="I851" s="271">
        <v>6</v>
      </c>
      <c r="J851" s="201" t="s">
        <v>3108</v>
      </c>
      <c r="K851" s="119" t="s">
        <v>31</v>
      </c>
      <c r="L851" s="183">
        <v>6</v>
      </c>
      <c r="M851" s="27">
        <f t="shared" si="46"/>
        <v>780</v>
      </c>
      <c r="N851" s="23"/>
      <c r="O851" s="184" t="s">
        <v>32</v>
      </c>
    </row>
    <row r="852" s="1" customFormat="1" customHeight="1" spans="1:15">
      <c r="A852" s="119">
        <v>847</v>
      </c>
      <c r="B852" s="201" t="s">
        <v>23</v>
      </c>
      <c r="C852" s="119" t="s">
        <v>24</v>
      </c>
      <c r="D852" s="119" t="s">
        <v>25</v>
      </c>
      <c r="E852" s="201" t="s">
        <v>1469</v>
      </c>
      <c r="F852" s="192" t="s">
        <v>2891</v>
      </c>
      <c r="G852" s="91" t="s">
        <v>3109</v>
      </c>
      <c r="H852" s="192" t="s">
        <v>194</v>
      </c>
      <c r="I852" s="271">
        <v>4</v>
      </c>
      <c r="J852" s="201" t="s">
        <v>3110</v>
      </c>
      <c r="K852" s="119" t="s">
        <v>31</v>
      </c>
      <c r="L852" s="183">
        <v>3</v>
      </c>
      <c r="M852" s="27">
        <f t="shared" si="46"/>
        <v>390</v>
      </c>
      <c r="N852" s="23"/>
      <c r="O852" s="184" t="s">
        <v>32</v>
      </c>
    </row>
    <row r="853" s="1" customFormat="1" customHeight="1" spans="1:15">
      <c r="A853" s="119">
        <v>848</v>
      </c>
      <c r="B853" s="201" t="s">
        <v>23</v>
      </c>
      <c r="C853" s="119" t="s">
        <v>24</v>
      </c>
      <c r="D853" s="119" t="s">
        <v>25</v>
      </c>
      <c r="E853" s="201" t="s">
        <v>1469</v>
      </c>
      <c r="F853" s="192" t="s">
        <v>2891</v>
      </c>
      <c r="G853" s="91" t="s">
        <v>3111</v>
      </c>
      <c r="H853" s="192" t="s">
        <v>194</v>
      </c>
      <c r="I853" s="271">
        <v>6</v>
      </c>
      <c r="J853" s="201" t="s">
        <v>3112</v>
      </c>
      <c r="K853" s="119" t="s">
        <v>31</v>
      </c>
      <c r="L853" s="183">
        <v>6</v>
      </c>
      <c r="M853" s="27">
        <f t="shared" si="46"/>
        <v>780</v>
      </c>
      <c r="N853" s="23"/>
      <c r="O853" s="184" t="s">
        <v>32</v>
      </c>
    </row>
    <row r="854" s="1" customFormat="1" customHeight="1" spans="1:15">
      <c r="A854" s="119">
        <v>849</v>
      </c>
      <c r="B854" s="201" t="s">
        <v>23</v>
      </c>
      <c r="C854" s="119" t="s">
        <v>24</v>
      </c>
      <c r="D854" s="119" t="s">
        <v>25</v>
      </c>
      <c r="E854" s="201" t="s">
        <v>1469</v>
      </c>
      <c r="F854" s="192" t="s">
        <v>2891</v>
      </c>
      <c r="G854" s="91" t="s">
        <v>3113</v>
      </c>
      <c r="H854" s="192" t="s">
        <v>194</v>
      </c>
      <c r="I854" s="271">
        <v>5</v>
      </c>
      <c r="J854" s="201" t="s">
        <v>3114</v>
      </c>
      <c r="K854" s="119" t="s">
        <v>31</v>
      </c>
      <c r="L854" s="183">
        <v>5</v>
      </c>
      <c r="M854" s="27">
        <f t="shared" si="46"/>
        <v>650</v>
      </c>
      <c r="N854" s="23"/>
      <c r="O854" s="184" t="s">
        <v>32</v>
      </c>
    </row>
    <row r="855" s="1" customFormat="1" customHeight="1" spans="1:15">
      <c r="A855" s="119">
        <v>850</v>
      </c>
      <c r="B855" s="201" t="s">
        <v>23</v>
      </c>
      <c r="C855" s="119" t="s">
        <v>24</v>
      </c>
      <c r="D855" s="119" t="s">
        <v>25</v>
      </c>
      <c r="E855" s="201" t="s">
        <v>1469</v>
      </c>
      <c r="F855" s="192" t="s">
        <v>2891</v>
      </c>
      <c r="G855" s="91" t="s">
        <v>2198</v>
      </c>
      <c r="H855" s="192" t="s">
        <v>194</v>
      </c>
      <c r="I855" s="271">
        <v>4</v>
      </c>
      <c r="J855" s="201" t="s">
        <v>3115</v>
      </c>
      <c r="K855" s="119" t="s">
        <v>31</v>
      </c>
      <c r="L855" s="183">
        <v>4</v>
      </c>
      <c r="M855" s="27">
        <f t="shared" si="46"/>
        <v>520</v>
      </c>
      <c r="N855" s="23"/>
      <c r="O855" s="184" t="s">
        <v>32</v>
      </c>
    </row>
    <row r="856" s="1" customFormat="1" customHeight="1" spans="1:15">
      <c r="A856" s="119">
        <v>851</v>
      </c>
      <c r="B856" s="201" t="s">
        <v>23</v>
      </c>
      <c r="C856" s="119" t="s">
        <v>24</v>
      </c>
      <c r="D856" s="119" t="s">
        <v>25</v>
      </c>
      <c r="E856" s="201" t="s">
        <v>1469</v>
      </c>
      <c r="F856" s="192" t="s">
        <v>2891</v>
      </c>
      <c r="G856" s="91" t="s">
        <v>2709</v>
      </c>
      <c r="H856" s="192" t="s">
        <v>51</v>
      </c>
      <c r="I856" s="271">
        <v>4</v>
      </c>
      <c r="J856" s="201" t="s">
        <v>3116</v>
      </c>
      <c r="K856" s="119" t="s">
        <v>31</v>
      </c>
      <c r="L856" s="183">
        <v>4</v>
      </c>
      <c r="M856" s="27">
        <f>L856*312</f>
        <v>1248</v>
      </c>
      <c r="N856" s="23"/>
      <c r="O856" s="184" t="s">
        <v>32</v>
      </c>
    </row>
    <row r="857" s="1" customFormat="1" customHeight="1" spans="1:15">
      <c r="A857" s="119">
        <v>852</v>
      </c>
      <c r="B857" s="201" t="s">
        <v>23</v>
      </c>
      <c r="C857" s="119" t="s">
        <v>24</v>
      </c>
      <c r="D857" s="119" t="s">
        <v>25</v>
      </c>
      <c r="E857" s="201" t="s">
        <v>1469</v>
      </c>
      <c r="F857" s="192" t="s">
        <v>2891</v>
      </c>
      <c r="G857" s="91" t="s">
        <v>3117</v>
      </c>
      <c r="H857" s="192" t="s">
        <v>194</v>
      </c>
      <c r="I857" s="271">
        <v>6</v>
      </c>
      <c r="J857" s="201" t="s">
        <v>3118</v>
      </c>
      <c r="K857" s="119" t="s">
        <v>31</v>
      </c>
      <c r="L857" s="183">
        <v>6</v>
      </c>
      <c r="M857" s="27">
        <f>L857*130</f>
        <v>780</v>
      </c>
      <c r="N857" s="23"/>
      <c r="O857" s="184" t="s">
        <v>32</v>
      </c>
    </row>
    <row r="858" s="1" customFormat="1" customHeight="1" spans="1:15">
      <c r="A858" s="119">
        <v>853</v>
      </c>
      <c r="B858" s="201" t="s">
        <v>23</v>
      </c>
      <c r="C858" s="119" t="s">
        <v>24</v>
      </c>
      <c r="D858" s="119" t="s">
        <v>25</v>
      </c>
      <c r="E858" s="201" t="s">
        <v>1469</v>
      </c>
      <c r="F858" s="192" t="s">
        <v>2891</v>
      </c>
      <c r="G858" s="91" t="s">
        <v>3119</v>
      </c>
      <c r="H858" s="192" t="s">
        <v>194</v>
      </c>
      <c r="I858" s="271">
        <v>5</v>
      </c>
      <c r="J858" s="201" t="s">
        <v>3120</v>
      </c>
      <c r="K858" s="119" t="s">
        <v>31</v>
      </c>
      <c r="L858" s="183">
        <v>5</v>
      </c>
      <c r="M858" s="27">
        <f>L858*130</f>
        <v>650</v>
      </c>
      <c r="N858" s="23"/>
      <c r="O858" s="184" t="s">
        <v>32</v>
      </c>
    </row>
    <row r="859" s="1" customFormat="1" customHeight="1" spans="1:15">
      <c r="A859" s="119">
        <v>854</v>
      </c>
      <c r="B859" s="201" t="s">
        <v>23</v>
      </c>
      <c r="C859" s="119" t="s">
        <v>24</v>
      </c>
      <c r="D859" s="119" t="s">
        <v>25</v>
      </c>
      <c r="E859" s="201" t="s">
        <v>1469</v>
      </c>
      <c r="F859" s="192" t="s">
        <v>2891</v>
      </c>
      <c r="G859" s="91" t="s">
        <v>3121</v>
      </c>
      <c r="H859" s="192" t="s">
        <v>51</v>
      </c>
      <c r="I859" s="271">
        <v>4</v>
      </c>
      <c r="J859" s="201" t="s">
        <v>3122</v>
      </c>
      <c r="K859" s="119" t="s">
        <v>31</v>
      </c>
      <c r="L859" s="183">
        <v>3</v>
      </c>
      <c r="M859" s="27">
        <f>L859*312</f>
        <v>936</v>
      </c>
      <c r="N859" s="23"/>
      <c r="O859" s="184" t="s">
        <v>32</v>
      </c>
    </row>
    <row r="860" s="1" customFormat="1" customHeight="1" spans="1:15">
      <c r="A860" s="119">
        <v>855</v>
      </c>
      <c r="B860" s="201" t="s">
        <v>23</v>
      </c>
      <c r="C860" s="119" t="s">
        <v>24</v>
      </c>
      <c r="D860" s="119" t="s">
        <v>25</v>
      </c>
      <c r="E860" s="201" t="s">
        <v>1469</v>
      </c>
      <c r="F860" s="192" t="s">
        <v>2891</v>
      </c>
      <c r="G860" s="91" t="s">
        <v>3123</v>
      </c>
      <c r="H860" s="192" t="s">
        <v>51</v>
      </c>
      <c r="I860" s="271">
        <v>8</v>
      </c>
      <c r="J860" s="201" t="s">
        <v>3124</v>
      </c>
      <c r="K860" s="119" t="s">
        <v>31</v>
      </c>
      <c r="L860" s="183">
        <v>8</v>
      </c>
      <c r="M860" s="27">
        <f>L860*312</f>
        <v>2496</v>
      </c>
      <c r="N860" s="23"/>
      <c r="O860" s="184" t="s">
        <v>32</v>
      </c>
    </row>
    <row r="861" s="1" customFormat="1" customHeight="1" spans="1:15">
      <c r="A861" s="119">
        <v>856</v>
      </c>
      <c r="B861" s="201" t="s">
        <v>23</v>
      </c>
      <c r="C861" s="119" t="s">
        <v>24</v>
      </c>
      <c r="D861" s="119" t="s">
        <v>25</v>
      </c>
      <c r="E861" s="201" t="s">
        <v>1469</v>
      </c>
      <c r="F861" s="192" t="s">
        <v>2891</v>
      </c>
      <c r="G861" s="91" t="s">
        <v>3125</v>
      </c>
      <c r="H861" s="192" t="s">
        <v>194</v>
      </c>
      <c r="I861" s="271">
        <v>5</v>
      </c>
      <c r="J861" s="201" t="s">
        <v>3126</v>
      </c>
      <c r="K861" s="119" t="s">
        <v>31</v>
      </c>
      <c r="L861" s="183">
        <v>5</v>
      </c>
      <c r="M861" s="27">
        <f>L861*130</f>
        <v>650</v>
      </c>
      <c r="N861" s="23"/>
      <c r="O861" s="184" t="s">
        <v>32</v>
      </c>
    </row>
    <row r="862" s="1" customFormat="1" customHeight="1" spans="1:15">
      <c r="A862" s="119">
        <v>857</v>
      </c>
      <c r="B862" s="201" t="s">
        <v>23</v>
      </c>
      <c r="C862" s="119" t="s">
        <v>24</v>
      </c>
      <c r="D862" s="119" t="s">
        <v>25</v>
      </c>
      <c r="E862" s="201" t="s">
        <v>1469</v>
      </c>
      <c r="F862" s="192" t="s">
        <v>2891</v>
      </c>
      <c r="G862" s="91" t="s">
        <v>3127</v>
      </c>
      <c r="H862" s="192" t="s">
        <v>194</v>
      </c>
      <c r="I862" s="271">
        <v>3</v>
      </c>
      <c r="J862" s="201" t="s">
        <v>3128</v>
      </c>
      <c r="K862" s="119" t="s">
        <v>31</v>
      </c>
      <c r="L862" s="183">
        <v>2</v>
      </c>
      <c r="M862" s="27">
        <f>L862*130</f>
        <v>260</v>
      </c>
      <c r="N862" s="23"/>
      <c r="O862" s="184" t="s">
        <v>32</v>
      </c>
    </row>
    <row r="863" s="1" customFormat="1" customHeight="1" spans="1:15">
      <c r="A863" s="119">
        <v>858</v>
      </c>
      <c r="B863" s="201" t="s">
        <v>23</v>
      </c>
      <c r="C863" s="119" t="s">
        <v>24</v>
      </c>
      <c r="D863" s="119" t="s">
        <v>25</v>
      </c>
      <c r="E863" s="201" t="s">
        <v>1469</v>
      </c>
      <c r="F863" s="192" t="s">
        <v>2891</v>
      </c>
      <c r="G863" s="91" t="s">
        <v>3129</v>
      </c>
      <c r="H863" s="192" t="s">
        <v>51</v>
      </c>
      <c r="I863" s="271">
        <v>6</v>
      </c>
      <c r="J863" s="201" t="s">
        <v>3130</v>
      </c>
      <c r="K863" s="119" t="s">
        <v>31</v>
      </c>
      <c r="L863" s="183">
        <v>6</v>
      </c>
      <c r="M863" s="27">
        <f>L863*312</f>
        <v>1872</v>
      </c>
      <c r="N863" s="23"/>
      <c r="O863" s="184" t="s">
        <v>32</v>
      </c>
    </row>
    <row r="864" s="1" customFormat="1" customHeight="1" spans="1:15">
      <c r="A864" s="119">
        <v>859</v>
      </c>
      <c r="B864" s="201" t="s">
        <v>23</v>
      </c>
      <c r="C864" s="119" t="s">
        <v>24</v>
      </c>
      <c r="D864" s="119" t="s">
        <v>25</v>
      </c>
      <c r="E864" s="201" t="s">
        <v>1469</v>
      </c>
      <c r="F864" s="192" t="s">
        <v>2891</v>
      </c>
      <c r="G864" s="91" t="s">
        <v>3131</v>
      </c>
      <c r="H864" s="192" t="s">
        <v>51</v>
      </c>
      <c r="I864" s="271">
        <v>6</v>
      </c>
      <c r="J864" s="201" t="s">
        <v>3132</v>
      </c>
      <c r="K864" s="119" t="s">
        <v>31</v>
      </c>
      <c r="L864" s="183">
        <v>6</v>
      </c>
      <c r="M864" s="27">
        <f>L864*312</f>
        <v>1872</v>
      </c>
      <c r="N864" s="23"/>
      <c r="O864" s="184" t="s">
        <v>32</v>
      </c>
    </row>
    <row r="865" s="1" customFormat="1" customHeight="1" spans="1:15">
      <c r="A865" s="119">
        <v>860</v>
      </c>
      <c r="B865" s="201" t="s">
        <v>23</v>
      </c>
      <c r="C865" s="119" t="s">
        <v>24</v>
      </c>
      <c r="D865" s="119" t="s">
        <v>25</v>
      </c>
      <c r="E865" s="201" t="s">
        <v>1469</v>
      </c>
      <c r="F865" s="192" t="s">
        <v>2891</v>
      </c>
      <c r="G865" s="91" t="s">
        <v>3133</v>
      </c>
      <c r="H865" s="192" t="s">
        <v>194</v>
      </c>
      <c r="I865" s="271">
        <v>4</v>
      </c>
      <c r="J865" s="201" t="s">
        <v>3134</v>
      </c>
      <c r="K865" s="119" t="s">
        <v>31</v>
      </c>
      <c r="L865" s="183">
        <v>4</v>
      </c>
      <c r="M865" s="27">
        <f t="shared" ref="M865:M878" si="47">L865*130</f>
        <v>520</v>
      </c>
      <c r="N865" s="23"/>
      <c r="O865" s="184" t="s">
        <v>32</v>
      </c>
    </row>
    <row r="866" s="1" customFormat="1" customHeight="1" spans="1:15">
      <c r="A866" s="119">
        <v>861</v>
      </c>
      <c r="B866" s="201" t="s">
        <v>23</v>
      </c>
      <c r="C866" s="119" t="s">
        <v>24</v>
      </c>
      <c r="D866" s="119" t="s">
        <v>25</v>
      </c>
      <c r="E866" s="201" t="s">
        <v>1469</v>
      </c>
      <c r="F866" s="192" t="s">
        <v>2891</v>
      </c>
      <c r="G866" s="91" t="s">
        <v>3135</v>
      </c>
      <c r="H866" s="192" t="s">
        <v>194</v>
      </c>
      <c r="I866" s="271">
        <v>6</v>
      </c>
      <c r="J866" s="201" t="s">
        <v>3136</v>
      </c>
      <c r="K866" s="119" t="s">
        <v>31</v>
      </c>
      <c r="L866" s="183">
        <v>6</v>
      </c>
      <c r="M866" s="27">
        <f t="shared" si="47"/>
        <v>780</v>
      </c>
      <c r="N866" s="23"/>
      <c r="O866" s="184" t="s">
        <v>32</v>
      </c>
    </row>
    <row r="867" s="1" customFormat="1" customHeight="1" spans="1:15">
      <c r="A867" s="119">
        <v>862</v>
      </c>
      <c r="B867" s="201" t="s">
        <v>23</v>
      </c>
      <c r="C867" s="119" t="s">
        <v>24</v>
      </c>
      <c r="D867" s="119" t="s">
        <v>25</v>
      </c>
      <c r="E867" s="201" t="s">
        <v>1469</v>
      </c>
      <c r="F867" s="192" t="s">
        <v>2891</v>
      </c>
      <c r="G867" s="91" t="s">
        <v>3137</v>
      </c>
      <c r="H867" s="192" t="s">
        <v>194</v>
      </c>
      <c r="I867" s="271">
        <v>4</v>
      </c>
      <c r="J867" s="201" t="s">
        <v>3138</v>
      </c>
      <c r="K867" s="119" t="s">
        <v>31</v>
      </c>
      <c r="L867" s="183">
        <v>4</v>
      </c>
      <c r="M867" s="27">
        <f t="shared" si="47"/>
        <v>520</v>
      </c>
      <c r="N867" s="23"/>
      <c r="O867" s="184" t="s">
        <v>32</v>
      </c>
    </row>
    <row r="868" s="1" customFormat="1" customHeight="1" spans="1:15">
      <c r="A868" s="119">
        <v>863</v>
      </c>
      <c r="B868" s="201" t="s">
        <v>23</v>
      </c>
      <c r="C868" s="119" t="s">
        <v>24</v>
      </c>
      <c r="D868" s="119" t="s">
        <v>25</v>
      </c>
      <c r="E868" s="201" t="s">
        <v>1469</v>
      </c>
      <c r="F868" s="192" t="s">
        <v>2891</v>
      </c>
      <c r="G868" s="91" t="s">
        <v>3139</v>
      </c>
      <c r="H868" s="192" t="s">
        <v>194</v>
      </c>
      <c r="I868" s="271">
        <v>3</v>
      </c>
      <c r="J868" s="201" t="s">
        <v>3140</v>
      </c>
      <c r="K868" s="119" t="s">
        <v>31</v>
      </c>
      <c r="L868" s="183">
        <v>2</v>
      </c>
      <c r="M868" s="27">
        <f t="shared" si="47"/>
        <v>260</v>
      </c>
      <c r="N868" s="23"/>
      <c r="O868" s="184" t="s">
        <v>32</v>
      </c>
    </row>
    <row r="869" s="1" customFormat="1" customHeight="1" spans="1:15">
      <c r="A869" s="119">
        <v>864</v>
      </c>
      <c r="B869" s="201" t="s">
        <v>23</v>
      </c>
      <c r="C869" s="119" t="s">
        <v>24</v>
      </c>
      <c r="D869" s="119" t="s">
        <v>25</v>
      </c>
      <c r="E869" s="201" t="s">
        <v>1469</v>
      </c>
      <c r="F869" s="192" t="s">
        <v>2891</v>
      </c>
      <c r="G869" s="91" t="s">
        <v>3141</v>
      </c>
      <c r="H869" s="192" t="s">
        <v>194</v>
      </c>
      <c r="I869" s="271">
        <v>4</v>
      </c>
      <c r="J869" s="201" t="s">
        <v>3142</v>
      </c>
      <c r="K869" s="119" t="s">
        <v>31</v>
      </c>
      <c r="L869" s="183">
        <v>4</v>
      </c>
      <c r="M869" s="27">
        <f t="shared" si="47"/>
        <v>520</v>
      </c>
      <c r="N869" s="23"/>
      <c r="O869" s="184" t="s">
        <v>32</v>
      </c>
    </row>
    <row r="870" s="1" customFormat="1" customHeight="1" spans="1:15">
      <c r="A870" s="119">
        <v>865</v>
      </c>
      <c r="B870" s="201" t="s">
        <v>23</v>
      </c>
      <c r="C870" s="119" t="s">
        <v>24</v>
      </c>
      <c r="D870" s="119" t="s">
        <v>25</v>
      </c>
      <c r="E870" s="201" t="s">
        <v>1469</v>
      </c>
      <c r="F870" s="192" t="s">
        <v>2891</v>
      </c>
      <c r="G870" s="91" t="s">
        <v>3143</v>
      </c>
      <c r="H870" s="192" t="s">
        <v>194</v>
      </c>
      <c r="I870" s="271">
        <v>5</v>
      </c>
      <c r="J870" s="201" t="s">
        <v>3144</v>
      </c>
      <c r="K870" s="119" t="s">
        <v>31</v>
      </c>
      <c r="L870" s="183">
        <v>5</v>
      </c>
      <c r="M870" s="27">
        <f t="shared" si="47"/>
        <v>650</v>
      </c>
      <c r="N870" s="23"/>
      <c r="O870" s="184" t="s">
        <v>32</v>
      </c>
    </row>
    <row r="871" s="1" customFormat="1" customHeight="1" spans="1:15">
      <c r="A871" s="119">
        <v>866</v>
      </c>
      <c r="B871" s="201" t="s">
        <v>23</v>
      </c>
      <c r="C871" s="119" t="s">
        <v>24</v>
      </c>
      <c r="D871" s="119" t="s">
        <v>25</v>
      </c>
      <c r="E871" s="201" t="s">
        <v>1469</v>
      </c>
      <c r="F871" s="192" t="s">
        <v>2891</v>
      </c>
      <c r="G871" s="91" t="s">
        <v>3145</v>
      </c>
      <c r="H871" s="192" t="s">
        <v>194</v>
      </c>
      <c r="I871" s="271">
        <v>5</v>
      </c>
      <c r="J871" s="201" t="s">
        <v>3146</v>
      </c>
      <c r="K871" s="119" t="s">
        <v>31</v>
      </c>
      <c r="L871" s="183">
        <v>5</v>
      </c>
      <c r="M871" s="27">
        <f t="shared" si="47"/>
        <v>650</v>
      </c>
      <c r="N871" s="23"/>
      <c r="O871" s="184" t="s">
        <v>32</v>
      </c>
    </row>
    <row r="872" s="1" customFormat="1" customHeight="1" spans="1:15">
      <c r="A872" s="119">
        <v>867</v>
      </c>
      <c r="B872" s="201" t="s">
        <v>23</v>
      </c>
      <c r="C872" s="119" t="s">
        <v>24</v>
      </c>
      <c r="D872" s="119" t="s">
        <v>25</v>
      </c>
      <c r="E872" s="201" t="s">
        <v>1469</v>
      </c>
      <c r="F872" s="192" t="s">
        <v>2891</v>
      </c>
      <c r="G872" s="91" t="s">
        <v>3147</v>
      </c>
      <c r="H872" s="192" t="s">
        <v>194</v>
      </c>
      <c r="I872" s="271">
        <v>4</v>
      </c>
      <c r="J872" s="201" t="s">
        <v>3148</v>
      </c>
      <c r="K872" s="119" t="s">
        <v>31</v>
      </c>
      <c r="L872" s="183">
        <v>4</v>
      </c>
      <c r="M872" s="27">
        <f t="shared" si="47"/>
        <v>520</v>
      </c>
      <c r="N872" s="23"/>
      <c r="O872" s="184" t="s">
        <v>32</v>
      </c>
    </row>
    <row r="873" s="1" customFormat="1" customHeight="1" spans="1:15">
      <c r="A873" s="119">
        <v>868</v>
      </c>
      <c r="B873" s="201" t="s">
        <v>23</v>
      </c>
      <c r="C873" s="119" t="s">
        <v>24</v>
      </c>
      <c r="D873" s="119" t="s">
        <v>25</v>
      </c>
      <c r="E873" s="201" t="s">
        <v>1469</v>
      </c>
      <c r="F873" s="192" t="s">
        <v>2891</v>
      </c>
      <c r="G873" s="91" t="s">
        <v>3149</v>
      </c>
      <c r="H873" s="192" t="s">
        <v>194</v>
      </c>
      <c r="I873" s="271" t="s">
        <v>2203</v>
      </c>
      <c r="J873" s="201" t="s">
        <v>3150</v>
      </c>
      <c r="K873" s="119" t="s">
        <v>31</v>
      </c>
      <c r="L873" s="183">
        <v>4</v>
      </c>
      <c r="M873" s="27">
        <f t="shared" si="47"/>
        <v>520</v>
      </c>
      <c r="N873" s="23"/>
      <c r="O873" s="184" t="s">
        <v>32</v>
      </c>
    </row>
    <row r="874" s="1" customFormat="1" customHeight="1" spans="1:16">
      <c r="A874" s="119">
        <v>869</v>
      </c>
      <c r="B874" s="201" t="s">
        <v>23</v>
      </c>
      <c r="C874" s="119" t="s">
        <v>24</v>
      </c>
      <c r="D874" s="119" t="s">
        <v>25</v>
      </c>
      <c r="E874" s="201" t="s">
        <v>1469</v>
      </c>
      <c r="F874" s="192" t="s">
        <v>2891</v>
      </c>
      <c r="G874" s="183" t="s">
        <v>3151</v>
      </c>
      <c r="H874" s="192" t="s">
        <v>194</v>
      </c>
      <c r="I874" s="271">
        <v>2</v>
      </c>
      <c r="J874" s="201" t="s">
        <v>3152</v>
      </c>
      <c r="K874" s="119" t="s">
        <v>31</v>
      </c>
      <c r="L874" s="183">
        <v>2</v>
      </c>
      <c r="M874" s="27">
        <f t="shared" si="47"/>
        <v>260</v>
      </c>
      <c r="N874" s="23"/>
      <c r="O874" s="184" t="s">
        <v>32</v>
      </c>
      <c r="P874" s="92"/>
    </row>
    <row r="875" s="1" customFormat="1" customHeight="1" spans="1:15">
      <c r="A875" s="119">
        <v>870</v>
      </c>
      <c r="B875" s="201" t="s">
        <v>23</v>
      </c>
      <c r="C875" s="119" t="s">
        <v>24</v>
      </c>
      <c r="D875" s="119" t="s">
        <v>25</v>
      </c>
      <c r="E875" s="201" t="s">
        <v>1469</v>
      </c>
      <c r="F875" s="192" t="s">
        <v>2891</v>
      </c>
      <c r="G875" s="91" t="s">
        <v>3153</v>
      </c>
      <c r="H875" s="192" t="s">
        <v>194</v>
      </c>
      <c r="I875" s="271" t="s">
        <v>1683</v>
      </c>
      <c r="J875" s="201" t="s">
        <v>3154</v>
      </c>
      <c r="K875" s="119" t="s">
        <v>31</v>
      </c>
      <c r="L875" s="183">
        <v>3</v>
      </c>
      <c r="M875" s="27">
        <f t="shared" si="47"/>
        <v>390</v>
      </c>
      <c r="N875" s="23"/>
      <c r="O875" s="184" t="s">
        <v>32</v>
      </c>
    </row>
    <row r="876" s="1" customFormat="1" customHeight="1" spans="1:15">
      <c r="A876" s="119">
        <v>871</v>
      </c>
      <c r="B876" s="201" t="s">
        <v>23</v>
      </c>
      <c r="C876" s="119" t="s">
        <v>24</v>
      </c>
      <c r="D876" s="119" t="s">
        <v>25</v>
      </c>
      <c r="E876" s="201" t="s">
        <v>1469</v>
      </c>
      <c r="F876" s="192" t="s">
        <v>2891</v>
      </c>
      <c r="G876" s="91" t="s">
        <v>3155</v>
      </c>
      <c r="H876" s="192" t="s">
        <v>194</v>
      </c>
      <c r="I876" s="271" t="s">
        <v>1683</v>
      </c>
      <c r="J876" s="201" t="s">
        <v>3156</v>
      </c>
      <c r="K876" s="119" t="s">
        <v>31</v>
      </c>
      <c r="L876" s="183">
        <v>3</v>
      </c>
      <c r="M876" s="27">
        <f t="shared" si="47"/>
        <v>390</v>
      </c>
      <c r="N876" s="23"/>
      <c r="O876" s="184" t="s">
        <v>32</v>
      </c>
    </row>
    <row r="877" s="1" customFormat="1" customHeight="1" spans="1:15">
      <c r="A877" s="119">
        <v>872</v>
      </c>
      <c r="B877" s="201" t="s">
        <v>23</v>
      </c>
      <c r="C877" s="119" t="s">
        <v>24</v>
      </c>
      <c r="D877" s="119" t="s">
        <v>25</v>
      </c>
      <c r="E877" s="201" t="s">
        <v>1469</v>
      </c>
      <c r="F877" s="192" t="s">
        <v>2891</v>
      </c>
      <c r="G877" s="91" t="s">
        <v>3157</v>
      </c>
      <c r="H877" s="192" t="s">
        <v>194</v>
      </c>
      <c r="I877" s="271" t="s">
        <v>3158</v>
      </c>
      <c r="J877" s="201" t="s">
        <v>3159</v>
      </c>
      <c r="K877" s="119" t="s">
        <v>31</v>
      </c>
      <c r="L877" s="183">
        <v>7</v>
      </c>
      <c r="M877" s="27">
        <f t="shared" si="47"/>
        <v>910</v>
      </c>
      <c r="N877" s="23"/>
      <c r="O877" s="184" t="s">
        <v>32</v>
      </c>
    </row>
    <row r="878" s="1" customFormat="1" customHeight="1" spans="1:15">
      <c r="A878" s="119">
        <v>873</v>
      </c>
      <c r="B878" s="201" t="s">
        <v>23</v>
      </c>
      <c r="C878" s="119" t="s">
        <v>24</v>
      </c>
      <c r="D878" s="119" t="s">
        <v>25</v>
      </c>
      <c r="E878" s="201" t="s">
        <v>1469</v>
      </c>
      <c r="F878" s="192" t="s">
        <v>2891</v>
      </c>
      <c r="G878" s="91" t="s">
        <v>3160</v>
      </c>
      <c r="H878" s="192" t="s">
        <v>194</v>
      </c>
      <c r="I878" s="271" t="s">
        <v>3158</v>
      </c>
      <c r="J878" s="201" t="s">
        <v>3161</v>
      </c>
      <c r="K878" s="119" t="s">
        <v>31</v>
      </c>
      <c r="L878" s="183">
        <v>7</v>
      </c>
      <c r="M878" s="27">
        <f t="shared" si="47"/>
        <v>910</v>
      </c>
      <c r="N878" s="23"/>
      <c r="O878" s="184" t="s">
        <v>32</v>
      </c>
    </row>
    <row r="879" s="1" customFormat="1" customHeight="1" spans="1:15">
      <c r="A879" s="119">
        <v>874</v>
      </c>
      <c r="B879" s="201" t="s">
        <v>23</v>
      </c>
      <c r="C879" s="119" t="s">
        <v>24</v>
      </c>
      <c r="D879" s="119" t="s">
        <v>25</v>
      </c>
      <c r="E879" s="201" t="s">
        <v>1469</v>
      </c>
      <c r="F879" s="192" t="s">
        <v>2891</v>
      </c>
      <c r="G879" s="91" t="s">
        <v>3162</v>
      </c>
      <c r="H879" s="192" t="s">
        <v>51</v>
      </c>
      <c r="I879" s="271" t="s">
        <v>1683</v>
      </c>
      <c r="J879" s="201" t="s">
        <v>3163</v>
      </c>
      <c r="K879" s="119" t="s">
        <v>31</v>
      </c>
      <c r="L879" s="183">
        <v>3</v>
      </c>
      <c r="M879" s="27">
        <f>L879*312</f>
        <v>936</v>
      </c>
      <c r="N879" s="23"/>
      <c r="O879" s="184" t="s">
        <v>32</v>
      </c>
    </row>
    <row r="880" s="1" customFormat="1" customHeight="1" spans="1:15">
      <c r="A880" s="119">
        <v>875</v>
      </c>
      <c r="B880" s="201" t="s">
        <v>23</v>
      </c>
      <c r="C880" s="119" t="s">
        <v>24</v>
      </c>
      <c r="D880" s="119" t="s">
        <v>25</v>
      </c>
      <c r="E880" s="201" t="s">
        <v>1469</v>
      </c>
      <c r="F880" s="192" t="s">
        <v>2891</v>
      </c>
      <c r="G880" s="91" t="s">
        <v>604</v>
      </c>
      <c r="H880" s="192" t="s">
        <v>194</v>
      </c>
      <c r="I880" s="271" t="s">
        <v>3164</v>
      </c>
      <c r="J880" s="201" t="s">
        <v>3165</v>
      </c>
      <c r="K880" s="119" t="s">
        <v>31</v>
      </c>
      <c r="L880" s="183">
        <v>6</v>
      </c>
      <c r="M880" s="27">
        <f>L880*130</f>
        <v>780</v>
      </c>
      <c r="N880" s="23"/>
      <c r="O880" s="184" t="s">
        <v>32</v>
      </c>
    </row>
    <row r="881" s="1" customFormat="1" customHeight="1" spans="1:15">
      <c r="A881" s="119">
        <v>876</v>
      </c>
      <c r="B881" s="201" t="s">
        <v>23</v>
      </c>
      <c r="C881" s="119" t="s">
        <v>24</v>
      </c>
      <c r="D881" s="119" t="s">
        <v>25</v>
      </c>
      <c r="E881" s="201" t="s">
        <v>1469</v>
      </c>
      <c r="F881" s="192" t="s">
        <v>2891</v>
      </c>
      <c r="G881" s="91" t="s">
        <v>3166</v>
      </c>
      <c r="H881" s="192" t="s">
        <v>194</v>
      </c>
      <c r="I881" s="271" t="s">
        <v>2605</v>
      </c>
      <c r="J881" s="201" t="s">
        <v>3167</v>
      </c>
      <c r="K881" s="119" t="s">
        <v>31</v>
      </c>
      <c r="L881" s="183">
        <v>2</v>
      </c>
      <c r="M881" s="27">
        <f>L881*130</f>
        <v>260</v>
      </c>
      <c r="N881" s="23"/>
      <c r="O881" s="184" t="s">
        <v>32</v>
      </c>
    </row>
    <row r="882" s="1" customFormat="1" customHeight="1" spans="1:15">
      <c r="A882" s="119">
        <v>877</v>
      </c>
      <c r="B882" s="201" t="s">
        <v>23</v>
      </c>
      <c r="C882" s="119" t="s">
        <v>24</v>
      </c>
      <c r="D882" s="119" t="s">
        <v>25</v>
      </c>
      <c r="E882" s="201" t="s">
        <v>1469</v>
      </c>
      <c r="F882" s="192" t="s">
        <v>2891</v>
      </c>
      <c r="G882" s="91" t="s">
        <v>3168</v>
      </c>
      <c r="H882" s="192" t="s">
        <v>194</v>
      </c>
      <c r="I882" s="271" t="s">
        <v>3169</v>
      </c>
      <c r="J882" s="201" t="s">
        <v>3170</v>
      </c>
      <c r="K882" s="119" t="s">
        <v>31</v>
      </c>
      <c r="L882" s="183">
        <v>5</v>
      </c>
      <c r="M882" s="27">
        <f>L882*130</f>
        <v>650</v>
      </c>
      <c r="N882" s="23"/>
      <c r="O882" s="184" t="s">
        <v>32</v>
      </c>
    </row>
    <row r="883" s="1" customFormat="1" customHeight="1" spans="1:15">
      <c r="A883" s="119">
        <v>878</v>
      </c>
      <c r="B883" s="201" t="s">
        <v>23</v>
      </c>
      <c r="C883" s="119" t="s">
        <v>24</v>
      </c>
      <c r="D883" s="119" t="s">
        <v>25</v>
      </c>
      <c r="E883" s="201" t="s">
        <v>1469</v>
      </c>
      <c r="F883" s="192" t="s">
        <v>2891</v>
      </c>
      <c r="G883" s="91" t="s">
        <v>3171</v>
      </c>
      <c r="H883" s="192" t="s">
        <v>194</v>
      </c>
      <c r="I883" s="271" t="s">
        <v>1683</v>
      </c>
      <c r="J883" s="201" t="s">
        <v>3172</v>
      </c>
      <c r="K883" s="119" t="s">
        <v>31</v>
      </c>
      <c r="L883" s="183">
        <v>3</v>
      </c>
      <c r="M883" s="27">
        <f>L883*130</f>
        <v>390</v>
      </c>
      <c r="N883" s="23"/>
      <c r="O883" s="184" t="s">
        <v>32</v>
      </c>
    </row>
    <row r="884" s="1" customFormat="1" customHeight="1" spans="1:15">
      <c r="A884" s="119">
        <v>879</v>
      </c>
      <c r="B884" s="201" t="s">
        <v>23</v>
      </c>
      <c r="C884" s="119" t="s">
        <v>24</v>
      </c>
      <c r="D884" s="119" t="s">
        <v>25</v>
      </c>
      <c r="E884" s="201" t="s">
        <v>1469</v>
      </c>
      <c r="F884" s="192" t="s">
        <v>2891</v>
      </c>
      <c r="G884" s="91" t="s">
        <v>1876</v>
      </c>
      <c r="H884" s="192" t="s">
        <v>51</v>
      </c>
      <c r="I884" s="271" t="s">
        <v>3169</v>
      </c>
      <c r="J884" s="201" t="s">
        <v>3173</v>
      </c>
      <c r="K884" s="119" t="s">
        <v>31</v>
      </c>
      <c r="L884" s="183">
        <v>5</v>
      </c>
      <c r="M884" s="27">
        <f>L884*312</f>
        <v>1560</v>
      </c>
      <c r="N884" s="23"/>
      <c r="O884" s="184" t="s">
        <v>32</v>
      </c>
    </row>
    <row r="885" s="1" customFormat="1" customHeight="1" spans="1:15">
      <c r="A885" s="119">
        <v>880</v>
      </c>
      <c r="B885" s="201" t="s">
        <v>23</v>
      </c>
      <c r="C885" s="119" t="s">
        <v>24</v>
      </c>
      <c r="D885" s="119" t="s">
        <v>25</v>
      </c>
      <c r="E885" s="201" t="s">
        <v>1469</v>
      </c>
      <c r="F885" s="192" t="s">
        <v>2891</v>
      </c>
      <c r="G885" s="91" t="s">
        <v>3174</v>
      </c>
      <c r="H885" s="192" t="s">
        <v>194</v>
      </c>
      <c r="I885" s="271" t="s">
        <v>1683</v>
      </c>
      <c r="J885" s="201" t="s">
        <v>3175</v>
      </c>
      <c r="K885" s="119" t="s">
        <v>31</v>
      </c>
      <c r="L885" s="183">
        <v>3</v>
      </c>
      <c r="M885" s="27">
        <f t="shared" ref="M885:M893" si="48">L885*130</f>
        <v>390</v>
      </c>
      <c r="N885" s="23"/>
      <c r="O885" s="184" t="s">
        <v>32</v>
      </c>
    </row>
    <row r="886" s="1" customFormat="1" customHeight="1" spans="1:15">
      <c r="A886" s="119">
        <v>881</v>
      </c>
      <c r="B886" s="201" t="s">
        <v>23</v>
      </c>
      <c r="C886" s="119" t="s">
        <v>24</v>
      </c>
      <c r="D886" s="119" t="s">
        <v>25</v>
      </c>
      <c r="E886" s="201" t="s">
        <v>1469</v>
      </c>
      <c r="F886" s="192" t="s">
        <v>2891</v>
      </c>
      <c r="G886" s="91" t="s">
        <v>3176</v>
      </c>
      <c r="H886" s="192" t="s">
        <v>194</v>
      </c>
      <c r="I886" s="271" t="s">
        <v>2203</v>
      </c>
      <c r="J886" s="201" t="s">
        <v>3177</v>
      </c>
      <c r="K886" s="119" t="s">
        <v>31</v>
      </c>
      <c r="L886" s="183">
        <v>4</v>
      </c>
      <c r="M886" s="27">
        <f t="shared" si="48"/>
        <v>520</v>
      </c>
      <c r="N886" s="23"/>
      <c r="O886" s="184" t="s">
        <v>32</v>
      </c>
    </row>
    <row r="887" s="1" customFormat="1" customHeight="1" spans="1:16">
      <c r="A887" s="119">
        <v>882</v>
      </c>
      <c r="B887" s="201" t="s">
        <v>23</v>
      </c>
      <c r="C887" s="119" t="s">
        <v>24</v>
      </c>
      <c r="D887" s="119" t="s">
        <v>25</v>
      </c>
      <c r="E887" s="201" t="s">
        <v>1469</v>
      </c>
      <c r="F887" s="192" t="s">
        <v>2891</v>
      </c>
      <c r="G887" s="183" t="s">
        <v>3178</v>
      </c>
      <c r="H887" s="192" t="s">
        <v>194</v>
      </c>
      <c r="I887" s="271">
        <v>3</v>
      </c>
      <c r="J887" s="201" t="s">
        <v>3179</v>
      </c>
      <c r="K887" s="119" t="s">
        <v>31</v>
      </c>
      <c r="L887" s="183">
        <v>3</v>
      </c>
      <c r="M887" s="27">
        <f t="shared" si="48"/>
        <v>390</v>
      </c>
      <c r="N887" s="23"/>
      <c r="O887" s="184" t="s">
        <v>32</v>
      </c>
      <c r="P887" s="92"/>
    </row>
    <row r="888" s="1" customFormat="1" customHeight="1" spans="1:15">
      <c r="A888" s="119">
        <v>883</v>
      </c>
      <c r="B888" s="201" t="s">
        <v>23</v>
      </c>
      <c r="C888" s="119" t="s">
        <v>24</v>
      </c>
      <c r="D888" s="119" t="s">
        <v>25</v>
      </c>
      <c r="E888" s="201" t="s">
        <v>1469</v>
      </c>
      <c r="F888" s="192" t="s">
        <v>2891</v>
      </c>
      <c r="G888" s="91" t="s">
        <v>3180</v>
      </c>
      <c r="H888" s="192" t="s">
        <v>194</v>
      </c>
      <c r="I888" s="271" t="s">
        <v>2203</v>
      </c>
      <c r="J888" s="201" t="s">
        <v>3181</v>
      </c>
      <c r="K888" s="119" t="s">
        <v>31</v>
      </c>
      <c r="L888" s="183">
        <v>4</v>
      </c>
      <c r="M888" s="27">
        <f t="shared" si="48"/>
        <v>520</v>
      </c>
      <c r="N888" s="23"/>
      <c r="O888" s="184" t="s">
        <v>32</v>
      </c>
    </row>
    <row r="889" s="1" customFormat="1" customHeight="1" spans="1:15">
      <c r="A889" s="119">
        <v>884</v>
      </c>
      <c r="B889" s="201" t="s">
        <v>23</v>
      </c>
      <c r="C889" s="119" t="s">
        <v>24</v>
      </c>
      <c r="D889" s="119" t="s">
        <v>25</v>
      </c>
      <c r="E889" s="201" t="s">
        <v>1469</v>
      </c>
      <c r="F889" s="192" t="s">
        <v>2891</v>
      </c>
      <c r="G889" s="91" t="s">
        <v>3182</v>
      </c>
      <c r="H889" s="192" t="s">
        <v>194</v>
      </c>
      <c r="I889" s="271" t="s">
        <v>2605</v>
      </c>
      <c r="J889" s="201" t="s">
        <v>3183</v>
      </c>
      <c r="K889" s="119" t="s">
        <v>31</v>
      </c>
      <c r="L889" s="183">
        <v>2</v>
      </c>
      <c r="M889" s="27">
        <f t="shared" si="48"/>
        <v>260</v>
      </c>
      <c r="N889" s="23"/>
      <c r="O889" s="184" t="s">
        <v>32</v>
      </c>
    </row>
    <row r="890" s="1" customFormat="1" customHeight="1" spans="1:15">
      <c r="A890" s="119">
        <v>885</v>
      </c>
      <c r="B890" s="201" t="s">
        <v>23</v>
      </c>
      <c r="C890" s="119" t="s">
        <v>24</v>
      </c>
      <c r="D890" s="119" t="s">
        <v>25</v>
      </c>
      <c r="E890" s="201" t="s">
        <v>1469</v>
      </c>
      <c r="F890" s="192" t="s">
        <v>2891</v>
      </c>
      <c r="G890" s="91" t="s">
        <v>3184</v>
      </c>
      <c r="H890" s="192" t="s">
        <v>194</v>
      </c>
      <c r="I890" s="271" t="s">
        <v>3158</v>
      </c>
      <c r="J890" s="201" t="s">
        <v>3185</v>
      </c>
      <c r="K890" s="119" t="s">
        <v>31</v>
      </c>
      <c r="L890" s="183">
        <v>7</v>
      </c>
      <c r="M890" s="27">
        <f t="shared" si="48"/>
        <v>910</v>
      </c>
      <c r="N890" s="23"/>
      <c r="O890" s="184" t="s">
        <v>32</v>
      </c>
    </row>
    <row r="891" s="1" customFormat="1" customHeight="1" spans="1:15">
      <c r="A891" s="119">
        <v>886</v>
      </c>
      <c r="B891" s="201" t="s">
        <v>23</v>
      </c>
      <c r="C891" s="119" t="s">
        <v>24</v>
      </c>
      <c r="D891" s="119" t="s">
        <v>25</v>
      </c>
      <c r="E891" s="201" t="s">
        <v>1469</v>
      </c>
      <c r="F891" s="192" t="s">
        <v>2891</v>
      </c>
      <c r="G891" s="91" t="s">
        <v>3186</v>
      </c>
      <c r="H891" s="192" t="s">
        <v>194</v>
      </c>
      <c r="I891" s="271" t="s">
        <v>1683</v>
      </c>
      <c r="J891" s="201" t="s">
        <v>3187</v>
      </c>
      <c r="K891" s="119" t="s">
        <v>31</v>
      </c>
      <c r="L891" s="183">
        <v>3</v>
      </c>
      <c r="M891" s="27">
        <f t="shared" si="48"/>
        <v>390</v>
      </c>
      <c r="N891" s="23"/>
      <c r="O891" s="184" t="s">
        <v>32</v>
      </c>
    </row>
    <row r="892" s="1" customFormat="1" customHeight="1" spans="1:15">
      <c r="A892" s="119">
        <v>887</v>
      </c>
      <c r="B892" s="201" t="s">
        <v>23</v>
      </c>
      <c r="C892" s="119" t="s">
        <v>24</v>
      </c>
      <c r="D892" s="119" t="s">
        <v>25</v>
      </c>
      <c r="E892" s="201" t="s">
        <v>1469</v>
      </c>
      <c r="F892" s="192" t="s">
        <v>2891</v>
      </c>
      <c r="G892" s="91" t="s">
        <v>3188</v>
      </c>
      <c r="H892" s="192" t="s">
        <v>194</v>
      </c>
      <c r="I892" s="271" t="s">
        <v>1683</v>
      </c>
      <c r="J892" s="201" t="s">
        <v>3189</v>
      </c>
      <c r="K892" s="119" t="s">
        <v>31</v>
      </c>
      <c r="L892" s="183">
        <v>3</v>
      </c>
      <c r="M892" s="27">
        <f t="shared" si="48"/>
        <v>390</v>
      </c>
      <c r="N892" s="23"/>
      <c r="O892" s="184" t="s">
        <v>32</v>
      </c>
    </row>
    <row r="893" s="1" customFormat="1" customHeight="1" spans="1:15">
      <c r="A893" s="119">
        <v>888</v>
      </c>
      <c r="B893" s="201" t="s">
        <v>23</v>
      </c>
      <c r="C893" s="119" t="s">
        <v>24</v>
      </c>
      <c r="D893" s="119" t="s">
        <v>25</v>
      </c>
      <c r="E893" s="201" t="s">
        <v>1469</v>
      </c>
      <c r="F893" s="192" t="s">
        <v>2891</v>
      </c>
      <c r="G893" s="91" t="s">
        <v>3190</v>
      </c>
      <c r="H893" s="192" t="s">
        <v>194</v>
      </c>
      <c r="I893" s="271" t="s">
        <v>2605</v>
      </c>
      <c r="J893" s="201" t="s">
        <v>3191</v>
      </c>
      <c r="K893" s="119" t="s">
        <v>31</v>
      </c>
      <c r="L893" s="183">
        <v>2</v>
      </c>
      <c r="M893" s="27">
        <f t="shared" si="48"/>
        <v>260</v>
      </c>
      <c r="N893" s="23"/>
      <c r="O893" s="184" t="s">
        <v>32</v>
      </c>
    </row>
    <row r="894" s="1" customFormat="1" customHeight="1" spans="1:15">
      <c r="A894" s="119">
        <v>889</v>
      </c>
      <c r="B894" s="201" t="s">
        <v>23</v>
      </c>
      <c r="C894" s="119" t="s">
        <v>24</v>
      </c>
      <c r="D894" s="119" t="s">
        <v>25</v>
      </c>
      <c r="E894" s="201" t="s">
        <v>1469</v>
      </c>
      <c r="F894" s="192" t="s">
        <v>2891</v>
      </c>
      <c r="G894" s="91" t="s">
        <v>3192</v>
      </c>
      <c r="H894" s="192" t="s">
        <v>51</v>
      </c>
      <c r="I894" s="271">
        <v>4</v>
      </c>
      <c r="J894" s="201" t="s">
        <v>3193</v>
      </c>
      <c r="K894" s="119" t="s">
        <v>31</v>
      </c>
      <c r="L894" s="183">
        <v>2</v>
      </c>
      <c r="M894" s="27">
        <f>L894*312</f>
        <v>624</v>
      </c>
      <c r="N894" s="23"/>
      <c r="O894" s="184" t="s">
        <v>32</v>
      </c>
    </row>
    <row r="895" s="1" customFormat="1" customHeight="1" spans="1:15">
      <c r="A895" s="119">
        <v>890</v>
      </c>
      <c r="B895" s="201" t="s">
        <v>23</v>
      </c>
      <c r="C895" s="119" t="s">
        <v>24</v>
      </c>
      <c r="D895" s="119" t="s">
        <v>25</v>
      </c>
      <c r="E895" s="201" t="s">
        <v>1469</v>
      </c>
      <c r="F895" s="192" t="s">
        <v>2891</v>
      </c>
      <c r="G895" s="91" t="s">
        <v>3194</v>
      </c>
      <c r="H895" s="192" t="s">
        <v>194</v>
      </c>
      <c r="I895" s="271" t="s">
        <v>2557</v>
      </c>
      <c r="J895" s="201" t="s">
        <v>3195</v>
      </c>
      <c r="K895" s="119" t="s">
        <v>31</v>
      </c>
      <c r="L895" s="183">
        <v>1</v>
      </c>
      <c r="M895" s="27">
        <f t="shared" ref="M895:M904" si="49">L895*130</f>
        <v>130</v>
      </c>
      <c r="N895" s="23"/>
      <c r="O895" s="184" t="s">
        <v>32</v>
      </c>
    </row>
    <row r="896" s="1" customFormat="1" customHeight="1" spans="1:15">
      <c r="A896" s="119">
        <v>891</v>
      </c>
      <c r="B896" s="201" t="s">
        <v>23</v>
      </c>
      <c r="C896" s="119" t="s">
        <v>24</v>
      </c>
      <c r="D896" s="119" t="s">
        <v>25</v>
      </c>
      <c r="E896" s="201" t="s">
        <v>1469</v>
      </c>
      <c r="F896" s="192" t="s">
        <v>2891</v>
      </c>
      <c r="G896" s="91" t="s">
        <v>2391</v>
      </c>
      <c r="H896" s="192" t="s">
        <v>194</v>
      </c>
      <c r="I896" s="271" t="s">
        <v>2605</v>
      </c>
      <c r="J896" s="201" t="s">
        <v>3196</v>
      </c>
      <c r="K896" s="119" t="s">
        <v>31</v>
      </c>
      <c r="L896" s="183">
        <v>2</v>
      </c>
      <c r="M896" s="27">
        <f t="shared" si="49"/>
        <v>260</v>
      </c>
      <c r="N896" s="23"/>
      <c r="O896" s="184" t="s">
        <v>32</v>
      </c>
    </row>
    <row r="897" s="1" customFormat="1" customHeight="1" spans="1:15">
      <c r="A897" s="119">
        <v>892</v>
      </c>
      <c r="B897" s="201" t="s">
        <v>23</v>
      </c>
      <c r="C897" s="119" t="s">
        <v>24</v>
      </c>
      <c r="D897" s="119" t="s">
        <v>25</v>
      </c>
      <c r="E897" s="201" t="s">
        <v>1469</v>
      </c>
      <c r="F897" s="192" t="s">
        <v>2891</v>
      </c>
      <c r="G897" s="91" t="s">
        <v>3197</v>
      </c>
      <c r="H897" s="192" t="s">
        <v>194</v>
      </c>
      <c r="I897" s="271" t="s">
        <v>2203</v>
      </c>
      <c r="J897" s="201" t="s">
        <v>3198</v>
      </c>
      <c r="K897" s="119" t="s">
        <v>31</v>
      </c>
      <c r="L897" s="183">
        <v>4</v>
      </c>
      <c r="M897" s="27">
        <f t="shared" si="49"/>
        <v>520</v>
      </c>
      <c r="N897" s="23"/>
      <c r="O897" s="184" t="s">
        <v>32</v>
      </c>
    </row>
    <row r="898" s="1" customFormat="1" customHeight="1" spans="1:15">
      <c r="A898" s="119">
        <v>893</v>
      </c>
      <c r="B898" s="201" t="s">
        <v>23</v>
      </c>
      <c r="C898" s="119" t="s">
        <v>24</v>
      </c>
      <c r="D898" s="119" t="s">
        <v>25</v>
      </c>
      <c r="E898" s="201" t="s">
        <v>1469</v>
      </c>
      <c r="F898" s="192" t="s">
        <v>2891</v>
      </c>
      <c r="G898" s="91" t="s">
        <v>3199</v>
      </c>
      <c r="H898" s="192" t="s">
        <v>194</v>
      </c>
      <c r="I898" s="271" t="s">
        <v>3169</v>
      </c>
      <c r="J898" s="201" t="s">
        <v>3200</v>
      </c>
      <c r="K898" s="119" t="s">
        <v>31</v>
      </c>
      <c r="L898" s="183">
        <v>5</v>
      </c>
      <c r="M898" s="27">
        <f t="shared" si="49"/>
        <v>650</v>
      </c>
      <c r="N898" s="23"/>
      <c r="O898" s="184" t="s">
        <v>32</v>
      </c>
    </row>
    <row r="899" s="1" customFormat="1" customHeight="1" spans="1:15">
      <c r="A899" s="119">
        <v>894</v>
      </c>
      <c r="B899" s="201" t="s">
        <v>23</v>
      </c>
      <c r="C899" s="119" t="s">
        <v>24</v>
      </c>
      <c r="D899" s="119" t="s">
        <v>25</v>
      </c>
      <c r="E899" s="201" t="s">
        <v>1469</v>
      </c>
      <c r="F899" s="192" t="s">
        <v>2891</v>
      </c>
      <c r="G899" s="91" t="s">
        <v>3201</v>
      </c>
      <c r="H899" s="192" t="s">
        <v>194</v>
      </c>
      <c r="I899" s="271" t="s">
        <v>2605</v>
      </c>
      <c r="J899" s="201" t="s">
        <v>3202</v>
      </c>
      <c r="K899" s="119" t="s">
        <v>31</v>
      </c>
      <c r="L899" s="183">
        <v>2</v>
      </c>
      <c r="M899" s="27">
        <f t="shared" si="49"/>
        <v>260</v>
      </c>
      <c r="N899" s="23"/>
      <c r="O899" s="184" t="s">
        <v>32</v>
      </c>
    </row>
    <row r="900" s="1" customFormat="1" customHeight="1" spans="1:15">
      <c r="A900" s="119">
        <v>895</v>
      </c>
      <c r="B900" s="201" t="s">
        <v>23</v>
      </c>
      <c r="C900" s="119" t="s">
        <v>24</v>
      </c>
      <c r="D900" s="119" t="s">
        <v>25</v>
      </c>
      <c r="E900" s="201" t="s">
        <v>1469</v>
      </c>
      <c r="F900" s="192" t="s">
        <v>2891</v>
      </c>
      <c r="G900" s="91" t="s">
        <v>3203</v>
      </c>
      <c r="H900" s="192" t="s">
        <v>194</v>
      </c>
      <c r="I900" s="271" t="s">
        <v>2203</v>
      </c>
      <c r="J900" s="201" t="s">
        <v>3204</v>
      </c>
      <c r="K900" s="119" t="s">
        <v>31</v>
      </c>
      <c r="L900" s="183">
        <v>4</v>
      </c>
      <c r="M900" s="27">
        <f t="shared" si="49"/>
        <v>520</v>
      </c>
      <c r="N900" s="23"/>
      <c r="O900" s="184" t="s">
        <v>32</v>
      </c>
    </row>
    <row r="901" s="1" customFormat="1" customHeight="1" spans="1:15">
      <c r="A901" s="119">
        <v>896</v>
      </c>
      <c r="B901" s="201" t="s">
        <v>23</v>
      </c>
      <c r="C901" s="119" t="s">
        <v>24</v>
      </c>
      <c r="D901" s="119" t="s">
        <v>25</v>
      </c>
      <c r="E901" s="201" t="s">
        <v>1469</v>
      </c>
      <c r="F901" s="192" t="s">
        <v>2891</v>
      </c>
      <c r="G901" s="91" t="s">
        <v>3205</v>
      </c>
      <c r="H901" s="192" t="s">
        <v>194</v>
      </c>
      <c r="I901" s="271" t="s">
        <v>2605</v>
      </c>
      <c r="J901" s="201" t="s">
        <v>3206</v>
      </c>
      <c r="K901" s="119" t="s">
        <v>31</v>
      </c>
      <c r="L901" s="183">
        <v>2</v>
      </c>
      <c r="M901" s="27">
        <f t="shared" si="49"/>
        <v>260</v>
      </c>
      <c r="N901" s="23"/>
      <c r="O901" s="184" t="s">
        <v>32</v>
      </c>
    </row>
    <row r="902" s="1" customFormat="1" customHeight="1" spans="1:15">
      <c r="A902" s="119">
        <v>897</v>
      </c>
      <c r="B902" s="201" t="s">
        <v>23</v>
      </c>
      <c r="C902" s="119" t="s">
        <v>24</v>
      </c>
      <c r="D902" s="119" t="s">
        <v>25</v>
      </c>
      <c r="E902" s="201" t="s">
        <v>1469</v>
      </c>
      <c r="F902" s="192" t="s">
        <v>2891</v>
      </c>
      <c r="G902" s="91" t="s">
        <v>3207</v>
      </c>
      <c r="H902" s="192" t="s">
        <v>194</v>
      </c>
      <c r="I902" s="271" t="s">
        <v>2203</v>
      </c>
      <c r="J902" s="201" t="s">
        <v>3208</v>
      </c>
      <c r="K902" s="119" t="s">
        <v>31</v>
      </c>
      <c r="L902" s="183">
        <v>4</v>
      </c>
      <c r="M902" s="27">
        <f t="shared" si="49"/>
        <v>520</v>
      </c>
      <c r="N902" s="23"/>
      <c r="O902" s="184" t="s">
        <v>32</v>
      </c>
    </row>
    <row r="903" s="1" customFormat="1" customHeight="1" spans="1:15">
      <c r="A903" s="119">
        <v>898</v>
      </c>
      <c r="B903" s="201" t="s">
        <v>23</v>
      </c>
      <c r="C903" s="119" t="s">
        <v>24</v>
      </c>
      <c r="D903" s="119" t="s">
        <v>25</v>
      </c>
      <c r="E903" s="201" t="s">
        <v>1469</v>
      </c>
      <c r="F903" s="192" t="s">
        <v>2891</v>
      </c>
      <c r="G903" s="91" t="s">
        <v>3209</v>
      </c>
      <c r="H903" s="192" t="s">
        <v>194</v>
      </c>
      <c r="I903" s="271" t="s">
        <v>3169</v>
      </c>
      <c r="J903" s="201" t="s">
        <v>3210</v>
      </c>
      <c r="K903" s="119" t="s">
        <v>31</v>
      </c>
      <c r="L903" s="183">
        <v>5</v>
      </c>
      <c r="M903" s="27">
        <f t="shared" si="49"/>
        <v>650</v>
      </c>
      <c r="N903" s="23"/>
      <c r="O903" s="184" t="s">
        <v>32</v>
      </c>
    </row>
    <row r="904" s="1" customFormat="1" customHeight="1" spans="1:15">
      <c r="A904" s="119">
        <v>899</v>
      </c>
      <c r="B904" s="201" t="s">
        <v>23</v>
      </c>
      <c r="C904" s="119" t="s">
        <v>24</v>
      </c>
      <c r="D904" s="119" t="s">
        <v>25</v>
      </c>
      <c r="E904" s="201" t="s">
        <v>1469</v>
      </c>
      <c r="F904" s="192" t="s">
        <v>2891</v>
      </c>
      <c r="G904" s="91" t="s">
        <v>3211</v>
      </c>
      <c r="H904" s="192" t="s">
        <v>194</v>
      </c>
      <c r="I904" s="271" t="s">
        <v>3164</v>
      </c>
      <c r="J904" s="201" t="s">
        <v>3212</v>
      </c>
      <c r="K904" s="119" t="s">
        <v>31</v>
      </c>
      <c r="L904" s="183">
        <v>6</v>
      </c>
      <c r="M904" s="27">
        <f t="shared" si="49"/>
        <v>780</v>
      </c>
      <c r="N904" s="23"/>
      <c r="O904" s="184" t="s">
        <v>32</v>
      </c>
    </row>
    <row r="905" s="1" customFormat="1" customHeight="1" spans="1:15">
      <c r="A905" s="119">
        <v>900</v>
      </c>
      <c r="B905" s="201" t="s">
        <v>23</v>
      </c>
      <c r="C905" s="119" t="s">
        <v>24</v>
      </c>
      <c r="D905" s="119" t="s">
        <v>25</v>
      </c>
      <c r="E905" s="201" t="s">
        <v>1469</v>
      </c>
      <c r="F905" s="192" t="s">
        <v>2891</v>
      </c>
      <c r="G905" s="91" t="s">
        <v>3213</v>
      </c>
      <c r="H905" s="192" t="s">
        <v>2002</v>
      </c>
      <c r="I905" s="271">
        <v>2</v>
      </c>
      <c r="J905" s="201" t="s">
        <v>3214</v>
      </c>
      <c r="K905" s="119" t="s">
        <v>31</v>
      </c>
      <c r="L905" s="183">
        <v>2</v>
      </c>
      <c r="M905" s="27">
        <f>L905*312</f>
        <v>624</v>
      </c>
      <c r="N905" s="23"/>
      <c r="O905" s="184" t="s">
        <v>32</v>
      </c>
    </row>
    <row r="906" s="1" customFormat="1" customHeight="1" spans="1:15">
      <c r="A906" s="119">
        <v>901</v>
      </c>
      <c r="B906" s="201" t="s">
        <v>23</v>
      </c>
      <c r="C906" s="119" t="s">
        <v>24</v>
      </c>
      <c r="D906" s="119" t="s">
        <v>25</v>
      </c>
      <c r="E906" s="201" t="s">
        <v>1469</v>
      </c>
      <c r="F906" s="192" t="s">
        <v>2891</v>
      </c>
      <c r="G906" s="91" t="s">
        <v>3215</v>
      </c>
      <c r="H906" s="192" t="s">
        <v>194</v>
      </c>
      <c r="I906" s="271" t="s">
        <v>3169</v>
      </c>
      <c r="J906" s="201" t="s">
        <v>3216</v>
      </c>
      <c r="K906" s="119" t="s">
        <v>31</v>
      </c>
      <c r="L906" s="183">
        <v>5</v>
      </c>
      <c r="M906" s="27">
        <f t="shared" ref="M906:M916" si="50">L906*130</f>
        <v>650</v>
      </c>
      <c r="N906" s="23"/>
      <c r="O906" s="184" t="s">
        <v>32</v>
      </c>
    </row>
    <row r="907" s="1" customFormat="1" customHeight="1" spans="1:15">
      <c r="A907" s="119">
        <v>902</v>
      </c>
      <c r="B907" s="201" t="s">
        <v>23</v>
      </c>
      <c r="C907" s="119" t="s">
        <v>24</v>
      </c>
      <c r="D907" s="119" t="s">
        <v>25</v>
      </c>
      <c r="E907" s="201" t="s">
        <v>1469</v>
      </c>
      <c r="F907" s="192" t="s">
        <v>2891</v>
      </c>
      <c r="G907" s="91" t="s">
        <v>3217</v>
      </c>
      <c r="H907" s="192" t="s">
        <v>194</v>
      </c>
      <c r="I907" s="271" t="s">
        <v>3169</v>
      </c>
      <c r="J907" s="201" t="s">
        <v>3218</v>
      </c>
      <c r="K907" s="119" t="s">
        <v>31</v>
      </c>
      <c r="L907" s="183">
        <v>5</v>
      </c>
      <c r="M907" s="27">
        <f t="shared" si="50"/>
        <v>650</v>
      </c>
      <c r="N907" s="23"/>
      <c r="O907" s="184" t="s">
        <v>32</v>
      </c>
    </row>
    <row r="908" s="1" customFormat="1" customHeight="1" spans="1:15">
      <c r="A908" s="119">
        <v>903</v>
      </c>
      <c r="B908" s="201" t="s">
        <v>23</v>
      </c>
      <c r="C908" s="119" t="s">
        <v>24</v>
      </c>
      <c r="D908" s="119" t="s">
        <v>25</v>
      </c>
      <c r="E908" s="201" t="s">
        <v>1469</v>
      </c>
      <c r="F908" s="192" t="s">
        <v>2891</v>
      </c>
      <c r="G908" s="91" t="s">
        <v>3219</v>
      </c>
      <c r="H908" s="192" t="s">
        <v>194</v>
      </c>
      <c r="I908" s="271" t="s">
        <v>2203</v>
      </c>
      <c r="J908" s="201" t="s">
        <v>3220</v>
      </c>
      <c r="K908" s="119" t="s">
        <v>31</v>
      </c>
      <c r="L908" s="183">
        <v>4</v>
      </c>
      <c r="M908" s="27">
        <f t="shared" si="50"/>
        <v>520</v>
      </c>
      <c r="N908" s="23"/>
      <c r="O908" s="184" t="s">
        <v>32</v>
      </c>
    </row>
    <row r="909" s="1" customFormat="1" customHeight="1" spans="1:15">
      <c r="A909" s="119">
        <v>904</v>
      </c>
      <c r="B909" s="201" t="s">
        <v>23</v>
      </c>
      <c r="C909" s="119" t="s">
        <v>24</v>
      </c>
      <c r="D909" s="119" t="s">
        <v>25</v>
      </c>
      <c r="E909" s="201" t="s">
        <v>1469</v>
      </c>
      <c r="F909" s="192" t="s">
        <v>2891</v>
      </c>
      <c r="G909" s="91" t="s">
        <v>3221</v>
      </c>
      <c r="H909" s="192" t="s">
        <v>194</v>
      </c>
      <c r="I909" s="271" t="s">
        <v>2203</v>
      </c>
      <c r="J909" s="201" t="s">
        <v>3222</v>
      </c>
      <c r="K909" s="119" t="s">
        <v>31</v>
      </c>
      <c r="L909" s="183">
        <v>4</v>
      </c>
      <c r="M909" s="27">
        <f t="shared" si="50"/>
        <v>520</v>
      </c>
      <c r="N909" s="23"/>
      <c r="O909" s="184" t="s">
        <v>32</v>
      </c>
    </row>
    <row r="910" s="1" customFormat="1" customHeight="1" spans="1:15">
      <c r="A910" s="119">
        <v>905</v>
      </c>
      <c r="B910" s="201" t="s">
        <v>23</v>
      </c>
      <c r="C910" s="119" t="s">
        <v>24</v>
      </c>
      <c r="D910" s="119" t="s">
        <v>25</v>
      </c>
      <c r="E910" s="201" t="s">
        <v>1469</v>
      </c>
      <c r="F910" s="192" t="s">
        <v>2891</v>
      </c>
      <c r="G910" s="91" t="s">
        <v>3223</v>
      </c>
      <c r="H910" s="192" t="s">
        <v>194</v>
      </c>
      <c r="I910" s="271" t="s">
        <v>1683</v>
      </c>
      <c r="J910" s="201" t="s">
        <v>3224</v>
      </c>
      <c r="K910" s="119" t="s">
        <v>31</v>
      </c>
      <c r="L910" s="183">
        <v>3</v>
      </c>
      <c r="M910" s="27">
        <f t="shared" si="50"/>
        <v>390</v>
      </c>
      <c r="N910" s="23"/>
      <c r="O910" s="184" t="s">
        <v>32</v>
      </c>
    </row>
    <row r="911" s="1" customFormat="1" customHeight="1" spans="1:15">
      <c r="A911" s="119">
        <v>906</v>
      </c>
      <c r="B911" s="201" t="s">
        <v>23</v>
      </c>
      <c r="C911" s="119" t="s">
        <v>24</v>
      </c>
      <c r="D911" s="119" t="s">
        <v>25</v>
      </c>
      <c r="E911" s="201" t="s">
        <v>1469</v>
      </c>
      <c r="F911" s="192" t="s">
        <v>2891</v>
      </c>
      <c r="G911" s="91" t="s">
        <v>3225</v>
      </c>
      <c r="H911" s="192" t="s">
        <v>194</v>
      </c>
      <c r="I911" s="271" t="s">
        <v>2203</v>
      </c>
      <c r="J911" s="201" t="s">
        <v>3226</v>
      </c>
      <c r="K911" s="119" t="s">
        <v>31</v>
      </c>
      <c r="L911" s="183">
        <v>4</v>
      </c>
      <c r="M911" s="27">
        <f t="shared" si="50"/>
        <v>520</v>
      </c>
      <c r="N911" s="23"/>
      <c r="O911" s="184" t="s">
        <v>32</v>
      </c>
    </row>
    <row r="912" s="1" customFormat="1" customHeight="1" spans="1:15">
      <c r="A912" s="119">
        <v>907</v>
      </c>
      <c r="B912" s="201" t="s">
        <v>23</v>
      </c>
      <c r="C912" s="119" t="s">
        <v>24</v>
      </c>
      <c r="D912" s="119" t="s">
        <v>25</v>
      </c>
      <c r="E912" s="201" t="s">
        <v>1469</v>
      </c>
      <c r="F912" s="192" t="s">
        <v>2891</v>
      </c>
      <c r="G912" s="91" t="s">
        <v>3227</v>
      </c>
      <c r="H912" s="192" t="s">
        <v>194</v>
      </c>
      <c r="I912" s="271" t="s">
        <v>3169</v>
      </c>
      <c r="J912" s="201" t="s">
        <v>3228</v>
      </c>
      <c r="K912" s="119" t="s">
        <v>31</v>
      </c>
      <c r="L912" s="183">
        <v>5</v>
      </c>
      <c r="M912" s="27">
        <f t="shared" si="50"/>
        <v>650</v>
      </c>
      <c r="N912" s="23"/>
      <c r="O912" s="184" t="s">
        <v>32</v>
      </c>
    </row>
    <row r="913" s="1" customFormat="1" customHeight="1" spans="1:15">
      <c r="A913" s="119">
        <v>908</v>
      </c>
      <c r="B913" s="201" t="s">
        <v>23</v>
      </c>
      <c r="C913" s="119" t="s">
        <v>24</v>
      </c>
      <c r="D913" s="119" t="s">
        <v>25</v>
      </c>
      <c r="E913" s="201" t="s">
        <v>1469</v>
      </c>
      <c r="F913" s="192" t="s">
        <v>2891</v>
      </c>
      <c r="G913" s="91" t="s">
        <v>3229</v>
      </c>
      <c r="H913" s="192" t="s">
        <v>194</v>
      </c>
      <c r="I913" s="271" t="s">
        <v>2203</v>
      </c>
      <c r="J913" s="201" t="s">
        <v>3230</v>
      </c>
      <c r="K913" s="119" t="s">
        <v>31</v>
      </c>
      <c r="L913" s="183">
        <v>4</v>
      </c>
      <c r="M913" s="27">
        <f t="shared" si="50"/>
        <v>520</v>
      </c>
      <c r="N913" s="23"/>
      <c r="O913" s="184" t="s">
        <v>32</v>
      </c>
    </row>
    <row r="914" s="1" customFormat="1" customHeight="1" spans="1:15">
      <c r="A914" s="119">
        <v>909</v>
      </c>
      <c r="B914" s="201" t="s">
        <v>23</v>
      </c>
      <c r="C914" s="119" t="s">
        <v>24</v>
      </c>
      <c r="D914" s="119" t="s">
        <v>25</v>
      </c>
      <c r="E914" s="201" t="s">
        <v>1469</v>
      </c>
      <c r="F914" s="192" t="s">
        <v>2891</v>
      </c>
      <c r="G914" s="91" t="s">
        <v>3231</v>
      </c>
      <c r="H914" s="192" t="s">
        <v>194</v>
      </c>
      <c r="I914" s="271" t="s">
        <v>1683</v>
      </c>
      <c r="J914" s="201" t="s">
        <v>3232</v>
      </c>
      <c r="K914" s="119" t="s">
        <v>31</v>
      </c>
      <c r="L914" s="183">
        <v>3</v>
      </c>
      <c r="M914" s="27">
        <f t="shared" si="50"/>
        <v>390</v>
      </c>
      <c r="N914" s="23"/>
      <c r="O914" s="184" t="s">
        <v>32</v>
      </c>
    </row>
    <row r="915" s="1" customFormat="1" customHeight="1" spans="1:15">
      <c r="A915" s="119">
        <v>910</v>
      </c>
      <c r="B915" s="201" t="s">
        <v>23</v>
      </c>
      <c r="C915" s="119" t="s">
        <v>24</v>
      </c>
      <c r="D915" s="119" t="s">
        <v>25</v>
      </c>
      <c r="E915" s="201" t="s">
        <v>1469</v>
      </c>
      <c r="F915" s="192" t="s">
        <v>2891</v>
      </c>
      <c r="G915" s="91" t="s">
        <v>3233</v>
      </c>
      <c r="H915" s="192" t="s">
        <v>194</v>
      </c>
      <c r="I915" s="271" t="s">
        <v>1683</v>
      </c>
      <c r="J915" s="201" t="s">
        <v>3234</v>
      </c>
      <c r="K915" s="119" t="s">
        <v>31</v>
      </c>
      <c r="L915" s="183">
        <v>3</v>
      </c>
      <c r="M915" s="27">
        <f t="shared" si="50"/>
        <v>390</v>
      </c>
      <c r="N915" s="23"/>
      <c r="O915" s="184" t="s">
        <v>32</v>
      </c>
    </row>
    <row r="916" s="1" customFormat="1" customHeight="1" spans="1:15">
      <c r="A916" s="119">
        <v>911</v>
      </c>
      <c r="B916" s="201" t="s">
        <v>23</v>
      </c>
      <c r="C916" s="119" t="s">
        <v>24</v>
      </c>
      <c r="D916" s="119" t="s">
        <v>25</v>
      </c>
      <c r="E916" s="201" t="s">
        <v>1469</v>
      </c>
      <c r="F916" s="192" t="s">
        <v>2891</v>
      </c>
      <c r="G916" s="91" t="s">
        <v>3235</v>
      </c>
      <c r="H916" s="192" t="s">
        <v>194</v>
      </c>
      <c r="I916" s="271" t="s">
        <v>1683</v>
      </c>
      <c r="J916" s="201" t="s">
        <v>3236</v>
      </c>
      <c r="K916" s="119" t="s">
        <v>31</v>
      </c>
      <c r="L916" s="183">
        <v>3</v>
      </c>
      <c r="M916" s="27">
        <f t="shared" si="50"/>
        <v>390</v>
      </c>
      <c r="N916" s="23"/>
      <c r="O916" s="184" t="s">
        <v>32</v>
      </c>
    </row>
    <row r="917" s="1" customFormat="1" customHeight="1" spans="1:15">
      <c r="A917" s="119">
        <v>912</v>
      </c>
      <c r="B917" s="201" t="s">
        <v>23</v>
      </c>
      <c r="C917" s="119" t="s">
        <v>24</v>
      </c>
      <c r="D917" s="119" t="s">
        <v>25</v>
      </c>
      <c r="E917" s="201" t="s">
        <v>1469</v>
      </c>
      <c r="F917" s="192" t="s">
        <v>2891</v>
      </c>
      <c r="G917" s="91" t="s">
        <v>3237</v>
      </c>
      <c r="H917" s="192" t="s">
        <v>51</v>
      </c>
      <c r="I917" s="271" t="s">
        <v>1683</v>
      </c>
      <c r="J917" s="201" t="s">
        <v>3238</v>
      </c>
      <c r="K917" s="119" t="s">
        <v>31</v>
      </c>
      <c r="L917" s="183">
        <v>3</v>
      </c>
      <c r="M917" s="27">
        <f>L917*312</f>
        <v>936</v>
      </c>
      <c r="N917" s="23"/>
      <c r="O917" s="184" t="s">
        <v>32</v>
      </c>
    </row>
    <row r="918" s="1" customFormat="1" customHeight="1" spans="1:15">
      <c r="A918" s="119">
        <v>913</v>
      </c>
      <c r="B918" s="201" t="s">
        <v>23</v>
      </c>
      <c r="C918" s="119" t="s">
        <v>24</v>
      </c>
      <c r="D918" s="119" t="s">
        <v>25</v>
      </c>
      <c r="E918" s="201" t="s">
        <v>1469</v>
      </c>
      <c r="F918" s="192" t="s">
        <v>2891</v>
      </c>
      <c r="G918" s="91" t="s">
        <v>3239</v>
      </c>
      <c r="H918" s="192" t="s">
        <v>194</v>
      </c>
      <c r="I918" s="271" t="s">
        <v>2203</v>
      </c>
      <c r="J918" s="201" t="s">
        <v>3240</v>
      </c>
      <c r="K918" s="119" t="s">
        <v>31</v>
      </c>
      <c r="L918" s="183">
        <v>4</v>
      </c>
      <c r="M918" s="27">
        <f>L918*130</f>
        <v>520</v>
      </c>
      <c r="N918" s="23"/>
      <c r="O918" s="184" t="s">
        <v>32</v>
      </c>
    </row>
    <row r="919" s="1" customFormat="1" customHeight="1" spans="1:15">
      <c r="A919" s="119">
        <v>914</v>
      </c>
      <c r="B919" s="201" t="s">
        <v>23</v>
      </c>
      <c r="C919" s="119" t="s">
        <v>24</v>
      </c>
      <c r="D919" s="119" t="s">
        <v>25</v>
      </c>
      <c r="E919" s="201" t="s">
        <v>1469</v>
      </c>
      <c r="F919" s="192" t="s">
        <v>2891</v>
      </c>
      <c r="G919" s="91" t="s">
        <v>3241</v>
      </c>
      <c r="H919" s="192" t="s">
        <v>194</v>
      </c>
      <c r="I919" s="271" t="s">
        <v>2203</v>
      </c>
      <c r="J919" s="201" t="s">
        <v>3242</v>
      </c>
      <c r="K919" s="119" t="s">
        <v>31</v>
      </c>
      <c r="L919" s="183">
        <v>4</v>
      </c>
      <c r="M919" s="27">
        <f>L919*130</f>
        <v>520</v>
      </c>
      <c r="N919" s="23"/>
      <c r="O919" s="184" t="s">
        <v>32</v>
      </c>
    </row>
    <row r="920" s="1" customFormat="1" customHeight="1" spans="1:15">
      <c r="A920" s="119">
        <v>915</v>
      </c>
      <c r="B920" s="201" t="s">
        <v>23</v>
      </c>
      <c r="C920" s="119" t="s">
        <v>24</v>
      </c>
      <c r="D920" s="119" t="s">
        <v>25</v>
      </c>
      <c r="E920" s="201" t="s">
        <v>1469</v>
      </c>
      <c r="F920" s="192" t="s">
        <v>2891</v>
      </c>
      <c r="G920" s="91" t="s">
        <v>3243</v>
      </c>
      <c r="H920" s="192" t="s">
        <v>51</v>
      </c>
      <c r="I920" s="271" t="s">
        <v>2203</v>
      </c>
      <c r="J920" s="201" t="s">
        <v>3244</v>
      </c>
      <c r="K920" s="119" t="s">
        <v>31</v>
      </c>
      <c r="L920" s="183">
        <v>4</v>
      </c>
      <c r="M920" s="27">
        <f>L920*312</f>
        <v>1248</v>
      </c>
      <c r="N920" s="23"/>
      <c r="O920" s="184" t="s">
        <v>32</v>
      </c>
    </row>
    <row r="921" s="1" customFormat="1" customHeight="1" spans="1:15">
      <c r="A921" s="119">
        <v>916</v>
      </c>
      <c r="B921" s="201" t="s">
        <v>23</v>
      </c>
      <c r="C921" s="119" t="s">
        <v>24</v>
      </c>
      <c r="D921" s="119" t="s">
        <v>25</v>
      </c>
      <c r="E921" s="201" t="s">
        <v>1469</v>
      </c>
      <c r="F921" s="192" t="s">
        <v>2891</v>
      </c>
      <c r="G921" s="91" t="s">
        <v>3245</v>
      </c>
      <c r="H921" s="192" t="s">
        <v>194</v>
      </c>
      <c r="I921" s="271" t="s">
        <v>3158</v>
      </c>
      <c r="J921" s="201" t="s">
        <v>3246</v>
      </c>
      <c r="K921" s="119" t="s">
        <v>31</v>
      </c>
      <c r="L921" s="183">
        <v>7</v>
      </c>
      <c r="M921" s="27">
        <f>L921*130</f>
        <v>910</v>
      </c>
      <c r="N921" s="23"/>
      <c r="O921" s="184" t="s">
        <v>32</v>
      </c>
    </row>
    <row r="922" s="1" customFormat="1" customHeight="1" spans="1:15">
      <c r="A922" s="119">
        <v>917</v>
      </c>
      <c r="B922" s="201" t="s">
        <v>23</v>
      </c>
      <c r="C922" s="119" t="s">
        <v>24</v>
      </c>
      <c r="D922" s="119" t="s">
        <v>25</v>
      </c>
      <c r="E922" s="201" t="s">
        <v>1469</v>
      </c>
      <c r="F922" s="192" t="s">
        <v>2891</v>
      </c>
      <c r="G922" s="91" t="s">
        <v>3247</v>
      </c>
      <c r="H922" s="192" t="s">
        <v>194</v>
      </c>
      <c r="I922" s="271" t="s">
        <v>3158</v>
      </c>
      <c r="J922" s="201" t="s">
        <v>3248</v>
      </c>
      <c r="K922" s="119" t="s">
        <v>31</v>
      </c>
      <c r="L922" s="183">
        <v>7</v>
      </c>
      <c r="M922" s="27">
        <f>L922*130</f>
        <v>910</v>
      </c>
      <c r="N922" s="23"/>
      <c r="O922" s="184" t="s">
        <v>32</v>
      </c>
    </row>
    <row r="923" s="1" customFormat="1" customHeight="1" spans="1:15">
      <c r="A923" s="119">
        <v>918</v>
      </c>
      <c r="B923" s="201" t="s">
        <v>23</v>
      </c>
      <c r="C923" s="119" t="s">
        <v>24</v>
      </c>
      <c r="D923" s="119" t="s">
        <v>25</v>
      </c>
      <c r="E923" s="201" t="s">
        <v>1469</v>
      </c>
      <c r="F923" s="192" t="s">
        <v>2891</v>
      </c>
      <c r="G923" s="91" t="s">
        <v>3249</v>
      </c>
      <c r="H923" s="192" t="s">
        <v>194</v>
      </c>
      <c r="I923" s="271" t="s">
        <v>1683</v>
      </c>
      <c r="J923" s="201" t="s">
        <v>3250</v>
      </c>
      <c r="K923" s="119" t="s">
        <v>31</v>
      </c>
      <c r="L923" s="183">
        <v>3</v>
      </c>
      <c r="M923" s="27">
        <f>L923*130</f>
        <v>390</v>
      </c>
      <c r="N923" s="23"/>
      <c r="O923" s="184" t="s">
        <v>32</v>
      </c>
    </row>
    <row r="924" s="1" customFormat="1" customHeight="1" spans="1:15">
      <c r="A924" s="119">
        <v>919</v>
      </c>
      <c r="B924" s="201" t="s">
        <v>23</v>
      </c>
      <c r="C924" s="119" t="s">
        <v>24</v>
      </c>
      <c r="D924" s="119" t="s">
        <v>25</v>
      </c>
      <c r="E924" s="201" t="s">
        <v>1469</v>
      </c>
      <c r="F924" s="192" t="s">
        <v>2891</v>
      </c>
      <c r="G924" s="91" t="s">
        <v>3251</v>
      </c>
      <c r="H924" s="192" t="s">
        <v>194</v>
      </c>
      <c r="I924" s="271" t="s">
        <v>3252</v>
      </c>
      <c r="J924" s="201" t="s">
        <v>3253</v>
      </c>
      <c r="K924" s="119" t="s">
        <v>31</v>
      </c>
      <c r="L924" s="183">
        <v>8</v>
      </c>
      <c r="M924" s="27">
        <f>L924*130</f>
        <v>1040</v>
      </c>
      <c r="N924" s="23"/>
      <c r="O924" s="184" t="s">
        <v>32</v>
      </c>
    </row>
    <row r="925" s="1" customFormat="1" customHeight="1" spans="1:15">
      <c r="A925" s="119">
        <v>920</v>
      </c>
      <c r="B925" s="201" t="s">
        <v>23</v>
      </c>
      <c r="C925" s="119" t="s">
        <v>24</v>
      </c>
      <c r="D925" s="119" t="s">
        <v>25</v>
      </c>
      <c r="E925" s="201" t="s">
        <v>1469</v>
      </c>
      <c r="F925" s="192" t="s">
        <v>2891</v>
      </c>
      <c r="G925" s="91" t="s">
        <v>3254</v>
      </c>
      <c r="H925" s="192" t="s">
        <v>51</v>
      </c>
      <c r="I925" s="271" t="s">
        <v>3169</v>
      </c>
      <c r="J925" s="201" t="s">
        <v>3255</v>
      </c>
      <c r="K925" s="119" t="s">
        <v>31</v>
      </c>
      <c r="L925" s="183">
        <v>5</v>
      </c>
      <c r="M925" s="27">
        <f>L925*312</f>
        <v>1560</v>
      </c>
      <c r="N925" s="23"/>
      <c r="O925" s="184" t="s">
        <v>32</v>
      </c>
    </row>
    <row r="926" s="1" customFormat="1" customHeight="1" spans="1:15">
      <c r="A926" s="119">
        <v>921</v>
      </c>
      <c r="B926" s="201" t="s">
        <v>23</v>
      </c>
      <c r="C926" s="119" t="s">
        <v>24</v>
      </c>
      <c r="D926" s="119" t="s">
        <v>25</v>
      </c>
      <c r="E926" s="201" t="s">
        <v>1469</v>
      </c>
      <c r="F926" s="192" t="s">
        <v>2891</v>
      </c>
      <c r="G926" s="91" t="s">
        <v>3256</v>
      </c>
      <c r="H926" s="192" t="s">
        <v>194</v>
      </c>
      <c r="I926" s="271" t="s">
        <v>3164</v>
      </c>
      <c r="J926" s="201" t="s">
        <v>3257</v>
      </c>
      <c r="K926" s="119" t="s">
        <v>31</v>
      </c>
      <c r="L926" s="183">
        <v>6</v>
      </c>
      <c r="M926" s="27">
        <f t="shared" ref="M926:M970" si="51">L926*130</f>
        <v>780</v>
      </c>
      <c r="N926" s="23"/>
      <c r="O926" s="184" t="s">
        <v>32</v>
      </c>
    </row>
    <row r="927" s="1" customFormat="1" customHeight="1" spans="1:15">
      <c r="A927" s="119">
        <v>922</v>
      </c>
      <c r="B927" s="201" t="s">
        <v>23</v>
      </c>
      <c r="C927" s="119" t="s">
        <v>24</v>
      </c>
      <c r="D927" s="119" t="s">
        <v>25</v>
      </c>
      <c r="E927" s="201" t="s">
        <v>1469</v>
      </c>
      <c r="F927" s="192" t="s">
        <v>2891</v>
      </c>
      <c r="G927" s="91" t="s">
        <v>3258</v>
      </c>
      <c r="H927" s="192" t="s">
        <v>194</v>
      </c>
      <c r="I927" s="271" t="s">
        <v>3169</v>
      </c>
      <c r="J927" s="201" t="s">
        <v>3259</v>
      </c>
      <c r="K927" s="119" t="s">
        <v>31</v>
      </c>
      <c r="L927" s="183">
        <v>5</v>
      </c>
      <c r="M927" s="27">
        <f t="shared" si="51"/>
        <v>650</v>
      </c>
      <c r="N927" s="23"/>
      <c r="O927" s="184" t="s">
        <v>32</v>
      </c>
    </row>
    <row r="928" s="1" customFormat="1" customHeight="1" spans="1:15">
      <c r="A928" s="119">
        <v>923</v>
      </c>
      <c r="B928" s="201" t="s">
        <v>23</v>
      </c>
      <c r="C928" s="119" t="s">
        <v>24</v>
      </c>
      <c r="D928" s="119" t="s">
        <v>25</v>
      </c>
      <c r="E928" s="201" t="s">
        <v>1469</v>
      </c>
      <c r="F928" s="192" t="s">
        <v>2891</v>
      </c>
      <c r="G928" s="91" t="s">
        <v>3260</v>
      </c>
      <c r="H928" s="192" t="s">
        <v>194</v>
      </c>
      <c r="I928" s="271" t="s">
        <v>3164</v>
      </c>
      <c r="J928" s="201" t="s">
        <v>3261</v>
      </c>
      <c r="K928" s="119" t="s">
        <v>31</v>
      </c>
      <c r="L928" s="183">
        <v>6</v>
      </c>
      <c r="M928" s="27">
        <f t="shared" si="51"/>
        <v>780</v>
      </c>
      <c r="N928" s="23"/>
      <c r="O928" s="184" t="s">
        <v>32</v>
      </c>
    </row>
    <row r="929" s="1" customFormat="1" customHeight="1" spans="1:15">
      <c r="A929" s="119">
        <v>924</v>
      </c>
      <c r="B929" s="201" t="s">
        <v>23</v>
      </c>
      <c r="C929" s="119" t="s">
        <v>24</v>
      </c>
      <c r="D929" s="119" t="s">
        <v>25</v>
      </c>
      <c r="E929" s="201" t="s">
        <v>1469</v>
      </c>
      <c r="F929" s="192" t="s">
        <v>2891</v>
      </c>
      <c r="G929" s="91" t="s">
        <v>3262</v>
      </c>
      <c r="H929" s="192" t="s">
        <v>194</v>
      </c>
      <c r="I929" s="271" t="s">
        <v>3169</v>
      </c>
      <c r="J929" s="201" t="s">
        <v>3263</v>
      </c>
      <c r="K929" s="119" t="s">
        <v>31</v>
      </c>
      <c r="L929" s="183">
        <v>5</v>
      </c>
      <c r="M929" s="27">
        <f t="shared" si="51"/>
        <v>650</v>
      </c>
      <c r="N929" s="23"/>
      <c r="O929" s="184" t="s">
        <v>32</v>
      </c>
    </row>
    <row r="930" s="1" customFormat="1" customHeight="1" spans="1:15">
      <c r="A930" s="119">
        <v>925</v>
      </c>
      <c r="B930" s="201" t="s">
        <v>23</v>
      </c>
      <c r="C930" s="119" t="s">
        <v>24</v>
      </c>
      <c r="D930" s="119" t="s">
        <v>25</v>
      </c>
      <c r="E930" s="201" t="s">
        <v>1469</v>
      </c>
      <c r="F930" s="192" t="s">
        <v>2891</v>
      </c>
      <c r="G930" s="91" t="s">
        <v>3264</v>
      </c>
      <c r="H930" s="192" t="s">
        <v>194</v>
      </c>
      <c r="I930" s="271" t="s">
        <v>1683</v>
      </c>
      <c r="J930" s="201" t="s">
        <v>3265</v>
      </c>
      <c r="K930" s="119" t="s">
        <v>31</v>
      </c>
      <c r="L930" s="183">
        <v>3</v>
      </c>
      <c r="M930" s="27">
        <f t="shared" si="51"/>
        <v>390</v>
      </c>
      <c r="N930" s="23"/>
      <c r="O930" s="184" t="s">
        <v>32</v>
      </c>
    </row>
    <row r="931" s="1" customFormat="1" customHeight="1" spans="1:15">
      <c r="A931" s="119">
        <v>926</v>
      </c>
      <c r="B931" s="201" t="s">
        <v>23</v>
      </c>
      <c r="C931" s="119" t="s">
        <v>24</v>
      </c>
      <c r="D931" s="119" t="s">
        <v>25</v>
      </c>
      <c r="E931" s="201" t="s">
        <v>1469</v>
      </c>
      <c r="F931" s="192" t="s">
        <v>2891</v>
      </c>
      <c r="G931" s="91" t="s">
        <v>3266</v>
      </c>
      <c r="H931" s="192" t="s">
        <v>194</v>
      </c>
      <c r="I931" s="271" t="s">
        <v>2203</v>
      </c>
      <c r="J931" s="201" t="s">
        <v>3267</v>
      </c>
      <c r="K931" s="119" t="s">
        <v>31</v>
      </c>
      <c r="L931" s="183">
        <v>4</v>
      </c>
      <c r="M931" s="27">
        <f t="shared" si="51"/>
        <v>520</v>
      </c>
      <c r="N931" s="23"/>
      <c r="O931" s="184" t="s">
        <v>32</v>
      </c>
    </row>
    <row r="932" s="1" customFormat="1" customHeight="1" spans="1:15">
      <c r="A932" s="119">
        <v>927</v>
      </c>
      <c r="B932" s="201" t="s">
        <v>23</v>
      </c>
      <c r="C932" s="119" t="s">
        <v>24</v>
      </c>
      <c r="D932" s="119" t="s">
        <v>25</v>
      </c>
      <c r="E932" s="201" t="s">
        <v>1469</v>
      </c>
      <c r="F932" s="192" t="s">
        <v>2891</v>
      </c>
      <c r="G932" s="91" t="s">
        <v>3268</v>
      </c>
      <c r="H932" s="192" t="s">
        <v>194</v>
      </c>
      <c r="I932" s="271" t="s">
        <v>2203</v>
      </c>
      <c r="J932" s="201" t="s">
        <v>3269</v>
      </c>
      <c r="K932" s="119" t="s">
        <v>31</v>
      </c>
      <c r="L932" s="183">
        <v>4</v>
      </c>
      <c r="M932" s="27">
        <f t="shared" si="51"/>
        <v>520</v>
      </c>
      <c r="N932" s="23"/>
      <c r="O932" s="184" t="s">
        <v>32</v>
      </c>
    </row>
    <row r="933" s="1" customFormat="1" customHeight="1" spans="1:15">
      <c r="A933" s="119">
        <v>928</v>
      </c>
      <c r="B933" s="201" t="s">
        <v>23</v>
      </c>
      <c r="C933" s="119" t="s">
        <v>24</v>
      </c>
      <c r="D933" s="119" t="s">
        <v>25</v>
      </c>
      <c r="E933" s="201" t="s">
        <v>1469</v>
      </c>
      <c r="F933" s="192" t="s">
        <v>3270</v>
      </c>
      <c r="G933" s="91" t="s">
        <v>3271</v>
      </c>
      <c r="H933" s="192" t="s">
        <v>194</v>
      </c>
      <c r="I933" s="271">
        <v>3</v>
      </c>
      <c r="J933" s="201" t="s">
        <v>3272</v>
      </c>
      <c r="K933" s="119" t="s">
        <v>31</v>
      </c>
      <c r="L933" s="183">
        <v>3</v>
      </c>
      <c r="M933" s="27">
        <f t="shared" si="51"/>
        <v>390</v>
      </c>
      <c r="N933" s="23"/>
      <c r="O933" s="184" t="s">
        <v>32</v>
      </c>
    </row>
    <row r="934" s="1" customFormat="1" customHeight="1" spans="1:15">
      <c r="A934" s="119">
        <v>929</v>
      </c>
      <c r="B934" s="201" t="s">
        <v>23</v>
      </c>
      <c r="C934" s="119" t="s">
        <v>24</v>
      </c>
      <c r="D934" s="119" t="s">
        <v>25</v>
      </c>
      <c r="E934" s="201" t="s">
        <v>1469</v>
      </c>
      <c r="F934" s="192" t="s">
        <v>3270</v>
      </c>
      <c r="G934" s="91" t="s">
        <v>3273</v>
      </c>
      <c r="H934" s="192" t="s">
        <v>194</v>
      </c>
      <c r="I934" s="271">
        <v>6</v>
      </c>
      <c r="J934" s="201" t="s">
        <v>3274</v>
      </c>
      <c r="K934" s="119" t="s">
        <v>31</v>
      </c>
      <c r="L934" s="183">
        <v>5</v>
      </c>
      <c r="M934" s="27">
        <f t="shared" si="51"/>
        <v>650</v>
      </c>
      <c r="N934" s="23"/>
      <c r="O934" s="184" t="s">
        <v>32</v>
      </c>
    </row>
    <row r="935" s="1" customFormat="1" customHeight="1" spans="1:15">
      <c r="A935" s="119">
        <v>930</v>
      </c>
      <c r="B935" s="201" t="s">
        <v>23</v>
      </c>
      <c r="C935" s="119" t="s">
        <v>24</v>
      </c>
      <c r="D935" s="119" t="s">
        <v>25</v>
      </c>
      <c r="E935" s="201" t="s">
        <v>1469</v>
      </c>
      <c r="F935" s="192" t="s">
        <v>3270</v>
      </c>
      <c r="G935" s="91" t="s">
        <v>3275</v>
      </c>
      <c r="H935" s="192" t="s">
        <v>194</v>
      </c>
      <c r="I935" s="271">
        <v>4</v>
      </c>
      <c r="J935" s="201" t="s">
        <v>3276</v>
      </c>
      <c r="K935" s="119" t="s">
        <v>31</v>
      </c>
      <c r="L935" s="183">
        <v>4</v>
      </c>
      <c r="M935" s="27">
        <f t="shared" si="51"/>
        <v>520</v>
      </c>
      <c r="N935" s="23"/>
      <c r="O935" s="184" t="s">
        <v>32</v>
      </c>
    </row>
    <row r="936" s="1" customFormat="1" customHeight="1" spans="1:15">
      <c r="A936" s="119">
        <v>931</v>
      </c>
      <c r="B936" s="201" t="s">
        <v>23</v>
      </c>
      <c r="C936" s="119" t="s">
        <v>24</v>
      </c>
      <c r="D936" s="119" t="s">
        <v>25</v>
      </c>
      <c r="E936" s="201" t="s">
        <v>1469</v>
      </c>
      <c r="F936" s="192" t="s">
        <v>3270</v>
      </c>
      <c r="G936" s="91" t="s">
        <v>3277</v>
      </c>
      <c r="H936" s="192" t="s">
        <v>194</v>
      </c>
      <c r="I936" s="271">
        <v>4</v>
      </c>
      <c r="J936" s="201" t="s">
        <v>3278</v>
      </c>
      <c r="K936" s="119" t="s">
        <v>31</v>
      </c>
      <c r="L936" s="183">
        <v>3</v>
      </c>
      <c r="M936" s="27">
        <f t="shared" si="51"/>
        <v>390</v>
      </c>
      <c r="N936" s="23"/>
      <c r="O936" s="184" t="s">
        <v>32</v>
      </c>
    </row>
    <row r="937" s="1" customFormat="1" customHeight="1" spans="1:15">
      <c r="A937" s="119">
        <v>932</v>
      </c>
      <c r="B937" s="201" t="s">
        <v>23</v>
      </c>
      <c r="C937" s="119" t="s">
        <v>24</v>
      </c>
      <c r="D937" s="119" t="s">
        <v>25</v>
      </c>
      <c r="E937" s="201" t="s">
        <v>1469</v>
      </c>
      <c r="F937" s="192" t="s">
        <v>3270</v>
      </c>
      <c r="G937" s="91" t="s">
        <v>3279</v>
      </c>
      <c r="H937" s="192" t="s">
        <v>194</v>
      </c>
      <c r="I937" s="271">
        <v>5</v>
      </c>
      <c r="J937" s="201" t="s">
        <v>3280</v>
      </c>
      <c r="K937" s="119" t="s">
        <v>31</v>
      </c>
      <c r="L937" s="183">
        <v>5</v>
      </c>
      <c r="M937" s="27">
        <f t="shared" si="51"/>
        <v>650</v>
      </c>
      <c r="N937" s="23"/>
      <c r="O937" s="184" t="s">
        <v>32</v>
      </c>
    </row>
    <row r="938" s="1" customFormat="1" customHeight="1" spans="1:15">
      <c r="A938" s="119">
        <v>933</v>
      </c>
      <c r="B938" s="201" t="s">
        <v>23</v>
      </c>
      <c r="C938" s="119" t="s">
        <v>24</v>
      </c>
      <c r="D938" s="119" t="s">
        <v>25</v>
      </c>
      <c r="E938" s="201" t="s">
        <v>1469</v>
      </c>
      <c r="F938" s="192" t="s">
        <v>3270</v>
      </c>
      <c r="G938" s="91" t="s">
        <v>3281</v>
      </c>
      <c r="H938" s="192" t="s">
        <v>194</v>
      </c>
      <c r="I938" s="271">
        <v>4</v>
      </c>
      <c r="J938" s="201" t="s">
        <v>3282</v>
      </c>
      <c r="K938" s="119" t="s">
        <v>31</v>
      </c>
      <c r="L938" s="183">
        <v>3</v>
      </c>
      <c r="M938" s="27">
        <f t="shared" si="51"/>
        <v>390</v>
      </c>
      <c r="N938" s="23"/>
      <c r="O938" s="184" t="s">
        <v>32</v>
      </c>
    </row>
    <row r="939" s="1" customFormat="1" customHeight="1" spans="1:15">
      <c r="A939" s="119">
        <v>934</v>
      </c>
      <c r="B939" s="201" t="s">
        <v>23</v>
      </c>
      <c r="C939" s="119" t="s">
        <v>24</v>
      </c>
      <c r="D939" s="119" t="s">
        <v>25</v>
      </c>
      <c r="E939" s="201" t="s">
        <v>1469</v>
      </c>
      <c r="F939" s="192" t="s">
        <v>3270</v>
      </c>
      <c r="G939" s="91" t="s">
        <v>3283</v>
      </c>
      <c r="H939" s="192" t="s">
        <v>194</v>
      </c>
      <c r="I939" s="271">
        <v>4</v>
      </c>
      <c r="J939" s="201" t="s">
        <v>3284</v>
      </c>
      <c r="K939" s="119" t="s">
        <v>31</v>
      </c>
      <c r="L939" s="183">
        <v>3</v>
      </c>
      <c r="M939" s="27">
        <f t="shared" si="51"/>
        <v>390</v>
      </c>
      <c r="N939" s="23"/>
      <c r="O939" s="184" t="s">
        <v>32</v>
      </c>
    </row>
    <row r="940" s="1" customFormat="1" customHeight="1" spans="1:15">
      <c r="A940" s="119">
        <v>935</v>
      </c>
      <c r="B940" s="201" t="s">
        <v>23</v>
      </c>
      <c r="C940" s="119" t="s">
        <v>24</v>
      </c>
      <c r="D940" s="119" t="s">
        <v>25</v>
      </c>
      <c r="E940" s="201" t="s">
        <v>1469</v>
      </c>
      <c r="F940" s="192" t="s">
        <v>3270</v>
      </c>
      <c r="G940" s="91" t="s">
        <v>1822</v>
      </c>
      <c r="H940" s="192" t="s">
        <v>194</v>
      </c>
      <c r="I940" s="271">
        <v>4</v>
      </c>
      <c r="J940" s="201" t="s">
        <v>3285</v>
      </c>
      <c r="K940" s="119" t="s">
        <v>31</v>
      </c>
      <c r="L940" s="183">
        <v>4</v>
      </c>
      <c r="M940" s="27">
        <f t="shared" si="51"/>
        <v>520</v>
      </c>
      <c r="N940" s="23"/>
      <c r="O940" s="184" t="s">
        <v>32</v>
      </c>
    </row>
    <row r="941" s="1" customFormat="1" customHeight="1" spans="1:15">
      <c r="A941" s="119">
        <v>936</v>
      </c>
      <c r="B941" s="201" t="s">
        <v>23</v>
      </c>
      <c r="C941" s="119" t="s">
        <v>24</v>
      </c>
      <c r="D941" s="119" t="s">
        <v>25</v>
      </c>
      <c r="E941" s="201" t="s">
        <v>1469</v>
      </c>
      <c r="F941" s="192" t="s">
        <v>3270</v>
      </c>
      <c r="G941" s="91" t="s">
        <v>3286</v>
      </c>
      <c r="H941" s="192" t="s">
        <v>194</v>
      </c>
      <c r="I941" s="271">
        <v>4</v>
      </c>
      <c r="J941" s="201" t="s">
        <v>3287</v>
      </c>
      <c r="K941" s="119" t="s">
        <v>31</v>
      </c>
      <c r="L941" s="183">
        <v>4</v>
      </c>
      <c r="M941" s="27">
        <f t="shared" si="51"/>
        <v>520</v>
      </c>
      <c r="N941" s="23"/>
      <c r="O941" s="184" t="s">
        <v>32</v>
      </c>
    </row>
    <row r="942" s="1" customFormat="1" customHeight="1" spans="1:15">
      <c r="A942" s="119">
        <v>937</v>
      </c>
      <c r="B942" s="201" t="s">
        <v>23</v>
      </c>
      <c r="C942" s="119" t="s">
        <v>24</v>
      </c>
      <c r="D942" s="119" t="s">
        <v>25</v>
      </c>
      <c r="E942" s="201" t="s">
        <v>1469</v>
      </c>
      <c r="F942" s="192" t="s">
        <v>3270</v>
      </c>
      <c r="G942" s="91" t="s">
        <v>1882</v>
      </c>
      <c r="H942" s="192" t="s">
        <v>194</v>
      </c>
      <c r="I942" s="271">
        <v>6</v>
      </c>
      <c r="J942" s="201" t="s">
        <v>3288</v>
      </c>
      <c r="K942" s="119" t="s">
        <v>31</v>
      </c>
      <c r="L942" s="183">
        <v>4</v>
      </c>
      <c r="M942" s="27">
        <f t="shared" si="51"/>
        <v>520</v>
      </c>
      <c r="N942" s="23"/>
      <c r="O942" s="184" t="s">
        <v>32</v>
      </c>
    </row>
    <row r="943" s="1" customFormat="1" customHeight="1" spans="1:15">
      <c r="A943" s="119">
        <v>938</v>
      </c>
      <c r="B943" s="201" t="s">
        <v>23</v>
      </c>
      <c r="C943" s="119" t="s">
        <v>24</v>
      </c>
      <c r="D943" s="119" t="s">
        <v>25</v>
      </c>
      <c r="E943" s="201" t="s">
        <v>1469</v>
      </c>
      <c r="F943" s="192" t="s">
        <v>3270</v>
      </c>
      <c r="G943" s="91" t="s">
        <v>3289</v>
      </c>
      <c r="H943" s="192" t="s">
        <v>194</v>
      </c>
      <c r="I943" s="271">
        <v>4</v>
      </c>
      <c r="J943" s="201" t="s">
        <v>3290</v>
      </c>
      <c r="K943" s="119" t="s">
        <v>31</v>
      </c>
      <c r="L943" s="183">
        <v>3</v>
      </c>
      <c r="M943" s="27">
        <f t="shared" si="51"/>
        <v>390</v>
      </c>
      <c r="N943" s="23"/>
      <c r="O943" s="184" t="s">
        <v>32</v>
      </c>
    </row>
    <row r="944" s="1" customFormat="1" customHeight="1" spans="1:15">
      <c r="A944" s="119">
        <v>939</v>
      </c>
      <c r="B944" s="201" t="s">
        <v>23</v>
      </c>
      <c r="C944" s="119" t="s">
        <v>24</v>
      </c>
      <c r="D944" s="119" t="s">
        <v>25</v>
      </c>
      <c r="E944" s="201" t="s">
        <v>1469</v>
      </c>
      <c r="F944" s="192" t="s">
        <v>3270</v>
      </c>
      <c r="G944" s="91" t="s">
        <v>3291</v>
      </c>
      <c r="H944" s="192" t="s">
        <v>194</v>
      </c>
      <c r="I944" s="271">
        <v>4</v>
      </c>
      <c r="J944" s="201" t="s">
        <v>3292</v>
      </c>
      <c r="K944" s="119" t="s">
        <v>31</v>
      </c>
      <c r="L944" s="183">
        <v>4</v>
      </c>
      <c r="M944" s="27">
        <f t="shared" si="51"/>
        <v>520</v>
      </c>
      <c r="N944" s="23"/>
      <c r="O944" s="184" t="s">
        <v>32</v>
      </c>
    </row>
    <row r="945" s="1" customFormat="1" customHeight="1" spans="1:15">
      <c r="A945" s="119">
        <v>940</v>
      </c>
      <c r="B945" s="201" t="s">
        <v>23</v>
      </c>
      <c r="C945" s="119" t="s">
        <v>24</v>
      </c>
      <c r="D945" s="119" t="s">
        <v>25</v>
      </c>
      <c r="E945" s="201" t="s">
        <v>1469</v>
      </c>
      <c r="F945" s="192" t="s">
        <v>3270</v>
      </c>
      <c r="G945" s="91" t="s">
        <v>3293</v>
      </c>
      <c r="H945" s="192" t="s">
        <v>194</v>
      </c>
      <c r="I945" s="271">
        <v>5</v>
      </c>
      <c r="J945" s="201" t="s">
        <v>3294</v>
      </c>
      <c r="K945" s="119" t="s">
        <v>31</v>
      </c>
      <c r="L945" s="183">
        <v>3</v>
      </c>
      <c r="M945" s="27">
        <f t="shared" si="51"/>
        <v>390</v>
      </c>
      <c r="N945" s="23"/>
      <c r="O945" s="184" t="s">
        <v>32</v>
      </c>
    </row>
    <row r="946" s="1" customFormat="1" customHeight="1" spans="1:15">
      <c r="A946" s="119">
        <v>941</v>
      </c>
      <c r="B946" s="201" t="s">
        <v>23</v>
      </c>
      <c r="C946" s="119" t="s">
        <v>24</v>
      </c>
      <c r="D946" s="119" t="s">
        <v>25</v>
      </c>
      <c r="E946" s="201" t="s">
        <v>1469</v>
      </c>
      <c r="F946" s="192" t="s">
        <v>3270</v>
      </c>
      <c r="G946" s="91" t="s">
        <v>3295</v>
      </c>
      <c r="H946" s="192" t="s">
        <v>194</v>
      </c>
      <c r="I946" s="271">
        <v>5</v>
      </c>
      <c r="J946" s="201" t="s">
        <v>3296</v>
      </c>
      <c r="K946" s="119" t="s">
        <v>31</v>
      </c>
      <c r="L946" s="183">
        <v>5</v>
      </c>
      <c r="M946" s="27">
        <f t="shared" si="51"/>
        <v>650</v>
      </c>
      <c r="N946" s="23"/>
      <c r="O946" s="184" t="s">
        <v>32</v>
      </c>
    </row>
    <row r="947" s="1" customFormat="1" customHeight="1" spans="1:15">
      <c r="A947" s="119">
        <v>942</v>
      </c>
      <c r="B947" s="201" t="s">
        <v>23</v>
      </c>
      <c r="C947" s="119" t="s">
        <v>24</v>
      </c>
      <c r="D947" s="119" t="s">
        <v>25</v>
      </c>
      <c r="E947" s="201" t="s">
        <v>1469</v>
      </c>
      <c r="F947" s="192" t="s">
        <v>3270</v>
      </c>
      <c r="G947" s="91" t="s">
        <v>3297</v>
      </c>
      <c r="H947" s="192" t="s">
        <v>194</v>
      </c>
      <c r="I947" s="271">
        <v>4</v>
      </c>
      <c r="J947" s="201" t="s">
        <v>3298</v>
      </c>
      <c r="K947" s="119" t="s">
        <v>31</v>
      </c>
      <c r="L947" s="183">
        <v>4</v>
      </c>
      <c r="M947" s="27">
        <f t="shared" si="51"/>
        <v>520</v>
      </c>
      <c r="N947" s="23"/>
      <c r="O947" s="184" t="s">
        <v>32</v>
      </c>
    </row>
    <row r="948" s="1" customFormat="1" customHeight="1" spans="1:15">
      <c r="A948" s="119">
        <v>943</v>
      </c>
      <c r="B948" s="201" t="s">
        <v>23</v>
      </c>
      <c r="C948" s="119" t="s">
        <v>24</v>
      </c>
      <c r="D948" s="119" t="s">
        <v>25</v>
      </c>
      <c r="E948" s="201" t="s">
        <v>1469</v>
      </c>
      <c r="F948" s="192" t="s">
        <v>3270</v>
      </c>
      <c r="G948" s="91" t="s">
        <v>3299</v>
      </c>
      <c r="H948" s="192" t="s">
        <v>194</v>
      </c>
      <c r="I948" s="271">
        <v>4</v>
      </c>
      <c r="J948" s="201" t="s">
        <v>3300</v>
      </c>
      <c r="K948" s="119" t="s">
        <v>31</v>
      </c>
      <c r="L948" s="183">
        <v>4</v>
      </c>
      <c r="M948" s="27">
        <f t="shared" si="51"/>
        <v>520</v>
      </c>
      <c r="N948" s="23"/>
      <c r="O948" s="184" t="s">
        <v>32</v>
      </c>
    </row>
    <row r="949" s="1" customFormat="1" customHeight="1" spans="1:15">
      <c r="A949" s="119">
        <v>944</v>
      </c>
      <c r="B949" s="201" t="s">
        <v>23</v>
      </c>
      <c r="C949" s="119" t="s">
        <v>24</v>
      </c>
      <c r="D949" s="119" t="s">
        <v>25</v>
      </c>
      <c r="E949" s="201" t="s">
        <v>1469</v>
      </c>
      <c r="F949" s="192" t="s">
        <v>3270</v>
      </c>
      <c r="G949" s="91" t="s">
        <v>3301</v>
      </c>
      <c r="H949" s="192" t="s">
        <v>194</v>
      </c>
      <c r="I949" s="271">
        <v>2</v>
      </c>
      <c r="J949" s="201" t="s">
        <v>3302</v>
      </c>
      <c r="K949" s="119" t="s">
        <v>31</v>
      </c>
      <c r="L949" s="183">
        <v>2</v>
      </c>
      <c r="M949" s="27">
        <f t="shared" si="51"/>
        <v>260</v>
      </c>
      <c r="N949" s="23"/>
      <c r="O949" s="184" t="s">
        <v>32</v>
      </c>
    </row>
    <row r="950" s="1" customFormat="1" customHeight="1" spans="1:15">
      <c r="A950" s="119">
        <v>945</v>
      </c>
      <c r="B950" s="201" t="s">
        <v>23</v>
      </c>
      <c r="C950" s="119" t="s">
        <v>24</v>
      </c>
      <c r="D950" s="119" t="s">
        <v>25</v>
      </c>
      <c r="E950" s="201" t="s">
        <v>1469</v>
      </c>
      <c r="F950" s="192" t="s">
        <v>3270</v>
      </c>
      <c r="G950" s="91" t="s">
        <v>3303</v>
      </c>
      <c r="H950" s="192" t="s">
        <v>194</v>
      </c>
      <c r="I950" s="271">
        <v>6</v>
      </c>
      <c r="J950" s="201" t="s">
        <v>3304</v>
      </c>
      <c r="K950" s="119" t="s">
        <v>31</v>
      </c>
      <c r="L950" s="183">
        <v>4</v>
      </c>
      <c r="M950" s="27">
        <f t="shared" si="51"/>
        <v>520</v>
      </c>
      <c r="N950" s="23"/>
      <c r="O950" s="184" t="s">
        <v>32</v>
      </c>
    </row>
    <row r="951" s="1" customFormat="1" customHeight="1" spans="1:15">
      <c r="A951" s="119">
        <v>946</v>
      </c>
      <c r="B951" s="201" t="s">
        <v>23</v>
      </c>
      <c r="C951" s="119" t="s">
        <v>24</v>
      </c>
      <c r="D951" s="119" t="s">
        <v>25</v>
      </c>
      <c r="E951" s="201" t="s">
        <v>1469</v>
      </c>
      <c r="F951" s="192" t="s">
        <v>3270</v>
      </c>
      <c r="G951" s="91" t="s">
        <v>3305</v>
      </c>
      <c r="H951" s="192" t="s">
        <v>194</v>
      </c>
      <c r="I951" s="271">
        <v>5</v>
      </c>
      <c r="J951" s="201" t="s">
        <v>3306</v>
      </c>
      <c r="K951" s="119" t="s">
        <v>31</v>
      </c>
      <c r="L951" s="183">
        <v>4</v>
      </c>
      <c r="M951" s="27">
        <f t="shared" si="51"/>
        <v>520</v>
      </c>
      <c r="N951" s="23"/>
      <c r="O951" s="184" t="s">
        <v>32</v>
      </c>
    </row>
    <row r="952" s="1" customFormat="1" customHeight="1" spans="1:15">
      <c r="A952" s="119">
        <v>947</v>
      </c>
      <c r="B952" s="201" t="s">
        <v>23</v>
      </c>
      <c r="C952" s="119" t="s">
        <v>24</v>
      </c>
      <c r="D952" s="119" t="s">
        <v>25</v>
      </c>
      <c r="E952" s="201" t="s">
        <v>1469</v>
      </c>
      <c r="F952" s="192" t="s">
        <v>3270</v>
      </c>
      <c r="G952" s="91" t="s">
        <v>3307</v>
      </c>
      <c r="H952" s="192" t="s">
        <v>194</v>
      </c>
      <c r="I952" s="271">
        <v>7</v>
      </c>
      <c r="J952" s="201" t="s">
        <v>3308</v>
      </c>
      <c r="K952" s="119" t="s">
        <v>31</v>
      </c>
      <c r="L952" s="183">
        <v>3</v>
      </c>
      <c r="M952" s="27">
        <f t="shared" si="51"/>
        <v>390</v>
      </c>
      <c r="N952" s="23"/>
      <c r="O952" s="184" t="s">
        <v>32</v>
      </c>
    </row>
    <row r="953" s="1" customFormat="1" customHeight="1" spans="1:15">
      <c r="A953" s="119">
        <v>948</v>
      </c>
      <c r="B953" s="201" t="s">
        <v>23</v>
      </c>
      <c r="C953" s="119" t="s">
        <v>24</v>
      </c>
      <c r="D953" s="119" t="s">
        <v>25</v>
      </c>
      <c r="E953" s="201" t="s">
        <v>1469</v>
      </c>
      <c r="F953" s="192" t="s">
        <v>3270</v>
      </c>
      <c r="G953" s="91" t="s">
        <v>3309</v>
      </c>
      <c r="H953" s="192" t="s">
        <v>194</v>
      </c>
      <c r="I953" s="271">
        <v>5</v>
      </c>
      <c r="J953" s="201" t="s">
        <v>3310</v>
      </c>
      <c r="K953" s="119" t="s">
        <v>31</v>
      </c>
      <c r="L953" s="183">
        <v>5</v>
      </c>
      <c r="M953" s="27">
        <f t="shared" si="51"/>
        <v>650</v>
      </c>
      <c r="N953" s="23"/>
      <c r="O953" s="184" t="s">
        <v>32</v>
      </c>
    </row>
    <row r="954" s="1" customFormat="1" customHeight="1" spans="1:15">
      <c r="A954" s="119">
        <v>949</v>
      </c>
      <c r="B954" s="201" t="s">
        <v>23</v>
      </c>
      <c r="C954" s="119" t="s">
        <v>24</v>
      </c>
      <c r="D954" s="119" t="s">
        <v>25</v>
      </c>
      <c r="E954" s="201" t="s">
        <v>1469</v>
      </c>
      <c r="F954" s="192" t="s">
        <v>3270</v>
      </c>
      <c r="G954" s="91" t="s">
        <v>3311</v>
      </c>
      <c r="H954" s="192" t="s">
        <v>194</v>
      </c>
      <c r="I954" s="271">
        <v>5</v>
      </c>
      <c r="J954" s="201" t="s">
        <v>3312</v>
      </c>
      <c r="K954" s="119" t="s">
        <v>31</v>
      </c>
      <c r="L954" s="183">
        <v>4</v>
      </c>
      <c r="M954" s="27">
        <f t="shared" si="51"/>
        <v>520</v>
      </c>
      <c r="N954" s="23"/>
      <c r="O954" s="184" t="s">
        <v>32</v>
      </c>
    </row>
    <row r="955" s="1" customFormat="1" customHeight="1" spans="1:15">
      <c r="A955" s="119">
        <v>950</v>
      </c>
      <c r="B955" s="201" t="s">
        <v>23</v>
      </c>
      <c r="C955" s="119" t="s">
        <v>24</v>
      </c>
      <c r="D955" s="119" t="s">
        <v>25</v>
      </c>
      <c r="E955" s="201" t="s">
        <v>1469</v>
      </c>
      <c r="F955" s="192" t="s">
        <v>3270</v>
      </c>
      <c r="G955" s="91" t="s">
        <v>3313</v>
      </c>
      <c r="H955" s="192" t="s">
        <v>194</v>
      </c>
      <c r="I955" s="271">
        <v>3</v>
      </c>
      <c r="J955" s="201" t="s">
        <v>3314</v>
      </c>
      <c r="K955" s="119" t="s">
        <v>31</v>
      </c>
      <c r="L955" s="183">
        <v>3</v>
      </c>
      <c r="M955" s="27">
        <f t="shared" si="51"/>
        <v>390</v>
      </c>
      <c r="N955" s="23"/>
      <c r="O955" s="184" t="s">
        <v>32</v>
      </c>
    </row>
    <row r="956" s="1" customFormat="1" customHeight="1" spans="1:15">
      <c r="A956" s="119">
        <v>951</v>
      </c>
      <c r="B956" s="201" t="s">
        <v>23</v>
      </c>
      <c r="C956" s="119" t="s">
        <v>24</v>
      </c>
      <c r="D956" s="119" t="s">
        <v>25</v>
      </c>
      <c r="E956" s="201" t="s">
        <v>1469</v>
      </c>
      <c r="F956" s="192" t="s">
        <v>3270</v>
      </c>
      <c r="G956" s="91" t="s">
        <v>3315</v>
      </c>
      <c r="H956" s="192" t="s">
        <v>194</v>
      </c>
      <c r="I956" s="271">
        <v>4</v>
      </c>
      <c r="J956" s="201" t="s">
        <v>3316</v>
      </c>
      <c r="K956" s="119" t="s">
        <v>31</v>
      </c>
      <c r="L956" s="183">
        <v>4</v>
      </c>
      <c r="M956" s="27">
        <f t="shared" si="51"/>
        <v>520</v>
      </c>
      <c r="N956" s="23"/>
      <c r="O956" s="184" t="s">
        <v>32</v>
      </c>
    </row>
    <row r="957" s="1" customFormat="1" customHeight="1" spans="1:15">
      <c r="A957" s="119">
        <v>952</v>
      </c>
      <c r="B957" s="201" t="s">
        <v>23</v>
      </c>
      <c r="C957" s="119" t="s">
        <v>24</v>
      </c>
      <c r="D957" s="119" t="s">
        <v>25</v>
      </c>
      <c r="E957" s="201" t="s">
        <v>1469</v>
      </c>
      <c r="F957" s="192" t="s">
        <v>3270</v>
      </c>
      <c r="G957" s="91" t="s">
        <v>3317</v>
      </c>
      <c r="H957" s="192" t="s">
        <v>194</v>
      </c>
      <c r="I957" s="271">
        <v>6</v>
      </c>
      <c r="J957" s="201" t="s">
        <v>3318</v>
      </c>
      <c r="K957" s="119" t="s">
        <v>31</v>
      </c>
      <c r="L957" s="183">
        <v>5</v>
      </c>
      <c r="M957" s="27">
        <f t="shared" si="51"/>
        <v>650</v>
      </c>
      <c r="N957" s="23"/>
      <c r="O957" s="184" t="s">
        <v>32</v>
      </c>
    </row>
    <row r="958" s="1" customFormat="1" customHeight="1" spans="1:15">
      <c r="A958" s="119">
        <v>953</v>
      </c>
      <c r="B958" s="201" t="s">
        <v>23</v>
      </c>
      <c r="C958" s="119" t="s">
        <v>24</v>
      </c>
      <c r="D958" s="119" t="s">
        <v>25</v>
      </c>
      <c r="E958" s="201" t="s">
        <v>1469</v>
      </c>
      <c r="F958" s="192" t="s">
        <v>3270</v>
      </c>
      <c r="G958" s="91" t="s">
        <v>3319</v>
      </c>
      <c r="H958" s="192" t="s">
        <v>194</v>
      </c>
      <c r="I958" s="271">
        <v>6</v>
      </c>
      <c r="J958" s="201" t="s">
        <v>3320</v>
      </c>
      <c r="K958" s="119" t="s">
        <v>31</v>
      </c>
      <c r="L958" s="183">
        <v>4</v>
      </c>
      <c r="M958" s="27">
        <f t="shared" si="51"/>
        <v>520</v>
      </c>
      <c r="N958" s="23"/>
      <c r="O958" s="184" t="s">
        <v>32</v>
      </c>
    </row>
    <row r="959" s="1" customFormat="1" customHeight="1" spans="1:15">
      <c r="A959" s="119">
        <v>954</v>
      </c>
      <c r="B959" s="201" t="s">
        <v>23</v>
      </c>
      <c r="C959" s="119" t="s">
        <v>24</v>
      </c>
      <c r="D959" s="119" t="s">
        <v>25</v>
      </c>
      <c r="E959" s="201" t="s">
        <v>1469</v>
      </c>
      <c r="F959" s="192" t="s">
        <v>3270</v>
      </c>
      <c r="G959" s="91" t="s">
        <v>3321</v>
      </c>
      <c r="H959" s="192" t="s">
        <v>194</v>
      </c>
      <c r="I959" s="271">
        <v>1</v>
      </c>
      <c r="J959" s="201" t="s">
        <v>3322</v>
      </c>
      <c r="K959" s="119" t="s">
        <v>31</v>
      </c>
      <c r="L959" s="183">
        <v>1</v>
      </c>
      <c r="M959" s="27">
        <f t="shared" si="51"/>
        <v>130</v>
      </c>
      <c r="N959" s="23"/>
      <c r="O959" s="184" t="s">
        <v>32</v>
      </c>
    </row>
    <row r="960" s="1" customFormat="1" customHeight="1" spans="1:15">
      <c r="A960" s="119">
        <v>955</v>
      </c>
      <c r="B960" s="201" t="s">
        <v>23</v>
      </c>
      <c r="C960" s="119" t="s">
        <v>24</v>
      </c>
      <c r="D960" s="119" t="s">
        <v>25</v>
      </c>
      <c r="E960" s="201" t="s">
        <v>1469</v>
      </c>
      <c r="F960" s="192" t="s">
        <v>3270</v>
      </c>
      <c r="G960" s="91" t="s">
        <v>3323</v>
      </c>
      <c r="H960" s="192" t="s">
        <v>194</v>
      </c>
      <c r="I960" s="271">
        <v>6</v>
      </c>
      <c r="J960" s="201" t="s">
        <v>3324</v>
      </c>
      <c r="K960" s="119" t="s">
        <v>31</v>
      </c>
      <c r="L960" s="183">
        <v>4</v>
      </c>
      <c r="M960" s="27">
        <f t="shared" si="51"/>
        <v>520</v>
      </c>
      <c r="N960" s="23"/>
      <c r="O960" s="184" t="s">
        <v>32</v>
      </c>
    </row>
    <row r="961" s="1" customFormat="1" customHeight="1" spans="1:15">
      <c r="A961" s="119">
        <v>956</v>
      </c>
      <c r="B961" s="201" t="s">
        <v>23</v>
      </c>
      <c r="C961" s="119" t="s">
        <v>24</v>
      </c>
      <c r="D961" s="119" t="s">
        <v>25</v>
      </c>
      <c r="E961" s="201" t="s">
        <v>1469</v>
      </c>
      <c r="F961" s="192" t="s">
        <v>3270</v>
      </c>
      <c r="G961" s="91" t="s">
        <v>3325</v>
      </c>
      <c r="H961" s="192" t="s">
        <v>194</v>
      </c>
      <c r="I961" s="271">
        <v>4</v>
      </c>
      <c r="J961" s="201" t="s">
        <v>3326</v>
      </c>
      <c r="K961" s="119" t="s">
        <v>31</v>
      </c>
      <c r="L961" s="183">
        <v>4</v>
      </c>
      <c r="M961" s="27">
        <f t="shared" si="51"/>
        <v>520</v>
      </c>
      <c r="N961" s="23"/>
      <c r="O961" s="184" t="s">
        <v>32</v>
      </c>
    </row>
    <row r="962" s="1" customFormat="1" customHeight="1" spans="1:15">
      <c r="A962" s="119">
        <v>957</v>
      </c>
      <c r="B962" s="201" t="s">
        <v>23</v>
      </c>
      <c r="C962" s="119" t="s">
        <v>24</v>
      </c>
      <c r="D962" s="119" t="s">
        <v>25</v>
      </c>
      <c r="E962" s="201" t="s">
        <v>1469</v>
      </c>
      <c r="F962" s="192" t="s">
        <v>3270</v>
      </c>
      <c r="G962" s="91" t="s">
        <v>3327</v>
      </c>
      <c r="H962" s="192" t="s">
        <v>194</v>
      </c>
      <c r="I962" s="271">
        <v>5</v>
      </c>
      <c r="J962" s="201" t="s">
        <v>3328</v>
      </c>
      <c r="K962" s="119" t="s">
        <v>31</v>
      </c>
      <c r="L962" s="183">
        <v>4</v>
      </c>
      <c r="M962" s="27">
        <f t="shared" si="51"/>
        <v>520</v>
      </c>
      <c r="N962" s="23"/>
      <c r="O962" s="184" t="s">
        <v>32</v>
      </c>
    </row>
    <row r="963" s="1" customFormat="1" customHeight="1" spans="1:15">
      <c r="A963" s="119">
        <v>958</v>
      </c>
      <c r="B963" s="201" t="s">
        <v>23</v>
      </c>
      <c r="C963" s="119" t="s">
        <v>24</v>
      </c>
      <c r="D963" s="119" t="s">
        <v>25</v>
      </c>
      <c r="E963" s="201" t="s">
        <v>1469</v>
      </c>
      <c r="F963" s="192" t="s">
        <v>3270</v>
      </c>
      <c r="G963" s="91" t="s">
        <v>3329</v>
      </c>
      <c r="H963" s="192" t="s">
        <v>194</v>
      </c>
      <c r="I963" s="271">
        <v>6</v>
      </c>
      <c r="J963" s="201" t="s">
        <v>3330</v>
      </c>
      <c r="K963" s="119" t="s">
        <v>31</v>
      </c>
      <c r="L963" s="183">
        <v>5</v>
      </c>
      <c r="M963" s="27">
        <f t="shared" si="51"/>
        <v>650</v>
      </c>
      <c r="N963" s="23"/>
      <c r="O963" s="184" t="s">
        <v>32</v>
      </c>
    </row>
    <row r="964" s="1" customFormat="1" customHeight="1" spans="1:15">
      <c r="A964" s="119">
        <v>959</v>
      </c>
      <c r="B964" s="201" t="s">
        <v>23</v>
      </c>
      <c r="C964" s="119" t="s">
        <v>24</v>
      </c>
      <c r="D964" s="119" t="s">
        <v>25</v>
      </c>
      <c r="E964" s="201" t="s">
        <v>1469</v>
      </c>
      <c r="F964" s="192" t="s">
        <v>3270</v>
      </c>
      <c r="G964" s="91" t="s">
        <v>3331</v>
      </c>
      <c r="H964" s="192" t="s">
        <v>194</v>
      </c>
      <c r="I964" s="271">
        <v>5</v>
      </c>
      <c r="J964" s="201" t="s">
        <v>3332</v>
      </c>
      <c r="K964" s="119" t="s">
        <v>31</v>
      </c>
      <c r="L964" s="183">
        <v>4</v>
      </c>
      <c r="M964" s="27">
        <f t="shared" si="51"/>
        <v>520</v>
      </c>
      <c r="N964" s="23"/>
      <c r="O964" s="184" t="s">
        <v>32</v>
      </c>
    </row>
    <row r="965" s="1" customFormat="1" customHeight="1" spans="1:15">
      <c r="A965" s="119">
        <v>960</v>
      </c>
      <c r="B965" s="201" t="s">
        <v>23</v>
      </c>
      <c r="C965" s="119" t="s">
        <v>24</v>
      </c>
      <c r="D965" s="119" t="s">
        <v>25</v>
      </c>
      <c r="E965" s="201" t="s">
        <v>1469</v>
      </c>
      <c r="F965" s="192" t="s">
        <v>3270</v>
      </c>
      <c r="G965" s="91" t="s">
        <v>3333</v>
      </c>
      <c r="H965" s="192" t="s">
        <v>194</v>
      </c>
      <c r="I965" s="271">
        <v>6</v>
      </c>
      <c r="J965" s="201" t="s">
        <v>3334</v>
      </c>
      <c r="K965" s="119" t="s">
        <v>31</v>
      </c>
      <c r="L965" s="183">
        <v>4</v>
      </c>
      <c r="M965" s="27">
        <f t="shared" si="51"/>
        <v>520</v>
      </c>
      <c r="N965" s="23"/>
      <c r="O965" s="184" t="s">
        <v>32</v>
      </c>
    </row>
    <row r="966" s="1" customFormat="1" customHeight="1" spans="1:15">
      <c r="A966" s="119">
        <v>961</v>
      </c>
      <c r="B966" s="201" t="s">
        <v>23</v>
      </c>
      <c r="C966" s="119" t="s">
        <v>24</v>
      </c>
      <c r="D966" s="119" t="s">
        <v>25</v>
      </c>
      <c r="E966" s="201" t="s">
        <v>1469</v>
      </c>
      <c r="F966" s="192" t="s">
        <v>3270</v>
      </c>
      <c r="G966" s="91" t="s">
        <v>3335</v>
      </c>
      <c r="H966" s="192" t="s">
        <v>194</v>
      </c>
      <c r="I966" s="271">
        <v>6</v>
      </c>
      <c r="J966" s="201" t="s">
        <v>3336</v>
      </c>
      <c r="K966" s="119" t="s">
        <v>31</v>
      </c>
      <c r="L966" s="183">
        <v>6</v>
      </c>
      <c r="M966" s="27">
        <f t="shared" si="51"/>
        <v>780</v>
      </c>
      <c r="N966" s="23"/>
      <c r="O966" s="184" t="s">
        <v>32</v>
      </c>
    </row>
    <row r="967" s="1" customFormat="1" customHeight="1" spans="1:15">
      <c r="A967" s="119">
        <v>962</v>
      </c>
      <c r="B967" s="201" t="s">
        <v>23</v>
      </c>
      <c r="C967" s="119" t="s">
        <v>24</v>
      </c>
      <c r="D967" s="119" t="s">
        <v>25</v>
      </c>
      <c r="E967" s="201" t="s">
        <v>1469</v>
      </c>
      <c r="F967" s="192" t="s">
        <v>3270</v>
      </c>
      <c r="G967" s="91" t="s">
        <v>3337</v>
      </c>
      <c r="H967" s="192" t="s">
        <v>194</v>
      </c>
      <c r="I967" s="271">
        <v>6</v>
      </c>
      <c r="J967" s="201" t="s">
        <v>3338</v>
      </c>
      <c r="K967" s="119" t="s">
        <v>31</v>
      </c>
      <c r="L967" s="183">
        <v>4</v>
      </c>
      <c r="M967" s="27">
        <f t="shared" si="51"/>
        <v>520</v>
      </c>
      <c r="N967" s="23"/>
      <c r="O967" s="184" t="s">
        <v>32</v>
      </c>
    </row>
    <row r="968" s="1" customFormat="1" customHeight="1" spans="1:15">
      <c r="A968" s="119">
        <v>963</v>
      </c>
      <c r="B968" s="201" t="s">
        <v>23</v>
      </c>
      <c r="C968" s="119" t="s">
        <v>24</v>
      </c>
      <c r="D968" s="119" t="s">
        <v>25</v>
      </c>
      <c r="E968" s="201" t="s">
        <v>1469</v>
      </c>
      <c r="F968" s="192" t="s">
        <v>3270</v>
      </c>
      <c r="G968" s="91" t="s">
        <v>3339</v>
      </c>
      <c r="H968" s="192" t="s">
        <v>194</v>
      </c>
      <c r="I968" s="271">
        <v>5</v>
      </c>
      <c r="J968" s="201" t="s">
        <v>3340</v>
      </c>
      <c r="K968" s="119" t="s">
        <v>31</v>
      </c>
      <c r="L968" s="183">
        <v>4</v>
      </c>
      <c r="M968" s="27">
        <f t="shared" si="51"/>
        <v>520</v>
      </c>
      <c r="N968" s="23"/>
      <c r="O968" s="184" t="s">
        <v>32</v>
      </c>
    </row>
    <row r="969" s="1" customFormat="1" customHeight="1" spans="1:15">
      <c r="A969" s="119">
        <v>964</v>
      </c>
      <c r="B969" s="201" t="s">
        <v>23</v>
      </c>
      <c r="C969" s="119" t="s">
        <v>24</v>
      </c>
      <c r="D969" s="119" t="s">
        <v>25</v>
      </c>
      <c r="E969" s="201" t="s">
        <v>1469</v>
      </c>
      <c r="F969" s="192" t="s">
        <v>3270</v>
      </c>
      <c r="G969" s="91" t="s">
        <v>3341</v>
      </c>
      <c r="H969" s="192" t="s">
        <v>194</v>
      </c>
      <c r="I969" s="271">
        <v>6</v>
      </c>
      <c r="J969" s="201" t="s">
        <v>3342</v>
      </c>
      <c r="K969" s="119" t="s">
        <v>31</v>
      </c>
      <c r="L969" s="183">
        <v>3</v>
      </c>
      <c r="M969" s="27">
        <f t="shared" si="51"/>
        <v>390</v>
      </c>
      <c r="N969" s="23"/>
      <c r="O969" s="184" t="s">
        <v>32</v>
      </c>
    </row>
    <row r="970" s="1" customFormat="1" customHeight="1" spans="1:15">
      <c r="A970" s="119">
        <v>965</v>
      </c>
      <c r="B970" s="201" t="s">
        <v>23</v>
      </c>
      <c r="C970" s="119" t="s">
        <v>24</v>
      </c>
      <c r="D970" s="119" t="s">
        <v>25</v>
      </c>
      <c r="E970" s="201" t="s">
        <v>1469</v>
      </c>
      <c r="F970" s="192" t="s">
        <v>3270</v>
      </c>
      <c r="G970" s="91" t="s">
        <v>3343</v>
      </c>
      <c r="H970" s="192" t="s">
        <v>194</v>
      </c>
      <c r="I970" s="271">
        <v>6</v>
      </c>
      <c r="J970" s="201" t="s">
        <v>3344</v>
      </c>
      <c r="K970" s="119" t="s">
        <v>31</v>
      </c>
      <c r="L970" s="183">
        <v>6</v>
      </c>
      <c r="M970" s="27">
        <f t="shared" si="51"/>
        <v>780</v>
      </c>
      <c r="N970" s="23"/>
      <c r="O970" s="184" t="s">
        <v>32</v>
      </c>
    </row>
    <row r="971" s="1" customFormat="1" customHeight="1" spans="1:15">
      <c r="A971" s="119">
        <v>966</v>
      </c>
      <c r="B971" s="201" t="s">
        <v>23</v>
      </c>
      <c r="C971" s="119" t="s">
        <v>24</v>
      </c>
      <c r="D971" s="119" t="s">
        <v>25</v>
      </c>
      <c r="E971" s="201" t="s">
        <v>1469</v>
      </c>
      <c r="F971" s="192" t="s">
        <v>3270</v>
      </c>
      <c r="G971" s="91" t="s">
        <v>3345</v>
      </c>
      <c r="H971" s="192" t="s">
        <v>51</v>
      </c>
      <c r="I971" s="271">
        <v>6</v>
      </c>
      <c r="J971" s="201" t="s">
        <v>3346</v>
      </c>
      <c r="K971" s="119" t="s">
        <v>31</v>
      </c>
      <c r="L971" s="183">
        <v>6</v>
      </c>
      <c r="M971" s="27">
        <f>L971*312</f>
        <v>1872</v>
      </c>
      <c r="N971" s="23"/>
      <c r="O971" s="184" t="s">
        <v>32</v>
      </c>
    </row>
    <row r="972" s="1" customFormat="1" customHeight="1" spans="1:15">
      <c r="A972" s="119">
        <v>967</v>
      </c>
      <c r="B972" s="201" t="s">
        <v>23</v>
      </c>
      <c r="C972" s="119" t="s">
        <v>24</v>
      </c>
      <c r="D972" s="119" t="s">
        <v>25</v>
      </c>
      <c r="E972" s="201" t="s">
        <v>1469</v>
      </c>
      <c r="F972" s="192" t="s">
        <v>3270</v>
      </c>
      <c r="G972" s="91" t="s">
        <v>3347</v>
      </c>
      <c r="H972" s="192" t="s">
        <v>51</v>
      </c>
      <c r="I972" s="271">
        <v>5</v>
      </c>
      <c r="J972" s="201" t="s">
        <v>3348</v>
      </c>
      <c r="K972" s="119" t="s">
        <v>31</v>
      </c>
      <c r="L972" s="183">
        <v>5</v>
      </c>
      <c r="M972" s="27">
        <f>L972*312</f>
        <v>1560</v>
      </c>
      <c r="N972" s="23"/>
      <c r="O972" s="184" t="s">
        <v>32</v>
      </c>
    </row>
    <row r="973" s="1" customFormat="1" customHeight="1" spans="1:15">
      <c r="A973" s="119">
        <v>968</v>
      </c>
      <c r="B973" s="201" t="s">
        <v>23</v>
      </c>
      <c r="C973" s="119" t="s">
        <v>24</v>
      </c>
      <c r="D973" s="119" t="s">
        <v>25</v>
      </c>
      <c r="E973" s="201" t="s">
        <v>1469</v>
      </c>
      <c r="F973" s="192" t="s">
        <v>3270</v>
      </c>
      <c r="G973" s="91" t="s">
        <v>3349</v>
      </c>
      <c r="H973" s="192" t="s">
        <v>194</v>
      </c>
      <c r="I973" s="271">
        <v>5</v>
      </c>
      <c r="J973" s="201" t="s">
        <v>3350</v>
      </c>
      <c r="K973" s="119" t="s">
        <v>31</v>
      </c>
      <c r="L973" s="183">
        <v>4</v>
      </c>
      <c r="M973" s="27">
        <f>L973*130</f>
        <v>520</v>
      </c>
      <c r="N973" s="23"/>
      <c r="O973" s="184" t="s">
        <v>32</v>
      </c>
    </row>
    <row r="974" s="1" customFormat="1" customHeight="1" spans="1:15">
      <c r="A974" s="119">
        <v>969</v>
      </c>
      <c r="B974" s="201" t="s">
        <v>23</v>
      </c>
      <c r="C974" s="119" t="s">
        <v>24</v>
      </c>
      <c r="D974" s="119" t="s">
        <v>25</v>
      </c>
      <c r="E974" s="201" t="s">
        <v>1469</v>
      </c>
      <c r="F974" s="192" t="s">
        <v>3270</v>
      </c>
      <c r="G974" s="91" t="s">
        <v>3351</v>
      </c>
      <c r="H974" s="192" t="s">
        <v>194</v>
      </c>
      <c r="I974" s="271">
        <v>4</v>
      </c>
      <c r="J974" s="201" t="s">
        <v>3352</v>
      </c>
      <c r="K974" s="119" t="s">
        <v>31</v>
      </c>
      <c r="L974" s="183">
        <v>4</v>
      </c>
      <c r="M974" s="27">
        <f>L974*130</f>
        <v>520</v>
      </c>
      <c r="N974" s="23"/>
      <c r="O974" s="184" t="s">
        <v>32</v>
      </c>
    </row>
    <row r="975" s="1" customFormat="1" customHeight="1" spans="1:15">
      <c r="A975" s="119">
        <v>970</v>
      </c>
      <c r="B975" s="201" t="s">
        <v>23</v>
      </c>
      <c r="C975" s="119" t="s">
        <v>24</v>
      </c>
      <c r="D975" s="119" t="s">
        <v>25</v>
      </c>
      <c r="E975" s="201" t="s">
        <v>1469</v>
      </c>
      <c r="F975" s="192" t="s">
        <v>3270</v>
      </c>
      <c r="G975" s="91" t="s">
        <v>3353</v>
      </c>
      <c r="H975" s="192" t="s">
        <v>194</v>
      </c>
      <c r="I975" s="271">
        <v>5</v>
      </c>
      <c r="J975" s="201" t="s">
        <v>3354</v>
      </c>
      <c r="K975" s="119" t="s">
        <v>31</v>
      </c>
      <c r="L975" s="183">
        <v>5</v>
      </c>
      <c r="M975" s="27">
        <f>L975*130</f>
        <v>650</v>
      </c>
      <c r="N975" s="23"/>
      <c r="O975" s="184" t="s">
        <v>32</v>
      </c>
    </row>
    <row r="976" s="1" customFormat="1" customHeight="1" spans="1:15">
      <c r="A976" s="119">
        <v>971</v>
      </c>
      <c r="B976" s="201" t="s">
        <v>23</v>
      </c>
      <c r="C976" s="119" t="s">
        <v>24</v>
      </c>
      <c r="D976" s="119" t="s">
        <v>25</v>
      </c>
      <c r="E976" s="201" t="s">
        <v>1469</v>
      </c>
      <c r="F976" s="192" t="s">
        <v>3270</v>
      </c>
      <c r="G976" s="91" t="s">
        <v>3355</v>
      </c>
      <c r="H976" s="192" t="s">
        <v>194</v>
      </c>
      <c r="I976" s="271">
        <v>4</v>
      </c>
      <c r="J976" s="201" t="s">
        <v>3356</v>
      </c>
      <c r="K976" s="119" t="s">
        <v>31</v>
      </c>
      <c r="L976" s="183">
        <v>4</v>
      </c>
      <c r="M976" s="27">
        <f>L976*130</f>
        <v>520</v>
      </c>
      <c r="N976" s="23"/>
      <c r="O976" s="184" t="s">
        <v>32</v>
      </c>
    </row>
    <row r="977" s="1" customFormat="1" customHeight="1" spans="1:15">
      <c r="A977" s="119">
        <v>972</v>
      </c>
      <c r="B977" s="201" t="s">
        <v>23</v>
      </c>
      <c r="C977" s="119" t="s">
        <v>24</v>
      </c>
      <c r="D977" s="119" t="s">
        <v>25</v>
      </c>
      <c r="E977" s="201" t="s">
        <v>1469</v>
      </c>
      <c r="F977" s="192" t="s">
        <v>3270</v>
      </c>
      <c r="G977" s="91" t="s">
        <v>3357</v>
      </c>
      <c r="H977" s="192" t="s">
        <v>51</v>
      </c>
      <c r="I977" s="271">
        <v>3</v>
      </c>
      <c r="J977" s="201" t="s">
        <v>3358</v>
      </c>
      <c r="K977" s="119" t="s">
        <v>31</v>
      </c>
      <c r="L977" s="183">
        <v>3</v>
      </c>
      <c r="M977" s="27">
        <f>L977*312</f>
        <v>936</v>
      </c>
      <c r="N977" s="23"/>
      <c r="O977" s="184" t="s">
        <v>32</v>
      </c>
    </row>
    <row r="978" s="1" customFormat="1" customHeight="1" spans="1:16">
      <c r="A978" s="119">
        <v>973</v>
      </c>
      <c r="B978" s="201" t="s">
        <v>23</v>
      </c>
      <c r="C978" s="119" t="s">
        <v>24</v>
      </c>
      <c r="D978" s="119" t="s">
        <v>25</v>
      </c>
      <c r="E978" s="201" t="s">
        <v>1469</v>
      </c>
      <c r="F978" s="192" t="s">
        <v>3270</v>
      </c>
      <c r="G978" s="183" t="s">
        <v>3359</v>
      </c>
      <c r="H978" s="192" t="s">
        <v>194</v>
      </c>
      <c r="I978" s="271">
        <v>3</v>
      </c>
      <c r="J978" s="201" t="s">
        <v>3360</v>
      </c>
      <c r="K978" s="119" t="s">
        <v>31</v>
      </c>
      <c r="L978" s="183">
        <v>3</v>
      </c>
      <c r="M978" s="27">
        <f>L978*130</f>
        <v>390</v>
      </c>
      <c r="N978" s="23"/>
      <c r="O978" s="184" t="s">
        <v>32</v>
      </c>
      <c r="P978" s="92"/>
    </row>
    <row r="979" s="1" customFormat="1" customHeight="1" spans="1:15">
      <c r="A979" s="119">
        <v>974</v>
      </c>
      <c r="B979" s="201" t="s">
        <v>23</v>
      </c>
      <c r="C979" s="119" t="s">
        <v>24</v>
      </c>
      <c r="D979" s="119" t="s">
        <v>25</v>
      </c>
      <c r="E979" s="201" t="s">
        <v>1469</v>
      </c>
      <c r="F979" s="192" t="s">
        <v>3270</v>
      </c>
      <c r="G979" s="91" t="s">
        <v>3361</v>
      </c>
      <c r="H979" s="192" t="s">
        <v>194</v>
      </c>
      <c r="I979" s="271">
        <v>5</v>
      </c>
      <c r="J979" s="201" t="s">
        <v>3362</v>
      </c>
      <c r="K979" s="119" t="s">
        <v>31</v>
      </c>
      <c r="L979" s="183">
        <v>3</v>
      </c>
      <c r="M979" s="27">
        <f>L979*130</f>
        <v>390</v>
      </c>
      <c r="N979" s="23"/>
      <c r="O979" s="184" t="s">
        <v>32</v>
      </c>
    </row>
    <row r="980" s="1" customFormat="1" customHeight="1" spans="1:15">
      <c r="A980" s="119">
        <v>975</v>
      </c>
      <c r="B980" s="201" t="s">
        <v>23</v>
      </c>
      <c r="C980" s="119" t="s">
        <v>24</v>
      </c>
      <c r="D980" s="119" t="s">
        <v>25</v>
      </c>
      <c r="E980" s="201" t="s">
        <v>1469</v>
      </c>
      <c r="F980" s="192" t="s">
        <v>3270</v>
      </c>
      <c r="G980" s="91" t="s">
        <v>3363</v>
      </c>
      <c r="H980" s="192" t="s">
        <v>194</v>
      </c>
      <c r="I980" s="271">
        <v>3</v>
      </c>
      <c r="J980" s="201" t="s">
        <v>3364</v>
      </c>
      <c r="K980" s="119" t="s">
        <v>31</v>
      </c>
      <c r="L980" s="183">
        <v>2</v>
      </c>
      <c r="M980" s="27">
        <f>L980*130</f>
        <v>260</v>
      </c>
      <c r="N980" s="23"/>
      <c r="O980" s="184" t="s">
        <v>32</v>
      </c>
    </row>
    <row r="981" s="1" customFormat="1" customHeight="1" spans="1:15">
      <c r="A981" s="119">
        <v>976</v>
      </c>
      <c r="B981" s="201" t="s">
        <v>23</v>
      </c>
      <c r="C981" s="119" t="s">
        <v>24</v>
      </c>
      <c r="D981" s="119" t="s">
        <v>25</v>
      </c>
      <c r="E981" s="201" t="s">
        <v>1469</v>
      </c>
      <c r="F981" s="192" t="s">
        <v>3270</v>
      </c>
      <c r="G981" s="91" t="s">
        <v>3365</v>
      </c>
      <c r="H981" s="192" t="s">
        <v>51</v>
      </c>
      <c r="I981" s="271">
        <v>3</v>
      </c>
      <c r="J981" s="201" t="s">
        <v>3366</v>
      </c>
      <c r="K981" s="119" t="s">
        <v>31</v>
      </c>
      <c r="L981" s="183">
        <v>3</v>
      </c>
      <c r="M981" s="27">
        <f>L981*312</f>
        <v>936</v>
      </c>
      <c r="N981" s="23"/>
      <c r="O981" s="184" t="s">
        <v>32</v>
      </c>
    </row>
    <row r="982" s="1" customFormat="1" customHeight="1" spans="1:15">
      <c r="A982" s="119">
        <v>977</v>
      </c>
      <c r="B982" s="201" t="s">
        <v>23</v>
      </c>
      <c r="C982" s="119" t="s">
        <v>24</v>
      </c>
      <c r="D982" s="119" t="s">
        <v>25</v>
      </c>
      <c r="E982" s="201" t="s">
        <v>1469</v>
      </c>
      <c r="F982" s="192" t="s">
        <v>3270</v>
      </c>
      <c r="G982" s="91" t="s">
        <v>1162</v>
      </c>
      <c r="H982" s="192" t="s">
        <v>1583</v>
      </c>
      <c r="I982" s="271">
        <v>3</v>
      </c>
      <c r="J982" s="201" t="s">
        <v>3367</v>
      </c>
      <c r="K982" s="119" t="s">
        <v>31</v>
      </c>
      <c r="L982" s="183">
        <v>3</v>
      </c>
      <c r="M982" s="27">
        <f>L982*130</f>
        <v>390</v>
      </c>
      <c r="N982" s="23"/>
      <c r="O982" s="184" t="s">
        <v>32</v>
      </c>
    </row>
    <row r="983" s="1" customFormat="1" customHeight="1" spans="1:15">
      <c r="A983" s="119">
        <v>978</v>
      </c>
      <c r="B983" s="201" t="s">
        <v>23</v>
      </c>
      <c r="C983" s="119" t="s">
        <v>24</v>
      </c>
      <c r="D983" s="119" t="s">
        <v>25</v>
      </c>
      <c r="E983" s="201" t="s">
        <v>1469</v>
      </c>
      <c r="F983" s="192" t="s">
        <v>3270</v>
      </c>
      <c r="G983" s="91" t="s">
        <v>672</v>
      </c>
      <c r="H983" s="192" t="s">
        <v>194</v>
      </c>
      <c r="I983" s="271">
        <v>6</v>
      </c>
      <c r="J983" s="201" t="s">
        <v>3368</v>
      </c>
      <c r="K983" s="119" t="s">
        <v>31</v>
      </c>
      <c r="L983" s="183">
        <v>6</v>
      </c>
      <c r="M983" s="27">
        <f>L983*130</f>
        <v>780</v>
      </c>
      <c r="N983" s="23"/>
      <c r="O983" s="184" t="s">
        <v>32</v>
      </c>
    </row>
    <row r="984" s="1" customFormat="1" customHeight="1" spans="1:15">
      <c r="A984" s="119">
        <v>979</v>
      </c>
      <c r="B984" s="201" t="s">
        <v>23</v>
      </c>
      <c r="C984" s="119" t="s">
        <v>24</v>
      </c>
      <c r="D984" s="119" t="s">
        <v>25</v>
      </c>
      <c r="E984" s="201" t="s">
        <v>1469</v>
      </c>
      <c r="F984" s="192" t="s">
        <v>3270</v>
      </c>
      <c r="G984" s="91" t="s">
        <v>3369</v>
      </c>
      <c r="H984" s="192" t="s">
        <v>51</v>
      </c>
      <c r="I984" s="271">
        <v>4</v>
      </c>
      <c r="J984" s="201" t="s">
        <v>3370</v>
      </c>
      <c r="K984" s="119" t="s">
        <v>31</v>
      </c>
      <c r="L984" s="183">
        <v>4</v>
      </c>
      <c r="M984" s="27">
        <f>L984*312</f>
        <v>1248</v>
      </c>
      <c r="N984" s="23"/>
      <c r="O984" s="184" t="s">
        <v>32</v>
      </c>
    </row>
    <row r="985" s="1" customFormat="1" customHeight="1" spans="1:15">
      <c r="A985" s="119">
        <v>980</v>
      </c>
      <c r="B985" s="201" t="s">
        <v>23</v>
      </c>
      <c r="C985" s="119" t="s">
        <v>24</v>
      </c>
      <c r="D985" s="119" t="s">
        <v>25</v>
      </c>
      <c r="E985" s="201" t="s">
        <v>1469</v>
      </c>
      <c r="F985" s="192" t="s">
        <v>3270</v>
      </c>
      <c r="G985" s="91" t="s">
        <v>3371</v>
      </c>
      <c r="H985" s="192" t="s">
        <v>194</v>
      </c>
      <c r="I985" s="271">
        <v>2</v>
      </c>
      <c r="J985" s="201" t="s">
        <v>3372</v>
      </c>
      <c r="K985" s="119" t="s">
        <v>31</v>
      </c>
      <c r="L985" s="183">
        <v>2</v>
      </c>
      <c r="M985" s="27">
        <f t="shared" ref="M985:M995" si="52">L985*130</f>
        <v>260</v>
      </c>
      <c r="N985" s="23"/>
      <c r="O985" s="184" t="s">
        <v>32</v>
      </c>
    </row>
    <row r="986" s="1" customFormat="1" customHeight="1" spans="1:15">
      <c r="A986" s="119">
        <v>981</v>
      </c>
      <c r="B986" s="201" t="s">
        <v>23</v>
      </c>
      <c r="C986" s="119" t="s">
        <v>24</v>
      </c>
      <c r="D986" s="119" t="s">
        <v>25</v>
      </c>
      <c r="E986" s="201" t="s">
        <v>1469</v>
      </c>
      <c r="F986" s="192" t="s">
        <v>3270</v>
      </c>
      <c r="G986" s="91" t="s">
        <v>3373</v>
      </c>
      <c r="H986" s="192" t="s">
        <v>194</v>
      </c>
      <c r="I986" s="271">
        <v>2</v>
      </c>
      <c r="J986" s="201" t="s">
        <v>3374</v>
      </c>
      <c r="K986" s="119" t="s">
        <v>31</v>
      </c>
      <c r="L986" s="183">
        <v>2</v>
      </c>
      <c r="M986" s="27">
        <f t="shared" si="52"/>
        <v>260</v>
      </c>
      <c r="N986" s="23"/>
      <c r="O986" s="184" t="s">
        <v>32</v>
      </c>
    </row>
    <row r="987" s="1" customFormat="1" customHeight="1" spans="1:15">
      <c r="A987" s="119">
        <v>982</v>
      </c>
      <c r="B987" s="201" t="s">
        <v>23</v>
      </c>
      <c r="C987" s="119" t="s">
        <v>24</v>
      </c>
      <c r="D987" s="119" t="s">
        <v>25</v>
      </c>
      <c r="E987" s="201" t="s">
        <v>1469</v>
      </c>
      <c r="F987" s="192" t="s">
        <v>3270</v>
      </c>
      <c r="G987" s="91" t="s">
        <v>3375</v>
      </c>
      <c r="H987" s="192" t="s">
        <v>194</v>
      </c>
      <c r="I987" s="271">
        <v>3</v>
      </c>
      <c r="J987" s="201" t="s">
        <v>3376</v>
      </c>
      <c r="K987" s="119" t="s">
        <v>31</v>
      </c>
      <c r="L987" s="183">
        <v>3</v>
      </c>
      <c r="M987" s="27">
        <f t="shared" si="52"/>
        <v>390</v>
      </c>
      <c r="N987" s="23"/>
      <c r="O987" s="184" t="s">
        <v>32</v>
      </c>
    </row>
    <row r="988" s="1" customFormat="1" customHeight="1" spans="1:15">
      <c r="A988" s="119">
        <v>983</v>
      </c>
      <c r="B988" s="201" t="s">
        <v>23</v>
      </c>
      <c r="C988" s="119" t="s">
        <v>24</v>
      </c>
      <c r="D988" s="119" t="s">
        <v>25</v>
      </c>
      <c r="E988" s="201" t="s">
        <v>1469</v>
      </c>
      <c r="F988" s="192" t="s">
        <v>3270</v>
      </c>
      <c r="G988" s="91" t="s">
        <v>3377</v>
      </c>
      <c r="H988" s="192" t="s">
        <v>194</v>
      </c>
      <c r="I988" s="271">
        <v>5</v>
      </c>
      <c r="J988" s="201" t="s">
        <v>3378</v>
      </c>
      <c r="K988" s="119" t="s">
        <v>31</v>
      </c>
      <c r="L988" s="183">
        <v>5</v>
      </c>
      <c r="M988" s="27">
        <f t="shared" si="52"/>
        <v>650</v>
      </c>
      <c r="N988" s="23"/>
      <c r="O988" s="184" t="s">
        <v>32</v>
      </c>
    </row>
    <row r="989" s="1" customFormat="1" customHeight="1" spans="1:15">
      <c r="A989" s="119">
        <v>984</v>
      </c>
      <c r="B989" s="201" t="s">
        <v>23</v>
      </c>
      <c r="C989" s="119" t="s">
        <v>24</v>
      </c>
      <c r="D989" s="119" t="s">
        <v>25</v>
      </c>
      <c r="E989" s="201" t="s">
        <v>1469</v>
      </c>
      <c r="F989" s="192" t="s">
        <v>3270</v>
      </c>
      <c r="G989" s="91" t="s">
        <v>3379</v>
      </c>
      <c r="H989" s="192" t="s">
        <v>194</v>
      </c>
      <c r="I989" s="271">
        <v>4</v>
      </c>
      <c r="J989" s="201" t="s">
        <v>3380</v>
      </c>
      <c r="K989" s="119" t="s">
        <v>31</v>
      </c>
      <c r="L989" s="183">
        <v>4</v>
      </c>
      <c r="M989" s="27">
        <f t="shared" si="52"/>
        <v>520</v>
      </c>
      <c r="N989" s="23"/>
      <c r="O989" s="184" t="s">
        <v>32</v>
      </c>
    </row>
    <row r="990" s="1" customFormat="1" customHeight="1" spans="1:15">
      <c r="A990" s="119">
        <v>985</v>
      </c>
      <c r="B990" s="201" t="s">
        <v>23</v>
      </c>
      <c r="C990" s="119" t="s">
        <v>24</v>
      </c>
      <c r="D990" s="119" t="s">
        <v>25</v>
      </c>
      <c r="E990" s="201" t="s">
        <v>1469</v>
      </c>
      <c r="F990" s="192" t="s">
        <v>3270</v>
      </c>
      <c r="G990" s="91" t="s">
        <v>3381</v>
      </c>
      <c r="H990" s="192" t="s">
        <v>194</v>
      </c>
      <c r="I990" s="271">
        <v>3</v>
      </c>
      <c r="J990" s="201" t="s">
        <v>3382</v>
      </c>
      <c r="K990" s="119" t="s">
        <v>31</v>
      </c>
      <c r="L990" s="183">
        <v>3</v>
      </c>
      <c r="M990" s="27">
        <f t="shared" si="52"/>
        <v>390</v>
      </c>
      <c r="N990" s="23"/>
      <c r="O990" s="184" t="s">
        <v>32</v>
      </c>
    </row>
    <row r="991" s="1" customFormat="1" customHeight="1" spans="1:15">
      <c r="A991" s="119">
        <v>986</v>
      </c>
      <c r="B991" s="201" t="s">
        <v>23</v>
      </c>
      <c r="C991" s="119" t="s">
        <v>24</v>
      </c>
      <c r="D991" s="119" t="s">
        <v>25</v>
      </c>
      <c r="E991" s="201" t="s">
        <v>1469</v>
      </c>
      <c r="F991" s="192" t="s">
        <v>3270</v>
      </c>
      <c r="G991" s="91" t="s">
        <v>3383</v>
      </c>
      <c r="H991" s="192" t="s">
        <v>194</v>
      </c>
      <c r="I991" s="271">
        <v>4</v>
      </c>
      <c r="J991" s="201" t="s">
        <v>3384</v>
      </c>
      <c r="K991" s="119" t="s">
        <v>31</v>
      </c>
      <c r="L991" s="183">
        <v>4</v>
      </c>
      <c r="M991" s="27">
        <f t="shared" si="52"/>
        <v>520</v>
      </c>
      <c r="N991" s="23"/>
      <c r="O991" s="184" t="s">
        <v>32</v>
      </c>
    </row>
    <row r="992" s="1" customFormat="1" customHeight="1" spans="1:15">
      <c r="A992" s="119">
        <v>987</v>
      </c>
      <c r="B992" s="201" t="s">
        <v>23</v>
      </c>
      <c r="C992" s="119" t="s">
        <v>24</v>
      </c>
      <c r="D992" s="119" t="s">
        <v>25</v>
      </c>
      <c r="E992" s="201" t="s">
        <v>1469</v>
      </c>
      <c r="F992" s="192" t="s">
        <v>3270</v>
      </c>
      <c r="G992" s="91" t="s">
        <v>3385</v>
      </c>
      <c r="H992" s="192" t="s">
        <v>194</v>
      </c>
      <c r="I992" s="271">
        <v>4</v>
      </c>
      <c r="J992" s="201" t="s">
        <v>3386</v>
      </c>
      <c r="K992" s="119" t="s">
        <v>31</v>
      </c>
      <c r="L992" s="183">
        <v>4</v>
      </c>
      <c r="M992" s="27">
        <f t="shared" si="52"/>
        <v>520</v>
      </c>
      <c r="N992" s="23"/>
      <c r="O992" s="184" t="s">
        <v>32</v>
      </c>
    </row>
    <row r="993" s="1" customFormat="1" customHeight="1" spans="1:15">
      <c r="A993" s="119">
        <v>988</v>
      </c>
      <c r="B993" s="201" t="s">
        <v>23</v>
      </c>
      <c r="C993" s="119" t="s">
        <v>24</v>
      </c>
      <c r="D993" s="119" t="s">
        <v>25</v>
      </c>
      <c r="E993" s="201" t="s">
        <v>1469</v>
      </c>
      <c r="F993" s="192" t="s">
        <v>3270</v>
      </c>
      <c r="G993" s="91" t="s">
        <v>3387</v>
      </c>
      <c r="H993" s="192" t="s">
        <v>194</v>
      </c>
      <c r="I993" s="271">
        <v>4</v>
      </c>
      <c r="J993" s="201" t="s">
        <v>3388</v>
      </c>
      <c r="K993" s="119" t="s">
        <v>31</v>
      </c>
      <c r="L993" s="183">
        <v>3</v>
      </c>
      <c r="M993" s="27">
        <f t="shared" si="52"/>
        <v>390</v>
      </c>
      <c r="N993" s="23"/>
      <c r="O993" s="184" t="s">
        <v>32</v>
      </c>
    </row>
    <row r="994" s="1" customFormat="1" customHeight="1" spans="1:15">
      <c r="A994" s="119">
        <v>989</v>
      </c>
      <c r="B994" s="201" t="s">
        <v>23</v>
      </c>
      <c r="C994" s="119" t="s">
        <v>24</v>
      </c>
      <c r="D994" s="119" t="s">
        <v>25</v>
      </c>
      <c r="E994" s="201" t="s">
        <v>1469</v>
      </c>
      <c r="F994" s="192" t="s">
        <v>3270</v>
      </c>
      <c r="G994" s="91" t="s">
        <v>3389</v>
      </c>
      <c r="H994" s="192" t="s">
        <v>194</v>
      </c>
      <c r="I994" s="271">
        <v>3</v>
      </c>
      <c r="J994" s="201" t="s">
        <v>3390</v>
      </c>
      <c r="K994" s="119" t="s">
        <v>31</v>
      </c>
      <c r="L994" s="183">
        <v>3</v>
      </c>
      <c r="M994" s="27">
        <f t="shared" si="52"/>
        <v>390</v>
      </c>
      <c r="N994" s="23"/>
      <c r="O994" s="184" t="s">
        <v>32</v>
      </c>
    </row>
    <row r="995" s="1" customFormat="1" customHeight="1" spans="1:15">
      <c r="A995" s="119">
        <v>990</v>
      </c>
      <c r="B995" s="201" t="s">
        <v>23</v>
      </c>
      <c r="C995" s="119" t="s">
        <v>24</v>
      </c>
      <c r="D995" s="119" t="s">
        <v>25</v>
      </c>
      <c r="E995" s="201" t="s">
        <v>1469</v>
      </c>
      <c r="F995" s="192" t="s">
        <v>3270</v>
      </c>
      <c r="G995" s="91" t="s">
        <v>3391</v>
      </c>
      <c r="H995" s="192" t="s">
        <v>194</v>
      </c>
      <c r="I995" s="271">
        <v>5</v>
      </c>
      <c r="J995" s="201" t="s">
        <v>3392</v>
      </c>
      <c r="K995" s="119" t="s">
        <v>31</v>
      </c>
      <c r="L995" s="183">
        <v>4</v>
      </c>
      <c r="M995" s="27">
        <f t="shared" si="52"/>
        <v>520</v>
      </c>
      <c r="N995" s="23"/>
      <c r="O995" s="184" t="s">
        <v>32</v>
      </c>
    </row>
    <row r="996" s="1" customFormat="1" customHeight="1" spans="1:15">
      <c r="A996" s="119">
        <v>991</v>
      </c>
      <c r="B996" s="201" t="s">
        <v>23</v>
      </c>
      <c r="C996" s="119" t="s">
        <v>24</v>
      </c>
      <c r="D996" s="119" t="s">
        <v>25</v>
      </c>
      <c r="E996" s="201" t="s">
        <v>1469</v>
      </c>
      <c r="F996" s="192" t="s">
        <v>3270</v>
      </c>
      <c r="G996" s="91" t="s">
        <v>3393</v>
      </c>
      <c r="H996" s="192" t="s">
        <v>51</v>
      </c>
      <c r="I996" s="271">
        <v>2</v>
      </c>
      <c r="J996" s="201" t="s">
        <v>3394</v>
      </c>
      <c r="K996" s="119" t="s">
        <v>31</v>
      </c>
      <c r="L996" s="183">
        <v>2</v>
      </c>
      <c r="M996" s="27">
        <f>L996*312</f>
        <v>624</v>
      </c>
      <c r="N996" s="23"/>
      <c r="O996" s="184" t="s">
        <v>32</v>
      </c>
    </row>
    <row r="997" s="1" customFormat="1" customHeight="1" spans="1:15">
      <c r="A997" s="119">
        <v>992</v>
      </c>
      <c r="B997" s="201" t="s">
        <v>23</v>
      </c>
      <c r="C997" s="119" t="s">
        <v>24</v>
      </c>
      <c r="D997" s="119" t="s">
        <v>25</v>
      </c>
      <c r="E997" s="201" t="s">
        <v>1469</v>
      </c>
      <c r="F997" s="192" t="s">
        <v>3270</v>
      </c>
      <c r="G997" s="91" t="s">
        <v>3395</v>
      </c>
      <c r="H997" s="192" t="s">
        <v>194</v>
      </c>
      <c r="I997" s="271">
        <v>5</v>
      </c>
      <c r="J997" s="201" t="s">
        <v>3396</v>
      </c>
      <c r="K997" s="119" t="s">
        <v>31</v>
      </c>
      <c r="L997" s="183">
        <v>4</v>
      </c>
      <c r="M997" s="27">
        <f>L997*130</f>
        <v>520</v>
      </c>
      <c r="N997" s="23"/>
      <c r="O997" s="184" t="s">
        <v>32</v>
      </c>
    </row>
    <row r="998" s="1" customFormat="1" customHeight="1" spans="1:15">
      <c r="A998" s="119">
        <v>993</v>
      </c>
      <c r="B998" s="201" t="s">
        <v>23</v>
      </c>
      <c r="C998" s="119" t="s">
        <v>24</v>
      </c>
      <c r="D998" s="119" t="s">
        <v>25</v>
      </c>
      <c r="E998" s="201" t="s">
        <v>1469</v>
      </c>
      <c r="F998" s="192" t="s">
        <v>3270</v>
      </c>
      <c r="G998" s="91" t="s">
        <v>3397</v>
      </c>
      <c r="H998" s="192" t="s">
        <v>194</v>
      </c>
      <c r="I998" s="271">
        <v>4</v>
      </c>
      <c r="J998" s="201" t="s">
        <v>3398</v>
      </c>
      <c r="K998" s="119" t="s">
        <v>31</v>
      </c>
      <c r="L998" s="183">
        <v>3</v>
      </c>
      <c r="M998" s="27">
        <f>L998*468</f>
        <v>1404</v>
      </c>
      <c r="N998" s="23"/>
      <c r="O998" s="24" t="s">
        <v>32</v>
      </c>
    </row>
    <row r="999" s="1" customFormat="1" customHeight="1" spans="1:15">
      <c r="A999" s="119">
        <v>994</v>
      </c>
      <c r="B999" s="201" t="s">
        <v>23</v>
      </c>
      <c r="C999" s="119" t="s">
        <v>24</v>
      </c>
      <c r="D999" s="119" t="s">
        <v>25</v>
      </c>
      <c r="E999" s="201" t="s">
        <v>1469</v>
      </c>
      <c r="F999" s="192" t="s">
        <v>3270</v>
      </c>
      <c r="G999" s="91" t="s">
        <v>3399</v>
      </c>
      <c r="H999" s="192" t="s">
        <v>194</v>
      </c>
      <c r="I999" s="271">
        <v>4</v>
      </c>
      <c r="J999" s="201" t="s">
        <v>3400</v>
      </c>
      <c r="K999" s="119" t="s">
        <v>31</v>
      </c>
      <c r="L999" s="183">
        <v>4</v>
      </c>
      <c r="M999" s="27">
        <f>L999*130</f>
        <v>520</v>
      </c>
      <c r="N999" s="23"/>
      <c r="O999" s="184" t="s">
        <v>32</v>
      </c>
    </row>
    <row r="1000" s="1" customFormat="1" customHeight="1" spans="1:15">
      <c r="A1000" s="119">
        <v>995</v>
      </c>
      <c r="B1000" s="201" t="s">
        <v>23</v>
      </c>
      <c r="C1000" s="119" t="s">
        <v>24</v>
      </c>
      <c r="D1000" s="119" t="s">
        <v>25</v>
      </c>
      <c r="E1000" s="201" t="s">
        <v>1469</v>
      </c>
      <c r="F1000" s="192" t="s">
        <v>3270</v>
      </c>
      <c r="G1000" s="91" t="s">
        <v>3401</v>
      </c>
      <c r="H1000" s="192" t="s">
        <v>194</v>
      </c>
      <c r="I1000" s="271">
        <v>5</v>
      </c>
      <c r="J1000" s="201" t="s">
        <v>3402</v>
      </c>
      <c r="K1000" s="119" t="s">
        <v>31</v>
      </c>
      <c r="L1000" s="183">
        <v>5</v>
      </c>
      <c r="M1000" s="27">
        <f>L1000*130</f>
        <v>650</v>
      </c>
      <c r="N1000" s="23"/>
      <c r="O1000" s="184" t="s">
        <v>32</v>
      </c>
    </row>
    <row r="1001" s="1" customFormat="1" customHeight="1" spans="1:15">
      <c r="A1001" s="119">
        <v>996</v>
      </c>
      <c r="B1001" s="201" t="s">
        <v>23</v>
      </c>
      <c r="C1001" s="119" t="s">
        <v>24</v>
      </c>
      <c r="D1001" s="119" t="s">
        <v>25</v>
      </c>
      <c r="E1001" s="201" t="s">
        <v>1469</v>
      </c>
      <c r="F1001" s="192" t="s">
        <v>3270</v>
      </c>
      <c r="G1001" s="91" t="s">
        <v>3403</v>
      </c>
      <c r="H1001" s="192" t="s">
        <v>194</v>
      </c>
      <c r="I1001" s="271">
        <v>4</v>
      </c>
      <c r="J1001" s="201" t="s">
        <v>3404</v>
      </c>
      <c r="K1001" s="119" t="s">
        <v>31</v>
      </c>
      <c r="L1001" s="183">
        <v>4</v>
      </c>
      <c r="M1001" s="27">
        <f>L1001*130</f>
        <v>520</v>
      </c>
      <c r="N1001" s="23"/>
      <c r="O1001" s="184" t="s">
        <v>32</v>
      </c>
    </row>
    <row r="1002" s="1" customFormat="1" customHeight="1" spans="1:15">
      <c r="A1002" s="119">
        <v>997</v>
      </c>
      <c r="B1002" s="201" t="s">
        <v>23</v>
      </c>
      <c r="C1002" s="119" t="s">
        <v>24</v>
      </c>
      <c r="D1002" s="119" t="s">
        <v>25</v>
      </c>
      <c r="E1002" s="201" t="s">
        <v>1469</v>
      </c>
      <c r="F1002" s="192" t="s">
        <v>3270</v>
      </c>
      <c r="G1002" s="91" t="s">
        <v>3405</v>
      </c>
      <c r="H1002" s="192" t="s">
        <v>1789</v>
      </c>
      <c r="I1002" s="271">
        <v>5</v>
      </c>
      <c r="J1002" s="201" t="s">
        <v>3406</v>
      </c>
      <c r="K1002" s="119" t="s">
        <v>31</v>
      </c>
      <c r="L1002" s="183">
        <v>3</v>
      </c>
      <c r="M1002" s="27">
        <f>L1002*312</f>
        <v>936</v>
      </c>
      <c r="N1002" s="23"/>
      <c r="O1002" s="184" t="s">
        <v>32</v>
      </c>
    </row>
    <row r="1003" s="1" customFormat="1" customHeight="1" spans="1:15">
      <c r="A1003" s="119">
        <v>998</v>
      </c>
      <c r="B1003" s="201" t="s">
        <v>23</v>
      </c>
      <c r="C1003" s="119" t="s">
        <v>24</v>
      </c>
      <c r="D1003" s="119" t="s">
        <v>25</v>
      </c>
      <c r="E1003" s="201" t="s">
        <v>1469</v>
      </c>
      <c r="F1003" s="192" t="s">
        <v>3270</v>
      </c>
      <c r="G1003" s="91" t="s">
        <v>3407</v>
      </c>
      <c r="H1003" s="192" t="s">
        <v>194</v>
      </c>
      <c r="I1003" s="271">
        <v>3</v>
      </c>
      <c r="J1003" s="201" t="s">
        <v>3408</v>
      </c>
      <c r="K1003" s="119" t="s">
        <v>31</v>
      </c>
      <c r="L1003" s="183">
        <v>3</v>
      </c>
      <c r="M1003" s="27">
        <f>L1003*130</f>
        <v>390</v>
      </c>
      <c r="N1003" s="23"/>
      <c r="O1003" s="184" t="s">
        <v>32</v>
      </c>
    </row>
    <row r="1004" s="1" customFormat="1" customHeight="1" spans="1:15">
      <c r="A1004" s="119">
        <v>999</v>
      </c>
      <c r="B1004" s="201" t="s">
        <v>23</v>
      </c>
      <c r="C1004" s="119" t="s">
        <v>24</v>
      </c>
      <c r="D1004" s="119" t="s">
        <v>25</v>
      </c>
      <c r="E1004" s="201" t="s">
        <v>1469</v>
      </c>
      <c r="F1004" s="192" t="s">
        <v>3270</v>
      </c>
      <c r="G1004" s="91" t="s">
        <v>3409</v>
      </c>
      <c r="H1004" s="192" t="s">
        <v>194</v>
      </c>
      <c r="I1004" s="271">
        <v>5</v>
      </c>
      <c r="J1004" s="201" t="s">
        <v>3410</v>
      </c>
      <c r="K1004" s="119" t="s">
        <v>31</v>
      </c>
      <c r="L1004" s="183">
        <v>4</v>
      </c>
      <c r="M1004" s="27">
        <f>L1004*130</f>
        <v>520</v>
      </c>
      <c r="N1004" s="23"/>
      <c r="O1004" s="184" t="s">
        <v>32</v>
      </c>
    </row>
    <row r="1005" s="1" customFormat="1" customHeight="1" spans="1:15">
      <c r="A1005" s="119">
        <v>1000</v>
      </c>
      <c r="B1005" s="201" t="s">
        <v>23</v>
      </c>
      <c r="C1005" s="119" t="s">
        <v>24</v>
      </c>
      <c r="D1005" s="119" t="s">
        <v>25</v>
      </c>
      <c r="E1005" s="201" t="s">
        <v>1469</v>
      </c>
      <c r="F1005" s="192" t="s">
        <v>3270</v>
      </c>
      <c r="G1005" s="91" t="s">
        <v>3411</v>
      </c>
      <c r="H1005" s="192" t="s">
        <v>1558</v>
      </c>
      <c r="I1005" s="271">
        <v>1</v>
      </c>
      <c r="J1005" s="201" t="s">
        <v>3412</v>
      </c>
      <c r="K1005" s="119" t="s">
        <v>31</v>
      </c>
      <c r="L1005" s="183">
        <v>1</v>
      </c>
      <c r="M1005" s="27">
        <f>L1005*312</f>
        <v>312</v>
      </c>
      <c r="N1005" s="23"/>
      <c r="O1005" s="184" t="s">
        <v>32</v>
      </c>
    </row>
    <row r="1006" s="1" customFormat="1" customHeight="1" spans="1:15">
      <c r="A1006" s="119">
        <v>1001</v>
      </c>
      <c r="B1006" s="201" t="s">
        <v>23</v>
      </c>
      <c r="C1006" s="119" t="s">
        <v>24</v>
      </c>
      <c r="D1006" s="119" t="s">
        <v>25</v>
      </c>
      <c r="E1006" s="201" t="s">
        <v>1469</v>
      </c>
      <c r="F1006" s="192" t="s">
        <v>3270</v>
      </c>
      <c r="G1006" s="91" t="s">
        <v>3413</v>
      </c>
      <c r="H1006" s="192" t="s">
        <v>194</v>
      </c>
      <c r="I1006" s="271">
        <v>4</v>
      </c>
      <c r="J1006" s="201" t="s">
        <v>3414</v>
      </c>
      <c r="K1006" s="119" t="s">
        <v>31</v>
      </c>
      <c r="L1006" s="183">
        <v>4</v>
      </c>
      <c r="M1006" s="27">
        <f>L1006*130</f>
        <v>520</v>
      </c>
      <c r="N1006" s="23"/>
      <c r="O1006" s="184" t="s">
        <v>32</v>
      </c>
    </row>
    <row r="1007" s="1" customFormat="1" customHeight="1" spans="1:15">
      <c r="A1007" s="119">
        <v>1002</v>
      </c>
      <c r="B1007" s="201" t="s">
        <v>23</v>
      </c>
      <c r="C1007" s="119" t="s">
        <v>24</v>
      </c>
      <c r="D1007" s="119" t="s">
        <v>25</v>
      </c>
      <c r="E1007" s="201" t="s">
        <v>1469</v>
      </c>
      <c r="F1007" s="192" t="s">
        <v>3270</v>
      </c>
      <c r="G1007" s="91" t="s">
        <v>3415</v>
      </c>
      <c r="H1007" s="192" t="s">
        <v>194</v>
      </c>
      <c r="I1007" s="271">
        <v>6</v>
      </c>
      <c r="J1007" s="201" t="s">
        <v>3416</v>
      </c>
      <c r="K1007" s="119" t="s">
        <v>31</v>
      </c>
      <c r="L1007" s="183">
        <v>6</v>
      </c>
      <c r="M1007" s="27">
        <f>L1007*130</f>
        <v>780</v>
      </c>
      <c r="N1007" s="23"/>
      <c r="O1007" s="184" t="s">
        <v>32</v>
      </c>
    </row>
    <row r="1008" s="1" customFormat="1" customHeight="1" spans="1:15">
      <c r="A1008" s="119">
        <v>1003</v>
      </c>
      <c r="B1008" s="201" t="s">
        <v>23</v>
      </c>
      <c r="C1008" s="119" t="s">
        <v>24</v>
      </c>
      <c r="D1008" s="119" t="s">
        <v>25</v>
      </c>
      <c r="E1008" s="201" t="s">
        <v>1469</v>
      </c>
      <c r="F1008" s="192" t="s">
        <v>3270</v>
      </c>
      <c r="G1008" s="91" t="s">
        <v>3417</v>
      </c>
      <c r="H1008" s="192" t="s">
        <v>194</v>
      </c>
      <c r="I1008" s="271">
        <v>3</v>
      </c>
      <c r="J1008" s="201" t="s">
        <v>3418</v>
      </c>
      <c r="K1008" s="119" t="s">
        <v>31</v>
      </c>
      <c r="L1008" s="183">
        <v>3</v>
      </c>
      <c r="M1008" s="27">
        <f>L1008*130</f>
        <v>390</v>
      </c>
      <c r="N1008" s="23"/>
      <c r="O1008" s="184" t="s">
        <v>32</v>
      </c>
    </row>
    <row r="1009" s="1" customFormat="1" customHeight="1" spans="1:15">
      <c r="A1009" s="119">
        <v>1004</v>
      </c>
      <c r="B1009" s="201" t="s">
        <v>23</v>
      </c>
      <c r="C1009" s="119" t="s">
        <v>24</v>
      </c>
      <c r="D1009" s="119" t="s">
        <v>25</v>
      </c>
      <c r="E1009" s="201" t="s">
        <v>1469</v>
      </c>
      <c r="F1009" s="192" t="s">
        <v>3270</v>
      </c>
      <c r="G1009" s="91" t="s">
        <v>3419</v>
      </c>
      <c r="H1009" s="192" t="s">
        <v>51</v>
      </c>
      <c r="I1009" s="271">
        <v>5</v>
      </c>
      <c r="J1009" s="201" t="s">
        <v>3420</v>
      </c>
      <c r="K1009" s="119" t="s">
        <v>31</v>
      </c>
      <c r="L1009" s="183">
        <v>5</v>
      </c>
      <c r="M1009" s="27">
        <f>L1009*312</f>
        <v>1560</v>
      </c>
      <c r="N1009" s="23"/>
      <c r="O1009" s="184" t="s">
        <v>32</v>
      </c>
    </row>
    <row r="1010" s="1" customFormat="1" customHeight="1" spans="1:15">
      <c r="A1010" s="119">
        <v>1005</v>
      </c>
      <c r="B1010" s="201" t="s">
        <v>23</v>
      </c>
      <c r="C1010" s="119" t="s">
        <v>24</v>
      </c>
      <c r="D1010" s="119" t="s">
        <v>25</v>
      </c>
      <c r="E1010" s="201" t="s">
        <v>1469</v>
      </c>
      <c r="F1010" s="192" t="s">
        <v>3270</v>
      </c>
      <c r="G1010" s="91" t="s">
        <v>3421</v>
      </c>
      <c r="H1010" s="192" t="s">
        <v>194</v>
      </c>
      <c r="I1010" s="271">
        <v>4</v>
      </c>
      <c r="J1010" s="201" t="s">
        <v>3422</v>
      </c>
      <c r="K1010" s="119" t="s">
        <v>31</v>
      </c>
      <c r="L1010" s="183">
        <v>1</v>
      </c>
      <c r="M1010" s="27">
        <f>L1010*130</f>
        <v>130</v>
      </c>
      <c r="N1010" s="23"/>
      <c r="O1010" s="184" t="s">
        <v>32</v>
      </c>
    </row>
    <row r="1011" s="1" customFormat="1" customHeight="1" spans="1:16">
      <c r="A1011" s="119">
        <v>1006</v>
      </c>
      <c r="B1011" s="201" t="s">
        <v>23</v>
      </c>
      <c r="C1011" s="119" t="s">
        <v>24</v>
      </c>
      <c r="D1011" s="119" t="s">
        <v>25</v>
      </c>
      <c r="E1011" s="201" t="s">
        <v>1469</v>
      </c>
      <c r="F1011" s="192" t="s">
        <v>3270</v>
      </c>
      <c r="G1011" s="183" t="s">
        <v>3423</v>
      </c>
      <c r="H1011" s="192" t="s">
        <v>194</v>
      </c>
      <c r="I1011" s="271">
        <v>2</v>
      </c>
      <c r="J1011" s="201" t="s">
        <v>3424</v>
      </c>
      <c r="K1011" s="119" t="s">
        <v>31</v>
      </c>
      <c r="L1011" s="183">
        <v>2</v>
      </c>
      <c r="M1011" s="27">
        <f>L1011*130</f>
        <v>260</v>
      </c>
      <c r="N1011" s="23"/>
      <c r="O1011" s="184" t="s">
        <v>32</v>
      </c>
      <c r="P1011" s="92"/>
    </row>
    <row r="1012" s="1" customFormat="1" customHeight="1" spans="1:15">
      <c r="A1012" s="119">
        <v>1007</v>
      </c>
      <c r="B1012" s="201" t="s">
        <v>23</v>
      </c>
      <c r="C1012" s="119" t="s">
        <v>24</v>
      </c>
      <c r="D1012" s="119" t="s">
        <v>25</v>
      </c>
      <c r="E1012" s="201" t="s">
        <v>1469</v>
      </c>
      <c r="F1012" s="192" t="s">
        <v>3270</v>
      </c>
      <c r="G1012" s="91" t="s">
        <v>3425</v>
      </c>
      <c r="H1012" s="192" t="s">
        <v>194</v>
      </c>
      <c r="I1012" s="271">
        <v>4</v>
      </c>
      <c r="J1012" s="201" t="s">
        <v>3426</v>
      </c>
      <c r="K1012" s="119" t="s">
        <v>31</v>
      </c>
      <c r="L1012" s="183">
        <v>4</v>
      </c>
      <c r="M1012" s="27">
        <f>L1012*130</f>
        <v>520</v>
      </c>
      <c r="N1012" s="23"/>
      <c r="O1012" s="184" t="s">
        <v>32</v>
      </c>
    </row>
    <row r="1013" s="1" customFormat="1" customHeight="1" spans="1:15">
      <c r="A1013" s="119">
        <v>1008</v>
      </c>
      <c r="B1013" s="201" t="s">
        <v>23</v>
      </c>
      <c r="C1013" s="119" t="s">
        <v>24</v>
      </c>
      <c r="D1013" s="119" t="s">
        <v>25</v>
      </c>
      <c r="E1013" s="201" t="s">
        <v>1469</v>
      </c>
      <c r="F1013" s="192" t="s">
        <v>3270</v>
      </c>
      <c r="G1013" s="91" t="s">
        <v>3427</v>
      </c>
      <c r="H1013" s="192" t="s">
        <v>194</v>
      </c>
      <c r="I1013" s="271">
        <v>6</v>
      </c>
      <c r="J1013" s="201" t="s">
        <v>3386</v>
      </c>
      <c r="K1013" s="119" t="s">
        <v>31</v>
      </c>
      <c r="L1013" s="183">
        <v>6</v>
      </c>
      <c r="M1013" s="27">
        <f>L1013*130</f>
        <v>780</v>
      </c>
      <c r="N1013" s="23"/>
      <c r="O1013" s="184" t="s">
        <v>32</v>
      </c>
    </row>
    <row r="1014" s="1" customFormat="1" customHeight="1" spans="1:15">
      <c r="A1014" s="119">
        <v>1009</v>
      </c>
      <c r="B1014" s="201" t="s">
        <v>23</v>
      </c>
      <c r="C1014" s="119" t="s">
        <v>24</v>
      </c>
      <c r="D1014" s="119" t="s">
        <v>25</v>
      </c>
      <c r="E1014" s="201" t="s">
        <v>1469</v>
      </c>
      <c r="F1014" s="192" t="s">
        <v>3270</v>
      </c>
      <c r="G1014" s="91" t="s">
        <v>3428</v>
      </c>
      <c r="H1014" s="192" t="s">
        <v>194</v>
      </c>
      <c r="I1014" s="271">
        <v>6</v>
      </c>
      <c r="J1014" s="201" t="s">
        <v>3429</v>
      </c>
      <c r="K1014" s="119" t="s">
        <v>31</v>
      </c>
      <c r="L1014" s="183">
        <v>4</v>
      </c>
      <c r="M1014" s="27">
        <f>L1014*130</f>
        <v>520</v>
      </c>
      <c r="N1014" s="23"/>
      <c r="O1014" s="184" t="s">
        <v>32</v>
      </c>
    </row>
    <row r="1015" s="1" customFormat="1" customHeight="1" spans="1:15">
      <c r="A1015" s="119">
        <v>1010</v>
      </c>
      <c r="B1015" s="201" t="s">
        <v>23</v>
      </c>
      <c r="C1015" s="119" t="s">
        <v>24</v>
      </c>
      <c r="D1015" s="119" t="s">
        <v>25</v>
      </c>
      <c r="E1015" s="201" t="s">
        <v>1469</v>
      </c>
      <c r="F1015" s="192" t="s">
        <v>3270</v>
      </c>
      <c r="G1015" s="91" t="s">
        <v>3430</v>
      </c>
      <c r="H1015" s="192" t="s">
        <v>51</v>
      </c>
      <c r="I1015" s="271">
        <v>6</v>
      </c>
      <c r="J1015" s="201" t="s">
        <v>3431</v>
      </c>
      <c r="K1015" s="119" t="s">
        <v>31</v>
      </c>
      <c r="L1015" s="183">
        <v>6</v>
      </c>
      <c r="M1015" s="27">
        <f>L1015*312</f>
        <v>1872</v>
      </c>
      <c r="N1015" s="23"/>
      <c r="O1015" s="184" t="s">
        <v>32</v>
      </c>
    </row>
    <row r="1016" s="1" customFormat="1" customHeight="1" spans="1:15">
      <c r="A1016" s="119">
        <v>1011</v>
      </c>
      <c r="B1016" s="201" t="s">
        <v>23</v>
      </c>
      <c r="C1016" s="119" t="s">
        <v>24</v>
      </c>
      <c r="D1016" s="119" t="s">
        <v>25</v>
      </c>
      <c r="E1016" s="201" t="s">
        <v>1469</v>
      </c>
      <c r="F1016" s="192" t="s">
        <v>3270</v>
      </c>
      <c r="G1016" s="91" t="s">
        <v>3432</v>
      </c>
      <c r="H1016" s="192" t="s">
        <v>194</v>
      </c>
      <c r="I1016" s="271">
        <v>6</v>
      </c>
      <c r="J1016" s="201" t="s">
        <v>3433</v>
      </c>
      <c r="K1016" s="119" t="s">
        <v>31</v>
      </c>
      <c r="L1016" s="183">
        <v>6</v>
      </c>
      <c r="M1016" s="27">
        <f>L1016*130</f>
        <v>780</v>
      </c>
      <c r="N1016" s="23"/>
      <c r="O1016" s="184" t="s">
        <v>32</v>
      </c>
    </row>
    <row r="1017" s="1" customFormat="1" customHeight="1" spans="1:15">
      <c r="A1017" s="119">
        <v>1012</v>
      </c>
      <c r="B1017" s="201" t="s">
        <v>23</v>
      </c>
      <c r="C1017" s="119" t="s">
        <v>24</v>
      </c>
      <c r="D1017" s="119" t="s">
        <v>25</v>
      </c>
      <c r="E1017" s="201" t="s">
        <v>1469</v>
      </c>
      <c r="F1017" s="192" t="s">
        <v>3270</v>
      </c>
      <c r="G1017" s="91" t="s">
        <v>3434</v>
      </c>
      <c r="H1017" s="192" t="s">
        <v>194</v>
      </c>
      <c r="I1017" s="271">
        <v>5</v>
      </c>
      <c r="J1017" s="201" t="s">
        <v>3435</v>
      </c>
      <c r="K1017" s="119" t="s">
        <v>31</v>
      </c>
      <c r="L1017" s="183">
        <v>5</v>
      </c>
      <c r="M1017" s="27">
        <f>L1017*130</f>
        <v>650</v>
      </c>
      <c r="N1017" s="23"/>
      <c r="O1017" s="184" t="s">
        <v>32</v>
      </c>
    </row>
    <row r="1018" s="1" customFormat="1" customHeight="1" spans="1:15">
      <c r="A1018" s="119">
        <v>1013</v>
      </c>
      <c r="B1018" s="201" t="s">
        <v>23</v>
      </c>
      <c r="C1018" s="119" t="s">
        <v>24</v>
      </c>
      <c r="D1018" s="119" t="s">
        <v>25</v>
      </c>
      <c r="E1018" s="201" t="s">
        <v>1469</v>
      </c>
      <c r="F1018" s="192" t="s">
        <v>3270</v>
      </c>
      <c r="G1018" s="91" t="s">
        <v>3436</v>
      </c>
      <c r="H1018" s="192" t="s">
        <v>51</v>
      </c>
      <c r="I1018" s="271">
        <v>3</v>
      </c>
      <c r="J1018" s="201" t="s">
        <v>3437</v>
      </c>
      <c r="K1018" s="119" t="s">
        <v>31</v>
      </c>
      <c r="L1018" s="183">
        <v>3</v>
      </c>
      <c r="M1018" s="27">
        <f>L1018*312</f>
        <v>936</v>
      </c>
      <c r="N1018" s="23"/>
      <c r="O1018" s="184" t="s">
        <v>32</v>
      </c>
    </row>
    <row r="1019" s="1" customFormat="1" customHeight="1" spans="1:15">
      <c r="A1019" s="119">
        <v>1014</v>
      </c>
      <c r="B1019" s="201" t="s">
        <v>23</v>
      </c>
      <c r="C1019" s="119" t="s">
        <v>24</v>
      </c>
      <c r="D1019" s="119" t="s">
        <v>25</v>
      </c>
      <c r="E1019" s="201" t="s">
        <v>1469</v>
      </c>
      <c r="F1019" s="192" t="s">
        <v>3270</v>
      </c>
      <c r="G1019" s="91" t="s">
        <v>3438</v>
      </c>
      <c r="H1019" s="192" t="s">
        <v>194</v>
      </c>
      <c r="I1019" s="271">
        <v>4</v>
      </c>
      <c r="J1019" s="201" t="s">
        <v>3439</v>
      </c>
      <c r="K1019" s="119" t="s">
        <v>31</v>
      </c>
      <c r="L1019" s="183">
        <v>4</v>
      </c>
      <c r="M1019" s="27">
        <f>L1019*130</f>
        <v>520</v>
      </c>
      <c r="N1019" s="23"/>
      <c r="O1019" s="184" t="s">
        <v>32</v>
      </c>
    </row>
    <row r="1020" s="1" customFormat="1" customHeight="1" spans="1:15">
      <c r="A1020" s="119">
        <v>1015</v>
      </c>
      <c r="B1020" s="201" t="s">
        <v>23</v>
      </c>
      <c r="C1020" s="119" t="s">
        <v>24</v>
      </c>
      <c r="D1020" s="119" t="s">
        <v>25</v>
      </c>
      <c r="E1020" s="201" t="s">
        <v>1469</v>
      </c>
      <c r="F1020" s="192" t="s">
        <v>3270</v>
      </c>
      <c r="G1020" s="91" t="s">
        <v>3440</v>
      </c>
      <c r="H1020" s="192" t="s">
        <v>194</v>
      </c>
      <c r="I1020" s="271">
        <v>6</v>
      </c>
      <c r="J1020" s="201" t="s">
        <v>3441</v>
      </c>
      <c r="K1020" s="119" t="s">
        <v>31</v>
      </c>
      <c r="L1020" s="183">
        <v>3</v>
      </c>
      <c r="M1020" s="27">
        <f>L1020*130</f>
        <v>390</v>
      </c>
      <c r="N1020" s="23"/>
      <c r="O1020" s="184" t="s">
        <v>32</v>
      </c>
    </row>
    <row r="1021" s="1" customFormat="1" customHeight="1" spans="1:15">
      <c r="A1021" s="119">
        <v>1016</v>
      </c>
      <c r="B1021" s="201" t="s">
        <v>23</v>
      </c>
      <c r="C1021" s="119" t="s">
        <v>24</v>
      </c>
      <c r="D1021" s="119" t="s">
        <v>25</v>
      </c>
      <c r="E1021" s="201" t="s">
        <v>1469</v>
      </c>
      <c r="F1021" s="192" t="s">
        <v>3270</v>
      </c>
      <c r="G1021" s="91" t="s">
        <v>3442</v>
      </c>
      <c r="H1021" s="192" t="s">
        <v>194</v>
      </c>
      <c r="I1021" s="271">
        <v>11</v>
      </c>
      <c r="J1021" s="201" t="s">
        <v>3443</v>
      </c>
      <c r="K1021" s="119" t="s">
        <v>31</v>
      </c>
      <c r="L1021" s="183">
        <v>6</v>
      </c>
      <c r="M1021" s="27">
        <f>L1021*130</f>
        <v>780</v>
      </c>
      <c r="N1021" s="23"/>
      <c r="O1021" s="184" t="s">
        <v>32</v>
      </c>
    </row>
    <row r="1022" s="1" customFormat="1" customHeight="1" spans="1:15">
      <c r="A1022" s="119">
        <v>1017</v>
      </c>
      <c r="B1022" s="201" t="s">
        <v>23</v>
      </c>
      <c r="C1022" s="119" t="s">
        <v>24</v>
      </c>
      <c r="D1022" s="119" t="s">
        <v>25</v>
      </c>
      <c r="E1022" s="201" t="s">
        <v>1469</v>
      </c>
      <c r="F1022" s="192" t="s">
        <v>3270</v>
      </c>
      <c r="G1022" s="91" t="s">
        <v>3444</v>
      </c>
      <c r="H1022" s="192" t="s">
        <v>194</v>
      </c>
      <c r="I1022" s="271">
        <v>4</v>
      </c>
      <c r="J1022" s="201" t="s">
        <v>3445</v>
      </c>
      <c r="K1022" s="119" t="s">
        <v>31</v>
      </c>
      <c r="L1022" s="183">
        <v>4</v>
      </c>
      <c r="M1022" s="27">
        <f>L1022*130</f>
        <v>520</v>
      </c>
      <c r="N1022" s="23"/>
      <c r="O1022" s="184" t="s">
        <v>32</v>
      </c>
    </row>
    <row r="1023" s="1" customFormat="1" customHeight="1" spans="1:15">
      <c r="A1023" s="119">
        <v>1018</v>
      </c>
      <c r="B1023" s="201" t="s">
        <v>23</v>
      </c>
      <c r="C1023" s="119" t="s">
        <v>24</v>
      </c>
      <c r="D1023" s="119" t="s">
        <v>25</v>
      </c>
      <c r="E1023" s="201" t="s">
        <v>1469</v>
      </c>
      <c r="F1023" s="192" t="s">
        <v>3270</v>
      </c>
      <c r="G1023" s="91" t="s">
        <v>3446</v>
      </c>
      <c r="H1023" s="192" t="s">
        <v>194</v>
      </c>
      <c r="I1023" s="271">
        <v>3</v>
      </c>
      <c r="J1023" s="201" t="s">
        <v>3447</v>
      </c>
      <c r="K1023" s="119" t="s">
        <v>31</v>
      </c>
      <c r="L1023" s="183">
        <v>3</v>
      </c>
      <c r="M1023" s="27">
        <f>L1023*130</f>
        <v>390</v>
      </c>
      <c r="N1023" s="23"/>
      <c r="O1023" s="184" t="s">
        <v>32</v>
      </c>
    </row>
    <row r="1024" s="1" customFormat="1" customHeight="1" spans="1:15">
      <c r="A1024" s="119">
        <v>1019</v>
      </c>
      <c r="B1024" s="201" t="s">
        <v>23</v>
      </c>
      <c r="C1024" s="119" t="s">
        <v>24</v>
      </c>
      <c r="D1024" s="119" t="s">
        <v>25</v>
      </c>
      <c r="E1024" s="201" t="s">
        <v>1469</v>
      </c>
      <c r="F1024" s="192" t="s">
        <v>3270</v>
      </c>
      <c r="G1024" s="91" t="s">
        <v>3448</v>
      </c>
      <c r="H1024" s="192" t="s">
        <v>51</v>
      </c>
      <c r="I1024" s="271">
        <v>2</v>
      </c>
      <c r="J1024" s="201" t="s">
        <v>3449</v>
      </c>
      <c r="K1024" s="119" t="s">
        <v>31</v>
      </c>
      <c r="L1024" s="183">
        <v>2</v>
      </c>
      <c r="M1024" s="27">
        <f>L1024*312</f>
        <v>624</v>
      </c>
      <c r="N1024" s="23"/>
      <c r="O1024" s="184" t="s">
        <v>32</v>
      </c>
    </row>
    <row r="1025" s="1" customFormat="1" customHeight="1" spans="1:15">
      <c r="A1025" s="119">
        <v>1020</v>
      </c>
      <c r="B1025" s="201" t="s">
        <v>23</v>
      </c>
      <c r="C1025" s="119" t="s">
        <v>24</v>
      </c>
      <c r="D1025" s="119" t="s">
        <v>25</v>
      </c>
      <c r="E1025" s="201" t="s">
        <v>1469</v>
      </c>
      <c r="F1025" s="192" t="s">
        <v>3270</v>
      </c>
      <c r="G1025" s="91" t="s">
        <v>3450</v>
      </c>
      <c r="H1025" s="192" t="s">
        <v>194</v>
      </c>
      <c r="I1025" s="271">
        <v>4</v>
      </c>
      <c r="J1025" s="201" t="s">
        <v>3451</v>
      </c>
      <c r="K1025" s="119" t="s">
        <v>31</v>
      </c>
      <c r="L1025" s="183">
        <v>3</v>
      </c>
      <c r="M1025" s="27">
        <f>L1025*130</f>
        <v>390</v>
      </c>
      <c r="N1025" s="23"/>
      <c r="O1025" s="184" t="s">
        <v>32</v>
      </c>
    </row>
    <row r="1026" s="1" customFormat="1" customHeight="1" spans="1:15">
      <c r="A1026" s="119">
        <v>1021</v>
      </c>
      <c r="B1026" s="201" t="s">
        <v>23</v>
      </c>
      <c r="C1026" s="119" t="s">
        <v>24</v>
      </c>
      <c r="D1026" s="119" t="s">
        <v>25</v>
      </c>
      <c r="E1026" s="201" t="s">
        <v>1469</v>
      </c>
      <c r="F1026" s="192" t="s">
        <v>3270</v>
      </c>
      <c r="G1026" s="91" t="s">
        <v>3452</v>
      </c>
      <c r="H1026" s="192" t="s">
        <v>51</v>
      </c>
      <c r="I1026" s="271">
        <v>2</v>
      </c>
      <c r="J1026" s="201" t="s">
        <v>3453</v>
      </c>
      <c r="K1026" s="119" t="s">
        <v>31</v>
      </c>
      <c r="L1026" s="183">
        <v>2</v>
      </c>
      <c r="M1026" s="27">
        <f>L1026*312</f>
        <v>624</v>
      </c>
      <c r="N1026" s="23"/>
      <c r="O1026" s="184" t="s">
        <v>32</v>
      </c>
    </row>
    <row r="1027" s="1" customFormat="1" customHeight="1" spans="1:15">
      <c r="A1027" s="119">
        <v>1022</v>
      </c>
      <c r="B1027" s="201" t="s">
        <v>23</v>
      </c>
      <c r="C1027" s="119" t="s">
        <v>24</v>
      </c>
      <c r="D1027" s="119" t="s">
        <v>25</v>
      </c>
      <c r="E1027" s="201" t="s">
        <v>1469</v>
      </c>
      <c r="F1027" s="192" t="s">
        <v>3270</v>
      </c>
      <c r="G1027" s="91" t="s">
        <v>3454</v>
      </c>
      <c r="H1027" s="192" t="s">
        <v>194</v>
      </c>
      <c r="I1027" s="271">
        <v>4</v>
      </c>
      <c r="J1027" s="201" t="s">
        <v>3455</v>
      </c>
      <c r="K1027" s="119" t="s">
        <v>31</v>
      </c>
      <c r="L1027" s="183">
        <v>3</v>
      </c>
      <c r="M1027" s="27">
        <f t="shared" ref="M1027:M1039" si="53">L1027*130</f>
        <v>390</v>
      </c>
      <c r="N1027" s="23"/>
      <c r="O1027" s="184" t="s">
        <v>32</v>
      </c>
    </row>
    <row r="1028" s="1" customFormat="1" customHeight="1" spans="1:15">
      <c r="A1028" s="119">
        <v>1023</v>
      </c>
      <c r="B1028" s="201" t="s">
        <v>23</v>
      </c>
      <c r="C1028" s="119" t="s">
        <v>24</v>
      </c>
      <c r="D1028" s="119" t="s">
        <v>25</v>
      </c>
      <c r="E1028" s="201" t="s">
        <v>1469</v>
      </c>
      <c r="F1028" s="192" t="s">
        <v>3270</v>
      </c>
      <c r="G1028" s="91" t="s">
        <v>3456</v>
      </c>
      <c r="H1028" s="192" t="s">
        <v>194</v>
      </c>
      <c r="I1028" s="271">
        <v>6</v>
      </c>
      <c r="J1028" s="201" t="s">
        <v>3457</v>
      </c>
      <c r="K1028" s="119" t="s">
        <v>31</v>
      </c>
      <c r="L1028" s="183">
        <v>4</v>
      </c>
      <c r="M1028" s="27">
        <f t="shared" si="53"/>
        <v>520</v>
      </c>
      <c r="N1028" s="23"/>
      <c r="O1028" s="184" t="s">
        <v>32</v>
      </c>
    </row>
    <row r="1029" s="1" customFormat="1" customHeight="1" spans="1:15">
      <c r="A1029" s="119">
        <v>1024</v>
      </c>
      <c r="B1029" s="201" t="s">
        <v>23</v>
      </c>
      <c r="C1029" s="119" t="s">
        <v>24</v>
      </c>
      <c r="D1029" s="119" t="s">
        <v>25</v>
      </c>
      <c r="E1029" s="201" t="s">
        <v>1469</v>
      </c>
      <c r="F1029" s="192" t="s">
        <v>3270</v>
      </c>
      <c r="G1029" s="91" t="s">
        <v>3458</v>
      </c>
      <c r="H1029" s="192" t="s">
        <v>194</v>
      </c>
      <c r="I1029" s="271">
        <v>3</v>
      </c>
      <c r="J1029" s="201" t="s">
        <v>3459</v>
      </c>
      <c r="K1029" s="119" t="s">
        <v>31</v>
      </c>
      <c r="L1029" s="183">
        <v>3</v>
      </c>
      <c r="M1029" s="27">
        <f t="shared" si="53"/>
        <v>390</v>
      </c>
      <c r="N1029" s="23"/>
      <c r="O1029" s="184" t="s">
        <v>32</v>
      </c>
    </row>
    <row r="1030" s="1" customFormat="1" customHeight="1" spans="1:15">
      <c r="A1030" s="119">
        <v>1025</v>
      </c>
      <c r="B1030" s="201" t="s">
        <v>23</v>
      </c>
      <c r="C1030" s="119" t="s">
        <v>24</v>
      </c>
      <c r="D1030" s="119" t="s">
        <v>25</v>
      </c>
      <c r="E1030" s="201" t="s">
        <v>1469</v>
      </c>
      <c r="F1030" s="192" t="s">
        <v>3270</v>
      </c>
      <c r="G1030" s="91" t="s">
        <v>3460</v>
      </c>
      <c r="H1030" s="192" t="s">
        <v>194</v>
      </c>
      <c r="I1030" s="271">
        <v>3</v>
      </c>
      <c r="J1030" s="201" t="s">
        <v>3461</v>
      </c>
      <c r="K1030" s="119" t="s">
        <v>31</v>
      </c>
      <c r="L1030" s="183">
        <v>3</v>
      </c>
      <c r="M1030" s="27">
        <f t="shared" si="53"/>
        <v>390</v>
      </c>
      <c r="N1030" s="23"/>
      <c r="O1030" s="184" t="s">
        <v>32</v>
      </c>
    </row>
    <row r="1031" s="1" customFormat="1" customHeight="1" spans="1:15">
      <c r="A1031" s="119">
        <v>1026</v>
      </c>
      <c r="B1031" s="201" t="s">
        <v>23</v>
      </c>
      <c r="C1031" s="119" t="s">
        <v>24</v>
      </c>
      <c r="D1031" s="119" t="s">
        <v>25</v>
      </c>
      <c r="E1031" s="201" t="s">
        <v>1469</v>
      </c>
      <c r="F1031" s="192" t="s">
        <v>3270</v>
      </c>
      <c r="G1031" s="91" t="s">
        <v>3462</v>
      </c>
      <c r="H1031" s="192" t="s">
        <v>194</v>
      </c>
      <c r="I1031" s="271">
        <v>6</v>
      </c>
      <c r="J1031" s="201" t="s">
        <v>3463</v>
      </c>
      <c r="K1031" s="119" t="s">
        <v>31</v>
      </c>
      <c r="L1031" s="183">
        <v>6</v>
      </c>
      <c r="M1031" s="27">
        <f t="shared" si="53"/>
        <v>780</v>
      </c>
      <c r="N1031" s="23"/>
      <c r="O1031" s="184" t="s">
        <v>32</v>
      </c>
    </row>
    <row r="1032" s="1" customFormat="1" customHeight="1" spans="1:15">
      <c r="A1032" s="119">
        <v>1027</v>
      </c>
      <c r="B1032" s="201" t="s">
        <v>23</v>
      </c>
      <c r="C1032" s="119" t="s">
        <v>24</v>
      </c>
      <c r="D1032" s="119" t="s">
        <v>25</v>
      </c>
      <c r="E1032" s="201" t="s">
        <v>1469</v>
      </c>
      <c r="F1032" s="192" t="s">
        <v>3270</v>
      </c>
      <c r="G1032" s="91" t="s">
        <v>3464</v>
      </c>
      <c r="H1032" s="192" t="s">
        <v>194</v>
      </c>
      <c r="I1032" s="271">
        <v>7</v>
      </c>
      <c r="J1032" s="201" t="s">
        <v>3465</v>
      </c>
      <c r="K1032" s="119" t="s">
        <v>31</v>
      </c>
      <c r="L1032" s="183">
        <v>4</v>
      </c>
      <c r="M1032" s="27">
        <f t="shared" si="53"/>
        <v>520</v>
      </c>
      <c r="N1032" s="23"/>
      <c r="O1032" s="184" t="s">
        <v>32</v>
      </c>
    </row>
    <row r="1033" s="1" customFormat="1" customHeight="1" spans="1:15">
      <c r="A1033" s="119">
        <v>1028</v>
      </c>
      <c r="B1033" s="201" t="s">
        <v>23</v>
      </c>
      <c r="C1033" s="119" t="s">
        <v>24</v>
      </c>
      <c r="D1033" s="119" t="s">
        <v>25</v>
      </c>
      <c r="E1033" s="201" t="s">
        <v>1469</v>
      </c>
      <c r="F1033" s="192" t="s">
        <v>3270</v>
      </c>
      <c r="G1033" s="91" t="s">
        <v>3466</v>
      </c>
      <c r="H1033" s="192" t="s">
        <v>1583</v>
      </c>
      <c r="I1033" s="271">
        <v>2</v>
      </c>
      <c r="J1033" s="201" t="s">
        <v>3467</v>
      </c>
      <c r="K1033" s="119" t="s">
        <v>31</v>
      </c>
      <c r="L1033" s="183">
        <v>2</v>
      </c>
      <c r="M1033" s="27">
        <f t="shared" si="53"/>
        <v>260</v>
      </c>
      <c r="N1033" s="23"/>
      <c r="O1033" s="184" t="s">
        <v>32</v>
      </c>
    </row>
    <row r="1034" s="1" customFormat="1" customHeight="1" spans="1:15">
      <c r="A1034" s="119">
        <v>1029</v>
      </c>
      <c r="B1034" s="201" t="s">
        <v>23</v>
      </c>
      <c r="C1034" s="119" t="s">
        <v>24</v>
      </c>
      <c r="D1034" s="119" t="s">
        <v>25</v>
      </c>
      <c r="E1034" s="201" t="s">
        <v>1469</v>
      </c>
      <c r="F1034" s="192" t="s">
        <v>3270</v>
      </c>
      <c r="G1034" s="91" t="s">
        <v>3468</v>
      </c>
      <c r="H1034" s="192" t="s">
        <v>194</v>
      </c>
      <c r="I1034" s="271">
        <v>7</v>
      </c>
      <c r="J1034" s="201" t="s">
        <v>3469</v>
      </c>
      <c r="K1034" s="119" t="s">
        <v>31</v>
      </c>
      <c r="L1034" s="183">
        <v>7</v>
      </c>
      <c r="M1034" s="27">
        <f t="shared" si="53"/>
        <v>910</v>
      </c>
      <c r="N1034" s="23"/>
      <c r="O1034" s="184" t="s">
        <v>32</v>
      </c>
    </row>
    <row r="1035" s="1" customFormat="1" customHeight="1" spans="1:15">
      <c r="A1035" s="119">
        <v>1030</v>
      </c>
      <c r="B1035" s="201" t="s">
        <v>23</v>
      </c>
      <c r="C1035" s="119" t="s">
        <v>24</v>
      </c>
      <c r="D1035" s="119" t="s">
        <v>25</v>
      </c>
      <c r="E1035" s="201" t="s">
        <v>1469</v>
      </c>
      <c r="F1035" s="192" t="s">
        <v>3270</v>
      </c>
      <c r="G1035" s="91" t="s">
        <v>3470</v>
      </c>
      <c r="H1035" s="192" t="s">
        <v>194</v>
      </c>
      <c r="I1035" s="271">
        <v>6</v>
      </c>
      <c r="J1035" s="201" t="s">
        <v>3471</v>
      </c>
      <c r="K1035" s="119" t="s">
        <v>31</v>
      </c>
      <c r="L1035" s="183">
        <v>6</v>
      </c>
      <c r="M1035" s="27">
        <f t="shared" si="53"/>
        <v>780</v>
      </c>
      <c r="N1035" s="23"/>
      <c r="O1035" s="184" t="s">
        <v>32</v>
      </c>
    </row>
    <row r="1036" s="1" customFormat="1" customHeight="1" spans="1:15">
      <c r="A1036" s="119">
        <v>1031</v>
      </c>
      <c r="B1036" s="201" t="s">
        <v>23</v>
      </c>
      <c r="C1036" s="119" t="s">
        <v>24</v>
      </c>
      <c r="D1036" s="119" t="s">
        <v>25</v>
      </c>
      <c r="E1036" s="201" t="s">
        <v>1469</v>
      </c>
      <c r="F1036" s="192" t="s">
        <v>3270</v>
      </c>
      <c r="G1036" s="91" t="s">
        <v>3472</v>
      </c>
      <c r="H1036" s="192" t="s">
        <v>194</v>
      </c>
      <c r="I1036" s="271">
        <v>5</v>
      </c>
      <c r="J1036" s="201" t="s">
        <v>3473</v>
      </c>
      <c r="K1036" s="119" t="s">
        <v>31</v>
      </c>
      <c r="L1036" s="183">
        <v>4</v>
      </c>
      <c r="M1036" s="27">
        <f t="shared" si="53"/>
        <v>520</v>
      </c>
      <c r="N1036" s="23"/>
      <c r="O1036" s="184" t="s">
        <v>32</v>
      </c>
    </row>
    <row r="1037" s="1" customFormat="1" customHeight="1" spans="1:15">
      <c r="A1037" s="119">
        <v>1032</v>
      </c>
      <c r="B1037" s="201" t="s">
        <v>23</v>
      </c>
      <c r="C1037" s="119" t="s">
        <v>24</v>
      </c>
      <c r="D1037" s="119" t="s">
        <v>25</v>
      </c>
      <c r="E1037" s="201" t="s">
        <v>1469</v>
      </c>
      <c r="F1037" s="192" t="s">
        <v>3270</v>
      </c>
      <c r="G1037" s="91" t="s">
        <v>3474</v>
      </c>
      <c r="H1037" s="192" t="s">
        <v>194</v>
      </c>
      <c r="I1037" s="271">
        <v>2</v>
      </c>
      <c r="J1037" s="201" t="s">
        <v>3475</v>
      </c>
      <c r="K1037" s="119" t="s">
        <v>31</v>
      </c>
      <c r="L1037" s="183">
        <v>2</v>
      </c>
      <c r="M1037" s="27">
        <f t="shared" si="53"/>
        <v>260</v>
      </c>
      <c r="N1037" s="23"/>
      <c r="O1037" s="184" t="s">
        <v>32</v>
      </c>
    </row>
    <row r="1038" s="1" customFormat="1" customHeight="1" spans="1:15">
      <c r="A1038" s="119">
        <v>1033</v>
      </c>
      <c r="B1038" s="201" t="s">
        <v>23</v>
      </c>
      <c r="C1038" s="119" t="s">
        <v>24</v>
      </c>
      <c r="D1038" s="119" t="s">
        <v>25</v>
      </c>
      <c r="E1038" s="201" t="s">
        <v>1469</v>
      </c>
      <c r="F1038" s="192" t="s">
        <v>3270</v>
      </c>
      <c r="G1038" s="91" t="s">
        <v>3476</v>
      </c>
      <c r="H1038" s="192" t="s">
        <v>194</v>
      </c>
      <c r="I1038" s="271">
        <v>4</v>
      </c>
      <c r="J1038" s="201" t="s">
        <v>3477</v>
      </c>
      <c r="K1038" s="119" t="s">
        <v>31</v>
      </c>
      <c r="L1038" s="183">
        <v>4</v>
      </c>
      <c r="M1038" s="27">
        <f t="shared" si="53"/>
        <v>520</v>
      </c>
      <c r="N1038" s="23"/>
      <c r="O1038" s="184" t="s">
        <v>32</v>
      </c>
    </row>
    <row r="1039" s="1" customFormat="1" customHeight="1" spans="1:15">
      <c r="A1039" s="119">
        <v>1034</v>
      </c>
      <c r="B1039" s="201" t="s">
        <v>23</v>
      </c>
      <c r="C1039" s="119" t="s">
        <v>24</v>
      </c>
      <c r="D1039" s="119" t="s">
        <v>25</v>
      </c>
      <c r="E1039" s="201" t="s">
        <v>1469</v>
      </c>
      <c r="F1039" s="192" t="s">
        <v>3270</v>
      </c>
      <c r="G1039" s="91" t="s">
        <v>3478</v>
      </c>
      <c r="H1039" s="192" t="s">
        <v>1583</v>
      </c>
      <c r="I1039" s="271">
        <v>2</v>
      </c>
      <c r="J1039" s="201" t="s">
        <v>3479</v>
      </c>
      <c r="K1039" s="119" t="s">
        <v>31</v>
      </c>
      <c r="L1039" s="183">
        <v>2</v>
      </c>
      <c r="M1039" s="27">
        <f t="shared" si="53"/>
        <v>260</v>
      </c>
      <c r="N1039" s="23"/>
      <c r="O1039" s="184" t="s">
        <v>32</v>
      </c>
    </row>
    <row r="1040" s="1" customFormat="1" customHeight="1" spans="1:15">
      <c r="A1040" s="119">
        <v>1035</v>
      </c>
      <c r="B1040" s="201" t="s">
        <v>23</v>
      </c>
      <c r="C1040" s="119" t="s">
        <v>24</v>
      </c>
      <c r="D1040" s="119" t="s">
        <v>25</v>
      </c>
      <c r="E1040" s="201" t="s">
        <v>1469</v>
      </c>
      <c r="F1040" s="192" t="s">
        <v>3270</v>
      </c>
      <c r="G1040" s="91" t="s">
        <v>3480</v>
      </c>
      <c r="H1040" s="192" t="s">
        <v>51</v>
      </c>
      <c r="I1040" s="271">
        <v>1</v>
      </c>
      <c r="J1040" s="201" t="s">
        <v>3481</v>
      </c>
      <c r="K1040" s="119" t="s">
        <v>31</v>
      </c>
      <c r="L1040" s="183">
        <v>1</v>
      </c>
      <c r="M1040" s="27">
        <f>L1040*312</f>
        <v>312</v>
      </c>
      <c r="N1040" s="23"/>
      <c r="O1040" s="184" t="s">
        <v>32</v>
      </c>
    </row>
    <row r="1041" s="1" customFormat="1" customHeight="1" spans="1:15">
      <c r="A1041" s="119">
        <v>1036</v>
      </c>
      <c r="B1041" s="201" t="s">
        <v>23</v>
      </c>
      <c r="C1041" s="119" t="s">
        <v>24</v>
      </c>
      <c r="D1041" s="119" t="s">
        <v>25</v>
      </c>
      <c r="E1041" s="201" t="s">
        <v>1469</v>
      </c>
      <c r="F1041" s="192" t="s">
        <v>3270</v>
      </c>
      <c r="G1041" s="91" t="s">
        <v>3482</v>
      </c>
      <c r="H1041" s="192" t="s">
        <v>51</v>
      </c>
      <c r="I1041" s="271">
        <v>4</v>
      </c>
      <c r="J1041" s="201" t="s">
        <v>3483</v>
      </c>
      <c r="K1041" s="119" t="s">
        <v>31</v>
      </c>
      <c r="L1041" s="183">
        <v>3</v>
      </c>
      <c r="M1041" s="27">
        <f>L1041*312</f>
        <v>936</v>
      </c>
      <c r="N1041" s="23"/>
      <c r="O1041" s="184" t="s">
        <v>32</v>
      </c>
    </row>
    <row r="1042" s="1" customFormat="1" customHeight="1" spans="1:15">
      <c r="A1042" s="119">
        <v>1037</v>
      </c>
      <c r="B1042" s="201" t="s">
        <v>23</v>
      </c>
      <c r="C1042" s="119" t="s">
        <v>24</v>
      </c>
      <c r="D1042" s="119" t="s">
        <v>25</v>
      </c>
      <c r="E1042" s="201" t="s">
        <v>1469</v>
      </c>
      <c r="F1042" s="192" t="s">
        <v>3270</v>
      </c>
      <c r="G1042" s="91" t="s">
        <v>3484</v>
      </c>
      <c r="H1042" s="192" t="s">
        <v>194</v>
      </c>
      <c r="I1042" s="271">
        <v>4</v>
      </c>
      <c r="J1042" s="201" t="s">
        <v>3485</v>
      </c>
      <c r="K1042" s="119" t="s">
        <v>31</v>
      </c>
      <c r="L1042" s="183">
        <v>4</v>
      </c>
      <c r="M1042" s="27">
        <f t="shared" ref="M1042:M1048" si="54">L1042*130</f>
        <v>520</v>
      </c>
      <c r="N1042" s="23"/>
      <c r="O1042" s="184" t="s">
        <v>32</v>
      </c>
    </row>
    <row r="1043" s="1" customFormat="1" customHeight="1" spans="1:15">
      <c r="A1043" s="119">
        <v>1038</v>
      </c>
      <c r="B1043" s="201" t="s">
        <v>23</v>
      </c>
      <c r="C1043" s="119" t="s">
        <v>24</v>
      </c>
      <c r="D1043" s="119" t="s">
        <v>25</v>
      </c>
      <c r="E1043" s="201" t="s">
        <v>1469</v>
      </c>
      <c r="F1043" s="192" t="s">
        <v>3270</v>
      </c>
      <c r="G1043" s="91" t="s">
        <v>3486</v>
      </c>
      <c r="H1043" s="192" t="s">
        <v>194</v>
      </c>
      <c r="I1043" s="271">
        <v>3</v>
      </c>
      <c r="J1043" s="201" t="s">
        <v>3487</v>
      </c>
      <c r="K1043" s="119" t="s">
        <v>31</v>
      </c>
      <c r="L1043" s="183">
        <v>3</v>
      </c>
      <c r="M1043" s="27">
        <f t="shared" si="54"/>
        <v>390</v>
      </c>
      <c r="N1043" s="23"/>
      <c r="O1043" s="184" t="s">
        <v>32</v>
      </c>
    </row>
    <row r="1044" s="1" customFormat="1" customHeight="1" spans="1:15">
      <c r="A1044" s="119">
        <v>1039</v>
      </c>
      <c r="B1044" s="201" t="s">
        <v>23</v>
      </c>
      <c r="C1044" s="119" t="s">
        <v>24</v>
      </c>
      <c r="D1044" s="119" t="s">
        <v>25</v>
      </c>
      <c r="E1044" s="201" t="s">
        <v>1469</v>
      </c>
      <c r="F1044" s="192" t="s">
        <v>3270</v>
      </c>
      <c r="G1044" s="91" t="s">
        <v>3488</v>
      </c>
      <c r="H1044" s="192" t="s">
        <v>194</v>
      </c>
      <c r="I1044" s="271">
        <v>9</v>
      </c>
      <c r="J1044" s="201" t="s">
        <v>3489</v>
      </c>
      <c r="K1044" s="119" t="s">
        <v>31</v>
      </c>
      <c r="L1044" s="183">
        <v>9</v>
      </c>
      <c r="M1044" s="27">
        <f t="shared" si="54"/>
        <v>1170</v>
      </c>
      <c r="N1044" s="23"/>
      <c r="O1044" s="184" t="s">
        <v>32</v>
      </c>
    </row>
    <row r="1045" s="1" customFormat="1" customHeight="1" spans="1:15">
      <c r="A1045" s="119">
        <v>1040</v>
      </c>
      <c r="B1045" s="201" t="s">
        <v>23</v>
      </c>
      <c r="C1045" s="119" t="s">
        <v>24</v>
      </c>
      <c r="D1045" s="119" t="s">
        <v>25</v>
      </c>
      <c r="E1045" s="201" t="s">
        <v>1469</v>
      </c>
      <c r="F1045" s="192" t="s">
        <v>3270</v>
      </c>
      <c r="G1045" s="91" t="s">
        <v>3490</v>
      </c>
      <c r="H1045" s="192" t="s">
        <v>194</v>
      </c>
      <c r="I1045" s="271">
        <v>6</v>
      </c>
      <c r="J1045" s="201" t="s">
        <v>3491</v>
      </c>
      <c r="K1045" s="119" t="s">
        <v>31</v>
      </c>
      <c r="L1045" s="183">
        <v>4</v>
      </c>
      <c r="M1045" s="27">
        <f t="shared" si="54"/>
        <v>520</v>
      </c>
      <c r="N1045" s="23"/>
      <c r="O1045" s="184" t="s">
        <v>32</v>
      </c>
    </row>
    <row r="1046" s="1" customFormat="1" customHeight="1" spans="1:15">
      <c r="A1046" s="119">
        <v>1041</v>
      </c>
      <c r="B1046" s="201" t="s">
        <v>23</v>
      </c>
      <c r="C1046" s="119" t="s">
        <v>24</v>
      </c>
      <c r="D1046" s="119" t="s">
        <v>25</v>
      </c>
      <c r="E1046" s="201" t="s">
        <v>1469</v>
      </c>
      <c r="F1046" s="192" t="s">
        <v>3270</v>
      </c>
      <c r="G1046" s="91" t="s">
        <v>3492</v>
      </c>
      <c r="H1046" s="192" t="s">
        <v>194</v>
      </c>
      <c r="I1046" s="271">
        <v>6</v>
      </c>
      <c r="J1046" s="201" t="s">
        <v>3493</v>
      </c>
      <c r="K1046" s="119" t="s">
        <v>31</v>
      </c>
      <c r="L1046" s="183">
        <v>5</v>
      </c>
      <c r="M1046" s="27">
        <f t="shared" si="54"/>
        <v>650</v>
      </c>
      <c r="N1046" s="23"/>
      <c r="O1046" s="184" t="s">
        <v>32</v>
      </c>
    </row>
    <row r="1047" s="1" customFormat="1" customHeight="1" spans="1:15">
      <c r="A1047" s="119">
        <v>1042</v>
      </c>
      <c r="B1047" s="201" t="s">
        <v>23</v>
      </c>
      <c r="C1047" s="119" t="s">
        <v>24</v>
      </c>
      <c r="D1047" s="119" t="s">
        <v>25</v>
      </c>
      <c r="E1047" s="201" t="s">
        <v>1469</v>
      </c>
      <c r="F1047" s="192" t="s">
        <v>3270</v>
      </c>
      <c r="G1047" s="91" t="s">
        <v>3494</v>
      </c>
      <c r="H1047" s="192" t="s">
        <v>194</v>
      </c>
      <c r="I1047" s="271">
        <v>7</v>
      </c>
      <c r="J1047" s="201" t="s">
        <v>3495</v>
      </c>
      <c r="K1047" s="119" t="s">
        <v>31</v>
      </c>
      <c r="L1047" s="183">
        <v>6</v>
      </c>
      <c r="M1047" s="27">
        <f t="shared" si="54"/>
        <v>780</v>
      </c>
      <c r="N1047" s="23"/>
      <c r="O1047" s="184" t="s">
        <v>32</v>
      </c>
    </row>
    <row r="1048" s="1" customFormat="1" customHeight="1" spans="1:15">
      <c r="A1048" s="119">
        <v>1043</v>
      </c>
      <c r="B1048" s="201" t="s">
        <v>23</v>
      </c>
      <c r="C1048" s="119" t="s">
        <v>24</v>
      </c>
      <c r="D1048" s="119" t="s">
        <v>25</v>
      </c>
      <c r="E1048" s="201" t="s">
        <v>1469</v>
      </c>
      <c r="F1048" s="192" t="s">
        <v>3270</v>
      </c>
      <c r="G1048" s="91" t="s">
        <v>508</v>
      </c>
      <c r="H1048" s="192" t="s">
        <v>194</v>
      </c>
      <c r="I1048" s="271">
        <v>7</v>
      </c>
      <c r="J1048" s="201" t="s">
        <v>3496</v>
      </c>
      <c r="K1048" s="119" t="s">
        <v>31</v>
      </c>
      <c r="L1048" s="183">
        <v>3</v>
      </c>
      <c r="M1048" s="27">
        <f t="shared" si="54"/>
        <v>390</v>
      </c>
      <c r="N1048" s="23"/>
      <c r="O1048" s="184" t="s">
        <v>32</v>
      </c>
    </row>
    <row r="1049" s="1" customFormat="1" customHeight="1" spans="1:15">
      <c r="A1049" s="119">
        <v>1044</v>
      </c>
      <c r="B1049" s="201" t="s">
        <v>23</v>
      </c>
      <c r="C1049" s="119" t="s">
        <v>24</v>
      </c>
      <c r="D1049" s="119" t="s">
        <v>25</v>
      </c>
      <c r="E1049" s="201" t="s">
        <v>1469</v>
      </c>
      <c r="F1049" s="192" t="s">
        <v>3270</v>
      </c>
      <c r="G1049" s="91" t="s">
        <v>3497</v>
      </c>
      <c r="H1049" s="192" t="s">
        <v>51</v>
      </c>
      <c r="I1049" s="271">
        <v>2</v>
      </c>
      <c r="J1049" s="201" t="s">
        <v>3498</v>
      </c>
      <c r="K1049" s="119" t="s">
        <v>31</v>
      </c>
      <c r="L1049" s="183">
        <v>2</v>
      </c>
      <c r="M1049" s="27">
        <f>L1049*312</f>
        <v>624</v>
      </c>
      <c r="N1049" s="23"/>
      <c r="O1049" s="184" t="s">
        <v>32</v>
      </c>
    </row>
    <row r="1050" s="1" customFormat="1" customHeight="1" spans="1:15">
      <c r="A1050" s="119">
        <v>1045</v>
      </c>
      <c r="B1050" s="201" t="s">
        <v>23</v>
      </c>
      <c r="C1050" s="119" t="s">
        <v>24</v>
      </c>
      <c r="D1050" s="119" t="s">
        <v>25</v>
      </c>
      <c r="E1050" s="201" t="s">
        <v>1469</v>
      </c>
      <c r="F1050" s="192" t="s">
        <v>3270</v>
      </c>
      <c r="G1050" s="91" t="s">
        <v>3499</v>
      </c>
      <c r="H1050" s="192" t="s">
        <v>194</v>
      </c>
      <c r="I1050" s="271">
        <v>3</v>
      </c>
      <c r="J1050" s="201" t="s">
        <v>3500</v>
      </c>
      <c r="K1050" s="119" t="s">
        <v>31</v>
      </c>
      <c r="L1050" s="183">
        <v>3</v>
      </c>
      <c r="M1050" s="27">
        <f t="shared" ref="M1050:M1062" si="55">L1050*130</f>
        <v>390</v>
      </c>
      <c r="N1050" s="23"/>
      <c r="O1050" s="184" t="s">
        <v>32</v>
      </c>
    </row>
    <row r="1051" s="1" customFormat="1" customHeight="1" spans="1:15">
      <c r="A1051" s="119">
        <v>1046</v>
      </c>
      <c r="B1051" s="201" t="s">
        <v>23</v>
      </c>
      <c r="C1051" s="119" t="s">
        <v>24</v>
      </c>
      <c r="D1051" s="119" t="s">
        <v>25</v>
      </c>
      <c r="E1051" s="201" t="s">
        <v>1469</v>
      </c>
      <c r="F1051" s="192" t="s">
        <v>3270</v>
      </c>
      <c r="G1051" s="91" t="s">
        <v>3501</v>
      </c>
      <c r="H1051" s="192" t="s">
        <v>194</v>
      </c>
      <c r="I1051" s="271">
        <v>7</v>
      </c>
      <c r="J1051" s="201" t="s">
        <v>3502</v>
      </c>
      <c r="K1051" s="119" t="s">
        <v>31</v>
      </c>
      <c r="L1051" s="183">
        <v>4</v>
      </c>
      <c r="M1051" s="27">
        <f t="shared" si="55"/>
        <v>520</v>
      </c>
      <c r="N1051" s="23"/>
      <c r="O1051" s="184" t="s">
        <v>32</v>
      </c>
    </row>
    <row r="1052" s="1" customFormat="1" customHeight="1" spans="1:15">
      <c r="A1052" s="119">
        <v>1047</v>
      </c>
      <c r="B1052" s="201" t="s">
        <v>23</v>
      </c>
      <c r="C1052" s="119" t="s">
        <v>24</v>
      </c>
      <c r="D1052" s="119" t="s">
        <v>25</v>
      </c>
      <c r="E1052" s="201" t="s">
        <v>1469</v>
      </c>
      <c r="F1052" s="192" t="s">
        <v>3270</v>
      </c>
      <c r="G1052" s="91" t="s">
        <v>3503</v>
      </c>
      <c r="H1052" s="192" t="s">
        <v>194</v>
      </c>
      <c r="I1052" s="271">
        <v>6</v>
      </c>
      <c r="J1052" s="201" t="s">
        <v>3504</v>
      </c>
      <c r="K1052" s="119" t="s">
        <v>31</v>
      </c>
      <c r="L1052" s="183">
        <v>6</v>
      </c>
      <c r="M1052" s="27">
        <f t="shared" si="55"/>
        <v>780</v>
      </c>
      <c r="N1052" s="23"/>
      <c r="O1052" s="184" t="s">
        <v>32</v>
      </c>
    </row>
    <row r="1053" s="1" customFormat="1" customHeight="1" spans="1:15">
      <c r="A1053" s="119">
        <v>1048</v>
      </c>
      <c r="B1053" s="201" t="s">
        <v>23</v>
      </c>
      <c r="C1053" s="119" t="s">
        <v>24</v>
      </c>
      <c r="D1053" s="119" t="s">
        <v>25</v>
      </c>
      <c r="E1053" s="201" t="s">
        <v>1469</v>
      </c>
      <c r="F1053" s="192" t="s">
        <v>3270</v>
      </c>
      <c r="G1053" s="91" t="s">
        <v>3505</v>
      </c>
      <c r="H1053" s="192" t="s">
        <v>194</v>
      </c>
      <c r="I1053" s="271">
        <v>4</v>
      </c>
      <c r="J1053" s="201" t="s">
        <v>3506</v>
      </c>
      <c r="K1053" s="119" t="s">
        <v>31</v>
      </c>
      <c r="L1053" s="183">
        <v>3</v>
      </c>
      <c r="M1053" s="27">
        <f t="shared" si="55"/>
        <v>390</v>
      </c>
      <c r="N1053" s="23"/>
      <c r="O1053" s="184" t="s">
        <v>32</v>
      </c>
    </row>
    <row r="1054" s="1" customFormat="1" customHeight="1" spans="1:15">
      <c r="A1054" s="119">
        <v>1049</v>
      </c>
      <c r="B1054" s="201" t="s">
        <v>23</v>
      </c>
      <c r="C1054" s="119" t="s">
        <v>24</v>
      </c>
      <c r="D1054" s="119" t="s">
        <v>25</v>
      </c>
      <c r="E1054" s="201" t="s">
        <v>1469</v>
      </c>
      <c r="F1054" s="192" t="s">
        <v>3270</v>
      </c>
      <c r="G1054" s="91" t="s">
        <v>3507</v>
      </c>
      <c r="H1054" s="192" t="s">
        <v>194</v>
      </c>
      <c r="I1054" s="271">
        <v>4</v>
      </c>
      <c r="J1054" s="201" t="s">
        <v>3508</v>
      </c>
      <c r="K1054" s="119" t="s">
        <v>31</v>
      </c>
      <c r="L1054" s="183">
        <v>4</v>
      </c>
      <c r="M1054" s="27">
        <f t="shared" si="55"/>
        <v>520</v>
      </c>
      <c r="N1054" s="23"/>
      <c r="O1054" s="184" t="s">
        <v>32</v>
      </c>
    </row>
    <row r="1055" s="1" customFormat="1" customHeight="1" spans="1:15">
      <c r="A1055" s="119">
        <v>1050</v>
      </c>
      <c r="B1055" s="201" t="s">
        <v>23</v>
      </c>
      <c r="C1055" s="119" t="s">
        <v>24</v>
      </c>
      <c r="D1055" s="119" t="s">
        <v>25</v>
      </c>
      <c r="E1055" s="201" t="s">
        <v>1469</v>
      </c>
      <c r="F1055" s="192" t="s">
        <v>3270</v>
      </c>
      <c r="G1055" s="91" t="s">
        <v>3509</v>
      </c>
      <c r="H1055" s="192" t="s">
        <v>194</v>
      </c>
      <c r="I1055" s="271">
        <v>6</v>
      </c>
      <c r="J1055" s="201" t="s">
        <v>3510</v>
      </c>
      <c r="K1055" s="119" t="s">
        <v>31</v>
      </c>
      <c r="L1055" s="183">
        <v>2</v>
      </c>
      <c r="M1055" s="27">
        <f t="shared" si="55"/>
        <v>260</v>
      </c>
      <c r="N1055" s="23"/>
      <c r="O1055" s="184" t="s">
        <v>32</v>
      </c>
    </row>
    <row r="1056" s="1" customFormat="1" customHeight="1" spans="1:15">
      <c r="A1056" s="119">
        <v>1051</v>
      </c>
      <c r="B1056" s="201" t="s">
        <v>23</v>
      </c>
      <c r="C1056" s="119" t="s">
        <v>24</v>
      </c>
      <c r="D1056" s="119" t="s">
        <v>25</v>
      </c>
      <c r="E1056" s="201" t="s">
        <v>1469</v>
      </c>
      <c r="F1056" s="192" t="s">
        <v>3270</v>
      </c>
      <c r="G1056" s="91" t="s">
        <v>3511</v>
      </c>
      <c r="H1056" s="192" t="s">
        <v>194</v>
      </c>
      <c r="I1056" s="271">
        <v>4</v>
      </c>
      <c r="J1056" s="201" t="s">
        <v>3512</v>
      </c>
      <c r="K1056" s="119" t="s">
        <v>31</v>
      </c>
      <c r="L1056" s="183">
        <v>4</v>
      </c>
      <c r="M1056" s="27">
        <f t="shared" si="55"/>
        <v>520</v>
      </c>
      <c r="N1056" s="23"/>
      <c r="O1056" s="184" t="s">
        <v>32</v>
      </c>
    </row>
    <row r="1057" s="1" customFormat="1" customHeight="1" spans="1:15">
      <c r="A1057" s="119">
        <v>1052</v>
      </c>
      <c r="B1057" s="201" t="s">
        <v>23</v>
      </c>
      <c r="C1057" s="119" t="s">
        <v>24</v>
      </c>
      <c r="D1057" s="119" t="s">
        <v>25</v>
      </c>
      <c r="E1057" s="201" t="s">
        <v>1469</v>
      </c>
      <c r="F1057" s="192" t="s">
        <v>3270</v>
      </c>
      <c r="G1057" s="91" t="s">
        <v>1822</v>
      </c>
      <c r="H1057" s="192" t="s">
        <v>194</v>
      </c>
      <c r="I1057" s="271">
        <v>5</v>
      </c>
      <c r="J1057" s="201" t="s">
        <v>3513</v>
      </c>
      <c r="K1057" s="119" t="s">
        <v>31</v>
      </c>
      <c r="L1057" s="183">
        <v>4</v>
      </c>
      <c r="M1057" s="27">
        <f t="shared" si="55"/>
        <v>520</v>
      </c>
      <c r="N1057" s="23"/>
      <c r="O1057" s="184" t="s">
        <v>32</v>
      </c>
    </row>
    <row r="1058" s="1" customFormat="1" customHeight="1" spans="1:15">
      <c r="A1058" s="119">
        <v>1053</v>
      </c>
      <c r="B1058" s="201" t="s">
        <v>23</v>
      </c>
      <c r="C1058" s="119" t="s">
        <v>24</v>
      </c>
      <c r="D1058" s="119" t="s">
        <v>25</v>
      </c>
      <c r="E1058" s="201" t="s">
        <v>1469</v>
      </c>
      <c r="F1058" s="192" t="s">
        <v>3270</v>
      </c>
      <c r="G1058" s="91" t="s">
        <v>3514</v>
      </c>
      <c r="H1058" s="192" t="s">
        <v>194</v>
      </c>
      <c r="I1058" s="271">
        <v>6</v>
      </c>
      <c r="J1058" s="201" t="s">
        <v>3515</v>
      </c>
      <c r="K1058" s="119" t="s">
        <v>31</v>
      </c>
      <c r="L1058" s="183">
        <v>4</v>
      </c>
      <c r="M1058" s="27">
        <f t="shared" si="55"/>
        <v>520</v>
      </c>
      <c r="N1058" s="23"/>
      <c r="O1058" s="184" t="s">
        <v>32</v>
      </c>
    </row>
    <row r="1059" s="1" customFormat="1" customHeight="1" spans="1:15">
      <c r="A1059" s="119">
        <v>1054</v>
      </c>
      <c r="B1059" s="201" t="s">
        <v>23</v>
      </c>
      <c r="C1059" s="119" t="s">
        <v>24</v>
      </c>
      <c r="D1059" s="119" t="s">
        <v>25</v>
      </c>
      <c r="E1059" s="201" t="s">
        <v>1469</v>
      </c>
      <c r="F1059" s="192" t="s">
        <v>3270</v>
      </c>
      <c r="G1059" s="91" t="s">
        <v>3516</v>
      </c>
      <c r="H1059" s="192" t="s">
        <v>194</v>
      </c>
      <c r="I1059" s="271">
        <v>4</v>
      </c>
      <c r="J1059" s="201" t="s">
        <v>3517</v>
      </c>
      <c r="K1059" s="119" t="s">
        <v>31</v>
      </c>
      <c r="L1059" s="183">
        <v>4</v>
      </c>
      <c r="M1059" s="27">
        <f t="shared" si="55"/>
        <v>520</v>
      </c>
      <c r="N1059" s="23"/>
      <c r="O1059" s="184" t="s">
        <v>32</v>
      </c>
    </row>
    <row r="1060" s="1" customFormat="1" customHeight="1" spans="1:15">
      <c r="A1060" s="119">
        <v>1055</v>
      </c>
      <c r="B1060" s="201" t="s">
        <v>23</v>
      </c>
      <c r="C1060" s="119" t="s">
        <v>24</v>
      </c>
      <c r="D1060" s="119" t="s">
        <v>25</v>
      </c>
      <c r="E1060" s="201" t="s">
        <v>1469</v>
      </c>
      <c r="F1060" s="192" t="s">
        <v>3270</v>
      </c>
      <c r="G1060" s="91" t="s">
        <v>3518</v>
      </c>
      <c r="H1060" s="192" t="s">
        <v>194</v>
      </c>
      <c r="I1060" s="271">
        <v>3</v>
      </c>
      <c r="J1060" s="201" t="s">
        <v>3519</v>
      </c>
      <c r="K1060" s="119" t="s">
        <v>31</v>
      </c>
      <c r="L1060" s="183">
        <v>3</v>
      </c>
      <c r="M1060" s="27">
        <f t="shared" si="55"/>
        <v>390</v>
      </c>
      <c r="N1060" s="23"/>
      <c r="O1060" s="184" t="s">
        <v>32</v>
      </c>
    </row>
    <row r="1061" s="1" customFormat="1" customHeight="1" spans="1:15">
      <c r="A1061" s="119">
        <v>1056</v>
      </c>
      <c r="B1061" s="201" t="s">
        <v>23</v>
      </c>
      <c r="C1061" s="119" t="s">
        <v>24</v>
      </c>
      <c r="D1061" s="119" t="s">
        <v>25</v>
      </c>
      <c r="E1061" s="201" t="s">
        <v>1469</v>
      </c>
      <c r="F1061" s="192" t="s">
        <v>3270</v>
      </c>
      <c r="G1061" s="91" t="s">
        <v>3027</v>
      </c>
      <c r="H1061" s="192" t="s">
        <v>194</v>
      </c>
      <c r="I1061" s="271">
        <v>8</v>
      </c>
      <c r="J1061" s="201" t="s">
        <v>3520</v>
      </c>
      <c r="K1061" s="119" t="s">
        <v>31</v>
      </c>
      <c r="L1061" s="183">
        <v>6</v>
      </c>
      <c r="M1061" s="27">
        <f t="shared" si="55"/>
        <v>780</v>
      </c>
      <c r="N1061" s="23"/>
      <c r="O1061" s="184" t="s">
        <v>32</v>
      </c>
    </row>
    <row r="1062" s="1" customFormat="1" customHeight="1" spans="1:15">
      <c r="A1062" s="119">
        <v>1057</v>
      </c>
      <c r="B1062" s="201" t="s">
        <v>23</v>
      </c>
      <c r="C1062" s="119" t="s">
        <v>24</v>
      </c>
      <c r="D1062" s="119" t="s">
        <v>25</v>
      </c>
      <c r="E1062" s="201" t="s">
        <v>1469</v>
      </c>
      <c r="F1062" s="192" t="s">
        <v>3270</v>
      </c>
      <c r="G1062" s="91" t="s">
        <v>3521</v>
      </c>
      <c r="H1062" s="192" t="s">
        <v>194</v>
      </c>
      <c r="I1062" s="271">
        <v>7</v>
      </c>
      <c r="J1062" s="201" t="s">
        <v>3522</v>
      </c>
      <c r="K1062" s="119" t="s">
        <v>31</v>
      </c>
      <c r="L1062" s="183">
        <v>3</v>
      </c>
      <c r="M1062" s="27">
        <f t="shared" si="55"/>
        <v>390</v>
      </c>
      <c r="N1062" s="23"/>
      <c r="O1062" s="184" t="s">
        <v>32</v>
      </c>
    </row>
    <row r="1063" s="1" customFormat="1" customHeight="1" spans="1:15">
      <c r="A1063" s="119">
        <v>1058</v>
      </c>
      <c r="B1063" s="201" t="s">
        <v>23</v>
      </c>
      <c r="C1063" s="119" t="s">
        <v>24</v>
      </c>
      <c r="D1063" s="119" t="s">
        <v>25</v>
      </c>
      <c r="E1063" s="201" t="s">
        <v>1469</v>
      </c>
      <c r="F1063" s="192" t="s">
        <v>3270</v>
      </c>
      <c r="G1063" s="91" t="s">
        <v>3523</v>
      </c>
      <c r="H1063" s="192" t="s">
        <v>51</v>
      </c>
      <c r="I1063" s="271">
        <v>6</v>
      </c>
      <c r="J1063" s="201" t="s">
        <v>3524</v>
      </c>
      <c r="K1063" s="119" t="s">
        <v>31</v>
      </c>
      <c r="L1063" s="183">
        <v>5</v>
      </c>
      <c r="M1063" s="27">
        <f>L1063*312</f>
        <v>1560</v>
      </c>
      <c r="N1063" s="23"/>
      <c r="O1063" s="184" t="s">
        <v>32</v>
      </c>
    </row>
    <row r="1064" s="1" customFormat="1" customHeight="1" spans="1:15">
      <c r="A1064" s="119">
        <v>1059</v>
      </c>
      <c r="B1064" s="201" t="s">
        <v>23</v>
      </c>
      <c r="C1064" s="119" t="s">
        <v>24</v>
      </c>
      <c r="D1064" s="119" t="s">
        <v>25</v>
      </c>
      <c r="E1064" s="201" t="s">
        <v>1469</v>
      </c>
      <c r="F1064" s="192" t="s">
        <v>3270</v>
      </c>
      <c r="G1064" s="91" t="s">
        <v>3525</v>
      </c>
      <c r="H1064" s="192" t="s">
        <v>194</v>
      </c>
      <c r="I1064" s="271">
        <v>6</v>
      </c>
      <c r="J1064" s="201" t="s">
        <v>3526</v>
      </c>
      <c r="K1064" s="119" t="s">
        <v>31</v>
      </c>
      <c r="L1064" s="183">
        <v>6</v>
      </c>
      <c r="M1064" s="27">
        <f t="shared" ref="M1064:M1082" si="56">L1064*130</f>
        <v>780</v>
      </c>
      <c r="N1064" s="23"/>
      <c r="O1064" s="184" t="s">
        <v>32</v>
      </c>
    </row>
    <row r="1065" s="1" customFormat="1" customHeight="1" spans="1:15">
      <c r="A1065" s="119">
        <v>1060</v>
      </c>
      <c r="B1065" s="201" t="s">
        <v>23</v>
      </c>
      <c r="C1065" s="119" t="s">
        <v>24</v>
      </c>
      <c r="D1065" s="119" t="s">
        <v>25</v>
      </c>
      <c r="E1065" s="201" t="s">
        <v>1469</v>
      </c>
      <c r="F1065" s="192" t="s">
        <v>3270</v>
      </c>
      <c r="G1065" s="91" t="s">
        <v>3527</v>
      </c>
      <c r="H1065" s="192" t="s">
        <v>1583</v>
      </c>
      <c r="I1065" s="271">
        <v>5</v>
      </c>
      <c r="J1065" s="201" t="s">
        <v>3528</v>
      </c>
      <c r="K1065" s="119" t="s">
        <v>31</v>
      </c>
      <c r="L1065" s="183">
        <v>4</v>
      </c>
      <c r="M1065" s="27">
        <f t="shared" si="56"/>
        <v>520</v>
      </c>
      <c r="N1065" s="23"/>
      <c r="O1065" s="184" t="s">
        <v>32</v>
      </c>
    </row>
    <row r="1066" s="1" customFormat="1" customHeight="1" spans="1:15">
      <c r="A1066" s="119">
        <v>1061</v>
      </c>
      <c r="B1066" s="201" t="s">
        <v>23</v>
      </c>
      <c r="C1066" s="119" t="s">
        <v>24</v>
      </c>
      <c r="D1066" s="119" t="s">
        <v>25</v>
      </c>
      <c r="E1066" s="201" t="s">
        <v>1469</v>
      </c>
      <c r="F1066" s="192" t="s">
        <v>3270</v>
      </c>
      <c r="G1066" s="91" t="s">
        <v>3529</v>
      </c>
      <c r="H1066" s="192" t="s">
        <v>194</v>
      </c>
      <c r="I1066" s="271">
        <v>5</v>
      </c>
      <c r="J1066" s="201" t="s">
        <v>3530</v>
      </c>
      <c r="K1066" s="119" t="s">
        <v>31</v>
      </c>
      <c r="L1066" s="183">
        <v>5</v>
      </c>
      <c r="M1066" s="27">
        <f t="shared" si="56"/>
        <v>650</v>
      </c>
      <c r="N1066" s="23"/>
      <c r="O1066" s="184" t="s">
        <v>32</v>
      </c>
    </row>
    <row r="1067" s="1" customFormat="1" customHeight="1" spans="1:15">
      <c r="A1067" s="119">
        <v>1062</v>
      </c>
      <c r="B1067" s="201" t="s">
        <v>23</v>
      </c>
      <c r="C1067" s="119" t="s">
        <v>24</v>
      </c>
      <c r="D1067" s="119" t="s">
        <v>25</v>
      </c>
      <c r="E1067" s="201" t="s">
        <v>1469</v>
      </c>
      <c r="F1067" s="192" t="s">
        <v>3270</v>
      </c>
      <c r="G1067" s="91" t="s">
        <v>3531</v>
      </c>
      <c r="H1067" s="192" t="s">
        <v>194</v>
      </c>
      <c r="I1067" s="271">
        <v>3</v>
      </c>
      <c r="J1067" s="201" t="s">
        <v>3532</v>
      </c>
      <c r="K1067" s="119" t="s">
        <v>31</v>
      </c>
      <c r="L1067" s="183">
        <v>2</v>
      </c>
      <c r="M1067" s="27">
        <f t="shared" si="56"/>
        <v>260</v>
      </c>
      <c r="N1067" s="23"/>
      <c r="O1067" s="184" t="s">
        <v>32</v>
      </c>
    </row>
    <row r="1068" s="1" customFormat="1" customHeight="1" spans="1:15">
      <c r="A1068" s="119">
        <v>1063</v>
      </c>
      <c r="B1068" s="201" t="s">
        <v>23</v>
      </c>
      <c r="C1068" s="119" t="s">
        <v>24</v>
      </c>
      <c r="D1068" s="119" t="s">
        <v>25</v>
      </c>
      <c r="E1068" s="201" t="s">
        <v>1469</v>
      </c>
      <c r="F1068" s="192" t="s">
        <v>3270</v>
      </c>
      <c r="G1068" s="91" t="s">
        <v>3533</v>
      </c>
      <c r="H1068" s="192" t="s">
        <v>194</v>
      </c>
      <c r="I1068" s="271">
        <v>6</v>
      </c>
      <c r="J1068" s="201" t="s">
        <v>3534</v>
      </c>
      <c r="K1068" s="119" t="s">
        <v>31</v>
      </c>
      <c r="L1068" s="183">
        <v>4</v>
      </c>
      <c r="M1068" s="27">
        <f t="shared" si="56"/>
        <v>520</v>
      </c>
      <c r="N1068" s="23"/>
      <c r="O1068" s="184" t="s">
        <v>32</v>
      </c>
    </row>
    <row r="1069" s="1" customFormat="1" customHeight="1" spans="1:15">
      <c r="A1069" s="119">
        <v>1064</v>
      </c>
      <c r="B1069" s="201" t="s">
        <v>23</v>
      </c>
      <c r="C1069" s="119" t="s">
        <v>24</v>
      </c>
      <c r="D1069" s="119" t="s">
        <v>25</v>
      </c>
      <c r="E1069" s="201" t="s">
        <v>1469</v>
      </c>
      <c r="F1069" s="192" t="s">
        <v>3270</v>
      </c>
      <c r="G1069" s="91" t="s">
        <v>3535</v>
      </c>
      <c r="H1069" s="192" t="s">
        <v>194</v>
      </c>
      <c r="I1069" s="271">
        <v>6</v>
      </c>
      <c r="J1069" s="201" t="s">
        <v>3536</v>
      </c>
      <c r="K1069" s="119" t="s">
        <v>31</v>
      </c>
      <c r="L1069" s="183">
        <v>5</v>
      </c>
      <c r="M1069" s="27">
        <f t="shared" si="56"/>
        <v>650</v>
      </c>
      <c r="N1069" s="23"/>
      <c r="O1069" s="184" t="s">
        <v>32</v>
      </c>
    </row>
    <row r="1070" s="1" customFormat="1" customHeight="1" spans="1:15">
      <c r="A1070" s="119">
        <v>1065</v>
      </c>
      <c r="B1070" s="201" t="s">
        <v>23</v>
      </c>
      <c r="C1070" s="119" t="s">
        <v>24</v>
      </c>
      <c r="D1070" s="119" t="s">
        <v>25</v>
      </c>
      <c r="E1070" s="201" t="s">
        <v>1469</v>
      </c>
      <c r="F1070" s="192" t="s">
        <v>3270</v>
      </c>
      <c r="G1070" s="91" t="s">
        <v>3537</v>
      </c>
      <c r="H1070" s="192" t="s">
        <v>1583</v>
      </c>
      <c r="I1070" s="271">
        <v>3</v>
      </c>
      <c r="J1070" s="201" t="s">
        <v>3538</v>
      </c>
      <c r="K1070" s="119" t="s">
        <v>31</v>
      </c>
      <c r="L1070" s="183">
        <v>3</v>
      </c>
      <c r="M1070" s="27">
        <f t="shared" si="56"/>
        <v>390</v>
      </c>
      <c r="N1070" s="23"/>
      <c r="O1070" s="184" t="s">
        <v>32</v>
      </c>
    </row>
    <row r="1071" s="1" customFormat="1" customHeight="1" spans="1:15">
      <c r="A1071" s="119">
        <v>1066</v>
      </c>
      <c r="B1071" s="201" t="s">
        <v>23</v>
      </c>
      <c r="C1071" s="119" t="s">
        <v>24</v>
      </c>
      <c r="D1071" s="119" t="s">
        <v>25</v>
      </c>
      <c r="E1071" s="201" t="s">
        <v>1469</v>
      </c>
      <c r="F1071" s="192" t="s">
        <v>3270</v>
      </c>
      <c r="G1071" s="91" t="s">
        <v>3539</v>
      </c>
      <c r="H1071" s="192" t="s">
        <v>194</v>
      </c>
      <c r="I1071" s="271">
        <v>3</v>
      </c>
      <c r="J1071" s="201" t="s">
        <v>3540</v>
      </c>
      <c r="K1071" s="119" t="s">
        <v>31</v>
      </c>
      <c r="L1071" s="183">
        <v>3</v>
      </c>
      <c r="M1071" s="27">
        <f t="shared" si="56"/>
        <v>390</v>
      </c>
      <c r="N1071" s="23"/>
      <c r="O1071" s="184" t="s">
        <v>32</v>
      </c>
    </row>
    <row r="1072" s="1" customFormat="1" customHeight="1" spans="1:15">
      <c r="A1072" s="119">
        <v>1067</v>
      </c>
      <c r="B1072" s="201" t="s">
        <v>23</v>
      </c>
      <c r="C1072" s="119" t="s">
        <v>24</v>
      </c>
      <c r="D1072" s="119" t="s">
        <v>25</v>
      </c>
      <c r="E1072" s="201" t="s">
        <v>1469</v>
      </c>
      <c r="F1072" s="192" t="s">
        <v>3270</v>
      </c>
      <c r="G1072" s="91" t="s">
        <v>1868</v>
      </c>
      <c r="H1072" s="192" t="s">
        <v>194</v>
      </c>
      <c r="I1072" s="271">
        <v>4</v>
      </c>
      <c r="J1072" s="201" t="s">
        <v>3541</v>
      </c>
      <c r="K1072" s="119" t="s">
        <v>31</v>
      </c>
      <c r="L1072" s="183">
        <v>3</v>
      </c>
      <c r="M1072" s="27">
        <f t="shared" si="56"/>
        <v>390</v>
      </c>
      <c r="N1072" s="23"/>
      <c r="O1072" s="184" t="s">
        <v>32</v>
      </c>
    </row>
    <row r="1073" s="1" customFormat="1" customHeight="1" spans="1:15">
      <c r="A1073" s="119">
        <v>1068</v>
      </c>
      <c r="B1073" s="201" t="s">
        <v>23</v>
      </c>
      <c r="C1073" s="119" t="s">
        <v>24</v>
      </c>
      <c r="D1073" s="119" t="s">
        <v>25</v>
      </c>
      <c r="E1073" s="201" t="s">
        <v>1469</v>
      </c>
      <c r="F1073" s="192" t="s">
        <v>3270</v>
      </c>
      <c r="G1073" s="91" t="s">
        <v>3542</v>
      </c>
      <c r="H1073" s="192" t="s">
        <v>194</v>
      </c>
      <c r="I1073" s="271">
        <v>3</v>
      </c>
      <c r="J1073" s="201" t="s">
        <v>3543</v>
      </c>
      <c r="K1073" s="119" t="s">
        <v>31</v>
      </c>
      <c r="L1073" s="183">
        <v>3</v>
      </c>
      <c r="M1073" s="27">
        <f t="shared" si="56"/>
        <v>390</v>
      </c>
      <c r="N1073" s="23"/>
      <c r="O1073" s="184" t="s">
        <v>32</v>
      </c>
    </row>
    <row r="1074" s="1" customFormat="1" customHeight="1" spans="1:15">
      <c r="A1074" s="119">
        <v>1069</v>
      </c>
      <c r="B1074" s="201" t="s">
        <v>23</v>
      </c>
      <c r="C1074" s="119" t="s">
        <v>24</v>
      </c>
      <c r="D1074" s="119" t="s">
        <v>25</v>
      </c>
      <c r="E1074" s="201" t="s">
        <v>1469</v>
      </c>
      <c r="F1074" s="192" t="s">
        <v>3270</v>
      </c>
      <c r="G1074" s="91" t="s">
        <v>3544</v>
      </c>
      <c r="H1074" s="192" t="s">
        <v>1583</v>
      </c>
      <c r="I1074" s="271">
        <v>4</v>
      </c>
      <c r="J1074" s="201" t="s">
        <v>3545</v>
      </c>
      <c r="K1074" s="119" t="s">
        <v>31</v>
      </c>
      <c r="L1074" s="183">
        <v>4</v>
      </c>
      <c r="M1074" s="27">
        <f t="shared" si="56"/>
        <v>520</v>
      </c>
      <c r="N1074" s="23"/>
      <c r="O1074" s="184" t="s">
        <v>32</v>
      </c>
    </row>
    <row r="1075" s="1" customFormat="1" customHeight="1" spans="1:15">
      <c r="A1075" s="119">
        <v>1070</v>
      </c>
      <c r="B1075" s="201" t="s">
        <v>23</v>
      </c>
      <c r="C1075" s="119" t="s">
        <v>24</v>
      </c>
      <c r="D1075" s="119" t="s">
        <v>25</v>
      </c>
      <c r="E1075" s="201" t="s">
        <v>1469</v>
      </c>
      <c r="F1075" s="192" t="s">
        <v>3270</v>
      </c>
      <c r="G1075" s="91" t="s">
        <v>3546</v>
      </c>
      <c r="H1075" s="192" t="s">
        <v>194</v>
      </c>
      <c r="I1075" s="271">
        <v>4</v>
      </c>
      <c r="J1075" s="201" t="s">
        <v>3547</v>
      </c>
      <c r="K1075" s="119" t="s">
        <v>31</v>
      </c>
      <c r="L1075" s="183">
        <v>4</v>
      </c>
      <c r="M1075" s="27">
        <f t="shared" si="56"/>
        <v>520</v>
      </c>
      <c r="N1075" s="23"/>
      <c r="O1075" s="184" t="s">
        <v>32</v>
      </c>
    </row>
    <row r="1076" s="1" customFormat="1" customHeight="1" spans="1:15">
      <c r="A1076" s="119">
        <v>1071</v>
      </c>
      <c r="B1076" s="201" t="s">
        <v>23</v>
      </c>
      <c r="C1076" s="119" t="s">
        <v>24</v>
      </c>
      <c r="D1076" s="119" t="s">
        <v>25</v>
      </c>
      <c r="E1076" s="201" t="s">
        <v>1469</v>
      </c>
      <c r="F1076" s="192" t="s">
        <v>3270</v>
      </c>
      <c r="G1076" s="91" t="s">
        <v>3548</v>
      </c>
      <c r="H1076" s="192" t="s">
        <v>194</v>
      </c>
      <c r="I1076" s="271">
        <v>5</v>
      </c>
      <c r="J1076" s="201" t="s">
        <v>3549</v>
      </c>
      <c r="K1076" s="119" t="s">
        <v>31</v>
      </c>
      <c r="L1076" s="183">
        <v>5</v>
      </c>
      <c r="M1076" s="27">
        <f t="shared" si="56"/>
        <v>650</v>
      </c>
      <c r="N1076" s="23"/>
      <c r="O1076" s="184" t="s">
        <v>32</v>
      </c>
    </row>
    <row r="1077" s="1" customFormat="1" customHeight="1" spans="1:15">
      <c r="A1077" s="119">
        <v>1072</v>
      </c>
      <c r="B1077" s="201" t="s">
        <v>23</v>
      </c>
      <c r="C1077" s="119" t="s">
        <v>24</v>
      </c>
      <c r="D1077" s="119" t="s">
        <v>25</v>
      </c>
      <c r="E1077" s="201" t="s">
        <v>1469</v>
      </c>
      <c r="F1077" s="192" t="s">
        <v>3270</v>
      </c>
      <c r="G1077" s="91" t="s">
        <v>3550</v>
      </c>
      <c r="H1077" s="192" t="s">
        <v>194</v>
      </c>
      <c r="I1077" s="271">
        <v>4</v>
      </c>
      <c r="J1077" s="201" t="s">
        <v>3551</v>
      </c>
      <c r="K1077" s="119" t="s">
        <v>31</v>
      </c>
      <c r="L1077" s="183">
        <v>3</v>
      </c>
      <c r="M1077" s="27">
        <f t="shared" si="56"/>
        <v>390</v>
      </c>
      <c r="N1077" s="23"/>
      <c r="O1077" s="184" t="s">
        <v>32</v>
      </c>
    </row>
    <row r="1078" s="1" customFormat="1" customHeight="1" spans="1:15">
      <c r="A1078" s="119">
        <v>1073</v>
      </c>
      <c r="B1078" s="201" t="s">
        <v>23</v>
      </c>
      <c r="C1078" s="119" t="s">
        <v>24</v>
      </c>
      <c r="D1078" s="119" t="s">
        <v>25</v>
      </c>
      <c r="E1078" s="201" t="s">
        <v>1469</v>
      </c>
      <c r="F1078" s="192" t="s">
        <v>3270</v>
      </c>
      <c r="G1078" s="91" t="s">
        <v>3552</v>
      </c>
      <c r="H1078" s="192" t="s">
        <v>194</v>
      </c>
      <c r="I1078" s="271">
        <v>3</v>
      </c>
      <c r="J1078" s="201" t="s">
        <v>3553</v>
      </c>
      <c r="K1078" s="119" t="s">
        <v>31</v>
      </c>
      <c r="L1078" s="183">
        <v>2</v>
      </c>
      <c r="M1078" s="27">
        <f t="shared" si="56"/>
        <v>260</v>
      </c>
      <c r="N1078" s="23"/>
      <c r="O1078" s="184" t="s">
        <v>32</v>
      </c>
    </row>
    <row r="1079" s="1" customFormat="1" customHeight="1" spans="1:15">
      <c r="A1079" s="119">
        <v>1074</v>
      </c>
      <c r="B1079" s="201" t="s">
        <v>23</v>
      </c>
      <c r="C1079" s="119" t="s">
        <v>24</v>
      </c>
      <c r="D1079" s="119" t="s">
        <v>25</v>
      </c>
      <c r="E1079" s="201" t="s">
        <v>1469</v>
      </c>
      <c r="F1079" s="192" t="s">
        <v>3270</v>
      </c>
      <c r="G1079" s="91" t="s">
        <v>3554</v>
      </c>
      <c r="H1079" s="192" t="s">
        <v>194</v>
      </c>
      <c r="I1079" s="271">
        <v>3</v>
      </c>
      <c r="J1079" s="201" t="s">
        <v>3555</v>
      </c>
      <c r="K1079" s="119" t="s">
        <v>31</v>
      </c>
      <c r="L1079" s="183">
        <v>3</v>
      </c>
      <c r="M1079" s="27">
        <f t="shared" si="56"/>
        <v>390</v>
      </c>
      <c r="N1079" s="23"/>
      <c r="O1079" s="184" t="s">
        <v>32</v>
      </c>
    </row>
    <row r="1080" s="1" customFormat="1" customHeight="1" spans="1:15">
      <c r="A1080" s="119">
        <v>1075</v>
      </c>
      <c r="B1080" s="201" t="s">
        <v>23</v>
      </c>
      <c r="C1080" s="119" t="s">
        <v>24</v>
      </c>
      <c r="D1080" s="119" t="s">
        <v>25</v>
      </c>
      <c r="E1080" s="201" t="s">
        <v>1469</v>
      </c>
      <c r="F1080" s="192" t="s">
        <v>3270</v>
      </c>
      <c r="G1080" s="91" t="s">
        <v>3556</v>
      </c>
      <c r="H1080" s="192" t="s">
        <v>194</v>
      </c>
      <c r="I1080" s="271">
        <v>4</v>
      </c>
      <c r="J1080" s="201" t="s">
        <v>3557</v>
      </c>
      <c r="K1080" s="119" t="s">
        <v>31</v>
      </c>
      <c r="L1080" s="183">
        <v>2</v>
      </c>
      <c r="M1080" s="27">
        <f t="shared" si="56"/>
        <v>260</v>
      </c>
      <c r="N1080" s="23"/>
      <c r="O1080" s="184" t="s">
        <v>32</v>
      </c>
    </row>
    <row r="1081" s="1" customFormat="1" customHeight="1" spans="1:15">
      <c r="A1081" s="119">
        <v>1076</v>
      </c>
      <c r="B1081" s="201" t="s">
        <v>23</v>
      </c>
      <c r="C1081" s="119" t="s">
        <v>24</v>
      </c>
      <c r="D1081" s="119" t="s">
        <v>25</v>
      </c>
      <c r="E1081" s="201" t="s">
        <v>1469</v>
      </c>
      <c r="F1081" s="192" t="s">
        <v>3270</v>
      </c>
      <c r="G1081" s="91" t="s">
        <v>3558</v>
      </c>
      <c r="H1081" s="192" t="s">
        <v>194</v>
      </c>
      <c r="I1081" s="271">
        <v>6</v>
      </c>
      <c r="J1081" s="201" t="s">
        <v>3559</v>
      </c>
      <c r="K1081" s="119" t="s">
        <v>31</v>
      </c>
      <c r="L1081" s="183">
        <v>4</v>
      </c>
      <c r="M1081" s="27">
        <f t="shared" si="56"/>
        <v>520</v>
      </c>
      <c r="N1081" s="23"/>
      <c r="O1081" s="184" t="s">
        <v>32</v>
      </c>
    </row>
    <row r="1082" s="1" customFormat="1" customHeight="1" spans="1:15">
      <c r="A1082" s="119">
        <v>1077</v>
      </c>
      <c r="B1082" s="201" t="s">
        <v>23</v>
      </c>
      <c r="C1082" s="119" t="s">
        <v>24</v>
      </c>
      <c r="D1082" s="119" t="s">
        <v>25</v>
      </c>
      <c r="E1082" s="201" t="s">
        <v>1469</v>
      </c>
      <c r="F1082" s="192" t="s">
        <v>3270</v>
      </c>
      <c r="G1082" s="91" t="s">
        <v>3560</v>
      </c>
      <c r="H1082" s="192" t="s">
        <v>194</v>
      </c>
      <c r="I1082" s="271">
        <v>6</v>
      </c>
      <c r="J1082" s="201" t="s">
        <v>3561</v>
      </c>
      <c r="K1082" s="119" t="s">
        <v>31</v>
      </c>
      <c r="L1082" s="183">
        <v>5</v>
      </c>
      <c r="M1082" s="27">
        <f t="shared" si="56"/>
        <v>650</v>
      </c>
      <c r="N1082" s="23"/>
      <c r="O1082" s="184" t="s">
        <v>32</v>
      </c>
    </row>
    <row r="1083" s="1" customFormat="1" customHeight="1" spans="1:15">
      <c r="A1083" s="119">
        <v>1078</v>
      </c>
      <c r="B1083" s="201" t="s">
        <v>23</v>
      </c>
      <c r="C1083" s="119" t="s">
        <v>24</v>
      </c>
      <c r="D1083" s="119" t="s">
        <v>25</v>
      </c>
      <c r="E1083" s="201" t="s">
        <v>1469</v>
      </c>
      <c r="F1083" s="192" t="s">
        <v>3270</v>
      </c>
      <c r="G1083" s="91" t="s">
        <v>3562</v>
      </c>
      <c r="H1083" s="192" t="s">
        <v>51</v>
      </c>
      <c r="I1083" s="271">
        <v>4</v>
      </c>
      <c r="J1083" s="201" t="s">
        <v>3563</v>
      </c>
      <c r="K1083" s="119" t="s">
        <v>31</v>
      </c>
      <c r="L1083" s="183">
        <v>4</v>
      </c>
      <c r="M1083" s="27">
        <f>L1083*312</f>
        <v>1248</v>
      </c>
      <c r="N1083" s="23"/>
      <c r="O1083" s="184" t="s">
        <v>32</v>
      </c>
    </row>
    <row r="1084" s="1" customFormat="1" customHeight="1" spans="1:15">
      <c r="A1084" s="119">
        <v>1079</v>
      </c>
      <c r="B1084" s="201" t="s">
        <v>23</v>
      </c>
      <c r="C1084" s="119" t="s">
        <v>24</v>
      </c>
      <c r="D1084" s="119" t="s">
        <v>25</v>
      </c>
      <c r="E1084" s="201" t="s">
        <v>1469</v>
      </c>
      <c r="F1084" s="192" t="s">
        <v>3270</v>
      </c>
      <c r="G1084" s="91" t="s">
        <v>3564</v>
      </c>
      <c r="H1084" s="192" t="s">
        <v>194</v>
      </c>
      <c r="I1084" s="271">
        <v>7</v>
      </c>
      <c r="J1084" s="201" t="s">
        <v>3565</v>
      </c>
      <c r="K1084" s="119" t="s">
        <v>31</v>
      </c>
      <c r="L1084" s="183">
        <v>3</v>
      </c>
      <c r="M1084" s="27">
        <f t="shared" ref="M1084:M1090" si="57">L1084*130</f>
        <v>390</v>
      </c>
      <c r="N1084" s="23"/>
      <c r="O1084" s="184" t="s">
        <v>32</v>
      </c>
    </row>
    <row r="1085" s="1" customFormat="1" customHeight="1" spans="1:15">
      <c r="A1085" s="119">
        <v>1080</v>
      </c>
      <c r="B1085" s="201" t="s">
        <v>23</v>
      </c>
      <c r="C1085" s="119" t="s">
        <v>24</v>
      </c>
      <c r="D1085" s="119" t="s">
        <v>25</v>
      </c>
      <c r="E1085" s="201" t="s">
        <v>1469</v>
      </c>
      <c r="F1085" s="192" t="s">
        <v>3270</v>
      </c>
      <c r="G1085" s="91" t="s">
        <v>3566</v>
      </c>
      <c r="H1085" s="192" t="s">
        <v>194</v>
      </c>
      <c r="I1085" s="271">
        <v>7</v>
      </c>
      <c r="J1085" s="201" t="s">
        <v>3567</v>
      </c>
      <c r="K1085" s="119" t="s">
        <v>31</v>
      </c>
      <c r="L1085" s="183">
        <v>5</v>
      </c>
      <c r="M1085" s="27">
        <f t="shared" si="57"/>
        <v>650</v>
      </c>
      <c r="N1085" s="23"/>
      <c r="O1085" s="184" t="s">
        <v>32</v>
      </c>
    </row>
    <row r="1086" s="1" customFormat="1" customHeight="1" spans="1:15">
      <c r="A1086" s="119">
        <v>1081</v>
      </c>
      <c r="B1086" s="201" t="s">
        <v>23</v>
      </c>
      <c r="C1086" s="119" t="s">
        <v>24</v>
      </c>
      <c r="D1086" s="119" t="s">
        <v>25</v>
      </c>
      <c r="E1086" s="201" t="s">
        <v>1469</v>
      </c>
      <c r="F1086" s="192" t="s">
        <v>3270</v>
      </c>
      <c r="G1086" s="91" t="s">
        <v>3568</v>
      </c>
      <c r="H1086" s="192" t="s">
        <v>194</v>
      </c>
      <c r="I1086" s="271">
        <v>3</v>
      </c>
      <c r="J1086" s="201" t="s">
        <v>3569</v>
      </c>
      <c r="K1086" s="119" t="s">
        <v>31</v>
      </c>
      <c r="L1086" s="183">
        <v>3</v>
      </c>
      <c r="M1086" s="27">
        <f t="shared" si="57"/>
        <v>390</v>
      </c>
      <c r="N1086" s="23"/>
      <c r="O1086" s="184" t="s">
        <v>32</v>
      </c>
    </row>
    <row r="1087" s="1" customFormat="1" customHeight="1" spans="1:15">
      <c r="A1087" s="119">
        <v>1082</v>
      </c>
      <c r="B1087" s="201" t="s">
        <v>23</v>
      </c>
      <c r="C1087" s="119" t="s">
        <v>24</v>
      </c>
      <c r="D1087" s="119" t="s">
        <v>25</v>
      </c>
      <c r="E1087" s="201" t="s">
        <v>1469</v>
      </c>
      <c r="F1087" s="192" t="s">
        <v>3270</v>
      </c>
      <c r="G1087" s="91" t="s">
        <v>3570</v>
      </c>
      <c r="H1087" s="192" t="s">
        <v>194</v>
      </c>
      <c r="I1087" s="271">
        <v>7</v>
      </c>
      <c r="J1087" s="201" t="s">
        <v>3571</v>
      </c>
      <c r="K1087" s="119" t="s">
        <v>31</v>
      </c>
      <c r="L1087" s="183">
        <v>5</v>
      </c>
      <c r="M1087" s="27">
        <f t="shared" si="57"/>
        <v>650</v>
      </c>
      <c r="N1087" s="23"/>
      <c r="O1087" s="184" t="s">
        <v>32</v>
      </c>
    </row>
    <row r="1088" s="1" customFormat="1" customHeight="1" spans="1:15">
      <c r="A1088" s="119">
        <v>1083</v>
      </c>
      <c r="B1088" s="201" t="s">
        <v>23</v>
      </c>
      <c r="C1088" s="119" t="s">
        <v>24</v>
      </c>
      <c r="D1088" s="119" t="s">
        <v>25</v>
      </c>
      <c r="E1088" s="201" t="s">
        <v>1469</v>
      </c>
      <c r="F1088" s="192" t="s">
        <v>3270</v>
      </c>
      <c r="G1088" s="91" t="s">
        <v>1369</v>
      </c>
      <c r="H1088" s="192" t="s">
        <v>194</v>
      </c>
      <c r="I1088" s="271">
        <v>5</v>
      </c>
      <c r="J1088" s="201" t="s">
        <v>3572</v>
      </c>
      <c r="K1088" s="119" t="s">
        <v>31</v>
      </c>
      <c r="L1088" s="183">
        <v>4</v>
      </c>
      <c r="M1088" s="27">
        <f t="shared" si="57"/>
        <v>520</v>
      </c>
      <c r="N1088" s="23"/>
      <c r="O1088" s="184" t="s">
        <v>32</v>
      </c>
    </row>
    <row r="1089" s="1" customFormat="1" customHeight="1" spans="1:15">
      <c r="A1089" s="119">
        <v>1084</v>
      </c>
      <c r="B1089" s="201" t="s">
        <v>23</v>
      </c>
      <c r="C1089" s="119" t="s">
        <v>24</v>
      </c>
      <c r="D1089" s="119" t="s">
        <v>25</v>
      </c>
      <c r="E1089" s="201" t="s">
        <v>1469</v>
      </c>
      <c r="F1089" s="192" t="s">
        <v>3270</v>
      </c>
      <c r="G1089" s="91" t="s">
        <v>3573</v>
      </c>
      <c r="H1089" s="192" t="s">
        <v>194</v>
      </c>
      <c r="I1089" s="271">
        <v>6</v>
      </c>
      <c r="J1089" s="201" t="s">
        <v>3574</v>
      </c>
      <c r="K1089" s="119" t="s">
        <v>31</v>
      </c>
      <c r="L1089" s="183">
        <v>3</v>
      </c>
      <c r="M1089" s="27">
        <f t="shared" si="57"/>
        <v>390</v>
      </c>
      <c r="N1089" s="23"/>
      <c r="O1089" s="184" t="s">
        <v>32</v>
      </c>
    </row>
    <row r="1090" s="1" customFormat="1" customHeight="1" spans="1:15">
      <c r="A1090" s="119">
        <v>1085</v>
      </c>
      <c r="B1090" s="201" t="s">
        <v>23</v>
      </c>
      <c r="C1090" s="119" t="s">
        <v>24</v>
      </c>
      <c r="D1090" s="119" t="s">
        <v>25</v>
      </c>
      <c r="E1090" s="201" t="s">
        <v>1469</v>
      </c>
      <c r="F1090" s="192" t="s">
        <v>3270</v>
      </c>
      <c r="G1090" s="91" t="s">
        <v>3575</v>
      </c>
      <c r="H1090" s="192" t="s">
        <v>194</v>
      </c>
      <c r="I1090" s="271">
        <v>4</v>
      </c>
      <c r="J1090" s="201" t="s">
        <v>3576</v>
      </c>
      <c r="K1090" s="119" t="s">
        <v>31</v>
      </c>
      <c r="L1090" s="183">
        <v>4</v>
      </c>
      <c r="M1090" s="27">
        <f t="shared" si="57"/>
        <v>520</v>
      </c>
      <c r="N1090" s="23"/>
      <c r="O1090" s="184" t="s">
        <v>32</v>
      </c>
    </row>
    <row r="1091" s="1" customFormat="1" customHeight="1" spans="1:15">
      <c r="A1091" s="119">
        <v>1086</v>
      </c>
      <c r="B1091" s="201" t="s">
        <v>23</v>
      </c>
      <c r="C1091" s="119" t="s">
        <v>24</v>
      </c>
      <c r="D1091" s="119" t="s">
        <v>25</v>
      </c>
      <c r="E1091" s="201" t="s">
        <v>1469</v>
      </c>
      <c r="F1091" s="192" t="s">
        <v>3270</v>
      </c>
      <c r="G1091" s="91" t="s">
        <v>3577</v>
      </c>
      <c r="H1091" s="192" t="s">
        <v>51</v>
      </c>
      <c r="I1091" s="271">
        <v>3</v>
      </c>
      <c r="J1091" s="201" t="s">
        <v>3578</v>
      </c>
      <c r="K1091" s="119" t="s">
        <v>31</v>
      </c>
      <c r="L1091" s="183">
        <v>3</v>
      </c>
      <c r="M1091" s="27">
        <f>L1091*312</f>
        <v>936</v>
      </c>
      <c r="N1091" s="23"/>
      <c r="O1091" s="184" t="s">
        <v>32</v>
      </c>
    </row>
    <row r="1092" s="1" customFormat="1" customHeight="1" spans="1:15">
      <c r="A1092" s="119">
        <v>1087</v>
      </c>
      <c r="B1092" s="201" t="s">
        <v>23</v>
      </c>
      <c r="C1092" s="119" t="s">
        <v>24</v>
      </c>
      <c r="D1092" s="119" t="s">
        <v>25</v>
      </c>
      <c r="E1092" s="201" t="s">
        <v>1469</v>
      </c>
      <c r="F1092" s="192" t="s">
        <v>3270</v>
      </c>
      <c r="G1092" s="91" t="s">
        <v>3579</v>
      </c>
      <c r="H1092" s="192" t="s">
        <v>51</v>
      </c>
      <c r="I1092" s="271">
        <v>3</v>
      </c>
      <c r="J1092" s="201" t="s">
        <v>3580</v>
      </c>
      <c r="K1092" s="119" t="s">
        <v>31</v>
      </c>
      <c r="L1092" s="183">
        <v>3</v>
      </c>
      <c r="M1092" s="27">
        <f>L1092*312</f>
        <v>936</v>
      </c>
      <c r="N1092" s="23"/>
      <c r="O1092" s="184" t="s">
        <v>32</v>
      </c>
    </row>
    <row r="1093" s="1" customFormat="1" customHeight="1" spans="1:15">
      <c r="A1093" s="119">
        <v>1088</v>
      </c>
      <c r="B1093" s="201" t="s">
        <v>23</v>
      </c>
      <c r="C1093" s="119" t="s">
        <v>24</v>
      </c>
      <c r="D1093" s="119" t="s">
        <v>25</v>
      </c>
      <c r="E1093" s="201" t="s">
        <v>1469</v>
      </c>
      <c r="F1093" s="192" t="s">
        <v>3270</v>
      </c>
      <c r="G1093" s="91" t="s">
        <v>3581</v>
      </c>
      <c r="H1093" s="192" t="s">
        <v>194</v>
      </c>
      <c r="I1093" s="271">
        <v>5</v>
      </c>
      <c r="J1093" s="201" t="s">
        <v>3582</v>
      </c>
      <c r="K1093" s="119" t="s">
        <v>31</v>
      </c>
      <c r="L1093" s="183">
        <v>3</v>
      </c>
      <c r="M1093" s="27">
        <f t="shared" ref="M1093:M1103" si="58">L1093*130</f>
        <v>390</v>
      </c>
      <c r="N1093" s="23"/>
      <c r="O1093" s="184" t="s">
        <v>32</v>
      </c>
    </row>
    <row r="1094" s="1" customFormat="1" customHeight="1" spans="1:15">
      <c r="A1094" s="119">
        <v>1089</v>
      </c>
      <c r="B1094" s="201" t="s">
        <v>23</v>
      </c>
      <c r="C1094" s="119" t="s">
        <v>24</v>
      </c>
      <c r="D1094" s="119" t="s">
        <v>25</v>
      </c>
      <c r="E1094" s="201" t="s">
        <v>1469</v>
      </c>
      <c r="F1094" s="192" t="s">
        <v>3270</v>
      </c>
      <c r="G1094" s="91" t="s">
        <v>3583</v>
      </c>
      <c r="H1094" s="192" t="s">
        <v>194</v>
      </c>
      <c r="I1094" s="271">
        <v>3</v>
      </c>
      <c r="J1094" s="201" t="s">
        <v>3584</v>
      </c>
      <c r="K1094" s="119" t="s">
        <v>31</v>
      </c>
      <c r="L1094" s="183">
        <v>1</v>
      </c>
      <c r="M1094" s="27">
        <f t="shared" si="58"/>
        <v>130</v>
      </c>
      <c r="N1094" s="23"/>
      <c r="O1094" s="184" t="s">
        <v>32</v>
      </c>
    </row>
    <row r="1095" s="1" customFormat="1" customHeight="1" spans="1:15">
      <c r="A1095" s="119">
        <v>1090</v>
      </c>
      <c r="B1095" s="201" t="s">
        <v>23</v>
      </c>
      <c r="C1095" s="119" t="s">
        <v>24</v>
      </c>
      <c r="D1095" s="119" t="s">
        <v>25</v>
      </c>
      <c r="E1095" s="201" t="s">
        <v>1469</v>
      </c>
      <c r="F1095" s="192" t="s">
        <v>3270</v>
      </c>
      <c r="G1095" s="91" t="s">
        <v>3585</v>
      </c>
      <c r="H1095" s="192" t="s">
        <v>194</v>
      </c>
      <c r="I1095" s="271">
        <v>6</v>
      </c>
      <c r="J1095" s="201" t="s">
        <v>3586</v>
      </c>
      <c r="K1095" s="119" t="s">
        <v>31</v>
      </c>
      <c r="L1095" s="183">
        <v>6</v>
      </c>
      <c r="M1095" s="27">
        <f t="shared" si="58"/>
        <v>780</v>
      </c>
      <c r="N1095" s="23"/>
      <c r="O1095" s="184" t="s">
        <v>32</v>
      </c>
    </row>
    <row r="1096" s="1" customFormat="1" customHeight="1" spans="1:15">
      <c r="A1096" s="119">
        <v>1091</v>
      </c>
      <c r="B1096" s="201" t="s">
        <v>23</v>
      </c>
      <c r="C1096" s="119" t="s">
        <v>24</v>
      </c>
      <c r="D1096" s="119" t="s">
        <v>25</v>
      </c>
      <c r="E1096" s="201" t="s">
        <v>1469</v>
      </c>
      <c r="F1096" s="192" t="s">
        <v>3270</v>
      </c>
      <c r="G1096" s="91" t="s">
        <v>3587</v>
      </c>
      <c r="H1096" s="192" t="s">
        <v>194</v>
      </c>
      <c r="I1096" s="271">
        <v>3</v>
      </c>
      <c r="J1096" s="201" t="s">
        <v>3588</v>
      </c>
      <c r="K1096" s="119" t="s">
        <v>31</v>
      </c>
      <c r="L1096" s="183">
        <v>3</v>
      </c>
      <c r="M1096" s="27">
        <f t="shared" si="58"/>
        <v>390</v>
      </c>
      <c r="N1096" s="23"/>
      <c r="O1096" s="184" t="s">
        <v>32</v>
      </c>
    </row>
    <row r="1097" s="1" customFormat="1" customHeight="1" spans="1:15">
      <c r="A1097" s="119">
        <v>1092</v>
      </c>
      <c r="B1097" s="201" t="s">
        <v>23</v>
      </c>
      <c r="C1097" s="119" t="s">
        <v>24</v>
      </c>
      <c r="D1097" s="119" t="s">
        <v>25</v>
      </c>
      <c r="E1097" s="201" t="s">
        <v>1469</v>
      </c>
      <c r="F1097" s="192" t="s">
        <v>3270</v>
      </c>
      <c r="G1097" s="91" t="s">
        <v>3589</v>
      </c>
      <c r="H1097" s="192" t="s">
        <v>194</v>
      </c>
      <c r="I1097" s="271">
        <v>5</v>
      </c>
      <c r="J1097" s="201" t="s">
        <v>3590</v>
      </c>
      <c r="K1097" s="119" t="s">
        <v>31</v>
      </c>
      <c r="L1097" s="183">
        <v>4</v>
      </c>
      <c r="M1097" s="27">
        <f t="shared" si="58"/>
        <v>520</v>
      </c>
      <c r="N1097" s="23"/>
      <c r="O1097" s="184" t="s">
        <v>32</v>
      </c>
    </row>
    <row r="1098" s="1" customFormat="1" customHeight="1" spans="1:15">
      <c r="A1098" s="119">
        <v>1093</v>
      </c>
      <c r="B1098" s="201" t="s">
        <v>23</v>
      </c>
      <c r="C1098" s="119" t="s">
        <v>24</v>
      </c>
      <c r="D1098" s="119" t="s">
        <v>25</v>
      </c>
      <c r="E1098" s="201" t="s">
        <v>1469</v>
      </c>
      <c r="F1098" s="192" t="s">
        <v>3270</v>
      </c>
      <c r="G1098" s="91" t="s">
        <v>3591</v>
      </c>
      <c r="H1098" s="192" t="s">
        <v>1583</v>
      </c>
      <c r="I1098" s="271">
        <v>3</v>
      </c>
      <c r="J1098" s="201" t="s">
        <v>3592</v>
      </c>
      <c r="K1098" s="119" t="s">
        <v>31</v>
      </c>
      <c r="L1098" s="183">
        <v>3</v>
      </c>
      <c r="M1098" s="27">
        <f t="shared" si="58"/>
        <v>390</v>
      </c>
      <c r="N1098" s="23"/>
      <c r="O1098" s="184" t="s">
        <v>32</v>
      </c>
    </row>
    <row r="1099" s="1" customFormat="1" customHeight="1" spans="1:15">
      <c r="A1099" s="119">
        <v>1094</v>
      </c>
      <c r="B1099" s="201" t="s">
        <v>23</v>
      </c>
      <c r="C1099" s="119" t="s">
        <v>24</v>
      </c>
      <c r="D1099" s="119" t="s">
        <v>25</v>
      </c>
      <c r="E1099" s="201" t="s">
        <v>1469</v>
      </c>
      <c r="F1099" s="192" t="s">
        <v>3270</v>
      </c>
      <c r="G1099" s="91" t="s">
        <v>3591</v>
      </c>
      <c r="H1099" s="192" t="s">
        <v>194</v>
      </c>
      <c r="I1099" s="271">
        <v>5</v>
      </c>
      <c r="J1099" s="201" t="s">
        <v>3593</v>
      </c>
      <c r="K1099" s="119" t="s">
        <v>31</v>
      </c>
      <c r="L1099" s="183">
        <v>4</v>
      </c>
      <c r="M1099" s="27">
        <f t="shared" si="58"/>
        <v>520</v>
      </c>
      <c r="N1099" s="23"/>
      <c r="O1099" s="184" t="s">
        <v>32</v>
      </c>
    </row>
    <row r="1100" s="1" customFormat="1" customHeight="1" spans="1:15">
      <c r="A1100" s="119">
        <v>1095</v>
      </c>
      <c r="B1100" s="201" t="s">
        <v>23</v>
      </c>
      <c r="C1100" s="119" t="s">
        <v>24</v>
      </c>
      <c r="D1100" s="119" t="s">
        <v>25</v>
      </c>
      <c r="E1100" s="201" t="s">
        <v>1469</v>
      </c>
      <c r="F1100" s="192" t="s">
        <v>3270</v>
      </c>
      <c r="G1100" s="91" t="s">
        <v>3594</v>
      </c>
      <c r="H1100" s="192" t="s">
        <v>194</v>
      </c>
      <c r="I1100" s="271">
        <v>4</v>
      </c>
      <c r="J1100" s="201" t="s">
        <v>3595</v>
      </c>
      <c r="K1100" s="119" t="s">
        <v>31</v>
      </c>
      <c r="L1100" s="183">
        <v>3</v>
      </c>
      <c r="M1100" s="27">
        <f t="shared" si="58"/>
        <v>390</v>
      </c>
      <c r="N1100" s="23"/>
      <c r="O1100" s="184" t="s">
        <v>32</v>
      </c>
    </row>
    <row r="1101" s="1" customFormat="1" customHeight="1" spans="1:15">
      <c r="A1101" s="119">
        <v>1096</v>
      </c>
      <c r="B1101" s="201" t="s">
        <v>23</v>
      </c>
      <c r="C1101" s="119" t="s">
        <v>24</v>
      </c>
      <c r="D1101" s="119" t="s">
        <v>25</v>
      </c>
      <c r="E1101" s="201" t="s">
        <v>1469</v>
      </c>
      <c r="F1101" s="192" t="s">
        <v>3270</v>
      </c>
      <c r="G1101" s="91" t="s">
        <v>3596</v>
      </c>
      <c r="H1101" s="192" t="s">
        <v>194</v>
      </c>
      <c r="I1101" s="271">
        <v>3</v>
      </c>
      <c r="J1101" s="201" t="s">
        <v>3597</v>
      </c>
      <c r="K1101" s="119" t="s">
        <v>31</v>
      </c>
      <c r="L1101" s="183">
        <v>3</v>
      </c>
      <c r="M1101" s="27">
        <f t="shared" si="58"/>
        <v>390</v>
      </c>
      <c r="N1101" s="23"/>
      <c r="O1101" s="184" t="s">
        <v>32</v>
      </c>
    </row>
    <row r="1102" s="1" customFormat="1" customHeight="1" spans="1:15">
      <c r="A1102" s="119">
        <v>1097</v>
      </c>
      <c r="B1102" s="201" t="s">
        <v>23</v>
      </c>
      <c r="C1102" s="119" t="s">
        <v>24</v>
      </c>
      <c r="D1102" s="119" t="s">
        <v>25</v>
      </c>
      <c r="E1102" s="201" t="s">
        <v>1469</v>
      </c>
      <c r="F1102" s="192" t="s">
        <v>3270</v>
      </c>
      <c r="G1102" s="91" t="s">
        <v>3598</v>
      </c>
      <c r="H1102" s="192" t="s">
        <v>194</v>
      </c>
      <c r="I1102" s="271">
        <v>5</v>
      </c>
      <c r="J1102" s="201" t="s">
        <v>3599</v>
      </c>
      <c r="K1102" s="119" t="s">
        <v>31</v>
      </c>
      <c r="L1102" s="183">
        <v>3</v>
      </c>
      <c r="M1102" s="27">
        <f t="shared" si="58"/>
        <v>390</v>
      </c>
      <c r="N1102" s="23"/>
      <c r="O1102" s="184" t="s">
        <v>32</v>
      </c>
    </row>
    <row r="1103" s="1" customFormat="1" customHeight="1" spans="1:15">
      <c r="A1103" s="119">
        <v>1098</v>
      </c>
      <c r="B1103" s="201" t="s">
        <v>23</v>
      </c>
      <c r="C1103" s="119" t="s">
        <v>24</v>
      </c>
      <c r="D1103" s="119" t="s">
        <v>25</v>
      </c>
      <c r="E1103" s="201" t="s">
        <v>1469</v>
      </c>
      <c r="F1103" s="192" t="s">
        <v>3270</v>
      </c>
      <c r="G1103" s="91" t="s">
        <v>3600</v>
      </c>
      <c r="H1103" s="192" t="s">
        <v>194</v>
      </c>
      <c r="I1103" s="271">
        <v>3</v>
      </c>
      <c r="J1103" s="201" t="s">
        <v>3601</v>
      </c>
      <c r="K1103" s="119" t="s">
        <v>31</v>
      </c>
      <c r="L1103" s="183">
        <v>3</v>
      </c>
      <c r="M1103" s="27">
        <f t="shared" si="58"/>
        <v>390</v>
      </c>
      <c r="N1103" s="23"/>
      <c r="O1103" s="184" t="s">
        <v>32</v>
      </c>
    </row>
    <row r="1104" s="1" customFormat="1" customHeight="1" spans="1:15">
      <c r="A1104" s="119">
        <v>1099</v>
      </c>
      <c r="B1104" s="201" t="s">
        <v>23</v>
      </c>
      <c r="C1104" s="119" t="s">
        <v>24</v>
      </c>
      <c r="D1104" s="119" t="s">
        <v>25</v>
      </c>
      <c r="E1104" s="201" t="s">
        <v>1469</v>
      </c>
      <c r="F1104" s="192" t="s">
        <v>3270</v>
      </c>
      <c r="G1104" s="91" t="s">
        <v>3602</v>
      </c>
      <c r="H1104" s="192" t="s">
        <v>51</v>
      </c>
      <c r="I1104" s="271">
        <v>3</v>
      </c>
      <c r="J1104" s="201" t="s">
        <v>3603</v>
      </c>
      <c r="K1104" s="119" t="s">
        <v>31</v>
      </c>
      <c r="L1104" s="183">
        <v>3</v>
      </c>
      <c r="M1104" s="27">
        <f>L1104*312</f>
        <v>936</v>
      </c>
      <c r="N1104" s="23"/>
      <c r="O1104" s="184" t="s">
        <v>32</v>
      </c>
    </row>
    <row r="1105" s="1" customFormat="1" customHeight="1" spans="1:15">
      <c r="A1105" s="119">
        <v>1100</v>
      </c>
      <c r="B1105" s="201" t="s">
        <v>23</v>
      </c>
      <c r="C1105" s="119" t="s">
        <v>24</v>
      </c>
      <c r="D1105" s="119" t="s">
        <v>25</v>
      </c>
      <c r="E1105" s="201" t="s">
        <v>1469</v>
      </c>
      <c r="F1105" s="192" t="s">
        <v>3270</v>
      </c>
      <c r="G1105" s="91" t="s">
        <v>3604</v>
      </c>
      <c r="H1105" s="192" t="s">
        <v>194</v>
      </c>
      <c r="I1105" s="271">
        <v>4</v>
      </c>
      <c r="J1105" s="201" t="s">
        <v>3605</v>
      </c>
      <c r="K1105" s="119" t="s">
        <v>31</v>
      </c>
      <c r="L1105" s="183">
        <v>4</v>
      </c>
      <c r="M1105" s="27">
        <f>L1105*130</f>
        <v>520</v>
      </c>
      <c r="N1105" s="23"/>
      <c r="O1105" s="184" t="s">
        <v>32</v>
      </c>
    </row>
    <row r="1106" s="1" customFormat="1" customHeight="1" spans="1:15">
      <c r="A1106" s="119">
        <v>1101</v>
      </c>
      <c r="B1106" s="201" t="s">
        <v>23</v>
      </c>
      <c r="C1106" s="119" t="s">
        <v>24</v>
      </c>
      <c r="D1106" s="119" t="s">
        <v>25</v>
      </c>
      <c r="E1106" s="201" t="s">
        <v>1469</v>
      </c>
      <c r="F1106" s="192" t="s">
        <v>3270</v>
      </c>
      <c r="G1106" s="91" t="s">
        <v>3606</v>
      </c>
      <c r="H1106" s="192" t="s">
        <v>1789</v>
      </c>
      <c r="I1106" s="271">
        <v>6</v>
      </c>
      <c r="J1106" s="201" t="s">
        <v>3607</v>
      </c>
      <c r="K1106" s="119" t="s">
        <v>31</v>
      </c>
      <c r="L1106" s="183">
        <v>4</v>
      </c>
      <c r="M1106" s="27">
        <f>L1106*312</f>
        <v>1248</v>
      </c>
      <c r="N1106" s="23"/>
      <c r="O1106" s="184" t="s">
        <v>32</v>
      </c>
    </row>
    <row r="1107" s="1" customFormat="1" customHeight="1" spans="1:15">
      <c r="A1107" s="119">
        <v>1102</v>
      </c>
      <c r="B1107" s="201" t="s">
        <v>23</v>
      </c>
      <c r="C1107" s="119" t="s">
        <v>24</v>
      </c>
      <c r="D1107" s="119" t="s">
        <v>25</v>
      </c>
      <c r="E1107" s="201" t="s">
        <v>1469</v>
      </c>
      <c r="F1107" s="192" t="s">
        <v>3270</v>
      </c>
      <c r="G1107" s="91" t="s">
        <v>3608</v>
      </c>
      <c r="H1107" s="192" t="s">
        <v>194</v>
      </c>
      <c r="I1107" s="271">
        <v>6</v>
      </c>
      <c r="J1107" s="201" t="s">
        <v>3609</v>
      </c>
      <c r="K1107" s="119" t="s">
        <v>31</v>
      </c>
      <c r="L1107" s="183">
        <v>4</v>
      </c>
      <c r="M1107" s="27">
        <f t="shared" ref="M1107:M1114" si="59">L1107*130</f>
        <v>520</v>
      </c>
      <c r="N1107" s="23"/>
      <c r="O1107" s="184" t="s">
        <v>32</v>
      </c>
    </row>
    <row r="1108" s="1" customFormat="1" customHeight="1" spans="1:15">
      <c r="A1108" s="119">
        <v>1103</v>
      </c>
      <c r="B1108" s="201" t="s">
        <v>23</v>
      </c>
      <c r="C1108" s="119" t="s">
        <v>24</v>
      </c>
      <c r="D1108" s="119" t="s">
        <v>25</v>
      </c>
      <c r="E1108" s="201" t="s">
        <v>1469</v>
      </c>
      <c r="F1108" s="192" t="s">
        <v>3270</v>
      </c>
      <c r="G1108" s="91" t="s">
        <v>469</v>
      </c>
      <c r="H1108" s="192" t="s">
        <v>194</v>
      </c>
      <c r="I1108" s="271">
        <v>4</v>
      </c>
      <c r="J1108" s="201" t="s">
        <v>3610</v>
      </c>
      <c r="K1108" s="119" t="s">
        <v>31</v>
      </c>
      <c r="L1108" s="183">
        <v>4</v>
      </c>
      <c r="M1108" s="27">
        <f t="shared" si="59"/>
        <v>520</v>
      </c>
      <c r="N1108" s="23"/>
      <c r="O1108" s="184" t="s">
        <v>32</v>
      </c>
    </row>
    <row r="1109" s="1" customFormat="1" customHeight="1" spans="1:15">
      <c r="A1109" s="119">
        <v>1104</v>
      </c>
      <c r="B1109" s="201" t="s">
        <v>23</v>
      </c>
      <c r="C1109" s="119" t="s">
        <v>24</v>
      </c>
      <c r="D1109" s="119" t="s">
        <v>25</v>
      </c>
      <c r="E1109" s="201" t="s">
        <v>1469</v>
      </c>
      <c r="F1109" s="192" t="s">
        <v>3270</v>
      </c>
      <c r="G1109" s="91" t="s">
        <v>3611</v>
      </c>
      <c r="H1109" s="192" t="s">
        <v>194</v>
      </c>
      <c r="I1109" s="271">
        <v>4</v>
      </c>
      <c r="J1109" s="201" t="s">
        <v>3612</v>
      </c>
      <c r="K1109" s="119" t="s">
        <v>31</v>
      </c>
      <c r="L1109" s="183">
        <v>3</v>
      </c>
      <c r="M1109" s="27">
        <f t="shared" si="59"/>
        <v>390</v>
      </c>
      <c r="N1109" s="23"/>
      <c r="O1109" s="184" t="s">
        <v>32</v>
      </c>
    </row>
    <row r="1110" s="1" customFormat="1" customHeight="1" spans="1:15">
      <c r="A1110" s="119">
        <v>1105</v>
      </c>
      <c r="B1110" s="201" t="s">
        <v>23</v>
      </c>
      <c r="C1110" s="119" t="s">
        <v>24</v>
      </c>
      <c r="D1110" s="119" t="s">
        <v>25</v>
      </c>
      <c r="E1110" s="201" t="s">
        <v>1469</v>
      </c>
      <c r="F1110" s="192" t="s">
        <v>3270</v>
      </c>
      <c r="G1110" s="91" t="s">
        <v>3613</v>
      </c>
      <c r="H1110" s="192" t="s">
        <v>194</v>
      </c>
      <c r="I1110" s="271">
        <v>4</v>
      </c>
      <c r="J1110" s="201" t="s">
        <v>3614</v>
      </c>
      <c r="K1110" s="119" t="s">
        <v>31</v>
      </c>
      <c r="L1110" s="183">
        <v>4</v>
      </c>
      <c r="M1110" s="27">
        <f t="shared" si="59"/>
        <v>520</v>
      </c>
      <c r="N1110" s="23"/>
      <c r="O1110" s="184" t="s">
        <v>32</v>
      </c>
    </row>
    <row r="1111" s="1" customFormat="1" customHeight="1" spans="1:15">
      <c r="A1111" s="119">
        <v>1106</v>
      </c>
      <c r="B1111" s="201" t="s">
        <v>23</v>
      </c>
      <c r="C1111" s="119" t="s">
        <v>24</v>
      </c>
      <c r="D1111" s="119" t="s">
        <v>25</v>
      </c>
      <c r="E1111" s="201" t="s">
        <v>1469</v>
      </c>
      <c r="F1111" s="192" t="s">
        <v>3270</v>
      </c>
      <c r="G1111" s="91" t="s">
        <v>3615</v>
      </c>
      <c r="H1111" s="192" t="s">
        <v>194</v>
      </c>
      <c r="I1111" s="271">
        <v>5</v>
      </c>
      <c r="J1111" s="201" t="s">
        <v>3616</v>
      </c>
      <c r="K1111" s="119" t="s">
        <v>31</v>
      </c>
      <c r="L1111" s="183">
        <v>5</v>
      </c>
      <c r="M1111" s="27">
        <f t="shared" si="59"/>
        <v>650</v>
      </c>
      <c r="N1111" s="23"/>
      <c r="O1111" s="184" t="s">
        <v>32</v>
      </c>
    </row>
    <row r="1112" s="1" customFormat="1" customHeight="1" spans="1:15">
      <c r="A1112" s="119">
        <v>1107</v>
      </c>
      <c r="B1112" s="201" t="s">
        <v>23</v>
      </c>
      <c r="C1112" s="119" t="s">
        <v>24</v>
      </c>
      <c r="D1112" s="119" t="s">
        <v>25</v>
      </c>
      <c r="E1112" s="201" t="s">
        <v>1469</v>
      </c>
      <c r="F1112" s="192" t="s">
        <v>3270</v>
      </c>
      <c r="G1112" s="91" t="s">
        <v>3617</v>
      </c>
      <c r="H1112" s="192" t="s">
        <v>194</v>
      </c>
      <c r="I1112" s="271">
        <v>5</v>
      </c>
      <c r="J1112" s="201" t="s">
        <v>3618</v>
      </c>
      <c r="K1112" s="119" t="s">
        <v>31</v>
      </c>
      <c r="L1112" s="183">
        <v>5</v>
      </c>
      <c r="M1112" s="27">
        <f t="shared" si="59"/>
        <v>650</v>
      </c>
      <c r="N1112" s="23"/>
      <c r="O1112" s="184" t="s">
        <v>32</v>
      </c>
    </row>
    <row r="1113" s="1" customFormat="1" customHeight="1" spans="1:15">
      <c r="A1113" s="119">
        <v>1108</v>
      </c>
      <c r="B1113" s="201" t="s">
        <v>23</v>
      </c>
      <c r="C1113" s="119" t="s">
        <v>24</v>
      </c>
      <c r="D1113" s="119" t="s">
        <v>25</v>
      </c>
      <c r="E1113" s="201" t="s">
        <v>1469</v>
      </c>
      <c r="F1113" s="192" t="s">
        <v>3270</v>
      </c>
      <c r="G1113" s="91" t="s">
        <v>3619</v>
      </c>
      <c r="H1113" s="192" t="s">
        <v>194</v>
      </c>
      <c r="I1113" s="271">
        <v>5</v>
      </c>
      <c r="J1113" s="201" t="s">
        <v>3620</v>
      </c>
      <c r="K1113" s="119" t="s">
        <v>31</v>
      </c>
      <c r="L1113" s="183">
        <v>5</v>
      </c>
      <c r="M1113" s="27">
        <f t="shared" si="59"/>
        <v>650</v>
      </c>
      <c r="N1113" s="23"/>
      <c r="O1113" s="184" t="s">
        <v>32</v>
      </c>
    </row>
    <row r="1114" s="1" customFormat="1" customHeight="1" spans="1:15">
      <c r="A1114" s="119">
        <v>1109</v>
      </c>
      <c r="B1114" s="201" t="s">
        <v>23</v>
      </c>
      <c r="C1114" s="119" t="s">
        <v>24</v>
      </c>
      <c r="D1114" s="119" t="s">
        <v>25</v>
      </c>
      <c r="E1114" s="201" t="s">
        <v>1469</v>
      </c>
      <c r="F1114" s="192" t="s">
        <v>3270</v>
      </c>
      <c r="G1114" s="91" t="s">
        <v>529</v>
      </c>
      <c r="H1114" s="192" t="s">
        <v>194</v>
      </c>
      <c r="I1114" s="271">
        <v>5</v>
      </c>
      <c r="J1114" s="201" t="s">
        <v>3621</v>
      </c>
      <c r="K1114" s="119" t="s">
        <v>31</v>
      </c>
      <c r="L1114" s="183">
        <v>3</v>
      </c>
      <c r="M1114" s="27">
        <f t="shared" si="59"/>
        <v>390</v>
      </c>
      <c r="N1114" s="23"/>
      <c r="O1114" s="184" t="s">
        <v>32</v>
      </c>
    </row>
    <row r="1115" s="1" customFormat="1" customHeight="1" spans="1:15">
      <c r="A1115" s="119">
        <v>1110</v>
      </c>
      <c r="B1115" s="201" t="s">
        <v>23</v>
      </c>
      <c r="C1115" s="119" t="s">
        <v>24</v>
      </c>
      <c r="D1115" s="119" t="s">
        <v>25</v>
      </c>
      <c r="E1115" s="201" t="s">
        <v>1469</v>
      </c>
      <c r="F1115" s="192" t="s">
        <v>3270</v>
      </c>
      <c r="G1115" s="91" t="s">
        <v>3622</v>
      </c>
      <c r="H1115" s="192" t="s">
        <v>51</v>
      </c>
      <c r="I1115" s="271">
        <v>6</v>
      </c>
      <c r="J1115" s="201" t="s">
        <v>3623</v>
      </c>
      <c r="K1115" s="119" t="s">
        <v>31</v>
      </c>
      <c r="L1115" s="183">
        <v>3</v>
      </c>
      <c r="M1115" s="27">
        <f>L1115*312</f>
        <v>936</v>
      </c>
      <c r="N1115" s="23"/>
      <c r="O1115" s="184" t="s">
        <v>32</v>
      </c>
    </row>
    <row r="1116" s="1" customFormat="1" customHeight="1" spans="1:15">
      <c r="A1116" s="119">
        <v>1111</v>
      </c>
      <c r="B1116" s="201" t="s">
        <v>23</v>
      </c>
      <c r="C1116" s="119" t="s">
        <v>24</v>
      </c>
      <c r="D1116" s="119" t="s">
        <v>25</v>
      </c>
      <c r="E1116" s="201" t="s">
        <v>1469</v>
      </c>
      <c r="F1116" s="192" t="s">
        <v>3270</v>
      </c>
      <c r="G1116" s="91" t="s">
        <v>3624</v>
      </c>
      <c r="H1116" s="192" t="s">
        <v>194</v>
      </c>
      <c r="I1116" s="271">
        <v>3</v>
      </c>
      <c r="J1116" s="201" t="s">
        <v>3625</v>
      </c>
      <c r="K1116" s="119" t="s">
        <v>31</v>
      </c>
      <c r="L1116" s="183">
        <v>3</v>
      </c>
      <c r="M1116" s="27">
        <f>L1116*130</f>
        <v>390</v>
      </c>
      <c r="N1116" s="23"/>
      <c r="O1116" s="184" t="s">
        <v>32</v>
      </c>
    </row>
    <row r="1117" s="1" customFormat="1" customHeight="1" spans="1:15">
      <c r="A1117" s="119">
        <v>1112</v>
      </c>
      <c r="B1117" s="201" t="s">
        <v>23</v>
      </c>
      <c r="C1117" s="119" t="s">
        <v>24</v>
      </c>
      <c r="D1117" s="119" t="s">
        <v>25</v>
      </c>
      <c r="E1117" s="201" t="s">
        <v>1469</v>
      </c>
      <c r="F1117" s="192" t="s">
        <v>3270</v>
      </c>
      <c r="G1117" s="91" t="s">
        <v>3626</v>
      </c>
      <c r="H1117" s="192" t="s">
        <v>194</v>
      </c>
      <c r="I1117" s="271">
        <v>5</v>
      </c>
      <c r="J1117" s="201" t="s">
        <v>3627</v>
      </c>
      <c r="K1117" s="119" t="s">
        <v>31</v>
      </c>
      <c r="L1117" s="183">
        <v>5</v>
      </c>
      <c r="M1117" s="27">
        <f>L1117*130</f>
        <v>650</v>
      </c>
      <c r="N1117" s="23"/>
      <c r="O1117" s="184" t="s">
        <v>32</v>
      </c>
    </row>
    <row r="1118" s="1" customFormat="1" customHeight="1" spans="1:15">
      <c r="A1118" s="119">
        <v>1113</v>
      </c>
      <c r="B1118" s="201" t="s">
        <v>23</v>
      </c>
      <c r="C1118" s="119" t="s">
        <v>24</v>
      </c>
      <c r="D1118" s="119" t="s">
        <v>25</v>
      </c>
      <c r="E1118" s="201" t="s">
        <v>1469</v>
      </c>
      <c r="F1118" s="192" t="s">
        <v>3270</v>
      </c>
      <c r="G1118" s="91" t="s">
        <v>3628</v>
      </c>
      <c r="H1118" s="192" t="s">
        <v>194</v>
      </c>
      <c r="I1118" s="271">
        <v>4</v>
      </c>
      <c r="J1118" s="201" t="s">
        <v>3629</v>
      </c>
      <c r="K1118" s="119" t="s">
        <v>31</v>
      </c>
      <c r="L1118" s="183">
        <v>3</v>
      </c>
      <c r="M1118" s="27">
        <f>L1118*130</f>
        <v>390</v>
      </c>
      <c r="N1118" s="23"/>
      <c r="O1118" s="184" t="s">
        <v>32</v>
      </c>
    </row>
    <row r="1119" s="1" customFormat="1" customHeight="1" spans="1:15">
      <c r="A1119" s="119">
        <v>1114</v>
      </c>
      <c r="B1119" s="201" t="s">
        <v>23</v>
      </c>
      <c r="C1119" s="119" t="s">
        <v>24</v>
      </c>
      <c r="D1119" s="119" t="s">
        <v>25</v>
      </c>
      <c r="E1119" s="201" t="s">
        <v>1469</v>
      </c>
      <c r="F1119" s="192" t="s">
        <v>3270</v>
      </c>
      <c r="G1119" s="91" t="s">
        <v>3395</v>
      </c>
      <c r="H1119" s="192" t="s">
        <v>51</v>
      </c>
      <c r="I1119" s="271">
        <v>5</v>
      </c>
      <c r="J1119" s="201" t="s">
        <v>3630</v>
      </c>
      <c r="K1119" s="119" t="s">
        <v>31</v>
      </c>
      <c r="L1119" s="183">
        <v>5</v>
      </c>
      <c r="M1119" s="27">
        <f>L1119*312</f>
        <v>1560</v>
      </c>
      <c r="N1119" s="23"/>
      <c r="O1119" s="184" t="s">
        <v>32</v>
      </c>
    </row>
    <row r="1120" s="1" customFormat="1" customHeight="1" spans="1:15">
      <c r="A1120" s="119">
        <v>1115</v>
      </c>
      <c r="B1120" s="201" t="s">
        <v>23</v>
      </c>
      <c r="C1120" s="119" t="s">
        <v>24</v>
      </c>
      <c r="D1120" s="119" t="s">
        <v>25</v>
      </c>
      <c r="E1120" s="201" t="s">
        <v>1469</v>
      </c>
      <c r="F1120" s="192" t="s">
        <v>3270</v>
      </c>
      <c r="G1120" s="91" t="s">
        <v>3631</v>
      </c>
      <c r="H1120" s="192" t="s">
        <v>194</v>
      </c>
      <c r="I1120" s="271">
        <v>5</v>
      </c>
      <c r="J1120" s="201" t="s">
        <v>3632</v>
      </c>
      <c r="K1120" s="119" t="s">
        <v>31</v>
      </c>
      <c r="L1120" s="183">
        <v>4</v>
      </c>
      <c r="M1120" s="27">
        <f>L1120*130</f>
        <v>520</v>
      </c>
      <c r="N1120" s="23"/>
      <c r="O1120" s="184" t="s">
        <v>32</v>
      </c>
    </row>
    <row r="1121" s="1" customFormat="1" customHeight="1" spans="1:15">
      <c r="A1121" s="119">
        <v>1116</v>
      </c>
      <c r="B1121" s="201" t="s">
        <v>23</v>
      </c>
      <c r="C1121" s="119" t="s">
        <v>24</v>
      </c>
      <c r="D1121" s="119" t="s">
        <v>25</v>
      </c>
      <c r="E1121" s="201" t="s">
        <v>1469</v>
      </c>
      <c r="F1121" s="192" t="s">
        <v>3270</v>
      </c>
      <c r="G1121" s="91" t="s">
        <v>3633</v>
      </c>
      <c r="H1121" s="192" t="s">
        <v>194</v>
      </c>
      <c r="I1121" s="271">
        <v>7</v>
      </c>
      <c r="J1121" s="201" t="s">
        <v>3634</v>
      </c>
      <c r="K1121" s="119" t="s">
        <v>31</v>
      </c>
      <c r="L1121" s="183">
        <v>4</v>
      </c>
      <c r="M1121" s="27">
        <f>L1121*130</f>
        <v>520</v>
      </c>
      <c r="N1121" s="23"/>
      <c r="O1121" s="184" t="s">
        <v>32</v>
      </c>
    </row>
    <row r="1122" s="1" customFormat="1" customHeight="1" spans="1:15">
      <c r="A1122" s="119">
        <v>1117</v>
      </c>
      <c r="B1122" s="201" t="s">
        <v>23</v>
      </c>
      <c r="C1122" s="119" t="s">
        <v>24</v>
      </c>
      <c r="D1122" s="119" t="s">
        <v>25</v>
      </c>
      <c r="E1122" s="201" t="s">
        <v>1469</v>
      </c>
      <c r="F1122" s="192" t="s">
        <v>3270</v>
      </c>
      <c r="G1122" s="91" t="s">
        <v>3635</v>
      </c>
      <c r="H1122" s="192" t="s">
        <v>51</v>
      </c>
      <c r="I1122" s="271">
        <v>4</v>
      </c>
      <c r="J1122" s="201" t="s">
        <v>3636</v>
      </c>
      <c r="K1122" s="119" t="s">
        <v>31</v>
      </c>
      <c r="L1122" s="183">
        <v>4</v>
      </c>
      <c r="M1122" s="27">
        <f>L1122*312</f>
        <v>1248</v>
      </c>
      <c r="N1122" s="23"/>
      <c r="O1122" s="184" t="s">
        <v>32</v>
      </c>
    </row>
    <row r="1123" s="1" customFormat="1" customHeight="1" spans="1:15">
      <c r="A1123" s="119">
        <v>1118</v>
      </c>
      <c r="B1123" s="201" t="s">
        <v>23</v>
      </c>
      <c r="C1123" s="119" t="s">
        <v>24</v>
      </c>
      <c r="D1123" s="119" t="s">
        <v>25</v>
      </c>
      <c r="E1123" s="201" t="s">
        <v>1469</v>
      </c>
      <c r="F1123" s="192" t="s">
        <v>3270</v>
      </c>
      <c r="G1123" s="91" t="s">
        <v>3637</v>
      </c>
      <c r="H1123" s="192" t="s">
        <v>194</v>
      </c>
      <c r="I1123" s="271">
        <v>4</v>
      </c>
      <c r="J1123" s="201" t="s">
        <v>3638</v>
      </c>
      <c r="K1123" s="119" t="s">
        <v>31</v>
      </c>
      <c r="L1123" s="183">
        <v>3</v>
      </c>
      <c r="M1123" s="27">
        <f>L1123*130</f>
        <v>390</v>
      </c>
      <c r="N1123" s="23"/>
      <c r="O1123" s="184" t="s">
        <v>32</v>
      </c>
    </row>
    <row r="1124" s="1" customFormat="1" customHeight="1" spans="1:15">
      <c r="A1124" s="119">
        <v>1119</v>
      </c>
      <c r="B1124" s="201" t="s">
        <v>23</v>
      </c>
      <c r="C1124" s="119" t="s">
        <v>24</v>
      </c>
      <c r="D1124" s="119" t="s">
        <v>25</v>
      </c>
      <c r="E1124" s="201" t="s">
        <v>1469</v>
      </c>
      <c r="F1124" s="192" t="s">
        <v>3270</v>
      </c>
      <c r="G1124" s="91" t="s">
        <v>3639</v>
      </c>
      <c r="H1124" s="192" t="s">
        <v>194</v>
      </c>
      <c r="I1124" s="271">
        <v>3</v>
      </c>
      <c r="J1124" s="201" t="s">
        <v>3640</v>
      </c>
      <c r="K1124" s="119" t="s">
        <v>31</v>
      </c>
      <c r="L1124" s="183">
        <v>3</v>
      </c>
      <c r="M1124" s="27">
        <f>L1124*130</f>
        <v>390</v>
      </c>
      <c r="N1124" s="23"/>
      <c r="O1124" s="184" t="s">
        <v>32</v>
      </c>
    </row>
    <row r="1125" s="1" customFormat="1" customHeight="1" spans="1:15">
      <c r="A1125" s="119">
        <v>1120</v>
      </c>
      <c r="B1125" s="201" t="s">
        <v>23</v>
      </c>
      <c r="C1125" s="119" t="s">
        <v>24</v>
      </c>
      <c r="D1125" s="119" t="s">
        <v>25</v>
      </c>
      <c r="E1125" s="201" t="s">
        <v>1469</v>
      </c>
      <c r="F1125" s="192" t="s">
        <v>3270</v>
      </c>
      <c r="G1125" s="91" t="s">
        <v>3641</v>
      </c>
      <c r="H1125" s="192" t="s">
        <v>51</v>
      </c>
      <c r="I1125" s="271">
        <v>5</v>
      </c>
      <c r="J1125" s="201" t="s">
        <v>3642</v>
      </c>
      <c r="K1125" s="119" t="s">
        <v>31</v>
      </c>
      <c r="L1125" s="183">
        <v>4</v>
      </c>
      <c r="M1125" s="27">
        <f>L1125*312</f>
        <v>1248</v>
      </c>
      <c r="N1125" s="23"/>
      <c r="O1125" s="184" t="s">
        <v>32</v>
      </c>
    </row>
    <row r="1126" s="1" customFormat="1" customHeight="1" spans="1:15">
      <c r="A1126" s="119">
        <v>1121</v>
      </c>
      <c r="B1126" s="201" t="s">
        <v>23</v>
      </c>
      <c r="C1126" s="119" t="s">
        <v>24</v>
      </c>
      <c r="D1126" s="119" t="s">
        <v>25</v>
      </c>
      <c r="E1126" s="201" t="s">
        <v>1469</v>
      </c>
      <c r="F1126" s="192" t="s">
        <v>3270</v>
      </c>
      <c r="G1126" s="91" t="s">
        <v>3643</v>
      </c>
      <c r="H1126" s="192" t="s">
        <v>194</v>
      </c>
      <c r="I1126" s="271">
        <v>4</v>
      </c>
      <c r="J1126" s="201" t="s">
        <v>3644</v>
      </c>
      <c r="K1126" s="119" t="s">
        <v>31</v>
      </c>
      <c r="L1126" s="183">
        <v>4</v>
      </c>
      <c r="M1126" s="27">
        <f>L1126*130</f>
        <v>520</v>
      </c>
      <c r="N1126" s="23"/>
      <c r="O1126" s="184" t="s">
        <v>32</v>
      </c>
    </row>
    <row r="1127" s="1" customFormat="1" customHeight="1" spans="1:15">
      <c r="A1127" s="119">
        <v>1122</v>
      </c>
      <c r="B1127" s="201" t="s">
        <v>23</v>
      </c>
      <c r="C1127" s="119" t="s">
        <v>24</v>
      </c>
      <c r="D1127" s="119" t="s">
        <v>25</v>
      </c>
      <c r="E1127" s="201" t="s">
        <v>1469</v>
      </c>
      <c r="F1127" s="192" t="s">
        <v>3270</v>
      </c>
      <c r="G1127" s="91" t="s">
        <v>3645</v>
      </c>
      <c r="H1127" s="192" t="s">
        <v>51</v>
      </c>
      <c r="I1127" s="271">
        <v>4</v>
      </c>
      <c r="J1127" s="201" t="s">
        <v>3646</v>
      </c>
      <c r="K1127" s="119" t="s">
        <v>31</v>
      </c>
      <c r="L1127" s="183">
        <v>4</v>
      </c>
      <c r="M1127" s="27">
        <f>L1127*312</f>
        <v>1248</v>
      </c>
      <c r="N1127" s="23"/>
      <c r="O1127" s="184" t="s">
        <v>32</v>
      </c>
    </row>
    <row r="1128" s="1" customFormat="1" customHeight="1" spans="1:15">
      <c r="A1128" s="119">
        <v>1123</v>
      </c>
      <c r="B1128" s="201" t="s">
        <v>23</v>
      </c>
      <c r="C1128" s="119" t="s">
        <v>24</v>
      </c>
      <c r="D1128" s="119" t="s">
        <v>25</v>
      </c>
      <c r="E1128" s="201" t="s">
        <v>1469</v>
      </c>
      <c r="F1128" s="192" t="s">
        <v>3270</v>
      </c>
      <c r="G1128" s="91" t="s">
        <v>3647</v>
      </c>
      <c r="H1128" s="192" t="s">
        <v>51</v>
      </c>
      <c r="I1128" s="271">
        <v>3</v>
      </c>
      <c r="J1128" s="201" t="s">
        <v>3648</v>
      </c>
      <c r="K1128" s="119" t="s">
        <v>31</v>
      </c>
      <c r="L1128" s="183">
        <v>2</v>
      </c>
      <c r="M1128" s="27">
        <f>L1128*312</f>
        <v>624</v>
      </c>
      <c r="N1128" s="23"/>
      <c r="O1128" s="184" t="s">
        <v>32</v>
      </c>
    </row>
    <row r="1129" s="1" customFormat="1" customHeight="1" spans="1:15">
      <c r="A1129" s="119">
        <v>1124</v>
      </c>
      <c r="B1129" s="201" t="s">
        <v>23</v>
      </c>
      <c r="C1129" s="119" t="s">
        <v>24</v>
      </c>
      <c r="D1129" s="119" t="s">
        <v>25</v>
      </c>
      <c r="E1129" s="201" t="s">
        <v>1469</v>
      </c>
      <c r="F1129" s="192" t="s">
        <v>3270</v>
      </c>
      <c r="G1129" s="91" t="s">
        <v>3649</v>
      </c>
      <c r="H1129" s="192" t="s">
        <v>51</v>
      </c>
      <c r="I1129" s="271">
        <v>6</v>
      </c>
      <c r="J1129" s="201" t="s">
        <v>3650</v>
      </c>
      <c r="K1129" s="119" t="s">
        <v>31</v>
      </c>
      <c r="L1129" s="183">
        <v>6</v>
      </c>
      <c r="M1129" s="27">
        <f>L1129*312</f>
        <v>1872</v>
      </c>
      <c r="N1129" s="23"/>
      <c r="O1129" s="184" t="s">
        <v>32</v>
      </c>
    </row>
    <row r="1130" s="1" customFormat="1" customHeight="1" spans="1:15">
      <c r="A1130" s="119">
        <v>1125</v>
      </c>
      <c r="B1130" s="201" t="s">
        <v>23</v>
      </c>
      <c r="C1130" s="119" t="s">
        <v>24</v>
      </c>
      <c r="D1130" s="119" t="s">
        <v>25</v>
      </c>
      <c r="E1130" s="201" t="s">
        <v>1469</v>
      </c>
      <c r="F1130" s="192" t="s">
        <v>3270</v>
      </c>
      <c r="G1130" s="91" t="s">
        <v>3651</v>
      </c>
      <c r="H1130" s="192" t="s">
        <v>194</v>
      </c>
      <c r="I1130" s="271">
        <v>5</v>
      </c>
      <c r="J1130" s="201" t="s">
        <v>3652</v>
      </c>
      <c r="K1130" s="119" t="s">
        <v>31</v>
      </c>
      <c r="L1130" s="183">
        <v>5</v>
      </c>
      <c r="M1130" s="27">
        <f t="shared" ref="M1130:M1137" si="60">L1130*130</f>
        <v>650</v>
      </c>
      <c r="N1130" s="23"/>
      <c r="O1130" s="184" t="s">
        <v>32</v>
      </c>
    </row>
    <row r="1131" s="1" customFormat="1" customHeight="1" spans="1:15">
      <c r="A1131" s="119">
        <v>1126</v>
      </c>
      <c r="B1131" s="201" t="s">
        <v>23</v>
      </c>
      <c r="C1131" s="119" t="s">
        <v>24</v>
      </c>
      <c r="D1131" s="119" t="s">
        <v>25</v>
      </c>
      <c r="E1131" s="201" t="s">
        <v>1469</v>
      </c>
      <c r="F1131" s="192" t="s">
        <v>3270</v>
      </c>
      <c r="G1131" s="91" t="s">
        <v>3653</v>
      </c>
      <c r="H1131" s="192" t="s">
        <v>194</v>
      </c>
      <c r="I1131" s="271">
        <v>3</v>
      </c>
      <c r="J1131" s="201" t="s">
        <v>3654</v>
      </c>
      <c r="K1131" s="119" t="s">
        <v>31</v>
      </c>
      <c r="L1131" s="183">
        <v>3</v>
      </c>
      <c r="M1131" s="27">
        <f t="shared" si="60"/>
        <v>390</v>
      </c>
      <c r="N1131" s="23"/>
      <c r="O1131" s="184" t="s">
        <v>32</v>
      </c>
    </row>
    <row r="1132" s="1" customFormat="1" customHeight="1" spans="1:15">
      <c r="A1132" s="119">
        <v>1127</v>
      </c>
      <c r="B1132" s="201" t="s">
        <v>23</v>
      </c>
      <c r="C1132" s="119" t="s">
        <v>24</v>
      </c>
      <c r="D1132" s="119" t="s">
        <v>25</v>
      </c>
      <c r="E1132" s="201" t="s">
        <v>1469</v>
      </c>
      <c r="F1132" s="192" t="s">
        <v>3270</v>
      </c>
      <c r="G1132" s="91" t="s">
        <v>3655</v>
      </c>
      <c r="H1132" s="192" t="s">
        <v>194</v>
      </c>
      <c r="I1132" s="271">
        <v>5</v>
      </c>
      <c r="J1132" s="201" t="s">
        <v>3656</v>
      </c>
      <c r="K1132" s="119" t="s">
        <v>31</v>
      </c>
      <c r="L1132" s="183">
        <v>5</v>
      </c>
      <c r="M1132" s="27">
        <f t="shared" si="60"/>
        <v>650</v>
      </c>
      <c r="N1132" s="23"/>
      <c r="O1132" s="184" t="s">
        <v>32</v>
      </c>
    </row>
    <row r="1133" s="1" customFormat="1" customHeight="1" spans="1:15">
      <c r="A1133" s="119">
        <v>1128</v>
      </c>
      <c r="B1133" s="201" t="s">
        <v>23</v>
      </c>
      <c r="C1133" s="119" t="s">
        <v>24</v>
      </c>
      <c r="D1133" s="119" t="s">
        <v>25</v>
      </c>
      <c r="E1133" s="201" t="s">
        <v>1469</v>
      </c>
      <c r="F1133" s="192" t="s">
        <v>3270</v>
      </c>
      <c r="G1133" s="91" t="s">
        <v>3657</v>
      </c>
      <c r="H1133" s="192" t="s">
        <v>194</v>
      </c>
      <c r="I1133" s="271">
        <v>2</v>
      </c>
      <c r="J1133" s="201" t="s">
        <v>3658</v>
      </c>
      <c r="K1133" s="119" t="s">
        <v>31</v>
      </c>
      <c r="L1133" s="183">
        <v>2</v>
      </c>
      <c r="M1133" s="27">
        <f t="shared" si="60"/>
        <v>260</v>
      </c>
      <c r="N1133" s="23"/>
      <c r="O1133" s="184" t="s">
        <v>32</v>
      </c>
    </row>
    <row r="1134" s="1" customFormat="1" customHeight="1" spans="1:15">
      <c r="A1134" s="119">
        <v>1129</v>
      </c>
      <c r="B1134" s="201" t="s">
        <v>23</v>
      </c>
      <c r="C1134" s="119" t="s">
        <v>24</v>
      </c>
      <c r="D1134" s="119" t="s">
        <v>25</v>
      </c>
      <c r="E1134" s="201" t="s">
        <v>1469</v>
      </c>
      <c r="F1134" s="192" t="s">
        <v>3270</v>
      </c>
      <c r="G1134" s="91" t="s">
        <v>3387</v>
      </c>
      <c r="H1134" s="192" t="s">
        <v>194</v>
      </c>
      <c r="I1134" s="271">
        <v>5</v>
      </c>
      <c r="J1134" s="201" t="s">
        <v>3659</v>
      </c>
      <c r="K1134" s="119" t="s">
        <v>31</v>
      </c>
      <c r="L1134" s="183">
        <v>4</v>
      </c>
      <c r="M1134" s="27">
        <f t="shared" si="60"/>
        <v>520</v>
      </c>
      <c r="N1134" s="23"/>
      <c r="O1134" s="184" t="s">
        <v>32</v>
      </c>
    </row>
    <row r="1135" s="1" customFormat="1" customHeight="1" spans="1:15">
      <c r="A1135" s="119">
        <v>1130</v>
      </c>
      <c r="B1135" s="201" t="s">
        <v>23</v>
      </c>
      <c r="C1135" s="119" t="s">
        <v>24</v>
      </c>
      <c r="D1135" s="119" t="s">
        <v>25</v>
      </c>
      <c r="E1135" s="201" t="s">
        <v>1469</v>
      </c>
      <c r="F1135" s="192" t="s">
        <v>3270</v>
      </c>
      <c r="G1135" s="91" t="s">
        <v>3660</v>
      </c>
      <c r="H1135" s="192" t="s">
        <v>194</v>
      </c>
      <c r="I1135" s="271">
        <v>7</v>
      </c>
      <c r="J1135" s="201" t="s">
        <v>3661</v>
      </c>
      <c r="K1135" s="119" t="s">
        <v>31</v>
      </c>
      <c r="L1135" s="183">
        <v>4</v>
      </c>
      <c r="M1135" s="27">
        <f t="shared" si="60"/>
        <v>520</v>
      </c>
      <c r="N1135" s="23"/>
      <c r="O1135" s="184" t="s">
        <v>32</v>
      </c>
    </row>
    <row r="1136" s="1" customFormat="1" customHeight="1" spans="1:15">
      <c r="A1136" s="119">
        <v>1131</v>
      </c>
      <c r="B1136" s="201" t="s">
        <v>23</v>
      </c>
      <c r="C1136" s="119" t="s">
        <v>24</v>
      </c>
      <c r="D1136" s="119" t="s">
        <v>25</v>
      </c>
      <c r="E1136" s="201" t="s">
        <v>1469</v>
      </c>
      <c r="F1136" s="192" t="s">
        <v>3270</v>
      </c>
      <c r="G1136" s="91" t="s">
        <v>3662</v>
      </c>
      <c r="H1136" s="192" t="s">
        <v>194</v>
      </c>
      <c r="I1136" s="271">
        <v>5</v>
      </c>
      <c r="J1136" s="201" t="s">
        <v>3663</v>
      </c>
      <c r="K1136" s="119" t="s">
        <v>31</v>
      </c>
      <c r="L1136" s="183">
        <v>5</v>
      </c>
      <c r="M1136" s="27">
        <f t="shared" si="60"/>
        <v>650</v>
      </c>
      <c r="N1136" s="23"/>
      <c r="O1136" s="184" t="s">
        <v>32</v>
      </c>
    </row>
    <row r="1137" s="1" customFormat="1" customHeight="1" spans="1:15">
      <c r="A1137" s="119">
        <v>1132</v>
      </c>
      <c r="B1137" s="201" t="s">
        <v>23</v>
      </c>
      <c r="C1137" s="119" t="s">
        <v>24</v>
      </c>
      <c r="D1137" s="119" t="s">
        <v>25</v>
      </c>
      <c r="E1137" s="201" t="s">
        <v>1469</v>
      </c>
      <c r="F1137" s="192" t="s">
        <v>3270</v>
      </c>
      <c r="G1137" s="91" t="s">
        <v>3421</v>
      </c>
      <c r="H1137" s="192" t="s">
        <v>194</v>
      </c>
      <c r="I1137" s="271">
        <v>5</v>
      </c>
      <c r="J1137" s="201" t="s">
        <v>3664</v>
      </c>
      <c r="K1137" s="119" t="s">
        <v>31</v>
      </c>
      <c r="L1137" s="183">
        <v>5</v>
      </c>
      <c r="M1137" s="27">
        <f t="shared" si="60"/>
        <v>650</v>
      </c>
      <c r="N1137" s="23"/>
      <c r="O1137" s="184" t="s">
        <v>32</v>
      </c>
    </row>
    <row r="1138" s="1" customFormat="1" customHeight="1" spans="1:15">
      <c r="A1138" s="119">
        <v>1133</v>
      </c>
      <c r="B1138" s="201" t="s">
        <v>23</v>
      </c>
      <c r="C1138" s="119" t="s">
        <v>24</v>
      </c>
      <c r="D1138" s="119" t="s">
        <v>25</v>
      </c>
      <c r="E1138" s="201" t="s">
        <v>1469</v>
      </c>
      <c r="F1138" s="192" t="s">
        <v>3270</v>
      </c>
      <c r="G1138" s="91" t="s">
        <v>3665</v>
      </c>
      <c r="H1138" s="192" t="s">
        <v>51</v>
      </c>
      <c r="I1138" s="271">
        <v>5</v>
      </c>
      <c r="J1138" s="201" t="s">
        <v>3666</v>
      </c>
      <c r="K1138" s="119" t="s">
        <v>31</v>
      </c>
      <c r="L1138" s="183">
        <v>4</v>
      </c>
      <c r="M1138" s="27">
        <f>L1138*312</f>
        <v>1248</v>
      </c>
      <c r="N1138" s="23"/>
      <c r="O1138" s="184" t="s">
        <v>32</v>
      </c>
    </row>
    <row r="1139" s="1" customFormat="1" customHeight="1" spans="1:15">
      <c r="A1139" s="119">
        <v>1134</v>
      </c>
      <c r="B1139" s="201" t="s">
        <v>23</v>
      </c>
      <c r="C1139" s="119" t="s">
        <v>24</v>
      </c>
      <c r="D1139" s="119" t="s">
        <v>25</v>
      </c>
      <c r="E1139" s="201" t="s">
        <v>1469</v>
      </c>
      <c r="F1139" s="192" t="s">
        <v>3270</v>
      </c>
      <c r="G1139" s="91" t="s">
        <v>3667</v>
      </c>
      <c r="H1139" s="192" t="s">
        <v>1583</v>
      </c>
      <c r="I1139" s="271">
        <v>5</v>
      </c>
      <c r="J1139" s="201" t="s">
        <v>3668</v>
      </c>
      <c r="K1139" s="119" t="s">
        <v>31</v>
      </c>
      <c r="L1139" s="183">
        <v>5</v>
      </c>
      <c r="M1139" s="27">
        <f t="shared" ref="M1139:M1145" si="61">L1139*130</f>
        <v>650</v>
      </c>
      <c r="N1139" s="23"/>
      <c r="O1139" s="184" t="s">
        <v>32</v>
      </c>
    </row>
    <row r="1140" s="1" customFormat="1" customHeight="1" spans="1:15">
      <c r="A1140" s="119">
        <v>1135</v>
      </c>
      <c r="B1140" s="201" t="s">
        <v>23</v>
      </c>
      <c r="C1140" s="119" t="s">
        <v>24</v>
      </c>
      <c r="D1140" s="119" t="s">
        <v>25</v>
      </c>
      <c r="E1140" s="201" t="s">
        <v>1469</v>
      </c>
      <c r="F1140" s="192" t="s">
        <v>3270</v>
      </c>
      <c r="G1140" s="91" t="s">
        <v>3669</v>
      </c>
      <c r="H1140" s="192" t="s">
        <v>194</v>
      </c>
      <c r="I1140" s="271">
        <v>3</v>
      </c>
      <c r="J1140" s="201" t="s">
        <v>3670</v>
      </c>
      <c r="K1140" s="119" t="s">
        <v>31</v>
      </c>
      <c r="L1140" s="183">
        <v>3</v>
      </c>
      <c r="M1140" s="27">
        <f t="shared" si="61"/>
        <v>390</v>
      </c>
      <c r="N1140" s="23"/>
      <c r="O1140" s="184" t="s">
        <v>32</v>
      </c>
    </row>
    <row r="1141" s="1" customFormat="1" customHeight="1" spans="1:15">
      <c r="A1141" s="119">
        <v>1136</v>
      </c>
      <c r="B1141" s="201" t="s">
        <v>23</v>
      </c>
      <c r="C1141" s="119" t="s">
        <v>24</v>
      </c>
      <c r="D1141" s="119" t="s">
        <v>25</v>
      </c>
      <c r="E1141" s="201" t="s">
        <v>1469</v>
      </c>
      <c r="F1141" s="192" t="s">
        <v>3270</v>
      </c>
      <c r="G1141" s="91" t="s">
        <v>3671</v>
      </c>
      <c r="H1141" s="192" t="s">
        <v>194</v>
      </c>
      <c r="I1141" s="271">
        <v>3</v>
      </c>
      <c r="J1141" s="201" t="s">
        <v>3672</v>
      </c>
      <c r="K1141" s="119" t="s">
        <v>31</v>
      </c>
      <c r="L1141" s="183">
        <v>2</v>
      </c>
      <c r="M1141" s="27">
        <f t="shared" si="61"/>
        <v>260</v>
      </c>
      <c r="N1141" s="23"/>
      <c r="O1141" s="184" t="s">
        <v>32</v>
      </c>
    </row>
    <row r="1142" s="1" customFormat="1" customHeight="1" spans="1:15">
      <c r="A1142" s="119">
        <v>1137</v>
      </c>
      <c r="B1142" s="201" t="s">
        <v>23</v>
      </c>
      <c r="C1142" s="119" t="s">
        <v>24</v>
      </c>
      <c r="D1142" s="119" t="s">
        <v>25</v>
      </c>
      <c r="E1142" s="201" t="s">
        <v>1469</v>
      </c>
      <c r="F1142" s="192" t="s">
        <v>3270</v>
      </c>
      <c r="G1142" s="91" t="s">
        <v>3673</v>
      </c>
      <c r="H1142" s="192" t="s">
        <v>194</v>
      </c>
      <c r="I1142" s="271">
        <v>3</v>
      </c>
      <c r="J1142" s="201" t="s">
        <v>3674</v>
      </c>
      <c r="K1142" s="119" t="s">
        <v>31</v>
      </c>
      <c r="L1142" s="183">
        <v>3</v>
      </c>
      <c r="M1142" s="27">
        <f t="shared" si="61"/>
        <v>390</v>
      </c>
      <c r="N1142" s="23"/>
      <c r="O1142" s="184" t="s">
        <v>32</v>
      </c>
    </row>
    <row r="1143" s="1" customFormat="1" customHeight="1" spans="1:15">
      <c r="A1143" s="119">
        <v>1138</v>
      </c>
      <c r="B1143" s="201" t="s">
        <v>23</v>
      </c>
      <c r="C1143" s="119" t="s">
        <v>24</v>
      </c>
      <c r="D1143" s="119" t="s">
        <v>25</v>
      </c>
      <c r="E1143" s="201" t="s">
        <v>1469</v>
      </c>
      <c r="F1143" s="192" t="s">
        <v>3270</v>
      </c>
      <c r="G1143" s="91" t="s">
        <v>3675</v>
      </c>
      <c r="H1143" s="192" t="s">
        <v>194</v>
      </c>
      <c r="I1143" s="271">
        <v>5</v>
      </c>
      <c r="J1143" s="201" t="s">
        <v>3676</v>
      </c>
      <c r="K1143" s="119" t="s">
        <v>31</v>
      </c>
      <c r="L1143" s="183">
        <v>5</v>
      </c>
      <c r="M1143" s="27">
        <f t="shared" si="61"/>
        <v>650</v>
      </c>
      <c r="N1143" s="23"/>
      <c r="O1143" s="184" t="s">
        <v>32</v>
      </c>
    </row>
    <row r="1144" s="1" customFormat="1" customHeight="1" spans="1:15">
      <c r="A1144" s="119">
        <v>1139</v>
      </c>
      <c r="B1144" s="201" t="s">
        <v>23</v>
      </c>
      <c r="C1144" s="119" t="s">
        <v>24</v>
      </c>
      <c r="D1144" s="119" t="s">
        <v>25</v>
      </c>
      <c r="E1144" s="201" t="s">
        <v>1469</v>
      </c>
      <c r="F1144" s="192" t="s">
        <v>3270</v>
      </c>
      <c r="G1144" s="91" t="s">
        <v>3677</v>
      </c>
      <c r="H1144" s="192" t="s">
        <v>194</v>
      </c>
      <c r="I1144" s="271">
        <v>5</v>
      </c>
      <c r="J1144" s="201" t="s">
        <v>3678</v>
      </c>
      <c r="K1144" s="119" t="s">
        <v>31</v>
      </c>
      <c r="L1144" s="183">
        <v>3</v>
      </c>
      <c r="M1144" s="27">
        <f t="shared" si="61"/>
        <v>390</v>
      </c>
      <c r="N1144" s="23"/>
      <c r="O1144" s="184" t="s">
        <v>32</v>
      </c>
    </row>
    <row r="1145" s="1" customFormat="1" customHeight="1" spans="1:15">
      <c r="A1145" s="119">
        <v>1140</v>
      </c>
      <c r="B1145" s="201" t="s">
        <v>23</v>
      </c>
      <c r="C1145" s="119" t="s">
        <v>24</v>
      </c>
      <c r="D1145" s="119" t="s">
        <v>25</v>
      </c>
      <c r="E1145" s="201" t="s">
        <v>1469</v>
      </c>
      <c r="F1145" s="192" t="s">
        <v>3270</v>
      </c>
      <c r="G1145" s="91" t="s">
        <v>3679</v>
      </c>
      <c r="H1145" s="192" t="s">
        <v>194</v>
      </c>
      <c r="I1145" s="271">
        <v>3</v>
      </c>
      <c r="J1145" s="201" t="s">
        <v>3680</v>
      </c>
      <c r="K1145" s="119" t="s">
        <v>31</v>
      </c>
      <c r="L1145" s="183">
        <v>3</v>
      </c>
      <c r="M1145" s="27">
        <f t="shared" si="61"/>
        <v>390</v>
      </c>
      <c r="N1145" s="23"/>
      <c r="O1145" s="184" t="s">
        <v>32</v>
      </c>
    </row>
    <row r="1146" s="1" customFormat="1" customHeight="1" spans="1:15">
      <c r="A1146" s="119">
        <v>1141</v>
      </c>
      <c r="B1146" s="201" t="s">
        <v>23</v>
      </c>
      <c r="C1146" s="119" t="s">
        <v>24</v>
      </c>
      <c r="D1146" s="119" t="s">
        <v>25</v>
      </c>
      <c r="E1146" s="201" t="s">
        <v>1469</v>
      </c>
      <c r="F1146" s="192" t="s">
        <v>3270</v>
      </c>
      <c r="G1146" s="91" t="s">
        <v>3681</v>
      </c>
      <c r="H1146" s="192" t="s">
        <v>51</v>
      </c>
      <c r="I1146" s="271">
        <v>4</v>
      </c>
      <c r="J1146" s="201" t="s">
        <v>3682</v>
      </c>
      <c r="K1146" s="119" t="s">
        <v>31</v>
      </c>
      <c r="L1146" s="183">
        <v>4</v>
      </c>
      <c r="M1146" s="27">
        <f>L1146*312</f>
        <v>1248</v>
      </c>
      <c r="N1146" s="23"/>
      <c r="O1146" s="184" t="s">
        <v>32</v>
      </c>
    </row>
    <row r="1147" s="1" customFormat="1" customHeight="1" spans="1:15">
      <c r="A1147" s="119">
        <v>1142</v>
      </c>
      <c r="B1147" s="201" t="s">
        <v>23</v>
      </c>
      <c r="C1147" s="119" t="s">
        <v>24</v>
      </c>
      <c r="D1147" s="119" t="s">
        <v>25</v>
      </c>
      <c r="E1147" s="201" t="s">
        <v>1469</v>
      </c>
      <c r="F1147" s="192" t="s">
        <v>3270</v>
      </c>
      <c r="G1147" s="91" t="s">
        <v>3683</v>
      </c>
      <c r="H1147" s="192" t="s">
        <v>194</v>
      </c>
      <c r="I1147" s="271">
        <v>3</v>
      </c>
      <c r="J1147" s="201" t="s">
        <v>3684</v>
      </c>
      <c r="K1147" s="119" t="s">
        <v>31</v>
      </c>
      <c r="L1147" s="183">
        <v>3</v>
      </c>
      <c r="M1147" s="27">
        <f>L1147*130</f>
        <v>390</v>
      </c>
      <c r="N1147" s="23"/>
      <c r="O1147" s="184" t="s">
        <v>32</v>
      </c>
    </row>
    <row r="1148" s="1" customFormat="1" customHeight="1" spans="1:15">
      <c r="A1148" s="119">
        <v>1143</v>
      </c>
      <c r="B1148" s="201" t="s">
        <v>23</v>
      </c>
      <c r="C1148" s="119" t="s">
        <v>24</v>
      </c>
      <c r="D1148" s="119" t="s">
        <v>25</v>
      </c>
      <c r="E1148" s="201" t="s">
        <v>1469</v>
      </c>
      <c r="F1148" s="192" t="s">
        <v>3270</v>
      </c>
      <c r="G1148" s="91" t="s">
        <v>3685</v>
      </c>
      <c r="H1148" s="192" t="s">
        <v>194</v>
      </c>
      <c r="I1148" s="271">
        <v>6</v>
      </c>
      <c r="J1148" s="201" t="s">
        <v>3686</v>
      </c>
      <c r="K1148" s="119" t="s">
        <v>31</v>
      </c>
      <c r="L1148" s="183">
        <v>6</v>
      </c>
      <c r="M1148" s="27">
        <f>L1148*130</f>
        <v>780</v>
      </c>
      <c r="N1148" s="23"/>
      <c r="O1148" s="184" t="s">
        <v>32</v>
      </c>
    </row>
    <row r="1149" s="1" customFormat="1" customHeight="1" spans="1:15">
      <c r="A1149" s="119">
        <v>1144</v>
      </c>
      <c r="B1149" s="201" t="s">
        <v>23</v>
      </c>
      <c r="C1149" s="119" t="s">
        <v>24</v>
      </c>
      <c r="D1149" s="119" t="s">
        <v>25</v>
      </c>
      <c r="E1149" s="201" t="s">
        <v>1469</v>
      </c>
      <c r="F1149" s="192" t="s">
        <v>3270</v>
      </c>
      <c r="G1149" s="91" t="s">
        <v>3687</v>
      </c>
      <c r="H1149" s="192" t="s">
        <v>194</v>
      </c>
      <c r="I1149" s="271">
        <v>4</v>
      </c>
      <c r="J1149" s="201" t="s">
        <v>3688</v>
      </c>
      <c r="K1149" s="119" t="s">
        <v>31</v>
      </c>
      <c r="L1149" s="183">
        <v>4</v>
      </c>
      <c r="M1149" s="27">
        <f>L1149*130</f>
        <v>520</v>
      </c>
      <c r="N1149" s="23"/>
      <c r="O1149" s="184" t="s">
        <v>32</v>
      </c>
    </row>
    <row r="1150" s="1" customFormat="1" customHeight="1" spans="1:15">
      <c r="A1150" s="119">
        <v>1145</v>
      </c>
      <c r="B1150" s="201" t="s">
        <v>23</v>
      </c>
      <c r="C1150" s="119" t="s">
        <v>24</v>
      </c>
      <c r="D1150" s="119" t="s">
        <v>25</v>
      </c>
      <c r="E1150" s="201" t="s">
        <v>1469</v>
      </c>
      <c r="F1150" s="192" t="s">
        <v>3270</v>
      </c>
      <c r="G1150" s="91" t="s">
        <v>3689</v>
      </c>
      <c r="H1150" s="192" t="s">
        <v>194</v>
      </c>
      <c r="I1150" s="271">
        <v>3</v>
      </c>
      <c r="J1150" s="201" t="s">
        <v>3690</v>
      </c>
      <c r="K1150" s="119" t="s">
        <v>31</v>
      </c>
      <c r="L1150" s="183">
        <v>3</v>
      </c>
      <c r="M1150" s="27">
        <f>L1150*130</f>
        <v>390</v>
      </c>
      <c r="N1150" s="23"/>
      <c r="O1150" s="184" t="s">
        <v>32</v>
      </c>
    </row>
    <row r="1151" s="1" customFormat="1" customHeight="1" spans="1:15">
      <c r="A1151" s="119">
        <v>1146</v>
      </c>
      <c r="B1151" s="201" t="s">
        <v>23</v>
      </c>
      <c r="C1151" s="119" t="s">
        <v>24</v>
      </c>
      <c r="D1151" s="119" t="s">
        <v>25</v>
      </c>
      <c r="E1151" s="201" t="s">
        <v>1469</v>
      </c>
      <c r="F1151" s="192" t="s">
        <v>3270</v>
      </c>
      <c r="G1151" s="91" t="s">
        <v>3691</v>
      </c>
      <c r="H1151" s="192" t="s">
        <v>51</v>
      </c>
      <c r="I1151" s="271">
        <v>4</v>
      </c>
      <c r="J1151" s="201" t="s">
        <v>3692</v>
      </c>
      <c r="K1151" s="119" t="s">
        <v>31</v>
      </c>
      <c r="L1151" s="183">
        <v>4</v>
      </c>
      <c r="M1151" s="27">
        <f>L1151*312</f>
        <v>1248</v>
      </c>
      <c r="N1151" s="23"/>
      <c r="O1151" s="184" t="s">
        <v>32</v>
      </c>
    </row>
    <row r="1152" s="1" customFormat="1" customHeight="1" spans="1:15">
      <c r="A1152" s="119">
        <v>1147</v>
      </c>
      <c r="B1152" s="201" t="s">
        <v>23</v>
      </c>
      <c r="C1152" s="119" t="s">
        <v>24</v>
      </c>
      <c r="D1152" s="119" t="s">
        <v>25</v>
      </c>
      <c r="E1152" s="201" t="s">
        <v>1469</v>
      </c>
      <c r="F1152" s="192" t="s">
        <v>3270</v>
      </c>
      <c r="G1152" s="91" t="s">
        <v>3693</v>
      </c>
      <c r="H1152" s="192" t="s">
        <v>194</v>
      </c>
      <c r="I1152" s="271">
        <v>5</v>
      </c>
      <c r="J1152" s="201" t="s">
        <v>3694</v>
      </c>
      <c r="K1152" s="119" t="s">
        <v>31</v>
      </c>
      <c r="L1152" s="183">
        <v>5</v>
      </c>
      <c r="M1152" s="27">
        <f>L1152*130</f>
        <v>650</v>
      </c>
      <c r="N1152" s="23"/>
      <c r="O1152" s="184" t="s">
        <v>32</v>
      </c>
    </row>
    <row r="1153" s="1" customFormat="1" customHeight="1" spans="1:15">
      <c r="A1153" s="119">
        <v>1148</v>
      </c>
      <c r="B1153" s="201" t="s">
        <v>23</v>
      </c>
      <c r="C1153" s="119" t="s">
        <v>24</v>
      </c>
      <c r="D1153" s="119" t="s">
        <v>25</v>
      </c>
      <c r="E1153" s="201" t="s">
        <v>1469</v>
      </c>
      <c r="F1153" s="192" t="s">
        <v>3695</v>
      </c>
      <c r="G1153" s="91" t="s">
        <v>3696</v>
      </c>
      <c r="H1153" s="192" t="s">
        <v>51</v>
      </c>
      <c r="I1153" s="271">
        <v>4</v>
      </c>
      <c r="J1153" s="201" t="s">
        <v>3697</v>
      </c>
      <c r="K1153" s="119" t="s">
        <v>31</v>
      </c>
      <c r="L1153" s="183">
        <v>4</v>
      </c>
      <c r="M1153" s="27">
        <f t="shared" ref="M1153:M1184" si="62">L1153*312</f>
        <v>1248</v>
      </c>
      <c r="N1153" s="23"/>
      <c r="O1153" s="184" t="s">
        <v>32</v>
      </c>
    </row>
    <row r="1154" s="1" customFormat="1" customHeight="1" spans="1:15">
      <c r="A1154" s="119">
        <v>1149</v>
      </c>
      <c r="B1154" s="201" t="s">
        <v>23</v>
      </c>
      <c r="C1154" s="119" t="s">
        <v>24</v>
      </c>
      <c r="D1154" s="119" t="s">
        <v>25</v>
      </c>
      <c r="E1154" s="201" t="s">
        <v>1469</v>
      </c>
      <c r="F1154" s="192" t="s">
        <v>3695</v>
      </c>
      <c r="G1154" s="91" t="s">
        <v>3698</v>
      </c>
      <c r="H1154" s="192" t="s">
        <v>51</v>
      </c>
      <c r="I1154" s="271">
        <v>4</v>
      </c>
      <c r="J1154" s="201" t="s">
        <v>3699</v>
      </c>
      <c r="K1154" s="119" t="s">
        <v>31</v>
      </c>
      <c r="L1154" s="183">
        <v>4</v>
      </c>
      <c r="M1154" s="27">
        <f t="shared" si="62"/>
        <v>1248</v>
      </c>
      <c r="N1154" s="23"/>
      <c r="O1154" s="184" t="s">
        <v>32</v>
      </c>
    </row>
    <row r="1155" s="1" customFormat="1" customHeight="1" spans="1:15">
      <c r="A1155" s="119">
        <v>1150</v>
      </c>
      <c r="B1155" s="201" t="s">
        <v>23</v>
      </c>
      <c r="C1155" s="119" t="s">
        <v>24</v>
      </c>
      <c r="D1155" s="119" t="s">
        <v>25</v>
      </c>
      <c r="E1155" s="201" t="s">
        <v>1469</v>
      </c>
      <c r="F1155" s="192" t="s">
        <v>3695</v>
      </c>
      <c r="G1155" s="91" t="s">
        <v>3700</v>
      </c>
      <c r="H1155" s="192" t="s">
        <v>51</v>
      </c>
      <c r="I1155" s="271">
        <v>2</v>
      </c>
      <c r="J1155" s="201" t="s">
        <v>3701</v>
      </c>
      <c r="K1155" s="119" t="s">
        <v>31</v>
      </c>
      <c r="L1155" s="183">
        <v>2</v>
      </c>
      <c r="M1155" s="27">
        <f t="shared" si="62"/>
        <v>624</v>
      </c>
      <c r="N1155" s="23"/>
      <c r="O1155" s="184" t="s">
        <v>32</v>
      </c>
    </row>
    <row r="1156" s="1" customFormat="1" customHeight="1" spans="1:15">
      <c r="A1156" s="119">
        <v>1151</v>
      </c>
      <c r="B1156" s="201" t="s">
        <v>23</v>
      </c>
      <c r="C1156" s="119" t="s">
        <v>24</v>
      </c>
      <c r="D1156" s="119" t="s">
        <v>25</v>
      </c>
      <c r="E1156" s="201" t="s">
        <v>1469</v>
      </c>
      <c r="F1156" s="192" t="s">
        <v>3695</v>
      </c>
      <c r="G1156" s="91" t="s">
        <v>3702</v>
      </c>
      <c r="H1156" s="192" t="s">
        <v>51</v>
      </c>
      <c r="I1156" s="271">
        <v>4</v>
      </c>
      <c r="J1156" s="201" t="s">
        <v>3703</v>
      </c>
      <c r="K1156" s="119" t="s">
        <v>31</v>
      </c>
      <c r="L1156" s="183">
        <v>4</v>
      </c>
      <c r="M1156" s="27">
        <f t="shared" si="62"/>
        <v>1248</v>
      </c>
      <c r="N1156" s="23"/>
      <c r="O1156" s="184" t="s">
        <v>32</v>
      </c>
    </row>
    <row r="1157" s="1" customFormat="1" customHeight="1" spans="1:15">
      <c r="A1157" s="119">
        <v>1152</v>
      </c>
      <c r="B1157" s="201" t="s">
        <v>23</v>
      </c>
      <c r="C1157" s="119" t="s">
        <v>24</v>
      </c>
      <c r="D1157" s="119" t="s">
        <v>25</v>
      </c>
      <c r="E1157" s="201" t="s">
        <v>1469</v>
      </c>
      <c r="F1157" s="192" t="s">
        <v>3695</v>
      </c>
      <c r="G1157" s="91" t="s">
        <v>3704</v>
      </c>
      <c r="H1157" s="192" t="s">
        <v>51</v>
      </c>
      <c r="I1157" s="271">
        <v>2</v>
      </c>
      <c r="J1157" s="201" t="s">
        <v>3705</v>
      </c>
      <c r="K1157" s="119" t="s">
        <v>31</v>
      </c>
      <c r="L1157" s="183">
        <v>2</v>
      </c>
      <c r="M1157" s="27">
        <f t="shared" si="62"/>
        <v>624</v>
      </c>
      <c r="N1157" s="23"/>
      <c r="O1157" s="184" t="s">
        <v>32</v>
      </c>
    </row>
    <row r="1158" s="1" customFormat="1" customHeight="1" spans="1:15">
      <c r="A1158" s="119">
        <v>1153</v>
      </c>
      <c r="B1158" s="201" t="s">
        <v>23</v>
      </c>
      <c r="C1158" s="119" t="s">
        <v>24</v>
      </c>
      <c r="D1158" s="119" t="s">
        <v>25</v>
      </c>
      <c r="E1158" s="201" t="s">
        <v>1469</v>
      </c>
      <c r="F1158" s="192" t="s">
        <v>3695</v>
      </c>
      <c r="G1158" s="91" t="s">
        <v>3706</v>
      </c>
      <c r="H1158" s="192" t="s">
        <v>51</v>
      </c>
      <c r="I1158" s="271">
        <v>4</v>
      </c>
      <c r="J1158" s="201" t="s">
        <v>3707</v>
      </c>
      <c r="K1158" s="119" t="s">
        <v>31</v>
      </c>
      <c r="L1158" s="183">
        <v>4</v>
      </c>
      <c r="M1158" s="27">
        <f t="shared" si="62"/>
        <v>1248</v>
      </c>
      <c r="N1158" s="23"/>
      <c r="O1158" s="184" t="s">
        <v>32</v>
      </c>
    </row>
    <row r="1159" s="1" customFormat="1" customHeight="1" spans="1:15">
      <c r="A1159" s="119">
        <v>1154</v>
      </c>
      <c r="B1159" s="201" t="s">
        <v>23</v>
      </c>
      <c r="C1159" s="119" t="s">
        <v>24</v>
      </c>
      <c r="D1159" s="119" t="s">
        <v>25</v>
      </c>
      <c r="E1159" s="201" t="s">
        <v>1469</v>
      </c>
      <c r="F1159" s="192" t="s">
        <v>3695</v>
      </c>
      <c r="G1159" s="91" t="s">
        <v>3708</v>
      </c>
      <c r="H1159" s="192" t="s">
        <v>51</v>
      </c>
      <c r="I1159" s="271">
        <v>2</v>
      </c>
      <c r="J1159" s="201" t="s">
        <v>3709</v>
      </c>
      <c r="K1159" s="119" t="s">
        <v>31</v>
      </c>
      <c r="L1159" s="183">
        <v>2</v>
      </c>
      <c r="M1159" s="27">
        <f t="shared" si="62"/>
        <v>624</v>
      </c>
      <c r="N1159" s="23"/>
      <c r="O1159" s="184" t="s">
        <v>32</v>
      </c>
    </row>
    <row r="1160" s="1" customFormat="1" customHeight="1" spans="1:15">
      <c r="A1160" s="119">
        <v>1155</v>
      </c>
      <c r="B1160" s="201" t="s">
        <v>23</v>
      </c>
      <c r="C1160" s="119" t="s">
        <v>24</v>
      </c>
      <c r="D1160" s="119" t="s">
        <v>25</v>
      </c>
      <c r="E1160" s="201" t="s">
        <v>1469</v>
      </c>
      <c r="F1160" s="192" t="s">
        <v>3695</v>
      </c>
      <c r="G1160" s="91" t="s">
        <v>3710</v>
      </c>
      <c r="H1160" s="192" t="s">
        <v>51</v>
      </c>
      <c r="I1160" s="271">
        <v>3</v>
      </c>
      <c r="J1160" s="201" t="s">
        <v>3711</v>
      </c>
      <c r="K1160" s="119" t="s">
        <v>31</v>
      </c>
      <c r="L1160" s="183">
        <v>3</v>
      </c>
      <c r="M1160" s="27">
        <f t="shared" si="62"/>
        <v>936</v>
      </c>
      <c r="N1160" s="23"/>
      <c r="O1160" s="184" t="s">
        <v>32</v>
      </c>
    </row>
    <row r="1161" s="1" customFormat="1" customHeight="1" spans="1:15">
      <c r="A1161" s="119">
        <v>1156</v>
      </c>
      <c r="B1161" s="201" t="s">
        <v>23</v>
      </c>
      <c r="C1161" s="119" t="s">
        <v>24</v>
      </c>
      <c r="D1161" s="119" t="s">
        <v>25</v>
      </c>
      <c r="E1161" s="201" t="s">
        <v>1469</v>
      </c>
      <c r="F1161" s="192" t="s">
        <v>3695</v>
      </c>
      <c r="G1161" s="91" t="s">
        <v>3712</v>
      </c>
      <c r="H1161" s="192" t="s">
        <v>51</v>
      </c>
      <c r="I1161" s="271">
        <v>3</v>
      </c>
      <c r="J1161" s="201" t="s">
        <v>3713</v>
      </c>
      <c r="K1161" s="119" t="s">
        <v>31</v>
      </c>
      <c r="L1161" s="183">
        <v>3</v>
      </c>
      <c r="M1161" s="27">
        <f t="shared" si="62"/>
        <v>936</v>
      </c>
      <c r="N1161" s="23"/>
      <c r="O1161" s="184" t="s">
        <v>32</v>
      </c>
    </row>
    <row r="1162" s="1" customFormat="1" customHeight="1" spans="1:15">
      <c r="A1162" s="119">
        <v>1157</v>
      </c>
      <c r="B1162" s="201" t="s">
        <v>23</v>
      </c>
      <c r="C1162" s="119" t="s">
        <v>24</v>
      </c>
      <c r="D1162" s="119" t="s">
        <v>25</v>
      </c>
      <c r="E1162" s="201" t="s">
        <v>1469</v>
      </c>
      <c r="F1162" s="192" t="s">
        <v>3695</v>
      </c>
      <c r="G1162" s="91" t="s">
        <v>3714</v>
      </c>
      <c r="H1162" s="192" t="s">
        <v>51</v>
      </c>
      <c r="I1162" s="271">
        <v>2</v>
      </c>
      <c r="J1162" s="201" t="s">
        <v>3715</v>
      </c>
      <c r="K1162" s="119" t="s">
        <v>31</v>
      </c>
      <c r="L1162" s="183">
        <v>2</v>
      </c>
      <c r="M1162" s="27">
        <f t="shared" si="62"/>
        <v>624</v>
      </c>
      <c r="N1162" s="23"/>
      <c r="O1162" s="184" t="s">
        <v>32</v>
      </c>
    </row>
    <row r="1163" s="1" customFormat="1" customHeight="1" spans="1:15">
      <c r="A1163" s="119">
        <v>1158</v>
      </c>
      <c r="B1163" s="201" t="s">
        <v>23</v>
      </c>
      <c r="C1163" s="119" t="s">
        <v>24</v>
      </c>
      <c r="D1163" s="119" t="s">
        <v>25</v>
      </c>
      <c r="E1163" s="201" t="s">
        <v>1469</v>
      </c>
      <c r="F1163" s="192" t="s">
        <v>3695</v>
      </c>
      <c r="G1163" s="91" t="s">
        <v>3716</v>
      </c>
      <c r="H1163" s="192" t="s">
        <v>51</v>
      </c>
      <c r="I1163" s="271">
        <v>3</v>
      </c>
      <c r="J1163" s="201" t="s">
        <v>3717</v>
      </c>
      <c r="K1163" s="119" t="s">
        <v>31</v>
      </c>
      <c r="L1163" s="183">
        <v>3</v>
      </c>
      <c r="M1163" s="27">
        <f t="shared" si="62"/>
        <v>936</v>
      </c>
      <c r="N1163" s="23"/>
      <c r="O1163" s="184" t="s">
        <v>32</v>
      </c>
    </row>
    <row r="1164" s="1" customFormat="1" customHeight="1" spans="1:15">
      <c r="A1164" s="119">
        <v>1159</v>
      </c>
      <c r="B1164" s="201" t="s">
        <v>23</v>
      </c>
      <c r="C1164" s="119" t="s">
        <v>24</v>
      </c>
      <c r="D1164" s="119" t="s">
        <v>25</v>
      </c>
      <c r="E1164" s="201" t="s">
        <v>1469</v>
      </c>
      <c r="F1164" s="192" t="s">
        <v>3695</v>
      </c>
      <c r="G1164" s="91" t="s">
        <v>3718</v>
      </c>
      <c r="H1164" s="192" t="s">
        <v>51</v>
      </c>
      <c r="I1164" s="271">
        <v>2</v>
      </c>
      <c r="J1164" s="201" t="s">
        <v>3719</v>
      </c>
      <c r="K1164" s="119" t="s">
        <v>31</v>
      </c>
      <c r="L1164" s="183">
        <v>2</v>
      </c>
      <c r="M1164" s="27">
        <f t="shared" si="62"/>
        <v>624</v>
      </c>
      <c r="N1164" s="23"/>
      <c r="O1164" s="184" t="s">
        <v>32</v>
      </c>
    </row>
    <row r="1165" s="1" customFormat="1" customHeight="1" spans="1:15">
      <c r="A1165" s="119">
        <v>1160</v>
      </c>
      <c r="B1165" s="201" t="s">
        <v>23</v>
      </c>
      <c r="C1165" s="119" t="s">
        <v>24</v>
      </c>
      <c r="D1165" s="119" t="s">
        <v>25</v>
      </c>
      <c r="E1165" s="201" t="s">
        <v>1469</v>
      </c>
      <c r="F1165" s="192" t="s">
        <v>3695</v>
      </c>
      <c r="G1165" s="91" t="s">
        <v>3720</v>
      </c>
      <c r="H1165" s="192" t="s">
        <v>51</v>
      </c>
      <c r="I1165" s="271">
        <v>2</v>
      </c>
      <c r="J1165" s="201" t="s">
        <v>3721</v>
      </c>
      <c r="K1165" s="119" t="s">
        <v>31</v>
      </c>
      <c r="L1165" s="183">
        <v>2</v>
      </c>
      <c r="M1165" s="27">
        <f t="shared" si="62"/>
        <v>624</v>
      </c>
      <c r="N1165" s="23"/>
      <c r="O1165" s="184" t="s">
        <v>32</v>
      </c>
    </row>
    <row r="1166" s="1" customFormat="1" customHeight="1" spans="1:15">
      <c r="A1166" s="119">
        <v>1161</v>
      </c>
      <c r="B1166" s="201" t="s">
        <v>23</v>
      </c>
      <c r="C1166" s="119" t="s">
        <v>24</v>
      </c>
      <c r="D1166" s="119" t="s">
        <v>25</v>
      </c>
      <c r="E1166" s="201" t="s">
        <v>1469</v>
      </c>
      <c r="F1166" s="192" t="s">
        <v>3695</v>
      </c>
      <c r="G1166" s="91" t="s">
        <v>3722</v>
      </c>
      <c r="H1166" s="192" t="s">
        <v>51</v>
      </c>
      <c r="I1166" s="271">
        <v>4</v>
      </c>
      <c r="J1166" s="201" t="s">
        <v>3723</v>
      </c>
      <c r="K1166" s="119" t="s">
        <v>31</v>
      </c>
      <c r="L1166" s="183">
        <v>4</v>
      </c>
      <c r="M1166" s="27">
        <f t="shared" si="62"/>
        <v>1248</v>
      </c>
      <c r="N1166" s="23"/>
      <c r="O1166" s="184" t="s">
        <v>32</v>
      </c>
    </row>
    <row r="1167" s="1" customFormat="1" customHeight="1" spans="1:15">
      <c r="A1167" s="119">
        <v>1162</v>
      </c>
      <c r="B1167" s="201" t="s">
        <v>23</v>
      </c>
      <c r="C1167" s="119" t="s">
        <v>24</v>
      </c>
      <c r="D1167" s="119" t="s">
        <v>25</v>
      </c>
      <c r="E1167" s="201" t="s">
        <v>1469</v>
      </c>
      <c r="F1167" s="192" t="s">
        <v>3695</v>
      </c>
      <c r="G1167" s="91" t="s">
        <v>3724</v>
      </c>
      <c r="H1167" s="192" t="s">
        <v>51</v>
      </c>
      <c r="I1167" s="271">
        <v>3</v>
      </c>
      <c r="J1167" s="201" t="s">
        <v>3725</v>
      </c>
      <c r="K1167" s="119" t="s">
        <v>31</v>
      </c>
      <c r="L1167" s="183">
        <v>3</v>
      </c>
      <c r="M1167" s="27">
        <f t="shared" si="62"/>
        <v>936</v>
      </c>
      <c r="N1167" s="23"/>
      <c r="O1167" s="184" t="s">
        <v>32</v>
      </c>
    </row>
    <row r="1168" s="1" customFormat="1" customHeight="1" spans="1:15">
      <c r="A1168" s="119">
        <v>1163</v>
      </c>
      <c r="B1168" s="201" t="s">
        <v>23</v>
      </c>
      <c r="C1168" s="119" t="s">
        <v>24</v>
      </c>
      <c r="D1168" s="119" t="s">
        <v>25</v>
      </c>
      <c r="E1168" s="201" t="s">
        <v>1469</v>
      </c>
      <c r="F1168" s="192" t="s">
        <v>3695</v>
      </c>
      <c r="G1168" s="91" t="s">
        <v>3726</v>
      </c>
      <c r="H1168" s="192" t="s">
        <v>51</v>
      </c>
      <c r="I1168" s="271">
        <v>4</v>
      </c>
      <c r="J1168" s="201" t="s">
        <v>3727</v>
      </c>
      <c r="K1168" s="119" t="s">
        <v>31</v>
      </c>
      <c r="L1168" s="183">
        <v>4</v>
      </c>
      <c r="M1168" s="27">
        <f t="shared" si="62"/>
        <v>1248</v>
      </c>
      <c r="N1168" s="23"/>
      <c r="O1168" s="184" t="s">
        <v>32</v>
      </c>
    </row>
    <row r="1169" s="1" customFormat="1" customHeight="1" spans="1:15">
      <c r="A1169" s="119">
        <v>1164</v>
      </c>
      <c r="B1169" s="201" t="s">
        <v>23</v>
      </c>
      <c r="C1169" s="119" t="s">
        <v>24</v>
      </c>
      <c r="D1169" s="119" t="s">
        <v>25</v>
      </c>
      <c r="E1169" s="201" t="s">
        <v>1469</v>
      </c>
      <c r="F1169" s="192" t="s">
        <v>3695</v>
      </c>
      <c r="G1169" s="91" t="s">
        <v>3728</v>
      </c>
      <c r="H1169" s="192" t="s">
        <v>51</v>
      </c>
      <c r="I1169" s="271">
        <v>3</v>
      </c>
      <c r="J1169" s="201" t="s">
        <v>3729</v>
      </c>
      <c r="K1169" s="119" t="s">
        <v>31</v>
      </c>
      <c r="L1169" s="183">
        <v>3</v>
      </c>
      <c r="M1169" s="27">
        <f t="shared" si="62"/>
        <v>936</v>
      </c>
      <c r="N1169" s="23"/>
      <c r="O1169" s="184" t="s">
        <v>32</v>
      </c>
    </row>
    <row r="1170" s="1" customFormat="1" customHeight="1" spans="1:15">
      <c r="A1170" s="119">
        <v>1165</v>
      </c>
      <c r="B1170" s="201" t="s">
        <v>23</v>
      </c>
      <c r="C1170" s="119" t="s">
        <v>24</v>
      </c>
      <c r="D1170" s="119" t="s">
        <v>25</v>
      </c>
      <c r="E1170" s="201" t="s">
        <v>1469</v>
      </c>
      <c r="F1170" s="192" t="s">
        <v>3695</v>
      </c>
      <c r="G1170" s="91" t="s">
        <v>3730</v>
      </c>
      <c r="H1170" s="192" t="s">
        <v>51</v>
      </c>
      <c r="I1170" s="271">
        <v>1</v>
      </c>
      <c r="J1170" s="201" t="s">
        <v>3731</v>
      </c>
      <c r="K1170" s="119" t="s">
        <v>31</v>
      </c>
      <c r="L1170" s="183">
        <v>1</v>
      </c>
      <c r="M1170" s="27">
        <f t="shared" si="62"/>
        <v>312</v>
      </c>
      <c r="N1170" s="23"/>
      <c r="O1170" s="184" t="s">
        <v>32</v>
      </c>
    </row>
    <row r="1171" s="1" customFormat="1" customHeight="1" spans="1:15">
      <c r="A1171" s="119">
        <v>1166</v>
      </c>
      <c r="B1171" s="201" t="s">
        <v>23</v>
      </c>
      <c r="C1171" s="119" t="s">
        <v>24</v>
      </c>
      <c r="D1171" s="119" t="s">
        <v>25</v>
      </c>
      <c r="E1171" s="201" t="s">
        <v>1469</v>
      </c>
      <c r="F1171" s="192" t="s">
        <v>3695</v>
      </c>
      <c r="G1171" s="91" t="s">
        <v>3732</v>
      </c>
      <c r="H1171" s="192" t="s">
        <v>51</v>
      </c>
      <c r="I1171" s="271">
        <v>1</v>
      </c>
      <c r="J1171" s="201" t="s">
        <v>3733</v>
      </c>
      <c r="K1171" s="119" t="s">
        <v>31</v>
      </c>
      <c r="L1171" s="183">
        <v>1</v>
      </c>
      <c r="M1171" s="27">
        <f t="shared" si="62"/>
        <v>312</v>
      </c>
      <c r="N1171" s="23"/>
      <c r="O1171" s="184" t="s">
        <v>32</v>
      </c>
    </row>
    <row r="1172" s="1" customFormat="1" customHeight="1" spans="1:15">
      <c r="A1172" s="119">
        <v>1167</v>
      </c>
      <c r="B1172" s="201" t="s">
        <v>23</v>
      </c>
      <c r="C1172" s="119" t="s">
        <v>24</v>
      </c>
      <c r="D1172" s="119" t="s">
        <v>25</v>
      </c>
      <c r="E1172" s="272" t="s">
        <v>1577</v>
      </c>
      <c r="F1172" s="192" t="s">
        <v>3695</v>
      </c>
      <c r="G1172" s="91" t="s">
        <v>3734</v>
      </c>
      <c r="H1172" s="192" t="s">
        <v>51</v>
      </c>
      <c r="I1172" s="271">
        <v>4</v>
      </c>
      <c r="J1172" s="201" t="s">
        <v>3735</v>
      </c>
      <c r="K1172" s="119" t="s">
        <v>31</v>
      </c>
      <c r="L1172" s="183">
        <v>4</v>
      </c>
      <c r="M1172" s="27">
        <f t="shared" si="62"/>
        <v>1248</v>
      </c>
      <c r="N1172" s="23"/>
      <c r="O1172" s="184" t="s">
        <v>32</v>
      </c>
    </row>
    <row r="1173" s="1" customFormat="1" customHeight="1" spans="1:15">
      <c r="A1173" s="119">
        <v>1168</v>
      </c>
      <c r="B1173" s="201" t="s">
        <v>23</v>
      </c>
      <c r="C1173" s="119" t="s">
        <v>24</v>
      </c>
      <c r="D1173" s="119" t="s">
        <v>25</v>
      </c>
      <c r="E1173" s="201" t="s">
        <v>1469</v>
      </c>
      <c r="F1173" s="192" t="s">
        <v>3695</v>
      </c>
      <c r="G1173" s="91" t="s">
        <v>3736</v>
      </c>
      <c r="H1173" s="192" t="s">
        <v>51</v>
      </c>
      <c r="I1173" s="271">
        <v>1</v>
      </c>
      <c r="J1173" s="201" t="s">
        <v>3737</v>
      </c>
      <c r="K1173" s="119" t="s">
        <v>31</v>
      </c>
      <c r="L1173" s="183">
        <v>1</v>
      </c>
      <c r="M1173" s="27">
        <f t="shared" si="62"/>
        <v>312</v>
      </c>
      <c r="N1173" s="23"/>
      <c r="O1173" s="184" t="s">
        <v>32</v>
      </c>
    </row>
    <row r="1174" s="1" customFormat="1" customHeight="1" spans="1:15">
      <c r="A1174" s="119">
        <v>1169</v>
      </c>
      <c r="B1174" s="201" t="s">
        <v>23</v>
      </c>
      <c r="C1174" s="119" t="s">
        <v>24</v>
      </c>
      <c r="D1174" s="119" t="s">
        <v>25</v>
      </c>
      <c r="E1174" s="201" t="s">
        <v>1469</v>
      </c>
      <c r="F1174" s="192" t="s">
        <v>3695</v>
      </c>
      <c r="G1174" s="91" t="s">
        <v>3738</v>
      </c>
      <c r="H1174" s="192" t="s">
        <v>51</v>
      </c>
      <c r="I1174" s="271">
        <v>2</v>
      </c>
      <c r="J1174" s="201" t="s">
        <v>3739</v>
      </c>
      <c r="K1174" s="119" t="s">
        <v>31</v>
      </c>
      <c r="L1174" s="183">
        <v>2</v>
      </c>
      <c r="M1174" s="27">
        <f t="shared" si="62"/>
        <v>624</v>
      </c>
      <c r="N1174" s="23"/>
      <c r="O1174" s="184" t="s">
        <v>32</v>
      </c>
    </row>
    <row r="1175" s="1" customFormat="1" customHeight="1" spans="1:15">
      <c r="A1175" s="119">
        <v>1170</v>
      </c>
      <c r="B1175" s="201" t="s">
        <v>23</v>
      </c>
      <c r="C1175" s="119" t="s">
        <v>24</v>
      </c>
      <c r="D1175" s="119" t="s">
        <v>25</v>
      </c>
      <c r="E1175" s="201" t="s">
        <v>1469</v>
      </c>
      <c r="F1175" s="192" t="s">
        <v>3695</v>
      </c>
      <c r="G1175" s="91" t="s">
        <v>3740</v>
      </c>
      <c r="H1175" s="192" t="s">
        <v>51</v>
      </c>
      <c r="I1175" s="271">
        <v>4</v>
      </c>
      <c r="J1175" s="201" t="s">
        <v>3741</v>
      </c>
      <c r="K1175" s="119" t="s">
        <v>31</v>
      </c>
      <c r="L1175" s="183">
        <v>4</v>
      </c>
      <c r="M1175" s="27">
        <f t="shared" si="62"/>
        <v>1248</v>
      </c>
      <c r="N1175" s="23"/>
      <c r="O1175" s="184" t="s">
        <v>32</v>
      </c>
    </row>
    <row r="1176" s="1" customFormat="1" customHeight="1" spans="1:15">
      <c r="A1176" s="119">
        <v>1171</v>
      </c>
      <c r="B1176" s="201" t="s">
        <v>23</v>
      </c>
      <c r="C1176" s="119" t="s">
        <v>24</v>
      </c>
      <c r="D1176" s="119" t="s">
        <v>25</v>
      </c>
      <c r="E1176" s="201" t="s">
        <v>1469</v>
      </c>
      <c r="F1176" s="192" t="s">
        <v>3695</v>
      </c>
      <c r="G1176" s="91" t="s">
        <v>3742</v>
      </c>
      <c r="H1176" s="192" t="s">
        <v>51</v>
      </c>
      <c r="I1176" s="271">
        <v>5</v>
      </c>
      <c r="J1176" s="201" t="s">
        <v>3743</v>
      </c>
      <c r="K1176" s="119" t="s">
        <v>31</v>
      </c>
      <c r="L1176" s="183">
        <v>4</v>
      </c>
      <c r="M1176" s="27">
        <f t="shared" si="62"/>
        <v>1248</v>
      </c>
      <c r="N1176" s="23"/>
      <c r="O1176" s="184" t="s">
        <v>32</v>
      </c>
    </row>
    <row r="1177" s="1" customFormat="1" customHeight="1" spans="1:15">
      <c r="A1177" s="119">
        <v>1172</v>
      </c>
      <c r="B1177" s="201" t="s">
        <v>23</v>
      </c>
      <c r="C1177" s="119" t="s">
        <v>24</v>
      </c>
      <c r="D1177" s="119" t="s">
        <v>25</v>
      </c>
      <c r="E1177" s="201" t="s">
        <v>1469</v>
      </c>
      <c r="F1177" s="192" t="s">
        <v>3695</v>
      </c>
      <c r="G1177" s="91" t="s">
        <v>3744</v>
      </c>
      <c r="H1177" s="192" t="s">
        <v>51</v>
      </c>
      <c r="I1177" s="271">
        <v>4</v>
      </c>
      <c r="J1177" s="201" t="s">
        <v>3745</v>
      </c>
      <c r="K1177" s="119" t="s">
        <v>31</v>
      </c>
      <c r="L1177" s="183">
        <v>4</v>
      </c>
      <c r="M1177" s="27">
        <f t="shared" si="62"/>
        <v>1248</v>
      </c>
      <c r="N1177" s="23"/>
      <c r="O1177" s="184" t="s">
        <v>32</v>
      </c>
    </row>
    <row r="1178" s="1" customFormat="1" customHeight="1" spans="1:15">
      <c r="A1178" s="119">
        <v>1173</v>
      </c>
      <c r="B1178" s="201" t="s">
        <v>23</v>
      </c>
      <c r="C1178" s="119" t="s">
        <v>24</v>
      </c>
      <c r="D1178" s="119" t="s">
        <v>25</v>
      </c>
      <c r="E1178" s="201" t="s">
        <v>1469</v>
      </c>
      <c r="F1178" s="192" t="s">
        <v>3695</v>
      </c>
      <c r="G1178" s="91" t="s">
        <v>3746</v>
      </c>
      <c r="H1178" s="192" t="s">
        <v>51</v>
      </c>
      <c r="I1178" s="271">
        <v>1</v>
      </c>
      <c r="J1178" s="201" t="s">
        <v>3747</v>
      </c>
      <c r="K1178" s="119" t="s">
        <v>31</v>
      </c>
      <c r="L1178" s="183">
        <v>1</v>
      </c>
      <c r="M1178" s="27">
        <f t="shared" si="62"/>
        <v>312</v>
      </c>
      <c r="N1178" s="23"/>
      <c r="O1178" s="184" t="s">
        <v>32</v>
      </c>
    </row>
    <row r="1179" s="1" customFormat="1" customHeight="1" spans="1:15">
      <c r="A1179" s="119">
        <v>1174</v>
      </c>
      <c r="B1179" s="201" t="s">
        <v>23</v>
      </c>
      <c r="C1179" s="119" t="s">
        <v>24</v>
      </c>
      <c r="D1179" s="119" t="s">
        <v>25</v>
      </c>
      <c r="E1179" s="201" t="s">
        <v>1469</v>
      </c>
      <c r="F1179" s="192" t="s">
        <v>3695</v>
      </c>
      <c r="G1179" s="91" t="s">
        <v>3748</v>
      </c>
      <c r="H1179" s="192" t="s">
        <v>51</v>
      </c>
      <c r="I1179" s="271">
        <v>2</v>
      </c>
      <c r="J1179" s="201" t="s">
        <v>3749</v>
      </c>
      <c r="K1179" s="119" t="s">
        <v>31</v>
      </c>
      <c r="L1179" s="183">
        <v>2</v>
      </c>
      <c r="M1179" s="27">
        <f t="shared" si="62"/>
        <v>624</v>
      </c>
      <c r="N1179" s="23"/>
      <c r="O1179" s="184" t="s">
        <v>32</v>
      </c>
    </row>
    <row r="1180" s="1" customFormat="1" customHeight="1" spans="1:15">
      <c r="A1180" s="119">
        <v>1175</v>
      </c>
      <c r="B1180" s="201" t="s">
        <v>23</v>
      </c>
      <c r="C1180" s="119" t="s">
        <v>24</v>
      </c>
      <c r="D1180" s="119" t="s">
        <v>25</v>
      </c>
      <c r="E1180" s="201" t="s">
        <v>1469</v>
      </c>
      <c r="F1180" s="192" t="s">
        <v>3695</v>
      </c>
      <c r="G1180" s="91" t="s">
        <v>3750</v>
      </c>
      <c r="H1180" s="192" t="s">
        <v>51</v>
      </c>
      <c r="I1180" s="271">
        <v>3</v>
      </c>
      <c r="J1180" s="201" t="s">
        <v>3751</v>
      </c>
      <c r="K1180" s="119" t="s">
        <v>31</v>
      </c>
      <c r="L1180" s="183">
        <v>3</v>
      </c>
      <c r="M1180" s="27">
        <f t="shared" si="62"/>
        <v>936</v>
      </c>
      <c r="N1180" s="23"/>
      <c r="O1180" s="184" t="s">
        <v>32</v>
      </c>
    </row>
    <row r="1181" s="1" customFormat="1" customHeight="1" spans="1:15">
      <c r="A1181" s="119">
        <v>1176</v>
      </c>
      <c r="B1181" s="201" t="s">
        <v>23</v>
      </c>
      <c r="C1181" s="119" t="s">
        <v>24</v>
      </c>
      <c r="D1181" s="119" t="s">
        <v>25</v>
      </c>
      <c r="E1181" s="201" t="s">
        <v>1469</v>
      </c>
      <c r="F1181" s="192" t="s">
        <v>3695</v>
      </c>
      <c r="G1181" s="91" t="s">
        <v>3752</v>
      </c>
      <c r="H1181" s="192" t="s">
        <v>51</v>
      </c>
      <c r="I1181" s="271">
        <v>3</v>
      </c>
      <c r="J1181" s="201" t="s">
        <v>3753</v>
      </c>
      <c r="K1181" s="119" t="s">
        <v>31</v>
      </c>
      <c r="L1181" s="183">
        <v>3</v>
      </c>
      <c r="M1181" s="27">
        <f t="shared" si="62"/>
        <v>936</v>
      </c>
      <c r="N1181" s="23"/>
      <c r="O1181" s="184" t="s">
        <v>32</v>
      </c>
    </row>
    <row r="1182" s="1" customFormat="1" customHeight="1" spans="1:15">
      <c r="A1182" s="119">
        <v>1177</v>
      </c>
      <c r="B1182" s="201" t="s">
        <v>23</v>
      </c>
      <c r="C1182" s="119" t="s">
        <v>24</v>
      </c>
      <c r="D1182" s="119" t="s">
        <v>25</v>
      </c>
      <c r="E1182" s="201" t="s">
        <v>1469</v>
      </c>
      <c r="F1182" s="192" t="s">
        <v>3695</v>
      </c>
      <c r="G1182" s="91" t="s">
        <v>3754</v>
      </c>
      <c r="H1182" s="192" t="s">
        <v>51</v>
      </c>
      <c r="I1182" s="271">
        <v>2</v>
      </c>
      <c r="J1182" s="201" t="s">
        <v>3755</v>
      </c>
      <c r="K1182" s="119" t="s">
        <v>31</v>
      </c>
      <c r="L1182" s="183">
        <v>2</v>
      </c>
      <c r="M1182" s="27">
        <f t="shared" si="62"/>
        <v>624</v>
      </c>
      <c r="N1182" s="23"/>
      <c r="O1182" s="184" t="s">
        <v>32</v>
      </c>
    </row>
    <row r="1183" s="1" customFormat="1" customHeight="1" spans="1:15">
      <c r="A1183" s="119">
        <v>1178</v>
      </c>
      <c r="B1183" s="201" t="s">
        <v>23</v>
      </c>
      <c r="C1183" s="119" t="s">
        <v>24</v>
      </c>
      <c r="D1183" s="119" t="s">
        <v>25</v>
      </c>
      <c r="E1183" s="201" t="s">
        <v>1469</v>
      </c>
      <c r="F1183" s="192" t="s">
        <v>3695</v>
      </c>
      <c r="G1183" s="91" t="s">
        <v>3756</v>
      </c>
      <c r="H1183" s="192" t="s">
        <v>51</v>
      </c>
      <c r="I1183" s="271">
        <v>6</v>
      </c>
      <c r="J1183" s="201" t="s">
        <v>3757</v>
      </c>
      <c r="K1183" s="119" t="s">
        <v>31</v>
      </c>
      <c r="L1183" s="183">
        <v>6</v>
      </c>
      <c r="M1183" s="27">
        <f t="shared" si="62"/>
        <v>1872</v>
      </c>
      <c r="N1183" s="23"/>
      <c r="O1183" s="184" t="s">
        <v>32</v>
      </c>
    </row>
    <row r="1184" s="1" customFormat="1" customHeight="1" spans="1:15">
      <c r="A1184" s="119">
        <v>1179</v>
      </c>
      <c r="B1184" s="201" t="s">
        <v>23</v>
      </c>
      <c r="C1184" s="119" t="s">
        <v>24</v>
      </c>
      <c r="D1184" s="119" t="s">
        <v>25</v>
      </c>
      <c r="E1184" s="201" t="s">
        <v>1469</v>
      </c>
      <c r="F1184" s="192" t="s">
        <v>3695</v>
      </c>
      <c r="G1184" s="91" t="s">
        <v>3758</v>
      </c>
      <c r="H1184" s="192" t="s">
        <v>51</v>
      </c>
      <c r="I1184" s="271">
        <v>5</v>
      </c>
      <c r="J1184" s="201" t="s">
        <v>3759</v>
      </c>
      <c r="K1184" s="119" t="s">
        <v>31</v>
      </c>
      <c r="L1184" s="183">
        <v>5</v>
      </c>
      <c r="M1184" s="27">
        <f t="shared" si="62"/>
        <v>1560</v>
      </c>
      <c r="N1184" s="23"/>
      <c r="O1184" s="184" t="s">
        <v>32</v>
      </c>
    </row>
    <row r="1185" s="1" customFormat="1" customHeight="1" spans="1:15">
      <c r="A1185" s="119">
        <v>1180</v>
      </c>
      <c r="B1185" s="201" t="s">
        <v>23</v>
      </c>
      <c r="C1185" s="119" t="s">
        <v>24</v>
      </c>
      <c r="D1185" s="119" t="s">
        <v>25</v>
      </c>
      <c r="E1185" s="201" t="s">
        <v>1469</v>
      </c>
      <c r="F1185" s="192" t="s">
        <v>3695</v>
      </c>
      <c r="G1185" s="91" t="s">
        <v>3760</v>
      </c>
      <c r="H1185" s="192" t="s">
        <v>51</v>
      </c>
      <c r="I1185" s="271">
        <v>1</v>
      </c>
      <c r="J1185" s="201" t="s">
        <v>3761</v>
      </c>
      <c r="K1185" s="119" t="s">
        <v>31</v>
      </c>
      <c r="L1185" s="183">
        <v>1</v>
      </c>
      <c r="M1185" s="27">
        <f t="shared" ref="M1185:M1216" si="63">L1185*312</f>
        <v>312</v>
      </c>
      <c r="N1185" s="23"/>
      <c r="O1185" s="184" t="s">
        <v>32</v>
      </c>
    </row>
    <row r="1186" s="1" customFormat="1" customHeight="1" spans="1:15">
      <c r="A1186" s="119">
        <v>1181</v>
      </c>
      <c r="B1186" s="201" t="s">
        <v>23</v>
      </c>
      <c r="C1186" s="119" t="s">
        <v>24</v>
      </c>
      <c r="D1186" s="119" t="s">
        <v>25</v>
      </c>
      <c r="E1186" s="201" t="s">
        <v>1469</v>
      </c>
      <c r="F1186" s="192" t="s">
        <v>3695</v>
      </c>
      <c r="G1186" s="91" t="s">
        <v>3762</v>
      </c>
      <c r="H1186" s="192" t="s">
        <v>51</v>
      </c>
      <c r="I1186" s="271">
        <v>1</v>
      </c>
      <c r="J1186" s="201" t="s">
        <v>3763</v>
      </c>
      <c r="K1186" s="119" t="s">
        <v>31</v>
      </c>
      <c r="L1186" s="183">
        <v>1</v>
      </c>
      <c r="M1186" s="27">
        <f t="shared" si="63"/>
        <v>312</v>
      </c>
      <c r="N1186" s="23"/>
      <c r="O1186" s="184" t="s">
        <v>32</v>
      </c>
    </row>
    <row r="1187" s="1" customFormat="1" customHeight="1" spans="1:15">
      <c r="A1187" s="119">
        <v>1182</v>
      </c>
      <c r="B1187" s="201" t="s">
        <v>23</v>
      </c>
      <c r="C1187" s="119" t="s">
        <v>24</v>
      </c>
      <c r="D1187" s="119" t="s">
        <v>25</v>
      </c>
      <c r="E1187" s="201" t="s">
        <v>1469</v>
      </c>
      <c r="F1187" s="192" t="s">
        <v>3695</v>
      </c>
      <c r="G1187" s="91" t="s">
        <v>3764</v>
      </c>
      <c r="H1187" s="192" t="s">
        <v>51</v>
      </c>
      <c r="I1187" s="271">
        <v>4</v>
      </c>
      <c r="J1187" s="201" t="s">
        <v>3765</v>
      </c>
      <c r="K1187" s="119" t="s">
        <v>31</v>
      </c>
      <c r="L1187" s="183">
        <v>4</v>
      </c>
      <c r="M1187" s="27">
        <f t="shared" si="63"/>
        <v>1248</v>
      </c>
      <c r="N1187" s="23"/>
      <c r="O1187" s="184" t="s">
        <v>32</v>
      </c>
    </row>
    <row r="1188" s="1" customFormat="1" customHeight="1" spans="1:15">
      <c r="A1188" s="119">
        <v>1183</v>
      </c>
      <c r="B1188" s="201" t="s">
        <v>23</v>
      </c>
      <c r="C1188" s="119" t="s">
        <v>24</v>
      </c>
      <c r="D1188" s="119" t="s">
        <v>25</v>
      </c>
      <c r="E1188" s="201" t="s">
        <v>1469</v>
      </c>
      <c r="F1188" s="192" t="s">
        <v>3695</v>
      </c>
      <c r="G1188" s="91" t="s">
        <v>3766</v>
      </c>
      <c r="H1188" s="192" t="s">
        <v>51</v>
      </c>
      <c r="I1188" s="271">
        <v>4</v>
      </c>
      <c r="J1188" s="201" t="s">
        <v>3767</v>
      </c>
      <c r="K1188" s="119" t="s">
        <v>31</v>
      </c>
      <c r="L1188" s="183">
        <v>4</v>
      </c>
      <c r="M1188" s="27">
        <f t="shared" si="63"/>
        <v>1248</v>
      </c>
      <c r="N1188" s="23"/>
      <c r="O1188" s="184" t="s">
        <v>32</v>
      </c>
    </row>
    <row r="1189" s="1" customFormat="1" customHeight="1" spans="1:15">
      <c r="A1189" s="119">
        <v>1184</v>
      </c>
      <c r="B1189" s="201" t="s">
        <v>23</v>
      </c>
      <c r="C1189" s="119" t="s">
        <v>24</v>
      </c>
      <c r="D1189" s="119" t="s">
        <v>25</v>
      </c>
      <c r="E1189" s="201" t="s">
        <v>1469</v>
      </c>
      <c r="F1189" s="192" t="s">
        <v>3695</v>
      </c>
      <c r="G1189" s="91" t="s">
        <v>3768</v>
      </c>
      <c r="H1189" s="192" t="s">
        <v>51</v>
      </c>
      <c r="I1189" s="271">
        <v>2</v>
      </c>
      <c r="J1189" s="201" t="s">
        <v>3769</v>
      </c>
      <c r="K1189" s="119" t="s">
        <v>31</v>
      </c>
      <c r="L1189" s="183">
        <v>2</v>
      </c>
      <c r="M1189" s="27">
        <f t="shared" si="63"/>
        <v>624</v>
      </c>
      <c r="N1189" s="23"/>
      <c r="O1189" s="184" t="s">
        <v>32</v>
      </c>
    </row>
    <row r="1190" s="1" customFormat="1" customHeight="1" spans="1:15">
      <c r="A1190" s="119">
        <v>1185</v>
      </c>
      <c r="B1190" s="201" t="s">
        <v>23</v>
      </c>
      <c r="C1190" s="119" t="s">
        <v>24</v>
      </c>
      <c r="D1190" s="119" t="s">
        <v>25</v>
      </c>
      <c r="E1190" s="201" t="s">
        <v>1469</v>
      </c>
      <c r="F1190" s="192" t="s">
        <v>3695</v>
      </c>
      <c r="G1190" s="91" t="s">
        <v>3770</v>
      </c>
      <c r="H1190" s="192" t="s">
        <v>51</v>
      </c>
      <c r="I1190" s="271">
        <v>3</v>
      </c>
      <c r="J1190" s="201" t="s">
        <v>3771</v>
      </c>
      <c r="K1190" s="119" t="s">
        <v>31</v>
      </c>
      <c r="L1190" s="183">
        <v>3</v>
      </c>
      <c r="M1190" s="27">
        <f t="shared" si="63"/>
        <v>936</v>
      </c>
      <c r="N1190" s="23"/>
      <c r="O1190" s="184" t="s">
        <v>32</v>
      </c>
    </row>
    <row r="1191" s="1" customFormat="1" customHeight="1" spans="1:15">
      <c r="A1191" s="119">
        <v>1186</v>
      </c>
      <c r="B1191" s="201" t="s">
        <v>23</v>
      </c>
      <c r="C1191" s="119" t="s">
        <v>24</v>
      </c>
      <c r="D1191" s="119" t="s">
        <v>25</v>
      </c>
      <c r="E1191" s="201" t="s">
        <v>1469</v>
      </c>
      <c r="F1191" s="192" t="s">
        <v>3695</v>
      </c>
      <c r="G1191" s="91" t="s">
        <v>3772</v>
      </c>
      <c r="H1191" s="192" t="s">
        <v>51</v>
      </c>
      <c r="I1191" s="271">
        <v>4</v>
      </c>
      <c r="J1191" s="201" t="s">
        <v>3773</v>
      </c>
      <c r="K1191" s="119" t="s">
        <v>31</v>
      </c>
      <c r="L1191" s="183">
        <v>4</v>
      </c>
      <c r="M1191" s="27">
        <f t="shared" si="63"/>
        <v>1248</v>
      </c>
      <c r="N1191" s="23"/>
      <c r="O1191" s="184" t="s">
        <v>32</v>
      </c>
    </row>
    <row r="1192" s="1" customFormat="1" customHeight="1" spans="1:15">
      <c r="A1192" s="119">
        <v>1187</v>
      </c>
      <c r="B1192" s="201" t="s">
        <v>23</v>
      </c>
      <c r="C1192" s="119" t="s">
        <v>24</v>
      </c>
      <c r="D1192" s="119" t="s">
        <v>25</v>
      </c>
      <c r="E1192" s="201" t="s">
        <v>1469</v>
      </c>
      <c r="F1192" s="192" t="s">
        <v>3695</v>
      </c>
      <c r="G1192" s="91" t="s">
        <v>3774</v>
      </c>
      <c r="H1192" s="192" t="s">
        <v>51</v>
      </c>
      <c r="I1192" s="271">
        <v>3</v>
      </c>
      <c r="J1192" s="201" t="s">
        <v>3775</v>
      </c>
      <c r="K1192" s="119" t="s">
        <v>31</v>
      </c>
      <c r="L1192" s="183">
        <v>3</v>
      </c>
      <c r="M1192" s="27">
        <f t="shared" si="63"/>
        <v>936</v>
      </c>
      <c r="N1192" s="23"/>
      <c r="O1192" s="184" t="s">
        <v>32</v>
      </c>
    </row>
    <row r="1193" s="1" customFormat="1" customHeight="1" spans="1:15">
      <c r="A1193" s="119">
        <v>1188</v>
      </c>
      <c r="B1193" s="201" t="s">
        <v>23</v>
      </c>
      <c r="C1193" s="119" t="s">
        <v>24</v>
      </c>
      <c r="D1193" s="119" t="s">
        <v>25</v>
      </c>
      <c r="E1193" s="201" t="s">
        <v>1469</v>
      </c>
      <c r="F1193" s="192" t="s">
        <v>3695</v>
      </c>
      <c r="G1193" s="91" t="s">
        <v>3776</v>
      </c>
      <c r="H1193" s="192" t="s">
        <v>51</v>
      </c>
      <c r="I1193" s="271">
        <v>1</v>
      </c>
      <c r="J1193" s="201" t="s">
        <v>3777</v>
      </c>
      <c r="K1193" s="119" t="s">
        <v>31</v>
      </c>
      <c r="L1193" s="183">
        <v>1</v>
      </c>
      <c r="M1193" s="27">
        <f t="shared" si="63"/>
        <v>312</v>
      </c>
      <c r="N1193" s="23"/>
      <c r="O1193" s="184" t="s">
        <v>32</v>
      </c>
    </row>
    <row r="1194" s="1" customFormat="1" customHeight="1" spans="1:15">
      <c r="A1194" s="119">
        <v>1189</v>
      </c>
      <c r="B1194" s="201" t="s">
        <v>23</v>
      </c>
      <c r="C1194" s="119" t="s">
        <v>24</v>
      </c>
      <c r="D1194" s="119" t="s">
        <v>25</v>
      </c>
      <c r="E1194" s="201" t="s">
        <v>1469</v>
      </c>
      <c r="F1194" s="192" t="s">
        <v>3695</v>
      </c>
      <c r="G1194" s="91" t="s">
        <v>3778</v>
      </c>
      <c r="H1194" s="192" t="s">
        <v>51</v>
      </c>
      <c r="I1194" s="271">
        <v>1</v>
      </c>
      <c r="J1194" s="201" t="s">
        <v>3779</v>
      </c>
      <c r="K1194" s="119" t="s">
        <v>31</v>
      </c>
      <c r="L1194" s="183">
        <v>1</v>
      </c>
      <c r="M1194" s="27">
        <f t="shared" si="63"/>
        <v>312</v>
      </c>
      <c r="N1194" s="23"/>
      <c r="O1194" s="184" t="s">
        <v>32</v>
      </c>
    </row>
    <row r="1195" s="1" customFormat="1" customHeight="1" spans="1:15">
      <c r="A1195" s="119">
        <v>1190</v>
      </c>
      <c r="B1195" s="201" t="s">
        <v>23</v>
      </c>
      <c r="C1195" s="119" t="s">
        <v>24</v>
      </c>
      <c r="D1195" s="119" t="s">
        <v>25</v>
      </c>
      <c r="E1195" s="201" t="s">
        <v>1469</v>
      </c>
      <c r="F1195" s="192" t="s">
        <v>3695</v>
      </c>
      <c r="G1195" s="91" t="s">
        <v>3780</v>
      </c>
      <c r="H1195" s="192" t="s">
        <v>51</v>
      </c>
      <c r="I1195" s="271">
        <v>5</v>
      </c>
      <c r="J1195" s="201" t="s">
        <v>3781</v>
      </c>
      <c r="K1195" s="119" t="s">
        <v>31</v>
      </c>
      <c r="L1195" s="183">
        <v>5</v>
      </c>
      <c r="M1195" s="27">
        <f t="shared" si="63"/>
        <v>1560</v>
      </c>
      <c r="N1195" s="23"/>
      <c r="O1195" s="184" t="s">
        <v>32</v>
      </c>
    </row>
    <row r="1196" s="1" customFormat="1" customHeight="1" spans="1:15">
      <c r="A1196" s="119">
        <v>1191</v>
      </c>
      <c r="B1196" s="201" t="s">
        <v>23</v>
      </c>
      <c r="C1196" s="119" t="s">
        <v>24</v>
      </c>
      <c r="D1196" s="119" t="s">
        <v>25</v>
      </c>
      <c r="E1196" s="201" t="s">
        <v>1469</v>
      </c>
      <c r="F1196" s="192" t="s">
        <v>3695</v>
      </c>
      <c r="G1196" s="91" t="s">
        <v>3782</v>
      </c>
      <c r="H1196" s="192" t="s">
        <v>51</v>
      </c>
      <c r="I1196" s="271">
        <v>2</v>
      </c>
      <c r="J1196" s="201" t="s">
        <v>3783</v>
      </c>
      <c r="K1196" s="119" t="s">
        <v>31</v>
      </c>
      <c r="L1196" s="183">
        <v>2</v>
      </c>
      <c r="M1196" s="27">
        <f t="shared" si="63"/>
        <v>624</v>
      </c>
      <c r="N1196" s="23"/>
      <c r="O1196" s="184" t="s">
        <v>32</v>
      </c>
    </row>
    <row r="1197" s="1" customFormat="1" customHeight="1" spans="1:15">
      <c r="A1197" s="119">
        <v>1192</v>
      </c>
      <c r="B1197" s="201" t="s">
        <v>23</v>
      </c>
      <c r="C1197" s="119" t="s">
        <v>24</v>
      </c>
      <c r="D1197" s="119" t="s">
        <v>25</v>
      </c>
      <c r="E1197" s="272" t="s">
        <v>1577</v>
      </c>
      <c r="F1197" s="192" t="s">
        <v>3695</v>
      </c>
      <c r="G1197" s="91" t="s">
        <v>3784</v>
      </c>
      <c r="H1197" s="192" t="s">
        <v>51</v>
      </c>
      <c r="I1197" s="271">
        <v>3</v>
      </c>
      <c r="J1197" s="201" t="s">
        <v>3785</v>
      </c>
      <c r="K1197" s="119" t="s">
        <v>31</v>
      </c>
      <c r="L1197" s="183">
        <v>3</v>
      </c>
      <c r="M1197" s="27">
        <f t="shared" si="63"/>
        <v>936</v>
      </c>
      <c r="N1197" s="23"/>
      <c r="O1197" s="184" t="s">
        <v>32</v>
      </c>
    </row>
    <row r="1198" s="1" customFormat="1" customHeight="1" spans="1:15">
      <c r="A1198" s="119">
        <v>1193</v>
      </c>
      <c r="B1198" s="201" t="s">
        <v>23</v>
      </c>
      <c r="C1198" s="119" t="s">
        <v>24</v>
      </c>
      <c r="D1198" s="119" t="s">
        <v>25</v>
      </c>
      <c r="E1198" s="201" t="s">
        <v>1469</v>
      </c>
      <c r="F1198" s="192" t="s">
        <v>3695</v>
      </c>
      <c r="G1198" s="91" t="s">
        <v>3786</v>
      </c>
      <c r="H1198" s="192" t="s">
        <v>51</v>
      </c>
      <c r="I1198" s="271">
        <v>4</v>
      </c>
      <c r="J1198" s="201" t="s">
        <v>3787</v>
      </c>
      <c r="K1198" s="119" t="s">
        <v>31</v>
      </c>
      <c r="L1198" s="183">
        <v>3</v>
      </c>
      <c r="M1198" s="27">
        <f t="shared" si="63"/>
        <v>936</v>
      </c>
      <c r="N1198" s="23"/>
      <c r="O1198" s="184" t="s">
        <v>32</v>
      </c>
    </row>
    <row r="1199" s="1" customFormat="1" customHeight="1" spans="1:15">
      <c r="A1199" s="119">
        <v>1194</v>
      </c>
      <c r="B1199" s="201" t="s">
        <v>23</v>
      </c>
      <c r="C1199" s="119" t="s">
        <v>24</v>
      </c>
      <c r="D1199" s="119" t="s">
        <v>25</v>
      </c>
      <c r="E1199" s="201" t="s">
        <v>1469</v>
      </c>
      <c r="F1199" s="192" t="s">
        <v>3695</v>
      </c>
      <c r="G1199" s="91" t="s">
        <v>3788</v>
      </c>
      <c r="H1199" s="192" t="s">
        <v>51</v>
      </c>
      <c r="I1199" s="271">
        <v>3</v>
      </c>
      <c r="J1199" s="201" t="s">
        <v>3789</v>
      </c>
      <c r="K1199" s="119" t="s">
        <v>31</v>
      </c>
      <c r="L1199" s="183">
        <v>3</v>
      </c>
      <c r="M1199" s="27">
        <f t="shared" si="63"/>
        <v>936</v>
      </c>
      <c r="N1199" s="23"/>
      <c r="O1199" s="184" t="s">
        <v>32</v>
      </c>
    </row>
    <row r="1200" s="1" customFormat="1" customHeight="1" spans="1:15">
      <c r="A1200" s="119">
        <v>1195</v>
      </c>
      <c r="B1200" s="201" t="s">
        <v>23</v>
      </c>
      <c r="C1200" s="119" t="s">
        <v>24</v>
      </c>
      <c r="D1200" s="119" t="s">
        <v>25</v>
      </c>
      <c r="E1200" s="201" t="s">
        <v>1469</v>
      </c>
      <c r="F1200" s="192" t="s">
        <v>3695</v>
      </c>
      <c r="G1200" s="91" t="s">
        <v>3790</v>
      </c>
      <c r="H1200" s="192" t="s">
        <v>51</v>
      </c>
      <c r="I1200" s="271">
        <v>1</v>
      </c>
      <c r="J1200" s="201" t="s">
        <v>3791</v>
      </c>
      <c r="K1200" s="119" t="s">
        <v>31</v>
      </c>
      <c r="L1200" s="183">
        <v>1</v>
      </c>
      <c r="M1200" s="27">
        <f t="shared" si="63"/>
        <v>312</v>
      </c>
      <c r="N1200" s="23"/>
      <c r="O1200" s="184" t="s">
        <v>32</v>
      </c>
    </row>
    <row r="1201" s="1" customFormat="1" customHeight="1" spans="1:15">
      <c r="A1201" s="119">
        <v>1196</v>
      </c>
      <c r="B1201" s="201" t="s">
        <v>23</v>
      </c>
      <c r="C1201" s="119" t="s">
        <v>24</v>
      </c>
      <c r="D1201" s="119" t="s">
        <v>25</v>
      </c>
      <c r="E1201" s="201" t="s">
        <v>1469</v>
      </c>
      <c r="F1201" s="192" t="s">
        <v>3695</v>
      </c>
      <c r="G1201" s="91" t="s">
        <v>3792</v>
      </c>
      <c r="H1201" s="192" t="s">
        <v>51</v>
      </c>
      <c r="I1201" s="271">
        <v>2</v>
      </c>
      <c r="J1201" s="201" t="s">
        <v>3793</v>
      </c>
      <c r="K1201" s="119" t="s">
        <v>31</v>
      </c>
      <c r="L1201" s="183">
        <v>2</v>
      </c>
      <c r="M1201" s="27">
        <f t="shared" si="63"/>
        <v>624</v>
      </c>
      <c r="N1201" s="23"/>
      <c r="O1201" s="184" t="s">
        <v>32</v>
      </c>
    </row>
    <row r="1202" s="1" customFormat="1" customHeight="1" spans="1:15">
      <c r="A1202" s="119">
        <v>1197</v>
      </c>
      <c r="B1202" s="201" t="s">
        <v>23</v>
      </c>
      <c r="C1202" s="119" t="s">
        <v>24</v>
      </c>
      <c r="D1202" s="119" t="s">
        <v>25</v>
      </c>
      <c r="E1202" s="201" t="s">
        <v>1469</v>
      </c>
      <c r="F1202" s="192" t="s">
        <v>3695</v>
      </c>
      <c r="G1202" s="91" t="s">
        <v>3794</v>
      </c>
      <c r="H1202" s="192" t="s">
        <v>51</v>
      </c>
      <c r="I1202" s="271">
        <v>4</v>
      </c>
      <c r="J1202" s="201" t="s">
        <v>3795</v>
      </c>
      <c r="K1202" s="119" t="s">
        <v>31</v>
      </c>
      <c r="L1202" s="183">
        <v>4</v>
      </c>
      <c r="M1202" s="27">
        <f t="shared" si="63"/>
        <v>1248</v>
      </c>
      <c r="N1202" s="23"/>
      <c r="O1202" s="184" t="s">
        <v>32</v>
      </c>
    </row>
    <row r="1203" s="1" customFormat="1" customHeight="1" spans="1:15">
      <c r="A1203" s="119">
        <v>1198</v>
      </c>
      <c r="B1203" s="201" t="s">
        <v>23</v>
      </c>
      <c r="C1203" s="119" t="s">
        <v>24</v>
      </c>
      <c r="D1203" s="119" t="s">
        <v>25</v>
      </c>
      <c r="E1203" s="201" t="s">
        <v>1469</v>
      </c>
      <c r="F1203" s="192" t="s">
        <v>3695</v>
      </c>
      <c r="G1203" s="91" t="s">
        <v>3796</v>
      </c>
      <c r="H1203" s="192" t="s">
        <v>51</v>
      </c>
      <c r="I1203" s="271">
        <v>1</v>
      </c>
      <c r="J1203" s="201" t="s">
        <v>3797</v>
      </c>
      <c r="K1203" s="119" t="s">
        <v>31</v>
      </c>
      <c r="L1203" s="183">
        <v>1</v>
      </c>
      <c r="M1203" s="27">
        <f t="shared" si="63"/>
        <v>312</v>
      </c>
      <c r="N1203" s="23"/>
      <c r="O1203" s="184" t="s">
        <v>32</v>
      </c>
    </row>
    <row r="1204" s="1" customFormat="1" customHeight="1" spans="1:15">
      <c r="A1204" s="119">
        <v>1199</v>
      </c>
      <c r="B1204" s="201" t="s">
        <v>23</v>
      </c>
      <c r="C1204" s="119" t="s">
        <v>24</v>
      </c>
      <c r="D1204" s="119" t="s">
        <v>25</v>
      </c>
      <c r="E1204" s="201" t="s">
        <v>1469</v>
      </c>
      <c r="F1204" s="192" t="s">
        <v>3695</v>
      </c>
      <c r="G1204" s="91" t="s">
        <v>3798</v>
      </c>
      <c r="H1204" s="192" t="s">
        <v>51</v>
      </c>
      <c r="I1204" s="271">
        <v>2</v>
      </c>
      <c r="J1204" s="201" t="s">
        <v>3799</v>
      </c>
      <c r="K1204" s="119" t="s">
        <v>31</v>
      </c>
      <c r="L1204" s="183">
        <v>2</v>
      </c>
      <c r="M1204" s="27">
        <f t="shared" si="63"/>
        <v>624</v>
      </c>
      <c r="N1204" s="23"/>
      <c r="O1204" s="184" t="s">
        <v>32</v>
      </c>
    </row>
    <row r="1205" s="1" customFormat="1" customHeight="1" spans="1:15">
      <c r="A1205" s="119">
        <v>1200</v>
      </c>
      <c r="B1205" s="201" t="s">
        <v>23</v>
      </c>
      <c r="C1205" s="119" t="s">
        <v>24</v>
      </c>
      <c r="D1205" s="119" t="s">
        <v>25</v>
      </c>
      <c r="E1205" s="201" t="s">
        <v>1469</v>
      </c>
      <c r="F1205" s="192" t="s">
        <v>3695</v>
      </c>
      <c r="G1205" s="91" t="s">
        <v>3800</v>
      </c>
      <c r="H1205" s="192" t="s">
        <v>51</v>
      </c>
      <c r="I1205" s="271">
        <v>2</v>
      </c>
      <c r="J1205" s="201" t="s">
        <v>3801</v>
      </c>
      <c r="K1205" s="119" t="s">
        <v>31</v>
      </c>
      <c r="L1205" s="183">
        <v>2</v>
      </c>
      <c r="M1205" s="27">
        <f t="shared" si="63"/>
        <v>624</v>
      </c>
      <c r="N1205" s="23"/>
      <c r="O1205" s="184" t="s">
        <v>32</v>
      </c>
    </row>
    <row r="1206" s="1" customFormat="1" customHeight="1" spans="1:15">
      <c r="A1206" s="119">
        <v>1201</v>
      </c>
      <c r="B1206" s="201" t="s">
        <v>23</v>
      </c>
      <c r="C1206" s="119" t="s">
        <v>24</v>
      </c>
      <c r="D1206" s="119" t="s">
        <v>25</v>
      </c>
      <c r="E1206" s="201" t="s">
        <v>1469</v>
      </c>
      <c r="F1206" s="192" t="s">
        <v>3695</v>
      </c>
      <c r="G1206" s="91" t="s">
        <v>3802</v>
      </c>
      <c r="H1206" s="192" t="s">
        <v>51</v>
      </c>
      <c r="I1206" s="271">
        <v>4</v>
      </c>
      <c r="J1206" s="91" t="s">
        <v>3803</v>
      </c>
      <c r="K1206" s="119" t="s">
        <v>31</v>
      </c>
      <c r="L1206" s="183">
        <v>1</v>
      </c>
      <c r="M1206" s="27">
        <f t="shared" si="63"/>
        <v>312</v>
      </c>
      <c r="N1206" s="23"/>
      <c r="O1206" s="184" t="s">
        <v>32</v>
      </c>
    </row>
    <row r="1207" s="1" customFormat="1" customHeight="1" spans="1:15">
      <c r="A1207" s="119">
        <v>1202</v>
      </c>
      <c r="B1207" s="201" t="s">
        <v>23</v>
      </c>
      <c r="C1207" s="119" t="s">
        <v>24</v>
      </c>
      <c r="D1207" s="119" t="s">
        <v>25</v>
      </c>
      <c r="E1207" s="201" t="s">
        <v>1469</v>
      </c>
      <c r="F1207" s="192" t="s">
        <v>3695</v>
      </c>
      <c r="G1207" s="91" t="s">
        <v>3804</v>
      </c>
      <c r="H1207" s="192" t="s">
        <v>51</v>
      </c>
      <c r="I1207" s="271">
        <v>1</v>
      </c>
      <c r="J1207" s="201" t="s">
        <v>3805</v>
      </c>
      <c r="K1207" s="119" t="s">
        <v>31</v>
      </c>
      <c r="L1207" s="183">
        <v>1</v>
      </c>
      <c r="M1207" s="27">
        <f t="shared" si="63"/>
        <v>312</v>
      </c>
      <c r="N1207" s="23"/>
      <c r="O1207" s="184" t="s">
        <v>32</v>
      </c>
    </row>
    <row r="1208" s="1" customFormat="1" customHeight="1" spans="1:15">
      <c r="A1208" s="119">
        <v>1203</v>
      </c>
      <c r="B1208" s="201" t="s">
        <v>23</v>
      </c>
      <c r="C1208" s="119" t="s">
        <v>24</v>
      </c>
      <c r="D1208" s="119" t="s">
        <v>25</v>
      </c>
      <c r="E1208" s="201" t="s">
        <v>1469</v>
      </c>
      <c r="F1208" s="192" t="s">
        <v>3695</v>
      </c>
      <c r="G1208" s="91" t="s">
        <v>3806</v>
      </c>
      <c r="H1208" s="192" t="s">
        <v>51</v>
      </c>
      <c r="I1208" s="271">
        <v>2</v>
      </c>
      <c r="J1208" s="201" t="s">
        <v>3807</v>
      </c>
      <c r="K1208" s="119" t="s">
        <v>31</v>
      </c>
      <c r="L1208" s="183">
        <v>2</v>
      </c>
      <c r="M1208" s="27">
        <f t="shared" si="63"/>
        <v>624</v>
      </c>
      <c r="N1208" s="23"/>
      <c r="O1208" s="184" t="s">
        <v>32</v>
      </c>
    </row>
    <row r="1209" s="1" customFormat="1" customHeight="1" spans="1:15">
      <c r="A1209" s="119">
        <v>1204</v>
      </c>
      <c r="B1209" s="201" t="s">
        <v>23</v>
      </c>
      <c r="C1209" s="119" t="s">
        <v>24</v>
      </c>
      <c r="D1209" s="119" t="s">
        <v>25</v>
      </c>
      <c r="E1209" s="201" t="s">
        <v>1469</v>
      </c>
      <c r="F1209" s="192" t="s">
        <v>3695</v>
      </c>
      <c r="G1209" s="91" t="s">
        <v>3808</v>
      </c>
      <c r="H1209" s="192" t="s">
        <v>51</v>
      </c>
      <c r="I1209" s="271">
        <v>3</v>
      </c>
      <c r="J1209" s="91" t="s">
        <v>3803</v>
      </c>
      <c r="K1209" s="119" t="s">
        <v>31</v>
      </c>
      <c r="L1209" s="183">
        <v>3</v>
      </c>
      <c r="M1209" s="27">
        <f t="shared" si="63"/>
        <v>936</v>
      </c>
      <c r="N1209" s="23"/>
      <c r="O1209" s="184" t="s">
        <v>32</v>
      </c>
    </row>
    <row r="1210" s="1" customFormat="1" customHeight="1" spans="1:15">
      <c r="A1210" s="119">
        <v>1205</v>
      </c>
      <c r="B1210" s="201" t="s">
        <v>23</v>
      </c>
      <c r="C1210" s="119" t="s">
        <v>24</v>
      </c>
      <c r="D1210" s="119" t="s">
        <v>25</v>
      </c>
      <c r="E1210" s="201" t="s">
        <v>1469</v>
      </c>
      <c r="F1210" s="192" t="s">
        <v>3695</v>
      </c>
      <c r="G1210" s="91" t="s">
        <v>3809</v>
      </c>
      <c r="H1210" s="192" t="s">
        <v>51</v>
      </c>
      <c r="I1210" s="271">
        <v>2</v>
      </c>
      <c r="J1210" s="201" t="s">
        <v>3810</v>
      </c>
      <c r="K1210" s="119" t="s">
        <v>31</v>
      </c>
      <c r="L1210" s="183">
        <v>2</v>
      </c>
      <c r="M1210" s="27">
        <f t="shared" si="63"/>
        <v>624</v>
      </c>
      <c r="N1210" s="23"/>
      <c r="O1210" s="184" t="s">
        <v>32</v>
      </c>
    </row>
    <row r="1211" s="1" customFormat="1" customHeight="1" spans="1:15">
      <c r="A1211" s="119">
        <v>1206</v>
      </c>
      <c r="B1211" s="201" t="s">
        <v>23</v>
      </c>
      <c r="C1211" s="119" t="s">
        <v>24</v>
      </c>
      <c r="D1211" s="119" t="s">
        <v>25</v>
      </c>
      <c r="E1211" s="201" t="s">
        <v>1469</v>
      </c>
      <c r="F1211" s="192" t="s">
        <v>3695</v>
      </c>
      <c r="G1211" s="91" t="s">
        <v>3811</v>
      </c>
      <c r="H1211" s="192" t="s">
        <v>51</v>
      </c>
      <c r="I1211" s="271">
        <v>1</v>
      </c>
      <c r="J1211" s="201" t="s">
        <v>3812</v>
      </c>
      <c r="K1211" s="119" t="s">
        <v>31</v>
      </c>
      <c r="L1211" s="183">
        <v>1</v>
      </c>
      <c r="M1211" s="27">
        <f t="shared" si="63"/>
        <v>312</v>
      </c>
      <c r="N1211" s="23"/>
      <c r="O1211" s="184" t="s">
        <v>32</v>
      </c>
    </row>
    <row r="1212" s="1" customFormat="1" customHeight="1" spans="1:15">
      <c r="A1212" s="119">
        <v>1207</v>
      </c>
      <c r="B1212" s="201" t="s">
        <v>23</v>
      </c>
      <c r="C1212" s="119" t="s">
        <v>24</v>
      </c>
      <c r="D1212" s="119" t="s">
        <v>25</v>
      </c>
      <c r="E1212" s="201" t="s">
        <v>1469</v>
      </c>
      <c r="F1212" s="192" t="s">
        <v>3695</v>
      </c>
      <c r="G1212" s="91" t="s">
        <v>3813</v>
      </c>
      <c r="H1212" s="192" t="s">
        <v>51</v>
      </c>
      <c r="I1212" s="271">
        <v>2</v>
      </c>
      <c r="J1212" s="201" t="s">
        <v>3814</v>
      </c>
      <c r="K1212" s="119" t="s">
        <v>31</v>
      </c>
      <c r="L1212" s="183">
        <v>2</v>
      </c>
      <c r="M1212" s="27">
        <f t="shared" si="63"/>
        <v>624</v>
      </c>
      <c r="N1212" s="23"/>
      <c r="O1212" s="184" t="s">
        <v>32</v>
      </c>
    </row>
    <row r="1213" s="1" customFormat="1" customHeight="1" spans="1:15">
      <c r="A1213" s="119">
        <v>1208</v>
      </c>
      <c r="B1213" s="201" t="s">
        <v>23</v>
      </c>
      <c r="C1213" s="119" t="s">
        <v>24</v>
      </c>
      <c r="D1213" s="119" t="s">
        <v>25</v>
      </c>
      <c r="E1213" s="201" t="s">
        <v>1469</v>
      </c>
      <c r="F1213" s="192" t="s">
        <v>3695</v>
      </c>
      <c r="G1213" s="91" t="s">
        <v>3815</v>
      </c>
      <c r="H1213" s="192" t="s">
        <v>51</v>
      </c>
      <c r="I1213" s="271">
        <v>3</v>
      </c>
      <c r="J1213" s="201" t="s">
        <v>3816</v>
      </c>
      <c r="K1213" s="119" t="s">
        <v>31</v>
      </c>
      <c r="L1213" s="183">
        <v>3</v>
      </c>
      <c r="M1213" s="27">
        <f t="shared" si="63"/>
        <v>936</v>
      </c>
      <c r="N1213" s="23"/>
      <c r="O1213" s="184" t="s">
        <v>32</v>
      </c>
    </row>
    <row r="1214" s="1" customFormat="1" customHeight="1" spans="1:15">
      <c r="A1214" s="119">
        <v>1209</v>
      </c>
      <c r="B1214" s="201" t="s">
        <v>23</v>
      </c>
      <c r="C1214" s="119" t="s">
        <v>24</v>
      </c>
      <c r="D1214" s="119" t="s">
        <v>25</v>
      </c>
      <c r="E1214" s="201" t="s">
        <v>1469</v>
      </c>
      <c r="F1214" s="192" t="s">
        <v>3695</v>
      </c>
      <c r="G1214" s="91" t="s">
        <v>3817</v>
      </c>
      <c r="H1214" s="192" t="s">
        <v>51</v>
      </c>
      <c r="I1214" s="271">
        <v>5</v>
      </c>
      <c r="J1214" s="201" t="s">
        <v>3818</v>
      </c>
      <c r="K1214" s="119" t="s">
        <v>31</v>
      </c>
      <c r="L1214" s="183">
        <v>5</v>
      </c>
      <c r="M1214" s="27">
        <f t="shared" si="63"/>
        <v>1560</v>
      </c>
      <c r="N1214" s="23"/>
      <c r="O1214" s="184" t="s">
        <v>32</v>
      </c>
    </row>
    <row r="1215" s="1" customFormat="1" customHeight="1" spans="1:15">
      <c r="A1215" s="119">
        <v>1210</v>
      </c>
      <c r="B1215" s="201" t="s">
        <v>23</v>
      </c>
      <c r="C1215" s="119" t="s">
        <v>24</v>
      </c>
      <c r="D1215" s="119" t="s">
        <v>25</v>
      </c>
      <c r="E1215" s="201" t="s">
        <v>1469</v>
      </c>
      <c r="F1215" s="192" t="s">
        <v>3695</v>
      </c>
      <c r="G1215" s="91" t="s">
        <v>3819</v>
      </c>
      <c r="H1215" s="192" t="s">
        <v>51</v>
      </c>
      <c r="I1215" s="271">
        <v>2</v>
      </c>
      <c r="J1215" s="201" t="s">
        <v>3820</v>
      </c>
      <c r="K1215" s="119" t="s">
        <v>31</v>
      </c>
      <c r="L1215" s="183">
        <v>2</v>
      </c>
      <c r="M1215" s="27">
        <f t="shared" si="63"/>
        <v>624</v>
      </c>
      <c r="N1215" s="23"/>
      <c r="O1215" s="184" t="s">
        <v>32</v>
      </c>
    </row>
    <row r="1216" s="1" customFormat="1" customHeight="1" spans="1:15">
      <c r="A1216" s="119">
        <v>1211</v>
      </c>
      <c r="B1216" s="201" t="s">
        <v>23</v>
      </c>
      <c r="C1216" s="119" t="s">
        <v>24</v>
      </c>
      <c r="D1216" s="119" t="s">
        <v>25</v>
      </c>
      <c r="E1216" s="201" t="s">
        <v>1469</v>
      </c>
      <c r="F1216" s="192" t="s">
        <v>3695</v>
      </c>
      <c r="G1216" s="91" t="s">
        <v>3821</v>
      </c>
      <c r="H1216" s="192" t="s">
        <v>51</v>
      </c>
      <c r="I1216" s="271">
        <v>1</v>
      </c>
      <c r="J1216" s="201" t="s">
        <v>3822</v>
      </c>
      <c r="K1216" s="119" t="s">
        <v>31</v>
      </c>
      <c r="L1216" s="183">
        <v>1</v>
      </c>
      <c r="M1216" s="27">
        <f t="shared" si="63"/>
        <v>312</v>
      </c>
      <c r="N1216" s="23"/>
      <c r="O1216" s="184" t="s">
        <v>32</v>
      </c>
    </row>
    <row r="1217" s="1" customFormat="1" customHeight="1" spans="1:15">
      <c r="A1217" s="119">
        <v>1212</v>
      </c>
      <c r="B1217" s="201" t="s">
        <v>23</v>
      </c>
      <c r="C1217" s="119" t="s">
        <v>24</v>
      </c>
      <c r="D1217" s="119" t="s">
        <v>25</v>
      </c>
      <c r="E1217" s="201" t="s">
        <v>1469</v>
      </c>
      <c r="F1217" s="192" t="s">
        <v>3695</v>
      </c>
      <c r="G1217" s="91" t="s">
        <v>3823</v>
      </c>
      <c r="H1217" s="192" t="s">
        <v>51</v>
      </c>
      <c r="I1217" s="271">
        <v>1</v>
      </c>
      <c r="J1217" s="201" t="s">
        <v>3824</v>
      </c>
      <c r="K1217" s="119" t="s">
        <v>31</v>
      </c>
      <c r="L1217" s="183">
        <v>1</v>
      </c>
      <c r="M1217" s="27">
        <f t="shared" ref="M1217:M1249" si="64">L1217*312</f>
        <v>312</v>
      </c>
      <c r="N1217" s="23"/>
      <c r="O1217" s="184" t="s">
        <v>32</v>
      </c>
    </row>
    <row r="1218" s="1" customFormat="1" customHeight="1" spans="1:15">
      <c r="A1218" s="119">
        <v>1213</v>
      </c>
      <c r="B1218" s="201" t="s">
        <v>23</v>
      </c>
      <c r="C1218" s="119" t="s">
        <v>24</v>
      </c>
      <c r="D1218" s="119" t="s">
        <v>25</v>
      </c>
      <c r="E1218" s="201" t="s">
        <v>1469</v>
      </c>
      <c r="F1218" s="192" t="s">
        <v>3695</v>
      </c>
      <c r="G1218" s="91" t="s">
        <v>3825</v>
      </c>
      <c r="H1218" s="192" t="s">
        <v>51</v>
      </c>
      <c r="I1218" s="271">
        <v>5</v>
      </c>
      <c r="J1218" s="201" t="s">
        <v>3826</v>
      </c>
      <c r="K1218" s="119" t="s">
        <v>31</v>
      </c>
      <c r="L1218" s="183">
        <v>5</v>
      </c>
      <c r="M1218" s="27">
        <f t="shared" si="64"/>
        <v>1560</v>
      </c>
      <c r="N1218" s="23"/>
      <c r="O1218" s="184" t="s">
        <v>32</v>
      </c>
    </row>
    <row r="1219" s="1" customFormat="1" customHeight="1" spans="1:15">
      <c r="A1219" s="119">
        <v>1214</v>
      </c>
      <c r="B1219" s="201" t="s">
        <v>23</v>
      </c>
      <c r="C1219" s="119" t="s">
        <v>24</v>
      </c>
      <c r="D1219" s="119" t="s">
        <v>25</v>
      </c>
      <c r="E1219" s="201" t="s">
        <v>1469</v>
      </c>
      <c r="F1219" s="192" t="s">
        <v>3695</v>
      </c>
      <c r="G1219" s="91" t="s">
        <v>3827</v>
      </c>
      <c r="H1219" s="192" t="s">
        <v>51</v>
      </c>
      <c r="I1219" s="271">
        <v>1</v>
      </c>
      <c r="J1219" s="201" t="s">
        <v>3828</v>
      </c>
      <c r="K1219" s="119" t="s">
        <v>31</v>
      </c>
      <c r="L1219" s="183">
        <v>1</v>
      </c>
      <c r="M1219" s="27">
        <f t="shared" si="64"/>
        <v>312</v>
      </c>
      <c r="N1219" s="23"/>
      <c r="O1219" s="184" t="s">
        <v>32</v>
      </c>
    </row>
    <row r="1220" s="1" customFormat="1" customHeight="1" spans="1:15">
      <c r="A1220" s="119">
        <v>1215</v>
      </c>
      <c r="B1220" s="201" t="s">
        <v>23</v>
      </c>
      <c r="C1220" s="119" t="s">
        <v>24</v>
      </c>
      <c r="D1220" s="119" t="s">
        <v>25</v>
      </c>
      <c r="E1220" s="201" t="s">
        <v>1469</v>
      </c>
      <c r="F1220" s="192" t="s">
        <v>3695</v>
      </c>
      <c r="G1220" s="91" t="s">
        <v>3829</v>
      </c>
      <c r="H1220" s="192" t="s">
        <v>51</v>
      </c>
      <c r="I1220" s="271">
        <v>4</v>
      </c>
      <c r="J1220" s="201" t="s">
        <v>3830</v>
      </c>
      <c r="K1220" s="119" t="s">
        <v>31</v>
      </c>
      <c r="L1220" s="183">
        <v>4</v>
      </c>
      <c r="M1220" s="27">
        <f t="shared" si="64"/>
        <v>1248</v>
      </c>
      <c r="N1220" s="23"/>
      <c r="O1220" s="184" t="s">
        <v>32</v>
      </c>
    </row>
    <row r="1221" s="1" customFormat="1" customHeight="1" spans="1:15">
      <c r="A1221" s="119">
        <v>1216</v>
      </c>
      <c r="B1221" s="201" t="s">
        <v>23</v>
      </c>
      <c r="C1221" s="119" t="s">
        <v>24</v>
      </c>
      <c r="D1221" s="119" t="s">
        <v>25</v>
      </c>
      <c r="E1221" s="201" t="s">
        <v>1469</v>
      </c>
      <c r="F1221" s="192" t="s">
        <v>3695</v>
      </c>
      <c r="G1221" s="91" t="s">
        <v>3831</v>
      </c>
      <c r="H1221" s="192" t="s">
        <v>51</v>
      </c>
      <c r="I1221" s="271">
        <v>1</v>
      </c>
      <c r="J1221" s="201" t="s">
        <v>3832</v>
      </c>
      <c r="K1221" s="119" t="s">
        <v>31</v>
      </c>
      <c r="L1221" s="183">
        <v>1</v>
      </c>
      <c r="M1221" s="27">
        <f t="shared" si="64"/>
        <v>312</v>
      </c>
      <c r="N1221" s="23"/>
      <c r="O1221" s="184" t="s">
        <v>32</v>
      </c>
    </row>
    <row r="1222" s="1" customFormat="1" customHeight="1" spans="1:15">
      <c r="A1222" s="119">
        <v>1217</v>
      </c>
      <c r="B1222" s="201" t="s">
        <v>23</v>
      </c>
      <c r="C1222" s="119" t="s">
        <v>24</v>
      </c>
      <c r="D1222" s="119" t="s">
        <v>25</v>
      </c>
      <c r="E1222" s="201" t="s">
        <v>1469</v>
      </c>
      <c r="F1222" s="192" t="s">
        <v>3695</v>
      </c>
      <c r="G1222" s="91" t="s">
        <v>3833</v>
      </c>
      <c r="H1222" s="192" t="s">
        <v>51</v>
      </c>
      <c r="I1222" s="271">
        <v>2</v>
      </c>
      <c r="J1222" s="201" t="s">
        <v>3834</v>
      </c>
      <c r="K1222" s="119" t="s">
        <v>31</v>
      </c>
      <c r="L1222" s="183">
        <v>2</v>
      </c>
      <c r="M1222" s="27">
        <f t="shared" si="64"/>
        <v>624</v>
      </c>
      <c r="N1222" s="23"/>
      <c r="O1222" s="184" t="s">
        <v>32</v>
      </c>
    </row>
    <row r="1223" s="1" customFormat="1" customHeight="1" spans="1:15">
      <c r="A1223" s="119">
        <v>1218</v>
      </c>
      <c r="B1223" s="201" t="s">
        <v>23</v>
      </c>
      <c r="C1223" s="119" t="s">
        <v>24</v>
      </c>
      <c r="D1223" s="119" t="s">
        <v>25</v>
      </c>
      <c r="E1223" s="201" t="s">
        <v>1469</v>
      </c>
      <c r="F1223" s="192" t="s">
        <v>3695</v>
      </c>
      <c r="G1223" s="91" t="s">
        <v>3835</v>
      </c>
      <c r="H1223" s="192" t="s">
        <v>51</v>
      </c>
      <c r="I1223" s="271">
        <v>1</v>
      </c>
      <c r="J1223" s="201" t="s">
        <v>3836</v>
      </c>
      <c r="K1223" s="119" t="s">
        <v>31</v>
      </c>
      <c r="L1223" s="183">
        <v>1</v>
      </c>
      <c r="M1223" s="27">
        <f t="shared" si="64"/>
        <v>312</v>
      </c>
      <c r="N1223" s="23"/>
      <c r="O1223" s="184" t="s">
        <v>32</v>
      </c>
    </row>
    <row r="1224" s="1" customFormat="1" customHeight="1" spans="1:15">
      <c r="A1224" s="119">
        <v>1219</v>
      </c>
      <c r="B1224" s="201" t="s">
        <v>23</v>
      </c>
      <c r="C1224" s="119" t="s">
        <v>24</v>
      </c>
      <c r="D1224" s="119" t="s">
        <v>25</v>
      </c>
      <c r="E1224" s="201" t="s">
        <v>1469</v>
      </c>
      <c r="F1224" s="192" t="s">
        <v>3695</v>
      </c>
      <c r="G1224" s="91" t="s">
        <v>3837</v>
      </c>
      <c r="H1224" s="192" t="s">
        <v>51</v>
      </c>
      <c r="I1224" s="271">
        <v>3</v>
      </c>
      <c r="J1224" s="201" t="s">
        <v>3838</v>
      </c>
      <c r="K1224" s="119" t="s">
        <v>31</v>
      </c>
      <c r="L1224" s="183">
        <v>3</v>
      </c>
      <c r="M1224" s="27">
        <f t="shared" si="64"/>
        <v>936</v>
      </c>
      <c r="N1224" s="23"/>
      <c r="O1224" s="184" t="s">
        <v>32</v>
      </c>
    </row>
    <row r="1225" s="1" customFormat="1" customHeight="1" spans="1:15">
      <c r="A1225" s="119">
        <v>1220</v>
      </c>
      <c r="B1225" s="201" t="s">
        <v>23</v>
      </c>
      <c r="C1225" s="119" t="s">
        <v>24</v>
      </c>
      <c r="D1225" s="119" t="s">
        <v>25</v>
      </c>
      <c r="E1225" s="201" t="s">
        <v>1469</v>
      </c>
      <c r="F1225" s="192" t="s">
        <v>3695</v>
      </c>
      <c r="G1225" s="91" t="s">
        <v>3839</v>
      </c>
      <c r="H1225" s="192" t="s">
        <v>51</v>
      </c>
      <c r="I1225" s="271">
        <v>1</v>
      </c>
      <c r="J1225" s="201" t="s">
        <v>3840</v>
      </c>
      <c r="K1225" s="119" t="s">
        <v>31</v>
      </c>
      <c r="L1225" s="183">
        <v>1</v>
      </c>
      <c r="M1225" s="27">
        <f t="shared" si="64"/>
        <v>312</v>
      </c>
      <c r="N1225" s="23"/>
      <c r="O1225" s="184" t="s">
        <v>32</v>
      </c>
    </row>
    <row r="1226" s="1" customFormat="1" customHeight="1" spans="1:15">
      <c r="A1226" s="119">
        <v>1221</v>
      </c>
      <c r="B1226" s="201" t="s">
        <v>23</v>
      </c>
      <c r="C1226" s="119" t="s">
        <v>24</v>
      </c>
      <c r="D1226" s="119" t="s">
        <v>25</v>
      </c>
      <c r="E1226" s="201" t="s">
        <v>1469</v>
      </c>
      <c r="F1226" s="192" t="s">
        <v>3695</v>
      </c>
      <c r="G1226" s="91" t="s">
        <v>3841</v>
      </c>
      <c r="H1226" s="192" t="s">
        <v>51</v>
      </c>
      <c r="I1226" s="271">
        <v>3</v>
      </c>
      <c r="J1226" s="201" t="s">
        <v>3842</v>
      </c>
      <c r="K1226" s="119" t="s">
        <v>31</v>
      </c>
      <c r="L1226" s="183">
        <v>3</v>
      </c>
      <c r="M1226" s="27">
        <f t="shared" si="64"/>
        <v>936</v>
      </c>
      <c r="N1226" s="23"/>
      <c r="O1226" s="184" t="s">
        <v>32</v>
      </c>
    </row>
    <row r="1227" s="1" customFormat="1" customHeight="1" spans="1:15">
      <c r="A1227" s="119">
        <v>1222</v>
      </c>
      <c r="B1227" s="201" t="s">
        <v>23</v>
      </c>
      <c r="C1227" s="119" t="s">
        <v>24</v>
      </c>
      <c r="D1227" s="119" t="s">
        <v>25</v>
      </c>
      <c r="E1227" s="201" t="s">
        <v>1469</v>
      </c>
      <c r="F1227" s="192" t="s">
        <v>3695</v>
      </c>
      <c r="G1227" s="91" t="s">
        <v>3843</v>
      </c>
      <c r="H1227" s="192" t="s">
        <v>51</v>
      </c>
      <c r="I1227" s="271">
        <v>1</v>
      </c>
      <c r="J1227" s="201" t="s">
        <v>3844</v>
      </c>
      <c r="K1227" s="119" t="s">
        <v>31</v>
      </c>
      <c r="L1227" s="183">
        <v>1</v>
      </c>
      <c r="M1227" s="27">
        <f t="shared" si="64"/>
        <v>312</v>
      </c>
      <c r="N1227" s="23"/>
      <c r="O1227" s="184" t="s">
        <v>32</v>
      </c>
    </row>
    <row r="1228" s="1" customFormat="1" customHeight="1" spans="1:15">
      <c r="A1228" s="119">
        <v>1223</v>
      </c>
      <c r="B1228" s="201" t="s">
        <v>23</v>
      </c>
      <c r="C1228" s="119" t="s">
        <v>24</v>
      </c>
      <c r="D1228" s="119" t="s">
        <v>25</v>
      </c>
      <c r="E1228" s="201" t="s">
        <v>1469</v>
      </c>
      <c r="F1228" s="192" t="s">
        <v>3695</v>
      </c>
      <c r="G1228" s="91" t="s">
        <v>3845</v>
      </c>
      <c r="H1228" s="192" t="s">
        <v>51</v>
      </c>
      <c r="I1228" s="271">
        <v>3</v>
      </c>
      <c r="J1228" s="201" t="s">
        <v>3846</v>
      </c>
      <c r="K1228" s="119" t="s">
        <v>31</v>
      </c>
      <c r="L1228" s="183">
        <v>3</v>
      </c>
      <c r="M1228" s="27">
        <f t="shared" si="64"/>
        <v>936</v>
      </c>
      <c r="N1228" s="23"/>
      <c r="O1228" s="184" t="s">
        <v>32</v>
      </c>
    </row>
    <row r="1229" s="1" customFormat="1" customHeight="1" spans="1:15">
      <c r="A1229" s="119">
        <v>1224</v>
      </c>
      <c r="B1229" s="201" t="s">
        <v>23</v>
      </c>
      <c r="C1229" s="119" t="s">
        <v>24</v>
      </c>
      <c r="D1229" s="119" t="s">
        <v>25</v>
      </c>
      <c r="E1229" s="201" t="s">
        <v>1469</v>
      </c>
      <c r="F1229" s="192" t="s">
        <v>3695</v>
      </c>
      <c r="G1229" s="91" t="s">
        <v>3847</v>
      </c>
      <c r="H1229" s="192" t="s">
        <v>51</v>
      </c>
      <c r="I1229" s="271">
        <v>1</v>
      </c>
      <c r="J1229" s="201" t="s">
        <v>3848</v>
      </c>
      <c r="K1229" s="119" t="s">
        <v>31</v>
      </c>
      <c r="L1229" s="183">
        <v>1</v>
      </c>
      <c r="M1229" s="27">
        <f t="shared" si="64"/>
        <v>312</v>
      </c>
      <c r="N1229" s="23"/>
      <c r="O1229" s="184" t="s">
        <v>32</v>
      </c>
    </row>
    <row r="1230" s="1" customFormat="1" customHeight="1" spans="1:15">
      <c r="A1230" s="119">
        <v>1225</v>
      </c>
      <c r="B1230" s="201" t="s">
        <v>23</v>
      </c>
      <c r="C1230" s="119" t="s">
        <v>24</v>
      </c>
      <c r="D1230" s="119" t="s">
        <v>25</v>
      </c>
      <c r="E1230" s="201" t="s">
        <v>1469</v>
      </c>
      <c r="F1230" s="192" t="s">
        <v>3695</v>
      </c>
      <c r="G1230" s="91" t="s">
        <v>1358</v>
      </c>
      <c r="H1230" s="192" t="s">
        <v>51</v>
      </c>
      <c r="I1230" s="271">
        <v>1</v>
      </c>
      <c r="J1230" s="201" t="s">
        <v>3849</v>
      </c>
      <c r="K1230" s="119" t="s">
        <v>31</v>
      </c>
      <c r="L1230" s="183">
        <v>1</v>
      </c>
      <c r="M1230" s="27">
        <f t="shared" si="64"/>
        <v>312</v>
      </c>
      <c r="N1230" s="23"/>
      <c r="O1230" s="184" t="s">
        <v>32</v>
      </c>
    </row>
    <row r="1231" s="1" customFormat="1" customHeight="1" spans="1:15">
      <c r="A1231" s="119">
        <v>1226</v>
      </c>
      <c r="B1231" s="201" t="s">
        <v>23</v>
      </c>
      <c r="C1231" s="119" t="s">
        <v>24</v>
      </c>
      <c r="D1231" s="119" t="s">
        <v>25</v>
      </c>
      <c r="E1231" s="201" t="s">
        <v>1469</v>
      </c>
      <c r="F1231" s="192" t="s">
        <v>3695</v>
      </c>
      <c r="G1231" s="91" t="s">
        <v>3850</v>
      </c>
      <c r="H1231" s="192" t="s">
        <v>51</v>
      </c>
      <c r="I1231" s="271">
        <v>2</v>
      </c>
      <c r="J1231" s="201" t="s">
        <v>3851</v>
      </c>
      <c r="K1231" s="119" t="s">
        <v>31</v>
      </c>
      <c r="L1231" s="183">
        <v>2</v>
      </c>
      <c r="M1231" s="27">
        <f t="shared" si="64"/>
        <v>624</v>
      </c>
      <c r="N1231" s="23"/>
      <c r="O1231" s="184" t="s">
        <v>32</v>
      </c>
    </row>
    <row r="1232" s="1" customFormat="1" customHeight="1" spans="1:15">
      <c r="A1232" s="119">
        <v>1227</v>
      </c>
      <c r="B1232" s="201" t="s">
        <v>23</v>
      </c>
      <c r="C1232" s="119" t="s">
        <v>24</v>
      </c>
      <c r="D1232" s="119" t="s">
        <v>25</v>
      </c>
      <c r="E1232" s="201" t="s">
        <v>1469</v>
      </c>
      <c r="F1232" s="192" t="s">
        <v>3695</v>
      </c>
      <c r="G1232" s="91" t="s">
        <v>3852</v>
      </c>
      <c r="H1232" s="192" t="s">
        <v>51</v>
      </c>
      <c r="I1232" s="271">
        <v>2</v>
      </c>
      <c r="J1232" s="201" t="s">
        <v>3853</v>
      </c>
      <c r="K1232" s="119" t="s">
        <v>31</v>
      </c>
      <c r="L1232" s="183">
        <v>2</v>
      </c>
      <c r="M1232" s="27">
        <f t="shared" si="64"/>
        <v>624</v>
      </c>
      <c r="N1232" s="23"/>
      <c r="O1232" s="184" t="s">
        <v>32</v>
      </c>
    </row>
    <row r="1233" s="1" customFormat="1" customHeight="1" spans="1:15">
      <c r="A1233" s="119">
        <v>1228</v>
      </c>
      <c r="B1233" s="201" t="s">
        <v>23</v>
      </c>
      <c r="C1233" s="119" t="s">
        <v>24</v>
      </c>
      <c r="D1233" s="119" t="s">
        <v>25</v>
      </c>
      <c r="E1233" s="201" t="s">
        <v>1469</v>
      </c>
      <c r="F1233" s="192" t="s">
        <v>3695</v>
      </c>
      <c r="G1233" s="91" t="s">
        <v>3854</v>
      </c>
      <c r="H1233" s="192" t="s">
        <v>51</v>
      </c>
      <c r="I1233" s="271">
        <v>1</v>
      </c>
      <c r="J1233" s="201" t="s">
        <v>3855</v>
      </c>
      <c r="K1233" s="119" t="s">
        <v>31</v>
      </c>
      <c r="L1233" s="183">
        <v>1</v>
      </c>
      <c r="M1233" s="27">
        <f t="shared" si="64"/>
        <v>312</v>
      </c>
      <c r="N1233" s="23"/>
      <c r="O1233" s="184" t="s">
        <v>32</v>
      </c>
    </row>
    <row r="1234" s="1" customFormat="1" customHeight="1" spans="1:15">
      <c r="A1234" s="119">
        <v>1229</v>
      </c>
      <c r="B1234" s="201" t="s">
        <v>23</v>
      </c>
      <c r="C1234" s="119" t="s">
        <v>24</v>
      </c>
      <c r="D1234" s="119" t="s">
        <v>25</v>
      </c>
      <c r="E1234" s="201" t="s">
        <v>1469</v>
      </c>
      <c r="F1234" s="192" t="s">
        <v>3695</v>
      </c>
      <c r="G1234" s="91" t="s">
        <v>3856</v>
      </c>
      <c r="H1234" s="192" t="s">
        <v>51</v>
      </c>
      <c r="I1234" s="271">
        <v>2</v>
      </c>
      <c r="J1234" s="201" t="s">
        <v>3857</v>
      </c>
      <c r="K1234" s="119" t="s">
        <v>31</v>
      </c>
      <c r="L1234" s="183">
        <v>2</v>
      </c>
      <c r="M1234" s="27">
        <f t="shared" si="64"/>
        <v>624</v>
      </c>
      <c r="N1234" s="23"/>
      <c r="O1234" s="184" t="s">
        <v>32</v>
      </c>
    </row>
    <row r="1235" s="1" customFormat="1" customHeight="1" spans="1:15">
      <c r="A1235" s="119">
        <v>1230</v>
      </c>
      <c r="B1235" s="201" t="s">
        <v>23</v>
      </c>
      <c r="C1235" s="119" t="s">
        <v>24</v>
      </c>
      <c r="D1235" s="119" t="s">
        <v>25</v>
      </c>
      <c r="E1235" s="201" t="s">
        <v>1469</v>
      </c>
      <c r="F1235" s="192" t="s">
        <v>3695</v>
      </c>
      <c r="G1235" s="91" t="s">
        <v>3858</v>
      </c>
      <c r="H1235" s="192" t="s">
        <v>51</v>
      </c>
      <c r="I1235" s="271">
        <v>2</v>
      </c>
      <c r="J1235" s="201" t="s">
        <v>3859</v>
      </c>
      <c r="K1235" s="119" t="s">
        <v>31</v>
      </c>
      <c r="L1235" s="183">
        <v>2</v>
      </c>
      <c r="M1235" s="27">
        <f t="shared" si="64"/>
        <v>624</v>
      </c>
      <c r="N1235" s="23"/>
      <c r="O1235" s="184" t="s">
        <v>32</v>
      </c>
    </row>
    <row r="1236" s="1" customFormat="1" customHeight="1" spans="1:15">
      <c r="A1236" s="119">
        <v>1231</v>
      </c>
      <c r="B1236" s="201" t="s">
        <v>23</v>
      </c>
      <c r="C1236" s="119" t="s">
        <v>24</v>
      </c>
      <c r="D1236" s="119" t="s">
        <v>25</v>
      </c>
      <c r="E1236" s="201" t="s">
        <v>1469</v>
      </c>
      <c r="F1236" s="192" t="s">
        <v>3695</v>
      </c>
      <c r="G1236" s="91" t="s">
        <v>3860</v>
      </c>
      <c r="H1236" s="192" t="s">
        <v>51</v>
      </c>
      <c r="I1236" s="271">
        <v>4</v>
      </c>
      <c r="J1236" s="201" t="s">
        <v>3861</v>
      </c>
      <c r="K1236" s="119" t="s">
        <v>31</v>
      </c>
      <c r="L1236" s="183">
        <v>4</v>
      </c>
      <c r="M1236" s="27">
        <f t="shared" si="64"/>
        <v>1248</v>
      </c>
      <c r="N1236" s="23"/>
      <c r="O1236" s="184" t="s">
        <v>32</v>
      </c>
    </row>
    <row r="1237" s="1" customFormat="1" customHeight="1" spans="1:15">
      <c r="A1237" s="119">
        <v>1232</v>
      </c>
      <c r="B1237" s="201" t="s">
        <v>23</v>
      </c>
      <c r="C1237" s="119" t="s">
        <v>24</v>
      </c>
      <c r="D1237" s="119" t="s">
        <v>25</v>
      </c>
      <c r="E1237" s="201" t="s">
        <v>1469</v>
      </c>
      <c r="F1237" s="192" t="s">
        <v>3695</v>
      </c>
      <c r="G1237" s="91" t="s">
        <v>3862</v>
      </c>
      <c r="H1237" s="192" t="s">
        <v>51</v>
      </c>
      <c r="I1237" s="271">
        <v>4</v>
      </c>
      <c r="J1237" s="201" t="s">
        <v>3863</v>
      </c>
      <c r="K1237" s="119" t="s">
        <v>31</v>
      </c>
      <c r="L1237" s="183">
        <v>2</v>
      </c>
      <c r="M1237" s="27">
        <f t="shared" si="64"/>
        <v>624</v>
      </c>
      <c r="N1237" s="23"/>
      <c r="O1237" s="184" t="s">
        <v>32</v>
      </c>
    </row>
    <row r="1238" s="1" customFormat="1" customHeight="1" spans="1:15">
      <c r="A1238" s="119">
        <v>1233</v>
      </c>
      <c r="B1238" s="201" t="s">
        <v>23</v>
      </c>
      <c r="C1238" s="119" t="s">
        <v>24</v>
      </c>
      <c r="D1238" s="119" t="s">
        <v>25</v>
      </c>
      <c r="E1238" s="201" t="s">
        <v>1469</v>
      </c>
      <c r="F1238" s="192" t="s">
        <v>3695</v>
      </c>
      <c r="G1238" s="91" t="s">
        <v>3864</v>
      </c>
      <c r="H1238" s="192" t="s">
        <v>51</v>
      </c>
      <c r="I1238" s="271">
        <v>2</v>
      </c>
      <c r="J1238" s="201" t="s">
        <v>3865</v>
      </c>
      <c r="K1238" s="119" t="s">
        <v>31</v>
      </c>
      <c r="L1238" s="183">
        <v>2</v>
      </c>
      <c r="M1238" s="27">
        <f t="shared" si="64"/>
        <v>624</v>
      </c>
      <c r="N1238" s="23"/>
      <c r="O1238" s="184" t="s">
        <v>32</v>
      </c>
    </row>
    <row r="1239" s="1" customFormat="1" customHeight="1" spans="1:15">
      <c r="A1239" s="119">
        <v>1234</v>
      </c>
      <c r="B1239" s="201" t="s">
        <v>23</v>
      </c>
      <c r="C1239" s="119" t="s">
        <v>24</v>
      </c>
      <c r="D1239" s="119" t="s">
        <v>25</v>
      </c>
      <c r="E1239" s="201" t="s">
        <v>1469</v>
      </c>
      <c r="F1239" s="192" t="s">
        <v>3695</v>
      </c>
      <c r="G1239" s="91" t="s">
        <v>3866</v>
      </c>
      <c r="H1239" s="192" t="s">
        <v>51</v>
      </c>
      <c r="I1239" s="271">
        <v>3</v>
      </c>
      <c r="J1239" s="201" t="s">
        <v>3867</v>
      </c>
      <c r="K1239" s="119" t="s">
        <v>31</v>
      </c>
      <c r="L1239" s="183">
        <v>3</v>
      </c>
      <c r="M1239" s="27">
        <f t="shared" si="64"/>
        <v>936</v>
      </c>
      <c r="N1239" s="23"/>
      <c r="O1239" s="184" t="s">
        <v>32</v>
      </c>
    </row>
    <row r="1240" s="1" customFormat="1" customHeight="1" spans="1:15">
      <c r="A1240" s="119">
        <v>1235</v>
      </c>
      <c r="B1240" s="201" t="s">
        <v>23</v>
      </c>
      <c r="C1240" s="119" t="s">
        <v>24</v>
      </c>
      <c r="D1240" s="119" t="s">
        <v>25</v>
      </c>
      <c r="E1240" s="201" t="s">
        <v>1469</v>
      </c>
      <c r="F1240" s="192" t="s">
        <v>3695</v>
      </c>
      <c r="G1240" s="91" t="s">
        <v>3868</v>
      </c>
      <c r="H1240" s="192" t="s">
        <v>51</v>
      </c>
      <c r="I1240" s="271">
        <v>4</v>
      </c>
      <c r="J1240" s="201" t="s">
        <v>3869</v>
      </c>
      <c r="K1240" s="119" t="s">
        <v>31</v>
      </c>
      <c r="L1240" s="183">
        <v>4</v>
      </c>
      <c r="M1240" s="27">
        <f t="shared" si="64"/>
        <v>1248</v>
      </c>
      <c r="N1240" s="23"/>
      <c r="O1240" s="184" t="s">
        <v>32</v>
      </c>
    </row>
    <row r="1241" s="1" customFormat="1" customHeight="1" spans="1:15">
      <c r="A1241" s="119">
        <v>1236</v>
      </c>
      <c r="B1241" s="201" t="s">
        <v>23</v>
      </c>
      <c r="C1241" s="119" t="s">
        <v>24</v>
      </c>
      <c r="D1241" s="119" t="s">
        <v>25</v>
      </c>
      <c r="E1241" s="201" t="s">
        <v>1469</v>
      </c>
      <c r="F1241" s="192" t="s">
        <v>3695</v>
      </c>
      <c r="G1241" s="91" t="s">
        <v>3870</v>
      </c>
      <c r="H1241" s="192" t="s">
        <v>51</v>
      </c>
      <c r="I1241" s="271">
        <v>4</v>
      </c>
      <c r="J1241" s="201" t="s">
        <v>3871</v>
      </c>
      <c r="K1241" s="119" t="s">
        <v>31</v>
      </c>
      <c r="L1241" s="183">
        <v>4</v>
      </c>
      <c r="M1241" s="27">
        <f t="shared" si="64"/>
        <v>1248</v>
      </c>
      <c r="N1241" s="23"/>
      <c r="O1241" s="184" t="s">
        <v>32</v>
      </c>
    </row>
    <row r="1242" s="1" customFormat="1" customHeight="1" spans="1:15">
      <c r="A1242" s="119">
        <v>1237</v>
      </c>
      <c r="B1242" s="201" t="s">
        <v>23</v>
      </c>
      <c r="C1242" s="119" t="s">
        <v>24</v>
      </c>
      <c r="D1242" s="119" t="s">
        <v>25</v>
      </c>
      <c r="E1242" s="201" t="s">
        <v>1469</v>
      </c>
      <c r="F1242" s="192" t="s">
        <v>3695</v>
      </c>
      <c r="G1242" s="91" t="s">
        <v>3872</v>
      </c>
      <c r="H1242" s="192" t="s">
        <v>51</v>
      </c>
      <c r="I1242" s="271">
        <v>2</v>
      </c>
      <c r="J1242" s="201" t="s">
        <v>3873</v>
      </c>
      <c r="K1242" s="119" t="s">
        <v>31</v>
      </c>
      <c r="L1242" s="183">
        <v>2</v>
      </c>
      <c r="M1242" s="27">
        <f t="shared" si="64"/>
        <v>624</v>
      </c>
      <c r="N1242" s="23"/>
      <c r="O1242" s="184" t="s">
        <v>32</v>
      </c>
    </row>
    <row r="1243" s="1" customFormat="1" customHeight="1" spans="1:15">
      <c r="A1243" s="119">
        <v>1238</v>
      </c>
      <c r="B1243" s="201" t="s">
        <v>23</v>
      </c>
      <c r="C1243" s="119" t="s">
        <v>24</v>
      </c>
      <c r="D1243" s="119" t="s">
        <v>25</v>
      </c>
      <c r="E1243" s="37" t="s">
        <v>1577</v>
      </c>
      <c r="F1243" s="192" t="s">
        <v>3695</v>
      </c>
      <c r="G1243" s="91" t="s">
        <v>3874</v>
      </c>
      <c r="H1243" s="192" t="s">
        <v>51</v>
      </c>
      <c r="I1243" s="271">
        <v>5</v>
      </c>
      <c r="J1243" s="201" t="s">
        <v>3875</v>
      </c>
      <c r="K1243" s="119" t="s">
        <v>31</v>
      </c>
      <c r="L1243" s="183">
        <v>5</v>
      </c>
      <c r="M1243" s="27">
        <f t="shared" si="64"/>
        <v>1560</v>
      </c>
      <c r="N1243" s="23"/>
      <c r="O1243" s="184" t="s">
        <v>32</v>
      </c>
    </row>
    <row r="1244" s="1" customFormat="1" customHeight="1" spans="1:15">
      <c r="A1244" s="119">
        <v>1239</v>
      </c>
      <c r="B1244" s="201" t="s">
        <v>23</v>
      </c>
      <c r="C1244" s="119" t="s">
        <v>24</v>
      </c>
      <c r="D1244" s="119" t="s">
        <v>25</v>
      </c>
      <c r="E1244" s="238" t="s">
        <v>1577</v>
      </c>
      <c r="F1244" s="192" t="s">
        <v>3695</v>
      </c>
      <c r="G1244" s="91" t="s">
        <v>3876</v>
      </c>
      <c r="H1244" s="192" t="s">
        <v>51</v>
      </c>
      <c r="I1244" s="271">
        <v>4</v>
      </c>
      <c r="J1244" s="201" t="s">
        <v>3877</v>
      </c>
      <c r="K1244" s="119" t="s">
        <v>31</v>
      </c>
      <c r="L1244" s="183">
        <v>4</v>
      </c>
      <c r="M1244" s="27">
        <f t="shared" si="64"/>
        <v>1248</v>
      </c>
      <c r="N1244" s="23"/>
      <c r="O1244" s="184" t="s">
        <v>32</v>
      </c>
    </row>
    <row r="1245" s="1" customFormat="1" customHeight="1" spans="1:15">
      <c r="A1245" s="119">
        <v>1240</v>
      </c>
      <c r="B1245" s="201" t="s">
        <v>23</v>
      </c>
      <c r="C1245" s="119" t="s">
        <v>24</v>
      </c>
      <c r="D1245" s="119" t="s">
        <v>25</v>
      </c>
      <c r="E1245" s="37" t="s">
        <v>1577</v>
      </c>
      <c r="F1245" s="192" t="s">
        <v>3695</v>
      </c>
      <c r="G1245" s="91" t="s">
        <v>3878</v>
      </c>
      <c r="H1245" s="192" t="s">
        <v>51</v>
      </c>
      <c r="I1245" s="271">
        <v>2</v>
      </c>
      <c r="J1245" s="201" t="s">
        <v>3879</v>
      </c>
      <c r="K1245" s="119" t="s">
        <v>31</v>
      </c>
      <c r="L1245" s="183">
        <v>2</v>
      </c>
      <c r="M1245" s="27">
        <f t="shared" si="64"/>
        <v>624</v>
      </c>
      <c r="N1245" s="23"/>
      <c r="O1245" s="184" t="s">
        <v>32</v>
      </c>
    </row>
    <row r="1246" s="1" customFormat="1" customHeight="1" spans="1:15">
      <c r="A1246" s="119">
        <v>1241</v>
      </c>
      <c r="B1246" s="201" t="s">
        <v>23</v>
      </c>
      <c r="C1246" s="119" t="s">
        <v>24</v>
      </c>
      <c r="D1246" s="119" t="s">
        <v>25</v>
      </c>
      <c r="E1246" s="238" t="s">
        <v>1577</v>
      </c>
      <c r="F1246" s="192" t="s">
        <v>3695</v>
      </c>
      <c r="G1246" s="91" t="s">
        <v>3880</v>
      </c>
      <c r="H1246" s="192" t="s">
        <v>51</v>
      </c>
      <c r="I1246" s="271">
        <v>2</v>
      </c>
      <c r="J1246" s="201" t="s">
        <v>3881</v>
      </c>
      <c r="K1246" s="119" t="s">
        <v>31</v>
      </c>
      <c r="L1246" s="183">
        <v>2</v>
      </c>
      <c r="M1246" s="27">
        <f t="shared" si="64"/>
        <v>624</v>
      </c>
      <c r="N1246" s="23"/>
      <c r="O1246" s="184" t="s">
        <v>32</v>
      </c>
    </row>
    <row r="1247" s="1" customFormat="1" customHeight="1" spans="1:15">
      <c r="A1247" s="119">
        <v>1242</v>
      </c>
      <c r="B1247" s="201" t="s">
        <v>23</v>
      </c>
      <c r="C1247" s="119" t="s">
        <v>24</v>
      </c>
      <c r="D1247" s="119" t="s">
        <v>25</v>
      </c>
      <c r="E1247" s="37" t="s">
        <v>1577</v>
      </c>
      <c r="F1247" s="192" t="s">
        <v>3695</v>
      </c>
      <c r="G1247" s="91" t="s">
        <v>3882</v>
      </c>
      <c r="H1247" s="192" t="s">
        <v>51</v>
      </c>
      <c r="I1247" s="271">
        <v>4</v>
      </c>
      <c r="J1247" s="201" t="s">
        <v>3883</v>
      </c>
      <c r="K1247" s="119" t="s">
        <v>31</v>
      </c>
      <c r="L1247" s="183">
        <v>4</v>
      </c>
      <c r="M1247" s="27">
        <f t="shared" si="64"/>
        <v>1248</v>
      </c>
      <c r="N1247" s="23"/>
      <c r="O1247" s="184" t="s">
        <v>32</v>
      </c>
    </row>
    <row r="1248" s="1" customFormat="1" customHeight="1" spans="1:15">
      <c r="A1248" s="119">
        <v>1243</v>
      </c>
      <c r="B1248" s="201" t="s">
        <v>23</v>
      </c>
      <c r="C1248" s="119" t="s">
        <v>24</v>
      </c>
      <c r="D1248" s="119" t="s">
        <v>25</v>
      </c>
      <c r="E1248" s="37" t="s">
        <v>1577</v>
      </c>
      <c r="F1248" s="192" t="s">
        <v>3695</v>
      </c>
      <c r="G1248" s="91" t="s">
        <v>3884</v>
      </c>
      <c r="H1248" s="192" t="s">
        <v>51</v>
      </c>
      <c r="I1248" s="271">
        <v>3</v>
      </c>
      <c r="J1248" s="201" t="s">
        <v>3885</v>
      </c>
      <c r="K1248" s="119" t="s">
        <v>31</v>
      </c>
      <c r="L1248" s="183">
        <v>3</v>
      </c>
      <c r="M1248" s="27">
        <f t="shared" si="64"/>
        <v>936</v>
      </c>
      <c r="N1248" s="23"/>
      <c r="O1248" s="184" t="s">
        <v>32</v>
      </c>
    </row>
    <row r="1249" s="1" customFormat="1" customHeight="1" spans="1:15">
      <c r="A1249" s="119">
        <v>1244</v>
      </c>
      <c r="B1249" s="201" t="s">
        <v>23</v>
      </c>
      <c r="C1249" s="119" t="s">
        <v>24</v>
      </c>
      <c r="D1249" s="119" t="s">
        <v>25</v>
      </c>
      <c r="E1249" s="37" t="s">
        <v>1577</v>
      </c>
      <c r="F1249" s="192" t="s">
        <v>3695</v>
      </c>
      <c r="G1249" s="91" t="s">
        <v>3886</v>
      </c>
      <c r="H1249" s="192" t="s">
        <v>51</v>
      </c>
      <c r="I1249" s="271">
        <v>2</v>
      </c>
      <c r="J1249" s="201" t="s">
        <v>3887</v>
      </c>
      <c r="K1249" s="119" t="s">
        <v>31</v>
      </c>
      <c r="L1249" s="183">
        <v>2</v>
      </c>
      <c r="M1249" s="27">
        <f t="shared" si="64"/>
        <v>624</v>
      </c>
      <c r="N1249" s="23"/>
      <c r="O1249" s="184" t="s">
        <v>32</v>
      </c>
    </row>
    <row r="1250" s="1" customFormat="1" customHeight="1" spans="1:15">
      <c r="A1250" s="119">
        <v>1245</v>
      </c>
      <c r="B1250" s="201" t="s">
        <v>23</v>
      </c>
      <c r="C1250" s="119" t="s">
        <v>24</v>
      </c>
      <c r="D1250" s="119" t="s">
        <v>25</v>
      </c>
      <c r="E1250" s="37" t="s">
        <v>1577</v>
      </c>
      <c r="F1250" s="192" t="s">
        <v>3695</v>
      </c>
      <c r="G1250" s="91" t="s">
        <v>3888</v>
      </c>
      <c r="H1250" s="192" t="s">
        <v>194</v>
      </c>
      <c r="I1250" s="271">
        <v>4</v>
      </c>
      <c r="J1250" s="201" t="s">
        <v>3889</v>
      </c>
      <c r="K1250" s="119" t="s">
        <v>31</v>
      </c>
      <c r="L1250" s="183">
        <v>4</v>
      </c>
      <c r="M1250" s="27">
        <f t="shared" ref="M1250:M1281" si="65">L1250*130</f>
        <v>520</v>
      </c>
      <c r="N1250" s="23"/>
      <c r="O1250" s="184" t="s">
        <v>32</v>
      </c>
    </row>
    <row r="1251" s="1" customFormat="1" customHeight="1" spans="1:15">
      <c r="A1251" s="119">
        <v>1246</v>
      </c>
      <c r="B1251" s="201" t="s">
        <v>23</v>
      </c>
      <c r="C1251" s="119" t="s">
        <v>24</v>
      </c>
      <c r="D1251" s="119" t="s">
        <v>25</v>
      </c>
      <c r="E1251" s="37" t="s">
        <v>1577</v>
      </c>
      <c r="F1251" s="192" t="s">
        <v>3695</v>
      </c>
      <c r="G1251" s="91" t="s">
        <v>3890</v>
      </c>
      <c r="H1251" s="192" t="s">
        <v>194</v>
      </c>
      <c r="I1251" s="271">
        <v>4</v>
      </c>
      <c r="J1251" s="201" t="s">
        <v>3891</v>
      </c>
      <c r="K1251" s="119" t="s">
        <v>31</v>
      </c>
      <c r="L1251" s="183">
        <v>4</v>
      </c>
      <c r="M1251" s="27">
        <f t="shared" si="65"/>
        <v>520</v>
      </c>
      <c r="N1251" s="23"/>
      <c r="O1251" s="184" t="s">
        <v>32</v>
      </c>
    </row>
    <row r="1252" s="1" customFormat="1" customHeight="1" spans="1:15">
      <c r="A1252" s="119">
        <v>1247</v>
      </c>
      <c r="B1252" s="201" t="s">
        <v>23</v>
      </c>
      <c r="C1252" s="119" t="s">
        <v>24</v>
      </c>
      <c r="D1252" s="119" t="s">
        <v>25</v>
      </c>
      <c r="E1252" s="37" t="s">
        <v>1577</v>
      </c>
      <c r="F1252" s="192" t="s">
        <v>3695</v>
      </c>
      <c r="G1252" s="91" t="s">
        <v>3892</v>
      </c>
      <c r="H1252" s="192" t="s">
        <v>194</v>
      </c>
      <c r="I1252" s="271">
        <v>6</v>
      </c>
      <c r="J1252" s="201" t="s">
        <v>3893</v>
      </c>
      <c r="K1252" s="119" t="s">
        <v>31</v>
      </c>
      <c r="L1252" s="183">
        <v>3</v>
      </c>
      <c r="M1252" s="27">
        <f t="shared" si="65"/>
        <v>390</v>
      </c>
      <c r="N1252" s="23"/>
      <c r="O1252" s="184" t="s">
        <v>32</v>
      </c>
    </row>
    <row r="1253" s="1" customFormat="1" customHeight="1" spans="1:15">
      <c r="A1253" s="119">
        <v>1248</v>
      </c>
      <c r="B1253" s="201" t="s">
        <v>23</v>
      </c>
      <c r="C1253" s="119" t="s">
        <v>24</v>
      </c>
      <c r="D1253" s="119" t="s">
        <v>25</v>
      </c>
      <c r="E1253" s="37" t="s">
        <v>1577</v>
      </c>
      <c r="F1253" s="192" t="s">
        <v>3695</v>
      </c>
      <c r="G1253" s="91" t="s">
        <v>3894</v>
      </c>
      <c r="H1253" s="192" t="s">
        <v>194</v>
      </c>
      <c r="I1253" s="271">
        <v>5</v>
      </c>
      <c r="J1253" s="201" t="s">
        <v>3895</v>
      </c>
      <c r="K1253" s="119" t="s">
        <v>31</v>
      </c>
      <c r="L1253" s="183">
        <v>5</v>
      </c>
      <c r="M1253" s="27">
        <f t="shared" si="65"/>
        <v>650</v>
      </c>
      <c r="N1253" s="23"/>
      <c r="O1253" s="184" t="s">
        <v>32</v>
      </c>
    </row>
    <row r="1254" s="1" customFormat="1" customHeight="1" spans="1:15">
      <c r="A1254" s="119">
        <v>1249</v>
      </c>
      <c r="B1254" s="201" t="s">
        <v>23</v>
      </c>
      <c r="C1254" s="119" t="s">
        <v>24</v>
      </c>
      <c r="D1254" s="119" t="s">
        <v>25</v>
      </c>
      <c r="E1254" s="37" t="s">
        <v>1577</v>
      </c>
      <c r="F1254" s="192" t="s">
        <v>3695</v>
      </c>
      <c r="G1254" s="91" t="s">
        <v>3896</v>
      </c>
      <c r="H1254" s="192" t="s">
        <v>194</v>
      </c>
      <c r="I1254" s="271">
        <v>5</v>
      </c>
      <c r="J1254" s="201" t="s">
        <v>3897</v>
      </c>
      <c r="K1254" s="119" t="s">
        <v>31</v>
      </c>
      <c r="L1254" s="183">
        <v>4</v>
      </c>
      <c r="M1254" s="27">
        <f t="shared" si="65"/>
        <v>520</v>
      </c>
      <c r="N1254" s="23"/>
      <c r="O1254" s="184" t="s">
        <v>32</v>
      </c>
    </row>
    <row r="1255" s="1" customFormat="1" customHeight="1" spans="1:15">
      <c r="A1255" s="119">
        <v>1250</v>
      </c>
      <c r="B1255" s="201" t="s">
        <v>23</v>
      </c>
      <c r="C1255" s="119" t="s">
        <v>24</v>
      </c>
      <c r="D1255" s="119" t="s">
        <v>25</v>
      </c>
      <c r="E1255" s="37" t="s">
        <v>1577</v>
      </c>
      <c r="F1255" s="192" t="s">
        <v>3695</v>
      </c>
      <c r="G1255" s="91" t="s">
        <v>1814</v>
      </c>
      <c r="H1255" s="192" t="s">
        <v>194</v>
      </c>
      <c r="I1255" s="271">
        <v>5</v>
      </c>
      <c r="J1255" s="201" t="s">
        <v>3898</v>
      </c>
      <c r="K1255" s="119" t="s">
        <v>31</v>
      </c>
      <c r="L1255" s="183">
        <v>5</v>
      </c>
      <c r="M1255" s="27">
        <f t="shared" si="65"/>
        <v>650</v>
      </c>
      <c r="N1255" s="23"/>
      <c r="O1255" s="184" t="s">
        <v>32</v>
      </c>
    </row>
    <row r="1256" s="1" customFormat="1" customHeight="1" spans="1:15">
      <c r="A1256" s="119">
        <v>1251</v>
      </c>
      <c r="B1256" s="201" t="s">
        <v>23</v>
      </c>
      <c r="C1256" s="119" t="s">
        <v>24</v>
      </c>
      <c r="D1256" s="119" t="s">
        <v>25</v>
      </c>
      <c r="E1256" s="37" t="s">
        <v>1577</v>
      </c>
      <c r="F1256" s="192" t="s">
        <v>3695</v>
      </c>
      <c r="G1256" s="91" t="s">
        <v>3899</v>
      </c>
      <c r="H1256" s="192" t="s">
        <v>194</v>
      </c>
      <c r="I1256" s="271">
        <v>4</v>
      </c>
      <c r="J1256" s="201" t="s">
        <v>3900</v>
      </c>
      <c r="K1256" s="119" t="s">
        <v>31</v>
      </c>
      <c r="L1256" s="183">
        <v>3</v>
      </c>
      <c r="M1256" s="27">
        <f t="shared" si="65"/>
        <v>390</v>
      </c>
      <c r="N1256" s="23"/>
      <c r="O1256" s="184" t="s">
        <v>32</v>
      </c>
    </row>
    <row r="1257" s="1" customFormat="1" customHeight="1" spans="1:15">
      <c r="A1257" s="119">
        <v>1252</v>
      </c>
      <c r="B1257" s="201" t="s">
        <v>23</v>
      </c>
      <c r="C1257" s="119" t="s">
        <v>24</v>
      </c>
      <c r="D1257" s="119" t="s">
        <v>25</v>
      </c>
      <c r="E1257" s="37" t="s">
        <v>1577</v>
      </c>
      <c r="F1257" s="192" t="s">
        <v>3695</v>
      </c>
      <c r="G1257" s="91" t="s">
        <v>3901</v>
      </c>
      <c r="H1257" s="192" t="s">
        <v>194</v>
      </c>
      <c r="I1257" s="271">
        <v>4</v>
      </c>
      <c r="J1257" s="201" t="s">
        <v>3902</v>
      </c>
      <c r="K1257" s="119" t="s">
        <v>31</v>
      </c>
      <c r="L1257" s="183">
        <v>4</v>
      </c>
      <c r="M1257" s="27">
        <f t="shared" si="65"/>
        <v>520</v>
      </c>
      <c r="N1257" s="23"/>
      <c r="O1257" s="184" t="s">
        <v>32</v>
      </c>
    </row>
    <row r="1258" s="1" customFormat="1" customHeight="1" spans="1:15">
      <c r="A1258" s="119">
        <v>1253</v>
      </c>
      <c r="B1258" s="201" t="s">
        <v>23</v>
      </c>
      <c r="C1258" s="119" t="s">
        <v>24</v>
      </c>
      <c r="D1258" s="119" t="s">
        <v>25</v>
      </c>
      <c r="E1258" s="37" t="s">
        <v>1577</v>
      </c>
      <c r="F1258" s="192" t="s">
        <v>3695</v>
      </c>
      <c r="G1258" s="91" t="s">
        <v>3903</v>
      </c>
      <c r="H1258" s="192" t="s">
        <v>194</v>
      </c>
      <c r="I1258" s="271">
        <v>4</v>
      </c>
      <c r="J1258" s="201" t="s">
        <v>3904</v>
      </c>
      <c r="K1258" s="119" t="s">
        <v>31</v>
      </c>
      <c r="L1258" s="183">
        <v>2</v>
      </c>
      <c r="M1258" s="27">
        <f t="shared" si="65"/>
        <v>260</v>
      </c>
      <c r="N1258" s="23"/>
      <c r="O1258" s="184" t="s">
        <v>32</v>
      </c>
    </row>
    <row r="1259" s="1" customFormat="1" customHeight="1" spans="1:15">
      <c r="A1259" s="119">
        <v>1254</v>
      </c>
      <c r="B1259" s="201" t="s">
        <v>23</v>
      </c>
      <c r="C1259" s="119" t="s">
        <v>24</v>
      </c>
      <c r="D1259" s="119" t="s">
        <v>25</v>
      </c>
      <c r="E1259" s="37" t="s">
        <v>1577</v>
      </c>
      <c r="F1259" s="192" t="s">
        <v>3695</v>
      </c>
      <c r="G1259" s="91" t="s">
        <v>3905</v>
      </c>
      <c r="H1259" s="192" t="s">
        <v>194</v>
      </c>
      <c r="I1259" s="271">
        <v>6</v>
      </c>
      <c r="J1259" s="201" t="s">
        <v>3906</v>
      </c>
      <c r="K1259" s="119" t="s">
        <v>31</v>
      </c>
      <c r="L1259" s="183">
        <v>6</v>
      </c>
      <c r="M1259" s="27">
        <f t="shared" si="65"/>
        <v>780</v>
      </c>
      <c r="N1259" s="23"/>
      <c r="O1259" s="184" t="s">
        <v>32</v>
      </c>
    </row>
    <row r="1260" s="1" customFormat="1" customHeight="1" spans="1:15">
      <c r="A1260" s="119">
        <v>1255</v>
      </c>
      <c r="B1260" s="201" t="s">
        <v>23</v>
      </c>
      <c r="C1260" s="119" t="s">
        <v>24</v>
      </c>
      <c r="D1260" s="119" t="s">
        <v>25</v>
      </c>
      <c r="E1260" s="37" t="s">
        <v>1577</v>
      </c>
      <c r="F1260" s="192" t="s">
        <v>3695</v>
      </c>
      <c r="G1260" s="91" t="s">
        <v>3907</v>
      </c>
      <c r="H1260" s="192" t="s">
        <v>194</v>
      </c>
      <c r="I1260" s="271">
        <v>5</v>
      </c>
      <c r="J1260" s="201" t="s">
        <v>3908</v>
      </c>
      <c r="K1260" s="119" t="s">
        <v>31</v>
      </c>
      <c r="L1260" s="183">
        <v>5</v>
      </c>
      <c r="M1260" s="27">
        <f t="shared" si="65"/>
        <v>650</v>
      </c>
      <c r="N1260" s="23"/>
      <c r="O1260" s="184" t="s">
        <v>32</v>
      </c>
    </row>
    <row r="1261" s="1" customFormat="1" customHeight="1" spans="1:15">
      <c r="A1261" s="119">
        <v>1256</v>
      </c>
      <c r="B1261" s="201" t="s">
        <v>23</v>
      </c>
      <c r="C1261" s="119" t="s">
        <v>24</v>
      </c>
      <c r="D1261" s="119" t="s">
        <v>25</v>
      </c>
      <c r="E1261" s="37" t="s">
        <v>1577</v>
      </c>
      <c r="F1261" s="192" t="s">
        <v>3695</v>
      </c>
      <c r="G1261" s="91" t="s">
        <v>3909</v>
      </c>
      <c r="H1261" s="192" t="s">
        <v>194</v>
      </c>
      <c r="I1261" s="271">
        <v>5</v>
      </c>
      <c r="J1261" s="201" t="s">
        <v>3910</v>
      </c>
      <c r="K1261" s="119" t="s">
        <v>31</v>
      </c>
      <c r="L1261" s="183">
        <v>4</v>
      </c>
      <c r="M1261" s="27">
        <f t="shared" si="65"/>
        <v>520</v>
      </c>
      <c r="N1261" s="23"/>
      <c r="O1261" s="184" t="s">
        <v>32</v>
      </c>
    </row>
    <row r="1262" s="1" customFormat="1" customHeight="1" spans="1:15">
      <c r="A1262" s="119">
        <v>1257</v>
      </c>
      <c r="B1262" s="201" t="s">
        <v>23</v>
      </c>
      <c r="C1262" s="119" t="s">
        <v>24</v>
      </c>
      <c r="D1262" s="119" t="s">
        <v>25</v>
      </c>
      <c r="E1262" s="37" t="s">
        <v>1577</v>
      </c>
      <c r="F1262" s="192" t="s">
        <v>3695</v>
      </c>
      <c r="G1262" s="91" t="s">
        <v>3911</v>
      </c>
      <c r="H1262" s="192" t="s">
        <v>194</v>
      </c>
      <c r="I1262" s="271">
        <v>4</v>
      </c>
      <c r="J1262" s="201" t="s">
        <v>3912</v>
      </c>
      <c r="K1262" s="119" t="s">
        <v>31</v>
      </c>
      <c r="L1262" s="183">
        <v>4</v>
      </c>
      <c r="M1262" s="27">
        <f t="shared" si="65"/>
        <v>520</v>
      </c>
      <c r="N1262" s="23"/>
      <c r="O1262" s="184" t="s">
        <v>32</v>
      </c>
    </row>
    <row r="1263" s="1" customFormat="1" customHeight="1" spans="1:15">
      <c r="A1263" s="119">
        <v>1258</v>
      </c>
      <c r="B1263" s="201" t="s">
        <v>23</v>
      </c>
      <c r="C1263" s="119" t="s">
        <v>24</v>
      </c>
      <c r="D1263" s="119" t="s">
        <v>25</v>
      </c>
      <c r="E1263" s="37" t="s">
        <v>1577</v>
      </c>
      <c r="F1263" s="192" t="s">
        <v>3695</v>
      </c>
      <c r="G1263" s="91" t="s">
        <v>3913</v>
      </c>
      <c r="H1263" s="192" t="s">
        <v>194</v>
      </c>
      <c r="I1263" s="271">
        <v>4</v>
      </c>
      <c r="J1263" s="201" t="s">
        <v>3914</v>
      </c>
      <c r="K1263" s="119" t="s">
        <v>31</v>
      </c>
      <c r="L1263" s="183">
        <v>4</v>
      </c>
      <c r="M1263" s="27">
        <f t="shared" si="65"/>
        <v>520</v>
      </c>
      <c r="N1263" s="23"/>
      <c r="O1263" s="184" t="s">
        <v>32</v>
      </c>
    </row>
    <row r="1264" s="1" customFormat="1" customHeight="1" spans="1:15">
      <c r="A1264" s="119">
        <v>1259</v>
      </c>
      <c r="B1264" s="201" t="s">
        <v>23</v>
      </c>
      <c r="C1264" s="119" t="s">
        <v>24</v>
      </c>
      <c r="D1264" s="119" t="s">
        <v>25</v>
      </c>
      <c r="E1264" s="37" t="s">
        <v>1577</v>
      </c>
      <c r="F1264" s="192" t="s">
        <v>3695</v>
      </c>
      <c r="G1264" s="91" t="s">
        <v>3915</v>
      </c>
      <c r="H1264" s="192" t="s">
        <v>194</v>
      </c>
      <c r="I1264" s="271">
        <v>5</v>
      </c>
      <c r="J1264" s="201" t="s">
        <v>3916</v>
      </c>
      <c r="K1264" s="119" t="s">
        <v>31</v>
      </c>
      <c r="L1264" s="183">
        <v>4</v>
      </c>
      <c r="M1264" s="27">
        <f t="shared" si="65"/>
        <v>520</v>
      </c>
      <c r="N1264" s="23"/>
      <c r="O1264" s="184" t="s">
        <v>32</v>
      </c>
    </row>
    <row r="1265" s="1" customFormat="1" customHeight="1" spans="1:15">
      <c r="A1265" s="119">
        <v>1260</v>
      </c>
      <c r="B1265" s="201" t="s">
        <v>23</v>
      </c>
      <c r="C1265" s="119" t="s">
        <v>24</v>
      </c>
      <c r="D1265" s="119" t="s">
        <v>25</v>
      </c>
      <c r="E1265" s="37" t="s">
        <v>1577</v>
      </c>
      <c r="F1265" s="192" t="s">
        <v>3695</v>
      </c>
      <c r="G1265" s="91" t="s">
        <v>3917</v>
      </c>
      <c r="H1265" s="192" t="s">
        <v>194</v>
      </c>
      <c r="I1265" s="271">
        <v>4</v>
      </c>
      <c r="J1265" s="201" t="s">
        <v>3918</v>
      </c>
      <c r="K1265" s="119" t="s">
        <v>31</v>
      </c>
      <c r="L1265" s="183">
        <v>4</v>
      </c>
      <c r="M1265" s="27">
        <f t="shared" si="65"/>
        <v>520</v>
      </c>
      <c r="N1265" s="23"/>
      <c r="O1265" s="184" t="s">
        <v>32</v>
      </c>
    </row>
    <row r="1266" s="1" customFormat="1" customHeight="1" spans="1:15">
      <c r="A1266" s="119">
        <v>1261</v>
      </c>
      <c r="B1266" s="201" t="s">
        <v>23</v>
      </c>
      <c r="C1266" s="119" t="s">
        <v>24</v>
      </c>
      <c r="D1266" s="119" t="s">
        <v>25</v>
      </c>
      <c r="E1266" s="37" t="s">
        <v>1577</v>
      </c>
      <c r="F1266" s="192" t="s">
        <v>3695</v>
      </c>
      <c r="G1266" s="91" t="s">
        <v>3919</v>
      </c>
      <c r="H1266" s="192" t="s">
        <v>194</v>
      </c>
      <c r="I1266" s="271">
        <v>4</v>
      </c>
      <c r="J1266" s="201" t="s">
        <v>3920</v>
      </c>
      <c r="K1266" s="119" t="s">
        <v>31</v>
      </c>
      <c r="L1266" s="183">
        <v>4</v>
      </c>
      <c r="M1266" s="27">
        <f t="shared" si="65"/>
        <v>520</v>
      </c>
      <c r="N1266" s="23"/>
      <c r="O1266" s="184" t="s">
        <v>32</v>
      </c>
    </row>
    <row r="1267" s="1" customFormat="1" customHeight="1" spans="1:15">
      <c r="A1267" s="119">
        <v>1262</v>
      </c>
      <c r="B1267" s="201" t="s">
        <v>23</v>
      </c>
      <c r="C1267" s="119" t="s">
        <v>24</v>
      </c>
      <c r="D1267" s="119" t="s">
        <v>25</v>
      </c>
      <c r="E1267" s="37" t="s">
        <v>1577</v>
      </c>
      <c r="F1267" s="192" t="s">
        <v>3695</v>
      </c>
      <c r="G1267" s="91" t="s">
        <v>3921</v>
      </c>
      <c r="H1267" s="192" t="s">
        <v>194</v>
      </c>
      <c r="I1267" s="271">
        <v>5</v>
      </c>
      <c r="J1267" s="201" t="s">
        <v>3922</v>
      </c>
      <c r="K1267" s="119" t="s">
        <v>31</v>
      </c>
      <c r="L1267" s="183">
        <v>4</v>
      </c>
      <c r="M1267" s="27">
        <f t="shared" si="65"/>
        <v>520</v>
      </c>
      <c r="N1267" s="23"/>
      <c r="O1267" s="184" t="s">
        <v>32</v>
      </c>
    </row>
    <row r="1268" s="1" customFormat="1" customHeight="1" spans="1:15">
      <c r="A1268" s="119">
        <v>1263</v>
      </c>
      <c r="B1268" s="201" t="s">
        <v>23</v>
      </c>
      <c r="C1268" s="119" t="s">
        <v>24</v>
      </c>
      <c r="D1268" s="119" t="s">
        <v>25</v>
      </c>
      <c r="E1268" s="37" t="s">
        <v>1577</v>
      </c>
      <c r="F1268" s="192" t="s">
        <v>3695</v>
      </c>
      <c r="G1268" s="91" t="s">
        <v>3923</v>
      </c>
      <c r="H1268" s="192" t="s">
        <v>194</v>
      </c>
      <c r="I1268" s="271">
        <v>4</v>
      </c>
      <c r="J1268" s="201" t="s">
        <v>3924</v>
      </c>
      <c r="K1268" s="119" t="s">
        <v>31</v>
      </c>
      <c r="L1268" s="183">
        <v>3</v>
      </c>
      <c r="M1268" s="27">
        <f t="shared" si="65"/>
        <v>390</v>
      </c>
      <c r="N1268" s="23"/>
      <c r="O1268" s="184" t="s">
        <v>32</v>
      </c>
    </row>
    <row r="1269" s="1" customFormat="1" customHeight="1" spans="1:15">
      <c r="A1269" s="119">
        <v>1264</v>
      </c>
      <c r="B1269" s="201" t="s">
        <v>23</v>
      </c>
      <c r="C1269" s="119" t="s">
        <v>24</v>
      </c>
      <c r="D1269" s="119" t="s">
        <v>25</v>
      </c>
      <c r="E1269" s="37" t="s">
        <v>1577</v>
      </c>
      <c r="F1269" s="192" t="s">
        <v>3695</v>
      </c>
      <c r="G1269" s="91" t="s">
        <v>3925</v>
      </c>
      <c r="H1269" s="192" t="s">
        <v>194</v>
      </c>
      <c r="I1269" s="271">
        <v>4</v>
      </c>
      <c r="J1269" s="201" t="s">
        <v>3926</v>
      </c>
      <c r="K1269" s="119" t="s">
        <v>31</v>
      </c>
      <c r="L1269" s="183">
        <v>4</v>
      </c>
      <c r="M1269" s="27">
        <f t="shared" si="65"/>
        <v>520</v>
      </c>
      <c r="N1269" s="23"/>
      <c r="O1269" s="184" t="s">
        <v>32</v>
      </c>
    </row>
    <row r="1270" s="1" customFormat="1" customHeight="1" spans="1:15">
      <c r="A1270" s="119">
        <v>1265</v>
      </c>
      <c r="B1270" s="201" t="s">
        <v>23</v>
      </c>
      <c r="C1270" s="119" t="s">
        <v>24</v>
      </c>
      <c r="D1270" s="119" t="s">
        <v>25</v>
      </c>
      <c r="E1270" s="37" t="s">
        <v>1577</v>
      </c>
      <c r="F1270" s="192" t="s">
        <v>3695</v>
      </c>
      <c r="G1270" s="91" t="s">
        <v>3927</v>
      </c>
      <c r="H1270" s="192" t="s">
        <v>194</v>
      </c>
      <c r="I1270" s="271">
        <v>4</v>
      </c>
      <c r="J1270" s="201" t="s">
        <v>3928</v>
      </c>
      <c r="K1270" s="119" t="s">
        <v>31</v>
      </c>
      <c r="L1270" s="183">
        <v>4</v>
      </c>
      <c r="M1270" s="27">
        <f t="shared" si="65"/>
        <v>520</v>
      </c>
      <c r="N1270" s="23"/>
      <c r="O1270" s="184" t="s">
        <v>32</v>
      </c>
    </row>
    <row r="1271" s="1" customFormat="1" customHeight="1" spans="1:15">
      <c r="A1271" s="119">
        <v>1266</v>
      </c>
      <c r="B1271" s="201" t="s">
        <v>23</v>
      </c>
      <c r="C1271" s="119" t="s">
        <v>24</v>
      </c>
      <c r="D1271" s="119" t="s">
        <v>25</v>
      </c>
      <c r="E1271" s="37" t="s">
        <v>1577</v>
      </c>
      <c r="F1271" s="192" t="s">
        <v>3695</v>
      </c>
      <c r="G1271" s="91" t="s">
        <v>3929</v>
      </c>
      <c r="H1271" s="192" t="s">
        <v>194</v>
      </c>
      <c r="I1271" s="271">
        <v>5</v>
      </c>
      <c r="J1271" s="201" t="s">
        <v>3930</v>
      </c>
      <c r="K1271" s="119" t="s">
        <v>31</v>
      </c>
      <c r="L1271" s="183">
        <v>5</v>
      </c>
      <c r="M1271" s="27">
        <f t="shared" si="65"/>
        <v>650</v>
      </c>
      <c r="N1271" s="23"/>
      <c r="O1271" s="184" t="s">
        <v>32</v>
      </c>
    </row>
    <row r="1272" s="1" customFormat="1" customHeight="1" spans="1:15">
      <c r="A1272" s="119">
        <v>1267</v>
      </c>
      <c r="B1272" s="201" t="s">
        <v>23</v>
      </c>
      <c r="C1272" s="119" t="s">
        <v>24</v>
      </c>
      <c r="D1272" s="119" t="s">
        <v>25</v>
      </c>
      <c r="E1272" s="37" t="s">
        <v>1577</v>
      </c>
      <c r="F1272" s="192" t="s">
        <v>3695</v>
      </c>
      <c r="G1272" s="91" t="s">
        <v>3931</v>
      </c>
      <c r="H1272" s="192" t="s">
        <v>194</v>
      </c>
      <c r="I1272" s="271">
        <v>4</v>
      </c>
      <c r="J1272" s="201" t="s">
        <v>3932</v>
      </c>
      <c r="K1272" s="119" t="s">
        <v>31</v>
      </c>
      <c r="L1272" s="183">
        <v>4</v>
      </c>
      <c r="M1272" s="27">
        <f t="shared" si="65"/>
        <v>520</v>
      </c>
      <c r="N1272" s="23"/>
      <c r="O1272" s="184" t="s">
        <v>32</v>
      </c>
    </row>
    <row r="1273" s="1" customFormat="1" customHeight="1" spans="1:15">
      <c r="A1273" s="119">
        <v>1268</v>
      </c>
      <c r="B1273" s="201" t="s">
        <v>23</v>
      </c>
      <c r="C1273" s="119" t="s">
        <v>24</v>
      </c>
      <c r="D1273" s="119" t="s">
        <v>25</v>
      </c>
      <c r="E1273" s="37" t="s">
        <v>1577</v>
      </c>
      <c r="F1273" s="192" t="s">
        <v>3695</v>
      </c>
      <c r="G1273" s="91" t="s">
        <v>3933</v>
      </c>
      <c r="H1273" s="192" t="s">
        <v>194</v>
      </c>
      <c r="I1273" s="271">
        <v>3</v>
      </c>
      <c r="J1273" s="201" t="s">
        <v>3934</v>
      </c>
      <c r="K1273" s="119" t="s">
        <v>31</v>
      </c>
      <c r="L1273" s="183">
        <v>3</v>
      </c>
      <c r="M1273" s="27">
        <f t="shared" si="65"/>
        <v>390</v>
      </c>
      <c r="N1273" s="23"/>
      <c r="O1273" s="184" t="s">
        <v>32</v>
      </c>
    </row>
    <row r="1274" s="1" customFormat="1" customHeight="1" spans="1:15">
      <c r="A1274" s="119">
        <v>1269</v>
      </c>
      <c r="B1274" s="201" t="s">
        <v>23</v>
      </c>
      <c r="C1274" s="119" t="s">
        <v>24</v>
      </c>
      <c r="D1274" s="119" t="s">
        <v>25</v>
      </c>
      <c r="E1274" s="37" t="s">
        <v>1577</v>
      </c>
      <c r="F1274" s="192" t="s">
        <v>3695</v>
      </c>
      <c r="G1274" s="91" t="s">
        <v>3935</v>
      </c>
      <c r="H1274" s="192" t="s">
        <v>194</v>
      </c>
      <c r="I1274" s="271">
        <v>4</v>
      </c>
      <c r="J1274" s="201" t="s">
        <v>3936</v>
      </c>
      <c r="K1274" s="119" t="s">
        <v>31</v>
      </c>
      <c r="L1274" s="183">
        <v>4</v>
      </c>
      <c r="M1274" s="27">
        <f t="shared" si="65"/>
        <v>520</v>
      </c>
      <c r="N1274" s="23"/>
      <c r="O1274" s="184" t="s">
        <v>32</v>
      </c>
    </row>
    <row r="1275" s="1" customFormat="1" customHeight="1" spans="1:15">
      <c r="A1275" s="119">
        <v>1270</v>
      </c>
      <c r="B1275" s="201" t="s">
        <v>23</v>
      </c>
      <c r="C1275" s="119" t="s">
        <v>24</v>
      </c>
      <c r="D1275" s="119" t="s">
        <v>25</v>
      </c>
      <c r="E1275" s="37" t="s">
        <v>1577</v>
      </c>
      <c r="F1275" s="192" t="s">
        <v>3695</v>
      </c>
      <c r="G1275" s="91" t="s">
        <v>3937</v>
      </c>
      <c r="H1275" s="192" t="s">
        <v>1583</v>
      </c>
      <c r="I1275" s="271">
        <v>4</v>
      </c>
      <c r="J1275" s="201" t="s">
        <v>3938</v>
      </c>
      <c r="K1275" s="119" t="s">
        <v>31</v>
      </c>
      <c r="L1275" s="183">
        <v>4</v>
      </c>
      <c r="M1275" s="27">
        <f t="shared" si="65"/>
        <v>520</v>
      </c>
      <c r="N1275" s="23"/>
      <c r="O1275" s="184" t="s">
        <v>32</v>
      </c>
    </row>
    <row r="1276" s="1" customFormat="1" customHeight="1" spans="1:15">
      <c r="A1276" s="119">
        <v>1271</v>
      </c>
      <c r="B1276" s="201" t="s">
        <v>23</v>
      </c>
      <c r="C1276" s="119" t="s">
        <v>24</v>
      </c>
      <c r="D1276" s="119" t="s">
        <v>25</v>
      </c>
      <c r="E1276" s="37" t="s">
        <v>1577</v>
      </c>
      <c r="F1276" s="192" t="s">
        <v>3695</v>
      </c>
      <c r="G1276" s="91" t="s">
        <v>3939</v>
      </c>
      <c r="H1276" s="192" t="s">
        <v>194</v>
      </c>
      <c r="I1276" s="271">
        <v>5</v>
      </c>
      <c r="J1276" s="201" t="s">
        <v>3940</v>
      </c>
      <c r="K1276" s="119" t="s">
        <v>31</v>
      </c>
      <c r="L1276" s="183">
        <v>5</v>
      </c>
      <c r="M1276" s="27">
        <f t="shared" si="65"/>
        <v>650</v>
      </c>
      <c r="N1276" s="23"/>
      <c r="O1276" s="184" t="s">
        <v>32</v>
      </c>
    </row>
    <row r="1277" s="1" customFormat="1" customHeight="1" spans="1:15">
      <c r="A1277" s="119">
        <v>1272</v>
      </c>
      <c r="B1277" s="201" t="s">
        <v>23</v>
      </c>
      <c r="C1277" s="119" t="s">
        <v>24</v>
      </c>
      <c r="D1277" s="119" t="s">
        <v>25</v>
      </c>
      <c r="E1277" s="37" t="s">
        <v>1577</v>
      </c>
      <c r="F1277" s="192" t="s">
        <v>3695</v>
      </c>
      <c r="G1277" s="91" t="s">
        <v>3941</v>
      </c>
      <c r="H1277" s="192" t="s">
        <v>194</v>
      </c>
      <c r="I1277" s="271">
        <v>3</v>
      </c>
      <c r="J1277" s="201" t="s">
        <v>3942</v>
      </c>
      <c r="K1277" s="119" t="s">
        <v>31</v>
      </c>
      <c r="L1277" s="183">
        <v>3</v>
      </c>
      <c r="M1277" s="27">
        <f t="shared" si="65"/>
        <v>390</v>
      </c>
      <c r="N1277" s="23"/>
      <c r="O1277" s="184" t="s">
        <v>32</v>
      </c>
    </row>
    <row r="1278" s="1" customFormat="1" customHeight="1" spans="1:15">
      <c r="A1278" s="119">
        <v>1273</v>
      </c>
      <c r="B1278" s="201" t="s">
        <v>23</v>
      </c>
      <c r="C1278" s="119" t="s">
        <v>24</v>
      </c>
      <c r="D1278" s="119" t="s">
        <v>25</v>
      </c>
      <c r="E1278" s="37" t="s">
        <v>1577</v>
      </c>
      <c r="F1278" s="192" t="s">
        <v>3695</v>
      </c>
      <c r="G1278" s="91" t="s">
        <v>3943</v>
      </c>
      <c r="H1278" s="192" t="s">
        <v>194</v>
      </c>
      <c r="I1278" s="271">
        <v>4</v>
      </c>
      <c r="J1278" s="201" t="s">
        <v>3944</v>
      </c>
      <c r="K1278" s="119" t="s">
        <v>31</v>
      </c>
      <c r="L1278" s="183">
        <v>4</v>
      </c>
      <c r="M1278" s="27">
        <f t="shared" si="65"/>
        <v>520</v>
      </c>
      <c r="N1278" s="23"/>
      <c r="O1278" s="184" t="s">
        <v>32</v>
      </c>
    </row>
    <row r="1279" s="1" customFormat="1" customHeight="1" spans="1:15">
      <c r="A1279" s="119">
        <v>1274</v>
      </c>
      <c r="B1279" s="201" t="s">
        <v>23</v>
      </c>
      <c r="C1279" s="119" t="s">
        <v>24</v>
      </c>
      <c r="D1279" s="119" t="s">
        <v>25</v>
      </c>
      <c r="E1279" s="37" t="s">
        <v>1577</v>
      </c>
      <c r="F1279" s="192" t="s">
        <v>3695</v>
      </c>
      <c r="G1279" s="91" t="s">
        <v>3945</v>
      </c>
      <c r="H1279" s="192" t="s">
        <v>194</v>
      </c>
      <c r="I1279" s="271">
        <v>1</v>
      </c>
      <c r="J1279" s="201" t="s">
        <v>3946</v>
      </c>
      <c r="K1279" s="119" t="s">
        <v>31</v>
      </c>
      <c r="L1279" s="183">
        <v>1</v>
      </c>
      <c r="M1279" s="27">
        <f t="shared" si="65"/>
        <v>130</v>
      </c>
      <c r="N1279" s="23"/>
      <c r="O1279" s="184" t="s">
        <v>32</v>
      </c>
    </row>
    <row r="1280" s="1" customFormat="1" customHeight="1" spans="1:15">
      <c r="A1280" s="119">
        <v>1275</v>
      </c>
      <c r="B1280" s="201" t="s">
        <v>23</v>
      </c>
      <c r="C1280" s="119" t="s">
        <v>24</v>
      </c>
      <c r="D1280" s="119" t="s">
        <v>25</v>
      </c>
      <c r="E1280" s="37" t="s">
        <v>1577</v>
      </c>
      <c r="F1280" s="192" t="s">
        <v>3695</v>
      </c>
      <c r="G1280" s="91" t="s">
        <v>3947</v>
      </c>
      <c r="H1280" s="192" t="s">
        <v>194</v>
      </c>
      <c r="I1280" s="271">
        <v>4</v>
      </c>
      <c r="J1280" s="201" t="s">
        <v>3948</v>
      </c>
      <c r="K1280" s="119" t="s">
        <v>31</v>
      </c>
      <c r="L1280" s="183">
        <v>4</v>
      </c>
      <c r="M1280" s="27">
        <f t="shared" si="65"/>
        <v>520</v>
      </c>
      <c r="N1280" s="23"/>
      <c r="O1280" s="184" t="s">
        <v>32</v>
      </c>
    </row>
    <row r="1281" s="1" customFormat="1" customHeight="1" spans="1:15">
      <c r="A1281" s="119">
        <v>1276</v>
      </c>
      <c r="B1281" s="201" t="s">
        <v>23</v>
      </c>
      <c r="C1281" s="119" t="s">
        <v>24</v>
      </c>
      <c r="D1281" s="119" t="s">
        <v>25</v>
      </c>
      <c r="E1281" s="37" t="s">
        <v>1577</v>
      </c>
      <c r="F1281" s="192" t="s">
        <v>3695</v>
      </c>
      <c r="G1281" s="91" t="s">
        <v>3949</v>
      </c>
      <c r="H1281" s="192" t="s">
        <v>194</v>
      </c>
      <c r="I1281" s="271">
        <v>6</v>
      </c>
      <c r="J1281" s="201" t="s">
        <v>3950</v>
      </c>
      <c r="K1281" s="119" t="s">
        <v>31</v>
      </c>
      <c r="L1281" s="183">
        <v>4</v>
      </c>
      <c r="M1281" s="27">
        <f t="shared" si="65"/>
        <v>520</v>
      </c>
      <c r="N1281" s="23"/>
      <c r="O1281" s="184" t="s">
        <v>32</v>
      </c>
    </row>
    <row r="1282" s="1" customFormat="1" customHeight="1" spans="1:15">
      <c r="A1282" s="119">
        <v>1277</v>
      </c>
      <c r="B1282" s="201" t="s">
        <v>23</v>
      </c>
      <c r="C1282" s="119" t="s">
        <v>24</v>
      </c>
      <c r="D1282" s="119" t="s">
        <v>25</v>
      </c>
      <c r="E1282" s="37" t="s">
        <v>1577</v>
      </c>
      <c r="F1282" s="192" t="s">
        <v>3695</v>
      </c>
      <c r="G1282" s="91" t="s">
        <v>3951</v>
      </c>
      <c r="H1282" s="192" t="s">
        <v>51</v>
      </c>
      <c r="I1282" s="271">
        <v>4</v>
      </c>
      <c r="J1282" s="201" t="s">
        <v>3952</v>
      </c>
      <c r="K1282" s="119" t="s">
        <v>31</v>
      </c>
      <c r="L1282" s="183">
        <v>3</v>
      </c>
      <c r="M1282" s="27">
        <f>L1282*312</f>
        <v>936</v>
      </c>
      <c r="N1282" s="23"/>
      <c r="O1282" s="184" t="s">
        <v>32</v>
      </c>
    </row>
    <row r="1283" s="1" customFormat="1" customHeight="1" spans="1:15">
      <c r="A1283" s="119">
        <v>1278</v>
      </c>
      <c r="B1283" s="201" t="s">
        <v>23</v>
      </c>
      <c r="C1283" s="119" t="s">
        <v>24</v>
      </c>
      <c r="D1283" s="119" t="s">
        <v>25</v>
      </c>
      <c r="E1283" s="37" t="s">
        <v>1577</v>
      </c>
      <c r="F1283" s="192" t="s">
        <v>3695</v>
      </c>
      <c r="G1283" s="91" t="s">
        <v>3953</v>
      </c>
      <c r="H1283" s="192" t="s">
        <v>194</v>
      </c>
      <c r="I1283" s="271">
        <v>3</v>
      </c>
      <c r="J1283" s="201" t="s">
        <v>3954</v>
      </c>
      <c r="K1283" s="119" t="s">
        <v>31</v>
      </c>
      <c r="L1283" s="183">
        <v>3</v>
      </c>
      <c r="M1283" s="27">
        <f t="shared" ref="M1283:M1326" si="66">L1283*130</f>
        <v>390</v>
      </c>
      <c r="N1283" s="23"/>
      <c r="O1283" s="184" t="s">
        <v>32</v>
      </c>
    </row>
    <row r="1284" s="1" customFormat="1" customHeight="1" spans="1:15">
      <c r="A1284" s="119">
        <v>1279</v>
      </c>
      <c r="B1284" s="201" t="s">
        <v>23</v>
      </c>
      <c r="C1284" s="119" t="s">
        <v>24</v>
      </c>
      <c r="D1284" s="119" t="s">
        <v>25</v>
      </c>
      <c r="E1284" s="37" t="s">
        <v>1577</v>
      </c>
      <c r="F1284" s="192" t="s">
        <v>3695</v>
      </c>
      <c r="G1284" s="91" t="s">
        <v>3955</v>
      </c>
      <c r="H1284" s="192" t="s">
        <v>194</v>
      </c>
      <c r="I1284" s="271">
        <v>4</v>
      </c>
      <c r="J1284" s="201" t="s">
        <v>3956</v>
      </c>
      <c r="K1284" s="119" t="s">
        <v>31</v>
      </c>
      <c r="L1284" s="183">
        <v>4</v>
      </c>
      <c r="M1284" s="27">
        <f t="shared" si="66"/>
        <v>520</v>
      </c>
      <c r="N1284" s="23"/>
      <c r="O1284" s="184" t="s">
        <v>32</v>
      </c>
    </row>
    <row r="1285" s="1" customFormat="1" customHeight="1" spans="1:15">
      <c r="A1285" s="119">
        <v>1280</v>
      </c>
      <c r="B1285" s="201" t="s">
        <v>23</v>
      </c>
      <c r="C1285" s="119" t="s">
        <v>24</v>
      </c>
      <c r="D1285" s="119" t="s">
        <v>25</v>
      </c>
      <c r="E1285" s="37" t="s">
        <v>1577</v>
      </c>
      <c r="F1285" s="192" t="s">
        <v>3695</v>
      </c>
      <c r="G1285" s="91" t="s">
        <v>3957</v>
      </c>
      <c r="H1285" s="192" t="s">
        <v>194</v>
      </c>
      <c r="I1285" s="271">
        <v>5</v>
      </c>
      <c r="J1285" s="201" t="s">
        <v>3958</v>
      </c>
      <c r="K1285" s="119" t="s">
        <v>31</v>
      </c>
      <c r="L1285" s="183">
        <v>5</v>
      </c>
      <c r="M1285" s="27">
        <f t="shared" si="66"/>
        <v>650</v>
      </c>
      <c r="N1285" s="23"/>
      <c r="O1285" s="184" t="s">
        <v>32</v>
      </c>
    </row>
    <row r="1286" s="1" customFormat="1" customHeight="1" spans="1:15">
      <c r="A1286" s="119">
        <v>1281</v>
      </c>
      <c r="B1286" s="201" t="s">
        <v>23</v>
      </c>
      <c r="C1286" s="119" t="s">
        <v>24</v>
      </c>
      <c r="D1286" s="119" t="s">
        <v>25</v>
      </c>
      <c r="E1286" s="37" t="s">
        <v>1577</v>
      </c>
      <c r="F1286" s="192" t="s">
        <v>3695</v>
      </c>
      <c r="G1286" s="91" t="s">
        <v>3959</v>
      </c>
      <c r="H1286" s="192" t="s">
        <v>194</v>
      </c>
      <c r="I1286" s="271">
        <v>6</v>
      </c>
      <c r="J1286" s="201" t="s">
        <v>3960</v>
      </c>
      <c r="K1286" s="119" t="s">
        <v>31</v>
      </c>
      <c r="L1286" s="183">
        <v>4</v>
      </c>
      <c r="M1286" s="27">
        <f t="shared" si="66"/>
        <v>520</v>
      </c>
      <c r="N1286" s="23"/>
      <c r="O1286" s="184" t="s">
        <v>32</v>
      </c>
    </row>
    <row r="1287" s="1" customFormat="1" customHeight="1" spans="1:15">
      <c r="A1287" s="119">
        <v>1282</v>
      </c>
      <c r="B1287" s="201" t="s">
        <v>23</v>
      </c>
      <c r="C1287" s="119" t="s">
        <v>24</v>
      </c>
      <c r="D1287" s="119" t="s">
        <v>25</v>
      </c>
      <c r="E1287" s="37" t="s">
        <v>1577</v>
      </c>
      <c r="F1287" s="192" t="s">
        <v>3695</v>
      </c>
      <c r="G1287" s="91" t="s">
        <v>3961</v>
      </c>
      <c r="H1287" s="192" t="s">
        <v>194</v>
      </c>
      <c r="I1287" s="271">
        <v>4</v>
      </c>
      <c r="J1287" s="201" t="s">
        <v>3962</v>
      </c>
      <c r="K1287" s="119" t="s">
        <v>31</v>
      </c>
      <c r="L1287" s="183">
        <v>4</v>
      </c>
      <c r="M1287" s="27">
        <f t="shared" si="66"/>
        <v>520</v>
      </c>
      <c r="N1287" s="23"/>
      <c r="O1287" s="184" t="s">
        <v>32</v>
      </c>
    </row>
    <row r="1288" s="1" customFormat="1" customHeight="1" spans="1:15">
      <c r="A1288" s="119">
        <v>1283</v>
      </c>
      <c r="B1288" s="201" t="s">
        <v>23</v>
      </c>
      <c r="C1288" s="119" t="s">
        <v>24</v>
      </c>
      <c r="D1288" s="119" t="s">
        <v>25</v>
      </c>
      <c r="E1288" s="37" t="s">
        <v>1577</v>
      </c>
      <c r="F1288" s="192" t="s">
        <v>3695</v>
      </c>
      <c r="G1288" s="91" t="s">
        <v>3963</v>
      </c>
      <c r="H1288" s="192" t="s">
        <v>194</v>
      </c>
      <c r="I1288" s="271">
        <v>5</v>
      </c>
      <c r="J1288" s="201" t="s">
        <v>3964</v>
      </c>
      <c r="K1288" s="119" t="s">
        <v>31</v>
      </c>
      <c r="L1288" s="183">
        <v>4</v>
      </c>
      <c r="M1288" s="27">
        <f t="shared" si="66"/>
        <v>520</v>
      </c>
      <c r="N1288" s="23"/>
      <c r="O1288" s="184" t="s">
        <v>32</v>
      </c>
    </row>
    <row r="1289" s="1" customFormat="1" customHeight="1" spans="1:15">
      <c r="A1289" s="119">
        <v>1284</v>
      </c>
      <c r="B1289" s="201" t="s">
        <v>23</v>
      </c>
      <c r="C1289" s="119" t="s">
        <v>24</v>
      </c>
      <c r="D1289" s="119" t="s">
        <v>25</v>
      </c>
      <c r="E1289" s="37" t="s">
        <v>1577</v>
      </c>
      <c r="F1289" s="192" t="s">
        <v>3695</v>
      </c>
      <c r="G1289" s="91" t="s">
        <v>3965</v>
      </c>
      <c r="H1289" s="192" t="s">
        <v>2624</v>
      </c>
      <c r="I1289" s="271">
        <v>4</v>
      </c>
      <c r="J1289" s="201" t="s">
        <v>3966</v>
      </c>
      <c r="K1289" s="119" t="s">
        <v>31</v>
      </c>
      <c r="L1289" s="183">
        <v>4</v>
      </c>
      <c r="M1289" s="27">
        <f t="shared" si="66"/>
        <v>520</v>
      </c>
      <c r="N1289" s="23"/>
      <c r="O1289" s="184" t="s">
        <v>32</v>
      </c>
    </row>
    <row r="1290" s="1" customFormat="1" customHeight="1" spans="1:15">
      <c r="A1290" s="119">
        <v>1285</v>
      </c>
      <c r="B1290" s="201" t="s">
        <v>23</v>
      </c>
      <c r="C1290" s="119" t="s">
        <v>24</v>
      </c>
      <c r="D1290" s="119" t="s">
        <v>25</v>
      </c>
      <c r="E1290" s="37" t="s">
        <v>1577</v>
      </c>
      <c r="F1290" s="192" t="s">
        <v>3695</v>
      </c>
      <c r="G1290" s="91" t="s">
        <v>3967</v>
      </c>
      <c r="H1290" s="192" t="s">
        <v>194</v>
      </c>
      <c r="I1290" s="271">
        <v>4</v>
      </c>
      <c r="J1290" s="201" t="s">
        <v>3968</v>
      </c>
      <c r="K1290" s="119" t="s">
        <v>31</v>
      </c>
      <c r="L1290" s="183">
        <v>4</v>
      </c>
      <c r="M1290" s="27">
        <f t="shared" si="66"/>
        <v>520</v>
      </c>
      <c r="N1290" s="23"/>
      <c r="O1290" s="184" t="s">
        <v>32</v>
      </c>
    </row>
    <row r="1291" s="1" customFormat="1" customHeight="1" spans="1:15">
      <c r="A1291" s="119">
        <v>1286</v>
      </c>
      <c r="B1291" s="201" t="s">
        <v>23</v>
      </c>
      <c r="C1291" s="119" t="s">
        <v>24</v>
      </c>
      <c r="D1291" s="119" t="s">
        <v>25</v>
      </c>
      <c r="E1291" s="37" t="s">
        <v>1577</v>
      </c>
      <c r="F1291" s="192" t="s">
        <v>3695</v>
      </c>
      <c r="G1291" s="91" t="s">
        <v>3969</v>
      </c>
      <c r="H1291" s="192" t="s">
        <v>194</v>
      </c>
      <c r="I1291" s="271">
        <v>4</v>
      </c>
      <c r="J1291" s="201" t="s">
        <v>3970</v>
      </c>
      <c r="K1291" s="119" t="s">
        <v>31</v>
      </c>
      <c r="L1291" s="183">
        <v>4</v>
      </c>
      <c r="M1291" s="27">
        <f t="shared" si="66"/>
        <v>520</v>
      </c>
      <c r="N1291" s="23"/>
      <c r="O1291" s="184" t="s">
        <v>32</v>
      </c>
    </row>
    <row r="1292" s="1" customFormat="1" customHeight="1" spans="1:15">
      <c r="A1292" s="119">
        <v>1287</v>
      </c>
      <c r="B1292" s="201" t="s">
        <v>23</v>
      </c>
      <c r="C1292" s="119" t="s">
        <v>24</v>
      </c>
      <c r="D1292" s="119" t="s">
        <v>25</v>
      </c>
      <c r="E1292" s="37" t="s">
        <v>1577</v>
      </c>
      <c r="F1292" s="192" t="s">
        <v>3695</v>
      </c>
      <c r="G1292" s="91" t="s">
        <v>3971</v>
      </c>
      <c r="H1292" s="192" t="s">
        <v>194</v>
      </c>
      <c r="I1292" s="271">
        <v>4</v>
      </c>
      <c r="J1292" s="201" t="s">
        <v>3972</v>
      </c>
      <c r="K1292" s="119" t="s">
        <v>31</v>
      </c>
      <c r="L1292" s="183">
        <v>4</v>
      </c>
      <c r="M1292" s="27">
        <f t="shared" si="66"/>
        <v>520</v>
      </c>
      <c r="N1292" s="23"/>
      <c r="O1292" s="184" t="s">
        <v>32</v>
      </c>
    </row>
    <row r="1293" s="1" customFormat="1" customHeight="1" spans="1:15">
      <c r="A1293" s="119">
        <v>1288</v>
      </c>
      <c r="B1293" s="201" t="s">
        <v>23</v>
      </c>
      <c r="C1293" s="119" t="s">
        <v>24</v>
      </c>
      <c r="D1293" s="119" t="s">
        <v>25</v>
      </c>
      <c r="E1293" s="37" t="s">
        <v>1577</v>
      </c>
      <c r="F1293" s="192" t="s">
        <v>3695</v>
      </c>
      <c r="G1293" s="91" t="s">
        <v>3973</v>
      </c>
      <c r="H1293" s="192" t="s">
        <v>194</v>
      </c>
      <c r="I1293" s="271">
        <v>4</v>
      </c>
      <c r="J1293" s="201" t="s">
        <v>3974</v>
      </c>
      <c r="K1293" s="119" t="s">
        <v>31</v>
      </c>
      <c r="L1293" s="183">
        <v>4</v>
      </c>
      <c r="M1293" s="27">
        <f t="shared" si="66"/>
        <v>520</v>
      </c>
      <c r="N1293" s="23"/>
      <c r="O1293" s="184" t="s">
        <v>32</v>
      </c>
    </row>
    <row r="1294" s="1" customFormat="1" customHeight="1" spans="1:15">
      <c r="A1294" s="119">
        <v>1289</v>
      </c>
      <c r="B1294" s="201" t="s">
        <v>23</v>
      </c>
      <c r="C1294" s="119" t="s">
        <v>24</v>
      </c>
      <c r="D1294" s="119" t="s">
        <v>25</v>
      </c>
      <c r="E1294" s="37" t="s">
        <v>1577</v>
      </c>
      <c r="F1294" s="192" t="s">
        <v>3695</v>
      </c>
      <c r="G1294" s="91" t="s">
        <v>246</v>
      </c>
      <c r="H1294" s="192" t="s">
        <v>194</v>
      </c>
      <c r="I1294" s="271">
        <v>4</v>
      </c>
      <c r="J1294" s="201" t="s">
        <v>3975</v>
      </c>
      <c r="K1294" s="119" t="s">
        <v>31</v>
      </c>
      <c r="L1294" s="183">
        <v>4</v>
      </c>
      <c r="M1294" s="27">
        <f t="shared" si="66"/>
        <v>520</v>
      </c>
      <c r="N1294" s="23"/>
      <c r="O1294" s="184" t="s">
        <v>32</v>
      </c>
    </row>
    <row r="1295" s="1" customFormat="1" customHeight="1" spans="1:15">
      <c r="A1295" s="119">
        <v>1290</v>
      </c>
      <c r="B1295" s="201" t="s">
        <v>23</v>
      </c>
      <c r="C1295" s="119" t="s">
        <v>24</v>
      </c>
      <c r="D1295" s="119" t="s">
        <v>25</v>
      </c>
      <c r="E1295" s="37" t="s">
        <v>1577</v>
      </c>
      <c r="F1295" s="192" t="s">
        <v>3695</v>
      </c>
      <c r="G1295" s="91" t="s">
        <v>3976</v>
      </c>
      <c r="H1295" s="192" t="s">
        <v>194</v>
      </c>
      <c r="I1295" s="271">
        <v>4</v>
      </c>
      <c r="J1295" s="201" t="s">
        <v>3977</v>
      </c>
      <c r="K1295" s="119" t="s">
        <v>31</v>
      </c>
      <c r="L1295" s="183">
        <v>4</v>
      </c>
      <c r="M1295" s="27">
        <f t="shared" si="66"/>
        <v>520</v>
      </c>
      <c r="N1295" s="23"/>
      <c r="O1295" s="184" t="s">
        <v>32</v>
      </c>
    </row>
    <row r="1296" s="1" customFormat="1" customHeight="1" spans="1:15">
      <c r="A1296" s="119">
        <v>1291</v>
      </c>
      <c r="B1296" s="201" t="s">
        <v>23</v>
      </c>
      <c r="C1296" s="119" t="s">
        <v>24</v>
      </c>
      <c r="D1296" s="119" t="s">
        <v>25</v>
      </c>
      <c r="E1296" s="37" t="s">
        <v>1577</v>
      </c>
      <c r="F1296" s="192" t="s">
        <v>3695</v>
      </c>
      <c r="G1296" s="91" t="s">
        <v>3978</v>
      </c>
      <c r="H1296" s="192" t="s">
        <v>194</v>
      </c>
      <c r="I1296" s="271">
        <v>4</v>
      </c>
      <c r="J1296" s="201" t="s">
        <v>3979</v>
      </c>
      <c r="K1296" s="119" t="s">
        <v>31</v>
      </c>
      <c r="L1296" s="183">
        <v>4</v>
      </c>
      <c r="M1296" s="27">
        <f t="shared" si="66"/>
        <v>520</v>
      </c>
      <c r="N1296" s="23"/>
      <c r="O1296" s="184" t="s">
        <v>32</v>
      </c>
    </row>
    <row r="1297" s="1" customFormat="1" customHeight="1" spans="1:15">
      <c r="A1297" s="119">
        <v>1292</v>
      </c>
      <c r="B1297" s="201" t="s">
        <v>23</v>
      </c>
      <c r="C1297" s="119" t="s">
        <v>24</v>
      </c>
      <c r="D1297" s="119" t="s">
        <v>25</v>
      </c>
      <c r="E1297" s="37" t="s">
        <v>1577</v>
      </c>
      <c r="F1297" s="192" t="s">
        <v>3695</v>
      </c>
      <c r="G1297" s="91" t="s">
        <v>3980</v>
      </c>
      <c r="H1297" s="192" t="s">
        <v>194</v>
      </c>
      <c r="I1297" s="271">
        <v>4</v>
      </c>
      <c r="J1297" s="201" t="s">
        <v>3981</v>
      </c>
      <c r="K1297" s="119" t="s">
        <v>31</v>
      </c>
      <c r="L1297" s="183">
        <v>4</v>
      </c>
      <c r="M1297" s="27">
        <f t="shared" si="66"/>
        <v>520</v>
      </c>
      <c r="N1297" s="23"/>
      <c r="O1297" s="184" t="s">
        <v>32</v>
      </c>
    </row>
    <row r="1298" s="1" customFormat="1" customHeight="1" spans="1:15">
      <c r="A1298" s="119">
        <v>1293</v>
      </c>
      <c r="B1298" s="201" t="s">
        <v>23</v>
      </c>
      <c r="C1298" s="119" t="s">
        <v>24</v>
      </c>
      <c r="D1298" s="119" t="s">
        <v>25</v>
      </c>
      <c r="E1298" s="37" t="s">
        <v>1577</v>
      </c>
      <c r="F1298" s="192" t="s">
        <v>3695</v>
      </c>
      <c r="G1298" s="91" t="s">
        <v>3982</v>
      </c>
      <c r="H1298" s="192" t="s">
        <v>194</v>
      </c>
      <c r="I1298" s="271">
        <v>5</v>
      </c>
      <c r="J1298" s="201" t="s">
        <v>3983</v>
      </c>
      <c r="K1298" s="119" t="s">
        <v>31</v>
      </c>
      <c r="L1298" s="183">
        <v>5</v>
      </c>
      <c r="M1298" s="27">
        <f t="shared" si="66"/>
        <v>650</v>
      </c>
      <c r="N1298" s="23"/>
      <c r="O1298" s="184" t="s">
        <v>32</v>
      </c>
    </row>
    <row r="1299" s="1" customFormat="1" customHeight="1" spans="1:15">
      <c r="A1299" s="119">
        <v>1294</v>
      </c>
      <c r="B1299" s="201" t="s">
        <v>23</v>
      </c>
      <c r="C1299" s="119" t="s">
        <v>24</v>
      </c>
      <c r="D1299" s="119" t="s">
        <v>25</v>
      </c>
      <c r="E1299" s="37" t="s">
        <v>1577</v>
      </c>
      <c r="F1299" s="192" t="s">
        <v>3695</v>
      </c>
      <c r="G1299" s="91" t="s">
        <v>3911</v>
      </c>
      <c r="H1299" s="192" t="s">
        <v>194</v>
      </c>
      <c r="I1299" s="271">
        <v>4</v>
      </c>
      <c r="J1299" s="201" t="s">
        <v>3984</v>
      </c>
      <c r="K1299" s="119" t="s">
        <v>31</v>
      </c>
      <c r="L1299" s="183">
        <v>4</v>
      </c>
      <c r="M1299" s="27">
        <f t="shared" si="66"/>
        <v>520</v>
      </c>
      <c r="N1299" s="23"/>
      <c r="O1299" s="184" t="s">
        <v>32</v>
      </c>
    </row>
    <row r="1300" s="1" customFormat="1" customHeight="1" spans="1:15">
      <c r="A1300" s="119">
        <v>1295</v>
      </c>
      <c r="B1300" s="201" t="s">
        <v>23</v>
      </c>
      <c r="C1300" s="119" t="s">
        <v>24</v>
      </c>
      <c r="D1300" s="119" t="s">
        <v>25</v>
      </c>
      <c r="E1300" s="37" t="s">
        <v>1577</v>
      </c>
      <c r="F1300" s="192" t="s">
        <v>3695</v>
      </c>
      <c r="G1300" s="91" t="s">
        <v>3985</v>
      </c>
      <c r="H1300" s="192" t="s">
        <v>194</v>
      </c>
      <c r="I1300" s="271">
        <v>4</v>
      </c>
      <c r="J1300" s="201" t="s">
        <v>3986</v>
      </c>
      <c r="K1300" s="119" t="s">
        <v>31</v>
      </c>
      <c r="L1300" s="183">
        <v>4</v>
      </c>
      <c r="M1300" s="27">
        <f t="shared" si="66"/>
        <v>520</v>
      </c>
      <c r="N1300" s="23"/>
      <c r="O1300" s="184" t="s">
        <v>32</v>
      </c>
    </row>
    <row r="1301" s="1" customFormat="1" customHeight="1" spans="1:15">
      <c r="A1301" s="119">
        <v>1296</v>
      </c>
      <c r="B1301" s="201" t="s">
        <v>23</v>
      </c>
      <c r="C1301" s="119" t="s">
        <v>24</v>
      </c>
      <c r="D1301" s="119" t="s">
        <v>25</v>
      </c>
      <c r="E1301" s="37" t="s">
        <v>1577</v>
      </c>
      <c r="F1301" s="192" t="s">
        <v>3695</v>
      </c>
      <c r="G1301" s="91" t="s">
        <v>3987</v>
      </c>
      <c r="H1301" s="192" t="s">
        <v>194</v>
      </c>
      <c r="I1301" s="271">
        <v>4</v>
      </c>
      <c r="J1301" s="201" t="s">
        <v>3988</v>
      </c>
      <c r="K1301" s="119" t="s">
        <v>31</v>
      </c>
      <c r="L1301" s="183">
        <v>4</v>
      </c>
      <c r="M1301" s="27">
        <f t="shared" si="66"/>
        <v>520</v>
      </c>
      <c r="N1301" s="23"/>
      <c r="O1301" s="184" t="s">
        <v>32</v>
      </c>
    </row>
    <row r="1302" s="1" customFormat="1" customHeight="1" spans="1:15">
      <c r="A1302" s="119">
        <v>1297</v>
      </c>
      <c r="B1302" s="201" t="s">
        <v>23</v>
      </c>
      <c r="C1302" s="119" t="s">
        <v>24</v>
      </c>
      <c r="D1302" s="119" t="s">
        <v>25</v>
      </c>
      <c r="E1302" s="37" t="s">
        <v>1577</v>
      </c>
      <c r="F1302" s="192" t="s">
        <v>3695</v>
      </c>
      <c r="G1302" s="91" t="s">
        <v>3989</v>
      </c>
      <c r="H1302" s="192" t="s">
        <v>194</v>
      </c>
      <c r="I1302" s="271">
        <v>5</v>
      </c>
      <c r="J1302" s="201" t="s">
        <v>3849</v>
      </c>
      <c r="K1302" s="119" t="s">
        <v>31</v>
      </c>
      <c r="L1302" s="183">
        <v>2</v>
      </c>
      <c r="M1302" s="27">
        <f t="shared" si="66"/>
        <v>260</v>
      </c>
      <c r="N1302" s="23"/>
      <c r="O1302" s="184" t="s">
        <v>32</v>
      </c>
    </row>
    <row r="1303" s="1" customFormat="1" customHeight="1" spans="1:15">
      <c r="A1303" s="119">
        <v>1298</v>
      </c>
      <c r="B1303" s="201" t="s">
        <v>23</v>
      </c>
      <c r="C1303" s="119" t="s">
        <v>24</v>
      </c>
      <c r="D1303" s="119" t="s">
        <v>25</v>
      </c>
      <c r="E1303" s="37" t="s">
        <v>1577</v>
      </c>
      <c r="F1303" s="192" t="s">
        <v>3695</v>
      </c>
      <c r="G1303" s="91" t="s">
        <v>3990</v>
      </c>
      <c r="H1303" s="192" t="s">
        <v>194</v>
      </c>
      <c r="I1303" s="271">
        <v>4</v>
      </c>
      <c r="J1303" s="201" t="s">
        <v>3991</v>
      </c>
      <c r="K1303" s="119" t="s">
        <v>31</v>
      </c>
      <c r="L1303" s="183">
        <v>4</v>
      </c>
      <c r="M1303" s="27">
        <f t="shared" si="66"/>
        <v>520</v>
      </c>
      <c r="N1303" s="23"/>
      <c r="O1303" s="184" t="s">
        <v>32</v>
      </c>
    </row>
    <row r="1304" s="1" customFormat="1" customHeight="1" spans="1:15">
      <c r="A1304" s="119">
        <v>1299</v>
      </c>
      <c r="B1304" s="201" t="s">
        <v>23</v>
      </c>
      <c r="C1304" s="119" t="s">
        <v>24</v>
      </c>
      <c r="D1304" s="119" t="s">
        <v>25</v>
      </c>
      <c r="E1304" s="37" t="s">
        <v>1577</v>
      </c>
      <c r="F1304" s="192" t="s">
        <v>3695</v>
      </c>
      <c r="G1304" s="91" t="s">
        <v>3992</v>
      </c>
      <c r="H1304" s="192" t="s">
        <v>194</v>
      </c>
      <c r="I1304" s="271">
        <v>4</v>
      </c>
      <c r="J1304" s="201" t="s">
        <v>3993</v>
      </c>
      <c r="K1304" s="119" t="s">
        <v>31</v>
      </c>
      <c r="L1304" s="183">
        <v>4</v>
      </c>
      <c r="M1304" s="27">
        <f t="shared" si="66"/>
        <v>520</v>
      </c>
      <c r="N1304" s="23"/>
      <c r="O1304" s="184" t="s">
        <v>32</v>
      </c>
    </row>
    <row r="1305" s="1" customFormat="1" customHeight="1" spans="1:15">
      <c r="A1305" s="119">
        <v>1300</v>
      </c>
      <c r="B1305" s="201" t="s">
        <v>23</v>
      </c>
      <c r="C1305" s="119" t="s">
        <v>24</v>
      </c>
      <c r="D1305" s="119" t="s">
        <v>25</v>
      </c>
      <c r="E1305" s="37" t="s">
        <v>1577</v>
      </c>
      <c r="F1305" s="192" t="s">
        <v>3695</v>
      </c>
      <c r="G1305" s="91" t="s">
        <v>178</v>
      </c>
      <c r="H1305" s="192" t="s">
        <v>194</v>
      </c>
      <c r="I1305" s="271">
        <v>4</v>
      </c>
      <c r="J1305" s="201" t="s">
        <v>3994</v>
      </c>
      <c r="K1305" s="119" t="s">
        <v>31</v>
      </c>
      <c r="L1305" s="183">
        <v>4</v>
      </c>
      <c r="M1305" s="27">
        <f t="shared" si="66"/>
        <v>520</v>
      </c>
      <c r="N1305" s="23"/>
      <c r="O1305" s="184" t="s">
        <v>32</v>
      </c>
    </row>
    <row r="1306" s="1" customFormat="1" customHeight="1" spans="1:15">
      <c r="A1306" s="119">
        <v>1301</v>
      </c>
      <c r="B1306" s="201" t="s">
        <v>23</v>
      </c>
      <c r="C1306" s="119" t="s">
        <v>24</v>
      </c>
      <c r="D1306" s="119" t="s">
        <v>25</v>
      </c>
      <c r="E1306" s="37" t="s">
        <v>1577</v>
      </c>
      <c r="F1306" s="192" t="s">
        <v>3695</v>
      </c>
      <c r="G1306" s="91" t="s">
        <v>3995</v>
      </c>
      <c r="H1306" s="192" t="s">
        <v>194</v>
      </c>
      <c r="I1306" s="271">
        <v>4</v>
      </c>
      <c r="J1306" s="201" t="s">
        <v>3996</v>
      </c>
      <c r="K1306" s="119" t="s">
        <v>31</v>
      </c>
      <c r="L1306" s="183">
        <v>4</v>
      </c>
      <c r="M1306" s="27">
        <f t="shared" si="66"/>
        <v>520</v>
      </c>
      <c r="N1306" s="23"/>
      <c r="O1306" s="184" t="s">
        <v>32</v>
      </c>
    </row>
    <row r="1307" s="1" customFormat="1" customHeight="1" spans="1:15">
      <c r="A1307" s="119">
        <v>1302</v>
      </c>
      <c r="B1307" s="201" t="s">
        <v>23</v>
      </c>
      <c r="C1307" s="119" t="s">
        <v>24</v>
      </c>
      <c r="D1307" s="119" t="s">
        <v>25</v>
      </c>
      <c r="E1307" s="37" t="s">
        <v>1577</v>
      </c>
      <c r="F1307" s="192" t="s">
        <v>3695</v>
      </c>
      <c r="G1307" s="91" t="s">
        <v>3997</v>
      </c>
      <c r="H1307" s="192" t="s">
        <v>194</v>
      </c>
      <c r="I1307" s="271">
        <v>4</v>
      </c>
      <c r="J1307" s="201" t="s">
        <v>3998</v>
      </c>
      <c r="K1307" s="119" t="s">
        <v>31</v>
      </c>
      <c r="L1307" s="183">
        <v>4</v>
      </c>
      <c r="M1307" s="27">
        <f t="shared" si="66"/>
        <v>520</v>
      </c>
      <c r="N1307" s="23"/>
      <c r="O1307" s="184" t="s">
        <v>32</v>
      </c>
    </row>
    <row r="1308" s="1" customFormat="1" customHeight="1" spans="1:15">
      <c r="A1308" s="119">
        <v>1303</v>
      </c>
      <c r="B1308" s="201" t="s">
        <v>23</v>
      </c>
      <c r="C1308" s="119" t="s">
        <v>24</v>
      </c>
      <c r="D1308" s="119" t="s">
        <v>25</v>
      </c>
      <c r="E1308" s="37" t="s">
        <v>1577</v>
      </c>
      <c r="F1308" s="192" t="s">
        <v>3695</v>
      </c>
      <c r="G1308" s="91" t="s">
        <v>3999</v>
      </c>
      <c r="H1308" s="192" t="s">
        <v>194</v>
      </c>
      <c r="I1308" s="271">
        <v>4</v>
      </c>
      <c r="J1308" s="201" t="s">
        <v>4000</v>
      </c>
      <c r="K1308" s="119" t="s">
        <v>31</v>
      </c>
      <c r="L1308" s="183">
        <v>4</v>
      </c>
      <c r="M1308" s="27">
        <f t="shared" si="66"/>
        <v>520</v>
      </c>
      <c r="N1308" s="23"/>
      <c r="O1308" s="184" t="s">
        <v>32</v>
      </c>
    </row>
    <row r="1309" s="1" customFormat="1" customHeight="1" spans="1:15">
      <c r="A1309" s="119">
        <v>1304</v>
      </c>
      <c r="B1309" s="201" t="s">
        <v>23</v>
      </c>
      <c r="C1309" s="119" t="s">
        <v>24</v>
      </c>
      <c r="D1309" s="119" t="s">
        <v>25</v>
      </c>
      <c r="E1309" s="37" t="s">
        <v>1577</v>
      </c>
      <c r="F1309" s="192" t="s">
        <v>3695</v>
      </c>
      <c r="G1309" s="91" t="s">
        <v>4001</v>
      </c>
      <c r="H1309" s="192" t="s">
        <v>194</v>
      </c>
      <c r="I1309" s="271">
        <v>4</v>
      </c>
      <c r="J1309" s="201" t="s">
        <v>4002</v>
      </c>
      <c r="K1309" s="119" t="s">
        <v>31</v>
      </c>
      <c r="L1309" s="183">
        <v>4</v>
      </c>
      <c r="M1309" s="27">
        <f t="shared" si="66"/>
        <v>520</v>
      </c>
      <c r="N1309" s="23"/>
      <c r="O1309" s="184" t="s">
        <v>32</v>
      </c>
    </row>
    <row r="1310" s="1" customFormat="1" customHeight="1" spans="1:15">
      <c r="A1310" s="119">
        <v>1305</v>
      </c>
      <c r="B1310" s="201" t="s">
        <v>23</v>
      </c>
      <c r="C1310" s="119" t="s">
        <v>24</v>
      </c>
      <c r="D1310" s="119" t="s">
        <v>25</v>
      </c>
      <c r="E1310" s="37" t="s">
        <v>1577</v>
      </c>
      <c r="F1310" s="192" t="s">
        <v>3695</v>
      </c>
      <c r="G1310" s="91" t="s">
        <v>4003</v>
      </c>
      <c r="H1310" s="192" t="s">
        <v>194</v>
      </c>
      <c r="I1310" s="271">
        <v>5</v>
      </c>
      <c r="J1310" s="201" t="s">
        <v>4004</v>
      </c>
      <c r="K1310" s="119" t="s">
        <v>31</v>
      </c>
      <c r="L1310" s="183">
        <v>5</v>
      </c>
      <c r="M1310" s="27">
        <f t="shared" si="66"/>
        <v>650</v>
      </c>
      <c r="N1310" s="23"/>
      <c r="O1310" s="184" t="s">
        <v>32</v>
      </c>
    </row>
    <row r="1311" s="1" customFormat="1" customHeight="1" spans="1:15">
      <c r="A1311" s="119">
        <v>1306</v>
      </c>
      <c r="B1311" s="201" t="s">
        <v>23</v>
      </c>
      <c r="C1311" s="119" t="s">
        <v>24</v>
      </c>
      <c r="D1311" s="119" t="s">
        <v>25</v>
      </c>
      <c r="E1311" s="37" t="s">
        <v>1577</v>
      </c>
      <c r="F1311" s="192" t="s">
        <v>3695</v>
      </c>
      <c r="G1311" s="91" t="s">
        <v>4005</v>
      </c>
      <c r="H1311" s="192" t="s">
        <v>194</v>
      </c>
      <c r="I1311" s="271">
        <v>4</v>
      </c>
      <c r="J1311" s="201" t="s">
        <v>4006</v>
      </c>
      <c r="K1311" s="119" t="s">
        <v>31</v>
      </c>
      <c r="L1311" s="183">
        <v>4</v>
      </c>
      <c r="M1311" s="27">
        <f t="shared" si="66"/>
        <v>520</v>
      </c>
      <c r="N1311" s="23"/>
      <c r="O1311" s="184" t="s">
        <v>32</v>
      </c>
    </row>
    <row r="1312" s="1" customFormat="1" customHeight="1" spans="1:15">
      <c r="A1312" s="119">
        <v>1307</v>
      </c>
      <c r="B1312" s="201" t="s">
        <v>23</v>
      </c>
      <c r="C1312" s="119" t="s">
        <v>24</v>
      </c>
      <c r="D1312" s="119" t="s">
        <v>25</v>
      </c>
      <c r="E1312" s="37" t="s">
        <v>1577</v>
      </c>
      <c r="F1312" s="192" t="s">
        <v>3695</v>
      </c>
      <c r="G1312" s="91" t="s">
        <v>3237</v>
      </c>
      <c r="H1312" s="192" t="s">
        <v>194</v>
      </c>
      <c r="I1312" s="271">
        <v>3</v>
      </c>
      <c r="J1312" s="201" t="s">
        <v>4007</v>
      </c>
      <c r="K1312" s="119" t="s">
        <v>31</v>
      </c>
      <c r="L1312" s="183">
        <v>1</v>
      </c>
      <c r="M1312" s="27">
        <f t="shared" si="66"/>
        <v>130</v>
      </c>
      <c r="N1312" s="23"/>
      <c r="O1312" s="184" t="s">
        <v>32</v>
      </c>
    </row>
    <row r="1313" s="1" customFormat="1" customHeight="1" spans="1:15">
      <c r="A1313" s="119">
        <v>1308</v>
      </c>
      <c r="B1313" s="201" t="s">
        <v>23</v>
      </c>
      <c r="C1313" s="119" t="s">
        <v>24</v>
      </c>
      <c r="D1313" s="119" t="s">
        <v>25</v>
      </c>
      <c r="E1313" s="37" t="s">
        <v>1577</v>
      </c>
      <c r="F1313" s="192" t="s">
        <v>3695</v>
      </c>
      <c r="G1313" s="91" t="s">
        <v>4008</v>
      </c>
      <c r="H1313" s="192" t="s">
        <v>194</v>
      </c>
      <c r="I1313" s="271">
        <v>4</v>
      </c>
      <c r="J1313" s="201" t="s">
        <v>4009</v>
      </c>
      <c r="K1313" s="119" t="s">
        <v>31</v>
      </c>
      <c r="L1313" s="183">
        <v>4</v>
      </c>
      <c r="M1313" s="27">
        <f t="shared" si="66"/>
        <v>520</v>
      </c>
      <c r="N1313" s="23"/>
      <c r="O1313" s="184" t="s">
        <v>32</v>
      </c>
    </row>
    <row r="1314" s="1" customFormat="1" customHeight="1" spans="1:15">
      <c r="A1314" s="119">
        <v>1309</v>
      </c>
      <c r="B1314" s="201" t="s">
        <v>23</v>
      </c>
      <c r="C1314" s="119" t="s">
        <v>24</v>
      </c>
      <c r="D1314" s="119" t="s">
        <v>25</v>
      </c>
      <c r="E1314" s="37" t="s">
        <v>1577</v>
      </c>
      <c r="F1314" s="192" t="s">
        <v>3695</v>
      </c>
      <c r="G1314" s="91" t="s">
        <v>4010</v>
      </c>
      <c r="H1314" s="192" t="s">
        <v>194</v>
      </c>
      <c r="I1314" s="271">
        <v>3</v>
      </c>
      <c r="J1314" s="201" t="s">
        <v>4011</v>
      </c>
      <c r="K1314" s="119" t="s">
        <v>31</v>
      </c>
      <c r="L1314" s="183">
        <v>2</v>
      </c>
      <c r="M1314" s="27">
        <f t="shared" si="66"/>
        <v>260</v>
      </c>
      <c r="N1314" s="23"/>
      <c r="O1314" s="184" t="s">
        <v>32</v>
      </c>
    </row>
    <row r="1315" s="1" customFormat="1" customHeight="1" spans="1:15">
      <c r="A1315" s="119">
        <v>1310</v>
      </c>
      <c r="B1315" s="201" t="s">
        <v>23</v>
      </c>
      <c r="C1315" s="119" t="s">
        <v>24</v>
      </c>
      <c r="D1315" s="119" t="s">
        <v>25</v>
      </c>
      <c r="E1315" s="37" t="s">
        <v>1577</v>
      </c>
      <c r="F1315" s="192" t="s">
        <v>3695</v>
      </c>
      <c r="G1315" s="91" t="s">
        <v>4012</v>
      </c>
      <c r="H1315" s="192" t="s">
        <v>194</v>
      </c>
      <c r="I1315" s="271">
        <v>4</v>
      </c>
      <c r="J1315" s="201" t="s">
        <v>4013</v>
      </c>
      <c r="K1315" s="119" t="s">
        <v>31</v>
      </c>
      <c r="L1315" s="183">
        <v>5</v>
      </c>
      <c r="M1315" s="27">
        <f t="shared" si="66"/>
        <v>650</v>
      </c>
      <c r="N1315" s="23"/>
      <c r="O1315" s="184" t="s">
        <v>32</v>
      </c>
    </row>
    <row r="1316" s="1" customFormat="1" customHeight="1" spans="1:15">
      <c r="A1316" s="119">
        <v>1311</v>
      </c>
      <c r="B1316" s="201" t="s">
        <v>23</v>
      </c>
      <c r="C1316" s="119" t="s">
        <v>24</v>
      </c>
      <c r="D1316" s="119" t="s">
        <v>25</v>
      </c>
      <c r="E1316" s="37" t="s">
        <v>1577</v>
      </c>
      <c r="F1316" s="192" t="s">
        <v>3695</v>
      </c>
      <c r="G1316" s="91" t="s">
        <v>4014</v>
      </c>
      <c r="H1316" s="192" t="s">
        <v>194</v>
      </c>
      <c r="I1316" s="271">
        <v>3</v>
      </c>
      <c r="J1316" s="201" t="s">
        <v>4015</v>
      </c>
      <c r="K1316" s="119" t="s">
        <v>31</v>
      </c>
      <c r="L1316" s="183">
        <v>3</v>
      </c>
      <c r="M1316" s="27">
        <f t="shared" si="66"/>
        <v>390</v>
      </c>
      <c r="N1316" s="23"/>
      <c r="O1316" s="184" t="s">
        <v>32</v>
      </c>
    </row>
    <row r="1317" s="1" customFormat="1" customHeight="1" spans="1:15">
      <c r="A1317" s="119">
        <v>1312</v>
      </c>
      <c r="B1317" s="201" t="s">
        <v>23</v>
      </c>
      <c r="C1317" s="119" t="s">
        <v>24</v>
      </c>
      <c r="D1317" s="119" t="s">
        <v>25</v>
      </c>
      <c r="E1317" s="37" t="s">
        <v>1577</v>
      </c>
      <c r="F1317" s="192" t="s">
        <v>3695</v>
      </c>
      <c r="G1317" s="91" t="s">
        <v>4016</v>
      </c>
      <c r="H1317" s="192" t="s">
        <v>194</v>
      </c>
      <c r="I1317" s="271">
        <v>4</v>
      </c>
      <c r="J1317" s="201" t="s">
        <v>4017</v>
      </c>
      <c r="K1317" s="119" t="s">
        <v>31</v>
      </c>
      <c r="L1317" s="183">
        <v>4</v>
      </c>
      <c r="M1317" s="27">
        <f t="shared" si="66"/>
        <v>520</v>
      </c>
      <c r="N1317" s="23"/>
      <c r="O1317" s="184" t="s">
        <v>32</v>
      </c>
    </row>
    <row r="1318" s="1" customFormat="1" customHeight="1" spans="1:15">
      <c r="A1318" s="119">
        <v>1313</v>
      </c>
      <c r="B1318" s="201" t="s">
        <v>23</v>
      </c>
      <c r="C1318" s="119" t="s">
        <v>24</v>
      </c>
      <c r="D1318" s="119" t="s">
        <v>25</v>
      </c>
      <c r="E1318" s="37" t="s">
        <v>1577</v>
      </c>
      <c r="F1318" s="192" t="s">
        <v>3695</v>
      </c>
      <c r="G1318" s="91" t="s">
        <v>4018</v>
      </c>
      <c r="H1318" s="192" t="s">
        <v>194</v>
      </c>
      <c r="I1318" s="271">
        <v>4</v>
      </c>
      <c r="J1318" s="201" t="s">
        <v>4019</v>
      </c>
      <c r="K1318" s="119" t="s">
        <v>31</v>
      </c>
      <c r="L1318" s="183">
        <v>4</v>
      </c>
      <c r="M1318" s="27">
        <f t="shared" si="66"/>
        <v>520</v>
      </c>
      <c r="N1318" s="23"/>
      <c r="O1318" s="184" t="s">
        <v>32</v>
      </c>
    </row>
    <row r="1319" s="1" customFormat="1" customHeight="1" spans="1:15">
      <c r="A1319" s="119">
        <v>1314</v>
      </c>
      <c r="B1319" s="201" t="s">
        <v>23</v>
      </c>
      <c r="C1319" s="119" t="s">
        <v>24</v>
      </c>
      <c r="D1319" s="119" t="s">
        <v>25</v>
      </c>
      <c r="E1319" s="37" t="s">
        <v>1577</v>
      </c>
      <c r="F1319" s="192" t="s">
        <v>3695</v>
      </c>
      <c r="G1319" s="91" t="s">
        <v>4020</v>
      </c>
      <c r="H1319" s="192" t="s">
        <v>194</v>
      </c>
      <c r="I1319" s="271">
        <v>4</v>
      </c>
      <c r="J1319" s="201" t="s">
        <v>4021</v>
      </c>
      <c r="K1319" s="119" t="s">
        <v>31</v>
      </c>
      <c r="L1319" s="183">
        <v>4</v>
      </c>
      <c r="M1319" s="27">
        <f t="shared" si="66"/>
        <v>520</v>
      </c>
      <c r="N1319" s="23"/>
      <c r="O1319" s="184" t="s">
        <v>32</v>
      </c>
    </row>
    <row r="1320" s="1" customFormat="1" customHeight="1" spans="1:15">
      <c r="A1320" s="119">
        <v>1315</v>
      </c>
      <c r="B1320" s="201" t="s">
        <v>23</v>
      </c>
      <c r="C1320" s="119" t="s">
        <v>24</v>
      </c>
      <c r="D1320" s="119" t="s">
        <v>25</v>
      </c>
      <c r="E1320" s="37" t="s">
        <v>1577</v>
      </c>
      <c r="F1320" s="192" t="s">
        <v>3695</v>
      </c>
      <c r="G1320" s="91" t="s">
        <v>4022</v>
      </c>
      <c r="H1320" s="192" t="s">
        <v>194</v>
      </c>
      <c r="I1320" s="271">
        <v>4</v>
      </c>
      <c r="J1320" s="201" t="s">
        <v>4023</v>
      </c>
      <c r="K1320" s="119" t="s">
        <v>31</v>
      </c>
      <c r="L1320" s="183">
        <v>4</v>
      </c>
      <c r="M1320" s="27">
        <f t="shared" si="66"/>
        <v>520</v>
      </c>
      <c r="N1320" s="23"/>
      <c r="O1320" s="184" t="s">
        <v>32</v>
      </c>
    </row>
    <row r="1321" s="1" customFormat="1" customHeight="1" spans="1:15">
      <c r="A1321" s="119">
        <v>1316</v>
      </c>
      <c r="B1321" s="201" t="s">
        <v>23</v>
      </c>
      <c r="C1321" s="119" t="s">
        <v>24</v>
      </c>
      <c r="D1321" s="119" t="s">
        <v>25</v>
      </c>
      <c r="E1321" s="37" t="s">
        <v>1577</v>
      </c>
      <c r="F1321" s="192" t="s">
        <v>3695</v>
      </c>
      <c r="G1321" s="91" t="s">
        <v>4024</v>
      </c>
      <c r="H1321" s="192" t="s">
        <v>194</v>
      </c>
      <c r="I1321" s="271">
        <v>4</v>
      </c>
      <c r="J1321" s="201" t="s">
        <v>4025</v>
      </c>
      <c r="K1321" s="119" t="s">
        <v>31</v>
      </c>
      <c r="L1321" s="183">
        <v>4</v>
      </c>
      <c r="M1321" s="27">
        <f t="shared" si="66"/>
        <v>520</v>
      </c>
      <c r="N1321" s="23"/>
      <c r="O1321" s="184" t="s">
        <v>32</v>
      </c>
    </row>
    <row r="1322" s="1" customFormat="1" customHeight="1" spans="1:15">
      <c r="A1322" s="119">
        <v>1317</v>
      </c>
      <c r="B1322" s="201" t="s">
        <v>23</v>
      </c>
      <c r="C1322" s="119" t="s">
        <v>24</v>
      </c>
      <c r="D1322" s="119" t="s">
        <v>25</v>
      </c>
      <c r="E1322" s="37" t="s">
        <v>1577</v>
      </c>
      <c r="F1322" s="192" t="s">
        <v>3695</v>
      </c>
      <c r="G1322" s="91" t="s">
        <v>4026</v>
      </c>
      <c r="H1322" s="192" t="s">
        <v>194</v>
      </c>
      <c r="I1322" s="271">
        <v>4</v>
      </c>
      <c r="J1322" s="201" t="s">
        <v>4027</v>
      </c>
      <c r="K1322" s="119" t="s">
        <v>31</v>
      </c>
      <c r="L1322" s="183">
        <v>4</v>
      </c>
      <c r="M1322" s="27">
        <f t="shared" si="66"/>
        <v>520</v>
      </c>
      <c r="N1322" s="23"/>
      <c r="O1322" s="184" t="s">
        <v>32</v>
      </c>
    </row>
    <row r="1323" s="1" customFormat="1" customHeight="1" spans="1:15">
      <c r="A1323" s="119">
        <v>1318</v>
      </c>
      <c r="B1323" s="201" t="s">
        <v>23</v>
      </c>
      <c r="C1323" s="119" t="s">
        <v>24</v>
      </c>
      <c r="D1323" s="119" t="s">
        <v>25</v>
      </c>
      <c r="E1323" s="37" t="s">
        <v>1577</v>
      </c>
      <c r="F1323" s="192" t="s">
        <v>3695</v>
      </c>
      <c r="G1323" s="91" t="s">
        <v>4028</v>
      </c>
      <c r="H1323" s="192" t="s">
        <v>194</v>
      </c>
      <c r="I1323" s="271">
        <v>4</v>
      </c>
      <c r="J1323" s="201" t="s">
        <v>4029</v>
      </c>
      <c r="K1323" s="119" t="s">
        <v>31</v>
      </c>
      <c r="L1323" s="183">
        <v>3</v>
      </c>
      <c r="M1323" s="27">
        <f t="shared" si="66"/>
        <v>390</v>
      </c>
      <c r="N1323" s="23"/>
      <c r="O1323" s="184" t="s">
        <v>32</v>
      </c>
    </row>
    <row r="1324" s="1" customFormat="1" customHeight="1" spans="1:15">
      <c r="A1324" s="119">
        <v>1319</v>
      </c>
      <c r="B1324" s="201" t="s">
        <v>23</v>
      </c>
      <c r="C1324" s="119" t="s">
        <v>24</v>
      </c>
      <c r="D1324" s="119" t="s">
        <v>25</v>
      </c>
      <c r="E1324" s="37" t="s">
        <v>1577</v>
      </c>
      <c r="F1324" s="192" t="s">
        <v>3695</v>
      </c>
      <c r="G1324" s="91" t="s">
        <v>4030</v>
      </c>
      <c r="H1324" s="192" t="s">
        <v>194</v>
      </c>
      <c r="I1324" s="271">
        <v>4</v>
      </c>
      <c r="J1324" s="201" t="s">
        <v>4031</v>
      </c>
      <c r="K1324" s="119" t="s">
        <v>31</v>
      </c>
      <c r="L1324" s="183">
        <v>4</v>
      </c>
      <c r="M1324" s="27">
        <f t="shared" si="66"/>
        <v>520</v>
      </c>
      <c r="N1324" s="23"/>
      <c r="O1324" s="184" t="s">
        <v>32</v>
      </c>
    </row>
    <row r="1325" s="1" customFormat="1" customHeight="1" spans="1:15">
      <c r="A1325" s="119">
        <v>1320</v>
      </c>
      <c r="B1325" s="201" t="s">
        <v>23</v>
      </c>
      <c r="C1325" s="119" t="s">
        <v>24</v>
      </c>
      <c r="D1325" s="119" t="s">
        <v>25</v>
      </c>
      <c r="E1325" s="37" t="s">
        <v>1577</v>
      </c>
      <c r="F1325" s="192" t="s">
        <v>3695</v>
      </c>
      <c r="G1325" s="91" t="s">
        <v>1420</v>
      </c>
      <c r="H1325" s="192" t="s">
        <v>194</v>
      </c>
      <c r="I1325" s="271">
        <v>3</v>
      </c>
      <c r="J1325" s="201" t="s">
        <v>4032</v>
      </c>
      <c r="K1325" s="119" t="s">
        <v>31</v>
      </c>
      <c r="L1325" s="183">
        <v>3</v>
      </c>
      <c r="M1325" s="27">
        <f t="shared" si="66"/>
        <v>390</v>
      </c>
      <c r="N1325" s="23"/>
      <c r="O1325" s="184" t="s">
        <v>32</v>
      </c>
    </row>
    <row r="1326" s="1" customFormat="1" customHeight="1" spans="1:15">
      <c r="A1326" s="119">
        <v>1321</v>
      </c>
      <c r="B1326" s="201" t="s">
        <v>23</v>
      </c>
      <c r="C1326" s="119" t="s">
        <v>24</v>
      </c>
      <c r="D1326" s="119" t="s">
        <v>25</v>
      </c>
      <c r="E1326" s="37" t="s">
        <v>1577</v>
      </c>
      <c r="F1326" s="192" t="s">
        <v>3695</v>
      </c>
      <c r="G1326" s="91" t="s">
        <v>3268</v>
      </c>
      <c r="H1326" s="192" t="s">
        <v>194</v>
      </c>
      <c r="I1326" s="271">
        <v>4</v>
      </c>
      <c r="J1326" s="201" t="s">
        <v>4033</v>
      </c>
      <c r="K1326" s="119" t="s">
        <v>31</v>
      </c>
      <c r="L1326" s="183">
        <v>4</v>
      </c>
      <c r="M1326" s="27">
        <f t="shared" si="66"/>
        <v>520</v>
      </c>
      <c r="N1326" s="23"/>
      <c r="O1326" s="184" t="s">
        <v>32</v>
      </c>
    </row>
    <row r="1327" s="1" customFormat="1" customHeight="1" spans="1:15">
      <c r="A1327" s="119">
        <v>1322</v>
      </c>
      <c r="B1327" s="201" t="s">
        <v>23</v>
      </c>
      <c r="C1327" s="119" t="s">
        <v>24</v>
      </c>
      <c r="D1327" s="119" t="s">
        <v>25</v>
      </c>
      <c r="E1327" s="37" t="s">
        <v>1577</v>
      </c>
      <c r="F1327" s="192" t="s">
        <v>3695</v>
      </c>
      <c r="G1327" s="91" t="s">
        <v>4034</v>
      </c>
      <c r="H1327" s="192" t="s">
        <v>51</v>
      </c>
      <c r="I1327" s="271">
        <v>4</v>
      </c>
      <c r="J1327" s="201" t="s">
        <v>4035</v>
      </c>
      <c r="K1327" s="119" t="s">
        <v>31</v>
      </c>
      <c r="L1327" s="183">
        <v>4</v>
      </c>
      <c r="M1327" s="27">
        <f>L1327*312</f>
        <v>1248</v>
      </c>
      <c r="N1327" s="23"/>
      <c r="O1327" s="184" t="s">
        <v>32</v>
      </c>
    </row>
    <row r="1328" s="1" customFormat="1" customHeight="1" spans="1:15">
      <c r="A1328" s="119">
        <v>1323</v>
      </c>
      <c r="B1328" s="201" t="s">
        <v>23</v>
      </c>
      <c r="C1328" s="119" t="s">
        <v>24</v>
      </c>
      <c r="D1328" s="119" t="s">
        <v>25</v>
      </c>
      <c r="E1328" s="37" t="s">
        <v>1577</v>
      </c>
      <c r="F1328" s="192" t="s">
        <v>3695</v>
      </c>
      <c r="G1328" s="91" t="s">
        <v>4036</v>
      </c>
      <c r="H1328" s="192" t="s">
        <v>194</v>
      </c>
      <c r="I1328" s="271">
        <v>4</v>
      </c>
      <c r="J1328" s="201" t="s">
        <v>4037</v>
      </c>
      <c r="K1328" s="119" t="s">
        <v>31</v>
      </c>
      <c r="L1328" s="183">
        <v>4</v>
      </c>
      <c r="M1328" s="27">
        <f t="shared" ref="M1328:M1336" si="67">L1328*130</f>
        <v>520</v>
      </c>
      <c r="N1328" s="23"/>
      <c r="O1328" s="184" t="s">
        <v>32</v>
      </c>
    </row>
    <row r="1329" s="1" customFormat="1" customHeight="1" spans="1:15">
      <c r="A1329" s="119">
        <v>1324</v>
      </c>
      <c r="B1329" s="201" t="s">
        <v>23</v>
      </c>
      <c r="C1329" s="119" t="s">
        <v>24</v>
      </c>
      <c r="D1329" s="119" t="s">
        <v>25</v>
      </c>
      <c r="E1329" s="37" t="s">
        <v>1577</v>
      </c>
      <c r="F1329" s="192" t="s">
        <v>3695</v>
      </c>
      <c r="G1329" s="91" t="s">
        <v>71</v>
      </c>
      <c r="H1329" s="192" t="s">
        <v>194</v>
      </c>
      <c r="I1329" s="271">
        <v>4</v>
      </c>
      <c r="J1329" s="201" t="s">
        <v>4038</v>
      </c>
      <c r="K1329" s="119" t="s">
        <v>31</v>
      </c>
      <c r="L1329" s="183">
        <v>4</v>
      </c>
      <c r="M1329" s="27">
        <f t="shared" si="67"/>
        <v>520</v>
      </c>
      <c r="N1329" s="23"/>
      <c r="O1329" s="184" t="s">
        <v>32</v>
      </c>
    </row>
    <row r="1330" s="1" customFormat="1" customHeight="1" spans="1:15">
      <c r="A1330" s="119">
        <v>1325</v>
      </c>
      <c r="B1330" s="201" t="s">
        <v>23</v>
      </c>
      <c r="C1330" s="119" t="s">
        <v>24</v>
      </c>
      <c r="D1330" s="119" t="s">
        <v>25</v>
      </c>
      <c r="E1330" s="37" t="s">
        <v>1577</v>
      </c>
      <c r="F1330" s="192" t="s">
        <v>3695</v>
      </c>
      <c r="G1330" s="91" t="s">
        <v>4039</v>
      </c>
      <c r="H1330" s="192" t="s">
        <v>194</v>
      </c>
      <c r="I1330" s="271">
        <v>4</v>
      </c>
      <c r="J1330" s="201" t="s">
        <v>4040</v>
      </c>
      <c r="K1330" s="119" t="s">
        <v>31</v>
      </c>
      <c r="L1330" s="183">
        <v>3</v>
      </c>
      <c r="M1330" s="27">
        <f t="shared" si="67"/>
        <v>390</v>
      </c>
      <c r="N1330" s="23"/>
      <c r="O1330" s="184" t="s">
        <v>32</v>
      </c>
    </row>
    <row r="1331" s="1" customFormat="1" customHeight="1" spans="1:15">
      <c r="A1331" s="119">
        <v>1326</v>
      </c>
      <c r="B1331" s="201" t="s">
        <v>23</v>
      </c>
      <c r="C1331" s="119" t="s">
        <v>24</v>
      </c>
      <c r="D1331" s="119" t="s">
        <v>25</v>
      </c>
      <c r="E1331" s="37" t="s">
        <v>1577</v>
      </c>
      <c r="F1331" s="192" t="s">
        <v>3695</v>
      </c>
      <c r="G1331" s="91" t="s">
        <v>4041</v>
      </c>
      <c r="H1331" s="192" t="s">
        <v>194</v>
      </c>
      <c r="I1331" s="271">
        <v>5</v>
      </c>
      <c r="J1331" s="201" t="s">
        <v>4042</v>
      </c>
      <c r="K1331" s="119" t="s">
        <v>31</v>
      </c>
      <c r="L1331" s="183">
        <v>4</v>
      </c>
      <c r="M1331" s="27">
        <f t="shared" si="67"/>
        <v>520</v>
      </c>
      <c r="N1331" s="23"/>
      <c r="O1331" s="184" t="s">
        <v>32</v>
      </c>
    </row>
    <row r="1332" s="1" customFormat="1" customHeight="1" spans="1:15">
      <c r="A1332" s="119">
        <v>1327</v>
      </c>
      <c r="B1332" s="201" t="s">
        <v>23</v>
      </c>
      <c r="C1332" s="119" t="s">
        <v>24</v>
      </c>
      <c r="D1332" s="119" t="s">
        <v>25</v>
      </c>
      <c r="E1332" s="37" t="s">
        <v>1577</v>
      </c>
      <c r="F1332" s="192" t="s">
        <v>3695</v>
      </c>
      <c r="G1332" s="91" t="s">
        <v>4043</v>
      </c>
      <c r="H1332" s="192" t="s">
        <v>194</v>
      </c>
      <c r="I1332" s="271">
        <v>4</v>
      </c>
      <c r="J1332" s="201" t="s">
        <v>4044</v>
      </c>
      <c r="K1332" s="119" t="s">
        <v>31</v>
      </c>
      <c r="L1332" s="183">
        <v>3</v>
      </c>
      <c r="M1332" s="27">
        <f t="shared" si="67"/>
        <v>390</v>
      </c>
      <c r="N1332" s="23"/>
      <c r="O1332" s="184" t="s">
        <v>32</v>
      </c>
    </row>
    <row r="1333" s="1" customFormat="1" customHeight="1" spans="1:15">
      <c r="A1333" s="119">
        <v>1328</v>
      </c>
      <c r="B1333" s="201" t="s">
        <v>23</v>
      </c>
      <c r="C1333" s="119" t="s">
        <v>24</v>
      </c>
      <c r="D1333" s="119" t="s">
        <v>25</v>
      </c>
      <c r="E1333" s="37" t="s">
        <v>1577</v>
      </c>
      <c r="F1333" s="192" t="s">
        <v>3695</v>
      </c>
      <c r="G1333" s="91" t="s">
        <v>4045</v>
      </c>
      <c r="H1333" s="192" t="s">
        <v>194</v>
      </c>
      <c r="I1333" s="271">
        <v>4</v>
      </c>
      <c r="J1333" s="201" t="s">
        <v>4046</v>
      </c>
      <c r="K1333" s="119" t="s">
        <v>31</v>
      </c>
      <c r="L1333" s="183">
        <v>4</v>
      </c>
      <c r="M1333" s="27">
        <f t="shared" si="67"/>
        <v>520</v>
      </c>
      <c r="N1333" s="23"/>
      <c r="O1333" s="184" t="s">
        <v>32</v>
      </c>
    </row>
    <row r="1334" s="1" customFormat="1" customHeight="1" spans="1:15">
      <c r="A1334" s="119">
        <v>1329</v>
      </c>
      <c r="B1334" s="201" t="s">
        <v>23</v>
      </c>
      <c r="C1334" s="119" t="s">
        <v>24</v>
      </c>
      <c r="D1334" s="119" t="s">
        <v>25</v>
      </c>
      <c r="E1334" s="37" t="s">
        <v>1577</v>
      </c>
      <c r="F1334" s="192" t="s">
        <v>3695</v>
      </c>
      <c r="G1334" s="91" t="s">
        <v>4047</v>
      </c>
      <c r="H1334" s="192" t="s">
        <v>194</v>
      </c>
      <c r="I1334" s="271">
        <v>4</v>
      </c>
      <c r="J1334" s="201" t="s">
        <v>4048</v>
      </c>
      <c r="K1334" s="119" t="s">
        <v>31</v>
      </c>
      <c r="L1334" s="183">
        <v>4</v>
      </c>
      <c r="M1334" s="27">
        <f t="shared" si="67"/>
        <v>520</v>
      </c>
      <c r="N1334" s="23"/>
      <c r="O1334" s="184" t="s">
        <v>32</v>
      </c>
    </row>
    <row r="1335" s="1" customFormat="1" customHeight="1" spans="1:15">
      <c r="A1335" s="119">
        <v>1330</v>
      </c>
      <c r="B1335" s="201" t="s">
        <v>23</v>
      </c>
      <c r="C1335" s="119" t="s">
        <v>24</v>
      </c>
      <c r="D1335" s="119" t="s">
        <v>25</v>
      </c>
      <c r="E1335" s="37" t="s">
        <v>1577</v>
      </c>
      <c r="F1335" s="192" t="s">
        <v>3695</v>
      </c>
      <c r="G1335" s="91" t="s">
        <v>4049</v>
      </c>
      <c r="H1335" s="192" t="s">
        <v>194</v>
      </c>
      <c r="I1335" s="271">
        <v>4</v>
      </c>
      <c r="J1335" s="201" t="s">
        <v>4050</v>
      </c>
      <c r="K1335" s="119" t="s">
        <v>31</v>
      </c>
      <c r="L1335" s="183">
        <v>4</v>
      </c>
      <c r="M1335" s="27">
        <f t="shared" si="67"/>
        <v>520</v>
      </c>
      <c r="N1335" s="23"/>
      <c r="O1335" s="184" t="s">
        <v>32</v>
      </c>
    </row>
    <row r="1336" s="1" customFormat="1" customHeight="1" spans="1:15">
      <c r="A1336" s="119">
        <v>1331</v>
      </c>
      <c r="B1336" s="201" t="s">
        <v>23</v>
      </c>
      <c r="C1336" s="119" t="s">
        <v>24</v>
      </c>
      <c r="D1336" s="119" t="s">
        <v>25</v>
      </c>
      <c r="E1336" s="37" t="s">
        <v>1577</v>
      </c>
      <c r="F1336" s="192" t="s">
        <v>3695</v>
      </c>
      <c r="G1336" s="91" t="s">
        <v>4051</v>
      </c>
      <c r="H1336" s="192" t="s">
        <v>194</v>
      </c>
      <c r="I1336" s="271">
        <v>4</v>
      </c>
      <c r="J1336" s="201" t="s">
        <v>4052</v>
      </c>
      <c r="K1336" s="119" t="s">
        <v>31</v>
      </c>
      <c r="L1336" s="183">
        <v>4</v>
      </c>
      <c r="M1336" s="27">
        <f t="shared" si="67"/>
        <v>520</v>
      </c>
      <c r="N1336" s="23"/>
      <c r="O1336" s="184" t="s">
        <v>32</v>
      </c>
    </row>
    <row r="1337" s="1" customFormat="1" customHeight="1" spans="1:15">
      <c r="A1337" s="119">
        <v>1332</v>
      </c>
      <c r="B1337" s="201" t="s">
        <v>23</v>
      </c>
      <c r="C1337" s="119" t="s">
        <v>24</v>
      </c>
      <c r="D1337" s="119" t="s">
        <v>25</v>
      </c>
      <c r="E1337" s="37" t="s">
        <v>1577</v>
      </c>
      <c r="F1337" s="192" t="s">
        <v>3695</v>
      </c>
      <c r="G1337" s="91" t="s">
        <v>4053</v>
      </c>
      <c r="H1337" s="192" t="s">
        <v>51</v>
      </c>
      <c r="I1337" s="271" t="s">
        <v>1683</v>
      </c>
      <c r="J1337" s="201" t="s">
        <v>4054</v>
      </c>
      <c r="K1337" s="119" t="s">
        <v>31</v>
      </c>
      <c r="L1337" s="183">
        <v>3</v>
      </c>
      <c r="M1337" s="27">
        <f>L1337*312</f>
        <v>936</v>
      </c>
      <c r="N1337" s="23"/>
      <c r="O1337" s="184" t="s">
        <v>32</v>
      </c>
    </row>
    <row r="1338" s="1" customFormat="1" customHeight="1" spans="1:15">
      <c r="A1338" s="119">
        <v>1333</v>
      </c>
      <c r="B1338" s="201" t="s">
        <v>23</v>
      </c>
      <c r="C1338" s="119" t="s">
        <v>24</v>
      </c>
      <c r="D1338" s="119" t="s">
        <v>25</v>
      </c>
      <c r="E1338" s="37" t="s">
        <v>1577</v>
      </c>
      <c r="F1338" s="192" t="s">
        <v>3695</v>
      </c>
      <c r="G1338" s="91" t="s">
        <v>4055</v>
      </c>
      <c r="H1338" s="192" t="s">
        <v>194</v>
      </c>
      <c r="I1338" s="271" t="s">
        <v>1683</v>
      </c>
      <c r="J1338" s="201" t="s">
        <v>4054</v>
      </c>
      <c r="K1338" s="119" t="s">
        <v>31</v>
      </c>
      <c r="L1338" s="183">
        <v>3</v>
      </c>
      <c r="M1338" s="27">
        <f t="shared" ref="M1338:M1354" si="68">L1338*130</f>
        <v>390</v>
      </c>
      <c r="N1338" s="23"/>
      <c r="O1338" s="184" t="s">
        <v>32</v>
      </c>
    </row>
    <row r="1339" s="1" customFormat="1" customHeight="1" spans="1:15">
      <c r="A1339" s="119">
        <v>1334</v>
      </c>
      <c r="B1339" s="201" t="s">
        <v>23</v>
      </c>
      <c r="C1339" s="119" t="s">
        <v>24</v>
      </c>
      <c r="D1339" s="119" t="s">
        <v>25</v>
      </c>
      <c r="E1339" s="37" t="s">
        <v>1577</v>
      </c>
      <c r="F1339" s="192" t="s">
        <v>3695</v>
      </c>
      <c r="G1339" s="91" t="s">
        <v>4056</v>
      </c>
      <c r="H1339" s="192" t="s">
        <v>194</v>
      </c>
      <c r="I1339" s="271" t="s">
        <v>2605</v>
      </c>
      <c r="J1339" s="201" t="s">
        <v>4057</v>
      </c>
      <c r="K1339" s="119" t="s">
        <v>31</v>
      </c>
      <c r="L1339" s="183">
        <v>2</v>
      </c>
      <c r="M1339" s="27">
        <f t="shared" si="68"/>
        <v>260</v>
      </c>
      <c r="N1339" s="23"/>
      <c r="O1339" s="184" t="s">
        <v>32</v>
      </c>
    </row>
    <row r="1340" s="1" customFormat="1" customHeight="1" spans="1:15">
      <c r="A1340" s="119">
        <v>1335</v>
      </c>
      <c r="B1340" s="201" t="s">
        <v>23</v>
      </c>
      <c r="C1340" s="119" t="s">
        <v>24</v>
      </c>
      <c r="D1340" s="119" t="s">
        <v>25</v>
      </c>
      <c r="E1340" s="37" t="s">
        <v>1577</v>
      </c>
      <c r="F1340" s="192" t="s">
        <v>3695</v>
      </c>
      <c r="G1340" s="91" t="s">
        <v>4058</v>
      </c>
      <c r="H1340" s="192" t="s">
        <v>194</v>
      </c>
      <c r="I1340" s="271" t="s">
        <v>2203</v>
      </c>
      <c r="J1340" s="201" t="s">
        <v>4059</v>
      </c>
      <c r="K1340" s="119" t="s">
        <v>31</v>
      </c>
      <c r="L1340" s="183">
        <v>4</v>
      </c>
      <c r="M1340" s="27">
        <f t="shared" si="68"/>
        <v>520</v>
      </c>
      <c r="N1340" s="23"/>
      <c r="O1340" s="184" t="s">
        <v>32</v>
      </c>
    </row>
    <row r="1341" s="1" customFormat="1" customHeight="1" spans="1:15">
      <c r="A1341" s="119">
        <v>1336</v>
      </c>
      <c r="B1341" s="201" t="s">
        <v>23</v>
      </c>
      <c r="C1341" s="119" t="s">
        <v>24</v>
      </c>
      <c r="D1341" s="119" t="s">
        <v>25</v>
      </c>
      <c r="E1341" s="37" t="s">
        <v>1577</v>
      </c>
      <c r="F1341" s="192" t="s">
        <v>3695</v>
      </c>
      <c r="G1341" s="91" t="s">
        <v>4060</v>
      </c>
      <c r="H1341" s="192" t="s">
        <v>194</v>
      </c>
      <c r="I1341" s="271" t="s">
        <v>1683</v>
      </c>
      <c r="J1341" s="201" t="s">
        <v>4061</v>
      </c>
      <c r="K1341" s="119" t="s">
        <v>31</v>
      </c>
      <c r="L1341" s="183">
        <v>3</v>
      </c>
      <c r="M1341" s="27">
        <f t="shared" si="68"/>
        <v>390</v>
      </c>
      <c r="N1341" s="23"/>
      <c r="O1341" s="184" t="s">
        <v>32</v>
      </c>
    </row>
    <row r="1342" s="1" customFormat="1" customHeight="1" spans="1:15">
      <c r="A1342" s="119">
        <v>1337</v>
      </c>
      <c r="B1342" s="201" t="s">
        <v>23</v>
      </c>
      <c r="C1342" s="119" t="s">
        <v>24</v>
      </c>
      <c r="D1342" s="119" t="s">
        <v>25</v>
      </c>
      <c r="E1342" s="37" t="s">
        <v>1577</v>
      </c>
      <c r="F1342" s="192" t="s">
        <v>3695</v>
      </c>
      <c r="G1342" s="91" t="s">
        <v>4062</v>
      </c>
      <c r="H1342" s="192" t="s">
        <v>194</v>
      </c>
      <c r="I1342" s="271" t="s">
        <v>1683</v>
      </c>
      <c r="J1342" s="201" t="s">
        <v>4063</v>
      </c>
      <c r="K1342" s="119" t="s">
        <v>31</v>
      </c>
      <c r="L1342" s="183">
        <v>3</v>
      </c>
      <c r="M1342" s="27">
        <f t="shared" si="68"/>
        <v>390</v>
      </c>
      <c r="N1342" s="23"/>
      <c r="O1342" s="184" t="s">
        <v>32</v>
      </c>
    </row>
    <row r="1343" s="1" customFormat="1" customHeight="1" spans="1:15">
      <c r="A1343" s="119">
        <v>1338</v>
      </c>
      <c r="B1343" s="201" t="s">
        <v>23</v>
      </c>
      <c r="C1343" s="119" t="s">
        <v>24</v>
      </c>
      <c r="D1343" s="119" t="s">
        <v>25</v>
      </c>
      <c r="E1343" s="37" t="s">
        <v>1577</v>
      </c>
      <c r="F1343" s="192" t="s">
        <v>3695</v>
      </c>
      <c r="G1343" s="91" t="s">
        <v>4064</v>
      </c>
      <c r="H1343" s="192" t="s">
        <v>194</v>
      </c>
      <c r="I1343" s="271" t="s">
        <v>3169</v>
      </c>
      <c r="J1343" s="201" t="s">
        <v>4065</v>
      </c>
      <c r="K1343" s="119" t="s">
        <v>31</v>
      </c>
      <c r="L1343" s="183">
        <v>5</v>
      </c>
      <c r="M1343" s="27">
        <f t="shared" si="68"/>
        <v>650</v>
      </c>
      <c r="N1343" s="23"/>
      <c r="O1343" s="184" t="s">
        <v>32</v>
      </c>
    </row>
    <row r="1344" s="1" customFormat="1" customHeight="1" spans="1:15">
      <c r="A1344" s="119">
        <v>1339</v>
      </c>
      <c r="B1344" s="201" t="s">
        <v>23</v>
      </c>
      <c r="C1344" s="119" t="s">
        <v>24</v>
      </c>
      <c r="D1344" s="119" t="s">
        <v>25</v>
      </c>
      <c r="E1344" s="37" t="s">
        <v>1577</v>
      </c>
      <c r="F1344" s="192" t="s">
        <v>3695</v>
      </c>
      <c r="G1344" s="91" t="s">
        <v>4066</v>
      </c>
      <c r="H1344" s="192" t="s">
        <v>194</v>
      </c>
      <c r="I1344" s="271" t="s">
        <v>1683</v>
      </c>
      <c r="J1344" s="201" t="s">
        <v>4067</v>
      </c>
      <c r="K1344" s="119" t="s">
        <v>31</v>
      </c>
      <c r="L1344" s="183">
        <v>3</v>
      </c>
      <c r="M1344" s="27">
        <f t="shared" si="68"/>
        <v>390</v>
      </c>
      <c r="N1344" s="23"/>
      <c r="O1344" s="184" t="s">
        <v>32</v>
      </c>
    </row>
    <row r="1345" s="1" customFormat="1" customHeight="1" spans="1:15">
      <c r="A1345" s="119">
        <v>1340</v>
      </c>
      <c r="B1345" s="201" t="s">
        <v>23</v>
      </c>
      <c r="C1345" s="119" t="s">
        <v>24</v>
      </c>
      <c r="D1345" s="119" t="s">
        <v>25</v>
      </c>
      <c r="E1345" s="37" t="s">
        <v>1577</v>
      </c>
      <c r="F1345" s="192" t="s">
        <v>3695</v>
      </c>
      <c r="G1345" s="91" t="s">
        <v>4068</v>
      </c>
      <c r="H1345" s="192" t="s">
        <v>194</v>
      </c>
      <c r="I1345" s="271" t="s">
        <v>2605</v>
      </c>
      <c r="J1345" s="201" t="s">
        <v>4069</v>
      </c>
      <c r="K1345" s="119" t="s">
        <v>31</v>
      </c>
      <c r="L1345" s="183">
        <v>2</v>
      </c>
      <c r="M1345" s="27">
        <f t="shared" si="68"/>
        <v>260</v>
      </c>
      <c r="N1345" s="23"/>
      <c r="O1345" s="184" t="s">
        <v>32</v>
      </c>
    </row>
    <row r="1346" s="1" customFormat="1" customHeight="1" spans="1:15">
      <c r="A1346" s="119">
        <v>1341</v>
      </c>
      <c r="B1346" s="201" t="s">
        <v>23</v>
      </c>
      <c r="C1346" s="119" t="s">
        <v>24</v>
      </c>
      <c r="D1346" s="119" t="s">
        <v>25</v>
      </c>
      <c r="E1346" s="37" t="s">
        <v>1577</v>
      </c>
      <c r="F1346" s="192" t="s">
        <v>3695</v>
      </c>
      <c r="G1346" s="91" t="s">
        <v>1344</v>
      </c>
      <c r="H1346" s="192" t="s">
        <v>194</v>
      </c>
      <c r="I1346" s="271" t="s">
        <v>1683</v>
      </c>
      <c r="J1346" s="201" t="s">
        <v>4070</v>
      </c>
      <c r="K1346" s="119" t="s">
        <v>31</v>
      </c>
      <c r="L1346" s="183">
        <v>3</v>
      </c>
      <c r="M1346" s="27">
        <f t="shared" si="68"/>
        <v>390</v>
      </c>
      <c r="N1346" s="23"/>
      <c r="O1346" s="184" t="s">
        <v>32</v>
      </c>
    </row>
    <row r="1347" s="1" customFormat="1" customHeight="1" spans="1:15">
      <c r="A1347" s="119">
        <v>1342</v>
      </c>
      <c r="B1347" s="201" t="s">
        <v>23</v>
      </c>
      <c r="C1347" s="119" t="s">
        <v>24</v>
      </c>
      <c r="D1347" s="119" t="s">
        <v>25</v>
      </c>
      <c r="E1347" s="37" t="s">
        <v>1577</v>
      </c>
      <c r="F1347" s="192" t="s">
        <v>3695</v>
      </c>
      <c r="G1347" s="91" t="s">
        <v>4071</v>
      </c>
      <c r="H1347" s="192" t="s">
        <v>194</v>
      </c>
      <c r="I1347" s="271" t="s">
        <v>2605</v>
      </c>
      <c r="J1347" s="201" t="s">
        <v>4072</v>
      </c>
      <c r="K1347" s="119" t="s">
        <v>31</v>
      </c>
      <c r="L1347" s="183">
        <v>2</v>
      </c>
      <c r="M1347" s="27">
        <f t="shared" si="68"/>
        <v>260</v>
      </c>
      <c r="N1347" s="23"/>
      <c r="O1347" s="184" t="s">
        <v>32</v>
      </c>
    </row>
    <row r="1348" s="1" customFormat="1" customHeight="1" spans="1:15">
      <c r="A1348" s="119">
        <v>1343</v>
      </c>
      <c r="B1348" s="201" t="s">
        <v>23</v>
      </c>
      <c r="C1348" s="119" t="s">
        <v>24</v>
      </c>
      <c r="D1348" s="119" t="s">
        <v>25</v>
      </c>
      <c r="E1348" s="37" t="s">
        <v>1577</v>
      </c>
      <c r="F1348" s="192" t="s">
        <v>3695</v>
      </c>
      <c r="G1348" s="91" t="s">
        <v>4073</v>
      </c>
      <c r="H1348" s="192" t="s">
        <v>194</v>
      </c>
      <c r="I1348" s="271" t="s">
        <v>2605</v>
      </c>
      <c r="J1348" s="201" t="s">
        <v>4074</v>
      </c>
      <c r="K1348" s="119" t="s">
        <v>31</v>
      </c>
      <c r="L1348" s="183">
        <v>2</v>
      </c>
      <c r="M1348" s="27">
        <f t="shared" si="68"/>
        <v>260</v>
      </c>
      <c r="N1348" s="23"/>
      <c r="O1348" s="184" t="s">
        <v>32</v>
      </c>
    </row>
    <row r="1349" s="1" customFormat="1" customHeight="1" spans="1:15">
      <c r="A1349" s="119">
        <v>1344</v>
      </c>
      <c r="B1349" s="201" t="s">
        <v>23</v>
      </c>
      <c r="C1349" s="119" t="s">
        <v>24</v>
      </c>
      <c r="D1349" s="119" t="s">
        <v>25</v>
      </c>
      <c r="E1349" s="37" t="s">
        <v>1577</v>
      </c>
      <c r="F1349" s="192" t="s">
        <v>3695</v>
      </c>
      <c r="G1349" s="91" t="s">
        <v>4075</v>
      </c>
      <c r="H1349" s="192" t="s">
        <v>194</v>
      </c>
      <c r="I1349" s="271" t="s">
        <v>1683</v>
      </c>
      <c r="J1349" s="201" t="s">
        <v>4076</v>
      </c>
      <c r="K1349" s="119" t="s">
        <v>31</v>
      </c>
      <c r="L1349" s="183">
        <v>3</v>
      </c>
      <c r="M1349" s="27">
        <f t="shared" si="68"/>
        <v>390</v>
      </c>
      <c r="N1349" s="23"/>
      <c r="O1349" s="184" t="s">
        <v>32</v>
      </c>
    </row>
    <row r="1350" s="1" customFormat="1" customHeight="1" spans="1:15">
      <c r="A1350" s="119">
        <v>1345</v>
      </c>
      <c r="B1350" s="201" t="s">
        <v>23</v>
      </c>
      <c r="C1350" s="119" t="s">
        <v>24</v>
      </c>
      <c r="D1350" s="119" t="s">
        <v>25</v>
      </c>
      <c r="E1350" s="37" t="s">
        <v>1577</v>
      </c>
      <c r="F1350" s="192" t="s">
        <v>3695</v>
      </c>
      <c r="G1350" s="91" t="s">
        <v>4077</v>
      </c>
      <c r="H1350" s="192" t="s">
        <v>194</v>
      </c>
      <c r="I1350" s="271" t="s">
        <v>2203</v>
      </c>
      <c r="J1350" s="201" t="s">
        <v>4078</v>
      </c>
      <c r="K1350" s="119" t="s">
        <v>31</v>
      </c>
      <c r="L1350" s="183">
        <v>4</v>
      </c>
      <c r="M1350" s="27">
        <f t="shared" si="68"/>
        <v>520</v>
      </c>
      <c r="N1350" s="23"/>
      <c r="O1350" s="184" t="s">
        <v>32</v>
      </c>
    </row>
    <row r="1351" s="1" customFormat="1" customHeight="1" spans="1:15">
      <c r="A1351" s="119">
        <v>1346</v>
      </c>
      <c r="B1351" s="201" t="s">
        <v>23</v>
      </c>
      <c r="C1351" s="119" t="s">
        <v>24</v>
      </c>
      <c r="D1351" s="119" t="s">
        <v>25</v>
      </c>
      <c r="E1351" s="37" t="s">
        <v>1577</v>
      </c>
      <c r="F1351" s="192" t="s">
        <v>3695</v>
      </c>
      <c r="G1351" s="91" t="s">
        <v>4079</v>
      </c>
      <c r="H1351" s="192" t="s">
        <v>194</v>
      </c>
      <c r="I1351" s="271" t="s">
        <v>1683</v>
      </c>
      <c r="J1351" s="201" t="s">
        <v>4080</v>
      </c>
      <c r="K1351" s="119" t="s">
        <v>31</v>
      </c>
      <c r="L1351" s="183">
        <v>3</v>
      </c>
      <c r="M1351" s="27">
        <f t="shared" si="68"/>
        <v>390</v>
      </c>
      <c r="N1351" s="23"/>
      <c r="O1351" s="184" t="s">
        <v>32</v>
      </c>
    </row>
    <row r="1352" s="1" customFormat="1" customHeight="1" spans="1:15">
      <c r="A1352" s="119">
        <v>1347</v>
      </c>
      <c r="B1352" s="201" t="s">
        <v>23</v>
      </c>
      <c r="C1352" s="119" t="s">
        <v>24</v>
      </c>
      <c r="D1352" s="119" t="s">
        <v>25</v>
      </c>
      <c r="E1352" s="37" t="s">
        <v>1577</v>
      </c>
      <c r="F1352" s="192" t="s">
        <v>3695</v>
      </c>
      <c r="G1352" s="91" t="s">
        <v>4081</v>
      </c>
      <c r="H1352" s="192" t="s">
        <v>194</v>
      </c>
      <c r="I1352" s="271" t="s">
        <v>1683</v>
      </c>
      <c r="J1352" s="201" t="s">
        <v>4082</v>
      </c>
      <c r="K1352" s="119" t="s">
        <v>31</v>
      </c>
      <c r="L1352" s="183">
        <v>3</v>
      </c>
      <c r="M1352" s="27">
        <f t="shared" si="68"/>
        <v>390</v>
      </c>
      <c r="N1352" s="23"/>
      <c r="O1352" s="184" t="s">
        <v>32</v>
      </c>
    </row>
    <row r="1353" s="1" customFormat="1" customHeight="1" spans="1:15">
      <c r="A1353" s="119">
        <v>1348</v>
      </c>
      <c r="B1353" s="201" t="s">
        <v>23</v>
      </c>
      <c r="C1353" s="119" t="s">
        <v>24</v>
      </c>
      <c r="D1353" s="119" t="s">
        <v>25</v>
      </c>
      <c r="E1353" s="37" t="s">
        <v>1577</v>
      </c>
      <c r="F1353" s="192" t="s">
        <v>3695</v>
      </c>
      <c r="G1353" s="91" t="s">
        <v>4083</v>
      </c>
      <c r="H1353" s="192" t="s">
        <v>194</v>
      </c>
      <c r="I1353" s="271" t="s">
        <v>2605</v>
      </c>
      <c r="J1353" s="201" t="s">
        <v>4084</v>
      </c>
      <c r="K1353" s="119" t="s">
        <v>31</v>
      </c>
      <c r="L1353" s="183">
        <v>2</v>
      </c>
      <c r="M1353" s="27">
        <f t="shared" si="68"/>
        <v>260</v>
      </c>
      <c r="N1353" s="23"/>
      <c r="O1353" s="184" t="s">
        <v>32</v>
      </c>
    </row>
    <row r="1354" s="1" customFormat="1" customHeight="1" spans="1:15">
      <c r="A1354" s="119">
        <v>1349</v>
      </c>
      <c r="B1354" s="201" t="s">
        <v>23</v>
      </c>
      <c r="C1354" s="119" t="s">
        <v>24</v>
      </c>
      <c r="D1354" s="119" t="s">
        <v>25</v>
      </c>
      <c r="E1354" s="37" t="s">
        <v>1577</v>
      </c>
      <c r="F1354" s="192" t="s">
        <v>3695</v>
      </c>
      <c r="G1354" s="91" t="s">
        <v>4085</v>
      </c>
      <c r="H1354" s="192" t="s">
        <v>194</v>
      </c>
      <c r="I1354" s="271" t="s">
        <v>2605</v>
      </c>
      <c r="J1354" s="201" t="s">
        <v>3763</v>
      </c>
      <c r="K1354" s="119" t="s">
        <v>31</v>
      </c>
      <c r="L1354" s="183">
        <v>2</v>
      </c>
      <c r="M1354" s="27">
        <f t="shared" si="68"/>
        <v>260</v>
      </c>
      <c r="N1354" s="23"/>
      <c r="O1354" s="184" t="s">
        <v>32</v>
      </c>
    </row>
    <row r="1355" s="1" customFormat="1" customHeight="1" spans="1:15">
      <c r="A1355" s="119">
        <v>1350</v>
      </c>
      <c r="B1355" s="201" t="s">
        <v>23</v>
      </c>
      <c r="C1355" s="119" t="s">
        <v>24</v>
      </c>
      <c r="D1355" s="119" t="s">
        <v>25</v>
      </c>
      <c r="E1355" s="37" t="s">
        <v>1577</v>
      </c>
      <c r="F1355" s="192" t="s">
        <v>3695</v>
      </c>
      <c r="G1355" s="91" t="s">
        <v>4086</v>
      </c>
      <c r="H1355" s="192" t="s">
        <v>51</v>
      </c>
      <c r="I1355" s="271" t="s">
        <v>2605</v>
      </c>
      <c r="J1355" s="201" t="s">
        <v>4087</v>
      </c>
      <c r="K1355" s="119" t="s">
        <v>31</v>
      </c>
      <c r="L1355" s="183">
        <v>2</v>
      </c>
      <c r="M1355" s="27">
        <f>L1355*312</f>
        <v>624</v>
      </c>
      <c r="N1355" s="23"/>
      <c r="O1355" s="184" t="s">
        <v>32</v>
      </c>
    </row>
    <row r="1356" s="1" customFormat="1" customHeight="1" spans="1:15">
      <c r="A1356" s="119">
        <v>1351</v>
      </c>
      <c r="B1356" s="201" t="s">
        <v>23</v>
      </c>
      <c r="C1356" s="119" t="s">
        <v>24</v>
      </c>
      <c r="D1356" s="119" t="s">
        <v>25</v>
      </c>
      <c r="E1356" s="37" t="s">
        <v>1577</v>
      </c>
      <c r="F1356" s="192" t="s">
        <v>3695</v>
      </c>
      <c r="G1356" s="91" t="s">
        <v>4088</v>
      </c>
      <c r="H1356" s="192" t="s">
        <v>194</v>
      </c>
      <c r="I1356" s="271" t="s">
        <v>2605</v>
      </c>
      <c r="J1356" s="201" t="s">
        <v>4089</v>
      </c>
      <c r="K1356" s="119" t="s">
        <v>31</v>
      </c>
      <c r="L1356" s="183">
        <v>2</v>
      </c>
      <c r="M1356" s="27">
        <f>L1356*130</f>
        <v>260</v>
      </c>
      <c r="N1356" s="23"/>
      <c r="O1356" s="184" t="s">
        <v>32</v>
      </c>
    </row>
    <row r="1357" s="1" customFormat="1" customHeight="1" spans="1:15">
      <c r="A1357" s="119">
        <v>1352</v>
      </c>
      <c r="B1357" s="201" t="s">
        <v>23</v>
      </c>
      <c r="C1357" s="119" t="s">
        <v>24</v>
      </c>
      <c r="D1357" s="119" t="s">
        <v>25</v>
      </c>
      <c r="E1357" s="37" t="s">
        <v>1577</v>
      </c>
      <c r="F1357" s="192" t="s">
        <v>3695</v>
      </c>
      <c r="G1357" s="91" t="s">
        <v>4090</v>
      </c>
      <c r="H1357" s="192" t="s">
        <v>194</v>
      </c>
      <c r="I1357" s="271" t="s">
        <v>2605</v>
      </c>
      <c r="J1357" s="201" t="s">
        <v>4091</v>
      </c>
      <c r="K1357" s="119" t="s">
        <v>31</v>
      </c>
      <c r="L1357" s="183">
        <v>2</v>
      </c>
      <c r="M1357" s="27">
        <f>L1357*130</f>
        <v>260</v>
      </c>
      <c r="N1357" s="23"/>
      <c r="O1357" s="184" t="s">
        <v>32</v>
      </c>
    </row>
    <row r="1358" s="1" customFormat="1" customHeight="1" spans="1:15">
      <c r="A1358" s="119">
        <v>1353</v>
      </c>
      <c r="B1358" s="201" t="s">
        <v>23</v>
      </c>
      <c r="C1358" s="119" t="s">
        <v>24</v>
      </c>
      <c r="D1358" s="119" t="s">
        <v>25</v>
      </c>
      <c r="E1358" s="37" t="s">
        <v>1577</v>
      </c>
      <c r="F1358" s="192" t="s">
        <v>4092</v>
      </c>
      <c r="G1358" s="91" t="s">
        <v>4093</v>
      </c>
      <c r="H1358" s="192" t="s">
        <v>51</v>
      </c>
      <c r="I1358" s="271">
        <v>1</v>
      </c>
      <c r="J1358" s="201" t="s">
        <v>4094</v>
      </c>
      <c r="K1358" s="119" t="s">
        <v>31</v>
      </c>
      <c r="L1358" s="183">
        <v>1</v>
      </c>
      <c r="M1358" s="27">
        <f>L1358*312</f>
        <v>312</v>
      </c>
      <c r="N1358" s="23"/>
      <c r="O1358" s="184" t="s">
        <v>32</v>
      </c>
    </row>
    <row r="1359" s="1" customFormat="1" customHeight="1" spans="1:15">
      <c r="A1359" s="119">
        <v>1354</v>
      </c>
      <c r="B1359" s="201" t="s">
        <v>23</v>
      </c>
      <c r="C1359" s="119" t="s">
        <v>24</v>
      </c>
      <c r="D1359" s="119" t="s">
        <v>25</v>
      </c>
      <c r="E1359" s="37" t="s">
        <v>1577</v>
      </c>
      <c r="F1359" s="192" t="s">
        <v>4092</v>
      </c>
      <c r="G1359" s="91" t="s">
        <v>4095</v>
      </c>
      <c r="H1359" s="192" t="s">
        <v>1583</v>
      </c>
      <c r="I1359" s="271">
        <v>5</v>
      </c>
      <c r="J1359" s="201" t="s">
        <v>4096</v>
      </c>
      <c r="K1359" s="119" t="s">
        <v>31</v>
      </c>
      <c r="L1359" s="183">
        <v>5</v>
      </c>
      <c r="M1359" s="27">
        <f>L1359*130</f>
        <v>650</v>
      </c>
      <c r="N1359" s="23"/>
      <c r="O1359" s="184" t="s">
        <v>32</v>
      </c>
    </row>
    <row r="1360" s="1" customFormat="1" customHeight="1" spans="1:15">
      <c r="A1360" s="119">
        <v>1355</v>
      </c>
      <c r="B1360" s="201" t="s">
        <v>23</v>
      </c>
      <c r="C1360" s="119" t="s">
        <v>24</v>
      </c>
      <c r="D1360" s="119" t="s">
        <v>25</v>
      </c>
      <c r="E1360" s="37" t="s">
        <v>1577</v>
      </c>
      <c r="F1360" s="192" t="s">
        <v>4092</v>
      </c>
      <c r="G1360" s="91" t="s">
        <v>4097</v>
      </c>
      <c r="H1360" s="192" t="s">
        <v>1583</v>
      </c>
      <c r="I1360" s="271">
        <v>1</v>
      </c>
      <c r="J1360" s="201" t="s">
        <v>4098</v>
      </c>
      <c r="K1360" s="119" t="s">
        <v>31</v>
      </c>
      <c r="L1360" s="183">
        <v>1</v>
      </c>
      <c r="M1360" s="27">
        <f>L1360*130</f>
        <v>130</v>
      </c>
      <c r="N1360" s="23"/>
      <c r="O1360" s="184" t="s">
        <v>32</v>
      </c>
    </row>
    <row r="1361" s="1" customFormat="1" customHeight="1" spans="1:15">
      <c r="A1361" s="119">
        <v>1356</v>
      </c>
      <c r="B1361" s="201" t="s">
        <v>23</v>
      </c>
      <c r="C1361" s="119" t="s">
        <v>24</v>
      </c>
      <c r="D1361" s="119" t="s">
        <v>25</v>
      </c>
      <c r="E1361" s="37" t="s">
        <v>1577</v>
      </c>
      <c r="F1361" s="192" t="s">
        <v>4092</v>
      </c>
      <c r="G1361" s="91" t="s">
        <v>4099</v>
      </c>
      <c r="H1361" s="192" t="s">
        <v>51</v>
      </c>
      <c r="I1361" s="271">
        <v>4</v>
      </c>
      <c r="J1361" s="201" t="s">
        <v>4100</v>
      </c>
      <c r="K1361" s="119" t="s">
        <v>31</v>
      </c>
      <c r="L1361" s="183">
        <v>4</v>
      </c>
      <c r="M1361" s="27">
        <f>L1361*312</f>
        <v>1248</v>
      </c>
      <c r="N1361" s="23"/>
      <c r="O1361" s="184" t="s">
        <v>32</v>
      </c>
    </row>
    <row r="1362" s="1" customFormat="1" customHeight="1" spans="1:15">
      <c r="A1362" s="119">
        <v>1357</v>
      </c>
      <c r="B1362" s="201" t="s">
        <v>23</v>
      </c>
      <c r="C1362" s="119" t="s">
        <v>24</v>
      </c>
      <c r="D1362" s="119" t="s">
        <v>25</v>
      </c>
      <c r="E1362" s="37" t="s">
        <v>1577</v>
      </c>
      <c r="F1362" s="192" t="s">
        <v>4092</v>
      </c>
      <c r="G1362" s="91" t="s">
        <v>4101</v>
      </c>
      <c r="H1362" s="192" t="s">
        <v>1583</v>
      </c>
      <c r="I1362" s="271">
        <v>5</v>
      </c>
      <c r="J1362" s="201" t="s">
        <v>4102</v>
      </c>
      <c r="K1362" s="119" t="s">
        <v>31</v>
      </c>
      <c r="L1362" s="183">
        <v>5</v>
      </c>
      <c r="M1362" s="27">
        <f>L1362*130</f>
        <v>650</v>
      </c>
      <c r="N1362" s="23"/>
      <c r="O1362" s="184" t="s">
        <v>32</v>
      </c>
    </row>
    <row r="1363" s="1" customFormat="1" customHeight="1" spans="1:15">
      <c r="A1363" s="119">
        <v>1358</v>
      </c>
      <c r="B1363" s="201" t="s">
        <v>23</v>
      </c>
      <c r="C1363" s="119" t="s">
        <v>24</v>
      </c>
      <c r="D1363" s="119" t="s">
        <v>25</v>
      </c>
      <c r="E1363" s="37" t="s">
        <v>1577</v>
      </c>
      <c r="F1363" s="192" t="s">
        <v>4092</v>
      </c>
      <c r="G1363" s="91" t="s">
        <v>4103</v>
      </c>
      <c r="H1363" s="192" t="s">
        <v>51</v>
      </c>
      <c r="I1363" s="271">
        <v>3</v>
      </c>
      <c r="J1363" s="201" t="s">
        <v>4104</v>
      </c>
      <c r="K1363" s="119" t="s">
        <v>31</v>
      </c>
      <c r="L1363" s="183">
        <v>3</v>
      </c>
      <c r="M1363" s="27">
        <f>L1363*312</f>
        <v>936</v>
      </c>
      <c r="N1363" s="23"/>
      <c r="O1363" s="184" t="s">
        <v>32</v>
      </c>
    </row>
    <row r="1364" s="1" customFormat="1" customHeight="1" spans="1:15">
      <c r="A1364" s="119">
        <v>1359</v>
      </c>
      <c r="B1364" s="201" t="s">
        <v>23</v>
      </c>
      <c r="C1364" s="119" t="s">
        <v>24</v>
      </c>
      <c r="D1364" s="119" t="s">
        <v>25</v>
      </c>
      <c r="E1364" s="37" t="s">
        <v>1577</v>
      </c>
      <c r="F1364" s="192" t="s">
        <v>4092</v>
      </c>
      <c r="G1364" s="91" t="s">
        <v>4105</v>
      </c>
      <c r="H1364" s="192" t="s">
        <v>1583</v>
      </c>
      <c r="I1364" s="271">
        <v>1</v>
      </c>
      <c r="J1364" s="201" t="s">
        <v>4106</v>
      </c>
      <c r="K1364" s="119" t="s">
        <v>31</v>
      </c>
      <c r="L1364" s="183">
        <v>1</v>
      </c>
      <c r="M1364" s="27">
        <f>L1364*130</f>
        <v>130</v>
      </c>
      <c r="N1364" s="23"/>
      <c r="O1364" s="184" t="s">
        <v>32</v>
      </c>
    </row>
    <row r="1365" s="1" customFormat="1" customHeight="1" spans="1:15">
      <c r="A1365" s="119">
        <v>1360</v>
      </c>
      <c r="B1365" s="201" t="s">
        <v>23</v>
      </c>
      <c r="C1365" s="119" t="s">
        <v>24</v>
      </c>
      <c r="D1365" s="119" t="s">
        <v>25</v>
      </c>
      <c r="E1365" s="37" t="s">
        <v>1577</v>
      </c>
      <c r="F1365" s="192" t="s">
        <v>4092</v>
      </c>
      <c r="G1365" s="91" t="s">
        <v>4107</v>
      </c>
      <c r="H1365" s="192" t="s">
        <v>51</v>
      </c>
      <c r="I1365" s="271">
        <v>1</v>
      </c>
      <c r="J1365" s="201" t="s">
        <v>4108</v>
      </c>
      <c r="K1365" s="119" t="s">
        <v>31</v>
      </c>
      <c r="L1365" s="183">
        <v>1</v>
      </c>
      <c r="M1365" s="27">
        <f>L1365*312</f>
        <v>312</v>
      </c>
      <c r="N1365" s="23"/>
      <c r="O1365" s="184" t="s">
        <v>32</v>
      </c>
    </row>
    <row r="1366" s="1" customFormat="1" customHeight="1" spans="1:15">
      <c r="A1366" s="119">
        <v>1361</v>
      </c>
      <c r="B1366" s="201" t="s">
        <v>23</v>
      </c>
      <c r="C1366" s="119" t="s">
        <v>24</v>
      </c>
      <c r="D1366" s="119" t="s">
        <v>25</v>
      </c>
      <c r="E1366" s="37" t="s">
        <v>1577</v>
      </c>
      <c r="F1366" s="192" t="s">
        <v>4092</v>
      </c>
      <c r="G1366" s="91" t="s">
        <v>4109</v>
      </c>
      <c r="H1366" s="192" t="s">
        <v>1583</v>
      </c>
      <c r="I1366" s="271">
        <v>3</v>
      </c>
      <c r="J1366" s="201" t="s">
        <v>4110</v>
      </c>
      <c r="K1366" s="119" t="s">
        <v>31</v>
      </c>
      <c r="L1366" s="183">
        <v>3</v>
      </c>
      <c r="M1366" s="27">
        <f>L1366*130</f>
        <v>390</v>
      </c>
      <c r="N1366" s="23"/>
      <c r="O1366" s="184" t="s">
        <v>32</v>
      </c>
    </row>
    <row r="1367" s="1" customFormat="1" customHeight="1" spans="1:15">
      <c r="A1367" s="119">
        <v>1362</v>
      </c>
      <c r="B1367" s="201" t="s">
        <v>23</v>
      </c>
      <c r="C1367" s="119" t="s">
        <v>24</v>
      </c>
      <c r="D1367" s="119" t="s">
        <v>25</v>
      </c>
      <c r="E1367" s="37" t="s">
        <v>1577</v>
      </c>
      <c r="F1367" s="192" t="s">
        <v>4092</v>
      </c>
      <c r="G1367" s="91" t="s">
        <v>4111</v>
      </c>
      <c r="H1367" s="192" t="s">
        <v>1583</v>
      </c>
      <c r="I1367" s="271">
        <v>4</v>
      </c>
      <c r="J1367" s="201" t="s">
        <v>4112</v>
      </c>
      <c r="K1367" s="119" t="s">
        <v>31</v>
      </c>
      <c r="L1367" s="183">
        <v>4</v>
      </c>
      <c r="M1367" s="27">
        <f>L1367*130</f>
        <v>520</v>
      </c>
      <c r="N1367" s="23"/>
      <c r="O1367" s="184" t="s">
        <v>32</v>
      </c>
    </row>
    <row r="1368" s="1" customFormat="1" customHeight="1" spans="1:15">
      <c r="A1368" s="119">
        <v>1363</v>
      </c>
      <c r="B1368" s="201" t="s">
        <v>23</v>
      </c>
      <c r="C1368" s="119" t="s">
        <v>24</v>
      </c>
      <c r="D1368" s="119" t="s">
        <v>25</v>
      </c>
      <c r="E1368" s="37" t="s">
        <v>1577</v>
      </c>
      <c r="F1368" s="192" t="s">
        <v>4092</v>
      </c>
      <c r="G1368" s="91" t="s">
        <v>4113</v>
      </c>
      <c r="H1368" s="192" t="s">
        <v>51</v>
      </c>
      <c r="I1368" s="271">
        <v>3</v>
      </c>
      <c r="J1368" s="201" t="s">
        <v>4114</v>
      </c>
      <c r="K1368" s="119" t="s">
        <v>31</v>
      </c>
      <c r="L1368" s="183">
        <v>3</v>
      </c>
      <c r="M1368" s="27">
        <f t="shared" ref="M1368:M1380" si="69">L1368*312</f>
        <v>936</v>
      </c>
      <c r="N1368" s="23"/>
      <c r="O1368" s="184" t="s">
        <v>32</v>
      </c>
    </row>
    <row r="1369" s="1" customFormat="1" customHeight="1" spans="1:15">
      <c r="A1369" s="119">
        <v>1364</v>
      </c>
      <c r="B1369" s="201" t="s">
        <v>23</v>
      </c>
      <c r="C1369" s="119" t="s">
        <v>24</v>
      </c>
      <c r="D1369" s="119" t="s">
        <v>25</v>
      </c>
      <c r="E1369" s="37" t="s">
        <v>1577</v>
      </c>
      <c r="F1369" s="192" t="s">
        <v>4092</v>
      </c>
      <c r="G1369" s="91" t="s">
        <v>314</v>
      </c>
      <c r="H1369" s="192" t="s">
        <v>1558</v>
      </c>
      <c r="I1369" s="271">
        <v>1</v>
      </c>
      <c r="J1369" s="201" t="s">
        <v>4115</v>
      </c>
      <c r="K1369" s="119" t="s">
        <v>31</v>
      </c>
      <c r="L1369" s="183">
        <v>1</v>
      </c>
      <c r="M1369" s="27">
        <f t="shared" si="69"/>
        <v>312</v>
      </c>
      <c r="N1369" s="23"/>
      <c r="O1369" s="184" t="s">
        <v>32</v>
      </c>
    </row>
    <row r="1370" s="1" customFormat="1" customHeight="1" spans="1:15">
      <c r="A1370" s="119">
        <v>1365</v>
      </c>
      <c r="B1370" s="201" t="s">
        <v>23</v>
      </c>
      <c r="C1370" s="119" t="s">
        <v>24</v>
      </c>
      <c r="D1370" s="119" t="s">
        <v>25</v>
      </c>
      <c r="E1370" s="37" t="s">
        <v>1577</v>
      </c>
      <c r="F1370" s="192" t="s">
        <v>4092</v>
      </c>
      <c r="G1370" s="91" t="s">
        <v>4116</v>
      </c>
      <c r="H1370" s="192" t="s">
        <v>1558</v>
      </c>
      <c r="I1370" s="271">
        <v>1</v>
      </c>
      <c r="J1370" s="201" t="s">
        <v>4117</v>
      </c>
      <c r="K1370" s="119" t="s">
        <v>31</v>
      </c>
      <c r="L1370" s="183">
        <v>1</v>
      </c>
      <c r="M1370" s="27">
        <f t="shared" si="69"/>
        <v>312</v>
      </c>
      <c r="N1370" s="23"/>
      <c r="O1370" s="184" t="s">
        <v>32</v>
      </c>
    </row>
    <row r="1371" s="1" customFormat="1" customHeight="1" spans="1:15">
      <c r="A1371" s="119">
        <v>1366</v>
      </c>
      <c r="B1371" s="201" t="s">
        <v>23</v>
      </c>
      <c r="C1371" s="119" t="s">
        <v>24</v>
      </c>
      <c r="D1371" s="119" t="s">
        <v>25</v>
      </c>
      <c r="E1371" s="37" t="s">
        <v>1577</v>
      </c>
      <c r="F1371" s="192" t="s">
        <v>4092</v>
      </c>
      <c r="G1371" s="91" t="s">
        <v>4118</v>
      </c>
      <c r="H1371" s="192" t="s">
        <v>1558</v>
      </c>
      <c r="I1371" s="271">
        <v>1</v>
      </c>
      <c r="J1371" s="201" t="s">
        <v>4119</v>
      </c>
      <c r="K1371" s="119" t="s">
        <v>31</v>
      </c>
      <c r="L1371" s="183">
        <v>1</v>
      </c>
      <c r="M1371" s="27">
        <f t="shared" si="69"/>
        <v>312</v>
      </c>
      <c r="N1371" s="23"/>
      <c r="O1371" s="184" t="s">
        <v>32</v>
      </c>
    </row>
    <row r="1372" s="1" customFormat="1" customHeight="1" spans="1:15">
      <c r="A1372" s="119">
        <v>1367</v>
      </c>
      <c r="B1372" s="201" t="s">
        <v>23</v>
      </c>
      <c r="C1372" s="119" t="s">
        <v>24</v>
      </c>
      <c r="D1372" s="119" t="s">
        <v>25</v>
      </c>
      <c r="E1372" s="37" t="s">
        <v>1577</v>
      </c>
      <c r="F1372" s="192" t="s">
        <v>4092</v>
      </c>
      <c r="G1372" s="91" t="s">
        <v>4120</v>
      </c>
      <c r="H1372" s="192" t="s">
        <v>1558</v>
      </c>
      <c r="I1372" s="271">
        <v>1</v>
      </c>
      <c r="J1372" s="201" t="s">
        <v>4121</v>
      </c>
      <c r="K1372" s="119" t="s">
        <v>31</v>
      </c>
      <c r="L1372" s="183">
        <v>1</v>
      </c>
      <c r="M1372" s="27">
        <f t="shared" si="69"/>
        <v>312</v>
      </c>
      <c r="N1372" s="23"/>
      <c r="O1372" s="184" t="s">
        <v>32</v>
      </c>
    </row>
    <row r="1373" s="1" customFormat="1" customHeight="1" spans="1:15">
      <c r="A1373" s="119">
        <v>1368</v>
      </c>
      <c r="B1373" s="201" t="s">
        <v>23</v>
      </c>
      <c r="C1373" s="119" t="s">
        <v>24</v>
      </c>
      <c r="D1373" s="119" t="s">
        <v>25</v>
      </c>
      <c r="E1373" s="37" t="s">
        <v>1577</v>
      </c>
      <c r="F1373" s="192" t="s">
        <v>4092</v>
      </c>
      <c r="G1373" s="91" t="s">
        <v>4122</v>
      </c>
      <c r="H1373" s="192" t="s">
        <v>1558</v>
      </c>
      <c r="I1373" s="271">
        <v>1</v>
      </c>
      <c r="J1373" s="201" t="s">
        <v>4123</v>
      </c>
      <c r="K1373" s="119" t="s">
        <v>31</v>
      </c>
      <c r="L1373" s="183">
        <v>1</v>
      </c>
      <c r="M1373" s="27">
        <f t="shared" si="69"/>
        <v>312</v>
      </c>
      <c r="N1373" s="23"/>
      <c r="O1373" s="184" t="s">
        <v>32</v>
      </c>
    </row>
    <row r="1374" s="1" customFormat="1" customHeight="1" spans="1:15">
      <c r="A1374" s="119">
        <v>1369</v>
      </c>
      <c r="B1374" s="201" t="s">
        <v>23</v>
      </c>
      <c r="C1374" s="119" t="s">
        <v>24</v>
      </c>
      <c r="D1374" s="119" t="s">
        <v>25</v>
      </c>
      <c r="E1374" s="37" t="s">
        <v>1577</v>
      </c>
      <c r="F1374" s="192" t="s">
        <v>4092</v>
      </c>
      <c r="G1374" s="91" t="s">
        <v>4124</v>
      </c>
      <c r="H1374" s="192" t="s">
        <v>1558</v>
      </c>
      <c r="I1374" s="271">
        <v>1</v>
      </c>
      <c r="J1374" s="201" t="s">
        <v>4125</v>
      </c>
      <c r="K1374" s="119" t="s">
        <v>31</v>
      </c>
      <c r="L1374" s="183">
        <v>1</v>
      </c>
      <c r="M1374" s="27">
        <f t="shared" si="69"/>
        <v>312</v>
      </c>
      <c r="N1374" s="23"/>
      <c r="O1374" s="184" t="s">
        <v>32</v>
      </c>
    </row>
    <row r="1375" s="1" customFormat="1" customHeight="1" spans="1:15">
      <c r="A1375" s="119">
        <v>1370</v>
      </c>
      <c r="B1375" s="201" t="s">
        <v>23</v>
      </c>
      <c r="C1375" s="119" t="s">
        <v>24</v>
      </c>
      <c r="D1375" s="119" t="s">
        <v>25</v>
      </c>
      <c r="E1375" s="37" t="s">
        <v>1577</v>
      </c>
      <c r="F1375" s="192" t="s">
        <v>4092</v>
      </c>
      <c r="G1375" s="91" t="s">
        <v>4126</v>
      </c>
      <c r="H1375" s="192" t="s">
        <v>1558</v>
      </c>
      <c r="I1375" s="271">
        <v>1</v>
      </c>
      <c r="J1375" s="201" t="s">
        <v>4127</v>
      </c>
      <c r="K1375" s="119" t="s">
        <v>31</v>
      </c>
      <c r="L1375" s="183">
        <v>1</v>
      </c>
      <c r="M1375" s="27">
        <f t="shared" si="69"/>
        <v>312</v>
      </c>
      <c r="N1375" s="23"/>
      <c r="O1375" s="184" t="s">
        <v>32</v>
      </c>
    </row>
    <row r="1376" s="1" customFormat="1" customHeight="1" spans="1:15">
      <c r="A1376" s="119">
        <v>1371</v>
      </c>
      <c r="B1376" s="201" t="s">
        <v>23</v>
      </c>
      <c r="C1376" s="119" t="s">
        <v>24</v>
      </c>
      <c r="D1376" s="119" t="s">
        <v>25</v>
      </c>
      <c r="E1376" s="37" t="s">
        <v>1577</v>
      </c>
      <c r="F1376" s="192" t="s">
        <v>4092</v>
      </c>
      <c r="G1376" s="91" t="s">
        <v>4128</v>
      </c>
      <c r="H1376" s="192" t="s">
        <v>51</v>
      </c>
      <c r="I1376" s="271">
        <v>1</v>
      </c>
      <c r="J1376" s="201" t="s">
        <v>4129</v>
      </c>
      <c r="K1376" s="119" t="s">
        <v>31</v>
      </c>
      <c r="L1376" s="183">
        <v>1</v>
      </c>
      <c r="M1376" s="27">
        <f t="shared" si="69"/>
        <v>312</v>
      </c>
      <c r="N1376" s="23"/>
      <c r="O1376" s="184" t="s">
        <v>32</v>
      </c>
    </row>
    <row r="1377" s="1" customFormat="1" customHeight="1" spans="1:15">
      <c r="A1377" s="119">
        <v>1372</v>
      </c>
      <c r="B1377" s="201" t="s">
        <v>23</v>
      </c>
      <c r="C1377" s="119" t="s">
        <v>24</v>
      </c>
      <c r="D1377" s="119" t="s">
        <v>25</v>
      </c>
      <c r="E1377" s="238" t="s">
        <v>1577</v>
      </c>
      <c r="F1377" s="192" t="s">
        <v>4092</v>
      </c>
      <c r="G1377" s="91" t="s">
        <v>4130</v>
      </c>
      <c r="H1377" s="192" t="s">
        <v>51</v>
      </c>
      <c r="I1377" s="271">
        <v>3</v>
      </c>
      <c r="J1377" s="201" t="s">
        <v>4131</v>
      </c>
      <c r="K1377" s="119" t="s">
        <v>31</v>
      </c>
      <c r="L1377" s="183">
        <v>3</v>
      </c>
      <c r="M1377" s="27">
        <f t="shared" si="69"/>
        <v>936</v>
      </c>
      <c r="N1377" s="23"/>
      <c r="O1377" s="184" t="s">
        <v>32</v>
      </c>
    </row>
    <row r="1378" s="1" customFormat="1" customHeight="1" spans="1:15">
      <c r="A1378" s="119">
        <v>1373</v>
      </c>
      <c r="B1378" s="201" t="s">
        <v>23</v>
      </c>
      <c r="C1378" s="119" t="s">
        <v>24</v>
      </c>
      <c r="D1378" s="119" t="s">
        <v>25</v>
      </c>
      <c r="E1378" s="37" t="s">
        <v>1577</v>
      </c>
      <c r="F1378" s="192" t="s">
        <v>4092</v>
      </c>
      <c r="G1378" s="91" t="s">
        <v>4132</v>
      </c>
      <c r="H1378" s="192" t="s">
        <v>51</v>
      </c>
      <c r="I1378" s="271">
        <v>1</v>
      </c>
      <c r="J1378" s="201" t="s">
        <v>4133</v>
      </c>
      <c r="K1378" s="119" t="s">
        <v>31</v>
      </c>
      <c r="L1378" s="183">
        <v>1</v>
      </c>
      <c r="M1378" s="27">
        <f t="shared" si="69"/>
        <v>312</v>
      </c>
      <c r="N1378" s="23"/>
      <c r="O1378" s="184" t="s">
        <v>32</v>
      </c>
    </row>
    <row r="1379" s="1" customFormat="1" customHeight="1" spans="1:15">
      <c r="A1379" s="119">
        <v>1374</v>
      </c>
      <c r="B1379" s="201" t="s">
        <v>23</v>
      </c>
      <c r="C1379" s="119" t="s">
        <v>24</v>
      </c>
      <c r="D1379" s="119" t="s">
        <v>25</v>
      </c>
      <c r="E1379" s="37" t="s">
        <v>1577</v>
      </c>
      <c r="F1379" s="192" t="s">
        <v>4092</v>
      </c>
      <c r="G1379" s="91" t="s">
        <v>4134</v>
      </c>
      <c r="H1379" s="192" t="s">
        <v>51</v>
      </c>
      <c r="I1379" s="271">
        <v>1</v>
      </c>
      <c r="J1379" s="201" t="s">
        <v>4135</v>
      </c>
      <c r="K1379" s="119" t="s">
        <v>31</v>
      </c>
      <c r="L1379" s="183">
        <v>1</v>
      </c>
      <c r="M1379" s="27">
        <f t="shared" si="69"/>
        <v>312</v>
      </c>
      <c r="N1379" s="23"/>
      <c r="O1379" s="184" t="s">
        <v>32</v>
      </c>
    </row>
    <row r="1380" s="1" customFormat="1" customHeight="1" spans="1:15">
      <c r="A1380" s="119">
        <v>1375</v>
      </c>
      <c r="B1380" s="201" t="s">
        <v>23</v>
      </c>
      <c r="C1380" s="119" t="s">
        <v>24</v>
      </c>
      <c r="D1380" s="119" t="s">
        <v>25</v>
      </c>
      <c r="E1380" s="37" t="s">
        <v>1577</v>
      </c>
      <c r="F1380" s="192" t="s">
        <v>4092</v>
      </c>
      <c r="G1380" s="91" t="s">
        <v>4136</v>
      </c>
      <c r="H1380" s="192" t="s">
        <v>51</v>
      </c>
      <c r="I1380" s="271">
        <v>3</v>
      </c>
      <c r="J1380" s="201" t="s">
        <v>4137</v>
      </c>
      <c r="K1380" s="119" t="s">
        <v>31</v>
      </c>
      <c r="L1380" s="183">
        <v>3</v>
      </c>
      <c r="M1380" s="27">
        <f t="shared" si="69"/>
        <v>936</v>
      </c>
      <c r="N1380" s="23"/>
      <c r="O1380" s="184" t="s">
        <v>32</v>
      </c>
    </row>
    <row r="1381" s="1" customFormat="1" customHeight="1" spans="1:15">
      <c r="A1381" s="119">
        <v>1376</v>
      </c>
      <c r="B1381" s="201" t="s">
        <v>23</v>
      </c>
      <c r="C1381" s="119" t="s">
        <v>24</v>
      </c>
      <c r="D1381" s="119" t="s">
        <v>25</v>
      </c>
      <c r="E1381" s="37" t="s">
        <v>1577</v>
      </c>
      <c r="F1381" s="192" t="s">
        <v>4092</v>
      </c>
      <c r="G1381" s="91" t="s">
        <v>1882</v>
      </c>
      <c r="H1381" s="192" t="s">
        <v>194</v>
      </c>
      <c r="I1381" s="271">
        <v>5</v>
      </c>
      <c r="J1381" s="201" t="s">
        <v>4138</v>
      </c>
      <c r="K1381" s="119" t="s">
        <v>31</v>
      </c>
      <c r="L1381" s="183">
        <v>5</v>
      </c>
      <c r="M1381" s="27">
        <f>L1381*130</f>
        <v>650</v>
      </c>
      <c r="N1381" s="23"/>
      <c r="O1381" s="184" t="s">
        <v>32</v>
      </c>
    </row>
    <row r="1382" s="1" customFormat="1" customHeight="1" spans="1:15">
      <c r="A1382" s="119">
        <v>1377</v>
      </c>
      <c r="B1382" s="201" t="s">
        <v>23</v>
      </c>
      <c r="C1382" s="119" t="s">
        <v>24</v>
      </c>
      <c r="D1382" s="119" t="s">
        <v>25</v>
      </c>
      <c r="E1382" s="37" t="s">
        <v>1577</v>
      </c>
      <c r="F1382" s="192" t="s">
        <v>4092</v>
      </c>
      <c r="G1382" s="91" t="s">
        <v>4139</v>
      </c>
      <c r="H1382" s="192" t="s">
        <v>51</v>
      </c>
      <c r="I1382" s="271">
        <v>6</v>
      </c>
      <c r="J1382" s="201" t="s">
        <v>4140</v>
      </c>
      <c r="K1382" s="119" t="s">
        <v>31</v>
      </c>
      <c r="L1382" s="183">
        <v>6</v>
      </c>
      <c r="M1382" s="27">
        <f>L1382*312</f>
        <v>1872</v>
      </c>
      <c r="N1382" s="23"/>
      <c r="O1382" s="184" t="s">
        <v>32</v>
      </c>
    </row>
    <row r="1383" s="1" customFormat="1" customHeight="1" spans="1:15">
      <c r="A1383" s="119">
        <v>1378</v>
      </c>
      <c r="B1383" s="201" t="s">
        <v>23</v>
      </c>
      <c r="C1383" s="119" t="s">
        <v>24</v>
      </c>
      <c r="D1383" s="119" t="s">
        <v>25</v>
      </c>
      <c r="E1383" s="37" t="s">
        <v>1577</v>
      </c>
      <c r="F1383" s="192" t="s">
        <v>4092</v>
      </c>
      <c r="G1383" s="91" t="s">
        <v>4141</v>
      </c>
      <c r="H1383" s="192" t="s">
        <v>51</v>
      </c>
      <c r="I1383" s="271">
        <v>1</v>
      </c>
      <c r="J1383" s="201" t="s">
        <v>4142</v>
      </c>
      <c r="K1383" s="119" t="s">
        <v>31</v>
      </c>
      <c r="L1383" s="183">
        <v>1</v>
      </c>
      <c r="M1383" s="27">
        <f>L1383*312</f>
        <v>312</v>
      </c>
      <c r="N1383" s="23"/>
      <c r="O1383" s="184" t="s">
        <v>32</v>
      </c>
    </row>
    <row r="1384" s="1" customFormat="1" customHeight="1" spans="1:15">
      <c r="A1384" s="119">
        <v>1379</v>
      </c>
      <c r="B1384" s="201" t="s">
        <v>23</v>
      </c>
      <c r="C1384" s="119" t="s">
        <v>24</v>
      </c>
      <c r="D1384" s="119" t="s">
        <v>25</v>
      </c>
      <c r="E1384" s="37" t="s">
        <v>1577</v>
      </c>
      <c r="F1384" s="192" t="s">
        <v>4092</v>
      </c>
      <c r="G1384" s="91" t="s">
        <v>4143</v>
      </c>
      <c r="H1384" s="192" t="s">
        <v>194</v>
      </c>
      <c r="I1384" s="271">
        <v>3</v>
      </c>
      <c r="J1384" s="201" t="s">
        <v>4144</v>
      </c>
      <c r="K1384" s="119" t="s">
        <v>31</v>
      </c>
      <c r="L1384" s="183">
        <v>3</v>
      </c>
      <c r="M1384" s="27">
        <f>L1384*130</f>
        <v>390</v>
      </c>
      <c r="N1384" s="23"/>
      <c r="O1384" s="184" t="s">
        <v>32</v>
      </c>
    </row>
    <row r="1385" s="1" customFormat="1" customHeight="1" spans="1:15">
      <c r="A1385" s="119">
        <v>1380</v>
      </c>
      <c r="B1385" s="201" t="s">
        <v>23</v>
      </c>
      <c r="C1385" s="119" t="s">
        <v>24</v>
      </c>
      <c r="D1385" s="119" t="s">
        <v>25</v>
      </c>
      <c r="E1385" s="37" t="s">
        <v>1577</v>
      </c>
      <c r="F1385" s="192" t="s">
        <v>4092</v>
      </c>
      <c r="G1385" s="273" t="s">
        <v>4145</v>
      </c>
      <c r="H1385" s="192" t="s">
        <v>194</v>
      </c>
      <c r="I1385" s="274">
        <v>2</v>
      </c>
      <c r="J1385" s="201" t="s">
        <v>4146</v>
      </c>
      <c r="K1385" s="119" t="s">
        <v>31</v>
      </c>
      <c r="L1385" s="275">
        <v>2</v>
      </c>
      <c r="M1385" s="27">
        <f>L1385*130</f>
        <v>260</v>
      </c>
      <c r="N1385" s="23"/>
      <c r="O1385" s="184" t="s">
        <v>32</v>
      </c>
    </row>
    <row r="1386" s="1" customFormat="1" customHeight="1" spans="1:15">
      <c r="A1386" s="119">
        <v>1381</v>
      </c>
      <c r="B1386" s="201" t="s">
        <v>23</v>
      </c>
      <c r="C1386" s="119" t="s">
        <v>24</v>
      </c>
      <c r="D1386" s="119" t="s">
        <v>25</v>
      </c>
      <c r="E1386" s="37" t="s">
        <v>1577</v>
      </c>
      <c r="F1386" s="192" t="s">
        <v>4092</v>
      </c>
      <c r="G1386" s="91" t="s">
        <v>4147</v>
      </c>
      <c r="H1386" s="192" t="s">
        <v>51</v>
      </c>
      <c r="I1386" s="271">
        <v>4</v>
      </c>
      <c r="J1386" s="201" t="s">
        <v>4148</v>
      </c>
      <c r="K1386" s="119" t="s">
        <v>31</v>
      </c>
      <c r="L1386" s="183">
        <v>4</v>
      </c>
      <c r="M1386" s="27">
        <f>L1386*312</f>
        <v>1248</v>
      </c>
      <c r="N1386" s="23"/>
      <c r="O1386" s="184" t="s">
        <v>32</v>
      </c>
    </row>
    <row r="1387" s="1" customFormat="1" customHeight="1" spans="1:15">
      <c r="A1387" s="119">
        <v>1382</v>
      </c>
      <c r="B1387" s="201" t="s">
        <v>23</v>
      </c>
      <c r="C1387" s="119" t="s">
        <v>24</v>
      </c>
      <c r="D1387" s="119" t="s">
        <v>25</v>
      </c>
      <c r="E1387" s="37" t="s">
        <v>1577</v>
      </c>
      <c r="F1387" s="192" t="s">
        <v>4092</v>
      </c>
      <c r="G1387" s="91" t="s">
        <v>4149</v>
      </c>
      <c r="H1387" s="192" t="s">
        <v>194</v>
      </c>
      <c r="I1387" s="271">
        <v>4</v>
      </c>
      <c r="J1387" s="201" t="s">
        <v>4150</v>
      </c>
      <c r="K1387" s="119" t="s">
        <v>31</v>
      </c>
      <c r="L1387" s="183">
        <v>4</v>
      </c>
      <c r="M1387" s="27">
        <f>L1387*130</f>
        <v>520</v>
      </c>
      <c r="N1387" s="23"/>
      <c r="O1387" s="184" t="s">
        <v>32</v>
      </c>
    </row>
    <row r="1388" s="1" customFormat="1" customHeight="1" spans="1:15">
      <c r="A1388" s="119">
        <v>1383</v>
      </c>
      <c r="B1388" s="201" t="s">
        <v>23</v>
      </c>
      <c r="C1388" s="119" t="s">
        <v>24</v>
      </c>
      <c r="D1388" s="119" t="s">
        <v>25</v>
      </c>
      <c r="E1388" s="37" t="s">
        <v>1577</v>
      </c>
      <c r="F1388" s="192" t="s">
        <v>4092</v>
      </c>
      <c r="G1388" s="91" t="s">
        <v>1866</v>
      </c>
      <c r="H1388" s="192" t="s">
        <v>194</v>
      </c>
      <c r="I1388" s="271">
        <v>4</v>
      </c>
      <c r="J1388" s="201" t="s">
        <v>4151</v>
      </c>
      <c r="K1388" s="119" t="s">
        <v>31</v>
      </c>
      <c r="L1388" s="183">
        <v>4</v>
      </c>
      <c r="M1388" s="27">
        <f>L1388*130</f>
        <v>520</v>
      </c>
      <c r="N1388" s="23"/>
      <c r="O1388" s="184" t="s">
        <v>32</v>
      </c>
    </row>
    <row r="1389" s="1" customFormat="1" customHeight="1" spans="1:15">
      <c r="A1389" s="119">
        <v>1384</v>
      </c>
      <c r="B1389" s="201" t="s">
        <v>23</v>
      </c>
      <c r="C1389" s="119" t="s">
        <v>24</v>
      </c>
      <c r="D1389" s="119" t="s">
        <v>25</v>
      </c>
      <c r="E1389" s="37" t="s">
        <v>1577</v>
      </c>
      <c r="F1389" s="192" t="s">
        <v>4092</v>
      </c>
      <c r="G1389" s="91" t="s">
        <v>4152</v>
      </c>
      <c r="H1389" s="192" t="s">
        <v>51</v>
      </c>
      <c r="I1389" s="271">
        <v>4</v>
      </c>
      <c r="J1389" s="201" t="s">
        <v>4153</v>
      </c>
      <c r="K1389" s="119" t="s">
        <v>31</v>
      </c>
      <c r="L1389" s="183">
        <v>4</v>
      </c>
      <c r="M1389" s="27">
        <f>L1389*312</f>
        <v>1248</v>
      </c>
      <c r="N1389" s="23"/>
      <c r="O1389" s="184" t="s">
        <v>32</v>
      </c>
    </row>
    <row r="1390" s="1" customFormat="1" customHeight="1" spans="1:15">
      <c r="A1390" s="119">
        <v>1385</v>
      </c>
      <c r="B1390" s="201" t="s">
        <v>23</v>
      </c>
      <c r="C1390" s="119" t="s">
        <v>24</v>
      </c>
      <c r="D1390" s="119" t="s">
        <v>25</v>
      </c>
      <c r="E1390" s="37" t="s">
        <v>1577</v>
      </c>
      <c r="F1390" s="192" t="s">
        <v>4092</v>
      </c>
      <c r="G1390" s="91" t="s">
        <v>4154</v>
      </c>
      <c r="H1390" s="192" t="s">
        <v>1944</v>
      </c>
      <c r="I1390" s="271">
        <v>3</v>
      </c>
      <c r="J1390" s="201" t="s">
        <v>4155</v>
      </c>
      <c r="K1390" s="119" t="s">
        <v>31</v>
      </c>
      <c r="L1390" s="183">
        <v>3</v>
      </c>
      <c r="M1390" s="27">
        <f>L1390*130</f>
        <v>390</v>
      </c>
      <c r="N1390" s="23"/>
      <c r="O1390" s="184" t="s">
        <v>32</v>
      </c>
    </row>
    <row r="1391" s="1" customFormat="1" customHeight="1" spans="1:15">
      <c r="A1391" s="119">
        <v>1386</v>
      </c>
      <c r="B1391" s="201" t="s">
        <v>23</v>
      </c>
      <c r="C1391" s="119" t="s">
        <v>24</v>
      </c>
      <c r="D1391" s="119" t="s">
        <v>25</v>
      </c>
      <c r="E1391" s="37" t="s">
        <v>1577</v>
      </c>
      <c r="F1391" s="192" t="s">
        <v>4092</v>
      </c>
      <c r="G1391" s="91" t="s">
        <v>4156</v>
      </c>
      <c r="H1391" s="192" t="s">
        <v>51</v>
      </c>
      <c r="I1391" s="271">
        <v>8</v>
      </c>
      <c r="J1391" s="201" t="s">
        <v>4157</v>
      </c>
      <c r="K1391" s="119" t="s">
        <v>31</v>
      </c>
      <c r="L1391" s="183">
        <v>7</v>
      </c>
      <c r="M1391" s="27">
        <f>L1391*312</f>
        <v>2184</v>
      </c>
      <c r="N1391" s="23"/>
      <c r="O1391" s="184" t="s">
        <v>32</v>
      </c>
    </row>
    <row r="1392" s="1" customFormat="1" customHeight="1" spans="1:15">
      <c r="A1392" s="119">
        <v>1387</v>
      </c>
      <c r="B1392" s="201" t="s">
        <v>23</v>
      </c>
      <c r="C1392" s="119" t="s">
        <v>24</v>
      </c>
      <c r="D1392" s="119" t="s">
        <v>25</v>
      </c>
      <c r="E1392" s="37" t="s">
        <v>1577</v>
      </c>
      <c r="F1392" s="192" t="s">
        <v>4092</v>
      </c>
      <c r="G1392" s="91" t="s">
        <v>4158</v>
      </c>
      <c r="H1392" s="192" t="s">
        <v>51</v>
      </c>
      <c r="I1392" s="271">
        <v>4</v>
      </c>
      <c r="J1392" s="201" t="s">
        <v>4159</v>
      </c>
      <c r="K1392" s="119" t="s">
        <v>31</v>
      </c>
      <c r="L1392" s="183">
        <v>4</v>
      </c>
      <c r="M1392" s="27">
        <f>L1392*312</f>
        <v>1248</v>
      </c>
      <c r="N1392" s="23"/>
      <c r="O1392" s="184" t="s">
        <v>32</v>
      </c>
    </row>
    <row r="1393" s="1" customFormat="1" customHeight="1" spans="1:15">
      <c r="A1393" s="119">
        <v>1388</v>
      </c>
      <c r="B1393" s="201" t="s">
        <v>23</v>
      </c>
      <c r="C1393" s="119" t="s">
        <v>24</v>
      </c>
      <c r="D1393" s="119" t="s">
        <v>25</v>
      </c>
      <c r="E1393" s="37" t="s">
        <v>1577</v>
      </c>
      <c r="F1393" s="192" t="s">
        <v>4092</v>
      </c>
      <c r="G1393" s="91" t="s">
        <v>4160</v>
      </c>
      <c r="H1393" s="192" t="s">
        <v>1583</v>
      </c>
      <c r="I1393" s="271">
        <v>4</v>
      </c>
      <c r="J1393" s="201" t="s">
        <v>4161</v>
      </c>
      <c r="K1393" s="119" t="s">
        <v>31</v>
      </c>
      <c r="L1393" s="183">
        <v>4</v>
      </c>
      <c r="M1393" s="27">
        <f>L1393*130</f>
        <v>520</v>
      </c>
      <c r="N1393" s="23"/>
      <c r="O1393" s="184" t="s">
        <v>32</v>
      </c>
    </row>
    <row r="1394" s="1" customFormat="1" customHeight="1" spans="1:15">
      <c r="A1394" s="119">
        <v>1389</v>
      </c>
      <c r="B1394" s="201" t="s">
        <v>23</v>
      </c>
      <c r="C1394" s="119" t="s">
        <v>24</v>
      </c>
      <c r="D1394" s="119" t="s">
        <v>25</v>
      </c>
      <c r="E1394" s="37" t="s">
        <v>1577</v>
      </c>
      <c r="F1394" s="192" t="s">
        <v>4092</v>
      </c>
      <c r="G1394" s="91" t="s">
        <v>4162</v>
      </c>
      <c r="H1394" s="192" t="s">
        <v>2624</v>
      </c>
      <c r="I1394" s="271">
        <v>6</v>
      </c>
      <c r="J1394" s="201" t="s">
        <v>4163</v>
      </c>
      <c r="K1394" s="119" t="s">
        <v>31</v>
      </c>
      <c r="L1394" s="183">
        <v>6</v>
      </c>
      <c r="M1394" s="27">
        <f>L1394*130</f>
        <v>780</v>
      </c>
      <c r="N1394" s="23"/>
      <c r="O1394" s="184" t="s">
        <v>32</v>
      </c>
    </row>
    <row r="1395" s="1" customFormat="1" customHeight="1" spans="1:15">
      <c r="A1395" s="119">
        <v>1390</v>
      </c>
      <c r="B1395" s="201" t="s">
        <v>23</v>
      </c>
      <c r="C1395" s="119" t="s">
        <v>24</v>
      </c>
      <c r="D1395" s="119" t="s">
        <v>25</v>
      </c>
      <c r="E1395" s="37" t="s">
        <v>1577</v>
      </c>
      <c r="F1395" s="192" t="s">
        <v>4092</v>
      </c>
      <c r="G1395" s="91" t="s">
        <v>4164</v>
      </c>
      <c r="H1395" s="192" t="s">
        <v>51</v>
      </c>
      <c r="I1395" s="271">
        <v>5</v>
      </c>
      <c r="J1395" s="201" t="s">
        <v>4165</v>
      </c>
      <c r="K1395" s="119" t="s">
        <v>31</v>
      </c>
      <c r="L1395" s="183">
        <v>5</v>
      </c>
      <c r="M1395" s="27">
        <f>L1395*312</f>
        <v>1560</v>
      </c>
      <c r="N1395" s="23"/>
      <c r="O1395" s="184" t="s">
        <v>32</v>
      </c>
    </row>
    <row r="1396" s="1" customFormat="1" customHeight="1" spans="1:15">
      <c r="A1396" s="119">
        <v>1391</v>
      </c>
      <c r="B1396" s="201" t="s">
        <v>23</v>
      </c>
      <c r="C1396" s="119" t="s">
        <v>24</v>
      </c>
      <c r="D1396" s="119" t="s">
        <v>25</v>
      </c>
      <c r="E1396" s="37" t="s">
        <v>1577</v>
      </c>
      <c r="F1396" s="192" t="s">
        <v>4092</v>
      </c>
      <c r="G1396" s="91" t="s">
        <v>4166</v>
      </c>
      <c r="H1396" s="192" t="s">
        <v>194</v>
      </c>
      <c r="I1396" s="271">
        <v>6</v>
      </c>
      <c r="J1396" s="201" t="s">
        <v>4167</v>
      </c>
      <c r="K1396" s="119" t="s">
        <v>31</v>
      </c>
      <c r="L1396" s="183">
        <v>6</v>
      </c>
      <c r="M1396" s="27">
        <f t="shared" ref="M1396:M1404" si="70">L1396*130</f>
        <v>780</v>
      </c>
      <c r="N1396" s="23"/>
      <c r="O1396" s="184" t="s">
        <v>32</v>
      </c>
    </row>
    <row r="1397" s="1" customFormat="1" customHeight="1" spans="1:15">
      <c r="A1397" s="119">
        <v>1392</v>
      </c>
      <c r="B1397" s="201" t="s">
        <v>23</v>
      </c>
      <c r="C1397" s="119" t="s">
        <v>24</v>
      </c>
      <c r="D1397" s="119" t="s">
        <v>25</v>
      </c>
      <c r="E1397" s="37" t="s">
        <v>1577</v>
      </c>
      <c r="F1397" s="192" t="s">
        <v>4092</v>
      </c>
      <c r="G1397" s="91" t="s">
        <v>4168</v>
      </c>
      <c r="H1397" s="192" t="s">
        <v>194</v>
      </c>
      <c r="I1397" s="271">
        <v>6</v>
      </c>
      <c r="J1397" s="201" t="s">
        <v>4169</v>
      </c>
      <c r="K1397" s="119" t="s">
        <v>31</v>
      </c>
      <c r="L1397" s="183">
        <v>6</v>
      </c>
      <c r="M1397" s="27">
        <f t="shared" si="70"/>
        <v>780</v>
      </c>
      <c r="N1397" s="23"/>
      <c r="O1397" s="184" t="s">
        <v>32</v>
      </c>
    </row>
    <row r="1398" s="1" customFormat="1" customHeight="1" spans="1:15">
      <c r="A1398" s="119">
        <v>1393</v>
      </c>
      <c r="B1398" s="201" t="s">
        <v>23</v>
      </c>
      <c r="C1398" s="119" t="s">
        <v>24</v>
      </c>
      <c r="D1398" s="119" t="s">
        <v>25</v>
      </c>
      <c r="E1398" s="37" t="s">
        <v>1577</v>
      </c>
      <c r="F1398" s="192" t="s">
        <v>4092</v>
      </c>
      <c r="G1398" s="91" t="s">
        <v>4170</v>
      </c>
      <c r="H1398" s="192" t="s">
        <v>1583</v>
      </c>
      <c r="I1398" s="271">
        <v>3</v>
      </c>
      <c r="J1398" s="201" t="s">
        <v>4171</v>
      </c>
      <c r="K1398" s="119" t="s">
        <v>31</v>
      </c>
      <c r="L1398" s="183">
        <v>3</v>
      </c>
      <c r="M1398" s="27">
        <f t="shared" si="70"/>
        <v>390</v>
      </c>
      <c r="N1398" s="23"/>
      <c r="O1398" s="184" t="s">
        <v>32</v>
      </c>
    </row>
    <row r="1399" s="1" customFormat="1" customHeight="1" spans="1:15">
      <c r="A1399" s="119">
        <v>1394</v>
      </c>
      <c r="B1399" s="201" t="s">
        <v>23</v>
      </c>
      <c r="C1399" s="119" t="s">
        <v>24</v>
      </c>
      <c r="D1399" s="119" t="s">
        <v>25</v>
      </c>
      <c r="E1399" s="37" t="s">
        <v>1577</v>
      </c>
      <c r="F1399" s="192" t="s">
        <v>4092</v>
      </c>
      <c r="G1399" s="91" t="s">
        <v>4172</v>
      </c>
      <c r="H1399" s="192" t="s">
        <v>1583</v>
      </c>
      <c r="I1399" s="271">
        <v>4</v>
      </c>
      <c r="J1399" s="201" t="s">
        <v>4173</v>
      </c>
      <c r="K1399" s="119" t="s">
        <v>31</v>
      </c>
      <c r="L1399" s="183">
        <v>4</v>
      </c>
      <c r="M1399" s="27">
        <f t="shared" si="70"/>
        <v>520</v>
      </c>
      <c r="N1399" s="23"/>
      <c r="O1399" s="184" t="s">
        <v>32</v>
      </c>
    </row>
    <row r="1400" s="1" customFormat="1" customHeight="1" spans="1:15">
      <c r="A1400" s="119">
        <v>1395</v>
      </c>
      <c r="B1400" s="201" t="s">
        <v>23</v>
      </c>
      <c r="C1400" s="119" t="s">
        <v>24</v>
      </c>
      <c r="D1400" s="119" t="s">
        <v>25</v>
      </c>
      <c r="E1400" s="37" t="s">
        <v>1577</v>
      </c>
      <c r="F1400" s="192" t="s">
        <v>4092</v>
      </c>
      <c r="G1400" s="91" t="s">
        <v>4174</v>
      </c>
      <c r="H1400" s="192" t="s">
        <v>1944</v>
      </c>
      <c r="I1400" s="271">
        <v>3</v>
      </c>
      <c r="J1400" s="201" t="s">
        <v>4175</v>
      </c>
      <c r="K1400" s="119" t="s">
        <v>31</v>
      </c>
      <c r="L1400" s="183">
        <v>3</v>
      </c>
      <c r="M1400" s="27">
        <f t="shared" si="70"/>
        <v>390</v>
      </c>
      <c r="N1400" s="23"/>
      <c r="O1400" s="184" t="s">
        <v>32</v>
      </c>
    </row>
    <row r="1401" s="1" customFormat="1" customHeight="1" spans="1:16">
      <c r="A1401" s="119">
        <v>1396</v>
      </c>
      <c r="B1401" s="201" t="s">
        <v>23</v>
      </c>
      <c r="C1401" s="119" t="s">
        <v>24</v>
      </c>
      <c r="D1401" s="119" t="s">
        <v>25</v>
      </c>
      <c r="E1401" s="37" t="s">
        <v>1577</v>
      </c>
      <c r="F1401" s="192" t="s">
        <v>4092</v>
      </c>
      <c r="G1401" s="183" t="s">
        <v>4176</v>
      </c>
      <c r="H1401" s="192" t="s">
        <v>1583</v>
      </c>
      <c r="I1401" s="271">
        <v>4</v>
      </c>
      <c r="J1401" s="201" t="s">
        <v>4177</v>
      </c>
      <c r="K1401" s="119" t="s">
        <v>31</v>
      </c>
      <c r="L1401" s="183">
        <v>4</v>
      </c>
      <c r="M1401" s="27">
        <f t="shared" si="70"/>
        <v>520</v>
      </c>
      <c r="N1401" s="23"/>
      <c r="O1401" s="184" t="s">
        <v>32</v>
      </c>
      <c r="P1401" s="92"/>
    </row>
    <row r="1402" s="1" customFormat="1" customHeight="1" spans="1:15">
      <c r="A1402" s="119">
        <v>1397</v>
      </c>
      <c r="B1402" s="201" t="s">
        <v>23</v>
      </c>
      <c r="C1402" s="119" t="s">
        <v>24</v>
      </c>
      <c r="D1402" s="119" t="s">
        <v>25</v>
      </c>
      <c r="E1402" s="37" t="s">
        <v>1577</v>
      </c>
      <c r="F1402" s="192" t="s">
        <v>4092</v>
      </c>
      <c r="G1402" s="91" t="s">
        <v>4178</v>
      </c>
      <c r="H1402" s="192" t="s">
        <v>1583</v>
      </c>
      <c r="I1402" s="271">
        <v>4</v>
      </c>
      <c r="J1402" s="201" t="s">
        <v>4179</v>
      </c>
      <c r="K1402" s="119" t="s">
        <v>31</v>
      </c>
      <c r="L1402" s="183">
        <v>4</v>
      </c>
      <c r="M1402" s="27">
        <f t="shared" si="70"/>
        <v>520</v>
      </c>
      <c r="N1402" s="23"/>
      <c r="O1402" s="184" t="s">
        <v>32</v>
      </c>
    </row>
    <row r="1403" s="1" customFormat="1" customHeight="1" spans="1:15">
      <c r="A1403" s="119">
        <v>1398</v>
      </c>
      <c r="B1403" s="201" t="s">
        <v>23</v>
      </c>
      <c r="C1403" s="119" t="s">
        <v>24</v>
      </c>
      <c r="D1403" s="119" t="s">
        <v>25</v>
      </c>
      <c r="E1403" s="37" t="s">
        <v>1577</v>
      </c>
      <c r="F1403" s="192" t="s">
        <v>4092</v>
      </c>
      <c r="G1403" s="91" t="s">
        <v>4180</v>
      </c>
      <c r="H1403" s="192" t="s">
        <v>194</v>
      </c>
      <c r="I1403" s="271">
        <v>4</v>
      </c>
      <c r="J1403" s="201" t="s">
        <v>4181</v>
      </c>
      <c r="K1403" s="119" t="s">
        <v>31</v>
      </c>
      <c r="L1403" s="183">
        <v>4</v>
      </c>
      <c r="M1403" s="27">
        <f t="shared" si="70"/>
        <v>520</v>
      </c>
      <c r="N1403" s="23"/>
      <c r="O1403" s="184" t="s">
        <v>32</v>
      </c>
    </row>
    <row r="1404" s="1" customFormat="1" customHeight="1" spans="1:15">
      <c r="A1404" s="119">
        <v>1399</v>
      </c>
      <c r="B1404" s="201" t="s">
        <v>23</v>
      </c>
      <c r="C1404" s="119" t="s">
        <v>24</v>
      </c>
      <c r="D1404" s="119" t="s">
        <v>25</v>
      </c>
      <c r="E1404" s="37" t="s">
        <v>1577</v>
      </c>
      <c r="F1404" s="192" t="s">
        <v>4092</v>
      </c>
      <c r="G1404" s="91" t="s">
        <v>4182</v>
      </c>
      <c r="H1404" s="192" t="s">
        <v>194</v>
      </c>
      <c r="I1404" s="271">
        <v>2</v>
      </c>
      <c r="J1404" s="201" t="s">
        <v>4183</v>
      </c>
      <c r="K1404" s="119" t="s">
        <v>31</v>
      </c>
      <c r="L1404" s="183">
        <v>2</v>
      </c>
      <c r="M1404" s="27">
        <f t="shared" si="70"/>
        <v>260</v>
      </c>
      <c r="N1404" s="23"/>
      <c r="O1404" s="184" t="s">
        <v>32</v>
      </c>
    </row>
    <row r="1405" s="1" customFormat="1" customHeight="1" spans="1:15">
      <c r="A1405" s="119">
        <v>1400</v>
      </c>
      <c r="B1405" s="201" t="s">
        <v>23</v>
      </c>
      <c r="C1405" s="119" t="s">
        <v>24</v>
      </c>
      <c r="D1405" s="119" t="s">
        <v>25</v>
      </c>
      <c r="E1405" s="37" t="s">
        <v>1577</v>
      </c>
      <c r="F1405" s="192" t="s">
        <v>4092</v>
      </c>
      <c r="G1405" s="91" t="s">
        <v>4184</v>
      </c>
      <c r="H1405" s="192" t="s">
        <v>51</v>
      </c>
      <c r="I1405" s="271">
        <v>4</v>
      </c>
      <c r="J1405" s="201" t="s">
        <v>4185</v>
      </c>
      <c r="K1405" s="119" t="s">
        <v>31</v>
      </c>
      <c r="L1405" s="183">
        <v>4</v>
      </c>
      <c r="M1405" s="27">
        <f>L1405*312</f>
        <v>1248</v>
      </c>
      <c r="N1405" s="23"/>
      <c r="O1405" s="184" t="s">
        <v>32</v>
      </c>
    </row>
    <row r="1406" s="1" customFormat="1" customHeight="1" spans="1:15">
      <c r="A1406" s="119">
        <v>1401</v>
      </c>
      <c r="B1406" s="201" t="s">
        <v>23</v>
      </c>
      <c r="C1406" s="119" t="s">
        <v>24</v>
      </c>
      <c r="D1406" s="119" t="s">
        <v>25</v>
      </c>
      <c r="E1406" s="37" t="s">
        <v>1577</v>
      </c>
      <c r="F1406" s="192" t="s">
        <v>4092</v>
      </c>
      <c r="G1406" s="91" t="s">
        <v>4186</v>
      </c>
      <c r="H1406" s="192" t="s">
        <v>1583</v>
      </c>
      <c r="I1406" s="271">
        <v>5</v>
      </c>
      <c r="J1406" s="201" t="s">
        <v>4187</v>
      </c>
      <c r="K1406" s="119" t="s">
        <v>31</v>
      </c>
      <c r="L1406" s="183">
        <v>5</v>
      </c>
      <c r="M1406" s="27">
        <f>L1406*130</f>
        <v>650</v>
      </c>
      <c r="N1406" s="23"/>
      <c r="O1406" s="184" t="s">
        <v>32</v>
      </c>
    </row>
    <row r="1407" s="1" customFormat="1" customHeight="1" spans="1:15">
      <c r="A1407" s="119">
        <v>1402</v>
      </c>
      <c r="B1407" s="201" t="s">
        <v>23</v>
      </c>
      <c r="C1407" s="119" t="s">
        <v>24</v>
      </c>
      <c r="D1407" s="119" t="s">
        <v>25</v>
      </c>
      <c r="E1407" s="37" t="s">
        <v>1577</v>
      </c>
      <c r="F1407" s="192" t="s">
        <v>4092</v>
      </c>
      <c r="G1407" s="91" t="s">
        <v>4188</v>
      </c>
      <c r="H1407" s="192" t="s">
        <v>1558</v>
      </c>
      <c r="I1407" s="271">
        <v>2</v>
      </c>
      <c r="J1407" s="201" t="s">
        <v>4189</v>
      </c>
      <c r="K1407" s="119" t="s">
        <v>31</v>
      </c>
      <c r="L1407" s="183">
        <v>2</v>
      </c>
      <c r="M1407" s="27">
        <f>L1407*312</f>
        <v>624</v>
      </c>
      <c r="N1407" s="23"/>
      <c r="O1407" s="24" t="s">
        <v>32</v>
      </c>
    </row>
    <row r="1408" s="1" customFormat="1" customHeight="1" spans="1:15">
      <c r="A1408" s="119">
        <v>1403</v>
      </c>
      <c r="B1408" s="201" t="s">
        <v>23</v>
      </c>
      <c r="C1408" s="119" t="s">
        <v>24</v>
      </c>
      <c r="D1408" s="119" t="s">
        <v>25</v>
      </c>
      <c r="E1408" s="37" t="s">
        <v>1577</v>
      </c>
      <c r="F1408" s="192" t="s">
        <v>4092</v>
      </c>
      <c r="G1408" s="91" t="s">
        <v>4190</v>
      </c>
      <c r="H1408" s="192" t="s">
        <v>51</v>
      </c>
      <c r="I1408" s="271">
        <v>2</v>
      </c>
      <c r="J1408" s="201" t="s">
        <v>4191</v>
      </c>
      <c r="K1408" s="119" t="s">
        <v>31</v>
      </c>
      <c r="L1408" s="183">
        <v>2</v>
      </c>
      <c r="M1408" s="27">
        <f>L1408*312</f>
        <v>624</v>
      </c>
      <c r="N1408" s="23"/>
      <c r="O1408" s="184" t="s">
        <v>32</v>
      </c>
    </row>
    <row r="1409" s="1" customFormat="1" customHeight="1" spans="1:15">
      <c r="A1409" s="119">
        <v>1404</v>
      </c>
      <c r="B1409" s="201" t="s">
        <v>23</v>
      </c>
      <c r="C1409" s="119" t="s">
        <v>24</v>
      </c>
      <c r="D1409" s="119" t="s">
        <v>25</v>
      </c>
      <c r="E1409" s="37" t="s">
        <v>1577</v>
      </c>
      <c r="F1409" s="192" t="s">
        <v>4092</v>
      </c>
      <c r="G1409" s="91" t="s">
        <v>4192</v>
      </c>
      <c r="H1409" s="192" t="s">
        <v>51</v>
      </c>
      <c r="I1409" s="271">
        <v>3</v>
      </c>
      <c r="J1409" s="201" t="s">
        <v>4193</v>
      </c>
      <c r="K1409" s="119" t="s">
        <v>31</v>
      </c>
      <c r="L1409" s="183">
        <v>3</v>
      </c>
      <c r="M1409" s="27">
        <f>L1409*312</f>
        <v>936</v>
      </c>
      <c r="N1409" s="23"/>
      <c r="O1409" s="184" t="s">
        <v>32</v>
      </c>
    </row>
    <row r="1410" s="1" customFormat="1" customHeight="1" spans="1:15">
      <c r="A1410" s="119">
        <v>1405</v>
      </c>
      <c r="B1410" s="201" t="s">
        <v>23</v>
      </c>
      <c r="C1410" s="119" t="s">
        <v>24</v>
      </c>
      <c r="D1410" s="119" t="s">
        <v>25</v>
      </c>
      <c r="E1410" s="37" t="s">
        <v>1577</v>
      </c>
      <c r="F1410" s="192" t="s">
        <v>4092</v>
      </c>
      <c r="G1410" s="91" t="s">
        <v>4194</v>
      </c>
      <c r="H1410" s="192" t="s">
        <v>1944</v>
      </c>
      <c r="I1410" s="271">
        <v>1</v>
      </c>
      <c r="J1410" s="201" t="s">
        <v>4195</v>
      </c>
      <c r="K1410" s="119" t="s">
        <v>31</v>
      </c>
      <c r="L1410" s="183">
        <v>1</v>
      </c>
      <c r="M1410" s="27">
        <f>L1410*130</f>
        <v>130</v>
      </c>
      <c r="N1410" s="23"/>
      <c r="O1410" s="184" t="s">
        <v>32</v>
      </c>
    </row>
    <row r="1411" s="1" customFormat="1" customHeight="1" spans="1:16">
      <c r="A1411" s="119">
        <v>1406</v>
      </c>
      <c r="B1411" s="201" t="s">
        <v>23</v>
      </c>
      <c r="C1411" s="119" t="s">
        <v>24</v>
      </c>
      <c r="D1411" s="119" t="s">
        <v>25</v>
      </c>
      <c r="E1411" s="37" t="s">
        <v>1577</v>
      </c>
      <c r="F1411" s="192" t="s">
        <v>4092</v>
      </c>
      <c r="G1411" s="183" t="s">
        <v>4196</v>
      </c>
      <c r="H1411" s="192" t="s">
        <v>1583</v>
      </c>
      <c r="I1411" s="271">
        <v>2</v>
      </c>
      <c r="J1411" s="201" t="s">
        <v>4197</v>
      </c>
      <c r="K1411" s="119" t="s">
        <v>31</v>
      </c>
      <c r="L1411" s="183">
        <v>2</v>
      </c>
      <c r="M1411" s="27">
        <f>L1411*130</f>
        <v>260</v>
      </c>
      <c r="N1411" s="23"/>
      <c r="O1411" s="184" t="s">
        <v>32</v>
      </c>
      <c r="P1411" s="92"/>
    </row>
    <row r="1412" s="1" customFormat="1" customHeight="1" spans="1:15">
      <c r="A1412" s="119">
        <v>1407</v>
      </c>
      <c r="B1412" s="201" t="s">
        <v>23</v>
      </c>
      <c r="C1412" s="119" t="s">
        <v>24</v>
      </c>
      <c r="D1412" s="119" t="s">
        <v>25</v>
      </c>
      <c r="E1412" s="37" t="s">
        <v>1577</v>
      </c>
      <c r="F1412" s="192" t="s">
        <v>4092</v>
      </c>
      <c r="G1412" s="91" t="s">
        <v>4198</v>
      </c>
      <c r="H1412" s="192" t="s">
        <v>1583</v>
      </c>
      <c r="I1412" s="271">
        <v>5</v>
      </c>
      <c r="J1412" s="201" t="s">
        <v>4199</v>
      </c>
      <c r="K1412" s="119" t="s">
        <v>31</v>
      </c>
      <c r="L1412" s="183">
        <v>4</v>
      </c>
      <c r="M1412" s="27">
        <f>L1412*130</f>
        <v>520</v>
      </c>
      <c r="N1412" s="23"/>
      <c r="O1412" s="184" t="s">
        <v>32</v>
      </c>
    </row>
    <row r="1413" s="1" customFormat="1" customHeight="1" spans="1:15">
      <c r="A1413" s="119">
        <v>1408</v>
      </c>
      <c r="B1413" s="201" t="s">
        <v>23</v>
      </c>
      <c r="C1413" s="119" t="s">
        <v>24</v>
      </c>
      <c r="D1413" s="119" t="s">
        <v>25</v>
      </c>
      <c r="E1413" s="37" t="s">
        <v>1577</v>
      </c>
      <c r="F1413" s="192" t="s">
        <v>4092</v>
      </c>
      <c r="G1413" s="91" t="s">
        <v>4200</v>
      </c>
      <c r="H1413" s="192" t="s">
        <v>51</v>
      </c>
      <c r="I1413" s="271">
        <v>5</v>
      </c>
      <c r="J1413" s="201" t="s">
        <v>4201</v>
      </c>
      <c r="K1413" s="119" t="s">
        <v>31</v>
      </c>
      <c r="L1413" s="183">
        <v>5</v>
      </c>
      <c r="M1413" s="27">
        <f>L1413*312</f>
        <v>1560</v>
      </c>
      <c r="N1413" s="23"/>
      <c r="O1413" s="184" t="s">
        <v>32</v>
      </c>
    </row>
    <row r="1414" s="1" customFormat="1" customHeight="1" spans="1:15">
      <c r="A1414" s="119">
        <v>1409</v>
      </c>
      <c r="B1414" s="201" t="s">
        <v>23</v>
      </c>
      <c r="C1414" s="119" t="s">
        <v>24</v>
      </c>
      <c r="D1414" s="119" t="s">
        <v>25</v>
      </c>
      <c r="E1414" s="37" t="s">
        <v>1577</v>
      </c>
      <c r="F1414" s="192" t="s">
        <v>4092</v>
      </c>
      <c r="G1414" s="91" t="s">
        <v>4202</v>
      </c>
      <c r="H1414" s="192" t="s">
        <v>51</v>
      </c>
      <c r="I1414" s="271">
        <v>5</v>
      </c>
      <c r="J1414" s="201" t="s">
        <v>4203</v>
      </c>
      <c r="K1414" s="119" t="s">
        <v>31</v>
      </c>
      <c r="L1414" s="183">
        <v>4</v>
      </c>
      <c r="M1414" s="27">
        <f>L1414*312</f>
        <v>1248</v>
      </c>
      <c r="N1414" s="23"/>
      <c r="O1414" s="184" t="s">
        <v>32</v>
      </c>
    </row>
    <row r="1415" s="1" customFormat="1" customHeight="1" spans="1:15">
      <c r="A1415" s="119">
        <v>1410</v>
      </c>
      <c r="B1415" s="201" t="s">
        <v>23</v>
      </c>
      <c r="C1415" s="119" t="s">
        <v>24</v>
      </c>
      <c r="D1415" s="119" t="s">
        <v>25</v>
      </c>
      <c r="E1415" s="37" t="s">
        <v>1577</v>
      </c>
      <c r="F1415" s="192" t="s">
        <v>4092</v>
      </c>
      <c r="G1415" s="91" t="s">
        <v>4204</v>
      </c>
      <c r="H1415" s="192" t="s">
        <v>1583</v>
      </c>
      <c r="I1415" s="271">
        <v>1</v>
      </c>
      <c r="J1415" s="201" t="s">
        <v>4205</v>
      </c>
      <c r="K1415" s="119" t="s">
        <v>31</v>
      </c>
      <c r="L1415" s="183">
        <v>1</v>
      </c>
      <c r="M1415" s="27">
        <f>L1415*130</f>
        <v>130</v>
      </c>
      <c r="N1415" s="23"/>
      <c r="O1415" s="184" t="s">
        <v>32</v>
      </c>
    </row>
    <row r="1416" s="1" customFormat="1" customHeight="1" spans="1:15">
      <c r="A1416" s="119">
        <v>1411</v>
      </c>
      <c r="B1416" s="201" t="s">
        <v>23</v>
      </c>
      <c r="C1416" s="119" t="s">
        <v>24</v>
      </c>
      <c r="D1416" s="119" t="s">
        <v>25</v>
      </c>
      <c r="E1416" s="37" t="s">
        <v>1577</v>
      </c>
      <c r="F1416" s="192" t="s">
        <v>4092</v>
      </c>
      <c r="G1416" s="91" t="s">
        <v>4206</v>
      </c>
      <c r="H1416" s="192" t="s">
        <v>51</v>
      </c>
      <c r="I1416" s="271">
        <v>2</v>
      </c>
      <c r="J1416" s="201" t="s">
        <v>4207</v>
      </c>
      <c r="K1416" s="119" t="s">
        <v>31</v>
      </c>
      <c r="L1416" s="183">
        <v>2</v>
      </c>
      <c r="M1416" s="27">
        <f>L1416*312</f>
        <v>624</v>
      </c>
      <c r="N1416" s="23"/>
      <c r="O1416" s="184" t="s">
        <v>32</v>
      </c>
    </row>
    <row r="1417" s="1" customFormat="1" customHeight="1" spans="1:15">
      <c r="A1417" s="119">
        <v>1412</v>
      </c>
      <c r="B1417" s="201" t="s">
        <v>23</v>
      </c>
      <c r="C1417" s="119" t="s">
        <v>24</v>
      </c>
      <c r="D1417" s="119" t="s">
        <v>25</v>
      </c>
      <c r="E1417" s="37" t="s">
        <v>1577</v>
      </c>
      <c r="F1417" s="192" t="s">
        <v>4092</v>
      </c>
      <c r="G1417" s="91" t="s">
        <v>4208</v>
      </c>
      <c r="H1417" s="192" t="s">
        <v>1583</v>
      </c>
      <c r="I1417" s="271">
        <v>3</v>
      </c>
      <c r="J1417" s="201" t="s">
        <v>4209</v>
      </c>
      <c r="K1417" s="119" t="s">
        <v>31</v>
      </c>
      <c r="L1417" s="183">
        <v>3</v>
      </c>
      <c r="M1417" s="27">
        <f>L1417*130</f>
        <v>390</v>
      </c>
      <c r="N1417" s="23"/>
      <c r="O1417" s="184" t="s">
        <v>32</v>
      </c>
    </row>
    <row r="1418" s="1" customFormat="1" customHeight="1" spans="1:15">
      <c r="A1418" s="119">
        <v>1413</v>
      </c>
      <c r="B1418" s="201" t="s">
        <v>23</v>
      </c>
      <c r="C1418" s="119" t="s">
        <v>24</v>
      </c>
      <c r="D1418" s="119" t="s">
        <v>25</v>
      </c>
      <c r="E1418" s="37" t="s">
        <v>1577</v>
      </c>
      <c r="F1418" s="192" t="s">
        <v>4092</v>
      </c>
      <c r="G1418" s="91" t="s">
        <v>4210</v>
      </c>
      <c r="H1418" s="192" t="s">
        <v>51</v>
      </c>
      <c r="I1418" s="271">
        <v>6</v>
      </c>
      <c r="J1418" s="201" t="s">
        <v>4211</v>
      </c>
      <c r="K1418" s="119" t="s">
        <v>31</v>
      </c>
      <c r="L1418" s="183">
        <v>6</v>
      </c>
      <c r="M1418" s="27">
        <f>L1418*312</f>
        <v>1872</v>
      </c>
      <c r="N1418" s="23"/>
      <c r="O1418" s="184" t="s">
        <v>32</v>
      </c>
    </row>
    <row r="1419" s="1" customFormat="1" customHeight="1" spans="1:15">
      <c r="A1419" s="119">
        <v>1414</v>
      </c>
      <c r="B1419" s="201" t="s">
        <v>23</v>
      </c>
      <c r="C1419" s="119" t="s">
        <v>24</v>
      </c>
      <c r="D1419" s="119" t="s">
        <v>25</v>
      </c>
      <c r="E1419" s="37" t="s">
        <v>1577</v>
      </c>
      <c r="F1419" s="192" t="s">
        <v>4092</v>
      </c>
      <c r="G1419" s="91" t="s">
        <v>4212</v>
      </c>
      <c r="H1419" s="192" t="s">
        <v>51</v>
      </c>
      <c r="I1419" s="271">
        <v>1</v>
      </c>
      <c r="J1419" s="201" t="s">
        <v>4213</v>
      </c>
      <c r="K1419" s="119" t="s">
        <v>31</v>
      </c>
      <c r="L1419" s="183">
        <v>1</v>
      </c>
      <c r="M1419" s="27">
        <f>L1419*312</f>
        <v>312</v>
      </c>
      <c r="N1419" s="23"/>
      <c r="O1419" s="184" t="s">
        <v>32</v>
      </c>
    </row>
    <row r="1420" s="1" customFormat="1" customHeight="1" spans="1:15">
      <c r="A1420" s="119">
        <v>1415</v>
      </c>
      <c r="B1420" s="201" t="s">
        <v>23</v>
      </c>
      <c r="C1420" s="119" t="s">
        <v>24</v>
      </c>
      <c r="D1420" s="119" t="s">
        <v>25</v>
      </c>
      <c r="E1420" s="37" t="s">
        <v>1577</v>
      </c>
      <c r="F1420" s="192" t="s">
        <v>4092</v>
      </c>
      <c r="G1420" s="91" t="s">
        <v>4214</v>
      </c>
      <c r="H1420" s="192" t="s">
        <v>51</v>
      </c>
      <c r="I1420" s="271">
        <v>6</v>
      </c>
      <c r="J1420" s="201" t="s">
        <v>4215</v>
      </c>
      <c r="K1420" s="119" t="s">
        <v>31</v>
      </c>
      <c r="L1420" s="183">
        <v>6</v>
      </c>
      <c r="M1420" s="27">
        <f>L1420*312</f>
        <v>1872</v>
      </c>
      <c r="N1420" s="23"/>
      <c r="O1420" s="184" t="s">
        <v>32</v>
      </c>
    </row>
    <row r="1421" s="1" customFormat="1" customHeight="1" spans="1:15">
      <c r="A1421" s="119">
        <v>1416</v>
      </c>
      <c r="B1421" s="201" t="s">
        <v>23</v>
      </c>
      <c r="C1421" s="119" t="s">
        <v>24</v>
      </c>
      <c r="D1421" s="119" t="s">
        <v>25</v>
      </c>
      <c r="E1421" s="37" t="s">
        <v>1577</v>
      </c>
      <c r="F1421" s="192" t="s">
        <v>4092</v>
      </c>
      <c r="G1421" s="91" t="s">
        <v>4216</v>
      </c>
      <c r="H1421" s="192" t="s">
        <v>1944</v>
      </c>
      <c r="I1421" s="271">
        <v>3</v>
      </c>
      <c r="J1421" s="201" t="s">
        <v>4217</v>
      </c>
      <c r="K1421" s="119" t="s">
        <v>31</v>
      </c>
      <c r="L1421" s="183">
        <v>3</v>
      </c>
      <c r="M1421" s="27">
        <f>L1421*130</f>
        <v>390</v>
      </c>
      <c r="N1421" s="23"/>
      <c r="O1421" s="184" t="s">
        <v>32</v>
      </c>
    </row>
    <row r="1422" s="1" customFormat="1" customHeight="1" spans="1:15">
      <c r="A1422" s="119">
        <v>1417</v>
      </c>
      <c r="B1422" s="201" t="s">
        <v>23</v>
      </c>
      <c r="C1422" s="119" t="s">
        <v>24</v>
      </c>
      <c r="D1422" s="119" t="s">
        <v>25</v>
      </c>
      <c r="E1422" s="37" t="s">
        <v>1577</v>
      </c>
      <c r="F1422" s="192" t="s">
        <v>4092</v>
      </c>
      <c r="G1422" s="91" t="s">
        <v>4218</v>
      </c>
      <c r="H1422" s="192" t="s">
        <v>2624</v>
      </c>
      <c r="I1422" s="271">
        <v>4</v>
      </c>
      <c r="J1422" s="201" t="s">
        <v>4219</v>
      </c>
      <c r="K1422" s="119" t="s">
        <v>31</v>
      </c>
      <c r="L1422" s="183">
        <v>4</v>
      </c>
      <c r="M1422" s="27">
        <f>L1422*130</f>
        <v>520</v>
      </c>
      <c r="N1422" s="23"/>
      <c r="O1422" s="184" t="s">
        <v>32</v>
      </c>
    </row>
    <row r="1423" s="1" customFormat="1" customHeight="1" spans="1:15">
      <c r="A1423" s="119">
        <v>1418</v>
      </c>
      <c r="B1423" s="201" t="s">
        <v>23</v>
      </c>
      <c r="C1423" s="119" t="s">
        <v>24</v>
      </c>
      <c r="D1423" s="119" t="s">
        <v>25</v>
      </c>
      <c r="E1423" s="37" t="s">
        <v>1577</v>
      </c>
      <c r="F1423" s="192" t="s">
        <v>4092</v>
      </c>
      <c r="G1423" s="91" t="s">
        <v>2460</v>
      </c>
      <c r="H1423" s="192" t="s">
        <v>1583</v>
      </c>
      <c r="I1423" s="271">
        <v>3</v>
      </c>
      <c r="J1423" s="201" t="s">
        <v>4220</v>
      </c>
      <c r="K1423" s="119" t="s">
        <v>31</v>
      </c>
      <c r="L1423" s="183">
        <v>3</v>
      </c>
      <c r="M1423" s="27">
        <f>L1423*130</f>
        <v>390</v>
      </c>
      <c r="N1423" s="23"/>
      <c r="O1423" s="184" t="s">
        <v>32</v>
      </c>
    </row>
    <row r="1424" s="1" customFormat="1" customHeight="1" spans="1:15">
      <c r="A1424" s="119">
        <v>1419</v>
      </c>
      <c r="B1424" s="201" t="s">
        <v>23</v>
      </c>
      <c r="C1424" s="119" t="s">
        <v>24</v>
      </c>
      <c r="D1424" s="119" t="s">
        <v>25</v>
      </c>
      <c r="E1424" s="37" t="s">
        <v>1577</v>
      </c>
      <c r="F1424" s="192" t="s">
        <v>4092</v>
      </c>
      <c r="G1424" s="91" t="s">
        <v>4221</v>
      </c>
      <c r="H1424" s="192" t="s">
        <v>51</v>
      </c>
      <c r="I1424" s="271">
        <v>2</v>
      </c>
      <c r="J1424" s="201" t="s">
        <v>4222</v>
      </c>
      <c r="K1424" s="119" t="s">
        <v>31</v>
      </c>
      <c r="L1424" s="183">
        <v>2</v>
      </c>
      <c r="M1424" s="27">
        <f>L1424*312</f>
        <v>624</v>
      </c>
      <c r="N1424" s="23"/>
      <c r="O1424" s="184" t="s">
        <v>32</v>
      </c>
    </row>
    <row r="1425" s="1" customFormat="1" customHeight="1" spans="1:15">
      <c r="A1425" s="119">
        <v>1420</v>
      </c>
      <c r="B1425" s="201" t="s">
        <v>23</v>
      </c>
      <c r="C1425" s="119" t="s">
        <v>24</v>
      </c>
      <c r="D1425" s="119" t="s">
        <v>25</v>
      </c>
      <c r="E1425" s="37" t="s">
        <v>1577</v>
      </c>
      <c r="F1425" s="192" t="s">
        <v>4092</v>
      </c>
      <c r="G1425" s="91" t="s">
        <v>4223</v>
      </c>
      <c r="H1425" s="192" t="s">
        <v>2624</v>
      </c>
      <c r="I1425" s="271">
        <v>7</v>
      </c>
      <c r="J1425" s="201" t="s">
        <v>4224</v>
      </c>
      <c r="K1425" s="119" t="s">
        <v>31</v>
      </c>
      <c r="L1425" s="183">
        <v>7</v>
      </c>
      <c r="M1425" s="27">
        <f>L1425*130</f>
        <v>910</v>
      </c>
      <c r="N1425" s="23"/>
      <c r="O1425" s="184" t="s">
        <v>32</v>
      </c>
    </row>
    <row r="1426" s="1" customFormat="1" customHeight="1" spans="1:15">
      <c r="A1426" s="119">
        <v>1421</v>
      </c>
      <c r="B1426" s="201" t="s">
        <v>23</v>
      </c>
      <c r="C1426" s="119" t="s">
        <v>24</v>
      </c>
      <c r="D1426" s="119" t="s">
        <v>25</v>
      </c>
      <c r="E1426" s="37" t="s">
        <v>1577</v>
      </c>
      <c r="F1426" s="192" t="s">
        <v>4092</v>
      </c>
      <c r="G1426" s="91" t="s">
        <v>4225</v>
      </c>
      <c r="H1426" s="192" t="s">
        <v>51</v>
      </c>
      <c r="I1426" s="271">
        <v>5</v>
      </c>
      <c r="J1426" s="201" t="s">
        <v>4226</v>
      </c>
      <c r="K1426" s="119" t="s">
        <v>31</v>
      </c>
      <c r="L1426" s="183">
        <v>5</v>
      </c>
      <c r="M1426" s="27">
        <f>L1426*312</f>
        <v>1560</v>
      </c>
      <c r="N1426" s="23"/>
      <c r="O1426" s="184" t="s">
        <v>32</v>
      </c>
    </row>
    <row r="1427" s="1" customFormat="1" customHeight="1" spans="1:15">
      <c r="A1427" s="119">
        <v>1422</v>
      </c>
      <c r="B1427" s="201" t="s">
        <v>23</v>
      </c>
      <c r="C1427" s="119" t="s">
        <v>24</v>
      </c>
      <c r="D1427" s="119" t="s">
        <v>25</v>
      </c>
      <c r="E1427" s="37" t="s">
        <v>1577</v>
      </c>
      <c r="F1427" s="192" t="s">
        <v>4092</v>
      </c>
      <c r="G1427" s="91" t="s">
        <v>4227</v>
      </c>
      <c r="H1427" s="192" t="s">
        <v>1944</v>
      </c>
      <c r="I1427" s="271">
        <v>1</v>
      </c>
      <c r="J1427" s="201" t="s">
        <v>4228</v>
      </c>
      <c r="K1427" s="119" t="s">
        <v>31</v>
      </c>
      <c r="L1427" s="183">
        <v>1</v>
      </c>
      <c r="M1427" s="27">
        <f t="shared" ref="M1427:M1434" si="71">L1427*130</f>
        <v>130</v>
      </c>
      <c r="N1427" s="23"/>
      <c r="O1427" s="184" t="s">
        <v>32</v>
      </c>
    </row>
    <row r="1428" s="1" customFormat="1" customHeight="1" spans="1:15">
      <c r="A1428" s="119">
        <v>1423</v>
      </c>
      <c r="B1428" s="201" t="s">
        <v>23</v>
      </c>
      <c r="C1428" s="119" t="s">
        <v>24</v>
      </c>
      <c r="D1428" s="119" t="s">
        <v>25</v>
      </c>
      <c r="E1428" s="37" t="s">
        <v>1577</v>
      </c>
      <c r="F1428" s="192" t="s">
        <v>4092</v>
      </c>
      <c r="G1428" s="91" t="s">
        <v>4229</v>
      </c>
      <c r="H1428" s="192" t="s">
        <v>194</v>
      </c>
      <c r="I1428" s="271">
        <v>2</v>
      </c>
      <c r="J1428" s="201" t="s">
        <v>4230</v>
      </c>
      <c r="K1428" s="119" t="s">
        <v>31</v>
      </c>
      <c r="L1428" s="183">
        <v>2</v>
      </c>
      <c r="M1428" s="27">
        <f t="shared" si="71"/>
        <v>260</v>
      </c>
      <c r="N1428" s="23"/>
      <c r="O1428" s="184" t="s">
        <v>32</v>
      </c>
    </row>
    <row r="1429" s="1" customFormat="1" customHeight="1" spans="1:15">
      <c r="A1429" s="119">
        <v>1424</v>
      </c>
      <c r="B1429" s="201" t="s">
        <v>23</v>
      </c>
      <c r="C1429" s="119" t="s">
        <v>24</v>
      </c>
      <c r="D1429" s="119" t="s">
        <v>25</v>
      </c>
      <c r="E1429" s="37" t="s">
        <v>1577</v>
      </c>
      <c r="F1429" s="192" t="s">
        <v>4092</v>
      </c>
      <c r="G1429" s="91" t="s">
        <v>667</v>
      </c>
      <c r="H1429" s="192" t="s">
        <v>194</v>
      </c>
      <c r="I1429" s="271">
        <v>5</v>
      </c>
      <c r="J1429" s="201" t="s">
        <v>4231</v>
      </c>
      <c r="K1429" s="119" t="s">
        <v>31</v>
      </c>
      <c r="L1429" s="183">
        <v>5</v>
      </c>
      <c r="M1429" s="27">
        <f t="shared" si="71"/>
        <v>650</v>
      </c>
      <c r="N1429" s="23"/>
      <c r="O1429" s="184" t="s">
        <v>32</v>
      </c>
    </row>
    <row r="1430" s="1" customFormat="1" customHeight="1" spans="1:15">
      <c r="A1430" s="119">
        <v>1425</v>
      </c>
      <c r="B1430" s="201" t="s">
        <v>23</v>
      </c>
      <c r="C1430" s="119" t="s">
        <v>24</v>
      </c>
      <c r="D1430" s="119" t="s">
        <v>25</v>
      </c>
      <c r="E1430" s="37" t="s">
        <v>1577</v>
      </c>
      <c r="F1430" s="192" t="s">
        <v>4092</v>
      </c>
      <c r="G1430" s="91" t="s">
        <v>4232</v>
      </c>
      <c r="H1430" s="192" t="s">
        <v>1583</v>
      </c>
      <c r="I1430" s="271">
        <v>4</v>
      </c>
      <c r="J1430" s="201" t="s">
        <v>4233</v>
      </c>
      <c r="K1430" s="119" t="s">
        <v>31</v>
      </c>
      <c r="L1430" s="183">
        <v>4</v>
      </c>
      <c r="M1430" s="27">
        <f t="shared" si="71"/>
        <v>520</v>
      </c>
      <c r="N1430" s="23"/>
      <c r="O1430" s="184" t="s">
        <v>32</v>
      </c>
    </row>
    <row r="1431" s="1" customFormat="1" customHeight="1" spans="1:15">
      <c r="A1431" s="119">
        <v>1426</v>
      </c>
      <c r="B1431" s="201" t="s">
        <v>23</v>
      </c>
      <c r="C1431" s="119" t="s">
        <v>24</v>
      </c>
      <c r="D1431" s="119" t="s">
        <v>25</v>
      </c>
      <c r="E1431" s="37" t="s">
        <v>1577</v>
      </c>
      <c r="F1431" s="192" t="s">
        <v>4092</v>
      </c>
      <c r="G1431" s="91" t="s">
        <v>4234</v>
      </c>
      <c r="H1431" s="192" t="s">
        <v>1583</v>
      </c>
      <c r="I1431" s="271">
        <v>4</v>
      </c>
      <c r="J1431" s="201" t="s">
        <v>4235</v>
      </c>
      <c r="K1431" s="119" t="s">
        <v>31</v>
      </c>
      <c r="L1431" s="183">
        <v>4</v>
      </c>
      <c r="M1431" s="27">
        <f t="shared" si="71"/>
        <v>520</v>
      </c>
      <c r="N1431" s="23"/>
      <c r="O1431" s="184" t="s">
        <v>32</v>
      </c>
    </row>
    <row r="1432" s="1" customFormat="1" customHeight="1" spans="1:15">
      <c r="A1432" s="119">
        <v>1427</v>
      </c>
      <c r="B1432" s="201" t="s">
        <v>23</v>
      </c>
      <c r="C1432" s="119" t="s">
        <v>24</v>
      </c>
      <c r="D1432" s="119" t="s">
        <v>25</v>
      </c>
      <c r="E1432" s="37" t="s">
        <v>1577</v>
      </c>
      <c r="F1432" s="192" t="s">
        <v>4092</v>
      </c>
      <c r="G1432" s="91" t="s">
        <v>4236</v>
      </c>
      <c r="H1432" s="192" t="s">
        <v>1583</v>
      </c>
      <c r="I1432" s="271">
        <v>5</v>
      </c>
      <c r="J1432" s="201" t="s">
        <v>4237</v>
      </c>
      <c r="K1432" s="119" t="s">
        <v>31</v>
      </c>
      <c r="L1432" s="183">
        <v>5</v>
      </c>
      <c r="M1432" s="27">
        <f t="shared" si="71"/>
        <v>650</v>
      </c>
      <c r="N1432" s="23"/>
      <c r="O1432" s="184" t="s">
        <v>32</v>
      </c>
    </row>
    <row r="1433" s="1" customFormat="1" customHeight="1" spans="1:15">
      <c r="A1433" s="119">
        <v>1428</v>
      </c>
      <c r="B1433" s="201" t="s">
        <v>23</v>
      </c>
      <c r="C1433" s="119" t="s">
        <v>24</v>
      </c>
      <c r="D1433" s="119" t="s">
        <v>25</v>
      </c>
      <c r="E1433" s="37" t="s">
        <v>1577</v>
      </c>
      <c r="F1433" s="192" t="s">
        <v>4092</v>
      </c>
      <c r="G1433" s="91" t="s">
        <v>4238</v>
      </c>
      <c r="H1433" s="192" t="s">
        <v>1583</v>
      </c>
      <c r="I1433" s="271">
        <v>4</v>
      </c>
      <c r="J1433" s="201" t="s">
        <v>4239</v>
      </c>
      <c r="K1433" s="119" t="s">
        <v>31</v>
      </c>
      <c r="L1433" s="183">
        <v>4</v>
      </c>
      <c r="M1433" s="27">
        <f t="shared" si="71"/>
        <v>520</v>
      </c>
      <c r="N1433" s="23"/>
      <c r="O1433" s="184" t="s">
        <v>32</v>
      </c>
    </row>
    <row r="1434" s="1" customFormat="1" customHeight="1" spans="1:15">
      <c r="A1434" s="119">
        <v>1429</v>
      </c>
      <c r="B1434" s="201" t="s">
        <v>23</v>
      </c>
      <c r="C1434" s="119" t="s">
        <v>24</v>
      </c>
      <c r="D1434" s="119" t="s">
        <v>25</v>
      </c>
      <c r="E1434" s="37" t="s">
        <v>1577</v>
      </c>
      <c r="F1434" s="192" t="s">
        <v>4092</v>
      </c>
      <c r="G1434" s="91" t="s">
        <v>4240</v>
      </c>
      <c r="H1434" s="192" t="s">
        <v>1583</v>
      </c>
      <c r="I1434" s="271">
        <v>2</v>
      </c>
      <c r="J1434" s="201" t="s">
        <v>4241</v>
      </c>
      <c r="K1434" s="119" t="s">
        <v>31</v>
      </c>
      <c r="L1434" s="183">
        <v>2</v>
      </c>
      <c r="M1434" s="27">
        <f t="shared" si="71"/>
        <v>260</v>
      </c>
      <c r="N1434" s="23"/>
      <c r="O1434" s="184" t="s">
        <v>32</v>
      </c>
    </row>
    <row r="1435" s="1" customFormat="1" customHeight="1" spans="1:15">
      <c r="A1435" s="119">
        <v>1430</v>
      </c>
      <c r="B1435" s="201" t="s">
        <v>23</v>
      </c>
      <c r="C1435" s="119" t="s">
        <v>24</v>
      </c>
      <c r="D1435" s="119" t="s">
        <v>25</v>
      </c>
      <c r="E1435" s="37" t="s">
        <v>1577</v>
      </c>
      <c r="F1435" s="192" t="s">
        <v>4092</v>
      </c>
      <c r="G1435" s="91" t="s">
        <v>4242</v>
      </c>
      <c r="H1435" s="192" t="s">
        <v>51</v>
      </c>
      <c r="I1435" s="271">
        <v>3</v>
      </c>
      <c r="J1435" s="201" t="s">
        <v>4243</v>
      </c>
      <c r="K1435" s="119" t="s">
        <v>31</v>
      </c>
      <c r="L1435" s="183">
        <v>3</v>
      </c>
      <c r="M1435" s="27">
        <f>L1435*312</f>
        <v>936</v>
      </c>
      <c r="N1435" s="23"/>
      <c r="O1435" s="184" t="s">
        <v>32</v>
      </c>
    </row>
    <row r="1436" s="1" customFormat="1" customHeight="1" spans="1:15">
      <c r="A1436" s="119">
        <v>1431</v>
      </c>
      <c r="B1436" s="201" t="s">
        <v>23</v>
      </c>
      <c r="C1436" s="119" t="s">
        <v>24</v>
      </c>
      <c r="D1436" s="119" t="s">
        <v>25</v>
      </c>
      <c r="E1436" s="37" t="s">
        <v>1577</v>
      </c>
      <c r="F1436" s="192" t="s">
        <v>4092</v>
      </c>
      <c r="G1436" s="91" t="s">
        <v>4244</v>
      </c>
      <c r="H1436" s="192" t="s">
        <v>1583</v>
      </c>
      <c r="I1436" s="271">
        <v>3</v>
      </c>
      <c r="J1436" s="201" t="s">
        <v>4245</v>
      </c>
      <c r="K1436" s="119" t="s">
        <v>31</v>
      </c>
      <c r="L1436" s="183">
        <v>3</v>
      </c>
      <c r="M1436" s="27">
        <f>L1436*130</f>
        <v>390</v>
      </c>
      <c r="N1436" s="23"/>
      <c r="O1436" s="184" t="s">
        <v>32</v>
      </c>
    </row>
    <row r="1437" s="1" customFormat="1" customHeight="1" spans="1:15">
      <c r="A1437" s="119">
        <v>1432</v>
      </c>
      <c r="B1437" s="201" t="s">
        <v>23</v>
      </c>
      <c r="C1437" s="119" t="s">
        <v>24</v>
      </c>
      <c r="D1437" s="119" t="s">
        <v>25</v>
      </c>
      <c r="E1437" s="37" t="s">
        <v>1577</v>
      </c>
      <c r="F1437" s="192" t="s">
        <v>4092</v>
      </c>
      <c r="G1437" s="91" t="s">
        <v>4246</v>
      </c>
      <c r="H1437" s="192" t="s">
        <v>1583</v>
      </c>
      <c r="I1437" s="271">
        <v>3</v>
      </c>
      <c r="J1437" s="201" t="s">
        <v>4247</v>
      </c>
      <c r="K1437" s="119" t="s">
        <v>31</v>
      </c>
      <c r="L1437" s="183">
        <v>3</v>
      </c>
      <c r="M1437" s="27">
        <f>L1437*130</f>
        <v>390</v>
      </c>
      <c r="N1437" s="23"/>
      <c r="O1437" s="184" t="s">
        <v>32</v>
      </c>
    </row>
    <row r="1438" s="1" customFormat="1" customHeight="1" spans="1:15">
      <c r="A1438" s="119">
        <v>1433</v>
      </c>
      <c r="B1438" s="201" t="s">
        <v>23</v>
      </c>
      <c r="C1438" s="119" t="s">
        <v>24</v>
      </c>
      <c r="D1438" s="119" t="s">
        <v>25</v>
      </c>
      <c r="E1438" s="37" t="s">
        <v>1577</v>
      </c>
      <c r="F1438" s="192" t="s">
        <v>4092</v>
      </c>
      <c r="G1438" s="91" t="s">
        <v>4248</v>
      </c>
      <c r="H1438" s="192" t="s">
        <v>1583</v>
      </c>
      <c r="I1438" s="271">
        <v>2</v>
      </c>
      <c r="J1438" s="201" t="s">
        <v>4249</v>
      </c>
      <c r="K1438" s="119" t="s">
        <v>31</v>
      </c>
      <c r="L1438" s="183">
        <v>2</v>
      </c>
      <c r="M1438" s="27">
        <f>L1438*130</f>
        <v>260</v>
      </c>
      <c r="N1438" s="23"/>
      <c r="O1438" s="184" t="s">
        <v>32</v>
      </c>
    </row>
    <row r="1439" s="1" customFormat="1" customHeight="1" spans="1:15">
      <c r="A1439" s="119">
        <v>1434</v>
      </c>
      <c r="B1439" s="201" t="s">
        <v>23</v>
      </c>
      <c r="C1439" s="119" t="s">
        <v>24</v>
      </c>
      <c r="D1439" s="119" t="s">
        <v>25</v>
      </c>
      <c r="E1439" s="37" t="s">
        <v>1577</v>
      </c>
      <c r="F1439" s="192" t="s">
        <v>4092</v>
      </c>
      <c r="G1439" s="91" t="s">
        <v>4250</v>
      </c>
      <c r="H1439" s="192" t="s">
        <v>51</v>
      </c>
      <c r="I1439" s="271">
        <v>2</v>
      </c>
      <c r="J1439" s="201" t="s">
        <v>4251</v>
      </c>
      <c r="K1439" s="119" t="s">
        <v>31</v>
      </c>
      <c r="L1439" s="183">
        <v>2</v>
      </c>
      <c r="M1439" s="27">
        <f>L1439*312</f>
        <v>624</v>
      </c>
      <c r="N1439" s="23"/>
      <c r="O1439" s="184" t="s">
        <v>32</v>
      </c>
    </row>
    <row r="1440" s="1" customFormat="1" customHeight="1" spans="1:15">
      <c r="A1440" s="119">
        <v>1435</v>
      </c>
      <c r="B1440" s="201" t="s">
        <v>23</v>
      </c>
      <c r="C1440" s="119" t="s">
        <v>24</v>
      </c>
      <c r="D1440" s="119" t="s">
        <v>25</v>
      </c>
      <c r="E1440" s="37" t="s">
        <v>1577</v>
      </c>
      <c r="F1440" s="192" t="s">
        <v>4092</v>
      </c>
      <c r="G1440" s="91" t="s">
        <v>4252</v>
      </c>
      <c r="H1440" s="192" t="s">
        <v>51</v>
      </c>
      <c r="I1440" s="271">
        <v>2</v>
      </c>
      <c r="J1440" s="201" t="s">
        <v>4253</v>
      </c>
      <c r="K1440" s="119" t="s">
        <v>31</v>
      </c>
      <c r="L1440" s="183">
        <v>2</v>
      </c>
      <c r="M1440" s="27">
        <f>L1440*312</f>
        <v>624</v>
      </c>
      <c r="N1440" s="23"/>
      <c r="O1440" s="184" t="s">
        <v>32</v>
      </c>
    </row>
    <row r="1441" s="1" customFormat="1" customHeight="1" spans="1:15">
      <c r="A1441" s="119">
        <v>1436</v>
      </c>
      <c r="B1441" s="201" t="s">
        <v>23</v>
      </c>
      <c r="C1441" s="119" t="s">
        <v>24</v>
      </c>
      <c r="D1441" s="119" t="s">
        <v>25</v>
      </c>
      <c r="E1441" s="37" t="s">
        <v>1577</v>
      </c>
      <c r="F1441" s="192" t="s">
        <v>4092</v>
      </c>
      <c r="G1441" s="91" t="s">
        <v>4254</v>
      </c>
      <c r="H1441" s="192" t="s">
        <v>51</v>
      </c>
      <c r="I1441" s="271">
        <v>3</v>
      </c>
      <c r="J1441" s="201" t="s">
        <v>4255</v>
      </c>
      <c r="K1441" s="119" t="s">
        <v>31</v>
      </c>
      <c r="L1441" s="183">
        <v>3</v>
      </c>
      <c r="M1441" s="27">
        <f>L1441*312</f>
        <v>936</v>
      </c>
      <c r="N1441" s="23"/>
      <c r="O1441" s="184" t="s">
        <v>32</v>
      </c>
    </row>
    <row r="1442" s="1" customFormat="1" customHeight="1" spans="1:15">
      <c r="A1442" s="119">
        <v>1437</v>
      </c>
      <c r="B1442" s="201" t="s">
        <v>23</v>
      </c>
      <c r="C1442" s="119" t="s">
        <v>24</v>
      </c>
      <c r="D1442" s="119" t="s">
        <v>25</v>
      </c>
      <c r="E1442" s="37" t="s">
        <v>1577</v>
      </c>
      <c r="F1442" s="192" t="s">
        <v>4092</v>
      </c>
      <c r="G1442" s="91" t="s">
        <v>4256</v>
      </c>
      <c r="H1442" s="192" t="s">
        <v>51</v>
      </c>
      <c r="I1442" s="271">
        <v>2</v>
      </c>
      <c r="J1442" s="201" t="s">
        <v>4257</v>
      </c>
      <c r="K1442" s="119" t="s">
        <v>31</v>
      </c>
      <c r="L1442" s="183">
        <v>2</v>
      </c>
      <c r="M1442" s="27">
        <f>L1442*312</f>
        <v>624</v>
      </c>
      <c r="N1442" s="23"/>
      <c r="O1442" s="184" t="s">
        <v>32</v>
      </c>
    </row>
    <row r="1443" s="1" customFormat="1" customHeight="1" spans="1:15">
      <c r="A1443" s="119">
        <v>1438</v>
      </c>
      <c r="B1443" s="201" t="s">
        <v>23</v>
      </c>
      <c r="C1443" s="119" t="s">
        <v>24</v>
      </c>
      <c r="D1443" s="119" t="s">
        <v>25</v>
      </c>
      <c r="E1443" s="37" t="s">
        <v>1577</v>
      </c>
      <c r="F1443" s="192" t="s">
        <v>4092</v>
      </c>
      <c r="G1443" s="91" t="s">
        <v>4258</v>
      </c>
      <c r="H1443" s="192" t="s">
        <v>1583</v>
      </c>
      <c r="I1443" s="271">
        <v>2</v>
      </c>
      <c r="J1443" s="201" t="s">
        <v>4259</v>
      </c>
      <c r="K1443" s="119" t="s">
        <v>31</v>
      </c>
      <c r="L1443" s="183">
        <v>2</v>
      </c>
      <c r="M1443" s="27">
        <f>L1443*130</f>
        <v>260</v>
      </c>
      <c r="N1443" s="23"/>
      <c r="O1443" s="184" t="s">
        <v>32</v>
      </c>
    </row>
    <row r="1444" s="1" customFormat="1" customHeight="1" spans="1:15">
      <c r="A1444" s="119">
        <v>1439</v>
      </c>
      <c r="B1444" s="201" t="s">
        <v>23</v>
      </c>
      <c r="C1444" s="119" t="s">
        <v>24</v>
      </c>
      <c r="D1444" s="119" t="s">
        <v>25</v>
      </c>
      <c r="E1444" s="37" t="s">
        <v>1577</v>
      </c>
      <c r="F1444" s="192" t="s">
        <v>4092</v>
      </c>
      <c r="G1444" s="91" t="s">
        <v>4260</v>
      </c>
      <c r="H1444" s="192" t="s">
        <v>1583</v>
      </c>
      <c r="I1444" s="271">
        <v>2</v>
      </c>
      <c r="J1444" s="201" t="s">
        <v>4261</v>
      </c>
      <c r="K1444" s="119" t="s">
        <v>31</v>
      </c>
      <c r="L1444" s="183">
        <v>2</v>
      </c>
      <c r="M1444" s="27">
        <f>L1444*130</f>
        <v>260</v>
      </c>
      <c r="N1444" s="23"/>
      <c r="O1444" s="184" t="s">
        <v>32</v>
      </c>
    </row>
    <row r="1445" s="1" customFormat="1" customHeight="1" spans="1:15">
      <c r="A1445" s="119">
        <v>1440</v>
      </c>
      <c r="B1445" s="201" t="s">
        <v>23</v>
      </c>
      <c r="C1445" s="119" t="s">
        <v>24</v>
      </c>
      <c r="D1445" s="119" t="s">
        <v>25</v>
      </c>
      <c r="E1445" s="37" t="s">
        <v>1577</v>
      </c>
      <c r="F1445" s="192" t="s">
        <v>4092</v>
      </c>
      <c r="G1445" s="91" t="s">
        <v>4262</v>
      </c>
      <c r="H1445" s="192" t="s">
        <v>51</v>
      </c>
      <c r="I1445" s="271">
        <v>4</v>
      </c>
      <c r="J1445" s="201" t="s">
        <v>4263</v>
      </c>
      <c r="K1445" s="119" t="s">
        <v>31</v>
      </c>
      <c r="L1445" s="183">
        <v>4</v>
      </c>
      <c r="M1445" s="27">
        <f>L1445*312</f>
        <v>1248</v>
      </c>
      <c r="N1445" s="23"/>
      <c r="O1445" s="184" t="s">
        <v>32</v>
      </c>
    </row>
    <row r="1446" s="1" customFormat="1" customHeight="1" spans="1:15">
      <c r="A1446" s="119">
        <v>1441</v>
      </c>
      <c r="B1446" s="201" t="s">
        <v>23</v>
      </c>
      <c r="C1446" s="119" t="s">
        <v>24</v>
      </c>
      <c r="D1446" s="119" t="s">
        <v>25</v>
      </c>
      <c r="E1446" s="37" t="s">
        <v>1577</v>
      </c>
      <c r="F1446" s="192" t="s">
        <v>4092</v>
      </c>
      <c r="G1446" s="91" t="s">
        <v>4264</v>
      </c>
      <c r="H1446" s="192" t="s">
        <v>1583</v>
      </c>
      <c r="I1446" s="271">
        <v>2</v>
      </c>
      <c r="J1446" s="201" t="s">
        <v>4265</v>
      </c>
      <c r="K1446" s="119" t="s">
        <v>31</v>
      </c>
      <c r="L1446" s="183">
        <v>2</v>
      </c>
      <c r="M1446" s="27">
        <f>L1446*130</f>
        <v>260</v>
      </c>
      <c r="N1446" s="23"/>
      <c r="O1446" s="184" t="s">
        <v>32</v>
      </c>
    </row>
    <row r="1447" s="1" customFormat="1" customHeight="1" spans="1:15">
      <c r="A1447" s="119">
        <v>1442</v>
      </c>
      <c r="B1447" s="201" t="s">
        <v>23</v>
      </c>
      <c r="C1447" s="119" t="s">
        <v>24</v>
      </c>
      <c r="D1447" s="119" t="s">
        <v>25</v>
      </c>
      <c r="E1447" s="37" t="s">
        <v>1577</v>
      </c>
      <c r="F1447" s="192" t="s">
        <v>4092</v>
      </c>
      <c r="G1447" s="91" t="s">
        <v>4266</v>
      </c>
      <c r="H1447" s="192" t="s">
        <v>1583</v>
      </c>
      <c r="I1447" s="271">
        <v>3</v>
      </c>
      <c r="J1447" s="201" t="s">
        <v>4267</v>
      </c>
      <c r="K1447" s="119" t="s">
        <v>31</v>
      </c>
      <c r="L1447" s="183">
        <v>3</v>
      </c>
      <c r="M1447" s="27">
        <f>L1447*130</f>
        <v>390</v>
      </c>
      <c r="N1447" s="23"/>
      <c r="O1447" s="184" t="s">
        <v>32</v>
      </c>
    </row>
    <row r="1448" s="1" customFormat="1" customHeight="1" spans="1:15">
      <c r="A1448" s="119">
        <v>1443</v>
      </c>
      <c r="B1448" s="201" t="s">
        <v>23</v>
      </c>
      <c r="C1448" s="119" t="s">
        <v>24</v>
      </c>
      <c r="D1448" s="119" t="s">
        <v>25</v>
      </c>
      <c r="E1448" s="37" t="s">
        <v>1577</v>
      </c>
      <c r="F1448" s="192" t="s">
        <v>4092</v>
      </c>
      <c r="G1448" s="91" t="s">
        <v>4268</v>
      </c>
      <c r="H1448" s="192" t="s">
        <v>51</v>
      </c>
      <c r="I1448" s="271">
        <v>2</v>
      </c>
      <c r="J1448" s="201" t="s">
        <v>4269</v>
      </c>
      <c r="K1448" s="119" t="s">
        <v>31</v>
      </c>
      <c r="L1448" s="183">
        <v>2</v>
      </c>
      <c r="M1448" s="27">
        <f>L1448*312</f>
        <v>624</v>
      </c>
      <c r="N1448" s="23"/>
      <c r="O1448" s="184" t="s">
        <v>32</v>
      </c>
    </row>
    <row r="1449" s="1" customFormat="1" customHeight="1" spans="1:15">
      <c r="A1449" s="119">
        <v>1444</v>
      </c>
      <c r="B1449" s="201" t="s">
        <v>23</v>
      </c>
      <c r="C1449" s="119" t="s">
        <v>24</v>
      </c>
      <c r="D1449" s="119" t="s">
        <v>25</v>
      </c>
      <c r="E1449" s="37" t="s">
        <v>1577</v>
      </c>
      <c r="F1449" s="192" t="s">
        <v>4092</v>
      </c>
      <c r="G1449" s="91" t="s">
        <v>4270</v>
      </c>
      <c r="H1449" s="192" t="s">
        <v>51</v>
      </c>
      <c r="I1449" s="271">
        <v>2</v>
      </c>
      <c r="J1449" s="201" t="s">
        <v>4271</v>
      </c>
      <c r="K1449" s="119" t="s">
        <v>31</v>
      </c>
      <c r="L1449" s="183">
        <v>2</v>
      </c>
      <c r="M1449" s="27">
        <f>L1449*312</f>
        <v>624</v>
      </c>
      <c r="N1449" s="23"/>
      <c r="O1449" s="184" t="s">
        <v>32</v>
      </c>
    </row>
    <row r="1450" s="1" customFormat="1" customHeight="1" spans="1:15">
      <c r="A1450" s="119">
        <v>1445</v>
      </c>
      <c r="B1450" s="201" t="s">
        <v>23</v>
      </c>
      <c r="C1450" s="119" t="s">
        <v>24</v>
      </c>
      <c r="D1450" s="119" t="s">
        <v>25</v>
      </c>
      <c r="E1450" s="37" t="s">
        <v>1577</v>
      </c>
      <c r="F1450" s="192" t="s">
        <v>4092</v>
      </c>
      <c r="G1450" s="91" t="s">
        <v>4272</v>
      </c>
      <c r="H1450" s="192" t="s">
        <v>51</v>
      </c>
      <c r="I1450" s="271">
        <v>1</v>
      </c>
      <c r="J1450" s="201" t="s">
        <v>4273</v>
      </c>
      <c r="K1450" s="119" t="s">
        <v>31</v>
      </c>
      <c r="L1450" s="183">
        <v>1</v>
      </c>
      <c r="M1450" s="27">
        <f>L1450*312</f>
        <v>312</v>
      </c>
      <c r="N1450" s="23"/>
      <c r="O1450" s="184" t="s">
        <v>32</v>
      </c>
    </row>
    <row r="1451" s="1" customFormat="1" customHeight="1" spans="1:15">
      <c r="A1451" s="119">
        <v>1446</v>
      </c>
      <c r="B1451" s="201" t="s">
        <v>23</v>
      </c>
      <c r="C1451" s="119" t="s">
        <v>24</v>
      </c>
      <c r="D1451" s="119" t="s">
        <v>25</v>
      </c>
      <c r="E1451" s="37" t="s">
        <v>1577</v>
      </c>
      <c r="F1451" s="192" t="s">
        <v>4092</v>
      </c>
      <c r="G1451" s="91" t="s">
        <v>4274</v>
      </c>
      <c r="H1451" s="192" t="s">
        <v>51</v>
      </c>
      <c r="I1451" s="271">
        <v>6</v>
      </c>
      <c r="J1451" s="201" t="s">
        <v>4275</v>
      </c>
      <c r="K1451" s="119" t="s">
        <v>31</v>
      </c>
      <c r="L1451" s="183">
        <v>6</v>
      </c>
      <c r="M1451" s="27">
        <f>L1451*312</f>
        <v>1872</v>
      </c>
      <c r="N1451" s="23"/>
      <c r="O1451" s="184" t="s">
        <v>32</v>
      </c>
    </row>
    <row r="1452" s="1" customFormat="1" customHeight="1" spans="1:15">
      <c r="A1452" s="119">
        <v>1447</v>
      </c>
      <c r="B1452" s="201" t="s">
        <v>23</v>
      </c>
      <c r="C1452" s="119" t="s">
        <v>24</v>
      </c>
      <c r="D1452" s="119" t="s">
        <v>25</v>
      </c>
      <c r="E1452" s="37" t="s">
        <v>1577</v>
      </c>
      <c r="F1452" s="192" t="s">
        <v>4092</v>
      </c>
      <c r="G1452" s="91" t="s">
        <v>4276</v>
      </c>
      <c r="H1452" s="192" t="s">
        <v>194</v>
      </c>
      <c r="I1452" s="271">
        <v>4</v>
      </c>
      <c r="J1452" s="201" t="s">
        <v>4277</v>
      </c>
      <c r="K1452" s="119" t="s">
        <v>31</v>
      </c>
      <c r="L1452" s="183">
        <v>4</v>
      </c>
      <c r="M1452" s="27">
        <f>L1452*130</f>
        <v>520</v>
      </c>
      <c r="N1452" s="23"/>
      <c r="O1452" s="184" t="s">
        <v>32</v>
      </c>
    </row>
    <row r="1453" s="1" customFormat="1" customHeight="1" spans="1:15">
      <c r="A1453" s="119">
        <v>1448</v>
      </c>
      <c r="B1453" s="201" t="s">
        <v>23</v>
      </c>
      <c r="C1453" s="119" t="s">
        <v>24</v>
      </c>
      <c r="D1453" s="119" t="s">
        <v>25</v>
      </c>
      <c r="E1453" s="37" t="s">
        <v>1577</v>
      </c>
      <c r="F1453" s="192" t="s">
        <v>4092</v>
      </c>
      <c r="G1453" s="91" t="s">
        <v>4278</v>
      </c>
      <c r="H1453" s="192" t="s">
        <v>194</v>
      </c>
      <c r="I1453" s="271" t="s">
        <v>1683</v>
      </c>
      <c r="J1453" s="201" t="s">
        <v>4279</v>
      </c>
      <c r="K1453" s="119" t="s">
        <v>31</v>
      </c>
      <c r="L1453" s="183">
        <v>3</v>
      </c>
      <c r="M1453" s="27">
        <f>L1453*130</f>
        <v>390</v>
      </c>
      <c r="N1453" s="23"/>
      <c r="O1453" s="184" t="s">
        <v>32</v>
      </c>
    </row>
    <row r="1454" s="1" customFormat="1" customHeight="1" spans="1:15">
      <c r="A1454" s="119">
        <v>1449</v>
      </c>
      <c r="B1454" s="201" t="s">
        <v>23</v>
      </c>
      <c r="C1454" s="119" t="s">
        <v>24</v>
      </c>
      <c r="D1454" s="119" t="s">
        <v>25</v>
      </c>
      <c r="E1454" s="238" t="s">
        <v>1577</v>
      </c>
      <c r="F1454" s="192" t="s">
        <v>4092</v>
      </c>
      <c r="G1454" s="91" t="s">
        <v>4280</v>
      </c>
      <c r="H1454" s="192" t="s">
        <v>51</v>
      </c>
      <c r="I1454" s="271" t="s">
        <v>1683</v>
      </c>
      <c r="J1454" s="201" t="s">
        <v>4281</v>
      </c>
      <c r="K1454" s="119" t="s">
        <v>31</v>
      </c>
      <c r="L1454" s="183">
        <v>3</v>
      </c>
      <c r="M1454" s="27">
        <f>L1454*312</f>
        <v>936</v>
      </c>
      <c r="N1454" s="23"/>
      <c r="O1454" s="184" t="s">
        <v>32</v>
      </c>
    </row>
    <row r="1455" s="1" customFormat="1" customHeight="1" spans="1:15">
      <c r="A1455" s="119">
        <v>1450</v>
      </c>
      <c r="B1455" s="201" t="s">
        <v>23</v>
      </c>
      <c r="C1455" s="119" t="s">
        <v>24</v>
      </c>
      <c r="D1455" s="119" t="s">
        <v>25</v>
      </c>
      <c r="E1455" s="37" t="s">
        <v>1577</v>
      </c>
      <c r="F1455" s="192" t="s">
        <v>4092</v>
      </c>
      <c r="G1455" s="91" t="s">
        <v>4282</v>
      </c>
      <c r="H1455" s="192" t="s">
        <v>194</v>
      </c>
      <c r="I1455" s="271" t="s">
        <v>2203</v>
      </c>
      <c r="J1455" s="201" t="s">
        <v>4283</v>
      </c>
      <c r="K1455" s="119" t="s">
        <v>31</v>
      </c>
      <c r="L1455" s="183">
        <v>4</v>
      </c>
      <c r="M1455" s="27">
        <f>L1455*130</f>
        <v>520</v>
      </c>
      <c r="N1455" s="23"/>
      <c r="O1455" s="184" t="s">
        <v>32</v>
      </c>
    </row>
    <row r="1456" s="1" customFormat="1" customHeight="1" spans="1:15">
      <c r="A1456" s="119">
        <v>1451</v>
      </c>
      <c r="B1456" s="201" t="s">
        <v>23</v>
      </c>
      <c r="C1456" s="119" t="s">
        <v>24</v>
      </c>
      <c r="D1456" s="119" t="s">
        <v>25</v>
      </c>
      <c r="E1456" s="37" t="s">
        <v>1577</v>
      </c>
      <c r="F1456" s="192" t="s">
        <v>4092</v>
      </c>
      <c r="G1456" s="91" t="s">
        <v>4284</v>
      </c>
      <c r="H1456" s="192" t="s">
        <v>194</v>
      </c>
      <c r="I1456" s="271" t="s">
        <v>1683</v>
      </c>
      <c r="J1456" s="201" t="s">
        <v>4285</v>
      </c>
      <c r="K1456" s="119" t="s">
        <v>31</v>
      </c>
      <c r="L1456" s="183">
        <v>3</v>
      </c>
      <c r="M1456" s="27">
        <f>L1456*130</f>
        <v>390</v>
      </c>
      <c r="N1456" s="23"/>
      <c r="O1456" s="184" t="s">
        <v>32</v>
      </c>
    </row>
    <row r="1457" s="1" customFormat="1" customHeight="1" spans="1:15">
      <c r="A1457" s="119">
        <v>1452</v>
      </c>
      <c r="B1457" s="201" t="s">
        <v>23</v>
      </c>
      <c r="C1457" s="119" t="s">
        <v>24</v>
      </c>
      <c r="D1457" s="119" t="s">
        <v>25</v>
      </c>
      <c r="E1457" s="37" t="s">
        <v>1577</v>
      </c>
      <c r="F1457" s="192" t="s">
        <v>4092</v>
      </c>
      <c r="G1457" s="91" t="s">
        <v>4286</v>
      </c>
      <c r="H1457" s="192" t="s">
        <v>194</v>
      </c>
      <c r="I1457" s="271" t="s">
        <v>2203</v>
      </c>
      <c r="J1457" s="201" t="s">
        <v>4287</v>
      </c>
      <c r="K1457" s="119" t="s">
        <v>31</v>
      </c>
      <c r="L1457" s="183">
        <v>4</v>
      </c>
      <c r="M1457" s="27">
        <f>L1457*130</f>
        <v>520</v>
      </c>
      <c r="N1457" s="23"/>
      <c r="O1457" s="184" t="s">
        <v>32</v>
      </c>
    </row>
    <row r="1458" s="1" customFormat="1" customHeight="1" spans="1:15">
      <c r="A1458" s="119">
        <v>1453</v>
      </c>
      <c r="B1458" s="201" t="s">
        <v>23</v>
      </c>
      <c r="C1458" s="119" t="s">
        <v>24</v>
      </c>
      <c r="D1458" s="119" t="s">
        <v>25</v>
      </c>
      <c r="E1458" s="37" t="s">
        <v>1577</v>
      </c>
      <c r="F1458" s="192" t="s">
        <v>4092</v>
      </c>
      <c r="G1458" s="91" t="s">
        <v>4288</v>
      </c>
      <c r="H1458" s="192" t="s">
        <v>51</v>
      </c>
      <c r="I1458" s="271" t="s">
        <v>2605</v>
      </c>
      <c r="J1458" s="201" t="s">
        <v>4289</v>
      </c>
      <c r="K1458" s="119" t="s">
        <v>31</v>
      </c>
      <c r="L1458" s="183">
        <v>2</v>
      </c>
      <c r="M1458" s="27">
        <f>L1458*312</f>
        <v>624</v>
      </c>
      <c r="N1458" s="23"/>
      <c r="O1458" s="184" t="s">
        <v>32</v>
      </c>
    </row>
    <row r="1459" s="1" customFormat="1" customHeight="1" spans="1:15">
      <c r="A1459" s="119">
        <v>1454</v>
      </c>
      <c r="B1459" s="201" t="s">
        <v>23</v>
      </c>
      <c r="C1459" s="119" t="s">
        <v>24</v>
      </c>
      <c r="D1459" s="119" t="s">
        <v>25</v>
      </c>
      <c r="E1459" s="37" t="s">
        <v>1577</v>
      </c>
      <c r="F1459" s="192" t="s">
        <v>4092</v>
      </c>
      <c r="G1459" s="91" t="s">
        <v>4290</v>
      </c>
      <c r="H1459" s="192" t="s">
        <v>51</v>
      </c>
      <c r="I1459" s="271" t="s">
        <v>3169</v>
      </c>
      <c r="J1459" s="201" t="s">
        <v>4291</v>
      </c>
      <c r="K1459" s="119" t="s">
        <v>31</v>
      </c>
      <c r="L1459" s="183">
        <v>5</v>
      </c>
      <c r="M1459" s="27">
        <f>L1459*312</f>
        <v>1560</v>
      </c>
      <c r="N1459" s="23"/>
      <c r="O1459" s="184" t="s">
        <v>32</v>
      </c>
    </row>
    <row r="1460" s="1" customFormat="1" customHeight="1" spans="1:15">
      <c r="A1460" s="119">
        <v>1455</v>
      </c>
      <c r="B1460" s="201" t="s">
        <v>23</v>
      </c>
      <c r="C1460" s="119" t="s">
        <v>24</v>
      </c>
      <c r="D1460" s="119" t="s">
        <v>25</v>
      </c>
      <c r="E1460" s="37" t="s">
        <v>1577</v>
      </c>
      <c r="F1460" s="192" t="s">
        <v>4092</v>
      </c>
      <c r="G1460" s="91" t="s">
        <v>4292</v>
      </c>
      <c r="H1460" s="192" t="s">
        <v>194</v>
      </c>
      <c r="I1460" s="271" t="s">
        <v>3169</v>
      </c>
      <c r="J1460" s="201" t="s">
        <v>4293</v>
      </c>
      <c r="K1460" s="119" t="s">
        <v>31</v>
      </c>
      <c r="L1460" s="183">
        <v>5</v>
      </c>
      <c r="M1460" s="27">
        <f>L1460*130</f>
        <v>650</v>
      </c>
      <c r="N1460" s="23"/>
      <c r="O1460" s="184" t="s">
        <v>32</v>
      </c>
    </row>
    <row r="1461" s="1" customFormat="1" customHeight="1" spans="1:15">
      <c r="A1461" s="119">
        <v>1456</v>
      </c>
      <c r="B1461" s="201" t="s">
        <v>23</v>
      </c>
      <c r="C1461" s="119" t="s">
        <v>24</v>
      </c>
      <c r="D1461" s="119" t="s">
        <v>25</v>
      </c>
      <c r="E1461" s="37" t="s">
        <v>1577</v>
      </c>
      <c r="F1461" s="192" t="s">
        <v>4092</v>
      </c>
      <c r="G1461" s="91" t="s">
        <v>4294</v>
      </c>
      <c r="H1461" s="192" t="s">
        <v>194</v>
      </c>
      <c r="I1461" s="271" t="s">
        <v>2605</v>
      </c>
      <c r="J1461" s="201" t="s">
        <v>4295</v>
      </c>
      <c r="K1461" s="119" t="s">
        <v>31</v>
      </c>
      <c r="L1461" s="183">
        <v>2</v>
      </c>
      <c r="M1461" s="27">
        <f>L1461*130</f>
        <v>260</v>
      </c>
      <c r="N1461" s="23"/>
      <c r="O1461" s="184" t="s">
        <v>32</v>
      </c>
    </row>
    <row r="1462" s="1" customFormat="1" customHeight="1" spans="1:15">
      <c r="A1462" s="119">
        <v>1457</v>
      </c>
      <c r="B1462" s="201" t="s">
        <v>23</v>
      </c>
      <c r="C1462" s="119" t="s">
        <v>24</v>
      </c>
      <c r="D1462" s="119" t="s">
        <v>25</v>
      </c>
      <c r="E1462" s="37" t="s">
        <v>1577</v>
      </c>
      <c r="F1462" s="192" t="s">
        <v>4092</v>
      </c>
      <c r="G1462" s="91" t="s">
        <v>4296</v>
      </c>
      <c r="H1462" s="192" t="s">
        <v>194</v>
      </c>
      <c r="I1462" s="271" t="s">
        <v>2605</v>
      </c>
      <c r="J1462" s="201" t="s">
        <v>4297</v>
      </c>
      <c r="K1462" s="119" t="s">
        <v>31</v>
      </c>
      <c r="L1462" s="183">
        <v>2</v>
      </c>
      <c r="M1462" s="27">
        <f>L1462*130</f>
        <v>260</v>
      </c>
      <c r="N1462" s="23"/>
      <c r="O1462" s="184" t="s">
        <v>32</v>
      </c>
    </row>
    <row r="1463" s="1" customFormat="1" customHeight="1" spans="1:15">
      <c r="A1463" s="119">
        <v>1458</v>
      </c>
      <c r="B1463" s="201" t="s">
        <v>23</v>
      </c>
      <c r="C1463" s="119" t="s">
        <v>24</v>
      </c>
      <c r="D1463" s="119" t="s">
        <v>25</v>
      </c>
      <c r="E1463" s="37" t="s">
        <v>1577</v>
      </c>
      <c r="F1463" s="192" t="s">
        <v>4092</v>
      </c>
      <c r="G1463" s="91" t="s">
        <v>4298</v>
      </c>
      <c r="H1463" s="192" t="s">
        <v>51</v>
      </c>
      <c r="I1463" s="271" t="s">
        <v>1683</v>
      </c>
      <c r="J1463" s="201" t="s">
        <v>4299</v>
      </c>
      <c r="K1463" s="119" t="s">
        <v>31</v>
      </c>
      <c r="L1463" s="183">
        <v>3</v>
      </c>
      <c r="M1463" s="27">
        <f>L1463*312</f>
        <v>936</v>
      </c>
      <c r="N1463" s="23"/>
      <c r="O1463" s="184" t="s">
        <v>32</v>
      </c>
    </row>
    <row r="1464" s="1" customFormat="1" customHeight="1" spans="1:15">
      <c r="A1464" s="119">
        <v>1459</v>
      </c>
      <c r="B1464" s="201" t="s">
        <v>23</v>
      </c>
      <c r="C1464" s="119" t="s">
        <v>24</v>
      </c>
      <c r="D1464" s="119" t="s">
        <v>25</v>
      </c>
      <c r="E1464" s="238" t="s">
        <v>1577</v>
      </c>
      <c r="F1464" s="192" t="s">
        <v>4092</v>
      </c>
      <c r="G1464" s="91" t="s">
        <v>4300</v>
      </c>
      <c r="H1464" s="192" t="s">
        <v>194</v>
      </c>
      <c r="I1464" s="271" t="s">
        <v>3158</v>
      </c>
      <c r="J1464" s="201" t="s">
        <v>4301</v>
      </c>
      <c r="K1464" s="119" t="s">
        <v>31</v>
      </c>
      <c r="L1464" s="183">
        <v>7</v>
      </c>
      <c r="M1464" s="27">
        <f>L1464*130</f>
        <v>910</v>
      </c>
      <c r="N1464" s="23"/>
      <c r="O1464" s="184" t="s">
        <v>32</v>
      </c>
    </row>
    <row r="1465" s="1" customFormat="1" customHeight="1" spans="1:15">
      <c r="A1465" s="119">
        <v>1460</v>
      </c>
      <c r="B1465" s="201" t="s">
        <v>23</v>
      </c>
      <c r="C1465" s="119" t="s">
        <v>24</v>
      </c>
      <c r="D1465" s="119" t="s">
        <v>25</v>
      </c>
      <c r="E1465" s="37" t="s">
        <v>1577</v>
      </c>
      <c r="F1465" s="192" t="s">
        <v>4092</v>
      </c>
      <c r="G1465" s="91" t="s">
        <v>4302</v>
      </c>
      <c r="H1465" s="192" t="s">
        <v>194</v>
      </c>
      <c r="I1465" s="271" t="s">
        <v>3169</v>
      </c>
      <c r="J1465" s="201" t="s">
        <v>4303</v>
      </c>
      <c r="K1465" s="119" t="s">
        <v>31</v>
      </c>
      <c r="L1465" s="183">
        <v>5</v>
      </c>
      <c r="M1465" s="27">
        <f>L1465*130</f>
        <v>650</v>
      </c>
      <c r="N1465" s="23"/>
      <c r="O1465" s="184" t="s">
        <v>32</v>
      </c>
    </row>
    <row r="1466" s="1" customFormat="1" customHeight="1" spans="1:15">
      <c r="A1466" s="119">
        <v>1461</v>
      </c>
      <c r="B1466" s="201" t="s">
        <v>23</v>
      </c>
      <c r="C1466" s="119" t="s">
        <v>24</v>
      </c>
      <c r="D1466" s="119" t="s">
        <v>25</v>
      </c>
      <c r="E1466" s="37" t="s">
        <v>1577</v>
      </c>
      <c r="F1466" s="192" t="s">
        <v>4092</v>
      </c>
      <c r="G1466" s="91" t="s">
        <v>4304</v>
      </c>
      <c r="H1466" s="192" t="s">
        <v>194</v>
      </c>
      <c r="I1466" s="271" t="s">
        <v>2203</v>
      </c>
      <c r="J1466" s="201" t="s">
        <v>4305</v>
      </c>
      <c r="K1466" s="119" t="s">
        <v>31</v>
      </c>
      <c r="L1466" s="183">
        <v>4</v>
      </c>
      <c r="M1466" s="27">
        <f>L1466*130</f>
        <v>520</v>
      </c>
      <c r="N1466" s="23"/>
      <c r="O1466" s="184" t="s">
        <v>32</v>
      </c>
    </row>
    <row r="1467" s="1" customFormat="1" customHeight="1" spans="1:15">
      <c r="A1467" s="119">
        <v>1462</v>
      </c>
      <c r="B1467" s="201" t="s">
        <v>23</v>
      </c>
      <c r="C1467" s="119" t="s">
        <v>24</v>
      </c>
      <c r="D1467" s="119" t="s">
        <v>25</v>
      </c>
      <c r="E1467" s="37" t="s">
        <v>1577</v>
      </c>
      <c r="F1467" s="192" t="s">
        <v>4092</v>
      </c>
      <c r="G1467" s="91" t="s">
        <v>4306</v>
      </c>
      <c r="H1467" s="192" t="s">
        <v>194</v>
      </c>
      <c r="I1467" s="271" t="s">
        <v>3164</v>
      </c>
      <c r="J1467" s="201" t="s">
        <v>4307</v>
      </c>
      <c r="K1467" s="119" t="s">
        <v>31</v>
      </c>
      <c r="L1467" s="183">
        <v>6</v>
      </c>
      <c r="M1467" s="27">
        <f>L1467*130</f>
        <v>780</v>
      </c>
      <c r="N1467" s="23"/>
      <c r="O1467" s="184" t="s">
        <v>32</v>
      </c>
    </row>
    <row r="1468" s="1" customFormat="1" customHeight="1" spans="1:15">
      <c r="A1468" s="119">
        <v>1463</v>
      </c>
      <c r="B1468" s="201" t="s">
        <v>23</v>
      </c>
      <c r="C1468" s="119" t="s">
        <v>24</v>
      </c>
      <c r="D1468" s="119" t="s">
        <v>25</v>
      </c>
      <c r="E1468" s="37" t="s">
        <v>1577</v>
      </c>
      <c r="F1468" s="192" t="s">
        <v>4092</v>
      </c>
      <c r="G1468" s="91" t="s">
        <v>4308</v>
      </c>
      <c r="H1468" s="192" t="s">
        <v>51</v>
      </c>
      <c r="I1468" s="271" t="s">
        <v>3164</v>
      </c>
      <c r="J1468" s="201" t="s">
        <v>4309</v>
      </c>
      <c r="K1468" s="119" t="s">
        <v>31</v>
      </c>
      <c r="L1468" s="183">
        <v>6</v>
      </c>
      <c r="M1468" s="27">
        <f>L1468*312</f>
        <v>1872</v>
      </c>
      <c r="N1468" s="23"/>
      <c r="O1468" s="184" t="s">
        <v>32</v>
      </c>
    </row>
    <row r="1469" s="1" customFormat="1" customHeight="1" spans="1:15">
      <c r="A1469" s="119">
        <v>1464</v>
      </c>
      <c r="B1469" s="201" t="s">
        <v>23</v>
      </c>
      <c r="C1469" s="119" t="s">
        <v>24</v>
      </c>
      <c r="D1469" s="119" t="s">
        <v>25</v>
      </c>
      <c r="E1469" s="37" t="s">
        <v>1577</v>
      </c>
      <c r="F1469" s="192" t="s">
        <v>4092</v>
      </c>
      <c r="G1469" s="91" t="s">
        <v>1000</v>
      </c>
      <c r="H1469" s="192" t="s">
        <v>194</v>
      </c>
      <c r="I1469" s="271" t="s">
        <v>2203</v>
      </c>
      <c r="J1469" s="201" t="s">
        <v>4310</v>
      </c>
      <c r="K1469" s="119" t="s">
        <v>31</v>
      </c>
      <c r="L1469" s="183">
        <v>4</v>
      </c>
      <c r="M1469" s="27">
        <f t="shared" ref="M1469:M1477" si="72">L1469*130</f>
        <v>520</v>
      </c>
      <c r="N1469" s="23"/>
      <c r="O1469" s="184" t="s">
        <v>32</v>
      </c>
    </row>
    <row r="1470" s="1" customFormat="1" customHeight="1" spans="1:15">
      <c r="A1470" s="119">
        <v>1465</v>
      </c>
      <c r="B1470" s="201" t="s">
        <v>23</v>
      </c>
      <c r="C1470" s="119" t="s">
        <v>24</v>
      </c>
      <c r="D1470" s="119" t="s">
        <v>25</v>
      </c>
      <c r="E1470" s="37" t="s">
        <v>1577</v>
      </c>
      <c r="F1470" s="192" t="s">
        <v>4092</v>
      </c>
      <c r="G1470" s="91" t="s">
        <v>4311</v>
      </c>
      <c r="H1470" s="192" t="s">
        <v>194</v>
      </c>
      <c r="I1470" s="271" t="s">
        <v>3169</v>
      </c>
      <c r="J1470" s="201" t="s">
        <v>4312</v>
      </c>
      <c r="K1470" s="119" t="s">
        <v>31</v>
      </c>
      <c r="L1470" s="183">
        <v>5</v>
      </c>
      <c r="M1470" s="27">
        <f t="shared" si="72"/>
        <v>650</v>
      </c>
      <c r="N1470" s="23"/>
      <c r="O1470" s="184" t="s">
        <v>32</v>
      </c>
    </row>
    <row r="1471" s="1" customFormat="1" customHeight="1" spans="1:15">
      <c r="A1471" s="119">
        <v>1466</v>
      </c>
      <c r="B1471" s="201" t="s">
        <v>23</v>
      </c>
      <c r="C1471" s="119" t="s">
        <v>24</v>
      </c>
      <c r="D1471" s="119" t="s">
        <v>25</v>
      </c>
      <c r="E1471" s="37" t="s">
        <v>1577</v>
      </c>
      <c r="F1471" s="192" t="s">
        <v>4092</v>
      </c>
      <c r="G1471" s="91" t="s">
        <v>4313</v>
      </c>
      <c r="H1471" s="192" t="s">
        <v>194</v>
      </c>
      <c r="I1471" s="271" t="s">
        <v>3169</v>
      </c>
      <c r="J1471" s="201" t="s">
        <v>4314</v>
      </c>
      <c r="K1471" s="119" t="s">
        <v>31</v>
      </c>
      <c r="L1471" s="183">
        <v>5</v>
      </c>
      <c r="M1471" s="27">
        <f t="shared" si="72"/>
        <v>650</v>
      </c>
      <c r="N1471" s="23"/>
      <c r="O1471" s="184" t="s">
        <v>32</v>
      </c>
    </row>
    <row r="1472" s="1" customFormat="1" customHeight="1" spans="1:15">
      <c r="A1472" s="119">
        <v>1467</v>
      </c>
      <c r="B1472" s="201" t="s">
        <v>23</v>
      </c>
      <c r="C1472" s="119" t="s">
        <v>24</v>
      </c>
      <c r="D1472" s="119" t="s">
        <v>25</v>
      </c>
      <c r="E1472" s="37" t="s">
        <v>1577</v>
      </c>
      <c r="F1472" s="192" t="s">
        <v>4092</v>
      </c>
      <c r="G1472" s="91" t="s">
        <v>4315</v>
      </c>
      <c r="H1472" s="192" t="s">
        <v>194</v>
      </c>
      <c r="I1472" s="271" t="s">
        <v>1683</v>
      </c>
      <c r="J1472" s="201" t="s">
        <v>4316</v>
      </c>
      <c r="K1472" s="119" t="s">
        <v>31</v>
      </c>
      <c r="L1472" s="183">
        <v>3</v>
      </c>
      <c r="M1472" s="27">
        <f t="shared" si="72"/>
        <v>390</v>
      </c>
      <c r="N1472" s="23"/>
      <c r="O1472" s="184" t="s">
        <v>32</v>
      </c>
    </row>
    <row r="1473" s="1" customFormat="1" customHeight="1" spans="1:15">
      <c r="A1473" s="119">
        <v>1468</v>
      </c>
      <c r="B1473" s="201" t="s">
        <v>23</v>
      </c>
      <c r="C1473" s="119" t="s">
        <v>24</v>
      </c>
      <c r="D1473" s="119" t="s">
        <v>25</v>
      </c>
      <c r="E1473" s="37" t="s">
        <v>1577</v>
      </c>
      <c r="F1473" s="192" t="s">
        <v>4092</v>
      </c>
      <c r="G1473" s="91" t="s">
        <v>4317</v>
      </c>
      <c r="H1473" s="192" t="s">
        <v>194</v>
      </c>
      <c r="I1473" s="271" t="s">
        <v>2203</v>
      </c>
      <c r="J1473" s="201" t="s">
        <v>4318</v>
      </c>
      <c r="K1473" s="119" t="s">
        <v>31</v>
      </c>
      <c r="L1473" s="183">
        <v>4</v>
      </c>
      <c r="M1473" s="27">
        <f t="shared" si="72"/>
        <v>520</v>
      </c>
      <c r="N1473" s="23"/>
      <c r="O1473" s="184" t="s">
        <v>32</v>
      </c>
    </row>
    <row r="1474" s="1" customFormat="1" customHeight="1" spans="1:15">
      <c r="A1474" s="119">
        <v>1469</v>
      </c>
      <c r="B1474" s="201" t="s">
        <v>23</v>
      </c>
      <c r="C1474" s="119" t="s">
        <v>24</v>
      </c>
      <c r="D1474" s="119" t="s">
        <v>25</v>
      </c>
      <c r="E1474" s="37" t="s">
        <v>1577</v>
      </c>
      <c r="F1474" s="192" t="s">
        <v>4092</v>
      </c>
      <c r="G1474" s="91" t="s">
        <v>4319</v>
      </c>
      <c r="H1474" s="192" t="s">
        <v>194</v>
      </c>
      <c r="I1474" s="271" t="s">
        <v>2203</v>
      </c>
      <c r="J1474" s="201" t="s">
        <v>4320</v>
      </c>
      <c r="K1474" s="119" t="s">
        <v>31</v>
      </c>
      <c r="L1474" s="183">
        <v>4</v>
      </c>
      <c r="M1474" s="27">
        <f t="shared" si="72"/>
        <v>520</v>
      </c>
      <c r="N1474" s="23"/>
      <c r="O1474" s="184" t="s">
        <v>32</v>
      </c>
    </row>
    <row r="1475" s="1" customFormat="1" customHeight="1" spans="1:15">
      <c r="A1475" s="119">
        <v>1470</v>
      </c>
      <c r="B1475" s="201" t="s">
        <v>23</v>
      </c>
      <c r="C1475" s="119" t="s">
        <v>24</v>
      </c>
      <c r="D1475" s="119" t="s">
        <v>25</v>
      </c>
      <c r="E1475" s="37" t="s">
        <v>1577</v>
      </c>
      <c r="F1475" s="192" t="s">
        <v>4092</v>
      </c>
      <c r="G1475" s="91" t="s">
        <v>4321</v>
      </c>
      <c r="H1475" s="192" t="s">
        <v>194</v>
      </c>
      <c r="I1475" s="271" t="s">
        <v>3164</v>
      </c>
      <c r="J1475" s="201" t="s">
        <v>4322</v>
      </c>
      <c r="K1475" s="119" t="s">
        <v>31</v>
      </c>
      <c r="L1475" s="183">
        <v>6</v>
      </c>
      <c r="M1475" s="27">
        <f t="shared" si="72"/>
        <v>780</v>
      </c>
      <c r="N1475" s="23"/>
      <c r="O1475" s="184" t="s">
        <v>32</v>
      </c>
    </row>
    <row r="1476" s="1" customFormat="1" customHeight="1" spans="1:15">
      <c r="A1476" s="119">
        <v>1471</v>
      </c>
      <c r="B1476" s="201" t="s">
        <v>23</v>
      </c>
      <c r="C1476" s="119" t="s">
        <v>24</v>
      </c>
      <c r="D1476" s="119" t="s">
        <v>25</v>
      </c>
      <c r="E1476" s="37" t="s">
        <v>1577</v>
      </c>
      <c r="F1476" s="192" t="s">
        <v>4092</v>
      </c>
      <c r="G1476" s="91" t="s">
        <v>4323</v>
      </c>
      <c r="H1476" s="192" t="s">
        <v>194</v>
      </c>
      <c r="I1476" s="271" t="s">
        <v>3169</v>
      </c>
      <c r="J1476" s="201" t="s">
        <v>4324</v>
      </c>
      <c r="K1476" s="119" t="s">
        <v>31</v>
      </c>
      <c r="L1476" s="183">
        <v>5</v>
      </c>
      <c r="M1476" s="27">
        <f t="shared" si="72"/>
        <v>650</v>
      </c>
      <c r="N1476" s="23"/>
      <c r="O1476" s="184" t="s">
        <v>32</v>
      </c>
    </row>
    <row r="1477" s="1" customFormat="1" customHeight="1" spans="1:15">
      <c r="A1477" s="119">
        <v>1472</v>
      </c>
      <c r="B1477" s="201" t="s">
        <v>23</v>
      </c>
      <c r="C1477" s="119" t="s">
        <v>24</v>
      </c>
      <c r="D1477" s="119" t="s">
        <v>25</v>
      </c>
      <c r="E1477" s="37" t="s">
        <v>1577</v>
      </c>
      <c r="F1477" s="192" t="s">
        <v>4092</v>
      </c>
      <c r="G1477" s="91" t="s">
        <v>4325</v>
      </c>
      <c r="H1477" s="192" t="s">
        <v>194</v>
      </c>
      <c r="I1477" s="271" t="s">
        <v>1683</v>
      </c>
      <c r="J1477" s="201" t="s">
        <v>4326</v>
      </c>
      <c r="K1477" s="119" t="s">
        <v>31</v>
      </c>
      <c r="L1477" s="183">
        <v>3</v>
      </c>
      <c r="M1477" s="27">
        <f t="shared" si="72"/>
        <v>390</v>
      </c>
      <c r="N1477" s="23"/>
      <c r="O1477" s="184" t="s">
        <v>32</v>
      </c>
    </row>
    <row r="1478" s="1" customFormat="1" customHeight="1" spans="1:15">
      <c r="A1478" s="119">
        <v>1473</v>
      </c>
      <c r="B1478" s="201" t="s">
        <v>23</v>
      </c>
      <c r="C1478" s="119" t="s">
        <v>24</v>
      </c>
      <c r="D1478" s="119" t="s">
        <v>25</v>
      </c>
      <c r="E1478" s="37" t="s">
        <v>1577</v>
      </c>
      <c r="F1478" s="192" t="s">
        <v>4327</v>
      </c>
      <c r="G1478" s="91" t="s">
        <v>4328</v>
      </c>
      <c r="H1478" s="192" t="s">
        <v>51</v>
      </c>
      <c r="I1478" s="271">
        <v>6</v>
      </c>
      <c r="J1478" s="201" t="s">
        <v>4329</v>
      </c>
      <c r="K1478" s="119" t="s">
        <v>31</v>
      </c>
      <c r="L1478" s="183">
        <v>6</v>
      </c>
      <c r="M1478" s="27">
        <f>L1478*312</f>
        <v>1872</v>
      </c>
      <c r="N1478" s="23"/>
      <c r="O1478" s="184" t="s">
        <v>32</v>
      </c>
    </row>
    <row r="1479" s="1" customFormat="1" customHeight="1" spans="1:15">
      <c r="A1479" s="119">
        <v>1474</v>
      </c>
      <c r="B1479" s="201" t="s">
        <v>23</v>
      </c>
      <c r="C1479" s="119" t="s">
        <v>24</v>
      </c>
      <c r="D1479" s="119" t="s">
        <v>25</v>
      </c>
      <c r="E1479" s="37" t="s">
        <v>1577</v>
      </c>
      <c r="F1479" s="192" t="s">
        <v>4327</v>
      </c>
      <c r="G1479" s="91" t="s">
        <v>4330</v>
      </c>
      <c r="H1479" s="192" t="s">
        <v>51</v>
      </c>
      <c r="I1479" s="271">
        <v>1</v>
      </c>
      <c r="J1479" s="201" t="s">
        <v>4331</v>
      </c>
      <c r="K1479" s="119" t="s">
        <v>31</v>
      </c>
      <c r="L1479" s="183">
        <v>1</v>
      </c>
      <c r="M1479" s="27">
        <f>L1479*312</f>
        <v>312</v>
      </c>
      <c r="N1479" s="23"/>
      <c r="O1479" s="184" t="s">
        <v>32</v>
      </c>
    </row>
    <row r="1480" s="1" customFormat="1" customHeight="1" spans="1:15">
      <c r="A1480" s="119">
        <v>1475</v>
      </c>
      <c r="B1480" s="201" t="s">
        <v>23</v>
      </c>
      <c r="C1480" s="119" t="s">
        <v>24</v>
      </c>
      <c r="D1480" s="119" t="s">
        <v>25</v>
      </c>
      <c r="E1480" s="37" t="s">
        <v>1577</v>
      </c>
      <c r="F1480" s="192" t="s">
        <v>4327</v>
      </c>
      <c r="G1480" s="91" t="s">
        <v>4332</v>
      </c>
      <c r="H1480" s="192" t="s">
        <v>51</v>
      </c>
      <c r="I1480" s="271">
        <v>3</v>
      </c>
      <c r="J1480" s="201" t="s">
        <v>4333</v>
      </c>
      <c r="K1480" s="119" t="s">
        <v>31</v>
      </c>
      <c r="L1480" s="183">
        <v>3</v>
      </c>
      <c r="M1480" s="27">
        <f>L1480*312</f>
        <v>936</v>
      </c>
      <c r="N1480" s="23"/>
      <c r="O1480" s="184" t="s">
        <v>32</v>
      </c>
    </row>
    <row r="1481" s="1" customFormat="1" customHeight="1" spans="1:15">
      <c r="A1481" s="119">
        <v>1476</v>
      </c>
      <c r="B1481" s="201" t="s">
        <v>23</v>
      </c>
      <c r="C1481" s="119" t="s">
        <v>24</v>
      </c>
      <c r="D1481" s="119" t="s">
        <v>25</v>
      </c>
      <c r="E1481" s="37" t="s">
        <v>1577</v>
      </c>
      <c r="F1481" s="192" t="s">
        <v>4327</v>
      </c>
      <c r="G1481" s="91" t="s">
        <v>4334</v>
      </c>
      <c r="H1481" s="192" t="s">
        <v>1583</v>
      </c>
      <c r="I1481" s="271">
        <v>7</v>
      </c>
      <c r="J1481" s="201" t="s">
        <v>4335</v>
      </c>
      <c r="K1481" s="119" t="s">
        <v>31</v>
      </c>
      <c r="L1481" s="183">
        <v>5</v>
      </c>
      <c r="M1481" s="27">
        <f>L1481*130</f>
        <v>650</v>
      </c>
      <c r="N1481" s="23"/>
      <c r="O1481" s="184" t="s">
        <v>32</v>
      </c>
    </row>
    <row r="1482" s="1" customFormat="1" customHeight="1" spans="1:15">
      <c r="A1482" s="119">
        <v>1477</v>
      </c>
      <c r="B1482" s="201" t="s">
        <v>23</v>
      </c>
      <c r="C1482" s="119" t="s">
        <v>24</v>
      </c>
      <c r="D1482" s="119" t="s">
        <v>25</v>
      </c>
      <c r="E1482" s="37" t="s">
        <v>1577</v>
      </c>
      <c r="F1482" s="192" t="s">
        <v>4327</v>
      </c>
      <c r="G1482" s="91" t="s">
        <v>4336</v>
      </c>
      <c r="H1482" s="192" t="s">
        <v>51</v>
      </c>
      <c r="I1482" s="271">
        <v>3</v>
      </c>
      <c r="J1482" s="201" t="s">
        <v>4337</v>
      </c>
      <c r="K1482" s="119" t="s">
        <v>31</v>
      </c>
      <c r="L1482" s="183">
        <v>3</v>
      </c>
      <c r="M1482" s="27">
        <f>L1482*312</f>
        <v>936</v>
      </c>
      <c r="N1482" s="23"/>
      <c r="O1482" s="184" t="s">
        <v>32</v>
      </c>
    </row>
    <row r="1483" s="1" customFormat="1" customHeight="1" spans="1:15">
      <c r="A1483" s="119">
        <v>1478</v>
      </c>
      <c r="B1483" s="201" t="s">
        <v>23</v>
      </c>
      <c r="C1483" s="119" t="s">
        <v>24</v>
      </c>
      <c r="D1483" s="119" t="s">
        <v>25</v>
      </c>
      <c r="E1483" s="37" t="s">
        <v>1577</v>
      </c>
      <c r="F1483" s="192" t="s">
        <v>4327</v>
      </c>
      <c r="G1483" s="91" t="s">
        <v>4338</v>
      </c>
      <c r="H1483" s="192" t="s">
        <v>51</v>
      </c>
      <c r="I1483" s="271">
        <v>5</v>
      </c>
      <c r="J1483" s="201" t="s">
        <v>4339</v>
      </c>
      <c r="K1483" s="119" t="s">
        <v>31</v>
      </c>
      <c r="L1483" s="183">
        <v>5</v>
      </c>
      <c r="M1483" s="27">
        <f>L1483*312</f>
        <v>1560</v>
      </c>
      <c r="N1483" s="23"/>
      <c r="O1483" s="184" t="s">
        <v>32</v>
      </c>
    </row>
    <row r="1484" s="1" customFormat="1" customHeight="1" spans="1:15">
      <c r="A1484" s="119">
        <v>1479</v>
      </c>
      <c r="B1484" s="201" t="s">
        <v>23</v>
      </c>
      <c r="C1484" s="119" t="s">
        <v>24</v>
      </c>
      <c r="D1484" s="119" t="s">
        <v>25</v>
      </c>
      <c r="E1484" s="37" t="s">
        <v>1577</v>
      </c>
      <c r="F1484" s="192" t="s">
        <v>4327</v>
      </c>
      <c r="G1484" s="91" t="s">
        <v>4340</v>
      </c>
      <c r="H1484" s="192" t="s">
        <v>1583</v>
      </c>
      <c r="I1484" s="271">
        <v>3</v>
      </c>
      <c r="J1484" s="201" t="s">
        <v>4341</v>
      </c>
      <c r="K1484" s="119" t="s">
        <v>31</v>
      </c>
      <c r="L1484" s="183">
        <v>3</v>
      </c>
      <c r="M1484" s="27">
        <f t="shared" ref="M1484:M1490" si="73">L1484*130</f>
        <v>390</v>
      </c>
      <c r="N1484" s="23"/>
      <c r="O1484" s="184" t="s">
        <v>32</v>
      </c>
    </row>
    <row r="1485" s="1" customFormat="1" customHeight="1" spans="1:15">
      <c r="A1485" s="119">
        <v>1480</v>
      </c>
      <c r="B1485" s="201" t="s">
        <v>23</v>
      </c>
      <c r="C1485" s="119" t="s">
        <v>24</v>
      </c>
      <c r="D1485" s="119" t="s">
        <v>25</v>
      </c>
      <c r="E1485" s="37" t="s">
        <v>1577</v>
      </c>
      <c r="F1485" s="192" t="s">
        <v>4327</v>
      </c>
      <c r="G1485" s="91" t="s">
        <v>4342</v>
      </c>
      <c r="H1485" s="192" t="s">
        <v>194</v>
      </c>
      <c r="I1485" s="271" t="s">
        <v>2605</v>
      </c>
      <c r="J1485" s="201" t="s">
        <v>4343</v>
      </c>
      <c r="K1485" s="119" t="s">
        <v>31</v>
      </c>
      <c r="L1485" s="183">
        <v>2</v>
      </c>
      <c r="M1485" s="27">
        <f t="shared" si="73"/>
        <v>260</v>
      </c>
      <c r="N1485" s="23"/>
      <c r="O1485" s="184" t="s">
        <v>32</v>
      </c>
    </row>
    <row r="1486" s="1" customFormat="1" customHeight="1" spans="1:15">
      <c r="A1486" s="119">
        <v>1481</v>
      </c>
      <c r="B1486" s="201" t="s">
        <v>23</v>
      </c>
      <c r="C1486" s="119" t="s">
        <v>24</v>
      </c>
      <c r="D1486" s="119" t="s">
        <v>25</v>
      </c>
      <c r="E1486" s="37" t="s">
        <v>1577</v>
      </c>
      <c r="F1486" s="192" t="s">
        <v>4327</v>
      </c>
      <c r="G1486" s="91" t="s">
        <v>4344</v>
      </c>
      <c r="H1486" s="192" t="s">
        <v>194</v>
      </c>
      <c r="I1486" s="271">
        <v>3</v>
      </c>
      <c r="J1486" s="201" t="s">
        <v>4345</v>
      </c>
      <c r="K1486" s="119" t="s">
        <v>31</v>
      </c>
      <c r="L1486" s="183">
        <v>2</v>
      </c>
      <c r="M1486" s="27">
        <f t="shared" si="73"/>
        <v>260</v>
      </c>
      <c r="N1486" s="23"/>
      <c r="O1486" s="184" t="s">
        <v>32</v>
      </c>
    </row>
    <row r="1487" s="1" customFormat="1" customHeight="1" spans="1:15">
      <c r="A1487" s="119">
        <v>1482</v>
      </c>
      <c r="B1487" s="201" t="s">
        <v>23</v>
      </c>
      <c r="C1487" s="119" t="s">
        <v>24</v>
      </c>
      <c r="D1487" s="119" t="s">
        <v>25</v>
      </c>
      <c r="E1487" s="37" t="s">
        <v>1577</v>
      </c>
      <c r="F1487" s="192" t="s">
        <v>4327</v>
      </c>
      <c r="G1487" s="91" t="s">
        <v>4346</v>
      </c>
      <c r="H1487" s="192" t="s">
        <v>194</v>
      </c>
      <c r="I1487" s="271">
        <v>4</v>
      </c>
      <c r="J1487" s="201" t="s">
        <v>4347</v>
      </c>
      <c r="K1487" s="119" t="s">
        <v>31</v>
      </c>
      <c r="L1487" s="183">
        <v>4</v>
      </c>
      <c r="M1487" s="27">
        <f t="shared" si="73"/>
        <v>520</v>
      </c>
      <c r="N1487" s="23"/>
      <c r="O1487" s="184" t="s">
        <v>32</v>
      </c>
    </row>
    <row r="1488" s="1" customFormat="1" customHeight="1" spans="1:15">
      <c r="A1488" s="119">
        <v>1483</v>
      </c>
      <c r="B1488" s="201" t="s">
        <v>23</v>
      </c>
      <c r="C1488" s="119" t="s">
        <v>24</v>
      </c>
      <c r="D1488" s="119" t="s">
        <v>25</v>
      </c>
      <c r="E1488" s="37" t="s">
        <v>1577</v>
      </c>
      <c r="F1488" s="192" t="s">
        <v>4327</v>
      </c>
      <c r="G1488" s="91" t="s">
        <v>4348</v>
      </c>
      <c r="H1488" s="192" t="s">
        <v>194</v>
      </c>
      <c r="I1488" s="271">
        <v>3</v>
      </c>
      <c r="J1488" s="201" t="s">
        <v>4349</v>
      </c>
      <c r="K1488" s="119" t="s">
        <v>31</v>
      </c>
      <c r="L1488" s="183">
        <v>3</v>
      </c>
      <c r="M1488" s="27">
        <f t="shared" si="73"/>
        <v>390</v>
      </c>
      <c r="N1488" s="23"/>
      <c r="O1488" s="184" t="s">
        <v>32</v>
      </c>
    </row>
    <row r="1489" s="1" customFormat="1" customHeight="1" spans="1:15">
      <c r="A1489" s="119">
        <v>1484</v>
      </c>
      <c r="B1489" s="201" t="s">
        <v>23</v>
      </c>
      <c r="C1489" s="119" t="s">
        <v>24</v>
      </c>
      <c r="D1489" s="119" t="s">
        <v>25</v>
      </c>
      <c r="E1489" s="37" t="s">
        <v>1577</v>
      </c>
      <c r="F1489" s="192" t="s">
        <v>4327</v>
      </c>
      <c r="G1489" s="91" t="s">
        <v>4350</v>
      </c>
      <c r="H1489" s="192" t="s">
        <v>194</v>
      </c>
      <c r="I1489" s="271">
        <v>4</v>
      </c>
      <c r="J1489" s="201" t="s">
        <v>4351</v>
      </c>
      <c r="K1489" s="119" t="s">
        <v>31</v>
      </c>
      <c r="L1489" s="183">
        <v>3</v>
      </c>
      <c r="M1489" s="27">
        <f t="shared" si="73"/>
        <v>390</v>
      </c>
      <c r="N1489" s="23"/>
      <c r="O1489" s="184" t="s">
        <v>32</v>
      </c>
    </row>
    <row r="1490" s="1" customFormat="1" customHeight="1" spans="1:15">
      <c r="A1490" s="119">
        <v>1485</v>
      </c>
      <c r="B1490" s="201" t="s">
        <v>23</v>
      </c>
      <c r="C1490" s="119" t="s">
        <v>24</v>
      </c>
      <c r="D1490" s="119" t="s">
        <v>25</v>
      </c>
      <c r="E1490" s="37" t="s">
        <v>1577</v>
      </c>
      <c r="F1490" s="192" t="s">
        <v>4327</v>
      </c>
      <c r="G1490" s="91" t="s">
        <v>4352</v>
      </c>
      <c r="H1490" s="192" t="s">
        <v>194</v>
      </c>
      <c r="I1490" s="271">
        <v>2</v>
      </c>
      <c r="J1490" s="201" t="s">
        <v>4353</v>
      </c>
      <c r="K1490" s="119" t="s">
        <v>31</v>
      </c>
      <c r="L1490" s="183">
        <v>1</v>
      </c>
      <c r="M1490" s="27">
        <f t="shared" si="73"/>
        <v>130</v>
      </c>
      <c r="N1490" s="23"/>
      <c r="O1490" s="184" t="s">
        <v>32</v>
      </c>
    </row>
    <row r="1491" s="1" customFormat="1" customHeight="1" spans="1:15">
      <c r="A1491" s="119">
        <v>1486</v>
      </c>
      <c r="B1491" s="201" t="s">
        <v>23</v>
      </c>
      <c r="C1491" s="119" t="s">
        <v>24</v>
      </c>
      <c r="D1491" s="119" t="s">
        <v>25</v>
      </c>
      <c r="E1491" s="37" t="s">
        <v>1577</v>
      </c>
      <c r="F1491" s="192" t="s">
        <v>4354</v>
      </c>
      <c r="G1491" s="91" t="s">
        <v>4355</v>
      </c>
      <c r="H1491" s="192" t="s">
        <v>51</v>
      </c>
      <c r="I1491" s="271">
        <v>3</v>
      </c>
      <c r="J1491" s="201" t="s">
        <v>4356</v>
      </c>
      <c r="K1491" s="119" t="s">
        <v>31</v>
      </c>
      <c r="L1491" s="183">
        <v>3</v>
      </c>
      <c r="M1491" s="27">
        <f>L1491*312</f>
        <v>936</v>
      </c>
      <c r="N1491" s="23"/>
      <c r="O1491" s="184" t="s">
        <v>32</v>
      </c>
    </row>
    <row r="1492" s="1" customFormat="1" customHeight="1" spans="1:15">
      <c r="A1492" s="119">
        <v>1487</v>
      </c>
      <c r="B1492" s="201" t="s">
        <v>23</v>
      </c>
      <c r="C1492" s="119" t="s">
        <v>24</v>
      </c>
      <c r="D1492" s="119" t="s">
        <v>25</v>
      </c>
      <c r="E1492" s="37" t="s">
        <v>1577</v>
      </c>
      <c r="F1492" s="192" t="s">
        <v>4354</v>
      </c>
      <c r="G1492" s="91" t="s">
        <v>4357</v>
      </c>
      <c r="H1492" s="192" t="s">
        <v>194</v>
      </c>
      <c r="I1492" s="271">
        <v>6</v>
      </c>
      <c r="J1492" s="201" t="s">
        <v>4358</v>
      </c>
      <c r="K1492" s="119" t="s">
        <v>31</v>
      </c>
      <c r="L1492" s="183">
        <v>6</v>
      </c>
      <c r="M1492" s="27">
        <f t="shared" ref="M1492:M1498" si="74">L1492*130</f>
        <v>780</v>
      </c>
      <c r="N1492" s="23"/>
      <c r="O1492" s="184" t="s">
        <v>32</v>
      </c>
    </row>
    <row r="1493" s="1" customFormat="1" customHeight="1" spans="1:15">
      <c r="A1493" s="119">
        <v>1488</v>
      </c>
      <c r="B1493" s="201" t="s">
        <v>23</v>
      </c>
      <c r="C1493" s="119" t="s">
        <v>24</v>
      </c>
      <c r="D1493" s="119" t="s">
        <v>25</v>
      </c>
      <c r="E1493" s="37" t="s">
        <v>1577</v>
      </c>
      <c r="F1493" s="192" t="s">
        <v>4354</v>
      </c>
      <c r="G1493" s="91" t="s">
        <v>4359</v>
      </c>
      <c r="H1493" s="192" t="s">
        <v>194</v>
      </c>
      <c r="I1493" s="271">
        <v>6</v>
      </c>
      <c r="J1493" s="201" t="s">
        <v>4360</v>
      </c>
      <c r="K1493" s="119" t="s">
        <v>31</v>
      </c>
      <c r="L1493" s="183">
        <v>6</v>
      </c>
      <c r="M1493" s="27">
        <f t="shared" si="74"/>
        <v>780</v>
      </c>
      <c r="N1493" s="23"/>
      <c r="O1493" s="184" t="s">
        <v>32</v>
      </c>
    </row>
    <row r="1494" s="1" customFormat="1" customHeight="1" spans="1:15">
      <c r="A1494" s="119">
        <v>1489</v>
      </c>
      <c r="B1494" s="201" t="s">
        <v>23</v>
      </c>
      <c r="C1494" s="119" t="s">
        <v>24</v>
      </c>
      <c r="D1494" s="119" t="s">
        <v>25</v>
      </c>
      <c r="E1494" s="37" t="s">
        <v>1577</v>
      </c>
      <c r="F1494" s="192" t="s">
        <v>4354</v>
      </c>
      <c r="G1494" s="91" t="s">
        <v>4361</v>
      </c>
      <c r="H1494" s="192" t="s">
        <v>194</v>
      </c>
      <c r="I1494" s="271">
        <v>6</v>
      </c>
      <c r="J1494" s="201" t="s">
        <v>4362</v>
      </c>
      <c r="K1494" s="119" t="s">
        <v>31</v>
      </c>
      <c r="L1494" s="183">
        <v>4</v>
      </c>
      <c r="M1494" s="27">
        <f t="shared" si="74"/>
        <v>520</v>
      </c>
      <c r="N1494" s="23"/>
      <c r="O1494" s="184" t="s">
        <v>32</v>
      </c>
    </row>
    <row r="1495" s="1" customFormat="1" customHeight="1" spans="1:15">
      <c r="A1495" s="119">
        <v>1490</v>
      </c>
      <c r="B1495" s="201" t="s">
        <v>23</v>
      </c>
      <c r="C1495" s="119" t="s">
        <v>24</v>
      </c>
      <c r="D1495" s="119" t="s">
        <v>25</v>
      </c>
      <c r="E1495" s="37" t="s">
        <v>1577</v>
      </c>
      <c r="F1495" s="192" t="s">
        <v>4354</v>
      </c>
      <c r="G1495" s="91" t="s">
        <v>4363</v>
      </c>
      <c r="H1495" s="192" t="s">
        <v>194</v>
      </c>
      <c r="I1495" s="271">
        <v>6</v>
      </c>
      <c r="J1495" s="201" t="s">
        <v>4364</v>
      </c>
      <c r="K1495" s="119" t="s">
        <v>31</v>
      </c>
      <c r="L1495" s="183">
        <v>5</v>
      </c>
      <c r="M1495" s="27">
        <f t="shared" si="74"/>
        <v>650</v>
      </c>
      <c r="N1495" s="23"/>
      <c r="O1495" s="184" t="s">
        <v>32</v>
      </c>
    </row>
    <row r="1496" s="1" customFormat="1" customHeight="1" spans="1:15">
      <c r="A1496" s="119">
        <v>1491</v>
      </c>
      <c r="B1496" s="201" t="s">
        <v>23</v>
      </c>
      <c r="C1496" s="119" t="s">
        <v>24</v>
      </c>
      <c r="D1496" s="119" t="s">
        <v>25</v>
      </c>
      <c r="E1496" s="37" t="s">
        <v>1577</v>
      </c>
      <c r="F1496" s="192" t="s">
        <v>4354</v>
      </c>
      <c r="G1496" s="91" t="s">
        <v>4365</v>
      </c>
      <c r="H1496" s="192" t="s">
        <v>194</v>
      </c>
      <c r="I1496" s="271">
        <v>4</v>
      </c>
      <c r="J1496" s="201" t="s">
        <v>4366</v>
      </c>
      <c r="K1496" s="119" t="s">
        <v>31</v>
      </c>
      <c r="L1496" s="183">
        <v>4</v>
      </c>
      <c r="M1496" s="27">
        <f t="shared" si="74"/>
        <v>520</v>
      </c>
      <c r="N1496" s="23"/>
      <c r="O1496" s="184" t="s">
        <v>32</v>
      </c>
    </row>
    <row r="1497" s="1" customFormat="1" customHeight="1" spans="1:15">
      <c r="A1497" s="119">
        <v>1492</v>
      </c>
      <c r="B1497" s="201" t="s">
        <v>23</v>
      </c>
      <c r="C1497" s="119" t="s">
        <v>24</v>
      </c>
      <c r="D1497" s="119" t="s">
        <v>25</v>
      </c>
      <c r="E1497" s="37" t="s">
        <v>1577</v>
      </c>
      <c r="F1497" s="192" t="s">
        <v>4354</v>
      </c>
      <c r="G1497" s="91" t="s">
        <v>4367</v>
      </c>
      <c r="H1497" s="192" t="s">
        <v>194</v>
      </c>
      <c r="I1497" s="271">
        <v>5</v>
      </c>
      <c r="J1497" s="201" t="s">
        <v>4368</v>
      </c>
      <c r="K1497" s="119" t="s">
        <v>31</v>
      </c>
      <c r="L1497" s="183">
        <v>5</v>
      </c>
      <c r="M1497" s="27">
        <f t="shared" si="74"/>
        <v>650</v>
      </c>
      <c r="N1497" s="23"/>
      <c r="O1497" s="184" t="s">
        <v>32</v>
      </c>
    </row>
    <row r="1498" s="1" customFormat="1" customHeight="1" spans="1:15">
      <c r="A1498" s="119">
        <v>1493</v>
      </c>
      <c r="B1498" s="201" t="s">
        <v>23</v>
      </c>
      <c r="C1498" s="119" t="s">
        <v>24</v>
      </c>
      <c r="D1498" s="119" t="s">
        <v>25</v>
      </c>
      <c r="E1498" s="37" t="s">
        <v>1577</v>
      </c>
      <c r="F1498" s="192" t="s">
        <v>4354</v>
      </c>
      <c r="G1498" s="91" t="s">
        <v>4369</v>
      </c>
      <c r="H1498" s="192" t="s">
        <v>1583</v>
      </c>
      <c r="I1498" s="271">
        <v>4</v>
      </c>
      <c r="J1498" s="201" t="s">
        <v>4370</v>
      </c>
      <c r="K1498" s="119" t="s">
        <v>31</v>
      </c>
      <c r="L1498" s="183">
        <v>4</v>
      </c>
      <c r="M1498" s="27">
        <f t="shared" si="74"/>
        <v>520</v>
      </c>
      <c r="N1498" s="23"/>
      <c r="O1498" s="184" t="s">
        <v>32</v>
      </c>
    </row>
    <row r="1499" s="1" customFormat="1" customHeight="1" spans="1:15">
      <c r="A1499" s="119">
        <v>1494</v>
      </c>
      <c r="B1499" s="201" t="s">
        <v>23</v>
      </c>
      <c r="C1499" s="119" t="s">
        <v>24</v>
      </c>
      <c r="D1499" s="119" t="s">
        <v>25</v>
      </c>
      <c r="E1499" s="37" t="s">
        <v>1577</v>
      </c>
      <c r="F1499" s="192" t="s">
        <v>4354</v>
      </c>
      <c r="G1499" s="91" t="s">
        <v>4371</v>
      </c>
      <c r="H1499" s="192" t="s">
        <v>51</v>
      </c>
      <c r="I1499" s="271">
        <v>3</v>
      </c>
      <c r="J1499" s="201" t="s">
        <v>4372</v>
      </c>
      <c r="K1499" s="119" t="s">
        <v>31</v>
      </c>
      <c r="L1499" s="183">
        <v>3</v>
      </c>
      <c r="M1499" s="27">
        <f>L1499*312</f>
        <v>936</v>
      </c>
      <c r="N1499" s="23"/>
      <c r="O1499" s="184" t="s">
        <v>32</v>
      </c>
    </row>
    <row r="1500" s="1" customFormat="1" customHeight="1" spans="1:15">
      <c r="A1500" s="119">
        <v>1495</v>
      </c>
      <c r="B1500" s="201" t="s">
        <v>23</v>
      </c>
      <c r="C1500" s="119" t="s">
        <v>24</v>
      </c>
      <c r="D1500" s="119" t="s">
        <v>25</v>
      </c>
      <c r="E1500" s="37" t="s">
        <v>1577</v>
      </c>
      <c r="F1500" s="192" t="s">
        <v>4354</v>
      </c>
      <c r="G1500" s="91" t="s">
        <v>4373</v>
      </c>
      <c r="H1500" s="192" t="s">
        <v>1944</v>
      </c>
      <c r="I1500" s="271">
        <v>6</v>
      </c>
      <c r="J1500" s="201" t="s">
        <v>4374</v>
      </c>
      <c r="K1500" s="119" t="s">
        <v>31</v>
      </c>
      <c r="L1500" s="183">
        <v>6</v>
      </c>
      <c r="M1500" s="27">
        <f>L1500*130</f>
        <v>780</v>
      </c>
      <c r="N1500" s="23"/>
      <c r="O1500" s="184" t="s">
        <v>32</v>
      </c>
    </row>
    <row r="1501" s="1" customFormat="1" customHeight="1" spans="1:15">
      <c r="A1501" s="119">
        <v>1496</v>
      </c>
      <c r="B1501" s="201" t="s">
        <v>23</v>
      </c>
      <c r="C1501" s="119" t="s">
        <v>24</v>
      </c>
      <c r="D1501" s="119" t="s">
        <v>25</v>
      </c>
      <c r="E1501" s="37" t="s">
        <v>1577</v>
      </c>
      <c r="F1501" s="192" t="s">
        <v>4354</v>
      </c>
      <c r="G1501" s="91" t="s">
        <v>4375</v>
      </c>
      <c r="H1501" s="192" t="s">
        <v>51</v>
      </c>
      <c r="I1501" s="271">
        <v>3</v>
      </c>
      <c r="J1501" s="201" t="s">
        <v>4376</v>
      </c>
      <c r="K1501" s="119" t="s">
        <v>31</v>
      </c>
      <c r="L1501" s="183">
        <v>3</v>
      </c>
      <c r="M1501" s="27">
        <f>L1501*312</f>
        <v>936</v>
      </c>
      <c r="N1501" s="23"/>
      <c r="O1501" s="184" t="s">
        <v>32</v>
      </c>
    </row>
    <row r="1502" s="1" customFormat="1" customHeight="1" spans="1:15">
      <c r="A1502" s="119">
        <v>1497</v>
      </c>
      <c r="B1502" s="201" t="s">
        <v>23</v>
      </c>
      <c r="C1502" s="119" t="s">
        <v>24</v>
      </c>
      <c r="D1502" s="119" t="s">
        <v>25</v>
      </c>
      <c r="E1502" s="37" t="s">
        <v>1577</v>
      </c>
      <c r="F1502" s="192" t="s">
        <v>4354</v>
      </c>
      <c r="G1502" s="91" t="s">
        <v>4377</v>
      </c>
      <c r="H1502" s="192" t="s">
        <v>1583</v>
      </c>
      <c r="I1502" s="271">
        <v>3</v>
      </c>
      <c r="J1502" s="201" t="s">
        <v>4378</v>
      </c>
      <c r="K1502" s="119" t="s">
        <v>31</v>
      </c>
      <c r="L1502" s="183">
        <v>3</v>
      </c>
      <c r="M1502" s="27">
        <f>L1502*130</f>
        <v>390</v>
      </c>
      <c r="N1502" s="23"/>
      <c r="O1502" s="184" t="s">
        <v>32</v>
      </c>
    </row>
    <row r="1503" s="1" customFormat="1" customHeight="1" spans="1:15">
      <c r="A1503" s="119">
        <v>1498</v>
      </c>
      <c r="B1503" s="201" t="s">
        <v>23</v>
      </c>
      <c r="C1503" s="119" t="s">
        <v>24</v>
      </c>
      <c r="D1503" s="119" t="s">
        <v>25</v>
      </c>
      <c r="E1503" s="37" t="s">
        <v>1577</v>
      </c>
      <c r="F1503" s="192" t="s">
        <v>4354</v>
      </c>
      <c r="G1503" s="91" t="s">
        <v>4379</v>
      </c>
      <c r="H1503" s="192" t="s">
        <v>51</v>
      </c>
      <c r="I1503" s="271">
        <v>4</v>
      </c>
      <c r="J1503" s="201" t="s">
        <v>4380</v>
      </c>
      <c r="K1503" s="119" t="s">
        <v>31</v>
      </c>
      <c r="L1503" s="183">
        <v>4</v>
      </c>
      <c r="M1503" s="27">
        <f>L1503*312</f>
        <v>1248</v>
      </c>
      <c r="N1503" s="23"/>
      <c r="O1503" s="184" t="s">
        <v>32</v>
      </c>
    </row>
    <row r="1504" s="1" customFormat="1" customHeight="1" spans="1:15">
      <c r="A1504" s="119">
        <v>1499</v>
      </c>
      <c r="B1504" s="201" t="s">
        <v>23</v>
      </c>
      <c r="C1504" s="119" t="s">
        <v>24</v>
      </c>
      <c r="D1504" s="119" t="s">
        <v>25</v>
      </c>
      <c r="E1504" s="37" t="s">
        <v>1577</v>
      </c>
      <c r="F1504" s="192" t="s">
        <v>4354</v>
      </c>
      <c r="G1504" s="91" t="s">
        <v>4381</v>
      </c>
      <c r="H1504" s="192" t="s">
        <v>51</v>
      </c>
      <c r="I1504" s="271">
        <v>2</v>
      </c>
      <c r="J1504" s="201" t="s">
        <v>4382</v>
      </c>
      <c r="K1504" s="119" t="s">
        <v>31</v>
      </c>
      <c r="L1504" s="183">
        <v>2</v>
      </c>
      <c r="M1504" s="27">
        <f>L1504*312</f>
        <v>624</v>
      </c>
      <c r="N1504" s="23"/>
      <c r="O1504" s="184" t="s">
        <v>32</v>
      </c>
    </row>
    <row r="1505" s="1" customFormat="1" customHeight="1" spans="1:15">
      <c r="A1505" s="119">
        <v>1500</v>
      </c>
      <c r="B1505" s="201" t="s">
        <v>23</v>
      </c>
      <c r="C1505" s="119" t="s">
        <v>24</v>
      </c>
      <c r="D1505" s="119" t="s">
        <v>25</v>
      </c>
      <c r="E1505" s="37" t="s">
        <v>1577</v>
      </c>
      <c r="F1505" s="192" t="s">
        <v>4354</v>
      </c>
      <c r="G1505" s="91" t="s">
        <v>4383</v>
      </c>
      <c r="H1505" s="192" t="s">
        <v>2624</v>
      </c>
      <c r="I1505" s="271">
        <v>2</v>
      </c>
      <c r="J1505" s="201" t="s">
        <v>4384</v>
      </c>
      <c r="K1505" s="119" t="s">
        <v>31</v>
      </c>
      <c r="L1505" s="183">
        <v>2</v>
      </c>
      <c r="M1505" s="27">
        <f>L1505*130</f>
        <v>260</v>
      </c>
      <c r="N1505" s="23"/>
      <c r="O1505" s="184" t="s">
        <v>32</v>
      </c>
    </row>
    <row r="1506" s="1" customFormat="1" customHeight="1" spans="1:15">
      <c r="A1506" s="119">
        <v>1501</v>
      </c>
      <c r="B1506" s="201" t="s">
        <v>23</v>
      </c>
      <c r="C1506" s="119" t="s">
        <v>24</v>
      </c>
      <c r="D1506" s="119" t="s">
        <v>25</v>
      </c>
      <c r="E1506" s="37" t="s">
        <v>1577</v>
      </c>
      <c r="F1506" s="192" t="s">
        <v>4354</v>
      </c>
      <c r="G1506" s="91" t="s">
        <v>4385</v>
      </c>
      <c r="H1506" s="192" t="s">
        <v>51</v>
      </c>
      <c r="I1506" s="271">
        <v>1</v>
      </c>
      <c r="J1506" s="201" t="s">
        <v>4386</v>
      </c>
      <c r="K1506" s="119" t="s">
        <v>31</v>
      </c>
      <c r="L1506" s="183">
        <v>1</v>
      </c>
      <c r="M1506" s="27">
        <f>L1506*312</f>
        <v>312</v>
      </c>
      <c r="N1506" s="23"/>
      <c r="O1506" s="184" t="s">
        <v>32</v>
      </c>
    </row>
    <row r="1507" s="1" customFormat="1" customHeight="1" spans="1:15">
      <c r="A1507" s="119">
        <v>1502</v>
      </c>
      <c r="B1507" s="201" t="s">
        <v>23</v>
      </c>
      <c r="C1507" s="119" t="s">
        <v>24</v>
      </c>
      <c r="D1507" s="119" t="s">
        <v>25</v>
      </c>
      <c r="E1507" s="37" t="s">
        <v>1577</v>
      </c>
      <c r="F1507" s="192" t="s">
        <v>4354</v>
      </c>
      <c r="G1507" s="91" t="s">
        <v>4387</v>
      </c>
      <c r="H1507" s="192" t="s">
        <v>194</v>
      </c>
      <c r="I1507" s="271">
        <v>6</v>
      </c>
      <c r="J1507" s="201" t="s">
        <v>4388</v>
      </c>
      <c r="K1507" s="119" t="s">
        <v>31</v>
      </c>
      <c r="L1507" s="183">
        <v>6</v>
      </c>
      <c r="M1507" s="27">
        <f>L1507*130</f>
        <v>780</v>
      </c>
      <c r="N1507" s="23"/>
      <c r="O1507" s="184" t="s">
        <v>32</v>
      </c>
    </row>
    <row r="1508" s="1" customFormat="1" customHeight="1" spans="1:15">
      <c r="A1508" s="119">
        <v>1503</v>
      </c>
      <c r="B1508" s="201" t="s">
        <v>23</v>
      </c>
      <c r="C1508" s="119" t="s">
        <v>24</v>
      </c>
      <c r="D1508" s="119" t="s">
        <v>25</v>
      </c>
      <c r="E1508" s="37" t="s">
        <v>1577</v>
      </c>
      <c r="F1508" s="192" t="s">
        <v>4354</v>
      </c>
      <c r="G1508" s="91" t="s">
        <v>4389</v>
      </c>
      <c r="H1508" s="192" t="s">
        <v>194</v>
      </c>
      <c r="I1508" s="271">
        <v>7</v>
      </c>
      <c r="J1508" s="201" t="s">
        <v>4390</v>
      </c>
      <c r="K1508" s="119" t="s">
        <v>31</v>
      </c>
      <c r="L1508" s="183">
        <v>7</v>
      </c>
      <c r="M1508" s="27">
        <f>L1508*130</f>
        <v>910</v>
      </c>
      <c r="N1508" s="23"/>
      <c r="O1508" s="184" t="s">
        <v>32</v>
      </c>
    </row>
    <row r="1509" s="1" customFormat="1" customHeight="1" spans="1:15">
      <c r="A1509" s="119">
        <v>1504</v>
      </c>
      <c r="B1509" s="201" t="s">
        <v>23</v>
      </c>
      <c r="C1509" s="119" t="s">
        <v>24</v>
      </c>
      <c r="D1509" s="119" t="s">
        <v>25</v>
      </c>
      <c r="E1509" s="37" t="s">
        <v>1577</v>
      </c>
      <c r="F1509" s="192" t="s">
        <v>4354</v>
      </c>
      <c r="G1509" s="91" t="s">
        <v>4391</v>
      </c>
      <c r="H1509" s="192" t="s">
        <v>51</v>
      </c>
      <c r="I1509" s="271">
        <v>6</v>
      </c>
      <c r="J1509" s="201" t="s">
        <v>4392</v>
      </c>
      <c r="K1509" s="119" t="s">
        <v>31</v>
      </c>
      <c r="L1509" s="183">
        <v>6</v>
      </c>
      <c r="M1509" s="27">
        <f>L1509*312</f>
        <v>1872</v>
      </c>
      <c r="N1509" s="23"/>
      <c r="O1509" s="184" t="s">
        <v>32</v>
      </c>
    </row>
    <row r="1510" s="1" customFormat="1" customHeight="1" spans="1:15">
      <c r="A1510" s="119">
        <v>1505</v>
      </c>
      <c r="B1510" s="201" t="s">
        <v>23</v>
      </c>
      <c r="C1510" s="119" t="s">
        <v>24</v>
      </c>
      <c r="D1510" s="119" t="s">
        <v>25</v>
      </c>
      <c r="E1510" s="37" t="s">
        <v>1577</v>
      </c>
      <c r="F1510" s="192" t="s">
        <v>4354</v>
      </c>
      <c r="G1510" s="91" t="s">
        <v>4393</v>
      </c>
      <c r="H1510" s="192" t="s">
        <v>194</v>
      </c>
      <c r="I1510" s="271">
        <v>4</v>
      </c>
      <c r="J1510" s="201" t="s">
        <v>4394</v>
      </c>
      <c r="K1510" s="119" t="s">
        <v>31</v>
      </c>
      <c r="L1510" s="183">
        <v>4</v>
      </c>
      <c r="M1510" s="27">
        <f t="shared" ref="M1510:M1518" si="75">L1510*130</f>
        <v>520</v>
      </c>
      <c r="N1510" s="23"/>
      <c r="O1510" s="184" t="s">
        <v>32</v>
      </c>
    </row>
    <row r="1511" s="1" customFormat="1" customHeight="1" spans="1:15">
      <c r="A1511" s="119">
        <v>1506</v>
      </c>
      <c r="B1511" s="201" t="s">
        <v>23</v>
      </c>
      <c r="C1511" s="119" t="s">
        <v>24</v>
      </c>
      <c r="D1511" s="119" t="s">
        <v>25</v>
      </c>
      <c r="E1511" s="37" t="s">
        <v>1577</v>
      </c>
      <c r="F1511" s="192" t="s">
        <v>4354</v>
      </c>
      <c r="G1511" s="91" t="s">
        <v>4395</v>
      </c>
      <c r="H1511" s="192" t="s">
        <v>194</v>
      </c>
      <c r="I1511" s="271">
        <v>4</v>
      </c>
      <c r="J1511" s="201" t="s">
        <v>4396</v>
      </c>
      <c r="K1511" s="119" t="s">
        <v>31</v>
      </c>
      <c r="L1511" s="183">
        <v>4</v>
      </c>
      <c r="M1511" s="27">
        <f t="shared" si="75"/>
        <v>520</v>
      </c>
      <c r="N1511" s="23"/>
      <c r="O1511" s="184" t="s">
        <v>32</v>
      </c>
    </row>
    <row r="1512" s="1" customFormat="1" customHeight="1" spans="1:15">
      <c r="A1512" s="119">
        <v>1507</v>
      </c>
      <c r="B1512" s="201" t="s">
        <v>23</v>
      </c>
      <c r="C1512" s="119" t="s">
        <v>24</v>
      </c>
      <c r="D1512" s="119" t="s">
        <v>25</v>
      </c>
      <c r="E1512" s="37" t="s">
        <v>1577</v>
      </c>
      <c r="F1512" s="192" t="s">
        <v>4354</v>
      </c>
      <c r="G1512" s="91" t="s">
        <v>2276</v>
      </c>
      <c r="H1512" s="192" t="s">
        <v>194</v>
      </c>
      <c r="I1512" s="271">
        <v>6</v>
      </c>
      <c r="J1512" s="201" t="s">
        <v>4397</v>
      </c>
      <c r="K1512" s="119" t="s">
        <v>31</v>
      </c>
      <c r="L1512" s="183">
        <v>6</v>
      </c>
      <c r="M1512" s="27">
        <f t="shared" si="75"/>
        <v>780</v>
      </c>
      <c r="N1512" s="23"/>
      <c r="O1512" s="184" t="s">
        <v>32</v>
      </c>
    </row>
    <row r="1513" s="1" customFormat="1" customHeight="1" spans="1:15">
      <c r="A1513" s="119">
        <v>1508</v>
      </c>
      <c r="B1513" s="201" t="s">
        <v>23</v>
      </c>
      <c r="C1513" s="119" t="s">
        <v>24</v>
      </c>
      <c r="D1513" s="119" t="s">
        <v>25</v>
      </c>
      <c r="E1513" s="37" t="s">
        <v>1577</v>
      </c>
      <c r="F1513" s="192" t="s">
        <v>4354</v>
      </c>
      <c r="G1513" s="91" t="s">
        <v>4398</v>
      </c>
      <c r="H1513" s="192" t="s">
        <v>194</v>
      </c>
      <c r="I1513" s="271">
        <v>3</v>
      </c>
      <c r="J1513" s="201" t="s">
        <v>4399</v>
      </c>
      <c r="K1513" s="119" t="s">
        <v>31</v>
      </c>
      <c r="L1513" s="183">
        <v>3</v>
      </c>
      <c r="M1513" s="27">
        <f t="shared" si="75"/>
        <v>390</v>
      </c>
      <c r="N1513" s="23"/>
      <c r="O1513" s="184" t="s">
        <v>32</v>
      </c>
    </row>
    <row r="1514" s="1" customFormat="1" customHeight="1" spans="1:15">
      <c r="A1514" s="119">
        <v>1509</v>
      </c>
      <c r="B1514" s="201" t="s">
        <v>23</v>
      </c>
      <c r="C1514" s="119" t="s">
        <v>24</v>
      </c>
      <c r="D1514" s="119" t="s">
        <v>25</v>
      </c>
      <c r="E1514" s="37" t="s">
        <v>1577</v>
      </c>
      <c r="F1514" s="192" t="s">
        <v>4354</v>
      </c>
      <c r="G1514" s="91" t="s">
        <v>4400</v>
      </c>
      <c r="H1514" s="192" t="s">
        <v>194</v>
      </c>
      <c r="I1514" s="271">
        <v>3</v>
      </c>
      <c r="J1514" s="201" t="s">
        <v>4401</v>
      </c>
      <c r="K1514" s="119" t="s">
        <v>31</v>
      </c>
      <c r="L1514" s="183">
        <v>3</v>
      </c>
      <c r="M1514" s="27">
        <f t="shared" si="75"/>
        <v>390</v>
      </c>
      <c r="N1514" s="23"/>
      <c r="O1514" s="184" t="s">
        <v>32</v>
      </c>
    </row>
    <row r="1515" s="1" customFormat="1" customHeight="1" spans="1:15">
      <c r="A1515" s="119">
        <v>1510</v>
      </c>
      <c r="B1515" s="201" t="s">
        <v>23</v>
      </c>
      <c r="C1515" s="119" t="s">
        <v>24</v>
      </c>
      <c r="D1515" s="119" t="s">
        <v>25</v>
      </c>
      <c r="E1515" s="37" t="s">
        <v>1577</v>
      </c>
      <c r="F1515" s="192" t="s">
        <v>4354</v>
      </c>
      <c r="G1515" s="91" t="s">
        <v>4402</v>
      </c>
      <c r="H1515" s="192" t="s">
        <v>194</v>
      </c>
      <c r="I1515" s="271">
        <v>5</v>
      </c>
      <c r="J1515" s="201" t="s">
        <v>4403</v>
      </c>
      <c r="K1515" s="119" t="s">
        <v>31</v>
      </c>
      <c r="L1515" s="183">
        <v>5</v>
      </c>
      <c r="M1515" s="27">
        <f t="shared" si="75"/>
        <v>650</v>
      </c>
      <c r="N1515" s="23"/>
      <c r="O1515" s="184" t="s">
        <v>32</v>
      </c>
    </row>
    <row r="1516" s="1" customFormat="1" customHeight="1" spans="1:15">
      <c r="A1516" s="119">
        <v>1511</v>
      </c>
      <c r="B1516" s="201" t="s">
        <v>23</v>
      </c>
      <c r="C1516" s="119" t="s">
        <v>24</v>
      </c>
      <c r="D1516" s="119" t="s">
        <v>25</v>
      </c>
      <c r="E1516" s="37" t="s">
        <v>1577</v>
      </c>
      <c r="F1516" s="192" t="s">
        <v>4354</v>
      </c>
      <c r="G1516" s="91" t="s">
        <v>4404</v>
      </c>
      <c r="H1516" s="192" t="s">
        <v>1583</v>
      </c>
      <c r="I1516" s="271">
        <v>1</v>
      </c>
      <c r="J1516" s="201" t="s">
        <v>4405</v>
      </c>
      <c r="K1516" s="119" t="s">
        <v>31</v>
      </c>
      <c r="L1516" s="183">
        <v>1</v>
      </c>
      <c r="M1516" s="27">
        <f t="shared" si="75"/>
        <v>130</v>
      </c>
      <c r="N1516" s="23"/>
      <c r="O1516" s="184" t="s">
        <v>32</v>
      </c>
    </row>
    <row r="1517" s="1" customFormat="1" customHeight="1" spans="1:15">
      <c r="A1517" s="119">
        <v>1512</v>
      </c>
      <c r="B1517" s="201" t="s">
        <v>23</v>
      </c>
      <c r="C1517" s="119" t="s">
        <v>24</v>
      </c>
      <c r="D1517" s="119" t="s">
        <v>25</v>
      </c>
      <c r="E1517" s="37" t="s">
        <v>1577</v>
      </c>
      <c r="F1517" s="192" t="s">
        <v>4354</v>
      </c>
      <c r="G1517" s="91" t="s">
        <v>4406</v>
      </c>
      <c r="H1517" s="192" t="s">
        <v>194</v>
      </c>
      <c r="I1517" s="271">
        <v>6</v>
      </c>
      <c r="J1517" s="201" t="s">
        <v>4407</v>
      </c>
      <c r="K1517" s="119" t="s">
        <v>31</v>
      </c>
      <c r="L1517" s="183">
        <v>5</v>
      </c>
      <c r="M1517" s="27">
        <f t="shared" si="75"/>
        <v>650</v>
      </c>
      <c r="N1517" s="23"/>
      <c r="O1517" s="184" t="s">
        <v>32</v>
      </c>
    </row>
    <row r="1518" s="1" customFormat="1" customHeight="1" spans="1:15">
      <c r="A1518" s="119">
        <v>1513</v>
      </c>
      <c r="B1518" s="201" t="s">
        <v>23</v>
      </c>
      <c r="C1518" s="119" t="s">
        <v>24</v>
      </c>
      <c r="D1518" s="119" t="s">
        <v>25</v>
      </c>
      <c r="E1518" s="37" t="s">
        <v>1577</v>
      </c>
      <c r="F1518" s="192" t="s">
        <v>4354</v>
      </c>
      <c r="G1518" s="91" t="s">
        <v>4408</v>
      </c>
      <c r="H1518" s="192" t="s">
        <v>194</v>
      </c>
      <c r="I1518" s="271">
        <v>6</v>
      </c>
      <c r="J1518" s="201" t="s">
        <v>4409</v>
      </c>
      <c r="K1518" s="119" t="s">
        <v>31</v>
      </c>
      <c r="L1518" s="183">
        <v>6</v>
      </c>
      <c r="M1518" s="27">
        <f t="shared" si="75"/>
        <v>780</v>
      </c>
      <c r="N1518" s="23"/>
      <c r="O1518" s="184" t="s">
        <v>32</v>
      </c>
    </row>
    <row r="1519" s="1" customFormat="1" customHeight="1" spans="1:15">
      <c r="A1519" s="119">
        <v>1514</v>
      </c>
      <c r="B1519" s="201" t="s">
        <v>23</v>
      </c>
      <c r="C1519" s="119" t="s">
        <v>24</v>
      </c>
      <c r="D1519" s="119" t="s">
        <v>25</v>
      </c>
      <c r="E1519" s="37" t="s">
        <v>1577</v>
      </c>
      <c r="F1519" s="192" t="s">
        <v>4354</v>
      </c>
      <c r="G1519" s="91" t="s">
        <v>4410</v>
      </c>
      <c r="H1519" s="192" t="s">
        <v>51</v>
      </c>
      <c r="I1519" s="271">
        <v>6</v>
      </c>
      <c r="J1519" s="201" t="s">
        <v>4411</v>
      </c>
      <c r="K1519" s="119" t="s">
        <v>31</v>
      </c>
      <c r="L1519" s="183">
        <v>6</v>
      </c>
      <c r="M1519" s="27">
        <f>L1519*312</f>
        <v>1872</v>
      </c>
      <c r="N1519" s="23"/>
      <c r="O1519" s="184" t="s">
        <v>32</v>
      </c>
    </row>
    <row r="1520" s="1" customFormat="1" customHeight="1" spans="1:15">
      <c r="A1520" s="119">
        <v>1515</v>
      </c>
      <c r="B1520" s="201" t="s">
        <v>23</v>
      </c>
      <c r="C1520" s="119" t="s">
        <v>24</v>
      </c>
      <c r="D1520" s="119" t="s">
        <v>25</v>
      </c>
      <c r="E1520" s="37" t="s">
        <v>1577</v>
      </c>
      <c r="F1520" s="192" t="s">
        <v>4354</v>
      </c>
      <c r="G1520" s="91" t="s">
        <v>4412</v>
      </c>
      <c r="H1520" s="192" t="s">
        <v>194</v>
      </c>
      <c r="I1520" s="271">
        <v>3</v>
      </c>
      <c r="J1520" s="201" t="s">
        <v>4413</v>
      </c>
      <c r="K1520" s="119" t="s">
        <v>31</v>
      </c>
      <c r="L1520" s="183">
        <v>3</v>
      </c>
      <c r="M1520" s="27">
        <f>L1520*130</f>
        <v>390</v>
      </c>
      <c r="N1520" s="23"/>
      <c r="O1520" s="184" t="s">
        <v>32</v>
      </c>
    </row>
    <row r="1521" s="1" customFormat="1" customHeight="1" spans="1:15">
      <c r="A1521" s="119">
        <v>1516</v>
      </c>
      <c r="B1521" s="201" t="s">
        <v>23</v>
      </c>
      <c r="C1521" s="119" t="s">
        <v>24</v>
      </c>
      <c r="D1521" s="119" t="s">
        <v>25</v>
      </c>
      <c r="E1521" s="37" t="s">
        <v>1577</v>
      </c>
      <c r="F1521" s="192" t="s">
        <v>4354</v>
      </c>
      <c r="G1521" s="91" t="s">
        <v>4414</v>
      </c>
      <c r="H1521" s="192" t="s">
        <v>194</v>
      </c>
      <c r="I1521" s="271">
        <v>3</v>
      </c>
      <c r="J1521" s="201" t="s">
        <v>4415</v>
      </c>
      <c r="K1521" s="119" t="s">
        <v>31</v>
      </c>
      <c r="L1521" s="183">
        <v>3</v>
      </c>
      <c r="M1521" s="27">
        <f>L1521*130</f>
        <v>390</v>
      </c>
      <c r="N1521" s="23"/>
      <c r="O1521" s="184" t="s">
        <v>32</v>
      </c>
    </row>
    <row r="1522" s="1" customFormat="1" customHeight="1" spans="1:15">
      <c r="A1522" s="119">
        <v>1517</v>
      </c>
      <c r="B1522" s="201" t="s">
        <v>23</v>
      </c>
      <c r="C1522" s="119" t="s">
        <v>24</v>
      </c>
      <c r="D1522" s="119" t="s">
        <v>25</v>
      </c>
      <c r="E1522" s="37" t="s">
        <v>1577</v>
      </c>
      <c r="F1522" s="192" t="s">
        <v>4354</v>
      </c>
      <c r="G1522" s="91" t="s">
        <v>4416</v>
      </c>
      <c r="H1522" s="192" t="s">
        <v>194</v>
      </c>
      <c r="I1522" s="271">
        <v>2</v>
      </c>
      <c r="J1522" s="201" t="s">
        <v>4417</v>
      </c>
      <c r="K1522" s="119" t="s">
        <v>31</v>
      </c>
      <c r="L1522" s="183">
        <v>2</v>
      </c>
      <c r="M1522" s="27">
        <f>L1522*130</f>
        <v>260</v>
      </c>
      <c r="N1522" s="23"/>
      <c r="O1522" s="184" t="s">
        <v>32</v>
      </c>
    </row>
    <row r="1523" s="1" customFormat="1" customHeight="1" spans="1:15">
      <c r="A1523" s="119">
        <v>1518</v>
      </c>
      <c r="B1523" s="201" t="s">
        <v>23</v>
      </c>
      <c r="C1523" s="119" t="s">
        <v>24</v>
      </c>
      <c r="D1523" s="119" t="s">
        <v>25</v>
      </c>
      <c r="E1523" s="37" t="s">
        <v>1577</v>
      </c>
      <c r="F1523" s="192" t="s">
        <v>4354</v>
      </c>
      <c r="G1523" s="91" t="s">
        <v>4418</v>
      </c>
      <c r="H1523" s="192" t="s">
        <v>194</v>
      </c>
      <c r="I1523" s="271">
        <v>4</v>
      </c>
      <c r="J1523" s="201" t="s">
        <v>4419</v>
      </c>
      <c r="K1523" s="119" t="s">
        <v>31</v>
      </c>
      <c r="L1523" s="183">
        <v>4</v>
      </c>
      <c r="M1523" s="27">
        <f>L1523*130</f>
        <v>520</v>
      </c>
      <c r="N1523" s="23"/>
      <c r="O1523" s="184" t="s">
        <v>32</v>
      </c>
    </row>
    <row r="1524" s="1" customFormat="1" customHeight="1" spans="1:15">
      <c r="A1524" s="119">
        <v>1519</v>
      </c>
      <c r="B1524" s="201" t="s">
        <v>23</v>
      </c>
      <c r="C1524" s="119" t="s">
        <v>24</v>
      </c>
      <c r="D1524" s="119" t="s">
        <v>25</v>
      </c>
      <c r="E1524" s="37" t="s">
        <v>1577</v>
      </c>
      <c r="F1524" s="192" t="s">
        <v>4354</v>
      </c>
      <c r="G1524" s="91" t="s">
        <v>2580</v>
      </c>
      <c r="H1524" s="192" t="s">
        <v>194</v>
      </c>
      <c r="I1524" s="271">
        <v>6</v>
      </c>
      <c r="J1524" s="201" t="s">
        <v>4420</v>
      </c>
      <c r="K1524" s="119" t="s">
        <v>31</v>
      </c>
      <c r="L1524" s="183">
        <v>6</v>
      </c>
      <c r="M1524" s="27">
        <f>L1524*130</f>
        <v>780</v>
      </c>
      <c r="N1524" s="23"/>
      <c r="O1524" s="184" t="s">
        <v>32</v>
      </c>
    </row>
    <row r="1525" s="1" customFormat="1" customHeight="1" spans="1:15">
      <c r="A1525" s="119">
        <v>1520</v>
      </c>
      <c r="B1525" s="201" t="s">
        <v>23</v>
      </c>
      <c r="C1525" s="119" t="s">
        <v>24</v>
      </c>
      <c r="D1525" s="119" t="s">
        <v>25</v>
      </c>
      <c r="E1525" s="37" t="s">
        <v>1577</v>
      </c>
      <c r="F1525" s="192" t="s">
        <v>4354</v>
      </c>
      <c r="G1525" s="91" t="s">
        <v>2399</v>
      </c>
      <c r="H1525" s="192" t="s">
        <v>51</v>
      </c>
      <c r="I1525" s="271">
        <v>5</v>
      </c>
      <c r="J1525" s="201" t="s">
        <v>4420</v>
      </c>
      <c r="K1525" s="119" t="s">
        <v>31</v>
      </c>
      <c r="L1525" s="183">
        <v>5</v>
      </c>
      <c r="M1525" s="27">
        <f>L1525*312</f>
        <v>1560</v>
      </c>
      <c r="N1525" s="23"/>
      <c r="O1525" s="184" t="s">
        <v>32</v>
      </c>
    </row>
    <row r="1526" s="1" customFormat="1" customHeight="1" spans="1:15">
      <c r="A1526" s="119">
        <v>1521</v>
      </c>
      <c r="B1526" s="201" t="s">
        <v>23</v>
      </c>
      <c r="C1526" s="119" t="s">
        <v>24</v>
      </c>
      <c r="D1526" s="119" t="s">
        <v>25</v>
      </c>
      <c r="E1526" s="37" t="s">
        <v>1577</v>
      </c>
      <c r="F1526" s="192" t="s">
        <v>4354</v>
      </c>
      <c r="G1526" s="91" t="s">
        <v>4421</v>
      </c>
      <c r="H1526" s="192" t="s">
        <v>51</v>
      </c>
      <c r="I1526" s="271">
        <v>3</v>
      </c>
      <c r="J1526" s="201" t="s">
        <v>4422</v>
      </c>
      <c r="K1526" s="119" t="s">
        <v>31</v>
      </c>
      <c r="L1526" s="183">
        <v>3</v>
      </c>
      <c r="M1526" s="27">
        <f>L1526*312</f>
        <v>936</v>
      </c>
      <c r="N1526" s="23"/>
      <c r="O1526" s="184" t="s">
        <v>32</v>
      </c>
    </row>
    <row r="1527" s="1" customFormat="1" customHeight="1" spans="1:15">
      <c r="A1527" s="119">
        <v>1522</v>
      </c>
      <c r="B1527" s="201" t="s">
        <v>23</v>
      </c>
      <c r="C1527" s="119" t="s">
        <v>24</v>
      </c>
      <c r="D1527" s="119" t="s">
        <v>25</v>
      </c>
      <c r="E1527" s="37" t="s">
        <v>1577</v>
      </c>
      <c r="F1527" s="192" t="s">
        <v>4354</v>
      </c>
      <c r="G1527" s="91" t="s">
        <v>2391</v>
      </c>
      <c r="H1527" s="192" t="s">
        <v>51</v>
      </c>
      <c r="I1527" s="271">
        <v>5</v>
      </c>
      <c r="J1527" s="201" t="s">
        <v>4423</v>
      </c>
      <c r="K1527" s="119" t="s">
        <v>31</v>
      </c>
      <c r="L1527" s="183">
        <v>5</v>
      </c>
      <c r="M1527" s="27">
        <f>L1527*312</f>
        <v>1560</v>
      </c>
      <c r="N1527" s="23"/>
      <c r="O1527" s="184" t="s">
        <v>32</v>
      </c>
    </row>
    <row r="1528" s="1" customFormat="1" customHeight="1" spans="1:15">
      <c r="A1528" s="119">
        <v>1523</v>
      </c>
      <c r="B1528" s="201" t="s">
        <v>23</v>
      </c>
      <c r="C1528" s="119" t="s">
        <v>24</v>
      </c>
      <c r="D1528" s="119" t="s">
        <v>25</v>
      </c>
      <c r="E1528" s="37" t="s">
        <v>1577</v>
      </c>
      <c r="F1528" s="192" t="s">
        <v>4354</v>
      </c>
      <c r="G1528" s="91" t="s">
        <v>4424</v>
      </c>
      <c r="H1528" s="192" t="s">
        <v>51</v>
      </c>
      <c r="I1528" s="271">
        <v>3</v>
      </c>
      <c r="J1528" s="201" t="s">
        <v>4425</v>
      </c>
      <c r="K1528" s="119" t="s">
        <v>31</v>
      </c>
      <c r="L1528" s="183">
        <v>3</v>
      </c>
      <c r="M1528" s="27">
        <f>L1528*312</f>
        <v>936</v>
      </c>
      <c r="N1528" s="23"/>
      <c r="O1528" s="184" t="s">
        <v>32</v>
      </c>
    </row>
    <row r="1529" s="1" customFormat="1" customHeight="1" spans="1:15">
      <c r="A1529" s="119">
        <v>1524</v>
      </c>
      <c r="B1529" s="201" t="s">
        <v>23</v>
      </c>
      <c r="C1529" s="119" t="s">
        <v>24</v>
      </c>
      <c r="D1529" s="119" t="s">
        <v>25</v>
      </c>
      <c r="E1529" s="37" t="s">
        <v>1577</v>
      </c>
      <c r="F1529" s="192" t="s">
        <v>4354</v>
      </c>
      <c r="G1529" s="91" t="s">
        <v>4426</v>
      </c>
      <c r="H1529" s="192" t="s">
        <v>51</v>
      </c>
      <c r="I1529" s="271">
        <v>2</v>
      </c>
      <c r="J1529" s="201" t="s">
        <v>4427</v>
      </c>
      <c r="K1529" s="119" t="s">
        <v>31</v>
      </c>
      <c r="L1529" s="183">
        <v>2</v>
      </c>
      <c r="M1529" s="27">
        <f>L1529*312</f>
        <v>624</v>
      </c>
      <c r="N1529" s="23"/>
      <c r="O1529" s="184" t="s">
        <v>32</v>
      </c>
    </row>
    <row r="1530" s="1" customFormat="1" customHeight="1" spans="1:15">
      <c r="A1530" s="119">
        <v>1525</v>
      </c>
      <c r="B1530" s="201" t="s">
        <v>23</v>
      </c>
      <c r="C1530" s="119" t="s">
        <v>24</v>
      </c>
      <c r="D1530" s="119" t="s">
        <v>25</v>
      </c>
      <c r="E1530" s="37" t="s">
        <v>1577</v>
      </c>
      <c r="F1530" s="192" t="s">
        <v>4354</v>
      </c>
      <c r="G1530" s="91" t="s">
        <v>4428</v>
      </c>
      <c r="H1530" s="192" t="s">
        <v>194</v>
      </c>
      <c r="I1530" s="271">
        <v>4</v>
      </c>
      <c r="J1530" s="201" t="s">
        <v>4429</v>
      </c>
      <c r="K1530" s="119" t="s">
        <v>31</v>
      </c>
      <c r="L1530" s="183">
        <v>4</v>
      </c>
      <c r="M1530" s="27">
        <f>L1530*130</f>
        <v>520</v>
      </c>
      <c r="N1530" s="23"/>
      <c r="O1530" s="184" t="s">
        <v>32</v>
      </c>
    </row>
    <row r="1531" s="1" customFormat="1" customHeight="1" spans="1:15">
      <c r="A1531" s="119">
        <v>1526</v>
      </c>
      <c r="B1531" s="201" t="s">
        <v>23</v>
      </c>
      <c r="C1531" s="119" t="s">
        <v>24</v>
      </c>
      <c r="D1531" s="119" t="s">
        <v>25</v>
      </c>
      <c r="E1531" s="37" t="s">
        <v>1577</v>
      </c>
      <c r="F1531" s="192" t="s">
        <v>4354</v>
      </c>
      <c r="G1531" s="91" t="s">
        <v>4430</v>
      </c>
      <c r="H1531" s="192" t="s">
        <v>51</v>
      </c>
      <c r="I1531" s="271">
        <v>4</v>
      </c>
      <c r="J1531" s="201" t="s">
        <v>4431</v>
      </c>
      <c r="K1531" s="119" t="s">
        <v>31</v>
      </c>
      <c r="L1531" s="183">
        <v>4</v>
      </c>
      <c r="M1531" s="27">
        <f>L1531*312</f>
        <v>1248</v>
      </c>
      <c r="N1531" s="23"/>
      <c r="O1531" s="184" t="s">
        <v>32</v>
      </c>
    </row>
    <row r="1532" s="1" customFormat="1" customHeight="1" spans="1:15">
      <c r="A1532" s="119">
        <v>1527</v>
      </c>
      <c r="B1532" s="201" t="s">
        <v>23</v>
      </c>
      <c r="C1532" s="119" t="s">
        <v>24</v>
      </c>
      <c r="D1532" s="119" t="s">
        <v>25</v>
      </c>
      <c r="E1532" s="37" t="s">
        <v>1577</v>
      </c>
      <c r="F1532" s="192" t="s">
        <v>4354</v>
      </c>
      <c r="G1532" s="91" t="s">
        <v>4432</v>
      </c>
      <c r="H1532" s="192" t="s">
        <v>51</v>
      </c>
      <c r="I1532" s="271">
        <v>2</v>
      </c>
      <c r="J1532" s="201" t="s">
        <v>4433</v>
      </c>
      <c r="K1532" s="119" t="s">
        <v>31</v>
      </c>
      <c r="L1532" s="183">
        <v>2</v>
      </c>
      <c r="M1532" s="27">
        <f>L1532*312</f>
        <v>624</v>
      </c>
      <c r="N1532" s="23"/>
      <c r="O1532" s="184" t="s">
        <v>32</v>
      </c>
    </row>
    <row r="1533" s="1" customFormat="1" customHeight="1" spans="1:15">
      <c r="A1533" s="119">
        <v>1528</v>
      </c>
      <c r="B1533" s="201" t="s">
        <v>23</v>
      </c>
      <c r="C1533" s="119" t="s">
        <v>24</v>
      </c>
      <c r="D1533" s="119" t="s">
        <v>25</v>
      </c>
      <c r="E1533" s="37" t="s">
        <v>1577</v>
      </c>
      <c r="F1533" s="192" t="s">
        <v>4354</v>
      </c>
      <c r="G1533" s="91" t="s">
        <v>4434</v>
      </c>
      <c r="H1533" s="192" t="s">
        <v>51</v>
      </c>
      <c r="I1533" s="271">
        <v>6</v>
      </c>
      <c r="J1533" s="201" t="s">
        <v>4435</v>
      </c>
      <c r="K1533" s="119" t="s">
        <v>31</v>
      </c>
      <c r="L1533" s="183">
        <v>6</v>
      </c>
      <c r="M1533" s="27">
        <f>L1533*312</f>
        <v>1872</v>
      </c>
      <c r="N1533" s="23"/>
      <c r="O1533" s="184" t="s">
        <v>32</v>
      </c>
    </row>
    <row r="1534" s="1" customFormat="1" customHeight="1" spans="1:15">
      <c r="A1534" s="119">
        <v>1529</v>
      </c>
      <c r="B1534" s="201" t="s">
        <v>23</v>
      </c>
      <c r="C1534" s="119" t="s">
        <v>24</v>
      </c>
      <c r="D1534" s="119" t="s">
        <v>25</v>
      </c>
      <c r="E1534" s="37" t="s">
        <v>1577</v>
      </c>
      <c r="F1534" s="192" t="s">
        <v>4354</v>
      </c>
      <c r="G1534" s="91" t="s">
        <v>2198</v>
      </c>
      <c r="H1534" s="192" t="s">
        <v>194</v>
      </c>
      <c r="I1534" s="271">
        <v>5</v>
      </c>
      <c r="J1534" s="201" t="s">
        <v>4436</v>
      </c>
      <c r="K1534" s="119" t="s">
        <v>31</v>
      </c>
      <c r="L1534" s="183">
        <v>5</v>
      </c>
      <c r="M1534" s="27">
        <f>L1534*130</f>
        <v>650</v>
      </c>
      <c r="N1534" s="23"/>
      <c r="O1534" s="184" t="s">
        <v>32</v>
      </c>
    </row>
    <row r="1535" s="1" customFormat="1" customHeight="1" spans="1:16">
      <c r="A1535" s="119">
        <v>1530</v>
      </c>
      <c r="B1535" s="201" t="s">
        <v>23</v>
      </c>
      <c r="C1535" s="119" t="s">
        <v>24</v>
      </c>
      <c r="D1535" s="119" t="s">
        <v>25</v>
      </c>
      <c r="E1535" s="37" t="s">
        <v>1577</v>
      </c>
      <c r="F1535" s="192" t="s">
        <v>4354</v>
      </c>
      <c r="G1535" s="183" t="s">
        <v>4437</v>
      </c>
      <c r="H1535" s="192" t="s">
        <v>1583</v>
      </c>
      <c r="I1535" s="271">
        <v>4</v>
      </c>
      <c r="J1535" s="201" t="s">
        <v>4438</v>
      </c>
      <c r="K1535" s="119" t="s">
        <v>31</v>
      </c>
      <c r="L1535" s="183">
        <v>4</v>
      </c>
      <c r="M1535" s="27">
        <f>L1535*130</f>
        <v>520</v>
      </c>
      <c r="N1535" s="23"/>
      <c r="O1535" s="184" t="s">
        <v>32</v>
      </c>
      <c r="P1535" s="92"/>
    </row>
    <row r="1536" s="1" customFormat="1" customHeight="1" spans="1:15">
      <c r="A1536" s="119">
        <v>1531</v>
      </c>
      <c r="B1536" s="201" t="s">
        <v>23</v>
      </c>
      <c r="C1536" s="119" t="s">
        <v>24</v>
      </c>
      <c r="D1536" s="119" t="s">
        <v>25</v>
      </c>
      <c r="E1536" s="37" t="s">
        <v>1577</v>
      </c>
      <c r="F1536" s="192" t="s">
        <v>4354</v>
      </c>
      <c r="G1536" s="91" t="s">
        <v>2674</v>
      </c>
      <c r="H1536" s="192" t="s">
        <v>1583</v>
      </c>
      <c r="I1536" s="271">
        <v>5</v>
      </c>
      <c r="J1536" s="201" t="s">
        <v>4439</v>
      </c>
      <c r="K1536" s="119" t="s">
        <v>31</v>
      </c>
      <c r="L1536" s="183">
        <v>5</v>
      </c>
      <c r="M1536" s="27">
        <f>L1536*130</f>
        <v>650</v>
      </c>
      <c r="N1536" s="23"/>
      <c r="O1536" s="184" t="s">
        <v>32</v>
      </c>
    </row>
    <row r="1537" s="1" customFormat="1" customHeight="1" spans="1:15">
      <c r="A1537" s="119">
        <v>1532</v>
      </c>
      <c r="B1537" s="201" t="s">
        <v>23</v>
      </c>
      <c r="C1537" s="119" t="s">
        <v>24</v>
      </c>
      <c r="D1537" s="119" t="s">
        <v>25</v>
      </c>
      <c r="E1537" s="37" t="s">
        <v>1577</v>
      </c>
      <c r="F1537" s="192" t="s">
        <v>4354</v>
      </c>
      <c r="G1537" s="91" t="s">
        <v>4440</v>
      </c>
      <c r="H1537" s="192" t="s">
        <v>194</v>
      </c>
      <c r="I1537" s="271">
        <v>6</v>
      </c>
      <c r="J1537" s="201" t="s">
        <v>4441</v>
      </c>
      <c r="K1537" s="119" t="s">
        <v>31</v>
      </c>
      <c r="L1537" s="183">
        <v>6</v>
      </c>
      <c r="M1537" s="27">
        <f>L1537*130</f>
        <v>780</v>
      </c>
      <c r="N1537" s="23"/>
      <c r="O1537" s="184" t="s">
        <v>32</v>
      </c>
    </row>
    <row r="1538" s="1" customFormat="1" customHeight="1" spans="1:15">
      <c r="A1538" s="119">
        <v>1533</v>
      </c>
      <c r="B1538" s="201" t="s">
        <v>23</v>
      </c>
      <c r="C1538" s="119" t="s">
        <v>24</v>
      </c>
      <c r="D1538" s="119" t="s">
        <v>25</v>
      </c>
      <c r="E1538" s="37" t="s">
        <v>1577</v>
      </c>
      <c r="F1538" s="192" t="s">
        <v>4354</v>
      </c>
      <c r="G1538" s="91" t="s">
        <v>4442</v>
      </c>
      <c r="H1538" s="192" t="s">
        <v>51</v>
      </c>
      <c r="I1538" s="271">
        <v>3</v>
      </c>
      <c r="J1538" s="201" t="s">
        <v>4443</v>
      </c>
      <c r="K1538" s="119" t="s">
        <v>31</v>
      </c>
      <c r="L1538" s="183">
        <v>3</v>
      </c>
      <c r="M1538" s="27">
        <f>L1538*312</f>
        <v>936</v>
      </c>
      <c r="N1538" s="23"/>
      <c r="O1538" s="184" t="s">
        <v>32</v>
      </c>
    </row>
    <row r="1539" s="1" customFormat="1" customHeight="1" spans="1:15">
      <c r="A1539" s="119">
        <v>1534</v>
      </c>
      <c r="B1539" s="201" t="s">
        <v>23</v>
      </c>
      <c r="C1539" s="119" t="s">
        <v>24</v>
      </c>
      <c r="D1539" s="119" t="s">
        <v>25</v>
      </c>
      <c r="E1539" s="37" t="s">
        <v>1577</v>
      </c>
      <c r="F1539" s="192" t="s">
        <v>4354</v>
      </c>
      <c r="G1539" s="91" t="s">
        <v>1235</v>
      </c>
      <c r="H1539" s="192" t="s">
        <v>51</v>
      </c>
      <c r="I1539" s="271">
        <v>5</v>
      </c>
      <c r="J1539" s="201" t="s">
        <v>4444</v>
      </c>
      <c r="K1539" s="119" t="s">
        <v>31</v>
      </c>
      <c r="L1539" s="183">
        <v>5</v>
      </c>
      <c r="M1539" s="27">
        <f>L1539*312</f>
        <v>1560</v>
      </c>
      <c r="N1539" s="23"/>
      <c r="O1539" s="184" t="s">
        <v>32</v>
      </c>
    </row>
    <row r="1540" s="1" customFormat="1" customHeight="1" spans="1:15">
      <c r="A1540" s="119">
        <v>1535</v>
      </c>
      <c r="B1540" s="201" t="s">
        <v>23</v>
      </c>
      <c r="C1540" s="119" t="s">
        <v>24</v>
      </c>
      <c r="D1540" s="119" t="s">
        <v>25</v>
      </c>
      <c r="E1540" s="37" t="s">
        <v>1577</v>
      </c>
      <c r="F1540" s="192" t="s">
        <v>4354</v>
      </c>
      <c r="G1540" s="91" t="s">
        <v>4445</v>
      </c>
      <c r="H1540" s="192" t="s">
        <v>194</v>
      </c>
      <c r="I1540" s="271">
        <v>4</v>
      </c>
      <c r="J1540" s="201" t="s">
        <v>4446</v>
      </c>
      <c r="K1540" s="119" t="s">
        <v>31</v>
      </c>
      <c r="L1540" s="183">
        <v>4</v>
      </c>
      <c r="M1540" s="27">
        <f>L1540*130</f>
        <v>520</v>
      </c>
      <c r="N1540" s="23"/>
      <c r="O1540" s="184" t="s">
        <v>32</v>
      </c>
    </row>
    <row r="1541" s="1" customFormat="1" customHeight="1" spans="1:15">
      <c r="A1541" s="119">
        <v>1536</v>
      </c>
      <c r="B1541" s="201" t="s">
        <v>23</v>
      </c>
      <c r="C1541" s="119" t="s">
        <v>24</v>
      </c>
      <c r="D1541" s="119" t="s">
        <v>25</v>
      </c>
      <c r="E1541" s="37" t="s">
        <v>1577</v>
      </c>
      <c r="F1541" s="192" t="s">
        <v>4354</v>
      </c>
      <c r="G1541" s="91" t="s">
        <v>2269</v>
      </c>
      <c r="H1541" s="192" t="s">
        <v>51</v>
      </c>
      <c r="I1541" s="271">
        <v>4</v>
      </c>
      <c r="J1541" s="201" t="s">
        <v>4447</v>
      </c>
      <c r="K1541" s="119" t="s">
        <v>31</v>
      </c>
      <c r="L1541" s="183">
        <v>4</v>
      </c>
      <c r="M1541" s="27">
        <f>L1541*312</f>
        <v>1248</v>
      </c>
      <c r="N1541" s="23"/>
      <c r="O1541" s="184" t="s">
        <v>32</v>
      </c>
    </row>
    <row r="1542" s="1" customFormat="1" customHeight="1" spans="1:15">
      <c r="A1542" s="119">
        <v>1537</v>
      </c>
      <c r="B1542" s="201" t="s">
        <v>23</v>
      </c>
      <c r="C1542" s="119" t="s">
        <v>24</v>
      </c>
      <c r="D1542" s="119" t="s">
        <v>25</v>
      </c>
      <c r="E1542" s="37" t="s">
        <v>1577</v>
      </c>
      <c r="F1542" s="192" t="s">
        <v>4354</v>
      </c>
      <c r="G1542" s="91" t="s">
        <v>4448</v>
      </c>
      <c r="H1542" s="192" t="s">
        <v>194</v>
      </c>
      <c r="I1542" s="271">
        <v>4</v>
      </c>
      <c r="J1542" s="201" t="s">
        <v>4449</v>
      </c>
      <c r="K1542" s="119" t="s">
        <v>31</v>
      </c>
      <c r="L1542" s="183">
        <v>4</v>
      </c>
      <c r="M1542" s="27">
        <f>L1542*130</f>
        <v>520</v>
      </c>
      <c r="N1542" s="23"/>
      <c r="O1542" s="184" t="s">
        <v>32</v>
      </c>
    </row>
    <row r="1543" s="1" customFormat="1" customHeight="1" spans="1:15">
      <c r="A1543" s="119">
        <v>1538</v>
      </c>
      <c r="B1543" s="201" t="s">
        <v>23</v>
      </c>
      <c r="C1543" s="119" t="s">
        <v>24</v>
      </c>
      <c r="D1543" s="119" t="s">
        <v>25</v>
      </c>
      <c r="E1543" s="37" t="s">
        <v>1577</v>
      </c>
      <c r="F1543" s="192" t="s">
        <v>4354</v>
      </c>
      <c r="G1543" s="91" t="s">
        <v>4450</v>
      </c>
      <c r="H1543" s="192" t="s">
        <v>51</v>
      </c>
      <c r="I1543" s="271">
        <v>4</v>
      </c>
      <c r="J1543" s="201" t="s">
        <v>4451</v>
      </c>
      <c r="K1543" s="119" t="s">
        <v>31</v>
      </c>
      <c r="L1543" s="183">
        <v>4</v>
      </c>
      <c r="M1543" s="27">
        <f>L1543*312</f>
        <v>1248</v>
      </c>
      <c r="N1543" s="23"/>
      <c r="O1543" s="184" t="s">
        <v>32</v>
      </c>
    </row>
    <row r="1544" s="1" customFormat="1" customHeight="1" spans="1:15">
      <c r="A1544" s="119">
        <v>1539</v>
      </c>
      <c r="B1544" s="201" t="s">
        <v>23</v>
      </c>
      <c r="C1544" s="119" t="s">
        <v>24</v>
      </c>
      <c r="D1544" s="119" t="s">
        <v>25</v>
      </c>
      <c r="E1544" s="37" t="s">
        <v>1577</v>
      </c>
      <c r="F1544" s="192" t="s">
        <v>4354</v>
      </c>
      <c r="G1544" s="91" t="s">
        <v>4452</v>
      </c>
      <c r="H1544" s="192" t="s">
        <v>51</v>
      </c>
      <c r="I1544" s="271">
        <v>6</v>
      </c>
      <c r="J1544" s="201" t="s">
        <v>4453</v>
      </c>
      <c r="K1544" s="119" t="s">
        <v>31</v>
      </c>
      <c r="L1544" s="183">
        <v>6</v>
      </c>
      <c r="M1544" s="27">
        <f>L1544*312</f>
        <v>1872</v>
      </c>
      <c r="N1544" s="23"/>
      <c r="O1544" s="184" t="s">
        <v>32</v>
      </c>
    </row>
    <row r="1545" s="1" customFormat="1" customHeight="1" spans="1:15">
      <c r="A1545" s="119">
        <v>1540</v>
      </c>
      <c r="B1545" s="201" t="s">
        <v>23</v>
      </c>
      <c r="C1545" s="119" t="s">
        <v>24</v>
      </c>
      <c r="D1545" s="119" t="s">
        <v>25</v>
      </c>
      <c r="E1545" s="37" t="s">
        <v>1577</v>
      </c>
      <c r="F1545" s="192" t="s">
        <v>4354</v>
      </c>
      <c r="G1545" s="91" t="s">
        <v>4454</v>
      </c>
      <c r="H1545" s="192" t="s">
        <v>194</v>
      </c>
      <c r="I1545" s="271">
        <v>6</v>
      </c>
      <c r="J1545" s="201" t="s">
        <v>4455</v>
      </c>
      <c r="K1545" s="119" t="s">
        <v>31</v>
      </c>
      <c r="L1545" s="183">
        <v>6</v>
      </c>
      <c r="M1545" s="27">
        <f>L1545*130</f>
        <v>780</v>
      </c>
      <c r="N1545" s="23"/>
      <c r="O1545" s="184" t="s">
        <v>32</v>
      </c>
    </row>
    <row r="1546" s="1" customFormat="1" customHeight="1" spans="1:15">
      <c r="A1546" s="119">
        <v>1541</v>
      </c>
      <c r="B1546" s="201" t="s">
        <v>23</v>
      </c>
      <c r="C1546" s="119" t="s">
        <v>24</v>
      </c>
      <c r="D1546" s="119" t="s">
        <v>25</v>
      </c>
      <c r="E1546" s="37" t="s">
        <v>1577</v>
      </c>
      <c r="F1546" s="192" t="s">
        <v>4354</v>
      </c>
      <c r="G1546" s="91" t="s">
        <v>2265</v>
      </c>
      <c r="H1546" s="192" t="s">
        <v>51</v>
      </c>
      <c r="I1546" s="271">
        <v>5</v>
      </c>
      <c r="J1546" s="201" t="s">
        <v>4456</v>
      </c>
      <c r="K1546" s="119" t="s">
        <v>31</v>
      </c>
      <c r="L1546" s="183">
        <v>5</v>
      </c>
      <c r="M1546" s="27">
        <f>L1546*312</f>
        <v>1560</v>
      </c>
      <c r="N1546" s="23"/>
      <c r="O1546" s="24" t="s">
        <v>32</v>
      </c>
    </row>
    <row r="1547" s="1" customFormat="1" customHeight="1" spans="1:15">
      <c r="A1547" s="119">
        <v>1542</v>
      </c>
      <c r="B1547" s="201" t="s">
        <v>23</v>
      </c>
      <c r="C1547" s="119" t="s">
        <v>24</v>
      </c>
      <c r="D1547" s="119" t="s">
        <v>25</v>
      </c>
      <c r="E1547" s="37" t="s">
        <v>1577</v>
      </c>
      <c r="F1547" s="192" t="s">
        <v>4354</v>
      </c>
      <c r="G1547" s="91" t="s">
        <v>2088</v>
      </c>
      <c r="H1547" s="192" t="s">
        <v>1583</v>
      </c>
      <c r="I1547" s="271">
        <v>4</v>
      </c>
      <c r="J1547" s="201" t="s">
        <v>4457</v>
      </c>
      <c r="K1547" s="119" t="s">
        <v>31</v>
      </c>
      <c r="L1547" s="183">
        <v>4</v>
      </c>
      <c r="M1547" s="27">
        <f>L1547*130</f>
        <v>520</v>
      </c>
      <c r="N1547" s="23"/>
      <c r="O1547" s="184" t="s">
        <v>32</v>
      </c>
    </row>
    <row r="1548" s="1" customFormat="1" customHeight="1" spans="1:15">
      <c r="A1548" s="119">
        <v>1543</v>
      </c>
      <c r="B1548" s="201" t="s">
        <v>23</v>
      </c>
      <c r="C1548" s="119" t="s">
        <v>24</v>
      </c>
      <c r="D1548" s="119" t="s">
        <v>25</v>
      </c>
      <c r="E1548" s="37" t="s">
        <v>1577</v>
      </c>
      <c r="F1548" s="192" t="s">
        <v>4354</v>
      </c>
      <c r="G1548" s="91" t="s">
        <v>4458</v>
      </c>
      <c r="H1548" s="192" t="s">
        <v>194</v>
      </c>
      <c r="I1548" s="271">
        <v>4</v>
      </c>
      <c r="J1548" s="201" t="s">
        <v>4459</v>
      </c>
      <c r="K1548" s="119" t="s">
        <v>31</v>
      </c>
      <c r="L1548" s="183">
        <v>4</v>
      </c>
      <c r="M1548" s="27">
        <f>L1548*130</f>
        <v>520</v>
      </c>
      <c r="N1548" s="23"/>
      <c r="O1548" s="24" t="s">
        <v>32</v>
      </c>
    </row>
  </sheetData>
  <mergeCells count="6">
    <mergeCell ref="A1:O1"/>
    <mergeCell ref="A2:O2"/>
    <mergeCell ref="B3:F3"/>
    <mergeCell ref="G3:J3"/>
    <mergeCell ref="L3:O3"/>
    <mergeCell ref="A3:A4"/>
  </mergeCells>
  <dataValidations count="3">
    <dataValidation allowBlank="1" showInputMessage="1" showErrorMessage="1" sqref="K1 L1 M1 N1:O1 K2 L2 N2 O2 L3:M3 N3:O3 H4 I4:J4 K4 L4 M4 N4:O4 B1445 C1445 D1445 B1446 C1446 D1446 B1447 C1447 D1447 B1448 C1448 D1448 B1449 C1449 D1449 B1450 C1450 D1450 B1451 C1451 D1451 B1452 C1452 D1452 B1453 C1453 D1453 B1454 C1454 D1454 B1455 C1455 D1455 B1456 C1456 D1456 B1457 C1457 D1457 B1458 C1458 D1458 B1459 C1459 D1459 B1460 C1460 D1460 B1461 C1461 D1461 B1462 C1462 D1462 B1463 C1463 D1463 B1464 C1464 D1464 B1465 C1465 D1465 B1466 C1466 D1466 B1467 C1467 D1467 B1468 C1468 D1468 B1469 C1469 D1469 B1470 C1470 D1470 B1471 C1471 D1471 B1472 C1472 D1472 B1473 C1473 D1473 B1474 C1474 D1474 B1475 C1475 D1475 B1476 C1476 D1476 B1477 C1477 D1477 B1478 C1478 D1478 B1479 C1479 D1479 B1480 C1480 D1480 B1481 C1481 D1481 B1482 C1482 D1482 B1483 C1483 D1483 B1484 C1484 D1484 B1485 C1485 D1485 B1486 C1486 D1486 B1487 C1487 D1487 B1488 C1488 D1488 B1489 C1489 D1489 B1490 C1490 D1490 B1491 C1491 D1491 B1492 C1492 D1492 B1493 C1493 D1493 B1494 C1494 D1494 B1495 C1495 D1495 B1496 C1496 D1496 B1497 C1497 D1497 B1498 C1498 D1498 B1499 C1499 D1499 B1500 C1500 D1500 B1501 C1501 D1501 B1502 C1502 D1502 B1503 C1503 D1503 B1504 C1504 D1504 B1505 C1505 D1505 B1506 C1506 D1506 B1507 C1507 D1507 B1508 C1508 D1508 B1509 C1509 D1509 B1510 C1510 D1510 B1511 C1511 D1511 B1512 C1512 D1512 B1513 C1513 D1513 B1514 C1514 D1514 B1515 C1515 D1515 B1516 C1516 D1516 B1517 C1517 D1517 B1518 C1518 D1518 B1519 C1519 D1519 B1520 C1520 D1520 B1521 C1521 D1521 B1522 C1522 D1522 B1523 C1523 D1523 B1524 C1524 D1524 B1525 C1525 D1525 B1526 C1526 D1526 B1527 C1527 D1527 B1528 C1528 D1528 B1529 C1529 D1529 B1530 C1530 D1530 B1531 C1531 D1531 B1532 C1532 D1532 B1533 C1533 D1533 B1534 C1534 D1534 B1535 C1535 D1535 B1536 C1536 D1536 B1537 C1537 D1537 B1538 C1538 D1538 B1539 C1539 D1539 B1540 C1540 D1540 B1541 C1541 D1541 B1542 C1542 D1542 B1543 C1543 D1543 B1544 C1544 D1544 B1545 C1545 D1545 B1546 C1546 D1546 B1547 C1547 D1547 B1548 C1548 D1548 A1:A2 B792:B797 B798:B831 B862:B1038 B1039:B1072 B1073:B1084 B1085:B1241 B1242:B1444 C792:C797 C798:C831 C862:C1038 C1039:C1072 C1073:C1084 C1085:C1241 C1242:C1444 D792:D797 D798:D831 D862:D1038 D1039:D1072 D1073:D1084 D1085:D1241 D1242:D1444 E792:E797 E798:E831 E862:E1038 E1039:E1072 E1073:E1084 E1085:E1242 H1:H2 A3:G4 B1:G2 B832:E861 I1:J2"/>
    <dataValidation type="list" allowBlank="1" showInputMessage="1" showErrorMessage="1" sqref="K1385 K6:K292 K293:K1384 K1386:K1548">
      <formula1>"洪涝,地震,台风,旱灾,风雹,低温雨雪冰冻,地质灾害,其它"</formula1>
    </dataValidation>
    <dataValidation type="list" allowBlank="1" showInputMessage="1" showErrorMessage="1" sqref="O6:O10 O11:O292 O293:O1410 O1411:O1538 O1539:O1548">
      <formula1>"现金,一卡通"</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R5732"/>
  <sheetViews>
    <sheetView workbookViewId="0">
      <pane ySplit="6" topLeftCell="A5709" activePane="bottomLeft" state="frozen"/>
      <selection/>
      <selection pane="bottomLeft" activeCell="H5" sqref="H$1:H$1048576"/>
    </sheetView>
  </sheetViews>
  <sheetFormatPr defaultColWidth="9" defaultRowHeight="13.5"/>
  <cols>
    <col min="1" max="1" width="6.63333333333333" customWidth="1"/>
    <col min="2" max="2" width="8.13333333333333" customWidth="1"/>
    <col min="3" max="3" width="7.5" customWidth="1"/>
    <col min="4" max="4" width="7.25" customWidth="1"/>
    <col min="5" max="5" width="8" customWidth="1"/>
    <col min="6" max="6" width="14.25" customWidth="1"/>
    <col min="7" max="7" width="10.75" customWidth="1"/>
    <col min="8" max="8" width="10.8833333333333" customWidth="1"/>
    <col min="9" max="9" width="7.5" customWidth="1"/>
    <col min="10" max="10" width="14.75" customWidth="1"/>
    <col min="11" max="11" width="11.1333333333333" customWidth="1"/>
    <col min="12" max="12" width="9.88333333333333" customWidth="1"/>
    <col min="14" max="14" width="14.3833333333333" customWidth="1"/>
    <col min="15" max="15" width="20.5" customWidth="1"/>
    <col min="16" max="16" width="68.8833333333333" style="227" customWidth="1"/>
    <col min="17" max="17" width="33.1333333333333" customWidth="1"/>
  </cols>
  <sheetData>
    <row r="1" s="222" customFormat="1" ht="33" customHeight="1" spans="1:16">
      <c r="A1" s="228" t="s">
        <v>0</v>
      </c>
      <c r="B1" s="229"/>
      <c r="C1" s="229"/>
      <c r="D1" s="229"/>
      <c r="E1" s="229"/>
      <c r="F1" s="229"/>
      <c r="G1" s="229"/>
      <c r="H1" s="229"/>
      <c r="I1" s="229"/>
      <c r="J1" s="229"/>
      <c r="K1" s="229"/>
      <c r="L1" s="229"/>
      <c r="M1" s="229"/>
      <c r="N1" s="229"/>
      <c r="O1" s="229"/>
      <c r="P1" s="235"/>
    </row>
    <row r="2" s="222" customFormat="1" ht="21" customHeight="1" spans="1:16">
      <c r="A2" s="230"/>
      <c r="B2" s="231"/>
      <c r="C2" s="231"/>
      <c r="D2" s="231"/>
      <c r="E2" s="231"/>
      <c r="F2" s="231"/>
      <c r="G2" s="231"/>
      <c r="H2" s="231"/>
      <c r="I2" s="231"/>
      <c r="J2" s="231"/>
      <c r="K2" s="231"/>
      <c r="L2" s="231"/>
      <c r="M2" s="231"/>
      <c r="N2" s="231"/>
      <c r="O2" s="231"/>
      <c r="P2" s="235"/>
    </row>
    <row r="3" s="222" customFormat="1" ht="21" customHeight="1" spans="1:16">
      <c r="A3" s="230"/>
      <c r="B3" s="231"/>
      <c r="C3" s="231"/>
      <c r="D3" s="231"/>
      <c r="E3" s="231"/>
      <c r="F3" s="231"/>
      <c r="G3" s="231"/>
      <c r="H3" s="231"/>
      <c r="I3" s="231"/>
      <c r="J3" s="231"/>
      <c r="K3" s="231"/>
      <c r="L3" s="231"/>
      <c r="M3" s="231"/>
      <c r="N3" s="231"/>
      <c r="O3" s="231"/>
      <c r="P3" s="235"/>
    </row>
    <row r="4" s="222" customFormat="1" ht="18.75" spans="1:16">
      <c r="A4" s="50" t="s">
        <v>1</v>
      </c>
      <c r="B4" s="50" t="s">
        <v>2</v>
      </c>
      <c r="C4" s="50"/>
      <c r="D4" s="50"/>
      <c r="E4" s="50"/>
      <c r="F4" s="50"/>
      <c r="G4" s="50" t="s">
        <v>3</v>
      </c>
      <c r="H4" s="50"/>
      <c r="I4" s="50"/>
      <c r="J4" s="50"/>
      <c r="K4" s="56" t="s">
        <v>4</v>
      </c>
      <c r="L4" s="56" t="s">
        <v>5</v>
      </c>
      <c r="M4" s="56"/>
      <c r="N4" s="181"/>
      <c r="O4" s="56"/>
      <c r="P4" s="235"/>
    </row>
    <row r="5" s="222" customFormat="1" ht="50" customHeight="1" spans="1:16">
      <c r="A5" s="2"/>
      <c r="B5" s="53" t="s">
        <v>6</v>
      </c>
      <c r="C5" s="2" t="s">
        <v>7</v>
      </c>
      <c r="D5" s="2" t="s">
        <v>8</v>
      </c>
      <c r="E5" s="53" t="s">
        <v>9</v>
      </c>
      <c r="F5" s="53" t="s">
        <v>10</v>
      </c>
      <c r="G5" s="53" t="s">
        <v>11</v>
      </c>
      <c r="H5" s="53" t="s">
        <v>12</v>
      </c>
      <c r="I5" s="53" t="s">
        <v>13</v>
      </c>
      <c r="J5" s="53" t="s">
        <v>14</v>
      </c>
      <c r="K5" s="53" t="s">
        <v>15</v>
      </c>
      <c r="L5" s="53" t="s">
        <v>16</v>
      </c>
      <c r="M5" s="20" t="s">
        <v>17</v>
      </c>
      <c r="N5" s="21" t="s">
        <v>18</v>
      </c>
      <c r="O5" s="20" t="s">
        <v>19</v>
      </c>
      <c r="P5" s="235"/>
    </row>
    <row r="6" s="222" customFormat="1" ht="18.75" spans="1:16">
      <c r="A6" s="2" t="s">
        <v>20</v>
      </c>
      <c r="B6" s="282" t="s">
        <v>21</v>
      </c>
      <c r="C6" s="282" t="s">
        <v>21</v>
      </c>
      <c r="D6" s="282" t="s">
        <v>21</v>
      </c>
      <c r="E6" s="282" t="s">
        <v>21</v>
      </c>
      <c r="F6" s="282" t="s">
        <v>21</v>
      </c>
      <c r="G6" s="282" t="s">
        <v>21</v>
      </c>
      <c r="H6" s="282" t="s">
        <v>21</v>
      </c>
      <c r="I6" s="2" t="s">
        <v>22</v>
      </c>
      <c r="J6" s="282" t="s">
        <v>21</v>
      </c>
      <c r="K6" s="282" t="s">
        <v>21</v>
      </c>
      <c r="L6" s="182" t="s">
        <v>22</v>
      </c>
      <c r="M6" s="236"/>
      <c r="N6" s="236"/>
      <c r="O6" s="236"/>
      <c r="P6" s="235"/>
    </row>
    <row r="7" s="83" customFormat="1" ht="18" customHeight="1" spans="1:16">
      <c r="A7" s="24">
        <v>1</v>
      </c>
      <c r="B7" s="24" t="s">
        <v>23</v>
      </c>
      <c r="C7" s="24" t="s">
        <v>24</v>
      </c>
      <c r="D7" s="24" t="s">
        <v>25</v>
      </c>
      <c r="E7" s="60" t="s">
        <v>4460</v>
      </c>
      <c r="F7" s="60" t="s">
        <v>4461</v>
      </c>
      <c r="G7" s="37" t="s">
        <v>4462</v>
      </c>
      <c r="H7" s="232" t="s">
        <v>194</v>
      </c>
      <c r="I7" s="60">
        <v>4</v>
      </c>
      <c r="J7" s="232" t="s">
        <v>4463</v>
      </c>
      <c r="K7" s="24" t="s">
        <v>31</v>
      </c>
      <c r="L7" s="37">
        <v>4</v>
      </c>
      <c r="M7" s="27">
        <f>L7*130</f>
        <v>520</v>
      </c>
      <c r="N7" s="23"/>
      <c r="O7" s="184" t="s">
        <v>32</v>
      </c>
      <c r="P7" s="237"/>
    </row>
    <row r="8" s="83" customFormat="1" ht="18" customHeight="1" spans="1:16">
      <c r="A8" s="24">
        <v>2</v>
      </c>
      <c r="B8" s="24" t="s">
        <v>23</v>
      </c>
      <c r="C8" s="24" t="s">
        <v>24</v>
      </c>
      <c r="D8" s="24" t="s">
        <v>25</v>
      </c>
      <c r="E8" s="60" t="s">
        <v>4460</v>
      </c>
      <c r="F8" s="60" t="s">
        <v>4461</v>
      </c>
      <c r="G8" s="37" t="s">
        <v>4464</v>
      </c>
      <c r="H8" s="232" t="s">
        <v>194</v>
      </c>
      <c r="I8" s="60">
        <v>5</v>
      </c>
      <c r="J8" s="232" t="s">
        <v>4463</v>
      </c>
      <c r="K8" s="24" t="s">
        <v>31</v>
      </c>
      <c r="L8" s="37">
        <v>4</v>
      </c>
      <c r="M8" s="27">
        <f t="shared" ref="M8:M54" si="0">L8*130</f>
        <v>520</v>
      </c>
      <c r="N8" s="23"/>
      <c r="O8" s="184" t="s">
        <v>32</v>
      </c>
      <c r="P8" s="237"/>
    </row>
    <row r="9" s="83" customFormat="1" ht="18" customHeight="1" spans="1:16">
      <c r="A9" s="24">
        <v>3</v>
      </c>
      <c r="B9" s="24" t="s">
        <v>23</v>
      </c>
      <c r="C9" s="24" t="s">
        <v>24</v>
      </c>
      <c r="D9" s="24" t="s">
        <v>25</v>
      </c>
      <c r="E9" s="60" t="s">
        <v>4460</v>
      </c>
      <c r="F9" s="60" t="s">
        <v>4461</v>
      </c>
      <c r="G9" s="37" t="s">
        <v>4465</v>
      </c>
      <c r="H9" s="232" t="s">
        <v>194</v>
      </c>
      <c r="I9" s="60">
        <v>6</v>
      </c>
      <c r="J9" s="232" t="s">
        <v>4463</v>
      </c>
      <c r="K9" s="24" t="s">
        <v>31</v>
      </c>
      <c r="L9" s="37">
        <v>6</v>
      </c>
      <c r="M9" s="27">
        <f t="shared" si="0"/>
        <v>780</v>
      </c>
      <c r="N9" s="23"/>
      <c r="O9" s="184" t="s">
        <v>32</v>
      </c>
      <c r="P9" s="237"/>
    </row>
    <row r="10" s="83" customFormat="1" ht="18" customHeight="1" spans="1:16">
      <c r="A10" s="24">
        <v>4</v>
      </c>
      <c r="B10" s="24" t="s">
        <v>23</v>
      </c>
      <c r="C10" s="24" t="s">
        <v>24</v>
      </c>
      <c r="D10" s="24" t="s">
        <v>25</v>
      </c>
      <c r="E10" s="60" t="s">
        <v>4460</v>
      </c>
      <c r="F10" s="60" t="s">
        <v>4461</v>
      </c>
      <c r="G10" s="37" t="s">
        <v>4466</v>
      </c>
      <c r="H10" s="232" t="s">
        <v>194</v>
      </c>
      <c r="I10" s="60">
        <v>4</v>
      </c>
      <c r="J10" s="232" t="s">
        <v>4463</v>
      </c>
      <c r="K10" s="24" t="s">
        <v>31</v>
      </c>
      <c r="L10" s="37">
        <v>4</v>
      </c>
      <c r="M10" s="27">
        <f t="shared" si="0"/>
        <v>520</v>
      </c>
      <c r="N10" s="23"/>
      <c r="O10" s="184" t="s">
        <v>32</v>
      </c>
      <c r="P10" s="237"/>
    </row>
    <row r="11" s="83" customFormat="1" ht="18" customHeight="1" spans="1:16">
      <c r="A11" s="24">
        <v>5</v>
      </c>
      <c r="B11" s="24" t="s">
        <v>23</v>
      </c>
      <c r="C11" s="24" t="s">
        <v>24</v>
      </c>
      <c r="D11" s="24" t="s">
        <v>25</v>
      </c>
      <c r="E11" s="60" t="s">
        <v>4460</v>
      </c>
      <c r="F11" s="60" t="s">
        <v>4461</v>
      </c>
      <c r="G11" s="37" t="s">
        <v>4467</v>
      </c>
      <c r="H11" s="232" t="s">
        <v>194</v>
      </c>
      <c r="I11" s="60">
        <v>6</v>
      </c>
      <c r="J11" s="232" t="s">
        <v>4463</v>
      </c>
      <c r="K11" s="24" t="s">
        <v>31</v>
      </c>
      <c r="L11" s="37">
        <v>6</v>
      </c>
      <c r="M11" s="27">
        <f t="shared" si="0"/>
        <v>780</v>
      </c>
      <c r="N11" s="23"/>
      <c r="O11" s="184" t="s">
        <v>32</v>
      </c>
      <c r="P11" s="237"/>
    </row>
    <row r="12" s="83" customFormat="1" ht="18" customHeight="1" spans="1:16">
      <c r="A12" s="24">
        <v>6</v>
      </c>
      <c r="B12" s="24" t="s">
        <v>23</v>
      </c>
      <c r="C12" s="24" t="s">
        <v>24</v>
      </c>
      <c r="D12" s="24" t="s">
        <v>25</v>
      </c>
      <c r="E12" s="60" t="s">
        <v>4460</v>
      </c>
      <c r="F12" s="60" t="s">
        <v>4461</v>
      </c>
      <c r="G12" s="37" t="s">
        <v>4468</v>
      </c>
      <c r="H12" s="232" t="s">
        <v>194</v>
      </c>
      <c r="I12" s="60">
        <v>7</v>
      </c>
      <c r="J12" s="232" t="s">
        <v>4463</v>
      </c>
      <c r="K12" s="24" t="s">
        <v>31</v>
      </c>
      <c r="L12" s="37">
        <v>7</v>
      </c>
      <c r="M12" s="27">
        <f t="shared" si="0"/>
        <v>910</v>
      </c>
      <c r="N12" s="23"/>
      <c r="O12" s="184" t="s">
        <v>32</v>
      </c>
      <c r="P12" s="237"/>
    </row>
    <row r="13" s="83" customFormat="1" ht="18" customHeight="1" spans="1:16">
      <c r="A13" s="24">
        <v>7</v>
      </c>
      <c r="B13" s="24" t="s">
        <v>23</v>
      </c>
      <c r="C13" s="24" t="s">
        <v>24</v>
      </c>
      <c r="D13" s="24" t="s">
        <v>25</v>
      </c>
      <c r="E13" s="60" t="s">
        <v>4460</v>
      </c>
      <c r="F13" s="60" t="s">
        <v>4461</v>
      </c>
      <c r="G13" s="37" t="s">
        <v>4469</v>
      </c>
      <c r="H13" s="232" t="s">
        <v>194</v>
      </c>
      <c r="I13" s="60">
        <v>3</v>
      </c>
      <c r="J13" s="232" t="s">
        <v>4463</v>
      </c>
      <c r="K13" s="24" t="s">
        <v>31</v>
      </c>
      <c r="L13" s="37">
        <v>3</v>
      </c>
      <c r="M13" s="27">
        <f t="shared" si="0"/>
        <v>390</v>
      </c>
      <c r="N13" s="23"/>
      <c r="O13" s="184" t="s">
        <v>32</v>
      </c>
      <c r="P13" s="237"/>
    </row>
    <row r="14" s="83" customFormat="1" ht="18" customHeight="1" spans="1:16">
      <c r="A14" s="24">
        <v>8</v>
      </c>
      <c r="B14" s="24" t="s">
        <v>23</v>
      </c>
      <c r="C14" s="24" t="s">
        <v>24</v>
      </c>
      <c r="D14" s="24" t="s">
        <v>25</v>
      </c>
      <c r="E14" s="60" t="s">
        <v>4460</v>
      </c>
      <c r="F14" s="60" t="s">
        <v>4461</v>
      </c>
      <c r="G14" s="37" t="s">
        <v>4470</v>
      </c>
      <c r="H14" s="232" t="s">
        <v>194</v>
      </c>
      <c r="I14" s="60">
        <v>6</v>
      </c>
      <c r="J14" s="232" t="s">
        <v>4463</v>
      </c>
      <c r="K14" s="24" t="s">
        <v>31</v>
      </c>
      <c r="L14" s="37">
        <v>6</v>
      </c>
      <c r="M14" s="27">
        <f t="shared" si="0"/>
        <v>780</v>
      </c>
      <c r="N14" s="23"/>
      <c r="O14" s="184" t="s">
        <v>32</v>
      </c>
      <c r="P14" s="237"/>
    </row>
    <row r="15" s="83" customFormat="1" ht="18" customHeight="1" spans="1:16">
      <c r="A15" s="24">
        <v>9</v>
      </c>
      <c r="B15" s="24" t="s">
        <v>23</v>
      </c>
      <c r="C15" s="24" t="s">
        <v>24</v>
      </c>
      <c r="D15" s="24" t="s">
        <v>25</v>
      </c>
      <c r="E15" s="60" t="s">
        <v>4460</v>
      </c>
      <c r="F15" s="60" t="s">
        <v>4461</v>
      </c>
      <c r="G15" s="37" t="s">
        <v>642</v>
      </c>
      <c r="H15" s="232" t="s">
        <v>194</v>
      </c>
      <c r="I15" s="60">
        <v>6</v>
      </c>
      <c r="J15" s="232" t="s">
        <v>4463</v>
      </c>
      <c r="K15" s="24" t="s">
        <v>31</v>
      </c>
      <c r="L15" s="37">
        <v>4</v>
      </c>
      <c r="M15" s="27">
        <f t="shared" si="0"/>
        <v>520</v>
      </c>
      <c r="N15" s="23"/>
      <c r="O15" s="184" t="s">
        <v>32</v>
      </c>
      <c r="P15" s="237"/>
    </row>
    <row r="16" s="83" customFormat="1" ht="18" customHeight="1" spans="1:16">
      <c r="A16" s="24">
        <v>10</v>
      </c>
      <c r="B16" s="24" t="s">
        <v>23</v>
      </c>
      <c r="C16" s="24" t="s">
        <v>24</v>
      </c>
      <c r="D16" s="24" t="s">
        <v>25</v>
      </c>
      <c r="E16" s="60" t="s">
        <v>4460</v>
      </c>
      <c r="F16" s="60" t="s">
        <v>4461</v>
      </c>
      <c r="G16" s="37" t="s">
        <v>4471</v>
      </c>
      <c r="H16" s="232" t="s">
        <v>194</v>
      </c>
      <c r="I16" s="60">
        <v>6</v>
      </c>
      <c r="J16" s="232" t="s">
        <v>4463</v>
      </c>
      <c r="K16" s="24" t="s">
        <v>31</v>
      </c>
      <c r="L16" s="37">
        <v>6</v>
      </c>
      <c r="M16" s="27">
        <f t="shared" si="0"/>
        <v>780</v>
      </c>
      <c r="N16" s="23"/>
      <c r="O16" s="184" t="s">
        <v>32</v>
      </c>
      <c r="P16" s="237"/>
    </row>
    <row r="17" s="83" customFormat="1" ht="18" customHeight="1" spans="1:16">
      <c r="A17" s="24">
        <v>11</v>
      </c>
      <c r="B17" s="24" t="s">
        <v>23</v>
      </c>
      <c r="C17" s="24" t="s">
        <v>24</v>
      </c>
      <c r="D17" s="24" t="s">
        <v>25</v>
      </c>
      <c r="E17" s="60" t="s">
        <v>4460</v>
      </c>
      <c r="F17" s="60" t="s">
        <v>4461</v>
      </c>
      <c r="G17" s="37" t="s">
        <v>4472</v>
      </c>
      <c r="H17" s="232" t="s">
        <v>194</v>
      </c>
      <c r="I17" s="60">
        <v>5</v>
      </c>
      <c r="J17" s="232" t="s">
        <v>4463</v>
      </c>
      <c r="K17" s="24" t="s">
        <v>31</v>
      </c>
      <c r="L17" s="37">
        <v>5</v>
      </c>
      <c r="M17" s="27">
        <f t="shared" si="0"/>
        <v>650</v>
      </c>
      <c r="N17" s="23"/>
      <c r="O17" s="184" t="s">
        <v>32</v>
      </c>
      <c r="P17" s="237"/>
    </row>
    <row r="18" s="83" customFormat="1" ht="18" customHeight="1" spans="1:16">
      <c r="A18" s="24">
        <v>12</v>
      </c>
      <c r="B18" s="24" t="s">
        <v>23</v>
      </c>
      <c r="C18" s="24" t="s">
        <v>24</v>
      </c>
      <c r="D18" s="24" t="s">
        <v>25</v>
      </c>
      <c r="E18" s="60" t="s">
        <v>4460</v>
      </c>
      <c r="F18" s="60" t="s">
        <v>4461</v>
      </c>
      <c r="G18" s="37" t="s">
        <v>4473</v>
      </c>
      <c r="H18" s="232" t="s">
        <v>194</v>
      </c>
      <c r="I18" s="60">
        <v>4</v>
      </c>
      <c r="J18" s="232" t="s">
        <v>4463</v>
      </c>
      <c r="K18" s="24" t="s">
        <v>31</v>
      </c>
      <c r="L18" s="37">
        <v>4</v>
      </c>
      <c r="M18" s="27">
        <f t="shared" si="0"/>
        <v>520</v>
      </c>
      <c r="N18" s="23"/>
      <c r="O18" s="184" t="s">
        <v>32</v>
      </c>
      <c r="P18" s="237"/>
    </row>
    <row r="19" s="83" customFormat="1" ht="18" customHeight="1" spans="1:16">
      <c r="A19" s="24">
        <v>13</v>
      </c>
      <c r="B19" s="24" t="s">
        <v>23</v>
      </c>
      <c r="C19" s="24" t="s">
        <v>24</v>
      </c>
      <c r="D19" s="24" t="s">
        <v>25</v>
      </c>
      <c r="E19" s="60" t="s">
        <v>4460</v>
      </c>
      <c r="F19" s="60" t="s">
        <v>4461</v>
      </c>
      <c r="G19" s="37" t="s">
        <v>4474</v>
      </c>
      <c r="H19" s="232" t="s">
        <v>194</v>
      </c>
      <c r="I19" s="60">
        <v>5</v>
      </c>
      <c r="J19" s="232" t="s">
        <v>4463</v>
      </c>
      <c r="K19" s="24" t="s">
        <v>31</v>
      </c>
      <c r="L19" s="37">
        <v>4</v>
      </c>
      <c r="M19" s="27">
        <f t="shared" si="0"/>
        <v>520</v>
      </c>
      <c r="N19" s="23"/>
      <c r="O19" s="184" t="s">
        <v>32</v>
      </c>
      <c r="P19" s="237"/>
    </row>
    <row r="20" s="83" customFormat="1" ht="18" customHeight="1" spans="1:16">
      <c r="A20" s="24">
        <v>14</v>
      </c>
      <c r="B20" s="24" t="s">
        <v>23</v>
      </c>
      <c r="C20" s="24" t="s">
        <v>24</v>
      </c>
      <c r="D20" s="24" t="s">
        <v>25</v>
      </c>
      <c r="E20" s="60" t="s">
        <v>4460</v>
      </c>
      <c r="F20" s="60" t="s">
        <v>4461</v>
      </c>
      <c r="G20" s="37" t="s">
        <v>4475</v>
      </c>
      <c r="H20" s="24" t="s">
        <v>1583</v>
      </c>
      <c r="I20" s="60">
        <v>7</v>
      </c>
      <c r="J20" s="232" t="s">
        <v>4463</v>
      </c>
      <c r="K20" s="24" t="s">
        <v>31</v>
      </c>
      <c r="L20" s="37">
        <v>6</v>
      </c>
      <c r="M20" s="27">
        <f t="shared" si="0"/>
        <v>780</v>
      </c>
      <c r="N20" s="23"/>
      <c r="O20" s="184" t="s">
        <v>32</v>
      </c>
      <c r="P20" s="237"/>
    </row>
    <row r="21" s="83" customFormat="1" ht="18" customHeight="1" spans="1:16">
      <c r="A21" s="24">
        <v>15</v>
      </c>
      <c r="B21" s="24" t="s">
        <v>23</v>
      </c>
      <c r="C21" s="24" t="s">
        <v>24</v>
      </c>
      <c r="D21" s="24" t="s">
        <v>25</v>
      </c>
      <c r="E21" s="60" t="s">
        <v>4460</v>
      </c>
      <c r="F21" s="60" t="s">
        <v>4461</v>
      </c>
      <c r="G21" s="37" t="s">
        <v>4476</v>
      </c>
      <c r="H21" s="232" t="s">
        <v>194</v>
      </c>
      <c r="I21" s="60">
        <v>6</v>
      </c>
      <c r="J21" s="232" t="s">
        <v>4463</v>
      </c>
      <c r="K21" s="24" t="s">
        <v>31</v>
      </c>
      <c r="L21" s="37">
        <v>6</v>
      </c>
      <c r="M21" s="27">
        <f t="shared" si="0"/>
        <v>780</v>
      </c>
      <c r="N21" s="23"/>
      <c r="O21" s="184" t="s">
        <v>32</v>
      </c>
      <c r="P21" s="237"/>
    </row>
    <row r="22" s="83" customFormat="1" ht="18" customHeight="1" spans="1:16">
      <c r="A22" s="24">
        <v>16</v>
      </c>
      <c r="B22" s="24" t="s">
        <v>23</v>
      </c>
      <c r="C22" s="24" t="s">
        <v>24</v>
      </c>
      <c r="D22" s="24" t="s">
        <v>25</v>
      </c>
      <c r="E22" s="60" t="s">
        <v>4460</v>
      </c>
      <c r="F22" s="60" t="s">
        <v>4461</v>
      </c>
      <c r="G22" s="37" t="s">
        <v>4477</v>
      </c>
      <c r="H22" s="232" t="s">
        <v>194</v>
      </c>
      <c r="I22" s="60">
        <v>3</v>
      </c>
      <c r="J22" s="232" t="s">
        <v>4463</v>
      </c>
      <c r="K22" s="24" t="s">
        <v>31</v>
      </c>
      <c r="L22" s="37">
        <v>3</v>
      </c>
      <c r="M22" s="27">
        <f t="shared" si="0"/>
        <v>390</v>
      </c>
      <c r="N22" s="23"/>
      <c r="O22" s="184" t="s">
        <v>32</v>
      </c>
      <c r="P22" s="237"/>
    </row>
    <row r="23" s="83" customFormat="1" ht="18" customHeight="1" spans="1:16">
      <c r="A23" s="24">
        <v>17</v>
      </c>
      <c r="B23" s="24" t="s">
        <v>23</v>
      </c>
      <c r="C23" s="24" t="s">
        <v>24</v>
      </c>
      <c r="D23" s="24" t="s">
        <v>25</v>
      </c>
      <c r="E23" s="60" t="s">
        <v>4460</v>
      </c>
      <c r="F23" s="60" t="s">
        <v>4461</v>
      </c>
      <c r="G23" s="37" t="s">
        <v>4478</v>
      </c>
      <c r="H23" s="232" t="s">
        <v>194</v>
      </c>
      <c r="I23" s="60">
        <v>7</v>
      </c>
      <c r="J23" s="232" t="s">
        <v>4463</v>
      </c>
      <c r="K23" s="24" t="s">
        <v>31</v>
      </c>
      <c r="L23" s="238">
        <v>7</v>
      </c>
      <c r="M23" s="27">
        <f t="shared" si="0"/>
        <v>910</v>
      </c>
      <c r="N23" s="23"/>
      <c r="O23" s="184" t="s">
        <v>32</v>
      </c>
      <c r="P23" s="237"/>
    </row>
    <row r="24" s="83" customFormat="1" ht="18" customHeight="1" spans="1:16">
      <c r="A24" s="24">
        <v>18</v>
      </c>
      <c r="B24" s="24" t="s">
        <v>23</v>
      </c>
      <c r="C24" s="24" t="s">
        <v>24</v>
      </c>
      <c r="D24" s="24" t="s">
        <v>25</v>
      </c>
      <c r="E24" s="60" t="s">
        <v>4460</v>
      </c>
      <c r="F24" s="60" t="s">
        <v>4461</v>
      </c>
      <c r="G24" s="37" t="s">
        <v>4479</v>
      </c>
      <c r="H24" s="232" t="s">
        <v>194</v>
      </c>
      <c r="I24" s="60">
        <v>4</v>
      </c>
      <c r="J24" s="232" t="s">
        <v>4463</v>
      </c>
      <c r="K24" s="24" t="s">
        <v>31</v>
      </c>
      <c r="L24" s="238">
        <v>5</v>
      </c>
      <c r="M24" s="27">
        <f t="shared" si="0"/>
        <v>650</v>
      </c>
      <c r="N24" s="23"/>
      <c r="O24" s="184" t="s">
        <v>32</v>
      </c>
      <c r="P24" s="237"/>
    </row>
    <row r="25" s="83" customFormat="1" ht="18" customHeight="1" spans="1:16">
      <c r="A25" s="24">
        <v>19</v>
      </c>
      <c r="B25" s="24" t="s">
        <v>23</v>
      </c>
      <c r="C25" s="24" t="s">
        <v>24</v>
      </c>
      <c r="D25" s="24" t="s">
        <v>25</v>
      </c>
      <c r="E25" s="60" t="s">
        <v>4460</v>
      </c>
      <c r="F25" s="60" t="s">
        <v>4461</v>
      </c>
      <c r="G25" s="37" t="s">
        <v>4480</v>
      </c>
      <c r="H25" s="232" t="s">
        <v>194</v>
      </c>
      <c r="I25" s="60">
        <v>4</v>
      </c>
      <c r="J25" s="232" t="s">
        <v>4463</v>
      </c>
      <c r="K25" s="24" t="s">
        <v>31</v>
      </c>
      <c r="L25" s="238">
        <v>6</v>
      </c>
      <c r="M25" s="27">
        <f t="shared" si="0"/>
        <v>780</v>
      </c>
      <c r="N25" s="23"/>
      <c r="O25" s="184" t="s">
        <v>32</v>
      </c>
      <c r="P25" s="237"/>
    </row>
    <row r="26" s="83" customFormat="1" ht="18" customHeight="1" spans="1:16">
      <c r="A26" s="24">
        <v>20</v>
      </c>
      <c r="B26" s="24" t="s">
        <v>23</v>
      </c>
      <c r="C26" s="24" t="s">
        <v>24</v>
      </c>
      <c r="D26" s="24" t="s">
        <v>25</v>
      </c>
      <c r="E26" s="60" t="s">
        <v>4460</v>
      </c>
      <c r="F26" s="60" t="s">
        <v>4461</v>
      </c>
      <c r="G26" s="37" t="s">
        <v>4481</v>
      </c>
      <c r="H26" s="232" t="s">
        <v>194</v>
      </c>
      <c r="I26" s="60">
        <v>6</v>
      </c>
      <c r="J26" s="232" t="s">
        <v>4463</v>
      </c>
      <c r="K26" s="24" t="s">
        <v>31</v>
      </c>
      <c r="L26" s="238">
        <v>6</v>
      </c>
      <c r="M26" s="27">
        <f t="shared" si="0"/>
        <v>780</v>
      </c>
      <c r="N26" s="23"/>
      <c r="O26" s="184" t="s">
        <v>32</v>
      </c>
      <c r="P26" s="237"/>
    </row>
    <row r="27" s="83" customFormat="1" ht="18" customHeight="1" spans="1:16">
      <c r="A27" s="24">
        <v>21</v>
      </c>
      <c r="B27" s="24" t="s">
        <v>23</v>
      </c>
      <c r="C27" s="24" t="s">
        <v>24</v>
      </c>
      <c r="D27" s="24" t="s">
        <v>25</v>
      </c>
      <c r="E27" s="60" t="s">
        <v>4460</v>
      </c>
      <c r="F27" s="60" t="s">
        <v>4461</v>
      </c>
      <c r="G27" s="37" t="s">
        <v>4482</v>
      </c>
      <c r="H27" s="232" t="s">
        <v>194</v>
      </c>
      <c r="I27" s="60">
        <v>5</v>
      </c>
      <c r="J27" s="232" t="s">
        <v>4463</v>
      </c>
      <c r="K27" s="24" t="s">
        <v>31</v>
      </c>
      <c r="L27" s="238">
        <v>5</v>
      </c>
      <c r="M27" s="27">
        <f t="shared" si="0"/>
        <v>650</v>
      </c>
      <c r="N27" s="23"/>
      <c r="O27" s="184" t="s">
        <v>32</v>
      </c>
      <c r="P27" s="237"/>
    </row>
    <row r="28" s="83" customFormat="1" ht="18" customHeight="1" spans="1:16">
      <c r="A28" s="24">
        <v>22</v>
      </c>
      <c r="B28" s="24" t="s">
        <v>23</v>
      </c>
      <c r="C28" s="24" t="s">
        <v>24</v>
      </c>
      <c r="D28" s="24" t="s">
        <v>25</v>
      </c>
      <c r="E28" s="60" t="s">
        <v>4460</v>
      </c>
      <c r="F28" s="60" t="s">
        <v>4461</v>
      </c>
      <c r="G28" s="37" t="s">
        <v>4483</v>
      </c>
      <c r="H28" s="232" t="s">
        <v>194</v>
      </c>
      <c r="I28" s="60">
        <v>6</v>
      </c>
      <c r="J28" s="232" t="s">
        <v>4463</v>
      </c>
      <c r="K28" s="24" t="s">
        <v>31</v>
      </c>
      <c r="L28" s="238">
        <v>6</v>
      </c>
      <c r="M28" s="27">
        <f t="shared" si="0"/>
        <v>780</v>
      </c>
      <c r="N28" s="23"/>
      <c r="O28" s="184" t="s">
        <v>32</v>
      </c>
      <c r="P28" s="237"/>
    </row>
    <row r="29" s="83" customFormat="1" ht="18" customHeight="1" spans="1:16">
      <c r="A29" s="24">
        <v>23</v>
      </c>
      <c r="B29" s="24" t="s">
        <v>23</v>
      </c>
      <c r="C29" s="24" t="s">
        <v>24</v>
      </c>
      <c r="D29" s="24" t="s">
        <v>25</v>
      </c>
      <c r="E29" s="60" t="s">
        <v>4460</v>
      </c>
      <c r="F29" s="60" t="s">
        <v>4461</v>
      </c>
      <c r="G29" s="37" t="s">
        <v>4484</v>
      </c>
      <c r="H29" s="232" t="s">
        <v>194</v>
      </c>
      <c r="I29" s="60">
        <v>2</v>
      </c>
      <c r="J29" s="233" t="s">
        <v>4463</v>
      </c>
      <c r="K29" s="24" t="s">
        <v>31</v>
      </c>
      <c r="L29" s="238">
        <v>2</v>
      </c>
      <c r="M29" s="27">
        <f t="shared" si="0"/>
        <v>260</v>
      </c>
      <c r="N29" s="23"/>
      <c r="O29" s="184" t="s">
        <v>32</v>
      </c>
      <c r="P29" s="237"/>
    </row>
    <row r="30" s="83" customFormat="1" ht="18" customHeight="1" spans="1:16">
      <c r="A30" s="24">
        <v>24</v>
      </c>
      <c r="B30" s="24" t="s">
        <v>23</v>
      </c>
      <c r="C30" s="24" t="s">
        <v>24</v>
      </c>
      <c r="D30" s="24" t="s">
        <v>25</v>
      </c>
      <c r="E30" s="60" t="s">
        <v>4460</v>
      </c>
      <c r="F30" s="60" t="s">
        <v>4461</v>
      </c>
      <c r="G30" s="37" t="s">
        <v>4485</v>
      </c>
      <c r="H30" s="233" t="s">
        <v>194</v>
      </c>
      <c r="I30" s="60">
        <v>4</v>
      </c>
      <c r="J30" s="233" t="s">
        <v>4463</v>
      </c>
      <c r="K30" s="24" t="s">
        <v>31</v>
      </c>
      <c r="L30" s="238">
        <v>4</v>
      </c>
      <c r="M30" s="27">
        <f t="shared" si="0"/>
        <v>520</v>
      </c>
      <c r="N30" s="23"/>
      <c r="O30" s="184" t="s">
        <v>32</v>
      </c>
      <c r="P30" s="237"/>
    </row>
    <row r="31" s="83" customFormat="1" ht="18" customHeight="1" spans="1:16">
      <c r="A31" s="24">
        <v>25</v>
      </c>
      <c r="B31" s="24" t="s">
        <v>23</v>
      </c>
      <c r="C31" s="24" t="s">
        <v>24</v>
      </c>
      <c r="D31" s="24" t="s">
        <v>25</v>
      </c>
      <c r="E31" s="60" t="s">
        <v>4460</v>
      </c>
      <c r="F31" s="60" t="s">
        <v>4461</v>
      </c>
      <c r="G31" s="37" t="s">
        <v>4486</v>
      </c>
      <c r="H31" s="233" t="s">
        <v>194</v>
      </c>
      <c r="I31" s="60">
        <v>5</v>
      </c>
      <c r="J31" s="233" t="s">
        <v>4463</v>
      </c>
      <c r="K31" s="24" t="s">
        <v>31</v>
      </c>
      <c r="L31" s="238">
        <v>2</v>
      </c>
      <c r="M31" s="27">
        <f t="shared" si="0"/>
        <v>260</v>
      </c>
      <c r="N31" s="23"/>
      <c r="O31" s="184" t="s">
        <v>32</v>
      </c>
      <c r="P31" s="237"/>
    </row>
    <row r="32" s="83" customFormat="1" ht="18" customHeight="1" spans="1:16">
      <c r="A32" s="24">
        <v>26</v>
      </c>
      <c r="B32" s="24" t="s">
        <v>23</v>
      </c>
      <c r="C32" s="24" t="s">
        <v>24</v>
      </c>
      <c r="D32" s="24" t="s">
        <v>25</v>
      </c>
      <c r="E32" s="60" t="s">
        <v>4460</v>
      </c>
      <c r="F32" s="60" t="s">
        <v>4461</v>
      </c>
      <c r="G32" s="37" t="s">
        <v>4487</v>
      </c>
      <c r="H32" s="232" t="s">
        <v>194</v>
      </c>
      <c r="I32" s="60">
        <v>3</v>
      </c>
      <c r="J32" s="233" t="s">
        <v>4463</v>
      </c>
      <c r="K32" s="24" t="s">
        <v>31</v>
      </c>
      <c r="L32" s="238">
        <v>5</v>
      </c>
      <c r="M32" s="27">
        <f t="shared" si="0"/>
        <v>650</v>
      </c>
      <c r="N32" s="23"/>
      <c r="O32" s="184" t="s">
        <v>32</v>
      </c>
      <c r="P32" s="237"/>
    </row>
    <row r="33" s="83" customFormat="1" ht="18" customHeight="1" spans="1:16">
      <c r="A33" s="24">
        <v>27</v>
      </c>
      <c r="B33" s="24" t="s">
        <v>23</v>
      </c>
      <c r="C33" s="24" t="s">
        <v>24</v>
      </c>
      <c r="D33" s="24" t="s">
        <v>25</v>
      </c>
      <c r="E33" s="60" t="s">
        <v>4460</v>
      </c>
      <c r="F33" s="60" t="s">
        <v>4461</v>
      </c>
      <c r="G33" s="37" t="s">
        <v>4488</v>
      </c>
      <c r="H33" s="232" t="s">
        <v>194</v>
      </c>
      <c r="I33" s="60">
        <v>6</v>
      </c>
      <c r="J33" s="233" t="s">
        <v>4463</v>
      </c>
      <c r="K33" s="24" t="s">
        <v>31</v>
      </c>
      <c r="L33" s="238">
        <v>6</v>
      </c>
      <c r="M33" s="27">
        <f t="shared" si="0"/>
        <v>780</v>
      </c>
      <c r="N33" s="23"/>
      <c r="O33" s="184" t="s">
        <v>32</v>
      </c>
      <c r="P33" s="237"/>
    </row>
    <row r="34" s="83" customFormat="1" ht="18" customHeight="1" spans="1:16">
      <c r="A34" s="24">
        <v>28</v>
      </c>
      <c r="B34" s="24" t="s">
        <v>23</v>
      </c>
      <c r="C34" s="24" t="s">
        <v>24</v>
      </c>
      <c r="D34" s="24" t="s">
        <v>25</v>
      </c>
      <c r="E34" s="60" t="s">
        <v>4460</v>
      </c>
      <c r="F34" s="60" t="s">
        <v>4461</v>
      </c>
      <c r="G34" s="37" t="s">
        <v>4489</v>
      </c>
      <c r="H34" s="232" t="s">
        <v>194</v>
      </c>
      <c r="I34" s="60">
        <v>7</v>
      </c>
      <c r="J34" s="233" t="s">
        <v>4463</v>
      </c>
      <c r="K34" s="24" t="s">
        <v>31</v>
      </c>
      <c r="L34" s="238">
        <v>7</v>
      </c>
      <c r="M34" s="27">
        <f t="shared" si="0"/>
        <v>910</v>
      </c>
      <c r="N34" s="23"/>
      <c r="O34" s="184" t="s">
        <v>32</v>
      </c>
      <c r="P34" s="237"/>
    </row>
    <row r="35" s="83" customFormat="1" ht="18" customHeight="1" spans="1:16">
      <c r="A35" s="24">
        <v>29</v>
      </c>
      <c r="B35" s="24" t="s">
        <v>23</v>
      </c>
      <c r="C35" s="24" t="s">
        <v>24</v>
      </c>
      <c r="D35" s="24" t="s">
        <v>25</v>
      </c>
      <c r="E35" s="60" t="s">
        <v>4460</v>
      </c>
      <c r="F35" s="60" t="s">
        <v>4461</v>
      </c>
      <c r="G35" s="37" t="s">
        <v>4490</v>
      </c>
      <c r="H35" s="232" t="s">
        <v>194</v>
      </c>
      <c r="I35" s="60">
        <v>4</v>
      </c>
      <c r="J35" s="233" t="s">
        <v>4463</v>
      </c>
      <c r="K35" s="24" t="s">
        <v>31</v>
      </c>
      <c r="L35" s="238">
        <v>3</v>
      </c>
      <c r="M35" s="27">
        <f t="shared" si="0"/>
        <v>390</v>
      </c>
      <c r="N35" s="23"/>
      <c r="O35" s="184" t="s">
        <v>32</v>
      </c>
      <c r="P35" s="237"/>
    </row>
    <row r="36" s="83" customFormat="1" ht="18" customHeight="1" spans="1:16">
      <c r="A36" s="24">
        <v>30</v>
      </c>
      <c r="B36" s="24" t="s">
        <v>23</v>
      </c>
      <c r="C36" s="24" t="s">
        <v>24</v>
      </c>
      <c r="D36" s="24" t="s">
        <v>25</v>
      </c>
      <c r="E36" s="60" t="s">
        <v>4460</v>
      </c>
      <c r="F36" s="60" t="s">
        <v>4461</v>
      </c>
      <c r="G36" s="37" t="s">
        <v>4491</v>
      </c>
      <c r="H36" s="232" t="s">
        <v>194</v>
      </c>
      <c r="I36" s="60">
        <v>8</v>
      </c>
      <c r="J36" s="233" t="s">
        <v>4463</v>
      </c>
      <c r="K36" s="24" t="s">
        <v>31</v>
      </c>
      <c r="L36" s="238">
        <v>8</v>
      </c>
      <c r="M36" s="27">
        <f t="shared" si="0"/>
        <v>1040</v>
      </c>
      <c r="N36" s="23"/>
      <c r="O36" s="184" t="s">
        <v>32</v>
      </c>
      <c r="P36" s="237"/>
    </row>
    <row r="37" s="83" customFormat="1" ht="18" customHeight="1" spans="1:16">
      <c r="A37" s="24">
        <v>31</v>
      </c>
      <c r="B37" s="24" t="s">
        <v>23</v>
      </c>
      <c r="C37" s="24" t="s">
        <v>24</v>
      </c>
      <c r="D37" s="24" t="s">
        <v>25</v>
      </c>
      <c r="E37" s="60" t="s">
        <v>4460</v>
      </c>
      <c r="F37" s="60" t="s">
        <v>4461</v>
      </c>
      <c r="G37" s="37" t="s">
        <v>4492</v>
      </c>
      <c r="H37" s="232" t="s">
        <v>194</v>
      </c>
      <c r="I37" s="60">
        <v>7</v>
      </c>
      <c r="J37" s="233" t="s">
        <v>4463</v>
      </c>
      <c r="K37" s="24" t="s">
        <v>31</v>
      </c>
      <c r="L37" s="238">
        <v>7</v>
      </c>
      <c r="M37" s="27">
        <f t="shared" si="0"/>
        <v>910</v>
      </c>
      <c r="N37" s="23"/>
      <c r="O37" s="184" t="s">
        <v>32</v>
      </c>
      <c r="P37" s="237"/>
    </row>
    <row r="38" s="83" customFormat="1" ht="18" customHeight="1" spans="1:16">
      <c r="A38" s="24">
        <v>32</v>
      </c>
      <c r="B38" s="24" t="s">
        <v>23</v>
      </c>
      <c r="C38" s="24" t="s">
        <v>24</v>
      </c>
      <c r="D38" s="24" t="s">
        <v>25</v>
      </c>
      <c r="E38" s="60" t="s">
        <v>4460</v>
      </c>
      <c r="F38" s="60" t="s">
        <v>4461</v>
      </c>
      <c r="G38" s="37" t="s">
        <v>4493</v>
      </c>
      <c r="H38" s="232" t="s">
        <v>194</v>
      </c>
      <c r="I38" s="60">
        <v>5</v>
      </c>
      <c r="J38" s="233" t="s">
        <v>4463</v>
      </c>
      <c r="K38" s="24" t="s">
        <v>31</v>
      </c>
      <c r="L38" s="238">
        <v>4</v>
      </c>
      <c r="M38" s="27">
        <f t="shared" si="0"/>
        <v>520</v>
      </c>
      <c r="N38" s="23"/>
      <c r="O38" s="184" t="s">
        <v>32</v>
      </c>
      <c r="P38" s="237"/>
    </row>
    <row r="39" s="83" customFormat="1" ht="18" customHeight="1" spans="1:16">
      <c r="A39" s="24">
        <v>33</v>
      </c>
      <c r="B39" s="24" t="s">
        <v>23</v>
      </c>
      <c r="C39" s="24" t="s">
        <v>24</v>
      </c>
      <c r="D39" s="24" t="s">
        <v>25</v>
      </c>
      <c r="E39" s="24" t="s">
        <v>4460</v>
      </c>
      <c r="F39" s="60" t="s">
        <v>4461</v>
      </c>
      <c r="G39" s="37" t="s">
        <v>4494</v>
      </c>
      <c r="H39" s="232" t="s">
        <v>194</v>
      </c>
      <c r="I39" s="60">
        <v>6</v>
      </c>
      <c r="J39" s="233" t="s">
        <v>4463</v>
      </c>
      <c r="K39" s="24" t="s">
        <v>31</v>
      </c>
      <c r="L39" s="238">
        <v>5</v>
      </c>
      <c r="M39" s="27">
        <f t="shared" si="0"/>
        <v>650</v>
      </c>
      <c r="N39" s="23"/>
      <c r="O39" s="184" t="s">
        <v>32</v>
      </c>
      <c r="P39" s="237"/>
    </row>
    <row r="40" s="83" customFormat="1" ht="18" customHeight="1" spans="1:16">
      <c r="A40" s="24">
        <v>34</v>
      </c>
      <c r="B40" s="24" t="s">
        <v>23</v>
      </c>
      <c r="C40" s="24" t="s">
        <v>24</v>
      </c>
      <c r="D40" s="24" t="s">
        <v>25</v>
      </c>
      <c r="E40" s="60" t="s">
        <v>4460</v>
      </c>
      <c r="F40" s="60" t="s">
        <v>4461</v>
      </c>
      <c r="G40" s="37" t="s">
        <v>4495</v>
      </c>
      <c r="H40" s="232" t="s">
        <v>194</v>
      </c>
      <c r="I40" s="60">
        <v>4</v>
      </c>
      <c r="J40" s="233" t="s">
        <v>4463</v>
      </c>
      <c r="K40" s="24" t="s">
        <v>31</v>
      </c>
      <c r="L40" s="238">
        <v>3</v>
      </c>
      <c r="M40" s="27">
        <f t="shared" si="0"/>
        <v>390</v>
      </c>
      <c r="N40" s="23"/>
      <c r="O40" s="184" t="s">
        <v>32</v>
      </c>
      <c r="P40" s="237"/>
    </row>
    <row r="41" s="83" customFormat="1" ht="18" customHeight="1" spans="1:16">
      <c r="A41" s="24">
        <v>35</v>
      </c>
      <c r="B41" s="24" t="s">
        <v>23</v>
      </c>
      <c r="C41" s="24" t="s">
        <v>24</v>
      </c>
      <c r="D41" s="24" t="s">
        <v>25</v>
      </c>
      <c r="E41" s="60" t="s">
        <v>4460</v>
      </c>
      <c r="F41" s="60" t="s">
        <v>4461</v>
      </c>
      <c r="G41" s="37" t="s">
        <v>4496</v>
      </c>
      <c r="H41" s="232" t="s">
        <v>194</v>
      </c>
      <c r="I41" s="60">
        <v>3</v>
      </c>
      <c r="J41" s="233" t="s">
        <v>4463</v>
      </c>
      <c r="K41" s="24" t="s">
        <v>31</v>
      </c>
      <c r="L41" s="238">
        <v>3</v>
      </c>
      <c r="M41" s="27">
        <f t="shared" si="0"/>
        <v>390</v>
      </c>
      <c r="N41" s="23"/>
      <c r="O41" s="184" t="s">
        <v>32</v>
      </c>
      <c r="P41" s="237"/>
    </row>
    <row r="42" s="83" customFormat="1" ht="18" customHeight="1" spans="1:16">
      <c r="A42" s="24">
        <v>36</v>
      </c>
      <c r="B42" s="24" t="s">
        <v>23</v>
      </c>
      <c r="C42" s="24" t="s">
        <v>24</v>
      </c>
      <c r="D42" s="24" t="s">
        <v>25</v>
      </c>
      <c r="E42" s="60" t="s">
        <v>4460</v>
      </c>
      <c r="F42" s="60" t="s">
        <v>4461</v>
      </c>
      <c r="G42" s="37" t="s">
        <v>4497</v>
      </c>
      <c r="H42" s="232" t="s">
        <v>194</v>
      </c>
      <c r="I42" s="60">
        <v>3</v>
      </c>
      <c r="J42" s="233" t="s">
        <v>4463</v>
      </c>
      <c r="K42" s="24" t="s">
        <v>31</v>
      </c>
      <c r="L42" s="238">
        <v>3</v>
      </c>
      <c r="M42" s="27">
        <f t="shared" si="0"/>
        <v>390</v>
      </c>
      <c r="N42" s="23"/>
      <c r="O42" s="184" t="s">
        <v>32</v>
      </c>
      <c r="P42" s="237"/>
    </row>
    <row r="43" s="83" customFormat="1" ht="18" customHeight="1" spans="1:16">
      <c r="A43" s="24">
        <v>37</v>
      </c>
      <c r="B43" s="24" t="s">
        <v>23</v>
      </c>
      <c r="C43" s="24" t="s">
        <v>24</v>
      </c>
      <c r="D43" s="24" t="s">
        <v>25</v>
      </c>
      <c r="E43" s="60" t="s">
        <v>4460</v>
      </c>
      <c r="F43" s="60" t="s">
        <v>4461</v>
      </c>
      <c r="G43" s="37" t="s">
        <v>4498</v>
      </c>
      <c r="H43" s="232" t="s">
        <v>194</v>
      </c>
      <c r="I43" s="60">
        <v>6</v>
      </c>
      <c r="J43" s="233" t="s">
        <v>4499</v>
      </c>
      <c r="K43" s="24" t="s">
        <v>31</v>
      </c>
      <c r="L43" s="238">
        <v>8</v>
      </c>
      <c r="M43" s="27">
        <f t="shared" si="0"/>
        <v>1040</v>
      </c>
      <c r="N43" s="23"/>
      <c r="O43" s="184" t="s">
        <v>32</v>
      </c>
      <c r="P43" s="237"/>
    </row>
    <row r="44" s="83" customFormat="1" ht="18" customHeight="1" spans="1:16">
      <c r="A44" s="24">
        <v>38</v>
      </c>
      <c r="B44" s="24" t="s">
        <v>23</v>
      </c>
      <c r="C44" s="24" t="s">
        <v>24</v>
      </c>
      <c r="D44" s="24" t="s">
        <v>25</v>
      </c>
      <c r="E44" s="60" t="s">
        <v>4460</v>
      </c>
      <c r="F44" s="60" t="s">
        <v>4461</v>
      </c>
      <c r="G44" s="37" t="s">
        <v>4500</v>
      </c>
      <c r="H44" s="232" t="s">
        <v>194</v>
      </c>
      <c r="I44" s="60">
        <v>6</v>
      </c>
      <c r="J44" s="233" t="s">
        <v>4463</v>
      </c>
      <c r="K44" s="24" t="s">
        <v>31</v>
      </c>
      <c r="L44" s="238">
        <v>6</v>
      </c>
      <c r="M44" s="27">
        <f t="shared" si="0"/>
        <v>780</v>
      </c>
      <c r="N44" s="23"/>
      <c r="O44" s="184" t="s">
        <v>32</v>
      </c>
      <c r="P44" s="237"/>
    </row>
    <row r="45" s="83" customFormat="1" ht="18" customHeight="1" spans="1:16">
      <c r="A45" s="24">
        <v>39</v>
      </c>
      <c r="B45" s="24" t="s">
        <v>23</v>
      </c>
      <c r="C45" s="24" t="s">
        <v>24</v>
      </c>
      <c r="D45" s="24" t="s">
        <v>25</v>
      </c>
      <c r="E45" s="60" t="s">
        <v>4460</v>
      </c>
      <c r="F45" s="60" t="s">
        <v>4461</v>
      </c>
      <c r="G45" s="37" t="s">
        <v>4501</v>
      </c>
      <c r="H45" s="232" t="s">
        <v>194</v>
      </c>
      <c r="I45" s="60">
        <v>4</v>
      </c>
      <c r="J45" s="233" t="s">
        <v>4463</v>
      </c>
      <c r="K45" s="24" t="s">
        <v>31</v>
      </c>
      <c r="L45" s="238">
        <v>4</v>
      </c>
      <c r="M45" s="27">
        <f t="shared" si="0"/>
        <v>520</v>
      </c>
      <c r="N45" s="23"/>
      <c r="O45" s="184" t="s">
        <v>32</v>
      </c>
      <c r="P45" s="237"/>
    </row>
    <row r="46" s="83" customFormat="1" ht="18" customHeight="1" spans="1:16">
      <c r="A46" s="24">
        <v>40</v>
      </c>
      <c r="B46" s="24" t="s">
        <v>23</v>
      </c>
      <c r="C46" s="24" t="s">
        <v>24</v>
      </c>
      <c r="D46" s="24" t="s">
        <v>25</v>
      </c>
      <c r="E46" s="60" t="s">
        <v>4460</v>
      </c>
      <c r="F46" s="60" t="s">
        <v>4461</v>
      </c>
      <c r="G46" s="37" t="s">
        <v>4502</v>
      </c>
      <c r="H46" s="232" t="s">
        <v>194</v>
      </c>
      <c r="I46" s="60">
        <v>5</v>
      </c>
      <c r="J46" s="233" t="s">
        <v>4463</v>
      </c>
      <c r="K46" s="24" t="s">
        <v>31</v>
      </c>
      <c r="L46" s="238">
        <v>7</v>
      </c>
      <c r="M46" s="27">
        <f t="shared" si="0"/>
        <v>910</v>
      </c>
      <c r="N46" s="23"/>
      <c r="O46" s="184" t="s">
        <v>32</v>
      </c>
      <c r="P46" s="237"/>
    </row>
    <row r="47" s="83" customFormat="1" ht="18" customHeight="1" spans="1:16">
      <c r="A47" s="24">
        <v>41</v>
      </c>
      <c r="B47" s="24" t="s">
        <v>23</v>
      </c>
      <c r="C47" s="24" t="s">
        <v>24</v>
      </c>
      <c r="D47" s="24" t="s">
        <v>25</v>
      </c>
      <c r="E47" s="60" t="s">
        <v>4460</v>
      </c>
      <c r="F47" s="60" t="s">
        <v>4461</v>
      </c>
      <c r="G47" s="37" t="s">
        <v>4503</v>
      </c>
      <c r="H47" s="232" t="s">
        <v>194</v>
      </c>
      <c r="I47" s="60">
        <v>2</v>
      </c>
      <c r="J47" s="233" t="s">
        <v>4463</v>
      </c>
      <c r="K47" s="24" t="s">
        <v>31</v>
      </c>
      <c r="L47" s="238">
        <v>2</v>
      </c>
      <c r="M47" s="27">
        <f t="shared" si="0"/>
        <v>260</v>
      </c>
      <c r="N47" s="23"/>
      <c r="O47" s="184" t="s">
        <v>32</v>
      </c>
      <c r="P47" s="237"/>
    </row>
    <row r="48" s="83" customFormat="1" ht="18" customHeight="1" spans="1:16">
      <c r="A48" s="24">
        <v>42</v>
      </c>
      <c r="B48" s="24" t="s">
        <v>23</v>
      </c>
      <c r="C48" s="24" t="s">
        <v>24</v>
      </c>
      <c r="D48" s="24" t="s">
        <v>25</v>
      </c>
      <c r="E48" s="60" t="s">
        <v>4460</v>
      </c>
      <c r="F48" s="60" t="s">
        <v>4461</v>
      </c>
      <c r="G48" s="37" t="s">
        <v>4504</v>
      </c>
      <c r="H48" s="232" t="s">
        <v>194</v>
      </c>
      <c r="I48" s="60">
        <v>6</v>
      </c>
      <c r="J48" s="233" t="s">
        <v>4463</v>
      </c>
      <c r="K48" s="24" t="s">
        <v>31</v>
      </c>
      <c r="L48" s="238">
        <v>6</v>
      </c>
      <c r="M48" s="27">
        <f t="shared" si="0"/>
        <v>780</v>
      </c>
      <c r="N48" s="23"/>
      <c r="O48" s="184" t="s">
        <v>32</v>
      </c>
      <c r="P48" s="237"/>
    </row>
    <row r="49" s="83" customFormat="1" ht="18" customHeight="1" spans="1:16">
      <c r="A49" s="24">
        <v>43</v>
      </c>
      <c r="B49" s="24" t="s">
        <v>23</v>
      </c>
      <c r="C49" s="24" t="s">
        <v>24</v>
      </c>
      <c r="D49" s="24" t="s">
        <v>25</v>
      </c>
      <c r="E49" s="60" t="s">
        <v>4460</v>
      </c>
      <c r="F49" s="60" t="s">
        <v>4461</v>
      </c>
      <c r="G49" s="37" t="s">
        <v>4505</v>
      </c>
      <c r="H49" s="232" t="s">
        <v>194</v>
      </c>
      <c r="I49" s="60">
        <v>4</v>
      </c>
      <c r="J49" s="233" t="s">
        <v>4463</v>
      </c>
      <c r="K49" s="24" t="s">
        <v>31</v>
      </c>
      <c r="L49" s="238">
        <v>4</v>
      </c>
      <c r="M49" s="27">
        <f t="shared" si="0"/>
        <v>520</v>
      </c>
      <c r="N49" s="23"/>
      <c r="O49" s="184" t="s">
        <v>32</v>
      </c>
      <c r="P49" s="237"/>
    </row>
    <row r="50" s="83" customFormat="1" ht="18" customHeight="1" spans="1:16">
      <c r="A50" s="24">
        <v>44</v>
      </c>
      <c r="B50" s="24" t="s">
        <v>23</v>
      </c>
      <c r="C50" s="24" t="s">
        <v>24</v>
      </c>
      <c r="D50" s="24" t="s">
        <v>25</v>
      </c>
      <c r="E50" s="60" t="s">
        <v>4460</v>
      </c>
      <c r="F50" s="60" t="s">
        <v>4461</v>
      </c>
      <c r="G50" s="37" t="s">
        <v>4506</v>
      </c>
      <c r="H50" s="232" t="s">
        <v>194</v>
      </c>
      <c r="I50" s="60">
        <v>5</v>
      </c>
      <c r="J50" s="233" t="s">
        <v>4463</v>
      </c>
      <c r="K50" s="24" t="s">
        <v>31</v>
      </c>
      <c r="L50" s="238">
        <v>5</v>
      </c>
      <c r="M50" s="27">
        <f t="shared" si="0"/>
        <v>650</v>
      </c>
      <c r="N50" s="23"/>
      <c r="O50" s="184" t="s">
        <v>32</v>
      </c>
      <c r="P50" s="237"/>
    </row>
    <row r="51" s="83" customFormat="1" ht="18" customHeight="1" spans="1:16">
      <c r="A51" s="24">
        <v>45</v>
      </c>
      <c r="B51" s="24" t="s">
        <v>23</v>
      </c>
      <c r="C51" s="24" t="s">
        <v>24</v>
      </c>
      <c r="D51" s="24" t="s">
        <v>25</v>
      </c>
      <c r="E51" s="60" t="s">
        <v>4460</v>
      </c>
      <c r="F51" s="60" t="s">
        <v>4461</v>
      </c>
      <c r="G51" s="37" t="s">
        <v>4507</v>
      </c>
      <c r="H51" s="232" t="s">
        <v>194</v>
      </c>
      <c r="I51" s="60">
        <v>4</v>
      </c>
      <c r="J51" s="233" t="s">
        <v>4463</v>
      </c>
      <c r="K51" s="24" t="s">
        <v>31</v>
      </c>
      <c r="L51" s="238">
        <v>4</v>
      </c>
      <c r="M51" s="27">
        <f t="shared" si="0"/>
        <v>520</v>
      </c>
      <c r="N51" s="23"/>
      <c r="O51" s="184" t="s">
        <v>32</v>
      </c>
      <c r="P51" s="237"/>
    </row>
    <row r="52" s="83" customFormat="1" ht="18" customHeight="1" spans="1:16">
      <c r="A52" s="24">
        <v>46</v>
      </c>
      <c r="B52" s="24" t="s">
        <v>23</v>
      </c>
      <c r="C52" s="24" t="s">
        <v>24</v>
      </c>
      <c r="D52" s="24" t="s">
        <v>25</v>
      </c>
      <c r="E52" s="60" t="s">
        <v>4460</v>
      </c>
      <c r="F52" s="60" t="s">
        <v>4461</v>
      </c>
      <c r="G52" s="37" t="s">
        <v>4508</v>
      </c>
      <c r="H52" s="232" t="s">
        <v>194</v>
      </c>
      <c r="I52" s="60">
        <v>8</v>
      </c>
      <c r="J52" s="233" t="s">
        <v>4463</v>
      </c>
      <c r="K52" s="24" t="s">
        <v>31</v>
      </c>
      <c r="L52" s="238">
        <v>6</v>
      </c>
      <c r="M52" s="27">
        <f t="shared" si="0"/>
        <v>780</v>
      </c>
      <c r="N52" s="23"/>
      <c r="O52" s="184" t="s">
        <v>32</v>
      </c>
      <c r="P52" s="237"/>
    </row>
    <row r="53" s="83" customFormat="1" ht="18" customHeight="1" spans="1:16">
      <c r="A53" s="24">
        <v>47</v>
      </c>
      <c r="B53" s="24" t="s">
        <v>23</v>
      </c>
      <c r="C53" s="24" t="s">
        <v>24</v>
      </c>
      <c r="D53" s="24" t="s">
        <v>25</v>
      </c>
      <c r="E53" s="60" t="s">
        <v>4460</v>
      </c>
      <c r="F53" s="60" t="s">
        <v>4461</v>
      </c>
      <c r="G53" s="37" t="s">
        <v>4509</v>
      </c>
      <c r="H53" s="232" t="s">
        <v>194</v>
      </c>
      <c r="I53" s="60">
        <v>5</v>
      </c>
      <c r="J53" s="233" t="s">
        <v>4463</v>
      </c>
      <c r="K53" s="24" t="s">
        <v>31</v>
      </c>
      <c r="L53" s="238">
        <v>5</v>
      </c>
      <c r="M53" s="27">
        <f t="shared" si="0"/>
        <v>650</v>
      </c>
      <c r="N53" s="23"/>
      <c r="O53" s="184" t="s">
        <v>32</v>
      </c>
      <c r="P53" s="237"/>
    </row>
    <row r="54" s="83" customFormat="1" ht="18" customHeight="1" spans="1:16">
      <c r="A54" s="24">
        <v>48</v>
      </c>
      <c r="B54" s="24" t="s">
        <v>23</v>
      </c>
      <c r="C54" s="24" t="s">
        <v>24</v>
      </c>
      <c r="D54" s="24" t="s">
        <v>25</v>
      </c>
      <c r="E54" s="60" t="s">
        <v>4460</v>
      </c>
      <c r="F54" s="60" t="s">
        <v>4461</v>
      </c>
      <c r="G54" s="37" t="s">
        <v>4510</v>
      </c>
      <c r="H54" s="232" t="s">
        <v>194</v>
      </c>
      <c r="I54" s="60">
        <v>5</v>
      </c>
      <c r="J54" s="233" t="s">
        <v>4463</v>
      </c>
      <c r="K54" s="24" t="s">
        <v>31</v>
      </c>
      <c r="L54" s="238">
        <v>5</v>
      </c>
      <c r="M54" s="27">
        <f t="shared" si="0"/>
        <v>650</v>
      </c>
      <c r="N54" s="23"/>
      <c r="O54" s="184" t="s">
        <v>32</v>
      </c>
      <c r="P54" s="237"/>
    </row>
    <row r="55" s="83" customFormat="1" ht="18" customHeight="1" spans="1:16">
      <c r="A55" s="24">
        <v>49</v>
      </c>
      <c r="B55" s="24" t="s">
        <v>23</v>
      </c>
      <c r="C55" s="24" t="s">
        <v>24</v>
      </c>
      <c r="D55" s="24" t="s">
        <v>25</v>
      </c>
      <c r="E55" s="60" t="s">
        <v>4460</v>
      </c>
      <c r="F55" s="60" t="s">
        <v>4461</v>
      </c>
      <c r="G55" s="37" t="s">
        <v>4511</v>
      </c>
      <c r="H55" s="234" t="s">
        <v>51</v>
      </c>
      <c r="I55" s="60">
        <v>4</v>
      </c>
      <c r="J55" s="233" t="s">
        <v>4463</v>
      </c>
      <c r="K55" s="24" t="s">
        <v>31</v>
      </c>
      <c r="L55" s="238">
        <v>4</v>
      </c>
      <c r="M55" s="27">
        <f>L55*312</f>
        <v>1248</v>
      </c>
      <c r="N55" s="23"/>
      <c r="O55" s="184" t="s">
        <v>32</v>
      </c>
      <c r="P55" s="237"/>
    </row>
    <row r="56" s="83" customFormat="1" ht="18" customHeight="1" spans="1:16">
      <c r="A56" s="24">
        <v>50</v>
      </c>
      <c r="B56" s="24" t="s">
        <v>23</v>
      </c>
      <c r="C56" s="24" t="s">
        <v>24</v>
      </c>
      <c r="D56" s="24" t="s">
        <v>25</v>
      </c>
      <c r="E56" s="60" t="s">
        <v>4460</v>
      </c>
      <c r="F56" s="60" t="s">
        <v>4461</v>
      </c>
      <c r="G56" s="37" t="s">
        <v>4512</v>
      </c>
      <c r="H56" s="232" t="s">
        <v>194</v>
      </c>
      <c r="I56" s="60">
        <v>5</v>
      </c>
      <c r="J56" s="233" t="s">
        <v>4463</v>
      </c>
      <c r="K56" s="24" t="s">
        <v>31</v>
      </c>
      <c r="L56" s="238">
        <v>5</v>
      </c>
      <c r="M56" s="27">
        <f t="shared" ref="M56:M86" si="1">L56*130</f>
        <v>650</v>
      </c>
      <c r="N56" s="23"/>
      <c r="O56" s="184" t="s">
        <v>32</v>
      </c>
      <c r="P56" s="237"/>
    </row>
    <row r="57" s="83" customFormat="1" ht="18" customHeight="1" spans="1:16">
      <c r="A57" s="24">
        <v>51</v>
      </c>
      <c r="B57" s="24" t="s">
        <v>23</v>
      </c>
      <c r="C57" s="24" t="s">
        <v>24</v>
      </c>
      <c r="D57" s="24" t="s">
        <v>25</v>
      </c>
      <c r="E57" s="60" t="s">
        <v>4460</v>
      </c>
      <c r="F57" s="60" t="s">
        <v>4461</v>
      </c>
      <c r="G57" s="37" t="s">
        <v>4513</v>
      </c>
      <c r="H57" s="232" t="s">
        <v>194</v>
      </c>
      <c r="I57" s="60">
        <v>4</v>
      </c>
      <c r="J57" s="233" t="s">
        <v>4463</v>
      </c>
      <c r="K57" s="24" t="s">
        <v>31</v>
      </c>
      <c r="L57" s="238">
        <v>5</v>
      </c>
      <c r="M57" s="27">
        <f t="shared" si="1"/>
        <v>650</v>
      </c>
      <c r="N57" s="23"/>
      <c r="O57" s="184" t="s">
        <v>32</v>
      </c>
      <c r="P57" s="237"/>
    </row>
    <row r="58" s="83" customFormat="1" ht="18" customHeight="1" spans="1:16">
      <c r="A58" s="24">
        <v>52</v>
      </c>
      <c r="B58" s="24" t="s">
        <v>23</v>
      </c>
      <c r="C58" s="24" t="s">
        <v>24</v>
      </c>
      <c r="D58" s="24" t="s">
        <v>25</v>
      </c>
      <c r="E58" s="60" t="s">
        <v>4460</v>
      </c>
      <c r="F58" s="60" t="s">
        <v>4461</v>
      </c>
      <c r="G58" s="37" t="s">
        <v>4514</v>
      </c>
      <c r="H58" s="232" t="s">
        <v>194</v>
      </c>
      <c r="I58" s="60">
        <v>3</v>
      </c>
      <c r="J58" s="233" t="s">
        <v>4463</v>
      </c>
      <c r="K58" s="24" t="s">
        <v>31</v>
      </c>
      <c r="L58" s="238">
        <v>3</v>
      </c>
      <c r="M58" s="27">
        <f t="shared" si="1"/>
        <v>390</v>
      </c>
      <c r="N58" s="23"/>
      <c r="O58" s="184" t="s">
        <v>32</v>
      </c>
      <c r="P58" s="237"/>
    </row>
    <row r="59" s="83" customFormat="1" ht="18" customHeight="1" spans="1:16">
      <c r="A59" s="24">
        <v>53</v>
      </c>
      <c r="B59" s="24" t="s">
        <v>23</v>
      </c>
      <c r="C59" s="24" t="s">
        <v>24</v>
      </c>
      <c r="D59" s="24" t="s">
        <v>25</v>
      </c>
      <c r="E59" s="60" t="s">
        <v>4460</v>
      </c>
      <c r="F59" s="60" t="s">
        <v>4461</v>
      </c>
      <c r="G59" s="37" t="s">
        <v>4515</v>
      </c>
      <c r="H59" s="232" t="s">
        <v>194</v>
      </c>
      <c r="I59" s="60">
        <v>3</v>
      </c>
      <c r="J59" s="233" t="s">
        <v>4463</v>
      </c>
      <c r="K59" s="24" t="s">
        <v>31</v>
      </c>
      <c r="L59" s="238">
        <v>2</v>
      </c>
      <c r="M59" s="27">
        <f t="shared" si="1"/>
        <v>260</v>
      </c>
      <c r="N59" s="23"/>
      <c r="O59" s="184" t="s">
        <v>32</v>
      </c>
      <c r="P59" s="237"/>
    </row>
    <row r="60" s="83" customFormat="1" ht="18" customHeight="1" spans="1:16">
      <c r="A60" s="24">
        <v>54</v>
      </c>
      <c r="B60" s="24" t="s">
        <v>23</v>
      </c>
      <c r="C60" s="24" t="s">
        <v>24</v>
      </c>
      <c r="D60" s="24" t="s">
        <v>25</v>
      </c>
      <c r="E60" s="60" t="s">
        <v>4460</v>
      </c>
      <c r="F60" s="60" t="s">
        <v>4461</v>
      </c>
      <c r="G60" s="37" t="s">
        <v>4516</v>
      </c>
      <c r="H60" s="232" t="s">
        <v>194</v>
      </c>
      <c r="I60" s="60">
        <v>3</v>
      </c>
      <c r="J60" s="233" t="s">
        <v>4463</v>
      </c>
      <c r="K60" s="24" t="s">
        <v>31</v>
      </c>
      <c r="L60" s="238">
        <v>5</v>
      </c>
      <c r="M60" s="27">
        <f t="shared" si="1"/>
        <v>650</v>
      </c>
      <c r="N60" s="23"/>
      <c r="O60" s="184" t="s">
        <v>32</v>
      </c>
      <c r="P60" s="237"/>
    </row>
    <row r="61" s="83" customFormat="1" ht="18" customHeight="1" spans="1:16">
      <c r="A61" s="24">
        <v>55</v>
      </c>
      <c r="B61" s="24" t="s">
        <v>23</v>
      </c>
      <c r="C61" s="24" t="s">
        <v>24</v>
      </c>
      <c r="D61" s="24" t="s">
        <v>25</v>
      </c>
      <c r="E61" s="60" t="s">
        <v>4460</v>
      </c>
      <c r="F61" s="60" t="s">
        <v>4461</v>
      </c>
      <c r="G61" s="37" t="s">
        <v>4517</v>
      </c>
      <c r="H61" s="232" t="s">
        <v>194</v>
      </c>
      <c r="I61" s="60">
        <v>4</v>
      </c>
      <c r="J61" s="233" t="s">
        <v>4463</v>
      </c>
      <c r="K61" s="24" t="s">
        <v>31</v>
      </c>
      <c r="L61" s="238">
        <v>7</v>
      </c>
      <c r="M61" s="27">
        <f t="shared" si="1"/>
        <v>910</v>
      </c>
      <c r="N61" s="23"/>
      <c r="O61" s="184" t="s">
        <v>32</v>
      </c>
      <c r="P61" s="237"/>
    </row>
    <row r="62" s="83" customFormat="1" ht="18" customHeight="1" spans="1:16">
      <c r="A62" s="24">
        <v>56</v>
      </c>
      <c r="B62" s="24" t="s">
        <v>23</v>
      </c>
      <c r="C62" s="24" t="s">
        <v>24</v>
      </c>
      <c r="D62" s="24" t="s">
        <v>25</v>
      </c>
      <c r="E62" s="60" t="s">
        <v>4460</v>
      </c>
      <c r="F62" s="60" t="s">
        <v>4461</v>
      </c>
      <c r="G62" s="37" t="s">
        <v>4518</v>
      </c>
      <c r="H62" s="232" t="s">
        <v>194</v>
      </c>
      <c r="I62" s="60">
        <v>3</v>
      </c>
      <c r="J62" s="233" t="s">
        <v>4463</v>
      </c>
      <c r="K62" s="24" t="s">
        <v>31</v>
      </c>
      <c r="L62" s="238">
        <v>3</v>
      </c>
      <c r="M62" s="27">
        <f t="shared" si="1"/>
        <v>390</v>
      </c>
      <c r="N62" s="23"/>
      <c r="O62" s="184" t="s">
        <v>32</v>
      </c>
      <c r="P62" s="237"/>
    </row>
    <row r="63" s="83" customFormat="1" ht="18" customHeight="1" spans="1:16">
      <c r="A63" s="24">
        <v>57</v>
      </c>
      <c r="B63" s="24" t="s">
        <v>23</v>
      </c>
      <c r="C63" s="24" t="s">
        <v>24</v>
      </c>
      <c r="D63" s="24" t="s">
        <v>25</v>
      </c>
      <c r="E63" s="60" t="s">
        <v>4460</v>
      </c>
      <c r="F63" s="60" t="s">
        <v>4461</v>
      </c>
      <c r="G63" s="37" t="s">
        <v>4519</v>
      </c>
      <c r="H63" s="232" t="s">
        <v>194</v>
      </c>
      <c r="I63" s="60">
        <v>3</v>
      </c>
      <c r="J63" s="233" t="s">
        <v>4463</v>
      </c>
      <c r="K63" s="24" t="s">
        <v>31</v>
      </c>
      <c r="L63" s="238">
        <v>3</v>
      </c>
      <c r="M63" s="27">
        <f t="shared" si="1"/>
        <v>390</v>
      </c>
      <c r="N63" s="23"/>
      <c r="O63" s="184" t="s">
        <v>32</v>
      </c>
      <c r="P63" s="237"/>
    </row>
    <row r="64" s="83" customFormat="1" ht="18" customHeight="1" spans="1:16">
      <c r="A64" s="24">
        <v>58</v>
      </c>
      <c r="B64" s="24" t="s">
        <v>23</v>
      </c>
      <c r="C64" s="24" t="s">
        <v>24</v>
      </c>
      <c r="D64" s="24" t="s">
        <v>25</v>
      </c>
      <c r="E64" s="60" t="s">
        <v>4460</v>
      </c>
      <c r="F64" s="60" t="s">
        <v>4461</v>
      </c>
      <c r="G64" s="37" t="s">
        <v>4520</v>
      </c>
      <c r="H64" s="232" t="s">
        <v>194</v>
      </c>
      <c r="I64" s="60">
        <v>4</v>
      </c>
      <c r="J64" s="233" t="s">
        <v>4463</v>
      </c>
      <c r="K64" s="24" t="s">
        <v>31</v>
      </c>
      <c r="L64" s="238">
        <v>4</v>
      </c>
      <c r="M64" s="27">
        <f t="shared" si="1"/>
        <v>520</v>
      </c>
      <c r="N64" s="23"/>
      <c r="O64" s="184" t="s">
        <v>32</v>
      </c>
      <c r="P64" s="237"/>
    </row>
    <row r="65" s="83" customFormat="1" ht="18" customHeight="1" spans="1:16">
      <c r="A65" s="24">
        <v>59</v>
      </c>
      <c r="B65" s="24" t="s">
        <v>23</v>
      </c>
      <c r="C65" s="24" t="s">
        <v>24</v>
      </c>
      <c r="D65" s="24" t="s">
        <v>25</v>
      </c>
      <c r="E65" s="60" t="s">
        <v>4460</v>
      </c>
      <c r="F65" s="60" t="s">
        <v>4461</v>
      </c>
      <c r="G65" s="37" t="s">
        <v>4521</v>
      </c>
      <c r="H65" s="232" t="s">
        <v>194</v>
      </c>
      <c r="I65" s="60">
        <v>3</v>
      </c>
      <c r="J65" s="233" t="s">
        <v>4463</v>
      </c>
      <c r="K65" s="24" t="s">
        <v>31</v>
      </c>
      <c r="L65" s="238">
        <v>3</v>
      </c>
      <c r="M65" s="27">
        <f t="shared" si="1"/>
        <v>390</v>
      </c>
      <c r="N65" s="23"/>
      <c r="O65" s="184" t="s">
        <v>32</v>
      </c>
      <c r="P65" s="237"/>
    </row>
    <row r="66" s="83" customFormat="1" ht="18" customHeight="1" spans="1:16">
      <c r="A66" s="24">
        <v>60</v>
      </c>
      <c r="B66" s="24" t="s">
        <v>23</v>
      </c>
      <c r="C66" s="24" t="s">
        <v>24</v>
      </c>
      <c r="D66" s="24" t="s">
        <v>25</v>
      </c>
      <c r="E66" s="60" t="s">
        <v>4460</v>
      </c>
      <c r="F66" s="60" t="s">
        <v>4461</v>
      </c>
      <c r="G66" s="37" t="s">
        <v>4522</v>
      </c>
      <c r="H66" s="232" t="s">
        <v>194</v>
      </c>
      <c r="I66" s="60">
        <v>4</v>
      </c>
      <c r="J66" s="233" t="s">
        <v>4463</v>
      </c>
      <c r="K66" s="24" t="s">
        <v>31</v>
      </c>
      <c r="L66" s="238">
        <v>9</v>
      </c>
      <c r="M66" s="27">
        <f t="shared" si="1"/>
        <v>1170</v>
      </c>
      <c r="N66" s="23"/>
      <c r="O66" s="184" t="s">
        <v>32</v>
      </c>
      <c r="P66" s="237"/>
    </row>
    <row r="67" s="83" customFormat="1" ht="18" customHeight="1" spans="1:16">
      <c r="A67" s="24">
        <v>61</v>
      </c>
      <c r="B67" s="24" t="s">
        <v>23</v>
      </c>
      <c r="C67" s="24" t="s">
        <v>24</v>
      </c>
      <c r="D67" s="24" t="s">
        <v>25</v>
      </c>
      <c r="E67" s="60" t="s">
        <v>4460</v>
      </c>
      <c r="F67" s="60" t="s">
        <v>4461</v>
      </c>
      <c r="G67" s="37" t="s">
        <v>4523</v>
      </c>
      <c r="H67" s="232" t="s">
        <v>194</v>
      </c>
      <c r="I67" s="60">
        <v>3</v>
      </c>
      <c r="J67" s="233" t="s">
        <v>4463</v>
      </c>
      <c r="K67" s="24" t="s">
        <v>31</v>
      </c>
      <c r="L67" s="238">
        <v>5</v>
      </c>
      <c r="M67" s="27">
        <f t="shared" si="1"/>
        <v>650</v>
      </c>
      <c r="N67" s="23"/>
      <c r="O67" s="184" t="s">
        <v>32</v>
      </c>
      <c r="P67" s="237"/>
    </row>
    <row r="68" s="83" customFormat="1" ht="18" customHeight="1" spans="1:16">
      <c r="A68" s="24">
        <v>62</v>
      </c>
      <c r="B68" s="24" t="s">
        <v>23</v>
      </c>
      <c r="C68" s="24" t="s">
        <v>24</v>
      </c>
      <c r="D68" s="24" t="s">
        <v>25</v>
      </c>
      <c r="E68" s="60" t="s">
        <v>4460</v>
      </c>
      <c r="F68" s="60" t="s">
        <v>4461</v>
      </c>
      <c r="G68" s="37" t="s">
        <v>4524</v>
      </c>
      <c r="H68" s="232" t="s">
        <v>194</v>
      </c>
      <c r="I68" s="60">
        <v>3</v>
      </c>
      <c r="J68" s="233" t="s">
        <v>4463</v>
      </c>
      <c r="K68" s="24" t="s">
        <v>31</v>
      </c>
      <c r="L68" s="238">
        <v>3</v>
      </c>
      <c r="M68" s="27">
        <f t="shared" si="1"/>
        <v>390</v>
      </c>
      <c r="N68" s="23"/>
      <c r="O68" s="184" t="s">
        <v>32</v>
      </c>
      <c r="P68" s="237"/>
    </row>
    <row r="69" s="83" customFormat="1" ht="18" customHeight="1" spans="1:16">
      <c r="A69" s="24">
        <v>63</v>
      </c>
      <c r="B69" s="24" t="s">
        <v>23</v>
      </c>
      <c r="C69" s="24" t="s">
        <v>24</v>
      </c>
      <c r="D69" s="24" t="s">
        <v>25</v>
      </c>
      <c r="E69" s="60" t="s">
        <v>4460</v>
      </c>
      <c r="F69" s="60" t="s">
        <v>4461</v>
      </c>
      <c r="G69" s="37" t="s">
        <v>4525</v>
      </c>
      <c r="H69" s="232" t="s">
        <v>194</v>
      </c>
      <c r="I69" s="60">
        <v>3</v>
      </c>
      <c r="J69" s="233" t="s">
        <v>4463</v>
      </c>
      <c r="K69" s="24" t="s">
        <v>31</v>
      </c>
      <c r="L69" s="238">
        <v>3</v>
      </c>
      <c r="M69" s="27">
        <f t="shared" si="1"/>
        <v>390</v>
      </c>
      <c r="N69" s="23"/>
      <c r="O69" s="184" t="s">
        <v>32</v>
      </c>
      <c r="P69" s="237"/>
    </row>
    <row r="70" s="83" customFormat="1" ht="18" customHeight="1" spans="1:16">
      <c r="A70" s="24">
        <v>64</v>
      </c>
      <c r="B70" s="24" t="s">
        <v>23</v>
      </c>
      <c r="C70" s="24" t="s">
        <v>24</v>
      </c>
      <c r="D70" s="24" t="s">
        <v>25</v>
      </c>
      <c r="E70" s="60" t="s">
        <v>4460</v>
      </c>
      <c r="F70" s="60" t="s">
        <v>4461</v>
      </c>
      <c r="G70" s="37" t="s">
        <v>4526</v>
      </c>
      <c r="H70" s="232" t="s">
        <v>194</v>
      </c>
      <c r="I70" s="60">
        <v>3</v>
      </c>
      <c r="J70" s="233" t="s">
        <v>4463</v>
      </c>
      <c r="K70" s="24" t="s">
        <v>31</v>
      </c>
      <c r="L70" s="238">
        <v>3</v>
      </c>
      <c r="M70" s="27">
        <f t="shared" si="1"/>
        <v>390</v>
      </c>
      <c r="N70" s="23"/>
      <c r="O70" s="184" t="s">
        <v>32</v>
      </c>
      <c r="P70" s="237"/>
    </row>
    <row r="71" s="83" customFormat="1" ht="18" customHeight="1" spans="1:16">
      <c r="A71" s="24">
        <v>65</v>
      </c>
      <c r="B71" s="24" t="s">
        <v>23</v>
      </c>
      <c r="C71" s="24" t="s">
        <v>24</v>
      </c>
      <c r="D71" s="24" t="s">
        <v>25</v>
      </c>
      <c r="E71" s="60" t="s">
        <v>4460</v>
      </c>
      <c r="F71" s="60" t="s">
        <v>4461</v>
      </c>
      <c r="G71" s="37" t="s">
        <v>4527</v>
      </c>
      <c r="H71" s="232" t="s">
        <v>194</v>
      </c>
      <c r="I71" s="60">
        <v>4</v>
      </c>
      <c r="J71" s="233" t="s">
        <v>4463</v>
      </c>
      <c r="K71" s="24" t="s">
        <v>31</v>
      </c>
      <c r="L71" s="238">
        <v>4</v>
      </c>
      <c r="M71" s="27">
        <f t="shared" si="1"/>
        <v>520</v>
      </c>
      <c r="N71" s="23"/>
      <c r="O71" s="184" t="s">
        <v>32</v>
      </c>
      <c r="P71" s="237"/>
    </row>
    <row r="72" s="83" customFormat="1" ht="18" customHeight="1" spans="1:16">
      <c r="A72" s="24">
        <v>66</v>
      </c>
      <c r="B72" s="24" t="s">
        <v>23</v>
      </c>
      <c r="C72" s="24" t="s">
        <v>24</v>
      </c>
      <c r="D72" s="24" t="s">
        <v>25</v>
      </c>
      <c r="E72" s="60" t="s">
        <v>4460</v>
      </c>
      <c r="F72" s="60" t="s">
        <v>4461</v>
      </c>
      <c r="G72" s="37" t="s">
        <v>4528</v>
      </c>
      <c r="H72" s="232" t="s">
        <v>194</v>
      </c>
      <c r="I72" s="60">
        <v>3</v>
      </c>
      <c r="J72" s="233" t="s">
        <v>4463</v>
      </c>
      <c r="K72" s="24" t="s">
        <v>31</v>
      </c>
      <c r="L72" s="238">
        <v>4</v>
      </c>
      <c r="M72" s="27">
        <f t="shared" si="1"/>
        <v>520</v>
      </c>
      <c r="N72" s="23"/>
      <c r="O72" s="184" t="s">
        <v>32</v>
      </c>
      <c r="P72" s="237"/>
    </row>
    <row r="73" s="83" customFormat="1" ht="18" customHeight="1" spans="1:16">
      <c r="A73" s="24">
        <v>67</v>
      </c>
      <c r="B73" s="24" t="s">
        <v>23</v>
      </c>
      <c r="C73" s="24" t="s">
        <v>24</v>
      </c>
      <c r="D73" s="24" t="s">
        <v>25</v>
      </c>
      <c r="E73" s="60" t="s">
        <v>4460</v>
      </c>
      <c r="F73" s="60" t="s">
        <v>4461</v>
      </c>
      <c r="G73" s="37" t="s">
        <v>4529</v>
      </c>
      <c r="H73" s="232" t="s">
        <v>194</v>
      </c>
      <c r="I73" s="60">
        <v>3</v>
      </c>
      <c r="J73" s="233" t="s">
        <v>4463</v>
      </c>
      <c r="K73" s="24" t="s">
        <v>31</v>
      </c>
      <c r="L73" s="238">
        <v>6</v>
      </c>
      <c r="M73" s="27">
        <f t="shared" si="1"/>
        <v>780</v>
      </c>
      <c r="N73" s="23"/>
      <c r="O73" s="184" t="s">
        <v>32</v>
      </c>
      <c r="P73" s="237"/>
    </row>
    <row r="74" s="83" customFormat="1" ht="18" customHeight="1" spans="1:16">
      <c r="A74" s="24">
        <v>68</v>
      </c>
      <c r="B74" s="24" t="s">
        <v>23</v>
      </c>
      <c r="C74" s="24" t="s">
        <v>24</v>
      </c>
      <c r="D74" s="24" t="s">
        <v>25</v>
      </c>
      <c r="E74" s="60" t="s">
        <v>4460</v>
      </c>
      <c r="F74" s="60" t="s">
        <v>4461</v>
      </c>
      <c r="G74" s="37" t="s">
        <v>4530</v>
      </c>
      <c r="H74" s="232" t="s">
        <v>194</v>
      </c>
      <c r="I74" s="60">
        <v>3</v>
      </c>
      <c r="J74" s="233" t="s">
        <v>4463</v>
      </c>
      <c r="K74" s="24" t="s">
        <v>31</v>
      </c>
      <c r="L74" s="238">
        <v>5</v>
      </c>
      <c r="M74" s="27">
        <f t="shared" si="1"/>
        <v>650</v>
      </c>
      <c r="N74" s="23"/>
      <c r="O74" s="184" t="s">
        <v>32</v>
      </c>
      <c r="P74" s="237"/>
    </row>
    <row r="75" s="83" customFormat="1" ht="18" customHeight="1" spans="1:16">
      <c r="A75" s="24">
        <v>69</v>
      </c>
      <c r="B75" s="24" t="s">
        <v>23</v>
      </c>
      <c r="C75" s="24" t="s">
        <v>24</v>
      </c>
      <c r="D75" s="24" t="s">
        <v>25</v>
      </c>
      <c r="E75" s="60" t="s">
        <v>4460</v>
      </c>
      <c r="F75" s="60" t="s">
        <v>4461</v>
      </c>
      <c r="G75" s="37" t="s">
        <v>4531</v>
      </c>
      <c r="H75" s="232" t="s">
        <v>194</v>
      </c>
      <c r="I75" s="60">
        <v>3</v>
      </c>
      <c r="J75" s="233" t="s">
        <v>4463</v>
      </c>
      <c r="K75" s="24" t="s">
        <v>31</v>
      </c>
      <c r="L75" s="238">
        <v>4</v>
      </c>
      <c r="M75" s="27">
        <f t="shared" si="1"/>
        <v>520</v>
      </c>
      <c r="N75" s="23"/>
      <c r="O75" s="184" t="s">
        <v>32</v>
      </c>
      <c r="P75" s="237"/>
    </row>
    <row r="76" s="83" customFormat="1" ht="18" customHeight="1" spans="1:16">
      <c r="A76" s="24">
        <v>70</v>
      </c>
      <c r="B76" s="24" t="s">
        <v>23</v>
      </c>
      <c r="C76" s="24" t="s">
        <v>24</v>
      </c>
      <c r="D76" s="24" t="s">
        <v>25</v>
      </c>
      <c r="E76" s="24" t="s">
        <v>4460</v>
      </c>
      <c r="F76" s="24" t="s">
        <v>4532</v>
      </c>
      <c r="G76" s="37" t="s">
        <v>4533</v>
      </c>
      <c r="H76" s="232" t="s">
        <v>194</v>
      </c>
      <c r="I76" s="60">
        <v>3</v>
      </c>
      <c r="J76" s="232" t="s">
        <v>4463</v>
      </c>
      <c r="K76" s="24" t="s">
        <v>31</v>
      </c>
      <c r="L76" s="238">
        <v>5</v>
      </c>
      <c r="M76" s="27">
        <f t="shared" si="1"/>
        <v>650</v>
      </c>
      <c r="N76" s="23"/>
      <c r="O76" s="184" t="s">
        <v>32</v>
      </c>
      <c r="P76" s="239"/>
    </row>
    <row r="77" s="83" customFormat="1" ht="18" customHeight="1" spans="1:16">
      <c r="A77" s="24">
        <v>71</v>
      </c>
      <c r="B77" s="24" t="s">
        <v>23</v>
      </c>
      <c r="C77" s="24" t="s">
        <v>24</v>
      </c>
      <c r="D77" s="24" t="s">
        <v>25</v>
      </c>
      <c r="E77" s="60" t="s">
        <v>4460</v>
      </c>
      <c r="F77" s="60" t="s">
        <v>4461</v>
      </c>
      <c r="G77" s="37" t="s">
        <v>4534</v>
      </c>
      <c r="H77" s="232" t="s">
        <v>194</v>
      </c>
      <c r="I77" s="60">
        <v>3</v>
      </c>
      <c r="J77" s="232" t="s">
        <v>4463</v>
      </c>
      <c r="K77" s="24" t="s">
        <v>31</v>
      </c>
      <c r="L77" s="238">
        <v>3</v>
      </c>
      <c r="M77" s="27">
        <f t="shared" si="1"/>
        <v>390</v>
      </c>
      <c r="N77" s="23"/>
      <c r="O77" s="184" t="s">
        <v>32</v>
      </c>
      <c r="P77" s="237"/>
    </row>
    <row r="78" s="83" customFormat="1" ht="18" customHeight="1" spans="1:16">
      <c r="A78" s="24">
        <v>72</v>
      </c>
      <c r="B78" s="24" t="s">
        <v>23</v>
      </c>
      <c r="C78" s="24" t="s">
        <v>24</v>
      </c>
      <c r="D78" s="24" t="s">
        <v>25</v>
      </c>
      <c r="E78" s="60" t="s">
        <v>4460</v>
      </c>
      <c r="F78" s="60" t="s">
        <v>4461</v>
      </c>
      <c r="G78" s="37" t="s">
        <v>4535</v>
      </c>
      <c r="H78" s="232" t="s">
        <v>194</v>
      </c>
      <c r="I78" s="60">
        <v>4</v>
      </c>
      <c r="J78" s="232" t="s">
        <v>4463</v>
      </c>
      <c r="K78" s="24" t="s">
        <v>31</v>
      </c>
      <c r="L78" s="238">
        <v>4</v>
      </c>
      <c r="M78" s="27">
        <f t="shared" si="1"/>
        <v>520</v>
      </c>
      <c r="N78" s="23"/>
      <c r="O78" s="184" t="s">
        <v>32</v>
      </c>
      <c r="P78" s="237"/>
    </row>
    <row r="79" s="83" customFormat="1" ht="18" customHeight="1" spans="1:16">
      <c r="A79" s="24">
        <v>73</v>
      </c>
      <c r="B79" s="24" t="s">
        <v>23</v>
      </c>
      <c r="C79" s="24" t="s">
        <v>24</v>
      </c>
      <c r="D79" s="24" t="s">
        <v>25</v>
      </c>
      <c r="E79" s="60" t="s">
        <v>4460</v>
      </c>
      <c r="F79" s="60" t="s">
        <v>4461</v>
      </c>
      <c r="G79" s="37" t="s">
        <v>4536</v>
      </c>
      <c r="H79" s="232" t="s">
        <v>194</v>
      </c>
      <c r="I79" s="60">
        <v>3</v>
      </c>
      <c r="J79" s="232" t="s">
        <v>4463</v>
      </c>
      <c r="K79" s="24" t="s">
        <v>31</v>
      </c>
      <c r="L79" s="238">
        <v>3</v>
      </c>
      <c r="M79" s="27">
        <f t="shared" si="1"/>
        <v>390</v>
      </c>
      <c r="N79" s="23"/>
      <c r="O79" s="184" t="s">
        <v>32</v>
      </c>
      <c r="P79" s="237"/>
    </row>
    <row r="80" s="83" customFormat="1" ht="18" customHeight="1" spans="1:16">
      <c r="A80" s="24">
        <v>74</v>
      </c>
      <c r="B80" s="24" t="s">
        <v>23</v>
      </c>
      <c r="C80" s="24" t="s">
        <v>24</v>
      </c>
      <c r="D80" s="24" t="s">
        <v>25</v>
      </c>
      <c r="E80" s="60" t="s">
        <v>4460</v>
      </c>
      <c r="F80" s="60" t="s">
        <v>4461</v>
      </c>
      <c r="G80" s="37" t="s">
        <v>4537</v>
      </c>
      <c r="H80" s="232" t="s">
        <v>194</v>
      </c>
      <c r="I80" s="60">
        <v>3</v>
      </c>
      <c r="J80" s="232" t="s">
        <v>4463</v>
      </c>
      <c r="K80" s="24" t="s">
        <v>31</v>
      </c>
      <c r="L80" s="238">
        <v>3</v>
      </c>
      <c r="M80" s="27">
        <f t="shared" si="1"/>
        <v>390</v>
      </c>
      <c r="N80" s="23"/>
      <c r="O80" s="184" t="s">
        <v>32</v>
      </c>
      <c r="P80" s="237"/>
    </row>
    <row r="81" s="83" customFormat="1" ht="18" customHeight="1" spans="1:16">
      <c r="A81" s="24">
        <v>75</v>
      </c>
      <c r="B81" s="24" t="s">
        <v>23</v>
      </c>
      <c r="C81" s="24" t="s">
        <v>24</v>
      </c>
      <c r="D81" s="24" t="s">
        <v>25</v>
      </c>
      <c r="E81" s="24" t="s">
        <v>4460</v>
      </c>
      <c r="F81" s="24" t="s">
        <v>4532</v>
      </c>
      <c r="G81" s="238" t="s">
        <v>4538</v>
      </c>
      <c r="H81" s="232" t="s">
        <v>194</v>
      </c>
      <c r="I81" s="60">
        <v>3</v>
      </c>
      <c r="J81" s="232" t="s">
        <v>4463</v>
      </c>
      <c r="K81" s="24" t="s">
        <v>31</v>
      </c>
      <c r="L81" s="238">
        <v>3</v>
      </c>
      <c r="M81" s="27">
        <f t="shared" si="1"/>
        <v>390</v>
      </c>
      <c r="N81" s="23"/>
      <c r="O81" s="184" t="s">
        <v>32</v>
      </c>
      <c r="P81" s="239"/>
    </row>
    <row r="82" s="83" customFormat="1" ht="18" customHeight="1" spans="1:16">
      <c r="A82" s="24">
        <v>76</v>
      </c>
      <c r="B82" s="24" t="s">
        <v>23</v>
      </c>
      <c r="C82" s="24" t="s">
        <v>24</v>
      </c>
      <c r="D82" s="24" t="s">
        <v>25</v>
      </c>
      <c r="E82" s="60" t="s">
        <v>4460</v>
      </c>
      <c r="F82" s="60" t="s">
        <v>4461</v>
      </c>
      <c r="G82" s="37" t="s">
        <v>4539</v>
      </c>
      <c r="H82" s="232" t="s">
        <v>194</v>
      </c>
      <c r="I82" s="60">
        <v>5</v>
      </c>
      <c r="J82" s="232" t="s">
        <v>4463</v>
      </c>
      <c r="K82" s="24" t="s">
        <v>31</v>
      </c>
      <c r="L82" s="238">
        <v>3</v>
      </c>
      <c r="M82" s="27">
        <f t="shared" si="1"/>
        <v>390</v>
      </c>
      <c r="N82" s="23"/>
      <c r="O82" s="184" t="s">
        <v>32</v>
      </c>
      <c r="P82" s="237"/>
    </row>
    <row r="83" s="83" customFormat="1" ht="18" customHeight="1" spans="1:16">
      <c r="A83" s="24">
        <v>77</v>
      </c>
      <c r="B83" s="24" t="s">
        <v>23</v>
      </c>
      <c r="C83" s="24" t="s">
        <v>24</v>
      </c>
      <c r="D83" s="24" t="s">
        <v>25</v>
      </c>
      <c r="E83" s="60" t="s">
        <v>4460</v>
      </c>
      <c r="F83" s="60" t="s">
        <v>4461</v>
      </c>
      <c r="G83" s="37" t="s">
        <v>4540</v>
      </c>
      <c r="H83" s="232" t="s">
        <v>194</v>
      </c>
      <c r="I83" s="60">
        <v>4</v>
      </c>
      <c r="J83" s="232" t="s">
        <v>4463</v>
      </c>
      <c r="K83" s="24" t="s">
        <v>31</v>
      </c>
      <c r="L83" s="238">
        <v>5</v>
      </c>
      <c r="M83" s="27">
        <f t="shared" si="1"/>
        <v>650</v>
      </c>
      <c r="N83" s="23"/>
      <c r="O83" s="184" t="s">
        <v>32</v>
      </c>
      <c r="P83" s="237"/>
    </row>
    <row r="84" s="83" customFormat="1" ht="18" customHeight="1" spans="1:16">
      <c r="A84" s="24">
        <v>78</v>
      </c>
      <c r="B84" s="24" t="s">
        <v>23</v>
      </c>
      <c r="C84" s="24" t="s">
        <v>24</v>
      </c>
      <c r="D84" s="24" t="s">
        <v>25</v>
      </c>
      <c r="E84" s="60" t="s">
        <v>4460</v>
      </c>
      <c r="F84" s="60" t="s">
        <v>4461</v>
      </c>
      <c r="G84" s="37" t="s">
        <v>4541</v>
      </c>
      <c r="H84" s="232" t="s">
        <v>194</v>
      </c>
      <c r="I84" s="60">
        <v>4</v>
      </c>
      <c r="J84" s="233" t="s">
        <v>4542</v>
      </c>
      <c r="K84" s="24" t="s">
        <v>31</v>
      </c>
      <c r="L84" s="238">
        <v>4</v>
      </c>
      <c r="M84" s="27">
        <f t="shared" si="1"/>
        <v>520</v>
      </c>
      <c r="N84" s="23"/>
      <c r="O84" s="184" t="s">
        <v>32</v>
      </c>
      <c r="P84" s="237"/>
    </row>
    <row r="85" s="83" customFormat="1" ht="18" customHeight="1" spans="1:16">
      <c r="A85" s="24">
        <v>79</v>
      </c>
      <c r="B85" s="24" t="s">
        <v>23</v>
      </c>
      <c r="C85" s="24" t="s">
        <v>24</v>
      </c>
      <c r="D85" s="24" t="s">
        <v>25</v>
      </c>
      <c r="E85" s="60" t="s">
        <v>4460</v>
      </c>
      <c r="F85" s="60" t="s">
        <v>4461</v>
      </c>
      <c r="G85" s="37" t="s">
        <v>4543</v>
      </c>
      <c r="H85" s="232" t="s">
        <v>194</v>
      </c>
      <c r="I85" s="60">
        <v>5</v>
      </c>
      <c r="J85" s="233" t="s">
        <v>4542</v>
      </c>
      <c r="K85" s="24" t="s">
        <v>31</v>
      </c>
      <c r="L85" s="238">
        <v>5</v>
      </c>
      <c r="M85" s="27">
        <f t="shared" si="1"/>
        <v>650</v>
      </c>
      <c r="N85" s="23"/>
      <c r="O85" s="184" t="s">
        <v>32</v>
      </c>
      <c r="P85" s="237"/>
    </row>
    <row r="86" s="83" customFormat="1" ht="18" customHeight="1" spans="1:16">
      <c r="A86" s="24">
        <v>80</v>
      </c>
      <c r="B86" s="24" t="s">
        <v>23</v>
      </c>
      <c r="C86" s="24" t="s">
        <v>24</v>
      </c>
      <c r="D86" s="24" t="s">
        <v>25</v>
      </c>
      <c r="E86" s="60" t="s">
        <v>4460</v>
      </c>
      <c r="F86" s="60" t="s">
        <v>4461</v>
      </c>
      <c r="G86" s="37" t="s">
        <v>4544</v>
      </c>
      <c r="H86" s="232" t="s">
        <v>194</v>
      </c>
      <c r="I86" s="60">
        <v>5</v>
      </c>
      <c r="J86" s="233" t="s">
        <v>4542</v>
      </c>
      <c r="K86" s="24" t="s">
        <v>31</v>
      </c>
      <c r="L86" s="238">
        <v>4</v>
      </c>
      <c r="M86" s="27">
        <f t="shared" si="1"/>
        <v>520</v>
      </c>
      <c r="N86" s="23"/>
      <c r="O86" s="184" t="s">
        <v>32</v>
      </c>
      <c r="P86" s="237"/>
    </row>
    <row r="87" s="83" customFormat="1" ht="18" customHeight="1" spans="1:16">
      <c r="A87" s="24">
        <v>81</v>
      </c>
      <c r="B87" s="24" t="s">
        <v>23</v>
      </c>
      <c r="C87" s="24" t="s">
        <v>24</v>
      </c>
      <c r="D87" s="24" t="s">
        <v>25</v>
      </c>
      <c r="E87" s="60" t="s">
        <v>4460</v>
      </c>
      <c r="F87" s="60" t="s">
        <v>4461</v>
      </c>
      <c r="G87" s="37" t="s">
        <v>4545</v>
      </c>
      <c r="H87" s="234" t="s">
        <v>51</v>
      </c>
      <c r="I87" s="60">
        <v>5</v>
      </c>
      <c r="J87" s="233" t="s">
        <v>4542</v>
      </c>
      <c r="K87" s="24" t="s">
        <v>31</v>
      </c>
      <c r="L87" s="238">
        <v>5</v>
      </c>
      <c r="M87" s="27">
        <f>L87*312</f>
        <v>1560</v>
      </c>
      <c r="N87" s="23"/>
      <c r="O87" s="184" t="s">
        <v>32</v>
      </c>
      <c r="P87" s="237"/>
    </row>
    <row r="88" s="83" customFormat="1" ht="18" customHeight="1" spans="1:16">
      <c r="A88" s="24">
        <v>82</v>
      </c>
      <c r="B88" s="24" t="s">
        <v>23</v>
      </c>
      <c r="C88" s="24" t="s">
        <v>24</v>
      </c>
      <c r="D88" s="24" t="s">
        <v>25</v>
      </c>
      <c r="E88" s="60" t="s">
        <v>4460</v>
      </c>
      <c r="F88" s="60" t="s">
        <v>4461</v>
      </c>
      <c r="G88" s="37" t="s">
        <v>4546</v>
      </c>
      <c r="H88" s="232" t="s">
        <v>194</v>
      </c>
      <c r="I88" s="60">
        <v>3</v>
      </c>
      <c r="J88" s="233" t="s">
        <v>4542</v>
      </c>
      <c r="K88" s="24" t="s">
        <v>31</v>
      </c>
      <c r="L88" s="238">
        <v>3</v>
      </c>
      <c r="M88" s="27">
        <f t="shared" ref="M88:M100" si="2">L88*130</f>
        <v>390</v>
      </c>
      <c r="N88" s="23"/>
      <c r="O88" s="184" t="s">
        <v>32</v>
      </c>
      <c r="P88" s="237"/>
    </row>
    <row r="89" s="83" customFormat="1" ht="18" customHeight="1" spans="1:16">
      <c r="A89" s="24">
        <v>83</v>
      </c>
      <c r="B89" s="24" t="s">
        <v>23</v>
      </c>
      <c r="C89" s="24" t="s">
        <v>24</v>
      </c>
      <c r="D89" s="24" t="s">
        <v>25</v>
      </c>
      <c r="E89" s="60" t="s">
        <v>4460</v>
      </c>
      <c r="F89" s="60" t="s">
        <v>4461</v>
      </c>
      <c r="G89" s="37" t="s">
        <v>4547</v>
      </c>
      <c r="H89" s="232" t="s">
        <v>194</v>
      </c>
      <c r="I89" s="60">
        <v>3</v>
      </c>
      <c r="J89" s="233" t="s">
        <v>4542</v>
      </c>
      <c r="K89" s="24" t="s">
        <v>31</v>
      </c>
      <c r="L89" s="238">
        <v>3</v>
      </c>
      <c r="M89" s="27">
        <f t="shared" si="2"/>
        <v>390</v>
      </c>
      <c r="N89" s="23"/>
      <c r="O89" s="184" t="s">
        <v>32</v>
      </c>
      <c r="P89" s="237"/>
    </row>
    <row r="90" s="83" customFormat="1" ht="18" customHeight="1" spans="1:16">
      <c r="A90" s="24">
        <v>84</v>
      </c>
      <c r="B90" s="24" t="s">
        <v>23</v>
      </c>
      <c r="C90" s="24" t="s">
        <v>24</v>
      </c>
      <c r="D90" s="24" t="s">
        <v>25</v>
      </c>
      <c r="E90" s="60" t="s">
        <v>4460</v>
      </c>
      <c r="F90" s="60" t="s">
        <v>4461</v>
      </c>
      <c r="G90" s="37" t="s">
        <v>4548</v>
      </c>
      <c r="H90" s="232" t="s">
        <v>194</v>
      </c>
      <c r="I90" s="60">
        <v>4</v>
      </c>
      <c r="J90" s="233" t="s">
        <v>4549</v>
      </c>
      <c r="K90" s="24" t="s">
        <v>31</v>
      </c>
      <c r="L90" s="238">
        <v>5</v>
      </c>
      <c r="M90" s="27">
        <f t="shared" si="2"/>
        <v>650</v>
      </c>
      <c r="N90" s="23"/>
      <c r="O90" s="184" t="s">
        <v>32</v>
      </c>
      <c r="P90" s="237"/>
    </row>
    <row r="91" s="83" customFormat="1" ht="18" customHeight="1" spans="1:16">
      <c r="A91" s="24">
        <v>85</v>
      </c>
      <c r="B91" s="24" t="s">
        <v>23</v>
      </c>
      <c r="C91" s="24" t="s">
        <v>24</v>
      </c>
      <c r="D91" s="24" t="s">
        <v>25</v>
      </c>
      <c r="E91" s="60" t="s">
        <v>4460</v>
      </c>
      <c r="F91" s="60" t="s">
        <v>4461</v>
      </c>
      <c r="G91" s="37" t="s">
        <v>4550</v>
      </c>
      <c r="H91" s="232" t="s">
        <v>194</v>
      </c>
      <c r="I91" s="60">
        <v>4</v>
      </c>
      <c r="J91" s="233" t="s">
        <v>4549</v>
      </c>
      <c r="K91" s="24" t="s">
        <v>31</v>
      </c>
      <c r="L91" s="238">
        <v>4</v>
      </c>
      <c r="M91" s="27">
        <f t="shared" si="2"/>
        <v>520</v>
      </c>
      <c r="N91" s="23"/>
      <c r="O91" s="184" t="s">
        <v>32</v>
      </c>
      <c r="P91" s="237"/>
    </row>
    <row r="92" s="83" customFormat="1" ht="18" customHeight="1" spans="1:16">
      <c r="A92" s="24">
        <v>86</v>
      </c>
      <c r="B92" s="24" t="s">
        <v>23</v>
      </c>
      <c r="C92" s="24" t="s">
        <v>24</v>
      </c>
      <c r="D92" s="24" t="s">
        <v>25</v>
      </c>
      <c r="E92" s="60" t="s">
        <v>4460</v>
      </c>
      <c r="F92" s="60" t="s">
        <v>4461</v>
      </c>
      <c r="G92" s="37" t="s">
        <v>4551</v>
      </c>
      <c r="H92" s="232" t="s">
        <v>194</v>
      </c>
      <c r="I92" s="60">
        <v>3</v>
      </c>
      <c r="J92" s="233" t="s">
        <v>4549</v>
      </c>
      <c r="K92" s="24" t="s">
        <v>31</v>
      </c>
      <c r="L92" s="238">
        <v>3</v>
      </c>
      <c r="M92" s="27">
        <f t="shared" si="2"/>
        <v>390</v>
      </c>
      <c r="N92" s="23"/>
      <c r="O92" s="184" t="s">
        <v>32</v>
      </c>
      <c r="P92" s="237"/>
    </row>
    <row r="93" s="83" customFormat="1" ht="18" customHeight="1" spans="1:16">
      <c r="A93" s="24">
        <v>87</v>
      </c>
      <c r="B93" s="24" t="s">
        <v>23</v>
      </c>
      <c r="C93" s="24" t="s">
        <v>24</v>
      </c>
      <c r="D93" s="24" t="s">
        <v>25</v>
      </c>
      <c r="E93" s="60" t="s">
        <v>4460</v>
      </c>
      <c r="F93" s="60" t="s">
        <v>4461</v>
      </c>
      <c r="G93" s="37" t="s">
        <v>4552</v>
      </c>
      <c r="H93" s="232" t="s">
        <v>194</v>
      </c>
      <c r="I93" s="60">
        <v>4</v>
      </c>
      <c r="J93" s="240" t="s">
        <v>4542</v>
      </c>
      <c r="K93" s="24" t="s">
        <v>31</v>
      </c>
      <c r="L93" s="238">
        <v>4</v>
      </c>
      <c r="M93" s="27">
        <f t="shared" si="2"/>
        <v>520</v>
      </c>
      <c r="N93" s="23"/>
      <c r="O93" s="184" t="s">
        <v>32</v>
      </c>
      <c r="P93" s="237"/>
    </row>
    <row r="94" s="83" customFormat="1" ht="18" customHeight="1" spans="1:16">
      <c r="A94" s="24">
        <v>88</v>
      </c>
      <c r="B94" s="24" t="s">
        <v>23</v>
      </c>
      <c r="C94" s="24" t="s">
        <v>24</v>
      </c>
      <c r="D94" s="24" t="s">
        <v>25</v>
      </c>
      <c r="E94" s="60" t="s">
        <v>4460</v>
      </c>
      <c r="F94" s="60" t="s">
        <v>4461</v>
      </c>
      <c r="G94" s="37" t="s">
        <v>4553</v>
      </c>
      <c r="H94" s="232" t="s">
        <v>194</v>
      </c>
      <c r="I94" s="60">
        <v>4</v>
      </c>
      <c r="J94" s="240" t="s">
        <v>4542</v>
      </c>
      <c r="K94" s="24" t="s">
        <v>31</v>
      </c>
      <c r="L94" s="238">
        <v>4</v>
      </c>
      <c r="M94" s="27">
        <f t="shared" si="2"/>
        <v>520</v>
      </c>
      <c r="N94" s="23"/>
      <c r="O94" s="184" t="s">
        <v>32</v>
      </c>
      <c r="P94" s="237"/>
    </row>
    <row r="95" s="83" customFormat="1" ht="18" customHeight="1" spans="1:16">
      <c r="A95" s="24">
        <v>89</v>
      </c>
      <c r="B95" s="24" t="s">
        <v>23</v>
      </c>
      <c r="C95" s="24" t="s">
        <v>24</v>
      </c>
      <c r="D95" s="24" t="s">
        <v>25</v>
      </c>
      <c r="E95" s="60" t="s">
        <v>4460</v>
      </c>
      <c r="F95" s="60" t="s">
        <v>4461</v>
      </c>
      <c r="G95" s="37" t="s">
        <v>4554</v>
      </c>
      <c r="H95" s="232" t="s">
        <v>194</v>
      </c>
      <c r="I95" s="60">
        <v>3</v>
      </c>
      <c r="J95" s="240" t="s">
        <v>4542</v>
      </c>
      <c r="K95" s="24" t="s">
        <v>31</v>
      </c>
      <c r="L95" s="238">
        <v>3</v>
      </c>
      <c r="M95" s="27">
        <f t="shared" si="2"/>
        <v>390</v>
      </c>
      <c r="N95" s="23"/>
      <c r="O95" s="184" t="s">
        <v>32</v>
      </c>
      <c r="P95" s="237"/>
    </row>
    <row r="96" s="83" customFormat="1" ht="18" customHeight="1" spans="1:16">
      <c r="A96" s="24">
        <v>90</v>
      </c>
      <c r="B96" s="24" t="s">
        <v>23</v>
      </c>
      <c r="C96" s="24" t="s">
        <v>24</v>
      </c>
      <c r="D96" s="24" t="s">
        <v>25</v>
      </c>
      <c r="E96" s="60" t="s">
        <v>4460</v>
      </c>
      <c r="F96" s="60" t="s">
        <v>4461</v>
      </c>
      <c r="G96" s="37" t="s">
        <v>4555</v>
      </c>
      <c r="H96" s="232" t="s">
        <v>194</v>
      </c>
      <c r="I96" s="60">
        <v>3</v>
      </c>
      <c r="J96" s="240" t="s">
        <v>4542</v>
      </c>
      <c r="K96" s="24" t="s">
        <v>31</v>
      </c>
      <c r="L96" s="238">
        <v>4</v>
      </c>
      <c r="M96" s="27">
        <f t="shared" si="2"/>
        <v>520</v>
      </c>
      <c r="N96" s="23"/>
      <c r="O96" s="184" t="s">
        <v>32</v>
      </c>
      <c r="P96" s="237"/>
    </row>
    <row r="97" s="83" customFormat="1" ht="18" customHeight="1" spans="1:16">
      <c r="A97" s="24">
        <v>91</v>
      </c>
      <c r="B97" s="24" t="s">
        <v>23</v>
      </c>
      <c r="C97" s="24" t="s">
        <v>24</v>
      </c>
      <c r="D97" s="24" t="s">
        <v>25</v>
      </c>
      <c r="E97" s="60" t="s">
        <v>4460</v>
      </c>
      <c r="F97" s="60" t="s">
        <v>4461</v>
      </c>
      <c r="G97" s="37" t="s">
        <v>4556</v>
      </c>
      <c r="H97" s="232" t="s">
        <v>194</v>
      </c>
      <c r="I97" s="60">
        <v>4</v>
      </c>
      <c r="J97" s="240" t="s">
        <v>4542</v>
      </c>
      <c r="K97" s="24" t="s">
        <v>31</v>
      </c>
      <c r="L97" s="238">
        <v>4</v>
      </c>
      <c r="M97" s="27">
        <f t="shared" si="2"/>
        <v>520</v>
      </c>
      <c r="N97" s="23"/>
      <c r="O97" s="184" t="s">
        <v>32</v>
      </c>
      <c r="P97" s="237"/>
    </row>
    <row r="98" s="83" customFormat="1" ht="18" customHeight="1" spans="1:16">
      <c r="A98" s="24">
        <v>92</v>
      </c>
      <c r="B98" s="24" t="s">
        <v>23</v>
      </c>
      <c r="C98" s="24" t="s">
        <v>24</v>
      </c>
      <c r="D98" s="24" t="s">
        <v>25</v>
      </c>
      <c r="E98" s="60" t="s">
        <v>4460</v>
      </c>
      <c r="F98" s="60" t="s">
        <v>4461</v>
      </c>
      <c r="G98" s="37" t="s">
        <v>4557</v>
      </c>
      <c r="H98" s="232" t="s">
        <v>194</v>
      </c>
      <c r="I98" s="60">
        <v>4</v>
      </c>
      <c r="J98" s="240" t="s">
        <v>4542</v>
      </c>
      <c r="K98" s="24" t="s">
        <v>31</v>
      </c>
      <c r="L98" s="238">
        <v>4</v>
      </c>
      <c r="M98" s="27">
        <f t="shared" si="2"/>
        <v>520</v>
      </c>
      <c r="N98" s="23"/>
      <c r="O98" s="184" t="s">
        <v>32</v>
      </c>
      <c r="P98" s="237"/>
    </row>
    <row r="99" s="83" customFormat="1" ht="18" customHeight="1" spans="1:16">
      <c r="A99" s="24">
        <v>93</v>
      </c>
      <c r="B99" s="24" t="s">
        <v>23</v>
      </c>
      <c r="C99" s="24" t="s">
        <v>24</v>
      </c>
      <c r="D99" s="24" t="s">
        <v>25</v>
      </c>
      <c r="E99" s="60" t="s">
        <v>4460</v>
      </c>
      <c r="F99" s="60" t="s">
        <v>4461</v>
      </c>
      <c r="G99" s="37" t="s">
        <v>4558</v>
      </c>
      <c r="H99" s="232" t="s">
        <v>194</v>
      </c>
      <c r="I99" s="60">
        <v>3</v>
      </c>
      <c r="J99" s="240" t="s">
        <v>4542</v>
      </c>
      <c r="K99" s="24" t="s">
        <v>31</v>
      </c>
      <c r="L99" s="238">
        <v>2</v>
      </c>
      <c r="M99" s="27">
        <f t="shared" si="2"/>
        <v>260</v>
      </c>
      <c r="N99" s="23"/>
      <c r="O99" s="184" t="s">
        <v>32</v>
      </c>
      <c r="P99" s="237"/>
    </row>
    <row r="100" s="83" customFormat="1" ht="18" customHeight="1" spans="1:16">
      <c r="A100" s="24">
        <v>94</v>
      </c>
      <c r="B100" s="24" t="s">
        <v>23</v>
      </c>
      <c r="C100" s="24" t="s">
        <v>24</v>
      </c>
      <c r="D100" s="24" t="s">
        <v>25</v>
      </c>
      <c r="E100" s="60" t="s">
        <v>4460</v>
      </c>
      <c r="F100" s="60" t="s">
        <v>4461</v>
      </c>
      <c r="G100" s="37" t="s">
        <v>4559</v>
      </c>
      <c r="H100" s="232" t="s">
        <v>194</v>
      </c>
      <c r="I100" s="60">
        <v>3</v>
      </c>
      <c r="J100" s="123" t="s">
        <v>4542</v>
      </c>
      <c r="K100" s="24" t="s">
        <v>31</v>
      </c>
      <c r="L100" s="238">
        <v>3</v>
      </c>
      <c r="M100" s="27">
        <f t="shared" si="2"/>
        <v>390</v>
      </c>
      <c r="N100" s="23"/>
      <c r="O100" s="184" t="s">
        <v>32</v>
      </c>
      <c r="P100" s="237"/>
    </row>
    <row r="101" s="83" customFormat="1" ht="18" customHeight="1" spans="1:16">
      <c r="A101" s="24">
        <v>95</v>
      </c>
      <c r="B101" s="24" t="s">
        <v>23</v>
      </c>
      <c r="C101" s="24" t="s">
        <v>24</v>
      </c>
      <c r="D101" s="24" t="s">
        <v>25</v>
      </c>
      <c r="E101" s="60" t="s">
        <v>4460</v>
      </c>
      <c r="F101" s="60" t="s">
        <v>4461</v>
      </c>
      <c r="G101" s="37" t="s">
        <v>4560</v>
      </c>
      <c r="H101" s="24" t="s">
        <v>1583</v>
      </c>
      <c r="I101" s="60">
        <v>2</v>
      </c>
      <c r="J101" s="123" t="s">
        <v>4542</v>
      </c>
      <c r="K101" s="24" t="s">
        <v>31</v>
      </c>
      <c r="L101" s="238">
        <v>2</v>
      </c>
      <c r="M101" s="27">
        <f>L101*312</f>
        <v>624</v>
      </c>
      <c r="N101" s="23"/>
      <c r="O101" s="184" t="s">
        <v>32</v>
      </c>
      <c r="P101" s="237"/>
    </row>
    <row r="102" s="83" customFormat="1" ht="18" customHeight="1" spans="1:16">
      <c r="A102" s="24">
        <v>96</v>
      </c>
      <c r="B102" s="24" t="s">
        <v>23</v>
      </c>
      <c r="C102" s="24" t="s">
        <v>24</v>
      </c>
      <c r="D102" s="24" t="s">
        <v>25</v>
      </c>
      <c r="E102" s="60" t="s">
        <v>4460</v>
      </c>
      <c r="F102" s="60" t="s">
        <v>4461</v>
      </c>
      <c r="G102" s="37" t="s">
        <v>4561</v>
      </c>
      <c r="H102" s="233" t="s">
        <v>194</v>
      </c>
      <c r="I102" s="60">
        <v>5</v>
      </c>
      <c r="J102" s="123" t="s">
        <v>4542</v>
      </c>
      <c r="K102" s="24" t="s">
        <v>31</v>
      </c>
      <c r="L102" s="238">
        <v>4</v>
      </c>
      <c r="M102" s="27">
        <f>L102*130</f>
        <v>520</v>
      </c>
      <c r="N102" s="23"/>
      <c r="O102" s="184" t="s">
        <v>32</v>
      </c>
      <c r="P102" s="237"/>
    </row>
    <row r="103" s="83" customFormat="1" ht="18" customHeight="1" spans="1:16">
      <c r="A103" s="24">
        <v>97</v>
      </c>
      <c r="B103" s="24" t="s">
        <v>23</v>
      </c>
      <c r="C103" s="24" t="s">
        <v>24</v>
      </c>
      <c r="D103" s="24" t="s">
        <v>25</v>
      </c>
      <c r="E103" s="60" t="s">
        <v>4460</v>
      </c>
      <c r="F103" s="60" t="s">
        <v>4461</v>
      </c>
      <c r="G103" s="37" t="s">
        <v>4562</v>
      </c>
      <c r="H103" s="233" t="s">
        <v>194</v>
      </c>
      <c r="I103" s="60">
        <v>4</v>
      </c>
      <c r="J103" s="123" t="s">
        <v>4542</v>
      </c>
      <c r="K103" s="24" t="s">
        <v>31</v>
      </c>
      <c r="L103" s="238">
        <v>4</v>
      </c>
      <c r="M103" s="27">
        <f>L103*130</f>
        <v>520</v>
      </c>
      <c r="N103" s="23"/>
      <c r="O103" s="184" t="s">
        <v>32</v>
      </c>
      <c r="P103" s="237"/>
    </row>
    <row r="104" s="83" customFormat="1" ht="18" customHeight="1" spans="1:16">
      <c r="A104" s="24">
        <v>98</v>
      </c>
      <c r="B104" s="24" t="s">
        <v>23</v>
      </c>
      <c r="C104" s="24" t="s">
        <v>24</v>
      </c>
      <c r="D104" s="24" t="s">
        <v>25</v>
      </c>
      <c r="E104" s="60" t="s">
        <v>4460</v>
      </c>
      <c r="F104" s="60" t="s">
        <v>4461</v>
      </c>
      <c r="G104" s="37" t="s">
        <v>4563</v>
      </c>
      <c r="H104" s="233" t="s">
        <v>194</v>
      </c>
      <c r="I104" s="60">
        <v>6</v>
      </c>
      <c r="J104" s="123" t="s">
        <v>4542</v>
      </c>
      <c r="K104" s="24" t="s">
        <v>31</v>
      </c>
      <c r="L104" s="238">
        <v>6</v>
      </c>
      <c r="M104" s="27">
        <f>L104*130</f>
        <v>780</v>
      </c>
      <c r="N104" s="23"/>
      <c r="O104" s="184" t="s">
        <v>32</v>
      </c>
      <c r="P104" s="237"/>
    </row>
    <row r="105" s="83" customFormat="1" ht="18" customHeight="1" spans="1:16">
      <c r="A105" s="24">
        <v>99</v>
      </c>
      <c r="B105" s="24" t="s">
        <v>23</v>
      </c>
      <c r="C105" s="24" t="s">
        <v>24</v>
      </c>
      <c r="D105" s="24" t="s">
        <v>25</v>
      </c>
      <c r="E105" s="60" t="s">
        <v>4460</v>
      </c>
      <c r="F105" s="60" t="s">
        <v>4461</v>
      </c>
      <c r="G105" s="37" t="s">
        <v>4564</v>
      </c>
      <c r="H105" s="233" t="s">
        <v>194</v>
      </c>
      <c r="I105" s="60">
        <v>4</v>
      </c>
      <c r="J105" s="123" t="s">
        <v>4542</v>
      </c>
      <c r="K105" s="24" t="s">
        <v>31</v>
      </c>
      <c r="L105" s="238">
        <v>4</v>
      </c>
      <c r="M105" s="27">
        <f>L105*130</f>
        <v>520</v>
      </c>
      <c r="N105" s="23"/>
      <c r="O105" s="184" t="s">
        <v>32</v>
      </c>
      <c r="P105" s="237"/>
    </row>
    <row r="106" s="83" customFormat="1" ht="18" customHeight="1" spans="1:16">
      <c r="A106" s="24">
        <v>100</v>
      </c>
      <c r="B106" s="24" t="s">
        <v>23</v>
      </c>
      <c r="C106" s="24" t="s">
        <v>24</v>
      </c>
      <c r="D106" s="24" t="s">
        <v>25</v>
      </c>
      <c r="E106" s="60" t="s">
        <v>4460</v>
      </c>
      <c r="F106" s="60" t="s">
        <v>4461</v>
      </c>
      <c r="G106" s="37" t="s">
        <v>4565</v>
      </c>
      <c r="H106" s="234" t="s">
        <v>51</v>
      </c>
      <c r="I106" s="60">
        <v>5</v>
      </c>
      <c r="J106" s="123" t="s">
        <v>4542</v>
      </c>
      <c r="K106" s="24" t="s">
        <v>31</v>
      </c>
      <c r="L106" s="238">
        <v>4</v>
      </c>
      <c r="M106" s="27">
        <f>L106*312</f>
        <v>1248</v>
      </c>
      <c r="N106" s="23"/>
      <c r="O106" s="184" t="s">
        <v>32</v>
      </c>
      <c r="P106" s="237"/>
    </row>
    <row r="107" s="83" customFormat="1" ht="18" customHeight="1" spans="1:16">
      <c r="A107" s="24">
        <v>101</v>
      </c>
      <c r="B107" s="24" t="s">
        <v>23</v>
      </c>
      <c r="C107" s="24" t="s">
        <v>24</v>
      </c>
      <c r="D107" s="24" t="s">
        <v>25</v>
      </c>
      <c r="E107" s="60" t="s">
        <v>4460</v>
      </c>
      <c r="F107" s="60" t="s">
        <v>4461</v>
      </c>
      <c r="G107" s="37" t="s">
        <v>4566</v>
      </c>
      <c r="H107" s="232" t="s">
        <v>194</v>
      </c>
      <c r="I107" s="60">
        <v>3</v>
      </c>
      <c r="J107" s="123" t="s">
        <v>4542</v>
      </c>
      <c r="K107" s="24" t="s">
        <v>31</v>
      </c>
      <c r="L107" s="238">
        <v>3</v>
      </c>
      <c r="M107" s="27">
        <f t="shared" ref="M107:M138" si="3">L107*130</f>
        <v>390</v>
      </c>
      <c r="N107" s="23"/>
      <c r="O107" s="184" t="s">
        <v>32</v>
      </c>
      <c r="P107" s="237"/>
    </row>
    <row r="108" s="83" customFormat="1" ht="18" customHeight="1" spans="1:16">
      <c r="A108" s="24">
        <v>102</v>
      </c>
      <c r="B108" s="24" t="s">
        <v>23</v>
      </c>
      <c r="C108" s="24" t="s">
        <v>24</v>
      </c>
      <c r="D108" s="24" t="s">
        <v>25</v>
      </c>
      <c r="E108" s="60" t="s">
        <v>4460</v>
      </c>
      <c r="F108" s="60" t="s">
        <v>4461</v>
      </c>
      <c r="G108" s="37" t="s">
        <v>4567</v>
      </c>
      <c r="H108" s="233" t="s">
        <v>194</v>
      </c>
      <c r="I108" s="60">
        <v>4</v>
      </c>
      <c r="J108" s="123" t="s">
        <v>4542</v>
      </c>
      <c r="K108" s="24" t="s">
        <v>31</v>
      </c>
      <c r="L108" s="238">
        <v>4</v>
      </c>
      <c r="M108" s="27">
        <f t="shared" si="3"/>
        <v>520</v>
      </c>
      <c r="N108" s="23"/>
      <c r="O108" s="184" t="s">
        <v>32</v>
      </c>
      <c r="P108" s="237"/>
    </row>
    <row r="109" s="83" customFormat="1" ht="18" customHeight="1" spans="1:16">
      <c r="A109" s="24">
        <v>103</v>
      </c>
      <c r="B109" s="24" t="s">
        <v>23</v>
      </c>
      <c r="C109" s="24" t="s">
        <v>24</v>
      </c>
      <c r="D109" s="24" t="s">
        <v>25</v>
      </c>
      <c r="E109" s="60" t="s">
        <v>4460</v>
      </c>
      <c r="F109" s="60" t="s">
        <v>4461</v>
      </c>
      <c r="G109" s="37" t="s">
        <v>4568</v>
      </c>
      <c r="H109" s="233" t="s">
        <v>194</v>
      </c>
      <c r="I109" s="60">
        <v>5</v>
      </c>
      <c r="J109" s="123" t="s">
        <v>4542</v>
      </c>
      <c r="K109" s="24" t="s">
        <v>31</v>
      </c>
      <c r="L109" s="238">
        <v>5</v>
      </c>
      <c r="M109" s="27">
        <f t="shared" si="3"/>
        <v>650</v>
      </c>
      <c r="N109" s="23"/>
      <c r="O109" s="184" t="s">
        <v>32</v>
      </c>
      <c r="P109" s="237"/>
    </row>
    <row r="110" s="83" customFormat="1" ht="18" customHeight="1" spans="1:16">
      <c r="A110" s="24">
        <v>104</v>
      </c>
      <c r="B110" s="24" t="s">
        <v>23</v>
      </c>
      <c r="C110" s="24" t="s">
        <v>24</v>
      </c>
      <c r="D110" s="24" t="s">
        <v>25</v>
      </c>
      <c r="E110" s="60" t="s">
        <v>4460</v>
      </c>
      <c r="F110" s="60" t="s">
        <v>4461</v>
      </c>
      <c r="G110" s="37" t="s">
        <v>4569</v>
      </c>
      <c r="H110" s="232" t="s">
        <v>194</v>
      </c>
      <c r="I110" s="60">
        <v>3</v>
      </c>
      <c r="J110" s="123" t="s">
        <v>4542</v>
      </c>
      <c r="K110" s="24" t="s">
        <v>31</v>
      </c>
      <c r="L110" s="238">
        <v>3</v>
      </c>
      <c r="M110" s="27">
        <f t="shared" si="3"/>
        <v>390</v>
      </c>
      <c r="N110" s="23"/>
      <c r="O110" s="184" t="s">
        <v>32</v>
      </c>
      <c r="P110" s="237"/>
    </row>
    <row r="111" s="83" customFormat="1" ht="18" customHeight="1" spans="1:16">
      <c r="A111" s="24">
        <v>105</v>
      </c>
      <c r="B111" s="24" t="s">
        <v>23</v>
      </c>
      <c r="C111" s="24" t="s">
        <v>24</v>
      </c>
      <c r="D111" s="24" t="s">
        <v>25</v>
      </c>
      <c r="E111" s="60" t="s">
        <v>4460</v>
      </c>
      <c r="F111" s="60" t="s">
        <v>4461</v>
      </c>
      <c r="G111" s="37" t="s">
        <v>4570</v>
      </c>
      <c r="H111" s="232" t="s">
        <v>194</v>
      </c>
      <c r="I111" s="60">
        <v>3</v>
      </c>
      <c r="J111" s="123" t="s">
        <v>4542</v>
      </c>
      <c r="K111" s="24" t="s">
        <v>31</v>
      </c>
      <c r="L111" s="238">
        <v>4</v>
      </c>
      <c r="M111" s="27">
        <f t="shared" si="3"/>
        <v>520</v>
      </c>
      <c r="N111" s="23"/>
      <c r="O111" s="184" t="s">
        <v>32</v>
      </c>
      <c r="P111" s="237"/>
    </row>
    <row r="112" s="83" customFormat="1" ht="18" customHeight="1" spans="1:16">
      <c r="A112" s="24">
        <v>106</v>
      </c>
      <c r="B112" s="24" t="s">
        <v>23</v>
      </c>
      <c r="C112" s="24" t="s">
        <v>24</v>
      </c>
      <c r="D112" s="24" t="s">
        <v>25</v>
      </c>
      <c r="E112" s="60" t="s">
        <v>4460</v>
      </c>
      <c r="F112" s="60" t="s">
        <v>4461</v>
      </c>
      <c r="G112" s="37" t="s">
        <v>4571</v>
      </c>
      <c r="H112" s="233" t="s">
        <v>194</v>
      </c>
      <c r="I112" s="60">
        <v>5</v>
      </c>
      <c r="J112" s="123" t="s">
        <v>4542</v>
      </c>
      <c r="K112" s="24" t="s">
        <v>31</v>
      </c>
      <c r="L112" s="238">
        <v>4</v>
      </c>
      <c r="M112" s="27">
        <f t="shared" si="3"/>
        <v>520</v>
      </c>
      <c r="N112" s="23"/>
      <c r="O112" s="184" t="s">
        <v>32</v>
      </c>
      <c r="P112" s="237"/>
    </row>
    <row r="113" s="83" customFormat="1" ht="18" customHeight="1" spans="1:16">
      <c r="A113" s="24">
        <v>107</v>
      </c>
      <c r="B113" s="24" t="s">
        <v>23</v>
      </c>
      <c r="C113" s="24" t="s">
        <v>24</v>
      </c>
      <c r="D113" s="24" t="s">
        <v>25</v>
      </c>
      <c r="E113" s="60" t="s">
        <v>4460</v>
      </c>
      <c r="F113" s="60" t="s">
        <v>4461</v>
      </c>
      <c r="G113" s="37" t="s">
        <v>4572</v>
      </c>
      <c r="H113" s="233" t="s">
        <v>194</v>
      </c>
      <c r="I113" s="60">
        <v>5</v>
      </c>
      <c r="J113" s="123" t="s">
        <v>4463</v>
      </c>
      <c r="K113" s="24" t="s">
        <v>31</v>
      </c>
      <c r="L113" s="238">
        <v>5</v>
      </c>
      <c r="M113" s="27">
        <f t="shared" si="3"/>
        <v>650</v>
      </c>
      <c r="N113" s="23"/>
      <c r="O113" s="184" t="s">
        <v>32</v>
      </c>
      <c r="P113" s="237"/>
    </row>
    <row r="114" s="83" customFormat="1" ht="18" customHeight="1" spans="1:16">
      <c r="A114" s="24">
        <v>108</v>
      </c>
      <c r="B114" s="24" t="s">
        <v>23</v>
      </c>
      <c r="C114" s="24" t="s">
        <v>24</v>
      </c>
      <c r="D114" s="24" t="s">
        <v>25</v>
      </c>
      <c r="E114" s="24" t="s">
        <v>4460</v>
      </c>
      <c r="F114" s="60" t="s">
        <v>4461</v>
      </c>
      <c r="G114" s="37" t="s">
        <v>4573</v>
      </c>
      <c r="H114" s="233" t="s">
        <v>194</v>
      </c>
      <c r="I114" s="60">
        <v>7</v>
      </c>
      <c r="J114" s="24" t="s">
        <v>4574</v>
      </c>
      <c r="K114" s="24" t="s">
        <v>31</v>
      </c>
      <c r="L114" s="238">
        <v>5</v>
      </c>
      <c r="M114" s="27">
        <f t="shared" si="3"/>
        <v>650</v>
      </c>
      <c r="N114" s="23"/>
      <c r="O114" s="184" t="s">
        <v>32</v>
      </c>
      <c r="P114" s="237"/>
    </row>
    <row r="115" s="83" customFormat="1" ht="18" customHeight="1" spans="1:16">
      <c r="A115" s="24">
        <v>109</v>
      </c>
      <c r="B115" s="24" t="s">
        <v>23</v>
      </c>
      <c r="C115" s="24" t="s">
        <v>24</v>
      </c>
      <c r="D115" s="24" t="s">
        <v>25</v>
      </c>
      <c r="E115" s="60" t="s">
        <v>4460</v>
      </c>
      <c r="F115" s="60" t="s">
        <v>4461</v>
      </c>
      <c r="G115" s="37" t="s">
        <v>4575</v>
      </c>
      <c r="H115" s="233" t="s">
        <v>194</v>
      </c>
      <c r="I115" s="60">
        <v>4</v>
      </c>
      <c r="J115" s="123" t="s">
        <v>4463</v>
      </c>
      <c r="K115" s="24" t="s">
        <v>31</v>
      </c>
      <c r="L115" s="238">
        <v>4</v>
      </c>
      <c r="M115" s="27">
        <f t="shared" si="3"/>
        <v>520</v>
      </c>
      <c r="N115" s="23"/>
      <c r="O115" s="184" t="s">
        <v>32</v>
      </c>
      <c r="P115" s="237"/>
    </row>
    <row r="116" s="83" customFormat="1" ht="18" customHeight="1" spans="1:16">
      <c r="A116" s="24">
        <v>110</v>
      </c>
      <c r="B116" s="24" t="s">
        <v>23</v>
      </c>
      <c r="C116" s="24" t="s">
        <v>24</v>
      </c>
      <c r="D116" s="24" t="s">
        <v>25</v>
      </c>
      <c r="E116" s="60" t="s">
        <v>4460</v>
      </c>
      <c r="F116" s="60" t="s">
        <v>4461</v>
      </c>
      <c r="G116" s="37" t="s">
        <v>4576</v>
      </c>
      <c r="H116" s="233" t="s">
        <v>194</v>
      </c>
      <c r="I116" s="60">
        <v>4</v>
      </c>
      <c r="J116" s="233" t="s">
        <v>4463</v>
      </c>
      <c r="K116" s="24" t="s">
        <v>31</v>
      </c>
      <c r="L116" s="238">
        <v>4</v>
      </c>
      <c r="M116" s="27">
        <f t="shared" si="3"/>
        <v>520</v>
      </c>
      <c r="N116" s="23"/>
      <c r="O116" s="184" t="s">
        <v>32</v>
      </c>
      <c r="P116" s="237"/>
    </row>
    <row r="117" s="83" customFormat="1" ht="18" customHeight="1" spans="1:16">
      <c r="A117" s="24">
        <v>111</v>
      </c>
      <c r="B117" s="24" t="s">
        <v>23</v>
      </c>
      <c r="C117" s="24" t="s">
        <v>24</v>
      </c>
      <c r="D117" s="24" t="s">
        <v>25</v>
      </c>
      <c r="E117" s="60" t="s">
        <v>4460</v>
      </c>
      <c r="F117" s="60" t="s">
        <v>4461</v>
      </c>
      <c r="G117" s="37" t="s">
        <v>4577</v>
      </c>
      <c r="H117" s="233" t="s">
        <v>194</v>
      </c>
      <c r="I117" s="60">
        <v>4</v>
      </c>
      <c r="J117" s="123" t="s">
        <v>4578</v>
      </c>
      <c r="K117" s="24" t="s">
        <v>31</v>
      </c>
      <c r="L117" s="238">
        <v>4</v>
      </c>
      <c r="M117" s="27">
        <f t="shared" si="3"/>
        <v>520</v>
      </c>
      <c r="N117" s="23"/>
      <c r="O117" s="184" t="s">
        <v>32</v>
      </c>
      <c r="P117" s="237"/>
    </row>
    <row r="118" s="83" customFormat="1" ht="18" customHeight="1" spans="1:16">
      <c r="A118" s="24">
        <v>112</v>
      </c>
      <c r="B118" s="24" t="s">
        <v>23</v>
      </c>
      <c r="C118" s="24" t="s">
        <v>24</v>
      </c>
      <c r="D118" s="24" t="s">
        <v>25</v>
      </c>
      <c r="E118" s="60" t="s">
        <v>4460</v>
      </c>
      <c r="F118" s="60" t="s">
        <v>4461</v>
      </c>
      <c r="G118" s="37" t="s">
        <v>4579</v>
      </c>
      <c r="H118" s="233" t="s">
        <v>194</v>
      </c>
      <c r="I118" s="60">
        <v>5</v>
      </c>
      <c r="J118" s="123" t="s">
        <v>4542</v>
      </c>
      <c r="K118" s="24" t="s">
        <v>31</v>
      </c>
      <c r="L118" s="238">
        <v>3</v>
      </c>
      <c r="M118" s="27">
        <f t="shared" si="3"/>
        <v>390</v>
      </c>
      <c r="N118" s="23"/>
      <c r="O118" s="184" t="s">
        <v>32</v>
      </c>
      <c r="P118" s="237"/>
    </row>
    <row r="119" s="83" customFormat="1" ht="18" customHeight="1" spans="1:16">
      <c r="A119" s="24">
        <v>113</v>
      </c>
      <c r="B119" s="24" t="s">
        <v>23</v>
      </c>
      <c r="C119" s="24" t="s">
        <v>24</v>
      </c>
      <c r="D119" s="24" t="s">
        <v>25</v>
      </c>
      <c r="E119" s="60" t="s">
        <v>4460</v>
      </c>
      <c r="F119" s="60" t="s">
        <v>4461</v>
      </c>
      <c r="G119" s="37" t="s">
        <v>4580</v>
      </c>
      <c r="H119" s="233" t="s">
        <v>194</v>
      </c>
      <c r="I119" s="60">
        <v>5</v>
      </c>
      <c r="J119" s="123" t="s">
        <v>4542</v>
      </c>
      <c r="K119" s="24" t="s">
        <v>31</v>
      </c>
      <c r="L119" s="238">
        <v>4</v>
      </c>
      <c r="M119" s="27">
        <f t="shared" si="3"/>
        <v>520</v>
      </c>
      <c r="N119" s="23"/>
      <c r="O119" s="184" t="s">
        <v>32</v>
      </c>
      <c r="P119" s="237"/>
    </row>
    <row r="120" s="83" customFormat="1" ht="18" customHeight="1" spans="1:16">
      <c r="A120" s="24">
        <v>114</v>
      </c>
      <c r="B120" s="24" t="s">
        <v>23</v>
      </c>
      <c r="C120" s="24" t="s">
        <v>24</v>
      </c>
      <c r="D120" s="24" t="s">
        <v>25</v>
      </c>
      <c r="E120" s="60" t="s">
        <v>4460</v>
      </c>
      <c r="F120" s="60" t="s">
        <v>4461</v>
      </c>
      <c r="G120" s="37" t="s">
        <v>4581</v>
      </c>
      <c r="H120" s="233" t="s">
        <v>194</v>
      </c>
      <c r="I120" s="60">
        <v>6</v>
      </c>
      <c r="J120" s="123" t="s">
        <v>4542</v>
      </c>
      <c r="K120" s="24" t="s">
        <v>31</v>
      </c>
      <c r="L120" s="238">
        <v>5</v>
      </c>
      <c r="M120" s="27">
        <f t="shared" si="3"/>
        <v>650</v>
      </c>
      <c r="N120" s="23"/>
      <c r="O120" s="184" t="s">
        <v>32</v>
      </c>
      <c r="P120" s="237"/>
    </row>
    <row r="121" s="83" customFormat="1" ht="18" customHeight="1" spans="1:16">
      <c r="A121" s="24">
        <v>115</v>
      </c>
      <c r="B121" s="24" t="s">
        <v>23</v>
      </c>
      <c r="C121" s="24" t="s">
        <v>24</v>
      </c>
      <c r="D121" s="24" t="s">
        <v>25</v>
      </c>
      <c r="E121" s="60" t="s">
        <v>4460</v>
      </c>
      <c r="F121" s="60" t="s">
        <v>4461</v>
      </c>
      <c r="G121" s="37" t="s">
        <v>4582</v>
      </c>
      <c r="H121" s="233" t="s">
        <v>194</v>
      </c>
      <c r="I121" s="60">
        <v>6</v>
      </c>
      <c r="J121" s="123" t="s">
        <v>4542</v>
      </c>
      <c r="K121" s="24" t="s">
        <v>31</v>
      </c>
      <c r="L121" s="238">
        <v>6</v>
      </c>
      <c r="M121" s="27">
        <f t="shared" si="3"/>
        <v>780</v>
      </c>
      <c r="N121" s="23"/>
      <c r="O121" s="184" t="s">
        <v>32</v>
      </c>
      <c r="P121" s="237"/>
    </row>
    <row r="122" s="83" customFormat="1" ht="18" customHeight="1" spans="1:16">
      <c r="A122" s="24">
        <v>116</v>
      </c>
      <c r="B122" s="24" t="s">
        <v>23</v>
      </c>
      <c r="C122" s="24" t="s">
        <v>24</v>
      </c>
      <c r="D122" s="24" t="s">
        <v>25</v>
      </c>
      <c r="E122" s="60" t="s">
        <v>4460</v>
      </c>
      <c r="F122" s="60" t="s">
        <v>4461</v>
      </c>
      <c r="G122" s="37" t="s">
        <v>4583</v>
      </c>
      <c r="H122" s="233" t="s">
        <v>194</v>
      </c>
      <c r="I122" s="60">
        <v>5</v>
      </c>
      <c r="J122" s="123" t="s">
        <v>4542</v>
      </c>
      <c r="K122" s="24" t="s">
        <v>31</v>
      </c>
      <c r="L122" s="238">
        <v>4</v>
      </c>
      <c r="M122" s="27">
        <f t="shared" si="3"/>
        <v>520</v>
      </c>
      <c r="N122" s="23"/>
      <c r="O122" s="184" t="s">
        <v>32</v>
      </c>
      <c r="P122" s="237"/>
    </row>
    <row r="123" s="83" customFormat="1" ht="18" customHeight="1" spans="1:16">
      <c r="A123" s="24">
        <v>117</v>
      </c>
      <c r="B123" s="24" t="s">
        <v>23</v>
      </c>
      <c r="C123" s="24" t="s">
        <v>24</v>
      </c>
      <c r="D123" s="24" t="s">
        <v>25</v>
      </c>
      <c r="E123" s="60" t="s">
        <v>4460</v>
      </c>
      <c r="F123" s="60" t="s">
        <v>4461</v>
      </c>
      <c r="G123" s="37" t="s">
        <v>4584</v>
      </c>
      <c r="H123" s="233" t="s">
        <v>194</v>
      </c>
      <c r="I123" s="60">
        <v>4</v>
      </c>
      <c r="J123" s="24" t="s">
        <v>4549</v>
      </c>
      <c r="K123" s="24" t="s">
        <v>31</v>
      </c>
      <c r="L123" s="238">
        <v>4</v>
      </c>
      <c r="M123" s="27">
        <f t="shared" si="3"/>
        <v>520</v>
      </c>
      <c r="N123" s="23"/>
      <c r="O123" s="184" t="s">
        <v>32</v>
      </c>
      <c r="P123" s="237"/>
    </row>
    <row r="124" s="83" customFormat="1" ht="18" customHeight="1" spans="1:16">
      <c r="A124" s="24">
        <v>118</v>
      </c>
      <c r="B124" s="24" t="s">
        <v>23</v>
      </c>
      <c r="C124" s="24" t="s">
        <v>24</v>
      </c>
      <c r="D124" s="24" t="s">
        <v>25</v>
      </c>
      <c r="E124" s="60" t="s">
        <v>4460</v>
      </c>
      <c r="F124" s="60" t="s">
        <v>4461</v>
      </c>
      <c r="G124" s="37" t="s">
        <v>4585</v>
      </c>
      <c r="H124" s="233" t="s">
        <v>194</v>
      </c>
      <c r="I124" s="60">
        <v>5</v>
      </c>
      <c r="J124" s="24" t="s">
        <v>4549</v>
      </c>
      <c r="K124" s="24" t="s">
        <v>31</v>
      </c>
      <c r="L124" s="238">
        <v>4</v>
      </c>
      <c r="M124" s="27">
        <f t="shared" si="3"/>
        <v>520</v>
      </c>
      <c r="N124" s="23"/>
      <c r="O124" s="184" t="s">
        <v>32</v>
      </c>
      <c r="P124" s="237"/>
    </row>
    <row r="125" s="83" customFormat="1" ht="18" customHeight="1" spans="1:16">
      <c r="A125" s="24">
        <v>119</v>
      </c>
      <c r="B125" s="24" t="s">
        <v>23</v>
      </c>
      <c r="C125" s="24" t="s">
        <v>24</v>
      </c>
      <c r="D125" s="24" t="s">
        <v>25</v>
      </c>
      <c r="E125" s="60" t="s">
        <v>4460</v>
      </c>
      <c r="F125" s="60" t="s">
        <v>4461</v>
      </c>
      <c r="G125" s="37" t="s">
        <v>4586</v>
      </c>
      <c r="H125" s="232" t="s">
        <v>194</v>
      </c>
      <c r="I125" s="60">
        <v>3</v>
      </c>
      <c r="J125" s="24" t="s">
        <v>4549</v>
      </c>
      <c r="K125" s="24" t="s">
        <v>31</v>
      </c>
      <c r="L125" s="238">
        <v>2</v>
      </c>
      <c r="M125" s="27">
        <f t="shared" si="3"/>
        <v>260</v>
      </c>
      <c r="N125" s="23"/>
      <c r="O125" s="184" t="s">
        <v>32</v>
      </c>
      <c r="P125" s="237"/>
    </row>
    <row r="126" s="83" customFormat="1" ht="18" customHeight="1" spans="1:16">
      <c r="A126" s="24">
        <v>120</v>
      </c>
      <c r="B126" s="24" t="s">
        <v>23</v>
      </c>
      <c r="C126" s="24" t="s">
        <v>24</v>
      </c>
      <c r="D126" s="24" t="s">
        <v>25</v>
      </c>
      <c r="E126" s="60" t="s">
        <v>4460</v>
      </c>
      <c r="F126" s="60" t="s">
        <v>4461</v>
      </c>
      <c r="G126" s="37" t="s">
        <v>4587</v>
      </c>
      <c r="H126" s="233" t="s">
        <v>194</v>
      </c>
      <c r="I126" s="60">
        <v>4</v>
      </c>
      <c r="J126" s="24" t="s">
        <v>4549</v>
      </c>
      <c r="K126" s="24" t="s">
        <v>31</v>
      </c>
      <c r="L126" s="238">
        <v>4</v>
      </c>
      <c r="M126" s="27">
        <f t="shared" si="3"/>
        <v>520</v>
      </c>
      <c r="N126" s="23"/>
      <c r="O126" s="184" t="s">
        <v>32</v>
      </c>
      <c r="P126" s="237"/>
    </row>
    <row r="127" s="83" customFormat="1" ht="18" customHeight="1" spans="1:16">
      <c r="A127" s="24">
        <v>121</v>
      </c>
      <c r="B127" s="24" t="s">
        <v>23</v>
      </c>
      <c r="C127" s="24" t="s">
        <v>24</v>
      </c>
      <c r="D127" s="24" t="s">
        <v>25</v>
      </c>
      <c r="E127" s="60" t="s">
        <v>4460</v>
      </c>
      <c r="F127" s="60" t="s">
        <v>4461</v>
      </c>
      <c r="G127" s="37" t="s">
        <v>4588</v>
      </c>
      <c r="H127" s="233" t="s">
        <v>194</v>
      </c>
      <c r="I127" s="60">
        <v>5</v>
      </c>
      <c r="J127" s="24" t="s">
        <v>4549</v>
      </c>
      <c r="K127" s="24" t="s">
        <v>31</v>
      </c>
      <c r="L127" s="238">
        <v>4</v>
      </c>
      <c r="M127" s="27">
        <f t="shared" si="3"/>
        <v>520</v>
      </c>
      <c r="N127" s="23"/>
      <c r="O127" s="184" t="s">
        <v>32</v>
      </c>
      <c r="P127" s="237"/>
    </row>
    <row r="128" s="83" customFormat="1" ht="18" customHeight="1" spans="1:16">
      <c r="A128" s="24">
        <v>122</v>
      </c>
      <c r="B128" s="24" t="s">
        <v>23</v>
      </c>
      <c r="C128" s="24" t="s">
        <v>24</v>
      </c>
      <c r="D128" s="24" t="s">
        <v>25</v>
      </c>
      <c r="E128" s="60" t="s">
        <v>4460</v>
      </c>
      <c r="F128" s="60" t="s">
        <v>4461</v>
      </c>
      <c r="G128" s="37" t="s">
        <v>4589</v>
      </c>
      <c r="H128" s="233" t="s">
        <v>194</v>
      </c>
      <c r="I128" s="60">
        <v>4</v>
      </c>
      <c r="J128" s="24" t="s">
        <v>4549</v>
      </c>
      <c r="K128" s="24" t="s">
        <v>31</v>
      </c>
      <c r="L128" s="238">
        <v>7</v>
      </c>
      <c r="M128" s="27">
        <f t="shared" si="3"/>
        <v>910</v>
      </c>
      <c r="N128" s="23"/>
      <c r="O128" s="184" t="s">
        <v>32</v>
      </c>
      <c r="P128" s="237"/>
    </row>
    <row r="129" s="83" customFormat="1" ht="18" customHeight="1" spans="1:16">
      <c r="A129" s="24">
        <v>123</v>
      </c>
      <c r="B129" s="24" t="s">
        <v>23</v>
      </c>
      <c r="C129" s="24" t="s">
        <v>24</v>
      </c>
      <c r="D129" s="24" t="s">
        <v>25</v>
      </c>
      <c r="E129" s="60" t="s">
        <v>4460</v>
      </c>
      <c r="F129" s="60" t="s">
        <v>4461</v>
      </c>
      <c r="G129" s="37" t="s">
        <v>4590</v>
      </c>
      <c r="H129" s="233" t="s">
        <v>194</v>
      </c>
      <c r="I129" s="60">
        <v>5</v>
      </c>
      <c r="J129" s="24" t="s">
        <v>4549</v>
      </c>
      <c r="K129" s="24" t="s">
        <v>31</v>
      </c>
      <c r="L129" s="238">
        <v>6</v>
      </c>
      <c r="M129" s="27">
        <f t="shared" si="3"/>
        <v>780</v>
      </c>
      <c r="N129" s="23"/>
      <c r="O129" s="184" t="s">
        <v>32</v>
      </c>
      <c r="P129" s="237"/>
    </row>
    <row r="130" s="83" customFormat="1" ht="18" customHeight="1" spans="1:16">
      <c r="A130" s="24">
        <v>124</v>
      </c>
      <c r="B130" s="24" t="s">
        <v>23</v>
      </c>
      <c r="C130" s="24" t="s">
        <v>24</v>
      </c>
      <c r="D130" s="24" t="s">
        <v>25</v>
      </c>
      <c r="E130" s="60" t="s">
        <v>4460</v>
      </c>
      <c r="F130" s="60" t="s">
        <v>4461</v>
      </c>
      <c r="G130" s="37" t="s">
        <v>4591</v>
      </c>
      <c r="H130" s="233" t="s">
        <v>194</v>
      </c>
      <c r="I130" s="60">
        <v>5</v>
      </c>
      <c r="J130" s="24" t="s">
        <v>4549</v>
      </c>
      <c r="K130" s="24" t="s">
        <v>31</v>
      </c>
      <c r="L130" s="238">
        <v>5</v>
      </c>
      <c r="M130" s="27">
        <f t="shared" si="3"/>
        <v>650</v>
      </c>
      <c r="N130" s="23"/>
      <c r="O130" s="184" t="s">
        <v>32</v>
      </c>
      <c r="P130" s="237"/>
    </row>
    <row r="131" s="83" customFormat="1" ht="18" customHeight="1" spans="1:16">
      <c r="A131" s="24">
        <v>125</v>
      </c>
      <c r="B131" s="24" t="s">
        <v>23</v>
      </c>
      <c r="C131" s="24" t="s">
        <v>24</v>
      </c>
      <c r="D131" s="24" t="s">
        <v>25</v>
      </c>
      <c r="E131" s="60" t="s">
        <v>4460</v>
      </c>
      <c r="F131" s="60" t="s">
        <v>4461</v>
      </c>
      <c r="G131" s="37" t="s">
        <v>4592</v>
      </c>
      <c r="H131" s="233" t="s">
        <v>194</v>
      </c>
      <c r="I131" s="60">
        <v>6</v>
      </c>
      <c r="J131" s="24" t="s">
        <v>4549</v>
      </c>
      <c r="K131" s="24" t="s">
        <v>31</v>
      </c>
      <c r="L131" s="238">
        <v>6</v>
      </c>
      <c r="M131" s="27">
        <f t="shared" si="3"/>
        <v>780</v>
      </c>
      <c r="N131" s="23"/>
      <c r="O131" s="184" t="s">
        <v>32</v>
      </c>
      <c r="P131" s="237"/>
    </row>
    <row r="132" s="83" customFormat="1" ht="18" customHeight="1" spans="1:16">
      <c r="A132" s="24">
        <v>126</v>
      </c>
      <c r="B132" s="24" t="s">
        <v>23</v>
      </c>
      <c r="C132" s="24" t="s">
        <v>24</v>
      </c>
      <c r="D132" s="24" t="s">
        <v>25</v>
      </c>
      <c r="E132" s="60" t="s">
        <v>4460</v>
      </c>
      <c r="F132" s="60" t="s">
        <v>4461</v>
      </c>
      <c r="G132" s="37" t="s">
        <v>4593</v>
      </c>
      <c r="H132" s="233" t="s">
        <v>194</v>
      </c>
      <c r="I132" s="60">
        <v>5</v>
      </c>
      <c r="J132" s="24" t="s">
        <v>4549</v>
      </c>
      <c r="K132" s="24" t="s">
        <v>31</v>
      </c>
      <c r="L132" s="238">
        <v>3</v>
      </c>
      <c r="M132" s="27">
        <f t="shared" si="3"/>
        <v>390</v>
      </c>
      <c r="N132" s="23"/>
      <c r="O132" s="184" t="s">
        <v>32</v>
      </c>
      <c r="P132" s="237"/>
    </row>
    <row r="133" s="83" customFormat="1" ht="18" customHeight="1" spans="1:16">
      <c r="A133" s="24">
        <v>127</v>
      </c>
      <c r="B133" s="24" t="s">
        <v>23</v>
      </c>
      <c r="C133" s="24" t="s">
        <v>24</v>
      </c>
      <c r="D133" s="24" t="s">
        <v>25</v>
      </c>
      <c r="E133" s="60" t="s">
        <v>4460</v>
      </c>
      <c r="F133" s="60" t="s">
        <v>4461</v>
      </c>
      <c r="G133" s="37" t="s">
        <v>4594</v>
      </c>
      <c r="H133" s="233" t="s">
        <v>194</v>
      </c>
      <c r="I133" s="60">
        <v>4</v>
      </c>
      <c r="J133" s="24" t="s">
        <v>4549</v>
      </c>
      <c r="K133" s="24" t="s">
        <v>31</v>
      </c>
      <c r="L133" s="238">
        <v>4</v>
      </c>
      <c r="M133" s="27">
        <f t="shared" si="3"/>
        <v>520</v>
      </c>
      <c r="N133" s="23"/>
      <c r="O133" s="184" t="s">
        <v>32</v>
      </c>
      <c r="P133" s="237"/>
    </row>
    <row r="134" s="83" customFormat="1" ht="18" customHeight="1" spans="1:16">
      <c r="A134" s="24">
        <v>128</v>
      </c>
      <c r="B134" s="24" t="s">
        <v>23</v>
      </c>
      <c r="C134" s="24" t="s">
        <v>24</v>
      </c>
      <c r="D134" s="24" t="s">
        <v>25</v>
      </c>
      <c r="E134" s="60" t="s">
        <v>4460</v>
      </c>
      <c r="F134" s="60" t="s">
        <v>4461</v>
      </c>
      <c r="G134" s="37" t="s">
        <v>4595</v>
      </c>
      <c r="H134" s="233" t="s">
        <v>194</v>
      </c>
      <c r="I134" s="60">
        <v>5</v>
      </c>
      <c r="J134" s="24" t="s">
        <v>4549</v>
      </c>
      <c r="K134" s="24" t="s">
        <v>31</v>
      </c>
      <c r="L134" s="238">
        <v>4</v>
      </c>
      <c r="M134" s="27">
        <f t="shared" si="3"/>
        <v>520</v>
      </c>
      <c r="N134" s="23"/>
      <c r="O134" s="184" t="s">
        <v>32</v>
      </c>
      <c r="P134" s="237"/>
    </row>
    <row r="135" s="83" customFormat="1" ht="18" customHeight="1" spans="1:16">
      <c r="A135" s="24">
        <v>129</v>
      </c>
      <c r="B135" s="24" t="s">
        <v>23</v>
      </c>
      <c r="C135" s="24" t="s">
        <v>24</v>
      </c>
      <c r="D135" s="24" t="s">
        <v>25</v>
      </c>
      <c r="E135" s="60" t="s">
        <v>4460</v>
      </c>
      <c r="F135" s="60" t="s">
        <v>4461</v>
      </c>
      <c r="G135" s="37" t="s">
        <v>4596</v>
      </c>
      <c r="H135" s="233" t="s">
        <v>194</v>
      </c>
      <c r="I135" s="60">
        <v>5</v>
      </c>
      <c r="J135" s="24" t="s">
        <v>4549</v>
      </c>
      <c r="K135" s="24" t="s">
        <v>31</v>
      </c>
      <c r="L135" s="238">
        <v>5</v>
      </c>
      <c r="M135" s="27">
        <f t="shared" si="3"/>
        <v>650</v>
      </c>
      <c r="N135" s="23"/>
      <c r="O135" s="184" t="s">
        <v>32</v>
      </c>
      <c r="P135" s="237"/>
    </row>
    <row r="136" s="83" customFormat="1" ht="18" customHeight="1" spans="1:16">
      <c r="A136" s="24">
        <v>130</v>
      </c>
      <c r="B136" s="24" t="s">
        <v>23</v>
      </c>
      <c r="C136" s="24" t="s">
        <v>24</v>
      </c>
      <c r="D136" s="24" t="s">
        <v>25</v>
      </c>
      <c r="E136" s="60" t="s">
        <v>4460</v>
      </c>
      <c r="F136" s="60" t="s">
        <v>4461</v>
      </c>
      <c r="G136" s="37" t="s">
        <v>4597</v>
      </c>
      <c r="H136" s="233" t="s">
        <v>194</v>
      </c>
      <c r="I136" s="60">
        <v>5</v>
      </c>
      <c r="J136" s="24" t="s">
        <v>4549</v>
      </c>
      <c r="K136" s="24" t="s">
        <v>31</v>
      </c>
      <c r="L136" s="238">
        <v>5</v>
      </c>
      <c r="M136" s="27">
        <f t="shared" si="3"/>
        <v>650</v>
      </c>
      <c r="N136" s="23"/>
      <c r="O136" s="184" t="s">
        <v>32</v>
      </c>
      <c r="P136" s="237"/>
    </row>
    <row r="137" s="83" customFormat="1" ht="18" customHeight="1" spans="1:16">
      <c r="A137" s="24">
        <v>131</v>
      </c>
      <c r="B137" s="24" t="s">
        <v>23</v>
      </c>
      <c r="C137" s="24" t="s">
        <v>24</v>
      </c>
      <c r="D137" s="24" t="s">
        <v>25</v>
      </c>
      <c r="E137" s="60" t="s">
        <v>4460</v>
      </c>
      <c r="F137" s="60" t="s">
        <v>4461</v>
      </c>
      <c r="G137" s="37" t="s">
        <v>4598</v>
      </c>
      <c r="H137" s="233" t="s">
        <v>194</v>
      </c>
      <c r="I137" s="60">
        <v>4</v>
      </c>
      <c r="J137" s="24" t="s">
        <v>4549</v>
      </c>
      <c r="K137" s="24" t="s">
        <v>31</v>
      </c>
      <c r="L137" s="238">
        <v>4</v>
      </c>
      <c r="M137" s="27">
        <f t="shared" si="3"/>
        <v>520</v>
      </c>
      <c r="N137" s="23"/>
      <c r="O137" s="184" t="s">
        <v>32</v>
      </c>
      <c r="P137" s="237"/>
    </row>
    <row r="138" s="83" customFormat="1" ht="18" customHeight="1" spans="1:16">
      <c r="A138" s="24">
        <v>132</v>
      </c>
      <c r="B138" s="24" t="s">
        <v>23</v>
      </c>
      <c r="C138" s="24" t="s">
        <v>24</v>
      </c>
      <c r="D138" s="24" t="s">
        <v>25</v>
      </c>
      <c r="E138" s="60" t="s">
        <v>4460</v>
      </c>
      <c r="F138" s="60" t="s">
        <v>4461</v>
      </c>
      <c r="G138" s="37" t="s">
        <v>4599</v>
      </c>
      <c r="H138" s="24" t="s">
        <v>1583</v>
      </c>
      <c r="I138" s="60">
        <v>5</v>
      </c>
      <c r="J138" s="24" t="s">
        <v>4499</v>
      </c>
      <c r="K138" s="24" t="s">
        <v>31</v>
      </c>
      <c r="L138" s="238">
        <v>3</v>
      </c>
      <c r="M138" s="27">
        <f t="shared" si="3"/>
        <v>390</v>
      </c>
      <c r="N138" s="23"/>
      <c r="O138" s="184" t="s">
        <v>32</v>
      </c>
      <c r="P138" s="237"/>
    </row>
    <row r="139" s="83" customFormat="1" ht="18" customHeight="1" spans="1:16">
      <c r="A139" s="24">
        <v>133</v>
      </c>
      <c r="B139" s="24" t="s">
        <v>23</v>
      </c>
      <c r="C139" s="24" t="s">
        <v>24</v>
      </c>
      <c r="D139" s="24" t="s">
        <v>25</v>
      </c>
      <c r="E139" s="60" t="s">
        <v>4460</v>
      </c>
      <c r="F139" s="60" t="s">
        <v>4461</v>
      </c>
      <c r="G139" s="37" t="s">
        <v>4600</v>
      </c>
      <c r="H139" s="233" t="s">
        <v>51</v>
      </c>
      <c r="I139" s="60">
        <v>5</v>
      </c>
      <c r="J139" s="24" t="s">
        <v>4542</v>
      </c>
      <c r="K139" s="24" t="s">
        <v>31</v>
      </c>
      <c r="L139" s="238">
        <v>6</v>
      </c>
      <c r="M139" s="27">
        <f>L139*312</f>
        <v>1872</v>
      </c>
      <c r="N139" s="23"/>
      <c r="O139" s="184" t="s">
        <v>32</v>
      </c>
      <c r="P139" s="237"/>
    </row>
    <row r="140" s="83" customFormat="1" ht="18" customHeight="1" spans="1:16">
      <c r="A140" s="24">
        <v>134</v>
      </c>
      <c r="B140" s="24" t="s">
        <v>23</v>
      </c>
      <c r="C140" s="24" t="s">
        <v>24</v>
      </c>
      <c r="D140" s="24" t="s">
        <v>25</v>
      </c>
      <c r="E140" s="60" t="s">
        <v>4460</v>
      </c>
      <c r="F140" s="60" t="s">
        <v>4461</v>
      </c>
      <c r="G140" s="37" t="s">
        <v>4601</v>
      </c>
      <c r="H140" s="24" t="s">
        <v>1583</v>
      </c>
      <c r="I140" s="60">
        <v>5</v>
      </c>
      <c r="J140" s="24" t="s">
        <v>4542</v>
      </c>
      <c r="K140" s="24" t="s">
        <v>31</v>
      </c>
      <c r="L140" s="238">
        <v>4</v>
      </c>
      <c r="M140" s="27">
        <f t="shared" ref="M140:M155" si="4">L140*130</f>
        <v>520</v>
      </c>
      <c r="N140" s="23"/>
      <c r="O140" s="184" t="s">
        <v>32</v>
      </c>
      <c r="P140" s="237"/>
    </row>
    <row r="141" s="83" customFormat="1" ht="18" customHeight="1" spans="1:16">
      <c r="A141" s="24">
        <v>135</v>
      </c>
      <c r="B141" s="24" t="s">
        <v>23</v>
      </c>
      <c r="C141" s="24" t="s">
        <v>24</v>
      </c>
      <c r="D141" s="24" t="s">
        <v>25</v>
      </c>
      <c r="E141" s="60" t="s">
        <v>4460</v>
      </c>
      <c r="F141" s="60" t="s">
        <v>4461</v>
      </c>
      <c r="G141" s="37" t="s">
        <v>4602</v>
      </c>
      <c r="H141" s="233" t="s">
        <v>194</v>
      </c>
      <c r="I141" s="60">
        <v>4</v>
      </c>
      <c r="J141" s="24" t="s">
        <v>4542</v>
      </c>
      <c r="K141" s="24" t="s">
        <v>31</v>
      </c>
      <c r="L141" s="238">
        <v>4</v>
      </c>
      <c r="M141" s="27">
        <f t="shared" si="4"/>
        <v>520</v>
      </c>
      <c r="N141" s="23"/>
      <c r="O141" s="184" t="s">
        <v>32</v>
      </c>
      <c r="P141" s="237"/>
    </row>
    <row r="142" s="83" customFormat="1" ht="18" customHeight="1" spans="1:16">
      <c r="A142" s="24">
        <v>136</v>
      </c>
      <c r="B142" s="24" t="s">
        <v>23</v>
      </c>
      <c r="C142" s="24" t="s">
        <v>24</v>
      </c>
      <c r="D142" s="24" t="s">
        <v>25</v>
      </c>
      <c r="E142" s="60" t="s">
        <v>4460</v>
      </c>
      <c r="F142" s="60" t="s">
        <v>4461</v>
      </c>
      <c r="G142" s="37" t="s">
        <v>4603</v>
      </c>
      <c r="H142" s="233" t="s">
        <v>194</v>
      </c>
      <c r="I142" s="60">
        <v>5</v>
      </c>
      <c r="J142" s="24" t="s">
        <v>4542</v>
      </c>
      <c r="K142" s="24" t="s">
        <v>31</v>
      </c>
      <c r="L142" s="238">
        <v>3</v>
      </c>
      <c r="M142" s="27">
        <f t="shared" si="4"/>
        <v>390</v>
      </c>
      <c r="N142" s="23"/>
      <c r="O142" s="184" t="s">
        <v>32</v>
      </c>
      <c r="P142" s="237"/>
    </row>
    <row r="143" s="83" customFormat="1" ht="18" customHeight="1" spans="1:16">
      <c r="A143" s="24">
        <v>137</v>
      </c>
      <c r="B143" s="24" t="s">
        <v>23</v>
      </c>
      <c r="C143" s="24" t="s">
        <v>24</v>
      </c>
      <c r="D143" s="24" t="s">
        <v>25</v>
      </c>
      <c r="E143" s="60" t="s">
        <v>4460</v>
      </c>
      <c r="F143" s="60" t="s">
        <v>4461</v>
      </c>
      <c r="G143" s="37" t="s">
        <v>4604</v>
      </c>
      <c r="H143" s="233" t="s">
        <v>194</v>
      </c>
      <c r="I143" s="60">
        <v>4</v>
      </c>
      <c r="J143" s="24" t="s">
        <v>4578</v>
      </c>
      <c r="K143" s="24" t="s">
        <v>31</v>
      </c>
      <c r="L143" s="238">
        <v>3</v>
      </c>
      <c r="M143" s="27">
        <f t="shared" si="4"/>
        <v>390</v>
      </c>
      <c r="N143" s="23"/>
      <c r="O143" s="184" t="s">
        <v>32</v>
      </c>
      <c r="P143" s="237"/>
    </row>
    <row r="144" s="83" customFormat="1" ht="18" customHeight="1" spans="1:16">
      <c r="A144" s="24">
        <v>138</v>
      </c>
      <c r="B144" s="24" t="s">
        <v>23</v>
      </c>
      <c r="C144" s="24" t="s">
        <v>24</v>
      </c>
      <c r="D144" s="24" t="s">
        <v>25</v>
      </c>
      <c r="E144" s="60" t="s">
        <v>4460</v>
      </c>
      <c r="F144" s="60" t="s">
        <v>4461</v>
      </c>
      <c r="G144" s="37" t="s">
        <v>4605</v>
      </c>
      <c r="H144" s="233" t="s">
        <v>194</v>
      </c>
      <c r="I144" s="60">
        <v>5</v>
      </c>
      <c r="J144" s="123" t="s">
        <v>4542</v>
      </c>
      <c r="K144" s="24" t="s">
        <v>31</v>
      </c>
      <c r="L144" s="238">
        <v>6</v>
      </c>
      <c r="M144" s="27">
        <f t="shared" si="4"/>
        <v>780</v>
      </c>
      <c r="N144" s="23"/>
      <c r="O144" s="184" t="s">
        <v>32</v>
      </c>
      <c r="P144" s="237"/>
    </row>
    <row r="145" s="83" customFormat="1" ht="18" customHeight="1" spans="1:16">
      <c r="A145" s="24">
        <v>139</v>
      </c>
      <c r="B145" s="24" t="s">
        <v>23</v>
      </c>
      <c r="C145" s="24" t="s">
        <v>24</v>
      </c>
      <c r="D145" s="24" t="s">
        <v>25</v>
      </c>
      <c r="E145" s="60" t="s">
        <v>4460</v>
      </c>
      <c r="F145" s="60" t="s">
        <v>4461</v>
      </c>
      <c r="G145" s="37" t="s">
        <v>4606</v>
      </c>
      <c r="H145" s="233" t="s">
        <v>194</v>
      </c>
      <c r="I145" s="60">
        <v>4</v>
      </c>
      <c r="J145" s="123" t="s">
        <v>4542</v>
      </c>
      <c r="K145" s="24" t="s">
        <v>31</v>
      </c>
      <c r="L145" s="238">
        <v>4</v>
      </c>
      <c r="M145" s="27">
        <f t="shared" si="4"/>
        <v>520</v>
      </c>
      <c r="N145" s="23"/>
      <c r="O145" s="184" t="s">
        <v>32</v>
      </c>
      <c r="P145" s="237"/>
    </row>
    <row r="146" s="83" customFormat="1" ht="18" customHeight="1" spans="1:16">
      <c r="A146" s="24">
        <v>140</v>
      </c>
      <c r="B146" s="24" t="s">
        <v>23</v>
      </c>
      <c r="C146" s="24" t="s">
        <v>24</v>
      </c>
      <c r="D146" s="24" t="s">
        <v>25</v>
      </c>
      <c r="E146" s="60" t="s">
        <v>4460</v>
      </c>
      <c r="F146" s="60" t="s">
        <v>4461</v>
      </c>
      <c r="G146" s="37" t="s">
        <v>4607</v>
      </c>
      <c r="H146" s="233" t="s">
        <v>194</v>
      </c>
      <c r="I146" s="60">
        <v>5</v>
      </c>
      <c r="J146" s="123" t="s">
        <v>4542</v>
      </c>
      <c r="K146" s="24" t="s">
        <v>31</v>
      </c>
      <c r="L146" s="238">
        <v>5</v>
      </c>
      <c r="M146" s="27">
        <f t="shared" si="4"/>
        <v>650</v>
      </c>
      <c r="N146" s="23"/>
      <c r="O146" s="184" t="s">
        <v>32</v>
      </c>
      <c r="P146" s="237"/>
    </row>
    <row r="147" s="83" customFormat="1" ht="18" customHeight="1" spans="1:16">
      <c r="A147" s="24">
        <v>141</v>
      </c>
      <c r="B147" s="24" t="s">
        <v>23</v>
      </c>
      <c r="C147" s="24" t="s">
        <v>24</v>
      </c>
      <c r="D147" s="24" t="s">
        <v>25</v>
      </c>
      <c r="E147" s="24" t="s">
        <v>4460</v>
      </c>
      <c r="F147" s="24" t="s">
        <v>4532</v>
      </c>
      <c r="G147" s="238" t="s">
        <v>4608</v>
      </c>
      <c r="H147" s="233" t="s">
        <v>194</v>
      </c>
      <c r="I147" s="60">
        <v>5</v>
      </c>
      <c r="J147" s="123" t="s">
        <v>4542</v>
      </c>
      <c r="K147" s="24" t="s">
        <v>31</v>
      </c>
      <c r="L147" s="238">
        <v>4</v>
      </c>
      <c r="M147" s="27">
        <f t="shared" si="4"/>
        <v>520</v>
      </c>
      <c r="N147" s="23"/>
      <c r="O147" s="184" t="s">
        <v>32</v>
      </c>
      <c r="P147" s="239"/>
    </row>
    <row r="148" s="83" customFormat="1" ht="18" customHeight="1" spans="1:16">
      <c r="A148" s="24">
        <v>142</v>
      </c>
      <c r="B148" s="24" t="s">
        <v>23</v>
      </c>
      <c r="C148" s="24" t="s">
        <v>24</v>
      </c>
      <c r="D148" s="24" t="s">
        <v>25</v>
      </c>
      <c r="E148" s="60" t="s">
        <v>4460</v>
      </c>
      <c r="F148" s="60" t="s">
        <v>4461</v>
      </c>
      <c r="G148" s="37" t="s">
        <v>4609</v>
      </c>
      <c r="H148" s="233" t="s">
        <v>194</v>
      </c>
      <c r="I148" s="60">
        <v>6</v>
      </c>
      <c r="J148" s="123" t="s">
        <v>4610</v>
      </c>
      <c r="K148" s="24" t="s">
        <v>31</v>
      </c>
      <c r="L148" s="238">
        <v>4</v>
      </c>
      <c r="M148" s="27">
        <f t="shared" si="4"/>
        <v>520</v>
      </c>
      <c r="N148" s="23"/>
      <c r="O148" s="184" t="s">
        <v>32</v>
      </c>
      <c r="P148" s="237"/>
    </row>
    <row r="149" s="83" customFormat="1" ht="18" customHeight="1" spans="1:16">
      <c r="A149" s="24">
        <v>143</v>
      </c>
      <c r="B149" s="24" t="s">
        <v>23</v>
      </c>
      <c r="C149" s="24" t="s">
        <v>24</v>
      </c>
      <c r="D149" s="24" t="s">
        <v>25</v>
      </c>
      <c r="E149" s="60" t="s">
        <v>4460</v>
      </c>
      <c r="F149" s="60" t="s">
        <v>4461</v>
      </c>
      <c r="G149" s="37" t="s">
        <v>4611</v>
      </c>
      <c r="H149" s="233" t="s">
        <v>194</v>
      </c>
      <c r="I149" s="60">
        <v>5</v>
      </c>
      <c r="J149" s="123" t="s">
        <v>4578</v>
      </c>
      <c r="K149" s="24" t="s">
        <v>31</v>
      </c>
      <c r="L149" s="238">
        <v>5</v>
      </c>
      <c r="M149" s="27">
        <f t="shared" si="4"/>
        <v>650</v>
      </c>
      <c r="N149" s="23"/>
      <c r="O149" s="184" t="s">
        <v>32</v>
      </c>
      <c r="P149" s="237"/>
    </row>
    <row r="150" s="83" customFormat="1" ht="18" customHeight="1" spans="1:16">
      <c r="A150" s="24">
        <v>144</v>
      </c>
      <c r="B150" s="24" t="s">
        <v>23</v>
      </c>
      <c r="C150" s="24" t="s">
        <v>24</v>
      </c>
      <c r="D150" s="24" t="s">
        <v>25</v>
      </c>
      <c r="E150" s="60" t="s">
        <v>4460</v>
      </c>
      <c r="F150" s="60" t="s">
        <v>4461</v>
      </c>
      <c r="G150" s="37" t="s">
        <v>4612</v>
      </c>
      <c r="H150" s="233" t="s">
        <v>194</v>
      </c>
      <c r="I150" s="60">
        <v>5</v>
      </c>
      <c r="J150" s="123" t="s">
        <v>4542</v>
      </c>
      <c r="K150" s="24" t="s">
        <v>31</v>
      </c>
      <c r="L150" s="238">
        <v>5</v>
      </c>
      <c r="M150" s="27">
        <f t="shared" si="4"/>
        <v>650</v>
      </c>
      <c r="N150" s="23"/>
      <c r="O150" s="184" t="s">
        <v>32</v>
      </c>
      <c r="P150" s="237"/>
    </row>
    <row r="151" s="83" customFormat="1" ht="18" customHeight="1" spans="1:16">
      <c r="A151" s="24">
        <v>145</v>
      </c>
      <c r="B151" s="24" t="s">
        <v>23</v>
      </c>
      <c r="C151" s="24" t="s">
        <v>24</v>
      </c>
      <c r="D151" s="24" t="s">
        <v>25</v>
      </c>
      <c r="E151" s="60" t="s">
        <v>4460</v>
      </c>
      <c r="F151" s="60" t="s">
        <v>4461</v>
      </c>
      <c r="G151" s="37" t="s">
        <v>4613</v>
      </c>
      <c r="H151" s="233" t="s">
        <v>194</v>
      </c>
      <c r="I151" s="60">
        <v>5</v>
      </c>
      <c r="J151" s="123" t="s">
        <v>4542</v>
      </c>
      <c r="K151" s="24" t="s">
        <v>31</v>
      </c>
      <c r="L151" s="238">
        <v>5</v>
      </c>
      <c r="M151" s="27">
        <f t="shared" si="4"/>
        <v>650</v>
      </c>
      <c r="N151" s="23"/>
      <c r="O151" s="184" t="s">
        <v>32</v>
      </c>
      <c r="P151" s="237"/>
    </row>
    <row r="152" s="83" customFormat="1" ht="18" customHeight="1" spans="1:16">
      <c r="A152" s="24">
        <v>146</v>
      </c>
      <c r="B152" s="24" t="s">
        <v>23</v>
      </c>
      <c r="C152" s="24" t="s">
        <v>24</v>
      </c>
      <c r="D152" s="24" t="s">
        <v>25</v>
      </c>
      <c r="E152" s="60" t="s">
        <v>4460</v>
      </c>
      <c r="F152" s="60" t="s">
        <v>4461</v>
      </c>
      <c r="G152" s="37" t="s">
        <v>4614</v>
      </c>
      <c r="H152" s="233" t="s">
        <v>194</v>
      </c>
      <c r="I152" s="60">
        <v>5</v>
      </c>
      <c r="J152" s="123" t="s">
        <v>4542</v>
      </c>
      <c r="K152" s="24" t="s">
        <v>31</v>
      </c>
      <c r="L152" s="238">
        <v>4</v>
      </c>
      <c r="M152" s="27">
        <f t="shared" si="4"/>
        <v>520</v>
      </c>
      <c r="N152" s="23"/>
      <c r="O152" s="184" t="s">
        <v>32</v>
      </c>
      <c r="P152" s="237"/>
    </row>
    <row r="153" s="83" customFormat="1" ht="18" customHeight="1" spans="1:16">
      <c r="A153" s="24">
        <v>147</v>
      </c>
      <c r="B153" s="24" t="s">
        <v>23</v>
      </c>
      <c r="C153" s="24" t="s">
        <v>24</v>
      </c>
      <c r="D153" s="24" t="s">
        <v>25</v>
      </c>
      <c r="E153" s="60" t="s">
        <v>4460</v>
      </c>
      <c r="F153" s="60" t="s">
        <v>4461</v>
      </c>
      <c r="G153" s="37" t="s">
        <v>4615</v>
      </c>
      <c r="H153" s="233" t="s">
        <v>194</v>
      </c>
      <c r="I153" s="60">
        <v>4</v>
      </c>
      <c r="J153" s="123" t="s">
        <v>4578</v>
      </c>
      <c r="K153" s="24" t="s">
        <v>31</v>
      </c>
      <c r="L153" s="238">
        <v>5</v>
      </c>
      <c r="M153" s="27">
        <f t="shared" si="4"/>
        <v>650</v>
      </c>
      <c r="N153" s="23"/>
      <c r="O153" s="184" t="s">
        <v>32</v>
      </c>
      <c r="P153" s="237"/>
    </row>
    <row r="154" s="83" customFormat="1" ht="18" customHeight="1" spans="1:16">
      <c r="A154" s="24">
        <v>148</v>
      </c>
      <c r="B154" s="24" t="s">
        <v>23</v>
      </c>
      <c r="C154" s="24" t="s">
        <v>24</v>
      </c>
      <c r="D154" s="24" t="s">
        <v>25</v>
      </c>
      <c r="E154" s="60" t="s">
        <v>4460</v>
      </c>
      <c r="F154" s="60" t="s">
        <v>4461</v>
      </c>
      <c r="G154" s="37" t="s">
        <v>4616</v>
      </c>
      <c r="H154" s="233" t="s">
        <v>194</v>
      </c>
      <c r="I154" s="60">
        <v>5</v>
      </c>
      <c r="J154" s="123" t="s">
        <v>4578</v>
      </c>
      <c r="K154" s="24" t="s">
        <v>31</v>
      </c>
      <c r="L154" s="238">
        <v>2</v>
      </c>
      <c r="M154" s="27">
        <f t="shared" si="4"/>
        <v>260</v>
      </c>
      <c r="N154" s="23"/>
      <c r="O154" s="184" t="s">
        <v>32</v>
      </c>
      <c r="P154" s="237"/>
    </row>
    <row r="155" s="83" customFormat="1" ht="18" customHeight="1" spans="1:16">
      <c r="A155" s="24">
        <v>149</v>
      </c>
      <c r="B155" s="24" t="s">
        <v>23</v>
      </c>
      <c r="C155" s="24" t="s">
        <v>24</v>
      </c>
      <c r="D155" s="24" t="s">
        <v>25</v>
      </c>
      <c r="E155" s="60" t="s">
        <v>4460</v>
      </c>
      <c r="F155" s="60" t="s">
        <v>4461</v>
      </c>
      <c r="G155" s="37" t="s">
        <v>4617</v>
      </c>
      <c r="H155" s="233" t="s">
        <v>194</v>
      </c>
      <c r="I155" s="60">
        <v>6</v>
      </c>
      <c r="J155" s="123" t="s">
        <v>4542</v>
      </c>
      <c r="K155" s="24" t="s">
        <v>31</v>
      </c>
      <c r="L155" s="238">
        <v>5</v>
      </c>
      <c r="M155" s="27">
        <f t="shared" si="4"/>
        <v>650</v>
      </c>
      <c r="N155" s="23"/>
      <c r="O155" s="184" t="s">
        <v>32</v>
      </c>
      <c r="P155" s="237"/>
    </row>
    <row r="156" s="83" customFormat="1" ht="18" customHeight="1" spans="1:16">
      <c r="A156" s="24">
        <v>150</v>
      </c>
      <c r="B156" s="24" t="s">
        <v>23</v>
      </c>
      <c r="C156" s="24" t="s">
        <v>24</v>
      </c>
      <c r="D156" s="24" t="s">
        <v>25</v>
      </c>
      <c r="E156" s="60" t="s">
        <v>4460</v>
      </c>
      <c r="F156" s="60" t="s">
        <v>4461</v>
      </c>
      <c r="G156" s="37" t="s">
        <v>4618</v>
      </c>
      <c r="H156" s="234" t="s">
        <v>51</v>
      </c>
      <c r="I156" s="60">
        <v>5</v>
      </c>
      <c r="J156" s="123" t="s">
        <v>4578</v>
      </c>
      <c r="K156" s="24" t="s">
        <v>31</v>
      </c>
      <c r="L156" s="238">
        <v>5</v>
      </c>
      <c r="M156" s="27">
        <f>L156*312</f>
        <v>1560</v>
      </c>
      <c r="N156" s="23"/>
      <c r="O156" s="184" t="s">
        <v>32</v>
      </c>
      <c r="P156" s="237"/>
    </row>
    <row r="157" s="83" customFormat="1" ht="18" customHeight="1" spans="1:16">
      <c r="A157" s="24">
        <v>151</v>
      </c>
      <c r="B157" s="24" t="s">
        <v>23</v>
      </c>
      <c r="C157" s="24" t="s">
        <v>24</v>
      </c>
      <c r="D157" s="24" t="s">
        <v>25</v>
      </c>
      <c r="E157" s="60" t="s">
        <v>4460</v>
      </c>
      <c r="F157" s="60" t="s">
        <v>4461</v>
      </c>
      <c r="G157" s="37" t="s">
        <v>4619</v>
      </c>
      <c r="H157" s="233" t="s">
        <v>194</v>
      </c>
      <c r="I157" s="60">
        <v>4</v>
      </c>
      <c r="J157" s="233" t="s">
        <v>4499</v>
      </c>
      <c r="K157" s="24" t="s">
        <v>31</v>
      </c>
      <c r="L157" s="238">
        <v>4</v>
      </c>
      <c r="M157" s="27">
        <f t="shared" ref="M157:M198" si="5">L157*130</f>
        <v>520</v>
      </c>
      <c r="N157" s="23"/>
      <c r="O157" s="184" t="s">
        <v>32</v>
      </c>
      <c r="P157" s="237"/>
    </row>
    <row r="158" s="83" customFormat="1" ht="18" customHeight="1" spans="1:16">
      <c r="A158" s="24">
        <v>152</v>
      </c>
      <c r="B158" s="24" t="s">
        <v>23</v>
      </c>
      <c r="C158" s="24" t="s">
        <v>24</v>
      </c>
      <c r="D158" s="24" t="s">
        <v>25</v>
      </c>
      <c r="E158" s="60" t="s">
        <v>4460</v>
      </c>
      <c r="F158" s="60" t="s">
        <v>4461</v>
      </c>
      <c r="G158" s="37" t="s">
        <v>4620</v>
      </c>
      <c r="H158" s="233" t="s">
        <v>194</v>
      </c>
      <c r="I158" s="60">
        <v>4</v>
      </c>
      <c r="J158" s="233" t="s">
        <v>4499</v>
      </c>
      <c r="K158" s="24" t="s">
        <v>31</v>
      </c>
      <c r="L158" s="238">
        <v>5</v>
      </c>
      <c r="M158" s="27">
        <f t="shared" si="5"/>
        <v>650</v>
      </c>
      <c r="N158" s="23"/>
      <c r="O158" s="184" t="s">
        <v>32</v>
      </c>
      <c r="P158" s="237"/>
    </row>
    <row r="159" s="83" customFormat="1" ht="18" customHeight="1" spans="1:16">
      <c r="A159" s="24">
        <v>153</v>
      </c>
      <c r="B159" s="24" t="s">
        <v>23</v>
      </c>
      <c r="C159" s="24" t="s">
        <v>24</v>
      </c>
      <c r="D159" s="24" t="s">
        <v>25</v>
      </c>
      <c r="E159" s="60" t="s">
        <v>4460</v>
      </c>
      <c r="F159" s="60" t="s">
        <v>4461</v>
      </c>
      <c r="G159" s="37" t="s">
        <v>4621</v>
      </c>
      <c r="H159" s="233" t="s">
        <v>194</v>
      </c>
      <c r="I159" s="60">
        <v>4</v>
      </c>
      <c r="J159" s="233" t="s">
        <v>4499</v>
      </c>
      <c r="K159" s="24" t="s">
        <v>31</v>
      </c>
      <c r="L159" s="238">
        <v>4</v>
      </c>
      <c r="M159" s="27">
        <f t="shared" si="5"/>
        <v>520</v>
      </c>
      <c r="N159" s="23"/>
      <c r="O159" s="184" t="s">
        <v>32</v>
      </c>
      <c r="P159" s="237"/>
    </row>
    <row r="160" s="83" customFormat="1" ht="18" customHeight="1" spans="1:16">
      <c r="A160" s="24">
        <v>154</v>
      </c>
      <c r="B160" s="24" t="s">
        <v>23</v>
      </c>
      <c r="C160" s="24" t="s">
        <v>24</v>
      </c>
      <c r="D160" s="24" t="s">
        <v>25</v>
      </c>
      <c r="E160" s="60" t="s">
        <v>4460</v>
      </c>
      <c r="F160" s="60" t="s">
        <v>4461</v>
      </c>
      <c r="G160" s="37" t="s">
        <v>4622</v>
      </c>
      <c r="H160" s="233" t="s">
        <v>194</v>
      </c>
      <c r="I160" s="60">
        <v>4</v>
      </c>
      <c r="J160" s="233" t="s">
        <v>4499</v>
      </c>
      <c r="K160" s="24" t="s">
        <v>31</v>
      </c>
      <c r="L160" s="238">
        <v>4</v>
      </c>
      <c r="M160" s="27">
        <f t="shared" si="5"/>
        <v>520</v>
      </c>
      <c r="N160" s="23"/>
      <c r="O160" s="184" t="s">
        <v>32</v>
      </c>
      <c r="P160" s="237"/>
    </row>
    <row r="161" s="83" customFormat="1" ht="18" customHeight="1" spans="1:16">
      <c r="A161" s="24">
        <v>155</v>
      </c>
      <c r="B161" s="24" t="s">
        <v>23</v>
      </c>
      <c r="C161" s="24" t="s">
        <v>24</v>
      </c>
      <c r="D161" s="24" t="s">
        <v>25</v>
      </c>
      <c r="E161" s="24" t="s">
        <v>4460</v>
      </c>
      <c r="F161" s="24" t="s">
        <v>4532</v>
      </c>
      <c r="G161" s="238" t="s">
        <v>4623</v>
      </c>
      <c r="H161" s="233" t="s">
        <v>194</v>
      </c>
      <c r="I161" s="60">
        <v>4</v>
      </c>
      <c r="J161" s="233" t="s">
        <v>4499</v>
      </c>
      <c r="K161" s="24" t="s">
        <v>31</v>
      </c>
      <c r="L161" s="238">
        <v>4</v>
      </c>
      <c r="M161" s="27">
        <f t="shared" si="5"/>
        <v>520</v>
      </c>
      <c r="N161" s="23"/>
      <c r="O161" s="184" t="s">
        <v>32</v>
      </c>
      <c r="P161" s="239"/>
    </row>
    <row r="162" s="83" customFormat="1" ht="18" customHeight="1" spans="1:16">
      <c r="A162" s="24">
        <v>156</v>
      </c>
      <c r="B162" s="24" t="s">
        <v>23</v>
      </c>
      <c r="C162" s="24" t="s">
        <v>24</v>
      </c>
      <c r="D162" s="24" t="s">
        <v>25</v>
      </c>
      <c r="E162" s="60" t="s">
        <v>4460</v>
      </c>
      <c r="F162" s="60" t="s">
        <v>4461</v>
      </c>
      <c r="G162" s="37" t="s">
        <v>4624</v>
      </c>
      <c r="H162" s="233" t="s">
        <v>194</v>
      </c>
      <c r="I162" s="60">
        <v>4</v>
      </c>
      <c r="J162" s="233" t="s">
        <v>4499</v>
      </c>
      <c r="K162" s="24" t="s">
        <v>31</v>
      </c>
      <c r="L162" s="238">
        <v>4</v>
      </c>
      <c r="M162" s="27">
        <f t="shared" si="5"/>
        <v>520</v>
      </c>
      <c r="N162" s="23"/>
      <c r="O162" s="184" t="s">
        <v>32</v>
      </c>
      <c r="P162" s="237"/>
    </row>
    <row r="163" s="83" customFormat="1" ht="18" customHeight="1" spans="1:16">
      <c r="A163" s="24">
        <v>157</v>
      </c>
      <c r="B163" s="24" t="s">
        <v>23</v>
      </c>
      <c r="C163" s="24" t="s">
        <v>24</v>
      </c>
      <c r="D163" s="24" t="s">
        <v>25</v>
      </c>
      <c r="E163" s="60" t="s">
        <v>4460</v>
      </c>
      <c r="F163" s="60" t="s">
        <v>4461</v>
      </c>
      <c r="G163" s="37" t="s">
        <v>4625</v>
      </c>
      <c r="H163" s="233" t="s">
        <v>194</v>
      </c>
      <c r="I163" s="60">
        <v>4</v>
      </c>
      <c r="J163" s="233" t="s">
        <v>4499</v>
      </c>
      <c r="K163" s="24" t="s">
        <v>31</v>
      </c>
      <c r="L163" s="238">
        <v>2</v>
      </c>
      <c r="M163" s="27">
        <f t="shared" si="5"/>
        <v>260</v>
      </c>
      <c r="N163" s="23"/>
      <c r="O163" s="184" t="s">
        <v>32</v>
      </c>
      <c r="P163" s="237"/>
    </row>
    <row r="164" s="83" customFormat="1" ht="18" customHeight="1" spans="1:16">
      <c r="A164" s="24">
        <v>158</v>
      </c>
      <c r="B164" s="24" t="s">
        <v>23</v>
      </c>
      <c r="C164" s="24" t="s">
        <v>24</v>
      </c>
      <c r="D164" s="24" t="s">
        <v>25</v>
      </c>
      <c r="E164" s="60" t="s">
        <v>4460</v>
      </c>
      <c r="F164" s="60" t="s">
        <v>4461</v>
      </c>
      <c r="G164" s="37" t="s">
        <v>4626</v>
      </c>
      <c r="H164" s="233" t="s">
        <v>194</v>
      </c>
      <c r="I164" s="60">
        <v>4</v>
      </c>
      <c r="J164" s="233" t="s">
        <v>4499</v>
      </c>
      <c r="K164" s="24" t="s">
        <v>31</v>
      </c>
      <c r="L164" s="238">
        <v>4</v>
      </c>
      <c r="M164" s="27">
        <f t="shared" si="5"/>
        <v>520</v>
      </c>
      <c r="N164" s="23"/>
      <c r="O164" s="184" t="s">
        <v>32</v>
      </c>
      <c r="P164" s="237"/>
    </row>
    <row r="165" s="83" customFormat="1" ht="18" customHeight="1" spans="1:16">
      <c r="A165" s="24">
        <v>159</v>
      </c>
      <c r="B165" s="24" t="s">
        <v>23</v>
      </c>
      <c r="C165" s="24" t="s">
        <v>24</v>
      </c>
      <c r="D165" s="24" t="s">
        <v>25</v>
      </c>
      <c r="E165" s="60" t="s">
        <v>4460</v>
      </c>
      <c r="F165" s="60" t="s">
        <v>4461</v>
      </c>
      <c r="G165" s="37" t="s">
        <v>4627</v>
      </c>
      <c r="H165" s="233" t="s">
        <v>194</v>
      </c>
      <c r="I165" s="60">
        <v>4</v>
      </c>
      <c r="J165" s="233" t="s">
        <v>4499</v>
      </c>
      <c r="K165" s="24" t="s">
        <v>31</v>
      </c>
      <c r="L165" s="238">
        <v>4</v>
      </c>
      <c r="M165" s="27">
        <f t="shared" si="5"/>
        <v>520</v>
      </c>
      <c r="N165" s="23"/>
      <c r="O165" s="184" t="s">
        <v>32</v>
      </c>
      <c r="P165" s="237"/>
    </row>
    <row r="166" s="83" customFormat="1" ht="18" customHeight="1" spans="1:16">
      <c r="A166" s="24">
        <v>160</v>
      </c>
      <c r="B166" s="24" t="s">
        <v>23</v>
      </c>
      <c r="C166" s="24" t="s">
        <v>24</v>
      </c>
      <c r="D166" s="24" t="s">
        <v>25</v>
      </c>
      <c r="E166" s="60" t="s">
        <v>4460</v>
      </c>
      <c r="F166" s="60" t="s">
        <v>4461</v>
      </c>
      <c r="G166" s="37" t="s">
        <v>4628</v>
      </c>
      <c r="H166" s="233" t="s">
        <v>194</v>
      </c>
      <c r="I166" s="60">
        <v>4</v>
      </c>
      <c r="J166" s="233" t="s">
        <v>4499</v>
      </c>
      <c r="K166" s="24" t="s">
        <v>31</v>
      </c>
      <c r="L166" s="238">
        <v>4</v>
      </c>
      <c r="M166" s="27">
        <f t="shared" si="5"/>
        <v>520</v>
      </c>
      <c r="N166" s="23"/>
      <c r="O166" s="184" t="s">
        <v>32</v>
      </c>
      <c r="P166" s="237"/>
    </row>
    <row r="167" s="83" customFormat="1" ht="18" customHeight="1" spans="1:16">
      <c r="A167" s="24">
        <v>161</v>
      </c>
      <c r="B167" s="24" t="s">
        <v>23</v>
      </c>
      <c r="C167" s="24" t="s">
        <v>24</v>
      </c>
      <c r="D167" s="24" t="s">
        <v>25</v>
      </c>
      <c r="E167" s="60" t="s">
        <v>4460</v>
      </c>
      <c r="F167" s="60" t="s">
        <v>4461</v>
      </c>
      <c r="G167" s="37" t="s">
        <v>4629</v>
      </c>
      <c r="H167" s="233" t="s">
        <v>194</v>
      </c>
      <c r="I167" s="60">
        <v>4</v>
      </c>
      <c r="J167" s="233" t="s">
        <v>4499</v>
      </c>
      <c r="K167" s="24" t="s">
        <v>31</v>
      </c>
      <c r="L167" s="238">
        <v>4</v>
      </c>
      <c r="M167" s="27">
        <f t="shared" si="5"/>
        <v>520</v>
      </c>
      <c r="N167" s="23"/>
      <c r="O167" s="184" t="s">
        <v>32</v>
      </c>
      <c r="P167" s="237"/>
    </row>
    <row r="168" s="83" customFormat="1" ht="18" customHeight="1" spans="1:16">
      <c r="A168" s="24">
        <v>162</v>
      </c>
      <c r="B168" s="24" t="s">
        <v>23</v>
      </c>
      <c r="C168" s="24" t="s">
        <v>24</v>
      </c>
      <c r="D168" s="24" t="s">
        <v>25</v>
      </c>
      <c r="E168" s="60" t="s">
        <v>4460</v>
      </c>
      <c r="F168" s="60" t="s">
        <v>4461</v>
      </c>
      <c r="G168" s="37" t="s">
        <v>4630</v>
      </c>
      <c r="H168" s="233" t="s">
        <v>194</v>
      </c>
      <c r="I168" s="60">
        <v>4</v>
      </c>
      <c r="J168" s="233" t="s">
        <v>4499</v>
      </c>
      <c r="K168" s="24" t="s">
        <v>31</v>
      </c>
      <c r="L168" s="238">
        <v>4</v>
      </c>
      <c r="M168" s="27">
        <f t="shared" si="5"/>
        <v>520</v>
      </c>
      <c r="N168" s="23"/>
      <c r="O168" s="184" t="s">
        <v>32</v>
      </c>
      <c r="P168" s="237"/>
    </row>
    <row r="169" s="83" customFormat="1" ht="18" customHeight="1" spans="1:16">
      <c r="A169" s="24">
        <v>163</v>
      </c>
      <c r="B169" s="24" t="s">
        <v>23</v>
      </c>
      <c r="C169" s="24" t="s">
        <v>24</v>
      </c>
      <c r="D169" s="24" t="s">
        <v>25</v>
      </c>
      <c r="E169" s="60" t="s">
        <v>4460</v>
      </c>
      <c r="F169" s="60" t="s">
        <v>4461</v>
      </c>
      <c r="G169" s="37" t="s">
        <v>4631</v>
      </c>
      <c r="H169" s="233" t="s">
        <v>194</v>
      </c>
      <c r="I169" s="60">
        <v>4</v>
      </c>
      <c r="J169" s="233" t="s">
        <v>4610</v>
      </c>
      <c r="K169" s="24" t="s">
        <v>31</v>
      </c>
      <c r="L169" s="238">
        <v>3</v>
      </c>
      <c r="M169" s="27">
        <f t="shared" si="5"/>
        <v>390</v>
      </c>
      <c r="N169" s="23"/>
      <c r="O169" s="184" t="s">
        <v>32</v>
      </c>
      <c r="P169" s="237"/>
    </row>
    <row r="170" s="83" customFormat="1" ht="18" customHeight="1" spans="1:16">
      <c r="A170" s="24">
        <v>164</v>
      </c>
      <c r="B170" s="24" t="s">
        <v>23</v>
      </c>
      <c r="C170" s="24" t="s">
        <v>24</v>
      </c>
      <c r="D170" s="24" t="s">
        <v>25</v>
      </c>
      <c r="E170" s="60" t="s">
        <v>4460</v>
      </c>
      <c r="F170" s="60" t="s">
        <v>4461</v>
      </c>
      <c r="G170" s="37" t="s">
        <v>4632</v>
      </c>
      <c r="H170" s="233" t="s">
        <v>194</v>
      </c>
      <c r="I170" s="60">
        <v>4</v>
      </c>
      <c r="J170" s="233" t="s">
        <v>4499</v>
      </c>
      <c r="K170" s="24" t="s">
        <v>31</v>
      </c>
      <c r="L170" s="238">
        <v>4</v>
      </c>
      <c r="M170" s="27">
        <f t="shared" si="5"/>
        <v>520</v>
      </c>
      <c r="N170" s="23"/>
      <c r="O170" s="184" t="s">
        <v>32</v>
      </c>
      <c r="P170" s="237"/>
    </row>
    <row r="171" s="83" customFormat="1" ht="18" customHeight="1" spans="1:16">
      <c r="A171" s="24">
        <v>165</v>
      </c>
      <c r="B171" s="24" t="s">
        <v>23</v>
      </c>
      <c r="C171" s="24" t="s">
        <v>24</v>
      </c>
      <c r="D171" s="24" t="s">
        <v>25</v>
      </c>
      <c r="E171" s="60" t="s">
        <v>4460</v>
      </c>
      <c r="F171" s="60" t="s">
        <v>4461</v>
      </c>
      <c r="G171" s="37" t="s">
        <v>4633</v>
      </c>
      <c r="H171" s="233" t="s">
        <v>194</v>
      </c>
      <c r="I171" s="60">
        <v>4</v>
      </c>
      <c r="J171" s="233" t="s">
        <v>4499</v>
      </c>
      <c r="K171" s="24" t="s">
        <v>31</v>
      </c>
      <c r="L171" s="238">
        <v>4</v>
      </c>
      <c r="M171" s="27">
        <f t="shared" si="5"/>
        <v>520</v>
      </c>
      <c r="N171" s="23"/>
      <c r="O171" s="184" t="s">
        <v>32</v>
      </c>
      <c r="P171" s="237"/>
    </row>
    <row r="172" s="83" customFormat="1" ht="18" customHeight="1" spans="1:16">
      <c r="A172" s="24">
        <v>166</v>
      </c>
      <c r="B172" s="24" t="s">
        <v>23</v>
      </c>
      <c r="C172" s="24" t="s">
        <v>24</v>
      </c>
      <c r="D172" s="24" t="s">
        <v>25</v>
      </c>
      <c r="E172" s="60" t="s">
        <v>4460</v>
      </c>
      <c r="F172" s="60" t="s">
        <v>4461</v>
      </c>
      <c r="G172" s="37" t="s">
        <v>4634</v>
      </c>
      <c r="H172" s="233" t="s">
        <v>194</v>
      </c>
      <c r="I172" s="60">
        <v>4</v>
      </c>
      <c r="J172" s="233" t="s">
        <v>4499</v>
      </c>
      <c r="K172" s="24" t="s">
        <v>31</v>
      </c>
      <c r="L172" s="238">
        <v>4</v>
      </c>
      <c r="M172" s="27">
        <f t="shared" si="5"/>
        <v>520</v>
      </c>
      <c r="N172" s="23"/>
      <c r="O172" s="184" t="s">
        <v>32</v>
      </c>
      <c r="P172" s="237"/>
    </row>
    <row r="173" s="83" customFormat="1" ht="18" customHeight="1" spans="1:16">
      <c r="A173" s="24">
        <v>167</v>
      </c>
      <c r="B173" s="24" t="s">
        <v>23</v>
      </c>
      <c r="C173" s="24" t="s">
        <v>24</v>
      </c>
      <c r="D173" s="24" t="s">
        <v>25</v>
      </c>
      <c r="E173" s="60" t="s">
        <v>4460</v>
      </c>
      <c r="F173" s="60" t="s">
        <v>4461</v>
      </c>
      <c r="G173" s="37" t="s">
        <v>4635</v>
      </c>
      <c r="H173" s="233" t="s">
        <v>194</v>
      </c>
      <c r="I173" s="60">
        <v>4</v>
      </c>
      <c r="J173" s="233" t="s">
        <v>4499</v>
      </c>
      <c r="K173" s="24" t="s">
        <v>31</v>
      </c>
      <c r="L173" s="238">
        <v>4</v>
      </c>
      <c r="M173" s="27">
        <f t="shared" si="5"/>
        <v>520</v>
      </c>
      <c r="N173" s="23"/>
      <c r="O173" s="184" t="s">
        <v>32</v>
      </c>
      <c r="P173" s="237"/>
    </row>
    <row r="174" s="83" customFormat="1" ht="18" customHeight="1" spans="1:16">
      <c r="A174" s="24">
        <v>168</v>
      </c>
      <c r="B174" s="24" t="s">
        <v>23</v>
      </c>
      <c r="C174" s="24" t="s">
        <v>24</v>
      </c>
      <c r="D174" s="24" t="s">
        <v>25</v>
      </c>
      <c r="E174" s="60" t="s">
        <v>4460</v>
      </c>
      <c r="F174" s="60" t="s">
        <v>4461</v>
      </c>
      <c r="G174" s="37" t="s">
        <v>4636</v>
      </c>
      <c r="H174" s="233" t="s">
        <v>194</v>
      </c>
      <c r="I174" s="60">
        <v>4</v>
      </c>
      <c r="J174" s="233" t="s">
        <v>4499</v>
      </c>
      <c r="K174" s="24" t="s">
        <v>31</v>
      </c>
      <c r="L174" s="238">
        <v>3</v>
      </c>
      <c r="M174" s="27">
        <f t="shared" si="5"/>
        <v>390</v>
      </c>
      <c r="N174" s="23"/>
      <c r="O174" s="184" t="s">
        <v>32</v>
      </c>
      <c r="P174" s="237"/>
    </row>
    <row r="175" s="83" customFormat="1" ht="18" customHeight="1" spans="1:16">
      <c r="A175" s="24">
        <v>169</v>
      </c>
      <c r="B175" s="24" t="s">
        <v>23</v>
      </c>
      <c r="C175" s="24" t="s">
        <v>24</v>
      </c>
      <c r="D175" s="24" t="s">
        <v>25</v>
      </c>
      <c r="E175" s="60" t="s">
        <v>4460</v>
      </c>
      <c r="F175" s="60" t="s">
        <v>4461</v>
      </c>
      <c r="G175" s="37" t="s">
        <v>4637</v>
      </c>
      <c r="H175" s="233" t="s">
        <v>194</v>
      </c>
      <c r="I175" s="60">
        <v>4</v>
      </c>
      <c r="J175" s="233" t="s">
        <v>4499</v>
      </c>
      <c r="K175" s="24" t="s">
        <v>31</v>
      </c>
      <c r="L175" s="238">
        <v>4</v>
      </c>
      <c r="M175" s="27">
        <f t="shared" si="5"/>
        <v>520</v>
      </c>
      <c r="N175" s="23"/>
      <c r="O175" s="184" t="s">
        <v>32</v>
      </c>
      <c r="P175" s="237"/>
    </row>
    <row r="176" s="83" customFormat="1" ht="18" customHeight="1" spans="1:16">
      <c r="A176" s="24">
        <v>170</v>
      </c>
      <c r="B176" s="24" t="s">
        <v>23</v>
      </c>
      <c r="C176" s="24" t="s">
        <v>24</v>
      </c>
      <c r="D176" s="24" t="s">
        <v>25</v>
      </c>
      <c r="E176" s="60" t="s">
        <v>4460</v>
      </c>
      <c r="F176" s="60" t="s">
        <v>4461</v>
      </c>
      <c r="G176" s="37" t="s">
        <v>4638</v>
      </c>
      <c r="H176" s="71" t="s">
        <v>29</v>
      </c>
      <c r="I176" s="60">
        <v>4</v>
      </c>
      <c r="J176" s="233" t="s">
        <v>4542</v>
      </c>
      <c r="K176" s="24" t="s">
        <v>31</v>
      </c>
      <c r="L176" s="238">
        <v>3</v>
      </c>
      <c r="M176" s="27">
        <f t="shared" si="5"/>
        <v>390</v>
      </c>
      <c r="N176" s="23"/>
      <c r="O176" s="184" t="s">
        <v>32</v>
      </c>
      <c r="P176" s="237"/>
    </row>
    <row r="177" s="83" customFormat="1" ht="18" customHeight="1" spans="1:16">
      <c r="A177" s="24">
        <v>171</v>
      </c>
      <c r="B177" s="24" t="s">
        <v>23</v>
      </c>
      <c r="C177" s="24" t="s">
        <v>24</v>
      </c>
      <c r="D177" s="24" t="s">
        <v>25</v>
      </c>
      <c r="E177" s="60" t="s">
        <v>4460</v>
      </c>
      <c r="F177" s="60" t="s">
        <v>4461</v>
      </c>
      <c r="G177" s="37" t="s">
        <v>4639</v>
      </c>
      <c r="H177" s="233" t="s">
        <v>194</v>
      </c>
      <c r="I177" s="60">
        <v>7</v>
      </c>
      <c r="J177" s="233" t="s">
        <v>4542</v>
      </c>
      <c r="K177" s="24" t="s">
        <v>31</v>
      </c>
      <c r="L177" s="238">
        <v>7</v>
      </c>
      <c r="M177" s="27">
        <f t="shared" si="5"/>
        <v>910</v>
      </c>
      <c r="N177" s="23"/>
      <c r="O177" s="184" t="s">
        <v>32</v>
      </c>
      <c r="P177" s="237"/>
    </row>
    <row r="178" s="83" customFormat="1" ht="18" customHeight="1" spans="1:16">
      <c r="A178" s="24">
        <v>172</v>
      </c>
      <c r="B178" s="24" t="s">
        <v>23</v>
      </c>
      <c r="C178" s="24" t="s">
        <v>24</v>
      </c>
      <c r="D178" s="24" t="s">
        <v>25</v>
      </c>
      <c r="E178" s="60" t="s">
        <v>4460</v>
      </c>
      <c r="F178" s="60" t="s">
        <v>4461</v>
      </c>
      <c r="G178" s="37" t="s">
        <v>4640</v>
      </c>
      <c r="H178" s="233" t="s">
        <v>194</v>
      </c>
      <c r="I178" s="60">
        <v>6</v>
      </c>
      <c r="J178" s="233" t="s">
        <v>4542</v>
      </c>
      <c r="K178" s="24" t="s">
        <v>31</v>
      </c>
      <c r="L178" s="238">
        <v>6</v>
      </c>
      <c r="M178" s="27">
        <f t="shared" si="5"/>
        <v>780</v>
      </c>
      <c r="N178" s="23"/>
      <c r="O178" s="184" t="s">
        <v>32</v>
      </c>
      <c r="P178" s="237"/>
    </row>
    <row r="179" s="83" customFormat="1" ht="18" customHeight="1" spans="1:16">
      <c r="A179" s="24">
        <v>173</v>
      </c>
      <c r="B179" s="24" t="s">
        <v>23</v>
      </c>
      <c r="C179" s="24" t="s">
        <v>24</v>
      </c>
      <c r="D179" s="24" t="s">
        <v>25</v>
      </c>
      <c r="E179" s="60" t="s">
        <v>4460</v>
      </c>
      <c r="F179" s="60" t="s">
        <v>4461</v>
      </c>
      <c r="G179" s="37" t="s">
        <v>460</v>
      </c>
      <c r="H179" s="233" t="s">
        <v>194</v>
      </c>
      <c r="I179" s="60">
        <v>4</v>
      </c>
      <c r="J179" s="233" t="s">
        <v>4542</v>
      </c>
      <c r="K179" s="24" t="s">
        <v>31</v>
      </c>
      <c r="L179" s="238">
        <v>4</v>
      </c>
      <c r="M179" s="27">
        <f t="shared" si="5"/>
        <v>520</v>
      </c>
      <c r="N179" s="23"/>
      <c r="O179" s="184" t="s">
        <v>32</v>
      </c>
      <c r="P179" s="237"/>
    </row>
    <row r="180" s="83" customFormat="1" ht="18" customHeight="1" spans="1:16">
      <c r="A180" s="24">
        <v>174</v>
      </c>
      <c r="B180" s="24" t="s">
        <v>23</v>
      </c>
      <c r="C180" s="24" t="s">
        <v>24</v>
      </c>
      <c r="D180" s="24" t="s">
        <v>25</v>
      </c>
      <c r="E180" s="60" t="s">
        <v>4460</v>
      </c>
      <c r="F180" s="60" t="s">
        <v>4461</v>
      </c>
      <c r="G180" s="37" t="s">
        <v>4641</v>
      </c>
      <c r="H180" s="233" t="s">
        <v>194</v>
      </c>
      <c r="I180" s="60">
        <v>5</v>
      </c>
      <c r="J180" s="233" t="s">
        <v>4610</v>
      </c>
      <c r="K180" s="24" t="s">
        <v>31</v>
      </c>
      <c r="L180" s="238">
        <v>4</v>
      </c>
      <c r="M180" s="27">
        <f t="shared" si="5"/>
        <v>520</v>
      </c>
      <c r="N180" s="23"/>
      <c r="O180" s="184" t="s">
        <v>32</v>
      </c>
      <c r="P180" s="237"/>
    </row>
    <row r="181" s="83" customFormat="1" ht="18" customHeight="1" spans="1:16">
      <c r="A181" s="24">
        <v>175</v>
      </c>
      <c r="B181" s="24" t="s">
        <v>23</v>
      </c>
      <c r="C181" s="24" t="s">
        <v>24</v>
      </c>
      <c r="D181" s="24" t="s">
        <v>25</v>
      </c>
      <c r="E181" s="60" t="s">
        <v>4460</v>
      </c>
      <c r="F181" s="60" t="s">
        <v>4461</v>
      </c>
      <c r="G181" s="37" t="s">
        <v>4642</v>
      </c>
      <c r="H181" s="233" t="s">
        <v>194</v>
      </c>
      <c r="I181" s="60">
        <v>7</v>
      </c>
      <c r="J181" s="233" t="s">
        <v>4542</v>
      </c>
      <c r="K181" s="24" t="s">
        <v>31</v>
      </c>
      <c r="L181" s="238">
        <v>7</v>
      </c>
      <c r="M181" s="27">
        <f t="shared" si="5"/>
        <v>910</v>
      </c>
      <c r="N181" s="23"/>
      <c r="O181" s="184" t="s">
        <v>32</v>
      </c>
      <c r="P181" s="237"/>
    </row>
    <row r="182" s="83" customFormat="1" ht="18" customHeight="1" spans="1:16">
      <c r="A182" s="24">
        <v>176</v>
      </c>
      <c r="B182" s="24" t="s">
        <v>23</v>
      </c>
      <c r="C182" s="24" t="s">
        <v>24</v>
      </c>
      <c r="D182" s="24" t="s">
        <v>25</v>
      </c>
      <c r="E182" s="60" t="s">
        <v>4460</v>
      </c>
      <c r="F182" s="60" t="s">
        <v>4461</v>
      </c>
      <c r="G182" s="37" t="s">
        <v>4643</v>
      </c>
      <c r="H182" s="233" t="s">
        <v>194</v>
      </c>
      <c r="I182" s="60">
        <v>4</v>
      </c>
      <c r="J182" s="233" t="s">
        <v>4542</v>
      </c>
      <c r="K182" s="24" t="s">
        <v>31</v>
      </c>
      <c r="L182" s="238">
        <v>4</v>
      </c>
      <c r="M182" s="27">
        <f t="shared" si="5"/>
        <v>520</v>
      </c>
      <c r="N182" s="23"/>
      <c r="O182" s="184" t="s">
        <v>32</v>
      </c>
      <c r="P182" s="237"/>
    </row>
    <row r="183" s="83" customFormat="1" ht="18" customHeight="1" spans="1:16">
      <c r="A183" s="24">
        <v>177</v>
      </c>
      <c r="B183" s="24" t="s">
        <v>23</v>
      </c>
      <c r="C183" s="24" t="s">
        <v>24</v>
      </c>
      <c r="D183" s="24" t="s">
        <v>25</v>
      </c>
      <c r="E183" s="60" t="s">
        <v>4460</v>
      </c>
      <c r="F183" s="60" t="s">
        <v>4461</v>
      </c>
      <c r="G183" s="37" t="s">
        <v>4644</v>
      </c>
      <c r="H183" s="71" t="s">
        <v>29</v>
      </c>
      <c r="I183" s="60">
        <v>6</v>
      </c>
      <c r="J183" s="233" t="s">
        <v>4542</v>
      </c>
      <c r="K183" s="24" t="s">
        <v>31</v>
      </c>
      <c r="L183" s="238">
        <v>4</v>
      </c>
      <c r="M183" s="27">
        <f t="shared" si="5"/>
        <v>520</v>
      </c>
      <c r="N183" s="23"/>
      <c r="O183" s="184" t="s">
        <v>32</v>
      </c>
      <c r="P183" s="237"/>
    </row>
    <row r="184" s="83" customFormat="1" ht="18" customHeight="1" spans="1:16">
      <c r="A184" s="24">
        <v>178</v>
      </c>
      <c r="B184" s="24" t="s">
        <v>23</v>
      </c>
      <c r="C184" s="24" t="s">
        <v>24</v>
      </c>
      <c r="D184" s="24" t="s">
        <v>25</v>
      </c>
      <c r="E184" s="60" t="s">
        <v>4460</v>
      </c>
      <c r="F184" s="60" t="s">
        <v>4461</v>
      </c>
      <c r="G184" s="37" t="s">
        <v>4645</v>
      </c>
      <c r="H184" s="233" t="s">
        <v>194</v>
      </c>
      <c r="I184" s="60">
        <v>6</v>
      </c>
      <c r="J184" s="233" t="s">
        <v>4542</v>
      </c>
      <c r="K184" s="24" t="s">
        <v>31</v>
      </c>
      <c r="L184" s="238">
        <v>6</v>
      </c>
      <c r="M184" s="27">
        <f t="shared" si="5"/>
        <v>780</v>
      </c>
      <c r="N184" s="23"/>
      <c r="O184" s="184" t="s">
        <v>32</v>
      </c>
      <c r="P184" s="237"/>
    </row>
    <row r="185" s="83" customFormat="1" ht="18" customHeight="1" spans="1:16">
      <c r="A185" s="24">
        <v>179</v>
      </c>
      <c r="B185" s="24" t="s">
        <v>23</v>
      </c>
      <c r="C185" s="24" t="s">
        <v>24</v>
      </c>
      <c r="D185" s="24" t="s">
        <v>25</v>
      </c>
      <c r="E185" s="60" t="s">
        <v>4460</v>
      </c>
      <c r="F185" s="60" t="s">
        <v>4461</v>
      </c>
      <c r="G185" s="37" t="s">
        <v>4646</v>
      </c>
      <c r="H185" s="233" t="s">
        <v>194</v>
      </c>
      <c r="I185" s="60">
        <v>4</v>
      </c>
      <c r="J185" s="233" t="s">
        <v>4542</v>
      </c>
      <c r="K185" s="24" t="s">
        <v>31</v>
      </c>
      <c r="L185" s="238">
        <v>4</v>
      </c>
      <c r="M185" s="27">
        <f t="shared" si="5"/>
        <v>520</v>
      </c>
      <c r="N185" s="23"/>
      <c r="O185" s="184" t="s">
        <v>32</v>
      </c>
      <c r="P185" s="237"/>
    </row>
    <row r="186" s="83" customFormat="1" ht="18" customHeight="1" spans="1:16">
      <c r="A186" s="24">
        <v>180</v>
      </c>
      <c r="B186" s="24" t="s">
        <v>23</v>
      </c>
      <c r="C186" s="24" t="s">
        <v>24</v>
      </c>
      <c r="D186" s="24" t="s">
        <v>25</v>
      </c>
      <c r="E186" s="60" t="s">
        <v>4460</v>
      </c>
      <c r="F186" s="60" t="s">
        <v>4461</v>
      </c>
      <c r="G186" s="37" t="s">
        <v>4647</v>
      </c>
      <c r="H186" s="233" t="s">
        <v>194</v>
      </c>
      <c r="I186" s="60">
        <v>4</v>
      </c>
      <c r="J186" s="233" t="s">
        <v>4542</v>
      </c>
      <c r="K186" s="24" t="s">
        <v>31</v>
      </c>
      <c r="L186" s="238">
        <v>4</v>
      </c>
      <c r="M186" s="27">
        <f t="shared" si="5"/>
        <v>520</v>
      </c>
      <c r="N186" s="23"/>
      <c r="O186" s="184" t="s">
        <v>32</v>
      </c>
      <c r="P186" s="237"/>
    </row>
    <row r="187" s="83" customFormat="1" ht="18" customHeight="1" spans="1:16">
      <c r="A187" s="24">
        <v>181</v>
      </c>
      <c r="B187" s="24" t="s">
        <v>23</v>
      </c>
      <c r="C187" s="24" t="s">
        <v>24</v>
      </c>
      <c r="D187" s="24" t="s">
        <v>25</v>
      </c>
      <c r="E187" s="60" t="s">
        <v>4460</v>
      </c>
      <c r="F187" s="60" t="s">
        <v>4461</v>
      </c>
      <c r="G187" s="37" t="s">
        <v>4648</v>
      </c>
      <c r="H187" s="232" t="s">
        <v>194</v>
      </c>
      <c r="I187" s="60">
        <v>5</v>
      </c>
      <c r="J187" s="233" t="s">
        <v>4499</v>
      </c>
      <c r="K187" s="24" t="s">
        <v>31</v>
      </c>
      <c r="L187" s="238">
        <v>5</v>
      </c>
      <c r="M187" s="27">
        <f t="shared" si="5"/>
        <v>650</v>
      </c>
      <c r="N187" s="23"/>
      <c r="O187" s="184" t="s">
        <v>32</v>
      </c>
      <c r="P187" s="237"/>
    </row>
    <row r="188" s="83" customFormat="1" ht="18" customHeight="1" spans="1:16">
      <c r="A188" s="24">
        <v>182</v>
      </c>
      <c r="B188" s="24" t="s">
        <v>23</v>
      </c>
      <c r="C188" s="24" t="s">
        <v>24</v>
      </c>
      <c r="D188" s="24" t="s">
        <v>25</v>
      </c>
      <c r="E188" s="60" t="s">
        <v>4460</v>
      </c>
      <c r="F188" s="60" t="s">
        <v>4461</v>
      </c>
      <c r="G188" s="37" t="s">
        <v>4649</v>
      </c>
      <c r="H188" s="232" t="s">
        <v>194</v>
      </c>
      <c r="I188" s="60">
        <v>5</v>
      </c>
      <c r="J188" s="233" t="s">
        <v>4542</v>
      </c>
      <c r="K188" s="24" t="s">
        <v>31</v>
      </c>
      <c r="L188" s="238">
        <v>4</v>
      </c>
      <c r="M188" s="27">
        <f t="shared" si="5"/>
        <v>520</v>
      </c>
      <c r="N188" s="23"/>
      <c r="O188" s="184" t="s">
        <v>32</v>
      </c>
      <c r="P188" s="237"/>
    </row>
    <row r="189" s="83" customFormat="1" ht="18" customHeight="1" spans="1:16">
      <c r="A189" s="24">
        <v>183</v>
      </c>
      <c r="B189" s="24" t="s">
        <v>23</v>
      </c>
      <c r="C189" s="24" t="s">
        <v>24</v>
      </c>
      <c r="D189" s="24" t="s">
        <v>25</v>
      </c>
      <c r="E189" s="60" t="s">
        <v>4460</v>
      </c>
      <c r="F189" s="60" t="s">
        <v>4461</v>
      </c>
      <c r="G189" s="37" t="s">
        <v>4650</v>
      </c>
      <c r="H189" s="232" t="s">
        <v>194</v>
      </c>
      <c r="I189" s="60">
        <v>3</v>
      </c>
      <c r="J189" s="233" t="s">
        <v>4463</v>
      </c>
      <c r="K189" s="24" t="s">
        <v>31</v>
      </c>
      <c r="L189" s="238">
        <v>2</v>
      </c>
      <c r="M189" s="27">
        <f t="shared" si="5"/>
        <v>260</v>
      </c>
      <c r="N189" s="23"/>
      <c r="O189" s="184" t="s">
        <v>32</v>
      </c>
      <c r="P189" s="237"/>
    </row>
    <row r="190" s="83" customFormat="1" ht="18" customHeight="1" spans="1:16">
      <c r="A190" s="24">
        <v>184</v>
      </c>
      <c r="B190" s="24" t="s">
        <v>23</v>
      </c>
      <c r="C190" s="24" t="s">
        <v>24</v>
      </c>
      <c r="D190" s="24" t="s">
        <v>25</v>
      </c>
      <c r="E190" s="60" t="s">
        <v>4460</v>
      </c>
      <c r="F190" s="60" t="s">
        <v>4461</v>
      </c>
      <c r="G190" s="37" t="s">
        <v>4651</v>
      </c>
      <c r="H190" s="232" t="s">
        <v>194</v>
      </c>
      <c r="I190" s="60">
        <v>2</v>
      </c>
      <c r="J190" s="233" t="s">
        <v>4499</v>
      </c>
      <c r="K190" s="24" t="s">
        <v>31</v>
      </c>
      <c r="L190" s="238">
        <v>2</v>
      </c>
      <c r="M190" s="27">
        <f t="shared" si="5"/>
        <v>260</v>
      </c>
      <c r="N190" s="23"/>
      <c r="O190" s="184" t="s">
        <v>32</v>
      </c>
      <c r="P190" s="237"/>
    </row>
    <row r="191" s="83" customFormat="1" ht="18" customHeight="1" spans="1:16">
      <c r="A191" s="24">
        <v>185</v>
      </c>
      <c r="B191" s="24" t="s">
        <v>23</v>
      </c>
      <c r="C191" s="24" t="s">
        <v>24</v>
      </c>
      <c r="D191" s="24" t="s">
        <v>25</v>
      </c>
      <c r="E191" s="60" t="s">
        <v>4460</v>
      </c>
      <c r="F191" s="60" t="s">
        <v>4461</v>
      </c>
      <c r="G191" s="37" t="s">
        <v>4652</v>
      </c>
      <c r="H191" s="232" t="s">
        <v>194</v>
      </c>
      <c r="I191" s="60">
        <v>4</v>
      </c>
      <c r="J191" s="233" t="s">
        <v>4499</v>
      </c>
      <c r="K191" s="24" t="s">
        <v>31</v>
      </c>
      <c r="L191" s="238">
        <v>4</v>
      </c>
      <c r="M191" s="27">
        <f t="shared" si="5"/>
        <v>520</v>
      </c>
      <c r="N191" s="23"/>
      <c r="O191" s="184" t="s">
        <v>32</v>
      </c>
      <c r="P191" s="237"/>
    </row>
    <row r="192" s="83" customFormat="1" ht="18" customHeight="1" spans="1:16">
      <c r="A192" s="24">
        <v>186</v>
      </c>
      <c r="B192" s="24" t="s">
        <v>23</v>
      </c>
      <c r="C192" s="24" t="s">
        <v>24</v>
      </c>
      <c r="D192" s="24" t="s">
        <v>25</v>
      </c>
      <c r="E192" s="60" t="s">
        <v>4460</v>
      </c>
      <c r="F192" s="60" t="s">
        <v>4461</v>
      </c>
      <c r="G192" s="37" t="s">
        <v>4653</v>
      </c>
      <c r="H192" s="232" t="s">
        <v>194</v>
      </c>
      <c r="I192" s="60">
        <v>4</v>
      </c>
      <c r="J192" s="233" t="s">
        <v>4499</v>
      </c>
      <c r="K192" s="24" t="s">
        <v>31</v>
      </c>
      <c r="L192" s="238">
        <v>4</v>
      </c>
      <c r="M192" s="27">
        <f t="shared" si="5"/>
        <v>520</v>
      </c>
      <c r="N192" s="23"/>
      <c r="O192" s="184" t="s">
        <v>32</v>
      </c>
      <c r="P192" s="237"/>
    </row>
    <row r="193" s="83" customFormat="1" ht="18" customHeight="1" spans="1:16">
      <c r="A193" s="24">
        <v>187</v>
      </c>
      <c r="B193" s="24" t="s">
        <v>23</v>
      </c>
      <c r="C193" s="24" t="s">
        <v>24</v>
      </c>
      <c r="D193" s="24" t="s">
        <v>25</v>
      </c>
      <c r="E193" s="60" t="s">
        <v>4460</v>
      </c>
      <c r="F193" s="60" t="s">
        <v>4461</v>
      </c>
      <c r="G193" s="37" t="s">
        <v>4654</v>
      </c>
      <c r="H193" s="232" t="s">
        <v>194</v>
      </c>
      <c r="I193" s="60">
        <v>2</v>
      </c>
      <c r="J193" s="233" t="s">
        <v>4499</v>
      </c>
      <c r="K193" s="24" t="s">
        <v>31</v>
      </c>
      <c r="L193" s="238">
        <v>2</v>
      </c>
      <c r="M193" s="27">
        <f t="shared" si="5"/>
        <v>260</v>
      </c>
      <c r="N193" s="23"/>
      <c r="O193" s="184" t="s">
        <v>32</v>
      </c>
      <c r="P193" s="237"/>
    </row>
    <row r="194" s="83" customFormat="1" ht="18" customHeight="1" spans="1:16">
      <c r="A194" s="24">
        <v>188</v>
      </c>
      <c r="B194" s="24" t="s">
        <v>23</v>
      </c>
      <c r="C194" s="24" t="s">
        <v>24</v>
      </c>
      <c r="D194" s="24" t="s">
        <v>25</v>
      </c>
      <c r="E194" s="60" t="s">
        <v>4460</v>
      </c>
      <c r="F194" s="60" t="s">
        <v>4461</v>
      </c>
      <c r="G194" s="37" t="s">
        <v>4655</v>
      </c>
      <c r="H194" s="232" t="s">
        <v>194</v>
      </c>
      <c r="I194" s="60">
        <v>3</v>
      </c>
      <c r="J194" s="233" t="s">
        <v>4499</v>
      </c>
      <c r="K194" s="24" t="s">
        <v>31</v>
      </c>
      <c r="L194" s="238">
        <v>3</v>
      </c>
      <c r="M194" s="27">
        <f t="shared" si="5"/>
        <v>390</v>
      </c>
      <c r="N194" s="23"/>
      <c r="O194" s="184" t="s">
        <v>32</v>
      </c>
      <c r="P194" s="237"/>
    </row>
    <row r="195" s="83" customFormat="1" ht="18" customHeight="1" spans="1:16">
      <c r="A195" s="24">
        <v>189</v>
      </c>
      <c r="B195" s="24" t="s">
        <v>23</v>
      </c>
      <c r="C195" s="24" t="s">
        <v>24</v>
      </c>
      <c r="D195" s="24" t="s">
        <v>25</v>
      </c>
      <c r="E195" s="60" t="s">
        <v>4460</v>
      </c>
      <c r="F195" s="60" t="s">
        <v>4461</v>
      </c>
      <c r="G195" s="37" t="s">
        <v>4656</v>
      </c>
      <c r="H195" s="232" t="s">
        <v>194</v>
      </c>
      <c r="I195" s="60">
        <v>4</v>
      </c>
      <c r="J195" s="233" t="s">
        <v>4499</v>
      </c>
      <c r="K195" s="24" t="s">
        <v>31</v>
      </c>
      <c r="L195" s="238">
        <v>4</v>
      </c>
      <c r="M195" s="27">
        <f t="shared" si="5"/>
        <v>520</v>
      </c>
      <c r="N195" s="23"/>
      <c r="O195" s="184" t="s">
        <v>32</v>
      </c>
      <c r="P195" s="237"/>
    </row>
    <row r="196" s="83" customFormat="1" ht="18" customHeight="1" spans="1:16">
      <c r="A196" s="24">
        <v>190</v>
      </c>
      <c r="B196" s="24" t="s">
        <v>23</v>
      </c>
      <c r="C196" s="24" t="s">
        <v>24</v>
      </c>
      <c r="D196" s="24" t="s">
        <v>25</v>
      </c>
      <c r="E196" s="60" t="s">
        <v>4460</v>
      </c>
      <c r="F196" s="60" t="s">
        <v>4461</v>
      </c>
      <c r="G196" s="37" t="s">
        <v>4657</v>
      </c>
      <c r="H196" s="232" t="s">
        <v>194</v>
      </c>
      <c r="I196" s="60">
        <v>4</v>
      </c>
      <c r="J196" s="233" t="s">
        <v>4499</v>
      </c>
      <c r="K196" s="24" t="s">
        <v>31</v>
      </c>
      <c r="L196" s="238">
        <v>4</v>
      </c>
      <c r="M196" s="27">
        <f t="shared" si="5"/>
        <v>520</v>
      </c>
      <c r="N196" s="23"/>
      <c r="O196" s="184" t="s">
        <v>32</v>
      </c>
      <c r="P196" s="237"/>
    </row>
    <row r="197" s="83" customFormat="1" ht="18" customHeight="1" spans="1:16">
      <c r="A197" s="24">
        <v>191</v>
      </c>
      <c r="B197" s="24" t="s">
        <v>23</v>
      </c>
      <c r="C197" s="24" t="s">
        <v>24</v>
      </c>
      <c r="D197" s="24" t="s">
        <v>25</v>
      </c>
      <c r="E197" s="60" t="s">
        <v>4460</v>
      </c>
      <c r="F197" s="60" t="s">
        <v>4461</v>
      </c>
      <c r="G197" s="37" t="s">
        <v>4658</v>
      </c>
      <c r="H197" s="232" t="s">
        <v>194</v>
      </c>
      <c r="I197" s="60">
        <v>5</v>
      </c>
      <c r="J197" s="233" t="s">
        <v>4499</v>
      </c>
      <c r="K197" s="24" t="s">
        <v>31</v>
      </c>
      <c r="L197" s="238">
        <v>5</v>
      </c>
      <c r="M197" s="27">
        <f t="shared" si="5"/>
        <v>650</v>
      </c>
      <c r="N197" s="23"/>
      <c r="O197" s="184" t="s">
        <v>32</v>
      </c>
      <c r="P197" s="237"/>
    </row>
    <row r="198" s="83" customFormat="1" ht="18" customHeight="1" spans="1:16">
      <c r="A198" s="24">
        <v>192</v>
      </c>
      <c r="B198" s="24" t="s">
        <v>23</v>
      </c>
      <c r="C198" s="24" t="s">
        <v>24</v>
      </c>
      <c r="D198" s="24" t="s">
        <v>25</v>
      </c>
      <c r="E198" s="60" t="s">
        <v>4460</v>
      </c>
      <c r="F198" s="60" t="s">
        <v>4461</v>
      </c>
      <c r="G198" s="37" t="s">
        <v>4659</v>
      </c>
      <c r="H198" s="232" t="s">
        <v>194</v>
      </c>
      <c r="I198" s="60">
        <v>6</v>
      </c>
      <c r="J198" s="233" t="s">
        <v>4499</v>
      </c>
      <c r="K198" s="24" t="s">
        <v>31</v>
      </c>
      <c r="L198" s="238">
        <v>6</v>
      </c>
      <c r="M198" s="27">
        <f t="shared" si="5"/>
        <v>780</v>
      </c>
      <c r="N198" s="23"/>
      <c r="O198" s="184" t="s">
        <v>32</v>
      </c>
      <c r="P198" s="237"/>
    </row>
    <row r="199" s="83" customFormat="1" ht="18" customHeight="1" spans="1:16">
      <c r="A199" s="24">
        <v>193</v>
      </c>
      <c r="B199" s="24" t="s">
        <v>23</v>
      </c>
      <c r="C199" s="24" t="s">
        <v>24</v>
      </c>
      <c r="D199" s="24" t="s">
        <v>25</v>
      </c>
      <c r="E199" s="24" t="s">
        <v>4460</v>
      </c>
      <c r="F199" s="24" t="s">
        <v>4532</v>
      </c>
      <c r="G199" s="238" t="s">
        <v>4660</v>
      </c>
      <c r="H199" s="234" t="s">
        <v>51</v>
      </c>
      <c r="I199" s="60">
        <v>4</v>
      </c>
      <c r="J199" s="233" t="s">
        <v>4499</v>
      </c>
      <c r="K199" s="24" t="s">
        <v>31</v>
      </c>
      <c r="L199" s="238">
        <v>6</v>
      </c>
      <c r="M199" s="27">
        <f>L199*312</f>
        <v>1872</v>
      </c>
      <c r="N199" s="23"/>
      <c r="O199" s="184" t="s">
        <v>32</v>
      </c>
      <c r="P199" s="239"/>
    </row>
    <row r="200" s="83" customFormat="1" ht="18" customHeight="1" spans="1:16">
      <c r="A200" s="24">
        <v>194</v>
      </c>
      <c r="B200" s="24" t="s">
        <v>23</v>
      </c>
      <c r="C200" s="24" t="s">
        <v>24</v>
      </c>
      <c r="D200" s="24" t="s">
        <v>25</v>
      </c>
      <c r="E200" s="60" t="s">
        <v>4460</v>
      </c>
      <c r="F200" s="60" t="s">
        <v>4461</v>
      </c>
      <c r="G200" s="37" t="s">
        <v>4661</v>
      </c>
      <c r="H200" s="232" t="s">
        <v>194</v>
      </c>
      <c r="I200" s="60">
        <v>4</v>
      </c>
      <c r="J200" s="233" t="s">
        <v>4499</v>
      </c>
      <c r="K200" s="24" t="s">
        <v>31</v>
      </c>
      <c r="L200" s="238">
        <v>4</v>
      </c>
      <c r="M200" s="27">
        <f t="shared" ref="M200:M220" si="6">L200*130</f>
        <v>520</v>
      </c>
      <c r="N200" s="23"/>
      <c r="O200" s="184" t="s">
        <v>32</v>
      </c>
      <c r="P200" s="237"/>
    </row>
    <row r="201" s="83" customFormat="1" ht="18" customHeight="1" spans="1:16">
      <c r="A201" s="24">
        <v>195</v>
      </c>
      <c r="B201" s="24" t="s">
        <v>23</v>
      </c>
      <c r="C201" s="24" t="s">
        <v>24</v>
      </c>
      <c r="D201" s="24" t="s">
        <v>25</v>
      </c>
      <c r="E201" s="24" t="s">
        <v>4460</v>
      </c>
      <c r="F201" s="60" t="s">
        <v>4461</v>
      </c>
      <c r="G201" s="37" t="s">
        <v>4662</v>
      </c>
      <c r="H201" s="232" t="s">
        <v>194</v>
      </c>
      <c r="I201" s="60">
        <v>5</v>
      </c>
      <c r="J201" s="233" t="s">
        <v>4499</v>
      </c>
      <c r="K201" s="24" t="s">
        <v>31</v>
      </c>
      <c r="L201" s="238">
        <v>3</v>
      </c>
      <c r="M201" s="27">
        <f t="shared" si="6"/>
        <v>390</v>
      </c>
      <c r="N201" s="23"/>
      <c r="O201" s="184" t="s">
        <v>32</v>
      </c>
      <c r="P201" s="237"/>
    </row>
    <row r="202" s="83" customFormat="1" ht="18" customHeight="1" spans="1:16">
      <c r="A202" s="24">
        <v>196</v>
      </c>
      <c r="B202" s="24" t="s">
        <v>23</v>
      </c>
      <c r="C202" s="24" t="s">
        <v>24</v>
      </c>
      <c r="D202" s="24" t="s">
        <v>25</v>
      </c>
      <c r="E202" s="60" t="s">
        <v>4460</v>
      </c>
      <c r="F202" s="60" t="s">
        <v>4461</v>
      </c>
      <c r="G202" s="37" t="s">
        <v>4663</v>
      </c>
      <c r="H202" s="232" t="s">
        <v>194</v>
      </c>
      <c r="I202" s="60">
        <v>4</v>
      </c>
      <c r="J202" s="233" t="s">
        <v>4499</v>
      </c>
      <c r="K202" s="24" t="s">
        <v>31</v>
      </c>
      <c r="L202" s="238">
        <v>4</v>
      </c>
      <c r="M202" s="27">
        <f t="shared" si="6"/>
        <v>520</v>
      </c>
      <c r="N202" s="23"/>
      <c r="O202" s="184" t="s">
        <v>32</v>
      </c>
      <c r="P202" s="237"/>
    </row>
    <row r="203" s="83" customFormat="1" ht="18" customHeight="1" spans="1:16">
      <c r="A203" s="24">
        <v>197</v>
      </c>
      <c r="B203" s="24" t="s">
        <v>23</v>
      </c>
      <c r="C203" s="24" t="s">
        <v>24</v>
      </c>
      <c r="D203" s="24" t="s">
        <v>25</v>
      </c>
      <c r="E203" s="60" t="s">
        <v>4460</v>
      </c>
      <c r="F203" s="60" t="s">
        <v>4461</v>
      </c>
      <c r="G203" s="37" t="s">
        <v>4664</v>
      </c>
      <c r="H203" s="232" t="s">
        <v>194</v>
      </c>
      <c r="I203" s="60">
        <v>5</v>
      </c>
      <c r="J203" s="233" t="s">
        <v>4499</v>
      </c>
      <c r="K203" s="24" t="s">
        <v>31</v>
      </c>
      <c r="L203" s="238">
        <v>3</v>
      </c>
      <c r="M203" s="27">
        <f t="shared" si="6"/>
        <v>390</v>
      </c>
      <c r="N203" s="23"/>
      <c r="O203" s="184" t="s">
        <v>32</v>
      </c>
      <c r="P203" s="237"/>
    </row>
    <row r="204" s="83" customFormat="1" ht="18" customHeight="1" spans="1:16">
      <c r="A204" s="24">
        <v>198</v>
      </c>
      <c r="B204" s="24" t="s">
        <v>23</v>
      </c>
      <c r="C204" s="24" t="s">
        <v>24</v>
      </c>
      <c r="D204" s="24" t="s">
        <v>25</v>
      </c>
      <c r="E204" s="60" t="s">
        <v>4460</v>
      </c>
      <c r="F204" s="60" t="s">
        <v>4461</v>
      </c>
      <c r="G204" s="37" t="s">
        <v>4665</v>
      </c>
      <c r="H204" s="232" t="s">
        <v>194</v>
      </c>
      <c r="I204" s="60">
        <v>5</v>
      </c>
      <c r="J204" s="233" t="s">
        <v>4499</v>
      </c>
      <c r="K204" s="24" t="s">
        <v>31</v>
      </c>
      <c r="L204" s="238">
        <v>5</v>
      </c>
      <c r="M204" s="27">
        <f t="shared" si="6"/>
        <v>650</v>
      </c>
      <c r="N204" s="23"/>
      <c r="O204" s="184" t="s">
        <v>32</v>
      </c>
      <c r="P204" s="237"/>
    </row>
    <row r="205" s="83" customFormat="1" ht="18" customHeight="1" spans="1:16">
      <c r="A205" s="24">
        <v>199</v>
      </c>
      <c r="B205" s="24" t="s">
        <v>23</v>
      </c>
      <c r="C205" s="24" t="s">
        <v>24</v>
      </c>
      <c r="D205" s="24" t="s">
        <v>25</v>
      </c>
      <c r="E205" s="24" t="s">
        <v>4460</v>
      </c>
      <c r="F205" s="60" t="s">
        <v>4461</v>
      </c>
      <c r="G205" s="37" t="s">
        <v>4666</v>
      </c>
      <c r="H205" s="232" t="s">
        <v>194</v>
      </c>
      <c r="I205" s="60">
        <v>4</v>
      </c>
      <c r="J205" s="233" t="s">
        <v>4499</v>
      </c>
      <c r="K205" s="24" t="s">
        <v>31</v>
      </c>
      <c r="L205" s="238">
        <v>3</v>
      </c>
      <c r="M205" s="27">
        <f t="shared" si="6"/>
        <v>390</v>
      </c>
      <c r="N205" s="23"/>
      <c r="O205" s="184" t="s">
        <v>32</v>
      </c>
      <c r="P205" s="237"/>
    </row>
    <row r="206" s="83" customFormat="1" ht="18" customHeight="1" spans="1:16">
      <c r="A206" s="24">
        <v>200</v>
      </c>
      <c r="B206" s="24" t="s">
        <v>23</v>
      </c>
      <c r="C206" s="24" t="s">
        <v>24</v>
      </c>
      <c r="D206" s="24" t="s">
        <v>25</v>
      </c>
      <c r="E206" s="60" t="s">
        <v>4460</v>
      </c>
      <c r="F206" s="60" t="s">
        <v>4461</v>
      </c>
      <c r="G206" s="37" t="s">
        <v>4667</v>
      </c>
      <c r="H206" s="24" t="s">
        <v>1583</v>
      </c>
      <c r="I206" s="60">
        <v>5</v>
      </c>
      <c r="J206" s="233" t="s">
        <v>4499</v>
      </c>
      <c r="K206" s="24" t="s">
        <v>31</v>
      </c>
      <c r="L206" s="238">
        <v>5</v>
      </c>
      <c r="M206" s="27">
        <f t="shared" si="6"/>
        <v>650</v>
      </c>
      <c r="N206" s="23"/>
      <c r="O206" s="184" t="s">
        <v>32</v>
      </c>
      <c r="P206" s="237"/>
    </row>
    <row r="207" s="83" customFormat="1" ht="18" customHeight="1" spans="1:16">
      <c r="A207" s="24">
        <v>201</v>
      </c>
      <c r="B207" s="24" t="s">
        <v>23</v>
      </c>
      <c r="C207" s="24" t="s">
        <v>24</v>
      </c>
      <c r="D207" s="24" t="s">
        <v>25</v>
      </c>
      <c r="E207" s="60" t="s">
        <v>4460</v>
      </c>
      <c r="F207" s="60" t="s">
        <v>4461</v>
      </c>
      <c r="G207" s="37" t="s">
        <v>4668</v>
      </c>
      <c r="H207" s="233" t="s">
        <v>194</v>
      </c>
      <c r="I207" s="60">
        <v>4</v>
      </c>
      <c r="J207" s="233" t="s">
        <v>4542</v>
      </c>
      <c r="K207" s="24" t="s">
        <v>31</v>
      </c>
      <c r="L207" s="238">
        <v>4</v>
      </c>
      <c r="M207" s="27">
        <f t="shared" si="6"/>
        <v>520</v>
      </c>
      <c r="N207" s="23"/>
      <c r="O207" s="184" t="s">
        <v>32</v>
      </c>
      <c r="P207" s="237"/>
    </row>
    <row r="208" s="83" customFormat="1" ht="18" customHeight="1" spans="1:16">
      <c r="A208" s="24">
        <v>202</v>
      </c>
      <c r="B208" s="24" t="s">
        <v>23</v>
      </c>
      <c r="C208" s="24" t="s">
        <v>24</v>
      </c>
      <c r="D208" s="24" t="s">
        <v>25</v>
      </c>
      <c r="E208" s="60" t="s">
        <v>4460</v>
      </c>
      <c r="F208" s="60" t="s">
        <v>4461</v>
      </c>
      <c r="G208" s="37" t="s">
        <v>4669</v>
      </c>
      <c r="H208" s="232" t="s">
        <v>194</v>
      </c>
      <c r="I208" s="60">
        <v>5</v>
      </c>
      <c r="J208" s="24" t="s">
        <v>4542</v>
      </c>
      <c r="K208" s="24" t="s">
        <v>31</v>
      </c>
      <c r="L208" s="238">
        <v>2</v>
      </c>
      <c r="M208" s="27">
        <f t="shared" si="6"/>
        <v>260</v>
      </c>
      <c r="N208" s="23"/>
      <c r="O208" s="184" t="s">
        <v>32</v>
      </c>
      <c r="P208" s="237"/>
    </row>
    <row r="209" s="83" customFormat="1" ht="18" customHeight="1" spans="1:16">
      <c r="A209" s="24">
        <v>203</v>
      </c>
      <c r="B209" s="24" t="s">
        <v>23</v>
      </c>
      <c r="C209" s="24" t="s">
        <v>24</v>
      </c>
      <c r="D209" s="24" t="s">
        <v>25</v>
      </c>
      <c r="E209" s="60" t="s">
        <v>4460</v>
      </c>
      <c r="F209" s="60" t="s">
        <v>4461</v>
      </c>
      <c r="G209" s="37" t="s">
        <v>4670</v>
      </c>
      <c r="H209" s="232" t="s">
        <v>194</v>
      </c>
      <c r="I209" s="60">
        <v>6</v>
      </c>
      <c r="J209" s="24" t="s">
        <v>4499</v>
      </c>
      <c r="K209" s="24" t="s">
        <v>31</v>
      </c>
      <c r="L209" s="238">
        <v>4</v>
      </c>
      <c r="M209" s="27">
        <f t="shared" si="6"/>
        <v>520</v>
      </c>
      <c r="N209" s="23"/>
      <c r="O209" s="184" t="s">
        <v>32</v>
      </c>
      <c r="P209" s="237"/>
    </row>
    <row r="210" s="83" customFormat="1" ht="18" customHeight="1" spans="1:16">
      <c r="A210" s="24">
        <v>204</v>
      </c>
      <c r="B210" s="24" t="s">
        <v>23</v>
      </c>
      <c r="C210" s="24" t="s">
        <v>24</v>
      </c>
      <c r="D210" s="24" t="s">
        <v>25</v>
      </c>
      <c r="E210" s="60" t="s">
        <v>4460</v>
      </c>
      <c r="F210" s="60" t="s">
        <v>4461</v>
      </c>
      <c r="G210" s="37" t="s">
        <v>4671</v>
      </c>
      <c r="H210" s="24" t="s">
        <v>1583</v>
      </c>
      <c r="I210" s="60">
        <v>5</v>
      </c>
      <c r="J210" s="24" t="s">
        <v>4578</v>
      </c>
      <c r="K210" s="24" t="s">
        <v>31</v>
      </c>
      <c r="L210" s="238">
        <v>5</v>
      </c>
      <c r="M210" s="27">
        <f t="shared" si="6"/>
        <v>650</v>
      </c>
      <c r="N210" s="23"/>
      <c r="O210" s="184" t="s">
        <v>32</v>
      </c>
      <c r="P210" s="237"/>
    </row>
    <row r="211" s="83" customFormat="1" ht="18" customHeight="1" spans="1:16">
      <c r="A211" s="24">
        <v>205</v>
      </c>
      <c r="B211" s="24" t="s">
        <v>23</v>
      </c>
      <c r="C211" s="24" t="s">
        <v>24</v>
      </c>
      <c r="D211" s="24" t="s">
        <v>25</v>
      </c>
      <c r="E211" s="60" t="s">
        <v>4460</v>
      </c>
      <c r="F211" s="60" t="s">
        <v>4461</v>
      </c>
      <c r="G211" s="37" t="s">
        <v>4672</v>
      </c>
      <c r="H211" s="232" t="s">
        <v>194</v>
      </c>
      <c r="I211" s="60">
        <v>5</v>
      </c>
      <c r="J211" s="24" t="s">
        <v>4578</v>
      </c>
      <c r="K211" s="24" t="s">
        <v>31</v>
      </c>
      <c r="L211" s="238">
        <v>3</v>
      </c>
      <c r="M211" s="27">
        <f t="shared" si="6"/>
        <v>390</v>
      </c>
      <c r="N211" s="23"/>
      <c r="O211" s="184" t="s">
        <v>32</v>
      </c>
      <c r="P211" s="237"/>
    </row>
    <row r="212" s="83" customFormat="1" ht="18" customHeight="1" spans="1:16">
      <c r="A212" s="24">
        <v>206</v>
      </c>
      <c r="B212" s="24" t="s">
        <v>23</v>
      </c>
      <c r="C212" s="24" t="s">
        <v>24</v>
      </c>
      <c r="D212" s="24" t="s">
        <v>25</v>
      </c>
      <c r="E212" s="60" t="s">
        <v>4460</v>
      </c>
      <c r="F212" s="60" t="s">
        <v>4461</v>
      </c>
      <c r="G212" s="37" t="s">
        <v>4673</v>
      </c>
      <c r="H212" s="232" t="s">
        <v>194</v>
      </c>
      <c r="I212" s="60">
        <v>3</v>
      </c>
      <c r="J212" s="24" t="s">
        <v>4499</v>
      </c>
      <c r="K212" s="24" t="s">
        <v>31</v>
      </c>
      <c r="L212" s="238">
        <v>3</v>
      </c>
      <c r="M212" s="27">
        <f t="shared" si="6"/>
        <v>390</v>
      </c>
      <c r="N212" s="23"/>
      <c r="O212" s="184" t="s">
        <v>32</v>
      </c>
      <c r="P212" s="237"/>
    </row>
    <row r="213" s="83" customFormat="1" ht="18" customHeight="1" spans="1:16">
      <c r="A213" s="24">
        <v>207</v>
      </c>
      <c r="B213" s="24" t="s">
        <v>23</v>
      </c>
      <c r="C213" s="24" t="s">
        <v>24</v>
      </c>
      <c r="D213" s="24" t="s">
        <v>25</v>
      </c>
      <c r="E213" s="60" t="s">
        <v>4460</v>
      </c>
      <c r="F213" s="60" t="s">
        <v>4461</v>
      </c>
      <c r="G213" s="37" t="s">
        <v>4674</v>
      </c>
      <c r="H213" s="232" t="s">
        <v>194</v>
      </c>
      <c r="I213" s="60">
        <v>5</v>
      </c>
      <c r="J213" s="24" t="s">
        <v>4542</v>
      </c>
      <c r="K213" s="24" t="s">
        <v>31</v>
      </c>
      <c r="L213" s="238">
        <v>4</v>
      </c>
      <c r="M213" s="27">
        <f t="shared" si="6"/>
        <v>520</v>
      </c>
      <c r="N213" s="23"/>
      <c r="O213" s="184" t="s">
        <v>32</v>
      </c>
      <c r="P213" s="237"/>
    </row>
    <row r="214" s="83" customFormat="1" ht="18" customHeight="1" spans="1:16">
      <c r="A214" s="24">
        <v>208</v>
      </c>
      <c r="B214" s="24" t="s">
        <v>23</v>
      </c>
      <c r="C214" s="24" t="s">
        <v>24</v>
      </c>
      <c r="D214" s="24" t="s">
        <v>25</v>
      </c>
      <c r="E214" s="60" t="s">
        <v>4460</v>
      </c>
      <c r="F214" s="60" t="s">
        <v>4461</v>
      </c>
      <c r="G214" s="37" t="s">
        <v>4675</v>
      </c>
      <c r="H214" s="232" t="s">
        <v>194</v>
      </c>
      <c r="I214" s="60">
        <v>5</v>
      </c>
      <c r="J214" s="24" t="s">
        <v>4578</v>
      </c>
      <c r="K214" s="24" t="s">
        <v>31</v>
      </c>
      <c r="L214" s="238">
        <v>4</v>
      </c>
      <c r="M214" s="27">
        <f t="shared" si="6"/>
        <v>520</v>
      </c>
      <c r="N214" s="23"/>
      <c r="O214" s="184" t="s">
        <v>32</v>
      </c>
      <c r="P214" s="237"/>
    </row>
    <row r="215" s="83" customFormat="1" ht="18" customHeight="1" spans="1:16">
      <c r="A215" s="24">
        <v>209</v>
      </c>
      <c r="B215" s="24" t="s">
        <v>23</v>
      </c>
      <c r="C215" s="24" t="s">
        <v>24</v>
      </c>
      <c r="D215" s="24" t="s">
        <v>25</v>
      </c>
      <c r="E215" s="60" t="s">
        <v>4460</v>
      </c>
      <c r="F215" s="60" t="s">
        <v>4461</v>
      </c>
      <c r="G215" s="37" t="s">
        <v>4676</v>
      </c>
      <c r="H215" s="232" t="s">
        <v>194</v>
      </c>
      <c r="I215" s="60">
        <v>7</v>
      </c>
      <c r="J215" s="24" t="s">
        <v>4463</v>
      </c>
      <c r="K215" s="24" t="s">
        <v>31</v>
      </c>
      <c r="L215" s="238">
        <v>7</v>
      </c>
      <c r="M215" s="27">
        <f t="shared" si="6"/>
        <v>910</v>
      </c>
      <c r="N215" s="23"/>
      <c r="O215" s="184" t="s">
        <v>32</v>
      </c>
      <c r="P215" s="237"/>
    </row>
    <row r="216" s="83" customFormat="1" ht="18" customHeight="1" spans="1:16">
      <c r="A216" s="24">
        <v>210</v>
      </c>
      <c r="B216" s="24" t="s">
        <v>23</v>
      </c>
      <c r="C216" s="24" t="s">
        <v>24</v>
      </c>
      <c r="D216" s="24" t="s">
        <v>25</v>
      </c>
      <c r="E216" s="60" t="s">
        <v>4460</v>
      </c>
      <c r="F216" s="60" t="s">
        <v>4461</v>
      </c>
      <c r="G216" s="37" t="s">
        <v>1843</v>
      </c>
      <c r="H216" s="232" t="s">
        <v>194</v>
      </c>
      <c r="I216" s="60">
        <v>6</v>
      </c>
      <c r="J216" s="24" t="s">
        <v>4463</v>
      </c>
      <c r="K216" s="24" t="s">
        <v>31</v>
      </c>
      <c r="L216" s="238">
        <v>5</v>
      </c>
      <c r="M216" s="27">
        <f t="shared" si="6"/>
        <v>650</v>
      </c>
      <c r="N216" s="23"/>
      <c r="O216" s="184" t="s">
        <v>32</v>
      </c>
      <c r="P216" s="237"/>
    </row>
    <row r="217" s="83" customFormat="1" ht="18" customHeight="1" spans="1:16">
      <c r="A217" s="24">
        <v>211</v>
      </c>
      <c r="B217" s="24" t="s">
        <v>23</v>
      </c>
      <c r="C217" s="24" t="s">
        <v>24</v>
      </c>
      <c r="D217" s="24" t="s">
        <v>25</v>
      </c>
      <c r="E217" s="60" t="s">
        <v>4460</v>
      </c>
      <c r="F217" s="60" t="s">
        <v>4461</v>
      </c>
      <c r="G217" s="37" t="s">
        <v>4677</v>
      </c>
      <c r="H217" s="232" t="s">
        <v>194</v>
      </c>
      <c r="I217" s="60">
        <v>3</v>
      </c>
      <c r="J217" s="24" t="s">
        <v>4463</v>
      </c>
      <c r="K217" s="24" t="s">
        <v>31</v>
      </c>
      <c r="L217" s="238">
        <v>2</v>
      </c>
      <c r="M217" s="27">
        <f t="shared" si="6"/>
        <v>260</v>
      </c>
      <c r="N217" s="23"/>
      <c r="O217" s="184" t="s">
        <v>32</v>
      </c>
      <c r="P217" s="237"/>
    </row>
    <row r="218" s="83" customFormat="1" ht="18" customHeight="1" spans="1:16">
      <c r="A218" s="24">
        <v>212</v>
      </c>
      <c r="B218" s="24" t="s">
        <v>23</v>
      </c>
      <c r="C218" s="24" t="s">
        <v>24</v>
      </c>
      <c r="D218" s="24" t="s">
        <v>25</v>
      </c>
      <c r="E218" s="60" t="s">
        <v>4460</v>
      </c>
      <c r="F218" s="60" t="s">
        <v>4461</v>
      </c>
      <c r="G218" s="37" t="s">
        <v>4678</v>
      </c>
      <c r="H218" s="232" t="s">
        <v>194</v>
      </c>
      <c r="I218" s="60">
        <v>6</v>
      </c>
      <c r="J218" s="24" t="s">
        <v>4463</v>
      </c>
      <c r="K218" s="24" t="s">
        <v>31</v>
      </c>
      <c r="L218" s="238">
        <v>4</v>
      </c>
      <c r="M218" s="27">
        <f t="shared" si="6"/>
        <v>520</v>
      </c>
      <c r="N218" s="23"/>
      <c r="O218" s="184" t="s">
        <v>32</v>
      </c>
      <c r="P218" s="237"/>
    </row>
    <row r="219" s="83" customFormat="1" ht="18" customHeight="1" spans="1:16">
      <c r="A219" s="24">
        <v>213</v>
      </c>
      <c r="B219" s="24" t="s">
        <v>23</v>
      </c>
      <c r="C219" s="24" t="s">
        <v>24</v>
      </c>
      <c r="D219" s="24" t="s">
        <v>25</v>
      </c>
      <c r="E219" s="60" t="s">
        <v>4460</v>
      </c>
      <c r="F219" s="60" t="s">
        <v>4461</v>
      </c>
      <c r="G219" s="37" t="s">
        <v>4679</v>
      </c>
      <c r="H219" s="232" t="s">
        <v>194</v>
      </c>
      <c r="I219" s="60">
        <v>5</v>
      </c>
      <c r="J219" s="24" t="s">
        <v>4463</v>
      </c>
      <c r="K219" s="24" t="s">
        <v>31</v>
      </c>
      <c r="L219" s="238">
        <v>5</v>
      </c>
      <c r="M219" s="27">
        <f t="shared" si="6"/>
        <v>650</v>
      </c>
      <c r="N219" s="23"/>
      <c r="O219" s="184" t="s">
        <v>32</v>
      </c>
      <c r="P219" s="237"/>
    </row>
    <row r="220" s="83" customFormat="1" ht="18" customHeight="1" spans="1:16">
      <c r="A220" s="24">
        <v>214</v>
      </c>
      <c r="B220" s="24" t="s">
        <v>23</v>
      </c>
      <c r="C220" s="24" t="s">
        <v>24</v>
      </c>
      <c r="D220" s="24" t="s">
        <v>25</v>
      </c>
      <c r="E220" s="60" t="s">
        <v>4460</v>
      </c>
      <c r="F220" s="60" t="s">
        <v>4461</v>
      </c>
      <c r="G220" s="37" t="s">
        <v>4680</v>
      </c>
      <c r="H220" s="232" t="s">
        <v>194</v>
      </c>
      <c r="I220" s="60">
        <v>6</v>
      </c>
      <c r="J220" s="24" t="s">
        <v>4463</v>
      </c>
      <c r="K220" s="24" t="s">
        <v>31</v>
      </c>
      <c r="L220" s="238">
        <v>3</v>
      </c>
      <c r="M220" s="27">
        <f t="shared" si="6"/>
        <v>390</v>
      </c>
      <c r="N220" s="23"/>
      <c r="O220" s="184" t="s">
        <v>32</v>
      </c>
      <c r="P220" s="237"/>
    </row>
    <row r="221" s="83" customFormat="1" ht="18" customHeight="1" spans="1:16">
      <c r="A221" s="24">
        <v>215</v>
      </c>
      <c r="B221" s="24" t="s">
        <v>23</v>
      </c>
      <c r="C221" s="24" t="s">
        <v>24</v>
      </c>
      <c r="D221" s="24" t="s">
        <v>25</v>
      </c>
      <c r="E221" s="60" t="s">
        <v>4460</v>
      </c>
      <c r="F221" s="60" t="s">
        <v>4461</v>
      </c>
      <c r="G221" s="37" t="s">
        <v>4681</v>
      </c>
      <c r="H221" s="24" t="s">
        <v>1583</v>
      </c>
      <c r="I221" s="60">
        <v>3</v>
      </c>
      <c r="J221" s="24" t="s">
        <v>4549</v>
      </c>
      <c r="K221" s="24" t="s">
        <v>31</v>
      </c>
      <c r="L221" s="238">
        <v>3</v>
      </c>
      <c r="M221" s="27">
        <f>L221*312</f>
        <v>936</v>
      </c>
      <c r="N221" s="23"/>
      <c r="O221" s="184" t="s">
        <v>32</v>
      </c>
      <c r="P221" s="237"/>
    </row>
    <row r="222" s="83" customFormat="1" ht="18" customHeight="1" spans="1:16">
      <c r="A222" s="24">
        <v>216</v>
      </c>
      <c r="B222" s="24" t="s">
        <v>23</v>
      </c>
      <c r="C222" s="24" t="s">
        <v>24</v>
      </c>
      <c r="D222" s="24" t="s">
        <v>25</v>
      </c>
      <c r="E222" s="60" t="s">
        <v>4460</v>
      </c>
      <c r="F222" s="60" t="s">
        <v>4461</v>
      </c>
      <c r="G222" s="37" t="s">
        <v>4682</v>
      </c>
      <c r="H222" s="232" t="s">
        <v>194</v>
      </c>
      <c r="I222" s="60">
        <v>6</v>
      </c>
      <c r="J222" s="24" t="s">
        <v>4549</v>
      </c>
      <c r="K222" s="24" t="s">
        <v>31</v>
      </c>
      <c r="L222" s="238">
        <v>6</v>
      </c>
      <c r="M222" s="27">
        <f t="shared" ref="M222:M227" si="7">L222*130</f>
        <v>780</v>
      </c>
      <c r="N222" s="23"/>
      <c r="O222" s="184" t="s">
        <v>32</v>
      </c>
      <c r="P222" s="237"/>
    </row>
    <row r="223" s="83" customFormat="1" ht="18" customHeight="1" spans="1:16">
      <c r="A223" s="24">
        <v>217</v>
      </c>
      <c r="B223" s="24" t="s">
        <v>23</v>
      </c>
      <c r="C223" s="24" t="s">
        <v>24</v>
      </c>
      <c r="D223" s="24" t="s">
        <v>25</v>
      </c>
      <c r="E223" s="60" t="s">
        <v>4460</v>
      </c>
      <c r="F223" s="60" t="s">
        <v>4461</v>
      </c>
      <c r="G223" s="37" t="s">
        <v>4683</v>
      </c>
      <c r="H223" s="232" t="s">
        <v>194</v>
      </c>
      <c r="I223" s="60">
        <v>4</v>
      </c>
      <c r="J223" s="24" t="s">
        <v>4549</v>
      </c>
      <c r="K223" s="24" t="s">
        <v>31</v>
      </c>
      <c r="L223" s="238">
        <v>4</v>
      </c>
      <c r="M223" s="27">
        <f t="shared" si="7"/>
        <v>520</v>
      </c>
      <c r="N223" s="23"/>
      <c r="O223" s="184" t="s">
        <v>32</v>
      </c>
      <c r="P223" s="237"/>
    </row>
    <row r="224" s="83" customFormat="1" ht="18" customHeight="1" spans="1:16">
      <c r="A224" s="24">
        <v>218</v>
      </c>
      <c r="B224" s="24" t="s">
        <v>23</v>
      </c>
      <c r="C224" s="24" t="s">
        <v>24</v>
      </c>
      <c r="D224" s="24" t="s">
        <v>25</v>
      </c>
      <c r="E224" s="60" t="s">
        <v>4460</v>
      </c>
      <c r="F224" s="60" t="s">
        <v>4461</v>
      </c>
      <c r="G224" s="37" t="s">
        <v>4684</v>
      </c>
      <c r="H224" s="232" t="s">
        <v>194</v>
      </c>
      <c r="I224" s="60">
        <v>4</v>
      </c>
      <c r="J224" s="24" t="s">
        <v>4463</v>
      </c>
      <c r="K224" s="24" t="s">
        <v>31</v>
      </c>
      <c r="L224" s="238">
        <v>2</v>
      </c>
      <c r="M224" s="27">
        <f t="shared" si="7"/>
        <v>260</v>
      </c>
      <c r="N224" s="23"/>
      <c r="O224" s="184" t="s">
        <v>32</v>
      </c>
      <c r="P224" s="237"/>
    </row>
    <row r="225" s="83" customFormat="1" ht="18" customHeight="1" spans="1:16">
      <c r="A225" s="24">
        <v>219</v>
      </c>
      <c r="B225" s="24" t="s">
        <v>23</v>
      </c>
      <c r="C225" s="24" t="s">
        <v>24</v>
      </c>
      <c r="D225" s="24" t="s">
        <v>25</v>
      </c>
      <c r="E225" s="60" t="s">
        <v>4460</v>
      </c>
      <c r="F225" s="60" t="s">
        <v>4461</v>
      </c>
      <c r="G225" s="37" t="s">
        <v>4685</v>
      </c>
      <c r="H225" s="232" t="s">
        <v>194</v>
      </c>
      <c r="I225" s="60">
        <v>5</v>
      </c>
      <c r="J225" s="24" t="s">
        <v>4463</v>
      </c>
      <c r="K225" s="24" t="s">
        <v>31</v>
      </c>
      <c r="L225" s="238">
        <v>3</v>
      </c>
      <c r="M225" s="27">
        <f t="shared" si="7"/>
        <v>390</v>
      </c>
      <c r="N225" s="23"/>
      <c r="O225" s="184" t="s">
        <v>32</v>
      </c>
      <c r="P225" s="237"/>
    </row>
    <row r="226" s="83" customFormat="1" ht="18" customHeight="1" spans="1:16">
      <c r="A226" s="24">
        <v>220</v>
      </c>
      <c r="B226" s="24" t="s">
        <v>23</v>
      </c>
      <c r="C226" s="24" t="s">
        <v>24</v>
      </c>
      <c r="D226" s="24" t="s">
        <v>25</v>
      </c>
      <c r="E226" s="60" t="s">
        <v>4460</v>
      </c>
      <c r="F226" s="60" t="s">
        <v>4461</v>
      </c>
      <c r="G226" s="37" t="s">
        <v>4686</v>
      </c>
      <c r="H226" s="232" t="s">
        <v>194</v>
      </c>
      <c r="I226" s="60">
        <v>5</v>
      </c>
      <c r="J226" s="24" t="s">
        <v>4463</v>
      </c>
      <c r="K226" s="24" t="s">
        <v>31</v>
      </c>
      <c r="L226" s="238">
        <v>3</v>
      </c>
      <c r="M226" s="27">
        <f t="shared" si="7"/>
        <v>390</v>
      </c>
      <c r="N226" s="23"/>
      <c r="O226" s="184" t="s">
        <v>32</v>
      </c>
      <c r="P226" s="237"/>
    </row>
    <row r="227" s="83" customFormat="1" ht="18" customHeight="1" spans="1:16">
      <c r="A227" s="24">
        <v>221</v>
      </c>
      <c r="B227" s="24" t="s">
        <v>23</v>
      </c>
      <c r="C227" s="24" t="s">
        <v>24</v>
      </c>
      <c r="D227" s="24" t="s">
        <v>25</v>
      </c>
      <c r="E227" s="60" t="s">
        <v>4460</v>
      </c>
      <c r="F227" s="60" t="s">
        <v>4461</v>
      </c>
      <c r="G227" s="37" t="s">
        <v>4687</v>
      </c>
      <c r="H227" s="232" t="s">
        <v>194</v>
      </c>
      <c r="I227" s="60">
        <v>3</v>
      </c>
      <c r="J227" s="233" t="s">
        <v>4542</v>
      </c>
      <c r="K227" s="24" t="s">
        <v>31</v>
      </c>
      <c r="L227" s="238">
        <v>3</v>
      </c>
      <c r="M227" s="27">
        <f t="shared" si="7"/>
        <v>390</v>
      </c>
      <c r="N227" s="23"/>
      <c r="O227" s="184" t="s">
        <v>32</v>
      </c>
      <c r="P227" s="237"/>
    </row>
    <row r="228" s="83" customFormat="1" ht="18" customHeight="1" spans="1:16">
      <c r="A228" s="24">
        <v>222</v>
      </c>
      <c r="B228" s="24" t="s">
        <v>23</v>
      </c>
      <c r="C228" s="24" t="s">
        <v>24</v>
      </c>
      <c r="D228" s="24" t="s">
        <v>25</v>
      </c>
      <c r="E228" s="60" t="s">
        <v>4460</v>
      </c>
      <c r="F228" s="60" t="s">
        <v>4461</v>
      </c>
      <c r="G228" s="37" t="s">
        <v>4688</v>
      </c>
      <c r="H228" s="24" t="s">
        <v>1583</v>
      </c>
      <c r="I228" s="60">
        <v>3</v>
      </c>
      <c r="J228" s="24" t="s">
        <v>4542</v>
      </c>
      <c r="K228" s="24" t="s">
        <v>31</v>
      </c>
      <c r="L228" s="238">
        <v>3</v>
      </c>
      <c r="M228" s="27">
        <f>L228*312</f>
        <v>936</v>
      </c>
      <c r="N228" s="23"/>
      <c r="O228" s="184" t="s">
        <v>32</v>
      </c>
      <c r="P228" s="237"/>
    </row>
    <row r="229" s="83" customFormat="1" ht="18" customHeight="1" spans="1:16">
      <c r="A229" s="24">
        <v>223</v>
      </c>
      <c r="B229" s="24" t="s">
        <v>23</v>
      </c>
      <c r="C229" s="24" t="s">
        <v>24</v>
      </c>
      <c r="D229" s="24" t="s">
        <v>25</v>
      </c>
      <c r="E229" s="60" t="s">
        <v>4460</v>
      </c>
      <c r="F229" s="60" t="s">
        <v>4461</v>
      </c>
      <c r="G229" s="37" t="s">
        <v>4689</v>
      </c>
      <c r="H229" s="232" t="s">
        <v>194</v>
      </c>
      <c r="I229" s="60">
        <v>5</v>
      </c>
      <c r="J229" s="24" t="s">
        <v>4574</v>
      </c>
      <c r="K229" s="24" t="s">
        <v>31</v>
      </c>
      <c r="L229" s="238">
        <v>4</v>
      </c>
      <c r="M229" s="27">
        <f>L229*130</f>
        <v>520</v>
      </c>
      <c r="N229" s="23"/>
      <c r="O229" s="184" t="s">
        <v>32</v>
      </c>
      <c r="P229" s="237"/>
    </row>
    <row r="230" s="83" customFormat="1" ht="18" customHeight="1" spans="1:16">
      <c r="A230" s="24">
        <v>224</v>
      </c>
      <c r="B230" s="24" t="s">
        <v>23</v>
      </c>
      <c r="C230" s="24" t="s">
        <v>24</v>
      </c>
      <c r="D230" s="24" t="s">
        <v>25</v>
      </c>
      <c r="E230" s="60" t="s">
        <v>4460</v>
      </c>
      <c r="F230" s="60" t="s">
        <v>4461</v>
      </c>
      <c r="G230" s="37" t="s">
        <v>4690</v>
      </c>
      <c r="H230" s="232" t="s">
        <v>194</v>
      </c>
      <c r="I230" s="60">
        <v>7</v>
      </c>
      <c r="J230" s="24" t="s">
        <v>4542</v>
      </c>
      <c r="K230" s="24" t="s">
        <v>31</v>
      </c>
      <c r="L230" s="238">
        <v>4</v>
      </c>
      <c r="M230" s="27">
        <f>L230*130</f>
        <v>520</v>
      </c>
      <c r="N230" s="23"/>
      <c r="O230" s="184" t="s">
        <v>32</v>
      </c>
      <c r="P230" s="237"/>
    </row>
    <row r="231" s="83" customFormat="1" ht="18" customHeight="1" spans="1:16">
      <c r="A231" s="24">
        <v>225</v>
      </c>
      <c r="B231" s="24" t="s">
        <v>23</v>
      </c>
      <c r="C231" s="24" t="s">
        <v>24</v>
      </c>
      <c r="D231" s="24" t="s">
        <v>25</v>
      </c>
      <c r="E231" s="60" t="s">
        <v>4460</v>
      </c>
      <c r="F231" s="60" t="s">
        <v>4461</v>
      </c>
      <c r="G231" s="37" t="s">
        <v>4691</v>
      </c>
      <c r="H231" s="232" t="s">
        <v>194</v>
      </c>
      <c r="I231" s="60">
        <v>6</v>
      </c>
      <c r="J231" s="24" t="s">
        <v>4542</v>
      </c>
      <c r="K231" s="24" t="s">
        <v>31</v>
      </c>
      <c r="L231" s="238">
        <v>5</v>
      </c>
      <c r="M231" s="27">
        <f>L231*130</f>
        <v>650</v>
      </c>
      <c r="N231" s="23"/>
      <c r="O231" s="184" t="s">
        <v>32</v>
      </c>
      <c r="P231" s="237"/>
    </row>
    <row r="232" s="83" customFormat="1" ht="18" customHeight="1" spans="1:16">
      <c r="A232" s="24">
        <v>226</v>
      </c>
      <c r="B232" s="24" t="s">
        <v>23</v>
      </c>
      <c r="C232" s="24" t="s">
        <v>24</v>
      </c>
      <c r="D232" s="24" t="s">
        <v>25</v>
      </c>
      <c r="E232" s="60" t="s">
        <v>4460</v>
      </c>
      <c r="F232" s="60" t="s">
        <v>4461</v>
      </c>
      <c r="G232" s="37" t="s">
        <v>4692</v>
      </c>
      <c r="H232" s="232" t="s">
        <v>194</v>
      </c>
      <c r="I232" s="60">
        <v>6</v>
      </c>
      <c r="J232" s="24" t="s">
        <v>4542</v>
      </c>
      <c r="K232" s="24" t="s">
        <v>31</v>
      </c>
      <c r="L232" s="238">
        <v>3</v>
      </c>
      <c r="M232" s="27">
        <f>L232*130</f>
        <v>390</v>
      </c>
      <c r="N232" s="23"/>
      <c r="O232" s="184" t="s">
        <v>32</v>
      </c>
      <c r="P232" s="237"/>
    </row>
    <row r="233" s="83" customFormat="1" ht="18" customHeight="1" spans="1:16">
      <c r="A233" s="24">
        <v>227</v>
      </c>
      <c r="B233" s="24" t="s">
        <v>23</v>
      </c>
      <c r="C233" s="24" t="s">
        <v>24</v>
      </c>
      <c r="D233" s="24" t="s">
        <v>25</v>
      </c>
      <c r="E233" s="60" t="s">
        <v>4460</v>
      </c>
      <c r="F233" s="60" t="s">
        <v>4461</v>
      </c>
      <c r="G233" s="37" t="s">
        <v>4693</v>
      </c>
      <c r="H233" s="24" t="s">
        <v>51</v>
      </c>
      <c r="I233" s="60">
        <v>4</v>
      </c>
      <c r="J233" s="24" t="s">
        <v>4578</v>
      </c>
      <c r="K233" s="24" t="s">
        <v>31</v>
      </c>
      <c r="L233" s="238">
        <v>3</v>
      </c>
      <c r="M233" s="27">
        <f>L233*312</f>
        <v>936</v>
      </c>
      <c r="N233" s="23"/>
      <c r="O233" s="184" t="s">
        <v>32</v>
      </c>
      <c r="P233" s="237"/>
    </row>
    <row r="234" s="83" customFormat="1" ht="18" customHeight="1" spans="1:16">
      <c r="A234" s="24">
        <v>228</v>
      </c>
      <c r="B234" s="24" t="s">
        <v>23</v>
      </c>
      <c r="C234" s="24" t="s">
        <v>24</v>
      </c>
      <c r="D234" s="24" t="s">
        <v>25</v>
      </c>
      <c r="E234" s="60" t="s">
        <v>4460</v>
      </c>
      <c r="F234" s="60" t="s">
        <v>4461</v>
      </c>
      <c r="G234" s="37" t="s">
        <v>4694</v>
      </c>
      <c r="H234" s="233" t="s">
        <v>194</v>
      </c>
      <c r="I234" s="60">
        <v>4</v>
      </c>
      <c r="J234" s="123" t="s">
        <v>4463</v>
      </c>
      <c r="K234" s="24" t="s">
        <v>31</v>
      </c>
      <c r="L234" s="238">
        <v>3</v>
      </c>
      <c r="M234" s="27">
        <f>L234*130</f>
        <v>390</v>
      </c>
      <c r="N234" s="23"/>
      <c r="O234" s="184" t="s">
        <v>32</v>
      </c>
      <c r="P234" s="237"/>
    </row>
    <row r="235" s="83" customFormat="1" ht="18" customHeight="1" spans="1:16">
      <c r="A235" s="24">
        <v>229</v>
      </c>
      <c r="B235" s="24" t="s">
        <v>23</v>
      </c>
      <c r="C235" s="24" t="s">
        <v>24</v>
      </c>
      <c r="D235" s="24" t="s">
        <v>25</v>
      </c>
      <c r="E235" s="24" t="s">
        <v>4460</v>
      </c>
      <c r="F235" s="60" t="s">
        <v>4461</v>
      </c>
      <c r="G235" s="37" t="s">
        <v>4695</v>
      </c>
      <c r="H235" s="24" t="s">
        <v>1583</v>
      </c>
      <c r="I235" s="60">
        <v>3</v>
      </c>
      <c r="J235" s="123" t="s">
        <v>4463</v>
      </c>
      <c r="K235" s="24" t="s">
        <v>31</v>
      </c>
      <c r="L235" s="238">
        <v>2</v>
      </c>
      <c r="M235" s="27">
        <f>L235*312</f>
        <v>624</v>
      </c>
      <c r="N235" s="23"/>
      <c r="O235" s="184" t="s">
        <v>32</v>
      </c>
      <c r="P235" s="237"/>
    </row>
    <row r="236" s="83" customFormat="1" ht="18" customHeight="1" spans="1:16">
      <c r="A236" s="24">
        <v>230</v>
      </c>
      <c r="B236" s="24" t="s">
        <v>23</v>
      </c>
      <c r="C236" s="24" t="s">
        <v>24</v>
      </c>
      <c r="D236" s="24" t="s">
        <v>25</v>
      </c>
      <c r="E236" s="24" t="s">
        <v>4460</v>
      </c>
      <c r="F236" s="60" t="s">
        <v>4461</v>
      </c>
      <c r="G236" s="37" t="s">
        <v>4696</v>
      </c>
      <c r="H236" s="232" t="s">
        <v>194</v>
      </c>
      <c r="I236" s="60">
        <v>6</v>
      </c>
      <c r="J236" s="123" t="s">
        <v>4463</v>
      </c>
      <c r="K236" s="24" t="s">
        <v>31</v>
      </c>
      <c r="L236" s="238">
        <v>5</v>
      </c>
      <c r="M236" s="27">
        <f t="shared" ref="M236:M243" si="8">L236*130</f>
        <v>650</v>
      </c>
      <c r="N236" s="23"/>
      <c r="O236" s="184" t="s">
        <v>32</v>
      </c>
      <c r="P236" s="237"/>
    </row>
    <row r="237" s="83" customFormat="1" ht="18" customHeight="1" spans="1:16">
      <c r="A237" s="24">
        <v>231</v>
      </c>
      <c r="B237" s="24" t="s">
        <v>23</v>
      </c>
      <c r="C237" s="24" t="s">
        <v>24</v>
      </c>
      <c r="D237" s="24" t="s">
        <v>25</v>
      </c>
      <c r="E237" s="60" t="s">
        <v>4460</v>
      </c>
      <c r="F237" s="60" t="s">
        <v>4461</v>
      </c>
      <c r="G237" s="37" t="s">
        <v>4697</v>
      </c>
      <c r="H237" s="232" t="s">
        <v>194</v>
      </c>
      <c r="I237" s="60">
        <v>4</v>
      </c>
      <c r="J237" s="123" t="s">
        <v>4463</v>
      </c>
      <c r="K237" s="24" t="s">
        <v>31</v>
      </c>
      <c r="L237" s="238">
        <v>2</v>
      </c>
      <c r="M237" s="27">
        <f t="shared" si="8"/>
        <v>260</v>
      </c>
      <c r="N237" s="23"/>
      <c r="O237" s="184" t="s">
        <v>32</v>
      </c>
      <c r="P237" s="237"/>
    </row>
    <row r="238" s="83" customFormat="1" ht="18" customHeight="1" spans="1:16">
      <c r="A238" s="24">
        <v>232</v>
      </c>
      <c r="B238" s="24" t="s">
        <v>23</v>
      </c>
      <c r="C238" s="24" t="s">
        <v>24</v>
      </c>
      <c r="D238" s="24" t="s">
        <v>25</v>
      </c>
      <c r="E238" s="60" t="s">
        <v>4460</v>
      </c>
      <c r="F238" s="60" t="s">
        <v>4461</v>
      </c>
      <c r="G238" s="37" t="s">
        <v>4698</v>
      </c>
      <c r="H238" s="232" t="s">
        <v>194</v>
      </c>
      <c r="I238" s="60">
        <v>4</v>
      </c>
      <c r="J238" s="123" t="s">
        <v>4463</v>
      </c>
      <c r="K238" s="24" t="s">
        <v>31</v>
      </c>
      <c r="L238" s="238">
        <v>4</v>
      </c>
      <c r="M238" s="27">
        <f t="shared" si="8"/>
        <v>520</v>
      </c>
      <c r="N238" s="23"/>
      <c r="O238" s="184" t="s">
        <v>32</v>
      </c>
      <c r="P238" s="237"/>
    </row>
    <row r="239" s="83" customFormat="1" ht="18" customHeight="1" spans="1:16">
      <c r="A239" s="24">
        <v>233</v>
      </c>
      <c r="B239" s="24" t="s">
        <v>23</v>
      </c>
      <c r="C239" s="24" t="s">
        <v>24</v>
      </c>
      <c r="D239" s="24" t="s">
        <v>25</v>
      </c>
      <c r="E239" s="24" t="s">
        <v>4460</v>
      </c>
      <c r="F239" s="60" t="s">
        <v>4461</v>
      </c>
      <c r="G239" s="37" t="s">
        <v>4699</v>
      </c>
      <c r="H239" s="232" t="s">
        <v>194</v>
      </c>
      <c r="I239" s="60">
        <v>5</v>
      </c>
      <c r="J239" s="123" t="s">
        <v>4463</v>
      </c>
      <c r="K239" s="24" t="s">
        <v>31</v>
      </c>
      <c r="L239" s="238">
        <v>3</v>
      </c>
      <c r="M239" s="27">
        <f t="shared" si="8"/>
        <v>390</v>
      </c>
      <c r="N239" s="23"/>
      <c r="O239" s="184" t="s">
        <v>32</v>
      </c>
      <c r="P239" s="237"/>
    </row>
    <row r="240" s="83" customFormat="1" ht="18" customHeight="1" spans="1:16">
      <c r="A240" s="24">
        <v>234</v>
      </c>
      <c r="B240" s="24" t="s">
        <v>23</v>
      </c>
      <c r="C240" s="24" t="s">
        <v>24</v>
      </c>
      <c r="D240" s="24" t="s">
        <v>25</v>
      </c>
      <c r="E240" s="24" t="s">
        <v>4460</v>
      </c>
      <c r="F240" s="60" t="s">
        <v>4461</v>
      </c>
      <c r="G240" s="37" t="s">
        <v>4700</v>
      </c>
      <c r="H240" s="232" t="s">
        <v>194</v>
      </c>
      <c r="I240" s="60">
        <v>5</v>
      </c>
      <c r="J240" s="123" t="s">
        <v>4463</v>
      </c>
      <c r="K240" s="24" t="s">
        <v>31</v>
      </c>
      <c r="L240" s="238">
        <v>5</v>
      </c>
      <c r="M240" s="27">
        <f t="shared" si="8"/>
        <v>650</v>
      </c>
      <c r="N240" s="23"/>
      <c r="O240" s="184" t="s">
        <v>32</v>
      </c>
      <c r="P240" s="237"/>
    </row>
    <row r="241" s="83" customFormat="1" ht="18" customHeight="1" spans="1:16">
      <c r="A241" s="24">
        <v>235</v>
      </c>
      <c r="B241" s="24" t="s">
        <v>23</v>
      </c>
      <c r="C241" s="24" t="s">
        <v>24</v>
      </c>
      <c r="D241" s="24" t="s">
        <v>25</v>
      </c>
      <c r="E241" s="24" t="s">
        <v>4460</v>
      </c>
      <c r="F241" s="60" t="s">
        <v>4461</v>
      </c>
      <c r="G241" s="37" t="s">
        <v>4701</v>
      </c>
      <c r="H241" s="232" t="s">
        <v>194</v>
      </c>
      <c r="I241" s="60">
        <v>4</v>
      </c>
      <c r="J241" s="123" t="s">
        <v>4463</v>
      </c>
      <c r="K241" s="24" t="s">
        <v>31</v>
      </c>
      <c r="L241" s="238">
        <v>2</v>
      </c>
      <c r="M241" s="27">
        <f t="shared" si="8"/>
        <v>260</v>
      </c>
      <c r="N241" s="23"/>
      <c r="O241" s="184" t="s">
        <v>32</v>
      </c>
      <c r="P241" s="237"/>
    </row>
    <row r="242" s="83" customFormat="1" ht="18" customHeight="1" spans="1:16">
      <c r="A242" s="24">
        <v>236</v>
      </c>
      <c r="B242" s="24" t="s">
        <v>23</v>
      </c>
      <c r="C242" s="24" t="s">
        <v>24</v>
      </c>
      <c r="D242" s="24" t="s">
        <v>25</v>
      </c>
      <c r="E242" s="60" t="s">
        <v>4460</v>
      </c>
      <c r="F242" s="60" t="s">
        <v>4461</v>
      </c>
      <c r="G242" s="37" t="s">
        <v>4702</v>
      </c>
      <c r="H242" s="232" t="s">
        <v>194</v>
      </c>
      <c r="I242" s="60">
        <v>4</v>
      </c>
      <c r="J242" s="123" t="s">
        <v>4463</v>
      </c>
      <c r="K242" s="24" t="s">
        <v>31</v>
      </c>
      <c r="L242" s="238">
        <v>4</v>
      </c>
      <c r="M242" s="27">
        <f t="shared" si="8"/>
        <v>520</v>
      </c>
      <c r="N242" s="23"/>
      <c r="O242" s="184" t="s">
        <v>32</v>
      </c>
      <c r="P242" s="237"/>
    </row>
    <row r="243" s="83" customFormat="1" ht="18" customHeight="1" spans="1:16">
      <c r="A243" s="24">
        <v>237</v>
      </c>
      <c r="B243" s="24" t="s">
        <v>23</v>
      </c>
      <c r="C243" s="24" t="s">
        <v>24</v>
      </c>
      <c r="D243" s="24" t="s">
        <v>25</v>
      </c>
      <c r="E243" s="24" t="s">
        <v>4460</v>
      </c>
      <c r="F243" s="60" t="s">
        <v>4461</v>
      </c>
      <c r="G243" s="37" t="s">
        <v>4703</v>
      </c>
      <c r="H243" s="232" t="s">
        <v>194</v>
      </c>
      <c r="I243" s="60">
        <v>6</v>
      </c>
      <c r="J243" s="123" t="s">
        <v>4463</v>
      </c>
      <c r="K243" s="24" t="s">
        <v>31</v>
      </c>
      <c r="L243" s="238">
        <v>5</v>
      </c>
      <c r="M243" s="27">
        <f t="shared" si="8"/>
        <v>650</v>
      </c>
      <c r="N243" s="23"/>
      <c r="O243" s="184" t="s">
        <v>32</v>
      </c>
      <c r="P243" s="237"/>
    </row>
    <row r="244" s="83" customFormat="1" ht="18" customHeight="1" spans="1:16">
      <c r="A244" s="24">
        <v>238</v>
      </c>
      <c r="B244" s="24" t="s">
        <v>23</v>
      </c>
      <c r="C244" s="24" t="s">
        <v>24</v>
      </c>
      <c r="D244" s="24" t="s">
        <v>25</v>
      </c>
      <c r="E244" s="60" t="s">
        <v>4460</v>
      </c>
      <c r="F244" s="60" t="s">
        <v>4461</v>
      </c>
      <c r="G244" s="37" t="s">
        <v>4704</v>
      </c>
      <c r="H244" s="232" t="s">
        <v>51</v>
      </c>
      <c r="I244" s="60">
        <v>3</v>
      </c>
      <c r="J244" s="24" t="s">
        <v>4542</v>
      </c>
      <c r="K244" s="24" t="s">
        <v>31</v>
      </c>
      <c r="L244" s="238">
        <v>2</v>
      </c>
      <c r="M244" s="27">
        <f>L244*312</f>
        <v>624</v>
      </c>
      <c r="N244" s="23"/>
      <c r="O244" s="184" t="s">
        <v>32</v>
      </c>
      <c r="P244" s="237"/>
    </row>
    <row r="245" s="83" customFormat="1" ht="18" customHeight="1" spans="1:16">
      <c r="A245" s="24">
        <v>239</v>
      </c>
      <c r="B245" s="24" t="s">
        <v>23</v>
      </c>
      <c r="C245" s="24" t="s">
        <v>24</v>
      </c>
      <c r="D245" s="24" t="s">
        <v>25</v>
      </c>
      <c r="E245" s="24" t="s">
        <v>4460</v>
      </c>
      <c r="F245" s="60" t="s">
        <v>4461</v>
      </c>
      <c r="G245" s="37" t="s">
        <v>4705</v>
      </c>
      <c r="H245" s="232" t="s">
        <v>194</v>
      </c>
      <c r="I245" s="60">
        <v>4</v>
      </c>
      <c r="J245" s="24" t="s">
        <v>4542</v>
      </c>
      <c r="K245" s="24" t="s">
        <v>31</v>
      </c>
      <c r="L245" s="238">
        <v>2</v>
      </c>
      <c r="M245" s="27">
        <f>L245*130</f>
        <v>260</v>
      </c>
      <c r="N245" s="23"/>
      <c r="O245" s="184" t="s">
        <v>32</v>
      </c>
      <c r="P245" s="237"/>
    </row>
    <row r="246" s="83" customFormat="1" ht="18" customHeight="1" spans="1:16">
      <c r="A246" s="24">
        <v>240</v>
      </c>
      <c r="B246" s="24" t="s">
        <v>23</v>
      </c>
      <c r="C246" s="24" t="s">
        <v>24</v>
      </c>
      <c r="D246" s="24" t="s">
        <v>25</v>
      </c>
      <c r="E246" s="24" t="s">
        <v>4460</v>
      </c>
      <c r="F246" s="60" t="s">
        <v>4461</v>
      </c>
      <c r="G246" s="37" t="s">
        <v>4706</v>
      </c>
      <c r="H246" s="232" t="s">
        <v>194</v>
      </c>
      <c r="I246" s="60">
        <v>3</v>
      </c>
      <c r="J246" s="24" t="s">
        <v>4542</v>
      </c>
      <c r="K246" s="24" t="s">
        <v>31</v>
      </c>
      <c r="L246" s="238">
        <v>2</v>
      </c>
      <c r="M246" s="27">
        <f>L246*130</f>
        <v>260</v>
      </c>
      <c r="N246" s="23"/>
      <c r="O246" s="184" t="s">
        <v>32</v>
      </c>
      <c r="P246" s="237"/>
    </row>
    <row r="247" s="83" customFormat="1" ht="18" customHeight="1" spans="1:16">
      <c r="A247" s="24">
        <v>241</v>
      </c>
      <c r="B247" s="24" t="s">
        <v>23</v>
      </c>
      <c r="C247" s="24" t="s">
        <v>24</v>
      </c>
      <c r="D247" s="24" t="s">
        <v>25</v>
      </c>
      <c r="E247" s="60" t="s">
        <v>4460</v>
      </c>
      <c r="F247" s="60" t="s">
        <v>4461</v>
      </c>
      <c r="G247" s="37" t="s">
        <v>4707</v>
      </c>
      <c r="H247" s="232" t="s">
        <v>194</v>
      </c>
      <c r="I247" s="60">
        <v>5</v>
      </c>
      <c r="J247" s="24" t="s">
        <v>4578</v>
      </c>
      <c r="K247" s="24" t="s">
        <v>31</v>
      </c>
      <c r="L247" s="238">
        <v>2</v>
      </c>
      <c r="M247" s="27">
        <f>L247*130</f>
        <v>260</v>
      </c>
      <c r="N247" s="23"/>
      <c r="O247" s="184" t="s">
        <v>32</v>
      </c>
      <c r="P247" s="237"/>
    </row>
    <row r="248" s="83" customFormat="1" ht="18" customHeight="1" spans="1:16">
      <c r="A248" s="24">
        <v>242</v>
      </c>
      <c r="B248" s="24" t="s">
        <v>23</v>
      </c>
      <c r="C248" s="24" t="s">
        <v>24</v>
      </c>
      <c r="D248" s="24" t="s">
        <v>25</v>
      </c>
      <c r="E248" s="60" t="s">
        <v>4460</v>
      </c>
      <c r="F248" s="60" t="s">
        <v>4461</v>
      </c>
      <c r="G248" s="37" t="s">
        <v>4708</v>
      </c>
      <c r="H248" s="232" t="s">
        <v>194</v>
      </c>
      <c r="I248" s="60">
        <v>5</v>
      </c>
      <c r="J248" s="24" t="s">
        <v>4542</v>
      </c>
      <c r="K248" s="24" t="s">
        <v>31</v>
      </c>
      <c r="L248" s="238">
        <v>4</v>
      </c>
      <c r="M248" s="27">
        <f>L248*130</f>
        <v>520</v>
      </c>
      <c r="N248" s="23"/>
      <c r="O248" s="184" t="s">
        <v>32</v>
      </c>
      <c r="P248" s="237"/>
    </row>
    <row r="249" s="83" customFormat="1" ht="18" customHeight="1" spans="1:16">
      <c r="A249" s="24">
        <v>243</v>
      </c>
      <c r="B249" s="24" t="s">
        <v>23</v>
      </c>
      <c r="C249" s="24" t="s">
        <v>24</v>
      </c>
      <c r="D249" s="24" t="s">
        <v>25</v>
      </c>
      <c r="E249" s="60" t="s">
        <v>4460</v>
      </c>
      <c r="F249" s="60" t="s">
        <v>4461</v>
      </c>
      <c r="G249" s="37" t="s">
        <v>4709</v>
      </c>
      <c r="H249" s="24" t="s">
        <v>51</v>
      </c>
      <c r="I249" s="60">
        <v>4</v>
      </c>
      <c r="J249" s="24" t="s">
        <v>4710</v>
      </c>
      <c r="K249" s="24" t="s">
        <v>31</v>
      </c>
      <c r="L249" s="238">
        <v>3</v>
      </c>
      <c r="M249" s="27">
        <f>L249*312</f>
        <v>936</v>
      </c>
      <c r="N249" s="23"/>
      <c r="O249" s="184" t="s">
        <v>32</v>
      </c>
      <c r="P249" s="237"/>
    </row>
    <row r="250" s="83" customFormat="1" ht="18" customHeight="1" spans="1:16">
      <c r="A250" s="24">
        <v>244</v>
      </c>
      <c r="B250" s="24" t="s">
        <v>23</v>
      </c>
      <c r="C250" s="24" t="s">
        <v>24</v>
      </c>
      <c r="D250" s="24" t="s">
        <v>25</v>
      </c>
      <c r="E250" s="24" t="s">
        <v>4460</v>
      </c>
      <c r="F250" s="60" t="s">
        <v>4461</v>
      </c>
      <c r="G250" s="37" t="s">
        <v>4711</v>
      </c>
      <c r="H250" s="232" t="s">
        <v>194</v>
      </c>
      <c r="I250" s="60">
        <v>5</v>
      </c>
      <c r="J250" s="24" t="s">
        <v>4499</v>
      </c>
      <c r="K250" s="24" t="s">
        <v>31</v>
      </c>
      <c r="L250" s="238">
        <v>5</v>
      </c>
      <c r="M250" s="27">
        <f>L250*130</f>
        <v>650</v>
      </c>
      <c r="N250" s="23"/>
      <c r="O250" s="184" t="s">
        <v>32</v>
      </c>
      <c r="P250" s="237"/>
    </row>
    <row r="251" s="83" customFormat="1" ht="18" customHeight="1" spans="1:16">
      <c r="A251" s="24">
        <v>245</v>
      </c>
      <c r="B251" s="24" t="s">
        <v>23</v>
      </c>
      <c r="C251" s="24" t="s">
        <v>24</v>
      </c>
      <c r="D251" s="24" t="s">
        <v>25</v>
      </c>
      <c r="E251" s="60" t="s">
        <v>4460</v>
      </c>
      <c r="F251" s="60" t="s">
        <v>4461</v>
      </c>
      <c r="G251" s="37" t="s">
        <v>4712</v>
      </c>
      <c r="H251" s="24" t="s">
        <v>51</v>
      </c>
      <c r="I251" s="60">
        <v>8</v>
      </c>
      <c r="J251" s="24" t="s">
        <v>4463</v>
      </c>
      <c r="K251" s="24" t="s">
        <v>31</v>
      </c>
      <c r="L251" s="238">
        <v>7</v>
      </c>
      <c r="M251" s="27">
        <f>L251*312</f>
        <v>2184</v>
      </c>
      <c r="N251" s="23"/>
      <c r="O251" s="184" t="s">
        <v>32</v>
      </c>
      <c r="P251" s="237"/>
    </row>
    <row r="252" s="83" customFormat="1" ht="18" customHeight="1" spans="1:16">
      <c r="A252" s="24">
        <v>246</v>
      </c>
      <c r="B252" s="24" t="s">
        <v>23</v>
      </c>
      <c r="C252" s="24" t="s">
        <v>24</v>
      </c>
      <c r="D252" s="24" t="s">
        <v>25</v>
      </c>
      <c r="E252" s="24" t="s">
        <v>4460</v>
      </c>
      <c r="F252" s="60" t="s">
        <v>4461</v>
      </c>
      <c r="G252" s="37" t="s">
        <v>4713</v>
      </c>
      <c r="H252" s="232" t="s">
        <v>194</v>
      </c>
      <c r="I252" s="60">
        <v>4</v>
      </c>
      <c r="J252" s="24" t="s">
        <v>4574</v>
      </c>
      <c r="K252" s="24" t="s">
        <v>31</v>
      </c>
      <c r="L252" s="238">
        <v>4</v>
      </c>
      <c r="M252" s="27">
        <f>L252*130</f>
        <v>520</v>
      </c>
      <c r="N252" s="23"/>
      <c r="O252" s="184" t="s">
        <v>32</v>
      </c>
      <c r="P252" s="237"/>
    </row>
    <row r="253" s="83" customFormat="1" ht="18" customHeight="1" spans="1:16">
      <c r="A253" s="24">
        <v>247</v>
      </c>
      <c r="B253" s="24" t="s">
        <v>23</v>
      </c>
      <c r="C253" s="24" t="s">
        <v>24</v>
      </c>
      <c r="D253" s="24" t="s">
        <v>25</v>
      </c>
      <c r="E253" s="24" t="s">
        <v>4460</v>
      </c>
      <c r="F253" s="60" t="s">
        <v>4461</v>
      </c>
      <c r="G253" s="37" t="s">
        <v>4714</v>
      </c>
      <c r="H253" s="232" t="s">
        <v>194</v>
      </c>
      <c r="I253" s="60">
        <v>5</v>
      </c>
      <c r="J253" s="24" t="s">
        <v>4578</v>
      </c>
      <c r="K253" s="24" t="s">
        <v>31</v>
      </c>
      <c r="L253" s="238">
        <v>4</v>
      </c>
      <c r="M253" s="27">
        <f>L253*130</f>
        <v>520</v>
      </c>
      <c r="N253" s="23"/>
      <c r="O253" s="184" t="s">
        <v>32</v>
      </c>
      <c r="P253" s="237"/>
    </row>
    <row r="254" s="83" customFormat="1" ht="18" customHeight="1" spans="1:16">
      <c r="A254" s="24">
        <v>248</v>
      </c>
      <c r="B254" s="24" t="s">
        <v>23</v>
      </c>
      <c r="C254" s="24" t="s">
        <v>24</v>
      </c>
      <c r="D254" s="24" t="s">
        <v>25</v>
      </c>
      <c r="E254" s="60" t="s">
        <v>4460</v>
      </c>
      <c r="F254" s="60" t="s">
        <v>4461</v>
      </c>
      <c r="G254" s="37" t="s">
        <v>4715</v>
      </c>
      <c r="H254" s="232" t="s">
        <v>194</v>
      </c>
      <c r="I254" s="60">
        <v>2</v>
      </c>
      <c r="J254" s="24" t="s">
        <v>4578</v>
      </c>
      <c r="K254" s="24" t="s">
        <v>31</v>
      </c>
      <c r="L254" s="238">
        <v>2</v>
      </c>
      <c r="M254" s="27">
        <f>L254*130</f>
        <v>260</v>
      </c>
      <c r="N254" s="23"/>
      <c r="O254" s="184" t="s">
        <v>32</v>
      </c>
      <c r="P254" s="237"/>
    </row>
    <row r="255" s="83" customFormat="1" ht="18" customHeight="1" spans="1:16">
      <c r="A255" s="24">
        <v>249</v>
      </c>
      <c r="B255" s="24" t="s">
        <v>23</v>
      </c>
      <c r="C255" s="24" t="s">
        <v>24</v>
      </c>
      <c r="D255" s="24" t="s">
        <v>25</v>
      </c>
      <c r="E255" s="24" t="s">
        <v>4460</v>
      </c>
      <c r="F255" s="60" t="s">
        <v>4461</v>
      </c>
      <c r="G255" s="37" t="s">
        <v>4716</v>
      </c>
      <c r="H255" s="232" t="s">
        <v>194</v>
      </c>
      <c r="I255" s="60">
        <v>7</v>
      </c>
      <c r="J255" s="24" t="s">
        <v>4549</v>
      </c>
      <c r="K255" s="24" t="s">
        <v>31</v>
      </c>
      <c r="L255" s="238">
        <v>7</v>
      </c>
      <c r="M255" s="27">
        <f>L255*130</f>
        <v>910</v>
      </c>
      <c r="N255" s="23"/>
      <c r="O255" s="184" t="s">
        <v>32</v>
      </c>
      <c r="P255" s="237"/>
    </row>
    <row r="256" s="83" customFormat="1" ht="18" customHeight="1" spans="1:16">
      <c r="A256" s="24">
        <v>250</v>
      </c>
      <c r="B256" s="24" t="s">
        <v>23</v>
      </c>
      <c r="C256" s="24" t="s">
        <v>24</v>
      </c>
      <c r="D256" s="24" t="s">
        <v>25</v>
      </c>
      <c r="E256" s="24" t="s">
        <v>4460</v>
      </c>
      <c r="F256" s="60" t="s">
        <v>4461</v>
      </c>
      <c r="G256" s="37" t="s">
        <v>4717</v>
      </c>
      <c r="H256" s="232" t="s">
        <v>194</v>
      </c>
      <c r="I256" s="60">
        <v>1</v>
      </c>
      <c r="J256" s="24" t="s">
        <v>4549</v>
      </c>
      <c r="K256" s="24" t="s">
        <v>31</v>
      </c>
      <c r="L256" s="238">
        <v>1</v>
      </c>
      <c r="M256" s="27">
        <f>L256*312</f>
        <v>312</v>
      </c>
      <c r="N256" s="23"/>
      <c r="O256" s="184" t="s">
        <v>32</v>
      </c>
      <c r="P256" s="237"/>
    </row>
    <row r="257" s="83" customFormat="1" ht="18" customHeight="1" spans="1:16">
      <c r="A257" s="24">
        <v>251</v>
      </c>
      <c r="B257" s="24" t="s">
        <v>23</v>
      </c>
      <c r="C257" s="24" t="s">
        <v>24</v>
      </c>
      <c r="D257" s="24" t="s">
        <v>25</v>
      </c>
      <c r="E257" s="24" t="s">
        <v>4460</v>
      </c>
      <c r="F257" s="60" t="s">
        <v>4461</v>
      </c>
      <c r="G257" s="37" t="s">
        <v>4718</v>
      </c>
      <c r="H257" s="232" t="s">
        <v>194</v>
      </c>
      <c r="I257" s="60">
        <v>4</v>
      </c>
      <c r="J257" s="24" t="s">
        <v>4549</v>
      </c>
      <c r="K257" s="24" t="s">
        <v>31</v>
      </c>
      <c r="L257" s="238">
        <v>4</v>
      </c>
      <c r="M257" s="27">
        <f>L257*130</f>
        <v>520</v>
      </c>
      <c r="N257" s="23"/>
      <c r="O257" s="184" t="s">
        <v>32</v>
      </c>
      <c r="P257" s="237"/>
    </row>
    <row r="258" s="83" customFormat="1" ht="18" customHeight="1" spans="1:16">
      <c r="A258" s="24">
        <v>252</v>
      </c>
      <c r="B258" s="24" t="s">
        <v>23</v>
      </c>
      <c r="C258" s="24" t="s">
        <v>24</v>
      </c>
      <c r="D258" s="24" t="s">
        <v>25</v>
      </c>
      <c r="E258" s="60" t="s">
        <v>4460</v>
      </c>
      <c r="F258" s="60" t="s">
        <v>4461</v>
      </c>
      <c r="G258" s="37" t="s">
        <v>4719</v>
      </c>
      <c r="H258" s="232" t="s">
        <v>51</v>
      </c>
      <c r="I258" s="60">
        <v>5</v>
      </c>
      <c r="J258" s="24" t="s">
        <v>4463</v>
      </c>
      <c r="K258" s="24" t="s">
        <v>31</v>
      </c>
      <c r="L258" s="238">
        <v>5</v>
      </c>
      <c r="M258" s="27">
        <f>L258*312</f>
        <v>1560</v>
      </c>
      <c r="N258" s="23"/>
      <c r="O258" s="184" t="s">
        <v>32</v>
      </c>
      <c r="P258" s="237"/>
    </row>
    <row r="259" s="83" customFormat="1" ht="18" customHeight="1" spans="1:16">
      <c r="A259" s="24">
        <v>253</v>
      </c>
      <c r="B259" s="24" t="s">
        <v>23</v>
      </c>
      <c r="C259" s="24" t="s">
        <v>24</v>
      </c>
      <c r="D259" s="24" t="s">
        <v>25</v>
      </c>
      <c r="E259" s="24" t="s">
        <v>4460</v>
      </c>
      <c r="F259" s="60" t="s">
        <v>4461</v>
      </c>
      <c r="G259" s="37" t="s">
        <v>4720</v>
      </c>
      <c r="H259" s="232" t="s">
        <v>194</v>
      </c>
      <c r="I259" s="60">
        <v>5</v>
      </c>
      <c r="J259" s="24" t="s">
        <v>4549</v>
      </c>
      <c r="K259" s="24" t="s">
        <v>31</v>
      </c>
      <c r="L259" s="238">
        <v>5</v>
      </c>
      <c r="M259" s="27">
        <f t="shared" ref="M259:M285" si="9">L259*130</f>
        <v>650</v>
      </c>
      <c r="N259" s="23"/>
      <c r="O259" s="184" t="s">
        <v>32</v>
      </c>
      <c r="P259" s="237"/>
    </row>
    <row r="260" s="83" customFormat="1" ht="18" customHeight="1" spans="1:16">
      <c r="A260" s="24">
        <v>254</v>
      </c>
      <c r="B260" s="24" t="s">
        <v>23</v>
      </c>
      <c r="C260" s="24" t="s">
        <v>24</v>
      </c>
      <c r="D260" s="24" t="s">
        <v>25</v>
      </c>
      <c r="E260" s="24" t="s">
        <v>4460</v>
      </c>
      <c r="F260" s="60" t="s">
        <v>4461</v>
      </c>
      <c r="G260" s="37" t="s">
        <v>4721</v>
      </c>
      <c r="H260" s="232" t="s">
        <v>194</v>
      </c>
      <c r="I260" s="60">
        <v>3</v>
      </c>
      <c r="J260" s="24" t="s">
        <v>4549</v>
      </c>
      <c r="K260" s="24" t="s">
        <v>31</v>
      </c>
      <c r="L260" s="238">
        <v>2</v>
      </c>
      <c r="M260" s="27">
        <f t="shared" si="9"/>
        <v>260</v>
      </c>
      <c r="N260" s="23"/>
      <c r="O260" s="184" t="s">
        <v>32</v>
      </c>
      <c r="P260" s="237"/>
    </row>
    <row r="261" s="83" customFormat="1" ht="18" customHeight="1" spans="1:16">
      <c r="A261" s="24">
        <v>255</v>
      </c>
      <c r="B261" s="24" t="s">
        <v>23</v>
      </c>
      <c r="C261" s="24" t="s">
        <v>24</v>
      </c>
      <c r="D261" s="24" t="s">
        <v>25</v>
      </c>
      <c r="E261" s="60" t="s">
        <v>4460</v>
      </c>
      <c r="F261" s="60" t="s">
        <v>4461</v>
      </c>
      <c r="G261" s="37" t="s">
        <v>4722</v>
      </c>
      <c r="H261" s="232" t="s">
        <v>194</v>
      </c>
      <c r="I261" s="60">
        <v>5</v>
      </c>
      <c r="J261" s="24" t="s">
        <v>4542</v>
      </c>
      <c r="K261" s="24" t="s">
        <v>31</v>
      </c>
      <c r="L261" s="238">
        <v>5</v>
      </c>
      <c r="M261" s="27">
        <f t="shared" si="9"/>
        <v>650</v>
      </c>
      <c r="N261" s="23"/>
      <c r="O261" s="184" t="s">
        <v>32</v>
      </c>
      <c r="P261" s="237"/>
    </row>
    <row r="262" s="83" customFormat="1" ht="18" customHeight="1" spans="1:16">
      <c r="A262" s="24">
        <v>256</v>
      </c>
      <c r="B262" s="24" t="s">
        <v>23</v>
      </c>
      <c r="C262" s="24" t="s">
        <v>24</v>
      </c>
      <c r="D262" s="24" t="s">
        <v>25</v>
      </c>
      <c r="E262" s="24" t="s">
        <v>4460</v>
      </c>
      <c r="F262" s="60" t="s">
        <v>4461</v>
      </c>
      <c r="G262" s="37" t="s">
        <v>4723</v>
      </c>
      <c r="H262" s="232" t="s">
        <v>194</v>
      </c>
      <c r="I262" s="60">
        <v>6</v>
      </c>
      <c r="J262" s="24" t="s">
        <v>4499</v>
      </c>
      <c r="K262" s="24" t="s">
        <v>31</v>
      </c>
      <c r="L262" s="238">
        <v>6</v>
      </c>
      <c r="M262" s="27">
        <f t="shared" si="9"/>
        <v>780</v>
      </c>
      <c r="N262" s="23"/>
      <c r="O262" s="184" t="s">
        <v>32</v>
      </c>
      <c r="P262" s="237"/>
    </row>
    <row r="263" s="83" customFormat="1" ht="18" customHeight="1" spans="1:16">
      <c r="A263" s="24">
        <v>257</v>
      </c>
      <c r="B263" s="24" t="s">
        <v>23</v>
      </c>
      <c r="C263" s="24" t="s">
        <v>24</v>
      </c>
      <c r="D263" s="24" t="s">
        <v>25</v>
      </c>
      <c r="E263" s="24" t="s">
        <v>4460</v>
      </c>
      <c r="F263" s="60" t="s">
        <v>4461</v>
      </c>
      <c r="G263" s="37" t="s">
        <v>4724</v>
      </c>
      <c r="H263" s="232" t="s">
        <v>194</v>
      </c>
      <c r="I263" s="60">
        <v>4</v>
      </c>
      <c r="J263" s="24" t="s">
        <v>4499</v>
      </c>
      <c r="K263" s="24" t="s">
        <v>31</v>
      </c>
      <c r="L263" s="238">
        <v>4</v>
      </c>
      <c r="M263" s="27">
        <f t="shared" si="9"/>
        <v>520</v>
      </c>
      <c r="N263" s="23"/>
      <c r="O263" s="184" t="s">
        <v>32</v>
      </c>
      <c r="P263" s="237"/>
    </row>
    <row r="264" s="83" customFormat="1" ht="18" customHeight="1" spans="1:16">
      <c r="A264" s="24">
        <v>258</v>
      </c>
      <c r="B264" s="24" t="s">
        <v>23</v>
      </c>
      <c r="C264" s="24" t="s">
        <v>24</v>
      </c>
      <c r="D264" s="24" t="s">
        <v>25</v>
      </c>
      <c r="E264" s="24" t="s">
        <v>4460</v>
      </c>
      <c r="F264" s="60" t="s">
        <v>4461</v>
      </c>
      <c r="G264" s="37" t="s">
        <v>4725</v>
      </c>
      <c r="H264" s="232" t="s">
        <v>194</v>
      </c>
      <c r="I264" s="60">
        <v>3</v>
      </c>
      <c r="J264" s="24" t="s">
        <v>4549</v>
      </c>
      <c r="K264" s="24" t="s">
        <v>31</v>
      </c>
      <c r="L264" s="238">
        <v>3</v>
      </c>
      <c r="M264" s="27">
        <f t="shared" si="9"/>
        <v>390</v>
      </c>
      <c r="N264" s="23"/>
      <c r="O264" s="184" t="s">
        <v>32</v>
      </c>
      <c r="P264" s="237"/>
    </row>
    <row r="265" s="83" customFormat="1" ht="18" customHeight="1" spans="1:16">
      <c r="A265" s="24">
        <v>259</v>
      </c>
      <c r="B265" s="24" t="s">
        <v>23</v>
      </c>
      <c r="C265" s="24" t="s">
        <v>24</v>
      </c>
      <c r="D265" s="24" t="s">
        <v>25</v>
      </c>
      <c r="E265" s="60" t="s">
        <v>4460</v>
      </c>
      <c r="F265" s="60" t="s">
        <v>4461</v>
      </c>
      <c r="G265" s="37" t="s">
        <v>4726</v>
      </c>
      <c r="H265" s="232" t="s">
        <v>194</v>
      </c>
      <c r="I265" s="60">
        <v>8</v>
      </c>
      <c r="J265" s="24" t="s">
        <v>4463</v>
      </c>
      <c r="K265" s="24" t="s">
        <v>31</v>
      </c>
      <c r="L265" s="238">
        <v>8</v>
      </c>
      <c r="M265" s="27">
        <f t="shared" si="9"/>
        <v>1040</v>
      </c>
      <c r="N265" s="23"/>
      <c r="O265" s="184" t="s">
        <v>32</v>
      </c>
      <c r="P265" s="237"/>
    </row>
    <row r="266" s="83" customFormat="1" ht="18" customHeight="1" spans="1:16">
      <c r="A266" s="24">
        <v>260</v>
      </c>
      <c r="B266" s="24" t="s">
        <v>23</v>
      </c>
      <c r="C266" s="24" t="s">
        <v>24</v>
      </c>
      <c r="D266" s="24" t="s">
        <v>25</v>
      </c>
      <c r="E266" s="24" t="s">
        <v>4460</v>
      </c>
      <c r="F266" s="60" t="s">
        <v>4461</v>
      </c>
      <c r="G266" s="37" t="s">
        <v>4727</v>
      </c>
      <c r="H266" s="232" t="s">
        <v>194</v>
      </c>
      <c r="I266" s="60">
        <v>3</v>
      </c>
      <c r="J266" s="24" t="s">
        <v>4574</v>
      </c>
      <c r="K266" s="24" t="s">
        <v>31</v>
      </c>
      <c r="L266" s="238">
        <v>2</v>
      </c>
      <c r="M266" s="27">
        <f t="shared" si="9"/>
        <v>260</v>
      </c>
      <c r="N266" s="23"/>
      <c r="O266" s="184" t="s">
        <v>32</v>
      </c>
      <c r="P266" s="237"/>
    </row>
    <row r="267" s="83" customFormat="1" ht="18" customHeight="1" spans="1:16">
      <c r="A267" s="24">
        <v>261</v>
      </c>
      <c r="B267" s="24" t="s">
        <v>23</v>
      </c>
      <c r="C267" s="24" t="s">
        <v>24</v>
      </c>
      <c r="D267" s="24" t="s">
        <v>25</v>
      </c>
      <c r="E267" s="60" t="s">
        <v>4460</v>
      </c>
      <c r="F267" s="60" t="s">
        <v>4461</v>
      </c>
      <c r="G267" s="37" t="s">
        <v>4728</v>
      </c>
      <c r="H267" s="232" t="s">
        <v>194</v>
      </c>
      <c r="I267" s="60">
        <v>9</v>
      </c>
      <c r="J267" s="24" t="s">
        <v>4574</v>
      </c>
      <c r="K267" s="24" t="s">
        <v>31</v>
      </c>
      <c r="L267" s="238">
        <v>8</v>
      </c>
      <c r="M267" s="27">
        <f t="shared" si="9"/>
        <v>1040</v>
      </c>
      <c r="N267" s="23"/>
      <c r="O267" s="184" t="s">
        <v>32</v>
      </c>
      <c r="P267" s="237"/>
    </row>
    <row r="268" s="83" customFormat="1" ht="18" customHeight="1" spans="1:16">
      <c r="A268" s="24">
        <v>262</v>
      </c>
      <c r="B268" s="24" t="s">
        <v>23</v>
      </c>
      <c r="C268" s="24" t="s">
        <v>24</v>
      </c>
      <c r="D268" s="24" t="s">
        <v>25</v>
      </c>
      <c r="E268" s="24" t="s">
        <v>4460</v>
      </c>
      <c r="F268" s="60" t="s">
        <v>4461</v>
      </c>
      <c r="G268" s="37" t="s">
        <v>4729</v>
      </c>
      <c r="H268" s="232" t="s">
        <v>194</v>
      </c>
      <c r="I268" s="60">
        <v>7</v>
      </c>
      <c r="J268" s="24" t="s">
        <v>4499</v>
      </c>
      <c r="K268" s="24" t="s">
        <v>31</v>
      </c>
      <c r="L268" s="238">
        <v>5</v>
      </c>
      <c r="M268" s="27">
        <f t="shared" si="9"/>
        <v>650</v>
      </c>
      <c r="N268" s="23"/>
      <c r="O268" s="184" t="s">
        <v>32</v>
      </c>
      <c r="P268" s="237"/>
    </row>
    <row r="269" s="83" customFormat="1" ht="18" customHeight="1" spans="1:16">
      <c r="A269" s="24">
        <v>263</v>
      </c>
      <c r="B269" s="24" t="s">
        <v>23</v>
      </c>
      <c r="C269" s="24" t="s">
        <v>24</v>
      </c>
      <c r="D269" s="24" t="s">
        <v>25</v>
      </c>
      <c r="E269" s="24" t="s">
        <v>4460</v>
      </c>
      <c r="F269" s="60" t="s">
        <v>4461</v>
      </c>
      <c r="G269" s="37" t="s">
        <v>4730</v>
      </c>
      <c r="H269" s="232" t="s">
        <v>194</v>
      </c>
      <c r="I269" s="60">
        <v>5</v>
      </c>
      <c r="J269" s="24" t="s">
        <v>4542</v>
      </c>
      <c r="K269" s="24" t="s">
        <v>31</v>
      </c>
      <c r="L269" s="238">
        <v>3</v>
      </c>
      <c r="M269" s="27">
        <f t="shared" si="9"/>
        <v>390</v>
      </c>
      <c r="N269" s="23"/>
      <c r="O269" s="184" t="s">
        <v>32</v>
      </c>
      <c r="P269" s="237"/>
    </row>
    <row r="270" s="83" customFormat="1" ht="18" customHeight="1" spans="1:16">
      <c r="A270" s="24">
        <v>264</v>
      </c>
      <c r="B270" s="24" t="s">
        <v>23</v>
      </c>
      <c r="C270" s="24" t="s">
        <v>24</v>
      </c>
      <c r="D270" s="24" t="s">
        <v>25</v>
      </c>
      <c r="E270" s="24" t="s">
        <v>4460</v>
      </c>
      <c r="F270" s="60" t="s">
        <v>4461</v>
      </c>
      <c r="G270" s="37" t="s">
        <v>4731</v>
      </c>
      <c r="H270" s="232" t="s">
        <v>194</v>
      </c>
      <c r="I270" s="60">
        <v>5</v>
      </c>
      <c r="J270" s="24" t="s">
        <v>4542</v>
      </c>
      <c r="K270" s="24" t="s">
        <v>31</v>
      </c>
      <c r="L270" s="238">
        <v>3</v>
      </c>
      <c r="M270" s="27">
        <f t="shared" si="9"/>
        <v>390</v>
      </c>
      <c r="N270" s="23"/>
      <c r="O270" s="184" t="s">
        <v>32</v>
      </c>
      <c r="P270" s="237"/>
    </row>
    <row r="271" s="83" customFormat="1" ht="18" customHeight="1" spans="1:16">
      <c r="A271" s="24">
        <v>265</v>
      </c>
      <c r="B271" s="24" t="s">
        <v>23</v>
      </c>
      <c r="C271" s="24" t="s">
        <v>24</v>
      </c>
      <c r="D271" s="24" t="s">
        <v>25</v>
      </c>
      <c r="E271" s="24" t="s">
        <v>4460</v>
      </c>
      <c r="F271" s="60" t="s">
        <v>4461</v>
      </c>
      <c r="G271" s="37" t="s">
        <v>4732</v>
      </c>
      <c r="H271" s="232" t="s">
        <v>194</v>
      </c>
      <c r="I271" s="60">
        <v>6</v>
      </c>
      <c r="J271" s="24" t="s">
        <v>4542</v>
      </c>
      <c r="K271" s="24" t="s">
        <v>31</v>
      </c>
      <c r="L271" s="238">
        <v>4</v>
      </c>
      <c r="M271" s="27">
        <f t="shared" si="9"/>
        <v>520</v>
      </c>
      <c r="N271" s="23"/>
      <c r="O271" s="184" t="s">
        <v>32</v>
      </c>
      <c r="P271" s="237"/>
    </row>
    <row r="272" s="83" customFormat="1" ht="18" customHeight="1" spans="1:16">
      <c r="A272" s="24">
        <v>266</v>
      </c>
      <c r="B272" s="24" t="s">
        <v>23</v>
      </c>
      <c r="C272" s="24" t="s">
        <v>24</v>
      </c>
      <c r="D272" s="24" t="s">
        <v>25</v>
      </c>
      <c r="E272" s="24" t="s">
        <v>4460</v>
      </c>
      <c r="F272" s="60" t="s">
        <v>4461</v>
      </c>
      <c r="G272" s="37" t="s">
        <v>4733</v>
      </c>
      <c r="H272" s="232" t="s">
        <v>194</v>
      </c>
      <c r="I272" s="60">
        <v>5</v>
      </c>
      <c r="J272" s="24" t="s">
        <v>4542</v>
      </c>
      <c r="K272" s="24" t="s">
        <v>31</v>
      </c>
      <c r="L272" s="238">
        <v>5</v>
      </c>
      <c r="M272" s="27">
        <f t="shared" si="9"/>
        <v>650</v>
      </c>
      <c r="N272" s="23"/>
      <c r="O272" s="184" t="s">
        <v>32</v>
      </c>
      <c r="P272" s="237"/>
    </row>
    <row r="273" s="83" customFormat="1" ht="18" customHeight="1" spans="1:16">
      <c r="A273" s="24">
        <v>267</v>
      </c>
      <c r="B273" s="24" t="s">
        <v>23</v>
      </c>
      <c r="C273" s="24" t="s">
        <v>24</v>
      </c>
      <c r="D273" s="24" t="s">
        <v>25</v>
      </c>
      <c r="E273" s="24" t="s">
        <v>4460</v>
      </c>
      <c r="F273" s="60" t="s">
        <v>4461</v>
      </c>
      <c r="G273" s="37" t="s">
        <v>4734</v>
      </c>
      <c r="H273" s="232" t="s">
        <v>194</v>
      </c>
      <c r="I273" s="60">
        <v>6</v>
      </c>
      <c r="J273" s="24" t="s">
        <v>4710</v>
      </c>
      <c r="K273" s="24" t="s">
        <v>31</v>
      </c>
      <c r="L273" s="37">
        <v>6</v>
      </c>
      <c r="M273" s="27">
        <f t="shared" si="9"/>
        <v>780</v>
      </c>
      <c r="N273" s="23"/>
      <c r="O273" s="184" t="s">
        <v>32</v>
      </c>
      <c r="P273" s="237"/>
    </row>
    <row r="274" s="83" customFormat="1" ht="18" customHeight="1" spans="1:16">
      <c r="A274" s="24">
        <v>268</v>
      </c>
      <c r="B274" s="24" t="s">
        <v>23</v>
      </c>
      <c r="C274" s="24" t="s">
        <v>24</v>
      </c>
      <c r="D274" s="24" t="s">
        <v>25</v>
      </c>
      <c r="E274" s="60" t="s">
        <v>4460</v>
      </c>
      <c r="F274" s="60" t="s">
        <v>4461</v>
      </c>
      <c r="G274" s="37" t="s">
        <v>4735</v>
      </c>
      <c r="H274" s="232" t="s">
        <v>194</v>
      </c>
      <c r="I274" s="60">
        <v>5</v>
      </c>
      <c r="J274" s="24" t="s">
        <v>4578</v>
      </c>
      <c r="K274" s="24" t="s">
        <v>31</v>
      </c>
      <c r="L274" s="37">
        <v>5</v>
      </c>
      <c r="M274" s="27">
        <f t="shared" si="9"/>
        <v>650</v>
      </c>
      <c r="N274" s="23"/>
      <c r="O274" s="184" t="s">
        <v>32</v>
      </c>
      <c r="P274" s="237"/>
    </row>
    <row r="275" s="83" customFormat="1" ht="18" customHeight="1" spans="1:16">
      <c r="A275" s="24">
        <v>269</v>
      </c>
      <c r="B275" s="24" t="s">
        <v>23</v>
      </c>
      <c r="C275" s="24" t="s">
        <v>24</v>
      </c>
      <c r="D275" s="24" t="s">
        <v>25</v>
      </c>
      <c r="E275" s="24" t="s">
        <v>4460</v>
      </c>
      <c r="F275" s="60" t="s">
        <v>4461</v>
      </c>
      <c r="G275" s="37" t="s">
        <v>4736</v>
      </c>
      <c r="H275" s="232" t="s">
        <v>194</v>
      </c>
      <c r="I275" s="60">
        <v>5</v>
      </c>
      <c r="J275" s="24" t="s">
        <v>4542</v>
      </c>
      <c r="K275" s="24" t="s">
        <v>31</v>
      </c>
      <c r="L275" s="37">
        <v>5</v>
      </c>
      <c r="M275" s="27">
        <f t="shared" si="9"/>
        <v>650</v>
      </c>
      <c r="N275" s="23"/>
      <c r="O275" s="184" t="s">
        <v>32</v>
      </c>
      <c r="P275" s="237"/>
    </row>
    <row r="276" s="83" customFormat="1" ht="18" customHeight="1" spans="1:16">
      <c r="A276" s="24">
        <v>270</v>
      </c>
      <c r="B276" s="24" t="s">
        <v>23</v>
      </c>
      <c r="C276" s="24" t="s">
        <v>24</v>
      </c>
      <c r="D276" s="24" t="s">
        <v>25</v>
      </c>
      <c r="E276" s="24" t="s">
        <v>4460</v>
      </c>
      <c r="F276" s="60" t="s">
        <v>4461</v>
      </c>
      <c r="G276" s="37" t="s">
        <v>4544</v>
      </c>
      <c r="H276" s="232" t="s">
        <v>194</v>
      </c>
      <c r="I276" s="60">
        <v>4</v>
      </c>
      <c r="J276" s="24" t="s">
        <v>4542</v>
      </c>
      <c r="K276" s="24" t="s">
        <v>31</v>
      </c>
      <c r="L276" s="37">
        <v>4</v>
      </c>
      <c r="M276" s="27">
        <f t="shared" si="9"/>
        <v>520</v>
      </c>
      <c r="N276" s="23"/>
      <c r="O276" s="184" t="s">
        <v>32</v>
      </c>
      <c r="P276" s="237"/>
    </row>
    <row r="277" s="83" customFormat="1" ht="18" customHeight="1" spans="1:16">
      <c r="A277" s="24">
        <v>271</v>
      </c>
      <c r="B277" s="24" t="s">
        <v>23</v>
      </c>
      <c r="C277" s="24" t="s">
        <v>24</v>
      </c>
      <c r="D277" s="24" t="s">
        <v>25</v>
      </c>
      <c r="E277" s="60" t="s">
        <v>4460</v>
      </c>
      <c r="F277" s="60" t="s">
        <v>4461</v>
      </c>
      <c r="G277" s="37" t="s">
        <v>4737</v>
      </c>
      <c r="H277" s="232" t="s">
        <v>194</v>
      </c>
      <c r="I277" s="60">
        <v>7</v>
      </c>
      <c r="J277" s="24" t="s">
        <v>4542</v>
      </c>
      <c r="K277" s="24" t="s">
        <v>31</v>
      </c>
      <c r="L277" s="37">
        <v>7</v>
      </c>
      <c r="M277" s="27">
        <f t="shared" si="9"/>
        <v>910</v>
      </c>
      <c r="N277" s="23"/>
      <c r="O277" s="184" t="s">
        <v>32</v>
      </c>
      <c r="P277" s="237"/>
    </row>
    <row r="278" s="83" customFormat="1" ht="18" customHeight="1" spans="1:16">
      <c r="A278" s="24">
        <v>272</v>
      </c>
      <c r="B278" s="24" t="s">
        <v>23</v>
      </c>
      <c r="C278" s="24" t="s">
        <v>24</v>
      </c>
      <c r="D278" s="24" t="s">
        <v>25</v>
      </c>
      <c r="E278" s="24" t="s">
        <v>4460</v>
      </c>
      <c r="F278" s="60" t="s">
        <v>4461</v>
      </c>
      <c r="G278" s="37" t="s">
        <v>4738</v>
      </c>
      <c r="H278" s="232" t="s">
        <v>194</v>
      </c>
      <c r="I278" s="60">
        <v>7</v>
      </c>
      <c r="J278" s="24" t="s">
        <v>4542</v>
      </c>
      <c r="K278" s="24" t="s">
        <v>31</v>
      </c>
      <c r="L278" s="37">
        <v>5</v>
      </c>
      <c r="M278" s="27">
        <f t="shared" si="9"/>
        <v>650</v>
      </c>
      <c r="N278" s="23"/>
      <c r="O278" s="184" t="s">
        <v>32</v>
      </c>
      <c r="P278" s="237"/>
    </row>
    <row r="279" s="83" customFormat="1" ht="18" customHeight="1" spans="1:16">
      <c r="A279" s="24">
        <v>273</v>
      </c>
      <c r="B279" s="24" t="s">
        <v>23</v>
      </c>
      <c r="C279" s="24" t="s">
        <v>24</v>
      </c>
      <c r="D279" s="24" t="s">
        <v>25</v>
      </c>
      <c r="E279" s="60" t="s">
        <v>4460</v>
      </c>
      <c r="F279" s="60" t="s">
        <v>4461</v>
      </c>
      <c r="G279" s="37" t="s">
        <v>4739</v>
      </c>
      <c r="H279" s="232" t="s">
        <v>194</v>
      </c>
      <c r="I279" s="60">
        <v>3</v>
      </c>
      <c r="J279" s="24" t="s">
        <v>4542</v>
      </c>
      <c r="K279" s="24" t="s">
        <v>31</v>
      </c>
      <c r="L279" s="37">
        <v>3</v>
      </c>
      <c r="M279" s="27">
        <f t="shared" si="9"/>
        <v>390</v>
      </c>
      <c r="N279" s="23"/>
      <c r="O279" s="184" t="s">
        <v>32</v>
      </c>
      <c r="P279" s="237"/>
    </row>
    <row r="280" s="83" customFormat="1" ht="18" customHeight="1" spans="1:16">
      <c r="A280" s="24">
        <v>274</v>
      </c>
      <c r="B280" s="24" t="s">
        <v>23</v>
      </c>
      <c r="C280" s="24" t="s">
        <v>24</v>
      </c>
      <c r="D280" s="24" t="s">
        <v>25</v>
      </c>
      <c r="E280" s="24" t="s">
        <v>4460</v>
      </c>
      <c r="F280" s="60" t="s">
        <v>4461</v>
      </c>
      <c r="G280" s="37" t="s">
        <v>4740</v>
      </c>
      <c r="H280" s="232" t="s">
        <v>194</v>
      </c>
      <c r="I280" s="60">
        <v>3</v>
      </c>
      <c r="J280" s="24" t="s">
        <v>4542</v>
      </c>
      <c r="K280" s="24" t="s">
        <v>31</v>
      </c>
      <c r="L280" s="37">
        <v>3</v>
      </c>
      <c r="M280" s="27">
        <f t="shared" si="9"/>
        <v>390</v>
      </c>
      <c r="N280" s="23"/>
      <c r="O280" s="184" t="s">
        <v>32</v>
      </c>
      <c r="P280" s="237"/>
    </row>
    <row r="281" s="83" customFormat="1" ht="18" customHeight="1" spans="1:16">
      <c r="A281" s="24">
        <v>275</v>
      </c>
      <c r="B281" s="24" t="s">
        <v>23</v>
      </c>
      <c r="C281" s="24" t="s">
        <v>24</v>
      </c>
      <c r="D281" s="24" t="s">
        <v>25</v>
      </c>
      <c r="E281" s="24" t="s">
        <v>4460</v>
      </c>
      <c r="F281" s="60" t="s">
        <v>4461</v>
      </c>
      <c r="G281" s="37" t="s">
        <v>4741</v>
      </c>
      <c r="H281" s="232" t="s">
        <v>194</v>
      </c>
      <c r="I281" s="60">
        <v>4</v>
      </c>
      <c r="J281" s="24" t="s">
        <v>4542</v>
      </c>
      <c r="K281" s="24" t="s">
        <v>31</v>
      </c>
      <c r="L281" s="37">
        <v>4</v>
      </c>
      <c r="M281" s="27">
        <f t="shared" si="9"/>
        <v>520</v>
      </c>
      <c r="N281" s="23"/>
      <c r="O281" s="184" t="s">
        <v>32</v>
      </c>
      <c r="P281" s="237"/>
    </row>
    <row r="282" s="83" customFormat="1" ht="18" customHeight="1" spans="1:16">
      <c r="A282" s="24">
        <v>276</v>
      </c>
      <c r="B282" s="24" t="s">
        <v>23</v>
      </c>
      <c r="C282" s="24" t="s">
        <v>24</v>
      </c>
      <c r="D282" s="24" t="s">
        <v>25</v>
      </c>
      <c r="E282" s="24" t="s">
        <v>4460</v>
      </c>
      <c r="F282" s="60" t="s">
        <v>4461</v>
      </c>
      <c r="G282" s="37" t="s">
        <v>4742</v>
      </c>
      <c r="H282" s="232" t="s">
        <v>194</v>
      </c>
      <c r="I282" s="60">
        <v>5</v>
      </c>
      <c r="J282" s="24" t="s">
        <v>4542</v>
      </c>
      <c r="K282" s="24" t="s">
        <v>31</v>
      </c>
      <c r="L282" s="37">
        <v>5</v>
      </c>
      <c r="M282" s="27">
        <f t="shared" si="9"/>
        <v>650</v>
      </c>
      <c r="N282" s="23"/>
      <c r="O282" s="184" t="s">
        <v>32</v>
      </c>
      <c r="P282" s="237"/>
    </row>
    <row r="283" s="83" customFormat="1" ht="18" customHeight="1" spans="1:16">
      <c r="A283" s="24">
        <v>277</v>
      </c>
      <c r="B283" s="24" t="s">
        <v>23</v>
      </c>
      <c r="C283" s="24" t="s">
        <v>24</v>
      </c>
      <c r="D283" s="24" t="s">
        <v>25</v>
      </c>
      <c r="E283" s="24" t="s">
        <v>4460</v>
      </c>
      <c r="F283" s="60" t="s">
        <v>4461</v>
      </c>
      <c r="G283" s="37" t="s">
        <v>4743</v>
      </c>
      <c r="H283" s="232" t="s">
        <v>194</v>
      </c>
      <c r="I283" s="60">
        <v>5</v>
      </c>
      <c r="J283" s="24" t="s">
        <v>4542</v>
      </c>
      <c r="K283" s="24" t="s">
        <v>31</v>
      </c>
      <c r="L283" s="37">
        <v>5</v>
      </c>
      <c r="M283" s="27">
        <f t="shared" si="9"/>
        <v>650</v>
      </c>
      <c r="N283" s="23"/>
      <c r="O283" s="184" t="s">
        <v>32</v>
      </c>
      <c r="P283" s="237"/>
    </row>
    <row r="284" s="83" customFormat="1" ht="18" customHeight="1" spans="1:16">
      <c r="A284" s="24">
        <v>278</v>
      </c>
      <c r="B284" s="24" t="s">
        <v>23</v>
      </c>
      <c r="C284" s="24" t="s">
        <v>24</v>
      </c>
      <c r="D284" s="24" t="s">
        <v>25</v>
      </c>
      <c r="E284" s="24" t="s">
        <v>4460</v>
      </c>
      <c r="F284" s="60" t="s">
        <v>4461</v>
      </c>
      <c r="G284" s="37" t="s">
        <v>4744</v>
      </c>
      <c r="H284" s="232" t="s">
        <v>194</v>
      </c>
      <c r="I284" s="60">
        <v>2</v>
      </c>
      <c r="J284" s="24" t="s">
        <v>4542</v>
      </c>
      <c r="K284" s="24" t="s">
        <v>31</v>
      </c>
      <c r="L284" s="238">
        <v>4</v>
      </c>
      <c r="M284" s="27">
        <f t="shared" si="9"/>
        <v>520</v>
      </c>
      <c r="N284" s="23"/>
      <c r="O284" s="184" t="s">
        <v>32</v>
      </c>
      <c r="P284" s="237"/>
    </row>
    <row r="285" s="83" customFormat="1" ht="18" customHeight="1" spans="1:16">
      <c r="A285" s="24">
        <v>279</v>
      </c>
      <c r="B285" s="24" t="s">
        <v>23</v>
      </c>
      <c r="C285" s="24" t="s">
        <v>24</v>
      </c>
      <c r="D285" s="24" t="s">
        <v>25</v>
      </c>
      <c r="E285" s="24" t="s">
        <v>4460</v>
      </c>
      <c r="F285" s="60" t="s">
        <v>4461</v>
      </c>
      <c r="G285" s="37" t="s">
        <v>4745</v>
      </c>
      <c r="H285" s="232" t="s">
        <v>194</v>
      </c>
      <c r="I285" s="60">
        <v>2</v>
      </c>
      <c r="J285" s="24" t="s">
        <v>4542</v>
      </c>
      <c r="K285" s="24" t="s">
        <v>31</v>
      </c>
      <c r="L285" s="238">
        <v>2</v>
      </c>
      <c r="M285" s="27">
        <f t="shared" si="9"/>
        <v>260</v>
      </c>
      <c r="N285" s="23"/>
      <c r="O285" s="184" t="s">
        <v>32</v>
      </c>
      <c r="P285" s="237"/>
    </row>
    <row r="286" s="83" customFormat="1" ht="18" customHeight="1" spans="1:16">
      <c r="A286" s="24">
        <v>280</v>
      </c>
      <c r="B286" s="24" t="s">
        <v>23</v>
      </c>
      <c r="C286" s="24" t="s">
        <v>24</v>
      </c>
      <c r="D286" s="24" t="s">
        <v>25</v>
      </c>
      <c r="E286" s="24" t="s">
        <v>4460</v>
      </c>
      <c r="F286" s="60" t="s">
        <v>4461</v>
      </c>
      <c r="G286" s="37" t="s">
        <v>4746</v>
      </c>
      <c r="H286" s="232" t="s">
        <v>194</v>
      </c>
      <c r="I286" s="60">
        <v>3</v>
      </c>
      <c r="J286" s="24" t="s">
        <v>4542</v>
      </c>
      <c r="K286" s="24" t="s">
        <v>31</v>
      </c>
      <c r="L286" s="238">
        <v>1</v>
      </c>
      <c r="M286" s="27">
        <f>L286*312</f>
        <v>312</v>
      </c>
      <c r="N286" s="23"/>
      <c r="O286" s="184" t="s">
        <v>32</v>
      </c>
      <c r="P286" s="237"/>
    </row>
    <row r="287" s="83" customFormat="1" ht="18" customHeight="1" spans="1:16">
      <c r="A287" s="24">
        <v>281</v>
      </c>
      <c r="B287" s="24" t="s">
        <v>23</v>
      </c>
      <c r="C287" s="24" t="s">
        <v>24</v>
      </c>
      <c r="D287" s="24" t="s">
        <v>25</v>
      </c>
      <c r="E287" s="24" t="s">
        <v>4460</v>
      </c>
      <c r="F287" s="60" t="s">
        <v>4461</v>
      </c>
      <c r="G287" s="37" t="s">
        <v>4747</v>
      </c>
      <c r="H287" s="232" t="s">
        <v>194</v>
      </c>
      <c r="I287" s="60">
        <v>4</v>
      </c>
      <c r="J287" s="24" t="s">
        <v>4542</v>
      </c>
      <c r="K287" s="24" t="s">
        <v>31</v>
      </c>
      <c r="L287" s="238">
        <v>4</v>
      </c>
      <c r="M287" s="27">
        <f>L287*130</f>
        <v>520</v>
      </c>
      <c r="N287" s="23"/>
      <c r="O287" s="184" t="s">
        <v>32</v>
      </c>
      <c r="P287" s="237"/>
    </row>
    <row r="288" s="83" customFormat="1" ht="18" customHeight="1" spans="1:16">
      <c r="A288" s="24">
        <v>282</v>
      </c>
      <c r="B288" s="24" t="s">
        <v>23</v>
      </c>
      <c r="C288" s="24" t="s">
        <v>24</v>
      </c>
      <c r="D288" s="24" t="s">
        <v>25</v>
      </c>
      <c r="E288" s="24" t="s">
        <v>4460</v>
      </c>
      <c r="F288" s="60" t="s">
        <v>4461</v>
      </c>
      <c r="G288" s="37" t="s">
        <v>4748</v>
      </c>
      <c r="H288" s="232" t="s">
        <v>194</v>
      </c>
      <c r="I288" s="60">
        <v>3</v>
      </c>
      <c r="J288" s="24" t="s">
        <v>4542</v>
      </c>
      <c r="K288" s="24" t="s">
        <v>31</v>
      </c>
      <c r="L288" s="238">
        <v>3</v>
      </c>
      <c r="M288" s="27">
        <f>L288*130</f>
        <v>390</v>
      </c>
      <c r="N288" s="23"/>
      <c r="O288" s="184" t="s">
        <v>32</v>
      </c>
      <c r="P288" s="237"/>
    </row>
    <row r="289" s="83" customFormat="1" ht="18" customHeight="1" spans="1:16">
      <c r="A289" s="24">
        <v>283</v>
      </c>
      <c r="B289" s="24" t="s">
        <v>23</v>
      </c>
      <c r="C289" s="24" t="s">
        <v>24</v>
      </c>
      <c r="D289" s="24" t="s">
        <v>25</v>
      </c>
      <c r="E289" s="24" t="s">
        <v>4460</v>
      </c>
      <c r="F289" s="60" t="s">
        <v>4461</v>
      </c>
      <c r="G289" s="37" t="s">
        <v>4749</v>
      </c>
      <c r="H289" s="232" t="s">
        <v>194</v>
      </c>
      <c r="I289" s="60">
        <v>5</v>
      </c>
      <c r="J289" s="24" t="s">
        <v>4542</v>
      </c>
      <c r="K289" s="24" t="s">
        <v>31</v>
      </c>
      <c r="L289" s="238">
        <v>1</v>
      </c>
      <c r="M289" s="27">
        <f>L289*312</f>
        <v>312</v>
      </c>
      <c r="N289" s="23"/>
      <c r="O289" s="184" t="s">
        <v>32</v>
      </c>
      <c r="P289" s="237"/>
    </row>
    <row r="290" s="83" customFormat="1" ht="18" customHeight="1" spans="1:16">
      <c r="A290" s="24">
        <v>284</v>
      </c>
      <c r="B290" s="24" t="s">
        <v>23</v>
      </c>
      <c r="C290" s="24" t="s">
        <v>24</v>
      </c>
      <c r="D290" s="24" t="s">
        <v>25</v>
      </c>
      <c r="E290" s="60" t="s">
        <v>4460</v>
      </c>
      <c r="F290" s="60" t="s">
        <v>4461</v>
      </c>
      <c r="G290" s="37" t="s">
        <v>4750</v>
      </c>
      <c r="H290" s="232" t="s">
        <v>194</v>
      </c>
      <c r="I290" s="60">
        <v>6</v>
      </c>
      <c r="J290" s="24" t="s">
        <v>4542</v>
      </c>
      <c r="K290" s="24" t="s">
        <v>31</v>
      </c>
      <c r="L290" s="238">
        <v>6</v>
      </c>
      <c r="M290" s="27">
        <f>L290*130</f>
        <v>780</v>
      </c>
      <c r="N290" s="23"/>
      <c r="O290" s="184" t="s">
        <v>32</v>
      </c>
      <c r="P290" s="237"/>
    </row>
    <row r="291" s="83" customFormat="1" ht="18" customHeight="1" spans="1:16">
      <c r="A291" s="24">
        <v>285</v>
      </c>
      <c r="B291" s="24" t="s">
        <v>23</v>
      </c>
      <c r="C291" s="24" t="s">
        <v>24</v>
      </c>
      <c r="D291" s="24" t="s">
        <v>25</v>
      </c>
      <c r="E291" s="60" t="s">
        <v>4460</v>
      </c>
      <c r="F291" s="60" t="s">
        <v>4461</v>
      </c>
      <c r="G291" s="37" t="s">
        <v>4751</v>
      </c>
      <c r="H291" s="232" t="s">
        <v>194</v>
      </c>
      <c r="I291" s="60">
        <v>4</v>
      </c>
      <c r="J291" s="24" t="s">
        <v>4542</v>
      </c>
      <c r="K291" s="24" t="s">
        <v>31</v>
      </c>
      <c r="L291" s="238">
        <v>4</v>
      </c>
      <c r="M291" s="27">
        <f>L291*130</f>
        <v>520</v>
      </c>
      <c r="N291" s="23"/>
      <c r="O291" s="184" t="s">
        <v>32</v>
      </c>
      <c r="P291" s="237"/>
    </row>
    <row r="292" s="83" customFormat="1" ht="18" customHeight="1" spans="1:16">
      <c r="A292" s="24">
        <v>286</v>
      </c>
      <c r="B292" s="24" t="s">
        <v>23</v>
      </c>
      <c r="C292" s="24" t="s">
        <v>24</v>
      </c>
      <c r="D292" s="24" t="s">
        <v>25</v>
      </c>
      <c r="E292" s="60" t="s">
        <v>4460</v>
      </c>
      <c r="F292" s="60" t="s">
        <v>4461</v>
      </c>
      <c r="G292" s="37" t="s">
        <v>4752</v>
      </c>
      <c r="H292" s="232" t="s">
        <v>194</v>
      </c>
      <c r="I292" s="60">
        <v>3</v>
      </c>
      <c r="J292" s="24" t="s">
        <v>4499</v>
      </c>
      <c r="K292" s="24" t="s">
        <v>31</v>
      </c>
      <c r="L292" s="238">
        <v>3</v>
      </c>
      <c r="M292" s="27">
        <f>L292*130</f>
        <v>390</v>
      </c>
      <c r="N292" s="23"/>
      <c r="O292" s="184" t="s">
        <v>32</v>
      </c>
      <c r="P292" s="237"/>
    </row>
    <row r="293" s="83" customFormat="1" ht="18" customHeight="1" spans="1:16">
      <c r="A293" s="24">
        <v>287</v>
      </c>
      <c r="B293" s="24" t="s">
        <v>23</v>
      </c>
      <c r="C293" s="24" t="s">
        <v>24</v>
      </c>
      <c r="D293" s="24" t="s">
        <v>25</v>
      </c>
      <c r="E293" s="24" t="s">
        <v>4460</v>
      </c>
      <c r="F293" s="60" t="s">
        <v>4461</v>
      </c>
      <c r="G293" s="37" t="s">
        <v>4753</v>
      </c>
      <c r="H293" s="232" t="s">
        <v>194</v>
      </c>
      <c r="I293" s="60">
        <v>6</v>
      </c>
      <c r="J293" s="24" t="s">
        <v>4463</v>
      </c>
      <c r="K293" s="24" t="s">
        <v>31</v>
      </c>
      <c r="L293" s="238">
        <v>5</v>
      </c>
      <c r="M293" s="27">
        <f>L293*130</f>
        <v>650</v>
      </c>
      <c r="N293" s="23"/>
      <c r="O293" s="184" t="s">
        <v>32</v>
      </c>
      <c r="P293" s="237"/>
    </row>
    <row r="294" s="83" customFormat="1" ht="18" customHeight="1" spans="1:16">
      <c r="A294" s="24">
        <v>288</v>
      </c>
      <c r="B294" s="24" t="s">
        <v>23</v>
      </c>
      <c r="C294" s="24" t="s">
        <v>24</v>
      </c>
      <c r="D294" s="24" t="s">
        <v>25</v>
      </c>
      <c r="E294" s="24" t="s">
        <v>4460</v>
      </c>
      <c r="F294" s="60" t="s">
        <v>4461</v>
      </c>
      <c r="G294" s="37" t="s">
        <v>4754</v>
      </c>
      <c r="H294" s="232" t="s">
        <v>194</v>
      </c>
      <c r="I294" s="60">
        <v>7</v>
      </c>
      <c r="J294" s="24" t="s">
        <v>4463</v>
      </c>
      <c r="K294" s="24" t="s">
        <v>31</v>
      </c>
      <c r="L294" s="238">
        <v>7</v>
      </c>
      <c r="M294" s="27">
        <f>L294*130</f>
        <v>910</v>
      </c>
      <c r="N294" s="23"/>
      <c r="O294" s="184" t="s">
        <v>32</v>
      </c>
      <c r="P294" s="237"/>
    </row>
    <row r="295" s="83" customFormat="1" ht="18" customHeight="1" spans="1:16">
      <c r="A295" s="24">
        <v>289</v>
      </c>
      <c r="B295" s="24" t="s">
        <v>23</v>
      </c>
      <c r="C295" s="24" t="s">
        <v>24</v>
      </c>
      <c r="D295" s="24" t="s">
        <v>25</v>
      </c>
      <c r="E295" s="24" t="s">
        <v>4460</v>
      </c>
      <c r="F295" s="60" t="s">
        <v>4461</v>
      </c>
      <c r="G295" s="37" t="s">
        <v>4755</v>
      </c>
      <c r="H295" s="232" t="s">
        <v>194</v>
      </c>
      <c r="I295" s="60">
        <v>2</v>
      </c>
      <c r="J295" s="24" t="s">
        <v>4499</v>
      </c>
      <c r="K295" s="24" t="s">
        <v>31</v>
      </c>
      <c r="L295" s="238">
        <v>1</v>
      </c>
      <c r="M295" s="27">
        <f>L295*312</f>
        <v>312</v>
      </c>
      <c r="N295" s="23"/>
      <c r="O295" s="184" t="s">
        <v>32</v>
      </c>
      <c r="P295" s="237"/>
    </row>
    <row r="296" s="83" customFormat="1" ht="18" customHeight="1" spans="1:16">
      <c r="A296" s="24">
        <v>290</v>
      </c>
      <c r="B296" s="24" t="s">
        <v>23</v>
      </c>
      <c r="C296" s="24" t="s">
        <v>24</v>
      </c>
      <c r="D296" s="24" t="s">
        <v>25</v>
      </c>
      <c r="E296" s="24" t="s">
        <v>4460</v>
      </c>
      <c r="F296" s="60" t="s">
        <v>4461</v>
      </c>
      <c r="G296" s="37" t="s">
        <v>4756</v>
      </c>
      <c r="H296" s="232" t="s">
        <v>194</v>
      </c>
      <c r="I296" s="60">
        <v>6</v>
      </c>
      <c r="J296" s="24" t="s">
        <v>4463</v>
      </c>
      <c r="K296" s="24" t="s">
        <v>31</v>
      </c>
      <c r="L296" s="238">
        <v>5</v>
      </c>
      <c r="M296" s="27">
        <f t="shared" ref="M296:M307" si="10">L296*130</f>
        <v>650</v>
      </c>
      <c r="N296" s="23"/>
      <c r="O296" s="184" t="s">
        <v>32</v>
      </c>
      <c r="P296" s="237"/>
    </row>
    <row r="297" s="83" customFormat="1" ht="18" customHeight="1" spans="1:16">
      <c r="A297" s="24">
        <v>291</v>
      </c>
      <c r="B297" s="24" t="s">
        <v>23</v>
      </c>
      <c r="C297" s="24" t="s">
        <v>24</v>
      </c>
      <c r="D297" s="24" t="s">
        <v>25</v>
      </c>
      <c r="E297" s="24" t="s">
        <v>4460</v>
      </c>
      <c r="F297" s="60" t="s">
        <v>4461</v>
      </c>
      <c r="G297" s="37" t="s">
        <v>4757</v>
      </c>
      <c r="H297" s="232" t="s">
        <v>194</v>
      </c>
      <c r="I297" s="60">
        <v>6</v>
      </c>
      <c r="J297" s="24" t="s">
        <v>4463</v>
      </c>
      <c r="K297" s="24" t="s">
        <v>31</v>
      </c>
      <c r="L297" s="238">
        <v>5</v>
      </c>
      <c r="M297" s="27">
        <f t="shared" si="10"/>
        <v>650</v>
      </c>
      <c r="N297" s="23"/>
      <c r="O297" s="184" t="s">
        <v>32</v>
      </c>
      <c r="P297" s="237"/>
    </row>
    <row r="298" s="83" customFormat="1" ht="18" customHeight="1" spans="1:16">
      <c r="A298" s="24">
        <v>292</v>
      </c>
      <c r="B298" s="24" t="s">
        <v>23</v>
      </c>
      <c r="C298" s="24" t="s">
        <v>24</v>
      </c>
      <c r="D298" s="24" t="s">
        <v>25</v>
      </c>
      <c r="E298" s="24" t="s">
        <v>4460</v>
      </c>
      <c r="F298" s="60" t="s">
        <v>4461</v>
      </c>
      <c r="G298" s="37" t="s">
        <v>4758</v>
      </c>
      <c r="H298" s="232" t="s">
        <v>194</v>
      </c>
      <c r="I298" s="60">
        <v>6</v>
      </c>
      <c r="J298" s="24" t="s">
        <v>4463</v>
      </c>
      <c r="K298" s="24" t="s">
        <v>31</v>
      </c>
      <c r="L298" s="238">
        <v>5</v>
      </c>
      <c r="M298" s="27">
        <f t="shared" si="10"/>
        <v>650</v>
      </c>
      <c r="N298" s="23"/>
      <c r="O298" s="184" t="s">
        <v>32</v>
      </c>
      <c r="P298" s="237"/>
    </row>
    <row r="299" s="83" customFormat="1" ht="18" customHeight="1" spans="1:16">
      <c r="A299" s="24">
        <v>293</v>
      </c>
      <c r="B299" s="24" t="s">
        <v>23</v>
      </c>
      <c r="C299" s="24" t="s">
        <v>24</v>
      </c>
      <c r="D299" s="24" t="s">
        <v>25</v>
      </c>
      <c r="E299" s="24" t="s">
        <v>4460</v>
      </c>
      <c r="F299" s="60" t="s">
        <v>4461</v>
      </c>
      <c r="G299" s="37" t="s">
        <v>4759</v>
      </c>
      <c r="H299" s="232" t="s">
        <v>194</v>
      </c>
      <c r="I299" s="60">
        <v>4</v>
      </c>
      <c r="J299" s="24" t="s">
        <v>4463</v>
      </c>
      <c r="K299" s="24" t="s">
        <v>31</v>
      </c>
      <c r="L299" s="238">
        <v>4</v>
      </c>
      <c r="M299" s="27">
        <f t="shared" si="10"/>
        <v>520</v>
      </c>
      <c r="N299" s="23"/>
      <c r="O299" s="184" t="s">
        <v>32</v>
      </c>
      <c r="P299" s="237"/>
    </row>
    <row r="300" s="83" customFormat="1" ht="18" customHeight="1" spans="1:16">
      <c r="A300" s="24">
        <v>294</v>
      </c>
      <c r="B300" s="24" t="s">
        <v>23</v>
      </c>
      <c r="C300" s="24" t="s">
        <v>24</v>
      </c>
      <c r="D300" s="24" t="s">
        <v>25</v>
      </c>
      <c r="E300" s="24" t="s">
        <v>4460</v>
      </c>
      <c r="F300" s="60" t="s">
        <v>4461</v>
      </c>
      <c r="G300" s="37" t="s">
        <v>4760</v>
      </c>
      <c r="H300" s="232" t="s">
        <v>194</v>
      </c>
      <c r="I300" s="60">
        <v>5</v>
      </c>
      <c r="J300" s="24" t="s">
        <v>4499</v>
      </c>
      <c r="K300" s="24" t="s">
        <v>31</v>
      </c>
      <c r="L300" s="238">
        <v>5</v>
      </c>
      <c r="M300" s="27">
        <f t="shared" si="10"/>
        <v>650</v>
      </c>
      <c r="N300" s="23"/>
      <c r="O300" s="184" t="s">
        <v>32</v>
      </c>
      <c r="P300" s="237"/>
    </row>
    <row r="301" s="83" customFormat="1" ht="18" customHeight="1" spans="1:16">
      <c r="A301" s="24">
        <v>295</v>
      </c>
      <c r="B301" s="24" t="s">
        <v>23</v>
      </c>
      <c r="C301" s="24" t="s">
        <v>24</v>
      </c>
      <c r="D301" s="24" t="s">
        <v>25</v>
      </c>
      <c r="E301" s="60" t="s">
        <v>4460</v>
      </c>
      <c r="F301" s="60" t="s">
        <v>4461</v>
      </c>
      <c r="G301" s="37" t="s">
        <v>4761</v>
      </c>
      <c r="H301" s="232" t="s">
        <v>194</v>
      </c>
      <c r="I301" s="60">
        <v>5</v>
      </c>
      <c r="J301" s="24" t="s">
        <v>4499</v>
      </c>
      <c r="K301" s="24" t="s">
        <v>31</v>
      </c>
      <c r="L301" s="238">
        <v>4</v>
      </c>
      <c r="M301" s="27">
        <f t="shared" si="10"/>
        <v>520</v>
      </c>
      <c r="N301" s="23"/>
      <c r="O301" s="184" t="s">
        <v>32</v>
      </c>
      <c r="P301" s="237"/>
    </row>
    <row r="302" s="83" customFormat="1" ht="18" customHeight="1" spans="1:16">
      <c r="A302" s="24">
        <v>296</v>
      </c>
      <c r="B302" s="24" t="s">
        <v>23</v>
      </c>
      <c r="C302" s="24" t="s">
        <v>24</v>
      </c>
      <c r="D302" s="24" t="s">
        <v>25</v>
      </c>
      <c r="E302" s="60" t="s">
        <v>4460</v>
      </c>
      <c r="F302" s="60" t="s">
        <v>4461</v>
      </c>
      <c r="G302" s="37" t="s">
        <v>4762</v>
      </c>
      <c r="H302" s="232" t="s">
        <v>194</v>
      </c>
      <c r="I302" s="60">
        <v>6</v>
      </c>
      <c r="J302" s="24" t="s">
        <v>4499</v>
      </c>
      <c r="K302" s="24" t="s">
        <v>31</v>
      </c>
      <c r="L302" s="238">
        <v>2</v>
      </c>
      <c r="M302" s="27">
        <f t="shared" si="10"/>
        <v>260</v>
      </c>
      <c r="N302" s="23"/>
      <c r="O302" s="184" t="s">
        <v>32</v>
      </c>
      <c r="P302" s="237"/>
    </row>
    <row r="303" s="83" customFormat="1" ht="18" customHeight="1" spans="1:16">
      <c r="A303" s="24">
        <v>297</v>
      </c>
      <c r="B303" s="24" t="s">
        <v>23</v>
      </c>
      <c r="C303" s="24" t="s">
        <v>24</v>
      </c>
      <c r="D303" s="24" t="s">
        <v>25</v>
      </c>
      <c r="E303" s="60" t="s">
        <v>4460</v>
      </c>
      <c r="F303" s="60" t="s">
        <v>4461</v>
      </c>
      <c r="G303" s="37" t="s">
        <v>4763</v>
      </c>
      <c r="H303" s="232" t="s">
        <v>194</v>
      </c>
      <c r="I303" s="60">
        <v>7</v>
      </c>
      <c r="J303" s="24" t="s">
        <v>4463</v>
      </c>
      <c r="K303" s="24" t="s">
        <v>31</v>
      </c>
      <c r="L303" s="238">
        <v>4</v>
      </c>
      <c r="M303" s="27">
        <f t="shared" si="10"/>
        <v>520</v>
      </c>
      <c r="N303" s="23"/>
      <c r="O303" s="184" t="s">
        <v>32</v>
      </c>
      <c r="P303" s="237"/>
    </row>
    <row r="304" s="83" customFormat="1" ht="18" customHeight="1" spans="1:16">
      <c r="A304" s="24">
        <v>298</v>
      </c>
      <c r="B304" s="24" t="s">
        <v>23</v>
      </c>
      <c r="C304" s="24" t="s">
        <v>24</v>
      </c>
      <c r="D304" s="24" t="s">
        <v>25</v>
      </c>
      <c r="E304" s="60" t="s">
        <v>4460</v>
      </c>
      <c r="F304" s="60" t="s">
        <v>4461</v>
      </c>
      <c r="G304" s="37" t="s">
        <v>4764</v>
      </c>
      <c r="H304" s="232" t="s">
        <v>194</v>
      </c>
      <c r="I304" s="60">
        <v>4</v>
      </c>
      <c r="J304" s="24" t="s">
        <v>4463</v>
      </c>
      <c r="K304" s="24" t="s">
        <v>31</v>
      </c>
      <c r="L304" s="238">
        <v>4</v>
      </c>
      <c r="M304" s="27">
        <f t="shared" si="10"/>
        <v>520</v>
      </c>
      <c r="N304" s="23"/>
      <c r="O304" s="184" t="s">
        <v>32</v>
      </c>
      <c r="P304" s="237"/>
    </row>
    <row r="305" s="83" customFormat="1" ht="18" customHeight="1" spans="1:16">
      <c r="A305" s="24">
        <v>299</v>
      </c>
      <c r="B305" s="24" t="s">
        <v>23</v>
      </c>
      <c r="C305" s="24" t="s">
        <v>24</v>
      </c>
      <c r="D305" s="24" t="s">
        <v>25</v>
      </c>
      <c r="E305" s="24" t="s">
        <v>4460</v>
      </c>
      <c r="F305" s="60" t="s">
        <v>4461</v>
      </c>
      <c r="G305" s="37" t="s">
        <v>4765</v>
      </c>
      <c r="H305" s="232" t="s">
        <v>194</v>
      </c>
      <c r="I305" s="60">
        <v>5</v>
      </c>
      <c r="J305" s="24" t="s">
        <v>4463</v>
      </c>
      <c r="K305" s="24" t="s">
        <v>31</v>
      </c>
      <c r="L305" s="238">
        <v>5</v>
      </c>
      <c r="M305" s="27">
        <f t="shared" si="10"/>
        <v>650</v>
      </c>
      <c r="N305" s="23"/>
      <c r="O305" s="184" t="s">
        <v>32</v>
      </c>
      <c r="P305" s="237"/>
    </row>
    <row r="306" s="83" customFormat="1" ht="18" customHeight="1" spans="1:16">
      <c r="A306" s="24">
        <v>300</v>
      </c>
      <c r="B306" s="24" t="s">
        <v>23</v>
      </c>
      <c r="C306" s="24" t="s">
        <v>24</v>
      </c>
      <c r="D306" s="24" t="s">
        <v>25</v>
      </c>
      <c r="E306" s="60" t="s">
        <v>4460</v>
      </c>
      <c r="F306" s="60" t="s">
        <v>4461</v>
      </c>
      <c r="G306" s="37" t="s">
        <v>4766</v>
      </c>
      <c r="H306" s="232" t="s">
        <v>194</v>
      </c>
      <c r="I306" s="60">
        <v>5</v>
      </c>
      <c r="J306" s="24" t="s">
        <v>4463</v>
      </c>
      <c r="K306" s="24" t="s">
        <v>31</v>
      </c>
      <c r="L306" s="238">
        <v>4</v>
      </c>
      <c r="M306" s="27">
        <f t="shared" si="10"/>
        <v>520</v>
      </c>
      <c r="N306" s="23"/>
      <c r="O306" s="184" t="s">
        <v>32</v>
      </c>
      <c r="P306" s="237"/>
    </row>
    <row r="307" s="83" customFormat="1" ht="18" customHeight="1" spans="1:16">
      <c r="A307" s="24">
        <v>301</v>
      </c>
      <c r="B307" s="24" t="s">
        <v>23</v>
      </c>
      <c r="C307" s="24" t="s">
        <v>24</v>
      </c>
      <c r="D307" s="24" t="s">
        <v>25</v>
      </c>
      <c r="E307" s="24" t="s">
        <v>4460</v>
      </c>
      <c r="F307" s="60" t="s">
        <v>4461</v>
      </c>
      <c r="G307" s="37" t="s">
        <v>4767</v>
      </c>
      <c r="H307" s="232" t="s">
        <v>194</v>
      </c>
      <c r="I307" s="60">
        <v>7</v>
      </c>
      <c r="J307" s="24" t="s">
        <v>4710</v>
      </c>
      <c r="K307" s="24" t="s">
        <v>31</v>
      </c>
      <c r="L307" s="238">
        <v>7</v>
      </c>
      <c r="M307" s="27">
        <f t="shared" si="10"/>
        <v>910</v>
      </c>
      <c r="N307" s="23"/>
      <c r="O307" s="184" t="s">
        <v>32</v>
      </c>
      <c r="P307" s="237"/>
    </row>
    <row r="308" s="83" customFormat="1" ht="18" customHeight="1" spans="1:16">
      <c r="A308" s="24">
        <v>302</v>
      </c>
      <c r="B308" s="24" t="s">
        <v>23</v>
      </c>
      <c r="C308" s="24" t="s">
        <v>24</v>
      </c>
      <c r="D308" s="24" t="s">
        <v>25</v>
      </c>
      <c r="E308" s="60" t="s">
        <v>4460</v>
      </c>
      <c r="F308" s="60" t="s">
        <v>4461</v>
      </c>
      <c r="G308" s="37" t="s">
        <v>4768</v>
      </c>
      <c r="H308" s="24" t="s">
        <v>1583</v>
      </c>
      <c r="I308" s="60">
        <v>3</v>
      </c>
      <c r="J308" s="24" t="s">
        <v>4499</v>
      </c>
      <c r="K308" s="24" t="s">
        <v>31</v>
      </c>
      <c r="L308" s="238">
        <v>2</v>
      </c>
      <c r="M308" s="27">
        <f>L308*312</f>
        <v>624</v>
      </c>
      <c r="N308" s="23"/>
      <c r="O308" s="184" t="s">
        <v>32</v>
      </c>
      <c r="P308" s="237"/>
    </row>
    <row r="309" s="83" customFormat="1" ht="18" customHeight="1" spans="1:16">
      <c r="A309" s="24">
        <v>303</v>
      </c>
      <c r="B309" s="24" t="s">
        <v>23</v>
      </c>
      <c r="C309" s="24" t="s">
        <v>24</v>
      </c>
      <c r="D309" s="24" t="s">
        <v>25</v>
      </c>
      <c r="E309" s="24" t="s">
        <v>4460</v>
      </c>
      <c r="F309" s="60" t="s">
        <v>4461</v>
      </c>
      <c r="G309" s="37" t="s">
        <v>4769</v>
      </c>
      <c r="H309" s="232" t="s">
        <v>194</v>
      </c>
      <c r="I309" s="60">
        <v>5</v>
      </c>
      <c r="J309" s="24" t="s">
        <v>4499</v>
      </c>
      <c r="K309" s="24" t="s">
        <v>31</v>
      </c>
      <c r="L309" s="238">
        <v>4</v>
      </c>
      <c r="M309" s="27">
        <f t="shared" ref="M309:M345" si="11">L309*130</f>
        <v>520</v>
      </c>
      <c r="N309" s="23"/>
      <c r="O309" s="184" t="s">
        <v>32</v>
      </c>
      <c r="P309" s="237"/>
    </row>
    <row r="310" s="83" customFormat="1" ht="18" customHeight="1" spans="1:16">
      <c r="A310" s="24">
        <v>304</v>
      </c>
      <c r="B310" s="24" t="s">
        <v>23</v>
      </c>
      <c r="C310" s="24" t="s">
        <v>24</v>
      </c>
      <c r="D310" s="24" t="s">
        <v>25</v>
      </c>
      <c r="E310" s="24" t="s">
        <v>4460</v>
      </c>
      <c r="F310" s="60" t="s">
        <v>4461</v>
      </c>
      <c r="G310" s="37" t="s">
        <v>4770</v>
      </c>
      <c r="H310" s="232" t="s">
        <v>194</v>
      </c>
      <c r="I310" s="60">
        <v>4</v>
      </c>
      <c r="J310" s="24" t="s">
        <v>4463</v>
      </c>
      <c r="K310" s="24" t="s">
        <v>31</v>
      </c>
      <c r="L310" s="238">
        <v>3</v>
      </c>
      <c r="M310" s="27">
        <f t="shared" si="11"/>
        <v>390</v>
      </c>
      <c r="N310" s="23"/>
      <c r="O310" s="184" t="s">
        <v>32</v>
      </c>
      <c r="P310" s="237"/>
    </row>
    <row r="311" s="83" customFormat="1" ht="18" customHeight="1" spans="1:16">
      <c r="A311" s="24">
        <v>305</v>
      </c>
      <c r="B311" s="24" t="s">
        <v>23</v>
      </c>
      <c r="C311" s="24" t="s">
        <v>24</v>
      </c>
      <c r="D311" s="24" t="s">
        <v>25</v>
      </c>
      <c r="E311" s="60" t="s">
        <v>4460</v>
      </c>
      <c r="F311" s="60" t="s">
        <v>4461</v>
      </c>
      <c r="G311" s="37" t="s">
        <v>4771</v>
      </c>
      <c r="H311" s="232" t="s">
        <v>194</v>
      </c>
      <c r="I311" s="60">
        <v>6</v>
      </c>
      <c r="J311" s="24" t="s">
        <v>4542</v>
      </c>
      <c r="K311" s="24" t="s">
        <v>31</v>
      </c>
      <c r="L311" s="238">
        <v>6</v>
      </c>
      <c r="M311" s="27">
        <f t="shared" si="11"/>
        <v>780</v>
      </c>
      <c r="N311" s="23"/>
      <c r="O311" s="184" t="s">
        <v>32</v>
      </c>
      <c r="P311" s="237"/>
    </row>
    <row r="312" s="83" customFormat="1" ht="18" customHeight="1" spans="1:16">
      <c r="A312" s="24">
        <v>306</v>
      </c>
      <c r="B312" s="24" t="s">
        <v>23</v>
      </c>
      <c r="C312" s="24" t="s">
        <v>24</v>
      </c>
      <c r="D312" s="24" t="s">
        <v>25</v>
      </c>
      <c r="E312" s="24" t="s">
        <v>4460</v>
      </c>
      <c r="F312" s="60" t="s">
        <v>4461</v>
      </c>
      <c r="G312" s="37" t="s">
        <v>4772</v>
      </c>
      <c r="H312" s="232" t="s">
        <v>194</v>
      </c>
      <c r="I312" s="60">
        <v>7</v>
      </c>
      <c r="J312" s="24" t="s">
        <v>4463</v>
      </c>
      <c r="K312" s="24" t="s">
        <v>31</v>
      </c>
      <c r="L312" s="238">
        <v>7</v>
      </c>
      <c r="M312" s="27">
        <f t="shared" si="11"/>
        <v>910</v>
      </c>
      <c r="N312" s="23"/>
      <c r="O312" s="184" t="s">
        <v>32</v>
      </c>
      <c r="P312" s="237"/>
    </row>
    <row r="313" s="83" customFormat="1" ht="18" customHeight="1" spans="1:16">
      <c r="A313" s="24">
        <v>307</v>
      </c>
      <c r="B313" s="24" t="s">
        <v>23</v>
      </c>
      <c r="C313" s="24" t="s">
        <v>24</v>
      </c>
      <c r="D313" s="24" t="s">
        <v>25</v>
      </c>
      <c r="E313" s="24" t="s">
        <v>4460</v>
      </c>
      <c r="F313" s="60" t="s">
        <v>4461</v>
      </c>
      <c r="G313" s="37" t="s">
        <v>4773</v>
      </c>
      <c r="H313" s="232" t="s">
        <v>194</v>
      </c>
      <c r="I313" s="60">
        <v>9</v>
      </c>
      <c r="J313" s="24" t="s">
        <v>4463</v>
      </c>
      <c r="K313" s="24" t="s">
        <v>31</v>
      </c>
      <c r="L313" s="238">
        <v>8</v>
      </c>
      <c r="M313" s="27">
        <f t="shared" si="11"/>
        <v>1040</v>
      </c>
      <c r="N313" s="23"/>
      <c r="O313" s="184" t="s">
        <v>32</v>
      </c>
      <c r="P313" s="237"/>
    </row>
    <row r="314" s="83" customFormat="1" ht="18" customHeight="1" spans="1:16">
      <c r="A314" s="24">
        <v>308</v>
      </c>
      <c r="B314" s="24" t="s">
        <v>23</v>
      </c>
      <c r="C314" s="24" t="s">
        <v>24</v>
      </c>
      <c r="D314" s="24" t="s">
        <v>25</v>
      </c>
      <c r="E314" s="60" t="s">
        <v>4460</v>
      </c>
      <c r="F314" s="60" t="s">
        <v>4461</v>
      </c>
      <c r="G314" s="37" t="s">
        <v>4774</v>
      </c>
      <c r="H314" s="232" t="s">
        <v>194</v>
      </c>
      <c r="I314" s="60">
        <v>4</v>
      </c>
      <c r="J314" s="24" t="s">
        <v>4499</v>
      </c>
      <c r="K314" s="24" t="s">
        <v>31</v>
      </c>
      <c r="L314" s="238">
        <v>4</v>
      </c>
      <c r="M314" s="27">
        <f t="shared" si="11"/>
        <v>520</v>
      </c>
      <c r="N314" s="23"/>
      <c r="O314" s="184" t="s">
        <v>32</v>
      </c>
      <c r="P314" s="237"/>
    </row>
    <row r="315" s="83" customFormat="1" ht="18" customHeight="1" spans="1:16">
      <c r="A315" s="24">
        <v>309</v>
      </c>
      <c r="B315" s="24" t="s">
        <v>23</v>
      </c>
      <c r="C315" s="24" t="s">
        <v>24</v>
      </c>
      <c r="D315" s="24" t="s">
        <v>25</v>
      </c>
      <c r="E315" s="60" t="s">
        <v>4460</v>
      </c>
      <c r="F315" s="60" t="s">
        <v>4461</v>
      </c>
      <c r="G315" s="37" t="s">
        <v>4775</v>
      </c>
      <c r="H315" s="233" t="s">
        <v>194</v>
      </c>
      <c r="I315" s="60">
        <v>4</v>
      </c>
      <c r="J315" s="24" t="s">
        <v>4549</v>
      </c>
      <c r="K315" s="24" t="s">
        <v>31</v>
      </c>
      <c r="L315" s="238">
        <v>4</v>
      </c>
      <c r="M315" s="27">
        <f t="shared" si="11"/>
        <v>520</v>
      </c>
      <c r="N315" s="23"/>
      <c r="O315" s="184" t="s">
        <v>32</v>
      </c>
      <c r="P315" s="237"/>
    </row>
    <row r="316" s="83" customFormat="1" ht="18" customHeight="1" spans="1:16">
      <c r="A316" s="24">
        <v>310</v>
      </c>
      <c r="B316" s="24" t="s">
        <v>23</v>
      </c>
      <c r="C316" s="24" t="s">
        <v>24</v>
      </c>
      <c r="D316" s="24" t="s">
        <v>25</v>
      </c>
      <c r="E316" s="60" t="s">
        <v>4460</v>
      </c>
      <c r="F316" s="60" t="s">
        <v>4461</v>
      </c>
      <c r="G316" s="37" t="s">
        <v>4776</v>
      </c>
      <c r="H316" s="232" t="s">
        <v>194</v>
      </c>
      <c r="I316" s="60">
        <v>3</v>
      </c>
      <c r="J316" s="24" t="s">
        <v>4542</v>
      </c>
      <c r="K316" s="24" t="s">
        <v>31</v>
      </c>
      <c r="L316" s="238">
        <v>3</v>
      </c>
      <c r="M316" s="27">
        <f t="shared" si="11"/>
        <v>390</v>
      </c>
      <c r="N316" s="23"/>
      <c r="O316" s="184" t="s">
        <v>32</v>
      </c>
      <c r="P316" s="237"/>
    </row>
    <row r="317" s="83" customFormat="1" ht="20" customHeight="1" spans="1:16">
      <c r="A317" s="24">
        <v>311</v>
      </c>
      <c r="B317" s="24" t="s">
        <v>23</v>
      </c>
      <c r="C317" s="24" t="s">
        <v>24</v>
      </c>
      <c r="D317" s="24" t="s">
        <v>25</v>
      </c>
      <c r="E317" s="24" t="s">
        <v>4460</v>
      </c>
      <c r="F317" s="60" t="s">
        <v>4461</v>
      </c>
      <c r="G317" s="37" t="s">
        <v>4777</v>
      </c>
      <c r="H317" s="233" t="s">
        <v>194</v>
      </c>
      <c r="I317" s="238">
        <v>7</v>
      </c>
      <c r="J317" s="241" t="s">
        <v>4463</v>
      </c>
      <c r="K317" s="24" t="s">
        <v>31</v>
      </c>
      <c r="L317" s="238">
        <v>7</v>
      </c>
      <c r="M317" s="27">
        <f t="shared" si="11"/>
        <v>910</v>
      </c>
      <c r="N317" s="23"/>
      <c r="O317" s="184" t="s">
        <v>32</v>
      </c>
      <c r="P317" s="237"/>
    </row>
    <row r="318" s="83" customFormat="1" ht="20" customHeight="1" spans="1:16">
      <c r="A318" s="24">
        <v>312</v>
      </c>
      <c r="B318" s="24" t="s">
        <v>23</v>
      </c>
      <c r="C318" s="24" t="s">
        <v>24</v>
      </c>
      <c r="D318" s="24" t="s">
        <v>25</v>
      </c>
      <c r="E318" s="24" t="s">
        <v>4460</v>
      </c>
      <c r="F318" s="60" t="s">
        <v>4461</v>
      </c>
      <c r="G318" s="37" t="s">
        <v>4778</v>
      </c>
      <c r="H318" s="232" t="s">
        <v>194</v>
      </c>
      <c r="I318" s="238">
        <v>5</v>
      </c>
      <c r="J318" s="241" t="s">
        <v>4710</v>
      </c>
      <c r="K318" s="24" t="s">
        <v>31</v>
      </c>
      <c r="L318" s="238">
        <v>5</v>
      </c>
      <c r="M318" s="27">
        <f t="shared" si="11"/>
        <v>650</v>
      </c>
      <c r="N318" s="23"/>
      <c r="O318" s="184" t="s">
        <v>32</v>
      </c>
      <c r="P318" s="237"/>
    </row>
    <row r="319" s="69" customFormat="1" ht="18" customHeight="1" spans="1:16">
      <c r="A319" s="24">
        <v>313</v>
      </c>
      <c r="B319" s="24" t="s">
        <v>23</v>
      </c>
      <c r="C319" s="24" t="s">
        <v>24</v>
      </c>
      <c r="D319" s="24" t="s">
        <v>25</v>
      </c>
      <c r="E319" s="60" t="s">
        <v>4460</v>
      </c>
      <c r="F319" s="60" t="s">
        <v>4779</v>
      </c>
      <c r="G319" s="37" t="s">
        <v>4780</v>
      </c>
      <c r="H319" s="232" t="s">
        <v>194</v>
      </c>
      <c r="I319" s="60">
        <v>4</v>
      </c>
      <c r="J319" s="24" t="s">
        <v>4781</v>
      </c>
      <c r="K319" s="60" t="s">
        <v>31</v>
      </c>
      <c r="L319" s="238">
        <v>2</v>
      </c>
      <c r="M319" s="27">
        <f t="shared" si="11"/>
        <v>260</v>
      </c>
      <c r="N319" s="23"/>
      <c r="O319" s="184" t="s">
        <v>32</v>
      </c>
      <c r="P319" s="242"/>
    </row>
    <row r="320" s="69" customFormat="1" ht="18" customHeight="1" spans="1:16">
      <c r="A320" s="24">
        <v>314</v>
      </c>
      <c r="B320" s="24" t="s">
        <v>23</v>
      </c>
      <c r="C320" s="24" t="s">
        <v>24</v>
      </c>
      <c r="D320" s="24" t="s">
        <v>25</v>
      </c>
      <c r="E320" s="60" t="s">
        <v>4460</v>
      </c>
      <c r="F320" s="60" t="s">
        <v>4779</v>
      </c>
      <c r="G320" s="37" t="s">
        <v>4782</v>
      </c>
      <c r="H320" s="232" t="s">
        <v>194</v>
      </c>
      <c r="I320" s="60">
        <v>5</v>
      </c>
      <c r="J320" s="24" t="s">
        <v>4781</v>
      </c>
      <c r="K320" s="60" t="s">
        <v>31</v>
      </c>
      <c r="L320" s="238">
        <v>3</v>
      </c>
      <c r="M320" s="27">
        <f t="shared" si="11"/>
        <v>390</v>
      </c>
      <c r="N320" s="23"/>
      <c r="O320" s="184" t="s">
        <v>32</v>
      </c>
      <c r="P320" s="242"/>
    </row>
    <row r="321" s="69" customFormat="1" ht="18" customHeight="1" spans="1:16">
      <c r="A321" s="24">
        <v>315</v>
      </c>
      <c r="B321" s="24" t="s">
        <v>23</v>
      </c>
      <c r="C321" s="24" t="s">
        <v>24</v>
      </c>
      <c r="D321" s="24" t="s">
        <v>25</v>
      </c>
      <c r="E321" s="60" t="s">
        <v>4460</v>
      </c>
      <c r="F321" s="60" t="s">
        <v>4779</v>
      </c>
      <c r="G321" s="37" t="s">
        <v>4783</v>
      </c>
      <c r="H321" s="71" t="s">
        <v>194</v>
      </c>
      <c r="I321" s="60">
        <v>5</v>
      </c>
      <c r="J321" s="24" t="s">
        <v>4781</v>
      </c>
      <c r="K321" s="60" t="s">
        <v>31</v>
      </c>
      <c r="L321" s="238">
        <v>4</v>
      </c>
      <c r="M321" s="27">
        <f t="shared" si="11"/>
        <v>520</v>
      </c>
      <c r="N321" s="23"/>
      <c r="O321" s="184" t="s">
        <v>32</v>
      </c>
      <c r="P321" s="242"/>
    </row>
    <row r="322" s="69" customFormat="1" ht="18" customHeight="1" spans="1:16">
      <c r="A322" s="24">
        <v>316</v>
      </c>
      <c r="B322" s="24" t="s">
        <v>23</v>
      </c>
      <c r="C322" s="24" t="s">
        <v>24</v>
      </c>
      <c r="D322" s="24" t="s">
        <v>25</v>
      </c>
      <c r="E322" s="60" t="s">
        <v>4460</v>
      </c>
      <c r="F322" s="60" t="s">
        <v>4779</v>
      </c>
      <c r="G322" s="37" t="s">
        <v>4784</v>
      </c>
      <c r="H322" s="71" t="s">
        <v>194</v>
      </c>
      <c r="I322" s="60">
        <v>5</v>
      </c>
      <c r="J322" s="24" t="s">
        <v>4785</v>
      </c>
      <c r="K322" s="60" t="s">
        <v>31</v>
      </c>
      <c r="L322" s="238">
        <v>4</v>
      </c>
      <c r="M322" s="27">
        <f t="shared" si="11"/>
        <v>520</v>
      </c>
      <c r="N322" s="23"/>
      <c r="O322" s="184" t="s">
        <v>32</v>
      </c>
      <c r="P322" s="242"/>
    </row>
    <row r="323" s="69" customFormat="1" ht="18" customHeight="1" spans="1:16">
      <c r="A323" s="24">
        <v>317</v>
      </c>
      <c r="B323" s="24" t="s">
        <v>23</v>
      </c>
      <c r="C323" s="24" t="s">
        <v>24</v>
      </c>
      <c r="D323" s="24" t="s">
        <v>25</v>
      </c>
      <c r="E323" s="60" t="s">
        <v>4460</v>
      </c>
      <c r="F323" s="60" t="s">
        <v>4779</v>
      </c>
      <c r="G323" s="37" t="s">
        <v>4786</v>
      </c>
      <c r="H323" s="71" t="s">
        <v>194</v>
      </c>
      <c r="I323" s="60">
        <v>6</v>
      </c>
      <c r="J323" s="24" t="s">
        <v>4785</v>
      </c>
      <c r="K323" s="60" t="s">
        <v>31</v>
      </c>
      <c r="L323" s="238">
        <v>4</v>
      </c>
      <c r="M323" s="27">
        <f t="shared" si="11"/>
        <v>520</v>
      </c>
      <c r="N323" s="23"/>
      <c r="O323" s="184" t="s">
        <v>32</v>
      </c>
      <c r="P323" s="242"/>
    </row>
    <row r="324" s="69" customFormat="1" ht="18" customHeight="1" spans="1:16">
      <c r="A324" s="24">
        <v>318</v>
      </c>
      <c r="B324" s="24" t="s">
        <v>23</v>
      </c>
      <c r="C324" s="24" t="s">
        <v>24</v>
      </c>
      <c r="D324" s="24" t="s">
        <v>25</v>
      </c>
      <c r="E324" s="60" t="s">
        <v>4460</v>
      </c>
      <c r="F324" s="60" t="s">
        <v>4779</v>
      </c>
      <c r="G324" s="37" t="s">
        <v>1216</v>
      </c>
      <c r="H324" s="71" t="s">
        <v>194</v>
      </c>
      <c r="I324" s="60">
        <v>6</v>
      </c>
      <c r="J324" s="24" t="s">
        <v>4785</v>
      </c>
      <c r="K324" s="60" t="s">
        <v>31</v>
      </c>
      <c r="L324" s="238">
        <v>4</v>
      </c>
      <c r="M324" s="27">
        <f t="shared" si="11"/>
        <v>520</v>
      </c>
      <c r="N324" s="23"/>
      <c r="O324" s="184" t="s">
        <v>32</v>
      </c>
      <c r="P324" s="242"/>
    </row>
    <row r="325" s="69" customFormat="1" ht="18" customHeight="1" spans="1:16">
      <c r="A325" s="24">
        <v>319</v>
      </c>
      <c r="B325" s="24" t="s">
        <v>23</v>
      </c>
      <c r="C325" s="24" t="s">
        <v>24</v>
      </c>
      <c r="D325" s="24" t="s">
        <v>25</v>
      </c>
      <c r="E325" s="60" t="s">
        <v>4460</v>
      </c>
      <c r="F325" s="60" t="s">
        <v>4779</v>
      </c>
      <c r="G325" s="37" t="s">
        <v>4787</v>
      </c>
      <c r="H325" s="232" t="s">
        <v>194</v>
      </c>
      <c r="I325" s="60">
        <v>5</v>
      </c>
      <c r="J325" s="24" t="s">
        <v>4785</v>
      </c>
      <c r="K325" s="60" t="s">
        <v>31</v>
      </c>
      <c r="L325" s="238">
        <v>3</v>
      </c>
      <c r="M325" s="27">
        <f t="shared" si="11"/>
        <v>390</v>
      </c>
      <c r="N325" s="23"/>
      <c r="O325" s="184" t="s">
        <v>32</v>
      </c>
      <c r="P325" s="242"/>
    </row>
    <row r="326" s="69" customFormat="1" ht="18" customHeight="1" spans="1:16">
      <c r="A326" s="24">
        <v>320</v>
      </c>
      <c r="B326" s="24" t="s">
        <v>23</v>
      </c>
      <c r="C326" s="24" t="s">
        <v>24</v>
      </c>
      <c r="D326" s="24" t="s">
        <v>25</v>
      </c>
      <c r="E326" s="60" t="s">
        <v>4460</v>
      </c>
      <c r="F326" s="60" t="s">
        <v>4779</v>
      </c>
      <c r="G326" s="37" t="s">
        <v>4788</v>
      </c>
      <c r="H326" s="232" t="s">
        <v>194</v>
      </c>
      <c r="I326" s="60">
        <v>3</v>
      </c>
      <c r="J326" s="24" t="s">
        <v>4785</v>
      </c>
      <c r="K326" s="60" t="s">
        <v>31</v>
      </c>
      <c r="L326" s="238">
        <v>2</v>
      </c>
      <c r="M326" s="27">
        <f t="shared" si="11"/>
        <v>260</v>
      </c>
      <c r="N326" s="23"/>
      <c r="O326" s="184" t="s">
        <v>32</v>
      </c>
      <c r="P326" s="242"/>
    </row>
    <row r="327" s="69" customFormat="1" ht="18" customHeight="1" spans="1:16">
      <c r="A327" s="24">
        <v>321</v>
      </c>
      <c r="B327" s="24" t="s">
        <v>23</v>
      </c>
      <c r="C327" s="24" t="s">
        <v>24</v>
      </c>
      <c r="D327" s="24" t="s">
        <v>25</v>
      </c>
      <c r="E327" s="60" t="s">
        <v>4460</v>
      </c>
      <c r="F327" s="60" t="s">
        <v>4779</v>
      </c>
      <c r="G327" s="37" t="s">
        <v>4789</v>
      </c>
      <c r="H327" s="232" t="s">
        <v>194</v>
      </c>
      <c r="I327" s="60">
        <v>5</v>
      </c>
      <c r="J327" s="24" t="s">
        <v>4785</v>
      </c>
      <c r="K327" s="60" t="s">
        <v>31</v>
      </c>
      <c r="L327" s="238">
        <v>3</v>
      </c>
      <c r="M327" s="27">
        <f t="shared" si="11"/>
        <v>390</v>
      </c>
      <c r="N327" s="23"/>
      <c r="O327" s="184" t="s">
        <v>32</v>
      </c>
      <c r="P327" s="242"/>
    </row>
    <row r="328" s="69" customFormat="1" ht="18" customHeight="1" spans="1:16">
      <c r="A328" s="24">
        <v>322</v>
      </c>
      <c r="B328" s="24" t="s">
        <v>23</v>
      </c>
      <c r="C328" s="24" t="s">
        <v>24</v>
      </c>
      <c r="D328" s="24" t="s">
        <v>25</v>
      </c>
      <c r="E328" s="60" t="s">
        <v>4460</v>
      </c>
      <c r="F328" s="60" t="s">
        <v>4779</v>
      </c>
      <c r="G328" s="37" t="s">
        <v>4790</v>
      </c>
      <c r="H328" s="232" t="s">
        <v>194</v>
      </c>
      <c r="I328" s="60">
        <v>5</v>
      </c>
      <c r="J328" s="24" t="s">
        <v>4785</v>
      </c>
      <c r="K328" s="60" t="s">
        <v>31</v>
      </c>
      <c r="L328" s="238">
        <v>3</v>
      </c>
      <c r="M328" s="27">
        <f t="shared" si="11"/>
        <v>390</v>
      </c>
      <c r="N328" s="23"/>
      <c r="O328" s="184" t="s">
        <v>32</v>
      </c>
      <c r="P328" s="242"/>
    </row>
    <row r="329" s="69" customFormat="1" ht="18" customHeight="1" spans="1:16">
      <c r="A329" s="24">
        <v>323</v>
      </c>
      <c r="B329" s="24" t="s">
        <v>23</v>
      </c>
      <c r="C329" s="24" t="s">
        <v>24</v>
      </c>
      <c r="D329" s="24" t="s">
        <v>25</v>
      </c>
      <c r="E329" s="60" t="s">
        <v>4460</v>
      </c>
      <c r="F329" s="60" t="s">
        <v>4779</v>
      </c>
      <c r="G329" s="37" t="s">
        <v>4791</v>
      </c>
      <c r="H329" s="232" t="s">
        <v>194</v>
      </c>
      <c r="I329" s="60">
        <v>3</v>
      </c>
      <c r="J329" s="24" t="s">
        <v>4785</v>
      </c>
      <c r="K329" s="60" t="s">
        <v>31</v>
      </c>
      <c r="L329" s="238">
        <v>2</v>
      </c>
      <c r="M329" s="27">
        <f t="shared" si="11"/>
        <v>260</v>
      </c>
      <c r="N329" s="23"/>
      <c r="O329" s="184" t="s">
        <v>32</v>
      </c>
      <c r="P329" s="242"/>
    </row>
    <row r="330" s="69" customFormat="1" ht="18" customHeight="1" spans="1:16">
      <c r="A330" s="24">
        <v>324</v>
      </c>
      <c r="B330" s="24" t="s">
        <v>23</v>
      </c>
      <c r="C330" s="24" t="s">
        <v>24</v>
      </c>
      <c r="D330" s="24" t="s">
        <v>25</v>
      </c>
      <c r="E330" s="60" t="s">
        <v>4460</v>
      </c>
      <c r="F330" s="60" t="s">
        <v>4779</v>
      </c>
      <c r="G330" s="37" t="s">
        <v>4792</v>
      </c>
      <c r="H330" s="232" t="s">
        <v>194</v>
      </c>
      <c r="I330" s="60">
        <v>3</v>
      </c>
      <c r="J330" s="24" t="s">
        <v>4785</v>
      </c>
      <c r="K330" s="60" t="s">
        <v>31</v>
      </c>
      <c r="L330" s="238">
        <v>3</v>
      </c>
      <c r="M330" s="27">
        <f t="shared" si="11"/>
        <v>390</v>
      </c>
      <c r="N330" s="23"/>
      <c r="O330" s="184" t="s">
        <v>32</v>
      </c>
      <c r="P330" s="242"/>
    </row>
    <row r="331" s="69" customFormat="1" ht="18" customHeight="1" spans="1:16">
      <c r="A331" s="24">
        <v>325</v>
      </c>
      <c r="B331" s="24" t="s">
        <v>23</v>
      </c>
      <c r="C331" s="24" t="s">
        <v>24</v>
      </c>
      <c r="D331" s="24" t="s">
        <v>25</v>
      </c>
      <c r="E331" s="60" t="s">
        <v>4460</v>
      </c>
      <c r="F331" s="60" t="s">
        <v>4779</v>
      </c>
      <c r="G331" s="37" t="s">
        <v>4793</v>
      </c>
      <c r="H331" s="71" t="s">
        <v>194</v>
      </c>
      <c r="I331" s="60">
        <v>5</v>
      </c>
      <c r="J331" s="24" t="s">
        <v>4785</v>
      </c>
      <c r="K331" s="60" t="s">
        <v>31</v>
      </c>
      <c r="L331" s="238">
        <v>4</v>
      </c>
      <c r="M331" s="27">
        <f t="shared" si="11"/>
        <v>520</v>
      </c>
      <c r="N331" s="23"/>
      <c r="O331" s="184" t="s">
        <v>32</v>
      </c>
      <c r="P331" s="242"/>
    </row>
    <row r="332" s="69" customFormat="1" ht="18" customHeight="1" spans="1:16">
      <c r="A332" s="24">
        <v>326</v>
      </c>
      <c r="B332" s="24" t="s">
        <v>23</v>
      </c>
      <c r="C332" s="24" t="s">
        <v>24</v>
      </c>
      <c r="D332" s="24" t="s">
        <v>25</v>
      </c>
      <c r="E332" s="60" t="s">
        <v>4460</v>
      </c>
      <c r="F332" s="60" t="s">
        <v>4779</v>
      </c>
      <c r="G332" s="37" t="s">
        <v>4794</v>
      </c>
      <c r="H332" s="232" t="s">
        <v>194</v>
      </c>
      <c r="I332" s="60">
        <v>4</v>
      </c>
      <c r="J332" s="24" t="s">
        <v>4785</v>
      </c>
      <c r="K332" s="60" t="s">
        <v>31</v>
      </c>
      <c r="L332" s="238">
        <v>2</v>
      </c>
      <c r="M332" s="27">
        <f t="shared" si="11"/>
        <v>260</v>
      </c>
      <c r="N332" s="23"/>
      <c r="O332" s="184" t="s">
        <v>32</v>
      </c>
      <c r="P332" s="242"/>
    </row>
    <row r="333" s="69" customFormat="1" ht="18" customHeight="1" spans="1:16">
      <c r="A333" s="24">
        <v>327</v>
      </c>
      <c r="B333" s="24" t="s">
        <v>23</v>
      </c>
      <c r="C333" s="24" t="s">
        <v>24</v>
      </c>
      <c r="D333" s="24" t="s">
        <v>25</v>
      </c>
      <c r="E333" s="60" t="s">
        <v>4460</v>
      </c>
      <c r="F333" s="60" t="s">
        <v>4779</v>
      </c>
      <c r="G333" s="37" t="s">
        <v>4795</v>
      </c>
      <c r="H333" s="232" t="s">
        <v>194</v>
      </c>
      <c r="I333" s="60">
        <v>2</v>
      </c>
      <c r="J333" s="24" t="s">
        <v>4785</v>
      </c>
      <c r="K333" s="60" t="s">
        <v>31</v>
      </c>
      <c r="L333" s="238">
        <v>2</v>
      </c>
      <c r="M333" s="27">
        <f t="shared" si="11"/>
        <v>260</v>
      </c>
      <c r="N333" s="23"/>
      <c r="O333" s="184" t="s">
        <v>32</v>
      </c>
      <c r="P333" s="242"/>
    </row>
    <row r="334" s="69" customFormat="1" ht="18" customHeight="1" spans="1:16">
      <c r="A334" s="24">
        <v>328</v>
      </c>
      <c r="B334" s="24" t="s">
        <v>23</v>
      </c>
      <c r="C334" s="24" t="s">
        <v>24</v>
      </c>
      <c r="D334" s="24" t="s">
        <v>25</v>
      </c>
      <c r="E334" s="60" t="s">
        <v>4460</v>
      </c>
      <c r="F334" s="60" t="s">
        <v>4779</v>
      </c>
      <c r="G334" s="37" t="s">
        <v>4796</v>
      </c>
      <c r="H334" s="71" t="s">
        <v>194</v>
      </c>
      <c r="I334" s="60">
        <v>6</v>
      </c>
      <c r="J334" s="24" t="s">
        <v>4785</v>
      </c>
      <c r="K334" s="60" t="s">
        <v>31</v>
      </c>
      <c r="L334" s="238">
        <v>4</v>
      </c>
      <c r="M334" s="27">
        <f t="shared" si="11"/>
        <v>520</v>
      </c>
      <c r="N334" s="23"/>
      <c r="O334" s="184" t="s">
        <v>32</v>
      </c>
      <c r="P334" s="242"/>
    </row>
    <row r="335" s="69" customFormat="1" ht="18" customHeight="1" spans="1:16">
      <c r="A335" s="24">
        <v>329</v>
      </c>
      <c r="B335" s="24" t="s">
        <v>23</v>
      </c>
      <c r="C335" s="24" t="s">
        <v>24</v>
      </c>
      <c r="D335" s="24" t="s">
        <v>25</v>
      </c>
      <c r="E335" s="60" t="s">
        <v>4460</v>
      </c>
      <c r="F335" s="60" t="s">
        <v>4779</v>
      </c>
      <c r="G335" s="37" t="s">
        <v>4797</v>
      </c>
      <c r="H335" s="232" t="s">
        <v>194</v>
      </c>
      <c r="I335" s="60">
        <v>4</v>
      </c>
      <c r="J335" s="24" t="s">
        <v>4785</v>
      </c>
      <c r="K335" s="60" t="s">
        <v>31</v>
      </c>
      <c r="L335" s="238">
        <v>3</v>
      </c>
      <c r="M335" s="27">
        <f t="shared" si="11"/>
        <v>390</v>
      </c>
      <c r="N335" s="23"/>
      <c r="O335" s="184" t="s">
        <v>32</v>
      </c>
      <c r="P335" s="242"/>
    </row>
    <row r="336" s="69" customFormat="1" ht="18" customHeight="1" spans="1:16">
      <c r="A336" s="24">
        <v>330</v>
      </c>
      <c r="B336" s="24" t="s">
        <v>23</v>
      </c>
      <c r="C336" s="24" t="s">
        <v>24</v>
      </c>
      <c r="D336" s="24" t="s">
        <v>25</v>
      </c>
      <c r="E336" s="60" t="s">
        <v>4460</v>
      </c>
      <c r="F336" s="60" t="s">
        <v>4779</v>
      </c>
      <c r="G336" s="37" t="s">
        <v>4798</v>
      </c>
      <c r="H336" s="232" t="s">
        <v>194</v>
      </c>
      <c r="I336" s="60">
        <v>5</v>
      </c>
      <c r="J336" s="24" t="s">
        <v>4785</v>
      </c>
      <c r="K336" s="60" t="s">
        <v>31</v>
      </c>
      <c r="L336" s="238">
        <v>2</v>
      </c>
      <c r="M336" s="27">
        <f t="shared" si="11"/>
        <v>260</v>
      </c>
      <c r="N336" s="23"/>
      <c r="O336" s="184" t="s">
        <v>32</v>
      </c>
      <c r="P336" s="242"/>
    </row>
    <row r="337" s="69" customFormat="1" ht="18" customHeight="1" spans="1:16">
      <c r="A337" s="24">
        <v>331</v>
      </c>
      <c r="B337" s="24" t="s">
        <v>23</v>
      </c>
      <c r="C337" s="24" t="s">
        <v>24</v>
      </c>
      <c r="D337" s="24" t="s">
        <v>25</v>
      </c>
      <c r="E337" s="60" t="s">
        <v>4460</v>
      </c>
      <c r="F337" s="60" t="s">
        <v>4779</v>
      </c>
      <c r="G337" s="37" t="s">
        <v>4799</v>
      </c>
      <c r="H337" s="232" t="s">
        <v>194</v>
      </c>
      <c r="I337" s="60">
        <v>5</v>
      </c>
      <c r="J337" s="24" t="s">
        <v>4785</v>
      </c>
      <c r="K337" s="60" t="s">
        <v>31</v>
      </c>
      <c r="L337" s="238">
        <v>3</v>
      </c>
      <c r="M337" s="27">
        <f t="shared" si="11"/>
        <v>390</v>
      </c>
      <c r="N337" s="23"/>
      <c r="O337" s="184" t="s">
        <v>32</v>
      </c>
      <c r="P337" s="242"/>
    </row>
    <row r="338" s="69" customFormat="1" ht="18" customHeight="1" spans="1:16">
      <c r="A338" s="24">
        <v>332</v>
      </c>
      <c r="B338" s="24" t="s">
        <v>23</v>
      </c>
      <c r="C338" s="24" t="s">
        <v>24</v>
      </c>
      <c r="D338" s="24" t="s">
        <v>25</v>
      </c>
      <c r="E338" s="60" t="s">
        <v>4460</v>
      </c>
      <c r="F338" s="60" t="s">
        <v>4779</v>
      </c>
      <c r="G338" s="37" t="s">
        <v>4800</v>
      </c>
      <c r="H338" s="232" t="s">
        <v>194</v>
      </c>
      <c r="I338" s="60">
        <v>4</v>
      </c>
      <c r="J338" s="24" t="s">
        <v>4785</v>
      </c>
      <c r="K338" s="60" t="s">
        <v>31</v>
      </c>
      <c r="L338" s="238">
        <v>3</v>
      </c>
      <c r="M338" s="27">
        <f t="shared" si="11"/>
        <v>390</v>
      </c>
      <c r="N338" s="23"/>
      <c r="O338" s="184" t="s">
        <v>32</v>
      </c>
      <c r="P338" s="242"/>
    </row>
    <row r="339" s="69" customFormat="1" ht="18" customHeight="1" spans="1:16">
      <c r="A339" s="24">
        <v>333</v>
      </c>
      <c r="B339" s="24" t="s">
        <v>23</v>
      </c>
      <c r="C339" s="24" t="s">
        <v>24</v>
      </c>
      <c r="D339" s="24" t="s">
        <v>25</v>
      </c>
      <c r="E339" s="60" t="s">
        <v>4460</v>
      </c>
      <c r="F339" s="60" t="s">
        <v>4779</v>
      </c>
      <c r="G339" s="37" t="s">
        <v>4801</v>
      </c>
      <c r="H339" s="232" t="s">
        <v>194</v>
      </c>
      <c r="I339" s="60">
        <v>4</v>
      </c>
      <c r="J339" s="24" t="s">
        <v>4785</v>
      </c>
      <c r="K339" s="60" t="s">
        <v>31</v>
      </c>
      <c r="L339" s="238">
        <v>3</v>
      </c>
      <c r="M339" s="27">
        <f t="shared" si="11"/>
        <v>390</v>
      </c>
      <c r="N339" s="23"/>
      <c r="O339" s="184" t="s">
        <v>32</v>
      </c>
      <c r="P339" s="242"/>
    </row>
    <row r="340" s="69" customFormat="1" ht="18" customHeight="1" spans="1:16">
      <c r="A340" s="24">
        <v>334</v>
      </c>
      <c r="B340" s="24" t="s">
        <v>23</v>
      </c>
      <c r="C340" s="24" t="s">
        <v>24</v>
      </c>
      <c r="D340" s="24" t="s">
        <v>25</v>
      </c>
      <c r="E340" s="60" t="s">
        <v>4460</v>
      </c>
      <c r="F340" s="60" t="s">
        <v>4779</v>
      </c>
      <c r="G340" s="37" t="s">
        <v>4802</v>
      </c>
      <c r="H340" s="232" t="s">
        <v>194</v>
      </c>
      <c r="I340" s="60">
        <v>3</v>
      </c>
      <c r="J340" s="24" t="s">
        <v>4785</v>
      </c>
      <c r="K340" s="60" t="s">
        <v>31</v>
      </c>
      <c r="L340" s="238">
        <v>3</v>
      </c>
      <c r="M340" s="27">
        <f t="shared" si="11"/>
        <v>390</v>
      </c>
      <c r="N340" s="23"/>
      <c r="O340" s="184" t="s">
        <v>32</v>
      </c>
      <c r="P340" s="242"/>
    </row>
    <row r="341" s="69" customFormat="1" ht="18" customHeight="1" spans="1:16">
      <c r="A341" s="24">
        <v>335</v>
      </c>
      <c r="B341" s="24" t="s">
        <v>23</v>
      </c>
      <c r="C341" s="24" t="s">
        <v>24</v>
      </c>
      <c r="D341" s="24" t="s">
        <v>25</v>
      </c>
      <c r="E341" s="60" t="s">
        <v>4460</v>
      </c>
      <c r="F341" s="60" t="s">
        <v>4779</v>
      </c>
      <c r="G341" s="37" t="s">
        <v>4803</v>
      </c>
      <c r="H341" s="232" t="s">
        <v>194</v>
      </c>
      <c r="I341" s="60">
        <v>5</v>
      </c>
      <c r="J341" s="24" t="s">
        <v>4785</v>
      </c>
      <c r="K341" s="60" t="s">
        <v>31</v>
      </c>
      <c r="L341" s="238">
        <v>3</v>
      </c>
      <c r="M341" s="27">
        <f t="shared" si="11"/>
        <v>390</v>
      </c>
      <c r="N341" s="23"/>
      <c r="O341" s="184" t="s">
        <v>32</v>
      </c>
      <c r="P341" s="242"/>
    </row>
    <row r="342" s="69" customFormat="1" ht="18" customHeight="1" spans="1:16">
      <c r="A342" s="24">
        <v>336</v>
      </c>
      <c r="B342" s="24" t="s">
        <v>23</v>
      </c>
      <c r="C342" s="24" t="s">
        <v>24</v>
      </c>
      <c r="D342" s="24" t="s">
        <v>25</v>
      </c>
      <c r="E342" s="60" t="s">
        <v>4460</v>
      </c>
      <c r="F342" s="60" t="s">
        <v>4779</v>
      </c>
      <c r="G342" s="37" t="s">
        <v>4804</v>
      </c>
      <c r="H342" s="232" t="s">
        <v>194</v>
      </c>
      <c r="I342" s="60">
        <v>5</v>
      </c>
      <c r="J342" s="24" t="s">
        <v>4785</v>
      </c>
      <c r="K342" s="60" t="s">
        <v>31</v>
      </c>
      <c r="L342" s="238">
        <v>3</v>
      </c>
      <c r="M342" s="27">
        <f t="shared" si="11"/>
        <v>390</v>
      </c>
      <c r="N342" s="23"/>
      <c r="O342" s="184" t="s">
        <v>32</v>
      </c>
      <c r="P342" s="242"/>
    </row>
    <row r="343" s="69" customFormat="1" ht="18" customHeight="1" spans="1:16">
      <c r="A343" s="24">
        <v>337</v>
      </c>
      <c r="B343" s="24" t="s">
        <v>23</v>
      </c>
      <c r="C343" s="24" t="s">
        <v>24</v>
      </c>
      <c r="D343" s="24" t="s">
        <v>25</v>
      </c>
      <c r="E343" s="60" t="s">
        <v>4460</v>
      </c>
      <c r="F343" s="60" t="s">
        <v>4779</v>
      </c>
      <c r="G343" s="37" t="s">
        <v>4805</v>
      </c>
      <c r="H343" s="232" t="s">
        <v>194</v>
      </c>
      <c r="I343" s="60">
        <v>3</v>
      </c>
      <c r="J343" s="24" t="s">
        <v>4785</v>
      </c>
      <c r="K343" s="60" t="s">
        <v>31</v>
      </c>
      <c r="L343" s="238">
        <v>3</v>
      </c>
      <c r="M343" s="27">
        <f t="shared" si="11"/>
        <v>390</v>
      </c>
      <c r="N343" s="23"/>
      <c r="O343" s="184" t="s">
        <v>32</v>
      </c>
      <c r="P343" s="242"/>
    </row>
    <row r="344" s="69" customFormat="1" ht="18" customHeight="1" spans="1:16">
      <c r="A344" s="24">
        <v>338</v>
      </c>
      <c r="B344" s="24" t="s">
        <v>23</v>
      </c>
      <c r="C344" s="24" t="s">
        <v>24</v>
      </c>
      <c r="D344" s="24" t="s">
        <v>25</v>
      </c>
      <c r="E344" s="60" t="s">
        <v>4460</v>
      </c>
      <c r="F344" s="60" t="s">
        <v>4779</v>
      </c>
      <c r="G344" s="37" t="s">
        <v>4806</v>
      </c>
      <c r="H344" s="71" t="s">
        <v>194</v>
      </c>
      <c r="I344" s="60">
        <v>4</v>
      </c>
      <c r="J344" s="24" t="s">
        <v>4785</v>
      </c>
      <c r="K344" s="60" t="s">
        <v>31</v>
      </c>
      <c r="L344" s="238">
        <v>4</v>
      </c>
      <c r="M344" s="27">
        <f t="shared" si="11"/>
        <v>520</v>
      </c>
      <c r="N344" s="23"/>
      <c r="O344" s="184" t="s">
        <v>32</v>
      </c>
      <c r="P344" s="242"/>
    </row>
    <row r="345" s="69" customFormat="1" ht="18" customHeight="1" spans="1:16">
      <c r="A345" s="24">
        <v>339</v>
      </c>
      <c r="B345" s="24" t="s">
        <v>23</v>
      </c>
      <c r="C345" s="24" t="s">
        <v>24</v>
      </c>
      <c r="D345" s="24" t="s">
        <v>25</v>
      </c>
      <c r="E345" s="60" t="s">
        <v>4460</v>
      </c>
      <c r="F345" s="60" t="s">
        <v>4779</v>
      </c>
      <c r="G345" s="37" t="s">
        <v>4807</v>
      </c>
      <c r="H345" s="232" t="s">
        <v>194</v>
      </c>
      <c r="I345" s="60">
        <v>5</v>
      </c>
      <c r="J345" s="24" t="s">
        <v>4785</v>
      </c>
      <c r="K345" s="60" t="s">
        <v>31</v>
      </c>
      <c r="L345" s="238">
        <v>3</v>
      </c>
      <c r="M345" s="27">
        <f t="shared" si="11"/>
        <v>390</v>
      </c>
      <c r="N345" s="23"/>
      <c r="O345" s="184" t="s">
        <v>32</v>
      </c>
      <c r="P345" s="242"/>
    </row>
    <row r="346" s="69" customFormat="1" ht="18" customHeight="1" spans="1:16">
      <c r="A346" s="24">
        <v>340</v>
      </c>
      <c r="B346" s="24" t="s">
        <v>23</v>
      </c>
      <c r="C346" s="24" t="s">
        <v>24</v>
      </c>
      <c r="D346" s="24" t="s">
        <v>25</v>
      </c>
      <c r="E346" s="60" t="s">
        <v>4460</v>
      </c>
      <c r="F346" s="60" t="s">
        <v>4779</v>
      </c>
      <c r="G346" s="37" t="s">
        <v>4808</v>
      </c>
      <c r="H346" s="71" t="s">
        <v>194</v>
      </c>
      <c r="I346" s="60">
        <v>4</v>
      </c>
      <c r="J346" s="24" t="s">
        <v>4785</v>
      </c>
      <c r="K346" s="60" t="s">
        <v>31</v>
      </c>
      <c r="L346" s="238">
        <v>1</v>
      </c>
      <c r="M346" s="27">
        <f>L346*312</f>
        <v>312</v>
      </c>
      <c r="N346" s="23"/>
      <c r="O346" s="184" t="s">
        <v>32</v>
      </c>
      <c r="P346" s="242"/>
    </row>
    <row r="347" s="69" customFormat="1" ht="18" customHeight="1" spans="1:16">
      <c r="A347" s="24">
        <v>341</v>
      </c>
      <c r="B347" s="24" t="s">
        <v>23</v>
      </c>
      <c r="C347" s="24" t="s">
        <v>24</v>
      </c>
      <c r="D347" s="24" t="s">
        <v>25</v>
      </c>
      <c r="E347" s="60" t="s">
        <v>4460</v>
      </c>
      <c r="F347" s="60" t="s">
        <v>4779</v>
      </c>
      <c r="G347" s="37" t="s">
        <v>4809</v>
      </c>
      <c r="H347" s="71" t="s">
        <v>194</v>
      </c>
      <c r="I347" s="60">
        <v>5</v>
      </c>
      <c r="J347" s="24" t="s">
        <v>4785</v>
      </c>
      <c r="K347" s="60" t="s">
        <v>31</v>
      </c>
      <c r="L347" s="238">
        <v>4</v>
      </c>
      <c r="M347" s="27">
        <f t="shared" ref="M347:M364" si="12">L347*130</f>
        <v>520</v>
      </c>
      <c r="N347" s="23"/>
      <c r="O347" s="184" t="s">
        <v>32</v>
      </c>
      <c r="P347" s="242"/>
    </row>
    <row r="348" s="69" customFormat="1" ht="18" customHeight="1" spans="1:16">
      <c r="A348" s="24">
        <v>342</v>
      </c>
      <c r="B348" s="24" t="s">
        <v>23</v>
      </c>
      <c r="C348" s="24" t="s">
        <v>24</v>
      </c>
      <c r="D348" s="24" t="s">
        <v>25</v>
      </c>
      <c r="E348" s="60" t="s">
        <v>4460</v>
      </c>
      <c r="F348" s="60" t="s">
        <v>4779</v>
      </c>
      <c r="G348" s="37" t="s">
        <v>4810</v>
      </c>
      <c r="H348" s="232" t="s">
        <v>194</v>
      </c>
      <c r="I348" s="60">
        <v>5</v>
      </c>
      <c r="J348" s="24" t="s">
        <v>4785</v>
      </c>
      <c r="K348" s="60" t="s">
        <v>31</v>
      </c>
      <c r="L348" s="238">
        <v>3</v>
      </c>
      <c r="M348" s="27">
        <f t="shared" si="12"/>
        <v>390</v>
      </c>
      <c r="N348" s="23"/>
      <c r="O348" s="184" t="s">
        <v>32</v>
      </c>
      <c r="P348" s="242"/>
    </row>
    <row r="349" s="69" customFormat="1" ht="18" customHeight="1" spans="1:16">
      <c r="A349" s="24">
        <v>343</v>
      </c>
      <c r="B349" s="24" t="s">
        <v>23</v>
      </c>
      <c r="C349" s="24" t="s">
        <v>24</v>
      </c>
      <c r="D349" s="24" t="s">
        <v>25</v>
      </c>
      <c r="E349" s="60" t="s">
        <v>4460</v>
      </c>
      <c r="F349" s="60" t="s">
        <v>4779</v>
      </c>
      <c r="G349" s="37" t="s">
        <v>4811</v>
      </c>
      <c r="H349" s="71" t="s">
        <v>194</v>
      </c>
      <c r="I349" s="60">
        <v>6</v>
      </c>
      <c r="J349" s="24" t="s">
        <v>4785</v>
      </c>
      <c r="K349" s="60" t="s">
        <v>31</v>
      </c>
      <c r="L349" s="238">
        <v>4</v>
      </c>
      <c r="M349" s="27">
        <f t="shared" si="12"/>
        <v>520</v>
      </c>
      <c r="N349" s="23"/>
      <c r="O349" s="184" t="s">
        <v>32</v>
      </c>
      <c r="P349" s="242"/>
    </row>
    <row r="350" s="69" customFormat="1" ht="18" customHeight="1" spans="1:16">
      <c r="A350" s="24">
        <v>344</v>
      </c>
      <c r="B350" s="24" t="s">
        <v>23</v>
      </c>
      <c r="C350" s="24" t="s">
        <v>24</v>
      </c>
      <c r="D350" s="24" t="s">
        <v>25</v>
      </c>
      <c r="E350" s="60" t="s">
        <v>4460</v>
      </c>
      <c r="F350" s="60" t="s">
        <v>4779</v>
      </c>
      <c r="G350" s="37" t="s">
        <v>4812</v>
      </c>
      <c r="H350" s="71" t="s">
        <v>194</v>
      </c>
      <c r="I350" s="60">
        <v>11</v>
      </c>
      <c r="J350" s="24" t="s">
        <v>4785</v>
      </c>
      <c r="K350" s="60" t="s">
        <v>31</v>
      </c>
      <c r="L350" s="238">
        <v>9</v>
      </c>
      <c r="M350" s="27">
        <f t="shared" si="12"/>
        <v>1170</v>
      </c>
      <c r="N350" s="23"/>
      <c r="O350" s="184" t="s">
        <v>32</v>
      </c>
      <c r="P350" s="242"/>
    </row>
    <row r="351" s="69" customFormat="1" ht="18" customHeight="1" spans="1:16">
      <c r="A351" s="24">
        <v>345</v>
      </c>
      <c r="B351" s="24" t="s">
        <v>23</v>
      </c>
      <c r="C351" s="24" t="s">
        <v>24</v>
      </c>
      <c r="D351" s="24" t="s">
        <v>25</v>
      </c>
      <c r="E351" s="60" t="s">
        <v>4460</v>
      </c>
      <c r="F351" s="60" t="s">
        <v>4779</v>
      </c>
      <c r="G351" s="37" t="s">
        <v>4813</v>
      </c>
      <c r="H351" s="71" t="s">
        <v>194</v>
      </c>
      <c r="I351" s="60">
        <v>6</v>
      </c>
      <c r="J351" s="24" t="s">
        <v>4785</v>
      </c>
      <c r="K351" s="60" t="s">
        <v>31</v>
      </c>
      <c r="L351" s="238">
        <v>4</v>
      </c>
      <c r="M351" s="27">
        <f t="shared" si="12"/>
        <v>520</v>
      </c>
      <c r="N351" s="23"/>
      <c r="O351" s="184" t="s">
        <v>32</v>
      </c>
      <c r="P351" s="242"/>
    </row>
    <row r="352" s="69" customFormat="1" ht="18" customHeight="1" spans="1:16">
      <c r="A352" s="24">
        <v>346</v>
      </c>
      <c r="B352" s="24" t="s">
        <v>23</v>
      </c>
      <c r="C352" s="24" t="s">
        <v>24</v>
      </c>
      <c r="D352" s="24" t="s">
        <v>25</v>
      </c>
      <c r="E352" s="60" t="s">
        <v>4460</v>
      </c>
      <c r="F352" s="60" t="s">
        <v>4779</v>
      </c>
      <c r="G352" s="37" t="s">
        <v>4814</v>
      </c>
      <c r="H352" s="232" t="s">
        <v>194</v>
      </c>
      <c r="I352" s="60">
        <v>4</v>
      </c>
      <c r="J352" s="24" t="s">
        <v>4785</v>
      </c>
      <c r="K352" s="60" t="s">
        <v>31</v>
      </c>
      <c r="L352" s="238">
        <v>3</v>
      </c>
      <c r="M352" s="27">
        <f t="shared" si="12"/>
        <v>390</v>
      </c>
      <c r="N352" s="23"/>
      <c r="O352" s="184" t="s">
        <v>32</v>
      </c>
      <c r="P352" s="242"/>
    </row>
    <row r="353" s="69" customFormat="1" ht="18" customHeight="1" spans="1:16">
      <c r="A353" s="24">
        <v>347</v>
      </c>
      <c r="B353" s="24" t="s">
        <v>23</v>
      </c>
      <c r="C353" s="24" t="s">
        <v>24</v>
      </c>
      <c r="D353" s="24" t="s">
        <v>25</v>
      </c>
      <c r="E353" s="60" t="s">
        <v>4460</v>
      </c>
      <c r="F353" s="60" t="s">
        <v>4779</v>
      </c>
      <c r="G353" s="37" t="s">
        <v>4815</v>
      </c>
      <c r="H353" s="232" t="s">
        <v>194</v>
      </c>
      <c r="I353" s="60">
        <v>4</v>
      </c>
      <c r="J353" s="24" t="s">
        <v>4785</v>
      </c>
      <c r="K353" s="60" t="s">
        <v>31</v>
      </c>
      <c r="L353" s="238">
        <v>2</v>
      </c>
      <c r="M353" s="27">
        <f t="shared" si="12"/>
        <v>260</v>
      </c>
      <c r="N353" s="23"/>
      <c r="O353" s="184" t="s">
        <v>32</v>
      </c>
      <c r="P353" s="242"/>
    </row>
    <row r="354" s="69" customFormat="1" ht="18" customHeight="1" spans="1:16">
      <c r="A354" s="24">
        <v>348</v>
      </c>
      <c r="B354" s="24" t="s">
        <v>23</v>
      </c>
      <c r="C354" s="24" t="s">
        <v>24</v>
      </c>
      <c r="D354" s="24" t="s">
        <v>25</v>
      </c>
      <c r="E354" s="60" t="s">
        <v>4460</v>
      </c>
      <c r="F354" s="60" t="s">
        <v>4779</v>
      </c>
      <c r="G354" s="37" t="s">
        <v>4816</v>
      </c>
      <c r="H354" s="232" t="s">
        <v>194</v>
      </c>
      <c r="I354" s="60">
        <v>4</v>
      </c>
      <c r="J354" s="24" t="s">
        <v>4785</v>
      </c>
      <c r="K354" s="60" t="s">
        <v>31</v>
      </c>
      <c r="L354" s="238">
        <v>2</v>
      </c>
      <c r="M354" s="27">
        <f t="shared" si="12"/>
        <v>260</v>
      </c>
      <c r="N354" s="23"/>
      <c r="O354" s="184" t="s">
        <v>32</v>
      </c>
      <c r="P354" s="242"/>
    </row>
    <row r="355" s="69" customFormat="1" ht="18" customHeight="1" spans="1:16">
      <c r="A355" s="24">
        <v>349</v>
      </c>
      <c r="B355" s="24" t="s">
        <v>23</v>
      </c>
      <c r="C355" s="24" t="s">
        <v>24</v>
      </c>
      <c r="D355" s="24" t="s">
        <v>25</v>
      </c>
      <c r="E355" s="60" t="s">
        <v>4460</v>
      </c>
      <c r="F355" s="60" t="s">
        <v>4779</v>
      </c>
      <c r="G355" s="37" t="s">
        <v>4817</v>
      </c>
      <c r="H355" s="71" t="s">
        <v>194</v>
      </c>
      <c r="I355" s="60">
        <v>7</v>
      </c>
      <c r="J355" s="24" t="s">
        <v>4785</v>
      </c>
      <c r="K355" s="60" t="s">
        <v>31</v>
      </c>
      <c r="L355" s="238">
        <v>5</v>
      </c>
      <c r="M355" s="27">
        <f t="shared" si="12"/>
        <v>650</v>
      </c>
      <c r="N355" s="23"/>
      <c r="O355" s="184" t="s">
        <v>32</v>
      </c>
      <c r="P355" s="242"/>
    </row>
    <row r="356" s="69" customFormat="1" ht="18" customHeight="1" spans="1:16">
      <c r="A356" s="24">
        <v>350</v>
      </c>
      <c r="B356" s="24" t="s">
        <v>23</v>
      </c>
      <c r="C356" s="24" t="s">
        <v>24</v>
      </c>
      <c r="D356" s="24" t="s">
        <v>25</v>
      </c>
      <c r="E356" s="60" t="s">
        <v>4460</v>
      </c>
      <c r="F356" s="60" t="s">
        <v>4779</v>
      </c>
      <c r="G356" s="37" t="s">
        <v>4818</v>
      </c>
      <c r="H356" s="71" t="s">
        <v>194</v>
      </c>
      <c r="I356" s="60">
        <v>7</v>
      </c>
      <c r="J356" s="24" t="s">
        <v>4785</v>
      </c>
      <c r="K356" s="60" t="s">
        <v>31</v>
      </c>
      <c r="L356" s="238">
        <v>6</v>
      </c>
      <c r="M356" s="27">
        <f t="shared" si="12"/>
        <v>780</v>
      </c>
      <c r="N356" s="23"/>
      <c r="O356" s="184" t="s">
        <v>32</v>
      </c>
      <c r="P356" s="242"/>
    </row>
    <row r="357" s="69" customFormat="1" ht="18" customHeight="1" spans="1:16">
      <c r="A357" s="24">
        <v>351</v>
      </c>
      <c r="B357" s="24" t="s">
        <v>23</v>
      </c>
      <c r="C357" s="24" t="s">
        <v>24</v>
      </c>
      <c r="D357" s="24" t="s">
        <v>25</v>
      </c>
      <c r="E357" s="60" t="s">
        <v>4460</v>
      </c>
      <c r="F357" s="60" t="s">
        <v>4779</v>
      </c>
      <c r="G357" s="37" t="s">
        <v>4819</v>
      </c>
      <c r="H357" s="232" t="s">
        <v>194</v>
      </c>
      <c r="I357" s="60">
        <v>3</v>
      </c>
      <c r="J357" s="24" t="s">
        <v>4785</v>
      </c>
      <c r="K357" s="60" t="s">
        <v>31</v>
      </c>
      <c r="L357" s="238">
        <v>3</v>
      </c>
      <c r="M357" s="27">
        <f t="shared" si="12"/>
        <v>390</v>
      </c>
      <c r="N357" s="23"/>
      <c r="O357" s="184" t="s">
        <v>32</v>
      </c>
      <c r="P357" s="242"/>
    </row>
    <row r="358" s="69" customFormat="1" ht="18" customHeight="1" spans="1:16">
      <c r="A358" s="24">
        <v>352</v>
      </c>
      <c r="B358" s="24" t="s">
        <v>23</v>
      </c>
      <c r="C358" s="24" t="s">
        <v>24</v>
      </c>
      <c r="D358" s="24" t="s">
        <v>25</v>
      </c>
      <c r="E358" s="60" t="s">
        <v>4460</v>
      </c>
      <c r="F358" s="60" t="s">
        <v>4779</v>
      </c>
      <c r="G358" s="37" t="s">
        <v>4820</v>
      </c>
      <c r="H358" s="71" t="s">
        <v>194</v>
      </c>
      <c r="I358" s="60">
        <v>6</v>
      </c>
      <c r="J358" s="24" t="s">
        <v>4785</v>
      </c>
      <c r="K358" s="60" t="s">
        <v>31</v>
      </c>
      <c r="L358" s="238">
        <v>4</v>
      </c>
      <c r="M358" s="27">
        <f t="shared" si="12"/>
        <v>520</v>
      </c>
      <c r="N358" s="23"/>
      <c r="O358" s="184" t="s">
        <v>32</v>
      </c>
      <c r="P358" s="242"/>
    </row>
    <row r="359" s="69" customFormat="1" ht="18" customHeight="1" spans="1:16">
      <c r="A359" s="24">
        <v>353</v>
      </c>
      <c r="B359" s="24" t="s">
        <v>23</v>
      </c>
      <c r="C359" s="24" t="s">
        <v>24</v>
      </c>
      <c r="D359" s="24" t="s">
        <v>25</v>
      </c>
      <c r="E359" s="60" t="s">
        <v>4460</v>
      </c>
      <c r="F359" s="60" t="s">
        <v>4779</v>
      </c>
      <c r="G359" s="37" t="s">
        <v>4821</v>
      </c>
      <c r="H359" s="232" t="s">
        <v>194</v>
      </c>
      <c r="I359" s="60">
        <v>4</v>
      </c>
      <c r="J359" s="24" t="s">
        <v>4785</v>
      </c>
      <c r="K359" s="60" t="s">
        <v>31</v>
      </c>
      <c r="L359" s="238">
        <v>3</v>
      </c>
      <c r="M359" s="27">
        <f t="shared" si="12"/>
        <v>390</v>
      </c>
      <c r="N359" s="23"/>
      <c r="O359" s="184" t="s">
        <v>32</v>
      </c>
      <c r="P359" s="242"/>
    </row>
    <row r="360" s="69" customFormat="1" ht="18" customHeight="1" spans="1:16">
      <c r="A360" s="24">
        <v>354</v>
      </c>
      <c r="B360" s="24" t="s">
        <v>23</v>
      </c>
      <c r="C360" s="24" t="s">
        <v>24</v>
      </c>
      <c r="D360" s="24" t="s">
        <v>25</v>
      </c>
      <c r="E360" s="60" t="s">
        <v>4460</v>
      </c>
      <c r="F360" s="60" t="s">
        <v>4779</v>
      </c>
      <c r="G360" s="37" t="s">
        <v>4822</v>
      </c>
      <c r="H360" s="232" t="s">
        <v>194</v>
      </c>
      <c r="I360" s="60">
        <v>4</v>
      </c>
      <c r="J360" s="24" t="s">
        <v>4785</v>
      </c>
      <c r="K360" s="60" t="s">
        <v>31</v>
      </c>
      <c r="L360" s="238">
        <v>2</v>
      </c>
      <c r="M360" s="27">
        <f t="shared" si="12"/>
        <v>260</v>
      </c>
      <c r="N360" s="23"/>
      <c r="O360" s="184" t="s">
        <v>32</v>
      </c>
      <c r="P360" s="242"/>
    </row>
    <row r="361" s="69" customFormat="1" ht="18" customHeight="1" spans="1:16">
      <c r="A361" s="24">
        <v>355</v>
      </c>
      <c r="B361" s="24" t="s">
        <v>23</v>
      </c>
      <c r="C361" s="24" t="s">
        <v>24</v>
      </c>
      <c r="D361" s="24" t="s">
        <v>25</v>
      </c>
      <c r="E361" s="60" t="s">
        <v>4460</v>
      </c>
      <c r="F361" s="60" t="s">
        <v>4779</v>
      </c>
      <c r="G361" s="37" t="s">
        <v>4823</v>
      </c>
      <c r="H361" s="71" t="s">
        <v>194</v>
      </c>
      <c r="I361" s="60">
        <v>9</v>
      </c>
      <c r="J361" s="24" t="s">
        <v>4785</v>
      </c>
      <c r="K361" s="60" t="s">
        <v>31</v>
      </c>
      <c r="L361" s="238">
        <v>7</v>
      </c>
      <c r="M361" s="27">
        <f t="shared" si="12"/>
        <v>910</v>
      </c>
      <c r="N361" s="23"/>
      <c r="O361" s="184" t="s">
        <v>32</v>
      </c>
      <c r="P361" s="242"/>
    </row>
    <row r="362" s="69" customFormat="1" ht="18" customHeight="1" spans="1:16">
      <c r="A362" s="24">
        <v>356</v>
      </c>
      <c r="B362" s="24" t="s">
        <v>23</v>
      </c>
      <c r="C362" s="24" t="s">
        <v>24</v>
      </c>
      <c r="D362" s="24" t="s">
        <v>25</v>
      </c>
      <c r="E362" s="60" t="s">
        <v>4460</v>
      </c>
      <c r="F362" s="60" t="s">
        <v>4779</v>
      </c>
      <c r="G362" s="37" t="s">
        <v>4824</v>
      </c>
      <c r="H362" s="71" t="s">
        <v>194</v>
      </c>
      <c r="I362" s="60">
        <v>10</v>
      </c>
      <c r="J362" s="24" t="s">
        <v>4785</v>
      </c>
      <c r="K362" s="60" t="s">
        <v>31</v>
      </c>
      <c r="L362" s="238">
        <v>7</v>
      </c>
      <c r="M362" s="27">
        <f t="shared" si="12"/>
        <v>910</v>
      </c>
      <c r="N362" s="23"/>
      <c r="O362" s="184" t="s">
        <v>32</v>
      </c>
      <c r="P362" s="242"/>
    </row>
    <row r="363" s="69" customFormat="1" ht="18" customHeight="1" spans="1:16">
      <c r="A363" s="24">
        <v>357</v>
      </c>
      <c r="B363" s="24" t="s">
        <v>23</v>
      </c>
      <c r="C363" s="24" t="s">
        <v>24</v>
      </c>
      <c r="D363" s="24" t="s">
        <v>25</v>
      </c>
      <c r="E363" s="60" t="s">
        <v>4460</v>
      </c>
      <c r="F363" s="60" t="s">
        <v>4779</v>
      </c>
      <c r="G363" s="37" t="s">
        <v>4825</v>
      </c>
      <c r="H363" s="232" t="s">
        <v>194</v>
      </c>
      <c r="I363" s="60">
        <v>5</v>
      </c>
      <c r="J363" s="24" t="s">
        <v>4785</v>
      </c>
      <c r="K363" s="60" t="s">
        <v>31</v>
      </c>
      <c r="L363" s="238">
        <v>3</v>
      </c>
      <c r="M363" s="27">
        <f t="shared" si="12"/>
        <v>390</v>
      </c>
      <c r="N363" s="23"/>
      <c r="O363" s="184" t="s">
        <v>32</v>
      </c>
      <c r="P363" s="242"/>
    </row>
    <row r="364" s="69" customFormat="1" ht="18" customHeight="1" spans="1:16">
      <c r="A364" s="24">
        <v>358</v>
      </c>
      <c r="B364" s="24" t="s">
        <v>23</v>
      </c>
      <c r="C364" s="24" t="s">
        <v>24</v>
      </c>
      <c r="D364" s="24" t="s">
        <v>25</v>
      </c>
      <c r="E364" s="60" t="s">
        <v>4460</v>
      </c>
      <c r="F364" s="60" t="s">
        <v>4779</v>
      </c>
      <c r="G364" s="37" t="s">
        <v>4826</v>
      </c>
      <c r="H364" s="71" t="s">
        <v>194</v>
      </c>
      <c r="I364" s="60">
        <v>9</v>
      </c>
      <c r="J364" s="24" t="s">
        <v>4785</v>
      </c>
      <c r="K364" s="60" t="s">
        <v>31</v>
      </c>
      <c r="L364" s="238">
        <v>7</v>
      </c>
      <c r="M364" s="27">
        <f t="shared" si="12"/>
        <v>910</v>
      </c>
      <c r="N364" s="23"/>
      <c r="O364" s="184" t="s">
        <v>32</v>
      </c>
      <c r="P364" s="242"/>
    </row>
    <row r="365" s="69" customFormat="1" ht="18" customHeight="1" spans="1:16">
      <c r="A365" s="24">
        <v>359</v>
      </c>
      <c r="B365" s="24" t="s">
        <v>23</v>
      </c>
      <c r="C365" s="24" t="s">
        <v>24</v>
      </c>
      <c r="D365" s="24" t="s">
        <v>25</v>
      </c>
      <c r="E365" s="60" t="s">
        <v>4460</v>
      </c>
      <c r="F365" s="60" t="s">
        <v>4779</v>
      </c>
      <c r="G365" s="37" t="s">
        <v>4827</v>
      </c>
      <c r="H365" s="232" t="s">
        <v>194</v>
      </c>
      <c r="I365" s="60">
        <v>1</v>
      </c>
      <c r="J365" s="24" t="s">
        <v>4785</v>
      </c>
      <c r="K365" s="60" t="s">
        <v>31</v>
      </c>
      <c r="L365" s="238">
        <v>1</v>
      </c>
      <c r="M365" s="27">
        <f>L365*312</f>
        <v>312</v>
      </c>
      <c r="N365" s="23"/>
      <c r="O365" s="184" t="s">
        <v>32</v>
      </c>
      <c r="P365" s="242"/>
    </row>
    <row r="366" s="69" customFormat="1" ht="18" customHeight="1" spans="1:16">
      <c r="A366" s="24">
        <v>360</v>
      </c>
      <c r="B366" s="24" t="s">
        <v>23</v>
      </c>
      <c r="C366" s="24" t="s">
        <v>24</v>
      </c>
      <c r="D366" s="24" t="s">
        <v>25</v>
      </c>
      <c r="E366" s="60" t="s">
        <v>4460</v>
      </c>
      <c r="F366" s="60" t="s">
        <v>4779</v>
      </c>
      <c r="G366" s="37" t="s">
        <v>4828</v>
      </c>
      <c r="H366" s="71" t="s">
        <v>194</v>
      </c>
      <c r="I366" s="60">
        <v>7</v>
      </c>
      <c r="J366" s="24" t="s">
        <v>4785</v>
      </c>
      <c r="K366" s="60" t="s">
        <v>31</v>
      </c>
      <c r="L366" s="238">
        <v>5</v>
      </c>
      <c r="M366" s="27">
        <f t="shared" ref="M366:M372" si="13">L366*130</f>
        <v>650</v>
      </c>
      <c r="N366" s="23"/>
      <c r="O366" s="184" t="s">
        <v>32</v>
      </c>
      <c r="P366" s="242"/>
    </row>
    <row r="367" s="69" customFormat="1" ht="18" customHeight="1" spans="1:16">
      <c r="A367" s="24">
        <v>361</v>
      </c>
      <c r="B367" s="24" t="s">
        <v>23</v>
      </c>
      <c r="C367" s="24" t="s">
        <v>24</v>
      </c>
      <c r="D367" s="24" t="s">
        <v>25</v>
      </c>
      <c r="E367" s="60" t="s">
        <v>4460</v>
      </c>
      <c r="F367" s="60" t="s">
        <v>4779</v>
      </c>
      <c r="G367" s="37" t="s">
        <v>4829</v>
      </c>
      <c r="H367" s="71" t="s">
        <v>194</v>
      </c>
      <c r="I367" s="60">
        <v>6</v>
      </c>
      <c r="J367" s="24" t="s">
        <v>4785</v>
      </c>
      <c r="K367" s="60" t="s">
        <v>31</v>
      </c>
      <c r="L367" s="238">
        <v>4</v>
      </c>
      <c r="M367" s="27">
        <f t="shared" si="13"/>
        <v>520</v>
      </c>
      <c r="N367" s="23"/>
      <c r="O367" s="184" t="s">
        <v>32</v>
      </c>
      <c r="P367" s="242"/>
    </row>
    <row r="368" s="69" customFormat="1" ht="18" customHeight="1" spans="1:16">
      <c r="A368" s="24">
        <v>362</v>
      </c>
      <c r="B368" s="24" t="s">
        <v>23</v>
      </c>
      <c r="C368" s="24" t="s">
        <v>24</v>
      </c>
      <c r="D368" s="24" t="s">
        <v>25</v>
      </c>
      <c r="E368" s="60" t="s">
        <v>4460</v>
      </c>
      <c r="F368" s="60" t="s">
        <v>4779</v>
      </c>
      <c r="G368" s="37" t="s">
        <v>4830</v>
      </c>
      <c r="H368" s="232" t="s">
        <v>194</v>
      </c>
      <c r="I368" s="60">
        <v>4</v>
      </c>
      <c r="J368" s="24" t="s">
        <v>4785</v>
      </c>
      <c r="K368" s="60" t="s">
        <v>31</v>
      </c>
      <c r="L368" s="238">
        <v>2</v>
      </c>
      <c r="M368" s="27">
        <f t="shared" si="13"/>
        <v>260</v>
      </c>
      <c r="N368" s="23"/>
      <c r="O368" s="184" t="s">
        <v>32</v>
      </c>
      <c r="P368" s="242"/>
    </row>
    <row r="369" s="69" customFormat="1" ht="18" customHeight="1" spans="1:16">
      <c r="A369" s="24">
        <v>363</v>
      </c>
      <c r="B369" s="24" t="s">
        <v>23</v>
      </c>
      <c r="C369" s="24" t="s">
        <v>24</v>
      </c>
      <c r="D369" s="24" t="s">
        <v>25</v>
      </c>
      <c r="E369" s="60" t="s">
        <v>4460</v>
      </c>
      <c r="F369" s="60" t="s">
        <v>4779</v>
      </c>
      <c r="G369" s="37" t="s">
        <v>4831</v>
      </c>
      <c r="H369" s="232" t="s">
        <v>194</v>
      </c>
      <c r="I369" s="60">
        <v>4</v>
      </c>
      <c r="J369" s="24" t="s">
        <v>4785</v>
      </c>
      <c r="K369" s="60" t="s">
        <v>31</v>
      </c>
      <c r="L369" s="238">
        <v>3</v>
      </c>
      <c r="M369" s="27">
        <f t="shared" si="13"/>
        <v>390</v>
      </c>
      <c r="N369" s="23"/>
      <c r="O369" s="184" t="s">
        <v>32</v>
      </c>
      <c r="P369" s="242"/>
    </row>
    <row r="370" s="69" customFormat="1" ht="18" customHeight="1" spans="1:16">
      <c r="A370" s="24">
        <v>364</v>
      </c>
      <c r="B370" s="24" t="s">
        <v>23</v>
      </c>
      <c r="C370" s="24" t="s">
        <v>24</v>
      </c>
      <c r="D370" s="24" t="s">
        <v>25</v>
      </c>
      <c r="E370" s="60" t="s">
        <v>4460</v>
      </c>
      <c r="F370" s="60" t="s">
        <v>4779</v>
      </c>
      <c r="G370" s="37" t="s">
        <v>4832</v>
      </c>
      <c r="H370" s="232" t="s">
        <v>194</v>
      </c>
      <c r="I370" s="60">
        <v>4</v>
      </c>
      <c r="J370" s="24" t="s">
        <v>4785</v>
      </c>
      <c r="K370" s="60" t="s">
        <v>31</v>
      </c>
      <c r="L370" s="238">
        <v>3</v>
      </c>
      <c r="M370" s="27">
        <f t="shared" si="13"/>
        <v>390</v>
      </c>
      <c r="N370" s="23"/>
      <c r="O370" s="184" t="s">
        <v>32</v>
      </c>
      <c r="P370" s="242"/>
    </row>
    <row r="371" s="69" customFormat="1" ht="18" customHeight="1" spans="1:16">
      <c r="A371" s="24">
        <v>365</v>
      </c>
      <c r="B371" s="24" t="s">
        <v>23</v>
      </c>
      <c r="C371" s="24" t="s">
        <v>24</v>
      </c>
      <c r="D371" s="24" t="s">
        <v>25</v>
      </c>
      <c r="E371" s="60" t="s">
        <v>4460</v>
      </c>
      <c r="F371" s="60" t="s">
        <v>4779</v>
      </c>
      <c r="G371" s="37" t="s">
        <v>4833</v>
      </c>
      <c r="H371" s="232" t="s">
        <v>194</v>
      </c>
      <c r="I371" s="60">
        <v>5</v>
      </c>
      <c r="J371" s="24" t="s">
        <v>4785</v>
      </c>
      <c r="K371" s="60" t="s">
        <v>31</v>
      </c>
      <c r="L371" s="238">
        <v>3</v>
      </c>
      <c r="M371" s="27">
        <f t="shared" si="13"/>
        <v>390</v>
      </c>
      <c r="N371" s="23"/>
      <c r="O371" s="184" t="s">
        <v>32</v>
      </c>
      <c r="P371" s="242"/>
    </row>
    <row r="372" s="69" customFormat="1" ht="18" customHeight="1" spans="1:16">
      <c r="A372" s="24">
        <v>366</v>
      </c>
      <c r="B372" s="24" t="s">
        <v>23</v>
      </c>
      <c r="C372" s="24" t="s">
        <v>24</v>
      </c>
      <c r="D372" s="24" t="s">
        <v>25</v>
      </c>
      <c r="E372" s="60" t="s">
        <v>4460</v>
      </c>
      <c r="F372" s="60" t="s">
        <v>4779</v>
      </c>
      <c r="G372" s="37" t="s">
        <v>4834</v>
      </c>
      <c r="H372" s="232" t="s">
        <v>194</v>
      </c>
      <c r="I372" s="60">
        <v>5</v>
      </c>
      <c r="J372" s="24" t="s">
        <v>4785</v>
      </c>
      <c r="K372" s="60" t="s">
        <v>31</v>
      </c>
      <c r="L372" s="238">
        <v>3</v>
      </c>
      <c r="M372" s="27">
        <f t="shared" si="13"/>
        <v>390</v>
      </c>
      <c r="N372" s="23"/>
      <c r="O372" s="184" t="s">
        <v>32</v>
      </c>
      <c r="P372" s="242"/>
    </row>
    <row r="373" s="69" customFormat="1" ht="18" customHeight="1" spans="1:16">
      <c r="A373" s="24">
        <v>367</v>
      </c>
      <c r="B373" s="24" t="s">
        <v>23</v>
      </c>
      <c r="C373" s="24" t="s">
        <v>24</v>
      </c>
      <c r="D373" s="24" t="s">
        <v>25</v>
      </c>
      <c r="E373" s="60" t="s">
        <v>4460</v>
      </c>
      <c r="F373" s="60" t="s">
        <v>4779</v>
      </c>
      <c r="G373" s="37" t="s">
        <v>4835</v>
      </c>
      <c r="H373" s="232" t="s">
        <v>194</v>
      </c>
      <c r="I373" s="60">
        <v>3</v>
      </c>
      <c r="J373" s="24" t="s">
        <v>4785</v>
      </c>
      <c r="K373" s="60" t="s">
        <v>31</v>
      </c>
      <c r="L373" s="238">
        <v>1</v>
      </c>
      <c r="M373" s="27">
        <f>L373*312</f>
        <v>312</v>
      </c>
      <c r="N373" s="23"/>
      <c r="O373" s="184" t="s">
        <v>32</v>
      </c>
      <c r="P373" s="242"/>
    </row>
    <row r="374" s="69" customFormat="1" ht="18" customHeight="1" spans="1:16">
      <c r="A374" s="24">
        <v>368</v>
      </c>
      <c r="B374" s="24" t="s">
        <v>23</v>
      </c>
      <c r="C374" s="24" t="s">
        <v>24</v>
      </c>
      <c r="D374" s="24" t="s">
        <v>25</v>
      </c>
      <c r="E374" s="60" t="s">
        <v>4460</v>
      </c>
      <c r="F374" s="60" t="s">
        <v>4779</v>
      </c>
      <c r="G374" s="37" t="s">
        <v>4836</v>
      </c>
      <c r="H374" s="71" t="s">
        <v>194</v>
      </c>
      <c r="I374" s="60">
        <v>6</v>
      </c>
      <c r="J374" s="24" t="s">
        <v>4785</v>
      </c>
      <c r="K374" s="60" t="s">
        <v>31</v>
      </c>
      <c r="L374" s="238">
        <v>4</v>
      </c>
      <c r="M374" s="27">
        <f t="shared" ref="M374:M396" si="14">L374*130</f>
        <v>520</v>
      </c>
      <c r="N374" s="23"/>
      <c r="O374" s="184" t="s">
        <v>32</v>
      </c>
      <c r="P374" s="242"/>
    </row>
    <row r="375" s="69" customFormat="1" ht="18" customHeight="1" spans="1:16">
      <c r="A375" s="24">
        <v>369</v>
      </c>
      <c r="B375" s="24" t="s">
        <v>23</v>
      </c>
      <c r="C375" s="24" t="s">
        <v>24</v>
      </c>
      <c r="D375" s="24" t="s">
        <v>25</v>
      </c>
      <c r="E375" s="60" t="s">
        <v>4460</v>
      </c>
      <c r="F375" s="60" t="s">
        <v>4779</v>
      </c>
      <c r="G375" s="37" t="s">
        <v>4837</v>
      </c>
      <c r="H375" s="71" t="s">
        <v>194</v>
      </c>
      <c r="I375" s="60">
        <v>6</v>
      </c>
      <c r="J375" s="24" t="s">
        <v>4785</v>
      </c>
      <c r="K375" s="60" t="s">
        <v>31</v>
      </c>
      <c r="L375" s="238">
        <v>4</v>
      </c>
      <c r="M375" s="27">
        <f t="shared" si="14"/>
        <v>520</v>
      </c>
      <c r="N375" s="23"/>
      <c r="O375" s="184" t="s">
        <v>32</v>
      </c>
      <c r="P375" s="242"/>
    </row>
    <row r="376" s="69" customFormat="1" ht="18" customHeight="1" spans="1:16">
      <c r="A376" s="24">
        <v>370</v>
      </c>
      <c r="B376" s="24" t="s">
        <v>23</v>
      </c>
      <c r="C376" s="24" t="s">
        <v>24</v>
      </c>
      <c r="D376" s="24" t="s">
        <v>25</v>
      </c>
      <c r="E376" s="60" t="s">
        <v>4460</v>
      </c>
      <c r="F376" s="60" t="s">
        <v>4779</v>
      </c>
      <c r="G376" s="37" t="s">
        <v>4838</v>
      </c>
      <c r="H376" s="232" t="s">
        <v>194</v>
      </c>
      <c r="I376" s="60">
        <v>3</v>
      </c>
      <c r="J376" s="24" t="s">
        <v>4785</v>
      </c>
      <c r="K376" s="60" t="s">
        <v>31</v>
      </c>
      <c r="L376" s="238">
        <v>3</v>
      </c>
      <c r="M376" s="27">
        <f t="shared" si="14"/>
        <v>390</v>
      </c>
      <c r="N376" s="23"/>
      <c r="O376" s="184" t="s">
        <v>32</v>
      </c>
      <c r="P376" s="242"/>
    </row>
    <row r="377" s="69" customFormat="1" ht="18" customHeight="1" spans="1:16">
      <c r="A377" s="24">
        <v>371</v>
      </c>
      <c r="B377" s="24" t="s">
        <v>23</v>
      </c>
      <c r="C377" s="24" t="s">
        <v>24</v>
      </c>
      <c r="D377" s="24" t="s">
        <v>25</v>
      </c>
      <c r="E377" s="60" t="s">
        <v>4460</v>
      </c>
      <c r="F377" s="60" t="s">
        <v>4779</v>
      </c>
      <c r="G377" s="37" t="s">
        <v>4839</v>
      </c>
      <c r="H377" s="232" t="s">
        <v>194</v>
      </c>
      <c r="I377" s="60">
        <v>5</v>
      </c>
      <c r="J377" s="24" t="s">
        <v>4785</v>
      </c>
      <c r="K377" s="60" t="s">
        <v>31</v>
      </c>
      <c r="L377" s="238">
        <v>3</v>
      </c>
      <c r="M377" s="27">
        <f t="shared" si="14"/>
        <v>390</v>
      </c>
      <c r="N377" s="23"/>
      <c r="O377" s="184" t="s">
        <v>32</v>
      </c>
      <c r="P377" s="242"/>
    </row>
    <row r="378" s="69" customFormat="1" ht="18" customHeight="1" spans="1:16">
      <c r="A378" s="24">
        <v>372</v>
      </c>
      <c r="B378" s="24" t="s">
        <v>23</v>
      </c>
      <c r="C378" s="24" t="s">
        <v>24</v>
      </c>
      <c r="D378" s="24" t="s">
        <v>25</v>
      </c>
      <c r="E378" s="60" t="s">
        <v>4460</v>
      </c>
      <c r="F378" s="60" t="s">
        <v>4779</v>
      </c>
      <c r="G378" s="37" t="s">
        <v>4840</v>
      </c>
      <c r="H378" s="71" t="s">
        <v>194</v>
      </c>
      <c r="I378" s="60">
        <v>8</v>
      </c>
      <c r="J378" s="24" t="s">
        <v>4785</v>
      </c>
      <c r="K378" s="60" t="s">
        <v>31</v>
      </c>
      <c r="L378" s="238">
        <v>6</v>
      </c>
      <c r="M378" s="27">
        <f t="shared" si="14"/>
        <v>780</v>
      </c>
      <c r="N378" s="23"/>
      <c r="O378" s="184" t="s">
        <v>32</v>
      </c>
      <c r="P378" s="242"/>
    </row>
    <row r="379" s="69" customFormat="1" ht="18" customHeight="1" spans="1:16">
      <c r="A379" s="24">
        <v>373</v>
      </c>
      <c r="B379" s="24" t="s">
        <v>23</v>
      </c>
      <c r="C379" s="24" t="s">
        <v>24</v>
      </c>
      <c r="D379" s="24" t="s">
        <v>25</v>
      </c>
      <c r="E379" s="60" t="s">
        <v>4460</v>
      </c>
      <c r="F379" s="60" t="s">
        <v>4779</v>
      </c>
      <c r="G379" s="37" t="s">
        <v>4841</v>
      </c>
      <c r="H379" s="232" t="s">
        <v>194</v>
      </c>
      <c r="I379" s="60">
        <v>4</v>
      </c>
      <c r="J379" s="24" t="s">
        <v>4785</v>
      </c>
      <c r="K379" s="60" t="s">
        <v>31</v>
      </c>
      <c r="L379" s="238">
        <v>2</v>
      </c>
      <c r="M379" s="27">
        <f t="shared" si="14"/>
        <v>260</v>
      </c>
      <c r="N379" s="23"/>
      <c r="O379" s="184" t="s">
        <v>32</v>
      </c>
      <c r="P379" s="242"/>
    </row>
    <row r="380" s="69" customFormat="1" ht="18" customHeight="1" spans="1:16">
      <c r="A380" s="24">
        <v>374</v>
      </c>
      <c r="B380" s="24" t="s">
        <v>23</v>
      </c>
      <c r="C380" s="24" t="s">
        <v>24</v>
      </c>
      <c r="D380" s="24" t="s">
        <v>25</v>
      </c>
      <c r="E380" s="60" t="s">
        <v>4460</v>
      </c>
      <c r="F380" s="60" t="s">
        <v>4779</v>
      </c>
      <c r="G380" s="37" t="s">
        <v>4842</v>
      </c>
      <c r="H380" s="232" t="s">
        <v>194</v>
      </c>
      <c r="I380" s="60">
        <v>3</v>
      </c>
      <c r="J380" s="24" t="s">
        <v>4785</v>
      </c>
      <c r="K380" s="60" t="s">
        <v>31</v>
      </c>
      <c r="L380" s="238">
        <v>2</v>
      </c>
      <c r="M380" s="27">
        <f t="shared" si="14"/>
        <v>260</v>
      </c>
      <c r="N380" s="23"/>
      <c r="O380" s="184" t="s">
        <v>32</v>
      </c>
      <c r="P380" s="242"/>
    </row>
    <row r="381" s="69" customFormat="1" ht="18" customHeight="1" spans="1:16">
      <c r="A381" s="24">
        <v>375</v>
      </c>
      <c r="B381" s="24" t="s">
        <v>23</v>
      </c>
      <c r="C381" s="24" t="s">
        <v>24</v>
      </c>
      <c r="D381" s="24" t="s">
        <v>25</v>
      </c>
      <c r="E381" s="60" t="s">
        <v>4460</v>
      </c>
      <c r="F381" s="60" t="s">
        <v>4779</v>
      </c>
      <c r="G381" s="37" t="s">
        <v>818</v>
      </c>
      <c r="H381" s="232" t="s">
        <v>194</v>
      </c>
      <c r="I381" s="60">
        <v>4</v>
      </c>
      <c r="J381" s="24" t="s">
        <v>4785</v>
      </c>
      <c r="K381" s="60" t="s">
        <v>31</v>
      </c>
      <c r="L381" s="238">
        <v>2</v>
      </c>
      <c r="M381" s="27">
        <f t="shared" si="14"/>
        <v>260</v>
      </c>
      <c r="N381" s="23"/>
      <c r="O381" s="184" t="s">
        <v>32</v>
      </c>
      <c r="P381" s="242"/>
    </row>
    <row r="382" s="69" customFormat="1" ht="18" customHeight="1" spans="1:16">
      <c r="A382" s="24">
        <v>376</v>
      </c>
      <c r="B382" s="24" t="s">
        <v>23</v>
      </c>
      <c r="C382" s="24" t="s">
        <v>24</v>
      </c>
      <c r="D382" s="24" t="s">
        <v>25</v>
      </c>
      <c r="E382" s="60" t="s">
        <v>4460</v>
      </c>
      <c r="F382" s="60" t="s">
        <v>4779</v>
      </c>
      <c r="G382" s="37" t="s">
        <v>4843</v>
      </c>
      <c r="H382" s="232" t="s">
        <v>194</v>
      </c>
      <c r="I382" s="60">
        <v>4</v>
      </c>
      <c r="J382" s="24" t="s">
        <v>4785</v>
      </c>
      <c r="K382" s="60" t="s">
        <v>31</v>
      </c>
      <c r="L382" s="238">
        <v>3</v>
      </c>
      <c r="M382" s="27">
        <f t="shared" si="14"/>
        <v>390</v>
      </c>
      <c r="N382" s="23"/>
      <c r="O382" s="184" t="s">
        <v>32</v>
      </c>
      <c r="P382" s="242"/>
    </row>
    <row r="383" s="69" customFormat="1" ht="18" customHeight="1" spans="1:16">
      <c r="A383" s="24">
        <v>377</v>
      </c>
      <c r="B383" s="24" t="s">
        <v>23</v>
      </c>
      <c r="C383" s="24" t="s">
        <v>24</v>
      </c>
      <c r="D383" s="24" t="s">
        <v>25</v>
      </c>
      <c r="E383" s="60" t="s">
        <v>4460</v>
      </c>
      <c r="F383" s="60" t="s">
        <v>4779</v>
      </c>
      <c r="G383" s="37" t="s">
        <v>4844</v>
      </c>
      <c r="H383" s="232" t="s">
        <v>194</v>
      </c>
      <c r="I383" s="60">
        <v>4</v>
      </c>
      <c r="J383" s="24" t="s">
        <v>4785</v>
      </c>
      <c r="K383" s="60" t="s">
        <v>31</v>
      </c>
      <c r="L383" s="238">
        <v>3</v>
      </c>
      <c r="M383" s="27">
        <f t="shared" si="14"/>
        <v>390</v>
      </c>
      <c r="N383" s="23"/>
      <c r="O383" s="184" t="s">
        <v>32</v>
      </c>
      <c r="P383" s="242"/>
    </row>
    <row r="384" s="69" customFormat="1" ht="18" customHeight="1" spans="1:16">
      <c r="A384" s="24">
        <v>378</v>
      </c>
      <c r="B384" s="24" t="s">
        <v>23</v>
      </c>
      <c r="C384" s="24" t="s">
        <v>24</v>
      </c>
      <c r="D384" s="24" t="s">
        <v>25</v>
      </c>
      <c r="E384" s="60" t="s">
        <v>4460</v>
      </c>
      <c r="F384" s="60" t="s">
        <v>4779</v>
      </c>
      <c r="G384" s="37" t="s">
        <v>4845</v>
      </c>
      <c r="H384" s="232" t="s">
        <v>194</v>
      </c>
      <c r="I384" s="60">
        <v>4</v>
      </c>
      <c r="J384" s="24" t="s">
        <v>4785</v>
      </c>
      <c r="K384" s="60" t="s">
        <v>31</v>
      </c>
      <c r="L384" s="238">
        <v>2</v>
      </c>
      <c r="M384" s="27">
        <f t="shared" si="14"/>
        <v>260</v>
      </c>
      <c r="N384" s="23"/>
      <c r="O384" s="184" t="s">
        <v>32</v>
      </c>
      <c r="P384" s="242"/>
    </row>
    <row r="385" s="69" customFormat="1" ht="18" customHeight="1" spans="1:16">
      <c r="A385" s="24">
        <v>379</v>
      </c>
      <c r="B385" s="24" t="s">
        <v>23</v>
      </c>
      <c r="C385" s="24" t="s">
        <v>24</v>
      </c>
      <c r="D385" s="24" t="s">
        <v>25</v>
      </c>
      <c r="E385" s="60" t="s">
        <v>4460</v>
      </c>
      <c r="F385" s="60" t="s">
        <v>4779</v>
      </c>
      <c r="G385" s="37" t="s">
        <v>4846</v>
      </c>
      <c r="H385" s="232" t="s">
        <v>194</v>
      </c>
      <c r="I385" s="60">
        <v>3</v>
      </c>
      <c r="J385" s="24" t="s">
        <v>4785</v>
      </c>
      <c r="K385" s="60" t="s">
        <v>31</v>
      </c>
      <c r="L385" s="238">
        <v>2</v>
      </c>
      <c r="M385" s="27">
        <f t="shared" si="14"/>
        <v>260</v>
      </c>
      <c r="N385" s="23"/>
      <c r="O385" s="184" t="s">
        <v>32</v>
      </c>
      <c r="P385" s="242"/>
    </row>
    <row r="386" s="69" customFormat="1" ht="18" customHeight="1" spans="1:16">
      <c r="A386" s="24">
        <v>380</v>
      </c>
      <c r="B386" s="24" t="s">
        <v>23</v>
      </c>
      <c r="C386" s="24" t="s">
        <v>24</v>
      </c>
      <c r="D386" s="24" t="s">
        <v>25</v>
      </c>
      <c r="E386" s="60" t="s">
        <v>4460</v>
      </c>
      <c r="F386" s="60" t="s">
        <v>4779</v>
      </c>
      <c r="G386" s="37" t="s">
        <v>4847</v>
      </c>
      <c r="H386" s="71" t="s">
        <v>194</v>
      </c>
      <c r="I386" s="60">
        <v>7</v>
      </c>
      <c r="J386" s="24" t="s">
        <v>4785</v>
      </c>
      <c r="K386" s="60" t="s">
        <v>31</v>
      </c>
      <c r="L386" s="238">
        <v>4</v>
      </c>
      <c r="M386" s="27">
        <f t="shared" si="14"/>
        <v>520</v>
      </c>
      <c r="N386" s="23"/>
      <c r="O386" s="184" t="s">
        <v>32</v>
      </c>
      <c r="P386" s="242"/>
    </row>
    <row r="387" s="69" customFormat="1" ht="18" customHeight="1" spans="1:16">
      <c r="A387" s="24">
        <v>381</v>
      </c>
      <c r="B387" s="24" t="s">
        <v>23</v>
      </c>
      <c r="C387" s="24" t="s">
        <v>24</v>
      </c>
      <c r="D387" s="24" t="s">
        <v>25</v>
      </c>
      <c r="E387" s="60" t="s">
        <v>4460</v>
      </c>
      <c r="F387" s="60" t="s">
        <v>4779</v>
      </c>
      <c r="G387" s="37" t="s">
        <v>4848</v>
      </c>
      <c r="H387" s="71" t="s">
        <v>194</v>
      </c>
      <c r="I387" s="60">
        <v>5</v>
      </c>
      <c r="J387" s="24" t="s">
        <v>4785</v>
      </c>
      <c r="K387" s="60" t="s">
        <v>31</v>
      </c>
      <c r="L387" s="238">
        <v>4</v>
      </c>
      <c r="M387" s="27">
        <f t="shared" si="14"/>
        <v>520</v>
      </c>
      <c r="N387" s="23"/>
      <c r="O387" s="184" t="s">
        <v>32</v>
      </c>
      <c r="P387" s="242"/>
    </row>
    <row r="388" s="69" customFormat="1" ht="18" customHeight="1" spans="1:16">
      <c r="A388" s="24">
        <v>382</v>
      </c>
      <c r="B388" s="24" t="s">
        <v>23</v>
      </c>
      <c r="C388" s="24" t="s">
        <v>24</v>
      </c>
      <c r="D388" s="24" t="s">
        <v>25</v>
      </c>
      <c r="E388" s="60" t="s">
        <v>4460</v>
      </c>
      <c r="F388" s="60" t="s">
        <v>4779</v>
      </c>
      <c r="G388" s="37" t="s">
        <v>4849</v>
      </c>
      <c r="H388" s="71" t="s">
        <v>194</v>
      </c>
      <c r="I388" s="60">
        <v>6</v>
      </c>
      <c r="J388" s="24" t="s">
        <v>4785</v>
      </c>
      <c r="K388" s="60" t="s">
        <v>31</v>
      </c>
      <c r="L388" s="238">
        <v>4</v>
      </c>
      <c r="M388" s="27">
        <f t="shared" si="14"/>
        <v>520</v>
      </c>
      <c r="N388" s="23"/>
      <c r="O388" s="184" t="s">
        <v>32</v>
      </c>
      <c r="P388" s="242"/>
    </row>
    <row r="389" s="69" customFormat="1" ht="18" customHeight="1" spans="1:16">
      <c r="A389" s="24">
        <v>383</v>
      </c>
      <c r="B389" s="24" t="s">
        <v>23</v>
      </c>
      <c r="C389" s="24" t="s">
        <v>24</v>
      </c>
      <c r="D389" s="24" t="s">
        <v>25</v>
      </c>
      <c r="E389" s="60" t="s">
        <v>4460</v>
      </c>
      <c r="F389" s="60" t="s">
        <v>4779</v>
      </c>
      <c r="G389" s="37" t="s">
        <v>4850</v>
      </c>
      <c r="H389" s="232" t="s">
        <v>194</v>
      </c>
      <c r="I389" s="60">
        <v>4</v>
      </c>
      <c r="J389" s="24" t="s">
        <v>4785</v>
      </c>
      <c r="K389" s="60" t="s">
        <v>31</v>
      </c>
      <c r="L389" s="238">
        <v>3</v>
      </c>
      <c r="M389" s="27">
        <f t="shared" si="14"/>
        <v>390</v>
      </c>
      <c r="N389" s="23"/>
      <c r="O389" s="184" t="s">
        <v>32</v>
      </c>
      <c r="P389" s="242"/>
    </row>
    <row r="390" s="69" customFormat="1" ht="18" customHeight="1" spans="1:16">
      <c r="A390" s="24">
        <v>384</v>
      </c>
      <c r="B390" s="24" t="s">
        <v>23</v>
      </c>
      <c r="C390" s="24" t="s">
        <v>24</v>
      </c>
      <c r="D390" s="24" t="s">
        <v>25</v>
      </c>
      <c r="E390" s="60" t="s">
        <v>4460</v>
      </c>
      <c r="F390" s="60" t="s">
        <v>4779</v>
      </c>
      <c r="G390" s="37" t="s">
        <v>4851</v>
      </c>
      <c r="H390" s="71" t="s">
        <v>194</v>
      </c>
      <c r="I390" s="60">
        <v>6</v>
      </c>
      <c r="J390" s="24" t="s">
        <v>4785</v>
      </c>
      <c r="K390" s="60" t="s">
        <v>31</v>
      </c>
      <c r="L390" s="238">
        <v>4</v>
      </c>
      <c r="M390" s="27">
        <f t="shared" si="14"/>
        <v>520</v>
      </c>
      <c r="N390" s="23"/>
      <c r="O390" s="184" t="s">
        <v>32</v>
      </c>
      <c r="P390" s="242"/>
    </row>
    <row r="391" s="69" customFormat="1" ht="18" customHeight="1" spans="1:16">
      <c r="A391" s="24">
        <v>385</v>
      </c>
      <c r="B391" s="24" t="s">
        <v>23</v>
      </c>
      <c r="C391" s="24" t="s">
        <v>24</v>
      </c>
      <c r="D391" s="24" t="s">
        <v>25</v>
      </c>
      <c r="E391" s="60" t="s">
        <v>4460</v>
      </c>
      <c r="F391" s="60" t="s">
        <v>4779</v>
      </c>
      <c r="G391" s="37" t="s">
        <v>4852</v>
      </c>
      <c r="H391" s="71" t="s">
        <v>194</v>
      </c>
      <c r="I391" s="60">
        <v>7</v>
      </c>
      <c r="J391" s="24" t="s">
        <v>4785</v>
      </c>
      <c r="K391" s="60" t="s">
        <v>31</v>
      </c>
      <c r="L391" s="238">
        <v>6</v>
      </c>
      <c r="M391" s="27">
        <f t="shared" si="14"/>
        <v>780</v>
      </c>
      <c r="N391" s="23"/>
      <c r="O391" s="184" t="s">
        <v>32</v>
      </c>
      <c r="P391" s="242"/>
    </row>
    <row r="392" s="69" customFormat="1" ht="18" customHeight="1" spans="1:16">
      <c r="A392" s="24">
        <v>386</v>
      </c>
      <c r="B392" s="24" t="s">
        <v>23</v>
      </c>
      <c r="C392" s="24" t="s">
        <v>24</v>
      </c>
      <c r="D392" s="24" t="s">
        <v>25</v>
      </c>
      <c r="E392" s="60" t="s">
        <v>4460</v>
      </c>
      <c r="F392" s="60" t="s">
        <v>4779</v>
      </c>
      <c r="G392" s="37" t="s">
        <v>4853</v>
      </c>
      <c r="H392" s="71" t="s">
        <v>194</v>
      </c>
      <c r="I392" s="60">
        <v>6</v>
      </c>
      <c r="J392" s="24" t="s">
        <v>4785</v>
      </c>
      <c r="K392" s="60" t="s">
        <v>31</v>
      </c>
      <c r="L392" s="238">
        <v>4</v>
      </c>
      <c r="M392" s="27">
        <f t="shared" si="14"/>
        <v>520</v>
      </c>
      <c r="N392" s="23"/>
      <c r="O392" s="184" t="s">
        <v>32</v>
      </c>
      <c r="P392" s="242"/>
    </row>
    <row r="393" s="69" customFormat="1" ht="18" customHeight="1" spans="1:16">
      <c r="A393" s="24">
        <v>387</v>
      </c>
      <c r="B393" s="24" t="s">
        <v>23</v>
      </c>
      <c r="C393" s="24" t="s">
        <v>24</v>
      </c>
      <c r="D393" s="24" t="s">
        <v>25</v>
      </c>
      <c r="E393" s="60" t="s">
        <v>4460</v>
      </c>
      <c r="F393" s="60" t="s">
        <v>4779</v>
      </c>
      <c r="G393" s="37" t="s">
        <v>4854</v>
      </c>
      <c r="H393" s="232" t="s">
        <v>194</v>
      </c>
      <c r="I393" s="60">
        <v>3</v>
      </c>
      <c r="J393" s="24" t="s">
        <v>4785</v>
      </c>
      <c r="K393" s="60" t="s">
        <v>31</v>
      </c>
      <c r="L393" s="238">
        <v>3</v>
      </c>
      <c r="M393" s="27">
        <f t="shared" si="14"/>
        <v>390</v>
      </c>
      <c r="N393" s="23"/>
      <c r="O393" s="184" t="s">
        <v>32</v>
      </c>
      <c r="P393" s="242"/>
    </row>
    <row r="394" s="69" customFormat="1" ht="18" customHeight="1" spans="1:16">
      <c r="A394" s="24">
        <v>388</v>
      </c>
      <c r="B394" s="24" t="s">
        <v>23</v>
      </c>
      <c r="C394" s="24" t="s">
        <v>24</v>
      </c>
      <c r="D394" s="24" t="s">
        <v>25</v>
      </c>
      <c r="E394" s="60" t="s">
        <v>4460</v>
      </c>
      <c r="F394" s="60" t="s">
        <v>4779</v>
      </c>
      <c r="G394" s="37" t="s">
        <v>4855</v>
      </c>
      <c r="H394" s="24" t="s">
        <v>29</v>
      </c>
      <c r="I394" s="24">
        <v>7</v>
      </c>
      <c r="J394" s="24" t="s">
        <v>4785</v>
      </c>
      <c r="K394" s="60" t="s">
        <v>31</v>
      </c>
      <c r="L394" s="238">
        <v>7</v>
      </c>
      <c r="M394" s="27">
        <f t="shared" si="14"/>
        <v>910</v>
      </c>
      <c r="N394" s="23"/>
      <c r="O394" s="184" t="s">
        <v>32</v>
      </c>
      <c r="P394" s="242"/>
    </row>
    <row r="395" s="69" customFormat="1" ht="18" customHeight="1" spans="1:16">
      <c r="A395" s="24">
        <v>389</v>
      </c>
      <c r="B395" s="24" t="s">
        <v>23</v>
      </c>
      <c r="C395" s="24" t="s">
        <v>24</v>
      </c>
      <c r="D395" s="24" t="s">
        <v>25</v>
      </c>
      <c r="E395" s="60" t="s">
        <v>4460</v>
      </c>
      <c r="F395" s="60" t="s">
        <v>4779</v>
      </c>
      <c r="G395" s="37" t="s">
        <v>4856</v>
      </c>
      <c r="H395" s="24" t="s">
        <v>29</v>
      </c>
      <c r="I395" s="24">
        <v>6</v>
      </c>
      <c r="J395" s="24" t="s">
        <v>4785</v>
      </c>
      <c r="K395" s="60" t="s">
        <v>31</v>
      </c>
      <c r="L395" s="238">
        <v>6</v>
      </c>
      <c r="M395" s="27">
        <f t="shared" si="14"/>
        <v>780</v>
      </c>
      <c r="N395" s="23"/>
      <c r="O395" s="184" t="s">
        <v>32</v>
      </c>
      <c r="P395" s="242"/>
    </row>
    <row r="396" s="69" customFormat="1" ht="18" customHeight="1" spans="1:16">
      <c r="A396" s="24">
        <v>390</v>
      </c>
      <c r="B396" s="24" t="s">
        <v>23</v>
      </c>
      <c r="C396" s="24" t="s">
        <v>24</v>
      </c>
      <c r="D396" s="24" t="s">
        <v>25</v>
      </c>
      <c r="E396" s="60" t="s">
        <v>4460</v>
      </c>
      <c r="F396" s="60" t="s">
        <v>4779</v>
      </c>
      <c r="G396" s="37" t="s">
        <v>4857</v>
      </c>
      <c r="H396" s="24" t="s">
        <v>29</v>
      </c>
      <c r="I396" s="24">
        <v>6</v>
      </c>
      <c r="J396" s="24" t="s">
        <v>4785</v>
      </c>
      <c r="K396" s="60" t="s">
        <v>31</v>
      </c>
      <c r="L396" s="238">
        <v>6</v>
      </c>
      <c r="M396" s="27">
        <f t="shared" si="14"/>
        <v>780</v>
      </c>
      <c r="N396" s="23"/>
      <c r="O396" s="184" t="s">
        <v>32</v>
      </c>
      <c r="P396" s="242"/>
    </row>
    <row r="397" s="69" customFormat="1" ht="18" customHeight="1" spans="1:16">
      <c r="A397" s="24">
        <v>391</v>
      </c>
      <c r="B397" s="24" t="s">
        <v>23</v>
      </c>
      <c r="C397" s="24" t="s">
        <v>24</v>
      </c>
      <c r="D397" s="24" t="s">
        <v>25</v>
      </c>
      <c r="E397" s="60" t="s">
        <v>4460</v>
      </c>
      <c r="F397" s="60" t="s">
        <v>4779</v>
      </c>
      <c r="G397" s="37" t="s">
        <v>4858</v>
      </c>
      <c r="H397" s="71" t="s">
        <v>51</v>
      </c>
      <c r="I397" s="24">
        <v>3</v>
      </c>
      <c r="J397" s="24" t="s">
        <v>4785</v>
      </c>
      <c r="K397" s="60" t="s">
        <v>31</v>
      </c>
      <c r="L397" s="238">
        <v>3</v>
      </c>
      <c r="M397" s="27">
        <f>L397*312</f>
        <v>936</v>
      </c>
      <c r="N397" s="23"/>
      <c r="O397" s="184" t="s">
        <v>32</v>
      </c>
      <c r="P397" s="242"/>
    </row>
    <row r="398" s="69" customFormat="1" ht="18" customHeight="1" spans="1:16">
      <c r="A398" s="24">
        <v>392</v>
      </c>
      <c r="B398" s="24" t="s">
        <v>23</v>
      </c>
      <c r="C398" s="24" t="s">
        <v>24</v>
      </c>
      <c r="D398" s="24" t="s">
        <v>25</v>
      </c>
      <c r="E398" s="60" t="s">
        <v>4460</v>
      </c>
      <c r="F398" s="60" t="s">
        <v>4779</v>
      </c>
      <c r="G398" s="37" t="s">
        <v>4859</v>
      </c>
      <c r="H398" s="232" t="s">
        <v>194</v>
      </c>
      <c r="I398" s="24">
        <v>3</v>
      </c>
      <c r="J398" s="24" t="s">
        <v>4785</v>
      </c>
      <c r="K398" s="60" t="s">
        <v>31</v>
      </c>
      <c r="L398" s="238">
        <v>3</v>
      </c>
      <c r="M398" s="27">
        <f t="shared" ref="M398:M429" si="15">L398*130</f>
        <v>390</v>
      </c>
      <c r="N398" s="23"/>
      <c r="O398" s="184" t="s">
        <v>32</v>
      </c>
      <c r="P398" s="242"/>
    </row>
    <row r="399" s="69" customFormat="1" ht="18" customHeight="1" spans="1:16">
      <c r="A399" s="24">
        <v>393</v>
      </c>
      <c r="B399" s="24" t="s">
        <v>23</v>
      </c>
      <c r="C399" s="24" t="s">
        <v>24</v>
      </c>
      <c r="D399" s="24" t="s">
        <v>25</v>
      </c>
      <c r="E399" s="60" t="s">
        <v>4460</v>
      </c>
      <c r="F399" s="60" t="s">
        <v>4779</v>
      </c>
      <c r="G399" s="37" t="s">
        <v>4860</v>
      </c>
      <c r="H399" s="71" t="s">
        <v>194</v>
      </c>
      <c r="I399" s="24">
        <v>6</v>
      </c>
      <c r="J399" s="24" t="s">
        <v>4785</v>
      </c>
      <c r="K399" s="60" t="s">
        <v>31</v>
      </c>
      <c r="L399" s="238">
        <v>6</v>
      </c>
      <c r="M399" s="27">
        <f t="shared" si="15"/>
        <v>780</v>
      </c>
      <c r="N399" s="23"/>
      <c r="O399" s="184" t="s">
        <v>32</v>
      </c>
      <c r="P399" s="242"/>
    </row>
    <row r="400" s="69" customFormat="1" ht="18" customHeight="1" spans="1:16">
      <c r="A400" s="24">
        <v>394</v>
      </c>
      <c r="B400" s="24" t="s">
        <v>23</v>
      </c>
      <c r="C400" s="24" t="s">
        <v>24</v>
      </c>
      <c r="D400" s="24" t="s">
        <v>25</v>
      </c>
      <c r="E400" s="60" t="s">
        <v>4460</v>
      </c>
      <c r="F400" s="60" t="s">
        <v>4779</v>
      </c>
      <c r="G400" s="37" t="s">
        <v>4861</v>
      </c>
      <c r="H400" s="232" t="s">
        <v>194</v>
      </c>
      <c r="I400" s="60">
        <v>5</v>
      </c>
      <c r="J400" s="24" t="s">
        <v>4785</v>
      </c>
      <c r="K400" s="60" t="s">
        <v>31</v>
      </c>
      <c r="L400" s="238">
        <v>3</v>
      </c>
      <c r="M400" s="27">
        <f t="shared" si="15"/>
        <v>390</v>
      </c>
      <c r="N400" s="23"/>
      <c r="O400" s="184" t="s">
        <v>32</v>
      </c>
      <c r="P400" s="242"/>
    </row>
    <row r="401" s="69" customFormat="1" ht="18" customHeight="1" spans="1:16">
      <c r="A401" s="24">
        <v>395</v>
      </c>
      <c r="B401" s="24" t="s">
        <v>23</v>
      </c>
      <c r="C401" s="24" t="s">
        <v>24</v>
      </c>
      <c r="D401" s="24" t="s">
        <v>25</v>
      </c>
      <c r="E401" s="60" t="s">
        <v>4460</v>
      </c>
      <c r="F401" s="60" t="s">
        <v>4779</v>
      </c>
      <c r="G401" s="37" t="s">
        <v>4862</v>
      </c>
      <c r="H401" s="71" t="s">
        <v>194</v>
      </c>
      <c r="I401" s="60">
        <v>7</v>
      </c>
      <c r="J401" s="24" t="s">
        <v>4785</v>
      </c>
      <c r="K401" s="60" t="s">
        <v>31</v>
      </c>
      <c r="L401" s="238">
        <v>5</v>
      </c>
      <c r="M401" s="27">
        <f t="shared" si="15"/>
        <v>650</v>
      </c>
      <c r="N401" s="23"/>
      <c r="O401" s="184" t="s">
        <v>32</v>
      </c>
      <c r="P401" s="242"/>
    </row>
    <row r="402" s="69" customFormat="1" ht="18" customHeight="1" spans="1:16">
      <c r="A402" s="24">
        <v>396</v>
      </c>
      <c r="B402" s="24" t="s">
        <v>23</v>
      </c>
      <c r="C402" s="24" t="s">
        <v>24</v>
      </c>
      <c r="D402" s="24" t="s">
        <v>25</v>
      </c>
      <c r="E402" s="60" t="s">
        <v>4460</v>
      </c>
      <c r="F402" s="60" t="s">
        <v>4779</v>
      </c>
      <c r="G402" s="37" t="s">
        <v>4863</v>
      </c>
      <c r="H402" s="71" t="s">
        <v>194</v>
      </c>
      <c r="I402" s="60">
        <v>6</v>
      </c>
      <c r="J402" s="24" t="s">
        <v>4785</v>
      </c>
      <c r="K402" s="60" t="s">
        <v>31</v>
      </c>
      <c r="L402" s="238">
        <v>5</v>
      </c>
      <c r="M402" s="27">
        <f t="shared" si="15"/>
        <v>650</v>
      </c>
      <c r="N402" s="23"/>
      <c r="O402" s="184" t="s">
        <v>32</v>
      </c>
      <c r="P402" s="242"/>
    </row>
    <row r="403" s="69" customFormat="1" ht="18" customHeight="1" spans="1:16">
      <c r="A403" s="24">
        <v>397</v>
      </c>
      <c r="B403" s="24" t="s">
        <v>23</v>
      </c>
      <c r="C403" s="24" t="s">
        <v>24</v>
      </c>
      <c r="D403" s="24" t="s">
        <v>25</v>
      </c>
      <c r="E403" s="60" t="s">
        <v>4460</v>
      </c>
      <c r="F403" s="60" t="s">
        <v>4779</v>
      </c>
      <c r="G403" s="37" t="s">
        <v>4864</v>
      </c>
      <c r="H403" s="232" t="s">
        <v>194</v>
      </c>
      <c r="I403" s="60">
        <v>4</v>
      </c>
      <c r="J403" s="24" t="s">
        <v>4785</v>
      </c>
      <c r="K403" s="60" t="s">
        <v>31</v>
      </c>
      <c r="L403" s="238">
        <v>2</v>
      </c>
      <c r="M403" s="27">
        <f t="shared" si="15"/>
        <v>260</v>
      </c>
      <c r="N403" s="23"/>
      <c r="O403" s="184" t="s">
        <v>32</v>
      </c>
      <c r="P403" s="242"/>
    </row>
    <row r="404" s="69" customFormat="1" ht="18" customHeight="1" spans="1:16">
      <c r="A404" s="24">
        <v>398</v>
      </c>
      <c r="B404" s="24" t="s">
        <v>23</v>
      </c>
      <c r="C404" s="24" t="s">
        <v>24</v>
      </c>
      <c r="D404" s="24" t="s">
        <v>25</v>
      </c>
      <c r="E404" s="60" t="s">
        <v>4460</v>
      </c>
      <c r="F404" s="60" t="s">
        <v>4779</v>
      </c>
      <c r="G404" s="37" t="s">
        <v>4865</v>
      </c>
      <c r="H404" s="232" t="s">
        <v>194</v>
      </c>
      <c r="I404" s="60">
        <v>2</v>
      </c>
      <c r="J404" s="24" t="s">
        <v>4785</v>
      </c>
      <c r="K404" s="60" t="s">
        <v>31</v>
      </c>
      <c r="L404" s="238">
        <v>2</v>
      </c>
      <c r="M404" s="27">
        <f t="shared" si="15"/>
        <v>260</v>
      </c>
      <c r="N404" s="23"/>
      <c r="O404" s="184" t="s">
        <v>32</v>
      </c>
      <c r="P404" s="242"/>
    </row>
    <row r="405" s="69" customFormat="1" ht="18" customHeight="1" spans="1:16">
      <c r="A405" s="24">
        <v>399</v>
      </c>
      <c r="B405" s="24" t="s">
        <v>23</v>
      </c>
      <c r="C405" s="24" t="s">
        <v>24</v>
      </c>
      <c r="D405" s="24" t="s">
        <v>25</v>
      </c>
      <c r="E405" s="60" t="s">
        <v>4460</v>
      </c>
      <c r="F405" s="60" t="s">
        <v>4779</v>
      </c>
      <c r="G405" s="37" t="s">
        <v>4866</v>
      </c>
      <c r="H405" s="232" t="s">
        <v>194</v>
      </c>
      <c r="I405" s="60">
        <v>4</v>
      </c>
      <c r="J405" s="24" t="s">
        <v>4785</v>
      </c>
      <c r="K405" s="60" t="s">
        <v>31</v>
      </c>
      <c r="L405" s="238">
        <v>2</v>
      </c>
      <c r="M405" s="27">
        <f t="shared" si="15"/>
        <v>260</v>
      </c>
      <c r="N405" s="23"/>
      <c r="O405" s="184" t="s">
        <v>32</v>
      </c>
      <c r="P405" s="242"/>
    </row>
    <row r="406" s="69" customFormat="1" ht="18" customHeight="1" spans="1:16">
      <c r="A406" s="24">
        <v>400</v>
      </c>
      <c r="B406" s="24" t="s">
        <v>23</v>
      </c>
      <c r="C406" s="24" t="s">
        <v>24</v>
      </c>
      <c r="D406" s="24" t="s">
        <v>25</v>
      </c>
      <c r="E406" s="60" t="s">
        <v>4460</v>
      </c>
      <c r="F406" s="60" t="s">
        <v>4779</v>
      </c>
      <c r="G406" s="37" t="s">
        <v>4867</v>
      </c>
      <c r="H406" s="232" t="s">
        <v>194</v>
      </c>
      <c r="I406" s="60">
        <v>4</v>
      </c>
      <c r="J406" s="24" t="s">
        <v>4785</v>
      </c>
      <c r="K406" s="60" t="s">
        <v>31</v>
      </c>
      <c r="L406" s="238">
        <v>2</v>
      </c>
      <c r="M406" s="27">
        <f t="shared" si="15"/>
        <v>260</v>
      </c>
      <c r="N406" s="23"/>
      <c r="O406" s="184" t="s">
        <v>32</v>
      </c>
      <c r="P406" s="242"/>
    </row>
    <row r="407" s="69" customFormat="1" ht="18" customHeight="1" spans="1:16">
      <c r="A407" s="24">
        <v>401</v>
      </c>
      <c r="B407" s="24" t="s">
        <v>23</v>
      </c>
      <c r="C407" s="24" t="s">
        <v>24</v>
      </c>
      <c r="D407" s="24" t="s">
        <v>25</v>
      </c>
      <c r="E407" s="60" t="s">
        <v>4460</v>
      </c>
      <c r="F407" s="60" t="s">
        <v>4779</v>
      </c>
      <c r="G407" s="37" t="s">
        <v>4868</v>
      </c>
      <c r="H407" s="71" t="s">
        <v>194</v>
      </c>
      <c r="I407" s="60">
        <v>5</v>
      </c>
      <c r="J407" s="24" t="s">
        <v>4785</v>
      </c>
      <c r="K407" s="60" t="s">
        <v>31</v>
      </c>
      <c r="L407" s="238">
        <v>4</v>
      </c>
      <c r="M407" s="27">
        <f t="shared" si="15"/>
        <v>520</v>
      </c>
      <c r="N407" s="23"/>
      <c r="O407" s="184" t="s">
        <v>32</v>
      </c>
      <c r="P407" s="242"/>
    </row>
    <row r="408" s="69" customFormat="1" ht="18" customHeight="1" spans="1:16">
      <c r="A408" s="24">
        <v>402</v>
      </c>
      <c r="B408" s="24" t="s">
        <v>23</v>
      </c>
      <c r="C408" s="24" t="s">
        <v>24</v>
      </c>
      <c r="D408" s="24" t="s">
        <v>25</v>
      </c>
      <c r="E408" s="60" t="s">
        <v>4460</v>
      </c>
      <c r="F408" s="60" t="s">
        <v>4779</v>
      </c>
      <c r="G408" s="37" t="s">
        <v>4869</v>
      </c>
      <c r="H408" s="232" t="s">
        <v>194</v>
      </c>
      <c r="I408" s="60">
        <v>4</v>
      </c>
      <c r="J408" s="24" t="s">
        <v>4785</v>
      </c>
      <c r="K408" s="60" t="s">
        <v>31</v>
      </c>
      <c r="L408" s="238">
        <v>2</v>
      </c>
      <c r="M408" s="27">
        <f t="shared" si="15"/>
        <v>260</v>
      </c>
      <c r="N408" s="23"/>
      <c r="O408" s="184" t="s">
        <v>32</v>
      </c>
      <c r="P408" s="242"/>
    </row>
    <row r="409" s="69" customFormat="1" ht="18" customHeight="1" spans="1:16">
      <c r="A409" s="24">
        <v>403</v>
      </c>
      <c r="B409" s="24" t="s">
        <v>23</v>
      </c>
      <c r="C409" s="24" t="s">
        <v>24</v>
      </c>
      <c r="D409" s="24" t="s">
        <v>25</v>
      </c>
      <c r="E409" s="60" t="s">
        <v>4460</v>
      </c>
      <c r="F409" s="60" t="s">
        <v>4779</v>
      </c>
      <c r="G409" s="37" t="s">
        <v>4870</v>
      </c>
      <c r="H409" s="232" t="s">
        <v>194</v>
      </c>
      <c r="I409" s="60">
        <v>3</v>
      </c>
      <c r="J409" s="24" t="s">
        <v>4785</v>
      </c>
      <c r="K409" s="60" t="s">
        <v>31</v>
      </c>
      <c r="L409" s="238">
        <v>3</v>
      </c>
      <c r="M409" s="27">
        <f t="shared" si="15"/>
        <v>390</v>
      </c>
      <c r="N409" s="23"/>
      <c r="O409" s="184" t="s">
        <v>32</v>
      </c>
      <c r="P409" s="242"/>
    </row>
    <row r="410" s="69" customFormat="1" ht="18" customHeight="1" spans="1:16">
      <c r="A410" s="24">
        <v>404</v>
      </c>
      <c r="B410" s="24" t="s">
        <v>23</v>
      </c>
      <c r="C410" s="24" t="s">
        <v>24</v>
      </c>
      <c r="D410" s="24" t="s">
        <v>25</v>
      </c>
      <c r="E410" s="60" t="s">
        <v>4460</v>
      </c>
      <c r="F410" s="60" t="s">
        <v>4779</v>
      </c>
      <c r="G410" s="37" t="s">
        <v>4871</v>
      </c>
      <c r="H410" s="71" t="s">
        <v>194</v>
      </c>
      <c r="I410" s="60">
        <v>6</v>
      </c>
      <c r="J410" s="24" t="s">
        <v>4785</v>
      </c>
      <c r="K410" s="60" t="s">
        <v>31</v>
      </c>
      <c r="L410" s="238">
        <v>4</v>
      </c>
      <c r="M410" s="27">
        <f t="shared" si="15"/>
        <v>520</v>
      </c>
      <c r="N410" s="23"/>
      <c r="O410" s="184" t="s">
        <v>32</v>
      </c>
      <c r="P410" s="242"/>
    </row>
    <row r="411" s="69" customFormat="1" ht="18" customHeight="1" spans="1:16">
      <c r="A411" s="24">
        <v>405</v>
      </c>
      <c r="B411" s="24" t="s">
        <v>23</v>
      </c>
      <c r="C411" s="24" t="s">
        <v>24</v>
      </c>
      <c r="D411" s="24" t="s">
        <v>25</v>
      </c>
      <c r="E411" s="60" t="s">
        <v>4460</v>
      </c>
      <c r="F411" s="60" t="s">
        <v>4779</v>
      </c>
      <c r="G411" s="37" t="s">
        <v>4872</v>
      </c>
      <c r="H411" s="71" t="s">
        <v>194</v>
      </c>
      <c r="I411" s="60">
        <v>6</v>
      </c>
      <c r="J411" s="24" t="s">
        <v>4785</v>
      </c>
      <c r="K411" s="60" t="s">
        <v>31</v>
      </c>
      <c r="L411" s="238">
        <v>4</v>
      </c>
      <c r="M411" s="27">
        <f t="shared" si="15"/>
        <v>520</v>
      </c>
      <c r="N411" s="23"/>
      <c r="O411" s="184" t="s">
        <v>32</v>
      </c>
      <c r="P411" s="242"/>
    </row>
    <row r="412" s="69" customFormat="1" ht="18" customHeight="1" spans="1:16">
      <c r="A412" s="24">
        <v>406</v>
      </c>
      <c r="B412" s="24" t="s">
        <v>23</v>
      </c>
      <c r="C412" s="24" t="s">
        <v>24</v>
      </c>
      <c r="D412" s="24" t="s">
        <v>25</v>
      </c>
      <c r="E412" s="60" t="s">
        <v>4460</v>
      </c>
      <c r="F412" s="60" t="s">
        <v>4779</v>
      </c>
      <c r="G412" s="37" t="s">
        <v>4873</v>
      </c>
      <c r="H412" s="71" t="s">
        <v>194</v>
      </c>
      <c r="I412" s="60">
        <v>4</v>
      </c>
      <c r="J412" s="24" t="s">
        <v>4785</v>
      </c>
      <c r="K412" s="60" t="s">
        <v>31</v>
      </c>
      <c r="L412" s="238">
        <v>4</v>
      </c>
      <c r="M412" s="27">
        <f t="shared" si="15"/>
        <v>520</v>
      </c>
      <c r="N412" s="23"/>
      <c r="O412" s="184" t="s">
        <v>32</v>
      </c>
      <c r="P412" s="242"/>
    </row>
    <row r="413" s="69" customFormat="1" ht="18" customHeight="1" spans="1:16">
      <c r="A413" s="24">
        <v>407</v>
      </c>
      <c r="B413" s="24" t="s">
        <v>23</v>
      </c>
      <c r="C413" s="24" t="s">
        <v>24</v>
      </c>
      <c r="D413" s="24" t="s">
        <v>25</v>
      </c>
      <c r="E413" s="60" t="s">
        <v>4460</v>
      </c>
      <c r="F413" s="60" t="s">
        <v>4779</v>
      </c>
      <c r="G413" s="37" t="s">
        <v>4874</v>
      </c>
      <c r="H413" s="71" t="s">
        <v>194</v>
      </c>
      <c r="I413" s="60">
        <v>6</v>
      </c>
      <c r="J413" s="24" t="s">
        <v>4785</v>
      </c>
      <c r="K413" s="60" t="s">
        <v>31</v>
      </c>
      <c r="L413" s="238">
        <v>5</v>
      </c>
      <c r="M413" s="27">
        <f t="shared" si="15"/>
        <v>650</v>
      </c>
      <c r="N413" s="23"/>
      <c r="O413" s="184" t="s">
        <v>32</v>
      </c>
      <c r="P413" s="242"/>
    </row>
    <row r="414" s="69" customFormat="1" ht="18" customHeight="1" spans="1:16">
      <c r="A414" s="24">
        <v>408</v>
      </c>
      <c r="B414" s="24" t="s">
        <v>23</v>
      </c>
      <c r="C414" s="24" t="s">
        <v>24</v>
      </c>
      <c r="D414" s="24" t="s">
        <v>25</v>
      </c>
      <c r="E414" s="60" t="s">
        <v>4460</v>
      </c>
      <c r="F414" s="60" t="s">
        <v>4779</v>
      </c>
      <c r="G414" s="37" t="s">
        <v>4875</v>
      </c>
      <c r="H414" s="232" t="s">
        <v>194</v>
      </c>
      <c r="I414" s="60">
        <v>3</v>
      </c>
      <c r="J414" s="24" t="s">
        <v>4785</v>
      </c>
      <c r="K414" s="60" t="s">
        <v>31</v>
      </c>
      <c r="L414" s="238">
        <v>3</v>
      </c>
      <c r="M414" s="27">
        <f t="shared" si="15"/>
        <v>390</v>
      </c>
      <c r="N414" s="23"/>
      <c r="O414" s="184" t="s">
        <v>32</v>
      </c>
      <c r="P414" s="242"/>
    </row>
    <row r="415" s="69" customFormat="1" ht="18" customHeight="1" spans="1:16">
      <c r="A415" s="24">
        <v>409</v>
      </c>
      <c r="B415" s="24" t="s">
        <v>23</v>
      </c>
      <c r="C415" s="24" t="s">
        <v>24</v>
      </c>
      <c r="D415" s="24" t="s">
        <v>25</v>
      </c>
      <c r="E415" s="60" t="s">
        <v>4460</v>
      </c>
      <c r="F415" s="60" t="s">
        <v>4779</v>
      </c>
      <c r="G415" s="37" t="s">
        <v>4876</v>
      </c>
      <c r="H415" s="232" t="s">
        <v>194</v>
      </c>
      <c r="I415" s="24">
        <v>3</v>
      </c>
      <c r="J415" s="24" t="s">
        <v>4785</v>
      </c>
      <c r="K415" s="60" t="s">
        <v>31</v>
      </c>
      <c r="L415" s="238">
        <v>3</v>
      </c>
      <c r="M415" s="27">
        <f t="shared" si="15"/>
        <v>390</v>
      </c>
      <c r="N415" s="23"/>
      <c r="O415" s="184" t="s">
        <v>32</v>
      </c>
      <c r="P415" s="242"/>
    </row>
    <row r="416" s="69" customFormat="1" ht="18" customHeight="1" spans="1:16">
      <c r="A416" s="24">
        <v>410</v>
      </c>
      <c r="B416" s="24" t="s">
        <v>23</v>
      </c>
      <c r="C416" s="24" t="s">
        <v>24</v>
      </c>
      <c r="D416" s="24" t="s">
        <v>25</v>
      </c>
      <c r="E416" s="60" t="s">
        <v>4460</v>
      </c>
      <c r="F416" s="60" t="s">
        <v>4779</v>
      </c>
      <c r="G416" s="37" t="s">
        <v>4877</v>
      </c>
      <c r="H416" s="71" t="s">
        <v>194</v>
      </c>
      <c r="I416" s="60">
        <v>5</v>
      </c>
      <c r="J416" s="24" t="s">
        <v>4785</v>
      </c>
      <c r="K416" s="60" t="s">
        <v>31</v>
      </c>
      <c r="L416" s="238">
        <v>5</v>
      </c>
      <c r="M416" s="27">
        <f t="shared" si="15"/>
        <v>650</v>
      </c>
      <c r="N416" s="23"/>
      <c r="O416" s="184" t="s">
        <v>32</v>
      </c>
      <c r="P416" s="242"/>
    </row>
    <row r="417" s="69" customFormat="1" ht="18" customHeight="1" spans="1:16">
      <c r="A417" s="24">
        <v>411</v>
      </c>
      <c r="B417" s="24" t="s">
        <v>23</v>
      </c>
      <c r="C417" s="24" t="s">
        <v>24</v>
      </c>
      <c r="D417" s="24" t="s">
        <v>25</v>
      </c>
      <c r="E417" s="60" t="s">
        <v>4878</v>
      </c>
      <c r="F417" s="60" t="s">
        <v>4779</v>
      </c>
      <c r="G417" s="37" t="s">
        <v>4879</v>
      </c>
      <c r="H417" s="232" t="s">
        <v>194</v>
      </c>
      <c r="I417" s="60">
        <v>3</v>
      </c>
      <c r="J417" s="24" t="s">
        <v>4785</v>
      </c>
      <c r="K417" s="60" t="s">
        <v>31</v>
      </c>
      <c r="L417" s="238">
        <v>3</v>
      </c>
      <c r="M417" s="27">
        <f t="shared" si="15"/>
        <v>390</v>
      </c>
      <c r="N417" s="23"/>
      <c r="O417" s="184" t="s">
        <v>32</v>
      </c>
      <c r="P417" s="242"/>
    </row>
    <row r="418" s="69" customFormat="1" ht="18" customHeight="1" spans="1:16">
      <c r="A418" s="24">
        <v>412</v>
      </c>
      <c r="B418" s="24" t="s">
        <v>23</v>
      </c>
      <c r="C418" s="24" t="s">
        <v>24</v>
      </c>
      <c r="D418" s="24" t="s">
        <v>25</v>
      </c>
      <c r="E418" s="60" t="s">
        <v>4460</v>
      </c>
      <c r="F418" s="60" t="s">
        <v>4779</v>
      </c>
      <c r="G418" s="37" t="s">
        <v>4880</v>
      </c>
      <c r="H418" s="71" t="s">
        <v>194</v>
      </c>
      <c r="I418" s="60">
        <v>4</v>
      </c>
      <c r="J418" s="24" t="s">
        <v>4785</v>
      </c>
      <c r="K418" s="60" t="s">
        <v>31</v>
      </c>
      <c r="L418" s="238">
        <v>4</v>
      </c>
      <c r="M418" s="27">
        <f t="shared" si="15"/>
        <v>520</v>
      </c>
      <c r="N418" s="23"/>
      <c r="O418" s="184" t="s">
        <v>32</v>
      </c>
      <c r="P418" s="242"/>
    </row>
    <row r="419" s="69" customFormat="1" ht="18" customHeight="1" spans="1:16">
      <c r="A419" s="24">
        <v>413</v>
      </c>
      <c r="B419" s="24" t="s">
        <v>23</v>
      </c>
      <c r="C419" s="24" t="s">
        <v>24</v>
      </c>
      <c r="D419" s="24" t="s">
        <v>25</v>
      </c>
      <c r="E419" s="60" t="s">
        <v>4460</v>
      </c>
      <c r="F419" s="60" t="s">
        <v>4779</v>
      </c>
      <c r="G419" s="37" t="s">
        <v>4881</v>
      </c>
      <c r="H419" s="71" t="s">
        <v>194</v>
      </c>
      <c r="I419" s="60">
        <v>6</v>
      </c>
      <c r="J419" s="24" t="s">
        <v>4785</v>
      </c>
      <c r="K419" s="60" t="s">
        <v>31</v>
      </c>
      <c r="L419" s="238">
        <v>4</v>
      </c>
      <c r="M419" s="27">
        <f t="shared" si="15"/>
        <v>520</v>
      </c>
      <c r="N419" s="23"/>
      <c r="O419" s="184" t="s">
        <v>32</v>
      </c>
      <c r="P419" s="242"/>
    </row>
    <row r="420" s="69" customFormat="1" ht="18" customHeight="1" spans="1:16">
      <c r="A420" s="24">
        <v>414</v>
      </c>
      <c r="B420" s="24" t="s">
        <v>23</v>
      </c>
      <c r="C420" s="24" t="s">
        <v>24</v>
      </c>
      <c r="D420" s="24" t="s">
        <v>25</v>
      </c>
      <c r="E420" s="60" t="s">
        <v>4460</v>
      </c>
      <c r="F420" s="60" t="s">
        <v>4779</v>
      </c>
      <c r="G420" s="37" t="s">
        <v>4882</v>
      </c>
      <c r="H420" s="71" t="s">
        <v>194</v>
      </c>
      <c r="I420" s="60">
        <v>5</v>
      </c>
      <c r="J420" s="24" t="s">
        <v>4785</v>
      </c>
      <c r="K420" s="60" t="s">
        <v>31</v>
      </c>
      <c r="L420" s="238">
        <v>4</v>
      </c>
      <c r="M420" s="27">
        <f t="shared" si="15"/>
        <v>520</v>
      </c>
      <c r="N420" s="23"/>
      <c r="O420" s="184" t="s">
        <v>32</v>
      </c>
      <c r="P420" s="242"/>
    </row>
    <row r="421" s="69" customFormat="1" ht="18" customHeight="1" spans="1:16">
      <c r="A421" s="24">
        <v>415</v>
      </c>
      <c r="B421" s="24" t="s">
        <v>23</v>
      </c>
      <c r="C421" s="24" t="s">
        <v>24</v>
      </c>
      <c r="D421" s="24" t="s">
        <v>25</v>
      </c>
      <c r="E421" s="60" t="s">
        <v>4460</v>
      </c>
      <c r="F421" s="60" t="s">
        <v>4779</v>
      </c>
      <c r="G421" s="37" t="s">
        <v>4883</v>
      </c>
      <c r="H421" s="71" t="s">
        <v>194</v>
      </c>
      <c r="I421" s="60">
        <v>6</v>
      </c>
      <c r="J421" s="24" t="s">
        <v>4785</v>
      </c>
      <c r="K421" s="60" t="s">
        <v>31</v>
      </c>
      <c r="L421" s="238">
        <v>4</v>
      </c>
      <c r="M421" s="27">
        <f t="shared" si="15"/>
        <v>520</v>
      </c>
      <c r="N421" s="23"/>
      <c r="O421" s="184" t="s">
        <v>32</v>
      </c>
      <c r="P421" s="242"/>
    </row>
    <row r="422" s="69" customFormat="1" ht="18" customHeight="1" spans="1:16">
      <c r="A422" s="24">
        <v>416</v>
      </c>
      <c r="B422" s="24" t="s">
        <v>23</v>
      </c>
      <c r="C422" s="24" t="s">
        <v>24</v>
      </c>
      <c r="D422" s="24" t="s">
        <v>25</v>
      </c>
      <c r="E422" s="60" t="s">
        <v>4460</v>
      </c>
      <c r="F422" s="60" t="s">
        <v>4779</v>
      </c>
      <c r="G422" s="37" t="s">
        <v>4884</v>
      </c>
      <c r="H422" s="232" t="s">
        <v>194</v>
      </c>
      <c r="I422" s="60">
        <v>2</v>
      </c>
      <c r="J422" s="24" t="s">
        <v>4785</v>
      </c>
      <c r="K422" s="60" t="s">
        <v>31</v>
      </c>
      <c r="L422" s="238">
        <v>2</v>
      </c>
      <c r="M422" s="27">
        <f t="shared" si="15"/>
        <v>260</v>
      </c>
      <c r="N422" s="23"/>
      <c r="O422" s="184" t="s">
        <v>32</v>
      </c>
      <c r="P422" s="242"/>
    </row>
    <row r="423" s="69" customFormat="1" ht="18" customHeight="1" spans="1:16">
      <c r="A423" s="24">
        <v>417</v>
      </c>
      <c r="B423" s="24" t="s">
        <v>23</v>
      </c>
      <c r="C423" s="24" t="s">
        <v>24</v>
      </c>
      <c r="D423" s="24" t="s">
        <v>25</v>
      </c>
      <c r="E423" s="60" t="s">
        <v>4460</v>
      </c>
      <c r="F423" s="60" t="s">
        <v>4779</v>
      </c>
      <c r="G423" s="37" t="s">
        <v>4885</v>
      </c>
      <c r="H423" s="71" t="s">
        <v>194</v>
      </c>
      <c r="I423" s="60">
        <v>6</v>
      </c>
      <c r="J423" s="24" t="s">
        <v>4785</v>
      </c>
      <c r="K423" s="60" t="s">
        <v>31</v>
      </c>
      <c r="L423" s="238">
        <v>4</v>
      </c>
      <c r="M423" s="27">
        <f t="shared" si="15"/>
        <v>520</v>
      </c>
      <c r="N423" s="23"/>
      <c r="O423" s="184" t="s">
        <v>32</v>
      </c>
      <c r="P423" s="242"/>
    </row>
    <row r="424" s="69" customFormat="1" ht="18" customHeight="1" spans="1:16">
      <c r="A424" s="24">
        <v>418</v>
      </c>
      <c r="B424" s="24" t="s">
        <v>23</v>
      </c>
      <c r="C424" s="24" t="s">
        <v>24</v>
      </c>
      <c r="D424" s="24" t="s">
        <v>25</v>
      </c>
      <c r="E424" s="60" t="s">
        <v>4460</v>
      </c>
      <c r="F424" s="60" t="s">
        <v>4779</v>
      </c>
      <c r="G424" s="37" t="s">
        <v>4886</v>
      </c>
      <c r="H424" s="232" t="s">
        <v>194</v>
      </c>
      <c r="I424" s="60">
        <v>4</v>
      </c>
      <c r="J424" s="24" t="s">
        <v>4785</v>
      </c>
      <c r="K424" s="60" t="s">
        <v>31</v>
      </c>
      <c r="L424" s="238">
        <v>2</v>
      </c>
      <c r="M424" s="27">
        <f t="shared" si="15"/>
        <v>260</v>
      </c>
      <c r="N424" s="23"/>
      <c r="O424" s="184" t="s">
        <v>32</v>
      </c>
      <c r="P424" s="242"/>
    </row>
    <row r="425" s="69" customFormat="1" ht="18" customHeight="1" spans="1:16">
      <c r="A425" s="24">
        <v>419</v>
      </c>
      <c r="B425" s="24" t="s">
        <v>23</v>
      </c>
      <c r="C425" s="24" t="s">
        <v>24</v>
      </c>
      <c r="D425" s="24" t="s">
        <v>25</v>
      </c>
      <c r="E425" s="60" t="s">
        <v>4460</v>
      </c>
      <c r="F425" s="60" t="s">
        <v>4779</v>
      </c>
      <c r="G425" s="37" t="s">
        <v>4887</v>
      </c>
      <c r="H425" s="71" t="s">
        <v>194</v>
      </c>
      <c r="I425" s="60">
        <v>6</v>
      </c>
      <c r="J425" s="24" t="s">
        <v>4785</v>
      </c>
      <c r="K425" s="60" t="s">
        <v>31</v>
      </c>
      <c r="L425" s="238">
        <v>4</v>
      </c>
      <c r="M425" s="27">
        <f t="shared" si="15"/>
        <v>520</v>
      </c>
      <c r="N425" s="23"/>
      <c r="O425" s="184" t="s">
        <v>32</v>
      </c>
      <c r="P425" s="242"/>
    </row>
    <row r="426" s="69" customFormat="1" ht="18" customHeight="1" spans="1:16">
      <c r="A426" s="24">
        <v>420</v>
      </c>
      <c r="B426" s="24" t="s">
        <v>23</v>
      </c>
      <c r="C426" s="24" t="s">
        <v>24</v>
      </c>
      <c r="D426" s="24" t="s">
        <v>25</v>
      </c>
      <c r="E426" s="60" t="s">
        <v>4460</v>
      </c>
      <c r="F426" s="60" t="s">
        <v>4779</v>
      </c>
      <c r="G426" s="37" t="s">
        <v>4888</v>
      </c>
      <c r="H426" s="232" t="s">
        <v>194</v>
      </c>
      <c r="I426" s="60">
        <v>5</v>
      </c>
      <c r="J426" s="24" t="s">
        <v>4785</v>
      </c>
      <c r="K426" s="60" t="s">
        <v>31</v>
      </c>
      <c r="L426" s="238">
        <v>3</v>
      </c>
      <c r="M426" s="27">
        <f t="shared" si="15"/>
        <v>390</v>
      </c>
      <c r="N426" s="23"/>
      <c r="O426" s="184" t="s">
        <v>32</v>
      </c>
      <c r="P426" s="242"/>
    </row>
    <row r="427" s="69" customFormat="1" ht="18" customHeight="1" spans="1:16">
      <c r="A427" s="24">
        <v>421</v>
      </c>
      <c r="B427" s="24" t="s">
        <v>23</v>
      </c>
      <c r="C427" s="24" t="s">
        <v>24</v>
      </c>
      <c r="D427" s="24" t="s">
        <v>25</v>
      </c>
      <c r="E427" s="60" t="s">
        <v>4460</v>
      </c>
      <c r="F427" s="60" t="s">
        <v>4779</v>
      </c>
      <c r="G427" s="37" t="s">
        <v>4889</v>
      </c>
      <c r="H427" s="71" t="s">
        <v>194</v>
      </c>
      <c r="I427" s="60">
        <v>8</v>
      </c>
      <c r="J427" s="24" t="s">
        <v>4785</v>
      </c>
      <c r="K427" s="60" t="s">
        <v>31</v>
      </c>
      <c r="L427" s="238">
        <v>6</v>
      </c>
      <c r="M427" s="27">
        <f t="shared" si="15"/>
        <v>780</v>
      </c>
      <c r="N427" s="23"/>
      <c r="O427" s="184" t="s">
        <v>32</v>
      </c>
      <c r="P427" s="242"/>
    </row>
    <row r="428" s="69" customFormat="1" ht="18" customHeight="1" spans="1:16">
      <c r="A428" s="24">
        <v>422</v>
      </c>
      <c r="B428" s="24" t="s">
        <v>23</v>
      </c>
      <c r="C428" s="24" t="s">
        <v>24</v>
      </c>
      <c r="D428" s="24" t="s">
        <v>25</v>
      </c>
      <c r="E428" s="60" t="s">
        <v>4460</v>
      </c>
      <c r="F428" s="60" t="s">
        <v>4779</v>
      </c>
      <c r="G428" s="37" t="s">
        <v>4890</v>
      </c>
      <c r="H428" s="232" t="s">
        <v>194</v>
      </c>
      <c r="I428" s="60">
        <v>5</v>
      </c>
      <c r="J428" s="24" t="s">
        <v>4785</v>
      </c>
      <c r="K428" s="60" t="s">
        <v>31</v>
      </c>
      <c r="L428" s="238">
        <v>3</v>
      </c>
      <c r="M428" s="27">
        <f t="shared" si="15"/>
        <v>390</v>
      </c>
      <c r="N428" s="23"/>
      <c r="O428" s="184" t="s">
        <v>32</v>
      </c>
      <c r="P428" s="242"/>
    </row>
    <row r="429" s="69" customFormat="1" ht="18" customHeight="1" spans="1:16">
      <c r="A429" s="24">
        <v>423</v>
      </c>
      <c r="B429" s="24" t="s">
        <v>23</v>
      </c>
      <c r="C429" s="24" t="s">
        <v>24</v>
      </c>
      <c r="D429" s="24" t="s">
        <v>25</v>
      </c>
      <c r="E429" s="60" t="s">
        <v>4460</v>
      </c>
      <c r="F429" s="60" t="s">
        <v>4779</v>
      </c>
      <c r="G429" s="37" t="s">
        <v>4891</v>
      </c>
      <c r="H429" s="71" t="s">
        <v>194</v>
      </c>
      <c r="I429" s="60">
        <v>5</v>
      </c>
      <c r="J429" s="24" t="s">
        <v>4785</v>
      </c>
      <c r="K429" s="60" t="s">
        <v>31</v>
      </c>
      <c r="L429" s="238">
        <v>4</v>
      </c>
      <c r="M429" s="27">
        <f t="shared" si="15"/>
        <v>520</v>
      </c>
      <c r="N429" s="23"/>
      <c r="O429" s="184" t="s">
        <v>32</v>
      </c>
      <c r="P429" s="242"/>
    </row>
    <row r="430" s="69" customFormat="1" ht="18" customHeight="1" spans="1:16">
      <c r="A430" s="24">
        <v>424</v>
      </c>
      <c r="B430" s="24" t="s">
        <v>23</v>
      </c>
      <c r="C430" s="24" t="s">
        <v>24</v>
      </c>
      <c r="D430" s="24" t="s">
        <v>25</v>
      </c>
      <c r="E430" s="60" t="s">
        <v>4460</v>
      </c>
      <c r="F430" s="60" t="s">
        <v>4779</v>
      </c>
      <c r="G430" s="37" t="s">
        <v>4892</v>
      </c>
      <c r="H430" s="71" t="s">
        <v>194</v>
      </c>
      <c r="I430" s="60">
        <v>7</v>
      </c>
      <c r="J430" s="24" t="s">
        <v>4785</v>
      </c>
      <c r="K430" s="60" t="s">
        <v>31</v>
      </c>
      <c r="L430" s="238">
        <v>4</v>
      </c>
      <c r="M430" s="27">
        <f t="shared" ref="M430:M474" si="16">L430*130</f>
        <v>520</v>
      </c>
      <c r="N430" s="23"/>
      <c r="O430" s="184" t="s">
        <v>32</v>
      </c>
      <c r="P430" s="242"/>
    </row>
    <row r="431" s="69" customFormat="1" ht="18" customHeight="1" spans="1:16">
      <c r="A431" s="24">
        <v>425</v>
      </c>
      <c r="B431" s="24" t="s">
        <v>23</v>
      </c>
      <c r="C431" s="24" t="s">
        <v>24</v>
      </c>
      <c r="D431" s="24" t="s">
        <v>25</v>
      </c>
      <c r="E431" s="24" t="s">
        <v>4460</v>
      </c>
      <c r="F431" s="24" t="s">
        <v>4779</v>
      </c>
      <c r="G431" s="238" t="s">
        <v>4893</v>
      </c>
      <c r="H431" s="71" t="s">
        <v>194</v>
      </c>
      <c r="I431" s="60">
        <v>7</v>
      </c>
      <c r="J431" s="24" t="s">
        <v>4785</v>
      </c>
      <c r="K431" s="60" t="s">
        <v>31</v>
      </c>
      <c r="L431" s="238">
        <v>5</v>
      </c>
      <c r="M431" s="27">
        <f t="shared" si="16"/>
        <v>650</v>
      </c>
      <c r="N431" s="23"/>
      <c r="O431" s="184" t="s">
        <v>32</v>
      </c>
      <c r="P431" s="243"/>
    </row>
    <row r="432" s="69" customFormat="1" ht="18" customHeight="1" spans="1:16">
      <c r="A432" s="24">
        <v>426</v>
      </c>
      <c r="B432" s="24" t="s">
        <v>23</v>
      </c>
      <c r="C432" s="24" t="s">
        <v>24</v>
      </c>
      <c r="D432" s="24" t="s">
        <v>25</v>
      </c>
      <c r="E432" s="60" t="s">
        <v>4460</v>
      </c>
      <c r="F432" s="60" t="s">
        <v>4779</v>
      </c>
      <c r="G432" s="37" t="s">
        <v>4894</v>
      </c>
      <c r="H432" s="232" t="s">
        <v>194</v>
      </c>
      <c r="I432" s="60">
        <v>4</v>
      </c>
      <c r="J432" s="24" t="s">
        <v>4785</v>
      </c>
      <c r="K432" s="60" t="s">
        <v>31</v>
      </c>
      <c r="L432" s="238">
        <v>2</v>
      </c>
      <c r="M432" s="27">
        <f t="shared" si="16"/>
        <v>260</v>
      </c>
      <c r="N432" s="23"/>
      <c r="O432" s="184" t="s">
        <v>32</v>
      </c>
      <c r="P432" s="242"/>
    </row>
    <row r="433" s="69" customFormat="1" ht="18" customHeight="1" spans="1:16">
      <c r="A433" s="24">
        <v>427</v>
      </c>
      <c r="B433" s="24" t="s">
        <v>23</v>
      </c>
      <c r="C433" s="24" t="s">
        <v>24</v>
      </c>
      <c r="D433" s="24" t="s">
        <v>25</v>
      </c>
      <c r="E433" s="60" t="s">
        <v>4460</v>
      </c>
      <c r="F433" s="60" t="s">
        <v>4779</v>
      </c>
      <c r="G433" s="37" t="s">
        <v>4895</v>
      </c>
      <c r="H433" s="71" t="s">
        <v>194</v>
      </c>
      <c r="I433" s="60">
        <v>5</v>
      </c>
      <c r="J433" s="24" t="s">
        <v>4785</v>
      </c>
      <c r="K433" s="60" t="s">
        <v>31</v>
      </c>
      <c r="L433" s="238">
        <v>4</v>
      </c>
      <c r="M433" s="27">
        <f t="shared" si="16"/>
        <v>520</v>
      </c>
      <c r="N433" s="23"/>
      <c r="O433" s="184" t="s">
        <v>32</v>
      </c>
      <c r="P433" s="242"/>
    </row>
    <row r="434" s="69" customFormat="1" ht="18" customHeight="1" spans="1:16">
      <c r="A434" s="24">
        <v>428</v>
      </c>
      <c r="B434" s="24" t="s">
        <v>23</v>
      </c>
      <c r="C434" s="24" t="s">
        <v>24</v>
      </c>
      <c r="D434" s="24" t="s">
        <v>25</v>
      </c>
      <c r="E434" s="60" t="s">
        <v>4460</v>
      </c>
      <c r="F434" s="60" t="s">
        <v>4779</v>
      </c>
      <c r="G434" s="37" t="s">
        <v>4896</v>
      </c>
      <c r="H434" s="71" t="s">
        <v>194</v>
      </c>
      <c r="I434" s="60">
        <v>5</v>
      </c>
      <c r="J434" s="24" t="s">
        <v>4785</v>
      </c>
      <c r="K434" s="60" t="s">
        <v>31</v>
      </c>
      <c r="L434" s="238">
        <v>5</v>
      </c>
      <c r="M434" s="27">
        <f t="shared" si="16"/>
        <v>650</v>
      </c>
      <c r="N434" s="23"/>
      <c r="O434" s="184" t="s">
        <v>32</v>
      </c>
      <c r="P434" s="242"/>
    </row>
    <row r="435" s="69" customFormat="1" ht="18" customHeight="1" spans="1:16">
      <c r="A435" s="24">
        <v>429</v>
      </c>
      <c r="B435" s="24" t="s">
        <v>23</v>
      </c>
      <c r="C435" s="24" t="s">
        <v>24</v>
      </c>
      <c r="D435" s="24" t="s">
        <v>25</v>
      </c>
      <c r="E435" s="60" t="s">
        <v>4460</v>
      </c>
      <c r="F435" s="60" t="s">
        <v>4779</v>
      </c>
      <c r="G435" s="37" t="s">
        <v>4897</v>
      </c>
      <c r="H435" s="71" t="s">
        <v>194</v>
      </c>
      <c r="I435" s="60">
        <v>4</v>
      </c>
      <c r="J435" s="24" t="s">
        <v>4785</v>
      </c>
      <c r="K435" s="60" t="s">
        <v>31</v>
      </c>
      <c r="L435" s="238">
        <v>4</v>
      </c>
      <c r="M435" s="27">
        <f t="shared" si="16"/>
        <v>520</v>
      </c>
      <c r="N435" s="23"/>
      <c r="O435" s="184" t="s">
        <v>32</v>
      </c>
      <c r="P435" s="242"/>
    </row>
    <row r="436" s="69" customFormat="1" ht="18" customHeight="1" spans="1:16">
      <c r="A436" s="24">
        <v>430</v>
      </c>
      <c r="B436" s="24" t="s">
        <v>23</v>
      </c>
      <c r="C436" s="24" t="s">
        <v>24</v>
      </c>
      <c r="D436" s="24" t="s">
        <v>25</v>
      </c>
      <c r="E436" s="60" t="s">
        <v>4460</v>
      </c>
      <c r="F436" s="60" t="s">
        <v>4779</v>
      </c>
      <c r="G436" s="37" t="s">
        <v>4898</v>
      </c>
      <c r="H436" s="71" t="s">
        <v>194</v>
      </c>
      <c r="I436" s="60">
        <v>6</v>
      </c>
      <c r="J436" s="24" t="s">
        <v>4785</v>
      </c>
      <c r="K436" s="60" t="s">
        <v>31</v>
      </c>
      <c r="L436" s="238">
        <v>4</v>
      </c>
      <c r="M436" s="27">
        <f t="shared" si="16"/>
        <v>520</v>
      </c>
      <c r="N436" s="23"/>
      <c r="O436" s="184" t="s">
        <v>32</v>
      </c>
      <c r="P436" s="242"/>
    </row>
    <row r="437" s="69" customFormat="1" ht="18" customHeight="1" spans="1:16">
      <c r="A437" s="24">
        <v>431</v>
      </c>
      <c r="B437" s="24" t="s">
        <v>23</v>
      </c>
      <c r="C437" s="24" t="s">
        <v>24</v>
      </c>
      <c r="D437" s="24" t="s">
        <v>25</v>
      </c>
      <c r="E437" s="60" t="s">
        <v>4460</v>
      </c>
      <c r="F437" s="60" t="s">
        <v>4779</v>
      </c>
      <c r="G437" s="37" t="s">
        <v>4899</v>
      </c>
      <c r="H437" s="71" t="s">
        <v>194</v>
      </c>
      <c r="I437" s="60">
        <v>4</v>
      </c>
      <c r="J437" s="24" t="s">
        <v>4785</v>
      </c>
      <c r="K437" s="60" t="s">
        <v>31</v>
      </c>
      <c r="L437" s="238">
        <v>4</v>
      </c>
      <c r="M437" s="27">
        <f t="shared" si="16"/>
        <v>520</v>
      </c>
      <c r="N437" s="23"/>
      <c r="O437" s="184" t="s">
        <v>32</v>
      </c>
      <c r="P437" s="242"/>
    </row>
    <row r="438" s="69" customFormat="1" ht="18" customHeight="1" spans="1:16">
      <c r="A438" s="24">
        <v>432</v>
      </c>
      <c r="B438" s="24" t="s">
        <v>23</v>
      </c>
      <c r="C438" s="24" t="s">
        <v>24</v>
      </c>
      <c r="D438" s="24" t="s">
        <v>25</v>
      </c>
      <c r="E438" s="60" t="s">
        <v>4460</v>
      </c>
      <c r="F438" s="60" t="s">
        <v>4779</v>
      </c>
      <c r="G438" s="37" t="s">
        <v>4900</v>
      </c>
      <c r="H438" s="232" t="s">
        <v>194</v>
      </c>
      <c r="I438" s="60">
        <v>3</v>
      </c>
      <c r="J438" s="24" t="s">
        <v>4785</v>
      </c>
      <c r="K438" s="60" t="s">
        <v>31</v>
      </c>
      <c r="L438" s="238">
        <v>2</v>
      </c>
      <c r="M438" s="27">
        <f t="shared" si="16"/>
        <v>260</v>
      </c>
      <c r="N438" s="23"/>
      <c r="O438" s="184" t="s">
        <v>32</v>
      </c>
      <c r="P438" s="242"/>
    </row>
    <row r="439" s="69" customFormat="1" ht="18" customHeight="1" spans="1:16">
      <c r="A439" s="24">
        <v>433</v>
      </c>
      <c r="B439" s="24" t="s">
        <v>23</v>
      </c>
      <c r="C439" s="24" t="s">
        <v>24</v>
      </c>
      <c r="D439" s="24" t="s">
        <v>25</v>
      </c>
      <c r="E439" s="60" t="s">
        <v>4460</v>
      </c>
      <c r="F439" s="60" t="s">
        <v>4779</v>
      </c>
      <c r="G439" s="37" t="s">
        <v>4901</v>
      </c>
      <c r="H439" s="232" t="s">
        <v>194</v>
      </c>
      <c r="I439" s="60">
        <v>3</v>
      </c>
      <c r="J439" s="24" t="s">
        <v>4781</v>
      </c>
      <c r="K439" s="60" t="s">
        <v>31</v>
      </c>
      <c r="L439" s="238">
        <v>3</v>
      </c>
      <c r="M439" s="27">
        <f t="shared" si="16"/>
        <v>390</v>
      </c>
      <c r="N439" s="23"/>
      <c r="O439" s="184" t="s">
        <v>32</v>
      </c>
      <c r="P439" s="242"/>
    </row>
    <row r="440" s="69" customFormat="1" ht="18" customHeight="1" spans="1:16">
      <c r="A440" s="24">
        <v>434</v>
      </c>
      <c r="B440" s="24" t="s">
        <v>23</v>
      </c>
      <c r="C440" s="24" t="s">
        <v>24</v>
      </c>
      <c r="D440" s="24" t="s">
        <v>25</v>
      </c>
      <c r="E440" s="60" t="s">
        <v>4460</v>
      </c>
      <c r="F440" s="60" t="s">
        <v>4779</v>
      </c>
      <c r="G440" s="37" t="s">
        <v>4902</v>
      </c>
      <c r="H440" s="232" t="s">
        <v>194</v>
      </c>
      <c r="I440" s="60">
        <v>4</v>
      </c>
      <c r="J440" s="24" t="s">
        <v>4781</v>
      </c>
      <c r="K440" s="60" t="s">
        <v>31</v>
      </c>
      <c r="L440" s="238">
        <v>2</v>
      </c>
      <c r="M440" s="27">
        <f t="shared" si="16"/>
        <v>260</v>
      </c>
      <c r="N440" s="23"/>
      <c r="O440" s="184" t="s">
        <v>32</v>
      </c>
      <c r="P440" s="242"/>
    </row>
    <row r="441" s="69" customFormat="1" ht="18" customHeight="1" spans="1:16">
      <c r="A441" s="24">
        <v>435</v>
      </c>
      <c r="B441" s="24" t="s">
        <v>23</v>
      </c>
      <c r="C441" s="24" t="s">
        <v>24</v>
      </c>
      <c r="D441" s="24" t="s">
        <v>25</v>
      </c>
      <c r="E441" s="60" t="s">
        <v>4460</v>
      </c>
      <c r="F441" s="60" t="s">
        <v>4779</v>
      </c>
      <c r="G441" s="37" t="s">
        <v>4903</v>
      </c>
      <c r="H441" s="232" t="s">
        <v>194</v>
      </c>
      <c r="I441" s="60">
        <v>2</v>
      </c>
      <c r="J441" s="24" t="s">
        <v>4781</v>
      </c>
      <c r="K441" s="60" t="s">
        <v>31</v>
      </c>
      <c r="L441" s="238">
        <v>2</v>
      </c>
      <c r="M441" s="27">
        <f t="shared" si="16"/>
        <v>260</v>
      </c>
      <c r="N441" s="23"/>
      <c r="O441" s="184" t="s">
        <v>32</v>
      </c>
      <c r="P441" s="242"/>
    </row>
    <row r="442" s="69" customFormat="1" ht="18" customHeight="1" spans="1:16">
      <c r="A442" s="24">
        <v>436</v>
      </c>
      <c r="B442" s="24" t="s">
        <v>23</v>
      </c>
      <c r="C442" s="24" t="s">
        <v>24</v>
      </c>
      <c r="D442" s="24" t="s">
        <v>25</v>
      </c>
      <c r="E442" s="60" t="s">
        <v>4460</v>
      </c>
      <c r="F442" s="60" t="s">
        <v>4779</v>
      </c>
      <c r="G442" s="37" t="s">
        <v>4904</v>
      </c>
      <c r="H442" s="232" t="s">
        <v>194</v>
      </c>
      <c r="I442" s="60">
        <v>3</v>
      </c>
      <c r="J442" s="24" t="s">
        <v>4781</v>
      </c>
      <c r="K442" s="60" t="s">
        <v>31</v>
      </c>
      <c r="L442" s="238">
        <v>3</v>
      </c>
      <c r="M442" s="27">
        <f t="shared" si="16"/>
        <v>390</v>
      </c>
      <c r="N442" s="23"/>
      <c r="O442" s="184" t="s">
        <v>32</v>
      </c>
      <c r="P442" s="242"/>
    </row>
    <row r="443" s="69" customFormat="1" ht="18" customHeight="1" spans="1:16">
      <c r="A443" s="24">
        <v>437</v>
      </c>
      <c r="B443" s="24" t="s">
        <v>23</v>
      </c>
      <c r="C443" s="24" t="s">
        <v>24</v>
      </c>
      <c r="D443" s="24" t="s">
        <v>25</v>
      </c>
      <c r="E443" s="60" t="s">
        <v>4460</v>
      </c>
      <c r="F443" s="60" t="s">
        <v>4779</v>
      </c>
      <c r="G443" s="37" t="s">
        <v>4905</v>
      </c>
      <c r="H443" s="232" t="s">
        <v>194</v>
      </c>
      <c r="I443" s="60">
        <v>4</v>
      </c>
      <c r="J443" s="24" t="s">
        <v>4781</v>
      </c>
      <c r="K443" s="60" t="s">
        <v>31</v>
      </c>
      <c r="L443" s="238">
        <v>2</v>
      </c>
      <c r="M443" s="27">
        <f t="shared" si="16"/>
        <v>260</v>
      </c>
      <c r="N443" s="23"/>
      <c r="O443" s="184" t="s">
        <v>32</v>
      </c>
      <c r="P443" s="242"/>
    </row>
    <row r="444" s="69" customFormat="1" ht="18" customHeight="1" spans="1:16">
      <c r="A444" s="24">
        <v>438</v>
      </c>
      <c r="B444" s="24" t="s">
        <v>23</v>
      </c>
      <c r="C444" s="24" t="s">
        <v>24</v>
      </c>
      <c r="D444" s="24" t="s">
        <v>25</v>
      </c>
      <c r="E444" s="60" t="s">
        <v>4460</v>
      </c>
      <c r="F444" s="60" t="s">
        <v>4779</v>
      </c>
      <c r="G444" s="37" t="s">
        <v>4906</v>
      </c>
      <c r="H444" s="71" t="s">
        <v>194</v>
      </c>
      <c r="I444" s="60">
        <v>5</v>
      </c>
      <c r="J444" s="24" t="s">
        <v>4781</v>
      </c>
      <c r="K444" s="60" t="s">
        <v>31</v>
      </c>
      <c r="L444" s="238">
        <v>5</v>
      </c>
      <c r="M444" s="27">
        <f t="shared" si="16"/>
        <v>650</v>
      </c>
      <c r="N444" s="23"/>
      <c r="O444" s="184" t="s">
        <v>32</v>
      </c>
      <c r="P444" s="242"/>
    </row>
    <row r="445" s="69" customFormat="1" ht="18" customHeight="1" spans="1:16">
      <c r="A445" s="24">
        <v>439</v>
      </c>
      <c r="B445" s="24" t="s">
        <v>23</v>
      </c>
      <c r="C445" s="24" t="s">
        <v>24</v>
      </c>
      <c r="D445" s="24" t="s">
        <v>25</v>
      </c>
      <c r="E445" s="60" t="s">
        <v>4460</v>
      </c>
      <c r="F445" s="60" t="s">
        <v>4779</v>
      </c>
      <c r="G445" s="37" t="s">
        <v>4907</v>
      </c>
      <c r="H445" s="232" t="s">
        <v>194</v>
      </c>
      <c r="I445" s="60">
        <v>6</v>
      </c>
      <c r="J445" s="24" t="s">
        <v>4781</v>
      </c>
      <c r="K445" s="60" t="s">
        <v>31</v>
      </c>
      <c r="L445" s="238">
        <v>2</v>
      </c>
      <c r="M445" s="27">
        <f t="shared" si="16"/>
        <v>260</v>
      </c>
      <c r="N445" s="23"/>
      <c r="O445" s="184" t="s">
        <v>32</v>
      </c>
      <c r="P445" s="242"/>
    </row>
    <row r="446" s="69" customFormat="1" ht="18" customHeight="1" spans="1:16">
      <c r="A446" s="24">
        <v>440</v>
      </c>
      <c r="B446" s="24" t="s">
        <v>23</v>
      </c>
      <c r="C446" s="24" t="s">
        <v>24</v>
      </c>
      <c r="D446" s="24" t="s">
        <v>25</v>
      </c>
      <c r="E446" s="60" t="s">
        <v>4460</v>
      </c>
      <c r="F446" s="60" t="s">
        <v>4779</v>
      </c>
      <c r="G446" s="37" t="s">
        <v>4908</v>
      </c>
      <c r="H446" s="232" t="s">
        <v>194</v>
      </c>
      <c r="I446" s="60">
        <v>4</v>
      </c>
      <c r="J446" s="24" t="s">
        <v>4781</v>
      </c>
      <c r="K446" s="60" t="s">
        <v>31</v>
      </c>
      <c r="L446" s="238">
        <v>2</v>
      </c>
      <c r="M446" s="27">
        <f t="shared" si="16"/>
        <v>260</v>
      </c>
      <c r="N446" s="23"/>
      <c r="O446" s="184" t="s">
        <v>32</v>
      </c>
      <c r="P446" s="242"/>
    </row>
    <row r="447" s="69" customFormat="1" ht="18" customHeight="1" spans="1:16">
      <c r="A447" s="24">
        <v>441</v>
      </c>
      <c r="B447" s="24" t="s">
        <v>23</v>
      </c>
      <c r="C447" s="24" t="s">
        <v>24</v>
      </c>
      <c r="D447" s="24" t="s">
        <v>25</v>
      </c>
      <c r="E447" s="60" t="s">
        <v>4460</v>
      </c>
      <c r="F447" s="60" t="s">
        <v>4779</v>
      </c>
      <c r="G447" s="37" t="s">
        <v>4909</v>
      </c>
      <c r="H447" s="232" t="s">
        <v>194</v>
      </c>
      <c r="I447" s="60">
        <v>3</v>
      </c>
      <c r="J447" s="24" t="s">
        <v>4781</v>
      </c>
      <c r="K447" s="60" t="s">
        <v>31</v>
      </c>
      <c r="L447" s="238">
        <v>2</v>
      </c>
      <c r="M447" s="27">
        <f t="shared" si="16"/>
        <v>260</v>
      </c>
      <c r="N447" s="23"/>
      <c r="O447" s="184" t="s">
        <v>32</v>
      </c>
      <c r="P447" s="242"/>
    </row>
    <row r="448" s="69" customFormat="1" ht="18" customHeight="1" spans="1:16">
      <c r="A448" s="24">
        <v>442</v>
      </c>
      <c r="B448" s="24" t="s">
        <v>23</v>
      </c>
      <c r="C448" s="24" t="s">
        <v>24</v>
      </c>
      <c r="D448" s="24" t="s">
        <v>25</v>
      </c>
      <c r="E448" s="60" t="s">
        <v>4460</v>
      </c>
      <c r="F448" s="60" t="s">
        <v>4779</v>
      </c>
      <c r="G448" s="37" t="s">
        <v>4910</v>
      </c>
      <c r="H448" s="232" t="s">
        <v>194</v>
      </c>
      <c r="I448" s="60">
        <v>4</v>
      </c>
      <c r="J448" s="24" t="s">
        <v>4781</v>
      </c>
      <c r="K448" s="60" t="s">
        <v>31</v>
      </c>
      <c r="L448" s="238">
        <v>3</v>
      </c>
      <c r="M448" s="27">
        <f t="shared" si="16"/>
        <v>390</v>
      </c>
      <c r="N448" s="23"/>
      <c r="O448" s="184" t="s">
        <v>32</v>
      </c>
      <c r="P448" s="242"/>
    </row>
    <row r="449" s="69" customFormat="1" ht="18" customHeight="1" spans="1:16">
      <c r="A449" s="24">
        <v>443</v>
      </c>
      <c r="B449" s="24" t="s">
        <v>23</v>
      </c>
      <c r="C449" s="24" t="s">
        <v>24</v>
      </c>
      <c r="D449" s="24" t="s">
        <v>25</v>
      </c>
      <c r="E449" s="60" t="s">
        <v>4460</v>
      </c>
      <c r="F449" s="60" t="s">
        <v>4779</v>
      </c>
      <c r="G449" s="37" t="s">
        <v>4911</v>
      </c>
      <c r="H449" s="232" t="s">
        <v>194</v>
      </c>
      <c r="I449" s="60">
        <v>3</v>
      </c>
      <c r="J449" s="24" t="s">
        <v>4781</v>
      </c>
      <c r="K449" s="60" t="s">
        <v>31</v>
      </c>
      <c r="L449" s="238">
        <v>2</v>
      </c>
      <c r="M449" s="27">
        <f t="shared" si="16"/>
        <v>260</v>
      </c>
      <c r="N449" s="23"/>
      <c r="O449" s="184" t="s">
        <v>32</v>
      </c>
      <c r="P449" s="242"/>
    </row>
    <row r="450" s="69" customFormat="1" ht="18" customHeight="1" spans="1:16">
      <c r="A450" s="24">
        <v>444</v>
      </c>
      <c r="B450" s="24" t="s">
        <v>23</v>
      </c>
      <c r="C450" s="24" t="s">
        <v>24</v>
      </c>
      <c r="D450" s="24" t="s">
        <v>25</v>
      </c>
      <c r="E450" s="60" t="s">
        <v>4460</v>
      </c>
      <c r="F450" s="60" t="s">
        <v>4779</v>
      </c>
      <c r="G450" s="37" t="s">
        <v>4912</v>
      </c>
      <c r="H450" s="232" t="s">
        <v>194</v>
      </c>
      <c r="I450" s="60">
        <v>5</v>
      </c>
      <c r="J450" s="24" t="s">
        <v>4781</v>
      </c>
      <c r="K450" s="60" t="s">
        <v>31</v>
      </c>
      <c r="L450" s="238">
        <v>3</v>
      </c>
      <c r="M450" s="27">
        <f t="shared" si="16"/>
        <v>390</v>
      </c>
      <c r="N450" s="23"/>
      <c r="O450" s="184" t="s">
        <v>32</v>
      </c>
      <c r="P450" s="242"/>
    </row>
    <row r="451" s="69" customFormat="1" ht="18" customHeight="1" spans="1:16">
      <c r="A451" s="24">
        <v>445</v>
      </c>
      <c r="B451" s="24" t="s">
        <v>23</v>
      </c>
      <c r="C451" s="24" t="s">
        <v>24</v>
      </c>
      <c r="D451" s="24" t="s">
        <v>25</v>
      </c>
      <c r="E451" s="60" t="s">
        <v>4460</v>
      </c>
      <c r="F451" s="60" t="s">
        <v>4779</v>
      </c>
      <c r="G451" s="37" t="s">
        <v>4913</v>
      </c>
      <c r="H451" s="232" t="s">
        <v>194</v>
      </c>
      <c r="I451" s="60">
        <v>6</v>
      </c>
      <c r="J451" s="24" t="s">
        <v>4781</v>
      </c>
      <c r="K451" s="60" t="s">
        <v>31</v>
      </c>
      <c r="L451" s="238">
        <v>3</v>
      </c>
      <c r="M451" s="27">
        <f t="shared" si="16"/>
        <v>390</v>
      </c>
      <c r="N451" s="23"/>
      <c r="O451" s="184" t="s">
        <v>32</v>
      </c>
      <c r="P451" s="242"/>
    </row>
    <row r="452" s="69" customFormat="1" ht="18" customHeight="1" spans="1:16">
      <c r="A452" s="24">
        <v>446</v>
      </c>
      <c r="B452" s="24" t="s">
        <v>23</v>
      </c>
      <c r="C452" s="24" t="s">
        <v>24</v>
      </c>
      <c r="D452" s="24" t="s">
        <v>25</v>
      </c>
      <c r="E452" s="60" t="s">
        <v>4460</v>
      </c>
      <c r="F452" s="60" t="s">
        <v>4779</v>
      </c>
      <c r="G452" s="37" t="s">
        <v>4914</v>
      </c>
      <c r="H452" s="232" t="s">
        <v>194</v>
      </c>
      <c r="I452" s="60">
        <v>4</v>
      </c>
      <c r="J452" s="24" t="s">
        <v>4781</v>
      </c>
      <c r="K452" s="60" t="s">
        <v>31</v>
      </c>
      <c r="L452" s="238">
        <v>2</v>
      </c>
      <c r="M452" s="27">
        <f t="shared" si="16"/>
        <v>260</v>
      </c>
      <c r="N452" s="23"/>
      <c r="O452" s="184" t="s">
        <v>32</v>
      </c>
      <c r="P452" s="242"/>
    </row>
    <row r="453" s="69" customFormat="1" ht="18" customHeight="1" spans="1:16">
      <c r="A453" s="24">
        <v>447</v>
      </c>
      <c r="B453" s="24" t="s">
        <v>23</v>
      </c>
      <c r="C453" s="24" t="s">
        <v>24</v>
      </c>
      <c r="D453" s="24" t="s">
        <v>25</v>
      </c>
      <c r="E453" s="60" t="s">
        <v>4460</v>
      </c>
      <c r="F453" s="60" t="s">
        <v>4779</v>
      </c>
      <c r="G453" s="37" t="s">
        <v>1240</v>
      </c>
      <c r="H453" s="232" t="s">
        <v>194</v>
      </c>
      <c r="I453" s="60">
        <v>5</v>
      </c>
      <c r="J453" s="24" t="s">
        <v>4781</v>
      </c>
      <c r="K453" s="60" t="s">
        <v>31</v>
      </c>
      <c r="L453" s="238">
        <v>3</v>
      </c>
      <c r="M453" s="27">
        <f t="shared" si="16"/>
        <v>390</v>
      </c>
      <c r="N453" s="23"/>
      <c r="O453" s="184" t="s">
        <v>32</v>
      </c>
      <c r="P453" s="242"/>
    </row>
    <row r="454" s="69" customFormat="1" ht="18" customHeight="1" spans="1:16">
      <c r="A454" s="24">
        <v>448</v>
      </c>
      <c r="B454" s="24" t="s">
        <v>23</v>
      </c>
      <c r="C454" s="24" t="s">
        <v>24</v>
      </c>
      <c r="D454" s="24" t="s">
        <v>25</v>
      </c>
      <c r="E454" s="60" t="s">
        <v>4460</v>
      </c>
      <c r="F454" s="60" t="s">
        <v>4779</v>
      </c>
      <c r="G454" s="37" t="s">
        <v>4915</v>
      </c>
      <c r="H454" s="232" t="s">
        <v>194</v>
      </c>
      <c r="I454" s="60">
        <v>5</v>
      </c>
      <c r="J454" s="24" t="s">
        <v>4781</v>
      </c>
      <c r="K454" s="60" t="s">
        <v>31</v>
      </c>
      <c r="L454" s="238">
        <v>2</v>
      </c>
      <c r="M454" s="27">
        <f t="shared" si="16"/>
        <v>260</v>
      </c>
      <c r="N454" s="23"/>
      <c r="O454" s="184" t="s">
        <v>32</v>
      </c>
      <c r="P454" s="242"/>
    </row>
    <row r="455" s="69" customFormat="1" ht="18" customHeight="1" spans="1:16">
      <c r="A455" s="24">
        <v>449</v>
      </c>
      <c r="B455" s="24" t="s">
        <v>23</v>
      </c>
      <c r="C455" s="24" t="s">
        <v>24</v>
      </c>
      <c r="D455" s="24" t="s">
        <v>25</v>
      </c>
      <c r="E455" s="60" t="s">
        <v>4878</v>
      </c>
      <c r="F455" s="60" t="s">
        <v>4779</v>
      </c>
      <c r="G455" s="37" t="s">
        <v>4916</v>
      </c>
      <c r="H455" s="71" t="s">
        <v>194</v>
      </c>
      <c r="I455" s="60">
        <v>7</v>
      </c>
      <c r="J455" s="24" t="s">
        <v>4781</v>
      </c>
      <c r="K455" s="60" t="s">
        <v>31</v>
      </c>
      <c r="L455" s="238">
        <v>6</v>
      </c>
      <c r="M455" s="27">
        <f t="shared" si="16"/>
        <v>780</v>
      </c>
      <c r="N455" s="23"/>
      <c r="O455" s="184" t="s">
        <v>32</v>
      </c>
      <c r="P455" s="242"/>
    </row>
    <row r="456" s="69" customFormat="1" ht="18" customHeight="1" spans="1:16">
      <c r="A456" s="24">
        <v>450</v>
      </c>
      <c r="B456" s="24" t="s">
        <v>23</v>
      </c>
      <c r="C456" s="24" t="s">
        <v>24</v>
      </c>
      <c r="D456" s="24" t="s">
        <v>25</v>
      </c>
      <c r="E456" s="60" t="s">
        <v>4460</v>
      </c>
      <c r="F456" s="60" t="s">
        <v>4779</v>
      </c>
      <c r="G456" s="37" t="s">
        <v>4917</v>
      </c>
      <c r="H456" s="232" t="s">
        <v>194</v>
      </c>
      <c r="I456" s="60">
        <v>5</v>
      </c>
      <c r="J456" s="24" t="s">
        <v>4781</v>
      </c>
      <c r="K456" s="60" t="s">
        <v>31</v>
      </c>
      <c r="L456" s="238">
        <v>3</v>
      </c>
      <c r="M456" s="27">
        <f t="shared" si="16"/>
        <v>390</v>
      </c>
      <c r="N456" s="23"/>
      <c r="O456" s="184" t="s">
        <v>32</v>
      </c>
      <c r="P456" s="242"/>
    </row>
    <row r="457" s="69" customFormat="1" ht="18" customHeight="1" spans="1:16">
      <c r="A457" s="24">
        <v>451</v>
      </c>
      <c r="B457" s="24" t="s">
        <v>23</v>
      </c>
      <c r="C457" s="24" t="s">
        <v>24</v>
      </c>
      <c r="D457" s="24" t="s">
        <v>25</v>
      </c>
      <c r="E457" s="60" t="s">
        <v>4460</v>
      </c>
      <c r="F457" s="60" t="s">
        <v>4779</v>
      </c>
      <c r="G457" s="37" t="s">
        <v>4525</v>
      </c>
      <c r="H457" s="232" t="s">
        <v>194</v>
      </c>
      <c r="I457" s="60">
        <v>5</v>
      </c>
      <c r="J457" s="24" t="s">
        <v>4781</v>
      </c>
      <c r="K457" s="60" t="s">
        <v>31</v>
      </c>
      <c r="L457" s="238">
        <v>3</v>
      </c>
      <c r="M457" s="27">
        <f t="shared" si="16"/>
        <v>390</v>
      </c>
      <c r="N457" s="23"/>
      <c r="O457" s="184" t="s">
        <v>32</v>
      </c>
      <c r="P457" s="242"/>
    </row>
    <row r="458" s="69" customFormat="1" ht="18" customHeight="1" spans="1:16">
      <c r="A458" s="24">
        <v>452</v>
      </c>
      <c r="B458" s="24" t="s">
        <v>23</v>
      </c>
      <c r="C458" s="24" t="s">
        <v>24</v>
      </c>
      <c r="D458" s="24" t="s">
        <v>25</v>
      </c>
      <c r="E458" s="60" t="s">
        <v>4460</v>
      </c>
      <c r="F458" s="60" t="s">
        <v>4779</v>
      </c>
      <c r="G458" s="37" t="s">
        <v>4918</v>
      </c>
      <c r="H458" s="232" t="s">
        <v>194</v>
      </c>
      <c r="I458" s="60">
        <v>4</v>
      </c>
      <c r="J458" s="24" t="s">
        <v>4781</v>
      </c>
      <c r="K458" s="60" t="s">
        <v>31</v>
      </c>
      <c r="L458" s="238">
        <v>2</v>
      </c>
      <c r="M458" s="27">
        <f t="shared" si="16"/>
        <v>260</v>
      </c>
      <c r="N458" s="23"/>
      <c r="O458" s="184" t="s">
        <v>32</v>
      </c>
      <c r="P458" s="242"/>
    </row>
    <row r="459" s="223" customFormat="1" ht="18" customHeight="1" spans="1:16">
      <c r="A459" s="24">
        <v>453</v>
      </c>
      <c r="B459" s="24" t="s">
        <v>23</v>
      </c>
      <c r="C459" s="24" t="s">
        <v>24</v>
      </c>
      <c r="D459" s="24" t="s">
        <v>25</v>
      </c>
      <c r="E459" s="60" t="s">
        <v>4460</v>
      </c>
      <c r="F459" s="60" t="s">
        <v>4779</v>
      </c>
      <c r="G459" s="37" t="s">
        <v>4919</v>
      </c>
      <c r="H459" s="232" t="s">
        <v>194</v>
      </c>
      <c r="I459" s="60">
        <v>5</v>
      </c>
      <c r="J459" s="24" t="s">
        <v>4781</v>
      </c>
      <c r="K459" s="60" t="s">
        <v>31</v>
      </c>
      <c r="L459" s="238">
        <v>2</v>
      </c>
      <c r="M459" s="27">
        <f t="shared" si="16"/>
        <v>260</v>
      </c>
      <c r="N459" s="244"/>
      <c r="O459" s="184" t="s">
        <v>32</v>
      </c>
      <c r="P459" s="245"/>
    </row>
    <row r="460" s="69" customFormat="1" ht="18" customHeight="1" spans="1:16">
      <c r="A460" s="24">
        <v>454</v>
      </c>
      <c r="B460" s="24" t="s">
        <v>23</v>
      </c>
      <c r="C460" s="24" t="s">
        <v>24</v>
      </c>
      <c r="D460" s="24" t="s">
        <v>25</v>
      </c>
      <c r="E460" s="60" t="s">
        <v>4460</v>
      </c>
      <c r="F460" s="60" t="s">
        <v>4779</v>
      </c>
      <c r="G460" s="37" t="s">
        <v>4920</v>
      </c>
      <c r="H460" s="232" t="s">
        <v>194</v>
      </c>
      <c r="I460" s="60">
        <v>5</v>
      </c>
      <c r="J460" s="24" t="s">
        <v>4781</v>
      </c>
      <c r="K460" s="60" t="s">
        <v>31</v>
      </c>
      <c r="L460" s="238">
        <v>2</v>
      </c>
      <c r="M460" s="27">
        <f t="shared" si="16"/>
        <v>260</v>
      </c>
      <c r="N460" s="23"/>
      <c r="O460" s="184" t="s">
        <v>32</v>
      </c>
      <c r="P460" s="242"/>
    </row>
    <row r="461" s="69" customFormat="1" ht="18" customHeight="1" spans="1:16">
      <c r="A461" s="24">
        <v>455</v>
      </c>
      <c r="B461" s="24" t="s">
        <v>23</v>
      </c>
      <c r="C461" s="24" t="s">
        <v>24</v>
      </c>
      <c r="D461" s="24" t="s">
        <v>25</v>
      </c>
      <c r="E461" s="60" t="s">
        <v>4460</v>
      </c>
      <c r="F461" s="60" t="s">
        <v>4779</v>
      </c>
      <c r="G461" s="37" t="s">
        <v>4921</v>
      </c>
      <c r="H461" s="232" t="s">
        <v>194</v>
      </c>
      <c r="I461" s="60">
        <v>2</v>
      </c>
      <c r="J461" s="24" t="s">
        <v>4781</v>
      </c>
      <c r="K461" s="60" t="s">
        <v>31</v>
      </c>
      <c r="L461" s="238">
        <v>2</v>
      </c>
      <c r="M461" s="27">
        <f t="shared" si="16"/>
        <v>260</v>
      </c>
      <c r="N461" s="23"/>
      <c r="O461" s="184" t="s">
        <v>32</v>
      </c>
      <c r="P461" s="242"/>
    </row>
    <row r="462" s="69" customFormat="1" ht="18" customHeight="1" spans="1:16">
      <c r="A462" s="24">
        <v>456</v>
      </c>
      <c r="B462" s="24" t="s">
        <v>23</v>
      </c>
      <c r="C462" s="24" t="s">
        <v>24</v>
      </c>
      <c r="D462" s="24" t="s">
        <v>25</v>
      </c>
      <c r="E462" s="60" t="s">
        <v>4460</v>
      </c>
      <c r="F462" s="60" t="s">
        <v>4779</v>
      </c>
      <c r="G462" s="37" t="s">
        <v>4922</v>
      </c>
      <c r="H462" s="232" t="s">
        <v>194</v>
      </c>
      <c r="I462" s="60">
        <v>4</v>
      </c>
      <c r="J462" s="24" t="s">
        <v>4781</v>
      </c>
      <c r="K462" s="60" t="s">
        <v>31</v>
      </c>
      <c r="L462" s="238">
        <v>3</v>
      </c>
      <c r="M462" s="27">
        <f t="shared" si="16"/>
        <v>390</v>
      </c>
      <c r="N462" s="23"/>
      <c r="O462" s="184" t="s">
        <v>32</v>
      </c>
      <c r="P462" s="242"/>
    </row>
    <row r="463" s="69" customFormat="1" ht="18" customHeight="1" spans="1:16">
      <c r="A463" s="24">
        <v>457</v>
      </c>
      <c r="B463" s="24" t="s">
        <v>23</v>
      </c>
      <c r="C463" s="24" t="s">
        <v>24</v>
      </c>
      <c r="D463" s="24" t="s">
        <v>25</v>
      </c>
      <c r="E463" s="60" t="s">
        <v>4460</v>
      </c>
      <c r="F463" s="60" t="s">
        <v>4779</v>
      </c>
      <c r="G463" s="37" t="s">
        <v>4923</v>
      </c>
      <c r="H463" s="232" t="s">
        <v>194</v>
      </c>
      <c r="I463" s="60">
        <v>3</v>
      </c>
      <c r="J463" s="24" t="s">
        <v>4781</v>
      </c>
      <c r="K463" s="60" t="s">
        <v>31</v>
      </c>
      <c r="L463" s="238">
        <v>2</v>
      </c>
      <c r="M463" s="27">
        <f t="shared" si="16"/>
        <v>260</v>
      </c>
      <c r="N463" s="23"/>
      <c r="O463" s="184" t="s">
        <v>32</v>
      </c>
      <c r="P463" s="242"/>
    </row>
    <row r="464" s="69" customFormat="1" ht="18" customHeight="1" spans="1:16">
      <c r="A464" s="24">
        <v>458</v>
      </c>
      <c r="B464" s="24" t="s">
        <v>23</v>
      </c>
      <c r="C464" s="24" t="s">
        <v>24</v>
      </c>
      <c r="D464" s="24" t="s">
        <v>25</v>
      </c>
      <c r="E464" s="60" t="s">
        <v>4460</v>
      </c>
      <c r="F464" s="60" t="s">
        <v>4779</v>
      </c>
      <c r="G464" s="37" t="s">
        <v>4924</v>
      </c>
      <c r="H464" s="232" t="s">
        <v>194</v>
      </c>
      <c r="I464" s="60">
        <v>3</v>
      </c>
      <c r="J464" s="24" t="s">
        <v>4781</v>
      </c>
      <c r="K464" s="60" t="s">
        <v>31</v>
      </c>
      <c r="L464" s="238">
        <v>2</v>
      </c>
      <c r="M464" s="27">
        <f t="shared" si="16"/>
        <v>260</v>
      </c>
      <c r="N464" s="23"/>
      <c r="O464" s="184" t="s">
        <v>32</v>
      </c>
      <c r="P464" s="242"/>
    </row>
    <row r="465" s="69" customFormat="1" ht="18" customHeight="1" spans="1:16">
      <c r="A465" s="24">
        <v>459</v>
      </c>
      <c r="B465" s="24" t="s">
        <v>23</v>
      </c>
      <c r="C465" s="24" t="s">
        <v>24</v>
      </c>
      <c r="D465" s="24" t="s">
        <v>25</v>
      </c>
      <c r="E465" s="60" t="s">
        <v>4460</v>
      </c>
      <c r="F465" s="60" t="s">
        <v>4779</v>
      </c>
      <c r="G465" s="37" t="s">
        <v>4925</v>
      </c>
      <c r="H465" s="232" t="s">
        <v>194</v>
      </c>
      <c r="I465" s="60">
        <v>4</v>
      </c>
      <c r="J465" s="24" t="s">
        <v>4781</v>
      </c>
      <c r="K465" s="60" t="s">
        <v>31</v>
      </c>
      <c r="L465" s="238">
        <v>2</v>
      </c>
      <c r="M465" s="27">
        <f t="shared" si="16"/>
        <v>260</v>
      </c>
      <c r="N465" s="23"/>
      <c r="O465" s="184" t="s">
        <v>32</v>
      </c>
      <c r="P465" s="242"/>
    </row>
    <row r="466" s="69" customFormat="1" ht="18" customHeight="1" spans="1:16">
      <c r="A466" s="24">
        <v>460</v>
      </c>
      <c r="B466" s="24" t="s">
        <v>23</v>
      </c>
      <c r="C466" s="24" t="s">
        <v>24</v>
      </c>
      <c r="D466" s="24" t="s">
        <v>25</v>
      </c>
      <c r="E466" s="60" t="s">
        <v>4460</v>
      </c>
      <c r="F466" s="60" t="s">
        <v>4779</v>
      </c>
      <c r="G466" s="37" t="s">
        <v>4926</v>
      </c>
      <c r="H466" s="71" t="s">
        <v>194</v>
      </c>
      <c r="I466" s="60">
        <v>7</v>
      </c>
      <c r="J466" s="24" t="s">
        <v>4781</v>
      </c>
      <c r="K466" s="60" t="s">
        <v>31</v>
      </c>
      <c r="L466" s="238">
        <v>4</v>
      </c>
      <c r="M466" s="27">
        <f t="shared" si="16"/>
        <v>520</v>
      </c>
      <c r="N466" s="23"/>
      <c r="O466" s="184" t="s">
        <v>32</v>
      </c>
      <c r="P466" s="242"/>
    </row>
    <row r="467" s="69" customFormat="1" ht="18" customHeight="1" spans="1:16">
      <c r="A467" s="24">
        <v>461</v>
      </c>
      <c r="B467" s="24" t="s">
        <v>23</v>
      </c>
      <c r="C467" s="24" t="s">
        <v>24</v>
      </c>
      <c r="D467" s="24" t="s">
        <v>25</v>
      </c>
      <c r="E467" s="60" t="s">
        <v>4460</v>
      </c>
      <c r="F467" s="60" t="s">
        <v>4779</v>
      </c>
      <c r="G467" s="37" t="s">
        <v>1168</v>
      </c>
      <c r="H467" s="232" t="s">
        <v>194</v>
      </c>
      <c r="I467" s="60">
        <v>3</v>
      </c>
      <c r="J467" s="24" t="s">
        <v>4781</v>
      </c>
      <c r="K467" s="60" t="s">
        <v>31</v>
      </c>
      <c r="L467" s="238">
        <v>2</v>
      </c>
      <c r="M467" s="27">
        <f t="shared" si="16"/>
        <v>260</v>
      </c>
      <c r="N467" s="23"/>
      <c r="O467" s="184" t="s">
        <v>32</v>
      </c>
      <c r="P467" s="242"/>
    </row>
    <row r="468" s="69" customFormat="1" ht="18" customHeight="1" spans="1:16">
      <c r="A468" s="24">
        <v>462</v>
      </c>
      <c r="B468" s="24" t="s">
        <v>23</v>
      </c>
      <c r="C468" s="24" t="s">
        <v>24</v>
      </c>
      <c r="D468" s="24" t="s">
        <v>25</v>
      </c>
      <c r="E468" s="60" t="s">
        <v>4460</v>
      </c>
      <c r="F468" s="60" t="s">
        <v>4779</v>
      </c>
      <c r="G468" s="37" t="s">
        <v>4927</v>
      </c>
      <c r="H468" s="232" t="s">
        <v>194</v>
      </c>
      <c r="I468" s="60">
        <v>6</v>
      </c>
      <c r="J468" s="24" t="s">
        <v>4781</v>
      </c>
      <c r="K468" s="60" t="s">
        <v>31</v>
      </c>
      <c r="L468" s="238">
        <v>3</v>
      </c>
      <c r="M468" s="27">
        <f t="shared" si="16"/>
        <v>390</v>
      </c>
      <c r="N468" s="23"/>
      <c r="O468" s="184" t="s">
        <v>32</v>
      </c>
      <c r="P468" s="242"/>
    </row>
    <row r="469" s="69" customFormat="1" ht="18" customHeight="1" spans="1:16">
      <c r="A469" s="24">
        <v>463</v>
      </c>
      <c r="B469" s="24" t="s">
        <v>23</v>
      </c>
      <c r="C469" s="24" t="s">
        <v>24</v>
      </c>
      <c r="D469" s="24" t="s">
        <v>25</v>
      </c>
      <c r="E469" s="60" t="s">
        <v>4460</v>
      </c>
      <c r="F469" s="60" t="s">
        <v>4779</v>
      </c>
      <c r="G469" s="37" t="s">
        <v>4928</v>
      </c>
      <c r="H469" s="71" t="s">
        <v>194</v>
      </c>
      <c r="I469" s="60">
        <v>6</v>
      </c>
      <c r="J469" s="24" t="s">
        <v>4781</v>
      </c>
      <c r="K469" s="60" t="s">
        <v>31</v>
      </c>
      <c r="L469" s="238">
        <v>5</v>
      </c>
      <c r="M469" s="27">
        <f t="shared" si="16"/>
        <v>650</v>
      </c>
      <c r="N469" s="23"/>
      <c r="O469" s="184" t="s">
        <v>32</v>
      </c>
      <c r="P469" s="242"/>
    </row>
    <row r="470" s="69" customFormat="1" ht="18" customHeight="1" spans="1:16">
      <c r="A470" s="24">
        <v>464</v>
      </c>
      <c r="B470" s="24" t="s">
        <v>23</v>
      </c>
      <c r="C470" s="24" t="s">
        <v>24</v>
      </c>
      <c r="D470" s="24" t="s">
        <v>25</v>
      </c>
      <c r="E470" s="60" t="s">
        <v>4460</v>
      </c>
      <c r="F470" s="60" t="s">
        <v>4779</v>
      </c>
      <c r="G470" s="37" t="s">
        <v>4929</v>
      </c>
      <c r="H470" s="232" t="s">
        <v>194</v>
      </c>
      <c r="I470" s="60">
        <v>3</v>
      </c>
      <c r="J470" s="24" t="s">
        <v>4781</v>
      </c>
      <c r="K470" s="60" t="s">
        <v>31</v>
      </c>
      <c r="L470" s="238">
        <v>3</v>
      </c>
      <c r="M470" s="27">
        <f t="shared" si="16"/>
        <v>390</v>
      </c>
      <c r="N470" s="23"/>
      <c r="O470" s="184" t="s">
        <v>32</v>
      </c>
      <c r="P470" s="242"/>
    </row>
    <row r="471" s="69" customFormat="1" ht="18" customHeight="1" spans="1:16">
      <c r="A471" s="24">
        <v>465</v>
      </c>
      <c r="B471" s="24" t="s">
        <v>23</v>
      </c>
      <c r="C471" s="24" t="s">
        <v>24</v>
      </c>
      <c r="D471" s="24" t="s">
        <v>25</v>
      </c>
      <c r="E471" s="60" t="s">
        <v>4460</v>
      </c>
      <c r="F471" s="60" t="s">
        <v>4779</v>
      </c>
      <c r="G471" s="37" t="s">
        <v>4930</v>
      </c>
      <c r="H471" s="232" t="s">
        <v>194</v>
      </c>
      <c r="I471" s="60">
        <v>6</v>
      </c>
      <c r="J471" s="24" t="s">
        <v>4781</v>
      </c>
      <c r="K471" s="60" t="s">
        <v>31</v>
      </c>
      <c r="L471" s="238">
        <v>3</v>
      </c>
      <c r="M471" s="27">
        <f t="shared" si="16"/>
        <v>390</v>
      </c>
      <c r="N471" s="23"/>
      <c r="O471" s="184" t="s">
        <v>32</v>
      </c>
      <c r="P471" s="242"/>
    </row>
    <row r="472" s="69" customFormat="1" ht="18" customHeight="1" spans="1:16">
      <c r="A472" s="24">
        <v>466</v>
      </c>
      <c r="B472" s="24" t="s">
        <v>23</v>
      </c>
      <c r="C472" s="24" t="s">
        <v>24</v>
      </c>
      <c r="D472" s="24" t="s">
        <v>25</v>
      </c>
      <c r="E472" s="60" t="s">
        <v>4460</v>
      </c>
      <c r="F472" s="60" t="s">
        <v>4779</v>
      </c>
      <c r="G472" s="37" t="s">
        <v>4931</v>
      </c>
      <c r="H472" s="71" t="s">
        <v>194</v>
      </c>
      <c r="I472" s="60">
        <v>6</v>
      </c>
      <c r="J472" s="24" t="s">
        <v>4781</v>
      </c>
      <c r="K472" s="60" t="s">
        <v>31</v>
      </c>
      <c r="L472" s="238">
        <v>4</v>
      </c>
      <c r="M472" s="27">
        <f t="shared" si="16"/>
        <v>520</v>
      </c>
      <c r="N472" s="23"/>
      <c r="O472" s="184" t="s">
        <v>32</v>
      </c>
      <c r="P472" s="242"/>
    </row>
    <row r="473" s="69" customFormat="1" ht="18" customHeight="1" spans="1:16">
      <c r="A473" s="24">
        <v>467</v>
      </c>
      <c r="B473" s="24" t="s">
        <v>23</v>
      </c>
      <c r="C473" s="24" t="s">
        <v>24</v>
      </c>
      <c r="D473" s="24" t="s">
        <v>25</v>
      </c>
      <c r="E473" s="60" t="s">
        <v>4460</v>
      </c>
      <c r="F473" s="60" t="s">
        <v>4779</v>
      </c>
      <c r="G473" s="37" t="s">
        <v>4932</v>
      </c>
      <c r="H473" s="232" t="s">
        <v>194</v>
      </c>
      <c r="I473" s="60">
        <v>4</v>
      </c>
      <c r="J473" s="24" t="s">
        <v>4781</v>
      </c>
      <c r="K473" s="60" t="s">
        <v>31</v>
      </c>
      <c r="L473" s="238">
        <v>2</v>
      </c>
      <c r="M473" s="27">
        <f t="shared" si="16"/>
        <v>260</v>
      </c>
      <c r="N473" s="23"/>
      <c r="O473" s="184" t="s">
        <v>32</v>
      </c>
      <c r="P473" s="242"/>
    </row>
    <row r="474" s="69" customFormat="1" ht="18" customHeight="1" spans="1:16">
      <c r="A474" s="24">
        <v>468</v>
      </c>
      <c r="B474" s="24" t="s">
        <v>23</v>
      </c>
      <c r="C474" s="24" t="s">
        <v>24</v>
      </c>
      <c r="D474" s="24" t="s">
        <v>25</v>
      </c>
      <c r="E474" s="60" t="s">
        <v>4460</v>
      </c>
      <c r="F474" s="60" t="s">
        <v>4779</v>
      </c>
      <c r="G474" s="37" t="s">
        <v>4933</v>
      </c>
      <c r="H474" s="71" t="s">
        <v>194</v>
      </c>
      <c r="I474" s="60">
        <v>7</v>
      </c>
      <c r="J474" s="24" t="s">
        <v>4781</v>
      </c>
      <c r="K474" s="60" t="s">
        <v>31</v>
      </c>
      <c r="L474" s="238">
        <v>4</v>
      </c>
      <c r="M474" s="27">
        <f t="shared" si="16"/>
        <v>520</v>
      </c>
      <c r="N474" s="23"/>
      <c r="O474" s="184" t="s">
        <v>32</v>
      </c>
      <c r="P474" s="242"/>
    </row>
    <row r="475" s="69" customFormat="1" ht="18" customHeight="1" spans="1:16">
      <c r="A475" s="24">
        <v>469</v>
      </c>
      <c r="B475" s="24" t="s">
        <v>23</v>
      </c>
      <c r="C475" s="24" t="s">
        <v>24</v>
      </c>
      <c r="D475" s="24" t="s">
        <v>25</v>
      </c>
      <c r="E475" s="60" t="s">
        <v>4460</v>
      </c>
      <c r="F475" s="60" t="s">
        <v>4779</v>
      </c>
      <c r="G475" s="37" t="s">
        <v>4934</v>
      </c>
      <c r="H475" s="232" t="s">
        <v>194</v>
      </c>
      <c r="I475" s="60">
        <v>3</v>
      </c>
      <c r="J475" s="24" t="s">
        <v>4781</v>
      </c>
      <c r="K475" s="60" t="s">
        <v>31</v>
      </c>
      <c r="L475" s="238">
        <v>1</v>
      </c>
      <c r="M475" s="27">
        <f>L475*312</f>
        <v>312</v>
      </c>
      <c r="N475" s="23"/>
      <c r="O475" s="184" t="s">
        <v>32</v>
      </c>
      <c r="P475" s="242"/>
    </row>
    <row r="476" s="69" customFormat="1" ht="18" customHeight="1" spans="1:16">
      <c r="A476" s="24">
        <v>470</v>
      </c>
      <c r="B476" s="24" t="s">
        <v>23</v>
      </c>
      <c r="C476" s="24" t="s">
        <v>24</v>
      </c>
      <c r="D476" s="24" t="s">
        <v>25</v>
      </c>
      <c r="E476" s="60" t="s">
        <v>4460</v>
      </c>
      <c r="F476" s="60" t="s">
        <v>4779</v>
      </c>
      <c r="G476" s="37" t="s">
        <v>4935</v>
      </c>
      <c r="H476" s="232" t="s">
        <v>194</v>
      </c>
      <c r="I476" s="60">
        <v>4</v>
      </c>
      <c r="J476" s="24" t="s">
        <v>4781</v>
      </c>
      <c r="K476" s="60" t="s">
        <v>31</v>
      </c>
      <c r="L476" s="238">
        <v>2</v>
      </c>
      <c r="M476" s="27">
        <f t="shared" ref="M476:M506" si="17">L476*130</f>
        <v>260</v>
      </c>
      <c r="N476" s="23"/>
      <c r="O476" s="184" t="s">
        <v>32</v>
      </c>
      <c r="P476" s="242"/>
    </row>
    <row r="477" s="69" customFormat="1" ht="18" customHeight="1" spans="1:16">
      <c r="A477" s="24">
        <v>471</v>
      </c>
      <c r="B477" s="24" t="s">
        <v>23</v>
      </c>
      <c r="C477" s="24" t="s">
        <v>24</v>
      </c>
      <c r="D477" s="24" t="s">
        <v>25</v>
      </c>
      <c r="E477" s="60" t="s">
        <v>4460</v>
      </c>
      <c r="F477" s="60" t="s">
        <v>4779</v>
      </c>
      <c r="G477" s="37" t="s">
        <v>4936</v>
      </c>
      <c r="H477" s="71" t="s">
        <v>194</v>
      </c>
      <c r="I477" s="60">
        <v>6</v>
      </c>
      <c r="J477" s="24" t="s">
        <v>4781</v>
      </c>
      <c r="K477" s="60" t="s">
        <v>31</v>
      </c>
      <c r="L477" s="238">
        <v>4</v>
      </c>
      <c r="M477" s="27">
        <f t="shared" si="17"/>
        <v>520</v>
      </c>
      <c r="N477" s="23"/>
      <c r="O477" s="184" t="s">
        <v>32</v>
      </c>
      <c r="P477" s="242"/>
    </row>
    <row r="478" s="69" customFormat="1" ht="18" customHeight="1" spans="1:16">
      <c r="A478" s="24">
        <v>472</v>
      </c>
      <c r="B478" s="24" t="s">
        <v>23</v>
      </c>
      <c r="C478" s="24" t="s">
        <v>24</v>
      </c>
      <c r="D478" s="24" t="s">
        <v>25</v>
      </c>
      <c r="E478" s="60" t="s">
        <v>4460</v>
      </c>
      <c r="F478" s="60" t="s">
        <v>4779</v>
      </c>
      <c r="G478" s="37" t="s">
        <v>4937</v>
      </c>
      <c r="H478" s="232" t="s">
        <v>194</v>
      </c>
      <c r="I478" s="60">
        <v>6</v>
      </c>
      <c r="J478" s="24" t="s">
        <v>4781</v>
      </c>
      <c r="K478" s="60" t="s">
        <v>31</v>
      </c>
      <c r="L478" s="238">
        <v>3</v>
      </c>
      <c r="M478" s="27">
        <f t="shared" si="17"/>
        <v>390</v>
      </c>
      <c r="N478" s="23"/>
      <c r="O478" s="184" t="s">
        <v>32</v>
      </c>
      <c r="P478" s="242"/>
    </row>
    <row r="479" s="69" customFormat="1" ht="18" customHeight="1" spans="1:16">
      <c r="A479" s="24">
        <v>473</v>
      </c>
      <c r="B479" s="24" t="s">
        <v>23</v>
      </c>
      <c r="C479" s="24" t="s">
        <v>24</v>
      </c>
      <c r="D479" s="24" t="s">
        <v>25</v>
      </c>
      <c r="E479" s="60" t="s">
        <v>4460</v>
      </c>
      <c r="F479" s="60" t="s">
        <v>4779</v>
      </c>
      <c r="G479" s="37" t="s">
        <v>4938</v>
      </c>
      <c r="H479" s="232" t="s">
        <v>194</v>
      </c>
      <c r="I479" s="60">
        <v>4</v>
      </c>
      <c r="J479" s="24" t="s">
        <v>4781</v>
      </c>
      <c r="K479" s="60" t="s">
        <v>31</v>
      </c>
      <c r="L479" s="238">
        <v>3</v>
      </c>
      <c r="M479" s="27">
        <f t="shared" si="17"/>
        <v>390</v>
      </c>
      <c r="N479" s="23"/>
      <c r="O479" s="184" t="s">
        <v>32</v>
      </c>
      <c r="P479" s="242"/>
    </row>
    <row r="480" s="69" customFormat="1" ht="18" customHeight="1" spans="1:16">
      <c r="A480" s="24">
        <v>474</v>
      </c>
      <c r="B480" s="24" t="s">
        <v>23</v>
      </c>
      <c r="C480" s="24" t="s">
        <v>24</v>
      </c>
      <c r="D480" s="24" t="s">
        <v>25</v>
      </c>
      <c r="E480" s="60" t="s">
        <v>4460</v>
      </c>
      <c r="F480" s="60" t="s">
        <v>4779</v>
      </c>
      <c r="G480" s="37" t="s">
        <v>4939</v>
      </c>
      <c r="H480" s="71" t="s">
        <v>194</v>
      </c>
      <c r="I480" s="60">
        <v>6</v>
      </c>
      <c r="J480" s="24" t="s">
        <v>4781</v>
      </c>
      <c r="K480" s="60" t="s">
        <v>31</v>
      </c>
      <c r="L480" s="238">
        <v>4</v>
      </c>
      <c r="M480" s="27">
        <f t="shared" si="17"/>
        <v>520</v>
      </c>
      <c r="N480" s="23"/>
      <c r="O480" s="184" t="s">
        <v>32</v>
      </c>
      <c r="P480" s="242"/>
    </row>
    <row r="481" s="69" customFormat="1" ht="18" customHeight="1" spans="1:16">
      <c r="A481" s="24">
        <v>475</v>
      </c>
      <c r="B481" s="24" t="s">
        <v>23</v>
      </c>
      <c r="C481" s="24" t="s">
        <v>24</v>
      </c>
      <c r="D481" s="24" t="s">
        <v>25</v>
      </c>
      <c r="E481" s="60" t="s">
        <v>4460</v>
      </c>
      <c r="F481" s="60" t="s">
        <v>4779</v>
      </c>
      <c r="G481" s="37" t="s">
        <v>4940</v>
      </c>
      <c r="H481" s="71" t="s">
        <v>194</v>
      </c>
      <c r="I481" s="60">
        <v>5</v>
      </c>
      <c r="J481" s="24" t="s">
        <v>4781</v>
      </c>
      <c r="K481" s="60" t="s">
        <v>31</v>
      </c>
      <c r="L481" s="238">
        <v>4</v>
      </c>
      <c r="M481" s="27">
        <f t="shared" si="17"/>
        <v>520</v>
      </c>
      <c r="N481" s="23"/>
      <c r="O481" s="184" t="s">
        <v>32</v>
      </c>
      <c r="P481" s="242"/>
    </row>
    <row r="482" s="69" customFormat="1" ht="18" customHeight="1" spans="1:16">
      <c r="A482" s="24">
        <v>476</v>
      </c>
      <c r="B482" s="24" t="s">
        <v>23</v>
      </c>
      <c r="C482" s="24" t="s">
        <v>24</v>
      </c>
      <c r="D482" s="24" t="s">
        <v>25</v>
      </c>
      <c r="E482" s="24" t="s">
        <v>4460</v>
      </c>
      <c r="F482" s="24" t="s">
        <v>4779</v>
      </c>
      <c r="G482" s="238" t="s">
        <v>4941</v>
      </c>
      <c r="H482" s="232" t="s">
        <v>194</v>
      </c>
      <c r="I482" s="60">
        <v>4</v>
      </c>
      <c r="J482" s="24" t="s">
        <v>4781</v>
      </c>
      <c r="K482" s="60" t="s">
        <v>31</v>
      </c>
      <c r="L482" s="238">
        <v>2</v>
      </c>
      <c r="M482" s="27">
        <f t="shared" si="17"/>
        <v>260</v>
      </c>
      <c r="N482" s="23"/>
      <c r="O482" s="184" t="s">
        <v>32</v>
      </c>
      <c r="P482" s="243"/>
    </row>
    <row r="483" s="69" customFormat="1" ht="18" customHeight="1" spans="1:16">
      <c r="A483" s="24">
        <v>477</v>
      </c>
      <c r="B483" s="24" t="s">
        <v>23</v>
      </c>
      <c r="C483" s="24" t="s">
        <v>24</v>
      </c>
      <c r="D483" s="24" t="s">
        <v>25</v>
      </c>
      <c r="E483" s="60" t="s">
        <v>4460</v>
      </c>
      <c r="F483" s="60" t="s">
        <v>4779</v>
      </c>
      <c r="G483" s="37" t="s">
        <v>4942</v>
      </c>
      <c r="H483" s="232" t="s">
        <v>194</v>
      </c>
      <c r="I483" s="60">
        <v>4</v>
      </c>
      <c r="J483" s="24" t="s">
        <v>4781</v>
      </c>
      <c r="K483" s="60" t="s">
        <v>31</v>
      </c>
      <c r="L483" s="238">
        <v>3</v>
      </c>
      <c r="M483" s="27">
        <f t="shared" si="17"/>
        <v>390</v>
      </c>
      <c r="N483" s="23"/>
      <c r="O483" s="184" t="s">
        <v>32</v>
      </c>
      <c r="P483" s="242"/>
    </row>
    <row r="484" s="69" customFormat="1" ht="18" customHeight="1" spans="1:16">
      <c r="A484" s="24">
        <v>478</v>
      </c>
      <c r="B484" s="24" t="s">
        <v>23</v>
      </c>
      <c r="C484" s="24" t="s">
        <v>24</v>
      </c>
      <c r="D484" s="24" t="s">
        <v>25</v>
      </c>
      <c r="E484" s="60" t="s">
        <v>4460</v>
      </c>
      <c r="F484" s="60" t="s">
        <v>4779</v>
      </c>
      <c r="G484" s="37" t="s">
        <v>4943</v>
      </c>
      <c r="H484" s="71" t="s">
        <v>194</v>
      </c>
      <c r="I484" s="60">
        <v>4</v>
      </c>
      <c r="J484" s="24" t="s">
        <v>4781</v>
      </c>
      <c r="K484" s="60" t="s">
        <v>31</v>
      </c>
      <c r="L484" s="238">
        <v>4</v>
      </c>
      <c r="M484" s="27">
        <f t="shared" si="17"/>
        <v>520</v>
      </c>
      <c r="N484" s="23"/>
      <c r="O484" s="184" t="s">
        <v>32</v>
      </c>
      <c r="P484" s="242"/>
    </row>
    <row r="485" s="69" customFormat="1" ht="18" customHeight="1" spans="1:16">
      <c r="A485" s="24">
        <v>479</v>
      </c>
      <c r="B485" s="24" t="s">
        <v>23</v>
      </c>
      <c r="C485" s="24" t="s">
        <v>24</v>
      </c>
      <c r="D485" s="24" t="s">
        <v>25</v>
      </c>
      <c r="E485" s="60" t="s">
        <v>4460</v>
      </c>
      <c r="F485" s="60" t="s">
        <v>4779</v>
      </c>
      <c r="G485" s="37" t="s">
        <v>4944</v>
      </c>
      <c r="H485" s="232" t="s">
        <v>194</v>
      </c>
      <c r="I485" s="60">
        <v>5</v>
      </c>
      <c r="J485" s="24" t="s">
        <v>4781</v>
      </c>
      <c r="K485" s="60" t="s">
        <v>31</v>
      </c>
      <c r="L485" s="238">
        <v>3</v>
      </c>
      <c r="M485" s="27">
        <f t="shared" si="17"/>
        <v>390</v>
      </c>
      <c r="N485" s="23"/>
      <c r="O485" s="184" t="s">
        <v>32</v>
      </c>
      <c r="P485" s="242"/>
    </row>
    <row r="486" s="69" customFormat="1" ht="18" customHeight="1" spans="1:16">
      <c r="A486" s="24">
        <v>480</v>
      </c>
      <c r="B486" s="24" t="s">
        <v>23</v>
      </c>
      <c r="C486" s="24" t="s">
        <v>24</v>
      </c>
      <c r="D486" s="24" t="s">
        <v>25</v>
      </c>
      <c r="E486" s="60" t="s">
        <v>4460</v>
      </c>
      <c r="F486" s="60" t="s">
        <v>4779</v>
      </c>
      <c r="G486" s="37" t="s">
        <v>4945</v>
      </c>
      <c r="H486" s="71" t="s">
        <v>194</v>
      </c>
      <c r="I486" s="60">
        <v>6</v>
      </c>
      <c r="J486" s="24" t="s">
        <v>4781</v>
      </c>
      <c r="K486" s="60" t="s">
        <v>31</v>
      </c>
      <c r="L486" s="238">
        <v>4</v>
      </c>
      <c r="M486" s="27">
        <f t="shared" si="17"/>
        <v>520</v>
      </c>
      <c r="N486" s="23"/>
      <c r="O486" s="184" t="s">
        <v>32</v>
      </c>
      <c r="P486" s="242"/>
    </row>
    <row r="487" s="69" customFormat="1" ht="18" customHeight="1" spans="1:16">
      <c r="A487" s="24">
        <v>481</v>
      </c>
      <c r="B487" s="24" t="s">
        <v>23</v>
      </c>
      <c r="C487" s="24" t="s">
        <v>24</v>
      </c>
      <c r="D487" s="24" t="s">
        <v>25</v>
      </c>
      <c r="E487" s="60" t="s">
        <v>4460</v>
      </c>
      <c r="F487" s="60" t="s">
        <v>4779</v>
      </c>
      <c r="G487" s="37" t="s">
        <v>4946</v>
      </c>
      <c r="H487" s="232" t="s">
        <v>194</v>
      </c>
      <c r="I487" s="60">
        <v>6</v>
      </c>
      <c r="J487" s="24" t="s">
        <v>4781</v>
      </c>
      <c r="K487" s="60" t="s">
        <v>31</v>
      </c>
      <c r="L487" s="238">
        <v>2</v>
      </c>
      <c r="M487" s="27">
        <f t="shared" si="17"/>
        <v>260</v>
      </c>
      <c r="N487" s="23"/>
      <c r="O487" s="184" t="s">
        <v>32</v>
      </c>
      <c r="P487" s="242"/>
    </row>
    <row r="488" s="69" customFormat="1" ht="18" customHeight="1" spans="1:16">
      <c r="A488" s="24">
        <v>482</v>
      </c>
      <c r="B488" s="24" t="s">
        <v>23</v>
      </c>
      <c r="C488" s="24" t="s">
        <v>24</v>
      </c>
      <c r="D488" s="24" t="s">
        <v>25</v>
      </c>
      <c r="E488" s="60" t="s">
        <v>4460</v>
      </c>
      <c r="F488" s="60" t="s">
        <v>4779</v>
      </c>
      <c r="G488" s="37" t="s">
        <v>4947</v>
      </c>
      <c r="H488" s="71" t="s">
        <v>194</v>
      </c>
      <c r="I488" s="60">
        <v>6</v>
      </c>
      <c r="J488" s="24" t="s">
        <v>4781</v>
      </c>
      <c r="K488" s="60" t="s">
        <v>31</v>
      </c>
      <c r="L488" s="238">
        <v>4</v>
      </c>
      <c r="M488" s="27">
        <f t="shared" si="17"/>
        <v>520</v>
      </c>
      <c r="N488" s="23"/>
      <c r="O488" s="184" t="s">
        <v>32</v>
      </c>
      <c r="P488" s="242"/>
    </row>
    <row r="489" s="69" customFormat="1" ht="18" customHeight="1" spans="1:16">
      <c r="A489" s="24">
        <v>483</v>
      </c>
      <c r="B489" s="24" t="s">
        <v>23</v>
      </c>
      <c r="C489" s="24" t="s">
        <v>24</v>
      </c>
      <c r="D489" s="24" t="s">
        <v>25</v>
      </c>
      <c r="E489" s="60" t="s">
        <v>4460</v>
      </c>
      <c r="F489" s="60" t="s">
        <v>4779</v>
      </c>
      <c r="G489" s="37" t="s">
        <v>4948</v>
      </c>
      <c r="H489" s="232" t="s">
        <v>194</v>
      </c>
      <c r="I489" s="60">
        <v>5</v>
      </c>
      <c r="J489" s="24" t="s">
        <v>4781</v>
      </c>
      <c r="K489" s="60" t="s">
        <v>31</v>
      </c>
      <c r="L489" s="238">
        <v>3</v>
      </c>
      <c r="M489" s="27">
        <f t="shared" si="17"/>
        <v>390</v>
      </c>
      <c r="N489" s="23"/>
      <c r="O489" s="184" t="s">
        <v>32</v>
      </c>
      <c r="P489" s="242"/>
    </row>
    <row r="490" s="69" customFormat="1" ht="18" customHeight="1" spans="1:16">
      <c r="A490" s="24">
        <v>484</v>
      </c>
      <c r="B490" s="24" t="s">
        <v>23</v>
      </c>
      <c r="C490" s="24" t="s">
        <v>24</v>
      </c>
      <c r="D490" s="24" t="s">
        <v>25</v>
      </c>
      <c r="E490" s="60" t="s">
        <v>4460</v>
      </c>
      <c r="F490" s="60" t="s">
        <v>4779</v>
      </c>
      <c r="G490" s="37" t="s">
        <v>4949</v>
      </c>
      <c r="H490" s="232" t="s">
        <v>194</v>
      </c>
      <c r="I490" s="60">
        <v>2</v>
      </c>
      <c r="J490" s="24" t="s">
        <v>4781</v>
      </c>
      <c r="K490" s="60" t="s">
        <v>31</v>
      </c>
      <c r="L490" s="238">
        <v>2</v>
      </c>
      <c r="M490" s="27">
        <f t="shared" si="17"/>
        <v>260</v>
      </c>
      <c r="N490" s="23"/>
      <c r="O490" s="184" t="s">
        <v>32</v>
      </c>
      <c r="P490" s="242"/>
    </row>
    <row r="491" s="69" customFormat="1" ht="18" customHeight="1" spans="1:16">
      <c r="A491" s="24">
        <v>485</v>
      </c>
      <c r="B491" s="24" t="s">
        <v>23</v>
      </c>
      <c r="C491" s="24" t="s">
        <v>24</v>
      </c>
      <c r="D491" s="24" t="s">
        <v>25</v>
      </c>
      <c r="E491" s="60" t="s">
        <v>4460</v>
      </c>
      <c r="F491" s="60" t="s">
        <v>4779</v>
      </c>
      <c r="G491" s="37" t="s">
        <v>4950</v>
      </c>
      <c r="H491" s="71" t="s">
        <v>194</v>
      </c>
      <c r="I491" s="60">
        <v>4</v>
      </c>
      <c r="J491" s="24" t="s">
        <v>4781</v>
      </c>
      <c r="K491" s="60" t="s">
        <v>31</v>
      </c>
      <c r="L491" s="238">
        <v>4</v>
      </c>
      <c r="M491" s="27">
        <f t="shared" si="17"/>
        <v>520</v>
      </c>
      <c r="N491" s="23"/>
      <c r="O491" s="184" t="s">
        <v>32</v>
      </c>
      <c r="P491" s="242"/>
    </row>
    <row r="492" s="69" customFormat="1" ht="18" customHeight="1" spans="1:16">
      <c r="A492" s="24">
        <v>486</v>
      </c>
      <c r="B492" s="24" t="s">
        <v>23</v>
      </c>
      <c r="C492" s="24" t="s">
        <v>24</v>
      </c>
      <c r="D492" s="24" t="s">
        <v>25</v>
      </c>
      <c r="E492" s="60" t="s">
        <v>4460</v>
      </c>
      <c r="F492" s="60" t="s">
        <v>4779</v>
      </c>
      <c r="G492" s="37" t="s">
        <v>4951</v>
      </c>
      <c r="H492" s="232" t="s">
        <v>194</v>
      </c>
      <c r="I492" s="60">
        <v>5</v>
      </c>
      <c r="J492" s="24" t="s">
        <v>4781</v>
      </c>
      <c r="K492" s="60" t="s">
        <v>31</v>
      </c>
      <c r="L492" s="238">
        <v>3</v>
      </c>
      <c r="M492" s="27">
        <f t="shared" si="17"/>
        <v>390</v>
      </c>
      <c r="N492" s="23"/>
      <c r="O492" s="184" t="s">
        <v>32</v>
      </c>
      <c r="P492" s="242"/>
    </row>
    <row r="493" s="69" customFormat="1" ht="18" customHeight="1" spans="1:16">
      <c r="A493" s="24">
        <v>487</v>
      </c>
      <c r="B493" s="24" t="s">
        <v>23</v>
      </c>
      <c r="C493" s="24" t="s">
        <v>24</v>
      </c>
      <c r="D493" s="24" t="s">
        <v>25</v>
      </c>
      <c r="E493" s="60" t="s">
        <v>4460</v>
      </c>
      <c r="F493" s="60" t="s">
        <v>4779</v>
      </c>
      <c r="G493" s="37" t="s">
        <v>4952</v>
      </c>
      <c r="H493" s="71" t="s">
        <v>194</v>
      </c>
      <c r="I493" s="60">
        <v>8</v>
      </c>
      <c r="J493" s="24" t="s">
        <v>4781</v>
      </c>
      <c r="K493" s="60" t="s">
        <v>31</v>
      </c>
      <c r="L493" s="238">
        <v>3</v>
      </c>
      <c r="M493" s="27">
        <f t="shared" si="17"/>
        <v>390</v>
      </c>
      <c r="N493" s="23"/>
      <c r="O493" s="184" t="s">
        <v>32</v>
      </c>
      <c r="P493" s="242"/>
    </row>
    <row r="494" s="69" customFormat="1" ht="18" customHeight="1" spans="1:16">
      <c r="A494" s="24">
        <v>488</v>
      </c>
      <c r="B494" s="24" t="s">
        <v>23</v>
      </c>
      <c r="C494" s="24" t="s">
        <v>24</v>
      </c>
      <c r="D494" s="24" t="s">
        <v>25</v>
      </c>
      <c r="E494" s="60" t="s">
        <v>4460</v>
      </c>
      <c r="F494" s="60" t="s">
        <v>4779</v>
      </c>
      <c r="G494" s="37" t="s">
        <v>4953</v>
      </c>
      <c r="H494" s="71" t="s">
        <v>194</v>
      </c>
      <c r="I494" s="24">
        <v>5</v>
      </c>
      <c r="J494" s="24" t="s">
        <v>4781</v>
      </c>
      <c r="K494" s="60" t="s">
        <v>31</v>
      </c>
      <c r="L494" s="238">
        <v>5</v>
      </c>
      <c r="M494" s="27">
        <f t="shared" si="17"/>
        <v>650</v>
      </c>
      <c r="N494" s="23"/>
      <c r="O494" s="184" t="s">
        <v>32</v>
      </c>
      <c r="P494" s="242"/>
    </row>
    <row r="495" s="69" customFormat="1" ht="18" customHeight="1" spans="1:16">
      <c r="A495" s="24">
        <v>489</v>
      </c>
      <c r="B495" s="24" t="s">
        <v>23</v>
      </c>
      <c r="C495" s="24" t="s">
        <v>24</v>
      </c>
      <c r="D495" s="24" t="s">
        <v>25</v>
      </c>
      <c r="E495" s="60" t="s">
        <v>4460</v>
      </c>
      <c r="F495" s="60" t="s">
        <v>4779</v>
      </c>
      <c r="G495" s="37" t="s">
        <v>4954</v>
      </c>
      <c r="H495" s="232" t="s">
        <v>194</v>
      </c>
      <c r="I495" s="24">
        <v>3</v>
      </c>
      <c r="J495" s="24" t="s">
        <v>4781</v>
      </c>
      <c r="K495" s="60" t="s">
        <v>31</v>
      </c>
      <c r="L495" s="238">
        <v>3</v>
      </c>
      <c r="M495" s="27">
        <f t="shared" si="17"/>
        <v>390</v>
      </c>
      <c r="N495" s="23"/>
      <c r="O495" s="184" t="s">
        <v>32</v>
      </c>
      <c r="P495" s="242"/>
    </row>
    <row r="496" s="69" customFormat="1" ht="18" customHeight="1" spans="1:16">
      <c r="A496" s="24">
        <v>490</v>
      </c>
      <c r="B496" s="24" t="s">
        <v>23</v>
      </c>
      <c r="C496" s="24" t="s">
        <v>24</v>
      </c>
      <c r="D496" s="24" t="s">
        <v>25</v>
      </c>
      <c r="E496" s="60" t="s">
        <v>4460</v>
      </c>
      <c r="F496" s="60" t="s">
        <v>4779</v>
      </c>
      <c r="G496" s="37" t="s">
        <v>4955</v>
      </c>
      <c r="H496" s="71" t="s">
        <v>194</v>
      </c>
      <c r="I496" s="24">
        <v>7</v>
      </c>
      <c r="J496" s="24" t="s">
        <v>4781</v>
      </c>
      <c r="K496" s="60" t="s">
        <v>31</v>
      </c>
      <c r="L496" s="238">
        <v>6</v>
      </c>
      <c r="M496" s="27">
        <f t="shared" si="17"/>
        <v>780</v>
      </c>
      <c r="N496" s="23"/>
      <c r="O496" s="184" t="s">
        <v>32</v>
      </c>
      <c r="P496" s="242"/>
    </row>
    <row r="497" s="69" customFormat="1" ht="18" customHeight="1" spans="1:16">
      <c r="A497" s="24">
        <v>491</v>
      </c>
      <c r="B497" s="24" t="s">
        <v>23</v>
      </c>
      <c r="C497" s="24" t="s">
        <v>24</v>
      </c>
      <c r="D497" s="24" t="s">
        <v>25</v>
      </c>
      <c r="E497" s="60" t="s">
        <v>4460</v>
      </c>
      <c r="F497" s="60" t="s">
        <v>4779</v>
      </c>
      <c r="G497" s="37" t="s">
        <v>4956</v>
      </c>
      <c r="H497" s="71" t="s">
        <v>194</v>
      </c>
      <c r="I497" s="24">
        <v>4</v>
      </c>
      <c r="J497" s="24" t="s">
        <v>4781</v>
      </c>
      <c r="K497" s="60" t="s">
        <v>31</v>
      </c>
      <c r="L497" s="238">
        <v>4</v>
      </c>
      <c r="M497" s="27">
        <f t="shared" si="17"/>
        <v>520</v>
      </c>
      <c r="N497" s="23"/>
      <c r="O497" s="184" t="s">
        <v>32</v>
      </c>
      <c r="P497" s="242"/>
    </row>
    <row r="498" s="69" customFormat="1" ht="18" customHeight="1" spans="1:16">
      <c r="A498" s="24">
        <v>492</v>
      </c>
      <c r="B498" s="24" t="s">
        <v>23</v>
      </c>
      <c r="C498" s="24" t="s">
        <v>24</v>
      </c>
      <c r="D498" s="24" t="s">
        <v>25</v>
      </c>
      <c r="E498" s="60" t="s">
        <v>4460</v>
      </c>
      <c r="F498" s="60" t="s">
        <v>4779</v>
      </c>
      <c r="G498" s="37" t="s">
        <v>4957</v>
      </c>
      <c r="H498" s="232" t="s">
        <v>194</v>
      </c>
      <c r="I498" s="24">
        <v>3</v>
      </c>
      <c r="J498" s="24" t="s">
        <v>4781</v>
      </c>
      <c r="K498" s="60" t="s">
        <v>31</v>
      </c>
      <c r="L498" s="238">
        <v>3</v>
      </c>
      <c r="M498" s="27">
        <f t="shared" si="17"/>
        <v>390</v>
      </c>
      <c r="N498" s="23"/>
      <c r="O498" s="184" t="s">
        <v>32</v>
      </c>
      <c r="P498" s="242"/>
    </row>
    <row r="499" s="69" customFormat="1" ht="18" customHeight="1" spans="1:16">
      <c r="A499" s="24">
        <v>493</v>
      </c>
      <c r="B499" s="24" t="s">
        <v>23</v>
      </c>
      <c r="C499" s="24" t="s">
        <v>24</v>
      </c>
      <c r="D499" s="24" t="s">
        <v>25</v>
      </c>
      <c r="E499" s="60" t="s">
        <v>4460</v>
      </c>
      <c r="F499" s="60" t="s">
        <v>4779</v>
      </c>
      <c r="G499" s="37" t="s">
        <v>4958</v>
      </c>
      <c r="H499" s="232" t="s">
        <v>194</v>
      </c>
      <c r="I499" s="24">
        <v>3</v>
      </c>
      <c r="J499" s="24" t="s">
        <v>4781</v>
      </c>
      <c r="K499" s="60" t="s">
        <v>31</v>
      </c>
      <c r="L499" s="238">
        <v>3</v>
      </c>
      <c r="M499" s="27">
        <f t="shared" si="17"/>
        <v>390</v>
      </c>
      <c r="N499" s="23"/>
      <c r="O499" s="184" t="s">
        <v>32</v>
      </c>
      <c r="P499" s="242"/>
    </row>
    <row r="500" s="69" customFormat="1" ht="18" customHeight="1" spans="1:16">
      <c r="A500" s="24">
        <v>494</v>
      </c>
      <c r="B500" s="24" t="s">
        <v>23</v>
      </c>
      <c r="C500" s="24" t="s">
        <v>24</v>
      </c>
      <c r="D500" s="24" t="s">
        <v>25</v>
      </c>
      <c r="E500" s="60" t="s">
        <v>4460</v>
      </c>
      <c r="F500" s="60" t="s">
        <v>4779</v>
      </c>
      <c r="G500" s="37" t="s">
        <v>4959</v>
      </c>
      <c r="H500" s="232" t="s">
        <v>194</v>
      </c>
      <c r="I500" s="24">
        <v>4</v>
      </c>
      <c r="J500" s="24" t="s">
        <v>4781</v>
      </c>
      <c r="K500" s="60" t="s">
        <v>31</v>
      </c>
      <c r="L500" s="238">
        <v>4</v>
      </c>
      <c r="M500" s="27">
        <f t="shared" si="17"/>
        <v>520</v>
      </c>
      <c r="N500" s="23"/>
      <c r="O500" s="184" t="s">
        <v>32</v>
      </c>
      <c r="P500" s="242"/>
    </row>
    <row r="501" s="69" customFormat="1" ht="18" customHeight="1" spans="1:16">
      <c r="A501" s="24">
        <v>495</v>
      </c>
      <c r="B501" s="24" t="s">
        <v>23</v>
      </c>
      <c r="C501" s="24" t="s">
        <v>24</v>
      </c>
      <c r="D501" s="24" t="s">
        <v>25</v>
      </c>
      <c r="E501" s="60" t="s">
        <v>4460</v>
      </c>
      <c r="F501" s="60" t="s">
        <v>4779</v>
      </c>
      <c r="G501" s="37" t="s">
        <v>4960</v>
      </c>
      <c r="H501" s="71" t="s">
        <v>194</v>
      </c>
      <c r="I501" s="24">
        <v>4</v>
      </c>
      <c r="J501" s="24" t="s">
        <v>4781</v>
      </c>
      <c r="K501" s="60" t="s">
        <v>31</v>
      </c>
      <c r="L501" s="238">
        <v>4</v>
      </c>
      <c r="M501" s="27">
        <f t="shared" si="17"/>
        <v>520</v>
      </c>
      <c r="N501" s="23"/>
      <c r="O501" s="184" t="s">
        <v>32</v>
      </c>
      <c r="P501" s="242"/>
    </row>
    <row r="502" s="69" customFormat="1" ht="18" customHeight="1" spans="1:16">
      <c r="A502" s="24">
        <v>496</v>
      </c>
      <c r="B502" s="24" t="s">
        <v>23</v>
      </c>
      <c r="C502" s="24" t="s">
        <v>24</v>
      </c>
      <c r="D502" s="24" t="s">
        <v>25</v>
      </c>
      <c r="E502" s="60" t="s">
        <v>4460</v>
      </c>
      <c r="F502" s="60" t="s">
        <v>4779</v>
      </c>
      <c r="G502" s="37" t="s">
        <v>4961</v>
      </c>
      <c r="H502" s="71" t="s">
        <v>194</v>
      </c>
      <c r="I502" s="24">
        <v>5</v>
      </c>
      <c r="J502" s="24" t="s">
        <v>4781</v>
      </c>
      <c r="K502" s="60" t="s">
        <v>31</v>
      </c>
      <c r="L502" s="238">
        <v>5</v>
      </c>
      <c r="M502" s="27">
        <f t="shared" si="17"/>
        <v>650</v>
      </c>
      <c r="N502" s="23"/>
      <c r="O502" s="184" t="s">
        <v>32</v>
      </c>
      <c r="P502" s="242"/>
    </row>
    <row r="503" s="69" customFormat="1" ht="18" customHeight="1" spans="1:16">
      <c r="A503" s="24">
        <v>497</v>
      </c>
      <c r="B503" s="24" t="s">
        <v>23</v>
      </c>
      <c r="C503" s="24" t="s">
        <v>24</v>
      </c>
      <c r="D503" s="24" t="s">
        <v>25</v>
      </c>
      <c r="E503" s="60" t="s">
        <v>4460</v>
      </c>
      <c r="F503" s="60" t="s">
        <v>4779</v>
      </c>
      <c r="G503" s="37" t="s">
        <v>4962</v>
      </c>
      <c r="H503" s="71" t="s">
        <v>194</v>
      </c>
      <c r="I503" s="24">
        <v>6</v>
      </c>
      <c r="J503" s="24" t="s">
        <v>4781</v>
      </c>
      <c r="K503" s="60" t="s">
        <v>31</v>
      </c>
      <c r="L503" s="238">
        <v>6</v>
      </c>
      <c r="M503" s="27">
        <f t="shared" si="17"/>
        <v>780</v>
      </c>
      <c r="N503" s="23"/>
      <c r="O503" s="184" t="s">
        <v>32</v>
      </c>
      <c r="P503" s="242"/>
    </row>
    <row r="504" s="69" customFormat="1" ht="18" customHeight="1" spans="1:16">
      <c r="A504" s="24">
        <v>498</v>
      </c>
      <c r="B504" s="24" t="s">
        <v>23</v>
      </c>
      <c r="C504" s="24" t="s">
        <v>24</v>
      </c>
      <c r="D504" s="24" t="s">
        <v>25</v>
      </c>
      <c r="E504" s="60" t="s">
        <v>4460</v>
      </c>
      <c r="F504" s="60" t="s">
        <v>4779</v>
      </c>
      <c r="G504" s="37" t="s">
        <v>4963</v>
      </c>
      <c r="H504" s="71" t="s">
        <v>194</v>
      </c>
      <c r="I504" s="24">
        <v>4</v>
      </c>
      <c r="J504" s="24" t="s">
        <v>4781</v>
      </c>
      <c r="K504" s="60" t="s">
        <v>31</v>
      </c>
      <c r="L504" s="238">
        <v>3</v>
      </c>
      <c r="M504" s="27">
        <f t="shared" si="17"/>
        <v>390</v>
      </c>
      <c r="N504" s="23"/>
      <c r="O504" s="184" t="s">
        <v>32</v>
      </c>
      <c r="P504" s="242"/>
    </row>
    <row r="505" s="69" customFormat="1" ht="18" customHeight="1" spans="1:16">
      <c r="A505" s="24">
        <v>499</v>
      </c>
      <c r="B505" s="24" t="s">
        <v>23</v>
      </c>
      <c r="C505" s="24" t="s">
        <v>24</v>
      </c>
      <c r="D505" s="24" t="s">
        <v>25</v>
      </c>
      <c r="E505" s="60" t="s">
        <v>4460</v>
      </c>
      <c r="F505" s="60" t="s">
        <v>4779</v>
      </c>
      <c r="G505" s="37" t="s">
        <v>4964</v>
      </c>
      <c r="H505" s="71" t="s">
        <v>194</v>
      </c>
      <c r="I505" s="24">
        <v>4</v>
      </c>
      <c r="J505" s="24" t="s">
        <v>4781</v>
      </c>
      <c r="K505" s="60" t="s">
        <v>31</v>
      </c>
      <c r="L505" s="238">
        <v>4</v>
      </c>
      <c r="M505" s="27">
        <f t="shared" si="17"/>
        <v>520</v>
      </c>
      <c r="N505" s="23"/>
      <c r="O505" s="184" t="s">
        <v>32</v>
      </c>
      <c r="P505" s="242"/>
    </row>
    <row r="506" s="69" customFormat="1" ht="18" customHeight="1" spans="1:16">
      <c r="A506" s="24">
        <v>500</v>
      </c>
      <c r="B506" s="24" t="s">
        <v>23</v>
      </c>
      <c r="C506" s="24" t="s">
        <v>24</v>
      </c>
      <c r="D506" s="24" t="s">
        <v>25</v>
      </c>
      <c r="E506" s="60" t="s">
        <v>4460</v>
      </c>
      <c r="F506" s="60" t="s">
        <v>4779</v>
      </c>
      <c r="G506" s="37" t="s">
        <v>4965</v>
      </c>
      <c r="H506" s="71" t="s">
        <v>194</v>
      </c>
      <c r="I506" s="24">
        <v>4</v>
      </c>
      <c r="J506" s="24" t="s">
        <v>4781</v>
      </c>
      <c r="K506" s="60" t="s">
        <v>31</v>
      </c>
      <c r="L506" s="238">
        <v>4</v>
      </c>
      <c r="M506" s="27">
        <f t="shared" si="17"/>
        <v>520</v>
      </c>
      <c r="N506" s="23"/>
      <c r="O506" s="184" t="s">
        <v>32</v>
      </c>
      <c r="P506" s="242"/>
    </row>
    <row r="507" s="69" customFormat="1" ht="18" customHeight="1" spans="1:16">
      <c r="A507" s="24">
        <v>501</v>
      </c>
      <c r="B507" s="24" t="s">
        <v>23</v>
      </c>
      <c r="C507" s="24" t="s">
        <v>24</v>
      </c>
      <c r="D507" s="24" t="s">
        <v>25</v>
      </c>
      <c r="E507" s="60" t="s">
        <v>4460</v>
      </c>
      <c r="F507" s="60" t="s">
        <v>4779</v>
      </c>
      <c r="G507" s="37" t="s">
        <v>4966</v>
      </c>
      <c r="H507" s="71" t="s">
        <v>51</v>
      </c>
      <c r="I507" s="24">
        <v>5</v>
      </c>
      <c r="J507" s="24" t="s">
        <v>4781</v>
      </c>
      <c r="K507" s="60" t="s">
        <v>31</v>
      </c>
      <c r="L507" s="238">
        <v>5</v>
      </c>
      <c r="M507" s="27">
        <f>L507*312</f>
        <v>1560</v>
      </c>
      <c r="N507" s="23"/>
      <c r="O507" s="184" t="s">
        <v>32</v>
      </c>
      <c r="P507" s="242"/>
    </row>
    <row r="508" s="69" customFormat="1" ht="18" customHeight="1" spans="1:16">
      <c r="A508" s="24">
        <v>502</v>
      </c>
      <c r="B508" s="24" t="s">
        <v>23</v>
      </c>
      <c r="C508" s="24" t="s">
        <v>24</v>
      </c>
      <c r="D508" s="24" t="s">
        <v>25</v>
      </c>
      <c r="E508" s="60" t="s">
        <v>4460</v>
      </c>
      <c r="F508" s="60" t="s">
        <v>4779</v>
      </c>
      <c r="G508" s="37" t="s">
        <v>4967</v>
      </c>
      <c r="H508" s="71" t="s">
        <v>194</v>
      </c>
      <c r="I508" s="24">
        <v>7</v>
      </c>
      <c r="J508" s="24" t="s">
        <v>4781</v>
      </c>
      <c r="K508" s="60" t="s">
        <v>31</v>
      </c>
      <c r="L508" s="238">
        <v>7</v>
      </c>
      <c r="M508" s="27">
        <f>L508*130</f>
        <v>910</v>
      </c>
      <c r="N508" s="23"/>
      <c r="O508" s="184" t="s">
        <v>32</v>
      </c>
      <c r="P508" s="242"/>
    </row>
    <row r="509" s="69" customFormat="1" ht="18" customHeight="1" spans="1:16">
      <c r="A509" s="24">
        <v>503</v>
      </c>
      <c r="B509" s="24" t="s">
        <v>23</v>
      </c>
      <c r="C509" s="24" t="s">
        <v>24</v>
      </c>
      <c r="D509" s="24" t="s">
        <v>25</v>
      </c>
      <c r="E509" s="60" t="s">
        <v>4460</v>
      </c>
      <c r="F509" s="60" t="s">
        <v>4779</v>
      </c>
      <c r="G509" s="37" t="s">
        <v>4968</v>
      </c>
      <c r="H509" s="71" t="s">
        <v>51</v>
      </c>
      <c r="I509" s="24">
        <v>7</v>
      </c>
      <c r="J509" s="24" t="s">
        <v>4781</v>
      </c>
      <c r="K509" s="60" t="s">
        <v>31</v>
      </c>
      <c r="L509" s="238">
        <v>7</v>
      </c>
      <c r="M509" s="27">
        <f>L509*312</f>
        <v>2184</v>
      </c>
      <c r="N509" s="23"/>
      <c r="O509" s="184" t="s">
        <v>32</v>
      </c>
      <c r="P509" s="242"/>
    </row>
    <row r="510" s="69" customFormat="1" ht="18" customHeight="1" spans="1:16">
      <c r="A510" s="24">
        <v>504</v>
      </c>
      <c r="B510" s="24" t="s">
        <v>23</v>
      </c>
      <c r="C510" s="24" t="s">
        <v>24</v>
      </c>
      <c r="D510" s="24" t="s">
        <v>25</v>
      </c>
      <c r="E510" s="60" t="s">
        <v>4460</v>
      </c>
      <c r="F510" s="60" t="s">
        <v>4779</v>
      </c>
      <c r="G510" s="37" t="s">
        <v>4969</v>
      </c>
      <c r="H510" s="71" t="s">
        <v>51</v>
      </c>
      <c r="I510" s="24">
        <v>9</v>
      </c>
      <c r="J510" s="24" t="s">
        <v>4781</v>
      </c>
      <c r="K510" s="60" t="s">
        <v>31</v>
      </c>
      <c r="L510" s="238">
        <v>9</v>
      </c>
      <c r="M510" s="27">
        <f>L510*312</f>
        <v>2808</v>
      </c>
      <c r="N510" s="23"/>
      <c r="O510" s="184" t="s">
        <v>32</v>
      </c>
      <c r="P510" s="242"/>
    </row>
    <row r="511" s="69" customFormat="1" ht="18" customHeight="1" spans="1:16">
      <c r="A511" s="24">
        <v>505</v>
      </c>
      <c r="B511" s="24" t="s">
        <v>23</v>
      </c>
      <c r="C511" s="24" t="s">
        <v>24</v>
      </c>
      <c r="D511" s="24" t="s">
        <v>25</v>
      </c>
      <c r="E511" s="60" t="s">
        <v>4460</v>
      </c>
      <c r="F511" s="60" t="s">
        <v>4779</v>
      </c>
      <c r="G511" s="37" t="s">
        <v>4970</v>
      </c>
      <c r="H511" s="71" t="s">
        <v>194</v>
      </c>
      <c r="I511" s="24">
        <v>5</v>
      </c>
      <c r="J511" s="24" t="s">
        <v>4781</v>
      </c>
      <c r="K511" s="60" t="s">
        <v>31</v>
      </c>
      <c r="L511" s="238">
        <v>4</v>
      </c>
      <c r="M511" s="27">
        <f>L511*130</f>
        <v>520</v>
      </c>
      <c r="N511" s="23"/>
      <c r="O511" s="184" t="s">
        <v>32</v>
      </c>
      <c r="P511" s="242"/>
    </row>
    <row r="512" s="69" customFormat="1" ht="18" customHeight="1" spans="1:16">
      <c r="A512" s="24">
        <v>506</v>
      </c>
      <c r="B512" s="24" t="s">
        <v>23</v>
      </c>
      <c r="C512" s="24" t="s">
        <v>24</v>
      </c>
      <c r="D512" s="24" t="s">
        <v>25</v>
      </c>
      <c r="E512" s="60" t="s">
        <v>4460</v>
      </c>
      <c r="F512" s="60" t="s">
        <v>4779</v>
      </c>
      <c r="G512" s="37" t="s">
        <v>4971</v>
      </c>
      <c r="H512" s="71" t="s">
        <v>51</v>
      </c>
      <c r="I512" s="24">
        <v>4</v>
      </c>
      <c r="J512" s="24" t="s">
        <v>4781</v>
      </c>
      <c r="K512" s="60" t="s">
        <v>31</v>
      </c>
      <c r="L512" s="238">
        <v>4</v>
      </c>
      <c r="M512" s="27">
        <f>L512*312</f>
        <v>1248</v>
      </c>
      <c r="N512" s="23"/>
      <c r="O512" s="184" t="s">
        <v>32</v>
      </c>
      <c r="P512" s="242"/>
    </row>
    <row r="513" s="69" customFormat="1" ht="18" customHeight="1" spans="1:16">
      <c r="A513" s="24">
        <v>507</v>
      </c>
      <c r="B513" s="24" t="s">
        <v>23</v>
      </c>
      <c r="C513" s="24" t="s">
        <v>24</v>
      </c>
      <c r="D513" s="24" t="s">
        <v>25</v>
      </c>
      <c r="E513" s="60" t="s">
        <v>4460</v>
      </c>
      <c r="F513" s="60" t="s">
        <v>4779</v>
      </c>
      <c r="G513" s="37" t="s">
        <v>4766</v>
      </c>
      <c r="H513" s="71" t="s">
        <v>194</v>
      </c>
      <c r="I513" s="24">
        <v>5</v>
      </c>
      <c r="J513" s="24" t="s">
        <v>4781</v>
      </c>
      <c r="K513" s="60" t="s">
        <v>31</v>
      </c>
      <c r="L513" s="238">
        <v>5</v>
      </c>
      <c r="M513" s="27">
        <f t="shared" ref="M513:M522" si="18">L513*130</f>
        <v>650</v>
      </c>
      <c r="N513" s="23"/>
      <c r="O513" s="184" t="s">
        <v>32</v>
      </c>
      <c r="P513" s="242"/>
    </row>
    <row r="514" s="69" customFormat="1" ht="18" customHeight="1" spans="1:16">
      <c r="A514" s="24">
        <v>508</v>
      </c>
      <c r="B514" s="24" t="s">
        <v>23</v>
      </c>
      <c r="C514" s="24" t="s">
        <v>24</v>
      </c>
      <c r="D514" s="24" t="s">
        <v>25</v>
      </c>
      <c r="E514" s="60" t="s">
        <v>4460</v>
      </c>
      <c r="F514" s="60" t="s">
        <v>4779</v>
      </c>
      <c r="G514" s="37" t="s">
        <v>4972</v>
      </c>
      <c r="H514" s="232" t="s">
        <v>194</v>
      </c>
      <c r="I514" s="24">
        <v>4</v>
      </c>
      <c r="J514" s="24" t="s">
        <v>4781</v>
      </c>
      <c r="K514" s="60" t="s">
        <v>31</v>
      </c>
      <c r="L514" s="238">
        <v>2</v>
      </c>
      <c r="M514" s="27">
        <f t="shared" si="18"/>
        <v>260</v>
      </c>
      <c r="N514" s="23"/>
      <c r="O514" s="184" t="s">
        <v>32</v>
      </c>
      <c r="P514" s="242"/>
    </row>
    <row r="515" s="69" customFormat="1" ht="18" customHeight="1" spans="1:16">
      <c r="A515" s="24">
        <v>509</v>
      </c>
      <c r="B515" s="24" t="s">
        <v>23</v>
      </c>
      <c r="C515" s="24" t="s">
        <v>24</v>
      </c>
      <c r="D515" s="24" t="s">
        <v>25</v>
      </c>
      <c r="E515" s="60" t="s">
        <v>4460</v>
      </c>
      <c r="F515" s="60" t="s">
        <v>4779</v>
      </c>
      <c r="G515" s="37" t="s">
        <v>4973</v>
      </c>
      <c r="H515" s="232" t="s">
        <v>194</v>
      </c>
      <c r="I515" s="24">
        <v>5</v>
      </c>
      <c r="J515" s="24" t="s">
        <v>4781</v>
      </c>
      <c r="K515" s="60" t="s">
        <v>31</v>
      </c>
      <c r="L515" s="238">
        <v>3</v>
      </c>
      <c r="M515" s="27">
        <f t="shared" si="18"/>
        <v>390</v>
      </c>
      <c r="N515" s="23"/>
      <c r="O515" s="184" t="s">
        <v>32</v>
      </c>
      <c r="P515" s="242"/>
    </row>
    <row r="516" s="69" customFormat="1" ht="18" customHeight="1" spans="1:16">
      <c r="A516" s="24">
        <v>510</v>
      </c>
      <c r="B516" s="24" t="s">
        <v>23</v>
      </c>
      <c r="C516" s="24" t="s">
        <v>24</v>
      </c>
      <c r="D516" s="24" t="s">
        <v>25</v>
      </c>
      <c r="E516" s="60" t="s">
        <v>4460</v>
      </c>
      <c r="F516" s="60" t="s">
        <v>4779</v>
      </c>
      <c r="G516" s="37" t="s">
        <v>4974</v>
      </c>
      <c r="H516" s="232" t="s">
        <v>194</v>
      </c>
      <c r="I516" s="60">
        <v>4</v>
      </c>
      <c r="J516" s="24" t="s">
        <v>4781</v>
      </c>
      <c r="K516" s="60" t="s">
        <v>31</v>
      </c>
      <c r="L516" s="238">
        <v>3</v>
      </c>
      <c r="M516" s="27">
        <f t="shared" si="18"/>
        <v>390</v>
      </c>
      <c r="N516" s="23"/>
      <c r="O516" s="184" t="s">
        <v>32</v>
      </c>
      <c r="P516" s="242"/>
    </row>
    <row r="517" s="69" customFormat="1" ht="18" customHeight="1" spans="1:16">
      <c r="A517" s="24">
        <v>511</v>
      </c>
      <c r="B517" s="24" t="s">
        <v>23</v>
      </c>
      <c r="C517" s="24" t="s">
        <v>24</v>
      </c>
      <c r="D517" s="24" t="s">
        <v>25</v>
      </c>
      <c r="E517" s="60" t="s">
        <v>4460</v>
      </c>
      <c r="F517" s="60" t="s">
        <v>4779</v>
      </c>
      <c r="G517" s="37" t="s">
        <v>4975</v>
      </c>
      <c r="H517" s="232" t="s">
        <v>194</v>
      </c>
      <c r="I517" s="60">
        <v>4</v>
      </c>
      <c r="J517" s="24" t="s">
        <v>4781</v>
      </c>
      <c r="K517" s="60" t="s">
        <v>31</v>
      </c>
      <c r="L517" s="238">
        <v>2</v>
      </c>
      <c r="M517" s="27">
        <f t="shared" si="18"/>
        <v>260</v>
      </c>
      <c r="N517" s="23"/>
      <c r="O517" s="184" t="s">
        <v>32</v>
      </c>
      <c r="P517" s="242"/>
    </row>
    <row r="518" s="69" customFormat="1" ht="18" customHeight="1" spans="1:16">
      <c r="A518" s="24">
        <v>512</v>
      </c>
      <c r="B518" s="24" t="s">
        <v>23</v>
      </c>
      <c r="C518" s="24" t="s">
        <v>24</v>
      </c>
      <c r="D518" s="24" t="s">
        <v>25</v>
      </c>
      <c r="E518" s="60" t="s">
        <v>4460</v>
      </c>
      <c r="F518" s="60" t="s">
        <v>4779</v>
      </c>
      <c r="G518" s="37" t="s">
        <v>4976</v>
      </c>
      <c r="H518" s="232" t="s">
        <v>194</v>
      </c>
      <c r="I518" s="60">
        <v>3</v>
      </c>
      <c r="J518" s="24" t="s">
        <v>4781</v>
      </c>
      <c r="K518" s="60" t="s">
        <v>31</v>
      </c>
      <c r="L518" s="238">
        <v>2</v>
      </c>
      <c r="M518" s="27">
        <f t="shared" si="18"/>
        <v>260</v>
      </c>
      <c r="N518" s="23"/>
      <c r="O518" s="184" t="s">
        <v>32</v>
      </c>
      <c r="P518" s="242"/>
    </row>
    <row r="519" s="69" customFormat="1" ht="18" customHeight="1" spans="1:16">
      <c r="A519" s="24">
        <v>513</v>
      </c>
      <c r="B519" s="24" t="s">
        <v>23</v>
      </c>
      <c r="C519" s="24" t="s">
        <v>24</v>
      </c>
      <c r="D519" s="24" t="s">
        <v>25</v>
      </c>
      <c r="E519" s="60" t="s">
        <v>4460</v>
      </c>
      <c r="F519" s="60" t="s">
        <v>4779</v>
      </c>
      <c r="G519" s="37" t="s">
        <v>1446</v>
      </c>
      <c r="H519" s="232" t="s">
        <v>194</v>
      </c>
      <c r="I519" s="60">
        <v>3</v>
      </c>
      <c r="J519" s="24" t="s">
        <v>4781</v>
      </c>
      <c r="K519" s="60" t="s">
        <v>31</v>
      </c>
      <c r="L519" s="238">
        <v>2</v>
      </c>
      <c r="M519" s="27">
        <f t="shared" si="18"/>
        <v>260</v>
      </c>
      <c r="N519" s="23"/>
      <c r="O519" s="184" t="s">
        <v>32</v>
      </c>
      <c r="P519" s="242"/>
    </row>
    <row r="520" s="69" customFormat="1" ht="18" customHeight="1" spans="1:16">
      <c r="A520" s="24">
        <v>514</v>
      </c>
      <c r="B520" s="24" t="s">
        <v>23</v>
      </c>
      <c r="C520" s="24" t="s">
        <v>24</v>
      </c>
      <c r="D520" s="24" t="s">
        <v>25</v>
      </c>
      <c r="E520" s="60" t="s">
        <v>4460</v>
      </c>
      <c r="F520" s="60" t="s">
        <v>4779</v>
      </c>
      <c r="G520" s="37" t="s">
        <v>4977</v>
      </c>
      <c r="H520" s="232" t="s">
        <v>194</v>
      </c>
      <c r="I520" s="60">
        <v>3</v>
      </c>
      <c r="J520" s="24" t="s">
        <v>4781</v>
      </c>
      <c r="K520" s="60" t="s">
        <v>31</v>
      </c>
      <c r="L520" s="238">
        <v>3</v>
      </c>
      <c r="M520" s="27">
        <f t="shared" si="18"/>
        <v>390</v>
      </c>
      <c r="N520" s="23"/>
      <c r="O520" s="184" t="s">
        <v>32</v>
      </c>
      <c r="P520" s="242"/>
    </row>
    <row r="521" s="69" customFormat="1" ht="18" customHeight="1" spans="1:16">
      <c r="A521" s="24">
        <v>515</v>
      </c>
      <c r="B521" s="24" t="s">
        <v>23</v>
      </c>
      <c r="C521" s="24" t="s">
        <v>24</v>
      </c>
      <c r="D521" s="24" t="s">
        <v>25</v>
      </c>
      <c r="E521" s="60" t="s">
        <v>4460</v>
      </c>
      <c r="F521" s="60" t="s">
        <v>4779</v>
      </c>
      <c r="G521" s="37" t="s">
        <v>4978</v>
      </c>
      <c r="H521" s="232" t="s">
        <v>194</v>
      </c>
      <c r="I521" s="60">
        <v>5</v>
      </c>
      <c r="J521" s="24" t="s">
        <v>4781</v>
      </c>
      <c r="K521" s="60" t="s">
        <v>31</v>
      </c>
      <c r="L521" s="238">
        <v>3</v>
      </c>
      <c r="M521" s="27">
        <f t="shared" si="18"/>
        <v>390</v>
      </c>
      <c r="N521" s="23"/>
      <c r="O521" s="184" t="s">
        <v>32</v>
      </c>
      <c r="P521" s="242"/>
    </row>
    <row r="522" s="69" customFormat="1" ht="18" customHeight="1" spans="1:16">
      <c r="A522" s="24">
        <v>516</v>
      </c>
      <c r="B522" s="24" t="s">
        <v>23</v>
      </c>
      <c r="C522" s="24" t="s">
        <v>24</v>
      </c>
      <c r="D522" s="24" t="s">
        <v>25</v>
      </c>
      <c r="E522" s="24" t="s">
        <v>4460</v>
      </c>
      <c r="F522" s="24" t="s">
        <v>4779</v>
      </c>
      <c r="G522" s="238" t="s">
        <v>4979</v>
      </c>
      <c r="H522" s="232" t="s">
        <v>194</v>
      </c>
      <c r="I522" s="60">
        <v>7</v>
      </c>
      <c r="J522" s="24" t="s">
        <v>4781</v>
      </c>
      <c r="K522" s="60" t="s">
        <v>31</v>
      </c>
      <c r="L522" s="238">
        <v>3</v>
      </c>
      <c r="M522" s="27">
        <f t="shared" si="18"/>
        <v>390</v>
      </c>
      <c r="N522" s="23"/>
      <c r="O522" s="184" t="s">
        <v>32</v>
      </c>
      <c r="P522" s="243"/>
    </row>
    <row r="523" s="69" customFormat="1" ht="18" customHeight="1" spans="1:16">
      <c r="A523" s="24">
        <v>517</v>
      </c>
      <c r="B523" s="24" t="s">
        <v>23</v>
      </c>
      <c r="C523" s="24" t="s">
        <v>24</v>
      </c>
      <c r="D523" s="24" t="s">
        <v>25</v>
      </c>
      <c r="E523" s="60" t="s">
        <v>4460</v>
      </c>
      <c r="F523" s="60" t="s">
        <v>4779</v>
      </c>
      <c r="G523" s="37" t="s">
        <v>4980</v>
      </c>
      <c r="H523" s="232" t="s">
        <v>194</v>
      </c>
      <c r="I523" s="60">
        <v>3</v>
      </c>
      <c r="J523" s="24" t="s">
        <v>4781</v>
      </c>
      <c r="K523" s="60" t="s">
        <v>31</v>
      </c>
      <c r="L523" s="238">
        <v>1</v>
      </c>
      <c r="M523" s="27">
        <f>L523*312</f>
        <v>312</v>
      </c>
      <c r="N523" s="23"/>
      <c r="O523" s="184" t="s">
        <v>32</v>
      </c>
      <c r="P523" s="242"/>
    </row>
    <row r="524" s="69" customFormat="1" ht="18" customHeight="1" spans="1:16">
      <c r="A524" s="24">
        <v>518</v>
      </c>
      <c r="B524" s="24" t="s">
        <v>23</v>
      </c>
      <c r="C524" s="24" t="s">
        <v>24</v>
      </c>
      <c r="D524" s="24" t="s">
        <v>25</v>
      </c>
      <c r="E524" s="60" t="s">
        <v>4460</v>
      </c>
      <c r="F524" s="60" t="s">
        <v>4779</v>
      </c>
      <c r="G524" s="37" t="s">
        <v>4981</v>
      </c>
      <c r="H524" s="71" t="s">
        <v>194</v>
      </c>
      <c r="I524" s="60">
        <v>4</v>
      </c>
      <c r="J524" s="24" t="s">
        <v>4781</v>
      </c>
      <c r="K524" s="60" t="s">
        <v>31</v>
      </c>
      <c r="L524" s="238">
        <v>4</v>
      </c>
      <c r="M524" s="27">
        <f>L524*130</f>
        <v>520</v>
      </c>
      <c r="N524" s="23"/>
      <c r="O524" s="184" t="s">
        <v>32</v>
      </c>
      <c r="P524" s="242"/>
    </row>
    <row r="525" s="69" customFormat="1" ht="18" customHeight="1" spans="1:16">
      <c r="A525" s="24">
        <v>519</v>
      </c>
      <c r="B525" s="24" t="s">
        <v>23</v>
      </c>
      <c r="C525" s="24" t="s">
        <v>24</v>
      </c>
      <c r="D525" s="24" t="s">
        <v>25</v>
      </c>
      <c r="E525" s="60" t="s">
        <v>4460</v>
      </c>
      <c r="F525" s="60" t="s">
        <v>4779</v>
      </c>
      <c r="G525" s="37" t="s">
        <v>4982</v>
      </c>
      <c r="H525" s="232" t="s">
        <v>194</v>
      </c>
      <c r="I525" s="60">
        <v>3</v>
      </c>
      <c r="J525" s="24" t="s">
        <v>4781</v>
      </c>
      <c r="K525" s="60" t="s">
        <v>31</v>
      </c>
      <c r="L525" s="238">
        <v>3</v>
      </c>
      <c r="M525" s="27">
        <f>L525*130</f>
        <v>390</v>
      </c>
      <c r="N525" s="23"/>
      <c r="O525" s="184" t="s">
        <v>32</v>
      </c>
      <c r="P525" s="242"/>
    </row>
    <row r="526" s="69" customFormat="1" ht="18" customHeight="1" spans="1:16">
      <c r="A526" s="24">
        <v>520</v>
      </c>
      <c r="B526" s="24" t="s">
        <v>23</v>
      </c>
      <c r="C526" s="24" t="s">
        <v>24</v>
      </c>
      <c r="D526" s="24" t="s">
        <v>25</v>
      </c>
      <c r="E526" s="60" t="s">
        <v>4460</v>
      </c>
      <c r="F526" s="60" t="s">
        <v>4779</v>
      </c>
      <c r="G526" s="37" t="s">
        <v>4983</v>
      </c>
      <c r="H526" s="232" t="s">
        <v>194</v>
      </c>
      <c r="I526" s="60">
        <v>5</v>
      </c>
      <c r="J526" s="24" t="s">
        <v>4781</v>
      </c>
      <c r="K526" s="60" t="s">
        <v>31</v>
      </c>
      <c r="L526" s="238">
        <v>3</v>
      </c>
      <c r="M526" s="27">
        <f>L526*130</f>
        <v>390</v>
      </c>
      <c r="N526" s="23"/>
      <c r="O526" s="184" t="s">
        <v>32</v>
      </c>
      <c r="P526" s="242"/>
    </row>
    <row r="527" s="69" customFormat="1" ht="18" customHeight="1" spans="1:16">
      <c r="A527" s="24">
        <v>521</v>
      </c>
      <c r="B527" s="24" t="s">
        <v>23</v>
      </c>
      <c r="C527" s="24" t="s">
        <v>24</v>
      </c>
      <c r="D527" s="24" t="s">
        <v>25</v>
      </c>
      <c r="E527" s="60" t="s">
        <v>4460</v>
      </c>
      <c r="F527" s="60" t="s">
        <v>4779</v>
      </c>
      <c r="G527" s="37" t="s">
        <v>4984</v>
      </c>
      <c r="H527" s="232" t="s">
        <v>194</v>
      </c>
      <c r="I527" s="60">
        <v>2</v>
      </c>
      <c r="J527" s="24" t="s">
        <v>4781</v>
      </c>
      <c r="K527" s="60" t="s">
        <v>31</v>
      </c>
      <c r="L527" s="238">
        <v>2</v>
      </c>
      <c r="M527" s="27">
        <f>L527*130</f>
        <v>260</v>
      </c>
      <c r="N527" s="23"/>
      <c r="O527" s="184" t="s">
        <v>32</v>
      </c>
      <c r="P527" s="242"/>
    </row>
    <row r="528" s="69" customFormat="1" ht="18" customHeight="1" spans="1:16">
      <c r="A528" s="24">
        <v>522</v>
      </c>
      <c r="B528" s="24" t="s">
        <v>23</v>
      </c>
      <c r="C528" s="24" t="s">
        <v>24</v>
      </c>
      <c r="D528" s="24" t="s">
        <v>25</v>
      </c>
      <c r="E528" s="60" t="s">
        <v>4460</v>
      </c>
      <c r="F528" s="60" t="s">
        <v>4779</v>
      </c>
      <c r="G528" s="37" t="s">
        <v>4985</v>
      </c>
      <c r="H528" s="232" t="s">
        <v>194</v>
      </c>
      <c r="I528" s="60">
        <v>4</v>
      </c>
      <c r="J528" s="24" t="s">
        <v>4781</v>
      </c>
      <c r="K528" s="60" t="s">
        <v>31</v>
      </c>
      <c r="L528" s="238">
        <v>2</v>
      </c>
      <c r="M528" s="27">
        <f>L528*130</f>
        <v>260</v>
      </c>
      <c r="N528" s="23"/>
      <c r="O528" s="184" t="s">
        <v>32</v>
      </c>
      <c r="P528" s="242"/>
    </row>
    <row r="529" s="69" customFormat="1" ht="18" customHeight="1" spans="1:16">
      <c r="A529" s="24">
        <v>523</v>
      </c>
      <c r="B529" s="24" t="s">
        <v>23</v>
      </c>
      <c r="C529" s="24" t="s">
        <v>24</v>
      </c>
      <c r="D529" s="24" t="s">
        <v>25</v>
      </c>
      <c r="E529" s="60" t="s">
        <v>4460</v>
      </c>
      <c r="F529" s="60" t="s">
        <v>4779</v>
      </c>
      <c r="G529" s="37" t="s">
        <v>4986</v>
      </c>
      <c r="H529" s="232" t="s">
        <v>194</v>
      </c>
      <c r="I529" s="60">
        <v>3</v>
      </c>
      <c r="J529" s="24" t="s">
        <v>4781</v>
      </c>
      <c r="K529" s="60" t="s">
        <v>31</v>
      </c>
      <c r="L529" s="238">
        <v>1</v>
      </c>
      <c r="M529" s="27">
        <f>L529*312</f>
        <v>312</v>
      </c>
      <c r="N529" s="23"/>
      <c r="O529" s="184" t="s">
        <v>32</v>
      </c>
      <c r="P529" s="242"/>
    </row>
    <row r="530" s="69" customFormat="1" ht="18" customHeight="1" spans="1:16">
      <c r="A530" s="24">
        <v>524</v>
      </c>
      <c r="B530" s="24" t="s">
        <v>23</v>
      </c>
      <c r="C530" s="24" t="s">
        <v>24</v>
      </c>
      <c r="D530" s="24" t="s">
        <v>25</v>
      </c>
      <c r="E530" s="60" t="s">
        <v>4460</v>
      </c>
      <c r="F530" s="60" t="s">
        <v>4779</v>
      </c>
      <c r="G530" s="37" t="s">
        <v>4987</v>
      </c>
      <c r="H530" s="232" t="s">
        <v>194</v>
      </c>
      <c r="I530" s="60">
        <v>4</v>
      </c>
      <c r="J530" s="24" t="s">
        <v>4781</v>
      </c>
      <c r="K530" s="60" t="s">
        <v>31</v>
      </c>
      <c r="L530" s="238">
        <v>2</v>
      </c>
      <c r="M530" s="27">
        <f t="shared" ref="M530:M550" si="19">L530*130</f>
        <v>260</v>
      </c>
      <c r="N530" s="23"/>
      <c r="O530" s="184" t="s">
        <v>32</v>
      </c>
      <c r="P530" s="242"/>
    </row>
    <row r="531" s="69" customFormat="1" ht="18" customHeight="1" spans="1:16">
      <c r="A531" s="24">
        <v>525</v>
      </c>
      <c r="B531" s="24" t="s">
        <v>23</v>
      </c>
      <c r="C531" s="24" t="s">
        <v>24</v>
      </c>
      <c r="D531" s="24" t="s">
        <v>25</v>
      </c>
      <c r="E531" s="60" t="s">
        <v>4460</v>
      </c>
      <c r="F531" s="60" t="s">
        <v>4779</v>
      </c>
      <c r="G531" s="37" t="s">
        <v>4988</v>
      </c>
      <c r="H531" s="232" t="s">
        <v>194</v>
      </c>
      <c r="I531" s="60">
        <v>3</v>
      </c>
      <c r="J531" s="24" t="s">
        <v>4781</v>
      </c>
      <c r="K531" s="60" t="s">
        <v>31</v>
      </c>
      <c r="L531" s="238">
        <v>2</v>
      </c>
      <c r="M531" s="27">
        <f t="shared" si="19"/>
        <v>260</v>
      </c>
      <c r="N531" s="23"/>
      <c r="O531" s="184" t="s">
        <v>32</v>
      </c>
      <c r="P531" s="242"/>
    </row>
    <row r="532" s="69" customFormat="1" ht="18" customHeight="1" spans="1:16">
      <c r="A532" s="24">
        <v>526</v>
      </c>
      <c r="B532" s="24" t="s">
        <v>23</v>
      </c>
      <c r="C532" s="24" t="s">
        <v>24</v>
      </c>
      <c r="D532" s="24" t="s">
        <v>25</v>
      </c>
      <c r="E532" s="60" t="s">
        <v>4460</v>
      </c>
      <c r="F532" s="60" t="s">
        <v>4779</v>
      </c>
      <c r="G532" s="37" t="s">
        <v>4989</v>
      </c>
      <c r="H532" s="232" t="s">
        <v>194</v>
      </c>
      <c r="I532" s="60">
        <v>6</v>
      </c>
      <c r="J532" s="24" t="s">
        <v>4781</v>
      </c>
      <c r="K532" s="60" t="s">
        <v>31</v>
      </c>
      <c r="L532" s="238">
        <v>2</v>
      </c>
      <c r="M532" s="27">
        <f t="shared" si="19"/>
        <v>260</v>
      </c>
      <c r="N532" s="23"/>
      <c r="O532" s="184" t="s">
        <v>32</v>
      </c>
      <c r="P532" s="242"/>
    </row>
    <row r="533" s="69" customFormat="1" ht="18" customHeight="1" spans="1:16">
      <c r="A533" s="24">
        <v>527</v>
      </c>
      <c r="B533" s="24" t="s">
        <v>23</v>
      </c>
      <c r="C533" s="24" t="s">
        <v>24</v>
      </c>
      <c r="D533" s="24" t="s">
        <v>25</v>
      </c>
      <c r="E533" s="60" t="s">
        <v>4460</v>
      </c>
      <c r="F533" s="60" t="s">
        <v>4779</v>
      </c>
      <c r="G533" s="37" t="s">
        <v>4990</v>
      </c>
      <c r="H533" s="232" t="s">
        <v>194</v>
      </c>
      <c r="I533" s="60">
        <v>2</v>
      </c>
      <c r="J533" s="24" t="s">
        <v>4781</v>
      </c>
      <c r="K533" s="60" t="s">
        <v>31</v>
      </c>
      <c r="L533" s="238">
        <v>2</v>
      </c>
      <c r="M533" s="27">
        <f t="shared" si="19"/>
        <v>260</v>
      </c>
      <c r="N533" s="23"/>
      <c r="O533" s="184" t="s">
        <v>32</v>
      </c>
      <c r="P533" s="242"/>
    </row>
    <row r="534" s="69" customFormat="1" ht="18" customHeight="1" spans="1:16">
      <c r="A534" s="24">
        <v>528</v>
      </c>
      <c r="B534" s="24" t="s">
        <v>23</v>
      </c>
      <c r="C534" s="24" t="s">
        <v>24</v>
      </c>
      <c r="D534" s="24" t="s">
        <v>25</v>
      </c>
      <c r="E534" s="60" t="s">
        <v>4460</v>
      </c>
      <c r="F534" s="60" t="s">
        <v>4779</v>
      </c>
      <c r="G534" s="37" t="s">
        <v>4991</v>
      </c>
      <c r="H534" s="71" t="s">
        <v>194</v>
      </c>
      <c r="I534" s="60">
        <v>6</v>
      </c>
      <c r="J534" s="24" t="s">
        <v>4781</v>
      </c>
      <c r="K534" s="60" t="s">
        <v>31</v>
      </c>
      <c r="L534" s="238">
        <v>4</v>
      </c>
      <c r="M534" s="27">
        <f t="shared" si="19"/>
        <v>520</v>
      </c>
      <c r="N534" s="23"/>
      <c r="O534" s="184" t="s">
        <v>32</v>
      </c>
      <c r="P534" s="242"/>
    </row>
    <row r="535" s="69" customFormat="1" ht="18" customHeight="1" spans="1:16">
      <c r="A535" s="24">
        <v>529</v>
      </c>
      <c r="B535" s="24" t="s">
        <v>23</v>
      </c>
      <c r="C535" s="24" t="s">
        <v>24</v>
      </c>
      <c r="D535" s="24" t="s">
        <v>25</v>
      </c>
      <c r="E535" s="60" t="s">
        <v>4460</v>
      </c>
      <c r="F535" s="60" t="s">
        <v>4779</v>
      </c>
      <c r="G535" s="37" t="s">
        <v>4992</v>
      </c>
      <c r="H535" s="71" t="s">
        <v>194</v>
      </c>
      <c r="I535" s="60">
        <v>7</v>
      </c>
      <c r="J535" s="24" t="s">
        <v>4781</v>
      </c>
      <c r="K535" s="60" t="s">
        <v>31</v>
      </c>
      <c r="L535" s="238">
        <v>5</v>
      </c>
      <c r="M535" s="27">
        <f t="shared" si="19"/>
        <v>650</v>
      </c>
      <c r="N535" s="23"/>
      <c r="O535" s="184" t="s">
        <v>32</v>
      </c>
      <c r="P535" s="242"/>
    </row>
    <row r="536" s="69" customFormat="1" ht="18" customHeight="1" spans="1:16">
      <c r="A536" s="24">
        <v>530</v>
      </c>
      <c r="B536" s="24" t="s">
        <v>23</v>
      </c>
      <c r="C536" s="24" t="s">
        <v>24</v>
      </c>
      <c r="D536" s="24" t="s">
        <v>25</v>
      </c>
      <c r="E536" s="60" t="s">
        <v>4460</v>
      </c>
      <c r="F536" s="60" t="s">
        <v>4779</v>
      </c>
      <c r="G536" s="37" t="s">
        <v>4993</v>
      </c>
      <c r="H536" s="232" t="s">
        <v>194</v>
      </c>
      <c r="I536" s="60">
        <v>3</v>
      </c>
      <c r="J536" s="24" t="s">
        <v>4781</v>
      </c>
      <c r="K536" s="60" t="s">
        <v>31</v>
      </c>
      <c r="L536" s="238">
        <v>2</v>
      </c>
      <c r="M536" s="27">
        <f t="shared" si="19"/>
        <v>260</v>
      </c>
      <c r="N536" s="23"/>
      <c r="O536" s="184" t="s">
        <v>32</v>
      </c>
      <c r="P536" s="242"/>
    </row>
    <row r="537" s="69" customFormat="1" ht="18" customHeight="1" spans="1:16">
      <c r="A537" s="24">
        <v>531</v>
      </c>
      <c r="B537" s="24" t="s">
        <v>23</v>
      </c>
      <c r="C537" s="24" t="s">
        <v>24</v>
      </c>
      <c r="D537" s="24" t="s">
        <v>25</v>
      </c>
      <c r="E537" s="60" t="s">
        <v>4460</v>
      </c>
      <c r="F537" s="60" t="s">
        <v>4779</v>
      </c>
      <c r="G537" s="37" t="s">
        <v>4994</v>
      </c>
      <c r="H537" s="71" t="s">
        <v>194</v>
      </c>
      <c r="I537" s="60">
        <v>6</v>
      </c>
      <c r="J537" s="24" t="s">
        <v>4781</v>
      </c>
      <c r="K537" s="60" t="s">
        <v>31</v>
      </c>
      <c r="L537" s="238">
        <v>4</v>
      </c>
      <c r="M537" s="27">
        <f t="shared" si="19"/>
        <v>520</v>
      </c>
      <c r="N537" s="23"/>
      <c r="O537" s="184" t="s">
        <v>32</v>
      </c>
      <c r="P537" s="242"/>
    </row>
    <row r="538" s="69" customFormat="1" ht="18" customHeight="1" spans="1:16">
      <c r="A538" s="24">
        <v>532</v>
      </c>
      <c r="B538" s="24" t="s">
        <v>23</v>
      </c>
      <c r="C538" s="24" t="s">
        <v>24</v>
      </c>
      <c r="D538" s="24" t="s">
        <v>25</v>
      </c>
      <c r="E538" s="60" t="s">
        <v>4460</v>
      </c>
      <c r="F538" s="60" t="s">
        <v>4779</v>
      </c>
      <c r="G538" s="37" t="s">
        <v>4995</v>
      </c>
      <c r="H538" s="232" t="s">
        <v>194</v>
      </c>
      <c r="I538" s="60">
        <v>3</v>
      </c>
      <c r="J538" s="24" t="s">
        <v>4781</v>
      </c>
      <c r="K538" s="60" t="s">
        <v>31</v>
      </c>
      <c r="L538" s="238">
        <v>2</v>
      </c>
      <c r="M538" s="27">
        <f t="shared" si="19"/>
        <v>260</v>
      </c>
      <c r="N538" s="23"/>
      <c r="O538" s="184" t="s">
        <v>32</v>
      </c>
      <c r="P538" s="242"/>
    </row>
    <row r="539" s="69" customFormat="1" ht="18" customHeight="1" spans="1:16">
      <c r="A539" s="24">
        <v>533</v>
      </c>
      <c r="B539" s="24" t="s">
        <v>23</v>
      </c>
      <c r="C539" s="24" t="s">
        <v>24</v>
      </c>
      <c r="D539" s="24" t="s">
        <v>25</v>
      </c>
      <c r="E539" s="60" t="s">
        <v>4460</v>
      </c>
      <c r="F539" s="60" t="s">
        <v>4779</v>
      </c>
      <c r="G539" s="37" t="s">
        <v>4996</v>
      </c>
      <c r="H539" s="232" t="s">
        <v>194</v>
      </c>
      <c r="I539" s="60">
        <v>3</v>
      </c>
      <c r="J539" s="24" t="s">
        <v>4781</v>
      </c>
      <c r="K539" s="60" t="s">
        <v>31</v>
      </c>
      <c r="L539" s="238">
        <v>2</v>
      </c>
      <c r="M539" s="27">
        <f t="shared" si="19"/>
        <v>260</v>
      </c>
      <c r="N539" s="23"/>
      <c r="O539" s="184" t="s">
        <v>32</v>
      </c>
      <c r="P539" s="242"/>
    </row>
    <row r="540" s="69" customFormat="1" ht="18" customHeight="1" spans="1:16">
      <c r="A540" s="24">
        <v>534</v>
      </c>
      <c r="B540" s="24" t="s">
        <v>23</v>
      </c>
      <c r="C540" s="24" t="s">
        <v>24</v>
      </c>
      <c r="D540" s="24" t="s">
        <v>25</v>
      </c>
      <c r="E540" s="60" t="s">
        <v>4460</v>
      </c>
      <c r="F540" s="60" t="s">
        <v>4779</v>
      </c>
      <c r="G540" s="37" t="s">
        <v>4997</v>
      </c>
      <c r="H540" s="71" t="s">
        <v>194</v>
      </c>
      <c r="I540" s="60">
        <v>6</v>
      </c>
      <c r="J540" s="24" t="s">
        <v>4781</v>
      </c>
      <c r="K540" s="60" t="s">
        <v>31</v>
      </c>
      <c r="L540" s="238">
        <v>5</v>
      </c>
      <c r="M540" s="27">
        <f t="shared" si="19"/>
        <v>650</v>
      </c>
      <c r="N540" s="23"/>
      <c r="O540" s="184" t="s">
        <v>32</v>
      </c>
      <c r="P540" s="242"/>
    </row>
    <row r="541" s="69" customFormat="1" ht="18" customHeight="1" spans="1:16">
      <c r="A541" s="24">
        <v>535</v>
      </c>
      <c r="B541" s="24" t="s">
        <v>23</v>
      </c>
      <c r="C541" s="24" t="s">
        <v>24</v>
      </c>
      <c r="D541" s="24" t="s">
        <v>25</v>
      </c>
      <c r="E541" s="60" t="s">
        <v>4460</v>
      </c>
      <c r="F541" s="60" t="s">
        <v>4779</v>
      </c>
      <c r="G541" s="37" t="s">
        <v>4998</v>
      </c>
      <c r="H541" s="71" t="s">
        <v>194</v>
      </c>
      <c r="I541" s="60">
        <v>7</v>
      </c>
      <c r="J541" s="24" t="s">
        <v>4781</v>
      </c>
      <c r="K541" s="60" t="s">
        <v>31</v>
      </c>
      <c r="L541" s="238">
        <v>5</v>
      </c>
      <c r="M541" s="27">
        <f t="shared" si="19"/>
        <v>650</v>
      </c>
      <c r="N541" s="23"/>
      <c r="O541" s="184" t="s">
        <v>32</v>
      </c>
      <c r="P541" s="242"/>
    </row>
    <row r="542" s="69" customFormat="1" ht="18" customHeight="1" spans="1:16">
      <c r="A542" s="24">
        <v>536</v>
      </c>
      <c r="B542" s="24" t="s">
        <v>23</v>
      </c>
      <c r="C542" s="24" t="s">
        <v>24</v>
      </c>
      <c r="D542" s="24" t="s">
        <v>25</v>
      </c>
      <c r="E542" s="60" t="s">
        <v>4460</v>
      </c>
      <c r="F542" s="60" t="s">
        <v>4779</v>
      </c>
      <c r="G542" s="37" t="s">
        <v>4999</v>
      </c>
      <c r="H542" s="232" t="s">
        <v>194</v>
      </c>
      <c r="I542" s="60">
        <v>4</v>
      </c>
      <c r="J542" s="24" t="s">
        <v>4781</v>
      </c>
      <c r="K542" s="60" t="s">
        <v>31</v>
      </c>
      <c r="L542" s="238">
        <v>2</v>
      </c>
      <c r="M542" s="27">
        <f t="shared" si="19"/>
        <v>260</v>
      </c>
      <c r="N542" s="23"/>
      <c r="O542" s="184" t="s">
        <v>32</v>
      </c>
      <c r="P542" s="242"/>
    </row>
    <row r="543" s="69" customFormat="1" ht="18" customHeight="1" spans="1:16">
      <c r="A543" s="24">
        <v>537</v>
      </c>
      <c r="B543" s="24" t="s">
        <v>23</v>
      </c>
      <c r="C543" s="24" t="s">
        <v>24</v>
      </c>
      <c r="D543" s="24" t="s">
        <v>25</v>
      </c>
      <c r="E543" s="60" t="s">
        <v>4460</v>
      </c>
      <c r="F543" s="60" t="s">
        <v>4779</v>
      </c>
      <c r="G543" s="37" t="s">
        <v>5000</v>
      </c>
      <c r="H543" s="232" t="s">
        <v>194</v>
      </c>
      <c r="I543" s="60">
        <v>5</v>
      </c>
      <c r="J543" s="24" t="s">
        <v>4781</v>
      </c>
      <c r="K543" s="60" t="s">
        <v>31</v>
      </c>
      <c r="L543" s="238">
        <v>3</v>
      </c>
      <c r="M543" s="27">
        <f t="shared" si="19"/>
        <v>390</v>
      </c>
      <c r="N543" s="23"/>
      <c r="O543" s="184" t="s">
        <v>32</v>
      </c>
      <c r="P543" s="242"/>
    </row>
    <row r="544" s="69" customFormat="1" ht="18" customHeight="1" spans="1:16">
      <c r="A544" s="24">
        <v>538</v>
      </c>
      <c r="B544" s="24" t="s">
        <v>23</v>
      </c>
      <c r="C544" s="24" t="s">
        <v>24</v>
      </c>
      <c r="D544" s="24" t="s">
        <v>25</v>
      </c>
      <c r="E544" s="60" t="s">
        <v>4460</v>
      </c>
      <c r="F544" s="60" t="s">
        <v>4779</v>
      </c>
      <c r="G544" s="37" t="s">
        <v>5001</v>
      </c>
      <c r="H544" s="232" t="s">
        <v>194</v>
      </c>
      <c r="I544" s="60">
        <v>5</v>
      </c>
      <c r="J544" s="24" t="s">
        <v>4781</v>
      </c>
      <c r="K544" s="60" t="s">
        <v>31</v>
      </c>
      <c r="L544" s="238">
        <v>3</v>
      </c>
      <c r="M544" s="27">
        <f t="shared" si="19"/>
        <v>390</v>
      </c>
      <c r="N544" s="23"/>
      <c r="O544" s="184" t="s">
        <v>32</v>
      </c>
      <c r="P544" s="242"/>
    </row>
    <row r="545" s="69" customFormat="1" ht="18" customHeight="1" spans="1:16">
      <c r="A545" s="24">
        <v>539</v>
      </c>
      <c r="B545" s="24" t="s">
        <v>23</v>
      </c>
      <c r="C545" s="24" t="s">
        <v>24</v>
      </c>
      <c r="D545" s="24" t="s">
        <v>25</v>
      </c>
      <c r="E545" s="60" t="s">
        <v>4460</v>
      </c>
      <c r="F545" s="60" t="s">
        <v>4779</v>
      </c>
      <c r="G545" s="37" t="s">
        <v>5002</v>
      </c>
      <c r="H545" s="232" t="s">
        <v>194</v>
      </c>
      <c r="I545" s="60">
        <v>3</v>
      </c>
      <c r="J545" s="24" t="s">
        <v>4781</v>
      </c>
      <c r="K545" s="60" t="s">
        <v>31</v>
      </c>
      <c r="L545" s="238">
        <v>2</v>
      </c>
      <c r="M545" s="27">
        <f t="shared" si="19"/>
        <v>260</v>
      </c>
      <c r="N545" s="23"/>
      <c r="O545" s="184" t="s">
        <v>32</v>
      </c>
      <c r="P545" s="242"/>
    </row>
    <row r="546" s="69" customFormat="1" ht="18" customHeight="1" spans="1:16">
      <c r="A546" s="24">
        <v>540</v>
      </c>
      <c r="B546" s="24" t="s">
        <v>23</v>
      </c>
      <c r="C546" s="24" t="s">
        <v>24</v>
      </c>
      <c r="D546" s="24" t="s">
        <v>25</v>
      </c>
      <c r="E546" s="60" t="s">
        <v>4460</v>
      </c>
      <c r="F546" s="60" t="s">
        <v>4779</v>
      </c>
      <c r="G546" s="37" t="s">
        <v>5003</v>
      </c>
      <c r="H546" s="71" t="s">
        <v>194</v>
      </c>
      <c r="I546" s="60">
        <v>6</v>
      </c>
      <c r="J546" s="24" t="s">
        <v>4781</v>
      </c>
      <c r="K546" s="60" t="s">
        <v>31</v>
      </c>
      <c r="L546" s="238">
        <v>4</v>
      </c>
      <c r="M546" s="27">
        <f t="shared" si="19"/>
        <v>520</v>
      </c>
      <c r="N546" s="23"/>
      <c r="O546" s="184" t="s">
        <v>32</v>
      </c>
      <c r="P546" s="242"/>
    </row>
    <row r="547" s="69" customFormat="1" ht="18" customHeight="1" spans="1:16">
      <c r="A547" s="24">
        <v>541</v>
      </c>
      <c r="B547" s="24" t="s">
        <v>23</v>
      </c>
      <c r="C547" s="24" t="s">
        <v>24</v>
      </c>
      <c r="D547" s="24" t="s">
        <v>25</v>
      </c>
      <c r="E547" s="60" t="s">
        <v>4460</v>
      </c>
      <c r="F547" s="60" t="s">
        <v>4779</v>
      </c>
      <c r="G547" s="37" t="s">
        <v>5004</v>
      </c>
      <c r="H547" s="232" t="s">
        <v>194</v>
      </c>
      <c r="I547" s="60">
        <v>5</v>
      </c>
      <c r="J547" s="24" t="s">
        <v>4781</v>
      </c>
      <c r="K547" s="60" t="s">
        <v>31</v>
      </c>
      <c r="L547" s="238">
        <v>3</v>
      </c>
      <c r="M547" s="27">
        <f t="shared" si="19"/>
        <v>390</v>
      </c>
      <c r="N547" s="23"/>
      <c r="O547" s="184" t="s">
        <v>32</v>
      </c>
      <c r="P547" s="242"/>
    </row>
    <row r="548" s="69" customFormat="1" ht="18" customHeight="1" spans="1:16">
      <c r="A548" s="24">
        <v>542</v>
      </c>
      <c r="B548" s="24" t="s">
        <v>23</v>
      </c>
      <c r="C548" s="24" t="s">
        <v>24</v>
      </c>
      <c r="D548" s="24" t="s">
        <v>25</v>
      </c>
      <c r="E548" s="60" t="s">
        <v>4460</v>
      </c>
      <c r="F548" s="60" t="s">
        <v>4779</v>
      </c>
      <c r="G548" s="37" t="s">
        <v>5005</v>
      </c>
      <c r="H548" s="71" t="s">
        <v>194</v>
      </c>
      <c r="I548" s="60">
        <v>5</v>
      </c>
      <c r="J548" s="24" t="s">
        <v>4781</v>
      </c>
      <c r="K548" s="60" t="s">
        <v>31</v>
      </c>
      <c r="L548" s="238">
        <v>3</v>
      </c>
      <c r="M548" s="27">
        <f t="shared" si="19"/>
        <v>390</v>
      </c>
      <c r="N548" s="23"/>
      <c r="O548" s="184" t="s">
        <v>32</v>
      </c>
      <c r="P548" s="242"/>
    </row>
    <row r="549" s="69" customFormat="1" ht="18" customHeight="1" spans="1:16">
      <c r="A549" s="24">
        <v>543</v>
      </c>
      <c r="B549" s="24" t="s">
        <v>23</v>
      </c>
      <c r="C549" s="24" t="s">
        <v>24</v>
      </c>
      <c r="D549" s="24" t="s">
        <v>25</v>
      </c>
      <c r="E549" s="60" t="s">
        <v>4460</v>
      </c>
      <c r="F549" s="60" t="s">
        <v>4779</v>
      </c>
      <c r="G549" s="37" t="s">
        <v>5006</v>
      </c>
      <c r="H549" s="232" t="s">
        <v>194</v>
      </c>
      <c r="I549" s="60">
        <v>4</v>
      </c>
      <c r="J549" s="24" t="s">
        <v>4781</v>
      </c>
      <c r="K549" s="60" t="s">
        <v>31</v>
      </c>
      <c r="L549" s="238">
        <v>2</v>
      </c>
      <c r="M549" s="27">
        <f t="shared" si="19"/>
        <v>260</v>
      </c>
      <c r="N549" s="23"/>
      <c r="O549" s="184" t="s">
        <v>32</v>
      </c>
      <c r="P549" s="242"/>
    </row>
    <row r="550" s="69" customFormat="1" ht="18" customHeight="1" spans="1:16">
      <c r="A550" s="24">
        <v>544</v>
      </c>
      <c r="B550" s="24" t="s">
        <v>23</v>
      </c>
      <c r="C550" s="24" t="s">
        <v>24</v>
      </c>
      <c r="D550" s="24" t="s">
        <v>25</v>
      </c>
      <c r="E550" s="60" t="s">
        <v>4460</v>
      </c>
      <c r="F550" s="60" t="s">
        <v>4779</v>
      </c>
      <c r="G550" s="37" t="s">
        <v>5007</v>
      </c>
      <c r="H550" s="232" t="s">
        <v>194</v>
      </c>
      <c r="I550" s="60">
        <v>2</v>
      </c>
      <c r="J550" s="24" t="s">
        <v>4781</v>
      </c>
      <c r="K550" s="60" t="s">
        <v>31</v>
      </c>
      <c r="L550" s="238">
        <v>2</v>
      </c>
      <c r="M550" s="27">
        <f t="shared" si="19"/>
        <v>260</v>
      </c>
      <c r="N550" s="23"/>
      <c r="O550" s="184" t="s">
        <v>32</v>
      </c>
      <c r="P550" s="242"/>
    </row>
    <row r="551" s="69" customFormat="1" ht="18" customHeight="1" spans="1:16">
      <c r="A551" s="24">
        <v>545</v>
      </c>
      <c r="B551" s="24" t="s">
        <v>23</v>
      </c>
      <c r="C551" s="24" t="s">
        <v>24</v>
      </c>
      <c r="D551" s="24" t="s">
        <v>25</v>
      </c>
      <c r="E551" s="60" t="s">
        <v>4460</v>
      </c>
      <c r="F551" s="60" t="s">
        <v>4779</v>
      </c>
      <c r="G551" s="37" t="s">
        <v>5008</v>
      </c>
      <c r="H551" s="232" t="s">
        <v>194</v>
      </c>
      <c r="I551" s="60">
        <v>1</v>
      </c>
      <c r="J551" s="24" t="s">
        <v>4781</v>
      </c>
      <c r="K551" s="60" t="s">
        <v>31</v>
      </c>
      <c r="L551" s="238">
        <v>1</v>
      </c>
      <c r="M551" s="27">
        <f>L551*312</f>
        <v>312</v>
      </c>
      <c r="N551" s="23"/>
      <c r="O551" s="184" t="s">
        <v>32</v>
      </c>
      <c r="P551" s="242"/>
    </row>
    <row r="552" s="69" customFormat="1" ht="18" customHeight="1" spans="1:16">
      <c r="A552" s="24">
        <v>546</v>
      </c>
      <c r="B552" s="24" t="s">
        <v>23</v>
      </c>
      <c r="C552" s="24" t="s">
        <v>24</v>
      </c>
      <c r="D552" s="24" t="s">
        <v>25</v>
      </c>
      <c r="E552" s="60" t="s">
        <v>4460</v>
      </c>
      <c r="F552" s="60" t="s">
        <v>4779</v>
      </c>
      <c r="G552" s="37" t="s">
        <v>5009</v>
      </c>
      <c r="H552" s="71" t="s">
        <v>194</v>
      </c>
      <c r="I552" s="60">
        <v>5</v>
      </c>
      <c r="J552" s="24" t="s">
        <v>4781</v>
      </c>
      <c r="K552" s="60" t="s">
        <v>31</v>
      </c>
      <c r="L552" s="238">
        <v>4</v>
      </c>
      <c r="M552" s="27">
        <f t="shared" ref="M552:M562" si="20">L552*130</f>
        <v>520</v>
      </c>
      <c r="N552" s="23"/>
      <c r="O552" s="184" t="s">
        <v>32</v>
      </c>
      <c r="P552" s="242"/>
    </row>
    <row r="553" s="69" customFormat="1" ht="18" customHeight="1" spans="1:16">
      <c r="A553" s="24">
        <v>547</v>
      </c>
      <c r="B553" s="24" t="s">
        <v>23</v>
      </c>
      <c r="C553" s="24" t="s">
        <v>24</v>
      </c>
      <c r="D553" s="24" t="s">
        <v>25</v>
      </c>
      <c r="E553" s="60" t="s">
        <v>4460</v>
      </c>
      <c r="F553" s="60" t="s">
        <v>4779</v>
      </c>
      <c r="G553" s="37" t="s">
        <v>5010</v>
      </c>
      <c r="H553" s="232" t="s">
        <v>194</v>
      </c>
      <c r="I553" s="60">
        <v>3</v>
      </c>
      <c r="J553" s="24" t="s">
        <v>4781</v>
      </c>
      <c r="K553" s="60" t="s">
        <v>31</v>
      </c>
      <c r="L553" s="238">
        <v>2</v>
      </c>
      <c r="M553" s="27">
        <f t="shared" si="20"/>
        <v>260</v>
      </c>
      <c r="N553" s="23"/>
      <c r="O553" s="184" t="s">
        <v>32</v>
      </c>
      <c r="P553" s="242"/>
    </row>
    <row r="554" s="69" customFormat="1" ht="18" customHeight="1" spans="1:16">
      <c r="A554" s="24">
        <v>548</v>
      </c>
      <c r="B554" s="24" t="s">
        <v>23</v>
      </c>
      <c r="C554" s="24" t="s">
        <v>24</v>
      </c>
      <c r="D554" s="24" t="s">
        <v>25</v>
      </c>
      <c r="E554" s="60" t="s">
        <v>4460</v>
      </c>
      <c r="F554" s="60" t="s">
        <v>4779</v>
      </c>
      <c r="G554" s="37" t="s">
        <v>5011</v>
      </c>
      <c r="H554" s="232" t="s">
        <v>194</v>
      </c>
      <c r="I554" s="60">
        <v>3</v>
      </c>
      <c r="J554" s="24" t="s">
        <v>4781</v>
      </c>
      <c r="K554" s="60" t="s">
        <v>31</v>
      </c>
      <c r="L554" s="238">
        <v>2</v>
      </c>
      <c r="M554" s="27">
        <f t="shared" si="20"/>
        <v>260</v>
      </c>
      <c r="N554" s="23"/>
      <c r="O554" s="184" t="s">
        <v>32</v>
      </c>
      <c r="P554" s="242"/>
    </row>
    <row r="555" s="69" customFormat="1" ht="18" customHeight="1" spans="1:16">
      <c r="A555" s="24">
        <v>549</v>
      </c>
      <c r="B555" s="24" t="s">
        <v>23</v>
      </c>
      <c r="C555" s="24" t="s">
        <v>24</v>
      </c>
      <c r="D555" s="24" t="s">
        <v>25</v>
      </c>
      <c r="E555" s="60" t="s">
        <v>4460</v>
      </c>
      <c r="F555" s="60" t="s">
        <v>4779</v>
      </c>
      <c r="G555" s="37" t="s">
        <v>5012</v>
      </c>
      <c r="H555" s="232" t="s">
        <v>194</v>
      </c>
      <c r="I555" s="60">
        <v>4</v>
      </c>
      <c r="J555" s="24" t="s">
        <v>4781</v>
      </c>
      <c r="K555" s="60" t="s">
        <v>31</v>
      </c>
      <c r="L555" s="238">
        <v>2</v>
      </c>
      <c r="M555" s="27">
        <f t="shared" si="20"/>
        <v>260</v>
      </c>
      <c r="N555" s="23"/>
      <c r="O555" s="184" t="s">
        <v>32</v>
      </c>
      <c r="P555" s="242"/>
    </row>
    <row r="556" s="69" customFormat="1" ht="18" customHeight="1" spans="1:16">
      <c r="A556" s="24">
        <v>550</v>
      </c>
      <c r="B556" s="24" t="s">
        <v>23</v>
      </c>
      <c r="C556" s="24" t="s">
        <v>24</v>
      </c>
      <c r="D556" s="24" t="s">
        <v>25</v>
      </c>
      <c r="E556" s="60" t="s">
        <v>4460</v>
      </c>
      <c r="F556" s="60" t="s">
        <v>4779</v>
      </c>
      <c r="G556" s="37" t="s">
        <v>5013</v>
      </c>
      <c r="H556" s="232" t="s">
        <v>194</v>
      </c>
      <c r="I556" s="60">
        <v>5</v>
      </c>
      <c r="J556" s="24" t="s">
        <v>4781</v>
      </c>
      <c r="K556" s="60" t="s">
        <v>31</v>
      </c>
      <c r="L556" s="238">
        <v>3</v>
      </c>
      <c r="M556" s="27">
        <f t="shared" si="20"/>
        <v>390</v>
      </c>
      <c r="N556" s="23"/>
      <c r="O556" s="184" t="s">
        <v>32</v>
      </c>
      <c r="P556" s="242"/>
    </row>
    <row r="557" s="69" customFormat="1" ht="18" customHeight="1" spans="1:16">
      <c r="A557" s="24">
        <v>551</v>
      </c>
      <c r="B557" s="24" t="s">
        <v>23</v>
      </c>
      <c r="C557" s="24" t="s">
        <v>24</v>
      </c>
      <c r="D557" s="24" t="s">
        <v>25</v>
      </c>
      <c r="E557" s="60" t="s">
        <v>4460</v>
      </c>
      <c r="F557" s="60" t="s">
        <v>4779</v>
      </c>
      <c r="G557" s="37" t="s">
        <v>5014</v>
      </c>
      <c r="H557" s="232" t="s">
        <v>194</v>
      </c>
      <c r="I557" s="60">
        <v>3</v>
      </c>
      <c r="J557" s="24" t="s">
        <v>4781</v>
      </c>
      <c r="K557" s="60" t="s">
        <v>31</v>
      </c>
      <c r="L557" s="238">
        <v>2</v>
      </c>
      <c r="M557" s="27">
        <f t="shared" si="20"/>
        <v>260</v>
      </c>
      <c r="N557" s="23"/>
      <c r="O557" s="184" t="s">
        <v>32</v>
      </c>
      <c r="P557" s="242"/>
    </row>
    <row r="558" s="69" customFormat="1" ht="18" customHeight="1" spans="1:16">
      <c r="A558" s="24">
        <v>552</v>
      </c>
      <c r="B558" s="24" t="s">
        <v>23</v>
      </c>
      <c r="C558" s="24" t="s">
        <v>24</v>
      </c>
      <c r="D558" s="24" t="s">
        <v>25</v>
      </c>
      <c r="E558" s="60" t="s">
        <v>4460</v>
      </c>
      <c r="F558" s="60" t="s">
        <v>4779</v>
      </c>
      <c r="G558" s="37" t="s">
        <v>5015</v>
      </c>
      <c r="H558" s="232" t="s">
        <v>194</v>
      </c>
      <c r="I558" s="60">
        <v>3</v>
      </c>
      <c r="J558" s="24" t="s">
        <v>4781</v>
      </c>
      <c r="K558" s="60" t="s">
        <v>31</v>
      </c>
      <c r="L558" s="238">
        <v>3</v>
      </c>
      <c r="M558" s="27">
        <f t="shared" si="20"/>
        <v>390</v>
      </c>
      <c r="N558" s="23"/>
      <c r="O558" s="184" t="s">
        <v>32</v>
      </c>
      <c r="P558" s="242"/>
    </row>
    <row r="559" s="69" customFormat="1" ht="18" customHeight="1" spans="1:16">
      <c r="A559" s="24">
        <v>553</v>
      </c>
      <c r="B559" s="24" t="s">
        <v>23</v>
      </c>
      <c r="C559" s="24" t="s">
        <v>24</v>
      </c>
      <c r="D559" s="24" t="s">
        <v>25</v>
      </c>
      <c r="E559" s="60" t="s">
        <v>4460</v>
      </c>
      <c r="F559" s="60" t="s">
        <v>4779</v>
      </c>
      <c r="G559" s="37" t="s">
        <v>5016</v>
      </c>
      <c r="H559" s="71" t="s">
        <v>194</v>
      </c>
      <c r="I559" s="60">
        <v>5</v>
      </c>
      <c r="J559" s="24" t="s">
        <v>4781</v>
      </c>
      <c r="K559" s="60" t="s">
        <v>31</v>
      </c>
      <c r="L559" s="238">
        <v>4</v>
      </c>
      <c r="M559" s="27">
        <f t="shared" si="20"/>
        <v>520</v>
      </c>
      <c r="N559" s="23"/>
      <c r="O559" s="184" t="s">
        <v>32</v>
      </c>
      <c r="P559" s="242"/>
    </row>
    <row r="560" s="69" customFormat="1" ht="18" customHeight="1" spans="1:16">
      <c r="A560" s="24">
        <v>554</v>
      </c>
      <c r="B560" s="24" t="s">
        <v>23</v>
      </c>
      <c r="C560" s="24" t="s">
        <v>24</v>
      </c>
      <c r="D560" s="24" t="s">
        <v>25</v>
      </c>
      <c r="E560" s="60" t="s">
        <v>4460</v>
      </c>
      <c r="F560" s="60" t="s">
        <v>4779</v>
      </c>
      <c r="G560" s="37" t="s">
        <v>5017</v>
      </c>
      <c r="H560" s="232" t="s">
        <v>194</v>
      </c>
      <c r="I560" s="60">
        <v>4</v>
      </c>
      <c r="J560" s="24" t="s">
        <v>4781</v>
      </c>
      <c r="K560" s="60" t="s">
        <v>31</v>
      </c>
      <c r="L560" s="238">
        <v>2</v>
      </c>
      <c r="M560" s="27">
        <f t="shared" si="20"/>
        <v>260</v>
      </c>
      <c r="N560" s="23"/>
      <c r="O560" s="184" t="s">
        <v>32</v>
      </c>
      <c r="P560" s="242"/>
    </row>
    <row r="561" s="69" customFormat="1" ht="18" customHeight="1" spans="1:16">
      <c r="A561" s="24">
        <v>555</v>
      </c>
      <c r="B561" s="24" t="s">
        <v>23</v>
      </c>
      <c r="C561" s="24" t="s">
        <v>24</v>
      </c>
      <c r="D561" s="24" t="s">
        <v>25</v>
      </c>
      <c r="E561" s="60" t="s">
        <v>4460</v>
      </c>
      <c r="F561" s="60" t="s">
        <v>4779</v>
      </c>
      <c r="G561" s="37" t="s">
        <v>5018</v>
      </c>
      <c r="H561" s="232" t="s">
        <v>194</v>
      </c>
      <c r="I561" s="24">
        <v>4</v>
      </c>
      <c r="J561" s="24" t="s">
        <v>4781</v>
      </c>
      <c r="K561" s="60" t="s">
        <v>31</v>
      </c>
      <c r="L561" s="238">
        <v>2</v>
      </c>
      <c r="M561" s="27">
        <f t="shared" si="20"/>
        <v>260</v>
      </c>
      <c r="N561" s="23"/>
      <c r="O561" s="184" t="s">
        <v>32</v>
      </c>
      <c r="P561" s="242"/>
    </row>
    <row r="562" s="69" customFormat="1" ht="18" customHeight="1" spans="1:16">
      <c r="A562" s="24">
        <v>556</v>
      </c>
      <c r="B562" s="24" t="s">
        <v>23</v>
      </c>
      <c r="C562" s="24" t="s">
        <v>24</v>
      </c>
      <c r="D562" s="24" t="s">
        <v>25</v>
      </c>
      <c r="E562" s="60" t="s">
        <v>4460</v>
      </c>
      <c r="F562" s="60" t="s">
        <v>4779</v>
      </c>
      <c r="G562" s="37" t="s">
        <v>5019</v>
      </c>
      <c r="H562" s="232" t="s">
        <v>194</v>
      </c>
      <c r="I562" s="24">
        <v>2</v>
      </c>
      <c r="J562" s="24" t="s">
        <v>5020</v>
      </c>
      <c r="K562" s="60" t="s">
        <v>31</v>
      </c>
      <c r="L562" s="238">
        <v>2</v>
      </c>
      <c r="M562" s="27">
        <f t="shared" si="20"/>
        <v>260</v>
      </c>
      <c r="N562" s="23"/>
      <c r="O562" s="184" t="s">
        <v>32</v>
      </c>
      <c r="P562" s="242"/>
    </row>
    <row r="563" s="69" customFormat="1" ht="18" customHeight="1" spans="1:16">
      <c r="A563" s="24">
        <v>557</v>
      </c>
      <c r="B563" s="24" t="s">
        <v>23</v>
      </c>
      <c r="C563" s="24" t="s">
        <v>24</v>
      </c>
      <c r="D563" s="24" t="s">
        <v>25</v>
      </c>
      <c r="E563" s="60" t="s">
        <v>4460</v>
      </c>
      <c r="F563" s="60" t="s">
        <v>4779</v>
      </c>
      <c r="G563" s="37" t="s">
        <v>5021</v>
      </c>
      <c r="H563" s="24" t="s">
        <v>1583</v>
      </c>
      <c r="I563" s="24">
        <v>3</v>
      </c>
      <c r="J563" s="24" t="s">
        <v>5020</v>
      </c>
      <c r="K563" s="60" t="s">
        <v>31</v>
      </c>
      <c r="L563" s="238">
        <v>3</v>
      </c>
      <c r="M563" s="27">
        <f>L563*312</f>
        <v>936</v>
      </c>
      <c r="N563" s="23"/>
      <c r="O563" s="184" t="s">
        <v>32</v>
      </c>
      <c r="P563" s="242"/>
    </row>
    <row r="564" s="69" customFormat="1" ht="18" customHeight="1" spans="1:16">
      <c r="A564" s="24">
        <v>558</v>
      </c>
      <c r="B564" s="24" t="s">
        <v>23</v>
      </c>
      <c r="C564" s="24" t="s">
        <v>24</v>
      </c>
      <c r="D564" s="24" t="s">
        <v>25</v>
      </c>
      <c r="E564" s="60" t="s">
        <v>4460</v>
      </c>
      <c r="F564" s="60" t="s">
        <v>4779</v>
      </c>
      <c r="G564" s="37" t="s">
        <v>5022</v>
      </c>
      <c r="H564" s="24" t="s">
        <v>1583</v>
      </c>
      <c r="I564" s="24">
        <v>2</v>
      </c>
      <c r="J564" s="24" t="s">
        <v>5020</v>
      </c>
      <c r="K564" s="60" t="s">
        <v>31</v>
      </c>
      <c r="L564" s="238">
        <v>2</v>
      </c>
      <c r="M564" s="27">
        <f>L564*312</f>
        <v>624</v>
      </c>
      <c r="N564" s="23"/>
      <c r="O564" s="184" t="s">
        <v>32</v>
      </c>
      <c r="P564" s="242"/>
    </row>
    <row r="565" s="69" customFormat="1" ht="18" customHeight="1" spans="1:16">
      <c r="A565" s="24">
        <v>559</v>
      </c>
      <c r="B565" s="24" t="s">
        <v>23</v>
      </c>
      <c r="C565" s="24" t="s">
        <v>24</v>
      </c>
      <c r="D565" s="24" t="s">
        <v>25</v>
      </c>
      <c r="E565" s="60" t="s">
        <v>4460</v>
      </c>
      <c r="F565" s="60" t="s">
        <v>4779</v>
      </c>
      <c r="G565" s="37" t="s">
        <v>4788</v>
      </c>
      <c r="H565" s="24" t="s">
        <v>1583</v>
      </c>
      <c r="I565" s="24">
        <v>2</v>
      </c>
      <c r="J565" s="24" t="s">
        <v>5020</v>
      </c>
      <c r="K565" s="60" t="s">
        <v>31</v>
      </c>
      <c r="L565" s="238">
        <v>2</v>
      </c>
      <c r="M565" s="27">
        <f>L565*312</f>
        <v>624</v>
      </c>
      <c r="N565" s="23"/>
      <c r="O565" s="184" t="s">
        <v>32</v>
      </c>
      <c r="P565" s="242"/>
    </row>
    <row r="566" s="69" customFormat="1" ht="18" customHeight="1" spans="1:16">
      <c r="A566" s="24">
        <v>560</v>
      </c>
      <c r="B566" s="24" t="s">
        <v>23</v>
      </c>
      <c r="C566" s="24" t="s">
        <v>24</v>
      </c>
      <c r="D566" s="24" t="s">
        <v>25</v>
      </c>
      <c r="E566" s="60" t="s">
        <v>4460</v>
      </c>
      <c r="F566" s="60" t="s">
        <v>4779</v>
      </c>
      <c r="G566" s="37" t="s">
        <v>5023</v>
      </c>
      <c r="H566" s="232" t="s">
        <v>194</v>
      </c>
      <c r="I566" s="24">
        <v>2</v>
      </c>
      <c r="J566" s="24" t="s">
        <v>5020</v>
      </c>
      <c r="K566" s="60" t="s">
        <v>31</v>
      </c>
      <c r="L566" s="238">
        <v>2</v>
      </c>
      <c r="M566" s="27">
        <f>L566*130</f>
        <v>260</v>
      </c>
      <c r="N566" s="23"/>
      <c r="O566" s="184" t="s">
        <v>32</v>
      </c>
      <c r="P566" s="242"/>
    </row>
    <row r="567" s="69" customFormat="1" ht="18" customHeight="1" spans="1:16">
      <c r="A567" s="24">
        <v>561</v>
      </c>
      <c r="B567" s="24" t="s">
        <v>23</v>
      </c>
      <c r="C567" s="24" t="s">
        <v>24</v>
      </c>
      <c r="D567" s="24" t="s">
        <v>25</v>
      </c>
      <c r="E567" s="60" t="s">
        <v>4460</v>
      </c>
      <c r="F567" s="60" t="s">
        <v>4779</v>
      </c>
      <c r="G567" s="37" t="s">
        <v>5024</v>
      </c>
      <c r="H567" s="24" t="s">
        <v>5025</v>
      </c>
      <c r="I567" s="24">
        <v>2</v>
      </c>
      <c r="J567" s="24" t="s">
        <v>5020</v>
      </c>
      <c r="K567" s="60" t="s">
        <v>31</v>
      </c>
      <c r="L567" s="238">
        <v>2</v>
      </c>
      <c r="M567" s="27">
        <f>L567*312</f>
        <v>624</v>
      </c>
      <c r="N567" s="23"/>
      <c r="O567" s="184" t="s">
        <v>32</v>
      </c>
      <c r="P567" s="242"/>
    </row>
    <row r="568" s="69" customFormat="1" ht="18" customHeight="1" spans="1:16">
      <c r="A568" s="24">
        <v>562</v>
      </c>
      <c r="B568" s="24" t="s">
        <v>23</v>
      </c>
      <c r="C568" s="24" t="s">
        <v>24</v>
      </c>
      <c r="D568" s="24" t="s">
        <v>25</v>
      </c>
      <c r="E568" s="60" t="s">
        <v>4460</v>
      </c>
      <c r="F568" s="60" t="s">
        <v>4779</v>
      </c>
      <c r="G568" s="37" t="s">
        <v>5026</v>
      </c>
      <c r="H568" s="24" t="s">
        <v>1583</v>
      </c>
      <c r="I568" s="24">
        <v>3</v>
      </c>
      <c r="J568" s="24" t="s">
        <v>5020</v>
      </c>
      <c r="K568" s="60" t="s">
        <v>31</v>
      </c>
      <c r="L568" s="238">
        <v>3</v>
      </c>
      <c r="M568" s="27">
        <f>L568*312</f>
        <v>936</v>
      </c>
      <c r="N568" s="23"/>
      <c r="O568" s="184" t="s">
        <v>32</v>
      </c>
      <c r="P568" s="242"/>
    </row>
    <row r="569" s="69" customFormat="1" ht="18" customHeight="1" spans="1:16">
      <c r="A569" s="24">
        <v>563</v>
      </c>
      <c r="B569" s="24" t="s">
        <v>23</v>
      </c>
      <c r="C569" s="24" t="s">
        <v>24</v>
      </c>
      <c r="D569" s="24" t="s">
        <v>25</v>
      </c>
      <c r="E569" s="60" t="s">
        <v>4460</v>
      </c>
      <c r="F569" s="60" t="s">
        <v>4779</v>
      </c>
      <c r="G569" s="37" t="s">
        <v>5027</v>
      </c>
      <c r="H569" s="232" t="s">
        <v>194</v>
      </c>
      <c r="I569" s="24">
        <v>3</v>
      </c>
      <c r="J569" s="24" t="s">
        <v>5020</v>
      </c>
      <c r="K569" s="60" t="s">
        <v>31</v>
      </c>
      <c r="L569" s="238">
        <v>3</v>
      </c>
      <c r="M569" s="27">
        <f t="shared" ref="M569:M599" si="21">L569*130</f>
        <v>390</v>
      </c>
      <c r="N569" s="23"/>
      <c r="O569" s="184" t="s">
        <v>32</v>
      </c>
      <c r="P569" s="242"/>
    </row>
    <row r="570" s="69" customFormat="1" ht="18" customHeight="1" spans="1:16">
      <c r="A570" s="24">
        <v>564</v>
      </c>
      <c r="B570" s="24" t="s">
        <v>23</v>
      </c>
      <c r="C570" s="24" t="s">
        <v>24</v>
      </c>
      <c r="D570" s="24" t="s">
        <v>25</v>
      </c>
      <c r="E570" s="60" t="s">
        <v>4460</v>
      </c>
      <c r="F570" s="60" t="s">
        <v>4779</v>
      </c>
      <c r="G570" s="37" t="s">
        <v>5028</v>
      </c>
      <c r="H570" s="232" t="s">
        <v>194</v>
      </c>
      <c r="I570" s="24">
        <v>2</v>
      </c>
      <c r="J570" s="24" t="s">
        <v>5020</v>
      </c>
      <c r="K570" s="60" t="s">
        <v>31</v>
      </c>
      <c r="L570" s="238">
        <v>2</v>
      </c>
      <c r="M570" s="27">
        <f t="shared" si="21"/>
        <v>260</v>
      </c>
      <c r="N570" s="23"/>
      <c r="O570" s="184" t="s">
        <v>32</v>
      </c>
      <c r="P570" s="242"/>
    </row>
    <row r="571" s="69" customFormat="1" ht="18" customHeight="1" spans="1:16">
      <c r="A571" s="24">
        <v>565</v>
      </c>
      <c r="B571" s="24" t="s">
        <v>23</v>
      </c>
      <c r="C571" s="24" t="s">
        <v>24</v>
      </c>
      <c r="D571" s="24" t="s">
        <v>25</v>
      </c>
      <c r="E571" s="60" t="s">
        <v>4460</v>
      </c>
      <c r="F571" s="60" t="s">
        <v>4779</v>
      </c>
      <c r="G571" s="37" t="s">
        <v>5029</v>
      </c>
      <c r="H571" s="232" t="s">
        <v>194</v>
      </c>
      <c r="I571" s="24">
        <v>2</v>
      </c>
      <c r="J571" s="24" t="s">
        <v>5020</v>
      </c>
      <c r="K571" s="60" t="s">
        <v>31</v>
      </c>
      <c r="L571" s="238">
        <v>2</v>
      </c>
      <c r="M571" s="27">
        <f t="shared" si="21"/>
        <v>260</v>
      </c>
      <c r="N571" s="23"/>
      <c r="O571" s="184" t="s">
        <v>32</v>
      </c>
      <c r="P571" s="242"/>
    </row>
    <row r="572" s="69" customFormat="1" ht="18" customHeight="1" spans="1:16">
      <c r="A572" s="24">
        <v>566</v>
      </c>
      <c r="B572" s="24" t="s">
        <v>23</v>
      </c>
      <c r="C572" s="24" t="s">
        <v>24</v>
      </c>
      <c r="D572" s="24" t="s">
        <v>25</v>
      </c>
      <c r="E572" s="60" t="s">
        <v>4460</v>
      </c>
      <c r="F572" s="60" t="s">
        <v>4779</v>
      </c>
      <c r="G572" s="37" t="s">
        <v>5030</v>
      </c>
      <c r="H572" s="232" t="s">
        <v>194</v>
      </c>
      <c r="I572" s="24">
        <v>2</v>
      </c>
      <c r="J572" s="24" t="s">
        <v>5020</v>
      </c>
      <c r="K572" s="60" t="s">
        <v>31</v>
      </c>
      <c r="L572" s="238">
        <v>2</v>
      </c>
      <c r="M572" s="27">
        <f t="shared" si="21"/>
        <v>260</v>
      </c>
      <c r="N572" s="23"/>
      <c r="O572" s="184" t="s">
        <v>32</v>
      </c>
      <c r="P572" s="242"/>
    </row>
    <row r="573" s="69" customFormat="1" ht="18" customHeight="1" spans="1:16">
      <c r="A573" s="24">
        <v>567</v>
      </c>
      <c r="B573" s="24" t="s">
        <v>23</v>
      </c>
      <c r="C573" s="24" t="s">
        <v>24</v>
      </c>
      <c r="D573" s="24" t="s">
        <v>25</v>
      </c>
      <c r="E573" s="60" t="s">
        <v>4460</v>
      </c>
      <c r="F573" s="60" t="s">
        <v>4779</v>
      </c>
      <c r="G573" s="37" t="s">
        <v>5031</v>
      </c>
      <c r="H573" s="232" t="s">
        <v>194</v>
      </c>
      <c r="I573" s="24">
        <v>2</v>
      </c>
      <c r="J573" s="24" t="s">
        <v>5020</v>
      </c>
      <c r="K573" s="60" t="s">
        <v>31</v>
      </c>
      <c r="L573" s="238">
        <v>2</v>
      </c>
      <c r="M573" s="27">
        <f t="shared" si="21"/>
        <v>260</v>
      </c>
      <c r="N573" s="23"/>
      <c r="O573" s="184" t="s">
        <v>32</v>
      </c>
      <c r="P573" s="242"/>
    </row>
    <row r="574" s="69" customFormat="1" ht="18" customHeight="1" spans="1:16">
      <c r="A574" s="24">
        <v>568</v>
      </c>
      <c r="B574" s="24" t="s">
        <v>23</v>
      </c>
      <c r="C574" s="24" t="s">
        <v>24</v>
      </c>
      <c r="D574" s="24" t="s">
        <v>25</v>
      </c>
      <c r="E574" s="60" t="s">
        <v>4460</v>
      </c>
      <c r="F574" s="60" t="s">
        <v>4779</v>
      </c>
      <c r="G574" s="37" t="s">
        <v>5032</v>
      </c>
      <c r="H574" s="232" t="s">
        <v>194</v>
      </c>
      <c r="I574" s="24">
        <v>3</v>
      </c>
      <c r="J574" s="24" t="s">
        <v>5020</v>
      </c>
      <c r="K574" s="60" t="s">
        <v>31</v>
      </c>
      <c r="L574" s="238">
        <v>3</v>
      </c>
      <c r="M574" s="27">
        <f t="shared" si="21"/>
        <v>390</v>
      </c>
      <c r="N574" s="23"/>
      <c r="O574" s="184" t="s">
        <v>32</v>
      </c>
      <c r="P574" s="242"/>
    </row>
    <row r="575" s="69" customFormat="1" ht="18" customHeight="1" spans="1:16">
      <c r="A575" s="24">
        <v>569</v>
      </c>
      <c r="B575" s="24" t="s">
        <v>23</v>
      </c>
      <c r="C575" s="24" t="s">
        <v>24</v>
      </c>
      <c r="D575" s="24" t="s">
        <v>25</v>
      </c>
      <c r="E575" s="60" t="s">
        <v>4460</v>
      </c>
      <c r="F575" s="60" t="s">
        <v>4779</v>
      </c>
      <c r="G575" s="37" t="s">
        <v>5033</v>
      </c>
      <c r="H575" s="232" t="s">
        <v>194</v>
      </c>
      <c r="I575" s="24">
        <v>3</v>
      </c>
      <c r="J575" s="24" t="s">
        <v>5020</v>
      </c>
      <c r="K575" s="60" t="s">
        <v>31</v>
      </c>
      <c r="L575" s="238">
        <v>3</v>
      </c>
      <c r="M575" s="27">
        <f t="shared" si="21"/>
        <v>390</v>
      </c>
      <c r="N575" s="23"/>
      <c r="O575" s="184" t="s">
        <v>32</v>
      </c>
      <c r="P575" s="242"/>
    </row>
    <row r="576" s="69" customFormat="1" ht="18" customHeight="1" spans="1:16">
      <c r="A576" s="24">
        <v>570</v>
      </c>
      <c r="B576" s="24" t="s">
        <v>23</v>
      </c>
      <c r="C576" s="24" t="s">
        <v>24</v>
      </c>
      <c r="D576" s="24" t="s">
        <v>25</v>
      </c>
      <c r="E576" s="60" t="s">
        <v>4460</v>
      </c>
      <c r="F576" s="60" t="s">
        <v>4779</v>
      </c>
      <c r="G576" s="37" t="s">
        <v>5034</v>
      </c>
      <c r="H576" s="232" t="s">
        <v>194</v>
      </c>
      <c r="I576" s="24">
        <v>2</v>
      </c>
      <c r="J576" s="24" t="s">
        <v>5020</v>
      </c>
      <c r="K576" s="60" t="s">
        <v>31</v>
      </c>
      <c r="L576" s="238">
        <v>2</v>
      </c>
      <c r="M576" s="27">
        <f t="shared" si="21"/>
        <v>260</v>
      </c>
      <c r="N576" s="23"/>
      <c r="O576" s="184" t="s">
        <v>32</v>
      </c>
      <c r="P576" s="242"/>
    </row>
    <row r="577" s="69" customFormat="1" ht="18" customHeight="1" spans="1:16">
      <c r="A577" s="24">
        <v>571</v>
      </c>
      <c r="B577" s="24" t="s">
        <v>23</v>
      </c>
      <c r="C577" s="24" t="s">
        <v>24</v>
      </c>
      <c r="D577" s="24" t="s">
        <v>25</v>
      </c>
      <c r="E577" s="60" t="s">
        <v>4460</v>
      </c>
      <c r="F577" s="60" t="s">
        <v>4779</v>
      </c>
      <c r="G577" s="37" t="s">
        <v>5035</v>
      </c>
      <c r="H577" s="232" t="s">
        <v>194</v>
      </c>
      <c r="I577" s="24">
        <v>2</v>
      </c>
      <c r="J577" s="24" t="s">
        <v>5020</v>
      </c>
      <c r="K577" s="60" t="s">
        <v>31</v>
      </c>
      <c r="L577" s="238">
        <v>2</v>
      </c>
      <c r="M577" s="27">
        <f t="shared" si="21"/>
        <v>260</v>
      </c>
      <c r="N577" s="23"/>
      <c r="O577" s="184" t="s">
        <v>32</v>
      </c>
      <c r="P577" s="242"/>
    </row>
    <row r="578" s="69" customFormat="1" ht="18" customHeight="1" spans="1:16">
      <c r="A578" s="24">
        <v>572</v>
      </c>
      <c r="B578" s="24" t="s">
        <v>23</v>
      </c>
      <c r="C578" s="24" t="s">
        <v>24</v>
      </c>
      <c r="D578" s="24" t="s">
        <v>25</v>
      </c>
      <c r="E578" s="60" t="s">
        <v>4460</v>
      </c>
      <c r="F578" s="60" t="s">
        <v>4779</v>
      </c>
      <c r="G578" s="37" t="s">
        <v>4942</v>
      </c>
      <c r="H578" s="232" t="s">
        <v>194</v>
      </c>
      <c r="I578" s="24">
        <v>3</v>
      </c>
      <c r="J578" s="24" t="s">
        <v>5020</v>
      </c>
      <c r="K578" s="60" t="s">
        <v>31</v>
      </c>
      <c r="L578" s="238">
        <v>3</v>
      </c>
      <c r="M578" s="27">
        <f t="shared" si="21"/>
        <v>390</v>
      </c>
      <c r="N578" s="23"/>
      <c r="O578" s="184" t="s">
        <v>32</v>
      </c>
      <c r="P578" s="242"/>
    </row>
    <row r="579" s="69" customFormat="1" ht="18" customHeight="1" spans="1:16">
      <c r="A579" s="24">
        <v>573</v>
      </c>
      <c r="B579" s="24" t="s">
        <v>23</v>
      </c>
      <c r="C579" s="24" t="s">
        <v>24</v>
      </c>
      <c r="D579" s="24" t="s">
        <v>25</v>
      </c>
      <c r="E579" s="60" t="s">
        <v>4460</v>
      </c>
      <c r="F579" s="60" t="s">
        <v>4779</v>
      </c>
      <c r="G579" s="37" t="s">
        <v>5036</v>
      </c>
      <c r="H579" s="232" t="s">
        <v>194</v>
      </c>
      <c r="I579" s="24">
        <v>3</v>
      </c>
      <c r="J579" s="24" t="s">
        <v>5020</v>
      </c>
      <c r="K579" s="60" t="s">
        <v>31</v>
      </c>
      <c r="L579" s="238">
        <v>3</v>
      </c>
      <c r="M579" s="27">
        <f t="shared" si="21"/>
        <v>390</v>
      </c>
      <c r="N579" s="23"/>
      <c r="O579" s="184" t="s">
        <v>32</v>
      </c>
      <c r="P579" s="242"/>
    </row>
    <row r="580" s="69" customFormat="1" ht="18" customHeight="1" spans="1:16">
      <c r="A580" s="24">
        <v>574</v>
      </c>
      <c r="B580" s="24" t="s">
        <v>23</v>
      </c>
      <c r="C580" s="24" t="s">
        <v>24</v>
      </c>
      <c r="D580" s="24" t="s">
        <v>25</v>
      </c>
      <c r="E580" s="60" t="s">
        <v>4460</v>
      </c>
      <c r="F580" s="60" t="s">
        <v>4779</v>
      </c>
      <c r="G580" s="37" t="s">
        <v>5037</v>
      </c>
      <c r="H580" s="24" t="s">
        <v>194</v>
      </c>
      <c r="I580" s="24">
        <v>4</v>
      </c>
      <c r="J580" s="24" t="s">
        <v>5020</v>
      </c>
      <c r="K580" s="60" t="s">
        <v>31</v>
      </c>
      <c r="L580" s="238">
        <v>4</v>
      </c>
      <c r="M580" s="27">
        <f t="shared" si="21"/>
        <v>520</v>
      </c>
      <c r="N580" s="23"/>
      <c r="O580" s="184" t="s">
        <v>32</v>
      </c>
      <c r="P580" s="242"/>
    </row>
    <row r="581" s="69" customFormat="1" ht="18" customHeight="1" spans="1:16">
      <c r="A581" s="24">
        <v>575</v>
      </c>
      <c r="B581" s="24" t="s">
        <v>23</v>
      </c>
      <c r="C581" s="24" t="s">
        <v>24</v>
      </c>
      <c r="D581" s="24" t="s">
        <v>25</v>
      </c>
      <c r="E581" s="60" t="s">
        <v>4460</v>
      </c>
      <c r="F581" s="60" t="s">
        <v>4779</v>
      </c>
      <c r="G581" s="37" t="s">
        <v>5038</v>
      </c>
      <c r="H581" s="232" t="s">
        <v>194</v>
      </c>
      <c r="I581" s="24">
        <v>3</v>
      </c>
      <c r="J581" s="24" t="s">
        <v>5020</v>
      </c>
      <c r="K581" s="60" t="s">
        <v>31</v>
      </c>
      <c r="L581" s="238">
        <v>3</v>
      </c>
      <c r="M581" s="27">
        <f t="shared" si="21"/>
        <v>390</v>
      </c>
      <c r="N581" s="23"/>
      <c r="O581" s="184" t="s">
        <v>32</v>
      </c>
      <c r="P581" s="242"/>
    </row>
    <row r="582" s="69" customFormat="1" ht="18" customHeight="1" spans="1:16">
      <c r="A582" s="24">
        <v>576</v>
      </c>
      <c r="B582" s="24" t="s">
        <v>23</v>
      </c>
      <c r="C582" s="24" t="s">
        <v>24</v>
      </c>
      <c r="D582" s="24" t="s">
        <v>25</v>
      </c>
      <c r="E582" s="60" t="s">
        <v>4460</v>
      </c>
      <c r="F582" s="60" t="s">
        <v>4779</v>
      </c>
      <c r="G582" s="37" t="s">
        <v>5039</v>
      </c>
      <c r="H582" s="232" t="s">
        <v>194</v>
      </c>
      <c r="I582" s="24">
        <v>3</v>
      </c>
      <c r="J582" s="24" t="s">
        <v>5020</v>
      </c>
      <c r="K582" s="60" t="s">
        <v>31</v>
      </c>
      <c r="L582" s="238">
        <v>3</v>
      </c>
      <c r="M582" s="27">
        <f t="shared" si="21"/>
        <v>390</v>
      </c>
      <c r="N582" s="23"/>
      <c r="O582" s="184" t="s">
        <v>32</v>
      </c>
      <c r="P582" s="242"/>
    </row>
    <row r="583" s="69" customFormat="1" ht="18" customHeight="1" spans="1:16">
      <c r="A583" s="24">
        <v>577</v>
      </c>
      <c r="B583" s="24" t="s">
        <v>23</v>
      </c>
      <c r="C583" s="24" t="s">
        <v>24</v>
      </c>
      <c r="D583" s="24" t="s">
        <v>25</v>
      </c>
      <c r="E583" s="60" t="s">
        <v>4460</v>
      </c>
      <c r="F583" s="60" t="s">
        <v>4779</v>
      </c>
      <c r="G583" s="37" t="s">
        <v>5040</v>
      </c>
      <c r="H583" s="232" t="s">
        <v>194</v>
      </c>
      <c r="I583" s="24">
        <v>3</v>
      </c>
      <c r="J583" s="24" t="s">
        <v>5020</v>
      </c>
      <c r="K583" s="60" t="s">
        <v>31</v>
      </c>
      <c r="L583" s="238">
        <v>3</v>
      </c>
      <c r="M583" s="27">
        <f t="shared" si="21"/>
        <v>390</v>
      </c>
      <c r="N583" s="23"/>
      <c r="O583" s="184" t="s">
        <v>32</v>
      </c>
      <c r="P583" s="242"/>
    </row>
    <row r="584" s="69" customFormat="1" ht="18" customHeight="1" spans="1:16">
      <c r="A584" s="24">
        <v>578</v>
      </c>
      <c r="B584" s="24" t="s">
        <v>23</v>
      </c>
      <c r="C584" s="24" t="s">
        <v>24</v>
      </c>
      <c r="D584" s="24" t="s">
        <v>25</v>
      </c>
      <c r="E584" s="60" t="s">
        <v>4460</v>
      </c>
      <c r="F584" s="60" t="s">
        <v>4779</v>
      </c>
      <c r="G584" s="37" t="s">
        <v>4790</v>
      </c>
      <c r="H584" s="232" t="s">
        <v>194</v>
      </c>
      <c r="I584" s="24">
        <v>3</v>
      </c>
      <c r="J584" s="24" t="s">
        <v>5020</v>
      </c>
      <c r="K584" s="60" t="s">
        <v>31</v>
      </c>
      <c r="L584" s="238">
        <v>3</v>
      </c>
      <c r="M584" s="27">
        <f t="shared" si="21"/>
        <v>390</v>
      </c>
      <c r="N584" s="23"/>
      <c r="O584" s="184" t="s">
        <v>32</v>
      </c>
      <c r="P584" s="242"/>
    </row>
    <row r="585" s="69" customFormat="1" ht="18" customHeight="1" spans="1:16">
      <c r="A585" s="24">
        <v>579</v>
      </c>
      <c r="B585" s="24" t="s">
        <v>23</v>
      </c>
      <c r="C585" s="24" t="s">
        <v>24</v>
      </c>
      <c r="D585" s="24" t="s">
        <v>25</v>
      </c>
      <c r="E585" s="60" t="s">
        <v>4460</v>
      </c>
      <c r="F585" s="60" t="s">
        <v>4779</v>
      </c>
      <c r="G585" s="37" t="s">
        <v>5041</v>
      </c>
      <c r="H585" s="232" t="s">
        <v>194</v>
      </c>
      <c r="I585" s="24">
        <v>3</v>
      </c>
      <c r="J585" s="24" t="s">
        <v>5020</v>
      </c>
      <c r="K585" s="60" t="s">
        <v>31</v>
      </c>
      <c r="L585" s="238">
        <v>3</v>
      </c>
      <c r="M585" s="27">
        <f t="shared" si="21"/>
        <v>390</v>
      </c>
      <c r="N585" s="23"/>
      <c r="O585" s="184" t="s">
        <v>32</v>
      </c>
      <c r="P585" s="242"/>
    </row>
    <row r="586" s="69" customFormat="1" ht="18" customHeight="1" spans="1:16">
      <c r="A586" s="24">
        <v>580</v>
      </c>
      <c r="B586" s="24" t="s">
        <v>23</v>
      </c>
      <c r="C586" s="24" t="s">
        <v>24</v>
      </c>
      <c r="D586" s="24" t="s">
        <v>25</v>
      </c>
      <c r="E586" s="60" t="s">
        <v>4460</v>
      </c>
      <c r="F586" s="60" t="s">
        <v>4779</v>
      </c>
      <c r="G586" s="37" t="s">
        <v>5042</v>
      </c>
      <c r="H586" s="232" t="s">
        <v>194</v>
      </c>
      <c r="I586" s="24">
        <v>3</v>
      </c>
      <c r="J586" s="24" t="s">
        <v>5020</v>
      </c>
      <c r="K586" s="60" t="s">
        <v>31</v>
      </c>
      <c r="L586" s="238">
        <v>3</v>
      </c>
      <c r="M586" s="27">
        <f t="shared" si="21"/>
        <v>390</v>
      </c>
      <c r="N586" s="23"/>
      <c r="O586" s="184" t="s">
        <v>32</v>
      </c>
      <c r="P586" s="242"/>
    </row>
    <row r="587" s="69" customFormat="1" ht="18" customHeight="1" spans="1:16">
      <c r="A587" s="24">
        <v>581</v>
      </c>
      <c r="B587" s="24" t="s">
        <v>23</v>
      </c>
      <c r="C587" s="24" t="s">
        <v>24</v>
      </c>
      <c r="D587" s="24" t="s">
        <v>25</v>
      </c>
      <c r="E587" s="60" t="s">
        <v>4460</v>
      </c>
      <c r="F587" s="60" t="s">
        <v>4779</v>
      </c>
      <c r="G587" s="37" t="s">
        <v>5043</v>
      </c>
      <c r="H587" s="232" t="s">
        <v>194</v>
      </c>
      <c r="I587" s="24">
        <v>3</v>
      </c>
      <c r="J587" s="24" t="s">
        <v>5020</v>
      </c>
      <c r="K587" s="60" t="s">
        <v>31</v>
      </c>
      <c r="L587" s="238">
        <v>3</v>
      </c>
      <c r="M587" s="27">
        <f t="shared" si="21"/>
        <v>390</v>
      </c>
      <c r="N587" s="23"/>
      <c r="O587" s="184" t="s">
        <v>32</v>
      </c>
      <c r="P587" s="242"/>
    </row>
    <row r="588" s="69" customFormat="1" ht="18" customHeight="1" spans="1:16">
      <c r="A588" s="24">
        <v>582</v>
      </c>
      <c r="B588" s="24" t="s">
        <v>23</v>
      </c>
      <c r="C588" s="24" t="s">
        <v>24</v>
      </c>
      <c r="D588" s="24" t="s">
        <v>25</v>
      </c>
      <c r="E588" s="60" t="s">
        <v>4460</v>
      </c>
      <c r="F588" s="60" t="s">
        <v>4779</v>
      </c>
      <c r="G588" s="37" t="s">
        <v>5044</v>
      </c>
      <c r="H588" s="24" t="s">
        <v>194</v>
      </c>
      <c r="I588" s="24">
        <v>4</v>
      </c>
      <c r="J588" s="24" t="s">
        <v>5020</v>
      </c>
      <c r="K588" s="60" t="s">
        <v>31</v>
      </c>
      <c r="L588" s="238">
        <v>4</v>
      </c>
      <c r="M588" s="27">
        <f t="shared" si="21"/>
        <v>520</v>
      </c>
      <c r="N588" s="23"/>
      <c r="O588" s="184" t="s">
        <v>32</v>
      </c>
      <c r="P588" s="242"/>
    </row>
    <row r="589" s="69" customFormat="1" ht="18" customHeight="1" spans="1:16">
      <c r="A589" s="24">
        <v>583</v>
      </c>
      <c r="B589" s="24" t="s">
        <v>23</v>
      </c>
      <c r="C589" s="24" t="s">
        <v>24</v>
      </c>
      <c r="D589" s="24" t="s">
        <v>25</v>
      </c>
      <c r="E589" s="60" t="s">
        <v>4460</v>
      </c>
      <c r="F589" s="60" t="s">
        <v>4779</v>
      </c>
      <c r="G589" s="37" t="s">
        <v>5009</v>
      </c>
      <c r="H589" s="232" t="s">
        <v>194</v>
      </c>
      <c r="I589" s="24">
        <v>2</v>
      </c>
      <c r="J589" s="24" t="s">
        <v>5020</v>
      </c>
      <c r="K589" s="60" t="s">
        <v>31</v>
      </c>
      <c r="L589" s="238">
        <v>2</v>
      </c>
      <c r="M589" s="27">
        <f t="shared" si="21"/>
        <v>260</v>
      </c>
      <c r="N589" s="23"/>
      <c r="O589" s="184" t="s">
        <v>32</v>
      </c>
      <c r="P589" s="242"/>
    </row>
    <row r="590" s="69" customFormat="1" ht="18" customHeight="1" spans="1:16">
      <c r="A590" s="24">
        <v>584</v>
      </c>
      <c r="B590" s="24" t="s">
        <v>23</v>
      </c>
      <c r="C590" s="24" t="s">
        <v>24</v>
      </c>
      <c r="D590" s="24" t="s">
        <v>25</v>
      </c>
      <c r="E590" s="60" t="s">
        <v>4460</v>
      </c>
      <c r="F590" s="60" t="s">
        <v>4779</v>
      </c>
      <c r="G590" s="37" t="s">
        <v>5045</v>
      </c>
      <c r="H590" s="232" t="s">
        <v>194</v>
      </c>
      <c r="I590" s="24">
        <v>3</v>
      </c>
      <c r="J590" s="24" t="s">
        <v>5020</v>
      </c>
      <c r="K590" s="60" t="s">
        <v>31</v>
      </c>
      <c r="L590" s="238">
        <v>3</v>
      </c>
      <c r="M590" s="27">
        <f t="shared" si="21"/>
        <v>390</v>
      </c>
      <c r="N590" s="23"/>
      <c r="O590" s="184" t="s">
        <v>32</v>
      </c>
      <c r="P590" s="242"/>
    </row>
    <row r="591" s="69" customFormat="1" ht="18" customHeight="1" spans="1:16">
      <c r="A591" s="24">
        <v>585</v>
      </c>
      <c r="B591" s="24" t="s">
        <v>23</v>
      </c>
      <c r="C591" s="24" t="s">
        <v>24</v>
      </c>
      <c r="D591" s="24" t="s">
        <v>25</v>
      </c>
      <c r="E591" s="60" t="s">
        <v>4460</v>
      </c>
      <c r="F591" s="60" t="s">
        <v>4779</v>
      </c>
      <c r="G591" s="37" t="s">
        <v>5046</v>
      </c>
      <c r="H591" s="232" t="s">
        <v>194</v>
      </c>
      <c r="I591" s="24">
        <v>3</v>
      </c>
      <c r="J591" s="24" t="s">
        <v>5020</v>
      </c>
      <c r="K591" s="60" t="s">
        <v>31</v>
      </c>
      <c r="L591" s="238">
        <v>3</v>
      </c>
      <c r="M591" s="27">
        <f t="shared" si="21"/>
        <v>390</v>
      </c>
      <c r="N591" s="23"/>
      <c r="O591" s="184" t="s">
        <v>32</v>
      </c>
      <c r="P591" s="242"/>
    </row>
    <row r="592" s="69" customFormat="1" ht="18" customHeight="1" spans="1:16">
      <c r="A592" s="24">
        <v>586</v>
      </c>
      <c r="B592" s="24" t="s">
        <v>23</v>
      </c>
      <c r="C592" s="24" t="s">
        <v>24</v>
      </c>
      <c r="D592" s="24" t="s">
        <v>25</v>
      </c>
      <c r="E592" s="60" t="s">
        <v>4460</v>
      </c>
      <c r="F592" s="60" t="s">
        <v>4779</v>
      </c>
      <c r="G592" s="37" t="s">
        <v>5047</v>
      </c>
      <c r="H592" s="232" t="s">
        <v>194</v>
      </c>
      <c r="I592" s="24">
        <v>3</v>
      </c>
      <c r="J592" s="24" t="s">
        <v>5020</v>
      </c>
      <c r="K592" s="60" t="s">
        <v>31</v>
      </c>
      <c r="L592" s="238">
        <v>3</v>
      </c>
      <c r="M592" s="27">
        <f t="shared" si="21"/>
        <v>390</v>
      </c>
      <c r="N592" s="23"/>
      <c r="O592" s="184" t="s">
        <v>32</v>
      </c>
      <c r="P592" s="242"/>
    </row>
    <row r="593" s="69" customFormat="1" ht="18" customHeight="1" spans="1:16">
      <c r="A593" s="24">
        <v>587</v>
      </c>
      <c r="B593" s="24" t="s">
        <v>23</v>
      </c>
      <c r="C593" s="24" t="s">
        <v>24</v>
      </c>
      <c r="D593" s="24" t="s">
        <v>25</v>
      </c>
      <c r="E593" s="60" t="s">
        <v>4460</v>
      </c>
      <c r="F593" s="60" t="s">
        <v>4779</v>
      </c>
      <c r="G593" s="37" t="s">
        <v>5048</v>
      </c>
      <c r="H593" s="232" t="s">
        <v>194</v>
      </c>
      <c r="I593" s="24">
        <v>3</v>
      </c>
      <c r="J593" s="24" t="s">
        <v>5020</v>
      </c>
      <c r="K593" s="60" t="s">
        <v>31</v>
      </c>
      <c r="L593" s="238">
        <v>3</v>
      </c>
      <c r="M593" s="27">
        <f t="shared" si="21"/>
        <v>390</v>
      </c>
      <c r="N593" s="23"/>
      <c r="O593" s="184" t="s">
        <v>32</v>
      </c>
      <c r="P593" s="242"/>
    </row>
    <row r="594" s="69" customFormat="1" ht="18" customHeight="1" spans="1:16">
      <c r="A594" s="24">
        <v>588</v>
      </c>
      <c r="B594" s="24" t="s">
        <v>23</v>
      </c>
      <c r="C594" s="24" t="s">
        <v>24</v>
      </c>
      <c r="D594" s="24" t="s">
        <v>25</v>
      </c>
      <c r="E594" s="60" t="s">
        <v>4460</v>
      </c>
      <c r="F594" s="60" t="s">
        <v>4779</v>
      </c>
      <c r="G594" s="37" t="s">
        <v>5049</v>
      </c>
      <c r="H594" s="232" t="s">
        <v>194</v>
      </c>
      <c r="I594" s="24">
        <v>2</v>
      </c>
      <c r="J594" s="24" t="s">
        <v>5020</v>
      </c>
      <c r="K594" s="60" t="s">
        <v>31</v>
      </c>
      <c r="L594" s="238">
        <v>2</v>
      </c>
      <c r="M594" s="27">
        <f t="shared" si="21"/>
        <v>260</v>
      </c>
      <c r="N594" s="23"/>
      <c r="O594" s="184" t="s">
        <v>32</v>
      </c>
      <c r="P594" s="242"/>
    </row>
    <row r="595" s="69" customFormat="1" ht="18" customHeight="1" spans="1:16">
      <c r="A595" s="24">
        <v>589</v>
      </c>
      <c r="B595" s="24" t="s">
        <v>23</v>
      </c>
      <c r="C595" s="24" t="s">
        <v>24</v>
      </c>
      <c r="D595" s="24" t="s">
        <v>25</v>
      </c>
      <c r="E595" s="60" t="s">
        <v>4460</v>
      </c>
      <c r="F595" s="60" t="s">
        <v>4779</v>
      </c>
      <c r="G595" s="37" t="s">
        <v>5050</v>
      </c>
      <c r="H595" s="232" t="s">
        <v>194</v>
      </c>
      <c r="I595" s="24">
        <v>2</v>
      </c>
      <c r="J595" s="24" t="s">
        <v>5020</v>
      </c>
      <c r="K595" s="60" t="s">
        <v>31</v>
      </c>
      <c r="L595" s="238">
        <v>2</v>
      </c>
      <c r="M595" s="27">
        <f t="shared" si="21"/>
        <v>260</v>
      </c>
      <c r="N595" s="23"/>
      <c r="O595" s="184" t="s">
        <v>32</v>
      </c>
      <c r="P595" s="242"/>
    </row>
    <row r="596" s="69" customFormat="1" ht="18" customHeight="1" spans="1:16">
      <c r="A596" s="24">
        <v>590</v>
      </c>
      <c r="B596" s="24" t="s">
        <v>23</v>
      </c>
      <c r="C596" s="24" t="s">
        <v>24</v>
      </c>
      <c r="D596" s="24" t="s">
        <v>25</v>
      </c>
      <c r="E596" s="60" t="s">
        <v>4460</v>
      </c>
      <c r="F596" s="60" t="s">
        <v>4779</v>
      </c>
      <c r="G596" s="37" t="s">
        <v>5051</v>
      </c>
      <c r="H596" s="232" t="s">
        <v>194</v>
      </c>
      <c r="I596" s="24">
        <v>2</v>
      </c>
      <c r="J596" s="24" t="s">
        <v>5020</v>
      </c>
      <c r="K596" s="60" t="s">
        <v>31</v>
      </c>
      <c r="L596" s="238">
        <v>2</v>
      </c>
      <c r="M596" s="27">
        <f t="shared" si="21"/>
        <v>260</v>
      </c>
      <c r="N596" s="23"/>
      <c r="O596" s="184" t="s">
        <v>32</v>
      </c>
      <c r="P596" s="242"/>
    </row>
    <row r="597" s="69" customFormat="1" ht="18" customHeight="1" spans="1:16">
      <c r="A597" s="24">
        <v>591</v>
      </c>
      <c r="B597" s="24" t="s">
        <v>23</v>
      </c>
      <c r="C597" s="24" t="s">
        <v>24</v>
      </c>
      <c r="D597" s="24" t="s">
        <v>25</v>
      </c>
      <c r="E597" s="60" t="s">
        <v>4460</v>
      </c>
      <c r="F597" s="60" t="s">
        <v>4779</v>
      </c>
      <c r="G597" s="37" t="s">
        <v>5052</v>
      </c>
      <c r="H597" s="232" t="s">
        <v>194</v>
      </c>
      <c r="I597" s="24">
        <v>2</v>
      </c>
      <c r="J597" s="24" t="s">
        <v>5020</v>
      </c>
      <c r="K597" s="60" t="s">
        <v>31</v>
      </c>
      <c r="L597" s="238">
        <v>2</v>
      </c>
      <c r="M597" s="27">
        <f t="shared" si="21"/>
        <v>260</v>
      </c>
      <c r="N597" s="23"/>
      <c r="O597" s="184" t="s">
        <v>32</v>
      </c>
      <c r="P597" s="242"/>
    </row>
    <row r="598" s="69" customFormat="1" ht="18" customHeight="1" spans="1:16">
      <c r="A598" s="24">
        <v>592</v>
      </c>
      <c r="B598" s="24" t="s">
        <v>23</v>
      </c>
      <c r="C598" s="24" t="s">
        <v>24</v>
      </c>
      <c r="D598" s="24" t="s">
        <v>25</v>
      </c>
      <c r="E598" s="60" t="s">
        <v>4460</v>
      </c>
      <c r="F598" s="60" t="s">
        <v>4779</v>
      </c>
      <c r="G598" s="37" t="s">
        <v>5053</v>
      </c>
      <c r="H598" s="232" t="s">
        <v>194</v>
      </c>
      <c r="I598" s="24">
        <v>3</v>
      </c>
      <c r="J598" s="24" t="s">
        <v>5020</v>
      </c>
      <c r="K598" s="60" t="s">
        <v>31</v>
      </c>
      <c r="L598" s="238">
        <v>3</v>
      </c>
      <c r="M598" s="27">
        <f t="shared" si="21"/>
        <v>390</v>
      </c>
      <c r="N598" s="23"/>
      <c r="O598" s="184" t="s">
        <v>32</v>
      </c>
      <c r="P598" s="242"/>
    </row>
    <row r="599" s="69" customFormat="1" ht="18" customHeight="1" spans="1:16">
      <c r="A599" s="24">
        <v>593</v>
      </c>
      <c r="B599" s="24" t="s">
        <v>23</v>
      </c>
      <c r="C599" s="24" t="s">
        <v>24</v>
      </c>
      <c r="D599" s="24" t="s">
        <v>25</v>
      </c>
      <c r="E599" s="60" t="s">
        <v>4460</v>
      </c>
      <c r="F599" s="60" t="s">
        <v>4779</v>
      </c>
      <c r="G599" s="37" t="s">
        <v>5054</v>
      </c>
      <c r="H599" s="232" t="s">
        <v>194</v>
      </c>
      <c r="I599" s="24">
        <v>3</v>
      </c>
      <c r="J599" s="24" t="s">
        <v>5020</v>
      </c>
      <c r="K599" s="60" t="s">
        <v>31</v>
      </c>
      <c r="L599" s="238">
        <v>3</v>
      </c>
      <c r="M599" s="27">
        <f t="shared" si="21"/>
        <v>390</v>
      </c>
      <c r="N599" s="23"/>
      <c r="O599" s="184" t="s">
        <v>32</v>
      </c>
      <c r="P599" s="242"/>
    </row>
    <row r="600" s="69" customFormat="1" ht="18" customHeight="1" spans="1:16">
      <c r="A600" s="24">
        <v>594</v>
      </c>
      <c r="B600" s="24" t="s">
        <v>23</v>
      </c>
      <c r="C600" s="24" t="s">
        <v>24</v>
      </c>
      <c r="D600" s="24" t="s">
        <v>25</v>
      </c>
      <c r="E600" s="60" t="s">
        <v>4460</v>
      </c>
      <c r="F600" s="60" t="s">
        <v>4779</v>
      </c>
      <c r="G600" s="37" t="s">
        <v>5055</v>
      </c>
      <c r="H600" s="232" t="s">
        <v>194</v>
      </c>
      <c r="I600" s="24">
        <v>1</v>
      </c>
      <c r="J600" s="24" t="s">
        <v>5020</v>
      </c>
      <c r="K600" s="60" t="s">
        <v>31</v>
      </c>
      <c r="L600" s="238">
        <v>1</v>
      </c>
      <c r="M600" s="27">
        <f>L600*312</f>
        <v>312</v>
      </c>
      <c r="N600" s="23"/>
      <c r="O600" s="184" t="s">
        <v>32</v>
      </c>
      <c r="P600" s="242"/>
    </row>
    <row r="601" s="69" customFormat="1" ht="18" customHeight="1" spans="1:16">
      <c r="A601" s="24">
        <v>595</v>
      </c>
      <c r="B601" s="24" t="s">
        <v>23</v>
      </c>
      <c r="C601" s="24" t="s">
        <v>24</v>
      </c>
      <c r="D601" s="24" t="s">
        <v>25</v>
      </c>
      <c r="E601" s="60" t="s">
        <v>4460</v>
      </c>
      <c r="F601" s="60" t="s">
        <v>4779</v>
      </c>
      <c r="G601" s="37" t="s">
        <v>5056</v>
      </c>
      <c r="H601" s="232" t="s">
        <v>194</v>
      </c>
      <c r="I601" s="24">
        <v>1</v>
      </c>
      <c r="J601" s="24" t="s">
        <v>5020</v>
      </c>
      <c r="K601" s="60" t="s">
        <v>31</v>
      </c>
      <c r="L601" s="238">
        <v>1</v>
      </c>
      <c r="M601" s="27">
        <f>L601*312</f>
        <v>312</v>
      </c>
      <c r="N601" s="23"/>
      <c r="O601" s="184" t="s">
        <v>32</v>
      </c>
      <c r="P601" s="242"/>
    </row>
    <row r="602" s="69" customFormat="1" ht="18" customHeight="1" spans="1:16">
      <c r="A602" s="24">
        <v>596</v>
      </c>
      <c r="B602" s="24" t="s">
        <v>23</v>
      </c>
      <c r="C602" s="24" t="s">
        <v>24</v>
      </c>
      <c r="D602" s="24" t="s">
        <v>25</v>
      </c>
      <c r="E602" s="60" t="s">
        <v>4460</v>
      </c>
      <c r="F602" s="60" t="s">
        <v>4779</v>
      </c>
      <c r="G602" s="37" t="s">
        <v>5057</v>
      </c>
      <c r="H602" s="24" t="s">
        <v>194</v>
      </c>
      <c r="I602" s="24">
        <v>4</v>
      </c>
      <c r="J602" s="24" t="s">
        <v>5020</v>
      </c>
      <c r="K602" s="60" t="s">
        <v>31</v>
      </c>
      <c r="L602" s="238">
        <v>4</v>
      </c>
      <c r="M602" s="27">
        <f t="shared" ref="M602:M639" si="22">L602*130</f>
        <v>520</v>
      </c>
      <c r="N602" s="23"/>
      <c r="O602" s="184" t="s">
        <v>32</v>
      </c>
      <c r="P602" s="242"/>
    </row>
    <row r="603" s="69" customFormat="1" ht="18" customHeight="1" spans="1:16">
      <c r="A603" s="24">
        <v>597</v>
      </c>
      <c r="B603" s="24" t="s">
        <v>23</v>
      </c>
      <c r="C603" s="24" t="s">
        <v>24</v>
      </c>
      <c r="D603" s="24" t="s">
        <v>25</v>
      </c>
      <c r="E603" s="60" t="s">
        <v>4460</v>
      </c>
      <c r="F603" s="60" t="s">
        <v>4779</v>
      </c>
      <c r="G603" s="37" t="s">
        <v>5058</v>
      </c>
      <c r="H603" s="232" t="s">
        <v>194</v>
      </c>
      <c r="I603" s="24">
        <v>2</v>
      </c>
      <c r="J603" s="24" t="s">
        <v>5020</v>
      </c>
      <c r="K603" s="60" t="s">
        <v>31</v>
      </c>
      <c r="L603" s="238">
        <v>2</v>
      </c>
      <c r="M603" s="27">
        <f t="shared" si="22"/>
        <v>260</v>
      </c>
      <c r="N603" s="23"/>
      <c r="O603" s="184" t="s">
        <v>32</v>
      </c>
      <c r="P603" s="242"/>
    </row>
    <row r="604" s="69" customFormat="1" ht="18" customHeight="1" spans="1:16">
      <c r="A604" s="24">
        <v>598</v>
      </c>
      <c r="B604" s="24" t="s">
        <v>23</v>
      </c>
      <c r="C604" s="24" t="s">
        <v>24</v>
      </c>
      <c r="D604" s="24" t="s">
        <v>25</v>
      </c>
      <c r="E604" s="60" t="s">
        <v>4460</v>
      </c>
      <c r="F604" s="60" t="s">
        <v>4779</v>
      </c>
      <c r="G604" s="37" t="s">
        <v>5059</v>
      </c>
      <c r="H604" s="232" t="s">
        <v>194</v>
      </c>
      <c r="I604" s="24">
        <v>3</v>
      </c>
      <c r="J604" s="24" t="s">
        <v>5020</v>
      </c>
      <c r="K604" s="60" t="s">
        <v>31</v>
      </c>
      <c r="L604" s="238">
        <v>3</v>
      </c>
      <c r="M604" s="27">
        <f t="shared" si="22"/>
        <v>390</v>
      </c>
      <c r="N604" s="23"/>
      <c r="O604" s="184" t="s">
        <v>32</v>
      </c>
      <c r="P604" s="242"/>
    </row>
    <row r="605" s="69" customFormat="1" ht="18" customHeight="1" spans="1:16">
      <c r="A605" s="24">
        <v>599</v>
      </c>
      <c r="B605" s="24" t="s">
        <v>23</v>
      </c>
      <c r="C605" s="24" t="s">
        <v>24</v>
      </c>
      <c r="D605" s="24" t="s">
        <v>25</v>
      </c>
      <c r="E605" s="60" t="s">
        <v>4460</v>
      </c>
      <c r="F605" s="60" t="s">
        <v>4779</v>
      </c>
      <c r="G605" s="37" t="s">
        <v>5060</v>
      </c>
      <c r="H605" s="24" t="s">
        <v>194</v>
      </c>
      <c r="I605" s="24">
        <v>4</v>
      </c>
      <c r="J605" s="24" t="s">
        <v>5020</v>
      </c>
      <c r="K605" s="60" t="s">
        <v>31</v>
      </c>
      <c r="L605" s="238">
        <v>4</v>
      </c>
      <c r="M605" s="27">
        <f t="shared" si="22"/>
        <v>520</v>
      </c>
      <c r="N605" s="23"/>
      <c r="O605" s="184" t="s">
        <v>32</v>
      </c>
      <c r="P605" s="242"/>
    </row>
    <row r="606" s="69" customFormat="1" ht="18" customHeight="1" spans="1:16">
      <c r="A606" s="24">
        <v>600</v>
      </c>
      <c r="B606" s="24" t="s">
        <v>23</v>
      </c>
      <c r="C606" s="24" t="s">
        <v>24</v>
      </c>
      <c r="D606" s="24" t="s">
        <v>25</v>
      </c>
      <c r="E606" s="60" t="s">
        <v>4460</v>
      </c>
      <c r="F606" s="60" t="s">
        <v>4779</v>
      </c>
      <c r="G606" s="37" t="s">
        <v>5061</v>
      </c>
      <c r="H606" s="232" t="s">
        <v>194</v>
      </c>
      <c r="I606" s="24">
        <v>2</v>
      </c>
      <c r="J606" s="24" t="s">
        <v>5020</v>
      </c>
      <c r="K606" s="60" t="s">
        <v>31</v>
      </c>
      <c r="L606" s="238">
        <v>2</v>
      </c>
      <c r="M606" s="27">
        <f t="shared" si="22"/>
        <v>260</v>
      </c>
      <c r="N606" s="23"/>
      <c r="O606" s="184" t="s">
        <v>32</v>
      </c>
      <c r="P606" s="242"/>
    </row>
    <row r="607" s="69" customFormat="1" ht="18" customHeight="1" spans="1:16">
      <c r="A607" s="24">
        <v>601</v>
      </c>
      <c r="B607" s="24" t="s">
        <v>23</v>
      </c>
      <c r="C607" s="24" t="s">
        <v>24</v>
      </c>
      <c r="D607" s="24" t="s">
        <v>25</v>
      </c>
      <c r="E607" s="60" t="s">
        <v>4460</v>
      </c>
      <c r="F607" s="60" t="s">
        <v>4779</v>
      </c>
      <c r="G607" s="37" t="s">
        <v>5062</v>
      </c>
      <c r="H607" s="232" t="s">
        <v>194</v>
      </c>
      <c r="I607" s="24">
        <v>2</v>
      </c>
      <c r="J607" s="24" t="s">
        <v>5020</v>
      </c>
      <c r="K607" s="60" t="s">
        <v>31</v>
      </c>
      <c r="L607" s="238">
        <v>2</v>
      </c>
      <c r="M607" s="27">
        <f t="shared" si="22"/>
        <v>260</v>
      </c>
      <c r="N607" s="23"/>
      <c r="O607" s="184" t="s">
        <v>32</v>
      </c>
      <c r="P607" s="242"/>
    </row>
    <row r="608" s="69" customFormat="1" ht="18" customHeight="1" spans="1:16">
      <c r="A608" s="24">
        <v>602</v>
      </c>
      <c r="B608" s="24" t="s">
        <v>23</v>
      </c>
      <c r="C608" s="24" t="s">
        <v>24</v>
      </c>
      <c r="D608" s="24" t="s">
        <v>25</v>
      </c>
      <c r="E608" s="60" t="s">
        <v>4460</v>
      </c>
      <c r="F608" s="60" t="s">
        <v>4779</v>
      </c>
      <c r="G608" s="37" t="s">
        <v>5063</v>
      </c>
      <c r="H608" s="232" t="s">
        <v>194</v>
      </c>
      <c r="I608" s="24">
        <v>2</v>
      </c>
      <c r="J608" s="24" t="s">
        <v>5020</v>
      </c>
      <c r="K608" s="60" t="s">
        <v>31</v>
      </c>
      <c r="L608" s="238">
        <v>2</v>
      </c>
      <c r="M608" s="27">
        <f t="shared" si="22"/>
        <v>260</v>
      </c>
      <c r="N608" s="23"/>
      <c r="O608" s="184" t="s">
        <v>32</v>
      </c>
      <c r="P608" s="242"/>
    </row>
    <row r="609" s="69" customFormat="1" ht="18" customHeight="1" spans="1:16">
      <c r="A609" s="24">
        <v>603</v>
      </c>
      <c r="B609" s="24" t="s">
        <v>23</v>
      </c>
      <c r="C609" s="24" t="s">
        <v>24</v>
      </c>
      <c r="D609" s="24" t="s">
        <v>25</v>
      </c>
      <c r="E609" s="60" t="s">
        <v>4460</v>
      </c>
      <c r="F609" s="60" t="s">
        <v>4779</v>
      </c>
      <c r="G609" s="37" t="s">
        <v>1174</v>
      </c>
      <c r="H609" s="232" t="s">
        <v>194</v>
      </c>
      <c r="I609" s="24">
        <v>3</v>
      </c>
      <c r="J609" s="24" t="s">
        <v>5020</v>
      </c>
      <c r="K609" s="60" t="s">
        <v>31</v>
      </c>
      <c r="L609" s="238">
        <v>3</v>
      </c>
      <c r="M609" s="27">
        <f t="shared" si="22"/>
        <v>390</v>
      </c>
      <c r="N609" s="23"/>
      <c r="O609" s="184" t="s">
        <v>32</v>
      </c>
      <c r="P609" s="242"/>
    </row>
    <row r="610" s="69" customFormat="1" ht="18" customHeight="1" spans="1:16">
      <c r="A610" s="24">
        <v>604</v>
      </c>
      <c r="B610" s="24" t="s">
        <v>23</v>
      </c>
      <c r="C610" s="24" t="s">
        <v>24</v>
      </c>
      <c r="D610" s="24" t="s">
        <v>25</v>
      </c>
      <c r="E610" s="60" t="s">
        <v>4460</v>
      </c>
      <c r="F610" s="60" t="s">
        <v>4779</v>
      </c>
      <c r="G610" s="37" t="s">
        <v>5064</v>
      </c>
      <c r="H610" s="232" t="s">
        <v>194</v>
      </c>
      <c r="I610" s="24">
        <v>3</v>
      </c>
      <c r="J610" s="24" t="s">
        <v>5020</v>
      </c>
      <c r="K610" s="60" t="s">
        <v>31</v>
      </c>
      <c r="L610" s="238">
        <v>3</v>
      </c>
      <c r="M610" s="27">
        <f t="shared" si="22"/>
        <v>390</v>
      </c>
      <c r="N610" s="23"/>
      <c r="O610" s="184" t="s">
        <v>32</v>
      </c>
      <c r="P610" s="242"/>
    </row>
    <row r="611" s="69" customFormat="1" ht="18" customHeight="1" spans="1:16">
      <c r="A611" s="24">
        <v>605</v>
      </c>
      <c r="B611" s="24" t="s">
        <v>23</v>
      </c>
      <c r="C611" s="24" t="s">
        <v>24</v>
      </c>
      <c r="D611" s="24" t="s">
        <v>25</v>
      </c>
      <c r="E611" s="60" t="s">
        <v>4460</v>
      </c>
      <c r="F611" s="60" t="s">
        <v>4779</v>
      </c>
      <c r="G611" s="37" t="s">
        <v>5065</v>
      </c>
      <c r="H611" s="24" t="s">
        <v>194</v>
      </c>
      <c r="I611" s="24">
        <v>4</v>
      </c>
      <c r="J611" s="24" t="s">
        <v>5020</v>
      </c>
      <c r="K611" s="60" t="s">
        <v>31</v>
      </c>
      <c r="L611" s="238">
        <v>4</v>
      </c>
      <c r="M611" s="27">
        <f t="shared" si="22"/>
        <v>520</v>
      </c>
      <c r="N611" s="23"/>
      <c r="O611" s="184" t="s">
        <v>32</v>
      </c>
      <c r="P611" s="242"/>
    </row>
    <row r="612" s="69" customFormat="1" ht="18" customHeight="1" spans="1:16">
      <c r="A612" s="24">
        <v>606</v>
      </c>
      <c r="B612" s="24" t="s">
        <v>23</v>
      </c>
      <c r="C612" s="24" t="s">
        <v>24</v>
      </c>
      <c r="D612" s="24" t="s">
        <v>25</v>
      </c>
      <c r="E612" s="60" t="s">
        <v>4460</v>
      </c>
      <c r="F612" s="60" t="s">
        <v>4779</v>
      </c>
      <c r="G612" s="37" t="s">
        <v>5066</v>
      </c>
      <c r="H612" s="232" t="s">
        <v>194</v>
      </c>
      <c r="I612" s="24">
        <v>2</v>
      </c>
      <c r="J612" s="24" t="s">
        <v>5020</v>
      </c>
      <c r="K612" s="60" t="s">
        <v>31</v>
      </c>
      <c r="L612" s="238">
        <v>2</v>
      </c>
      <c r="M612" s="27">
        <f t="shared" si="22"/>
        <v>260</v>
      </c>
      <c r="N612" s="23"/>
      <c r="O612" s="184" t="s">
        <v>32</v>
      </c>
      <c r="P612" s="242"/>
    </row>
    <row r="613" s="69" customFormat="1" ht="18" customHeight="1" spans="1:16">
      <c r="A613" s="24">
        <v>607</v>
      </c>
      <c r="B613" s="24" t="s">
        <v>23</v>
      </c>
      <c r="C613" s="24" t="s">
        <v>24</v>
      </c>
      <c r="D613" s="24" t="s">
        <v>25</v>
      </c>
      <c r="E613" s="60" t="s">
        <v>4460</v>
      </c>
      <c r="F613" s="60" t="s">
        <v>4779</v>
      </c>
      <c r="G613" s="37" t="s">
        <v>5067</v>
      </c>
      <c r="H613" s="232" t="s">
        <v>194</v>
      </c>
      <c r="I613" s="24">
        <v>3</v>
      </c>
      <c r="J613" s="24" t="s">
        <v>5020</v>
      </c>
      <c r="K613" s="60" t="s">
        <v>31</v>
      </c>
      <c r="L613" s="238">
        <v>3</v>
      </c>
      <c r="M613" s="27">
        <f t="shared" si="22"/>
        <v>390</v>
      </c>
      <c r="N613" s="23"/>
      <c r="O613" s="184" t="s">
        <v>32</v>
      </c>
      <c r="P613" s="242"/>
    </row>
    <row r="614" s="69" customFormat="1" ht="18" customHeight="1" spans="1:16">
      <c r="A614" s="24">
        <v>608</v>
      </c>
      <c r="B614" s="24" t="s">
        <v>23</v>
      </c>
      <c r="C614" s="24" t="s">
        <v>24</v>
      </c>
      <c r="D614" s="24" t="s">
        <v>25</v>
      </c>
      <c r="E614" s="60" t="s">
        <v>4460</v>
      </c>
      <c r="F614" s="60" t="s">
        <v>4779</v>
      </c>
      <c r="G614" s="37" t="s">
        <v>1447</v>
      </c>
      <c r="H614" s="24" t="s">
        <v>194</v>
      </c>
      <c r="I614" s="24">
        <v>4</v>
      </c>
      <c r="J614" s="24" t="s">
        <v>5020</v>
      </c>
      <c r="K614" s="60" t="s">
        <v>31</v>
      </c>
      <c r="L614" s="238">
        <v>4</v>
      </c>
      <c r="M614" s="27">
        <f t="shared" si="22"/>
        <v>520</v>
      </c>
      <c r="N614" s="23"/>
      <c r="O614" s="184" t="s">
        <v>32</v>
      </c>
      <c r="P614" s="242"/>
    </row>
    <row r="615" s="69" customFormat="1" ht="18" customHeight="1" spans="1:16">
      <c r="A615" s="24">
        <v>609</v>
      </c>
      <c r="B615" s="24" t="s">
        <v>23</v>
      </c>
      <c r="C615" s="24" t="s">
        <v>24</v>
      </c>
      <c r="D615" s="24" t="s">
        <v>25</v>
      </c>
      <c r="E615" s="60" t="s">
        <v>4460</v>
      </c>
      <c r="F615" s="60" t="s">
        <v>4779</v>
      </c>
      <c r="G615" s="37" t="s">
        <v>5068</v>
      </c>
      <c r="H615" s="24" t="s">
        <v>194</v>
      </c>
      <c r="I615" s="24">
        <v>4</v>
      </c>
      <c r="J615" s="24" t="s">
        <v>5020</v>
      </c>
      <c r="K615" s="60" t="s">
        <v>31</v>
      </c>
      <c r="L615" s="238">
        <v>4</v>
      </c>
      <c r="M615" s="27">
        <f t="shared" si="22"/>
        <v>520</v>
      </c>
      <c r="N615" s="23"/>
      <c r="O615" s="184" t="s">
        <v>32</v>
      </c>
      <c r="P615" s="242"/>
    </row>
    <row r="616" s="69" customFormat="1" ht="18" customHeight="1" spans="1:16">
      <c r="A616" s="24">
        <v>610</v>
      </c>
      <c r="B616" s="24" t="s">
        <v>23</v>
      </c>
      <c r="C616" s="24" t="s">
        <v>24</v>
      </c>
      <c r="D616" s="24" t="s">
        <v>25</v>
      </c>
      <c r="E616" s="60" t="s">
        <v>4460</v>
      </c>
      <c r="F616" s="60" t="s">
        <v>4779</v>
      </c>
      <c r="G616" s="37" t="s">
        <v>5069</v>
      </c>
      <c r="H616" s="232" t="s">
        <v>194</v>
      </c>
      <c r="I616" s="24">
        <v>2</v>
      </c>
      <c r="J616" s="24" t="s">
        <v>5020</v>
      </c>
      <c r="K616" s="60" t="s">
        <v>31</v>
      </c>
      <c r="L616" s="238">
        <v>2</v>
      </c>
      <c r="M616" s="27">
        <f t="shared" si="22"/>
        <v>260</v>
      </c>
      <c r="N616" s="23"/>
      <c r="O616" s="184" t="s">
        <v>32</v>
      </c>
      <c r="P616" s="242"/>
    </row>
    <row r="617" s="69" customFormat="1" ht="18" customHeight="1" spans="1:16">
      <c r="A617" s="24">
        <v>611</v>
      </c>
      <c r="B617" s="24" t="s">
        <v>23</v>
      </c>
      <c r="C617" s="24" t="s">
        <v>24</v>
      </c>
      <c r="D617" s="24" t="s">
        <v>25</v>
      </c>
      <c r="E617" s="60" t="s">
        <v>4460</v>
      </c>
      <c r="F617" s="60" t="s">
        <v>4779</v>
      </c>
      <c r="G617" s="37" t="s">
        <v>5070</v>
      </c>
      <c r="H617" s="232" t="s">
        <v>194</v>
      </c>
      <c r="I617" s="24">
        <v>3</v>
      </c>
      <c r="J617" s="24" t="s">
        <v>5020</v>
      </c>
      <c r="K617" s="60" t="s">
        <v>31</v>
      </c>
      <c r="L617" s="238">
        <v>3</v>
      </c>
      <c r="M617" s="27">
        <f t="shared" si="22"/>
        <v>390</v>
      </c>
      <c r="N617" s="23"/>
      <c r="O617" s="184" t="s">
        <v>32</v>
      </c>
      <c r="P617" s="242"/>
    </row>
    <row r="618" s="69" customFormat="1" ht="18" customHeight="1" spans="1:16">
      <c r="A618" s="24">
        <v>612</v>
      </c>
      <c r="B618" s="24" t="s">
        <v>23</v>
      </c>
      <c r="C618" s="24" t="s">
        <v>24</v>
      </c>
      <c r="D618" s="24" t="s">
        <v>25</v>
      </c>
      <c r="E618" s="60" t="s">
        <v>4460</v>
      </c>
      <c r="F618" s="60" t="s">
        <v>4779</v>
      </c>
      <c r="G618" s="37" t="s">
        <v>649</v>
      </c>
      <c r="H618" s="24" t="s">
        <v>194</v>
      </c>
      <c r="I618" s="24">
        <v>4</v>
      </c>
      <c r="J618" s="24" t="s">
        <v>5020</v>
      </c>
      <c r="K618" s="60" t="s">
        <v>31</v>
      </c>
      <c r="L618" s="238">
        <v>4</v>
      </c>
      <c r="M618" s="27">
        <f t="shared" si="22"/>
        <v>520</v>
      </c>
      <c r="N618" s="23"/>
      <c r="O618" s="184" t="s">
        <v>32</v>
      </c>
      <c r="P618" s="242"/>
    </row>
    <row r="619" s="69" customFormat="1" ht="18" customHeight="1" spans="1:16">
      <c r="A619" s="24">
        <v>613</v>
      </c>
      <c r="B619" s="24" t="s">
        <v>23</v>
      </c>
      <c r="C619" s="24" t="s">
        <v>24</v>
      </c>
      <c r="D619" s="24" t="s">
        <v>25</v>
      </c>
      <c r="E619" s="60" t="s">
        <v>4460</v>
      </c>
      <c r="F619" s="60" t="s">
        <v>4779</v>
      </c>
      <c r="G619" s="37" t="s">
        <v>4835</v>
      </c>
      <c r="H619" s="232" t="s">
        <v>194</v>
      </c>
      <c r="I619" s="24">
        <v>2</v>
      </c>
      <c r="J619" s="24" t="s">
        <v>5020</v>
      </c>
      <c r="K619" s="60" t="s">
        <v>31</v>
      </c>
      <c r="L619" s="238">
        <v>2</v>
      </c>
      <c r="M619" s="27">
        <f t="shared" si="22"/>
        <v>260</v>
      </c>
      <c r="N619" s="23"/>
      <c r="O619" s="184" t="s">
        <v>32</v>
      </c>
      <c r="P619" s="242"/>
    </row>
    <row r="620" s="69" customFormat="1" ht="18" customHeight="1" spans="1:16">
      <c r="A620" s="24">
        <v>614</v>
      </c>
      <c r="B620" s="24" t="s">
        <v>23</v>
      </c>
      <c r="C620" s="24" t="s">
        <v>24</v>
      </c>
      <c r="D620" s="24" t="s">
        <v>25</v>
      </c>
      <c r="E620" s="60" t="s">
        <v>4460</v>
      </c>
      <c r="F620" s="60" t="s">
        <v>4779</v>
      </c>
      <c r="G620" s="37" t="s">
        <v>5071</v>
      </c>
      <c r="H620" s="232" t="s">
        <v>194</v>
      </c>
      <c r="I620" s="24">
        <v>2</v>
      </c>
      <c r="J620" s="24" t="s">
        <v>5020</v>
      </c>
      <c r="K620" s="60" t="s">
        <v>31</v>
      </c>
      <c r="L620" s="238">
        <v>2</v>
      </c>
      <c r="M620" s="27">
        <f t="shared" si="22"/>
        <v>260</v>
      </c>
      <c r="N620" s="23"/>
      <c r="O620" s="184" t="s">
        <v>32</v>
      </c>
      <c r="P620" s="242"/>
    </row>
    <row r="621" s="69" customFormat="1" ht="18" customHeight="1" spans="1:16">
      <c r="A621" s="24">
        <v>615</v>
      </c>
      <c r="B621" s="24" t="s">
        <v>23</v>
      </c>
      <c r="C621" s="24" t="s">
        <v>24</v>
      </c>
      <c r="D621" s="24" t="s">
        <v>25</v>
      </c>
      <c r="E621" s="60" t="s">
        <v>4460</v>
      </c>
      <c r="F621" s="60" t="s">
        <v>4779</v>
      </c>
      <c r="G621" s="37" t="s">
        <v>5072</v>
      </c>
      <c r="H621" s="232" t="s">
        <v>194</v>
      </c>
      <c r="I621" s="24">
        <v>2</v>
      </c>
      <c r="J621" s="24" t="s">
        <v>5020</v>
      </c>
      <c r="K621" s="60" t="s">
        <v>31</v>
      </c>
      <c r="L621" s="238">
        <v>2</v>
      </c>
      <c r="M621" s="27">
        <f t="shared" si="22"/>
        <v>260</v>
      </c>
      <c r="N621" s="23"/>
      <c r="O621" s="184" t="s">
        <v>32</v>
      </c>
      <c r="P621" s="242"/>
    </row>
    <row r="622" s="69" customFormat="1" ht="18" customHeight="1" spans="1:16">
      <c r="A622" s="24">
        <v>616</v>
      </c>
      <c r="B622" s="24" t="s">
        <v>23</v>
      </c>
      <c r="C622" s="24" t="s">
        <v>24</v>
      </c>
      <c r="D622" s="24" t="s">
        <v>25</v>
      </c>
      <c r="E622" s="60" t="s">
        <v>4460</v>
      </c>
      <c r="F622" s="60" t="s">
        <v>4779</v>
      </c>
      <c r="G622" s="37" t="s">
        <v>5073</v>
      </c>
      <c r="H622" s="232" t="s">
        <v>194</v>
      </c>
      <c r="I622" s="24">
        <v>3</v>
      </c>
      <c r="J622" s="24" t="s">
        <v>5020</v>
      </c>
      <c r="K622" s="60" t="s">
        <v>31</v>
      </c>
      <c r="L622" s="238">
        <v>3</v>
      </c>
      <c r="M622" s="27">
        <f t="shared" si="22"/>
        <v>390</v>
      </c>
      <c r="N622" s="23"/>
      <c r="O622" s="184" t="s">
        <v>32</v>
      </c>
      <c r="P622" s="242"/>
    </row>
    <row r="623" s="69" customFormat="1" ht="18" customHeight="1" spans="1:16">
      <c r="A623" s="24">
        <v>617</v>
      </c>
      <c r="B623" s="24" t="s">
        <v>23</v>
      </c>
      <c r="C623" s="24" t="s">
        <v>24</v>
      </c>
      <c r="D623" s="24" t="s">
        <v>25</v>
      </c>
      <c r="E623" s="60" t="s">
        <v>4460</v>
      </c>
      <c r="F623" s="60" t="s">
        <v>4779</v>
      </c>
      <c r="G623" s="37" t="s">
        <v>5074</v>
      </c>
      <c r="H623" s="232" t="s">
        <v>194</v>
      </c>
      <c r="I623" s="24">
        <v>2</v>
      </c>
      <c r="J623" s="24" t="s">
        <v>5020</v>
      </c>
      <c r="K623" s="60" t="s">
        <v>31</v>
      </c>
      <c r="L623" s="238">
        <v>2</v>
      </c>
      <c r="M623" s="27">
        <f t="shared" si="22"/>
        <v>260</v>
      </c>
      <c r="N623" s="23"/>
      <c r="O623" s="184" t="s">
        <v>32</v>
      </c>
      <c r="P623" s="242"/>
    </row>
    <row r="624" s="69" customFormat="1" ht="18" customHeight="1" spans="1:16">
      <c r="A624" s="24">
        <v>618</v>
      </c>
      <c r="B624" s="24" t="s">
        <v>23</v>
      </c>
      <c r="C624" s="24" t="s">
        <v>24</v>
      </c>
      <c r="D624" s="24" t="s">
        <v>25</v>
      </c>
      <c r="E624" s="24" t="s">
        <v>4460</v>
      </c>
      <c r="F624" s="24" t="s">
        <v>4779</v>
      </c>
      <c r="G624" s="238" t="s">
        <v>5075</v>
      </c>
      <c r="H624" s="232" t="s">
        <v>194</v>
      </c>
      <c r="I624" s="24">
        <v>3</v>
      </c>
      <c r="J624" s="24" t="s">
        <v>5020</v>
      </c>
      <c r="K624" s="60" t="s">
        <v>31</v>
      </c>
      <c r="L624" s="238">
        <v>3</v>
      </c>
      <c r="M624" s="27">
        <f t="shared" si="22"/>
        <v>390</v>
      </c>
      <c r="N624" s="23"/>
      <c r="O624" s="184" t="s">
        <v>32</v>
      </c>
      <c r="P624" s="243"/>
    </row>
    <row r="625" s="69" customFormat="1" ht="18" customHeight="1" spans="1:16">
      <c r="A625" s="24">
        <v>619</v>
      </c>
      <c r="B625" s="24" t="s">
        <v>23</v>
      </c>
      <c r="C625" s="24" t="s">
        <v>24</v>
      </c>
      <c r="D625" s="24" t="s">
        <v>25</v>
      </c>
      <c r="E625" s="60" t="s">
        <v>4460</v>
      </c>
      <c r="F625" s="60" t="s">
        <v>4779</v>
      </c>
      <c r="G625" s="37" t="s">
        <v>5076</v>
      </c>
      <c r="H625" s="24" t="s">
        <v>194</v>
      </c>
      <c r="I625" s="24">
        <v>4</v>
      </c>
      <c r="J625" s="24" t="s">
        <v>5020</v>
      </c>
      <c r="K625" s="60" t="s">
        <v>31</v>
      </c>
      <c r="L625" s="238">
        <v>4</v>
      </c>
      <c r="M625" s="27">
        <f t="shared" si="22"/>
        <v>520</v>
      </c>
      <c r="N625" s="23"/>
      <c r="O625" s="184" t="s">
        <v>32</v>
      </c>
      <c r="P625" s="242"/>
    </row>
    <row r="626" s="69" customFormat="1" ht="18" customHeight="1" spans="1:16">
      <c r="A626" s="24">
        <v>620</v>
      </c>
      <c r="B626" s="24" t="s">
        <v>23</v>
      </c>
      <c r="C626" s="24" t="s">
        <v>24</v>
      </c>
      <c r="D626" s="24" t="s">
        <v>25</v>
      </c>
      <c r="E626" s="60" t="s">
        <v>4460</v>
      </c>
      <c r="F626" s="60" t="s">
        <v>4779</v>
      </c>
      <c r="G626" s="37" t="s">
        <v>5077</v>
      </c>
      <c r="H626" s="232" t="s">
        <v>194</v>
      </c>
      <c r="I626" s="24">
        <v>3</v>
      </c>
      <c r="J626" s="24" t="s">
        <v>5020</v>
      </c>
      <c r="K626" s="60" t="s">
        <v>31</v>
      </c>
      <c r="L626" s="238">
        <v>3</v>
      </c>
      <c r="M626" s="27">
        <f t="shared" si="22"/>
        <v>390</v>
      </c>
      <c r="N626" s="23"/>
      <c r="O626" s="184" t="s">
        <v>32</v>
      </c>
      <c r="P626" s="242"/>
    </row>
    <row r="627" s="69" customFormat="1" ht="18" customHeight="1" spans="1:16">
      <c r="A627" s="24">
        <v>621</v>
      </c>
      <c r="B627" s="24" t="s">
        <v>23</v>
      </c>
      <c r="C627" s="24" t="s">
        <v>24</v>
      </c>
      <c r="D627" s="24" t="s">
        <v>25</v>
      </c>
      <c r="E627" s="60" t="s">
        <v>4460</v>
      </c>
      <c r="F627" s="60" t="s">
        <v>4779</v>
      </c>
      <c r="G627" s="37" t="s">
        <v>5078</v>
      </c>
      <c r="H627" s="232" t="s">
        <v>194</v>
      </c>
      <c r="I627" s="24">
        <v>2</v>
      </c>
      <c r="J627" s="24" t="s">
        <v>5020</v>
      </c>
      <c r="K627" s="60" t="s">
        <v>31</v>
      </c>
      <c r="L627" s="238">
        <v>2</v>
      </c>
      <c r="M627" s="27">
        <f t="shared" si="22"/>
        <v>260</v>
      </c>
      <c r="N627" s="23"/>
      <c r="O627" s="184" t="s">
        <v>32</v>
      </c>
      <c r="P627" s="242"/>
    </row>
    <row r="628" s="69" customFormat="1" ht="18" customHeight="1" spans="1:16">
      <c r="A628" s="24">
        <v>622</v>
      </c>
      <c r="B628" s="24" t="s">
        <v>23</v>
      </c>
      <c r="C628" s="24" t="s">
        <v>24</v>
      </c>
      <c r="D628" s="24" t="s">
        <v>25</v>
      </c>
      <c r="E628" s="60" t="s">
        <v>4460</v>
      </c>
      <c r="F628" s="60" t="s">
        <v>4779</v>
      </c>
      <c r="G628" s="37" t="s">
        <v>5079</v>
      </c>
      <c r="H628" s="24" t="s">
        <v>194</v>
      </c>
      <c r="I628" s="24">
        <v>4</v>
      </c>
      <c r="J628" s="24" t="s">
        <v>5020</v>
      </c>
      <c r="K628" s="60" t="s">
        <v>31</v>
      </c>
      <c r="L628" s="238">
        <v>4</v>
      </c>
      <c r="M628" s="27">
        <f t="shared" si="22"/>
        <v>520</v>
      </c>
      <c r="N628" s="23"/>
      <c r="O628" s="184" t="s">
        <v>32</v>
      </c>
      <c r="P628" s="242"/>
    </row>
    <row r="629" s="69" customFormat="1" ht="18" customHeight="1" spans="1:16">
      <c r="A629" s="24">
        <v>623</v>
      </c>
      <c r="B629" s="24" t="s">
        <v>23</v>
      </c>
      <c r="C629" s="24" t="s">
        <v>24</v>
      </c>
      <c r="D629" s="24" t="s">
        <v>25</v>
      </c>
      <c r="E629" s="60" t="s">
        <v>4460</v>
      </c>
      <c r="F629" s="60" t="s">
        <v>4779</v>
      </c>
      <c r="G629" s="37" t="s">
        <v>5080</v>
      </c>
      <c r="H629" s="24" t="s">
        <v>194</v>
      </c>
      <c r="I629" s="24">
        <v>4</v>
      </c>
      <c r="J629" s="24" t="s">
        <v>5020</v>
      </c>
      <c r="K629" s="60" t="s">
        <v>31</v>
      </c>
      <c r="L629" s="238">
        <v>4</v>
      </c>
      <c r="M629" s="27">
        <f t="shared" si="22"/>
        <v>520</v>
      </c>
      <c r="N629" s="23"/>
      <c r="O629" s="184" t="s">
        <v>32</v>
      </c>
      <c r="P629" s="242"/>
    </row>
    <row r="630" s="69" customFormat="1" ht="18" customHeight="1" spans="1:16">
      <c r="A630" s="24">
        <v>624</v>
      </c>
      <c r="B630" s="24" t="s">
        <v>23</v>
      </c>
      <c r="C630" s="24" t="s">
        <v>24</v>
      </c>
      <c r="D630" s="24" t="s">
        <v>25</v>
      </c>
      <c r="E630" s="60" t="s">
        <v>4460</v>
      </c>
      <c r="F630" s="60" t="s">
        <v>4779</v>
      </c>
      <c r="G630" s="37" t="s">
        <v>5081</v>
      </c>
      <c r="H630" s="24" t="s">
        <v>194</v>
      </c>
      <c r="I630" s="24">
        <v>6</v>
      </c>
      <c r="J630" s="24" t="s">
        <v>5020</v>
      </c>
      <c r="K630" s="60" t="s">
        <v>31</v>
      </c>
      <c r="L630" s="238">
        <v>6</v>
      </c>
      <c r="M630" s="27">
        <f t="shared" si="22"/>
        <v>780</v>
      </c>
      <c r="N630" s="23"/>
      <c r="O630" s="184" t="s">
        <v>32</v>
      </c>
      <c r="P630" s="242"/>
    </row>
    <row r="631" s="69" customFormat="1" ht="18" customHeight="1" spans="1:16">
      <c r="A631" s="24">
        <v>625</v>
      </c>
      <c r="B631" s="24" t="s">
        <v>23</v>
      </c>
      <c r="C631" s="24" t="s">
        <v>24</v>
      </c>
      <c r="D631" s="24" t="s">
        <v>25</v>
      </c>
      <c r="E631" s="60" t="s">
        <v>4460</v>
      </c>
      <c r="F631" s="60" t="s">
        <v>4779</v>
      </c>
      <c r="G631" s="37" t="s">
        <v>5082</v>
      </c>
      <c r="H631" s="24" t="s">
        <v>194</v>
      </c>
      <c r="I631" s="24">
        <v>4</v>
      </c>
      <c r="J631" s="24" t="s">
        <v>5020</v>
      </c>
      <c r="K631" s="60" t="s">
        <v>31</v>
      </c>
      <c r="L631" s="238">
        <v>4</v>
      </c>
      <c r="M631" s="27">
        <f t="shared" si="22"/>
        <v>520</v>
      </c>
      <c r="N631" s="23"/>
      <c r="O631" s="184" t="s">
        <v>32</v>
      </c>
      <c r="P631" s="242"/>
    </row>
    <row r="632" s="69" customFormat="1" ht="18" customHeight="1" spans="1:16">
      <c r="A632" s="24">
        <v>626</v>
      </c>
      <c r="B632" s="24" t="s">
        <v>23</v>
      </c>
      <c r="C632" s="24" t="s">
        <v>24</v>
      </c>
      <c r="D632" s="24" t="s">
        <v>25</v>
      </c>
      <c r="E632" s="60" t="s">
        <v>4460</v>
      </c>
      <c r="F632" s="60" t="s">
        <v>4779</v>
      </c>
      <c r="G632" s="37" t="s">
        <v>5083</v>
      </c>
      <c r="H632" s="232" t="s">
        <v>194</v>
      </c>
      <c r="I632" s="24">
        <v>3</v>
      </c>
      <c r="J632" s="24" t="s">
        <v>5020</v>
      </c>
      <c r="K632" s="60" t="s">
        <v>31</v>
      </c>
      <c r="L632" s="238">
        <v>3</v>
      </c>
      <c r="M632" s="27">
        <f t="shared" si="22"/>
        <v>390</v>
      </c>
      <c r="N632" s="23"/>
      <c r="O632" s="184" t="s">
        <v>32</v>
      </c>
      <c r="P632" s="242"/>
    </row>
    <row r="633" s="69" customFormat="1" ht="18" customHeight="1" spans="1:16">
      <c r="A633" s="24">
        <v>627</v>
      </c>
      <c r="B633" s="24" t="s">
        <v>23</v>
      </c>
      <c r="C633" s="24" t="s">
        <v>24</v>
      </c>
      <c r="D633" s="24" t="s">
        <v>25</v>
      </c>
      <c r="E633" s="60" t="s">
        <v>4460</v>
      </c>
      <c r="F633" s="60" t="s">
        <v>4779</v>
      </c>
      <c r="G633" s="37" t="s">
        <v>5084</v>
      </c>
      <c r="H633" s="232" t="s">
        <v>194</v>
      </c>
      <c r="I633" s="24">
        <v>3</v>
      </c>
      <c r="J633" s="24" t="s">
        <v>5020</v>
      </c>
      <c r="K633" s="60" t="s">
        <v>31</v>
      </c>
      <c r="L633" s="238">
        <v>3</v>
      </c>
      <c r="M633" s="27">
        <f t="shared" si="22"/>
        <v>390</v>
      </c>
      <c r="N633" s="23"/>
      <c r="O633" s="184" t="s">
        <v>32</v>
      </c>
      <c r="P633" s="242"/>
    </row>
    <row r="634" s="69" customFormat="1" ht="18" customHeight="1" spans="1:16">
      <c r="A634" s="24">
        <v>628</v>
      </c>
      <c r="B634" s="24" t="s">
        <v>23</v>
      </c>
      <c r="C634" s="24" t="s">
        <v>24</v>
      </c>
      <c r="D634" s="24" t="s">
        <v>25</v>
      </c>
      <c r="E634" s="60" t="s">
        <v>4460</v>
      </c>
      <c r="F634" s="60" t="s">
        <v>4779</v>
      </c>
      <c r="G634" s="37" t="s">
        <v>5085</v>
      </c>
      <c r="H634" s="232" t="s">
        <v>194</v>
      </c>
      <c r="I634" s="24">
        <v>3</v>
      </c>
      <c r="J634" s="24" t="s">
        <v>5020</v>
      </c>
      <c r="K634" s="60" t="s">
        <v>31</v>
      </c>
      <c r="L634" s="238">
        <v>3</v>
      </c>
      <c r="M634" s="27">
        <f t="shared" si="22"/>
        <v>390</v>
      </c>
      <c r="N634" s="23"/>
      <c r="O634" s="184" t="s">
        <v>32</v>
      </c>
      <c r="P634" s="242"/>
    </row>
    <row r="635" s="69" customFormat="1" ht="18" customHeight="1" spans="1:16">
      <c r="A635" s="24">
        <v>629</v>
      </c>
      <c r="B635" s="24" t="s">
        <v>23</v>
      </c>
      <c r="C635" s="24" t="s">
        <v>24</v>
      </c>
      <c r="D635" s="24" t="s">
        <v>25</v>
      </c>
      <c r="E635" s="60" t="s">
        <v>4460</v>
      </c>
      <c r="F635" s="60" t="s">
        <v>4779</v>
      </c>
      <c r="G635" s="37" t="s">
        <v>5086</v>
      </c>
      <c r="H635" s="24" t="s">
        <v>194</v>
      </c>
      <c r="I635" s="24">
        <v>4</v>
      </c>
      <c r="J635" s="24" t="s">
        <v>5020</v>
      </c>
      <c r="K635" s="60" t="s">
        <v>31</v>
      </c>
      <c r="L635" s="238">
        <v>4</v>
      </c>
      <c r="M635" s="27">
        <f t="shared" si="22"/>
        <v>520</v>
      </c>
      <c r="N635" s="23"/>
      <c r="O635" s="184" t="s">
        <v>32</v>
      </c>
      <c r="P635" s="242"/>
    </row>
    <row r="636" s="69" customFormat="1" ht="18" customHeight="1" spans="1:16">
      <c r="A636" s="24">
        <v>630</v>
      </c>
      <c r="B636" s="24" t="s">
        <v>23</v>
      </c>
      <c r="C636" s="24" t="s">
        <v>24</v>
      </c>
      <c r="D636" s="24" t="s">
        <v>25</v>
      </c>
      <c r="E636" s="60" t="s">
        <v>4460</v>
      </c>
      <c r="F636" s="60" t="s">
        <v>4779</v>
      </c>
      <c r="G636" s="37" t="s">
        <v>5087</v>
      </c>
      <c r="H636" s="232" t="s">
        <v>194</v>
      </c>
      <c r="I636" s="24">
        <v>3</v>
      </c>
      <c r="J636" s="24" t="s">
        <v>5020</v>
      </c>
      <c r="K636" s="60" t="s">
        <v>31</v>
      </c>
      <c r="L636" s="238">
        <v>3</v>
      </c>
      <c r="M636" s="27">
        <f t="shared" si="22"/>
        <v>390</v>
      </c>
      <c r="N636" s="23"/>
      <c r="O636" s="184" t="s">
        <v>32</v>
      </c>
      <c r="P636" s="242"/>
    </row>
    <row r="637" s="69" customFormat="1" ht="18" customHeight="1" spans="1:16">
      <c r="A637" s="24">
        <v>631</v>
      </c>
      <c r="B637" s="24" t="s">
        <v>23</v>
      </c>
      <c r="C637" s="24" t="s">
        <v>24</v>
      </c>
      <c r="D637" s="24" t="s">
        <v>25</v>
      </c>
      <c r="E637" s="60" t="s">
        <v>4460</v>
      </c>
      <c r="F637" s="60" t="s">
        <v>4779</v>
      </c>
      <c r="G637" s="37" t="s">
        <v>5088</v>
      </c>
      <c r="H637" s="24" t="s">
        <v>194</v>
      </c>
      <c r="I637" s="24">
        <v>4</v>
      </c>
      <c r="J637" s="24" t="s">
        <v>5020</v>
      </c>
      <c r="K637" s="60" t="s">
        <v>31</v>
      </c>
      <c r="L637" s="238">
        <v>4</v>
      </c>
      <c r="M637" s="27">
        <f t="shared" si="22"/>
        <v>520</v>
      </c>
      <c r="N637" s="23"/>
      <c r="O637" s="184" t="s">
        <v>32</v>
      </c>
      <c r="P637" s="242"/>
    </row>
    <row r="638" s="69" customFormat="1" ht="18" customHeight="1" spans="1:16">
      <c r="A638" s="24">
        <v>632</v>
      </c>
      <c r="B638" s="24" t="s">
        <v>23</v>
      </c>
      <c r="C638" s="24" t="s">
        <v>24</v>
      </c>
      <c r="D638" s="24" t="s">
        <v>25</v>
      </c>
      <c r="E638" s="60" t="s">
        <v>4460</v>
      </c>
      <c r="F638" s="60" t="s">
        <v>4779</v>
      </c>
      <c r="G638" s="37" t="s">
        <v>5089</v>
      </c>
      <c r="H638" s="232" t="s">
        <v>194</v>
      </c>
      <c r="I638" s="24">
        <v>2</v>
      </c>
      <c r="J638" s="24" t="s">
        <v>5020</v>
      </c>
      <c r="K638" s="60" t="s">
        <v>31</v>
      </c>
      <c r="L638" s="238">
        <v>2</v>
      </c>
      <c r="M638" s="27">
        <f t="shared" si="22"/>
        <v>260</v>
      </c>
      <c r="N638" s="23"/>
      <c r="O638" s="184" t="s">
        <v>32</v>
      </c>
      <c r="P638" s="242"/>
    </row>
    <row r="639" s="69" customFormat="1" ht="18" customHeight="1" spans="1:16">
      <c r="A639" s="24">
        <v>633</v>
      </c>
      <c r="B639" s="24" t="s">
        <v>23</v>
      </c>
      <c r="C639" s="24" t="s">
        <v>24</v>
      </c>
      <c r="D639" s="24" t="s">
        <v>25</v>
      </c>
      <c r="E639" s="60" t="s">
        <v>4460</v>
      </c>
      <c r="F639" s="60" t="s">
        <v>4779</v>
      </c>
      <c r="G639" s="37" t="s">
        <v>5090</v>
      </c>
      <c r="H639" s="232" t="s">
        <v>194</v>
      </c>
      <c r="I639" s="24">
        <v>3</v>
      </c>
      <c r="J639" s="24" t="s">
        <v>5020</v>
      </c>
      <c r="K639" s="60" t="s">
        <v>31</v>
      </c>
      <c r="L639" s="238">
        <v>3</v>
      </c>
      <c r="M639" s="27">
        <f t="shared" si="22"/>
        <v>390</v>
      </c>
      <c r="N639" s="23"/>
      <c r="O639" s="184" t="s">
        <v>32</v>
      </c>
      <c r="P639" s="242"/>
    </row>
    <row r="640" s="69" customFormat="1" ht="18" customHeight="1" spans="1:16">
      <c r="A640" s="24">
        <v>634</v>
      </c>
      <c r="B640" s="24" t="s">
        <v>23</v>
      </c>
      <c r="C640" s="24" t="s">
        <v>24</v>
      </c>
      <c r="D640" s="24" t="s">
        <v>25</v>
      </c>
      <c r="E640" s="60" t="s">
        <v>4460</v>
      </c>
      <c r="F640" s="60" t="s">
        <v>4779</v>
      </c>
      <c r="G640" s="37" t="s">
        <v>5091</v>
      </c>
      <c r="H640" s="232" t="s">
        <v>194</v>
      </c>
      <c r="I640" s="24">
        <v>1</v>
      </c>
      <c r="J640" s="24" t="s">
        <v>5020</v>
      </c>
      <c r="K640" s="60" t="s">
        <v>31</v>
      </c>
      <c r="L640" s="238">
        <v>1</v>
      </c>
      <c r="M640" s="27">
        <f>L640*312</f>
        <v>312</v>
      </c>
      <c r="N640" s="23"/>
      <c r="O640" s="184" t="s">
        <v>32</v>
      </c>
      <c r="P640" s="242"/>
    </row>
    <row r="641" s="69" customFormat="1" ht="18" customHeight="1" spans="1:16">
      <c r="A641" s="24">
        <v>635</v>
      </c>
      <c r="B641" s="24" t="s">
        <v>23</v>
      </c>
      <c r="C641" s="24" t="s">
        <v>24</v>
      </c>
      <c r="D641" s="24" t="s">
        <v>25</v>
      </c>
      <c r="E641" s="60" t="s">
        <v>4460</v>
      </c>
      <c r="F641" s="60" t="s">
        <v>4779</v>
      </c>
      <c r="G641" s="37" t="s">
        <v>5092</v>
      </c>
      <c r="H641" s="232" t="s">
        <v>194</v>
      </c>
      <c r="I641" s="24">
        <v>1</v>
      </c>
      <c r="J641" s="24" t="s">
        <v>5020</v>
      </c>
      <c r="K641" s="60" t="s">
        <v>31</v>
      </c>
      <c r="L641" s="238">
        <v>1</v>
      </c>
      <c r="M641" s="27">
        <f>L641*312</f>
        <v>312</v>
      </c>
      <c r="N641" s="23"/>
      <c r="O641" s="184" t="s">
        <v>32</v>
      </c>
      <c r="P641" s="242"/>
    </row>
    <row r="642" s="69" customFormat="1" ht="18" customHeight="1" spans="1:16">
      <c r="A642" s="24">
        <v>636</v>
      </c>
      <c r="B642" s="24" t="s">
        <v>23</v>
      </c>
      <c r="C642" s="24" t="s">
        <v>24</v>
      </c>
      <c r="D642" s="24" t="s">
        <v>25</v>
      </c>
      <c r="E642" s="60" t="s">
        <v>4460</v>
      </c>
      <c r="F642" s="60" t="s">
        <v>4779</v>
      </c>
      <c r="G642" s="37" t="s">
        <v>5093</v>
      </c>
      <c r="H642" s="24" t="s">
        <v>194</v>
      </c>
      <c r="I642" s="24">
        <v>4</v>
      </c>
      <c r="J642" s="24" t="s">
        <v>5020</v>
      </c>
      <c r="K642" s="60" t="s">
        <v>31</v>
      </c>
      <c r="L642" s="238">
        <v>4</v>
      </c>
      <c r="M642" s="27">
        <f>L642*130</f>
        <v>520</v>
      </c>
      <c r="N642" s="23"/>
      <c r="O642" s="184" t="s">
        <v>32</v>
      </c>
      <c r="P642" s="242"/>
    </row>
    <row r="643" s="69" customFormat="1" ht="18" customHeight="1" spans="1:16">
      <c r="A643" s="24">
        <v>637</v>
      </c>
      <c r="B643" s="24" t="s">
        <v>23</v>
      </c>
      <c r="C643" s="24" t="s">
        <v>24</v>
      </c>
      <c r="D643" s="24" t="s">
        <v>25</v>
      </c>
      <c r="E643" s="60" t="s">
        <v>4460</v>
      </c>
      <c r="F643" s="60" t="s">
        <v>4779</v>
      </c>
      <c r="G643" s="37" t="s">
        <v>5094</v>
      </c>
      <c r="H643" s="232" t="s">
        <v>194</v>
      </c>
      <c r="I643" s="24">
        <v>2</v>
      </c>
      <c r="J643" s="24" t="s">
        <v>5020</v>
      </c>
      <c r="K643" s="60" t="s">
        <v>31</v>
      </c>
      <c r="L643" s="238">
        <v>2</v>
      </c>
      <c r="M643" s="27">
        <f>L643*130</f>
        <v>260</v>
      </c>
      <c r="N643" s="23"/>
      <c r="O643" s="184" t="s">
        <v>32</v>
      </c>
      <c r="P643" s="242"/>
    </row>
    <row r="644" s="69" customFormat="1" ht="18" customHeight="1" spans="1:16">
      <c r="A644" s="24">
        <v>638</v>
      </c>
      <c r="B644" s="24" t="s">
        <v>23</v>
      </c>
      <c r="C644" s="24" t="s">
        <v>24</v>
      </c>
      <c r="D644" s="24" t="s">
        <v>25</v>
      </c>
      <c r="E644" s="60" t="s">
        <v>4460</v>
      </c>
      <c r="F644" s="60" t="s">
        <v>4779</v>
      </c>
      <c r="G644" s="37" t="s">
        <v>5095</v>
      </c>
      <c r="H644" s="232" t="s">
        <v>194</v>
      </c>
      <c r="I644" s="24">
        <v>1</v>
      </c>
      <c r="J644" s="24" t="s">
        <v>5020</v>
      </c>
      <c r="K644" s="60" t="s">
        <v>31</v>
      </c>
      <c r="L644" s="238">
        <v>1</v>
      </c>
      <c r="M644" s="27">
        <f>L644*312</f>
        <v>312</v>
      </c>
      <c r="N644" s="23"/>
      <c r="O644" s="184" t="s">
        <v>32</v>
      </c>
      <c r="P644" s="242"/>
    </row>
    <row r="645" s="69" customFormat="1" ht="18" customHeight="1" spans="1:16">
      <c r="A645" s="24">
        <v>639</v>
      </c>
      <c r="B645" s="24" t="s">
        <v>23</v>
      </c>
      <c r="C645" s="24" t="s">
        <v>24</v>
      </c>
      <c r="D645" s="24" t="s">
        <v>25</v>
      </c>
      <c r="E645" s="60" t="s">
        <v>4460</v>
      </c>
      <c r="F645" s="60" t="s">
        <v>4779</v>
      </c>
      <c r="G645" s="37" t="s">
        <v>1244</v>
      </c>
      <c r="H645" s="24" t="s">
        <v>194</v>
      </c>
      <c r="I645" s="24">
        <v>4</v>
      </c>
      <c r="J645" s="24" t="s">
        <v>5020</v>
      </c>
      <c r="K645" s="60" t="s">
        <v>31</v>
      </c>
      <c r="L645" s="238">
        <v>4</v>
      </c>
      <c r="M645" s="27">
        <f>L645*130</f>
        <v>520</v>
      </c>
      <c r="N645" s="23"/>
      <c r="O645" s="184" t="s">
        <v>32</v>
      </c>
      <c r="P645" s="242"/>
    </row>
    <row r="646" s="69" customFormat="1" ht="18" customHeight="1" spans="1:16">
      <c r="A646" s="24">
        <v>640</v>
      </c>
      <c r="B646" s="24" t="s">
        <v>23</v>
      </c>
      <c r="C646" s="24" t="s">
        <v>24</v>
      </c>
      <c r="D646" s="24" t="s">
        <v>25</v>
      </c>
      <c r="E646" s="60" t="s">
        <v>4460</v>
      </c>
      <c r="F646" s="60" t="s">
        <v>4779</v>
      </c>
      <c r="G646" s="37" t="s">
        <v>5096</v>
      </c>
      <c r="H646" s="24" t="s">
        <v>194</v>
      </c>
      <c r="I646" s="24">
        <v>4</v>
      </c>
      <c r="J646" s="24" t="s">
        <v>5020</v>
      </c>
      <c r="K646" s="60" t="s">
        <v>31</v>
      </c>
      <c r="L646" s="238">
        <v>4</v>
      </c>
      <c r="M646" s="27">
        <f>L646*130</f>
        <v>520</v>
      </c>
      <c r="N646" s="23"/>
      <c r="O646" s="184" t="s">
        <v>32</v>
      </c>
      <c r="P646" s="242"/>
    </row>
    <row r="647" s="69" customFormat="1" ht="18" customHeight="1" spans="1:16">
      <c r="A647" s="24">
        <v>641</v>
      </c>
      <c r="B647" s="24" t="s">
        <v>23</v>
      </c>
      <c r="C647" s="24" t="s">
        <v>24</v>
      </c>
      <c r="D647" s="24" t="s">
        <v>25</v>
      </c>
      <c r="E647" s="60" t="s">
        <v>4460</v>
      </c>
      <c r="F647" s="60" t="s">
        <v>4779</v>
      </c>
      <c r="G647" s="37" t="s">
        <v>5097</v>
      </c>
      <c r="H647" s="232" t="s">
        <v>194</v>
      </c>
      <c r="I647" s="24">
        <v>3</v>
      </c>
      <c r="J647" s="24" t="s">
        <v>5020</v>
      </c>
      <c r="K647" s="60" t="s">
        <v>31</v>
      </c>
      <c r="L647" s="238">
        <v>3</v>
      </c>
      <c r="M647" s="27">
        <f>L647*130</f>
        <v>390</v>
      </c>
      <c r="N647" s="23"/>
      <c r="O647" s="184" t="s">
        <v>32</v>
      </c>
      <c r="P647" s="242"/>
    </row>
    <row r="648" s="69" customFormat="1" ht="18" customHeight="1" spans="1:16">
      <c r="A648" s="24">
        <v>642</v>
      </c>
      <c r="B648" s="24" t="s">
        <v>23</v>
      </c>
      <c r="C648" s="24" t="s">
        <v>24</v>
      </c>
      <c r="D648" s="24" t="s">
        <v>25</v>
      </c>
      <c r="E648" s="60" t="s">
        <v>4460</v>
      </c>
      <c r="F648" s="60" t="s">
        <v>4779</v>
      </c>
      <c r="G648" s="37" t="s">
        <v>5098</v>
      </c>
      <c r="H648" s="232" t="s">
        <v>194</v>
      </c>
      <c r="I648" s="24">
        <v>1</v>
      </c>
      <c r="J648" s="24" t="s">
        <v>5020</v>
      </c>
      <c r="K648" s="60" t="s">
        <v>31</v>
      </c>
      <c r="L648" s="238">
        <v>1</v>
      </c>
      <c r="M648" s="27">
        <f>L648*312</f>
        <v>312</v>
      </c>
      <c r="N648" s="23"/>
      <c r="O648" s="184" t="s">
        <v>32</v>
      </c>
      <c r="P648" s="242"/>
    </row>
    <row r="649" s="69" customFormat="1" ht="18" customHeight="1" spans="1:16">
      <c r="A649" s="24">
        <v>643</v>
      </c>
      <c r="B649" s="24" t="s">
        <v>23</v>
      </c>
      <c r="C649" s="24" t="s">
        <v>24</v>
      </c>
      <c r="D649" s="24" t="s">
        <v>25</v>
      </c>
      <c r="E649" s="60" t="s">
        <v>4460</v>
      </c>
      <c r="F649" s="60" t="s">
        <v>4779</v>
      </c>
      <c r="G649" s="37" t="s">
        <v>5099</v>
      </c>
      <c r="H649" s="232" t="s">
        <v>194</v>
      </c>
      <c r="I649" s="24">
        <v>1</v>
      </c>
      <c r="J649" s="24" t="s">
        <v>5020</v>
      </c>
      <c r="K649" s="60" t="s">
        <v>31</v>
      </c>
      <c r="L649" s="238">
        <v>1</v>
      </c>
      <c r="M649" s="27">
        <f>L649*312</f>
        <v>312</v>
      </c>
      <c r="N649" s="23"/>
      <c r="O649" s="184" t="s">
        <v>32</v>
      </c>
      <c r="P649" s="242"/>
    </row>
    <row r="650" s="69" customFormat="1" ht="18" customHeight="1" spans="1:16">
      <c r="A650" s="24">
        <v>644</v>
      </c>
      <c r="B650" s="24" t="s">
        <v>23</v>
      </c>
      <c r="C650" s="24" t="s">
        <v>24</v>
      </c>
      <c r="D650" s="24" t="s">
        <v>25</v>
      </c>
      <c r="E650" s="60" t="s">
        <v>4460</v>
      </c>
      <c r="F650" s="60" t="s">
        <v>4779</v>
      </c>
      <c r="G650" s="37" t="s">
        <v>5100</v>
      </c>
      <c r="H650" s="232" t="s">
        <v>194</v>
      </c>
      <c r="I650" s="24">
        <v>2</v>
      </c>
      <c r="J650" s="24" t="s">
        <v>5020</v>
      </c>
      <c r="K650" s="60" t="s">
        <v>31</v>
      </c>
      <c r="L650" s="238">
        <v>2</v>
      </c>
      <c r="M650" s="27">
        <f t="shared" ref="M650:M656" si="23">L650*130</f>
        <v>260</v>
      </c>
      <c r="N650" s="23"/>
      <c r="O650" s="184" t="s">
        <v>32</v>
      </c>
      <c r="P650" s="242"/>
    </row>
    <row r="651" s="69" customFormat="1" ht="18" customHeight="1" spans="1:16">
      <c r="A651" s="24">
        <v>645</v>
      </c>
      <c r="B651" s="24" t="s">
        <v>23</v>
      </c>
      <c r="C651" s="24" t="s">
        <v>24</v>
      </c>
      <c r="D651" s="24" t="s">
        <v>25</v>
      </c>
      <c r="E651" s="60" t="s">
        <v>4460</v>
      </c>
      <c r="F651" s="60" t="s">
        <v>4779</v>
      </c>
      <c r="G651" s="37" t="s">
        <v>4815</v>
      </c>
      <c r="H651" s="232" t="s">
        <v>194</v>
      </c>
      <c r="I651" s="24">
        <v>3</v>
      </c>
      <c r="J651" s="24" t="s">
        <v>5020</v>
      </c>
      <c r="K651" s="60" t="s">
        <v>31</v>
      </c>
      <c r="L651" s="238">
        <v>3</v>
      </c>
      <c r="M651" s="27">
        <f t="shared" si="23"/>
        <v>390</v>
      </c>
      <c r="N651" s="23"/>
      <c r="O651" s="184" t="s">
        <v>32</v>
      </c>
      <c r="P651" s="242"/>
    </row>
    <row r="652" s="69" customFormat="1" ht="18" customHeight="1" spans="1:16">
      <c r="A652" s="24">
        <v>646</v>
      </c>
      <c r="B652" s="24" t="s">
        <v>23</v>
      </c>
      <c r="C652" s="24" t="s">
        <v>24</v>
      </c>
      <c r="D652" s="24" t="s">
        <v>25</v>
      </c>
      <c r="E652" s="60" t="s">
        <v>4460</v>
      </c>
      <c r="F652" s="60" t="s">
        <v>4779</v>
      </c>
      <c r="G652" s="37" t="s">
        <v>5101</v>
      </c>
      <c r="H652" s="232" t="s">
        <v>194</v>
      </c>
      <c r="I652" s="24">
        <v>3</v>
      </c>
      <c r="J652" s="24" t="s">
        <v>5020</v>
      </c>
      <c r="K652" s="60" t="s">
        <v>31</v>
      </c>
      <c r="L652" s="238">
        <v>3</v>
      </c>
      <c r="M652" s="27">
        <f t="shared" si="23"/>
        <v>390</v>
      </c>
      <c r="N652" s="23"/>
      <c r="O652" s="184" t="s">
        <v>32</v>
      </c>
      <c r="P652" s="242"/>
    </row>
    <row r="653" s="69" customFormat="1" ht="18" customHeight="1" spans="1:16">
      <c r="A653" s="24">
        <v>647</v>
      </c>
      <c r="B653" s="24" t="s">
        <v>23</v>
      </c>
      <c r="C653" s="24" t="s">
        <v>24</v>
      </c>
      <c r="D653" s="24" t="s">
        <v>25</v>
      </c>
      <c r="E653" s="60" t="s">
        <v>4460</v>
      </c>
      <c r="F653" s="60" t="s">
        <v>4779</v>
      </c>
      <c r="G653" s="37" t="s">
        <v>5102</v>
      </c>
      <c r="H653" s="232" t="s">
        <v>194</v>
      </c>
      <c r="I653" s="24">
        <v>2</v>
      </c>
      <c r="J653" s="24" t="s">
        <v>5020</v>
      </c>
      <c r="K653" s="60" t="s">
        <v>31</v>
      </c>
      <c r="L653" s="238">
        <v>2</v>
      </c>
      <c r="M653" s="27">
        <f t="shared" si="23"/>
        <v>260</v>
      </c>
      <c r="N653" s="23"/>
      <c r="O653" s="184" t="s">
        <v>32</v>
      </c>
      <c r="P653" s="242"/>
    </row>
    <row r="654" s="69" customFormat="1" ht="18" customHeight="1" spans="1:16">
      <c r="A654" s="24">
        <v>648</v>
      </c>
      <c r="B654" s="24" t="s">
        <v>23</v>
      </c>
      <c r="C654" s="24" t="s">
        <v>24</v>
      </c>
      <c r="D654" s="24" t="s">
        <v>25</v>
      </c>
      <c r="E654" s="60" t="s">
        <v>4460</v>
      </c>
      <c r="F654" s="60" t="s">
        <v>4779</v>
      </c>
      <c r="G654" s="37" t="s">
        <v>5103</v>
      </c>
      <c r="H654" s="232" t="s">
        <v>194</v>
      </c>
      <c r="I654" s="24">
        <v>3</v>
      </c>
      <c r="J654" s="24" t="s">
        <v>5020</v>
      </c>
      <c r="K654" s="60" t="s">
        <v>31</v>
      </c>
      <c r="L654" s="238">
        <v>3</v>
      </c>
      <c r="M654" s="27">
        <f t="shared" si="23"/>
        <v>390</v>
      </c>
      <c r="N654" s="23"/>
      <c r="O654" s="184" t="s">
        <v>32</v>
      </c>
      <c r="P654" s="242"/>
    </row>
    <row r="655" s="69" customFormat="1" ht="18" customHeight="1" spans="1:16">
      <c r="A655" s="24">
        <v>649</v>
      </c>
      <c r="B655" s="24" t="s">
        <v>23</v>
      </c>
      <c r="C655" s="24" t="s">
        <v>24</v>
      </c>
      <c r="D655" s="24" t="s">
        <v>25</v>
      </c>
      <c r="E655" s="60" t="s">
        <v>4460</v>
      </c>
      <c r="F655" s="60" t="s">
        <v>4779</v>
      </c>
      <c r="G655" s="37" t="s">
        <v>5104</v>
      </c>
      <c r="H655" s="232" t="s">
        <v>194</v>
      </c>
      <c r="I655" s="24">
        <v>3</v>
      </c>
      <c r="J655" s="24" t="s">
        <v>5020</v>
      </c>
      <c r="K655" s="60" t="s">
        <v>31</v>
      </c>
      <c r="L655" s="238">
        <v>3</v>
      </c>
      <c r="M655" s="27">
        <f t="shared" si="23"/>
        <v>390</v>
      </c>
      <c r="N655" s="23"/>
      <c r="O655" s="184" t="s">
        <v>32</v>
      </c>
      <c r="P655" s="242"/>
    </row>
    <row r="656" s="69" customFormat="1" ht="18" customHeight="1" spans="1:16">
      <c r="A656" s="24">
        <v>650</v>
      </c>
      <c r="B656" s="24" t="s">
        <v>23</v>
      </c>
      <c r="C656" s="24" t="s">
        <v>24</v>
      </c>
      <c r="D656" s="24" t="s">
        <v>25</v>
      </c>
      <c r="E656" s="60" t="s">
        <v>4460</v>
      </c>
      <c r="F656" s="60" t="s">
        <v>4779</v>
      </c>
      <c r="G656" s="37" t="s">
        <v>5105</v>
      </c>
      <c r="H656" s="232" t="s">
        <v>194</v>
      </c>
      <c r="I656" s="24">
        <v>3</v>
      </c>
      <c r="J656" s="24" t="s">
        <v>5020</v>
      </c>
      <c r="K656" s="60" t="s">
        <v>31</v>
      </c>
      <c r="L656" s="238">
        <v>3</v>
      </c>
      <c r="M656" s="27">
        <f t="shared" si="23"/>
        <v>390</v>
      </c>
      <c r="N656" s="23"/>
      <c r="O656" s="184" t="s">
        <v>32</v>
      </c>
      <c r="P656" s="242"/>
    </row>
    <row r="657" s="69" customFormat="1" ht="18" customHeight="1" spans="1:16">
      <c r="A657" s="24">
        <v>651</v>
      </c>
      <c r="B657" s="24" t="s">
        <v>23</v>
      </c>
      <c r="C657" s="24" t="s">
        <v>24</v>
      </c>
      <c r="D657" s="24" t="s">
        <v>25</v>
      </c>
      <c r="E657" s="60" t="s">
        <v>4460</v>
      </c>
      <c r="F657" s="60" t="s">
        <v>4779</v>
      </c>
      <c r="G657" s="37" t="s">
        <v>5106</v>
      </c>
      <c r="H657" s="232" t="s">
        <v>194</v>
      </c>
      <c r="I657" s="24">
        <v>1</v>
      </c>
      <c r="J657" s="24" t="s">
        <v>5020</v>
      </c>
      <c r="K657" s="60" t="s">
        <v>31</v>
      </c>
      <c r="L657" s="238">
        <v>1</v>
      </c>
      <c r="M657" s="27">
        <f>L657*312</f>
        <v>312</v>
      </c>
      <c r="N657" s="23"/>
      <c r="O657" s="184" t="s">
        <v>32</v>
      </c>
      <c r="P657" s="242"/>
    </row>
    <row r="658" s="69" customFormat="1" ht="18" customHeight="1" spans="1:16">
      <c r="A658" s="24">
        <v>652</v>
      </c>
      <c r="B658" s="24" t="s">
        <v>23</v>
      </c>
      <c r="C658" s="24" t="s">
        <v>24</v>
      </c>
      <c r="D658" s="24" t="s">
        <v>25</v>
      </c>
      <c r="E658" s="60" t="s">
        <v>4460</v>
      </c>
      <c r="F658" s="60" t="s">
        <v>4779</v>
      </c>
      <c r="G658" s="37" t="s">
        <v>1174</v>
      </c>
      <c r="H658" s="232" t="s">
        <v>194</v>
      </c>
      <c r="I658" s="24">
        <v>2</v>
      </c>
      <c r="J658" s="24" t="s">
        <v>5020</v>
      </c>
      <c r="K658" s="60" t="s">
        <v>31</v>
      </c>
      <c r="L658" s="238">
        <v>2</v>
      </c>
      <c r="M658" s="27">
        <f t="shared" ref="M658:M677" si="24">L658*130</f>
        <v>260</v>
      </c>
      <c r="N658" s="23"/>
      <c r="O658" s="184" t="s">
        <v>32</v>
      </c>
      <c r="P658" s="242"/>
    </row>
    <row r="659" s="69" customFormat="1" ht="18" customHeight="1" spans="1:16">
      <c r="A659" s="24">
        <v>653</v>
      </c>
      <c r="B659" s="24" t="s">
        <v>23</v>
      </c>
      <c r="C659" s="24" t="s">
        <v>24</v>
      </c>
      <c r="D659" s="24" t="s">
        <v>25</v>
      </c>
      <c r="E659" s="60" t="s">
        <v>4460</v>
      </c>
      <c r="F659" s="60" t="s">
        <v>4779</v>
      </c>
      <c r="G659" s="37" t="s">
        <v>5107</v>
      </c>
      <c r="H659" s="232" t="s">
        <v>194</v>
      </c>
      <c r="I659" s="24">
        <v>2</v>
      </c>
      <c r="J659" s="24" t="s">
        <v>5020</v>
      </c>
      <c r="K659" s="60" t="s">
        <v>31</v>
      </c>
      <c r="L659" s="238">
        <v>2</v>
      </c>
      <c r="M659" s="27">
        <f t="shared" si="24"/>
        <v>260</v>
      </c>
      <c r="N659" s="23"/>
      <c r="O659" s="184" t="s">
        <v>32</v>
      </c>
      <c r="P659" s="242"/>
    </row>
    <row r="660" s="69" customFormat="1" ht="18" customHeight="1" spans="1:16">
      <c r="A660" s="24">
        <v>654</v>
      </c>
      <c r="B660" s="24" t="s">
        <v>23</v>
      </c>
      <c r="C660" s="24" t="s">
        <v>24</v>
      </c>
      <c r="D660" s="24" t="s">
        <v>25</v>
      </c>
      <c r="E660" s="60" t="s">
        <v>4460</v>
      </c>
      <c r="F660" s="60" t="s">
        <v>4779</v>
      </c>
      <c r="G660" s="37" t="s">
        <v>5108</v>
      </c>
      <c r="H660" s="232" t="s">
        <v>194</v>
      </c>
      <c r="I660" s="24">
        <v>3</v>
      </c>
      <c r="J660" s="24" t="s">
        <v>5020</v>
      </c>
      <c r="K660" s="60" t="s">
        <v>31</v>
      </c>
      <c r="L660" s="238">
        <v>3</v>
      </c>
      <c r="M660" s="27">
        <f t="shared" si="24"/>
        <v>390</v>
      </c>
      <c r="N660" s="23"/>
      <c r="O660" s="184" t="s">
        <v>32</v>
      </c>
      <c r="P660" s="242"/>
    </row>
    <row r="661" s="69" customFormat="1" ht="18" customHeight="1" spans="1:16">
      <c r="A661" s="24">
        <v>655</v>
      </c>
      <c r="B661" s="24" t="s">
        <v>23</v>
      </c>
      <c r="C661" s="24" t="s">
        <v>24</v>
      </c>
      <c r="D661" s="24" t="s">
        <v>25</v>
      </c>
      <c r="E661" s="60" t="s">
        <v>4460</v>
      </c>
      <c r="F661" s="60" t="s">
        <v>4779</v>
      </c>
      <c r="G661" s="37" t="s">
        <v>5109</v>
      </c>
      <c r="H661" s="232" t="s">
        <v>194</v>
      </c>
      <c r="I661" s="24">
        <v>2</v>
      </c>
      <c r="J661" s="24" t="s">
        <v>5020</v>
      </c>
      <c r="K661" s="60" t="s">
        <v>31</v>
      </c>
      <c r="L661" s="238">
        <v>2</v>
      </c>
      <c r="M661" s="27">
        <f t="shared" si="24"/>
        <v>260</v>
      </c>
      <c r="N661" s="23"/>
      <c r="O661" s="184" t="s">
        <v>32</v>
      </c>
      <c r="P661" s="242"/>
    </row>
    <row r="662" s="69" customFormat="1" ht="18" customHeight="1" spans="1:16">
      <c r="A662" s="24">
        <v>656</v>
      </c>
      <c r="B662" s="24" t="s">
        <v>23</v>
      </c>
      <c r="C662" s="24" t="s">
        <v>24</v>
      </c>
      <c r="D662" s="24" t="s">
        <v>25</v>
      </c>
      <c r="E662" s="60" t="s">
        <v>4460</v>
      </c>
      <c r="F662" s="60" t="s">
        <v>4779</v>
      </c>
      <c r="G662" s="37" t="s">
        <v>5110</v>
      </c>
      <c r="H662" s="232" t="s">
        <v>194</v>
      </c>
      <c r="I662" s="24">
        <v>3</v>
      </c>
      <c r="J662" s="24" t="s">
        <v>5020</v>
      </c>
      <c r="K662" s="60" t="s">
        <v>31</v>
      </c>
      <c r="L662" s="238">
        <v>3</v>
      </c>
      <c r="M662" s="27">
        <f t="shared" si="24"/>
        <v>390</v>
      </c>
      <c r="N662" s="23"/>
      <c r="O662" s="184" t="s">
        <v>32</v>
      </c>
      <c r="P662" s="242"/>
    </row>
    <row r="663" s="69" customFormat="1" ht="18" customHeight="1" spans="1:16">
      <c r="A663" s="24">
        <v>657</v>
      </c>
      <c r="B663" s="24" t="s">
        <v>23</v>
      </c>
      <c r="C663" s="24" t="s">
        <v>24</v>
      </c>
      <c r="D663" s="24" t="s">
        <v>25</v>
      </c>
      <c r="E663" s="60" t="s">
        <v>4460</v>
      </c>
      <c r="F663" s="60" t="s">
        <v>4779</v>
      </c>
      <c r="G663" s="37" t="s">
        <v>5111</v>
      </c>
      <c r="H663" s="232" t="s">
        <v>194</v>
      </c>
      <c r="I663" s="24">
        <v>3</v>
      </c>
      <c r="J663" s="24" t="s">
        <v>5020</v>
      </c>
      <c r="K663" s="60" t="s">
        <v>31</v>
      </c>
      <c r="L663" s="238">
        <v>3</v>
      </c>
      <c r="M663" s="27">
        <f t="shared" si="24"/>
        <v>390</v>
      </c>
      <c r="N663" s="23"/>
      <c r="O663" s="184" t="s">
        <v>32</v>
      </c>
      <c r="P663" s="242"/>
    </row>
    <row r="664" s="69" customFormat="1" ht="18" customHeight="1" spans="1:16">
      <c r="A664" s="24">
        <v>658</v>
      </c>
      <c r="B664" s="24" t="s">
        <v>23</v>
      </c>
      <c r="C664" s="24" t="s">
        <v>24</v>
      </c>
      <c r="D664" s="24" t="s">
        <v>25</v>
      </c>
      <c r="E664" s="60" t="s">
        <v>4460</v>
      </c>
      <c r="F664" s="60" t="s">
        <v>4779</v>
      </c>
      <c r="G664" s="37" t="s">
        <v>5112</v>
      </c>
      <c r="H664" s="232" t="s">
        <v>194</v>
      </c>
      <c r="I664" s="24">
        <v>2</v>
      </c>
      <c r="J664" s="24" t="s">
        <v>5020</v>
      </c>
      <c r="K664" s="60" t="s">
        <v>31</v>
      </c>
      <c r="L664" s="238">
        <v>2</v>
      </c>
      <c r="M664" s="27">
        <f t="shared" si="24"/>
        <v>260</v>
      </c>
      <c r="N664" s="23"/>
      <c r="O664" s="184" t="s">
        <v>32</v>
      </c>
      <c r="P664" s="242"/>
    </row>
    <row r="665" s="69" customFormat="1" ht="18" customHeight="1" spans="1:16">
      <c r="A665" s="24">
        <v>659</v>
      </c>
      <c r="B665" s="24" t="s">
        <v>23</v>
      </c>
      <c r="C665" s="24" t="s">
        <v>24</v>
      </c>
      <c r="D665" s="24" t="s">
        <v>25</v>
      </c>
      <c r="E665" s="60" t="s">
        <v>4460</v>
      </c>
      <c r="F665" s="60" t="s">
        <v>4779</v>
      </c>
      <c r="G665" s="37" t="s">
        <v>1012</v>
      </c>
      <c r="H665" s="232" t="s">
        <v>194</v>
      </c>
      <c r="I665" s="24">
        <v>3</v>
      </c>
      <c r="J665" s="24" t="s">
        <v>5020</v>
      </c>
      <c r="K665" s="60" t="s">
        <v>31</v>
      </c>
      <c r="L665" s="238">
        <v>3</v>
      </c>
      <c r="M665" s="27">
        <f t="shared" si="24"/>
        <v>390</v>
      </c>
      <c r="N665" s="23"/>
      <c r="O665" s="184" t="s">
        <v>32</v>
      </c>
      <c r="P665" s="242"/>
    </row>
    <row r="666" s="69" customFormat="1" ht="18" customHeight="1" spans="1:16">
      <c r="A666" s="24">
        <v>660</v>
      </c>
      <c r="B666" s="24" t="s">
        <v>23</v>
      </c>
      <c r="C666" s="24" t="s">
        <v>24</v>
      </c>
      <c r="D666" s="24" t="s">
        <v>25</v>
      </c>
      <c r="E666" s="60" t="s">
        <v>4460</v>
      </c>
      <c r="F666" s="60" t="s">
        <v>4779</v>
      </c>
      <c r="G666" s="37" t="s">
        <v>4788</v>
      </c>
      <c r="H666" s="232" t="s">
        <v>194</v>
      </c>
      <c r="I666" s="24">
        <v>2</v>
      </c>
      <c r="J666" s="24" t="s">
        <v>5020</v>
      </c>
      <c r="K666" s="60" t="s">
        <v>31</v>
      </c>
      <c r="L666" s="238">
        <v>2</v>
      </c>
      <c r="M666" s="27">
        <f t="shared" si="24"/>
        <v>260</v>
      </c>
      <c r="N666" s="23"/>
      <c r="O666" s="184" t="s">
        <v>32</v>
      </c>
      <c r="P666" s="242"/>
    </row>
    <row r="667" s="69" customFormat="1" ht="18" customHeight="1" spans="1:16">
      <c r="A667" s="24">
        <v>661</v>
      </c>
      <c r="B667" s="24" t="s">
        <v>23</v>
      </c>
      <c r="C667" s="24" t="s">
        <v>24</v>
      </c>
      <c r="D667" s="24" t="s">
        <v>25</v>
      </c>
      <c r="E667" s="60" t="s">
        <v>4460</v>
      </c>
      <c r="F667" s="60" t="s">
        <v>4779</v>
      </c>
      <c r="G667" s="37" t="s">
        <v>5113</v>
      </c>
      <c r="H667" s="232" t="s">
        <v>194</v>
      </c>
      <c r="I667" s="24">
        <v>2</v>
      </c>
      <c r="J667" s="24" t="s">
        <v>5020</v>
      </c>
      <c r="K667" s="60" t="s">
        <v>31</v>
      </c>
      <c r="L667" s="238">
        <v>2</v>
      </c>
      <c r="M667" s="27">
        <f t="shared" si="24"/>
        <v>260</v>
      </c>
      <c r="N667" s="23"/>
      <c r="O667" s="184" t="s">
        <v>32</v>
      </c>
      <c r="P667" s="242"/>
    </row>
    <row r="668" s="69" customFormat="1" ht="18" customHeight="1" spans="1:16">
      <c r="A668" s="24">
        <v>662</v>
      </c>
      <c r="B668" s="24" t="s">
        <v>23</v>
      </c>
      <c r="C668" s="24" t="s">
        <v>24</v>
      </c>
      <c r="D668" s="24" t="s">
        <v>25</v>
      </c>
      <c r="E668" s="60" t="s">
        <v>4460</v>
      </c>
      <c r="F668" s="60" t="s">
        <v>4779</v>
      </c>
      <c r="G668" s="37" t="s">
        <v>5114</v>
      </c>
      <c r="H668" s="232" t="s">
        <v>194</v>
      </c>
      <c r="I668" s="24">
        <v>2</v>
      </c>
      <c r="J668" s="24" t="s">
        <v>5020</v>
      </c>
      <c r="K668" s="60" t="s">
        <v>31</v>
      </c>
      <c r="L668" s="238">
        <v>2</v>
      </c>
      <c r="M668" s="27">
        <f t="shared" si="24"/>
        <v>260</v>
      </c>
      <c r="N668" s="23"/>
      <c r="O668" s="184" t="s">
        <v>32</v>
      </c>
      <c r="P668" s="242"/>
    </row>
    <row r="669" s="69" customFormat="1" ht="18" customHeight="1" spans="1:16">
      <c r="A669" s="24">
        <v>663</v>
      </c>
      <c r="B669" s="24" t="s">
        <v>23</v>
      </c>
      <c r="C669" s="24" t="s">
        <v>24</v>
      </c>
      <c r="D669" s="24" t="s">
        <v>25</v>
      </c>
      <c r="E669" s="60" t="s">
        <v>4460</v>
      </c>
      <c r="F669" s="60" t="s">
        <v>4779</v>
      </c>
      <c r="G669" s="37" t="s">
        <v>5115</v>
      </c>
      <c r="H669" s="232" t="s">
        <v>194</v>
      </c>
      <c r="I669" s="24">
        <v>2</v>
      </c>
      <c r="J669" s="24" t="s">
        <v>5020</v>
      </c>
      <c r="K669" s="60" t="s">
        <v>31</v>
      </c>
      <c r="L669" s="238">
        <v>2</v>
      </c>
      <c r="M669" s="27">
        <f t="shared" si="24"/>
        <v>260</v>
      </c>
      <c r="N669" s="23"/>
      <c r="O669" s="184" t="s">
        <v>32</v>
      </c>
      <c r="P669" s="242"/>
    </row>
    <row r="670" s="69" customFormat="1" ht="18" customHeight="1" spans="1:16">
      <c r="A670" s="24">
        <v>664</v>
      </c>
      <c r="B670" s="24" t="s">
        <v>23</v>
      </c>
      <c r="C670" s="24" t="s">
        <v>24</v>
      </c>
      <c r="D670" s="24" t="s">
        <v>25</v>
      </c>
      <c r="E670" s="60" t="s">
        <v>4460</v>
      </c>
      <c r="F670" s="60" t="s">
        <v>4779</v>
      </c>
      <c r="G670" s="37" t="s">
        <v>5116</v>
      </c>
      <c r="H670" s="232" t="s">
        <v>194</v>
      </c>
      <c r="I670" s="24">
        <v>2</v>
      </c>
      <c r="J670" s="24" t="s">
        <v>5020</v>
      </c>
      <c r="K670" s="60" t="s">
        <v>31</v>
      </c>
      <c r="L670" s="238">
        <v>2</v>
      </c>
      <c r="M670" s="27">
        <f t="shared" si="24"/>
        <v>260</v>
      </c>
      <c r="N670" s="23"/>
      <c r="O670" s="184" t="s">
        <v>32</v>
      </c>
      <c r="P670" s="242"/>
    </row>
    <row r="671" s="69" customFormat="1" ht="18" customHeight="1" spans="1:16">
      <c r="A671" s="24">
        <v>665</v>
      </c>
      <c r="B671" s="24" t="s">
        <v>23</v>
      </c>
      <c r="C671" s="24" t="s">
        <v>24</v>
      </c>
      <c r="D671" s="24" t="s">
        <v>25</v>
      </c>
      <c r="E671" s="60" t="s">
        <v>4460</v>
      </c>
      <c r="F671" s="60" t="s">
        <v>4779</v>
      </c>
      <c r="G671" s="37" t="s">
        <v>5117</v>
      </c>
      <c r="H671" s="232" t="s">
        <v>194</v>
      </c>
      <c r="I671" s="24">
        <v>2</v>
      </c>
      <c r="J671" s="24" t="s">
        <v>5020</v>
      </c>
      <c r="K671" s="60" t="s">
        <v>31</v>
      </c>
      <c r="L671" s="238">
        <v>2</v>
      </c>
      <c r="M671" s="27">
        <f t="shared" si="24"/>
        <v>260</v>
      </c>
      <c r="N671" s="23"/>
      <c r="O671" s="184" t="s">
        <v>32</v>
      </c>
      <c r="P671" s="242"/>
    </row>
    <row r="672" s="69" customFormat="1" ht="18" customHeight="1" spans="1:16">
      <c r="A672" s="24">
        <v>666</v>
      </c>
      <c r="B672" s="24" t="s">
        <v>23</v>
      </c>
      <c r="C672" s="24" t="s">
        <v>24</v>
      </c>
      <c r="D672" s="24" t="s">
        <v>25</v>
      </c>
      <c r="E672" s="60" t="s">
        <v>4460</v>
      </c>
      <c r="F672" s="60" t="s">
        <v>4779</v>
      </c>
      <c r="G672" s="37" t="s">
        <v>5118</v>
      </c>
      <c r="H672" s="232" t="s">
        <v>194</v>
      </c>
      <c r="I672" s="24">
        <v>2</v>
      </c>
      <c r="J672" s="24" t="s">
        <v>5020</v>
      </c>
      <c r="K672" s="60" t="s">
        <v>31</v>
      </c>
      <c r="L672" s="238">
        <v>2</v>
      </c>
      <c r="M672" s="27">
        <f t="shared" si="24"/>
        <v>260</v>
      </c>
      <c r="N672" s="23"/>
      <c r="O672" s="184" t="s">
        <v>32</v>
      </c>
      <c r="P672" s="242"/>
    </row>
    <row r="673" s="69" customFormat="1" ht="18" customHeight="1" spans="1:16">
      <c r="A673" s="24">
        <v>667</v>
      </c>
      <c r="B673" s="24" t="s">
        <v>23</v>
      </c>
      <c r="C673" s="24" t="s">
        <v>24</v>
      </c>
      <c r="D673" s="24" t="s">
        <v>25</v>
      </c>
      <c r="E673" s="60" t="s">
        <v>4460</v>
      </c>
      <c r="F673" s="60" t="s">
        <v>4779</v>
      </c>
      <c r="G673" s="37" t="s">
        <v>4972</v>
      </c>
      <c r="H673" s="232" t="s">
        <v>194</v>
      </c>
      <c r="I673" s="24">
        <v>3</v>
      </c>
      <c r="J673" s="24" t="s">
        <v>5020</v>
      </c>
      <c r="K673" s="60" t="s">
        <v>31</v>
      </c>
      <c r="L673" s="238">
        <v>3</v>
      </c>
      <c r="M673" s="27">
        <f t="shared" si="24"/>
        <v>390</v>
      </c>
      <c r="N673" s="23"/>
      <c r="O673" s="184" t="s">
        <v>32</v>
      </c>
      <c r="P673" s="242"/>
    </row>
    <row r="674" s="69" customFormat="1" ht="18" customHeight="1" spans="1:16">
      <c r="A674" s="24">
        <v>668</v>
      </c>
      <c r="B674" s="24" t="s">
        <v>23</v>
      </c>
      <c r="C674" s="24" t="s">
        <v>24</v>
      </c>
      <c r="D674" s="24" t="s">
        <v>25</v>
      </c>
      <c r="E674" s="60" t="s">
        <v>4460</v>
      </c>
      <c r="F674" s="60" t="s">
        <v>4779</v>
      </c>
      <c r="G674" s="37" t="s">
        <v>5119</v>
      </c>
      <c r="H674" s="232" t="s">
        <v>194</v>
      </c>
      <c r="I674" s="24">
        <v>2</v>
      </c>
      <c r="J674" s="24" t="s">
        <v>5020</v>
      </c>
      <c r="K674" s="60" t="s">
        <v>31</v>
      </c>
      <c r="L674" s="238">
        <v>2</v>
      </c>
      <c r="M674" s="27">
        <f t="shared" si="24"/>
        <v>260</v>
      </c>
      <c r="N674" s="23"/>
      <c r="O674" s="184" t="s">
        <v>32</v>
      </c>
      <c r="P674" s="242"/>
    </row>
    <row r="675" s="69" customFormat="1" ht="18" customHeight="1" spans="1:16">
      <c r="A675" s="24">
        <v>669</v>
      </c>
      <c r="B675" s="24" t="s">
        <v>23</v>
      </c>
      <c r="C675" s="24" t="s">
        <v>24</v>
      </c>
      <c r="D675" s="24" t="s">
        <v>25</v>
      </c>
      <c r="E675" s="60" t="s">
        <v>4460</v>
      </c>
      <c r="F675" s="60" t="s">
        <v>4779</v>
      </c>
      <c r="G675" s="37" t="s">
        <v>5120</v>
      </c>
      <c r="H675" s="232" t="s">
        <v>194</v>
      </c>
      <c r="I675" s="24">
        <v>2</v>
      </c>
      <c r="J675" s="24" t="s">
        <v>5020</v>
      </c>
      <c r="K675" s="60" t="s">
        <v>31</v>
      </c>
      <c r="L675" s="238">
        <v>2</v>
      </c>
      <c r="M675" s="27">
        <f t="shared" si="24"/>
        <v>260</v>
      </c>
      <c r="N675" s="23"/>
      <c r="O675" s="184" t="s">
        <v>32</v>
      </c>
      <c r="P675" s="242"/>
    </row>
    <row r="676" s="69" customFormat="1" ht="18" customHeight="1" spans="1:16">
      <c r="A676" s="24">
        <v>670</v>
      </c>
      <c r="B676" s="24" t="s">
        <v>23</v>
      </c>
      <c r="C676" s="24" t="s">
        <v>24</v>
      </c>
      <c r="D676" s="24" t="s">
        <v>25</v>
      </c>
      <c r="E676" s="60" t="s">
        <v>4460</v>
      </c>
      <c r="F676" s="60" t="s">
        <v>4779</v>
      </c>
      <c r="G676" s="37" t="s">
        <v>5061</v>
      </c>
      <c r="H676" s="232" t="s">
        <v>194</v>
      </c>
      <c r="I676" s="24">
        <v>2</v>
      </c>
      <c r="J676" s="24" t="s">
        <v>5020</v>
      </c>
      <c r="K676" s="60" t="s">
        <v>31</v>
      </c>
      <c r="L676" s="238">
        <v>2</v>
      </c>
      <c r="M676" s="27">
        <f t="shared" si="24"/>
        <v>260</v>
      </c>
      <c r="N676" s="23"/>
      <c r="O676" s="184" t="s">
        <v>32</v>
      </c>
      <c r="P676" s="242"/>
    </row>
    <row r="677" s="69" customFormat="1" ht="18" customHeight="1" spans="1:16">
      <c r="A677" s="24">
        <v>671</v>
      </c>
      <c r="B677" s="24" t="s">
        <v>23</v>
      </c>
      <c r="C677" s="24" t="s">
        <v>24</v>
      </c>
      <c r="D677" s="24" t="s">
        <v>25</v>
      </c>
      <c r="E677" s="60" t="s">
        <v>4460</v>
      </c>
      <c r="F677" s="60" t="s">
        <v>4779</v>
      </c>
      <c r="G677" s="37" t="s">
        <v>5121</v>
      </c>
      <c r="H677" s="232" t="s">
        <v>194</v>
      </c>
      <c r="I677" s="24">
        <v>3</v>
      </c>
      <c r="J677" s="24" t="s">
        <v>5020</v>
      </c>
      <c r="K677" s="60" t="s">
        <v>31</v>
      </c>
      <c r="L677" s="238">
        <v>3</v>
      </c>
      <c r="M677" s="27">
        <f t="shared" si="24"/>
        <v>390</v>
      </c>
      <c r="N677" s="23"/>
      <c r="O677" s="184" t="s">
        <v>32</v>
      </c>
      <c r="P677" s="242"/>
    </row>
    <row r="678" s="69" customFormat="1" ht="18" customHeight="1" spans="1:16">
      <c r="A678" s="24">
        <v>672</v>
      </c>
      <c r="B678" s="24" t="s">
        <v>23</v>
      </c>
      <c r="C678" s="24" t="s">
        <v>24</v>
      </c>
      <c r="D678" s="24" t="s">
        <v>25</v>
      </c>
      <c r="E678" s="60" t="s">
        <v>4460</v>
      </c>
      <c r="F678" s="60" t="s">
        <v>4779</v>
      </c>
      <c r="G678" s="37" t="s">
        <v>5122</v>
      </c>
      <c r="H678" s="232" t="s">
        <v>194</v>
      </c>
      <c r="I678" s="24">
        <v>1</v>
      </c>
      <c r="J678" s="24" t="s">
        <v>5020</v>
      </c>
      <c r="K678" s="60" t="s">
        <v>31</v>
      </c>
      <c r="L678" s="238">
        <v>1</v>
      </c>
      <c r="M678" s="27">
        <f>L678*312</f>
        <v>312</v>
      </c>
      <c r="N678" s="23"/>
      <c r="O678" s="184" t="s">
        <v>32</v>
      </c>
      <c r="P678" s="242"/>
    </row>
    <row r="679" s="69" customFormat="1" ht="18" customHeight="1" spans="1:16">
      <c r="A679" s="24">
        <v>673</v>
      </c>
      <c r="B679" s="24" t="s">
        <v>23</v>
      </c>
      <c r="C679" s="24" t="s">
        <v>24</v>
      </c>
      <c r="D679" s="24" t="s">
        <v>25</v>
      </c>
      <c r="E679" s="60" t="s">
        <v>4460</v>
      </c>
      <c r="F679" s="60" t="s">
        <v>4779</v>
      </c>
      <c r="G679" s="37" t="s">
        <v>5123</v>
      </c>
      <c r="H679" s="232" t="s">
        <v>194</v>
      </c>
      <c r="I679" s="24">
        <v>3</v>
      </c>
      <c r="J679" s="24" t="s">
        <v>5020</v>
      </c>
      <c r="K679" s="60" t="s">
        <v>31</v>
      </c>
      <c r="L679" s="238">
        <v>3</v>
      </c>
      <c r="M679" s="27">
        <f t="shared" ref="M679:M688" si="25">L679*130</f>
        <v>390</v>
      </c>
      <c r="N679" s="23"/>
      <c r="O679" s="184" t="s">
        <v>32</v>
      </c>
      <c r="P679" s="242"/>
    </row>
    <row r="680" s="69" customFormat="1" ht="18" customHeight="1" spans="1:16">
      <c r="A680" s="24">
        <v>674</v>
      </c>
      <c r="B680" s="24" t="s">
        <v>23</v>
      </c>
      <c r="C680" s="24" t="s">
        <v>24</v>
      </c>
      <c r="D680" s="24" t="s">
        <v>25</v>
      </c>
      <c r="E680" s="60" t="s">
        <v>4460</v>
      </c>
      <c r="F680" s="60" t="s">
        <v>4779</v>
      </c>
      <c r="G680" s="37" t="s">
        <v>5124</v>
      </c>
      <c r="H680" s="232" t="s">
        <v>194</v>
      </c>
      <c r="I680" s="24">
        <v>2</v>
      </c>
      <c r="J680" s="24" t="s">
        <v>5020</v>
      </c>
      <c r="K680" s="60" t="s">
        <v>31</v>
      </c>
      <c r="L680" s="238">
        <v>2</v>
      </c>
      <c r="M680" s="27">
        <f t="shared" si="25"/>
        <v>260</v>
      </c>
      <c r="N680" s="23"/>
      <c r="O680" s="184" t="s">
        <v>32</v>
      </c>
      <c r="P680" s="242"/>
    </row>
    <row r="681" s="69" customFormat="1" ht="18" customHeight="1" spans="1:16">
      <c r="A681" s="24">
        <v>675</v>
      </c>
      <c r="B681" s="24" t="s">
        <v>23</v>
      </c>
      <c r="C681" s="24" t="s">
        <v>24</v>
      </c>
      <c r="D681" s="24" t="s">
        <v>25</v>
      </c>
      <c r="E681" s="60" t="s">
        <v>4460</v>
      </c>
      <c r="F681" s="60" t="s">
        <v>4779</v>
      </c>
      <c r="G681" s="37" t="s">
        <v>5125</v>
      </c>
      <c r="H681" s="232" t="s">
        <v>194</v>
      </c>
      <c r="I681" s="24">
        <v>2</v>
      </c>
      <c r="J681" s="24" t="s">
        <v>5020</v>
      </c>
      <c r="K681" s="60" t="s">
        <v>31</v>
      </c>
      <c r="L681" s="238">
        <v>2</v>
      </c>
      <c r="M681" s="27">
        <f t="shared" si="25"/>
        <v>260</v>
      </c>
      <c r="N681" s="23"/>
      <c r="O681" s="184" t="s">
        <v>32</v>
      </c>
      <c r="P681" s="242"/>
    </row>
    <row r="682" s="69" customFormat="1" ht="18" customHeight="1" spans="1:16">
      <c r="A682" s="24">
        <v>676</v>
      </c>
      <c r="B682" s="24" t="s">
        <v>23</v>
      </c>
      <c r="C682" s="24" t="s">
        <v>24</v>
      </c>
      <c r="D682" s="24" t="s">
        <v>25</v>
      </c>
      <c r="E682" s="60" t="s">
        <v>4460</v>
      </c>
      <c r="F682" s="60" t="s">
        <v>4779</v>
      </c>
      <c r="G682" s="37" t="s">
        <v>5126</v>
      </c>
      <c r="H682" s="232" t="s">
        <v>194</v>
      </c>
      <c r="I682" s="24">
        <v>3</v>
      </c>
      <c r="J682" s="24" t="s">
        <v>5020</v>
      </c>
      <c r="K682" s="60" t="s">
        <v>31</v>
      </c>
      <c r="L682" s="238">
        <v>3</v>
      </c>
      <c r="M682" s="27">
        <f t="shared" si="25"/>
        <v>390</v>
      </c>
      <c r="N682" s="23"/>
      <c r="O682" s="184" t="s">
        <v>32</v>
      </c>
      <c r="P682" s="242"/>
    </row>
    <row r="683" s="69" customFormat="1" ht="18" customHeight="1" spans="1:16">
      <c r="A683" s="24">
        <v>677</v>
      </c>
      <c r="B683" s="24" t="s">
        <v>23</v>
      </c>
      <c r="C683" s="24" t="s">
        <v>24</v>
      </c>
      <c r="D683" s="24" t="s">
        <v>25</v>
      </c>
      <c r="E683" s="60" t="s">
        <v>4460</v>
      </c>
      <c r="F683" s="60" t="s">
        <v>4779</v>
      </c>
      <c r="G683" s="37" t="s">
        <v>5127</v>
      </c>
      <c r="H683" s="232" t="s">
        <v>194</v>
      </c>
      <c r="I683" s="24">
        <v>3</v>
      </c>
      <c r="J683" s="24" t="s">
        <v>5128</v>
      </c>
      <c r="K683" s="60" t="s">
        <v>31</v>
      </c>
      <c r="L683" s="238">
        <v>3</v>
      </c>
      <c r="M683" s="27">
        <f t="shared" si="25"/>
        <v>390</v>
      </c>
      <c r="N683" s="23"/>
      <c r="O683" s="184" t="s">
        <v>32</v>
      </c>
      <c r="P683" s="242"/>
    </row>
    <row r="684" s="69" customFormat="1" ht="18" customHeight="1" spans="1:16">
      <c r="A684" s="24">
        <v>678</v>
      </c>
      <c r="B684" s="24" t="s">
        <v>23</v>
      </c>
      <c r="C684" s="24" t="s">
        <v>24</v>
      </c>
      <c r="D684" s="24" t="s">
        <v>25</v>
      </c>
      <c r="E684" s="60" t="s">
        <v>4460</v>
      </c>
      <c r="F684" s="60" t="s">
        <v>4779</v>
      </c>
      <c r="G684" s="37" t="s">
        <v>5129</v>
      </c>
      <c r="H684" s="232" t="s">
        <v>194</v>
      </c>
      <c r="I684" s="24">
        <v>3</v>
      </c>
      <c r="J684" s="24" t="s">
        <v>5128</v>
      </c>
      <c r="K684" s="60" t="s">
        <v>31</v>
      </c>
      <c r="L684" s="238">
        <v>3</v>
      </c>
      <c r="M684" s="27">
        <f t="shared" si="25"/>
        <v>390</v>
      </c>
      <c r="N684" s="23"/>
      <c r="O684" s="184" t="s">
        <v>32</v>
      </c>
      <c r="P684" s="242"/>
    </row>
    <row r="685" s="69" customFormat="1" ht="18" customHeight="1" spans="1:16">
      <c r="A685" s="24">
        <v>679</v>
      </c>
      <c r="B685" s="24" t="s">
        <v>23</v>
      </c>
      <c r="C685" s="24" t="s">
        <v>24</v>
      </c>
      <c r="D685" s="24" t="s">
        <v>25</v>
      </c>
      <c r="E685" s="60" t="s">
        <v>4460</v>
      </c>
      <c r="F685" s="60" t="s">
        <v>4779</v>
      </c>
      <c r="G685" s="37" t="s">
        <v>4731</v>
      </c>
      <c r="H685" s="24" t="s">
        <v>194</v>
      </c>
      <c r="I685" s="24">
        <v>4</v>
      </c>
      <c r="J685" s="24" t="s">
        <v>5128</v>
      </c>
      <c r="K685" s="60" t="s">
        <v>31</v>
      </c>
      <c r="L685" s="238">
        <v>3</v>
      </c>
      <c r="M685" s="27">
        <f t="shared" si="25"/>
        <v>390</v>
      </c>
      <c r="N685" s="23"/>
      <c r="O685" s="184" t="s">
        <v>32</v>
      </c>
      <c r="P685" s="242"/>
    </row>
    <row r="686" s="69" customFormat="1" ht="18" customHeight="1" spans="1:16">
      <c r="A686" s="24">
        <v>680</v>
      </c>
      <c r="B686" s="24" t="s">
        <v>23</v>
      </c>
      <c r="C686" s="24" t="s">
        <v>24</v>
      </c>
      <c r="D686" s="24" t="s">
        <v>25</v>
      </c>
      <c r="E686" s="60" t="s">
        <v>4460</v>
      </c>
      <c r="F686" s="60" t="s">
        <v>4779</v>
      </c>
      <c r="G686" s="37" t="s">
        <v>5130</v>
      </c>
      <c r="H686" s="232" t="s">
        <v>194</v>
      </c>
      <c r="I686" s="24">
        <v>3</v>
      </c>
      <c r="J686" s="24" t="s">
        <v>5128</v>
      </c>
      <c r="K686" s="60" t="s">
        <v>31</v>
      </c>
      <c r="L686" s="238">
        <v>3</v>
      </c>
      <c r="M686" s="27">
        <f t="shared" si="25"/>
        <v>390</v>
      </c>
      <c r="N686" s="23"/>
      <c r="O686" s="184" t="s">
        <v>32</v>
      </c>
      <c r="P686" s="242"/>
    </row>
    <row r="687" s="69" customFormat="1" ht="18" customHeight="1" spans="1:16">
      <c r="A687" s="24">
        <v>681</v>
      </c>
      <c r="B687" s="24" t="s">
        <v>23</v>
      </c>
      <c r="C687" s="24" t="s">
        <v>24</v>
      </c>
      <c r="D687" s="24" t="s">
        <v>25</v>
      </c>
      <c r="E687" s="60" t="s">
        <v>4460</v>
      </c>
      <c r="F687" s="60" t="s">
        <v>4779</v>
      </c>
      <c r="G687" s="37" t="s">
        <v>5130</v>
      </c>
      <c r="H687" s="24" t="s">
        <v>194</v>
      </c>
      <c r="I687" s="24">
        <v>4</v>
      </c>
      <c r="J687" s="24" t="s">
        <v>5128</v>
      </c>
      <c r="K687" s="60" t="s">
        <v>31</v>
      </c>
      <c r="L687" s="238">
        <v>4</v>
      </c>
      <c r="M687" s="27">
        <f t="shared" si="25"/>
        <v>520</v>
      </c>
      <c r="N687" s="23"/>
      <c r="O687" s="184" t="s">
        <v>32</v>
      </c>
      <c r="P687" s="242"/>
    </row>
    <row r="688" s="69" customFormat="1" ht="18" customHeight="1" spans="1:16">
      <c r="A688" s="24">
        <v>682</v>
      </c>
      <c r="B688" s="24" t="s">
        <v>23</v>
      </c>
      <c r="C688" s="24" t="s">
        <v>24</v>
      </c>
      <c r="D688" s="24" t="s">
        <v>25</v>
      </c>
      <c r="E688" s="60" t="s">
        <v>4460</v>
      </c>
      <c r="F688" s="60" t="s">
        <v>4779</v>
      </c>
      <c r="G688" s="37" t="s">
        <v>3268</v>
      </c>
      <c r="H688" s="232" t="s">
        <v>194</v>
      </c>
      <c r="I688" s="24">
        <v>2</v>
      </c>
      <c r="J688" s="24" t="s">
        <v>5128</v>
      </c>
      <c r="K688" s="60" t="s">
        <v>31</v>
      </c>
      <c r="L688" s="238">
        <v>2</v>
      </c>
      <c r="M688" s="27">
        <f t="shared" si="25"/>
        <v>260</v>
      </c>
      <c r="N688" s="23"/>
      <c r="O688" s="184" t="s">
        <v>32</v>
      </c>
      <c r="P688" s="242"/>
    </row>
    <row r="689" s="69" customFormat="1" ht="18" customHeight="1" spans="1:16">
      <c r="A689" s="24">
        <v>683</v>
      </c>
      <c r="B689" s="24" t="s">
        <v>23</v>
      </c>
      <c r="C689" s="24" t="s">
        <v>24</v>
      </c>
      <c r="D689" s="24" t="s">
        <v>25</v>
      </c>
      <c r="E689" s="60" t="s">
        <v>4460</v>
      </c>
      <c r="F689" s="60" t="s">
        <v>4779</v>
      </c>
      <c r="G689" s="37" t="s">
        <v>3103</v>
      </c>
      <c r="H689" s="232" t="s">
        <v>194</v>
      </c>
      <c r="I689" s="24">
        <v>1</v>
      </c>
      <c r="J689" s="24" t="s">
        <v>5128</v>
      </c>
      <c r="K689" s="60" t="s">
        <v>31</v>
      </c>
      <c r="L689" s="238">
        <v>1</v>
      </c>
      <c r="M689" s="27">
        <f>L689*312</f>
        <v>312</v>
      </c>
      <c r="N689" s="23"/>
      <c r="O689" s="184" t="s">
        <v>32</v>
      </c>
      <c r="P689" s="242"/>
    </row>
    <row r="690" s="69" customFormat="1" ht="18" customHeight="1" spans="1:16">
      <c r="A690" s="24">
        <v>684</v>
      </c>
      <c r="B690" s="24" t="s">
        <v>23</v>
      </c>
      <c r="C690" s="24" t="s">
        <v>24</v>
      </c>
      <c r="D690" s="24" t="s">
        <v>25</v>
      </c>
      <c r="E690" s="60" t="s">
        <v>4460</v>
      </c>
      <c r="F690" s="60" t="s">
        <v>4779</v>
      </c>
      <c r="G690" s="37" t="s">
        <v>5131</v>
      </c>
      <c r="H690" s="232" t="s">
        <v>194</v>
      </c>
      <c r="I690" s="24">
        <v>1</v>
      </c>
      <c r="J690" s="24" t="s">
        <v>5128</v>
      </c>
      <c r="K690" s="60" t="s">
        <v>31</v>
      </c>
      <c r="L690" s="238">
        <v>1</v>
      </c>
      <c r="M690" s="27">
        <f>L690*312</f>
        <v>312</v>
      </c>
      <c r="N690" s="23"/>
      <c r="O690" s="184" t="s">
        <v>32</v>
      </c>
      <c r="P690" s="242"/>
    </row>
    <row r="691" s="69" customFormat="1" ht="18" customHeight="1" spans="1:16">
      <c r="A691" s="24">
        <v>685</v>
      </c>
      <c r="B691" s="24" t="s">
        <v>23</v>
      </c>
      <c r="C691" s="24" t="s">
        <v>24</v>
      </c>
      <c r="D691" s="24" t="s">
        <v>25</v>
      </c>
      <c r="E691" s="60" t="s">
        <v>4460</v>
      </c>
      <c r="F691" s="60" t="s">
        <v>4779</v>
      </c>
      <c r="G691" s="37" t="s">
        <v>5132</v>
      </c>
      <c r="H691" s="24" t="s">
        <v>194</v>
      </c>
      <c r="I691" s="24">
        <v>4</v>
      </c>
      <c r="J691" s="24" t="s">
        <v>5128</v>
      </c>
      <c r="K691" s="60" t="s">
        <v>31</v>
      </c>
      <c r="L691" s="238">
        <v>1</v>
      </c>
      <c r="M691" s="27">
        <f>L691*312</f>
        <v>312</v>
      </c>
      <c r="N691" s="23"/>
      <c r="O691" s="184" t="s">
        <v>32</v>
      </c>
      <c r="P691" s="242"/>
    </row>
    <row r="692" s="69" customFormat="1" ht="18" customHeight="1" spans="1:16">
      <c r="A692" s="24">
        <v>686</v>
      </c>
      <c r="B692" s="24" t="s">
        <v>23</v>
      </c>
      <c r="C692" s="24" t="s">
        <v>24</v>
      </c>
      <c r="D692" s="24" t="s">
        <v>25</v>
      </c>
      <c r="E692" s="60" t="s">
        <v>4460</v>
      </c>
      <c r="F692" s="60" t="s">
        <v>4779</v>
      </c>
      <c r="G692" s="37" t="s">
        <v>5133</v>
      </c>
      <c r="H692" s="232" t="s">
        <v>194</v>
      </c>
      <c r="I692" s="24">
        <v>2</v>
      </c>
      <c r="J692" s="24" t="s">
        <v>5128</v>
      </c>
      <c r="K692" s="60" t="s">
        <v>31</v>
      </c>
      <c r="L692" s="238">
        <v>2</v>
      </c>
      <c r="M692" s="27">
        <f>L692*130</f>
        <v>260</v>
      </c>
      <c r="N692" s="23"/>
      <c r="O692" s="184" t="s">
        <v>32</v>
      </c>
      <c r="P692" s="242"/>
    </row>
    <row r="693" s="69" customFormat="1" ht="18" customHeight="1" spans="1:16">
      <c r="A693" s="24">
        <v>687</v>
      </c>
      <c r="B693" s="24" t="s">
        <v>23</v>
      </c>
      <c r="C693" s="24" t="s">
        <v>24</v>
      </c>
      <c r="D693" s="24" t="s">
        <v>25</v>
      </c>
      <c r="E693" s="60" t="s">
        <v>4460</v>
      </c>
      <c r="F693" s="60" t="s">
        <v>4779</v>
      </c>
      <c r="G693" s="37" t="s">
        <v>5134</v>
      </c>
      <c r="H693" s="232" t="s">
        <v>194</v>
      </c>
      <c r="I693" s="24">
        <v>1</v>
      </c>
      <c r="J693" s="24" t="s">
        <v>5128</v>
      </c>
      <c r="K693" s="60" t="s">
        <v>31</v>
      </c>
      <c r="L693" s="238">
        <v>1</v>
      </c>
      <c r="M693" s="27">
        <f>L693*312</f>
        <v>312</v>
      </c>
      <c r="N693" s="23"/>
      <c r="O693" s="184" t="s">
        <v>32</v>
      </c>
      <c r="P693" s="242"/>
    </row>
    <row r="694" s="69" customFormat="1" ht="18" customHeight="1" spans="1:16">
      <c r="A694" s="24">
        <v>688</v>
      </c>
      <c r="B694" s="24" t="s">
        <v>23</v>
      </c>
      <c r="C694" s="24" t="s">
        <v>24</v>
      </c>
      <c r="D694" s="24" t="s">
        <v>25</v>
      </c>
      <c r="E694" s="60" t="s">
        <v>4460</v>
      </c>
      <c r="F694" s="60" t="s">
        <v>4779</v>
      </c>
      <c r="G694" s="37" t="s">
        <v>5135</v>
      </c>
      <c r="H694" s="24" t="s">
        <v>194</v>
      </c>
      <c r="I694" s="24">
        <v>4</v>
      </c>
      <c r="J694" s="24" t="s">
        <v>5128</v>
      </c>
      <c r="K694" s="60" t="s">
        <v>31</v>
      </c>
      <c r="L694" s="238">
        <v>4</v>
      </c>
      <c r="M694" s="27">
        <f>L694*130</f>
        <v>520</v>
      </c>
      <c r="N694" s="23"/>
      <c r="O694" s="184" t="s">
        <v>32</v>
      </c>
      <c r="P694" s="242"/>
    </row>
    <row r="695" s="69" customFormat="1" ht="18" customHeight="1" spans="1:16">
      <c r="A695" s="24">
        <v>689</v>
      </c>
      <c r="B695" s="24" t="s">
        <v>23</v>
      </c>
      <c r="C695" s="24" t="s">
        <v>24</v>
      </c>
      <c r="D695" s="24" t="s">
        <v>25</v>
      </c>
      <c r="E695" s="60" t="s">
        <v>4460</v>
      </c>
      <c r="F695" s="60" t="s">
        <v>4779</v>
      </c>
      <c r="G695" s="37" t="s">
        <v>5136</v>
      </c>
      <c r="H695" s="24" t="s">
        <v>194</v>
      </c>
      <c r="I695" s="24">
        <v>4</v>
      </c>
      <c r="J695" s="24" t="s">
        <v>5128</v>
      </c>
      <c r="K695" s="60" t="s">
        <v>31</v>
      </c>
      <c r="L695" s="238">
        <v>4</v>
      </c>
      <c r="M695" s="27">
        <f>L695*130</f>
        <v>520</v>
      </c>
      <c r="N695" s="23"/>
      <c r="O695" s="184" t="s">
        <v>32</v>
      </c>
      <c r="P695" s="242"/>
    </row>
    <row r="696" s="69" customFormat="1" ht="18" customHeight="1" spans="1:16">
      <c r="A696" s="24">
        <v>690</v>
      </c>
      <c r="B696" s="24" t="s">
        <v>23</v>
      </c>
      <c r="C696" s="24" t="s">
        <v>24</v>
      </c>
      <c r="D696" s="24" t="s">
        <v>25</v>
      </c>
      <c r="E696" s="60" t="s">
        <v>4460</v>
      </c>
      <c r="F696" s="60" t="s">
        <v>4779</v>
      </c>
      <c r="G696" s="37" t="s">
        <v>5137</v>
      </c>
      <c r="H696" s="232" t="s">
        <v>194</v>
      </c>
      <c r="I696" s="24">
        <v>3</v>
      </c>
      <c r="J696" s="24" t="s">
        <v>5128</v>
      </c>
      <c r="K696" s="60" t="s">
        <v>31</v>
      </c>
      <c r="L696" s="238">
        <v>3</v>
      </c>
      <c r="M696" s="27">
        <f>L696*130</f>
        <v>390</v>
      </c>
      <c r="N696" s="23"/>
      <c r="O696" s="184" t="s">
        <v>32</v>
      </c>
      <c r="P696" s="242"/>
    </row>
    <row r="697" s="69" customFormat="1" ht="18" customHeight="1" spans="1:16">
      <c r="A697" s="24">
        <v>691</v>
      </c>
      <c r="B697" s="24" t="s">
        <v>23</v>
      </c>
      <c r="C697" s="24" t="s">
        <v>24</v>
      </c>
      <c r="D697" s="24" t="s">
        <v>25</v>
      </c>
      <c r="E697" s="60" t="s">
        <v>4460</v>
      </c>
      <c r="F697" s="60" t="s">
        <v>4779</v>
      </c>
      <c r="G697" s="37" t="s">
        <v>5138</v>
      </c>
      <c r="H697" s="232" t="s">
        <v>194</v>
      </c>
      <c r="I697" s="24">
        <v>3</v>
      </c>
      <c r="J697" s="24" t="s">
        <v>5128</v>
      </c>
      <c r="K697" s="60" t="s">
        <v>31</v>
      </c>
      <c r="L697" s="238">
        <v>3</v>
      </c>
      <c r="M697" s="27">
        <f>L697*130</f>
        <v>390</v>
      </c>
      <c r="N697" s="23"/>
      <c r="O697" s="184" t="s">
        <v>32</v>
      </c>
      <c r="P697" s="242"/>
    </row>
    <row r="698" s="69" customFormat="1" ht="18" customHeight="1" spans="1:16">
      <c r="A698" s="24">
        <v>692</v>
      </c>
      <c r="B698" s="24" t="s">
        <v>23</v>
      </c>
      <c r="C698" s="24" t="s">
        <v>24</v>
      </c>
      <c r="D698" s="24" t="s">
        <v>25</v>
      </c>
      <c r="E698" s="60" t="s">
        <v>4460</v>
      </c>
      <c r="F698" s="60" t="s">
        <v>4779</v>
      </c>
      <c r="G698" s="37" t="s">
        <v>5139</v>
      </c>
      <c r="H698" s="232" t="s">
        <v>194</v>
      </c>
      <c r="I698" s="24">
        <v>1</v>
      </c>
      <c r="J698" s="24" t="s">
        <v>5128</v>
      </c>
      <c r="K698" s="60" t="s">
        <v>31</v>
      </c>
      <c r="L698" s="238">
        <v>1</v>
      </c>
      <c r="M698" s="27">
        <f>L698*312</f>
        <v>312</v>
      </c>
      <c r="N698" s="23"/>
      <c r="O698" s="184" t="s">
        <v>32</v>
      </c>
      <c r="P698" s="242"/>
    </row>
    <row r="699" s="69" customFormat="1" ht="18" customHeight="1" spans="1:16">
      <c r="A699" s="24">
        <v>693</v>
      </c>
      <c r="B699" s="24" t="s">
        <v>23</v>
      </c>
      <c r="C699" s="24" t="s">
        <v>24</v>
      </c>
      <c r="D699" s="24" t="s">
        <v>25</v>
      </c>
      <c r="E699" s="60" t="s">
        <v>4460</v>
      </c>
      <c r="F699" s="60" t="s">
        <v>4779</v>
      </c>
      <c r="G699" s="37" t="s">
        <v>5140</v>
      </c>
      <c r="H699" s="232" t="s">
        <v>194</v>
      </c>
      <c r="I699" s="24">
        <v>2</v>
      </c>
      <c r="J699" s="24" t="s">
        <v>5128</v>
      </c>
      <c r="K699" s="60" t="s">
        <v>31</v>
      </c>
      <c r="L699" s="238">
        <v>2</v>
      </c>
      <c r="M699" s="27">
        <f t="shared" ref="M699:M705" si="26">L699*130</f>
        <v>260</v>
      </c>
      <c r="N699" s="23"/>
      <c r="O699" s="184" t="s">
        <v>32</v>
      </c>
      <c r="P699" s="242"/>
    </row>
    <row r="700" s="69" customFormat="1" ht="18" customHeight="1" spans="1:16">
      <c r="A700" s="24">
        <v>694</v>
      </c>
      <c r="B700" s="24" t="s">
        <v>23</v>
      </c>
      <c r="C700" s="24" t="s">
        <v>24</v>
      </c>
      <c r="D700" s="24" t="s">
        <v>25</v>
      </c>
      <c r="E700" s="60" t="s">
        <v>4460</v>
      </c>
      <c r="F700" s="60" t="s">
        <v>4779</v>
      </c>
      <c r="G700" s="37" t="s">
        <v>5141</v>
      </c>
      <c r="H700" s="232" t="s">
        <v>194</v>
      </c>
      <c r="I700" s="24">
        <v>3</v>
      </c>
      <c r="J700" s="24" t="s">
        <v>5128</v>
      </c>
      <c r="K700" s="60" t="s">
        <v>31</v>
      </c>
      <c r="L700" s="238">
        <v>3</v>
      </c>
      <c r="M700" s="27">
        <f t="shared" si="26"/>
        <v>390</v>
      </c>
      <c r="N700" s="23"/>
      <c r="O700" s="184" t="s">
        <v>32</v>
      </c>
      <c r="P700" s="242"/>
    </row>
    <row r="701" s="69" customFormat="1" ht="18" customHeight="1" spans="1:16">
      <c r="A701" s="24">
        <v>695</v>
      </c>
      <c r="B701" s="24" t="s">
        <v>23</v>
      </c>
      <c r="C701" s="24" t="s">
        <v>24</v>
      </c>
      <c r="D701" s="24" t="s">
        <v>25</v>
      </c>
      <c r="E701" s="60" t="s">
        <v>4460</v>
      </c>
      <c r="F701" s="60" t="s">
        <v>4779</v>
      </c>
      <c r="G701" s="37" t="s">
        <v>5142</v>
      </c>
      <c r="H701" s="232" t="s">
        <v>194</v>
      </c>
      <c r="I701" s="24">
        <v>3</v>
      </c>
      <c r="J701" s="24" t="s">
        <v>5128</v>
      </c>
      <c r="K701" s="60" t="s">
        <v>31</v>
      </c>
      <c r="L701" s="238">
        <v>3</v>
      </c>
      <c r="M701" s="27">
        <f t="shared" si="26"/>
        <v>390</v>
      </c>
      <c r="N701" s="23"/>
      <c r="O701" s="184" t="s">
        <v>32</v>
      </c>
      <c r="P701" s="242"/>
    </row>
    <row r="702" s="69" customFormat="1" ht="18" customHeight="1" spans="1:16">
      <c r="A702" s="24">
        <v>696</v>
      </c>
      <c r="B702" s="24" t="s">
        <v>23</v>
      </c>
      <c r="C702" s="24" t="s">
        <v>24</v>
      </c>
      <c r="D702" s="24" t="s">
        <v>25</v>
      </c>
      <c r="E702" s="60" t="s">
        <v>4460</v>
      </c>
      <c r="F702" s="60" t="s">
        <v>4779</v>
      </c>
      <c r="G702" s="37" t="s">
        <v>5143</v>
      </c>
      <c r="H702" s="232" t="s">
        <v>194</v>
      </c>
      <c r="I702" s="24">
        <v>2</v>
      </c>
      <c r="J702" s="24" t="s">
        <v>5128</v>
      </c>
      <c r="K702" s="60" t="s">
        <v>31</v>
      </c>
      <c r="L702" s="238">
        <v>2</v>
      </c>
      <c r="M702" s="27">
        <f t="shared" si="26"/>
        <v>260</v>
      </c>
      <c r="N702" s="23"/>
      <c r="O702" s="184" t="s">
        <v>32</v>
      </c>
      <c r="P702" s="242"/>
    </row>
    <row r="703" s="69" customFormat="1" ht="18" customHeight="1" spans="1:16">
      <c r="A703" s="24">
        <v>697</v>
      </c>
      <c r="B703" s="24" t="s">
        <v>23</v>
      </c>
      <c r="C703" s="24" t="s">
        <v>24</v>
      </c>
      <c r="D703" s="24" t="s">
        <v>25</v>
      </c>
      <c r="E703" s="60" t="s">
        <v>4460</v>
      </c>
      <c r="F703" s="60" t="s">
        <v>4779</v>
      </c>
      <c r="G703" s="37" t="s">
        <v>5144</v>
      </c>
      <c r="H703" s="232" t="s">
        <v>194</v>
      </c>
      <c r="I703" s="24">
        <v>3</v>
      </c>
      <c r="J703" s="24" t="s">
        <v>5128</v>
      </c>
      <c r="K703" s="60" t="s">
        <v>31</v>
      </c>
      <c r="L703" s="238">
        <v>3</v>
      </c>
      <c r="M703" s="27">
        <f t="shared" si="26"/>
        <v>390</v>
      </c>
      <c r="N703" s="23"/>
      <c r="O703" s="184" t="s">
        <v>32</v>
      </c>
      <c r="P703" s="242"/>
    </row>
    <row r="704" s="69" customFormat="1" ht="18" customHeight="1" spans="1:16">
      <c r="A704" s="24">
        <v>698</v>
      </c>
      <c r="B704" s="24" t="s">
        <v>23</v>
      </c>
      <c r="C704" s="24" t="s">
        <v>24</v>
      </c>
      <c r="D704" s="24" t="s">
        <v>25</v>
      </c>
      <c r="E704" s="60" t="s">
        <v>4460</v>
      </c>
      <c r="F704" s="60" t="s">
        <v>4779</v>
      </c>
      <c r="G704" s="37" t="s">
        <v>5145</v>
      </c>
      <c r="H704" s="232" t="s">
        <v>194</v>
      </c>
      <c r="I704" s="24">
        <v>3</v>
      </c>
      <c r="J704" s="24" t="s">
        <v>5128</v>
      </c>
      <c r="K704" s="60" t="s">
        <v>31</v>
      </c>
      <c r="L704" s="238">
        <v>3</v>
      </c>
      <c r="M704" s="27">
        <f t="shared" si="26"/>
        <v>390</v>
      </c>
      <c r="N704" s="23"/>
      <c r="O704" s="184" t="s">
        <v>32</v>
      </c>
      <c r="P704" s="242"/>
    </row>
    <row r="705" s="69" customFormat="1" ht="18" customHeight="1" spans="1:16">
      <c r="A705" s="24">
        <v>699</v>
      </c>
      <c r="B705" s="24" t="s">
        <v>23</v>
      </c>
      <c r="C705" s="24" t="s">
        <v>24</v>
      </c>
      <c r="D705" s="24" t="s">
        <v>25</v>
      </c>
      <c r="E705" s="60" t="s">
        <v>4460</v>
      </c>
      <c r="F705" s="60" t="s">
        <v>4779</v>
      </c>
      <c r="G705" s="37" t="s">
        <v>5146</v>
      </c>
      <c r="H705" s="232" t="s">
        <v>194</v>
      </c>
      <c r="I705" s="24">
        <v>3</v>
      </c>
      <c r="J705" s="24" t="s">
        <v>5128</v>
      </c>
      <c r="K705" s="60" t="s">
        <v>31</v>
      </c>
      <c r="L705" s="238">
        <v>3</v>
      </c>
      <c r="M705" s="27">
        <f t="shared" si="26"/>
        <v>390</v>
      </c>
      <c r="N705" s="23"/>
      <c r="O705" s="184" t="s">
        <v>32</v>
      </c>
      <c r="P705" s="242"/>
    </row>
    <row r="706" s="69" customFormat="1" ht="18" customHeight="1" spans="1:16">
      <c r="A706" s="24">
        <v>700</v>
      </c>
      <c r="B706" s="24" t="s">
        <v>23</v>
      </c>
      <c r="C706" s="24" t="s">
        <v>24</v>
      </c>
      <c r="D706" s="24" t="s">
        <v>25</v>
      </c>
      <c r="E706" s="60" t="s">
        <v>4460</v>
      </c>
      <c r="F706" s="60" t="s">
        <v>4779</v>
      </c>
      <c r="G706" s="37" t="s">
        <v>5147</v>
      </c>
      <c r="H706" s="232" t="s">
        <v>194</v>
      </c>
      <c r="I706" s="24">
        <v>1</v>
      </c>
      <c r="J706" s="24" t="s">
        <v>5128</v>
      </c>
      <c r="K706" s="60" t="s">
        <v>31</v>
      </c>
      <c r="L706" s="238">
        <v>1</v>
      </c>
      <c r="M706" s="27">
        <f>L706*312</f>
        <v>312</v>
      </c>
      <c r="N706" s="23"/>
      <c r="O706" s="184" t="s">
        <v>32</v>
      </c>
      <c r="P706" s="242"/>
    </row>
    <row r="707" s="69" customFormat="1" ht="18" customHeight="1" spans="1:16">
      <c r="A707" s="24">
        <v>701</v>
      </c>
      <c r="B707" s="24" t="s">
        <v>23</v>
      </c>
      <c r="C707" s="24" t="s">
        <v>24</v>
      </c>
      <c r="D707" s="24" t="s">
        <v>25</v>
      </c>
      <c r="E707" s="60" t="s">
        <v>4460</v>
      </c>
      <c r="F707" s="60" t="s">
        <v>4779</v>
      </c>
      <c r="G707" s="37" t="s">
        <v>1882</v>
      </c>
      <c r="H707" s="232" t="s">
        <v>194</v>
      </c>
      <c r="I707" s="24">
        <v>2</v>
      </c>
      <c r="J707" s="24" t="s">
        <v>5128</v>
      </c>
      <c r="K707" s="60" t="s">
        <v>31</v>
      </c>
      <c r="L707" s="238">
        <v>1</v>
      </c>
      <c r="M707" s="27">
        <f>L707*312</f>
        <v>312</v>
      </c>
      <c r="N707" s="23"/>
      <c r="O707" s="184" t="s">
        <v>32</v>
      </c>
      <c r="P707" s="242"/>
    </row>
    <row r="708" s="69" customFormat="1" ht="18" customHeight="1" spans="1:16">
      <c r="A708" s="24">
        <v>702</v>
      </c>
      <c r="B708" s="24" t="s">
        <v>23</v>
      </c>
      <c r="C708" s="24" t="s">
        <v>24</v>
      </c>
      <c r="D708" s="24" t="s">
        <v>25</v>
      </c>
      <c r="E708" s="60" t="s">
        <v>4460</v>
      </c>
      <c r="F708" s="60" t="s">
        <v>4779</v>
      </c>
      <c r="G708" s="37" t="s">
        <v>5148</v>
      </c>
      <c r="H708" s="232" t="s">
        <v>194</v>
      </c>
      <c r="I708" s="24">
        <v>3</v>
      </c>
      <c r="J708" s="24" t="s">
        <v>5128</v>
      </c>
      <c r="K708" s="60" t="s">
        <v>31</v>
      </c>
      <c r="L708" s="238">
        <v>3</v>
      </c>
      <c r="M708" s="27">
        <f>L708*130</f>
        <v>390</v>
      </c>
      <c r="N708" s="23"/>
      <c r="O708" s="184" t="s">
        <v>32</v>
      </c>
      <c r="P708" s="242"/>
    </row>
    <row r="709" s="69" customFormat="1" ht="18" customHeight="1" spans="1:16">
      <c r="A709" s="24">
        <v>703</v>
      </c>
      <c r="B709" s="24" t="s">
        <v>23</v>
      </c>
      <c r="C709" s="24" t="s">
        <v>24</v>
      </c>
      <c r="D709" s="24" t="s">
        <v>25</v>
      </c>
      <c r="E709" s="60" t="s">
        <v>4460</v>
      </c>
      <c r="F709" s="60" t="s">
        <v>4779</v>
      </c>
      <c r="G709" s="37" t="s">
        <v>3523</v>
      </c>
      <c r="H709" s="232" t="s">
        <v>194</v>
      </c>
      <c r="I709" s="24">
        <v>2</v>
      </c>
      <c r="J709" s="24" t="s">
        <v>5128</v>
      </c>
      <c r="K709" s="60" t="s">
        <v>31</v>
      </c>
      <c r="L709" s="238">
        <v>1</v>
      </c>
      <c r="M709" s="27">
        <f>L709*312</f>
        <v>312</v>
      </c>
      <c r="N709" s="23"/>
      <c r="O709" s="184" t="s">
        <v>32</v>
      </c>
      <c r="P709" s="242"/>
    </row>
    <row r="710" s="69" customFormat="1" ht="18" customHeight="1" spans="1:16">
      <c r="A710" s="24">
        <v>704</v>
      </c>
      <c r="B710" s="24" t="s">
        <v>23</v>
      </c>
      <c r="C710" s="24" t="s">
        <v>24</v>
      </c>
      <c r="D710" s="24" t="s">
        <v>25</v>
      </c>
      <c r="E710" s="60" t="s">
        <v>4460</v>
      </c>
      <c r="F710" s="60" t="s">
        <v>4779</v>
      </c>
      <c r="G710" s="37" t="s">
        <v>5149</v>
      </c>
      <c r="H710" s="232" t="s">
        <v>194</v>
      </c>
      <c r="I710" s="24">
        <v>3</v>
      </c>
      <c r="J710" s="24" t="s">
        <v>5128</v>
      </c>
      <c r="K710" s="60" t="s">
        <v>31</v>
      </c>
      <c r="L710" s="238">
        <v>1</v>
      </c>
      <c r="M710" s="27">
        <f>L710*312</f>
        <v>312</v>
      </c>
      <c r="N710" s="23"/>
      <c r="O710" s="184" t="s">
        <v>32</v>
      </c>
      <c r="P710" s="242"/>
    </row>
    <row r="711" s="69" customFormat="1" ht="18" customHeight="1" spans="1:16">
      <c r="A711" s="24">
        <v>705</v>
      </c>
      <c r="B711" s="24" t="s">
        <v>23</v>
      </c>
      <c r="C711" s="24" t="s">
        <v>24</v>
      </c>
      <c r="D711" s="24" t="s">
        <v>25</v>
      </c>
      <c r="E711" s="60" t="s">
        <v>4460</v>
      </c>
      <c r="F711" s="60" t="s">
        <v>4779</v>
      </c>
      <c r="G711" s="37" t="s">
        <v>5150</v>
      </c>
      <c r="H711" s="232" t="s">
        <v>194</v>
      </c>
      <c r="I711" s="24">
        <v>1</v>
      </c>
      <c r="J711" s="24" t="s">
        <v>5128</v>
      </c>
      <c r="K711" s="60" t="s">
        <v>31</v>
      </c>
      <c r="L711" s="238">
        <v>1</v>
      </c>
      <c r="M711" s="27">
        <f>L711*312</f>
        <v>312</v>
      </c>
      <c r="N711" s="23"/>
      <c r="O711" s="184" t="s">
        <v>32</v>
      </c>
      <c r="P711" s="242"/>
    </row>
    <row r="712" s="69" customFormat="1" ht="18" customHeight="1" spans="1:16">
      <c r="A712" s="24">
        <v>706</v>
      </c>
      <c r="B712" s="24" t="s">
        <v>23</v>
      </c>
      <c r="C712" s="24" t="s">
        <v>24</v>
      </c>
      <c r="D712" s="24" t="s">
        <v>25</v>
      </c>
      <c r="E712" s="60" t="s">
        <v>4460</v>
      </c>
      <c r="F712" s="60" t="s">
        <v>4779</v>
      </c>
      <c r="G712" s="37" t="s">
        <v>5151</v>
      </c>
      <c r="H712" s="232" t="s">
        <v>194</v>
      </c>
      <c r="I712" s="24">
        <v>2</v>
      </c>
      <c r="J712" s="24" t="s">
        <v>5128</v>
      </c>
      <c r="K712" s="60" t="s">
        <v>31</v>
      </c>
      <c r="L712" s="238">
        <v>2</v>
      </c>
      <c r="M712" s="27">
        <f t="shared" ref="M712:M726" si="27">L712*130</f>
        <v>260</v>
      </c>
      <c r="N712" s="23"/>
      <c r="O712" s="184" t="s">
        <v>32</v>
      </c>
      <c r="P712" s="242"/>
    </row>
    <row r="713" s="69" customFormat="1" ht="18" customHeight="1" spans="1:16">
      <c r="A713" s="24">
        <v>707</v>
      </c>
      <c r="B713" s="24" t="s">
        <v>23</v>
      </c>
      <c r="C713" s="24" t="s">
        <v>24</v>
      </c>
      <c r="D713" s="24" t="s">
        <v>25</v>
      </c>
      <c r="E713" s="60" t="s">
        <v>4460</v>
      </c>
      <c r="F713" s="60" t="s">
        <v>4779</v>
      </c>
      <c r="G713" s="37" t="s">
        <v>5152</v>
      </c>
      <c r="H713" s="232" t="s">
        <v>194</v>
      </c>
      <c r="I713" s="24">
        <v>3</v>
      </c>
      <c r="J713" s="24" t="s">
        <v>5128</v>
      </c>
      <c r="K713" s="60" t="s">
        <v>31</v>
      </c>
      <c r="L713" s="238">
        <v>2</v>
      </c>
      <c r="M713" s="27">
        <f t="shared" si="27"/>
        <v>260</v>
      </c>
      <c r="N713" s="23"/>
      <c r="O713" s="184" t="s">
        <v>32</v>
      </c>
      <c r="P713" s="242"/>
    </row>
    <row r="714" s="69" customFormat="1" ht="18" customHeight="1" spans="1:16">
      <c r="A714" s="24">
        <v>708</v>
      </c>
      <c r="B714" s="24" t="s">
        <v>23</v>
      </c>
      <c r="C714" s="24" t="s">
        <v>24</v>
      </c>
      <c r="D714" s="24" t="s">
        <v>25</v>
      </c>
      <c r="E714" s="60" t="s">
        <v>4460</v>
      </c>
      <c r="F714" s="60" t="s">
        <v>4779</v>
      </c>
      <c r="G714" s="37" t="s">
        <v>5153</v>
      </c>
      <c r="H714" s="232" t="s">
        <v>194</v>
      </c>
      <c r="I714" s="24">
        <v>2</v>
      </c>
      <c r="J714" s="24" t="s">
        <v>5128</v>
      </c>
      <c r="K714" s="60" t="s">
        <v>31</v>
      </c>
      <c r="L714" s="238">
        <v>2</v>
      </c>
      <c r="M714" s="27">
        <f t="shared" si="27"/>
        <v>260</v>
      </c>
      <c r="N714" s="23"/>
      <c r="O714" s="184" t="s">
        <v>32</v>
      </c>
      <c r="P714" s="242"/>
    </row>
    <row r="715" s="69" customFormat="1" ht="18" customHeight="1" spans="1:16">
      <c r="A715" s="24">
        <v>709</v>
      </c>
      <c r="B715" s="24" t="s">
        <v>23</v>
      </c>
      <c r="C715" s="24" t="s">
        <v>24</v>
      </c>
      <c r="D715" s="24" t="s">
        <v>25</v>
      </c>
      <c r="E715" s="60" t="s">
        <v>4460</v>
      </c>
      <c r="F715" s="60" t="s">
        <v>4779</v>
      </c>
      <c r="G715" s="37" t="s">
        <v>5154</v>
      </c>
      <c r="H715" s="24" t="s">
        <v>194</v>
      </c>
      <c r="I715" s="24">
        <v>12</v>
      </c>
      <c r="J715" s="24" t="s">
        <v>5155</v>
      </c>
      <c r="K715" s="60" t="s">
        <v>31</v>
      </c>
      <c r="L715" s="238">
        <v>7</v>
      </c>
      <c r="M715" s="27">
        <f t="shared" si="27"/>
        <v>910</v>
      </c>
      <c r="N715" s="23"/>
      <c r="O715" s="184" t="s">
        <v>32</v>
      </c>
      <c r="P715" s="242"/>
    </row>
    <row r="716" s="69" customFormat="1" ht="18" customHeight="1" spans="1:16">
      <c r="A716" s="24">
        <v>710</v>
      </c>
      <c r="B716" s="24" t="s">
        <v>23</v>
      </c>
      <c r="C716" s="24" t="s">
        <v>24</v>
      </c>
      <c r="D716" s="24" t="s">
        <v>25</v>
      </c>
      <c r="E716" s="60" t="s">
        <v>4460</v>
      </c>
      <c r="F716" s="60" t="s">
        <v>4779</v>
      </c>
      <c r="G716" s="37" t="s">
        <v>5156</v>
      </c>
      <c r="H716" s="232" t="s">
        <v>194</v>
      </c>
      <c r="I716" s="24">
        <v>3</v>
      </c>
      <c r="J716" s="24" t="s">
        <v>5155</v>
      </c>
      <c r="K716" s="60" t="s">
        <v>31</v>
      </c>
      <c r="L716" s="238">
        <v>2</v>
      </c>
      <c r="M716" s="27">
        <f t="shared" si="27"/>
        <v>260</v>
      </c>
      <c r="N716" s="23"/>
      <c r="O716" s="184" t="s">
        <v>32</v>
      </c>
      <c r="P716" s="242"/>
    </row>
    <row r="717" s="69" customFormat="1" ht="18" customHeight="1" spans="1:16">
      <c r="A717" s="24">
        <v>711</v>
      </c>
      <c r="B717" s="24" t="s">
        <v>23</v>
      </c>
      <c r="C717" s="24" t="s">
        <v>24</v>
      </c>
      <c r="D717" s="24" t="s">
        <v>25</v>
      </c>
      <c r="E717" s="60" t="s">
        <v>4460</v>
      </c>
      <c r="F717" s="60" t="s">
        <v>4779</v>
      </c>
      <c r="G717" s="37" t="s">
        <v>5157</v>
      </c>
      <c r="H717" s="24" t="s">
        <v>194</v>
      </c>
      <c r="I717" s="24">
        <v>8</v>
      </c>
      <c r="J717" s="24" t="s">
        <v>5155</v>
      </c>
      <c r="K717" s="60" t="s">
        <v>31</v>
      </c>
      <c r="L717" s="238">
        <v>6</v>
      </c>
      <c r="M717" s="27">
        <f t="shared" si="27"/>
        <v>780</v>
      </c>
      <c r="N717" s="23"/>
      <c r="O717" s="184" t="s">
        <v>32</v>
      </c>
      <c r="P717" s="242"/>
    </row>
    <row r="718" s="69" customFormat="1" ht="18" customHeight="1" spans="1:16">
      <c r="A718" s="24">
        <v>712</v>
      </c>
      <c r="B718" s="24" t="s">
        <v>23</v>
      </c>
      <c r="C718" s="24" t="s">
        <v>24</v>
      </c>
      <c r="D718" s="24" t="s">
        <v>25</v>
      </c>
      <c r="E718" s="60" t="s">
        <v>4460</v>
      </c>
      <c r="F718" s="60" t="s">
        <v>4779</v>
      </c>
      <c r="G718" s="37" t="s">
        <v>5158</v>
      </c>
      <c r="H718" s="24" t="s">
        <v>194</v>
      </c>
      <c r="I718" s="24">
        <v>5</v>
      </c>
      <c r="J718" s="24" t="s">
        <v>5155</v>
      </c>
      <c r="K718" s="60" t="s">
        <v>31</v>
      </c>
      <c r="L718" s="238">
        <v>4</v>
      </c>
      <c r="M718" s="27">
        <f t="shared" si="27"/>
        <v>520</v>
      </c>
      <c r="N718" s="23"/>
      <c r="O718" s="184" t="s">
        <v>32</v>
      </c>
      <c r="P718" s="242"/>
    </row>
    <row r="719" s="69" customFormat="1" ht="18" customHeight="1" spans="1:16">
      <c r="A719" s="24">
        <v>713</v>
      </c>
      <c r="B719" s="24" t="s">
        <v>23</v>
      </c>
      <c r="C719" s="24" t="s">
        <v>24</v>
      </c>
      <c r="D719" s="24" t="s">
        <v>25</v>
      </c>
      <c r="E719" s="60" t="s">
        <v>4460</v>
      </c>
      <c r="F719" s="60" t="s">
        <v>4779</v>
      </c>
      <c r="G719" s="37" t="s">
        <v>5159</v>
      </c>
      <c r="H719" s="24" t="s">
        <v>194</v>
      </c>
      <c r="I719" s="24">
        <v>7</v>
      </c>
      <c r="J719" s="24" t="s">
        <v>5155</v>
      </c>
      <c r="K719" s="60" t="s">
        <v>31</v>
      </c>
      <c r="L719" s="238">
        <v>4</v>
      </c>
      <c r="M719" s="27">
        <f t="shared" si="27"/>
        <v>520</v>
      </c>
      <c r="N719" s="23"/>
      <c r="O719" s="184" t="s">
        <v>32</v>
      </c>
      <c r="P719" s="242"/>
    </row>
    <row r="720" s="69" customFormat="1" ht="18" customHeight="1" spans="1:16">
      <c r="A720" s="24">
        <v>714</v>
      </c>
      <c r="B720" s="24" t="s">
        <v>23</v>
      </c>
      <c r="C720" s="24" t="s">
        <v>24</v>
      </c>
      <c r="D720" s="24" t="s">
        <v>25</v>
      </c>
      <c r="E720" s="60" t="s">
        <v>4460</v>
      </c>
      <c r="F720" s="60" t="s">
        <v>4779</v>
      </c>
      <c r="G720" s="37" t="s">
        <v>5160</v>
      </c>
      <c r="H720" s="232" t="s">
        <v>194</v>
      </c>
      <c r="I720" s="24">
        <v>4</v>
      </c>
      <c r="J720" s="24" t="s">
        <v>5155</v>
      </c>
      <c r="K720" s="60" t="s">
        <v>31</v>
      </c>
      <c r="L720" s="238">
        <v>3</v>
      </c>
      <c r="M720" s="27">
        <f t="shared" si="27"/>
        <v>390</v>
      </c>
      <c r="N720" s="23"/>
      <c r="O720" s="184" t="s">
        <v>32</v>
      </c>
      <c r="P720" s="242"/>
    </row>
    <row r="721" s="69" customFormat="1" ht="18" customHeight="1" spans="1:16">
      <c r="A721" s="24">
        <v>715</v>
      </c>
      <c r="B721" s="24" t="s">
        <v>23</v>
      </c>
      <c r="C721" s="24" t="s">
        <v>24</v>
      </c>
      <c r="D721" s="24" t="s">
        <v>25</v>
      </c>
      <c r="E721" s="60" t="s">
        <v>4460</v>
      </c>
      <c r="F721" s="60" t="s">
        <v>4779</v>
      </c>
      <c r="G721" s="37" t="s">
        <v>5161</v>
      </c>
      <c r="H721" s="24" t="s">
        <v>194</v>
      </c>
      <c r="I721" s="24">
        <v>7</v>
      </c>
      <c r="J721" s="24" t="s">
        <v>5155</v>
      </c>
      <c r="K721" s="60" t="s">
        <v>31</v>
      </c>
      <c r="L721" s="238">
        <v>4</v>
      </c>
      <c r="M721" s="27">
        <f t="shared" si="27"/>
        <v>520</v>
      </c>
      <c r="N721" s="23"/>
      <c r="O721" s="184" t="s">
        <v>32</v>
      </c>
      <c r="P721" s="242"/>
    </row>
    <row r="722" s="69" customFormat="1" ht="18" customHeight="1" spans="1:16">
      <c r="A722" s="24">
        <v>716</v>
      </c>
      <c r="B722" s="24" t="s">
        <v>23</v>
      </c>
      <c r="C722" s="24" t="s">
        <v>24</v>
      </c>
      <c r="D722" s="24" t="s">
        <v>25</v>
      </c>
      <c r="E722" s="60" t="s">
        <v>4460</v>
      </c>
      <c r="F722" s="60" t="s">
        <v>4779</v>
      </c>
      <c r="G722" s="37" t="s">
        <v>5162</v>
      </c>
      <c r="H722" s="232" t="s">
        <v>194</v>
      </c>
      <c r="I722" s="24">
        <v>4</v>
      </c>
      <c r="J722" s="24" t="s">
        <v>5155</v>
      </c>
      <c r="K722" s="60" t="s">
        <v>31</v>
      </c>
      <c r="L722" s="238">
        <v>3</v>
      </c>
      <c r="M722" s="27">
        <f t="shared" si="27"/>
        <v>390</v>
      </c>
      <c r="N722" s="23"/>
      <c r="O722" s="184" t="s">
        <v>32</v>
      </c>
      <c r="P722" s="242"/>
    </row>
    <row r="723" s="69" customFormat="1" ht="18" customHeight="1" spans="1:16">
      <c r="A723" s="24">
        <v>717</v>
      </c>
      <c r="B723" s="24" t="s">
        <v>23</v>
      </c>
      <c r="C723" s="24" t="s">
        <v>24</v>
      </c>
      <c r="D723" s="24" t="s">
        <v>25</v>
      </c>
      <c r="E723" s="60" t="s">
        <v>4460</v>
      </c>
      <c r="F723" s="60" t="s">
        <v>4779</v>
      </c>
      <c r="G723" s="37" t="s">
        <v>3260</v>
      </c>
      <c r="H723" s="24" t="s">
        <v>194</v>
      </c>
      <c r="I723" s="24">
        <v>4</v>
      </c>
      <c r="J723" s="24" t="s">
        <v>5155</v>
      </c>
      <c r="K723" s="60" t="s">
        <v>31</v>
      </c>
      <c r="L723" s="238">
        <v>4</v>
      </c>
      <c r="M723" s="27">
        <f t="shared" si="27"/>
        <v>520</v>
      </c>
      <c r="N723" s="23"/>
      <c r="O723" s="184" t="s">
        <v>32</v>
      </c>
      <c r="P723" s="242"/>
    </row>
    <row r="724" s="69" customFormat="1" ht="18" customHeight="1" spans="1:16">
      <c r="A724" s="24">
        <v>718</v>
      </c>
      <c r="B724" s="24" t="s">
        <v>23</v>
      </c>
      <c r="C724" s="24" t="s">
        <v>24</v>
      </c>
      <c r="D724" s="24" t="s">
        <v>25</v>
      </c>
      <c r="E724" s="60" t="s">
        <v>4460</v>
      </c>
      <c r="F724" s="60" t="s">
        <v>4779</v>
      </c>
      <c r="G724" s="37" t="s">
        <v>5163</v>
      </c>
      <c r="H724" s="24" t="s">
        <v>194</v>
      </c>
      <c r="I724" s="24">
        <v>8</v>
      </c>
      <c r="J724" s="24" t="s">
        <v>5164</v>
      </c>
      <c r="K724" s="60" t="s">
        <v>31</v>
      </c>
      <c r="L724" s="238">
        <v>5</v>
      </c>
      <c r="M724" s="27">
        <f t="shared" si="27"/>
        <v>650</v>
      </c>
      <c r="N724" s="23"/>
      <c r="O724" s="184" t="s">
        <v>32</v>
      </c>
      <c r="P724" s="242"/>
    </row>
    <row r="725" s="69" customFormat="1" ht="18" customHeight="1" spans="1:16">
      <c r="A725" s="24">
        <v>719</v>
      </c>
      <c r="B725" s="24" t="s">
        <v>23</v>
      </c>
      <c r="C725" s="24" t="s">
        <v>24</v>
      </c>
      <c r="D725" s="24" t="s">
        <v>25</v>
      </c>
      <c r="E725" s="60" t="s">
        <v>4460</v>
      </c>
      <c r="F725" s="60" t="s">
        <v>4779</v>
      </c>
      <c r="G725" s="37" t="s">
        <v>5165</v>
      </c>
      <c r="H725" s="24" t="s">
        <v>194</v>
      </c>
      <c r="I725" s="24">
        <v>4</v>
      </c>
      <c r="J725" s="24" t="s">
        <v>5164</v>
      </c>
      <c r="K725" s="60" t="s">
        <v>31</v>
      </c>
      <c r="L725" s="238">
        <v>4</v>
      </c>
      <c r="M725" s="27">
        <f t="shared" si="27"/>
        <v>520</v>
      </c>
      <c r="N725" s="23"/>
      <c r="O725" s="184" t="s">
        <v>32</v>
      </c>
      <c r="P725" s="242"/>
    </row>
    <row r="726" s="69" customFormat="1" ht="18" customHeight="1" spans="1:16">
      <c r="A726" s="24">
        <v>720</v>
      </c>
      <c r="B726" s="24" t="s">
        <v>23</v>
      </c>
      <c r="C726" s="24" t="s">
        <v>24</v>
      </c>
      <c r="D726" s="24" t="s">
        <v>25</v>
      </c>
      <c r="E726" s="60" t="s">
        <v>4460</v>
      </c>
      <c r="F726" s="60" t="s">
        <v>4779</v>
      </c>
      <c r="G726" s="37" t="s">
        <v>5166</v>
      </c>
      <c r="H726" s="232" t="s">
        <v>194</v>
      </c>
      <c r="I726" s="24">
        <v>2</v>
      </c>
      <c r="J726" s="24" t="s">
        <v>5155</v>
      </c>
      <c r="K726" s="60" t="s">
        <v>31</v>
      </c>
      <c r="L726" s="238">
        <v>2</v>
      </c>
      <c r="M726" s="27">
        <f t="shared" si="27"/>
        <v>260</v>
      </c>
      <c r="N726" s="23"/>
      <c r="O726" s="184" t="s">
        <v>32</v>
      </c>
      <c r="P726" s="242"/>
    </row>
    <row r="727" s="69" customFormat="1" ht="18" customHeight="1" spans="1:16">
      <c r="A727" s="24">
        <v>721</v>
      </c>
      <c r="B727" s="24" t="s">
        <v>23</v>
      </c>
      <c r="C727" s="24" t="s">
        <v>24</v>
      </c>
      <c r="D727" s="24" t="s">
        <v>25</v>
      </c>
      <c r="E727" s="60" t="s">
        <v>4460</v>
      </c>
      <c r="F727" s="60" t="s">
        <v>4779</v>
      </c>
      <c r="G727" s="37" t="s">
        <v>5167</v>
      </c>
      <c r="H727" s="232" t="s">
        <v>194</v>
      </c>
      <c r="I727" s="24">
        <v>1</v>
      </c>
      <c r="J727" s="24" t="s">
        <v>5164</v>
      </c>
      <c r="K727" s="60" t="s">
        <v>31</v>
      </c>
      <c r="L727" s="238">
        <v>1</v>
      </c>
      <c r="M727" s="27">
        <f>L727*312</f>
        <v>312</v>
      </c>
      <c r="N727" s="23"/>
      <c r="O727" s="184" t="s">
        <v>32</v>
      </c>
      <c r="P727" s="242"/>
    </row>
    <row r="728" s="69" customFormat="1" ht="18" customHeight="1" spans="1:16">
      <c r="A728" s="24">
        <v>722</v>
      </c>
      <c r="B728" s="24" t="s">
        <v>23</v>
      </c>
      <c r="C728" s="24" t="s">
        <v>24</v>
      </c>
      <c r="D728" s="24" t="s">
        <v>25</v>
      </c>
      <c r="E728" s="60" t="s">
        <v>4460</v>
      </c>
      <c r="F728" s="60" t="s">
        <v>4779</v>
      </c>
      <c r="G728" s="37" t="s">
        <v>5168</v>
      </c>
      <c r="H728" s="232" t="s">
        <v>194</v>
      </c>
      <c r="I728" s="24">
        <v>5</v>
      </c>
      <c r="J728" s="24" t="s">
        <v>5164</v>
      </c>
      <c r="K728" s="60" t="s">
        <v>31</v>
      </c>
      <c r="L728" s="238">
        <v>3</v>
      </c>
      <c r="M728" s="27">
        <f t="shared" ref="M728:M759" si="28">L728*130</f>
        <v>390</v>
      </c>
      <c r="N728" s="23"/>
      <c r="O728" s="184" t="s">
        <v>32</v>
      </c>
      <c r="P728" s="242"/>
    </row>
    <row r="729" s="69" customFormat="1" ht="18" customHeight="1" spans="1:16">
      <c r="A729" s="24">
        <v>723</v>
      </c>
      <c r="B729" s="24" t="s">
        <v>23</v>
      </c>
      <c r="C729" s="24" t="s">
        <v>24</v>
      </c>
      <c r="D729" s="24" t="s">
        <v>25</v>
      </c>
      <c r="E729" s="60" t="s">
        <v>4460</v>
      </c>
      <c r="F729" s="60" t="s">
        <v>4779</v>
      </c>
      <c r="G729" s="37" t="s">
        <v>5169</v>
      </c>
      <c r="H729" s="232" t="s">
        <v>194</v>
      </c>
      <c r="I729" s="24">
        <v>5</v>
      </c>
      <c r="J729" s="24" t="s">
        <v>5164</v>
      </c>
      <c r="K729" s="60" t="s">
        <v>31</v>
      </c>
      <c r="L729" s="238">
        <v>2</v>
      </c>
      <c r="M729" s="27">
        <f t="shared" si="28"/>
        <v>260</v>
      </c>
      <c r="N729" s="23"/>
      <c r="O729" s="184" t="s">
        <v>32</v>
      </c>
      <c r="P729" s="242"/>
    </row>
    <row r="730" s="69" customFormat="1" ht="18" customHeight="1" spans="1:16">
      <c r="A730" s="24">
        <v>724</v>
      </c>
      <c r="B730" s="24" t="s">
        <v>23</v>
      </c>
      <c r="C730" s="24" t="s">
        <v>24</v>
      </c>
      <c r="D730" s="24" t="s">
        <v>25</v>
      </c>
      <c r="E730" s="60" t="s">
        <v>4460</v>
      </c>
      <c r="F730" s="60" t="s">
        <v>4779</v>
      </c>
      <c r="G730" s="37" t="s">
        <v>5170</v>
      </c>
      <c r="H730" s="232" t="s">
        <v>194</v>
      </c>
      <c r="I730" s="24">
        <v>3</v>
      </c>
      <c r="J730" s="24" t="s">
        <v>5164</v>
      </c>
      <c r="K730" s="60" t="s">
        <v>31</v>
      </c>
      <c r="L730" s="238">
        <v>2</v>
      </c>
      <c r="M730" s="27">
        <f t="shared" si="28"/>
        <v>260</v>
      </c>
      <c r="N730" s="23"/>
      <c r="O730" s="184" t="s">
        <v>32</v>
      </c>
      <c r="P730" s="242"/>
    </row>
    <row r="731" s="69" customFormat="1" ht="18" customHeight="1" spans="1:16">
      <c r="A731" s="24">
        <v>725</v>
      </c>
      <c r="B731" s="24" t="s">
        <v>23</v>
      </c>
      <c r="C731" s="24" t="s">
        <v>24</v>
      </c>
      <c r="D731" s="24" t="s">
        <v>25</v>
      </c>
      <c r="E731" s="60" t="s">
        <v>4460</v>
      </c>
      <c r="F731" s="60" t="s">
        <v>4779</v>
      </c>
      <c r="G731" s="37" t="s">
        <v>5171</v>
      </c>
      <c r="H731" s="232" t="s">
        <v>194</v>
      </c>
      <c r="I731" s="24">
        <v>5</v>
      </c>
      <c r="J731" s="24" t="s">
        <v>5164</v>
      </c>
      <c r="K731" s="60" t="s">
        <v>31</v>
      </c>
      <c r="L731" s="238">
        <v>3</v>
      </c>
      <c r="M731" s="27">
        <f t="shared" si="28"/>
        <v>390</v>
      </c>
      <c r="N731" s="23"/>
      <c r="O731" s="184" t="s">
        <v>32</v>
      </c>
      <c r="P731" s="242"/>
    </row>
    <row r="732" s="69" customFormat="1" ht="18" customHeight="1" spans="1:16">
      <c r="A732" s="24">
        <v>726</v>
      </c>
      <c r="B732" s="24" t="s">
        <v>23</v>
      </c>
      <c r="C732" s="24" t="s">
        <v>24</v>
      </c>
      <c r="D732" s="24" t="s">
        <v>25</v>
      </c>
      <c r="E732" s="60" t="s">
        <v>4460</v>
      </c>
      <c r="F732" s="60" t="s">
        <v>4779</v>
      </c>
      <c r="G732" s="37" t="s">
        <v>5172</v>
      </c>
      <c r="H732" s="232" t="s">
        <v>194</v>
      </c>
      <c r="I732" s="24">
        <v>4</v>
      </c>
      <c r="J732" s="24" t="s">
        <v>5164</v>
      </c>
      <c r="K732" s="60" t="s">
        <v>31</v>
      </c>
      <c r="L732" s="238">
        <v>2</v>
      </c>
      <c r="M732" s="27">
        <f t="shared" si="28"/>
        <v>260</v>
      </c>
      <c r="N732" s="23"/>
      <c r="O732" s="184" t="s">
        <v>32</v>
      </c>
      <c r="P732" s="242"/>
    </row>
    <row r="733" s="69" customFormat="1" ht="18" customHeight="1" spans="1:16">
      <c r="A733" s="24">
        <v>727</v>
      </c>
      <c r="B733" s="24" t="s">
        <v>23</v>
      </c>
      <c r="C733" s="24" t="s">
        <v>24</v>
      </c>
      <c r="D733" s="24" t="s">
        <v>25</v>
      </c>
      <c r="E733" s="60" t="s">
        <v>4460</v>
      </c>
      <c r="F733" s="60" t="s">
        <v>4779</v>
      </c>
      <c r="G733" s="37" t="s">
        <v>5173</v>
      </c>
      <c r="H733" s="232" t="s">
        <v>194</v>
      </c>
      <c r="I733" s="24">
        <v>3</v>
      </c>
      <c r="J733" s="24" t="s">
        <v>5164</v>
      </c>
      <c r="K733" s="60" t="s">
        <v>31</v>
      </c>
      <c r="L733" s="238">
        <v>3</v>
      </c>
      <c r="M733" s="27">
        <f t="shared" si="28"/>
        <v>390</v>
      </c>
      <c r="N733" s="23"/>
      <c r="O733" s="184" t="s">
        <v>32</v>
      </c>
      <c r="P733" s="242"/>
    </row>
    <row r="734" s="69" customFormat="1" ht="18" customHeight="1" spans="1:16">
      <c r="A734" s="24">
        <v>728</v>
      </c>
      <c r="B734" s="24" t="s">
        <v>23</v>
      </c>
      <c r="C734" s="24" t="s">
        <v>24</v>
      </c>
      <c r="D734" s="24" t="s">
        <v>25</v>
      </c>
      <c r="E734" s="60" t="s">
        <v>4460</v>
      </c>
      <c r="F734" s="60" t="s">
        <v>4779</v>
      </c>
      <c r="G734" s="37" t="s">
        <v>5174</v>
      </c>
      <c r="H734" s="232" t="s">
        <v>194</v>
      </c>
      <c r="I734" s="24">
        <v>3</v>
      </c>
      <c r="J734" s="24" t="s">
        <v>5164</v>
      </c>
      <c r="K734" s="60" t="s">
        <v>31</v>
      </c>
      <c r="L734" s="238">
        <v>2</v>
      </c>
      <c r="M734" s="27">
        <f t="shared" si="28"/>
        <v>260</v>
      </c>
      <c r="N734" s="23"/>
      <c r="O734" s="184" t="s">
        <v>32</v>
      </c>
      <c r="P734" s="242"/>
    </row>
    <row r="735" s="69" customFormat="1" ht="18" customHeight="1" spans="1:16">
      <c r="A735" s="24">
        <v>729</v>
      </c>
      <c r="B735" s="24" t="s">
        <v>23</v>
      </c>
      <c r="C735" s="24" t="s">
        <v>24</v>
      </c>
      <c r="D735" s="24" t="s">
        <v>25</v>
      </c>
      <c r="E735" s="60" t="s">
        <v>4878</v>
      </c>
      <c r="F735" s="60" t="s">
        <v>4779</v>
      </c>
      <c r="G735" s="37" t="s">
        <v>5175</v>
      </c>
      <c r="H735" s="24" t="s">
        <v>194</v>
      </c>
      <c r="I735" s="24">
        <v>4</v>
      </c>
      <c r="J735" s="24" t="s">
        <v>5164</v>
      </c>
      <c r="K735" s="60" t="s">
        <v>31</v>
      </c>
      <c r="L735" s="238">
        <v>4</v>
      </c>
      <c r="M735" s="27">
        <f t="shared" si="28"/>
        <v>520</v>
      </c>
      <c r="N735" s="23"/>
      <c r="O735" s="184" t="s">
        <v>32</v>
      </c>
      <c r="P735" s="242"/>
    </row>
    <row r="736" s="69" customFormat="1" ht="18" customHeight="1" spans="1:16">
      <c r="A736" s="24">
        <v>730</v>
      </c>
      <c r="B736" s="24" t="s">
        <v>23</v>
      </c>
      <c r="C736" s="24" t="s">
        <v>24</v>
      </c>
      <c r="D736" s="24" t="s">
        <v>25</v>
      </c>
      <c r="E736" s="60" t="s">
        <v>4460</v>
      </c>
      <c r="F736" s="60" t="s">
        <v>4779</v>
      </c>
      <c r="G736" s="37" t="s">
        <v>5176</v>
      </c>
      <c r="H736" s="232" t="s">
        <v>194</v>
      </c>
      <c r="I736" s="24">
        <v>4</v>
      </c>
      <c r="J736" s="24" t="s">
        <v>5164</v>
      </c>
      <c r="K736" s="60" t="s">
        <v>31</v>
      </c>
      <c r="L736" s="238">
        <v>3</v>
      </c>
      <c r="M736" s="27">
        <f t="shared" si="28"/>
        <v>390</v>
      </c>
      <c r="N736" s="23"/>
      <c r="O736" s="184" t="s">
        <v>32</v>
      </c>
      <c r="P736" s="242"/>
    </row>
    <row r="737" s="69" customFormat="1" ht="18" customHeight="1" spans="1:16">
      <c r="A737" s="24">
        <v>731</v>
      </c>
      <c r="B737" s="24" t="s">
        <v>23</v>
      </c>
      <c r="C737" s="24" t="s">
        <v>24</v>
      </c>
      <c r="D737" s="24" t="s">
        <v>25</v>
      </c>
      <c r="E737" s="60" t="s">
        <v>4460</v>
      </c>
      <c r="F737" s="60" t="s">
        <v>4779</v>
      </c>
      <c r="G737" s="37" t="s">
        <v>5177</v>
      </c>
      <c r="H737" s="232" t="s">
        <v>194</v>
      </c>
      <c r="I737" s="24">
        <v>4</v>
      </c>
      <c r="J737" s="24" t="s">
        <v>5164</v>
      </c>
      <c r="K737" s="60" t="s">
        <v>31</v>
      </c>
      <c r="L737" s="238">
        <v>3</v>
      </c>
      <c r="M737" s="27">
        <f t="shared" si="28"/>
        <v>390</v>
      </c>
      <c r="N737" s="23"/>
      <c r="O737" s="184" t="s">
        <v>32</v>
      </c>
      <c r="P737" s="242"/>
    </row>
    <row r="738" s="69" customFormat="1" ht="18" customHeight="1" spans="1:16">
      <c r="A738" s="24">
        <v>732</v>
      </c>
      <c r="B738" s="24" t="s">
        <v>23</v>
      </c>
      <c r="C738" s="24" t="s">
        <v>24</v>
      </c>
      <c r="D738" s="24" t="s">
        <v>25</v>
      </c>
      <c r="E738" s="60" t="s">
        <v>4460</v>
      </c>
      <c r="F738" s="60" t="s">
        <v>4779</v>
      </c>
      <c r="G738" s="37" t="s">
        <v>5178</v>
      </c>
      <c r="H738" s="232" t="s">
        <v>194</v>
      </c>
      <c r="I738" s="24">
        <v>3</v>
      </c>
      <c r="J738" s="24" t="s">
        <v>5164</v>
      </c>
      <c r="K738" s="60" t="s">
        <v>31</v>
      </c>
      <c r="L738" s="238">
        <v>3</v>
      </c>
      <c r="M738" s="27">
        <f t="shared" si="28"/>
        <v>390</v>
      </c>
      <c r="N738" s="23"/>
      <c r="O738" s="184" t="s">
        <v>32</v>
      </c>
      <c r="P738" s="242"/>
    </row>
    <row r="739" s="69" customFormat="1" ht="18" customHeight="1" spans="1:16">
      <c r="A739" s="24">
        <v>733</v>
      </c>
      <c r="B739" s="24" t="s">
        <v>23</v>
      </c>
      <c r="C739" s="24" t="s">
        <v>24</v>
      </c>
      <c r="D739" s="24" t="s">
        <v>25</v>
      </c>
      <c r="E739" s="60" t="s">
        <v>4460</v>
      </c>
      <c r="F739" s="60" t="s">
        <v>4779</v>
      </c>
      <c r="G739" s="37" t="s">
        <v>5179</v>
      </c>
      <c r="H739" s="24" t="s">
        <v>194</v>
      </c>
      <c r="I739" s="24">
        <v>5</v>
      </c>
      <c r="J739" s="24" t="s">
        <v>5164</v>
      </c>
      <c r="K739" s="60" t="s">
        <v>31</v>
      </c>
      <c r="L739" s="238">
        <v>4</v>
      </c>
      <c r="M739" s="27">
        <f t="shared" si="28"/>
        <v>520</v>
      </c>
      <c r="N739" s="23"/>
      <c r="O739" s="184" t="s">
        <v>32</v>
      </c>
      <c r="P739" s="242"/>
    </row>
    <row r="740" s="69" customFormat="1" ht="18" customHeight="1" spans="1:16">
      <c r="A740" s="24">
        <v>734</v>
      </c>
      <c r="B740" s="24" t="s">
        <v>23</v>
      </c>
      <c r="C740" s="24" t="s">
        <v>24</v>
      </c>
      <c r="D740" s="24" t="s">
        <v>25</v>
      </c>
      <c r="E740" s="60" t="s">
        <v>4460</v>
      </c>
      <c r="F740" s="60" t="s">
        <v>4779</v>
      </c>
      <c r="G740" s="37" t="s">
        <v>5180</v>
      </c>
      <c r="H740" s="232" t="s">
        <v>194</v>
      </c>
      <c r="I740" s="24">
        <v>6</v>
      </c>
      <c r="J740" s="24" t="s">
        <v>5164</v>
      </c>
      <c r="K740" s="60" t="s">
        <v>31</v>
      </c>
      <c r="L740" s="238">
        <v>3</v>
      </c>
      <c r="M740" s="27">
        <f t="shared" si="28"/>
        <v>390</v>
      </c>
      <c r="N740" s="23"/>
      <c r="O740" s="184" t="s">
        <v>32</v>
      </c>
      <c r="P740" s="242"/>
    </row>
    <row r="741" s="69" customFormat="1" ht="18" customHeight="1" spans="1:16">
      <c r="A741" s="24">
        <v>735</v>
      </c>
      <c r="B741" s="24" t="s">
        <v>23</v>
      </c>
      <c r="C741" s="24" t="s">
        <v>24</v>
      </c>
      <c r="D741" s="24" t="s">
        <v>25</v>
      </c>
      <c r="E741" s="60" t="s">
        <v>4460</v>
      </c>
      <c r="F741" s="60" t="s">
        <v>4779</v>
      </c>
      <c r="G741" s="37" t="s">
        <v>5181</v>
      </c>
      <c r="H741" s="24" t="s">
        <v>194</v>
      </c>
      <c r="I741" s="24">
        <v>4</v>
      </c>
      <c r="J741" s="24" t="s">
        <v>5164</v>
      </c>
      <c r="K741" s="60" t="s">
        <v>31</v>
      </c>
      <c r="L741" s="238">
        <v>4</v>
      </c>
      <c r="M741" s="27">
        <f t="shared" si="28"/>
        <v>520</v>
      </c>
      <c r="N741" s="23"/>
      <c r="O741" s="184" t="s">
        <v>32</v>
      </c>
      <c r="P741" s="242"/>
    </row>
    <row r="742" s="69" customFormat="1" ht="18" customHeight="1" spans="1:16">
      <c r="A742" s="24">
        <v>736</v>
      </c>
      <c r="B742" s="24" t="s">
        <v>23</v>
      </c>
      <c r="C742" s="24" t="s">
        <v>24</v>
      </c>
      <c r="D742" s="24" t="s">
        <v>25</v>
      </c>
      <c r="E742" s="60" t="s">
        <v>4460</v>
      </c>
      <c r="F742" s="60" t="s">
        <v>4779</v>
      </c>
      <c r="G742" s="37" t="s">
        <v>5182</v>
      </c>
      <c r="H742" s="24" t="s">
        <v>194</v>
      </c>
      <c r="I742" s="24">
        <v>8</v>
      </c>
      <c r="J742" s="24" t="s">
        <v>5164</v>
      </c>
      <c r="K742" s="60" t="s">
        <v>31</v>
      </c>
      <c r="L742" s="238">
        <v>6</v>
      </c>
      <c r="M742" s="27">
        <f t="shared" si="28"/>
        <v>780</v>
      </c>
      <c r="N742" s="23"/>
      <c r="O742" s="184" t="s">
        <v>32</v>
      </c>
      <c r="P742" s="242"/>
    </row>
    <row r="743" s="69" customFormat="1" ht="18" customHeight="1" spans="1:16">
      <c r="A743" s="24">
        <v>737</v>
      </c>
      <c r="B743" s="24" t="s">
        <v>23</v>
      </c>
      <c r="C743" s="24" t="s">
        <v>24</v>
      </c>
      <c r="D743" s="24" t="s">
        <v>25</v>
      </c>
      <c r="E743" s="60" t="s">
        <v>4460</v>
      </c>
      <c r="F743" s="60" t="s">
        <v>4779</v>
      </c>
      <c r="G743" s="37" t="s">
        <v>5183</v>
      </c>
      <c r="H743" s="232" t="s">
        <v>194</v>
      </c>
      <c r="I743" s="24">
        <v>5</v>
      </c>
      <c r="J743" s="24" t="s">
        <v>5164</v>
      </c>
      <c r="K743" s="60" t="s">
        <v>31</v>
      </c>
      <c r="L743" s="238">
        <v>3</v>
      </c>
      <c r="M743" s="27">
        <f t="shared" si="28"/>
        <v>390</v>
      </c>
      <c r="N743" s="23"/>
      <c r="O743" s="184" t="s">
        <v>32</v>
      </c>
      <c r="P743" s="242"/>
    </row>
    <row r="744" s="69" customFormat="1" ht="18" customHeight="1" spans="1:16">
      <c r="A744" s="24">
        <v>738</v>
      </c>
      <c r="B744" s="24" t="s">
        <v>23</v>
      </c>
      <c r="C744" s="24" t="s">
        <v>24</v>
      </c>
      <c r="D744" s="24" t="s">
        <v>25</v>
      </c>
      <c r="E744" s="60" t="s">
        <v>4460</v>
      </c>
      <c r="F744" s="60" t="s">
        <v>4779</v>
      </c>
      <c r="G744" s="37" t="s">
        <v>5184</v>
      </c>
      <c r="H744" s="232" t="s">
        <v>194</v>
      </c>
      <c r="I744" s="24">
        <v>4</v>
      </c>
      <c r="J744" s="24" t="s">
        <v>5164</v>
      </c>
      <c r="K744" s="60" t="s">
        <v>31</v>
      </c>
      <c r="L744" s="238">
        <v>3</v>
      </c>
      <c r="M744" s="27">
        <f t="shared" si="28"/>
        <v>390</v>
      </c>
      <c r="N744" s="23"/>
      <c r="O744" s="184" t="s">
        <v>32</v>
      </c>
      <c r="P744" s="242"/>
    </row>
    <row r="745" s="69" customFormat="1" ht="18" customHeight="1" spans="1:16">
      <c r="A745" s="24">
        <v>739</v>
      </c>
      <c r="B745" s="24" t="s">
        <v>23</v>
      </c>
      <c r="C745" s="24" t="s">
        <v>24</v>
      </c>
      <c r="D745" s="24" t="s">
        <v>25</v>
      </c>
      <c r="E745" s="60" t="s">
        <v>4460</v>
      </c>
      <c r="F745" s="60" t="s">
        <v>4779</v>
      </c>
      <c r="G745" s="37" t="s">
        <v>5185</v>
      </c>
      <c r="H745" s="232" t="s">
        <v>194</v>
      </c>
      <c r="I745" s="24">
        <v>4</v>
      </c>
      <c r="J745" s="24" t="s">
        <v>5164</v>
      </c>
      <c r="K745" s="60" t="s">
        <v>31</v>
      </c>
      <c r="L745" s="238">
        <v>3</v>
      </c>
      <c r="M745" s="27">
        <f t="shared" si="28"/>
        <v>390</v>
      </c>
      <c r="N745" s="23"/>
      <c r="O745" s="184" t="s">
        <v>32</v>
      </c>
      <c r="P745" s="242"/>
    </row>
    <row r="746" s="69" customFormat="1" ht="18" customHeight="1" spans="1:16">
      <c r="A746" s="24">
        <v>740</v>
      </c>
      <c r="B746" s="24" t="s">
        <v>23</v>
      </c>
      <c r="C746" s="24" t="s">
        <v>24</v>
      </c>
      <c r="D746" s="24" t="s">
        <v>25</v>
      </c>
      <c r="E746" s="60" t="s">
        <v>4460</v>
      </c>
      <c r="F746" s="60" t="s">
        <v>4779</v>
      </c>
      <c r="G746" s="37" t="s">
        <v>5186</v>
      </c>
      <c r="H746" s="24" t="s">
        <v>194</v>
      </c>
      <c r="I746" s="24">
        <v>6</v>
      </c>
      <c r="J746" s="24" t="s">
        <v>5164</v>
      </c>
      <c r="K746" s="60" t="s">
        <v>31</v>
      </c>
      <c r="L746" s="238">
        <v>4</v>
      </c>
      <c r="M746" s="27">
        <f t="shared" si="28"/>
        <v>520</v>
      </c>
      <c r="N746" s="23"/>
      <c r="O746" s="184" t="s">
        <v>32</v>
      </c>
      <c r="P746" s="242"/>
    </row>
    <row r="747" s="69" customFormat="1" ht="18" customHeight="1" spans="1:16">
      <c r="A747" s="24">
        <v>741</v>
      </c>
      <c r="B747" s="24" t="s">
        <v>23</v>
      </c>
      <c r="C747" s="24" t="s">
        <v>24</v>
      </c>
      <c r="D747" s="24" t="s">
        <v>25</v>
      </c>
      <c r="E747" s="60" t="s">
        <v>4460</v>
      </c>
      <c r="F747" s="60" t="s">
        <v>4779</v>
      </c>
      <c r="G747" s="37" t="s">
        <v>5187</v>
      </c>
      <c r="H747" s="232" t="s">
        <v>194</v>
      </c>
      <c r="I747" s="24">
        <v>4</v>
      </c>
      <c r="J747" s="24" t="s">
        <v>5164</v>
      </c>
      <c r="K747" s="60" t="s">
        <v>31</v>
      </c>
      <c r="L747" s="238">
        <v>3</v>
      </c>
      <c r="M747" s="27">
        <f t="shared" si="28"/>
        <v>390</v>
      </c>
      <c r="N747" s="23"/>
      <c r="O747" s="184" t="s">
        <v>32</v>
      </c>
      <c r="P747" s="242"/>
    </row>
    <row r="748" s="69" customFormat="1" ht="18" customHeight="1" spans="1:16">
      <c r="A748" s="24">
        <v>742</v>
      </c>
      <c r="B748" s="24" t="s">
        <v>23</v>
      </c>
      <c r="C748" s="24" t="s">
        <v>24</v>
      </c>
      <c r="D748" s="24" t="s">
        <v>25</v>
      </c>
      <c r="E748" s="60" t="s">
        <v>4460</v>
      </c>
      <c r="F748" s="60" t="s">
        <v>4779</v>
      </c>
      <c r="G748" s="37" t="s">
        <v>5188</v>
      </c>
      <c r="H748" s="232" t="s">
        <v>194</v>
      </c>
      <c r="I748" s="24">
        <v>3</v>
      </c>
      <c r="J748" s="24" t="s">
        <v>5164</v>
      </c>
      <c r="K748" s="60" t="s">
        <v>31</v>
      </c>
      <c r="L748" s="238">
        <v>2</v>
      </c>
      <c r="M748" s="27">
        <f t="shared" si="28"/>
        <v>260</v>
      </c>
      <c r="N748" s="23"/>
      <c r="O748" s="184" t="s">
        <v>32</v>
      </c>
      <c r="P748" s="242"/>
    </row>
    <row r="749" s="69" customFormat="1" ht="18" customHeight="1" spans="1:16">
      <c r="A749" s="24">
        <v>743</v>
      </c>
      <c r="B749" s="24" t="s">
        <v>23</v>
      </c>
      <c r="C749" s="24" t="s">
        <v>24</v>
      </c>
      <c r="D749" s="24" t="s">
        <v>25</v>
      </c>
      <c r="E749" s="60" t="s">
        <v>4460</v>
      </c>
      <c r="F749" s="60" t="s">
        <v>4779</v>
      </c>
      <c r="G749" s="37" t="s">
        <v>5189</v>
      </c>
      <c r="H749" s="24" t="s">
        <v>194</v>
      </c>
      <c r="I749" s="24">
        <v>7</v>
      </c>
      <c r="J749" s="24" t="s">
        <v>5164</v>
      </c>
      <c r="K749" s="60" t="s">
        <v>31</v>
      </c>
      <c r="L749" s="238">
        <v>7</v>
      </c>
      <c r="M749" s="27">
        <f t="shared" si="28"/>
        <v>910</v>
      </c>
      <c r="N749" s="23"/>
      <c r="O749" s="184" t="s">
        <v>32</v>
      </c>
      <c r="P749" s="242"/>
    </row>
    <row r="750" s="69" customFormat="1" ht="18" customHeight="1" spans="1:16">
      <c r="A750" s="24">
        <v>744</v>
      </c>
      <c r="B750" s="24" t="s">
        <v>23</v>
      </c>
      <c r="C750" s="24" t="s">
        <v>24</v>
      </c>
      <c r="D750" s="24" t="s">
        <v>25</v>
      </c>
      <c r="E750" s="60" t="s">
        <v>4460</v>
      </c>
      <c r="F750" s="60" t="s">
        <v>4779</v>
      </c>
      <c r="G750" s="37" t="s">
        <v>5190</v>
      </c>
      <c r="H750" s="232" t="s">
        <v>194</v>
      </c>
      <c r="I750" s="24">
        <v>3</v>
      </c>
      <c r="J750" s="24" t="s">
        <v>5164</v>
      </c>
      <c r="K750" s="60" t="s">
        <v>31</v>
      </c>
      <c r="L750" s="238">
        <v>2</v>
      </c>
      <c r="M750" s="27">
        <f t="shared" si="28"/>
        <v>260</v>
      </c>
      <c r="N750" s="23"/>
      <c r="O750" s="184" t="s">
        <v>32</v>
      </c>
      <c r="P750" s="242"/>
    </row>
    <row r="751" s="69" customFormat="1" ht="18" customHeight="1" spans="1:16">
      <c r="A751" s="24">
        <v>745</v>
      </c>
      <c r="B751" s="24" t="s">
        <v>23</v>
      </c>
      <c r="C751" s="24" t="s">
        <v>24</v>
      </c>
      <c r="D751" s="24" t="s">
        <v>25</v>
      </c>
      <c r="E751" s="60" t="s">
        <v>4460</v>
      </c>
      <c r="F751" s="60" t="s">
        <v>4779</v>
      </c>
      <c r="G751" s="37" t="s">
        <v>5191</v>
      </c>
      <c r="H751" s="232" t="s">
        <v>194</v>
      </c>
      <c r="I751" s="24">
        <v>3</v>
      </c>
      <c r="J751" s="24" t="s">
        <v>5164</v>
      </c>
      <c r="K751" s="60" t="s">
        <v>31</v>
      </c>
      <c r="L751" s="238">
        <v>3</v>
      </c>
      <c r="M751" s="27">
        <f t="shared" si="28"/>
        <v>390</v>
      </c>
      <c r="N751" s="23"/>
      <c r="O751" s="184" t="s">
        <v>32</v>
      </c>
      <c r="P751" s="242"/>
    </row>
    <row r="752" s="69" customFormat="1" ht="18" customHeight="1" spans="1:16">
      <c r="A752" s="24">
        <v>746</v>
      </c>
      <c r="B752" s="24" t="s">
        <v>23</v>
      </c>
      <c r="C752" s="24" t="s">
        <v>24</v>
      </c>
      <c r="D752" s="24" t="s">
        <v>25</v>
      </c>
      <c r="E752" s="60" t="s">
        <v>4460</v>
      </c>
      <c r="F752" s="60" t="s">
        <v>4779</v>
      </c>
      <c r="G752" s="37" t="s">
        <v>5192</v>
      </c>
      <c r="H752" s="24" t="s">
        <v>194</v>
      </c>
      <c r="I752" s="24">
        <v>4</v>
      </c>
      <c r="J752" s="24" t="s">
        <v>5164</v>
      </c>
      <c r="K752" s="60" t="s">
        <v>31</v>
      </c>
      <c r="L752" s="238">
        <v>4</v>
      </c>
      <c r="M752" s="27">
        <f t="shared" si="28"/>
        <v>520</v>
      </c>
      <c r="N752" s="23"/>
      <c r="O752" s="184" t="s">
        <v>32</v>
      </c>
      <c r="P752" s="242"/>
    </row>
    <row r="753" s="69" customFormat="1" ht="18" customHeight="1" spans="1:16">
      <c r="A753" s="24">
        <v>747</v>
      </c>
      <c r="B753" s="24" t="s">
        <v>23</v>
      </c>
      <c r="C753" s="24" t="s">
        <v>24</v>
      </c>
      <c r="D753" s="24" t="s">
        <v>25</v>
      </c>
      <c r="E753" s="60" t="s">
        <v>4460</v>
      </c>
      <c r="F753" s="60" t="s">
        <v>4779</v>
      </c>
      <c r="G753" s="37" t="s">
        <v>5193</v>
      </c>
      <c r="H753" s="24" t="s">
        <v>194</v>
      </c>
      <c r="I753" s="24">
        <v>5</v>
      </c>
      <c r="J753" s="24" t="s">
        <v>5164</v>
      </c>
      <c r="K753" s="60" t="s">
        <v>31</v>
      </c>
      <c r="L753" s="238">
        <v>4</v>
      </c>
      <c r="M753" s="27">
        <f t="shared" si="28"/>
        <v>520</v>
      </c>
      <c r="N753" s="23"/>
      <c r="O753" s="184" t="s">
        <v>32</v>
      </c>
      <c r="P753" s="242"/>
    </row>
    <row r="754" s="69" customFormat="1" ht="18" customHeight="1" spans="1:16">
      <c r="A754" s="24">
        <v>748</v>
      </c>
      <c r="B754" s="24" t="s">
        <v>23</v>
      </c>
      <c r="C754" s="24" t="s">
        <v>24</v>
      </c>
      <c r="D754" s="24" t="s">
        <v>25</v>
      </c>
      <c r="E754" s="60" t="s">
        <v>4460</v>
      </c>
      <c r="F754" s="60" t="s">
        <v>4779</v>
      </c>
      <c r="G754" s="37" t="s">
        <v>5194</v>
      </c>
      <c r="H754" s="232" t="s">
        <v>194</v>
      </c>
      <c r="I754" s="24">
        <v>3</v>
      </c>
      <c r="J754" s="24" t="s">
        <v>5164</v>
      </c>
      <c r="K754" s="60" t="s">
        <v>31</v>
      </c>
      <c r="L754" s="238">
        <v>2</v>
      </c>
      <c r="M754" s="27">
        <f t="shared" si="28"/>
        <v>260</v>
      </c>
      <c r="N754" s="23"/>
      <c r="O754" s="184" t="s">
        <v>32</v>
      </c>
      <c r="P754" s="242"/>
    </row>
    <row r="755" s="69" customFormat="1" ht="18" customHeight="1" spans="1:16">
      <c r="A755" s="24">
        <v>749</v>
      </c>
      <c r="B755" s="24" t="s">
        <v>23</v>
      </c>
      <c r="C755" s="24" t="s">
        <v>24</v>
      </c>
      <c r="D755" s="24" t="s">
        <v>25</v>
      </c>
      <c r="E755" s="60" t="s">
        <v>4460</v>
      </c>
      <c r="F755" s="60" t="s">
        <v>4779</v>
      </c>
      <c r="G755" s="37" t="s">
        <v>5195</v>
      </c>
      <c r="H755" s="232" t="s">
        <v>194</v>
      </c>
      <c r="I755" s="24">
        <v>4</v>
      </c>
      <c r="J755" s="24" t="s">
        <v>5164</v>
      </c>
      <c r="K755" s="60" t="s">
        <v>31</v>
      </c>
      <c r="L755" s="238">
        <v>2</v>
      </c>
      <c r="M755" s="27">
        <f t="shared" si="28"/>
        <v>260</v>
      </c>
      <c r="N755" s="23"/>
      <c r="O755" s="184" t="s">
        <v>32</v>
      </c>
      <c r="P755" s="242"/>
    </row>
    <row r="756" s="69" customFormat="1" ht="18" customHeight="1" spans="1:16">
      <c r="A756" s="24">
        <v>750</v>
      </c>
      <c r="B756" s="24" t="s">
        <v>23</v>
      </c>
      <c r="C756" s="24" t="s">
        <v>24</v>
      </c>
      <c r="D756" s="24" t="s">
        <v>25</v>
      </c>
      <c r="E756" s="60" t="s">
        <v>4460</v>
      </c>
      <c r="F756" s="60" t="s">
        <v>4779</v>
      </c>
      <c r="G756" s="37" t="s">
        <v>5196</v>
      </c>
      <c r="H756" s="24" t="s">
        <v>194</v>
      </c>
      <c r="I756" s="24">
        <v>6</v>
      </c>
      <c r="J756" s="24" t="s">
        <v>5197</v>
      </c>
      <c r="K756" s="60" t="s">
        <v>31</v>
      </c>
      <c r="L756" s="238">
        <v>4</v>
      </c>
      <c r="M756" s="27">
        <f t="shared" si="28"/>
        <v>520</v>
      </c>
      <c r="N756" s="23"/>
      <c r="O756" s="184" t="s">
        <v>32</v>
      </c>
      <c r="P756" s="242"/>
    </row>
    <row r="757" s="69" customFormat="1" ht="18" customHeight="1" spans="1:16">
      <c r="A757" s="24">
        <v>751</v>
      </c>
      <c r="B757" s="24" t="s">
        <v>23</v>
      </c>
      <c r="C757" s="24" t="s">
        <v>24</v>
      </c>
      <c r="D757" s="24" t="s">
        <v>25</v>
      </c>
      <c r="E757" s="60" t="s">
        <v>4460</v>
      </c>
      <c r="F757" s="60" t="s">
        <v>4779</v>
      </c>
      <c r="G757" s="37" t="s">
        <v>5198</v>
      </c>
      <c r="H757" s="232" t="s">
        <v>194</v>
      </c>
      <c r="I757" s="24">
        <v>7</v>
      </c>
      <c r="J757" s="24" t="s">
        <v>5197</v>
      </c>
      <c r="K757" s="60" t="s">
        <v>31</v>
      </c>
      <c r="L757" s="238">
        <v>3</v>
      </c>
      <c r="M757" s="27">
        <f t="shared" si="28"/>
        <v>390</v>
      </c>
      <c r="N757" s="23"/>
      <c r="O757" s="184" t="s">
        <v>32</v>
      </c>
      <c r="P757" s="242"/>
    </row>
    <row r="758" s="69" customFormat="1" ht="18" customHeight="1" spans="1:16">
      <c r="A758" s="24">
        <v>752</v>
      </c>
      <c r="B758" s="24" t="s">
        <v>23</v>
      </c>
      <c r="C758" s="24" t="s">
        <v>24</v>
      </c>
      <c r="D758" s="24" t="s">
        <v>25</v>
      </c>
      <c r="E758" s="60" t="s">
        <v>4460</v>
      </c>
      <c r="F758" s="60" t="s">
        <v>4779</v>
      </c>
      <c r="G758" s="37" t="s">
        <v>5199</v>
      </c>
      <c r="H758" s="232" t="s">
        <v>194</v>
      </c>
      <c r="I758" s="24">
        <v>4</v>
      </c>
      <c r="J758" s="24" t="s">
        <v>5197</v>
      </c>
      <c r="K758" s="60" t="s">
        <v>31</v>
      </c>
      <c r="L758" s="238">
        <v>2</v>
      </c>
      <c r="M758" s="27">
        <f t="shared" si="28"/>
        <v>260</v>
      </c>
      <c r="N758" s="23"/>
      <c r="O758" s="184" t="s">
        <v>32</v>
      </c>
      <c r="P758" s="242"/>
    </row>
    <row r="759" s="69" customFormat="1" ht="18" customHeight="1" spans="1:16">
      <c r="A759" s="24">
        <v>753</v>
      </c>
      <c r="B759" s="24" t="s">
        <v>23</v>
      </c>
      <c r="C759" s="24" t="s">
        <v>24</v>
      </c>
      <c r="D759" s="24" t="s">
        <v>25</v>
      </c>
      <c r="E759" s="60" t="s">
        <v>4460</v>
      </c>
      <c r="F759" s="60" t="s">
        <v>4779</v>
      </c>
      <c r="G759" s="37" t="s">
        <v>5200</v>
      </c>
      <c r="H759" s="24" t="s">
        <v>194</v>
      </c>
      <c r="I759" s="24">
        <v>9</v>
      </c>
      <c r="J759" s="24" t="s">
        <v>5197</v>
      </c>
      <c r="K759" s="60" t="s">
        <v>31</v>
      </c>
      <c r="L759" s="238">
        <v>5</v>
      </c>
      <c r="M759" s="27">
        <f t="shared" si="28"/>
        <v>650</v>
      </c>
      <c r="N759" s="23"/>
      <c r="O759" s="184" t="s">
        <v>32</v>
      </c>
      <c r="P759" s="242"/>
    </row>
    <row r="760" s="69" customFormat="1" ht="18" customHeight="1" spans="1:16">
      <c r="A760" s="24">
        <v>754</v>
      </c>
      <c r="B760" s="24" t="s">
        <v>23</v>
      </c>
      <c r="C760" s="24" t="s">
        <v>24</v>
      </c>
      <c r="D760" s="24" t="s">
        <v>25</v>
      </c>
      <c r="E760" s="60" t="s">
        <v>4460</v>
      </c>
      <c r="F760" s="60" t="s">
        <v>4779</v>
      </c>
      <c r="G760" s="37" t="s">
        <v>5201</v>
      </c>
      <c r="H760" s="232" t="s">
        <v>194</v>
      </c>
      <c r="I760" s="24">
        <v>4</v>
      </c>
      <c r="J760" s="24" t="s">
        <v>5197</v>
      </c>
      <c r="K760" s="60" t="s">
        <v>31</v>
      </c>
      <c r="L760" s="238">
        <v>3</v>
      </c>
      <c r="M760" s="27">
        <f t="shared" ref="M760:M791" si="29">L760*130</f>
        <v>390</v>
      </c>
      <c r="N760" s="23"/>
      <c r="O760" s="184" t="s">
        <v>32</v>
      </c>
      <c r="P760" s="242"/>
    </row>
    <row r="761" s="69" customFormat="1" ht="18" customHeight="1" spans="1:16">
      <c r="A761" s="24">
        <v>755</v>
      </c>
      <c r="B761" s="24" t="s">
        <v>23</v>
      </c>
      <c r="C761" s="24" t="s">
        <v>24</v>
      </c>
      <c r="D761" s="24" t="s">
        <v>25</v>
      </c>
      <c r="E761" s="60" t="s">
        <v>4460</v>
      </c>
      <c r="F761" s="60" t="s">
        <v>4779</v>
      </c>
      <c r="G761" s="37" t="s">
        <v>5202</v>
      </c>
      <c r="H761" s="24" t="s">
        <v>194</v>
      </c>
      <c r="I761" s="24">
        <v>7</v>
      </c>
      <c r="J761" s="24" t="s">
        <v>5197</v>
      </c>
      <c r="K761" s="60" t="s">
        <v>31</v>
      </c>
      <c r="L761" s="238">
        <v>5</v>
      </c>
      <c r="M761" s="27">
        <f t="shared" si="29"/>
        <v>650</v>
      </c>
      <c r="N761" s="23"/>
      <c r="O761" s="184" t="s">
        <v>32</v>
      </c>
      <c r="P761" s="242"/>
    </row>
    <row r="762" s="69" customFormat="1" ht="18" customHeight="1" spans="1:16">
      <c r="A762" s="24">
        <v>756</v>
      </c>
      <c r="B762" s="24" t="s">
        <v>23</v>
      </c>
      <c r="C762" s="24" t="s">
        <v>24</v>
      </c>
      <c r="D762" s="24" t="s">
        <v>25</v>
      </c>
      <c r="E762" s="60" t="s">
        <v>4460</v>
      </c>
      <c r="F762" s="60" t="s">
        <v>4779</v>
      </c>
      <c r="G762" s="37" t="s">
        <v>5203</v>
      </c>
      <c r="H762" s="232" t="s">
        <v>194</v>
      </c>
      <c r="I762" s="24">
        <v>5</v>
      </c>
      <c r="J762" s="24" t="s">
        <v>5197</v>
      </c>
      <c r="K762" s="60" t="s">
        <v>31</v>
      </c>
      <c r="L762" s="238">
        <v>3</v>
      </c>
      <c r="M762" s="27">
        <f t="shared" si="29"/>
        <v>390</v>
      </c>
      <c r="N762" s="23"/>
      <c r="O762" s="184" t="s">
        <v>32</v>
      </c>
      <c r="P762" s="242"/>
    </row>
    <row r="763" s="69" customFormat="1" ht="18" customHeight="1" spans="1:16">
      <c r="A763" s="24">
        <v>757</v>
      </c>
      <c r="B763" s="24" t="s">
        <v>23</v>
      </c>
      <c r="C763" s="24" t="s">
        <v>24</v>
      </c>
      <c r="D763" s="24" t="s">
        <v>25</v>
      </c>
      <c r="E763" s="60" t="s">
        <v>4460</v>
      </c>
      <c r="F763" s="60" t="s">
        <v>4779</v>
      </c>
      <c r="G763" s="37" t="s">
        <v>5204</v>
      </c>
      <c r="H763" s="24" t="s">
        <v>194</v>
      </c>
      <c r="I763" s="24">
        <v>5</v>
      </c>
      <c r="J763" s="24" t="s">
        <v>5197</v>
      </c>
      <c r="K763" s="60" t="s">
        <v>31</v>
      </c>
      <c r="L763" s="238">
        <v>5</v>
      </c>
      <c r="M763" s="27">
        <f t="shared" si="29"/>
        <v>650</v>
      </c>
      <c r="N763" s="23"/>
      <c r="O763" s="184" t="s">
        <v>32</v>
      </c>
      <c r="P763" s="242"/>
    </row>
    <row r="764" s="69" customFormat="1" ht="18" customHeight="1" spans="1:16">
      <c r="A764" s="24">
        <v>758</v>
      </c>
      <c r="B764" s="24" t="s">
        <v>23</v>
      </c>
      <c r="C764" s="24" t="s">
        <v>24</v>
      </c>
      <c r="D764" s="24" t="s">
        <v>25</v>
      </c>
      <c r="E764" s="60" t="s">
        <v>4460</v>
      </c>
      <c r="F764" s="60" t="s">
        <v>4779</v>
      </c>
      <c r="G764" s="37" t="s">
        <v>5205</v>
      </c>
      <c r="H764" s="24" t="s">
        <v>194</v>
      </c>
      <c r="I764" s="24">
        <v>6</v>
      </c>
      <c r="J764" s="24" t="s">
        <v>5197</v>
      </c>
      <c r="K764" s="60" t="s">
        <v>31</v>
      </c>
      <c r="L764" s="238">
        <v>6</v>
      </c>
      <c r="M764" s="27">
        <f t="shared" si="29"/>
        <v>780</v>
      </c>
      <c r="N764" s="23"/>
      <c r="O764" s="184" t="s">
        <v>32</v>
      </c>
      <c r="P764" s="242"/>
    </row>
    <row r="765" s="69" customFormat="1" ht="18" customHeight="1" spans="1:16">
      <c r="A765" s="24">
        <v>759</v>
      </c>
      <c r="B765" s="24" t="s">
        <v>23</v>
      </c>
      <c r="C765" s="24" t="s">
        <v>24</v>
      </c>
      <c r="D765" s="24" t="s">
        <v>25</v>
      </c>
      <c r="E765" s="60" t="s">
        <v>4460</v>
      </c>
      <c r="F765" s="60" t="s">
        <v>4779</v>
      </c>
      <c r="G765" s="37" t="s">
        <v>5206</v>
      </c>
      <c r="H765" s="232" t="s">
        <v>194</v>
      </c>
      <c r="I765" s="24">
        <v>4</v>
      </c>
      <c r="J765" s="24" t="s">
        <v>5197</v>
      </c>
      <c r="K765" s="60" t="s">
        <v>31</v>
      </c>
      <c r="L765" s="238">
        <v>3</v>
      </c>
      <c r="M765" s="27">
        <f t="shared" si="29"/>
        <v>390</v>
      </c>
      <c r="N765" s="23"/>
      <c r="O765" s="184" t="s">
        <v>32</v>
      </c>
      <c r="P765" s="242"/>
    </row>
    <row r="766" s="69" customFormat="1" ht="18" customHeight="1" spans="1:16">
      <c r="A766" s="24">
        <v>760</v>
      </c>
      <c r="B766" s="24" t="s">
        <v>23</v>
      </c>
      <c r="C766" s="24" t="s">
        <v>24</v>
      </c>
      <c r="D766" s="24" t="s">
        <v>25</v>
      </c>
      <c r="E766" s="60" t="s">
        <v>4460</v>
      </c>
      <c r="F766" s="60" t="s">
        <v>4779</v>
      </c>
      <c r="G766" s="37" t="s">
        <v>5207</v>
      </c>
      <c r="H766" s="232" t="s">
        <v>194</v>
      </c>
      <c r="I766" s="24">
        <v>5</v>
      </c>
      <c r="J766" s="24" t="s">
        <v>5197</v>
      </c>
      <c r="K766" s="60" t="s">
        <v>31</v>
      </c>
      <c r="L766" s="238">
        <v>3</v>
      </c>
      <c r="M766" s="27">
        <f t="shared" si="29"/>
        <v>390</v>
      </c>
      <c r="N766" s="23"/>
      <c r="O766" s="184" t="s">
        <v>32</v>
      </c>
      <c r="P766" s="242"/>
    </row>
    <row r="767" s="69" customFormat="1" ht="18" customHeight="1" spans="1:16">
      <c r="A767" s="24">
        <v>761</v>
      </c>
      <c r="B767" s="24" t="s">
        <v>23</v>
      </c>
      <c r="C767" s="24" t="s">
        <v>24</v>
      </c>
      <c r="D767" s="24" t="s">
        <v>25</v>
      </c>
      <c r="E767" s="60" t="s">
        <v>4460</v>
      </c>
      <c r="F767" s="60" t="s">
        <v>4779</v>
      </c>
      <c r="G767" s="37" t="s">
        <v>5208</v>
      </c>
      <c r="H767" s="232" t="s">
        <v>194</v>
      </c>
      <c r="I767" s="24">
        <v>8</v>
      </c>
      <c r="J767" s="24" t="s">
        <v>5197</v>
      </c>
      <c r="K767" s="60" t="s">
        <v>31</v>
      </c>
      <c r="L767" s="238">
        <v>3</v>
      </c>
      <c r="M767" s="27">
        <f t="shared" si="29"/>
        <v>390</v>
      </c>
      <c r="N767" s="23"/>
      <c r="O767" s="184" t="s">
        <v>32</v>
      </c>
      <c r="P767" s="242"/>
    </row>
    <row r="768" s="69" customFormat="1" ht="18" customHeight="1" spans="1:16">
      <c r="A768" s="24">
        <v>762</v>
      </c>
      <c r="B768" s="24" t="s">
        <v>23</v>
      </c>
      <c r="C768" s="24" t="s">
        <v>24</v>
      </c>
      <c r="D768" s="24" t="s">
        <v>25</v>
      </c>
      <c r="E768" s="60" t="s">
        <v>4460</v>
      </c>
      <c r="F768" s="60" t="s">
        <v>4779</v>
      </c>
      <c r="G768" s="37" t="s">
        <v>5209</v>
      </c>
      <c r="H768" s="232" t="s">
        <v>194</v>
      </c>
      <c r="I768" s="24">
        <v>5</v>
      </c>
      <c r="J768" s="24" t="s">
        <v>5197</v>
      </c>
      <c r="K768" s="60" t="s">
        <v>31</v>
      </c>
      <c r="L768" s="238">
        <v>3</v>
      </c>
      <c r="M768" s="27">
        <f t="shared" si="29"/>
        <v>390</v>
      </c>
      <c r="N768" s="23"/>
      <c r="O768" s="184" t="s">
        <v>32</v>
      </c>
      <c r="P768" s="242"/>
    </row>
    <row r="769" s="69" customFormat="1" ht="18" customHeight="1" spans="1:16">
      <c r="A769" s="24">
        <v>763</v>
      </c>
      <c r="B769" s="24" t="s">
        <v>23</v>
      </c>
      <c r="C769" s="24" t="s">
        <v>24</v>
      </c>
      <c r="D769" s="24" t="s">
        <v>25</v>
      </c>
      <c r="E769" s="60" t="s">
        <v>4460</v>
      </c>
      <c r="F769" s="60" t="s">
        <v>4779</v>
      </c>
      <c r="G769" s="37" t="s">
        <v>5210</v>
      </c>
      <c r="H769" s="232" t="s">
        <v>194</v>
      </c>
      <c r="I769" s="24">
        <v>3</v>
      </c>
      <c r="J769" s="24" t="s">
        <v>5197</v>
      </c>
      <c r="K769" s="60" t="s">
        <v>31</v>
      </c>
      <c r="L769" s="238">
        <v>2</v>
      </c>
      <c r="M769" s="27">
        <f t="shared" si="29"/>
        <v>260</v>
      </c>
      <c r="N769" s="23"/>
      <c r="O769" s="184" t="s">
        <v>32</v>
      </c>
      <c r="P769" s="242"/>
    </row>
    <row r="770" s="69" customFormat="1" ht="18" customHeight="1" spans="1:16">
      <c r="A770" s="24">
        <v>764</v>
      </c>
      <c r="B770" s="24" t="s">
        <v>23</v>
      </c>
      <c r="C770" s="24" t="s">
        <v>24</v>
      </c>
      <c r="D770" s="24" t="s">
        <v>25</v>
      </c>
      <c r="E770" s="60" t="s">
        <v>4460</v>
      </c>
      <c r="F770" s="60" t="s">
        <v>4779</v>
      </c>
      <c r="G770" s="37" t="s">
        <v>5211</v>
      </c>
      <c r="H770" s="232" t="s">
        <v>194</v>
      </c>
      <c r="I770" s="24">
        <v>3</v>
      </c>
      <c r="J770" s="24" t="s">
        <v>5197</v>
      </c>
      <c r="K770" s="60" t="s">
        <v>31</v>
      </c>
      <c r="L770" s="238">
        <v>2</v>
      </c>
      <c r="M770" s="27">
        <f t="shared" si="29"/>
        <v>260</v>
      </c>
      <c r="N770" s="23"/>
      <c r="O770" s="184" t="s">
        <v>32</v>
      </c>
      <c r="P770" s="242"/>
    </row>
    <row r="771" s="69" customFormat="1" ht="18" customHeight="1" spans="1:16">
      <c r="A771" s="24">
        <v>765</v>
      </c>
      <c r="B771" s="24" t="s">
        <v>23</v>
      </c>
      <c r="C771" s="24" t="s">
        <v>24</v>
      </c>
      <c r="D771" s="24" t="s">
        <v>25</v>
      </c>
      <c r="E771" s="60" t="s">
        <v>4460</v>
      </c>
      <c r="F771" s="60" t="s">
        <v>4779</v>
      </c>
      <c r="G771" s="37" t="s">
        <v>5212</v>
      </c>
      <c r="H771" s="232" t="s">
        <v>194</v>
      </c>
      <c r="I771" s="24">
        <v>4</v>
      </c>
      <c r="J771" s="24" t="s">
        <v>5197</v>
      </c>
      <c r="K771" s="60" t="s">
        <v>31</v>
      </c>
      <c r="L771" s="238">
        <v>2</v>
      </c>
      <c r="M771" s="27">
        <f t="shared" si="29"/>
        <v>260</v>
      </c>
      <c r="N771" s="23"/>
      <c r="O771" s="184" t="s">
        <v>32</v>
      </c>
      <c r="P771" s="242"/>
    </row>
    <row r="772" s="69" customFormat="1" ht="18" customHeight="1" spans="1:16">
      <c r="A772" s="24">
        <v>766</v>
      </c>
      <c r="B772" s="24" t="s">
        <v>23</v>
      </c>
      <c r="C772" s="24" t="s">
        <v>24</v>
      </c>
      <c r="D772" s="24" t="s">
        <v>25</v>
      </c>
      <c r="E772" s="60" t="s">
        <v>4460</v>
      </c>
      <c r="F772" s="60" t="s">
        <v>4779</v>
      </c>
      <c r="G772" s="37" t="s">
        <v>5213</v>
      </c>
      <c r="H772" s="232" t="s">
        <v>194</v>
      </c>
      <c r="I772" s="24">
        <v>3</v>
      </c>
      <c r="J772" s="24" t="s">
        <v>5197</v>
      </c>
      <c r="K772" s="60" t="s">
        <v>31</v>
      </c>
      <c r="L772" s="238">
        <v>2</v>
      </c>
      <c r="M772" s="27">
        <f t="shared" si="29"/>
        <v>260</v>
      </c>
      <c r="N772" s="23"/>
      <c r="O772" s="184" t="s">
        <v>32</v>
      </c>
      <c r="P772" s="242"/>
    </row>
    <row r="773" s="69" customFormat="1" ht="18" customHeight="1" spans="1:16">
      <c r="A773" s="24">
        <v>767</v>
      </c>
      <c r="B773" s="24" t="s">
        <v>23</v>
      </c>
      <c r="C773" s="24" t="s">
        <v>24</v>
      </c>
      <c r="D773" s="24" t="s">
        <v>25</v>
      </c>
      <c r="E773" s="60" t="s">
        <v>4460</v>
      </c>
      <c r="F773" s="60" t="s">
        <v>4779</v>
      </c>
      <c r="G773" s="37" t="s">
        <v>5214</v>
      </c>
      <c r="H773" s="232" t="s">
        <v>194</v>
      </c>
      <c r="I773" s="24">
        <v>5</v>
      </c>
      <c r="J773" s="24" t="s">
        <v>5197</v>
      </c>
      <c r="K773" s="60" t="s">
        <v>31</v>
      </c>
      <c r="L773" s="238">
        <v>3</v>
      </c>
      <c r="M773" s="27">
        <f t="shared" si="29"/>
        <v>390</v>
      </c>
      <c r="N773" s="23"/>
      <c r="O773" s="184" t="s">
        <v>32</v>
      </c>
      <c r="P773" s="242"/>
    </row>
    <row r="774" s="69" customFormat="1" ht="18" customHeight="1" spans="1:16">
      <c r="A774" s="24">
        <v>768</v>
      </c>
      <c r="B774" s="24" t="s">
        <v>23</v>
      </c>
      <c r="C774" s="24" t="s">
        <v>24</v>
      </c>
      <c r="D774" s="24" t="s">
        <v>25</v>
      </c>
      <c r="E774" s="60" t="s">
        <v>4460</v>
      </c>
      <c r="F774" s="60" t="s">
        <v>4779</v>
      </c>
      <c r="G774" s="37" t="s">
        <v>5215</v>
      </c>
      <c r="H774" s="232" t="s">
        <v>194</v>
      </c>
      <c r="I774" s="24">
        <v>4</v>
      </c>
      <c r="J774" s="24" t="s">
        <v>5197</v>
      </c>
      <c r="K774" s="60" t="s">
        <v>31</v>
      </c>
      <c r="L774" s="238">
        <v>3</v>
      </c>
      <c r="M774" s="27">
        <f t="shared" si="29"/>
        <v>390</v>
      </c>
      <c r="N774" s="23"/>
      <c r="O774" s="184" t="s">
        <v>32</v>
      </c>
      <c r="P774" s="242"/>
    </row>
    <row r="775" s="69" customFormat="1" ht="18" customHeight="1" spans="1:16">
      <c r="A775" s="24">
        <v>769</v>
      </c>
      <c r="B775" s="24" t="s">
        <v>23</v>
      </c>
      <c r="C775" s="24" t="s">
        <v>24</v>
      </c>
      <c r="D775" s="24" t="s">
        <v>25</v>
      </c>
      <c r="E775" s="60" t="s">
        <v>4460</v>
      </c>
      <c r="F775" s="60" t="s">
        <v>4779</v>
      </c>
      <c r="G775" s="37" t="s">
        <v>5216</v>
      </c>
      <c r="H775" s="232" t="s">
        <v>194</v>
      </c>
      <c r="I775" s="24">
        <v>4</v>
      </c>
      <c r="J775" s="24" t="s">
        <v>5197</v>
      </c>
      <c r="K775" s="60" t="s">
        <v>31</v>
      </c>
      <c r="L775" s="238">
        <v>2</v>
      </c>
      <c r="M775" s="27">
        <f t="shared" si="29"/>
        <v>260</v>
      </c>
      <c r="N775" s="23"/>
      <c r="O775" s="184" t="s">
        <v>32</v>
      </c>
      <c r="P775" s="242"/>
    </row>
    <row r="776" s="69" customFormat="1" ht="18" customHeight="1" spans="1:16">
      <c r="A776" s="24">
        <v>770</v>
      </c>
      <c r="B776" s="24" t="s">
        <v>23</v>
      </c>
      <c r="C776" s="24" t="s">
        <v>24</v>
      </c>
      <c r="D776" s="24" t="s">
        <v>25</v>
      </c>
      <c r="E776" s="60" t="s">
        <v>4460</v>
      </c>
      <c r="F776" s="60" t="s">
        <v>4779</v>
      </c>
      <c r="G776" s="37" t="s">
        <v>5217</v>
      </c>
      <c r="H776" s="232" t="s">
        <v>194</v>
      </c>
      <c r="I776" s="24">
        <v>6</v>
      </c>
      <c r="J776" s="24" t="s">
        <v>5197</v>
      </c>
      <c r="K776" s="60" t="s">
        <v>31</v>
      </c>
      <c r="L776" s="238">
        <v>3</v>
      </c>
      <c r="M776" s="27">
        <f t="shared" si="29"/>
        <v>390</v>
      </c>
      <c r="N776" s="23"/>
      <c r="O776" s="184" t="s">
        <v>32</v>
      </c>
      <c r="P776" s="242"/>
    </row>
    <row r="777" s="69" customFormat="1" ht="18" customHeight="1" spans="1:16">
      <c r="A777" s="24">
        <v>771</v>
      </c>
      <c r="B777" s="24" t="s">
        <v>23</v>
      </c>
      <c r="C777" s="24" t="s">
        <v>24</v>
      </c>
      <c r="D777" s="24" t="s">
        <v>25</v>
      </c>
      <c r="E777" s="60" t="s">
        <v>4460</v>
      </c>
      <c r="F777" s="60" t="s">
        <v>4779</v>
      </c>
      <c r="G777" s="37" t="s">
        <v>5218</v>
      </c>
      <c r="H777" s="232" t="s">
        <v>194</v>
      </c>
      <c r="I777" s="24">
        <v>5</v>
      </c>
      <c r="J777" s="24" t="s">
        <v>5197</v>
      </c>
      <c r="K777" s="60" t="s">
        <v>31</v>
      </c>
      <c r="L777" s="238">
        <v>3</v>
      </c>
      <c r="M777" s="27">
        <f t="shared" si="29"/>
        <v>390</v>
      </c>
      <c r="N777" s="23"/>
      <c r="O777" s="184" t="s">
        <v>32</v>
      </c>
      <c r="P777" s="242"/>
    </row>
    <row r="778" s="69" customFormat="1" ht="18" customHeight="1" spans="1:16">
      <c r="A778" s="24">
        <v>772</v>
      </c>
      <c r="B778" s="24" t="s">
        <v>23</v>
      </c>
      <c r="C778" s="24" t="s">
        <v>24</v>
      </c>
      <c r="D778" s="24" t="s">
        <v>25</v>
      </c>
      <c r="E778" s="60" t="s">
        <v>4460</v>
      </c>
      <c r="F778" s="60" t="s">
        <v>4779</v>
      </c>
      <c r="G778" s="37" t="s">
        <v>5219</v>
      </c>
      <c r="H778" s="232" t="s">
        <v>194</v>
      </c>
      <c r="I778" s="24">
        <v>4</v>
      </c>
      <c r="J778" s="24" t="s">
        <v>5197</v>
      </c>
      <c r="K778" s="60" t="s">
        <v>31</v>
      </c>
      <c r="L778" s="238">
        <v>3</v>
      </c>
      <c r="M778" s="27">
        <f t="shared" si="29"/>
        <v>390</v>
      </c>
      <c r="N778" s="23"/>
      <c r="O778" s="184" t="s">
        <v>32</v>
      </c>
      <c r="P778" s="242"/>
    </row>
    <row r="779" s="69" customFormat="1" ht="18" customHeight="1" spans="1:16">
      <c r="A779" s="24">
        <v>773</v>
      </c>
      <c r="B779" s="24" t="s">
        <v>23</v>
      </c>
      <c r="C779" s="24" t="s">
        <v>24</v>
      </c>
      <c r="D779" s="24" t="s">
        <v>25</v>
      </c>
      <c r="E779" s="60" t="s">
        <v>4460</v>
      </c>
      <c r="F779" s="60" t="s">
        <v>4779</v>
      </c>
      <c r="G779" s="37" t="s">
        <v>5220</v>
      </c>
      <c r="H779" s="232" t="s">
        <v>194</v>
      </c>
      <c r="I779" s="24">
        <v>3</v>
      </c>
      <c r="J779" s="24" t="s">
        <v>5197</v>
      </c>
      <c r="K779" s="60" t="s">
        <v>31</v>
      </c>
      <c r="L779" s="238">
        <v>3</v>
      </c>
      <c r="M779" s="27">
        <f t="shared" si="29"/>
        <v>390</v>
      </c>
      <c r="N779" s="23"/>
      <c r="O779" s="184" t="s">
        <v>32</v>
      </c>
      <c r="P779" s="242"/>
    </row>
    <row r="780" s="69" customFormat="1" ht="18" customHeight="1" spans="1:16">
      <c r="A780" s="24">
        <v>774</v>
      </c>
      <c r="B780" s="24" t="s">
        <v>23</v>
      </c>
      <c r="C780" s="24" t="s">
        <v>24</v>
      </c>
      <c r="D780" s="24" t="s">
        <v>25</v>
      </c>
      <c r="E780" s="60" t="s">
        <v>4460</v>
      </c>
      <c r="F780" s="60" t="s">
        <v>4779</v>
      </c>
      <c r="G780" s="37" t="s">
        <v>5221</v>
      </c>
      <c r="H780" s="24" t="s">
        <v>194</v>
      </c>
      <c r="I780" s="24">
        <v>6</v>
      </c>
      <c r="J780" s="24" t="s">
        <v>5197</v>
      </c>
      <c r="K780" s="60" t="s">
        <v>31</v>
      </c>
      <c r="L780" s="238">
        <v>4</v>
      </c>
      <c r="M780" s="27">
        <f t="shared" si="29"/>
        <v>520</v>
      </c>
      <c r="N780" s="23"/>
      <c r="O780" s="184" t="s">
        <v>32</v>
      </c>
      <c r="P780" s="242"/>
    </row>
    <row r="781" s="69" customFormat="1" ht="18" customHeight="1" spans="1:16">
      <c r="A781" s="24">
        <v>775</v>
      </c>
      <c r="B781" s="24" t="s">
        <v>23</v>
      </c>
      <c r="C781" s="24" t="s">
        <v>24</v>
      </c>
      <c r="D781" s="24" t="s">
        <v>25</v>
      </c>
      <c r="E781" s="60" t="s">
        <v>4460</v>
      </c>
      <c r="F781" s="60" t="s">
        <v>4779</v>
      </c>
      <c r="G781" s="37" t="s">
        <v>5222</v>
      </c>
      <c r="H781" s="24" t="s">
        <v>194</v>
      </c>
      <c r="I781" s="24">
        <v>8</v>
      </c>
      <c r="J781" s="24" t="s">
        <v>5197</v>
      </c>
      <c r="K781" s="60" t="s">
        <v>31</v>
      </c>
      <c r="L781" s="238">
        <v>4</v>
      </c>
      <c r="M781" s="27">
        <f t="shared" si="29"/>
        <v>520</v>
      </c>
      <c r="N781" s="23"/>
      <c r="O781" s="184" t="s">
        <v>32</v>
      </c>
      <c r="P781" s="242"/>
    </row>
    <row r="782" s="69" customFormat="1" ht="18" customHeight="1" spans="1:16">
      <c r="A782" s="24">
        <v>776</v>
      </c>
      <c r="B782" s="24" t="s">
        <v>23</v>
      </c>
      <c r="C782" s="24" t="s">
        <v>24</v>
      </c>
      <c r="D782" s="24" t="s">
        <v>25</v>
      </c>
      <c r="E782" s="60" t="s">
        <v>4460</v>
      </c>
      <c r="F782" s="60" t="s">
        <v>4779</v>
      </c>
      <c r="G782" s="37" t="s">
        <v>5223</v>
      </c>
      <c r="H782" s="232" t="s">
        <v>194</v>
      </c>
      <c r="I782" s="24">
        <v>6</v>
      </c>
      <c r="J782" s="24" t="s">
        <v>5197</v>
      </c>
      <c r="K782" s="60" t="s">
        <v>31</v>
      </c>
      <c r="L782" s="238">
        <v>2</v>
      </c>
      <c r="M782" s="27">
        <f t="shared" si="29"/>
        <v>260</v>
      </c>
      <c r="N782" s="23"/>
      <c r="O782" s="184" t="s">
        <v>32</v>
      </c>
      <c r="P782" s="242"/>
    </row>
    <row r="783" s="69" customFormat="1" ht="18" customHeight="1" spans="1:16">
      <c r="A783" s="24">
        <v>777</v>
      </c>
      <c r="B783" s="24" t="s">
        <v>23</v>
      </c>
      <c r="C783" s="24" t="s">
        <v>24</v>
      </c>
      <c r="D783" s="24" t="s">
        <v>25</v>
      </c>
      <c r="E783" s="60" t="s">
        <v>4460</v>
      </c>
      <c r="F783" s="60" t="s">
        <v>4779</v>
      </c>
      <c r="G783" s="37" t="s">
        <v>5224</v>
      </c>
      <c r="H783" s="232" t="s">
        <v>194</v>
      </c>
      <c r="I783" s="24">
        <v>6</v>
      </c>
      <c r="J783" s="24" t="s">
        <v>5197</v>
      </c>
      <c r="K783" s="60" t="s">
        <v>31</v>
      </c>
      <c r="L783" s="238">
        <v>3</v>
      </c>
      <c r="M783" s="27">
        <f t="shared" si="29"/>
        <v>390</v>
      </c>
      <c r="N783" s="23"/>
      <c r="O783" s="184" t="s">
        <v>32</v>
      </c>
      <c r="P783" s="242"/>
    </row>
    <row r="784" s="69" customFormat="1" ht="18" customHeight="1" spans="1:16">
      <c r="A784" s="24">
        <v>778</v>
      </c>
      <c r="B784" s="24" t="s">
        <v>23</v>
      </c>
      <c r="C784" s="24" t="s">
        <v>24</v>
      </c>
      <c r="D784" s="24" t="s">
        <v>25</v>
      </c>
      <c r="E784" s="60" t="s">
        <v>4460</v>
      </c>
      <c r="F784" s="60" t="s">
        <v>4779</v>
      </c>
      <c r="G784" s="37" t="s">
        <v>5225</v>
      </c>
      <c r="H784" s="232" t="s">
        <v>194</v>
      </c>
      <c r="I784" s="24">
        <v>5</v>
      </c>
      <c r="J784" s="24" t="s">
        <v>5197</v>
      </c>
      <c r="K784" s="60" t="s">
        <v>31</v>
      </c>
      <c r="L784" s="238">
        <v>3</v>
      </c>
      <c r="M784" s="27">
        <f t="shared" si="29"/>
        <v>390</v>
      </c>
      <c r="N784" s="23"/>
      <c r="O784" s="184" t="s">
        <v>32</v>
      </c>
      <c r="P784" s="242"/>
    </row>
    <row r="785" s="69" customFormat="1" ht="18" customHeight="1" spans="1:16">
      <c r="A785" s="24">
        <v>779</v>
      </c>
      <c r="B785" s="24" t="s">
        <v>23</v>
      </c>
      <c r="C785" s="24" t="s">
        <v>24</v>
      </c>
      <c r="D785" s="24" t="s">
        <v>25</v>
      </c>
      <c r="E785" s="60" t="s">
        <v>4460</v>
      </c>
      <c r="F785" s="60" t="s">
        <v>4779</v>
      </c>
      <c r="G785" s="37" t="s">
        <v>5226</v>
      </c>
      <c r="H785" s="232" t="s">
        <v>194</v>
      </c>
      <c r="I785" s="24">
        <v>5</v>
      </c>
      <c r="J785" s="24" t="s">
        <v>5197</v>
      </c>
      <c r="K785" s="60" t="s">
        <v>31</v>
      </c>
      <c r="L785" s="238">
        <v>3</v>
      </c>
      <c r="M785" s="27">
        <f t="shared" si="29"/>
        <v>390</v>
      </c>
      <c r="N785" s="23"/>
      <c r="O785" s="184" t="s">
        <v>32</v>
      </c>
      <c r="P785" s="242"/>
    </row>
    <row r="786" s="69" customFormat="1" ht="18" customHeight="1" spans="1:16">
      <c r="A786" s="24">
        <v>780</v>
      </c>
      <c r="B786" s="24" t="s">
        <v>23</v>
      </c>
      <c r="C786" s="24" t="s">
        <v>24</v>
      </c>
      <c r="D786" s="24" t="s">
        <v>25</v>
      </c>
      <c r="E786" s="60" t="s">
        <v>4460</v>
      </c>
      <c r="F786" s="60" t="s">
        <v>4779</v>
      </c>
      <c r="G786" s="37" t="s">
        <v>5227</v>
      </c>
      <c r="H786" s="24" t="s">
        <v>194</v>
      </c>
      <c r="I786" s="24">
        <v>10</v>
      </c>
      <c r="J786" s="24" t="s">
        <v>5197</v>
      </c>
      <c r="K786" s="60" t="s">
        <v>31</v>
      </c>
      <c r="L786" s="238">
        <v>4</v>
      </c>
      <c r="M786" s="27">
        <f t="shared" si="29"/>
        <v>520</v>
      </c>
      <c r="N786" s="23"/>
      <c r="O786" s="184" t="s">
        <v>32</v>
      </c>
      <c r="P786" s="242"/>
    </row>
    <row r="787" s="69" customFormat="1" ht="18" customHeight="1" spans="1:16">
      <c r="A787" s="24">
        <v>781</v>
      </c>
      <c r="B787" s="24" t="s">
        <v>23</v>
      </c>
      <c r="C787" s="24" t="s">
        <v>24</v>
      </c>
      <c r="D787" s="24" t="s">
        <v>25</v>
      </c>
      <c r="E787" s="60" t="s">
        <v>4460</v>
      </c>
      <c r="F787" s="60" t="s">
        <v>4779</v>
      </c>
      <c r="G787" s="37" t="s">
        <v>5228</v>
      </c>
      <c r="H787" s="232" t="s">
        <v>194</v>
      </c>
      <c r="I787" s="24">
        <v>4</v>
      </c>
      <c r="J787" s="24" t="s">
        <v>5197</v>
      </c>
      <c r="K787" s="60" t="s">
        <v>31</v>
      </c>
      <c r="L787" s="238">
        <v>2</v>
      </c>
      <c r="M787" s="27">
        <f t="shared" si="29"/>
        <v>260</v>
      </c>
      <c r="N787" s="23"/>
      <c r="O787" s="184" t="s">
        <v>32</v>
      </c>
      <c r="P787" s="242"/>
    </row>
    <row r="788" s="69" customFormat="1" ht="18" customHeight="1" spans="1:16">
      <c r="A788" s="24">
        <v>782</v>
      </c>
      <c r="B788" s="24" t="s">
        <v>23</v>
      </c>
      <c r="C788" s="24" t="s">
        <v>24</v>
      </c>
      <c r="D788" s="24" t="s">
        <v>25</v>
      </c>
      <c r="E788" s="60" t="s">
        <v>4460</v>
      </c>
      <c r="F788" s="60" t="s">
        <v>4779</v>
      </c>
      <c r="G788" s="37" t="s">
        <v>5229</v>
      </c>
      <c r="H788" s="232" t="s">
        <v>194</v>
      </c>
      <c r="I788" s="24">
        <v>3</v>
      </c>
      <c r="J788" s="24" t="s">
        <v>5197</v>
      </c>
      <c r="K788" s="60" t="s">
        <v>31</v>
      </c>
      <c r="L788" s="238">
        <v>2</v>
      </c>
      <c r="M788" s="27">
        <f t="shared" si="29"/>
        <v>260</v>
      </c>
      <c r="N788" s="23"/>
      <c r="O788" s="184" t="s">
        <v>32</v>
      </c>
      <c r="P788" s="242"/>
    </row>
    <row r="789" s="69" customFormat="1" ht="18" customHeight="1" spans="1:16">
      <c r="A789" s="24">
        <v>783</v>
      </c>
      <c r="B789" s="24" t="s">
        <v>23</v>
      </c>
      <c r="C789" s="24" t="s">
        <v>24</v>
      </c>
      <c r="D789" s="24" t="s">
        <v>25</v>
      </c>
      <c r="E789" s="60" t="s">
        <v>4460</v>
      </c>
      <c r="F789" s="60" t="s">
        <v>4779</v>
      </c>
      <c r="G789" s="37" t="s">
        <v>5230</v>
      </c>
      <c r="H789" s="232" t="s">
        <v>194</v>
      </c>
      <c r="I789" s="24">
        <v>7</v>
      </c>
      <c r="J789" s="24" t="s">
        <v>5197</v>
      </c>
      <c r="K789" s="60" t="s">
        <v>31</v>
      </c>
      <c r="L789" s="238">
        <v>3</v>
      </c>
      <c r="M789" s="27">
        <f t="shared" si="29"/>
        <v>390</v>
      </c>
      <c r="N789" s="23"/>
      <c r="O789" s="184" t="s">
        <v>32</v>
      </c>
      <c r="P789" s="242"/>
    </row>
    <row r="790" s="69" customFormat="1" ht="18" customHeight="1" spans="1:16">
      <c r="A790" s="24">
        <v>784</v>
      </c>
      <c r="B790" s="24" t="s">
        <v>23</v>
      </c>
      <c r="C790" s="24" t="s">
        <v>24</v>
      </c>
      <c r="D790" s="24" t="s">
        <v>25</v>
      </c>
      <c r="E790" s="60" t="s">
        <v>4460</v>
      </c>
      <c r="F790" s="60" t="s">
        <v>4779</v>
      </c>
      <c r="G790" s="37" t="s">
        <v>5231</v>
      </c>
      <c r="H790" s="232" t="s">
        <v>194</v>
      </c>
      <c r="I790" s="24">
        <v>3</v>
      </c>
      <c r="J790" s="24" t="s">
        <v>5197</v>
      </c>
      <c r="K790" s="60" t="s">
        <v>31</v>
      </c>
      <c r="L790" s="238">
        <v>2</v>
      </c>
      <c r="M790" s="27">
        <f t="shared" si="29"/>
        <v>260</v>
      </c>
      <c r="N790" s="23"/>
      <c r="O790" s="184" t="s">
        <v>32</v>
      </c>
      <c r="P790" s="242"/>
    </row>
    <row r="791" s="69" customFormat="1" ht="18" customHeight="1" spans="1:16">
      <c r="A791" s="24">
        <v>785</v>
      </c>
      <c r="B791" s="24" t="s">
        <v>23</v>
      </c>
      <c r="C791" s="24" t="s">
        <v>24</v>
      </c>
      <c r="D791" s="24" t="s">
        <v>25</v>
      </c>
      <c r="E791" s="60" t="s">
        <v>4460</v>
      </c>
      <c r="F791" s="60" t="s">
        <v>4779</v>
      </c>
      <c r="G791" s="37" t="s">
        <v>5232</v>
      </c>
      <c r="H791" s="232" t="s">
        <v>194</v>
      </c>
      <c r="I791" s="24">
        <v>4</v>
      </c>
      <c r="J791" s="24" t="s">
        <v>5197</v>
      </c>
      <c r="K791" s="60" t="s">
        <v>31</v>
      </c>
      <c r="L791" s="238">
        <v>2</v>
      </c>
      <c r="M791" s="27">
        <f t="shared" si="29"/>
        <v>260</v>
      </c>
      <c r="N791" s="23"/>
      <c r="O791" s="184" t="s">
        <v>32</v>
      </c>
      <c r="P791" s="242"/>
    </row>
    <row r="792" s="69" customFormat="1" ht="18" customHeight="1" spans="1:16">
      <c r="A792" s="24">
        <v>786</v>
      </c>
      <c r="B792" s="24" t="s">
        <v>23</v>
      </c>
      <c r="C792" s="24" t="s">
        <v>24</v>
      </c>
      <c r="D792" s="24" t="s">
        <v>25</v>
      </c>
      <c r="E792" s="60" t="s">
        <v>4460</v>
      </c>
      <c r="F792" s="60" t="s">
        <v>4779</v>
      </c>
      <c r="G792" s="37" t="s">
        <v>5233</v>
      </c>
      <c r="H792" s="24" t="s">
        <v>194</v>
      </c>
      <c r="I792" s="24">
        <v>9</v>
      </c>
      <c r="J792" s="24" t="s">
        <v>5197</v>
      </c>
      <c r="K792" s="60" t="s">
        <v>31</v>
      </c>
      <c r="L792" s="238">
        <v>9</v>
      </c>
      <c r="M792" s="27">
        <f t="shared" ref="M792:M814" si="30">L792*130</f>
        <v>1170</v>
      </c>
      <c r="N792" s="23"/>
      <c r="O792" s="184" t="s">
        <v>32</v>
      </c>
      <c r="P792" s="242"/>
    </row>
    <row r="793" s="69" customFormat="1" ht="18" customHeight="1" spans="1:16">
      <c r="A793" s="24">
        <v>787</v>
      </c>
      <c r="B793" s="24" t="s">
        <v>23</v>
      </c>
      <c r="C793" s="24" t="s">
        <v>24</v>
      </c>
      <c r="D793" s="24" t="s">
        <v>25</v>
      </c>
      <c r="E793" s="60" t="s">
        <v>4460</v>
      </c>
      <c r="F793" s="60" t="s">
        <v>4779</v>
      </c>
      <c r="G793" s="37" t="s">
        <v>5234</v>
      </c>
      <c r="H793" s="232" t="s">
        <v>194</v>
      </c>
      <c r="I793" s="24">
        <v>4</v>
      </c>
      <c r="J793" s="24" t="s">
        <v>5197</v>
      </c>
      <c r="K793" s="60" t="s">
        <v>31</v>
      </c>
      <c r="L793" s="238">
        <v>2</v>
      </c>
      <c r="M793" s="27">
        <f t="shared" si="30"/>
        <v>260</v>
      </c>
      <c r="N793" s="23"/>
      <c r="O793" s="184" t="s">
        <v>32</v>
      </c>
      <c r="P793" s="242"/>
    </row>
    <row r="794" s="69" customFormat="1" ht="18" customHeight="1" spans="1:16">
      <c r="A794" s="24">
        <v>788</v>
      </c>
      <c r="B794" s="24" t="s">
        <v>23</v>
      </c>
      <c r="C794" s="24" t="s">
        <v>24</v>
      </c>
      <c r="D794" s="24" t="s">
        <v>25</v>
      </c>
      <c r="E794" s="60" t="s">
        <v>4460</v>
      </c>
      <c r="F794" s="60" t="s">
        <v>4779</v>
      </c>
      <c r="G794" s="37" t="s">
        <v>5235</v>
      </c>
      <c r="H794" s="232" t="s">
        <v>194</v>
      </c>
      <c r="I794" s="24">
        <v>6</v>
      </c>
      <c r="J794" s="24" t="s">
        <v>5197</v>
      </c>
      <c r="K794" s="60" t="s">
        <v>31</v>
      </c>
      <c r="L794" s="238">
        <v>3</v>
      </c>
      <c r="M794" s="27">
        <f t="shared" si="30"/>
        <v>390</v>
      </c>
      <c r="N794" s="23"/>
      <c r="O794" s="184" t="s">
        <v>32</v>
      </c>
      <c r="P794" s="242"/>
    </row>
    <row r="795" s="69" customFormat="1" ht="18" customHeight="1" spans="1:16">
      <c r="A795" s="24">
        <v>789</v>
      </c>
      <c r="B795" s="24" t="s">
        <v>23</v>
      </c>
      <c r="C795" s="24" t="s">
        <v>24</v>
      </c>
      <c r="D795" s="24" t="s">
        <v>25</v>
      </c>
      <c r="E795" s="60" t="s">
        <v>4460</v>
      </c>
      <c r="F795" s="60" t="s">
        <v>4779</v>
      </c>
      <c r="G795" s="37" t="s">
        <v>5236</v>
      </c>
      <c r="H795" s="232" t="s">
        <v>194</v>
      </c>
      <c r="I795" s="24">
        <v>5</v>
      </c>
      <c r="J795" s="24" t="s">
        <v>5197</v>
      </c>
      <c r="K795" s="60" t="s">
        <v>31</v>
      </c>
      <c r="L795" s="238">
        <v>3</v>
      </c>
      <c r="M795" s="27">
        <f t="shared" si="30"/>
        <v>390</v>
      </c>
      <c r="N795" s="23"/>
      <c r="O795" s="184" t="s">
        <v>32</v>
      </c>
      <c r="P795" s="242"/>
    </row>
    <row r="796" s="69" customFormat="1" ht="18" customHeight="1" spans="1:16">
      <c r="A796" s="24">
        <v>790</v>
      </c>
      <c r="B796" s="24" t="s">
        <v>23</v>
      </c>
      <c r="C796" s="24" t="s">
        <v>24</v>
      </c>
      <c r="D796" s="24" t="s">
        <v>25</v>
      </c>
      <c r="E796" s="60" t="s">
        <v>4460</v>
      </c>
      <c r="F796" s="60" t="s">
        <v>4779</v>
      </c>
      <c r="G796" s="37" t="s">
        <v>5237</v>
      </c>
      <c r="H796" s="24" t="s">
        <v>194</v>
      </c>
      <c r="I796" s="24">
        <v>7</v>
      </c>
      <c r="J796" s="24" t="s">
        <v>5197</v>
      </c>
      <c r="K796" s="60" t="s">
        <v>31</v>
      </c>
      <c r="L796" s="238">
        <v>7</v>
      </c>
      <c r="M796" s="27">
        <f t="shared" si="30"/>
        <v>910</v>
      </c>
      <c r="N796" s="23"/>
      <c r="O796" s="184" t="s">
        <v>32</v>
      </c>
      <c r="P796" s="242"/>
    </row>
    <row r="797" s="69" customFormat="1" ht="18" customHeight="1" spans="1:16">
      <c r="A797" s="24">
        <v>791</v>
      </c>
      <c r="B797" s="24" t="s">
        <v>23</v>
      </c>
      <c r="C797" s="24" t="s">
        <v>24</v>
      </c>
      <c r="D797" s="24" t="s">
        <v>25</v>
      </c>
      <c r="E797" s="60" t="s">
        <v>4460</v>
      </c>
      <c r="F797" s="60" t="s">
        <v>4779</v>
      </c>
      <c r="G797" s="37" t="s">
        <v>5238</v>
      </c>
      <c r="H797" s="232" t="s">
        <v>194</v>
      </c>
      <c r="I797" s="24">
        <v>6</v>
      </c>
      <c r="J797" s="24" t="s">
        <v>5197</v>
      </c>
      <c r="K797" s="60" t="s">
        <v>31</v>
      </c>
      <c r="L797" s="238">
        <v>3</v>
      </c>
      <c r="M797" s="27">
        <f t="shared" si="30"/>
        <v>390</v>
      </c>
      <c r="N797" s="23"/>
      <c r="O797" s="184" t="s">
        <v>32</v>
      </c>
      <c r="P797" s="242"/>
    </row>
    <row r="798" s="69" customFormat="1" ht="18" customHeight="1" spans="1:16">
      <c r="A798" s="24">
        <v>792</v>
      </c>
      <c r="B798" s="24" t="s">
        <v>23</v>
      </c>
      <c r="C798" s="24" t="s">
        <v>24</v>
      </c>
      <c r="D798" s="24" t="s">
        <v>25</v>
      </c>
      <c r="E798" s="60" t="s">
        <v>4460</v>
      </c>
      <c r="F798" s="60" t="s">
        <v>4779</v>
      </c>
      <c r="G798" s="37" t="s">
        <v>5239</v>
      </c>
      <c r="H798" s="232" t="s">
        <v>194</v>
      </c>
      <c r="I798" s="24">
        <v>3</v>
      </c>
      <c r="J798" s="24" t="s">
        <v>5197</v>
      </c>
      <c r="K798" s="60" t="s">
        <v>31</v>
      </c>
      <c r="L798" s="238">
        <v>3</v>
      </c>
      <c r="M798" s="27">
        <f t="shared" si="30"/>
        <v>390</v>
      </c>
      <c r="N798" s="23"/>
      <c r="O798" s="184" t="s">
        <v>32</v>
      </c>
      <c r="P798" s="242"/>
    </row>
    <row r="799" s="69" customFormat="1" ht="18" customHeight="1" spans="1:16">
      <c r="A799" s="24">
        <v>793</v>
      </c>
      <c r="B799" s="24" t="s">
        <v>23</v>
      </c>
      <c r="C799" s="24" t="s">
        <v>24</v>
      </c>
      <c r="D799" s="24" t="s">
        <v>25</v>
      </c>
      <c r="E799" s="60" t="s">
        <v>4460</v>
      </c>
      <c r="F799" s="60" t="s">
        <v>4779</v>
      </c>
      <c r="G799" s="37" t="s">
        <v>5240</v>
      </c>
      <c r="H799" s="24" t="s">
        <v>194</v>
      </c>
      <c r="I799" s="24">
        <v>7</v>
      </c>
      <c r="J799" s="24" t="s">
        <v>5197</v>
      </c>
      <c r="K799" s="60" t="s">
        <v>31</v>
      </c>
      <c r="L799" s="238">
        <v>7</v>
      </c>
      <c r="M799" s="27">
        <f t="shared" si="30"/>
        <v>910</v>
      </c>
      <c r="N799" s="23"/>
      <c r="O799" s="184" t="s">
        <v>32</v>
      </c>
      <c r="P799" s="242"/>
    </row>
    <row r="800" s="69" customFormat="1" ht="18" customHeight="1" spans="1:16">
      <c r="A800" s="24">
        <v>794</v>
      </c>
      <c r="B800" s="24" t="s">
        <v>23</v>
      </c>
      <c r="C800" s="24" t="s">
        <v>24</v>
      </c>
      <c r="D800" s="24" t="s">
        <v>25</v>
      </c>
      <c r="E800" s="60" t="s">
        <v>4460</v>
      </c>
      <c r="F800" s="60" t="s">
        <v>4779</v>
      </c>
      <c r="G800" s="37" t="s">
        <v>5241</v>
      </c>
      <c r="H800" s="24" t="s">
        <v>194</v>
      </c>
      <c r="I800" s="24">
        <v>6</v>
      </c>
      <c r="J800" s="24" t="s">
        <v>5197</v>
      </c>
      <c r="K800" s="60" t="s">
        <v>31</v>
      </c>
      <c r="L800" s="238">
        <v>4</v>
      </c>
      <c r="M800" s="27">
        <f t="shared" si="30"/>
        <v>520</v>
      </c>
      <c r="N800" s="23"/>
      <c r="O800" s="184" t="s">
        <v>32</v>
      </c>
      <c r="P800" s="242"/>
    </row>
    <row r="801" s="69" customFormat="1" ht="18" customHeight="1" spans="1:16">
      <c r="A801" s="24">
        <v>795</v>
      </c>
      <c r="B801" s="24" t="s">
        <v>23</v>
      </c>
      <c r="C801" s="24" t="s">
        <v>24</v>
      </c>
      <c r="D801" s="24" t="s">
        <v>25</v>
      </c>
      <c r="E801" s="60" t="s">
        <v>4460</v>
      </c>
      <c r="F801" s="60" t="s">
        <v>4779</v>
      </c>
      <c r="G801" s="37" t="s">
        <v>5242</v>
      </c>
      <c r="H801" s="24" t="s">
        <v>194</v>
      </c>
      <c r="I801" s="24">
        <v>6</v>
      </c>
      <c r="J801" s="24" t="s">
        <v>5197</v>
      </c>
      <c r="K801" s="60" t="s">
        <v>31</v>
      </c>
      <c r="L801" s="238">
        <v>4</v>
      </c>
      <c r="M801" s="27">
        <f t="shared" si="30"/>
        <v>520</v>
      </c>
      <c r="N801" s="23"/>
      <c r="O801" s="184" t="s">
        <v>32</v>
      </c>
      <c r="P801" s="242"/>
    </row>
    <row r="802" s="69" customFormat="1" ht="18" customHeight="1" spans="1:16">
      <c r="A802" s="24">
        <v>796</v>
      </c>
      <c r="B802" s="24" t="s">
        <v>23</v>
      </c>
      <c r="C802" s="24" t="s">
        <v>24</v>
      </c>
      <c r="D802" s="24" t="s">
        <v>25</v>
      </c>
      <c r="E802" s="60" t="s">
        <v>4460</v>
      </c>
      <c r="F802" s="60" t="s">
        <v>4779</v>
      </c>
      <c r="G802" s="37" t="s">
        <v>5243</v>
      </c>
      <c r="H802" s="24" t="s">
        <v>194</v>
      </c>
      <c r="I802" s="24">
        <v>6</v>
      </c>
      <c r="J802" s="24" t="s">
        <v>5197</v>
      </c>
      <c r="K802" s="60" t="s">
        <v>31</v>
      </c>
      <c r="L802" s="238">
        <v>4</v>
      </c>
      <c r="M802" s="27">
        <f t="shared" si="30"/>
        <v>520</v>
      </c>
      <c r="N802" s="23"/>
      <c r="O802" s="184" t="s">
        <v>32</v>
      </c>
      <c r="P802" s="242"/>
    </row>
    <row r="803" s="69" customFormat="1" ht="18" customHeight="1" spans="1:16">
      <c r="A803" s="24">
        <v>797</v>
      </c>
      <c r="B803" s="24" t="s">
        <v>23</v>
      </c>
      <c r="C803" s="24" t="s">
        <v>24</v>
      </c>
      <c r="D803" s="24" t="s">
        <v>25</v>
      </c>
      <c r="E803" s="60" t="s">
        <v>4460</v>
      </c>
      <c r="F803" s="60" t="s">
        <v>4779</v>
      </c>
      <c r="G803" s="37" t="s">
        <v>5244</v>
      </c>
      <c r="H803" s="232" t="s">
        <v>194</v>
      </c>
      <c r="I803" s="24">
        <v>6</v>
      </c>
      <c r="J803" s="24" t="s">
        <v>5197</v>
      </c>
      <c r="K803" s="60" t="s">
        <v>31</v>
      </c>
      <c r="L803" s="238">
        <v>2</v>
      </c>
      <c r="M803" s="27">
        <f t="shared" si="30"/>
        <v>260</v>
      </c>
      <c r="N803" s="23"/>
      <c r="O803" s="184" t="s">
        <v>32</v>
      </c>
      <c r="P803" s="242"/>
    </row>
    <row r="804" s="69" customFormat="1" ht="18" customHeight="1" spans="1:16">
      <c r="A804" s="24">
        <v>798</v>
      </c>
      <c r="B804" s="24" t="s">
        <v>23</v>
      </c>
      <c r="C804" s="24" t="s">
        <v>24</v>
      </c>
      <c r="D804" s="24" t="s">
        <v>25</v>
      </c>
      <c r="E804" s="60" t="s">
        <v>4460</v>
      </c>
      <c r="F804" s="60" t="s">
        <v>4779</v>
      </c>
      <c r="G804" s="37" t="s">
        <v>5245</v>
      </c>
      <c r="H804" s="232" t="s">
        <v>194</v>
      </c>
      <c r="I804" s="24">
        <v>4</v>
      </c>
      <c r="J804" s="24" t="s">
        <v>5197</v>
      </c>
      <c r="K804" s="60" t="s">
        <v>31</v>
      </c>
      <c r="L804" s="238">
        <v>3</v>
      </c>
      <c r="M804" s="27">
        <f t="shared" si="30"/>
        <v>390</v>
      </c>
      <c r="N804" s="23"/>
      <c r="O804" s="184" t="s">
        <v>32</v>
      </c>
      <c r="P804" s="242"/>
    </row>
    <row r="805" s="223" customFormat="1" ht="18" customHeight="1" spans="1:16">
      <c r="A805" s="24">
        <v>799</v>
      </c>
      <c r="B805" s="24" t="s">
        <v>23</v>
      </c>
      <c r="C805" s="24" t="s">
        <v>24</v>
      </c>
      <c r="D805" s="24" t="s">
        <v>25</v>
      </c>
      <c r="E805" s="24" t="s">
        <v>4460</v>
      </c>
      <c r="F805" s="24" t="s">
        <v>4779</v>
      </c>
      <c r="G805" s="37" t="s">
        <v>5246</v>
      </c>
      <c r="H805" s="232" t="s">
        <v>194</v>
      </c>
      <c r="I805" s="24">
        <v>3</v>
      </c>
      <c r="J805" s="24" t="s">
        <v>5197</v>
      </c>
      <c r="K805" s="60" t="s">
        <v>31</v>
      </c>
      <c r="L805" s="238">
        <v>2</v>
      </c>
      <c r="M805" s="27">
        <f t="shared" si="30"/>
        <v>260</v>
      </c>
      <c r="N805" s="23"/>
      <c r="O805" s="184" t="s">
        <v>32</v>
      </c>
      <c r="P805" s="245"/>
    </row>
    <row r="806" s="69" customFormat="1" ht="18" customHeight="1" spans="1:16">
      <c r="A806" s="24">
        <v>800</v>
      </c>
      <c r="B806" s="24" t="s">
        <v>23</v>
      </c>
      <c r="C806" s="24" t="s">
        <v>24</v>
      </c>
      <c r="D806" s="24" t="s">
        <v>25</v>
      </c>
      <c r="E806" s="60" t="s">
        <v>4460</v>
      </c>
      <c r="F806" s="60" t="s">
        <v>4779</v>
      </c>
      <c r="G806" s="37" t="s">
        <v>5247</v>
      </c>
      <c r="H806" s="232" t="s">
        <v>194</v>
      </c>
      <c r="I806" s="24">
        <v>4</v>
      </c>
      <c r="J806" s="24" t="s">
        <v>5197</v>
      </c>
      <c r="K806" s="60" t="s">
        <v>31</v>
      </c>
      <c r="L806" s="238">
        <v>3</v>
      </c>
      <c r="M806" s="27">
        <f t="shared" si="30"/>
        <v>390</v>
      </c>
      <c r="N806" s="23"/>
      <c r="O806" s="184" t="s">
        <v>32</v>
      </c>
      <c r="P806" s="242"/>
    </row>
    <row r="807" s="69" customFormat="1" ht="18" customHeight="1" spans="1:16">
      <c r="A807" s="24">
        <v>801</v>
      </c>
      <c r="B807" s="24" t="s">
        <v>23</v>
      </c>
      <c r="C807" s="24" t="s">
        <v>24</v>
      </c>
      <c r="D807" s="24" t="s">
        <v>25</v>
      </c>
      <c r="E807" s="60" t="s">
        <v>4460</v>
      </c>
      <c r="F807" s="60" t="s">
        <v>4779</v>
      </c>
      <c r="G807" s="37" t="s">
        <v>5248</v>
      </c>
      <c r="H807" s="232" t="s">
        <v>194</v>
      </c>
      <c r="I807" s="24">
        <v>4</v>
      </c>
      <c r="J807" s="24" t="s">
        <v>5197</v>
      </c>
      <c r="K807" s="60" t="s">
        <v>31</v>
      </c>
      <c r="L807" s="238">
        <v>3</v>
      </c>
      <c r="M807" s="27">
        <f t="shared" si="30"/>
        <v>390</v>
      </c>
      <c r="N807" s="23"/>
      <c r="O807" s="184" t="s">
        <v>32</v>
      </c>
      <c r="P807" s="242"/>
    </row>
    <row r="808" s="69" customFormat="1" ht="18" customHeight="1" spans="1:16">
      <c r="A808" s="24">
        <v>802</v>
      </c>
      <c r="B808" s="24" t="s">
        <v>23</v>
      </c>
      <c r="C808" s="24" t="s">
        <v>24</v>
      </c>
      <c r="D808" s="24" t="s">
        <v>25</v>
      </c>
      <c r="E808" s="60" t="s">
        <v>4460</v>
      </c>
      <c r="F808" s="60" t="s">
        <v>4779</v>
      </c>
      <c r="G808" s="37" t="s">
        <v>5249</v>
      </c>
      <c r="H808" s="24" t="s">
        <v>194</v>
      </c>
      <c r="I808" s="24">
        <v>6</v>
      </c>
      <c r="J808" s="24" t="s">
        <v>5197</v>
      </c>
      <c r="K808" s="60" t="s">
        <v>31</v>
      </c>
      <c r="L808" s="238">
        <v>4</v>
      </c>
      <c r="M808" s="27">
        <f t="shared" si="30"/>
        <v>520</v>
      </c>
      <c r="N808" s="23"/>
      <c r="O808" s="184" t="s">
        <v>32</v>
      </c>
      <c r="P808" s="242"/>
    </row>
    <row r="809" s="69" customFormat="1" ht="18" customHeight="1" spans="1:16">
      <c r="A809" s="24">
        <v>803</v>
      </c>
      <c r="B809" s="24" t="s">
        <v>23</v>
      </c>
      <c r="C809" s="24" t="s">
        <v>24</v>
      </c>
      <c r="D809" s="24" t="s">
        <v>25</v>
      </c>
      <c r="E809" s="60" t="s">
        <v>4460</v>
      </c>
      <c r="F809" s="60" t="s">
        <v>4779</v>
      </c>
      <c r="G809" s="37" t="s">
        <v>5250</v>
      </c>
      <c r="H809" s="232" t="s">
        <v>194</v>
      </c>
      <c r="I809" s="24">
        <v>3</v>
      </c>
      <c r="J809" s="24" t="s">
        <v>5197</v>
      </c>
      <c r="K809" s="60" t="s">
        <v>31</v>
      </c>
      <c r="L809" s="238">
        <v>3</v>
      </c>
      <c r="M809" s="27">
        <f t="shared" si="30"/>
        <v>390</v>
      </c>
      <c r="N809" s="23"/>
      <c r="O809" s="184" t="s">
        <v>32</v>
      </c>
      <c r="P809" s="242"/>
    </row>
    <row r="810" s="69" customFormat="1" ht="18" customHeight="1" spans="1:16">
      <c r="A810" s="24">
        <v>804</v>
      </c>
      <c r="B810" s="24" t="s">
        <v>23</v>
      </c>
      <c r="C810" s="24" t="s">
        <v>24</v>
      </c>
      <c r="D810" s="24" t="s">
        <v>25</v>
      </c>
      <c r="E810" s="60" t="s">
        <v>4460</v>
      </c>
      <c r="F810" s="60" t="s">
        <v>4779</v>
      </c>
      <c r="G810" s="37" t="s">
        <v>5251</v>
      </c>
      <c r="H810" s="24" t="s">
        <v>194</v>
      </c>
      <c r="I810" s="24">
        <v>6</v>
      </c>
      <c r="J810" s="24" t="s">
        <v>5197</v>
      </c>
      <c r="K810" s="60" t="s">
        <v>31</v>
      </c>
      <c r="L810" s="238">
        <v>4</v>
      </c>
      <c r="M810" s="27">
        <f t="shared" si="30"/>
        <v>520</v>
      </c>
      <c r="N810" s="23"/>
      <c r="O810" s="184" t="s">
        <v>32</v>
      </c>
      <c r="P810" s="242"/>
    </row>
    <row r="811" s="69" customFormat="1" ht="18" customHeight="1" spans="1:16">
      <c r="A811" s="24">
        <v>805</v>
      </c>
      <c r="B811" s="24" t="s">
        <v>23</v>
      </c>
      <c r="C811" s="24" t="s">
        <v>24</v>
      </c>
      <c r="D811" s="24" t="s">
        <v>25</v>
      </c>
      <c r="E811" s="60" t="s">
        <v>4460</v>
      </c>
      <c r="F811" s="60" t="s">
        <v>4779</v>
      </c>
      <c r="G811" s="37" t="s">
        <v>5252</v>
      </c>
      <c r="H811" s="24" t="s">
        <v>194</v>
      </c>
      <c r="I811" s="24">
        <v>9</v>
      </c>
      <c r="J811" s="24" t="s">
        <v>5197</v>
      </c>
      <c r="K811" s="60" t="s">
        <v>31</v>
      </c>
      <c r="L811" s="238">
        <v>6</v>
      </c>
      <c r="M811" s="27">
        <f t="shared" si="30"/>
        <v>780</v>
      </c>
      <c r="N811" s="23"/>
      <c r="O811" s="184" t="s">
        <v>32</v>
      </c>
      <c r="P811" s="242"/>
    </row>
    <row r="812" s="69" customFormat="1" ht="18" customHeight="1" spans="1:16">
      <c r="A812" s="24">
        <v>806</v>
      </c>
      <c r="B812" s="24" t="s">
        <v>23</v>
      </c>
      <c r="C812" s="24" t="s">
        <v>24</v>
      </c>
      <c r="D812" s="24" t="s">
        <v>25</v>
      </c>
      <c r="E812" s="60" t="s">
        <v>4460</v>
      </c>
      <c r="F812" s="60" t="s">
        <v>4779</v>
      </c>
      <c r="G812" s="37" t="s">
        <v>5253</v>
      </c>
      <c r="H812" s="232" t="s">
        <v>194</v>
      </c>
      <c r="I812" s="24">
        <v>3</v>
      </c>
      <c r="J812" s="24" t="s">
        <v>5197</v>
      </c>
      <c r="K812" s="60" t="s">
        <v>31</v>
      </c>
      <c r="L812" s="238">
        <v>2</v>
      </c>
      <c r="M812" s="27">
        <f t="shared" si="30"/>
        <v>260</v>
      </c>
      <c r="N812" s="23"/>
      <c r="O812" s="184" t="s">
        <v>32</v>
      </c>
      <c r="P812" s="242"/>
    </row>
    <row r="813" s="69" customFormat="1" ht="18" customHeight="1" spans="1:16">
      <c r="A813" s="24">
        <v>807</v>
      </c>
      <c r="B813" s="24" t="s">
        <v>23</v>
      </c>
      <c r="C813" s="24" t="s">
        <v>24</v>
      </c>
      <c r="D813" s="24" t="s">
        <v>25</v>
      </c>
      <c r="E813" s="60" t="s">
        <v>4460</v>
      </c>
      <c r="F813" s="60" t="s">
        <v>4779</v>
      </c>
      <c r="G813" s="37" t="s">
        <v>5254</v>
      </c>
      <c r="H813" s="232" t="s">
        <v>194</v>
      </c>
      <c r="I813" s="24">
        <v>2</v>
      </c>
      <c r="J813" s="24" t="s">
        <v>5197</v>
      </c>
      <c r="K813" s="60" t="s">
        <v>31</v>
      </c>
      <c r="L813" s="238">
        <v>2</v>
      </c>
      <c r="M813" s="27">
        <f t="shared" si="30"/>
        <v>260</v>
      </c>
      <c r="N813" s="23"/>
      <c r="O813" s="184" t="s">
        <v>32</v>
      </c>
      <c r="P813" s="242"/>
    </row>
    <row r="814" s="69" customFormat="1" ht="18" customHeight="1" spans="1:16">
      <c r="A814" s="24">
        <v>808</v>
      </c>
      <c r="B814" s="24" t="s">
        <v>23</v>
      </c>
      <c r="C814" s="24" t="s">
        <v>24</v>
      </c>
      <c r="D814" s="24" t="s">
        <v>25</v>
      </c>
      <c r="E814" s="60" t="s">
        <v>4460</v>
      </c>
      <c r="F814" s="60" t="s">
        <v>4779</v>
      </c>
      <c r="G814" s="37" t="s">
        <v>5255</v>
      </c>
      <c r="H814" s="232" t="s">
        <v>194</v>
      </c>
      <c r="I814" s="24">
        <v>4</v>
      </c>
      <c r="J814" s="24" t="s">
        <v>5197</v>
      </c>
      <c r="K814" s="60" t="s">
        <v>31</v>
      </c>
      <c r="L814" s="238">
        <v>2</v>
      </c>
      <c r="M814" s="27">
        <f t="shared" si="30"/>
        <v>260</v>
      </c>
      <c r="N814" s="23"/>
      <c r="O814" s="184" t="s">
        <v>32</v>
      </c>
      <c r="P814" s="242"/>
    </row>
    <row r="815" s="69" customFormat="1" ht="18" customHeight="1" spans="1:16">
      <c r="A815" s="24">
        <v>809</v>
      </c>
      <c r="B815" s="24" t="s">
        <v>23</v>
      </c>
      <c r="C815" s="24" t="s">
        <v>24</v>
      </c>
      <c r="D815" s="24" t="s">
        <v>25</v>
      </c>
      <c r="E815" s="60" t="s">
        <v>4460</v>
      </c>
      <c r="F815" s="60" t="s">
        <v>4779</v>
      </c>
      <c r="G815" s="37" t="s">
        <v>5256</v>
      </c>
      <c r="H815" s="24" t="s">
        <v>51</v>
      </c>
      <c r="I815" s="24">
        <v>1</v>
      </c>
      <c r="J815" s="24" t="s">
        <v>5197</v>
      </c>
      <c r="K815" s="60" t="s">
        <v>31</v>
      </c>
      <c r="L815" s="238">
        <v>1</v>
      </c>
      <c r="M815" s="27">
        <f>L815*312</f>
        <v>312</v>
      </c>
      <c r="N815" s="23"/>
      <c r="O815" s="184" t="s">
        <v>32</v>
      </c>
      <c r="P815" s="242"/>
    </row>
    <row r="816" s="69" customFormat="1" ht="18" customHeight="1" spans="1:16">
      <c r="A816" s="24">
        <v>810</v>
      </c>
      <c r="B816" s="24" t="s">
        <v>23</v>
      </c>
      <c r="C816" s="24" t="s">
        <v>24</v>
      </c>
      <c r="D816" s="24" t="s">
        <v>25</v>
      </c>
      <c r="E816" s="60" t="s">
        <v>4460</v>
      </c>
      <c r="F816" s="60" t="s">
        <v>4779</v>
      </c>
      <c r="G816" s="37" t="s">
        <v>5257</v>
      </c>
      <c r="H816" s="232" t="s">
        <v>194</v>
      </c>
      <c r="I816" s="24">
        <v>3</v>
      </c>
      <c r="J816" s="24" t="s">
        <v>5197</v>
      </c>
      <c r="K816" s="60" t="s">
        <v>31</v>
      </c>
      <c r="L816" s="238">
        <v>2</v>
      </c>
      <c r="M816" s="27">
        <f t="shared" ref="M816:M830" si="31">L816*130</f>
        <v>260</v>
      </c>
      <c r="N816" s="23"/>
      <c r="O816" s="184" t="s">
        <v>32</v>
      </c>
      <c r="P816" s="242"/>
    </row>
    <row r="817" s="69" customFormat="1" ht="18" customHeight="1" spans="1:16">
      <c r="A817" s="24">
        <v>811</v>
      </c>
      <c r="B817" s="24" t="s">
        <v>23</v>
      </c>
      <c r="C817" s="24" t="s">
        <v>24</v>
      </c>
      <c r="D817" s="24" t="s">
        <v>25</v>
      </c>
      <c r="E817" s="60" t="s">
        <v>4460</v>
      </c>
      <c r="F817" s="60" t="s">
        <v>4779</v>
      </c>
      <c r="G817" s="37" t="s">
        <v>5258</v>
      </c>
      <c r="H817" s="24" t="s">
        <v>194</v>
      </c>
      <c r="I817" s="24">
        <v>9</v>
      </c>
      <c r="J817" s="24" t="s">
        <v>4781</v>
      </c>
      <c r="K817" s="60" t="s">
        <v>31</v>
      </c>
      <c r="L817" s="238">
        <v>6</v>
      </c>
      <c r="M817" s="27">
        <f t="shared" si="31"/>
        <v>780</v>
      </c>
      <c r="N817" s="23"/>
      <c r="O817" s="184" t="s">
        <v>32</v>
      </c>
      <c r="P817" s="242"/>
    </row>
    <row r="818" s="69" customFormat="1" ht="18" customHeight="1" spans="1:16">
      <c r="A818" s="24">
        <v>812</v>
      </c>
      <c r="B818" s="24" t="s">
        <v>23</v>
      </c>
      <c r="C818" s="24" t="s">
        <v>24</v>
      </c>
      <c r="D818" s="24" t="s">
        <v>25</v>
      </c>
      <c r="E818" s="60" t="s">
        <v>4460</v>
      </c>
      <c r="F818" s="60" t="s">
        <v>4779</v>
      </c>
      <c r="G818" s="37" t="s">
        <v>5259</v>
      </c>
      <c r="H818" s="232" t="s">
        <v>194</v>
      </c>
      <c r="I818" s="24">
        <v>2</v>
      </c>
      <c r="J818" s="24" t="s">
        <v>4781</v>
      </c>
      <c r="K818" s="60" t="s">
        <v>31</v>
      </c>
      <c r="L818" s="238">
        <v>2</v>
      </c>
      <c r="M818" s="27">
        <f t="shared" si="31"/>
        <v>260</v>
      </c>
      <c r="N818" s="23"/>
      <c r="O818" s="184" t="s">
        <v>32</v>
      </c>
      <c r="P818" s="242"/>
    </row>
    <row r="819" s="69" customFormat="1" ht="18" customHeight="1" spans="1:16">
      <c r="A819" s="24">
        <v>813</v>
      </c>
      <c r="B819" s="24" t="s">
        <v>23</v>
      </c>
      <c r="C819" s="24" t="s">
        <v>24</v>
      </c>
      <c r="D819" s="24" t="s">
        <v>25</v>
      </c>
      <c r="E819" s="60" t="s">
        <v>4460</v>
      </c>
      <c r="F819" s="60" t="s">
        <v>4779</v>
      </c>
      <c r="G819" s="37" t="s">
        <v>5260</v>
      </c>
      <c r="H819" s="232" t="s">
        <v>194</v>
      </c>
      <c r="I819" s="24">
        <v>4</v>
      </c>
      <c r="J819" s="24" t="s">
        <v>5128</v>
      </c>
      <c r="K819" s="60" t="s">
        <v>31</v>
      </c>
      <c r="L819" s="238">
        <v>2</v>
      </c>
      <c r="M819" s="27">
        <f t="shared" si="31"/>
        <v>260</v>
      </c>
      <c r="N819" s="23"/>
      <c r="O819" s="184" t="s">
        <v>32</v>
      </c>
      <c r="P819" s="242"/>
    </row>
    <row r="820" s="69" customFormat="1" ht="18" customHeight="1" spans="1:16">
      <c r="A820" s="24">
        <v>814</v>
      </c>
      <c r="B820" s="24" t="s">
        <v>23</v>
      </c>
      <c r="C820" s="24" t="s">
        <v>24</v>
      </c>
      <c r="D820" s="24" t="s">
        <v>25</v>
      </c>
      <c r="E820" s="60" t="s">
        <v>4460</v>
      </c>
      <c r="F820" s="60" t="s">
        <v>4779</v>
      </c>
      <c r="G820" s="37" t="s">
        <v>59</v>
      </c>
      <c r="H820" s="24" t="s">
        <v>194</v>
      </c>
      <c r="I820" s="24">
        <v>4</v>
      </c>
      <c r="J820" s="24" t="s">
        <v>5128</v>
      </c>
      <c r="K820" s="60" t="s">
        <v>31</v>
      </c>
      <c r="L820" s="238">
        <v>3</v>
      </c>
      <c r="M820" s="27">
        <f t="shared" si="31"/>
        <v>390</v>
      </c>
      <c r="N820" s="23"/>
      <c r="O820" s="184" t="s">
        <v>32</v>
      </c>
      <c r="P820" s="242"/>
    </row>
    <row r="821" s="69" customFormat="1" ht="18" customHeight="1" spans="1:16">
      <c r="A821" s="24">
        <v>815</v>
      </c>
      <c r="B821" s="24" t="s">
        <v>23</v>
      </c>
      <c r="C821" s="24" t="s">
        <v>24</v>
      </c>
      <c r="D821" s="24" t="s">
        <v>25</v>
      </c>
      <c r="E821" s="60" t="s">
        <v>4878</v>
      </c>
      <c r="F821" s="60" t="s">
        <v>4779</v>
      </c>
      <c r="G821" s="37" t="s">
        <v>5261</v>
      </c>
      <c r="H821" s="24" t="s">
        <v>194</v>
      </c>
      <c r="I821" s="24">
        <v>4</v>
      </c>
      <c r="J821" s="24" t="s">
        <v>5128</v>
      </c>
      <c r="K821" s="60" t="s">
        <v>31</v>
      </c>
      <c r="L821" s="238">
        <v>4</v>
      </c>
      <c r="M821" s="27">
        <f t="shared" si="31"/>
        <v>520</v>
      </c>
      <c r="N821" s="23"/>
      <c r="O821" s="184" t="s">
        <v>32</v>
      </c>
      <c r="P821" s="242"/>
    </row>
    <row r="822" s="69" customFormat="1" ht="18" customHeight="1" spans="1:16">
      <c r="A822" s="24">
        <v>816</v>
      </c>
      <c r="B822" s="24" t="s">
        <v>23</v>
      </c>
      <c r="C822" s="24" t="s">
        <v>24</v>
      </c>
      <c r="D822" s="24" t="s">
        <v>25</v>
      </c>
      <c r="E822" s="60" t="s">
        <v>4460</v>
      </c>
      <c r="F822" s="60" t="s">
        <v>4779</v>
      </c>
      <c r="G822" s="37" t="s">
        <v>5262</v>
      </c>
      <c r="H822" s="232" t="s">
        <v>194</v>
      </c>
      <c r="I822" s="24">
        <v>3</v>
      </c>
      <c r="J822" s="24" t="s">
        <v>5128</v>
      </c>
      <c r="K822" s="60" t="s">
        <v>31</v>
      </c>
      <c r="L822" s="238">
        <v>3</v>
      </c>
      <c r="M822" s="27">
        <f t="shared" si="31"/>
        <v>390</v>
      </c>
      <c r="N822" s="23"/>
      <c r="O822" s="184" t="s">
        <v>32</v>
      </c>
      <c r="P822" s="242"/>
    </row>
    <row r="823" s="69" customFormat="1" ht="18" customHeight="1" spans="1:16">
      <c r="A823" s="24">
        <v>817</v>
      </c>
      <c r="B823" s="24" t="s">
        <v>23</v>
      </c>
      <c r="C823" s="24" t="s">
        <v>24</v>
      </c>
      <c r="D823" s="24" t="s">
        <v>25</v>
      </c>
      <c r="E823" s="60" t="s">
        <v>4460</v>
      </c>
      <c r="F823" s="60" t="s">
        <v>4779</v>
      </c>
      <c r="G823" s="37" t="s">
        <v>5263</v>
      </c>
      <c r="H823" s="24" t="s">
        <v>194</v>
      </c>
      <c r="I823" s="24">
        <v>4</v>
      </c>
      <c r="J823" s="24" t="s">
        <v>5128</v>
      </c>
      <c r="K823" s="60" t="s">
        <v>31</v>
      </c>
      <c r="L823" s="238">
        <v>4</v>
      </c>
      <c r="M823" s="27">
        <f t="shared" si="31"/>
        <v>520</v>
      </c>
      <c r="N823" s="23"/>
      <c r="O823" s="184" t="s">
        <v>32</v>
      </c>
      <c r="P823" s="242"/>
    </row>
    <row r="824" s="69" customFormat="1" ht="18" customHeight="1" spans="1:16">
      <c r="A824" s="24">
        <v>818</v>
      </c>
      <c r="B824" s="24" t="s">
        <v>23</v>
      </c>
      <c r="C824" s="24" t="s">
        <v>24</v>
      </c>
      <c r="D824" s="24" t="s">
        <v>25</v>
      </c>
      <c r="E824" s="60" t="s">
        <v>4460</v>
      </c>
      <c r="F824" s="60" t="s">
        <v>4779</v>
      </c>
      <c r="G824" s="37" t="s">
        <v>5264</v>
      </c>
      <c r="H824" s="24" t="s">
        <v>194</v>
      </c>
      <c r="I824" s="24">
        <v>4</v>
      </c>
      <c r="J824" s="24" t="s">
        <v>5128</v>
      </c>
      <c r="K824" s="60" t="s">
        <v>31</v>
      </c>
      <c r="L824" s="238">
        <v>4</v>
      </c>
      <c r="M824" s="27">
        <f t="shared" si="31"/>
        <v>520</v>
      </c>
      <c r="N824" s="23"/>
      <c r="O824" s="184" t="s">
        <v>32</v>
      </c>
      <c r="P824" s="242"/>
    </row>
    <row r="825" s="69" customFormat="1" ht="18" customHeight="1" spans="1:16">
      <c r="A825" s="24">
        <v>819</v>
      </c>
      <c r="B825" s="24" t="s">
        <v>23</v>
      </c>
      <c r="C825" s="24" t="s">
        <v>24</v>
      </c>
      <c r="D825" s="24" t="s">
        <v>25</v>
      </c>
      <c r="E825" s="60" t="s">
        <v>4460</v>
      </c>
      <c r="F825" s="60" t="s">
        <v>4779</v>
      </c>
      <c r="G825" s="37" t="s">
        <v>5265</v>
      </c>
      <c r="H825" s="24" t="s">
        <v>194</v>
      </c>
      <c r="I825" s="24">
        <v>6</v>
      </c>
      <c r="J825" s="24" t="s">
        <v>5128</v>
      </c>
      <c r="K825" s="60" t="s">
        <v>31</v>
      </c>
      <c r="L825" s="238">
        <v>5</v>
      </c>
      <c r="M825" s="27">
        <f t="shared" si="31"/>
        <v>650</v>
      </c>
      <c r="N825" s="23"/>
      <c r="O825" s="184" t="s">
        <v>32</v>
      </c>
      <c r="P825" s="242"/>
    </row>
    <row r="826" s="69" customFormat="1" ht="18" customHeight="1" spans="1:16">
      <c r="A826" s="24">
        <v>820</v>
      </c>
      <c r="B826" s="24" t="s">
        <v>23</v>
      </c>
      <c r="C826" s="24" t="s">
        <v>24</v>
      </c>
      <c r="D826" s="24" t="s">
        <v>25</v>
      </c>
      <c r="E826" s="60" t="s">
        <v>4460</v>
      </c>
      <c r="F826" s="60" t="s">
        <v>4779</v>
      </c>
      <c r="G826" s="37" t="s">
        <v>1890</v>
      </c>
      <c r="H826" s="24" t="s">
        <v>194</v>
      </c>
      <c r="I826" s="24">
        <v>5</v>
      </c>
      <c r="J826" s="24" t="s">
        <v>5128</v>
      </c>
      <c r="K826" s="60" t="s">
        <v>31</v>
      </c>
      <c r="L826" s="238">
        <v>5</v>
      </c>
      <c r="M826" s="27">
        <f t="shared" si="31"/>
        <v>650</v>
      </c>
      <c r="N826" s="23"/>
      <c r="O826" s="184" t="s">
        <v>32</v>
      </c>
      <c r="P826" s="242"/>
    </row>
    <row r="827" s="69" customFormat="1" ht="18" customHeight="1" spans="1:16">
      <c r="A827" s="24">
        <v>821</v>
      </c>
      <c r="B827" s="24" t="s">
        <v>23</v>
      </c>
      <c r="C827" s="24" t="s">
        <v>24</v>
      </c>
      <c r="D827" s="24" t="s">
        <v>25</v>
      </c>
      <c r="E827" s="60" t="s">
        <v>4460</v>
      </c>
      <c r="F827" s="60" t="s">
        <v>4779</v>
      </c>
      <c r="G827" s="37" t="s">
        <v>5266</v>
      </c>
      <c r="H827" s="24" t="s">
        <v>194</v>
      </c>
      <c r="I827" s="24">
        <v>4</v>
      </c>
      <c r="J827" s="24" t="s">
        <v>5128</v>
      </c>
      <c r="K827" s="60" t="s">
        <v>31</v>
      </c>
      <c r="L827" s="238">
        <v>4</v>
      </c>
      <c r="M827" s="27">
        <f t="shared" si="31"/>
        <v>520</v>
      </c>
      <c r="N827" s="23"/>
      <c r="O827" s="184" t="s">
        <v>32</v>
      </c>
      <c r="P827" s="242"/>
    </row>
    <row r="828" s="69" customFormat="1" ht="18" customHeight="1" spans="1:16">
      <c r="A828" s="24">
        <v>822</v>
      </c>
      <c r="B828" s="24" t="s">
        <v>23</v>
      </c>
      <c r="C828" s="24" t="s">
        <v>24</v>
      </c>
      <c r="D828" s="24" t="s">
        <v>25</v>
      </c>
      <c r="E828" s="60" t="s">
        <v>4878</v>
      </c>
      <c r="F828" s="60" t="s">
        <v>4779</v>
      </c>
      <c r="G828" s="37" t="s">
        <v>5267</v>
      </c>
      <c r="H828" s="24" t="s">
        <v>194</v>
      </c>
      <c r="I828" s="24">
        <v>5</v>
      </c>
      <c r="J828" s="24" t="s">
        <v>5128</v>
      </c>
      <c r="K828" s="60" t="s">
        <v>31</v>
      </c>
      <c r="L828" s="238">
        <v>5</v>
      </c>
      <c r="M828" s="27">
        <f t="shared" si="31"/>
        <v>650</v>
      </c>
      <c r="N828" s="23"/>
      <c r="O828" s="184" t="s">
        <v>32</v>
      </c>
      <c r="P828" s="242"/>
    </row>
    <row r="829" s="69" customFormat="1" ht="18" customHeight="1" spans="1:16">
      <c r="A829" s="24">
        <v>823</v>
      </c>
      <c r="B829" s="24" t="s">
        <v>23</v>
      </c>
      <c r="C829" s="24" t="s">
        <v>24</v>
      </c>
      <c r="D829" s="24" t="s">
        <v>25</v>
      </c>
      <c r="E829" s="60" t="s">
        <v>4460</v>
      </c>
      <c r="F829" s="60" t="s">
        <v>4779</v>
      </c>
      <c r="G829" s="37" t="s">
        <v>5268</v>
      </c>
      <c r="H829" s="24" t="s">
        <v>194</v>
      </c>
      <c r="I829" s="24">
        <v>4</v>
      </c>
      <c r="J829" s="24" t="s">
        <v>5128</v>
      </c>
      <c r="K829" s="60" t="s">
        <v>31</v>
      </c>
      <c r="L829" s="238">
        <v>4</v>
      </c>
      <c r="M829" s="27">
        <f t="shared" si="31"/>
        <v>520</v>
      </c>
      <c r="N829" s="23"/>
      <c r="O829" s="184" t="s">
        <v>32</v>
      </c>
      <c r="P829" s="242"/>
    </row>
    <row r="830" s="69" customFormat="1" ht="18" customHeight="1" spans="1:16">
      <c r="A830" s="24">
        <v>824</v>
      </c>
      <c r="B830" s="24" t="s">
        <v>23</v>
      </c>
      <c r="C830" s="24" t="s">
        <v>24</v>
      </c>
      <c r="D830" s="24" t="s">
        <v>25</v>
      </c>
      <c r="E830" s="60" t="s">
        <v>4460</v>
      </c>
      <c r="F830" s="60" t="s">
        <v>4779</v>
      </c>
      <c r="G830" s="37" t="s">
        <v>5269</v>
      </c>
      <c r="H830" s="24" t="s">
        <v>29</v>
      </c>
      <c r="I830" s="24">
        <v>4</v>
      </c>
      <c r="J830" s="24" t="s">
        <v>5128</v>
      </c>
      <c r="K830" s="60" t="s">
        <v>31</v>
      </c>
      <c r="L830" s="238">
        <v>4</v>
      </c>
      <c r="M830" s="27">
        <f t="shared" si="31"/>
        <v>520</v>
      </c>
      <c r="N830" s="23"/>
      <c r="O830" s="184" t="s">
        <v>32</v>
      </c>
      <c r="P830" s="242"/>
    </row>
    <row r="831" s="69" customFormat="1" ht="18" customHeight="1" spans="1:16">
      <c r="A831" s="24">
        <v>825</v>
      </c>
      <c r="B831" s="24" t="s">
        <v>23</v>
      </c>
      <c r="C831" s="24" t="s">
        <v>24</v>
      </c>
      <c r="D831" s="24" t="s">
        <v>25</v>
      </c>
      <c r="E831" s="60" t="s">
        <v>4460</v>
      </c>
      <c r="F831" s="60" t="s">
        <v>4779</v>
      </c>
      <c r="G831" s="37" t="s">
        <v>5270</v>
      </c>
      <c r="H831" s="24" t="s">
        <v>1583</v>
      </c>
      <c r="I831" s="24">
        <v>1</v>
      </c>
      <c r="J831" s="24" t="s">
        <v>5128</v>
      </c>
      <c r="K831" s="60" t="s">
        <v>31</v>
      </c>
      <c r="L831" s="238">
        <v>1</v>
      </c>
      <c r="M831" s="27">
        <f>L831*312</f>
        <v>312</v>
      </c>
      <c r="N831" s="23"/>
      <c r="O831" s="184" t="s">
        <v>32</v>
      </c>
      <c r="P831" s="242"/>
    </row>
    <row r="832" s="69" customFormat="1" ht="18" customHeight="1" spans="1:16">
      <c r="A832" s="24">
        <v>826</v>
      </c>
      <c r="B832" s="24" t="s">
        <v>23</v>
      </c>
      <c r="C832" s="24" t="s">
        <v>24</v>
      </c>
      <c r="D832" s="24" t="s">
        <v>25</v>
      </c>
      <c r="E832" s="60" t="s">
        <v>4460</v>
      </c>
      <c r="F832" s="60" t="s">
        <v>4779</v>
      </c>
      <c r="G832" s="37" t="s">
        <v>5271</v>
      </c>
      <c r="H832" s="24" t="s">
        <v>1583</v>
      </c>
      <c r="I832" s="24">
        <v>3</v>
      </c>
      <c r="J832" s="24" t="s">
        <v>5128</v>
      </c>
      <c r="K832" s="60" t="s">
        <v>31</v>
      </c>
      <c r="L832" s="238">
        <v>3</v>
      </c>
      <c r="M832" s="27">
        <f>L832*312</f>
        <v>936</v>
      </c>
      <c r="N832" s="23"/>
      <c r="O832" s="184" t="s">
        <v>32</v>
      </c>
      <c r="P832" s="242"/>
    </row>
    <row r="833" s="69" customFormat="1" ht="18" customHeight="1" spans="1:16">
      <c r="A833" s="24">
        <v>827</v>
      </c>
      <c r="B833" s="24" t="s">
        <v>23</v>
      </c>
      <c r="C833" s="24" t="s">
        <v>24</v>
      </c>
      <c r="D833" s="24" t="s">
        <v>25</v>
      </c>
      <c r="E833" s="60" t="s">
        <v>4460</v>
      </c>
      <c r="F833" s="60" t="s">
        <v>4779</v>
      </c>
      <c r="G833" s="37" t="s">
        <v>5272</v>
      </c>
      <c r="H833" s="232" t="s">
        <v>194</v>
      </c>
      <c r="I833" s="60">
        <v>4</v>
      </c>
      <c r="J833" s="24" t="s">
        <v>4785</v>
      </c>
      <c r="K833" s="60" t="s">
        <v>31</v>
      </c>
      <c r="L833" s="238">
        <v>2</v>
      </c>
      <c r="M833" s="27">
        <f>L833*130</f>
        <v>260</v>
      </c>
      <c r="N833" s="23"/>
      <c r="O833" s="184" t="s">
        <v>32</v>
      </c>
      <c r="P833" s="242"/>
    </row>
    <row r="834" s="69" customFormat="1" ht="18" customHeight="1" spans="1:16">
      <c r="A834" s="24">
        <v>828</v>
      </c>
      <c r="B834" s="24" t="s">
        <v>23</v>
      </c>
      <c r="C834" s="24" t="s">
        <v>24</v>
      </c>
      <c r="D834" s="24" t="s">
        <v>25</v>
      </c>
      <c r="E834" s="60" t="s">
        <v>4460</v>
      </c>
      <c r="F834" s="60" t="s">
        <v>4779</v>
      </c>
      <c r="G834" s="37" t="s">
        <v>5273</v>
      </c>
      <c r="H834" s="71" t="s">
        <v>194</v>
      </c>
      <c r="I834" s="60">
        <v>8</v>
      </c>
      <c r="J834" s="24" t="s">
        <v>4781</v>
      </c>
      <c r="K834" s="60" t="s">
        <v>31</v>
      </c>
      <c r="L834" s="238">
        <v>4</v>
      </c>
      <c r="M834" s="27">
        <f>L834*130</f>
        <v>520</v>
      </c>
      <c r="N834" s="23"/>
      <c r="O834" s="184" t="s">
        <v>32</v>
      </c>
      <c r="P834" s="242"/>
    </row>
    <row r="835" s="69" customFormat="1" ht="18" customHeight="1" spans="1:16">
      <c r="A835" s="24">
        <v>829</v>
      </c>
      <c r="B835" s="24" t="s">
        <v>23</v>
      </c>
      <c r="C835" s="24" t="s">
        <v>24</v>
      </c>
      <c r="D835" s="24" t="s">
        <v>25</v>
      </c>
      <c r="E835" s="60" t="s">
        <v>4460</v>
      </c>
      <c r="F835" s="60" t="s">
        <v>4779</v>
      </c>
      <c r="G835" s="37" t="s">
        <v>4959</v>
      </c>
      <c r="H835" s="232" t="s">
        <v>194</v>
      </c>
      <c r="I835" s="60">
        <v>4</v>
      </c>
      <c r="J835" s="24" t="s">
        <v>4781</v>
      </c>
      <c r="K835" s="60" t="s">
        <v>31</v>
      </c>
      <c r="L835" s="238">
        <v>3</v>
      </c>
      <c r="M835" s="27">
        <f>L835*130</f>
        <v>390</v>
      </c>
      <c r="N835" s="23"/>
      <c r="O835" s="184" t="s">
        <v>32</v>
      </c>
      <c r="P835" s="242"/>
    </row>
    <row r="836" s="69" customFormat="1" ht="18" customHeight="1" spans="1:16">
      <c r="A836" s="24">
        <v>830</v>
      </c>
      <c r="B836" s="24" t="s">
        <v>23</v>
      </c>
      <c r="C836" s="24" t="s">
        <v>24</v>
      </c>
      <c r="D836" s="24" t="s">
        <v>25</v>
      </c>
      <c r="E836" s="60" t="s">
        <v>4460</v>
      </c>
      <c r="F836" s="60" t="s">
        <v>4779</v>
      </c>
      <c r="G836" s="37" t="s">
        <v>5274</v>
      </c>
      <c r="H836" s="71" t="s">
        <v>194</v>
      </c>
      <c r="I836" s="24">
        <v>4</v>
      </c>
      <c r="J836" s="24" t="s">
        <v>4781</v>
      </c>
      <c r="K836" s="60" t="s">
        <v>31</v>
      </c>
      <c r="L836" s="238">
        <v>4</v>
      </c>
      <c r="M836" s="27">
        <f>L836*130</f>
        <v>520</v>
      </c>
      <c r="N836" s="23"/>
      <c r="O836" s="184" t="s">
        <v>32</v>
      </c>
      <c r="P836" s="242"/>
    </row>
    <row r="837" s="69" customFormat="1" ht="18" customHeight="1" spans="1:16">
      <c r="A837" s="24">
        <v>831</v>
      </c>
      <c r="B837" s="24" t="s">
        <v>23</v>
      </c>
      <c r="C837" s="24" t="s">
        <v>24</v>
      </c>
      <c r="D837" s="24" t="s">
        <v>25</v>
      </c>
      <c r="E837" s="60" t="s">
        <v>4460</v>
      </c>
      <c r="F837" s="60" t="s">
        <v>4779</v>
      </c>
      <c r="G837" s="37" t="s">
        <v>5275</v>
      </c>
      <c r="H837" s="71" t="s">
        <v>51</v>
      </c>
      <c r="I837" s="24">
        <v>5</v>
      </c>
      <c r="J837" s="24" t="s">
        <v>4781</v>
      </c>
      <c r="K837" s="60" t="s">
        <v>31</v>
      </c>
      <c r="L837" s="238">
        <v>3</v>
      </c>
      <c r="M837" s="27">
        <f>L837*312</f>
        <v>936</v>
      </c>
      <c r="N837" s="23"/>
      <c r="O837" s="184" t="s">
        <v>32</v>
      </c>
      <c r="P837" s="242"/>
    </row>
    <row r="838" s="69" customFormat="1" ht="18" customHeight="1" spans="1:16">
      <c r="A838" s="24">
        <v>832</v>
      </c>
      <c r="B838" s="24" t="s">
        <v>23</v>
      </c>
      <c r="C838" s="24" t="s">
        <v>24</v>
      </c>
      <c r="D838" s="24" t="s">
        <v>25</v>
      </c>
      <c r="E838" s="60" t="s">
        <v>4460</v>
      </c>
      <c r="F838" s="60" t="s">
        <v>4779</v>
      </c>
      <c r="G838" s="37" t="s">
        <v>5276</v>
      </c>
      <c r="H838" s="232" t="s">
        <v>194</v>
      </c>
      <c r="I838" s="24">
        <v>5</v>
      </c>
      <c r="J838" s="24" t="s">
        <v>4781</v>
      </c>
      <c r="K838" s="60" t="s">
        <v>31</v>
      </c>
      <c r="L838" s="238">
        <v>3</v>
      </c>
      <c r="M838" s="27">
        <f>L838*130</f>
        <v>390</v>
      </c>
      <c r="N838" s="23"/>
      <c r="O838" s="184" t="s">
        <v>32</v>
      </c>
      <c r="P838" s="242"/>
    </row>
    <row r="839" s="69" customFormat="1" ht="18" customHeight="1" spans="1:16">
      <c r="A839" s="24">
        <v>833</v>
      </c>
      <c r="B839" s="24" t="s">
        <v>23</v>
      </c>
      <c r="C839" s="24" t="s">
        <v>24</v>
      </c>
      <c r="D839" s="24" t="s">
        <v>25</v>
      </c>
      <c r="E839" s="60" t="s">
        <v>4460</v>
      </c>
      <c r="F839" s="60" t="s">
        <v>4779</v>
      </c>
      <c r="G839" s="37" t="s">
        <v>5277</v>
      </c>
      <c r="H839" s="71" t="s">
        <v>51</v>
      </c>
      <c r="I839" s="24">
        <v>5</v>
      </c>
      <c r="J839" s="24" t="s">
        <v>4781</v>
      </c>
      <c r="K839" s="60" t="s">
        <v>31</v>
      </c>
      <c r="L839" s="238">
        <v>5</v>
      </c>
      <c r="M839" s="27">
        <f>L839*312</f>
        <v>1560</v>
      </c>
      <c r="N839" s="23"/>
      <c r="O839" s="184" t="s">
        <v>32</v>
      </c>
      <c r="P839" s="242"/>
    </row>
    <row r="840" s="69" customFormat="1" ht="18" customHeight="1" spans="1:16">
      <c r="A840" s="24">
        <v>834</v>
      </c>
      <c r="B840" s="24" t="s">
        <v>23</v>
      </c>
      <c r="C840" s="24" t="s">
        <v>24</v>
      </c>
      <c r="D840" s="24" t="s">
        <v>25</v>
      </c>
      <c r="E840" s="60" t="s">
        <v>4460</v>
      </c>
      <c r="F840" s="60" t="s">
        <v>4779</v>
      </c>
      <c r="G840" s="37" t="s">
        <v>5278</v>
      </c>
      <c r="H840" s="232" t="s">
        <v>194</v>
      </c>
      <c r="I840" s="60">
        <v>4</v>
      </c>
      <c r="J840" s="24" t="s">
        <v>4781</v>
      </c>
      <c r="K840" s="60" t="s">
        <v>31</v>
      </c>
      <c r="L840" s="238">
        <v>2</v>
      </c>
      <c r="M840" s="27">
        <f t="shared" ref="M840:M846" si="32">L840*130</f>
        <v>260</v>
      </c>
      <c r="N840" s="23"/>
      <c r="O840" s="184" t="s">
        <v>32</v>
      </c>
      <c r="P840" s="242"/>
    </row>
    <row r="841" s="69" customFormat="1" ht="18" customHeight="1" spans="1:16">
      <c r="A841" s="24">
        <v>835</v>
      </c>
      <c r="B841" s="24" t="s">
        <v>23</v>
      </c>
      <c r="C841" s="24" t="s">
        <v>24</v>
      </c>
      <c r="D841" s="24" t="s">
        <v>25</v>
      </c>
      <c r="E841" s="60" t="s">
        <v>4460</v>
      </c>
      <c r="F841" s="60" t="s">
        <v>4779</v>
      </c>
      <c r="G841" s="37" t="s">
        <v>5279</v>
      </c>
      <c r="H841" s="232" t="s">
        <v>194</v>
      </c>
      <c r="I841" s="24">
        <v>3</v>
      </c>
      <c r="J841" s="24" t="s">
        <v>5020</v>
      </c>
      <c r="K841" s="60" t="s">
        <v>31</v>
      </c>
      <c r="L841" s="238">
        <v>3</v>
      </c>
      <c r="M841" s="27">
        <f t="shared" si="32"/>
        <v>390</v>
      </c>
      <c r="N841" s="23"/>
      <c r="O841" s="184" t="s">
        <v>32</v>
      </c>
      <c r="P841" s="242"/>
    </row>
    <row r="842" s="69" customFormat="1" ht="18" customHeight="1" spans="1:16">
      <c r="A842" s="24">
        <v>836</v>
      </c>
      <c r="B842" s="24" t="s">
        <v>23</v>
      </c>
      <c r="C842" s="24" t="s">
        <v>24</v>
      </c>
      <c r="D842" s="24" t="s">
        <v>25</v>
      </c>
      <c r="E842" s="60" t="s">
        <v>4460</v>
      </c>
      <c r="F842" s="60" t="s">
        <v>4779</v>
      </c>
      <c r="G842" s="37" t="s">
        <v>537</v>
      </c>
      <c r="H842" s="232" t="s">
        <v>194</v>
      </c>
      <c r="I842" s="24">
        <v>3</v>
      </c>
      <c r="J842" s="24" t="s">
        <v>5128</v>
      </c>
      <c r="K842" s="60" t="s">
        <v>31</v>
      </c>
      <c r="L842" s="238">
        <v>3</v>
      </c>
      <c r="M842" s="27">
        <f t="shared" si="32"/>
        <v>390</v>
      </c>
      <c r="N842" s="23"/>
      <c r="O842" s="184" t="s">
        <v>32</v>
      </c>
      <c r="P842" s="242"/>
    </row>
    <row r="843" s="69" customFormat="1" ht="18" customHeight="1" spans="1:16">
      <c r="A843" s="24">
        <v>837</v>
      </c>
      <c r="B843" s="24" t="s">
        <v>23</v>
      </c>
      <c r="C843" s="24" t="s">
        <v>24</v>
      </c>
      <c r="D843" s="24" t="s">
        <v>25</v>
      </c>
      <c r="E843" s="60" t="s">
        <v>4460</v>
      </c>
      <c r="F843" s="60" t="s">
        <v>4779</v>
      </c>
      <c r="G843" s="37" t="s">
        <v>5280</v>
      </c>
      <c r="H843" s="232" t="s">
        <v>194</v>
      </c>
      <c r="I843" s="24">
        <v>2</v>
      </c>
      <c r="J843" s="24" t="s">
        <v>5128</v>
      </c>
      <c r="K843" s="60" t="s">
        <v>31</v>
      </c>
      <c r="L843" s="238">
        <v>2</v>
      </c>
      <c r="M843" s="27">
        <f t="shared" si="32"/>
        <v>260</v>
      </c>
      <c r="N843" s="23"/>
      <c r="O843" s="184" t="s">
        <v>32</v>
      </c>
      <c r="P843" s="242"/>
    </row>
    <row r="844" s="69" customFormat="1" ht="18" customHeight="1" spans="1:16">
      <c r="A844" s="24">
        <v>838</v>
      </c>
      <c r="B844" s="24" t="s">
        <v>23</v>
      </c>
      <c r="C844" s="24" t="s">
        <v>24</v>
      </c>
      <c r="D844" s="24" t="s">
        <v>25</v>
      </c>
      <c r="E844" s="60" t="s">
        <v>4460</v>
      </c>
      <c r="F844" s="60" t="s">
        <v>4779</v>
      </c>
      <c r="G844" s="37" t="s">
        <v>5281</v>
      </c>
      <c r="H844" s="232" t="s">
        <v>194</v>
      </c>
      <c r="I844" s="24">
        <v>3</v>
      </c>
      <c r="J844" s="24" t="s">
        <v>5128</v>
      </c>
      <c r="K844" s="60" t="s">
        <v>31</v>
      </c>
      <c r="L844" s="238">
        <v>3</v>
      </c>
      <c r="M844" s="27">
        <f t="shared" si="32"/>
        <v>390</v>
      </c>
      <c r="N844" s="23"/>
      <c r="O844" s="184" t="s">
        <v>32</v>
      </c>
      <c r="P844" s="242"/>
    </row>
    <row r="845" s="69" customFormat="1" ht="18" customHeight="1" spans="1:16">
      <c r="A845" s="24">
        <v>839</v>
      </c>
      <c r="B845" s="24" t="s">
        <v>23</v>
      </c>
      <c r="C845" s="24" t="s">
        <v>24</v>
      </c>
      <c r="D845" s="24" t="s">
        <v>25</v>
      </c>
      <c r="E845" s="60" t="s">
        <v>4460</v>
      </c>
      <c r="F845" s="60" t="s">
        <v>4779</v>
      </c>
      <c r="G845" s="37" t="s">
        <v>5282</v>
      </c>
      <c r="H845" s="232" t="s">
        <v>194</v>
      </c>
      <c r="I845" s="24">
        <v>3</v>
      </c>
      <c r="J845" s="24" t="s">
        <v>5155</v>
      </c>
      <c r="K845" s="60" t="s">
        <v>31</v>
      </c>
      <c r="L845" s="238">
        <v>3</v>
      </c>
      <c r="M845" s="27">
        <f t="shared" si="32"/>
        <v>390</v>
      </c>
      <c r="N845" s="23"/>
      <c r="O845" s="184" t="s">
        <v>32</v>
      </c>
      <c r="P845" s="242"/>
    </row>
    <row r="846" s="69" customFormat="1" ht="18" customHeight="1" spans="1:16">
      <c r="A846" s="24">
        <v>840</v>
      </c>
      <c r="B846" s="24" t="s">
        <v>23</v>
      </c>
      <c r="C846" s="24" t="s">
        <v>24</v>
      </c>
      <c r="D846" s="24" t="s">
        <v>25</v>
      </c>
      <c r="E846" s="60" t="s">
        <v>4460</v>
      </c>
      <c r="F846" s="60" t="s">
        <v>4779</v>
      </c>
      <c r="G846" s="37" t="s">
        <v>5283</v>
      </c>
      <c r="H846" s="24" t="s">
        <v>194</v>
      </c>
      <c r="I846" s="24">
        <v>5</v>
      </c>
      <c r="J846" s="24" t="s">
        <v>5155</v>
      </c>
      <c r="K846" s="60" t="s">
        <v>31</v>
      </c>
      <c r="L846" s="238">
        <v>5</v>
      </c>
      <c r="M846" s="27">
        <f t="shared" si="32"/>
        <v>650</v>
      </c>
      <c r="N846" s="23"/>
      <c r="O846" s="184" t="s">
        <v>32</v>
      </c>
      <c r="P846" s="242"/>
    </row>
    <row r="847" s="69" customFormat="1" ht="18" customHeight="1" spans="1:16">
      <c r="A847" s="24">
        <v>841</v>
      </c>
      <c r="B847" s="24" t="s">
        <v>23</v>
      </c>
      <c r="C847" s="24" t="s">
        <v>24</v>
      </c>
      <c r="D847" s="24" t="s">
        <v>25</v>
      </c>
      <c r="E847" s="60" t="s">
        <v>4460</v>
      </c>
      <c r="F847" s="60" t="s">
        <v>4779</v>
      </c>
      <c r="G847" s="37" t="s">
        <v>5284</v>
      </c>
      <c r="H847" s="24" t="s">
        <v>51</v>
      </c>
      <c r="I847" s="24">
        <v>3</v>
      </c>
      <c r="J847" s="24" t="s">
        <v>5155</v>
      </c>
      <c r="K847" s="60" t="s">
        <v>31</v>
      </c>
      <c r="L847" s="238">
        <v>3</v>
      </c>
      <c r="M847" s="27">
        <f>L847*312</f>
        <v>936</v>
      </c>
      <c r="N847" s="23"/>
      <c r="O847" s="184" t="s">
        <v>32</v>
      </c>
      <c r="P847" s="242"/>
    </row>
    <row r="848" s="69" customFormat="1" ht="18" customHeight="1" spans="1:16">
      <c r="A848" s="24">
        <v>842</v>
      </c>
      <c r="B848" s="24" t="s">
        <v>23</v>
      </c>
      <c r="C848" s="24" t="s">
        <v>24</v>
      </c>
      <c r="D848" s="24" t="s">
        <v>25</v>
      </c>
      <c r="E848" s="60" t="s">
        <v>4460</v>
      </c>
      <c r="F848" s="60" t="s">
        <v>4779</v>
      </c>
      <c r="G848" s="37" t="s">
        <v>5285</v>
      </c>
      <c r="H848" s="232" t="s">
        <v>194</v>
      </c>
      <c r="I848" s="24">
        <v>4</v>
      </c>
      <c r="J848" s="24" t="s">
        <v>5164</v>
      </c>
      <c r="K848" s="60" t="s">
        <v>31</v>
      </c>
      <c r="L848" s="238">
        <v>3</v>
      </c>
      <c r="M848" s="27">
        <f>L848*130</f>
        <v>390</v>
      </c>
      <c r="N848" s="23"/>
      <c r="O848" s="184" t="s">
        <v>32</v>
      </c>
      <c r="P848" s="242"/>
    </row>
    <row r="849" s="69" customFormat="1" ht="18" customHeight="1" spans="1:16">
      <c r="A849" s="24">
        <v>843</v>
      </c>
      <c r="B849" s="24" t="s">
        <v>23</v>
      </c>
      <c r="C849" s="24" t="s">
        <v>24</v>
      </c>
      <c r="D849" s="24" t="s">
        <v>25</v>
      </c>
      <c r="E849" s="60" t="s">
        <v>4460</v>
      </c>
      <c r="F849" s="60" t="s">
        <v>4779</v>
      </c>
      <c r="G849" s="37" t="s">
        <v>5286</v>
      </c>
      <c r="H849" s="232" t="s">
        <v>194</v>
      </c>
      <c r="I849" s="24">
        <v>3</v>
      </c>
      <c r="J849" s="24" t="s">
        <v>5164</v>
      </c>
      <c r="K849" s="60" t="s">
        <v>31</v>
      </c>
      <c r="L849" s="238">
        <v>3</v>
      </c>
      <c r="M849" s="27">
        <f>L849*130</f>
        <v>390</v>
      </c>
      <c r="N849" s="23"/>
      <c r="O849" s="184" t="s">
        <v>32</v>
      </c>
      <c r="P849" s="242"/>
    </row>
    <row r="850" s="69" customFormat="1" ht="18" customHeight="1" spans="1:16">
      <c r="A850" s="24">
        <v>844</v>
      </c>
      <c r="B850" s="24" t="s">
        <v>23</v>
      </c>
      <c r="C850" s="24" t="s">
        <v>24</v>
      </c>
      <c r="D850" s="24" t="s">
        <v>25</v>
      </c>
      <c r="E850" s="60" t="s">
        <v>4460</v>
      </c>
      <c r="F850" s="60" t="s">
        <v>4779</v>
      </c>
      <c r="G850" s="37" t="s">
        <v>5287</v>
      </c>
      <c r="H850" s="232" t="s">
        <v>194</v>
      </c>
      <c r="I850" s="24">
        <v>4</v>
      </c>
      <c r="J850" s="24" t="s">
        <v>5164</v>
      </c>
      <c r="K850" s="60" t="s">
        <v>31</v>
      </c>
      <c r="L850" s="238">
        <v>2</v>
      </c>
      <c r="M850" s="27">
        <f>L850*130</f>
        <v>260</v>
      </c>
      <c r="N850" s="23"/>
      <c r="O850" s="184" t="s">
        <v>32</v>
      </c>
      <c r="P850" s="242"/>
    </row>
    <row r="851" s="69" customFormat="1" ht="18" customHeight="1" spans="1:16">
      <c r="A851" s="24">
        <v>845</v>
      </c>
      <c r="B851" s="24" t="s">
        <v>23</v>
      </c>
      <c r="C851" s="24" t="s">
        <v>24</v>
      </c>
      <c r="D851" s="24" t="s">
        <v>25</v>
      </c>
      <c r="E851" s="60" t="s">
        <v>4460</v>
      </c>
      <c r="F851" s="60" t="s">
        <v>4779</v>
      </c>
      <c r="G851" s="37" t="s">
        <v>5288</v>
      </c>
      <c r="H851" s="24" t="s">
        <v>194</v>
      </c>
      <c r="I851" s="24">
        <v>9</v>
      </c>
      <c r="J851" s="24" t="s">
        <v>5197</v>
      </c>
      <c r="K851" s="60" t="s">
        <v>31</v>
      </c>
      <c r="L851" s="238">
        <v>9</v>
      </c>
      <c r="M851" s="27">
        <f>L851*130</f>
        <v>1170</v>
      </c>
      <c r="N851" s="23"/>
      <c r="O851" s="184" t="s">
        <v>32</v>
      </c>
      <c r="P851" s="242"/>
    </row>
    <row r="852" s="69" customFormat="1" ht="18" customHeight="1" spans="1:16">
      <c r="A852" s="24">
        <v>846</v>
      </c>
      <c r="B852" s="24" t="s">
        <v>23</v>
      </c>
      <c r="C852" s="24" t="s">
        <v>24</v>
      </c>
      <c r="D852" s="24" t="s">
        <v>25</v>
      </c>
      <c r="E852" s="60" t="s">
        <v>4460</v>
      </c>
      <c r="F852" s="60" t="s">
        <v>4779</v>
      </c>
      <c r="G852" s="37" t="s">
        <v>5289</v>
      </c>
      <c r="H852" s="24" t="s">
        <v>51</v>
      </c>
      <c r="I852" s="24">
        <v>3</v>
      </c>
      <c r="J852" s="24" t="s">
        <v>5197</v>
      </c>
      <c r="K852" s="60" t="s">
        <v>31</v>
      </c>
      <c r="L852" s="238">
        <v>3</v>
      </c>
      <c r="M852" s="27">
        <f>L852*312</f>
        <v>936</v>
      </c>
      <c r="N852" s="23"/>
      <c r="O852" s="184" t="s">
        <v>32</v>
      </c>
      <c r="P852" s="242"/>
    </row>
    <row r="853" s="69" customFormat="1" ht="18" customHeight="1" spans="1:16">
      <c r="A853" s="24">
        <v>847</v>
      </c>
      <c r="B853" s="24" t="s">
        <v>23</v>
      </c>
      <c r="C853" s="24" t="s">
        <v>24</v>
      </c>
      <c r="D853" s="24" t="s">
        <v>25</v>
      </c>
      <c r="E853" s="60" t="s">
        <v>4460</v>
      </c>
      <c r="F853" s="60" t="s">
        <v>4779</v>
      </c>
      <c r="G853" s="37" t="s">
        <v>5290</v>
      </c>
      <c r="H853" s="24" t="s">
        <v>194</v>
      </c>
      <c r="I853" s="24">
        <v>5</v>
      </c>
      <c r="J853" s="24" t="s">
        <v>5128</v>
      </c>
      <c r="K853" s="60" t="s">
        <v>31</v>
      </c>
      <c r="L853" s="238">
        <v>5</v>
      </c>
      <c r="M853" s="27">
        <f>L853*130</f>
        <v>650</v>
      </c>
      <c r="N853" s="23"/>
      <c r="O853" s="184" t="s">
        <v>32</v>
      </c>
      <c r="P853" s="242"/>
    </row>
    <row r="854" s="69" customFormat="1" ht="18" customHeight="1" spans="1:16">
      <c r="A854" s="24">
        <v>848</v>
      </c>
      <c r="B854" s="24" t="s">
        <v>23</v>
      </c>
      <c r="C854" s="24" t="s">
        <v>24</v>
      </c>
      <c r="D854" s="24" t="s">
        <v>25</v>
      </c>
      <c r="E854" s="60" t="s">
        <v>4460</v>
      </c>
      <c r="F854" s="246" t="s">
        <v>5291</v>
      </c>
      <c r="G854" s="37" t="s">
        <v>5292</v>
      </c>
      <c r="H854" s="232" t="s">
        <v>194</v>
      </c>
      <c r="I854" s="24">
        <v>1</v>
      </c>
      <c r="J854" s="60" t="s">
        <v>5293</v>
      </c>
      <c r="K854" s="60" t="s">
        <v>31</v>
      </c>
      <c r="L854" s="238">
        <v>1</v>
      </c>
      <c r="M854" s="27">
        <f>L854*312</f>
        <v>312</v>
      </c>
      <c r="N854" s="23"/>
      <c r="O854" s="184" t="s">
        <v>32</v>
      </c>
      <c r="P854" s="242"/>
    </row>
    <row r="855" s="69" customFormat="1" ht="18" customHeight="1" spans="1:16">
      <c r="A855" s="24">
        <v>849</v>
      </c>
      <c r="B855" s="24" t="s">
        <v>23</v>
      </c>
      <c r="C855" s="24" t="s">
        <v>24</v>
      </c>
      <c r="D855" s="24" t="s">
        <v>25</v>
      </c>
      <c r="E855" s="60" t="s">
        <v>4460</v>
      </c>
      <c r="F855" s="246" t="s">
        <v>5291</v>
      </c>
      <c r="G855" s="37" t="s">
        <v>5294</v>
      </c>
      <c r="H855" s="247" t="s">
        <v>5295</v>
      </c>
      <c r="I855" s="24">
        <v>5</v>
      </c>
      <c r="J855" s="60" t="s">
        <v>5293</v>
      </c>
      <c r="K855" s="60" t="s">
        <v>31</v>
      </c>
      <c r="L855" s="238">
        <v>4</v>
      </c>
      <c r="M855" s="27">
        <f>L855*130</f>
        <v>520</v>
      </c>
      <c r="N855" s="23"/>
      <c r="O855" s="184" t="s">
        <v>32</v>
      </c>
      <c r="P855" s="242"/>
    </row>
    <row r="856" s="69" customFormat="1" ht="18" customHeight="1" spans="1:16">
      <c r="A856" s="24">
        <v>850</v>
      </c>
      <c r="B856" s="24" t="s">
        <v>23</v>
      </c>
      <c r="C856" s="24" t="s">
        <v>24</v>
      </c>
      <c r="D856" s="24" t="s">
        <v>25</v>
      </c>
      <c r="E856" s="60" t="s">
        <v>4460</v>
      </c>
      <c r="F856" s="246" t="s">
        <v>5291</v>
      </c>
      <c r="G856" s="37" t="s">
        <v>5296</v>
      </c>
      <c r="H856" s="247" t="s">
        <v>5297</v>
      </c>
      <c r="I856" s="24">
        <v>4</v>
      </c>
      <c r="J856" s="60" t="s">
        <v>5293</v>
      </c>
      <c r="K856" s="60" t="s">
        <v>31</v>
      </c>
      <c r="L856" s="238">
        <v>3</v>
      </c>
      <c r="M856" s="27">
        <f>L856*312</f>
        <v>936</v>
      </c>
      <c r="N856" s="23"/>
      <c r="O856" s="184" t="s">
        <v>32</v>
      </c>
      <c r="P856" s="242"/>
    </row>
    <row r="857" s="69" customFormat="1" ht="18" customHeight="1" spans="1:16">
      <c r="A857" s="24">
        <v>851</v>
      </c>
      <c r="B857" s="24" t="s">
        <v>23</v>
      </c>
      <c r="C857" s="24" t="s">
        <v>24</v>
      </c>
      <c r="D857" s="24" t="s">
        <v>25</v>
      </c>
      <c r="E857" s="60" t="s">
        <v>4460</v>
      </c>
      <c r="F857" s="246" t="s">
        <v>5291</v>
      </c>
      <c r="G857" s="37" t="s">
        <v>5298</v>
      </c>
      <c r="H857" s="232" t="s">
        <v>194</v>
      </c>
      <c r="I857" s="24">
        <v>2</v>
      </c>
      <c r="J857" s="60" t="s">
        <v>5293</v>
      </c>
      <c r="K857" s="60" t="s">
        <v>31</v>
      </c>
      <c r="L857" s="238">
        <v>2</v>
      </c>
      <c r="M857" s="27">
        <f>L857*130</f>
        <v>260</v>
      </c>
      <c r="N857" s="23"/>
      <c r="O857" s="184" t="s">
        <v>32</v>
      </c>
      <c r="P857" s="242"/>
    </row>
    <row r="858" s="69" customFormat="1" ht="18" customHeight="1" spans="1:16">
      <c r="A858" s="24">
        <v>852</v>
      </c>
      <c r="B858" s="24" t="s">
        <v>23</v>
      </c>
      <c r="C858" s="24" t="s">
        <v>24</v>
      </c>
      <c r="D858" s="24" t="s">
        <v>25</v>
      </c>
      <c r="E858" s="60" t="s">
        <v>4460</v>
      </c>
      <c r="F858" s="246" t="s">
        <v>5291</v>
      </c>
      <c r="G858" s="37" t="s">
        <v>5299</v>
      </c>
      <c r="H858" s="247" t="s">
        <v>5297</v>
      </c>
      <c r="I858" s="24">
        <v>4</v>
      </c>
      <c r="J858" s="60" t="s">
        <v>5293</v>
      </c>
      <c r="K858" s="60" t="s">
        <v>31</v>
      </c>
      <c r="L858" s="238">
        <v>3</v>
      </c>
      <c r="M858" s="27">
        <f>L858*312</f>
        <v>936</v>
      </c>
      <c r="N858" s="23"/>
      <c r="O858" s="184" t="s">
        <v>32</v>
      </c>
      <c r="P858" s="242"/>
    </row>
    <row r="859" s="69" customFormat="1" ht="18" customHeight="1" spans="1:16">
      <c r="A859" s="24">
        <v>853</v>
      </c>
      <c r="B859" s="24" t="s">
        <v>23</v>
      </c>
      <c r="C859" s="24" t="s">
        <v>24</v>
      </c>
      <c r="D859" s="24" t="s">
        <v>25</v>
      </c>
      <c r="E859" s="60" t="s">
        <v>4460</v>
      </c>
      <c r="F859" s="246" t="s">
        <v>5291</v>
      </c>
      <c r="G859" s="37" t="s">
        <v>5300</v>
      </c>
      <c r="H859" s="232" t="s">
        <v>194</v>
      </c>
      <c r="I859" s="24">
        <v>5</v>
      </c>
      <c r="J859" s="60" t="s">
        <v>5293</v>
      </c>
      <c r="K859" s="60" t="s">
        <v>31</v>
      </c>
      <c r="L859" s="238">
        <v>3</v>
      </c>
      <c r="M859" s="27">
        <f>L859*130</f>
        <v>390</v>
      </c>
      <c r="N859" s="23"/>
      <c r="O859" s="184" t="s">
        <v>32</v>
      </c>
      <c r="P859" s="242"/>
    </row>
    <row r="860" s="69" customFormat="1" ht="18" customHeight="1" spans="1:16">
      <c r="A860" s="24">
        <v>854</v>
      </c>
      <c r="B860" s="24" t="s">
        <v>23</v>
      </c>
      <c r="C860" s="24" t="s">
        <v>24</v>
      </c>
      <c r="D860" s="24" t="s">
        <v>25</v>
      </c>
      <c r="E860" s="60" t="s">
        <v>4460</v>
      </c>
      <c r="F860" s="246" t="s">
        <v>5291</v>
      </c>
      <c r="G860" s="37" t="s">
        <v>5301</v>
      </c>
      <c r="H860" s="232" t="s">
        <v>194</v>
      </c>
      <c r="I860" s="24">
        <v>3</v>
      </c>
      <c r="J860" s="60" t="s">
        <v>5293</v>
      </c>
      <c r="K860" s="60" t="s">
        <v>31</v>
      </c>
      <c r="L860" s="238">
        <v>2</v>
      </c>
      <c r="M860" s="27">
        <f>L860*130</f>
        <v>260</v>
      </c>
      <c r="N860" s="23"/>
      <c r="O860" s="184" t="s">
        <v>32</v>
      </c>
      <c r="P860" s="242"/>
    </row>
    <row r="861" s="69" customFormat="1" ht="18" customHeight="1" spans="1:16">
      <c r="A861" s="24">
        <v>855</v>
      </c>
      <c r="B861" s="24" t="s">
        <v>23</v>
      </c>
      <c r="C861" s="24" t="s">
        <v>24</v>
      </c>
      <c r="D861" s="24" t="s">
        <v>25</v>
      </c>
      <c r="E861" s="24" t="s">
        <v>4460</v>
      </c>
      <c r="F861" s="246" t="s">
        <v>5291</v>
      </c>
      <c r="G861" s="37" t="s">
        <v>5302</v>
      </c>
      <c r="H861" s="232" t="s">
        <v>194</v>
      </c>
      <c r="I861" s="24">
        <v>6</v>
      </c>
      <c r="J861" s="60" t="s">
        <v>5293</v>
      </c>
      <c r="K861" s="60" t="s">
        <v>31</v>
      </c>
      <c r="L861" s="238">
        <v>3</v>
      </c>
      <c r="M861" s="27">
        <f>L861*130</f>
        <v>390</v>
      </c>
      <c r="N861" s="23"/>
      <c r="O861" s="184" t="s">
        <v>32</v>
      </c>
      <c r="P861" s="242"/>
    </row>
    <row r="862" s="69" customFormat="1" ht="18" customHeight="1" spans="1:16">
      <c r="A862" s="24">
        <v>856</v>
      </c>
      <c r="B862" s="24" t="s">
        <v>23</v>
      </c>
      <c r="C862" s="24" t="s">
        <v>24</v>
      </c>
      <c r="D862" s="24" t="s">
        <v>25</v>
      </c>
      <c r="E862" s="60" t="s">
        <v>4460</v>
      </c>
      <c r="F862" s="246" t="s">
        <v>5291</v>
      </c>
      <c r="G862" s="37" t="s">
        <v>5303</v>
      </c>
      <c r="H862" s="247" t="s">
        <v>5297</v>
      </c>
      <c r="I862" s="24">
        <v>2</v>
      </c>
      <c r="J862" s="60" t="s">
        <v>5293</v>
      </c>
      <c r="K862" s="60" t="s">
        <v>31</v>
      </c>
      <c r="L862" s="238">
        <v>2</v>
      </c>
      <c r="M862" s="27">
        <f>L862*312</f>
        <v>624</v>
      </c>
      <c r="N862" s="23"/>
      <c r="O862" s="184" t="s">
        <v>32</v>
      </c>
      <c r="P862" s="242"/>
    </row>
    <row r="863" s="69" customFormat="1" ht="18" customHeight="1" spans="1:16">
      <c r="A863" s="24">
        <v>857</v>
      </c>
      <c r="B863" s="24" t="s">
        <v>23</v>
      </c>
      <c r="C863" s="24" t="s">
        <v>24</v>
      </c>
      <c r="D863" s="24" t="s">
        <v>25</v>
      </c>
      <c r="E863" s="60" t="s">
        <v>4460</v>
      </c>
      <c r="F863" s="246" t="s">
        <v>5291</v>
      </c>
      <c r="G863" s="37" t="s">
        <v>5304</v>
      </c>
      <c r="H863" s="247" t="s">
        <v>5297</v>
      </c>
      <c r="I863" s="24">
        <v>4</v>
      </c>
      <c r="J863" s="60" t="s">
        <v>5293</v>
      </c>
      <c r="K863" s="60" t="s">
        <v>31</v>
      </c>
      <c r="L863" s="238">
        <v>3</v>
      </c>
      <c r="M863" s="27">
        <f>L863*312</f>
        <v>936</v>
      </c>
      <c r="N863" s="23"/>
      <c r="O863" s="184" t="s">
        <v>32</v>
      </c>
      <c r="P863" s="242"/>
    </row>
    <row r="864" s="69" customFormat="1" ht="18" customHeight="1" spans="1:16">
      <c r="A864" s="24">
        <v>858</v>
      </c>
      <c r="B864" s="24" t="s">
        <v>23</v>
      </c>
      <c r="C864" s="24" t="s">
        <v>24</v>
      </c>
      <c r="D864" s="24" t="s">
        <v>25</v>
      </c>
      <c r="E864" s="60" t="s">
        <v>4460</v>
      </c>
      <c r="F864" s="246" t="s">
        <v>5291</v>
      </c>
      <c r="G864" s="37" t="s">
        <v>5305</v>
      </c>
      <c r="H864" s="247" t="s">
        <v>5295</v>
      </c>
      <c r="I864" s="24">
        <v>6</v>
      </c>
      <c r="J864" s="60" t="s">
        <v>5293</v>
      </c>
      <c r="K864" s="60" t="s">
        <v>31</v>
      </c>
      <c r="L864" s="238">
        <v>4</v>
      </c>
      <c r="M864" s="27">
        <f t="shared" ref="M864:M881" si="33">L864*130</f>
        <v>520</v>
      </c>
      <c r="N864" s="23"/>
      <c r="O864" s="184" t="s">
        <v>32</v>
      </c>
      <c r="P864" s="242"/>
    </row>
    <row r="865" s="69" customFormat="1" ht="18" customHeight="1" spans="1:16">
      <c r="A865" s="24">
        <v>859</v>
      </c>
      <c r="B865" s="24" t="s">
        <v>23</v>
      </c>
      <c r="C865" s="24" t="s">
        <v>24</v>
      </c>
      <c r="D865" s="24" t="s">
        <v>25</v>
      </c>
      <c r="E865" s="60" t="s">
        <v>4460</v>
      </c>
      <c r="F865" s="246" t="s">
        <v>5291</v>
      </c>
      <c r="G865" s="37" t="s">
        <v>5306</v>
      </c>
      <c r="H865" s="232" t="s">
        <v>194</v>
      </c>
      <c r="I865" s="24">
        <v>4</v>
      </c>
      <c r="J865" s="60" t="s">
        <v>5293</v>
      </c>
      <c r="K865" s="60" t="s">
        <v>31</v>
      </c>
      <c r="L865" s="238">
        <v>2</v>
      </c>
      <c r="M865" s="27">
        <f t="shared" si="33"/>
        <v>260</v>
      </c>
      <c r="N865" s="23"/>
      <c r="O865" s="184" t="s">
        <v>32</v>
      </c>
      <c r="P865" s="242"/>
    </row>
    <row r="866" s="69" customFormat="1" ht="18" customHeight="1" spans="1:16">
      <c r="A866" s="24">
        <v>860</v>
      </c>
      <c r="B866" s="24" t="s">
        <v>23</v>
      </c>
      <c r="C866" s="24" t="s">
        <v>24</v>
      </c>
      <c r="D866" s="24" t="s">
        <v>25</v>
      </c>
      <c r="E866" s="60" t="s">
        <v>4460</v>
      </c>
      <c r="F866" s="246" t="s">
        <v>5291</v>
      </c>
      <c r="G866" s="37" t="s">
        <v>5307</v>
      </c>
      <c r="H866" s="232" t="s">
        <v>194</v>
      </c>
      <c r="I866" s="24">
        <v>3</v>
      </c>
      <c r="J866" s="60" t="s">
        <v>5293</v>
      </c>
      <c r="K866" s="60" t="s">
        <v>31</v>
      </c>
      <c r="L866" s="238">
        <v>2</v>
      </c>
      <c r="M866" s="27">
        <f t="shared" si="33"/>
        <v>260</v>
      </c>
      <c r="N866" s="23"/>
      <c r="O866" s="184" t="s">
        <v>32</v>
      </c>
      <c r="P866" s="242"/>
    </row>
    <row r="867" s="69" customFormat="1" ht="18" customHeight="1" spans="1:16">
      <c r="A867" s="24">
        <v>861</v>
      </c>
      <c r="B867" s="24" t="s">
        <v>23</v>
      </c>
      <c r="C867" s="24" t="s">
        <v>24</v>
      </c>
      <c r="D867" s="24" t="s">
        <v>25</v>
      </c>
      <c r="E867" s="60" t="s">
        <v>4460</v>
      </c>
      <c r="F867" s="246" t="s">
        <v>5291</v>
      </c>
      <c r="G867" s="37" t="s">
        <v>5308</v>
      </c>
      <c r="H867" s="232" t="s">
        <v>194</v>
      </c>
      <c r="I867" s="24">
        <v>3</v>
      </c>
      <c r="J867" s="60" t="s">
        <v>5293</v>
      </c>
      <c r="K867" s="60" t="s">
        <v>31</v>
      </c>
      <c r="L867" s="238">
        <v>2</v>
      </c>
      <c r="M867" s="27">
        <f t="shared" si="33"/>
        <v>260</v>
      </c>
      <c r="N867" s="23"/>
      <c r="O867" s="184" t="s">
        <v>32</v>
      </c>
      <c r="P867" s="242"/>
    </row>
    <row r="868" s="69" customFormat="1" ht="18" customHeight="1" spans="1:16">
      <c r="A868" s="24">
        <v>862</v>
      </c>
      <c r="B868" s="24" t="s">
        <v>23</v>
      </c>
      <c r="C868" s="24" t="s">
        <v>24</v>
      </c>
      <c r="D868" s="24" t="s">
        <v>25</v>
      </c>
      <c r="E868" s="60" t="s">
        <v>4460</v>
      </c>
      <c r="F868" s="246" t="s">
        <v>5291</v>
      </c>
      <c r="G868" s="37" t="s">
        <v>5309</v>
      </c>
      <c r="H868" s="232" t="s">
        <v>194</v>
      </c>
      <c r="I868" s="24">
        <v>6</v>
      </c>
      <c r="J868" s="60" t="s">
        <v>5293</v>
      </c>
      <c r="K868" s="60" t="s">
        <v>31</v>
      </c>
      <c r="L868" s="238">
        <v>2</v>
      </c>
      <c r="M868" s="27">
        <f t="shared" si="33"/>
        <v>260</v>
      </c>
      <c r="N868" s="23"/>
      <c r="O868" s="184" t="s">
        <v>32</v>
      </c>
      <c r="P868" s="242"/>
    </row>
    <row r="869" s="69" customFormat="1" ht="18" customHeight="1" spans="1:16">
      <c r="A869" s="24">
        <v>863</v>
      </c>
      <c r="B869" s="24" t="s">
        <v>23</v>
      </c>
      <c r="C869" s="24" t="s">
        <v>24</v>
      </c>
      <c r="D869" s="24" t="s">
        <v>25</v>
      </c>
      <c r="E869" s="60" t="s">
        <v>4460</v>
      </c>
      <c r="F869" s="246" t="s">
        <v>5291</v>
      </c>
      <c r="G869" s="37" t="s">
        <v>5310</v>
      </c>
      <c r="H869" s="232" t="s">
        <v>194</v>
      </c>
      <c r="I869" s="24">
        <v>3</v>
      </c>
      <c r="J869" s="60" t="s">
        <v>5293</v>
      </c>
      <c r="K869" s="60" t="s">
        <v>31</v>
      </c>
      <c r="L869" s="238">
        <v>2</v>
      </c>
      <c r="M869" s="27">
        <f t="shared" si="33"/>
        <v>260</v>
      </c>
      <c r="N869" s="23"/>
      <c r="O869" s="184" t="s">
        <v>32</v>
      </c>
      <c r="P869" s="242"/>
    </row>
    <row r="870" s="69" customFormat="1" ht="18" customHeight="1" spans="1:16">
      <c r="A870" s="24">
        <v>864</v>
      </c>
      <c r="B870" s="24" t="s">
        <v>23</v>
      </c>
      <c r="C870" s="24" t="s">
        <v>24</v>
      </c>
      <c r="D870" s="24" t="s">
        <v>25</v>
      </c>
      <c r="E870" s="24" t="s">
        <v>4460</v>
      </c>
      <c r="F870" s="246" t="s">
        <v>5291</v>
      </c>
      <c r="G870" s="37" t="s">
        <v>5311</v>
      </c>
      <c r="H870" s="232" t="s">
        <v>194</v>
      </c>
      <c r="I870" s="24">
        <v>4</v>
      </c>
      <c r="J870" s="60" t="s">
        <v>5293</v>
      </c>
      <c r="K870" s="60" t="s">
        <v>31</v>
      </c>
      <c r="L870" s="238">
        <v>2</v>
      </c>
      <c r="M870" s="27">
        <f t="shared" si="33"/>
        <v>260</v>
      </c>
      <c r="N870" s="23"/>
      <c r="O870" s="184" t="s">
        <v>32</v>
      </c>
      <c r="P870" s="242"/>
    </row>
    <row r="871" s="69" customFormat="1" ht="18" customHeight="1" spans="1:16">
      <c r="A871" s="24">
        <v>865</v>
      </c>
      <c r="B871" s="24" t="s">
        <v>23</v>
      </c>
      <c r="C871" s="24" t="s">
        <v>24</v>
      </c>
      <c r="D871" s="24" t="s">
        <v>25</v>
      </c>
      <c r="E871" s="60" t="s">
        <v>4460</v>
      </c>
      <c r="F871" s="246" t="s">
        <v>5291</v>
      </c>
      <c r="G871" s="37" t="s">
        <v>5312</v>
      </c>
      <c r="H871" s="247" t="s">
        <v>5295</v>
      </c>
      <c r="I871" s="24">
        <v>9</v>
      </c>
      <c r="J871" s="60" t="s">
        <v>5293</v>
      </c>
      <c r="K871" s="60" t="s">
        <v>31</v>
      </c>
      <c r="L871" s="238">
        <v>5</v>
      </c>
      <c r="M871" s="27">
        <f t="shared" si="33"/>
        <v>650</v>
      </c>
      <c r="N871" s="23"/>
      <c r="O871" s="184" t="s">
        <v>32</v>
      </c>
      <c r="P871" s="242"/>
    </row>
    <row r="872" s="69" customFormat="1" ht="18" customHeight="1" spans="1:16">
      <c r="A872" s="24">
        <v>866</v>
      </c>
      <c r="B872" s="24" t="s">
        <v>23</v>
      </c>
      <c r="C872" s="24" t="s">
        <v>24</v>
      </c>
      <c r="D872" s="24" t="s">
        <v>25</v>
      </c>
      <c r="E872" s="60" t="s">
        <v>4460</v>
      </c>
      <c r="F872" s="246" t="s">
        <v>5291</v>
      </c>
      <c r="G872" s="37" t="s">
        <v>5313</v>
      </c>
      <c r="H872" s="232" t="s">
        <v>194</v>
      </c>
      <c r="I872" s="24">
        <v>3</v>
      </c>
      <c r="J872" s="60" t="s">
        <v>5293</v>
      </c>
      <c r="K872" s="60" t="s">
        <v>31</v>
      </c>
      <c r="L872" s="238">
        <v>2</v>
      </c>
      <c r="M872" s="27">
        <f t="shared" si="33"/>
        <v>260</v>
      </c>
      <c r="N872" s="23"/>
      <c r="O872" s="184" t="s">
        <v>32</v>
      </c>
      <c r="P872" s="242"/>
    </row>
    <row r="873" s="69" customFormat="1" ht="18" customHeight="1" spans="1:16">
      <c r="A873" s="24">
        <v>867</v>
      </c>
      <c r="B873" s="24" t="s">
        <v>23</v>
      </c>
      <c r="C873" s="24" t="s">
        <v>24</v>
      </c>
      <c r="D873" s="24" t="s">
        <v>25</v>
      </c>
      <c r="E873" s="24" t="s">
        <v>4460</v>
      </c>
      <c r="F873" s="246" t="s">
        <v>5291</v>
      </c>
      <c r="G873" s="37" t="s">
        <v>5314</v>
      </c>
      <c r="H873" s="232" t="s">
        <v>194</v>
      </c>
      <c r="I873" s="24">
        <v>2</v>
      </c>
      <c r="J873" s="60" t="s">
        <v>5293</v>
      </c>
      <c r="K873" s="60" t="s">
        <v>31</v>
      </c>
      <c r="L873" s="238">
        <v>2</v>
      </c>
      <c r="M873" s="27">
        <f t="shared" si="33"/>
        <v>260</v>
      </c>
      <c r="N873" s="23"/>
      <c r="O873" s="184" t="s">
        <v>32</v>
      </c>
      <c r="P873" s="242"/>
    </row>
    <row r="874" s="69" customFormat="1" ht="18" customHeight="1" spans="1:16">
      <c r="A874" s="24">
        <v>868</v>
      </c>
      <c r="B874" s="24" t="s">
        <v>23</v>
      </c>
      <c r="C874" s="24" t="s">
        <v>24</v>
      </c>
      <c r="D874" s="24" t="s">
        <v>25</v>
      </c>
      <c r="E874" s="24" t="s">
        <v>4460</v>
      </c>
      <c r="F874" s="246" t="s">
        <v>5291</v>
      </c>
      <c r="G874" s="37" t="s">
        <v>5315</v>
      </c>
      <c r="H874" s="232" t="s">
        <v>194</v>
      </c>
      <c r="I874" s="24">
        <v>4</v>
      </c>
      <c r="J874" s="60" t="s">
        <v>5293</v>
      </c>
      <c r="K874" s="60" t="s">
        <v>31</v>
      </c>
      <c r="L874" s="238">
        <v>2</v>
      </c>
      <c r="M874" s="27">
        <f t="shared" si="33"/>
        <v>260</v>
      </c>
      <c r="N874" s="23"/>
      <c r="O874" s="184" t="s">
        <v>32</v>
      </c>
      <c r="P874" s="242"/>
    </row>
    <row r="875" s="69" customFormat="1" ht="18" customHeight="1" spans="1:16">
      <c r="A875" s="24">
        <v>869</v>
      </c>
      <c r="B875" s="24" t="s">
        <v>23</v>
      </c>
      <c r="C875" s="24" t="s">
        <v>24</v>
      </c>
      <c r="D875" s="24" t="s">
        <v>25</v>
      </c>
      <c r="E875" s="60" t="s">
        <v>4460</v>
      </c>
      <c r="F875" s="246" t="s">
        <v>5291</v>
      </c>
      <c r="G875" s="37" t="s">
        <v>5316</v>
      </c>
      <c r="H875" s="232" t="s">
        <v>194</v>
      </c>
      <c r="I875" s="24">
        <v>4</v>
      </c>
      <c r="J875" s="60" t="s">
        <v>5293</v>
      </c>
      <c r="K875" s="60" t="s">
        <v>31</v>
      </c>
      <c r="L875" s="238">
        <v>2</v>
      </c>
      <c r="M875" s="27">
        <f t="shared" si="33"/>
        <v>260</v>
      </c>
      <c r="N875" s="23"/>
      <c r="O875" s="184" t="s">
        <v>32</v>
      </c>
      <c r="P875" s="242"/>
    </row>
    <row r="876" s="69" customFormat="1" ht="18" customHeight="1" spans="1:16">
      <c r="A876" s="24">
        <v>870</v>
      </c>
      <c r="B876" s="24" t="s">
        <v>23</v>
      </c>
      <c r="C876" s="24" t="s">
        <v>24</v>
      </c>
      <c r="D876" s="24" t="s">
        <v>25</v>
      </c>
      <c r="E876" s="60" t="s">
        <v>4460</v>
      </c>
      <c r="F876" s="246" t="s">
        <v>5291</v>
      </c>
      <c r="G876" s="37" t="s">
        <v>5317</v>
      </c>
      <c r="H876" s="232" t="s">
        <v>194</v>
      </c>
      <c r="I876" s="24">
        <v>4</v>
      </c>
      <c r="J876" s="60" t="s">
        <v>5293</v>
      </c>
      <c r="K876" s="60" t="s">
        <v>31</v>
      </c>
      <c r="L876" s="238">
        <v>2</v>
      </c>
      <c r="M876" s="27">
        <f t="shared" si="33"/>
        <v>260</v>
      </c>
      <c r="N876" s="23"/>
      <c r="O876" s="184" t="s">
        <v>32</v>
      </c>
      <c r="P876" s="242"/>
    </row>
    <row r="877" s="69" customFormat="1" ht="18" customHeight="1" spans="1:16">
      <c r="A877" s="24">
        <v>871</v>
      </c>
      <c r="B877" s="24" t="s">
        <v>23</v>
      </c>
      <c r="C877" s="24" t="s">
        <v>24</v>
      </c>
      <c r="D877" s="24" t="s">
        <v>25</v>
      </c>
      <c r="E877" s="60" t="s">
        <v>4460</v>
      </c>
      <c r="F877" s="246" t="s">
        <v>5291</v>
      </c>
      <c r="G877" s="37" t="s">
        <v>5318</v>
      </c>
      <c r="H877" s="232" t="s">
        <v>194</v>
      </c>
      <c r="I877" s="24">
        <v>5</v>
      </c>
      <c r="J877" s="60" t="s">
        <v>5293</v>
      </c>
      <c r="K877" s="60" t="s">
        <v>31</v>
      </c>
      <c r="L877" s="238">
        <v>3</v>
      </c>
      <c r="M877" s="27">
        <f t="shared" si="33"/>
        <v>390</v>
      </c>
      <c r="N877" s="23"/>
      <c r="O877" s="184" t="s">
        <v>32</v>
      </c>
      <c r="P877" s="242"/>
    </row>
    <row r="878" s="69" customFormat="1" ht="18" customHeight="1" spans="1:16">
      <c r="A878" s="24">
        <v>872</v>
      </c>
      <c r="B878" s="24" t="s">
        <v>23</v>
      </c>
      <c r="C878" s="24" t="s">
        <v>24</v>
      </c>
      <c r="D878" s="24" t="s">
        <v>25</v>
      </c>
      <c r="E878" s="60" t="s">
        <v>4460</v>
      </c>
      <c r="F878" s="246" t="s">
        <v>5291</v>
      </c>
      <c r="G878" s="37" t="s">
        <v>5319</v>
      </c>
      <c r="H878" s="247" t="s">
        <v>5295</v>
      </c>
      <c r="I878" s="24">
        <v>7</v>
      </c>
      <c r="J878" s="60" t="s">
        <v>5293</v>
      </c>
      <c r="K878" s="60" t="s">
        <v>31</v>
      </c>
      <c r="L878" s="238">
        <v>4</v>
      </c>
      <c r="M878" s="27">
        <f t="shared" si="33"/>
        <v>520</v>
      </c>
      <c r="N878" s="23"/>
      <c r="O878" s="184" t="s">
        <v>32</v>
      </c>
      <c r="P878" s="242"/>
    </row>
    <row r="879" s="69" customFormat="1" ht="18" customHeight="1" spans="1:16">
      <c r="A879" s="24">
        <v>873</v>
      </c>
      <c r="B879" s="24" t="s">
        <v>23</v>
      </c>
      <c r="C879" s="24" t="s">
        <v>24</v>
      </c>
      <c r="D879" s="24" t="s">
        <v>25</v>
      </c>
      <c r="E879" s="60" t="s">
        <v>4460</v>
      </c>
      <c r="F879" s="246" t="s">
        <v>5291</v>
      </c>
      <c r="G879" s="37" t="s">
        <v>5320</v>
      </c>
      <c r="H879" s="232" t="s">
        <v>194</v>
      </c>
      <c r="I879" s="24">
        <v>6</v>
      </c>
      <c r="J879" s="60" t="s">
        <v>5293</v>
      </c>
      <c r="K879" s="60" t="s">
        <v>31</v>
      </c>
      <c r="L879" s="238">
        <v>3</v>
      </c>
      <c r="M879" s="27">
        <f t="shared" si="33"/>
        <v>390</v>
      </c>
      <c r="N879" s="23"/>
      <c r="O879" s="184" t="s">
        <v>32</v>
      </c>
      <c r="P879" s="242"/>
    </row>
    <row r="880" s="69" customFormat="1" ht="18" customHeight="1" spans="1:16">
      <c r="A880" s="24">
        <v>874</v>
      </c>
      <c r="B880" s="24" t="s">
        <v>23</v>
      </c>
      <c r="C880" s="24" t="s">
        <v>24</v>
      </c>
      <c r="D880" s="24" t="s">
        <v>25</v>
      </c>
      <c r="E880" s="60" t="s">
        <v>4460</v>
      </c>
      <c r="F880" s="246" t="s">
        <v>5291</v>
      </c>
      <c r="G880" s="37" t="s">
        <v>5321</v>
      </c>
      <c r="H880" s="232" t="s">
        <v>194</v>
      </c>
      <c r="I880" s="24">
        <v>6</v>
      </c>
      <c r="J880" s="60" t="s">
        <v>5293</v>
      </c>
      <c r="K880" s="60" t="s">
        <v>31</v>
      </c>
      <c r="L880" s="238">
        <v>3</v>
      </c>
      <c r="M880" s="27">
        <f t="shared" si="33"/>
        <v>390</v>
      </c>
      <c r="N880" s="23"/>
      <c r="O880" s="184" t="s">
        <v>32</v>
      </c>
      <c r="P880" s="242"/>
    </row>
    <row r="881" s="69" customFormat="1" ht="18" customHeight="1" spans="1:16">
      <c r="A881" s="24">
        <v>875</v>
      </c>
      <c r="B881" s="24" t="s">
        <v>23</v>
      </c>
      <c r="C881" s="24" t="s">
        <v>24</v>
      </c>
      <c r="D881" s="24" t="s">
        <v>25</v>
      </c>
      <c r="E881" s="60" t="s">
        <v>4460</v>
      </c>
      <c r="F881" s="246" t="s">
        <v>5291</v>
      </c>
      <c r="G881" s="37" t="s">
        <v>5322</v>
      </c>
      <c r="H881" s="232" t="s">
        <v>194</v>
      </c>
      <c r="I881" s="24">
        <v>2</v>
      </c>
      <c r="J881" s="60" t="s">
        <v>5293</v>
      </c>
      <c r="K881" s="60" t="s">
        <v>31</v>
      </c>
      <c r="L881" s="238">
        <v>2</v>
      </c>
      <c r="M881" s="27">
        <f t="shared" si="33"/>
        <v>260</v>
      </c>
      <c r="N881" s="23"/>
      <c r="O881" s="184" t="s">
        <v>32</v>
      </c>
      <c r="P881" s="242"/>
    </row>
    <row r="882" s="69" customFormat="1" ht="18" customHeight="1" spans="1:16">
      <c r="A882" s="24">
        <v>876</v>
      </c>
      <c r="B882" s="24" t="s">
        <v>23</v>
      </c>
      <c r="C882" s="24" t="s">
        <v>24</v>
      </c>
      <c r="D882" s="24" t="s">
        <v>25</v>
      </c>
      <c r="E882" s="60" t="s">
        <v>4460</v>
      </c>
      <c r="F882" s="246" t="s">
        <v>5291</v>
      </c>
      <c r="G882" s="37" t="s">
        <v>5323</v>
      </c>
      <c r="H882" s="246" t="s">
        <v>5324</v>
      </c>
      <c r="I882" s="24">
        <v>5</v>
      </c>
      <c r="J882" s="60" t="s">
        <v>5293</v>
      </c>
      <c r="K882" s="60" t="s">
        <v>31</v>
      </c>
      <c r="L882" s="238">
        <v>3</v>
      </c>
      <c r="M882" s="27">
        <f>L882*312</f>
        <v>936</v>
      </c>
      <c r="N882" s="23"/>
      <c r="O882" s="184" t="s">
        <v>32</v>
      </c>
      <c r="P882" s="242"/>
    </row>
    <row r="883" s="69" customFormat="1" ht="18" customHeight="1" spans="1:16">
      <c r="A883" s="24">
        <v>877</v>
      </c>
      <c r="B883" s="24" t="s">
        <v>23</v>
      </c>
      <c r="C883" s="24" t="s">
        <v>24</v>
      </c>
      <c r="D883" s="24" t="s">
        <v>25</v>
      </c>
      <c r="E883" s="60" t="s">
        <v>4460</v>
      </c>
      <c r="F883" s="246" t="s">
        <v>5291</v>
      </c>
      <c r="G883" s="37" t="s">
        <v>5325</v>
      </c>
      <c r="H883" s="232" t="s">
        <v>194</v>
      </c>
      <c r="I883" s="24">
        <v>4</v>
      </c>
      <c r="J883" s="247" t="s">
        <v>5326</v>
      </c>
      <c r="K883" s="60" t="s">
        <v>31</v>
      </c>
      <c r="L883" s="238">
        <v>2</v>
      </c>
      <c r="M883" s="27">
        <f t="shared" ref="M883:M893" si="34">L883*130</f>
        <v>260</v>
      </c>
      <c r="N883" s="23"/>
      <c r="O883" s="184" t="s">
        <v>32</v>
      </c>
      <c r="P883" s="242"/>
    </row>
    <row r="884" s="69" customFormat="1" ht="18" customHeight="1" spans="1:16">
      <c r="A884" s="24">
        <v>878</v>
      </c>
      <c r="B884" s="24" t="s">
        <v>23</v>
      </c>
      <c r="C884" s="24" t="s">
        <v>24</v>
      </c>
      <c r="D884" s="24" t="s">
        <v>25</v>
      </c>
      <c r="E884" s="60" t="s">
        <v>4460</v>
      </c>
      <c r="F884" s="246" t="s">
        <v>5291</v>
      </c>
      <c r="G884" s="37" t="s">
        <v>5327</v>
      </c>
      <c r="H884" s="232" t="s">
        <v>194</v>
      </c>
      <c r="I884" s="24">
        <v>6</v>
      </c>
      <c r="J884" s="247" t="s">
        <v>5326</v>
      </c>
      <c r="K884" s="60" t="s">
        <v>31</v>
      </c>
      <c r="L884" s="238">
        <v>3</v>
      </c>
      <c r="M884" s="27">
        <f t="shared" si="34"/>
        <v>390</v>
      </c>
      <c r="N884" s="23"/>
      <c r="O884" s="184" t="s">
        <v>32</v>
      </c>
      <c r="P884" s="242"/>
    </row>
    <row r="885" s="69" customFormat="1" ht="18" customHeight="1" spans="1:16">
      <c r="A885" s="24">
        <v>879</v>
      </c>
      <c r="B885" s="24" t="s">
        <v>23</v>
      </c>
      <c r="C885" s="24" t="s">
        <v>24</v>
      </c>
      <c r="D885" s="24" t="s">
        <v>25</v>
      </c>
      <c r="E885" s="60" t="s">
        <v>4460</v>
      </c>
      <c r="F885" s="246" t="s">
        <v>5291</v>
      </c>
      <c r="G885" s="37" t="s">
        <v>5328</v>
      </c>
      <c r="H885" s="232" t="s">
        <v>194</v>
      </c>
      <c r="I885" s="24">
        <v>4</v>
      </c>
      <c r="J885" s="247" t="s">
        <v>5326</v>
      </c>
      <c r="K885" s="60" t="s">
        <v>31</v>
      </c>
      <c r="L885" s="238">
        <v>2</v>
      </c>
      <c r="M885" s="27">
        <f t="shared" si="34"/>
        <v>260</v>
      </c>
      <c r="N885" s="23"/>
      <c r="O885" s="184" t="s">
        <v>32</v>
      </c>
      <c r="P885" s="242"/>
    </row>
    <row r="886" s="69" customFormat="1" ht="18" customHeight="1" spans="1:16">
      <c r="A886" s="24">
        <v>880</v>
      </c>
      <c r="B886" s="24" t="s">
        <v>23</v>
      </c>
      <c r="C886" s="24" t="s">
        <v>24</v>
      </c>
      <c r="D886" s="24" t="s">
        <v>25</v>
      </c>
      <c r="E886" s="60" t="s">
        <v>4460</v>
      </c>
      <c r="F886" s="246" t="s">
        <v>5291</v>
      </c>
      <c r="G886" s="37" t="s">
        <v>2316</v>
      </c>
      <c r="H886" s="232" t="s">
        <v>194</v>
      </c>
      <c r="I886" s="24">
        <v>6</v>
      </c>
      <c r="J886" s="247" t="s">
        <v>5326</v>
      </c>
      <c r="K886" s="60" t="s">
        <v>31</v>
      </c>
      <c r="L886" s="238">
        <v>3</v>
      </c>
      <c r="M886" s="27">
        <f t="shared" si="34"/>
        <v>390</v>
      </c>
      <c r="N886" s="23"/>
      <c r="O886" s="184" t="s">
        <v>32</v>
      </c>
      <c r="P886" s="242"/>
    </row>
    <row r="887" s="69" customFormat="1" ht="18" customHeight="1" spans="1:16">
      <c r="A887" s="24">
        <v>881</v>
      </c>
      <c r="B887" s="24" t="s">
        <v>23</v>
      </c>
      <c r="C887" s="24" t="s">
        <v>24</v>
      </c>
      <c r="D887" s="24" t="s">
        <v>25</v>
      </c>
      <c r="E887" s="60" t="s">
        <v>4460</v>
      </c>
      <c r="F887" s="246" t="s">
        <v>5291</v>
      </c>
      <c r="G887" s="37" t="s">
        <v>5329</v>
      </c>
      <c r="H887" s="232" t="s">
        <v>194</v>
      </c>
      <c r="I887" s="24">
        <v>4</v>
      </c>
      <c r="J887" s="247" t="s">
        <v>5326</v>
      </c>
      <c r="K887" s="60" t="s">
        <v>31</v>
      </c>
      <c r="L887" s="238">
        <v>2</v>
      </c>
      <c r="M887" s="27">
        <f t="shared" si="34"/>
        <v>260</v>
      </c>
      <c r="N887" s="23"/>
      <c r="O887" s="184" t="s">
        <v>32</v>
      </c>
      <c r="P887" s="242"/>
    </row>
    <row r="888" s="69" customFormat="1" ht="18" customHeight="1" spans="1:16">
      <c r="A888" s="24">
        <v>882</v>
      </c>
      <c r="B888" s="24" t="s">
        <v>23</v>
      </c>
      <c r="C888" s="24" t="s">
        <v>24</v>
      </c>
      <c r="D888" s="24" t="s">
        <v>25</v>
      </c>
      <c r="E888" s="60" t="s">
        <v>4878</v>
      </c>
      <c r="F888" s="246" t="s">
        <v>5291</v>
      </c>
      <c r="G888" s="37" t="s">
        <v>5330</v>
      </c>
      <c r="H888" s="232" t="s">
        <v>194</v>
      </c>
      <c r="I888" s="24">
        <v>2</v>
      </c>
      <c r="J888" s="247" t="s">
        <v>5326</v>
      </c>
      <c r="K888" s="60" t="s">
        <v>31</v>
      </c>
      <c r="L888" s="238">
        <v>2</v>
      </c>
      <c r="M888" s="27">
        <f t="shared" si="34"/>
        <v>260</v>
      </c>
      <c r="N888" s="23"/>
      <c r="O888" s="184" t="s">
        <v>32</v>
      </c>
      <c r="P888" s="242"/>
    </row>
    <row r="889" s="69" customFormat="1" ht="18" customHeight="1" spans="1:16">
      <c r="A889" s="24">
        <v>883</v>
      </c>
      <c r="B889" s="24" t="s">
        <v>23</v>
      </c>
      <c r="C889" s="24" t="s">
        <v>24</v>
      </c>
      <c r="D889" s="24" t="s">
        <v>25</v>
      </c>
      <c r="E889" s="60" t="s">
        <v>4460</v>
      </c>
      <c r="F889" s="246" t="s">
        <v>5291</v>
      </c>
      <c r="G889" s="37" t="s">
        <v>5331</v>
      </c>
      <c r="H889" s="232" t="s">
        <v>194</v>
      </c>
      <c r="I889" s="24">
        <v>6</v>
      </c>
      <c r="J889" s="247" t="s">
        <v>5326</v>
      </c>
      <c r="K889" s="60" t="s">
        <v>31</v>
      </c>
      <c r="L889" s="238">
        <v>3</v>
      </c>
      <c r="M889" s="27">
        <f t="shared" si="34"/>
        <v>390</v>
      </c>
      <c r="N889" s="23"/>
      <c r="O889" s="184" t="s">
        <v>32</v>
      </c>
      <c r="P889" s="242"/>
    </row>
    <row r="890" s="69" customFormat="1" ht="18" customHeight="1" spans="1:16">
      <c r="A890" s="24">
        <v>884</v>
      </c>
      <c r="B890" s="24" t="s">
        <v>23</v>
      </c>
      <c r="C890" s="24" t="s">
        <v>24</v>
      </c>
      <c r="D890" s="24" t="s">
        <v>25</v>
      </c>
      <c r="E890" s="60" t="s">
        <v>4460</v>
      </c>
      <c r="F890" s="246" t="s">
        <v>5291</v>
      </c>
      <c r="G890" s="37" t="s">
        <v>5332</v>
      </c>
      <c r="H890" s="232" t="s">
        <v>194</v>
      </c>
      <c r="I890" s="24">
        <v>5</v>
      </c>
      <c r="J890" s="247" t="s">
        <v>5326</v>
      </c>
      <c r="K890" s="60" t="s">
        <v>31</v>
      </c>
      <c r="L890" s="238">
        <v>3</v>
      </c>
      <c r="M890" s="27">
        <f t="shared" si="34"/>
        <v>390</v>
      </c>
      <c r="N890" s="23"/>
      <c r="O890" s="184" t="s">
        <v>32</v>
      </c>
      <c r="P890" s="242"/>
    </row>
    <row r="891" s="69" customFormat="1" ht="18" customHeight="1" spans="1:16">
      <c r="A891" s="24">
        <v>885</v>
      </c>
      <c r="B891" s="24" t="s">
        <v>23</v>
      </c>
      <c r="C891" s="24" t="s">
        <v>24</v>
      </c>
      <c r="D891" s="24" t="s">
        <v>25</v>
      </c>
      <c r="E891" s="60" t="s">
        <v>4460</v>
      </c>
      <c r="F891" s="246" t="s">
        <v>5291</v>
      </c>
      <c r="G891" s="37" t="s">
        <v>5333</v>
      </c>
      <c r="H891" s="232" t="s">
        <v>194</v>
      </c>
      <c r="I891" s="24">
        <v>4</v>
      </c>
      <c r="J891" s="247" t="s">
        <v>5326</v>
      </c>
      <c r="K891" s="60" t="s">
        <v>31</v>
      </c>
      <c r="L891" s="238">
        <v>2</v>
      </c>
      <c r="M891" s="27">
        <f t="shared" si="34"/>
        <v>260</v>
      </c>
      <c r="N891" s="23"/>
      <c r="O891" s="184" t="s">
        <v>32</v>
      </c>
      <c r="P891" s="242"/>
    </row>
    <row r="892" s="69" customFormat="1" ht="18" customHeight="1" spans="1:16">
      <c r="A892" s="24">
        <v>886</v>
      </c>
      <c r="B892" s="24" t="s">
        <v>23</v>
      </c>
      <c r="C892" s="24" t="s">
        <v>24</v>
      </c>
      <c r="D892" s="24" t="s">
        <v>25</v>
      </c>
      <c r="E892" s="24" t="s">
        <v>4460</v>
      </c>
      <c r="F892" s="246" t="s">
        <v>5291</v>
      </c>
      <c r="G892" s="238" t="s">
        <v>5334</v>
      </c>
      <c r="H892" s="232" t="s">
        <v>194</v>
      </c>
      <c r="I892" s="24">
        <v>6</v>
      </c>
      <c r="J892" s="247" t="s">
        <v>5326</v>
      </c>
      <c r="K892" s="60" t="s">
        <v>31</v>
      </c>
      <c r="L892" s="238">
        <v>3</v>
      </c>
      <c r="M892" s="27">
        <f t="shared" si="34"/>
        <v>390</v>
      </c>
      <c r="N892" s="23"/>
      <c r="O892" s="184" t="s">
        <v>32</v>
      </c>
      <c r="P892" s="243"/>
    </row>
    <row r="893" s="69" customFormat="1" ht="18" customHeight="1" spans="1:16">
      <c r="A893" s="24">
        <v>887</v>
      </c>
      <c r="B893" s="24" t="s">
        <v>23</v>
      </c>
      <c r="C893" s="24" t="s">
        <v>24</v>
      </c>
      <c r="D893" s="24" t="s">
        <v>25</v>
      </c>
      <c r="E893" s="60" t="s">
        <v>4460</v>
      </c>
      <c r="F893" s="246" t="s">
        <v>5291</v>
      </c>
      <c r="G893" s="37" t="s">
        <v>5335</v>
      </c>
      <c r="H893" s="232" t="s">
        <v>194</v>
      </c>
      <c r="I893" s="24">
        <v>5</v>
      </c>
      <c r="J893" s="247" t="s">
        <v>5326</v>
      </c>
      <c r="K893" s="60" t="s">
        <v>31</v>
      </c>
      <c r="L893" s="238">
        <v>3</v>
      </c>
      <c r="M893" s="27">
        <f t="shared" si="34"/>
        <v>390</v>
      </c>
      <c r="N893" s="23"/>
      <c r="O893" s="184" t="s">
        <v>32</v>
      </c>
      <c r="P893" s="242"/>
    </row>
    <row r="894" s="69" customFormat="1" ht="18" customHeight="1" spans="1:16">
      <c r="A894" s="24">
        <v>888</v>
      </c>
      <c r="B894" s="24" t="s">
        <v>23</v>
      </c>
      <c r="C894" s="24" t="s">
        <v>24</v>
      </c>
      <c r="D894" s="24" t="s">
        <v>25</v>
      </c>
      <c r="E894" s="60" t="s">
        <v>4460</v>
      </c>
      <c r="F894" s="246" t="s">
        <v>5291</v>
      </c>
      <c r="G894" s="37" t="s">
        <v>5336</v>
      </c>
      <c r="H894" s="232" t="s">
        <v>194</v>
      </c>
      <c r="I894" s="24">
        <v>6</v>
      </c>
      <c r="J894" s="247" t="s">
        <v>5326</v>
      </c>
      <c r="K894" s="60" t="s">
        <v>31</v>
      </c>
      <c r="L894" s="238">
        <v>1</v>
      </c>
      <c r="M894" s="27">
        <f>L894*312</f>
        <v>312</v>
      </c>
      <c r="N894" s="23"/>
      <c r="O894" s="184" t="s">
        <v>32</v>
      </c>
      <c r="P894" s="242"/>
    </row>
    <row r="895" s="69" customFormat="1" ht="18" customHeight="1" spans="1:16">
      <c r="A895" s="24">
        <v>889</v>
      </c>
      <c r="B895" s="24" t="s">
        <v>23</v>
      </c>
      <c r="C895" s="24" t="s">
        <v>24</v>
      </c>
      <c r="D895" s="24" t="s">
        <v>25</v>
      </c>
      <c r="E895" s="60" t="s">
        <v>4460</v>
      </c>
      <c r="F895" s="246" t="s">
        <v>5291</v>
      </c>
      <c r="G895" s="37" t="s">
        <v>5337</v>
      </c>
      <c r="H895" s="232" t="s">
        <v>194</v>
      </c>
      <c r="I895" s="24">
        <v>1</v>
      </c>
      <c r="J895" s="247" t="s">
        <v>5326</v>
      </c>
      <c r="K895" s="60" t="s">
        <v>31</v>
      </c>
      <c r="L895" s="238">
        <v>3</v>
      </c>
      <c r="M895" s="27">
        <f t="shared" ref="M895:M901" si="35">L895*130</f>
        <v>390</v>
      </c>
      <c r="N895" s="23"/>
      <c r="O895" s="184" t="s">
        <v>32</v>
      </c>
      <c r="P895" s="242"/>
    </row>
    <row r="896" s="69" customFormat="1" ht="18" customHeight="1" spans="1:16">
      <c r="A896" s="24">
        <v>890</v>
      </c>
      <c r="B896" s="24" t="s">
        <v>23</v>
      </c>
      <c r="C896" s="24" t="s">
        <v>24</v>
      </c>
      <c r="D896" s="24" t="s">
        <v>25</v>
      </c>
      <c r="E896" s="60" t="s">
        <v>4460</v>
      </c>
      <c r="F896" s="246" t="s">
        <v>5291</v>
      </c>
      <c r="G896" s="37" t="s">
        <v>5338</v>
      </c>
      <c r="H896" s="232" t="s">
        <v>194</v>
      </c>
      <c r="I896" s="24">
        <v>2</v>
      </c>
      <c r="J896" s="247" t="s">
        <v>5326</v>
      </c>
      <c r="K896" s="60" t="s">
        <v>31</v>
      </c>
      <c r="L896" s="238">
        <v>2</v>
      </c>
      <c r="M896" s="27">
        <f t="shared" si="35"/>
        <v>260</v>
      </c>
      <c r="N896" s="23"/>
      <c r="O896" s="184" t="s">
        <v>32</v>
      </c>
      <c r="P896" s="242"/>
    </row>
    <row r="897" s="69" customFormat="1" ht="18" customHeight="1" spans="1:16">
      <c r="A897" s="24">
        <v>891</v>
      </c>
      <c r="B897" s="24" t="s">
        <v>23</v>
      </c>
      <c r="C897" s="24" t="s">
        <v>24</v>
      </c>
      <c r="D897" s="24" t="s">
        <v>25</v>
      </c>
      <c r="E897" s="60" t="s">
        <v>4460</v>
      </c>
      <c r="F897" s="246" t="s">
        <v>5291</v>
      </c>
      <c r="G897" s="37" t="s">
        <v>5339</v>
      </c>
      <c r="H897" s="232" t="s">
        <v>194</v>
      </c>
      <c r="I897" s="24">
        <v>5</v>
      </c>
      <c r="J897" s="247" t="s">
        <v>5326</v>
      </c>
      <c r="K897" s="60" t="s">
        <v>31</v>
      </c>
      <c r="L897" s="238">
        <v>3</v>
      </c>
      <c r="M897" s="27">
        <f t="shared" si="35"/>
        <v>390</v>
      </c>
      <c r="N897" s="23"/>
      <c r="O897" s="184" t="s">
        <v>32</v>
      </c>
      <c r="P897" s="242"/>
    </row>
    <row r="898" s="69" customFormat="1" ht="18" customHeight="1" spans="1:16">
      <c r="A898" s="24">
        <v>892</v>
      </c>
      <c r="B898" s="24" t="s">
        <v>23</v>
      </c>
      <c r="C898" s="24" t="s">
        <v>24</v>
      </c>
      <c r="D898" s="24" t="s">
        <v>25</v>
      </c>
      <c r="E898" s="60" t="s">
        <v>4460</v>
      </c>
      <c r="F898" s="246" t="s">
        <v>5291</v>
      </c>
      <c r="G898" s="37" t="s">
        <v>5340</v>
      </c>
      <c r="H898" s="232" t="s">
        <v>194</v>
      </c>
      <c r="I898" s="24">
        <v>4</v>
      </c>
      <c r="J898" s="247" t="s">
        <v>5326</v>
      </c>
      <c r="K898" s="60" t="s">
        <v>31</v>
      </c>
      <c r="L898" s="238">
        <v>2</v>
      </c>
      <c r="M898" s="27">
        <f t="shared" si="35"/>
        <v>260</v>
      </c>
      <c r="N898" s="23"/>
      <c r="O898" s="184" t="s">
        <v>32</v>
      </c>
      <c r="P898" s="242"/>
    </row>
    <row r="899" s="69" customFormat="1" ht="18" customHeight="1" spans="1:16">
      <c r="A899" s="24">
        <v>893</v>
      </c>
      <c r="B899" s="24" t="s">
        <v>23</v>
      </c>
      <c r="C899" s="24" t="s">
        <v>24</v>
      </c>
      <c r="D899" s="24" t="s">
        <v>25</v>
      </c>
      <c r="E899" s="24" t="s">
        <v>4460</v>
      </c>
      <c r="F899" s="246" t="s">
        <v>5291</v>
      </c>
      <c r="G899" s="238" t="s">
        <v>5341</v>
      </c>
      <c r="H899" s="232" t="s">
        <v>194</v>
      </c>
      <c r="I899" s="24">
        <v>3</v>
      </c>
      <c r="J899" s="247" t="s">
        <v>5326</v>
      </c>
      <c r="K899" s="60" t="s">
        <v>31</v>
      </c>
      <c r="L899" s="238">
        <v>2</v>
      </c>
      <c r="M899" s="27">
        <f t="shared" si="35"/>
        <v>260</v>
      </c>
      <c r="N899" s="23"/>
      <c r="O899" s="184" t="s">
        <v>32</v>
      </c>
      <c r="P899" s="243"/>
    </row>
    <row r="900" s="69" customFormat="1" ht="18" customHeight="1" spans="1:16">
      <c r="A900" s="24">
        <v>894</v>
      </c>
      <c r="B900" s="24" t="s">
        <v>23</v>
      </c>
      <c r="C900" s="24" t="s">
        <v>24</v>
      </c>
      <c r="D900" s="24" t="s">
        <v>25</v>
      </c>
      <c r="E900" s="60" t="s">
        <v>4460</v>
      </c>
      <c r="F900" s="246" t="s">
        <v>5291</v>
      </c>
      <c r="G900" s="37" t="s">
        <v>5342</v>
      </c>
      <c r="H900" s="247" t="s">
        <v>5295</v>
      </c>
      <c r="I900" s="24">
        <v>7</v>
      </c>
      <c r="J900" s="247" t="s">
        <v>5326</v>
      </c>
      <c r="K900" s="60" t="s">
        <v>31</v>
      </c>
      <c r="L900" s="238">
        <v>4</v>
      </c>
      <c r="M900" s="27">
        <f t="shared" si="35"/>
        <v>520</v>
      </c>
      <c r="N900" s="23"/>
      <c r="O900" s="184" t="s">
        <v>32</v>
      </c>
      <c r="P900" s="242"/>
    </row>
    <row r="901" s="69" customFormat="1" ht="18" customHeight="1" spans="1:16">
      <c r="A901" s="24">
        <v>895</v>
      </c>
      <c r="B901" s="24" t="s">
        <v>23</v>
      </c>
      <c r="C901" s="24" t="s">
        <v>24</v>
      </c>
      <c r="D901" s="24" t="s">
        <v>25</v>
      </c>
      <c r="E901" s="60" t="s">
        <v>4460</v>
      </c>
      <c r="F901" s="246" t="s">
        <v>5291</v>
      </c>
      <c r="G901" s="37" t="s">
        <v>5343</v>
      </c>
      <c r="H901" s="232" t="s">
        <v>194</v>
      </c>
      <c r="I901" s="24">
        <v>4</v>
      </c>
      <c r="J901" s="247" t="s">
        <v>5326</v>
      </c>
      <c r="K901" s="60" t="s">
        <v>31</v>
      </c>
      <c r="L901" s="238">
        <v>3</v>
      </c>
      <c r="M901" s="27">
        <f t="shared" si="35"/>
        <v>390</v>
      </c>
      <c r="N901" s="23"/>
      <c r="O901" s="184" t="s">
        <v>32</v>
      </c>
      <c r="P901" s="242"/>
    </row>
    <row r="902" s="69" customFormat="1" ht="18" customHeight="1" spans="1:16">
      <c r="A902" s="24">
        <v>896</v>
      </c>
      <c r="B902" s="24" t="s">
        <v>23</v>
      </c>
      <c r="C902" s="24" t="s">
        <v>24</v>
      </c>
      <c r="D902" s="24" t="s">
        <v>25</v>
      </c>
      <c r="E902" s="60" t="s">
        <v>4460</v>
      </c>
      <c r="F902" s="246" t="s">
        <v>5291</v>
      </c>
      <c r="G902" s="37" t="s">
        <v>5344</v>
      </c>
      <c r="H902" s="247" t="s">
        <v>5345</v>
      </c>
      <c r="I902" s="24">
        <v>4</v>
      </c>
      <c r="J902" s="247" t="s">
        <v>5346</v>
      </c>
      <c r="K902" s="60" t="s">
        <v>31</v>
      </c>
      <c r="L902" s="238">
        <v>3</v>
      </c>
      <c r="M902" s="27">
        <f>L902*312</f>
        <v>936</v>
      </c>
      <c r="N902" s="23"/>
      <c r="O902" s="184" t="s">
        <v>32</v>
      </c>
      <c r="P902" s="242"/>
    </row>
    <row r="903" s="69" customFormat="1" ht="18" customHeight="1" spans="1:16">
      <c r="A903" s="24">
        <v>897</v>
      </c>
      <c r="B903" s="24" t="s">
        <v>23</v>
      </c>
      <c r="C903" s="24" t="s">
        <v>24</v>
      </c>
      <c r="D903" s="24" t="s">
        <v>25</v>
      </c>
      <c r="E903" s="60" t="s">
        <v>4878</v>
      </c>
      <c r="F903" s="246" t="s">
        <v>5291</v>
      </c>
      <c r="G903" s="37" t="s">
        <v>5347</v>
      </c>
      <c r="H903" s="232" t="s">
        <v>194</v>
      </c>
      <c r="I903" s="24">
        <v>4</v>
      </c>
      <c r="J903" s="247" t="s">
        <v>5346</v>
      </c>
      <c r="K903" s="60" t="s">
        <v>31</v>
      </c>
      <c r="L903" s="238">
        <v>3</v>
      </c>
      <c r="M903" s="27">
        <f>L903*130</f>
        <v>390</v>
      </c>
      <c r="N903" s="23"/>
      <c r="O903" s="184" t="s">
        <v>32</v>
      </c>
      <c r="P903" s="242"/>
    </row>
    <row r="904" s="69" customFormat="1" ht="18" customHeight="1" spans="1:16">
      <c r="A904" s="24">
        <v>898</v>
      </c>
      <c r="B904" s="24" t="s">
        <v>23</v>
      </c>
      <c r="C904" s="24" t="s">
        <v>24</v>
      </c>
      <c r="D904" s="24" t="s">
        <v>25</v>
      </c>
      <c r="E904" s="60" t="s">
        <v>4460</v>
      </c>
      <c r="F904" s="246" t="s">
        <v>5291</v>
      </c>
      <c r="G904" s="37" t="s">
        <v>5348</v>
      </c>
      <c r="H904" s="247" t="s">
        <v>5295</v>
      </c>
      <c r="I904" s="24">
        <v>7</v>
      </c>
      <c r="J904" s="247" t="s">
        <v>5346</v>
      </c>
      <c r="K904" s="60" t="s">
        <v>31</v>
      </c>
      <c r="L904" s="238">
        <v>4</v>
      </c>
      <c r="M904" s="27">
        <f>L904*130</f>
        <v>520</v>
      </c>
      <c r="N904" s="23"/>
      <c r="O904" s="184" t="s">
        <v>32</v>
      </c>
      <c r="P904" s="242"/>
    </row>
    <row r="905" s="69" customFormat="1" ht="18" customHeight="1" spans="1:16">
      <c r="A905" s="24">
        <v>899</v>
      </c>
      <c r="B905" s="24" t="s">
        <v>23</v>
      </c>
      <c r="C905" s="24" t="s">
        <v>24</v>
      </c>
      <c r="D905" s="24" t="s">
        <v>25</v>
      </c>
      <c r="E905" s="60" t="s">
        <v>4460</v>
      </c>
      <c r="F905" s="246" t="s">
        <v>5291</v>
      </c>
      <c r="G905" s="37" t="s">
        <v>5349</v>
      </c>
      <c r="H905" s="232" t="s">
        <v>194</v>
      </c>
      <c r="I905" s="24">
        <v>5</v>
      </c>
      <c r="J905" s="247" t="s">
        <v>5346</v>
      </c>
      <c r="K905" s="60" t="s">
        <v>31</v>
      </c>
      <c r="L905" s="238">
        <v>3</v>
      </c>
      <c r="M905" s="27">
        <f>L905*130</f>
        <v>390</v>
      </c>
      <c r="N905" s="23"/>
      <c r="O905" s="184" t="s">
        <v>32</v>
      </c>
      <c r="P905" s="242"/>
    </row>
    <row r="906" s="69" customFormat="1" ht="18" customHeight="1" spans="1:16">
      <c r="A906" s="24">
        <v>900</v>
      </c>
      <c r="B906" s="24" t="s">
        <v>23</v>
      </c>
      <c r="C906" s="24" t="s">
        <v>24</v>
      </c>
      <c r="D906" s="24" t="s">
        <v>25</v>
      </c>
      <c r="E906" s="60" t="s">
        <v>4460</v>
      </c>
      <c r="F906" s="246" t="s">
        <v>5291</v>
      </c>
      <c r="G906" s="37" t="s">
        <v>5350</v>
      </c>
      <c r="H906" s="247" t="s">
        <v>5297</v>
      </c>
      <c r="I906" s="24">
        <v>6</v>
      </c>
      <c r="J906" s="247" t="s">
        <v>5346</v>
      </c>
      <c r="K906" s="60" t="s">
        <v>31</v>
      </c>
      <c r="L906" s="238">
        <v>3</v>
      </c>
      <c r="M906" s="27">
        <f>L906*312</f>
        <v>936</v>
      </c>
      <c r="N906" s="23"/>
      <c r="O906" s="184" t="s">
        <v>32</v>
      </c>
      <c r="P906" s="242"/>
    </row>
    <row r="907" s="69" customFormat="1" ht="18" customHeight="1" spans="1:16">
      <c r="A907" s="24">
        <v>901</v>
      </c>
      <c r="B907" s="24" t="s">
        <v>23</v>
      </c>
      <c r="C907" s="24" t="s">
        <v>24</v>
      </c>
      <c r="D907" s="24" t="s">
        <v>25</v>
      </c>
      <c r="E907" s="60" t="s">
        <v>4460</v>
      </c>
      <c r="F907" s="246" t="s">
        <v>5291</v>
      </c>
      <c r="G907" s="37" t="s">
        <v>5351</v>
      </c>
      <c r="H907" s="247" t="s">
        <v>5345</v>
      </c>
      <c r="I907" s="24">
        <v>5</v>
      </c>
      <c r="J907" s="247" t="s">
        <v>5346</v>
      </c>
      <c r="K907" s="60" t="s">
        <v>31</v>
      </c>
      <c r="L907" s="238">
        <v>3</v>
      </c>
      <c r="M907" s="27">
        <f>L907*312</f>
        <v>936</v>
      </c>
      <c r="N907" s="23"/>
      <c r="O907" s="184" t="s">
        <v>32</v>
      </c>
      <c r="P907" s="242"/>
    </row>
    <row r="908" s="69" customFormat="1" ht="18" customHeight="1" spans="1:16">
      <c r="A908" s="24">
        <v>902</v>
      </c>
      <c r="B908" s="24" t="s">
        <v>23</v>
      </c>
      <c r="C908" s="24" t="s">
        <v>24</v>
      </c>
      <c r="D908" s="24" t="s">
        <v>25</v>
      </c>
      <c r="E908" s="24" t="s">
        <v>4460</v>
      </c>
      <c r="F908" s="246" t="s">
        <v>5291</v>
      </c>
      <c r="G908" s="37" t="s">
        <v>5352</v>
      </c>
      <c r="H908" s="247" t="s">
        <v>5345</v>
      </c>
      <c r="I908" s="24">
        <v>2</v>
      </c>
      <c r="J908" s="247" t="s">
        <v>5346</v>
      </c>
      <c r="K908" s="60" t="s">
        <v>31</v>
      </c>
      <c r="L908" s="238">
        <v>2</v>
      </c>
      <c r="M908" s="27">
        <f>L908*312</f>
        <v>624</v>
      </c>
      <c r="N908" s="23"/>
      <c r="O908" s="184" t="s">
        <v>32</v>
      </c>
      <c r="P908" s="242"/>
    </row>
    <row r="909" s="69" customFormat="1" ht="18" customHeight="1" spans="1:16">
      <c r="A909" s="24">
        <v>903</v>
      </c>
      <c r="B909" s="24" t="s">
        <v>23</v>
      </c>
      <c r="C909" s="24" t="s">
        <v>24</v>
      </c>
      <c r="D909" s="24" t="s">
        <v>25</v>
      </c>
      <c r="E909" s="60" t="s">
        <v>4460</v>
      </c>
      <c r="F909" s="246" t="s">
        <v>5291</v>
      </c>
      <c r="G909" s="37" t="s">
        <v>5353</v>
      </c>
      <c r="H909" s="232" t="s">
        <v>194</v>
      </c>
      <c r="I909" s="24">
        <v>4</v>
      </c>
      <c r="J909" s="247" t="s">
        <v>5346</v>
      </c>
      <c r="K909" s="60" t="s">
        <v>31</v>
      </c>
      <c r="L909" s="238">
        <v>2</v>
      </c>
      <c r="M909" s="27">
        <f t="shared" ref="M909:M916" si="36">L909*130</f>
        <v>260</v>
      </c>
      <c r="N909" s="23"/>
      <c r="O909" s="184" t="s">
        <v>32</v>
      </c>
      <c r="P909" s="242"/>
    </row>
    <row r="910" s="69" customFormat="1" ht="18" customHeight="1" spans="1:16">
      <c r="A910" s="24">
        <v>904</v>
      </c>
      <c r="B910" s="24" t="s">
        <v>23</v>
      </c>
      <c r="C910" s="24" t="s">
        <v>24</v>
      </c>
      <c r="D910" s="24" t="s">
        <v>25</v>
      </c>
      <c r="E910" s="60" t="s">
        <v>4460</v>
      </c>
      <c r="F910" s="246" t="s">
        <v>5291</v>
      </c>
      <c r="G910" s="37" t="s">
        <v>5354</v>
      </c>
      <c r="H910" s="232" t="s">
        <v>194</v>
      </c>
      <c r="I910" s="24">
        <v>3</v>
      </c>
      <c r="J910" s="247" t="s">
        <v>5346</v>
      </c>
      <c r="K910" s="60" t="s">
        <v>31</v>
      </c>
      <c r="L910" s="238">
        <v>2</v>
      </c>
      <c r="M910" s="27">
        <f t="shared" si="36"/>
        <v>260</v>
      </c>
      <c r="N910" s="23"/>
      <c r="O910" s="184" t="s">
        <v>32</v>
      </c>
      <c r="P910" s="242"/>
    </row>
    <row r="911" s="69" customFormat="1" ht="18" customHeight="1" spans="1:16">
      <c r="A911" s="24">
        <v>905</v>
      </c>
      <c r="B911" s="24" t="s">
        <v>23</v>
      </c>
      <c r="C911" s="24" t="s">
        <v>24</v>
      </c>
      <c r="D911" s="24" t="s">
        <v>25</v>
      </c>
      <c r="E911" s="60" t="s">
        <v>4460</v>
      </c>
      <c r="F911" s="246" t="s">
        <v>5291</v>
      </c>
      <c r="G911" s="37" t="s">
        <v>5355</v>
      </c>
      <c r="H911" s="232" t="s">
        <v>194</v>
      </c>
      <c r="I911" s="24">
        <v>3</v>
      </c>
      <c r="J911" s="247" t="s">
        <v>5346</v>
      </c>
      <c r="K911" s="60" t="s">
        <v>31</v>
      </c>
      <c r="L911" s="238">
        <v>2</v>
      </c>
      <c r="M911" s="27">
        <f t="shared" si="36"/>
        <v>260</v>
      </c>
      <c r="N911" s="23"/>
      <c r="O911" s="184" t="s">
        <v>32</v>
      </c>
      <c r="P911" s="242"/>
    </row>
    <row r="912" s="69" customFormat="1" ht="18" customHeight="1" spans="1:16">
      <c r="A912" s="24">
        <v>906</v>
      </c>
      <c r="B912" s="24" t="s">
        <v>23</v>
      </c>
      <c r="C912" s="24" t="s">
        <v>24</v>
      </c>
      <c r="D912" s="24" t="s">
        <v>25</v>
      </c>
      <c r="E912" s="60" t="s">
        <v>4460</v>
      </c>
      <c r="F912" s="246" t="s">
        <v>5291</v>
      </c>
      <c r="G912" s="37" t="s">
        <v>5319</v>
      </c>
      <c r="H912" s="232" t="s">
        <v>194</v>
      </c>
      <c r="I912" s="24">
        <v>4</v>
      </c>
      <c r="J912" s="247" t="s">
        <v>5346</v>
      </c>
      <c r="K912" s="60" t="s">
        <v>31</v>
      </c>
      <c r="L912" s="238">
        <v>2</v>
      </c>
      <c r="M912" s="27">
        <f t="shared" si="36"/>
        <v>260</v>
      </c>
      <c r="N912" s="23"/>
      <c r="O912" s="184" t="s">
        <v>32</v>
      </c>
      <c r="P912" s="242"/>
    </row>
    <row r="913" s="69" customFormat="1" ht="18" customHeight="1" spans="1:16">
      <c r="A913" s="24">
        <v>907</v>
      </c>
      <c r="B913" s="24" t="s">
        <v>23</v>
      </c>
      <c r="C913" s="24" t="s">
        <v>24</v>
      </c>
      <c r="D913" s="24" t="s">
        <v>25</v>
      </c>
      <c r="E913" s="60" t="s">
        <v>4460</v>
      </c>
      <c r="F913" s="246" t="s">
        <v>5291</v>
      </c>
      <c r="G913" s="37" t="s">
        <v>5356</v>
      </c>
      <c r="H913" s="232" t="s">
        <v>194</v>
      </c>
      <c r="I913" s="24">
        <v>2</v>
      </c>
      <c r="J913" s="247" t="s">
        <v>5346</v>
      </c>
      <c r="K913" s="60" t="s">
        <v>31</v>
      </c>
      <c r="L913" s="238">
        <v>2</v>
      </c>
      <c r="M913" s="27">
        <f t="shared" si="36"/>
        <v>260</v>
      </c>
      <c r="N913" s="23"/>
      <c r="O913" s="184" t="s">
        <v>32</v>
      </c>
      <c r="P913" s="242"/>
    </row>
    <row r="914" s="69" customFormat="1" ht="18" customHeight="1" spans="1:16">
      <c r="A914" s="24">
        <v>908</v>
      </c>
      <c r="B914" s="24" t="s">
        <v>23</v>
      </c>
      <c r="C914" s="24" t="s">
        <v>24</v>
      </c>
      <c r="D914" s="24" t="s">
        <v>25</v>
      </c>
      <c r="E914" s="60" t="s">
        <v>4460</v>
      </c>
      <c r="F914" s="246" t="s">
        <v>5291</v>
      </c>
      <c r="G914" s="37" t="s">
        <v>5357</v>
      </c>
      <c r="H914" s="247" t="s">
        <v>5297</v>
      </c>
      <c r="I914" s="24">
        <v>4</v>
      </c>
      <c r="J914" s="247" t="s">
        <v>5346</v>
      </c>
      <c r="K914" s="60" t="s">
        <v>31</v>
      </c>
      <c r="L914" s="238">
        <v>4</v>
      </c>
      <c r="M914" s="27">
        <f t="shared" si="36"/>
        <v>520</v>
      </c>
      <c r="N914" s="23"/>
      <c r="O914" s="184" t="s">
        <v>32</v>
      </c>
      <c r="P914" s="242"/>
    </row>
    <row r="915" s="69" customFormat="1" ht="18" customHeight="1" spans="1:16">
      <c r="A915" s="24">
        <v>909</v>
      </c>
      <c r="B915" s="24" t="s">
        <v>23</v>
      </c>
      <c r="C915" s="24" t="s">
        <v>24</v>
      </c>
      <c r="D915" s="24" t="s">
        <v>25</v>
      </c>
      <c r="E915" s="60" t="s">
        <v>4460</v>
      </c>
      <c r="F915" s="246" t="s">
        <v>5291</v>
      </c>
      <c r="G915" s="37" t="s">
        <v>5358</v>
      </c>
      <c r="H915" s="247" t="s">
        <v>5295</v>
      </c>
      <c r="I915" s="24">
        <v>8</v>
      </c>
      <c r="J915" s="247" t="s">
        <v>5346</v>
      </c>
      <c r="K915" s="60" t="s">
        <v>31</v>
      </c>
      <c r="L915" s="238">
        <v>5</v>
      </c>
      <c r="M915" s="27">
        <f t="shared" si="36"/>
        <v>650</v>
      </c>
      <c r="N915" s="23"/>
      <c r="O915" s="184" t="s">
        <v>32</v>
      </c>
      <c r="P915" s="242"/>
    </row>
    <row r="916" s="69" customFormat="1" ht="18" customHeight="1" spans="1:16">
      <c r="A916" s="24">
        <v>910</v>
      </c>
      <c r="B916" s="24" t="s">
        <v>23</v>
      </c>
      <c r="C916" s="24" t="s">
        <v>24</v>
      </c>
      <c r="D916" s="24" t="s">
        <v>25</v>
      </c>
      <c r="E916" s="60" t="s">
        <v>4460</v>
      </c>
      <c r="F916" s="246" t="s">
        <v>5291</v>
      </c>
      <c r="G916" s="37" t="s">
        <v>5359</v>
      </c>
      <c r="H916" s="232" t="s">
        <v>194</v>
      </c>
      <c r="I916" s="24">
        <v>4</v>
      </c>
      <c r="J916" s="247" t="s">
        <v>5346</v>
      </c>
      <c r="K916" s="60" t="s">
        <v>31</v>
      </c>
      <c r="L916" s="238">
        <v>2</v>
      </c>
      <c r="M916" s="27">
        <f t="shared" si="36"/>
        <v>260</v>
      </c>
      <c r="N916" s="23"/>
      <c r="O916" s="184" t="s">
        <v>32</v>
      </c>
      <c r="P916" s="242"/>
    </row>
    <row r="917" s="69" customFormat="1" ht="18" customHeight="1" spans="1:16">
      <c r="A917" s="24">
        <v>911</v>
      </c>
      <c r="B917" s="24" t="s">
        <v>23</v>
      </c>
      <c r="C917" s="24" t="s">
        <v>24</v>
      </c>
      <c r="D917" s="24" t="s">
        <v>25</v>
      </c>
      <c r="E917" s="60" t="s">
        <v>4460</v>
      </c>
      <c r="F917" s="246" t="s">
        <v>5291</v>
      </c>
      <c r="G917" s="37" t="s">
        <v>5360</v>
      </c>
      <c r="H917" s="232" t="s">
        <v>194</v>
      </c>
      <c r="I917" s="24">
        <v>2</v>
      </c>
      <c r="J917" s="247" t="s">
        <v>5346</v>
      </c>
      <c r="K917" s="60" t="s">
        <v>31</v>
      </c>
      <c r="L917" s="238">
        <v>1</v>
      </c>
      <c r="M917" s="27">
        <f>L917*312</f>
        <v>312</v>
      </c>
      <c r="N917" s="23"/>
      <c r="O917" s="184" t="s">
        <v>32</v>
      </c>
      <c r="P917" s="242"/>
    </row>
    <row r="918" s="69" customFormat="1" ht="18" customHeight="1" spans="1:16">
      <c r="A918" s="24">
        <v>912</v>
      </c>
      <c r="B918" s="24" t="s">
        <v>23</v>
      </c>
      <c r="C918" s="24" t="s">
        <v>24</v>
      </c>
      <c r="D918" s="24" t="s">
        <v>25</v>
      </c>
      <c r="E918" s="60" t="s">
        <v>4460</v>
      </c>
      <c r="F918" s="246" t="s">
        <v>5291</v>
      </c>
      <c r="G918" s="37" t="s">
        <v>5361</v>
      </c>
      <c r="H918" s="232" t="s">
        <v>194</v>
      </c>
      <c r="I918" s="24">
        <v>3</v>
      </c>
      <c r="J918" s="247" t="s">
        <v>5346</v>
      </c>
      <c r="K918" s="60" t="s">
        <v>31</v>
      </c>
      <c r="L918" s="238">
        <v>2</v>
      </c>
      <c r="M918" s="27">
        <f>L918*130</f>
        <v>260</v>
      </c>
      <c r="N918" s="23"/>
      <c r="O918" s="184" t="s">
        <v>32</v>
      </c>
      <c r="P918" s="242"/>
    </row>
    <row r="919" s="69" customFormat="1" ht="18" customHeight="1" spans="1:16">
      <c r="A919" s="24">
        <v>913</v>
      </c>
      <c r="B919" s="24" t="s">
        <v>23</v>
      </c>
      <c r="C919" s="24" t="s">
        <v>24</v>
      </c>
      <c r="D919" s="24" t="s">
        <v>25</v>
      </c>
      <c r="E919" s="60" t="s">
        <v>4460</v>
      </c>
      <c r="F919" s="246" t="s">
        <v>5291</v>
      </c>
      <c r="G919" s="37" t="s">
        <v>5362</v>
      </c>
      <c r="H919" s="232" t="s">
        <v>194</v>
      </c>
      <c r="I919" s="24">
        <v>3</v>
      </c>
      <c r="J919" s="247" t="s">
        <v>5346</v>
      </c>
      <c r="K919" s="60" t="s">
        <v>31</v>
      </c>
      <c r="L919" s="238">
        <v>2</v>
      </c>
      <c r="M919" s="27">
        <f>L919*130</f>
        <v>260</v>
      </c>
      <c r="N919" s="23"/>
      <c r="O919" s="184" t="s">
        <v>32</v>
      </c>
      <c r="P919" s="242"/>
    </row>
    <row r="920" s="69" customFormat="1" ht="18" customHeight="1" spans="1:16">
      <c r="A920" s="24">
        <v>914</v>
      </c>
      <c r="B920" s="24" t="s">
        <v>23</v>
      </c>
      <c r="C920" s="24" t="s">
        <v>24</v>
      </c>
      <c r="D920" s="24" t="s">
        <v>25</v>
      </c>
      <c r="E920" s="60" t="s">
        <v>4460</v>
      </c>
      <c r="F920" s="246" t="s">
        <v>5291</v>
      </c>
      <c r="G920" s="37" t="s">
        <v>5363</v>
      </c>
      <c r="H920" s="247" t="s">
        <v>5297</v>
      </c>
      <c r="I920" s="24">
        <v>4</v>
      </c>
      <c r="J920" s="247" t="s">
        <v>5346</v>
      </c>
      <c r="K920" s="60" t="s">
        <v>31</v>
      </c>
      <c r="L920" s="238">
        <v>3</v>
      </c>
      <c r="M920" s="27">
        <f>L920*312</f>
        <v>936</v>
      </c>
      <c r="N920" s="23"/>
      <c r="O920" s="184" t="s">
        <v>32</v>
      </c>
      <c r="P920" s="242"/>
    </row>
    <row r="921" s="69" customFormat="1" ht="18" customHeight="1" spans="1:16">
      <c r="A921" s="24">
        <v>915</v>
      </c>
      <c r="B921" s="24" t="s">
        <v>23</v>
      </c>
      <c r="C921" s="24" t="s">
        <v>24</v>
      </c>
      <c r="D921" s="24" t="s">
        <v>25</v>
      </c>
      <c r="E921" s="60" t="s">
        <v>4460</v>
      </c>
      <c r="F921" s="246" t="s">
        <v>5291</v>
      </c>
      <c r="G921" s="37" t="s">
        <v>5364</v>
      </c>
      <c r="H921" s="232" t="s">
        <v>194</v>
      </c>
      <c r="I921" s="24">
        <v>5</v>
      </c>
      <c r="J921" s="247" t="s">
        <v>5346</v>
      </c>
      <c r="K921" s="60" t="s">
        <v>31</v>
      </c>
      <c r="L921" s="238">
        <v>3</v>
      </c>
      <c r="M921" s="27">
        <f t="shared" ref="M921:M926" si="37">L921*130</f>
        <v>390</v>
      </c>
      <c r="N921" s="23"/>
      <c r="O921" s="184" t="s">
        <v>32</v>
      </c>
      <c r="P921" s="242"/>
    </row>
    <row r="922" s="69" customFormat="1" ht="18" customHeight="1" spans="1:16">
      <c r="A922" s="24">
        <v>916</v>
      </c>
      <c r="B922" s="24" t="s">
        <v>23</v>
      </c>
      <c r="C922" s="24" t="s">
        <v>24</v>
      </c>
      <c r="D922" s="24" t="s">
        <v>25</v>
      </c>
      <c r="E922" s="60" t="s">
        <v>4460</v>
      </c>
      <c r="F922" s="246" t="s">
        <v>5291</v>
      </c>
      <c r="G922" s="37" t="s">
        <v>5365</v>
      </c>
      <c r="H922" s="232" t="s">
        <v>194</v>
      </c>
      <c r="I922" s="24">
        <v>4</v>
      </c>
      <c r="J922" s="247" t="s">
        <v>5346</v>
      </c>
      <c r="K922" s="60" t="s">
        <v>31</v>
      </c>
      <c r="L922" s="238">
        <v>2</v>
      </c>
      <c r="M922" s="27">
        <f t="shared" si="37"/>
        <v>260</v>
      </c>
      <c r="N922" s="23"/>
      <c r="O922" s="184" t="s">
        <v>32</v>
      </c>
      <c r="P922" s="242"/>
    </row>
    <row r="923" s="69" customFormat="1" ht="18" customHeight="1" spans="1:16">
      <c r="A923" s="24">
        <v>917</v>
      </c>
      <c r="B923" s="24" t="s">
        <v>23</v>
      </c>
      <c r="C923" s="24" t="s">
        <v>24</v>
      </c>
      <c r="D923" s="24" t="s">
        <v>25</v>
      </c>
      <c r="E923" s="60" t="s">
        <v>4460</v>
      </c>
      <c r="F923" s="246" t="s">
        <v>5291</v>
      </c>
      <c r="G923" s="37" t="s">
        <v>5366</v>
      </c>
      <c r="H923" s="232" t="s">
        <v>194</v>
      </c>
      <c r="I923" s="24">
        <v>4</v>
      </c>
      <c r="J923" s="247" t="s">
        <v>5346</v>
      </c>
      <c r="K923" s="60" t="s">
        <v>31</v>
      </c>
      <c r="L923" s="238">
        <v>2</v>
      </c>
      <c r="M923" s="27">
        <f t="shared" si="37"/>
        <v>260</v>
      </c>
      <c r="N923" s="23"/>
      <c r="O923" s="184" t="s">
        <v>32</v>
      </c>
      <c r="P923" s="242"/>
    </row>
    <row r="924" s="69" customFormat="1" ht="18" customHeight="1" spans="1:16">
      <c r="A924" s="24">
        <v>918</v>
      </c>
      <c r="B924" s="24" t="s">
        <v>23</v>
      </c>
      <c r="C924" s="24" t="s">
        <v>24</v>
      </c>
      <c r="D924" s="24" t="s">
        <v>25</v>
      </c>
      <c r="E924" s="60" t="s">
        <v>4460</v>
      </c>
      <c r="F924" s="246" t="s">
        <v>5291</v>
      </c>
      <c r="G924" s="37" t="s">
        <v>5367</v>
      </c>
      <c r="H924" s="232" t="s">
        <v>194</v>
      </c>
      <c r="I924" s="24">
        <v>5</v>
      </c>
      <c r="J924" s="247" t="s">
        <v>5346</v>
      </c>
      <c r="K924" s="60" t="s">
        <v>31</v>
      </c>
      <c r="L924" s="238">
        <v>3</v>
      </c>
      <c r="M924" s="27">
        <f t="shared" si="37"/>
        <v>390</v>
      </c>
      <c r="N924" s="23"/>
      <c r="O924" s="184" t="s">
        <v>32</v>
      </c>
      <c r="P924" s="242"/>
    </row>
    <row r="925" s="69" customFormat="1" ht="18" customHeight="1" spans="1:16">
      <c r="A925" s="24">
        <v>919</v>
      </c>
      <c r="B925" s="24" t="s">
        <v>23</v>
      </c>
      <c r="C925" s="24" t="s">
        <v>24</v>
      </c>
      <c r="D925" s="24" t="s">
        <v>25</v>
      </c>
      <c r="E925" s="60" t="s">
        <v>4460</v>
      </c>
      <c r="F925" s="246" t="s">
        <v>5291</v>
      </c>
      <c r="G925" s="37" t="s">
        <v>5368</v>
      </c>
      <c r="H925" s="232" t="s">
        <v>194</v>
      </c>
      <c r="I925" s="24">
        <v>4</v>
      </c>
      <c r="J925" s="247" t="s">
        <v>5346</v>
      </c>
      <c r="K925" s="60" t="s">
        <v>31</v>
      </c>
      <c r="L925" s="238">
        <v>2</v>
      </c>
      <c r="M925" s="27">
        <f t="shared" si="37"/>
        <v>260</v>
      </c>
      <c r="N925" s="23"/>
      <c r="O925" s="184" t="s">
        <v>32</v>
      </c>
      <c r="P925" s="242"/>
    </row>
    <row r="926" s="69" customFormat="1" ht="18" customHeight="1" spans="1:16">
      <c r="A926" s="24">
        <v>920</v>
      </c>
      <c r="B926" s="24" t="s">
        <v>23</v>
      </c>
      <c r="C926" s="24" t="s">
        <v>24</v>
      </c>
      <c r="D926" s="24" t="s">
        <v>25</v>
      </c>
      <c r="E926" s="60" t="s">
        <v>4460</v>
      </c>
      <c r="F926" s="246" t="s">
        <v>5291</v>
      </c>
      <c r="G926" s="37" t="s">
        <v>5369</v>
      </c>
      <c r="H926" s="232" t="s">
        <v>194</v>
      </c>
      <c r="I926" s="24">
        <v>3</v>
      </c>
      <c r="J926" s="247" t="s">
        <v>5346</v>
      </c>
      <c r="K926" s="60" t="s">
        <v>31</v>
      </c>
      <c r="L926" s="238">
        <v>2</v>
      </c>
      <c r="M926" s="27">
        <f t="shared" si="37"/>
        <v>260</v>
      </c>
      <c r="N926" s="23"/>
      <c r="O926" s="184" t="s">
        <v>32</v>
      </c>
      <c r="P926" s="242"/>
    </row>
    <row r="927" s="69" customFormat="1" ht="18" customHeight="1" spans="1:16">
      <c r="A927" s="24">
        <v>921</v>
      </c>
      <c r="B927" s="24" t="s">
        <v>23</v>
      </c>
      <c r="C927" s="24" t="s">
        <v>24</v>
      </c>
      <c r="D927" s="24" t="s">
        <v>25</v>
      </c>
      <c r="E927" s="60" t="s">
        <v>4460</v>
      </c>
      <c r="F927" s="246" t="s">
        <v>5291</v>
      </c>
      <c r="G927" s="37" t="s">
        <v>5370</v>
      </c>
      <c r="H927" s="247" t="s">
        <v>5297</v>
      </c>
      <c r="I927" s="24">
        <v>1</v>
      </c>
      <c r="J927" s="247" t="s">
        <v>5346</v>
      </c>
      <c r="K927" s="60" t="s">
        <v>31</v>
      </c>
      <c r="L927" s="238">
        <v>1</v>
      </c>
      <c r="M927" s="27">
        <f>L927*312</f>
        <v>312</v>
      </c>
      <c r="N927" s="23"/>
      <c r="O927" s="184" t="s">
        <v>32</v>
      </c>
      <c r="P927" s="242"/>
    </row>
    <row r="928" s="69" customFormat="1" ht="18" customHeight="1" spans="1:16">
      <c r="A928" s="24">
        <v>922</v>
      </c>
      <c r="B928" s="24" t="s">
        <v>23</v>
      </c>
      <c r="C928" s="24" t="s">
        <v>24</v>
      </c>
      <c r="D928" s="24" t="s">
        <v>25</v>
      </c>
      <c r="E928" s="24" t="s">
        <v>4460</v>
      </c>
      <c r="F928" s="246" t="s">
        <v>5291</v>
      </c>
      <c r="G928" s="37" t="s">
        <v>5371</v>
      </c>
      <c r="H928" s="232" t="s">
        <v>194</v>
      </c>
      <c r="I928" s="24">
        <v>7</v>
      </c>
      <c r="J928" s="247" t="s">
        <v>5346</v>
      </c>
      <c r="K928" s="60" t="s">
        <v>31</v>
      </c>
      <c r="L928" s="238">
        <v>1</v>
      </c>
      <c r="M928" s="27">
        <f>L928*312</f>
        <v>312</v>
      </c>
      <c r="N928" s="23"/>
      <c r="O928" s="184" t="s">
        <v>32</v>
      </c>
      <c r="P928" s="242"/>
    </row>
    <row r="929" s="69" customFormat="1" ht="18" customHeight="1" spans="1:16">
      <c r="A929" s="24">
        <v>923</v>
      </c>
      <c r="B929" s="24" t="s">
        <v>23</v>
      </c>
      <c r="C929" s="24" t="s">
        <v>24</v>
      </c>
      <c r="D929" s="24" t="s">
        <v>25</v>
      </c>
      <c r="E929" s="60" t="s">
        <v>4460</v>
      </c>
      <c r="F929" s="246" t="s">
        <v>5291</v>
      </c>
      <c r="G929" s="37" t="s">
        <v>5372</v>
      </c>
      <c r="H929" s="247" t="s">
        <v>5295</v>
      </c>
      <c r="I929" s="24">
        <v>5</v>
      </c>
      <c r="J929" s="247" t="s">
        <v>5346</v>
      </c>
      <c r="K929" s="60" t="s">
        <v>31</v>
      </c>
      <c r="L929" s="238">
        <v>4</v>
      </c>
      <c r="M929" s="27">
        <f>L929*130</f>
        <v>520</v>
      </c>
      <c r="N929" s="23"/>
      <c r="O929" s="184" t="s">
        <v>32</v>
      </c>
      <c r="P929" s="242"/>
    </row>
    <row r="930" s="69" customFormat="1" ht="18" customHeight="1" spans="1:16">
      <c r="A930" s="24">
        <v>924</v>
      </c>
      <c r="B930" s="24" t="s">
        <v>23</v>
      </c>
      <c r="C930" s="24" t="s">
        <v>24</v>
      </c>
      <c r="D930" s="24" t="s">
        <v>25</v>
      </c>
      <c r="E930" s="60" t="s">
        <v>4460</v>
      </c>
      <c r="F930" s="246" t="s">
        <v>5291</v>
      </c>
      <c r="G930" s="37" t="s">
        <v>5373</v>
      </c>
      <c r="H930" s="232" t="s">
        <v>194</v>
      </c>
      <c r="I930" s="24">
        <v>2</v>
      </c>
      <c r="J930" s="247" t="s">
        <v>5346</v>
      </c>
      <c r="K930" s="60" t="s">
        <v>31</v>
      </c>
      <c r="L930" s="238">
        <v>1</v>
      </c>
      <c r="M930" s="27">
        <f>L930*312</f>
        <v>312</v>
      </c>
      <c r="N930" s="23"/>
      <c r="O930" s="184" t="s">
        <v>32</v>
      </c>
      <c r="P930" s="242"/>
    </row>
    <row r="931" s="69" customFormat="1" ht="18" customHeight="1" spans="1:16">
      <c r="A931" s="24">
        <v>925</v>
      </c>
      <c r="B931" s="24" t="s">
        <v>23</v>
      </c>
      <c r="C931" s="24" t="s">
        <v>24</v>
      </c>
      <c r="D931" s="24" t="s">
        <v>25</v>
      </c>
      <c r="E931" s="60" t="s">
        <v>4460</v>
      </c>
      <c r="F931" s="246" t="s">
        <v>5291</v>
      </c>
      <c r="G931" s="37" t="s">
        <v>5303</v>
      </c>
      <c r="H931" s="232" t="s">
        <v>194</v>
      </c>
      <c r="I931" s="24">
        <v>6</v>
      </c>
      <c r="J931" s="247" t="s">
        <v>5346</v>
      </c>
      <c r="K931" s="60" t="s">
        <v>31</v>
      </c>
      <c r="L931" s="238">
        <v>3</v>
      </c>
      <c r="M931" s="27">
        <f>L931*130</f>
        <v>390</v>
      </c>
      <c r="N931" s="23"/>
      <c r="O931" s="184" t="s">
        <v>32</v>
      </c>
      <c r="P931" s="242"/>
    </row>
    <row r="932" s="69" customFormat="1" ht="18" customHeight="1" spans="1:16">
      <c r="A932" s="24">
        <v>926</v>
      </c>
      <c r="B932" s="24" t="s">
        <v>23</v>
      </c>
      <c r="C932" s="24" t="s">
        <v>24</v>
      </c>
      <c r="D932" s="24" t="s">
        <v>25</v>
      </c>
      <c r="E932" s="60" t="s">
        <v>4878</v>
      </c>
      <c r="F932" s="246" t="s">
        <v>5291</v>
      </c>
      <c r="G932" s="37" t="s">
        <v>5374</v>
      </c>
      <c r="H932" s="24" t="s">
        <v>5025</v>
      </c>
      <c r="I932" s="24">
        <v>1</v>
      </c>
      <c r="J932" s="247" t="s">
        <v>5346</v>
      </c>
      <c r="K932" s="60" t="s">
        <v>31</v>
      </c>
      <c r="L932" s="238">
        <v>1</v>
      </c>
      <c r="M932" s="27">
        <f>L932*312</f>
        <v>312</v>
      </c>
      <c r="N932" s="23"/>
      <c r="O932" s="184" t="s">
        <v>32</v>
      </c>
      <c r="P932" s="242"/>
    </row>
    <row r="933" s="69" customFormat="1" ht="18" customHeight="1" spans="1:16">
      <c r="A933" s="24">
        <v>927</v>
      </c>
      <c r="B933" s="24" t="s">
        <v>23</v>
      </c>
      <c r="C933" s="24" t="s">
        <v>24</v>
      </c>
      <c r="D933" s="24" t="s">
        <v>25</v>
      </c>
      <c r="E933" s="60" t="s">
        <v>4460</v>
      </c>
      <c r="F933" s="246" t="s">
        <v>5291</v>
      </c>
      <c r="G933" s="37" t="s">
        <v>5375</v>
      </c>
      <c r="H933" s="247" t="s">
        <v>5297</v>
      </c>
      <c r="I933" s="24">
        <v>2</v>
      </c>
      <c r="J933" s="247" t="s">
        <v>5346</v>
      </c>
      <c r="K933" s="60" t="s">
        <v>31</v>
      </c>
      <c r="L933" s="238">
        <v>2</v>
      </c>
      <c r="M933" s="27">
        <f>L933*312</f>
        <v>624</v>
      </c>
      <c r="N933" s="23"/>
      <c r="O933" s="184" t="s">
        <v>32</v>
      </c>
      <c r="P933" s="242"/>
    </row>
    <row r="934" s="69" customFormat="1" ht="18" customHeight="1" spans="1:16">
      <c r="A934" s="24">
        <v>928</v>
      </c>
      <c r="B934" s="24" t="s">
        <v>23</v>
      </c>
      <c r="C934" s="24" t="s">
        <v>24</v>
      </c>
      <c r="D934" s="24" t="s">
        <v>25</v>
      </c>
      <c r="E934" s="60" t="s">
        <v>4460</v>
      </c>
      <c r="F934" s="246" t="s">
        <v>5291</v>
      </c>
      <c r="G934" s="37" t="s">
        <v>5376</v>
      </c>
      <c r="H934" s="247" t="s">
        <v>5295</v>
      </c>
      <c r="I934" s="24">
        <v>4</v>
      </c>
      <c r="J934" s="247" t="s">
        <v>5346</v>
      </c>
      <c r="K934" s="60" t="s">
        <v>31</v>
      </c>
      <c r="L934" s="238">
        <v>4</v>
      </c>
      <c r="M934" s="27">
        <f t="shared" ref="M934:M940" si="38">L934*130</f>
        <v>520</v>
      </c>
      <c r="N934" s="23"/>
      <c r="O934" s="184" t="s">
        <v>32</v>
      </c>
      <c r="P934" s="242"/>
    </row>
    <row r="935" s="69" customFormat="1" ht="18" customHeight="1" spans="1:16">
      <c r="A935" s="24">
        <v>929</v>
      </c>
      <c r="B935" s="24" t="s">
        <v>23</v>
      </c>
      <c r="C935" s="24" t="s">
        <v>24</v>
      </c>
      <c r="D935" s="24" t="s">
        <v>25</v>
      </c>
      <c r="E935" s="60" t="s">
        <v>4460</v>
      </c>
      <c r="F935" s="246" t="s">
        <v>5291</v>
      </c>
      <c r="G935" s="37" t="s">
        <v>5377</v>
      </c>
      <c r="H935" s="247" t="s">
        <v>5295</v>
      </c>
      <c r="I935" s="24">
        <v>5</v>
      </c>
      <c r="J935" s="247" t="s">
        <v>5346</v>
      </c>
      <c r="K935" s="60" t="s">
        <v>31</v>
      </c>
      <c r="L935" s="238">
        <v>5</v>
      </c>
      <c r="M935" s="27">
        <f t="shared" si="38"/>
        <v>650</v>
      </c>
      <c r="N935" s="23"/>
      <c r="O935" s="184" t="s">
        <v>32</v>
      </c>
      <c r="P935" s="242"/>
    </row>
    <row r="936" s="69" customFormat="1" ht="18" customHeight="1" spans="1:16">
      <c r="A936" s="24">
        <v>930</v>
      </c>
      <c r="B936" s="24" t="s">
        <v>23</v>
      </c>
      <c r="C936" s="24" t="s">
        <v>24</v>
      </c>
      <c r="D936" s="24" t="s">
        <v>25</v>
      </c>
      <c r="E936" s="60" t="s">
        <v>4460</v>
      </c>
      <c r="F936" s="246" t="s">
        <v>5291</v>
      </c>
      <c r="G936" s="37" t="s">
        <v>5378</v>
      </c>
      <c r="H936" s="232" t="s">
        <v>194</v>
      </c>
      <c r="I936" s="24">
        <v>4</v>
      </c>
      <c r="J936" s="247" t="s">
        <v>5346</v>
      </c>
      <c r="K936" s="60" t="s">
        <v>31</v>
      </c>
      <c r="L936" s="238">
        <v>2</v>
      </c>
      <c r="M936" s="27">
        <f t="shared" si="38"/>
        <v>260</v>
      </c>
      <c r="N936" s="23"/>
      <c r="O936" s="184" t="s">
        <v>32</v>
      </c>
      <c r="P936" s="242"/>
    </row>
    <row r="937" s="69" customFormat="1" ht="18" customHeight="1" spans="1:16">
      <c r="A937" s="24">
        <v>931</v>
      </c>
      <c r="B937" s="24" t="s">
        <v>23</v>
      </c>
      <c r="C937" s="24" t="s">
        <v>24</v>
      </c>
      <c r="D937" s="24" t="s">
        <v>25</v>
      </c>
      <c r="E937" s="60" t="s">
        <v>4460</v>
      </c>
      <c r="F937" s="246" t="s">
        <v>5291</v>
      </c>
      <c r="G937" s="37" t="s">
        <v>5379</v>
      </c>
      <c r="H937" s="232" t="s">
        <v>194</v>
      </c>
      <c r="I937" s="24">
        <v>6</v>
      </c>
      <c r="J937" s="247" t="s">
        <v>5346</v>
      </c>
      <c r="K937" s="60" t="s">
        <v>31</v>
      </c>
      <c r="L937" s="238">
        <v>3</v>
      </c>
      <c r="M937" s="27">
        <f t="shared" si="38"/>
        <v>390</v>
      </c>
      <c r="N937" s="23"/>
      <c r="O937" s="184" t="s">
        <v>32</v>
      </c>
      <c r="P937" s="242"/>
    </row>
    <row r="938" s="69" customFormat="1" ht="18" customHeight="1" spans="1:16">
      <c r="A938" s="24">
        <v>932</v>
      </c>
      <c r="B938" s="24" t="s">
        <v>23</v>
      </c>
      <c r="C938" s="24" t="s">
        <v>24</v>
      </c>
      <c r="D938" s="24" t="s">
        <v>25</v>
      </c>
      <c r="E938" s="60" t="s">
        <v>4460</v>
      </c>
      <c r="F938" s="246" t="s">
        <v>5291</v>
      </c>
      <c r="G938" s="37" t="s">
        <v>5380</v>
      </c>
      <c r="H938" s="247" t="s">
        <v>5295</v>
      </c>
      <c r="I938" s="24">
        <v>7</v>
      </c>
      <c r="J938" s="247" t="s">
        <v>5346</v>
      </c>
      <c r="K938" s="60" t="s">
        <v>31</v>
      </c>
      <c r="L938" s="238">
        <v>4</v>
      </c>
      <c r="M938" s="27">
        <f t="shared" si="38"/>
        <v>520</v>
      </c>
      <c r="N938" s="23"/>
      <c r="O938" s="184" t="s">
        <v>32</v>
      </c>
      <c r="P938" s="242"/>
    </row>
    <row r="939" s="69" customFormat="1" ht="18" customHeight="1" spans="1:16">
      <c r="A939" s="24">
        <v>933</v>
      </c>
      <c r="B939" s="24" t="s">
        <v>23</v>
      </c>
      <c r="C939" s="24" t="s">
        <v>24</v>
      </c>
      <c r="D939" s="24" t="s">
        <v>25</v>
      </c>
      <c r="E939" s="24" t="s">
        <v>4460</v>
      </c>
      <c r="F939" s="246" t="s">
        <v>5291</v>
      </c>
      <c r="G939" s="238" t="s">
        <v>5381</v>
      </c>
      <c r="H939" s="232" t="s">
        <v>194</v>
      </c>
      <c r="I939" s="24">
        <v>4</v>
      </c>
      <c r="J939" s="247" t="s">
        <v>5346</v>
      </c>
      <c r="K939" s="60" t="s">
        <v>31</v>
      </c>
      <c r="L939" s="238">
        <v>2</v>
      </c>
      <c r="M939" s="27">
        <f t="shared" si="38"/>
        <v>260</v>
      </c>
      <c r="N939" s="23"/>
      <c r="O939" s="184" t="s">
        <v>32</v>
      </c>
      <c r="P939" s="243"/>
    </row>
    <row r="940" s="69" customFormat="1" ht="18" customHeight="1" spans="1:16">
      <c r="A940" s="24">
        <v>934</v>
      </c>
      <c r="B940" s="24" t="s">
        <v>23</v>
      </c>
      <c r="C940" s="24" t="s">
        <v>24</v>
      </c>
      <c r="D940" s="24" t="s">
        <v>25</v>
      </c>
      <c r="E940" s="60" t="s">
        <v>4460</v>
      </c>
      <c r="F940" s="246" t="s">
        <v>5291</v>
      </c>
      <c r="G940" s="37" t="s">
        <v>5382</v>
      </c>
      <c r="H940" s="232" t="s">
        <v>194</v>
      </c>
      <c r="I940" s="24">
        <v>5</v>
      </c>
      <c r="J940" s="247" t="s">
        <v>5346</v>
      </c>
      <c r="K940" s="60" t="s">
        <v>31</v>
      </c>
      <c r="L940" s="238">
        <v>3</v>
      </c>
      <c r="M940" s="27">
        <f t="shared" si="38"/>
        <v>390</v>
      </c>
      <c r="N940" s="23"/>
      <c r="O940" s="184" t="s">
        <v>32</v>
      </c>
      <c r="P940" s="242"/>
    </row>
    <row r="941" s="69" customFormat="1" ht="18" customHeight="1" spans="1:16">
      <c r="A941" s="24">
        <v>935</v>
      </c>
      <c r="B941" s="24" t="s">
        <v>23</v>
      </c>
      <c r="C941" s="24" t="s">
        <v>24</v>
      </c>
      <c r="D941" s="24" t="s">
        <v>25</v>
      </c>
      <c r="E941" s="60" t="s">
        <v>4460</v>
      </c>
      <c r="F941" s="246" t="s">
        <v>5291</v>
      </c>
      <c r="G941" s="37" t="s">
        <v>5383</v>
      </c>
      <c r="H941" s="247" t="s">
        <v>5297</v>
      </c>
      <c r="I941" s="24">
        <v>5</v>
      </c>
      <c r="J941" s="247" t="s">
        <v>5346</v>
      </c>
      <c r="K941" s="60" t="s">
        <v>31</v>
      </c>
      <c r="L941" s="238">
        <v>3</v>
      </c>
      <c r="M941" s="27">
        <f>L941*312</f>
        <v>936</v>
      </c>
      <c r="N941" s="23"/>
      <c r="O941" s="184" t="s">
        <v>32</v>
      </c>
      <c r="P941" s="242"/>
    </row>
    <row r="942" s="69" customFormat="1" ht="18" customHeight="1" spans="1:16">
      <c r="A942" s="24">
        <v>936</v>
      </c>
      <c r="B942" s="24" t="s">
        <v>23</v>
      </c>
      <c r="C942" s="24" t="s">
        <v>24</v>
      </c>
      <c r="D942" s="24" t="s">
        <v>25</v>
      </c>
      <c r="E942" s="60" t="s">
        <v>4460</v>
      </c>
      <c r="F942" s="246" t="s">
        <v>5291</v>
      </c>
      <c r="G942" s="37" t="s">
        <v>5384</v>
      </c>
      <c r="H942" s="247" t="s">
        <v>5297</v>
      </c>
      <c r="I942" s="24">
        <v>4</v>
      </c>
      <c r="J942" s="247" t="s">
        <v>5346</v>
      </c>
      <c r="K942" s="60" t="s">
        <v>31</v>
      </c>
      <c r="L942" s="238">
        <v>3</v>
      </c>
      <c r="M942" s="27">
        <f>L942*312</f>
        <v>936</v>
      </c>
      <c r="N942" s="23"/>
      <c r="O942" s="184" t="s">
        <v>32</v>
      </c>
      <c r="P942" s="242"/>
    </row>
    <row r="943" s="69" customFormat="1" ht="18" customHeight="1" spans="1:16">
      <c r="A943" s="24">
        <v>937</v>
      </c>
      <c r="B943" s="24" t="s">
        <v>23</v>
      </c>
      <c r="C943" s="24" t="s">
        <v>24</v>
      </c>
      <c r="D943" s="24" t="s">
        <v>25</v>
      </c>
      <c r="E943" s="60" t="s">
        <v>4460</v>
      </c>
      <c r="F943" s="246" t="s">
        <v>5291</v>
      </c>
      <c r="G943" s="37" t="s">
        <v>5385</v>
      </c>
      <c r="H943" s="232" t="s">
        <v>194</v>
      </c>
      <c r="I943" s="24">
        <v>3</v>
      </c>
      <c r="J943" s="247" t="s">
        <v>5346</v>
      </c>
      <c r="K943" s="60" t="s">
        <v>31</v>
      </c>
      <c r="L943" s="238">
        <v>2</v>
      </c>
      <c r="M943" s="27">
        <f>L943*130</f>
        <v>260</v>
      </c>
      <c r="N943" s="23"/>
      <c r="O943" s="184" t="s">
        <v>32</v>
      </c>
      <c r="P943" s="242"/>
    </row>
    <row r="944" s="69" customFormat="1" ht="18" customHeight="1" spans="1:16">
      <c r="A944" s="24">
        <v>938</v>
      </c>
      <c r="B944" s="24" t="s">
        <v>23</v>
      </c>
      <c r="C944" s="24" t="s">
        <v>24</v>
      </c>
      <c r="D944" s="24" t="s">
        <v>25</v>
      </c>
      <c r="E944" s="60" t="s">
        <v>4460</v>
      </c>
      <c r="F944" s="246" t="s">
        <v>5291</v>
      </c>
      <c r="G944" s="37" t="s">
        <v>881</v>
      </c>
      <c r="H944" s="232" t="s">
        <v>194</v>
      </c>
      <c r="I944" s="24">
        <v>5</v>
      </c>
      <c r="J944" s="247" t="s">
        <v>5346</v>
      </c>
      <c r="K944" s="60" t="s">
        <v>31</v>
      </c>
      <c r="L944" s="238">
        <v>2</v>
      </c>
      <c r="M944" s="27">
        <f>L944*130</f>
        <v>260</v>
      </c>
      <c r="N944" s="23"/>
      <c r="O944" s="184" t="s">
        <v>32</v>
      </c>
      <c r="P944" s="242"/>
    </row>
    <row r="945" s="69" customFormat="1" ht="18" customHeight="1" spans="1:16">
      <c r="A945" s="24">
        <v>939</v>
      </c>
      <c r="B945" s="24" t="s">
        <v>23</v>
      </c>
      <c r="C945" s="24" t="s">
        <v>24</v>
      </c>
      <c r="D945" s="24" t="s">
        <v>25</v>
      </c>
      <c r="E945" s="60" t="s">
        <v>4460</v>
      </c>
      <c r="F945" s="246" t="s">
        <v>5291</v>
      </c>
      <c r="G945" s="37" t="s">
        <v>5386</v>
      </c>
      <c r="H945" s="232" t="s">
        <v>194</v>
      </c>
      <c r="I945" s="24">
        <v>3</v>
      </c>
      <c r="J945" s="247" t="s">
        <v>5346</v>
      </c>
      <c r="K945" s="60" t="s">
        <v>31</v>
      </c>
      <c r="L945" s="238">
        <v>2</v>
      </c>
      <c r="M945" s="27">
        <f>L945*130</f>
        <v>260</v>
      </c>
      <c r="N945" s="23"/>
      <c r="O945" s="184" t="s">
        <v>32</v>
      </c>
      <c r="P945" s="242"/>
    </row>
    <row r="946" s="69" customFormat="1" ht="18" customHeight="1" spans="1:16">
      <c r="A946" s="24">
        <v>940</v>
      </c>
      <c r="B946" s="24" t="s">
        <v>23</v>
      </c>
      <c r="C946" s="24" t="s">
        <v>24</v>
      </c>
      <c r="D946" s="24" t="s">
        <v>25</v>
      </c>
      <c r="E946" s="60" t="s">
        <v>4460</v>
      </c>
      <c r="F946" s="246" t="s">
        <v>5291</v>
      </c>
      <c r="G946" s="37" t="s">
        <v>5387</v>
      </c>
      <c r="H946" s="232" t="s">
        <v>194</v>
      </c>
      <c r="I946" s="24">
        <v>5</v>
      </c>
      <c r="J946" s="247" t="s">
        <v>5346</v>
      </c>
      <c r="K946" s="60" t="s">
        <v>31</v>
      </c>
      <c r="L946" s="238">
        <v>2</v>
      </c>
      <c r="M946" s="27">
        <f>L946*130</f>
        <v>260</v>
      </c>
      <c r="N946" s="23"/>
      <c r="O946" s="184" t="s">
        <v>32</v>
      </c>
      <c r="P946" s="242"/>
    </row>
    <row r="947" s="69" customFormat="1" ht="18" customHeight="1" spans="1:16">
      <c r="A947" s="24">
        <v>941</v>
      </c>
      <c r="B947" s="24" t="s">
        <v>23</v>
      </c>
      <c r="C947" s="24" t="s">
        <v>24</v>
      </c>
      <c r="D947" s="24" t="s">
        <v>25</v>
      </c>
      <c r="E947" s="60" t="s">
        <v>4460</v>
      </c>
      <c r="F947" s="246" t="s">
        <v>5291</v>
      </c>
      <c r="G947" s="37" t="s">
        <v>5388</v>
      </c>
      <c r="H947" s="232" t="s">
        <v>194</v>
      </c>
      <c r="I947" s="24">
        <v>4</v>
      </c>
      <c r="J947" s="247" t="s">
        <v>5346</v>
      </c>
      <c r="K947" s="60" t="s">
        <v>31</v>
      </c>
      <c r="L947" s="238">
        <v>2</v>
      </c>
      <c r="M947" s="27">
        <f>L947*130</f>
        <v>260</v>
      </c>
      <c r="N947" s="23"/>
      <c r="O947" s="184" t="s">
        <v>32</v>
      </c>
      <c r="P947" s="242"/>
    </row>
    <row r="948" s="69" customFormat="1" ht="18" customHeight="1" spans="1:16">
      <c r="A948" s="24">
        <v>942</v>
      </c>
      <c r="B948" s="24" t="s">
        <v>23</v>
      </c>
      <c r="C948" s="24" t="s">
        <v>24</v>
      </c>
      <c r="D948" s="24" t="s">
        <v>25</v>
      </c>
      <c r="E948" s="60" t="s">
        <v>4460</v>
      </c>
      <c r="F948" s="246" t="s">
        <v>5291</v>
      </c>
      <c r="G948" s="37" t="s">
        <v>5389</v>
      </c>
      <c r="H948" s="24" t="s">
        <v>5025</v>
      </c>
      <c r="I948" s="24">
        <v>1</v>
      </c>
      <c r="J948" s="247" t="s">
        <v>5346</v>
      </c>
      <c r="K948" s="60" t="s">
        <v>31</v>
      </c>
      <c r="L948" s="238">
        <v>1</v>
      </c>
      <c r="M948" s="27">
        <f>L948*312</f>
        <v>312</v>
      </c>
      <c r="N948" s="23"/>
      <c r="O948" s="184" t="s">
        <v>32</v>
      </c>
      <c r="P948" s="242"/>
    </row>
    <row r="949" s="69" customFormat="1" ht="18" customHeight="1" spans="1:16">
      <c r="A949" s="24">
        <v>943</v>
      </c>
      <c r="B949" s="24" t="s">
        <v>23</v>
      </c>
      <c r="C949" s="24" t="s">
        <v>24</v>
      </c>
      <c r="D949" s="24" t="s">
        <v>25</v>
      </c>
      <c r="E949" s="60" t="s">
        <v>4460</v>
      </c>
      <c r="F949" s="246" t="s">
        <v>5291</v>
      </c>
      <c r="G949" s="37" t="s">
        <v>5390</v>
      </c>
      <c r="H949" s="247" t="s">
        <v>5297</v>
      </c>
      <c r="I949" s="24">
        <v>6</v>
      </c>
      <c r="J949" s="247" t="s">
        <v>5346</v>
      </c>
      <c r="K949" s="60" t="s">
        <v>31</v>
      </c>
      <c r="L949" s="238">
        <v>3</v>
      </c>
      <c r="M949" s="27">
        <f>L949*312</f>
        <v>936</v>
      </c>
      <c r="N949" s="23"/>
      <c r="O949" s="184" t="s">
        <v>32</v>
      </c>
      <c r="P949" s="242"/>
    </row>
    <row r="950" s="69" customFormat="1" ht="18" customHeight="1" spans="1:16">
      <c r="A950" s="24">
        <v>944</v>
      </c>
      <c r="B950" s="24" t="s">
        <v>23</v>
      </c>
      <c r="C950" s="24" t="s">
        <v>24</v>
      </c>
      <c r="D950" s="24" t="s">
        <v>25</v>
      </c>
      <c r="E950" s="60" t="s">
        <v>4460</v>
      </c>
      <c r="F950" s="246" t="s">
        <v>5291</v>
      </c>
      <c r="G950" s="37" t="s">
        <v>5338</v>
      </c>
      <c r="H950" s="232" t="s">
        <v>194</v>
      </c>
      <c r="I950" s="24">
        <v>4</v>
      </c>
      <c r="J950" s="247" t="s">
        <v>5346</v>
      </c>
      <c r="K950" s="60" t="s">
        <v>31</v>
      </c>
      <c r="L950" s="238">
        <v>2</v>
      </c>
      <c r="M950" s="27">
        <f>L950*130</f>
        <v>260</v>
      </c>
      <c r="N950" s="23"/>
      <c r="O950" s="184" t="s">
        <v>32</v>
      </c>
      <c r="P950" s="242"/>
    </row>
    <row r="951" s="69" customFormat="1" ht="18" customHeight="1" spans="1:16">
      <c r="A951" s="24">
        <v>945</v>
      </c>
      <c r="B951" s="24" t="s">
        <v>23</v>
      </c>
      <c r="C951" s="24" t="s">
        <v>24</v>
      </c>
      <c r="D951" s="24" t="s">
        <v>25</v>
      </c>
      <c r="E951" s="60" t="s">
        <v>4460</v>
      </c>
      <c r="F951" s="246" t="s">
        <v>5291</v>
      </c>
      <c r="G951" s="37" t="s">
        <v>5391</v>
      </c>
      <c r="H951" s="247" t="s">
        <v>5297</v>
      </c>
      <c r="I951" s="24">
        <v>3</v>
      </c>
      <c r="J951" s="247" t="s">
        <v>5346</v>
      </c>
      <c r="K951" s="60" t="s">
        <v>31</v>
      </c>
      <c r="L951" s="238">
        <v>2</v>
      </c>
      <c r="M951" s="27">
        <f>L951*312</f>
        <v>624</v>
      </c>
      <c r="N951" s="23"/>
      <c r="O951" s="184" t="s">
        <v>32</v>
      </c>
      <c r="P951" s="242"/>
    </row>
    <row r="952" s="69" customFormat="1" ht="18" customHeight="1" spans="1:16">
      <c r="A952" s="24">
        <v>946</v>
      </c>
      <c r="B952" s="24" t="s">
        <v>23</v>
      </c>
      <c r="C952" s="24" t="s">
        <v>24</v>
      </c>
      <c r="D952" s="24" t="s">
        <v>25</v>
      </c>
      <c r="E952" s="60" t="s">
        <v>4460</v>
      </c>
      <c r="F952" s="246" t="s">
        <v>5291</v>
      </c>
      <c r="G952" s="37" t="s">
        <v>5392</v>
      </c>
      <c r="H952" s="232" t="s">
        <v>194</v>
      </c>
      <c r="I952" s="24">
        <v>5</v>
      </c>
      <c r="J952" s="247" t="s">
        <v>5346</v>
      </c>
      <c r="K952" s="60" t="s">
        <v>31</v>
      </c>
      <c r="L952" s="238">
        <v>2</v>
      </c>
      <c r="M952" s="27">
        <f>L952*130</f>
        <v>260</v>
      </c>
      <c r="N952" s="23"/>
      <c r="O952" s="184" t="s">
        <v>32</v>
      </c>
      <c r="P952" s="242"/>
    </row>
    <row r="953" s="69" customFormat="1" ht="18" customHeight="1" spans="1:16">
      <c r="A953" s="24">
        <v>947</v>
      </c>
      <c r="B953" s="24" t="s">
        <v>23</v>
      </c>
      <c r="C953" s="24" t="s">
        <v>24</v>
      </c>
      <c r="D953" s="24" t="s">
        <v>25</v>
      </c>
      <c r="E953" s="60" t="s">
        <v>4460</v>
      </c>
      <c r="F953" s="246" t="s">
        <v>5291</v>
      </c>
      <c r="G953" s="37" t="s">
        <v>5393</v>
      </c>
      <c r="H953" s="232" t="s">
        <v>194</v>
      </c>
      <c r="I953" s="24">
        <v>6</v>
      </c>
      <c r="J953" s="247" t="s">
        <v>5346</v>
      </c>
      <c r="K953" s="60" t="s">
        <v>31</v>
      </c>
      <c r="L953" s="238">
        <v>3</v>
      </c>
      <c r="M953" s="27">
        <f>L953*130</f>
        <v>390</v>
      </c>
      <c r="N953" s="23"/>
      <c r="O953" s="184" t="s">
        <v>32</v>
      </c>
      <c r="P953" s="242"/>
    </row>
    <row r="954" s="69" customFormat="1" ht="18" customHeight="1" spans="1:16">
      <c r="A954" s="24">
        <v>948</v>
      </c>
      <c r="B954" s="24" t="s">
        <v>23</v>
      </c>
      <c r="C954" s="24" t="s">
        <v>24</v>
      </c>
      <c r="D954" s="24" t="s">
        <v>25</v>
      </c>
      <c r="E954" s="60" t="s">
        <v>4460</v>
      </c>
      <c r="F954" s="246" t="s">
        <v>5291</v>
      </c>
      <c r="G954" s="37" t="s">
        <v>5394</v>
      </c>
      <c r="H954" s="232" t="s">
        <v>194</v>
      </c>
      <c r="I954" s="24">
        <v>4</v>
      </c>
      <c r="J954" s="247" t="s">
        <v>5346</v>
      </c>
      <c r="K954" s="60" t="s">
        <v>31</v>
      </c>
      <c r="L954" s="238">
        <v>2</v>
      </c>
      <c r="M954" s="27">
        <f>L954*130</f>
        <v>260</v>
      </c>
      <c r="N954" s="23"/>
      <c r="O954" s="184" t="s">
        <v>32</v>
      </c>
      <c r="P954" s="242"/>
    </row>
    <row r="955" s="69" customFormat="1" ht="18" customHeight="1" spans="1:16">
      <c r="A955" s="24">
        <v>949</v>
      </c>
      <c r="B955" s="24" t="s">
        <v>23</v>
      </c>
      <c r="C955" s="24" t="s">
        <v>24</v>
      </c>
      <c r="D955" s="24" t="s">
        <v>25</v>
      </c>
      <c r="E955" s="60" t="s">
        <v>4460</v>
      </c>
      <c r="F955" s="247" t="s">
        <v>5291</v>
      </c>
      <c r="G955" s="37" t="s">
        <v>5395</v>
      </c>
      <c r="H955" s="247" t="s">
        <v>5297</v>
      </c>
      <c r="I955" s="24">
        <v>3</v>
      </c>
      <c r="J955" s="247" t="s">
        <v>5346</v>
      </c>
      <c r="K955" s="60" t="s">
        <v>31</v>
      </c>
      <c r="L955" s="238">
        <v>2</v>
      </c>
      <c r="M955" s="27">
        <f>L955*312</f>
        <v>624</v>
      </c>
      <c r="N955" s="23"/>
      <c r="O955" s="184" t="s">
        <v>32</v>
      </c>
      <c r="P955" s="242"/>
    </row>
    <row r="956" s="69" customFormat="1" ht="18" customHeight="1" spans="1:16">
      <c r="A956" s="24">
        <v>950</v>
      </c>
      <c r="B956" s="24" t="s">
        <v>23</v>
      </c>
      <c r="C956" s="24" t="s">
        <v>24</v>
      </c>
      <c r="D956" s="24" t="s">
        <v>25</v>
      </c>
      <c r="E956" s="60" t="s">
        <v>4460</v>
      </c>
      <c r="F956" s="247" t="s">
        <v>5291</v>
      </c>
      <c r="G956" s="37" t="s">
        <v>5396</v>
      </c>
      <c r="H956" s="232" t="s">
        <v>194</v>
      </c>
      <c r="I956" s="24">
        <v>6</v>
      </c>
      <c r="J956" s="247" t="s">
        <v>5346</v>
      </c>
      <c r="K956" s="60" t="s">
        <v>31</v>
      </c>
      <c r="L956" s="238">
        <v>3</v>
      </c>
      <c r="M956" s="27">
        <f t="shared" ref="M956:M972" si="39">L956*130</f>
        <v>390</v>
      </c>
      <c r="N956" s="23"/>
      <c r="O956" s="184" t="s">
        <v>32</v>
      </c>
      <c r="P956" s="242"/>
    </row>
    <row r="957" s="69" customFormat="1" ht="18" customHeight="1" spans="1:16">
      <c r="A957" s="24">
        <v>951</v>
      </c>
      <c r="B957" s="24" t="s">
        <v>23</v>
      </c>
      <c r="C957" s="24" t="s">
        <v>24</v>
      </c>
      <c r="D957" s="24" t="s">
        <v>25</v>
      </c>
      <c r="E957" s="60" t="s">
        <v>4460</v>
      </c>
      <c r="F957" s="247" t="s">
        <v>5291</v>
      </c>
      <c r="G957" s="37" t="s">
        <v>5397</v>
      </c>
      <c r="H957" s="232" t="s">
        <v>194</v>
      </c>
      <c r="I957" s="24">
        <v>3</v>
      </c>
      <c r="J957" s="247" t="s">
        <v>5346</v>
      </c>
      <c r="K957" s="60" t="s">
        <v>31</v>
      </c>
      <c r="L957" s="238">
        <v>2</v>
      </c>
      <c r="M957" s="27">
        <f t="shared" si="39"/>
        <v>260</v>
      </c>
      <c r="N957" s="23"/>
      <c r="O957" s="184" t="s">
        <v>32</v>
      </c>
      <c r="P957" s="242"/>
    </row>
    <row r="958" s="69" customFormat="1" ht="18" customHeight="1" spans="1:16">
      <c r="A958" s="24">
        <v>952</v>
      </c>
      <c r="B958" s="24" t="s">
        <v>23</v>
      </c>
      <c r="C958" s="24" t="s">
        <v>24</v>
      </c>
      <c r="D958" s="24" t="s">
        <v>25</v>
      </c>
      <c r="E958" s="60" t="s">
        <v>4460</v>
      </c>
      <c r="F958" s="247" t="s">
        <v>5291</v>
      </c>
      <c r="G958" s="37" t="s">
        <v>5398</v>
      </c>
      <c r="H958" s="232" t="s">
        <v>194</v>
      </c>
      <c r="I958" s="24">
        <v>3</v>
      </c>
      <c r="J958" s="247" t="s">
        <v>5346</v>
      </c>
      <c r="K958" s="60" t="s">
        <v>31</v>
      </c>
      <c r="L958" s="238">
        <v>2</v>
      </c>
      <c r="M958" s="27">
        <f t="shared" si="39"/>
        <v>260</v>
      </c>
      <c r="N958" s="23"/>
      <c r="O958" s="184" t="s">
        <v>32</v>
      </c>
      <c r="P958" s="242"/>
    </row>
    <row r="959" s="69" customFormat="1" ht="18" customHeight="1" spans="1:16">
      <c r="A959" s="24">
        <v>953</v>
      </c>
      <c r="B959" s="24" t="s">
        <v>23</v>
      </c>
      <c r="C959" s="24" t="s">
        <v>24</v>
      </c>
      <c r="D959" s="24" t="s">
        <v>25</v>
      </c>
      <c r="E959" s="60" t="s">
        <v>4460</v>
      </c>
      <c r="F959" s="247" t="s">
        <v>5291</v>
      </c>
      <c r="G959" s="37" t="s">
        <v>5399</v>
      </c>
      <c r="H959" s="232" t="s">
        <v>194</v>
      </c>
      <c r="I959" s="24">
        <v>4</v>
      </c>
      <c r="J959" s="247" t="s">
        <v>5346</v>
      </c>
      <c r="K959" s="60" t="s">
        <v>31</v>
      </c>
      <c r="L959" s="238">
        <v>3</v>
      </c>
      <c r="M959" s="27">
        <f t="shared" si="39"/>
        <v>390</v>
      </c>
      <c r="N959" s="23"/>
      <c r="O959" s="184" t="s">
        <v>32</v>
      </c>
      <c r="P959" s="242"/>
    </row>
    <row r="960" s="69" customFormat="1" ht="18" customHeight="1" spans="1:16">
      <c r="A960" s="24">
        <v>954</v>
      </c>
      <c r="B960" s="24" t="s">
        <v>23</v>
      </c>
      <c r="C960" s="24" t="s">
        <v>24</v>
      </c>
      <c r="D960" s="24" t="s">
        <v>25</v>
      </c>
      <c r="E960" s="60" t="s">
        <v>4460</v>
      </c>
      <c r="F960" s="247" t="s">
        <v>5291</v>
      </c>
      <c r="G960" s="37" t="s">
        <v>5400</v>
      </c>
      <c r="H960" s="232" t="s">
        <v>194</v>
      </c>
      <c r="I960" s="24">
        <v>6</v>
      </c>
      <c r="J960" s="247" t="s">
        <v>5346</v>
      </c>
      <c r="K960" s="60" t="s">
        <v>31</v>
      </c>
      <c r="L960" s="238">
        <v>3</v>
      </c>
      <c r="M960" s="27">
        <f t="shared" si="39"/>
        <v>390</v>
      </c>
      <c r="N960" s="23"/>
      <c r="O960" s="184" t="s">
        <v>32</v>
      </c>
      <c r="P960" s="242"/>
    </row>
    <row r="961" s="69" customFormat="1" ht="18" customHeight="1" spans="1:16">
      <c r="A961" s="24">
        <v>955</v>
      </c>
      <c r="B961" s="24" t="s">
        <v>23</v>
      </c>
      <c r="C961" s="24" t="s">
        <v>24</v>
      </c>
      <c r="D961" s="24" t="s">
        <v>25</v>
      </c>
      <c r="E961" s="24" t="s">
        <v>4460</v>
      </c>
      <c r="F961" s="247" t="s">
        <v>5291</v>
      </c>
      <c r="G961" s="238" t="s">
        <v>5401</v>
      </c>
      <c r="H961" s="232" t="s">
        <v>194</v>
      </c>
      <c r="I961" s="24">
        <v>6</v>
      </c>
      <c r="J961" s="247" t="s">
        <v>5346</v>
      </c>
      <c r="K961" s="60" t="s">
        <v>31</v>
      </c>
      <c r="L961" s="238">
        <v>3</v>
      </c>
      <c r="M961" s="27">
        <f t="shared" si="39"/>
        <v>390</v>
      </c>
      <c r="N961" s="23"/>
      <c r="O961" s="184" t="s">
        <v>32</v>
      </c>
      <c r="P961" s="243"/>
    </row>
    <row r="962" s="69" customFormat="1" ht="18" customHeight="1" spans="1:16">
      <c r="A962" s="24">
        <v>956</v>
      </c>
      <c r="B962" s="24" t="s">
        <v>23</v>
      </c>
      <c r="C962" s="24" t="s">
        <v>24</v>
      </c>
      <c r="D962" s="24" t="s">
        <v>25</v>
      </c>
      <c r="E962" s="60" t="s">
        <v>4460</v>
      </c>
      <c r="F962" s="247" t="s">
        <v>5291</v>
      </c>
      <c r="G962" s="37" t="s">
        <v>5402</v>
      </c>
      <c r="H962" s="247" t="s">
        <v>5295</v>
      </c>
      <c r="I962" s="24">
        <v>8</v>
      </c>
      <c r="J962" s="247" t="s">
        <v>5403</v>
      </c>
      <c r="K962" s="60" t="s">
        <v>31</v>
      </c>
      <c r="L962" s="238">
        <v>6</v>
      </c>
      <c r="M962" s="27">
        <f t="shared" si="39"/>
        <v>780</v>
      </c>
      <c r="N962" s="23"/>
      <c r="O962" s="184" t="s">
        <v>32</v>
      </c>
      <c r="P962" s="242"/>
    </row>
    <row r="963" s="69" customFormat="1" ht="18" customHeight="1" spans="1:16">
      <c r="A963" s="24">
        <v>957</v>
      </c>
      <c r="B963" s="24" t="s">
        <v>23</v>
      </c>
      <c r="C963" s="24" t="s">
        <v>24</v>
      </c>
      <c r="D963" s="24" t="s">
        <v>25</v>
      </c>
      <c r="E963" s="60" t="s">
        <v>4460</v>
      </c>
      <c r="F963" s="247" t="s">
        <v>5291</v>
      </c>
      <c r="G963" s="37" t="s">
        <v>5404</v>
      </c>
      <c r="H963" s="232" t="s">
        <v>194</v>
      </c>
      <c r="I963" s="24">
        <v>4</v>
      </c>
      <c r="J963" s="247" t="s">
        <v>5403</v>
      </c>
      <c r="K963" s="60" t="s">
        <v>31</v>
      </c>
      <c r="L963" s="238">
        <v>3</v>
      </c>
      <c r="M963" s="27">
        <f t="shared" si="39"/>
        <v>390</v>
      </c>
      <c r="N963" s="23"/>
      <c r="O963" s="184" t="s">
        <v>32</v>
      </c>
      <c r="P963" s="242"/>
    </row>
    <row r="964" s="69" customFormat="1" ht="18" customHeight="1" spans="1:16">
      <c r="A964" s="24">
        <v>958</v>
      </c>
      <c r="B964" s="24" t="s">
        <v>23</v>
      </c>
      <c r="C964" s="24" t="s">
        <v>24</v>
      </c>
      <c r="D964" s="24" t="s">
        <v>25</v>
      </c>
      <c r="E964" s="60" t="s">
        <v>4460</v>
      </c>
      <c r="F964" s="247" t="s">
        <v>5291</v>
      </c>
      <c r="G964" s="37" t="s">
        <v>5405</v>
      </c>
      <c r="H964" s="232" t="s">
        <v>194</v>
      </c>
      <c r="I964" s="24">
        <v>3</v>
      </c>
      <c r="J964" s="247" t="s">
        <v>5403</v>
      </c>
      <c r="K964" s="60" t="s">
        <v>31</v>
      </c>
      <c r="L964" s="238">
        <v>3</v>
      </c>
      <c r="M964" s="27">
        <f t="shared" si="39"/>
        <v>390</v>
      </c>
      <c r="N964" s="23"/>
      <c r="O964" s="184" t="s">
        <v>32</v>
      </c>
      <c r="P964" s="242"/>
    </row>
    <row r="965" s="69" customFormat="1" ht="18" customHeight="1" spans="1:16">
      <c r="A965" s="24">
        <v>959</v>
      </c>
      <c r="B965" s="24" t="s">
        <v>23</v>
      </c>
      <c r="C965" s="24" t="s">
        <v>24</v>
      </c>
      <c r="D965" s="24" t="s">
        <v>25</v>
      </c>
      <c r="E965" s="60" t="s">
        <v>4460</v>
      </c>
      <c r="F965" s="247" t="s">
        <v>5291</v>
      </c>
      <c r="G965" s="37" t="s">
        <v>5406</v>
      </c>
      <c r="H965" s="247" t="s">
        <v>5295</v>
      </c>
      <c r="I965" s="24">
        <v>5</v>
      </c>
      <c r="J965" s="247" t="s">
        <v>5403</v>
      </c>
      <c r="K965" s="60" t="s">
        <v>31</v>
      </c>
      <c r="L965" s="238">
        <v>4</v>
      </c>
      <c r="M965" s="27">
        <f t="shared" si="39"/>
        <v>520</v>
      </c>
      <c r="N965" s="23"/>
      <c r="O965" s="184" t="s">
        <v>32</v>
      </c>
      <c r="P965" s="242"/>
    </row>
    <row r="966" s="69" customFormat="1" ht="18" customHeight="1" spans="1:16">
      <c r="A966" s="24">
        <v>960</v>
      </c>
      <c r="B966" s="24" t="s">
        <v>23</v>
      </c>
      <c r="C966" s="24" t="s">
        <v>24</v>
      </c>
      <c r="D966" s="24" t="s">
        <v>25</v>
      </c>
      <c r="E966" s="60" t="s">
        <v>4460</v>
      </c>
      <c r="F966" s="247" t="s">
        <v>5291</v>
      </c>
      <c r="G966" s="37" t="s">
        <v>5407</v>
      </c>
      <c r="H966" s="247" t="s">
        <v>5295</v>
      </c>
      <c r="I966" s="24">
        <v>5</v>
      </c>
      <c r="J966" s="247" t="s">
        <v>5403</v>
      </c>
      <c r="K966" s="60" t="s">
        <v>31</v>
      </c>
      <c r="L966" s="238">
        <v>4</v>
      </c>
      <c r="M966" s="27">
        <f t="shared" si="39"/>
        <v>520</v>
      </c>
      <c r="N966" s="23"/>
      <c r="O966" s="184" t="s">
        <v>32</v>
      </c>
      <c r="P966" s="242"/>
    </row>
    <row r="967" s="69" customFormat="1" ht="18" customHeight="1" spans="1:16">
      <c r="A967" s="24">
        <v>961</v>
      </c>
      <c r="B967" s="24" t="s">
        <v>23</v>
      </c>
      <c r="C967" s="24" t="s">
        <v>24</v>
      </c>
      <c r="D967" s="24" t="s">
        <v>25</v>
      </c>
      <c r="E967" s="60" t="s">
        <v>4460</v>
      </c>
      <c r="F967" s="247" t="s">
        <v>5291</v>
      </c>
      <c r="G967" s="37" t="s">
        <v>5408</v>
      </c>
      <c r="H967" s="232" t="s">
        <v>194</v>
      </c>
      <c r="I967" s="24">
        <v>3</v>
      </c>
      <c r="J967" s="247" t="s">
        <v>5403</v>
      </c>
      <c r="K967" s="60" t="s">
        <v>31</v>
      </c>
      <c r="L967" s="238">
        <v>3</v>
      </c>
      <c r="M967" s="27">
        <f t="shared" si="39"/>
        <v>390</v>
      </c>
      <c r="N967" s="23"/>
      <c r="O967" s="184" t="s">
        <v>32</v>
      </c>
      <c r="P967" s="242"/>
    </row>
    <row r="968" s="69" customFormat="1" ht="18" customHeight="1" spans="1:16">
      <c r="A968" s="24">
        <v>962</v>
      </c>
      <c r="B968" s="24" t="s">
        <v>23</v>
      </c>
      <c r="C968" s="24" t="s">
        <v>24</v>
      </c>
      <c r="D968" s="24" t="s">
        <v>25</v>
      </c>
      <c r="E968" s="60" t="s">
        <v>4460</v>
      </c>
      <c r="F968" s="247" t="s">
        <v>5291</v>
      </c>
      <c r="G968" s="37" t="s">
        <v>5409</v>
      </c>
      <c r="H968" s="232" t="s">
        <v>194</v>
      </c>
      <c r="I968" s="24">
        <v>2</v>
      </c>
      <c r="J968" s="247" t="s">
        <v>5403</v>
      </c>
      <c r="K968" s="60" t="s">
        <v>31</v>
      </c>
      <c r="L968" s="238">
        <v>2</v>
      </c>
      <c r="M968" s="27">
        <f t="shared" si="39"/>
        <v>260</v>
      </c>
      <c r="N968" s="23"/>
      <c r="O968" s="184" t="s">
        <v>32</v>
      </c>
      <c r="P968" s="242"/>
    </row>
    <row r="969" s="69" customFormat="1" ht="18" customHeight="1" spans="1:16">
      <c r="A969" s="24">
        <v>963</v>
      </c>
      <c r="B969" s="24" t="s">
        <v>23</v>
      </c>
      <c r="C969" s="24" t="s">
        <v>24</v>
      </c>
      <c r="D969" s="24" t="s">
        <v>25</v>
      </c>
      <c r="E969" s="60" t="s">
        <v>4460</v>
      </c>
      <c r="F969" s="246" t="s">
        <v>5291</v>
      </c>
      <c r="G969" s="37" t="s">
        <v>5410</v>
      </c>
      <c r="H969" s="247" t="s">
        <v>5295</v>
      </c>
      <c r="I969" s="24">
        <v>4</v>
      </c>
      <c r="J969" s="247" t="s">
        <v>5403</v>
      </c>
      <c r="K969" s="60" t="s">
        <v>31</v>
      </c>
      <c r="L969" s="238">
        <v>4</v>
      </c>
      <c r="M969" s="27">
        <f t="shared" si="39"/>
        <v>520</v>
      </c>
      <c r="N969" s="23"/>
      <c r="O969" s="184" t="s">
        <v>32</v>
      </c>
      <c r="P969" s="242"/>
    </row>
    <row r="970" s="69" customFormat="1" ht="18" customHeight="1" spans="1:16">
      <c r="A970" s="24">
        <v>964</v>
      </c>
      <c r="B970" s="24" t="s">
        <v>23</v>
      </c>
      <c r="C970" s="24" t="s">
        <v>24</v>
      </c>
      <c r="D970" s="24" t="s">
        <v>25</v>
      </c>
      <c r="E970" s="60" t="s">
        <v>4460</v>
      </c>
      <c r="F970" s="246" t="s">
        <v>5291</v>
      </c>
      <c r="G970" s="37" t="s">
        <v>5411</v>
      </c>
      <c r="H970" s="247" t="s">
        <v>5295</v>
      </c>
      <c r="I970" s="24">
        <v>4</v>
      </c>
      <c r="J970" s="247" t="s">
        <v>5403</v>
      </c>
      <c r="K970" s="60" t="s">
        <v>31</v>
      </c>
      <c r="L970" s="238">
        <v>4</v>
      </c>
      <c r="M970" s="27">
        <f t="shared" si="39"/>
        <v>520</v>
      </c>
      <c r="N970" s="23"/>
      <c r="O970" s="184" t="s">
        <v>32</v>
      </c>
      <c r="P970" s="242"/>
    </row>
    <row r="971" s="69" customFormat="1" ht="18" customHeight="1" spans="1:16">
      <c r="A971" s="24">
        <v>965</v>
      </c>
      <c r="B971" s="24" t="s">
        <v>23</v>
      </c>
      <c r="C971" s="24" t="s">
        <v>24</v>
      </c>
      <c r="D971" s="24" t="s">
        <v>25</v>
      </c>
      <c r="E971" s="60" t="s">
        <v>4878</v>
      </c>
      <c r="F971" s="246" t="s">
        <v>5291</v>
      </c>
      <c r="G971" s="37" t="s">
        <v>5412</v>
      </c>
      <c r="H971" s="247" t="s">
        <v>5295</v>
      </c>
      <c r="I971" s="24">
        <v>7</v>
      </c>
      <c r="J971" s="247" t="s">
        <v>5403</v>
      </c>
      <c r="K971" s="60" t="s">
        <v>31</v>
      </c>
      <c r="L971" s="238">
        <v>2</v>
      </c>
      <c r="M971" s="27">
        <f t="shared" si="39"/>
        <v>260</v>
      </c>
      <c r="N971" s="23"/>
      <c r="O971" s="184" t="s">
        <v>32</v>
      </c>
      <c r="P971" s="242"/>
    </row>
    <row r="972" s="69" customFormat="1" ht="18" customHeight="1" spans="1:16">
      <c r="A972" s="24">
        <v>966</v>
      </c>
      <c r="B972" s="24" t="s">
        <v>23</v>
      </c>
      <c r="C972" s="24" t="s">
        <v>24</v>
      </c>
      <c r="D972" s="24" t="s">
        <v>25</v>
      </c>
      <c r="E972" s="60" t="s">
        <v>4460</v>
      </c>
      <c r="F972" s="246" t="s">
        <v>5291</v>
      </c>
      <c r="G972" s="37" t="s">
        <v>5413</v>
      </c>
      <c r="H972" s="232" t="s">
        <v>194</v>
      </c>
      <c r="I972" s="24">
        <v>2</v>
      </c>
      <c r="J972" s="247" t="s">
        <v>5403</v>
      </c>
      <c r="K972" s="60" t="s">
        <v>31</v>
      </c>
      <c r="L972" s="238">
        <v>2</v>
      </c>
      <c r="M972" s="27">
        <f t="shared" si="39"/>
        <v>260</v>
      </c>
      <c r="N972" s="23"/>
      <c r="O972" s="184" t="s">
        <v>32</v>
      </c>
      <c r="P972" s="242"/>
    </row>
    <row r="973" s="69" customFormat="1" ht="18" customHeight="1" spans="1:16">
      <c r="A973" s="24">
        <v>967</v>
      </c>
      <c r="B973" s="24" t="s">
        <v>23</v>
      </c>
      <c r="C973" s="24" t="s">
        <v>24</v>
      </c>
      <c r="D973" s="24" t="s">
        <v>25</v>
      </c>
      <c r="E973" s="60" t="s">
        <v>4460</v>
      </c>
      <c r="F973" s="246" t="s">
        <v>5291</v>
      </c>
      <c r="G973" s="37" t="s">
        <v>2302</v>
      </c>
      <c r="H973" s="24" t="s">
        <v>5025</v>
      </c>
      <c r="I973" s="24">
        <v>1</v>
      </c>
      <c r="J973" s="247" t="s">
        <v>5403</v>
      </c>
      <c r="K973" s="60" t="s">
        <v>31</v>
      </c>
      <c r="L973" s="238">
        <v>1</v>
      </c>
      <c r="M973" s="27">
        <f>L973*312</f>
        <v>312</v>
      </c>
      <c r="N973" s="23"/>
      <c r="O973" s="184" t="s">
        <v>32</v>
      </c>
      <c r="P973" s="242"/>
    </row>
    <row r="974" s="69" customFormat="1" ht="18" customHeight="1" spans="1:16">
      <c r="A974" s="24">
        <v>968</v>
      </c>
      <c r="B974" s="24" t="s">
        <v>23</v>
      </c>
      <c r="C974" s="24" t="s">
        <v>24</v>
      </c>
      <c r="D974" s="24" t="s">
        <v>25</v>
      </c>
      <c r="E974" s="24" t="s">
        <v>4460</v>
      </c>
      <c r="F974" s="246" t="s">
        <v>5291</v>
      </c>
      <c r="G974" s="37" t="s">
        <v>5414</v>
      </c>
      <c r="H974" s="232" t="s">
        <v>194</v>
      </c>
      <c r="I974" s="24">
        <v>2</v>
      </c>
      <c r="J974" s="247" t="s">
        <v>5403</v>
      </c>
      <c r="K974" s="60" t="s">
        <v>31</v>
      </c>
      <c r="L974" s="238">
        <v>2</v>
      </c>
      <c r="M974" s="27">
        <f t="shared" ref="M974:M979" si="40">L974*130</f>
        <v>260</v>
      </c>
      <c r="N974" s="23"/>
      <c r="O974" s="184" t="s">
        <v>32</v>
      </c>
      <c r="P974" s="242"/>
    </row>
    <row r="975" s="69" customFormat="1" ht="18" customHeight="1" spans="1:16">
      <c r="A975" s="24">
        <v>969</v>
      </c>
      <c r="B975" s="24" t="s">
        <v>23</v>
      </c>
      <c r="C975" s="24" t="s">
        <v>24</v>
      </c>
      <c r="D975" s="24" t="s">
        <v>25</v>
      </c>
      <c r="E975" s="24" t="s">
        <v>4460</v>
      </c>
      <c r="F975" s="246" t="s">
        <v>5291</v>
      </c>
      <c r="G975" s="37" t="s">
        <v>5415</v>
      </c>
      <c r="H975" s="232" t="s">
        <v>194</v>
      </c>
      <c r="I975" s="24">
        <v>4</v>
      </c>
      <c r="J975" s="247" t="s">
        <v>5416</v>
      </c>
      <c r="K975" s="60" t="s">
        <v>31</v>
      </c>
      <c r="L975" s="238">
        <v>3</v>
      </c>
      <c r="M975" s="27">
        <f t="shared" si="40"/>
        <v>390</v>
      </c>
      <c r="N975" s="23"/>
      <c r="O975" s="184" t="s">
        <v>32</v>
      </c>
      <c r="P975" s="242"/>
    </row>
    <row r="976" s="69" customFormat="1" ht="18" customHeight="1" spans="1:16">
      <c r="A976" s="24">
        <v>970</v>
      </c>
      <c r="B976" s="24" t="s">
        <v>23</v>
      </c>
      <c r="C976" s="24" t="s">
        <v>24</v>
      </c>
      <c r="D976" s="24" t="s">
        <v>25</v>
      </c>
      <c r="E976" s="60" t="s">
        <v>4460</v>
      </c>
      <c r="F976" s="246" t="s">
        <v>5291</v>
      </c>
      <c r="G976" s="37" t="s">
        <v>5417</v>
      </c>
      <c r="H976" s="247" t="s">
        <v>5295</v>
      </c>
      <c r="I976" s="24">
        <v>4</v>
      </c>
      <c r="J976" s="247" t="s">
        <v>5416</v>
      </c>
      <c r="K976" s="60" t="s">
        <v>31</v>
      </c>
      <c r="L976" s="238">
        <v>4</v>
      </c>
      <c r="M976" s="27">
        <f t="shared" si="40"/>
        <v>520</v>
      </c>
      <c r="N976" s="23"/>
      <c r="O976" s="184" t="s">
        <v>32</v>
      </c>
      <c r="P976" s="242"/>
    </row>
    <row r="977" s="69" customFormat="1" ht="18" customHeight="1" spans="1:16">
      <c r="A977" s="24">
        <v>971</v>
      </c>
      <c r="B977" s="24" t="s">
        <v>23</v>
      </c>
      <c r="C977" s="24" t="s">
        <v>24</v>
      </c>
      <c r="D977" s="24" t="s">
        <v>25</v>
      </c>
      <c r="E977" s="60" t="s">
        <v>4460</v>
      </c>
      <c r="F977" s="246" t="s">
        <v>5291</v>
      </c>
      <c r="G977" s="37" t="s">
        <v>5418</v>
      </c>
      <c r="H977" s="247" t="s">
        <v>5295</v>
      </c>
      <c r="I977" s="24">
        <v>6</v>
      </c>
      <c r="J977" s="247" t="s">
        <v>5419</v>
      </c>
      <c r="K977" s="60" t="s">
        <v>31</v>
      </c>
      <c r="L977" s="238">
        <v>4</v>
      </c>
      <c r="M977" s="27">
        <f t="shared" si="40"/>
        <v>520</v>
      </c>
      <c r="N977" s="23"/>
      <c r="O977" s="184" t="s">
        <v>32</v>
      </c>
      <c r="P977" s="242"/>
    </row>
    <row r="978" s="69" customFormat="1" ht="18" customHeight="1" spans="1:16">
      <c r="A978" s="24">
        <v>972</v>
      </c>
      <c r="B978" s="24" t="s">
        <v>23</v>
      </c>
      <c r="C978" s="24" t="s">
        <v>24</v>
      </c>
      <c r="D978" s="24" t="s">
        <v>25</v>
      </c>
      <c r="E978" s="60" t="s">
        <v>4460</v>
      </c>
      <c r="F978" s="246" t="s">
        <v>5291</v>
      </c>
      <c r="G978" s="37" t="s">
        <v>4536</v>
      </c>
      <c r="H978" s="232" t="s">
        <v>194</v>
      </c>
      <c r="I978" s="24">
        <v>2</v>
      </c>
      <c r="J978" s="247" t="s">
        <v>5420</v>
      </c>
      <c r="K978" s="60" t="s">
        <v>31</v>
      </c>
      <c r="L978" s="238">
        <v>2</v>
      </c>
      <c r="M978" s="27">
        <f t="shared" si="40"/>
        <v>260</v>
      </c>
      <c r="N978" s="23"/>
      <c r="O978" s="184" t="s">
        <v>32</v>
      </c>
      <c r="P978" s="242"/>
    </row>
    <row r="979" s="69" customFormat="1" ht="18" customHeight="1" spans="1:16">
      <c r="A979" s="24">
        <v>973</v>
      </c>
      <c r="B979" s="24" t="s">
        <v>23</v>
      </c>
      <c r="C979" s="24" t="s">
        <v>24</v>
      </c>
      <c r="D979" s="24" t="s">
        <v>25</v>
      </c>
      <c r="E979" s="60" t="s">
        <v>4460</v>
      </c>
      <c r="F979" s="246" t="s">
        <v>5291</v>
      </c>
      <c r="G979" s="37" t="s">
        <v>5421</v>
      </c>
      <c r="H979" s="247" t="s">
        <v>5295</v>
      </c>
      <c r="I979" s="24">
        <v>5</v>
      </c>
      <c r="J979" s="247" t="s">
        <v>5416</v>
      </c>
      <c r="K979" s="60" t="s">
        <v>31</v>
      </c>
      <c r="L979" s="238">
        <v>4</v>
      </c>
      <c r="M979" s="27">
        <f t="shared" si="40"/>
        <v>520</v>
      </c>
      <c r="N979" s="23"/>
      <c r="O979" s="184" t="s">
        <v>32</v>
      </c>
      <c r="P979" s="242"/>
    </row>
    <row r="980" s="69" customFormat="1" ht="18" customHeight="1" spans="1:16">
      <c r="A980" s="24">
        <v>974</v>
      </c>
      <c r="B980" s="24" t="s">
        <v>23</v>
      </c>
      <c r="C980" s="24" t="s">
        <v>24</v>
      </c>
      <c r="D980" s="24" t="s">
        <v>25</v>
      </c>
      <c r="E980" s="60" t="s">
        <v>4460</v>
      </c>
      <c r="F980" s="246" t="s">
        <v>5291</v>
      </c>
      <c r="G980" s="37" t="s">
        <v>5422</v>
      </c>
      <c r="H980" s="247" t="s">
        <v>5297</v>
      </c>
      <c r="I980" s="24">
        <v>1</v>
      </c>
      <c r="J980" s="247" t="s">
        <v>5416</v>
      </c>
      <c r="K980" s="60" t="s">
        <v>31</v>
      </c>
      <c r="L980" s="238">
        <v>1</v>
      </c>
      <c r="M980" s="27">
        <f>L980*312</f>
        <v>312</v>
      </c>
      <c r="N980" s="23"/>
      <c r="O980" s="184" t="s">
        <v>32</v>
      </c>
      <c r="P980" s="242"/>
    </row>
    <row r="981" s="69" customFormat="1" ht="18" customHeight="1" spans="1:16">
      <c r="A981" s="24">
        <v>975</v>
      </c>
      <c r="B981" s="24" t="s">
        <v>23</v>
      </c>
      <c r="C981" s="24" t="s">
        <v>24</v>
      </c>
      <c r="D981" s="24" t="s">
        <v>25</v>
      </c>
      <c r="E981" s="60" t="s">
        <v>4460</v>
      </c>
      <c r="F981" s="246" t="s">
        <v>5291</v>
      </c>
      <c r="G981" s="37" t="s">
        <v>5423</v>
      </c>
      <c r="H981" s="247" t="s">
        <v>5295</v>
      </c>
      <c r="I981" s="24">
        <v>9</v>
      </c>
      <c r="J981" s="247" t="s">
        <v>5403</v>
      </c>
      <c r="K981" s="60" t="s">
        <v>31</v>
      </c>
      <c r="L981" s="238">
        <v>7</v>
      </c>
      <c r="M981" s="27">
        <f t="shared" ref="M981:M986" si="41">L981*130</f>
        <v>910</v>
      </c>
      <c r="N981" s="23"/>
      <c r="O981" s="184" t="s">
        <v>32</v>
      </c>
      <c r="P981" s="242"/>
    </row>
    <row r="982" s="69" customFormat="1" ht="18" customHeight="1" spans="1:16">
      <c r="A982" s="24">
        <v>976</v>
      </c>
      <c r="B982" s="24" t="s">
        <v>23</v>
      </c>
      <c r="C982" s="24" t="s">
        <v>24</v>
      </c>
      <c r="D982" s="24" t="s">
        <v>25</v>
      </c>
      <c r="E982" s="60" t="s">
        <v>4460</v>
      </c>
      <c r="F982" s="246" t="s">
        <v>5291</v>
      </c>
      <c r="G982" s="37" t="s">
        <v>5424</v>
      </c>
      <c r="H982" s="232" t="s">
        <v>194</v>
      </c>
      <c r="I982" s="24">
        <v>2</v>
      </c>
      <c r="J982" s="247" t="s">
        <v>5403</v>
      </c>
      <c r="K982" s="60" t="s">
        <v>31</v>
      </c>
      <c r="L982" s="238">
        <v>2</v>
      </c>
      <c r="M982" s="27">
        <f t="shared" si="41"/>
        <v>260</v>
      </c>
      <c r="N982" s="23"/>
      <c r="O982" s="184" t="s">
        <v>32</v>
      </c>
      <c r="P982" s="242"/>
    </row>
    <row r="983" s="69" customFormat="1" ht="18" customHeight="1" spans="1:16">
      <c r="A983" s="24">
        <v>977</v>
      </c>
      <c r="B983" s="24" t="s">
        <v>23</v>
      </c>
      <c r="C983" s="24" t="s">
        <v>24</v>
      </c>
      <c r="D983" s="24" t="s">
        <v>25</v>
      </c>
      <c r="E983" s="60" t="s">
        <v>4460</v>
      </c>
      <c r="F983" s="246" t="s">
        <v>5291</v>
      </c>
      <c r="G983" s="37" t="s">
        <v>5425</v>
      </c>
      <c r="H983" s="247" t="s">
        <v>5295</v>
      </c>
      <c r="I983" s="24">
        <v>5</v>
      </c>
      <c r="J983" s="247" t="s">
        <v>5420</v>
      </c>
      <c r="K983" s="60" t="s">
        <v>31</v>
      </c>
      <c r="L983" s="238">
        <v>4</v>
      </c>
      <c r="M983" s="27">
        <f t="shared" si="41"/>
        <v>520</v>
      </c>
      <c r="N983" s="23"/>
      <c r="O983" s="184" t="s">
        <v>32</v>
      </c>
      <c r="P983" s="242"/>
    </row>
    <row r="984" s="69" customFormat="1" ht="18" customHeight="1" spans="1:16">
      <c r="A984" s="24">
        <v>978</v>
      </c>
      <c r="B984" s="24" t="s">
        <v>23</v>
      </c>
      <c r="C984" s="24" t="s">
        <v>24</v>
      </c>
      <c r="D984" s="24" t="s">
        <v>25</v>
      </c>
      <c r="E984" s="60" t="s">
        <v>4460</v>
      </c>
      <c r="F984" s="246" t="s">
        <v>5291</v>
      </c>
      <c r="G984" s="37" t="s">
        <v>5426</v>
      </c>
      <c r="H984" s="247" t="s">
        <v>5295</v>
      </c>
      <c r="I984" s="24">
        <v>4</v>
      </c>
      <c r="J984" s="247" t="s">
        <v>5416</v>
      </c>
      <c r="K984" s="60" t="s">
        <v>31</v>
      </c>
      <c r="L984" s="238">
        <v>4</v>
      </c>
      <c r="M984" s="27">
        <f t="shared" si="41"/>
        <v>520</v>
      </c>
      <c r="N984" s="23"/>
      <c r="O984" s="184" t="s">
        <v>32</v>
      </c>
      <c r="P984" s="242"/>
    </row>
    <row r="985" s="69" customFormat="1" ht="18" customHeight="1" spans="1:16">
      <c r="A985" s="24">
        <v>979</v>
      </c>
      <c r="B985" s="24" t="s">
        <v>23</v>
      </c>
      <c r="C985" s="24" t="s">
        <v>24</v>
      </c>
      <c r="D985" s="24" t="s">
        <v>25</v>
      </c>
      <c r="E985" s="60" t="s">
        <v>4460</v>
      </c>
      <c r="F985" s="246" t="s">
        <v>5291</v>
      </c>
      <c r="G985" s="37" t="s">
        <v>5427</v>
      </c>
      <c r="H985" s="247" t="s">
        <v>5295</v>
      </c>
      <c r="I985" s="24">
        <v>5</v>
      </c>
      <c r="J985" s="247" t="s">
        <v>5416</v>
      </c>
      <c r="K985" s="60" t="s">
        <v>31</v>
      </c>
      <c r="L985" s="238">
        <v>4</v>
      </c>
      <c r="M985" s="27">
        <f t="shared" si="41"/>
        <v>520</v>
      </c>
      <c r="N985" s="23"/>
      <c r="O985" s="184" t="s">
        <v>32</v>
      </c>
      <c r="P985" s="242"/>
    </row>
    <row r="986" s="69" customFormat="1" ht="18" customHeight="1" spans="1:16">
      <c r="A986" s="24">
        <v>980</v>
      </c>
      <c r="B986" s="24" t="s">
        <v>23</v>
      </c>
      <c r="C986" s="24" t="s">
        <v>24</v>
      </c>
      <c r="D986" s="24" t="s">
        <v>25</v>
      </c>
      <c r="E986" s="60" t="s">
        <v>4460</v>
      </c>
      <c r="F986" s="246" t="s">
        <v>5291</v>
      </c>
      <c r="G986" s="37" t="s">
        <v>5428</v>
      </c>
      <c r="H986" s="247" t="s">
        <v>5295</v>
      </c>
      <c r="I986" s="24">
        <v>5</v>
      </c>
      <c r="J986" s="247" t="s">
        <v>5416</v>
      </c>
      <c r="K986" s="60" t="s">
        <v>31</v>
      </c>
      <c r="L986" s="238">
        <v>4</v>
      </c>
      <c r="M986" s="27">
        <f t="shared" si="41"/>
        <v>520</v>
      </c>
      <c r="N986" s="23"/>
      <c r="O986" s="184" t="s">
        <v>32</v>
      </c>
      <c r="P986" s="242"/>
    </row>
    <row r="987" s="69" customFormat="1" ht="18" customHeight="1" spans="1:16">
      <c r="A987" s="24">
        <v>981</v>
      </c>
      <c r="B987" s="24" t="s">
        <v>23</v>
      </c>
      <c r="C987" s="24" t="s">
        <v>24</v>
      </c>
      <c r="D987" s="24" t="s">
        <v>25</v>
      </c>
      <c r="E987" s="60" t="s">
        <v>4460</v>
      </c>
      <c r="F987" s="246" t="s">
        <v>5291</v>
      </c>
      <c r="G987" s="37" t="s">
        <v>5429</v>
      </c>
      <c r="H987" s="232" t="s">
        <v>194</v>
      </c>
      <c r="I987" s="24">
        <v>4</v>
      </c>
      <c r="J987" s="247" t="s">
        <v>5403</v>
      </c>
      <c r="K987" s="60" t="s">
        <v>31</v>
      </c>
      <c r="L987" s="238">
        <v>1</v>
      </c>
      <c r="M987" s="27">
        <f>L987*312</f>
        <v>312</v>
      </c>
      <c r="N987" s="23"/>
      <c r="O987" s="184" t="s">
        <v>32</v>
      </c>
      <c r="P987" s="242"/>
    </row>
    <row r="988" s="69" customFormat="1" ht="18" customHeight="1" spans="1:16">
      <c r="A988" s="24">
        <v>982</v>
      </c>
      <c r="B988" s="24" t="s">
        <v>23</v>
      </c>
      <c r="C988" s="24" t="s">
        <v>24</v>
      </c>
      <c r="D988" s="24" t="s">
        <v>25</v>
      </c>
      <c r="E988" s="60" t="s">
        <v>4460</v>
      </c>
      <c r="F988" s="246" t="s">
        <v>5291</v>
      </c>
      <c r="G988" s="37" t="s">
        <v>5430</v>
      </c>
      <c r="H988" s="247" t="s">
        <v>5295</v>
      </c>
      <c r="I988" s="24">
        <v>7</v>
      </c>
      <c r="J988" s="247" t="s">
        <v>5420</v>
      </c>
      <c r="K988" s="60" t="s">
        <v>31</v>
      </c>
      <c r="L988" s="238">
        <v>3</v>
      </c>
      <c r="M988" s="27">
        <f>L988*130</f>
        <v>390</v>
      </c>
      <c r="N988" s="23"/>
      <c r="O988" s="184" t="s">
        <v>32</v>
      </c>
      <c r="P988" s="242"/>
    </row>
    <row r="989" s="69" customFormat="1" ht="18" customHeight="1" spans="1:16">
      <c r="A989" s="24">
        <v>983</v>
      </c>
      <c r="B989" s="24" t="s">
        <v>23</v>
      </c>
      <c r="C989" s="24" t="s">
        <v>24</v>
      </c>
      <c r="D989" s="24" t="s">
        <v>25</v>
      </c>
      <c r="E989" s="60" t="s">
        <v>4460</v>
      </c>
      <c r="F989" s="246" t="s">
        <v>5291</v>
      </c>
      <c r="G989" s="37" t="s">
        <v>5431</v>
      </c>
      <c r="H989" s="247" t="s">
        <v>5295</v>
      </c>
      <c r="I989" s="24">
        <v>7</v>
      </c>
      <c r="J989" s="247" t="s">
        <v>5420</v>
      </c>
      <c r="K989" s="60" t="s">
        <v>31</v>
      </c>
      <c r="L989" s="238">
        <v>4</v>
      </c>
      <c r="M989" s="27">
        <f>L989*130</f>
        <v>520</v>
      </c>
      <c r="N989" s="23"/>
      <c r="O989" s="184" t="s">
        <v>32</v>
      </c>
      <c r="P989" s="242"/>
    </row>
    <row r="990" s="69" customFormat="1" ht="18" customHeight="1" spans="1:16">
      <c r="A990" s="24">
        <v>984</v>
      </c>
      <c r="B990" s="24" t="s">
        <v>23</v>
      </c>
      <c r="C990" s="24" t="s">
        <v>24</v>
      </c>
      <c r="D990" s="24" t="s">
        <v>25</v>
      </c>
      <c r="E990" s="60" t="s">
        <v>4460</v>
      </c>
      <c r="F990" s="246" t="s">
        <v>5291</v>
      </c>
      <c r="G990" s="37" t="s">
        <v>5432</v>
      </c>
      <c r="H990" s="247" t="s">
        <v>5295</v>
      </c>
      <c r="I990" s="24">
        <v>5</v>
      </c>
      <c r="J990" s="247" t="s">
        <v>5420</v>
      </c>
      <c r="K990" s="60" t="s">
        <v>31</v>
      </c>
      <c r="L990" s="238">
        <v>4</v>
      </c>
      <c r="M990" s="27">
        <f>L990*130</f>
        <v>520</v>
      </c>
      <c r="N990" s="23"/>
      <c r="O990" s="184" t="s">
        <v>32</v>
      </c>
      <c r="P990" s="242"/>
    </row>
    <row r="991" s="69" customFormat="1" ht="18" customHeight="1" spans="1:16">
      <c r="A991" s="24">
        <v>985</v>
      </c>
      <c r="B991" s="24" t="s">
        <v>23</v>
      </c>
      <c r="C991" s="24" t="s">
        <v>24</v>
      </c>
      <c r="D991" s="24" t="s">
        <v>25</v>
      </c>
      <c r="E991" s="60" t="s">
        <v>4460</v>
      </c>
      <c r="F991" s="246" t="s">
        <v>5291</v>
      </c>
      <c r="G991" s="37" t="s">
        <v>5433</v>
      </c>
      <c r="H991" s="247" t="s">
        <v>5295</v>
      </c>
      <c r="I991" s="24">
        <v>5</v>
      </c>
      <c r="J991" s="247" t="s">
        <v>5403</v>
      </c>
      <c r="K991" s="60" t="s">
        <v>31</v>
      </c>
      <c r="L991" s="238">
        <v>5</v>
      </c>
      <c r="M991" s="27">
        <f>L991*130</f>
        <v>650</v>
      </c>
      <c r="N991" s="23"/>
      <c r="O991" s="184" t="s">
        <v>32</v>
      </c>
      <c r="P991" s="242"/>
    </row>
    <row r="992" s="69" customFormat="1" ht="18" customHeight="1" spans="1:16">
      <c r="A992" s="24">
        <v>986</v>
      </c>
      <c r="B992" s="24" t="s">
        <v>23</v>
      </c>
      <c r="C992" s="24" t="s">
        <v>24</v>
      </c>
      <c r="D992" s="24" t="s">
        <v>25</v>
      </c>
      <c r="E992" s="60" t="s">
        <v>4460</v>
      </c>
      <c r="F992" s="246" t="s">
        <v>5291</v>
      </c>
      <c r="G992" s="37" t="s">
        <v>5434</v>
      </c>
      <c r="H992" s="247" t="s">
        <v>5297</v>
      </c>
      <c r="I992" s="24">
        <v>3</v>
      </c>
      <c r="J992" s="247" t="s">
        <v>5416</v>
      </c>
      <c r="K992" s="60" t="s">
        <v>31</v>
      </c>
      <c r="L992" s="238">
        <v>3</v>
      </c>
      <c r="M992" s="27">
        <f>L992*312</f>
        <v>936</v>
      </c>
      <c r="N992" s="23"/>
      <c r="O992" s="184" t="s">
        <v>32</v>
      </c>
      <c r="P992" s="242"/>
    </row>
    <row r="993" s="69" customFormat="1" ht="18" customHeight="1" spans="1:16">
      <c r="A993" s="24">
        <v>987</v>
      </c>
      <c r="B993" s="24" t="s">
        <v>23</v>
      </c>
      <c r="C993" s="24" t="s">
        <v>24</v>
      </c>
      <c r="D993" s="24" t="s">
        <v>25</v>
      </c>
      <c r="E993" s="60" t="s">
        <v>4460</v>
      </c>
      <c r="F993" s="246" t="s">
        <v>5291</v>
      </c>
      <c r="G993" s="37" t="s">
        <v>5435</v>
      </c>
      <c r="H993" s="247" t="s">
        <v>5295</v>
      </c>
      <c r="I993" s="24">
        <v>6</v>
      </c>
      <c r="J993" s="247" t="s">
        <v>5416</v>
      </c>
      <c r="K993" s="60" t="s">
        <v>31</v>
      </c>
      <c r="L993" s="238">
        <v>2</v>
      </c>
      <c r="M993" s="27">
        <f t="shared" ref="M993:M1011" si="42">L993*130</f>
        <v>260</v>
      </c>
      <c r="N993" s="23"/>
      <c r="O993" s="184" t="s">
        <v>32</v>
      </c>
      <c r="P993" s="242"/>
    </row>
    <row r="994" s="69" customFormat="1" ht="18" customHeight="1" spans="1:16">
      <c r="A994" s="24">
        <v>988</v>
      </c>
      <c r="B994" s="24" t="s">
        <v>23</v>
      </c>
      <c r="C994" s="24" t="s">
        <v>24</v>
      </c>
      <c r="D994" s="24" t="s">
        <v>25</v>
      </c>
      <c r="E994" s="60" t="s">
        <v>4460</v>
      </c>
      <c r="F994" s="246" t="s">
        <v>5291</v>
      </c>
      <c r="G994" s="37" t="s">
        <v>5436</v>
      </c>
      <c r="H994" s="232" t="s">
        <v>194</v>
      </c>
      <c r="I994" s="24">
        <v>4</v>
      </c>
      <c r="J994" s="247" t="s">
        <v>5403</v>
      </c>
      <c r="K994" s="60" t="s">
        <v>31</v>
      </c>
      <c r="L994" s="238">
        <v>3</v>
      </c>
      <c r="M994" s="27">
        <f t="shared" si="42"/>
        <v>390</v>
      </c>
      <c r="N994" s="23"/>
      <c r="O994" s="184" t="s">
        <v>32</v>
      </c>
      <c r="P994" s="242"/>
    </row>
    <row r="995" s="69" customFormat="1" ht="18" customHeight="1" spans="1:16">
      <c r="A995" s="24">
        <v>989</v>
      </c>
      <c r="B995" s="24" t="s">
        <v>23</v>
      </c>
      <c r="C995" s="24" t="s">
        <v>24</v>
      </c>
      <c r="D995" s="24" t="s">
        <v>25</v>
      </c>
      <c r="E995" s="60" t="s">
        <v>4460</v>
      </c>
      <c r="F995" s="246" t="s">
        <v>5291</v>
      </c>
      <c r="G995" s="37" t="s">
        <v>5437</v>
      </c>
      <c r="H995" s="247" t="s">
        <v>5295</v>
      </c>
      <c r="I995" s="24">
        <v>5</v>
      </c>
      <c r="J995" s="247" t="s">
        <v>5403</v>
      </c>
      <c r="K995" s="60" t="s">
        <v>31</v>
      </c>
      <c r="L995" s="238">
        <v>4</v>
      </c>
      <c r="M995" s="27">
        <f t="shared" si="42"/>
        <v>520</v>
      </c>
      <c r="N995" s="23"/>
      <c r="O995" s="184" t="s">
        <v>32</v>
      </c>
      <c r="P995" s="242"/>
    </row>
    <row r="996" s="69" customFormat="1" ht="18" customHeight="1" spans="1:16">
      <c r="A996" s="24">
        <v>990</v>
      </c>
      <c r="B996" s="24" t="s">
        <v>23</v>
      </c>
      <c r="C996" s="24" t="s">
        <v>24</v>
      </c>
      <c r="D996" s="24" t="s">
        <v>25</v>
      </c>
      <c r="E996" s="60" t="s">
        <v>4460</v>
      </c>
      <c r="F996" s="246" t="s">
        <v>5291</v>
      </c>
      <c r="G996" s="37" t="s">
        <v>5358</v>
      </c>
      <c r="H996" s="232" t="s">
        <v>194</v>
      </c>
      <c r="I996" s="24">
        <v>3</v>
      </c>
      <c r="J996" s="247" t="s">
        <v>5403</v>
      </c>
      <c r="K996" s="60" t="s">
        <v>31</v>
      </c>
      <c r="L996" s="238">
        <v>3</v>
      </c>
      <c r="M996" s="27">
        <f t="shared" si="42"/>
        <v>390</v>
      </c>
      <c r="N996" s="23"/>
      <c r="O996" s="184" t="s">
        <v>32</v>
      </c>
      <c r="P996" s="242"/>
    </row>
    <row r="997" s="69" customFormat="1" ht="18" customHeight="1" spans="1:16">
      <c r="A997" s="24">
        <v>991</v>
      </c>
      <c r="B997" s="24" t="s">
        <v>23</v>
      </c>
      <c r="C997" s="24" t="s">
        <v>24</v>
      </c>
      <c r="D997" s="24" t="s">
        <v>25</v>
      </c>
      <c r="E997" s="60" t="s">
        <v>4460</v>
      </c>
      <c r="F997" s="246" t="s">
        <v>5291</v>
      </c>
      <c r="G997" s="37" t="s">
        <v>5438</v>
      </c>
      <c r="H997" s="232" t="s">
        <v>194</v>
      </c>
      <c r="I997" s="24">
        <v>3</v>
      </c>
      <c r="J997" s="247" t="s">
        <v>5416</v>
      </c>
      <c r="K997" s="60" t="s">
        <v>31</v>
      </c>
      <c r="L997" s="238">
        <v>3</v>
      </c>
      <c r="M997" s="27">
        <f t="shared" si="42"/>
        <v>390</v>
      </c>
      <c r="N997" s="23"/>
      <c r="O997" s="184" t="s">
        <v>32</v>
      </c>
      <c r="P997" s="242"/>
    </row>
    <row r="998" s="69" customFormat="1" ht="18" customHeight="1" spans="1:16">
      <c r="A998" s="24">
        <v>992</v>
      </c>
      <c r="B998" s="24" t="s">
        <v>23</v>
      </c>
      <c r="C998" s="24" t="s">
        <v>24</v>
      </c>
      <c r="D998" s="24" t="s">
        <v>25</v>
      </c>
      <c r="E998" s="60" t="s">
        <v>4460</v>
      </c>
      <c r="F998" s="246" t="s">
        <v>5291</v>
      </c>
      <c r="G998" s="37" t="s">
        <v>5439</v>
      </c>
      <c r="H998" s="247" t="s">
        <v>5295</v>
      </c>
      <c r="I998" s="24">
        <v>6</v>
      </c>
      <c r="J998" s="247" t="s">
        <v>5416</v>
      </c>
      <c r="K998" s="60" t="s">
        <v>31</v>
      </c>
      <c r="L998" s="238">
        <v>5</v>
      </c>
      <c r="M998" s="27">
        <f t="shared" si="42"/>
        <v>650</v>
      </c>
      <c r="N998" s="23"/>
      <c r="O998" s="184" t="s">
        <v>32</v>
      </c>
      <c r="P998" s="242"/>
    </row>
    <row r="999" s="69" customFormat="1" ht="18" customHeight="1" spans="1:16">
      <c r="A999" s="24">
        <v>993</v>
      </c>
      <c r="B999" s="24" t="s">
        <v>23</v>
      </c>
      <c r="C999" s="24" t="s">
        <v>24</v>
      </c>
      <c r="D999" s="24" t="s">
        <v>25</v>
      </c>
      <c r="E999" s="60" t="s">
        <v>4460</v>
      </c>
      <c r="F999" s="246" t="s">
        <v>5291</v>
      </c>
      <c r="G999" s="37" t="s">
        <v>5440</v>
      </c>
      <c r="H999" s="247" t="s">
        <v>5295</v>
      </c>
      <c r="I999" s="24">
        <v>4</v>
      </c>
      <c r="J999" s="247" t="s">
        <v>5416</v>
      </c>
      <c r="K999" s="60" t="s">
        <v>31</v>
      </c>
      <c r="L999" s="238">
        <v>4</v>
      </c>
      <c r="M999" s="27">
        <f t="shared" si="42"/>
        <v>520</v>
      </c>
      <c r="N999" s="23"/>
      <c r="O999" s="184" t="s">
        <v>32</v>
      </c>
      <c r="P999" s="242"/>
    </row>
    <row r="1000" s="69" customFormat="1" ht="18" customHeight="1" spans="1:16">
      <c r="A1000" s="24">
        <v>994</v>
      </c>
      <c r="B1000" s="24" t="s">
        <v>23</v>
      </c>
      <c r="C1000" s="24" t="s">
        <v>24</v>
      </c>
      <c r="D1000" s="24" t="s">
        <v>25</v>
      </c>
      <c r="E1000" s="60" t="s">
        <v>4460</v>
      </c>
      <c r="F1000" s="246" t="s">
        <v>5291</v>
      </c>
      <c r="G1000" s="37" t="s">
        <v>5441</v>
      </c>
      <c r="H1000" s="247" t="s">
        <v>5295</v>
      </c>
      <c r="I1000" s="24">
        <v>41</v>
      </c>
      <c r="J1000" s="246" t="s">
        <v>5442</v>
      </c>
      <c r="K1000" s="60" t="s">
        <v>31</v>
      </c>
      <c r="L1000" s="238">
        <v>4</v>
      </c>
      <c r="M1000" s="27">
        <f t="shared" si="42"/>
        <v>520</v>
      </c>
      <c r="N1000" s="23"/>
      <c r="O1000" s="184" t="s">
        <v>32</v>
      </c>
      <c r="P1000" s="242"/>
    </row>
    <row r="1001" s="69" customFormat="1" ht="18" customHeight="1" spans="1:16">
      <c r="A1001" s="24">
        <v>995</v>
      </c>
      <c r="B1001" s="24" t="s">
        <v>23</v>
      </c>
      <c r="C1001" s="24" t="s">
        <v>24</v>
      </c>
      <c r="D1001" s="24" t="s">
        <v>25</v>
      </c>
      <c r="E1001" s="24" t="s">
        <v>4460</v>
      </c>
      <c r="F1001" s="246" t="s">
        <v>5291</v>
      </c>
      <c r="G1001" s="37" t="s">
        <v>5443</v>
      </c>
      <c r="H1001" s="247" t="s">
        <v>5295</v>
      </c>
      <c r="I1001" s="24">
        <v>4</v>
      </c>
      <c r="J1001" s="247" t="s">
        <v>5416</v>
      </c>
      <c r="K1001" s="60" t="s">
        <v>31</v>
      </c>
      <c r="L1001" s="238">
        <v>3</v>
      </c>
      <c r="M1001" s="27">
        <f t="shared" si="42"/>
        <v>390</v>
      </c>
      <c r="N1001" s="23"/>
      <c r="O1001" s="184" t="s">
        <v>32</v>
      </c>
      <c r="P1001" s="242"/>
    </row>
    <row r="1002" s="69" customFormat="1" ht="18" customHeight="1" spans="1:16">
      <c r="A1002" s="24">
        <v>996</v>
      </c>
      <c r="B1002" s="24" t="s">
        <v>23</v>
      </c>
      <c r="C1002" s="24" t="s">
        <v>24</v>
      </c>
      <c r="D1002" s="24" t="s">
        <v>25</v>
      </c>
      <c r="E1002" s="60" t="s">
        <v>4460</v>
      </c>
      <c r="F1002" s="246" t="s">
        <v>5291</v>
      </c>
      <c r="G1002" s="37" t="s">
        <v>5444</v>
      </c>
      <c r="H1002" s="247" t="s">
        <v>5295</v>
      </c>
      <c r="I1002" s="24">
        <v>4</v>
      </c>
      <c r="J1002" s="247" t="s">
        <v>5416</v>
      </c>
      <c r="K1002" s="60" t="s">
        <v>31</v>
      </c>
      <c r="L1002" s="238">
        <v>4</v>
      </c>
      <c r="M1002" s="27">
        <f t="shared" si="42"/>
        <v>520</v>
      </c>
      <c r="N1002" s="23"/>
      <c r="O1002" s="184" t="s">
        <v>32</v>
      </c>
      <c r="P1002" s="242"/>
    </row>
    <row r="1003" s="69" customFormat="1" ht="18" customHeight="1" spans="1:16">
      <c r="A1003" s="24">
        <v>997</v>
      </c>
      <c r="B1003" s="24" t="s">
        <v>23</v>
      </c>
      <c r="C1003" s="24" t="s">
        <v>24</v>
      </c>
      <c r="D1003" s="24" t="s">
        <v>25</v>
      </c>
      <c r="E1003" s="60" t="s">
        <v>4460</v>
      </c>
      <c r="F1003" s="246" t="s">
        <v>5291</v>
      </c>
      <c r="G1003" s="37" t="s">
        <v>5445</v>
      </c>
      <c r="H1003" s="247" t="s">
        <v>5295</v>
      </c>
      <c r="I1003" s="24">
        <v>4</v>
      </c>
      <c r="J1003" s="247" t="s">
        <v>5416</v>
      </c>
      <c r="K1003" s="60" t="s">
        <v>31</v>
      </c>
      <c r="L1003" s="238">
        <v>4</v>
      </c>
      <c r="M1003" s="27">
        <f t="shared" si="42"/>
        <v>520</v>
      </c>
      <c r="N1003" s="23"/>
      <c r="O1003" s="184" t="s">
        <v>32</v>
      </c>
      <c r="P1003" s="242"/>
    </row>
    <row r="1004" s="69" customFormat="1" ht="18" customHeight="1" spans="1:16">
      <c r="A1004" s="24">
        <v>998</v>
      </c>
      <c r="B1004" s="24" t="s">
        <v>23</v>
      </c>
      <c r="C1004" s="24" t="s">
        <v>24</v>
      </c>
      <c r="D1004" s="24" t="s">
        <v>25</v>
      </c>
      <c r="E1004" s="60" t="s">
        <v>4460</v>
      </c>
      <c r="F1004" s="246" t="s">
        <v>5291</v>
      </c>
      <c r="G1004" s="37" t="s">
        <v>5446</v>
      </c>
      <c r="H1004" s="247" t="s">
        <v>5295</v>
      </c>
      <c r="I1004" s="24">
        <v>5</v>
      </c>
      <c r="J1004" s="247" t="s">
        <v>5403</v>
      </c>
      <c r="K1004" s="60" t="s">
        <v>31</v>
      </c>
      <c r="L1004" s="238">
        <v>5</v>
      </c>
      <c r="M1004" s="27">
        <f t="shared" si="42"/>
        <v>650</v>
      </c>
      <c r="N1004" s="23"/>
      <c r="O1004" s="184" t="s">
        <v>32</v>
      </c>
      <c r="P1004" s="242"/>
    </row>
    <row r="1005" s="69" customFormat="1" ht="18" customHeight="1" spans="1:16">
      <c r="A1005" s="24">
        <v>999</v>
      </c>
      <c r="B1005" s="24" t="s">
        <v>23</v>
      </c>
      <c r="C1005" s="24" t="s">
        <v>24</v>
      </c>
      <c r="D1005" s="24" t="s">
        <v>25</v>
      </c>
      <c r="E1005" s="60" t="s">
        <v>4460</v>
      </c>
      <c r="F1005" s="246" t="s">
        <v>5291</v>
      </c>
      <c r="G1005" s="37" t="s">
        <v>5447</v>
      </c>
      <c r="H1005" s="247" t="s">
        <v>5295</v>
      </c>
      <c r="I1005" s="24">
        <v>5</v>
      </c>
      <c r="J1005" s="247" t="s">
        <v>5403</v>
      </c>
      <c r="K1005" s="60" t="s">
        <v>31</v>
      </c>
      <c r="L1005" s="238">
        <v>3</v>
      </c>
      <c r="M1005" s="27">
        <f t="shared" si="42"/>
        <v>390</v>
      </c>
      <c r="N1005" s="23"/>
      <c r="O1005" s="184" t="s">
        <v>32</v>
      </c>
      <c r="P1005" s="242"/>
    </row>
    <row r="1006" s="69" customFormat="1" ht="18" customHeight="1" spans="1:16">
      <c r="A1006" s="24">
        <v>1000</v>
      </c>
      <c r="B1006" s="24" t="s">
        <v>23</v>
      </c>
      <c r="C1006" s="24" t="s">
        <v>24</v>
      </c>
      <c r="D1006" s="24" t="s">
        <v>25</v>
      </c>
      <c r="E1006" s="24" t="s">
        <v>4460</v>
      </c>
      <c r="F1006" s="246" t="s">
        <v>5291</v>
      </c>
      <c r="G1006" s="37" t="s">
        <v>5448</v>
      </c>
      <c r="H1006" s="247" t="s">
        <v>5295</v>
      </c>
      <c r="I1006" s="24">
        <v>4</v>
      </c>
      <c r="J1006" s="247" t="s">
        <v>5416</v>
      </c>
      <c r="K1006" s="60" t="s">
        <v>31</v>
      </c>
      <c r="L1006" s="238">
        <v>4</v>
      </c>
      <c r="M1006" s="27">
        <f t="shared" si="42"/>
        <v>520</v>
      </c>
      <c r="N1006" s="23"/>
      <c r="O1006" s="184" t="s">
        <v>32</v>
      </c>
      <c r="P1006" s="242"/>
    </row>
    <row r="1007" s="69" customFormat="1" ht="18" customHeight="1" spans="1:16">
      <c r="A1007" s="24">
        <v>1001</v>
      </c>
      <c r="B1007" s="24" t="s">
        <v>23</v>
      </c>
      <c r="C1007" s="24" t="s">
        <v>24</v>
      </c>
      <c r="D1007" s="24" t="s">
        <v>25</v>
      </c>
      <c r="E1007" s="60" t="s">
        <v>4460</v>
      </c>
      <c r="F1007" s="246" t="s">
        <v>5291</v>
      </c>
      <c r="G1007" s="37" t="s">
        <v>5449</v>
      </c>
      <c r="H1007" s="247" t="s">
        <v>5295</v>
      </c>
      <c r="I1007" s="24">
        <v>5</v>
      </c>
      <c r="J1007" s="247" t="s">
        <v>5416</v>
      </c>
      <c r="K1007" s="60" t="s">
        <v>31</v>
      </c>
      <c r="L1007" s="238">
        <v>5</v>
      </c>
      <c r="M1007" s="27">
        <f t="shared" si="42"/>
        <v>650</v>
      </c>
      <c r="N1007" s="23"/>
      <c r="O1007" s="184" t="s">
        <v>32</v>
      </c>
      <c r="P1007" s="242"/>
    </row>
    <row r="1008" s="69" customFormat="1" ht="18" customHeight="1" spans="1:16">
      <c r="A1008" s="24">
        <v>1002</v>
      </c>
      <c r="B1008" s="24" t="s">
        <v>23</v>
      </c>
      <c r="C1008" s="24" t="s">
        <v>24</v>
      </c>
      <c r="D1008" s="24" t="s">
        <v>25</v>
      </c>
      <c r="E1008" s="60" t="s">
        <v>4460</v>
      </c>
      <c r="F1008" s="246" t="s">
        <v>5291</v>
      </c>
      <c r="G1008" s="37" t="s">
        <v>5450</v>
      </c>
      <c r="H1008" s="247" t="s">
        <v>5295</v>
      </c>
      <c r="I1008" s="24">
        <v>7</v>
      </c>
      <c r="J1008" s="247" t="s">
        <v>5416</v>
      </c>
      <c r="K1008" s="60" t="s">
        <v>31</v>
      </c>
      <c r="L1008" s="238">
        <v>6</v>
      </c>
      <c r="M1008" s="27">
        <f t="shared" si="42"/>
        <v>780</v>
      </c>
      <c r="N1008" s="23"/>
      <c r="O1008" s="184" t="s">
        <v>32</v>
      </c>
      <c r="P1008" s="242"/>
    </row>
    <row r="1009" s="69" customFormat="1" ht="18" customHeight="1" spans="1:16">
      <c r="A1009" s="24">
        <v>1003</v>
      </c>
      <c r="B1009" s="24" t="s">
        <v>23</v>
      </c>
      <c r="C1009" s="24" t="s">
        <v>24</v>
      </c>
      <c r="D1009" s="24" t="s">
        <v>25</v>
      </c>
      <c r="E1009" s="60" t="s">
        <v>4460</v>
      </c>
      <c r="F1009" s="246" t="s">
        <v>5291</v>
      </c>
      <c r="G1009" s="37" t="s">
        <v>5451</v>
      </c>
      <c r="H1009" s="247" t="s">
        <v>5295</v>
      </c>
      <c r="I1009" s="24">
        <v>6</v>
      </c>
      <c r="J1009" s="247" t="s">
        <v>5416</v>
      </c>
      <c r="K1009" s="60" t="s">
        <v>31</v>
      </c>
      <c r="L1009" s="238">
        <v>5</v>
      </c>
      <c r="M1009" s="27">
        <f t="shared" si="42"/>
        <v>650</v>
      </c>
      <c r="N1009" s="23"/>
      <c r="O1009" s="184" t="s">
        <v>32</v>
      </c>
      <c r="P1009" s="242"/>
    </row>
    <row r="1010" s="69" customFormat="1" ht="18" customHeight="1" spans="1:16">
      <c r="A1010" s="24">
        <v>1004</v>
      </c>
      <c r="B1010" s="24" t="s">
        <v>23</v>
      </c>
      <c r="C1010" s="24" t="s">
        <v>24</v>
      </c>
      <c r="D1010" s="24" t="s">
        <v>25</v>
      </c>
      <c r="E1010" s="60" t="s">
        <v>4460</v>
      </c>
      <c r="F1010" s="246" t="s">
        <v>5291</v>
      </c>
      <c r="G1010" s="37" t="s">
        <v>5452</v>
      </c>
      <c r="H1010" s="247" t="s">
        <v>5295</v>
      </c>
      <c r="I1010" s="24">
        <v>11</v>
      </c>
      <c r="J1010" s="247" t="s">
        <v>5416</v>
      </c>
      <c r="K1010" s="60" t="s">
        <v>31</v>
      </c>
      <c r="L1010" s="238">
        <v>8</v>
      </c>
      <c r="M1010" s="27">
        <f t="shared" si="42"/>
        <v>1040</v>
      </c>
      <c r="N1010" s="23"/>
      <c r="O1010" s="184" t="s">
        <v>32</v>
      </c>
      <c r="P1010" s="242"/>
    </row>
    <row r="1011" s="69" customFormat="1" ht="18" customHeight="1" spans="1:16">
      <c r="A1011" s="24">
        <v>1005</v>
      </c>
      <c r="B1011" s="24" t="s">
        <v>23</v>
      </c>
      <c r="C1011" s="24" t="s">
        <v>24</v>
      </c>
      <c r="D1011" s="24" t="s">
        <v>25</v>
      </c>
      <c r="E1011" s="60" t="s">
        <v>4460</v>
      </c>
      <c r="F1011" s="246" t="s">
        <v>5291</v>
      </c>
      <c r="G1011" s="37" t="s">
        <v>5453</v>
      </c>
      <c r="H1011" s="232" t="s">
        <v>194</v>
      </c>
      <c r="I1011" s="24">
        <v>3</v>
      </c>
      <c r="J1011" s="247" t="s">
        <v>5416</v>
      </c>
      <c r="K1011" s="60" t="s">
        <v>31</v>
      </c>
      <c r="L1011" s="238">
        <v>3</v>
      </c>
      <c r="M1011" s="27">
        <f t="shared" si="42"/>
        <v>390</v>
      </c>
      <c r="N1011" s="23"/>
      <c r="O1011" s="184" t="s">
        <v>32</v>
      </c>
      <c r="P1011" s="242"/>
    </row>
    <row r="1012" s="69" customFormat="1" ht="18" customHeight="1" spans="1:16">
      <c r="A1012" s="24">
        <v>1006</v>
      </c>
      <c r="B1012" s="24" t="s">
        <v>23</v>
      </c>
      <c r="C1012" s="24" t="s">
        <v>24</v>
      </c>
      <c r="D1012" s="24" t="s">
        <v>25</v>
      </c>
      <c r="E1012" s="60" t="s">
        <v>4460</v>
      </c>
      <c r="F1012" s="246" t="s">
        <v>5291</v>
      </c>
      <c r="G1012" s="37" t="s">
        <v>5454</v>
      </c>
      <c r="H1012" s="24" t="s">
        <v>5025</v>
      </c>
      <c r="I1012" s="24">
        <v>1</v>
      </c>
      <c r="J1012" s="247" t="s">
        <v>5416</v>
      </c>
      <c r="K1012" s="60" t="s">
        <v>31</v>
      </c>
      <c r="L1012" s="238">
        <v>1</v>
      </c>
      <c r="M1012" s="27">
        <f>L1012*312</f>
        <v>312</v>
      </c>
      <c r="N1012" s="23"/>
      <c r="O1012" s="184" t="s">
        <v>32</v>
      </c>
      <c r="P1012" s="242"/>
    </row>
    <row r="1013" s="69" customFormat="1" ht="18" customHeight="1" spans="1:16">
      <c r="A1013" s="24">
        <v>1007</v>
      </c>
      <c r="B1013" s="24" t="s">
        <v>23</v>
      </c>
      <c r="C1013" s="24" t="s">
        <v>24</v>
      </c>
      <c r="D1013" s="24" t="s">
        <v>25</v>
      </c>
      <c r="E1013" s="60" t="s">
        <v>4460</v>
      </c>
      <c r="F1013" s="246" t="s">
        <v>5291</v>
      </c>
      <c r="G1013" s="37" t="s">
        <v>5455</v>
      </c>
      <c r="H1013" s="247" t="s">
        <v>5297</v>
      </c>
      <c r="I1013" s="24">
        <v>3</v>
      </c>
      <c r="J1013" s="246" t="s">
        <v>5456</v>
      </c>
      <c r="K1013" s="60" t="s">
        <v>31</v>
      </c>
      <c r="L1013" s="238">
        <v>3</v>
      </c>
      <c r="M1013" s="27">
        <f>L1013*312</f>
        <v>936</v>
      </c>
      <c r="N1013" s="23"/>
      <c r="O1013" s="184" t="s">
        <v>32</v>
      </c>
      <c r="P1013" s="242"/>
    </row>
    <row r="1014" s="69" customFormat="1" ht="18" customHeight="1" spans="1:16">
      <c r="A1014" s="24">
        <v>1008</v>
      </c>
      <c r="B1014" s="24" t="s">
        <v>23</v>
      </c>
      <c r="C1014" s="24" t="s">
        <v>24</v>
      </c>
      <c r="D1014" s="24" t="s">
        <v>25</v>
      </c>
      <c r="E1014" s="60" t="s">
        <v>4460</v>
      </c>
      <c r="F1014" s="246" t="s">
        <v>5291</v>
      </c>
      <c r="G1014" s="37" t="s">
        <v>5457</v>
      </c>
      <c r="H1014" s="247" t="s">
        <v>5295</v>
      </c>
      <c r="I1014" s="24">
        <v>5</v>
      </c>
      <c r="J1014" s="246" t="s">
        <v>5456</v>
      </c>
      <c r="K1014" s="60" t="s">
        <v>31</v>
      </c>
      <c r="L1014" s="238">
        <v>4</v>
      </c>
      <c r="M1014" s="27">
        <f t="shared" ref="M1014:M1020" si="43">L1014*130</f>
        <v>520</v>
      </c>
      <c r="N1014" s="23"/>
      <c r="O1014" s="184" t="s">
        <v>32</v>
      </c>
      <c r="P1014" s="242"/>
    </row>
    <row r="1015" s="69" customFormat="1" ht="18" customHeight="1" spans="1:16">
      <c r="A1015" s="24">
        <v>1009</v>
      </c>
      <c r="B1015" s="24" t="s">
        <v>23</v>
      </c>
      <c r="C1015" s="24" t="s">
        <v>24</v>
      </c>
      <c r="D1015" s="24" t="s">
        <v>25</v>
      </c>
      <c r="E1015" s="60" t="s">
        <v>4460</v>
      </c>
      <c r="F1015" s="246" t="s">
        <v>5291</v>
      </c>
      <c r="G1015" s="37" t="s">
        <v>5458</v>
      </c>
      <c r="H1015" s="247" t="s">
        <v>5295</v>
      </c>
      <c r="I1015" s="24">
        <v>6</v>
      </c>
      <c r="J1015" s="246" t="s">
        <v>5456</v>
      </c>
      <c r="K1015" s="60" t="s">
        <v>31</v>
      </c>
      <c r="L1015" s="238">
        <v>4</v>
      </c>
      <c r="M1015" s="27">
        <f t="shared" si="43"/>
        <v>520</v>
      </c>
      <c r="N1015" s="23"/>
      <c r="O1015" s="184" t="s">
        <v>32</v>
      </c>
      <c r="P1015" s="242"/>
    </row>
    <row r="1016" s="69" customFormat="1" ht="18" customHeight="1" spans="1:16">
      <c r="A1016" s="24">
        <v>1010</v>
      </c>
      <c r="B1016" s="24" t="s">
        <v>23</v>
      </c>
      <c r="C1016" s="24" t="s">
        <v>24</v>
      </c>
      <c r="D1016" s="24" t="s">
        <v>25</v>
      </c>
      <c r="E1016" s="60" t="s">
        <v>4460</v>
      </c>
      <c r="F1016" s="246" t="s">
        <v>5291</v>
      </c>
      <c r="G1016" s="37" t="s">
        <v>5459</v>
      </c>
      <c r="H1016" s="232" t="s">
        <v>194</v>
      </c>
      <c r="I1016" s="24">
        <v>5</v>
      </c>
      <c r="J1016" s="246" t="s">
        <v>5456</v>
      </c>
      <c r="K1016" s="60" t="s">
        <v>31</v>
      </c>
      <c r="L1016" s="238">
        <v>3</v>
      </c>
      <c r="M1016" s="27">
        <f t="shared" si="43"/>
        <v>390</v>
      </c>
      <c r="N1016" s="23"/>
      <c r="O1016" s="184" t="s">
        <v>32</v>
      </c>
      <c r="P1016" s="242"/>
    </row>
    <row r="1017" s="69" customFormat="1" ht="18" customHeight="1" spans="1:16">
      <c r="A1017" s="24">
        <v>1011</v>
      </c>
      <c r="B1017" s="24" t="s">
        <v>23</v>
      </c>
      <c r="C1017" s="24" t="s">
        <v>24</v>
      </c>
      <c r="D1017" s="24" t="s">
        <v>25</v>
      </c>
      <c r="E1017" s="60" t="s">
        <v>4460</v>
      </c>
      <c r="F1017" s="246" t="s">
        <v>5291</v>
      </c>
      <c r="G1017" s="37" t="s">
        <v>5460</v>
      </c>
      <c r="H1017" s="232" t="s">
        <v>194</v>
      </c>
      <c r="I1017" s="24">
        <v>3</v>
      </c>
      <c r="J1017" s="246" t="s">
        <v>5456</v>
      </c>
      <c r="K1017" s="60" t="s">
        <v>31</v>
      </c>
      <c r="L1017" s="238">
        <v>3</v>
      </c>
      <c r="M1017" s="27">
        <f t="shared" si="43"/>
        <v>390</v>
      </c>
      <c r="N1017" s="23"/>
      <c r="O1017" s="184" t="s">
        <v>32</v>
      </c>
      <c r="P1017" s="242"/>
    </row>
    <row r="1018" s="69" customFormat="1" ht="18" customHeight="1" spans="1:16">
      <c r="A1018" s="24">
        <v>1012</v>
      </c>
      <c r="B1018" s="24" t="s">
        <v>23</v>
      </c>
      <c r="C1018" s="24" t="s">
        <v>24</v>
      </c>
      <c r="D1018" s="24" t="s">
        <v>25</v>
      </c>
      <c r="E1018" s="24" t="s">
        <v>4460</v>
      </c>
      <c r="F1018" s="246" t="s">
        <v>5291</v>
      </c>
      <c r="G1018" s="238" t="s">
        <v>5461</v>
      </c>
      <c r="H1018" s="232" t="s">
        <v>194</v>
      </c>
      <c r="I1018" s="24">
        <v>4</v>
      </c>
      <c r="J1018" s="246" t="s">
        <v>5456</v>
      </c>
      <c r="K1018" s="60" t="s">
        <v>31</v>
      </c>
      <c r="L1018" s="238">
        <v>3</v>
      </c>
      <c r="M1018" s="27">
        <f t="shared" si="43"/>
        <v>390</v>
      </c>
      <c r="N1018" s="23"/>
      <c r="O1018" s="184" t="s">
        <v>32</v>
      </c>
      <c r="P1018" s="243"/>
    </row>
    <row r="1019" s="69" customFormat="1" ht="18" customHeight="1" spans="1:16">
      <c r="A1019" s="24">
        <v>1013</v>
      </c>
      <c r="B1019" s="24" t="s">
        <v>23</v>
      </c>
      <c r="C1019" s="24" t="s">
        <v>24</v>
      </c>
      <c r="D1019" s="24" t="s">
        <v>25</v>
      </c>
      <c r="E1019" s="60" t="s">
        <v>4460</v>
      </c>
      <c r="F1019" s="246" t="s">
        <v>5291</v>
      </c>
      <c r="G1019" s="37" t="s">
        <v>5462</v>
      </c>
      <c r="H1019" s="232" t="s">
        <v>194</v>
      </c>
      <c r="I1019" s="24">
        <v>4</v>
      </c>
      <c r="J1019" s="246" t="s">
        <v>5456</v>
      </c>
      <c r="K1019" s="60" t="s">
        <v>31</v>
      </c>
      <c r="L1019" s="238">
        <v>3</v>
      </c>
      <c r="M1019" s="27">
        <f t="shared" si="43"/>
        <v>390</v>
      </c>
      <c r="N1019" s="23"/>
      <c r="O1019" s="184" t="s">
        <v>32</v>
      </c>
      <c r="P1019" s="242"/>
    </row>
    <row r="1020" s="69" customFormat="1" ht="18" customHeight="1" spans="1:16">
      <c r="A1020" s="24">
        <v>1014</v>
      </c>
      <c r="B1020" s="24" t="s">
        <v>23</v>
      </c>
      <c r="C1020" s="24" t="s">
        <v>24</v>
      </c>
      <c r="D1020" s="24" t="s">
        <v>25</v>
      </c>
      <c r="E1020" s="60" t="s">
        <v>4460</v>
      </c>
      <c r="F1020" s="246" t="s">
        <v>5291</v>
      </c>
      <c r="G1020" s="37" t="s">
        <v>5463</v>
      </c>
      <c r="H1020" s="232" t="s">
        <v>194</v>
      </c>
      <c r="I1020" s="24">
        <v>5</v>
      </c>
      <c r="J1020" s="246" t="s">
        <v>5456</v>
      </c>
      <c r="K1020" s="60" t="s">
        <v>31</v>
      </c>
      <c r="L1020" s="238">
        <v>3</v>
      </c>
      <c r="M1020" s="27">
        <f t="shared" si="43"/>
        <v>390</v>
      </c>
      <c r="N1020" s="23"/>
      <c r="O1020" s="184" t="s">
        <v>32</v>
      </c>
      <c r="P1020" s="242"/>
    </row>
    <row r="1021" s="69" customFormat="1" ht="18" customHeight="1" spans="1:16">
      <c r="A1021" s="24">
        <v>1015</v>
      </c>
      <c r="B1021" s="24" t="s">
        <v>23</v>
      </c>
      <c r="C1021" s="24" t="s">
        <v>24</v>
      </c>
      <c r="D1021" s="24" t="s">
        <v>25</v>
      </c>
      <c r="E1021" s="60" t="s">
        <v>4460</v>
      </c>
      <c r="F1021" s="246" t="s">
        <v>5291</v>
      </c>
      <c r="G1021" s="37" t="s">
        <v>5464</v>
      </c>
      <c r="H1021" s="247" t="s">
        <v>5297</v>
      </c>
      <c r="I1021" s="24">
        <v>4</v>
      </c>
      <c r="J1021" s="246" t="s">
        <v>5456</v>
      </c>
      <c r="K1021" s="60" t="s">
        <v>31</v>
      </c>
      <c r="L1021" s="238">
        <v>3</v>
      </c>
      <c r="M1021" s="27">
        <f>L1021*312</f>
        <v>936</v>
      </c>
      <c r="N1021" s="23"/>
      <c r="O1021" s="184" t="s">
        <v>32</v>
      </c>
      <c r="P1021" s="242"/>
    </row>
    <row r="1022" s="69" customFormat="1" ht="18" customHeight="1" spans="1:16">
      <c r="A1022" s="24">
        <v>1016</v>
      </c>
      <c r="B1022" s="24" t="s">
        <v>23</v>
      </c>
      <c r="C1022" s="24" t="s">
        <v>24</v>
      </c>
      <c r="D1022" s="24" t="s">
        <v>25</v>
      </c>
      <c r="E1022" s="60" t="s">
        <v>4460</v>
      </c>
      <c r="F1022" s="246" t="s">
        <v>5291</v>
      </c>
      <c r="G1022" s="37" t="s">
        <v>5465</v>
      </c>
      <c r="H1022" s="247" t="s">
        <v>5295</v>
      </c>
      <c r="I1022" s="24">
        <v>5</v>
      </c>
      <c r="J1022" s="246" t="s">
        <v>5456</v>
      </c>
      <c r="K1022" s="60" t="s">
        <v>31</v>
      </c>
      <c r="L1022" s="238">
        <v>4</v>
      </c>
      <c r="M1022" s="27">
        <f t="shared" ref="M1022:M1039" si="44">L1022*130</f>
        <v>520</v>
      </c>
      <c r="N1022" s="23"/>
      <c r="O1022" s="184" t="s">
        <v>32</v>
      </c>
      <c r="P1022" s="242"/>
    </row>
    <row r="1023" s="69" customFormat="1" ht="18" customHeight="1" spans="1:16">
      <c r="A1023" s="24">
        <v>1017</v>
      </c>
      <c r="B1023" s="24" t="s">
        <v>23</v>
      </c>
      <c r="C1023" s="24" t="s">
        <v>24</v>
      </c>
      <c r="D1023" s="24" t="s">
        <v>25</v>
      </c>
      <c r="E1023" s="60" t="s">
        <v>4460</v>
      </c>
      <c r="F1023" s="246" t="s">
        <v>5291</v>
      </c>
      <c r="G1023" s="37" t="s">
        <v>5466</v>
      </c>
      <c r="H1023" s="247" t="s">
        <v>5295</v>
      </c>
      <c r="I1023" s="24">
        <v>7</v>
      </c>
      <c r="J1023" s="246" t="s">
        <v>5456</v>
      </c>
      <c r="K1023" s="60" t="s">
        <v>31</v>
      </c>
      <c r="L1023" s="238">
        <v>4</v>
      </c>
      <c r="M1023" s="27">
        <f t="shared" si="44"/>
        <v>520</v>
      </c>
      <c r="N1023" s="23"/>
      <c r="O1023" s="184" t="s">
        <v>32</v>
      </c>
      <c r="P1023" s="242"/>
    </row>
    <row r="1024" s="69" customFormat="1" ht="18" customHeight="1" spans="1:16">
      <c r="A1024" s="24">
        <v>1018</v>
      </c>
      <c r="B1024" s="24" t="s">
        <v>23</v>
      </c>
      <c r="C1024" s="24" t="s">
        <v>24</v>
      </c>
      <c r="D1024" s="24" t="s">
        <v>25</v>
      </c>
      <c r="E1024" s="60" t="s">
        <v>4460</v>
      </c>
      <c r="F1024" s="246" t="s">
        <v>5291</v>
      </c>
      <c r="G1024" s="37" t="s">
        <v>5467</v>
      </c>
      <c r="H1024" s="247" t="s">
        <v>5295</v>
      </c>
      <c r="I1024" s="24">
        <v>6</v>
      </c>
      <c r="J1024" s="246" t="s">
        <v>5456</v>
      </c>
      <c r="K1024" s="60" t="s">
        <v>31</v>
      </c>
      <c r="L1024" s="238">
        <v>4</v>
      </c>
      <c r="M1024" s="27">
        <f t="shared" si="44"/>
        <v>520</v>
      </c>
      <c r="N1024" s="23"/>
      <c r="O1024" s="184" t="s">
        <v>32</v>
      </c>
      <c r="P1024" s="242"/>
    </row>
    <row r="1025" s="69" customFormat="1" ht="18" customHeight="1" spans="1:16">
      <c r="A1025" s="24">
        <v>1019</v>
      </c>
      <c r="B1025" s="24" t="s">
        <v>23</v>
      </c>
      <c r="C1025" s="24" t="s">
        <v>24</v>
      </c>
      <c r="D1025" s="24" t="s">
        <v>25</v>
      </c>
      <c r="E1025" s="24" t="s">
        <v>4460</v>
      </c>
      <c r="F1025" s="246" t="s">
        <v>5291</v>
      </c>
      <c r="G1025" s="238" t="s">
        <v>5468</v>
      </c>
      <c r="H1025" s="247" t="s">
        <v>5295</v>
      </c>
      <c r="I1025" s="24">
        <v>5</v>
      </c>
      <c r="J1025" s="247" t="s">
        <v>5469</v>
      </c>
      <c r="K1025" s="60" t="s">
        <v>31</v>
      </c>
      <c r="L1025" s="238">
        <v>4</v>
      </c>
      <c r="M1025" s="27">
        <f t="shared" si="44"/>
        <v>520</v>
      </c>
      <c r="N1025" s="23"/>
      <c r="O1025" s="184" t="s">
        <v>32</v>
      </c>
      <c r="P1025" s="243"/>
    </row>
    <row r="1026" s="69" customFormat="1" ht="18" customHeight="1" spans="1:16">
      <c r="A1026" s="24">
        <v>1020</v>
      </c>
      <c r="B1026" s="24" t="s">
        <v>23</v>
      </c>
      <c r="C1026" s="24" t="s">
        <v>24</v>
      </c>
      <c r="D1026" s="24" t="s">
        <v>25</v>
      </c>
      <c r="E1026" s="24" t="s">
        <v>4460</v>
      </c>
      <c r="F1026" s="246" t="s">
        <v>5291</v>
      </c>
      <c r="G1026" s="37" t="s">
        <v>5470</v>
      </c>
      <c r="H1026" s="232" t="s">
        <v>194</v>
      </c>
      <c r="I1026" s="24">
        <v>5</v>
      </c>
      <c r="J1026" s="247" t="s">
        <v>5469</v>
      </c>
      <c r="K1026" s="60" t="s">
        <v>31</v>
      </c>
      <c r="L1026" s="238">
        <v>3</v>
      </c>
      <c r="M1026" s="27">
        <f t="shared" si="44"/>
        <v>390</v>
      </c>
      <c r="N1026" s="23"/>
      <c r="O1026" s="184" t="s">
        <v>32</v>
      </c>
      <c r="P1026" s="242"/>
    </row>
    <row r="1027" s="69" customFormat="1" ht="18" customHeight="1" spans="1:16">
      <c r="A1027" s="24">
        <v>1021</v>
      </c>
      <c r="B1027" s="24" t="s">
        <v>23</v>
      </c>
      <c r="C1027" s="24" t="s">
        <v>24</v>
      </c>
      <c r="D1027" s="24" t="s">
        <v>25</v>
      </c>
      <c r="E1027" s="60" t="s">
        <v>4460</v>
      </c>
      <c r="F1027" s="246" t="s">
        <v>5291</v>
      </c>
      <c r="G1027" s="37" t="s">
        <v>5426</v>
      </c>
      <c r="H1027" s="247" t="s">
        <v>5295</v>
      </c>
      <c r="I1027" s="24">
        <v>6</v>
      </c>
      <c r="J1027" s="247" t="s">
        <v>5469</v>
      </c>
      <c r="K1027" s="60" t="s">
        <v>31</v>
      </c>
      <c r="L1027" s="238">
        <v>4</v>
      </c>
      <c r="M1027" s="27">
        <f t="shared" si="44"/>
        <v>520</v>
      </c>
      <c r="N1027" s="23"/>
      <c r="O1027" s="184" t="s">
        <v>32</v>
      </c>
      <c r="P1027" s="242"/>
    </row>
    <row r="1028" s="69" customFormat="1" ht="18" customHeight="1" spans="1:16">
      <c r="A1028" s="24">
        <v>1022</v>
      </c>
      <c r="B1028" s="24" t="s">
        <v>23</v>
      </c>
      <c r="C1028" s="24" t="s">
        <v>24</v>
      </c>
      <c r="D1028" s="24" t="s">
        <v>25</v>
      </c>
      <c r="E1028" s="60" t="s">
        <v>4460</v>
      </c>
      <c r="F1028" s="246" t="s">
        <v>5291</v>
      </c>
      <c r="G1028" s="37" t="s">
        <v>5471</v>
      </c>
      <c r="H1028" s="247" t="s">
        <v>5295</v>
      </c>
      <c r="I1028" s="24">
        <v>5</v>
      </c>
      <c r="J1028" s="247" t="s">
        <v>5469</v>
      </c>
      <c r="K1028" s="60" t="s">
        <v>31</v>
      </c>
      <c r="L1028" s="238">
        <v>4</v>
      </c>
      <c r="M1028" s="27">
        <f t="shared" si="44"/>
        <v>520</v>
      </c>
      <c r="N1028" s="23"/>
      <c r="O1028" s="184" t="s">
        <v>32</v>
      </c>
      <c r="P1028" s="242"/>
    </row>
    <row r="1029" s="69" customFormat="1" ht="18" customHeight="1" spans="1:16">
      <c r="A1029" s="24">
        <v>1023</v>
      </c>
      <c r="B1029" s="24" t="s">
        <v>23</v>
      </c>
      <c r="C1029" s="24" t="s">
        <v>24</v>
      </c>
      <c r="D1029" s="24" t="s">
        <v>25</v>
      </c>
      <c r="E1029" s="60" t="s">
        <v>4460</v>
      </c>
      <c r="F1029" s="246" t="s">
        <v>5291</v>
      </c>
      <c r="G1029" s="37" t="s">
        <v>5472</v>
      </c>
      <c r="H1029" s="232" t="s">
        <v>194</v>
      </c>
      <c r="I1029" s="24">
        <v>4</v>
      </c>
      <c r="J1029" s="247" t="s">
        <v>5469</v>
      </c>
      <c r="K1029" s="60" t="s">
        <v>31</v>
      </c>
      <c r="L1029" s="238">
        <v>3</v>
      </c>
      <c r="M1029" s="27">
        <f t="shared" si="44"/>
        <v>390</v>
      </c>
      <c r="N1029" s="23"/>
      <c r="O1029" s="184" t="s">
        <v>32</v>
      </c>
      <c r="P1029" s="242"/>
    </row>
    <row r="1030" s="69" customFormat="1" ht="18" customHeight="1" spans="1:16">
      <c r="A1030" s="24">
        <v>1024</v>
      </c>
      <c r="B1030" s="24" t="s">
        <v>23</v>
      </c>
      <c r="C1030" s="24" t="s">
        <v>24</v>
      </c>
      <c r="D1030" s="24" t="s">
        <v>25</v>
      </c>
      <c r="E1030" s="60" t="s">
        <v>4460</v>
      </c>
      <c r="F1030" s="246" t="s">
        <v>5291</v>
      </c>
      <c r="G1030" s="37" t="s">
        <v>5473</v>
      </c>
      <c r="H1030" s="247" t="s">
        <v>5295</v>
      </c>
      <c r="I1030" s="24">
        <v>5</v>
      </c>
      <c r="J1030" s="247" t="s">
        <v>5469</v>
      </c>
      <c r="K1030" s="60" t="s">
        <v>31</v>
      </c>
      <c r="L1030" s="238">
        <v>4</v>
      </c>
      <c r="M1030" s="27">
        <f t="shared" si="44"/>
        <v>520</v>
      </c>
      <c r="N1030" s="23"/>
      <c r="O1030" s="184" t="s">
        <v>32</v>
      </c>
      <c r="P1030" s="242"/>
    </row>
    <row r="1031" s="69" customFormat="1" ht="18" customHeight="1" spans="1:16">
      <c r="A1031" s="24">
        <v>1025</v>
      </c>
      <c r="B1031" s="24" t="s">
        <v>23</v>
      </c>
      <c r="C1031" s="24" t="s">
        <v>24</v>
      </c>
      <c r="D1031" s="24" t="s">
        <v>25</v>
      </c>
      <c r="E1031" s="60" t="s">
        <v>4460</v>
      </c>
      <c r="F1031" s="246" t="s">
        <v>5291</v>
      </c>
      <c r="G1031" s="37" t="s">
        <v>5474</v>
      </c>
      <c r="H1031" s="247" t="s">
        <v>5295</v>
      </c>
      <c r="I1031" s="24">
        <v>6</v>
      </c>
      <c r="J1031" s="247" t="s">
        <v>5469</v>
      </c>
      <c r="K1031" s="60" t="s">
        <v>31</v>
      </c>
      <c r="L1031" s="238">
        <v>4</v>
      </c>
      <c r="M1031" s="27">
        <f t="shared" si="44"/>
        <v>520</v>
      </c>
      <c r="N1031" s="23"/>
      <c r="O1031" s="184" t="s">
        <v>32</v>
      </c>
      <c r="P1031" s="242"/>
    </row>
    <row r="1032" s="69" customFormat="1" ht="18" customHeight="1" spans="1:16">
      <c r="A1032" s="24">
        <v>1026</v>
      </c>
      <c r="B1032" s="24" t="s">
        <v>23</v>
      </c>
      <c r="C1032" s="24" t="s">
        <v>24</v>
      </c>
      <c r="D1032" s="24" t="s">
        <v>25</v>
      </c>
      <c r="E1032" s="60" t="s">
        <v>4460</v>
      </c>
      <c r="F1032" s="246" t="s">
        <v>5291</v>
      </c>
      <c r="G1032" s="37" t="s">
        <v>5475</v>
      </c>
      <c r="H1032" s="247" t="s">
        <v>5295</v>
      </c>
      <c r="I1032" s="24">
        <v>8</v>
      </c>
      <c r="J1032" s="247" t="s">
        <v>5476</v>
      </c>
      <c r="K1032" s="60" t="s">
        <v>31</v>
      </c>
      <c r="L1032" s="238">
        <v>5</v>
      </c>
      <c r="M1032" s="27">
        <f t="shared" si="44"/>
        <v>650</v>
      </c>
      <c r="N1032" s="23"/>
      <c r="O1032" s="184" t="s">
        <v>32</v>
      </c>
      <c r="P1032" s="242"/>
    </row>
    <row r="1033" s="69" customFormat="1" ht="18" customHeight="1" spans="1:16">
      <c r="A1033" s="24">
        <v>1027</v>
      </c>
      <c r="B1033" s="24" t="s">
        <v>23</v>
      </c>
      <c r="C1033" s="24" t="s">
        <v>24</v>
      </c>
      <c r="D1033" s="24" t="s">
        <v>25</v>
      </c>
      <c r="E1033" s="60" t="s">
        <v>4460</v>
      </c>
      <c r="F1033" s="246" t="s">
        <v>5291</v>
      </c>
      <c r="G1033" s="37" t="s">
        <v>5477</v>
      </c>
      <c r="H1033" s="232" t="s">
        <v>194</v>
      </c>
      <c r="I1033" s="24">
        <v>4</v>
      </c>
      <c r="J1033" s="247" t="s">
        <v>5476</v>
      </c>
      <c r="K1033" s="60" t="s">
        <v>31</v>
      </c>
      <c r="L1033" s="238">
        <v>3</v>
      </c>
      <c r="M1033" s="27">
        <f t="shared" si="44"/>
        <v>390</v>
      </c>
      <c r="N1033" s="23"/>
      <c r="O1033" s="184" t="s">
        <v>32</v>
      </c>
      <c r="P1033" s="242"/>
    </row>
    <row r="1034" s="69" customFormat="1" ht="18" customHeight="1" spans="1:16">
      <c r="A1034" s="24">
        <v>1028</v>
      </c>
      <c r="B1034" s="24" t="s">
        <v>23</v>
      </c>
      <c r="C1034" s="24" t="s">
        <v>24</v>
      </c>
      <c r="D1034" s="24" t="s">
        <v>25</v>
      </c>
      <c r="E1034" s="60" t="s">
        <v>4460</v>
      </c>
      <c r="F1034" s="246" t="s">
        <v>5291</v>
      </c>
      <c r="G1034" s="37" t="s">
        <v>5478</v>
      </c>
      <c r="H1034" s="232" t="s">
        <v>194</v>
      </c>
      <c r="I1034" s="24">
        <v>2</v>
      </c>
      <c r="J1034" s="247" t="s">
        <v>5476</v>
      </c>
      <c r="K1034" s="60" t="s">
        <v>31</v>
      </c>
      <c r="L1034" s="238">
        <v>2</v>
      </c>
      <c r="M1034" s="27">
        <f t="shared" si="44"/>
        <v>260</v>
      </c>
      <c r="N1034" s="23"/>
      <c r="O1034" s="184" t="s">
        <v>32</v>
      </c>
      <c r="P1034" s="242"/>
    </row>
    <row r="1035" s="69" customFormat="1" ht="18" customHeight="1" spans="1:16">
      <c r="A1035" s="24">
        <v>1029</v>
      </c>
      <c r="B1035" s="24" t="s">
        <v>23</v>
      </c>
      <c r="C1035" s="24" t="s">
        <v>24</v>
      </c>
      <c r="D1035" s="24" t="s">
        <v>25</v>
      </c>
      <c r="E1035" s="60" t="s">
        <v>4460</v>
      </c>
      <c r="F1035" s="246" t="s">
        <v>5291</v>
      </c>
      <c r="G1035" s="37" t="s">
        <v>5479</v>
      </c>
      <c r="H1035" s="232" t="s">
        <v>194</v>
      </c>
      <c r="I1035" s="24">
        <v>5</v>
      </c>
      <c r="J1035" s="247" t="s">
        <v>5476</v>
      </c>
      <c r="K1035" s="60" t="s">
        <v>31</v>
      </c>
      <c r="L1035" s="238">
        <v>3</v>
      </c>
      <c r="M1035" s="27">
        <f t="shared" si="44"/>
        <v>390</v>
      </c>
      <c r="N1035" s="23"/>
      <c r="O1035" s="184" t="s">
        <v>32</v>
      </c>
      <c r="P1035" s="242"/>
    </row>
    <row r="1036" s="69" customFormat="1" ht="18" customHeight="1" spans="1:16">
      <c r="A1036" s="24">
        <v>1030</v>
      </c>
      <c r="B1036" s="24" t="s">
        <v>23</v>
      </c>
      <c r="C1036" s="24" t="s">
        <v>24</v>
      </c>
      <c r="D1036" s="24" t="s">
        <v>25</v>
      </c>
      <c r="E1036" s="60" t="s">
        <v>4460</v>
      </c>
      <c r="F1036" s="246" t="s">
        <v>5291</v>
      </c>
      <c r="G1036" s="37" t="s">
        <v>5480</v>
      </c>
      <c r="H1036" s="232" t="s">
        <v>194</v>
      </c>
      <c r="I1036" s="24">
        <v>2</v>
      </c>
      <c r="J1036" s="247" t="s">
        <v>5476</v>
      </c>
      <c r="K1036" s="60" t="s">
        <v>31</v>
      </c>
      <c r="L1036" s="238">
        <v>2</v>
      </c>
      <c r="M1036" s="27">
        <f t="shared" si="44"/>
        <v>260</v>
      </c>
      <c r="N1036" s="23"/>
      <c r="O1036" s="184" t="s">
        <v>32</v>
      </c>
      <c r="P1036" s="242"/>
    </row>
    <row r="1037" s="69" customFormat="1" ht="18" customHeight="1" spans="1:16">
      <c r="A1037" s="24">
        <v>1031</v>
      </c>
      <c r="B1037" s="24" t="s">
        <v>23</v>
      </c>
      <c r="C1037" s="24" t="s">
        <v>24</v>
      </c>
      <c r="D1037" s="24" t="s">
        <v>25</v>
      </c>
      <c r="E1037" s="60" t="s">
        <v>4460</v>
      </c>
      <c r="F1037" s="246" t="s">
        <v>5291</v>
      </c>
      <c r="G1037" s="37" t="s">
        <v>5481</v>
      </c>
      <c r="H1037" s="232" t="s">
        <v>194</v>
      </c>
      <c r="I1037" s="24">
        <v>5</v>
      </c>
      <c r="J1037" s="247" t="s">
        <v>5476</v>
      </c>
      <c r="K1037" s="60" t="s">
        <v>31</v>
      </c>
      <c r="L1037" s="238">
        <v>3</v>
      </c>
      <c r="M1037" s="27">
        <f t="shared" si="44"/>
        <v>390</v>
      </c>
      <c r="N1037" s="23"/>
      <c r="O1037" s="184" t="s">
        <v>32</v>
      </c>
      <c r="P1037" s="242"/>
    </row>
    <row r="1038" s="69" customFormat="1" ht="18" customHeight="1" spans="1:16">
      <c r="A1038" s="24">
        <v>1032</v>
      </c>
      <c r="B1038" s="24" t="s">
        <v>23</v>
      </c>
      <c r="C1038" s="24" t="s">
        <v>24</v>
      </c>
      <c r="D1038" s="24" t="s">
        <v>25</v>
      </c>
      <c r="E1038" s="24" t="s">
        <v>4460</v>
      </c>
      <c r="F1038" s="246" t="s">
        <v>5291</v>
      </c>
      <c r="G1038" s="37" t="s">
        <v>5482</v>
      </c>
      <c r="H1038" s="232" t="s">
        <v>194</v>
      </c>
      <c r="I1038" s="24">
        <v>4</v>
      </c>
      <c r="J1038" s="247" t="s">
        <v>5476</v>
      </c>
      <c r="K1038" s="60" t="s">
        <v>31</v>
      </c>
      <c r="L1038" s="238">
        <v>2</v>
      </c>
      <c r="M1038" s="27">
        <f t="shared" si="44"/>
        <v>260</v>
      </c>
      <c r="N1038" s="23"/>
      <c r="O1038" s="184" t="s">
        <v>32</v>
      </c>
      <c r="P1038" s="242"/>
    </row>
    <row r="1039" s="69" customFormat="1" ht="18" customHeight="1" spans="1:16">
      <c r="A1039" s="24">
        <v>1033</v>
      </c>
      <c r="B1039" s="24" t="s">
        <v>23</v>
      </c>
      <c r="C1039" s="24" t="s">
        <v>24</v>
      </c>
      <c r="D1039" s="24" t="s">
        <v>25</v>
      </c>
      <c r="E1039" s="60" t="s">
        <v>4460</v>
      </c>
      <c r="F1039" s="246" t="s">
        <v>5291</v>
      </c>
      <c r="G1039" s="37" t="s">
        <v>5483</v>
      </c>
      <c r="H1039" s="232" t="s">
        <v>194</v>
      </c>
      <c r="I1039" s="24">
        <v>3</v>
      </c>
      <c r="J1039" s="247" t="s">
        <v>5476</v>
      </c>
      <c r="K1039" s="60" t="s">
        <v>31</v>
      </c>
      <c r="L1039" s="238">
        <v>3</v>
      </c>
      <c r="M1039" s="27">
        <f t="shared" si="44"/>
        <v>390</v>
      </c>
      <c r="N1039" s="23"/>
      <c r="O1039" s="184" t="s">
        <v>32</v>
      </c>
      <c r="P1039" s="242"/>
    </row>
    <row r="1040" s="69" customFormat="1" ht="18" customHeight="1" spans="1:16">
      <c r="A1040" s="24">
        <v>1034</v>
      </c>
      <c r="B1040" s="24" t="s">
        <v>23</v>
      </c>
      <c r="C1040" s="24" t="s">
        <v>24</v>
      </c>
      <c r="D1040" s="24" t="s">
        <v>25</v>
      </c>
      <c r="E1040" s="60" t="s">
        <v>4460</v>
      </c>
      <c r="F1040" s="246" t="s">
        <v>5291</v>
      </c>
      <c r="G1040" s="37" t="s">
        <v>5484</v>
      </c>
      <c r="H1040" s="24" t="s">
        <v>5025</v>
      </c>
      <c r="I1040" s="24">
        <v>1</v>
      </c>
      <c r="J1040" s="247" t="s">
        <v>5476</v>
      </c>
      <c r="K1040" s="60" t="s">
        <v>31</v>
      </c>
      <c r="L1040" s="238">
        <v>1</v>
      </c>
      <c r="M1040" s="27">
        <f>L1040*312</f>
        <v>312</v>
      </c>
      <c r="N1040" s="23"/>
      <c r="O1040" s="184" t="s">
        <v>32</v>
      </c>
      <c r="P1040" s="242"/>
    </row>
    <row r="1041" s="69" customFormat="1" ht="18" customHeight="1" spans="1:16">
      <c r="A1041" s="24">
        <v>1035</v>
      </c>
      <c r="B1041" s="24" t="s">
        <v>23</v>
      </c>
      <c r="C1041" s="24" t="s">
        <v>24</v>
      </c>
      <c r="D1041" s="24" t="s">
        <v>25</v>
      </c>
      <c r="E1041" s="24" t="s">
        <v>4460</v>
      </c>
      <c r="F1041" s="246" t="s">
        <v>5291</v>
      </c>
      <c r="G1041" s="37" t="s">
        <v>5485</v>
      </c>
      <c r="H1041" s="232" t="s">
        <v>194</v>
      </c>
      <c r="I1041" s="24">
        <v>4</v>
      </c>
      <c r="J1041" s="247" t="s">
        <v>5476</v>
      </c>
      <c r="K1041" s="60" t="s">
        <v>31</v>
      </c>
      <c r="L1041" s="238">
        <v>3</v>
      </c>
      <c r="M1041" s="27">
        <f t="shared" ref="M1041:M1055" si="45">L1041*130</f>
        <v>390</v>
      </c>
      <c r="N1041" s="23"/>
      <c r="O1041" s="184" t="s">
        <v>32</v>
      </c>
      <c r="P1041" s="242"/>
    </row>
    <row r="1042" s="69" customFormat="1" ht="18" customHeight="1" spans="1:16">
      <c r="A1042" s="24">
        <v>1036</v>
      </c>
      <c r="B1042" s="24" t="s">
        <v>23</v>
      </c>
      <c r="C1042" s="24" t="s">
        <v>24</v>
      </c>
      <c r="D1042" s="24" t="s">
        <v>25</v>
      </c>
      <c r="E1042" s="24" t="s">
        <v>4460</v>
      </c>
      <c r="F1042" s="246" t="s">
        <v>5291</v>
      </c>
      <c r="G1042" s="37" t="s">
        <v>5486</v>
      </c>
      <c r="H1042" s="247" t="s">
        <v>5295</v>
      </c>
      <c r="I1042" s="24">
        <v>6</v>
      </c>
      <c r="J1042" s="247" t="s">
        <v>5476</v>
      </c>
      <c r="K1042" s="60" t="s">
        <v>31</v>
      </c>
      <c r="L1042" s="238">
        <v>4</v>
      </c>
      <c r="M1042" s="27">
        <f t="shared" si="45"/>
        <v>520</v>
      </c>
      <c r="N1042" s="23"/>
      <c r="O1042" s="184" t="s">
        <v>32</v>
      </c>
      <c r="P1042" s="242"/>
    </row>
    <row r="1043" s="69" customFormat="1" ht="18" customHeight="1" spans="1:16">
      <c r="A1043" s="24">
        <v>1037</v>
      </c>
      <c r="B1043" s="24" t="s">
        <v>23</v>
      </c>
      <c r="C1043" s="24" t="s">
        <v>24</v>
      </c>
      <c r="D1043" s="24" t="s">
        <v>25</v>
      </c>
      <c r="E1043" s="24" t="s">
        <v>4460</v>
      </c>
      <c r="F1043" s="246" t="s">
        <v>5291</v>
      </c>
      <c r="G1043" s="37" t="s">
        <v>5487</v>
      </c>
      <c r="H1043" s="232" t="s">
        <v>194</v>
      </c>
      <c r="I1043" s="24">
        <v>4</v>
      </c>
      <c r="J1043" s="247" t="s">
        <v>5476</v>
      </c>
      <c r="K1043" s="60" t="s">
        <v>31</v>
      </c>
      <c r="L1043" s="238">
        <v>2</v>
      </c>
      <c r="M1043" s="27">
        <f t="shared" si="45"/>
        <v>260</v>
      </c>
      <c r="N1043" s="23"/>
      <c r="O1043" s="184" t="s">
        <v>32</v>
      </c>
      <c r="P1043" s="242"/>
    </row>
    <row r="1044" s="69" customFormat="1" ht="18" customHeight="1" spans="1:16">
      <c r="A1044" s="24">
        <v>1038</v>
      </c>
      <c r="B1044" s="24" t="s">
        <v>23</v>
      </c>
      <c r="C1044" s="24" t="s">
        <v>24</v>
      </c>
      <c r="D1044" s="24" t="s">
        <v>25</v>
      </c>
      <c r="E1044" s="60" t="s">
        <v>4460</v>
      </c>
      <c r="F1044" s="246" t="s">
        <v>5291</v>
      </c>
      <c r="G1044" s="37" t="s">
        <v>5488</v>
      </c>
      <c r="H1044" s="232" t="s">
        <v>194</v>
      </c>
      <c r="I1044" s="24">
        <v>4</v>
      </c>
      <c r="J1044" s="247" t="s">
        <v>5476</v>
      </c>
      <c r="K1044" s="60" t="s">
        <v>31</v>
      </c>
      <c r="L1044" s="238">
        <v>2</v>
      </c>
      <c r="M1044" s="27">
        <f t="shared" si="45"/>
        <v>260</v>
      </c>
      <c r="N1044" s="23"/>
      <c r="O1044" s="184" t="s">
        <v>32</v>
      </c>
      <c r="P1044" s="242"/>
    </row>
    <row r="1045" s="69" customFormat="1" ht="18" customHeight="1" spans="1:16">
      <c r="A1045" s="24">
        <v>1039</v>
      </c>
      <c r="B1045" s="24" t="s">
        <v>23</v>
      </c>
      <c r="C1045" s="24" t="s">
        <v>24</v>
      </c>
      <c r="D1045" s="24" t="s">
        <v>25</v>
      </c>
      <c r="E1045" s="60" t="s">
        <v>4460</v>
      </c>
      <c r="F1045" s="246" t="s">
        <v>5291</v>
      </c>
      <c r="G1045" s="37" t="s">
        <v>5489</v>
      </c>
      <c r="H1045" s="232" t="s">
        <v>194</v>
      </c>
      <c r="I1045" s="24">
        <v>3</v>
      </c>
      <c r="J1045" s="247" t="s">
        <v>5476</v>
      </c>
      <c r="K1045" s="60" t="s">
        <v>31</v>
      </c>
      <c r="L1045" s="238">
        <v>2</v>
      </c>
      <c r="M1045" s="27">
        <f t="shared" si="45"/>
        <v>260</v>
      </c>
      <c r="N1045" s="23"/>
      <c r="O1045" s="184" t="s">
        <v>32</v>
      </c>
      <c r="P1045" s="242"/>
    </row>
    <row r="1046" s="69" customFormat="1" ht="18" customHeight="1" spans="1:16">
      <c r="A1046" s="24">
        <v>1040</v>
      </c>
      <c r="B1046" s="24" t="s">
        <v>23</v>
      </c>
      <c r="C1046" s="24" t="s">
        <v>24</v>
      </c>
      <c r="D1046" s="24" t="s">
        <v>25</v>
      </c>
      <c r="E1046" s="60" t="s">
        <v>4460</v>
      </c>
      <c r="F1046" s="246" t="s">
        <v>5291</v>
      </c>
      <c r="G1046" s="37" t="s">
        <v>5490</v>
      </c>
      <c r="H1046" s="247" t="s">
        <v>5297</v>
      </c>
      <c r="I1046" s="24">
        <v>6</v>
      </c>
      <c r="J1046" s="247" t="s">
        <v>5476</v>
      </c>
      <c r="K1046" s="60" t="s">
        <v>31</v>
      </c>
      <c r="L1046" s="238">
        <v>4</v>
      </c>
      <c r="M1046" s="27">
        <f t="shared" si="45"/>
        <v>520</v>
      </c>
      <c r="N1046" s="23"/>
      <c r="O1046" s="184" t="s">
        <v>32</v>
      </c>
      <c r="P1046" s="242"/>
    </row>
    <row r="1047" s="69" customFormat="1" ht="18" customHeight="1" spans="1:16">
      <c r="A1047" s="24">
        <v>1041</v>
      </c>
      <c r="B1047" s="24" t="s">
        <v>23</v>
      </c>
      <c r="C1047" s="24" t="s">
        <v>24</v>
      </c>
      <c r="D1047" s="24" t="s">
        <v>25</v>
      </c>
      <c r="E1047" s="60" t="s">
        <v>4460</v>
      </c>
      <c r="F1047" s="246" t="s">
        <v>5291</v>
      </c>
      <c r="G1047" s="37" t="s">
        <v>5491</v>
      </c>
      <c r="H1047" s="232" t="s">
        <v>194</v>
      </c>
      <c r="I1047" s="24">
        <v>4</v>
      </c>
      <c r="J1047" s="247" t="s">
        <v>5476</v>
      </c>
      <c r="K1047" s="60" t="s">
        <v>31</v>
      </c>
      <c r="L1047" s="238">
        <v>3</v>
      </c>
      <c r="M1047" s="27">
        <f t="shared" si="45"/>
        <v>390</v>
      </c>
      <c r="N1047" s="23"/>
      <c r="O1047" s="184" t="s">
        <v>32</v>
      </c>
      <c r="P1047" s="242"/>
    </row>
    <row r="1048" s="69" customFormat="1" ht="18" customHeight="1" spans="1:16">
      <c r="A1048" s="24">
        <v>1042</v>
      </c>
      <c r="B1048" s="24" t="s">
        <v>23</v>
      </c>
      <c r="C1048" s="24" t="s">
        <v>24</v>
      </c>
      <c r="D1048" s="24" t="s">
        <v>25</v>
      </c>
      <c r="E1048" s="60" t="s">
        <v>4460</v>
      </c>
      <c r="F1048" s="246" t="s">
        <v>5291</v>
      </c>
      <c r="G1048" s="37" t="s">
        <v>5492</v>
      </c>
      <c r="H1048" s="232" t="s">
        <v>194</v>
      </c>
      <c r="I1048" s="24">
        <v>4</v>
      </c>
      <c r="J1048" s="247" t="s">
        <v>5476</v>
      </c>
      <c r="K1048" s="60" t="s">
        <v>31</v>
      </c>
      <c r="L1048" s="238">
        <v>2</v>
      </c>
      <c r="M1048" s="27">
        <f t="shared" si="45"/>
        <v>260</v>
      </c>
      <c r="N1048" s="23"/>
      <c r="O1048" s="184" t="s">
        <v>32</v>
      </c>
      <c r="P1048" s="242"/>
    </row>
    <row r="1049" s="69" customFormat="1" ht="18" customHeight="1" spans="1:16">
      <c r="A1049" s="24">
        <v>1043</v>
      </c>
      <c r="B1049" s="24" t="s">
        <v>23</v>
      </c>
      <c r="C1049" s="24" t="s">
        <v>24</v>
      </c>
      <c r="D1049" s="24" t="s">
        <v>25</v>
      </c>
      <c r="E1049" s="60" t="s">
        <v>4460</v>
      </c>
      <c r="F1049" s="246" t="s">
        <v>5291</v>
      </c>
      <c r="G1049" s="37" t="s">
        <v>5493</v>
      </c>
      <c r="H1049" s="247" t="s">
        <v>5295</v>
      </c>
      <c r="I1049" s="24">
        <v>7</v>
      </c>
      <c r="J1049" s="247" t="s">
        <v>5476</v>
      </c>
      <c r="K1049" s="60" t="s">
        <v>31</v>
      </c>
      <c r="L1049" s="238">
        <v>5</v>
      </c>
      <c r="M1049" s="27">
        <f t="shared" si="45"/>
        <v>650</v>
      </c>
      <c r="N1049" s="23"/>
      <c r="O1049" s="184" t="s">
        <v>32</v>
      </c>
      <c r="P1049" s="242"/>
    </row>
    <row r="1050" s="69" customFormat="1" ht="18" customHeight="1" spans="1:16">
      <c r="A1050" s="24">
        <v>1044</v>
      </c>
      <c r="B1050" s="24" t="s">
        <v>23</v>
      </c>
      <c r="C1050" s="24" t="s">
        <v>24</v>
      </c>
      <c r="D1050" s="24" t="s">
        <v>25</v>
      </c>
      <c r="E1050" s="60" t="s">
        <v>4460</v>
      </c>
      <c r="F1050" s="246" t="s">
        <v>5291</v>
      </c>
      <c r="G1050" s="37" t="s">
        <v>5494</v>
      </c>
      <c r="H1050" s="247" t="s">
        <v>5297</v>
      </c>
      <c r="I1050" s="24">
        <v>6</v>
      </c>
      <c r="J1050" s="247" t="s">
        <v>5476</v>
      </c>
      <c r="K1050" s="60" t="s">
        <v>31</v>
      </c>
      <c r="L1050" s="238">
        <v>4</v>
      </c>
      <c r="M1050" s="27">
        <f t="shared" si="45"/>
        <v>520</v>
      </c>
      <c r="N1050" s="23"/>
      <c r="O1050" s="184" t="s">
        <v>32</v>
      </c>
      <c r="P1050" s="242"/>
    </row>
    <row r="1051" s="69" customFormat="1" ht="18" customHeight="1" spans="1:16">
      <c r="A1051" s="24">
        <v>1045</v>
      </c>
      <c r="B1051" s="24" t="s">
        <v>23</v>
      </c>
      <c r="C1051" s="24" t="s">
        <v>24</v>
      </c>
      <c r="D1051" s="24" t="s">
        <v>25</v>
      </c>
      <c r="E1051" s="60" t="s">
        <v>4460</v>
      </c>
      <c r="F1051" s="246" t="s">
        <v>5291</v>
      </c>
      <c r="G1051" s="37" t="s">
        <v>5495</v>
      </c>
      <c r="H1051" s="247" t="s">
        <v>5295</v>
      </c>
      <c r="I1051" s="24">
        <v>7</v>
      </c>
      <c r="J1051" s="247" t="s">
        <v>5476</v>
      </c>
      <c r="K1051" s="60" t="s">
        <v>31</v>
      </c>
      <c r="L1051" s="238">
        <v>4</v>
      </c>
      <c r="M1051" s="27">
        <f t="shared" si="45"/>
        <v>520</v>
      </c>
      <c r="N1051" s="23"/>
      <c r="O1051" s="184" t="s">
        <v>32</v>
      </c>
      <c r="P1051" s="242"/>
    </row>
    <row r="1052" s="69" customFormat="1" ht="18" customHeight="1" spans="1:16">
      <c r="A1052" s="24">
        <v>1046</v>
      </c>
      <c r="B1052" s="24" t="s">
        <v>23</v>
      </c>
      <c r="C1052" s="24" t="s">
        <v>24</v>
      </c>
      <c r="D1052" s="24" t="s">
        <v>25</v>
      </c>
      <c r="E1052" s="60" t="s">
        <v>4460</v>
      </c>
      <c r="F1052" s="246" t="s">
        <v>5291</v>
      </c>
      <c r="G1052" s="37" t="s">
        <v>5496</v>
      </c>
      <c r="H1052" s="247" t="s">
        <v>5297</v>
      </c>
      <c r="I1052" s="24">
        <v>6</v>
      </c>
      <c r="J1052" s="247" t="s">
        <v>5476</v>
      </c>
      <c r="K1052" s="60" t="s">
        <v>31</v>
      </c>
      <c r="L1052" s="238">
        <v>4</v>
      </c>
      <c r="M1052" s="27">
        <f t="shared" si="45"/>
        <v>520</v>
      </c>
      <c r="N1052" s="23"/>
      <c r="O1052" s="184" t="s">
        <v>32</v>
      </c>
      <c r="P1052" s="242"/>
    </row>
    <row r="1053" s="69" customFormat="1" ht="18" customHeight="1" spans="1:16">
      <c r="A1053" s="24">
        <v>1047</v>
      </c>
      <c r="B1053" s="24" t="s">
        <v>23</v>
      </c>
      <c r="C1053" s="24" t="s">
        <v>24</v>
      </c>
      <c r="D1053" s="24" t="s">
        <v>25</v>
      </c>
      <c r="E1053" s="60" t="s">
        <v>4460</v>
      </c>
      <c r="F1053" s="246" t="s">
        <v>5291</v>
      </c>
      <c r="G1053" s="37" t="s">
        <v>5497</v>
      </c>
      <c r="H1053" s="232" t="s">
        <v>194</v>
      </c>
      <c r="I1053" s="24">
        <v>4</v>
      </c>
      <c r="J1053" s="247" t="s">
        <v>5476</v>
      </c>
      <c r="K1053" s="60" t="s">
        <v>31</v>
      </c>
      <c r="L1053" s="238">
        <v>2</v>
      </c>
      <c r="M1053" s="27">
        <f t="shared" si="45"/>
        <v>260</v>
      </c>
      <c r="N1053" s="23"/>
      <c r="O1053" s="184" t="s">
        <v>32</v>
      </c>
      <c r="P1053" s="242"/>
    </row>
    <row r="1054" s="69" customFormat="1" ht="18" customHeight="1" spans="1:16">
      <c r="A1054" s="24">
        <v>1048</v>
      </c>
      <c r="B1054" s="24" t="s">
        <v>23</v>
      </c>
      <c r="C1054" s="24" t="s">
        <v>24</v>
      </c>
      <c r="D1054" s="24" t="s">
        <v>25</v>
      </c>
      <c r="E1054" s="60" t="s">
        <v>4460</v>
      </c>
      <c r="F1054" s="246" t="s">
        <v>5291</v>
      </c>
      <c r="G1054" s="37" t="s">
        <v>5498</v>
      </c>
      <c r="H1054" s="247" t="s">
        <v>5295</v>
      </c>
      <c r="I1054" s="24">
        <v>6</v>
      </c>
      <c r="J1054" s="247" t="s">
        <v>5476</v>
      </c>
      <c r="K1054" s="60" t="s">
        <v>31</v>
      </c>
      <c r="L1054" s="238">
        <v>4</v>
      </c>
      <c r="M1054" s="27">
        <f t="shared" si="45"/>
        <v>520</v>
      </c>
      <c r="N1054" s="23"/>
      <c r="O1054" s="184" t="s">
        <v>32</v>
      </c>
      <c r="P1054" s="242"/>
    </row>
    <row r="1055" s="69" customFormat="1" ht="18" customHeight="1" spans="1:16">
      <c r="A1055" s="24">
        <v>1049</v>
      </c>
      <c r="B1055" s="24" t="s">
        <v>23</v>
      </c>
      <c r="C1055" s="24" t="s">
        <v>24</v>
      </c>
      <c r="D1055" s="24" t="s">
        <v>25</v>
      </c>
      <c r="E1055" s="60" t="s">
        <v>4460</v>
      </c>
      <c r="F1055" s="246" t="s">
        <v>5291</v>
      </c>
      <c r="G1055" s="37" t="s">
        <v>5499</v>
      </c>
      <c r="H1055" s="247" t="s">
        <v>5297</v>
      </c>
      <c r="I1055" s="24">
        <v>7</v>
      </c>
      <c r="J1055" s="247" t="s">
        <v>5476</v>
      </c>
      <c r="K1055" s="60" t="s">
        <v>31</v>
      </c>
      <c r="L1055" s="238">
        <v>4</v>
      </c>
      <c r="M1055" s="27">
        <f t="shared" si="45"/>
        <v>520</v>
      </c>
      <c r="N1055" s="23"/>
      <c r="O1055" s="184" t="s">
        <v>32</v>
      </c>
      <c r="P1055" s="242"/>
    </row>
    <row r="1056" s="69" customFormat="1" ht="18" customHeight="1" spans="1:16">
      <c r="A1056" s="24">
        <v>1050</v>
      </c>
      <c r="B1056" s="24" t="s">
        <v>23</v>
      </c>
      <c r="C1056" s="24" t="s">
        <v>24</v>
      </c>
      <c r="D1056" s="24" t="s">
        <v>25</v>
      </c>
      <c r="E1056" s="60" t="s">
        <v>4460</v>
      </c>
      <c r="F1056" s="246" t="s">
        <v>5291</v>
      </c>
      <c r="G1056" s="37" t="s">
        <v>5500</v>
      </c>
      <c r="H1056" s="247" t="s">
        <v>5297</v>
      </c>
      <c r="I1056" s="24">
        <v>2</v>
      </c>
      <c r="J1056" s="247" t="s">
        <v>5476</v>
      </c>
      <c r="K1056" s="60" t="s">
        <v>31</v>
      </c>
      <c r="L1056" s="238">
        <v>2</v>
      </c>
      <c r="M1056" s="27">
        <f>L1056*312</f>
        <v>624</v>
      </c>
      <c r="N1056" s="23"/>
      <c r="O1056" s="184" t="s">
        <v>32</v>
      </c>
      <c r="P1056" s="242"/>
    </row>
    <row r="1057" s="69" customFormat="1" ht="18" customHeight="1" spans="1:16">
      <c r="A1057" s="24">
        <v>1051</v>
      </c>
      <c r="B1057" s="24" t="s">
        <v>23</v>
      </c>
      <c r="C1057" s="24" t="s">
        <v>24</v>
      </c>
      <c r="D1057" s="24" t="s">
        <v>25</v>
      </c>
      <c r="E1057" s="60" t="s">
        <v>4460</v>
      </c>
      <c r="F1057" s="246" t="s">
        <v>5291</v>
      </c>
      <c r="G1057" s="37" t="s">
        <v>5501</v>
      </c>
      <c r="H1057" s="232" t="s">
        <v>194</v>
      </c>
      <c r="I1057" s="24">
        <v>5</v>
      </c>
      <c r="J1057" s="247" t="s">
        <v>5476</v>
      </c>
      <c r="K1057" s="60" t="s">
        <v>31</v>
      </c>
      <c r="L1057" s="238">
        <v>3</v>
      </c>
      <c r="M1057" s="27">
        <f t="shared" ref="M1057:M1065" si="46">L1057*130</f>
        <v>390</v>
      </c>
      <c r="N1057" s="23"/>
      <c r="O1057" s="184" t="s">
        <v>32</v>
      </c>
      <c r="P1057" s="242"/>
    </row>
    <row r="1058" s="69" customFormat="1" ht="18" customHeight="1" spans="1:16">
      <c r="A1058" s="24">
        <v>1052</v>
      </c>
      <c r="B1058" s="24" t="s">
        <v>23</v>
      </c>
      <c r="C1058" s="24" t="s">
        <v>24</v>
      </c>
      <c r="D1058" s="24" t="s">
        <v>25</v>
      </c>
      <c r="E1058" s="60" t="s">
        <v>4460</v>
      </c>
      <c r="F1058" s="246" t="s">
        <v>5291</v>
      </c>
      <c r="G1058" s="37" t="s">
        <v>5502</v>
      </c>
      <c r="H1058" s="232" t="s">
        <v>194</v>
      </c>
      <c r="I1058" s="24">
        <v>3</v>
      </c>
      <c r="J1058" s="247" t="s">
        <v>5503</v>
      </c>
      <c r="K1058" s="60" t="s">
        <v>31</v>
      </c>
      <c r="L1058" s="238">
        <v>3</v>
      </c>
      <c r="M1058" s="27">
        <f t="shared" si="46"/>
        <v>390</v>
      </c>
      <c r="N1058" s="23"/>
      <c r="O1058" s="184" t="s">
        <v>32</v>
      </c>
      <c r="P1058" s="242"/>
    </row>
    <row r="1059" s="69" customFormat="1" ht="18" customHeight="1" spans="1:16">
      <c r="A1059" s="24">
        <v>1053</v>
      </c>
      <c r="B1059" s="24" t="s">
        <v>23</v>
      </c>
      <c r="C1059" s="24" t="s">
        <v>24</v>
      </c>
      <c r="D1059" s="24" t="s">
        <v>25</v>
      </c>
      <c r="E1059" s="60" t="s">
        <v>4460</v>
      </c>
      <c r="F1059" s="246" t="s">
        <v>5291</v>
      </c>
      <c r="G1059" s="37" t="s">
        <v>5504</v>
      </c>
      <c r="H1059" s="232" t="s">
        <v>194</v>
      </c>
      <c r="I1059" s="24">
        <v>5</v>
      </c>
      <c r="J1059" s="247" t="s">
        <v>5503</v>
      </c>
      <c r="K1059" s="60" t="s">
        <v>31</v>
      </c>
      <c r="L1059" s="238">
        <v>3</v>
      </c>
      <c r="M1059" s="27">
        <f t="shared" si="46"/>
        <v>390</v>
      </c>
      <c r="N1059" s="23"/>
      <c r="O1059" s="184" t="s">
        <v>32</v>
      </c>
      <c r="P1059" s="242"/>
    </row>
    <row r="1060" s="69" customFormat="1" ht="18" customHeight="1" spans="1:16">
      <c r="A1060" s="24">
        <v>1054</v>
      </c>
      <c r="B1060" s="24" t="s">
        <v>23</v>
      </c>
      <c r="C1060" s="24" t="s">
        <v>24</v>
      </c>
      <c r="D1060" s="24" t="s">
        <v>25</v>
      </c>
      <c r="E1060" s="60" t="s">
        <v>4460</v>
      </c>
      <c r="F1060" s="246" t="s">
        <v>5291</v>
      </c>
      <c r="G1060" s="37" t="s">
        <v>5505</v>
      </c>
      <c r="H1060" s="232" t="s">
        <v>194</v>
      </c>
      <c r="I1060" s="24">
        <v>5</v>
      </c>
      <c r="J1060" s="247" t="s">
        <v>5503</v>
      </c>
      <c r="K1060" s="60" t="s">
        <v>31</v>
      </c>
      <c r="L1060" s="238">
        <v>3</v>
      </c>
      <c r="M1060" s="27">
        <f t="shared" si="46"/>
        <v>390</v>
      </c>
      <c r="N1060" s="23"/>
      <c r="O1060" s="184" t="s">
        <v>32</v>
      </c>
      <c r="P1060" s="242"/>
    </row>
    <row r="1061" s="69" customFormat="1" ht="18" customHeight="1" spans="1:16">
      <c r="A1061" s="24">
        <v>1055</v>
      </c>
      <c r="B1061" s="24" t="s">
        <v>23</v>
      </c>
      <c r="C1061" s="24" t="s">
        <v>24</v>
      </c>
      <c r="D1061" s="24" t="s">
        <v>25</v>
      </c>
      <c r="E1061" s="60" t="s">
        <v>4460</v>
      </c>
      <c r="F1061" s="246" t="s">
        <v>5291</v>
      </c>
      <c r="G1061" s="37" t="s">
        <v>5506</v>
      </c>
      <c r="H1061" s="232" t="s">
        <v>194</v>
      </c>
      <c r="I1061" s="24">
        <v>4</v>
      </c>
      <c r="J1061" s="247" t="s">
        <v>5503</v>
      </c>
      <c r="K1061" s="60" t="s">
        <v>31</v>
      </c>
      <c r="L1061" s="238">
        <v>3</v>
      </c>
      <c r="M1061" s="27">
        <f t="shared" si="46"/>
        <v>390</v>
      </c>
      <c r="N1061" s="23"/>
      <c r="O1061" s="184" t="s">
        <v>32</v>
      </c>
      <c r="P1061" s="242"/>
    </row>
    <row r="1062" s="69" customFormat="1" ht="18" customHeight="1" spans="1:16">
      <c r="A1062" s="24">
        <v>1056</v>
      </c>
      <c r="B1062" s="24" t="s">
        <v>23</v>
      </c>
      <c r="C1062" s="24" t="s">
        <v>24</v>
      </c>
      <c r="D1062" s="24" t="s">
        <v>25</v>
      </c>
      <c r="E1062" s="60" t="s">
        <v>4460</v>
      </c>
      <c r="F1062" s="246" t="s">
        <v>5291</v>
      </c>
      <c r="G1062" s="37" t="s">
        <v>5507</v>
      </c>
      <c r="H1062" s="232" t="s">
        <v>194</v>
      </c>
      <c r="I1062" s="24">
        <v>5</v>
      </c>
      <c r="J1062" s="247" t="s">
        <v>5503</v>
      </c>
      <c r="K1062" s="60" t="s">
        <v>31</v>
      </c>
      <c r="L1062" s="238">
        <v>3</v>
      </c>
      <c r="M1062" s="27">
        <f t="shared" si="46"/>
        <v>390</v>
      </c>
      <c r="N1062" s="23"/>
      <c r="O1062" s="184" t="s">
        <v>32</v>
      </c>
      <c r="P1062" s="242"/>
    </row>
    <row r="1063" s="69" customFormat="1" ht="18" customHeight="1" spans="1:16">
      <c r="A1063" s="24">
        <v>1057</v>
      </c>
      <c r="B1063" s="24" t="s">
        <v>23</v>
      </c>
      <c r="C1063" s="24" t="s">
        <v>24</v>
      </c>
      <c r="D1063" s="24" t="s">
        <v>25</v>
      </c>
      <c r="E1063" s="60" t="s">
        <v>4460</v>
      </c>
      <c r="F1063" s="246" t="s">
        <v>5291</v>
      </c>
      <c r="G1063" s="37" t="s">
        <v>5508</v>
      </c>
      <c r="H1063" s="232" t="s">
        <v>194</v>
      </c>
      <c r="I1063" s="24">
        <v>6</v>
      </c>
      <c r="J1063" s="247" t="s">
        <v>5503</v>
      </c>
      <c r="K1063" s="60" t="s">
        <v>31</v>
      </c>
      <c r="L1063" s="238">
        <v>3</v>
      </c>
      <c r="M1063" s="27">
        <f t="shared" si="46"/>
        <v>390</v>
      </c>
      <c r="N1063" s="23"/>
      <c r="O1063" s="184" t="s">
        <v>32</v>
      </c>
      <c r="P1063" s="242"/>
    </row>
    <row r="1064" s="69" customFormat="1" ht="18" customHeight="1" spans="1:16">
      <c r="A1064" s="24">
        <v>1058</v>
      </c>
      <c r="B1064" s="24" t="s">
        <v>23</v>
      </c>
      <c r="C1064" s="24" t="s">
        <v>24</v>
      </c>
      <c r="D1064" s="24" t="s">
        <v>25</v>
      </c>
      <c r="E1064" s="60" t="s">
        <v>4460</v>
      </c>
      <c r="F1064" s="246" t="s">
        <v>5291</v>
      </c>
      <c r="G1064" s="37" t="s">
        <v>5509</v>
      </c>
      <c r="H1064" s="232" t="s">
        <v>194</v>
      </c>
      <c r="I1064" s="24">
        <v>6</v>
      </c>
      <c r="J1064" s="247" t="s">
        <v>5503</v>
      </c>
      <c r="K1064" s="60" t="s">
        <v>31</v>
      </c>
      <c r="L1064" s="238">
        <v>3</v>
      </c>
      <c r="M1064" s="27">
        <f t="shared" si="46"/>
        <v>390</v>
      </c>
      <c r="N1064" s="23"/>
      <c r="O1064" s="184" t="s">
        <v>32</v>
      </c>
      <c r="P1064" s="242"/>
    </row>
    <row r="1065" s="69" customFormat="1" ht="18" customHeight="1" spans="1:16">
      <c r="A1065" s="24">
        <v>1059</v>
      </c>
      <c r="B1065" s="24" t="s">
        <v>23</v>
      </c>
      <c r="C1065" s="24" t="s">
        <v>24</v>
      </c>
      <c r="D1065" s="24" t="s">
        <v>25</v>
      </c>
      <c r="E1065" s="60" t="s">
        <v>4460</v>
      </c>
      <c r="F1065" s="246" t="s">
        <v>5291</v>
      </c>
      <c r="G1065" s="37" t="s">
        <v>5510</v>
      </c>
      <c r="H1065" s="232" t="s">
        <v>194</v>
      </c>
      <c r="I1065" s="24">
        <v>8</v>
      </c>
      <c r="J1065" s="247" t="s">
        <v>5503</v>
      </c>
      <c r="K1065" s="60" t="s">
        <v>31</v>
      </c>
      <c r="L1065" s="238">
        <v>2</v>
      </c>
      <c r="M1065" s="27">
        <f t="shared" si="46"/>
        <v>260</v>
      </c>
      <c r="N1065" s="23"/>
      <c r="O1065" s="184" t="s">
        <v>32</v>
      </c>
      <c r="P1065" s="242"/>
    </row>
    <row r="1066" s="69" customFormat="1" ht="18" customHeight="1" spans="1:16">
      <c r="A1066" s="24">
        <v>1060</v>
      </c>
      <c r="B1066" s="24" t="s">
        <v>23</v>
      </c>
      <c r="C1066" s="24" t="s">
        <v>24</v>
      </c>
      <c r="D1066" s="24" t="s">
        <v>25</v>
      </c>
      <c r="E1066" s="60" t="s">
        <v>4460</v>
      </c>
      <c r="F1066" s="246" t="s">
        <v>5291</v>
      </c>
      <c r="G1066" s="37" t="s">
        <v>5511</v>
      </c>
      <c r="H1066" s="232" t="s">
        <v>194</v>
      </c>
      <c r="I1066" s="24">
        <v>2</v>
      </c>
      <c r="J1066" s="247" t="s">
        <v>5503</v>
      </c>
      <c r="K1066" s="60" t="s">
        <v>31</v>
      </c>
      <c r="L1066" s="238">
        <v>1</v>
      </c>
      <c r="M1066" s="27">
        <f>L1066*312</f>
        <v>312</v>
      </c>
      <c r="N1066" s="23"/>
      <c r="O1066" s="184" t="s">
        <v>32</v>
      </c>
      <c r="P1066" s="242"/>
    </row>
    <row r="1067" s="69" customFormat="1" ht="18" customHeight="1" spans="1:16">
      <c r="A1067" s="24">
        <v>1061</v>
      </c>
      <c r="B1067" s="24" t="s">
        <v>23</v>
      </c>
      <c r="C1067" s="24" t="s">
        <v>24</v>
      </c>
      <c r="D1067" s="24" t="s">
        <v>25</v>
      </c>
      <c r="E1067" s="60" t="s">
        <v>4460</v>
      </c>
      <c r="F1067" s="246" t="s">
        <v>5291</v>
      </c>
      <c r="G1067" s="37" t="s">
        <v>5512</v>
      </c>
      <c r="H1067" s="247" t="s">
        <v>5295</v>
      </c>
      <c r="I1067" s="24">
        <v>4</v>
      </c>
      <c r="J1067" s="247" t="s">
        <v>5503</v>
      </c>
      <c r="K1067" s="60" t="s">
        <v>31</v>
      </c>
      <c r="L1067" s="238">
        <v>4</v>
      </c>
      <c r="M1067" s="27">
        <f t="shared" ref="M1067:M1083" si="47">L1067*130</f>
        <v>520</v>
      </c>
      <c r="N1067" s="23"/>
      <c r="O1067" s="184" t="s">
        <v>32</v>
      </c>
      <c r="P1067" s="242"/>
    </row>
    <row r="1068" s="69" customFormat="1" ht="18" customHeight="1" spans="1:16">
      <c r="A1068" s="24">
        <v>1062</v>
      </c>
      <c r="B1068" s="24" t="s">
        <v>23</v>
      </c>
      <c r="C1068" s="24" t="s">
        <v>24</v>
      </c>
      <c r="D1068" s="24" t="s">
        <v>25</v>
      </c>
      <c r="E1068" s="60" t="s">
        <v>4460</v>
      </c>
      <c r="F1068" s="246" t="s">
        <v>5291</v>
      </c>
      <c r="G1068" s="37" t="s">
        <v>5513</v>
      </c>
      <c r="H1068" s="232" t="s">
        <v>194</v>
      </c>
      <c r="I1068" s="24">
        <v>4</v>
      </c>
      <c r="J1068" s="247" t="s">
        <v>5503</v>
      </c>
      <c r="K1068" s="60" t="s">
        <v>31</v>
      </c>
      <c r="L1068" s="238">
        <v>3</v>
      </c>
      <c r="M1068" s="27">
        <f t="shared" si="47"/>
        <v>390</v>
      </c>
      <c r="N1068" s="23"/>
      <c r="O1068" s="184" t="s">
        <v>32</v>
      </c>
      <c r="P1068" s="242"/>
    </row>
    <row r="1069" s="69" customFormat="1" ht="18" customHeight="1" spans="1:16">
      <c r="A1069" s="24">
        <v>1063</v>
      </c>
      <c r="B1069" s="24" t="s">
        <v>23</v>
      </c>
      <c r="C1069" s="24" t="s">
        <v>24</v>
      </c>
      <c r="D1069" s="24" t="s">
        <v>25</v>
      </c>
      <c r="E1069" s="24" t="s">
        <v>4460</v>
      </c>
      <c r="F1069" s="246" t="s">
        <v>5291</v>
      </c>
      <c r="G1069" s="37" t="s">
        <v>5514</v>
      </c>
      <c r="H1069" s="247" t="s">
        <v>5295</v>
      </c>
      <c r="I1069" s="24">
        <v>6</v>
      </c>
      <c r="J1069" s="247" t="s">
        <v>5503</v>
      </c>
      <c r="K1069" s="60" t="s">
        <v>31</v>
      </c>
      <c r="L1069" s="238">
        <v>4</v>
      </c>
      <c r="M1069" s="27">
        <f t="shared" si="47"/>
        <v>520</v>
      </c>
      <c r="N1069" s="23"/>
      <c r="O1069" s="184" t="s">
        <v>32</v>
      </c>
      <c r="P1069" s="242"/>
    </row>
    <row r="1070" s="69" customFormat="1" ht="18" customHeight="1" spans="1:16">
      <c r="A1070" s="24">
        <v>1064</v>
      </c>
      <c r="B1070" s="24" t="s">
        <v>23</v>
      </c>
      <c r="C1070" s="24" t="s">
        <v>24</v>
      </c>
      <c r="D1070" s="24" t="s">
        <v>25</v>
      </c>
      <c r="E1070" s="60" t="s">
        <v>4460</v>
      </c>
      <c r="F1070" s="246" t="s">
        <v>5291</v>
      </c>
      <c r="G1070" s="37" t="s">
        <v>5515</v>
      </c>
      <c r="H1070" s="232" t="s">
        <v>194</v>
      </c>
      <c r="I1070" s="24">
        <v>5</v>
      </c>
      <c r="J1070" s="247" t="s">
        <v>5503</v>
      </c>
      <c r="K1070" s="60" t="s">
        <v>31</v>
      </c>
      <c r="L1070" s="238">
        <v>2</v>
      </c>
      <c r="M1070" s="27">
        <f t="shared" si="47"/>
        <v>260</v>
      </c>
      <c r="N1070" s="23"/>
      <c r="O1070" s="184" t="s">
        <v>32</v>
      </c>
      <c r="P1070" s="242"/>
    </row>
    <row r="1071" s="69" customFormat="1" ht="18" customHeight="1" spans="1:16">
      <c r="A1071" s="24">
        <v>1065</v>
      </c>
      <c r="B1071" s="24" t="s">
        <v>23</v>
      </c>
      <c r="C1071" s="24" t="s">
        <v>24</v>
      </c>
      <c r="D1071" s="24" t="s">
        <v>25</v>
      </c>
      <c r="E1071" s="60" t="s">
        <v>4460</v>
      </c>
      <c r="F1071" s="246" t="s">
        <v>5291</v>
      </c>
      <c r="G1071" s="37" t="s">
        <v>5516</v>
      </c>
      <c r="H1071" s="232" t="s">
        <v>194</v>
      </c>
      <c r="I1071" s="24">
        <v>2</v>
      </c>
      <c r="J1071" s="247" t="s">
        <v>5503</v>
      </c>
      <c r="K1071" s="60" t="s">
        <v>31</v>
      </c>
      <c r="L1071" s="238">
        <v>2</v>
      </c>
      <c r="M1071" s="27">
        <f t="shared" si="47"/>
        <v>260</v>
      </c>
      <c r="N1071" s="23"/>
      <c r="O1071" s="184" t="s">
        <v>32</v>
      </c>
      <c r="P1071" s="242"/>
    </row>
    <row r="1072" s="69" customFormat="1" ht="18" customHeight="1" spans="1:16">
      <c r="A1072" s="24">
        <v>1066</v>
      </c>
      <c r="B1072" s="24" t="s">
        <v>23</v>
      </c>
      <c r="C1072" s="24" t="s">
        <v>24</v>
      </c>
      <c r="D1072" s="24" t="s">
        <v>25</v>
      </c>
      <c r="E1072" s="60" t="s">
        <v>4460</v>
      </c>
      <c r="F1072" s="246" t="s">
        <v>5291</v>
      </c>
      <c r="G1072" s="37" t="s">
        <v>5517</v>
      </c>
      <c r="H1072" s="232" t="s">
        <v>194</v>
      </c>
      <c r="I1072" s="24">
        <v>6</v>
      </c>
      <c r="J1072" s="247" t="s">
        <v>5503</v>
      </c>
      <c r="K1072" s="60" t="s">
        <v>31</v>
      </c>
      <c r="L1072" s="238">
        <v>3</v>
      </c>
      <c r="M1072" s="27">
        <f t="shared" si="47"/>
        <v>390</v>
      </c>
      <c r="N1072" s="23"/>
      <c r="O1072" s="184" t="s">
        <v>32</v>
      </c>
      <c r="P1072" s="242"/>
    </row>
    <row r="1073" s="69" customFormat="1" ht="18" customHeight="1" spans="1:16">
      <c r="A1073" s="24">
        <v>1067</v>
      </c>
      <c r="B1073" s="24" t="s">
        <v>23</v>
      </c>
      <c r="C1073" s="24" t="s">
        <v>24</v>
      </c>
      <c r="D1073" s="24" t="s">
        <v>25</v>
      </c>
      <c r="E1073" s="60" t="s">
        <v>4460</v>
      </c>
      <c r="F1073" s="246" t="s">
        <v>5291</v>
      </c>
      <c r="G1073" s="37" t="s">
        <v>5518</v>
      </c>
      <c r="H1073" s="232" t="s">
        <v>194</v>
      </c>
      <c r="I1073" s="24">
        <v>3</v>
      </c>
      <c r="J1073" s="247" t="s">
        <v>5503</v>
      </c>
      <c r="K1073" s="60" t="s">
        <v>31</v>
      </c>
      <c r="L1073" s="238">
        <v>2</v>
      </c>
      <c r="M1073" s="27">
        <f t="shared" si="47"/>
        <v>260</v>
      </c>
      <c r="N1073" s="23"/>
      <c r="O1073" s="184" t="s">
        <v>32</v>
      </c>
      <c r="P1073" s="242"/>
    </row>
    <row r="1074" s="69" customFormat="1" ht="18" customHeight="1" spans="1:16">
      <c r="A1074" s="24">
        <v>1068</v>
      </c>
      <c r="B1074" s="24" t="s">
        <v>23</v>
      </c>
      <c r="C1074" s="24" t="s">
        <v>24</v>
      </c>
      <c r="D1074" s="24" t="s">
        <v>25</v>
      </c>
      <c r="E1074" s="60" t="s">
        <v>4460</v>
      </c>
      <c r="F1074" s="246" t="s">
        <v>5291</v>
      </c>
      <c r="G1074" s="37" t="s">
        <v>5519</v>
      </c>
      <c r="H1074" s="232" t="s">
        <v>194</v>
      </c>
      <c r="I1074" s="24">
        <v>4</v>
      </c>
      <c r="J1074" s="247" t="s">
        <v>5503</v>
      </c>
      <c r="K1074" s="60" t="s">
        <v>31</v>
      </c>
      <c r="L1074" s="238">
        <v>2</v>
      </c>
      <c r="M1074" s="27">
        <f t="shared" si="47"/>
        <v>260</v>
      </c>
      <c r="N1074" s="23"/>
      <c r="O1074" s="184" t="s">
        <v>32</v>
      </c>
      <c r="P1074" s="242"/>
    </row>
    <row r="1075" s="69" customFormat="1" ht="18" customHeight="1" spans="1:16">
      <c r="A1075" s="24">
        <v>1069</v>
      </c>
      <c r="B1075" s="24" t="s">
        <v>23</v>
      </c>
      <c r="C1075" s="24" t="s">
        <v>24</v>
      </c>
      <c r="D1075" s="24" t="s">
        <v>25</v>
      </c>
      <c r="E1075" s="60" t="s">
        <v>4460</v>
      </c>
      <c r="F1075" s="246" t="s">
        <v>5291</v>
      </c>
      <c r="G1075" s="37" t="s">
        <v>5520</v>
      </c>
      <c r="H1075" s="232" t="s">
        <v>194</v>
      </c>
      <c r="I1075" s="24">
        <v>5</v>
      </c>
      <c r="J1075" s="247" t="s">
        <v>5503</v>
      </c>
      <c r="K1075" s="60" t="s">
        <v>31</v>
      </c>
      <c r="L1075" s="238">
        <v>2</v>
      </c>
      <c r="M1075" s="27">
        <f t="shared" si="47"/>
        <v>260</v>
      </c>
      <c r="N1075" s="23"/>
      <c r="O1075" s="184" t="s">
        <v>32</v>
      </c>
      <c r="P1075" s="242"/>
    </row>
    <row r="1076" s="69" customFormat="1" ht="18" customHeight="1" spans="1:16">
      <c r="A1076" s="24">
        <v>1070</v>
      </c>
      <c r="B1076" s="24" t="s">
        <v>23</v>
      </c>
      <c r="C1076" s="24" t="s">
        <v>24</v>
      </c>
      <c r="D1076" s="24" t="s">
        <v>25</v>
      </c>
      <c r="E1076" s="60" t="s">
        <v>4878</v>
      </c>
      <c r="F1076" s="246" t="s">
        <v>5291</v>
      </c>
      <c r="G1076" s="37" t="s">
        <v>5521</v>
      </c>
      <c r="H1076" s="232" t="s">
        <v>194</v>
      </c>
      <c r="I1076" s="24">
        <v>5</v>
      </c>
      <c r="J1076" s="247" t="s">
        <v>5503</v>
      </c>
      <c r="K1076" s="60" t="s">
        <v>31</v>
      </c>
      <c r="L1076" s="238">
        <v>3</v>
      </c>
      <c r="M1076" s="27">
        <f t="shared" si="47"/>
        <v>390</v>
      </c>
      <c r="N1076" s="23"/>
      <c r="O1076" s="184" t="s">
        <v>32</v>
      </c>
      <c r="P1076" s="242"/>
    </row>
    <row r="1077" s="69" customFormat="1" ht="18" customHeight="1" spans="1:16">
      <c r="A1077" s="24">
        <v>1071</v>
      </c>
      <c r="B1077" s="24" t="s">
        <v>23</v>
      </c>
      <c r="C1077" s="24" t="s">
        <v>24</v>
      </c>
      <c r="D1077" s="24" t="s">
        <v>25</v>
      </c>
      <c r="E1077" s="60" t="s">
        <v>4460</v>
      </c>
      <c r="F1077" s="246" t="s">
        <v>5291</v>
      </c>
      <c r="G1077" s="37" t="s">
        <v>5522</v>
      </c>
      <c r="H1077" s="232" t="s">
        <v>194</v>
      </c>
      <c r="I1077" s="24">
        <v>4</v>
      </c>
      <c r="J1077" s="247" t="s">
        <v>5503</v>
      </c>
      <c r="K1077" s="60" t="s">
        <v>31</v>
      </c>
      <c r="L1077" s="238">
        <v>2</v>
      </c>
      <c r="M1077" s="27">
        <f t="shared" si="47"/>
        <v>260</v>
      </c>
      <c r="N1077" s="23"/>
      <c r="O1077" s="184" t="s">
        <v>32</v>
      </c>
      <c r="P1077" s="242"/>
    </row>
    <row r="1078" s="69" customFormat="1" ht="18" customHeight="1" spans="1:16">
      <c r="A1078" s="24">
        <v>1072</v>
      </c>
      <c r="B1078" s="24" t="s">
        <v>23</v>
      </c>
      <c r="C1078" s="24" t="s">
        <v>24</v>
      </c>
      <c r="D1078" s="24" t="s">
        <v>25</v>
      </c>
      <c r="E1078" s="60" t="s">
        <v>4460</v>
      </c>
      <c r="F1078" s="246" t="s">
        <v>5291</v>
      </c>
      <c r="G1078" s="37" t="s">
        <v>5523</v>
      </c>
      <c r="H1078" s="232" t="s">
        <v>194</v>
      </c>
      <c r="I1078" s="24">
        <v>3</v>
      </c>
      <c r="J1078" s="247" t="s">
        <v>5503</v>
      </c>
      <c r="K1078" s="60" t="s">
        <v>31</v>
      </c>
      <c r="L1078" s="238">
        <v>3</v>
      </c>
      <c r="M1078" s="27">
        <f t="shared" si="47"/>
        <v>390</v>
      </c>
      <c r="N1078" s="23"/>
      <c r="O1078" s="184" t="s">
        <v>32</v>
      </c>
      <c r="P1078" s="242"/>
    </row>
    <row r="1079" s="69" customFormat="1" ht="18" customHeight="1" spans="1:16">
      <c r="A1079" s="24">
        <v>1073</v>
      </c>
      <c r="B1079" s="24" t="s">
        <v>23</v>
      </c>
      <c r="C1079" s="24" t="s">
        <v>24</v>
      </c>
      <c r="D1079" s="24" t="s">
        <v>25</v>
      </c>
      <c r="E1079" s="60" t="s">
        <v>4460</v>
      </c>
      <c r="F1079" s="246" t="s">
        <v>5291</v>
      </c>
      <c r="G1079" s="37" t="s">
        <v>5524</v>
      </c>
      <c r="H1079" s="232" t="s">
        <v>194</v>
      </c>
      <c r="I1079" s="24">
        <v>3</v>
      </c>
      <c r="J1079" s="247" t="s">
        <v>5503</v>
      </c>
      <c r="K1079" s="60" t="s">
        <v>31</v>
      </c>
      <c r="L1079" s="238">
        <v>3</v>
      </c>
      <c r="M1079" s="27">
        <f t="shared" si="47"/>
        <v>390</v>
      </c>
      <c r="N1079" s="23"/>
      <c r="O1079" s="184" t="s">
        <v>32</v>
      </c>
      <c r="P1079" s="242"/>
    </row>
    <row r="1080" s="69" customFormat="1" ht="18" customHeight="1" spans="1:16">
      <c r="A1080" s="24">
        <v>1074</v>
      </c>
      <c r="B1080" s="24" t="s">
        <v>23</v>
      </c>
      <c r="C1080" s="24" t="s">
        <v>24</v>
      </c>
      <c r="D1080" s="24" t="s">
        <v>25</v>
      </c>
      <c r="E1080" s="60" t="s">
        <v>4460</v>
      </c>
      <c r="F1080" s="246" t="s">
        <v>5291</v>
      </c>
      <c r="G1080" s="37" t="s">
        <v>5052</v>
      </c>
      <c r="H1080" s="232" t="s">
        <v>194</v>
      </c>
      <c r="I1080" s="24">
        <v>4</v>
      </c>
      <c r="J1080" s="247" t="s">
        <v>5503</v>
      </c>
      <c r="K1080" s="60" t="s">
        <v>31</v>
      </c>
      <c r="L1080" s="238">
        <v>2</v>
      </c>
      <c r="M1080" s="27">
        <f t="shared" si="47"/>
        <v>260</v>
      </c>
      <c r="N1080" s="23"/>
      <c r="O1080" s="184" t="s">
        <v>32</v>
      </c>
      <c r="P1080" s="242"/>
    </row>
    <row r="1081" s="69" customFormat="1" ht="18" customHeight="1" spans="1:16">
      <c r="A1081" s="24">
        <v>1075</v>
      </c>
      <c r="B1081" s="24" t="s">
        <v>23</v>
      </c>
      <c r="C1081" s="24" t="s">
        <v>24</v>
      </c>
      <c r="D1081" s="24" t="s">
        <v>25</v>
      </c>
      <c r="E1081" s="60" t="s">
        <v>4460</v>
      </c>
      <c r="F1081" s="246" t="s">
        <v>5291</v>
      </c>
      <c r="G1081" s="37" t="s">
        <v>5525</v>
      </c>
      <c r="H1081" s="232" t="s">
        <v>194</v>
      </c>
      <c r="I1081" s="24">
        <v>4</v>
      </c>
      <c r="J1081" s="247" t="s">
        <v>5503</v>
      </c>
      <c r="K1081" s="60" t="s">
        <v>31</v>
      </c>
      <c r="L1081" s="238">
        <v>2</v>
      </c>
      <c r="M1081" s="27">
        <f t="shared" si="47"/>
        <v>260</v>
      </c>
      <c r="N1081" s="23"/>
      <c r="O1081" s="184" t="s">
        <v>32</v>
      </c>
      <c r="P1081" s="242"/>
    </row>
    <row r="1082" s="69" customFormat="1" ht="18" customHeight="1" spans="1:16">
      <c r="A1082" s="24">
        <v>1076</v>
      </c>
      <c r="B1082" s="24" t="s">
        <v>23</v>
      </c>
      <c r="C1082" s="24" t="s">
        <v>24</v>
      </c>
      <c r="D1082" s="24" t="s">
        <v>25</v>
      </c>
      <c r="E1082" s="60" t="s">
        <v>4460</v>
      </c>
      <c r="F1082" s="246" t="s">
        <v>5291</v>
      </c>
      <c r="G1082" s="37" t="s">
        <v>5526</v>
      </c>
      <c r="H1082" s="232" t="s">
        <v>194</v>
      </c>
      <c r="I1082" s="24">
        <v>2</v>
      </c>
      <c r="J1082" s="247" t="s">
        <v>5503</v>
      </c>
      <c r="K1082" s="60" t="s">
        <v>31</v>
      </c>
      <c r="L1082" s="238">
        <v>2</v>
      </c>
      <c r="M1082" s="27">
        <f t="shared" si="47"/>
        <v>260</v>
      </c>
      <c r="N1082" s="23"/>
      <c r="O1082" s="184" t="s">
        <v>32</v>
      </c>
      <c r="P1082" s="242"/>
    </row>
    <row r="1083" s="69" customFormat="1" ht="18" customHeight="1" spans="1:16">
      <c r="A1083" s="24">
        <v>1077</v>
      </c>
      <c r="B1083" s="24" t="s">
        <v>23</v>
      </c>
      <c r="C1083" s="24" t="s">
        <v>24</v>
      </c>
      <c r="D1083" s="24" t="s">
        <v>25</v>
      </c>
      <c r="E1083" s="60" t="s">
        <v>4460</v>
      </c>
      <c r="F1083" s="246" t="s">
        <v>5291</v>
      </c>
      <c r="G1083" s="37" t="s">
        <v>5527</v>
      </c>
      <c r="H1083" s="232" t="s">
        <v>194</v>
      </c>
      <c r="I1083" s="24">
        <v>2</v>
      </c>
      <c r="J1083" s="247" t="s">
        <v>5503</v>
      </c>
      <c r="K1083" s="60" t="s">
        <v>31</v>
      </c>
      <c r="L1083" s="238">
        <v>2</v>
      </c>
      <c r="M1083" s="27">
        <f t="shared" si="47"/>
        <v>260</v>
      </c>
      <c r="N1083" s="23"/>
      <c r="O1083" s="184" t="s">
        <v>32</v>
      </c>
      <c r="P1083" s="242"/>
    </row>
    <row r="1084" s="69" customFormat="1" ht="18" customHeight="1" spans="1:16">
      <c r="A1084" s="24">
        <v>1078</v>
      </c>
      <c r="B1084" s="24" t="s">
        <v>23</v>
      </c>
      <c r="C1084" s="24" t="s">
        <v>24</v>
      </c>
      <c r="D1084" s="24" t="s">
        <v>25</v>
      </c>
      <c r="E1084" s="60" t="s">
        <v>4460</v>
      </c>
      <c r="F1084" s="246" t="s">
        <v>5291</v>
      </c>
      <c r="G1084" s="37" t="s">
        <v>4729</v>
      </c>
      <c r="H1084" s="232" t="s">
        <v>194</v>
      </c>
      <c r="I1084" s="24">
        <v>2</v>
      </c>
      <c r="J1084" s="247" t="s">
        <v>5503</v>
      </c>
      <c r="K1084" s="60" t="s">
        <v>31</v>
      </c>
      <c r="L1084" s="238">
        <v>1</v>
      </c>
      <c r="M1084" s="27">
        <f>L1084*312</f>
        <v>312</v>
      </c>
      <c r="N1084" s="23"/>
      <c r="O1084" s="184" t="s">
        <v>32</v>
      </c>
      <c r="P1084" s="242"/>
    </row>
    <row r="1085" s="69" customFormat="1" ht="18" customHeight="1" spans="1:16">
      <c r="A1085" s="24">
        <v>1079</v>
      </c>
      <c r="B1085" s="24" t="s">
        <v>23</v>
      </c>
      <c r="C1085" s="24" t="s">
        <v>24</v>
      </c>
      <c r="D1085" s="24" t="s">
        <v>25</v>
      </c>
      <c r="E1085" s="60" t="s">
        <v>4460</v>
      </c>
      <c r="F1085" s="246" t="s">
        <v>5291</v>
      </c>
      <c r="G1085" s="37" t="s">
        <v>5528</v>
      </c>
      <c r="H1085" s="247" t="s">
        <v>5297</v>
      </c>
      <c r="I1085" s="24">
        <v>4</v>
      </c>
      <c r="J1085" s="247" t="s">
        <v>5503</v>
      </c>
      <c r="K1085" s="60" t="s">
        <v>31</v>
      </c>
      <c r="L1085" s="238">
        <v>2</v>
      </c>
      <c r="M1085" s="27">
        <f>L1085*312</f>
        <v>624</v>
      </c>
      <c r="N1085" s="23"/>
      <c r="O1085" s="184" t="s">
        <v>32</v>
      </c>
      <c r="P1085" s="242"/>
    </row>
    <row r="1086" s="69" customFormat="1" ht="18" customHeight="1" spans="1:16">
      <c r="A1086" s="24">
        <v>1080</v>
      </c>
      <c r="B1086" s="24" t="s">
        <v>23</v>
      </c>
      <c r="C1086" s="24" t="s">
        <v>24</v>
      </c>
      <c r="D1086" s="24" t="s">
        <v>25</v>
      </c>
      <c r="E1086" s="60" t="s">
        <v>4460</v>
      </c>
      <c r="F1086" s="246" t="s">
        <v>5291</v>
      </c>
      <c r="G1086" s="37" t="s">
        <v>5529</v>
      </c>
      <c r="H1086" s="232" t="s">
        <v>194</v>
      </c>
      <c r="I1086" s="24">
        <v>4</v>
      </c>
      <c r="J1086" s="247" t="s">
        <v>5503</v>
      </c>
      <c r="K1086" s="60" t="s">
        <v>31</v>
      </c>
      <c r="L1086" s="238">
        <v>3</v>
      </c>
      <c r="M1086" s="27">
        <f t="shared" ref="M1086:M1092" si="48">L1086*130</f>
        <v>390</v>
      </c>
      <c r="N1086" s="23"/>
      <c r="O1086" s="184" t="s">
        <v>32</v>
      </c>
      <c r="P1086" s="242"/>
    </row>
    <row r="1087" s="69" customFormat="1" ht="18" customHeight="1" spans="1:16">
      <c r="A1087" s="24">
        <v>1081</v>
      </c>
      <c r="B1087" s="24" t="s">
        <v>23</v>
      </c>
      <c r="C1087" s="24" t="s">
        <v>24</v>
      </c>
      <c r="D1087" s="24" t="s">
        <v>25</v>
      </c>
      <c r="E1087" s="60" t="s">
        <v>4460</v>
      </c>
      <c r="F1087" s="246" t="s">
        <v>5291</v>
      </c>
      <c r="G1087" s="37" t="s">
        <v>5530</v>
      </c>
      <c r="H1087" s="232" t="s">
        <v>194</v>
      </c>
      <c r="I1087" s="24">
        <v>4</v>
      </c>
      <c r="J1087" s="247" t="s">
        <v>5503</v>
      </c>
      <c r="K1087" s="60" t="s">
        <v>31</v>
      </c>
      <c r="L1087" s="238">
        <v>2</v>
      </c>
      <c r="M1087" s="27">
        <f t="shared" si="48"/>
        <v>260</v>
      </c>
      <c r="N1087" s="23"/>
      <c r="O1087" s="184" t="s">
        <v>32</v>
      </c>
      <c r="P1087" s="242"/>
    </row>
    <row r="1088" s="69" customFormat="1" ht="18" customHeight="1" spans="1:16">
      <c r="A1088" s="24">
        <v>1082</v>
      </c>
      <c r="B1088" s="24" t="s">
        <v>23</v>
      </c>
      <c r="C1088" s="24" t="s">
        <v>24</v>
      </c>
      <c r="D1088" s="24" t="s">
        <v>25</v>
      </c>
      <c r="E1088" s="60" t="s">
        <v>4460</v>
      </c>
      <c r="F1088" s="246" t="s">
        <v>5291</v>
      </c>
      <c r="G1088" s="37" t="s">
        <v>5531</v>
      </c>
      <c r="H1088" s="232" t="s">
        <v>194</v>
      </c>
      <c r="I1088" s="24">
        <v>2</v>
      </c>
      <c r="J1088" s="247" t="s">
        <v>5503</v>
      </c>
      <c r="K1088" s="60" t="s">
        <v>31</v>
      </c>
      <c r="L1088" s="238">
        <v>2</v>
      </c>
      <c r="M1088" s="27">
        <f t="shared" si="48"/>
        <v>260</v>
      </c>
      <c r="N1088" s="23"/>
      <c r="O1088" s="184" t="s">
        <v>32</v>
      </c>
      <c r="P1088" s="242"/>
    </row>
    <row r="1089" s="69" customFormat="1" ht="18" customHeight="1" spans="1:16">
      <c r="A1089" s="24">
        <v>1083</v>
      </c>
      <c r="B1089" s="24" t="s">
        <v>23</v>
      </c>
      <c r="C1089" s="24" t="s">
        <v>24</v>
      </c>
      <c r="D1089" s="24" t="s">
        <v>25</v>
      </c>
      <c r="E1089" s="60" t="s">
        <v>4460</v>
      </c>
      <c r="F1089" s="246" t="s">
        <v>5291</v>
      </c>
      <c r="G1089" s="37" t="s">
        <v>5532</v>
      </c>
      <c r="H1089" s="232" t="s">
        <v>194</v>
      </c>
      <c r="I1089" s="24">
        <v>5</v>
      </c>
      <c r="J1089" s="247" t="s">
        <v>5503</v>
      </c>
      <c r="K1089" s="60" t="s">
        <v>31</v>
      </c>
      <c r="L1089" s="238">
        <v>3</v>
      </c>
      <c r="M1089" s="27">
        <f t="shared" si="48"/>
        <v>390</v>
      </c>
      <c r="N1089" s="23"/>
      <c r="O1089" s="184" t="s">
        <v>32</v>
      </c>
      <c r="P1089" s="242"/>
    </row>
    <row r="1090" s="69" customFormat="1" ht="18" customHeight="1" spans="1:16">
      <c r="A1090" s="24">
        <v>1084</v>
      </c>
      <c r="B1090" s="24" t="s">
        <v>23</v>
      </c>
      <c r="C1090" s="24" t="s">
        <v>24</v>
      </c>
      <c r="D1090" s="24" t="s">
        <v>25</v>
      </c>
      <c r="E1090" s="60" t="s">
        <v>4460</v>
      </c>
      <c r="F1090" s="246" t="s">
        <v>5291</v>
      </c>
      <c r="G1090" s="37" t="s">
        <v>5533</v>
      </c>
      <c r="H1090" s="232" t="s">
        <v>194</v>
      </c>
      <c r="I1090" s="24">
        <v>6</v>
      </c>
      <c r="J1090" s="247" t="s">
        <v>5503</v>
      </c>
      <c r="K1090" s="60" t="s">
        <v>31</v>
      </c>
      <c r="L1090" s="238">
        <v>3</v>
      </c>
      <c r="M1090" s="27">
        <f t="shared" si="48"/>
        <v>390</v>
      </c>
      <c r="N1090" s="23"/>
      <c r="O1090" s="184" t="s">
        <v>32</v>
      </c>
      <c r="P1090" s="242"/>
    </row>
    <row r="1091" s="69" customFormat="1" ht="18" customHeight="1" spans="1:16">
      <c r="A1091" s="24">
        <v>1085</v>
      </c>
      <c r="B1091" s="24" t="s">
        <v>23</v>
      </c>
      <c r="C1091" s="24" t="s">
        <v>24</v>
      </c>
      <c r="D1091" s="24" t="s">
        <v>25</v>
      </c>
      <c r="E1091" s="60" t="s">
        <v>4460</v>
      </c>
      <c r="F1091" s="246" t="s">
        <v>5291</v>
      </c>
      <c r="G1091" s="37" t="s">
        <v>5534</v>
      </c>
      <c r="H1091" s="232" t="s">
        <v>194</v>
      </c>
      <c r="I1091" s="24">
        <v>3</v>
      </c>
      <c r="J1091" s="247" t="s">
        <v>5503</v>
      </c>
      <c r="K1091" s="60" t="s">
        <v>31</v>
      </c>
      <c r="L1091" s="238">
        <v>3</v>
      </c>
      <c r="M1091" s="27">
        <f t="shared" si="48"/>
        <v>390</v>
      </c>
      <c r="N1091" s="23"/>
      <c r="O1091" s="184" t="s">
        <v>32</v>
      </c>
      <c r="P1091" s="242"/>
    </row>
    <row r="1092" s="69" customFormat="1" ht="18" customHeight="1" spans="1:16">
      <c r="A1092" s="24">
        <v>1086</v>
      </c>
      <c r="B1092" s="24" t="s">
        <v>23</v>
      </c>
      <c r="C1092" s="24" t="s">
        <v>24</v>
      </c>
      <c r="D1092" s="24" t="s">
        <v>25</v>
      </c>
      <c r="E1092" s="60" t="s">
        <v>4460</v>
      </c>
      <c r="F1092" s="246" t="s">
        <v>5291</v>
      </c>
      <c r="G1092" s="37" t="s">
        <v>5535</v>
      </c>
      <c r="H1092" s="247" t="s">
        <v>5295</v>
      </c>
      <c r="I1092" s="24">
        <v>9</v>
      </c>
      <c r="J1092" s="247" t="s">
        <v>5503</v>
      </c>
      <c r="K1092" s="60" t="s">
        <v>31</v>
      </c>
      <c r="L1092" s="238">
        <v>4</v>
      </c>
      <c r="M1092" s="27">
        <f t="shared" si="48"/>
        <v>520</v>
      </c>
      <c r="N1092" s="23"/>
      <c r="O1092" s="184" t="s">
        <v>32</v>
      </c>
      <c r="P1092" s="242"/>
    </row>
    <row r="1093" s="69" customFormat="1" ht="18" customHeight="1" spans="1:16">
      <c r="A1093" s="24">
        <v>1087</v>
      </c>
      <c r="B1093" s="24" t="s">
        <v>23</v>
      </c>
      <c r="C1093" s="24" t="s">
        <v>24</v>
      </c>
      <c r="D1093" s="24" t="s">
        <v>25</v>
      </c>
      <c r="E1093" s="60" t="s">
        <v>4460</v>
      </c>
      <c r="F1093" s="246" t="s">
        <v>5291</v>
      </c>
      <c r="G1093" s="37" t="s">
        <v>5536</v>
      </c>
      <c r="H1093" s="247" t="s">
        <v>5297</v>
      </c>
      <c r="I1093" s="24">
        <v>3</v>
      </c>
      <c r="J1093" s="247" t="s">
        <v>5503</v>
      </c>
      <c r="K1093" s="60" t="s">
        <v>31</v>
      </c>
      <c r="L1093" s="238">
        <v>3</v>
      </c>
      <c r="M1093" s="27">
        <f>L1093*312</f>
        <v>936</v>
      </c>
      <c r="N1093" s="23"/>
      <c r="O1093" s="184" t="s">
        <v>32</v>
      </c>
      <c r="P1093" s="242"/>
    </row>
    <row r="1094" s="69" customFormat="1" ht="18" customHeight="1" spans="1:16">
      <c r="A1094" s="24">
        <v>1088</v>
      </c>
      <c r="B1094" s="24" t="s">
        <v>23</v>
      </c>
      <c r="C1094" s="24" t="s">
        <v>24</v>
      </c>
      <c r="D1094" s="24" t="s">
        <v>25</v>
      </c>
      <c r="E1094" s="60" t="s">
        <v>4460</v>
      </c>
      <c r="F1094" s="246" t="s">
        <v>5291</v>
      </c>
      <c r="G1094" s="37" t="s">
        <v>5537</v>
      </c>
      <c r="H1094" s="232" t="s">
        <v>194</v>
      </c>
      <c r="I1094" s="24">
        <v>3</v>
      </c>
      <c r="J1094" s="247" t="s">
        <v>5503</v>
      </c>
      <c r="K1094" s="60" t="s">
        <v>31</v>
      </c>
      <c r="L1094" s="238">
        <v>3</v>
      </c>
      <c r="M1094" s="27">
        <f>L1094*130</f>
        <v>390</v>
      </c>
      <c r="N1094" s="23"/>
      <c r="O1094" s="184" t="s">
        <v>32</v>
      </c>
      <c r="P1094" s="242"/>
    </row>
    <row r="1095" s="69" customFormat="1" ht="18" customHeight="1" spans="1:16">
      <c r="A1095" s="24">
        <v>1089</v>
      </c>
      <c r="B1095" s="24" t="s">
        <v>23</v>
      </c>
      <c r="C1095" s="24" t="s">
        <v>24</v>
      </c>
      <c r="D1095" s="24" t="s">
        <v>25</v>
      </c>
      <c r="E1095" s="60" t="s">
        <v>4460</v>
      </c>
      <c r="F1095" s="246" t="s">
        <v>5291</v>
      </c>
      <c r="G1095" s="37" t="s">
        <v>5538</v>
      </c>
      <c r="H1095" s="232" t="s">
        <v>194</v>
      </c>
      <c r="I1095" s="24">
        <v>3</v>
      </c>
      <c r="J1095" s="247" t="s">
        <v>5503</v>
      </c>
      <c r="K1095" s="60" t="s">
        <v>31</v>
      </c>
      <c r="L1095" s="238">
        <v>3</v>
      </c>
      <c r="M1095" s="27">
        <f>L1095*130</f>
        <v>390</v>
      </c>
      <c r="N1095" s="23"/>
      <c r="O1095" s="184" t="s">
        <v>32</v>
      </c>
      <c r="P1095" s="242"/>
    </row>
    <row r="1096" s="69" customFormat="1" ht="18" customHeight="1" spans="1:16">
      <c r="A1096" s="24">
        <v>1090</v>
      </c>
      <c r="B1096" s="24" t="s">
        <v>23</v>
      </c>
      <c r="C1096" s="24" t="s">
        <v>24</v>
      </c>
      <c r="D1096" s="24" t="s">
        <v>25</v>
      </c>
      <c r="E1096" s="60" t="s">
        <v>4460</v>
      </c>
      <c r="F1096" s="246" t="s">
        <v>5291</v>
      </c>
      <c r="G1096" s="37" t="s">
        <v>5539</v>
      </c>
      <c r="H1096" s="232" t="s">
        <v>194</v>
      </c>
      <c r="I1096" s="24">
        <v>5</v>
      </c>
      <c r="J1096" s="247" t="s">
        <v>5503</v>
      </c>
      <c r="K1096" s="60" t="s">
        <v>31</v>
      </c>
      <c r="L1096" s="238">
        <v>3</v>
      </c>
      <c r="M1096" s="27">
        <f>L1096*130</f>
        <v>390</v>
      </c>
      <c r="N1096" s="23"/>
      <c r="O1096" s="184" t="s">
        <v>32</v>
      </c>
      <c r="P1096" s="242"/>
    </row>
    <row r="1097" s="69" customFormat="1" ht="18" customHeight="1" spans="1:16">
      <c r="A1097" s="24">
        <v>1091</v>
      </c>
      <c r="B1097" s="24" t="s">
        <v>23</v>
      </c>
      <c r="C1097" s="24" t="s">
        <v>24</v>
      </c>
      <c r="D1097" s="24" t="s">
        <v>25</v>
      </c>
      <c r="E1097" s="60" t="s">
        <v>4460</v>
      </c>
      <c r="F1097" s="246" t="s">
        <v>5291</v>
      </c>
      <c r="G1097" s="37" t="s">
        <v>5540</v>
      </c>
      <c r="H1097" s="232" t="s">
        <v>194</v>
      </c>
      <c r="I1097" s="24">
        <v>2</v>
      </c>
      <c r="J1097" s="247" t="s">
        <v>5503</v>
      </c>
      <c r="K1097" s="60" t="s">
        <v>31</v>
      </c>
      <c r="L1097" s="238">
        <v>2</v>
      </c>
      <c r="M1097" s="27">
        <f>L1097*130</f>
        <v>260</v>
      </c>
      <c r="N1097" s="23"/>
      <c r="O1097" s="184" t="s">
        <v>32</v>
      </c>
      <c r="P1097" s="242"/>
    </row>
    <row r="1098" s="69" customFormat="1" ht="18" customHeight="1" spans="1:16">
      <c r="A1098" s="24">
        <v>1092</v>
      </c>
      <c r="B1098" s="24" t="s">
        <v>23</v>
      </c>
      <c r="C1098" s="24" t="s">
        <v>24</v>
      </c>
      <c r="D1098" s="24" t="s">
        <v>25</v>
      </c>
      <c r="E1098" s="60" t="s">
        <v>4460</v>
      </c>
      <c r="F1098" s="246" t="s">
        <v>5291</v>
      </c>
      <c r="G1098" s="37" t="s">
        <v>5541</v>
      </c>
      <c r="H1098" s="232" t="s">
        <v>194</v>
      </c>
      <c r="I1098" s="24">
        <v>7</v>
      </c>
      <c r="J1098" s="247" t="s">
        <v>5503</v>
      </c>
      <c r="K1098" s="60" t="s">
        <v>31</v>
      </c>
      <c r="L1098" s="238">
        <v>3</v>
      </c>
      <c r="M1098" s="27">
        <f>L1098*130</f>
        <v>390</v>
      </c>
      <c r="N1098" s="23"/>
      <c r="O1098" s="184" t="s">
        <v>32</v>
      </c>
      <c r="P1098" s="242"/>
    </row>
    <row r="1099" s="69" customFormat="1" ht="18" customHeight="1" spans="1:16">
      <c r="A1099" s="24">
        <v>1093</v>
      </c>
      <c r="B1099" s="24" t="s">
        <v>23</v>
      </c>
      <c r="C1099" s="24" t="s">
        <v>24</v>
      </c>
      <c r="D1099" s="24" t="s">
        <v>25</v>
      </c>
      <c r="E1099" s="60" t="s">
        <v>4460</v>
      </c>
      <c r="F1099" s="246" t="s">
        <v>5291</v>
      </c>
      <c r="G1099" s="37" t="s">
        <v>5542</v>
      </c>
      <c r="H1099" s="232" t="s">
        <v>194</v>
      </c>
      <c r="I1099" s="24">
        <v>1</v>
      </c>
      <c r="J1099" s="247" t="s">
        <v>5503</v>
      </c>
      <c r="K1099" s="60" t="s">
        <v>31</v>
      </c>
      <c r="L1099" s="238">
        <v>1</v>
      </c>
      <c r="M1099" s="27">
        <f>L1099*312</f>
        <v>312</v>
      </c>
      <c r="N1099" s="23"/>
      <c r="O1099" s="184" t="s">
        <v>32</v>
      </c>
      <c r="P1099" s="242"/>
    </row>
    <row r="1100" s="69" customFormat="1" ht="18" customHeight="1" spans="1:16">
      <c r="A1100" s="24">
        <v>1094</v>
      </c>
      <c r="B1100" s="24" t="s">
        <v>23</v>
      </c>
      <c r="C1100" s="24" t="s">
        <v>24</v>
      </c>
      <c r="D1100" s="24" t="s">
        <v>25</v>
      </c>
      <c r="E1100" s="60" t="s">
        <v>4460</v>
      </c>
      <c r="F1100" s="246" t="s">
        <v>5291</v>
      </c>
      <c r="G1100" s="37" t="s">
        <v>5543</v>
      </c>
      <c r="H1100" s="232" t="s">
        <v>194</v>
      </c>
      <c r="I1100" s="24">
        <v>6</v>
      </c>
      <c r="J1100" s="247" t="s">
        <v>5503</v>
      </c>
      <c r="K1100" s="60" t="s">
        <v>31</v>
      </c>
      <c r="L1100" s="238">
        <v>3</v>
      </c>
      <c r="M1100" s="27">
        <f t="shared" ref="M1100:M1107" si="49">L1100*130</f>
        <v>390</v>
      </c>
      <c r="N1100" s="23"/>
      <c r="O1100" s="184" t="s">
        <v>32</v>
      </c>
      <c r="P1100" s="242"/>
    </row>
    <row r="1101" s="69" customFormat="1" ht="18" customHeight="1" spans="1:16">
      <c r="A1101" s="24">
        <v>1095</v>
      </c>
      <c r="B1101" s="24" t="s">
        <v>23</v>
      </c>
      <c r="C1101" s="24" t="s">
        <v>24</v>
      </c>
      <c r="D1101" s="24" t="s">
        <v>25</v>
      </c>
      <c r="E1101" s="60" t="s">
        <v>4460</v>
      </c>
      <c r="F1101" s="246" t="s">
        <v>5291</v>
      </c>
      <c r="G1101" s="37" t="s">
        <v>5544</v>
      </c>
      <c r="H1101" s="232" t="s">
        <v>194</v>
      </c>
      <c r="I1101" s="24">
        <v>5</v>
      </c>
      <c r="J1101" s="247" t="s">
        <v>5503</v>
      </c>
      <c r="K1101" s="60" t="s">
        <v>31</v>
      </c>
      <c r="L1101" s="238">
        <v>3</v>
      </c>
      <c r="M1101" s="27">
        <f t="shared" si="49"/>
        <v>390</v>
      </c>
      <c r="N1101" s="23"/>
      <c r="O1101" s="184" t="s">
        <v>32</v>
      </c>
      <c r="P1101" s="242"/>
    </row>
    <row r="1102" s="69" customFormat="1" ht="18" customHeight="1" spans="1:16">
      <c r="A1102" s="24">
        <v>1096</v>
      </c>
      <c r="B1102" s="24" t="s">
        <v>23</v>
      </c>
      <c r="C1102" s="24" t="s">
        <v>24</v>
      </c>
      <c r="D1102" s="24" t="s">
        <v>25</v>
      </c>
      <c r="E1102" s="60" t="s">
        <v>4460</v>
      </c>
      <c r="F1102" s="246" t="s">
        <v>5291</v>
      </c>
      <c r="G1102" s="37" t="s">
        <v>5545</v>
      </c>
      <c r="H1102" s="232" t="s">
        <v>194</v>
      </c>
      <c r="I1102" s="24">
        <v>5</v>
      </c>
      <c r="J1102" s="247" t="s">
        <v>5503</v>
      </c>
      <c r="K1102" s="60" t="s">
        <v>31</v>
      </c>
      <c r="L1102" s="238">
        <v>3</v>
      </c>
      <c r="M1102" s="27">
        <f t="shared" si="49"/>
        <v>390</v>
      </c>
      <c r="N1102" s="23"/>
      <c r="O1102" s="184" t="s">
        <v>32</v>
      </c>
      <c r="P1102" s="242"/>
    </row>
    <row r="1103" s="69" customFormat="1" ht="18" customHeight="1" spans="1:16">
      <c r="A1103" s="24">
        <v>1097</v>
      </c>
      <c r="B1103" s="24" t="s">
        <v>23</v>
      </c>
      <c r="C1103" s="24" t="s">
        <v>24</v>
      </c>
      <c r="D1103" s="24" t="s">
        <v>25</v>
      </c>
      <c r="E1103" s="60" t="s">
        <v>4460</v>
      </c>
      <c r="F1103" s="246" t="s">
        <v>5291</v>
      </c>
      <c r="G1103" s="37" t="s">
        <v>5546</v>
      </c>
      <c r="H1103" s="247" t="s">
        <v>5295</v>
      </c>
      <c r="I1103" s="24">
        <v>8</v>
      </c>
      <c r="J1103" s="247" t="s">
        <v>5503</v>
      </c>
      <c r="K1103" s="60" t="s">
        <v>31</v>
      </c>
      <c r="L1103" s="238">
        <v>6</v>
      </c>
      <c r="M1103" s="27">
        <f t="shared" si="49"/>
        <v>780</v>
      </c>
      <c r="N1103" s="23"/>
      <c r="O1103" s="184" t="s">
        <v>32</v>
      </c>
      <c r="P1103" s="242"/>
    </row>
    <row r="1104" s="69" customFormat="1" ht="18" customHeight="1" spans="1:16">
      <c r="A1104" s="24">
        <v>1098</v>
      </c>
      <c r="B1104" s="24" t="s">
        <v>23</v>
      </c>
      <c r="C1104" s="24" t="s">
        <v>24</v>
      </c>
      <c r="D1104" s="24" t="s">
        <v>25</v>
      </c>
      <c r="E1104" s="60" t="s">
        <v>4460</v>
      </c>
      <c r="F1104" s="246" t="s">
        <v>5291</v>
      </c>
      <c r="G1104" s="37" t="s">
        <v>5547</v>
      </c>
      <c r="H1104" s="232" t="s">
        <v>194</v>
      </c>
      <c r="I1104" s="24">
        <v>4</v>
      </c>
      <c r="J1104" s="247" t="s">
        <v>5503</v>
      </c>
      <c r="K1104" s="60" t="s">
        <v>31</v>
      </c>
      <c r="L1104" s="238">
        <v>2</v>
      </c>
      <c r="M1104" s="27">
        <f t="shared" si="49"/>
        <v>260</v>
      </c>
      <c r="N1104" s="23"/>
      <c r="O1104" s="184" t="s">
        <v>32</v>
      </c>
      <c r="P1104" s="242"/>
    </row>
    <row r="1105" s="69" customFormat="1" ht="18" customHeight="1" spans="1:16">
      <c r="A1105" s="24">
        <v>1099</v>
      </c>
      <c r="B1105" s="24" t="s">
        <v>23</v>
      </c>
      <c r="C1105" s="24" t="s">
        <v>24</v>
      </c>
      <c r="D1105" s="24" t="s">
        <v>25</v>
      </c>
      <c r="E1105" s="60" t="s">
        <v>4460</v>
      </c>
      <c r="F1105" s="246" t="s">
        <v>5291</v>
      </c>
      <c r="G1105" s="37" t="s">
        <v>5019</v>
      </c>
      <c r="H1105" s="232" t="s">
        <v>194</v>
      </c>
      <c r="I1105" s="24">
        <v>4</v>
      </c>
      <c r="J1105" s="247" t="s">
        <v>5503</v>
      </c>
      <c r="K1105" s="60" t="s">
        <v>31</v>
      </c>
      <c r="L1105" s="238">
        <v>2</v>
      </c>
      <c r="M1105" s="27">
        <f t="shared" si="49"/>
        <v>260</v>
      </c>
      <c r="N1105" s="23"/>
      <c r="O1105" s="184" t="s">
        <v>32</v>
      </c>
      <c r="P1105" s="242"/>
    </row>
    <row r="1106" s="69" customFormat="1" ht="18" customHeight="1" spans="1:16">
      <c r="A1106" s="24">
        <v>1100</v>
      </c>
      <c r="B1106" s="24" t="s">
        <v>23</v>
      </c>
      <c r="C1106" s="24" t="s">
        <v>24</v>
      </c>
      <c r="D1106" s="24" t="s">
        <v>25</v>
      </c>
      <c r="E1106" s="60" t="s">
        <v>4460</v>
      </c>
      <c r="F1106" s="246" t="s">
        <v>5291</v>
      </c>
      <c r="G1106" s="37" t="s">
        <v>5548</v>
      </c>
      <c r="H1106" s="232" t="s">
        <v>194</v>
      </c>
      <c r="I1106" s="24">
        <v>5</v>
      </c>
      <c r="J1106" s="247" t="s">
        <v>5503</v>
      </c>
      <c r="K1106" s="60" t="s">
        <v>31</v>
      </c>
      <c r="L1106" s="238">
        <v>2</v>
      </c>
      <c r="M1106" s="27">
        <f t="shared" si="49"/>
        <v>260</v>
      </c>
      <c r="N1106" s="23"/>
      <c r="O1106" s="184" t="s">
        <v>32</v>
      </c>
      <c r="P1106" s="242"/>
    </row>
    <row r="1107" s="69" customFormat="1" ht="18" customHeight="1" spans="1:16">
      <c r="A1107" s="24">
        <v>1101</v>
      </c>
      <c r="B1107" s="24" t="s">
        <v>23</v>
      </c>
      <c r="C1107" s="24" t="s">
        <v>24</v>
      </c>
      <c r="D1107" s="24" t="s">
        <v>25</v>
      </c>
      <c r="E1107" s="60" t="s">
        <v>4460</v>
      </c>
      <c r="F1107" s="246" t="s">
        <v>5291</v>
      </c>
      <c r="G1107" s="37" t="s">
        <v>5549</v>
      </c>
      <c r="H1107" s="232" t="s">
        <v>194</v>
      </c>
      <c r="I1107" s="24">
        <v>4</v>
      </c>
      <c r="J1107" s="247" t="s">
        <v>5503</v>
      </c>
      <c r="K1107" s="60" t="s">
        <v>31</v>
      </c>
      <c r="L1107" s="238">
        <v>3</v>
      </c>
      <c r="M1107" s="27">
        <f t="shared" si="49"/>
        <v>390</v>
      </c>
      <c r="N1107" s="23"/>
      <c r="O1107" s="184" t="s">
        <v>32</v>
      </c>
      <c r="P1107" s="242"/>
    </row>
    <row r="1108" s="69" customFormat="1" ht="18" customHeight="1" spans="1:16">
      <c r="A1108" s="24">
        <v>1102</v>
      </c>
      <c r="B1108" s="24" t="s">
        <v>23</v>
      </c>
      <c r="C1108" s="24" t="s">
        <v>24</v>
      </c>
      <c r="D1108" s="24" t="s">
        <v>25</v>
      </c>
      <c r="E1108" s="60" t="s">
        <v>4460</v>
      </c>
      <c r="F1108" s="246" t="s">
        <v>5291</v>
      </c>
      <c r="G1108" s="37" t="s">
        <v>5550</v>
      </c>
      <c r="H1108" s="247" t="s">
        <v>5297</v>
      </c>
      <c r="I1108" s="24">
        <v>2</v>
      </c>
      <c r="J1108" s="247" t="s">
        <v>5503</v>
      </c>
      <c r="K1108" s="60" t="s">
        <v>31</v>
      </c>
      <c r="L1108" s="238">
        <v>2</v>
      </c>
      <c r="M1108" s="27">
        <f>L1108*312</f>
        <v>624</v>
      </c>
      <c r="N1108" s="23"/>
      <c r="O1108" s="184" t="s">
        <v>32</v>
      </c>
      <c r="P1108" s="242"/>
    </row>
    <row r="1109" s="69" customFormat="1" ht="18" customHeight="1" spans="1:16">
      <c r="A1109" s="24">
        <v>1103</v>
      </c>
      <c r="B1109" s="24" t="s">
        <v>23</v>
      </c>
      <c r="C1109" s="24" t="s">
        <v>24</v>
      </c>
      <c r="D1109" s="24" t="s">
        <v>25</v>
      </c>
      <c r="E1109" s="60" t="s">
        <v>4460</v>
      </c>
      <c r="F1109" s="246" t="s">
        <v>5291</v>
      </c>
      <c r="G1109" s="37" t="s">
        <v>5551</v>
      </c>
      <c r="H1109" s="232" t="s">
        <v>194</v>
      </c>
      <c r="I1109" s="24">
        <v>5</v>
      </c>
      <c r="J1109" s="247" t="s">
        <v>5503</v>
      </c>
      <c r="K1109" s="60" t="s">
        <v>31</v>
      </c>
      <c r="L1109" s="238">
        <v>3</v>
      </c>
      <c r="M1109" s="27">
        <f t="shared" ref="M1109:M1125" si="50">L1109*130</f>
        <v>390</v>
      </c>
      <c r="N1109" s="23"/>
      <c r="O1109" s="184" t="s">
        <v>32</v>
      </c>
      <c r="P1109" s="242"/>
    </row>
    <row r="1110" s="69" customFormat="1" ht="18" customHeight="1" spans="1:16">
      <c r="A1110" s="24">
        <v>1104</v>
      </c>
      <c r="B1110" s="24" t="s">
        <v>23</v>
      </c>
      <c r="C1110" s="24" t="s">
        <v>24</v>
      </c>
      <c r="D1110" s="24" t="s">
        <v>25</v>
      </c>
      <c r="E1110" s="60" t="s">
        <v>4460</v>
      </c>
      <c r="F1110" s="246" t="s">
        <v>5291</v>
      </c>
      <c r="G1110" s="37" t="s">
        <v>5552</v>
      </c>
      <c r="H1110" s="232" t="s">
        <v>194</v>
      </c>
      <c r="I1110" s="24">
        <v>5</v>
      </c>
      <c r="J1110" s="247" t="s">
        <v>5503</v>
      </c>
      <c r="K1110" s="60" t="s">
        <v>31</v>
      </c>
      <c r="L1110" s="238">
        <v>3</v>
      </c>
      <c r="M1110" s="27">
        <f t="shared" si="50"/>
        <v>390</v>
      </c>
      <c r="N1110" s="23"/>
      <c r="O1110" s="184" t="s">
        <v>32</v>
      </c>
      <c r="P1110" s="242"/>
    </row>
    <row r="1111" s="69" customFormat="1" ht="18" customHeight="1" spans="1:16">
      <c r="A1111" s="24">
        <v>1105</v>
      </c>
      <c r="B1111" s="24" t="s">
        <v>23</v>
      </c>
      <c r="C1111" s="24" t="s">
        <v>24</v>
      </c>
      <c r="D1111" s="24" t="s">
        <v>25</v>
      </c>
      <c r="E1111" s="60" t="s">
        <v>4460</v>
      </c>
      <c r="F1111" s="246" t="s">
        <v>5291</v>
      </c>
      <c r="G1111" s="37" t="s">
        <v>5553</v>
      </c>
      <c r="H1111" s="232" t="s">
        <v>194</v>
      </c>
      <c r="I1111" s="24">
        <v>5</v>
      </c>
      <c r="J1111" s="247" t="s">
        <v>5503</v>
      </c>
      <c r="K1111" s="60" t="s">
        <v>31</v>
      </c>
      <c r="L1111" s="238">
        <v>3</v>
      </c>
      <c r="M1111" s="27">
        <f t="shared" si="50"/>
        <v>390</v>
      </c>
      <c r="N1111" s="23"/>
      <c r="O1111" s="184" t="s">
        <v>32</v>
      </c>
      <c r="P1111" s="242"/>
    </row>
    <row r="1112" s="69" customFormat="1" ht="18" customHeight="1" spans="1:16">
      <c r="A1112" s="24">
        <v>1106</v>
      </c>
      <c r="B1112" s="24" t="s">
        <v>23</v>
      </c>
      <c r="C1112" s="24" t="s">
        <v>24</v>
      </c>
      <c r="D1112" s="24" t="s">
        <v>25</v>
      </c>
      <c r="E1112" s="60" t="s">
        <v>4460</v>
      </c>
      <c r="F1112" s="246" t="s">
        <v>5291</v>
      </c>
      <c r="G1112" s="37" t="s">
        <v>5554</v>
      </c>
      <c r="H1112" s="232" t="s">
        <v>194</v>
      </c>
      <c r="I1112" s="24">
        <v>4</v>
      </c>
      <c r="J1112" s="247" t="s">
        <v>5503</v>
      </c>
      <c r="K1112" s="60" t="s">
        <v>31</v>
      </c>
      <c r="L1112" s="238">
        <v>3</v>
      </c>
      <c r="M1112" s="27">
        <f t="shared" si="50"/>
        <v>390</v>
      </c>
      <c r="N1112" s="23"/>
      <c r="O1112" s="184" t="s">
        <v>32</v>
      </c>
      <c r="P1112" s="242"/>
    </row>
    <row r="1113" s="69" customFormat="1" ht="18" customHeight="1" spans="1:16">
      <c r="A1113" s="24">
        <v>1107</v>
      </c>
      <c r="B1113" s="24" t="s">
        <v>23</v>
      </c>
      <c r="C1113" s="24" t="s">
        <v>24</v>
      </c>
      <c r="D1113" s="24" t="s">
        <v>25</v>
      </c>
      <c r="E1113" s="60" t="s">
        <v>4460</v>
      </c>
      <c r="F1113" s="246" t="s">
        <v>5291</v>
      </c>
      <c r="G1113" s="37" t="s">
        <v>5119</v>
      </c>
      <c r="H1113" s="247" t="s">
        <v>5295</v>
      </c>
      <c r="I1113" s="24">
        <v>8</v>
      </c>
      <c r="J1113" s="247" t="s">
        <v>5503</v>
      </c>
      <c r="K1113" s="60" t="s">
        <v>31</v>
      </c>
      <c r="L1113" s="238">
        <v>6</v>
      </c>
      <c r="M1113" s="27">
        <f t="shared" si="50"/>
        <v>780</v>
      </c>
      <c r="N1113" s="23"/>
      <c r="O1113" s="184" t="s">
        <v>32</v>
      </c>
      <c r="P1113" s="242"/>
    </row>
    <row r="1114" s="69" customFormat="1" ht="18" customHeight="1" spans="1:16">
      <c r="A1114" s="24">
        <v>1108</v>
      </c>
      <c r="B1114" s="24" t="s">
        <v>23</v>
      </c>
      <c r="C1114" s="24" t="s">
        <v>24</v>
      </c>
      <c r="D1114" s="24" t="s">
        <v>25</v>
      </c>
      <c r="E1114" s="60" t="s">
        <v>4460</v>
      </c>
      <c r="F1114" s="246" t="s">
        <v>5291</v>
      </c>
      <c r="G1114" s="37" t="s">
        <v>5555</v>
      </c>
      <c r="H1114" s="247" t="s">
        <v>5295</v>
      </c>
      <c r="I1114" s="24">
        <v>7</v>
      </c>
      <c r="J1114" s="247" t="s">
        <v>5503</v>
      </c>
      <c r="K1114" s="60" t="s">
        <v>31</v>
      </c>
      <c r="L1114" s="238">
        <v>5</v>
      </c>
      <c r="M1114" s="27">
        <f t="shared" si="50"/>
        <v>650</v>
      </c>
      <c r="N1114" s="23"/>
      <c r="O1114" s="184" t="s">
        <v>32</v>
      </c>
      <c r="P1114" s="242"/>
    </row>
    <row r="1115" s="69" customFormat="1" ht="18" customHeight="1" spans="1:16">
      <c r="A1115" s="24">
        <v>1109</v>
      </c>
      <c r="B1115" s="24" t="s">
        <v>23</v>
      </c>
      <c r="C1115" s="24" t="s">
        <v>24</v>
      </c>
      <c r="D1115" s="24" t="s">
        <v>25</v>
      </c>
      <c r="E1115" s="60" t="s">
        <v>4460</v>
      </c>
      <c r="F1115" s="246" t="s">
        <v>5291</v>
      </c>
      <c r="G1115" s="37" t="s">
        <v>5556</v>
      </c>
      <c r="H1115" s="232" t="s">
        <v>194</v>
      </c>
      <c r="I1115" s="24">
        <v>6</v>
      </c>
      <c r="J1115" s="247" t="s">
        <v>5503</v>
      </c>
      <c r="K1115" s="60" t="s">
        <v>31</v>
      </c>
      <c r="L1115" s="238">
        <v>3</v>
      </c>
      <c r="M1115" s="27">
        <f t="shared" si="50"/>
        <v>390</v>
      </c>
      <c r="N1115" s="23"/>
      <c r="O1115" s="184" t="s">
        <v>32</v>
      </c>
      <c r="P1115" s="242"/>
    </row>
    <row r="1116" s="69" customFormat="1" ht="18" customHeight="1" spans="1:16">
      <c r="A1116" s="24">
        <v>1110</v>
      </c>
      <c r="B1116" s="24" t="s">
        <v>23</v>
      </c>
      <c r="C1116" s="24" t="s">
        <v>24</v>
      </c>
      <c r="D1116" s="24" t="s">
        <v>25</v>
      </c>
      <c r="E1116" s="60" t="s">
        <v>4460</v>
      </c>
      <c r="F1116" s="246" t="s">
        <v>5291</v>
      </c>
      <c r="G1116" s="37" t="s">
        <v>5557</v>
      </c>
      <c r="H1116" s="232" t="s">
        <v>194</v>
      </c>
      <c r="I1116" s="24">
        <v>4</v>
      </c>
      <c r="J1116" s="247" t="s">
        <v>5503</v>
      </c>
      <c r="K1116" s="60" t="s">
        <v>31</v>
      </c>
      <c r="L1116" s="238">
        <v>3</v>
      </c>
      <c r="M1116" s="27">
        <f t="shared" si="50"/>
        <v>390</v>
      </c>
      <c r="N1116" s="23"/>
      <c r="O1116" s="184" t="s">
        <v>32</v>
      </c>
      <c r="P1116" s="242"/>
    </row>
    <row r="1117" s="69" customFormat="1" ht="18" customHeight="1" spans="1:16">
      <c r="A1117" s="24">
        <v>1111</v>
      </c>
      <c r="B1117" s="24" t="s">
        <v>23</v>
      </c>
      <c r="C1117" s="24" t="s">
        <v>24</v>
      </c>
      <c r="D1117" s="24" t="s">
        <v>25</v>
      </c>
      <c r="E1117" s="60" t="s">
        <v>4460</v>
      </c>
      <c r="F1117" s="246" t="s">
        <v>5291</v>
      </c>
      <c r="G1117" s="37" t="s">
        <v>5558</v>
      </c>
      <c r="H1117" s="232" t="s">
        <v>194</v>
      </c>
      <c r="I1117" s="24">
        <v>4</v>
      </c>
      <c r="J1117" s="247" t="s">
        <v>5503</v>
      </c>
      <c r="K1117" s="60" t="s">
        <v>31</v>
      </c>
      <c r="L1117" s="238">
        <v>3</v>
      </c>
      <c r="M1117" s="27">
        <f t="shared" si="50"/>
        <v>390</v>
      </c>
      <c r="N1117" s="23"/>
      <c r="O1117" s="184" t="s">
        <v>32</v>
      </c>
      <c r="P1117" s="242"/>
    </row>
    <row r="1118" s="69" customFormat="1" ht="18" customHeight="1" spans="1:16">
      <c r="A1118" s="24">
        <v>1112</v>
      </c>
      <c r="B1118" s="24" t="s">
        <v>23</v>
      </c>
      <c r="C1118" s="24" t="s">
        <v>24</v>
      </c>
      <c r="D1118" s="24" t="s">
        <v>25</v>
      </c>
      <c r="E1118" s="60" t="s">
        <v>4460</v>
      </c>
      <c r="F1118" s="246" t="s">
        <v>5291</v>
      </c>
      <c r="G1118" s="37" t="s">
        <v>5559</v>
      </c>
      <c r="H1118" s="232" t="s">
        <v>194</v>
      </c>
      <c r="I1118" s="24">
        <v>5</v>
      </c>
      <c r="J1118" s="247" t="s">
        <v>5503</v>
      </c>
      <c r="K1118" s="60" t="s">
        <v>31</v>
      </c>
      <c r="L1118" s="238">
        <v>3</v>
      </c>
      <c r="M1118" s="27">
        <f t="shared" si="50"/>
        <v>390</v>
      </c>
      <c r="N1118" s="23"/>
      <c r="O1118" s="184" t="s">
        <v>32</v>
      </c>
      <c r="P1118" s="242"/>
    </row>
    <row r="1119" s="69" customFormat="1" ht="18" customHeight="1" spans="1:16">
      <c r="A1119" s="24">
        <v>1113</v>
      </c>
      <c r="B1119" s="24" t="s">
        <v>23</v>
      </c>
      <c r="C1119" s="24" t="s">
        <v>24</v>
      </c>
      <c r="D1119" s="24" t="s">
        <v>25</v>
      </c>
      <c r="E1119" s="60" t="s">
        <v>4460</v>
      </c>
      <c r="F1119" s="246" t="s">
        <v>5291</v>
      </c>
      <c r="G1119" s="37" t="s">
        <v>5560</v>
      </c>
      <c r="H1119" s="232" t="s">
        <v>194</v>
      </c>
      <c r="I1119" s="24">
        <v>3</v>
      </c>
      <c r="J1119" s="247" t="s">
        <v>5503</v>
      </c>
      <c r="K1119" s="60" t="s">
        <v>31</v>
      </c>
      <c r="L1119" s="238">
        <v>3</v>
      </c>
      <c r="M1119" s="27">
        <f t="shared" si="50"/>
        <v>390</v>
      </c>
      <c r="N1119" s="23"/>
      <c r="O1119" s="184" t="s">
        <v>32</v>
      </c>
      <c r="P1119" s="242"/>
    </row>
    <row r="1120" s="69" customFormat="1" ht="18" customHeight="1" spans="1:16">
      <c r="A1120" s="24">
        <v>1114</v>
      </c>
      <c r="B1120" s="24" t="s">
        <v>23</v>
      </c>
      <c r="C1120" s="24" t="s">
        <v>24</v>
      </c>
      <c r="D1120" s="24" t="s">
        <v>25</v>
      </c>
      <c r="E1120" s="24" t="s">
        <v>4460</v>
      </c>
      <c r="F1120" s="246" t="s">
        <v>5291</v>
      </c>
      <c r="G1120" s="37" t="s">
        <v>5561</v>
      </c>
      <c r="H1120" s="232" t="s">
        <v>194</v>
      </c>
      <c r="I1120" s="24">
        <v>5</v>
      </c>
      <c r="J1120" s="247" t="s">
        <v>5503</v>
      </c>
      <c r="K1120" s="60" t="s">
        <v>31</v>
      </c>
      <c r="L1120" s="238">
        <v>3</v>
      </c>
      <c r="M1120" s="27">
        <f t="shared" si="50"/>
        <v>390</v>
      </c>
      <c r="N1120" s="23"/>
      <c r="O1120" s="184" t="s">
        <v>32</v>
      </c>
      <c r="P1120" s="242"/>
    </row>
    <row r="1121" s="69" customFormat="1" ht="18" customHeight="1" spans="1:16">
      <c r="A1121" s="24">
        <v>1115</v>
      </c>
      <c r="B1121" s="24" t="s">
        <v>23</v>
      </c>
      <c r="C1121" s="24" t="s">
        <v>24</v>
      </c>
      <c r="D1121" s="24" t="s">
        <v>25</v>
      </c>
      <c r="E1121" s="60" t="s">
        <v>4460</v>
      </c>
      <c r="F1121" s="246" t="s">
        <v>5291</v>
      </c>
      <c r="G1121" s="37" t="s">
        <v>5562</v>
      </c>
      <c r="H1121" s="232" t="s">
        <v>194</v>
      </c>
      <c r="I1121" s="24">
        <v>5</v>
      </c>
      <c r="J1121" s="247" t="s">
        <v>5503</v>
      </c>
      <c r="K1121" s="60" t="s">
        <v>31</v>
      </c>
      <c r="L1121" s="238">
        <v>3</v>
      </c>
      <c r="M1121" s="27">
        <f t="shared" si="50"/>
        <v>390</v>
      </c>
      <c r="N1121" s="23"/>
      <c r="O1121" s="184" t="s">
        <v>32</v>
      </c>
      <c r="P1121" s="242"/>
    </row>
    <row r="1122" s="69" customFormat="1" ht="18" customHeight="1" spans="1:16">
      <c r="A1122" s="24">
        <v>1116</v>
      </c>
      <c r="B1122" s="24" t="s">
        <v>23</v>
      </c>
      <c r="C1122" s="24" t="s">
        <v>24</v>
      </c>
      <c r="D1122" s="24" t="s">
        <v>25</v>
      </c>
      <c r="E1122" s="60" t="s">
        <v>4460</v>
      </c>
      <c r="F1122" s="246" t="s">
        <v>5291</v>
      </c>
      <c r="G1122" s="37" t="s">
        <v>5563</v>
      </c>
      <c r="H1122" s="232" t="s">
        <v>194</v>
      </c>
      <c r="I1122" s="24">
        <v>4</v>
      </c>
      <c r="J1122" s="247" t="s">
        <v>5503</v>
      </c>
      <c r="K1122" s="60" t="s">
        <v>31</v>
      </c>
      <c r="L1122" s="238">
        <v>3</v>
      </c>
      <c r="M1122" s="27">
        <f t="shared" si="50"/>
        <v>390</v>
      </c>
      <c r="N1122" s="23"/>
      <c r="O1122" s="184" t="s">
        <v>32</v>
      </c>
      <c r="P1122" s="242"/>
    </row>
    <row r="1123" s="69" customFormat="1" ht="18" customHeight="1" spans="1:16">
      <c r="A1123" s="24">
        <v>1117</v>
      </c>
      <c r="B1123" s="24" t="s">
        <v>23</v>
      </c>
      <c r="C1123" s="24" t="s">
        <v>24</v>
      </c>
      <c r="D1123" s="24" t="s">
        <v>25</v>
      </c>
      <c r="E1123" s="60" t="s">
        <v>4460</v>
      </c>
      <c r="F1123" s="246" t="s">
        <v>5291</v>
      </c>
      <c r="G1123" s="37" t="s">
        <v>5564</v>
      </c>
      <c r="H1123" s="232" t="s">
        <v>194</v>
      </c>
      <c r="I1123" s="24">
        <v>5</v>
      </c>
      <c r="J1123" s="247" t="s">
        <v>5565</v>
      </c>
      <c r="K1123" s="60" t="s">
        <v>31</v>
      </c>
      <c r="L1123" s="238">
        <v>3</v>
      </c>
      <c r="M1123" s="27">
        <f t="shared" si="50"/>
        <v>390</v>
      </c>
      <c r="N1123" s="23"/>
      <c r="O1123" s="184" t="s">
        <v>32</v>
      </c>
      <c r="P1123" s="242"/>
    </row>
    <row r="1124" s="69" customFormat="1" ht="18" customHeight="1" spans="1:16">
      <c r="A1124" s="24">
        <v>1118</v>
      </c>
      <c r="B1124" s="24" t="s">
        <v>23</v>
      </c>
      <c r="C1124" s="24" t="s">
        <v>24</v>
      </c>
      <c r="D1124" s="24" t="s">
        <v>25</v>
      </c>
      <c r="E1124" s="60" t="s">
        <v>4460</v>
      </c>
      <c r="F1124" s="246" t="s">
        <v>5291</v>
      </c>
      <c r="G1124" s="37" t="s">
        <v>5566</v>
      </c>
      <c r="H1124" s="232" t="s">
        <v>194</v>
      </c>
      <c r="I1124" s="24">
        <v>3</v>
      </c>
      <c r="J1124" s="247" t="s">
        <v>5503</v>
      </c>
      <c r="K1124" s="60" t="s">
        <v>31</v>
      </c>
      <c r="L1124" s="238">
        <v>2</v>
      </c>
      <c r="M1124" s="27">
        <f t="shared" si="50"/>
        <v>260</v>
      </c>
      <c r="N1124" s="23"/>
      <c r="O1124" s="184" t="s">
        <v>32</v>
      </c>
      <c r="P1124" s="242"/>
    </row>
    <row r="1125" s="69" customFormat="1" ht="18" customHeight="1" spans="1:16">
      <c r="A1125" s="24">
        <v>1119</v>
      </c>
      <c r="B1125" s="24" t="s">
        <v>23</v>
      </c>
      <c r="C1125" s="24" t="s">
        <v>24</v>
      </c>
      <c r="D1125" s="24" t="s">
        <v>25</v>
      </c>
      <c r="E1125" s="60" t="s">
        <v>4460</v>
      </c>
      <c r="F1125" s="246" t="s">
        <v>5291</v>
      </c>
      <c r="G1125" s="37" t="s">
        <v>5567</v>
      </c>
      <c r="H1125" s="232" t="s">
        <v>194</v>
      </c>
      <c r="I1125" s="24">
        <v>2</v>
      </c>
      <c r="J1125" s="247" t="s">
        <v>5503</v>
      </c>
      <c r="K1125" s="60" t="s">
        <v>31</v>
      </c>
      <c r="L1125" s="238">
        <v>2</v>
      </c>
      <c r="M1125" s="27">
        <f t="shared" si="50"/>
        <v>260</v>
      </c>
      <c r="N1125" s="23"/>
      <c r="O1125" s="184" t="s">
        <v>32</v>
      </c>
      <c r="P1125" s="242"/>
    </row>
    <row r="1126" s="69" customFormat="1" ht="18" customHeight="1" spans="1:16">
      <c r="A1126" s="24">
        <v>1120</v>
      </c>
      <c r="B1126" s="24" t="s">
        <v>23</v>
      </c>
      <c r="C1126" s="24" t="s">
        <v>24</v>
      </c>
      <c r="D1126" s="24" t="s">
        <v>25</v>
      </c>
      <c r="E1126" s="60" t="s">
        <v>4460</v>
      </c>
      <c r="F1126" s="246" t="s">
        <v>5291</v>
      </c>
      <c r="G1126" s="37" t="s">
        <v>5568</v>
      </c>
      <c r="H1126" s="246" t="s">
        <v>5324</v>
      </c>
      <c r="I1126" s="24">
        <v>5</v>
      </c>
      <c r="J1126" s="246" t="s">
        <v>5569</v>
      </c>
      <c r="K1126" s="60" t="s">
        <v>31</v>
      </c>
      <c r="L1126" s="238">
        <v>3</v>
      </c>
      <c r="M1126" s="27">
        <f>L1126*312</f>
        <v>936</v>
      </c>
      <c r="N1126" s="23"/>
      <c r="O1126" s="184" t="s">
        <v>32</v>
      </c>
      <c r="P1126" s="242"/>
    </row>
    <row r="1127" s="69" customFormat="1" ht="18" customHeight="1" spans="1:16">
      <c r="A1127" s="24">
        <v>1121</v>
      </c>
      <c r="B1127" s="24" t="s">
        <v>23</v>
      </c>
      <c r="C1127" s="24" t="s">
        <v>24</v>
      </c>
      <c r="D1127" s="24" t="s">
        <v>25</v>
      </c>
      <c r="E1127" s="60" t="s">
        <v>4460</v>
      </c>
      <c r="F1127" s="246" t="s">
        <v>5291</v>
      </c>
      <c r="G1127" s="37" t="s">
        <v>5570</v>
      </c>
      <c r="H1127" s="232" t="s">
        <v>194</v>
      </c>
      <c r="I1127" s="24">
        <v>3</v>
      </c>
      <c r="J1127" s="247" t="s">
        <v>5503</v>
      </c>
      <c r="K1127" s="60" t="s">
        <v>31</v>
      </c>
      <c r="L1127" s="238">
        <v>3</v>
      </c>
      <c r="M1127" s="27">
        <f t="shared" ref="M1127:M1148" si="51">L1127*130</f>
        <v>390</v>
      </c>
      <c r="N1127" s="23"/>
      <c r="O1127" s="184" t="s">
        <v>32</v>
      </c>
      <c r="P1127" s="242"/>
    </row>
    <row r="1128" s="69" customFormat="1" ht="18" customHeight="1" spans="1:16">
      <c r="A1128" s="24">
        <v>1122</v>
      </c>
      <c r="B1128" s="24" t="s">
        <v>23</v>
      </c>
      <c r="C1128" s="24" t="s">
        <v>24</v>
      </c>
      <c r="D1128" s="24" t="s">
        <v>25</v>
      </c>
      <c r="E1128" s="60" t="s">
        <v>4460</v>
      </c>
      <c r="F1128" s="246" t="s">
        <v>5291</v>
      </c>
      <c r="G1128" s="37" t="s">
        <v>5571</v>
      </c>
      <c r="H1128" s="232" t="s">
        <v>194</v>
      </c>
      <c r="I1128" s="24">
        <v>4</v>
      </c>
      <c r="J1128" s="247" t="s">
        <v>5503</v>
      </c>
      <c r="K1128" s="60" t="s">
        <v>31</v>
      </c>
      <c r="L1128" s="238">
        <v>3</v>
      </c>
      <c r="M1128" s="27">
        <f t="shared" si="51"/>
        <v>390</v>
      </c>
      <c r="N1128" s="23"/>
      <c r="O1128" s="184" t="s">
        <v>32</v>
      </c>
      <c r="P1128" s="242"/>
    </row>
    <row r="1129" s="69" customFormat="1" ht="18" customHeight="1" spans="1:16">
      <c r="A1129" s="24">
        <v>1123</v>
      </c>
      <c r="B1129" s="24" t="s">
        <v>23</v>
      </c>
      <c r="C1129" s="24" t="s">
        <v>24</v>
      </c>
      <c r="D1129" s="24" t="s">
        <v>25</v>
      </c>
      <c r="E1129" s="60" t="s">
        <v>4460</v>
      </c>
      <c r="F1129" s="246" t="s">
        <v>5291</v>
      </c>
      <c r="G1129" s="37" t="s">
        <v>5572</v>
      </c>
      <c r="H1129" s="232" t="s">
        <v>194</v>
      </c>
      <c r="I1129" s="24">
        <v>6</v>
      </c>
      <c r="J1129" s="246" t="s">
        <v>5569</v>
      </c>
      <c r="K1129" s="60" t="s">
        <v>31</v>
      </c>
      <c r="L1129" s="238">
        <v>3</v>
      </c>
      <c r="M1129" s="27">
        <f t="shared" si="51"/>
        <v>390</v>
      </c>
      <c r="N1129" s="23"/>
      <c r="O1129" s="184" t="s">
        <v>32</v>
      </c>
      <c r="P1129" s="242"/>
    </row>
    <row r="1130" s="69" customFormat="1" ht="18" customHeight="1" spans="1:16">
      <c r="A1130" s="24">
        <v>1124</v>
      </c>
      <c r="B1130" s="24" t="s">
        <v>23</v>
      </c>
      <c r="C1130" s="24" t="s">
        <v>24</v>
      </c>
      <c r="D1130" s="24" t="s">
        <v>25</v>
      </c>
      <c r="E1130" s="60" t="s">
        <v>4460</v>
      </c>
      <c r="F1130" s="246" t="s">
        <v>5291</v>
      </c>
      <c r="G1130" s="37" t="s">
        <v>5573</v>
      </c>
      <c r="H1130" s="232" t="s">
        <v>194</v>
      </c>
      <c r="I1130" s="24">
        <v>4</v>
      </c>
      <c r="J1130" s="247" t="s">
        <v>5503</v>
      </c>
      <c r="K1130" s="60" t="s">
        <v>31</v>
      </c>
      <c r="L1130" s="238">
        <v>3</v>
      </c>
      <c r="M1130" s="27">
        <f t="shared" si="51"/>
        <v>390</v>
      </c>
      <c r="N1130" s="23"/>
      <c r="O1130" s="184" t="s">
        <v>32</v>
      </c>
      <c r="P1130" s="242"/>
    </row>
    <row r="1131" s="69" customFormat="1" ht="18" customHeight="1" spans="1:16">
      <c r="A1131" s="24">
        <v>1125</v>
      </c>
      <c r="B1131" s="24" t="s">
        <v>23</v>
      </c>
      <c r="C1131" s="24" t="s">
        <v>24</v>
      </c>
      <c r="D1131" s="24" t="s">
        <v>25</v>
      </c>
      <c r="E1131" s="60" t="s">
        <v>4460</v>
      </c>
      <c r="F1131" s="246" t="s">
        <v>5291</v>
      </c>
      <c r="G1131" s="37" t="s">
        <v>5574</v>
      </c>
      <c r="H1131" s="232" t="s">
        <v>194</v>
      </c>
      <c r="I1131" s="24">
        <v>4</v>
      </c>
      <c r="J1131" s="247" t="s">
        <v>5503</v>
      </c>
      <c r="K1131" s="60" t="s">
        <v>31</v>
      </c>
      <c r="L1131" s="238">
        <v>3</v>
      </c>
      <c r="M1131" s="27">
        <f t="shared" si="51"/>
        <v>390</v>
      </c>
      <c r="N1131" s="23"/>
      <c r="O1131" s="184" t="s">
        <v>32</v>
      </c>
      <c r="P1131" s="242"/>
    </row>
    <row r="1132" s="69" customFormat="1" ht="18" customHeight="1" spans="1:16">
      <c r="A1132" s="24">
        <v>1126</v>
      </c>
      <c r="B1132" s="24" t="s">
        <v>23</v>
      </c>
      <c r="C1132" s="24" t="s">
        <v>24</v>
      </c>
      <c r="D1132" s="24" t="s">
        <v>25</v>
      </c>
      <c r="E1132" s="60" t="s">
        <v>4460</v>
      </c>
      <c r="F1132" s="246" t="s">
        <v>5291</v>
      </c>
      <c r="G1132" s="37" t="s">
        <v>5575</v>
      </c>
      <c r="H1132" s="232" t="s">
        <v>194</v>
      </c>
      <c r="I1132" s="24">
        <v>5</v>
      </c>
      <c r="J1132" s="247" t="s">
        <v>5503</v>
      </c>
      <c r="K1132" s="60" t="s">
        <v>31</v>
      </c>
      <c r="L1132" s="238">
        <v>3</v>
      </c>
      <c r="M1132" s="27">
        <f t="shared" si="51"/>
        <v>390</v>
      </c>
      <c r="N1132" s="23"/>
      <c r="O1132" s="184" t="s">
        <v>32</v>
      </c>
      <c r="P1132" s="242"/>
    </row>
    <row r="1133" s="69" customFormat="1" ht="18" customHeight="1" spans="1:16">
      <c r="A1133" s="24">
        <v>1127</v>
      </c>
      <c r="B1133" s="24" t="s">
        <v>23</v>
      </c>
      <c r="C1133" s="24" t="s">
        <v>24</v>
      </c>
      <c r="D1133" s="24" t="s">
        <v>25</v>
      </c>
      <c r="E1133" s="60" t="s">
        <v>4460</v>
      </c>
      <c r="F1133" s="246" t="s">
        <v>5291</v>
      </c>
      <c r="G1133" s="37" t="s">
        <v>5561</v>
      </c>
      <c r="H1133" s="232" t="s">
        <v>194</v>
      </c>
      <c r="I1133" s="24">
        <v>6</v>
      </c>
      <c r="J1133" s="247" t="s">
        <v>5503</v>
      </c>
      <c r="K1133" s="60" t="s">
        <v>31</v>
      </c>
      <c r="L1133" s="238">
        <v>3</v>
      </c>
      <c r="M1133" s="27">
        <f t="shared" si="51"/>
        <v>390</v>
      </c>
      <c r="N1133" s="23"/>
      <c r="O1133" s="184" t="s">
        <v>32</v>
      </c>
      <c r="P1133" s="242"/>
    </row>
    <row r="1134" s="69" customFormat="1" ht="18" customHeight="1" spans="1:16">
      <c r="A1134" s="24">
        <v>1128</v>
      </c>
      <c r="B1134" s="24" t="s">
        <v>23</v>
      </c>
      <c r="C1134" s="24" t="s">
        <v>24</v>
      </c>
      <c r="D1134" s="24" t="s">
        <v>25</v>
      </c>
      <c r="E1134" s="60" t="s">
        <v>4460</v>
      </c>
      <c r="F1134" s="246" t="s">
        <v>5291</v>
      </c>
      <c r="G1134" s="37" t="s">
        <v>5576</v>
      </c>
      <c r="H1134" s="232" t="s">
        <v>194</v>
      </c>
      <c r="I1134" s="24">
        <v>5</v>
      </c>
      <c r="J1134" s="247" t="s">
        <v>5503</v>
      </c>
      <c r="K1134" s="60" t="s">
        <v>31</v>
      </c>
      <c r="L1134" s="238">
        <v>3</v>
      </c>
      <c r="M1134" s="27">
        <f t="shared" si="51"/>
        <v>390</v>
      </c>
      <c r="N1134" s="23"/>
      <c r="O1134" s="184" t="s">
        <v>32</v>
      </c>
      <c r="P1134" s="242"/>
    </row>
    <row r="1135" s="69" customFormat="1" ht="18" customHeight="1" spans="1:16">
      <c r="A1135" s="24">
        <v>1129</v>
      </c>
      <c r="B1135" s="24" t="s">
        <v>23</v>
      </c>
      <c r="C1135" s="24" t="s">
        <v>24</v>
      </c>
      <c r="D1135" s="24" t="s">
        <v>25</v>
      </c>
      <c r="E1135" s="24" t="s">
        <v>4460</v>
      </c>
      <c r="F1135" s="246" t="s">
        <v>5291</v>
      </c>
      <c r="G1135" s="37" t="s">
        <v>5577</v>
      </c>
      <c r="H1135" s="232" t="s">
        <v>194</v>
      </c>
      <c r="I1135" s="24">
        <v>5</v>
      </c>
      <c r="J1135" s="246" t="s">
        <v>5578</v>
      </c>
      <c r="K1135" s="60" t="s">
        <v>31</v>
      </c>
      <c r="L1135" s="238">
        <v>3</v>
      </c>
      <c r="M1135" s="27">
        <f t="shared" si="51"/>
        <v>390</v>
      </c>
      <c r="N1135" s="23"/>
      <c r="O1135" s="184" t="s">
        <v>32</v>
      </c>
      <c r="P1135" s="242"/>
    </row>
    <row r="1136" s="69" customFormat="1" ht="18" customHeight="1" spans="1:16">
      <c r="A1136" s="24">
        <v>1130</v>
      </c>
      <c r="B1136" s="24" t="s">
        <v>23</v>
      </c>
      <c r="C1136" s="24" t="s">
        <v>24</v>
      </c>
      <c r="D1136" s="24" t="s">
        <v>25</v>
      </c>
      <c r="E1136" s="60" t="s">
        <v>4460</v>
      </c>
      <c r="F1136" s="246" t="s">
        <v>5291</v>
      </c>
      <c r="G1136" s="37" t="s">
        <v>5579</v>
      </c>
      <c r="H1136" s="232" t="s">
        <v>194</v>
      </c>
      <c r="I1136" s="24">
        <v>5</v>
      </c>
      <c r="J1136" s="246" t="s">
        <v>5578</v>
      </c>
      <c r="K1136" s="60" t="s">
        <v>31</v>
      </c>
      <c r="L1136" s="238">
        <v>2</v>
      </c>
      <c r="M1136" s="27">
        <f t="shared" si="51"/>
        <v>260</v>
      </c>
      <c r="N1136" s="23"/>
      <c r="O1136" s="184" t="s">
        <v>32</v>
      </c>
      <c r="P1136" s="242"/>
    </row>
    <row r="1137" s="69" customFormat="1" ht="18" customHeight="1" spans="1:16">
      <c r="A1137" s="24">
        <v>1131</v>
      </c>
      <c r="B1137" s="24" t="s">
        <v>23</v>
      </c>
      <c r="C1137" s="24" t="s">
        <v>24</v>
      </c>
      <c r="D1137" s="24" t="s">
        <v>25</v>
      </c>
      <c r="E1137" s="60" t="s">
        <v>4460</v>
      </c>
      <c r="F1137" s="246" t="s">
        <v>5291</v>
      </c>
      <c r="G1137" s="37" t="s">
        <v>5580</v>
      </c>
      <c r="H1137" s="232" t="s">
        <v>194</v>
      </c>
      <c r="I1137" s="24">
        <v>3</v>
      </c>
      <c r="J1137" s="246" t="s">
        <v>5578</v>
      </c>
      <c r="K1137" s="60" t="s">
        <v>31</v>
      </c>
      <c r="L1137" s="238">
        <v>3</v>
      </c>
      <c r="M1137" s="27">
        <f t="shared" si="51"/>
        <v>390</v>
      </c>
      <c r="N1137" s="23"/>
      <c r="O1137" s="184" t="s">
        <v>32</v>
      </c>
      <c r="P1137" s="242"/>
    </row>
    <row r="1138" s="69" customFormat="1" ht="18" customHeight="1" spans="1:16">
      <c r="A1138" s="24">
        <v>1132</v>
      </c>
      <c r="B1138" s="24" t="s">
        <v>23</v>
      </c>
      <c r="C1138" s="24" t="s">
        <v>24</v>
      </c>
      <c r="D1138" s="24" t="s">
        <v>25</v>
      </c>
      <c r="E1138" s="60" t="s">
        <v>4460</v>
      </c>
      <c r="F1138" s="246" t="s">
        <v>5291</v>
      </c>
      <c r="G1138" s="37" t="s">
        <v>5581</v>
      </c>
      <c r="H1138" s="232" t="s">
        <v>194</v>
      </c>
      <c r="I1138" s="24">
        <v>4</v>
      </c>
      <c r="J1138" s="246" t="s">
        <v>5578</v>
      </c>
      <c r="K1138" s="60" t="s">
        <v>31</v>
      </c>
      <c r="L1138" s="238">
        <v>3</v>
      </c>
      <c r="M1138" s="27">
        <f t="shared" si="51"/>
        <v>390</v>
      </c>
      <c r="N1138" s="23"/>
      <c r="O1138" s="184" t="s">
        <v>32</v>
      </c>
      <c r="P1138" s="242"/>
    </row>
    <row r="1139" s="69" customFormat="1" ht="18" customHeight="1" spans="1:16">
      <c r="A1139" s="24">
        <v>1133</v>
      </c>
      <c r="B1139" s="24" t="s">
        <v>23</v>
      </c>
      <c r="C1139" s="24" t="s">
        <v>24</v>
      </c>
      <c r="D1139" s="24" t="s">
        <v>25</v>
      </c>
      <c r="E1139" s="60" t="s">
        <v>4460</v>
      </c>
      <c r="F1139" s="246" t="s">
        <v>5291</v>
      </c>
      <c r="G1139" s="37" t="s">
        <v>5582</v>
      </c>
      <c r="H1139" s="232" t="s">
        <v>194</v>
      </c>
      <c r="I1139" s="24">
        <v>2</v>
      </c>
      <c r="J1139" s="246" t="s">
        <v>5578</v>
      </c>
      <c r="K1139" s="60" t="s">
        <v>31</v>
      </c>
      <c r="L1139" s="238">
        <v>2</v>
      </c>
      <c r="M1139" s="27">
        <f t="shared" si="51"/>
        <v>260</v>
      </c>
      <c r="N1139" s="23"/>
      <c r="O1139" s="184" t="s">
        <v>32</v>
      </c>
      <c r="P1139" s="242"/>
    </row>
    <row r="1140" s="69" customFormat="1" ht="18" customHeight="1" spans="1:16">
      <c r="A1140" s="24">
        <v>1134</v>
      </c>
      <c r="B1140" s="24" t="s">
        <v>23</v>
      </c>
      <c r="C1140" s="24" t="s">
        <v>24</v>
      </c>
      <c r="D1140" s="24" t="s">
        <v>25</v>
      </c>
      <c r="E1140" s="60" t="s">
        <v>4460</v>
      </c>
      <c r="F1140" s="246" t="s">
        <v>5291</v>
      </c>
      <c r="G1140" s="37" t="s">
        <v>5583</v>
      </c>
      <c r="H1140" s="232" t="s">
        <v>194</v>
      </c>
      <c r="I1140" s="24">
        <v>6</v>
      </c>
      <c r="J1140" s="246" t="s">
        <v>5578</v>
      </c>
      <c r="K1140" s="60" t="s">
        <v>31</v>
      </c>
      <c r="L1140" s="238">
        <v>3</v>
      </c>
      <c r="M1140" s="27">
        <f t="shared" si="51"/>
        <v>390</v>
      </c>
      <c r="N1140" s="23"/>
      <c r="O1140" s="184" t="s">
        <v>32</v>
      </c>
      <c r="P1140" s="242"/>
    </row>
    <row r="1141" s="69" customFormat="1" ht="18" customHeight="1" spans="1:16">
      <c r="A1141" s="24">
        <v>1135</v>
      </c>
      <c r="B1141" s="24" t="s">
        <v>23</v>
      </c>
      <c r="C1141" s="24" t="s">
        <v>24</v>
      </c>
      <c r="D1141" s="24" t="s">
        <v>25</v>
      </c>
      <c r="E1141" s="60" t="s">
        <v>4460</v>
      </c>
      <c r="F1141" s="246" t="s">
        <v>5291</v>
      </c>
      <c r="G1141" s="37" t="s">
        <v>5584</v>
      </c>
      <c r="H1141" s="232" t="s">
        <v>194</v>
      </c>
      <c r="I1141" s="24">
        <v>4</v>
      </c>
      <c r="J1141" s="246" t="s">
        <v>5578</v>
      </c>
      <c r="K1141" s="60" t="s">
        <v>31</v>
      </c>
      <c r="L1141" s="238">
        <v>3</v>
      </c>
      <c r="M1141" s="27">
        <f t="shared" si="51"/>
        <v>390</v>
      </c>
      <c r="N1141" s="23"/>
      <c r="O1141" s="184" t="s">
        <v>32</v>
      </c>
      <c r="P1141" s="242"/>
    </row>
    <row r="1142" s="69" customFormat="1" ht="18" customHeight="1" spans="1:16">
      <c r="A1142" s="24">
        <v>1136</v>
      </c>
      <c r="B1142" s="24" t="s">
        <v>23</v>
      </c>
      <c r="C1142" s="24" t="s">
        <v>24</v>
      </c>
      <c r="D1142" s="24" t="s">
        <v>25</v>
      </c>
      <c r="E1142" s="60" t="s">
        <v>4460</v>
      </c>
      <c r="F1142" s="246" t="s">
        <v>5291</v>
      </c>
      <c r="G1142" s="37" t="s">
        <v>5585</v>
      </c>
      <c r="H1142" s="232" t="s">
        <v>194</v>
      </c>
      <c r="I1142" s="24">
        <v>6</v>
      </c>
      <c r="J1142" s="246" t="s">
        <v>5578</v>
      </c>
      <c r="K1142" s="60" t="s">
        <v>31</v>
      </c>
      <c r="L1142" s="238">
        <v>3</v>
      </c>
      <c r="M1142" s="27">
        <f t="shared" si="51"/>
        <v>390</v>
      </c>
      <c r="N1142" s="23"/>
      <c r="O1142" s="184" t="s">
        <v>32</v>
      </c>
      <c r="P1142" s="242"/>
    </row>
    <row r="1143" s="69" customFormat="1" ht="18" customHeight="1" spans="1:16">
      <c r="A1143" s="24">
        <v>1137</v>
      </c>
      <c r="B1143" s="24" t="s">
        <v>23</v>
      </c>
      <c r="C1143" s="24" t="s">
        <v>24</v>
      </c>
      <c r="D1143" s="24" t="s">
        <v>25</v>
      </c>
      <c r="E1143" s="60" t="s">
        <v>4460</v>
      </c>
      <c r="F1143" s="246" t="s">
        <v>5291</v>
      </c>
      <c r="G1143" s="37" t="s">
        <v>5586</v>
      </c>
      <c r="H1143" s="232" t="s">
        <v>194</v>
      </c>
      <c r="I1143" s="24">
        <v>4</v>
      </c>
      <c r="J1143" s="246" t="s">
        <v>5578</v>
      </c>
      <c r="K1143" s="60" t="s">
        <v>31</v>
      </c>
      <c r="L1143" s="238">
        <v>3</v>
      </c>
      <c r="M1143" s="27">
        <f t="shared" si="51"/>
        <v>390</v>
      </c>
      <c r="N1143" s="23"/>
      <c r="O1143" s="184" t="s">
        <v>32</v>
      </c>
      <c r="P1143" s="242"/>
    </row>
    <row r="1144" s="69" customFormat="1" ht="18" customHeight="1" spans="1:16">
      <c r="A1144" s="24">
        <v>1138</v>
      </c>
      <c r="B1144" s="24" t="s">
        <v>23</v>
      </c>
      <c r="C1144" s="24" t="s">
        <v>24</v>
      </c>
      <c r="D1144" s="24" t="s">
        <v>25</v>
      </c>
      <c r="E1144" s="60" t="s">
        <v>4460</v>
      </c>
      <c r="F1144" s="246" t="s">
        <v>5291</v>
      </c>
      <c r="G1144" s="37" t="s">
        <v>5587</v>
      </c>
      <c r="H1144" s="232" t="s">
        <v>194</v>
      </c>
      <c r="I1144" s="24">
        <v>5</v>
      </c>
      <c r="J1144" s="246" t="s">
        <v>5578</v>
      </c>
      <c r="K1144" s="60" t="s">
        <v>31</v>
      </c>
      <c r="L1144" s="238">
        <v>3</v>
      </c>
      <c r="M1144" s="27">
        <f t="shared" si="51"/>
        <v>390</v>
      </c>
      <c r="N1144" s="23"/>
      <c r="O1144" s="184" t="s">
        <v>32</v>
      </c>
      <c r="P1144" s="242"/>
    </row>
    <row r="1145" s="69" customFormat="1" ht="18" customHeight="1" spans="1:16">
      <c r="A1145" s="24">
        <v>1139</v>
      </c>
      <c r="B1145" s="24" t="s">
        <v>23</v>
      </c>
      <c r="C1145" s="24" t="s">
        <v>24</v>
      </c>
      <c r="D1145" s="24" t="s">
        <v>25</v>
      </c>
      <c r="E1145" s="24" t="s">
        <v>4460</v>
      </c>
      <c r="F1145" s="246" t="s">
        <v>5291</v>
      </c>
      <c r="G1145" s="37" t="s">
        <v>4607</v>
      </c>
      <c r="H1145" s="232" t="s">
        <v>194</v>
      </c>
      <c r="I1145" s="24">
        <v>4</v>
      </c>
      <c r="J1145" s="246" t="s">
        <v>5578</v>
      </c>
      <c r="K1145" s="60" t="s">
        <v>31</v>
      </c>
      <c r="L1145" s="238">
        <v>2</v>
      </c>
      <c r="M1145" s="27">
        <f t="shared" si="51"/>
        <v>260</v>
      </c>
      <c r="N1145" s="23"/>
      <c r="O1145" s="184" t="s">
        <v>32</v>
      </c>
      <c r="P1145" s="242"/>
    </row>
    <row r="1146" s="69" customFormat="1" ht="18" customHeight="1" spans="1:16">
      <c r="A1146" s="24">
        <v>1140</v>
      </c>
      <c r="B1146" s="24" t="s">
        <v>23</v>
      </c>
      <c r="C1146" s="24" t="s">
        <v>24</v>
      </c>
      <c r="D1146" s="24" t="s">
        <v>25</v>
      </c>
      <c r="E1146" s="60" t="s">
        <v>4460</v>
      </c>
      <c r="F1146" s="246" t="s">
        <v>5291</v>
      </c>
      <c r="G1146" s="37" t="s">
        <v>4681</v>
      </c>
      <c r="H1146" s="232" t="s">
        <v>194</v>
      </c>
      <c r="I1146" s="24">
        <v>5</v>
      </c>
      <c r="J1146" s="246" t="s">
        <v>5578</v>
      </c>
      <c r="K1146" s="60" t="s">
        <v>31</v>
      </c>
      <c r="L1146" s="238">
        <v>3</v>
      </c>
      <c r="M1146" s="27">
        <f t="shared" si="51"/>
        <v>390</v>
      </c>
      <c r="N1146" s="23"/>
      <c r="O1146" s="184" t="s">
        <v>32</v>
      </c>
      <c r="P1146" s="242"/>
    </row>
    <row r="1147" s="69" customFormat="1" ht="18" customHeight="1" spans="1:16">
      <c r="A1147" s="24">
        <v>1141</v>
      </c>
      <c r="B1147" s="24" t="s">
        <v>23</v>
      </c>
      <c r="C1147" s="24" t="s">
        <v>24</v>
      </c>
      <c r="D1147" s="24" t="s">
        <v>25</v>
      </c>
      <c r="E1147" s="24" t="s">
        <v>4460</v>
      </c>
      <c r="F1147" s="246" t="s">
        <v>5291</v>
      </c>
      <c r="G1147" s="37" t="s">
        <v>5588</v>
      </c>
      <c r="H1147" s="247" t="s">
        <v>5295</v>
      </c>
      <c r="I1147" s="24">
        <v>8</v>
      </c>
      <c r="J1147" s="246" t="s">
        <v>5578</v>
      </c>
      <c r="K1147" s="60" t="s">
        <v>31</v>
      </c>
      <c r="L1147" s="238">
        <v>4</v>
      </c>
      <c r="M1147" s="27">
        <f t="shared" si="51"/>
        <v>520</v>
      </c>
      <c r="N1147" s="23"/>
      <c r="O1147" s="184" t="s">
        <v>32</v>
      </c>
      <c r="P1147" s="242"/>
    </row>
    <row r="1148" s="69" customFormat="1" ht="18" customHeight="1" spans="1:16">
      <c r="A1148" s="24">
        <v>1142</v>
      </c>
      <c r="B1148" s="24" t="s">
        <v>23</v>
      </c>
      <c r="C1148" s="24" t="s">
        <v>24</v>
      </c>
      <c r="D1148" s="24" t="s">
        <v>25</v>
      </c>
      <c r="E1148" s="60" t="s">
        <v>4460</v>
      </c>
      <c r="F1148" s="246" t="s">
        <v>5291</v>
      </c>
      <c r="G1148" s="37" t="s">
        <v>5589</v>
      </c>
      <c r="H1148" s="232" t="s">
        <v>194</v>
      </c>
      <c r="I1148" s="24">
        <v>6</v>
      </c>
      <c r="J1148" s="246" t="s">
        <v>5578</v>
      </c>
      <c r="K1148" s="60" t="s">
        <v>31</v>
      </c>
      <c r="L1148" s="238">
        <v>3</v>
      </c>
      <c r="M1148" s="27">
        <f t="shared" si="51"/>
        <v>390</v>
      </c>
      <c r="N1148" s="23"/>
      <c r="O1148" s="184" t="s">
        <v>32</v>
      </c>
      <c r="P1148" s="242"/>
    </row>
    <row r="1149" s="69" customFormat="1" ht="18" customHeight="1" spans="1:16">
      <c r="A1149" s="24">
        <v>1143</v>
      </c>
      <c r="B1149" s="24" t="s">
        <v>23</v>
      </c>
      <c r="C1149" s="24" t="s">
        <v>24</v>
      </c>
      <c r="D1149" s="24" t="s">
        <v>25</v>
      </c>
      <c r="E1149" s="60" t="s">
        <v>4878</v>
      </c>
      <c r="F1149" s="246" t="s">
        <v>5291</v>
      </c>
      <c r="G1149" s="37" t="s">
        <v>5590</v>
      </c>
      <c r="H1149" s="247" t="s">
        <v>5297</v>
      </c>
      <c r="I1149" s="24">
        <v>2</v>
      </c>
      <c r="J1149" s="246" t="s">
        <v>5578</v>
      </c>
      <c r="K1149" s="60" t="s">
        <v>31</v>
      </c>
      <c r="L1149" s="238">
        <v>2</v>
      </c>
      <c r="M1149" s="27">
        <f>L1149*312</f>
        <v>624</v>
      </c>
      <c r="N1149" s="23"/>
      <c r="O1149" s="184" t="s">
        <v>32</v>
      </c>
      <c r="P1149" s="242"/>
    </row>
    <row r="1150" s="69" customFormat="1" ht="18" customHeight="1" spans="1:16">
      <c r="A1150" s="24">
        <v>1144</v>
      </c>
      <c r="B1150" s="24" t="s">
        <v>23</v>
      </c>
      <c r="C1150" s="24" t="s">
        <v>24</v>
      </c>
      <c r="D1150" s="24" t="s">
        <v>25</v>
      </c>
      <c r="E1150" s="60" t="s">
        <v>4460</v>
      </c>
      <c r="F1150" s="246" t="s">
        <v>5291</v>
      </c>
      <c r="G1150" s="37" t="s">
        <v>5591</v>
      </c>
      <c r="H1150" s="232" t="s">
        <v>194</v>
      </c>
      <c r="I1150" s="24">
        <v>5</v>
      </c>
      <c r="J1150" s="246" t="s">
        <v>5578</v>
      </c>
      <c r="K1150" s="60" t="s">
        <v>31</v>
      </c>
      <c r="L1150" s="238">
        <v>3</v>
      </c>
      <c r="M1150" s="27">
        <f>L1150*130</f>
        <v>390</v>
      </c>
      <c r="N1150" s="23"/>
      <c r="O1150" s="184" t="s">
        <v>32</v>
      </c>
      <c r="P1150" s="242"/>
    </row>
    <row r="1151" s="69" customFormat="1" ht="18" customHeight="1" spans="1:16">
      <c r="A1151" s="24">
        <v>1145</v>
      </c>
      <c r="B1151" s="24" t="s">
        <v>23</v>
      </c>
      <c r="C1151" s="24" t="s">
        <v>24</v>
      </c>
      <c r="D1151" s="24" t="s">
        <v>25</v>
      </c>
      <c r="E1151" s="60" t="s">
        <v>4460</v>
      </c>
      <c r="F1151" s="246" t="s">
        <v>5291</v>
      </c>
      <c r="G1151" s="37" t="s">
        <v>5592</v>
      </c>
      <c r="H1151" s="232" t="s">
        <v>194</v>
      </c>
      <c r="I1151" s="24">
        <v>6</v>
      </c>
      <c r="J1151" s="246" t="s">
        <v>5578</v>
      </c>
      <c r="K1151" s="60" t="s">
        <v>31</v>
      </c>
      <c r="L1151" s="238">
        <v>3</v>
      </c>
      <c r="M1151" s="27">
        <f>L1151*130</f>
        <v>390</v>
      </c>
      <c r="N1151" s="23"/>
      <c r="O1151" s="184" t="s">
        <v>32</v>
      </c>
      <c r="P1151" s="242"/>
    </row>
    <row r="1152" s="69" customFormat="1" ht="18" customHeight="1" spans="1:16">
      <c r="A1152" s="24">
        <v>1146</v>
      </c>
      <c r="B1152" s="24" t="s">
        <v>23</v>
      </c>
      <c r="C1152" s="24" t="s">
        <v>24</v>
      </c>
      <c r="D1152" s="24" t="s">
        <v>25</v>
      </c>
      <c r="E1152" s="60" t="s">
        <v>4460</v>
      </c>
      <c r="F1152" s="246" t="s">
        <v>5291</v>
      </c>
      <c r="G1152" s="37" t="s">
        <v>5593</v>
      </c>
      <c r="H1152" s="232" t="s">
        <v>194</v>
      </c>
      <c r="I1152" s="24">
        <v>1</v>
      </c>
      <c r="J1152" s="246" t="s">
        <v>5578</v>
      </c>
      <c r="K1152" s="60" t="s">
        <v>31</v>
      </c>
      <c r="L1152" s="238">
        <v>1</v>
      </c>
      <c r="M1152" s="27">
        <f>L1152*312</f>
        <v>312</v>
      </c>
      <c r="N1152" s="23"/>
      <c r="O1152" s="184" t="s">
        <v>32</v>
      </c>
      <c r="P1152" s="242"/>
    </row>
    <row r="1153" s="69" customFormat="1" ht="18" customHeight="1" spans="1:16">
      <c r="A1153" s="24">
        <v>1147</v>
      </c>
      <c r="B1153" s="24" t="s">
        <v>23</v>
      </c>
      <c r="C1153" s="24" t="s">
        <v>24</v>
      </c>
      <c r="D1153" s="24" t="s">
        <v>25</v>
      </c>
      <c r="E1153" s="60" t="s">
        <v>4460</v>
      </c>
      <c r="F1153" s="246" t="s">
        <v>5291</v>
      </c>
      <c r="G1153" s="37" t="s">
        <v>5594</v>
      </c>
      <c r="H1153" s="232" t="s">
        <v>194</v>
      </c>
      <c r="I1153" s="24">
        <v>6</v>
      </c>
      <c r="J1153" s="246" t="s">
        <v>5578</v>
      </c>
      <c r="K1153" s="60" t="s">
        <v>31</v>
      </c>
      <c r="L1153" s="238">
        <v>3</v>
      </c>
      <c r="M1153" s="27">
        <f>L1153*130</f>
        <v>390</v>
      </c>
      <c r="N1153" s="23"/>
      <c r="O1153" s="184" t="s">
        <v>32</v>
      </c>
      <c r="P1153" s="242"/>
    </row>
    <row r="1154" s="69" customFormat="1" ht="18" customHeight="1" spans="1:16">
      <c r="A1154" s="24">
        <v>1148</v>
      </c>
      <c r="B1154" s="24" t="s">
        <v>23</v>
      </c>
      <c r="C1154" s="24" t="s">
        <v>24</v>
      </c>
      <c r="D1154" s="24" t="s">
        <v>25</v>
      </c>
      <c r="E1154" s="60" t="s">
        <v>4460</v>
      </c>
      <c r="F1154" s="246" t="s">
        <v>5291</v>
      </c>
      <c r="G1154" s="37" t="s">
        <v>5595</v>
      </c>
      <c r="H1154" s="232" t="s">
        <v>194</v>
      </c>
      <c r="I1154" s="24">
        <v>4</v>
      </c>
      <c r="J1154" s="246" t="s">
        <v>5578</v>
      </c>
      <c r="K1154" s="60" t="s">
        <v>31</v>
      </c>
      <c r="L1154" s="238">
        <v>3</v>
      </c>
      <c r="M1154" s="27">
        <f>L1154*130</f>
        <v>390</v>
      </c>
      <c r="N1154" s="23"/>
      <c r="O1154" s="184" t="s">
        <v>32</v>
      </c>
      <c r="P1154" s="242"/>
    </row>
    <row r="1155" s="69" customFormat="1" ht="18" customHeight="1" spans="1:16">
      <c r="A1155" s="24">
        <v>1149</v>
      </c>
      <c r="B1155" s="24" t="s">
        <v>23</v>
      </c>
      <c r="C1155" s="24" t="s">
        <v>24</v>
      </c>
      <c r="D1155" s="24" t="s">
        <v>25</v>
      </c>
      <c r="E1155" s="60" t="s">
        <v>4460</v>
      </c>
      <c r="F1155" s="246" t="s">
        <v>5291</v>
      </c>
      <c r="G1155" s="37" t="s">
        <v>5596</v>
      </c>
      <c r="H1155" s="232" t="s">
        <v>194</v>
      </c>
      <c r="I1155" s="24">
        <v>8</v>
      </c>
      <c r="J1155" s="246" t="s">
        <v>5578</v>
      </c>
      <c r="K1155" s="60" t="s">
        <v>31</v>
      </c>
      <c r="L1155" s="238">
        <v>3</v>
      </c>
      <c r="M1155" s="27">
        <f>L1155*130</f>
        <v>390</v>
      </c>
      <c r="N1155" s="23"/>
      <c r="O1155" s="184" t="s">
        <v>32</v>
      </c>
      <c r="P1155" s="242"/>
    </row>
    <row r="1156" s="69" customFormat="1" ht="18" customHeight="1" spans="1:16">
      <c r="A1156" s="24">
        <v>1150</v>
      </c>
      <c r="B1156" s="24" t="s">
        <v>23</v>
      </c>
      <c r="C1156" s="24" t="s">
        <v>24</v>
      </c>
      <c r="D1156" s="24" t="s">
        <v>25</v>
      </c>
      <c r="E1156" s="60" t="s">
        <v>4460</v>
      </c>
      <c r="F1156" s="246" t="s">
        <v>5291</v>
      </c>
      <c r="G1156" s="37" t="s">
        <v>5597</v>
      </c>
      <c r="H1156" s="247" t="s">
        <v>5297</v>
      </c>
      <c r="I1156" s="24">
        <v>4</v>
      </c>
      <c r="J1156" s="246" t="s">
        <v>5578</v>
      </c>
      <c r="K1156" s="60" t="s">
        <v>31</v>
      </c>
      <c r="L1156" s="238">
        <v>3</v>
      </c>
      <c r="M1156" s="27">
        <f>L1156*312</f>
        <v>936</v>
      </c>
      <c r="N1156" s="23"/>
      <c r="O1156" s="184" t="s">
        <v>32</v>
      </c>
      <c r="P1156" s="242"/>
    </row>
    <row r="1157" s="69" customFormat="1" ht="18" customHeight="1" spans="1:16">
      <c r="A1157" s="24">
        <v>1151</v>
      </c>
      <c r="B1157" s="24" t="s">
        <v>23</v>
      </c>
      <c r="C1157" s="24" t="s">
        <v>24</v>
      </c>
      <c r="D1157" s="24" t="s">
        <v>25</v>
      </c>
      <c r="E1157" s="60" t="s">
        <v>4460</v>
      </c>
      <c r="F1157" s="246" t="s">
        <v>5291</v>
      </c>
      <c r="G1157" s="37" t="s">
        <v>5598</v>
      </c>
      <c r="H1157" s="232" t="s">
        <v>194</v>
      </c>
      <c r="I1157" s="24">
        <v>5</v>
      </c>
      <c r="J1157" s="246" t="s">
        <v>5578</v>
      </c>
      <c r="K1157" s="60" t="s">
        <v>31</v>
      </c>
      <c r="L1157" s="238">
        <v>3</v>
      </c>
      <c r="M1157" s="27">
        <f t="shared" ref="M1157:M1164" si="52">L1157*130</f>
        <v>390</v>
      </c>
      <c r="N1157" s="23"/>
      <c r="O1157" s="184" t="s">
        <v>32</v>
      </c>
      <c r="P1157" s="242"/>
    </row>
    <row r="1158" s="69" customFormat="1" ht="18" customHeight="1" spans="1:16">
      <c r="A1158" s="24">
        <v>1152</v>
      </c>
      <c r="B1158" s="24" t="s">
        <v>23</v>
      </c>
      <c r="C1158" s="24" t="s">
        <v>24</v>
      </c>
      <c r="D1158" s="24" t="s">
        <v>25</v>
      </c>
      <c r="E1158" s="60" t="s">
        <v>4460</v>
      </c>
      <c r="F1158" s="246" t="s">
        <v>5291</v>
      </c>
      <c r="G1158" s="37" t="s">
        <v>5599</v>
      </c>
      <c r="H1158" s="232" t="s">
        <v>194</v>
      </c>
      <c r="I1158" s="24">
        <v>5</v>
      </c>
      <c r="J1158" s="246" t="s">
        <v>5578</v>
      </c>
      <c r="K1158" s="60" t="s">
        <v>31</v>
      </c>
      <c r="L1158" s="238">
        <v>3</v>
      </c>
      <c r="M1158" s="27">
        <f t="shared" si="52"/>
        <v>390</v>
      </c>
      <c r="N1158" s="23"/>
      <c r="O1158" s="184" t="s">
        <v>32</v>
      </c>
      <c r="P1158" s="242"/>
    </row>
    <row r="1159" s="69" customFormat="1" ht="18" customHeight="1" spans="1:16">
      <c r="A1159" s="24">
        <v>1153</v>
      </c>
      <c r="B1159" s="24" t="s">
        <v>23</v>
      </c>
      <c r="C1159" s="24" t="s">
        <v>24</v>
      </c>
      <c r="D1159" s="24" t="s">
        <v>25</v>
      </c>
      <c r="E1159" s="60" t="s">
        <v>4460</v>
      </c>
      <c r="F1159" s="246" t="s">
        <v>5291</v>
      </c>
      <c r="G1159" s="37" t="s">
        <v>5600</v>
      </c>
      <c r="H1159" s="232" t="s">
        <v>194</v>
      </c>
      <c r="I1159" s="24">
        <v>5</v>
      </c>
      <c r="J1159" s="247" t="s">
        <v>5601</v>
      </c>
      <c r="K1159" s="60" t="s">
        <v>31</v>
      </c>
      <c r="L1159" s="238">
        <v>3</v>
      </c>
      <c r="M1159" s="27">
        <f t="shared" si="52"/>
        <v>390</v>
      </c>
      <c r="N1159" s="23"/>
      <c r="O1159" s="184" t="s">
        <v>32</v>
      </c>
      <c r="P1159" s="242"/>
    </row>
    <row r="1160" s="69" customFormat="1" ht="18" customHeight="1" spans="1:16">
      <c r="A1160" s="24">
        <v>1154</v>
      </c>
      <c r="B1160" s="24" t="s">
        <v>23</v>
      </c>
      <c r="C1160" s="24" t="s">
        <v>24</v>
      </c>
      <c r="D1160" s="24" t="s">
        <v>25</v>
      </c>
      <c r="E1160" s="60" t="s">
        <v>4460</v>
      </c>
      <c r="F1160" s="246" t="s">
        <v>5291</v>
      </c>
      <c r="G1160" s="37" t="s">
        <v>5602</v>
      </c>
      <c r="H1160" s="232" t="s">
        <v>194</v>
      </c>
      <c r="I1160" s="24">
        <v>4</v>
      </c>
      <c r="J1160" s="247" t="s">
        <v>5601</v>
      </c>
      <c r="K1160" s="60" t="s">
        <v>31</v>
      </c>
      <c r="L1160" s="238">
        <v>3</v>
      </c>
      <c r="M1160" s="27">
        <f t="shared" si="52"/>
        <v>390</v>
      </c>
      <c r="N1160" s="23"/>
      <c r="O1160" s="184" t="s">
        <v>32</v>
      </c>
      <c r="P1160" s="242"/>
    </row>
    <row r="1161" s="69" customFormat="1" ht="18" customHeight="1" spans="1:16">
      <c r="A1161" s="24">
        <v>1155</v>
      </c>
      <c r="B1161" s="24" t="s">
        <v>23</v>
      </c>
      <c r="C1161" s="24" t="s">
        <v>24</v>
      </c>
      <c r="D1161" s="24" t="s">
        <v>25</v>
      </c>
      <c r="E1161" s="60" t="s">
        <v>4460</v>
      </c>
      <c r="F1161" s="246" t="s">
        <v>5291</v>
      </c>
      <c r="G1161" s="37" t="s">
        <v>5603</v>
      </c>
      <c r="H1161" s="232" t="s">
        <v>194</v>
      </c>
      <c r="I1161" s="24">
        <v>6</v>
      </c>
      <c r="J1161" s="247" t="s">
        <v>5601</v>
      </c>
      <c r="K1161" s="60" t="s">
        <v>31</v>
      </c>
      <c r="L1161" s="238">
        <v>3</v>
      </c>
      <c r="M1161" s="27">
        <f t="shared" si="52"/>
        <v>390</v>
      </c>
      <c r="N1161" s="23"/>
      <c r="O1161" s="184" t="s">
        <v>32</v>
      </c>
      <c r="P1161" s="242"/>
    </row>
    <row r="1162" s="69" customFormat="1" ht="18" customHeight="1" spans="1:16">
      <c r="A1162" s="24">
        <v>1156</v>
      </c>
      <c r="B1162" s="24" t="s">
        <v>23</v>
      </c>
      <c r="C1162" s="24" t="s">
        <v>24</v>
      </c>
      <c r="D1162" s="24" t="s">
        <v>25</v>
      </c>
      <c r="E1162" s="24" t="s">
        <v>4460</v>
      </c>
      <c r="F1162" s="246" t="s">
        <v>5291</v>
      </c>
      <c r="G1162" s="37" t="s">
        <v>5604</v>
      </c>
      <c r="H1162" s="232" t="s">
        <v>194</v>
      </c>
      <c r="I1162" s="24">
        <v>6</v>
      </c>
      <c r="J1162" s="247" t="s">
        <v>5601</v>
      </c>
      <c r="K1162" s="60" t="s">
        <v>31</v>
      </c>
      <c r="L1162" s="238">
        <v>3</v>
      </c>
      <c r="M1162" s="27">
        <f t="shared" si="52"/>
        <v>390</v>
      </c>
      <c r="N1162" s="23"/>
      <c r="O1162" s="184" t="s">
        <v>32</v>
      </c>
      <c r="P1162" s="242"/>
    </row>
    <row r="1163" s="69" customFormat="1" ht="18" customHeight="1" spans="1:16">
      <c r="A1163" s="24">
        <v>1157</v>
      </c>
      <c r="B1163" s="24" t="s">
        <v>23</v>
      </c>
      <c r="C1163" s="24" t="s">
        <v>24</v>
      </c>
      <c r="D1163" s="24" t="s">
        <v>25</v>
      </c>
      <c r="E1163" s="60" t="s">
        <v>4460</v>
      </c>
      <c r="F1163" s="246" t="s">
        <v>5291</v>
      </c>
      <c r="G1163" s="37" t="s">
        <v>5605</v>
      </c>
      <c r="H1163" s="232" t="s">
        <v>194</v>
      </c>
      <c r="I1163" s="24">
        <v>4</v>
      </c>
      <c r="J1163" s="247" t="s">
        <v>5601</v>
      </c>
      <c r="K1163" s="60" t="s">
        <v>31</v>
      </c>
      <c r="L1163" s="238">
        <v>3</v>
      </c>
      <c r="M1163" s="27">
        <f t="shared" si="52"/>
        <v>390</v>
      </c>
      <c r="N1163" s="23"/>
      <c r="O1163" s="184" t="s">
        <v>32</v>
      </c>
      <c r="P1163" s="242"/>
    </row>
    <row r="1164" s="69" customFormat="1" ht="18" customHeight="1" spans="1:16">
      <c r="A1164" s="24">
        <v>1158</v>
      </c>
      <c r="B1164" s="24" t="s">
        <v>23</v>
      </c>
      <c r="C1164" s="24" t="s">
        <v>24</v>
      </c>
      <c r="D1164" s="24" t="s">
        <v>25</v>
      </c>
      <c r="E1164" s="60" t="s">
        <v>4460</v>
      </c>
      <c r="F1164" s="246" t="s">
        <v>5291</v>
      </c>
      <c r="G1164" s="37" t="s">
        <v>5606</v>
      </c>
      <c r="H1164" s="232" t="s">
        <v>194</v>
      </c>
      <c r="I1164" s="24">
        <v>5</v>
      </c>
      <c r="J1164" s="247" t="s">
        <v>5601</v>
      </c>
      <c r="K1164" s="60" t="s">
        <v>31</v>
      </c>
      <c r="L1164" s="238">
        <v>3</v>
      </c>
      <c r="M1164" s="27">
        <f t="shared" si="52"/>
        <v>390</v>
      </c>
      <c r="N1164" s="23"/>
      <c r="O1164" s="184" t="s">
        <v>32</v>
      </c>
      <c r="P1164" s="242"/>
    </row>
    <row r="1165" s="69" customFormat="1" ht="18" customHeight="1" spans="1:16">
      <c r="A1165" s="24">
        <v>1159</v>
      </c>
      <c r="B1165" s="24" t="s">
        <v>23</v>
      </c>
      <c r="C1165" s="24" t="s">
        <v>24</v>
      </c>
      <c r="D1165" s="24" t="s">
        <v>25</v>
      </c>
      <c r="E1165" s="60" t="s">
        <v>4460</v>
      </c>
      <c r="F1165" s="246" t="s">
        <v>5291</v>
      </c>
      <c r="G1165" s="37" t="s">
        <v>5607</v>
      </c>
      <c r="H1165" s="247" t="s">
        <v>51</v>
      </c>
      <c r="I1165" s="24">
        <v>4</v>
      </c>
      <c r="J1165" s="247" t="s">
        <v>5608</v>
      </c>
      <c r="K1165" s="60" t="s">
        <v>31</v>
      </c>
      <c r="L1165" s="238">
        <v>3</v>
      </c>
      <c r="M1165" s="27">
        <f>L1165*312</f>
        <v>936</v>
      </c>
      <c r="N1165" s="23"/>
      <c r="O1165" s="184" t="s">
        <v>32</v>
      </c>
      <c r="P1165" s="242"/>
    </row>
    <row r="1166" s="69" customFormat="1" ht="18" customHeight="1" spans="1:16">
      <c r="A1166" s="24">
        <v>1160</v>
      </c>
      <c r="B1166" s="24" t="s">
        <v>23</v>
      </c>
      <c r="C1166" s="24" t="s">
        <v>24</v>
      </c>
      <c r="D1166" s="24" t="s">
        <v>25</v>
      </c>
      <c r="E1166" s="60" t="s">
        <v>4460</v>
      </c>
      <c r="F1166" s="246" t="s">
        <v>5291</v>
      </c>
      <c r="G1166" s="37" t="s">
        <v>5609</v>
      </c>
      <c r="H1166" s="232" t="s">
        <v>194</v>
      </c>
      <c r="I1166" s="24">
        <v>4</v>
      </c>
      <c r="J1166" s="247" t="s">
        <v>5608</v>
      </c>
      <c r="K1166" s="60" t="s">
        <v>31</v>
      </c>
      <c r="L1166" s="238">
        <v>3</v>
      </c>
      <c r="M1166" s="27">
        <f t="shared" ref="M1166:M1174" si="53">L1166*130</f>
        <v>390</v>
      </c>
      <c r="N1166" s="23"/>
      <c r="O1166" s="184" t="s">
        <v>32</v>
      </c>
      <c r="P1166" s="242"/>
    </row>
    <row r="1167" s="69" customFormat="1" ht="18" customHeight="1" spans="1:16">
      <c r="A1167" s="24">
        <v>1161</v>
      </c>
      <c r="B1167" s="24" t="s">
        <v>23</v>
      </c>
      <c r="C1167" s="24" t="s">
        <v>24</v>
      </c>
      <c r="D1167" s="24" t="s">
        <v>25</v>
      </c>
      <c r="E1167" s="60" t="s">
        <v>4460</v>
      </c>
      <c r="F1167" s="246" t="s">
        <v>5291</v>
      </c>
      <c r="G1167" s="37" t="s">
        <v>5409</v>
      </c>
      <c r="H1167" s="247" t="s">
        <v>194</v>
      </c>
      <c r="I1167" s="24">
        <v>6</v>
      </c>
      <c r="J1167" s="247" t="s">
        <v>5608</v>
      </c>
      <c r="K1167" s="60" t="s">
        <v>31</v>
      </c>
      <c r="L1167" s="238">
        <v>4</v>
      </c>
      <c r="M1167" s="27">
        <f t="shared" si="53"/>
        <v>520</v>
      </c>
      <c r="N1167" s="23"/>
      <c r="O1167" s="184" t="s">
        <v>32</v>
      </c>
      <c r="P1167" s="242"/>
    </row>
    <row r="1168" s="69" customFormat="1" ht="18" customHeight="1" spans="1:16">
      <c r="A1168" s="24">
        <v>1162</v>
      </c>
      <c r="B1168" s="24" t="s">
        <v>23</v>
      </c>
      <c r="C1168" s="24" t="s">
        <v>24</v>
      </c>
      <c r="D1168" s="24" t="s">
        <v>25</v>
      </c>
      <c r="E1168" s="60" t="s">
        <v>4460</v>
      </c>
      <c r="F1168" s="246" t="s">
        <v>5291</v>
      </c>
      <c r="G1168" s="37" t="s">
        <v>5610</v>
      </c>
      <c r="H1168" s="247" t="s">
        <v>194</v>
      </c>
      <c r="I1168" s="24">
        <v>6</v>
      </c>
      <c r="J1168" s="247" t="s">
        <v>5608</v>
      </c>
      <c r="K1168" s="60" t="s">
        <v>31</v>
      </c>
      <c r="L1168" s="238">
        <v>5</v>
      </c>
      <c r="M1168" s="27">
        <f t="shared" si="53"/>
        <v>650</v>
      </c>
      <c r="N1168" s="23"/>
      <c r="O1168" s="184" t="s">
        <v>32</v>
      </c>
      <c r="P1168" s="242"/>
    </row>
    <row r="1169" s="69" customFormat="1" ht="18" customHeight="1" spans="1:16">
      <c r="A1169" s="24">
        <v>1163</v>
      </c>
      <c r="B1169" s="24" t="s">
        <v>23</v>
      </c>
      <c r="C1169" s="24" t="s">
        <v>24</v>
      </c>
      <c r="D1169" s="24" t="s">
        <v>25</v>
      </c>
      <c r="E1169" s="60" t="s">
        <v>4460</v>
      </c>
      <c r="F1169" s="246" t="s">
        <v>5291</v>
      </c>
      <c r="G1169" s="37" t="s">
        <v>5611</v>
      </c>
      <c r="H1169" s="247" t="s">
        <v>194</v>
      </c>
      <c r="I1169" s="24">
        <v>5</v>
      </c>
      <c r="J1169" s="247" t="s">
        <v>5608</v>
      </c>
      <c r="K1169" s="60" t="s">
        <v>31</v>
      </c>
      <c r="L1169" s="238">
        <v>4</v>
      </c>
      <c r="M1169" s="27">
        <f t="shared" si="53"/>
        <v>520</v>
      </c>
      <c r="N1169" s="23"/>
      <c r="O1169" s="184" t="s">
        <v>32</v>
      </c>
      <c r="P1169" s="242"/>
    </row>
    <row r="1170" s="69" customFormat="1" ht="18" customHeight="1" spans="1:16">
      <c r="A1170" s="24">
        <v>1164</v>
      </c>
      <c r="B1170" s="24" t="s">
        <v>23</v>
      </c>
      <c r="C1170" s="24" t="s">
        <v>24</v>
      </c>
      <c r="D1170" s="24" t="s">
        <v>25</v>
      </c>
      <c r="E1170" s="24" t="s">
        <v>4460</v>
      </c>
      <c r="F1170" s="246" t="s">
        <v>5291</v>
      </c>
      <c r="G1170" s="37" t="s">
        <v>5612</v>
      </c>
      <c r="H1170" s="247" t="s">
        <v>194</v>
      </c>
      <c r="I1170" s="24">
        <v>6</v>
      </c>
      <c r="J1170" s="247" t="s">
        <v>5608</v>
      </c>
      <c r="K1170" s="60" t="s">
        <v>31</v>
      </c>
      <c r="L1170" s="238">
        <v>5</v>
      </c>
      <c r="M1170" s="27">
        <f t="shared" si="53"/>
        <v>650</v>
      </c>
      <c r="N1170" s="23"/>
      <c r="O1170" s="184" t="s">
        <v>32</v>
      </c>
      <c r="P1170" s="242"/>
    </row>
    <row r="1171" s="69" customFormat="1" ht="18" customHeight="1" spans="1:16">
      <c r="A1171" s="24">
        <v>1165</v>
      </c>
      <c r="B1171" s="24" t="s">
        <v>23</v>
      </c>
      <c r="C1171" s="24" t="s">
        <v>24</v>
      </c>
      <c r="D1171" s="24" t="s">
        <v>25</v>
      </c>
      <c r="E1171" s="60" t="s">
        <v>4460</v>
      </c>
      <c r="F1171" s="246" t="s">
        <v>5291</v>
      </c>
      <c r="G1171" s="37" t="s">
        <v>5613</v>
      </c>
      <c r="H1171" s="247" t="s">
        <v>194</v>
      </c>
      <c r="I1171" s="24">
        <v>6</v>
      </c>
      <c r="J1171" s="247" t="s">
        <v>5608</v>
      </c>
      <c r="K1171" s="60" t="s">
        <v>31</v>
      </c>
      <c r="L1171" s="238">
        <v>4</v>
      </c>
      <c r="M1171" s="27">
        <f t="shared" si="53"/>
        <v>520</v>
      </c>
      <c r="N1171" s="23"/>
      <c r="O1171" s="184" t="s">
        <v>32</v>
      </c>
      <c r="P1171" s="242"/>
    </row>
    <row r="1172" s="69" customFormat="1" ht="18" customHeight="1" spans="1:16">
      <c r="A1172" s="24">
        <v>1166</v>
      </c>
      <c r="B1172" s="24" t="s">
        <v>23</v>
      </c>
      <c r="C1172" s="24" t="s">
        <v>24</v>
      </c>
      <c r="D1172" s="24" t="s">
        <v>25</v>
      </c>
      <c r="E1172" s="60" t="s">
        <v>4460</v>
      </c>
      <c r="F1172" s="246" t="s">
        <v>5291</v>
      </c>
      <c r="G1172" s="37" t="s">
        <v>5614</v>
      </c>
      <c r="H1172" s="247" t="s">
        <v>1583</v>
      </c>
      <c r="I1172" s="24">
        <v>5</v>
      </c>
      <c r="J1172" s="247" t="s">
        <v>5608</v>
      </c>
      <c r="K1172" s="60" t="s">
        <v>31</v>
      </c>
      <c r="L1172" s="238">
        <v>4</v>
      </c>
      <c r="M1172" s="27">
        <f t="shared" si="53"/>
        <v>520</v>
      </c>
      <c r="N1172" s="23"/>
      <c r="O1172" s="184" t="s">
        <v>32</v>
      </c>
      <c r="P1172" s="242"/>
    </row>
    <row r="1173" s="69" customFormat="1" ht="18" customHeight="1" spans="1:16">
      <c r="A1173" s="24">
        <v>1167</v>
      </c>
      <c r="B1173" s="24" t="s">
        <v>23</v>
      </c>
      <c r="C1173" s="24" t="s">
        <v>24</v>
      </c>
      <c r="D1173" s="24" t="s">
        <v>25</v>
      </c>
      <c r="E1173" s="60" t="s">
        <v>4460</v>
      </c>
      <c r="F1173" s="246" t="s">
        <v>5291</v>
      </c>
      <c r="G1173" s="37" t="s">
        <v>875</v>
      </c>
      <c r="H1173" s="232" t="s">
        <v>194</v>
      </c>
      <c r="I1173" s="24">
        <v>6</v>
      </c>
      <c r="J1173" s="247" t="s">
        <v>5608</v>
      </c>
      <c r="K1173" s="60" t="s">
        <v>31</v>
      </c>
      <c r="L1173" s="238">
        <v>3</v>
      </c>
      <c r="M1173" s="27">
        <f t="shared" si="53"/>
        <v>390</v>
      </c>
      <c r="N1173" s="23"/>
      <c r="O1173" s="184" t="s">
        <v>32</v>
      </c>
      <c r="P1173" s="242"/>
    </row>
    <row r="1174" s="69" customFormat="1" ht="18" customHeight="1" spans="1:16">
      <c r="A1174" s="24">
        <v>1168</v>
      </c>
      <c r="B1174" s="24" t="s">
        <v>23</v>
      </c>
      <c r="C1174" s="24" t="s">
        <v>24</v>
      </c>
      <c r="D1174" s="24" t="s">
        <v>25</v>
      </c>
      <c r="E1174" s="60" t="s">
        <v>4460</v>
      </c>
      <c r="F1174" s="246" t="s">
        <v>5291</v>
      </c>
      <c r="G1174" s="37" t="s">
        <v>5615</v>
      </c>
      <c r="H1174" s="232" t="s">
        <v>194</v>
      </c>
      <c r="I1174" s="24">
        <v>4</v>
      </c>
      <c r="J1174" s="247" t="s">
        <v>5608</v>
      </c>
      <c r="K1174" s="60" t="s">
        <v>31</v>
      </c>
      <c r="L1174" s="238">
        <v>2</v>
      </c>
      <c r="M1174" s="27">
        <f t="shared" si="53"/>
        <v>260</v>
      </c>
      <c r="N1174" s="23"/>
      <c r="O1174" s="184" t="s">
        <v>32</v>
      </c>
      <c r="P1174" s="242"/>
    </row>
    <row r="1175" s="69" customFormat="1" ht="18" customHeight="1" spans="1:16">
      <c r="A1175" s="24">
        <v>1169</v>
      </c>
      <c r="B1175" s="24" t="s">
        <v>23</v>
      </c>
      <c r="C1175" s="24" t="s">
        <v>24</v>
      </c>
      <c r="D1175" s="24" t="s">
        <v>25</v>
      </c>
      <c r="E1175" s="60" t="s">
        <v>4460</v>
      </c>
      <c r="F1175" s="246" t="s">
        <v>5291</v>
      </c>
      <c r="G1175" s="37" t="s">
        <v>5616</v>
      </c>
      <c r="H1175" s="247" t="s">
        <v>1583</v>
      </c>
      <c r="I1175" s="24">
        <v>4</v>
      </c>
      <c r="J1175" s="247" t="s">
        <v>5608</v>
      </c>
      <c r="K1175" s="60" t="s">
        <v>31</v>
      </c>
      <c r="L1175" s="238">
        <v>2</v>
      </c>
      <c r="M1175" s="27">
        <f>L1175*312</f>
        <v>624</v>
      </c>
      <c r="N1175" s="23"/>
      <c r="O1175" s="184" t="s">
        <v>32</v>
      </c>
      <c r="P1175" s="242"/>
    </row>
    <row r="1176" s="69" customFormat="1" ht="18" customHeight="1" spans="1:16">
      <c r="A1176" s="24">
        <v>1170</v>
      </c>
      <c r="B1176" s="24" t="s">
        <v>23</v>
      </c>
      <c r="C1176" s="24" t="s">
        <v>24</v>
      </c>
      <c r="D1176" s="24" t="s">
        <v>25</v>
      </c>
      <c r="E1176" s="24" t="s">
        <v>4460</v>
      </c>
      <c r="F1176" s="246" t="s">
        <v>5291</v>
      </c>
      <c r="G1176" s="37" t="s">
        <v>5617</v>
      </c>
      <c r="H1176" s="232" t="s">
        <v>194</v>
      </c>
      <c r="I1176" s="24">
        <v>5</v>
      </c>
      <c r="J1176" s="247" t="s">
        <v>5608</v>
      </c>
      <c r="K1176" s="60" t="s">
        <v>31</v>
      </c>
      <c r="L1176" s="238">
        <v>2</v>
      </c>
      <c r="M1176" s="27">
        <f t="shared" ref="M1176:M1181" si="54">L1176*130</f>
        <v>260</v>
      </c>
      <c r="N1176" s="23"/>
      <c r="O1176" s="184" t="s">
        <v>32</v>
      </c>
      <c r="P1176" s="242"/>
    </row>
    <row r="1177" s="69" customFormat="1" ht="18" customHeight="1" spans="1:16">
      <c r="A1177" s="24">
        <v>1171</v>
      </c>
      <c r="B1177" s="24" t="s">
        <v>23</v>
      </c>
      <c r="C1177" s="24" t="s">
        <v>24</v>
      </c>
      <c r="D1177" s="24" t="s">
        <v>25</v>
      </c>
      <c r="E1177" s="60" t="s">
        <v>4460</v>
      </c>
      <c r="F1177" s="246" t="s">
        <v>5291</v>
      </c>
      <c r="G1177" s="37" t="s">
        <v>5618</v>
      </c>
      <c r="H1177" s="247" t="s">
        <v>194</v>
      </c>
      <c r="I1177" s="24">
        <v>7</v>
      </c>
      <c r="J1177" s="247" t="s">
        <v>5608</v>
      </c>
      <c r="K1177" s="60" t="s">
        <v>31</v>
      </c>
      <c r="L1177" s="238">
        <v>4</v>
      </c>
      <c r="M1177" s="27">
        <f t="shared" si="54"/>
        <v>520</v>
      </c>
      <c r="N1177" s="23"/>
      <c r="O1177" s="184" t="s">
        <v>32</v>
      </c>
      <c r="P1177" s="242"/>
    </row>
    <row r="1178" s="69" customFormat="1" ht="18" customHeight="1" spans="1:16">
      <c r="A1178" s="24">
        <v>1172</v>
      </c>
      <c r="B1178" s="24" t="s">
        <v>23</v>
      </c>
      <c r="C1178" s="24" t="s">
        <v>24</v>
      </c>
      <c r="D1178" s="24" t="s">
        <v>25</v>
      </c>
      <c r="E1178" s="60" t="s">
        <v>4460</v>
      </c>
      <c r="F1178" s="246" t="s">
        <v>5291</v>
      </c>
      <c r="G1178" s="37" t="s">
        <v>5619</v>
      </c>
      <c r="H1178" s="232" t="s">
        <v>194</v>
      </c>
      <c r="I1178" s="24">
        <v>7</v>
      </c>
      <c r="J1178" s="247" t="s">
        <v>5608</v>
      </c>
      <c r="K1178" s="60" t="s">
        <v>31</v>
      </c>
      <c r="L1178" s="238">
        <v>3</v>
      </c>
      <c r="M1178" s="27">
        <f t="shared" si="54"/>
        <v>390</v>
      </c>
      <c r="N1178" s="23"/>
      <c r="O1178" s="184" t="s">
        <v>32</v>
      </c>
      <c r="P1178" s="242"/>
    </row>
    <row r="1179" s="69" customFormat="1" ht="18" customHeight="1" spans="1:16">
      <c r="A1179" s="24">
        <v>1173</v>
      </c>
      <c r="B1179" s="24" t="s">
        <v>23</v>
      </c>
      <c r="C1179" s="24" t="s">
        <v>24</v>
      </c>
      <c r="D1179" s="24" t="s">
        <v>25</v>
      </c>
      <c r="E1179" s="60" t="s">
        <v>4460</v>
      </c>
      <c r="F1179" s="246" t="s">
        <v>5291</v>
      </c>
      <c r="G1179" s="37" t="s">
        <v>5620</v>
      </c>
      <c r="H1179" s="232" t="s">
        <v>194</v>
      </c>
      <c r="I1179" s="24">
        <v>4</v>
      </c>
      <c r="J1179" s="247" t="s">
        <v>5608</v>
      </c>
      <c r="K1179" s="60" t="s">
        <v>31</v>
      </c>
      <c r="L1179" s="238">
        <v>2</v>
      </c>
      <c r="M1179" s="27">
        <f t="shared" si="54"/>
        <v>260</v>
      </c>
      <c r="N1179" s="23"/>
      <c r="O1179" s="184" t="s">
        <v>32</v>
      </c>
      <c r="P1179" s="242"/>
    </row>
    <row r="1180" s="69" customFormat="1" ht="18" customHeight="1" spans="1:16">
      <c r="A1180" s="24">
        <v>1174</v>
      </c>
      <c r="B1180" s="24" t="s">
        <v>23</v>
      </c>
      <c r="C1180" s="24" t="s">
        <v>24</v>
      </c>
      <c r="D1180" s="24" t="s">
        <v>25</v>
      </c>
      <c r="E1180" s="60" t="s">
        <v>4460</v>
      </c>
      <c r="F1180" s="246" t="s">
        <v>5291</v>
      </c>
      <c r="G1180" s="37" t="s">
        <v>5621</v>
      </c>
      <c r="H1180" s="247" t="s">
        <v>194</v>
      </c>
      <c r="I1180" s="24">
        <v>6</v>
      </c>
      <c r="J1180" s="247" t="s">
        <v>5608</v>
      </c>
      <c r="K1180" s="60" t="s">
        <v>31</v>
      </c>
      <c r="L1180" s="238">
        <v>6</v>
      </c>
      <c r="M1180" s="27">
        <f t="shared" si="54"/>
        <v>780</v>
      </c>
      <c r="N1180" s="23"/>
      <c r="O1180" s="184" t="s">
        <v>32</v>
      </c>
      <c r="P1180" s="242"/>
    </row>
    <row r="1181" s="69" customFormat="1" ht="18" customHeight="1" spans="1:16">
      <c r="A1181" s="24">
        <v>1175</v>
      </c>
      <c r="B1181" s="24" t="s">
        <v>23</v>
      </c>
      <c r="C1181" s="24" t="s">
        <v>24</v>
      </c>
      <c r="D1181" s="24" t="s">
        <v>25</v>
      </c>
      <c r="E1181" s="24" t="s">
        <v>4460</v>
      </c>
      <c r="F1181" s="246" t="s">
        <v>5291</v>
      </c>
      <c r="G1181" s="37" t="s">
        <v>5622</v>
      </c>
      <c r="H1181" s="232" t="s">
        <v>194</v>
      </c>
      <c r="I1181" s="24">
        <v>3</v>
      </c>
      <c r="J1181" s="247" t="s">
        <v>5608</v>
      </c>
      <c r="K1181" s="60" t="s">
        <v>31</v>
      </c>
      <c r="L1181" s="238">
        <v>2</v>
      </c>
      <c r="M1181" s="27">
        <f t="shared" si="54"/>
        <v>260</v>
      </c>
      <c r="N1181" s="23"/>
      <c r="O1181" s="184" t="s">
        <v>32</v>
      </c>
      <c r="P1181" s="242"/>
    </row>
    <row r="1182" s="69" customFormat="1" ht="18" customHeight="1" spans="1:16">
      <c r="A1182" s="24">
        <v>1176</v>
      </c>
      <c r="B1182" s="24" t="s">
        <v>23</v>
      </c>
      <c r="C1182" s="24" t="s">
        <v>24</v>
      </c>
      <c r="D1182" s="24" t="s">
        <v>25</v>
      </c>
      <c r="E1182" s="60" t="s">
        <v>4460</v>
      </c>
      <c r="F1182" s="246" t="s">
        <v>5291</v>
      </c>
      <c r="G1182" s="37" t="s">
        <v>5623</v>
      </c>
      <c r="H1182" s="247" t="s">
        <v>1583</v>
      </c>
      <c r="I1182" s="24">
        <v>4</v>
      </c>
      <c r="J1182" s="247" t="s">
        <v>5608</v>
      </c>
      <c r="K1182" s="60" t="s">
        <v>31</v>
      </c>
      <c r="L1182" s="238">
        <v>2</v>
      </c>
      <c r="M1182" s="27">
        <f>L1182*312</f>
        <v>624</v>
      </c>
      <c r="N1182" s="23"/>
      <c r="O1182" s="184" t="s">
        <v>32</v>
      </c>
      <c r="P1182" s="242"/>
    </row>
    <row r="1183" s="69" customFormat="1" ht="18" customHeight="1" spans="1:16">
      <c r="A1183" s="24">
        <v>1177</v>
      </c>
      <c r="B1183" s="24" t="s">
        <v>23</v>
      </c>
      <c r="C1183" s="24" t="s">
        <v>24</v>
      </c>
      <c r="D1183" s="24" t="s">
        <v>25</v>
      </c>
      <c r="E1183" s="60" t="s">
        <v>4460</v>
      </c>
      <c r="F1183" s="246" t="s">
        <v>5291</v>
      </c>
      <c r="G1183" s="37" t="s">
        <v>5624</v>
      </c>
      <c r="H1183" s="232" t="s">
        <v>194</v>
      </c>
      <c r="I1183" s="24">
        <v>2</v>
      </c>
      <c r="J1183" s="247" t="s">
        <v>5608</v>
      </c>
      <c r="K1183" s="60" t="s">
        <v>31</v>
      </c>
      <c r="L1183" s="238">
        <v>2</v>
      </c>
      <c r="M1183" s="27">
        <f>L1183*130</f>
        <v>260</v>
      </c>
      <c r="N1183" s="23"/>
      <c r="O1183" s="184" t="s">
        <v>32</v>
      </c>
      <c r="P1183" s="242"/>
    </row>
    <row r="1184" s="69" customFormat="1" ht="18" customHeight="1" spans="1:16">
      <c r="A1184" s="24">
        <v>1178</v>
      </c>
      <c r="B1184" s="24" t="s">
        <v>23</v>
      </c>
      <c r="C1184" s="24" t="s">
        <v>24</v>
      </c>
      <c r="D1184" s="24" t="s">
        <v>25</v>
      </c>
      <c r="E1184" s="60" t="s">
        <v>4460</v>
      </c>
      <c r="F1184" s="246" t="s">
        <v>5291</v>
      </c>
      <c r="G1184" s="37" t="s">
        <v>5625</v>
      </c>
      <c r="H1184" s="247" t="s">
        <v>1583</v>
      </c>
      <c r="I1184" s="24">
        <v>2</v>
      </c>
      <c r="J1184" s="247" t="s">
        <v>5608</v>
      </c>
      <c r="K1184" s="60" t="s">
        <v>31</v>
      </c>
      <c r="L1184" s="238">
        <v>1</v>
      </c>
      <c r="M1184" s="27">
        <f>L1184*312</f>
        <v>312</v>
      </c>
      <c r="N1184" s="23"/>
      <c r="O1184" s="184" t="s">
        <v>32</v>
      </c>
      <c r="P1184" s="242"/>
    </row>
    <row r="1185" s="69" customFormat="1" ht="18" customHeight="1" spans="1:16">
      <c r="A1185" s="24">
        <v>1179</v>
      </c>
      <c r="B1185" s="24" t="s">
        <v>23</v>
      </c>
      <c r="C1185" s="24" t="s">
        <v>24</v>
      </c>
      <c r="D1185" s="24" t="s">
        <v>25</v>
      </c>
      <c r="E1185" s="60" t="s">
        <v>4460</v>
      </c>
      <c r="F1185" s="246" t="s">
        <v>5291</v>
      </c>
      <c r="G1185" s="37" t="s">
        <v>296</v>
      </c>
      <c r="H1185" s="232" t="s">
        <v>194</v>
      </c>
      <c r="I1185" s="24">
        <v>4</v>
      </c>
      <c r="J1185" s="247" t="s">
        <v>5608</v>
      </c>
      <c r="K1185" s="60" t="s">
        <v>31</v>
      </c>
      <c r="L1185" s="238">
        <v>2</v>
      </c>
      <c r="M1185" s="27">
        <f>L1185*130</f>
        <v>260</v>
      </c>
      <c r="N1185" s="23"/>
      <c r="O1185" s="184" t="s">
        <v>32</v>
      </c>
      <c r="P1185" s="242"/>
    </row>
    <row r="1186" s="69" customFormat="1" ht="18" customHeight="1" spans="1:16">
      <c r="A1186" s="24">
        <v>1180</v>
      </c>
      <c r="B1186" s="24" t="s">
        <v>23</v>
      </c>
      <c r="C1186" s="24" t="s">
        <v>24</v>
      </c>
      <c r="D1186" s="24" t="s">
        <v>25</v>
      </c>
      <c r="E1186" s="60" t="s">
        <v>4460</v>
      </c>
      <c r="F1186" s="246" t="s">
        <v>5291</v>
      </c>
      <c r="G1186" s="37" t="s">
        <v>5626</v>
      </c>
      <c r="H1186" s="247" t="s">
        <v>1583</v>
      </c>
      <c r="I1186" s="24">
        <v>5</v>
      </c>
      <c r="J1186" s="247" t="s">
        <v>5608</v>
      </c>
      <c r="K1186" s="60" t="s">
        <v>31</v>
      </c>
      <c r="L1186" s="238">
        <v>3</v>
      </c>
      <c r="M1186" s="27">
        <f>L1186*312</f>
        <v>936</v>
      </c>
      <c r="N1186" s="23"/>
      <c r="O1186" s="184" t="s">
        <v>32</v>
      </c>
      <c r="P1186" s="242"/>
    </row>
    <row r="1187" s="69" customFormat="1" ht="18" customHeight="1" spans="1:16">
      <c r="A1187" s="24">
        <v>1181</v>
      </c>
      <c r="B1187" s="24" t="s">
        <v>23</v>
      </c>
      <c r="C1187" s="24" t="s">
        <v>24</v>
      </c>
      <c r="D1187" s="24" t="s">
        <v>25</v>
      </c>
      <c r="E1187" s="60" t="s">
        <v>4460</v>
      </c>
      <c r="F1187" s="246" t="s">
        <v>5291</v>
      </c>
      <c r="G1187" s="37" t="s">
        <v>5627</v>
      </c>
      <c r="H1187" s="247" t="s">
        <v>1583</v>
      </c>
      <c r="I1187" s="24">
        <v>7</v>
      </c>
      <c r="J1187" s="247" t="s">
        <v>5608</v>
      </c>
      <c r="K1187" s="60" t="s">
        <v>31</v>
      </c>
      <c r="L1187" s="238">
        <v>4</v>
      </c>
      <c r="M1187" s="27">
        <f t="shared" ref="M1187:M1217" si="55">L1187*130</f>
        <v>520</v>
      </c>
      <c r="N1187" s="23"/>
      <c r="O1187" s="184" t="s">
        <v>32</v>
      </c>
      <c r="P1187" s="242"/>
    </row>
    <row r="1188" s="69" customFormat="1" ht="18" customHeight="1" spans="1:16">
      <c r="A1188" s="24">
        <v>1182</v>
      </c>
      <c r="B1188" s="24" t="s">
        <v>23</v>
      </c>
      <c r="C1188" s="24" t="s">
        <v>24</v>
      </c>
      <c r="D1188" s="24" t="s">
        <v>25</v>
      </c>
      <c r="E1188" s="60" t="s">
        <v>4460</v>
      </c>
      <c r="F1188" s="246" t="s">
        <v>5291</v>
      </c>
      <c r="G1188" s="37" t="s">
        <v>5628</v>
      </c>
      <c r="H1188" s="247" t="s">
        <v>1583</v>
      </c>
      <c r="I1188" s="24">
        <v>7</v>
      </c>
      <c r="J1188" s="247" t="s">
        <v>5608</v>
      </c>
      <c r="K1188" s="60" t="s">
        <v>31</v>
      </c>
      <c r="L1188" s="238">
        <v>4</v>
      </c>
      <c r="M1188" s="27">
        <f t="shared" si="55"/>
        <v>520</v>
      </c>
      <c r="N1188" s="23"/>
      <c r="O1188" s="184" t="s">
        <v>32</v>
      </c>
      <c r="P1188" s="242"/>
    </row>
    <row r="1189" s="69" customFormat="1" ht="18" customHeight="1" spans="1:16">
      <c r="A1189" s="24">
        <v>1183</v>
      </c>
      <c r="B1189" s="24" t="s">
        <v>23</v>
      </c>
      <c r="C1189" s="24" t="s">
        <v>24</v>
      </c>
      <c r="D1189" s="24" t="s">
        <v>25</v>
      </c>
      <c r="E1189" s="60" t="s">
        <v>4460</v>
      </c>
      <c r="F1189" s="246" t="s">
        <v>5291</v>
      </c>
      <c r="G1189" s="37" t="s">
        <v>5629</v>
      </c>
      <c r="H1189" s="232" t="s">
        <v>194</v>
      </c>
      <c r="I1189" s="24">
        <v>4</v>
      </c>
      <c r="J1189" s="247" t="s">
        <v>5608</v>
      </c>
      <c r="K1189" s="60" t="s">
        <v>31</v>
      </c>
      <c r="L1189" s="238">
        <v>2</v>
      </c>
      <c r="M1189" s="27">
        <f t="shared" si="55"/>
        <v>260</v>
      </c>
      <c r="N1189" s="23"/>
      <c r="O1189" s="184" t="s">
        <v>32</v>
      </c>
      <c r="P1189" s="242"/>
    </row>
    <row r="1190" s="69" customFormat="1" ht="18" customHeight="1" spans="1:16">
      <c r="A1190" s="24">
        <v>1184</v>
      </c>
      <c r="B1190" s="24" t="s">
        <v>23</v>
      </c>
      <c r="C1190" s="24" t="s">
        <v>24</v>
      </c>
      <c r="D1190" s="24" t="s">
        <v>25</v>
      </c>
      <c r="E1190" s="60" t="s">
        <v>4460</v>
      </c>
      <c r="F1190" s="246" t="s">
        <v>5291</v>
      </c>
      <c r="G1190" s="37" t="s">
        <v>5630</v>
      </c>
      <c r="H1190" s="232" t="s">
        <v>194</v>
      </c>
      <c r="I1190" s="24">
        <v>4</v>
      </c>
      <c r="J1190" s="247" t="s">
        <v>5608</v>
      </c>
      <c r="K1190" s="60" t="s">
        <v>31</v>
      </c>
      <c r="L1190" s="238">
        <v>2</v>
      </c>
      <c r="M1190" s="27">
        <f t="shared" si="55"/>
        <v>260</v>
      </c>
      <c r="N1190" s="23"/>
      <c r="O1190" s="184" t="s">
        <v>32</v>
      </c>
      <c r="P1190" s="242"/>
    </row>
    <row r="1191" s="69" customFormat="1" ht="18" customHeight="1" spans="1:16">
      <c r="A1191" s="24">
        <v>1185</v>
      </c>
      <c r="B1191" s="24" t="s">
        <v>23</v>
      </c>
      <c r="C1191" s="24" t="s">
        <v>24</v>
      </c>
      <c r="D1191" s="24" t="s">
        <v>25</v>
      </c>
      <c r="E1191" s="60" t="s">
        <v>4460</v>
      </c>
      <c r="F1191" s="246" t="s">
        <v>5291</v>
      </c>
      <c r="G1191" s="37" t="s">
        <v>5631</v>
      </c>
      <c r="H1191" s="232" t="s">
        <v>194</v>
      </c>
      <c r="I1191" s="24">
        <v>8</v>
      </c>
      <c r="J1191" s="247" t="s">
        <v>5608</v>
      </c>
      <c r="K1191" s="60" t="s">
        <v>31</v>
      </c>
      <c r="L1191" s="238">
        <v>3</v>
      </c>
      <c r="M1191" s="27">
        <f t="shared" si="55"/>
        <v>390</v>
      </c>
      <c r="N1191" s="23"/>
      <c r="O1191" s="184" t="s">
        <v>32</v>
      </c>
      <c r="P1191" s="242"/>
    </row>
    <row r="1192" s="69" customFormat="1" ht="18" customHeight="1" spans="1:16">
      <c r="A1192" s="24">
        <v>1186</v>
      </c>
      <c r="B1192" s="24" t="s">
        <v>23</v>
      </c>
      <c r="C1192" s="24" t="s">
        <v>24</v>
      </c>
      <c r="D1192" s="24" t="s">
        <v>25</v>
      </c>
      <c r="E1192" s="60" t="s">
        <v>4460</v>
      </c>
      <c r="F1192" s="246" t="s">
        <v>5291</v>
      </c>
      <c r="G1192" s="37" t="s">
        <v>5400</v>
      </c>
      <c r="H1192" s="232" t="s">
        <v>194</v>
      </c>
      <c r="I1192" s="24">
        <v>4</v>
      </c>
      <c r="J1192" s="247" t="s">
        <v>5608</v>
      </c>
      <c r="K1192" s="60" t="s">
        <v>31</v>
      </c>
      <c r="L1192" s="238">
        <v>2</v>
      </c>
      <c r="M1192" s="27">
        <f t="shared" si="55"/>
        <v>260</v>
      </c>
      <c r="N1192" s="23"/>
      <c r="O1192" s="184" t="s">
        <v>32</v>
      </c>
      <c r="P1192" s="242"/>
    </row>
    <row r="1193" s="69" customFormat="1" ht="18" customHeight="1" spans="1:16">
      <c r="A1193" s="24">
        <v>1187</v>
      </c>
      <c r="B1193" s="24" t="s">
        <v>23</v>
      </c>
      <c r="C1193" s="24" t="s">
        <v>24</v>
      </c>
      <c r="D1193" s="24" t="s">
        <v>25</v>
      </c>
      <c r="E1193" s="60" t="s">
        <v>4460</v>
      </c>
      <c r="F1193" s="246" t="s">
        <v>5291</v>
      </c>
      <c r="G1193" s="37" t="s">
        <v>5632</v>
      </c>
      <c r="H1193" s="247" t="s">
        <v>194</v>
      </c>
      <c r="I1193" s="24">
        <v>5</v>
      </c>
      <c r="J1193" s="247" t="s">
        <v>5633</v>
      </c>
      <c r="K1193" s="60" t="s">
        <v>31</v>
      </c>
      <c r="L1193" s="238">
        <v>5</v>
      </c>
      <c r="M1193" s="27">
        <f t="shared" si="55"/>
        <v>650</v>
      </c>
      <c r="N1193" s="23"/>
      <c r="O1193" s="184" t="s">
        <v>32</v>
      </c>
      <c r="P1193" s="242"/>
    </row>
    <row r="1194" s="69" customFormat="1" ht="18" customHeight="1" spans="1:16">
      <c r="A1194" s="24">
        <v>1188</v>
      </c>
      <c r="B1194" s="24" t="s">
        <v>23</v>
      </c>
      <c r="C1194" s="24" t="s">
        <v>24</v>
      </c>
      <c r="D1194" s="24" t="s">
        <v>25</v>
      </c>
      <c r="E1194" s="60" t="s">
        <v>4460</v>
      </c>
      <c r="F1194" s="246" t="s">
        <v>5291</v>
      </c>
      <c r="G1194" s="37" t="s">
        <v>4111</v>
      </c>
      <c r="H1194" s="232" t="s">
        <v>194</v>
      </c>
      <c r="I1194" s="24">
        <v>3</v>
      </c>
      <c r="J1194" s="247" t="s">
        <v>5608</v>
      </c>
      <c r="K1194" s="60" t="s">
        <v>31</v>
      </c>
      <c r="L1194" s="238">
        <v>2</v>
      </c>
      <c r="M1194" s="27">
        <f t="shared" si="55"/>
        <v>260</v>
      </c>
      <c r="N1194" s="23"/>
      <c r="O1194" s="184" t="s">
        <v>32</v>
      </c>
      <c r="P1194" s="242"/>
    </row>
    <row r="1195" s="69" customFormat="1" ht="18" customHeight="1" spans="1:16">
      <c r="A1195" s="24">
        <v>1189</v>
      </c>
      <c r="B1195" s="24" t="s">
        <v>23</v>
      </c>
      <c r="C1195" s="24" t="s">
        <v>24</v>
      </c>
      <c r="D1195" s="24" t="s">
        <v>25</v>
      </c>
      <c r="E1195" s="60" t="s">
        <v>4460</v>
      </c>
      <c r="F1195" s="246" t="s">
        <v>5291</v>
      </c>
      <c r="G1195" s="37" t="s">
        <v>5634</v>
      </c>
      <c r="H1195" s="232" t="s">
        <v>194</v>
      </c>
      <c r="I1195" s="24">
        <v>3</v>
      </c>
      <c r="J1195" s="247" t="s">
        <v>5608</v>
      </c>
      <c r="K1195" s="60" t="s">
        <v>31</v>
      </c>
      <c r="L1195" s="238">
        <v>2</v>
      </c>
      <c r="M1195" s="27">
        <f t="shared" si="55"/>
        <v>260</v>
      </c>
      <c r="N1195" s="23"/>
      <c r="O1195" s="184" t="s">
        <v>32</v>
      </c>
      <c r="P1195" s="242"/>
    </row>
    <row r="1196" s="69" customFormat="1" ht="18" customHeight="1" spans="1:16">
      <c r="A1196" s="24">
        <v>1190</v>
      </c>
      <c r="B1196" s="24" t="s">
        <v>23</v>
      </c>
      <c r="C1196" s="24" t="s">
        <v>24</v>
      </c>
      <c r="D1196" s="24" t="s">
        <v>25</v>
      </c>
      <c r="E1196" s="60" t="s">
        <v>4460</v>
      </c>
      <c r="F1196" s="246" t="s">
        <v>5291</v>
      </c>
      <c r="G1196" s="37" t="s">
        <v>5635</v>
      </c>
      <c r="H1196" s="232" t="s">
        <v>194</v>
      </c>
      <c r="I1196" s="24">
        <v>5</v>
      </c>
      <c r="J1196" s="247" t="s">
        <v>5608</v>
      </c>
      <c r="K1196" s="60" t="s">
        <v>31</v>
      </c>
      <c r="L1196" s="238">
        <v>3</v>
      </c>
      <c r="M1196" s="27">
        <f t="shared" si="55"/>
        <v>390</v>
      </c>
      <c r="N1196" s="23"/>
      <c r="O1196" s="184" t="s">
        <v>32</v>
      </c>
      <c r="P1196" s="242"/>
    </row>
    <row r="1197" s="69" customFormat="1" ht="18" customHeight="1" spans="1:16">
      <c r="A1197" s="24">
        <v>1191</v>
      </c>
      <c r="B1197" s="24" t="s">
        <v>23</v>
      </c>
      <c r="C1197" s="24" t="s">
        <v>24</v>
      </c>
      <c r="D1197" s="24" t="s">
        <v>25</v>
      </c>
      <c r="E1197" s="60" t="s">
        <v>4460</v>
      </c>
      <c r="F1197" s="246" t="s">
        <v>5291</v>
      </c>
      <c r="G1197" s="37" t="s">
        <v>5636</v>
      </c>
      <c r="H1197" s="247" t="s">
        <v>194</v>
      </c>
      <c r="I1197" s="24">
        <v>5</v>
      </c>
      <c r="J1197" s="247" t="s">
        <v>5608</v>
      </c>
      <c r="K1197" s="60" t="s">
        <v>31</v>
      </c>
      <c r="L1197" s="238">
        <v>4</v>
      </c>
      <c r="M1197" s="27">
        <f t="shared" si="55"/>
        <v>520</v>
      </c>
      <c r="N1197" s="23"/>
      <c r="O1197" s="184" t="s">
        <v>32</v>
      </c>
      <c r="P1197" s="242"/>
    </row>
    <row r="1198" s="69" customFormat="1" ht="18" customHeight="1" spans="1:16">
      <c r="A1198" s="24">
        <v>1192</v>
      </c>
      <c r="B1198" s="24" t="s">
        <v>23</v>
      </c>
      <c r="C1198" s="24" t="s">
        <v>24</v>
      </c>
      <c r="D1198" s="24" t="s">
        <v>25</v>
      </c>
      <c r="E1198" s="60" t="s">
        <v>4460</v>
      </c>
      <c r="F1198" s="246" t="s">
        <v>5291</v>
      </c>
      <c r="G1198" s="37" t="s">
        <v>5637</v>
      </c>
      <c r="H1198" s="247" t="s">
        <v>194</v>
      </c>
      <c r="I1198" s="24">
        <v>5</v>
      </c>
      <c r="J1198" s="247" t="s">
        <v>5608</v>
      </c>
      <c r="K1198" s="60" t="s">
        <v>31</v>
      </c>
      <c r="L1198" s="238">
        <v>4</v>
      </c>
      <c r="M1198" s="27">
        <f t="shared" si="55"/>
        <v>520</v>
      </c>
      <c r="N1198" s="23"/>
      <c r="O1198" s="184" t="s">
        <v>32</v>
      </c>
      <c r="P1198" s="242"/>
    </row>
    <row r="1199" s="69" customFormat="1" ht="18" customHeight="1" spans="1:16">
      <c r="A1199" s="24">
        <v>1193</v>
      </c>
      <c r="B1199" s="24" t="s">
        <v>23</v>
      </c>
      <c r="C1199" s="24" t="s">
        <v>24</v>
      </c>
      <c r="D1199" s="24" t="s">
        <v>25</v>
      </c>
      <c r="E1199" s="60" t="s">
        <v>4460</v>
      </c>
      <c r="F1199" s="246" t="s">
        <v>5291</v>
      </c>
      <c r="G1199" s="37" t="s">
        <v>5638</v>
      </c>
      <c r="H1199" s="247" t="s">
        <v>194</v>
      </c>
      <c r="I1199" s="24">
        <v>8</v>
      </c>
      <c r="J1199" s="247" t="s">
        <v>5608</v>
      </c>
      <c r="K1199" s="60" t="s">
        <v>31</v>
      </c>
      <c r="L1199" s="238">
        <v>4</v>
      </c>
      <c r="M1199" s="27">
        <f t="shared" si="55"/>
        <v>520</v>
      </c>
      <c r="N1199" s="23"/>
      <c r="O1199" s="184" t="s">
        <v>32</v>
      </c>
      <c r="P1199" s="242"/>
    </row>
    <row r="1200" s="69" customFormat="1" ht="18" customHeight="1" spans="1:16">
      <c r="A1200" s="24">
        <v>1194</v>
      </c>
      <c r="B1200" s="24" t="s">
        <v>23</v>
      </c>
      <c r="C1200" s="24" t="s">
        <v>24</v>
      </c>
      <c r="D1200" s="24" t="s">
        <v>25</v>
      </c>
      <c r="E1200" s="60" t="s">
        <v>4460</v>
      </c>
      <c r="F1200" s="246" t="s">
        <v>5291</v>
      </c>
      <c r="G1200" s="37" t="s">
        <v>5311</v>
      </c>
      <c r="H1200" s="232" t="s">
        <v>194</v>
      </c>
      <c r="I1200" s="24">
        <v>3</v>
      </c>
      <c r="J1200" s="247" t="s">
        <v>5608</v>
      </c>
      <c r="K1200" s="60" t="s">
        <v>31</v>
      </c>
      <c r="L1200" s="238">
        <v>2</v>
      </c>
      <c r="M1200" s="27">
        <f t="shared" si="55"/>
        <v>260</v>
      </c>
      <c r="N1200" s="23"/>
      <c r="O1200" s="184" t="s">
        <v>32</v>
      </c>
      <c r="P1200" s="242"/>
    </row>
    <row r="1201" s="69" customFormat="1" ht="18" customHeight="1" spans="1:16">
      <c r="A1201" s="24">
        <v>1195</v>
      </c>
      <c r="B1201" s="24" t="s">
        <v>23</v>
      </c>
      <c r="C1201" s="24" t="s">
        <v>24</v>
      </c>
      <c r="D1201" s="24" t="s">
        <v>25</v>
      </c>
      <c r="E1201" s="60" t="s">
        <v>4460</v>
      </c>
      <c r="F1201" s="246" t="s">
        <v>5291</v>
      </c>
      <c r="G1201" s="37" t="s">
        <v>5639</v>
      </c>
      <c r="H1201" s="232" t="s">
        <v>194</v>
      </c>
      <c r="I1201" s="24">
        <v>5</v>
      </c>
      <c r="J1201" s="247" t="s">
        <v>5608</v>
      </c>
      <c r="K1201" s="60" t="s">
        <v>31</v>
      </c>
      <c r="L1201" s="238">
        <v>3</v>
      </c>
      <c r="M1201" s="27">
        <f t="shared" si="55"/>
        <v>390</v>
      </c>
      <c r="N1201" s="23"/>
      <c r="O1201" s="184" t="s">
        <v>32</v>
      </c>
      <c r="P1201" s="242"/>
    </row>
    <row r="1202" s="69" customFormat="1" ht="18" customHeight="1" spans="1:16">
      <c r="A1202" s="24">
        <v>1196</v>
      </c>
      <c r="B1202" s="24" t="s">
        <v>23</v>
      </c>
      <c r="C1202" s="24" t="s">
        <v>24</v>
      </c>
      <c r="D1202" s="24" t="s">
        <v>25</v>
      </c>
      <c r="E1202" s="60" t="s">
        <v>4460</v>
      </c>
      <c r="F1202" s="246" t="s">
        <v>5291</v>
      </c>
      <c r="G1202" s="37" t="s">
        <v>5640</v>
      </c>
      <c r="H1202" s="232" t="s">
        <v>194</v>
      </c>
      <c r="I1202" s="24">
        <v>5</v>
      </c>
      <c r="J1202" s="247" t="s">
        <v>5608</v>
      </c>
      <c r="K1202" s="60" t="s">
        <v>31</v>
      </c>
      <c r="L1202" s="238">
        <v>3</v>
      </c>
      <c r="M1202" s="27">
        <f t="shared" si="55"/>
        <v>390</v>
      </c>
      <c r="N1202" s="23"/>
      <c r="O1202" s="184" t="s">
        <v>32</v>
      </c>
      <c r="P1202" s="242"/>
    </row>
    <row r="1203" s="69" customFormat="1" ht="18" customHeight="1" spans="1:16">
      <c r="A1203" s="24">
        <v>1197</v>
      </c>
      <c r="B1203" s="24" t="s">
        <v>23</v>
      </c>
      <c r="C1203" s="24" t="s">
        <v>24</v>
      </c>
      <c r="D1203" s="24" t="s">
        <v>25</v>
      </c>
      <c r="E1203" s="60" t="s">
        <v>4460</v>
      </c>
      <c r="F1203" s="246" t="s">
        <v>5291</v>
      </c>
      <c r="G1203" s="37" t="s">
        <v>5641</v>
      </c>
      <c r="H1203" s="247" t="s">
        <v>194</v>
      </c>
      <c r="I1203" s="24">
        <v>11</v>
      </c>
      <c r="J1203" s="247" t="s">
        <v>5608</v>
      </c>
      <c r="K1203" s="60" t="s">
        <v>31</v>
      </c>
      <c r="L1203" s="238">
        <v>6</v>
      </c>
      <c r="M1203" s="27">
        <f t="shared" si="55"/>
        <v>780</v>
      </c>
      <c r="N1203" s="23"/>
      <c r="O1203" s="184" t="s">
        <v>32</v>
      </c>
      <c r="P1203" s="242"/>
    </row>
    <row r="1204" s="69" customFormat="1" ht="18" customHeight="1" spans="1:16">
      <c r="A1204" s="24">
        <v>1198</v>
      </c>
      <c r="B1204" s="24" t="s">
        <v>23</v>
      </c>
      <c r="C1204" s="24" t="s">
        <v>24</v>
      </c>
      <c r="D1204" s="24" t="s">
        <v>25</v>
      </c>
      <c r="E1204" s="60" t="s">
        <v>4460</v>
      </c>
      <c r="F1204" s="246" t="s">
        <v>5291</v>
      </c>
      <c r="G1204" s="37" t="s">
        <v>5642</v>
      </c>
      <c r="H1204" s="232" t="s">
        <v>194</v>
      </c>
      <c r="I1204" s="24">
        <v>4</v>
      </c>
      <c r="J1204" s="247" t="s">
        <v>5608</v>
      </c>
      <c r="K1204" s="60" t="s">
        <v>31</v>
      </c>
      <c r="L1204" s="238">
        <v>2</v>
      </c>
      <c r="M1204" s="27">
        <f t="shared" si="55"/>
        <v>260</v>
      </c>
      <c r="N1204" s="23"/>
      <c r="O1204" s="184" t="s">
        <v>32</v>
      </c>
      <c r="P1204" s="242"/>
    </row>
    <row r="1205" s="69" customFormat="1" ht="18" customHeight="1" spans="1:16">
      <c r="A1205" s="24">
        <v>1199</v>
      </c>
      <c r="B1205" s="24" t="s">
        <v>23</v>
      </c>
      <c r="C1205" s="24" t="s">
        <v>24</v>
      </c>
      <c r="D1205" s="24" t="s">
        <v>25</v>
      </c>
      <c r="E1205" s="60" t="s">
        <v>4460</v>
      </c>
      <c r="F1205" s="246" t="s">
        <v>5291</v>
      </c>
      <c r="G1205" s="37" t="s">
        <v>5643</v>
      </c>
      <c r="H1205" s="232" t="s">
        <v>194</v>
      </c>
      <c r="I1205" s="24">
        <v>5</v>
      </c>
      <c r="J1205" s="247" t="s">
        <v>5608</v>
      </c>
      <c r="K1205" s="60" t="s">
        <v>31</v>
      </c>
      <c r="L1205" s="238">
        <v>3</v>
      </c>
      <c r="M1205" s="27">
        <f t="shared" si="55"/>
        <v>390</v>
      </c>
      <c r="N1205" s="23"/>
      <c r="O1205" s="184" t="s">
        <v>32</v>
      </c>
      <c r="P1205" s="242"/>
    </row>
    <row r="1206" s="69" customFormat="1" ht="18" customHeight="1" spans="1:16">
      <c r="A1206" s="24">
        <v>1200</v>
      </c>
      <c r="B1206" s="24" t="s">
        <v>23</v>
      </c>
      <c r="C1206" s="24" t="s">
        <v>24</v>
      </c>
      <c r="D1206" s="24" t="s">
        <v>25</v>
      </c>
      <c r="E1206" s="60" t="s">
        <v>4460</v>
      </c>
      <c r="F1206" s="246" t="s">
        <v>5291</v>
      </c>
      <c r="G1206" s="37" t="s">
        <v>5644</v>
      </c>
      <c r="H1206" s="232" t="s">
        <v>194</v>
      </c>
      <c r="I1206" s="24">
        <v>4</v>
      </c>
      <c r="J1206" s="247" t="s">
        <v>5608</v>
      </c>
      <c r="K1206" s="60" t="s">
        <v>31</v>
      </c>
      <c r="L1206" s="238">
        <v>2</v>
      </c>
      <c r="M1206" s="27">
        <f t="shared" si="55"/>
        <v>260</v>
      </c>
      <c r="N1206" s="23"/>
      <c r="O1206" s="184" t="s">
        <v>32</v>
      </c>
      <c r="P1206" s="242"/>
    </row>
    <row r="1207" s="69" customFormat="1" ht="18" customHeight="1" spans="1:16">
      <c r="A1207" s="24">
        <v>1201</v>
      </c>
      <c r="B1207" s="24" t="s">
        <v>23</v>
      </c>
      <c r="C1207" s="24" t="s">
        <v>24</v>
      </c>
      <c r="D1207" s="24" t="s">
        <v>25</v>
      </c>
      <c r="E1207" s="60" t="s">
        <v>4460</v>
      </c>
      <c r="F1207" s="246" t="s">
        <v>5291</v>
      </c>
      <c r="G1207" s="37" t="s">
        <v>5645</v>
      </c>
      <c r="H1207" s="232" t="s">
        <v>194</v>
      </c>
      <c r="I1207" s="24">
        <v>4</v>
      </c>
      <c r="J1207" s="247" t="s">
        <v>5608</v>
      </c>
      <c r="K1207" s="60" t="s">
        <v>31</v>
      </c>
      <c r="L1207" s="238">
        <v>2</v>
      </c>
      <c r="M1207" s="27">
        <f t="shared" si="55"/>
        <v>260</v>
      </c>
      <c r="N1207" s="23"/>
      <c r="O1207" s="184" t="s">
        <v>32</v>
      </c>
      <c r="P1207" s="242"/>
    </row>
    <row r="1208" s="69" customFormat="1" ht="18" customHeight="1" spans="1:16">
      <c r="A1208" s="24">
        <v>1202</v>
      </c>
      <c r="B1208" s="24" t="s">
        <v>23</v>
      </c>
      <c r="C1208" s="24" t="s">
        <v>24</v>
      </c>
      <c r="D1208" s="24" t="s">
        <v>25</v>
      </c>
      <c r="E1208" s="60" t="s">
        <v>4460</v>
      </c>
      <c r="F1208" s="246" t="s">
        <v>5291</v>
      </c>
      <c r="G1208" s="37" t="s">
        <v>5646</v>
      </c>
      <c r="H1208" s="232" t="s">
        <v>194</v>
      </c>
      <c r="I1208" s="24">
        <v>6</v>
      </c>
      <c r="J1208" s="247" t="s">
        <v>5608</v>
      </c>
      <c r="K1208" s="60" t="s">
        <v>31</v>
      </c>
      <c r="L1208" s="238">
        <v>3</v>
      </c>
      <c r="M1208" s="27">
        <f t="shared" si="55"/>
        <v>390</v>
      </c>
      <c r="N1208" s="23"/>
      <c r="O1208" s="184" t="s">
        <v>32</v>
      </c>
      <c r="P1208" s="242"/>
    </row>
    <row r="1209" s="223" customFormat="1" ht="18" customHeight="1" spans="1:16">
      <c r="A1209" s="24">
        <v>1203</v>
      </c>
      <c r="B1209" s="24" t="s">
        <v>23</v>
      </c>
      <c r="C1209" s="24" t="s">
        <v>24</v>
      </c>
      <c r="D1209" s="24" t="s">
        <v>25</v>
      </c>
      <c r="E1209" s="60" t="s">
        <v>4460</v>
      </c>
      <c r="F1209" s="246" t="s">
        <v>5291</v>
      </c>
      <c r="G1209" s="37" t="s">
        <v>5647</v>
      </c>
      <c r="H1209" s="247" t="s">
        <v>194</v>
      </c>
      <c r="I1209" s="24">
        <v>5</v>
      </c>
      <c r="J1209" s="247" t="s">
        <v>5608</v>
      </c>
      <c r="K1209" s="60" t="s">
        <v>31</v>
      </c>
      <c r="L1209" s="238">
        <v>4</v>
      </c>
      <c r="M1209" s="27">
        <f t="shared" si="55"/>
        <v>520</v>
      </c>
      <c r="N1209" s="244"/>
      <c r="O1209" s="184" t="s">
        <v>32</v>
      </c>
      <c r="P1209" s="245"/>
    </row>
    <row r="1210" s="69" customFormat="1" ht="18" customHeight="1" spans="1:16">
      <c r="A1210" s="24">
        <v>1204</v>
      </c>
      <c r="B1210" s="24" t="s">
        <v>23</v>
      </c>
      <c r="C1210" s="24" t="s">
        <v>24</v>
      </c>
      <c r="D1210" s="24" t="s">
        <v>25</v>
      </c>
      <c r="E1210" s="60" t="s">
        <v>4460</v>
      </c>
      <c r="F1210" s="246" t="s">
        <v>5291</v>
      </c>
      <c r="G1210" s="37" t="s">
        <v>5648</v>
      </c>
      <c r="H1210" s="232" t="s">
        <v>194</v>
      </c>
      <c r="I1210" s="24">
        <v>7</v>
      </c>
      <c r="J1210" s="247" t="s">
        <v>5608</v>
      </c>
      <c r="K1210" s="60" t="s">
        <v>31</v>
      </c>
      <c r="L1210" s="238">
        <v>3</v>
      </c>
      <c r="M1210" s="27">
        <f t="shared" si="55"/>
        <v>390</v>
      </c>
      <c r="N1210" s="23"/>
      <c r="O1210" s="184" t="s">
        <v>32</v>
      </c>
      <c r="P1210" s="242"/>
    </row>
    <row r="1211" s="69" customFormat="1" ht="18" customHeight="1" spans="1:16">
      <c r="A1211" s="24">
        <v>1205</v>
      </c>
      <c r="B1211" s="24" t="s">
        <v>23</v>
      </c>
      <c r="C1211" s="24" t="s">
        <v>24</v>
      </c>
      <c r="D1211" s="24" t="s">
        <v>25</v>
      </c>
      <c r="E1211" s="60" t="s">
        <v>4460</v>
      </c>
      <c r="F1211" s="246" t="s">
        <v>5291</v>
      </c>
      <c r="G1211" s="37" t="s">
        <v>5649</v>
      </c>
      <c r="H1211" s="232" t="s">
        <v>194</v>
      </c>
      <c r="I1211" s="24">
        <v>3</v>
      </c>
      <c r="J1211" s="247" t="s">
        <v>5608</v>
      </c>
      <c r="K1211" s="60" t="s">
        <v>31</v>
      </c>
      <c r="L1211" s="238">
        <v>3</v>
      </c>
      <c r="M1211" s="27">
        <f t="shared" si="55"/>
        <v>390</v>
      </c>
      <c r="N1211" s="23"/>
      <c r="O1211" s="184" t="s">
        <v>32</v>
      </c>
      <c r="P1211" s="242"/>
    </row>
    <row r="1212" s="69" customFormat="1" ht="18" customHeight="1" spans="1:16">
      <c r="A1212" s="24">
        <v>1206</v>
      </c>
      <c r="B1212" s="24" t="s">
        <v>23</v>
      </c>
      <c r="C1212" s="24" t="s">
        <v>24</v>
      </c>
      <c r="D1212" s="24" t="s">
        <v>25</v>
      </c>
      <c r="E1212" s="60" t="s">
        <v>4460</v>
      </c>
      <c r="F1212" s="246" t="s">
        <v>5291</v>
      </c>
      <c r="G1212" s="37" t="s">
        <v>5650</v>
      </c>
      <c r="H1212" s="247" t="s">
        <v>194</v>
      </c>
      <c r="I1212" s="24">
        <v>10</v>
      </c>
      <c r="J1212" s="247" t="s">
        <v>5608</v>
      </c>
      <c r="K1212" s="60" t="s">
        <v>31</v>
      </c>
      <c r="L1212" s="238">
        <v>7</v>
      </c>
      <c r="M1212" s="27">
        <f t="shared" si="55"/>
        <v>910</v>
      </c>
      <c r="N1212" s="23"/>
      <c r="O1212" s="184" t="s">
        <v>32</v>
      </c>
      <c r="P1212" s="242"/>
    </row>
    <row r="1213" s="69" customFormat="1" ht="18" customHeight="1" spans="1:16">
      <c r="A1213" s="24">
        <v>1207</v>
      </c>
      <c r="B1213" s="24" t="s">
        <v>23</v>
      </c>
      <c r="C1213" s="24" t="s">
        <v>24</v>
      </c>
      <c r="D1213" s="24" t="s">
        <v>25</v>
      </c>
      <c r="E1213" s="60" t="s">
        <v>4460</v>
      </c>
      <c r="F1213" s="246" t="s">
        <v>5291</v>
      </c>
      <c r="G1213" s="37" t="s">
        <v>5651</v>
      </c>
      <c r="H1213" s="232" t="s">
        <v>194</v>
      </c>
      <c r="I1213" s="24">
        <v>2</v>
      </c>
      <c r="J1213" s="247" t="s">
        <v>5608</v>
      </c>
      <c r="K1213" s="60" t="s">
        <v>31</v>
      </c>
      <c r="L1213" s="238">
        <v>2</v>
      </c>
      <c r="M1213" s="27">
        <f t="shared" si="55"/>
        <v>260</v>
      </c>
      <c r="N1213" s="23"/>
      <c r="O1213" s="184" t="s">
        <v>32</v>
      </c>
      <c r="P1213" s="242"/>
    </row>
    <row r="1214" s="69" customFormat="1" ht="18" customHeight="1" spans="1:16">
      <c r="A1214" s="24">
        <v>1208</v>
      </c>
      <c r="B1214" s="24" t="s">
        <v>23</v>
      </c>
      <c r="C1214" s="24" t="s">
        <v>24</v>
      </c>
      <c r="D1214" s="24" t="s">
        <v>25</v>
      </c>
      <c r="E1214" s="60" t="s">
        <v>4460</v>
      </c>
      <c r="F1214" s="246" t="s">
        <v>5291</v>
      </c>
      <c r="G1214" s="37" t="s">
        <v>5652</v>
      </c>
      <c r="H1214" s="232" t="s">
        <v>194</v>
      </c>
      <c r="I1214" s="24">
        <v>4</v>
      </c>
      <c r="J1214" s="247" t="s">
        <v>5608</v>
      </c>
      <c r="K1214" s="60" t="s">
        <v>31</v>
      </c>
      <c r="L1214" s="238">
        <v>3</v>
      </c>
      <c r="M1214" s="27">
        <f t="shared" si="55"/>
        <v>390</v>
      </c>
      <c r="N1214" s="23"/>
      <c r="O1214" s="184" t="s">
        <v>32</v>
      </c>
      <c r="P1214" s="242"/>
    </row>
    <row r="1215" s="69" customFormat="1" ht="18" customHeight="1" spans="1:16">
      <c r="A1215" s="24">
        <v>1209</v>
      </c>
      <c r="B1215" s="24" t="s">
        <v>23</v>
      </c>
      <c r="C1215" s="24" t="s">
        <v>24</v>
      </c>
      <c r="D1215" s="24" t="s">
        <v>25</v>
      </c>
      <c r="E1215" s="60" t="s">
        <v>4460</v>
      </c>
      <c r="F1215" s="246" t="s">
        <v>5291</v>
      </c>
      <c r="G1215" s="37" t="s">
        <v>5653</v>
      </c>
      <c r="H1215" s="232" t="s">
        <v>194</v>
      </c>
      <c r="I1215" s="24">
        <v>3</v>
      </c>
      <c r="J1215" s="247" t="s">
        <v>5608</v>
      </c>
      <c r="K1215" s="60" t="s">
        <v>31</v>
      </c>
      <c r="L1215" s="238">
        <v>2</v>
      </c>
      <c r="M1215" s="27">
        <f t="shared" si="55"/>
        <v>260</v>
      </c>
      <c r="N1215" s="23"/>
      <c r="O1215" s="184" t="s">
        <v>32</v>
      </c>
      <c r="P1215" s="242"/>
    </row>
    <row r="1216" s="69" customFormat="1" ht="18" customHeight="1" spans="1:16">
      <c r="A1216" s="24">
        <v>1210</v>
      </c>
      <c r="B1216" s="24" t="s">
        <v>23</v>
      </c>
      <c r="C1216" s="24" t="s">
        <v>24</v>
      </c>
      <c r="D1216" s="24" t="s">
        <v>25</v>
      </c>
      <c r="E1216" s="24" t="s">
        <v>4460</v>
      </c>
      <c r="F1216" s="246" t="s">
        <v>5291</v>
      </c>
      <c r="G1216" s="37" t="s">
        <v>5654</v>
      </c>
      <c r="H1216" s="232" t="s">
        <v>194</v>
      </c>
      <c r="I1216" s="24">
        <v>3</v>
      </c>
      <c r="J1216" s="247" t="s">
        <v>5608</v>
      </c>
      <c r="K1216" s="60" t="s">
        <v>31</v>
      </c>
      <c r="L1216" s="238">
        <v>2</v>
      </c>
      <c r="M1216" s="27">
        <f t="shared" si="55"/>
        <v>260</v>
      </c>
      <c r="N1216" s="23"/>
      <c r="O1216" s="184" t="s">
        <v>32</v>
      </c>
      <c r="P1216" s="242"/>
    </row>
    <row r="1217" s="69" customFormat="1" ht="18" customHeight="1" spans="1:16">
      <c r="A1217" s="24">
        <v>1211</v>
      </c>
      <c r="B1217" s="24" t="s">
        <v>23</v>
      </c>
      <c r="C1217" s="24" t="s">
        <v>24</v>
      </c>
      <c r="D1217" s="24" t="s">
        <v>25</v>
      </c>
      <c r="E1217" s="60" t="s">
        <v>4460</v>
      </c>
      <c r="F1217" s="246" t="s">
        <v>5291</v>
      </c>
      <c r="G1217" s="37" t="s">
        <v>5655</v>
      </c>
      <c r="H1217" s="232" t="s">
        <v>194</v>
      </c>
      <c r="I1217" s="24">
        <v>5</v>
      </c>
      <c r="J1217" s="247" t="s">
        <v>5608</v>
      </c>
      <c r="K1217" s="60" t="s">
        <v>31</v>
      </c>
      <c r="L1217" s="238">
        <v>3</v>
      </c>
      <c r="M1217" s="27">
        <f t="shared" si="55"/>
        <v>390</v>
      </c>
      <c r="N1217" s="23"/>
      <c r="O1217" s="184" t="s">
        <v>32</v>
      </c>
      <c r="P1217" s="242"/>
    </row>
    <row r="1218" s="69" customFormat="1" ht="18" customHeight="1" spans="1:16">
      <c r="A1218" s="24">
        <v>1212</v>
      </c>
      <c r="B1218" s="24" t="s">
        <v>23</v>
      </c>
      <c r="C1218" s="24" t="s">
        <v>24</v>
      </c>
      <c r="D1218" s="24" t="s">
        <v>25</v>
      </c>
      <c r="E1218" s="60" t="s">
        <v>4460</v>
      </c>
      <c r="F1218" s="246" t="s">
        <v>5291</v>
      </c>
      <c r="G1218" s="37" t="s">
        <v>5656</v>
      </c>
      <c r="H1218" s="247" t="s">
        <v>1583</v>
      </c>
      <c r="I1218" s="24">
        <v>3</v>
      </c>
      <c r="J1218" s="247" t="s">
        <v>5608</v>
      </c>
      <c r="K1218" s="60" t="s">
        <v>31</v>
      </c>
      <c r="L1218" s="238">
        <v>2</v>
      </c>
      <c r="M1218" s="27">
        <f>L1218*312</f>
        <v>624</v>
      </c>
      <c r="N1218" s="23"/>
      <c r="O1218" s="184" t="s">
        <v>32</v>
      </c>
      <c r="P1218" s="242"/>
    </row>
    <row r="1219" s="69" customFormat="1" ht="18" customHeight="1" spans="1:16">
      <c r="A1219" s="24">
        <v>1213</v>
      </c>
      <c r="B1219" s="24" t="s">
        <v>23</v>
      </c>
      <c r="C1219" s="24" t="s">
        <v>24</v>
      </c>
      <c r="D1219" s="24" t="s">
        <v>25</v>
      </c>
      <c r="E1219" s="60" t="s">
        <v>4460</v>
      </c>
      <c r="F1219" s="246" t="s">
        <v>5291</v>
      </c>
      <c r="G1219" s="37" t="s">
        <v>5657</v>
      </c>
      <c r="H1219" s="247" t="s">
        <v>1583</v>
      </c>
      <c r="I1219" s="24">
        <v>5</v>
      </c>
      <c r="J1219" s="247" t="s">
        <v>5608</v>
      </c>
      <c r="K1219" s="60" t="s">
        <v>31</v>
      </c>
      <c r="L1219" s="238">
        <v>3</v>
      </c>
      <c r="M1219" s="27">
        <f>L1219*312</f>
        <v>936</v>
      </c>
      <c r="N1219" s="23"/>
      <c r="O1219" s="184" t="s">
        <v>32</v>
      </c>
      <c r="P1219" s="242"/>
    </row>
    <row r="1220" s="69" customFormat="1" ht="18" customHeight="1" spans="1:16">
      <c r="A1220" s="24">
        <v>1214</v>
      </c>
      <c r="B1220" s="24" t="s">
        <v>23</v>
      </c>
      <c r="C1220" s="24" t="s">
        <v>24</v>
      </c>
      <c r="D1220" s="24" t="s">
        <v>25</v>
      </c>
      <c r="E1220" s="60" t="s">
        <v>4460</v>
      </c>
      <c r="F1220" s="246" t="s">
        <v>5291</v>
      </c>
      <c r="G1220" s="37" t="s">
        <v>5658</v>
      </c>
      <c r="H1220" s="247" t="s">
        <v>1583</v>
      </c>
      <c r="I1220" s="24">
        <v>2</v>
      </c>
      <c r="J1220" s="247" t="s">
        <v>5608</v>
      </c>
      <c r="K1220" s="60" t="s">
        <v>31</v>
      </c>
      <c r="L1220" s="238">
        <v>2</v>
      </c>
      <c r="M1220" s="27">
        <f>L1220*312</f>
        <v>624</v>
      </c>
      <c r="N1220" s="23"/>
      <c r="O1220" s="184" t="s">
        <v>32</v>
      </c>
      <c r="P1220" s="242"/>
    </row>
    <row r="1221" s="69" customFormat="1" ht="18" customHeight="1" spans="1:16">
      <c r="A1221" s="24">
        <v>1215</v>
      </c>
      <c r="B1221" s="24" t="s">
        <v>23</v>
      </c>
      <c r="C1221" s="24" t="s">
        <v>24</v>
      </c>
      <c r="D1221" s="24" t="s">
        <v>25</v>
      </c>
      <c r="E1221" s="60" t="s">
        <v>4460</v>
      </c>
      <c r="F1221" s="246" t="s">
        <v>5291</v>
      </c>
      <c r="G1221" s="37" t="s">
        <v>5659</v>
      </c>
      <c r="H1221" s="232" t="s">
        <v>194</v>
      </c>
      <c r="I1221" s="24">
        <v>5</v>
      </c>
      <c r="J1221" s="247" t="s">
        <v>5608</v>
      </c>
      <c r="K1221" s="60" t="s">
        <v>31</v>
      </c>
      <c r="L1221" s="238">
        <v>3</v>
      </c>
      <c r="M1221" s="27">
        <f>L1221*130</f>
        <v>390</v>
      </c>
      <c r="N1221" s="23"/>
      <c r="O1221" s="184" t="s">
        <v>32</v>
      </c>
      <c r="P1221" s="242"/>
    </row>
    <row r="1222" s="69" customFormat="1" ht="18" customHeight="1" spans="1:16">
      <c r="A1222" s="24">
        <v>1216</v>
      </c>
      <c r="B1222" s="24" t="s">
        <v>23</v>
      </c>
      <c r="C1222" s="24" t="s">
        <v>24</v>
      </c>
      <c r="D1222" s="24" t="s">
        <v>25</v>
      </c>
      <c r="E1222" s="60" t="s">
        <v>4460</v>
      </c>
      <c r="F1222" s="246" t="s">
        <v>5291</v>
      </c>
      <c r="G1222" s="37" t="s">
        <v>5660</v>
      </c>
      <c r="H1222" s="247" t="s">
        <v>1583</v>
      </c>
      <c r="I1222" s="24">
        <v>5</v>
      </c>
      <c r="J1222" s="247" t="s">
        <v>5608</v>
      </c>
      <c r="K1222" s="60" t="s">
        <v>31</v>
      </c>
      <c r="L1222" s="238">
        <v>3</v>
      </c>
      <c r="M1222" s="27">
        <f>L1222*312</f>
        <v>936</v>
      </c>
      <c r="N1222" s="23"/>
      <c r="O1222" s="184" t="s">
        <v>32</v>
      </c>
      <c r="P1222" s="242"/>
    </row>
    <row r="1223" s="69" customFormat="1" ht="18" customHeight="1" spans="1:16">
      <c r="A1223" s="24">
        <v>1217</v>
      </c>
      <c r="B1223" s="24" t="s">
        <v>23</v>
      </c>
      <c r="C1223" s="24" t="s">
        <v>24</v>
      </c>
      <c r="D1223" s="24" t="s">
        <v>25</v>
      </c>
      <c r="E1223" s="60" t="s">
        <v>4460</v>
      </c>
      <c r="F1223" s="246" t="s">
        <v>5291</v>
      </c>
      <c r="G1223" s="37" t="s">
        <v>5661</v>
      </c>
      <c r="H1223" s="247" t="s">
        <v>1583</v>
      </c>
      <c r="I1223" s="24">
        <v>5</v>
      </c>
      <c r="J1223" s="247" t="s">
        <v>5608</v>
      </c>
      <c r="K1223" s="60" t="s">
        <v>31</v>
      </c>
      <c r="L1223" s="238">
        <v>4</v>
      </c>
      <c r="M1223" s="27">
        <f>L1223*130</f>
        <v>520</v>
      </c>
      <c r="N1223" s="23"/>
      <c r="O1223" s="184" t="s">
        <v>32</v>
      </c>
      <c r="P1223" s="242"/>
    </row>
    <row r="1224" s="69" customFormat="1" ht="18" customHeight="1" spans="1:16">
      <c r="A1224" s="24">
        <v>1218</v>
      </c>
      <c r="B1224" s="24" t="s">
        <v>23</v>
      </c>
      <c r="C1224" s="24" t="s">
        <v>24</v>
      </c>
      <c r="D1224" s="24" t="s">
        <v>25</v>
      </c>
      <c r="E1224" s="60" t="s">
        <v>4460</v>
      </c>
      <c r="F1224" s="246" t="s">
        <v>5291</v>
      </c>
      <c r="G1224" s="37" t="s">
        <v>5662</v>
      </c>
      <c r="H1224" s="247" t="s">
        <v>194</v>
      </c>
      <c r="I1224" s="24">
        <v>5</v>
      </c>
      <c r="J1224" s="247" t="s">
        <v>5608</v>
      </c>
      <c r="K1224" s="60" t="s">
        <v>31</v>
      </c>
      <c r="L1224" s="238">
        <v>4</v>
      </c>
      <c r="M1224" s="27">
        <f>L1224*130</f>
        <v>520</v>
      </c>
      <c r="N1224" s="23"/>
      <c r="O1224" s="184" t="s">
        <v>32</v>
      </c>
      <c r="P1224" s="242"/>
    </row>
    <row r="1225" s="69" customFormat="1" ht="18" customHeight="1" spans="1:16">
      <c r="A1225" s="24">
        <v>1219</v>
      </c>
      <c r="B1225" s="24" t="s">
        <v>23</v>
      </c>
      <c r="C1225" s="24" t="s">
        <v>24</v>
      </c>
      <c r="D1225" s="24" t="s">
        <v>25</v>
      </c>
      <c r="E1225" s="60" t="s">
        <v>4460</v>
      </c>
      <c r="F1225" s="246" t="s">
        <v>5291</v>
      </c>
      <c r="G1225" s="37" t="s">
        <v>5663</v>
      </c>
      <c r="H1225" s="247" t="s">
        <v>194</v>
      </c>
      <c r="I1225" s="24">
        <v>11</v>
      </c>
      <c r="J1225" s="247" t="s">
        <v>5608</v>
      </c>
      <c r="K1225" s="60" t="s">
        <v>31</v>
      </c>
      <c r="L1225" s="238">
        <v>7</v>
      </c>
      <c r="M1225" s="27">
        <f>L1225*130</f>
        <v>910</v>
      </c>
      <c r="N1225" s="23"/>
      <c r="O1225" s="184" t="s">
        <v>32</v>
      </c>
      <c r="P1225" s="242"/>
    </row>
    <row r="1226" s="69" customFormat="1" ht="18" customHeight="1" spans="1:16">
      <c r="A1226" s="24">
        <v>1220</v>
      </c>
      <c r="B1226" s="24" t="s">
        <v>23</v>
      </c>
      <c r="C1226" s="24" t="s">
        <v>24</v>
      </c>
      <c r="D1226" s="24" t="s">
        <v>25</v>
      </c>
      <c r="E1226" s="60" t="s">
        <v>4460</v>
      </c>
      <c r="F1226" s="246" t="s">
        <v>5291</v>
      </c>
      <c r="G1226" s="37" t="s">
        <v>5664</v>
      </c>
      <c r="H1226" s="247" t="s">
        <v>194</v>
      </c>
      <c r="I1226" s="24">
        <v>7</v>
      </c>
      <c r="J1226" s="247" t="s">
        <v>5608</v>
      </c>
      <c r="K1226" s="60" t="s">
        <v>31</v>
      </c>
      <c r="L1226" s="238">
        <v>4</v>
      </c>
      <c r="M1226" s="27">
        <f>L1226*130</f>
        <v>520</v>
      </c>
      <c r="N1226" s="23"/>
      <c r="O1226" s="184" t="s">
        <v>32</v>
      </c>
      <c r="P1226" s="242"/>
    </row>
    <row r="1227" s="69" customFormat="1" ht="18" customHeight="1" spans="1:16">
      <c r="A1227" s="24">
        <v>1221</v>
      </c>
      <c r="B1227" s="24" t="s">
        <v>23</v>
      </c>
      <c r="C1227" s="24" t="s">
        <v>24</v>
      </c>
      <c r="D1227" s="24" t="s">
        <v>25</v>
      </c>
      <c r="E1227" s="24" t="s">
        <v>4460</v>
      </c>
      <c r="F1227" s="246" t="s">
        <v>5291</v>
      </c>
      <c r="G1227" s="37" t="s">
        <v>5665</v>
      </c>
      <c r="H1227" s="232" t="s">
        <v>194</v>
      </c>
      <c r="I1227" s="24">
        <v>1</v>
      </c>
      <c r="J1227" s="247" t="s">
        <v>5608</v>
      </c>
      <c r="K1227" s="60" t="s">
        <v>31</v>
      </c>
      <c r="L1227" s="238">
        <v>1</v>
      </c>
      <c r="M1227" s="27">
        <f>L1227*312</f>
        <v>312</v>
      </c>
      <c r="N1227" s="23"/>
      <c r="O1227" s="184" t="s">
        <v>32</v>
      </c>
      <c r="P1227" s="242"/>
    </row>
    <row r="1228" s="69" customFormat="1" ht="18" customHeight="1" spans="1:16">
      <c r="A1228" s="24">
        <v>1222</v>
      </c>
      <c r="B1228" s="24" t="s">
        <v>23</v>
      </c>
      <c r="C1228" s="24" t="s">
        <v>24</v>
      </c>
      <c r="D1228" s="24" t="s">
        <v>25</v>
      </c>
      <c r="E1228" s="60" t="s">
        <v>4460</v>
      </c>
      <c r="F1228" s="246" t="s">
        <v>5291</v>
      </c>
      <c r="G1228" s="37" t="s">
        <v>5666</v>
      </c>
      <c r="H1228" s="232" t="s">
        <v>194</v>
      </c>
      <c r="I1228" s="24">
        <v>6</v>
      </c>
      <c r="J1228" s="247" t="s">
        <v>5608</v>
      </c>
      <c r="K1228" s="60" t="s">
        <v>31</v>
      </c>
      <c r="L1228" s="238">
        <v>3</v>
      </c>
      <c r="M1228" s="27">
        <f t="shared" ref="M1228:M1238" si="56">L1228*130</f>
        <v>390</v>
      </c>
      <c r="N1228" s="23"/>
      <c r="O1228" s="184" t="s">
        <v>32</v>
      </c>
      <c r="P1228" s="242"/>
    </row>
    <row r="1229" s="69" customFormat="1" ht="18" customHeight="1" spans="1:16">
      <c r="A1229" s="24">
        <v>1223</v>
      </c>
      <c r="B1229" s="24" t="s">
        <v>23</v>
      </c>
      <c r="C1229" s="24" t="s">
        <v>24</v>
      </c>
      <c r="D1229" s="24" t="s">
        <v>25</v>
      </c>
      <c r="E1229" s="60" t="s">
        <v>4460</v>
      </c>
      <c r="F1229" s="246" t="s">
        <v>5291</v>
      </c>
      <c r="G1229" s="37" t="s">
        <v>5667</v>
      </c>
      <c r="H1229" s="232" t="s">
        <v>194</v>
      </c>
      <c r="I1229" s="24">
        <v>5</v>
      </c>
      <c r="J1229" s="247" t="s">
        <v>5668</v>
      </c>
      <c r="K1229" s="60" t="s">
        <v>31</v>
      </c>
      <c r="L1229" s="238">
        <v>3</v>
      </c>
      <c r="M1229" s="27">
        <f t="shared" si="56"/>
        <v>390</v>
      </c>
      <c r="N1229" s="23"/>
      <c r="O1229" s="184" t="s">
        <v>32</v>
      </c>
      <c r="P1229" s="242"/>
    </row>
    <row r="1230" s="69" customFormat="1" ht="18" customHeight="1" spans="1:16">
      <c r="A1230" s="24">
        <v>1224</v>
      </c>
      <c r="B1230" s="24" t="s">
        <v>23</v>
      </c>
      <c r="C1230" s="24" t="s">
        <v>24</v>
      </c>
      <c r="D1230" s="24" t="s">
        <v>25</v>
      </c>
      <c r="E1230" s="60" t="s">
        <v>4460</v>
      </c>
      <c r="F1230" s="246" t="s">
        <v>5291</v>
      </c>
      <c r="G1230" s="37" t="s">
        <v>5669</v>
      </c>
      <c r="H1230" s="232" t="s">
        <v>194</v>
      </c>
      <c r="I1230" s="24">
        <v>2</v>
      </c>
      <c r="J1230" s="247" t="s">
        <v>5668</v>
      </c>
      <c r="K1230" s="60" t="s">
        <v>31</v>
      </c>
      <c r="L1230" s="238">
        <v>2</v>
      </c>
      <c r="M1230" s="27">
        <f t="shared" si="56"/>
        <v>260</v>
      </c>
      <c r="N1230" s="23"/>
      <c r="O1230" s="184" t="s">
        <v>32</v>
      </c>
      <c r="P1230" s="242"/>
    </row>
    <row r="1231" s="69" customFormat="1" ht="18" customHeight="1" spans="1:16">
      <c r="A1231" s="24">
        <v>1225</v>
      </c>
      <c r="B1231" s="24" t="s">
        <v>23</v>
      </c>
      <c r="C1231" s="24" t="s">
        <v>24</v>
      </c>
      <c r="D1231" s="24" t="s">
        <v>25</v>
      </c>
      <c r="E1231" s="60" t="s">
        <v>4460</v>
      </c>
      <c r="F1231" s="246" t="s">
        <v>5291</v>
      </c>
      <c r="G1231" s="37" t="s">
        <v>5467</v>
      </c>
      <c r="H1231" s="247" t="s">
        <v>194</v>
      </c>
      <c r="I1231" s="24">
        <v>6</v>
      </c>
      <c r="J1231" s="247" t="s">
        <v>5668</v>
      </c>
      <c r="K1231" s="60" t="s">
        <v>31</v>
      </c>
      <c r="L1231" s="238">
        <v>4</v>
      </c>
      <c r="M1231" s="27">
        <f t="shared" si="56"/>
        <v>520</v>
      </c>
      <c r="N1231" s="23"/>
      <c r="O1231" s="184" t="s">
        <v>32</v>
      </c>
      <c r="P1231" s="242"/>
    </row>
    <row r="1232" s="69" customFormat="1" ht="18" customHeight="1" spans="1:16">
      <c r="A1232" s="24">
        <v>1226</v>
      </c>
      <c r="B1232" s="24" t="s">
        <v>23</v>
      </c>
      <c r="C1232" s="24" t="s">
        <v>24</v>
      </c>
      <c r="D1232" s="24" t="s">
        <v>25</v>
      </c>
      <c r="E1232" s="60" t="s">
        <v>4460</v>
      </c>
      <c r="F1232" s="246" t="s">
        <v>5291</v>
      </c>
      <c r="G1232" s="37" t="s">
        <v>5302</v>
      </c>
      <c r="H1232" s="247" t="s">
        <v>194</v>
      </c>
      <c r="I1232" s="24">
        <v>6</v>
      </c>
      <c r="J1232" s="247" t="s">
        <v>5668</v>
      </c>
      <c r="K1232" s="60" t="s">
        <v>31</v>
      </c>
      <c r="L1232" s="238">
        <v>4</v>
      </c>
      <c r="M1232" s="27">
        <f t="shared" si="56"/>
        <v>520</v>
      </c>
      <c r="N1232" s="23"/>
      <c r="O1232" s="184" t="s">
        <v>32</v>
      </c>
      <c r="P1232" s="242"/>
    </row>
    <row r="1233" s="69" customFormat="1" ht="18" customHeight="1" spans="1:16">
      <c r="A1233" s="24">
        <v>1227</v>
      </c>
      <c r="B1233" s="24" t="s">
        <v>23</v>
      </c>
      <c r="C1233" s="24" t="s">
        <v>24</v>
      </c>
      <c r="D1233" s="24" t="s">
        <v>25</v>
      </c>
      <c r="E1233" s="60" t="s">
        <v>4460</v>
      </c>
      <c r="F1233" s="246" t="s">
        <v>5291</v>
      </c>
      <c r="G1233" s="37" t="s">
        <v>5670</v>
      </c>
      <c r="H1233" s="232" t="s">
        <v>194</v>
      </c>
      <c r="I1233" s="24">
        <v>3</v>
      </c>
      <c r="J1233" s="247" t="s">
        <v>5668</v>
      </c>
      <c r="K1233" s="60" t="s">
        <v>31</v>
      </c>
      <c r="L1233" s="238">
        <v>2</v>
      </c>
      <c r="M1233" s="27">
        <f t="shared" si="56"/>
        <v>260</v>
      </c>
      <c r="N1233" s="23"/>
      <c r="O1233" s="184" t="s">
        <v>32</v>
      </c>
      <c r="P1233" s="242"/>
    </row>
    <row r="1234" s="69" customFormat="1" ht="18" customHeight="1" spans="1:16">
      <c r="A1234" s="24">
        <v>1228</v>
      </c>
      <c r="B1234" s="24" t="s">
        <v>23</v>
      </c>
      <c r="C1234" s="24" t="s">
        <v>24</v>
      </c>
      <c r="D1234" s="24" t="s">
        <v>25</v>
      </c>
      <c r="E1234" s="60" t="s">
        <v>4460</v>
      </c>
      <c r="F1234" s="246" t="s">
        <v>5291</v>
      </c>
      <c r="G1234" s="37" t="s">
        <v>5671</v>
      </c>
      <c r="H1234" s="247" t="s">
        <v>194</v>
      </c>
      <c r="I1234" s="24">
        <v>6</v>
      </c>
      <c r="J1234" s="247" t="s">
        <v>5668</v>
      </c>
      <c r="K1234" s="60" t="s">
        <v>31</v>
      </c>
      <c r="L1234" s="238">
        <v>5</v>
      </c>
      <c r="M1234" s="27">
        <f t="shared" si="56"/>
        <v>650</v>
      </c>
      <c r="N1234" s="23"/>
      <c r="O1234" s="184" t="s">
        <v>32</v>
      </c>
      <c r="P1234" s="242"/>
    </row>
    <row r="1235" s="69" customFormat="1" ht="18" customHeight="1" spans="1:16">
      <c r="A1235" s="24">
        <v>1229</v>
      </c>
      <c r="B1235" s="24" t="s">
        <v>23</v>
      </c>
      <c r="C1235" s="24" t="s">
        <v>24</v>
      </c>
      <c r="D1235" s="24" t="s">
        <v>25</v>
      </c>
      <c r="E1235" s="60" t="s">
        <v>4460</v>
      </c>
      <c r="F1235" s="246" t="s">
        <v>5291</v>
      </c>
      <c r="G1235" s="37" t="s">
        <v>5672</v>
      </c>
      <c r="H1235" s="232" t="s">
        <v>194</v>
      </c>
      <c r="I1235" s="24">
        <v>5</v>
      </c>
      <c r="J1235" s="247" t="s">
        <v>5668</v>
      </c>
      <c r="K1235" s="60" t="s">
        <v>31</v>
      </c>
      <c r="L1235" s="238">
        <v>3</v>
      </c>
      <c r="M1235" s="27">
        <f t="shared" si="56"/>
        <v>390</v>
      </c>
      <c r="N1235" s="23"/>
      <c r="O1235" s="184" t="s">
        <v>32</v>
      </c>
      <c r="P1235" s="242"/>
    </row>
    <row r="1236" s="69" customFormat="1" ht="18" customHeight="1" spans="1:16">
      <c r="A1236" s="24">
        <v>1230</v>
      </c>
      <c r="B1236" s="24" t="s">
        <v>23</v>
      </c>
      <c r="C1236" s="24" t="s">
        <v>24</v>
      </c>
      <c r="D1236" s="24" t="s">
        <v>25</v>
      </c>
      <c r="E1236" s="60" t="s">
        <v>4460</v>
      </c>
      <c r="F1236" s="246" t="s">
        <v>5291</v>
      </c>
      <c r="G1236" s="37" t="s">
        <v>5673</v>
      </c>
      <c r="H1236" s="247" t="s">
        <v>194</v>
      </c>
      <c r="I1236" s="24">
        <v>6</v>
      </c>
      <c r="J1236" s="247" t="s">
        <v>5668</v>
      </c>
      <c r="K1236" s="60" t="s">
        <v>31</v>
      </c>
      <c r="L1236" s="238">
        <v>4</v>
      </c>
      <c r="M1236" s="27">
        <f t="shared" si="56"/>
        <v>520</v>
      </c>
      <c r="N1236" s="23"/>
      <c r="O1236" s="184" t="s">
        <v>32</v>
      </c>
      <c r="P1236" s="242"/>
    </row>
    <row r="1237" s="69" customFormat="1" ht="18" customHeight="1" spans="1:16">
      <c r="A1237" s="24">
        <v>1231</v>
      </c>
      <c r="B1237" s="24" t="s">
        <v>23</v>
      </c>
      <c r="C1237" s="24" t="s">
        <v>24</v>
      </c>
      <c r="D1237" s="24" t="s">
        <v>25</v>
      </c>
      <c r="E1237" s="60" t="s">
        <v>4460</v>
      </c>
      <c r="F1237" s="246" t="s">
        <v>5291</v>
      </c>
      <c r="G1237" s="37" t="s">
        <v>5320</v>
      </c>
      <c r="H1237" s="247" t="s">
        <v>194</v>
      </c>
      <c r="I1237" s="24">
        <v>6</v>
      </c>
      <c r="J1237" s="247" t="s">
        <v>5668</v>
      </c>
      <c r="K1237" s="60" t="s">
        <v>31</v>
      </c>
      <c r="L1237" s="238">
        <v>4</v>
      </c>
      <c r="M1237" s="27">
        <f t="shared" si="56"/>
        <v>520</v>
      </c>
      <c r="N1237" s="23"/>
      <c r="O1237" s="184" t="s">
        <v>32</v>
      </c>
      <c r="P1237" s="242"/>
    </row>
    <row r="1238" s="69" customFormat="1" ht="18" customHeight="1" spans="1:16">
      <c r="A1238" s="24">
        <v>1232</v>
      </c>
      <c r="B1238" s="24" t="s">
        <v>23</v>
      </c>
      <c r="C1238" s="24" t="s">
        <v>24</v>
      </c>
      <c r="D1238" s="24" t="s">
        <v>25</v>
      </c>
      <c r="E1238" s="60" t="s">
        <v>4460</v>
      </c>
      <c r="F1238" s="246" t="s">
        <v>5291</v>
      </c>
      <c r="G1238" s="37" t="s">
        <v>2300</v>
      </c>
      <c r="H1238" s="232" t="s">
        <v>194</v>
      </c>
      <c r="I1238" s="24">
        <v>4</v>
      </c>
      <c r="J1238" s="247" t="s">
        <v>5668</v>
      </c>
      <c r="K1238" s="60" t="s">
        <v>31</v>
      </c>
      <c r="L1238" s="238">
        <v>2</v>
      </c>
      <c r="M1238" s="27">
        <f t="shared" si="56"/>
        <v>260</v>
      </c>
      <c r="N1238" s="23"/>
      <c r="O1238" s="184" t="s">
        <v>32</v>
      </c>
      <c r="P1238" s="242"/>
    </row>
    <row r="1239" s="69" customFormat="1" ht="18" customHeight="1" spans="1:16">
      <c r="A1239" s="24">
        <v>1233</v>
      </c>
      <c r="B1239" s="24" t="s">
        <v>23</v>
      </c>
      <c r="C1239" s="24" t="s">
        <v>24</v>
      </c>
      <c r="D1239" s="24" t="s">
        <v>25</v>
      </c>
      <c r="E1239" s="60" t="s">
        <v>4460</v>
      </c>
      <c r="F1239" s="246" t="s">
        <v>5291</v>
      </c>
      <c r="G1239" s="37" t="s">
        <v>5674</v>
      </c>
      <c r="H1239" s="232" t="s">
        <v>194</v>
      </c>
      <c r="I1239" s="24">
        <v>2</v>
      </c>
      <c r="J1239" s="247" t="s">
        <v>5668</v>
      </c>
      <c r="K1239" s="60" t="s">
        <v>31</v>
      </c>
      <c r="L1239" s="238">
        <v>1</v>
      </c>
      <c r="M1239" s="27">
        <f>L1239*312</f>
        <v>312</v>
      </c>
      <c r="N1239" s="23"/>
      <c r="O1239" s="184" t="s">
        <v>32</v>
      </c>
      <c r="P1239" s="242"/>
    </row>
    <row r="1240" s="69" customFormat="1" ht="18" customHeight="1" spans="1:16">
      <c r="A1240" s="24">
        <v>1234</v>
      </c>
      <c r="B1240" s="24" t="s">
        <v>23</v>
      </c>
      <c r="C1240" s="24" t="s">
        <v>24</v>
      </c>
      <c r="D1240" s="24" t="s">
        <v>25</v>
      </c>
      <c r="E1240" s="60" t="s">
        <v>4460</v>
      </c>
      <c r="F1240" s="246" t="s">
        <v>5291</v>
      </c>
      <c r="G1240" s="37" t="s">
        <v>5675</v>
      </c>
      <c r="H1240" s="232" t="s">
        <v>194</v>
      </c>
      <c r="I1240" s="24">
        <v>4</v>
      </c>
      <c r="J1240" s="247" t="s">
        <v>5668</v>
      </c>
      <c r="K1240" s="60" t="s">
        <v>31</v>
      </c>
      <c r="L1240" s="238">
        <v>3</v>
      </c>
      <c r="M1240" s="27">
        <f t="shared" ref="M1240:M1247" si="57">L1240*130</f>
        <v>390</v>
      </c>
      <c r="N1240" s="23"/>
      <c r="O1240" s="184" t="s">
        <v>32</v>
      </c>
      <c r="P1240" s="242"/>
    </row>
    <row r="1241" s="69" customFormat="1" ht="18" customHeight="1" spans="1:16">
      <c r="A1241" s="24">
        <v>1235</v>
      </c>
      <c r="B1241" s="24" t="s">
        <v>23</v>
      </c>
      <c r="C1241" s="24" t="s">
        <v>24</v>
      </c>
      <c r="D1241" s="24" t="s">
        <v>25</v>
      </c>
      <c r="E1241" s="60" t="s">
        <v>4460</v>
      </c>
      <c r="F1241" s="246" t="s">
        <v>5291</v>
      </c>
      <c r="G1241" s="37" t="s">
        <v>5383</v>
      </c>
      <c r="H1241" s="232" t="s">
        <v>194</v>
      </c>
      <c r="I1241" s="24">
        <v>4</v>
      </c>
      <c r="J1241" s="247" t="s">
        <v>5668</v>
      </c>
      <c r="K1241" s="60" t="s">
        <v>31</v>
      </c>
      <c r="L1241" s="238">
        <v>3</v>
      </c>
      <c r="M1241" s="27">
        <f t="shared" si="57"/>
        <v>390</v>
      </c>
      <c r="N1241" s="23"/>
      <c r="O1241" s="184" t="s">
        <v>32</v>
      </c>
      <c r="P1241" s="242"/>
    </row>
    <row r="1242" s="69" customFormat="1" ht="18" customHeight="1" spans="1:16">
      <c r="A1242" s="24">
        <v>1236</v>
      </c>
      <c r="B1242" s="24" t="s">
        <v>23</v>
      </c>
      <c r="C1242" s="24" t="s">
        <v>24</v>
      </c>
      <c r="D1242" s="24" t="s">
        <v>25</v>
      </c>
      <c r="E1242" s="60" t="s">
        <v>4460</v>
      </c>
      <c r="F1242" s="246" t="s">
        <v>5291</v>
      </c>
      <c r="G1242" s="37" t="s">
        <v>5676</v>
      </c>
      <c r="H1242" s="247" t="s">
        <v>194</v>
      </c>
      <c r="I1242" s="24">
        <v>5</v>
      </c>
      <c r="J1242" s="247" t="s">
        <v>5668</v>
      </c>
      <c r="K1242" s="60" t="s">
        <v>31</v>
      </c>
      <c r="L1242" s="238">
        <v>4</v>
      </c>
      <c r="M1242" s="27">
        <f t="shared" si="57"/>
        <v>520</v>
      </c>
      <c r="N1242" s="23"/>
      <c r="O1242" s="184" t="s">
        <v>32</v>
      </c>
      <c r="P1242" s="242"/>
    </row>
    <row r="1243" s="69" customFormat="1" ht="18" customHeight="1" spans="1:16">
      <c r="A1243" s="24">
        <v>1237</v>
      </c>
      <c r="B1243" s="24" t="s">
        <v>23</v>
      </c>
      <c r="C1243" s="24" t="s">
        <v>24</v>
      </c>
      <c r="D1243" s="24" t="s">
        <v>25</v>
      </c>
      <c r="E1243" s="60" t="s">
        <v>4460</v>
      </c>
      <c r="F1243" s="246" t="s">
        <v>5291</v>
      </c>
      <c r="G1243" s="37" t="s">
        <v>5677</v>
      </c>
      <c r="H1243" s="232" t="s">
        <v>194</v>
      </c>
      <c r="I1243" s="24">
        <v>3</v>
      </c>
      <c r="J1243" s="247" t="s">
        <v>5668</v>
      </c>
      <c r="K1243" s="60" t="s">
        <v>31</v>
      </c>
      <c r="L1243" s="238">
        <v>3</v>
      </c>
      <c r="M1243" s="27">
        <f t="shared" si="57"/>
        <v>390</v>
      </c>
      <c r="N1243" s="23"/>
      <c r="O1243" s="184" t="s">
        <v>32</v>
      </c>
      <c r="P1243" s="242"/>
    </row>
    <row r="1244" s="69" customFormat="1" ht="18" customHeight="1" spans="1:16">
      <c r="A1244" s="24">
        <v>1238</v>
      </c>
      <c r="B1244" s="24" t="s">
        <v>23</v>
      </c>
      <c r="C1244" s="24" t="s">
        <v>24</v>
      </c>
      <c r="D1244" s="24" t="s">
        <v>25</v>
      </c>
      <c r="E1244" s="60" t="s">
        <v>4460</v>
      </c>
      <c r="F1244" s="246" t="s">
        <v>5291</v>
      </c>
      <c r="G1244" s="37" t="s">
        <v>5678</v>
      </c>
      <c r="H1244" s="232" t="s">
        <v>194</v>
      </c>
      <c r="I1244" s="24">
        <v>3</v>
      </c>
      <c r="J1244" s="247" t="s">
        <v>5668</v>
      </c>
      <c r="K1244" s="60" t="s">
        <v>31</v>
      </c>
      <c r="L1244" s="238">
        <v>3</v>
      </c>
      <c r="M1244" s="27">
        <f t="shared" si="57"/>
        <v>390</v>
      </c>
      <c r="N1244" s="23"/>
      <c r="O1244" s="184" t="s">
        <v>32</v>
      </c>
      <c r="P1244" s="242"/>
    </row>
    <row r="1245" s="69" customFormat="1" ht="18" customHeight="1" spans="1:16">
      <c r="A1245" s="24">
        <v>1239</v>
      </c>
      <c r="B1245" s="24" t="s">
        <v>23</v>
      </c>
      <c r="C1245" s="24" t="s">
        <v>24</v>
      </c>
      <c r="D1245" s="24" t="s">
        <v>25</v>
      </c>
      <c r="E1245" s="60" t="s">
        <v>4460</v>
      </c>
      <c r="F1245" s="246" t="s">
        <v>5291</v>
      </c>
      <c r="G1245" s="37" t="s">
        <v>5679</v>
      </c>
      <c r="H1245" s="232" t="s">
        <v>194</v>
      </c>
      <c r="I1245" s="24">
        <v>3</v>
      </c>
      <c r="J1245" s="247" t="s">
        <v>5668</v>
      </c>
      <c r="K1245" s="60" t="s">
        <v>31</v>
      </c>
      <c r="L1245" s="238">
        <v>3</v>
      </c>
      <c r="M1245" s="27">
        <f t="shared" si="57"/>
        <v>390</v>
      </c>
      <c r="N1245" s="23"/>
      <c r="O1245" s="184" t="s">
        <v>32</v>
      </c>
      <c r="P1245" s="242"/>
    </row>
    <row r="1246" s="69" customFormat="1" ht="18" customHeight="1" spans="1:16">
      <c r="A1246" s="24">
        <v>1240</v>
      </c>
      <c r="B1246" s="24" t="s">
        <v>23</v>
      </c>
      <c r="C1246" s="24" t="s">
        <v>24</v>
      </c>
      <c r="D1246" s="24" t="s">
        <v>25</v>
      </c>
      <c r="E1246" s="60" t="s">
        <v>4460</v>
      </c>
      <c r="F1246" s="246" t="s">
        <v>5291</v>
      </c>
      <c r="G1246" s="37" t="s">
        <v>5680</v>
      </c>
      <c r="H1246" s="247" t="s">
        <v>194</v>
      </c>
      <c r="I1246" s="24">
        <v>8</v>
      </c>
      <c r="J1246" s="247" t="s">
        <v>5668</v>
      </c>
      <c r="K1246" s="60" t="s">
        <v>31</v>
      </c>
      <c r="L1246" s="238">
        <v>6</v>
      </c>
      <c r="M1246" s="27">
        <f t="shared" si="57"/>
        <v>780</v>
      </c>
      <c r="N1246" s="23"/>
      <c r="O1246" s="184" t="s">
        <v>32</v>
      </c>
      <c r="P1246" s="242"/>
    </row>
    <row r="1247" s="69" customFormat="1" ht="18" customHeight="1" spans="1:16">
      <c r="A1247" s="24">
        <v>1241</v>
      </c>
      <c r="B1247" s="24" t="s">
        <v>23</v>
      </c>
      <c r="C1247" s="24" t="s">
        <v>24</v>
      </c>
      <c r="D1247" s="24" t="s">
        <v>25</v>
      </c>
      <c r="E1247" s="60" t="s">
        <v>4460</v>
      </c>
      <c r="F1247" s="246" t="s">
        <v>5291</v>
      </c>
      <c r="G1247" s="37" t="s">
        <v>5681</v>
      </c>
      <c r="H1247" s="247" t="s">
        <v>194</v>
      </c>
      <c r="I1247" s="24">
        <v>5</v>
      </c>
      <c r="J1247" s="247" t="s">
        <v>5668</v>
      </c>
      <c r="K1247" s="60" t="s">
        <v>31</v>
      </c>
      <c r="L1247" s="238">
        <v>4</v>
      </c>
      <c r="M1247" s="27">
        <f t="shared" si="57"/>
        <v>520</v>
      </c>
      <c r="N1247" s="23"/>
      <c r="O1247" s="184" t="s">
        <v>32</v>
      </c>
      <c r="P1247" s="242"/>
    </row>
    <row r="1248" s="69" customFormat="1" ht="18" customHeight="1" spans="1:16">
      <c r="A1248" s="24">
        <v>1242</v>
      </c>
      <c r="B1248" s="24" t="s">
        <v>23</v>
      </c>
      <c r="C1248" s="24" t="s">
        <v>24</v>
      </c>
      <c r="D1248" s="24" t="s">
        <v>25</v>
      </c>
      <c r="E1248" s="60" t="s">
        <v>4460</v>
      </c>
      <c r="F1248" s="246" t="s">
        <v>5291</v>
      </c>
      <c r="G1248" s="37" t="s">
        <v>5614</v>
      </c>
      <c r="H1248" s="247" t="s">
        <v>1583</v>
      </c>
      <c r="I1248" s="24">
        <v>2</v>
      </c>
      <c r="J1248" s="247" t="s">
        <v>5668</v>
      </c>
      <c r="K1248" s="60" t="s">
        <v>31</v>
      </c>
      <c r="L1248" s="238">
        <v>2</v>
      </c>
      <c r="M1248" s="27">
        <f>L1248*312</f>
        <v>624</v>
      </c>
      <c r="N1248" s="23"/>
      <c r="O1248" s="184" t="s">
        <v>32</v>
      </c>
      <c r="P1248" s="242"/>
    </row>
    <row r="1249" s="69" customFormat="1" ht="18" customHeight="1" spans="1:16">
      <c r="A1249" s="24">
        <v>1243</v>
      </c>
      <c r="B1249" s="24" t="s">
        <v>23</v>
      </c>
      <c r="C1249" s="24" t="s">
        <v>24</v>
      </c>
      <c r="D1249" s="24" t="s">
        <v>25</v>
      </c>
      <c r="E1249" s="60" t="s">
        <v>4460</v>
      </c>
      <c r="F1249" s="246" t="s">
        <v>5291</v>
      </c>
      <c r="G1249" s="37" t="s">
        <v>5682</v>
      </c>
      <c r="H1249" s="232" t="s">
        <v>194</v>
      </c>
      <c r="I1249" s="24">
        <v>4</v>
      </c>
      <c r="J1249" s="247" t="s">
        <v>5668</v>
      </c>
      <c r="K1249" s="60" t="s">
        <v>31</v>
      </c>
      <c r="L1249" s="238">
        <v>3</v>
      </c>
      <c r="M1249" s="27">
        <f>L1249*130</f>
        <v>390</v>
      </c>
      <c r="N1249" s="23"/>
      <c r="O1249" s="184" t="s">
        <v>32</v>
      </c>
      <c r="P1249" s="242"/>
    </row>
    <row r="1250" s="69" customFormat="1" ht="18" customHeight="1" spans="1:16">
      <c r="A1250" s="24">
        <v>1244</v>
      </c>
      <c r="B1250" s="24" t="s">
        <v>23</v>
      </c>
      <c r="C1250" s="24" t="s">
        <v>24</v>
      </c>
      <c r="D1250" s="24" t="s">
        <v>25</v>
      </c>
      <c r="E1250" s="60" t="s">
        <v>4460</v>
      </c>
      <c r="F1250" s="246" t="s">
        <v>5291</v>
      </c>
      <c r="G1250" s="37" t="s">
        <v>5683</v>
      </c>
      <c r="H1250" s="232" t="s">
        <v>194</v>
      </c>
      <c r="I1250" s="24">
        <v>4</v>
      </c>
      <c r="J1250" s="247" t="s">
        <v>5668</v>
      </c>
      <c r="K1250" s="60" t="s">
        <v>31</v>
      </c>
      <c r="L1250" s="238">
        <v>3</v>
      </c>
      <c r="M1250" s="27">
        <f>L1250*130</f>
        <v>390</v>
      </c>
      <c r="N1250" s="23"/>
      <c r="O1250" s="184" t="s">
        <v>32</v>
      </c>
      <c r="P1250" s="242"/>
    </row>
    <row r="1251" s="69" customFormat="1" ht="18" customHeight="1" spans="1:16">
      <c r="A1251" s="24">
        <v>1245</v>
      </c>
      <c r="B1251" s="24" t="s">
        <v>23</v>
      </c>
      <c r="C1251" s="24" t="s">
        <v>24</v>
      </c>
      <c r="D1251" s="24" t="s">
        <v>25</v>
      </c>
      <c r="E1251" s="60" t="s">
        <v>4460</v>
      </c>
      <c r="F1251" s="246" t="s">
        <v>5291</v>
      </c>
      <c r="G1251" s="37" t="s">
        <v>5684</v>
      </c>
      <c r="H1251" s="232" t="s">
        <v>194</v>
      </c>
      <c r="I1251" s="24">
        <v>5</v>
      </c>
      <c r="J1251" s="247" t="s">
        <v>5668</v>
      </c>
      <c r="K1251" s="60" t="s">
        <v>31</v>
      </c>
      <c r="L1251" s="238">
        <v>3</v>
      </c>
      <c r="M1251" s="27">
        <f>L1251*130</f>
        <v>390</v>
      </c>
      <c r="N1251" s="23"/>
      <c r="O1251" s="184" t="s">
        <v>32</v>
      </c>
      <c r="P1251" s="242"/>
    </row>
    <row r="1252" s="69" customFormat="1" ht="18" customHeight="1" spans="1:16">
      <c r="A1252" s="24">
        <v>1246</v>
      </c>
      <c r="B1252" s="24" t="s">
        <v>23</v>
      </c>
      <c r="C1252" s="24" t="s">
        <v>24</v>
      </c>
      <c r="D1252" s="24" t="s">
        <v>25</v>
      </c>
      <c r="E1252" s="60" t="s">
        <v>4878</v>
      </c>
      <c r="F1252" s="246" t="s">
        <v>5291</v>
      </c>
      <c r="G1252" s="37" t="s">
        <v>2304</v>
      </c>
      <c r="H1252" s="247" t="s">
        <v>1583</v>
      </c>
      <c r="I1252" s="24">
        <v>4</v>
      </c>
      <c r="J1252" s="247" t="s">
        <v>5668</v>
      </c>
      <c r="K1252" s="60" t="s">
        <v>31</v>
      </c>
      <c r="L1252" s="238">
        <v>3</v>
      </c>
      <c r="M1252" s="27">
        <f>L1252*312</f>
        <v>936</v>
      </c>
      <c r="N1252" s="23"/>
      <c r="O1252" s="184" t="s">
        <v>32</v>
      </c>
      <c r="P1252" s="242"/>
    </row>
    <row r="1253" s="69" customFormat="1" ht="18" customHeight="1" spans="1:16">
      <c r="A1253" s="24">
        <v>1247</v>
      </c>
      <c r="B1253" s="24" t="s">
        <v>23</v>
      </c>
      <c r="C1253" s="24" t="s">
        <v>24</v>
      </c>
      <c r="D1253" s="24" t="s">
        <v>25</v>
      </c>
      <c r="E1253" s="60" t="s">
        <v>4460</v>
      </c>
      <c r="F1253" s="246" t="s">
        <v>5291</v>
      </c>
      <c r="G1253" s="37" t="s">
        <v>5340</v>
      </c>
      <c r="H1253" s="232" t="s">
        <v>194</v>
      </c>
      <c r="I1253" s="24">
        <v>3</v>
      </c>
      <c r="J1253" s="247" t="s">
        <v>5668</v>
      </c>
      <c r="K1253" s="60" t="s">
        <v>31</v>
      </c>
      <c r="L1253" s="238">
        <v>2</v>
      </c>
      <c r="M1253" s="27">
        <f t="shared" ref="M1253:M1264" si="58">L1253*130</f>
        <v>260</v>
      </c>
      <c r="N1253" s="23"/>
      <c r="O1253" s="184" t="s">
        <v>32</v>
      </c>
      <c r="P1253" s="242"/>
    </row>
    <row r="1254" s="69" customFormat="1" ht="18" customHeight="1" spans="1:16">
      <c r="A1254" s="24">
        <v>1248</v>
      </c>
      <c r="B1254" s="24" t="s">
        <v>23</v>
      </c>
      <c r="C1254" s="24" t="s">
        <v>24</v>
      </c>
      <c r="D1254" s="24" t="s">
        <v>25</v>
      </c>
      <c r="E1254" s="60" t="s">
        <v>4460</v>
      </c>
      <c r="F1254" s="246" t="s">
        <v>5291</v>
      </c>
      <c r="G1254" s="37" t="s">
        <v>5685</v>
      </c>
      <c r="H1254" s="232" t="s">
        <v>194</v>
      </c>
      <c r="I1254" s="24">
        <v>4</v>
      </c>
      <c r="J1254" s="247" t="s">
        <v>5668</v>
      </c>
      <c r="K1254" s="60" t="s">
        <v>31</v>
      </c>
      <c r="L1254" s="238">
        <v>3</v>
      </c>
      <c r="M1254" s="27">
        <f t="shared" si="58"/>
        <v>390</v>
      </c>
      <c r="N1254" s="23"/>
      <c r="O1254" s="184" t="s">
        <v>32</v>
      </c>
      <c r="P1254" s="242"/>
    </row>
    <row r="1255" s="69" customFormat="1" ht="18" customHeight="1" spans="1:16">
      <c r="A1255" s="24">
        <v>1249</v>
      </c>
      <c r="B1255" s="24" t="s">
        <v>23</v>
      </c>
      <c r="C1255" s="24" t="s">
        <v>24</v>
      </c>
      <c r="D1255" s="24" t="s">
        <v>25</v>
      </c>
      <c r="E1255" s="60" t="s">
        <v>4460</v>
      </c>
      <c r="F1255" s="246" t="s">
        <v>5291</v>
      </c>
      <c r="G1255" s="37" t="s">
        <v>5686</v>
      </c>
      <c r="H1255" s="232" t="s">
        <v>194</v>
      </c>
      <c r="I1255" s="24">
        <v>5</v>
      </c>
      <c r="J1255" s="247" t="s">
        <v>5687</v>
      </c>
      <c r="K1255" s="60" t="s">
        <v>31</v>
      </c>
      <c r="L1255" s="238">
        <v>3</v>
      </c>
      <c r="M1255" s="27">
        <f t="shared" si="58"/>
        <v>390</v>
      </c>
      <c r="N1255" s="23"/>
      <c r="O1255" s="184" t="s">
        <v>32</v>
      </c>
      <c r="P1255" s="242"/>
    </row>
    <row r="1256" s="69" customFormat="1" ht="18" customHeight="1" spans="1:16">
      <c r="A1256" s="24">
        <v>1250</v>
      </c>
      <c r="B1256" s="24" t="s">
        <v>23</v>
      </c>
      <c r="C1256" s="24" t="s">
        <v>24</v>
      </c>
      <c r="D1256" s="24" t="s">
        <v>25</v>
      </c>
      <c r="E1256" s="60" t="s">
        <v>4460</v>
      </c>
      <c r="F1256" s="246" t="s">
        <v>5291</v>
      </c>
      <c r="G1256" s="37" t="s">
        <v>5688</v>
      </c>
      <c r="H1256" s="232" t="s">
        <v>194</v>
      </c>
      <c r="I1256" s="24">
        <v>5</v>
      </c>
      <c r="J1256" s="247" t="s">
        <v>5689</v>
      </c>
      <c r="K1256" s="60" t="s">
        <v>31</v>
      </c>
      <c r="L1256" s="238">
        <v>3</v>
      </c>
      <c r="M1256" s="27">
        <f t="shared" si="58"/>
        <v>390</v>
      </c>
      <c r="N1256" s="23"/>
      <c r="O1256" s="184" t="s">
        <v>32</v>
      </c>
      <c r="P1256" s="242"/>
    </row>
    <row r="1257" s="69" customFormat="1" ht="18" customHeight="1" spans="1:16">
      <c r="A1257" s="24">
        <v>1251</v>
      </c>
      <c r="B1257" s="24" t="s">
        <v>23</v>
      </c>
      <c r="C1257" s="24" t="s">
        <v>24</v>
      </c>
      <c r="D1257" s="24" t="s">
        <v>25</v>
      </c>
      <c r="E1257" s="60" t="s">
        <v>4460</v>
      </c>
      <c r="F1257" s="246" t="s">
        <v>5291</v>
      </c>
      <c r="G1257" s="37" t="s">
        <v>5690</v>
      </c>
      <c r="H1257" s="232" t="s">
        <v>194</v>
      </c>
      <c r="I1257" s="24">
        <v>4</v>
      </c>
      <c r="J1257" s="247" t="s">
        <v>5687</v>
      </c>
      <c r="K1257" s="60" t="s">
        <v>31</v>
      </c>
      <c r="L1257" s="238">
        <v>3</v>
      </c>
      <c r="M1257" s="27">
        <f t="shared" si="58"/>
        <v>390</v>
      </c>
      <c r="N1257" s="23"/>
      <c r="O1257" s="184" t="s">
        <v>32</v>
      </c>
      <c r="P1257" s="242"/>
    </row>
    <row r="1258" s="69" customFormat="1" ht="18" customHeight="1" spans="1:16">
      <c r="A1258" s="24">
        <v>1252</v>
      </c>
      <c r="B1258" s="24" t="s">
        <v>23</v>
      </c>
      <c r="C1258" s="24" t="s">
        <v>24</v>
      </c>
      <c r="D1258" s="24" t="s">
        <v>25</v>
      </c>
      <c r="E1258" s="60" t="s">
        <v>4460</v>
      </c>
      <c r="F1258" s="246" t="s">
        <v>5291</v>
      </c>
      <c r="G1258" s="37" t="s">
        <v>5691</v>
      </c>
      <c r="H1258" s="232" t="s">
        <v>194</v>
      </c>
      <c r="I1258" s="24">
        <v>5</v>
      </c>
      <c r="J1258" s="247" t="s">
        <v>5687</v>
      </c>
      <c r="K1258" s="60" t="s">
        <v>31</v>
      </c>
      <c r="L1258" s="238">
        <v>3</v>
      </c>
      <c r="M1258" s="27">
        <f t="shared" si="58"/>
        <v>390</v>
      </c>
      <c r="N1258" s="23"/>
      <c r="O1258" s="184" t="s">
        <v>32</v>
      </c>
      <c r="P1258" s="242"/>
    </row>
    <row r="1259" s="69" customFormat="1" ht="18" customHeight="1" spans="1:16">
      <c r="A1259" s="24">
        <v>1253</v>
      </c>
      <c r="B1259" s="24" t="s">
        <v>23</v>
      </c>
      <c r="C1259" s="24" t="s">
        <v>24</v>
      </c>
      <c r="D1259" s="24" t="s">
        <v>25</v>
      </c>
      <c r="E1259" s="60" t="s">
        <v>4460</v>
      </c>
      <c r="F1259" s="246" t="s">
        <v>5291</v>
      </c>
      <c r="G1259" s="37" t="s">
        <v>5692</v>
      </c>
      <c r="H1259" s="232" t="s">
        <v>194</v>
      </c>
      <c r="I1259" s="24">
        <v>6</v>
      </c>
      <c r="J1259" s="247" t="s">
        <v>5687</v>
      </c>
      <c r="K1259" s="60" t="s">
        <v>31</v>
      </c>
      <c r="L1259" s="238">
        <v>3</v>
      </c>
      <c r="M1259" s="27">
        <f t="shared" si="58"/>
        <v>390</v>
      </c>
      <c r="N1259" s="23"/>
      <c r="O1259" s="184" t="s">
        <v>32</v>
      </c>
      <c r="P1259" s="242"/>
    </row>
    <row r="1260" s="69" customFormat="1" ht="18" customHeight="1" spans="1:16">
      <c r="A1260" s="24">
        <v>1254</v>
      </c>
      <c r="B1260" s="24" t="s">
        <v>23</v>
      </c>
      <c r="C1260" s="24" t="s">
        <v>24</v>
      </c>
      <c r="D1260" s="24" t="s">
        <v>25</v>
      </c>
      <c r="E1260" s="60" t="s">
        <v>4460</v>
      </c>
      <c r="F1260" s="246" t="s">
        <v>5291</v>
      </c>
      <c r="G1260" s="37" t="s">
        <v>5693</v>
      </c>
      <c r="H1260" s="232" t="s">
        <v>194</v>
      </c>
      <c r="I1260" s="24">
        <v>4</v>
      </c>
      <c r="J1260" s="247" t="s">
        <v>5687</v>
      </c>
      <c r="K1260" s="60" t="s">
        <v>31</v>
      </c>
      <c r="L1260" s="238">
        <v>3</v>
      </c>
      <c r="M1260" s="27">
        <f t="shared" si="58"/>
        <v>390</v>
      </c>
      <c r="N1260" s="23"/>
      <c r="O1260" s="184" t="s">
        <v>32</v>
      </c>
      <c r="P1260" s="242"/>
    </row>
    <row r="1261" s="69" customFormat="1" ht="18" customHeight="1" spans="1:16">
      <c r="A1261" s="24">
        <v>1255</v>
      </c>
      <c r="B1261" s="24" t="s">
        <v>23</v>
      </c>
      <c r="C1261" s="24" t="s">
        <v>24</v>
      </c>
      <c r="D1261" s="24" t="s">
        <v>25</v>
      </c>
      <c r="E1261" s="60" t="s">
        <v>4460</v>
      </c>
      <c r="F1261" s="246" t="s">
        <v>5291</v>
      </c>
      <c r="G1261" s="37" t="s">
        <v>5048</v>
      </c>
      <c r="H1261" s="232" t="s">
        <v>194</v>
      </c>
      <c r="I1261" s="24">
        <v>6</v>
      </c>
      <c r="J1261" s="247" t="s">
        <v>5687</v>
      </c>
      <c r="K1261" s="60" t="s">
        <v>31</v>
      </c>
      <c r="L1261" s="238">
        <v>3</v>
      </c>
      <c r="M1261" s="27">
        <f t="shared" si="58"/>
        <v>390</v>
      </c>
      <c r="N1261" s="23"/>
      <c r="O1261" s="184" t="s">
        <v>32</v>
      </c>
      <c r="P1261" s="242"/>
    </row>
    <row r="1262" s="69" customFormat="1" ht="18" customHeight="1" spans="1:16">
      <c r="A1262" s="24">
        <v>1256</v>
      </c>
      <c r="B1262" s="24" t="s">
        <v>23</v>
      </c>
      <c r="C1262" s="24" t="s">
        <v>24</v>
      </c>
      <c r="D1262" s="24" t="s">
        <v>25</v>
      </c>
      <c r="E1262" s="60" t="s">
        <v>4460</v>
      </c>
      <c r="F1262" s="246" t="s">
        <v>5291</v>
      </c>
      <c r="G1262" s="37" t="s">
        <v>5694</v>
      </c>
      <c r="H1262" s="232" t="s">
        <v>194</v>
      </c>
      <c r="I1262" s="24">
        <v>5</v>
      </c>
      <c r="J1262" s="247" t="s">
        <v>5687</v>
      </c>
      <c r="K1262" s="60" t="s">
        <v>31</v>
      </c>
      <c r="L1262" s="238">
        <v>3</v>
      </c>
      <c r="M1262" s="27">
        <f t="shared" si="58"/>
        <v>390</v>
      </c>
      <c r="N1262" s="23"/>
      <c r="O1262" s="184" t="s">
        <v>32</v>
      </c>
      <c r="P1262" s="242"/>
    </row>
    <row r="1263" s="69" customFormat="1" ht="18" customHeight="1" spans="1:16">
      <c r="A1263" s="24">
        <v>1257</v>
      </c>
      <c r="B1263" s="24" t="s">
        <v>23</v>
      </c>
      <c r="C1263" s="24" t="s">
        <v>24</v>
      </c>
      <c r="D1263" s="24" t="s">
        <v>25</v>
      </c>
      <c r="E1263" s="60" t="s">
        <v>4460</v>
      </c>
      <c r="F1263" s="246" t="s">
        <v>5291</v>
      </c>
      <c r="G1263" s="37" t="s">
        <v>5695</v>
      </c>
      <c r="H1263" s="232" t="s">
        <v>194</v>
      </c>
      <c r="I1263" s="24">
        <v>6</v>
      </c>
      <c r="J1263" s="247" t="s">
        <v>5687</v>
      </c>
      <c r="K1263" s="60" t="s">
        <v>31</v>
      </c>
      <c r="L1263" s="238">
        <v>3</v>
      </c>
      <c r="M1263" s="27">
        <f t="shared" si="58"/>
        <v>390</v>
      </c>
      <c r="N1263" s="23"/>
      <c r="O1263" s="184" t="s">
        <v>32</v>
      </c>
      <c r="P1263" s="242"/>
    </row>
    <row r="1264" s="69" customFormat="1" ht="18" customHeight="1" spans="1:16">
      <c r="A1264" s="24">
        <v>1258</v>
      </c>
      <c r="B1264" s="24" t="s">
        <v>23</v>
      </c>
      <c r="C1264" s="24" t="s">
        <v>24</v>
      </c>
      <c r="D1264" s="24" t="s">
        <v>25</v>
      </c>
      <c r="E1264" s="60" t="s">
        <v>4460</v>
      </c>
      <c r="F1264" s="246" t="s">
        <v>5291</v>
      </c>
      <c r="G1264" s="37" t="s">
        <v>5696</v>
      </c>
      <c r="H1264" s="247" t="s">
        <v>194</v>
      </c>
      <c r="I1264" s="24">
        <v>7</v>
      </c>
      <c r="J1264" s="247" t="s">
        <v>5687</v>
      </c>
      <c r="K1264" s="60" t="s">
        <v>31</v>
      </c>
      <c r="L1264" s="238">
        <v>4</v>
      </c>
      <c r="M1264" s="27">
        <f t="shared" si="58"/>
        <v>520</v>
      </c>
      <c r="N1264" s="23"/>
      <c r="O1264" s="184" t="s">
        <v>32</v>
      </c>
      <c r="P1264" s="242"/>
    </row>
    <row r="1265" s="69" customFormat="1" ht="18" customHeight="1" spans="1:16">
      <c r="A1265" s="24">
        <v>1259</v>
      </c>
      <c r="B1265" s="24" t="s">
        <v>23</v>
      </c>
      <c r="C1265" s="24" t="s">
        <v>24</v>
      </c>
      <c r="D1265" s="24" t="s">
        <v>25</v>
      </c>
      <c r="E1265" s="60" t="s">
        <v>4460</v>
      </c>
      <c r="F1265" s="246" t="s">
        <v>5291</v>
      </c>
      <c r="G1265" s="37" t="s">
        <v>5697</v>
      </c>
      <c r="H1265" s="247" t="s">
        <v>1583</v>
      </c>
      <c r="I1265" s="24">
        <v>4</v>
      </c>
      <c r="J1265" s="247" t="s">
        <v>5687</v>
      </c>
      <c r="K1265" s="60" t="s">
        <v>31</v>
      </c>
      <c r="L1265" s="238">
        <v>3</v>
      </c>
      <c r="M1265" s="27">
        <f>L1265*312</f>
        <v>936</v>
      </c>
      <c r="N1265" s="23"/>
      <c r="O1265" s="184" t="s">
        <v>32</v>
      </c>
      <c r="P1265" s="242"/>
    </row>
    <row r="1266" s="69" customFormat="1" ht="18" customHeight="1" spans="1:16">
      <c r="A1266" s="24">
        <v>1260</v>
      </c>
      <c r="B1266" s="24" t="s">
        <v>23</v>
      </c>
      <c r="C1266" s="24" t="s">
        <v>24</v>
      </c>
      <c r="D1266" s="24" t="s">
        <v>25</v>
      </c>
      <c r="E1266" s="60" t="s">
        <v>4460</v>
      </c>
      <c r="F1266" s="246" t="s">
        <v>5291</v>
      </c>
      <c r="G1266" s="37" t="s">
        <v>5698</v>
      </c>
      <c r="H1266" s="232" t="s">
        <v>194</v>
      </c>
      <c r="I1266" s="24">
        <v>5</v>
      </c>
      <c r="J1266" s="247" t="s">
        <v>5687</v>
      </c>
      <c r="K1266" s="60" t="s">
        <v>31</v>
      </c>
      <c r="L1266" s="238">
        <v>3</v>
      </c>
      <c r="M1266" s="27">
        <f t="shared" ref="M1266:M1282" si="59">L1266*130</f>
        <v>390</v>
      </c>
      <c r="N1266" s="23"/>
      <c r="O1266" s="184" t="s">
        <v>32</v>
      </c>
      <c r="P1266" s="242"/>
    </row>
    <row r="1267" s="69" customFormat="1" ht="18" customHeight="1" spans="1:16">
      <c r="A1267" s="24">
        <v>1261</v>
      </c>
      <c r="B1267" s="24" t="s">
        <v>23</v>
      </c>
      <c r="C1267" s="24" t="s">
        <v>24</v>
      </c>
      <c r="D1267" s="24" t="s">
        <v>25</v>
      </c>
      <c r="E1267" s="60" t="s">
        <v>4878</v>
      </c>
      <c r="F1267" s="246" t="s">
        <v>5291</v>
      </c>
      <c r="G1267" s="37" t="s">
        <v>5699</v>
      </c>
      <c r="H1267" s="232" t="s">
        <v>194</v>
      </c>
      <c r="I1267" s="24">
        <v>3</v>
      </c>
      <c r="J1267" s="247" t="s">
        <v>5687</v>
      </c>
      <c r="K1267" s="60" t="s">
        <v>31</v>
      </c>
      <c r="L1267" s="238">
        <v>3</v>
      </c>
      <c r="M1267" s="27">
        <f t="shared" si="59"/>
        <v>390</v>
      </c>
      <c r="N1267" s="23"/>
      <c r="O1267" s="184" t="s">
        <v>32</v>
      </c>
      <c r="P1267" s="242"/>
    </row>
    <row r="1268" s="69" customFormat="1" ht="18" customHeight="1" spans="1:16">
      <c r="A1268" s="24">
        <v>1262</v>
      </c>
      <c r="B1268" s="24" t="s">
        <v>23</v>
      </c>
      <c r="C1268" s="24" t="s">
        <v>24</v>
      </c>
      <c r="D1268" s="24" t="s">
        <v>25</v>
      </c>
      <c r="E1268" s="60" t="s">
        <v>4878</v>
      </c>
      <c r="F1268" s="246" t="s">
        <v>5291</v>
      </c>
      <c r="G1268" s="37" t="s">
        <v>5700</v>
      </c>
      <c r="H1268" s="232" t="s">
        <v>194</v>
      </c>
      <c r="I1268" s="24">
        <v>2</v>
      </c>
      <c r="J1268" s="247" t="s">
        <v>5687</v>
      </c>
      <c r="K1268" s="60" t="s">
        <v>31</v>
      </c>
      <c r="L1268" s="238">
        <v>2</v>
      </c>
      <c r="M1268" s="27">
        <f t="shared" si="59"/>
        <v>260</v>
      </c>
      <c r="N1268" s="23"/>
      <c r="O1268" s="184" t="s">
        <v>32</v>
      </c>
      <c r="P1268" s="242"/>
    </row>
    <row r="1269" s="69" customFormat="1" ht="18" customHeight="1" spans="1:16">
      <c r="A1269" s="24">
        <v>1263</v>
      </c>
      <c r="B1269" s="24" t="s">
        <v>23</v>
      </c>
      <c r="C1269" s="24" t="s">
        <v>24</v>
      </c>
      <c r="D1269" s="24" t="s">
        <v>25</v>
      </c>
      <c r="E1269" s="60" t="s">
        <v>4460</v>
      </c>
      <c r="F1269" s="246" t="s">
        <v>5291</v>
      </c>
      <c r="G1269" s="37" t="s">
        <v>5111</v>
      </c>
      <c r="H1269" s="232" t="s">
        <v>194</v>
      </c>
      <c r="I1269" s="24">
        <v>6</v>
      </c>
      <c r="J1269" s="247" t="s">
        <v>5687</v>
      </c>
      <c r="K1269" s="60" t="s">
        <v>31</v>
      </c>
      <c r="L1269" s="238">
        <v>3</v>
      </c>
      <c r="M1269" s="27">
        <f t="shared" si="59"/>
        <v>390</v>
      </c>
      <c r="N1269" s="23"/>
      <c r="O1269" s="184" t="s">
        <v>32</v>
      </c>
      <c r="P1269" s="242"/>
    </row>
    <row r="1270" s="69" customFormat="1" ht="18" customHeight="1" spans="1:16">
      <c r="A1270" s="24">
        <v>1264</v>
      </c>
      <c r="B1270" s="24" t="s">
        <v>23</v>
      </c>
      <c r="C1270" s="24" t="s">
        <v>24</v>
      </c>
      <c r="D1270" s="24" t="s">
        <v>25</v>
      </c>
      <c r="E1270" s="60" t="s">
        <v>4460</v>
      </c>
      <c r="F1270" s="246" t="s">
        <v>5291</v>
      </c>
      <c r="G1270" s="37" t="s">
        <v>5570</v>
      </c>
      <c r="H1270" s="232" t="s">
        <v>194</v>
      </c>
      <c r="I1270" s="24">
        <v>5</v>
      </c>
      <c r="J1270" s="247" t="s">
        <v>5687</v>
      </c>
      <c r="K1270" s="60" t="s">
        <v>31</v>
      </c>
      <c r="L1270" s="238">
        <v>3</v>
      </c>
      <c r="M1270" s="27">
        <f t="shared" si="59"/>
        <v>390</v>
      </c>
      <c r="N1270" s="23"/>
      <c r="O1270" s="184" t="s">
        <v>32</v>
      </c>
      <c r="P1270" s="242"/>
    </row>
    <row r="1271" s="69" customFormat="1" ht="18" customHeight="1" spans="1:16">
      <c r="A1271" s="24">
        <v>1265</v>
      </c>
      <c r="B1271" s="24" t="s">
        <v>23</v>
      </c>
      <c r="C1271" s="24" t="s">
        <v>24</v>
      </c>
      <c r="D1271" s="24" t="s">
        <v>25</v>
      </c>
      <c r="E1271" s="60" t="s">
        <v>4460</v>
      </c>
      <c r="F1271" s="246" t="s">
        <v>5291</v>
      </c>
      <c r="G1271" s="37" t="s">
        <v>5701</v>
      </c>
      <c r="H1271" s="232" t="s">
        <v>194</v>
      </c>
      <c r="I1271" s="24">
        <v>2</v>
      </c>
      <c r="J1271" s="247" t="s">
        <v>5687</v>
      </c>
      <c r="K1271" s="60" t="s">
        <v>31</v>
      </c>
      <c r="L1271" s="238">
        <v>2</v>
      </c>
      <c r="M1271" s="27">
        <f t="shared" si="59"/>
        <v>260</v>
      </c>
      <c r="N1271" s="23"/>
      <c r="O1271" s="184" t="s">
        <v>32</v>
      </c>
      <c r="P1271" s="242"/>
    </row>
    <row r="1272" s="69" customFormat="1" ht="18" customHeight="1" spans="1:16">
      <c r="A1272" s="24">
        <v>1266</v>
      </c>
      <c r="B1272" s="24" t="s">
        <v>23</v>
      </c>
      <c r="C1272" s="24" t="s">
        <v>24</v>
      </c>
      <c r="D1272" s="24" t="s">
        <v>25</v>
      </c>
      <c r="E1272" s="24" t="s">
        <v>4460</v>
      </c>
      <c r="F1272" s="246" t="s">
        <v>5291</v>
      </c>
      <c r="G1272" s="238" t="s">
        <v>5702</v>
      </c>
      <c r="H1272" s="247" t="s">
        <v>194</v>
      </c>
      <c r="I1272" s="24">
        <v>7</v>
      </c>
      <c r="J1272" s="247" t="s">
        <v>5687</v>
      </c>
      <c r="K1272" s="60" t="s">
        <v>31</v>
      </c>
      <c r="L1272" s="238">
        <v>4</v>
      </c>
      <c r="M1272" s="27">
        <f t="shared" si="59"/>
        <v>520</v>
      </c>
      <c r="N1272" s="23"/>
      <c r="O1272" s="184" t="s">
        <v>32</v>
      </c>
      <c r="P1272" s="243"/>
    </row>
    <row r="1273" s="69" customFormat="1" ht="18" customHeight="1" spans="1:16">
      <c r="A1273" s="24">
        <v>1267</v>
      </c>
      <c r="B1273" s="24" t="s">
        <v>23</v>
      </c>
      <c r="C1273" s="24" t="s">
        <v>24</v>
      </c>
      <c r="D1273" s="24" t="s">
        <v>25</v>
      </c>
      <c r="E1273" s="60" t="s">
        <v>4460</v>
      </c>
      <c r="F1273" s="246" t="s">
        <v>5291</v>
      </c>
      <c r="G1273" s="37" t="s">
        <v>5703</v>
      </c>
      <c r="H1273" s="232" t="s">
        <v>194</v>
      </c>
      <c r="I1273" s="24">
        <v>4</v>
      </c>
      <c r="J1273" s="247" t="s">
        <v>5687</v>
      </c>
      <c r="K1273" s="60" t="s">
        <v>31</v>
      </c>
      <c r="L1273" s="238">
        <v>3</v>
      </c>
      <c r="M1273" s="27">
        <f t="shared" si="59"/>
        <v>390</v>
      </c>
      <c r="N1273" s="23"/>
      <c r="O1273" s="184" t="s">
        <v>32</v>
      </c>
      <c r="P1273" s="242"/>
    </row>
    <row r="1274" s="69" customFormat="1" ht="18" customHeight="1" spans="1:16">
      <c r="A1274" s="24">
        <v>1268</v>
      </c>
      <c r="B1274" s="24" t="s">
        <v>23</v>
      </c>
      <c r="C1274" s="24" t="s">
        <v>24</v>
      </c>
      <c r="D1274" s="24" t="s">
        <v>25</v>
      </c>
      <c r="E1274" s="60" t="s">
        <v>4878</v>
      </c>
      <c r="F1274" s="246" t="s">
        <v>5291</v>
      </c>
      <c r="G1274" s="37" t="s">
        <v>5704</v>
      </c>
      <c r="H1274" s="232" t="s">
        <v>194</v>
      </c>
      <c r="I1274" s="24">
        <v>3</v>
      </c>
      <c r="J1274" s="247" t="s">
        <v>5687</v>
      </c>
      <c r="K1274" s="60" t="s">
        <v>31</v>
      </c>
      <c r="L1274" s="238">
        <v>3</v>
      </c>
      <c r="M1274" s="27">
        <f t="shared" si="59"/>
        <v>390</v>
      </c>
      <c r="N1274" s="23"/>
      <c r="O1274" s="184" t="s">
        <v>32</v>
      </c>
      <c r="P1274" s="242"/>
    </row>
    <row r="1275" s="69" customFormat="1" ht="18" customHeight="1" spans="1:16">
      <c r="A1275" s="24">
        <v>1269</v>
      </c>
      <c r="B1275" s="24" t="s">
        <v>23</v>
      </c>
      <c r="C1275" s="24" t="s">
        <v>24</v>
      </c>
      <c r="D1275" s="24" t="s">
        <v>25</v>
      </c>
      <c r="E1275" s="60" t="s">
        <v>4460</v>
      </c>
      <c r="F1275" s="246" t="s">
        <v>5291</v>
      </c>
      <c r="G1275" s="37" t="s">
        <v>5705</v>
      </c>
      <c r="H1275" s="232" t="s">
        <v>194</v>
      </c>
      <c r="I1275" s="24">
        <v>5</v>
      </c>
      <c r="J1275" s="247" t="s">
        <v>5687</v>
      </c>
      <c r="K1275" s="60" t="s">
        <v>31</v>
      </c>
      <c r="L1275" s="238">
        <v>3</v>
      </c>
      <c r="M1275" s="27">
        <f t="shared" si="59"/>
        <v>390</v>
      </c>
      <c r="N1275" s="23"/>
      <c r="O1275" s="184" t="s">
        <v>32</v>
      </c>
      <c r="P1275" s="242"/>
    </row>
    <row r="1276" s="69" customFormat="1" ht="18" customHeight="1" spans="1:16">
      <c r="A1276" s="24">
        <v>1270</v>
      </c>
      <c r="B1276" s="24" t="s">
        <v>23</v>
      </c>
      <c r="C1276" s="24" t="s">
        <v>24</v>
      </c>
      <c r="D1276" s="24" t="s">
        <v>25</v>
      </c>
      <c r="E1276" s="60" t="s">
        <v>4460</v>
      </c>
      <c r="F1276" s="246" t="s">
        <v>5291</v>
      </c>
      <c r="G1276" s="37" t="s">
        <v>5706</v>
      </c>
      <c r="H1276" s="232" t="s">
        <v>194</v>
      </c>
      <c r="I1276" s="24">
        <v>4</v>
      </c>
      <c r="J1276" s="247" t="s">
        <v>5687</v>
      </c>
      <c r="K1276" s="60" t="s">
        <v>31</v>
      </c>
      <c r="L1276" s="238">
        <v>3</v>
      </c>
      <c r="M1276" s="27">
        <f t="shared" si="59"/>
        <v>390</v>
      </c>
      <c r="N1276" s="23"/>
      <c r="O1276" s="184" t="s">
        <v>32</v>
      </c>
      <c r="P1276" s="242"/>
    </row>
    <row r="1277" s="69" customFormat="1" ht="18" customHeight="1" spans="1:16">
      <c r="A1277" s="24">
        <v>1271</v>
      </c>
      <c r="B1277" s="24" t="s">
        <v>23</v>
      </c>
      <c r="C1277" s="24" t="s">
        <v>24</v>
      </c>
      <c r="D1277" s="24" t="s">
        <v>25</v>
      </c>
      <c r="E1277" s="60" t="s">
        <v>4460</v>
      </c>
      <c r="F1277" s="246" t="s">
        <v>5291</v>
      </c>
      <c r="G1277" s="37" t="s">
        <v>5707</v>
      </c>
      <c r="H1277" s="232" t="s">
        <v>194</v>
      </c>
      <c r="I1277" s="24">
        <v>5</v>
      </c>
      <c r="J1277" s="247" t="s">
        <v>5687</v>
      </c>
      <c r="K1277" s="60" t="s">
        <v>31</v>
      </c>
      <c r="L1277" s="238">
        <v>3</v>
      </c>
      <c r="M1277" s="27">
        <f t="shared" si="59"/>
        <v>390</v>
      </c>
      <c r="N1277" s="23"/>
      <c r="O1277" s="184" t="s">
        <v>32</v>
      </c>
      <c r="P1277" s="242"/>
    </row>
    <row r="1278" s="69" customFormat="1" ht="18" customHeight="1" spans="1:16">
      <c r="A1278" s="24">
        <v>1272</v>
      </c>
      <c r="B1278" s="24" t="s">
        <v>23</v>
      </c>
      <c r="C1278" s="24" t="s">
        <v>24</v>
      </c>
      <c r="D1278" s="24" t="s">
        <v>25</v>
      </c>
      <c r="E1278" s="60" t="s">
        <v>4460</v>
      </c>
      <c r="F1278" s="246" t="s">
        <v>5291</v>
      </c>
      <c r="G1278" s="37" t="s">
        <v>5567</v>
      </c>
      <c r="H1278" s="232" t="s">
        <v>194</v>
      </c>
      <c r="I1278" s="24">
        <v>5</v>
      </c>
      <c r="J1278" s="247" t="s">
        <v>5687</v>
      </c>
      <c r="K1278" s="60" t="s">
        <v>31</v>
      </c>
      <c r="L1278" s="238">
        <v>3</v>
      </c>
      <c r="M1278" s="27">
        <f t="shared" si="59"/>
        <v>390</v>
      </c>
      <c r="N1278" s="23"/>
      <c r="O1278" s="184" t="s">
        <v>32</v>
      </c>
      <c r="P1278" s="242"/>
    </row>
    <row r="1279" s="69" customFormat="1" ht="18" customHeight="1" spans="1:16">
      <c r="A1279" s="24">
        <v>1273</v>
      </c>
      <c r="B1279" s="24" t="s">
        <v>23</v>
      </c>
      <c r="C1279" s="24" t="s">
        <v>24</v>
      </c>
      <c r="D1279" s="24" t="s">
        <v>25</v>
      </c>
      <c r="E1279" s="60" t="s">
        <v>4460</v>
      </c>
      <c r="F1279" s="246" t="s">
        <v>5291</v>
      </c>
      <c r="G1279" s="37" t="s">
        <v>5708</v>
      </c>
      <c r="H1279" s="232" t="s">
        <v>194</v>
      </c>
      <c r="I1279" s="24">
        <v>4</v>
      </c>
      <c r="J1279" s="247" t="s">
        <v>5709</v>
      </c>
      <c r="K1279" s="60" t="s">
        <v>31</v>
      </c>
      <c r="L1279" s="238">
        <v>3</v>
      </c>
      <c r="M1279" s="27">
        <f t="shared" si="59"/>
        <v>390</v>
      </c>
      <c r="N1279" s="23"/>
      <c r="O1279" s="184" t="s">
        <v>32</v>
      </c>
      <c r="P1279" s="242"/>
    </row>
    <row r="1280" s="69" customFormat="1" ht="18" customHeight="1" spans="1:16">
      <c r="A1280" s="24">
        <v>1274</v>
      </c>
      <c r="B1280" s="24" t="s">
        <v>23</v>
      </c>
      <c r="C1280" s="24" t="s">
        <v>24</v>
      </c>
      <c r="D1280" s="24" t="s">
        <v>25</v>
      </c>
      <c r="E1280" s="60" t="s">
        <v>4460</v>
      </c>
      <c r="F1280" s="246" t="s">
        <v>5291</v>
      </c>
      <c r="G1280" s="37" t="s">
        <v>5710</v>
      </c>
      <c r="H1280" s="247" t="s">
        <v>194</v>
      </c>
      <c r="I1280" s="24">
        <v>7</v>
      </c>
      <c r="J1280" s="247" t="s">
        <v>5709</v>
      </c>
      <c r="K1280" s="60" t="s">
        <v>31</v>
      </c>
      <c r="L1280" s="238">
        <v>5</v>
      </c>
      <c r="M1280" s="27">
        <f t="shared" si="59"/>
        <v>650</v>
      </c>
      <c r="N1280" s="23"/>
      <c r="O1280" s="184" t="s">
        <v>32</v>
      </c>
      <c r="P1280" s="242"/>
    </row>
    <row r="1281" s="69" customFormat="1" ht="18" customHeight="1" spans="1:16">
      <c r="A1281" s="24">
        <v>1275</v>
      </c>
      <c r="B1281" s="24" t="s">
        <v>23</v>
      </c>
      <c r="C1281" s="24" t="s">
        <v>24</v>
      </c>
      <c r="D1281" s="24" t="s">
        <v>25</v>
      </c>
      <c r="E1281" s="60" t="s">
        <v>4460</v>
      </c>
      <c r="F1281" s="246" t="s">
        <v>5291</v>
      </c>
      <c r="G1281" s="37" t="s">
        <v>5529</v>
      </c>
      <c r="H1281" s="232" t="s">
        <v>194</v>
      </c>
      <c r="I1281" s="24">
        <v>5</v>
      </c>
      <c r="J1281" s="247" t="s">
        <v>5709</v>
      </c>
      <c r="K1281" s="60" t="s">
        <v>31</v>
      </c>
      <c r="L1281" s="238">
        <v>3</v>
      </c>
      <c r="M1281" s="27">
        <f t="shared" si="59"/>
        <v>390</v>
      </c>
      <c r="N1281" s="23"/>
      <c r="O1281" s="184" t="s">
        <v>32</v>
      </c>
      <c r="P1281" s="242"/>
    </row>
    <row r="1282" s="69" customFormat="1" ht="18" customHeight="1" spans="1:16">
      <c r="A1282" s="24">
        <v>1276</v>
      </c>
      <c r="B1282" s="24" t="s">
        <v>23</v>
      </c>
      <c r="C1282" s="24" t="s">
        <v>24</v>
      </c>
      <c r="D1282" s="24" t="s">
        <v>25</v>
      </c>
      <c r="E1282" s="60" t="s">
        <v>4460</v>
      </c>
      <c r="F1282" s="246" t="s">
        <v>5291</v>
      </c>
      <c r="G1282" s="37" t="s">
        <v>5711</v>
      </c>
      <c r="H1282" s="232" t="s">
        <v>194</v>
      </c>
      <c r="I1282" s="24">
        <v>3</v>
      </c>
      <c r="J1282" s="247" t="s">
        <v>5709</v>
      </c>
      <c r="K1282" s="60" t="s">
        <v>31</v>
      </c>
      <c r="L1282" s="238">
        <v>2</v>
      </c>
      <c r="M1282" s="27">
        <f t="shared" si="59"/>
        <v>260</v>
      </c>
      <c r="N1282" s="23"/>
      <c r="O1282" s="184" t="s">
        <v>32</v>
      </c>
      <c r="P1282" s="242"/>
    </row>
    <row r="1283" s="69" customFormat="1" ht="18" customHeight="1" spans="1:16">
      <c r="A1283" s="24">
        <v>1277</v>
      </c>
      <c r="B1283" s="24" t="s">
        <v>23</v>
      </c>
      <c r="C1283" s="24" t="s">
        <v>24</v>
      </c>
      <c r="D1283" s="24" t="s">
        <v>25</v>
      </c>
      <c r="E1283" s="60" t="s">
        <v>4460</v>
      </c>
      <c r="F1283" s="246" t="s">
        <v>5291</v>
      </c>
      <c r="G1283" s="37" t="s">
        <v>5712</v>
      </c>
      <c r="H1283" s="247" t="s">
        <v>1583</v>
      </c>
      <c r="I1283" s="24">
        <v>3</v>
      </c>
      <c r="J1283" s="247" t="s">
        <v>5709</v>
      </c>
      <c r="K1283" s="60" t="s">
        <v>31</v>
      </c>
      <c r="L1283" s="238">
        <v>2</v>
      </c>
      <c r="M1283" s="27">
        <f>L1283*312</f>
        <v>624</v>
      </c>
      <c r="N1283" s="23"/>
      <c r="O1283" s="184" t="s">
        <v>32</v>
      </c>
      <c r="P1283" s="242"/>
    </row>
    <row r="1284" s="69" customFormat="1" ht="18" customHeight="1" spans="1:16">
      <c r="A1284" s="24">
        <v>1278</v>
      </c>
      <c r="B1284" s="24" t="s">
        <v>23</v>
      </c>
      <c r="C1284" s="24" t="s">
        <v>24</v>
      </c>
      <c r="D1284" s="24" t="s">
        <v>25</v>
      </c>
      <c r="E1284" s="60" t="s">
        <v>4460</v>
      </c>
      <c r="F1284" s="246" t="s">
        <v>5291</v>
      </c>
      <c r="G1284" s="37" t="s">
        <v>5698</v>
      </c>
      <c r="H1284" s="232" t="s">
        <v>194</v>
      </c>
      <c r="I1284" s="24">
        <v>5</v>
      </c>
      <c r="J1284" s="247" t="s">
        <v>5709</v>
      </c>
      <c r="K1284" s="60" t="s">
        <v>31</v>
      </c>
      <c r="L1284" s="238">
        <v>2</v>
      </c>
      <c r="M1284" s="27">
        <f t="shared" ref="M1284:M1292" si="60">L1284*130</f>
        <v>260</v>
      </c>
      <c r="N1284" s="23"/>
      <c r="O1284" s="184" t="s">
        <v>32</v>
      </c>
      <c r="P1284" s="242"/>
    </row>
    <row r="1285" s="69" customFormat="1" ht="18" customHeight="1" spans="1:16">
      <c r="A1285" s="24">
        <v>1279</v>
      </c>
      <c r="B1285" s="24" t="s">
        <v>23</v>
      </c>
      <c r="C1285" s="24" t="s">
        <v>24</v>
      </c>
      <c r="D1285" s="24" t="s">
        <v>25</v>
      </c>
      <c r="E1285" s="60" t="s">
        <v>4460</v>
      </c>
      <c r="F1285" s="246" t="s">
        <v>5291</v>
      </c>
      <c r="G1285" s="37" t="s">
        <v>5713</v>
      </c>
      <c r="H1285" s="232" t="s">
        <v>194</v>
      </c>
      <c r="I1285" s="24">
        <v>6</v>
      </c>
      <c r="J1285" s="247" t="s">
        <v>5709</v>
      </c>
      <c r="K1285" s="60" t="s">
        <v>31</v>
      </c>
      <c r="L1285" s="238">
        <v>3</v>
      </c>
      <c r="M1285" s="27">
        <f t="shared" si="60"/>
        <v>390</v>
      </c>
      <c r="N1285" s="23"/>
      <c r="O1285" s="184" t="s">
        <v>32</v>
      </c>
      <c r="P1285" s="242"/>
    </row>
    <row r="1286" s="69" customFormat="1" ht="18" customHeight="1" spans="1:16">
      <c r="A1286" s="24">
        <v>1280</v>
      </c>
      <c r="B1286" s="24" t="s">
        <v>23</v>
      </c>
      <c r="C1286" s="24" t="s">
        <v>24</v>
      </c>
      <c r="D1286" s="24" t="s">
        <v>25</v>
      </c>
      <c r="E1286" s="60" t="s">
        <v>4460</v>
      </c>
      <c r="F1286" s="246" t="s">
        <v>5291</v>
      </c>
      <c r="G1286" s="37" t="s">
        <v>5714</v>
      </c>
      <c r="H1286" s="232" t="s">
        <v>194</v>
      </c>
      <c r="I1286" s="24">
        <v>4</v>
      </c>
      <c r="J1286" s="247" t="s">
        <v>5709</v>
      </c>
      <c r="K1286" s="60" t="s">
        <v>31</v>
      </c>
      <c r="L1286" s="238">
        <v>2</v>
      </c>
      <c r="M1286" s="27">
        <f t="shared" si="60"/>
        <v>260</v>
      </c>
      <c r="N1286" s="23"/>
      <c r="O1286" s="184" t="s">
        <v>32</v>
      </c>
      <c r="P1286" s="242"/>
    </row>
    <row r="1287" s="69" customFormat="1" ht="18" customHeight="1" spans="1:16">
      <c r="A1287" s="24">
        <v>1281</v>
      </c>
      <c r="B1287" s="24" t="s">
        <v>23</v>
      </c>
      <c r="C1287" s="24" t="s">
        <v>24</v>
      </c>
      <c r="D1287" s="24" t="s">
        <v>25</v>
      </c>
      <c r="E1287" s="60" t="s">
        <v>4460</v>
      </c>
      <c r="F1287" s="246" t="s">
        <v>5291</v>
      </c>
      <c r="G1287" s="37" t="s">
        <v>5715</v>
      </c>
      <c r="H1287" s="232" t="s">
        <v>194</v>
      </c>
      <c r="I1287" s="24">
        <v>5</v>
      </c>
      <c r="J1287" s="247" t="s">
        <v>5709</v>
      </c>
      <c r="K1287" s="60" t="s">
        <v>31</v>
      </c>
      <c r="L1287" s="238">
        <v>3</v>
      </c>
      <c r="M1287" s="27">
        <f t="shared" si="60"/>
        <v>390</v>
      </c>
      <c r="N1287" s="23"/>
      <c r="O1287" s="184" t="s">
        <v>32</v>
      </c>
      <c r="P1287" s="242"/>
    </row>
    <row r="1288" s="69" customFormat="1" ht="18" customHeight="1" spans="1:16">
      <c r="A1288" s="24">
        <v>1282</v>
      </c>
      <c r="B1288" s="24" t="s">
        <v>23</v>
      </c>
      <c r="C1288" s="24" t="s">
        <v>24</v>
      </c>
      <c r="D1288" s="24" t="s">
        <v>25</v>
      </c>
      <c r="E1288" s="60" t="s">
        <v>4460</v>
      </c>
      <c r="F1288" s="246" t="s">
        <v>5291</v>
      </c>
      <c r="G1288" s="37" t="s">
        <v>5716</v>
      </c>
      <c r="H1288" s="232" t="s">
        <v>194</v>
      </c>
      <c r="I1288" s="24">
        <v>5</v>
      </c>
      <c r="J1288" s="247" t="s">
        <v>5709</v>
      </c>
      <c r="K1288" s="60" t="s">
        <v>31</v>
      </c>
      <c r="L1288" s="238">
        <v>3</v>
      </c>
      <c r="M1288" s="27">
        <f t="shared" si="60"/>
        <v>390</v>
      </c>
      <c r="N1288" s="23"/>
      <c r="O1288" s="184" t="s">
        <v>32</v>
      </c>
      <c r="P1288" s="242"/>
    </row>
    <row r="1289" s="69" customFormat="1" ht="18" customHeight="1" spans="1:16">
      <c r="A1289" s="24">
        <v>1283</v>
      </c>
      <c r="B1289" s="24" t="s">
        <v>23</v>
      </c>
      <c r="C1289" s="24" t="s">
        <v>24</v>
      </c>
      <c r="D1289" s="24" t="s">
        <v>25</v>
      </c>
      <c r="E1289" s="60" t="s">
        <v>4460</v>
      </c>
      <c r="F1289" s="246" t="s">
        <v>5291</v>
      </c>
      <c r="G1289" s="37" t="s">
        <v>5717</v>
      </c>
      <c r="H1289" s="232" t="s">
        <v>194</v>
      </c>
      <c r="I1289" s="24">
        <v>4</v>
      </c>
      <c r="J1289" s="247" t="s">
        <v>5709</v>
      </c>
      <c r="K1289" s="60" t="s">
        <v>31</v>
      </c>
      <c r="L1289" s="238">
        <v>2</v>
      </c>
      <c r="M1289" s="27">
        <f t="shared" si="60"/>
        <v>260</v>
      </c>
      <c r="N1289" s="23"/>
      <c r="O1289" s="184" t="s">
        <v>32</v>
      </c>
      <c r="P1289" s="242"/>
    </row>
    <row r="1290" s="69" customFormat="1" ht="18" customHeight="1" spans="1:16">
      <c r="A1290" s="24">
        <v>1284</v>
      </c>
      <c r="B1290" s="24" t="s">
        <v>23</v>
      </c>
      <c r="C1290" s="24" t="s">
        <v>24</v>
      </c>
      <c r="D1290" s="24" t="s">
        <v>25</v>
      </c>
      <c r="E1290" s="60" t="s">
        <v>4460</v>
      </c>
      <c r="F1290" s="246" t="s">
        <v>5291</v>
      </c>
      <c r="G1290" s="37" t="s">
        <v>5718</v>
      </c>
      <c r="H1290" s="232" t="s">
        <v>194</v>
      </c>
      <c r="I1290" s="24">
        <v>3</v>
      </c>
      <c r="J1290" s="247" t="s">
        <v>5709</v>
      </c>
      <c r="K1290" s="60" t="s">
        <v>31</v>
      </c>
      <c r="L1290" s="238">
        <v>2</v>
      </c>
      <c r="M1290" s="27">
        <f t="shared" si="60"/>
        <v>260</v>
      </c>
      <c r="N1290" s="23"/>
      <c r="O1290" s="184" t="s">
        <v>32</v>
      </c>
      <c r="P1290" s="242"/>
    </row>
    <row r="1291" s="69" customFormat="1" ht="18" customHeight="1" spans="1:16">
      <c r="A1291" s="24">
        <v>1285</v>
      </c>
      <c r="B1291" s="24" t="s">
        <v>23</v>
      </c>
      <c r="C1291" s="24" t="s">
        <v>24</v>
      </c>
      <c r="D1291" s="24" t="s">
        <v>25</v>
      </c>
      <c r="E1291" s="60" t="s">
        <v>4460</v>
      </c>
      <c r="F1291" s="246" t="s">
        <v>5291</v>
      </c>
      <c r="G1291" s="37" t="s">
        <v>5719</v>
      </c>
      <c r="H1291" s="247" t="s">
        <v>194</v>
      </c>
      <c r="I1291" s="24">
        <v>9</v>
      </c>
      <c r="J1291" s="247" t="s">
        <v>5709</v>
      </c>
      <c r="K1291" s="60" t="s">
        <v>31</v>
      </c>
      <c r="L1291" s="238">
        <v>5</v>
      </c>
      <c r="M1291" s="27">
        <f t="shared" si="60"/>
        <v>650</v>
      </c>
      <c r="N1291" s="23"/>
      <c r="O1291" s="184" t="s">
        <v>32</v>
      </c>
      <c r="P1291" s="242"/>
    </row>
    <row r="1292" s="69" customFormat="1" ht="18" customHeight="1" spans="1:16">
      <c r="A1292" s="24">
        <v>1286</v>
      </c>
      <c r="B1292" s="24" t="s">
        <v>23</v>
      </c>
      <c r="C1292" s="24" t="s">
        <v>24</v>
      </c>
      <c r="D1292" s="24" t="s">
        <v>25</v>
      </c>
      <c r="E1292" s="60" t="s">
        <v>4460</v>
      </c>
      <c r="F1292" s="246" t="s">
        <v>5291</v>
      </c>
      <c r="G1292" s="37" t="s">
        <v>5720</v>
      </c>
      <c r="H1292" s="232" t="s">
        <v>194</v>
      </c>
      <c r="I1292" s="24">
        <v>5</v>
      </c>
      <c r="J1292" s="247" t="s">
        <v>5709</v>
      </c>
      <c r="K1292" s="60" t="s">
        <v>31</v>
      </c>
      <c r="L1292" s="238">
        <v>3</v>
      </c>
      <c r="M1292" s="27">
        <f t="shared" si="60"/>
        <v>390</v>
      </c>
      <c r="N1292" s="23"/>
      <c r="O1292" s="184" t="s">
        <v>32</v>
      </c>
      <c r="P1292" s="242"/>
    </row>
    <row r="1293" s="69" customFormat="1" ht="18" customHeight="1" spans="1:16">
      <c r="A1293" s="24">
        <v>1287</v>
      </c>
      <c r="B1293" s="24" t="s">
        <v>23</v>
      </c>
      <c r="C1293" s="24" t="s">
        <v>24</v>
      </c>
      <c r="D1293" s="24" t="s">
        <v>25</v>
      </c>
      <c r="E1293" s="60" t="s">
        <v>4460</v>
      </c>
      <c r="F1293" s="246" t="s">
        <v>5291</v>
      </c>
      <c r="G1293" s="37" t="s">
        <v>5099</v>
      </c>
      <c r="H1293" s="247" t="s">
        <v>1583</v>
      </c>
      <c r="I1293" s="24">
        <v>1</v>
      </c>
      <c r="J1293" s="247" t="s">
        <v>5709</v>
      </c>
      <c r="K1293" s="60" t="s">
        <v>31</v>
      </c>
      <c r="L1293" s="238">
        <v>1</v>
      </c>
      <c r="M1293" s="27">
        <f>L1293*312</f>
        <v>312</v>
      </c>
      <c r="N1293" s="23"/>
      <c r="O1293" s="184" t="s">
        <v>32</v>
      </c>
      <c r="P1293" s="242"/>
    </row>
    <row r="1294" s="69" customFormat="1" ht="18" customHeight="1" spans="1:16">
      <c r="A1294" s="24">
        <v>1288</v>
      </c>
      <c r="B1294" s="24" t="s">
        <v>23</v>
      </c>
      <c r="C1294" s="24" t="s">
        <v>24</v>
      </c>
      <c r="D1294" s="24" t="s">
        <v>25</v>
      </c>
      <c r="E1294" s="60" t="s">
        <v>4878</v>
      </c>
      <c r="F1294" s="246" t="s">
        <v>5291</v>
      </c>
      <c r="G1294" s="37" t="s">
        <v>5721</v>
      </c>
      <c r="H1294" s="247" t="s">
        <v>1583</v>
      </c>
      <c r="I1294" s="24">
        <v>5</v>
      </c>
      <c r="J1294" s="247" t="s">
        <v>5709</v>
      </c>
      <c r="K1294" s="60" t="s">
        <v>31</v>
      </c>
      <c r="L1294" s="238">
        <v>3</v>
      </c>
      <c r="M1294" s="27">
        <f>L1294*312</f>
        <v>936</v>
      </c>
      <c r="N1294" s="23"/>
      <c r="O1294" s="184" t="s">
        <v>32</v>
      </c>
      <c r="P1294" s="242"/>
    </row>
    <row r="1295" s="69" customFormat="1" ht="18" customHeight="1" spans="1:16">
      <c r="A1295" s="24">
        <v>1289</v>
      </c>
      <c r="B1295" s="24" t="s">
        <v>23</v>
      </c>
      <c r="C1295" s="24" t="s">
        <v>24</v>
      </c>
      <c r="D1295" s="24" t="s">
        <v>25</v>
      </c>
      <c r="E1295" s="24" t="s">
        <v>4460</v>
      </c>
      <c r="F1295" s="246" t="s">
        <v>5291</v>
      </c>
      <c r="G1295" s="238" t="s">
        <v>5722</v>
      </c>
      <c r="H1295" s="232" t="s">
        <v>194</v>
      </c>
      <c r="I1295" s="24">
        <v>5</v>
      </c>
      <c r="J1295" s="247" t="s">
        <v>5709</v>
      </c>
      <c r="K1295" s="60" t="s">
        <v>31</v>
      </c>
      <c r="L1295" s="238">
        <v>3</v>
      </c>
      <c r="M1295" s="27">
        <f>L1295*130</f>
        <v>390</v>
      </c>
      <c r="N1295" s="23"/>
      <c r="O1295" s="184" t="s">
        <v>32</v>
      </c>
      <c r="P1295" s="243"/>
    </row>
    <row r="1296" s="69" customFormat="1" ht="18" customHeight="1" spans="1:16">
      <c r="A1296" s="24">
        <v>1290</v>
      </c>
      <c r="B1296" s="24" t="s">
        <v>23</v>
      </c>
      <c r="C1296" s="24" t="s">
        <v>24</v>
      </c>
      <c r="D1296" s="24" t="s">
        <v>25</v>
      </c>
      <c r="E1296" s="60" t="s">
        <v>4460</v>
      </c>
      <c r="F1296" s="246" t="s">
        <v>5291</v>
      </c>
      <c r="G1296" s="37" t="s">
        <v>5723</v>
      </c>
      <c r="H1296" s="232" t="s">
        <v>194</v>
      </c>
      <c r="I1296" s="24">
        <v>3</v>
      </c>
      <c r="J1296" s="247" t="s">
        <v>5709</v>
      </c>
      <c r="K1296" s="60" t="s">
        <v>31</v>
      </c>
      <c r="L1296" s="238">
        <v>3</v>
      </c>
      <c r="M1296" s="27">
        <f>L1296*130</f>
        <v>390</v>
      </c>
      <c r="N1296" s="23"/>
      <c r="O1296" s="184" t="s">
        <v>32</v>
      </c>
      <c r="P1296" s="242"/>
    </row>
    <row r="1297" s="69" customFormat="1" ht="18" customHeight="1" spans="1:16">
      <c r="A1297" s="24">
        <v>1291</v>
      </c>
      <c r="B1297" s="24" t="s">
        <v>23</v>
      </c>
      <c r="C1297" s="24" t="s">
        <v>24</v>
      </c>
      <c r="D1297" s="24" t="s">
        <v>25</v>
      </c>
      <c r="E1297" s="60" t="s">
        <v>4460</v>
      </c>
      <c r="F1297" s="246" t="s">
        <v>5291</v>
      </c>
      <c r="G1297" s="37" t="s">
        <v>5724</v>
      </c>
      <c r="H1297" s="247" t="s">
        <v>1583</v>
      </c>
      <c r="I1297" s="24">
        <v>6</v>
      </c>
      <c r="J1297" s="247" t="s">
        <v>5709</v>
      </c>
      <c r="K1297" s="60" t="s">
        <v>31</v>
      </c>
      <c r="L1297" s="238">
        <v>3</v>
      </c>
      <c r="M1297" s="27">
        <f>L1297*312</f>
        <v>936</v>
      </c>
      <c r="N1297" s="23"/>
      <c r="O1297" s="184" t="s">
        <v>32</v>
      </c>
      <c r="P1297" s="242"/>
    </row>
    <row r="1298" s="69" customFormat="1" ht="18" customHeight="1" spans="1:16">
      <c r="A1298" s="24">
        <v>1292</v>
      </c>
      <c r="B1298" s="24" t="s">
        <v>23</v>
      </c>
      <c r="C1298" s="24" t="s">
        <v>24</v>
      </c>
      <c r="D1298" s="24" t="s">
        <v>25</v>
      </c>
      <c r="E1298" s="60" t="s">
        <v>4460</v>
      </c>
      <c r="F1298" s="246" t="s">
        <v>5291</v>
      </c>
      <c r="G1298" s="37" t="s">
        <v>5725</v>
      </c>
      <c r="H1298" s="232" t="s">
        <v>194</v>
      </c>
      <c r="I1298" s="24">
        <v>4</v>
      </c>
      <c r="J1298" s="247" t="s">
        <v>5709</v>
      </c>
      <c r="K1298" s="60" t="s">
        <v>31</v>
      </c>
      <c r="L1298" s="238">
        <v>2</v>
      </c>
      <c r="M1298" s="27">
        <f>L1298*130</f>
        <v>260</v>
      </c>
      <c r="N1298" s="23"/>
      <c r="O1298" s="184" t="s">
        <v>32</v>
      </c>
      <c r="P1298" s="242"/>
    </row>
    <row r="1299" s="69" customFormat="1" ht="18" customHeight="1" spans="1:16">
      <c r="A1299" s="24">
        <v>1293</v>
      </c>
      <c r="B1299" s="24" t="s">
        <v>23</v>
      </c>
      <c r="C1299" s="24" t="s">
        <v>24</v>
      </c>
      <c r="D1299" s="24" t="s">
        <v>25</v>
      </c>
      <c r="E1299" s="60" t="s">
        <v>4460</v>
      </c>
      <c r="F1299" s="246" t="s">
        <v>5291</v>
      </c>
      <c r="G1299" s="37" t="s">
        <v>5726</v>
      </c>
      <c r="H1299" s="232" t="s">
        <v>194</v>
      </c>
      <c r="I1299" s="24">
        <v>3</v>
      </c>
      <c r="J1299" s="247" t="s">
        <v>5709</v>
      </c>
      <c r="K1299" s="60" t="s">
        <v>31</v>
      </c>
      <c r="L1299" s="238">
        <v>2</v>
      </c>
      <c r="M1299" s="27">
        <f>L1299*130</f>
        <v>260</v>
      </c>
      <c r="N1299" s="23"/>
      <c r="O1299" s="184" t="s">
        <v>32</v>
      </c>
      <c r="P1299" s="242"/>
    </row>
    <row r="1300" s="69" customFormat="1" ht="18" customHeight="1" spans="1:16">
      <c r="A1300" s="24">
        <v>1294</v>
      </c>
      <c r="B1300" s="24" t="s">
        <v>23</v>
      </c>
      <c r="C1300" s="24" t="s">
        <v>24</v>
      </c>
      <c r="D1300" s="24" t="s">
        <v>25</v>
      </c>
      <c r="E1300" s="60" t="s">
        <v>4460</v>
      </c>
      <c r="F1300" s="246" t="s">
        <v>5291</v>
      </c>
      <c r="G1300" s="37" t="s">
        <v>5727</v>
      </c>
      <c r="H1300" s="232" t="s">
        <v>194</v>
      </c>
      <c r="I1300" s="24">
        <v>5</v>
      </c>
      <c r="J1300" s="247" t="s">
        <v>5709</v>
      </c>
      <c r="K1300" s="60" t="s">
        <v>31</v>
      </c>
      <c r="L1300" s="238">
        <v>3</v>
      </c>
      <c r="M1300" s="27">
        <f>L1300*130</f>
        <v>390</v>
      </c>
      <c r="N1300" s="23"/>
      <c r="O1300" s="184" t="s">
        <v>32</v>
      </c>
      <c r="P1300" s="242"/>
    </row>
    <row r="1301" s="69" customFormat="1" ht="18" customHeight="1" spans="1:16">
      <c r="A1301" s="24">
        <v>1295</v>
      </c>
      <c r="B1301" s="24" t="s">
        <v>23</v>
      </c>
      <c r="C1301" s="24" t="s">
        <v>24</v>
      </c>
      <c r="D1301" s="24" t="s">
        <v>25</v>
      </c>
      <c r="E1301" s="60" t="s">
        <v>4460</v>
      </c>
      <c r="F1301" s="246" t="s">
        <v>5291</v>
      </c>
      <c r="G1301" s="37" t="s">
        <v>5549</v>
      </c>
      <c r="H1301" s="247" t="s">
        <v>194</v>
      </c>
      <c r="I1301" s="24">
        <v>6</v>
      </c>
      <c r="J1301" s="246" t="s">
        <v>5728</v>
      </c>
      <c r="K1301" s="60" t="s">
        <v>31</v>
      </c>
      <c r="L1301" s="238">
        <v>4</v>
      </c>
      <c r="M1301" s="27">
        <f>L1301*130</f>
        <v>520</v>
      </c>
      <c r="N1301" s="23"/>
      <c r="O1301" s="184" t="s">
        <v>32</v>
      </c>
      <c r="P1301" s="242"/>
    </row>
    <row r="1302" s="69" customFormat="1" ht="18" customHeight="1" spans="1:16">
      <c r="A1302" s="24">
        <v>1296</v>
      </c>
      <c r="B1302" s="24" t="s">
        <v>23</v>
      </c>
      <c r="C1302" s="24" t="s">
        <v>24</v>
      </c>
      <c r="D1302" s="24" t="s">
        <v>25</v>
      </c>
      <c r="E1302" s="60" t="s">
        <v>4460</v>
      </c>
      <c r="F1302" s="246" t="s">
        <v>5291</v>
      </c>
      <c r="G1302" s="37" t="s">
        <v>5707</v>
      </c>
      <c r="H1302" s="232" t="s">
        <v>194</v>
      </c>
      <c r="I1302" s="24">
        <v>3</v>
      </c>
      <c r="J1302" s="246" t="s">
        <v>5728</v>
      </c>
      <c r="K1302" s="60" t="s">
        <v>31</v>
      </c>
      <c r="L1302" s="238">
        <v>2</v>
      </c>
      <c r="M1302" s="27">
        <f>L1302*130</f>
        <v>260</v>
      </c>
      <c r="N1302" s="23"/>
      <c r="O1302" s="184" t="s">
        <v>32</v>
      </c>
      <c r="P1302" s="242"/>
    </row>
    <row r="1303" s="69" customFormat="1" ht="18" customHeight="1" spans="1:16">
      <c r="A1303" s="24">
        <v>1297</v>
      </c>
      <c r="B1303" s="24" t="s">
        <v>23</v>
      </c>
      <c r="C1303" s="24" t="s">
        <v>24</v>
      </c>
      <c r="D1303" s="24" t="s">
        <v>25</v>
      </c>
      <c r="E1303" s="60" t="s">
        <v>4460</v>
      </c>
      <c r="F1303" s="246" t="s">
        <v>5291</v>
      </c>
      <c r="G1303" s="37" t="s">
        <v>5566</v>
      </c>
      <c r="H1303" s="24" t="s">
        <v>5025</v>
      </c>
      <c r="I1303" s="24">
        <v>3</v>
      </c>
      <c r="J1303" s="246" t="s">
        <v>5728</v>
      </c>
      <c r="K1303" s="60" t="s">
        <v>31</v>
      </c>
      <c r="L1303" s="238">
        <v>3</v>
      </c>
      <c r="M1303" s="27">
        <f>L1303*312</f>
        <v>936</v>
      </c>
      <c r="N1303" s="23"/>
      <c r="O1303" s="184" t="s">
        <v>32</v>
      </c>
      <c r="P1303" s="242"/>
    </row>
    <row r="1304" s="69" customFormat="1" ht="18" customHeight="1" spans="1:16">
      <c r="A1304" s="24">
        <v>1298</v>
      </c>
      <c r="B1304" s="24" t="s">
        <v>23</v>
      </c>
      <c r="C1304" s="24" t="s">
        <v>24</v>
      </c>
      <c r="D1304" s="24" t="s">
        <v>25</v>
      </c>
      <c r="E1304" s="60" t="s">
        <v>4460</v>
      </c>
      <c r="F1304" s="246" t="s">
        <v>5291</v>
      </c>
      <c r="G1304" s="37" t="s">
        <v>5729</v>
      </c>
      <c r="H1304" s="232" t="s">
        <v>194</v>
      </c>
      <c r="I1304" s="24">
        <v>5</v>
      </c>
      <c r="J1304" s="246" t="s">
        <v>5728</v>
      </c>
      <c r="K1304" s="60" t="s">
        <v>31</v>
      </c>
      <c r="L1304" s="238">
        <v>3</v>
      </c>
      <c r="M1304" s="27">
        <f t="shared" ref="M1304:M1318" si="61">L1304*130</f>
        <v>390</v>
      </c>
      <c r="N1304" s="23"/>
      <c r="O1304" s="184" t="s">
        <v>32</v>
      </c>
      <c r="P1304" s="242"/>
    </row>
    <row r="1305" s="69" customFormat="1" ht="18" customHeight="1" spans="1:16">
      <c r="A1305" s="24">
        <v>1299</v>
      </c>
      <c r="B1305" s="24" t="s">
        <v>23</v>
      </c>
      <c r="C1305" s="24" t="s">
        <v>24</v>
      </c>
      <c r="D1305" s="24" t="s">
        <v>25</v>
      </c>
      <c r="E1305" s="60" t="s">
        <v>4460</v>
      </c>
      <c r="F1305" s="246" t="s">
        <v>5291</v>
      </c>
      <c r="G1305" s="37" t="s">
        <v>5730</v>
      </c>
      <c r="H1305" s="247" t="s">
        <v>194</v>
      </c>
      <c r="I1305" s="24">
        <v>5</v>
      </c>
      <c r="J1305" s="246" t="s">
        <v>5728</v>
      </c>
      <c r="K1305" s="60" t="s">
        <v>31</v>
      </c>
      <c r="L1305" s="238">
        <v>5</v>
      </c>
      <c r="M1305" s="27">
        <f t="shared" si="61"/>
        <v>650</v>
      </c>
      <c r="N1305" s="23"/>
      <c r="O1305" s="184" t="s">
        <v>32</v>
      </c>
      <c r="P1305" s="242"/>
    </row>
    <row r="1306" s="69" customFormat="1" ht="18" customHeight="1" spans="1:16">
      <c r="A1306" s="24">
        <v>1300</v>
      </c>
      <c r="B1306" s="24" t="s">
        <v>23</v>
      </c>
      <c r="C1306" s="24" t="s">
        <v>24</v>
      </c>
      <c r="D1306" s="24" t="s">
        <v>25</v>
      </c>
      <c r="E1306" s="60" t="s">
        <v>4460</v>
      </c>
      <c r="F1306" s="246" t="s">
        <v>5291</v>
      </c>
      <c r="G1306" s="37" t="s">
        <v>5731</v>
      </c>
      <c r="H1306" s="247" t="s">
        <v>194</v>
      </c>
      <c r="I1306" s="24">
        <v>7</v>
      </c>
      <c r="J1306" s="246" t="s">
        <v>5728</v>
      </c>
      <c r="K1306" s="60" t="s">
        <v>31</v>
      </c>
      <c r="L1306" s="238">
        <v>6</v>
      </c>
      <c r="M1306" s="27">
        <f t="shared" si="61"/>
        <v>780</v>
      </c>
      <c r="N1306" s="23"/>
      <c r="O1306" s="184" t="s">
        <v>32</v>
      </c>
      <c r="P1306" s="242"/>
    </row>
    <row r="1307" s="69" customFormat="1" ht="18" customHeight="1" spans="1:16">
      <c r="A1307" s="24">
        <v>1301</v>
      </c>
      <c r="B1307" s="24" t="s">
        <v>23</v>
      </c>
      <c r="C1307" s="24" t="s">
        <v>24</v>
      </c>
      <c r="D1307" s="24" t="s">
        <v>25</v>
      </c>
      <c r="E1307" s="60" t="s">
        <v>4460</v>
      </c>
      <c r="F1307" s="246" t="s">
        <v>5291</v>
      </c>
      <c r="G1307" s="37" t="s">
        <v>5732</v>
      </c>
      <c r="H1307" s="247" t="s">
        <v>194</v>
      </c>
      <c r="I1307" s="24">
        <v>4</v>
      </c>
      <c r="J1307" s="246" t="s">
        <v>5728</v>
      </c>
      <c r="K1307" s="60" t="s">
        <v>31</v>
      </c>
      <c r="L1307" s="238">
        <v>4</v>
      </c>
      <c r="M1307" s="27">
        <f t="shared" si="61"/>
        <v>520</v>
      </c>
      <c r="N1307" s="23"/>
      <c r="O1307" s="184" t="s">
        <v>32</v>
      </c>
      <c r="P1307" s="242"/>
    </row>
    <row r="1308" s="69" customFormat="1" ht="18" customHeight="1" spans="1:16">
      <c r="A1308" s="24">
        <v>1302</v>
      </c>
      <c r="B1308" s="24" t="s">
        <v>23</v>
      </c>
      <c r="C1308" s="24" t="s">
        <v>24</v>
      </c>
      <c r="D1308" s="24" t="s">
        <v>25</v>
      </c>
      <c r="E1308" s="60" t="s">
        <v>4460</v>
      </c>
      <c r="F1308" s="246" t="s">
        <v>5291</v>
      </c>
      <c r="G1308" s="37" t="s">
        <v>5733</v>
      </c>
      <c r="H1308" s="247" t="s">
        <v>194</v>
      </c>
      <c r="I1308" s="24">
        <v>4</v>
      </c>
      <c r="J1308" s="246" t="s">
        <v>5728</v>
      </c>
      <c r="K1308" s="60" t="s">
        <v>31</v>
      </c>
      <c r="L1308" s="238">
        <v>4</v>
      </c>
      <c r="M1308" s="27">
        <f t="shared" si="61"/>
        <v>520</v>
      </c>
      <c r="N1308" s="23"/>
      <c r="O1308" s="184" t="s">
        <v>32</v>
      </c>
      <c r="P1308" s="242"/>
    </row>
    <row r="1309" s="69" customFormat="1" ht="18" customHeight="1" spans="1:16">
      <c r="A1309" s="24">
        <v>1303</v>
      </c>
      <c r="B1309" s="24" t="s">
        <v>23</v>
      </c>
      <c r="C1309" s="24" t="s">
        <v>24</v>
      </c>
      <c r="D1309" s="24" t="s">
        <v>25</v>
      </c>
      <c r="E1309" s="60" t="s">
        <v>4460</v>
      </c>
      <c r="F1309" s="246" t="s">
        <v>5291</v>
      </c>
      <c r="G1309" s="37" t="s">
        <v>5734</v>
      </c>
      <c r="H1309" s="232" t="s">
        <v>194</v>
      </c>
      <c r="I1309" s="24">
        <v>6</v>
      </c>
      <c r="J1309" s="246" t="s">
        <v>5728</v>
      </c>
      <c r="K1309" s="60" t="s">
        <v>31</v>
      </c>
      <c r="L1309" s="238">
        <v>3</v>
      </c>
      <c r="M1309" s="27">
        <f t="shared" si="61"/>
        <v>390</v>
      </c>
      <c r="N1309" s="23"/>
      <c r="O1309" s="184" t="s">
        <v>32</v>
      </c>
      <c r="P1309" s="242"/>
    </row>
    <row r="1310" s="69" customFormat="1" ht="18" customHeight="1" spans="1:16">
      <c r="A1310" s="24">
        <v>1304</v>
      </c>
      <c r="B1310" s="24" t="s">
        <v>23</v>
      </c>
      <c r="C1310" s="24" t="s">
        <v>24</v>
      </c>
      <c r="D1310" s="24" t="s">
        <v>25</v>
      </c>
      <c r="E1310" s="60" t="s">
        <v>4460</v>
      </c>
      <c r="F1310" s="246" t="s">
        <v>5291</v>
      </c>
      <c r="G1310" s="37" t="s">
        <v>5696</v>
      </c>
      <c r="H1310" s="232" t="s">
        <v>194</v>
      </c>
      <c r="I1310" s="24">
        <v>6</v>
      </c>
      <c r="J1310" s="246" t="s">
        <v>5728</v>
      </c>
      <c r="K1310" s="60" t="s">
        <v>31</v>
      </c>
      <c r="L1310" s="238">
        <v>3</v>
      </c>
      <c r="M1310" s="27">
        <f t="shared" si="61"/>
        <v>390</v>
      </c>
      <c r="N1310" s="23"/>
      <c r="O1310" s="184" t="s">
        <v>32</v>
      </c>
      <c r="P1310" s="242"/>
    </row>
    <row r="1311" s="69" customFormat="1" ht="18" customHeight="1" spans="1:16">
      <c r="A1311" s="24">
        <v>1305</v>
      </c>
      <c r="B1311" s="24" t="s">
        <v>23</v>
      </c>
      <c r="C1311" s="24" t="s">
        <v>24</v>
      </c>
      <c r="D1311" s="24" t="s">
        <v>25</v>
      </c>
      <c r="E1311" s="60" t="s">
        <v>4460</v>
      </c>
      <c r="F1311" s="246" t="s">
        <v>5291</v>
      </c>
      <c r="G1311" s="37" t="s">
        <v>5509</v>
      </c>
      <c r="H1311" s="232" t="s">
        <v>194</v>
      </c>
      <c r="I1311" s="24">
        <v>5</v>
      </c>
      <c r="J1311" s="246" t="s">
        <v>5728</v>
      </c>
      <c r="K1311" s="60" t="s">
        <v>31</v>
      </c>
      <c r="L1311" s="238">
        <v>3</v>
      </c>
      <c r="M1311" s="27">
        <f t="shared" si="61"/>
        <v>390</v>
      </c>
      <c r="N1311" s="23"/>
      <c r="O1311" s="184" t="s">
        <v>32</v>
      </c>
      <c r="P1311" s="242"/>
    </row>
    <row r="1312" s="69" customFormat="1" ht="18" customHeight="1" spans="1:16">
      <c r="A1312" s="24">
        <v>1306</v>
      </c>
      <c r="B1312" s="24" t="s">
        <v>23</v>
      </c>
      <c r="C1312" s="24" t="s">
        <v>24</v>
      </c>
      <c r="D1312" s="24" t="s">
        <v>25</v>
      </c>
      <c r="E1312" s="60" t="s">
        <v>4460</v>
      </c>
      <c r="F1312" s="246" t="s">
        <v>5291</v>
      </c>
      <c r="G1312" s="37" t="s">
        <v>5735</v>
      </c>
      <c r="H1312" s="232" t="s">
        <v>194</v>
      </c>
      <c r="I1312" s="24">
        <v>4</v>
      </c>
      <c r="J1312" s="246" t="s">
        <v>5728</v>
      </c>
      <c r="K1312" s="60" t="s">
        <v>31</v>
      </c>
      <c r="L1312" s="238">
        <v>2</v>
      </c>
      <c r="M1312" s="27">
        <f t="shared" si="61"/>
        <v>260</v>
      </c>
      <c r="N1312" s="23"/>
      <c r="O1312" s="184" t="s">
        <v>32</v>
      </c>
      <c r="P1312" s="242"/>
    </row>
    <row r="1313" s="69" customFormat="1" ht="18" customHeight="1" spans="1:16">
      <c r="A1313" s="24">
        <v>1307</v>
      </c>
      <c r="B1313" s="24" t="s">
        <v>23</v>
      </c>
      <c r="C1313" s="24" t="s">
        <v>24</v>
      </c>
      <c r="D1313" s="24" t="s">
        <v>25</v>
      </c>
      <c r="E1313" s="60" t="s">
        <v>4460</v>
      </c>
      <c r="F1313" s="246" t="s">
        <v>5291</v>
      </c>
      <c r="G1313" s="37" t="s">
        <v>5736</v>
      </c>
      <c r="H1313" s="232" t="s">
        <v>194</v>
      </c>
      <c r="I1313" s="24">
        <v>3</v>
      </c>
      <c r="J1313" s="246" t="s">
        <v>5728</v>
      </c>
      <c r="K1313" s="60" t="s">
        <v>31</v>
      </c>
      <c r="L1313" s="238">
        <v>2</v>
      </c>
      <c r="M1313" s="27">
        <f t="shared" si="61"/>
        <v>260</v>
      </c>
      <c r="N1313" s="23"/>
      <c r="O1313" s="184" t="s">
        <v>32</v>
      </c>
      <c r="P1313" s="242"/>
    </row>
    <row r="1314" s="69" customFormat="1" ht="18" customHeight="1" spans="1:16">
      <c r="A1314" s="24">
        <v>1308</v>
      </c>
      <c r="B1314" s="24" t="s">
        <v>23</v>
      </c>
      <c r="C1314" s="24" t="s">
        <v>24</v>
      </c>
      <c r="D1314" s="24" t="s">
        <v>25</v>
      </c>
      <c r="E1314" s="60" t="s">
        <v>4460</v>
      </c>
      <c r="F1314" s="246" t="s">
        <v>5291</v>
      </c>
      <c r="G1314" s="37" t="s">
        <v>5737</v>
      </c>
      <c r="H1314" s="232" t="s">
        <v>194</v>
      </c>
      <c r="I1314" s="24">
        <v>4</v>
      </c>
      <c r="J1314" s="246" t="s">
        <v>5728</v>
      </c>
      <c r="K1314" s="60" t="s">
        <v>31</v>
      </c>
      <c r="L1314" s="238">
        <v>2</v>
      </c>
      <c r="M1314" s="27">
        <f t="shared" si="61"/>
        <v>260</v>
      </c>
      <c r="N1314" s="23"/>
      <c r="O1314" s="184" t="s">
        <v>32</v>
      </c>
      <c r="P1314" s="242"/>
    </row>
    <row r="1315" s="69" customFormat="1" ht="18" customHeight="1" spans="1:16">
      <c r="A1315" s="24">
        <v>1309</v>
      </c>
      <c r="B1315" s="24" t="s">
        <v>23</v>
      </c>
      <c r="C1315" s="24" t="s">
        <v>24</v>
      </c>
      <c r="D1315" s="24" t="s">
        <v>25</v>
      </c>
      <c r="E1315" s="60" t="s">
        <v>4460</v>
      </c>
      <c r="F1315" s="246" t="s">
        <v>5291</v>
      </c>
      <c r="G1315" s="37" t="s">
        <v>5738</v>
      </c>
      <c r="H1315" s="232" t="s">
        <v>194</v>
      </c>
      <c r="I1315" s="24">
        <v>4</v>
      </c>
      <c r="J1315" s="246" t="s">
        <v>5728</v>
      </c>
      <c r="K1315" s="60" t="s">
        <v>31</v>
      </c>
      <c r="L1315" s="238">
        <v>2</v>
      </c>
      <c r="M1315" s="27">
        <f t="shared" si="61"/>
        <v>260</v>
      </c>
      <c r="N1315" s="23"/>
      <c r="O1315" s="184" t="s">
        <v>32</v>
      </c>
      <c r="P1315" s="242"/>
    </row>
    <row r="1316" s="69" customFormat="1" ht="18" customHeight="1" spans="1:16">
      <c r="A1316" s="24">
        <v>1310</v>
      </c>
      <c r="B1316" s="24" t="s">
        <v>23</v>
      </c>
      <c r="C1316" s="24" t="s">
        <v>24</v>
      </c>
      <c r="D1316" s="24" t="s">
        <v>25</v>
      </c>
      <c r="E1316" s="60" t="s">
        <v>4460</v>
      </c>
      <c r="F1316" s="246" t="s">
        <v>5291</v>
      </c>
      <c r="G1316" s="37" t="s">
        <v>5739</v>
      </c>
      <c r="H1316" s="232" t="s">
        <v>194</v>
      </c>
      <c r="I1316" s="24">
        <v>6</v>
      </c>
      <c r="J1316" s="247" t="s">
        <v>5728</v>
      </c>
      <c r="K1316" s="60" t="s">
        <v>31</v>
      </c>
      <c r="L1316" s="238">
        <v>3</v>
      </c>
      <c r="M1316" s="27">
        <f t="shared" si="61"/>
        <v>390</v>
      </c>
      <c r="N1316" s="23"/>
      <c r="O1316" s="184" t="s">
        <v>32</v>
      </c>
      <c r="P1316" s="242"/>
    </row>
    <row r="1317" s="69" customFormat="1" ht="18" customHeight="1" spans="1:16">
      <c r="A1317" s="24">
        <v>1311</v>
      </c>
      <c r="B1317" s="24" t="s">
        <v>23</v>
      </c>
      <c r="C1317" s="24" t="s">
        <v>24</v>
      </c>
      <c r="D1317" s="24" t="s">
        <v>25</v>
      </c>
      <c r="E1317" s="60" t="s">
        <v>4460</v>
      </c>
      <c r="F1317" s="246" t="s">
        <v>5291</v>
      </c>
      <c r="G1317" s="37" t="s">
        <v>5740</v>
      </c>
      <c r="H1317" s="232" t="s">
        <v>194</v>
      </c>
      <c r="I1317" s="24">
        <v>4</v>
      </c>
      <c r="J1317" s="247" t="s">
        <v>5728</v>
      </c>
      <c r="K1317" s="60" t="s">
        <v>31</v>
      </c>
      <c r="L1317" s="238">
        <v>2</v>
      </c>
      <c r="M1317" s="27">
        <f t="shared" si="61"/>
        <v>260</v>
      </c>
      <c r="N1317" s="23"/>
      <c r="O1317" s="184" t="s">
        <v>32</v>
      </c>
      <c r="P1317" s="242"/>
    </row>
    <row r="1318" s="69" customFormat="1" ht="18" customHeight="1" spans="1:16">
      <c r="A1318" s="24">
        <v>1312</v>
      </c>
      <c r="B1318" s="24" t="s">
        <v>23</v>
      </c>
      <c r="C1318" s="24" t="s">
        <v>24</v>
      </c>
      <c r="D1318" s="24" t="s">
        <v>25</v>
      </c>
      <c r="E1318" s="60" t="s">
        <v>4460</v>
      </c>
      <c r="F1318" s="246" t="s">
        <v>5291</v>
      </c>
      <c r="G1318" s="37" t="s">
        <v>5741</v>
      </c>
      <c r="H1318" s="232" t="s">
        <v>194</v>
      </c>
      <c r="I1318" s="24">
        <v>4</v>
      </c>
      <c r="J1318" s="247" t="s">
        <v>5728</v>
      </c>
      <c r="K1318" s="60" t="s">
        <v>31</v>
      </c>
      <c r="L1318" s="238">
        <v>2</v>
      </c>
      <c r="M1318" s="27">
        <f t="shared" si="61"/>
        <v>260</v>
      </c>
      <c r="N1318" s="23"/>
      <c r="O1318" s="184" t="s">
        <v>32</v>
      </c>
      <c r="P1318" s="242"/>
    </row>
    <row r="1319" s="69" customFormat="1" ht="18" customHeight="1" spans="1:16">
      <c r="A1319" s="24">
        <v>1313</v>
      </c>
      <c r="B1319" s="24" t="s">
        <v>23</v>
      </c>
      <c r="C1319" s="24" t="s">
        <v>24</v>
      </c>
      <c r="D1319" s="24" t="s">
        <v>25</v>
      </c>
      <c r="E1319" s="60" t="s">
        <v>4878</v>
      </c>
      <c r="F1319" s="246" t="s">
        <v>5291</v>
      </c>
      <c r="G1319" s="37" t="s">
        <v>5021</v>
      </c>
      <c r="H1319" s="247" t="s">
        <v>1583</v>
      </c>
      <c r="I1319" s="24">
        <v>1</v>
      </c>
      <c r="J1319" s="247" t="s">
        <v>5728</v>
      </c>
      <c r="K1319" s="60" t="s">
        <v>31</v>
      </c>
      <c r="L1319" s="238">
        <v>1</v>
      </c>
      <c r="M1319" s="27">
        <f>L1319*312</f>
        <v>312</v>
      </c>
      <c r="N1319" s="23"/>
      <c r="O1319" s="184" t="s">
        <v>32</v>
      </c>
      <c r="P1319" s="242"/>
    </row>
    <row r="1320" s="69" customFormat="1" ht="18" customHeight="1" spans="1:16">
      <c r="A1320" s="24">
        <v>1314</v>
      </c>
      <c r="B1320" s="24" t="s">
        <v>23</v>
      </c>
      <c r="C1320" s="24" t="s">
        <v>24</v>
      </c>
      <c r="D1320" s="24" t="s">
        <v>25</v>
      </c>
      <c r="E1320" s="60" t="s">
        <v>4460</v>
      </c>
      <c r="F1320" s="246" t="s">
        <v>5291</v>
      </c>
      <c r="G1320" s="37" t="s">
        <v>5742</v>
      </c>
      <c r="H1320" s="247" t="s">
        <v>194</v>
      </c>
      <c r="I1320" s="24">
        <v>6</v>
      </c>
      <c r="J1320" s="247" t="s">
        <v>5728</v>
      </c>
      <c r="K1320" s="60" t="s">
        <v>31</v>
      </c>
      <c r="L1320" s="238">
        <v>4</v>
      </c>
      <c r="M1320" s="27">
        <f t="shared" ref="M1320:M1349" si="62">L1320*130</f>
        <v>520</v>
      </c>
      <c r="N1320" s="23"/>
      <c r="O1320" s="184" t="s">
        <v>32</v>
      </c>
      <c r="P1320" s="242"/>
    </row>
    <row r="1321" s="69" customFormat="1" ht="18" customHeight="1" spans="1:16">
      <c r="A1321" s="24">
        <v>1315</v>
      </c>
      <c r="B1321" s="24" t="s">
        <v>23</v>
      </c>
      <c r="C1321" s="24" t="s">
        <v>24</v>
      </c>
      <c r="D1321" s="24" t="s">
        <v>25</v>
      </c>
      <c r="E1321" s="24" t="s">
        <v>4460</v>
      </c>
      <c r="F1321" s="246" t="s">
        <v>5291</v>
      </c>
      <c r="G1321" s="238" t="s">
        <v>5743</v>
      </c>
      <c r="H1321" s="232" t="s">
        <v>194</v>
      </c>
      <c r="I1321" s="24">
        <v>4</v>
      </c>
      <c r="J1321" s="247" t="s">
        <v>5728</v>
      </c>
      <c r="K1321" s="60" t="s">
        <v>31</v>
      </c>
      <c r="L1321" s="238">
        <v>3</v>
      </c>
      <c r="M1321" s="27">
        <f t="shared" si="62"/>
        <v>390</v>
      </c>
      <c r="N1321" s="23"/>
      <c r="O1321" s="184" t="s">
        <v>32</v>
      </c>
      <c r="P1321" s="243"/>
    </row>
    <row r="1322" s="69" customFormat="1" ht="18" customHeight="1" spans="1:16">
      <c r="A1322" s="24">
        <v>1316</v>
      </c>
      <c r="B1322" s="24" t="s">
        <v>23</v>
      </c>
      <c r="C1322" s="24" t="s">
        <v>24</v>
      </c>
      <c r="D1322" s="24" t="s">
        <v>25</v>
      </c>
      <c r="E1322" s="60" t="s">
        <v>4460</v>
      </c>
      <c r="F1322" s="246" t="s">
        <v>5291</v>
      </c>
      <c r="G1322" s="37" t="s">
        <v>5744</v>
      </c>
      <c r="H1322" s="232" t="s">
        <v>194</v>
      </c>
      <c r="I1322" s="24">
        <v>2</v>
      </c>
      <c r="J1322" s="247" t="s">
        <v>5728</v>
      </c>
      <c r="K1322" s="60" t="s">
        <v>31</v>
      </c>
      <c r="L1322" s="238">
        <v>2</v>
      </c>
      <c r="M1322" s="27">
        <f t="shared" si="62"/>
        <v>260</v>
      </c>
      <c r="N1322" s="23"/>
      <c r="O1322" s="184" t="s">
        <v>32</v>
      </c>
      <c r="P1322" s="242"/>
    </row>
    <row r="1323" s="69" customFormat="1" ht="18" customHeight="1" spans="1:16">
      <c r="A1323" s="24">
        <v>1317</v>
      </c>
      <c r="B1323" s="24" t="s">
        <v>23</v>
      </c>
      <c r="C1323" s="24" t="s">
        <v>24</v>
      </c>
      <c r="D1323" s="24" t="s">
        <v>25</v>
      </c>
      <c r="E1323" s="60" t="s">
        <v>4460</v>
      </c>
      <c r="F1323" s="246" t="s">
        <v>5291</v>
      </c>
      <c r="G1323" s="37" t="s">
        <v>5052</v>
      </c>
      <c r="H1323" s="247" t="s">
        <v>1583</v>
      </c>
      <c r="I1323" s="24">
        <v>6</v>
      </c>
      <c r="J1323" s="247" t="s">
        <v>5728</v>
      </c>
      <c r="K1323" s="60" t="s">
        <v>31</v>
      </c>
      <c r="L1323" s="238">
        <v>6</v>
      </c>
      <c r="M1323" s="27">
        <f t="shared" si="62"/>
        <v>780</v>
      </c>
      <c r="N1323" s="23"/>
      <c r="O1323" s="184" t="s">
        <v>32</v>
      </c>
      <c r="P1323" s="242"/>
    </row>
    <row r="1324" s="69" customFormat="1" ht="18" customHeight="1" spans="1:16">
      <c r="A1324" s="24">
        <v>1318</v>
      </c>
      <c r="B1324" s="24" t="s">
        <v>23</v>
      </c>
      <c r="C1324" s="24" t="s">
        <v>24</v>
      </c>
      <c r="D1324" s="24" t="s">
        <v>25</v>
      </c>
      <c r="E1324" s="60" t="s">
        <v>4460</v>
      </c>
      <c r="F1324" s="246" t="s">
        <v>5291</v>
      </c>
      <c r="G1324" s="37" t="s">
        <v>5745</v>
      </c>
      <c r="H1324" s="232" t="s">
        <v>194</v>
      </c>
      <c r="I1324" s="24">
        <v>5</v>
      </c>
      <c r="J1324" s="247" t="s">
        <v>5728</v>
      </c>
      <c r="K1324" s="60" t="s">
        <v>31</v>
      </c>
      <c r="L1324" s="238">
        <v>3</v>
      </c>
      <c r="M1324" s="27">
        <f t="shared" si="62"/>
        <v>390</v>
      </c>
      <c r="N1324" s="23"/>
      <c r="O1324" s="184" t="s">
        <v>32</v>
      </c>
      <c r="P1324" s="242"/>
    </row>
    <row r="1325" s="69" customFormat="1" ht="18" customHeight="1" spans="1:16">
      <c r="A1325" s="24">
        <v>1319</v>
      </c>
      <c r="B1325" s="24" t="s">
        <v>23</v>
      </c>
      <c r="C1325" s="24" t="s">
        <v>24</v>
      </c>
      <c r="D1325" s="24" t="s">
        <v>25</v>
      </c>
      <c r="E1325" s="60" t="s">
        <v>4460</v>
      </c>
      <c r="F1325" s="246" t="s">
        <v>5291</v>
      </c>
      <c r="G1325" s="37" t="s">
        <v>5690</v>
      </c>
      <c r="H1325" s="232" t="s">
        <v>194</v>
      </c>
      <c r="I1325" s="24">
        <v>3</v>
      </c>
      <c r="J1325" s="247" t="s">
        <v>5728</v>
      </c>
      <c r="K1325" s="60" t="s">
        <v>31</v>
      </c>
      <c r="L1325" s="238">
        <v>2</v>
      </c>
      <c r="M1325" s="27">
        <f t="shared" si="62"/>
        <v>260</v>
      </c>
      <c r="N1325" s="23"/>
      <c r="O1325" s="184" t="s">
        <v>32</v>
      </c>
      <c r="P1325" s="242"/>
    </row>
    <row r="1326" s="69" customFormat="1" ht="18" customHeight="1" spans="1:16">
      <c r="A1326" s="24">
        <v>1320</v>
      </c>
      <c r="B1326" s="24" t="s">
        <v>23</v>
      </c>
      <c r="C1326" s="24" t="s">
        <v>24</v>
      </c>
      <c r="D1326" s="24" t="s">
        <v>25</v>
      </c>
      <c r="E1326" s="60" t="s">
        <v>4460</v>
      </c>
      <c r="F1326" s="246" t="s">
        <v>5291</v>
      </c>
      <c r="G1326" s="37" t="s">
        <v>5746</v>
      </c>
      <c r="H1326" s="232" t="s">
        <v>194</v>
      </c>
      <c r="I1326" s="24">
        <v>2</v>
      </c>
      <c r="J1326" s="247" t="s">
        <v>5728</v>
      </c>
      <c r="K1326" s="60" t="s">
        <v>31</v>
      </c>
      <c r="L1326" s="238">
        <v>2</v>
      </c>
      <c r="M1326" s="27">
        <f t="shared" si="62"/>
        <v>260</v>
      </c>
      <c r="N1326" s="23"/>
      <c r="O1326" s="184" t="s">
        <v>32</v>
      </c>
      <c r="P1326" s="242"/>
    </row>
    <row r="1327" s="69" customFormat="1" ht="18" customHeight="1" spans="1:16">
      <c r="A1327" s="24">
        <v>1321</v>
      </c>
      <c r="B1327" s="24" t="s">
        <v>23</v>
      </c>
      <c r="C1327" s="24" t="s">
        <v>24</v>
      </c>
      <c r="D1327" s="24" t="s">
        <v>25</v>
      </c>
      <c r="E1327" s="60" t="s">
        <v>4460</v>
      </c>
      <c r="F1327" s="246" t="s">
        <v>5291</v>
      </c>
      <c r="G1327" s="37" t="s">
        <v>5054</v>
      </c>
      <c r="H1327" s="232" t="s">
        <v>194</v>
      </c>
      <c r="I1327" s="24">
        <v>3</v>
      </c>
      <c r="J1327" s="247" t="s">
        <v>5728</v>
      </c>
      <c r="K1327" s="60" t="s">
        <v>31</v>
      </c>
      <c r="L1327" s="238">
        <v>2</v>
      </c>
      <c r="M1327" s="27">
        <f t="shared" si="62"/>
        <v>260</v>
      </c>
      <c r="N1327" s="23"/>
      <c r="O1327" s="184" t="s">
        <v>32</v>
      </c>
      <c r="P1327" s="242"/>
    </row>
    <row r="1328" s="69" customFormat="1" ht="18" customHeight="1" spans="1:16">
      <c r="A1328" s="24">
        <v>1322</v>
      </c>
      <c r="B1328" s="24" t="s">
        <v>23</v>
      </c>
      <c r="C1328" s="24" t="s">
        <v>24</v>
      </c>
      <c r="D1328" s="24" t="s">
        <v>25</v>
      </c>
      <c r="E1328" s="60" t="s">
        <v>4460</v>
      </c>
      <c r="F1328" s="246" t="s">
        <v>5291</v>
      </c>
      <c r="G1328" s="37" t="s">
        <v>5747</v>
      </c>
      <c r="H1328" s="247" t="s">
        <v>1583</v>
      </c>
      <c r="I1328" s="24">
        <v>4</v>
      </c>
      <c r="J1328" s="247" t="s">
        <v>5728</v>
      </c>
      <c r="K1328" s="60" t="s">
        <v>31</v>
      </c>
      <c r="L1328" s="238">
        <v>4</v>
      </c>
      <c r="M1328" s="27">
        <f t="shared" si="62"/>
        <v>520</v>
      </c>
      <c r="N1328" s="23"/>
      <c r="O1328" s="184" t="s">
        <v>32</v>
      </c>
      <c r="P1328" s="242"/>
    </row>
    <row r="1329" s="69" customFormat="1" ht="18" customHeight="1" spans="1:16">
      <c r="A1329" s="24">
        <v>1323</v>
      </c>
      <c r="B1329" s="24" t="s">
        <v>23</v>
      </c>
      <c r="C1329" s="24" t="s">
        <v>24</v>
      </c>
      <c r="D1329" s="24" t="s">
        <v>25</v>
      </c>
      <c r="E1329" s="60" t="s">
        <v>4460</v>
      </c>
      <c r="F1329" s="246" t="s">
        <v>5291</v>
      </c>
      <c r="G1329" s="37" t="s">
        <v>5748</v>
      </c>
      <c r="H1329" s="232" t="s">
        <v>194</v>
      </c>
      <c r="I1329" s="24">
        <v>3</v>
      </c>
      <c r="J1329" s="247" t="s">
        <v>5728</v>
      </c>
      <c r="K1329" s="60" t="s">
        <v>31</v>
      </c>
      <c r="L1329" s="238">
        <v>2</v>
      </c>
      <c r="M1329" s="27">
        <f t="shared" si="62"/>
        <v>260</v>
      </c>
      <c r="N1329" s="23"/>
      <c r="O1329" s="184" t="s">
        <v>32</v>
      </c>
      <c r="P1329" s="242"/>
    </row>
    <row r="1330" s="69" customFormat="1" ht="18" customHeight="1" spans="1:16">
      <c r="A1330" s="24">
        <v>1324</v>
      </c>
      <c r="B1330" s="24" t="s">
        <v>23</v>
      </c>
      <c r="C1330" s="24" t="s">
        <v>24</v>
      </c>
      <c r="D1330" s="24" t="s">
        <v>25</v>
      </c>
      <c r="E1330" s="60" t="s">
        <v>4460</v>
      </c>
      <c r="F1330" s="246" t="s">
        <v>5291</v>
      </c>
      <c r="G1330" s="37" t="s">
        <v>5749</v>
      </c>
      <c r="H1330" s="232" t="s">
        <v>194</v>
      </c>
      <c r="I1330" s="24">
        <v>2</v>
      </c>
      <c r="J1330" s="247" t="s">
        <v>5728</v>
      </c>
      <c r="K1330" s="60" t="s">
        <v>31</v>
      </c>
      <c r="L1330" s="238">
        <v>2</v>
      </c>
      <c r="M1330" s="27">
        <f t="shared" si="62"/>
        <v>260</v>
      </c>
      <c r="N1330" s="23"/>
      <c r="O1330" s="184" t="s">
        <v>32</v>
      </c>
      <c r="P1330" s="242"/>
    </row>
    <row r="1331" s="69" customFormat="1" ht="18" customHeight="1" spans="1:16">
      <c r="A1331" s="24">
        <v>1325</v>
      </c>
      <c r="B1331" s="24" t="s">
        <v>23</v>
      </c>
      <c r="C1331" s="24" t="s">
        <v>24</v>
      </c>
      <c r="D1331" s="24" t="s">
        <v>25</v>
      </c>
      <c r="E1331" s="60" t="s">
        <v>4460</v>
      </c>
      <c r="F1331" s="246" t="s">
        <v>5291</v>
      </c>
      <c r="G1331" s="37" t="s">
        <v>5750</v>
      </c>
      <c r="H1331" s="232" t="s">
        <v>194</v>
      </c>
      <c r="I1331" s="24">
        <v>4</v>
      </c>
      <c r="J1331" s="247" t="s">
        <v>5728</v>
      </c>
      <c r="K1331" s="60" t="s">
        <v>31</v>
      </c>
      <c r="L1331" s="238">
        <v>2</v>
      </c>
      <c r="M1331" s="27">
        <f t="shared" si="62"/>
        <v>260</v>
      </c>
      <c r="N1331" s="23"/>
      <c r="O1331" s="184" t="s">
        <v>32</v>
      </c>
      <c r="P1331" s="242"/>
    </row>
    <row r="1332" s="69" customFormat="1" ht="18" customHeight="1" spans="1:16">
      <c r="A1332" s="24">
        <v>1326</v>
      </c>
      <c r="B1332" s="24" t="s">
        <v>23</v>
      </c>
      <c r="C1332" s="24" t="s">
        <v>24</v>
      </c>
      <c r="D1332" s="24" t="s">
        <v>25</v>
      </c>
      <c r="E1332" s="60" t="s">
        <v>4460</v>
      </c>
      <c r="F1332" s="246" t="s">
        <v>5291</v>
      </c>
      <c r="G1332" s="37" t="s">
        <v>5751</v>
      </c>
      <c r="H1332" s="232" t="s">
        <v>194</v>
      </c>
      <c r="I1332" s="24">
        <v>3</v>
      </c>
      <c r="J1332" s="247" t="s">
        <v>5728</v>
      </c>
      <c r="K1332" s="60" t="s">
        <v>31</v>
      </c>
      <c r="L1332" s="238">
        <v>2</v>
      </c>
      <c r="M1332" s="27">
        <f t="shared" si="62"/>
        <v>260</v>
      </c>
      <c r="N1332" s="23"/>
      <c r="O1332" s="184" t="s">
        <v>32</v>
      </c>
      <c r="P1332" s="242"/>
    </row>
    <row r="1333" s="69" customFormat="1" ht="18" customHeight="1" spans="1:16">
      <c r="A1333" s="24">
        <v>1327</v>
      </c>
      <c r="B1333" s="24" t="s">
        <v>23</v>
      </c>
      <c r="C1333" s="24" t="s">
        <v>24</v>
      </c>
      <c r="D1333" s="24" t="s">
        <v>25</v>
      </c>
      <c r="E1333" s="60" t="s">
        <v>4460</v>
      </c>
      <c r="F1333" s="246" t="s">
        <v>5291</v>
      </c>
      <c r="G1333" s="37" t="s">
        <v>5726</v>
      </c>
      <c r="H1333" s="232" t="s">
        <v>194</v>
      </c>
      <c r="I1333" s="24">
        <v>4</v>
      </c>
      <c r="J1333" s="247" t="s">
        <v>5728</v>
      </c>
      <c r="K1333" s="60" t="s">
        <v>31</v>
      </c>
      <c r="L1333" s="238">
        <v>2</v>
      </c>
      <c r="M1333" s="27">
        <f t="shared" si="62"/>
        <v>260</v>
      </c>
      <c r="N1333" s="23"/>
      <c r="O1333" s="184" t="s">
        <v>32</v>
      </c>
      <c r="P1333" s="242"/>
    </row>
    <row r="1334" s="69" customFormat="1" ht="18" customHeight="1" spans="1:16">
      <c r="A1334" s="24">
        <v>1328</v>
      </c>
      <c r="B1334" s="24" t="s">
        <v>23</v>
      </c>
      <c r="C1334" s="24" t="s">
        <v>24</v>
      </c>
      <c r="D1334" s="24" t="s">
        <v>25</v>
      </c>
      <c r="E1334" s="60" t="s">
        <v>4460</v>
      </c>
      <c r="F1334" s="246" t="s">
        <v>5291</v>
      </c>
      <c r="G1334" s="37" t="s">
        <v>5752</v>
      </c>
      <c r="H1334" s="232" t="s">
        <v>194</v>
      </c>
      <c r="I1334" s="24">
        <v>5</v>
      </c>
      <c r="J1334" s="247" t="s">
        <v>5728</v>
      </c>
      <c r="K1334" s="60" t="s">
        <v>31</v>
      </c>
      <c r="L1334" s="238">
        <v>3</v>
      </c>
      <c r="M1334" s="27">
        <f t="shared" si="62"/>
        <v>390</v>
      </c>
      <c r="N1334" s="23"/>
      <c r="O1334" s="184" t="s">
        <v>32</v>
      </c>
      <c r="P1334" s="242"/>
    </row>
    <row r="1335" s="69" customFormat="1" ht="18" customHeight="1" spans="1:16">
      <c r="A1335" s="24">
        <v>1329</v>
      </c>
      <c r="B1335" s="24" t="s">
        <v>23</v>
      </c>
      <c r="C1335" s="24" t="s">
        <v>24</v>
      </c>
      <c r="D1335" s="24" t="s">
        <v>25</v>
      </c>
      <c r="E1335" s="60" t="s">
        <v>4460</v>
      </c>
      <c r="F1335" s="246" t="s">
        <v>5291</v>
      </c>
      <c r="G1335" s="37" t="s">
        <v>5753</v>
      </c>
      <c r="H1335" s="232" t="s">
        <v>194</v>
      </c>
      <c r="I1335" s="24">
        <v>3</v>
      </c>
      <c r="J1335" s="247" t="s">
        <v>5728</v>
      </c>
      <c r="K1335" s="60" t="s">
        <v>31</v>
      </c>
      <c r="L1335" s="238">
        <v>2</v>
      </c>
      <c r="M1335" s="27">
        <f t="shared" si="62"/>
        <v>260</v>
      </c>
      <c r="N1335" s="23"/>
      <c r="O1335" s="184" t="s">
        <v>32</v>
      </c>
      <c r="P1335" s="242"/>
    </row>
    <row r="1336" s="69" customFormat="1" ht="18" customHeight="1" spans="1:16">
      <c r="A1336" s="24">
        <v>1330</v>
      </c>
      <c r="B1336" s="24" t="s">
        <v>23</v>
      </c>
      <c r="C1336" s="24" t="s">
        <v>24</v>
      </c>
      <c r="D1336" s="24" t="s">
        <v>25</v>
      </c>
      <c r="E1336" s="60" t="s">
        <v>4460</v>
      </c>
      <c r="F1336" s="246" t="s">
        <v>5291</v>
      </c>
      <c r="G1336" s="37" t="s">
        <v>5543</v>
      </c>
      <c r="H1336" s="232" t="s">
        <v>194</v>
      </c>
      <c r="I1336" s="24">
        <v>5</v>
      </c>
      <c r="J1336" s="247" t="s">
        <v>5728</v>
      </c>
      <c r="K1336" s="60" t="s">
        <v>31</v>
      </c>
      <c r="L1336" s="238">
        <v>3</v>
      </c>
      <c r="M1336" s="27">
        <f t="shared" si="62"/>
        <v>390</v>
      </c>
      <c r="N1336" s="23"/>
      <c r="O1336" s="184" t="s">
        <v>32</v>
      </c>
      <c r="P1336" s="242"/>
    </row>
    <row r="1337" s="69" customFormat="1" ht="18" customHeight="1" spans="1:16">
      <c r="A1337" s="24">
        <v>1331</v>
      </c>
      <c r="B1337" s="24" t="s">
        <v>23</v>
      </c>
      <c r="C1337" s="24" t="s">
        <v>24</v>
      </c>
      <c r="D1337" s="24" t="s">
        <v>25</v>
      </c>
      <c r="E1337" s="60" t="s">
        <v>4460</v>
      </c>
      <c r="F1337" s="246" t="s">
        <v>5291</v>
      </c>
      <c r="G1337" s="37" t="s">
        <v>5754</v>
      </c>
      <c r="H1337" s="232" t="s">
        <v>194</v>
      </c>
      <c r="I1337" s="24">
        <v>4</v>
      </c>
      <c r="J1337" s="247" t="s">
        <v>5728</v>
      </c>
      <c r="K1337" s="60" t="s">
        <v>31</v>
      </c>
      <c r="L1337" s="238">
        <v>3</v>
      </c>
      <c r="M1337" s="27">
        <f t="shared" si="62"/>
        <v>390</v>
      </c>
      <c r="N1337" s="23"/>
      <c r="O1337" s="184" t="s">
        <v>32</v>
      </c>
      <c r="P1337" s="242"/>
    </row>
    <row r="1338" s="69" customFormat="1" ht="18" customHeight="1" spans="1:16">
      <c r="A1338" s="24">
        <v>1332</v>
      </c>
      <c r="B1338" s="24" t="s">
        <v>23</v>
      </c>
      <c r="C1338" s="24" t="s">
        <v>24</v>
      </c>
      <c r="D1338" s="24" t="s">
        <v>25</v>
      </c>
      <c r="E1338" s="60" t="s">
        <v>4460</v>
      </c>
      <c r="F1338" s="246" t="s">
        <v>5291</v>
      </c>
      <c r="G1338" s="37" t="s">
        <v>5740</v>
      </c>
      <c r="H1338" s="232" t="s">
        <v>194</v>
      </c>
      <c r="I1338" s="24">
        <v>3</v>
      </c>
      <c r="J1338" s="247" t="s">
        <v>5728</v>
      </c>
      <c r="K1338" s="60" t="s">
        <v>31</v>
      </c>
      <c r="L1338" s="238">
        <v>2</v>
      </c>
      <c r="M1338" s="27">
        <f t="shared" si="62"/>
        <v>260</v>
      </c>
      <c r="N1338" s="23"/>
      <c r="O1338" s="184" t="s">
        <v>32</v>
      </c>
      <c r="P1338" s="242"/>
    </row>
    <row r="1339" s="69" customFormat="1" ht="18" customHeight="1" spans="1:16">
      <c r="A1339" s="24">
        <v>1333</v>
      </c>
      <c r="B1339" s="24" t="s">
        <v>23</v>
      </c>
      <c r="C1339" s="24" t="s">
        <v>24</v>
      </c>
      <c r="D1339" s="24" t="s">
        <v>25</v>
      </c>
      <c r="E1339" s="60" t="s">
        <v>4460</v>
      </c>
      <c r="F1339" s="246" t="s">
        <v>5291</v>
      </c>
      <c r="G1339" s="37" t="s">
        <v>5755</v>
      </c>
      <c r="H1339" s="232" t="s">
        <v>194</v>
      </c>
      <c r="I1339" s="24">
        <v>3</v>
      </c>
      <c r="J1339" s="247" t="s">
        <v>5728</v>
      </c>
      <c r="K1339" s="60" t="s">
        <v>31</v>
      </c>
      <c r="L1339" s="238">
        <v>2</v>
      </c>
      <c r="M1339" s="27">
        <f t="shared" si="62"/>
        <v>260</v>
      </c>
      <c r="N1339" s="23"/>
      <c r="O1339" s="184" t="s">
        <v>32</v>
      </c>
      <c r="P1339" s="242"/>
    </row>
    <row r="1340" s="69" customFormat="1" ht="18" customHeight="1" spans="1:16">
      <c r="A1340" s="24">
        <v>1334</v>
      </c>
      <c r="B1340" s="24" t="s">
        <v>23</v>
      </c>
      <c r="C1340" s="24" t="s">
        <v>24</v>
      </c>
      <c r="D1340" s="24" t="s">
        <v>25</v>
      </c>
      <c r="E1340" s="60" t="s">
        <v>4460</v>
      </c>
      <c r="F1340" s="246" t="s">
        <v>5291</v>
      </c>
      <c r="G1340" s="37" t="s">
        <v>5756</v>
      </c>
      <c r="H1340" s="232" t="s">
        <v>194</v>
      </c>
      <c r="I1340" s="24">
        <v>5</v>
      </c>
      <c r="J1340" s="247" t="s">
        <v>5728</v>
      </c>
      <c r="K1340" s="60" t="s">
        <v>31</v>
      </c>
      <c r="L1340" s="238">
        <v>3</v>
      </c>
      <c r="M1340" s="27">
        <f t="shared" si="62"/>
        <v>390</v>
      </c>
      <c r="N1340" s="23"/>
      <c r="O1340" s="184" t="s">
        <v>32</v>
      </c>
      <c r="P1340" s="242"/>
    </row>
    <row r="1341" s="69" customFormat="1" ht="18" customHeight="1" spans="1:16">
      <c r="A1341" s="24">
        <v>1335</v>
      </c>
      <c r="B1341" s="24" t="s">
        <v>23</v>
      </c>
      <c r="C1341" s="24" t="s">
        <v>24</v>
      </c>
      <c r="D1341" s="24" t="s">
        <v>25</v>
      </c>
      <c r="E1341" s="60" t="s">
        <v>4460</v>
      </c>
      <c r="F1341" s="246" t="s">
        <v>5291</v>
      </c>
      <c r="G1341" s="37" t="s">
        <v>5757</v>
      </c>
      <c r="H1341" s="232" t="s">
        <v>194</v>
      </c>
      <c r="I1341" s="24">
        <v>3</v>
      </c>
      <c r="J1341" s="247" t="s">
        <v>5728</v>
      </c>
      <c r="K1341" s="60" t="s">
        <v>31</v>
      </c>
      <c r="L1341" s="238">
        <v>3</v>
      </c>
      <c r="M1341" s="27">
        <f t="shared" si="62"/>
        <v>390</v>
      </c>
      <c r="N1341" s="23"/>
      <c r="O1341" s="184" t="s">
        <v>32</v>
      </c>
      <c r="P1341" s="242"/>
    </row>
    <row r="1342" s="69" customFormat="1" ht="18" customHeight="1" spans="1:16">
      <c r="A1342" s="24">
        <v>1336</v>
      </c>
      <c r="B1342" s="24" t="s">
        <v>23</v>
      </c>
      <c r="C1342" s="24" t="s">
        <v>24</v>
      </c>
      <c r="D1342" s="24" t="s">
        <v>25</v>
      </c>
      <c r="E1342" s="60" t="s">
        <v>4460</v>
      </c>
      <c r="F1342" s="246" t="s">
        <v>5291</v>
      </c>
      <c r="G1342" s="37" t="s">
        <v>5758</v>
      </c>
      <c r="H1342" s="246" t="s">
        <v>194</v>
      </c>
      <c r="I1342" s="24">
        <v>7</v>
      </c>
      <c r="J1342" s="247" t="s">
        <v>5728</v>
      </c>
      <c r="K1342" s="60" t="s">
        <v>31</v>
      </c>
      <c r="L1342" s="238">
        <v>4</v>
      </c>
      <c r="M1342" s="27">
        <f t="shared" si="62"/>
        <v>520</v>
      </c>
      <c r="N1342" s="23"/>
      <c r="O1342" s="184" t="s">
        <v>32</v>
      </c>
      <c r="P1342" s="242"/>
    </row>
    <row r="1343" s="69" customFormat="1" ht="18" customHeight="1" spans="1:16">
      <c r="A1343" s="24">
        <v>1337</v>
      </c>
      <c r="B1343" s="24" t="s">
        <v>23</v>
      </c>
      <c r="C1343" s="24" t="s">
        <v>24</v>
      </c>
      <c r="D1343" s="24" t="s">
        <v>25</v>
      </c>
      <c r="E1343" s="60" t="s">
        <v>4460</v>
      </c>
      <c r="F1343" s="246" t="s">
        <v>5291</v>
      </c>
      <c r="G1343" s="37" t="s">
        <v>5759</v>
      </c>
      <c r="H1343" s="232" t="s">
        <v>194</v>
      </c>
      <c r="I1343" s="24">
        <v>5</v>
      </c>
      <c r="J1343" s="247" t="s">
        <v>5728</v>
      </c>
      <c r="K1343" s="60" t="s">
        <v>31</v>
      </c>
      <c r="L1343" s="238">
        <v>3</v>
      </c>
      <c r="M1343" s="27">
        <f t="shared" si="62"/>
        <v>390</v>
      </c>
      <c r="N1343" s="23"/>
      <c r="O1343" s="184" t="s">
        <v>32</v>
      </c>
      <c r="P1343" s="242"/>
    </row>
    <row r="1344" s="69" customFormat="1" ht="18" customHeight="1" spans="1:16">
      <c r="A1344" s="24">
        <v>1338</v>
      </c>
      <c r="B1344" s="24" t="s">
        <v>23</v>
      </c>
      <c r="C1344" s="24" t="s">
        <v>24</v>
      </c>
      <c r="D1344" s="24" t="s">
        <v>25</v>
      </c>
      <c r="E1344" s="60" t="s">
        <v>4460</v>
      </c>
      <c r="F1344" s="246" t="s">
        <v>5291</v>
      </c>
      <c r="G1344" s="37" t="s">
        <v>5760</v>
      </c>
      <c r="H1344" s="232" t="s">
        <v>194</v>
      </c>
      <c r="I1344" s="24">
        <v>3</v>
      </c>
      <c r="J1344" s="247" t="s">
        <v>5728</v>
      </c>
      <c r="K1344" s="60" t="s">
        <v>31</v>
      </c>
      <c r="L1344" s="238">
        <v>2</v>
      </c>
      <c r="M1344" s="27">
        <f t="shared" si="62"/>
        <v>260</v>
      </c>
      <c r="N1344" s="23"/>
      <c r="O1344" s="184" t="s">
        <v>32</v>
      </c>
      <c r="P1344" s="242"/>
    </row>
    <row r="1345" s="69" customFormat="1" ht="18" customHeight="1" spans="1:16">
      <c r="A1345" s="24">
        <v>1339</v>
      </c>
      <c r="B1345" s="24" t="s">
        <v>23</v>
      </c>
      <c r="C1345" s="24" t="s">
        <v>24</v>
      </c>
      <c r="D1345" s="24" t="s">
        <v>25</v>
      </c>
      <c r="E1345" s="60" t="s">
        <v>4460</v>
      </c>
      <c r="F1345" s="246" t="s">
        <v>5291</v>
      </c>
      <c r="G1345" s="37" t="s">
        <v>5761</v>
      </c>
      <c r="H1345" s="232" t="s">
        <v>194</v>
      </c>
      <c r="I1345" s="24">
        <v>3</v>
      </c>
      <c r="J1345" s="247" t="s">
        <v>5728</v>
      </c>
      <c r="K1345" s="60" t="s">
        <v>31</v>
      </c>
      <c r="L1345" s="238">
        <v>2</v>
      </c>
      <c r="M1345" s="27">
        <f t="shared" si="62"/>
        <v>260</v>
      </c>
      <c r="N1345" s="23"/>
      <c r="O1345" s="184" t="s">
        <v>32</v>
      </c>
      <c r="P1345" s="242"/>
    </row>
    <row r="1346" s="69" customFormat="1" ht="18" customHeight="1" spans="1:16">
      <c r="A1346" s="24">
        <v>1340</v>
      </c>
      <c r="B1346" s="24" t="s">
        <v>23</v>
      </c>
      <c r="C1346" s="24" t="s">
        <v>24</v>
      </c>
      <c r="D1346" s="24" t="s">
        <v>25</v>
      </c>
      <c r="E1346" s="60" t="s">
        <v>4460</v>
      </c>
      <c r="F1346" s="246" t="s">
        <v>5291</v>
      </c>
      <c r="G1346" s="37" t="s">
        <v>4544</v>
      </c>
      <c r="H1346" s="246" t="s">
        <v>1583</v>
      </c>
      <c r="I1346" s="24">
        <v>4</v>
      </c>
      <c r="J1346" s="247" t="s">
        <v>5728</v>
      </c>
      <c r="K1346" s="60" t="s">
        <v>31</v>
      </c>
      <c r="L1346" s="238">
        <v>4</v>
      </c>
      <c r="M1346" s="27">
        <f t="shared" si="62"/>
        <v>520</v>
      </c>
      <c r="N1346" s="23"/>
      <c r="O1346" s="184" t="s">
        <v>32</v>
      </c>
      <c r="P1346" s="242"/>
    </row>
    <row r="1347" s="69" customFormat="1" ht="18" customHeight="1" spans="1:16">
      <c r="A1347" s="24">
        <v>1341</v>
      </c>
      <c r="B1347" s="24" t="s">
        <v>23</v>
      </c>
      <c r="C1347" s="24" t="s">
        <v>24</v>
      </c>
      <c r="D1347" s="24" t="s">
        <v>25</v>
      </c>
      <c r="E1347" s="60" t="s">
        <v>4460</v>
      </c>
      <c r="F1347" s="246" t="s">
        <v>5291</v>
      </c>
      <c r="G1347" s="37" t="s">
        <v>5762</v>
      </c>
      <c r="H1347" s="246" t="s">
        <v>194</v>
      </c>
      <c r="I1347" s="24">
        <v>9</v>
      </c>
      <c r="J1347" s="247" t="s">
        <v>5728</v>
      </c>
      <c r="K1347" s="60" t="s">
        <v>31</v>
      </c>
      <c r="L1347" s="238">
        <v>5</v>
      </c>
      <c r="M1347" s="27">
        <f t="shared" si="62"/>
        <v>650</v>
      </c>
      <c r="N1347" s="23"/>
      <c r="O1347" s="184" t="s">
        <v>32</v>
      </c>
      <c r="P1347" s="242"/>
    </row>
    <row r="1348" s="69" customFormat="1" ht="18" customHeight="1" spans="1:16">
      <c r="A1348" s="24">
        <v>1342</v>
      </c>
      <c r="B1348" s="24" t="s">
        <v>23</v>
      </c>
      <c r="C1348" s="24" t="s">
        <v>24</v>
      </c>
      <c r="D1348" s="24" t="s">
        <v>25</v>
      </c>
      <c r="E1348" s="60" t="s">
        <v>4460</v>
      </c>
      <c r="F1348" s="246" t="s">
        <v>5291</v>
      </c>
      <c r="G1348" s="37" t="s">
        <v>5763</v>
      </c>
      <c r="H1348" s="232" t="s">
        <v>194</v>
      </c>
      <c r="I1348" s="24">
        <v>4</v>
      </c>
      <c r="J1348" s="247" t="s">
        <v>5728</v>
      </c>
      <c r="K1348" s="60" t="s">
        <v>31</v>
      </c>
      <c r="L1348" s="238">
        <v>2</v>
      </c>
      <c r="M1348" s="27">
        <f t="shared" si="62"/>
        <v>260</v>
      </c>
      <c r="N1348" s="23"/>
      <c r="O1348" s="184" t="s">
        <v>32</v>
      </c>
      <c r="P1348" s="242"/>
    </row>
    <row r="1349" s="69" customFormat="1" ht="18" customHeight="1" spans="1:16">
      <c r="A1349" s="24">
        <v>1343</v>
      </c>
      <c r="B1349" s="24" t="s">
        <v>23</v>
      </c>
      <c r="C1349" s="24" t="s">
        <v>24</v>
      </c>
      <c r="D1349" s="24" t="s">
        <v>25</v>
      </c>
      <c r="E1349" s="60" t="s">
        <v>4460</v>
      </c>
      <c r="F1349" s="246" t="s">
        <v>5291</v>
      </c>
      <c r="G1349" s="37" t="s">
        <v>5764</v>
      </c>
      <c r="H1349" s="246" t="s">
        <v>194</v>
      </c>
      <c r="I1349" s="24">
        <v>5</v>
      </c>
      <c r="J1349" s="247" t="s">
        <v>5728</v>
      </c>
      <c r="K1349" s="60" t="s">
        <v>31</v>
      </c>
      <c r="L1349" s="238">
        <v>4</v>
      </c>
      <c r="M1349" s="27">
        <f t="shared" si="62"/>
        <v>520</v>
      </c>
      <c r="N1349" s="23"/>
      <c r="O1349" s="184" t="s">
        <v>32</v>
      </c>
      <c r="P1349" s="242"/>
    </row>
    <row r="1350" s="69" customFormat="1" ht="18" customHeight="1" spans="1:16">
      <c r="A1350" s="24">
        <v>1344</v>
      </c>
      <c r="B1350" s="24" t="s">
        <v>23</v>
      </c>
      <c r="C1350" s="24" t="s">
        <v>24</v>
      </c>
      <c r="D1350" s="24" t="s">
        <v>25</v>
      </c>
      <c r="E1350" s="60" t="s">
        <v>4460</v>
      </c>
      <c r="F1350" s="246" t="s">
        <v>5291</v>
      </c>
      <c r="G1350" s="37" t="s">
        <v>5765</v>
      </c>
      <c r="H1350" s="24" t="s">
        <v>5025</v>
      </c>
      <c r="I1350" s="24">
        <v>1</v>
      </c>
      <c r="J1350" s="247" t="s">
        <v>5728</v>
      </c>
      <c r="K1350" s="60" t="s">
        <v>31</v>
      </c>
      <c r="L1350" s="238">
        <v>1</v>
      </c>
      <c r="M1350" s="27">
        <f>L1350*312</f>
        <v>312</v>
      </c>
      <c r="N1350" s="23"/>
      <c r="O1350" s="184" t="s">
        <v>32</v>
      </c>
      <c r="P1350" s="242"/>
    </row>
    <row r="1351" s="69" customFormat="1" ht="18" customHeight="1" spans="1:16">
      <c r="A1351" s="24">
        <v>1345</v>
      </c>
      <c r="B1351" s="24" t="s">
        <v>23</v>
      </c>
      <c r="C1351" s="24" t="s">
        <v>24</v>
      </c>
      <c r="D1351" s="24" t="s">
        <v>25</v>
      </c>
      <c r="E1351" s="60" t="s">
        <v>4460</v>
      </c>
      <c r="F1351" s="246" t="s">
        <v>5291</v>
      </c>
      <c r="G1351" s="37" t="s">
        <v>5766</v>
      </c>
      <c r="H1351" s="232" t="s">
        <v>194</v>
      </c>
      <c r="I1351" s="24">
        <v>5</v>
      </c>
      <c r="J1351" s="247" t="s">
        <v>5728</v>
      </c>
      <c r="K1351" s="60" t="s">
        <v>31</v>
      </c>
      <c r="L1351" s="238">
        <v>3</v>
      </c>
      <c r="M1351" s="27">
        <f t="shared" ref="M1351:M1363" si="63">L1351*130</f>
        <v>390</v>
      </c>
      <c r="N1351" s="23"/>
      <c r="O1351" s="184" t="s">
        <v>32</v>
      </c>
      <c r="P1351" s="242"/>
    </row>
    <row r="1352" s="69" customFormat="1" ht="18" customHeight="1" spans="1:16">
      <c r="A1352" s="24">
        <v>1346</v>
      </c>
      <c r="B1352" s="24" t="s">
        <v>23</v>
      </c>
      <c r="C1352" s="24" t="s">
        <v>24</v>
      </c>
      <c r="D1352" s="24" t="s">
        <v>25</v>
      </c>
      <c r="E1352" s="24" t="s">
        <v>4460</v>
      </c>
      <c r="F1352" s="246" t="s">
        <v>5291</v>
      </c>
      <c r="G1352" s="37" t="s">
        <v>5767</v>
      </c>
      <c r="H1352" s="232" t="s">
        <v>194</v>
      </c>
      <c r="I1352" s="24">
        <v>5</v>
      </c>
      <c r="J1352" s="247" t="s">
        <v>5728</v>
      </c>
      <c r="K1352" s="60" t="s">
        <v>31</v>
      </c>
      <c r="L1352" s="238">
        <v>3</v>
      </c>
      <c r="M1352" s="27">
        <f t="shared" si="63"/>
        <v>390</v>
      </c>
      <c r="N1352" s="23"/>
      <c r="O1352" s="184" t="s">
        <v>32</v>
      </c>
      <c r="P1352" s="242"/>
    </row>
    <row r="1353" s="69" customFormat="1" ht="18" customHeight="1" spans="1:16">
      <c r="A1353" s="24">
        <v>1347</v>
      </c>
      <c r="B1353" s="24" t="s">
        <v>23</v>
      </c>
      <c r="C1353" s="24" t="s">
        <v>24</v>
      </c>
      <c r="D1353" s="24" t="s">
        <v>25</v>
      </c>
      <c r="E1353" s="60" t="s">
        <v>4460</v>
      </c>
      <c r="F1353" s="246" t="s">
        <v>5291</v>
      </c>
      <c r="G1353" s="37" t="s">
        <v>5768</v>
      </c>
      <c r="H1353" s="246" t="s">
        <v>194</v>
      </c>
      <c r="I1353" s="24">
        <v>7</v>
      </c>
      <c r="J1353" s="247" t="s">
        <v>5728</v>
      </c>
      <c r="K1353" s="60" t="s">
        <v>31</v>
      </c>
      <c r="L1353" s="238">
        <v>4</v>
      </c>
      <c r="M1353" s="27">
        <f t="shared" si="63"/>
        <v>520</v>
      </c>
      <c r="N1353" s="23"/>
      <c r="O1353" s="184" t="s">
        <v>32</v>
      </c>
      <c r="P1353" s="242"/>
    </row>
    <row r="1354" s="69" customFormat="1" ht="18" customHeight="1" spans="1:16">
      <c r="A1354" s="24">
        <v>1348</v>
      </c>
      <c r="B1354" s="24" t="s">
        <v>23</v>
      </c>
      <c r="C1354" s="24" t="s">
        <v>24</v>
      </c>
      <c r="D1354" s="24" t="s">
        <v>25</v>
      </c>
      <c r="E1354" s="60" t="s">
        <v>4878</v>
      </c>
      <c r="F1354" s="246" t="s">
        <v>5291</v>
      </c>
      <c r="G1354" s="37" t="s">
        <v>5769</v>
      </c>
      <c r="H1354" s="246" t="s">
        <v>194</v>
      </c>
      <c r="I1354" s="24">
        <v>7</v>
      </c>
      <c r="J1354" s="247" t="s">
        <v>5728</v>
      </c>
      <c r="K1354" s="60" t="s">
        <v>31</v>
      </c>
      <c r="L1354" s="238">
        <v>4</v>
      </c>
      <c r="M1354" s="27">
        <f t="shared" si="63"/>
        <v>520</v>
      </c>
      <c r="N1354" s="23"/>
      <c r="O1354" s="184" t="s">
        <v>32</v>
      </c>
      <c r="P1354" s="242"/>
    </row>
    <row r="1355" s="69" customFormat="1" ht="18" customHeight="1" spans="1:16">
      <c r="A1355" s="24">
        <v>1349</v>
      </c>
      <c r="B1355" s="24" t="s">
        <v>23</v>
      </c>
      <c r="C1355" s="24" t="s">
        <v>24</v>
      </c>
      <c r="D1355" s="24" t="s">
        <v>25</v>
      </c>
      <c r="E1355" s="60" t="s">
        <v>4460</v>
      </c>
      <c r="F1355" s="246" t="s">
        <v>5291</v>
      </c>
      <c r="G1355" s="37" t="s">
        <v>5770</v>
      </c>
      <c r="H1355" s="232" t="s">
        <v>194</v>
      </c>
      <c r="I1355" s="24">
        <v>2</v>
      </c>
      <c r="J1355" s="247" t="s">
        <v>5728</v>
      </c>
      <c r="K1355" s="60" t="s">
        <v>31</v>
      </c>
      <c r="L1355" s="238">
        <v>2</v>
      </c>
      <c r="M1355" s="27">
        <f t="shared" si="63"/>
        <v>260</v>
      </c>
      <c r="N1355" s="23"/>
      <c r="O1355" s="184" t="s">
        <v>32</v>
      </c>
      <c r="P1355" s="242"/>
    </row>
    <row r="1356" s="69" customFormat="1" ht="18" customHeight="1" spans="1:16">
      <c r="A1356" s="24">
        <v>1350</v>
      </c>
      <c r="B1356" s="24" t="s">
        <v>23</v>
      </c>
      <c r="C1356" s="24" t="s">
        <v>24</v>
      </c>
      <c r="D1356" s="24" t="s">
        <v>25</v>
      </c>
      <c r="E1356" s="60" t="s">
        <v>4460</v>
      </c>
      <c r="F1356" s="246" t="s">
        <v>5291</v>
      </c>
      <c r="G1356" s="37" t="s">
        <v>5771</v>
      </c>
      <c r="H1356" s="232" t="s">
        <v>194</v>
      </c>
      <c r="I1356" s="24">
        <v>5</v>
      </c>
      <c r="J1356" s="247" t="s">
        <v>5728</v>
      </c>
      <c r="K1356" s="60" t="s">
        <v>31</v>
      </c>
      <c r="L1356" s="238">
        <v>3</v>
      </c>
      <c r="M1356" s="27">
        <f t="shared" si="63"/>
        <v>390</v>
      </c>
      <c r="N1356" s="23"/>
      <c r="O1356" s="184" t="s">
        <v>32</v>
      </c>
      <c r="P1356" s="242"/>
    </row>
    <row r="1357" s="69" customFormat="1" ht="18" customHeight="1" spans="1:16">
      <c r="A1357" s="24">
        <v>1351</v>
      </c>
      <c r="B1357" s="24" t="s">
        <v>23</v>
      </c>
      <c r="C1357" s="24" t="s">
        <v>24</v>
      </c>
      <c r="D1357" s="24" t="s">
        <v>25</v>
      </c>
      <c r="E1357" s="60" t="s">
        <v>4460</v>
      </c>
      <c r="F1357" s="246" t="s">
        <v>5291</v>
      </c>
      <c r="G1357" s="37" t="s">
        <v>5772</v>
      </c>
      <c r="H1357" s="246" t="s">
        <v>194</v>
      </c>
      <c r="I1357" s="24">
        <v>7</v>
      </c>
      <c r="J1357" s="247" t="s">
        <v>5728</v>
      </c>
      <c r="K1357" s="60" t="s">
        <v>31</v>
      </c>
      <c r="L1357" s="238">
        <v>4</v>
      </c>
      <c r="M1357" s="27">
        <f t="shared" si="63"/>
        <v>520</v>
      </c>
      <c r="N1357" s="23"/>
      <c r="O1357" s="184" t="s">
        <v>32</v>
      </c>
      <c r="P1357" s="242"/>
    </row>
    <row r="1358" s="69" customFormat="1" ht="18" customHeight="1" spans="1:16">
      <c r="A1358" s="24">
        <v>1352</v>
      </c>
      <c r="B1358" s="24" t="s">
        <v>23</v>
      </c>
      <c r="C1358" s="24" t="s">
        <v>24</v>
      </c>
      <c r="D1358" s="24" t="s">
        <v>25</v>
      </c>
      <c r="E1358" s="24" t="s">
        <v>4460</v>
      </c>
      <c r="F1358" s="246" t="s">
        <v>5291</v>
      </c>
      <c r="G1358" s="238" t="s">
        <v>5773</v>
      </c>
      <c r="H1358" s="246" t="s">
        <v>194</v>
      </c>
      <c r="I1358" s="24">
        <v>7</v>
      </c>
      <c r="J1358" s="247" t="s">
        <v>5728</v>
      </c>
      <c r="K1358" s="60" t="s">
        <v>31</v>
      </c>
      <c r="L1358" s="238">
        <v>4</v>
      </c>
      <c r="M1358" s="27">
        <f t="shared" si="63"/>
        <v>520</v>
      </c>
      <c r="N1358" s="23"/>
      <c r="O1358" s="184" t="s">
        <v>32</v>
      </c>
      <c r="P1358" s="243"/>
    </row>
    <row r="1359" s="69" customFormat="1" ht="18" customHeight="1" spans="1:16">
      <c r="A1359" s="24">
        <v>1353</v>
      </c>
      <c r="B1359" s="24" t="s">
        <v>23</v>
      </c>
      <c r="C1359" s="24" t="s">
        <v>24</v>
      </c>
      <c r="D1359" s="24" t="s">
        <v>25</v>
      </c>
      <c r="E1359" s="60" t="s">
        <v>4460</v>
      </c>
      <c r="F1359" s="246" t="s">
        <v>5291</v>
      </c>
      <c r="G1359" s="37" t="s">
        <v>5774</v>
      </c>
      <c r="H1359" s="246" t="s">
        <v>5324</v>
      </c>
      <c r="I1359" s="24">
        <v>6</v>
      </c>
      <c r="J1359" s="247" t="s">
        <v>5728</v>
      </c>
      <c r="K1359" s="60" t="s">
        <v>31</v>
      </c>
      <c r="L1359" s="238">
        <v>6</v>
      </c>
      <c r="M1359" s="27">
        <f t="shared" si="63"/>
        <v>780</v>
      </c>
      <c r="N1359" s="23"/>
      <c r="O1359" s="184" t="s">
        <v>32</v>
      </c>
      <c r="P1359" s="242"/>
    </row>
    <row r="1360" s="69" customFormat="1" ht="18" customHeight="1" spans="1:16">
      <c r="A1360" s="24">
        <v>1354</v>
      </c>
      <c r="B1360" s="24" t="s">
        <v>23</v>
      </c>
      <c r="C1360" s="24" t="s">
        <v>24</v>
      </c>
      <c r="D1360" s="24" t="s">
        <v>25</v>
      </c>
      <c r="E1360" s="60" t="s">
        <v>4460</v>
      </c>
      <c r="F1360" s="246" t="s">
        <v>5291</v>
      </c>
      <c r="G1360" s="37" t="s">
        <v>5775</v>
      </c>
      <c r="H1360" s="232" t="s">
        <v>194</v>
      </c>
      <c r="I1360" s="24">
        <v>4</v>
      </c>
      <c r="J1360" s="247" t="s">
        <v>5728</v>
      </c>
      <c r="K1360" s="60" t="s">
        <v>31</v>
      </c>
      <c r="L1360" s="238">
        <v>2</v>
      </c>
      <c r="M1360" s="27">
        <f t="shared" si="63"/>
        <v>260</v>
      </c>
      <c r="N1360" s="23"/>
      <c r="O1360" s="184" t="s">
        <v>32</v>
      </c>
      <c r="P1360" s="242"/>
    </row>
    <row r="1361" s="69" customFormat="1" ht="18" customHeight="1" spans="1:16">
      <c r="A1361" s="24">
        <v>1355</v>
      </c>
      <c r="B1361" s="24" t="s">
        <v>23</v>
      </c>
      <c r="C1361" s="24" t="s">
        <v>24</v>
      </c>
      <c r="D1361" s="24" t="s">
        <v>25</v>
      </c>
      <c r="E1361" s="60" t="s">
        <v>4460</v>
      </c>
      <c r="F1361" s="246" t="s">
        <v>5291</v>
      </c>
      <c r="G1361" s="37" t="s">
        <v>5776</v>
      </c>
      <c r="H1361" s="232" t="s">
        <v>194</v>
      </c>
      <c r="I1361" s="24">
        <v>6</v>
      </c>
      <c r="J1361" s="247" t="s">
        <v>5728</v>
      </c>
      <c r="K1361" s="60" t="s">
        <v>31</v>
      </c>
      <c r="L1361" s="238">
        <v>3</v>
      </c>
      <c r="M1361" s="27">
        <f t="shared" si="63"/>
        <v>390</v>
      </c>
      <c r="N1361" s="23"/>
      <c r="O1361" s="184" t="s">
        <v>32</v>
      </c>
      <c r="P1361" s="242"/>
    </row>
    <row r="1362" s="69" customFormat="1" ht="18" customHeight="1" spans="1:16">
      <c r="A1362" s="24">
        <v>1356</v>
      </c>
      <c r="B1362" s="24" t="s">
        <v>23</v>
      </c>
      <c r="C1362" s="24" t="s">
        <v>24</v>
      </c>
      <c r="D1362" s="24" t="s">
        <v>25</v>
      </c>
      <c r="E1362" s="60" t="s">
        <v>4460</v>
      </c>
      <c r="F1362" s="246" t="s">
        <v>5291</v>
      </c>
      <c r="G1362" s="37" t="s">
        <v>5777</v>
      </c>
      <c r="H1362" s="232" t="s">
        <v>194</v>
      </c>
      <c r="I1362" s="24">
        <v>4</v>
      </c>
      <c r="J1362" s="247" t="s">
        <v>5728</v>
      </c>
      <c r="K1362" s="60" t="s">
        <v>31</v>
      </c>
      <c r="L1362" s="238">
        <v>3</v>
      </c>
      <c r="M1362" s="27">
        <f t="shared" si="63"/>
        <v>390</v>
      </c>
      <c r="N1362" s="23"/>
      <c r="O1362" s="184" t="s">
        <v>32</v>
      </c>
      <c r="P1362" s="242"/>
    </row>
    <row r="1363" s="69" customFormat="1" ht="18" customHeight="1" spans="1:16">
      <c r="A1363" s="24">
        <v>1357</v>
      </c>
      <c r="B1363" s="24" t="s">
        <v>23</v>
      </c>
      <c r="C1363" s="24" t="s">
        <v>24</v>
      </c>
      <c r="D1363" s="24" t="s">
        <v>25</v>
      </c>
      <c r="E1363" s="60" t="s">
        <v>4460</v>
      </c>
      <c r="F1363" s="246" t="s">
        <v>5291</v>
      </c>
      <c r="G1363" s="37" t="s">
        <v>5778</v>
      </c>
      <c r="H1363" s="232" t="s">
        <v>194</v>
      </c>
      <c r="I1363" s="24">
        <v>4</v>
      </c>
      <c r="J1363" s="247" t="s">
        <v>5728</v>
      </c>
      <c r="K1363" s="60" t="s">
        <v>31</v>
      </c>
      <c r="L1363" s="238">
        <v>3</v>
      </c>
      <c r="M1363" s="27">
        <f t="shared" si="63"/>
        <v>390</v>
      </c>
      <c r="N1363" s="23"/>
      <c r="O1363" s="184" t="s">
        <v>32</v>
      </c>
      <c r="P1363" s="242"/>
    </row>
    <row r="1364" s="69" customFormat="1" ht="18" customHeight="1" spans="1:16">
      <c r="A1364" s="24">
        <v>1358</v>
      </c>
      <c r="B1364" s="24" t="s">
        <v>23</v>
      </c>
      <c r="C1364" s="24" t="s">
        <v>24</v>
      </c>
      <c r="D1364" s="24" t="s">
        <v>25</v>
      </c>
      <c r="E1364" s="60" t="s">
        <v>4460</v>
      </c>
      <c r="F1364" s="246" t="s">
        <v>5291</v>
      </c>
      <c r="G1364" s="37" t="s">
        <v>5779</v>
      </c>
      <c r="H1364" s="24" t="s">
        <v>5025</v>
      </c>
      <c r="I1364" s="24">
        <v>1</v>
      </c>
      <c r="J1364" s="247" t="s">
        <v>5728</v>
      </c>
      <c r="K1364" s="60" t="s">
        <v>31</v>
      </c>
      <c r="L1364" s="238">
        <v>1</v>
      </c>
      <c r="M1364" s="27">
        <f>L1364*312</f>
        <v>312</v>
      </c>
      <c r="N1364" s="23"/>
      <c r="O1364" s="184" t="s">
        <v>32</v>
      </c>
      <c r="P1364" s="242"/>
    </row>
    <row r="1365" s="69" customFormat="1" ht="18" customHeight="1" spans="1:16">
      <c r="A1365" s="24">
        <v>1359</v>
      </c>
      <c r="B1365" s="24" t="s">
        <v>23</v>
      </c>
      <c r="C1365" s="24" t="s">
        <v>24</v>
      </c>
      <c r="D1365" s="24" t="s">
        <v>25</v>
      </c>
      <c r="E1365" s="60" t="s">
        <v>4460</v>
      </c>
      <c r="F1365" s="246" t="s">
        <v>5291</v>
      </c>
      <c r="G1365" s="37" t="s">
        <v>5780</v>
      </c>
      <c r="H1365" s="232" t="s">
        <v>194</v>
      </c>
      <c r="I1365" s="24">
        <v>4</v>
      </c>
      <c r="J1365" s="247" t="s">
        <v>5728</v>
      </c>
      <c r="K1365" s="60" t="s">
        <v>31</v>
      </c>
      <c r="L1365" s="238">
        <v>2</v>
      </c>
      <c r="M1365" s="27">
        <f t="shared" ref="M1365:M1387" si="64">L1365*130</f>
        <v>260</v>
      </c>
      <c r="N1365" s="23"/>
      <c r="O1365" s="184" t="s">
        <v>32</v>
      </c>
      <c r="P1365" s="242"/>
    </row>
    <row r="1366" s="69" customFormat="1" ht="18" customHeight="1" spans="1:16">
      <c r="A1366" s="24">
        <v>1360</v>
      </c>
      <c r="B1366" s="24" t="s">
        <v>23</v>
      </c>
      <c r="C1366" s="24" t="s">
        <v>24</v>
      </c>
      <c r="D1366" s="24" t="s">
        <v>25</v>
      </c>
      <c r="E1366" s="60" t="s">
        <v>4460</v>
      </c>
      <c r="F1366" s="246" t="s">
        <v>5291</v>
      </c>
      <c r="G1366" s="37" t="s">
        <v>5781</v>
      </c>
      <c r="H1366" s="232" t="s">
        <v>194</v>
      </c>
      <c r="I1366" s="24">
        <v>5</v>
      </c>
      <c r="J1366" s="247" t="s">
        <v>5728</v>
      </c>
      <c r="K1366" s="60" t="s">
        <v>31</v>
      </c>
      <c r="L1366" s="238">
        <v>3</v>
      </c>
      <c r="M1366" s="27">
        <f t="shared" si="64"/>
        <v>390</v>
      </c>
      <c r="N1366" s="23"/>
      <c r="O1366" s="184" t="s">
        <v>32</v>
      </c>
      <c r="P1366" s="242"/>
    </row>
    <row r="1367" s="69" customFormat="1" ht="18" customHeight="1" spans="1:16">
      <c r="A1367" s="24">
        <v>1361</v>
      </c>
      <c r="B1367" s="24" t="s">
        <v>23</v>
      </c>
      <c r="C1367" s="24" t="s">
        <v>24</v>
      </c>
      <c r="D1367" s="24" t="s">
        <v>25</v>
      </c>
      <c r="E1367" s="60" t="s">
        <v>4460</v>
      </c>
      <c r="F1367" s="246" t="s">
        <v>5291</v>
      </c>
      <c r="G1367" s="37" t="s">
        <v>5782</v>
      </c>
      <c r="H1367" s="246" t="s">
        <v>194</v>
      </c>
      <c r="I1367" s="24">
        <v>7</v>
      </c>
      <c r="J1367" s="247" t="s">
        <v>5728</v>
      </c>
      <c r="K1367" s="60" t="s">
        <v>31</v>
      </c>
      <c r="L1367" s="238">
        <v>4</v>
      </c>
      <c r="M1367" s="27">
        <f t="shared" si="64"/>
        <v>520</v>
      </c>
      <c r="N1367" s="23"/>
      <c r="O1367" s="184" t="s">
        <v>32</v>
      </c>
      <c r="P1367" s="242"/>
    </row>
    <row r="1368" s="69" customFormat="1" ht="18" customHeight="1" spans="1:16">
      <c r="A1368" s="24">
        <v>1362</v>
      </c>
      <c r="B1368" s="24" t="s">
        <v>23</v>
      </c>
      <c r="C1368" s="24" t="s">
        <v>24</v>
      </c>
      <c r="D1368" s="24" t="s">
        <v>25</v>
      </c>
      <c r="E1368" s="60" t="s">
        <v>4460</v>
      </c>
      <c r="F1368" s="246" t="s">
        <v>5291</v>
      </c>
      <c r="G1368" s="37" t="s">
        <v>5783</v>
      </c>
      <c r="H1368" s="232" t="s">
        <v>194</v>
      </c>
      <c r="I1368" s="24">
        <v>3</v>
      </c>
      <c r="J1368" s="247" t="s">
        <v>5728</v>
      </c>
      <c r="K1368" s="60" t="s">
        <v>31</v>
      </c>
      <c r="L1368" s="238">
        <v>2</v>
      </c>
      <c r="M1368" s="27">
        <f t="shared" si="64"/>
        <v>260</v>
      </c>
      <c r="N1368" s="23"/>
      <c r="O1368" s="184" t="s">
        <v>32</v>
      </c>
      <c r="P1368" s="242"/>
    </row>
    <row r="1369" s="69" customFormat="1" ht="18" customHeight="1" spans="1:16">
      <c r="A1369" s="24">
        <v>1363</v>
      </c>
      <c r="B1369" s="24" t="s">
        <v>23</v>
      </c>
      <c r="C1369" s="24" t="s">
        <v>24</v>
      </c>
      <c r="D1369" s="24" t="s">
        <v>25</v>
      </c>
      <c r="E1369" s="60" t="s">
        <v>4460</v>
      </c>
      <c r="F1369" s="246" t="s">
        <v>5291</v>
      </c>
      <c r="G1369" s="37" t="s">
        <v>5784</v>
      </c>
      <c r="H1369" s="232" t="s">
        <v>194</v>
      </c>
      <c r="I1369" s="24">
        <v>4</v>
      </c>
      <c r="J1369" s="247" t="s">
        <v>5728</v>
      </c>
      <c r="K1369" s="60" t="s">
        <v>31</v>
      </c>
      <c r="L1369" s="238">
        <v>2</v>
      </c>
      <c r="M1369" s="27">
        <f t="shared" si="64"/>
        <v>260</v>
      </c>
      <c r="N1369" s="23"/>
      <c r="O1369" s="184" t="s">
        <v>32</v>
      </c>
      <c r="P1369" s="242"/>
    </row>
    <row r="1370" s="69" customFormat="1" ht="18" customHeight="1" spans="1:16">
      <c r="A1370" s="24">
        <v>1364</v>
      </c>
      <c r="B1370" s="24" t="s">
        <v>23</v>
      </c>
      <c r="C1370" s="24" t="s">
        <v>24</v>
      </c>
      <c r="D1370" s="24" t="s">
        <v>25</v>
      </c>
      <c r="E1370" s="60" t="s">
        <v>4460</v>
      </c>
      <c r="F1370" s="246" t="s">
        <v>5291</v>
      </c>
      <c r="G1370" s="37" t="s">
        <v>5785</v>
      </c>
      <c r="H1370" s="232" t="s">
        <v>194</v>
      </c>
      <c r="I1370" s="24">
        <v>6</v>
      </c>
      <c r="J1370" s="247" t="s">
        <v>5728</v>
      </c>
      <c r="K1370" s="60" t="s">
        <v>31</v>
      </c>
      <c r="L1370" s="238">
        <v>3</v>
      </c>
      <c r="M1370" s="27">
        <f t="shared" si="64"/>
        <v>390</v>
      </c>
      <c r="N1370" s="23"/>
      <c r="O1370" s="184" t="s">
        <v>32</v>
      </c>
      <c r="P1370" s="242"/>
    </row>
    <row r="1371" s="69" customFormat="1" ht="18" customHeight="1" spans="1:16">
      <c r="A1371" s="24">
        <v>1365</v>
      </c>
      <c r="B1371" s="24" t="s">
        <v>23</v>
      </c>
      <c r="C1371" s="24" t="s">
        <v>24</v>
      </c>
      <c r="D1371" s="24" t="s">
        <v>25</v>
      </c>
      <c r="E1371" s="60" t="s">
        <v>4460</v>
      </c>
      <c r="F1371" s="246" t="s">
        <v>5291</v>
      </c>
      <c r="G1371" s="37" t="s">
        <v>5786</v>
      </c>
      <c r="H1371" s="232" t="s">
        <v>194</v>
      </c>
      <c r="I1371" s="24">
        <v>4</v>
      </c>
      <c r="J1371" s="247" t="s">
        <v>5728</v>
      </c>
      <c r="K1371" s="60" t="s">
        <v>31</v>
      </c>
      <c r="L1371" s="238">
        <v>3</v>
      </c>
      <c r="M1371" s="27">
        <f t="shared" si="64"/>
        <v>390</v>
      </c>
      <c r="N1371" s="23"/>
      <c r="O1371" s="184" t="s">
        <v>32</v>
      </c>
      <c r="P1371" s="242"/>
    </row>
    <row r="1372" s="69" customFormat="1" ht="18" customHeight="1" spans="1:16">
      <c r="A1372" s="24">
        <v>1366</v>
      </c>
      <c r="B1372" s="24" t="s">
        <v>23</v>
      </c>
      <c r="C1372" s="24" t="s">
        <v>24</v>
      </c>
      <c r="D1372" s="24" t="s">
        <v>25</v>
      </c>
      <c r="E1372" s="60" t="s">
        <v>4460</v>
      </c>
      <c r="F1372" s="246" t="s">
        <v>5291</v>
      </c>
      <c r="G1372" s="37" t="s">
        <v>5787</v>
      </c>
      <c r="H1372" s="232" t="s">
        <v>194</v>
      </c>
      <c r="I1372" s="24">
        <v>4</v>
      </c>
      <c r="J1372" s="247" t="s">
        <v>5728</v>
      </c>
      <c r="K1372" s="60" t="s">
        <v>31</v>
      </c>
      <c r="L1372" s="238">
        <v>3</v>
      </c>
      <c r="M1372" s="27">
        <f t="shared" si="64"/>
        <v>390</v>
      </c>
      <c r="N1372" s="23"/>
      <c r="O1372" s="184" t="s">
        <v>32</v>
      </c>
      <c r="P1372" s="242"/>
    </row>
    <row r="1373" s="69" customFormat="1" ht="18" customHeight="1" spans="1:16">
      <c r="A1373" s="24">
        <v>1367</v>
      </c>
      <c r="B1373" s="24" t="s">
        <v>23</v>
      </c>
      <c r="C1373" s="24" t="s">
        <v>24</v>
      </c>
      <c r="D1373" s="24" t="s">
        <v>25</v>
      </c>
      <c r="E1373" s="60" t="s">
        <v>4460</v>
      </c>
      <c r="F1373" s="246" t="s">
        <v>5291</v>
      </c>
      <c r="G1373" s="37" t="s">
        <v>5788</v>
      </c>
      <c r="H1373" s="232" t="s">
        <v>194</v>
      </c>
      <c r="I1373" s="24">
        <v>3</v>
      </c>
      <c r="J1373" s="247" t="s">
        <v>5728</v>
      </c>
      <c r="K1373" s="60" t="s">
        <v>31</v>
      </c>
      <c r="L1373" s="238">
        <v>2</v>
      </c>
      <c r="M1373" s="27">
        <f t="shared" si="64"/>
        <v>260</v>
      </c>
      <c r="N1373" s="23"/>
      <c r="O1373" s="184" t="s">
        <v>32</v>
      </c>
      <c r="P1373" s="242"/>
    </row>
    <row r="1374" s="69" customFormat="1" ht="18" customHeight="1" spans="1:16">
      <c r="A1374" s="24">
        <v>1368</v>
      </c>
      <c r="B1374" s="24" t="s">
        <v>23</v>
      </c>
      <c r="C1374" s="24" t="s">
        <v>24</v>
      </c>
      <c r="D1374" s="24" t="s">
        <v>25</v>
      </c>
      <c r="E1374" s="60" t="s">
        <v>4460</v>
      </c>
      <c r="F1374" s="246" t="s">
        <v>5291</v>
      </c>
      <c r="G1374" s="37" t="s">
        <v>5789</v>
      </c>
      <c r="H1374" s="232" t="s">
        <v>194</v>
      </c>
      <c r="I1374" s="24">
        <v>5</v>
      </c>
      <c r="J1374" s="247" t="s">
        <v>5728</v>
      </c>
      <c r="K1374" s="60" t="s">
        <v>31</v>
      </c>
      <c r="L1374" s="238">
        <v>3</v>
      </c>
      <c r="M1374" s="27">
        <f t="shared" si="64"/>
        <v>390</v>
      </c>
      <c r="N1374" s="23"/>
      <c r="O1374" s="184" t="s">
        <v>32</v>
      </c>
      <c r="P1374" s="242"/>
    </row>
    <row r="1375" s="69" customFormat="1" ht="18" customHeight="1" spans="1:16">
      <c r="A1375" s="24">
        <v>1369</v>
      </c>
      <c r="B1375" s="24" t="s">
        <v>23</v>
      </c>
      <c r="C1375" s="24" t="s">
        <v>24</v>
      </c>
      <c r="D1375" s="24" t="s">
        <v>25</v>
      </c>
      <c r="E1375" s="60" t="s">
        <v>4460</v>
      </c>
      <c r="F1375" s="246" t="s">
        <v>5291</v>
      </c>
      <c r="G1375" s="37" t="s">
        <v>5790</v>
      </c>
      <c r="H1375" s="232" t="s">
        <v>194</v>
      </c>
      <c r="I1375" s="24">
        <v>3</v>
      </c>
      <c r="J1375" s="247" t="s">
        <v>5728</v>
      </c>
      <c r="K1375" s="60" t="s">
        <v>31</v>
      </c>
      <c r="L1375" s="238">
        <v>2</v>
      </c>
      <c r="M1375" s="27">
        <f t="shared" si="64"/>
        <v>260</v>
      </c>
      <c r="N1375" s="23"/>
      <c r="O1375" s="184" t="s">
        <v>32</v>
      </c>
      <c r="P1375" s="242"/>
    </row>
    <row r="1376" s="69" customFormat="1" ht="18" customHeight="1" spans="1:16">
      <c r="A1376" s="24">
        <v>1370</v>
      </c>
      <c r="B1376" s="24" t="s">
        <v>23</v>
      </c>
      <c r="C1376" s="24" t="s">
        <v>24</v>
      </c>
      <c r="D1376" s="24" t="s">
        <v>25</v>
      </c>
      <c r="E1376" s="60" t="s">
        <v>4460</v>
      </c>
      <c r="F1376" s="246" t="s">
        <v>5291</v>
      </c>
      <c r="G1376" s="37" t="s">
        <v>5791</v>
      </c>
      <c r="H1376" s="232" t="s">
        <v>194</v>
      </c>
      <c r="I1376" s="24">
        <v>5</v>
      </c>
      <c r="J1376" s="247" t="s">
        <v>5728</v>
      </c>
      <c r="K1376" s="60" t="s">
        <v>31</v>
      </c>
      <c r="L1376" s="238">
        <v>3</v>
      </c>
      <c r="M1376" s="27">
        <f t="shared" si="64"/>
        <v>390</v>
      </c>
      <c r="N1376" s="23"/>
      <c r="O1376" s="184" t="s">
        <v>32</v>
      </c>
      <c r="P1376" s="242"/>
    </row>
    <row r="1377" s="69" customFormat="1" ht="18" customHeight="1" spans="1:16">
      <c r="A1377" s="24">
        <v>1371</v>
      </c>
      <c r="B1377" s="24" t="s">
        <v>23</v>
      </c>
      <c r="C1377" s="24" t="s">
        <v>24</v>
      </c>
      <c r="D1377" s="24" t="s">
        <v>25</v>
      </c>
      <c r="E1377" s="60" t="s">
        <v>4460</v>
      </c>
      <c r="F1377" s="246" t="s">
        <v>5291</v>
      </c>
      <c r="G1377" s="37" t="s">
        <v>5792</v>
      </c>
      <c r="H1377" s="232" t="s">
        <v>194</v>
      </c>
      <c r="I1377" s="24">
        <v>4</v>
      </c>
      <c r="J1377" s="247" t="s">
        <v>5728</v>
      </c>
      <c r="K1377" s="60" t="s">
        <v>31</v>
      </c>
      <c r="L1377" s="238">
        <v>3</v>
      </c>
      <c r="M1377" s="27">
        <f t="shared" si="64"/>
        <v>390</v>
      </c>
      <c r="N1377" s="23"/>
      <c r="O1377" s="184" t="s">
        <v>32</v>
      </c>
      <c r="P1377" s="242"/>
    </row>
    <row r="1378" s="69" customFormat="1" ht="18" customHeight="1" spans="1:16">
      <c r="A1378" s="24">
        <v>1372</v>
      </c>
      <c r="B1378" s="24" t="s">
        <v>23</v>
      </c>
      <c r="C1378" s="24" t="s">
        <v>24</v>
      </c>
      <c r="D1378" s="24" t="s">
        <v>25</v>
      </c>
      <c r="E1378" s="60" t="s">
        <v>4460</v>
      </c>
      <c r="F1378" s="246" t="s">
        <v>5291</v>
      </c>
      <c r="G1378" s="37" t="s">
        <v>5793</v>
      </c>
      <c r="H1378" s="232" t="s">
        <v>194</v>
      </c>
      <c r="I1378" s="24">
        <v>5</v>
      </c>
      <c r="J1378" s="247" t="s">
        <v>5794</v>
      </c>
      <c r="K1378" s="60" t="s">
        <v>31</v>
      </c>
      <c r="L1378" s="238">
        <v>3</v>
      </c>
      <c r="M1378" s="27">
        <f t="shared" si="64"/>
        <v>390</v>
      </c>
      <c r="N1378" s="23"/>
      <c r="O1378" s="184" t="s">
        <v>32</v>
      </c>
      <c r="P1378" s="242"/>
    </row>
    <row r="1379" s="69" customFormat="1" ht="18" customHeight="1" spans="1:16">
      <c r="A1379" s="24">
        <v>1373</v>
      </c>
      <c r="B1379" s="24" t="s">
        <v>23</v>
      </c>
      <c r="C1379" s="24" t="s">
        <v>24</v>
      </c>
      <c r="D1379" s="24" t="s">
        <v>25</v>
      </c>
      <c r="E1379" s="60" t="s">
        <v>4460</v>
      </c>
      <c r="F1379" s="246" t="s">
        <v>5291</v>
      </c>
      <c r="G1379" s="37" t="s">
        <v>5795</v>
      </c>
      <c r="H1379" s="232" t="s">
        <v>194</v>
      </c>
      <c r="I1379" s="24">
        <v>4</v>
      </c>
      <c r="J1379" s="247" t="s">
        <v>5794</v>
      </c>
      <c r="K1379" s="60" t="s">
        <v>31</v>
      </c>
      <c r="L1379" s="238">
        <v>2</v>
      </c>
      <c r="M1379" s="27">
        <f t="shared" si="64"/>
        <v>260</v>
      </c>
      <c r="N1379" s="23"/>
      <c r="O1379" s="184" t="s">
        <v>32</v>
      </c>
      <c r="P1379" s="242"/>
    </row>
    <row r="1380" s="69" customFormat="1" ht="18" customHeight="1" spans="1:16">
      <c r="A1380" s="24">
        <v>1374</v>
      </c>
      <c r="B1380" s="24" t="s">
        <v>23</v>
      </c>
      <c r="C1380" s="24" t="s">
        <v>24</v>
      </c>
      <c r="D1380" s="24" t="s">
        <v>25</v>
      </c>
      <c r="E1380" s="60" t="s">
        <v>4460</v>
      </c>
      <c r="F1380" s="246" t="s">
        <v>5291</v>
      </c>
      <c r="G1380" s="37" t="s">
        <v>5796</v>
      </c>
      <c r="H1380" s="232" t="s">
        <v>194</v>
      </c>
      <c r="I1380" s="24">
        <v>4</v>
      </c>
      <c r="J1380" s="247" t="s">
        <v>5794</v>
      </c>
      <c r="K1380" s="60" t="s">
        <v>31</v>
      </c>
      <c r="L1380" s="238">
        <v>2</v>
      </c>
      <c r="M1380" s="27">
        <f t="shared" si="64"/>
        <v>260</v>
      </c>
      <c r="N1380" s="23"/>
      <c r="O1380" s="184" t="s">
        <v>32</v>
      </c>
      <c r="P1380" s="242"/>
    </row>
    <row r="1381" s="69" customFormat="1" ht="18" customHeight="1" spans="1:16">
      <c r="A1381" s="24">
        <v>1375</v>
      </c>
      <c r="B1381" s="24" t="s">
        <v>23</v>
      </c>
      <c r="C1381" s="24" t="s">
        <v>24</v>
      </c>
      <c r="D1381" s="24" t="s">
        <v>25</v>
      </c>
      <c r="E1381" s="24" t="s">
        <v>4460</v>
      </c>
      <c r="F1381" s="246" t="s">
        <v>5291</v>
      </c>
      <c r="G1381" s="238" t="s">
        <v>5797</v>
      </c>
      <c r="H1381" s="247" t="s">
        <v>194</v>
      </c>
      <c r="I1381" s="24">
        <v>7</v>
      </c>
      <c r="J1381" s="247" t="s">
        <v>5794</v>
      </c>
      <c r="K1381" s="60" t="s">
        <v>31</v>
      </c>
      <c r="L1381" s="238">
        <v>4</v>
      </c>
      <c r="M1381" s="27">
        <f t="shared" si="64"/>
        <v>520</v>
      </c>
      <c r="N1381" s="23"/>
      <c r="O1381" s="184" t="s">
        <v>32</v>
      </c>
      <c r="P1381" s="243"/>
    </row>
    <row r="1382" s="69" customFormat="1" ht="18" customHeight="1" spans="1:16">
      <c r="A1382" s="24">
        <v>1376</v>
      </c>
      <c r="B1382" s="24" t="s">
        <v>23</v>
      </c>
      <c r="C1382" s="24" t="s">
        <v>24</v>
      </c>
      <c r="D1382" s="24" t="s">
        <v>25</v>
      </c>
      <c r="E1382" s="60" t="s">
        <v>4460</v>
      </c>
      <c r="F1382" s="246" t="s">
        <v>5291</v>
      </c>
      <c r="G1382" s="37" t="s">
        <v>5798</v>
      </c>
      <c r="H1382" s="232" t="s">
        <v>194</v>
      </c>
      <c r="I1382" s="24">
        <v>5</v>
      </c>
      <c r="J1382" s="247" t="s">
        <v>5794</v>
      </c>
      <c r="K1382" s="60" t="s">
        <v>31</v>
      </c>
      <c r="L1382" s="238">
        <v>3</v>
      </c>
      <c r="M1382" s="27">
        <f t="shared" si="64"/>
        <v>390</v>
      </c>
      <c r="N1382" s="23"/>
      <c r="O1382" s="184" t="s">
        <v>32</v>
      </c>
      <c r="P1382" s="242"/>
    </row>
    <row r="1383" s="69" customFormat="1" ht="18" customHeight="1" spans="1:16">
      <c r="A1383" s="24">
        <v>1377</v>
      </c>
      <c r="B1383" s="24" t="s">
        <v>23</v>
      </c>
      <c r="C1383" s="24" t="s">
        <v>24</v>
      </c>
      <c r="D1383" s="24" t="s">
        <v>25</v>
      </c>
      <c r="E1383" s="60" t="s">
        <v>4878</v>
      </c>
      <c r="F1383" s="246" t="s">
        <v>5291</v>
      </c>
      <c r="G1383" s="37" t="s">
        <v>5799</v>
      </c>
      <c r="H1383" s="247" t="s">
        <v>194</v>
      </c>
      <c r="I1383" s="24">
        <v>13</v>
      </c>
      <c r="J1383" s="247" t="s">
        <v>5794</v>
      </c>
      <c r="K1383" s="60" t="s">
        <v>31</v>
      </c>
      <c r="L1383" s="238">
        <v>10</v>
      </c>
      <c r="M1383" s="27">
        <f t="shared" si="64"/>
        <v>1300</v>
      </c>
      <c r="N1383" s="23"/>
      <c r="O1383" s="184" t="s">
        <v>32</v>
      </c>
      <c r="P1383" s="242"/>
    </row>
    <row r="1384" s="69" customFormat="1" ht="18" customHeight="1" spans="1:16">
      <c r="A1384" s="24">
        <v>1378</v>
      </c>
      <c r="B1384" s="24" t="s">
        <v>23</v>
      </c>
      <c r="C1384" s="24" t="s">
        <v>24</v>
      </c>
      <c r="D1384" s="24" t="s">
        <v>25</v>
      </c>
      <c r="E1384" s="60" t="s">
        <v>4460</v>
      </c>
      <c r="F1384" s="246" t="s">
        <v>5291</v>
      </c>
      <c r="G1384" s="37" t="s">
        <v>5800</v>
      </c>
      <c r="H1384" s="232" t="s">
        <v>194</v>
      </c>
      <c r="I1384" s="24">
        <v>4</v>
      </c>
      <c r="J1384" s="247" t="s">
        <v>5794</v>
      </c>
      <c r="K1384" s="60" t="s">
        <v>31</v>
      </c>
      <c r="L1384" s="238">
        <v>2</v>
      </c>
      <c r="M1384" s="27">
        <f t="shared" si="64"/>
        <v>260</v>
      </c>
      <c r="N1384" s="23"/>
      <c r="O1384" s="184" t="s">
        <v>32</v>
      </c>
      <c r="P1384" s="242"/>
    </row>
    <row r="1385" s="69" customFormat="1" ht="18" customHeight="1" spans="1:16">
      <c r="A1385" s="24">
        <v>1379</v>
      </c>
      <c r="B1385" s="24" t="s">
        <v>23</v>
      </c>
      <c r="C1385" s="24" t="s">
        <v>24</v>
      </c>
      <c r="D1385" s="24" t="s">
        <v>25</v>
      </c>
      <c r="E1385" s="60" t="s">
        <v>4460</v>
      </c>
      <c r="F1385" s="246" t="s">
        <v>5291</v>
      </c>
      <c r="G1385" s="37" t="s">
        <v>5801</v>
      </c>
      <c r="H1385" s="232" t="s">
        <v>194</v>
      </c>
      <c r="I1385" s="24">
        <v>4</v>
      </c>
      <c r="J1385" s="247" t="s">
        <v>5794</v>
      </c>
      <c r="K1385" s="60" t="s">
        <v>31</v>
      </c>
      <c r="L1385" s="238">
        <v>2</v>
      </c>
      <c r="M1385" s="27">
        <f t="shared" si="64"/>
        <v>260</v>
      </c>
      <c r="N1385" s="23"/>
      <c r="O1385" s="184" t="s">
        <v>32</v>
      </c>
      <c r="P1385" s="242"/>
    </row>
    <row r="1386" s="69" customFormat="1" ht="18" customHeight="1" spans="1:16">
      <c r="A1386" s="24">
        <v>1380</v>
      </c>
      <c r="B1386" s="24" t="s">
        <v>23</v>
      </c>
      <c r="C1386" s="24" t="s">
        <v>24</v>
      </c>
      <c r="D1386" s="24" t="s">
        <v>25</v>
      </c>
      <c r="E1386" s="24" t="s">
        <v>4460</v>
      </c>
      <c r="F1386" s="246" t="s">
        <v>5291</v>
      </c>
      <c r="G1386" s="37" t="s">
        <v>5802</v>
      </c>
      <c r="H1386" s="247" t="s">
        <v>194</v>
      </c>
      <c r="I1386" s="24">
        <v>8</v>
      </c>
      <c r="J1386" s="247" t="s">
        <v>5794</v>
      </c>
      <c r="K1386" s="60" t="s">
        <v>31</v>
      </c>
      <c r="L1386" s="238">
        <v>4</v>
      </c>
      <c r="M1386" s="27">
        <f t="shared" si="64"/>
        <v>520</v>
      </c>
      <c r="N1386" s="23"/>
      <c r="O1386" s="184" t="s">
        <v>32</v>
      </c>
      <c r="P1386" s="242"/>
    </row>
    <row r="1387" s="69" customFormat="1" ht="18" customHeight="1" spans="1:16">
      <c r="A1387" s="24">
        <v>1381</v>
      </c>
      <c r="B1387" s="24" t="s">
        <v>23</v>
      </c>
      <c r="C1387" s="24" t="s">
        <v>24</v>
      </c>
      <c r="D1387" s="24" t="s">
        <v>25</v>
      </c>
      <c r="E1387" s="24" t="s">
        <v>4460</v>
      </c>
      <c r="F1387" s="246" t="s">
        <v>5291</v>
      </c>
      <c r="G1387" s="37" t="s">
        <v>5803</v>
      </c>
      <c r="H1387" s="232" t="s">
        <v>194</v>
      </c>
      <c r="I1387" s="24">
        <v>4</v>
      </c>
      <c r="J1387" s="247" t="s">
        <v>5794</v>
      </c>
      <c r="K1387" s="60" t="s">
        <v>31</v>
      </c>
      <c r="L1387" s="238">
        <v>2</v>
      </c>
      <c r="M1387" s="27">
        <f t="shared" si="64"/>
        <v>260</v>
      </c>
      <c r="N1387" s="23"/>
      <c r="O1387" s="184" t="s">
        <v>32</v>
      </c>
      <c r="P1387" s="242"/>
    </row>
    <row r="1388" s="69" customFormat="1" ht="18" customHeight="1" spans="1:16">
      <c r="A1388" s="24">
        <v>1382</v>
      </c>
      <c r="B1388" s="24" t="s">
        <v>23</v>
      </c>
      <c r="C1388" s="24" t="s">
        <v>24</v>
      </c>
      <c r="D1388" s="24" t="s">
        <v>25</v>
      </c>
      <c r="E1388" s="60" t="s">
        <v>4460</v>
      </c>
      <c r="F1388" s="246" t="s">
        <v>5291</v>
      </c>
      <c r="G1388" s="37" t="s">
        <v>5695</v>
      </c>
      <c r="H1388" s="246" t="s">
        <v>1583</v>
      </c>
      <c r="I1388" s="24">
        <v>4</v>
      </c>
      <c r="J1388" s="247" t="s">
        <v>5794</v>
      </c>
      <c r="K1388" s="60" t="s">
        <v>31</v>
      </c>
      <c r="L1388" s="238">
        <v>4</v>
      </c>
      <c r="M1388" s="27">
        <f>L1388*468</f>
        <v>1872</v>
      </c>
      <c r="N1388" s="23"/>
      <c r="O1388" s="184" t="s">
        <v>32</v>
      </c>
      <c r="P1388" s="242"/>
    </row>
    <row r="1389" s="69" customFormat="1" ht="18" customHeight="1" spans="1:16">
      <c r="A1389" s="24">
        <v>1383</v>
      </c>
      <c r="B1389" s="24" t="s">
        <v>23</v>
      </c>
      <c r="C1389" s="24" t="s">
        <v>24</v>
      </c>
      <c r="D1389" s="24" t="s">
        <v>25</v>
      </c>
      <c r="E1389" s="60" t="s">
        <v>4460</v>
      </c>
      <c r="F1389" s="246" t="s">
        <v>5291</v>
      </c>
      <c r="G1389" s="37" t="s">
        <v>5804</v>
      </c>
      <c r="H1389" s="232" t="s">
        <v>194</v>
      </c>
      <c r="I1389" s="24">
        <v>6</v>
      </c>
      <c r="J1389" s="247" t="s">
        <v>5794</v>
      </c>
      <c r="K1389" s="60" t="s">
        <v>31</v>
      </c>
      <c r="L1389" s="238">
        <v>3</v>
      </c>
      <c r="M1389" s="27">
        <f t="shared" ref="M1389:M1398" si="65">L1389*130</f>
        <v>390</v>
      </c>
      <c r="N1389" s="23"/>
      <c r="O1389" s="184" t="s">
        <v>32</v>
      </c>
      <c r="P1389" s="242"/>
    </row>
    <row r="1390" s="69" customFormat="1" ht="18" customHeight="1" spans="1:16">
      <c r="A1390" s="24">
        <v>1384</v>
      </c>
      <c r="B1390" s="24" t="s">
        <v>23</v>
      </c>
      <c r="C1390" s="24" t="s">
        <v>24</v>
      </c>
      <c r="D1390" s="24" t="s">
        <v>25</v>
      </c>
      <c r="E1390" s="24" t="s">
        <v>4460</v>
      </c>
      <c r="F1390" s="246" t="s">
        <v>5291</v>
      </c>
      <c r="G1390" s="238" t="s">
        <v>5805</v>
      </c>
      <c r="H1390" s="232" t="s">
        <v>194</v>
      </c>
      <c r="I1390" s="24">
        <v>5</v>
      </c>
      <c r="J1390" s="247" t="s">
        <v>5794</v>
      </c>
      <c r="K1390" s="60" t="s">
        <v>31</v>
      </c>
      <c r="L1390" s="238">
        <v>3</v>
      </c>
      <c r="M1390" s="27">
        <f t="shared" si="65"/>
        <v>390</v>
      </c>
      <c r="N1390" s="23"/>
      <c r="O1390" s="184" t="s">
        <v>32</v>
      </c>
      <c r="P1390" s="243"/>
    </row>
    <row r="1391" s="69" customFormat="1" ht="18" customHeight="1" spans="1:16">
      <c r="A1391" s="24">
        <v>1385</v>
      </c>
      <c r="B1391" s="24" t="s">
        <v>23</v>
      </c>
      <c r="C1391" s="24" t="s">
        <v>24</v>
      </c>
      <c r="D1391" s="24" t="s">
        <v>25</v>
      </c>
      <c r="E1391" s="60" t="s">
        <v>4460</v>
      </c>
      <c r="F1391" s="246" t="s">
        <v>5291</v>
      </c>
      <c r="G1391" s="37" t="s">
        <v>5806</v>
      </c>
      <c r="H1391" s="247" t="s">
        <v>194</v>
      </c>
      <c r="I1391" s="24">
        <v>7</v>
      </c>
      <c r="J1391" s="247" t="s">
        <v>5794</v>
      </c>
      <c r="K1391" s="60" t="s">
        <v>31</v>
      </c>
      <c r="L1391" s="238">
        <v>4</v>
      </c>
      <c r="M1391" s="27">
        <f t="shared" si="65"/>
        <v>520</v>
      </c>
      <c r="N1391" s="23"/>
      <c r="O1391" s="184" t="s">
        <v>32</v>
      </c>
      <c r="P1391" s="242"/>
    </row>
    <row r="1392" s="69" customFormat="1" ht="18" customHeight="1" spans="1:16">
      <c r="A1392" s="24">
        <v>1386</v>
      </c>
      <c r="B1392" s="24" t="s">
        <v>23</v>
      </c>
      <c r="C1392" s="24" t="s">
        <v>24</v>
      </c>
      <c r="D1392" s="24" t="s">
        <v>25</v>
      </c>
      <c r="E1392" s="60" t="s">
        <v>4460</v>
      </c>
      <c r="F1392" s="246" t="s">
        <v>5291</v>
      </c>
      <c r="G1392" s="37" t="s">
        <v>5807</v>
      </c>
      <c r="H1392" s="232" t="s">
        <v>194</v>
      </c>
      <c r="I1392" s="24">
        <v>5</v>
      </c>
      <c r="J1392" s="247" t="s">
        <v>5794</v>
      </c>
      <c r="K1392" s="60" t="s">
        <v>31</v>
      </c>
      <c r="L1392" s="238">
        <v>3</v>
      </c>
      <c r="M1392" s="27">
        <f t="shared" si="65"/>
        <v>390</v>
      </c>
      <c r="N1392" s="23"/>
      <c r="O1392" s="184" t="s">
        <v>32</v>
      </c>
      <c r="P1392" s="242"/>
    </row>
    <row r="1393" s="69" customFormat="1" ht="18" customHeight="1" spans="1:16">
      <c r="A1393" s="24">
        <v>1387</v>
      </c>
      <c r="B1393" s="24" t="s">
        <v>23</v>
      </c>
      <c r="C1393" s="24" t="s">
        <v>24</v>
      </c>
      <c r="D1393" s="24" t="s">
        <v>25</v>
      </c>
      <c r="E1393" s="60" t="s">
        <v>4460</v>
      </c>
      <c r="F1393" s="246" t="s">
        <v>5291</v>
      </c>
      <c r="G1393" s="37" t="s">
        <v>5808</v>
      </c>
      <c r="H1393" s="247" t="s">
        <v>194</v>
      </c>
      <c r="I1393" s="24">
        <v>6</v>
      </c>
      <c r="J1393" s="247" t="s">
        <v>5794</v>
      </c>
      <c r="K1393" s="60" t="s">
        <v>31</v>
      </c>
      <c r="L1393" s="238">
        <v>4</v>
      </c>
      <c r="M1393" s="27">
        <f t="shared" si="65"/>
        <v>520</v>
      </c>
      <c r="N1393" s="23"/>
      <c r="O1393" s="184" t="s">
        <v>32</v>
      </c>
      <c r="P1393" s="242"/>
    </row>
    <row r="1394" s="69" customFormat="1" ht="18" customHeight="1" spans="1:16">
      <c r="A1394" s="24">
        <v>1388</v>
      </c>
      <c r="B1394" s="24" t="s">
        <v>23</v>
      </c>
      <c r="C1394" s="24" t="s">
        <v>24</v>
      </c>
      <c r="D1394" s="24" t="s">
        <v>25</v>
      </c>
      <c r="E1394" s="60" t="s">
        <v>4460</v>
      </c>
      <c r="F1394" s="246" t="s">
        <v>5291</v>
      </c>
      <c r="G1394" s="37" t="s">
        <v>5809</v>
      </c>
      <c r="H1394" s="232" t="s">
        <v>194</v>
      </c>
      <c r="I1394" s="24">
        <v>4</v>
      </c>
      <c r="J1394" s="247" t="s">
        <v>5794</v>
      </c>
      <c r="K1394" s="60" t="s">
        <v>31</v>
      </c>
      <c r="L1394" s="238">
        <v>2</v>
      </c>
      <c r="M1394" s="27">
        <f t="shared" si="65"/>
        <v>260</v>
      </c>
      <c r="N1394" s="23"/>
      <c r="O1394" s="184" t="s">
        <v>32</v>
      </c>
      <c r="P1394" s="242"/>
    </row>
    <row r="1395" s="69" customFormat="1" ht="18" customHeight="1" spans="1:16">
      <c r="A1395" s="24">
        <v>1389</v>
      </c>
      <c r="B1395" s="24" t="s">
        <v>23</v>
      </c>
      <c r="C1395" s="24" t="s">
        <v>24</v>
      </c>
      <c r="D1395" s="24" t="s">
        <v>25</v>
      </c>
      <c r="E1395" s="60" t="s">
        <v>4460</v>
      </c>
      <c r="F1395" s="246" t="s">
        <v>5291</v>
      </c>
      <c r="G1395" s="37" t="s">
        <v>5810</v>
      </c>
      <c r="H1395" s="247" t="s">
        <v>194</v>
      </c>
      <c r="I1395" s="24">
        <v>6</v>
      </c>
      <c r="J1395" s="247" t="s">
        <v>5794</v>
      </c>
      <c r="K1395" s="60" t="s">
        <v>31</v>
      </c>
      <c r="L1395" s="238">
        <v>4</v>
      </c>
      <c r="M1395" s="27">
        <f t="shared" si="65"/>
        <v>520</v>
      </c>
      <c r="N1395" s="23"/>
      <c r="O1395" s="184" t="s">
        <v>32</v>
      </c>
      <c r="P1395" s="242"/>
    </row>
    <row r="1396" s="69" customFormat="1" ht="18" customHeight="1" spans="1:16">
      <c r="A1396" s="24">
        <v>1390</v>
      </c>
      <c r="B1396" s="24" t="s">
        <v>23</v>
      </c>
      <c r="C1396" s="24" t="s">
        <v>24</v>
      </c>
      <c r="D1396" s="24" t="s">
        <v>25</v>
      </c>
      <c r="E1396" s="24" t="s">
        <v>4460</v>
      </c>
      <c r="F1396" s="246" t="s">
        <v>5291</v>
      </c>
      <c r="G1396" s="37" t="s">
        <v>5811</v>
      </c>
      <c r="H1396" s="247" t="s">
        <v>194</v>
      </c>
      <c r="I1396" s="24">
        <v>8</v>
      </c>
      <c r="J1396" s="247" t="s">
        <v>5794</v>
      </c>
      <c r="K1396" s="60" t="s">
        <v>31</v>
      </c>
      <c r="L1396" s="238">
        <v>4</v>
      </c>
      <c r="M1396" s="27">
        <f t="shared" si="65"/>
        <v>520</v>
      </c>
      <c r="N1396" s="23"/>
      <c r="O1396" s="184" t="s">
        <v>32</v>
      </c>
      <c r="P1396" s="242"/>
    </row>
    <row r="1397" s="69" customFormat="1" ht="18" customHeight="1" spans="1:16">
      <c r="A1397" s="24">
        <v>1391</v>
      </c>
      <c r="B1397" s="24" t="s">
        <v>23</v>
      </c>
      <c r="C1397" s="24" t="s">
        <v>24</v>
      </c>
      <c r="D1397" s="24" t="s">
        <v>25</v>
      </c>
      <c r="E1397" s="60" t="s">
        <v>4460</v>
      </c>
      <c r="F1397" s="246" t="s">
        <v>5291</v>
      </c>
      <c r="G1397" s="37" t="s">
        <v>5812</v>
      </c>
      <c r="H1397" s="232" t="s">
        <v>194</v>
      </c>
      <c r="I1397" s="24">
        <v>5</v>
      </c>
      <c r="J1397" s="247" t="s">
        <v>5794</v>
      </c>
      <c r="K1397" s="60" t="s">
        <v>31</v>
      </c>
      <c r="L1397" s="238">
        <v>3</v>
      </c>
      <c r="M1397" s="27">
        <f t="shared" si="65"/>
        <v>390</v>
      </c>
      <c r="N1397" s="23"/>
      <c r="O1397" s="184" t="s">
        <v>32</v>
      </c>
      <c r="P1397" s="242"/>
    </row>
    <row r="1398" s="69" customFormat="1" ht="18" customHeight="1" spans="1:16">
      <c r="A1398" s="24">
        <v>1392</v>
      </c>
      <c r="B1398" s="24" t="s">
        <v>23</v>
      </c>
      <c r="C1398" s="24" t="s">
        <v>24</v>
      </c>
      <c r="D1398" s="24" t="s">
        <v>25</v>
      </c>
      <c r="E1398" s="60" t="s">
        <v>4460</v>
      </c>
      <c r="F1398" s="246" t="s">
        <v>5291</v>
      </c>
      <c r="G1398" s="37" t="s">
        <v>5813</v>
      </c>
      <c r="H1398" s="232" t="s">
        <v>194</v>
      </c>
      <c r="I1398" s="24">
        <v>4</v>
      </c>
      <c r="J1398" s="247" t="s">
        <v>5794</v>
      </c>
      <c r="K1398" s="60" t="s">
        <v>31</v>
      </c>
      <c r="L1398" s="238">
        <v>2</v>
      </c>
      <c r="M1398" s="27">
        <f t="shared" si="65"/>
        <v>260</v>
      </c>
      <c r="N1398" s="23"/>
      <c r="O1398" s="184" t="s">
        <v>32</v>
      </c>
      <c r="P1398" s="242"/>
    </row>
    <row r="1399" s="69" customFormat="1" ht="18" customHeight="1" spans="1:16">
      <c r="A1399" s="24">
        <v>1393</v>
      </c>
      <c r="B1399" s="24" t="s">
        <v>23</v>
      </c>
      <c r="C1399" s="24" t="s">
        <v>24</v>
      </c>
      <c r="D1399" s="24" t="s">
        <v>25</v>
      </c>
      <c r="E1399" s="60" t="s">
        <v>4460</v>
      </c>
      <c r="F1399" s="246" t="s">
        <v>5291</v>
      </c>
      <c r="G1399" s="37" t="s">
        <v>5814</v>
      </c>
      <c r="H1399" s="232" t="s">
        <v>194</v>
      </c>
      <c r="I1399" s="24">
        <v>1</v>
      </c>
      <c r="J1399" s="247" t="s">
        <v>5794</v>
      </c>
      <c r="K1399" s="60" t="s">
        <v>31</v>
      </c>
      <c r="L1399" s="238">
        <v>1</v>
      </c>
      <c r="M1399" s="27">
        <f>L1399*312</f>
        <v>312</v>
      </c>
      <c r="N1399" s="23"/>
      <c r="O1399" s="184" t="s">
        <v>32</v>
      </c>
      <c r="P1399" s="242"/>
    </row>
    <row r="1400" s="69" customFormat="1" ht="18" customHeight="1" spans="1:16">
      <c r="A1400" s="24">
        <v>1394</v>
      </c>
      <c r="B1400" s="24" t="s">
        <v>23</v>
      </c>
      <c r="C1400" s="24" t="s">
        <v>24</v>
      </c>
      <c r="D1400" s="24" t="s">
        <v>25</v>
      </c>
      <c r="E1400" s="60" t="s">
        <v>4460</v>
      </c>
      <c r="F1400" s="246" t="s">
        <v>5291</v>
      </c>
      <c r="G1400" s="37" t="s">
        <v>5815</v>
      </c>
      <c r="H1400" s="232" t="s">
        <v>194</v>
      </c>
      <c r="I1400" s="24">
        <v>5</v>
      </c>
      <c r="J1400" s="247" t="s">
        <v>5794</v>
      </c>
      <c r="K1400" s="60" t="s">
        <v>31</v>
      </c>
      <c r="L1400" s="238">
        <v>3</v>
      </c>
      <c r="M1400" s="27">
        <f t="shared" ref="M1400:M1427" si="66">L1400*130</f>
        <v>390</v>
      </c>
      <c r="N1400" s="23"/>
      <c r="O1400" s="184" t="s">
        <v>32</v>
      </c>
      <c r="P1400" s="242"/>
    </row>
    <row r="1401" s="69" customFormat="1" ht="18" customHeight="1" spans="1:16">
      <c r="A1401" s="24">
        <v>1395</v>
      </c>
      <c r="B1401" s="24" t="s">
        <v>23</v>
      </c>
      <c r="C1401" s="24" t="s">
        <v>24</v>
      </c>
      <c r="D1401" s="24" t="s">
        <v>25</v>
      </c>
      <c r="E1401" s="60" t="s">
        <v>4460</v>
      </c>
      <c r="F1401" s="246" t="s">
        <v>5291</v>
      </c>
      <c r="G1401" s="37" t="s">
        <v>5816</v>
      </c>
      <c r="H1401" s="232" t="s">
        <v>194</v>
      </c>
      <c r="I1401" s="24">
        <v>5</v>
      </c>
      <c r="J1401" s="247" t="s">
        <v>5794</v>
      </c>
      <c r="K1401" s="60" t="s">
        <v>31</v>
      </c>
      <c r="L1401" s="238">
        <v>3</v>
      </c>
      <c r="M1401" s="27">
        <f t="shared" si="66"/>
        <v>390</v>
      </c>
      <c r="N1401" s="23"/>
      <c r="O1401" s="184" t="s">
        <v>32</v>
      </c>
      <c r="P1401" s="242"/>
    </row>
    <row r="1402" s="69" customFormat="1" ht="18" customHeight="1" spans="1:16">
      <c r="A1402" s="24">
        <v>1396</v>
      </c>
      <c r="B1402" s="24" t="s">
        <v>23</v>
      </c>
      <c r="C1402" s="24" t="s">
        <v>24</v>
      </c>
      <c r="D1402" s="24" t="s">
        <v>25</v>
      </c>
      <c r="E1402" s="60" t="s">
        <v>4460</v>
      </c>
      <c r="F1402" s="246" t="s">
        <v>5291</v>
      </c>
      <c r="G1402" s="37" t="s">
        <v>5817</v>
      </c>
      <c r="H1402" s="246" t="s">
        <v>5324</v>
      </c>
      <c r="I1402" s="24">
        <v>4</v>
      </c>
      <c r="J1402" s="247" t="s">
        <v>5794</v>
      </c>
      <c r="K1402" s="60" t="s">
        <v>31</v>
      </c>
      <c r="L1402" s="238">
        <v>4</v>
      </c>
      <c r="M1402" s="27">
        <f t="shared" si="66"/>
        <v>520</v>
      </c>
      <c r="N1402" s="23"/>
      <c r="O1402" s="184" t="s">
        <v>32</v>
      </c>
      <c r="P1402" s="242"/>
    </row>
    <row r="1403" s="69" customFormat="1" ht="18" customHeight="1" spans="1:16">
      <c r="A1403" s="24">
        <v>1397</v>
      </c>
      <c r="B1403" s="24" t="s">
        <v>23</v>
      </c>
      <c r="C1403" s="24" t="s">
        <v>24</v>
      </c>
      <c r="D1403" s="24" t="s">
        <v>25</v>
      </c>
      <c r="E1403" s="60" t="s">
        <v>4460</v>
      </c>
      <c r="F1403" s="246" t="s">
        <v>5291</v>
      </c>
      <c r="G1403" s="37" t="s">
        <v>5818</v>
      </c>
      <c r="H1403" s="232" t="s">
        <v>194</v>
      </c>
      <c r="I1403" s="24">
        <v>4</v>
      </c>
      <c r="J1403" s="247" t="s">
        <v>5794</v>
      </c>
      <c r="K1403" s="60" t="s">
        <v>31</v>
      </c>
      <c r="L1403" s="238">
        <v>2</v>
      </c>
      <c r="M1403" s="27">
        <f t="shared" si="66"/>
        <v>260</v>
      </c>
      <c r="N1403" s="23"/>
      <c r="O1403" s="184" t="s">
        <v>32</v>
      </c>
      <c r="P1403" s="242"/>
    </row>
    <row r="1404" s="69" customFormat="1" ht="18" customHeight="1" spans="1:16">
      <c r="A1404" s="24">
        <v>1398</v>
      </c>
      <c r="B1404" s="24" t="s">
        <v>23</v>
      </c>
      <c r="C1404" s="24" t="s">
        <v>24</v>
      </c>
      <c r="D1404" s="24" t="s">
        <v>25</v>
      </c>
      <c r="E1404" s="60" t="s">
        <v>4460</v>
      </c>
      <c r="F1404" s="246" t="s">
        <v>5291</v>
      </c>
      <c r="G1404" s="37" t="s">
        <v>5819</v>
      </c>
      <c r="H1404" s="232" t="s">
        <v>194</v>
      </c>
      <c r="I1404" s="24">
        <v>5</v>
      </c>
      <c r="J1404" s="247" t="s">
        <v>5794</v>
      </c>
      <c r="K1404" s="60" t="s">
        <v>31</v>
      </c>
      <c r="L1404" s="238">
        <v>2</v>
      </c>
      <c r="M1404" s="27">
        <f t="shared" si="66"/>
        <v>260</v>
      </c>
      <c r="N1404" s="23"/>
      <c r="O1404" s="184" t="s">
        <v>32</v>
      </c>
      <c r="P1404" s="242"/>
    </row>
    <row r="1405" s="69" customFormat="1" ht="18" customHeight="1" spans="1:16">
      <c r="A1405" s="24">
        <v>1399</v>
      </c>
      <c r="B1405" s="24" t="s">
        <v>23</v>
      </c>
      <c r="C1405" s="24" t="s">
        <v>24</v>
      </c>
      <c r="D1405" s="24" t="s">
        <v>25</v>
      </c>
      <c r="E1405" s="60" t="s">
        <v>4460</v>
      </c>
      <c r="F1405" s="246" t="s">
        <v>5291</v>
      </c>
      <c r="G1405" s="37" t="s">
        <v>5820</v>
      </c>
      <c r="H1405" s="232" t="s">
        <v>194</v>
      </c>
      <c r="I1405" s="24">
        <v>3</v>
      </c>
      <c r="J1405" s="247" t="s">
        <v>5794</v>
      </c>
      <c r="K1405" s="60" t="s">
        <v>31</v>
      </c>
      <c r="L1405" s="238">
        <v>2</v>
      </c>
      <c r="M1405" s="27">
        <f t="shared" si="66"/>
        <v>260</v>
      </c>
      <c r="N1405" s="23"/>
      <c r="O1405" s="184" t="s">
        <v>32</v>
      </c>
      <c r="P1405" s="242"/>
    </row>
    <row r="1406" s="69" customFormat="1" ht="18" customHeight="1" spans="1:16">
      <c r="A1406" s="24">
        <v>1400</v>
      </c>
      <c r="B1406" s="24" t="s">
        <v>23</v>
      </c>
      <c r="C1406" s="24" t="s">
        <v>24</v>
      </c>
      <c r="D1406" s="24" t="s">
        <v>25</v>
      </c>
      <c r="E1406" s="60" t="s">
        <v>4460</v>
      </c>
      <c r="F1406" s="246" t="s">
        <v>5291</v>
      </c>
      <c r="G1406" s="37" t="s">
        <v>5725</v>
      </c>
      <c r="H1406" s="246" t="s">
        <v>194</v>
      </c>
      <c r="I1406" s="24">
        <v>6</v>
      </c>
      <c r="J1406" s="247" t="s">
        <v>5794</v>
      </c>
      <c r="K1406" s="60" t="s">
        <v>31</v>
      </c>
      <c r="L1406" s="238">
        <v>4</v>
      </c>
      <c r="M1406" s="27">
        <f t="shared" si="66"/>
        <v>520</v>
      </c>
      <c r="N1406" s="23"/>
      <c r="O1406" s="184" t="s">
        <v>32</v>
      </c>
      <c r="P1406" s="242"/>
    </row>
    <row r="1407" s="69" customFormat="1" ht="18" customHeight="1" spans="1:16">
      <c r="A1407" s="24">
        <v>1401</v>
      </c>
      <c r="B1407" s="24" t="s">
        <v>23</v>
      </c>
      <c r="C1407" s="24" t="s">
        <v>24</v>
      </c>
      <c r="D1407" s="24" t="s">
        <v>25</v>
      </c>
      <c r="E1407" s="60" t="s">
        <v>4460</v>
      </c>
      <c r="F1407" s="246" t="s">
        <v>5291</v>
      </c>
      <c r="G1407" s="37" t="s">
        <v>5821</v>
      </c>
      <c r="H1407" s="232" t="s">
        <v>194</v>
      </c>
      <c r="I1407" s="24">
        <v>5</v>
      </c>
      <c r="J1407" s="247" t="s">
        <v>5794</v>
      </c>
      <c r="K1407" s="60" t="s">
        <v>31</v>
      </c>
      <c r="L1407" s="238">
        <v>3</v>
      </c>
      <c r="M1407" s="27">
        <f t="shared" si="66"/>
        <v>390</v>
      </c>
      <c r="N1407" s="23"/>
      <c r="O1407" s="184" t="s">
        <v>32</v>
      </c>
      <c r="P1407" s="242"/>
    </row>
    <row r="1408" s="69" customFormat="1" ht="18" customHeight="1" spans="1:16">
      <c r="A1408" s="24">
        <v>1402</v>
      </c>
      <c r="B1408" s="24" t="s">
        <v>23</v>
      </c>
      <c r="C1408" s="24" t="s">
        <v>24</v>
      </c>
      <c r="D1408" s="24" t="s">
        <v>25</v>
      </c>
      <c r="E1408" s="60" t="s">
        <v>4460</v>
      </c>
      <c r="F1408" s="246" t="s">
        <v>5291</v>
      </c>
      <c r="G1408" s="37" t="s">
        <v>5050</v>
      </c>
      <c r="H1408" s="232" t="s">
        <v>194</v>
      </c>
      <c r="I1408" s="24">
        <v>5</v>
      </c>
      <c r="J1408" s="247" t="s">
        <v>5794</v>
      </c>
      <c r="K1408" s="60" t="s">
        <v>31</v>
      </c>
      <c r="L1408" s="238">
        <v>3</v>
      </c>
      <c r="M1408" s="27">
        <f t="shared" si="66"/>
        <v>390</v>
      </c>
      <c r="N1408" s="23"/>
      <c r="O1408" s="184" t="s">
        <v>32</v>
      </c>
      <c r="P1408" s="242"/>
    </row>
    <row r="1409" s="69" customFormat="1" ht="18" customHeight="1" spans="1:16">
      <c r="A1409" s="24">
        <v>1403</v>
      </c>
      <c r="B1409" s="24" t="s">
        <v>23</v>
      </c>
      <c r="C1409" s="24" t="s">
        <v>24</v>
      </c>
      <c r="D1409" s="24" t="s">
        <v>25</v>
      </c>
      <c r="E1409" s="60" t="s">
        <v>4460</v>
      </c>
      <c r="F1409" s="246" t="s">
        <v>5291</v>
      </c>
      <c r="G1409" s="37" t="s">
        <v>5822</v>
      </c>
      <c r="H1409" s="247" t="s">
        <v>194</v>
      </c>
      <c r="I1409" s="24">
        <v>7</v>
      </c>
      <c r="J1409" s="247" t="s">
        <v>5794</v>
      </c>
      <c r="K1409" s="60" t="s">
        <v>31</v>
      </c>
      <c r="L1409" s="238">
        <v>4</v>
      </c>
      <c r="M1409" s="27">
        <f t="shared" si="66"/>
        <v>520</v>
      </c>
      <c r="N1409" s="23"/>
      <c r="O1409" s="184" t="s">
        <v>32</v>
      </c>
      <c r="P1409" s="242"/>
    </row>
    <row r="1410" s="69" customFormat="1" ht="18" customHeight="1" spans="1:16">
      <c r="A1410" s="24">
        <v>1404</v>
      </c>
      <c r="B1410" s="24" t="s">
        <v>23</v>
      </c>
      <c r="C1410" s="24" t="s">
        <v>24</v>
      </c>
      <c r="D1410" s="24" t="s">
        <v>25</v>
      </c>
      <c r="E1410" s="60" t="s">
        <v>4460</v>
      </c>
      <c r="F1410" s="246" t="s">
        <v>5291</v>
      </c>
      <c r="G1410" s="37" t="s">
        <v>5823</v>
      </c>
      <c r="H1410" s="232" t="s">
        <v>194</v>
      </c>
      <c r="I1410" s="24">
        <v>5</v>
      </c>
      <c r="J1410" s="247" t="s">
        <v>5794</v>
      </c>
      <c r="K1410" s="60" t="s">
        <v>31</v>
      </c>
      <c r="L1410" s="238">
        <v>3</v>
      </c>
      <c r="M1410" s="27">
        <f t="shared" si="66"/>
        <v>390</v>
      </c>
      <c r="N1410" s="23"/>
      <c r="O1410" s="184" t="s">
        <v>32</v>
      </c>
      <c r="P1410" s="242"/>
    </row>
    <row r="1411" s="69" customFormat="1" ht="18" customHeight="1" spans="1:16">
      <c r="A1411" s="24">
        <v>1405</v>
      </c>
      <c r="B1411" s="24" t="s">
        <v>23</v>
      </c>
      <c r="C1411" s="24" t="s">
        <v>24</v>
      </c>
      <c r="D1411" s="24" t="s">
        <v>25</v>
      </c>
      <c r="E1411" s="60" t="s">
        <v>4460</v>
      </c>
      <c r="F1411" s="246" t="s">
        <v>5291</v>
      </c>
      <c r="G1411" s="37" t="s">
        <v>5824</v>
      </c>
      <c r="H1411" s="247" t="s">
        <v>194</v>
      </c>
      <c r="I1411" s="24">
        <v>8</v>
      </c>
      <c r="J1411" s="247" t="s">
        <v>5794</v>
      </c>
      <c r="K1411" s="60" t="s">
        <v>31</v>
      </c>
      <c r="L1411" s="238">
        <v>4</v>
      </c>
      <c r="M1411" s="27">
        <f t="shared" si="66"/>
        <v>520</v>
      </c>
      <c r="N1411" s="23"/>
      <c r="O1411" s="184" t="s">
        <v>32</v>
      </c>
      <c r="P1411" s="242"/>
    </row>
    <row r="1412" s="69" customFormat="1" ht="18" customHeight="1" spans="1:16">
      <c r="A1412" s="24">
        <v>1406</v>
      </c>
      <c r="B1412" s="24" t="s">
        <v>23</v>
      </c>
      <c r="C1412" s="24" t="s">
        <v>24</v>
      </c>
      <c r="D1412" s="24" t="s">
        <v>25</v>
      </c>
      <c r="E1412" s="60" t="s">
        <v>4460</v>
      </c>
      <c r="F1412" s="246" t="s">
        <v>5291</v>
      </c>
      <c r="G1412" s="37" t="s">
        <v>5825</v>
      </c>
      <c r="H1412" s="246" t="s">
        <v>194</v>
      </c>
      <c r="I1412" s="24">
        <v>10</v>
      </c>
      <c r="J1412" s="247" t="s">
        <v>5794</v>
      </c>
      <c r="K1412" s="60" t="s">
        <v>31</v>
      </c>
      <c r="L1412" s="238">
        <v>6</v>
      </c>
      <c r="M1412" s="27">
        <f t="shared" si="66"/>
        <v>780</v>
      </c>
      <c r="N1412" s="23"/>
      <c r="O1412" s="184" t="s">
        <v>32</v>
      </c>
      <c r="P1412" s="242"/>
    </row>
    <row r="1413" s="69" customFormat="1" ht="18" customHeight="1" spans="1:16">
      <c r="A1413" s="24">
        <v>1407</v>
      </c>
      <c r="B1413" s="24" t="s">
        <v>23</v>
      </c>
      <c r="C1413" s="24" t="s">
        <v>24</v>
      </c>
      <c r="D1413" s="24" t="s">
        <v>25</v>
      </c>
      <c r="E1413" s="60" t="s">
        <v>4878</v>
      </c>
      <c r="F1413" s="246" t="s">
        <v>5291</v>
      </c>
      <c r="G1413" s="37" t="s">
        <v>5826</v>
      </c>
      <c r="H1413" s="246" t="s">
        <v>5324</v>
      </c>
      <c r="I1413" s="24">
        <v>5</v>
      </c>
      <c r="J1413" s="247" t="s">
        <v>5794</v>
      </c>
      <c r="K1413" s="60" t="s">
        <v>31</v>
      </c>
      <c r="L1413" s="238">
        <v>5</v>
      </c>
      <c r="M1413" s="27">
        <f t="shared" si="66"/>
        <v>650</v>
      </c>
      <c r="N1413" s="23"/>
      <c r="O1413" s="184" t="s">
        <v>32</v>
      </c>
      <c r="P1413" s="242"/>
    </row>
    <row r="1414" s="69" customFormat="1" ht="18" customHeight="1" spans="1:16">
      <c r="A1414" s="24">
        <v>1408</v>
      </c>
      <c r="B1414" s="24" t="s">
        <v>23</v>
      </c>
      <c r="C1414" s="24" t="s">
        <v>24</v>
      </c>
      <c r="D1414" s="24" t="s">
        <v>25</v>
      </c>
      <c r="E1414" s="24" t="s">
        <v>4460</v>
      </c>
      <c r="F1414" s="246" t="s">
        <v>5291</v>
      </c>
      <c r="G1414" s="37" t="s">
        <v>5827</v>
      </c>
      <c r="H1414" s="232" t="s">
        <v>194</v>
      </c>
      <c r="I1414" s="24">
        <v>6</v>
      </c>
      <c r="J1414" s="247" t="s">
        <v>5794</v>
      </c>
      <c r="K1414" s="60" t="s">
        <v>31</v>
      </c>
      <c r="L1414" s="238">
        <v>3</v>
      </c>
      <c r="M1414" s="27">
        <f t="shared" si="66"/>
        <v>390</v>
      </c>
      <c r="N1414" s="23"/>
      <c r="O1414" s="184" t="s">
        <v>32</v>
      </c>
      <c r="P1414" s="242"/>
    </row>
    <row r="1415" s="69" customFormat="1" ht="18" customHeight="1" spans="1:16">
      <c r="A1415" s="24">
        <v>1409</v>
      </c>
      <c r="B1415" s="24" t="s">
        <v>23</v>
      </c>
      <c r="C1415" s="24" t="s">
        <v>24</v>
      </c>
      <c r="D1415" s="24" t="s">
        <v>25</v>
      </c>
      <c r="E1415" s="60" t="s">
        <v>4878</v>
      </c>
      <c r="F1415" s="246" t="s">
        <v>5291</v>
      </c>
      <c r="G1415" s="37" t="s">
        <v>5828</v>
      </c>
      <c r="H1415" s="246" t="s">
        <v>5324</v>
      </c>
      <c r="I1415" s="24">
        <v>4</v>
      </c>
      <c r="J1415" s="247" t="s">
        <v>5794</v>
      </c>
      <c r="K1415" s="60" t="s">
        <v>31</v>
      </c>
      <c r="L1415" s="238">
        <v>4</v>
      </c>
      <c r="M1415" s="27">
        <f t="shared" si="66"/>
        <v>520</v>
      </c>
      <c r="N1415" s="23"/>
      <c r="O1415" s="184" t="s">
        <v>32</v>
      </c>
      <c r="P1415" s="242"/>
    </row>
    <row r="1416" s="69" customFormat="1" ht="18" customHeight="1" spans="1:16">
      <c r="A1416" s="24">
        <v>1410</v>
      </c>
      <c r="B1416" s="24" t="s">
        <v>23</v>
      </c>
      <c r="C1416" s="24" t="s">
        <v>24</v>
      </c>
      <c r="D1416" s="24" t="s">
        <v>25</v>
      </c>
      <c r="E1416" s="60" t="s">
        <v>4460</v>
      </c>
      <c r="F1416" s="246" t="s">
        <v>5291</v>
      </c>
      <c r="G1416" s="37" t="s">
        <v>5829</v>
      </c>
      <c r="H1416" s="247" t="s">
        <v>194</v>
      </c>
      <c r="I1416" s="24">
        <v>7</v>
      </c>
      <c r="J1416" s="247" t="s">
        <v>5794</v>
      </c>
      <c r="K1416" s="60" t="s">
        <v>31</v>
      </c>
      <c r="L1416" s="238">
        <v>4</v>
      </c>
      <c r="M1416" s="27">
        <f t="shared" si="66"/>
        <v>520</v>
      </c>
      <c r="N1416" s="23"/>
      <c r="O1416" s="184" t="s">
        <v>32</v>
      </c>
      <c r="P1416" s="242"/>
    </row>
    <row r="1417" s="69" customFormat="1" ht="18" customHeight="1" spans="1:16">
      <c r="A1417" s="24">
        <v>1411</v>
      </c>
      <c r="B1417" s="24" t="s">
        <v>23</v>
      </c>
      <c r="C1417" s="24" t="s">
        <v>24</v>
      </c>
      <c r="D1417" s="24" t="s">
        <v>25</v>
      </c>
      <c r="E1417" s="60" t="s">
        <v>4460</v>
      </c>
      <c r="F1417" s="246" t="s">
        <v>5291</v>
      </c>
      <c r="G1417" s="37" t="s">
        <v>5520</v>
      </c>
      <c r="H1417" s="232" t="s">
        <v>194</v>
      </c>
      <c r="I1417" s="24">
        <v>6</v>
      </c>
      <c r="J1417" s="247" t="s">
        <v>5794</v>
      </c>
      <c r="K1417" s="60" t="s">
        <v>31</v>
      </c>
      <c r="L1417" s="238">
        <v>3</v>
      </c>
      <c r="M1417" s="27">
        <f t="shared" si="66"/>
        <v>390</v>
      </c>
      <c r="N1417" s="23"/>
      <c r="O1417" s="184" t="s">
        <v>32</v>
      </c>
      <c r="P1417" s="242"/>
    </row>
    <row r="1418" s="69" customFormat="1" ht="18" customHeight="1" spans="1:16">
      <c r="A1418" s="24">
        <v>1412</v>
      </c>
      <c r="B1418" s="24" t="s">
        <v>23</v>
      </c>
      <c r="C1418" s="24" t="s">
        <v>24</v>
      </c>
      <c r="D1418" s="24" t="s">
        <v>25</v>
      </c>
      <c r="E1418" s="60" t="s">
        <v>4460</v>
      </c>
      <c r="F1418" s="246" t="s">
        <v>5291</v>
      </c>
      <c r="G1418" s="37" t="s">
        <v>5692</v>
      </c>
      <c r="H1418" s="232" t="s">
        <v>194</v>
      </c>
      <c r="I1418" s="24">
        <v>5</v>
      </c>
      <c r="J1418" s="247" t="s">
        <v>5794</v>
      </c>
      <c r="K1418" s="60" t="s">
        <v>31</v>
      </c>
      <c r="L1418" s="238">
        <v>3</v>
      </c>
      <c r="M1418" s="27">
        <f t="shared" si="66"/>
        <v>390</v>
      </c>
      <c r="N1418" s="23"/>
      <c r="O1418" s="184" t="s">
        <v>32</v>
      </c>
      <c r="P1418" s="242"/>
    </row>
    <row r="1419" s="69" customFormat="1" ht="18" customHeight="1" spans="1:16">
      <c r="A1419" s="24">
        <v>1413</v>
      </c>
      <c r="B1419" s="24" t="s">
        <v>23</v>
      </c>
      <c r="C1419" s="24" t="s">
        <v>24</v>
      </c>
      <c r="D1419" s="24" t="s">
        <v>25</v>
      </c>
      <c r="E1419" s="60" t="s">
        <v>4878</v>
      </c>
      <c r="F1419" s="246" t="s">
        <v>5291</v>
      </c>
      <c r="G1419" s="37" t="s">
        <v>5830</v>
      </c>
      <c r="H1419" s="246" t="s">
        <v>194</v>
      </c>
      <c r="I1419" s="24">
        <v>10</v>
      </c>
      <c r="J1419" s="247" t="s">
        <v>5794</v>
      </c>
      <c r="K1419" s="60" t="s">
        <v>31</v>
      </c>
      <c r="L1419" s="238">
        <v>3</v>
      </c>
      <c r="M1419" s="27">
        <f t="shared" si="66"/>
        <v>390</v>
      </c>
      <c r="N1419" s="23"/>
      <c r="O1419" s="184" t="s">
        <v>32</v>
      </c>
      <c r="P1419" s="242"/>
    </row>
    <row r="1420" s="69" customFormat="1" ht="18" customHeight="1" spans="1:16">
      <c r="A1420" s="24">
        <v>1414</v>
      </c>
      <c r="B1420" s="24" t="s">
        <v>23</v>
      </c>
      <c r="C1420" s="24" t="s">
        <v>24</v>
      </c>
      <c r="D1420" s="24" t="s">
        <v>25</v>
      </c>
      <c r="E1420" s="60" t="s">
        <v>4460</v>
      </c>
      <c r="F1420" s="246" t="s">
        <v>5291</v>
      </c>
      <c r="G1420" s="37" t="s">
        <v>5831</v>
      </c>
      <c r="H1420" s="246" t="s">
        <v>194</v>
      </c>
      <c r="I1420" s="24">
        <v>7</v>
      </c>
      <c r="J1420" s="247" t="s">
        <v>5794</v>
      </c>
      <c r="K1420" s="60" t="s">
        <v>31</v>
      </c>
      <c r="L1420" s="238">
        <v>4</v>
      </c>
      <c r="M1420" s="27">
        <f t="shared" si="66"/>
        <v>520</v>
      </c>
      <c r="N1420" s="23"/>
      <c r="O1420" s="184" t="s">
        <v>32</v>
      </c>
      <c r="P1420" s="242"/>
    </row>
    <row r="1421" s="69" customFormat="1" ht="18" customHeight="1" spans="1:16">
      <c r="A1421" s="24">
        <v>1415</v>
      </c>
      <c r="B1421" s="24" t="s">
        <v>23</v>
      </c>
      <c r="C1421" s="24" t="s">
        <v>24</v>
      </c>
      <c r="D1421" s="24" t="s">
        <v>25</v>
      </c>
      <c r="E1421" s="60" t="s">
        <v>4460</v>
      </c>
      <c r="F1421" s="246" t="s">
        <v>5291</v>
      </c>
      <c r="G1421" s="37" t="s">
        <v>5778</v>
      </c>
      <c r="H1421" s="246" t="s">
        <v>194</v>
      </c>
      <c r="I1421" s="24">
        <v>6</v>
      </c>
      <c r="J1421" s="247" t="s">
        <v>5794</v>
      </c>
      <c r="K1421" s="60" t="s">
        <v>31</v>
      </c>
      <c r="L1421" s="238">
        <v>4</v>
      </c>
      <c r="M1421" s="27">
        <f t="shared" si="66"/>
        <v>520</v>
      </c>
      <c r="N1421" s="23"/>
      <c r="O1421" s="184" t="s">
        <v>32</v>
      </c>
      <c r="P1421" s="242"/>
    </row>
    <row r="1422" s="69" customFormat="1" ht="18" customHeight="1" spans="1:16">
      <c r="A1422" s="24">
        <v>1416</v>
      </c>
      <c r="B1422" s="24" t="s">
        <v>23</v>
      </c>
      <c r="C1422" s="24" t="s">
        <v>24</v>
      </c>
      <c r="D1422" s="24" t="s">
        <v>25</v>
      </c>
      <c r="E1422" s="60" t="s">
        <v>4460</v>
      </c>
      <c r="F1422" s="246" t="s">
        <v>5291</v>
      </c>
      <c r="G1422" s="37" t="s">
        <v>5832</v>
      </c>
      <c r="H1422" s="232" t="s">
        <v>194</v>
      </c>
      <c r="I1422" s="24">
        <v>4</v>
      </c>
      <c r="J1422" s="247" t="s">
        <v>5794</v>
      </c>
      <c r="K1422" s="60" t="s">
        <v>31</v>
      </c>
      <c r="L1422" s="238">
        <v>3</v>
      </c>
      <c r="M1422" s="27">
        <f t="shared" si="66"/>
        <v>390</v>
      </c>
      <c r="N1422" s="23"/>
      <c r="O1422" s="184" t="s">
        <v>32</v>
      </c>
      <c r="P1422" s="242"/>
    </row>
    <row r="1423" s="69" customFormat="1" ht="18" customHeight="1" spans="1:16">
      <c r="A1423" s="24">
        <v>1417</v>
      </c>
      <c r="B1423" s="24" t="s">
        <v>23</v>
      </c>
      <c r="C1423" s="24" t="s">
        <v>24</v>
      </c>
      <c r="D1423" s="24" t="s">
        <v>25</v>
      </c>
      <c r="E1423" s="60" t="s">
        <v>4460</v>
      </c>
      <c r="F1423" s="246" t="s">
        <v>5291</v>
      </c>
      <c r="G1423" s="37" t="s">
        <v>5833</v>
      </c>
      <c r="H1423" s="246" t="s">
        <v>194</v>
      </c>
      <c r="I1423" s="24">
        <v>6</v>
      </c>
      <c r="J1423" s="247" t="s">
        <v>5794</v>
      </c>
      <c r="K1423" s="60" t="s">
        <v>31</v>
      </c>
      <c r="L1423" s="238">
        <v>4</v>
      </c>
      <c r="M1423" s="27">
        <f t="shared" si="66"/>
        <v>520</v>
      </c>
      <c r="N1423" s="23"/>
      <c r="O1423" s="184" t="s">
        <v>32</v>
      </c>
      <c r="P1423" s="242"/>
    </row>
    <row r="1424" s="69" customFormat="1" ht="18" customHeight="1" spans="1:16">
      <c r="A1424" s="24">
        <v>1418</v>
      </c>
      <c r="B1424" s="24" t="s">
        <v>23</v>
      </c>
      <c r="C1424" s="24" t="s">
        <v>24</v>
      </c>
      <c r="D1424" s="24" t="s">
        <v>25</v>
      </c>
      <c r="E1424" s="60" t="s">
        <v>4460</v>
      </c>
      <c r="F1424" s="246" t="s">
        <v>5291</v>
      </c>
      <c r="G1424" s="37" t="s">
        <v>5834</v>
      </c>
      <c r="H1424" s="232" t="s">
        <v>194</v>
      </c>
      <c r="I1424" s="24">
        <v>4</v>
      </c>
      <c r="J1424" s="247" t="s">
        <v>5794</v>
      </c>
      <c r="K1424" s="60" t="s">
        <v>31</v>
      </c>
      <c r="L1424" s="238">
        <v>2</v>
      </c>
      <c r="M1424" s="27">
        <f t="shared" si="66"/>
        <v>260</v>
      </c>
      <c r="N1424" s="23"/>
      <c r="O1424" s="184" t="s">
        <v>32</v>
      </c>
      <c r="P1424" s="242"/>
    </row>
    <row r="1425" s="69" customFormat="1" ht="18" customHeight="1" spans="1:16">
      <c r="A1425" s="24">
        <v>1419</v>
      </c>
      <c r="B1425" s="24" t="s">
        <v>23</v>
      </c>
      <c r="C1425" s="24" t="s">
        <v>24</v>
      </c>
      <c r="D1425" s="24" t="s">
        <v>25</v>
      </c>
      <c r="E1425" s="60" t="s">
        <v>4460</v>
      </c>
      <c r="F1425" s="246" t="s">
        <v>5291</v>
      </c>
      <c r="G1425" s="37" t="s">
        <v>5835</v>
      </c>
      <c r="H1425" s="246" t="s">
        <v>194</v>
      </c>
      <c r="I1425" s="24">
        <v>7</v>
      </c>
      <c r="J1425" s="247" t="s">
        <v>5794</v>
      </c>
      <c r="K1425" s="60" t="s">
        <v>31</v>
      </c>
      <c r="L1425" s="238">
        <v>4</v>
      </c>
      <c r="M1425" s="27">
        <f t="shared" si="66"/>
        <v>520</v>
      </c>
      <c r="N1425" s="23"/>
      <c r="O1425" s="184" t="s">
        <v>32</v>
      </c>
      <c r="P1425" s="242"/>
    </row>
    <row r="1426" s="69" customFormat="1" ht="18" customHeight="1" spans="1:16">
      <c r="A1426" s="24">
        <v>1420</v>
      </c>
      <c r="B1426" s="24" t="s">
        <v>23</v>
      </c>
      <c r="C1426" s="24" t="s">
        <v>24</v>
      </c>
      <c r="D1426" s="24" t="s">
        <v>25</v>
      </c>
      <c r="E1426" s="60" t="s">
        <v>4460</v>
      </c>
      <c r="F1426" s="246" t="s">
        <v>5291</v>
      </c>
      <c r="G1426" s="37" t="s">
        <v>5836</v>
      </c>
      <c r="H1426" s="246" t="s">
        <v>5324</v>
      </c>
      <c r="I1426" s="24">
        <v>5</v>
      </c>
      <c r="J1426" s="247" t="s">
        <v>5794</v>
      </c>
      <c r="K1426" s="60" t="s">
        <v>31</v>
      </c>
      <c r="L1426" s="238">
        <v>5</v>
      </c>
      <c r="M1426" s="27">
        <f t="shared" si="66"/>
        <v>650</v>
      </c>
      <c r="N1426" s="23"/>
      <c r="O1426" s="184" t="s">
        <v>32</v>
      </c>
      <c r="P1426" s="242"/>
    </row>
    <row r="1427" s="69" customFormat="1" ht="18" customHeight="1" spans="1:16">
      <c r="A1427" s="24">
        <v>1421</v>
      </c>
      <c r="B1427" s="24" t="s">
        <v>23</v>
      </c>
      <c r="C1427" s="24" t="s">
        <v>24</v>
      </c>
      <c r="D1427" s="24" t="s">
        <v>25</v>
      </c>
      <c r="E1427" s="60" t="s">
        <v>4460</v>
      </c>
      <c r="F1427" s="246" t="s">
        <v>5291</v>
      </c>
      <c r="G1427" s="37" t="s">
        <v>5837</v>
      </c>
      <c r="H1427" s="246" t="s">
        <v>194</v>
      </c>
      <c r="I1427" s="24">
        <v>10</v>
      </c>
      <c r="J1427" s="247" t="s">
        <v>5794</v>
      </c>
      <c r="K1427" s="60" t="s">
        <v>31</v>
      </c>
      <c r="L1427" s="238">
        <v>3</v>
      </c>
      <c r="M1427" s="27">
        <f t="shared" si="66"/>
        <v>390</v>
      </c>
      <c r="N1427" s="23"/>
      <c r="O1427" s="184" t="s">
        <v>32</v>
      </c>
      <c r="P1427" s="242"/>
    </row>
    <row r="1428" s="69" customFormat="1" ht="18" customHeight="1" spans="1:16">
      <c r="A1428" s="24">
        <v>1422</v>
      </c>
      <c r="B1428" s="24" t="s">
        <v>23</v>
      </c>
      <c r="C1428" s="24" t="s">
        <v>24</v>
      </c>
      <c r="D1428" s="24" t="s">
        <v>25</v>
      </c>
      <c r="E1428" s="60" t="s">
        <v>4460</v>
      </c>
      <c r="F1428" s="246" t="s">
        <v>5291</v>
      </c>
      <c r="G1428" s="37" t="s">
        <v>5544</v>
      </c>
      <c r="H1428" s="246" t="s">
        <v>5324</v>
      </c>
      <c r="I1428" s="24">
        <v>3</v>
      </c>
      <c r="J1428" s="247" t="s">
        <v>5794</v>
      </c>
      <c r="K1428" s="60" t="s">
        <v>31</v>
      </c>
      <c r="L1428" s="238">
        <v>2</v>
      </c>
      <c r="M1428" s="27">
        <f>L1428*312</f>
        <v>624</v>
      </c>
      <c r="N1428" s="23"/>
      <c r="O1428" s="184" t="s">
        <v>32</v>
      </c>
      <c r="P1428" s="242"/>
    </row>
    <row r="1429" s="69" customFormat="1" ht="18" customHeight="1" spans="1:16">
      <c r="A1429" s="24">
        <v>1423</v>
      </c>
      <c r="B1429" s="24" t="s">
        <v>23</v>
      </c>
      <c r="C1429" s="24" t="s">
        <v>24</v>
      </c>
      <c r="D1429" s="24" t="s">
        <v>25</v>
      </c>
      <c r="E1429" s="60" t="s">
        <v>4460</v>
      </c>
      <c r="F1429" s="246" t="s">
        <v>5291</v>
      </c>
      <c r="G1429" s="37" t="s">
        <v>5724</v>
      </c>
      <c r="H1429" s="246" t="s">
        <v>194</v>
      </c>
      <c r="I1429" s="24">
        <v>8</v>
      </c>
      <c r="J1429" s="247" t="s">
        <v>5794</v>
      </c>
      <c r="K1429" s="60" t="s">
        <v>31</v>
      </c>
      <c r="L1429" s="238">
        <v>4</v>
      </c>
      <c r="M1429" s="27">
        <f>L1429*130</f>
        <v>520</v>
      </c>
      <c r="N1429" s="23"/>
      <c r="O1429" s="184" t="s">
        <v>32</v>
      </c>
      <c r="P1429" s="242"/>
    </row>
    <row r="1430" s="69" customFormat="1" ht="18" customHeight="1" spans="1:16">
      <c r="A1430" s="24">
        <v>1424</v>
      </c>
      <c r="B1430" s="24" t="s">
        <v>23</v>
      </c>
      <c r="C1430" s="24" t="s">
        <v>24</v>
      </c>
      <c r="D1430" s="24" t="s">
        <v>25</v>
      </c>
      <c r="E1430" s="60" t="s">
        <v>4460</v>
      </c>
      <c r="F1430" s="246" t="s">
        <v>5291</v>
      </c>
      <c r="G1430" s="37" t="s">
        <v>5838</v>
      </c>
      <c r="H1430" s="232" t="s">
        <v>194</v>
      </c>
      <c r="I1430" s="24">
        <v>6</v>
      </c>
      <c r="J1430" s="247" t="s">
        <v>5503</v>
      </c>
      <c r="K1430" s="60" t="s">
        <v>31</v>
      </c>
      <c r="L1430" s="238">
        <v>3</v>
      </c>
      <c r="M1430" s="27">
        <f>L1430*130</f>
        <v>390</v>
      </c>
      <c r="N1430" s="23"/>
      <c r="O1430" s="184" t="s">
        <v>32</v>
      </c>
      <c r="P1430" s="242"/>
    </row>
    <row r="1431" s="69" customFormat="1" ht="18" customHeight="1" spans="1:16">
      <c r="A1431" s="24">
        <v>1425</v>
      </c>
      <c r="B1431" s="24" t="s">
        <v>23</v>
      </c>
      <c r="C1431" s="24" t="s">
        <v>24</v>
      </c>
      <c r="D1431" s="24" t="s">
        <v>25</v>
      </c>
      <c r="E1431" s="60" t="s">
        <v>4460</v>
      </c>
      <c r="F1431" s="246" t="s">
        <v>5291</v>
      </c>
      <c r="G1431" s="37" t="s">
        <v>5839</v>
      </c>
      <c r="H1431" s="247" t="s">
        <v>1583</v>
      </c>
      <c r="I1431" s="24">
        <v>3</v>
      </c>
      <c r="J1431" s="247" t="s">
        <v>5608</v>
      </c>
      <c r="K1431" s="60" t="s">
        <v>31</v>
      </c>
      <c r="L1431" s="238">
        <v>3</v>
      </c>
      <c r="M1431" s="27">
        <f>L1431*312</f>
        <v>936</v>
      </c>
      <c r="N1431" s="23"/>
      <c r="O1431" s="184" t="s">
        <v>32</v>
      </c>
      <c r="P1431" s="242"/>
    </row>
    <row r="1432" s="69" customFormat="1" ht="18" customHeight="1" spans="1:16">
      <c r="A1432" s="24">
        <v>1426</v>
      </c>
      <c r="B1432" s="24" t="s">
        <v>23</v>
      </c>
      <c r="C1432" s="24" t="s">
        <v>24</v>
      </c>
      <c r="D1432" s="24" t="s">
        <v>25</v>
      </c>
      <c r="E1432" s="24" t="s">
        <v>4460</v>
      </c>
      <c r="F1432" s="246" t="s">
        <v>5291</v>
      </c>
      <c r="G1432" s="37" t="s">
        <v>5840</v>
      </c>
      <c r="H1432" s="246" t="s">
        <v>194</v>
      </c>
      <c r="I1432" s="24">
        <v>7</v>
      </c>
      <c r="J1432" s="247" t="s">
        <v>5728</v>
      </c>
      <c r="K1432" s="60" t="s">
        <v>31</v>
      </c>
      <c r="L1432" s="238">
        <v>4</v>
      </c>
      <c r="M1432" s="27">
        <f t="shared" ref="M1432:M1440" si="67">L1432*130</f>
        <v>520</v>
      </c>
      <c r="N1432" s="23"/>
      <c r="O1432" s="184" t="s">
        <v>32</v>
      </c>
      <c r="P1432" s="242"/>
    </row>
    <row r="1433" s="69" customFormat="1" ht="18" customHeight="1" spans="1:16">
      <c r="A1433" s="24">
        <v>1427</v>
      </c>
      <c r="B1433" s="24" t="s">
        <v>23</v>
      </c>
      <c r="C1433" s="24" t="s">
        <v>24</v>
      </c>
      <c r="D1433" s="24" t="s">
        <v>25</v>
      </c>
      <c r="E1433" s="60" t="s">
        <v>4460</v>
      </c>
      <c r="F1433" s="246" t="s">
        <v>5291</v>
      </c>
      <c r="G1433" s="37" t="s">
        <v>5841</v>
      </c>
      <c r="H1433" s="60" t="s">
        <v>194</v>
      </c>
      <c r="I1433" s="24">
        <v>5</v>
      </c>
      <c r="J1433" s="60" t="s">
        <v>5293</v>
      </c>
      <c r="K1433" s="60" t="s">
        <v>31</v>
      </c>
      <c r="L1433" s="238">
        <v>4</v>
      </c>
      <c r="M1433" s="27">
        <f t="shared" si="67"/>
        <v>520</v>
      </c>
      <c r="N1433" s="23"/>
      <c r="O1433" s="184" t="s">
        <v>32</v>
      </c>
      <c r="P1433" s="242"/>
    </row>
    <row r="1434" s="69" customFormat="1" ht="18" customHeight="1" spans="1:16">
      <c r="A1434" s="24">
        <v>1428</v>
      </c>
      <c r="B1434" s="24" t="s">
        <v>23</v>
      </c>
      <c r="C1434" s="24" t="s">
        <v>24</v>
      </c>
      <c r="D1434" s="24" t="s">
        <v>25</v>
      </c>
      <c r="E1434" s="24" t="s">
        <v>4460</v>
      </c>
      <c r="F1434" s="246" t="s">
        <v>5291</v>
      </c>
      <c r="G1434" s="37" t="s">
        <v>5842</v>
      </c>
      <c r="H1434" s="232" t="s">
        <v>194</v>
      </c>
      <c r="I1434" s="24">
        <v>2</v>
      </c>
      <c r="J1434" s="60" t="s">
        <v>5293</v>
      </c>
      <c r="K1434" s="60" t="s">
        <v>31</v>
      </c>
      <c r="L1434" s="238">
        <v>2</v>
      </c>
      <c r="M1434" s="27">
        <f t="shared" si="67"/>
        <v>260</v>
      </c>
      <c r="N1434" s="23"/>
      <c r="O1434" s="184" t="s">
        <v>32</v>
      </c>
      <c r="P1434" s="242"/>
    </row>
    <row r="1435" s="69" customFormat="1" ht="18" customHeight="1" spans="1:16">
      <c r="A1435" s="24">
        <v>1429</v>
      </c>
      <c r="B1435" s="24" t="s">
        <v>23</v>
      </c>
      <c r="C1435" s="24" t="s">
        <v>24</v>
      </c>
      <c r="D1435" s="24" t="s">
        <v>25</v>
      </c>
      <c r="E1435" s="60" t="s">
        <v>4460</v>
      </c>
      <c r="F1435" s="246" t="s">
        <v>5291</v>
      </c>
      <c r="G1435" s="37" t="s">
        <v>5843</v>
      </c>
      <c r="H1435" s="232" t="s">
        <v>194</v>
      </c>
      <c r="I1435" s="24">
        <v>3</v>
      </c>
      <c r="J1435" s="60" t="s">
        <v>5293</v>
      </c>
      <c r="K1435" s="60" t="s">
        <v>31</v>
      </c>
      <c r="L1435" s="238">
        <v>2</v>
      </c>
      <c r="M1435" s="27">
        <f t="shared" si="67"/>
        <v>260</v>
      </c>
      <c r="N1435" s="23"/>
      <c r="O1435" s="184" t="s">
        <v>32</v>
      </c>
      <c r="P1435" s="242"/>
    </row>
    <row r="1436" s="69" customFormat="1" ht="18" customHeight="1" spans="1:16">
      <c r="A1436" s="24">
        <v>1430</v>
      </c>
      <c r="B1436" s="24" t="s">
        <v>23</v>
      </c>
      <c r="C1436" s="24" t="s">
        <v>24</v>
      </c>
      <c r="D1436" s="24" t="s">
        <v>25</v>
      </c>
      <c r="E1436" s="60" t="s">
        <v>4460</v>
      </c>
      <c r="F1436" s="246" t="s">
        <v>5291</v>
      </c>
      <c r="G1436" s="37" t="s">
        <v>5844</v>
      </c>
      <c r="H1436" s="232" t="s">
        <v>194</v>
      </c>
      <c r="I1436" s="24">
        <v>4</v>
      </c>
      <c r="J1436" s="60" t="s">
        <v>5293</v>
      </c>
      <c r="K1436" s="60" t="s">
        <v>31</v>
      </c>
      <c r="L1436" s="238">
        <v>3</v>
      </c>
      <c r="M1436" s="27">
        <f t="shared" si="67"/>
        <v>390</v>
      </c>
      <c r="N1436" s="23"/>
      <c r="O1436" s="184" t="s">
        <v>32</v>
      </c>
      <c r="P1436" s="242"/>
    </row>
    <row r="1437" s="69" customFormat="1" ht="18" customHeight="1" spans="1:16">
      <c r="A1437" s="24">
        <v>1431</v>
      </c>
      <c r="B1437" s="24" t="s">
        <v>23</v>
      </c>
      <c r="C1437" s="24" t="s">
        <v>24</v>
      </c>
      <c r="D1437" s="24" t="s">
        <v>25</v>
      </c>
      <c r="E1437" s="60" t="s">
        <v>4460</v>
      </c>
      <c r="F1437" s="246" t="s">
        <v>5291</v>
      </c>
      <c r="G1437" s="37" t="s">
        <v>5845</v>
      </c>
      <c r="H1437" s="232" t="s">
        <v>194</v>
      </c>
      <c r="I1437" s="24">
        <v>3</v>
      </c>
      <c r="J1437" s="247" t="s">
        <v>5326</v>
      </c>
      <c r="K1437" s="60" t="s">
        <v>31</v>
      </c>
      <c r="L1437" s="238">
        <v>2</v>
      </c>
      <c r="M1437" s="27">
        <f t="shared" si="67"/>
        <v>260</v>
      </c>
      <c r="N1437" s="23"/>
      <c r="O1437" s="184" t="s">
        <v>32</v>
      </c>
      <c r="P1437" s="242"/>
    </row>
    <row r="1438" s="69" customFormat="1" ht="18" customHeight="1" spans="1:16">
      <c r="A1438" s="24">
        <v>1432</v>
      </c>
      <c r="B1438" s="24" t="s">
        <v>23</v>
      </c>
      <c r="C1438" s="24" t="s">
        <v>24</v>
      </c>
      <c r="D1438" s="24" t="s">
        <v>25</v>
      </c>
      <c r="E1438" s="60" t="s">
        <v>4460</v>
      </c>
      <c r="F1438" s="246" t="s">
        <v>5291</v>
      </c>
      <c r="G1438" s="37" t="s">
        <v>5846</v>
      </c>
      <c r="H1438" s="232" t="s">
        <v>194</v>
      </c>
      <c r="I1438" s="24">
        <v>6</v>
      </c>
      <c r="J1438" s="247" t="s">
        <v>5326</v>
      </c>
      <c r="K1438" s="60" t="s">
        <v>31</v>
      </c>
      <c r="L1438" s="238">
        <v>3</v>
      </c>
      <c r="M1438" s="27">
        <f t="shared" si="67"/>
        <v>390</v>
      </c>
      <c r="N1438" s="23"/>
      <c r="O1438" s="184" t="s">
        <v>32</v>
      </c>
      <c r="P1438" s="242"/>
    </row>
    <row r="1439" s="69" customFormat="1" ht="18" customHeight="1" spans="1:16">
      <c r="A1439" s="24">
        <v>1433</v>
      </c>
      <c r="B1439" s="24" t="s">
        <v>23</v>
      </c>
      <c r="C1439" s="24" t="s">
        <v>24</v>
      </c>
      <c r="D1439" s="24" t="s">
        <v>25</v>
      </c>
      <c r="E1439" s="60" t="s">
        <v>4460</v>
      </c>
      <c r="F1439" s="246" t="s">
        <v>5291</v>
      </c>
      <c r="G1439" s="37" t="s">
        <v>5847</v>
      </c>
      <c r="H1439" s="232" t="s">
        <v>194</v>
      </c>
      <c r="I1439" s="24">
        <v>6</v>
      </c>
      <c r="J1439" s="247" t="s">
        <v>5346</v>
      </c>
      <c r="K1439" s="60" t="s">
        <v>31</v>
      </c>
      <c r="L1439" s="238">
        <v>3</v>
      </c>
      <c r="M1439" s="27">
        <f t="shared" si="67"/>
        <v>390</v>
      </c>
      <c r="N1439" s="23"/>
      <c r="O1439" s="184" t="s">
        <v>32</v>
      </c>
      <c r="P1439" s="242"/>
    </row>
    <row r="1440" s="69" customFormat="1" ht="18" customHeight="1" spans="1:16">
      <c r="A1440" s="24">
        <v>1434</v>
      </c>
      <c r="B1440" s="24" t="s">
        <v>23</v>
      </c>
      <c r="C1440" s="24" t="s">
        <v>24</v>
      </c>
      <c r="D1440" s="24" t="s">
        <v>25</v>
      </c>
      <c r="E1440" s="24" t="s">
        <v>4460</v>
      </c>
      <c r="F1440" s="246" t="s">
        <v>5291</v>
      </c>
      <c r="G1440" s="37" t="s">
        <v>5848</v>
      </c>
      <c r="H1440" s="232" t="s">
        <v>194</v>
      </c>
      <c r="I1440" s="24">
        <v>4</v>
      </c>
      <c r="J1440" s="247" t="s">
        <v>5346</v>
      </c>
      <c r="K1440" s="60" t="s">
        <v>31</v>
      </c>
      <c r="L1440" s="238">
        <v>2</v>
      </c>
      <c r="M1440" s="27">
        <f t="shared" si="67"/>
        <v>260</v>
      </c>
      <c r="N1440" s="23"/>
      <c r="O1440" s="184" t="s">
        <v>32</v>
      </c>
      <c r="P1440" s="242"/>
    </row>
    <row r="1441" s="69" customFormat="1" ht="18" customHeight="1" spans="1:16">
      <c r="A1441" s="24">
        <v>1435</v>
      </c>
      <c r="B1441" s="24" t="s">
        <v>23</v>
      </c>
      <c r="C1441" s="24" t="s">
        <v>24</v>
      </c>
      <c r="D1441" s="24" t="s">
        <v>25</v>
      </c>
      <c r="E1441" s="60" t="s">
        <v>4460</v>
      </c>
      <c r="F1441" s="246" t="s">
        <v>5291</v>
      </c>
      <c r="G1441" s="37" t="s">
        <v>5849</v>
      </c>
      <c r="H1441" s="232" t="s">
        <v>194</v>
      </c>
      <c r="I1441" s="24">
        <v>1</v>
      </c>
      <c r="J1441" s="247" t="s">
        <v>5346</v>
      </c>
      <c r="K1441" s="60" t="s">
        <v>31</v>
      </c>
      <c r="L1441" s="238">
        <v>1</v>
      </c>
      <c r="M1441" s="27">
        <f>L1441*312</f>
        <v>312</v>
      </c>
      <c r="N1441" s="23"/>
      <c r="O1441" s="184" t="s">
        <v>32</v>
      </c>
      <c r="P1441" s="242"/>
    </row>
    <row r="1442" s="69" customFormat="1" ht="18" customHeight="1" spans="1:16">
      <c r="A1442" s="24">
        <v>1436</v>
      </c>
      <c r="B1442" s="24" t="s">
        <v>23</v>
      </c>
      <c r="C1442" s="24" t="s">
        <v>24</v>
      </c>
      <c r="D1442" s="24" t="s">
        <v>25</v>
      </c>
      <c r="E1442" s="60" t="s">
        <v>4460</v>
      </c>
      <c r="F1442" s="246" t="s">
        <v>5291</v>
      </c>
      <c r="G1442" s="37" t="s">
        <v>5850</v>
      </c>
      <c r="H1442" s="232" t="s">
        <v>194</v>
      </c>
      <c r="I1442" s="24">
        <v>3</v>
      </c>
      <c r="J1442" s="247" t="s">
        <v>5346</v>
      </c>
      <c r="K1442" s="60" t="s">
        <v>31</v>
      </c>
      <c r="L1442" s="238">
        <v>2</v>
      </c>
      <c r="M1442" s="27">
        <f>L1442*130</f>
        <v>260</v>
      </c>
      <c r="N1442" s="23"/>
      <c r="O1442" s="184" t="s">
        <v>32</v>
      </c>
      <c r="P1442" s="242"/>
    </row>
    <row r="1443" s="69" customFormat="1" ht="18" customHeight="1" spans="1:16">
      <c r="A1443" s="24">
        <v>1437</v>
      </c>
      <c r="B1443" s="24" t="s">
        <v>23</v>
      </c>
      <c r="C1443" s="24" t="s">
        <v>24</v>
      </c>
      <c r="D1443" s="24" t="s">
        <v>25</v>
      </c>
      <c r="E1443" s="60" t="s">
        <v>4460</v>
      </c>
      <c r="F1443" s="246" t="s">
        <v>5291</v>
      </c>
      <c r="G1443" s="37" t="s">
        <v>5671</v>
      </c>
      <c r="H1443" s="247" t="s">
        <v>5297</v>
      </c>
      <c r="I1443" s="24">
        <v>3</v>
      </c>
      <c r="J1443" s="247" t="s">
        <v>5346</v>
      </c>
      <c r="K1443" s="60" t="s">
        <v>31</v>
      </c>
      <c r="L1443" s="238">
        <v>2</v>
      </c>
      <c r="M1443" s="27">
        <f>L1443*312</f>
        <v>624</v>
      </c>
      <c r="N1443" s="23"/>
      <c r="O1443" s="184" t="s">
        <v>32</v>
      </c>
      <c r="P1443" s="242"/>
    </row>
    <row r="1444" s="69" customFormat="1" ht="18" customHeight="1" spans="1:16">
      <c r="A1444" s="24">
        <v>1438</v>
      </c>
      <c r="B1444" s="24" t="s">
        <v>23</v>
      </c>
      <c r="C1444" s="24" t="s">
        <v>24</v>
      </c>
      <c r="D1444" s="24" t="s">
        <v>25</v>
      </c>
      <c r="E1444" s="60" t="s">
        <v>4460</v>
      </c>
      <c r="F1444" s="246" t="s">
        <v>5291</v>
      </c>
      <c r="G1444" s="37" t="s">
        <v>5851</v>
      </c>
      <c r="H1444" s="232" t="s">
        <v>194</v>
      </c>
      <c r="I1444" s="24">
        <v>4</v>
      </c>
      <c r="J1444" s="247" t="s">
        <v>5346</v>
      </c>
      <c r="K1444" s="60" t="s">
        <v>31</v>
      </c>
      <c r="L1444" s="238">
        <v>2</v>
      </c>
      <c r="M1444" s="27">
        <f>L1444*130</f>
        <v>260</v>
      </c>
      <c r="N1444" s="23"/>
      <c r="O1444" s="184" t="s">
        <v>32</v>
      </c>
      <c r="P1444" s="242"/>
    </row>
    <row r="1445" s="69" customFormat="1" ht="18" customHeight="1" spans="1:16">
      <c r="A1445" s="24">
        <v>1439</v>
      </c>
      <c r="B1445" s="24" t="s">
        <v>23</v>
      </c>
      <c r="C1445" s="24" t="s">
        <v>24</v>
      </c>
      <c r="D1445" s="24" t="s">
        <v>25</v>
      </c>
      <c r="E1445" s="60" t="s">
        <v>4460</v>
      </c>
      <c r="F1445" s="246" t="s">
        <v>5291</v>
      </c>
      <c r="G1445" s="37" t="s">
        <v>5852</v>
      </c>
      <c r="H1445" s="232" t="s">
        <v>194</v>
      </c>
      <c r="I1445" s="24">
        <v>2</v>
      </c>
      <c r="J1445" s="247" t="s">
        <v>5346</v>
      </c>
      <c r="K1445" s="60" t="s">
        <v>31</v>
      </c>
      <c r="L1445" s="238">
        <v>2</v>
      </c>
      <c r="M1445" s="27">
        <f>L1445*130</f>
        <v>260</v>
      </c>
      <c r="N1445" s="23"/>
      <c r="O1445" s="184" t="s">
        <v>32</v>
      </c>
      <c r="P1445" s="242"/>
    </row>
    <row r="1446" s="69" customFormat="1" ht="18" customHeight="1" spans="1:16">
      <c r="A1446" s="24">
        <v>1440</v>
      </c>
      <c r="B1446" s="24" t="s">
        <v>23</v>
      </c>
      <c r="C1446" s="24" t="s">
        <v>24</v>
      </c>
      <c r="D1446" s="24" t="s">
        <v>25</v>
      </c>
      <c r="E1446" s="60" t="s">
        <v>4460</v>
      </c>
      <c r="F1446" s="246" t="s">
        <v>5291</v>
      </c>
      <c r="G1446" s="37" t="s">
        <v>5853</v>
      </c>
      <c r="H1446" s="232" t="s">
        <v>194</v>
      </c>
      <c r="I1446" s="24">
        <v>5</v>
      </c>
      <c r="J1446" s="247" t="s">
        <v>5346</v>
      </c>
      <c r="K1446" s="60" t="s">
        <v>31</v>
      </c>
      <c r="L1446" s="238">
        <v>3</v>
      </c>
      <c r="M1446" s="27">
        <f>L1446*130</f>
        <v>390</v>
      </c>
      <c r="N1446" s="23"/>
      <c r="O1446" s="184" t="s">
        <v>32</v>
      </c>
      <c r="P1446" s="242"/>
    </row>
    <row r="1447" s="69" customFormat="1" ht="18" customHeight="1" spans="1:16">
      <c r="A1447" s="24">
        <v>1441</v>
      </c>
      <c r="B1447" s="24" t="s">
        <v>23</v>
      </c>
      <c r="C1447" s="24" t="s">
        <v>24</v>
      </c>
      <c r="D1447" s="24" t="s">
        <v>25</v>
      </c>
      <c r="E1447" s="60" t="s">
        <v>4460</v>
      </c>
      <c r="F1447" s="246" t="s">
        <v>5291</v>
      </c>
      <c r="G1447" s="37" t="s">
        <v>5854</v>
      </c>
      <c r="H1447" s="247" t="s">
        <v>5297</v>
      </c>
      <c r="I1447" s="24">
        <v>1</v>
      </c>
      <c r="J1447" s="247" t="s">
        <v>5346</v>
      </c>
      <c r="K1447" s="60" t="s">
        <v>31</v>
      </c>
      <c r="L1447" s="238">
        <v>1</v>
      </c>
      <c r="M1447" s="27">
        <f>L1447*312</f>
        <v>312</v>
      </c>
      <c r="N1447" s="23"/>
      <c r="O1447" s="184" t="s">
        <v>32</v>
      </c>
      <c r="P1447" s="242"/>
    </row>
    <row r="1448" s="69" customFormat="1" ht="18" customHeight="1" spans="1:16">
      <c r="A1448" s="24">
        <v>1442</v>
      </c>
      <c r="B1448" s="24" t="s">
        <v>23</v>
      </c>
      <c r="C1448" s="24" t="s">
        <v>24</v>
      </c>
      <c r="D1448" s="24" t="s">
        <v>25</v>
      </c>
      <c r="E1448" s="60" t="s">
        <v>4460</v>
      </c>
      <c r="F1448" s="246" t="s">
        <v>5291</v>
      </c>
      <c r="G1448" s="37" t="s">
        <v>2296</v>
      </c>
      <c r="H1448" s="247" t="s">
        <v>5297</v>
      </c>
      <c r="I1448" s="24">
        <v>4</v>
      </c>
      <c r="J1448" s="247" t="s">
        <v>5346</v>
      </c>
      <c r="K1448" s="60" t="s">
        <v>31</v>
      </c>
      <c r="L1448" s="238">
        <v>4</v>
      </c>
      <c r="M1448" s="27">
        <f>L1448*130</f>
        <v>520</v>
      </c>
      <c r="N1448" s="23"/>
      <c r="O1448" s="184" t="s">
        <v>32</v>
      </c>
      <c r="P1448" s="242"/>
    </row>
    <row r="1449" s="69" customFormat="1" ht="18" customHeight="1" spans="1:16">
      <c r="A1449" s="24">
        <v>1443</v>
      </c>
      <c r="B1449" s="24" t="s">
        <v>23</v>
      </c>
      <c r="C1449" s="24" t="s">
        <v>24</v>
      </c>
      <c r="D1449" s="24" t="s">
        <v>25</v>
      </c>
      <c r="E1449" s="60" t="s">
        <v>4460</v>
      </c>
      <c r="F1449" s="246" t="s">
        <v>5291</v>
      </c>
      <c r="G1449" s="37" t="s">
        <v>5402</v>
      </c>
      <c r="H1449" s="232" t="s">
        <v>194</v>
      </c>
      <c r="I1449" s="24">
        <v>3</v>
      </c>
      <c r="J1449" s="247" t="s">
        <v>5346</v>
      </c>
      <c r="K1449" s="60" t="s">
        <v>31</v>
      </c>
      <c r="L1449" s="238">
        <v>2</v>
      </c>
      <c r="M1449" s="27">
        <f>L1449*130</f>
        <v>260</v>
      </c>
      <c r="N1449" s="23"/>
      <c r="O1449" s="184" t="s">
        <v>32</v>
      </c>
      <c r="P1449" s="242"/>
    </row>
    <row r="1450" s="69" customFormat="1" ht="18" customHeight="1" spans="1:16">
      <c r="A1450" s="24">
        <v>1444</v>
      </c>
      <c r="B1450" s="24" t="s">
        <v>23</v>
      </c>
      <c r="C1450" s="24" t="s">
        <v>24</v>
      </c>
      <c r="D1450" s="24" t="s">
        <v>25</v>
      </c>
      <c r="E1450" s="60" t="s">
        <v>4460</v>
      </c>
      <c r="F1450" s="246" t="s">
        <v>5291</v>
      </c>
      <c r="G1450" s="37" t="s">
        <v>5855</v>
      </c>
      <c r="H1450" s="247" t="s">
        <v>5297</v>
      </c>
      <c r="I1450" s="24">
        <v>3</v>
      </c>
      <c r="J1450" s="247" t="s">
        <v>5346</v>
      </c>
      <c r="K1450" s="60" t="s">
        <v>31</v>
      </c>
      <c r="L1450" s="238">
        <v>2</v>
      </c>
      <c r="M1450" s="27">
        <f>L1450*312</f>
        <v>624</v>
      </c>
      <c r="N1450" s="23"/>
      <c r="O1450" s="184" t="s">
        <v>32</v>
      </c>
      <c r="P1450" s="242"/>
    </row>
    <row r="1451" s="69" customFormat="1" ht="18" customHeight="1" spans="1:16">
      <c r="A1451" s="24">
        <v>1445</v>
      </c>
      <c r="B1451" s="24" t="s">
        <v>23</v>
      </c>
      <c r="C1451" s="24" t="s">
        <v>24</v>
      </c>
      <c r="D1451" s="24" t="s">
        <v>25</v>
      </c>
      <c r="E1451" s="60" t="s">
        <v>4460</v>
      </c>
      <c r="F1451" s="246" t="s">
        <v>5291</v>
      </c>
      <c r="G1451" s="37" t="s">
        <v>5856</v>
      </c>
      <c r="H1451" s="247" t="s">
        <v>5297</v>
      </c>
      <c r="I1451" s="24">
        <v>4</v>
      </c>
      <c r="J1451" s="247" t="s">
        <v>5346</v>
      </c>
      <c r="K1451" s="60" t="s">
        <v>31</v>
      </c>
      <c r="L1451" s="238">
        <v>2</v>
      </c>
      <c r="M1451" s="27">
        <f>L1451*312</f>
        <v>624</v>
      </c>
      <c r="N1451" s="23"/>
      <c r="O1451" s="184" t="s">
        <v>32</v>
      </c>
      <c r="P1451" s="242"/>
    </row>
    <row r="1452" s="69" customFormat="1" ht="18" customHeight="1" spans="1:16">
      <c r="A1452" s="24">
        <v>1446</v>
      </c>
      <c r="B1452" s="24" t="s">
        <v>23</v>
      </c>
      <c r="C1452" s="24" t="s">
        <v>24</v>
      </c>
      <c r="D1452" s="24" t="s">
        <v>25</v>
      </c>
      <c r="E1452" s="60" t="s">
        <v>4460</v>
      </c>
      <c r="F1452" s="246" t="s">
        <v>5291</v>
      </c>
      <c r="G1452" s="37" t="s">
        <v>5333</v>
      </c>
      <c r="H1452" s="232" t="s">
        <v>194</v>
      </c>
      <c r="I1452" s="24">
        <v>1</v>
      </c>
      <c r="J1452" s="247" t="s">
        <v>5346</v>
      </c>
      <c r="K1452" s="60" t="s">
        <v>31</v>
      </c>
      <c r="L1452" s="238">
        <v>1</v>
      </c>
      <c r="M1452" s="27">
        <f>L1452*312</f>
        <v>312</v>
      </c>
      <c r="N1452" s="23"/>
      <c r="O1452" s="184" t="s">
        <v>32</v>
      </c>
      <c r="P1452" s="242"/>
    </row>
    <row r="1453" s="69" customFormat="1" ht="18" customHeight="1" spans="1:16">
      <c r="A1453" s="24">
        <v>1447</v>
      </c>
      <c r="B1453" s="24" t="s">
        <v>23</v>
      </c>
      <c r="C1453" s="24" t="s">
        <v>24</v>
      </c>
      <c r="D1453" s="24" t="s">
        <v>25</v>
      </c>
      <c r="E1453" s="60" t="s">
        <v>4460</v>
      </c>
      <c r="F1453" s="246" t="s">
        <v>5291</v>
      </c>
      <c r="G1453" s="37" t="s">
        <v>875</v>
      </c>
      <c r="H1453" s="232" t="s">
        <v>194</v>
      </c>
      <c r="I1453" s="24">
        <v>1</v>
      </c>
      <c r="J1453" s="247" t="s">
        <v>5346</v>
      </c>
      <c r="K1453" s="60" t="s">
        <v>31</v>
      </c>
      <c r="L1453" s="238">
        <v>1</v>
      </c>
      <c r="M1453" s="27">
        <f>L1453*312</f>
        <v>312</v>
      </c>
      <c r="N1453" s="23"/>
      <c r="O1453" s="184" t="s">
        <v>32</v>
      </c>
      <c r="P1453" s="242"/>
    </row>
    <row r="1454" s="69" customFormat="1" ht="18" customHeight="1" spans="1:16">
      <c r="A1454" s="24">
        <v>1448</v>
      </c>
      <c r="B1454" s="24" t="s">
        <v>23</v>
      </c>
      <c r="C1454" s="24" t="s">
        <v>24</v>
      </c>
      <c r="D1454" s="24" t="s">
        <v>25</v>
      </c>
      <c r="E1454" s="60" t="s">
        <v>4460</v>
      </c>
      <c r="F1454" s="246" t="s">
        <v>5291</v>
      </c>
      <c r="G1454" s="37" t="s">
        <v>5857</v>
      </c>
      <c r="H1454" s="247" t="s">
        <v>5297</v>
      </c>
      <c r="I1454" s="24">
        <v>5</v>
      </c>
      <c r="J1454" s="247" t="s">
        <v>5346</v>
      </c>
      <c r="K1454" s="60" t="s">
        <v>31</v>
      </c>
      <c r="L1454" s="238">
        <v>5</v>
      </c>
      <c r="M1454" s="27">
        <f>L1454*130</f>
        <v>650</v>
      </c>
      <c r="N1454" s="23"/>
      <c r="O1454" s="184" t="s">
        <v>32</v>
      </c>
      <c r="P1454" s="242"/>
    </row>
    <row r="1455" s="69" customFormat="1" ht="18" customHeight="1" spans="1:16">
      <c r="A1455" s="24">
        <v>1449</v>
      </c>
      <c r="B1455" s="24" t="s">
        <v>23</v>
      </c>
      <c r="C1455" s="24" t="s">
        <v>24</v>
      </c>
      <c r="D1455" s="24" t="s">
        <v>25</v>
      </c>
      <c r="E1455" s="60" t="s">
        <v>4460</v>
      </c>
      <c r="F1455" s="246" t="s">
        <v>5291</v>
      </c>
      <c r="G1455" s="37" t="s">
        <v>5858</v>
      </c>
      <c r="H1455" s="232" t="s">
        <v>194</v>
      </c>
      <c r="I1455" s="24">
        <v>3</v>
      </c>
      <c r="J1455" s="247" t="s">
        <v>5346</v>
      </c>
      <c r="K1455" s="60" t="s">
        <v>31</v>
      </c>
      <c r="L1455" s="238">
        <v>2</v>
      </c>
      <c r="M1455" s="27">
        <f>L1455*130</f>
        <v>260</v>
      </c>
      <c r="N1455" s="23"/>
      <c r="O1455" s="184" t="s">
        <v>32</v>
      </c>
      <c r="P1455" s="242"/>
    </row>
    <row r="1456" s="69" customFormat="1" ht="18" customHeight="1" spans="1:16">
      <c r="A1456" s="24">
        <v>1450</v>
      </c>
      <c r="B1456" s="24" t="s">
        <v>23</v>
      </c>
      <c r="C1456" s="24" t="s">
        <v>24</v>
      </c>
      <c r="D1456" s="24" t="s">
        <v>25</v>
      </c>
      <c r="E1456" s="60" t="s">
        <v>4460</v>
      </c>
      <c r="F1456" s="246" t="s">
        <v>5291</v>
      </c>
      <c r="G1456" s="37" t="s">
        <v>5859</v>
      </c>
      <c r="H1456" s="232" t="s">
        <v>194</v>
      </c>
      <c r="I1456" s="24">
        <v>5</v>
      </c>
      <c r="J1456" s="247" t="s">
        <v>5346</v>
      </c>
      <c r="K1456" s="60" t="s">
        <v>31</v>
      </c>
      <c r="L1456" s="238">
        <v>3</v>
      </c>
      <c r="M1456" s="27">
        <f>L1456*130</f>
        <v>390</v>
      </c>
      <c r="N1456" s="23"/>
      <c r="O1456" s="184" t="s">
        <v>32</v>
      </c>
      <c r="P1456" s="242"/>
    </row>
    <row r="1457" s="69" customFormat="1" ht="18" customHeight="1" spans="1:16">
      <c r="A1457" s="24">
        <v>1451</v>
      </c>
      <c r="B1457" s="24" t="s">
        <v>23</v>
      </c>
      <c r="C1457" s="24" t="s">
        <v>24</v>
      </c>
      <c r="D1457" s="24" t="s">
        <v>25</v>
      </c>
      <c r="E1457" s="60" t="s">
        <v>4460</v>
      </c>
      <c r="F1457" s="246" t="s">
        <v>5291</v>
      </c>
      <c r="G1457" s="37" t="s">
        <v>5860</v>
      </c>
      <c r="H1457" s="232" t="s">
        <v>194</v>
      </c>
      <c r="I1457" s="24">
        <v>6</v>
      </c>
      <c r="J1457" s="247" t="s">
        <v>5346</v>
      </c>
      <c r="K1457" s="60" t="s">
        <v>31</v>
      </c>
      <c r="L1457" s="238">
        <v>3</v>
      </c>
      <c r="M1457" s="27">
        <f>L1457*130</f>
        <v>390</v>
      </c>
      <c r="N1457" s="23"/>
      <c r="O1457" s="184" t="s">
        <v>32</v>
      </c>
      <c r="P1457" s="242"/>
    </row>
    <row r="1458" s="69" customFormat="1" ht="18" customHeight="1" spans="1:16">
      <c r="A1458" s="24">
        <v>1452</v>
      </c>
      <c r="B1458" s="24" t="s">
        <v>23</v>
      </c>
      <c r="C1458" s="24" t="s">
        <v>24</v>
      </c>
      <c r="D1458" s="24" t="s">
        <v>25</v>
      </c>
      <c r="E1458" s="60" t="s">
        <v>4460</v>
      </c>
      <c r="F1458" s="246" t="s">
        <v>5291</v>
      </c>
      <c r="G1458" s="37" t="s">
        <v>5844</v>
      </c>
      <c r="H1458" s="247" t="s">
        <v>5297</v>
      </c>
      <c r="I1458" s="24">
        <v>6</v>
      </c>
      <c r="J1458" s="247" t="s">
        <v>5346</v>
      </c>
      <c r="K1458" s="60" t="s">
        <v>31</v>
      </c>
      <c r="L1458" s="238">
        <v>3</v>
      </c>
      <c r="M1458" s="27">
        <f>L1458*312</f>
        <v>936</v>
      </c>
      <c r="N1458" s="23"/>
      <c r="O1458" s="184" t="s">
        <v>32</v>
      </c>
      <c r="P1458" s="242"/>
    </row>
    <row r="1459" s="69" customFormat="1" ht="18" customHeight="1" spans="1:16">
      <c r="A1459" s="24">
        <v>1453</v>
      </c>
      <c r="B1459" s="24" t="s">
        <v>23</v>
      </c>
      <c r="C1459" s="24" t="s">
        <v>24</v>
      </c>
      <c r="D1459" s="24" t="s">
        <v>25</v>
      </c>
      <c r="E1459" s="60" t="s">
        <v>4460</v>
      </c>
      <c r="F1459" s="246" t="s">
        <v>5291</v>
      </c>
      <c r="G1459" s="37" t="s">
        <v>5861</v>
      </c>
      <c r="H1459" s="232" t="s">
        <v>194</v>
      </c>
      <c r="I1459" s="24">
        <v>6</v>
      </c>
      <c r="J1459" s="247" t="s">
        <v>5346</v>
      </c>
      <c r="K1459" s="60" t="s">
        <v>31</v>
      </c>
      <c r="L1459" s="238">
        <v>3</v>
      </c>
      <c r="M1459" s="27">
        <f>L1459*130</f>
        <v>390</v>
      </c>
      <c r="N1459" s="23"/>
      <c r="O1459" s="184" t="s">
        <v>32</v>
      </c>
      <c r="P1459" s="242"/>
    </row>
    <row r="1460" s="69" customFormat="1" ht="18" customHeight="1" spans="1:16">
      <c r="A1460" s="24">
        <v>1454</v>
      </c>
      <c r="B1460" s="24" t="s">
        <v>23</v>
      </c>
      <c r="C1460" s="24" t="s">
        <v>24</v>
      </c>
      <c r="D1460" s="24" t="s">
        <v>25</v>
      </c>
      <c r="E1460" s="60" t="s">
        <v>4460</v>
      </c>
      <c r="F1460" s="247" t="s">
        <v>5291</v>
      </c>
      <c r="G1460" s="37" t="s">
        <v>5862</v>
      </c>
      <c r="H1460" s="247" t="s">
        <v>5295</v>
      </c>
      <c r="I1460" s="24">
        <v>7</v>
      </c>
      <c r="J1460" s="247" t="s">
        <v>5346</v>
      </c>
      <c r="K1460" s="60" t="s">
        <v>31</v>
      </c>
      <c r="L1460" s="238">
        <v>4</v>
      </c>
      <c r="M1460" s="27">
        <f>L1460*130</f>
        <v>520</v>
      </c>
      <c r="N1460" s="23"/>
      <c r="O1460" s="184" t="s">
        <v>32</v>
      </c>
      <c r="P1460" s="242"/>
    </row>
    <row r="1461" s="69" customFormat="1" ht="18" customHeight="1" spans="1:16">
      <c r="A1461" s="24">
        <v>1455</v>
      </c>
      <c r="B1461" s="24" t="s">
        <v>23</v>
      </c>
      <c r="C1461" s="24" t="s">
        <v>24</v>
      </c>
      <c r="D1461" s="24" t="s">
        <v>25</v>
      </c>
      <c r="E1461" s="60" t="s">
        <v>4460</v>
      </c>
      <c r="F1461" s="247" t="s">
        <v>5291</v>
      </c>
      <c r="G1461" s="37" t="s">
        <v>5863</v>
      </c>
      <c r="H1461" s="247" t="s">
        <v>5297</v>
      </c>
      <c r="I1461" s="24">
        <v>5</v>
      </c>
      <c r="J1461" s="247" t="s">
        <v>5403</v>
      </c>
      <c r="K1461" s="60" t="s">
        <v>31</v>
      </c>
      <c r="L1461" s="238">
        <v>4</v>
      </c>
      <c r="M1461" s="27">
        <f>L1461*130</f>
        <v>520</v>
      </c>
      <c r="N1461" s="23"/>
      <c r="O1461" s="184" t="s">
        <v>32</v>
      </c>
      <c r="P1461" s="242"/>
    </row>
    <row r="1462" s="69" customFormat="1" ht="18" customHeight="1" spans="1:16">
      <c r="A1462" s="24">
        <v>1456</v>
      </c>
      <c r="B1462" s="24" t="s">
        <v>23</v>
      </c>
      <c r="C1462" s="24" t="s">
        <v>24</v>
      </c>
      <c r="D1462" s="24" t="s">
        <v>25</v>
      </c>
      <c r="E1462" s="60" t="s">
        <v>4460</v>
      </c>
      <c r="F1462" s="246" t="s">
        <v>5291</v>
      </c>
      <c r="G1462" s="37" t="s">
        <v>5864</v>
      </c>
      <c r="H1462" s="247" t="s">
        <v>5295</v>
      </c>
      <c r="I1462" s="24">
        <v>4</v>
      </c>
      <c r="J1462" s="247" t="s">
        <v>5403</v>
      </c>
      <c r="K1462" s="60" t="s">
        <v>31</v>
      </c>
      <c r="L1462" s="238">
        <v>4</v>
      </c>
      <c r="M1462" s="27">
        <f>L1462*130</f>
        <v>520</v>
      </c>
      <c r="N1462" s="23"/>
      <c r="O1462" s="184" t="s">
        <v>32</v>
      </c>
      <c r="P1462" s="242"/>
    </row>
    <row r="1463" s="69" customFormat="1" ht="18" customHeight="1" spans="1:16">
      <c r="A1463" s="24">
        <v>1457</v>
      </c>
      <c r="B1463" s="24" t="s">
        <v>23</v>
      </c>
      <c r="C1463" s="24" t="s">
        <v>24</v>
      </c>
      <c r="D1463" s="24" t="s">
        <v>25</v>
      </c>
      <c r="E1463" s="60" t="s">
        <v>4460</v>
      </c>
      <c r="F1463" s="246" t="s">
        <v>5291</v>
      </c>
      <c r="G1463" s="37" t="s">
        <v>5865</v>
      </c>
      <c r="H1463" s="247" t="s">
        <v>5295</v>
      </c>
      <c r="I1463" s="24">
        <v>6</v>
      </c>
      <c r="J1463" s="247" t="s">
        <v>5403</v>
      </c>
      <c r="K1463" s="60" t="s">
        <v>31</v>
      </c>
      <c r="L1463" s="238">
        <v>5</v>
      </c>
      <c r="M1463" s="27">
        <f>L1463*130</f>
        <v>650</v>
      </c>
      <c r="N1463" s="23"/>
      <c r="O1463" s="184" t="s">
        <v>32</v>
      </c>
      <c r="P1463" s="242"/>
    </row>
    <row r="1464" s="69" customFormat="1" ht="18" customHeight="1" spans="1:16">
      <c r="A1464" s="24">
        <v>1458</v>
      </c>
      <c r="B1464" s="24" t="s">
        <v>23</v>
      </c>
      <c r="C1464" s="24" t="s">
        <v>24</v>
      </c>
      <c r="D1464" s="24" t="s">
        <v>25</v>
      </c>
      <c r="E1464" s="60" t="s">
        <v>4460</v>
      </c>
      <c r="F1464" s="246" t="s">
        <v>5291</v>
      </c>
      <c r="G1464" s="37" t="s">
        <v>5866</v>
      </c>
      <c r="H1464" s="246" t="s">
        <v>5345</v>
      </c>
      <c r="I1464" s="24">
        <v>5</v>
      </c>
      <c r="J1464" s="247" t="s">
        <v>5403</v>
      </c>
      <c r="K1464" s="60" t="s">
        <v>31</v>
      </c>
      <c r="L1464" s="238">
        <v>4</v>
      </c>
      <c r="M1464" s="27">
        <f>L1464*312</f>
        <v>1248</v>
      </c>
      <c r="N1464" s="23"/>
      <c r="O1464" s="184" t="s">
        <v>32</v>
      </c>
      <c r="P1464" s="242"/>
    </row>
    <row r="1465" s="69" customFormat="1" ht="18" customHeight="1" spans="1:16">
      <c r="A1465" s="24">
        <v>1459</v>
      </c>
      <c r="B1465" s="24" t="s">
        <v>23</v>
      </c>
      <c r="C1465" s="24" t="s">
        <v>24</v>
      </c>
      <c r="D1465" s="24" t="s">
        <v>25</v>
      </c>
      <c r="E1465" s="60" t="s">
        <v>4460</v>
      </c>
      <c r="F1465" s="246" t="s">
        <v>5291</v>
      </c>
      <c r="G1465" s="37" t="s">
        <v>5867</v>
      </c>
      <c r="H1465" s="247" t="s">
        <v>5345</v>
      </c>
      <c r="I1465" s="24">
        <v>1</v>
      </c>
      <c r="J1465" s="247" t="s">
        <v>5416</v>
      </c>
      <c r="K1465" s="60" t="s">
        <v>31</v>
      </c>
      <c r="L1465" s="238">
        <v>1</v>
      </c>
      <c r="M1465" s="27">
        <f>L1465*312</f>
        <v>312</v>
      </c>
      <c r="N1465" s="23"/>
      <c r="O1465" s="184" t="s">
        <v>32</v>
      </c>
      <c r="P1465" s="242"/>
    </row>
    <row r="1466" s="69" customFormat="1" ht="18" customHeight="1" spans="1:16">
      <c r="A1466" s="24">
        <v>1460</v>
      </c>
      <c r="B1466" s="24" t="s">
        <v>23</v>
      </c>
      <c r="C1466" s="24" t="s">
        <v>24</v>
      </c>
      <c r="D1466" s="24" t="s">
        <v>25</v>
      </c>
      <c r="E1466" s="60" t="s">
        <v>4460</v>
      </c>
      <c r="F1466" s="246" t="s">
        <v>5291</v>
      </c>
      <c r="G1466" s="37" t="s">
        <v>5474</v>
      </c>
      <c r="H1466" s="247" t="s">
        <v>5295</v>
      </c>
      <c r="I1466" s="24">
        <v>7</v>
      </c>
      <c r="J1466" s="247" t="s">
        <v>5416</v>
      </c>
      <c r="K1466" s="60" t="s">
        <v>31</v>
      </c>
      <c r="L1466" s="238">
        <v>5</v>
      </c>
      <c r="M1466" s="27">
        <f t="shared" ref="M1466:M1479" si="68">L1466*130</f>
        <v>650</v>
      </c>
      <c r="N1466" s="23"/>
      <c r="O1466" s="184" t="s">
        <v>32</v>
      </c>
      <c r="P1466" s="242"/>
    </row>
    <row r="1467" s="69" customFormat="1" ht="18" customHeight="1" spans="1:16">
      <c r="A1467" s="24">
        <v>1461</v>
      </c>
      <c r="B1467" s="24" t="s">
        <v>23</v>
      </c>
      <c r="C1467" s="24" t="s">
        <v>24</v>
      </c>
      <c r="D1467" s="24" t="s">
        <v>25</v>
      </c>
      <c r="E1467" s="60" t="s">
        <v>4460</v>
      </c>
      <c r="F1467" s="246" t="s">
        <v>5291</v>
      </c>
      <c r="G1467" s="37" t="s">
        <v>5868</v>
      </c>
      <c r="H1467" s="247" t="s">
        <v>5295</v>
      </c>
      <c r="I1467" s="24">
        <v>5</v>
      </c>
      <c r="J1467" s="247" t="s">
        <v>5403</v>
      </c>
      <c r="K1467" s="60" t="s">
        <v>31</v>
      </c>
      <c r="L1467" s="238">
        <v>4</v>
      </c>
      <c r="M1467" s="27">
        <f t="shared" si="68"/>
        <v>520</v>
      </c>
      <c r="N1467" s="23"/>
      <c r="O1467" s="184" t="s">
        <v>32</v>
      </c>
      <c r="P1467" s="242"/>
    </row>
    <row r="1468" s="69" customFormat="1" ht="18" customHeight="1" spans="1:16">
      <c r="A1468" s="24">
        <v>1462</v>
      </c>
      <c r="B1468" s="24" t="s">
        <v>23</v>
      </c>
      <c r="C1468" s="24" t="s">
        <v>24</v>
      </c>
      <c r="D1468" s="24" t="s">
        <v>25</v>
      </c>
      <c r="E1468" s="60" t="s">
        <v>4460</v>
      </c>
      <c r="F1468" s="246" t="s">
        <v>5291</v>
      </c>
      <c r="G1468" s="37" t="s">
        <v>5869</v>
      </c>
      <c r="H1468" s="247" t="s">
        <v>5295</v>
      </c>
      <c r="I1468" s="24">
        <v>4</v>
      </c>
      <c r="J1468" s="247" t="s">
        <v>5416</v>
      </c>
      <c r="K1468" s="60" t="s">
        <v>31</v>
      </c>
      <c r="L1468" s="238">
        <v>4</v>
      </c>
      <c r="M1468" s="27">
        <f t="shared" si="68"/>
        <v>520</v>
      </c>
      <c r="N1468" s="23"/>
      <c r="O1468" s="184" t="s">
        <v>32</v>
      </c>
      <c r="P1468" s="242"/>
    </row>
    <row r="1469" s="224" customFormat="1" ht="18" customHeight="1" spans="1:16">
      <c r="A1469" s="24">
        <v>1463</v>
      </c>
      <c r="B1469" s="24" t="s">
        <v>23</v>
      </c>
      <c r="C1469" s="24" t="s">
        <v>24</v>
      </c>
      <c r="D1469" s="24" t="s">
        <v>25</v>
      </c>
      <c r="E1469" s="60" t="s">
        <v>4460</v>
      </c>
      <c r="F1469" s="246" t="s">
        <v>5291</v>
      </c>
      <c r="G1469" s="37" t="s">
        <v>879</v>
      </c>
      <c r="H1469" s="232" t="s">
        <v>194</v>
      </c>
      <c r="I1469" s="238">
        <v>3</v>
      </c>
      <c r="J1469" s="247" t="s">
        <v>5416</v>
      </c>
      <c r="K1469" s="60" t="s">
        <v>31</v>
      </c>
      <c r="L1469" s="238">
        <v>3</v>
      </c>
      <c r="M1469" s="27">
        <f t="shared" si="68"/>
        <v>390</v>
      </c>
      <c r="N1469" s="23"/>
      <c r="O1469" s="184" t="s">
        <v>32</v>
      </c>
      <c r="P1469" s="248"/>
    </row>
    <row r="1470" s="69" customFormat="1" ht="18" customHeight="1" spans="1:16">
      <c r="A1470" s="24">
        <v>1464</v>
      </c>
      <c r="B1470" s="24" t="s">
        <v>23</v>
      </c>
      <c r="C1470" s="24" t="s">
        <v>24</v>
      </c>
      <c r="D1470" s="24" t="s">
        <v>25</v>
      </c>
      <c r="E1470" s="60" t="s">
        <v>4460</v>
      </c>
      <c r="F1470" s="246" t="s">
        <v>5291</v>
      </c>
      <c r="G1470" s="37" t="s">
        <v>5870</v>
      </c>
      <c r="H1470" s="247" t="s">
        <v>5295</v>
      </c>
      <c r="I1470" s="24">
        <v>4</v>
      </c>
      <c r="J1470" s="247" t="s">
        <v>5416</v>
      </c>
      <c r="K1470" s="60" t="s">
        <v>31</v>
      </c>
      <c r="L1470" s="238">
        <v>4</v>
      </c>
      <c r="M1470" s="27">
        <f t="shared" si="68"/>
        <v>520</v>
      </c>
      <c r="N1470" s="23"/>
      <c r="O1470" s="184" t="s">
        <v>32</v>
      </c>
      <c r="P1470" s="242"/>
    </row>
    <row r="1471" s="69" customFormat="1" ht="18" customHeight="1" spans="1:16">
      <c r="A1471" s="24">
        <v>1465</v>
      </c>
      <c r="B1471" s="24" t="s">
        <v>23</v>
      </c>
      <c r="C1471" s="24" t="s">
        <v>24</v>
      </c>
      <c r="D1471" s="24" t="s">
        <v>25</v>
      </c>
      <c r="E1471" s="60" t="s">
        <v>4460</v>
      </c>
      <c r="F1471" s="246" t="s">
        <v>5291</v>
      </c>
      <c r="G1471" s="37" t="s">
        <v>5871</v>
      </c>
      <c r="H1471" s="247" t="s">
        <v>5295</v>
      </c>
      <c r="I1471" s="24">
        <v>5</v>
      </c>
      <c r="J1471" s="246" t="s">
        <v>5456</v>
      </c>
      <c r="K1471" s="60" t="s">
        <v>31</v>
      </c>
      <c r="L1471" s="238">
        <v>4</v>
      </c>
      <c r="M1471" s="27">
        <f t="shared" si="68"/>
        <v>520</v>
      </c>
      <c r="N1471" s="23"/>
      <c r="O1471" s="184" t="s">
        <v>32</v>
      </c>
      <c r="P1471" s="242"/>
    </row>
    <row r="1472" s="69" customFormat="1" ht="18" customHeight="1" spans="1:16">
      <c r="A1472" s="24">
        <v>1466</v>
      </c>
      <c r="B1472" s="24" t="s">
        <v>23</v>
      </c>
      <c r="C1472" s="24" t="s">
        <v>24</v>
      </c>
      <c r="D1472" s="24" t="s">
        <v>25</v>
      </c>
      <c r="E1472" s="60" t="s">
        <v>4460</v>
      </c>
      <c r="F1472" s="246" t="s">
        <v>5291</v>
      </c>
      <c r="G1472" s="37" t="s">
        <v>5872</v>
      </c>
      <c r="H1472" s="247" t="s">
        <v>5295</v>
      </c>
      <c r="I1472" s="24">
        <v>6</v>
      </c>
      <c r="J1472" s="246" t="s">
        <v>5456</v>
      </c>
      <c r="K1472" s="60" t="s">
        <v>31</v>
      </c>
      <c r="L1472" s="238">
        <v>4</v>
      </c>
      <c r="M1472" s="27">
        <f t="shared" si="68"/>
        <v>520</v>
      </c>
      <c r="N1472" s="23"/>
      <c r="O1472" s="184" t="s">
        <v>32</v>
      </c>
      <c r="P1472" s="242"/>
    </row>
    <row r="1473" s="69" customFormat="1" ht="18" customHeight="1" spans="1:16">
      <c r="A1473" s="24">
        <v>1467</v>
      </c>
      <c r="B1473" s="24" t="s">
        <v>23</v>
      </c>
      <c r="C1473" s="24" t="s">
        <v>24</v>
      </c>
      <c r="D1473" s="24" t="s">
        <v>25</v>
      </c>
      <c r="E1473" s="60" t="s">
        <v>4460</v>
      </c>
      <c r="F1473" s="246" t="s">
        <v>5291</v>
      </c>
      <c r="G1473" s="37" t="s">
        <v>5873</v>
      </c>
      <c r="H1473" s="232" t="s">
        <v>194</v>
      </c>
      <c r="I1473" s="24">
        <v>3</v>
      </c>
      <c r="J1473" s="246" t="s">
        <v>5456</v>
      </c>
      <c r="K1473" s="60" t="s">
        <v>31</v>
      </c>
      <c r="L1473" s="238">
        <v>3</v>
      </c>
      <c r="M1473" s="27">
        <f t="shared" si="68"/>
        <v>390</v>
      </c>
      <c r="N1473" s="23"/>
      <c r="O1473" s="184" t="s">
        <v>32</v>
      </c>
      <c r="P1473" s="242"/>
    </row>
    <row r="1474" s="69" customFormat="1" ht="18" customHeight="1" spans="1:16">
      <c r="A1474" s="24">
        <v>1468</v>
      </c>
      <c r="B1474" s="24" t="s">
        <v>23</v>
      </c>
      <c r="C1474" s="24" t="s">
        <v>24</v>
      </c>
      <c r="D1474" s="24" t="s">
        <v>25</v>
      </c>
      <c r="E1474" s="60" t="s">
        <v>4460</v>
      </c>
      <c r="F1474" s="246" t="s">
        <v>5291</v>
      </c>
      <c r="G1474" s="37" t="s">
        <v>5378</v>
      </c>
      <c r="H1474" s="247" t="s">
        <v>5295</v>
      </c>
      <c r="I1474" s="24">
        <v>5</v>
      </c>
      <c r="J1474" s="247" t="s">
        <v>5469</v>
      </c>
      <c r="K1474" s="60" t="s">
        <v>31</v>
      </c>
      <c r="L1474" s="238">
        <v>4</v>
      </c>
      <c r="M1474" s="27">
        <f t="shared" si="68"/>
        <v>520</v>
      </c>
      <c r="N1474" s="23"/>
      <c r="O1474" s="184" t="s">
        <v>32</v>
      </c>
      <c r="P1474" s="242"/>
    </row>
    <row r="1475" s="69" customFormat="1" ht="18" customHeight="1" spans="1:16">
      <c r="A1475" s="24">
        <v>1469</v>
      </c>
      <c r="B1475" s="24" t="s">
        <v>23</v>
      </c>
      <c r="C1475" s="24" t="s">
        <v>24</v>
      </c>
      <c r="D1475" s="24" t="s">
        <v>25</v>
      </c>
      <c r="E1475" s="60" t="s">
        <v>4460</v>
      </c>
      <c r="F1475" s="246" t="s">
        <v>5291</v>
      </c>
      <c r="G1475" s="37" t="s">
        <v>5874</v>
      </c>
      <c r="H1475" s="232" t="s">
        <v>194</v>
      </c>
      <c r="I1475" s="24">
        <v>4</v>
      </c>
      <c r="J1475" s="247" t="s">
        <v>5469</v>
      </c>
      <c r="K1475" s="60" t="s">
        <v>31</v>
      </c>
      <c r="L1475" s="238">
        <v>3</v>
      </c>
      <c r="M1475" s="27">
        <f t="shared" si="68"/>
        <v>390</v>
      </c>
      <c r="N1475" s="23"/>
      <c r="O1475" s="184" t="s">
        <v>32</v>
      </c>
      <c r="P1475" s="242"/>
    </row>
    <row r="1476" s="69" customFormat="1" ht="18" customHeight="1" spans="1:16">
      <c r="A1476" s="24">
        <v>1470</v>
      </c>
      <c r="B1476" s="24" t="s">
        <v>23</v>
      </c>
      <c r="C1476" s="24" t="s">
        <v>24</v>
      </c>
      <c r="D1476" s="24" t="s">
        <v>25</v>
      </c>
      <c r="E1476" s="24" t="s">
        <v>4460</v>
      </c>
      <c r="F1476" s="246" t="s">
        <v>5291</v>
      </c>
      <c r="G1476" s="37" t="s">
        <v>5875</v>
      </c>
      <c r="H1476" s="247" t="s">
        <v>5295</v>
      </c>
      <c r="I1476" s="24">
        <v>7</v>
      </c>
      <c r="J1476" s="247" t="s">
        <v>5476</v>
      </c>
      <c r="K1476" s="60" t="s">
        <v>31</v>
      </c>
      <c r="L1476" s="238">
        <v>4</v>
      </c>
      <c r="M1476" s="27">
        <f t="shared" si="68"/>
        <v>520</v>
      </c>
      <c r="N1476" s="23"/>
      <c r="O1476" s="184" t="s">
        <v>32</v>
      </c>
      <c r="P1476" s="242"/>
    </row>
    <row r="1477" s="69" customFormat="1" ht="18" customHeight="1" spans="1:16">
      <c r="A1477" s="24">
        <v>1471</v>
      </c>
      <c r="B1477" s="24" t="s">
        <v>23</v>
      </c>
      <c r="C1477" s="24" t="s">
        <v>24</v>
      </c>
      <c r="D1477" s="24" t="s">
        <v>25</v>
      </c>
      <c r="E1477" s="60" t="s">
        <v>4460</v>
      </c>
      <c r="F1477" s="246" t="s">
        <v>5291</v>
      </c>
      <c r="G1477" s="37" t="s">
        <v>5876</v>
      </c>
      <c r="H1477" s="247" t="s">
        <v>5295</v>
      </c>
      <c r="I1477" s="24">
        <v>7</v>
      </c>
      <c r="J1477" s="247" t="s">
        <v>5476</v>
      </c>
      <c r="K1477" s="60" t="s">
        <v>31</v>
      </c>
      <c r="L1477" s="238">
        <v>4</v>
      </c>
      <c r="M1477" s="27">
        <f t="shared" si="68"/>
        <v>520</v>
      </c>
      <c r="N1477" s="23"/>
      <c r="O1477" s="184" t="s">
        <v>32</v>
      </c>
      <c r="P1477" s="242"/>
    </row>
    <row r="1478" s="69" customFormat="1" ht="18" customHeight="1" spans="1:16">
      <c r="A1478" s="24">
        <v>1472</v>
      </c>
      <c r="B1478" s="24" t="s">
        <v>23</v>
      </c>
      <c r="C1478" s="24" t="s">
        <v>24</v>
      </c>
      <c r="D1478" s="24" t="s">
        <v>25</v>
      </c>
      <c r="E1478" s="60" t="s">
        <v>4460</v>
      </c>
      <c r="F1478" s="246" t="s">
        <v>5291</v>
      </c>
      <c r="G1478" s="37" t="s">
        <v>5877</v>
      </c>
      <c r="H1478" s="247" t="s">
        <v>5295</v>
      </c>
      <c r="I1478" s="24">
        <v>7</v>
      </c>
      <c r="J1478" s="247" t="s">
        <v>5476</v>
      </c>
      <c r="K1478" s="60" t="s">
        <v>31</v>
      </c>
      <c r="L1478" s="238">
        <v>4</v>
      </c>
      <c r="M1478" s="27">
        <f t="shared" si="68"/>
        <v>520</v>
      </c>
      <c r="N1478" s="23"/>
      <c r="O1478" s="184" t="s">
        <v>32</v>
      </c>
      <c r="P1478" s="242"/>
    </row>
    <row r="1479" s="69" customFormat="1" ht="18" customHeight="1" spans="1:16">
      <c r="A1479" s="24">
        <v>1473</v>
      </c>
      <c r="B1479" s="24" t="s">
        <v>23</v>
      </c>
      <c r="C1479" s="24" t="s">
        <v>24</v>
      </c>
      <c r="D1479" s="24" t="s">
        <v>25</v>
      </c>
      <c r="E1479" s="60" t="s">
        <v>4460</v>
      </c>
      <c r="F1479" s="246" t="s">
        <v>5291</v>
      </c>
      <c r="G1479" s="37" t="s">
        <v>5878</v>
      </c>
      <c r="H1479" s="232" t="s">
        <v>194</v>
      </c>
      <c r="I1479" s="24">
        <v>5</v>
      </c>
      <c r="J1479" s="247" t="s">
        <v>5503</v>
      </c>
      <c r="K1479" s="60" t="s">
        <v>31</v>
      </c>
      <c r="L1479" s="238">
        <v>3</v>
      </c>
      <c r="M1479" s="27">
        <f t="shared" si="68"/>
        <v>390</v>
      </c>
      <c r="N1479" s="23"/>
      <c r="O1479" s="184" t="s">
        <v>32</v>
      </c>
      <c r="P1479" s="242"/>
    </row>
    <row r="1480" s="69" customFormat="1" ht="18" customHeight="1" spans="1:16">
      <c r="A1480" s="24">
        <v>1474</v>
      </c>
      <c r="B1480" s="24" t="s">
        <v>23</v>
      </c>
      <c r="C1480" s="24" t="s">
        <v>24</v>
      </c>
      <c r="D1480" s="24" t="s">
        <v>25</v>
      </c>
      <c r="E1480" s="60" t="s">
        <v>4460</v>
      </c>
      <c r="F1480" s="246" t="s">
        <v>5291</v>
      </c>
      <c r="G1480" s="37" t="s">
        <v>5879</v>
      </c>
      <c r="H1480" s="232" t="s">
        <v>194</v>
      </c>
      <c r="I1480" s="24">
        <v>2</v>
      </c>
      <c r="J1480" s="247" t="s">
        <v>5503</v>
      </c>
      <c r="K1480" s="60" t="s">
        <v>31</v>
      </c>
      <c r="L1480" s="238">
        <v>1</v>
      </c>
      <c r="M1480" s="27">
        <f>L1480*312</f>
        <v>312</v>
      </c>
      <c r="N1480" s="23"/>
      <c r="O1480" s="184" t="s">
        <v>32</v>
      </c>
      <c r="P1480" s="242"/>
    </row>
    <row r="1481" s="69" customFormat="1" ht="18" customHeight="1" spans="1:16">
      <c r="A1481" s="24">
        <v>1475</v>
      </c>
      <c r="B1481" s="24" t="s">
        <v>23</v>
      </c>
      <c r="C1481" s="24" t="s">
        <v>24</v>
      </c>
      <c r="D1481" s="24" t="s">
        <v>25</v>
      </c>
      <c r="E1481" s="60" t="s">
        <v>4460</v>
      </c>
      <c r="F1481" s="246" t="s">
        <v>5291</v>
      </c>
      <c r="G1481" s="37" t="s">
        <v>5880</v>
      </c>
      <c r="H1481" s="232" t="s">
        <v>194</v>
      </c>
      <c r="I1481" s="24">
        <v>4</v>
      </c>
      <c r="J1481" s="247" t="s">
        <v>5503</v>
      </c>
      <c r="K1481" s="60" t="s">
        <v>31</v>
      </c>
      <c r="L1481" s="238">
        <v>2</v>
      </c>
      <c r="M1481" s="27">
        <f t="shared" ref="M1481:M1493" si="69">L1481*130</f>
        <v>260</v>
      </c>
      <c r="N1481" s="23"/>
      <c r="O1481" s="184" t="s">
        <v>32</v>
      </c>
      <c r="P1481" s="242"/>
    </row>
    <row r="1482" s="69" customFormat="1" ht="18" customHeight="1" spans="1:16">
      <c r="A1482" s="24">
        <v>1476</v>
      </c>
      <c r="B1482" s="24" t="s">
        <v>23</v>
      </c>
      <c r="C1482" s="24" t="s">
        <v>24</v>
      </c>
      <c r="D1482" s="24" t="s">
        <v>25</v>
      </c>
      <c r="E1482" s="60" t="s">
        <v>4460</v>
      </c>
      <c r="F1482" s="246" t="s">
        <v>5291</v>
      </c>
      <c r="G1482" s="37" t="s">
        <v>5881</v>
      </c>
      <c r="H1482" s="232" t="s">
        <v>194</v>
      </c>
      <c r="I1482" s="24">
        <v>4</v>
      </c>
      <c r="J1482" s="247" t="s">
        <v>5503</v>
      </c>
      <c r="K1482" s="60" t="s">
        <v>31</v>
      </c>
      <c r="L1482" s="238">
        <v>2</v>
      </c>
      <c r="M1482" s="27">
        <f t="shared" si="69"/>
        <v>260</v>
      </c>
      <c r="N1482" s="23"/>
      <c r="O1482" s="184" t="s">
        <v>32</v>
      </c>
      <c r="P1482" s="242"/>
    </row>
    <row r="1483" s="69" customFormat="1" ht="18" customHeight="1" spans="1:16">
      <c r="A1483" s="24">
        <v>1477</v>
      </c>
      <c r="B1483" s="24" t="s">
        <v>23</v>
      </c>
      <c r="C1483" s="24" t="s">
        <v>24</v>
      </c>
      <c r="D1483" s="24" t="s">
        <v>25</v>
      </c>
      <c r="E1483" s="60" t="s">
        <v>4460</v>
      </c>
      <c r="F1483" s="246" t="s">
        <v>5291</v>
      </c>
      <c r="G1483" s="37" t="s">
        <v>5882</v>
      </c>
      <c r="H1483" s="232" t="s">
        <v>194</v>
      </c>
      <c r="I1483" s="24">
        <v>3</v>
      </c>
      <c r="J1483" s="247" t="s">
        <v>5503</v>
      </c>
      <c r="K1483" s="60" t="s">
        <v>31</v>
      </c>
      <c r="L1483" s="238">
        <v>2</v>
      </c>
      <c r="M1483" s="27">
        <f t="shared" si="69"/>
        <v>260</v>
      </c>
      <c r="N1483" s="23"/>
      <c r="O1483" s="184" t="s">
        <v>32</v>
      </c>
      <c r="P1483" s="242"/>
    </row>
    <row r="1484" s="69" customFormat="1" ht="18" customHeight="1" spans="1:16">
      <c r="A1484" s="24">
        <v>1478</v>
      </c>
      <c r="B1484" s="24" t="s">
        <v>23</v>
      </c>
      <c r="C1484" s="24" t="s">
        <v>24</v>
      </c>
      <c r="D1484" s="24" t="s">
        <v>25</v>
      </c>
      <c r="E1484" s="60" t="s">
        <v>4460</v>
      </c>
      <c r="F1484" s="246" t="s">
        <v>5291</v>
      </c>
      <c r="G1484" s="37" t="s">
        <v>5883</v>
      </c>
      <c r="H1484" s="232" t="s">
        <v>194</v>
      </c>
      <c r="I1484" s="24">
        <v>6</v>
      </c>
      <c r="J1484" s="247" t="s">
        <v>5503</v>
      </c>
      <c r="K1484" s="60" t="s">
        <v>31</v>
      </c>
      <c r="L1484" s="238">
        <v>3</v>
      </c>
      <c r="M1484" s="27">
        <f t="shared" si="69"/>
        <v>390</v>
      </c>
      <c r="N1484" s="23"/>
      <c r="O1484" s="184" t="s">
        <v>32</v>
      </c>
      <c r="P1484" s="242"/>
    </row>
    <row r="1485" s="69" customFormat="1" ht="18" customHeight="1" spans="1:16">
      <c r="A1485" s="24">
        <v>1479</v>
      </c>
      <c r="B1485" s="24" t="s">
        <v>23</v>
      </c>
      <c r="C1485" s="24" t="s">
        <v>24</v>
      </c>
      <c r="D1485" s="24" t="s">
        <v>25</v>
      </c>
      <c r="E1485" s="60" t="s">
        <v>4460</v>
      </c>
      <c r="F1485" s="246" t="s">
        <v>5291</v>
      </c>
      <c r="G1485" s="37" t="s">
        <v>5884</v>
      </c>
      <c r="H1485" s="232" t="s">
        <v>194</v>
      </c>
      <c r="I1485" s="24">
        <v>5</v>
      </c>
      <c r="J1485" s="247" t="s">
        <v>5503</v>
      </c>
      <c r="K1485" s="60" t="s">
        <v>31</v>
      </c>
      <c r="L1485" s="238">
        <v>3</v>
      </c>
      <c r="M1485" s="27">
        <f t="shared" si="69"/>
        <v>390</v>
      </c>
      <c r="N1485" s="23"/>
      <c r="O1485" s="184" t="s">
        <v>32</v>
      </c>
      <c r="P1485" s="242"/>
    </row>
    <row r="1486" s="69" customFormat="1" ht="18" customHeight="1" spans="1:16">
      <c r="A1486" s="24">
        <v>1480</v>
      </c>
      <c r="B1486" s="24" t="s">
        <v>23</v>
      </c>
      <c r="C1486" s="24" t="s">
        <v>24</v>
      </c>
      <c r="D1486" s="24" t="s">
        <v>25</v>
      </c>
      <c r="E1486" s="60" t="s">
        <v>4460</v>
      </c>
      <c r="F1486" s="246" t="s">
        <v>5291</v>
      </c>
      <c r="G1486" s="37" t="s">
        <v>5885</v>
      </c>
      <c r="H1486" s="232" t="s">
        <v>194</v>
      </c>
      <c r="I1486" s="24">
        <v>5</v>
      </c>
      <c r="J1486" s="247" t="s">
        <v>5503</v>
      </c>
      <c r="K1486" s="60" t="s">
        <v>31</v>
      </c>
      <c r="L1486" s="238">
        <v>3</v>
      </c>
      <c r="M1486" s="27">
        <f t="shared" si="69"/>
        <v>390</v>
      </c>
      <c r="N1486" s="23"/>
      <c r="O1486" s="184" t="s">
        <v>32</v>
      </c>
      <c r="P1486" s="242"/>
    </row>
    <row r="1487" s="69" customFormat="1" ht="18" customHeight="1" spans="1:16">
      <c r="A1487" s="24">
        <v>1481</v>
      </c>
      <c r="B1487" s="24" t="s">
        <v>23</v>
      </c>
      <c r="C1487" s="24" t="s">
        <v>24</v>
      </c>
      <c r="D1487" s="24" t="s">
        <v>25</v>
      </c>
      <c r="E1487" s="60" t="s">
        <v>4460</v>
      </c>
      <c r="F1487" s="246" t="s">
        <v>5291</v>
      </c>
      <c r="G1487" s="37" t="s">
        <v>5886</v>
      </c>
      <c r="H1487" s="232" t="s">
        <v>194</v>
      </c>
      <c r="I1487" s="24">
        <v>6</v>
      </c>
      <c r="J1487" s="247" t="s">
        <v>5503</v>
      </c>
      <c r="K1487" s="60" t="s">
        <v>31</v>
      </c>
      <c r="L1487" s="238">
        <v>3</v>
      </c>
      <c r="M1487" s="27">
        <f t="shared" si="69"/>
        <v>390</v>
      </c>
      <c r="N1487" s="23"/>
      <c r="O1487" s="184" t="s">
        <v>32</v>
      </c>
      <c r="P1487" s="242"/>
    </row>
    <row r="1488" s="69" customFormat="1" ht="18" customHeight="1" spans="1:16">
      <c r="A1488" s="24">
        <v>1482</v>
      </c>
      <c r="B1488" s="24" t="s">
        <v>23</v>
      </c>
      <c r="C1488" s="24" t="s">
        <v>24</v>
      </c>
      <c r="D1488" s="24" t="s">
        <v>25</v>
      </c>
      <c r="E1488" s="60" t="s">
        <v>4460</v>
      </c>
      <c r="F1488" s="246" t="s">
        <v>5291</v>
      </c>
      <c r="G1488" s="37" t="s">
        <v>5887</v>
      </c>
      <c r="H1488" s="232" t="s">
        <v>194</v>
      </c>
      <c r="I1488" s="24">
        <v>5</v>
      </c>
      <c r="J1488" s="247" t="s">
        <v>5503</v>
      </c>
      <c r="K1488" s="60" t="s">
        <v>31</v>
      </c>
      <c r="L1488" s="238">
        <v>3</v>
      </c>
      <c r="M1488" s="27">
        <f t="shared" si="69"/>
        <v>390</v>
      </c>
      <c r="N1488" s="23"/>
      <c r="O1488" s="184" t="s">
        <v>32</v>
      </c>
      <c r="P1488" s="242"/>
    </row>
    <row r="1489" s="69" customFormat="1" ht="18" customHeight="1" spans="1:16">
      <c r="A1489" s="24">
        <v>1483</v>
      </c>
      <c r="B1489" s="24" t="s">
        <v>23</v>
      </c>
      <c r="C1489" s="24" t="s">
        <v>24</v>
      </c>
      <c r="D1489" s="24" t="s">
        <v>25</v>
      </c>
      <c r="E1489" s="24" t="s">
        <v>4460</v>
      </c>
      <c r="F1489" s="246" t="s">
        <v>5291</v>
      </c>
      <c r="G1489" s="37" t="s">
        <v>5888</v>
      </c>
      <c r="H1489" s="232" t="s">
        <v>194</v>
      </c>
      <c r="I1489" s="24">
        <v>4</v>
      </c>
      <c r="J1489" s="247" t="s">
        <v>5503</v>
      </c>
      <c r="K1489" s="60" t="s">
        <v>31</v>
      </c>
      <c r="L1489" s="238">
        <v>2</v>
      </c>
      <c r="M1489" s="27">
        <f t="shared" si="69"/>
        <v>260</v>
      </c>
      <c r="N1489" s="23"/>
      <c r="O1489" s="184" t="s">
        <v>32</v>
      </c>
      <c r="P1489" s="242"/>
    </row>
    <row r="1490" s="69" customFormat="1" ht="18" customHeight="1" spans="1:16">
      <c r="A1490" s="24">
        <v>1484</v>
      </c>
      <c r="B1490" s="24" t="s">
        <v>23</v>
      </c>
      <c r="C1490" s="24" t="s">
        <v>24</v>
      </c>
      <c r="D1490" s="24" t="s">
        <v>25</v>
      </c>
      <c r="E1490" s="60" t="s">
        <v>4460</v>
      </c>
      <c r="F1490" s="246" t="s">
        <v>5291</v>
      </c>
      <c r="G1490" s="37" t="s">
        <v>5889</v>
      </c>
      <c r="H1490" s="232" t="s">
        <v>194</v>
      </c>
      <c r="I1490" s="24">
        <v>4</v>
      </c>
      <c r="J1490" s="247" t="s">
        <v>5503</v>
      </c>
      <c r="K1490" s="60" t="s">
        <v>31</v>
      </c>
      <c r="L1490" s="238">
        <v>2</v>
      </c>
      <c r="M1490" s="27">
        <f t="shared" si="69"/>
        <v>260</v>
      </c>
      <c r="N1490" s="23"/>
      <c r="O1490" s="184" t="s">
        <v>32</v>
      </c>
      <c r="P1490" s="242"/>
    </row>
    <row r="1491" s="69" customFormat="1" ht="18" customHeight="1" spans="1:16">
      <c r="A1491" s="24">
        <v>1485</v>
      </c>
      <c r="B1491" s="24" t="s">
        <v>23</v>
      </c>
      <c r="C1491" s="24" t="s">
        <v>24</v>
      </c>
      <c r="D1491" s="24" t="s">
        <v>25</v>
      </c>
      <c r="E1491" s="60" t="s">
        <v>4460</v>
      </c>
      <c r="F1491" s="246" t="s">
        <v>5291</v>
      </c>
      <c r="G1491" s="37" t="s">
        <v>5890</v>
      </c>
      <c r="H1491" s="232" t="s">
        <v>194</v>
      </c>
      <c r="I1491" s="24">
        <v>2</v>
      </c>
      <c r="J1491" s="247" t="s">
        <v>5503</v>
      </c>
      <c r="K1491" s="60" t="s">
        <v>31</v>
      </c>
      <c r="L1491" s="238">
        <v>2</v>
      </c>
      <c r="M1491" s="27">
        <f t="shared" si="69"/>
        <v>260</v>
      </c>
      <c r="N1491" s="23"/>
      <c r="O1491" s="184" t="s">
        <v>32</v>
      </c>
      <c r="P1491" s="242"/>
    </row>
    <row r="1492" s="69" customFormat="1" ht="18" customHeight="1" spans="1:16">
      <c r="A1492" s="24">
        <v>1486</v>
      </c>
      <c r="B1492" s="24" t="s">
        <v>23</v>
      </c>
      <c r="C1492" s="24" t="s">
        <v>24</v>
      </c>
      <c r="D1492" s="24" t="s">
        <v>25</v>
      </c>
      <c r="E1492" s="60" t="s">
        <v>4460</v>
      </c>
      <c r="F1492" s="246" t="s">
        <v>5291</v>
      </c>
      <c r="G1492" s="37" t="s">
        <v>5891</v>
      </c>
      <c r="H1492" s="232" t="s">
        <v>194</v>
      </c>
      <c r="I1492" s="24">
        <v>3</v>
      </c>
      <c r="J1492" s="247" t="s">
        <v>5503</v>
      </c>
      <c r="K1492" s="60" t="s">
        <v>31</v>
      </c>
      <c r="L1492" s="238">
        <v>3</v>
      </c>
      <c r="M1492" s="27">
        <f t="shared" si="69"/>
        <v>390</v>
      </c>
      <c r="N1492" s="23"/>
      <c r="O1492" s="184" t="s">
        <v>32</v>
      </c>
      <c r="P1492" s="242"/>
    </row>
    <row r="1493" s="69" customFormat="1" ht="18" customHeight="1" spans="1:16">
      <c r="A1493" s="24">
        <v>1487</v>
      </c>
      <c r="B1493" s="24" t="s">
        <v>23</v>
      </c>
      <c r="C1493" s="24" t="s">
        <v>24</v>
      </c>
      <c r="D1493" s="24" t="s">
        <v>25</v>
      </c>
      <c r="E1493" s="24" t="s">
        <v>4460</v>
      </c>
      <c r="F1493" s="246" t="s">
        <v>5291</v>
      </c>
      <c r="G1493" s="37" t="s">
        <v>5892</v>
      </c>
      <c r="H1493" s="247" t="s">
        <v>5295</v>
      </c>
      <c r="I1493" s="24">
        <v>5</v>
      </c>
      <c r="J1493" s="247" t="s">
        <v>5503</v>
      </c>
      <c r="K1493" s="60" t="s">
        <v>31</v>
      </c>
      <c r="L1493" s="238">
        <v>4</v>
      </c>
      <c r="M1493" s="27">
        <f t="shared" si="69"/>
        <v>520</v>
      </c>
      <c r="N1493" s="23"/>
      <c r="O1493" s="184" t="s">
        <v>32</v>
      </c>
      <c r="P1493" s="242"/>
    </row>
    <row r="1494" s="69" customFormat="1" ht="18" customHeight="1" spans="1:16">
      <c r="A1494" s="24">
        <v>1488</v>
      </c>
      <c r="B1494" s="24" t="s">
        <v>23</v>
      </c>
      <c r="C1494" s="24" t="s">
        <v>24</v>
      </c>
      <c r="D1494" s="24" t="s">
        <v>25</v>
      </c>
      <c r="E1494" s="60" t="s">
        <v>4460</v>
      </c>
      <c r="F1494" s="246" t="s">
        <v>5291</v>
      </c>
      <c r="G1494" s="37" t="s">
        <v>5893</v>
      </c>
      <c r="H1494" s="246" t="s">
        <v>5324</v>
      </c>
      <c r="I1494" s="24">
        <v>4</v>
      </c>
      <c r="J1494" s="247" t="s">
        <v>5503</v>
      </c>
      <c r="K1494" s="60" t="s">
        <v>31</v>
      </c>
      <c r="L1494" s="238">
        <v>3</v>
      </c>
      <c r="M1494" s="27">
        <f>L1494*312</f>
        <v>936</v>
      </c>
      <c r="N1494" s="23"/>
      <c r="O1494" s="184" t="s">
        <v>32</v>
      </c>
      <c r="P1494" s="242"/>
    </row>
    <row r="1495" s="69" customFormat="1" ht="18" customHeight="1" spans="1:16">
      <c r="A1495" s="24">
        <v>1489</v>
      </c>
      <c r="B1495" s="24" t="s">
        <v>23</v>
      </c>
      <c r="C1495" s="24" t="s">
        <v>24</v>
      </c>
      <c r="D1495" s="24" t="s">
        <v>25</v>
      </c>
      <c r="E1495" s="60" t="s">
        <v>4460</v>
      </c>
      <c r="F1495" s="246" t="s">
        <v>5291</v>
      </c>
      <c r="G1495" s="37" t="s">
        <v>5701</v>
      </c>
      <c r="H1495" s="232" t="s">
        <v>194</v>
      </c>
      <c r="I1495" s="24">
        <v>6</v>
      </c>
      <c r="J1495" s="247" t="s">
        <v>5503</v>
      </c>
      <c r="K1495" s="60" t="s">
        <v>31</v>
      </c>
      <c r="L1495" s="238">
        <v>3</v>
      </c>
      <c r="M1495" s="27">
        <f>L1495*130</f>
        <v>390</v>
      </c>
      <c r="N1495" s="23"/>
      <c r="O1495" s="184" t="s">
        <v>32</v>
      </c>
      <c r="P1495" s="242"/>
    </row>
    <row r="1496" s="69" customFormat="1" ht="18" customHeight="1" spans="1:16">
      <c r="A1496" s="24">
        <v>1490</v>
      </c>
      <c r="B1496" s="24" t="s">
        <v>23</v>
      </c>
      <c r="C1496" s="24" t="s">
        <v>24</v>
      </c>
      <c r="D1496" s="24" t="s">
        <v>25</v>
      </c>
      <c r="E1496" s="60" t="s">
        <v>4460</v>
      </c>
      <c r="F1496" s="246" t="s">
        <v>5291</v>
      </c>
      <c r="G1496" s="37" t="s">
        <v>5894</v>
      </c>
      <c r="H1496" s="232" t="s">
        <v>194</v>
      </c>
      <c r="I1496" s="24">
        <v>5</v>
      </c>
      <c r="J1496" s="247" t="s">
        <v>5503</v>
      </c>
      <c r="K1496" s="60" t="s">
        <v>31</v>
      </c>
      <c r="L1496" s="238">
        <v>3</v>
      </c>
      <c r="M1496" s="27">
        <f>L1496*130</f>
        <v>390</v>
      </c>
      <c r="N1496" s="23"/>
      <c r="O1496" s="184" t="s">
        <v>32</v>
      </c>
      <c r="P1496" s="242"/>
    </row>
    <row r="1497" s="69" customFormat="1" ht="18" customHeight="1" spans="1:16">
      <c r="A1497" s="24">
        <v>1491</v>
      </c>
      <c r="B1497" s="24" t="s">
        <v>23</v>
      </c>
      <c r="C1497" s="24" t="s">
        <v>24</v>
      </c>
      <c r="D1497" s="24" t="s">
        <v>25</v>
      </c>
      <c r="E1497" s="60" t="s">
        <v>4460</v>
      </c>
      <c r="F1497" s="246" t="s">
        <v>5291</v>
      </c>
      <c r="G1497" s="37" t="s">
        <v>5895</v>
      </c>
      <c r="H1497" s="232" t="s">
        <v>194</v>
      </c>
      <c r="I1497" s="24">
        <v>1</v>
      </c>
      <c r="J1497" s="247" t="s">
        <v>5503</v>
      </c>
      <c r="K1497" s="60" t="s">
        <v>31</v>
      </c>
      <c r="L1497" s="238">
        <v>1</v>
      </c>
      <c r="M1497" s="27">
        <f>L1497*312</f>
        <v>312</v>
      </c>
      <c r="N1497" s="23"/>
      <c r="O1497" s="184" t="s">
        <v>32</v>
      </c>
      <c r="P1497" s="242"/>
    </row>
    <row r="1498" s="69" customFormat="1" ht="18" customHeight="1" spans="1:16">
      <c r="A1498" s="24">
        <v>1492</v>
      </c>
      <c r="B1498" s="24" t="s">
        <v>23</v>
      </c>
      <c r="C1498" s="24" t="s">
        <v>24</v>
      </c>
      <c r="D1498" s="24" t="s">
        <v>25</v>
      </c>
      <c r="E1498" s="60" t="s">
        <v>4460</v>
      </c>
      <c r="F1498" s="246" t="s">
        <v>5291</v>
      </c>
      <c r="G1498" s="37" t="s">
        <v>5896</v>
      </c>
      <c r="H1498" s="232" t="s">
        <v>194</v>
      </c>
      <c r="I1498" s="24">
        <v>2</v>
      </c>
      <c r="J1498" s="247" t="s">
        <v>5503</v>
      </c>
      <c r="K1498" s="60" t="s">
        <v>31</v>
      </c>
      <c r="L1498" s="238">
        <v>2</v>
      </c>
      <c r="M1498" s="27">
        <f t="shared" ref="M1498:M1522" si="70">L1498*130</f>
        <v>260</v>
      </c>
      <c r="N1498" s="23"/>
      <c r="O1498" s="184" t="s">
        <v>32</v>
      </c>
      <c r="P1498" s="242"/>
    </row>
    <row r="1499" s="69" customFormat="1" ht="18" customHeight="1" spans="1:16">
      <c r="A1499" s="24">
        <v>1493</v>
      </c>
      <c r="B1499" s="24" t="s">
        <v>23</v>
      </c>
      <c r="C1499" s="24" t="s">
        <v>24</v>
      </c>
      <c r="D1499" s="24" t="s">
        <v>25</v>
      </c>
      <c r="E1499" s="60" t="s">
        <v>4460</v>
      </c>
      <c r="F1499" s="246" t="s">
        <v>5291</v>
      </c>
      <c r="G1499" s="37" t="s">
        <v>5897</v>
      </c>
      <c r="H1499" s="232" t="s">
        <v>194</v>
      </c>
      <c r="I1499" s="24">
        <v>5</v>
      </c>
      <c r="J1499" s="247" t="s">
        <v>5503</v>
      </c>
      <c r="K1499" s="60" t="s">
        <v>31</v>
      </c>
      <c r="L1499" s="238">
        <v>3</v>
      </c>
      <c r="M1499" s="27">
        <f t="shared" si="70"/>
        <v>390</v>
      </c>
      <c r="N1499" s="23"/>
      <c r="O1499" s="184" t="s">
        <v>32</v>
      </c>
      <c r="P1499" s="242"/>
    </row>
    <row r="1500" s="69" customFormat="1" ht="18" customHeight="1" spans="1:16">
      <c r="A1500" s="24">
        <v>1494</v>
      </c>
      <c r="B1500" s="24" t="s">
        <v>23</v>
      </c>
      <c r="C1500" s="24" t="s">
        <v>24</v>
      </c>
      <c r="D1500" s="24" t="s">
        <v>25</v>
      </c>
      <c r="E1500" s="60" t="s">
        <v>4460</v>
      </c>
      <c r="F1500" s="246" t="s">
        <v>5291</v>
      </c>
      <c r="G1500" s="37" t="s">
        <v>5898</v>
      </c>
      <c r="H1500" s="232" t="s">
        <v>194</v>
      </c>
      <c r="I1500" s="24">
        <v>4</v>
      </c>
      <c r="J1500" s="247" t="s">
        <v>5503</v>
      </c>
      <c r="K1500" s="60" t="s">
        <v>31</v>
      </c>
      <c r="L1500" s="238">
        <v>3</v>
      </c>
      <c r="M1500" s="27">
        <f t="shared" si="70"/>
        <v>390</v>
      </c>
      <c r="N1500" s="23"/>
      <c r="O1500" s="184" t="s">
        <v>32</v>
      </c>
      <c r="P1500" s="242"/>
    </row>
    <row r="1501" s="69" customFormat="1" ht="18" customHeight="1" spans="1:16">
      <c r="A1501" s="24">
        <v>1495</v>
      </c>
      <c r="B1501" s="24" t="s">
        <v>23</v>
      </c>
      <c r="C1501" s="24" t="s">
        <v>24</v>
      </c>
      <c r="D1501" s="24" t="s">
        <v>25</v>
      </c>
      <c r="E1501" s="60" t="s">
        <v>4460</v>
      </c>
      <c r="F1501" s="246" t="s">
        <v>5291</v>
      </c>
      <c r="G1501" s="37" t="s">
        <v>5781</v>
      </c>
      <c r="H1501" s="232" t="s">
        <v>194</v>
      </c>
      <c r="I1501" s="24">
        <v>5</v>
      </c>
      <c r="J1501" s="247" t="s">
        <v>5503</v>
      </c>
      <c r="K1501" s="60" t="s">
        <v>31</v>
      </c>
      <c r="L1501" s="238">
        <v>3</v>
      </c>
      <c r="M1501" s="27">
        <f t="shared" si="70"/>
        <v>390</v>
      </c>
      <c r="N1501" s="23"/>
      <c r="O1501" s="184" t="s">
        <v>32</v>
      </c>
      <c r="P1501" s="242"/>
    </row>
    <row r="1502" s="69" customFormat="1" ht="18" customHeight="1" spans="1:16">
      <c r="A1502" s="24">
        <v>1496</v>
      </c>
      <c r="B1502" s="24" t="s">
        <v>23</v>
      </c>
      <c r="C1502" s="24" t="s">
        <v>24</v>
      </c>
      <c r="D1502" s="24" t="s">
        <v>25</v>
      </c>
      <c r="E1502" s="60" t="s">
        <v>4460</v>
      </c>
      <c r="F1502" s="246" t="s">
        <v>5291</v>
      </c>
      <c r="G1502" s="37" t="s">
        <v>5899</v>
      </c>
      <c r="H1502" s="232" t="s">
        <v>194</v>
      </c>
      <c r="I1502" s="24">
        <v>4</v>
      </c>
      <c r="J1502" s="246" t="s">
        <v>5578</v>
      </c>
      <c r="K1502" s="60" t="s">
        <v>31</v>
      </c>
      <c r="L1502" s="238">
        <v>2</v>
      </c>
      <c r="M1502" s="27">
        <f t="shared" si="70"/>
        <v>260</v>
      </c>
      <c r="N1502" s="23"/>
      <c r="O1502" s="184" t="s">
        <v>32</v>
      </c>
      <c r="P1502" s="242"/>
    </row>
    <row r="1503" s="69" customFormat="1" ht="18" customHeight="1" spans="1:16">
      <c r="A1503" s="24">
        <v>1497</v>
      </c>
      <c r="B1503" s="24" t="s">
        <v>23</v>
      </c>
      <c r="C1503" s="24" t="s">
        <v>24</v>
      </c>
      <c r="D1503" s="24" t="s">
        <v>25</v>
      </c>
      <c r="E1503" s="60" t="s">
        <v>4460</v>
      </c>
      <c r="F1503" s="246" t="s">
        <v>5291</v>
      </c>
      <c r="G1503" s="37" t="s">
        <v>5900</v>
      </c>
      <c r="H1503" s="232" t="s">
        <v>194</v>
      </c>
      <c r="I1503" s="24">
        <v>4</v>
      </c>
      <c r="J1503" s="246" t="s">
        <v>5578</v>
      </c>
      <c r="K1503" s="60" t="s">
        <v>31</v>
      </c>
      <c r="L1503" s="238">
        <v>3</v>
      </c>
      <c r="M1503" s="27">
        <f t="shared" si="70"/>
        <v>390</v>
      </c>
      <c r="N1503" s="23"/>
      <c r="O1503" s="184" t="s">
        <v>32</v>
      </c>
      <c r="P1503" s="242"/>
    </row>
    <row r="1504" s="69" customFormat="1" ht="18" customHeight="1" spans="1:16">
      <c r="A1504" s="24">
        <v>1498</v>
      </c>
      <c r="B1504" s="24" t="s">
        <v>23</v>
      </c>
      <c r="C1504" s="24" t="s">
        <v>24</v>
      </c>
      <c r="D1504" s="24" t="s">
        <v>25</v>
      </c>
      <c r="E1504" s="60" t="s">
        <v>4460</v>
      </c>
      <c r="F1504" s="246" t="s">
        <v>5291</v>
      </c>
      <c r="G1504" s="37" t="s">
        <v>5901</v>
      </c>
      <c r="H1504" s="232" t="s">
        <v>194</v>
      </c>
      <c r="I1504" s="24">
        <v>5</v>
      </c>
      <c r="J1504" s="246" t="s">
        <v>5578</v>
      </c>
      <c r="K1504" s="60" t="s">
        <v>31</v>
      </c>
      <c r="L1504" s="238">
        <v>3</v>
      </c>
      <c r="M1504" s="27">
        <f t="shared" si="70"/>
        <v>390</v>
      </c>
      <c r="N1504" s="23"/>
      <c r="O1504" s="184" t="s">
        <v>32</v>
      </c>
      <c r="P1504" s="242"/>
    </row>
    <row r="1505" s="224" customFormat="1" ht="18" customHeight="1" spans="1:16">
      <c r="A1505" s="24">
        <v>1499</v>
      </c>
      <c r="B1505" s="24" t="s">
        <v>23</v>
      </c>
      <c r="C1505" s="24" t="s">
        <v>24</v>
      </c>
      <c r="D1505" s="24" t="s">
        <v>25</v>
      </c>
      <c r="E1505" s="60" t="s">
        <v>4460</v>
      </c>
      <c r="F1505" s="246" t="s">
        <v>5291</v>
      </c>
      <c r="G1505" s="37" t="s">
        <v>5902</v>
      </c>
      <c r="H1505" s="232" t="s">
        <v>194</v>
      </c>
      <c r="I1505" s="238">
        <v>3</v>
      </c>
      <c r="J1505" s="246" t="s">
        <v>5578</v>
      </c>
      <c r="K1505" s="60" t="s">
        <v>31</v>
      </c>
      <c r="L1505" s="238">
        <v>3</v>
      </c>
      <c r="M1505" s="27">
        <f t="shared" si="70"/>
        <v>390</v>
      </c>
      <c r="N1505" s="23"/>
      <c r="O1505" s="184" t="s">
        <v>32</v>
      </c>
      <c r="P1505" s="248"/>
    </row>
    <row r="1506" s="69" customFormat="1" ht="18" customHeight="1" spans="1:16">
      <c r="A1506" s="24">
        <v>1500</v>
      </c>
      <c r="B1506" s="24" t="s">
        <v>23</v>
      </c>
      <c r="C1506" s="24" t="s">
        <v>24</v>
      </c>
      <c r="D1506" s="24" t="s">
        <v>25</v>
      </c>
      <c r="E1506" s="60" t="s">
        <v>4460</v>
      </c>
      <c r="F1506" s="246" t="s">
        <v>5291</v>
      </c>
      <c r="G1506" s="37" t="s">
        <v>5903</v>
      </c>
      <c r="H1506" s="232" t="s">
        <v>194</v>
      </c>
      <c r="I1506" s="24">
        <v>5</v>
      </c>
      <c r="J1506" s="246" t="s">
        <v>5578</v>
      </c>
      <c r="K1506" s="60" t="s">
        <v>31</v>
      </c>
      <c r="L1506" s="238">
        <v>3</v>
      </c>
      <c r="M1506" s="27">
        <f t="shared" si="70"/>
        <v>390</v>
      </c>
      <c r="N1506" s="23"/>
      <c r="O1506" s="184" t="s">
        <v>32</v>
      </c>
      <c r="P1506" s="242"/>
    </row>
    <row r="1507" s="69" customFormat="1" ht="18" customHeight="1" spans="1:16">
      <c r="A1507" s="24">
        <v>1501</v>
      </c>
      <c r="B1507" s="24" t="s">
        <v>23</v>
      </c>
      <c r="C1507" s="24" t="s">
        <v>24</v>
      </c>
      <c r="D1507" s="24" t="s">
        <v>25</v>
      </c>
      <c r="E1507" s="60" t="s">
        <v>4460</v>
      </c>
      <c r="F1507" s="246" t="s">
        <v>5291</v>
      </c>
      <c r="G1507" s="37" t="s">
        <v>5904</v>
      </c>
      <c r="H1507" s="232" t="s">
        <v>194</v>
      </c>
      <c r="I1507" s="24">
        <v>7</v>
      </c>
      <c r="J1507" s="247" t="s">
        <v>5601</v>
      </c>
      <c r="K1507" s="60" t="s">
        <v>31</v>
      </c>
      <c r="L1507" s="238">
        <v>3</v>
      </c>
      <c r="M1507" s="27">
        <f t="shared" si="70"/>
        <v>390</v>
      </c>
      <c r="N1507" s="23"/>
      <c r="O1507" s="184" t="s">
        <v>32</v>
      </c>
      <c r="P1507" s="242"/>
    </row>
    <row r="1508" s="69" customFormat="1" ht="18" customHeight="1" spans="1:16">
      <c r="A1508" s="24">
        <v>1502</v>
      </c>
      <c r="B1508" s="24" t="s">
        <v>23</v>
      </c>
      <c r="C1508" s="24" t="s">
        <v>24</v>
      </c>
      <c r="D1508" s="24" t="s">
        <v>25</v>
      </c>
      <c r="E1508" s="60" t="s">
        <v>4460</v>
      </c>
      <c r="F1508" s="246" t="s">
        <v>5291</v>
      </c>
      <c r="G1508" s="37" t="s">
        <v>5905</v>
      </c>
      <c r="H1508" s="247" t="s">
        <v>5295</v>
      </c>
      <c r="I1508" s="24">
        <v>3</v>
      </c>
      <c r="J1508" s="247" t="s">
        <v>5601</v>
      </c>
      <c r="K1508" s="60" t="s">
        <v>31</v>
      </c>
      <c r="L1508" s="238">
        <v>3</v>
      </c>
      <c r="M1508" s="27">
        <f t="shared" si="70"/>
        <v>390</v>
      </c>
      <c r="N1508" s="23"/>
      <c r="O1508" s="184" t="s">
        <v>32</v>
      </c>
      <c r="P1508" s="242"/>
    </row>
    <row r="1509" s="69" customFormat="1" ht="18" customHeight="1" spans="1:16">
      <c r="A1509" s="24">
        <v>1503</v>
      </c>
      <c r="B1509" s="24" t="s">
        <v>23</v>
      </c>
      <c r="C1509" s="24" t="s">
        <v>24</v>
      </c>
      <c r="D1509" s="24" t="s">
        <v>25</v>
      </c>
      <c r="E1509" s="60" t="s">
        <v>4460</v>
      </c>
      <c r="F1509" s="246" t="s">
        <v>5291</v>
      </c>
      <c r="G1509" s="37" t="s">
        <v>5906</v>
      </c>
      <c r="H1509" s="232" t="s">
        <v>194</v>
      </c>
      <c r="I1509" s="24">
        <v>3</v>
      </c>
      <c r="J1509" s="247" t="s">
        <v>5608</v>
      </c>
      <c r="K1509" s="60" t="s">
        <v>31</v>
      </c>
      <c r="L1509" s="238">
        <v>2</v>
      </c>
      <c r="M1509" s="27">
        <f t="shared" si="70"/>
        <v>260</v>
      </c>
      <c r="N1509" s="23"/>
      <c r="O1509" s="184" t="s">
        <v>32</v>
      </c>
      <c r="P1509" s="242"/>
    </row>
    <row r="1510" s="69" customFormat="1" ht="18" customHeight="1" spans="1:16">
      <c r="A1510" s="24">
        <v>1504</v>
      </c>
      <c r="B1510" s="24" t="s">
        <v>23</v>
      </c>
      <c r="C1510" s="24" t="s">
        <v>24</v>
      </c>
      <c r="D1510" s="24" t="s">
        <v>25</v>
      </c>
      <c r="E1510" s="60" t="s">
        <v>4460</v>
      </c>
      <c r="F1510" s="246" t="s">
        <v>5291</v>
      </c>
      <c r="G1510" s="37" t="s">
        <v>5907</v>
      </c>
      <c r="H1510" s="232" t="s">
        <v>194</v>
      </c>
      <c r="I1510" s="24">
        <v>4</v>
      </c>
      <c r="J1510" s="247" t="s">
        <v>5709</v>
      </c>
      <c r="K1510" s="60" t="s">
        <v>31</v>
      </c>
      <c r="L1510" s="238">
        <v>2</v>
      </c>
      <c r="M1510" s="27">
        <f t="shared" si="70"/>
        <v>260</v>
      </c>
      <c r="N1510" s="23"/>
      <c r="O1510" s="184" t="s">
        <v>32</v>
      </c>
      <c r="P1510" s="242"/>
    </row>
    <row r="1511" s="69" customFormat="1" ht="18" customHeight="1" spans="1:16">
      <c r="A1511" s="24">
        <v>1505</v>
      </c>
      <c r="B1511" s="24" t="s">
        <v>23</v>
      </c>
      <c r="C1511" s="24" t="s">
        <v>24</v>
      </c>
      <c r="D1511" s="24" t="s">
        <v>25</v>
      </c>
      <c r="E1511" s="24" t="s">
        <v>4460</v>
      </c>
      <c r="F1511" s="246" t="s">
        <v>5291</v>
      </c>
      <c r="G1511" s="37" t="s">
        <v>5908</v>
      </c>
      <c r="H1511" s="232" t="s">
        <v>194</v>
      </c>
      <c r="I1511" s="24">
        <v>5</v>
      </c>
      <c r="J1511" s="247" t="s">
        <v>5709</v>
      </c>
      <c r="K1511" s="60" t="s">
        <v>31</v>
      </c>
      <c r="L1511" s="238">
        <v>2</v>
      </c>
      <c r="M1511" s="27">
        <f t="shared" si="70"/>
        <v>260</v>
      </c>
      <c r="N1511" s="23"/>
      <c r="O1511" s="184" t="s">
        <v>32</v>
      </c>
      <c r="P1511" s="242"/>
    </row>
    <row r="1512" s="69" customFormat="1" ht="18" customHeight="1" spans="1:16">
      <c r="A1512" s="24">
        <v>1506</v>
      </c>
      <c r="B1512" s="24" t="s">
        <v>23</v>
      </c>
      <c r="C1512" s="24" t="s">
        <v>24</v>
      </c>
      <c r="D1512" s="24" t="s">
        <v>25</v>
      </c>
      <c r="E1512" s="60" t="s">
        <v>4460</v>
      </c>
      <c r="F1512" s="246" t="s">
        <v>5291</v>
      </c>
      <c r="G1512" s="37" t="s">
        <v>5116</v>
      </c>
      <c r="H1512" s="232" t="s">
        <v>194</v>
      </c>
      <c r="I1512" s="24">
        <v>3</v>
      </c>
      <c r="J1512" s="247" t="s">
        <v>5709</v>
      </c>
      <c r="K1512" s="60" t="s">
        <v>31</v>
      </c>
      <c r="L1512" s="238">
        <v>2</v>
      </c>
      <c r="M1512" s="27">
        <f t="shared" si="70"/>
        <v>260</v>
      </c>
      <c r="N1512" s="23"/>
      <c r="O1512" s="184" t="s">
        <v>32</v>
      </c>
      <c r="P1512" s="242"/>
    </row>
    <row r="1513" s="69" customFormat="1" ht="18" customHeight="1" spans="1:16">
      <c r="A1513" s="24">
        <v>1507</v>
      </c>
      <c r="B1513" s="24" t="s">
        <v>23</v>
      </c>
      <c r="C1513" s="24" t="s">
        <v>24</v>
      </c>
      <c r="D1513" s="24" t="s">
        <v>25</v>
      </c>
      <c r="E1513" s="60" t="s">
        <v>4460</v>
      </c>
      <c r="F1513" s="246" t="s">
        <v>5291</v>
      </c>
      <c r="G1513" s="37" t="s">
        <v>5909</v>
      </c>
      <c r="H1513" s="232" t="s">
        <v>194</v>
      </c>
      <c r="I1513" s="24">
        <v>5</v>
      </c>
      <c r="J1513" s="246" t="s">
        <v>5728</v>
      </c>
      <c r="K1513" s="60" t="s">
        <v>31</v>
      </c>
      <c r="L1513" s="238">
        <v>3</v>
      </c>
      <c r="M1513" s="27">
        <f t="shared" si="70"/>
        <v>390</v>
      </c>
      <c r="N1513" s="23"/>
      <c r="O1513" s="184" t="s">
        <v>32</v>
      </c>
      <c r="P1513" s="242"/>
    </row>
    <row r="1514" s="69" customFormat="1" ht="18" customHeight="1" spans="1:16">
      <c r="A1514" s="24">
        <v>1508</v>
      </c>
      <c r="B1514" s="24" t="s">
        <v>23</v>
      </c>
      <c r="C1514" s="24" t="s">
        <v>24</v>
      </c>
      <c r="D1514" s="24" t="s">
        <v>25</v>
      </c>
      <c r="E1514" s="60" t="s">
        <v>4460</v>
      </c>
      <c r="F1514" s="246" t="s">
        <v>5291</v>
      </c>
      <c r="G1514" s="37" t="s">
        <v>5910</v>
      </c>
      <c r="H1514" s="232" t="s">
        <v>194</v>
      </c>
      <c r="I1514" s="24">
        <v>4</v>
      </c>
      <c r="J1514" s="246" t="s">
        <v>5728</v>
      </c>
      <c r="K1514" s="60" t="s">
        <v>31</v>
      </c>
      <c r="L1514" s="238">
        <v>2</v>
      </c>
      <c r="M1514" s="27">
        <f t="shared" si="70"/>
        <v>260</v>
      </c>
      <c r="N1514" s="23"/>
      <c r="O1514" s="184" t="s">
        <v>32</v>
      </c>
      <c r="P1514" s="242"/>
    </row>
    <row r="1515" s="69" customFormat="1" ht="18" customHeight="1" spans="1:16">
      <c r="A1515" s="24">
        <v>1509</v>
      </c>
      <c r="B1515" s="24" t="s">
        <v>23</v>
      </c>
      <c r="C1515" s="24" t="s">
        <v>24</v>
      </c>
      <c r="D1515" s="24" t="s">
        <v>25</v>
      </c>
      <c r="E1515" s="60" t="s">
        <v>4460</v>
      </c>
      <c r="F1515" s="246" t="s">
        <v>5291</v>
      </c>
      <c r="G1515" s="37" t="s">
        <v>5894</v>
      </c>
      <c r="H1515" s="232" t="s">
        <v>194</v>
      </c>
      <c r="I1515" s="24">
        <v>4</v>
      </c>
      <c r="J1515" s="247" t="s">
        <v>5728</v>
      </c>
      <c r="K1515" s="60" t="s">
        <v>31</v>
      </c>
      <c r="L1515" s="238">
        <v>2</v>
      </c>
      <c r="M1515" s="27">
        <f t="shared" si="70"/>
        <v>260</v>
      </c>
      <c r="N1515" s="23"/>
      <c r="O1515" s="184" t="s">
        <v>32</v>
      </c>
      <c r="P1515" s="242"/>
    </row>
    <row r="1516" s="69" customFormat="1" ht="18" customHeight="1" spans="1:16">
      <c r="A1516" s="24">
        <v>1510</v>
      </c>
      <c r="B1516" s="24" t="s">
        <v>23</v>
      </c>
      <c r="C1516" s="24" t="s">
        <v>24</v>
      </c>
      <c r="D1516" s="24" t="s">
        <v>25</v>
      </c>
      <c r="E1516" s="60" t="s">
        <v>4460</v>
      </c>
      <c r="F1516" s="246" t="s">
        <v>5291</v>
      </c>
      <c r="G1516" s="37" t="s">
        <v>5911</v>
      </c>
      <c r="H1516" s="232" t="s">
        <v>194</v>
      </c>
      <c r="I1516" s="24">
        <v>4</v>
      </c>
      <c r="J1516" s="247" t="s">
        <v>5728</v>
      </c>
      <c r="K1516" s="60" t="s">
        <v>31</v>
      </c>
      <c r="L1516" s="238">
        <v>2</v>
      </c>
      <c r="M1516" s="27">
        <f t="shared" si="70"/>
        <v>260</v>
      </c>
      <c r="N1516" s="23"/>
      <c r="O1516" s="184" t="s">
        <v>32</v>
      </c>
      <c r="P1516" s="242"/>
    </row>
    <row r="1517" s="69" customFormat="1" ht="18" customHeight="1" spans="1:16">
      <c r="A1517" s="24">
        <v>1511</v>
      </c>
      <c r="B1517" s="24" t="s">
        <v>23</v>
      </c>
      <c r="C1517" s="24" t="s">
        <v>24</v>
      </c>
      <c r="D1517" s="24" t="s">
        <v>25</v>
      </c>
      <c r="E1517" s="60" t="s">
        <v>4460</v>
      </c>
      <c r="F1517" s="246" t="s">
        <v>5291</v>
      </c>
      <c r="G1517" s="37" t="s">
        <v>5912</v>
      </c>
      <c r="H1517" s="232" t="s">
        <v>194</v>
      </c>
      <c r="I1517" s="24">
        <v>3</v>
      </c>
      <c r="J1517" s="247" t="s">
        <v>5728</v>
      </c>
      <c r="K1517" s="60" t="s">
        <v>31</v>
      </c>
      <c r="L1517" s="238">
        <v>2</v>
      </c>
      <c r="M1517" s="27">
        <f t="shared" si="70"/>
        <v>260</v>
      </c>
      <c r="N1517" s="23"/>
      <c r="O1517" s="184" t="s">
        <v>32</v>
      </c>
      <c r="P1517" s="242"/>
    </row>
    <row r="1518" s="69" customFormat="1" ht="18" customHeight="1" spans="1:16">
      <c r="A1518" s="24">
        <v>1512</v>
      </c>
      <c r="B1518" s="24" t="s">
        <v>23</v>
      </c>
      <c r="C1518" s="24" t="s">
        <v>24</v>
      </c>
      <c r="D1518" s="24" t="s">
        <v>25</v>
      </c>
      <c r="E1518" s="60" t="s">
        <v>4460</v>
      </c>
      <c r="F1518" s="246" t="s">
        <v>5291</v>
      </c>
      <c r="G1518" s="37" t="s">
        <v>5913</v>
      </c>
      <c r="H1518" s="246" t="s">
        <v>194</v>
      </c>
      <c r="I1518" s="24">
        <v>6</v>
      </c>
      <c r="J1518" s="247" t="s">
        <v>5728</v>
      </c>
      <c r="K1518" s="60" t="s">
        <v>31</v>
      </c>
      <c r="L1518" s="238">
        <v>4</v>
      </c>
      <c r="M1518" s="27">
        <f t="shared" si="70"/>
        <v>520</v>
      </c>
      <c r="N1518" s="23"/>
      <c r="O1518" s="184" t="s">
        <v>32</v>
      </c>
      <c r="P1518" s="242"/>
    </row>
    <row r="1519" s="69" customFormat="1" ht="18" customHeight="1" spans="1:16">
      <c r="A1519" s="24">
        <v>1513</v>
      </c>
      <c r="B1519" s="24" t="s">
        <v>23</v>
      </c>
      <c r="C1519" s="24" t="s">
        <v>24</v>
      </c>
      <c r="D1519" s="24" t="s">
        <v>25</v>
      </c>
      <c r="E1519" s="60" t="s">
        <v>4460</v>
      </c>
      <c r="F1519" s="246" t="s">
        <v>5291</v>
      </c>
      <c r="G1519" s="37" t="s">
        <v>5914</v>
      </c>
      <c r="H1519" s="232" t="s">
        <v>194</v>
      </c>
      <c r="I1519" s="24">
        <v>4</v>
      </c>
      <c r="J1519" s="247" t="s">
        <v>5728</v>
      </c>
      <c r="K1519" s="60" t="s">
        <v>31</v>
      </c>
      <c r="L1519" s="238">
        <v>3</v>
      </c>
      <c r="M1519" s="27">
        <f t="shared" si="70"/>
        <v>390</v>
      </c>
      <c r="N1519" s="23"/>
      <c r="O1519" s="184" t="s">
        <v>32</v>
      </c>
      <c r="P1519" s="242"/>
    </row>
    <row r="1520" s="69" customFormat="1" ht="18" customHeight="1" spans="1:16">
      <c r="A1520" s="24">
        <v>1514</v>
      </c>
      <c r="B1520" s="24" t="s">
        <v>23</v>
      </c>
      <c r="C1520" s="24" t="s">
        <v>24</v>
      </c>
      <c r="D1520" s="24" t="s">
        <v>25</v>
      </c>
      <c r="E1520" s="60" t="s">
        <v>4460</v>
      </c>
      <c r="F1520" s="246" t="s">
        <v>5291</v>
      </c>
      <c r="G1520" s="37" t="s">
        <v>5915</v>
      </c>
      <c r="H1520" s="232" t="s">
        <v>194</v>
      </c>
      <c r="I1520" s="24">
        <v>5</v>
      </c>
      <c r="J1520" s="247" t="s">
        <v>5728</v>
      </c>
      <c r="K1520" s="60" t="s">
        <v>31</v>
      </c>
      <c r="L1520" s="238">
        <v>2</v>
      </c>
      <c r="M1520" s="27">
        <f t="shared" si="70"/>
        <v>260</v>
      </c>
      <c r="N1520" s="23"/>
      <c r="O1520" s="184" t="s">
        <v>32</v>
      </c>
      <c r="P1520" s="242"/>
    </row>
    <row r="1521" s="69" customFormat="1" ht="18" customHeight="1" spans="1:16">
      <c r="A1521" s="24">
        <v>1515</v>
      </c>
      <c r="B1521" s="24" t="s">
        <v>23</v>
      </c>
      <c r="C1521" s="24" t="s">
        <v>24</v>
      </c>
      <c r="D1521" s="24" t="s">
        <v>25</v>
      </c>
      <c r="E1521" s="60" t="s">
        <v>4460</v>
      </c>
      <c r="F1521" s="246" t="s">
        <v>5291</v>
      </c>
      <c r="G1521" s="37" t="s">
        <v>5916</v>
      </c>
      <c r="H1521" s="232" t="s">
        <v>194</v>
      </c>
      <c r="I1521" s="24">
        <v>5</v>
      </c>
      <c r="J1521" s="247" t="s">
        <v>5728</v>
      </c>
      <c r="K1521" s="60" t="s">
        <v>31</v>
      </c>
      <c r="L1521" s="238">
        <v>3</v>
      </c>
      <c r="M1521" s="27">
        <f t="shared" si="70"/>
        <v>390</v>
      </c>
      <c r="N1521" s="23"/>
      <c r="O1521" s="184" t="s">
        <v>32</v>
      </c>
      <c r="P1521" s="242"/>
    </row>
    <row r="1522" s="69" customFormat="1" ht="18" customHeight="1" spans="1:16">
      <c r="A1522" s="24">
        <v>1516</v>
      </c>
      <c r="B1522" s="24" t="s">
        <v>23</v>
      </c>
      <c r="C1522" s="24" t="s">
        <v>24</v>
      </c>
      <c r="D1522" s="24" t="s">
        <v>25</v>
      </c>
      <c r="E1522" s="60" t="s">
        <v>4460</v>
      </c>
      <c r="F1522" s="246" t="s">
        <v>5291</v>
      </c>
      <c r="G1522" s="37" t="s">
        <v>5917</v>
      </c>
      <c r="H1522" s="246" t="s">
        <v>194</v>
      </c>
      <c r="I1522" s="24">
        <v>6</v>
      </c>
      <c r="J1522" s="247" t="s">
        <v>5728</v>
      </c>
      <c r="K1522" s="60" t="s">
        <v>31</v>
      </c>
      <c r="L1522" s="238">
        <v>4</v>
      </c>
      <c r="M1522" s="27">
        <f t="shared" si="70"/>
        <v>520</v>
      </c>
      <c r="N1522" s="23"/>
      <c r="O1522" s="184" t="s">
        <v>32</v>
      </c>
      <c r="P1522" s="242"/>
    </row>
    <row r="1523" s="69" customFormat="1" ht="18" customHeight="1" spans="1:16">
      <c r="A1523" s="24">
        <v>1517</v>
      </c>
      <c r="B1523" s="24" t="s">
        <v>23</v>
      </c>
      <c r="C1523" s="24" t="s">
        <v>24</v>
      </c>
      <c r="D1523" s="24" t="s">
        <v>25</v>
      </c>
      <c r="E1523" s="60" t="s">
        <v>4460</v>
      </c>
      <c r="F1523" s="246" t="s">
        <v>5291</v>
      </c>
      <c r="G1523" s="37" t="s">
        <v>5918</v>
      </c>
      <c r="H1523" s="232" t="s">
        <v>194</v>
      </c>
      <c r="I1523" s="24">
        <v>1</v>
      </c>
      <c r="J1523" s="247" t="s">
        <v>5728</v>
      </c>
      <c r="K1523" s="60" t="s">
        <v>31</v>
      </c>
      <c r="L1523" s="238">
        <v>1</v>
      </c>
      <c r="M1523" s="27">
        <f>L1523*312</f>
        <v>312</v>
      </c>
      <c r="N1523" s="23"/>
      <c r="O1523" s="184" t="s">
        <v>32</v>
      </c>
      <c r="P1523" s="242"/>
    </row>
    <row r="1524" s="69" customFormat="1" ht="18" customHeight="1" spans="1:16">
      <c r="A1524" s="24">
        <v>1518</v>
      </c>
      <c r="B1524" s="24" t="s">
        <v>23</v>
      </c>
      <c r="C1524" s="24" t="s">
        <v>24</v>
      </c>
      <c r="D1524" s="24" t="s">
        <v>25</v>
      </c>
      <c r="E1524" s="60" t="s">
        <v>4460</v>
      </c>
      <c r="F1524" s="246" t="s">
        <v>5291</v>
      </c>
      <c r="G1524" s="37" t="s">
        <v>5919</v>
      </c>
      <c r="H1524" s="232" t="s">
        <v>194</v>
      </c>
      <c r="I1524" s="24">
        <v>3</v>
      </c>
      <c r="J1524" s="247" t="s">
        <v>5728</v>
      </c>
      <c r="K1524" s="60" t="s">
        <v>31</v>
      </c>
      <c r="L1524" s="238">
        <v>2</v>
      </c>
      <c r="M1524" s="27">
        <f>L1524*130</f>
        <v>260</v>
      </c>
      <c r="N1524" s="23"/>
      <c r="O1524" s="184" t="s">
        <v>32</v>
      </c>
      <c r="P1524" s="242"/>
    </row>
    <row r="1525" s="69" customFormat="1" ht="18" customHeight="1" spans="1:16">
      <c r="A1525" s="24">
        <v>1519</v>
      </c>
      <c r="B1525" s="24" t="s">
        <v>23</v>
      </c>
      <c r="C1525" s="24" t="s">
        <v>24</v>
      </c>
      <c r="D1525" s="24" t="s">
        <v>25</v>
      </c>
      <c r="E1525" s="60" t="s">
        <v>4460</v>
      </c>
      <c r="F1525" s="246" t="s">
        <v>5291</v>
      </c>
      <c r="G1525" s="37" t="s">
        <v>5920</v>
      </c>
      <c r="H1525" s="232" t="s">
        <v>194</v>
      </c>
      <c r="I1525" s="24">
        <v>4</v>
      </c>
      <c r="J1525" s="247" t="s">
        <v>5728</v>
      </c>
      <c r="K1525" s="60" t="s">
        <v>31</v>
      </c>
      <c r="L1525" s="238">
        <v>3</v>
      </c>
      <c r="M1525" s="27">
        <f>L1525*130</f>
        <v>390</v>
      </c>
      <c r="N1525" s="23"/>
      <c r="O1525" s="184" t="s">
        <v>32</v>
      </c>
      <c r="P1525" s="242"/>
    </row>
    <row r="1526" s="69" customFormat="1" ht="18" customHeight="1" spans="1:16">
      <c r="A1526" s="24">
        <v>1520</v>
      </c>
      <c r="B1526" s="24" t="s">
        <v>23</v>
      </c>
      <c r="C1526" s="24" t="s">
        <v>24</v>
      </c>
      <c r="D1526" s="24" t="s">
        <v>25</v>
      </c>
      <c r="E1526" s="60" t="s">
        <v>4460</v>
      </c>
      <c r="F1526" s="246" t="s">
        <v>5291</v>
      </c>
      <c r="G1526" s="37" t="s">
        <v>5921</v>
      </c>
      <c r="H1526" s="232" t="s">
        <v>194</v>
      </c>
      <c r="I1526" s="24">
        <v>3</v>
      </c>
      <c r="J1526" s="247" t="s">
        <v>5794</v>
      </c>
      <c r="K1526" s="60" t="s">
        <v>31</v>
      </c>
      <c r="L1526" s="238">
        <v>2</v>
      </c>
      <c r="M1526" s="27">
        <f>L1526*130</f>
        <v>260</v>
      </c>
      <c r="N1526" s="23"/>
      <c r="O1526" s="184" t="s">
        <v>32</v>
      </c>
      <c r="P1526" s="242"/>
    </row>
    <row r="1527" s="69" customFormat="1" ht="18" customHeight="1" spans="1:16">
      <c r="A1527" s="24">
        <v>1521</v>
      </c>
      <c r="B1527" s="24" t="s">
        <v>23</v>
      </c>
      <c r="C1527" s="24" t="s">
        <v>24</v>
      </c>
      <c r="D1527" s="24" t="s">
        <v>25</v>
      </c>
      <c r="E1527" s="60" t="s">
        <v>4878</v>
      </c>
      <c r="F1527" s="246" t="s">
        <v>5291</v>
      </c>
      <c r="G1527" s="37" t="s">
        <v>5922</v>
      </c>
      <c r="H1527" s="246" t="s">
        <v>5324</v>
      </c>
      <c r="I1527" s="24">
        <v>3</v>
      </c>
      <c r="J1527" s="247" t="s">
        <v>5794</v>
      </c>
      <c r="K1527" s="60" t="s">
        <v>31</v>
      </c>
      <c r="L1527" s="238">
        <v>3</v>
      </c>
      <c r="M1527" s="27">
        <f>L1527*312</f>
        <v>936</v>
      </c>
      <c r="N1527" s="23"/>
      <c r="O1527" s="184" t="s">
        <v>32</v>
      </c>
      <c r="P1527" s="242"/>
    </row>
    <row r="1528" s="69" customFormat="1" ht="18" customHeight="1" spans="1:16">
      <c r="A1528" s="24">
        <v>1522</v>
      </c>
      <c r="B1528" s="24" t="s">
        <v>23</v>
      </c>
      <c r="C1528" s="24" t="s">
        <v>24</v>
      </c>
      <c r="D1528" s="24" t="s">
        <v>25</v>
      </c>
      <c r="E1528" s="60" t="s">
        <v>4460</v>
      </c>
      <c r="F1528" s="246" t="s">
        <v>5291</v>
      </c>
      <c r="G1528" s="37" t="s">
        <v>5021</v>
      </c>
      <c r="H1528" s="246" t="s">
        <v>194</v>
      </c>
      <c r="I1528" s="24">
        <v>7</v>
      </c>
      <c r="J1528" s="247" t="s">
        <v>5794</v>
      </c>
      <c r="K1528" s="60" t="s">
        <v>31</v>
      </c>
      <c r="L1528" s="238">
        <v>4</v>
      </c>
      <c r="M1528" s="27">
        <f>L1528*130</f>
        <v>520</v>
      </c>
      <c r="N1528" s="23"/>
      <c r="O1528" s="184" t="s">
        <v>32</v>
      </c>
      <c r="P1528" s="242"/>
    </row>
    <row r="1529" s="69" customFormat="1" ht="18" customHeight="1" spans="1:16">
      <c r="A1529" s="24">
        <v>1523</v>
      </c>
      <c r="B1529" s="24" t="s">
        <v>23</v>
      </c>
      <c r="C1529" s="24" t="s">
        <v>24</v>
      </c>
      <c r="D1529" s="24" t="s">
        <v>25</v>
      </c>
      <c r="E1529" s="60" t="s">
        <v>4460</v>
      </c>
      <c r="F1529" s="246" t="s">
        <v>5291</v>
      </c>
      <c r="G1529" s="37" t="s">
        <v>5923</v>
      </c>
      <c r="H1529" s="246" t="s">
        <v>194</v>
      </c>
      <c r="I1529" s="24">
        <v>7</v>
      </c>
      <c r="J1529" s="247" t="s">
        <v>5794</v>
      </c>
      <c r="K1529" s="60" t="s">
        <v>31</v>
      </c>
      <c r="L1529" s="238">
        <v>3</v>
      </c>
      <c r="M1529" s="27">
        <f>L1529*130</f>
        <v>390</v>
      </c>
      <c r="N1529" s="23"/>
      <c r="O1529" s="184" t="s">
        <v>32</v>
      </c>
      <c r="P1529" s="242"/>
    </row>
    <row r="1530" s="83" customFormat="1" ht="18" customHeight="1" spans="1:16">
      <c r="A1530" s="24">
        <v>1524</v>
      </c>
      <c r="B1530" s="24" t="s">
        <v>23</v>
      </c>
      <c r="C1530" s="24" t="s">
        <v>24</v>
      </c>
      <c r="D1530" s="24" t="s">
        <v>25</v>
      </c>
      <c r="E1530" s="60" t="s">
        <v>4460</v>
      </c>
      <c r="F1530" s="60" t="s">
        <v>5924</v>
      </c>
      <c r="G1530" s="37" t="s">
        <v>5925</v>
      </c>
      <c r="H1530" s="232" t="s">
        <v>194</v>
      </c>
      <c r="I1530" s="60">
        <v>3</v>
      </c>
      <c r="J1530" s="60" t="s">
        <v>5926</v>
      </c>
      <c r="K1530" s="60" t="s">
        <v>31</v>
      </c>
      <c r="L1530" s="238">
        <v>3</v>
      </c>
      <c r="M1530" s="27">
        <f>L1530*130</f>
        <v>390</v>
      </c>
      <c r="N1530" s="23"/>
      <c r="O1530" s="184" t="s">
        <v>32</v>
      </c>
      <c r="P1530" s="237"/>
    </row>
    <row r="1531" s="83" customFormat="1" ht="18" customHeight="1" spans="1:16">
      <c r="A1531" s="24">
        <v>1525</v>
      </c>
      <c r="B1531" s="24" t="s">
        <v>23</v>
      </c>
      <c r="C1531" s="24" t="s">
        <v>24</v>
      </c>
      <c r="D1531" s="24" t="s">
        <v>25</v>
      </c>
      <c r="E1531" s="60" t="s">
        <v>4460</v>
      </c>
      <c r="F1531" s="60" t="s">
        <v>5924</v>
      </c>
      <c r="G1531" s="37" t="s">
        <v>1286</v>
      </c>
      <c r="H1531" s="60" t="s">
        <v>194</v>
      </c>
      <c r="I1531" s="60">
        <v>7</v>
      </c>
      <c r="J1531" s="60" t="s">
        <v>5926</v>
      </c>
      <c r="K1531" s="60" t="s">
        <v>31</v>
      </c>
      <c r="L1531" s="238">
        <v>7</v>
      </c>
      <c r="M1531" s="27">
        <f>L1531*130</f>
        <v>910</v>
      </c>
      <c r="N1531" s="23"/>
      <c r="O1531" s="184" t="s">
        <v>32</v>
      </c>
      <c r="P1531" s="237"/>
    </row>
    <row r="1532" s="83" customFormat="1" ht="18" customHeight="1" spans="1:16">
      <c r="A1532" s="24">
        <v>1526</v>
      </c>
      <c r="B1532" s="24" t="s">
        <v>23</v>
      </c>
      <c r="C1532" s="24" t="s">
        <v>24</v>
      </c>
      <c r="D1532" s="24" t="s">
        <v>25</v>
      </c>
      <c r="E1532" s="60" t="s">
        <v>4460</v>
      </c>
      <c r="F1532" s="60" t="s">
        <v>5924</v>
      </c>
      <c r="G1532" s="37" t="s">
        <v>5927</v>
      </c>
      <c r="H1532" s="60" t="s">
        <v>1583</v>
      </c>
      <c r="I1532" s="60">
        <v>3</v>
      </c>
      <c r="J1532" s="60" t="s">
        <v>5926</v>
      </c>
      <c r="K1532" s="60" t="s">
        <v>31</v>
      </c>
      <c r="L1532" s="238">
        <v>3</v>
      </c>
      <c r="M1532" s="27">
        <f>L1532*312</f>
        <v>936</v>
      </c>
      <c r="N1532" s="23"/>
      <c r="O1532" s="184" t="s">
        <v>32</v>
      </c>
      <c r="P1532" s="237"/>
    </row>
    <row r="1533" s="83" customFormat="1" ht="18" customHeight="1" spans="1:16">
      <c r="A1533" s="24">
        <v>1527</v>
      </c>
      <c r="B1533" s="24" t="s">
        <v>23</v>
      </c>
      <c r="C1533" s="24" t="s">
        <v>24</v>
      </c>
      <c r="D1533" s="24" t="s">
        <v>25</v>
      </c>
      <c r="E1533" s="60" t="s">
        <v>4460</v>
      </c>
      <c r="F1533" s="60" t="s">
        <v>5924</v>
      </c>
      <c r="G1533" s="37" t="s">
        <v>5928</v>
      </c>
      <c r="H1533" s="60" t="s">
        <v>1583</v>
      </c>
      <c r="I1533" s="60">
        <v>3</v>
      </c>
      <c r="J1533" s="60" t="s">
        <v>5926</v>
      </c>
      <c r="K1533" s="60" t="s">
        <v>31</v>
      </c>
      <c r="L1533" s="238">
        <v>3</v>
      </c>
      <c r="M1533" s="27">
        <f>L1533*312</f>
        <v>936</v>
      </c>
      <c r="N1533" s="23"/>
      <c r="O1533" s="184" t="s">
        <v>32</v>
      </c>
      <c r="P1533" s="237"/>
    </row>
    <row r="1534" s="83" customFormat="1" ht="18" customHeight="1" spans="1:16">
      <c r="A1534" s="24">
        <v>1528</v>
      </c>
      <c r="B1534" s="24" t="s">
        <v>23</v>
      </c>
      <c r="C1534" s="24" t="s">
        <v>24</v>
      </c>
      <c r="D1534" s="24" t="s">
        <v>25</v>
      </c>
      <c r="E1534" s="60" t="s">
        <v>4460</v>
      </c>
      <c r="F1534" s="60" t="s">
        <v>5924</v>
      </c>
      <c r="G1534" s="37" t="s">
        <v>5929</v>
      </c>
      <c r="H1534" s="60" t="s">
        <v>194</v>
      </c>
      <c r="I1534" s="60">
        <v>5</v>
      </c>
      <c r="J1534" s="60" t="s">
        <v>5926</v>
      </c>
      <c r="K1534" s="60" t="s">
        <v>31</v>
      </c>
      <c r="L1534" s="238">
        <v>5</v>
      </c>
      <c r="M1534" s="27">
        <f t="shared" ref="M1534:M1539" si="71">L1534*130</f>
        <v>650</v>
      </c>
      <c r="N1534" s="23"/>
      <c r="O1534" s="184" t="s">
        <v>32</v>
      </c>
      <c r="P1534" s="237"/>
    </row>
    <row r="1535" s="83" customFormat="1" ht="18" customHeight="1" spans="1:16">
      <c r="A1535" s="24">
        <v>1529</v>
      </c>
      <c r="B1535" s="24" t="s">
        <v>23</v>
      </c>
      <c r="C1535" s="24" t="s">
        <v>24</v>
      </c>
      <c r="D1535" s="24" t="s">
        <v>25</v>
      </c>
      <c r="E1535" s="60" t="s">
        <v>4460</v>
      </c>
      <c r="F1535" s="60" t="s">
        <v>5924</v>
      </c>
      <c r="G1535" s="37" t="s">
        <v>5930</v>
      </c>
      <c r="H1535" s="60" t="s">
        <v>194</v>
      </c>
      <c r="I1535" s="60">
        <v>4</v>
      </c>
      <c r="J1535" s="60" t="s">
        <v>5926</v>
      </c>
      <c r="K1535" s="60" t="s">
        <v>31</v>
      </c>
      <c r="L1535" s="238">
        <v>4</v>
      </c>
      <c r="M1535" s="27">
        <f t="shared" si="71"/>
        <v>520</v>
      </c>
      <c r="N1535" s="23"/>
      <c r="O1535" s="184" t="s">
        <v>32</v>
      </c>
      <c r="P1535" s="237"/>
    </row>
    <row r="1536" s="83" customFormat="1" ht="18" customHeight="1" spans="1:16">
      <c r="A1536" s="24">
        <v>1530</v>
      </c>
      <c r="B1536" s="24" t="s">
        <v>23</v>
      </c>
      <c r="C1536" s="24" t="s">
        <v>24</v>
      </c>
      <c r="D1536" s="24" t="s">
        <v>25</v>
      </c>
      <c r="E1536" s="60" t="s">
        <v>4460</v>
      </c>
      <c r="F1536" s="60" t="s">
        <v>5924</v>
      </c>
      <c r="G1536" s="37" t="s">
        <v>5931</v>
      </c>
      <c r="H1536" s="60" t="s">
        <v>194</v>
      </c>
      <c r="I1536" s="60">
        <v>4</v>
      </c>
      <c r="J1536" s="60" t="s">
        <v>5926</v>
      </c>
      <c r="K1536" s="60" t="s">
        <v>31</v>
      </c>
      <c r="L1536" s="238">
        <v>4</v>
      </c>
      <c r="M1536" s="27">
        <f t="shared" si="71"/>
        <v>520</v>
      </c>
      <c r="N1536" s="23"/>
      <c r="O1536" s="184" t="s">
        <v>32</v>
      </c>
      <c r="P1536" s="237"/>
    </row>
    <row r="1537" s="83" customFormat="1" ht="18" customHeight="1" spans="1:16">
      <c r="A1537" s="24">
        <v>1531</v>
      </c>
      <c r="B1537" s="24" t="s">
        <v>23</v>
      </c>
      <c r="C1537" s="24" t="s">
        <v>24</v>
      </c>
      <c r="D1537" s="24" t="s">
        <v>25</v>
      </c>
      <c r="E1537" s="60" t="s">
        <v>4460</v>
      </c>
      <c r="F1537" s="60" t="s">
        <v>5924</v>
      </c>
      <c r="G1537" s="37" t="s">
        <v>5932</v>
      </c>
      <c r="H1537" s="60" t="s">
        <v>194</v>
      </c>
      <c r="I1537" s="60">
        <v>4</v>
      </c>
      <c r="J1537" s="60" t="s">
        <v>5926</v>
      </c>
      <c r="K1537" s="60" t="s">
        <v>31</v>
      </c>
      <c r="L1537" s="238">
        <v>4</v>
      </c>
      <c r="M1537" s="27">
        <f t="shared" si="71"/>
        <v>520</v>
      </c>
      <c r="N1537" s="23"/>
      <c r="O1537" s="184" t="s">
        <v>32</v>
      </c>
      <c r="P1537" s="237"/>
    </row>
    <row r="1538" s="83" customFormat="1" ht="18" customHeight="1" spans="1:16">
      <c r="A1538" s="24">
        <v>1532</v>
      </c>
      <c r="B1538" s="24" t="s">
        <v>23</v>
      </c>
      <c r="C1538" s="24" t="s">
        <v>24</v>
      </c>
      <c r="D1538" s="24" t="s">
        <v>25</v>
      </c>
      <c r="E1538" s="60" t="s">
        <v>4460</v>
      </c>
      <c r="F1538" s="60" t="s">
        <v>5924</v>
      </c>
      <c r="G1538" s="37" t="s">
        <v>1801</v>
      </c>
      <c r="H1538" s="60" t="s">
        <v>194</v>
      </c>
      <c r="I1538" s="60">
        <v>7</v>
      </c>
      <c r="J1538" s="60" t="s">
        <v>5926</v>
      </c>
      <c r="K1538" s="60" t="s">
        <v>31</v>
      </c>
      <c r="L1538" s="238">
        <v>7</v>
      </c>
      <c r="M1538" s="27">
        <f t="shared" si="71"/>
        <v>910</v>
      </c>
      <c r="N1538" s="23"/>
      <c r="O1538" s="184" t="s">
        <v>32</v>
      </c>
      <c r="P1538" s="237"/>
    </row>
    <row r="1539" s="83" customFormat="1" ht="18" customHeight="1" spans="1:16">
      <c r="A1539" s="24">
        <v>1533</v>
      </c>
      <c r="B1539" s="24" t="s">
        <v>23</v>
      </c>
      <c r="C1539" s="24" t="s">
        <v>24</v>
      </c>
      <c r="D1539" s="24" t="s">
        <v>25</v>
      </c>
      <c r="E1539" s="60" t="s">
        <v>4460</v>
      </c>
      <c r="F1539" s="60" t="s">
        <v>5924</v>
      </c>
      <c r="G1539" s="37" t="s">
        <v>5933</v>
      </c>
      <c r="H1539" s="60" t="s">
        <v>1583</v>
      </c>
      <c r="I1539" s="60">
        <v>4</v>
      </c>
      <c r="J1539" s="60" t="s">
        <v>5926</v>
      </c>
      <c r="K1539" s="60" t="s">
        <v>31</v>
      </c>
      <c r="L1539" s="238">
        <v>4</v>
      </c>
      <c r="M1539" s="27">
        <f t="shared" si="71"/>
        <v>520</v>
      </c>
      <c r="N1539" s="23"/>
      <c r="O1539" s="184" t="s">
        <v>32</v>
      </c>
      <c r="P1539" s="237"/>
    </row>
    <row r="1540" s="83" customFormat="1" ht="18" customHeight="1" spans="1:16">
      <c r="A1540" s="24">
        <v>1534</v>
      </c>
      <c r="B1540" s="24" t="s">
        <v>23</v>
      </c>
      <c r="C1540" s="24" t="s">
        <v>24</v>
      </c>
      <c r="D1540" s="24" t="s">
        <v>25</v>
      </c>
      <c r="E1540" s="60" t="s">
        <v>4460</v>
      </c>
      <c r="F1540" s="60" t="s">
        <v>5924</v>
      </c>
      <c r="G1540" s="37" t="s">
        <v>5934</v>
      </c>
      <c r="H1540" s="60" t="s">
        <v>1583</v>
      </c>
      <c r="I1540" s="60">
        <v>2</v>
      </c>
      <c r="J1540" s="60" t="s">
        <v>5926</v>
      </c>
      <c r="K1540" s="60" t="s">
        <v>31</v>
      </c>
      <c r="L1540" s="238">
        <v>2</v>
      </c>
      <c r="M1540" s="27">
        <f>L1540*312</f>
        <v>624</v>
      </c>
      <c r="N1540" s="23"/>
      <c r="O1540" s="184" t="s">
        <v>32</v>
      </c>
      <c r="P1540" s="237"/>
    </row>
    <row r="1541" s="83" customFormat="1" ht="18" customHeight="1" spans="1:16">
      <c r="A1541" s="24">
        <v>1535</v>
      </c>
      <c r="B1541" s="24" t="s">
        <v>23</v>
      </c>
      <c r="C1541" s="24" t="s">
        <v>24</v>
      </c>
      <c r="D1541" s="24" t="s">
        <v>25</v>
      </c>
      <c r="E1541" s="60" t="s">
        <v>4460</v>
      </c>
      <c r="F1541" s="60" t="s">
        <v>5924</v>
      </c>
      <c r="G1541" s="37" t="s">
        <v>5935</v>
      </c>
      <c r="H1541" s="60" t="s">
        <v>1583</v>
      </c>
      <c r="I1541" s="60">
        <v>4</v>
      </c>
      <c r="J1541" s="60" t="s">
        <v>5926</v>
      </c>
      <c r="K1541" s="60" t="s">
        <v>31</v>
      </c>
      <c r="L1541" s="238">
        <v>4</v>
      </c>
      <c r="M1541" s="27">
        <f t="shared" ref="M1541:M1546" si="72">L1541*130</f>
        <v>520</v>
      </c>
      <c r="N1541" s="23"/>
      <c r="O1541" s="184" t="s">
        <v>32</v>
      </c>
      <c r="P1541" s="237"/>
    </row>
    <row r="1542" s="83" customFormat="1" ht="18" customHeight="1" spans="1:16">
      <c r="A1542" s="24">
        <v>1536</v>
      </c>
      <c r="B1542" s="24" t="s">
        <v>23</v>
      </c>
      <c r="C1542" s="24" t="s">
        <v>24</v>
      </c>
      <c r="D1542" s="24" t="s">
        <v>25</v>
      </c>
      <c r="E1542" s="60" t="s">
        <v>4460</v>
      </c>
      <c r="F1542" s="60" t="s">
        <v>5924</v>
      </c>
      <c r="G1542" s="37" t="s">
        <v>5936</v>
      </c>
      <c r="H1542" s="60" t="s">
        <v>194</v>
      </c>
      <c r="I1542" s="60">
        <v>4</v>
      </c>
      <c r="J1542" s="60" t="s">
        <v>5926</v>
      </c>
      <c r="K1542" s="60" t="s">
        <v>31</v>
      </c>
      <c r="L1542" s="238">
        <v>4</v>
      </c>
      <c r="M1542" s="27">
        <f t="shared" si="72"/>
        <v>520</v>
      </c>
      <c r="N1542" s="23"/>
      <c r="O1542" s="184" t="s">
        <v>32</v>
      </c>
      <c r="P1542" s="237"/>
    </row>
    <row r="1543" s="83" customFormat="1" ht="18" customHeight="1" spans="1:16">
      <c r="A1543" s="24">
        <v>1537</v>
      </c>
      <c r="B1543" s="24" t="s">
        <v>23</v>
      </c>
      <c r="C1543" s="24" t="s">
        <v>24</v>
      </c>
      <c r="D1543" s="24" t="s">
        <v>25</v>
      </c>
      <c r="E1543" s="60" t="s">
        <v>4460</v>
      </c>
      <c r="F1543" s="60" t="s">
        <v>5924</v>
      </c>
      <c r="G1543" s="37" t="s">
        <v>5937</v>
      </c>
      <c r="H1543" s="60" t="s">
        <v>194</v>
      </c>
      <c r="I1543" s="60">
        <v>4</v>
      </c>
      <c r="J1543" s="60" t="s">
        <v>5926</v>
      </c>
      <c r="K1543" s="60" t="s">
        <v>31</v>
      </c>
      <c r="L1543" s="238">
        <v>4</v>
      </c>
      <c r="M1543" s="27">
        <f t="shared" si="72"/>
        <v>520</v>
      </c>
      <c r="N1543" s="23"/>
      <c r="O1543" s="184" t="s">
        <v>32</v>
      </c>
      <c r="P1543" s="237"/>
    </row>
    <row r="1544" s="83" customFormat="1" ht="18" customHeight="1" spans="1:16">
      <c r="A1544" s="24">
        <v>1538</v>
      </c>
      <c r="B1544" s="24" t="s">
        <v>23</v>
      </c>
      <c r="C1544" s="24" t="s">
        <v>24</v>
      </c>
      <c r="D1544" s="24" t="s">
        <v>25</v>
      </c>
      <c r="E1544" s="60" t="s">
        <v>4460</v>
      </c>
      <c r="F1544" s="60" t="s">
        <v>5924</v>
      </c>
      <c r="G1544" s="37" t="s">
        <v>5938</v>
      </c>
      <c r="H1544" s="60" t="s">
        <v>194</v>
      </c>
      <c r="I1544" s="60">
        <v>5</v>
      </c>
      <c r="J1544" s="60" t="s">
        <v>5926</v>
      </c>
      <c r="K1544" s="60" t="s">
        <v>31</v>
      </c>
      <c r="L1544" s="238">
        <v>4</v>
      </c>
      <c r="M1544" s="27">
        <f t="shared" si="72"/>
        <v>520</v>
      </c>
      <c r="N1544" s="23"/>
      <c r="O1544" s="184" t="s">
        <v>32</v>
      </c>
      <c r="P1544" s="237"/>
    </row>
    <row r="1545" s="83" customFormat="1" ht="18" customHeight="1" spans="1:16">
      <c r="A1545" s="24">
        <v>1539</v>
      </c>
      <c r="B1545" s="24" t="s">
        <v>23</v>
      </c>
      <c r="C1545" s="24" t="s">
        <v>24</v>
      </c>
      <c r="D1545" s="24" t="s">
        <v>25</v>
      </c>
      <c r="E1545" s="60" t="s">
        <v>4460</v>
      </c>
      <c r="F1545" s="60" t="s">
        <v>5924</v>
      </c>
      <c r="G1545" s="37" t="s">
        <v>5939</v>
      </c>
      <c r="H1545" s="60" t="s">
        <v>194</v>
      </c>
      <c r="I1545" s="60">
        <v>5</v>
      </c>
      <c r="J1545" s="60" t="s">
        <v>5926</v>
      </c>
      <c r="K1545" s="60" t="s">
        <v>31</v>
      </c>
      <c r="L1545" s="238">
        <v>5</v>
      </c>
      <c r="M1545" s="27">
        <f t="shared" si="72"/>
        <v>650</v>
      </c>
      <c r="N1545" s="23"/>
      <c r="O1545" s="184" t="s">
        <v>32</v>
      </c>
      <c r="P1545" s="237"/>
    </row>
    <row r="1546" s="83" customFormat="1" ht="18" customHeight="1" spans="1:16">
      <c r="A1546" s="24">
        <v>1540</v>
      </c>
      <c r="B1546" s="24" t="s">
        <v>23</v>
      </c>
      <c r="C1546" s="24" t="s">
        <v>24</v>
      </c>
      <c r="D1546" s="24" t="s">
        <v>25</v>
      </c>
      <c r="E1546" s="60" t="s">
        <v>4460</v>
      </c>
      <c r="F1546" s="60" t="s">
        <v>5924</v>
      </c>
      <c r="G1546" s="37" t="s">
        <v>5940</v>
      </c>
      <c r="H1546" s="60" t="s">
        <v>1583</v>
      </c>
      <c r="I1546" s="60">
        <v>7</v>
      </c>
      <c r="J1546" s="60" t="s">
        <v>5926</v>
      </c>
      <c r="K1546" s="60" t="s">
        <v>31</v>
      </c>
      <c r="L1546" s="238">
        <v>7</v>
      </c>
      <c r="M1546" s="27">
        <f t="shared" si="72"/>
        <v>910</v>
      </c>
      <c r="N1546" s="23"/>
      <c r="O1546" s="184" t="s">
        <v>32</v>
      </c>
      <c r="P1546" s="237"/>
    </row>
    <row r="1547" s="83" customFormat="1" ht="18" customHeight="1" spans="1:16">
      <c r="A1547" s="24">
        <v>1541</v>
      </c>
      <c r="B1547" s="24" t="s">
        <v>23</v>
      </c>
      <c r="C1547" s="24" t="s">
        <v>24</v>
      </c>
      <c r="D1547" s="24" t="s">
        <v>25</v>
      </c>
      <c r="E1547" s="60" t="s">
        <v>4460</v>
      </c>
      <c r="F1547" s="60" t="s">
        <v>5924</v>
      </c>
      <c r="G1547" s="37" t="s">
        <v>5941</v>
      </c>
      <c r="H1547" s="232" t="s">
        <v>194</v>
      </c>
      <c r="I1547" s="60">
        <v>1</v>
      </c>
      <c r="J1547" s="60" t="s">
        <v>5926</v>
      </c>
      <c r="K1547" s="60" t="s">
        <v>31</v>
      </c>
      <c r="L1547" s="238">
        <v>1</v>
      </c>
      <c r="M1547" s="27">
        <f>L1547*312</f>
        <v>312</v>
      </c>
      <c r="N1547" s="23"/>
      <c r="O1547" s="184" t="s">
        <v>32</v>
      </c>
      <c r="P1547" s="237"/>
    </row>
    <row r="1548" s="83" customFormat="1" ht="18" customHeight="1" spans="1:16">
      <c r="A1548" s="24">
        <v>1542</v>
      </c>
      <c r="B1548" s="24" t="s">
        <v>23</v>
      </c>
      <c r="C1548" s="24" t="s">
        <v>24</v>
      </c>
      <c r="D1548" s="24" t="s">
        <v>25</v>
      </c>
      <c r="E1548" s="60" t="s">
        <v>4460</v>
      </c>
      <c r="F1548" s="60" t="s">
        <v>5924</v>
      </c>
      <c r="G1548" s="37" t="s">
        <v>5942</v>
      </c>
      <c r="H1548" s="232" t="s">
        <v>194</v>
      </c>
      <c r="I1548" s="60">
        <v>3</v>
      </c>
      <c r="J1548" s="60" t="s">
        <v>5926</v>
      </c>
      <c r="K1548" s="60" t="s">
        <v>31</v>
      </c>
      <c r="L1548" s="238">
        <v>3</v>
      </c>
      <c r="M1548" s="27">
        <f>L1548*130</f>
        <v>390</v>
      </c>
      <c r="N1548" s="23"/>
      <c r="O1548" s="184" t="s">
        <v>32</v>
      </c>
      <c r="P1548" s="237"/>
    </row>
    <row r="1549" s="83" customFormat="1" ht="18" customHeight="1" spans="1:16">
      <c r="A1549" s="24">
        <v>1543</v>
      </c>
      <c r="B1549" s="24" t="s">
        <v>23</v>
      </c>
      <c r="C1549" s="24" t="s">
        <v>24</v>
      </c>
      <c r="D1549" s="24" t="s">
        <v>25</v>
      </c>
      <c r="E1549" s="60" t="s">
        <v>4460</v>
      </c>
      <c r="F1549" s="60" t="s">
        <v>5924</v>
      </c>
      <c r="G1549" s="37" t="s">
        <v>5943</v>
      </c>
      <c r="H1549" s="24" t="s">
        <v>5025</v>
      </c>
      <c r="I1549" s="60">
        <v>1</v>
      </c>
      <c r="J1549" s="60" t="s">
        <v>5926</v>
      </c>
      <c r="K1549" s="60" t="s">
        <v>31</v>
      </c>
      <c r="L1549" s="238">
        <v>1</v>
      </c>
      <c r="M1549" s="27">
        <f>L1549*312</f>
        <v>312</v>
      </c>
      <c r="N1549" s="23"/>
      <c r="O1549" s="184" t="s">
        <v>32</v>
      </c>
      <c r="P1549" s="237"/>
    </row>
    <row r="1550" s="83" customFormat="1" ht="18" customHeight="1" spans="1:16">
      <c r="A1550" s="24">
        <v>1544</v>
      </c>
      <c r="B1550" s="24" t="s">
        <v>23</v>
      </c>
      <c r="C1550" s="24" t="s">
        <v>24</v>
      </c>
      <c r="D1550" s="24" t="s">
        <v>25</v>
      </c>
      <c r="E1550" s="60" t="s">
        <v>4460</v>
      </c>
      <c r="F1550" s="60" t="s">
        <v>5924</v>
      </c>
      <c r="G1550" s="37" t="s">
        <v>5944</v>
      </c>
      <c r="H1550" s="232" t="s">
        <v>194</v>
      </c>
      <c r="I1550" s="60">
        <v>3</v>
      </c>
      <c r="J1550" s="60" t="s">
        <v>5926</v>
      </c>
      <c r="K1550" s="60" t="s">
        <v>31</v>
      </c>
      <c r="L1550" s="238">
        <v>3</v>
      </c>
      <c r="M1550" s="27">
        <f>L1550*130</f>
        <v>390</v>
      </c>
      <c r="N1550" s="23"/>
      <c r="O1550" s="184" t="s">
        <v>32</v>
      </c>
      <c r="P1550" s="237"/>
    </row>
    <row r="1551" s="83" customFormat="1" ht="18" customHeight="1" spans="1:16">
      <c r="A1551" s="24">
        <v>1545</v>
      </c>
      <c r="B1551" s="24" t="s">
        <v>23</v>
      </c>
      <c r="C1551" s="24" t="s">
        <v>24</v>
      </c>
      <c r="D1551" s="24" t="s">
        <v>25</v>
      </c>
      <c r="E1551" s="60" t="s">
        <v>4460</v>
      </c>
      <c r="F1551" s="60" t="s">
        <v>5924</v>
      </c>
      <c r="G1551" s="37" t="s">
        <v>5945</v>
      </c>
      <c r="H1551" s="232" t="s">
        <v>194</v>
      </c>
      <c r="I1551" s="60">
        <v>3</v>
      </c>
      <c r="J1551" s="60" t="s">
        <v>5926</v>
      </c>
      <c r="K1551" s="60" t="s">
        <v>31</v>
      </c>
      <c r="L1551" s="238">
        <v>3</v>
      </c>
      <c r="M1551" s="27">
        <f>L1551*130</f>
        <v>390</v>
      </c>
      <c r="N1551" s="23"/>
      <c r="O1551" s="184" t="s">
        <v>32</v>
      </c>
      <c r="P1551" s="237"/>
    </row>
    <row r="1552" s="83" customFormat="1" ht="18" customHeight="1" spans="1:16">
      <c r="A1552" s="24">
        <v>1546</v>
      </c>
      <c r="B1552" s="24" t="s">
        <v>23</v>
      </c>
      <c r="C1552" s="24" t="s">
        <v>24</v>
      </c>
      <c r="D1552" s="24" t="s">
        <v>25</v>
      </c>
      <c r="E1552" s="60" t="s">
        <v>4460</v>
      </c>
      <c r="F1552" s="60" t="s">
        <v>5924</v>
      </c>
      <c r="G1552" s="37" t="s">
        <v>5946</v>
      </c>
      <c r="H1552" s="60" t="s">
        <v>1583</v>
      </c>
      <c r="I1552" s="60">
        <v>3</v>
      </c>
      <c r="J1552" s="60" t="s">
        <v>5926</v>
      </c>
      <c r="K1552" s="60" t="s">
        <v>31</v>
      </c>
      <c r="L1552" s="238">
        <v>3</v>
      </c>
      <c r="M1552" s="27">
        <f>L1552*312</f>
        <v>936</v>
      </c>
      <c r="N1552" s="23"/>
      <c r="O1552" s="184" t="s">
        <v>32</v>
      </c>
      <c r="P1552" s="237"/>
    </row>
    <row r="1553" s="83" customFormat="1" ht="18" customHeight="1" spans="1:16">
      <c r="A1553" s="24">
        <v>1547</v>
      </c>
      <c r="B1553" s="24" t="s">
        <v>23</v>
      </c>
      <c r="C1553" s="24" t="s">
        <v>24</v>
      </c>
      <c r="D1553" s="24" t="s">
        <v>25</v>
      </c>
      <c r="E1553" s="60" t="s">
        <v>4460</v>
      </c>
      <c r="F1553" s="60" t="s">
        <v>5924</v>
      </c>
      <c r="G1553" s="37" t="s">
        <v>5947</v>
      </c>
      <c r="H1553" s="24" t="s">
        <v>5025</v>
      </c>
      <c r="I1553" s="60">
        <v>2</v>
      </c>
      <c r="J1553" s="60" t="s">
        <v>5926</v>
      </c>
      <c r="K1553" s="60" t="s">
        <v>31</v>
      </c>
      <c r="L1553" s="238">
        <v>2</v>
      </c>
      <c r="M1553" s="27">
        <f>L1553*312</f>
        <v>624</v>
      </c>
      <c r="N1553" s="23"/>
      <c r="O1553" s="184" t="s">
        <v>32</v>
      </c>
      <c r="P1553" s="237"/>
    </row>
    <row r="1554" s="83" customFormat="1" ht="18" customHeight="1" spans="1:16">
      <c r="A1554" s="24">
        <v>1548</v>
      </c>
      <c r="B1554" s="24" t="s">
        <v>23</v>
      </c>
      <c r="C1554" s="24" t="s">
        <v>24</v>
      </c>
      <c r="D1554" s="24" t="s">
        <v>25</v>
      </c>
      <c r="E1554" s="60" t="s">
        <v>4460</v>
      </c>
      <c r="F1554" s="60" t="s">
        <v>5924</v>
      </c>
      <c r="G1554" s="37" t="s">
        <v>5948</v>
      </c>
      <c r="H1554" s="60" t="s">
        <v>1583</v>
      </c>
      <c r="I1554" s="60">
        <v>3</v>
      </c>
      <c r="J1554" s="60" t="s">
        <v>5926</v>
      </c>
      <c r="K1554" s="60" t="s">
        <v>31</v>
      </c>
      <c r="L1554" s="238">
        <v>3</v>
      </c>
      <c r="M1554" s="27">
        <f>L1554*312</f>
        <v>936</v>
      </c>
      <c r="N1554" s="23"/>
      <c r="O1554" s="184" t="s">
        <v>32</v>
      </c>
      <c r="P1554" s="237"/>
    </row>
    <row r="1555" s="83" customFormat="1" ht="18" customHeight="1" spans="1:16">
      <c r="A1555" s="24">
        <v>1549</v>
      </c>
      <c r="B1555" s="24" t="s">
        <v>23</v>
      </c>
      <c r="C1555" s="24" t="s">
        <v>24</v>
      </c>
      <c r="D1555" s="24" t="s">
        <v>25</v>
      </c>
      <c r="E1555" s="60" t="s">
        <v>4460</v>
      </c>
      <c r="F1555" s="60" t="s">
        <v>5924</v>
      </c>
      <c r="G1555" s="37" t="s">
        <v>5949</v>
      </c>
      <c r="H1555" s="125" t="s">
        <v>194</v>
      </c>
      <c r="I1555" s="60">
        <v>3</v>
      </c>
      <c r="J1555" s="60" t="s">
        <v>5926</v>
      </c>
      <c r="K1555" s="60" t="s">
        <v>31</v>
      </c>
      <c r="L1555" s="238">
        <v>3</v>
      </c>
      <c r="M1555" s="27">
        <f>L1555*468</f>
        <v>1404</v>
      </c>
      <c r="N1555" s="23"/>
      <c r="O1555" s="184" t="s">
        <v>32</v>
      </c>
      <c r="P1555" s="237"/>
    </row>
    <row r="1556" s="83" customFormat="1" ht="18" customHeight="1" spans="1:16">
      <c r="A1556" s="24">
        <v>1550</v>
      </c>
      <c r="B1556" s="24" t="s">
        <v>23</v>
      </c>
      <c r="C1556" s="24" t="s">
        <v>24</v>
      </c>
      <c r="D1556" s="24" t="s">
        <v>25</v>
      </c>
      <c r="E1556" s="60" t="s">
        <v>4460</v>
      </c>
      <c r="F1556" s="60" t="s">
        <v>5924</v>
      </c>
      <c r="G1556" s="37" t="s">
        <v>5950</v>
      </c>
      <c r="H1556" s="60" t="s">
        <v>194</v>
      </c>
      <c r="I1556" s="60">
        <v>6</v>
      </c>
      <c r="J1556" s="60" t="s">
        <v>5926</v>
      </c>
      <c r="K1556" s="60" t="s">
        <v>31</v>
      </c>
      <c r="L1556" s="238">
        <v>6</v>
      </c>
      <c r="M1556" s="27">
        <f>L1556*130</f>
        <v>780</v>
      </c>
      <c r="N1556" s="23"/>
      <c r="O1556" s="184" t="s">
        <v>32</v>
      </c>
      <c r="P1556" s="237"/>
    </row>
    <row r="1557" s="83" customFormat="1" ht="18" customHeight="1" spans="1:16">
      <c r="A1557" s="24">
        <v>1551</v>
      </c>
      <c r="B1557" s="24" t="s">
        <v>23</v>
      </c>
      <c r="C1557" s="24" t="s">
        <v>24</v>
      </c>
      <c r="D1557" s="24" t="s">
        <v>25</v>
      </c>
      <c r="E1557" s="60" t="s">
        <v>4460</v>
      </c>
      <c r="F1557" s="60" t="s">
        <v>5924</v>
      </c>
      <c r="G1557" s="37" t="s">
        <v>5951</v>
      </c>
      <c r="H1557" s="125" t="s">
        <v>194</v>
      </c>
      <c r="I1557" s="60">
        <v>5</v>
      </c>
      <c r="J1557" s="60" t="s">
        <v>5926</v>
      </c>
      <c r="K1557" s="60" t="s">
        <v>31</v>
      </c>
      <c r="L1557" s="238">
        <v>4</v>
      </c>
      <c r="M1557" s="27">
        <f>L1557*130</f>
        <v>520</v>
      </c>
      <c r="N1557" s="23"/>
      <c r="O1557" s="184" t="s">
        <v>32</v>
      </c>
      <c r="P1557" s="237"/>
    </row>
    <row r="1558" s="83" customFormat="1" ht="18" customHeight="1" spans="1:16">
      <c r="A1558" s="24">
        <v>1552</v>
      </c>
      <c r="B1558" s="24" t="s">
        <v>23</v>
      </c>
      <c r="C1558" s="24" t="s">
        <v>24</v>
      </c>
      <c r="D1558" s="24" t="s">
        <v>25</v>
      </c>
      <c r="E1558" s="60" t="s">
        <v>4460</v>
      </c>
      <c r="F1558" s="60" t="s">
        <v>5924</v>
      </c>
      <c r="G1558" s="37" t="s">
        <v>5952</v>
      </c>
      <c r="H1558" s="232" t="s">
        <v>194</v>
      </c>
      <c r="I1558" s="60">
        <v>2</v>
      </c>
      <c r="J1558" s="60" t="s">
        <v>5926</v>
      </c>
      <c r="K1558" s="60" t="s">
        <v>31</v>
      </c>
      <c r="L1558" s="238">
        <v>2</v>
      </c>
      <c r="M1558" s="27">
        <f>L1558*130</f>
        <v>260</v>
      </c>
      <c r="N1558" s="23"/>
      <c r="O1558" s="184" t="s">
        <v>32</v>
      </c>
      <c r="P1558" s="237"/>
    </row>
    <row r="1559" s="83" customFormat="1" ht="18" customHeight="1" spans="1:16">
      <c r="A1559" s="24">
        <v>1553</v>
      </c>
      <c r="B1559" s="24" t="s">
        <v>23</v>
      </c>
      <c r="C1559" s="24" t="s">
        <v>24</v>
      </c>
      <c r="D1559" s="24" t="s">
        <v>25</v>
      </c>
      <c r="E1559" s="60" t="s">
        <v>4460</v>
      </c>
      <c r="F1559" s="60" t="s">
        <v>5924</v>
      </c>
      <c r="G1559" s="37" t="s">
        <v>5953</v>
      </c>
      <c r="H1559" s="125" t="s">
        <v>194</v>
      </c>
      <c r="I1559" s="60">
        <v>5</v>
      </c>
      <c r="J1559" s="60" t="s">
        <v>5926</v>
      </c>
      <c r="K1559" s="60" t="s">
        <v>31</v>
      </c>
      <c r="L1559" s="238">
        <v>5</v>
      </c>
      <c r="M1559" s="27">
        <f>L1559*130</f>
        <v>650</v>
      </c>
      <c r="N1559" s="23"/>
      <c r="O1559" s="184" t="s">
        <v>32</v>
      </c>
      <c r="P1559" s="237"/>
    </row>
    <row r="1560" s="83" customFormat="1" ht="18" customHeight="1" spans="1:16">
      <c r="A1560" s="24">
        <v>1554</v>
      </c>
      <c r="B1560" s="24" t="s">
        <v>23</v>
      </c>
      <c r="C1560" s="24" t="s">
        <v>24</v>
      </c>
      <c r="D1560" s="24" t="s">
        <v>25</v>
      </c>
      <c r="E1560" s="60" t="s">
        <v>4460</v>
      </c>
      <c r="F1560" s="60" t="s">
        <v>5924</v>
      </c>
      <c r="G1560" s="37" t="s">
        <v>5954</v>
      </c>
      <c r="H1560" s="60" t="s">
        <v>194</v>
      </c>
      <c r="I1560" s="60">
        <v>7</v>
      </c>
      <c r="J1560" s="60" t="s">
        <v>5926</v>
      </c>
      <c r="K1560" s="60" t="s">
        <v>31</v>
      </c>
      <c r="L1560" s="238">
        <v>7</v>
      </c>
      <c r="M1560" s="27">
        <f>L1560*130</f>
        <v>910</v>
      </c>
      <c r="N1560" s="23"/>
      <c r="O1560" s="184" t="s">
        <v>32</v>
      </c>
      <c r="P1560" s="237"/>
    </row>
    <row r="1561" s="83" customFormat="1" ht="18" customHeight="1" spans="1:16">
      <c r="A1561" s="24">
        <v>1555</v>
      </c>
      <c r="B1561" s="24" t="s">
        <v>23</v>
      </c>
      <c r="C1561" s="24" t="s">
        <v>24</v>
      </c>
      <c r="D1561" s="24" t="s">
        <v>25</v>
      </c>
      <c r="E1561" s="60" t="s">
        <v>4460</v>
      </c>
      <c r="F1561" s="60" t="s">
        <v>5924</v>
      </c>
      <c r="G1561" s="37" t="s">
        <v>5955</v>
      </c>
      <c r="H1561" s="232" t="s">
        <v>194</v>
      </c>
      <c r="I1561" s="60">
        <v>1</v>
      </c>
      <c r="J1561" s="60" t="s">
        <v>5926</v>
      </c>
      <c r="K1561" s="60" t="s">
        <v>31</v>
      </c>
      <c r="L1561" s="238">
        <v>1</v>
      </c>
      <c r="M1561" s="27">
        <f>L1561*312</f>
        <v>312</v>
      </c>
      <c r="N1561" s="23"/>
      <c r="O1561" s="184" t="s">
        <v>32</v>
      </c>
      <c r="P1561" s="237"/>
    </row>
    <row r="1562" s="83" customFormat="1" ht="18" customHeight="1" spans="1:16">
      <c r="A1562" s="24">
        <v>1556</v>
      </c>
      <c r="B1562" s="24" t="s">
        <v>23</v>
      </c>
      <c r="C1562" s="24" t="s">
        <v>24</v>
      </c>
      <c r="D1562" s="24" t="s">
        <v>25</v>
      </c>
      <c r="E1562" s="60" t="s">
        <v>4460</v>
      </c>
      <c r="F1562" s="60" t="s">
        <v>5924</v>
      </c>
      <c r="G1562" s="37" t="s">
        <v>5956</v>
      </c>
      <c r="H1562" s="60" t="s">
        <v>194</v>
      </c>
      <c r="I1562" s="60">
        <v>6</v>
      </c>
      <c r="J1562" s="60" t="s">
        <v>5926</v>
      </c>
      <c r="K1562" s="60" t="s">
        <v>31</v>
      </c>
      <c r="L1562" s="238">
        <v>4</v>
      </c>
      <c r="M1562" s="27">
        <f>L1562*130</f>
        <v>520</v>
      </c>
      <c r="N1562" s="23"/>
      <c r="O1562" s="184" t="s">
        <v>32</v>
      </c>
      <c r="P1562" s="237"/>
    </row>
    <row r="1563" s="83" customFormat="1" ht="18" customHeight="1" spans="1:16">
      <c r="A1563" s="24">
        <v>1557</v>
      </c>
      <c r="B1563" s="24" t="s">
        <v>23</v>
      </c>
      <c r="C1563" s="24" t="s">
        <v>24</v>
      </c>
      <c r="D1563" s="24" t="s">
        <v>25</v>
      </c>
      <c r="E1563" s="60" t="s">
        <v>4460</v>
      </c>
      <c r="F1563" s="60" t="s">
        <v>5924</v>
      </c>
      <c r="G1563" s="37" t="s">
        <v>5957</v>
      </c>
      <c r="H1563" s="125" t="s">
        <v>194</v>
      </c>
      <c r="I1563" s="60">
        <v>4</v>
      </c>
      <c r="J1563" s="60" t="s">
        <v>5926</v>
      </c>
      <c r="K1563" s="60" t="s">
        <v>31</v>
      </c>
      <c r="L1563" s="238">
        <v>4</v>
      </c>
      <c r="M1563" s="27">
        <f>L1563*130</f>
        <v>520</v>
      </c>
      <c r="N1563" s="23"/>
      <c r="O1563" s="184" t="s">
        <v>32</v>
      </c>
      <c r="P1563" s="237"/>
    </row>
    <row r="1564" s="83" customFormat="1" ht="18" customHeight="1" spans="1:16">
      <c r="A1564" s="24">
        <v>1558</v>
      </c>
      <c r="B1564" s="24" t="s">
        <v>23</v>
      </c>
      <c r="C1564" s="24" t="s">
        <v>24</v>
      </c>
      <c r="D1564" s="24" t="s">
        <v>25</v>
      </c>
      <c r="E1564" s="60" t="s">
        <v>4460</v>
      </c>
      <c r="F1564" s="60" t="s">
        <v>5924</v>
      </c>
      <c r="G1564" s="37" t="s">
        <v>5958</v>
      </c>
      <c r="H1564" s="232" t="s">
        <v>194</v>
      </c>
      <c r="I1564" s="60">
        <v>1</v>
      </c>
      <c r="J1564" s="60" t="s">
        <v>5926</v>
      </c>
      <c r="K1564" s="60" t="s">
        <v>31</v>
      </c>
      <c r="L1564" s="238">
        <v>1</v>
      </c>
      <c r="M1564" s="27">
        <f>L1564*312</f>
        <v>312</v>
      </c>
      <c r="N1564" s="23"/>
      <c r="O1564" s="184" t="s">
        <v>32</v>
      </c>
      <c r="P1564" s="237"/>
    </row>
    <row r="1565" s="83" customFormat="1" ht="18" customHeight="1" spans="1:16">
      <c r="A1565" s="24">
        <v>1559</v>
      </c>
      <c r="B1565" s="24" t="s">
        <v>23</v>
      </c>
      <c r="C1565" s="24" t="s">
        <v>24</v>
      </c>
      <c r="D1565" s="24" t="s">
        <v>25</v>
      </c>
      <c r="E1565" s="60" t="s">
        <v>4460</v>
      </c>
      <c r="F1565" s="60" t="s">
        <v>5924</v>
      </c>
      <c r="G1565" s="37" t="s">
        <v>5959</v>
      </c>
      <c r="H1565" s="232" t="s">
        <v>194</v>
      </c>
      <c r="I1565" s="60">
        <v>2</v>
      </c>
      <c r="J1565" s="60" t="s">
        <v>5926</v>
      </c>
      <c r="K1565" s="60" t="s">
        <v>31</v>
      </c>
      <c r="L1565" s="238">
        <v>2</v>
      </c>
      <c r="M1565" s="27">
        <f t="shared" ref="M1565:M1571" si="73">L1565*130</f>
        <v>260</v>
      </c>
      <c r="N1565" s="23"/>
      <c r="O1565" s="184" t="s">
        <v>32</v>
      </c>
      <c r="P1565" s="237"/>
    </row>
    <row r="1566" s="83" customFormat="1" ht="18" customHeight="1" spans="1:16">
      <c r="A1566" s="24">
        <v>1560</v>
      </c>
      <c r="B1566" s="24" t="s">
        <v>23</v>
      </c>
      <c r="C1566" s="24" t="s">
        <v>24</v>
      </c>
      <c r="D1566" s="24" t="s">
        <v>25</v>
      </c>
      <c r="E1566" s="60" t="s">
        <v>4460</v>
      </c>
      <c r="F1566" s="60" t="s">
        <v>5924</v>
      </c>
      <c r="G1566" s="37" t="s">
        <v>5960</v>
      </c>
      <c r="H1566" s="232" t="s">
        <v>194</v>
      </c>
      <c r="I1566" s="60">
        <v>2</v>
      </c>
      <c r="J1566" s="60" t="s">
        <v>5926</v>
      </c>
      <c r="K1566" s="60" t="s">
        <v>31</v>
      </c>
      <c r="L1566" s="238">
        <v>2</v>
      </c>
      <c r="M1566" s="27">
        <f t="shared" si="73"/>
        <v>260</v>
      </c>
      <c r="N1566" s="23"/>
      <c r="O1566" s="184" t="s">
        <v>32</v>
      </c>
      <c r="P1566" s="237"/>
    </row>
    <row r="1567" s="83" customFormat="1" ht="18" customHeight="1" spans="1:16">
      <c r="A1567" s="24">
        <v>1561</v>
      </c>
      <c r="B1567" s="24" t="s">
        <v>23</v>
      </c>
      <c r="C1567" s="24" t="s">
        <v>24</v>
      </c>
      <c r="D1567" s="24" t="s">
        <v>25</v>
      </c>
      <c r="E1567" s="60" t="s">
        <v>4460</v>
      </c>
      <c r="F1567" s="60" t="s">
        <v>5924</v>
      </c>
      <c r="G1567" s="37" t="s">
        <v>5961</v>
      </c>
      <c r="H1567" s="125" t="s">
        <v>194</v>
      </c>
      <c r="I1567" s="60">
        <v>4</v>
      </c>
      <c r="J1567" s="60" t="s">
        <v>5926</v>
      </c>
      <c r="K1567" s="60" t="s">
        <v>31</v>
      </c>
      <c r="L1567" s="238">
        <v>4</v>
      </c>
      <c r="M1567" s="27">
        <f t="shared" si="73"/>
        <v>520</v>
      </c>
      <c r="N1567" s="23"/>
      <c r="O1567" s="184" t="s">
        <v>32</v>
      </c>
      <c r="P1567" s="237"/>
    </row>
    <row r="1568" s="83" customFormat="1" ht="18" customHeight="1" spans="1:16">
      <c r="A1568" s="24">
        <v>1562</v>
      </c>
      <c r="B1568" s="24" t="s">
        <v>23</v>
      </c>
      <c r="C1568" s="24" t="s">
        <v>24</v>
      </c>
      <c r="D1568" s="24" t="s">
        <v>25</v>
      </c>
      <c r="E1568" s="60" t="s">
        <v>4460</v>
      </c>
      <c r="F1568" s="60" t="s">
        <v>5924</v>
      </c>
      <c r="G1568" s="37" t="s">
        <v>5962</v>
      </c>
      <c r="H1568" s="232" t="s">
        <v>194</v>
      </c>
      <c r="I1568" s="60">
        <v>3</v>
      </c>
      <c r="J1568" s="60" t="s">
        <v>5926</v>
      </c>
      <c r="K1568" s="60" t="s">
        <v>31</v>
      </c>
      <c r="L1568" s="238">
        <v>3</v>
      </c>
      <c r="M1568" s="27">
        <f t="shared" si="73"/>
        <v>390</v>
      </c>
      <c r="N1568" s="23"/>
      <c r="O1568" s="184" t="s">
        <v>32</v>
      </c>
      <c r="P1568" s="237"/>
    </row>
    <row r="1569" s="83" customFormat="1" ht="18" customHeight="1" spans="1:16">
      <c r="A1569" s="24">
        <v>1563</v>
      </c>
      <c r="B1569" s="24" t="s">
        <v>23</v>
      </c>
      <c r="C1569" s="24" t="s">
        <v>24</v>
      </c>
      <c r="D1569" s="24" t="s">
        <v>25</v>
      </c>
      <c r="E1569" s="60" t="s">
        <v>4460</v>
      </c>
      <c r="F1569" s="60" t="s">
        <v>5924</v>
      </c>
      <c r="G1569" s="37" t="s">
        <v>5963</v>
      </c>
      <c r="H1569" s="125" t="s">
        <v>194</v>
      </c>
      <c r="I1569" s="60">
        <v>7</v>
      </c>
      <c r="J1569" s="60" t="s">
        <v>5926</v>
      </c>
      <c r="K1569" s="60" t="s">
        <v>31</v>
      </c>
      <c r="L1569" s="238">
        <v>7</v>
      </c>
      <c r="M1569" s="27">
        <f t="shared" si="73"/>
        <v>910</v>
      </c>
      <c r="N1569" s="23"/>
      <c r="O1569" s="184" t="s">
        <v>32</v>
      </c>
      <c r="P1569" s="237"/>
    </row>
    <row r="1570" s="83" customFormat="1" ht="18" customHeight="1" spans="1:16">
      <c r="A1570" s="24">
        <v>1564</v>
      </c>
      <c r="B1570" s="24" t="s">
        <v>23</v>
      </c>
      <c r="C1570" s="24" t="s">
        <v>24</v>
      </c>
      <c r="D1570" s="24" t="s">
        <v>25</v>
      </c>
      <c r="E1570" s="60" t="s">
        <v>4460</v>
      </c>
      <c r="F1570" s="60" t="s">
        <v>5924</v>
      </c>
      <c r="G1570" s="37" t="s">
        <v>5964</v>
      </c>
      <c r="H1570" s="60" t="s">
        <v>1583</v>
      </c>
      <c r="I1570" s="60">
        <v>6</v>
      </c>
      <c r="J1570" s="60" t="s">
        <v>5926</v>
      </c>
      <c r="K1570" s="60" t="s">
        <v>31</v>
      </c>
      <c r="L1570" s="238">
        <v>6</v>
      </c>
      <c r="M1570" s="27">
        <f t="shared" si="73"/>
        <v>780</v>
      </c>
      <c r="N1570" s="23"/>
      <c r="O1570" s="184" t="s">
        <v>32</v>
      </c>
      <c r="P1570" s="237"/>
    </row>
    <row r="1571" s="83" customFormat="1" ht="18" customHeight="1" spans="1:16">
      <c r="A1571" s="24">
        <v>1565</v>
      </c>
      <c r="B1571" s="24" t="s">
        <v>23</v>
      </c>
      <c r="C1571" s="24" t="s">
        <v>24</v>
      </c>
      <c r="D1571" s="24" t="s">
        <v>25</v>
      </c>
      <c r="E1571" s="60" t="s">
        <v>4460</v>
      </c>
      <c r="F1571" s="60" t="s">
        <v>5924</v>
      </c>
      <c r="G1571" s="37" t="s">
        <v>5965</v>
      </c>
      <c r="H1571" s="125" t="s">
        <v>1583</v>
      </c>
      <c r="I1571" s="60">
        <v>5</v>
      </c>
      <c r="J1571" s="60" t="s">
        <v>5926</v>
      </c>
      <c r="K1571" s="60" t="s">
        <v>31</v>
      </c>
      <c r="L1571" s="238">
        <v>5</v>
      </c>
      <c r="M1571" s="27">
        <f t="shared" si="73"/>
        <v>650</v>
      </c>
      <c r="N1571" s="23"/>
      <c r="O1571" s="184" t="s">
        <v>32</v>
      </c>
      <c r="P1571" s="237"/>
    </row>
    <row r="1572" s="83" customFormat="1" ht="18" customHeight="1" spans="1:16">
      <c r="A1572" s="24">
        <v>1566</v>
      </c>
      <c r="B1572" s="24" t="s">
        <v>23</v>
      </c>
      <c r="C1572" s="24" t="s">
        <v>24</v>
      </c>
      <c r="D1572" s="24" t="s">
        <v>25</v>
      </c>
      <c r="E1572" s="60" t="s">
        <v>4460</v>
      </c>
      <c r="F1572" s="60" t="s">
        <v>5924</v>
      </c>
      <c r="G1572" s="37" t="s">
        <v>5966</v>
      </c>
      <c r="H1572" s="60" t="s">
        <v>1583</v>
      </c>
      <c r="I1572" s="60">
        <v>1</v>
      </c>
      <c r="J1572" s="60" t="s">
        <v>5926</v>
      </c>
      <c r="K1572" s="60" t="s">
        <v>31</v>
      </c>
      <c r="L1572" s="238">
        <v>1</v>
      </c>
      <c r="M1572" s="27">
        <f>L1572*312</f>
        <v>312</v>
      </c>
      <c r="N1572" s="23"/>
      <c r="O1572" s="184" t="s">
        <v>32</v>
      </c>
      <c r="P1572" s="237"/>
    </row>
    <row r="1573" s="83" customFormat="1" ht="18" customHeight="1" spans="1:16">
      <c r="A1573" s="24">
        <v>1567</v>
      </c>
      <c r="B1573" s="24" t="s">
        <v>23</v>
      </c>
      <c r="C1573" s="24" t="s">
        <v>24</v>
      </c>
      <c r="D1573" s="24" t="s">
        <v>25</v>
      </c>
      <c r="E1573" s="60" t="s">
        <v>4460</v>
      </c>
      <c r="F1573" s="60" t="s">
        <v>5924</v>
      </c>
      <c r="G1573" s="37" t="s">
        <v>5967</v>
      </c>
      <c r="H1573" s="125" t="s">
        <v>1583</v>
      </c>
      <c r="I1573" s="60">
        <v>2</v>
      </c>
      <c r="J1573" s="60" t="s">
        <v>5926</v>
      </c>
      <c r="K1573" s="60" t="s">
        <v>31</v>
      </c>
      <c r="L1573" s="238">
        <v>2</v>
      </c>
      <c r="M1573" s="27">
        <f>L1573*312</f>
        <v>624</v>
      </c>
      <c r="N1573" s="23"/>
      <c r="O1573" s="184" t="s">
        <v>32</v>
      </c>
      <c r="P1573" s="237"/>
    </row>
    <row r="1574" s="83" customFormat="1" ht="18" customHeight="1" spans="1:16">
      <c r="A1574" s="24">
        <v>1568</v>
      </c>
      <c r="B1574" s="24" t="s">
        <v>23</v>
      </c>
      <c r="C1574" s="24" t="s">
        <v>24</v>
      </c>
      <c r="D1574" s="24" t="s">
        <v>25</v>
      </c>
      <c r="E1574" s="60" t="s">
        <v>4460</v>
      </c>
      <c r="F1574" s="60" t="s">
        <v>5924</v>
      </c>
      <c r="G1574" s="37" t="s">
        <v>5968</v>
      </c>
      <c r="H1574" s="60" t="s">
        <v>1583</v>
      </c>
      <c r="I1574" s="60">
        <v>6</v>
      </c>
      <c r="J1574" s="60" t="s">
        <v>5926</v>
      </c>
      <c r="K1574" s="60" t="s">
        <v>31</v>
      </c>
      <c r="L1574" s="238">
        <v>6</v>
      </c>
      <c r="M1574" s="27">
        <f>L1574*130</f>
        <v>780</v>
      </c>
      <c r="N1574" s="23"/>
      <c r="O1574" s="184" t="s">
        <v>32</v>
      </c>
      <c r="P1574" s="237"/>
    </row>
    <row r="1575" s="83" customFormat="1" ht="18" customHeight="1" spans="1:16">
      <c r="A1575" s="24">
        <v>1569</v>
      </c>
      <c r="B1575" s="24" t="s">
        <v>23</v>
      </c>
      <c r="C1575" s="24" t="s">
        <v>24</v>
      </c>
      <c r="D1575" s="24" t="s">
        <v>25</v>
      </c>
      <c r="E1575" s="60" t="s">
        <v>4460</v>
      </c>
      <c r="F1575" s="60" t="s">
        <v>5924</v>
      </c>
      <c r="G1575" s="37" t="s">
        <v>5969</v>
      </c>
      <c r="H1575" s="125" t="s">
        <v>194</v>
      </c>
      <c r="I1575" s="60">
        <v>5</v>
      </c>
      <c r="J1575" s="60" t="s">
        <v>5926</v>
      </c>
      <c r="K1575" s="60" t="s">
        <v>31</v>
      </c>
      <c r="L1575" s="238">
        <v>5</v>
      </c>
      <c r="M1575" s="27">
        <f>L1575*130</f>
        <v>650</v>
      </c>
      <c r="N1575" s="23"/>
      <c r="O1575" s="184" t="s">
        <v>32</v>
      </c>
      <c r="P1575" s="237"/>
    </row>
    <row r="1576" s="83" customFormat="1" ht="18" customHeight="1" spans="1:16">
      <c r="A1576" s="24">
        <v>1570</v>
      </c>
      <c r="B1576" s="24" t="s">
        <v>23</v>
      </c>
      <c r="C1576" s="24" t="s">
        <v>24</v>
      </c>
      <c r="D1576" s="24" t="s">
        <v>25</v>
      </c>
      <c r="E1576" s="60" t="s">
        <v>4460</v>
      </c>
      <c r="F1576" s="60" t="s">
        <v>5924</v>
      </c>
      <c r="G1576" s="37" t="s">
        <v>5970</v>
      </c>
      <c r="H1576" s="60" t="s">
        <v>1583</v>
      </c>
      <c r="I1576" s="60">
        <v>5</v>
      </c>
      <c r="J1576" s="60" t="s">
        <v>5926</v>
      </c>
      <c r="K1576" s="60" t="s">
        <v>31</v>
      </c>
      <c r="L1576" s="238">
        <v>5</v>
      </c>
      <c r="M1576" s="27">
        <f>L1576*130</f>
        <v>650</v>
      </c>
      <c r="N1576" s="23"/>
      <c r="O1576" s="184" t="s">
        <v>32</v>
      </c>
      <c r="P1576" s="237"/>
    </row>
    <row r="1577" s="83" customFormat="1" ht="18" customHeight="1" spans="1:16">
      <c r="A1577" s="24">
        <v>1571</v>
      </c>
      <c r="B1577" s="24" t="s">
        <v>23</v>
      </c>
      <c r="C1577" s="24" t="s">
        <v>24</v>
      </c>
      <c r="D1577" s="24" t="s">
        <v>25</v>
      </c>
      <c r="E1577" s="60" t="s">
        <v>4460</v>
      </c>
      <c r="F1577" s="60" t="s">
        <v>5924</v>
      </c>
      <c r="G1577" s="37" t="s">
        <v>5971</v>
      </c>
      <c r="H1577" s="60" t="s">
        <v>194</v>
      </c>
      <c r="I1577" s="60">
        <v>4</v>
      </c>
      <c r="J1577" s="60" t="s">
        <v>5926</v>
      </c>
      <c r="K1577" s="60" t="s">
        <v>31</v>
      </c>
      <c r="L1577" s="238">
        <v>4</v>
      </c>
      <c r="M1577" s="27">
        <f>L1577*130</f>
        <v>520</v>
      </c>
      <c r="N1577" s="23"/>
      <c r="O1577" s="184" t="s">
        <v>32</v>
      </c>
      <c r="P1577" s="237"/>
    </row>
    <row r="1578" s="83" customFormat="1" ht="18" customHeight="1" spans="1:16">
      <c r="A1578" s="24">
        <v>1572</v>
      </c>
      <c r="B1578" s="24" t="s">
        <v>23</v>
      </c>
      <c r="C1578" s="24" t="s">
        <v>24</v>
      </c>
      <c r="D1578" s="24" t="s">
        <v>25</v>
      </c>
      <c r="E1578" s="60" t="s">
        <v>4460</v>
      </c>
      <c r="F1578" s="60" t="s">
        <v>5924</v>
      </c>
      <c r="G1578" s="37" t="s">
        <v>5972</v>
      </c>
      <c r="H1578" s="232" t="s">
        <v>194</v>
      </c>
      <c r="I1578" s="60">
        <v>3</v>
      </c>
      <c r="J1578" s="60" t="s">
        <v>5926</v>
      </c>
      <c r="K1578" s="60" t="s">
        <v>31</v>
      </c>
      <c r="L1578" s="238">
        <v>3</v>
      </c>
      <c r="M1578" s="27">
        <f>L1578*130</f>
        <v>390</v>
      </c>
      <c r="N1578" s="23"/>
      <c r="O1578" s="184" t="s">
        <v>32</v>
      </c>
      <c r="P1578" s="237"/>
    </row>
    <row r="1579" s="83" customFormat="1" ht="18" customHeight="1" spans="1:16">
      <c r="A1579" s="24">
        <v>1573</v>
      </c>
      <c r="B1579" s="24" t="s">
        <v>23</v>
      </c>
      <c r="C1579" s="24" t="s">
        <v>24</v>
      </c>
      <c r="D1579" s="24" t="s">
        <v>25</v>
      </c>
      <c r="E1579" s="60" t="s">
        <v>4460</v>
      </c>
      <c r="F1579" s="60" t="s">
        <v>5924</v>
      </c>
      <c r="G1579" s="37" t="s">
        <v>5973</v>
      </c>
      <c r="H1579" s="125" t="s">
        <v>194</v>
      </c>
      <c r="I1579" s="125">
        <v>4</v>
      </c>
      <c r="J1579" s="60" t="s">
        <v>5926</v>
      </c>
      <c r="K1579" s="60" t="s">
        <v>31</v>
      </c>
      <c r="L1579" s="238">
        <v>1</v>
      </c>
      <c r="M1579" s="27">
        <f>L1579*312</f>
        <v>312</v>
      </c>
      <c r="N1579" s="23"/>
      <c r="O1579" s="184" t="s">
        <v>32</v>
      </c>
      <c r="P1579" s="237"/>
    </row>
    <row r="1580" s="83" customFormat="1" ht="18" customHeight="1" spans="1:16">
      <c r="A1580" s="24">
        <v>1574</v>
      </c>
      <c r="B1580" s="24" t="s">
        <v>23</v>
      </c>
      <c r="C1580" s="24" t="s">
        <v>24</v>
      </c>
      <c r="D1580" s="24" t="s">
        <v>25</v>
      </c>
      <c r="E1580" s="60" t="s">
        <v>4460</v>
      </c>
      <c r="F1580" s="60" t="s">
        <v>5924</v>
      </c>
      <c r="G1580" s="37" t="s">
        <v>5974</v>
      </c>
      <c r="H1580" s="125" t="s">
        <v>1583</v>
      </c>
      <c r="I1580" s="60">
        <v>2</v>
      </c>
      <c r="J1580" s="60" t="s">
        <v>5926</v>
      </c>
      <c r="K1580" s="60" t="s">
        <v>31</v>
      </c>
      <c r="L1580" s="238">
        <v>2</v>
      </c>
      <c r="M1580" s="27">
        <f>L1580*312</f>
        <v>624</v>
      </c>
      <c r="N1580" s="23"/>
      <c r="O1580" s="184" t="s">
        <v>32</v>
      </c>
      <c r="P1580" s="237"/>
    </row>
    <row r="1581" s="83" customFormat="1" ht="18" customHeight="1" spans="1:16">
      <c r="A1581" s="24">
        <v>1575</v>
      </c>
      <c r="B1581" s="24" t="s">
        <v>23</v>
      </c>
      <c r="C1581" s="24" t="s">
        <v>24</v>
      </c>
      <c r="D1581" s="24" t="s">
        <v>25</v>
      </c>
      <c r="E1581" s="60" t="s">
        <v>4460</v>
      </c>
      <c r="F1581" s="60" t="s">
        <v>5924</v>
      </c>
      <c r="G1581" s="37" t="s">
        <v>5975</v>
      </c>
      <c r="H1581" s="24" t="s">
        <v>5025</v>
      </c>
      <c r="I1581" s="60">
        <v>1</v>
      </c>
      <c r="J1581" s="60" t="s">
        <v>5926</v>
      </c>
      <c r="K1581" s="60" t="s">
        <v>31</v>
      </c>
      <c r="L1581" s="238">
        <v>1</v>
      </c>
      <c r="M1581" s="27">
        <f>L1581*312</f>
        <v>312</v>
      </c>
      <c r="N1581" s="23"/>
      <c r="O1581" s="184" t="s">
        <v>32</v>
      </c>
      <c r="P1581" s="237"/>
    </row>
    <row r="1582" s="83" customFormat="1" ht="18" customHeight="1" spans="1:16">
      <c r="A1582" s="24">
        <v>1576</v>
      </c>
      <c r="B1582" s="24" t="s">
        <v>23</v>
      </c>
      <c r="C1582" s="24" t="s">
        <v>24</v>
      </c>
      <c r="D1582" s="24" t="s">
        <v>25</v>
      </c>
      <c r="E1582" s="60" t="s">
        <v>4460</v>
      </c>
      <c r="F1582" s="60" t="s">
        <v>5924</v>
      </c>
      <c r="G1582" s="37" t="s">
        <v>5976</v>
      </c>
      <c r="H1582" s="125" t="s">
        <v>1583</v>
      </c>
      <c r="I1582" s="60">
        <v>5</v>
      </c>
      <c r="J1582" s="60" t="s">
        <v>5926</v>
      </c>
      <c r="K1582" s="60" t="s">
        <v>31</v>
      </c>
      <c r="L1582" s="238">
        <v>5</v>
      </c>
      <c r="M1582" s="27">
        <f>L1582*130</f>
        <v>650</v>
      </c>
      <c r="N1582" s="23"/>
      <c r="O1582" s="184" t="s">
        <v>32</v>
      </c>
      <c r="P1582" s="237"/>
    </row>
    <row r="1583" s="83" customFormat="1" ht="18" customHeight="1" spans="1:16">
      <c r="A1583" s="24">
        <v>1577</v>
      </c>
      <c r="B1583" s="24" t="s">
        <v>23</v>
      </c>
      <c r="C1583" s="24" t="s">
        <v>24</v>
      </c>
      <c r="D1583" s="24" t="s">
        <v>25</v>
      </c>
      <c r="E1583" s="60" t="s">
        <v>4460</v>
      </c>
      <c r="F1583" s="60" t="s">
        <v>5924</v>
      </c>
      <c r="G1583" s="37" t="s">
        <v>5977</v>
      </c>
      <c r="H1583" s="232" t="s">
        <v>194</v>
      </c>
      <c r="I1583" s="60">
        <v>1</v>
      </c>
      <c r="J1583" s="60" t="s">
        <v>5926</v>
      </c>
      <c r="K1583" s="60" t="s">
        <v>31</v>
      </c>
      <c r="L1583" s="238">
        <v>1</v>
      </c>
      <c r="M1583" s="27">
        <f>L1583*312</f>
        <v>312</v>
      </c>
      <c r="N1583" s="23"/>
      <c r="O1583" s="184" t="s">
        <v>32</v>
      </c>
      <c r="P1583" s="237"/>
    </row>
    <row r="1584" s="83" customFormat="1" ht="18" customHeight="1" spans="1:16">
      <c r="A1584" s="24">
        <v>1578</v>
      </c>
      <c r="B1584" s="24" t="s">
        <v>23</v>
      </c>
      <c r="C1584" s="24" t="s">
        <v>24</v>
      </c>
      <c r="D1584" s="24" t="s">
        <v>25</v>
      </c>
      <c r="E1584" s="60" t="s">
        <v>4460</v>
      </c>
      <c r="F1584" s="60" t="s">
        <v>5924</v>
      </c>
      <c r="G1584" s="37" t="s">
        <v>5978</v>
      </c>
      <c r="H1584" s="232" t="s">
        <v>194</v>
      </c>
      <c r="I1584" s="60">
        <v>2</v>
      </c>
      <c r="J1584" s="60" t="s">
        <v>5926</v>
      </c>
      <c r="K1584" s="60" t="s">
        <v>31</v>
      </c>
      <c r="L1584" s="238">
        <v>2</v>
      </c>
      <c r="M1584" s="27">
        <f>L1584*130</f>
        <v>260</v>
      </c>
      <c r="N1584" s="23"/>
      <c r="O1584" s="184" t="s">
        <v>32</v>
      </c>
      <c r="P1584" s="237"/>
    </row>
    <row r="1585" s="83" customFormat="1" ht="18" customHeight="1" spans="1:16">
      <c r="A1585" s="24">
        <v>1579</v>
      </c>
      <c r="B1585" s="24" t="s">
        <v>23</v>
      </c>
      <c r="C1585" s="24" t="s">
        <v>24</v>
      </c>
      <c r="D1585" s="24" t="s">
        <v>25</v>
      </c>
      <c r="E1585" s="60" t="s">
        <v>4460</v>
      </c>
      <c r="F1585" s="60" t="s">
        <v>5924</v>
      </c>
      <c r="G1585" s="37" t="s">
        <v>5979</v>
      </c>
      <c r="H1585" s="232" t="s">
        <v>194</v>
      </c>
      <c r="I1585" s="60">
        <v>3</v>
      </c>
      <c r="J1585" s="60" t="s">
        <v>5926</v>
      </c>
      <c r="K1585" s="60" t="s">
        <v>31</v>
      </c>
      <c r="L1585" s="238">
        <v>3</v>
      </c>
      <c r="M1585" s="27">
        <f>L1585*130</f>
        <v>390</v>
      </c>
      <c r="N1585" s="23"/>
      <c r="O1585" s="184" t="s">
        <v>32</v>
      </c>
      <c r="P1585" s="237"/>
    </row>
    <row r="1586" s="83" customFormat="1" ht="18" customHeight="1" spans="1:16">
      <c r="A1586" s="24">
        <v>1580</v>
      </c>
      <c r="B1586" s="24" t="s">
        <v>23</v>
      </c>
      <c r="C1586" s="24" t="s">
        <v>24</v>
      </c>
      <c r="D1586" s="24" t="s">
        <v>25</v>
      </c>
      <c r="E1586" s="60" t="s">
        <v>4460</v>
      </c>
      <c r="F1586" s="60" t="s">
        <v>5924</v>
      </c>
      <c r="G1586" s="37" t="s">
        <v>5980</v>
      </c>
      <c r="H1586" s="125" t="s">
        <v>194</v>
      </c>
      <c r="I1586" s="60">
        <v>7</v>
      </c>
      <c r="J1586" s="60" t="s">
        <v>5926</v>
      </c>
      <c r="K1586" s="60" t="s">
        <v>31</v>
      </c>
      <c r="L1586" s="238">
        <v>4</v>
      </c>
      <c r="M1586" s="27">
        <f>L1586*130</f>
        <v>520</v>
      </c>
      <c r="N1586" s="23"/>
      <c r="O1586" s="184" t="s">
        <v>32</v>
      </c>
      <c r="P1586" s="237"/>
    </row>
    <row r="1587" s="83" customFormat="1" ht="18" customHeight="1" spans="1:16">
      <c r="A1587" s="24">
        <v>1581</v>
      </c>
      <c r="B1587" s="24" t="s">
        <v>23</v>
      </c>
      <c r="C1587" s="24" t="s">
        <v>24</v>
      </c>
      <c r="D1587" s="24" t="s">
        <v>25</v>
      </c>
      <c r="E1587" s="60" t="s">
        <v>4460</v>
      </c>
      <c r="F1587" s="60" t="s">
        <v>5924</v>
      </c>
      <c r="G1587" s="37" t="s">
        <v>5981</v>
      </c>
      <c r="H1587" s="24" t="s">
        <v>5025</v>
      </c>
      <c r="I1587" s="60">
        <v>1</v>
      </c>
      <c r="J1587" s="60" t="s">
        <v>5926</v>
      </c>
      <c r="K1587" s="60" t="s">
        <v>31</v>
      </c>
      <c r="L1587" s="238">
        <v>1</v>
      </c>
      <c r="M1587" s="27">
        <f>L1587*312</f>
        <v>312</v>
      </c>
      <c r="N1587" s="23"/>
      <c r="O1587" s="184" t="s">
        <v>32</v>
      </c>
      <c r="P1587" s="237"/>
    </row>
    <row r="1588" s="83" customFormat="1" ht="18" customHeight="1" spans="1:16">
      <c r="A1588" s="24">
        <v>1582</v>
      </c>
      <c r="B1588" s="24" t="s">
        <v>23</v>
      </c>
      <c r="C1588" s="24" t="s">
        <v>24</v>
      </c>
      <c r="D1588" s="24" t="s">
        <v>25</v>
      </c>
      <c r="E1588" s="60" t="s">
        <v>4460</v>
      </c>
      <c r="F1588" s="60" t="s">
        <v>5924</v>
      </c>
      <c r="G1588" s="37" t="s">
        <v>5982</v>
      </c>
      <c r="H1588" s="125" t="s">
        <v>1583</v>
      </c>
      <c r="I1588" s="60">
        <v>2</v>
      </c>
      <c r="J1588" s="60" t="s">
        <v>5926</v>
      </c>
      <c r="K1588" s="60" t="s">
        <v>31</v>
      </c>
      <c r="L1588" s="238">
        <v>2</v>
      </c>
      <c r="M1588" s="27">
        <f>L1588*312</f>
        <v>624</v>
      </c>
      <c r="N1588" s="23"/>
      <c r="O1588" s="184" t="s">
        <v>32</v>
      </c>
      <c r="P1588" s="237"/>
    </row>
    <row r="1589" s="83" customFormat="1" ht="18" customHeight="1" spans="1:16">
      <c r="A1589" s="24">
        <v>1583</v>
      </c>
      <c r="B1589" s="24" t="s">
        <v>23</v>
      </c>
      <c r="C1589" s="24" t="s">
        <v>24</v>
      </c>
      <c r="D1589" s="24" t="s">
        <v>25</v>
      </c>
      <c r="E1589" s="60" t="s">
        <v>4460</v>
      </c>
      <c r="F1589" s="60" t="s">
        <v>5924</v>
      </c>
      <c r="G1589" s="37" t="s">
        <v>5983</v>
      </c>
      <c r="H1589" s="232" t="s">
        <v>194</v>
      </c>
      <c r="I1589" s="125">
        <v>4</v>
      </c>
      <c r="J1589" s="60" t="s">
        <v>5926</v>
      </c>
      <c r="K1589" s="60" t="s">
        <v>31</v>
      </c>
      <c r="L1589" s="238">
        <v>3</v>
      </c>
      <c r="M1589" s="27">
        <f>L1589*130</f>
        <v>390</v>
      </c>
      <c r="N1589" s="23"/>
      <c r="O1589" s="184" t="s">
        <v>32</v>
      </c>
      <c r="P1589" s="237"/>
    </row>
    <row r="1590" s="83" customFormat="1" ht="18" customHeight="1" spans="1:16">
      <c r="A1590" s="24">
        <v>1584</v>
      </c>
      <c r="B1590" s="24" t="s">
        <v>23</v>
      </c>
      <c r="C1590" s="24" t="s">
        <v>24</v>
      </c>
      <c r="D1590" s="24" t="s">
        <v>25</v>
      </c>
      <c r="E1590" s="60" t="s">
        <v>4460</v>
      </c>
      <c r="F1590" s="60" t="s">
        <v>5924</v>
      </c>
      <c r="G1590" s="37" t="s">
        <v>5984</v>
      </c>
      <c r="H1590" s="60" t="s">
        <v>194</v>
      </c>
      <c r="I1590" s="125">
        <v>4</v>
      </c>
      <c r="J1590" s="60" t="s">
        <v>5926</v>
      </c>
      <c r="K1590" s="60" t="s">
        <v>31</v>
      </c>
      <c r="L1590" s="238">
        <v>4</v>
      </c>
      <c r="M1590" s="27">
        <f>L1590*130</f>
        <v>520</v>
      </c>
      <c r="N1590" s="23"/>
      <c r="O1590" s="184" t="s">
        <v>32</v>
      </c>
      <c r="P1590" s="237"/>
    </row>
    <row r="1591" s="83" customFormat="1" ht="18" customHeight="1" spans="1:16">
      <c r="A1591" s="24">
        <v>1585</v>
      </c>
      <c r="B1591" s="24" t="s">
        <v>23</v>
      </c>
      <c r="C1591" s="24" t="s">
        <v>24</v>
      </c>
      <c r="D1591" s="24" t="s">
        <v>25</v>
      </c>
      <c r="E1591" s="60" t="s">
        <v>4460</v>
      </c>
      <c r="F1591" s="60" t="s">
        <v>5924</v>
      </c>
      <c r="G1591" s="37" t="s">
        <v>5985</v>
      </c>
      <c r="H1591" s="232" t="s">
        <v>194</v>
      </c>
      <c r="I1591" s="60">
        <v>3</v>
      </c>
      <c r="J1591" s="60" t="s">
        <v>5926</v>
      </c>
      <c r="K1591" s="60" t="s">
        <v>31</v>
      </c>
      <c r="L1591" s="238">
        <v>3</v>
      </c>
      <c r="M1591" s="27">
        <f>L1591*130</f>
        <v>390</v>
      </c>
      <c r="N1591" s="23"/>
      <c r="O1591" s="184" t="s">
        <v>32</v>
      </c>
      <c r="P1591" s="237"/>
    </row>
    <row r="1592" s="83" customFormat="1" ht="18" customHeight="1" spans="1:16">
      <c r="A1592" s="24">
        <v>1586</v>
      </c>
      <c r="B1592" s="24" t="s">
        <v>23</v>
      </c>
      <c r="C1592" s="24" t="s">
        <v>24</v>
      </c>
      <c r="D1592" s="24" t="s">
        <v>25</v>
      </c>
      <c r="E1592" s="60" t="s">
        <v>4460</v>
      </c>
      <c r="F1592" s="60" t="s">
        <v>5924</v>
      </c>
      <c r="G1592" s="37" t="s">
        <v>5986</v>
      </c>
      <c r="H1592" s="24" t="s">
        <v>5025</v>
      </c>
      <c r="I1592" s="60">
        <v>1</v>
      </c>
      <c r="J1592" s="60" t="s">
        <v>5926</v>
      </c>
      <c r="K1592" s="60" t="s">
        <v>31</v>
      </c>
      <c r="L1592" s="238">
        <v>1</v>
      </c>
      <c r="M1592" s="27">
        <f>L1592*312</f>
        <v>312</v>
      </c>
      <c r="N1592" s="23"/>
      <c r="O1592" s="184" t="s">
        <v>32</v>
      </c>
      <c r="P1592" s="237"/>
    </row>
    <row r="1593" s="83" customFormat="1" ht="18" customHeight="1" spans="1:16">
      <c r="A1593" s="24">
        <v>1587</v>
      </c>
      <c r="B1593" s="24" t="s">
        <v>23</v>
      </c>
      <c r="C1593" s="24" t="s">
        <v>24</v>
      </c>
      <c r="D1593" s="24" t="s">
        <v>25</v>
      </c>
      <c r="E1593" s="60" t="s">
        <v>4460</v>
      </c>
      <c r="F1593" s="60" t="s">
        <v>5924</v>
      </c>
      <c r="G1593" s="37" t="s">
        <v>5987</v>
      </c>
      <c r="H1593" s="125" t="s">
        <v>1583</v>
      </c>
      <c r="I1593" s="125">
        <v>4</v>
      </c>
      <c r="J1593" s="60" t="s">
        <v>5926</v>
      </c>
      <c r="K1593" s="60" t="s">
        <v>31</v>
      </c>
      <c r="L1593" s="238">
        <v>4</v>
      </c>
      <c r="M1593" s="27">
        <f>L1593*130</f>
        <v>520</v>
      </c>
      <c r="N1593" s="23"/>
      <c r="O1593" s="184" t="s">
        <v>32</v>
      </c>
      <c r="P1593" s="237"/>
    </row>
    <row r="1594" s="83" customFormat="1" ht="18" customHeight="1" spans="1:16">
      <c r="A1594" s="24">
        <v>1588</v>
      </c>
      <c r="B1594" s="24" t="s">
        <v>23</v>
      </c>
      <c r="C1594" s="24" t="s">
        <v>24</v>
      </c>
      <c r="D1594" s="24" t="s">
        <v>25</v>
      </c>
      <c r="E1594" s="60" t="s">
        <v>4460</v>
      </c>
      <c r="F1594" s="60" t="s">
        <v>5924</v>
      </c>
      <c r="G1594" s="37" t="s">
        <v>369</v>
      </c>
      <c r="H1594" s="232" t="s">
        <v>194</v>
      </c>
      <c r="I1594" s="60">
        <v>3</v>
      </c>
      <c r="J1594" s="60" t="s">
        <v>5926</v>
      </c>
      <c r="K1594" s="60" t="s">
        <v>31</v>
      </c>
      <c r="L1594" s="238">
        <v>3</v>
      </c>
      <c r="M1594" s="27">
        <f>L1594*130</f>
        <v>390</v>
      </c>
      <c r="N1594" s="23"/>
      <c r="O1594" s="184" t="s">
        <v>32</v>
      </c>
      <c r="P1594" s="237"/>
    </row>
    <row r="1595" s="83" customFormat="1" ht="18" customHeight="1" spans="1:16">
      <c r="A1595" s="24">
        <v>1589</v>
      </c>
      <c r="B1595" s="24" t="s">
        <v>23</v>
      </c>
      <c r="C1595" s="24" t="s">
        <v>24</v>
      </c>
      <c r="D1595" s="24" t="s">
        <v>25</v>
      </c>
      <c r="E1595" s="60" t="s">
        <v>4460</v>
      </c>
      <c r="F1595" s="60" t="s">
        <v>5924</v>
      </c>
      <c r="G1595" s="37" t="s">
        <v>5988</v>
      </c>
      <c r="H1595" s="232" t="s">
        <v>194</v>
      </c>
      <c r="I1595" s="60">
        <v>1</v>
      </c>
      <c r="J1595" s="60" t="s">
        <v>5926</v>
      </c>
      <c r="K1595" s="60" t="s">
        <v>31</v>
      </c>
      <c r="L1595" s="238">
        <v>1</v>
      </c>
      <c r="M1595" s="27">
        <f>L1595*312</f>
        <v>312</v>
      </c>
      <c r="N1595" s="23"/>
      <c r="O1595" s="184" t="s">
        <v>32</v>
      </c>
      <c r="P1595" s="237"/>
    </row>
    <row r="1596" s="83" customFormat="1" ht="18" customHeight="1" spans="1:16">
      <c r="A1596" s="24">
        <v>1590</v>
      </c>
      <c r="B1596" s="24" t="s">
        <v>23</v>
      </c>
      <c r="C1596" s="24" t="s">
        <v>24</v>
      </c>
      <c r="D1596" s="24" t="s">
        <v>25</v>
      </c>
      <c r="E1596" s="60" t="s">
        <v>4460</v>
      </c>
      <c r="F1596" s="60" t="s">
        <v>5924</v>
      </c>
      <c r="G1596" s="37" t="s">
        <v>5989</v>
      </c>
      <c r="H1596" s="125" t="s">
        <v>1583</v>
      </c>
      <c r="I1596" s="60">
        <v>6</v>
      </c>
      <c r="J1596" s="60" t="s">
        <v>5926</v>
      </c>
      <c r="K1596" s="60" t="s">
        <v>31</v>
      </c>
      <c r="L1596" s="238">
        <v>6</v>
      </c>
      <c r="M1596" s="27">
        <f>L1596*130</f>
        <v>780</v>
      </c>
      <c r="N1596" s="23"/>
      <c r="O1596" s="184" t="s">
        <v>32</v>
      </c>
      <c r="P1596" s="237"/>
    </row>
    <row r="1597" s="83" customFormat="1" ht="18" customHeight="1" spans="1:16">
      <c r="A1597" s="24">
        <v>1591</v>
      </c>
      <c r="B1597" s="24" t="s">
        <v>23</v>
      </c>
      <c r="C1597" s="24" t="s">
        <v>24</v>
      </c>
      <c r="D1597" s="24" t="s">
        <v>25</v>
      </c>
      <c r="E1597" s="60" t="s">
        <v>4460</v>
      </c>
      <c r="F1597" s="60" t="s">
        <v>5924</v>
      </c>
      <c r="G1597" s="37" t="s">
        <v>5990</v>
      </c>
      <c r="H1597" s="125" t="s">
        <v>194</v>
      </c>
      <c r="I1597" s="60">
        <v>6</v>
      </c>
      <c r="J1597" s="60" t="s">
        <v>5926</v>
      </c>
      <c r="K1597" s="60" t="s">
        <v>31</v>
      </c>
      <c r="L1597" s="238">
        <v>6</v>
      </c>
      <c r="M1597" s="27">
        <f>L1597*130</f>
        <v>780</v>
      </c>
      <c r="N1597" s="23"/>
      <c r="O1597" s="184" t="s">
        <v>32</v>
      </c>
      <c r="P1597" s="237"/>
    </row>
    <row r="1598" s="83" customFormat="1" ht="18" customHeight="1" spans="1:16">
      <c r="A1598" s="24">
        <v>1592</v>
      </c>
      <c r="B1598" s="24" t="s">
        <v>23</v>
      </c>
      <c r="C1598" s="24" t="s">
        <v>24</v>
      </c>
      <c r="D1598" s="24" t="s">
        <v>25</v>
      </c>
      <c r="E1598" s="60" t="s">
        <v>4460</v>
      </c>
      <c r="F1598" s="60" t="s">
        <v>5924</v>
      </c>
      <c r="G1598" s="37" t="s">
        <v>5991</v>
      </c>
      <c r="H1598" s="232" t="s">
        <v>194</v>
      </c>
      <c r="I1598" s="60">
        <v>1</v>
      </c>
      <c r="J1598" s="60" t="s">
        <v>5926</v>
      </c>
      <c r="K1598" s="60" t="s">
        <v>31</v>
      </c>
      <c r="L1598" s="238">
        <v>1</v>
      </c>
      <c r="M1598" s="27">
        <f>L1598*312</f>
        <v>312</v>
      </c>
      <c r="N1598" s="23"/>
      <c r="O1598" s="184" t="s">
        <v>32</v>
      </c>
      <c r="P1598" s="237"/>
    </row>
    <row r="1599" s="83" customFormat="1" ht="18" customHeight="1" spans="1:16">
      <c r="A1599" s="24">
        <v>1593</v>
      </c>
      <c r="B1599" s="24" t="s">
        <v>23</v>
      </c>
      <c r="C1599" s="24" t="s">
        <v>24</v>
      </c>
      <c r="D1599" s="24" t="s">
        <v>25</v>
      </c>
      <c r="E1599" s="60" t="s">
        <v>4460</v>
      </c>
      <c r="F1599" s="60" t="s">
        <v>5924</v>
      </c>
      <c r="G1599" s="37" t="s">
        <v>5992</v>
      </c>
      <c r="H1599" s="125" t="s">
        <v>194</v>
      </c>
      <c r="I1599" s="125">
        <v>4</v>
      </c>
      <c r="J1599" s="60" t="s">
        <v>5926</v>
      </c>
      <c r="K1599" s="60" t="s">
        <v>31</v>
      </c>
      <c r="L1599" s="238">
        <v>4</v>
      </c>
      <c r="M1599" s="27">
        <f>L1599*130</f>
        <v>520</v>
      </c>
      <c r="N1599" s="23"/>
      <c r="O1599" s="184" t="s">
        <v>32</v>
      </c>
      <c r="P1599" s="237"/>
    </row>
    <row r="1600" s="83" customFormat="1" ht="18" customHeight="1" spans="1:16">
      <c r="A1600" s="24">
        <v>1594</v>
      </c>
      <c r="B1600" s="24" t="s">
        <v>23</v>
      </c>
      <c r="C1600" s="24" t="s">
        <v>24</v>
      </c>
      <c r="D1600" s="24" t="s">
        <v>25</v>
      </c>
      <c r="E1600" s="60" t="s">
        <v>4460</v>
      </c>
      <c r="F1600" s="60" t="s">
        <v>5924</v>
      </c>
      <c r="G1600" s="37" t="s">
        <v>5993</v>
      </c>
      <c r="H1600" s="125" t="s">
        <v>194</v>
      </c>
      <c r="I1600" s="60">
        <v>6</v>
      </c>
      <c r="J1600" s="60" t="s">
        <v>5926</v>
      </c>
      <c r="K1600" s="60" t="s">
        <v>31</v>
      </c>
      <c r="L1600" s="238">
        <v>6</v>
      </c>
      <c r="M1600" s="27">
        <f>L1600*130</f>
        <v>780</v>
      </c>
      <c r="N1600" s="23"/>
      <c r="O1600" s="184" t="s">
        <v>32</v>
      </c>
      <c r="P1600" s="237"/>
    </row>
    <row r="1601" s="83" customFormat="1" ht="18" customHeight="1" spans="1:16">
      <c r="A1601" s="24">
        <v>1595</v>
      </c>
      <c r="B1601" s="24" t="s">
        <v>23</v>
      </c>
      <c r="C1601" s="24" t="s">
        <v>24</v>
      </c>
      <c r="D1601" s="24" t="s">
        <v>25</v>
      </c>
      <c r="E1601" s="60" t="s">
        <v>4460</v>
      </c>
      <c r="F1601" s="60" t="s">
        <v>5924</v>
      </c>
      <c r="G1601" s="37" t="s">
        <v>5994</v>
      </c>
      <c r="H1601" s="125" t="s">
        <v>194</v>
      </c>
      <c r="I1601" s="60">
        <v>7</v>
      </c>
      <c r="J1601" s="60" t="s">
        <v>5926</v>
      </c>
      <c r="K1601" s="60" t="s">
        <v>31</v>
      </c>
      <c r="L1601" s="238">
        <v>5</v>
      </c>
      <c r="M1601" s="27">
        <f>L1601*130</f>
        <v>650</v>
      </c>
      <c r="N1601" s="23"/>
      <c r="O1601" s="184" t="s">
        <v>32</v>
      </c>
      <c r="P1601" s="237"/>
    </row>
    <row r="1602" s="83" customFormat="1" ht="18" customHeight="1" spans="1:16">
      <c r="A1602" s="24">
        <v>1596</v>
      </c>
      <c r="B1602" s="24" t="s">
        <v>23</v>
      </c>
      <c r="C1602" s="24" t="s">
        <v>24</v>
      </c>
      <c r="D1602" s="24" t="s">
        <v>25</v>
      </c>
      <c r="E1602" s="60" t="s">
        <v>4460</v>
      </c>
      <c r="F1602" s="60" t="s">
        <v>5924</v>
      </c>
      <c r="G1602" s="37" t="s">
        <v>5995</v>
      </c>
      <c r="H1602" s="125" t="s">
        <v>1583</v>
      </c>
      <c r="I1602" s="125">
        <v>4</v>
      </c>
      <c r="J1602" s="60" t="s">
        <v>5926</v>
      </c>
      <c r="K1602" s="60" t="s">
        <v>31</v>
      </c>
      <c r="L1602" s="238">
        <v>4</v>
      </c>
      <c r="M1602" s="27">
        <f>L1602*130</f>
        <v>520</v>
      </c>
      <c r="N1602" s="23"/>
      <c r="O1602" s="184" t="s">
        <v>32</v>
      </c>
      <c r="P1602" s="237"/>
    </row>
    <row r="1603" s="83" customFormat="1" ht="18" customHeight="1" spans="1:16">
      <c r="A1603" s="24">
        <v>1597</v>
      </c>
      <c r="B1603" s="24" t="s">
        <v>23</v>
      </c>
      <c r="C1603" s="24" t="s">
        <v>24</v>
      </c>
      <c r="D1603" s="24" t="s">
        <v>25</v>
      </c>
      <c r="E1603" s="60" t="s">
        <v>4460</v>
      </c>
      <c r="F1603" s="60" t="s">
        <v>5924</v>
      </c>
      <c r="G1603" s="37" t="s">
        <v>5996</v>
      </c>
      <c r="H1603" s="125" t="s">
        <v>1583</v>
      </c>
      <c r="I1603" s="60">
        <v>3</v>
      </c>
      <c r="J1603" s="60" t="s">
        <v>5926</v>
      </c>
      <c r="K1603" s="60" t="s">
        <v>31</v>
      </c>
      <c r="L1603" s="238">
        <v>3</v>
      </c>
      <c r="M1603" s="27">
        <f>L1603*312</f>
        <v>936</v>
      </c>
      <c r="N1603" s="23"/>
      <c r="O1603" s="184" t="s">
        <v>32</v>
      </c>
      <c r="P1603" s="237"/>
    </row>
    <row r="1604" s="83" customFormat="1" ht="18" customHeight="1" spans="1:16">
      <c r="A1604" s="24">
        <v>1598</v>
      </c>
      <c r="B1604" s="24" t="s">
        <v>23</v>
      </c>
      <c r="C1604" s="24" t="s">
        <v>24</v>
      </c>
      <c r="D1604" s="24" t="s">
        <v>25</v>
      </c>
      <c r="E1604" s="60" t="s">
        <v>4460</v>
      </c>
      <c r="F1604" s="60" t="s">
        <v>5924</v>
      </c>
      <c r="G1604" s="37" t="s">
        <v>5997</v>
      </c>
      <c r="H1604" s="60" t="s">
        <v>1583</v>
      </c>
      <c r="I1604" s="60">
        <v>3</v>
      </c>
      <c r="J1604" s="60" t="s">
        <v>5926</v>
      </c>
      <c r="K1604" s="60" t="s">
        <v>31</v>
      </c>
      <c r="L1604" s="238">
        <v>3</v>
      </c>
      <c r="M1604" s="27">
        <f>L1604*312</f>
        <v>936</v>
      </c>
      <c r="N1604" s="23"/>
      <c r="O1604" s="184" t="s">
        <v>32</v>
      </c>
      <c r="P1604" s="237"/>
    </row>
    <row r="1605" s="83" customFormat="1" ht="18" customHeight="1" spans="1:16">
      <c r="A1605" s="24">
        <v>1599</v>
      </c>
      <c r="B1605" s="24" t="s">
        <v>23</v>
      </c>
      <c r="C1605" s="24" t="s">
        <v>24</v>
      </c>
      <c r="D1605" s="24" t="s">
        <v>25</v>
      </c>
      <c r="E1605" s="60" t="s">
        <v>4460</v>
      </c>
      <c r="F1605" s="60" t="s">
        <v>5924</v>
      </c>
      <c r="G1605" s="37" t="s">
        <v>5998</v>
      </c>
      <c r="H1605" s="232" t="s">
        <v>194</v>
      </c>
      <c r="I1605" s="60">
        <v>3</v>
      </c>
      <c r="J1605" s="60" t="s">
        <v>5926</v>
      </c>
      <c r="K1605" s="60" t="s">
        <v>31</v>
      </c>
      <c r="L1605" s="238">
        <v>3</v>
      </c>
      <c r="M1605" s="27">
        <f>L1605*130</f>
        <v>390</v>
      </c>
      <c r="N1605" s="23"/>
      <c r="O1605" s="184" t="s">
        <v>32</v>
      </c>
      <c r="P1605" s="237"/>
    </row>
    <row r="1606" s="83" customFormat="1" ht="18" customHeight="1" spans="1:16">
      <c r="A1606" s="24">
        <v>1600</v>
      </c>
      <c r="B1606" s="24" t="s">
        <v>23</v>
      </c>
      <c r="C1606" s="24" t="s">
        <v>24</v>
      </c>
      <c r="D1606" s="24" t="s">
        <v>25</v>
      </c>
      <c r="E1606" s="24" t="s">
        <v>4460</v>
      </c>
      <c r="F1606" s="60" t="s">
        <v>5924</v>
      </c>
      <c r="G1606" s="238" t="s">
        <v>5999</v>
      </c>
      <c r="H1606" s="24" t="s">
        <v>5025</v>
      </c>
      <c r="I1606" s="60">
        <v>1</v>
      </c>
      <c r="J1606" s="60" t="s">
        <v>5926</v>
      </c>
      <c r="K1606" s="60" t="s">
        <v>31</v>
      </c>
      <c r="L1606" s="238">
        <v>1</v>
      </c>
      <c r="M1606" s="27">
        <f>L1606*312</f>
        <v>312</v>
      </c>
      <c r="N1606" s="23"/>
      <c r="O1606" s="184" t="s">
        <v>32</v>
      </c>
      <c r="P1606" s="239"/>
    </row>
    <row r="1607" s="83" customFormat="1" ht="18" customHeight="1" spans="1:16">
      <c r="A1607" s="24">
        <v>1601</v>
      </c>
      <c r="B1607" s="24" t="s">
        <v>23</v>
      </c>
      <c r="C1607" s="24" t="s">
        <v>24</v>
      </c>
      <c r="D1607" s="24" t="s">
        <v>25</v>
      </c>
      <c r="E1607" s="60" t="s">
        <v>4460</v>
      </c>
      <c r="F1607" s="60" t="s">
        <v>5924</v>
      </c>
      <c r="G1607" s="37" t="s">
        <v>6000</v>
      </c>
      <c r="H1607" s="125" t="s">
        <v>194</v>
      </c>
      <c r="I1607" s="60">
        <v>5</v>
      </c>
      <c r="J1607" s="60" t="s">
        <v>5926</v>
      </c>
      <c r="K1607" s="60" t="s">
        <v>31</v>
      </c>
      <c r="L1607" s="238">
        <v>5</v>
      </c>
      <c r="M1607" s="27">
        <f>L1607*130</f>
        <v>650</v>
      </c>
      <c r="N1607" s="23"/>
      <c r="O1607" s="184" t="s">
        <v>32</v>
      </c>
      <c r="P1607" s="237"/>
    </row>
    <row r="1608" s="83" customFormat="1" ht="18" customHeight="1" spans="1:16">
      <c r="A1608" s="24">
        <v>1602</v>
      </c>
      <c r="B1608" s="24" t="s">
        <v>23</v>
      </c>
      <c r="C1608" s="24" t="s">
        <v>24</v>
      </c>
      <c r="D1608" s="24" t="s">
        <v>25</v>
      </c>
      <c r="E1608" s="60" t="s">
        <v>4460</v>
      </c>
      <c r="F1608" s="60" t="s">
        <v>5924</v>
      </c>
      <c r="G1608" s="37" t="s">
        <v>6001</v>
      </c>
      <c r="H1608" s="125" t="s">
        <v>194</v>
      </c>
      <c r="I1608" s="60">
        <v>5</v>
      </c>
      <c r="J1608" s="60" t="s">
        <v>5926</v>
      </c>
      <c r="K1608" s="60" t="s">
        <v>31</v>
      </c>
      <c r="L1608" s="238">
        <v>5</v>
      </c>
      <c r="M1608" s="27">
        <f>L1608*130</f>
        <v>650</v>
      </c>
      <c r="N1608" s="23"/>
      <c r="O1608" s="184" t="s">
        <v>32</v>
      </c>
      <c r="P1608" s="237"/>
    </row>
    <row r="1609" s="83" customFormat="1" ht="18" customHeight="1" spans="1:16">
      <c r="A1609" s="24">
        <v>1603</v>
      </c>
      <c r="B1609" s="24" t="s">
        <v>23</v>
      </c>
      <c r="C1609" s="24" t="s">
        <v>24</v>
      </c>
      <c r="D1609" s="24" t="s">
        <v>25</v>
      </c>
      <c r="E1609" s="60" t="s">
        <v>4460</v>
      </c>
      <c r="F1609" s="60" t="s">
        <v>5924</v>
      </c>
      <c r="G1609" s="37" t="s">
        <v>6002</v>
      </c>
      <c r="H1609" s="232" t="s">
        <v>194</v>
      </c>
      <c r="I1609" s="60">
        <v>2</v>
      </c>
      <c r="J1609" s="60" t="s">
        <v>5926</v>
      </c>
      <c r="K1609" s="60" t="s">
        <v>31</v>
      </c>
      <c r="L1609" s="238">
        <v>2</v>
      </c>
      <c r="M1609" s="27">
        <f>L1609*130</f>
        <v>260</v>
      </c>
      <c r="N1609" s="23"/>
      <c r="O1609" s="184" t="s">
        <v>32</v>
      </c>
      <c r="P1609" s="237"/>
    </row>
    <row r="1610" s="83" customFormat="1" ht="18" customHeight="1" spans="1:16">
      <c r="A1610" s="24">
        <v>1604</v>
      </c>
      <c r="B1610" s="24" t="s">
        <v>23</v>
      </c>
      <c r="C1610" s="24" t="s">
        <v>24</v>
      </c>
      <c r="D1610" s="24" t="s">
        <v>25</v>
      </c>
      <c r="E1610" s="60" t="s">
        <v>4460</v>
      </c>
      <c r="F1610" s="60" t="s">
        <v>5924</v>
      </c>
      <c r="G1610" s="37" t="s">
        <v>6003</v>
      </c>
      <c r="H1610" s="125" t="s">
        <v>194</v>
      </c>
      <c r="I1610" s="60">
        <v>5</v>
      </c>
      <c r="J1610" s="60" t="s">
        <v>5926</v>
      </c>
      <c r="K1610" s="60" t="s">
        <v>31</v>
      </c>
      <c r="L1610" s="238">
        <v>5</v>
      </c>
      <c r="M1610" s="27">
        <f>L1610*130</f>
        <v>650</v>
      </c>
      <c r="N1610" s="23"/>
      <c r="O1610" s="184" t="s">
        <v>32</v>
      </c>
      <c r="P1610" s="237"/>
    </row>
    <row r="1611" s="83" customFormat="1" ht="18" customHeight="1" spans="1:16">
      <c r="A1611" s="24">
        <v>1605</v>
      </c>
      <c r="B1611" s="24" t="s">
        <v>23</v>
      </c>
      <c r="C1611" s="24" t="s">
        <v>24</v>
      </c>
      <c r="D1611" s="24" t="s">
        <v>25</v>
      </c>
      <c r="E1611" s="60" t="s">
        <v>4460</v>
      </c>
      <c r="F1611" s="60" t="s">
        <v>5924</v>
      </c>
      <c r="G1611" s="37" t="s">
        <v>6004</v>
      </c>
      <c r="H1611" s="125" t="s">
        <v>1583</v>
      </c>
      <c r="I1611" s="60">
        <v>2</v>
      </c>
      <c r="J1611" s="60" t="s">
        <v>5926</v>
      </c>
      <c r="K1611" s="60" t="s">
        <v>31</v>
      </c>
      <c r="L1611" s="238">
        <v>2</v>
      </c>
      <c r="M1611" s="27">
        <f>L1611*312</f>
        <v>624</v>
      </c>
      <c r="N1611" s="23"/>
      <c r="O1611" s="184" t="s">
        <v>32</v>
      </c>
      <c r="P1611" s="237"/>
    </row>
    <row r="1612" s="83" customFormat="1" ht="18" customHeight="1" spans="1:16">
      <c r="A1612" s="24">
        <v>1606</v>
      </c>
      <c r="B1612" s="24" t="s">
        <v>23</v>
      </c>
      <c r="C1612" s="24" t="s">
        <v>24</v>
      </c>
      <c r="D1612" s="24" t="s">
        <v>25</v>
      </c>
      <c r="E1612" s="60" t="s">
        <v>4460</v>
      </c>
      <c r="F1612" s="60" t="s">
        <v>5924</v>
      </c>
      <c r="G1612" s="37" t="s">
        <v>6005</v>
      </c>
      <c r="H1612" s="232" t="s">
        <v>194</v>
      </c>
      <c r="I1612" s="60">
        <v>1</v>
      </c>
      <c r="J1612" s="60" t="s">
        <v>5926</v>
      </c>
      <c r="K1612" s="60" t="s">
        <v>31</v>
      </c>
      <c r="L1612" s="238">
        <v>1</v>
      </c>
      <c r="M1612" s="27">
        <f>L1612*312</f>
        <v>312</v>
      </c>
      <c r="N1612" s="23"/>
      <c r="O1612" s="184" t="s">
        <v>32</v>
      </c>
      <c r="P1612" s="237"/>
    </row>
    <row r="1613" s="83" customFormat="1" ht="18" customHeight="1" spans="1:16">
      <c r="A1613" s="24">
        <v>1607</v>
      </c>
      <c r="B1613" s="24" t="s">
        <v>23</v>
      </c>
      <c r="C1613" s="24" t="s">
        <v>24</v>
      </c>
      <c r="D1613" s="24" t="s">
        <v>25</v>
      </c>
      <c r="E1613" s="60" t="s">
        <v>4460</v>
      </c>
      <c r="F1613" s="60" t="s">
        <v>5924</v>
      </c>
      <c r="G1613" s="37" t="s">
        <v>6006</v>
      </c>
      <c r="H1613" s="125" t="s">
        <v>194</v>
      </c>
      <c r="I1613" s="60">
        <v>7</v>
      </c>
      <c r="J1613" s="60" t="s">
        <v>5926</v>
      </c>
      <c r="K1613" s="60" t="s">
        <v>31</v>
      </c>
      <c r="L1613" s="238">
        <v>4</v>
      </c>
      <c r="M1613" s="27">
        <f>L1613*130</f>
        <v>520</v>
      </c>
      <c r="N1613" s="23"/>
      <c r="O1613" s="184" t="s">
        <v>32</v>
      </c>
      <c r="P1613" s="237"/>
    </row>
    <row r="1614" s="83" customFormat="1" ht="18" customHeight="1" spans="1:16">
      <c r="A1614" s="24">
        <v>1608</v>
      </c>
      <c r="B1614" s="24" t="s">
        <v>23</v>
      </c>
      <c r="C1614" s="24" t="s">
        <v>24</v>
      </c>
      <c r="D1614" s="24" t="s">
        <v>25</v>
      </c>
      <c r="E1614" s="60" t="s">
        <v>4460</v>
      </c>
      <c r="F1614" s="60" t="s">
        <v>5924</v>
      </c>
      <c r="G1614" s="37" t="s">
        <v>6007</v>
      </c>
      <c r="H1614" s="232" t="s">
        <v>194</v>
      </c>
      <c r="I1614" s="60">
        <v>3</v>
      </c>
      <c r="J1614" s="60" t="s">
        <v>5926</v>
      </c>
      <c r="K1614" s="60" t="s">
        <v>31</v>
      </c>
      <c r="L1614" s="238">
        <v>2</v>
      </c>
      <c r="M1614" s="27">
        <f>L1614*130</f>
        <v>260</v>
      </c>
      <c r="N1614" s="23"/>
      <c r="O1614" s="184" t="s">
        <v>32</v>
      </c>
      <c r="P1614" s="237"/>
    </row>
    <row r="1615" s="83" customFormat="1" ht="18" customHeight="1" spans="1:16">
      <c r="A1615" s="24">
        <v>1609</v>
      </c>
      <c r="B1615" s="24" t="s">
        <v>23</v>
      </c>
      <c r="C1615" s="24" t="s">
        <v>24</v>
      </c>
      <c r="D1615" s="24" t="s">
        <v>25</v>
      </c>
      <c r="E1615" s="60" t="s">
        <v>4460</v>
      </c>
      <c r="F1615" s="60" t="s">
        <v>5924</v>
      </c>
      <c r="G1615" s="37" t="s">
        <v>658</v>
      </c>
      <c r="H1615" s="125" t="s">
        <v>1583</v>
      </c>
      <c r="I1615" s="60">
        <v>4</v>
      </c>
      <c r="J1615" s="60" t="s">
        <v>5926</v>
      </c>
      <c r="K1615" s="60" t="s">
        <v>31</v>
      </c>
      <c r="L1615" s="238">
        <v>4</v>
      </c>
      <c r="M1615" s="27">
        <f>L1615*130</f>
        <v>520</v>
      </c>
      <c r="N1615" s="23"/>
      <c r="O1615" s="184" t="s">
        <v>32</v>
      </c>
      <c r="P1615" s="237"/>
    </row>
    <row r="1616" s="83" customFormat="1" ht="18" customHeight="1" spans="1:16">
      <c r="A1616" s="24">
        <v>1610</v>
      </c>
      <c r="B1616" s="24" t="s">
        <v>23</v>
      </c>
      <c r="C1616" s="24" t="s">
        <v>24</v>
      </c>
      <c r="D1616" s="24" t="s">
        <v>25</v>
      </c>
      <c r="E1616" s="60" t="s">
        <v>4460</v>
      </c>
      <c r="F1616" s="60" t="s">
        <v>5924</v>
      </c>
      <c r="G1616" s="37" t="s">
        <v>6008</v>
      </c>
      <c r="H1616" s="125" t="s">
        <v>6009</v>
      </c>
      <c r="I1616" s="125">
        <v>4</v>
      </c>
      <c r="J1616" s="60" t="s">
        <v>5926</v>
      </c>
      <c r="K1616" s="60" t="s">
        <v>31</v>
      </c>
      <c r="L1616" s="238">
        <v>4</v>
      </c>
      <c r="M1616" s="27">
        <f>L1616*130</f>
        <v>520</v>
      </c>
      <c r="N1616" s="23"/>
      <c r="O1616" s="184" t="s">
        <v>32</v>
      </c>
      <c r="P1616" s="237"/>
    </row>
    <row r="1617" s="83" customFormat="1" ht="18" customHeight="1" spans="1:16">
      <c r="A1617" s="24">
        <v>1611</v>
      </c>
      <c r="B1617" s="24" t="s">
        <v>23</v>
      </c>
      <c r="C1617" s="24" t="s">
        <v>24</v>
      </c>
      <c r="D1617" s="24" t="s">
        <v>25</v>
      </c>
      <c r="E1617" s="60" t="s">
        <v>4460</v>
      </c>
      <c r="F1617" s="60" t="s">
        <v>5924</v>
      </c>
      <c r="G1617" s="37" t="s">
        <v>6010</v>
      </c>
      <c r="H1617" s="125" t="s">
        <v>1583</v>
      </c>
      <c r="I1617" s="60">
        <v>5</v>
      </c>
      <c r="J1617" s="60" t="s">
        <v>5926</v>
      </c>
      <c r="K1617" s="60" t="s">
        <v>31</v>
      </c>
      <c r="L1617" s="238">
        <v>3</v>
      </c>
      <c r="M1617" s="27">
        <f>L1617*312</f>
        <v>936</v>
      </c>
      <c r="N1617" s="23"/>
      <c r="O1617" s="184" t="s">
        <v>32</v>
      </c>
      <c r="P1617" s="237"/>
    </row>
    <row r="1618" s="83" customFormat="1" ht="18" customHeight="1" spans="1:16">
      <c r="A1618" s="24">
        <v>1612</v>
      </c>
      <c r="B1618" s="24" t="s">
        <v>23</v>
      </c>
      <c r="C1618" s="24" t="s">
        <v>24</v>
      </c>
      <c r="D1618" s="24" t="s">
        <v>25</v>
      </c>
      <c r="E1618" s="60" t="s">
        <v>4460</v>
      </c>
      <c r="F1618" s="60" t="s">
        <v>5924</v>
      </c>
      <c r="G1618" s="37" t="s">
        <v>6011</v>
      </c>
      <c r="H1618" s="125" t="s">
        <v>194</v>
      </c>
      <c r="I1618" s="125">
        <v>4</v>
      </c>
      <c r="J1618" s="60" t="s">
        <v>5926</v>
      </c>
      <c r="K1618" s="60" t="s">
        <v>31</v>
      </c>
      <c r="L1618" s="238">
        <v>4</v>
      </c>
      <c r="M1618" s="27">
        <f>L1618*130</f>
        <v>520</v>
      </c>
      <c r="N1618" s="23"/>
      <c r="O1618" s="184" t="s">
        <v>32</v>
      </c>
      <c r="P1618" s="237"/>
    </row>
    <row r="1619" s="83" customFormat="1" ht="18" customHeight="1" spans="1:16">
      <c r="A1619" s="24">
        <v>1613</v>
      </c>
      <c r="B1619" s="24" t="s">
        <v>23</v>
      </c>
      <c r="C1619" s="24" t="s">
        <v>24</v>
      </c>
      <c r="D1619" s="24" t="s">
        <v>25</v>
      </c>
      <c r="E1619" s="60" t="s">
        <v>4460</v>
      </c>
      <c r="F1619" s="60" t="s">
        <v>5924</v>
      </c>
      <c r="G1619" s="37" t="s">
        <v>6012</v>
      </c>
      <c r="H1619" s="125" t="s">
        <v>1583</v>
      </c>
      <c r="I1619" s="125">
        <v>4</v>
      </c>
      <c r="J1619" s="60" t="s">
        <v>5926</v>
      </c>
      <c r="K1619" s="60" t="s">
        <v>31</v>
      </c>
      <c r="L1619" s="238">
        <v>4</v>
      </c>
      <c r="M1619" s="27">
        <f>L1619*130</f>
        <v>520</v>
      </c>
      <c r="N1619" s="23"/>
      <c r="O1619" s="184" t="s">
        <v>32</v>
      </c>
      <c r="P1619" s="237"/>
    </row>
    <row r="1620" s="83" customFormat="1" ht="18" customHeight="1" spans="1:16">
      <c r="A1620" s="24">
        <v>1614</v>
      </c>
      <c r="B1620" s="24" t="s">
        <v>23</v>
      </c>
      <c r="C1620" s="24" t="s">
        <v>24</v>
      </c>
      <c r="D1620" s="24" t="s">
        <v>25</v>
      </c>
      <c r="E1620" s="60" t="s">
        <v>4460</v>
      </c>
      <c r="F1620" s="60" t="s">
        <v>5924</v>
      </c>
      <c r="G1620" s="37" t="s">
        <v>6013</v>
      </c>
      <c r="H1620" s="125" t="s">
        <v>1583</v>
      </c>
      <c r="I1620" s="60">
        <v>3</v>
      </c>
      <c r="J1620" s="60" t="s">
        <v>5926</v>
      </c>
      <c r="K1620" s="60" t="s">
        <v>31</v>
      </c>
      <c r="L1620" s="238">
        <v>3</v>
      </c>
      <c r="M1620" s="27">
        <f>L1620*312</f>
        <v>936</v>
      </c>
      <c r="N1620" s="23"/>
      <c r="O1620" s="184" t="s">
        <v>32</v>
      </c>
      <c r="P1620" s="237"/>
    </row>
    <row r="1621" s="83" customFormat="1" ht="18" customHeight="1" spans="1:16">
      <c r="A1621" s="24">
        <v>1615</v>
      </c>
      <c r="B1621" s="24" t="s">
        <v>23</v>
      </c>
      <c r="C1621" s="24" t="s">
        <v>24</v>
      </c>
      <c r="D1621" s="24" t="s">
        <v>25</v>
      </c>
      <c r="E1621" s="60" t="s">
        <v>4460</v>
      </c>
      <c r="F1621" s="60" t="s">
        <v>5924</v>
      </c>
      <c r="G1621" s="37" t="s">
        <v>6014</v>
      </c>
      <c r="H1621" s="125" t="s">
        <v>1583</v>
      </c>
      <c r="I1621" s="60">
        <v>2</v>
      </c>
      <c r="J1621" s="60" t="s">
        <v>5926</v>
      </c>
      <c r="K1621" s="60" t="s">
        <v>31</v>
      </c>
      <c r="L1621" s="238">
        <v>2</v>
      </c>
      <c r="M1621" s="27">
        <f>L1621*312</f>
        <v>624</v>
      </c>
      <c r="N1621" s="23"/>
      <c r="O1621" s="184" t="s">
        <v>32</v>
      </c>
      <c r="P1621" s="237"/>
    </row>
    <row r="1622" s="83" customFormat="1" ht="18" customHeight="1" spans="1:16">
      <c r="A1622" s="24">
        <v>1616</v>
      </c>
      <c r="B1622" s="24" t="s">
        <v>23</v>
      </c>
      <c r="C1622" s="24" t="s">
        <v>24</v>
      </c>
      <c r="D1622" s="24" t="s">
        <v>25</v>
      </c>
      <c r="E1622" s="60" t="s">
        <v>4460</v>
      </c>
      <c r="F1622" s="60" t="s">
        <v>5924</v>
      </c>
      <c r="G1622" s="37" t="s">
        <v>6015</v>
      </c>
      <c r="H1622" s="232" t="s">
        <v>194</v>
      </c>
      <c r="I1622" s="60">
        <v>2</v>
      </c>
      <c r="J1622" s="60" t="s">
        <v>5926</v>
      </c>
      <c r="K1622" s="60" t="s">
        <v>31</v>
      </c>
      <c r="L1622" s="238">
        <v>2</v>
      </c>
      <c r="M1622" s="27">
        <f>L1622*130</f>
        <v>260</v>
      </c>
      <c r="N1622" s="23"/>
      <c r="O1622" s="184" t="s">
        <v>32</v>
      </c>
      <c r="P1622" s="237"/>
    </row>
    <row r="1623" s="83" customFormat="1" ht="18" customHeight="1" spans="1:16">
      <c r="A1623" s="24">
        <v>1617</v>
      </c>
      <c r="B1623" s="24" t="s">
        <v>23</v>
      </c>
      <c r="C1623" s="24" t="s">
        <v>24</v>
      </c>
      <c r="D1623" s="24" t="s">
        <v>25</v>
      </c>
      <c r="E1623" s="60" t="s">
        <v>4460</v>
      </c>
      <c r="F1623" s="60" t="s">
        <v>5924</v>
      </c>
      <c r="G1623" s="37" t="s">
        <v>6016</v>
      </c>
      <c r="H1623" s="125" t="s">
        <v>194</v>
      </c>
      <c r="I1623" s="125">
        <v>4</v>
      </c>
      <c r="J1623" s="60" t="s">
        <v>5926</v>
      </c>
      <c r="K1623" s="60" t="s">
        <v>31</v>
      </c>
      <c r="L1623" s="238">
        <v>2</v>
      </c>
      <c r="M1623" s="27">
        <f>L1623*130</f>
        <v>260</v>
      </c>
      <c r="N1623" s="23"/>
      <c r="O1623" s="184" t="s">
        <v>32</v>
      </c>
      <c r="P1623" s="237"/>
    </row>
    <row r="1624" s="83" customFormat="1" ht="18" customHeight="1" spans="1:16">
      <c r="A1624" s="24">
        <v>1618</v>
      </c>
      <c r="B1624" s="24" t="s">
        <v>23</v>
      </c>
      <c r="C1624" s="24" t="s">
        <v>24</v>
      </c>
      <c r="D1624" s="24" t="s">
        <v>25</v>
      </c>
      <c r="E1624" s="60" t="s">
        <v>4460</v>
      </c>
      <c r="F1624" s="60" t="s">
        <v>5924</v>
      </c>
      <c r="G1624" s="37" t="s">
        <v>6017</v>
      </c>
      <c r="H1624" s="125" t="s">
        <v>194</v>
      </c>
      <c r="I1624" s="125">
        <v>4</v>
      </c>
      <c r="J1624" s="60" t="s">
        <v>5926</v>
      </c>
      <c r="K1624" s="60" t="s">
        <v>31</v>
      </c>
      <c r="L1624" s="238">
        <v>4</v>
      </c>
      <c r="M1624" s="27">
        <f>L1624*130</f>
        <v>520</v>
      </c>
      <c r="N1624" s="23"/>
      <c r="O1624" s="184" t="s">
        <v>32</v>
      </c>
      <c r="P1624" s="237"/>
    </row>
    <row r="1625" s="83" customFormat="1" ht="18" customHeight="1" spans="1:16">
      <c r="A1625" s="24">
        <v>1619</v>
      </c>
      <c r="B1625" s="24" t="s">
        <v>23</v>
      </c>
      <c r="C1625" s="24" t="s">
        <v>24</v>
      </c>
      <c r="D1625" s="24" t="s">
        <v>25</v>
      </c>
      <c r="E1625" s="60" t="s">
        <v>4460</v>
      </c>
      <c r="F1625" s="60" t="s">
        <v>5924</v>
      </c>
      <c r="G1625" s="37" t="s">
        <v>6018</v>
      </c>
      <c r="H1625" s="125" t="s">
        <v>1583</v>
      </c>
      <c r="I1625" s="60">
        <v>5</v>
      </c>
      <c r="J1625" s="60" t="s">
        <v>5926</v>
      </c>
      <c r="K1625" s="60" t="s">
        <v>31</v>
      </c>
      <c r="L1625" s="238">
        <v>5</v>
      </c>
      <c r="M1625" s="27">
        <f>L1625*130</f>
        <v>650</v>
      </c>
      <c r="N1625" s="23"/>
      <c r="O1625" s="184" t="s">
        <v>32</v>
      </c>
      <c r="P1625" s="237"/>
    </row>
    <row r="1626" s="83" customFormat="1" ht="18" customHeight="1" spans="1:16">
      <c r="A1626" s="24">
        <v>1620</v>
      </c>
      <c r="B1626" s="24" t="s">
        <v>23</v>
      </c>
      <c r="C1626" s="24" t="s">
        <v>24</v>
      </c>
      <c r="D1626" s="24" t="s">
        <v>25</v>
      </c>
      <c r="E1626" s="60" t="s">
        <v>4460</v>
      </c>
      <c r="F1626" s="60" t="s">
        <v>5924</v>
      </c>
      <c r="G1626" s="37" t="s">
        <v>6019</v>
      </c>
      <c r="H1626" s="125" t="s">
        <v>1583</v>
      </c>
      <c r="I1626" s="60">
        <v>2</v>
      </c>
      <c r="J1626" s="60" t="s">
        <v>5926</v>
      </c>
      <c r="K1626" s="60" t="s">
        <v>31</v>
      </c>
      <c r="L1626" s="238">
        <v>2</v>
      </c>
      <c r="M1626" s="27">
        <f>L1626*312</f>
        <v>624</v>
      </c>
      <c r="N1626" s="23"/>
      <c r="O1626" s="184" t="s">
        <v>32</v>
      </c>
      <c r="P1626" s="237"/>
    </row>
    <row r="1627" s="83" customFormat="1" ht="18" customHeight="1" spans="1:16">
      <c r="A1627" s="24">
        <v>1621</v>
      </c>
      <c r="B1627" s="24" t="s">
        <v>23</v>
      </c>
      <c r="C1627" s="24" t="s">
        <v>24</v>
      </c>
      <c r="D1627" s="24" t="s">
        <v>25</v>
      </c>
      <c r="E1627" s="60" t="s">
        <v>4460</v>
      </c>
      <c r="F1627" s="60" t="s">
        <v>5924</v>
      </c>
      <c r="G1627" s="37" t="s">
        <v>6020</v>
      </c>
      <c r="H1627" s="125" t="s">
        <v>1583</v>
      </c>
      <c r="I1627" s="60">
        <v>3</v>
      </c>
      <c r="J1627" s="60" t="s">
        <v>5926</v>
      </c>
      <c r="K1627" s="60" t="s">
        <v>31</v>
      </c>
      <c r="L1627" s="238">
        <v>3</v>
      </c>
      <c r="M1627" s="27">
        <f>L1627*312</f>
        <v>936</v>
      </c>
      <c r="N1627" s="23"/>
      <c r="O1627" s="184" t="s">
        <v>32</v>
      </c>
      <c r="P1627" s="237"/>
    </row>
    <row r="1628" s="83" customFormat="1" ht="18" customHeight="1" spans="1:16">
      <c r="A1628" s="24">
        <v>1622</v>
      </c>
      <c r="B1628" s="24" t="s">
        <v>23</v>
      </c>
      <c r="C1628" s="24" t="s">
        <v>24</v>
      </c>
      <c r="D1628" s="24" t="s">
        <v>25</v>
      </c>
      <c r="E1628" s="60" t="s">
        <v>4460</v>
      </c>
      <c r="F1628" s="60" t="s">
        <v>5924</v>
      </c>
      <c r="G1628" s="37" t="s">
        <v>6021</v>
      </c>
      <c r="H1628" s="125" t="s">
        <v>1583</v>
      </c>
      <c r="I1628" s="60">
        <v>2</v>
      </c>
      <c r="J1628" s="60" t="s">
        <v>5926</v>
      </c>
      <c r="K1628" s="60" t="s">
        <v>31</v>
      </c>
      <c r="L1628" s="238">
        <v>2</v>
      </c>
      <c r="M1628" s="27">
        <f>L1628*312</f>
        <v>624</v>
      </c>
      <c r="N1628" s="23"/>
      <c r="O1628" s="184" t="s">
        <v>32</v>
      </c>
      <c r="P1628" s="237"/>
    </row>
    <row r="1629" s="83" customFormat="1" ht="18" customHeight="1" spans="1:16">
      <c r="A1629" s="24">
        <v>1623</v>
      </c>
      <c r="B1629" s="24" t="s">
        <v>23</v>
      </c>
      <c r="C1629" s="24" t="s">
        <v>24</v>
      </c>
      <c r="D1629" s="24" t="s">
        <v>25</v>
      </c>
      <c r="E1629" s="60" t="s">
        <v>4460</v>
      </c>
      <c r="F1629" s="60" t="s">
        <v>5924</v>
      </c>
      <c r="G1629" s="37" t="s">
        <v>6022</v>
      </c>
      <c r="H1629" s="125" t="s">
        <v>1583</v>
      </c>
      <c r="I1629" s="60">
        <v>3</v>
      </c>
      <c r="J1629" s="60" t="s">
        <v>5926</v>
      </c>
      <c r="K1629" s="60" t="s">
        <v>31</v>
      </c>
      <c r="L1629" s="238">
        <v>3</v>
      </c>
      <c r="M1629" s="27">
        <f>L1629*312</f>
        <v>936</v>
      </c>
      <c r="N1629" s="23"/>
      <c r="O1629" s="184" t="s">
        <v>32</v>
      </c>
      <c r="P1629" s="237"/>
    </row>
    <row r="1630" s="83" customFormat="1" ht="18" customHeight="1" spans="1:16">
      <c r="A1630" s="24">
        <v>1624</v>
      </c>
      <c r="B1630" s="24" t="s">
        <v>23</v>
      </c>
      <c r="C1630" s="24" t="s">
        <v>24</v>
      </c>
      <c r="D1630" s="24" t="s">
        <v>25</v>
      </c>
      <c r="E1630" s="60" t="s">
        <v>4460</v>
      </c>
      <c r="F1630" s="60" t="s">
        <v>5924</v>
      </c>
      <c r="G1630" s="37" t="s">
        <v>6023</v>
      </c>
      <c r="H1630" s="24" t="s">
        <v>5025</v>
      </c>
      <c r="I1630" s="60">
        <v>1</v>
      </c>
      <c r="J1630" s="60" t="s">
        <v>5926</v>
      </c>
      <c r="K1630" s="60" t="s">
        <v>31</v>
      </c>
      <c r="L1630" s="238">
        <v>1</v>
      </c>
      <c r="M1630" s="27">
        <f>L1630*312</f>
        <v>312</v>
      </c>
      <c r="N1630" s="23"/>
      <c r="O1630" s="184" t="s">
        <v>32</v>
      </c>
      <c r="P1630" s="237"/>
    </row>
    <row r="1631" s="83" customFormat="1" ht="18" customHeight="1" spans="1:16">
      <c r="A1631" s="24">
        <v>1625</v>
      </c>
      <c r="B1631" s="24" t="s">
        <v>23</v>
      </c>
      <c r="C1631" s="24" t="s">
        <v>24</v>
      </c>
      <c r="D1631" s="24" t="s">
        <v>25</v>
      </c>
      <c r="E1631" s="60" t="s">
        <v>4460</v>
      </c>
      <c r="F1631" s="60" t="s">
        <v>5924</v>
      </c>
      <c r="G1631" s="37" t="s">
        <v>6024</v>
      </c>
      <c r="H1631" s="60" t="s">
        <v>1583</v>
      </c>
      <c r="I1631" s="60">
        <v>5</v>
      </c>
      <c r="J1631" s="60" t="s">
        <v>5926</v>
      </c>
      <c r="K1631" s="60" t="s">
        <v>31</v>
      </c>
      <c r="L1631" s="238">
        <v>5</v>
      </c>
      <c r="M1631" s="27">
        <f t="shared" ref="M1631:M1637" si="74">L1631*130</f>
        <v>650</v>
      </c>
      <c r="N1631" s="23"/>
      <c r="O1631" s="184" t="s">
        <v>32</v>
      </c>
      <c r="P1631" s="237"/>
    </row>
    <row r="1632" s="83" customFormat="1" ht="18" customHeight="1" spans="1:16">
      <c r="A1632" s="24">
        <v>1626</v>
      </c>
      <c r="B1632" s="24" t="s">
        <v>23</v>
      </c>
      <c r="C1632" s="24" t="s">
        <v>24</v>
      </c>
      <c r="D1632" s="24" t="s">
        <v>25</v>
      </c>
      <c r="E1632" s="60" t="s">
        <v>4460</v>
      </c>
      <c r="F1632" s="60" t="s">
        <v>5924</v>
      </c>
      <c r="G1632" s="37" t="s">
        <v>6025</v>
      </c>
      <c r="H1632" s="60" t="s">
        <v>194</v>
      </c>
      <c r="I1632" s="60">
        <v>5</v>
      </c>
      <c r="J1632" s="60" t="s">
        <v>6026</v>
      </c>
      <c r="K1632" s="60" t="s">
        <v>31</v>
      </c>
      <c r="L1632" s="238">
        <v>3</v>
      </c>
      <c r="M1632" s="27">
        <f t="shared" si="74"/>
        <v>390</v>
      </c>
      <c r="N1632" s="23"/>
      <c r="O1632" s="184" t="s">
        <v>32</v>
      </c>
      <c r="P1632" s="237"/>
    </row>
    <row r="1633" s="83" customFormat="1" ht="18" customHeight="1" spans="1:16">
      <c r="A1633" s="24">
        <v>1627</v>
      </c>
      <c r="B1633" s="24" t="s">
        <v>23</v>
      </c>
      <c r="C1633" s="24" t="s">
        <v>24</v>
      </c>
      <c r="D1633" s="24" t="s">
        <v>25</v>
      </c>
      <c r="E1633" s="60" t="s">
        <v>4460</v>
      </c>
      <c r="F1633" s="60" t="s">
        <v>5924</v>
      </c>
      <c r="G1633" s="37" t="s">
        <v>6027</v>
      </c>
      <c r="H1633" s="232" t="s">
        <v>194</v>
      </c>
      <c r="I1633" s="60">
        <v>3</v>
      </c>
      <c r="J1633" s="125" t="s">
        <v>6026</v>
      </c>
      <c r="K1633" s="60" t="s">
        <v>31</v>
      </c>
      <c r="L1633" s="238">
        <v>3</v>
      </c>
      <c r="M1633" s="27">
        <f t="shared" si="74"/>
        <v>390</v>
      </c>
      <c r="N1633" s="23"/>
      <c r="O1633" s="184" t="s">
        <v>32</v>
      </c>
      <c r="P1633" s="237"/>
    </row>
    <row r="1634" s="83" customFormat="1" ht="18" customHeight="1" spans="1:16">
      <c r="A1634" s="24">
        <v>1628</v>
      </c>
      <c r="B1634" s="24" t="s">
        <v>23</v>
      </c>
      <c r="C1634" s="24" t="s">
        <v>24</v>
      </c>
      <c r="D1634" s="24" t="s">
        <v>25</v>
      </c>
      <c r="E1634" s="60" t="s">
        <v>4460</v>
      </c>
      <c r="F1634" s="60" t="s">
        <v>5924</v>
      </c>
      <c r="G1634" s="37" t="s">
        <v>6028</v>
      </c>
      <c r="H1634" s="232" t="s">
        <v>194</v>
      </c>
      <c r="I1634" s="60">
        <v>2</v>
      </c>
      <c r="J1634" s="60" t="s">
        <v>6026</v>
      </c>
      <c r="K1634" s="60" t="s">
        <v>31</v>
      </c>
      <c r="L1634" s="238">
        <v>2</v>
      </c>
      <c r="M1634" s="27">
        <f t="shared" si="74"/>
        <v>260</v>
      </c>
      <c r="N1634" s="23"/>
      <c r="O1634" s="184" t="s">
        <v>32</v>
      </c>
      <c r="P1634" s="237"/>
    </row>
    <row r="1635" s="83" customFormat="1" ht="18" customHeight="1" spans="1:16">
      <c r="A1635" s="24">
        <v>1629</v>
      </c>
      <c r="B1635" s="24" t="s">
        <v>23</v>
      </c>
      <c r="C1635" s="24" t="s">
        <v>24</v>
      </c>
      <c r="D1635" s="24" t="s">
        <v>25</v>
      </c>
      <c r="E1635" s="60" t="s">
        <v>4460</v>
      </c>
      <c r="F1635" s="60" t="s">
        <v>5924</v>
      </c>
      <c r="G1635" s="37" t="s">
        <v>6029</v>
      </c>
      <c r="H1635" s="232" t="s">
        <v>194</v>
      </c>
      <c r="I1635" s="60">
        <v>3</v>
      </c>
      <c r="J1635" s="125" t="s">
        <v>6026</v>
      </c>
      <c r="K1635" s="60" t="s">
        <v>31</v>
      </c>
      <c r="L1635" s="238">
        <v>3</v>
      </c>
      <c r="M1635" s="27">
        <f t="shared" si="74"/>
        <v>390</v>
      </c>
      <c r="N1635" s="23"/>
      <c r="O1635" s="184" t="s">
        <v>32</v>
      </c>
      <c r="P1635" s="237"/>
    </row>
    <row r="1636" s="83" customFormat="1" ht="18" customHeight="1" spans="1:16">
      <c r="A1636" s="24">
        <v>1630</v>
      </c>
      <c r="B1636" s="24" t="s">
        <v>23</v>
      </c>
      <c r="C1636" s="24" t="s">
        <v>24</v>
      </c>
      <c r="D1636" s="24" t="s">
        <v>25</v>
      </c>
      <c r="E1636" s="60" t="s">
        <v>4460</v>
      </c>
      <c r="F1636" s="60" t="s">
        <v>5924</v>
      </c>
      <c r="G1636" s="37" t="s">
        <v>6030</v>
      </c>
      <c r="H1636" s="232" t="s">
        <v>194</v>
      </c>
      <c r="I1636" s="60">
        <v>3</v>
      </c>
      <c r="J1636" s="60" t="s">
        <v>6026</v>
      </c>
      <c r="K1636" s="60" t="s">
        <v>31</v>
      </c>
      <c r="L1636" s="238">
        <v>3</v>
      </c>
      <c r="M1636" s="27">
        <f t="shared" si="74"/>
        <v>390</v>
      </c>
      <c r="N1636" s="23"/>
      <c r="O1636" s="184" t="s">
        <v>32</v>
      </c>
      <c r="P1636" s="237"/>
    </row>
    <row r="1637" s="83" customFormat="1" ht="18" customHeight="1" spans="1:16">
      <c r="A1637" s="24">
        <v>1631</v>
      </c>
      <c r="B1637" s="24" t="s">
        <v>23</v>
      </c>
      <c r="C1637" s="24" t="s">
        <v>24</v>
      </c>
      <c r="D1637" s="24" t="s">
        <v>25</v>
      </c>
      <c r="E1637" s="60" t="s">
        <v>4460</v>
      </c>
      <c r="F1637" s="60" t="s">
        <v>5924</v>
      </c>
      <c r="G1637" s="37" t="s">
        <v>6031</v>
      </c>
      <c r="H1637" s="232" t="s">
        <v>194</v>
      </c>
      <c r="I1637" s="60">
        <v>2</v>
      </c>
      <c r="J1637" s="125" t="s">
        <v>6026</v>
      </c>
      <c r="K1637" s="60" t="s">
        <v>31</v>
      </c>
      <c r="L1637" s="238">
        <v>2</v>
      </c>
      <c r="M1637" s="27">
        <f t="shared" si="74"/>
        <v>260</v>
      </c>
      <c r="N1637" s="23"/>
      <c r="O1637" s="184" t="s">
        <v>32</v>
      </c>
      <c r="P1637" s="237"/>
    </row>
    <row r="1638" s="83" customFormat="1" ht="18" customHeight="1" spans="1:16">
      <c r="A1638" s="24">
        <v>1632</v>
      </c>
      <c r="B1638" s="24" t="s">
        <v>23</v>
      </c>
      <c r="C1638" s="24" t="s">
        <v>24</v>
      </c>
      <c r="D1638" s="24" t="s">
        <v>25</v>
      </c>
      <c r="E1638" s="60" t="s">
        <v>4460</v>
      </c>
      <c r="F1638" s="60" t="s">
        <v>5924</v>
      </c>
      <c r="G1638" s="37" t="s">
        <v>6032</v>
      </c>
      <c r="H1638" s="60" t="s">
        <v>1583</v>
      </c>
      <c r="I1638" s="60">
        <v>1</v>
      </c>
      <c r="J1638" s="60" t="s">
        <v>6026</v>
      </c>
      <c r="K1638" s="60" t="s">
        <v>31</v>
      </c>
      <c r="L1638" s="238">
        <v>1</v>
      </c>
      <c r="M1638" s="27">
        <f>L1638*312</f>
        <v>312</v>
      </c>
      <c r="N1638" s="23"/>
      <c r="O1638" s="184" t="s">
        <v>32</v>
      </c>
      <c r="P1638" s="237"/>
    </row>
    <row r="1639" s="83" customFormat="1" ht="18" customHeight="1" spans="1:16">
      <c r="A1639" s="24">
        <v>1633</v>
      </c>
      <c r="B1639" s="24" t="s">
        <v>23</v>
      </c>
      <c r="C1639" s="24" t="s">
        <v>24</v>
      </c>
      <c r="D1639" s="24" t="s">
        <v>25</v>
      </c>
      <c r="E1639" s="60" t="s">
        <v>4460</v>
      </c>
      <c r="F1639" s="60" t="s">
        <v>5924</v>
      </c>
      <c r="G1639" s="37" t="s">
        <v>6033</v>
      </c>
      <c r="H1639" s="232" t="s">
        <v>194</v>
      </c>
      <c r="I1639" s="60">
        <v>2</v>
      </c>
      <c r="J1639" s="60" t="s">
        <v>6026</v>
      </c>
      <c r="K1639" s="60" t="s">
        <v>31</v>
      </c>
      <c r="L1639" s="238">
        <v>2</v>
      </c>
      <c r="M1639" s="27">
        <f t="shared" ref="M1639:M1646" si="75">L1639*130</f>
        <v>260</v>
      </c>
      <c r="N1639" s="23"/>
      <c r="O1639" s="184" t="s">
        <v>32</v>
      </c>
      <c r="P1639" s="237"/>
    </row>
    <row r="1640" s="83" customFormat="1" ht="18" customHeight="1" spans="1:16">
      <c r="A1640" s="24">
        <v>1634</v>
      </c>
      <c r="B1640" s="24" t="s">
        <v>23</v>
      </c>
      <c r="C1640" s="24" t="s">
        <v>24</v>
      </c>
      <c r="D1640" s="24" t="s">
        <v>25</v>
      </c>
      <c r="E1640" s="60" t="s">
        <v>4460</v>
      </c>
      <c r="F1640" s="60" t="s">
        <v>5924</v>
      </c>
      <c r="G1640" s="37" t="s">
        <v>6034</v>
      </c>
      <c r="H1640" s="232" t="s">
        <v>194</v>
      </c>
      <c r="I1640" s="60">
        <v>3</v>
      </c>
      <c r="J1640" s="125" t="s">
        <v>6026</v>
      </c>
      <c r="K1640" s="60" t="s">
        <v>31</v>
      </c>
      <c r="L1640" s="238">
        <v>3</v>
      </c>
      <c r="M1640" s="27">
        <f t="shared" si="75"/>
        <v>390</v>
      </c>
      <c r="N1640" s="23"/>
      <c r="O1640" s="184" t="s">
        <v>32</v>
      </c>
      <c r="P1640" s="237"/>
    </row>
    <row r="1641" s="83" customFormat="1" ht="18" customHeight="1" spans="1:16">
      <c r="A1641" s="24">
        <v>1635</v>
      </c>
      <c r="B1641" s="24" t="s">
        <v>23</v>
      </c>
      <c r="C1641" s="24" t="s">
        <v>24</v>
      </c>
      <c r="D1641" s="24" t="s">
        <v>25</v>
      </c>
      <c r="E1641" s="60" t="s">
        <v>4460</v>
      </c>
      <c r="F1641" s="60" t="s">
        <v>5924</v>
      </c>
      <c r="G1641" s="37" t="s">
        <v>6035</v>
      </c>
      <c r="H1641" s="60" t="s">
        <v>194</v>
      </c>
      <c r="I1641" s="60">
        <v>6</v>
      </c>
      <c r="J1641" s="60" t="s">
        <v>6026</v>
      </c>
      <c r="K1641" s="60" t="s">
        <v>31</v>
      </c>
      <c r="L1641" s="238">
        <v>5</v>
      </c>
      <c r="M1641" s="27">
        <f t="shared" si="75"/>
        <v>650</v>
      </c>
      <c r="N1641" s="23"/>
      <c r="O1641" s="184" t="s">
        <v>32</v>
      </c>
      <c r="P1641" s="237"/>
    </row>
    <row r="1642" s="83" customFormat="1" ht="18" customHeight="1" spans="1:16">
      <c r="A1642" s="24">
        <v>1636</v>
      </c>
      <c r="B1642" s="24" t="s">
        <v>23</v>
      </c>
      <c r="C1642" s="24" t="s">
        <v>24</v>
      </c>
      <c r="D1642" s="24" t="s">
        <v>25</v>
      </c>
      <c r="E1642" s="60" t="s">
        <v>4460</v>
      </c>
      <c r="F1642" s="60" t="s">
        <v>5924</v>
      </c>
      <c r="G1642" s="37" t="s">
        <v>6036</v>
      </c>
      <c r="H1642" s="60" t="s">
        <v>194</v>
      </c>
      <c r="I1642" s="60">
        <v>5</v>
      </c>
      <c r="J1642" s="125" t="s">
        <v>6026</v>
      </c>
      <c r="K1642" s="60" t="s">
        <v>31</v>
      </c>
      <c r="L1642" s="238">
        <v>5</v>
      </c>
      <c r="M1642" s="27">
        <f t="shared" si="75"/>
        <v>650</v>
      </c>
      <c r="N1642" s="23"/>
      <c r="O1642" s="184" t="s">
        <v>32</v>
      </c>
      <c r="P1642" s="237"/>
    </row>
    <row r="1643" s="83" customFormat="1" ht="18" customHeight="1" spans="1:16">
      <c r="A1643" s="24">
        <v>1637</v>
      </c>
      <c r="B1643" s="24" t="s">
        <v>23</v>
      </c>
      <c r="C1643" s="24" t="s">
        <v>24</v>
      </c>
      <c r="D1643" s="24" t="s">
        <v>25</v>
      </c>
      <c r="E1643" s="60" t="s">
        <v>4460</v>
      </c>
      <c r="F1643" s="60" t="s">
        <v>5924</v>
      </c>
      <c r="G1643" s="37" t="s">
        <v>6037</v>
      </c>
      <c r="H1643" s="60" t="s">
        <v>194</v>
      </c>
      <c r="I1643" s="60">
        <v>6</v>
      </c>
      <c r="J1643" s="60" t="s">
        <v>6026</v>
      </c>
      <c r="K1643" s="60" t="s">
        <v>31</v>
      </c>
      <c r="L1643" s="238">
        <v>5</v>
      </c>
      <c r="M1643" s="27">
        <f t="shared" si="75"/>
        <v>650</v>
      </c>
      <c r="N1643" s="23"/>
      <c r="O1643" s="184" t="s">
        <v>32</v>
      </c>
      <c r="P1643" s="237"/>
    </row>
    <row r="1644" s="83" customFormat="1" ht="18" customHeight="1" spans="1:16">
      <c r="A1644" s="24">
        <v>1638</v>
      </c>
      <c r="B1644" s="24" t="s">
        <v>23</v>
      </c>
      <c r="C1644" s="24" t="s">
        <v>24</v>
      </c>
      <c r="D1644" s="24" t="s">
        <v>25</v>
      </c>
      <c r="E1644" s="60" t="s">
        <v>4460</v>
      </c>
      <c r="F1644" s="60" t="s">
        <v>5924</v>
      </c>
      <c r="G1644" s="37" t="s">
        <v>6038</v>
      </c>
      <c r="H1644" s="60" t="s">
        <v>194</v>
      </c>
      <c r="I1644" s="60">
        <v>6</v>
      </c>
      <c r="J1644" s="125" t="s">
        <v>6026</v>
      </c>
      <c r="K1644" s="60" t="s">
        <v>31</v>
      </c>
      <c r="L1644" s="238">
        <v>6</v>
      </c>
      <c r="M1644" s="27">
        <f t="shared" si="75"/>
        <v>780</v>
      </c>
      <c r="N1644" s="23"/>
      <c r="O1644" s="184" t="s">
        <v>32</v>
      </c>
      <c r="P1644" s="237"/>
    </row>
    <row r="1645" s="83" customFormat="1" ht="18" customHeight="1" spans="1:16">
      <c r="A1645" s="24">
        <v>1639</v>
      </c>
      <c r="B1645" s="24" t="s">
        <v>23</v>
      </c>
      <c r="C1645" s="24" t="s">
        <v>24</v>
      </c>
      <c r="D1645" s="24" t="s">
        <v>25</v>
      </c>
      <c r="E1645" s="60" t="s">
        <v>4460</v>
      </c>
      <c r="F1645" s="60" t="s">
        <v>5924</v>
      </c>
      <c r="G1645" s="37" t="s">
        <v>6039</v>
      </c>
      <c r="H1645" s="232" t="s">
        <v>194</v>
      </c>
      <c r="I1645" s="60">
        <v>2</v>
      </c>
      <c r="J1645" s="60" t="s">
        <v>6026</v>
      </c>
      <c r="K1645" s="60" t="s">
        <v>31</v>
      </c>
      <c r="L1645" s="238">
        <v>2</v>
      </c>
      <c r="M1645" s="27">
        <f t="shared" si="75"/>
        <v>260</v>
      </c>
      <c r="N1645" s="23"/>
      <c r="O1645" s="184" t="s">
        <v>32</v>
      </c>
      <c r="P1645" s="237"/>
    </row>
    <row r="1646" s="83" customFormat="1" ht="18" customHeight="1" spans="1:16">
      <c r="A1646" s="24">
        <v>1640</v>
      </c>
      <c r="B1646" s="24" t="s">
        <v>23</v>
      </c>
      <c r="C1646" s="24" t="s">
        <v>24</v>
      </c>
      <c r="D1646" s="24" t="s">
        <v>25</v>
      </c>
      <c r="E1646" s="60" t="s">
        <v>4460</v>
      </c>
      <c r="F1646" s="60" t="s">
        <v>5924</v>
      </c>
      <c r="G1646" s="37" t="s">
        <v>6040</v>
      </c>
      <c r="H1646" s="232" t="s">
        <v>194</v>
      </c>
      <c r="I1646" s="60">
        <v>2</v>
      </c>
      <c r="J1646" s="125" t="s">
        <v>6026</v>
      </c>
      <c r="K1646" s="60" t="s">
        <v>31</v>
      </c>
      <c r="L1646" s="238">
        <v>2</v>
      </c>
      <c r="M1646" s="27">
        <f t="shared" si="75"/>
        <v>260</v>
      </c>
      <c r="N1646" s="23"/>
      <c r="O1646" s="184" t="s">
        <v>32</v>
      </c>
      <c r="P1646" s="237"/>
    </row>
    <row r="1647" s="83" customFormat="1" ht="18" customHeight="1" spans="1:16">
      <c r="A1647" s="24">
        <v>1641</v>
      </c>
      <c r="B1647" s="24" t="s">
        <v>23</v>
      </c>
      <c r="C1647" s="24" t="s">
        <v>24</v>
      </c>
      <c r="D1647" s="24" t="s">
        <v>25</v>
      </c>
      <c r="E1647" s="60" t="s">
        <v>4460</v>
      </c>
      <c r="F1647" s="60" t="s">
        <v>5924</v>
      </c>
      <c r="G1647" s="37" t="s">
        <v>6041</v>
      </c>
      <c r="H1647" s="232" t="s">
        <v>194</v>
      </c>
      <c r="I1647" s="60">
        <v>1</v>
      </c>
      <c r="J1647" s="60" t="s">
        <v>6026</v>
      </c>
      <c r="K1647" s="60" t="s">
        <v>31</v>
      </c>
      <c r="L1647" s="238">
        <v>1</v>
      </c>
      <c r="M1647" s="27">
        <f>L1647*312</f>
        <v>312</v>
      </c>
      <c r="N1647" s="23"/>
      <c r="O1647" s="184" t="s">
        <v>32</v>
      </c>
      <c r="P1647" s="237"/>
    </row>
    <row r="1648" s="83" customFormat="1" ht="18" customHeight="1" spans="1:16">
      <c r="A1648" s="24">
        <v>1642</v>
      </c>
      <c r="B1648" s="24" t="s">
        <v>23</v>
      </c>
      <c r="C1648" s="24" t="s">
        <v>24</v>
      </c>
      <c r="D1648" s="24" t="s">
        <v>25</v>
      </c>
      <c r="E1648" s="60" t="s">
        <v>4460</v>
      </c>
      <c r="F1648" s="60" t="s">
        <v>5924</v>
      </c>
      <c r="G1648" s="37" t="s">
        <v>6042</v>
      </c>
      <c r="H1648" s="232" t="s">
        <v>194</v>
      </c>
      <c r="I1648" s="60">
        <v>1</v>
      </c>
      <c r="J1648" s="125" t="s">
        <v>6026</v>
      </c>
      <c r="K1648" s="60" t="s">
        <v>31</v>
      </c>
      <c r="L1648" s="238">
        <v>1</v>
      </c>
      <c r="M1648" s="27">
        <f>L1648*312</f>
        <v>312</v>
      </c>
      <c r="N1648" s="23"/>
      <c r="O1648" s="184" t="s">
        <v>32</v>
      </c>
      <c r="P1648" s="237"/>
    </row>
    <row r="1649" s="83" customFormat="1" ht="18" customHeight="1" spans="1:16">
      <c r="A1649" s="24">
        <v>1643</v>
      </c>
      <c r="B1649" s="24" t="s">
        <v>23</v>
      </c>
      <c r="C1649" s="24" t="s">
        <v>24</v>
      </c>
      <c r="D1649" s="24" t="s">
        <v>25</v>
      </c>
      <c r="E1649" s="60" t="s">
        <v>4460</v>
      </c>
      <c r="F1649" s="60" t="s">
        <v>5924</v>
      </c>
      <c r="G1649" s="37" t="s">
        <v>6043</v>
      </c>
      <c r="H1649" s="232" t="s">
        <v>194</v>
      </c>
      <c r="I1649" s="60">
        <v>3</v>
      </c>
      <c r="J1649" s="60" t="s">
        <v>6026</v>
      </c>
      <c r="K1649" s="60" t="s">
        <v>31</v>
      </c>
      <c r="L1649" s="238">
        <v>3</v>
      </c>
      <c r="M1649" s="27">
        <f>L1649*130</f>
        <v>390</v>
      </c>
      <c r="N1649" s="23"/>
      <c r="O1649" s="184" t="s">
        <v>32</v>
      </c>
      <c r="P1649" s="237"/>
    </row>
    <row r="1650" s="83" customFormat="1" ht="18" customHeight="1" spans="1:16">
      <c r="A1650" s="24">
        <v>1645</v>
      </c>
      <c r="B1650" s="24" t="s">
        <v>23</v>
      </c>
      <c r="C1650" s="24" t="s">
        <v>24</v>
      </c>
      <c r="D1650" s="24" t="s">
        <v>25</v>
      </c>
      <c r="E1650" s="60" t="s">
        <v>4460</v>
      </c>
      <c r="F1650" s="60" t="s">
        <v>5924</v>
      </c>
      <c r="G1650" s="37" t="s">
        <v>6044</v>
      </c>
      <c r="H1650" s="60" t="s">
        <v>194</v>
      </c>
      <c r="I1650" s="60">
        <v>6</v>
      </c>
      <c r="J1650" s="60" t="s">
        <v>6026</v>
      </c>
      <c r="K1650" s="60" t="s">
        <v>31</v>
      </c>
      <c r="L1650" s="238">
        <v>6</v>
      </c>
      <c r="M1650" s="27">
        <f t="shared" ref="M1648:M1658" si="76">L1650*130</f>
        <v>780</v>
      </c>
      <c r="N1650" s="23"/>
      <c r="O1650" s="184" t="s">
        <v>32</v>
      </c>
      <c r="P1650" s="237"/>
    </row>
    <row r="1651" s="83" customFormat="1" ht="18" customHeight="1" spans="1:16">
      <c r="A1651" s="24">
        <v>1646</v>
      </c>
      <c r="B1651" s="24" t="s">
        <v>23</v>
      </c>
      <c r="C1651" s="24" t="s">
        <v>24</v>
      </c>
      <c r="D1651" s="24" t="s">
        <v>25</v>
      </c>
      <c r="E1651" s="60" t="s">
        <v>4460</v>
      </c>
      <c r="F1651" s="60" t="s">
        <v>5924</v>
      </c>
      <c r="G1651" s="37" t="s">
        <v>6045</v>
      </c>
      <c r="H1651" s="60" t="s">
        <v>194</v>
      </c>
      <c r="I1651" s="60">
        <v>4</v>
      </c>
      <c r="J1651" s="125" t="s">
        <v>6026</v>
      </c>
      <c r="K1651" s="60" t="s">
        <v>31</v>
      </c>
      <c r="L1651" s="238">
        <v>4</v>
      </c>
      <c r="M1651" s="27">
        <f t="shared" si="76"/>
        <v>520</v>
      </c>
      <c r="N1651" s="23"/>
      <c r="O1651" s="184" t="s">
        <v>32</v>
      </c>
      <c r="P1651" s="237"/>
    </row>
    <row r="1652" s="83" customFormat="1" ht="18" customHeight="1" spans="1:16">
      <c r="A1652" s="24">
        <v>1647</v>
      </c>
      <c r="B1652" s="24" t="s">
        <v>23</v>
      </c>
      <c r="C1652" s="24" t="s">
        <v>24</v>
      </c>
      <c r="D1652" s="24" t="s">
        <v>25</v>
      </c>
      <c r="E1652" s="60" t="s">
        <v>4460</v>
      </c>
      <c r="F1652" s="60" t="s">
        <v>5924</v>
      </c>
      <c r="G1652" s="37" t="s">
        <v>6046</v>
      </c>
      <c r="H1652" s="60" t="s">
        <v>194</v>
      </c>
      <c r="I1652" s="60">
        <v>5</v>
      </c>
      <c r="J1652" s="60" t="s">
        <v>6026</v>
      </c>
      <c r="K1652" s="60" t="s">
        <v>31</v>
      </c>
      <c r="L1652" s="238">
        <v>5</v>
      </c>
      <c r="M1652" s="27">
        <f t="shared" si="76"/>
        <v>650</v>
      </c>
      <c r="N1652" s="23"/>
      <c r="O1652" s="184" t="s">
        <v>32</v>
      </c>
      <c r="P1652" s="237"/>
    </row>
    <row r="1653" s="83" customFormat="1" ht="18" customHeight="1" spans="1:16">
      <c r="A1653" s="24">
        <v>1648</v>
      </c>
      <c r="B1653" s="24" t="s">
        <v>23</v>
      </c>
      <c r="C1653" s="24" t="s">
        <v>24</v>
      </c>
      <c r="D1653" s="24" t="s">
        <v>25</v>
      </c>
      <c r="E1653" s="60" t="s">
        <v>4460</v>
      </c>
      <c r="F1653" s="60" t="s">
        <v>5924</v>
      </c>
      <c r="G1653" s="37" t="s">
        <v>4478</v>
      </c>
      <c r="H1653" s="60" t="s">
        <v>194</v>
      </c>
      <c r="I1653" s="60">
        <v>7</v>
      </c>
      <c r="J1653" s="125" t="s">
        <v>6026</v>
      </c>
      <c r="K1653" s="60" t="s">
        <v>31</v>
      </c>
      <c r="L1653" s="238">
        <v>5</v>
      </c>
      <c r="M1653" s="27">
        <f t="shared" si="76"/>
        <v>650</v>
      </c>
      <c r="N1653" s="23"/>
      <c r="O1653" s="184" t="s">
        <v>32</v>
      </c>
      <c r="P1653" s="237"/>
    </row>
    <row r="1654" s="83" customFormat="1" ht="18" customHeight="1" spans="1:16">
      <c r="A1654" s="24">
        <v>1649</v>
      </c>
      <c r="B1654" s="24" t="s">
        <v>23</v>
      </c>
      <c r="C1654" s="24" t="s">
        <v>24</v>
      </c>
      <c r="D1654" s="24" t="s">
        <v>25</v>
      </c>
      <c r="E1654" s="60" t="s">
        <v>4460</v>
      </c>
      <c r="F1654" s="60" t="s">
        <v>5924</v>
      </c>
      <c r="G1654" s="37" t="s">
        <v>6047</v>
      </c>
      <c r="H1654" s="60" t="s">
        <v>1583</v>
      </c>
      <c r="I1654" s="60">
        <v>7</v>
      </c>
      <c r="J1654" s="60" t="s">
        <v>6026</v>
      </c>
      <c r="K1654" s="60" t="s">
        <v>31</v>
      </c>
      <c r="L1654" s="238">
        <v>7</v>
      </c>
      <c r="M1654" s="27">
        <f t="shared" si="76"/>
        <v>910</v>
      </c>
      <c r="N1654" s="23"/>
      <c r="O1654" s="184" t="s">
        <v>32</v>
      </c>
      <c r="P1654" s="237"/>
    </row>
    <row r="1655" s="83" customFormat="1" ht="18" customHeight="1" spans="1:16">
      <c r="A1655" s="24">
        <v>1650</v>
      </c>
      <c r="B1655" s="24" t="s">
        <v>23</v>
      </c>
      <c r="C1655" s="24" t="s">
        <v>24</v>
      </c>
      <c r="D1655" s="24" t="s">
        <v>25</v>
      </c>
      <c r="E1655" s="60" t="s">
        <v>4460</v>
      </c>
      <c r="F1655" s="60" t="s">
        <v>5924</v>
      </c>
      <c r="G1655" s="37" t="s">
        <v>6048</v>
      </c>
      <c r="H1655" s="232" t="s">
        <v>194</v>
      </c>
      <c r="I1655" s="60">
        <v>2</v>
      </c>
      <c r="J1655" s="125" t="s">
        <v>6026</v>
      </c>
      <c r="K1655" s="60" t="s">
        <v>31</v>
      </c>
      <c r="L1655" s="238">
        <v>2</v>
      </c>
      <c r="M1655" s="27">
        <f t="shared" si="76"/>
        <v>260</v>
      </c>
      <c r="N1655" s="23"/>
      <c r="O1655" s="184" t="s">
        <v>32</v>
      </c>
      <c r="P1655" s="237"/>
    </row>
    <row r="1656" s="83" customFormat="1" ht="18" customHeight="1" spans="1:16">
      <c r="A1656" s="24">
        <v>1651</v>
      </c>
      <c r="B1656" s="24" t="s">
        <v>23</v>
      </c>
      <c r="C1656" s="24" t="s">
        <v>24</v>
      </c>
      <c r="D1656" s="24" t="s">
        <v>25</v>
      </c>
      <c r="E1656" s="24" t="s">
        <v>4460</v>
      </c>
      <c r="F1656" s="60" t="s">
        <v>5924</v>
      </c>
      <c r="G1656" s="238" t="s">
        <v>6049</v>
      </c>
      <c r="H1656" s="60" t="s">
        <v>194</v>
      </c>
      <c r="I1656" s="60">
        <v>4</v>
      </c>
      <c r="J1656" s="60" t="s">
        <v>6026</v>
      </c>
      <c r="K1656" s="60" t="s">
        <v>31</v>
      </c>
      <c r="L1656" s="238">
        <v>4</v>
      </c>
      <c r="M1656" s="27">
        <f t="shared" si="76"/>
        <v>520</v>
      </c>
      <c r="N1656" s="23"/>
      <c r="O1656" s="184" t="s">
        <v>32</v>
      </c>
      <c r="P1656" s="239"/>
    </row>
    <row r="1657" s="83" customFormat="1" ht="18" customHeight="1" spans="1:16">
      <c r="A1657" s="24">
        <v>1652</v>
      </c>
      <c r="B1657" s="24" t="s">
        <v>23</v>
      </c>
      <c r="C1657" s="24" t="s">
        <v>24</v>
      </c>
      <c r="D1657" s="24" t="s">
        <v>25</v>
      </c>
      <c r="E1657" s="60" t="s">
        <v>4460</v>
      </c>
      <c r="F1657" s="60" t="s">
        <v>5924</v>
      </c>
      <c r="G1657" s="37" t="s">
        <v>6050</v>
      </c>
      <c r="H1657" s="60" t="s">
        <v>194</v>
      </c>
      <c r="I1657" s="60">
        <v>5</v>
      </c>
      <c r="J1657" s="125" t="s">
        <v>6026</v>
      </c>
      <c r="K1657" s="60" t="s">
        <v>31</v>
      </c>
      <c r="L1657" s="238">
        <v>5</v>
      </c>
      <c r="M1657" s="27">
        <f t="shared" si="76"/>
        <v>650</v>
      </c>
      <c r="N1657" s="23"/>
      <c r="O1657" s="184" t="s">
        <v>32</v>
      </c>
      <c r="P1657" s="237"/>
    </row>
    <row r="1658" s="83" customFormat="1" ht="18" customHeight="1" spans="1:16">
      <c r="A1658" s="24">
        <v>1653</v>
      </c>
      <c r="B1658" s="24" t="s">
        <v>23</v>
      </c>
      <c r="C1658" s="24" t="s">
        <v>24</v>
      </c>
      <c r="D1658" s="24" t="s">
        <v>25</v>
      </c>
      <c r="E1658" s="60" t="s">
        <v>4460</v>
      </c>
      <c r="F1658" s="60" t="s">
        <v>5924</v>
      </c>
      <c r="G1658" s="37" t="s">
        <v>6051</v>
      </c>
      <c r="H1658" s="60" t="s">
        <v>1583</v>
      </c>
      <c r="I1658" s="60">
        <v>6</v>
      </c>
      <c r="J1658" s="125" t="s">
        <v>6026</v>
      </c>
      <c r="K1658" s="60" t="s">
        <v>31</v>
      </c>
      <c r="L1658" s="238">
        <v>6</v>
      </c>
      <c r="M1658" s="27">
        <f t="shared" si="76"/>
        <v>780</v>
      </c>
      <c r="N1658" s="23"/>
      <c r="O1658" s="184" t="s">
        <v>32</v>
      </c>
      <c r="P1658" s="237"/>
    </row>
    <row r="1659" s="83" customFormat="1" ht="18" customHeight="1" spans="1:16">
      <c r="A1659" s="24">
        <v>1654</v>
      </c>
      <c r="B1659" s="24" t="s">
        <v>23</v>
      </c>
      <c r="C1659" s="24" t="s">
        <v>24</v>
      </c>
      <c r="D1659" s="24" t="s">
        <v>25</v>
      </c>
      <c r="E1659" s="60" t="s">
        <v>4460</v>
      </c>
      <c r="F1659" s="60" t="s">
        <v>5924</v>
      </c>
      <c r="G1659" s="37" t="s">
        <v>6052</v>
      </c>
      <c r="H1659" s="232" t="s">
        <v>194</v>
      </c>
      <c r="I1659" s="60">
        <v>1</v>
      </c>
      <c r="J1659" s="60" t="s">
        <v>6026</v>
      </c>
      <c r="K1659" s="60" t="s">
        <v>31</v>
      </c>
      <c r="L1659" s="238">
        <v>1</v>
      </c>
      <c r="M1659" s="27">
        <f>L1659*312</f>
        <v>312</v>
      </c>
      <c r="N1659" s="23"/>
      <c r="O1659" s="184" t="s">
        <v>32</v>
      </c>
      <c r="P1659" s="237"/>
    </row>
    <row r="1660" s="83" customFormat="1" ht="18" customHeight="1" spans="1:16">
      <c r="A1660" s="24">
        <v>1655</v>
      </c>
      <c r="B1660" s="24" t="s">
        <v>23</v>
      </c>
      <c r="C1660" s="24" t="s">
        <v>24</v>
      </c>
      <c r="D1660" s="24" t="s">
        <v>25</v>
      </c>
      <c r="E1660" s="60" t="s">
        <v>4460</v>
      </c>
      <c r="F1660" s="60" t="s">
        <v>5924</v>
      </c>
      <c r="G1660" s="37" t="s">
        <v>6053</v>
      </c>
      <c r="H1660" s="232" t="s">
        <v>194</v>
      </c>
      <c r="I1660" s="60">
        <v>1</v>
      </c>
      <c r="J1660" s="125" t="s">
        <v>6026</v>
      </c>
      <c r="K1660" s="60" t="s">
        <v>31</v>
      </c>
      <c r="L1660" s="238">
        <v>1</v>
      </c>
      <c r="M1660" s="27">
        <f>L1660*312</f>
        <v>312</v>
      </c>
      <c r="N1660" s="23"/>
      <c r="O1660" s="184" t="s">
        <v>32</v>
      </c>
      <c r="P1660" s="237"/>
    </row>
    <row r="1661" s="83" customFormat="1" ht="18" customHeight="1" spans="1:16">
      <c r="A1661" s="24">
        <v>1656</v>
      </c>
      <c r="B1661" s="24" t="s">
        <v>23</v>
      </c>
      <c r="C1661" s="24" t="s">
        <v>24</v>
      </c>
      <c r="D1661" s="24" t="s">
        <v>25</v>
      </c>
      <c r="E1661" s="60" t="s">
        <v>4460</v>
      </c>
      <c r="F1661" s="60" t="s">
        <v>5924</v>
      </c>
      <c r="G1661" s="37" t="s">
        <v>6054</v>
      </c>
      <c r="H1661" s="60" t="s">
        <v>194</v>
      </c>
      <c r="I1661" s="60">
        <v>8</v>
      </c>
      <c r="J1661" s="60" t="s">
        <v>6026</v>
      </c>
      <c r="K1661" s="60" t="s">
        <v>31</v>
      </c>
      <c r="L1661" s="238">
        <v>8</v>
      </c>
      <c r="M1661" s="27">
        <f t="shared" ref="M1661:M1676" si="77">L1661*130</f>
        <v>1040</v>
      </c>
      <c r="N1661" s="23"/>
      <c r="O1661" s="184" t="s">
        <v>32</v>
      </c>
      <c r="P1661" s="237"/>
    </row>
    <row r="1662" s="83" customFormat="1" ht="18" customHeight="1" spans="1:16">
      <c r="A1662" s="24">
        <v>1657</v>
      </c>
      <c r="B1662" s="24" t="s">
        <v>23</v>
      </c>
      <c r="C1662" s="24" t="s">
        <v>24</v>
      </c>
      <c r="D1662" s="24" t="s">
        <v>25</v>
      </c>
      <c r="E1662" s="60" t="s">
        <v>4460</v>
      </c>
      <c r="F1662" s="60" t="s">
        <v>5924</v>
      </c>
      <c r="G1662" s="37" t="s">
        <v>6055</v>
      </c>
      <c r="H1662" s="60" t="s">
        <v>194</v>
      </c>
      <c r="I1662" s="60">
        <v>6</v>
      </c>
      <c r="J1662" s="125" t="s">
        <v>6026</v>
      </c>
      <c r="K1662" s="60" t="s">
        <v>31</v>
      </c>
      <c r="L1662" s="238">
        <v>6</v>
      </c>
      <c r="M1662" s="27">
        <f t="shared" si="77"/>
        <v>780</v>
      </c>
      <c r="N1662" s="23"/>
      <c r="O1662" s="184" t="s">
        <v>32</v>
      </c>
      <c r="P1662" s="237"/>
    </row>
    <row r="1663" s="83" customFormat="1" ht="18" customHeight="1" spans="1:16">
      <c r="A1663" s="24">
        <v>1658</v>
      </c>
      <c r="B1663" s="24" t="s">
        <v>23</v>
      </c>
      <c r="C1663" s="24" t="s">
        <v>24</v>
      </c>
      <c r="D1663" s="24" t="s">
        <v>25</v>
      </c>
      <c r="E1663" s="60" t="s">
        <v>4460</v>
      </c>
      <c r="F1663" s="60" t="s">
        <v>5924</v>
      </c>
      <c r="G1663" s="37" t="s">
        <v>6056</v>
      </c>
      <c r="H1663" s="60" t="s">
        <v>194</v>
      </c>
      <c r="I1663" s="60">
        <v>7</v>
      </c>
      <c r="J1663" s="60" t="s">
        <v>6026</v>
      </c>
      <c r="K1663" s="60" t="s">
        <v>31</v>
      </c>
      <c r="L1663" s="238">
        <v>7</v>
      </c>
      <c r="M1663" s="27">
        <f t="shared" si="77"/>
        <v>910</v>
      </c>
      <c r="N1663" s="23"/>
      <c r="O1663" s="184" t="s">
        <v>32</v>
      </c>
      <c r="P1663" s="237"/>
    </row>
    <row r="1664" s="83" customFormat="1" ht="18" customHeight="1" spans="1:16">
      <c r="A1664" s="24">
        <v>1659</v>
      </c>
      <c r="B1664" s="24" t="s">
        <v>23</v>
      </c>
      <c r="C1664" s="24" t="s">
        <v>24</v>
      </c>
      <c r="D1664" s="24" t="s">
        <v>25</v>
      </c>
      <c r="E1664" s="60" t="s">
        <v>4460</v>
      </c>
      <c r="F1664" s="60" t="s">
        <v>5924</v>
      </c>
      <c r="G1664" s="37" t="s">
        <v>6057</v>
      </c>
      <c r="H1664" s="60" t="s">
        <v>194</v>
      </c>
      <c r="I1664" s="60">
        <v>4</v>
      </c>
      <c r="J1664" s="125" t="s">
        <v>6026</v>
      </c>
      <c r="K1664" s="60" t="s">
        <v>31</v>
      </c>
      <c r="L1664" s="238">
        <v>4</v>
      </c>
      <c r="M1664" s="27">
        <f t="shared" si="77"/>
        <v>520</v>
      </c>
      <c r="N1664" s="23"/>
      <c r="O1664" s="184" t="s">
        <v>32</v>
      </c>
      <c r="P1664" s="237"/>
    </row>
    <row r="1665" s="83" customFormat="1" ht="18" customHeight="1" spans="1:16">
      <c r="A1665" s="24">
        <v>1660</v>
      </c>
      <c r="B1665" s="24" t="s">
        <v>23</v>
      </c>
      <c r="C1665" s="24" t="s">
        <v>24</v>
      </c>
      <c r="D1665" s="24" t="s">
        <v>25</v>
      </c>
      <c r="E1665" s="60" t="s">
        <v>4460</v>
      </c>
      <c r="F1665" s="60" t="s">
        <v>5924</v>
      </c>
      <c r="G1665" s="37" t="s">
        <v>6058</v>
      </c>
      <c r="H1665" s="232" t="s">
        <v>194</v>
      </c>
      <c r="I1665" s="60">
        <v>3</v>
      </c>
      <c r="J1665" s="125" t="s">
        <v>6026</v>
      </c>
      <c r="K1665" s="60" t="s">
        <v>31</v>
      </c>
      <c r="L1665" s="238">
        <v>3</v>
      </c>
      <c r="M1665" s="27">
        <f t="shared" si="77"/>
        <v>390</v>
      </c>
      <c r="N1665" s="23"/>
      <c r="O1665" s="184" t="s">
        <v>32</v>
      </c>
      <c r="P1665" s="237"/>
    </row>
    <row r="1666" s="83" customFormat="1" ht="18" customHeight="1" spans="1:16">
      <c r="A1666" s="24">
        <v>1661</v>
      </c>
      <c r="B1666" s="24" t="s">
        <v>23</v>
      </c>
      <c r="C1666" s="24" t="s">
        <v>24</v>
      </c>
      <c r="D1666" s="24" t="s">
        <v>25</v>
      </c>
      <c r="E1666" s="60" t="s">
        <v>4460</v>
      </c>
      <c r="F1666" s="60" t="s">
        <v>5924</v>
      </c>
      <c r="G1666" s="37" t="s">
        <v>6059</v>
      </c>
      <c r="H1666" s="232" t="s">
        <v>194</v>
      </c>
      <c r="I1666" s="60">
        <v>3</v>
      </c>
      <c r="J1666" s="60" t="s">
        <v>6026</v>
      </c>
      <c r="K1666" s="60" t="s">
        <v>31</v>
      </c>
      <c r="L1666" s="238">
        <v>3</v>
      </c>
      <c r="M1666" s="27">
        <f t="shared" si="77"/>
        <v>390</v>
      </c>
      <c r="N1666" s="23"/>
      <c r="O1666" s="184" t="s">
        <v>32</v>
      </c>
      <c r="P1666" s="237"/>
    </row>
    <row r="1667" s="83" customFormat="1" ht="18" customHeight="1" spans="1:16">
      <c r="A1667" s="24">
        <v>1662</v>
      </c>
      <c r="B1667" s="24" t="s">
        <v>23</v>
      </c>
      <c r="C1667" s="24" t="s">
        <v>24</v>
      </c>
      <c r="D1667" s="24" t="s">
        <v>25</v>
      </c>
      <c r="E1667" s="60" t="s">
        <v>4460</v>
      </c>
      <c r="F1667" s="60" t="s">
        <v>5924</v>
      </c>
      <c r="G1667" s="37" t="s">
        <v>6060</v>
      </c>
      <c r="H1667" s="232" t="s">
        <v>194</v>
      </c>
      <c r="I1667" s="60">
        <v>3</v>
      </c>
      <c r="J1667" s="125" t="s">
        <v>6026</v>
      </c>
      <c r="K1667" s="60" t="s">
        <v>31</v>
      </c>
      <c r="L1667" s="238">
        <v>3</v>
      </c>
      <c r="M1667" s="27">
        <f t="shared" si="77"/>
        <v>390</v>
      </c>
      <c r="N1667" s="23"/>
      <c r="O1667" s="184" t="s">
        <v>32</v>
      </c>
      <c r="P1667" s="237"/>
    </row>
    <row r="1668" s="83" customFormat="1" ht="18" customHeight="1" spans="1:16">
      <c r="A1668" s="24">
        <v>1663</v>
      </c>
      <c r="B1668" s="24" t="s">
        <v>23</v>
      </c>
      <c r="C1668" s="24" t="s">
        <v>24</v>
      </c>
      <c r="D1668" s="24" t="s">
        <v>25</v>
      </c>
      <c r="E1668" s="60" t="s">
        <v>4460</v>
      </c>
      <c r="F1668" s="60" t="s">
        <v>5924</v>
      </c>
      <c r="G1668" s="37" t="s">
        <v>6061</v>
      </c>
      <c r="H1668" s="60" t="s">
        <v>194</v>
      </c>
      <c r="I1668" s="60">
        <v>4</v>
      </c>
      <c r="J1668" s="60" t="s">
        <v>6026</v>
      </c>
      <c r="K1668" s="60" t="s">
        <v>31</v>
      </c>
      <c r="L1668" s="238">
        <v>4</v>
      </c>
      <c r="M1668" s="27">
        <f t="shared" si="77"/>
        <v>520</v>
      </c>
      <c r="N1668" s="23"/>
      <c r="O1668" s="184" t="s">
        <v>32</v>
      </c>
      <c r="P1668" s="237"/>
    </row>
    <row r="1669" s="83" customFormat="1" ht="18" customHeight="1" spans="1:16">
      <c r="A1669" s="24">
        <v>1664</v>
      </c>
      <c r="B1669" s="24" t="s">
        <v>23</v>
      </c>
      <c r="C1669" s="24" t="s">
        <v>24</v>
      </c>
      <c r="D1669" s="24" t="s">
        <v>25</v>
      </c>
      <c r="E1669" s="60" t="s">
        <v>4460</v>
      </c>
      <c r="F1669" s="60" t="s">
        <v>5924</v>
      </c>
      <c r="G1669" s="37" t="s">
        <v>6062</v>
      </c>
      <c r="H1669" s="232" t="s">
        <v>194</v>
      </c>
      <c r="I1669" s="60">
        <v>2</v>
      </c>
      <c r="J1669" s="125" t="s">
        <v>6026</v>
      </c>
      <c r="K1669" s="60" t="s">
        <v>31</v>
      </c>
      <c r="L1669" s="238">
        <v>2</v>
      </c>
      <c r="M1669" s="27">
        <f t="shared" si="77"/>
        <v>260</v>
      </c>
      <c r="N1669" s="23"/>
      <c r="O1669" s="184" t="s">
        <v>32</v>
      </c>
      <c r="P1669" s="237"/>
    </row>
    <row r="1670" s="83" customFormat="1" ht="18" customHeight="1" spans="1:16">
      <c r="A1670" s="24">
        <v>1665</v>
      </c>
      <c r="B1670" s="24" t="s">
        <v>23</v>
      </c>
      <c r="C1670" s="24" t="s">
        <v>24</v>
      </c>
      <c r="D1670" s="24" t="s">
        <v>25</v>
      </c>
      <c r="E1670" s="60" t="s">
        <v>4460</v>
      </c>
      <c r="F1670" s="60" t="s">
        <v>5924</v>
      </c>
      <c r="G1670" s="37" t="s">
        <v>6063</v>
      </c>
      <c r="H1670" s="60" t="s">
        <v>194</v>
      </c>
      <c r="I1670" s="60">
        <v>4</v>
      </c>
      <c r="J1670" s="60" t="s">
        <v>6026</v>
      </c>
      <c r="K1670" s="60" t="s">
        <v>31</v>
      </c>
      <c r="L1670" s="238">
        <v>4</v>
      </c>
      <c r="M1670" s="27">
        <f t="shared" si="77"/>
        <v>520</v>
      </c>
      <c r="N1670" s="23"/>
      <c r="O1670" s="184" t="s">
        <v>32</v>
      </c>
      <c r="P1670" s="237"/>
    </row>
    <row r="1671" s="83" customFormat="1" ht="18" customHeight="1" spans="1:16">
      <c r="A1671" s="24">
        <v>1666</v>
      </c>
      <c r="B1671" s="24" t="s">
        <v>23</v>
      </c>
      <c r="C1671" s="24" t="s">
        <v>24</v>
      </c>
      <c r="D1671" s="24" t="s">
        <v>25</v>
      </c>
      <c r="E1671" s="60" t="s">
        <v>4460</v>
      </c>
      <c r="F1671" s="60" t="s">
        <v>5924</v>
      </c>
      <c r="G1671" s="37" t="s">
        <v>6064</v>
      </c>
      <c r="H1671" s="60" t="s">
        <v>194</v>
      </c>
      <c r="I1671" s="60">
        <v>6</v>
      </c>
      <c r="J1671" s="125" t="s">
        <v>6026</v>
      </c>
      <c r="K1671" s="60" t="s">
        <v>31</v>
      </c>
      <c r="L1671" s="238">
        <v>6</v>
      </c>
      <c r="M1671" s="27">
        <f t="shared" si="77"/>
        <v>780</v>
      </c>
      <c r="N1671" s="23"/>
      <c r="O1671" s="184" t="s">
        <v>32</v>
      </c>
      <c r="P1671" s="237"/>
    </row>
    <row r="1672" s="83" customFormat="1" ht="18" customHeight="1" spans="1:16">
      <c r="A1672" s="24">
        <v>1667</v>
      </c>
      <c r="B1672" s="24" t="s">
        <v>23</v>
      </c>
      <c r="C1672" s="24" t="s">
        <v>24</v>
      </c>
      <c r="D1672" s="24" t="s">
        <v>25</v>
      </c>
      <c r="E1672" s="60" t="s">
        <v>4460</v>
      </c>
      <c r="F1672" s="60" t="s">
        <v>5924</v>
      </c>
      <c r="G1672" s="37" t="s">
        <v>6065</v>
      </c>
      <c r="H1672" s="60" t="s">
        <v>194</v>
      </c>
      <c r="I1672" s="60">
        <v>4</v>
      </c>
      <c r="J1672" s="60" t="s">
        <v>6026</v>
      </c>
      <c r="K1672" s="60" t="s">
        <v>31</v>
      </c>
      <c r="L1672" s="238">
        <v>4</v>
      </c>
      <c r="M1672" s="27">
        <f t="shared" si="77"/>
        <v>520</v>
      </c>
      <c r="N1672" s="23"/>
      <c r="O1672" s="184" t="s">
        <v>32</v>
      </c>
      <c r="P1672" s="237"/>
    </row>
    <row r="1673" s="83" customFormat="1" ht="18" customHeight="1" spans="1:16">
      <c r="A1673" s="24">
        <v>1668</v>
      </c>
      <c r="B1673" s="24" t="s">
        <v>23</v>
      </c>
      <c r="C1673" s="24" t="s">
        <v>24</v>
      </c>
      <c r="D1673" s="24" t="s">
        <v>25</v>
      </c>
      <c r="E1673" s="60" t="s">
        <v>4460</v>
      </c>
      <c r="F1673" s="60" t="s">
        <v>5924</v>
      </c>
      <c r="G1673" s="37" t="s">
        <v>6066</v>
      </c>
      <c r="H1673" s="60" t="s">
        <v>194</v>
      </c>
      <c r="I1673" s="60">
        <v>4</v>
      </c>
      <c r="J1673" s="125" t="s">
        <v>6026</v>
      </c>
      <c r="K1673" s="60" t="s">
        <v>31</v>
      </c>
      <c r="L1673" s="238">
        <v>4</v>
      </c>
      <c r="M1673" s="27">
        <f t="shared" si="77"/>
        <v>520</v>
      </c>
      <c r="N1673" s="23"/>
      <c r="O1673" s="184" t="s">
        <v>32</v>
      </c>
      <c r="P1673" s="237"/>
    </row>
    <row r="1674" s="83" customFormat="1" ht="18" customHeight="1" spans="1:16">
      <c r="A1674" s="24">
        <v>1669</v>
      </c>
      <c r="B1674" s="24" t="s">
        <v>23</v>
      </c>
      <c r="C1674" s="24" t="s">
        <v>24</v>
      </c>
      <c r="D1674" s="24" t="s">
        <v>25</v>
      </c>
      <c r="E1674" s="60" t="s">
        <v>4460</v>
      </c>
      <c r="F1674" s="60" t="s">
        <v>5924</v>
      </c>
      <c r="G1674" s="37" t="s">
        <v>6067</v>
      </c>
      <c r="H1674" s="232" t="s">
        <v>194</v>
      </c>
      <c r="I1674" s="60">
        <v>3</v>
      </c>
      <c r="J1674" s="60" t="s">
        <v>6026</v>
      </c>
      <c r="K1674" s="60" t="s">
        <v>31</v>
      </c>
      <c r="L1674" s="238">
        <v>3</v>
      </c>
      <c r="M1674" s="27">
        <f t="shared" si="77"/>
        <v>390</v>
      </c>
      <c r="N1674" s="23"/>
      <c r="O1674" s="184" t="s">
        <v>32</v>
      </c>
      <c r="P1674" s="237"/>
    </row>
    <row r="1675" s="83" customFormat="1" ht="18" customHeight="1" spans="1:16">
      <c r="A1675" s="24">
        <v>1670</v>
      </c>
      <c r="B1675" s="24" t="s">
        <v>23</v>
      </c>
      <c r="C1675" s="24" t="s">
        <v>24</v>
      </c>
      <c r="D1675" s="24" t="s">
        <v>25</v>
      </c>
      <c r="E1675" s="60" t="s">
        <v>4460</v>
      </c>
      <c r="F1675" s="60" t="s">
        <v>5924</v>
      </c>
      <c r="G1675" s="37" t="s">
        <v>81</v>
      </c>
      <c r="H1675" s="60" t="s">
        <v>194</v>
      </c>
      <c r="I1675" s="60">
        <v>4</v>
      </c>
      <c r="J1675" s="125" t="s">
        <v>6026</v>
      </c>
      <c r="K1675" s="60" t="s">
        <v>31</v>
      </c>
      <c r="L1675" s="238">
        <v>4</v>
      </c>
      <c r="M1675" s="27">
        <f t="shared" si="77"/>
        <v>520</v>
      </c>
      <c r="N1675" s="23"/>
      <c r="O1675" s="184" t="s">
        <v>32</v>
      </c>
      <c r="P1675" s="237"/>
    </row>
    <row r="1676" s="83" customFormat="1" ht="18" customHeight="1" spans="1:16">
      <c r="A1676" s="24">
        <v>1671</v>
      </c>
      <c r="B1676" s="24" t="s">
        <v>23</v>
      </c>
      <c r="C1676" s="24" t="s">
        <v>24</v>
      </c>
      <c r="D1676" s="24" t="s">
        <v>25</v>
      </c>
      <c r="E1676" s="60" t="s">
        <v>4460</v>
      </c>
      <c r="F1676" s="60" t="s">
        <v>5924</v>
      </c>
      <c r="G1676" s="37" t="s">
        <v>6068</v>
      </c>
      <c r="H1676" s="232" t="s">
        <v>194</v>
      </c>
      <c r="I1676" s="60">
        <v>3</v>
      </c>
      <c r="J1676" s="60" t="s">
        <v>6026</v>
      </c>
      <c r="K1676" s="60" t="s">
        <v>31</v>
      </c>
      <c r="L1676" s="238">
        <v>3</v>
      </c>
      <c r="M1676" s="27">
        <f t="shared" si="77"/>
        <v>390</v>
      </c>
      <c r="N1676" s="23"/>
      <c r="O1676" s="184" t="s">
        <v>32</v>
      </c>
      <c r="P1676" s="237"/>
    </row>
    <row r="1677" s="83" customFormat="1" ht="18" customHeight="1" spans="1:16">
      <c r="A1677" s="24">
        <v>1672</v>
      </c>
      <c r="B1677" s="24" t="s">
        <v>23</v>
      </c>
      <c r="C1677" s="24" t="s">
        <v>24</v>
      </c>
      <c r="D1677" s="24" t="s">
        <v>25</v>
      </c>
      <c r="E1677" s="60" t="s">
        <v>4460</v>
      </c>
      <c r="F1677" s="60" t="s">
        <v>5924</v>
      </c>
      <c r="G1677" s="37" t="s">
        <v>6069</v>
      </c>
      <c r="H1677" s="232" t="s">
        <v>194</v>
      </c>
      <c r="I1677" s="60">
        <v>1</v>
      </c>
      <c r="J1677" s="125" t="s">
        <v>6026</v>
      </c>
      <c r="K1677" s="60" t="s">
        <v>31</v>
      </c>
      <c r="L1677" s="238">
        <v>1</v>
      </c>
      <c r="M1677" s="27">
        <f>L1677*312</f>
        <v>312</v>
      </c>
      <c r="N1677" s="23"/>
      <c r="O1677" s="184" t="s">
        <v>32</v>
      </c>
      <c r="P1677" s="237"/>
    </row>
    <row r="1678" s="83" customFormat="1" ht="18" customHeight="1" spans="1:16">
      <c r="A1678" s="24">
        <v>1673</v>
      </c>
      <c r="B1678" s="24" t="s">
        <v>23</v>
      </c>
      <c r="C1678" s="24" t="s">
        <v>24</v>
      </c>
      <c r="D1678" s="24" t="s">
        <v>25</v>
      </c>
      <c r="E1678" s="60" t="s">
        <v>4460</v>
      </c>
      <c r="F1678" s="60" t="s">
        <v>5924</v>
      </c>
      <c r="G1678" s="37" t="s">
        <v>6070</v>
      </c>
      <c r="H1678" s="60" t="s">
        <v>6071</v>
      </c>
      <c r="I1678" s="125">
        <v>6</v>
      </c>
      <c r="J1678" s="125" t="s">
        <v>6072</v>
      </c>
      <c r="K1678" s="60" t="s">
        <v>31</v>
      </c>
      <c r="L1678" s="238">
        <v>5</v>
      </c>
      <c r="M1678" s="27">
        <f t="shared" ref="M1678:M1683" si="78">L1678*130</f>
        <v>650</v>
      </c>
      <c r="N1678" s="23"/>
      <c r="O1678" s="184" t="s">
        <v>32</v>
      </c>
      <c r="P1678" s="237"/>
    </row>
    <row r="1679" s="83" customFormat="1" ht="18" customHeight="1" spans="1:16">
      <c r="A1679" s="24">
        <v>1674</v>
      </c>
      <c r="B1679" s="24" t="s">
        <v>23</v>
      </c>
      <c r="C1679" s="24" t="s">
        <v>24</v>
      </c>
      <c r="D1679" s="24" t="s">
        <v>25</v>
      </c>
      <c r="E1679" s="60" t="s">
        <v>4460</v>
      </c>
      <c r="F1679" s="60" t="s">
        <v>5924</v>
      </c>
      <c r="G1679" s="37" t="s">
        <v>6073</v>
      </c>
      <c r="H1679" s="60" t="s">
        <v>6071</v>
      </c>
      <c r="I1679" s="125">
        <v>5</v>
      </c>
      <c r="J1679" s="125" t="s">
        <v>6072</v>
      </c>
      <c r="K1679" s="60" t="s">
        <v>31</v>
      </c>
      <c r="L1679" s="238">
        <v>5</v>
      </c>
      <c r="M1679" s="27">
        <f t="shared" si="78"/>
        <v>650</v>
      </c>
      <c r="N1679" s="23"/>
      <c r="O1679" s="184" t="s">
        <v>32</v>
      </c>
      <c r="P1679" s="237"/>
    </row>
    <row r="1680" s="83" customFormat="1" ht="18" customHeight="1" spans="1:16">
      <c r="A1680" s="24">
        <v>1675</v>
      </c>
      <c r="B1680" s="24" t="s">
        <v>23</v>
      </c>
      <c r="C1680" s="24" t="s">
        <v>24</v>
      </c>
      <c r="D1680" s="24" t="s">
        <v>25</v>
      </c>
      <c r="E1680" s="60" t="s">
        <v>4460</v>
      </c>
      <c r="F1680" s="60" t="s">
        <v>5924</v>
      </c>
      <c r="G1680" s="37" t="s">
        <v>3081</v>
      </c>
      <c r="H1680" s="60" t="s">
        <v>6071</v>
      </c>
      <c r="I1680" s="125">
        <v>5</v>
      </c>
      <c r="J1680" s="125" t="s">
        <v>6072</v>
      </c>
      <c r="K1680" s="60" t="s">
        <v>31</v>
      </c>
      <c r="L1680" s="238">
        <v>5</v>
      </c>
      <c r="M1680" s="27">
        <f t="shared" si="78"/>
        <v>650</v>
      </c>
      <c r="N1680" s="23"/>
      <c r="O1680" s="184" t="s">
        <v>32</v>
      </c>
      <c r="P1680" s="237"/>
    </row>
    <row r="1681" s="83" customFormat="1" ht="18" customHeight="1" spans="1:16">
      <c r="A1681" s="24">
        <v>1676</v>
      </c>
      <c r="B1681" s="24" t="s">
        <v>23</v>
      </c>
      <c r="C1681" s="24" t="s">
        <v>24</v>
      </c>
      <c r="D1681" s="24" t="s">
        <v>25</v>
      </c>
      <c r="E1681" s="60" t="s">
        <v>4460</v>
      </c>
      <c r="F1681" s="60" t="s">
        <v>5924</v>
      </c>
      <c r="G1681" s="37" t="s">
        <v>6074</v>
      </c>
      <c r="H1681" s="60" t="s">
        <v>6071</v>
      </c>
      <c r="I1681" s="125">
        <v>4</v>
      </c>
      <c r="J1681" s="125" t="s">
        <v>6072</v>
      </c>
      <c r="K1681" s="60" t="s">
        <v>31</v>
      </c>
      <c r="L1681" s="238">
        <v>4</v>
      </c>
      <c r="M1681" s="27">
        <f t="shared" si="78"/>
        <v>520</v>
      </c>
      <c r="N1681" s="23"/>
      <c r="O1681" s="184" t="s">
        <v>32</v>
      </c>
      <c r="P1681" s="237"/>
    </row>
    <row r="1682" s="83" customFormat="1" ht="18" customHeight="1" spans="1:16">
      <c r="A1682" s="24">
        <v>1677</v>
      </c>
      <c r="B1682" s="24" t="s">
        <v>23</v>
      </c>
      <c r="C1682" s="24" t="s">
        <v>24</v>
      </c>
      <c r="D1682" s="24" t="s">
        <v>25</v>
      </c>
      <c r="E1682" s="60" t="s">
        <v>4460</v>
      </c>
      <c r="F1682" s="60" t="s">
        <v>5924</v>
      </c>
      <c r="G1682" s="37" t="s">
        <v>6075</v>
      </c>
      <c r="H1682" s="232" t="s">
        <v>194</v>
      </c>
      <c r="I1682" s="125">
        <v>3</v>
      </c>
      <c r="J1682" s="125" t="s">
        <v>6072</v>
      </c>
      <c r="K1682" s="60" t="s">
        <v>31</v>
      </c>
      <c r="L1682" s="238">
        <v>3</v>
      </c>
      <c r="M1682" s="27">
        <f t="shared" si="78"/>
        <v>390</v>
      </c>
      <c r="N1682" s="23"/>
      <c r="O1682" s="184" t="s">
        <v>32</v>
      </c>
      <c r="P1682" s="237"/>
    </row>
    <row r="1683" s="83" customFormat="1" ht="18" customHeight="1" spans="1:16">
      <c r="A1683" s="24">
        <v>1678</v>
      </c>
      <c r="B1683" s="24" t="s">
        <v>23</v>
      </c>
      <c r="C1683" s="24" t="s">
        <v>24</v>
      </c>
      <c r="D1683" s="24" t="s">
        <v>25</v>
      </c>
      <c r="E1683" s="60" t="s">
        <v>4460</v>
      </c>
      <c r="F1683" s="60" t="s">
        <v>5924</v>
      </c>
      <c r="G1683" s="37" t="s">
        <v>6076</v>
      </c>
      <c r="H1683" s="60" t="s">
        <v>6071</v>
      </c>
      <c r="I1683" s="125">
        <v>4</v>
      </c>
      <c r="J1683" s="125" t="s">
        <v>6072</v>
      </c>
      <c r="K1683" s="60" t="s">
        <v>31</v>
      </c>
      <c r="L1683" s="238">
        <v>4</v>
      </c>
      <c r="M1683" s="27">
        <f t="shared" si="78"/>
        <v>520</v>
      </c>
      <c r="N1683" s="23"/>
      <c r="O1683" s="184" t="s">
        <v>32</v>
      </c>
      <c r="P1683" s="237"/>
    </row>
    <row r="1684" s="83" customFormat="1" ht="18" customHeight="1" spans="1:16">
      <c r="A1684" s="24">
        <v>1679</v>
      </c>
      <c r="B1684" s="24" t="s">
        <v>23</v>
      </c>
      <c r="C1684" s="24" t="s">
        <v>24</v>
      </c>
      <c r="D1684" s="24" t="s">
        <v>25</v>
      </c>
      <c r="E1684" s="60" t="s">
        <v>4460</v>
      </c>
      <c r="F1684" s="60" t="s">
        <v>5924</v>
      </c>
      <c r="G1684" s="37" t="s">
        <v>6077</v>
      </c>
      <c r="H1684" s="60" t="s">
        <v>1583</v>
      </c>
      <c r="I1684" s="125">
        <v>3</v>
      </c>
      <c r="J1684" s="125" t="s">
        <v>6072</v>
      </c>
      <c r="K1684" s="60" t="s">
        <v>31</v>
      </c>
      <c r="L1684" s="238">
        <v>3</v>
      </c>
      <c r="M1684" s="27">
        <f>L1684*312</f>
        <v>936</v>
      </c>
      <c r="N1684" s="23"/>
      <c r="O1684" s="184" t="s">
        <v>32</v>
      </c>
      <c r="P1684" s="237"/>
    </row>
    <row r="1685" s="83" customFormat="1" ht="18" customHeight="1" spans="1:16">
      <c r="A1685" s="24">
        <v>1680</v>
      </c>
      <c r="B1685" s="24" t="s">
        <v>23</v>
      </c>
      <c r="C1685" s="24" t="s">
        <v>24</v>
      </c>
      <c r="D1685" s="24" t="s">
        <v>25</v>
      </c>
      <c r="E1685" s="24" t="s">
        <v>4460</v>
      </c>
      <c r="F1685" s="60" t="s">
        <v>5924</v>
      </c>
      <c r="G1685" s="37" t="s">
        <v>3219</v>
      </c>
      <c r="H1685" s="60" t="s">
        <v>6071</v>
      </c>
      <c r="I1685" s="125">
        <v>4</v>
      </c>
      <c r="J1685" s="125" t="s">
        <v>6072</v>
      </c>
      <c r="K1685" s="60" t="s">
        <v>31</v>
      </c>
      <c r="L1685" s="238">
        <v>4</v>
      </c>
      <c r="M1685" s="27">
        <f>L1685*130</f>
        <v>520</v>
      </c>
      <c r="N1685" s="23"/>
      <c r="O1685" s="184" t="s">
        <v>32</v>
      </c>
      <c r="P1685" s="237"/>
    </row>
    <row r="1686" s="83" customFormat="1" ht="18" customHeight="1" spans="1:16">
      <c r="A1686" s="24">
        <v>1681</v>
      </c>
      <c r="B1686" s="24" t="s">
        <v>23</v>
      </c>
      <c r="C1686" s="24" t="s">
        <v>24</v>
      </c>
      <c r="D1686" s="24" t="s">
        <v>25</v>
      </c>
      <c r="E1686" s="60" t="s">
        <v>4460</v>
      </c>
      <c r="F1686" s="60" t="s">
        <v>5924</v>
      </c>
      <c r="G1686" s="37" t="s">
        <v>6078</v>
      </c>
      <c r="H1686" s="60" t="s">
        <v>6071</v>
      </c>
      <c r="I1686" s="125">
        <v>7</v>
      </c>
      <c r="J1686" s="125" t="s">
        <v>6072</v>
      </c>
      <c r="K1686" s="60" t="s">
        <v>31</v>
      </c>
      <c r="L1686" s="238">
        <v>7</v>
      </c>
      <c r="M1686" s="27">
        <f>L1686*130</f>
        <v>910</v>
      </c>
      <c r="N1686" s="23"/>
      <c r="O1686" s="184" t="s">
        <v>32</v>
      </c>
      <c r="P1686" s="237"/>
    </row>
    <row r="1687" s="83" customFormat="1" ht="18" customHeight="1" spans="1:16">
      <c r="A1687" s="24">
        <v>1682</v>
      </c>
      <c r="B1687" s="24" t="s">
        <v>23</v>
      </c>
      <c r="C1687" s="24" t="s">
        <v>24</v>
      </c>
      <c r="D1687" s="24" t="s">
        <v>25</v>
      </c>
      <c r="E1687" s="24" t="s">
        <v>4460</v>
      </c>
      <c r="F1687" s="60" t="s">
        <v>5924</v>
      </c>
      <c r="G1687" s="37" t="s">
        <v>6079</v>
      </c>
      <c r="H1687" s="60" t="s">
        <v>6071</v>
      </c>
      <c r="I1687" s="125">
        <v>5</v>
      </c>
      <c r="J1687" s="125" t="s">
        <v>6072</v>
      </c>
      <c r="K1687" s="60" t="s">
        <v>31</v>
      </c>
      <c r="L1687" s="238">
        <v>5</v>
      </c>
      <c r="M1687" s="27">
        <f>L1687*130</f>
        <v>650</v>
      </c>
      <c r="N1687" s="23"/>
      <c r="O1687" s="184" t="s">
        <v>32</v>
      </c>
      <c r="P1687" s="237"/>
    </row>
    <row r="1688" s="83" customFormat="1" ht="18" customHeight="1" spans="1:16">
      <c r="A1688" s="24">
        <v>1683</v>
      </c>
      <c r="B1688" s="24" t="s">
        <v>23</v>
      </c>
      <c r="C1688" s="24" t="s">
        <v>24</v>
      </c>
      <c r="D1688" s="24" t="s">
        <v>25</v>
      </c>
      <c r="E1688" s="60" t="s">
        <v>4460</v>
      </c>
      <c r="F1688" s="60" t="s">
        <v>5924</v>
      </c>
      <c r="G1688" s="37" t="s">
        <v>6080</v>
      </c>
      <c r="H1688" s="60" t="s">
        <v>6071</v>
      </c>
      <c r="I1688" s="125">
        <v>4</v>
      </c>
      <c r="J1688" s="125" t="s">
        <v>6072</v>
      </c>
      <c r="K1688" s="60" t="s">
        <v>31</v>
      </c>
      <c r="L1688" s="238">
        <v>4</v>
      </c>
      <c r="M1688" s="27">
        <f>L1688*130</f>
        <v>520</v>
      </c>
      <c r="N1688" s="23"/>
      <c r="O1688" s="184" t="s">
        <v>32</v>
      </c>
      <c r="P1688" s="237"/>
    </row>
    <row r="1689" s="83" customFormat="1" ht="18" customHeight="1" spans="1:16">
      <c r="A1689" s="24">
        <v>1684</v>
      </c>
      <c r="B1689" s="24" t="s">
        <v>23</v>
      </c>
      <c r="C1689" s="24" t="s">
        <v>24</v>
      </c>
      <c r="D1689" s="24" t="s">
        <v>25</v>
      </c>
      <c r="E1689" s="60" t="s">
        <v>4460</v>
      </c>
      <c r="F1689" s="60" t="s">
        <v>5924</v>
      </c>
      <c r="G1689" s="37" t="s">
        <v>6081</v>
      </c>
      <c r="H1689" s="60" t="s">
        <v>6071</v>
      </c>
      <c r="I1689" s="125">
        <v>4</v>
      </c>
      <c r="J1689" s="125" t="s">
        <v>6072</v>
      </c>
      <c r="K1689" s="60" t="s">
        <v>31</v>
      </c>
      <c r="L1689" s="238">
        <v>4</v>
      </c>
      <c r="M1689" s="27">
        <f>L1689*130</f>
        <v>520</v>
      </c>
      <c r="N1689" s="23"/>
      <c r="O1689" s="184" t="s">
        <v>32</v>
      </c>
      <c r="P1689" s="237"/>
    </row>
    <row r="1690" s="83" customFormat="1" ht="18" customHeight="1" spans="1:16">
      <c r="A1690" s="24">
        <v>1685</v>
      </c>
      <c r="B1690" s="24" t="s">
        <v>23</v>
      </c>
      <c r="C1690" s="24" t="s">
        <v>24</v>
      </c>
      <c r="D1690" s="24" t="s">
        <v>25</v>
      </c>
      <c r="E1690" s="60" t="s">
        <v>4460</v>
      </c>
      <c r="F1690" s="60" t="s">
        <v>5924</v>
      </c>
      <c r="G1690" s="37" t="s">
        <v>6082</v>
      </c>
      <c r="H1690" s="60" t="s">
        <v>51</v>
      </c>
      <c r="I1690" s="125">
        <v>3</v>
      </c>
      <c r="J1690" s="125" t="s">
        <v>6072</v>
      </c>
      <c r="K1690" s="60" t="s">
        <v>31</v>
      </c>
      <c r="L1690" s="238">
        <v>3</v>
      </c>
      <c r="M1690" s="27">
        <f>L1690*312</f>
        <v>936</v>
      </c>
      <c r="N1690" s="23"/>
      <c r="O1690" s="184" t="s">
        <v>32</v>
      </c>
      <c r="P1690" s="237"/>
    </row>
    <row r="1691" s="83" customFormat="1" ht="18" customHeight="1" spans="1:16">
      <c r="A1691" s="24">
        <v>1686</v>
      </c>
      <c r="B1691" s="24" t="s">
        <v>23</v>
      </c>
      <c r="C1691" s="24" t="s">
        <v>24</v>
      </c>
      <c r="D1691" s="24" t="s">
        <v>25</v>
      </c>
      <c r="E1691" s="60" t="s">
        <v>4460</v>
      </c>
      <c r="F1691" s="60" t="s">
        <v>5924</v>
      </c>
      <c r="G1691" s="37" t="s">
        <v>6083</v>
      </c>
      <c r="H1691" s="232" t="s">
        <v>194</v>
      </c>
      <c r="I1691" s="125">
        <v>3</v>
      </c>
      <c r="J1691" s="125" t="s">
        <v>6072</v>
      </c>
      <c r="K1691" s="60" t="s">
        <v>31</v>
      </c>
      <c r="L1691" s="238">
        <v>3</v>
      </c>
      <c r="M1691" s="27">
        <f t="shared" ref="M1691:M1699" si="79">L1691*130</f>
        <v>390</v>
      </c>
      <c r="N1691" s="23"/>
      <c r="O1691" s="184" t="s">
        <v>32</v>
      </c>
      <c r="P1691" s="237"/>
    </row>
    <row r="1692" s="83" customFormat="1" ht="18" customHeight="1" spans="1:16">
      <c r="A1692" s="24">
        <v>1687</v>
      </c>
      <c r="B1692" s="24" t="s">
        <v>23</v>
      </c>
      <c r="C1692" s="24" t="s">
        <v>24</v>
      </c>
      <c r="D1692" s="24" t="s">
        <v>25</v>
      </c>
      <c r="E1692" s="60" t="s">
        <v>4460</v>
      </c>
      <c r="F1692" s="60" t="s">
        <v>5924</v>
      </c>
      <c r="G1692" s="37" t="s">
        <v>6084</v>
      </c>
      <c r="H1692" s="60" t="s">
        <v>6071</v>
      </c>
      <c r="I1692" s="125">
        <v>4</v>
      </c>
      <c r="J1692" s="125" t="s">
        <v>6072</v>
      </c>
      <c r="K1692" s="60" t="s">
        <v>31</v>
      </c>
      <c r="L1692" s="238">
        <v>4</v>
      </c>
      <c r="M1692" s="27">
        <f t="shared" si="79"/>
        <v>520</v>
      </c>
      <c r="N1692" s="23"/>
      <c r="O1692" s="184" t="s">
        <v>32</v>
      </c>
      <c r="P1692" s="237"/>
    </row>
    <row r="1693" s="83" customFormat="1" ht="18" customHeight="1" spans="1:16">
      <c r="A1693" s="24">
        <v>1688</v>
      </c>
      <c r="B1693" s="24" t="s">
        <v>23</v>
      </c>
      <c r="C1693" s="24" t="s">
        <v>24</v>
      </c>
      <c r="D1693" s="24" t="s">
        <v>25</v>
      </c>
      <c r="E1693" s="60" t="s">
        <v>4460</v>
      </c>
      <c r="F1693" s="60" t="s">
        <v>5924</v>
      </c>
      <c r="G1693" s="37" t="s">
        <v>6085</v>
      </c>
      <c r="H1693" s="232" t="s">
        <v>194</v>
      </c>
      <c r="I1693" s="125">
        <v>2</v>
      </c>
      <c r="J1693" s="125" t="s">
        <v>6072</v>
      </c>
      <c r="K1693" s="60" t="s">
        <v>31</v>
      </c>
      <c r="L1693" s="238">
        <v>2</v>
      </c>
      <c r="M1693" s="27">
        <f t="shared" si="79"/>
        <v>260</v>
      </c>
      <c r="N1693" s="23"/>
      <c r="O1693" s="184" t="s">
        <v>32</v>
      </c>
      <c r="P1693" s="237"/>
    </row>
    <row r="1694" s="83" customFormat="1" ht="18" customHeight="1" spans="1:16">
      <c r="A1694" s="24">
        <v>1689</v>
      </c>
      <c r="B1694" s="24" t="s">
        <v>23</v>
      </c>
      <c r="C1694" s="24" t="s">
        <v>24</v>
      </c>
      <c r="D1694" s="24" t="s">
        <v>25</v>
      </c>
      <c r="E1694" s="60" t="s">
        <v>4460</v>
      </c>
      <c r="F1694" s="60" t="s">
        <v>5924</v>
      </c>
      <c r="G1694" s="37" t="s">
        <v>6086</v>
      </c>
      <c r="H1694" s="60" t="s">
        <v>6071</v>
      </c>
      <c r="I1694" s="125">
        <v>7</v>
      </c>
      <c r="J1694" s="125" t="s">
        <v>6072</v>
      </c>
      <c r="K1694" s="60" t="s">
        <v>31</v>
      </c>
      <c r="L1694" s="238">
        <v>7</v>
      </c>
      <c r="M1694" s="27">
        <f t="shared" si="79"/>
        <v>910</v>
      </c>
      <c r="N1694" s="23"/>
      <c r="O1694" s="184" t="s">
        <v>32</v>
      </c>
      <c r="P1694" s="237"/>
    </row>
    <row r="1695" s="83" customFormat="1" ht="18" customHeight="1" spans="1:16">
      <c r="A1695" s="24">
        <v>1690</v>
      </c>
      <c r="B1695" s="24" t="s">
        <v>23</v>
      </c>
      <c r="C1695" s="24" t="s">
        <v>24</v>
      </c>
      <c r="D1695" s="24" t="s">
        <v>25</v>
      </c>
      <c r="E1695" s="60" t="s">
        <v>4460</v>
      </c>
      <c r="F1695" s="60" t="s">
        <v>5924</v>
      </c>
      <c r="G1695" s="37" t="s">
        <v>6087</v>
      </c>
      <c r="H1695" s="60" t="s">
        <v>6071</v>
      </c>
      <c r="I1695" s="125">
        <v>4</v>
      </c>
      <c r="J1695" s="125" t="s">
        <v>6072</v>
      </c>
      <c r="K1695" s="60" t="s">
        <v>31</v>
      </c>
      <c r="L1695" s="238">
        <v>4</v>
      </c>
      <c r="M1695" s="27">
        <f t="shared" si="79"/>
        <v>520</v>
      </c>
      <c r="N1695" s="23"/>
      <c r="O1695" s="184" t="s">
        <v>32</v>
      </c>
      <c r="P1695" s="237"/>
    </row>
    <row r="1696" s="83" customFormat="1" ht="18" customHeight="1" spans="1:16">
      <c r="A1696" s="24">
        <v>1691</v>
      </c>
      <c r="B1696" s="24" t="s">
        <v>23</v>
      </c>
      <c r="C1696" s="24" t="s">
        <v>24</v>
      </c>
      <c r="D1696" s="24" t="s">
        <v>25</v>
      </c>
      <c r="E1696" s="60" t="s">
        <v>4460</v>
      </c>
      <c r="F1696" s="60" t="s">
        <v>5924</v>
      </c>
      <c r="G1696" s="37" t="s">
        <v>6088</v>
      </c>
      <c r="H1696" s="60" t="s">
        <v>6071</v>
      </c>
      <c r="I1696" s="125">
        <v>4</v>
      </c>
      <c r="J1696" s="125" t="s">
        <v>6072</v>
      </c>
      <c r="K1696" s="60" t="s">
        <v>31</v>
      </c>
      <c r="L1696" s="238">
        <v>4</v>
      </c>
      <c r="M1696" s="27">
        <f t="shared" si="79"/>
        <v>520</v>
      </c>
      <c r="N1696" s="23"/>
      <c r="O1696" s="184" t="s">
        <v>32</v>
      </c>
      <c r="P1696" s="237"/>
    </row>
    <row r="1697" s="83" customFormat="1" ht="18" customHeight="1" spans="1:16">
      <c r="A1697" s="24">
        <v>1692</v>
      </c>
      <c r="B1697" s="24" t="s">
        <v>23</v>
      </c>
      <c r="C1697" s="24" t="s">
        <v>24</v>
      </c>
      <c r="D1697" s="24" t="s">
        <v>25</v>
      </c>
      <c r="E1697" s="60" t="s">
        <v>4460</v>
      </c>
      <c r="F1697" s="60" t="s">
        <v>5924</v>
      </c>
      <c r="G1697" s="37" t="s">
        <v>6089</v>
      </c>
      <c r="H1697" s="60" t="s">
        <v>6071</v>
      </c>
      <c r="I1697" s="125">
        <v>4</v>
      </c>
      <c r="J1697" s="125" t="s">
        <v>6072</v>
      </c>
      <c r="K1697" s="60" t="s">
        <v>31</v>
      </c>
      <c r="L1697" s="238">
        <v>4</v>
      </c>
      <c r="M1697" s="27">
        <f t="shared" si="79"/>
        <v>520</v>
      </c>
      <c r="N1697" s="23"/>
      <c r="O1697" s="184" t="s">
        <v>32</v>
      </c>
      <c r="P1697" s="237"/>
    </row>
    <row r="1698" s="83" customFormat="1" ht="18" customHeight="1" spans="1:16">
      <c r="A1698" s="24">
        <v>1693</v>
      </c>
      <c r="B1698" s="24" t="s">
        <v>23</v>
      </c>
      <c r="C1698" s="24" t="s">
        <v>24</v>
      </c>
      <c r="D1698" s="24" t="s">
        <v>25</v>
      </c>
      <c r="E1698" s="60" t="s">
        <v>4460</v>
      </c>
      <c r="F1698" s="60" t="s">
        <v>5924</v>
      </c>
      <c r="G1698" s="37" t="s">
        <v>6090</v>
      </c>
      <c r="H1698" s="60" t="s">
        <v>6071</v>
      </c>
      <c r="I1698" s="125">
        <v>4</v>
      </c>
      <c r="J1698" s="125" t="s">
        <v>6072</v>
      </c>
      <c r="K1698" s="60" t="s">
        <v>31</v>
      </c>
      <c r="L1698" s="238">
        <v>4</v>
      </c>
      <c r="M1698" s="27">
        <f t="shared" si="79"/>
        <v>520</v>
      </c>
      <c r="N1698" s="23"/>
      <c r="O1698" s="184" t="s">
        <v>32</v>
      </c>
      <c r="P1698" s="237"/>
    </row>
    <row r="1699" s="83" customFormat="1" ht="18" customHeight="1" spans="1:16">
      <c r="A1699" s="24">
        <v>1694</v>
      </c>
      <c r="B1699" s="24" t="s">
        <v>23</v>
      </c>
      <c r="C1699" s="24" t="s">
        <v>24</v>
      </c>
      <c r="D1699" s="24" t="s">
        <v>25</v>
      </c>
      <c r="E1699" s="60" t="s">
        <v>4460</v>
      </c>
      <c r="F1699" s="60" t="s">
        <v>5924</v>
      </c>
      <c r="G1699" s="37" t="s">
        <v>6091</v>
      </c>
      <c r="H1699" s="60" t="s">
        <v>6071</v>
      </c>
      <c r="I1699" s="125">
        <v>6</v>
      </c>
      <c r="J1699" s="125" t="s">
        <v>6072</v>
      </c>
      <c r="K1699" s="60" t="s">
        <v>31</v>
      </c>
      <c r="L1699" s="238">
        <v>6</v>
      </c>
      <c r="M1699" s="27">
        <f t="shared" si="79"/>
        <v>780</v>
      </c>
      <c r="N1699" s="23"/>
      <c r="O1699" s="184" t="s">
        <v>32</v>
      </c>
      <c r="P1699" s="237"/>
    </row>
    <row r="1700" s="83" customFormat="1" ht="18" customHeight="1" spans="1:16">
      <c r="A1700" s="24">
        <v>1695</v>
      </c>
      <c r="B1700" s="24" t="s">
        <v>23</v>
      </c>
      <c r="C1700" s="24" t="s">
        <v>24</v>
      </c>
      <c r="D1700" s="24" t="s">
        <v>25</v>
      </c>
      <c r="E1700" s="60" t="s">
        <v>4878</v>
      </c>
      <c r="F1700" s="60" t="s">
        <v>5924</v>
      </c>
      <c r="G1700" s="37" t="s">
        <v>6092</v>
      </c>
      <c r="H1700" s="60" t="s">
        <v>1583</v>
      </c>
      <c r="I1700" s="125">
        <v>3</v>
      </c>
      <c r="J1700" s="125" t="s">
        <v>6072</v>
      </c>
      <c r="K1700" s="60" t="s">
        <v>31</v>
      </c>
      <c r="L1700" s="238">
        <v>3</v>
      </c>
      <c r="M1700" s="27">
        <f>L1700*312</f>
        <v>936</v>
      </c>
      <c r="N1700" s="23"/>
      <c r="O1700" s="184" t="s">
        <v>32</v>
      </c>
      <c r="P1700" s="237"/>
    </row>
    <row r="1701" s="83" customFormat="1" ht="18" customHeight="1" spans="1:16">
      <c r="A1701" s="24">
        <v>1696</v>
      </c>
      <c r="B1701" s="24" t="s">
        <v>23</v>
      </c>
      <c r="C1701" s="24" t="s">
        <v>24</v>
      </c>
      <c r="D1701" s="24" t="s">
        <v>25</v>
      </c>
      <c r="E1701" s="60" t="s">
        <v>4460</v>
      </c>
      <c r="F1701" s="60" t="s">
        <v>5924</v>
      </c>
      <c r="G1701" s="37" t="s">
        <v>6093</v>
      </c>
      <c r="H1701" s="232" t="s">
        <v>194</v>
      </c>
      <c r="I1701" s="125">
        <v>3</v>
      </c>
      <c r="J1701" s="125" t="s">
        <v>6072</v>
      </c>
      <c r="K1701" s="60" t="s">
        <v>31</v>
      </c>
      <c r="L1701" s="238">
        <v>3</v>
      </c>
      <c r="M1701" s="27">
        <f t="shared" ref="M1701:M1707" si="80">L1701*130</f>
        <v>390</v>
      </c>
      <c r="N1701" s="23"/>
      <c r="O1701" s="184" t="s">
        <v>32</v>
      </c>
      <c r="P1701" s="237"/>
    </row>
    <row r="1702" s="83" customFormat="1" ht="18" customHeight="1" spans="1:16">
      <c r="A1702" s="24">
        <v>1697</v>
      </c>
      <c r="B1702" s="24" t="s">
        <v>23</v>
      </c>
      <c r="C1702" s="24" t="s">
        <v>24</v>
      </c>
      <c r="D1702" s="24" t="s">
        <v>25</v>
      </c>
      <c r="E1702" s="60" t="s">
        <v>4460</v>
      </c>
      <c r="F1702" s="60" t="s">
        <v>5924</v>
      </c>
      <c r="G1702" s="37" t="s">
        <v>6094</v>
      </c>
      <c r="H1702" s="60" t="s">
        <v>6071</v>
      </c>
      <c r="I1702" s="125">
        <v>5</v>
      </c>
      <c r="J1702" s="125" t="s">
        <v>6072</v>
      </c>
      <c r="K1702" s="60" t="s">
        <v>31</v>
      </c>
      <c r="L1702" s="238">
        <v>5</v>
      </c>
      <c r="M1702" s="27">
        <f t="shared" si="80"/>
        <v>650</v>
      </c>
      <c r="N1702" s="23"/>
      <c r="O1702" s="184" t="s">
        <v>32</v>
      </c>
      <c r="P1702" s="237"/>
    </row>
    <row r="1703" s="83" customFormat="1" ht="18" customHeight="1" spans="1:16">
      <c r="A1703" s="24">
        <v>1698</v>
      </c>
      <c r="B1703" s="24" t="s">
        <v>23</v>
      </c>
      <c r="C1703" s="24" t="s">
        <v>24</v>
      </c>
      <c r="D1703" s="24" t="s">
        <v>25</v>
      </c>
      <c r="E1703" s="60" t="s">
        <v>4460</v>
      </c>
      <c r="F1703" s="60" t="s">
        <v>5924</v>
      </c>
      <c r="G1703" s="37" t="s">
        <v>6095</v>
      </c>
      <c r="H1703" s="232" t="s">
        <v>194</v>
      </c>
      <c r="I1703" s="125">
        <v>2</v>
      </c>
      <c r="J1703" s="125" t="s">
        <v>6072</v>
      </c>
      <c r="K1703" s="60" t="s">
        <v>31</v>
      </c>
      <c r="L1703" s="238">
        <v>2</v>
      </c>
      <c r="M1703" s="27">
        <f t="shared" si="80"/>
        <v>260</v>
      </c>
      <c r="N1703" s="23"/>
      <c r="O1703" s="184" t="s">
        <v>32</v>
      </c>
      <c r="P1703" s="237"/>
    </row>
    <row r="1704" s="83" customFormat="1" ht="18" customHeight="1" spans="1:16">
      <c r="A1704" s="24">
        <v>1699</v>
      </c>
      <c r="B1704" s="24" t="s">
        <v>23</v>
      </c>
      <c r="C1704" s="24" t="s">
        <v>24</v>
      </c>
      <c r="D1704" s="24" t="s">
        <v>25</v>
      </c>
      <c r="E1704" s="60" t="s">
        <v>4460</v>
      </c>
      <c r="F1704" s="60" t="s">
        <v>5924</v>
      </c>
      <c r="G1704" s="37" t="s">
        <v>6096</v>
      </c>
      <c r="H1704" s="232" t="s">
        <v>194</v>
      </c>
      <c r="I1704" s="125">
        <v>2</v>
      </c>
      <c r="J1704" s="125" t="s">
        <v>6072</v>
      </c>
      <c r="K1704" s="60" t="s">
        <v>31</v>
      </c>
      <c r="L1704" s="238">
        <v>2</v>
      </c>
      <c r="M1704" s="27">
        <f t="shared" si="80"/>
        <v>260</v>
      </c>
      <c r="N1704" s="23"/>
      <c r="O1704" s="184" t="s">
        <v>32</v>
      </c>
      <c r="P1704" s="237"/>
    </row>
    <row r="1705" s="83" customFormat="1" ht="18" customHeight="1" spans="1:16">
      <c r="A1705" s="24">
        <v>1700</v>
      </c>
      <c r="B1705" s="24" t="s">
        <v>23</v>
      </c>
      <c r="C1705" s="24" t="s">
        <v>24</v>
      </c>
      <c r="D1705" s="24" t="s">
        <v>25</v>
      </c>
      <c r="E1705" s="24" t="s">
        <v>4460</v>
      </c>
      <c r="F1705" s="60" t="s">
        <v>5924</v>
      </c>
      <c r="G1705" s="238" t="s">
        <v>6097</v>
      </c>
      <c r="H1705" s="60" t="s">
        <v>6071</v>
      </c>
      <c r="I1705" s="125">
        <v>5</v>
      </c>
      <c r="J1705" s="125" t="s">
        <v>6072</v>
      </c>
      <c r="K1705" s="60" t="s">
        <v>31</v>
      </c>
      <c r="L1705" s="238">
        <v>5</v>
      </c>
      <c r="M1705" s="27">
        <f t="shared" si="80"/>
        <v>650</v>
      </c>
      <c r="N1705" s="23"/>
      <c r="O1705" s="184" t="s">
        <v>32</v>
      </c>
      <c r="P1705" s="239"/>
    </row>
    <row r="1706" s="83" customFormat="1" ht="18" customHeight="1" spans="1:16">
      <c r="A1706" s="24">
        <v>1701</v>
      </c>
      <c r="B1706" s="24" t="s">
        <v>23</v>
      </c>
      <c r="C1706" s="24" t="s">
        <v>24</v>
      </c>
      <c r="D1706" s="24" t="s">
        <v>25</v>
      </c>
      <c r="E1706" s="60" t="s">
        <v>4460</v>
      </c>
      <c r="F1706" s="60" t="s">
        <v>5924</v>
      </c>
      <c r="G1706" s="37" t="s">
        <v>6098</v>
      </c>
      <c r="H1706" s="60" t="s">
        <v>1583</v>
      </c>
      <c r="I1706" s="125">
        <v>4</v>
      </c>
      <c r="J1706" s="125" t="s">
        <v>6072</v>
      </c>
      <c r="K1706" s="60" t="s">
        <v>31</v>
      </c>
      <c r="L1706" s="238">
        <v>4</v>
      </c>
      <c r="M1706" s="27">
        <f t="shared" si="80"/>
        <v>520</v>
      </c>
      <c r="N1706" s="23"/>
      <c r="O1706" s="184" t="s">
        <v>32</v>
      </c>
      <c r="P1706" s="237"/>
    </row>
    <row r="1707" s="83" customFormat="1" ht="18" customHeight="1" spans="1:16">
      <c r="A1707" s="24">
        <v>1702</v>
      </c>
      <c r="B1707" s="24" t="s">
        <v>23</v>
      </c>
      <c r="C1707" s="24" t="s">
        <v>24</v>
      </c>
      <c r="D1707" s="24" t="s">
        <v>25</v>
      </c>
      <c r="E1707" s="60" t="s">
        <v>4460</v>
      </c>
      <c r="F1707" s="60" t="s">
        <v>5924</v>
      </c>
      <c r="G1707" s="37" t="s">
        <v>6099</v>
      </c>
      <c r="H1707" s="60" t="s">
        <v>6071</v>
      </c>
      <c r="I1707" s="125">
        <v>5</v>
      </c>
      <c r="J1707" s="125" t="s">
        <v>6072</v>
      </c>
      <c r="K1707" s="60" t="s">
        <v>31</v>
      </c>
      <c r="L1707" s="238">
        <v>5</v>
      </c>
      <c r="M1707" s="27">
        <f t="shared" si="80"/>
        <v>650</v>
      </c>
      <c r="N1707" s="23"/>
      <c r="O1707" s="184" t="s">
        <v>32</v>
      </c>
      <c r="P1707" s="237"/>
    </row>
    <row r="1708" s="83" customFormat="1" ht="18" customHeight="1" spans="1:16">
      <c r="A1708" s="24">
        <v>1703</v>
      </c>
      <c r="B1708" s="24" t="s">
        <v>23</v>
      </c>
      <c r="C1708" s="24" t="s">
        <v>24</v>
      </c>
      <c r="D1708" s="24" t="s">
        <v>25</v>
      </c>
      <c r="E1708" s="60" t="s">
        <v>4460</v>
      </c>
      <c r="F1708" s="60" t="s">
        <v>5924</v>
      </c>
      <c r="G1708" s="37" t="s">
        <v>6100</v>
      </c>
      <c r="H1708" s="60" t="s">
        <v>1583</v>
      </c>
      <c r="I1708" s="125">
        <v>1</v>
      </c>
      <c r="J1708" s="125" t="s">
        <v>6072</v>
      </c>
      <c r="K1708" s="60" t="s">
        <v>31</v>
      </c>
      <c r="L1708" s="238">
        <v>1</v>
      </c>
      <c r="M1708" s="27">
        <f>L1708*312</f>
        <v>312</v>
      </c>
      <c r="N1708" s="23"/>
      <c r="O1708" s="184" t="s">
        <v>32</v>
      </c>
      <c r="P1708" s="237"/>
    </row>
    <row r="1709" s="83" customFormat="1" ht="18" customHeight="1" spans="1:16">
      <c r="A1709" s="24">
        <v>1704</v>
      </c>
      <c r="B1709" s="24" t="s">
        <v>23</v>
      </c>
      <c r="C1709" s="24" t="s">
        <v>24</v>
      </c>
      <c r="D1709" s="24" t="s">
        <v>25</v>
      </c>
      <c r="E1709" s="60" t="s">
        <v>4460</v>
      </c>
      <c r="F1709" s="60" t="s">
        <v>5924</v>
      </c>
      <c r="G1709" s="37" t="s">
        <v>6101</v>
      </c>
      <c r="H1709" s="232" t="s">
        <v>194</v>
      </c>
      <c r="I1709" s="125">
        <v>2</v>
      </c>
      <c r="J1709" s="125" t="s">
        <v>6072</v>
      </c>
      <c r="K1709" s="60" t="s">
        <v>31</v>
      </c>
      <c r="L1709" s="238">
        <v>2</v>
      </c>
      <c r="M1709" s="27">
        <f>L1709*130</f>
        <v>260</v>
      </c>
      <c r="N1709" s="23"/>
      <c r="O1709" s="184" t="s">
        <v>32</v>
      </c>
      <c r="P1709" s="237"/>
    </row>
    <row r="1710" s="83" customFormat="1" ht="18" customHeight="1" spans="1:16">
      <c r="A1710" s="24">
        <v>1705</v>
      </c>
      <c r="B1710" s="24" t="s">
        <v>23</v>
      </c>
      <c r="C1710" s="24" t="s">
        <v>24</v>
      </c>
      <c r="D1710" s="24" t="s">
        <v>25</v>
      </c>
      <c r="E1710" s="60" t="s">
        <v>4460</v>
      </c>
      <c r="F1710" s="60" t="s">
        <v>5924</v>
      </c>
      <c r="G1710" s="37" t="s">
        <v>6102</v>
      </c>
      <c r="H1710" s="60" t="s">
        <v>51</v>
      </c>
      <c r="I1710" s="125">
        <v>2</v>
      </c>
      <c r="J1710" s="125" t="s">
        <v>6072</v>
      </c>
      <c r="K1710" s="60" t="s">
        <v>31</v>
      </c>
      <c r="L1710" s="238">
        <v>2</v>
      </c>
      <c r="M1710" s="27">
        <f>L1710*312</f>
        <v>624</v>
      </c>
      <c r="N1710" s="23"/>
      <c r="O1710" s="184" t="s">
        <v>32</v>
      </c>
      <c r="P1710" s="237"/>
    </row>
    <row r="1711" s="83" customFormat="1" ht="18" customHeight="1" spans="1:16">
      <c r="A1711" s="24">
        <v>1706</v>
      </c>
      <c r="B1711" s="24" t="s">
        <v>23</v>
      </c>
      <c r="C1711" s="24" t="s">
        <v>24</v>
      </c>
      <c r="D1711" s="24" t="s">
        <v>25</v>
      </c>
      <c r="E1711" s="60" t="s">
        <v>4460</v>
      </c>
      <c r="F1711" s="60" t="s">
        <v>5924</v>
      </c>
      <c r="G1711" s="37" t="s">
        <v>6103</v>
      </c>
      <c r="H1711" s="60" t="s">
        <v>6071</v>
      </c>
      <c r="I1711" s="125">
        <v>5</v>
      </c>
      <c r="J1711" s="125" t="s">
        <v>6072</v>
      </c>
      <c r="K1711" s="60" t="s">
        <v>31</v>
      </c>
      <c r="L1711" s="238">
        <v>5</v>
      </c>
      <c r="M1711" s="27">
        <f>L1711*130</f>
        <v>650</v>
      </c>
      <c r="N1711" s="23"/>
      <c r="O1711" s="184" t="s">
        <v>32</v>
      </c>
      <c r="P1711" s="237"/>
    </row>
    <row r="1712" s="83" customFormat="1" ht="18" customHeight="1" spans="1:16">
      <c r="A1712" s="24">
        <v>1707</v>
      </c>
      <c r="B1712" s="24" t="s">
        <v>23</v>
      </c>
      <c r="C1712" s="24" t="s">
        <v>24</v>
      </c>
      <c r="D1712" s="24" t="s">
        <v>25</v>
      </c>
      <c r="E1712" s="60" t="s">
        <v>4460</v>
      </c>
      <c r="F1712" s="60" t="s">
        <v>5924</v>
      </c>
      <c r="G1712" s="37" t="s">
        <v>6104</v>
      </c>
      <c r="H1712" s="60" t="s">
        <v>6071</v>
      </c>
      <c r="I1712" s="125">
        <v>4</v>
      </c>
      <c r="J1712" s="125" t="s">
        <v>6072</v>
      </c>
      <c r="K1712" s="60" t="s">
        <v>31</v>
      </c>
      <c r="L1712" s="238">
        <v>4</v>
      </c>
      <c r="M1712" s="27">
        <f>L1712*130</f>
        <v>520</v>
      </c>
      <c r="N1712" s="23"/>
      <c r="O1712" s="184" t="s">
        <v>32</v>
      </c>
      <c r="P1712" s="237"/>
    </row>
    <row r="1713" s="83" customFormat="1" ht="18" customHeight="1" spans="1:16">
      <c r="A1713" s="24">
        <v>1708</v>
      </c>
      <c r="B1713" s="24" t="s">
        <v>23</v>
      </c>
      <c r="C1713" s="24" t="s">
        <v>24</v>
      </c>
      <c r="D1713" s="24" t="s">
        <v>25</v>
      </c>
      <c r="E1713" s="60" t="s">
        <v>4460</v>
      </c>
      <c r="F1713" s="60" t="s">
        <v>5924</v>
      </c>
      <c r="G1713" s="37" t="s">
        <v>3051</v>
      </c>
      <c r="H1713" s="60" t="s">
        <v>1583</v>
      </c>
      <c r="I1713" s="125">
        <v>1</v>
      </c>
      <c r="J1713" s="125" t="s">
        <v>6072</v>
      </c>
      <c r="K1713" s="60" t="s">
        <v>31</v>
      </c>
      <c r="L1713" s="238">
        <v>1</v>
      </c>
      <c r="M1713" s="27">
        <f>L1713*312</f>
        <v>312</v>
      </c>
      <c r="N1713" s="23"/>
      <c r="O1713" s="184" t="s">
        <v>32</v>
      </c>
      <c r="P1713" s="237"/>
    </row>
    <row r="1714" s="83" customFormat="1" ht="18" customHeight="1" spans="1:16">
      <c r="A1714" s="24">
        <v>1709</v>
      </c>
      <c r="B1714" s="24" t="s">
        <v>23</v>
      </c>
      <c r="C1714" s="24" t="s">
        <v>24</v>
      </c>
      <c r="D1714" s="24" t="s">
        <v>25</v>
      </c>
      <c r="E1714" s="60" t="s">
        <v>4460</v>
      </c>
      <c r="F1714" s="60" t="s">
        <v>5924</v>
      </c>
      <c r="G1714" s="37" t="s">
        <v>6105</v>
      </c>
      <c r="H1714" s="60" t="s">
        <v>51</v>
      </c>
      <c r="I1714" s="125">
        <v>2</v>
      </c>
      <c r="J1714" s="125" t="s">
        <v>6072</v>
      </c>
      <c r="K1714" s="60" t="s">
        <v>31</v>
      </c>
      <c r="L1714" s="238">
        <v>2</v>
      </c>
      <c r="M1714" s="27">
        <f>L1714*312</f>
        <v>624</v>
      </c>
      <c r="N1714" s="23"/>
      <c r="O1714" s="184" t="s">
        <v>32</v>
      </c>
      <c r="P1714" s="237"/>
    </row>
    <row r="1715" s="83" customFormat="1" ht="18" customHeight="1" spans="1:16">
      <c r="A1715" s="24">
        <v>1710</v>
      </c>
      <c r="B1715" s="24" t="s">
        <v>23</v>
      </c>
      <c r="C1715" s="24" t="s">
        <v>24</v>
      </c>
      <c r="D1715" s="24" t="s">
        <v>25</v>
      </c>
      <c r="E1715" s="60" t="s">
        <v>4460</v>
      </c>
      <c r="F1715" s="60" t="s">
        <v>5924</v>
      </c>
      <c r="G1715" s="37" t="s">
        <v>6106</v>
      </c>
      <c r="H1715" s="60" t="s">
        <v>51</v>
      </c>
      <c r="I1715" s="125">
        <v>4</v>
      </c>
      <c r="J1715" s="125" t="s">
        <v>6072</v>
      </c>
      <c r="K1715" s="60" t="s">
        <v>31</v>
      </c>
      <c r="L1715" s="238">
        <v>4</v>
      </c>
      <c r="M1715" s="27">
        <f>L1715*312</f>
        <v>1248</v>
      </c>
      <c r="N1715" s="23"/>
      <c r="O1715" s="184" t="s">
        <v>32</v>
      </c>
      <c r="P1715" s="237"/>
    </row>
    <row r="1716" s="83" customFormat="1" ht="18" customHeight="1" spans="1:16">
      <c r="A1716" s="24">
        <v>1711</v>
      </c>
      <c r="B1716" s="24" t="s">
        <v>23</v>
      </c>
      <c r="C1716" s="24" t="s">
        <v>24</v>
      </c>
      <c r="D1716" s="24" t="s">
        <v>25</v>
      </c>
      <c r="E1716" s="60" t="s">
        <v>4460</v>
      </c>
      <c r="F1716" s="60" t="s">
        <v>5924</v>
      </c>
      <c r="G1716" s="37" t="s">
        <v>6107</v>
      </c>
      <c r="H1716" s="60" t="s">
        <v>6071</v>
      </c>
      <c r="I1716" s="125">
        <v>6</v>
      </c>
      <c r="J1716" s="125" t="s">
        <v>6072</v>
      </c>
      <c r="K1716" s="60" t="s">
        <v>31</v>
      </c>
      <c r="L1716" s="238">
        <v>6</v>
      </c>
      <c r="M1716" s="27">
        <f>L1716*130</f>
        <v>780</v>
      </c>
      <c r="N1716" s="23"/>
      <c r="O1716" s="184" t="s">
        <v>32</v>
      </c>
      <c r="P1716" s="237"/>
    </row>
    <row r="1717" s="83" customFormat="1" ht="18" customHeight="1" spans="1:16">
      <c r="A1717" s="24">
        <v>1712</v>
      </c>
      <c r="B1717" s="24" t="s">
        <v>23</v>
      </c>
      <c r="C1717" s="24" t="s">
        <v>24</v>
      </c>
      <c r="D1717" s="24" t="s">
        <v>25</v>
      </c>
      <c r="E1717" s="60" t="s">
        <v>4460</v>
      </c>
      <c r="F1717" s="60" t="s">
        <v>5924</v>
      </c>
      <c r="G1717" s="37" t="s">
        <v>6108</v>
      </c>
      <c r="H1717" s="60" t="s">
        <v>6071</v>
      </c>
      <c r="I1717" s="125">
        <v>4</v>
      </c>
      <c r="J1717" s="125" t="s">
        <v>6072</v>
      </c>
      <c r="K1717" s="60" t="s">
        <v>31</v>
      </c>
      <c r="L1717" s="238">
        <v>4</v>
      </c>
      <c r="M1717" s="27">
        <f>L1717*130</f>
        <v>520</v>
      </c>
      <c r="N1717" s="23"/>
      <c r="O1717" s="184" t="s">
        <v>32</v>
      </c>
      <c r="P1717" s="237"/>
    </row>
    <row r="1718" s="83" customFormat="1" ht="18" customHeight="1" spans="1:16">
      <c r="A1718" s="24">
        <v>1713</v>
      </c>
      <c r="B1718" s="24" t="s">
        <v>23</v>
      </c>
      <c r="C1718" s="24" t="s">
        <v>24</v>
      </c>
      <c r="D1718" s="24" t="s">
        <v>25</v>
      </c>
      <c r="E1718" s="60" t="s">
        <v>4460</v>
      </c>
      <c r="F1718" s="60" t="s">
        <v>5924</v>
      </c>
      <c r="G1718" s="37" t="s">
        <v>6109</v>
      </c>
      <c r="H1718" s="60" t="s">
        <v>6071</v>
      </c>
      <c r="I1718" s="125">
        <v>4</v>
      </c>
      <c r="J1718" s="125" t="s">
        <v>6072</v>
      </c>
      <c r="K1718" s="60" t="s">
        <v>31</v>
      </c>
      <c r="L1718" s="238">
        <v>4</v>
      </c>
      <c r="M1718" s="27">
        <f>L1718*130</f>
        <v>520</v>
      </c>
      <c r="N1718" s="23"/>
      <c r="O1718" s="184" t="s">
        <v>32</v>
      </c>
      <c r="P1718" s="237"/>
    </row>
    <row r="1719" s="83" customFormat="1" ht="18" customHeight="1" spans="1:16">
      <c r="A1719" s="24">
        <v>1714</v>
      </c>
      <c r="B1719" s="24" t="s">
        <v>23</v>
      </c>
      <c r="C1719" s="24" t="s">
        <v>24</v>
      </c>
      <c r="D1719" s="24" t="s">
        <v>25</v>
      </c>
      <c r="E1719" s="60" t="s">
        <v>4460</v>
      </c>
      <c r="F1719" s="60" t="s">
        <v>5924</v>
      </c>
      <c r="G1719" s="37" t="s">
        <v>6110</v>
      </c>
      <c r="H1719" s="232" t="s">
        <v>194</v>
      </c>
      <c r="I1719" s="125">
        <v>3</v>
      </c>
      <c r="J1719" s="125" t="s">
        <v>6072</v>
      </c>
      <c r="K1719" s="60" t="s">
        <v>31</v>
      </c>
      <c r="L1719" s="238">
        <v>3</v>
      </c>
      <c r="M1719" s="27">
        <f>L1719*130</f>
        <v>390</v>
      </c>
      <c r="N1719" s="23"/>
      <c r="O1719" s="184" t="s">
        <v>32</v>
      </c>
      <c r="P1719" s="237"/>
    </row>
    <row r="1720" s="83" customFormat="1" ht="18" customHeight="1" spans="1:16">
      <c r="A1720" s="24">
        <v>1715</v>
      </c>
      <c r="B1720" s="24" t="s">
        <v>23</v>
      </c>
      <c r="C1720" s="24" t="s">
        <v>24</v>
      </c>
      <c r="D1720" s="24" t="s">
        <v>25</v>
      </c>
      <c r="E1720" s="60" t="s">
        <v>4460</v>
      </c>
      <c r="F1720" s="60" t="s">
        <v>5924</v>
      </c>
      <c r="G1720" s="37" t="s">
        <v>6111</v>
      </c>
      <c r="H1720" s="24" t="s">
        <v>5025</v>
      </c>
      <c r="I1720" s="125">
        <v>1</v>
      </c>
      <c r="J1720" s="125" t="s">
        <v>6072</v>
      </c>
      <c r="K1720" s="60" t="s">
        <v>31</v>
      </c>
      <c r="L1720" s="238">
        <v>1</v>
      </c>
      <c r="M1720" s="27">
        <f>L1720*312</f>
        <v>312</v>
      </c>
      <c r="N1720" s="23"/>
      <c r="O1720" s="184" t="s">
        <v>32</v>
      </c>
      <c r="P1720" s="237"/>
    </row>
    <row r="1721" s="83" customFormat="1" ht="18" customHeight="1" spans="1:16">
      <c r="A1721" s="24">
        <v>1716</v>
      </c>
      <c r="B1721" s="24" t="s">
        <v>23</v>
      </c>
      <c r="C1721" s="24" t="s">
        <v>24</v>
      </c>
      <c r="D1721" s="24" t="s">
        <v>25</v>
      </c>
      <c r="E1721" s="60" t="s">
        <v>4460</v>
      </c>
      <c r="F1721" s="60" t="s">
        <v>5924</v>
      </c>
      <c r="G1721" s="37" t="s">
        <v>6112</v>
      </c>
      <c r="H1721" s="60" t="s">
        <v>6071</v>
      </c>
      <c r="I1721" s="125">
        <v>5</v>
      </c>
      <c r="J1721" s="125" t="s">
        <v>6072</v>
      </c>
      <c r="K1721" s="60" t="s">
        <v>31</v>
      </c>
      <c r="L1721" s="238">
        <v>5</v>
      </c>
      <c r="M1721" s="27">
        <f>L1721*130</f>
        <v>650</v>
      </c>
      <c r="N1721" s="23"/>
      <c r="O1721" s="184" t="s">
        <v>32</v>
      </c>
      <c r="P1721" s="237"/>
    </row>
    <row r="1722" s="83" customFormat="1" ht="18" customHeight="1" spans="1:16">
      <c r="A1722" s="24">
        <v>1717</v>
      </c>
      <c r="B1722" s="24" t="s">
        <v>23</v>
      </c>
      <c r="C1722" s="24" t="s">
        <v>24</v>
      </c>
      <c r="D1722" s="24" t="s">
        <v>25</v>
      </c>
      <c r="E1722" s="60" t="s">
        <v>4460</v>
      </c>
      <c r="F1722" s="60" t="s">
        <v>5924</v>
      </c>
      <c r="G1722" s="37" t="s">
        <v>6113</v>
      </c>
      <c r="H1722" s="60" t="s">
        <v>6071</v>
      </c>
      <c r="I1722" s="125">
        <v>4</v>
      </c>
      <c r="J1722" s="125" t="s">
        <v>6072</v>
      </c>
      <c r="K1722" s="60" t="s">
        <v>31</v>
      </c>
      <c r="L1722" s="238">
        <v>4</v>
      </c>
      <c r="M1722" s="27">
        <f>L1722*130</f>
        <v>520</v>
      </c>
      <c r="N1722" s="23"/>
      <c r="O1722" s="184" t="s">
        <v>32</v>
      </c>
      <c r="P1722" s="237"/>
    </row>
    <row r="1723" s="83" customFormat="1" ht="18" customHeight="1" spans="1:16">
      <c r="A1723" s="24">
        <v>1718</v>
      </c>
      <c r="B1723" s="24" t="s">
        <v>23</v>
      </c>
      <c r="C1723" s="24" t="s">
        <v>24</v>
      </c>
      <c r="D1723" s="24" t="s">
        <v>25</v>
      </c>
      <c r="E1723" s="60" t="s">
        <v>4460</v>
      </c>
      <c r="F1723" s="60" t="s">
        <v>5924</v>
      </c>
      <c r="G1723" s="37" t="s">
        <v>6114</v>
      </c>
      <c r="H1723" s="60" t="s">
        <v>6071</v>
      </c>
      <c r="I1723" s="125">
        <v>5</v>
      </c>
      <c r="J1723" s="125" t="s">
        <v>6072</v>
      </c>
      <c r="K1723" s="60" t="s">
        <v>31</v>
      </c>
      <c r="L1723" s="238">
        <v>5</v>
      </c>
      <c r="M1723" s="27">
        <f>L1723*130</f>
        <v>650</v>
      </c>
      <c r="N1723" s="23"/>
      <c r="O1723" s="184" t="s">
        <v>32</v>
      </c>
      <c r="P1723" s="237"/>
    </row>
    <row r="1724" s="83" customFormat="1" ht="18" customHeight="1" spans="1:16">
      <c r="A1724" s="24">
        <v>1719</v>
      </c>
      <c r="B1724" s="24" t="s">
        <v>23</v>
      </c>
      <c r="C1724" s="24" t="s">
        <v>24</v>
      </c>
      <c r="D1724" s="24" t="s">
        <v>25</v>
      </c>
      <c r="E1724" s="60" t="s">
        <v>4460</v>
      </c>
      <c r="F1724" s="60" t="s">
        <v>5924</v>
      </c>
      <c r="G1724" s="37" t="s">
        <v>6115</v>
      </c>
      <c r="H1724" s="60" t="s">
        <v>6071</v>
      </c>
      <c r="I1724" s="125">
        <v>4</v>
      </c>
      <c r="J1724" s="125" t="s">
        <v>6072</v>
      </c>
      <c r="K1724" s="60" t="s">
        <v>31</v>
      </c>
      <c r="L1724" s="238">
        <v>4</v>
      </c>
      <c r="M1724" s="27">
        <f>L1724*130</f>
        <v>520</v>
      </c>
      <c r="N1724" s="23"/>
      <c r="O1724" s="184" t="s">
        <v>32</v>
      </c>
      <c r="P1724" s="237"/>
    </row>
    <row r="1725" s="83" customFormat="1" ht="18" customHeight="1" spans="1:16">
      <c r="A1725" s="24">
        <v>1720</v>
      </c>
      <c r="B1725" s="24" t="s">
        <v>23</v>
      </c>
      <c r="C1725" s="24" t="s">
        <v>24</v>
      </c>
      <c r="D1725" s="24" t="s">
        <v>25</v>
      </c>
      <c r="E1725" s="60" t="s">
        <v>4460</v>
      </c>
      <c r="F1725" s="60" t="s">
        <v>5924</v>
      </c>
      <c r="G1725" s="37" t="s">
        <v>6116</v>
      </c>
      <c r="H1725" s="60" t="s">
        <v>6071</v>
      </c>
      <c r="I1725" s="125">
        <v>5</v>
      </c>
      <c r="J1725" s="125" t="s">
        <v>6072</v>
      </c>
      <c r="K1725" s="60" t="s">
        <v>31</v>
      </c>
      <c r="L1725" s="238">
        <v>5</v>
      </c>
      <c r="M1725" s="27">
        <f>L1725*130</f>
        <v>650</v>
      </c>
      <c r="N1725" s="23"/>
      <c r="O1725" s="184" t="s">
        <v>32</v>
      </c>
      <c r="P1725" s="237"/>
    </row>
    <row r="1726" s="83" customFormat="1" ht="18" customHeight="1" spans="1:16">
      <c r="A1726" s="24">
        <v>1721</v>
      </c>
      <c r="B1726" s="24" t="s">
        <v>23</v>
      </c>
      <c r="C1726" s="24" t="s">
        <v>24</v>
      </c>
      <c r="D1726" s="24" t="s">
        <v>25</v>
      </c>
      <c r="E1726" s="60" t="s">
        <v>4460</v>
      </c>
      <c r="F1726" s="60" t="s">
        <v>5924</v>
      </c>
      <c r="G1726" s="37" t="s">
        <v>6117</v>
      </c>
      <c r="H1726" s="60" t="s">
        <v>51</v>
      </c>
      <c r="I1726" s="125">
        <v>1</v>
      </c>
      <c r="J1726" s="125" t="s">
        <v>6072</v>
      </c>
      <c r="K1726" s="60" t="s">
        <v>31</v>
      </c>
      <c r="L1726" s="238">
        <v>1</v>
      </c>
      <c r="M1726" s="27">
        <f>L1726*312</f>
        <v>312</v>
      </c>
      <c r="N1726" s="23"/>
      <c r="O1726" s="184" t="s">
        <v>32</v>
      </c>
      <c r="P1726" s="237"/>
    </row>
    <row r="1727" s="83" customFormat="1" ht="18" customHeight="1" spans="1:16">
      <c r="A1727" s="24">
        <v>1722</v>
      </c>
      <c r="B1727" s="24" t="s">
        <v>23</v>
      </c>
      <c r="C1727" s="24" t="s">
        <v>24</v>
      </c>
      <c r="D1727" s="24" t="s">
        <v>25</v>
      </c>
      <c r="E1727" s="60" t="s">
        <v>4460</v>
      </c>
      <c r="F1727" s="60" t="s">
        <v>5924</v>
      </c>
      <c r="G1727" s="37" t="s">
        <v>6118</v>
      </c>
      <c r="H1727" s="232" t="s">
        <v>194</v>
      </c>
      <c r="I1727" s="125">
        <v>3</v>
      </c>
      <c r="J1727" s="125" t="s">
        <v>6072</v>
      </c>
      <c r="K1727" s="60" t="s">
        <v>31</v>
      </c>
      <c r="L1727" s="238">
        <v>3</v>
      </c>
      <c r="M1727" s="27">
        <f t="shared" ref="M1727:M1735" si="81">L1727*130</f>
        <v>390</v>
      </c>
      <c r="N1727" s="23"/>
      <c r="O1727" s="184" t="s">
        <v>32</v>
      </c>
      <c r="P1727" s="237"/>
    </row>
    <row r="1728" s="83" customFormat="1" ht="18" customHeight="1" spans="1:16">
      <c r="A1728" s="24">
        <v>1723</v>
      </c>
      <c r="B1728" s="24" t="s">
        <v>23</v>
      </c>
      <c r="C1728" s="24" t="s">
        <v>24</v>
      </c>
      <c r="D1728" s="24" t="s">
        <v>25</v>
      </c>
      <c r="E1728" s="60" t="s">
        <v>4460</v>
      </c>
      <c r="F1728" s="60" t="s">
        <v>5924</v>
      </c>
      <c r="G1728" s="37" t="s">
        <v>6119</v>
      </c>
      <c r="H1728" s="60" t="s">
        <v>6071</v>
      </c>
      <c r="I1728" s="125">
        <v>4</v>
      </c>
      <c r="J1728" s="125" t="s">
        <v>6072</v>
      </c>
      <c r="K1728" s="60" t="s">
        <v>31</v>
      </c>
      <c r="L1728" s="238">
        <v>4</v>
      </c>
      <c r="M1728" s="27">
        <f t="shared" si="81"/>
        <v>520</v>
      </c>
      <c r="N1728" s="23"/>
      <c r="O1728" s="184" t="s">
        <v>32</v>
      </c>
      <c r="P1728" s="237"/>
    </row>
    <row r="1729" s="83" customFormat="1" ht="18" customHeight="1" spans="1:16">
      <c r="A1729" s="24">
        <v>1724</v>
      </c>
      <c r="B1729" s="24" t="s">
        <v>23</v>
      </c>
      <c r="C1729" s="24" t="s">
        <v>24</v>
      </c>
      <c r="D1729" s="24" t="s">
        <v>25</v>
      </c>
      <c r="E1729" s="60" t="s">
        <v>4878</v>
      </c>
      <c r="F1729" s="60" t="s">
        <v>5924</v>
      </c>
      <c r="G1729" s="37" t="s">
        <v>6120</v>
      </c>
      <c r="H1729" s="60" t="s">
        <v>1583</v>
      </c>
      <c r="I1729" s="125">
        <v>6</v>
      </c>
      <c r="J1729" s="125" t="s">
        <v>6072</v>
      </c>
      <c r="K1729" s="60" t="s">
        <v>31</v>
      </c>
      <c r="L1729" s="238">
        <v>6</v>
      </c>
      <c r="M1729" s="27">
        <f t="shared" si="81"/>
        <v>780</v>
      </c>
      <c r="N1729" s="23"/>
      <c r="O1729" s="184" t="s">
        <v>32</v>
      </c>
      <c r="P1729" s="237"/>
    </row>
    <row r="1730" s="83" customFormat="1" ht="18" customHeight="1" spans="1:16">
      <c r="A1730" s="24">
        <v>1725</v>
      </c>
      <c r="B1730" s="24" t="s">
        <v>23</v>
      </c>
      <c r="C1730" s="24" t="s">
        <v>24</v>
      </c>
      <c r="D1730" s="24" t="s">
        <v>25</v>
      </c>
      <c r="E1730" s="60" t="s">
        <v>4460</v>
      </c>
      <c r="F1730" s="60" t="s">
        <v>5924</v>
      </c>
      <c r="G1730" s="37" t="s">
        <v>6121</v>
      </c>
      <c r="H1730" s="232" t="s">
        <v>194</v>
      </c>
      <c r="I1730" s="125">
        <v>2</v>
      </c>
      <c r="J1730" s="125" t="s">
        <v>6072</v>
      </c>
      <c r="K1730" s="60" t="s">
        <v>31</v>
      </c>
      <c r="L1730" s="238">
        <v>2</v>
      </c>
      <c r="M1730" s="27">
        <f t="shared" si="81"/>
        <v>260</v>
      </c>
      <c r="N1730" s="23"/>
      <c r="O1730" s="184" t="s">
        <v>32</v>
      </c>
      <c r="P1730" s="237"/>
    </row>
    <row r="1731" s="83" customFormat="1" ht="18" customHeight="1" spans="1:16">
      <c r="A1731" s="24">
        <v>1726</v>
      </c>
      <c r="B1731" s="24" t="s">
        <v>23</v>
      </c>
      <c r="C1731" s="24" t="s">
        <v>24</v>
      </c>
      <c r="D1731" s="24" t="s">
        <v>25</v>
      </c>
      <c r="E1731" s="24" t="s">
        <v>4460</v>
      </c>
      <c r="F1731" s="60" t="s">
        <v>5924</v>
      </c>
      <c r="G1731" s="241" t="s">
        <v>6122</v>
      </c>
      <c r="H1731" s="60" t="s">
        <v>6071</v>
      </c>
      <c r="I1731" s="125">
        <v>5</v>
      </c>
      <c r="J1731" s="125" t="s">
        <v>6072</v>
      </c>
      <c r="K1731" s="60" t="s">
        <v>31</v>
      </c>
      <c r="L1731" s="238">
        <v>5</v>
      </c>
      <c r="M1731" s="27">
        <f t="shared" si="81"/>
        <v>650</v>
      </c>
      <c r="N1731" s="23"/>
      <c r="O1731" s="184" t="s">
        <v>32</v>
      </c>
      <c r="P1731" s="239"/>
    </row>
    <row r="1732" s="83" customFormat="1" ht="18" customHeight="1" spans="1:16">
      <c r="A1732" s="24">
        <v>1727</v>
      </c>
      <c r="B1732" s="24" t="s">
        <v>23</v>
      </c>
      <c r="C1732" s="24" t="s">
        <v>24</v>
      </c>
      <c r="D1732" s="24" t="s">
        <v>25</v>
      </c>
      <c r="E1732" s="60" t="s">
        <v>4460</v>
      </c>
      <c r="F1732" s="60" t="s">
        <v>5924</v>
      </c>
      <c r="G1732" s="37" t="s">
        <v>6123</v>
      </c>
      <c r="H1732" s="232" t="s">
        <v>194</v>
      </c>
      <c r="I1732" s="125">
        <v>2</v>
      </c>
      <c r="J1732" s="125" t="s">
        <v>6072</v>
      </c>
      <c r="K1732" s="60" t="s">
        <v>31</v>
      </c>
      <c r="L1732" s="238">
        <v>2</v>
      </c>
      <c r="M1732" s="27">
        <f t="shared" si="81"/>
        <v>260</v>
      </c>
      <c r="N1732" s="23"/>
      <c r="O1732" s="184" t="s">
        <v>32</v>
      </c>
      <c r="P1732" s="237"/>
    </row>
    <row r="1733" s="83" customFormat="1" ht="18" customHeight="1" spans="1:16">
      <c r="A1733" s="24">
        <v>1728</v>
      </c>
      <c r="B1733" s="24" t="s">
        <v>23</v>
      </c>
      <c r="C1733" s="24" t="s">
        <v>24</v>
      </c>
      <c r="D1733" s="24" t="s">
        <v>25</v>
      </c>
      <c r="E1733" s="60" t="s">
        <v>4460</v>
      </c>
      <c r="F1733" s="60" t="s">
        <v>5924</v>
      </c>
      <c r="G1733" s="37" t="s">
        <v>6124</v>
      </c>
      <c r="H1733" s="60" t="s">
        <v>6071</v>
      </c>
      <c r="I1733" s="125">
        <v>5</v>
      </c>
      <c r="J1733" s="125" t="s">
        <v>6072</v>
      </c>
      <c r="K1733" s="60" t="s">
        <v>31</v>
      </c>
      <c r="L1733" s="238">
        <v>5</v>
      </c>
      <c r="M1733" s="27">
        <f t="shared" si="81"/>
        <v>650</v>
      </c>
      <c r="N1733" s="23"/>
      <c r="O1733" s="184" t="s">
        <v>32</v>
      </c>
      <c r="P1733" s="237"/>
    </row>
    <row r="1734" s="83" customFormat="1" ht="18" customHeight="1" spans="1:16">
      <c r="A1734" s="24">
        <v>1729</v>
      </c>
      <c r="B1734" s="24" t="s">
        <v>23</v>
      </c>
      <c r="C1734" s="24" t="s">
        <v>24</v>
      </c>
      <c r="D1734" s="24" t="s">
        <v>25</v>
      </c>
      <c r="E1734" s="60" t="s">
        <v>4460</v>
      </c>
      <c r="F1734" s="60" t="s">
        <v>5924</v>
      </c>
      <c r="G1734" s="37" t="s">
        <v>6125</v>
      </c>
      <c r="H1734" s="60" t="s">
        <v>6071</v>
      </c>
      <c r="I1734" s="125">
        <v>4</v>
      </c>
      <c r="J1734" s="125" t="s">
        <v>6126</v>
      </c>
      <c r="K1734" s="60" t="s">
        <v>31</v>
      </c>
      <c r="L1734" s="238">
        <v>4</v>
      </c>
      <c r="M1734" s="27">
        <f t="shared" si="81"/>
        <v>520</v>
      </c>
      <c r="N1734" s="23"/>
      <c r="O1734" s="184" t="s">
        <v>32</v>
      </c>
      <c r="P1734" s="237"/>
    </row>
    <row r="1735" s="83" customFormat="1" ht="18" customHeight="1" spans="1:16">
      <c r="A1735" s="24">
        <v>1730</v>
      </c>
      <c r="B1735" s="24" t="s">
        <v>23</v>
      </c>
      <c r="C1735" s="24" t="s">
        <v>24</v>
      </c>
      <c r="D1735" s="24" t="s">
        <v>25</v>
      </c>
      <c r="E1735" s="60" t="s">
        <v>4460</v>
      </c>
      <c r="F1735" s="60" t="s">
        <v>5924</v>
      </c>
      <c r="G1735" s="37" t="s">
        <v>761</v>
      </c>
      <c r="H1735" s="60" t="s">
        <v>6071</v>
      </c>
      <c r="I1735" s="60">
        <v>4</v>
      </c>
      <c r="J1735" s="125" t="s">
        <v>6126</v>
      </c>
      <c r="K1735" s="60" t="s">
        <v>31</v>
      </c>
      <c r="L1735" s="238">
        <v>4</v>
      </c>
      <c r="M1735" s="27">
        <f t="shared" si="81"/>
        <v>520</v>
      </c>
      <c r="N1735" s="23"/>
      <c r="O1735" s="184" t="s">
        <v>32</v>
      </c>
      <c r="P1735" s="237"/>
    </row>
    <row r="1736" s="83" customFormat="1" ht="18" customHeight="1" spans="1:16">
      <c r="A1736" s="24">
        <v>1731</v>
      </c>
      <c r="B1736" s="24" t="s">
        <v>23</v>
      </c>
      <c r="C1736" s="24" t="s">
        <v>24</v>
      </c>
      <c r="D1736" s="24" t="s">
        <v>25</v>
      </c>
      <c r="E1736" s="60" t="s">
        <v>4460</v>
      </c>
      <c r="F1736" s="60" t="s">
        <v>5924</v>
      </c>
      <c r="G1736" s="37" t="s">
        <v>6127</v>
      </c>
      <c r="H1736" s="60" t="s">
        <v>1583</v>
      </c>
      <c r="I1736" s="60">
        <v>2</v>
      </c>
      <c r="J1736" s="125" t="s">
        <v>6126</v>
      </c>
      <c r="K1736" s="60" t="s">
        <v>31</v>
      </c>
      <c r="L1736" s="238">
        <v>2</v>
      </c>
      <c r="M1736" s="27">
        <f>L1736*312</f>
        <v>624</v>
      </c>
      <c r="N1736" s="23"/>
      <c r="O1736" s="184" t="s">
        <v>32</v>
      </c>
      <c r="P1736" s="237"/>
    </row>
    <row r="1737" s="83" customFormat="1" ht="18" customHeight="1" spans="1:16">
      <c r="A1737" s="24">
        <v>1732</v>
      </c>
      <c r="B1737" s="24" t="s">
        <v>23</v>
      </c>
      <c r="C1737" s="24" t="s">
        <v>24</v>
      </c>
      <c r="D1737" s="24" t="s">
        <v>25</v>
      </c>
      <c r="E1737" s="60" t="s">
        <v>4460</v>
      </c>
      <c r="F1737" s="60" t="s">
        <v>5924</v>
      </c>
      <c r="G1737" s="37" t="s">
        <v>6128</v>
      </c>
      <c r="H1737" s="60" t="s">
        <v>6071</v>
      </c>
      <c r="I1737" s="60">
        <v>6</v>
      </c>
      <c r="J1737" s="125" t="s">
        <v>6126</v>
      </c>
      <c r="K1737" s="60" t="s">
        <v>31</v>
      </c>
      <c r="L1737" s="238">
        <v>6</v>
      </c>
      <c r="M1737" s="27">
        <f t="shared" ref="M1737:M1759" si="82">L1737*130</f>
        <v>780</v>
      </c>
      <c r="N1737" s="23"/>
      <c r="O1737" s="184" t="s">
        <v>32</v>
      </c>
      <c r="P1737" s="237"/>
    </row>
    <row r="1738" s="83" customFormat="1" ht="18" customHeight="1" spans="1:16">
      <c r="A1738" s="24">
        <v>1733</v>
      </c>
      <c r="B1738" s="24" t="s">
        <v>23</v>
      </c>
      <c r="C1738" s="24" t="s">
        <v>24</v>
      </c>
      <c r="D1738" s="24" t="s">
        <v>25</v>
      </c>
      <c r="E1738" s="60" t="s">
        <v>4460</v>
      </c>
      <c r="F1738" s="60" t="s">
        <v>5924</v>
      </c>
      <c r="G1738" s="37" t="s">
        <v>6129</v>
      </c>
      <c r="H1738" s="60" t="s">
        <v>6071</v>
      </c>
      <c r="I1738" s="60">
        <v>4</v>
      </c>
      <c r="J1738" s="125" t="s">
        <v>6126</v>
      </c>
      <c r="K1738" s="60" t="s">
        <v>31</v>
      </c>
      <c r="L1738" s="238">
        <v>4</v>
      </c>
      <c r="M1738" s="27">
        <f t="shared" si="82"/>
        <v>520</v>
      </c>
      <c r="N1738" s="23"/>
      <c r="O1738" s="184" t="s">
        <v>32</v>
      </c>
      <c r="P1738" s="237"/>
    </row>
    <row r="1739" s="83" customFormat="1" ht="18" customHeight="1" spans="1:16">
      <c r="A1739" s="24">
        <v>1734</v>
      </c>
      <c r="B1739" s="24" t="s">
        <v>23</v>
      </c>
      <c r="C1739" s="24" t="s">
        <v>24</v>
      </c>
      <c r="D1739" s="24" t="s">
        <v>25</v>
      </c>
      <c r="E1739" s="60" t="s">
        <v>4460</v>
      </c>
      <c r="F1739" s="60" t="s">
        <v>5924</v>
      </c>
      <c r="G1739" s="37" t="s">
        <v>6130</v>
      </c>
      <c r="H1739" s="60" t="s">
        <v>6071</v>
      </c>
      <c r="I1739" s="60">
        <v>7</v>
      </c>
      <c r="J1739" s="125" t="s">
        <v>6126</v>
      </c>
      <c r="K1739" s="60" t="s">
        <v>31</v>
      </c>
      <c r="L1739" s="238">
        <v>7</v>
      </c>
      <c r="M1739" s="27">
        <f t="shared" si="82"/>
        <v>910</v>
      </c>
      <c r="N1739" s="23"/>
      <c r="O1739" s="184" t="s">
        <v>32</v>
      </c>
      <c r="P1739" s="237"/>
    </row>
    <row r="1740" s="83" customFormat="1" ht="18" customHeight="1" spans="1:16">
      <c r="A1740" s="24">
        <v>1735</v>
      </c>
      <c r="B1740" s="24" t="s">
        <v>23</v>
      </c>
      <c r="C1740" s="24" t="s">
        <v>24</v>
      </c>
      <c r="D1740" s="24" t="s">
        <v>25</v>
      </c>
      <c r="E1740" s="60" t="s">
        <v>4460</v>
      </c>
      <c r="F1740" s="60" t="s">
        <v>5924</v>
      </c>
      <c r="G1740" s="37" t="s">
        <v>6131</v>
      </c>
      <c r="H1740" s="60" t="s">
        <v>6071</v>
      </c>
      <c r="I1740" s="60">
        <v>4</v>
      </c>
      <c r="J1740" s="125" t="s">
        <v>6126</v>
      </c>
      <c r="K1740" s="60" t="s">
        <v>31</v>
      </c>
      <c r="L1740" s="238">
        <v>4</v>
      </c>
      <c r="M1740" s="27">
        <f t="shared" si="82"/>
        <v>520</v>
      </c>
      <c r="N1740" s="23"/>
      <c r="O1740" s="184" t="s">
        <v>32</v>
      </c>
      <c r="P1740" s="237"/>
    </row>
    <row r="1741" s="83" customFormat="1" ht="18" customHeight="1" spans="1:16">
      <c r="A1741" s="24">
        <v>1736</v>
      </c>
      <c r="B1741" s="24" t="s">
        <v>23</v>
      </c>
      <c r="C1741" s="24" t="s">
        <v>24</v>
      </c>
      <c r="D1741" s="24" t="s">
        <v>25</v>
      </c>
      <c r="E1741" s="60" t="s">
        <v>4460</v>
      </c>
      <c r="F1741" s="60" t="s">
        <v>5924</v>
      </c>
      <c r="G1741" s="37" t="s">
        <v>6132</v>
      </c>
      <c r="H1741" s="60" t="s">
        <v>6071</v>
      </c>
      <c r="I1741" s="60">
        <v>5</v>
      </c>
      <c r="J1741" s="125" t="s">
        <v>6126</v>
      </c>
      <c r="K1741" s="60" t="s">
        <v>31</v>
      </c>
      <c r="L1741" s="238">
        <v>5</v>
      </c>
      <c r="M1741" s="27">
        <f t="shared" si="82"/>
        <v>650</v>
      </c>
      <c r="N1741" s="23"/>
      <c r="O1741" s="184" t="s">
        <v>32</v>
      </c>
      <c r="P1741" s="237"/>
    </row>
    <row r="1742" s="83" customFormat="1" ht="18" customHeight="1" spans="1:16">
      <c r="A1742" s="24">
        <v>1737</v>
      </c>
      <c r="B1742" s="24" t="s">
        <v>23</v>
      </c>
      <c r="C1742" s="24" t="s">
        <v>24</v>
      </c>
      <c r="D1742" s="24" t="s">
        <v>25</v>
      </c>
      <c r="E1742" s="60" t="s">
        <v>4460</v>
      </c>
      <c r="F1742" s="60" t="s">
        <v>5924</v>
      </c>
      <c r="G1742" s="37" t="s">
        <v>6133</v>
      </c>
      <c r="H1742" s="60" t="s">
        <v>6071</v>
      </c>
      <c r="I1742" s="60">
        <v>5</v>
      </c>
      <c r="J1742" s="125" t="s">
        <v>6126</v>
      </c>
      <c r="K1742" s="60" t="s">
        <v>31</v>
      </c>
      <c r="L1742" s="238">
        <v>5</v>
      </c>
      <c r="M1742" s="27">
        <f t="shared" si="82"/>
        <v>650</v>
      </c>
      <c r="N1742" s="23"/>
      <c r="O1742" s="184" t="s">
        <v>32</v>
      </c>
      <c r="P1742" s="237"/>
    </row>
    <row r="1743" s="83" customFormat="1" ht="18" customHeight="1" spans="1:16">
      <c r="A1743" s="24">
        <v>1738</v>
      </c>
      <c r="B1743" s="24" t="s">
        <v>23</v>
      </c>
      <c r="C1743" s="24" t="s">
        <v>24</v>
      </c>
      <c r="D1743" s="24" t="s">
        <v>25</v>
      </c>
      <c r="E1743" s="60" t="s">
        <v>4460</v>
      </c>
      <c r="F1743" s="60" t="s">
        <v>5924</v>
      </c>
      <c r="G1743" s="37" t="s">
        <v>6134</v>
      </c>
      <c r="H1743" s="60" t="s">
        <v>6071</v>
      </c>
      <c r="I1743" s="60">
        <v>4</v>
      </c>
      <c r="J1743" s="125" t="s">
        <v>6126</v>
      </c>
      <c r="K1743" s="60" t="s">
        <v>31</v>
      </c>
      <c r="L1743" s="238">
        <v>4</v>
      </c>
      <c r="M1743" s="27">
        <f t="shared" si="82"/>
        <v>520</v>
      </c>
      <c r="N1743" s="23"/>
      <c r="O1743" s="184" t="s">
        <v>32</v>
      </c>
      <c r="P1743" s="237"/>
    </row>
    <row r="1744" s="83" customFormat="1" ht="18" customHeight="1" spans="1:16">
      <c r="A1744" s="24">
        <v>1739</v>
      </c>
      <c r="B1744" s="24" t="s">
        <v>23</v>
      </c>
      <c r="C1744" s="24" t="s">
        <v>24</v>
      </c>
      <c r="D1744" s="24" t="s">
        <v>25</v>
      </c>
      <c r="E1744" s="60" t="s">
        <v>4460</v>
      </c>
      <c r="F1744" s="60" t="s">
        <v>5924</v>
      </c>
      <c r="G1744" s="37" t="s">
        <v>6135</v>
      </c>
      <c r="H1744" s="60" t="s">
        <v>1583</v>
      </c>
      <c r="I1744" s="60">
        <v>6</v>
      </c>
      <c r="J1744" s="125" t="s">
        <v>6126</v>
      </c>
      <c r="K1744" s="60" t="s">
        <v>31</v>
      </c>
      <c r="L1744" s="238">
        <v>6</v>
      </c>
      <c r="M1744" s="27">
        <f t="shared" si="82"/>
        <v>780</v>
      </c>
      <c r="N1744" s="23"/>
      <c r="O1744" s="184" t="s">
        <v>32</v>
      </c>
      <c r="P1744" s="237"/>
    </row>
    <row r="1745" s="83" customFormat="1" ht="18" customHeight="1" spans="1:16">
      <c r="A1745" s="24">
        <v>1740</v>
      </c>
      <c r="B1745" s="24" t="s">
        <v>23</v>
      </c>
      <c r="C1745" s="24" t="s">
        <v>24</v>
      </c>
      <c r="D1745" s="24" t="s">
        <v>25</v>
      </c>
      <c r="E1745" s="60" t="s">
        <v>4460</v>
      </c>
      <c r="F1745" s="60" t="s">
        <v>5924</v>
      </c>
      <c r="G1745" s="37" t="s">
        <v>6136</v>
      </c>
      <c r="H1745" s="60" t="s">
        <v>6071</v>
      </c>
      <c r="I1745" s="60">
        <v>5</v>
      </c>
      <c r="J1745" s="125" t="s">
        <v>6126</v>
      </c>
      <c r="K1745" s="60" t="s">
        <v>31</v>
      </c>
      <c r="L1745" s="238">
        <v>5</v>
      </c>
      <c r="M1745" s="27">
        <f t="shared" si="82"/>
        <v>650</v>
      </c>
      <c r="N1745" s="23"/>
      <c r="O1745" s="184" t="s">
        <v>32</v>
      </c>
      <c r="P1745" s="237"/>
    </row>
    <row r="1746" s="225" customFormat="1" ht="18" customHeight="1" spans="1:17">
      <c r="A1746" s="24">
        <v>1741</v>
      </c>
      <c r="B1746" s="24" t="s">
        <v>23</v>
      </c>
      <c r="C1746" s="24" t="s">
        <v>24</v>
      </c>
      <c r="D1746" s="24" t="s">
        <v>25</v>
      </c>
      <c r="E1746" s="60" t="s">
        <v>4460</v>
      </c>
      <c r="F1746" s="60" t="s">
        <v>5924</v>
      </c>
      <c r="G1746" s="37" t="s">
        <v>6137</v>
      </c>
      <c r="H1746" s="60" t="s">
        <v>1583</v>
      </c>
      <c r="I1746" s="60">
        <v>5</v>
      </c>
      <c r="J1746" s="125" t="s">
        <v>6126</v>
      </c>
      <c r="K1746" s="60" t="s">
        <v>31</v>
      </c>
      <c r="L1746" s="238">
        <v>4</v>
      </c>
      <c r="M1746" s="27">
        <f t="shared" si="82"/>
        <v>520</v>
      </c>
      <c r="N1746" s="244"/>
      <c r="O1746" s="184" t="s">
        <v>32</v>
      </c>
      <c r="P1746" s="249"/>
      <c r="Q1746" s="223"/>
    </row>
    <row r="1747" s="83" customFormat="1" ht="18" customHeight="1" spans="1:16">
      <c r="A1747" s="24">
        <v>1742</v>
      </c>
      <c r="B1747" s="24" t="s">
        <v>23</v>
      </c>
      <c r="C1747" s="24" t="s">
        <v>24</v>
      </c>
      <c r="D1747" s="24" t="s">
        <v>25</v>
      </c>
      <c r="E1747" s="60" t="s">
        <v>4460</v>
      </c>
      <c r="F1747" s="60" t="s">
        <v>5924</v>
      </c>
      <c r="G1747" s="37" t="s">
        <v>6138</v>
      </c>
      <c r="H1747" s="60" t="s">
        <v>6071</v>
      </c>
      <c r="I1747" s="60">
        <v>4</v>
      </c>
      <c r="J1747" s="125" t="s">
        <v>6126</v>
      </c>
      <c r="K1747" s="60" t="s">
        <v>31</v>
      </c>
      <c r="L1747" s="238">
        <v>4</v>
      </c>
      <c r="M1747" s="27">
        <f t="shared" si="82"/>
        <v>520</v>
      </c>
      <c r="N1747" s="23"/>
      <c r="O1747" s="184" t="s">
        <v>32</v>
      </c>
      <c r="P1747" s="237"/>
    </row>
    <row r="1748" s="83" customFormat="1" ht="18" customHeight="1" spans="1:16">
      <c r="A1748" s="24">
        <v>1743</v>
      </c>
      <c r="B1748" s="24" t="s">
        <v>23</v>
      </c>
      <c r="C1748" s="24" t="s">
        <v>24</v>
      </c>
      <c r="D1748" s="24" t="s">
        <v>25</v>
      </c>
      <c r="E1748" s="60" t="s">
        <v>4460</v>
      </c>
      <c r="F1748" s="60" t="s">
        <v>5924</v>
      </c>
      <c r="G1748" s="37" t="s">
        <v>6139</v>
      </c>
      <c r="H1748" s="60" t="s">
        <v>6071</v>
      </c>
      <c r="I1748" s="60">
        <v>4</v>
      </c>
      <c r="J1748" s="125" t="s">
        <v>6126</v>
      </c>
      <c r="K1748" s="60" t="s">
        <v>31</v>
      </c>
      <c r="L1748" s="238">
        <v>4</v>
      </c>
      <c r="M1748" s="27">
        <f t="shared" si="82"/>
        <v>520</v>
      </c>
      <c r="N1748" s="23"/>
      <c r="O1748" s="184" t="s">
        <v>32</v>
      </c>
      <c r="P1748" s="237"/>
    </row>
    <row r="1749" s="83" customFormat="1" ht="18" customHeight="1" spans="1:16">
      <c r="A1749" s="24">
        <v>1744</v>
      </c>
      <c r="B1749" s="24" t="s">
        <v>23</v>
      </c>
      <c r="C1749" s="24" t="s">
        <v>24</v>
      </c>
      <c r="D1749" s="24" t="s">
        <v>25</v>
      </c>
      <c r="E1749" s="60" t="s">
        <v>4460</v>
      </c>
      <c r="F1749" s="60" t="s">
        <v>5924</v>
      </c>
      <c r="G1749" s="37" t="s">
        <v>6140</v>
      </c>
      <c r="H1749" s="60" t="s">
        <v>6071</v>
      </c>
      <c r="I1749" s="60">
        <v>4</v>
      </c>
      <c r="J1749" s="125" t="s">
        <v>6126</v>
      </c>
      <c r="K1749" s="60" t="s">
        <v>31</v>
      </c>
      <c r="L1749" s="238">
        <v>4</v>
      </c>
      <c r="M1749" s="27">
        <f t="shared" si="82"/>
        <v>520</v>
      </c>
      <c r="N1749" s="23"/>
      <c r="O1749" s="184" t="s">
        <v>32</v>
      </c>
      <c r="P1749" s="237"/>
    </row>
    <row r="1750" s="83" customFormat="1" ht="18" customHeight="1" spans="1:16">
      <c r="A1750" s="24">
        <v>1745</v>
      </c>
      <c r="B1750" s="24" t="s">
        <v>23</v>
      </c>
      <c r="C1750" s="24" t="s">
        <v>24</v>
      </c>
      <c r="D1750" s="24" t="s">
        <v>25</v>
      </c>
      <c r="E1750" s="60" t="s">
        <v>4460</v>
      </c>
      <c r="F1750" s="60" t="s">
        <v>5924</v>
      </c>
      <c r="G1750" s="37" t="s">
        <v>6141</v>
      </c>
      <c r="H1750" s="60" t="s">
        <v>6071</v>
      </c>
      <c r="I1750" s="60">
        <v>5</v>
      </c>
      <c r="J1750" s="125" t="s">
        <v>6126</v>
      </c>
      <c r="K1750" s="60" t="s">
        <v>31</v>
      </c>
      <c r="L1750" s="238">
        <v>5</v>
      </c>
      <c r="M1750" s="27">
        <f t="shared" si="82"/>
        <v>650</v>
      </c>
      <c r="N1750" s="23"/>
      <c r="O1750" s="184" t="s">
        <v>32</v>
      </c>
      <c r="P1750" s="237"/>
    </row>
    <row r="1751" s="83" customFormat="1" ht="18" customHeight="1" spans="1:16">
      <c r="A1751" s="24">
        <v>1746</v>
      </c>
      <c r="B1751" s="24" t="s">
        <v>23</v>
      </c>
      <c r="C1751" s="24" t="s">
        <v>24</v>
      </c>
      <c r="D1751" s="24" t="s">
        <v>25</v>
      </c>
      <c r="E1751" s="60" t="s">
        <v>4460</v>
      </c>
      <c r="F1751" s="60" t="s">
        <v>5924</v>
      </c>
      <c r="G1751" s="37" t="s">
        <v>6142</v>
      </c>
      <c r="H1751" s="60" t="s">
        <v>6071</v>
      </c>
      <c r="I1751" s="60">
        <v>5</v>
      </c>
      <c r="J1751" s="125" t="s">
        <v>6126</v>
      </c>
      <c r="K1751" s="60" t="s">
        <v>31</v>
      </c>
      <c r="L1751" s="238">
        <v>5</v>
      </c>
      <c r="M1751" s="27">
        <f t="shared" si="82"/>
        <v>650</v>
      </c>
      <c r="N1751" s="23"/>
      <c r="O1751" s="184" t="s">
        <v>32</v>
      </c>
      <c r="P1751" s="237"/>
    </row>
    <row r="1752" s="83" customFormat="1" ht="18" customHeight="1" spans="1:16">
      <c r="A1752" s="24">
        <v>1747</v>
      </c>
      <c r="B1752" s="24" t="s">
        <v>23</v>
      </c>
      <c r="C1752" s="24" t="s">
        <v>24</v>
      </c>
      <c r="D1752" s="24" t="s">
        <v>25</v>
      </c>
      <c r="E1752" s="60" t="s">
        <v>4460</v>
      </c>
      <c r="F1752" s="60" t="s">
        <v>5924</v>
      </c>
      <c r="G1752" s="37" t="s">
        <v>6143</v>
      </c>
      <c r="H1752" s="60" t="s">
        <v>6071</v>
      </c>
      <c r="I1752" s="60">
        <v>6</v>
      </c>
      <c r="J1752" s="125" t="s">
        <v>6126</v>
      </c>
      <c r="K1752" s="60" t="s">
        <v>31</v>
      </c>
      <c r="L1752" s="238">
        <v>6</v>
      </c>
      <c r="M1752" s="27">
        <f t="shared" si="82"/>
        <v>780</v>
      </c>
      <c r="N1752" s="23"/>
      <c r="O1752" s="184" t="s">
        <v>32</v>
      </c>
      <c r="P1752" s="237"/>
    </row>
    <row r="1753" s="83" customFormat="1" ht="18" customHeight="1" spans="1:16">
      <c r="A1753" s="24">
        <v>1748</v>
      </c>
      <c r="B1753" s="24" t="s">
        <v>23</v>
      </c>
      <c r="C1753" s="24" t="s">
        <v>24</v>
      </c>
      <c r="D1753" s="24" t="s">
        <v>25</v>
      </c>
      <c r="E1753" s="60" t="s">
        <v>4460</v>
      </c>
      <c r="F1753" s="60" t="s">
        <v>5924</v>
      </c>
      <c r="G1753" s="37" t="s">
        <v>6144</v>
      </c>
      <c r="H1753" s="60" t="s">
        <v>6071</v>
      </c>
      <c r="I1753" s="60">
        <v>6</v>
      </c>
      <c r="J1753" s="125" t="s">
        <v>6126</v>
      </c>
      <c r="K1753" s="60" t="s">
        <v>31</v>
      </c>
      <c r="L1753" s="238">
        <v>6</v>
      </c>
      <c r="M1753" s="27">
        <f t="shared" si="82"/>
        <v>780</v>
      </c>
      <c r="N1753" s="23"/>
      <c r="O1753" s="184" t="s">
        <v>32</v>
      </c>
      <c r="P1753" s="237"/>
    </row>
    <row r="1754" s="83" customFormat="1" ht="18" customHeight="1" spans="1:16">
      <c r="A1754" s="24">
        <v>1749</v>
      </c>
      <c r="B1754" s="24" t="s">
        <v>23</v>
      </c>
      <c r="C1754" s="24" t="s">
        <v>24</v>
      </c>
      <c r="D1754" s="24" t="s">
        <v>25</v>
      </c>
      <c r="E1754" s="60" t="s">
        <v>4460</v>
      </c>
      <c r="F1754" s="60" t="s">
        <v>5924</v>
      </c>
      <c r="G1754" s="37" t="s">
        <v>6145</v>
      </c>
      <c r="H1754" s="60" t="s">
        <v>6071</v>
      </c>
      <c r="I1754" s="60">
        <v>4</v>
      </c>
      <c r="J1754" s="125" t="s">
        <v>6126</v>
      </c>
      <c r="K1754" s="60" t="s">
        <v>31</v>
      </c>
      <c r="L1754" s="238">
        <v>4</v>
      </c>
      <c r="M1754" s="27">
        <f t="shared" si="82"/>
        <v>520</v>
      </c>
      <c r="N1754" s="23"/>
      <c r="O1754" s="184" t="s">
        <v>32</v>
      </c>
      <c r="P1754" s="237"/>
    </row>
    <row r="1755" s="83" customFormat="1" ht="18" customHeight="1" spans="1:16">
      <c r="A1755" s="24">
        <v>1750</v>
      </c>
      <c r="B1755" s="24" t="s">
        <v>23</v>
      </c>
      <c r="C1755" s="24" t="s">
        <v>24</v>
      </c>
      <c r="D1755" s="24" t="s">
        <v>25</v>
      </c>
      <c r="E1755" s="60" t="s">
        <v>4460</v>
      </c>
      <c r="F1755" s="60" t="s">
        <v>5924</v>
      </c>
      <c r="G1755" s="37" t="s">
        <v>6146</v>
      </c>
      <c r="H1755" s="60" t="s">
        <v>1583</v>
      </c>
      <c r="I1755" s="60">
        <v>5</v>
      </c>
      <c r="J1755" s="125" t="s">
        <v>6126</v>
      </c>
      <c r="K1755" s="60" t="s">
        <v>31</v>
      </c>
      <c r="L1755" s="238">
        <v>5</v>
      </c>
      <c r="M1755" s="27">
        <f t="shared" si="82"/>
        <v>650</v>
      </c>
      <c r="N1755" s="23"/>
      <c r="O1755" s="184" t="s">
        <v>32</v>
      </c>
      <c r="P1755" s="237"/>
    </row>
    <row r="1756" s="83" customFormat="1" ht="18" customHeight="1" spans="1:16">
      <c r="A1756" s="24">
        <v>1751</v>
      </c>
      <c r="B1756" s="24" t="s">
        <v>23</v>
      </c>
      <c r="C1756" s="24" t="s">
        <v>24</v>
      </c>
      <c r="D1756" s="24" t="s">
        <v>25</v>
      </c>
      <c r="E1756" s="60" t="s">
        <v>4460</v>
      </c>
      <c r="F1756" s="60" t="s">
        <v>5924</v>
      </c>
      <c r="G1756" s="37" t="s">
        <v>6147</v>
      </c>
      <c r="H1756" s="60" t="s">
        <v>6071</v>
      </c>
      <c r="I1756" s="60">
        <v>5</v>
      </c>
      <c r="J1756" s="125" t="s">
        <v>6126</v>
      </c>
      <c r="K1756" s="60" t="s">
        <v>31</v>
      </c>
      <c r="L1756" s="238">
        <v>4</v>
      </c>
      <c r="M1756" s="27">
        <f t="shared" si="82"/>
        <v>520</v>
      </c>
      <c r="N1756" s="23"/>
      <c r="O1756" s="184" t="s">
        <v>32</v>
      </c>
      <c r="P1756" s="237"/>
    </row>
    <row r="1757" s="83" customFormat="1" ht="18" customHeight="1" spans="1:16">
      <c r="A1757" s="24">
        <v>1752</v>
      </c>
      <c r="B1757" s="24" t="s">
        <v>23</v>
      </c>
      <c r="C1757" s="24" t="s">
        <v>24</v>
      </c>
      <c r="D1757" s="24" t="s">
        <v>25</v>
      </c>
      <c r="E1757" s="60" t="s">
        <v>4460</v>
      </c>
      <c r="F1757" s="60" t="s">
        <v>5924</v>
      </c>
      <c r="G1757" s="37" t="s">
        <v>6148</v>
      </c>
      <c r="H1757" s="60" t="s">
        <v>6071</v>
      </c>
      <c r="I1757" s="60">
        <v>4</v>
      </c>
      <c r="J1757" s="125" t="s">
        <v>6126</v>
      </c>
      <c r="K1757" s="60" t="s">
        <v>31</v>
      </c>
      <c r="L1757" s="238">
        <v>4</v>
      </c>
      <c r="M1757" s="27">
        <f t="shared" si="82"/>
        <v>520</v>
      </c>
      <c r="N1757" s="23"/>
      <c r="O1757" s="184" t="s">
        <v>32</v>
      </c>
      <c r="P1757" s="237"/>
    </row>
    <row r="1758" s="83" customFormat="1" ht="18" customHeight="1" spans="1:16">
      <c r="A1758" s="24">
        <v>1753</v>
      </c>
      <c r="B1758" s="24" t="s">
        <v>23</v>
      </c>
      <c r="C1758" s="24" t="s">
        <v>24</v>
      </c>
      <c r="D1758" s="24" t="s">
        <v>25</v>
      </c>
      <c r="E1758" s="24" t="s">
        <v>4460</v>
      </c>
      <c r="F1758" s="60" t="s">
        <v>5924</v>
      </c>
      <c r="G1758" s="37" t="s">
        <v>6149</v>
      </c>
      <c r="H1758" s="232" t="s">
        <v>194</v>
      </c>
      <c r="I1758" s="60">
        <v>3</v>
      </c>
      <c r="J1758" s="125" t="s">
        <v>6126</v>
      </c>
      <c r="K1758" s="60" t="s">
        <v>31</v>
      </c>
      <c r="L1758" s="238">
        <v>2</v>
      </c>
      <c r="M1758" s="27">
        <f t="shared" si="82"/>
        <v>260</v>
      </c>
      <c r="N1758" s="23"/>
      <c r="O1758" s="184" t="s">
        <v>32</v>
      </c>
      <c r="P1758" s="23"/>
    </row>
    <row r="1759" s="83" customFormat="1" ht="18" customHeight="1" spans="1:16">
      <c r="A1759" s="24">
        <v>1754</v>
      </c>
      <c r="B1759" s="24" t="s">
        <v>23</v>
      </c>
      <c r="C1759" s="24" t="s">
        <v>24</v>
      </c>
      <c r="D1759" s="24" t="s">
        <v>25</v>
      </c>
      <c r="E1759" s="60" t="s">
        <v>4460</v>
      </c>
      <c r="F1759" s="60" t="s">
        <v>5924</v>
      </c>
      <c r="G1759" s="37" t="s">
        <v>6150</v>
      </c>
      <c r="H1759" s="232" t="s">
        <v>194</v>
      </c>
      <c r="I1759" s="60">
        <v>3</v>
      </c>
      <c r="J1759" s="125" t="s">
        <v>6126</v>
      </c>
      <c r="K1759" s="60" t="s">
        <v>31</v>
      </c>
      <c r="L1759" s="238">
        <v>3</v>
      </c>
      <c r="M1759" s="27">
        <f t="shared" si="82"/>
        <v>390</v>
      </c>
      <c r="N1759" s="23"/>
      <c r="O1759" s="184" t="s">
        <v>32</v>
      </c>
      <c r="P1759" s="237"/>
    </row>
    <row r="1760" s="83" customFormat="1" ht="18" customHeight="1" spans="1:16">
      <c r="A1760" s="24">
        <v>1755</v>
      </c>
      <c r="B1760" s="24" t="s">
        <v>23</v>
      </c>
      <c r="C1760" s="24" t="s">
        <v>24</v>
      </c>
      <c r="D1760" s="24" t="s">
        <v>25</v>
      </c>
      <c r="E1760" s="60" t="s">
        <v>4460</v>
      </c>
      <c r="F1760" s="60" t="s">
        <v>5924</v>
      </c>
      <c r="G1760" s="37" t="s">
        <v>662</v>
      </c>
      <c r="H1760" s="60" t="s">
        <v>51</v>
      </c>
      <c r="I1760" s="60">
        <v>5</v>
      </c>
      <c r="J1760" s="125" t="s">
        <v>6126</v>
      </c>
      <c r="K1760" s="60" t="s">
        <v>31</v>
      </c>
      <c r="L1760" s="238">
        <v>3</v>
      </c>
      <c r="M1760" s="27">
        <f>L1760*312</f>
        <v>936</v>
      </c>
      <c r="N1760" s="23"/>
      <c r="O1760" s="184" t="s">
        <v>32</v>
      </c>
      <c r="P1760" s="237"/>
    </row>
    <row r="1761" s="83" customFormat="1" ht="18" customHeight="1" spans="1:16">
      <c r="A1761" s="24">
        <v>1756</v>
      </c>
      <c r="B1761" s="24" t="s">
        <v>23</v>
      </c>
      <c r="C1761" s="24" t="s">
        <v>24</v>
      </c>
      <c r="D1761" s="24" t="s">
        <v>25</v>
      </c>
      <c r="E1761" s="60" t="s">
        <v>4460</v>
      </c>
      <c r="F1761" s="60" t="s">
        <v>5924</v>
      </c>
      <c r="G1761" s="37" t="s">
        <v>6151</v>
      </c>
      <c r="H1761" s="60" t="s">
        <v>1583</v>
      </c>
      <c r="I1761" s="60">
        <v>3</v>
      </c>
      <c r="J1761" s="125" t="s">
        <v>6126</v>
      </c>
      <c r="K1761" s="60" t="s">
        <v>31</v>
      </c>
      <c r="L1761" s="238">
        <v>3</v>
      </c>
      <c r="M1761" s="27">
        <f>L1761*312</f>
        <v>936</v>
      </c>
      <c r="N1761" s="23"/>
      <c r="O1761" s="184" t="s">
        <v>32</v>
      </c>
      <c r="P1761" s="237"/>
    </row>
    <row r="1762" s="83" customFormat="1" ht="18" customHeight="1" spans="1:16">
      <c r="A1762" s="24">
        <v>1757</v>
      </c>
      <c r="B1762" s="24" t="s">
        <v>23</v>
      </c>
      <c r="C1762" s="24" t="s">
        <v>24</v>
      </c>
      <c r="D1762" s="24" t="s">
        <v>25</v>
      </c>
      <c r="E1762" s="60" t="s">
        <v>4460</v>
      </c>
      <c r="F1762" s="60" t="s">
        <v>5924</v>
      </c>
      <c r="G1762" s="37" t="s">
        <v>6152</v>
      </c>
      <c r="H1762" s="60" t="s">
        <v>6071</v>
      </c>
      <c r="I1762" s="60">
        <v>6</v>
      </c>
      <c r="J1762" s="125" t="s">
        <v>6126</v>
      </c>
      <c r="K1762" s="60" t="s">
        <v>31</v>
      </c>
      <c r="L1762" s="238">
        <v>6</v>
      </c>
      <c r="M1762" s="27">
        <f>L1762*130</f>
        <v>780</v>
      </c>
      <c r="N1762" s="23"/>
      <c r="O1762" s="184" t="s">
        <v>32</v>
      </c>
      <c r="P1762" s="237"/>
    </row>
    <row r="1763" s="83" customFormat="1" ht="18" customHeight="1" spans="1:16">
      <c r="A1763" s="24">
        <v>1758</v>
      </c>
      <c r="B1763" s="24" t="s">
        <v>23</v>
      </c>
      <c r="C1763" s="24" t="s">
        <v>24</v>
      </c>
      <c r="D1763" s="24" t="s">
        <v>25</v>
      </c>
      <c r="E1763" s="60" t="s">
        <v>4460</v>
      </c>
      <c r="F1763" s="60" t="s">
        <v>5924</v>
      </c>
      <c r="G1763" s="37" t="s">
        <v>6153</v>
      </c>
      <c r="H1763" s="60" t="s">
        <v>51</v>
      </c>
      <c r="I1763" s="60">
        <v>6</v>
      </c>
      <c r="J1763" s="125" t="s">
        <v>6126</v>
      </c>
      <c r="K1763" s="60" t="s">
        <v>31</v>
      </c>
      <c r="L1763" s="238">
        <v>6</v>
      </c>
      <c r="M1763" s="27">
        <f>L1763*312</f>
        <v>1872</v>
      </c>
      <c r="N1763" s="23"/>
      <c r="O1763" s="184" t="s">
        <v>32</v>
      </c>
      <c r="P1763" s="237"/>
    </row>
    <row r="1764" s="83" customFormat="1" ht="18" customHeight="1" spans="1:16">
      <c r="A1764" s="24">
        <v>1759</v>
      </c>
      <c r="B1764" s="24" t="s">
        <v>23</v>
      </c>
      <c r="C1764" s="24" t="s">
        <v>24</v>
      </c>
      <c r="D1764" s="24" t="s">
        <v>25</v>
      </c>
      <c r="E1764" s="60" t="s">
        <v>4460</v>
      </c>
      <c r="F1764" s="60" t="s">
        <v>5924</v>
      </c>
      <c r="G1764" s="37" t="s">
        <v>6154</v>
      </c>
      <c r="H1764" s="60" t="s">
        <v>1583</v>
      </c>
      <c r="I1764" s="60">
        <v>3</v>
      </c>
      <c r="J1764" s="125" t="s">
        <v>6126</v>
      </c>
      <c r="K1764" s="60" t="s">
        <v>31</v>
      </c>
      <c r="L1764" s="238">
        <v>3</v>
      </c>
      <c r="M1764" s="27">
        <f>L1764*312</f>
        <v>936</v>
      </c>
      <c r="N1764" s="23"/>
      <c r="O1764" s="184" t="s">
        <v>32</v>
      </c>
      <c r="P1764" s="237"/>
    </row>
    <row r="1765" s="83" customFormat="1" ht="18" customHeight="1" spans="1:16">
      <c r="A1765" s="24">
        <v>1760</v>
      </c>
      <c r="B1765" s="24" t="s">
        <v>23</v>
      </c>
      <c r="C1765" s="24" t="s">
        <v>24</v>
      </c>
      <c r="D1765" s="24" t="s">
        <v>25</v>
      </c>
      <c r="E1765" s="60" t="s">
        <v>4460</v>
      </c>
      <c r="F1765" s="60" t="s">
        <v>5924</v>
      </c>
      <c r="G1765" s="37" t="s">
        <v>4758</v>
      </c>
      <c r="H1765" s="232" t="s">
        <v>194</v>
      </c>
      <c r="I1765" s="60">
        <v>3</v>
      </c>
      <c r="J1765" s="125" t="s">
        <v>6126</v>
      </c>
      <c r="K1765" s="60" t="s">
        <v>31</v>
      </c>
      <c r="L1765" s="238">
        <v>3</v>
      </c>
      <c r="M1765" s="27">
        <f>L1765*130</f>
        <v>390</v>
      </c>
      <c r="N1765" s="23"/>
      <c r="O1765" s="184" t="s">
        <v>32</v>
      </c>
      <c r="P1765" s="237"/>
    </row>
    <row r="1766" s="83" customFormat="1" ht="18" customHeight="1" spans="1:16">
      <c r="A1766" s="24">
        <v>1761</v>
      </c>
      <c r="B1766" s="24" t="s">
        <v>23</v>
      </c>
      <c r="C1766" s="24" t="s">
        <v>24</v>
      </c>
      <c r="D1766" s="24" t="s">
        <v>25</v>
      </c>
      <c r="E1766" s="60" t="s">
        <v>4460</v>
      </c>
      <c r="F1766" s="60" t="s">
        <v>5924</v>
      </c>
      <c r="G1766" s="37" t="s">
        <v>6155</v>
      </c>
      <c r="H1766" s="232" t="s">
        <v>194</v>
      </c>
      <c r="I1766" s="60">
        <v>3</v>
      </c>
      <c r="J1766" s="125" t="s">
        <v>6126</v>
      </c>
      <c r="K1766" s="60" t="s">
        <v>31</v>
      </c>
      <c r="L1766" s="238">
        <v>3</v>
      </c>
      <c r="M1766" s="27">
        <f>L1766*130</f>
        <v>390</v>
      </c>
      <c r="N1766" s="23"/>
      <c r="O1766" s="184" t="s">
        <v>32</v>
      </c>
      <c r="P1766" s="237"/>
    </row>
    <row r="1767" s="83" customFormat="1" ht="18" customHeight="1" spans="1:16">
      <c r="A1767" s="24">
        <v>1762</v>
      </c>
      <c r="B1767" s="24" t="s">
        <v>23</v>
      </c>
      <c r="C1767" s="24" t="s">
        <v>24</v>
      </c>
      <c r="D1767" s="24" t="s">
        <v>25</v>
      </c>
      <c r="E1767" s="60" t="s">
        <v>4460</v>
      </c>
      <c r="F1767" s="60" t="s">
        <v>5924</v>
      </c>
      <c r="G1767" s="37" t="s">
        <v>6156</v>
      </c>
      <c r="H1767" s="232" t="s">
        <v>194</v>
      </c>
      <c r="I1767" s="60">
        <v>3</v>
      </c>
      <c r="J1767" s="125" t="s">
        <v>6126</v>
      </c>
      <c r="K1767" s="60" t="s">
        <v>31</v>
      </c>
      <c r="L1767" s="238">
        <v>3</v>
      </c>
      <c r="M1767" s="27">
        <f>L1767*130</f>
        <v>390</v>
      </c>
      <c r="N1767" s="23"/>
      <c r="O1767" s="184" t="s">
        <v>32</v>
      </c>
      <c r="P1767" s="237"/>
    </row>
    <row r="1768" s="83" customFormat="1" ht="18" customHeight="1" spans="1:16">
      <c r="A1768" s="24">
        <v>1763</v>
      </c>
      <c r="B1768" s="24" t="s">
        <v>23</v>
      </c>
      <c r="C1768" s="24" t="s">
        <v>24</v>
      </c>
      <c r="D1768" s="24" t="s">
        <v>25</v>
      </c>
      <c r="E1768" s="60" t="s">
        <v>4460</v>
      </c>
      <c r="F1768" s="60" t="s">
        <v>5924</v>
      </c>
      <c r="G1768" s="37" t="s">
        <v>5150</v>
      </c>
      <c r="H1768" s="60" t="s">
        <v>1583</v>
      </c>
      <c r="I1768" s="60">
        <v>6</v>
      </c>
      <c r="J1768" s="125" t="s">
        <v>6126</v>
      </c>
      <c r="K1768" s="60" t="s">
        <v>31</v>
      </c>
      <c r="L1768" s="238">
        <v>6</v>
      </c>
      <c r="M1768" s="27">
        <f>L1768*130</f>
        <v>780</v>
      </c>
      <c r="N1768" s="23"/>
      <c r="O1768" s="184" t="s">
        <v>32</v>
      </c>
      <c r="P1768" s="237"/>
    </row>
    <row r="1769" s="83" customFormat="1" ht="18" customHeight="1" spans="1:16">
      <c r="A1769" s="24">
        <v>1764</v>
      </c>
      <c r="B1769" s="24" t="s">
        <v>23</v>
      </c>
      <c r="C1769" s="24" t="s">
        <v>24</v>
      </c>
      <c r="D1769" s="24" t="s">
        <v>25</v>
      </c>
      <c r="E1769" s="60" t="s">
        <v>4460</v>
      </c>
      <c r="F1769" s="60" t="s">
        <v>5924</v>
      </c>
      <c r="G1769" s="37" t="s">
        <v>6157</v>
      </c>
      <c r="H1769" s="60" t="s">
        <v>51</v>
      </c>
      <c r="I1769" s="60">
        <v>2</v>
      </c>
      <c r="J1769" s="125" t="s">
        <v>6126</v>
      </c>
      <c r="K1769" s="60" t="s">
        <v>31</v>
      </c>
      <c r="L1769" s="238">
        <v>2</v>
      </c>
      <c r="M1769" s="27">
        <f>L1769*312</f>
        <v>624</v>
      </c>
      <c r="N1769" s="23"/>
      <c r="O1769" s="184" t="s">
        <v>32</v>
      </c>
      <c r="P1769" s="237"/>
    </row>
    <row r="1770" s="83" customFormat="1" ht="18" customHeight="1" spans="1:16">
      <c r="A1770" s="24">
        <v>1765</v>
      </c>
      <c r="B1770" s="24" t="s">
        <v>23</v>
      </c>
      <c r="C1770" s="24" t="s">
        <v>24</v>
      </c>
      <c r="D1770" s="24" t="s">
        <v>25</v>
      </c>
      <c r="E1770" s="60" t="s">
        <v>4460</v>
      </c>
      <c r="F1770" s="60" t="s">
        <v>5924</v>
      </c>
      <c r="G1770" s="37" t="s">
        <v>6158</v>
      </c>
      <c r="H1770" s="60" t="s">
        <v>6071</v>
      </c>
      <c r="I1770" s="60">
        <v>5</v>
      </c>
      <c r="J1770" s="125" t="s">
        <v>6126</v>
      </c>
      <c r="K1770" s="60" t="s">
        <v>31</v>
      </c>
      <c r="L1770" s="238">
        <v>5</v>
      </c>
      <c r="M1770" s="27">
        <f>L1770*130</f>
        <v>650</v>
      </c>
      <c r="N1770" s="23"/>
      <c r="O1770" s="184" t="s">
        <v>32</v>
      </c>
      <c r="P1770" s="237"/>
    </row>
    <row r="1771" s="83" customFormat="1" ht="18" customHeight="1" spans="1:16">
      <c r="A1771" s="24">
        <v>1766</v>
      </c>
      <c r="B1771" s="24" t="s">
        <v>23</v>
      </c>
      <c r="C1771" s="24" t="s">
        <v>24</v>
      </c>
      <c r="D1771" s="24" t="s">
        <v>25</v>
      </c>
      <c r="E1771" s="60" t="s">
        <v>4460</v>
      </c>
      <c r="F1771" s="60" t="s">
        <v>5924</v>
      </c>
      <c r="G1771" s="37" t="s">
        <v>6159</v>
      </c>
      <c r="H1771" s="60" t="s">
        <v>6071</v>
      </c>
      <c r="I1771" s="60">
        <v>6</v>
      </c>
      <c r="J1771" s="125" t="s">
        <v>6126</v>
      </c>
      <c r="K1771" s="60" t="s">
        <v>31</v>
      </c>
      <c r="L1771" s="238">
        <v>6</v>
      </c>
      <c r="M1771" s="27">
        <f>L1771*130</f>
        <v>780</v>
      </c>
      <c r="N1771" s="23"/>
      <c r="O1771" s="184" t="s">
        <v>32</v>
      </c>
      <c r="P1771" s="237"/>
    </row>
    <row r="1772" s="83" customFormat="1" ht="18" customHeight="1" spans="1:16">
      <c r="A1772" s="24">
        <v>1767</v>
      </c>
      <c r="B1772" s="24" t="s">
        <v>23</v>
      </c>
      <c r="C1772" s="24" t="s">
        <v>24</v>
      </c>
      <c r="D1772" s="24" t="s">
        <v>25</v>
      </c>
      <c r="E1772" s="60" t="s">
        <v>4460</v>
      </c>
      <c r="F1772" s="60" t="s">
        <v>5924</v>
      </c>
      <c r="G1772" s="37" t="s">
        <v>6160</v>
      </c>
      <c r="H1772" s="60" t="s">
        <v>6071</v>
      </c>
      <c r="I1772" s="60">
        <v>5</v>
      </c>
      <c r="J1772" s="125" t="s">
        <v>6126</v>
      </c>
      <c r="K1772" s="60" t="s">
        <v>31</v>
      </c>
      <c r="L1772" s="238">
        <v>5</v>
      </c>
      <c r="M1772" s="27">
        <f>L1772*130</f>
        <v>650</v>
      </c>
      <c r="N1772" s="23"/>
      <c r="O1772" s="184" t="s">
        <v>32</v>
      </c>
      <c r="P1772" s="237"/>
    </row>
    <row r="1773" s="83" customFormat="1" ht="18" customHeight="1" spans="1:16">
      <c r="A1773" s="24">
        <v>1768</v>
      </c>
      <c r="B1773" s="24" t="s">
        <v>23</v>
      </c>
      <c r="C1773" s="24" t="s">
        <v>24</v>
      </c>
      <c r="D1773" s="24" t="s">
        <v>25</v>
      </c>
      <c r="E1773" s="60" t="s">
        <v>4460</v>
      </c>
      <c r="F1773" s="60" t="s">
        <v>5924</v>
      </c>
      <c r="G1773" s="37" t="s">
        <v>6161</v>
      </c>
      <c r="H1773" s="232" t="s">
        <v>194</v>
      </c>
      <c r="I1773" s="60">
        <v>1</v>
      </c>
      <c r="J1773" s="125" t="s">
        <v>6126</v>
      </c>
      <c r="K1773" s="60" t="s">
        <v>31</v>
      </c>
      <c r="L1773" s="238">
        <v>1</v>
      </c>
      <c r="M1773" s="27">
        <f>L1773*312</f>
        <v>312</v>
      </c>
      <c r="N1773" s="23"/>
      <c r="O1773" s="184" t="s">
        <v>32</v>
      </c>
      <c r="P1773" s="237"/>
    </row>
    <row r="1774" s="83" customFormat="1" ht="18" customHeight="1" spans="1:16">
      <c r="A1774" s="24">
        <v>1769</v>
      </c>
      <c r="B1774" s="24" t="s">
        <v>23</v>
      </c>
      <c r="C1774" s="24" t="s">
        <v>24</v>
      </c>
      <c r="D1774" s="24" t="s">
        <v>25</v>
      </c>
      <c r="E1774" s="60" t="s">
        <v>4878</v>
      </c>
      <c r="F1774" s="60" t="s">
        <v>5924</v>
      </c>
      <c r="G1774" s="37" t="s">
        <v>6162</v>
      </c>
      <c r="H1774" s="60" t="s">
        <v>1583</v>
      </c>
      <c r="I1774" s="60">
        <v>6</v>
      </c>
      <c r="J1774" s="125" t="s">
        <v>6126</v>
      </c>
      <c r="K1774" s="60" t="s">
        <v>31</v>
      </c>
      <c r="L1774" s="238">
        <v>6</v>
      </c>
      <c r="M1774" s="27">
        <f t="shared" ref="M1774:M1791" si="83">L1774*130</f>
        <v>780</v>
      </c>
      <c r="N1774" s="23"/>
      <c r="O1774" s="184" t="s">
        <v>32</v>
      </c>
      <c r="P1774" s="237"/>
    </row>
    <row r="1775" s="83" customFormat="1" ht="18" customHeight="1" spans="1:16">
      <c r="A1775" s="24">
        <v>1770</v>
      </c>
      <c r="B1775" s="24" t="s">
        <v>23</v>
      </c>
      <c r="C1775" s="24" t="s">
        <v>24</v>
      </c>
      <c r="D1775" s="24" t="s">
        <v>25</v>
      </c>
      <c r="E1775" s="60" t="s">
        <v>4460</v>
      </c>
      <c r="F1775" s="60" t="s">
        <v>5924</v>
      </c>
      <c r="G1775" s="37" t="s">
        <v>6163</v>
      </c>
      <c r="H1775" s="60" t="s">
        <v>6071</v>
      </c>
      <c r="I1775" s="60">
        <v>4</v>
      </c>
      <c r="J1775" s="125" t="s">
        <v>6126</v>
      </c>
      <c r="K1775" s="60" t="s">
        <v>31</v>
      </c>
      <c r="L1775" s="238">
        <v>4</v>
      </c>
      <c r="M1775" s="27">
        <f t="shared" si="83"/>
        <v>520</v>
      </c>
      <c r="N1775" s="23"/>
      <c r="O1775" s="184" t="s">
        <v>32</v>
      </c>
      <c r="P1775" s="237"/>
    </row>
    <row r="1776" s="83" customFormat="1" ht="18" customHeight="1" spans="1:16">
      <c r="A1776" s="24">
        <v>1771</v>
      </c>
      <c r="B1776" s="24" t="s">
        <v>23</v>
      </c>
      <c r="C1776" s="24" t="s">
        <v>24</v>
      </c>
      <c r="D1776" s="24" t="s">
        <v>25</v>
      </c>
      <c r="E1776" s="60" t="s">
        <v>4460</v>
      </c>
      <c r="F1776" s="60" t="s">
        <v>5924</v>
      </c>
      <c r="G1776" s="37" t="s">
        <v>6164</v>
      </c>
      <c r="H1776" s="60" t="s">
        <v>6071</v>
      </c>
      <c r="I1776" s="60">
        <v>5</v>
      </c>
      <c r="J1776" s="125" t="s">
        <v>6126</v>
      </c>
      <c r="K1776" s="60" t="s">
        <v>31</v>
      </c>
      <c r="L1776" s="238">
        <v>5</v>
      </c>
      <c r="M1776" s="27">
        <f t="shared" si="83"/>
        <v>650</v>
      </c>
      <c r="N1776" s="23"/>
      <c r="O1776" s="184" t="s">
        <v>32</v>
      </c>
      <c r="P1776" s="237"/>
    </row>
    <row r="1777" s="83" customFormat="1" ht="18" customHeight="1" spans="1:16">
      <c r="A1777" s="24">
        <v>1772</v>
      </c>
      <c r="B1777" s="24" t="s">
        <v>23</v>
      </c>
      <c r="C1777" s="24" t="s">
        <v>24</v>
      </c>
      <c r="D1777" s="24" t="s">
        <v>25</v>
      </c>
      <c r="E1777" s="60" t="s">
        <v>4460</v>
      </c>
      <c r="F1777" s="60" t="s">
        <v>5924</v>
      </c>
      <c r="G1777" s="37" t="s">
        <v>6165</v>
      </c>
      <c r="H1777" s="60" t="s">
        <v>1583</v>
      </c>
      <c r="I1777" s="60">
        <v>5</v>
      </c>
      <c r="J1777" s="125" t="s">
        <v>6126</v>
      </c>
      <c r="K1777" s="60" t="s">
        <v>31</v>
      </c>
      <c r="L1777" s="238">
        <v>5</v>
      </c>
      <c r="M1777" s="27">
        <f t="shared" si="83"/>
        <v>650</v>
      </c>
      <c r="N1777" s="23"/>
      <c r="O1777" s="184" t="s">
        <v>32</v>
      </c>
      <c r="P1777" s="237"/>
    </row>
    <row r="1778" s="83" customFormat="1" ht="18" customHeight="1" spans="1:16">
      <c r="A1778" s="24">
        <v>1773</v>
      </c>
      <c r="B1778" s="24" t="s">
        <v>23</v>
      </c>
      <c r="C1778" s="24" t="s">
        <v>24</v>
      </c>
      <c r="D1778" s="24" t="s">
        <v>25</v>
      </c>
      <c r="E1778" s="60" t="s">
        <v>4460</v>
      </c>
      <c r="F1778" s="60" t="s">
        <v>5924</v>
      </c>
      <c r="G1778" s="37" t="s">
        <v>6166</v>
      </c>
      <c r="H1778" s="232" t="s">
        <v>194</v>
      </c>
      <c r="I1778" s="60">
        <v>2</v>
      </c>
      <c r="J1778" s="125" t="s">
        <v>6126</v>
      </c>
      <c r="K1778" s="60" t="s">
        <v>31</v>
      </c>
      <c r="L1778" s="238">
        <v>2</v>
      </c>
      <c r="M1778" s="27">
        <f t="shared" si="83"/>
        <v>260</v>
      </c>
      <c r="N1778" s="23"/>
      <c r="O1778" s="184" t="s">
        <v>32</v>
      </c>
      <c r="P1778" s="237"/>
    </row>
    <row r="1779" s="83" customFormat="1" ht="18" customHeight="1" spans="1:16">
      <c r="A1779" s="24">
        <v>1774</v>
      </c>
      <c r="B1779" s="24" t="s">
        <v>23</v>
      </c>
      <c r="C1779" s="24" t="s">
        <v>24</v>
      </c>
      <c r="D1779" s="24" t="s">
        <v>25</v>
      </c>
      <c r="E1779" s="60" t="s">
        <v>4460</v>
      </c>
      <c r="F1779" s="60" t="s">
        <v>5924</v>
      </c>
      <c r="G1779" s="37" t="s">
        <v>6167</v>
      </c>
      <c r="H1779" s="60" t="s">
        <v>1583</v>
      </c>
      <c r="I1779" s="60">
        <v>4</v>
      </c>
      <c r="J1779" s="125" t="s">
        <v>6126</v>
      </c>
      <c r="K1779" s="60" t="s">
        <v>31</v>
      </c>
      <c r="L1779" s="238">
        <v>4</v>
      </c>
      <c r="M1779" s="27">
        <f t="shared" si="83"/>
        <v>520</v>
      </c>
      <c r="N1779" s="23"/>
      <c r="O1779" s="184" t="s">
        <v>32</v>
      </c>
      <c r="P1779" s="237"/>
    </row>
    <row r="1780" s="83" customFormat="1" ht="18" customHeight="1" spans="1:16">
      <c r="A1780" s="24">
        <v>1775</v>
      </c>
      <c r="B1780" s="24" t="s">
        <v>23</v>
      </c>
      <c r="C1780" s="24" t="s">
        <v>24</v>
      </c>
      <c r="D1780" s="24" t="s">
        <v>25</v>
      </c>
      <c r="E1780" s="60" t="s">
        <v>4460</v>
      </c>
      <c r="F1780" s="60" t="s">
        <v>5924</v>
      </c>
      <c r="G1780" s="37" t="s">
        <v>6168</v>
      </c>
      <c r="H1780" s="60" t="s">
        <v>6071</v>
      </c>
      <c r="I1780" s="60">
        <v>5</v>
      </c>
      <c r="J1780" s="125" t="s">
        <v>6126</v>
      </c>
      <c r="K1780" s="60" t="s">
        <v>31</v>
      </c>
      <c r="L1780" s="238">
        <v>5</v>
      </c>
      <c r="M1780" s="27">
        <f t="shared" si="83"/>
        <v>650</v>
      </c>
      <c r="N1780" s="23"/>
      <c r="O1780" s="184" t="s">
        <v>32</v>
      </c>
      <c r="P1780" s="237"/>
    </row>
    <row r="1781" s="83" customFormat="1" ht="18" customHeight="1" spans="1:16">
      <c r="A1781" s="24">
        <v>1776</v>
      </c>
      <c r="B1781" s="24" t="s">
        <v>23</v>
      </c>
      <c r="C1781" s="24" t="s">
        <v>24</v>
      </c>
      <c r="D1781" s="24" t="s">
        <v>25</v>
      </c>
      <c r="E1781" s="60" t="s">
        <v>4460</v>
      </c>
      <c r="F1781" s="60" t="s">
        <v>5924</v>
      </c>
      <c r="G1781" s="37" t="s">
        <v>6169</v>
      </c>
      <c r="H1781" s="60" t="s">
        <v>6071</v>
      </c>
      <c r="I1781" s="60">
        <v>5</v>
      </c>
      <c r="J1781" s="125" t="s">
        <v>6126</v>
      </c>
      <c r="K1781" s="60" t="s">
        <v>31</v>
      </c>
      <c r="L1781" s="238">
        <v>5</v>
      </c>
      <c r="M1781" s="27">
        <f t="shared" si="83"/>
        <v>650</v>
      </c>
      <c r="N1781" s="23"/>
      <c r="O1781" s="184" t="s">
        <v>32</v>
      </c>
      <c r="P1781" s="237"/>
    </row>
    <row r="1782" s="83" customFormat="1" ht="18" customHeight="1" spans="1:16">
      <c r="A1782" s="24">
        <v>1777</v>
      </c>
      <c r="B1782" s="24" t="s">
        <v>23</v>
      </c>
      <c r="C1782" s="24" t="s">
        <v>24</v>
      </c>
      <c r="D1782" s="24" t="s">
        <v>25</v>
      </c>
      <c r="E1782" s="60" t="s">
        <v>4460</v>
      </c>
      <c r="F1782" s="60" t="s">
        <v>5924</v>
      </c>
      <c r="G1782" s="37" t="s">
        <v>6170</v>
      </c>
      <c r="H1782" s="60" t="s">
        <v>6071</v>
      </c>
      <c r="I1782" s="60">
        <v>4</v>
      </c>
      <c r="J1782" s="125" t="s">
        <v>6126</v>
      </c>
      <c r="K1782" s="60" t="s">
        <v>31</v>
      </c>
      <c r="L1782" s="238">
        <v>4</v>
      </c>
      <c r="M1782" s="27">
        <f t="shared" si="83"/>
        <v>520</v>
      </c>
      <c r="N1782" s="23"/>
      <c r="O1782" s="184" t="s">
        <v>32</v>
      </c>
      <c r="P1782" s="237"/>
    </row>
    <row r="1783" s="83" customFormat="1" ht="18" customHeight="1" spans="1:16">
      <c r="A1783" s="24">
        <v>1778</v>
      </c>
      <c r="B1783" s="24" t="s">
        <v>23</v>
      </c>
      <c r="C1783" s="24" t="s">
        <v>24</v>
      </c>
      <c r="D1783" s="24" t="s">
        <v>25</v>
      </c>
      <c r="E1783" s="60" t="s">
        <v>4460</v>
      </c>
      <c r="F1783" s="60" t="s">
        <v>5924</v>
      </c>
      <c r="G1783" s="37" t="s">
        <v>6171</v>
      </c>
      <c r="H1783" s="232" t="s">
        <v>194</v>
      </c>
      <c r="I1783" s="60">
        <v>3</v>
      </c>
      <c r="J1783" s="125" t="s">
        <v>6126</v>
      </c>
      <c r="K1783" s="60" t="s">
        <v>31</v>
      </c>
      <c r="L1783" s="238">
        <v>3</v>
      </c>
      <c r="M1783" s="27">
        <f t="shared" si="83"/>
        <v>390</v>
      </c>
      <c r="N1783" s="23"/>
      <c r="O1783" s="184" t="s">
        <v>32</v>
      </c>
      <c r="P1783" s="237"/>
    </row>
    <row r="1784" s="83" customFormat="1" ht="18" customHeight="1" spans="1:16">
      <c r="A1784" s="24">
        <v>1779</v>
      </c>
      <c r="B1784" s="24" t="s">
        <v>23</v>
      </c>
      <c r="C1784" s="24" t="s">
        <v>24</v>
      </c>
      <c r="D1784" s="24" t="s">
        <v>25</v>
      </c>
      <c r="E1784" s="60" t="s">
        <v>4460</v>
      </c>
      <c r="F1784" s="60" t="s">
        <v>5924</v>
      </c>
      <c r="G1784" s="37" t="s">
        <v>6172</v>
      </c>
      <c r="H1784" s="60" t="s">
        <v>6071</v>
      </c>
      <c r="I1784" s="60">
        <v>4</v>
      </c>
      <c r="J1784" s="125" t="s">
        <v>6126</v>
      </c>
      <c r="K1784" s="60" t="s">
        <v>31</v>
      </c>
      <c r="L1784" s="238">
        <v>4</v>
      </c>
      <c r="M1784" s="27">
        <f t="shared" si="83"/>
        <v>520</v>
      </c>
      <c r="N1784" s="23"/>
      <c r="O1784" s="184" t="s">
        <v>32</v>
      </c>
      <c r="P1784" s="237"/>
    </row>
    <row r="1785" s="83" customFormat="1" ht="18" customHeight="1" spans="1:16">
      <c r="A1785" s="24">
        <v>1780</v>
      </c>
      <c r="B1785" s="24" t="s">
        <v>23</v>
      </c>
      <c r="C1785" s="24" t="s">
        <v>24</v>
      </c>
      <c r="D1785" s="24" t="s">
        <v>25</v>
      </c>
      <c r="E1785" s="60" t="s">
        <v>4460</v>
      </c>
      <c r="F1785" s="60" t="s">
        <v>5924</v>
      </c>
      <c r="G1785" s="37" t="s">
        <v>1839</v>
      </c>
      <c r="H1785" s="232" t="s">
        <v>194</v>
      </c>
      <c r="I1785" s="60">
        <v>3</v>
      </c>
      <c r="J1785" s="125" t="s">
        <v>6126</v>
      </c>
      <c r="K1785" s="60" t="s">
        <v>31</v>
      </c>
      <c r="L1785" s="238">
        <v>3</v>
      </c>
      <c r="M1785" s="27">
        <f t="shared" si="83"/>
        <v>390</v>
      </c>
      <c r="N1785" s="23"/>
      <c r="O1785" s="184" t="s">
        <v>32</v>
      </c>
      <c r="P1785" s="237"/>
    </row>
    <row r="1786" s="83" customFormat="1" ht="18" customHeight="1" spans="1:16">
      <c r="A1786" s="24">
        <v>1781</v>
      </c>
      <c r="B1786" s="24" t="s">
        <v>23</v>
      </c>
      <c r="C1786" s="24" t="s">
        <v>24</v>
      </c>
      <c r="D1786" s="24" t="s">
        <v>25</v>
      </c>
      <c r="E1786" s="60" t="s">
        <v>4460</v>
      </c>
      <c r="F1786" s="60" t="s">
        <v>5924</v>
      </c>
      <c r="G1786" s="37" t="s">
        <v>6173</v>
      </c>
      <c r="H1786" s="60" t="s">
        <v>6071</v>
      </c>
      <c r="I1786" s="60">
        <v>5</v>
      </c>
      <c r="J1786" s="125" t="s">
        <v>6126</v>
      </c>
      <c r="K1786" s="60" t="s">
        <v>31</v>
      </c>
      <c r="L1786" s="238">
        <v>5</v>
      </c>
      <c r="M1786" s="27">
        <f t="shared" si="83"/>
        <v>650</v>
      </c>
      <c r="N1786" s="23"/>
      <c r="O1786" s="184" t="s">
        <v>32</v>
      </c>
      <c r="P1786" s="237"/>
    </row>
    <row r="1787" s="83" customFormat="1" ht="18" customHeight="1" spans="1:16">
      <c r="A1787" s="24">
        <v>1782</v>
      </c>
      <c r="B1787" s="24" t="s">
        <v>23</v>
      </c>
      <c r="C1787" s="24" t="s">
        <v>24</v>
      </c>
      <c r="D1787" s="24" t="s">
        <v>25</v>
      </c>
      <c r="E1787" s="60" t="s">
        <v>4460</v>
      </c>
      <c r="F1787" s="60" t="s">
        <v>5924</v>
      </c>
      <c r="G1787" s="37" t="s">
        <v>6174</v>
      </c>
      <c r="H1787" s="60" t="s">
        <v>6071</v>
      </c>
      <c r="I1787" s="60">
        <v>4</v>
      </c>
      <c r="J1787" s="125" t="s">
        <v>6126</v>
      </c>
      <c r="K1787" s="60" t="s">
        <v>31</v>
      </c>
      <c r="L1787" s="238">
        <v>4</v>
      </c>
      <c r="M1787" s="27">
        <f t="shared" si="83"/>
        <v>520</v>
      </c>
      <c r="N1787" s="23"/>
      <c r="O1787" s="184" t="s">
        <v>32</v>
      </c>
      <c r="P1787" s="237"/>
    </row>
    <row r="1788" s="83" customFormat="1" ht="18" customHeight="1" spans="1:16">
      <c r="A1788" s="24">
        <v>1783</v>
      </c>
      <c r="B1788" s="24" t="s">
        <v>23</v>
      </c>
      <c r="C1788" s="24" t="s">
        <v>24</v>
      </c>
      <c r="D1788" s="24" t="s">
        <v>25</v>
      </c>
      <c r="E1788" s="60" t="s">
        <v>4460</v>
      </c>
      <c r="F1788" s="60" t="s">
        <v>5924</v>
      </c>
      <c r="G1788" s="37" t="s">
        <v>6175</v>
      </c>
      <c r="H1788" s="60" t="s">
        <v>6071</v>
      </c>
      <c r="I1788" s="60">
        <v>6</v>
      </c>
      <c r="J1788" s="125" t="s">
        <v>6126</v>
      </c>
      <c r="K1788" s="60" t="s">
        <v>31</v>
      </c>
      <c r="L1788" s="238">
        <v>6</v>
      </c>
      <c r="M1788" s="27">
        <f t="shared" si="83"/>
        <v>780</v>
      </c>
      <c r="N1788" s="23"/>
      <c r="O1788" s="184" t="s">
        <v>32</v>
      </c>
      <c r="P1788" s="237"/>
    </row>
    <row r="1789" s="83" customFormat="1" ht="18" customHeight="1" spans="1:16">
      <c r="A1789" s="24">
        <v>1784</v>
      </c>
      <c r="B1789" s="24" t="s">
        <v>23</v>
      </c>
      <c r="C1789" s="24" t="s">
        <v>24</v>
      </c>
      <c r="D1789" s="24" t="s">
        <v>25</v>
      </c>
      <c r="E1789" s="60" t="s">
        <v>4460</v>
      </c>
      <c r="F1789" s="60" t="s">
        <v>5924</v>
      </c>
      <c r="G1789" s="37" t="s">
        <v>6176</v>
      </c>
      <c r="H1789" s="60" t="s">
        <v>6071</v>
      </c>
      <c r="I1789" s="60">
        <v>4</v>
      </c>
      <c r="J1789" s="125" t="s">
        <v>6126</v>
      </c>
      <c r="K1789" s="60" t="s">
        <v>31</v>
      </c>
      <c r="L1789" s="238">
        <v>4</v>
      </c>
      <c r="M1789" s="27">
        <f t="shared" si="83"/>
        <v>520</v>
      </c>
      <c r="N1789" s="23"/>
      <c r="O1789" s="184" t="s">
        <v>32</v>
      </c>
      <c r="P1789" s="237"/>
    </row>
    <row r="1790" s="83" customFormat="1" ht="18" customHeight="1" spans="1:16">
      <c r="A1790" s="24">
        <v>1785</v>
      </c>
      <c r="B1790" s="24" t="s">
        <v>23</v>
      </c>
      <c r="C1790" s="24" t="s">
        <v>24</v>
      </c>
      <c r="D1790" s="24" t="s">
        <v>25</v>
      </c>
      <c r="E1790" s="60" t="s">
        <v>4460</v>
      </c>
      <c r="F1790" s="60" t="s">
        <v>5924</v>
      </c>
      <c r="G1790" s="37" t="s">
        <v>6177</v>
      </c>
      <c r="H1790" s="60" t="s">
        <v>6071</v>
      </c>
      <c r="I1790" s="60">
        <v>4</v>
      </c>
      <c r="J1790" s="125" t="s">
        <v>6126</v>
      </c>
      <c r="K1790" s="60" t="s">
        <v>31</v>
      </c>
      <c r="L1790" s="238">
        <v>4</v>
      </c>
      <c r="M1790" s="27">
        <f t="shared" si="83"/>
        <v>520</v>
      </c>
      <c r="N1790" s="23"/>
      <c r="O1790" s="184" t="s">
        <v>32</v>
      </c>
      <c r="P1790" s="237"/>
    </row>
    <row r="1791" s="83" customFormat="1" ht="18" customHeight="1" spans="1:16">
      <c r="A1791" s="24">
        <v>1786</v>
      </c>
      <c r="B1791" s="24" t="s">
        <v>23</v>
      </c>
      <c r="C1791" s="24" t="s">
        <v>24</v>
      </c>
      <c r="D1791" s="24" t="s">
        <v>25</v>
      </c>
      <c r="E1791" s="60" t="s">
        <v>4460</v>
      </c>
      <c r="F1791" s="60" t="s">
        <v>5924</v>
      </c>
      <c r="G1791" s="37" t="s">
        <v>6178</v>
      </c>
      <c r="H1791" s="232" t="s">
        <v>194</v>
      </c>
      <c r="I1791" s="60">
        <v>3</v>
      </c>
      <c r="J1791" s="125" t="s">
        <v>6126</v>
      </c>
      <c r="K1791" s="60" t="s">
        <v>31</v>
      </c>
      <c r="L1791" s="238">
        <v>3</v>
      </c>
      <c r="M1791" s="27">
        <f t="shared" si="83"/>
        <v>390</v>
      </c>
      <c r="N1791" s="23"/>
      <c r="O1791" s="184" t="s">
        <v>32</v>
      </c>
      <c r="P1791" s="237"/>
    </row>
    <row r="1792" s="83" customFormat="1" ht="18" customHeight="1" spans="1:16">
      <c r="A1792" s="24">
        <v>1787</v>
      </c>
      <c r="B1792" s="24" t="s">
        <v>23</v>
      </c>
      <c r="C1792" s="24" t="s">
        <v>24</v>
      </c>
      <c r="D1792" s="24" t="s">
        <v>25</v>
      </c>
      <c r="E1792" s="60" t="s">
        <v>4878</v>
      </c>
      <c r="F1792" s="60" t="s">
        <v>5924</v>
      </c>
      <c r="G1792" s="37" t="s">
        <v>6179</v>
      </c>
      <c r="H1792" s="60" t="s">
        <v>1583</v>
      </c>
      <c r="I1792" s="60">
        <v>3</v>
      </c>
      <c r="J1792" s="125" t="s">
        <v>6126</v>
      </c>
      <c r="K1792" s="60" t="s">
        <v>31</v>
      </c>
      <c r="L1792" s="238">
        <v>3</v>
      </c>
      <c r="M1792" s="27">
        <f>L1792*312</f>
        <v>936</v>
      </c>
      <c r="N1792" s="23"/>
      <c r="O1792" s="184" t="s">
        <v>32</v>
      </c>
      <c r="P1792" s="237"/>
    </row>
    <row r="1793" s="83" customFormat="1" ht="18" customHeight="1" spans="1:16">
      <c r="A1793" s="24">
        <v>1788</v>
      </c>
      <c r="B1793" s="24" t="s">
        <v>23</v>
      </c>
      <c r="C1793" s="24" t="s">
        <v>24</v>
      </c>
      <c r="D1793" s="24" t="s">
        <v>25</v>
      </c>
      <c r="E1793" s="60" t="s">
        <v>4460</v>
      </c>
      <c r="F1793" s="60" t="s">
        <v>5924</v>
      </c>
      <c r="G1793" s="37" t="s">
        <v>6180</v>
      </c>
      <c r="H1793" s="60" t="s">
        <v>1583</v>
      </c>
      <c r="I1793" s="60">
        <v>3</v>
      </c>
      <c r="J1793" s="125" t="s">
        <v>6126</v>
      </c>
      <c r="K1793" s="60" t="s">
        <v>31</v>
      </c>
      <c r="L1793" s="238">
        <v>3</v>
      </c>
      <c r="M1793" s="27">
        <f>L1793*312</f>
        <v>936</v>
      </c>
      <c r="N1793" s="23"/>
      <c r="O1793" s="184" t="s">
        <v>32</v>
      </c>
      <c r="P1793" s="237"/>
    </row>
    <row r="1794" s="83" customFormat="1" ht="18" customHeight="1" spans="1:16">
      <c r="A1794" s="24">
        <v>1789</v>
      </c>
      <c r="B1794" s="24" t="s">
        <v>23</v>
      </c>
      <c r="C1794" s="24" t="s">
        <v>24</v>
      </c>
      <c r="D1794" s="24" t="s">
        <v>25</v>
      </c>
      <c r="E1794" s="60" t="s">
        <v>4460</v>
      </c>
      <c r="F1794" s="60" t="s">
        <v>5924</v>
      </c>
      <c r="G1794" s="37" t="s">
        <v>6181</v>
      </c>
      <c r="H1794" s="60" t="s">
        <v>6071</v>
      </c>
      <c r="I1794" s="60">
        <v>4</v>
      </c>
      <c r="J1794" s="125" t="s">
        <v>6126</v>
      </c>
      <c r="K1794" s="60" t="s">
        <v>31</v>
      </c>
      <c r="L1794" s="238">
        <v>4</v>
      </c>
      <c r="M1794" s="27">
        <f>L1794*130</f>
        <v>520</v>
      </c>
      <c r="N1794" s="23"/>
      <c r="O1794" s="184" t="s">
        <v>32</v>
      </c>
      <c r="P1794" s="237"/>
    </row>
    <row r="1795" s="83" customFormat="1" ht="18" customHeight="1" spans="1:16">
      <c r="A1795" s="24">
        <v>1790</v>
      </c>
      <c r="B1795" s="24" t="s">
        <v>23</v>
      </c>
      <c r="C1795" s="24" t="s">
        <v>24</v>
      </c>
      <c r="D1795" s="24" t="s">
        <v>25</v>
      </c>
      <c r="E1795" s="60" t="s">
        <v>4460</v>
      </c>
      <c r="F1795" s="60" t="s">
        <v>5924</v>
      </c>
      <c r="G1795" s="37" t="s">
        <v>6182</v>
      </c>
      <c r="H1795" s="232" t="s">
        <v>194</v>
      </c>
      <c r="I1795" s="60">
        <v>2</v>
      </c>
      <c r="J1795" s="125" t="s">
        <v>6126</v>
      </c>
      <c r="K1795" s="60" t="s">
        <v>31</v>
      </c>
      <c r="L1795" s="238">
        <v>2</v>
      </c>
      <c r="M1795" s="27">
        <f>L1795*130</f>
        <v>260</v>
      </c>
      <c r="N1795" s="23"/>
      <c r="O1795" s="184" t="s">
        <v>32</v>
      </c>
      <c r="P1795" s="237"/>
    </row>
    <row r="1796" s="83" customFormat="1" ht="18" customHeight="1" spans="1:16">
      <c r="A1796" s="24">
        <v>1791</v>
      </c>
      <c r="B1796" s="24" t="s">
        <v>23</v>
      </c>
      <c r="C1796" s="24" t="s">
        <v>24</v>
      </c>
      <c r="D1796" s="24" t="s">
        <v>25</v>
      </c>
      <c r="E1796" s="60" t="s">
        <v>4460</v>
      </c>
      <c r="F1796" s="60" t="s">
        <v>5924</v>
      </c>
      <c r="G1796" s="37" t="s">
        <v>3494</v>
      </c>
      <c r="H1796" s="60" t="s">
        <v>1583</v>
      </c>
      <c r="I1796" s="60">
        <v>5</v>
      </c>
      <c r="J1796" s="125" t="s">
        <v>6126</v>
      </c>
      <c r="K1796" s="60" t="s">
        <v>31</v>
      </c>
      <c r="L1796" s="238">
        <v>5</v>
      </c>
      <c r="M1796" s="27">
        <f>L1796*130</f>
        <v>650</v>
      </c>
      <c r="N1796" s="23"/>
      <c r="O1796" s="184" t="s">
        <v>32</v>
      </c>
      <c r="P1796" s="237"/>
    </row>
    <row r="1797" s="83" customFormat="1" ht="18" customHeight="1" spans="1:16">
      <c r="A1797" s="24">
        <v>1792</v>
      </c>
      <c r="B1797" s="24" t="s">
        <v>23</v>
      </c>
      <c r="C1797" s="24" t="s">
        <v>24</v>
      </c>
      <c r="D1797" s="24" t="s">
        <v>25</v>
      </c>
      <c r="E1797" s="60" t="s">
        <v>4460</v>
      </c>
      <c r="F1797" s="60" t="s">
        <v>5924</v>
      </c>
      <c r="G1797" s="37" t="s">
        <v>5367</v>
      </c>
      <c r="H1797" s="60" t="s">
        <v>1583</v>
      </c>
      <c r="I1797" s="60">
        <v>5</v>
      </c>
      <c r="J1797" s="60" t="s">
        <v>6183</v>
      </c>
      <c r="K1797" s="60" t="s">
        <v>31</v>
      </c>
      <c r="L1797" s="238">
        <v>5</v>
      </c>
      <c r="M1797" s="27">
        <f>L1797*130</f>
        <v>650</v>
      </c>
      <c r="N1797" s="23"/>
      <c r="O1797" s="184" t="s">
        <v>32</v>
      </c>
      <c r="P1797" s="237"/>
    </row>
    <row r="1798" s="83" customFormat="1" ht="18" customHeight="1" spans="1:16">
      <c r="A1798" s="24">
        <v>1793</v>
      </c>
      <c r="B1798" s="24" t="s">
        <v>23</v>
      </c>
      <c r="C1798" s="24" t="s">
        <v>24</v>
      </c>
      <c r="D1798" s="24" t="s">
        <v>25</v>
      </c>
      <c r="E1798" s="60" t="s">
        <v>4460</v>
      </c>
      <c r="F1798" s="60" t="s">
        <v>5924</v>
      </c>
      <c r="G1798" s="37" t="s">
        <v>6184</v>
      </c>
      <c r="H1798" s="60" t="s">
        <v>1583</v>
      </c>
      <c r="I1798" s="60">
        <v>2</v>
      </c>
      <c r="J1798" s="60" t="s">
        <v>6183</v>
      </c>
      <c r="K1798" s="60" t="s">
        <v>31</v>
      </c>
      <c r="L1798" s="238">
        <v>2</v>
      </c>
      <c r="M1798" s="27">
        <f>L1798*312</f>
        <v>624</v>
      </c>
      <c r="N1798" s="23"/>
      <c r="O1798" s="184" t="s">
        <v>32</v>
      </c>
      <c r="P1798" s="237"/>
    </row>
    <row r="1799" s="83" customFormat="1" ht="18" customHeight="1" spans="1:16">
      <c r="A1799" s="24">
        <v>1794</v>
      </c>
      <c r="B1799" s="24" t="s">
        <v>23</v>
      </c>
      <c r="C1799" s="24" t="s">
        <v>24</v>
      </c>
      <c r="D1799" s="24" t="s">
        <v>25</v>
      </c>
      <c r="E1799" s="60" t="s">
        <v>4460</v>
      </c>
      <c r="F1799" s="60" t="s">
        <v>5924</v>
      </c>
      <c r="G1799" s="37" t="s">
        <v>6185</v>
      </c>
      <c r="H1799" s="60" t="s">
        <v>1944</v>
      </c>
      <c r="I1799" s="60">
        <v>5</v>
      </c>
      <c r="J1799" s="60" t="s">
        <v>6183</v>
      </c>
      <c r="K1799" s="60" t="s">
        <v>31</v>
      </c>
      <c r="L1799" s="238">
        <v>5</v>
      </c>
      <c r="M1799" s="27">
        <f>L1799*130</f>
        <v>650</v>
      </c>
      <c r="N1799" s="23"/>
      <c r="O1799" s="184" t="s">
        <v>32</v>
      </c>
      <c r="P1799" s="237"/>
    </row>
    <row r="1800" s="83" customFormat="1" ht="18" customHeight="1" spans="1:16">
      <c r="A1800" s="24">
        <v>1795</v>
      </c>
      <c r="B1800" s="24" t="s">
        <v>23</v>
      </c>
      <c r="C1800" s="24" t="s">
        <v>24</v>
      </c>
      <c r="D1800" s="24" t="s">
        <v>25</v>
      </c>
      <c r="E1800" s="60" t="s">
        <v>4460</v>
      </c>
      <c r="F1800" s="60" t="s">
        <v>5924</v>
      </c>
      <c r="G1800" s="37" t="s">
        <v>6186</v>
      </c>
      <c r="H1800" s="60" t="s">
        <v>1583</v>
      </c>
      <c r="I1800" s="60">
        <v>3</v>
      </c>
      <c r="J1800" s="60" t="s">
        <v>6183</v>
      </c>
      <c r="K1800" s="60" t="s">
        <v>31</v>
      </c>
      <c r="L1800" s="238">
        <v>3</v>
      </c>
      <c r="M1800" s="27">
        <f>L1800*312</f>
        <v>936</v>
      </c>
      <c r="N1800" s="23"/>
      <c r="O1800" s="184" t="s">
        <v>32</v>
      </c>
      <c r="P1800" s="237"/>
    </row>
    <row r="1801" s="83" customFormat="1" ht="18" customHeight="1" spans="1:16">
      <c r="A1801" s="24">
        <v>1796</v>
      </c>
      <c r="B1801" s="24" t="s">
        <v>23</v>
      </c>
      <c r="C1801" s="24" t="s">
        <v>24</v>
      </c>
      <c r="D1801" s="24" t="s">
        <v>25</v>
      </c>
      <c r="E1801" s="60" t="s">
        <v>4878</v>
      </c>
      <c r="F1801" s="60" t="s">
        <v>5924</v>
      </c>
      <c r="G1801" s="37" t="s">
        <v>6187</v>
      </c>
      <c r="H1801" s="60" t="s">
        <v>1944</v>
      </c>
      <c r="I1801" s="60">
        <v>2</v>
      </c>
      <c r="J1801" s="60" t="s">
        <v>6183</v>
      </c>
      <c r="K1801" s="60" t="s">
        <v>31</v>
      </c>
      <c r="L1801" s="238">
        <v>2</v>
      </c>
      <c r="M1801" s="27">
        <f>L1801*312</f>
        <v>624</v>
      </c>
      <c r="N1801" s="23"/>
      <c r="O1801" s="184" t="s">
        <v>32</v>
      </c>
      <c r="P1801" s="237"/>
    </row>
    <row r="1802" s="83" customFormat="1" ht="18" customHeight="1" spans="1:16">
      <c r="A1802" s="24">
        <v>1797</v>
      </c>
      <c r="B1802" s="24" t="s">
        <v>23</v>
      </c>
      <c r="C1802" s="24" t="s">
        <v>24</v>
      </c>
      <c r="D1802" s="24" t="s">
        <v>25</v>
      </c>
      <c r="E1802" s="60" t="s">
        <v>4460</v>
      </c>
      <c r="F1802" s="60" t="s">
        <v>5924</v>
      </c>
      <c r="G1802" s="37" t="s">
        <v>5370</v>
      </c>
      <c r="H1802" s="60" t="s">
        <v>1944</v>
      </c>
      <c r="I1802" s="60">
        <v>4</v>
      </c>
      <c r="J1802" s="60" t="s">
        <v>6183</v>
      </c>
      <c r="K1802" s="60" t="s">
        <v>31</v>
      </c>
      <c r="L1802" s="238">
        <v>4</v>
      </c>
      <c r="M1802" s="27">
        <f t="shared" ref="M1802:M1813" si="84">L1802*130</f>
        <v>520</v>
      </c>
      <c r="N1802" s="23"/>
      <c r="O1802" s="184" t="s">
        <v>32</v>
      </c>
      <c r="P1802" s="237"/>
    </row>
    <row r="1803" s="83" customFormat="1" ht="18" customHeight="1" spans="1:16">
      <c r="A1803" s="24">
        <v>1798</v>
      </c>
      <c r="B1803" s="24" t="s">
        <v>23</v>
      </c>
      <c r="C1803" s="24" t="s">
        <v>24</v>
      </c>
      <c r="D1803" s="24" t="s">
        <v>25</v>
      </c>
      <c r="E1803" s="60" t="s">
        <v>4460</v>
      </c>
      <c r="F1803" s="60" t="s">
        <v>5924</v>
      </c>
      <c r="G1803" s="37" t="s">
        <v>6188</v>
      </c>
      <c r="H1803" s="60" t="s">
        <v>6071</v>
      </c>
      <c r="I1803" s="60">
        <v>6</v>
      </c>
      <c r="J1803" s="60" t="s">
        <v>6183</v>
      </c>
      <c r="K1803" s="60" t="s">
        <v>31</v>
      </c>
      <c r="L1803" s="238">
        <v>5</v>
      </c>
      <c r="M1803" s="27">
        <f t="shared" si="84"/>
        <v>650</v>
      </c>
      <c r="N1803" s="23"/>
      <c r="O1803" s="184" t="s">
        <v>32</v>
      </c>
      <c r="P1803" s="237"/>
    </row>
    <row r="1804" s="83" customFormat="1" ht="18" customHeight="1" spans="1:16">
      <c r="A1804" s="24">
        <v>1799</v>
      </c>
      <c r="B1804" s="24" t="s">
        <v>23</v>
      </c>
      <c r="C1804" s="24" t="s">
        <v>24</v>
      </c>
      <c r="D1804" s="24" t="s">
        <v>25</v>
      </c>
      <c r="E1804" s="60" t="s">
        <v>4460</v>
      </c>
      <c r="F1804" s="60" t="s">
        <v>5924</v>
      </c>
      <c r="G1804" s="37" t="s">
        <v>6189</v>
      </c>
      <c r="H1804" s="232" t="s">
        <v>194</v>
      </c>
      <c r="I1804" s="60">
        <v>2</v>
      </c>
      <c r="J1804" s="60" t="s">
        <v>6183</v>
      </c>
      <c r="K1804" s="60" t="s">
        <v>31</v>
      </c>
      <c r="L1804" s="238">
        <v>2</v>
      </c>
      <c r="M1804" s="27">
        <f t="shared" si="84"/>
        <v>260</v>
      </c>
      <c r="N1804" s="23"/>
      <c r="O1804" s="184" t="s">
        <v>32</v>
      </c>
      <c r="P1804" s="237"/>
    </row>
    <row r="1805" s="83" customFormat="1" ht="18" customHeight="1" spans="1:16">
      <c r="A1805" s="24">
        <v>1800</v>
      </c>
      <c r="B1805" s="24" t="s">
        <v>23</v>
      </c>
      <c r="C1805" s="24" t="s">
        <v>24</v>
      </c>
      <c r="D1805" s="24" t="s">
        <v>25</v>
      </c>
      <c r="E1805" s="60" t="s">
        <v>4460</v>
      </c>
      <c r="F1805" s="60" t="s">
        <v>5924</v>
      </c>
      <c r="G1805" s="37" t="s">
        <v>6190</v>
      </c>
      <c r="H1805" s="60" t="s">
        <v>6071</v>
      </c>
      <c r="I1805" s="60">
        <v>5</v>
      </c>
      <c r="J1805" s="60" t="s">
        <v>6183</v>
      </c>
      <c r="K1805" s="60" t="s">
        <v>31</v>
      </c>
      <c r="L1805" s="238">
        <v>5</v>
      </c>
      <c r="M1805" s="27">
        <f t="shared" si="84"/>
        <v>650</v>
      </c>
      <c r="N1805" s="23"/>
      <c r="O1805" s="184" t="s">
        <v>32</v>
      </c>
      <c r="P1805" s="237"/>
    </row>
    <row r="1806" s="83" customFormat="1" ht="18" customHeight="1" spans="1:16">
      <c r="A1806" s="24">
        <v>1801</v>
      </c>
      <c r="B1806" s="24" t="s">
        <v>23</v>
      </c>
      <c r="C1806" s="24" t="s">
        <v>24</v>
      </c>
      <c r="D1806" s="24" t="s">
        <v>25</v>
      </c>
      <c r="E1806" s="60" t="s">
        <v>4460</v>
      </c>
      <c r="F1806" s="60" t="s">
        <v>5924</v>
      </c>
      <c r="G1806" s="37" t="s">
        <v>6191</v>
      </c>
      <c r="H1806" s="60" t="s">
        <v>6071</v>
      </c>
      <c r="I1806" s="60">
        <v>6</v>
      </c>
      <c r="J1806" s="60" t="s">
        <v>6183</v>
      </c>
      <c r="K1806" s="60" t="s">
        <v>31</v>
      </c>
      <c r="L1806" s="238">
        <v>6</v>
      </c>
      <c r="M1806" s="27">
        <f t="shared" si="84"/>
        <v>780</v>
      </c>
      <c r="N1806" s="23"/>
      <c r="O1806" s="184" t="s">
        <v>32</v>
      </c>
      <c r="P1806" s="237"/>
    </row>
    <row r="1807" s="83" customFormat="1" ht="18" customHeight="1" spans="1:16">
      <c r="A1807" s="24">
        <v>1802</v>
      </c>
      <c r="B1807" s="24" t="s">
        <v>23</v>
      </c>
      <c r="C1807" s="24" t="s">
        <v>24</v>
      </c>
      <c r="D1807" s="24" t="s">
        <v>25</v>
      </c>
      <c r="E1807" s="60" t="s">
        <v>4460</v>
      </c>
      <c r="F1807" s="60" t="s">
        <v>5924</v>
      </c>
      <c r="G1807" s="37" t="s">
        <v>6192</v>
      </c>
      <c r="H1807" s="60" t="s">
        <v>6071</v>
      </c>
      <c r="I1807" s="60">
        <v>5</v>
      </c>
      <c r="J1807" s="60" t="s">
        <v>6183</v>
      </c>
      <c r="K1807" s="60" t="s">
        <v>31</v>
      </c>
      <c r="L1807" s="238">
        <v>3</v>
      </c>
      <c r="M1807" s="27">
        <f t="shared" si="84"/>
        <v>390</v>
      </c>
      <c r="N1807" s="23"/>
      <c r="O1807" s="184" t="s">
        <v>32</v>
      </c>
      <c r="P1807" s="237"/>
    </row>
    <row r="1808" s="83" customFormat="1" ht="18" customHeight="1" spans="1:16">
      <c r="A1808" s="24">
        <v>1803</v>
      </c>
      <c r="B1808" s="24" t="s">
        <v>23</v>
      </c>
      <c r="C1808" s="24" t="s">
        <v>24</v>
      </c>
      <c r="D1808" s="24" t="s">
        <v>25</v>
      </c>
      <c r="E1808" s="60" t="s">
        <v>4460</v>
      </c>
      <c r="F1808" s="60" t="s">
        <v>5924</v>
      </c>
      <c r="G1808" s="37" t="s">
        <v>6193</v>
      </c>
      <c r="H1808" s="60" t="s">
        <v>6071</v>
      </c>
      <c r="I1808" s="60">
        <v>5</v>
      </c>
      <c r="J1808" s="60" t="s">
        <v>6183</v>
      </c>
      <c r="K1808" s="60" t="s">
        <v>31</v>
      </c>
      <c r="L1808" s="238">
        <v>5</v>
      </c>
      <c r="M1808" s="27">
        <f t="shared" si="84"/>
        <v>650</v>
      </c>
      <c r="N1808" s="23"/>
      <c r="O1808" s="184" t="s">
        <v>32</v>
      </c>
      <c r="P1808" s="237"/>
    </row>
    <row r="1809" s="83" customFormat="1" ht="18" customHeight="1" spans="1:16">
      <c r="A1809" s="24">
        <v>1804</v>
      </c>
      <c r="B1809" s="24" t="s">
        <v>23</v>
      </c>
      <c r="C1809" s="24" t="s">
        <v>24</v>
      </c>
      <c r="D1809" s="24" t="s">
        <v>25</v>
      </c>
      <c r="E1809" s="60" t="s">
        <v>4460</v>
      </c>
      <c r="F1809" s="60" t="s">
        <v>5924</v>
      </c>
      <c r="G1809" s="37" t="s">
        <v>6194</v>
      </c>
      <c r="H1809" s="60" t="s">
        <v>6071</v>
      </c>
      <c r="I1809" s="60">
        <v>5</v>
      </c>
      <c r="J1809" s="60" t="s">
        <v>6183</v>
      </c>
      <c r="K1809" s="60" t="s">
        <v>31</v>
      </c>
      <c r="L1809" s="238">
        <v>5</v>
      </c>
      <c r="M1809" s="27">
        <f t="shared" si="84"/>
        <v>650</v>
      </c>
      <c r="N1809" s="23"/>
      <c r="O1809" s="184" t="s">
        <v>32</v>
      </c>
      <c r="P1809" s="237"/>
    </row>
    <row r="1810" s="83" customFormat="1" ht="18" customHeight="1" spans="1:16">
      <c r="A1810" s="24">
        <v>1805</v>
      </c>
      <c r="B1810" s="24" t="s">
        <v>23</v>
      </c>
      <c r="C1810" s="24" t="s">
        <v>24</v>
      </c>
      <c r="D1810" s="24" t="s">
        <v>25</v>
      </c>
      <c r="E1810" s="60" t="s">
        <v>4460</v>
      </c>
      <c r="F1810" s="60" t="s">
        <v>5924</v>
      </c>
      <c r="G1810" s="37" t="s">
        <v>6195</v>
      </c>
      <c r="H1810" s="60" t="s">
        <v>6071</v>
      </c>
      <c r="I1810" s="60">
        <v>5</v>
      </c>
      <c r="J1810" s="60" t="s">
        <v>6183</v>
      </c>
      <c r="K1810" s="60" t="s">
        <v>31</v>
      </c>
      <c r="L1810" s="238">
        <v>4</v>
      </c>
      <c r="M1810" s="27">
        <f t="shared" si="84"/>
        <v>520</v>
      </c>
      <c r="N1810" s="23"/>
      <c r="O1810" s="184" t="s">
        <v>32</v>
      </c>
      <c r="P1810" s="237"/>
    </row>
    <row r="1811" s="83" customFormat="1" ht="18" customHeight="1" spans="1:16">
      <c r="A1811" s="24">
        <v>1806</v>
      </c>
      <c r="B1811" s="24" t="s">
        <v>23</v>
      </c>
      <c r="C1811" s="24" t="s">
        <v>24</v>
      </c>
      <c r="D1811" s="24" t="s">
        <v>25</v>
      </c>
      <c r="E1811" s="60" t="s">
        <v>4460</v>
      </c>
      <c r="F1811" s="60" t="s">
        <v>5924</v>
      </c>
      <c r="G1811" s="37" t="s">
        <v>5851</v>
      </c>
      <c r="H1811" s="60" t="s">
        <v>6071</v>
      </c>
      <c r="I1811" s="60">
        <v>5</v>
      </c>
      <c r="J1811" s="60" t="s">
        <v>6183</v>
      </c>
      <c r="K1811" s="60" t="s">
        <v>31</v>
      </c>
      <c r="L1811" s="238">
        <v>5</v>
      </c>
      <c r="M1811" s="27">
        <f t="shared" si="84"/>
        <v>650</v>
      </c>
      <c r="N1811" s="23"/>
      <c r="O1811" s="184" t="s">
        <v>32</v>
      </c>
      <c r="P1811" s="237"/>
    </row>
    <row r="1812" s="83" customFormat="1" ht="18" customHeight="1" spans="1:16">
      <c r="A1812" s="24">
        <v>1807</v>
      </c>
      <c r="B1812" s="24" t="s">
        <v>23</v>
      </c>
      <c r="C1812" s="24" t="s">
        <v>24</v>
      </c>
      <c r="D1812" s="24" t="s">
        <v>25</v>
      </c>
      <c r="E1812" s="60" t="s">
        <v>4460</v>
      </c>
      <c r="F1812" s="60" t="s">
        <v>5924</v>
      </c>
      <c r="G1812" s="37" t="s">
        <v>6196</v>
      </c>
      <c r="H1812" s="60" t="s">
        <v>6071</v>
      </c>
      <c r="I1812" s="60">
        <v>4</v>
      </c>
      <c r="J1812" s="60" t="s">
        <v>6183</v>
      </c>
      <c r="K1812" s="60" t="s">
        <v>31</v>
      </c>
      <c r="L1812" s="238">
        <v>4</v>
      </c>
      <c r="M1812" s="27">
        <f t="shared" si="84"/>
        <v>520</v>
      </c>
      <c r="N1812" s="23"/>
      <c r="O1812" s="184" t="s">
        <v>32</v>
      </c>
      <c r="P1812" s="237"/>
    </row>
    <row r="1813" s="83" customFormat="1" ht="18" customHeight="1" spans="1:16">
      <c r="A1813" s="24">
        <v>1808</v>
      </c>
      <c r="B1813" s="24" t="s">
        <v>23</v>
      </c>
      <c r="C1813" s="24" t="s">
        <v>24</v>
      </c>
      <c r="D1813" s="24" t="s">
        <v>25</v>
      </c>
      <c r="E1813" s="60" t="s">
        <v>4460</v>
      </c>
      <c r="F1813" s="60" t="s">
        <v>5924</v>
      </c>
      <c r="G1813" s="37" t="s">
        <v>6197</v>
      </c>
      <c r="H1813" s="60" t="s">
        <v>6071</v>
      </c>
      <c r="I1813" s="60">
        <v>5</v>
      </c>
      <c r="J1813" s="60" t="s">
        <v>6183</v>
      </c>
      <c r="K1813" s="60" t="s">
        <v>31</v>
      </c>
      <c r="L1813" s="238">
        <v>5</v>
      </c>
      <c r="M1813" s="27">
        <f t="shared" si="84"/>
        <v>650</v>
      </c>
      <c r="N1813" s="23"/>
      <c r="O1813" s="184" t="s">
        <v>32</v>
      </c>
      <c r="P1813" s="237"/>
    </row>
    <row r="1814" s="83" customFormat="1" ht="18" customHeight="1" spans="1:16">
      <c r="A1814" s="24">
        <v>1809</v>
      </c>
      <c r="B1814" s="24" t="s">
        <v>23</v>
      </c>
      <c r="C1814" s="24" t="s">
        <v>24</v>
      </c>
      <c r="D1814" s="24" t="s">
        <v>25</v>
      </c>
      <c r="E1814" s="60" t="s">
        <v>4460</v>
      </c>
      <c r="F1814" s="60" t="s">
        <v>5924</v>
      </c>
      <c r="G1814" s="37" t="s">
        <v>6198</v>
      </c>
      <c r="H1814" s="60" t="s">
        <v>1583</v>
      </c>
      <c r="I1814" s="60">
        <v>3</v>
      </c>
      <c r="J1814" s="60" t="s">
        <v>6199</v>
      </c>
      <c r="K1814" s="60" t="s">
        <v>31</v>
      </c>
      <c r="L1814" s="238">
        <v>3</v>
      </c>
      <c r="M1814" s="27">
        <f>L1814*312</f>
        <v>936</v>
      </c>
      <c r="N1814" s="23"/>
      <c r="O1814" s="184" t="s">
        <v>32</v>
      </c>
      <c r="P1814" s="237"/>
    </row>
    <row r="1815" s="83" customFormat="1" ht="18" customHeight="1" spans="1:16">
      <c r="A1815" s="24">
        <v>1810</v>
      </c>
      <c r="B1815" s="24" t="s">
        <v>23</v>
      </c>
      <c r="C1815" s="24" t="s">
        <v>24</v>
      </c>
      <c r="D1815" s="24" t="s">
        <v>25</v>
      </c>
      <c r="E1815" s="60" t="s">
        <v>4460</v>
      </c>
      <c r="F1815" s="60" t="s">
        <v>5924</v>
      </c>
      <c r="G1815" s="37" t="s">
        <v>6200</v>
      </c>
      <c r="H1815" s="60" t="s">
        <v>194</v>
      </c>
      <c r="I1815" s="60">
        <v>4</v>
      </c>
      <c r="J1815" s="60" t="s">
        <v>6199</v>
      </c>
      <c r="K1815" s="60" t="s">
        <v>31</v>
      </c>
      <c r="L1815" s="238">
        <v>4</v>
      </c>
      <c r="M1815" s="27">
        <f t="shared" ref="M1815:M1827" si="85">L1815*130</f>
        <v>520</v>
      </c>
      <c r="N1815" s="23"/>
      <c r="O1815" s="184" t="s">
        <v>32</v>
      </c>
      <c r="P1815" s="237"/>
    </row>
    <row r="1816" s="83" customFormat="1" ht="18" customHeight="1" spans="1:16">
      <c r="A1816" s="24">
        <v>1811</v>
      </c>
      <c r="B1816" s="24" t="s">
        <v>23</v>
      </c>
      <c r="C1816" s="24" t="s">
        <v>24</v>
      </c>
      <c r="D1816" s="24" t="s">
        <v>25</v>
      </c>
      <c r="E1816" s="60" t="s">
        <v>4460</v>
      </c>
      <c r="F1816" s="60" t="s">
        <v>5924</v>
      </c>
      <c r="G1816" s="37" t="s">
        <v>6201</v>
      </c>
      <c r="H1816" s="60" t="s">
        <v>1583</v>
      </c>
      <c r="I1816" s="60">
        <v>4</v>
      </c>
      <c r="J1816" s="60" t="s">
        <v>6199</v>
      </c>
      <c r="K1816" s="60" t="s">
        <v>31</v>
      </c>
      <c r="L1816" s="238">
        <v>4</v>
      </c>
      <c r="M1816" s="27">
        <f t="shared" si="85"/>
        <v>520</v>
      </c>
      <c r="N1816" s="23"/>
      <c r="O1816" s="184" t="s">
        <v>32</v>
      </c>
      <c r="P1816" s="237"/>
    </row>
    <row r="1817" s="83" customFormat="1" ht="18" customHeight="1" spans="1:16">
      <c r="A1817" s="24">
        <v>1812</v>
      </c>
      <c r="B1817" s="24" t="s">
        <v>23</v>
      </c>
      <c r="C1817" s="24" t="s">
        <v>24</v>
      </c>
      <c r="D1817" s="24" t="s">
        <v>25</v>
      </c>
      <c r="E1817" s="60" t="s">
        <v>4460</v>
      </c>
      <c r="F1817" s="60" t="s">
        <v>5924</v>
      </c>
      <c r="G1817" s="37" t="s">
        <v>6202</v>
      </c>
      <c r="H1817" s="60" t="s">
        <v>194</v>
      </c>
      <c r="I1817" s="60">
        <v>5</v>
      </c>
      <c r="J1817" s="60" t="s">
        <v>6199</v>
      </c>
      <c r="K1817" s="60" t="s">
        <v>31</v>
      </c>
      <c r="L1817" s="238">
        <v>6</v>
      </c>
      <c r="M1817" s="27">
        <f t="shared" si="85"/>
        <v>780</v>
      </c>
      <c r="N1817" s="23"/>
      <c r="O1817" s="184" t="s">
        <v>32</v>
      </c>
      <c r="P1817" s="237"/>
    </row>
    <row r="1818" s="83" customFormat="1" ht="18" customHeight="1" spans="1:16">
      <c r="A1818" s="24">
        <v>1813</v>
      </c>
      <c r="B1818" s="24" t="s">
        <v>23</v>
      </c>
      <c r="C1818" s="24" t="s">
        <v>24</v>
      </c>
      <c r="D1818" s="24" t="s">
        <v>25</v>
      </c>
      <c r="E1818" s="60" t="s">
        <v>4460</v>
      </c>
      <c r="F1818" s="60" t="s">
        <v>5924</v>
      </c>
      <c r="G1818" s="37" t="s">
        <v>6203</v>
      </c>
      <c r="H1818" s="60" t="s">
        <v>1583</v>
      </c>
      <c r="I1818" s="60">
        <v>6</v>
      </c>
      <c r="J1818" s="60" t="s">
        <v>6199</v>
      </c>
      <c r="K1818" s="60" t="s">
        <v>31</v>
      </c>
      <c r="L1818" s="238">
        <v>8</v>
      </c>
      <c r="M1818" s="27">
        <f t="shared" si="85"/>
        <v>1040</v>
      </c>
      <c r="N1818" s="23"/>
      <c r="O1818" s="184" t="s">
        <v>32</v>
      </c>
      <c r="P1818" s="237"/>
    </row>
    <row r="1819" s="83" customFormat="1" ht="18" customHeight="1" spans="1:16">
      <c r="A1819" s="24">
        <v>1814</v>
      </c>
      <c r="B1819" s="24" t="s">
        <v>23</v>
      </c>
      <c r="C1819" s="24" t="s">
        <v>24</v>
      </c>
      <c r="D1819" s="24" t="s">
        <v>25</v>
      </c>
      <c r="E1819" s="60" t="s">
        <v>4460</v>
      </c>
      <c r="F1819" s="60" t="s">
        <v>5924</v>
      </c>
      <c r="G1819" s="37" t="s">
        <v>6204</v>
      </c>
      <c r="H1819" s="60" t="s">
        <v>194</v>
      </c>
      <c r="I1819" s="60">
        <v>5</v>
      </c>
      <c r="J1819" s="60" t="s">
        <v>6199</v>
      </c>
      <c r="K1819" s="60" t="s">
        <v>31</v>
      </c>
      <c r="L1819" s="238">
        <v>6</v>
      </c>
      <c r="M1819" s="27">
        <f t="shared" si="85"/>
        <v>780</v>
      </c>
      <c r="N1819" s="23"/>
      <c r="O1819" s="184" t="s">
        <v>32</v>
      </c>
      <c r="P1819" s="237"/>
    </row>
    <row r="1820" s="83" customFormat="1" ht="18" customHeight="1" spans="1:16">
      <c r="A1820" s="24">
        <v>1815</v>
      </c>
      <c r="B1820" s="24" t="s">
        <v>23</v>
      </c>
      <c r="C1820" s="24" t="s">
        <v>24</v>
      </c>
      <c r="D1820" s="24" t="s">
        <v>25</v>
      </c>
      <c r="E1820" s="60" t="s">
        <v>4460</v>
      </c>
      <c r="F1820" s="60" t="s">
        <v>5924</v>
      </c>
      <c r="G1820" s="37" t="s">
        <v>6205</v>
      </c>
      <c r="H1820" s="60" t="s">
        <v>1583</v>
      </c>
      <c r="I1820" s="60">
        <v>4</v>
      </c>
      <c r="J1820" s="60" t="s">
        <v>6199</v>
      </c>
      <c r="K1820" s="60" t="s">
        <v>31</v>
      </c>
      <c r="L1820" s="238">
        <v>4</v>
      </c>
      <c r="M1820" s="27">
        <f t="shared" si="85"/>
        <v>520</v>
      </c>
      <c r="N1820" s="23"/>
      <c r="O1820" s="184" t="s">
        <v>32</v>
      </c>
      <c r="P1820" s="237"/>
    </row>
    <row r="1821" s="83" customFormat="1" ht="18" customHeight="1" spans="1:16">
      <c r="A1821" s="24">
        <v>1816</v>
      </c>
      <c r="B1821" s="24" t="s">
        <v>23</v>
      </c>
      <c r="C1821" s="24" t="s">
        <v>24</v>
      </c>
      <c r="D1821" s="24" t="s">
        <v>25</v>
      </c>
      <c r="E1821" s="60" t="s">
        <v>4460</v>
      </c>
      <c r="F1821" s="60" t="s">
        <v>5924</v>
      </c>
      <c r="G1821" s="37" t="s">
        <v>6206</v>
      </c>
      <c r="H1821" s="232" t="s">
        <v>194</v>
      </c>
      <c r="I1821" s="60">
        <v>3</v>
      </c>
      <c r="J1821" s="60" t="s">
        <v>6199</v>
      </c>
      <c r="K1821" s="60" t="s">
        <v>31</v>
      </c>
      <c r="L1821" s="238">
        <v>4</v>
      </c>
      <c r="M1821" s="27">
        <f t="shared" si="85"/>
        <v>520</v>
      </c>
      <c r="N1821" s="23"/>
      <c r="O1821" s="184" t="s">
        <v>32</v>
      </c>
      <c r="P1821" s="237"/>
    </row>
    <row r="1822" s="83" customFormat="1" ht="18" customHeight="1" spans="1:16">
      <c r="A1822" s="24">
        <v>1817</v>
      </c>
      <c r="B1822" s="24" t="s">
        <v>23</v>
      </c>
      <c r="C1822" s="24" t="s">
        <v>24</v>
      </c>
      <c r="D1822" s="24" t="s">
        <v>25</v>
      </c>
      <c r="E1822" s="60" t="s">
        <v>4460</v>
      </c>
      <c r="F1822" s="60" t="s">
        <v>5924</v>
      </c>
      <c r="G1822" s="37" t="s">
        <v>6207</v>
      </c>
      <c r="H1822" s="60" t="s">
        <v>194</v>
      </c>
      <c r="I1822" s="60">
        <v>6</v>
      </c>
      <c r="J1822" s="60" t="s">
        <v>6199</v>
      </c>
      <c r="K1822" s="60" t="s">
        <v>31</v>
      </c>
      <c r="L1822" s="238">
        <v>8</v>
      </c>
      <c r="M1822" s="27">
        <f t="shared" si="85"/>
        <v>1040</v>
      </c>
      <c r="N1822" s="23"/>
      <c r="O1822" s="184" t="s">
        <v>32</v>
      </c>
      <c r="P1822" s="237"/>
    </row>
    <row r="1823" s="83" customFormat="1" ht="18" customHeight="1" spans="1:16">
      <c r="A1823" s="24">
        <v>1818</v>
      </c>
      <c r="B1823" s="24" t="s">
        <v>23</v>
      </c>
      <c r="C1823" s="24" t="s">
        <v>24</v>
      </c>
      <c r="D1823" s="24" t="s">
        <v>25</v>
      </c>
      <c r="E1823" s="60" t="s">
        <v>4460</v>
      </c>
      <c r="F1823" s="60" t="s">
        <v>5924</v>
      </c>
      <c r="G1823" s="37" t="s">
        <v>6208</v>
      </c>
      <c r="H1823" s="60" t="s">
        <v>194</v>
      </c>
      <c r="I1823" s="60">
        <v>4</v>
      </c>
      <c r="J1823" s="60" t="s">
        <v>6199</v>
      </c>
      <c r="K1823" s="60" t="s">
        <v>31</v>
      </c>
      <c r="L1823" s="238">
        <v>4</v>
      </c>
      <c r="M1823" s="27">
        <f t="shared" si="85"/>
        <v>520</v>
      </c>
      <c r="N1823" s="23"/>
      <c r="O1823" s="184" t="s">
        <v>32</v>
      </c>
      <c r="P1823" s="237"/>
    </row>
    <row r="1824" s="83" customFormat="1" ht="18" customHeight="1" spans="1:16">
      <c r="A1824" s="24">
        <v>1819</v>
      </c>
      <c r="B1824" s="24" t="s">
        <v>23</v>
      </c>
      <c r="C1824" s="24" t="s">
        <v>24</v>
      </c>
      <c r="D1824" s="24" t="s">
        <v>25</v>
      </c>
      <c r="E1824" s="60" t="s">
        <v>4460</v>
      </c>
      <c r="F1824" s="60" t="s">
        <v>5924</v>
      </c>
      <c r="G1824" s="37" t="s">
        <v>6209</v>
      </c>
      <c r="H1824" s="60" t="s">
        <v>194</v>
      </c>
      <c r="I1824" s="60">
        <v>4</v>
      </c>
      <c r="J1824" s="60" t="s">
        <v>6199</v>
      </c>
      <c r="K1824" s="60" t="s">
        <v>31</v>
      </c>
      <c r="L1824" s="238">
        <v>3</v>
      </c>
      <c r="M1824" s="27">
        <f t="shared" si="85"/>
        <v>390</v>
      </c>
      <c r="N1824" s="23"/>
      <c r="O1824" s="184" t="s">
        <v>32</v>
      </c>
      <c r="P1824" s="237"/>
    </row>
    <row r="1825" s="83" customFormat="1" ht="18" customHeight="1" spans="1:16">
      <c r="A1825" s="24">
        <v>1820</v>
      </c>
      <c r="B1825" s="24" t="s">
        <v>23</v>
      </c>
      <c r="C1825" s="24" t="s">
        <v>24</v>
      </c>
      <c r="D1825" s="24" t="s">
        <v>25</v>
      </c>
      <c r="E1825" s="60" t="s">
        <v>4460</v>
      </c>
      <c r="F1825" s="60" t="s">
        <v>5924</v>
      </c>
      <c r="G1825" s="37" t="s">
        <v>6210</v>
      </c>
      <c r="H1825" s="60" t="s">
        <v>1583</v>
      </c>
      <c r="I1825" s="60">
        <v>6</v>
      </c>
      <c r="J1825" s="60" t="s">
        <v>6199</v>
      </c>
      <c r="K1825" s="60" t="s">
        <v>31</v>
      </c>
      <c r="L1825" s="238">
        <v>6</v>
      </c>
      <c r="M1825" s="27">
        <f t="shared" si="85"/>
        <v>780</v>
      </c>
      <c r="N1825" s="23"/>
      <c r="O1825" s="184" t="s">
        <v>32</v>
      </c>
      <c r="P1825" s="237"/>
    </row>
    <row r="1826" s="83" customFormat="1" ht="18" customHeight="1" spans="1:16">
      <c r="A1826" s="24">
        <v>1821</v>
      </c>
      <c r="B1826" s="24" t="s">
        <v>23</v>
      </c>
      <c r="C1826" s="24" t="s">
        <v>24</v>
      </c>
      <c r="D1826" s="24" t="s">
        <v>25</v>
      </c>
      <c r="E1826" s="60" t="s">
        <v>4460</v>
      </c>
      <c r="F1826" s="60" t="s">
        <v>5924</v>
      </c>
      <c r="G1826" s="37" t="s">
        <v>6211</v>
      </c>
      <c r="H1826" s="232" t="s">
        <v>194</v>
      </c>
      <c r="I1826" s="60">
        <v>3</v>
      </c>
      <c r="J1826" s="60" t="s">
        <v>6199</v>
      </c>
      <c r="K1826" s="60" t="s">
        <v>31</v>
      </c>
      <c r="L1826" s="238">
        <v>3</v>
      </c>
      <c r="M1826" s="27">
        <f t="shared" si="85"/>
        <v>390</v>
      </c>
      <c r="N1826" s="23"/>
      <c r="O1826" s="184" t="s">
        <v>32</v>
      </c>
      <c r="P1826" s="237"/>
    </row>
    <row r="1827" s="83" customFormat="1" ht="18" customHeight="1" spans="1:16">
      <c r="A1827" s="24">
        <v>1822</v>
      </c>
      <c r="B1827" s="24" t="s">
        <v>23</v>
      </c>
      <c r="C1827" s="24" t="s">
        <v>24</v>
      </c>
      <c r="D1827" s="24" t="s">
        <v>25</v>
      </c>
      <c r="E1827" s="60" t="s">
        <v>4460</v>
      </c>
      <c r="F1827" s="60" t="s">
        <v>5924</v>
      </c>
      <c r="G1827" s="37" t="s">
        <v>1769</v>
      </c>
      <c r="H1827" s="60" t="s">
        <v>194</v>
      </c>
      <c r="I1827" s="60">
        <v>5</v>
      </c>
      <c r="J1827" s="60" t="s">
        <v>6199</v>
      </c>
      <c r="K1827" s="60" t="s">
        <v>31</v>
      </c>
      <c r="L1827" s="238">
        <v>5</v>
      </c>
      <c r="M1827" s="27">
        <f t="shared" si="85"/>
        <v>650</v>
      </c>
      <c r="N1827" s="23"/>
      <c r="O1827" s="184" t="s">
        <v>32</v>
      </c>
      <c r="P1827" s="237"/>
    </row>
    <row r="1828" s="83" customFormat="1" ht="18" customHeight="1" spans="1:16">
      <c r="A1828" s="24">
        <v>1823</v>
      </c>
      <c r="B1828" s="24" t="s">
        <v>23</v>
      </c>
      <c r="C1828" s="24" t="s">
        <v>24</v>
      </c>
      <c r="D1828" s="24" t="s">
        <v>25</v>
      </c>
      <c r="E1828" s="60" t="s">
        <v>4460</v>
      </c>
      <c r="F1828" s="60" t="s">
        <v>5924</v>
      </c>
      <c r="G1828" s="37" t="s">
        <v>6212</v>
      </c>
      <c r="H1828" s="60" t="s">
        <v>1583</v>
      </c>
      <c r="I1828" s="60">
        <v>3</v>
      </c>
      <c r="J1828" s="60" t="s">
        <v>6199</v>
      </c>
      <c r="K1828" s="60" t="s">
        <v>31</v>
      </c>
      <c r="L1828" s="238">
        <v>3</v>
      </c>
      <c r="M1828" s="27">
        <f>L1828*312</f>
        <v>936</v>
      </c>
      <c r="N1828" s="23"/>
      <c r="O1828" s="184" t="s">
        <v>32</v>
      </c>
      <c r="P1828" s="237"/>
    </row>
    <row r="1829" s="83" customFormat="1" ht="18" customHeight="1" spans="1:16">
      <c r="A1829" s="24">
        <v>1824</v>
      </c>
      <c r="B1829" s="24" t="s">
        <v>23</v>
      </c>
      <c r="C1829" s="24" t="s">
        <v>24</v>
      </c>
      <c r="D1829" s="24" t="s">
        <v>25</v>
      </c>
      <c r="E1829" s="60" t="s">
        <v>4460</v>
      </c>
      <c r="F1829" s="60" t="s">
        <v>5924</v>
      </c>
      <c r="G1829" s="37" t="s">
        <v>6213</v>
      </c>
      <c r="H1829" s="232" t="s">
        <v>194</v>
      </c>
      <c r="I1829" s="60">
        <v>3</v>
      </c>
      <c r="J1829" s="60" t="s">
        <v>6199</v>
      </c>
      <c r="K1829" s="60" t="s">
        <v>31</v>
      </c>
      <c r="L1829" s="238">
        <v>3</v>
      </c>
      <c r="M1829" s="27">
        <f>L1829*130</f>
        <v>390</v>
      </c>
      <c r="N1829" s="23"/>
      <c r="O1829" s="184" t="s">
        <v>32</v>
      </c>
      <c r="P1829" s="237"/>
    </row>
    <row r="1830" s="83" customFormat="1" ht="18" customHeight="1" spans="1:16">
      <c r="A1830" s="24">
        <v>1825</v>
      </c>
      <c r="B1830" s="24" t="s">
        <v>23</v>
      </c>
      <c r="C1830" s="24" t="s">
        <v>24</v>
      </c>
      <c r="D1830" s="24" t="s">
        <v>25</v>
      </c>
      <c r="E1830" s="60" t="s">
        <v>4878</v>
      </c>
      <c r="F1830" s="60" t="s">
        <v>5924</v>
      </c>
      <c r="G1830" s="37" t="s">
        <v>6214</v>
      </c>
      <c r="H1830" s="60" t="s">
        <v>6215</v>
      </c>
      <c r="I1830" s="125">
        <v>4</v>
      </c>
      <c r="J1830" s="60" t="s">
        <v>6199</v>
      </c>
      <c r="K1830" s="60" t="s">
        <v>31</v>
      </c>
      <c r="L1830" s="238">
        <v>4</v>
      </c>
      <c r="M1830" s="27">
        <f>L1830*312</f>
        <v>1248</v>
      </c>
      <c r="N1830" s="23"/>
      <c r="O1830" s="184" t="s">
        <v>32</v>
      </c>
      <c r="P1830" s="237"/>
    </row>
    <row r="1831" s="83" customFormat="1" ht="18" customHeight="1" spans="1:16">
      <c r="A1831" s="24">
        <v>1826</v>
      </c>
      <c r="B1831" s="24" t="s">
        <v>23</v>
      </c>
      <c r="C1831" s="24" t="s">
        <v>24</v>
      </c>
      <c r="D1831" s="24" t="s">
        <v>25</v>
      </c>
      <c r="E1831" s="60" t="s">
        <v>4460</v>
      </c>
      <c r="F1831" s="60" t="s">
        <v>5924</v>
      </c>
      <c r="G1831" s="37" t="s">
        <v>1609</v>
      </c>
      <c r="H1831" s="60" t="s">
        <v>1583</v>
      </c>
      <c r="I1831" s="60">
        <v>3</v>
      </c>
      <c r="J1831" s="60" t="s">
        <v>6199</v>
      </c>
      <c r="K1831" s="60" t="s">
        <v>31</v>
      </c>
      <c r="L1831" s="238">
        <v>3</v>
      </c>
      <c r="M1831" s="27">
        <f>L1831*312</f>
        <v>936</v>
      </c>
      <c r="N1831" s="23"/>
      <c r="O1831" s="184" t="s">
        <v>32</v>
      </c>
      <c r="P1831" s="237"/>
    </row>
    <row r="1832" s="83" customFormat="1" ht="18" customHeight="1" spans="1:16">
      <c r="A1832" s="24">
        <v>1827</v>
      </c>
      <c r="B1832" s="24" t="s">
        <v>23</v>
      </c>
      <c r="C1832" s="24" t="s">
        <v>24</v>
      </c>
      <c r="D1832" s="24" t="s">
        <v>25</v>
      </c>
      <c r="E1832" s="60" t="s">
        <v>4460</v>
      </c>
      <c r="F1832" s="60" t="s">
        <v>5924</v>
      </c>
      <c r="G1832" s="37" t="s">
        <v>6216</v>
      </c>
      <c r="H1832" s="60" t="s">
        <v>194</v>
      </c>
      <c r="I1832" s="60">
        <v>4</v>
      </c>
      <c r="J1832" s="60" t="s">
        <v>6199</v>
      </c>
      <c r="K1832" s="60" t="s">
        <v>31</v>
      </c>
      <c r="L1832" s="238">
        <v>5</v>
      </c>
      <c r="M1832" s="27">
        <f>L1832*130</f>
        <v>650</v>
      </c>
      <c r="N1832" s="23"/>
      <c r="O1832" s="184" t="s">
        <v>32</v>
      </c>
      <c r="P1832" s="237"/>
    </row>
    <row r="1833" s="83" customFormat="1" ht="18" customHeight="1" spans="1:16">
      <c r="A1833" s="24">
        <v>1828</v>
      </c>
      <c r="B1833" s="24" t="s">
        <v>23</v>
      </c>
      <c r="C1833" s="24" t="s">
        <v>24</v>
      </c>
      <c r="D1833" s="24" t="s">
        <v>25</v>
      </c>
      <c r="E1833" s="60" t="s">
        <v>4460</v>
      </c>
      <c r="F1833" s="60" t="s">
        <v>5924</v>
      </c>
      <c r="G1833" s="37" t="s">
        <v>6217</v>
      </c>
      <c r="H1833" s="60"/>
      <c r="I1833" s="60">
        <v>3</v>
      </c>
      <c r="J1833" s="60" t="s">
        <v>6218</v>
      </c>
      <c r="K1833" s="60" t="s">
        <v>31</v>
      </c>
      <c r="L1833" s="238">
        <v>3</v>
      </c>
      <c r="M1833" s="27">
        <f>L1833*312</f>
        <v>936</v>
      </c>
      <c r="N1833" s="23"/>
      <c r="O1833" s="184" t="s">
        <v>32</v>
      </c>
      <c r="P1833" s="237"/>
    </row>
    <row r="1834" s="83" customFormat="1" ht="18" customHeight="1" spans="1:16">
      <c r="A1834" s="24">
        <v>1829</v>
      </c>
      <c r="B1834" s="24" t="s">
        <v>23</v>
      </c>
      <c r="C1834" s="24" t="s">
        <v>24</v>
      </c>
      <c r="D1834" s="24" t="s">
        <v>25</v>
      </c>
      <c r="E1834" s="60" t="s">
        <v>4460</v>
      </c>
      <c r="F1834" s="60" t="s">
        <v>5924</v>
      </c>
      <c r="G1834" s="37" t="s">
        <v>6219</v>
      </c>
      <c r="H1834" s="60" t="s">
        <v>1583</v>
      </c>
      <c r="I1834" s="60">
        <v>4</v>
      </c>
      <c r="J1834" s="60" t="s">
        <v>6218</v>
      </c>
      <c r="K1834" s="60" t="s">
        <v>31</v>
      </c>
      <c r="L1834" s="238">
        <v>3</v>
      </c>
      <c r="M1834" s="27">
        <f>L1834*130</f>
        <v>390</v>
      </c>
      <c r="N1834" s="23"/>
      <c r="O1834" s="184" t="s">
        <v>32</v>
      </c>
      <c r="P1834" s="237"/>
    </row>
    <row r="1835" s="83" customFormat="1" ht="18" customHeight="1" spans="1:16">
      <c r="A1835" s="24">
        <v>1830</v>
      </c>
      <c r="B1835" s="24" t="s">
        <v>23</v>
      </c>
      <c r="C1835" s="24" t="s">
        <v>24</v>
      </c>
      <c r="D1835" s="24" t="s">
        <v>25</v>
      </c>
      <c r="E1835" s="60" t="s">
        <v>4460</v>
      </c>
      <c r="F1835" s="60" t="s">
        <v>5924</v>
      </c>
      <c r="G1835" s="37" t="s">
        <v>6220</v>
      </c>
      <c r="H1835" s="232" t="s">
        <v>194</v>
      </c>
      <c r="I1835" s="60">
        <v>3</v>
      </c>
      <c r="J1835" s="60" t="s">
        <v>6218</v>
      </c>
      <c r="K1835" s="60" t="s">
        <v>31</v>
      </c>
      <c r="L1835" s="238">
        <v>3</v>
      </c>
      <c r="M1835" s="27">
        <f>L1835*130</f>
        <v>390</v>
      </c>
      <c r="N1835" s="23"/>
      <c r="O1835" s="184" t="s">
        <v>32</v>
      </c>
      <c r="P1835" s="237"/>
    </row>
    <row r="1836" s="83" customFormat="1" ht="18" customHeight="1" spans="1:16">
      <c r="A1836" s="24">
        <v>1831</v>
      </c>
      <c r="B1836" s="24" t="s">
        <v>23</v>
      </c>
      <c r="C1836" s="24" t="s">
        <v>24</v>
      </c>
      <c r="D1836" s="24" t="s">
        <v>25</v>
      </c>
      <c r="E1836" s="60" t="s">
        <v>4460</v>
      </c>
      <c r="F1836" s="60" t="s">
        <v>5924</v>
      </c>
      <c r="G1836" s="37" t="s">
        <v>6221</v>
      </c>
      <c r="H1836" s="60" t="s">
        <v>1583</v>
      </c>
      <c r="I1836" s="60">
        <v>3</v>
      </c>
      <c r="J1836" s="60" t="s">
        <v>6218</v>
      </c>
      <c r="K1836" s="60" t="s">
        <v>31</v>
      </c>
      <c r="L1836" s="238">
        <v>3</v>
      </c>
      <c r="M1836" s="27">
        <f>L1836*312</f>
        <v>936</v>
      </c>
      <c r="N1836" s="23"/>
      <c r="O1836" s="184" t="s">
        <v>32</v>
      </c>
      <c r="P1836" s="237"/>
    </row>
    <row r="1837" s="83" customFormat="1" ht="18" customHeight="1" spans="1:16">
      <c r="A1837" s="24">
        <v>1832</v>
      </c>
      <c r="B1837" s="24" t="s">
        <v>23</v>
      </c>
      <c r="C1837" s="24" t="s">
        <v>24</v>
      </c>
      <c r="D1837" s="24" t="s">
        <v>25</v>
      </c>
      <c r="E1837" s="60" t="s">
        <v>4460</v>
      </c>
      <c r="F1837" s="60" t="s">
        <v>5924</v>
      </c>
      <c r="G1837" s="37" t="s">
        <v>6222</v>
      </c>
      <c r="H1837" s="60" t="s">
        <v>1583</v>
      </c>
      <c r="I1837" s="60">
        <v>2</v>
      </c>
      <c r="J1837" s="60" t="s">
        <v>6218</v>
      </c>
      <c r="K1837" s="60" t="s">
        <v>31</v>
      </c>
      <c r="L1837" s="238">
        <v>2</v>
      </c>
      <c r="M1837" s="27">
        <f>L1837*312</f>
        <v>624</v>
      </c>
      <c r="N1837" s="23"/>
      <c r="O1837" s="184" t="s">
        <v>32</v>
      </c>
      <c r="P1837" s="237"/>
    </row>
    <row r="1838" s="83" customFormat="1" ht="18" customHeight="1" spans="1:16">
      <c r="A1838" s="24">
        <v>1833</v>
      </c>
      <c r="B1838" s="24" t="s">
        <v>23</v>
      </c>
      <c r="C1838" s="24" t="s">
        <v>24</v>
      </c>
      <c r="D1838" s="24" t="s">
        <v>25</v>
      </c>
      <c r="E1838" s="60" t="s">
        <v>4460</v>
      </c>
      <c r="F1838" s="60" t="s">
        <v>5924</v>
      </c>
      <c r="G1838" s="37" t="s">
        <v>6223</v>
      </c>
      <c r="H1838" s="232" t="s">
        <v>194</v>
      </c>
      <c r="I1838" s="60">
        <v>1</v>
      </c>
      <c r="J1838" s="60" t="s">
        <v>6218</v>
      </c>
      <c r="K1838" s="60" t="s">
        <v>31</v>
      </c>
      <c r="L1838" s="238">
        <v>1</v>
      </c>
      <c r="M1838" s="27">
        <f>L1838*312</f>
        <v>312</v>
      </c>
      <c r="N1838" s="23"/>
      <c r="O1838" s="184" t="s">
        <v>32</v>
      </c>
      <c r="P1838" s="237"/>
    </row>
    <row r="1839" s="83" customFormat="1" ht="18" customHeight="1" spans="1:16">
      <c r="A1839" s="24">
        <v>1834</v>
      </c>
      <c r="B1839" s="24" t="s">
        <v>23</v>
      </c>
      <c r="C1839" s="24" t="s">
        <v>24</v>
      </c>
      <c r="D1839" s="24" t="s">
        <v>25</v>
      </c>
      <c r="E1839" s="60" t="s">
        <v>4460</v>
      </c>
      <c r="F1839" s="60" t="s">
        <v>5924</v>
      </c>
      <c r="G1839" s="37" t="s">
        <v>6224</v>
      </c>
      <c r="H1839" s="60" t="s">
        <v>1583</v>
      </c>
      <c r="I1839" s="60">
        <v>2</v>
      </c>
      <c r="J1839" s="60" t="s">
        <v>6218</v>
      </c>
      <c r="K1839" s="60" t="s">
        <v>31</v>
      </c>
      <c r="L1839" s="238">
        <v>3</v>
      </c>
      <c r="M1839" s="27">
        <f>L1839*312</f>
        <v>936</v>
      </c>
      <c r="N1839" s="23"/>
      <c r="O1839" s="184" t="s">
        <v>32</v>
      </c>
      <c r="P1839" s="237"/>
    </row>
    <row r="1840" s="83" customFormat="1" ht="18" customHeight="1" spans="1:16">
      <c r="A1840" s="24">
        <v>1835</v>
      </c>
      <c r="B1840" s="24" t="s">
        <v>23</v>
      </c>
      <c r="C1840" s="24" t="s">
        <v>24</v>
      </c>
      <c r="D1840" s="24" t="s">
        <v>25</v>
      </c>
      <c r="E1840" s="60" t="s">
        <v>4460</v>
      </c>
      <c r="F1840" s="60" t="s">
        <v>5924</v>
      </c>
      <c r="G1840" s="37" t="s">
        <v>6225</v>
      </c>
      <c r="H1840" s="60" t="s">
        <v>1583</v>
      </c>
      <c r="I1840" s="60">
        <v>5</v>
      </c>
      <c r="J1840" s="60" t="s">
        <v>6218</v>
      </c>
      <c r="K1840" s="60" t="s">
        <v>31</v>
      </c>
      <c r="L1840" s="238">
        <v>5</v>
      </c>
      <c r="M1840" s="27">
        <f>L1840*130</f>
        <v>650</v>
      </c>
      <c r="N1840" s="23"/>
      <c r="O1840" s="184" t="s">
        <v>32</v>
      </c>
      <c r="P1840" s="237"/>
    </row>
    <row r="1841" s="83" customFormat="1" ht="18" customHeight="1" spans="1:16">
      <c r="A1841" s="24">
        <v>1836</v>
      </c>
      <c r="B1841" s="24" t="s">
        <v>23</v>
      </c>
      <c r="C1841" s="24" t="s">
        <v>24</v>
      </c>
      <c r="D1841" s="24" t="s">
        <v>25</v>
      </c>
      <c r="E1841" s="60" t="s">
        <v>4460</v>
      </c>
      <c r="F1841" s="60" t="s">
        <v>5924</v>
      </c>
      <c r="G1841" s="37" t="s">
        <v>6226</v>
      </c>
      <c r="H1841" s="60" t="s">
        <v>1583</v>
      </c>
      <c r="I1841" s="60">
        <v>2</v>
      </c>
      <c r="J1841" s="60" t="s">
        <v>6218</v>
      </c>
      <c r="K1841" s="60" t="s">
        <v>31</v>
      </c>
      <c r="L1841" s="238">
        <v>3</v>
      </c>
      <c r="M1841" s="27">
        <f>L1841*312</f>
        <v>936</v>
      </c>
      <c r="N1841" s="23"/>
      <c r="O1841" s="184" t="s">
        <v>32</v>
      </c>
      <c r="P1841" s="237"/>
    </row>
    <row r="1842" s="83" customFormat="1" ht="18" customHeight="1" spans="1:16">
      <c r="A1842" s="24">
        <v>1837</v>
      </c>
      <c r="B1842" s="24" t="s">
        <v>23</v>
      </c>
      <c r="C1842" s="24" t="s">
        <v>24</v>
      </c>
      <c r="D1842" s="24" t="s">
        <v>25</v>
      </c>
      <c r="E1842" s="60" t="s">
        <v>4460</v>
      </c>
      <c r="F1842" s="60" t="s">
        <v>5924</v>
      </c>
      <c r="G1842" s="37" t="s">
        <v>6227</v>
      </c>
      <c r="H1842" s="60" t="s">
        <v>1583</v>
      </c>
      <c r="I1842" s="60">
        <v>2</v>
      </c>
      <c r="J1842" s="60" t="s">
        <v>6218</v>
      </c>
      <c r="K1842" s="60" t="s">
        <v>31</v>
      </c>
      <c r="L1842" s="238">
        <v>4</v>
      </c>
      <c r="M1842" s="27">
        <f>L1842*312</f>
        <v>1248</v>
      </c>
      <c r="N1842" s="23"/>
      <c r="O1842" s="184" t="s">
        <v>32</v>
      </c>
      <c r="P1842" s="237"/>
    </row>
    <row r="1843" s="83" customFormat="1" ht="18" customHeight="1" spans="1:16">
      <c r="A1843" s="24">
        <v>1838</v>
      </c>
      <c r="B1843" s="24" t="s">
        <v>23</v>
      </c>
      <c r="C1843" s="24" t="s">
        <v>24</v>
      </c>
      <c r="D1843" s="24" t="s">
        <v>25</v>
      </c>
      <c r="E1843" s="60" t="s">
        <v>4460</v>
      </c>
      <c r="F1843" s="60" t="s">
        <v>5924</v>
      </c>
      <c r="G1843" s="37" t="s">
        <v>6228</v>
      </c>
      <c r="H1843" s="232" t="s">
        <v>194</v>
      </c>
      <c r="I1843" s="60">
        <v>2</v>
      </c>
      <c r="J1843" s="60" t="s">
        <v>6218</v>
      </c>
      <c r="K1843" s="60" t="s">
        <v>31</v>
      </c>
      <c r="L1843" s="238">
        <v>3</v>
      </c>
      <c r="M1843" s="27">
        <f>L1843*130</f>
        <v>390</v>
      </c>
      <c r="N1843" s="23"/>
      <c r="O1843" s="184" t="s">
        <v>32</v>
      </c>
      <c r="P1843" s="237"/>
    </row>
    <row r="1844" s="83" customFormat="1" ht="18" customHeight="1" spans="1:16">
      <c r="A1844" s="24">
        <v>1839</v>
      </c>
      <c r="B1844" s="24" t="s">
        <v>23</v>
      </c>
      <c r="C1844" s="24" t="s">
        <v>24</v>
      </c>
      <c r="D1844" s="24" t="s">
        <v>25</v>
      </c>
      <c r="E1844" s="60" t="s">
        <v>4460</v>
      </c>
      <c r="F1844" s="60" t="s">
        <v>5924</v>
      </c>
      <c r="G1844" s="37" t="s">
        <v>6229</v>
      </c>
      <c r="H1844" s="60" t="s">
        <v>6215</v>
      </c>
      <c r="I1844" s="60">
        <v>4</v>
      </c>
      <c r="J1844" s="60" t="s">
        <v>6218</v>
      </c>
      <c r="K1844" s="60" t="s">
        <v>31</v>
      </c>
      <c r="L1844" s="238">
        <v>4</v>
      </c>
      <c r="M1844" s="27">
        <f>L1844*312</f>
        <v>1248</v>
      </c>
      <c r="N1844" s="23"/>
      <c r="O1844" s="184" t="s">
        <v>32</v>
      </c>
      <c r="P1844" s="237"/>
    </row>
    <row r="1845" s="83" customFormat="1" ht="18" customHeight="1" spans="1:16">
      <c r="A1845" s="24">
        <v>1840</v>
      </c>
      <c r="B1845" s="24" t="s">
        <v>23</v>
      </c>
      <c r="C1845" s="24" t="s">
        <v>24</v>
      </c>
      <c r="D1845" s="24" t="s">
        <v>25</v>
      </c>
      <c r="E1845" s="60" t="s">
        <v>4460</v>
      </c>
      <c r="F1845" s="60" t="s">
        <v>5924</v>
      </c>
      <c r="G1845" s="37" t="s">
        <v>6230</v>
      </c>
      <c r="H1845" s="60" t="s">
        <v>1583</v>
      </c>
      <c r="I1845" s="60">
        <v>4</v>
      </c>
      <c r="J1845" s="60" t="s">
        <v>6218</v>
      </c>
      <c r="K1845" s="60" t="s">
        <v>31</v>
      </c>
      <c r="L1845" s="238">
        <v>4</v>
      </c>
      <c r="M1845" s="27">
        <f>L1845*130</f>
        <v>520</v>
      </c>
      <c r="N1845" s="23"/>
      <c r="O1845" s="184" t="s">
        <v>32</v>
      </c>
      <c r="P1845" s="237"/>
    </row>
    <row r="1846" s="83" customFormat="1" ht="18" customHeight="1" spans="1:16">
      <c r="A1846" s="24">
        <v>1841</v>
      </c>
      <c r="B1846" s="24" t="s">
        <v>23</v>
      </c>
      <c r="C1846" s="24" t="s">
        <v>24</v>
      </c>
      <c r="D1846" s="24" t="s">
        <v>25</v>
      </c>
      <c r="E1846" s="60" t="s">
        <v>4460</v>
      </c>
      <c r="F1846" s="60" t="s">
        <v>5924</v>
      </c>
      <c r="G1846" s="37" t="s">
        <v>6231</v>
      </c>
      <c r="H1846" s="60" t="s">
        <v>194</v>
      </c>
      <c r="I1846" s="60">
        <v>6</v>
      </c>
      <c r="J1846" s="60" t="s">
        <v>6218</v>
      </c>
      <c r="K1846" s="60" t="s">
        <v>31</v>
      </c>
      <c r="L1846" s="238">
        <v>6</v>
      </c>
      <c r="M1846" s="27">
        <f>L1846*130</f>
        <v>780</v>
      </c>
      <c r="N1846" s="23"/>
      <c r="O1846" s="184" t="s">
        <v>32</v>
      </c>
      <c r="P1846" s="237"/>
    </row>
    <row r="1847" s="83" customFormat="1" ht="18" customHeight="1" spans="1:16">
      <c r="A1847" s="24">
        <v>1842</v>
      </c>
      <c r="B1847" s="24" t="s">
        <v>23</v>
      </c>
      <c r="C1847" s="24" t="s">
        <v>24</v>
      </c>
      <c r="D1847" s="24" t="s">
        <v>25</v>
      </c>
      <c r="E1847" s="60" t="s">
        <v>4460</v>
      </c>
      <c r="F1847" s="60" t="s">
        <v>5924</v>
      </c>
      <c r="G1847" s="37" t="s">
        <v>6232</v>
      </c>
      <c r="H1847" s="60" t="s">
        <v>194</v>
      </c>
      <c r="I1847" s="60">
        <v>7</v>
      </c>
      <c r="J1847" s="60" t="s">
        <v>6218</v>
      </c>
      <c r="K1847" s="60" t="s">
        <v>31</v>
      </c>
      <c r="L1847" s="238">
        <v>6</v>
      </c>
      <c r="M1847" s="27">
        <f>L1847*130</f>
        <v>780</v>
      </c>
      <c r="N1847" s="23"/>
      <c r="O1847" s="184" t="s">
        <v>32</v>
      </c>
      <c r="P1847" s="237"/>
    </row>
    <row r="1848" s="83" customFormat="1" ht="18" customHeight="1" spans="1:16">
      <c r="A1848" s="24">
        <v>1843</v>
      </c>
      <c r="B1848" s="24" t="s">
        <v>23</v>
      </c>
      <c r="C1848" s="24" t="s">
        <v>24</v>
      </c>
      <c r="D1848" s="24" t="s">
        <v>25</v>
      </c>
      <c r="E1848" s="60" t="s">
        <v>4460</v>
      </c>
      <c r="F1848" s="60" t="s">
        <v>5924</v>
      </c>
      <c r="G1848" s="37" t="s">
        <v>6233</v>
      </c>
      <c r="H1848" s="60" t="s">
        <v>1583</v>
      </c>
      <c r="I1848" s="60">
        <v>3</v>
      </c>
      <c r="J1848" s="60" t="s">
        <v>6218</v>
      </c>
      <c r="K1848" s="60" t="s">
        <v>31</v>
      </c>
      <c r="L1848" s="238">
        <v>3</v>
      </c>
      <c r="M1848" s="27">
        <f>L1848*312</f>
        <v>936</v>
      </c>
      <c r="N1848" s="23"/>
      <c r="O1848" s="184" t="s">
        <v>32</v>
      </c>
      <c r="P1848" s="237"/>
    </row>
    <row r="1849" s="83" customFormat="1" ht="18" customHeight="1" spans="1:16">
      <c r="A1849" s="24">
        <v>1844</v>
      </c>
      <c r="B1849" s="24" t="s">
        <v>23</v>
      </c>
      <c r="C1849" s="24" t="s">
        <v>24</v>
      </c>
      <c r="D1849" s="24" t="s">
        <v>25</v>
      </c>
      <c r="E1849" s="60" t="s">
        <v>4460</v>
      </c>
      <c r="F1849" s="60" t="s">
        <v>5924</v>
      </c>
      <c r="G1849" s="37" t="s">
        <v>6234</v>
      </c>
      <c r="H1849" s="232" t="s">
        <v>194</v>
      </c>
      <c r="I1849" s="60">
        <v>1</v>
      </c>
      <c r="J1849" s="60" t="s">
        <v>6218</v>
      </c>
      <c r="K1849" s="60" t="s">
        <v>31</v>
      </c>
      <c r="L1849" s="238">
        <v>1</v>
      </c>
      <c r="M1849" s="27">
        <f>L1849*312</f>
        <v>312</v>
      </c>
      <c r="N1849" s="23"/>
      <c r="O1849" s="184" t="s">
        <v>32</v>
      </c>
      <c r="P1849" s="237"/>
    </row>
    <row r="1850" s="83" customFormat="1" ht="18" customHeight="1" spans="1:16">
      <c r="A1850" s="24">
        <v>1845</v>
      </c>
      <c r="B1850" s="24" t="s">
        <v>23</v>
      </c>
      <c r="C1850" s="24" t="s">
        <v>24</v>
      </c>
      <c r="D1850" s="24" t="s">
        <v>25</v>
      </c>
      <c r="E1850" s="60" t="s">
        <v>4460</v>
      </c>
      <c r="F1850" s="60" t="s">
        <v>5924</v>
      </c>
      <c r="G1850" s="37" t="s">
        <v>5435</v>
      </c>
      <c r="H1850" s="60" t="s">
        <v>194</v>
      </c>
      <c r="I1850" s="60">
        <v>4</v>
      </c>
      <c r="J1850" s="60" t="s">
        <v>6218</v>
      </c>
      <c r="K1850" s="60" t="s">
        <v>31</v>
      </c>
      <c r="L1850" s="238">
        <v>7</v>
      </c>
      <c r="M1850" s="27">
        <f t="shared" ref="M1850:M1857" si="86">L1850*130</f>
        <v>910</v>
      </c>
      <c r="N1850" s="23"/>
      <c r="O1850" s="184" t="s">
        <v>32</v>
      </c>
      <c r="P1850" s="237"/>
    </row>
    <row r="1851" s="83" customFormat="1" ht="18" customHeight="1" spans="1:16">
      <c r="A1851" s="24">
        <v>1846</v>
      </c>
      <c r="B1851" s="24" t="s">
        <v>23</v>
      </c>
      <c r="C1851" s="24" t="s">
        <v>24</v>
      </c>
      <c r="D1851" s="24" t="s">
        <v>25</v>
      </c>
      <c r="E1851" s="60" t="s">
        <v>4460</v>
      </c>
      <c r="F1851" s="60" t="s">
        <v>5924</v>
      </c>
      <c r="G1851" s="37" t="s">
        <v>6235</v>
      </c>
      <c r="H1851" s="60" t="s">
        <v>194</v>
      </c>
      <c r="I1851" s="60">
        <v>6</v>
      </c>
      <c r="J1851" s="60" t="s">
        <v>6218</v>
      </c>
      <c r="K1851" s="60" t="s">
        <v>31</v>
      </c>
      <c r="L1851" s="238">
        <v>6</v>
      </c>
      <c r="M1851" s="27">
        <f t="shared" si="86"/>
        <v>780</v>
      </c>
      <c r="N1851" s="23"/>
      <c r="O1851" s="184" t="s">
        <v>32</v>
      </c>
      <c r="P1851" s="237"/>
    </row>
    <row r="1852" s="83" customFormat="1" ht="18" customHeight="1" spans="1:16">
      <c r="A1852" s="24">
        <v>1847</v>
      </c>
      <c r="B1852" s="24" t="s">
        <v>23</v>
      </c>
      <c r="C1852" s="24" t="s">
        <v>24</v>
      </c>
      <c r="D1852" s="24" t="s">
        <v>25</v>
      </c>
      <c r="E1852" s="60" t="s">
        <v>4460</v>
      </c>
      <c r="F1852" s="60" t="s">
        <v>5924</v>
      </c>
      <c r="G1852" s="37" t="s">
        <v>6236</v>
      </c>
      <c r="H1852" s="60" t="s">
        <v>194</v>
      </c>
      <c r="I1852" s="60">
        <v>4</v>
      </c>
      <c r="J1852" s="60" t="s">
        <v>6218</v>
      </c>
      <c r="K1852" s="60" t="s">
        <v>31</v>
      </c>
      <c r="L1852" s="238">
        <v>4</v>
      </c>
      <c r="M1852" s="27">
        <f t="shared" si="86"/>
        <v>520</v>
      </c>
      <c r="N1852" s="23"/>
      <c r="O1852" s="184" t="s">
        <v>32</v>
      </c>
      <c r="P1852" s="237"/>
    </row>
    <row r="1853" s="83" customFormat="1" ht="18" customHeight="1" spans="1:16">
      <c r="A1853" s="24">
        <v>1848</v>
      </c>
      <c r="B1853" s="24" t="s">
        <v>23</v>
      </c>
      <c r="C1853" s="24" t="s">
        <v>24</v>
      </c>
      <c r="D1853" s="24" t="s">
        <v>25</v>
      </c>
      <c r="E1853" s="60" t="s">
        <v>4460</v>
      </c>
      <c r="F1853" s="60" t="s">
        <v>5924</v>
      </c>
      <c r="G1853" s="37" t="s">
        <v>6237</v>
      </c>
      <c r="H1853" s="232" t="s">
        <v>194</v>
      </c>
      <c r="I1853" s="60">
        <v>3</v>
      </c>
      <c r="J1853" s="60" t="s">
        <v>6218</v>
      </c>
      <c r="K1853" s="60" t="s">
        <v>31</v>
      </c>
      <c r="L1853" s="238">
        <v>5</v>
      </c>
      <c r="M1853" s="27">
        <f t="shared" si="86"/>
        <v>650</v>
      </c>
      <c r="N1853" s="23"/>
      <c r="O1853" s="184" t="s">
        <v>32</v>
      </c>
      <c r="P1853" s="237"/>
    </row>
    <row r="1854" s="83" customFormat="1" ht="18" customHeight="1" spans="1:16">
      <c r="A1854" s="24">
        <v>1849</v>
      </c>
      <c r="B1854" s="24" t="s">
        <v>23</v>
      </c>
      <c r="C1854" s="24" t="s">
        <v>24</v>
      </c>
      <c r="D1854" s="24" t="s">
        <v>25</v>
      </c>
      <c r="E1854" s="60" t="s">
        <v>4460</v>
      </c>
      <c r="F1854" s="60" t="s">
        <v>5924</v>
      </c>
      <c r="G1854" s="37" t="s">
        <v>6238</v>
      </c>
      <c r="H1854" s="60" t="s">
        <v>194</v>
      </c>
      <c r="I1854" s="60">
        <v>4</v>
      </c>
      <c r="J1854" s="60" t="s">
        <v>6218</v>
      </c>
      <c r="K1854" s="60" t="s">
        <v>31</v>
      </c>
      <c r="L1854" s="238">
        <v>4</v>
      </c>
      <c r="M1854" s="27">
        <f t="shared" si="86"/>
        <v>520</v>
      </c>
      <c r="N1854" s="23"/>
      <c r="O1854" s="184" t="s">
        <v>32</v>
      </c>
      <c r="P1854" s="237"/>
    </row>
    <row r="1855" s="83" customFormat="1" ht="18" customHeight="1" spans="1:16">
      <c r="A1855" s="24">
        <v>1850</v>
      </c>
      <c r="B1855" s="24" t="s">
        <v>23</v>
      </c>
      <c r="C1855" s="24" t="s">
        <v>24</v>
      </c>
      <c r="D1855" s="24" t="s">
        <v>25</v>
      </c>
      <c r="E1855" s="60" t="s">
        <v>4460</v>
      </c>
      <c r="F1855" s="60" t="s">
        <v>5924</v>
      </c>
      <c r="G1855" s="37" t="s">
        <v>6239</v>
      </c>
      <c r="H1855" s="232" t="s">
        <v>194</v>
      </c>
      <c r="I1855" s="60">
        <v>3</v>
      </c>
      <c r="J1855" s="60" t="s">
        <v>6218</v>
      </c>
      <c r="K1855" s="60" t="s">
        <v>31</v>
      </c>
      <c r="L1855" s="238">
        <v>4</v>
      </c>
      <c r="M1855" s="27">
        <f t="shared" si="86"/>
        <v>520</v>
      </c>
      <c r="N1855" s="23"/>
      <c r="O1855" s="184" t="s">
        <v>32</v>
      </c>
      <c r="P1855" s="237"/>
    </row>
    <row r="1856" s="83" customFormat="1" ht="18" customHeight="1" spans="1:16">
      <c r="A1856" s="24">
        <v>1851</v>
      </c>
      <c r="B1856" s="24" t="s">
        <v>23</v>
      </c>
      <c r="C1856" s="24" t="s">
        <v>24</v>
      </c>
      <c r="D1856" s="24" t="s">
        <v>25</v>
      </c>
      <c r="E1856" s="60" t="s">
        <v>4460</v>
      </c>
      <c r="F1856" s="60" t="s">
        <v>5924</v>
      </c>
      <c r="G1856" s="37" t="s">
        <v>6240</v>
      </c>
      <c r="H1856" s="60" t="s">
        <v>194</v>
      </c>
      <c r="I1856" s="60">
        <v>4</v>
      </c>
      <c r="J1856" s="60" t="s">
        <v>6218</v>
      </c>
      <c r="K1856" s="60" t="s">
        <v>31</v>
      </c>
      <c r="L1856" s="238">
        <v>4</v>
      </c>
      <c r="M1856" s="27">
        <f t="shared" si="86"/>
        <v>520</v>
      </c>
      <c r="N1856" s="23"/>
      <c r="O1856" s="184" t="s">
        <v>32</v>
      </c>
      <c r="P1856" s="237"/>
    </row>
    <row r="1857" s="83" customFormat="1" ht="18" customHeight="1" spans="1:16">
      <c r="A1857" s="24">
        <v>1852</v>
      </c>
      <c r="B1857" s="24" t="s">
        <v>23</v>
      </c>
      <c r="C1857" s="24" t="s">
        <v>24</v>
      </c>
      <c r="D1857" s="24" t="s">
        <v>25</v>
      </c>
      <c r="E1857" s="60" t="s">
        <v>4460</v>
      </c>
      <c r="F1857" s="60" t="s">
        <v>5924</v>
      </c>
      <c r="G1857" s="37" t="s">
        <v>6241</v>
      </c>
      <c r="H1857" s="60" t="s">
        <v>194</v>
      </c>
      <c r="I1857" s="60">
        <v>5</v>
      </c>
      <c r="J1857" s="60" t="s">
        <v>6218</v>
      </c>
      <c r="K1857" s="60" t="s">
        <v>31</v>
      </c>
      <c r="L1857" s="238">
        <v>4</v>
      </c>
      <c r="M1857" s="27">
        <f t="shared" si="86"/>
        <v>520</v>
      </c>
      <c r="N1857" s="23"/>
      <c r="O1857" s="184" t="s">
        <v>32</v>
      </c>
      <c r="P1857" s="237"/>
    </row>
    <row r="1858" s="83" customFormat="1" ht="18" customHeight="1" spans="1:16">
      <c r="A1858" s="24">
        <v>1853</v>
      </c>
      <c r="B1858" s="24" t="s">
        <v>23</v>
      </c>
      <c r="C1858" s="24" t="s">
        <v>24</v>
      </c>
      <c r="D1858" s="24" t="s">
        <v>25</v>
      </c>
      <c r="E1858" s="60" t="s">
        <v>4460</v>
      </c>
      <c r="F1858" s="60" t="s">
        <v>5924</v>
      </c>
      <c r="G1858" s="37" t="s">
        <v>5447</v>
      </c>
      <c r="H1858" s="232" t="s">
        <v>194</v>
      </c>
      <c r="I1858" s="60">
        <v>1</v>
      </c>
      <c r="J1858" s="60" t="s">
        <v>6218</v>
      </c>
      <c r="K1858" s="60" t="s">
        <v>31</v>
      </c>
      <c r="L1858" s="238">
        <v>1</v>
      </c>
      <c r="M1858" s="27">
        <f>L1858*312</f>
        <v>312</v>
      </c>
      <c r="N1858" s="23"/>
      <c r="O1858" s="184" t="s">
        <v>32</v>
      </c>
      <c r="P1858" s="237"/>
    </row>
    <row r="1859" s="83" customFormat="1" ht="18" customHeight="1" spans="1:16">
      <c r="A1859" s="24">
        <v>1854</v>
      </c>
      <c r="B1859" s="24" t="s">
        <v>23</v>
      </c>
      <c r="C1859" s="24" t="s">
        <v>24</v>
      </c>
      <c r="D1859" s="24" t="s">
        <v>25</v>
      </c>
      <c r="E1859" s="60" t="s">
        <v>4460</v>
      </c>
      <c r="F1859" s="60" t="s">
        <v>5924</v>
      </c>
      <c r="G1859" s="37" t="s">
        <v>6242</v>
      </c>
      <c r="H1859" s="60" t="s">
        <v>194</v>
      </c>
      <c r="I1859" s="60">
        <v>4</v>
      </c>
      <c r="J1859" s="60" t="s">
        <v>6218</v>
      </c>
      <c r="K1859" s="60" t="s">
        <v>31</v>
      </c>
      <c r="L1859" s="238">
        <v>4</v>
      </c>
      <c r="M1859" s="27">
        <f>L1859*130</f>
        <v>520</v>
      </c>
      <c r="N1859" s="23"/>
      <c r="O1859" s="184" t="s">
        <v>32</v>
      </c>
      <c r="P1859" s="237"/>
    </row>
    <row r="1860" s="83" customFormat="1" ht="18" customHeight="1" spans="1:16">
      <c r="A1860" s="24">
        <v>1855</v>
      </c>
      <c r="B1860" s="24" t="s">
        <v>23</v>
      </c>
      <c r="C1860" s="24" t="s">
        <v>24</v>
      </c>
      <c r="D1860" s="24" t="s">
        <v>25</v>
      </c>
      <c r="E1860" s="60" t="s">
        <v>4460</v>
      </c>
      <c r="F1860" s="60" t="s">
        <v>5924</v>
      </c>
      <c r="G1860" s="37" t="s">
        <v>6243</v>
      </c>
      <c r="H1860" s="60" t="s">
        <v>194</v>
      </c>
      <c r="I1860" s="60">
        <v>5</v>
      </c>
      <c r="J1860" s="60" t="s">
        <v>6218</v>
      </c>
      <c r="K1860" s="60" t="s">
        <v>31</v>
      </c>
      <c r="L1860" s="238">
        <v>5</v>
      </c>
      <c r="M1860" s="27">
        <f>L1860*130</f>
        <v>650</v>
      </c>
      <c r="N1860" s="23"/>
      <c r="O1860" s="184" t="s">
        <v>32</v>
      </c>
      <c r="P1860" s="237"/>
    </row>
    <row r="1861" s="83" customFormat="1" ht="18" customHeight="1" spans="1:16">
      <c r="A1861" s="24">
        <v>1856</v>
      </c>
      <c r="B1861" s="24" t="s">
        <v>23</v>
      </c>
      <c r="C1861" s="24" t="s">
        <v>24</v>
      </c>
      <c r="D1861" s="24" t="s">
        <v>25</v>
      </c>
      <c r="E1861" s="60" t="s">
        <v>4460</v>
      </c>
      <c r="F1861" s="60" t="s">
        <v>5924</v>
      </c>
      <c r="G1861" s="37" t="s">
        <v>6244</v>
      </c>
      <c r="H1861" s="60" t="s">
        <v>1583</v>
      </c>
      <c r="I1861" s="60">
        <v>3</v>
      </c>
      <c r="J1861" s="60" t="s">
        <v>6218</v>
      </c>
      <c r="K1861" s="60" t="s">
        <v>31</v>
      </c>
      <c r="L1861" s="238">
        <v>4</v>
      </c>
      <c r="M1861" s="27">
        <f>L1861*312</f>
        <v>1248</v>
      </c>
      <c r="N1861" s="23"/>
      <c r="O1861" s="184" t="s">
        <v>32</v>
      </c>
      <c r="P1861" s="237"/>
    </row>
    <row r="1862" s="83" customFormat="1" ht="18" customHeight="1" spans="1:16">
      <c r="A1862" s="24">
        <v>1857</v>
      </c>
      <c r="B1862" s="24" t="s">
        <v>23</v>
      </c>
      <c r="C1862" s="24" t="s">
        <v>24</v>
      </c>
      <c r="D1862" s="24" t="s">
        <v>25</v>
      </c>
      <c r="E1862" s="60" t="s">
        <v>4460</v>
      </c>
      <c r="F1862" s="60" t="s">
        <v>5924</v>
      </c>
      <c r="G1862" s="37" t="s">
        <v>6245</v>
      </c>
      <c r="H1862" s="60" t="s">
        <v>194</v>
      </c>
      <c r="I1862" s="60">
        <v>5</v>
      </c>
      <c r="J1862" s="60" t="s">
        <v>6218</v>
      </c>
      <c r="K1862" s="60" t="s">
        <v>31</v>
      </c>
      <c r="L1862" s="238">
        <v>5</v>
      </c>
      <c r="M1862" s="27">
        <f>L1862*130</f>
        <v>650</v>
      </c>
      <c r="N1862" s="23"/>
      <c r="O1862" s="184" t="s">
        <v>32</v>
      </c>
      <c r="P1862" s="237"/>
    </row>
    <row r="1863" s="83" customFormat="1" ht="18" customHeight="1" spans="1:16">
      <c r="A1863" s="24">
        <v>1858</v>
      </c>
      <c r="B1863" s="24" t="s">
        <v>23</v>
      </c>
      <c r="C1863" s="24" t="s">
        <v>24</v>
      </c>
      <c r="D1863" s="24" t="s">
        <v>25</v>
      </c>
      <c r="E1863" s="60" t="s">
        <v>4460</v>
      </c>
      <c r="F1863" s="60" t="s">
        <v>5924</v>
      </c>
      <c r="G1863" s="37" t="s">
        <v>6246</v>
      </c>
      <c r="H1863" s="60" t="s">
        <v>1583</v>
      </c>
      <c r="I1863" s="60">
        <v>3</v>
      </c>
      <c r="J1863" s="60" t="s">
        <v>6218</v>
      </c>
      <c r="K1863" s="60" t="s">
        <v>31</v>
      </c>
      <c r="L1863" s="238">
        <v>3</v>
      </c>
      <c r="M1863" s="27">
        <f>L1863*312</f>
        <v>936</v>
      </c>
      <c r="N1863" s="23"/>
      <c r="O1863" s="184" t="s">
        <v>32</v>
      </c>
      <c r="P1863" s="237"/>
    </row>
    <row r="1864" s="83" customFormat="1" ht="18" customHeight="1" spans="1:16">
      <c r="A1864" s="24">
        <v>1859</v>
      </c>
      <c r="B1864" s="24" t="s">
        <v>23</v>
      </c>
      <c r="C1864" s="24" t="s">
        <v>24</v>
      </c>
      <c r="D1864" s="24" t="s">
        <v>25</v>
      </c>
      <c r="E1864" s="60" t="s">
        <v>4460</v>
      </c>
      <c r="F1864" s="60" t="s">
        <v>5924</v>
      </c>
      <c r="G1864" s="37" t="s">
        <v>6247</v>
      </c>
      <c r="H1864" s="232" t="s">
        <v>194</v>
      </c>
      <c r="I1864" s="60">
        <v>1</v>
      </c>
      <c r="J1864" s="60" t="s">
        <v>6218</v>
      </c>
      <c r="K1864" s="60" t="s">
        <v>31</v>
      </c>
      <c r="L1864" s="238">
        <v>1</v>
      </c>
      <c r="M1864" s="27">
        <f>L1864*312</f>
        <v>312</v>
      </c>
      <c r="N1864" s="23"/>
      <c r="O1864" s="184" t="s">
        <v>32</v>
      </c>
      <c r="P1864" s="237"/>
    </row>
    <row r="1865" s="83" customFormat="1" ht="18" customHeight="1" spans="1:16">
      <c r="A1865" s="24">
        <v>1860</v>
      </c>
      <c r="B1865" s="24" t="s">
        <v>23</v>
      </c>
      <c r="C1865" s="24" t="s">
        <v>24</v>
      </c>
      <c r="D1865" s="24" t="s">
        <v>25</v>
      </c>
      <c r="E1865" s="60" t="s">
        <v>4460</v>
      </c>
      <c r="F1865" s="60" t="s">
        <v>5924</v>
      </c>
      <c r="G1865" s="37" t="s">
        <v>6248</v>
      </c>
      <c r="H1865" s="60" t="s">
        <v>194</v>
      </c>
      <c r="I1865" s="60">
        <v>5</v>
      </c>
      <c r="J1865" s="60" t="s">
        <v>6218</v>
      </c>
      <c r="K1865" s="60" t="s">
        <v>31</v>
      </c>
      <c r="L1865" s="238">
        <v>6</v>
      </c>
      <c r="M1865" s="27">
        <f>L1865*130</f>
        <v>780</v>
      </c>
      <c r="N1865" s="23"/>
      <c r="O1865" s="184" t="s">
        <v>32</v>
      </c>
      <c r="P1865" s="237"/>
    </row>
    <row r="1866" s="83" customFormat="1" ht="18" customHeight="1" spans="1:16">
      <c r="A1866" s="24">
        <v>1861</v>
      </c>
      <c r="B1866" s="24" t="s">
        <v>23</v>
      </c>
      <c r="C1866" s="24" t="s">
        <v>24</v>
      </c>
      <c r="D1866" s="24" t="s">
        <v>25</v>
      </c>
      <c r="E1866" s="60" t="s">
        <v>4460</v>
      </c>
      <c r="F1866" s="60" t="s">
        <v>5924</v>
      </c>
      <c r="G1866" s="37" t="s">
        <v>5874</v>
      </c>
      <c r="H1866" s="232" t="s">
        <v>194</v>
      </c>
      <c r="I1866" s="60">
        <v>3</v>
      </c>
      <c r="J1866" s="60" t="s">
        <v>6218</v>
      </c>
      <c r="K1866" s="60" t="s">
        <v>31</v>
      </c>
      <c r="L1866" s="238">
        <v>3</v>
      </c>
      <c r="M1866" s="27">
        <f>L1866*130</f>
        <v>390</v>
      </c>
      <c r="N1866" s="23"/>
      <c r="O1866" s="184" t="s">
        <v>32</v>
      </c>
      <c r="P1866" s="237"/>
    </row>
    <row r="1867" s="83" customFormat="1" ht="18" customHeight="1" spans="1:16">
      <c r="A1867" s="24">
        <v>1862</v>
      </c>
      <c r="B1867" s="24" t="s">
        <v>23</v>
      </c>
      <c r="C1867" s="24" t="s">
        <v>24</v>
      </c>
      <c r="D1867" s="24" t="s">
        <v>25</v>
      </c>
      <c r="E1867" s="60" t="s">
        <v>4460</v>
      </c>
      <c r="F1867" s="60" t="s">
        <v>5924</v>
      </c>
      <c r="G1867" s="37" t="s">
        <v>6249</v>
      </c>
      <c r="H1867" s="60" t="s">
        <v>1583</v>
      </c>
      <c r="I1867" s="60">
        <v>4</v>
      </c>
      <c r="J1867" s="60" t="s">
        <v>6218</v>
      </c>
      <c r="K1867" s="60" t="s">
        <v>31</v>
      </c>
      <c r="L1867" s="238">
        <v>4</v>
      </c>
      <c r="M1867" s="27">
        <f>L1867*130</f>
        <v>520</v>
      </c>
      <c r="N1867" s="23"/>
      <c r="O1867" s="184" t="s">
        <v>32</v>
      </c>
      <c r="P1867" s="237"/>
    </row>
    <row r="1868" s="83" customFormat="1" ht="18" customHeight="1" spans="1:16">
      <c r="A1868" s="24">
        <v>1863</v>
      </c>
      <c r="B1868" s="24" t="s">
        <v>23</v>
      </c>
      <c r="C1868" s="24" t="s">
        <v>24</v>
      </c>
      <c r="D1868" s="24" t="s">
        <v>25</v>
      </c>
      <c r="E1868" s="60" t="s">
        <v>4460</v>
      </c>
      <c r="F1868" s="60" t="s">
        <v>5924</v>
      </c>
      <c r="G1868" s="37" t="s">
        <v>6250</v>
      </c>
      <c r="H1868" s="232" t="s">
        <v>194</v>
      </c>
      <c r="I1868" s="60">
        <v>1</v>
      </c>
      <c r="J1868" s="60" t="s">
        <v>6218</v>
      </c>
      <c r="K1868" s="60" t="s">
        <v>31</v>
      </c>
      <c r="L1868" s="238">
        <v>1</v>
      </c>
      <c r="M1868" s="27">
        <f>L1868*312</f>
        <v>312</v>
      </c>
      <c r="N1868" s="23"/>
      <c r="O1868" s="184" t="s">
        <v>32</v>
      </c>
      <c r="P1868" s="237"/>
    </row>
    <row r="1869" s="83" customFormat="1" ht="18" customHeight="1" spans="1:16">
      <c r="A1869" s="24">
        <v>1864</v>
      </c>
      <c r="B1869" s="24" t="s">
        <v>23</v>
      </c>
      <c r="C1869" s="24" t="s">
        <v>24</v>
      </c>
      <c r="D1869" s="24" t="s">
        <v>25</v>
      </c>
      <c r="E1869" s="60" t="s">
        <v>4460</v>
      </c>
      <c r="F1869" s="60" t="s">
        <v>5924</v>
      </c>
      <c r="G1869" s="37" t="s">
        <v>6251</v>
      </c>
      <c r="H1869" s="232" t="s">
        <v>194</v>
      </c>
      <c r="I1869" s="60">
        <v>1</v>
      </c>
      <c r="J1869" s="60" t="s">
        <v>6218</v>
      </c>
      <c r="K1869" s="60" t="s">
        <v>31</v>
      </c>
      <c r="L1869" s="238">
        <v>1</v>
      </c>
      <c r="M1869" s="27">
        <f>L1869*312</f>
        <v>312</v>
      </c>
      <c r="N1869" s="23"/>
      <c r="O1869" s="184" t="s">
        <v>32</v>
      </c>
      <c r="P1869" s="237"/>
    </row>
    <row r="1870" s="83" customFormat="1" ht="18" customHeight="1" spans="1:16">
      <c r="A1870" s="24">
        <v>1865</v>
      </c>
      <c r="B1870" s="24" t="s">
        <v>23</v>
      </c>
      <c r="C1870" s="24" t="s">
        <v>24</v>
      </c>
      <c r="D1870" s="24" t="s">
        <v>25</v>
      </c>
      <c r="E1870" s="60" t="s">
        <v>4460</v>
      </c>
      <c r="F1870" s="60" t="s">
        <v>5924</v>
      </c>
      <c r="G1870" s="37" t="s">
        <v>6252</v>
      </c>
      <c r="H1870" s="60" t="s">
        <v>194</v>
      </c>
      <c r="I1870" s="60">
        <v>4</v>
      </c>
      <c r="J1870" s="60" t="s">
        <v>6218</v>
      </c>
      <c r="K1870" s="60" t="s">
        <v>31</v>
      </c>
      <c r="L1870" s="238">
        <v>3</v>
      </c>
      <c r="M1870" s="27">
        <f>L1870*130</f>
        <v>390</v>
      </c>
      <c r="N1870" s="23"/>
      <c r="O1870" s="184" t="s">
        <v>32</v>
      </c>
      <c r="P1870" s="237"/>
    </row>
    <row r="1871" s="83" customFormat="1" ht="18" customHeight="1" spans="1:16">
      <c r="A1871" s="24">
        <v>1866</v>
      </c>
      <c r="B1871" s="24" t="s">
        <v>23</v>
      </c>
      <c r="C1871" s="24" t="s">
        <v>24</v>
      </c>
      <c r="D1871" s="24" t="s">
        <v>25</v>
      </c>
      <c r="E1871" s="60" t="s">
        <v>4460</v>
      </c>
      <c r="F1871" s="60" t="s">
        <v>5924</v>
      </c>
      <c r="G1871" s="37" t="s">
        <v>5402</v>
      </c>
      <c r="H1871" s="60" t="s">
        <v>6215</v>
      </c>
      <c r="I1871" s="60">
        <v>3</v>
      </c>
      <c r="J1871" s="60" t="s">
        <v>6218</v>
      </c>
      <c r="K1871" s="60" t="s">
        <v>31</v>
      </c>
      <c r="L1871" s="238">
        <v>3</v>
      </c>
      <c r="M1871" s="27">
        <f>L1871*312</f>
        <v>936</v>
      </c>
      <c r="N1871" s="23"/>
      <c r="O1871" s="184" t="s">
        <v>32</v>
      </c>
      <c r="P1871" s="237"/>
    </row>
    <row r="1872" s="83" customFormat="1" ht="18" customHeight="1" spans="1:16">
      <c r="A1872" s="24">
        <v>1867</v>
      </c>
      <c r="B1872" s="24" t="s">
        <v>23</v>
      </c>
      <c r="C1872" s="24" t="s">
        <v>24</v>
      </c>
      <c r="D1872" s="24" t="s">
        <v>25</v>
      </c>
      <c r="E1872" s="60" t="s">
        <v>4460</v>
      </c>
      <c r="F1872" s="60" t="s">
        <v>5924</v>
      </c>
      <c r="G1872" s="37" t="s">
        <v>6253</v>
      </c>
      <c r="H1872" s="60" t="s">
        <v>194</v>
      </c>
      <c r="I1872" s="60">
        <v>5</v>
      </c>
      <c r="J1872" s="60" t="s">
        <v>6218</v>
      </c>
      <c r="K1872" s="60" t="s">
        <v>31</v>
      </c>
      <c r="L1872" s="238">
        <v>6</v>
      </c>
      <c r="M1872" s="27">
        <f>L1872*130</f>
        <v>780</v>
      </c>
      <c r="N1872" s="23"/>
      <c r="O1872" s="184" t="s">
        <v>32</v>
      </c>
      <c r="P1872" s="237"/>
    </row>
    <row r="1873" s="83" customFormat="1" ht="18" customHeight="1" spans="1:16">
      <c r="A1873" s="24">
        <v>1868</v>
      </c>
      <c r="B1873" s="24" t="s">
        <v>23</v>
      </c>
      <c r="C1873" s="24" t="s">
        <v>24</v>
      </c>
      <c r="D1873" s="24" t="s">
        <v>25</v>
      </c>
      <c r="E1873" s="60" t="s">
        <v>4460</v>
      </c>
      <c r="F1873" s="60" t="s">
        <v>5924</v>
      </c>
      <c r="G1873" s="37" t="s">
        <v>6254</v>
      </c>
      <c r="H1873" s="232" t="s">
        <v>194</v>
      </c>
      <c r="I1873" s="60">
        <v>3</v>
      </c>
      <c r="J1873" s="60" t="s">
        <v>6218</v>
      </c>
      <c r="K1873" s="60" t="s">
        <v>31</v>
      </c>
      <c r="L1873" s="238">
        <v>5</v>
      </c>
      <c r="M1873" s="27">
        <f>L1873*130</f>
        <v>650</v>
      </c>
      <c r="N1873" s="23"/>
      <c r="O1873" s="184" t="s">
        <v>32</v>
      </c>
      <c r="P1873" s="237"/>
    </row>
    <row r="1874" s="83" customFormat="1" ht="18" customHeight="1" spans="1:16">
      <c r="A1874" s="24">
        <v>1869</v>
      </c>
      <c r="B1874" s="24" t="s">
        <v>23</v>
      </c>
      <c r="C1874" s="24" t="s">
        <v>24</v>
      </c>
      <c r="D1874" s="24" t="s">
        <v>25</v>
      </c>
      <c r="E1874" s="60" t="s">
        <v>4460</v>
      </c>
      <c r="F1874" s="60" t="s">
        <v>5924</v>
      </c>
      <c r="G1874" s="37" t="s">
        <v>6255</v>
      </c>
      <c r="H1874" s="60" t="s">
        <v>1583</v>
      </c>
      <c r="I1874" s="60">
        <v>3</v>
      </c>
      <c r="J1874" s="60" t="s">
        <v>6218</v>
      </c>
      <c r="K1874" s="60" t="s">
        <v>31</v>
      </c>
      <c r="L1874" s="238">
        <v>5</v>
      </c>
      <c r="M1874" s="27">
        <f>L1874*312</f>
        <v>1560</v>
      </c>
      <c r="N1874" s="23"/>
      <c r="O1874" s="184" t="s">
        <v>32</v>
      </c>
      <c r="P1874" s="237"/>
    </row>
    <row r="1875" s="83" customFormat="1" ht="18" customHeight="1" spans="1:16">
      <c r="A1875" s="24">
        <v>1870</v>
      </c>
      <c r="B1875" s="24" t="s">
        <v>23</v>
      </c>
      <c r="C1875" s="24" t="s">
        <v>24</v>
      </c>
      <c r="D1875" s="24" t="s">
        <v>25</v>
      </c>
      <c r="E1875" s="60" t="s">
        <v>4460</v>
      </c>
      <c r="F1875" s="60" t="s">
        <v>5924</v>
      </c>
      <c r="G1875" s="37" t="s">
        <v>6256</v>
      </c>
      <c r="H1875" s="60" t="s">
        <v>1583</v>
      </c>
      <c r="I1875" s="60">
        <v>3</v>
      </c>
      <c r="J1875" s="60" t="s">
        <v>6218</v>
      </c>
      <c r="K1875" s="60" t="s">
        <v>31</v>
      </c>
      <c r="L1875" s="238">
        <v>3</v>
      </c>
      <c r="M1875" s="27">
        <f>L1875*312</f>
        <v>936</v>
      </c>
      <c r="N1875" s="23"/>
      <c r="O1875" s="184" t="s">
        <v>32</v>
      </c>
      <c r="P1875" s="237"/>
    </row>
    <row r="1876" s="83" customFormat="1" ht="18" customHeight="1" spans="1:16">
      <c r="A1876" s="24">
        <v>1871</v>
      </c>
      <c r="B1876" s="24" t="s">
        <v>23</v>
      </c>
      <c r="C1876" s="24" t="s">
        <v>24</v>
      </c>
      <c r="D1876" s="24" t="s">
        <v>25</v>
      </c>
      <c r="E1876" s="60" t="s">
        <v>4460</v>
      </c>
      <c r="F1876" s="60" t="s">
        <v>5924</v>
      </c>
      <c r="G1876" s="37" t="s">
        <v>5471</v>
      </c>
      <c r="H1876" s="60" t="s">
        <v>1583</v>
      </c>
      <c r="I1876" s="60">
        <v>3</v>
      </c>
      <c r="J1876" s="60" t="s">
        <v>6218</v>
      </c>
      <c r="K1876" s="60" t="s">
        <v>31</v>
      </c>
      <c r="L1876" s="238">
        <v>3</v>
      </c>
      <c r="M1876" s="27">
        <f>L1876*312</f>
        <v>936</v>
      </c>
      <c r="N1876" s="23"/>
      <c r="O1876" s="184" t="s">
        <v>32</v>
      </c>
      <c r="P1876" s="237"/>
    </row>
    <row r="1877" s="83" customFormat="1" ht="18" customHeight="1" spans="1:16">
      <c r="A1877" s="24">
        <v>1872</v>
      </c>
      <c r="B1877" s="24" t="s">
        <v>23</v>
      </c>
      <c r="C1877" s="24" t="s">
        <v>24</v>
      </c>
      <c r="D1877" s="24" t="s">
        <v>25</v>
      </c>
      <c r="E1877" s="60" t="s">
        <v>4460</v>
      </c>
      <c r="F1877" s="60" t="s">
        <v>5924</v>
      </c>
      <c r="G1877" s="37" t="s">
        <v>5656</v>
      </c>
      <c r="H1877" s="60" t="s">
        <v>194</v>
      </c>
      <c r="I1877" s="60">
        <v>5</v>
      </c>
      <c r="J1877" s="60" t="s">
        <v>6218</v>
      </c>
      <c r="K1877" s="60" t="s">
        <v>31</v>
      </c>
      <c r="L1877" s="238">
        <v>5</v>
      </c>
      <c r="M1877" s="27">
        <f>L1877*130</f>
        <v>650</v>
      </c>
      <c r="N1877" s="23"/>
      <c r="O1877" s="184" t="s">
        <v>32</v>
      </c>
      <c r="P1877" s="237"/>
    </row>
    <row r="1878" s="83" customFormat="1" ht="18" customHeight="1" spans="1:16">
      <c r="A1878" s="24">
        <v>1873</v>
      </c>
      <c r="B1878" s="24" t="s">
        <v>23</v>
      </c>
      <c r="C1878" s="24" t="s">
        <v>24</v>
      </c>
      <c r="D1878" s="24" t="s">
        <v>25</v>
      </c>
      <c r="E1878" s="60" t="s">
        <v>4460</v>
      </c>
      <c r="F1878" s="60" t="s">
        <v>5924</v>
      </c>
      <c r="G1878" s="37" t="s">
        <v>6257</v>
      </c>
      <c r="H1878" s="232" t="s">
        <v>194</v>
      </c>
      <c r="I1878" s="60">
        <v>1</v>
      </c>
      <c r="J1878" s="60" t="s">
        <v>6218</v>
      </c>
      <c r="K1878" s="60" t="s">
        <v>31</v>
      </c>
      <c r="L1878" s="238">
        <v>1</v>
      </c>
      <c r="M1878" s="27">
        <f>L1878*312</f>
        <v>312</v>
      </c>
      <c r="N1878" s="23"/>
      <c r="O1878" s="184" t="s">
        <v>32</v>
      </c>
      <c r="P1878" s="237"/>
    </row>
    <row r="1879" s="83" customFormat="1" ht="18" customHeight="1" spans="1:16">
      <c r="A1879" s="24">
        <v>1874</v>
      </c>
      <c r="B1879" s="24" t="s">
        <v>23</v>
      </c>
      <c r="C1879" s="24" t="s">
        <v>24</v>
      </c>
      <c r="D1879" s="24" t="s">
        <v>25</v>
      </c>
      <c r="E1879" s="60" t="s">
        <v>4460</v>
      </c>
      <c r="F1879" s="60" t="s">
        <v>5924</v>
      </c>
      <c r="G1879" s="37" t="s">
        <v>6258</v>
      </c>
      <c r="H1879" s="232" t="s">
        <v>194</v>
      </c>
      <c r="I1879" s="60">
        <v>2</v>
      </c>
      <c r="J1879" s="60" t="s">
        <v>6218</v>
      </c>
      <c r="K1879" s="60" t="s">
        <v>31</v>
      </c>
      <c r="L1879" s="238">
        <v>2</v>
      </c>
      <c r="M1879" s="27">
        <f t="shared" ref="M1879:M1885" si="87">L1879*130</f>
        <v>260</v>
      </c>
      <c r="N1879" s="23"/>
      <c r="O1879" s="184" t="s">
        <v>32</v>
      </c>
      <c r="P1879" s="237"/>
    </row>
    <row r="1880" s="83" customFormat="1" ht="18" customHeight="1" spans="1:16">
      <c r="A1880" s="24">
        <v>1875</v>
      </c>
      <c r="B1880" s="24" t="s">
        <v>23</v>
      </c>
      <c r="C1880" s="24" t="s">
        <v>24</v>
      </c>
      <c r="D1880" s="24" t="s">
        <v>25</v>
      </c>
      <c r="E1880" s="60" t="s">
        <v>4460</v>
      </c>
      <c r="F1880" s="60" t="s">
        <v>5924</v>
      </c>
      <c r="G1880" s="37" t="s">
        <v>6259</v>
      </c>
      <c r="H1880" s="60" t="s">
        <v>194</v>
      </c>
      <c r="I1880" s="60">
        <v>4</v>
      </c>
      <c r="J1880" s="60" t="s">
        <v>6218</v>
      </c>
      <c r="K1880" s="60" t="s">
        <v>31</v>
      </c>
      <c r="L1880" s="238">
        <v>4</v>
      </c>
      <c r="M1880" s="27">
        <f t="shared" si="87"/>
        <v>520</v>
      </c>
      <c r="N1880" s="23"/>
      <c r="O1880" s="184" t="s">
        <v>32</v>
      </c>
      <c r="P1880" s="237"/>
    </row>
    <row r="1881" s="83" customFormat="1" ht="18" customHeight="1" spans="1:16">
      <c r="A1881" s="24">
        <v>1876</v>
      </c>
      <c r="B1881" s="24" t="s">
        <v>23</v>
      </c>
      <c r="C1881" s="24" t="s">
        <v>24</v>
      </c>
      <c r="D1881" s="24" t="s">
        <v>25</v>
      </c>
      <c r="E1881" s="60" t="s">
        <v>4460</v>
      </c>
      <c r="F1881" s="60" t="s">
        <v>5924</v>
      </c>
      <c r="G1881" s="37" t="s">
        <v>6260</v>
      </c>
      <c r="H1881" s="60" t="s">
        <v>194</v>
      </c>
      <c r="I1881" s="60">
        <v>5</v>
      </c>
      <c r="J1881" s="60" t="s">
        <v>6218</v>
      </c>
      <c r="K1881" s="60" t="s">
        <v>31</v>
      </c>
      <c r="L1881" s="238">
        <v>5</v>
      </c>
      <c r="M1881" s="27">
        <f t="shared" si="87"/>
        <v>650</v>
      </c>
      <c r="N1881" s="23"/>
      <c r="O1881" s="184" t="s">
        <v>32</v>
      </c>
      <c r="P1881" s="237"/>
    </row>
    <row r="1882" s="83" customFormat="1" ht="18" customHeight="1" spans="1:16">
      <c r="A1882" s="24">
        <v>1877</v>
      </c>
      <c r="B1882" s="24" t="s">
        <v>23</v>
      </c>
      <c r="C1882" s="24" t="s">
        <v>24</v>
      </c>
      <c r="D1882" s="24" t="s">
        <v>25</v>
      </c>
      <c r="E1882" s="60" t="s">
        <v>4460</v>
      </c>
      <c r="F1882" s="60" t="s">
        <v>5924</v>
      </c>
      <c r="G1882" s="37" t="s">
        <v>2300</v>
      </c>
      <c r="H1882" s="232" t="s">
        <v>194</v>
      </c>
      <c r="I1882" s="60">
        <v>3</v>
      </c>
      <c r="J1882" s="60" t="s">
        <v>6218</v>
      </c>
      <c r="K1882" s="60" t="s">
        <v>31</v>
      </c>
      <c r="L1882" s="238">
        <v>3</v>
      </c>
      <c r="M1882" s="27">
        <f t="shared" si="87"/>
        <v>390</v>
      </c>
      <c r="N1882" s="23"/>
      <c r="O1882" s="184" t="s">
        <v>32</v>
      </c>
      <c r="P1882" s="237"/>
    </row>
    <row r="1883" s="83" customFormat="1" ht="18" customHeight="1" spans="1:16">
      <c r="A1883" s="24">
        <v>1878</v>
      </c>
      <c r="B1883" s="24" t="s">
        <v>23</v>
      </c>
      <c r="C1883" s="24" t="s">
        <v>24</v>
      </c>
      <c r="D1883" s="24" t="s">
        <v>25</v>
      </c>
      <c r="E1883" s="60" t="s">
        <v>4460</v>
      </c>
      <c r="F1883" s="60" t="s">
        <v>5924</v>
      </c>
      <c r="G1883" s="37" t="s">
        <v>5675</v>
      </c>
      <c r="H1883" s="60" t="s">
        <v>194</v>
      </c>
      <c r="I1883" s="60">
        <v>4</v>
      </c>
      <c r="J1883" s="60" t="s">
        <v>6218</v>
      </c>
      <c r="K1883" s="60" t="s">
        <v>31</v>
      </c>
      <c r="L1883" s="238">
        <v>4</v>
      </c>
      <c r="M1883" s="27">
        <f t="shared" si="87"/>
        <v>520</v>
      </c>
      <c r="N1883" s="23"/>
      <c r="O1883" s="184" t="s">
        <v>32</v>
      </c>
      <c r="P1883" s="237"/>
    </row>
    <row r="1884" s="83" customFormat="1" ht="18" customHeight="1" spans="1:16">
      <c r="A1884" s="24">
        <v>1879</v>
      </c>
      <c r="B1884" s="24" t="s">
        <v>23</v>
      </c>
      <c r="C1884" s="24" t="s">
        <v>24</v>
      </c>
      <c r="D1884" s="24" t="s">
        <v>25</v>
      </c>
      <c r="E1884" s="60" t="s">
        <v>4460</v>
      </c>
      <c r="F1884" s="60" t="s">
        <v>5924</v>
      </c>
      <c r="G1884" s="37" t="s">
        <v>6261</v>
      </c>
      <c r="H1884" s="60" t="s">
        <v>1583</v>
      </c>
      <c r="I1884" s="60">
        <v>5</v>
      </c>
      <c r="J1884" s="60" t="s">
        <v>6218</v>
      </c>
      <c r="K1884" s="60" t="s">
        <v>31</v>
      </c>
      <c r="L1884" s="238">
        <v>5</v>
      </c>
      <c r="M1884" s="27">
        <f t="shared" si="87"/>
        <v>650</v>
      </c>
      <c r="N1884" s="23"/>
      <c r="O1884" s="184" t="s">
        <v>32</v>
      </c>
      <c r="P1884" s="237"/>
    </row>
    <row r="1885" s="83" customFormat="1" ht="18" customHeight="1" spans="1:16">
      <c r="A1885" s="24">
        <v>1880</v>
      </c>
      <c r="B1885" s="24" t="s">
        <v>23</v>
      </c>
      <c r="C1885" s="24" t="s">
        <v>24</v>
      </c>
      <c r="D1885" s="24" t="s">
        <v>25</v>
      </c>
      <c r="E1885" s="60" t="s">
        <v>4460</v>
      </c>
      <c r="F1885" s="60" t="s">
        <v>5924</v>
      </c>
      <c r="G1885" s="37" t="s">
        <v>6262</v>
      </c>
      <c r="H1885" s="60" t="s">
        <v>1583</v>
      </c>
      <c r="I1885" s="60">
        <v>5</v>
      </c>
      <c r="J1885" s="60" t="s">
        <v>6218</v>
      </c>
      <c r="K1885" s="60" t="s">
        <v>31</v>
      </c>
      <c r="L1885" s="238">
        <v>5</v>
      </c>
      <c r="M1885" s="27">
        <f t="shared" si="87"/>
        <v>650</v>
      </c>
      <c r="N1885" s="23"/>
      <c r="O1885" s="184" t="s">
        <v>32</v>
      </c>
      <c r="P1885" s="237"/>
    </row>
    <row r="1886" s="83" customFormat="1" ht="18" customHeight="1" spans="1:16">
      <c r="A1886" s="24">
        <v>1881</v>
      </c>
      <c r="B1886" s="24" t="s">
        <v>23</v>
      </c>
      <c r="C1886" s="24" t="s">
        <v>24</v>
      </c>
      <c r="D1886" s="24" t="s">
        <v>25</v>
      </c>
      <c r="E1886" s="60" t="s">
        <v>4460</v>
      </c>
      <c r="F1886" s="60" t="s">
        <v>5924</v>
      </c>
      <c r="G1886" s="37" t="s">
        <v>6263</v>
      </c>
      <c r="H1886" s="60" t="s">
        <v>1583</v>
      </c>
      <c r="I1886" s="60">
        <v>2</v>
      </c>
      <c r="J1886" s="60" t="s">
        <v>6218</v>
      </c>
      <c r="K1886" s="60" t="s">
        <v>31</v>
      </c>
      <c r="L1886" s="238">
        <v>2</v>
      </c>
      <c r="M1886" s="27">
        <f>L1886*312</f>
        <v>624</v>
      </c>
      <c r="N1886" s="23"/>
      <c r="O1886" s="184" t="s">
        <v>32</v>
      </c>
      <c r="P1886" s="237"/>
    </row>
    <row r="1887" s="83" customFormat="1" ht="18" customHeight="1" spans="1:16">
      <c r="A1887" s="24">
        <v>1882</v>
      </c>
      <c r="B1887" s="24" t="s">
        <v>23</v>
      </c>
      <c r="C1887" s="24" t="s">
        <v>24</v>
      </c>
      <c r="D1887" s="24" t="s">
        <v>25</v>
      </c>
      <c r="E1887" s="60" t="s">
        <v>4460</v>
      </c>
      <c r="F1887" s="60" t="s">
        <v>5924</v>
      </c>
      <c r="G1887" s="37" t="s">
        <v>6264</v>
      </c>
      <c r="H1887" s="60" t="s">
        <v>194</v>
      </c>
      <c r="I1887" s="60">
        <v>4</v>
      </c>
      <c r="J1887" s="60" t="s">
        <v>6218</v>
      </c>
      <c r="K1887" s="60" t="s">
        <v>31</v>
      </c>
      <c r="L1887" s="238">
        <v>4</v>
      </c>
      <c r="M1887" s="27">
        <f t="shared" ref="M1887:M1893" si="88">L1887*130</f>
        <v>520</v>
      </c>
      <c r="N1887" s="23"/>
      <c r="O1887" s="184" t="s">
        <v>32</v>
      </c>
      <c r="P1887" s="237"/>
    </row>
    <row r="1888" s="83" customFormat="1" ht="18" customHeight="1" spans="1:16">
      <c r="A1888" s="24">
        <v>1883</v>
      </c>
      <c r="B1888" s="24" t="s">
        <v>23</v>
      </c>
      <c r="C1888" s="24" t="s">
        <v>24</v>
      </c>
      <c r="D1888" s="24" t="s">
        <v>25</v>
      </c>
      <c r="E1888" s="60" t="s">
        <v>4460</v>
      </c>
      <c r="F1888" s="60" t="s">
        <v>5924</v>
      </c>
      <c r="G1888" s="37" t="s">
        <v>6265</v>
      </c>
      <c r="H1888" s="60" t="s">
        <v>194</v>
      </c>
      <c r="I1888" s="60">
        <v>6</v>
      </c>
      <c r="J1888" s="60" t="s">
        <v>6218</v>
      </c>
      <c r="K1888" s="60" t="s">
        <v>31</v>
      </c>
      <c r="L1888" s="238">
        <v>6</v>
      </c>
      <c r="M1888" s="27">
        <f t="shared" si="88"/>
        <v>780</v>
      </c>
      <c r="N1888" s="23"/>
      <c r="O1888" s="184" t="s">
        <v>32</v>
      </c>
      <c r="P1888" s="237"/>
    </row>
    <row r="1889" s="83" customFormat="1" ht="18" customHeight="1" spans="1:16">
      <c r="A1889" s="24">
        <v>1884</v>
      </c>
      <c r="B1889" s="24" t="s">
        <v>23</v>
      </c>
      <c r="C1889" s="24" t="s">
        <v>24</v>
      </c>
      <c r="D1889" s="24" t="s">
        <v>25</v>
      </c>
      <c r="E1889" s="60" t="s">
        <v>4460</v>
      </c>
      <c r="F1889" s="60" t="s">
        <v>5924</v>
      </c>
      <c r="G1889" s="37" t="s">
        <v>6266</v>
      </c>
      <c r="H1889" s="60" t="s">
        <v>194</v>
      </c>
      <c r="I1889" s="60">
        <v>5</v>
      </c>
      <c r="J1889" s="60" t="s">
        <v>6218</v>
      </c>
      <c r="K1889" s="60" t="s">
        <v>31</v>
      </c>
      <c r="L1889" s="238">
        <v>5</v>
      </c>
      <c r="M1889" s="27">
        <f t="shared" si="88"/>
        <v>650</v>
      </c>
      <c r="N1889" s="23"/>
      <c r="O1889" s="184" t="s">
        <v>32</v>
      </c>
      <c r="P1889" s="237"/>
    </row>
    <row r="1890" s="83" customFormat="1" ht="18" customHeight="1" spans="1:16">
      <c r="A1890" s="24">
        <v>1885</v>
      </c>
      <c r="B1890" s="24" t="s">
        <v>23</v>
      </c>
      <c r="C1890" s="24" t="s">
        <v>24</v>
      </c>
      <c r="D1890" s="24" t="s">
        <v>25</v>
      </c>
      <c r="E1890" s="60" t="s">
        <v>4460</v>
      </c>
      <c r="F1890" s="60" t="s">
        <v>5924</v>
      </c>
      <c r="G1890" s="37" t="s">
        <v>5373</v>
      </c>
      <c r="H1890" s="60" t="s">
        <v>194</v>
      </c>
      <c r="I1890" s="60">
        <v>6</v>
      </c>
      <c r="J1890" s="60" t="s">
        <v>6218</v>
      </c>
      <c r="K1890" s="60" t="s">
        <v>31</v>
      </c>
      <c r="L1890" s="238">
        <v>5</v>
      </c>
      <c r="M1890" s="27">
        <f t="shared" si="88"/>
        <v>650</v>
      </c>
      <c r="N1890" s="23"/>
      <c r="O1890" s="184" t="s">
        <v>32</v>
      </c>
      <c r="P1890" s="237"/>
    </row>
    <row r="1891" s="83" customFormat="1" ht="18" customHeight="1" spans="1:16">
      <c r="A1891" s="24">
        <v>1886</v>
      </c>
      <c r="B1891" s="24" t="s">
        <v>23</v>
      </c>
      <c r="C1891" s="24" t="s">
        <v>24</v>
      </c>
      <c r="D1891" s="24" t="s">
        <v>25</v>
      </c>
      <c r="E1891" s="60" t="s">
        <v>4460</v>
      </c>
      <c r="F1891" s="60" t="s">
        <v>5924</v>
      </c>
      <c r="G1891" s="37" t="s">
        <v>296</v>
      </c>
      <c r="H1891" s="60" t="s">
        <v>194</v>
      </c>
      <c r="I1891" s="60">
        <v>5</v>
      </c>
      <c r="J1891" s="60" t="s">
        <v>6218</v>
      </c>
      <c r="K1891" s="60" t="s">
        <v>31</v>
      </c>
      <c r="L1891" s="238">
        <v>4</v>
      </c>
      <c r="M1891" s="27">
        <f t="shared" si="88"/>
        <v>520</v>
      </c>
      <c r="N1891" s="23"/>
      <c r="O1891" s="184" t="s">
        <v>32</v>
      </c>
      <c r="P1891" s="237"/>
    </row>
    <row r="1892" s="83" customFormat="1" ht="18" customHeight="1" spans="1:16">
      <c r="A1892" s="24">
        <v>1887</v>
      </c>
      <c r="B1892" s="24" t="s">
        <v>23</v>
      </c>
      <c r="C1892" s="24" t="s">
        <v>24</v>
      </c>
      <c r="D1892" s="24" t="s">
        <v>25</v>
      </c>
      <c r="E1892" s="60" t="s">
        <v>4460</v>
      </c>
      <c r="F1892" s="60" t="s">
        <v>5924</v>
      </c>
      <c r="G1892" s="37" t="s">
        <v>5328</v>
      </c>
      <c r="H1892" s="60" t="s">
        <v>194</v>
      </c>
      <c r="I1892" s="60">
        <v>4</v>
      </c>
      <c r="J1892" s="60" t="s">
        <v>6218</v>
      </c>
      <c r="K1892" s="60" t="s">
        <v>31</v>
      </c>
      <c r="L1892" s="238">
        <v>4</v>
      </c>
      <c r="M1892" s="27">
        <f t="shared" si="88"/>
        <v>520</v>
      </c>
      <c r="N1892" s="23"/>
      <c r="O1892" s="184" t="s">
        <v>32</v>
      </c>
      <c r="P1892" s="237"/>
    </row>
    <row r="1893" s="83" customFormat="1" ht="18" customHeight="1" spans="1:16">
      <c r="A1893" s="24">
        <v>1888</v>
      </c>
      <c r="B1893" s="24" t="s">
        <v>23</v>
      </c>
      <c r="C1893" s="24" t="s">
        <v>24</v>
      </c>
      <c r="D1893" s="24" t="s">
        <v>25</v>
      </c>
      <c r="E1893" s="60" t="s">
        <v>4460</v>
      </c>
      <c r="F1893" s="60" t="s">
        <v>5924</v>
      </c>
      <c r="G1893" s="37" t="s">
        <v>5305</v>
      </c>
      <c r="H1893" s="232" t="s">
        <v>194</v>
      </c>
      <c r="I1893" s="60">
        <v>3</v>
      </c>
      <c r="J1893" s="60" t="s">
        <v>6218</v>
      </c>
      <c r="K1893" s="60" t="s">
        <v>31</v>
      </c>
      <c r="L1893" s="238">
        <v>3</v>
      </c>
      <c r="M1893" s="27">
        <f t="shared" si="88"/>
        <v>390</v>
      </c>
      <c r="N1893" s="23"/>
      <c r="O1893" s="184" t="s">
        <v>32</v>
      </c>
      <c r="P1893" s="237"/>
    </row>
    <row r="1894" s="83" customFormat="1" ht="18" customHeight="1" spans="1:16">
      <c r="A1894" s="24">
        <v>1889</v>
      </c>
      <c r="B1894" s="24" t="s">
        <v>23</v>
      </c>
      <c r="C1894" s="24" t="s">
        <v>24</v>
      </c>
      <c r="D1894" s="24" t="s">
        <v>25</v>
      </c>
      <c r="E1894" s="60" t="s">
        <v>4460</v>
      </c>
      <c r="F1894" s="60" t="s">
        <v>5924</v>
      </c>
      <c r="G1894" s="37" t="s">
        <v>5850</v>
      </c>
      <c r="H1894" s="232" t="s">
        <v>194</v>
      </c>
      <c r="I1894" s="60">
        <v>1</v>
      </c>
      <c r="J1894" s="60" t="s">
        <v>6218</v>
      </c>
      <c r="K1894" s="60" t="s">
        <v>31</v>
      </c>
      <c r="L1894" s="238">
        <v>1</v>
      </c>
      <c r="M1894" s="27">
        <f>L1894*312</f>
        <v>312</v>
      </c>
      <c r="N1894" s="23"/>
      <c r="O1894" s="184" t="s">
        <v>32</v>
      </c>
      <c r="P1894" s="237"/>
    </row>
    <row r="1895" s="83" customFormat="1" ht="18" customHeight="1" spans="1:16">
      <c r="A1895" s="24">
        <v>1890</v>
      </c>
      <c r="B1895" s="24" t="s">
        <v>23</v>
      </c>
      <c r="C1895" s="24" t="s">
        <v>24</v>
      </c>
      <c r="D1895" s="24" t="s">
        <v>25</v>
      </c>
      <c r="E1895" s="60" t="s">
        <v>4460</v>
      </c>
      <c r="F1895" s="60" t="s">
        <v>5924</v>
      </c>
      <c r="G1895" s="37" t="s">
        <v>6267</v>
      </c>
      <c r="H1895" s="232" t="s">
        <v>194</v>
      </c>
      <c r="I1895" s="60">
        <v>3</v>
      </c>
      <c r="J1895" s="60" t="s">
        <v>6218</v>
      </c>
      <c r="K1895" s="60" t="s">
        <v>31</v>
      </c>
      <c r="L1895" s="238">
        <v>3</v>
      </c>
      <c r="M1895" s="27">
        <f t="shared" ref="M1895:M1902" si="89">L1895*130</f>
        <v>390</v>
      </c>
      <c r="N1895" s="23"/>
      <c r="O1895" s="184" t="s">
        <v>32</v>
      </c>
      <c r="P1895" s="237"/>
    </row>
    <row r="1896" s="83" customFormat="1" ht="18" customHeight="1" spans="1:16">
      <c r="A1896" s="24">
        <v>1891</v>
      </c>
      <c r="B1896" s="24" t="s">
        <v>23</v>
      </c>
      <c r="C1896" s="24" t="s">
        <v>24</v>
      </c>
      <c r="D1896" s="24" t="s">
        <v>25</v>
      </c>
      <c r="E1896" s="60" t="s">
        <v>4460</v>
      </c>
      <c r="F1896" s="60" t="s">
        <v>5924</v>
      </c>
      <c r="G1896" s="37" t="s">
        <v>6268</v>
      </c>
      <c r="H1896" s="60" t="s">
        <v>194</v>
      </c>
      <c r="I1896" s="60">
        <v>5</v>
      </c>
      <c r="J1896" s="60" t="s">
        <v>6218</v>
      </c>
      <c r="K1896" s="60" t="s">
        <v>31</v>
      </c>
      <c r="L1896" s="238">
        <v>5</v>
      </c>
      <c r="M1896" s="27">
        <f t="shared" si="89"/>
        <v>650</v>
      </c>
      <c r="N1896" s="23"/>
      <c r="O1896" s="184" t="s">
        <v>32</v>
      </c>
      <c r="P1896" s="237"/>
    </row>
    <row r="1897" s="83" customFormat="1" ht="18" customHeight="1" spans="1:16">
      <c r="A1897" s="24">
        <v>1892</v>
      </c>
      <c r="B1897" s="24" t="s">
        <v>23</v>
      </c>
      <c r="C1897" s="24" t="s">
        <v>24</v>
      </c>
      <c r="D1897" s="24" t="s">
        <v>25</v>
      </c>
      <c r="E1897" s="60" t="s">
        <v>4460</v>
      </c>
      <c r="F1897" s="60" t="s">
        <v>5924</v>
      </c>
      <c r="G1897" s="37" t="s">
        <v>6269</v>
      </c>
      <c r="H1897" s="60" t="s">
        <v>194</v>
      </c>
      <c r="I1897" s="60">
        <v>4</v>
      </c>
      <c r="J1897" s="60" t="s">
        <v>6218</v>
      </c>
      <c r="K1897" s="60" t="s">
        <v>31</v>
      </c>
      <c r="L1897" s="238">
        <v>4</v>
      </c>
      <c r="M1897" s="27">
        <f t="shared" si="89"/>
        <v>520</v>
      </c>
      <c r="N1897" s="23"/>
      <c r="O1897" s="184" t="s">
        <v>32</v>
      </c>
      <c r="P1897" s="237"/>
    </row>
    <row r="1898" s="83" customFormat="1" ht="18" customHeight="1" spans="1:16">
      <c r="A1898" s="24">
        <v>1893</v>
      </c>
      <c r="B1898" s="24" t="s">
        <v>23</v>
      </c>
      <c r="C1898" s="24" t="s">
        <v>24</v>
      </c>
      <c r="D1898" s="24" t="s">
        <v>25</v>
      </c>
      <c r="E1898" s="60" t="s">
        <v>4460</v>
      </c>
      <c r="F1898" s="60" t="s">
        <v>5924</v>
      </c>
      <c r="G1898" s="37" t="s">
        <v>6270</v>
      </c>
      <c r="H1898" s="60" t="s">
        <v>194</v>
      </c>
      <c r="I1898" s="60">
        <v>4</v>
      </c>
      <c r="J1898" s="60" t="s">
        <v>6218</v>
      </c>
      <c r="K1898" s="60" t="s">
        <v>31</v>
      </c>
      <c r="L1898" s="238">
        <v>4</v>
      </c>
      <c r="M1898" s="27">
        <f t="shared" si="89"/>
        <v>520</v>
      </c>
      <c r="N1898" s="23"/>
      <c r="O1898" s="184" t="s">
        <v>32</v>
      </c>
      <c r="P1898" s="237"/>
    </row>
    <row r="1899" s="83" customFormat="1" ht="18" customHeight="1" spans="1:16">
      <c r="A1899" s="24">
        <v>1894</v>
      </c>
      <c r="B1899" s="24" t="s">
        <v>23</v>
      </c>
      <c r="C1899" s="24" t="s">
        <v>24</v>
      </c>
      <c r="D1899" s="24" t="s">
        <v>25</v>
      </c>
      <c r="E1899" s="60" t="s">
        <v>4460</v>
      </c>
      <c r="F1899" s="60" t="s">
        <v>5924</v>
      </c>
      <c r="G1899" s="37" t="s">
        <v>6271</v>
      </c>
      <c r="H1899" s="60" t="s">
        <v>194</v>
      </c>
      <c r="I1899" s="60">
        <v>4</v>
      </c>
      <c r="J1899" s="60" t="s">
        <v>6218</v>
      </c>
      <c r="K1899" s="60" t="s">
        <v>31</v>
      </c>
      <c r="L1899" s="238">
        <v>3</v>
      </c>
      <c r="M1899" s="27">
        <f t="shared" si="89"/>
        <v>390</v>
      </c>
      <c r="N1899" s="23"/>
      <c r="O1899" s="184" t="s">
        <v>32</v>
      </c>
      <c r="P1899" s="237"/>
    </row>
    <row r="1900" s="83" customFormat="1" ht="18" customHeight="1" spans="1:16">
      <c r="A1900" s="24">
        <v>1895</v>
      </c>
      <c r="B1900" s="24" t="s">
        <v>23</v>
      </c>
      <c r="C1900" s="24" t="s">
        <v>24</v>
      </c>
      <c r="D1900" s="24" t="s">
        <v>25</v>
      </c>
      <c r="E1900" s="60" t="s">
        <v>4460</v>
      </c>
      <c r="F1900" s="60" t="s">
        <v>5924</v>
      </c>
      <c r="G1900" s="37" t="s">
        <v>5648</v>
      </c>
      <c r="H1900" s="232" t="s">
        <v>194</v>
      </c>
      <c r="I1900" s="60">
        <v>3</v>
      </c>
      <c r="J1900" s="60" t="s">
        <v>6218</v>
      </c>
      <c r="K1900" s="60" t="s">
        <v>31</v>
      </c>
      <c r="L1900" s="238">
        <v>2</v>
      </c>
      <c r="M1900" s="27">
        <f t="shared" si="89"/>
        <v>260</v>
      </c>
      <c r="N1900" s="23"/>
      <c r="O1900" s="184" t="s">
        <v>32</v>
      </c>
      <c r="P1900" s="237"/>
    </row>
    <row r="1901" s="83" customFormat="1" ht="18" customHeight="1" spans="1:16">
      <c r="A1901" s="24">
        <v>1896</v>
      </c>
      <c r="B1901" s="24" t="s">
        <v>23</v>
      </c>
      <c r="C1901" s="24" t="s">
        <v>24</v>
      </c>
      <c r="D1901" s="24" t="s">
        <v>25</v>
      </c>
      <c r="E1901" s="60" t="s">
        <v>4460</v>
      </c>
      <c r="F1901" s="60" t="s">
        <v>5924</v>
      </c>
      <c r="G1901" s="37" t="s">
        <v>6272</v>
      </c>
      <c r="H1901" s="232" t="s">
        <v>194</v>
      </c>
      <c r="I1901" s="60">
        <v>2</v>
      </c>
      <c r="J1901" s="60" t="s">
        <v>6218</v>
      </c>
      <c r="K1901" s="60" t="s">
        <v>31</v>
      </c>
      <c r="L1901" s="238">
        <v>2</v>
      </c>
      <c r="M1901" s="27">
        <f t="shared" si="89"/>
        <v>260</v>
      </c>
      <c r="N1901" s="23"/>
      <c r="O1901" s="184" t="s">
        <v>32</v>
      </c>
      <c r="P1901" s="237"/>
    </row>
    <row r="1902" s="83" customFormat="1" ht="18" customHeight="1" spans="1:16">
      <c r="A1902" s="24">
        <v>1897</v>
      </c>
      <c r="B1902" s="24" t="s">
        <v>23</v>
      </c>
      <c r="C1902" s="24" t="s">
        <v>24</v>
      </c>
      <c r="D1902" s="24" t="s">
        <v>25</v>
      </c>
      <c r="E1902" s="60" t="s">
        <v>4460</v>
      </c>
      <c r="F1902" s="60" t="s">
        <v>5924</v>
      </c>
      <c r="G1902" s="37" t="s">
        <v>6273</v>
      </c>
      <c r="H1902" s="232" t="s">
        <v>194</v>
      </c>
      <c r="I1902" s="60">
        <v>2</v>
      </c>
      <c r="J1902" s="60" t="s">
        <v>6218</v>
      </c>
      <c r="K1902" s="60" t="s">
        <v>31</v>
      </c>
      <c r="L1902" s="238">
        <v>2</v>
      </c>
      <c r="M1902" s="27">
        <f t="shared" si="89"/>
        <v>260</v>
      </c>
      <c r="N1902" s="23"/>
      <c r="O1902" s="184" t="s">
        <v>32</v>
      </c>
      <c r="P1902" s="237"/>
    </row>
    <row r="1903" s="226" customFormat="1" ht="18" customHeight="1" spans="1:16">
      <c r="A1903" s="24">
        <v>1898</v>
      </c>
      <c r="B1903" s="24" t="s">
        <v>23</v>
      </c>
      <c r="C1903" s="24" t="s">
        <v>24</v>
      </c>
      <c r="D1903" s="24" t="s">
        <v>25</v>
      </c>
      <c r="E1903" s="60" t="s">
        <v>4460</v>
      </c>
      <c r="F1903" s="60" t="s">
        <v>6274</v>
      </c>
      <c r="G1903" s="37" t="s">
        <v>5409</v>
      </c>
      <c r="H1903" s="24" t="s">
        <v>194</v>
      </c>
      <c r="I1903" s="24">
        <v>4</v>
      </c>
      <c r="J1903" s="24" t="s">
        <v>6275</v>
      </c>
      <c r="K1903" s="60" t="s">
        <v>31</v>
      </c>
      <c r="L1903" s="238">
        <v>2</v>
      </c>
      <c r="M1903" s="27">
        <f>L1903*468</f>
        <v>936</v>
      </c>
      <c r="N1903" s="23"/>
      <c r="O1903" s="184" t="s">
        <v>32</v>
      </c>
      <c r="P1903" s="250"/>
    </row>
    <row r="1904" s="226" customFormat="1" ht="18" customHeight="1" spans="1:16">
      <c r="A1904" s="24">
        <v>1899</v>
      </c>
      <c r="B1904" s="24" t="s">
        <v>23</v>
      </c>
      <c r="C1904" s="24" t="s">
        <v>24</v>
      </c>
      <c r="D1904" s="24" t="s">
        <v>25</v>
      </c>
      <c r="E1904" s="60" t="s">
        <v>4460</v>
      </c>
      <c r="F1904" s="60" t="s">
        <v>6274</v>
      </c>
      <c r="G1904" s="37" t="s">
        <v>6276</v>
      </c>
      <c r="H1904" s="232" t="s">
        <v>194</v>
      </c>
      <c r="I1904" s="24">
        <v>3</v>
      </c>
      <c r="J1904" s="24" t="s">
        <v>6277</v>
      </c>
      <c r="K1904" s="60" t="s">
        <v>31</v>
      </c>
      <c r="L1904" s="238">
        <v>3</v>
      </c>
      <c r="M1904" s="27">
        <f>L1904*468</f>
        <v>1404</v>
      </c>
      <c r="N1904" s="23"/>
      <c r="O1904" s="184" t="s">
        <v>32</v>
      </c>
      <c r="P1904" s="242"/>
    </row>
    <row r="1905" s="226" customFormat="1" ht="18" customHeight="1" spans="1:16">
      <c r="A1905" s="24">
        <v>1900</v>
      </c>
      <c r="B1905" s="24" t="s">
        <v>23</v>
      </c>
      <c r="C1905" s="24" t="s">
        <v>24</v>
      </c>
      <c r="D1905" s="24" t="s">
        <v>25</v>
      </c>
      <c r="E1905" s="60" t="s">
        <v>4460</v>
      </c>
      <c r="F1905" s="60" t="s">
        <v>6274</v>
      </c>
      <c r="G1905" s="37" t="s">
        <v>6278</v>
      </c>
      <c r="H1905" s="24" t="s">
        <v>194</v>
      </c>
      <c r="I1905" s="24">
        <v>1</v>
      </c>
      <c r="J1905" s="24" t="s">
        <v>6279</v>
      </c>
      <c r="K1905" s="60" t="s">
        <v>31</v>
      </c>
      <c r="L1905" s="238">
        <v>1</v>
      </c>
      <c r="M1905" s="27">
        <f>L1905*468</f>
        <v>468</v>
      </c>
      <c r="N1905" s="23"/>
      <c r="O1905" s="184" t="s">
        <v>32</v>
      </c>
      <c r="P1905" s="250"/>
    </row>
    <row r="1906" s="226" customFormat="1" ht="18" customHeight="1" spans="1:16">
      <c r="A1906" s="24">
        <v>1901</v>
      </c>
      <c r="B1906" s="24" t="s">
        <v>23</v>
      </c>
      <c r="C1906" s="24" t="s">
        <v>24</v>
      </c>
      <c r="D1906" s="24" t="s">
        <v>25</v>
      </c>
      <c r="E1906" s="60" t="s">
        <v>4460</v>
      </c>
      <c r="F1906" s="60" t="s">
        <v>6274</v>
      </c>
      <c r="G1906" s="37" t="s">
        <v>6280</v>
      </c>
      <c r="H1906" s="232" t="s">
        <v>194</v>
      </c>
      <c r="I1906" s="24">
        <v>1</v>
      </c>
      <c r="J1906" s="24" t="s">
        <v>6281</v>
      </c>
      <c r="K1906" s="60" t="s">
        <v>31</v>
      </c>
      <c r="L1906" s="238">
        <v>1</v>
      </c>
      <c r="M1906" s="27">
        <f>L1906*468</f>
        <v>468</v>
      </c>
      <c r="N1906" s="23"/>
      <c r="O1906" s="184" t="s">
        <v>32</v>
      </c>
      <c r="P1906" s="242"/>
    </row>
    <row r="1907" s="226" customFormat="1" ht="18" customHeight="1" spans="1:16">
      <c r="A1907" s="24">
        <v>1902</v>
      </c>
      <c r="B1907" s="24" t="s">
        <v>23</v>
      </c>
      <c r="C1907" s="24" t="s">
        <v>24</v>
      </c>
      <c r="D1907" s="24" t="s">
        <v>25</v>
      </c>
      <c r="E1907" s="60" t="s">
        <v>4460</v>
      </c>
      <c r="F1907" s="60" t="s">
        <v>6274</v>
      </c>
      <c r="G1907" s="37" t="s">
        <v>6282</v>
      </c>
      <c r="H1907" s="24" t="s">
        <v>194</v>
      </c>
      <c r="I1907" s="60">
        <v>6</v>
      </c>
      <c r="J1907" s="24" t="s">
        <v>6283</v>
      </c>
      <c r="K1907" s="60" t="s">
        <v>31</v>
      </c>
      <c r="L1907" s="238">
        <v>6</v>
      </c>
      <c r="M1907" s="27">
        <f>L1907*130</f>
        <v>780</v>
      </c>
      <c r="N1907" s="23"/>
      <c r="O1907" s="184" t="s">
        <v>32</v>
      </c>
      <c r="P1907" s="250"/>
    </row>
    <row r="1908" s="226" customFormat="1" ht="18" customHeight="1" spans="1:16">
      <c r="A1908" s="24">
        <v>1903</v>
      </c>
      <c r="B1908" s="24" t="s">
        <v>23</v>
      </c>
      <c r="C1908" s="24" t="s">
        <v>24</v>
      </c>
      <c r="D1908" s="24" t="s">
        <v>25</v>
      </c>
      <c r="E1908" s="60" t="s">
        <v>4460</v>
      </c>
      <c r="F1908" s="60" t="s">
        <v>6274</v>
      </c>
      <c r="G1908" s="37" t="s">
        <v>3813</v>
      </c>
      <c r="H1908" s="232" t="s">
        <v>194</v>
      </c>
      <c r="I1908" s="60">
        <v>2</v>
      </c>
      <c r="J1908" s="24" t="s">
        <v>6283</v>
      </c>
      <c r="K1908" s="60" t="s">
        <v>31</v>
      </c>
      <c r="L1908" s="238">
        <v>2</v>
      </c>
      <c r="M1908" s="27">
        <f>L1908*130</f>
        <v>260</v>
      </c>
      <c r="N1908" s="23"/>
      <c r="O1908" s="184" t="s">
        <v>32</v>
      </c>
      <c r="P1908" s="250"/>
    </row>
    <row r="1909" s="226" customFormat="1" ht="18" customHeight="1" spans="1:16">
      <c r="A1909" s="24">
        <v>1904</v>
      </c>
      <c r="B1909" s="24" t="s">
        <v>23</v>
      </c>
      <c r="C1909" s="24" t="s">
        <v>24</v>
      </c>
      <c r="D1909" s="24" t="s">
        <v>25</v>
      </c>
      <c r="E1909" s="60" t="s">
        <v>4460</v>
      </c>
      <c r="F1909" s="60" t="s">
        <v>6274</v>
      </c>
      <c r="G1909" s="37" t="s">
        <v>6284</v>
      </c>
      <c r="H1909" s="232" t="s">
        <v>194</v>
      </c>
      <c r="I1909" s="60">
        <v>1</v>
      </c>
      <c r="J1909" s="24" t="s">
        <v>6283</v>
      </c>
      <c r="K1909" s="60" t="s">
        <v>31</v>
      </c>
      <c r="L1909" s="238">
        <v>1</v>
      </c>
      <c r="M1909" s="27">
        <f>L1909*312</f>
        <v>312</v>
      </c>
      <c r="N1909" s="23"/>
      <c r="O1909" s="184" t="s">
        <v>32</v>
      </c>
      <c r="P1909" s="250"/>
    </row>
    <row r="1910" s="226" customFormat="1" ht="18" customHeight="1" spans="1:16">
      <c r="A1910" s="24">
        <v>1905</v>
      </c>
      <c r="B1910" s="24" t="s">
        <v>23</v>
      </c>
      <c r="C1910" s="24" t="s">
        <v>24</v>
      </c>
      <c r="D1910" s="24" t="s">
        <v>25</v>
      </c>
      <c r="E1910" s="60" t="s">
        <v>4460</v>
      </c>
      <c r="F1910" s="60" t="s">
        <v>6274</v>
      </c>
      <c r="G1910" s="37" t="s">
        <v>6285</v>
      </c>
      <c r="H1910" s="24" t="s">
        <v>194</v>
      </c>
      <c r="I1910" s="60">
        <v>4</v>
      </c>
      <c r="J1910" s="24" t="s">
        <v>6283</v>
      </c>
      <c r="K1910" s="60" t="s">
        <v>31</v>
      </c>
      <c r="L1910" s="238">
        <v>4</v>
      </c>
      <c r="M1910" s="27">
        <f t="shared" ref="M1910:M1926" si="90">L1910*130</f>
        <v>520</v>
      </c>
      <c r="N1910" s="23"/>
      <c r="O1910" s="184" t="s">
        <v>32</v>
      </c>
      <c r="P1910" s="250"/>
    </row>
    <row r="1911" s="226" customFormat="1" ht="18" customHeight="1" spans="1:16">
      <c r="A1911" s="24">
        <v>1906</v>
      </c>
      <c r="B1911" s="24" t="s">
        <v>23</v>
      </c>
      <c r="C1911" s="24" t="s">
        <v>24</v>
      </c>
      <c r="D1911" s="24" t="s">
        <v>25</v>
      </c>
      <c r="E1911" s="24" t="s">
        <v>4460</v>
      </c>
      <c r="F1911" s="24" t="s">
        <v>6274</v>
      </c>
      <c r="G1911" s="37" t="s">
        <v>6286</v>
      </c>
      <c r="H1911" s="24" t="s">
        <v>194</v>
      </c>
      <c r="I1911" s="60">
        <v>5</v>
      </c>
      <c r="J1911" s="24" t="s">
        <v>6283</v>
      </c>
      <c r="K1911" s="60" t="s">
        <v>31</v>
      </c>
      <c r="L1911" s="238">
        <v>5</v>
      </c>
      <c r="M1911" s="27">
        <f t="shared" si="90"/>
        <v>650</v>
      </c>
      <c r="N1911" s="23"/>
      <c r="O1911" s="184" t="s">
        <v>32</v>
      </c>
      <c r="P1911" s="251"/>
    </row>
    <row r="1912" s="226" customFormat="1" ht="18" customHeight="1" spans="1:16">
      <c r="A1912" s="24">
        <v>1907</v>
      </c>
      <c r="B1912" s="24" t="s">
        <v>23</v>
      </c>
      <c r="C1912" s="24" t="s">
        <v>24</v>
      </c>
      <c r="D1912" s="24" t="s">
        <v>25</v>
      </c>
      <c r="E1912" s="60" t="s">
        <v>4460</v>
      </c>
      <c r="F1912" s="60" t="s">
        <v>6274</v>
      </c>
      <c r="G1912" s="37" t="s">
        <v>6287</v>
      </c>
      <c r="H1912" s="24" t="s">
        <v>194</v>
      </c>
      <c r="I1912" s="60">
        <v>4</v>
      </c>
      <c r="J1912" s="24" t="s">
        <v>6283</v>
      </c>
      <c r="K1912" s="60" t="s">
        <v>31</v>
      </c>
      <c r="L1912" s="238">
        <v>4</v>
      </c>
      <c r="M1912" s="27">
        <f t="shared" si="90"/>
        <v>520</v>
      </c>
      <c r="N1912" s="23"/>
      <c r="O1912" s="184" t="s">
        <v>32</v>
      </c>
      <c r="P1912" s="250"/>
    </row>
    <row r="1913" s="226" customFormat="1" ht="18" customHeight="1" spans="1:16">
      <c r="A1913" s="24">
        <v>1908</v>
      </c>
      <c r="B1913" s="24" t="s">
        <v>23</v>
      </c>
      <c r="C1913" s="24" t="s">
        <v>24</v>
      </c>
      <c r="D1913" s="24" t="s">
        <v>25</v>
      </c>
      <c r="E1913" s="24" t="s">
        <v>4460</v>
      </c>
      <c r="F1913" s="24" t="s">
        <v>6274</v>
      </c>
      <c r="G1913" s="37" t="s">
        <v>6288</v>
      </c>
      <c r="H1913" s="24" t="s">
        <v>194</v>
      </c>
      <c r="I1913" s="60">
        <v>4</v>
      </c>
      <c r="J1913" s="24" t="s">
        <v>6283</v>
      </c>
      <c r="K1913" s="60" t="s">
        <v>31</v>
      </c>
      <c r="L1913" s="238">
        <v>4</v>
      </c>
      <c r="M1913" s="27">
        <f t="shared" si="90"/>
        <v>520</v>
      </c>
      <c r="N1913" s="23"/>
      <c r="O1913" s="184" t="s">
        <v>32</v>
      </c>
      <c r="P1913" s="251"/>
    </row>
    <row r="1914" s="226" customFormat="1" ht="18" customHeight="1" spans="1:16">
      <c r="A1914" s="24">
        <v>1909</v>
      </c>
      <c r="B1914" s="24" t="s">
        <v>23</v>
      </c>
      <c r="C1914" s="24" t="s">
        <v>24</v>
      </c>
      <c r="D1914" s="24" t="s">
        <v>25</v>
      </c>
      <c r="E1914" s="60" t="s">
        <v>4460</v>
      </c>
      <c r="F1914" s="60" t="s">
        <v>6274</v>
      </c>
      <c r="G1914" s="37" t="s">
        <v>6289</v>
      </c>
      <c r="H1914" s="24" t="s">
        <v>194</v>
      </c>
      <c r="I1914" s="60">
        <v>5</v>
      </c>
      <c r="J1914" s="24" t="s">
        <v>6283</v>
      </c>
      <c r="K1914" s="60" t="s">
        <v>31</v>
      </c>
      <c r="L1914" s="238">
        <v>4</v>
      </c>
      <c r="M1914" s="27">
        <f t="shared" si="90"/>
        <v>520</v>
      </c>
      <c r="N1914" s="23"/>
      <c r="O1914" s="184" t="s">
        <v>32</v>
      </c>
      <c r="P1914" s="250"/>
    </row>
    <row r="1915" s="83" customFormat="1" ht="18" customHeight="1" spans="1:16">
      <c r="A1915" s="24">
        <v>1910</v>
      </c>
      <c r="B1915" s="24" t="s">
        <v>23</v>
      </c>
      <c r="C1915" s="24" t="s">
        <v>24</v>
      </c>
      <c r="D1915" s="24" t="s">
        <v>25</v>
      </c>
      <c r="E1915" s="60" t="s">
        <v>4460</v>
      </c>
      <c r="F1915" s="60" t="s">
        <v>6274</v>
      </c>
      <c r="G1915" s="37" t="s">
        <v>6290</v>
      </c>
      <c r="H1915" s="232" t="s">
        <v>194</v>
      </c>
      <c r="I1915" s="60">
        <v>2</v>
      </c>
      <c r="J1915" s="24" t="s">
        <v>6283</v>
      </c>
      <c r="K1915" s="60" t="s">
        <v>31</v>
      </c>
      <c r="L1915" s="238">
        <v>2</v>
      </c>
      <c r="M1915" s="27">
        <f t="shared" si="90"/>
        <v>260</v>
      </c>
      <c r="N1915" s="23"/>
      <c r="O1915" s="184" t="s">
        <v>32</v>
      </c>
      <c r="P1915" s="237"/>
    </row>
    <row r="1916" s="226" customFormat="1" ht="18" customHeight="1" spans="1:16">
      <c r="A1916" s="24">
        <v>1911</v>
      </c>
      <c r="B1916" s="24" t="s">
        <v>23</v>
      </c>
      <c r="C1916" s="24" t="s">
        <v>24</v>
      </c>
      <c r="D1916" s="24" t="s">
        <v>25</v>
      </c>
      <c r="E1916" s="60" t="s">
        <v>4460</v>
      </c>
      <c r="F1916" s="60" t="s">
        <v>6274</v>
      </c>
      <c r="G1916" s="37" t="s">
        <v>6291</v>
      </c>
      <c r="H1916" s="232" t="s">
        <v>194</v>
      </c>
      <c r="I1916" s="60">
        <v>3</v>
      </c>
      <c r="J1916" s="24" t="s">
        <v>6283</v>
      </c>
      <c r="K1916" s="60" t="s">
        <v>31</v>
      </c>
      <c r="L1916" s="238">
        <v>3</v>
      </c>
      <c r="M1916" s="27">
        <f t="shared" si="90"/>
        <v>390</v>
      </c>
      <c r="N1916" s="23"/>
      <c r="O1916" s="184" t="s">
        <v>32</v>
      </c>
      <c r="P1916" s="250"/>
    </row>
    <row r="1917" s="226" customFormat="1" ht="18" customHeight="1" spans="1:16">
      <c r="A1917" s="24">
        <v>1912</v>
      </c>
      <c r="B1917" s="24" t="s">
        <v>23</v>
      </c>
      <c r="C1917" s="24" t="s">
        <v>24</v>
      </c>
      <c r="D1917" s="24" t="s">
        <v>25</v>
      </c>
      <c r="E1917" s="60" t="s">
        <v>4460</v>
      </c>
      <c r="F1917" s="60" t="s">
        <v>6274</v>
      </c>
      <c r="G1917" s="37" t="s">
        <v>6292</v>
      </c>
      <c r="H1917" s="24" t="s">
        <v>194</v>
      </c>
      <c r="I1917" s="60">
        <v>4</v>
      </c>
      <c r="J1917" s="24" t="s">
        <v>6293</v>
      </c>
      <c r="K1917" s="60" t="s">
        <v>31</v>
      </c>
      <c r="L1917" s="238">
        <v>4</v>
      </c>
      <c r="M1917" s="27">
        <f t="shared" si="90"/>
        <v>520</v>
      </c>
      <c r="N1917" s="23"/>
      <c r="O1917" s="184" t="s">
        <v>32</v>
      </c>
      <c r="P1917" s="250"/>
    </row>
    <row r="1918" s="226" customFormat="1" ht="18" customHeight="1" spans="1:16">
      <c r="A1918" s="24">
        <v>1913</v>
      </c>
      <c r="B1918" s="24" t="s">
        <v>23</v>
      </c>
      <c r="C1918" s="24" t="s">
        <v>24</v>
      </c>
      <c r="D1918" s="24" t="s">
        <v>25</v>
      </c>
      <c r="E1918" s="60" t="s">
        <v>4460</v>
      </c>
      <c r="F1918" s="60" t="s">
        <v>6274</v>
      </c>
      <c r="G1918" s="37" t="s">
        <v>6294</v>
      </c>
      <c r="H1918" s="232" t="s">
        <v>194</v>
      </c>
      <c r="I1918" s="60">
        <v>2</v>
      </c>
      <c r="J1918" s="24" t="s">
        <v>6293</v>
      </c>
      <c r="K1918" s="60" t="s">
        <v>31</v>
      </c>
      <c r="L1918" s="238">
        <v>2</v>
      </c>
      <c r="M1918" s="27">
        <f t="shared" si="90"/>
        <v>260</v>
      </c>
      <c r="N1918" s="23"/>
      <c r="O1918" s="184" t="s">
        <v>32</v>
      </c>
      <c r="P1918" s="250"/>
    </row>
    <row r="1919" s="83" customFormat="1" ht="18" customHeight="1" spans="1:16">
      <c r="A1919" s="24">
        <v>1914</v>
      </c>
      <c r="B1919" s="24" t="s">
        <v>23</v>
      </c>
      <c r="C1919" s="24" t="s">
        <v>24</v>
      </c>
      <c r="D1919" s="24" t="s">
        <v>25</v>
      </c>
      <c r="E1919" s="60" t="s">
        <v>4878</v>
      </c>
      <c r="F1919" s="60" t="s">
        <v>6274</v>
      </c>
      <c r="G1919" s="37" t="s">
        <v>6295</v>
      </c>
      <c r="H1919" s="24" t="s">
        <v>194</v>
      </c>
      <c r="I1919" s="60">
        <v>5</v>
      </c>
      <c r="J1919" s="24" t="s">
        <v>6293</v>
      </c>
      <c r="K1919" s="60" t="s">
        <v>31</v>
      </c>
      <c r="L1919" s="238">
        <v>5</v>
      </c>
      <c r="M1919" s="27">
        <f t="shared" si="90"/>
        <v>650</v>
      </c>
      <c r="N1919" s="23"/>
      <c r="O1919" s="184" t="s">
        <v>32</v>
      </c>
      <c r="P1919" s="237"/>
    </row>
    <row r="1920" s="226" customFormat="1" ht="18" customHeight="1" spans="1:16">
      <c r="A1920" s="24">
        <v>1915</v>
      </c>
      <c r="B1920" s="24" t="s">
        <v>23</v>
      </c>
      <c r="C1920" s="24" t="s">
        <v>24</v>
      </c>
      <c r="D1920" s="24" t="s">
        <v>25</v>
      </c>
      <c r="E1920" s="60" t="s">
        <v>4460</v>
      </c>
      <c r="F1920" s="60" t="s">
        <v>6274</v>
      </c>
      <c r="G1920" s="37" t="s">
        <v>6296</v>
      </c>
      <c r="H1920" s="24" t="s">
        <v>194</v>
      </c>
      <c r="I1920" s="60">
        <v>5</v>
      </c>
      <c r="J1920" s="24" t="s">
        <v>6293</v>
      </c>
      <c r="K1920" s="60" t="s">
        <v>31</v>
      </c>
      <c r="L1920" s="238">
        <v>5</v>
      </c>
      <c r="M1920" s="27">
        <f t="shared" si="90"/>
        <v>650</v>
      </c>
      <c r="N1920" s="23"/>
      <c r="O1920" s="184" t="s">
        <v>32</v>
      </c>
      <c r="P1920" s="250"/>
    </row>
    <row r="1921" s="226" customFormat="1" ht="18" customHeight="1" spans="1:16">
      <c r="A1921" s="24">
        <v>1916</v>
      </c>
      <c r="B1921" s="24" t="s">
        <v>23</v>
      </c>
      <c r="C1921" s="24" t="s">
        <v>24</v>
      </c>
      <c r="D1921" s="24" t="s">
        <v>25</v>
      </c>
      <c r="E1921" s="60" t="s">
        <v>4460</v>
      </c>
      <c r="F1921" s="60" t="s">
        <v>6274</v>
      </c>
      <c r="G1921" s="37" t="s">
        <v>5707</v>
      </c>
      <c r="H1921" s="232" t="s">
        <v>194</v>
      </c>
      <c r="I1921" s="60">
        <v>3</v>
      </c>
      <c r="J1921" s="24" t="s">
        <v>6293</v>
      </c>
      <c r="K1921" s="60" t="s">
        <v>31</v>
      </c>
      <c r="L1921" s="238">
        <v>3</v>
      </c>
      <c r="M1921" s="27">
        <f t="shared" si="90"/>
        <v>390</v>
      </c>
      <c r="N1921" s="23"/>
      <c r="O1921" s="184" t="s">
        <v>32</v>
      </c>
      <c r="P1921" s="250"/>
    </row>
    <row r="1922" s="226" customFormat="1" ht="18" customHeight="1" spans="1:16">
      <c r="A1922" s="24">
        <v>1917</v>
      </c>
      <c r="B1922" s="24" t="s">
        <v>23</v>
      </c>
      <c r="C1922" s="24" t="s">
        <v>24</v>
      </c>
      <c r="D1922" s="24" t="s">
        <v>25</v>
      </c>
      <c r="E1922" s="60" t="s">
        <v>4460</v>
      </c>
      <c r="F1922" s="60" t="s">
        <v>6274</v>
      </c>
      <c r="G1922" s="37" t="s">
        <v>6297</v>
      </c>
      <c r="H1922" s="232" t="s">
        <v>194</v>
      </c>
      <c r="I1922" s="60">
        <v>3</v>
      </c>
      <c r="J1922" s="24" t="s">
        <v>6298</v>
      </c>
      <c r="K1922" s="60" t="s">
        <v>31</v>
      </c>
      <c r="L1922" s="238">
        <v>3</v>
      </c>
      <c r="M1922" s="27">
        <f t="shared" si="90"/>
        <v>390</v>
      </c>
      <c r="N1922" s="23"/>
      <c r="O1922" s="184" t="s">
        <v>32</v>
      </c>
      <c r="P1922" s="250"/>
    </row>
    <row r="1923" s="83" customFormat="1" ht="18" customHeight="1" spans="1:16">
      <c r="A1923" s="24">
        <v>1918</v>
      </c>
      <c r="B1923" s="24" t="s">
        <v>23</v>
      </c>
      <c r="C1923" s="24" t="s">
        <v>24</v>
      </c>
      <c r="D1923" s="24" t="s">
        <v>25</v>
      </c>
      <c r="E1923" s="60" t="s">
        <v>4460</v>
      </c>
      <c r="F1923" s="60" t="s">
        <v>6274</v>
      </c>
      <c r="G1923" s="37" t="s">
        <v>6299</v>
      </c>
      <c r="H1923" s="232" t="s">
        <v>194</v>
      </c>
      <c r="I1923" s="60">
        <v>2</v>
      </c>
      <c r="J1923" s="24" t="s">
        <v>6298</v>
      </c>
      <c r="K1923" s="60" t="s">
        <v>31</v>
      </c>
      <c r="L1923" s="238">
        <v>2</v>
      </c>
      <c r="M1923" s="27">
        <f t="shared" si="90"/>
        <v>260</v>
      </c>
      <c r="N1923" s="23"/>
      <c r="O1923" s="184" t="s">
        <v>32</v>
      </c>
      <c r="P1923" s="237"/>
    </row>
    <row r="1924" s="226" customFormat="1" ht="18" customHeight="1" spans="1:16">
      <c r="A1924" s="24">
        <v>1919</v>
      </c>
      <c r="B1924" s="24" t="s">
        <v>23</v>
      </c>
      <c r="C1924" s="24" t="s">
        <v>24</v>
      </c>
      <c r="D1924" s="24" t="s">
        <v>25</v>
      </c>
      <c r="E1924" s="60" t="s">
        <v>4460</v>
      </c>
      <c r="F1924" s="60" t="s">
        <v>6274</v>
      </c>
      <c r="G1924" s="37" t="s">
        <v>6300</v>
      </c>
      <c r="H1924" s="24" t="s">
        <v>194</v>
      </c>
      <c r="I1924" s="60">
        <v>4</v>
      </c>
      <c r="J1924" s="24" t="s">
        <v>6298</v>
      </c>
      <c r="K1924" s="60" t="s">
        <v>31</v>
      </c>
      <c r="L1924" s="238">
        <v>4</v>
      </c>
      <c r="M1924" s="27">
        <f t="shared" si="90"/>
        <v>520</v>
      </c>
      <c r="N1924" s="23"/>
      <c r="O1924" s="184" t="s">
        <v>32</v>
      </c>
      <c r="P1924" s="250"/>
    </row>
    <row r="1925" s="226" customFormat="1" ht="18" customHeight="1" spans="1:16">
      <c r="A1925" s="24">
        <v>1920</v>
      </c>
      <c r="B1925" s="24" t="s">
        <v>23</v>
      </c>
      <c r="C1925" s="24" t="s">
        <v>24</v>
      </c>
      <c r="D1925" s="24" t="s">
        <v>25</v>
      </c>
      <c r="E1925" s="60" t="s">
        <v>4460</v>
      </c>
      <c r="F1925" s="60" t="s">
        <v>6274</v>
      </c>
      <c r="G1925" s="37" t="s">
        <v>6301</v>
      </c>
      <c r="H1925" s="232" t="s">
        <v>194</v>
      </c>
      <c r="I1925" s="60">
        <v>2</v>
      </c>
      <c r="J1925" s="24" t="s">
        <v>6298</v>
      </c>
      <c r="K1925" s="60" t="s">
        <v>31</v>
      </c>
      <c r="L1925" s="238">
        <v>2</v>
      </c>
      <c r="M1925" s="27">
        <f t="shared" si="90"/>
        <v>260</v>
      </c>
      <c r="N1925" s="23"/>
      <c r="O1925" s="184" t="s">
        <v>32</v>
      </c>
      <c r="P1925" s="250"/>
    </row>
    <row r="1926" s="226" customFormat="1" ht="18" customHeight="1" spans="1:16">
      <c r="A1926" s="24">
        <v>1921</v>
      </c>
      <c r="B1926" s="24" t="s">
        <v>23</v>
      </c>
      <c r="C1926" s="24" t="s">
        <v>24</v>
      </c>
      <c r="D1926" s="24" t="s">
        <v>25</v>
      </c>
      <c r="E1926" s="60" t="s">
        <v>4460</v>
      </c>
      <c r="F1926" s="60" t="s">
        <v>6274</v>
      </c>
      <c r="G1926" s="37" t="s">
        <v>6302</v>
      </c>
      <c r="H1926" s="24" t="s">
        <v>194</v>
      </c>
      <c r="I1926" s="60">
        <v>5</v>
      </c>
      <c r="J1926" s="24" t="s">
        <v>6298</v>
      </c>
      <c r="K1926" s="60" t="s">
        <v>31</v>
      </c>
      <c r="L1926" s="238">
        <v>5</v>
      </c>
      <c r="M1926" s="27">
        <f t="shared" si="90"/>
        <v>650</v>
      </c>
      <c r="N1926" s="23"/>
      <c r="O1926" s="184" t="s">
        <v>32</v>
      </c>
      <c r="P1926" s="250"/>
    </row>
    <row r="1927" s="226" customFormat="1" ht="18" customHeight="1" spans="1:16">
      <c r="A1927" s="24">
        <v>1922</v>
      </c>
      <c r="B1927" s="24" t="s">
        <v>23</v>
      </c>
      <c r="C1927" s="24" t="s">
        <v>24</v>
      </c>
      <c r="D1927" s="24" t="s">
        <v>25</v>
      </c>
      <c r="E1927" s="60" t="s">
        <v>4460</v>
      </c>
      <c r="F1927" s="60" t="s">
        <v>6274</v>
      </c>
      <c r="G1927" s="37" t="s">
        <v>6303</v>
      </c>
      <c r="H1927" s="232" t="s">
        <v>194</v>
      </c>
      <c r="I1927" s="60">
        <v>1</v>
      </c>
      <c r="J1927" s="24" t="s">
        <v>6304</v>
      </c>
      <c r="K1927" s="60" t="s">
        <v>31</v>
      </c>
      <c r="L1927" s="238">
        <v>1</v>
      </c>
      <c r="M1927" s="27">
        <f>L1927*312</f>
        <v>312</v>
      </c>
      <c r="N1927" s="23"/>
      <c r="O1927" s="184" t="s">
        <v>32</v>
      </c>
      <c r="P1927" s="250"/>
    </row>
    <row r="1928" s="226" customFormat="1" ht="18" customHeight="1" spans="1:16">
      <c r="A1928" s="24">
        <v>1923</v>
      </c>
      <c r="B1928" s="24" t="s">
        <v>23</v>
      </c>
      <c r="C1928" s="24" t="s">
        <v>24</v>
      </c>
      <c r="D1928" s="24" t="s">
        <v>25</v>
      </c>
      <c r="E1928" s="60" t="s">
        <v>4460</v>
      </c>
      <c r="F1928" s="60" t="s">
        <v>6274</v>
      </c>
      <c r="G1928" s="37" t="s">
        <v>6305</v>
      </c>
      <c r="H1928" s="232" t="s">
        <v>194</v>
      </c>
      <c r="I1928" s="60">
        <v>1</v>
      </c>
      <c r="J1928" s="24" t="s">
        <v>6304</v>
      </c>
      <c r="K1928" s="60" t="s">
        <v>31</v>
      </c>
      <c r="L1928" s="238">
        <v>1</v>
      </c>
      <c r="M1928" s="27">
        <f>L1928*312</f>
        <v>312</v>
      </c>
      <c r="N1928" s="23"/>
      <c r="O1928" s="184" t="s">
        <v>32</v>
      </c>
      <c r="P1928" s="250"/>
    </row>
    <row r="1929" s="226" customFormat="1" ht="18" customHeight="1" spans="1:16">
      <c r="A1929" s="24">
        <v>1924</v>
      </c>
      <c r="B1929" s="24" t="s">
        <v>23</v>
      </c>
      <c r="C1929" s="24" t="s">
        <v>24</v>
      </c>
      <c r="D1929" s="24" t="s">
        <v>25</v>
      </c>
      <c r="E1929" s="60" t="s">
        <v>4460</v>
      </c>
      <c r="F1929" s="60" t="s">
        <v>6274</v>
      </c>
      <c r="G1929" s="37" t="s">
        <v>6306</v>
      </c>
      <c r="H1929" s="232" t="s">
        <v>194</v>
      </c>
      <c r="I1929" s="60">
        <v>2</v>
      </c>
      <c r="J1929" s="24" t="s">
        <v>6304</v>
      </c>
      <c r="K1929" s="60" t="s">
        <v>31</v>
      </c>
      <c r="L1929" s="238">
        <v>2</v>
      </c>
      <c r="M1929" s="27">
        <f>L1929*130</f>
        <v>260</v>
      </c>
      <c r="N1929" s="23"/>
      <c r="O1929" s="184" t="s">
        <v>32</v>
      </c>
      <c r="P1929" s="250"/>
    </row>
    <row r="1930" s="226" customFormat="1" ht="18" customHeight="1" spans="1:16">
      <c r="A1930" s="24">
        <v>1925</v>
      </c>
      <c r="B1930" s="24" t="s">
        <v>23</v>
      </c>
      <c r="C1930" s="24" t="s">
        <v>24</v>
      </c>
      <c r="D1930" s="24" t="s">
        <v>25</v>
      </c>
      <c r="E1930" s="60" t="s">
        <v>4460</v>
      </c>
      <c r="F1930" s="60" t="s">
        <v>6274</v>
      </c>
      <c r="G1930" s="37" t="s">
        <v>6307</v>
      </c>
      <c r="H1930" s="232" t="s">
        <v>194</v>
      </c>
      <c r="I1930" s="60">
        <v>3</v>
      </c>
      <c r="J1930" s="24" t="s">
        <v>6304</v>
      </c>
      <c r="K1930" s="60" t="s">
        <v>31</v>
      </c>
      <c r="L1930" s="238">
        <v>3</v>
      </c>
      <c r="M1930" s="27">
        <f>L1930*130</f>
        <v>390</v>
      </c>
      <c r="N1930" s="23"/>
      <c r="O1930" s="184" t="s">
        <v>32</v>
      </c>
      <c r="P1930" s="250"/>
    </row>
    <row r="1931" s="83" customFormat="1" ht="18" customHeight="1" spans="1:16">
      <c r="A1931" s="24">
        <v>1926</v>
      </c>
      <c r="B1931" s="24" t="s">
        <v>23</v>
      </c>
      <c r="C1931" s="24" t="s">
        <v>24</v>
      </c>
      <c r="D1931" s="24" t="s">
        <v>25</v>
      </c>
      <c r="E1931" s="60" t="s">
        <v>4460</v>
      </c>
      <c r="F1931" s="60" t="s">
        <v>6274</v>
      </c>
      <c r="G1931" s="37" t="s">
        <v>6308</v>
      </c>
      <c r="H1931" s="232" t="s">
        <v>194</v>
      </c>
      <c r="I1931" s="60">
        <v>3</v>
      </c>
      <c r="J1931" s="24" t="s">
        <v>6304</v>
      </c>
      <c r="K1931" s="60" t="s">
        <v>31</v>
      </c>
      <c r="L1931" s="238">
        <v>3</v>
      </c>
      <c r="M1931" s="27">
        <f>L1931*130</f>
        <v>390</v>
      </c>
      <c r="N1931" s="23"/>
      <c r="O1931" s="184" t="s">
        <v>32</v>
      </c>
      <c r="P1931" s="237"/>
    </row>
    <row r="1932" s="226" customFormat="1" ht="18" customHeight="1" spans="1:16">
      <c r="A1932" s="24">
        <v>1927</v>
      </c>
      <c r="B1932" s="24" t="s">
        <v>23</v>
      </c>
      <c r="C1932" s="24" t="s">
        <v>24</v>
      </c>
      <c r="D1932" s="24" t="s">
        <v>25</v>
      </c>
      <c r="E1932" s="60" t="s">
        <v>4460</v>
      </c>
      <c r="F1932" s="60" t="s">
        <v>6274</v>
      </c>
      <c r="G1932" s="37" t="s">
        <v>6309</v>
      </c>
      <c r="H1932" s="232" t="s">
        <v>194</v>
      </c>
      <c r="I1932" s="60">
        <v>2</v>
      </c>
      <c r="J1932" s="24" t="s">
        <v>6279</v>
      </c>
      <c r="K1932" s="60" t="s">
        <v>31</v>
      </c>
      <c r="L1932" s="238">
        <v>2</v>
      </c>
      <c r="M1932" s="27">
        <f>L1932*130</f>
        <v>260</v>
      </c>
      <c r="N1932" s="23"/>
      <c r="O1932" s="184" t="s">
        <v>32</v>
      </c>
      <c r="P1932" s="250"/>
    </row>
    <row r="1933" s="226" customFormat="1" ht="18" customHeight="1" spans="1:16">
      <c r="A1933" s="24">
        <v>1928</v>
      </c>
      <c r="B1933" s="24" t="s">
        <v>23</v>
      </c>
      <c r="C1933" s="24" t="s">
        <v>24</v>
      </c>
      <c r="D1933" s="24" t="s">
        <v>25</v>
      </c>
      <c r="E1933" s="60" t="s">
        <v>4460</v>
      </c>
      <c r="F1933" s="60" t="s">
        <v>6274</v>
      </c>
      <c r="G1933" s="37" t="s">
        <v>6310</v>
      </c>
      <c r="H1933" s="232" t="s">
        <v>194</v>
      </c>
      <c r="I1933" s="60">
        <v>3</v>
      </c>
      <c r="J1933" s="24" t="s">
        <v>6279</v>
      </c>
      <c r="K1933" s="60" t="s">
        <v>31</v>
      </c>
      <c r="L1933" s="238">
        <v>2</v>
      </c>
      <c r="M1933" s="27">
        <f>L1933*130</f>
        <v>260</v>
      </c>
      <c r="N1933" s="23"/>
      <c r="O1933" s="184" t="s">
        <v>32</v>
      </c>
      <c r="P1933" s="250"/>
    </row>
    <row r="1934" s="226" customFormat="1" ht="18" customHeight="1" spans="1:16">
      <c r="A1934" s="24">
        <v>1929</v>
      </c>
      <c r="B1934" s="24" t="s">
        <v>23</v>
      </c>
      <c r="C1934" s="24" t="s">
        <v>24</v>
      </c>
      <c r="D1934" s="24" t="s">
        <v>25</v>
      </c>
      <c r="E1934" s="60" t="s">
        <v>4460</v>
      </c>
      <c r="F1934" s="60" t="s">
        <v>6274</v>
      </c>
      <c r="G1934" s="37" t="s">
        <v>6311</v>
      </c>
      <c r="H1934" s="232" t="s">
        <v>194</v>
      </c>
      <c r="I1934" s="60">
        <v>1</v>
      </c>
      <c r="J1934" s="24" t="s">
        <v>6279</v>
      </c>
      <c r="K1934" s="60" t="s">
        <v>31</v>
      </c>
      <c r="L1934" s="238">
        <v>1</v>
      </c>
      <c r="M1934" s="27">
        <f>L1934*312</f>
        <v>312</v>
      </c>
      <c r="N1934" s="23"/>
      <c r="O1934" s="184" t="s">
        <v>32</v>
      </c>
      <c r="P1934" s="250"/>
    </row>
    <row r="1935" s="226" customFormat="1" ht="18" customHeight="1" spans="1:16">
      <c r="A1935" s="24">
        <v>1930</v>
      </c>
      <c r="B1935" s="24" t="s">
        <v>23</v>
      </c>
      <c r="C1935" s="24" t="s">
        <v>24</v>
      </c>
      <c r="D1935" s="24" t="s">
        <v>25</v>
      </c>
      <c r="E1935" s="60" t="s">
        <v>4460</v>
      </c>
      <c r="F1935" s="60" t="s">
        <v>6274</v>
      </c>
      <c r="G1935" s="37" t="s">
        <v>6312</v>
      </c>
      <c r="H1935" s="232" t="s">
        <v>194</v>
      </c>
      <c r="I1935" s="60">
        <v>1</v>
      </c>
      <c r="J1935" s="24" t="s">
        <v>6279</v>
      </c>
      <c r="K1935" s="60" t="s">
        <v>31</v>
      </c>
      <c r="L1935" s="238">
        <v>1</v>
      </c>
      <c r="M1935" s="27">
        <f>L1935*312</f>
        <v>312</v>
      </c>
      <c r="N1935" s="23"/>
      <c r="O1935" s="184" t="s">
        <v>32</v>
      </c>
      <c r="P1935" s="250"/>
    </row>
    <row r="1936" s="83" customFormat="1" ht="18" customHeight="1" spans="1:16">
      <c r="A1936" s="24">
        <v>1931</v>
      </c>
      <c r="B1936" s="24" t="s">
        <v>23</v>
      </c>
      <c r="C1936" s="24" t="s">
        <v>24</v>
      </c>
      <c r="D1936" s="24" t="s">
        <v>25</v>
      </c>
      <c r="E1936" s="60" t="s">
        <v>4460</v>
      </c>
      <c r="F1936" s="60" t="s">
        <v>6274</v>
      </c>
      <c r="G1936" s="37" t="s">
        <v>6313</v>
      </c>
      <c r="H1936" s="24" t="s">
        <v>194</v>
      </c>
      <c r="I1936" s="60">
        <v>4</v>
      </c>
      <c r="J1936" s="24" t="s">
        <v>6279</v>
      </c>
      <c r="K1936" s="60" t="s">
        <v>31</v>
      </c>
      <c r="L1936" s="238">
        <v>4</v>
      </c>
      <c r="M1936" s="27">
        <f>L1936*130</f>
        <v>520</v>
      </c>
      <c r="N1936" s="23"/>
      <c r="O1936" s="184" t="s">
        <v>32</v>
      </c>
      <c r="P1936" s="237"/>
    </row>
    <row r="1937" s="226" customFormat="1" ht="18" customHeight="1" spans="1:16">
      <c r="A1937" s="24">
        <v>1932</v>
      </c>
      <c r="B1937" s="24" t="s">
        <v>23</v>
      </c>
      <c r="C1937" s="24" t="s">
        <v>24</v>
      </c>
      <c r="D1937" s="24" t="s">
        <v>25</v>
      </c>
      <c r="E1937" s="60" t="s">
        <v>4878</v>
      </c>
      <c r="F1937" s="60" t="s">
        <v>6274</v>
      </c>
      <c r="G1937" s="37" t="s">
        <v>6314</v>
      </c>
      <c r="H1937" s="24" t="s">
        <v>194</v>
      </c>
      <c r="I1937" s="60">
        <v>4</v>
      </c>
      <c r="J1937" s="24" t="s">
        <v>6279</v>
      </c>
      <c r="K1937" s="60" t="s">
        <v>31</v>
      </c>
      <c r="L1937" s="238">
        <v>4</v>
      </c>
      <c r="M1937" s="27">
        <f>L1937*130</f>
        <v>520</v>
      </c>
      <c r="N1937" s="23"/>
      <c r="O1937" s="184" t="s">
        <v>32</v>
      </c>
      <c r="P1937" s="250"/>
    </row>
    <row r="1938" s="226" customFormat="1" ht="18" customHeight="1" spans="1:16">
      <c r="A1938" s="24">
        <v>1933</v>
      </c>
      <c r="B1938" s="24" t="s">
        <v>23</v>
      </c>
      <c r="C1938" s="24" t="s">
        <v>24</v>
      </c>
      <c r="D1938" s="24" t="s">
        <v>25</v>
      </c>
      <c r="E1938" s="60" t="s">
        <v>4460</v>
      </c>
      <c r="F1938" s="60" t="s">
        <v>6274</v>
      </c>
      <c r="G1938" s="37" t="s">
        <v>6315</v>
      </c>
      <c r="H1938" s="24" t="s">
        <v>194</v>
      </c>
      <c r="I1938" s="60">
        <v>5</v>
      </c>
      <c r="J1938" s="24" t="s">
        <v>6279</v>
      </c>
      <c r="K1938" s="60" t="s">
        <v>31</v>
      </c>
      <c r="L1938" s="238">
        <v>5</v>
      </c>
      <c r="M1938" s="27">
        <f>L1938*130</f>
        <v>650</v>
      </c>
      <c r="N1938" s="23"/>
      <c r="O1938" s="184" t="s">
        <v>32</v>
      </c>
      <c r="P1938" s="250"/>
    </row>
    <row r="1939" s="226" customFormat="1" ht="18" customHeight="1" spans="1:16">
      <c r="A1939" s="24">
        <v>1934</v>
      </c>
      <c r="B1939" s="24" t="s">
        <v>23</v>
      </c>
      <c r="C1939" s="24" t="s">
        <v>24</v>
      </c>
      <c r="D1939" s="24" t="s">
        <v>25</v>
      </c>
      <c r="E1939" s="60" t="s">
        <v>4460</v>
      </c>
      <c r="F1939" s="60" t="s">
        <v>6274</v>
      </c>
      <c r="G1939" s="37" t="s">
        <v>6316</v>
      </c>
      <c r="H1939" s="24" t="s">
        <v>194</v>
      </c>
      <c r="I1939" s="60">
        <v>4</v>
      </c>
      <c r="J1939" s="24" t="s">
        <v>6317</v>
      </c>
      <c r="K1939" s="60" t="s">
        <v>31</v>
      </c>
      <c r="L1939" s="238">
        <v>4</v>
      </c>
      <c r="M1939" s="27">
        <f>L1939*130</f>
        <v>520</v>
      </c>
      <c r="N1939" s="23"/>
      <c r="O1939" s="184" t="s">
        <v>32</v>
      </c>
      <c r="P1939" s="250"/>
    </row>
    <row r="1940" s="226" customFormat="1" ht="18" customHeight="1" spans="1:16">
      <c r="A1940" s="24">
        <v>1935</v>
      </c>
      <c r="B1940" s="24" t="s">
        <v>23</v>
      </c>
      <c r="C1940" s="24" t="s">
        <v>24</v>
      </c>
      <c r="D1940" s="24" t="s">
        <v>25</v>
      </c>
      <c r="E1940" s="60" t="s">
        <v>4460</v>
      </c>
      <c r="F1940" s="60" t="s">
        <v>6274</v>
      </c>
      <c r="G1940" s="37" t="s">
        <v>6318</v>
      </c>
      <c r="H1940" s="232" t="s">
        <v>194</v>
      </c>
      <c r="I1940" s="60">
        <v>3</v>
      </c>
      <c r="J1940" s="24" t="s">
        <v>6317</v>
      </c>
      <c r="K1940" s="60" t="s">
        <v>31</v>
      </c>
      <c r="L1940" s="238">
        <v>3</v>
      </c>
      <c r="M1940" s="27">
        <f>L1940*130</f>
        <v>390</v>
      </c>
      <c r="N1940" s="23"/>
      <c r="O1940" s="184" t="s">
        <v>32</v>
      </c>
      <c r="P1940" s="250"/>
    </row>
    <row r="1941" s="226" customFormat="1" ht="18" customHeight="1" spans="1:16">
      <c r="A1941" s="24">
        <v>1936</v>
      </c>
      <c r="B1941" s="24" t="s">
        <v>23</v>
      </c>
      <c r="C1941" s="24" t="s">
        <v>24</v>
      </c>
      <c r="D1941" s="24" t="s">
        <v>25</v>
      </c>
      <c r="E1941" s="60" t="s">
        <v>4460</v>
      </c>
      <c r="F1941" s="60" t="s">
        <v>6274</v>
      </c>
      <c r="G1941" s="37" t="s">
        <v>6319</v>
      </c>
      <c r="H1941" s="232" t="s">
        <v>194</v>
      </c>
      <c r="I1941" s="60">
        <v>1</v>
      </c>
      <c r="J1941" s="24" t="s">
        <v>6317</v>
      </c>
      <c r="K1941" s="60" t="s">
        <v>31</v>
      </c>
      <c r="L1941" s="238">
        <v>1</v>
      </c>
      <c r="M1941" s="27">
        <f>L1941*312</f>
        <v>312</v>
      </c>
      <c r="N1941" s="23"/>
      <c r="O1941" s="184" t="s">
        <v>32</v>
      </c>
      <c r="P1941" s="250"/>
    </row>
    <row r="1942" s="83" customFormat="1" ht="18" customHeight="1" spans="1:16">
      <c r="A1942" s="24">
        <v>1937</v>
      </c>
      <c r="B1942" s="24" t="s">
        <v>23</v>
      </c>
      <c r="C1942" s="24" t="s">
        <v>24</v>
      </c>
      <c r="D1942" s="24" t="s">
        <v>25</v>
      </c>
      <c r="E1942" s="60" t="s">
        <v>4460</v>
      </c>
      <c r="F1942" s="60" t="s">
        <v>6274</v>
      </c>
      <c r="G1942" s="37" t="s">
        <v>6320</v>
      </c>
      <c r="H1942" s="232" t="s">
        <v>194</v>
      </c>
      <c r="I1942" s="60">
        <v>3</v>
      </c>
      <c r="J1942" s="24" t="s">
        <v>6321</v>
      </c>
      <c r="K1942" s="60" t="s">
        <v>31</v>
      </c>
      <c r="L1942" s="238">
        <v>3</v>
      </c>
      <c r="M1942" s="27">
        <f t="shared" ref="M1942:M1947" si="91">L1942*130</f>
        <v>390</v>
      </c>
      <c r="N1942" s="23"/>
      <c r="O1942" s="184" t="s">
        <v>32</v>
      </c>
      <c r="P1942" s="237"/>
    </row>
    <row r="1943" s="226" customFormat="1" ht="18" customHeight="1" spans="1:16">
      <c r="A1943" s="24">
        <v>1938</v>
      </c>
      <c r="B1943" s="24" t="s">
        <v>23</v>
      </c>
      <c r="C1943" s="24" t="s">
        <v>24</v>
      </c>
      <c r="D1943" s="24" t="s">
        <v>25</v>
      </c>
      <c r="E1943" s="60" t="s">
        <v>4460</v>
      </c>
      <c r="F1943" s="60" t="s">
        <v>6274</v>
      </c>
      <c r="G1943" s="37" t="s">
        <v>6322</v>
      </c>
      <c r="H1943" s="24" t="s">
        <v>194</v>
      </c>
      <c r="I1943" s="60">
        <v>5</v>
      </c>
      <c r="J1943" s="24" t="s">
        <v>6321</v>
      </c>
      <c r="K1943" s="60" t="s">
        <v>31</v>
      </c>
      <c r="L1943" s="238">
        <v>5</v>
      </c>
      <c r="M1943" s="27">
        <f t="shared" si="91"/>
        <v>650</v>
      </c>
      <c r="N1943" s="23"/>
      <c r="O1943" s="184" t="s">
        <v>32</v>
      </c>
      <c r="P1943" s="250"/>
    </row>
    <row r="1944" s="83" customFormat="1" ht="18" customHeight="1" spans="1:16">
      <c r="A1944" s="24">
        <v>1939</v>
      </c>
      <c r="B1944" s="24" t="s">
        <v>23</v>
      </c>
      <c r="C1944" s="24" t="s">
        <v>24</v>
      </c>
      <c r="D1944" s="24" t="s">
        <v>25</v>
      </c>
      <c r="E1944" s="60" t="s">
        <v>4460</v>
      </c>
      <c r="F1944" s="60" t="s">
        <v>6274</v>
      </c>
      <c r="G1944" s="37" t="s">
        <v>4820</v>
      </c>
      <c r="H1944" s="24" t="s">
        <v>194</v>
      </c>
      <c r="I1944" s="60">
        <v>4</v>
      </c>
      <c r="J1944" s="24" t="s">
        <v>6321</v>
      </c>
      <c r="K1944" s="60" t="s">
        <v>31</v>
      </c>
      <c r="L1944" s="238">
        <v>4</v>
      </c>
      <c r="M1944" s="27">
        <f t="shared" si="91"/>
        <v>520</v>
      </c>
      <c r="N1944" s="23"/>
      <c r="O1944" s="184" t="s">
        <v>32</v>
      </c>
      <c r="P1944" s="237"/>
    </row>
    <row r="1945" s="226" customFormat="1" ht="18" customHeight="1" spans="1:16">
      <c r="A1945" s="24">
        <v>1940</v>
      </c>
      <c r="B1945" s="24" t="s">
        <v>23</v>
      </c>
      <c r="C1945" s="24" t="s">
        <v>24</v>
      </c>
      <c r="D1945" s="24" t="s">
        <v>25</v>
      </c>
      <c r="E1945" s="24" t="s">
        <v>4460</v>
      </c>
      <c r="F1945" s="24" t="s">
        <v>6274</v>
      </c>
      <c r="G1945" s="37" t="s">
        <v>6323</v>
      </c>
      <c r="H1945" s="232" t="s">
        <v>194</v>
      </c>
      <c r="I1945" s="60">
        <v>3</v>
      </c>
      <c r="J1945" s="24" t="s">
        <v>6321</v>
      </c>
      <c r="K1945" s="60" t="s">
        <v>31</v>
      </c>
      <c r="L1945" s="238">
        <v>3</v>
      </c>
      <c r="M1945" s="27">
        <f t="shared" si="91"/>
        <v>390</v>
      </c>
      <c r="N1945" s="23"/>
      <c r="O1945" s="184" t="s">
        <v>32</v>
      </c>
      <c r="P1945" s="250"/>
    </row>
    <row r="1946" s="226" customFormat="1" ht="18" customHeight="1" spans="1:16">
      <c r="A1946" s="24">
        <v>1941</v>
      </c>
      <c r="B1946" s="24" t="s">
        <v>23</v>
      </c>
      <c r="C1946" s="24" t="s">
        <v>24</v>
      </c>
      <c r="D1946" s="24" t="s">
        <v>25</v>
      </c>
      <c r="E1946" s="60" t="s">
        <v>4460</v>
      </c>
      <c r="F1946" s="60" t="s">
        <v>6274</v>
      </c>
      <c r="G1946" s="37" t="s">
        <v>6324</v>
      </c>
      <c r="H1946" s="232" t="s">
        <v>194</v>
      </c>
      <c r="I1946" s="60">
        <v>2</v>
      </c>
      <c r="J1946" s="24" t="s">
        <v>6325</v>
      </c>
      <c r="K1946" s="60" t="s">
        <v>31</v>
      </c>
      <c r="L1946" s="238">
        <v>2</v>
      </c>
      <c r="M1946" s="27">
        <f t="shared" si="91"/>
        <v>260</v>
      </c>
      <c r="N1946" s="23"/>
      <c r="O1946" s="184" t="s">
        <v>32</v>
      </c>
      <c r="P1946" s="250"/>
    </row>
    <row r="1947" s="226" customFormat="1" ht="18" customHeight="1" spans="1:16">
      <c r="A1947" s="24">
        <v>1942</v>
      </c>
      <c r="B1947" s="24" t="s">
        <v>23</v>
      </c>
      <c r="C1947" s="24" t="s">
        <v>24</v>
      </c>
      <c r="D1947" s="24" t="s">
        <v>25</v>
      </c>
      <c r="E1947" s="60" t="s">
        <v>4460</v>
      </c>
      <c r="F1947" s="60" t="s">
        <v>6274</v>
      </c>
      <c r="G1947" s="37" t="s">
        <v>6326</v>
      </c>
      <c r="H1947" s="24" t="s">
        <v>194</v>
      </c>
      <c r="I1947" s="60">
        <v>6</v>
      </c>
      <c r="J1947" s="24" t="s">
        <v>6325</v>
      </c>
      <c r="K1947" s="60" t="s">
        <v>31</v>
      </c>
      <c r="L1947" s="238">
        <v>6</v>
      </c>
      <c r="M1947" s="27">
        <f t="shared" si="91"/>
        <v>780</v>
      </c>
      <c r="N1947" s="23"/>
      <c r="O1947" s="184" t="s">
        <v>32</v>
      </c>
      <c r="P1947" s="250"/>
    </row>
    <row r="1948" s="226" customFormat="1" ht="18" customHeight="1" spans="1:16">
      <c r="A1948" s="24">
        <v>1943</v>
      </c>
      <c r="B1948" s="24" t="s">
        <v>23</v>
      </c>
      <c r="C1948" s="24" t="s">
        <v>24</v>
      </c>
      <c r="D1948" s="24" t="s">
        <v>25</v>
      </c>
      <c r="E1948" s="60" t="s">
        <v>4460</v>
      </c>
      <c r="F1948" s="60" t="s">
        <v>6274</v>
      </c>
      <c r="G1948" s="37" t="s">
        <v>6327</v>
      </c>
      <c r="H1948" s="232" t="s">
        <v>194</v>
      </c>
      <c r="I1948" s="60">
        <v>1</v>
      </c>
      <c r="J1948" s="24" t="s">
        <v>6325</v>
      </c>
      <c r="K1948" s="60" t="s">
        <v>31</v>
      </c>
      <c r="L1948" s="238">
        <v>1</v>
      </c>
      <c r="M1948" s="27">
        <f>L1948*312</f>
        <v>312</v>
      </c>
      <c r="N1948" s="23"/>
      <c r="O1948" s="184" t="s">
        <v>32</v>
      </c>
      <c r="P1948" s="250"/>
    </row>
    <row r="1949" s="226" customFormat="1" ht="18" customHeight="1" spans="1:16">
      <c r="A1949" s="24">
        <v>1944</v>
      </c>
      <c r="B1949" s="24" t="s">
        <v>23</v>
      </c>
      <c r="C1949" s="24" t="s">
        <v>24</v>
      </c>
      <c r="D1949" s="24" t="s">
        <v>25</v>
      </c>
      <c r="E1949" s="60" t="s">
        <v>4460</v>
      </c>
      <c r="F1949" s="60" t="s">
        <v>6274</v>
      </c>
      <c r="G1949" s="37" t="s">
        <v>6328</v>
      </c>
      <c r="H1949" s="232" t="s">
        <v>194</v>
      </c>
      <c r="I1949" s="60">
        <v>1</v>
      </c>
      <c r="J1949" s="24" t="s">
        <v>6329</v>
      </c>
      <c r="K1949" s="60" t="s">
        <v>31</v>
      </c>
      <c r="L1949" s="238">
        <v>1</v>
      </c>
      <c r="M1949" s="27">
        <f>L1949*312</f>
        <v>312</v>
      </c>
      <c r="N1949" s="23"/>
      <c r="O1949" s="184" t="s">
        <v>32</v>
      </c>
      <c r="P1949" s="250"/>
    </row>
    <row r="1950" s="83" customFormat="1" ht="18" customHeight="1" spans="1:16">
      <c r="A1950" s="24">
        <v>1945</v>
      </c>
      <c r="B1950" s="24" t="s">
        <v>23</v>
      </c>
      <c r="C1950" s="24" t="s">
        <v>24</v>
      </c>
      <c r="D1950" s="24" t="s">
        <v>25</v>
      </c>
      <c r="E1950" s="60" t="s">
        <v>4460</v>
      </c>
      <c r="F1950" s="60" t="s">
        <v>6274</v>
      </c>
      <c r="G1950" s="37" t="s">
        <v>6330</v>
      </c>
      <c r="H1950" s="24" t="s">
        <v>194</v>
      </c>
      <c r="I1950" s="60">
        <v>5</v>
      </c>
      <c r="J1950" s="24" t="s">
        <v>6329</v>
      </c>
      <c r="K1950" s="60" t="s">
        <v>31</v>
      </c>
      <c r="L1950" s="238">
        <v>5</v>
      </c>
      <c r="M1950" s="27">
        <f>L1950*130</f>
        <v>650</v>
      </c>
      <c r="N1950" s="23"/>
      <c r="O1950" s="184" t="s">
        <v>32</v>
      </c>
      <c r="P1950" s="237"/>
    </row>
    <row r="1951" s="226" customFormat="1" ht="18" customHeight="1" spans="1:16">
      <c r="A1951" s="24">
        <v>1946</v>
      </c>
      <c r="B1951" s="24" t="s">
        <v>23</v>
      </c>
      <c r="C1951" s="24" t="s">
        <v>24</v>
      </c>
      <c r="D1951" s="24" t="s">
        <v>25</v>
      </c>
      <c r="E1951" s="60" t="s">
        <v>4460</v>
      </c>
      <c r="F1951" s="60" t="s">
        <v>6274</v>
      </c>
      <c r="G1951" s="37" t="s">
        <v>6331</v>
      </c>
      <c r="H1951" s="232" t="s">
        <v>194</v>
      </c>
      <c r="I1951" s="60">
        <v>2</v>
      </c>
      <c r="J1951" s="24" t="s">
        <v>6329</v>
      </c>
      <c r="K1951" s="60" t="s">
        <v>31</v>
      </c>
      <c r="L1951" s="238">
        <v>2</v>
      </c>
      <c r="M1951" s="27">
        <f>L1951*130</f>
        <v>260</v>
      </c>
      <c r="N1951" s="23"/>
      <c r="O1951" s="184" t="s">
        <v>32</v>
      </c>
      <c r="P1951" s="250"/>
    </row>
    <row r="1952" s="83" customFormat="1" ht="18" customHeight="1" spans="1:16">
      <c r="A1952" s="24">
        <v>1947</v>
      </c>
      <c r="B1952" s="24" t="s">
        <v>23</v>
      </c>
      <c r="C1952" s="24" t="s">
        <v>24</v>
      </c>
      <c r="D1952" s="24" t="s">
        <v>25</v>
      </c>
      <c r="E1952" s="60" t="s">
        <v>4460</v>
      </c>
      <c r="F1952" s="60" t="s">
        <v>6274</v>
      </c>
      <c r="G1952" s="37" t="s">
        <v>6332</v>
      </c>
      <c r="H1952" s="24" t="s">
        <v>194</v>
      </c>
      <c r="I1952" s="60">
        <v>5</v>
      </c>
      <c r="J1952" s="24" t="s">
        <v>6329</v>
      </c>
      <c r="K1952" s="60" t="s">
        <v>31</v>
      </c>
      <c r="L1952" s="238">
        <v>5</v>
      </c>
      <c r="M1952" s="27">
        <f>L1952*130</f>
        <v>650</v>
      </c>
      <c r="N1952" s="23"/>
      <c r="O1952" s="184" t="s">
        <v>32</v>
      </c>
      <c r="P1952" s="237"/>
    </row>
    <row r="1953" s="226" customFormat="1" ht="18" customHeight="1" spans="1:16">
      <c r="A1953" s="24">
        <v>1948</v>
      </c>
      <c r="B1953" s="24" t="s">
        <v>23</v>
      </c>
      <c r="C1953" s="24" t="s">
        <v>24</v>
      </c>
      <c r="D1953" s="24" t="s">
        <v>25</v>
      </c>
      <c r="E1953" s="60" t="s">
        <v>4460</v>
      </c>
      <c r="F1953" s="60" t="s">
        <v>6274</v>
      </c>
      <c r="G1953" s="37" t="s">
        <v>6333</v>
      </c>
      <c r="H1953" s="232" t="s">
        <v>194</v>
      </c>
      <c r="I1953" s="60">
        <v>1</v>
      </c>
      <c r="J1953" s="24" t="s">
        <v>6329</v>
      </c>
      <c r="K1953" s="60" t="s">
        <v>31</v>
      </c>
      <c r="L1953" s="238">
        <v>1</v>
      </c>
      <c r="M1953" s="27">
        <f>L1953*312</f>
        <v>312</v>
      </c>
      <c r="N1953" s="23"/>
      <c r="O1953" s="184" t="s">
        <v>32</v>
      </c>
      <c r="P1953" s="250"/>
    </row>
    <row r="1954" s="226" customFormat="1" ht="18" customHeight="1" spans="1:16">
      <c r="A1954" s="24">
        <v>1949</v>
      </c>
      <c r="B1954" s="24" t="s">
        <v>23</v>
      </c>
      <c r="C1954" s="24" t="s">
        <v>24</v>
      </c>
      <c r="D1954" s="24" t="s">
        <v>25</v>
      </c>
      <c r="E1954" s="60" t="s">
        <v>4460</v>
      </c>
      <c r="F1954" s="60" t="s">
        <v>6274</v>
      </c>
      <c r="G1954" s="37" t="s">
        <v>6334</v>
      </c>
      <c r="H1954" s="24" t="s">
        <v>194</v>
      </c>
      <c r="I1954" s="60">
        <v>7</v>
      </c>
      <c r="J1954" s="24" t="s">
        <v>6329</v>
      </c>
      <c r="K1954" s="60" t="s">
        <v>31</v>
      </c>
      <c r="L1954" s="238">
        <v>7</v>
      </c>
      <c r="M1954" s="27">
        <f>L1954*130</f>
        <v>910</v>
      </c>
      <c r="N1954" s="23"/>
      <c r="O1954" s="184" t="s">
        <v>32</v>
      </c>
      <c r="P1954" s="250"/>
    </row>
    <row r="1955" s="226" customFormat="1" ht="18" customHeight="1" spans="1:16">
      <c r="A1955" s="24">
        <v>1950</v>
      </c>
      <c r="B1955" s="24" t="s">
        <v>23</v>
      </c>
      <c r="C1955" s="24" t="s">
        <v>24</v>
      </c>
      <c r="D1955" s="24" t="s">
        <v>25</v>
      </c>
      <c r="E1955" s="60" t="s">
        <v>4460</v>
      </c>
      <c r="F1955" s="60" t="s">
        <v>6274</v>
      </c>
      <c r="G1955" s="37" t="s">
        <v>6335</v>
      </c>
      <c r="H1955" s="232" t="s">
        <v>194</v>
      </c>
      <c r="I1955" s="60">
        <v>1</v>
      </c>
      <c r="J1955" s="24" t="s">
        <v>6329</v>
      </c>
      <c r="K1955" s="60" t="s">
        <v>31</v>
      </c>
      <c r="L1955" s="238">
        <v>1</v>
      </c>
      <c r="M1955" s="27">
        <f>L1955*312</f>
        <v>312</v>
      </c>
      <c r="N1955" s="23"/>
      <c r="O1955" s="184" t="s">
        <v>32</v>
      </c>
      <c r="P1955" s="250"/>
    </row>
    <row r="1956" s="226" customFormat="1" ht="18" customHeight="1" spans="1:16">
      <c r="A1956" s="24">
        <v>1951</v>
      </c>
      <c r="B1956" s="24" t="s">
        <v>23</v>
      </c>
      <c r="C1956" s="24" t="s">
        <v>24</v>
      </c>
      <c r="D1956" s="24" t="s">
        <v>25</v>
      </c>
      <c r="E1956" s="60" t="s">
        <v>4460</v>
      </c>
      <c r="F1956" s="60" t="s">
        <v>6274</v>
      </c>
      <c r="G1956" s="37" t="s">
        <v>6336</v>
      </c>
      <c r="H1956" s="232" t="s">
        <v>194</v>
      </c>
      <c r="I1956" s="60">
        <v>1</v>
      </c>
      <c r="J1956" s="24" t="s">
        <v>6329</v>
      </c>
      <c r="K1956" s="60" t="s">
        <v>31</v>
      </c>
      <c r="L1956" s="238">
        <v>1</v>
      </c>
      <c r="M1956" s="27">
        <f>L1956*312</f>
        <v>312</v>
      </c>
      <c r="N1956" s="23"/>
      <c r="O1956" s="184" t="s">
        <v>32</v>
      </c>
      <c r="P1956" s="250"/>
    </row>
    <row r="1957" s="226" customFormat="1" ht="18" customHeight="1" spans="1:16">
      <c r="A1957" s="24">
        <v>1952</v>
      </c>
      <c r="B1957" s="24" t="s">
        <v>23</v>
      </c>
      <c r="C1957" s="24" t="s">
        <v>24</v>
      </c>
      <c r="D1957" s="24" t="s">
        <v>25</v>
      </c>
      <c r="E1957" s="24" t="s">
        <v>4460</v>
      </c>
      <c r="F1957" s="24" t="s">
        <v>6274</v>
      </c>
      <c r="G1957" s="251" t="s">
        <v>6337</v>
      </c>
      <c r="H1957" s="24" t="s">
        <v>194</v>
      </c>
      <c r="I1957" s="60">
        <v>5</v>
      </c>
      <c r="J1957" s="24" t="s">
        <v>6329</v>
      </c>
      <c r="K1957" s="60" t="s">
        <v>31</v>
      </c>
      <c r="L1957" s="238">
        <v>5</v>
      </c>
      <c r="M1957" s="27">
        <f>L1957*130</f>
        <v>650</v>
      </c>
      <c r="N1957" s="23"/>
      <c r="O1957" s="184" t="s">
        <v>32</v>
      </c>
      <c r="P1957" s="251"/>
    </row>
    <row r="1958" s="83" customFormat="1" ht="18" customHeight="1" spans="1:16">
      <c r="A1958" s="24">
        <v>1953</v>
      </c>
      <c r="B1958" s="24" t="s">
        <v>23</v>
      </c>
      <c r="C1958" s="24" t="s">
        <v>24</v>
      </c>
      <c r="D1958" s="24" t="s">
        <v>25</v>
      </c>
      <c r="E1958" s="60" t="s">
        <v>4460</v>
      </c>
      <c r="F1958" s="60" t="s">
        <v>6274</v>
      </c>
      <c r="G1958" s="37" t="s">
        <v>6338</v>
      </c>
      <c r="H1958" s="24" t="s">
        <v>194</v>
      </c>
      <c r="I1958" s="60">
        <v>4</v>
      </c>
      <c r="J1958" s="24" t="s">
        <v>6329</v>
      </c>
      <c r="K1958" s="60" t="s">
        <v>31</v>
      </c>
      <c r="L1958" s="238">
        <v>3</v>
      </c>
      <c r="M1958" s="27">
        <f>L1958*130</f>
        <v>390</v>
      </c>
      <c r="N1958" s="23"/>
      <c r="O1958" s="184" t="s">
        <v>32</v>
      </c>
      <c r="P1958" s="237"/>
    </row>
    <row r="1959" s="226" customFormat="1" ht="18" customHeight="1" spans="1:16">
      <c r="A1959" s="24">
        <v>1954</v>
      </c>
      <c r="B1959" s="24" t="s">
        <v>23</v>
      </c>
      <c r="C1959" s="24" t="s">
        <v>24</v>
      </c>
      <c r="D1959" s="24" t="s">
        <v>25</v>
      </c>
      <c r="E1959" s="60" t="s">
        <v>4460</v>
      </c>
      <c r="F1959" s="60" t="s">
        <v>6274</v>
      </c>
      <c r="G1959" s="37" t="s">
        <v>6339</v>
      </c>
      <c r="H1959" s="24" t="s">
        <v>194</v>
      </c>
      <c r="I1959" s="60">
        <v>5</v>
      </c>
      <c r="J1959" s="24" t="s">
        <v>6329</v>
      </c>
      <c r="K1959" s="60" t="s">
        <v>31</v>
      </c>
      <c r="L1959" s="238">
        <v>5</v>
      </c>
      <c r="M1959" s="27">
        <f>L1959*130</f>
        <v>650</v>
      </c>
      <c r="N1959" s="23"/>
      <c r="O1959" s="184" t="s">
        <v>32</v>
      </c>
      <c r="P1959" s="250"/>
    </row>
    <row r="1960" s="226" customFormat="1" ht="18" customHeight="1" spans="1:16">
      <c r="A1960" s="24">
        <v>1955</v>
      </c>
      <c r="B1960" s="24" t="s">
        <v>23</v>
      </c>
      <c r="C1960" s="24" t="s">
        <v>24</v>
      </c>
      <c r="D1960" s="24" t="s">
        <v>25</v>
      </c>
      <c r="E1960" s="60" t="s">
        <v>4460</v>
      </c>
      <c r="F1960" s="60" t="s">
        <v>6274</v>
      </c>
      <c r="G1960" s="37" t="s">
        <v>6340</v>
      </c>
      <c r="H1960" s="232" t="s">
        <v>194</v>
      </c>
      <c r="I1960" s="60">
        <v>3</v>
      </c>
      <c r="J1960" s="24" t="s">
        <v>6341</v>
      </c>
      <c r="K1960" s="60" t="s">
        <v>31</v>
      </c>
      <c r="L1960" s="238">
        <v>3</v>
      </c>
      <c r="M1960" s="27">
        <f>L1960*130</f>
        <v>390</v>
      </c>
      <c r="N1960" s="23"/>
      <c r="O1960" s="184" t="s">
        <v>32</v>
      </c>
      <c r="P1960" s="250"/>
    </row>
    <row r="1961" s="226" customFormat="1" ht="18" customHeight="1" spans="1:16">
      <c r="A1961" s="24">
        <v>1956</v>
      </c>
      <c r="B1961" s="24" t="s">
        <v>23</v>
      </c>
      <c r="C1961" s="24" t="s">
        <v>24</v>
      </c>
      <c r="D1961" s="24" t="s">
        <v>25</v>
      </c>
      <c r="E1961" s="60" t="s">
        <v>4460</v>
      </c>
      <c r="F1961" s="60" t="s">
        <v>6274</v>
      </c>
      <c r="G1961" s="37" t="s">
        <v>6342</v>
      </c>
      <c r="H1961" s="232" t="s">
        <v>194</v>
      </c>
      <c r="I1961" s="60">
        <v>1</v>
      </c>
      <c r="J1961" s="24" t="s">
        <v>6341</v>
      </c>
      <c r="K1961" s="60" t="s">
        <v>31</v>
      </c>
      <c r="L1961" s="238">
        <v>1</v>
      </c>
      <c r="M1961" s="27">
        <f>L1961*312</f>
        <v>312</v>
      </c>
      <c r="N1961" s="23"/>
      <c r="O1961" s="184" t="s">
        <v>32</v>
      </c>
      <c r="P1961" s="250"/>
    </row>
    <row r="1962" s="226" customFormat="1" ht="18" customHeight="1" spans="1:16">
      <c r="A1962" s="24">
        <v>1957</v>
      </c>
      <c r="B1962" s="24" t="s">
        <v>23</v>
      </c>
      <c r="C1962" s="24" t="s">
        <v>24</v>
      </c>
      <c r="D1962" s="24" t="s">
        <v>25</v>
      </c>
      <c r="E1962" s="60" t="s">
        <v>4460</v>
      </c>
      <c r="F1962" s="60" t="s">
        <v>6274</v>
      </c>
      <c r="G1962" s="37" t="s">
        <v>6343</v>
      </c>
      <c r="H1962" s="232" t="s">
        <v>194</v>
      </c>
      <c r="I1962" s="60">
        <v>1</v>
      </c>
      <c r="J1962" s="24" t="s">
        <v>6341</v>
      </c>
      <c r="K1962" s="60" t="s">
        <v>31</v>
      </c>
      <c r="L1962" s="238">
        <v>1</v>
      </c>
      <c r="M1962" s="27">
        <f>L1962*312</f>
        <v>312</v>
      </c>
      <c r="N1962" s="23"/>
      <c r="O1962" s="184" t="s">
        <v>32</v>
      </c>
      <c r="P1962" s="250"/>
    </row>
    <row r="1963" s="83" customFormat="1" ht="18" customHeight="1" spans="1:16">
      <c r="A1963" s="24">
        <v>1958</v>
      </c>
      <c r="B1963" s="24" t="s">
        <v>23</v>
      </c>
      <c r="C1963" s="24" t="s">
        <v>24</v>
      </c>
      <c r="D1963" s="24" t="s">
        <v>25</v>
      </c>
      <c r="E1963" s="60" t="s">
        <v>4460</v>
      </c>
      <c r="F1963" s="60" t="s">
        <v>6274</v>
      </c>
      <c r="G1963" s="37" t="s">
        <v>6344</v>
      </c>
      <c r="H1963" s="24" t="s">
        <v>194</v>
      </c>
      <c r="I1963" s="60">
        <v>4</v>
      </c>
      <c r="J1963" s="24" t="s">
        <v>6341</v>
      </c>
      <c r="K1963" s="60" t="s">
        <v>31</v>
      </c>
      <c r="L1963" s="238">
        <v>3</v>
      </c>
      <c r="M1963" s="27">
        <f t="shared" ref="M1963:M1983" si="92">L1963*130</f>
        <v>390</v>
      </c>
      <c r="N1963" s="23"/>
      <c r="O1963" s="184" t="s">
        <v>32</v>
      </c>
      <c r="P1963" s="237"/>
    </row>
    <row r="1964" s="83" customFormat="1" ht="18" customHeight="1" spans="1:16">
      <c r="A1964" s="24">
        <v>1959</v>
      </c>
      <c r="B1964" s="24" t="s">
        <v>23</v>
      </c>
      <c r="C1964" s="24" t="s">
        <v>24</v>
      </c>
      <c r="D1964" s="24" t="s">
        <v>25</v>
      </c>
      <c r="E1964" s="60" t="s">
        <v>4460</v>
      </c>
      <c r="F1964" s="60" t="s">
        <v>6274</v>
      </c>
      <c r="G1964" s="37" t="s">
        <v>6345</v>
      </c>
      <c r="H1964" s="232" t="s">
        <v>194</v>
      </c>
      <c r="I1964" s="60">
        <v>2</v>
      </c>
      <c r="J1964" s="24" t="s">
        <v>6341</v>
      </c>
      <c r="K1964" s="60" t="s">
        <v>31</v>
      </c>
      <c r="L1964" s="238">
        <v>2</v>
      </c>
      <c r="M1964" s="27">
        <f t="shared" si="92"/>
        <v>260</v>
      </c>
      <c r="N1964" s="23"/>
      <c r="O1964" s="184" t="s">
        <v>32</v>
      </c>
      <c r="P1964" s="237"/>
    </row>
    <row r="1965" s="226" customFormat="1" ht="18" customHeight="1" spans="1:16">
      <c r="A1965" s="24">
        <v>1960</v>
      </c>
      <c r="B1965" s="24" t="s">
        <v>23</v>
      </c>
      <c r="C1965" s="24" t="s">
        <v>24</v>
      </c>
      <c r="D1965" s="24" t="s">
        <v>25</v>
      </c>
      <c r="E1965" s="60" t="s">
        <v>4460</v>
      </c>
      <c r="F1965" s="60" t="s">
        <v>6274</v>
      </c>
      <c r="G1965" s="37" t="s">
        <v>6346</v>
      </c>
      <c r="H1965" s="24" t="s">
        <v>194</v>
      </c>
      <c r="I1965" s="60">
        <v>7</v>
      </c>
      <c r="J1965" s="24" t="s">
        <v>6341</v>
      </c>
      <c r="K1965" s="60" t="s">
        <v>31</v>
      </c>
      <c r="L1965" s="238">
        <v>7</v>
      </c>
      <c r="M1965" s="27">
        <f t="shared" si="92"/>
        <v>910</v>
      </c>
      <c r="N1965" s="23"/>
      <c r="O1965" s="184" t="s">
        <v>32</v>
      </c>
      <c r="P1965" s="250"/>
    </row>
    <row r="1966" s="226" customFormat="1" ht="18" customHeight="1" spans="1:16">
      <c r="A1966" s="24">
        <v>1961</v>
      </c>
      <c r="B1966" s="24" t="s">
        <v>23</v>
      </c>
      <c r="C1966" s="24" t="s">
        <v>24</v>
      </c>
      <c r="D1966" s="24" t="s">
        <v>25</v>
      </c>
      <c r="E1966" s="60" t="s">
        <v>4460</v>
      </c>
      <c r="F1966" s="60" t="s">
        <v>6274</v>
      </c>
      <c r="G1966" s="37" t="s">
        <v>6347</v>
      </c>
      <c r="H1966" s="24" t="s">
        <v>194</v>
      </c>
      <c r="I1966" s="60">
        <v>5</v>
      </c>
      <c r="J1966" s="24" t="s">
        <v>6341</v>
      </c>
      <c r="K1966" s="60" t="s">
        <v>31</v>
      </c>
      <c r="L1966" s="238">
        <v>5</v>
      </c>
      <c r="M1966" s="27">
        <f t="shared" si="92"/>
        <v>650</v>
      </c>
      <c r="N1966" s="23"/>
      <c r="O1966" s="184" t="s">
        <v>32</v>
      </c>
      <c r="P1966" s="250"/>
    </row>
    <row r="1967" s="83" customFormat="1" ht="18" customHeight="1" spans="1:16">
      <c r="A1967" s="24">
        <v>1962</v>
      </c>
      <c r="B1967" s="24" t="s">
        <v>23</v>
      </c>
      <c r="C1967" s="24" t="s">
        <v>24</v>
      </c>
      <c r="D1967" s="24" t="s">
        <v>25</v>
      </c>
      <c r="E1967" s="60" t="s">
        <v>4460</v>
      </c>
      <c r="F1967" s="60" t="s">
        <v>6274</v>
      </c>
      <c r="G1967" s="37" t="s">
        <v>6348</v>
      </c>
      <c r="H1967" s="24" t="s">
        <v>194</v>
      </c>
      <c r="I1967" s="60">
        <v>5</v>
      </c>
      <c r="J1967" s="24" t="s">
        <v>6341</v>
      </c>
      <c r="K1967" s="60" t="s">
        <v>31</v>
      </c>
      <c r="L1967" s="238">
        <v>5</v>
      </c>
      <c r="M1967" s="27">
        <f t="shared" si="92"/>
        <v>650</v>
      </c>
      <c r="N1967" s="23"/>
      <c r="O1967" s="184" t="s">
        <v>32</v>
      </c>
      <c r="P1967" s="237"/>
    </row>
    <row r="1968" s="226" customFormat="1" ht="18" customHeight="1" spans="1:16">
      <c r="A1968" s="24">
        <v>1963</v>
      </c>
      <c r="B1968" s="24" t="s">
        <v>23</v>
      </c>
      <c r="C1968" s="24" t="s">
        <v>24</v>
      </c>
      <c r="D1968" s="24" t="s">
        <v>25</v>
      </c>
      <c r="E1968" s="60" t="s">
        <v>4460</v>
      </c>
      <c r="F1968" s="60" t="s">
        <v>6274</v>
      </c>
      <c r="G1968" s="37" t="s">
        <v>4684</v>
      </c>
      <c r="H1968" s="24" t="s">
        <v>194</v>
      </c>
      <c r="I1968" s="60">
        <v>5</v>
      </c>
      <c r="J1968" s="24" t="s">
        <v>6341</v>
      </c>
      <c r="K1968" s="60" t="s">
        <v>31</v>
      </c>
      <c r="L1968" s="238">
        <v>5</v>
      </c>
      <c r="M1968" s="27">
        <f t="shared" si="92"/>
        <v>650</v>
      </c>
      <c r="N1968" s="23"/>
      <c r="O1968" s="184" t="s">
        <v>32</v>
      </c>
      <c r="P1968" s="250"/>
    </row>
    <row r="1969" s="226" customFormat="1" ht="18" customHeight="1" spans="1:16">
      <c r="A1969" s="24">
        <v>1964</v>
      </c>
      <c r="B1969" s="24" t="s">
        <v>23</v>
      </c>
      <c r="C1969" s="24" t="s">
        <v>24</v>
      </c>
      <c r="D1969" s="24" t="s">
        <v>25</v>
      </c>
      <c r="E1969" s="60" t="s">
        <v>4460</v>
      </c>
      <c r="F1969" s="60" t="s">
        <v>6274</v>
      </c>
      <c r="G1969" s="37" t="s">
        <v>6349</v>
      </c>
      <c r="H1969" s="24" t="s">
        <v>194</v>
      </c>
      <c r="I1969" s="60">
        <v>6</v>
      </c>
      <c r="J1969" s="24" t="s">
        <v>6341</v>
      </c>
      <c r="K1969" s="60" t="s">
        <v>31</v>
      </c>
      <c r="L1969" s="238">
        <v>6</v>
      </c>
      <c r="M1969" s="27">
        <f t="shared" si="92"/>
        <v>780</v>
      </c>
      <c r="N1969" s="23"/>
      <c r="O1969" s="184" t="s">
        <v>32</v>
      </c>
      <c r="P1969" s="250"/>
    </row>
    <row r="1970" s="226" customFormat="1" ht="18" customHeight="1" spans="1:16">
      <c r="A1970" s="24">
        <v>1965</v>
      </c>
      <c r="B1970" s="24" t="s">
        <v>23</v>
      </c>
      <c r="C1970" s="24" t="s">
        <v>24</v>
      </c>
      <c r="D1970" s="24" t="s">
        <v>25</v>
      </c>
      <c r="E1970" s="60" t="s">
        <v>4460</v>
      </c>
      <c r="F1970" s="60" t="s">
        <v>6274</v>
      </c>
      <c r="G1970" s="37" t="s">
        <v>6350</v>
      </c>
      <c r="H1970" s="24" t="s">
        <v>194</v>
      </c>
      <c r="I1970" s="60">
        <v>6</v>
      </c>
      <c r="J1970" s="24" t="s">
        <v>6341</v>
      </c>
      <c r="K1970" s="60" t="s">
        <v>31</v>
      </c>
      <c r="L1970" s="238">
        <v>6</v>
      </c>
      <c r="M1970" s="27">
        <f t="shared" si="92"/>
        <v>780</v>
      </c>
      <c r="N1970" s="23"/>
      <c r="O1970" s="184" t="s">
        <v>32</v>
      </c>
      <c r="P1970" s="250"/>
    </row>
    <row r="1971" s="226" customFormat="1" ht="18" customHeight="1" spans="1:16">
      <c r="A1971" s="24">
        <v>1966</v>
      </c>
      <c r="B1971" s="24" t="s">
        <v>23</v>
      </c>
      <c r="C1971" s="24" t="s">
        <v>24</v>
      </c>
      <c r="D1971" s="24" t="s">
        <v>25</v>
      </c>
      <c r="E1971" s="60" t="s">
        <v>4460</v>
      </c>
      <c r="F1971" s="60" t="s">
        <v>6274</v>
      </c>
      <c r="G1971" s="37" t="s">
        <v>6351</v>
      </c>
      <c r="H1971" s="232" t="s">
        <v>194</v>
      </c>
      <c r="I1971" s="60">
        <v>3</v>
      </c>
      <c r="J1971" s="24" t="s">
        <v>6281</v>
      </c>
      <c r="K1971" s="60" t="s">
        <v>31</v>
      </c>
      <c r="L1971" s="238">
        <v>3</v>
      </c>
      <c r="M1971" s="27">
        <f t="shared" si="92"/>
        <v>390</v>
      </c>
      <c r="N1971" s="23"/>
      <c r="O1971" s="184" t="s">
        <v>32</v>
      </c>
      <c r="P1971" s="250"/>
    </row>
    <row r="1972" s="226" customFormat="1" ht="18" customHeight="1" spans="1:16">
      <c r="A1972" s="24">
        <v>1967</v>
      </c>
      <c r="B1972" s="24" t="s">
        <v>23</v>
      </c>
      <c r="C1972" s="24" t="s">
        <v>24</v>
      </c>
      <c r="D1972" s="24" t="s">
        <v>25</v>
      </c>
      <c r="E1972" s="60" t="s">
        <v>4460</v>
      </c>
      <c r="F1972" s="60" t="s">
        <v>6274</v>
      </c>
      <c r="G1972" s="37" t="s">
        <v>6352</v>
      </c>
      <c r="H1972" s="232" t="s">
        <v>194</v>
      </c>
      <c r="I1972" s="60">
        <v>3</v>
      </c>
      <c r="J1972" s="24" t="s">
        <v>6281</v>
      </c>
      <c r="K1972" s="60" t="s">
        <v>31</v>
      </c>
      <c r="L1972" s="238">
        <v>3</v>
      </c>
      <c r="M1972" s="27">
        <f t="shared" si="92"/>
        <v>390</v>
      </c>
      <c r="N1972" s="23"/>
      <c r="O1972" s="184" t="s">
        <v>32</v>
      </c>
      <c r="P1972" s="250"/>
    </row>
    <row r="1973" s="226" customFormat="1" ht="18" customHeight="1" spans="1:16">
      <c r="A1973" s="24">
        <v>1968</v>
      </c>
      <c r="B1973" s="24" t="s">
        <v>23</v>
      </c>
      <c r="C1973" s="24" t="s">
        <v>24</v>
      </c>
      <c r="D1973" s="24" t="s">
        <v>25</v>
      </c>
      <c r="E1973" s="60" t="s">
        <v>4460</v>
      </c>
      <c r="F1973" s="60" t="s">
        <v>6274</v>
      </c>
      <c r="G1973" s="37" t="s">
        <v>6353</v>
      </c>
      <c r="H1973" s="232" t="s">
        <v>194</v>
      </c>
      <c r="I1973" s="60">
        <v>3</v>
      </c>
      <c r="J1973" s="24" t="s">
        <v>6281</v>
      </c>
      <c r="K1973" s="60" t="s">
        <v>31</v>
      </c>
      <c r="L1973" s="238">
        <v>3</v>
      </c>
      <c r="M1973" s="27">
        <f t="shared" si="92"/>
        <v>390</v>
      </c>
      <c r="N1973" s="23"/>
      <c r="O1973" s="184" t="s">
        <v>32</v>
      </c>
      <c r="P1973" s="250"/>
    </row>
    <row r="1974" s="226" customFormat="1" ht="18" customHeight="1" spans="1:16">
      <c r="A1974" s="24">
        <v>1969</v>
      </c>
      <c r="B1974" s="24" t="s">
        <v>23</v>
      </c>
      <c r="C1974" s="24" t="s">
        <v>24</v>
      </c>
      <c r="D1974" s="24" t="s">
        <v>25</v>
      </c>
      <c r="E1974" s="60" t="s">
        <v>4460</v>
      </c>
      <c r="F1974" s="60" t="s">
        <v>6274</v>
      </c>
      <c r="G1974" s="37" t="s">
        <v>6354</v>
      </c>
      <c r="H1974" s="24" t="s">
        <v>194</v>
      </c>
      <c r="I1974" s="60">
        <v>6</v>
      </c>
      <c r="J1974" s="24" t="s">
        <v>6281</v>
      </c>
      <c r="K1974" s="60" t="s">
        <v>31</v>
      </c>
      <c r="L1974" s="238">
        <v>6</v>
      </c>
      <c r="M1974" s="27">
        <f t="shared" si="92"/>
        <v>780</v>
      </c>
      <c r="N1974" s="23"/>
      <c r="O1974" s="184" t="s">
        <v>32</v>
      </c>
      <c r="P1974" s="250"/>
    </row>
    <row r="1975" s="226" customFormat="1" ht="18" customHeight="1" spans="1:16">
      <c r="A1975" s="24">
        <v>1970</v>
      </c>
      <c r="B1975" s="24" t="s">
        <v>23</v>
      </c>
      <c r="C1975" s="24" t="s">
        <v>24</v>
      </c>
      <c r="D1975" s="24" t="s">
        <v>25</v>
      </c>
      <c r="E1975" s="60" t="s">
        <v>4460</v>
      </c>
      <c r="F1975" s="60" t="s">
        <v>6274</v>
      </c>
      <c r="G1975" s="37" t="s">
        <v>5560</v>
      </c>
      <c r="H1975" s="232" t="s">
        <v>194</v>
      </c>
      <c r="I1975" s="60">
        <v>3</v>
      </c>
      <c r="J1975" s="24" t="s">
        <v>6281</v>
      </c>
      <c r="K1975" s="60" t="s">
        <v>31</v>
      </c>
      <c r="L1975" s="238">
        <v>3</v>
      </c>
      <c r="M1975" s="27">
        <f t="shared" si="92"/>
        <v>390</v>
      </c>
      <c r="N1975" s="23"/>
      <c r="O1975" s="184" t="s">
        <v>32</v>
      </c>
      <c r="P1975" s="250"/>
    </row>
    <row r="1976" s="226" customFormat="1" ht="18" customHeight="1" spans="1:16">
      <c r="A1976" s="24">
        <v>1971</v>
      </c>
      <c r="B1976" s="24" t="s">
        <v>23</v>
      </c>
      <c r="C1976" s="24" t="s">
        <v>24</v>
      </c>
      <c r="D1976" s="24" t="s">
        <v>25</v>
      </c>
      <c r="E1976" s="60" t="s">
        <v>4460</v>
      </c>
      <c r="F1976" s="60" t="s">
        <v>6274</v>
      </c>
      <c r="G1976" s="37" t="s">
        <v>6355</v>
      </c>
      <c r="H1976" s="232" t="s">
        <v>194</v>
      </c>
      <c r="I1976" s="60">
        <v>2</v>
      </c>
      <c r="J1976" s="24" t="s">
        <v>6281</v>
      </c>
      <c r="K1976" s="60" t="s">
        <v>31</v>
      </c>
      <c r="L1976" s="238">
        <v>2</v>
      </c>
      <c r="M1976" s="27">
        <f t="shared" si="92"/>
        <v>260</v>
      </c>
      <c r="N1976" s="23"/>
      <c r="O1976" s="184" t="s">
        <v>32</v>
      </c>
      <c r="P1976" s="250"/>
    </row>
    <row r="1977" s="226" customFormat="1" ht="18" customHeight="1" spans="1:16">
      <c r="A1977" s="24">
        <v>1972</v>
      </c>
      <c r="B1977" s="24" t="s">
        <v>23</v>
      </c>
      <c r="C1977" s="24" t="s">
        <v>24</v>
      </c>
      <c r="D1977" s="24" t="s">
        <v>25</v>
      </c>
      <c r="E1977" s="60" t="s">
        <v>4460</v>
      </c>
      <c r="F1977" s="60" t="s">
        <v>6274</v>
      </c>
      <c r="G1977" s="37" t="s">
        <v>6356</v>
      </c>
      <c r="H1977" s="24" t="s">
        <v>194</v>
      </c>
      <c r="I1977" s="60">
        <v>4</v>
      </c>
      <c r="J1977" s="24" t="s">
        <v>6281</v>
      </c>
      <c r="K1977" s="60" t="s">
        <v>31</v>
      </c>
      <c r="L1977" s="238">
        <v>4</v>
      </c>
      <c r="M1977" s="27">
        <f t="shared" si="92"/>
        <v>520</v>
      </c>
      <c r="N1977" s="23"/>
      <c r="O1977" s="184" t="s">
        <v>32</v>
      </c>
      <c r="P1977" s="250"/>
    </row>
    <row r="1978" s="226" customFormat="1" ht="18" customHeight="1" spans="1:16">
      <c r="A1978" s="24">
        <v>1973</v>
      </c>
      <c r="B1978" s="24" t="s">
        <v>23</v>
      </c>
      <c r="C1978" s="24" t="s">
        <v>24</v>
      </c>
      <c r="D1978" s="24" t="s">
        <v>25</v>
      </c>
      <c r="E1978" s="60" t="s">
        <v>4878</v>
      </c>
      <c r="F1978" s="60" t="s">
        <v>6274</v>
      </c>
      <c r="G1978" s="37" t="s">
        <v>6357</v>
      </c>
      <c r="H1978" s="24" t="s">
        <v>194</v>
      </c>
      <c r="I1978" s="60">
        <v>8</v>
      </c>
      <c r="J1978" s="24" t="s">
        <v>6281</v>
      </c>
      <c r="K1978" s="60" t="s">
        <v>31</v>
      </c>
      <c r="L1978" s="238">
        <v>8</v>
      </c>
      <c r="M1978" s="27">
        <f t="shared" si="92"/>
        <v>1040</v>
      </c>
      <c r="N1978" s="23"/>
      <c r="O1978" s="184" t="s">
        <v>32</v>
      </c>
      <c r="P1978" s="250"/>
    </row>
    <row r="1979" s="226" customFormat="1" ht="18" customHeight="1" spans="1:16">
      <c r="A1979" s="24">
        <v>1974</v>
      </c>
      <c r="B1979" s="24" t="s">
        <v>23</v>
      </c>
      <c r="C1979" s="24" t="s">
        <v>24</v>
      </c>
      <c r="D1979" s="24" t="s">
        <v>25</v>
      </c>
      <c r="E1979" s="60" t="s">
        <v>4460</v>
      </c>
      <c r="F1979" s="60" t="s">
        <v>6274</v>
      </c>
      <c r="G1979" s="37" t="s">
        <v>6358</v>
      </c>
      <c r="H1979" s="24" t="s">
        <v>194</v>
      </c>
      <c r="I1979" s="60">
        <v>4</v>
      </c>
      <c r="J1979" s="24" t="s">
        <v>6275</v>
      </c>
      <c r="K1979" s="60" t="s">
        <v>31</v>
      </c>
      <c r="L1979" s="238">
        <v>4</v>
      </c>
      <c r="M1979" s="27">
        <f t="shared" si="92"/>
        <v>520</v>
      </c>
      <c r="N1979" s="23"/>
      <c r="O1979" s="184" t="s">
        <v>32</v>
      </c>
      <c r="P1979" s="250"/>
    </row>
    <row r="1980" s="226" customFormat="1" ht="18" customHeight="1" spans="1:16">
      <c r="A1980" s="24">
        <v>1975</v>
      </c>
      <c r="B1980" s="24" t="s">
        <v>23</v>
      </c>
      <c r="C1980" s="24" t="s">
        <v>24</v>
      </c>
      <c r="D1980" s="24" t="s">
        <v>25</v>
      </c>
      <c r="E1980" s="60" t="s">
        <v>4460</v>
      </c>
      <c r="F1980" s="60" t="s">
        <v>6274</v>
      </c>
      <c r="G1980" s="37" t="s">
        <v>6359</v>
      </c>
      <c r="H1980" s="232" t="s">
        <v>194</v>
      </c>
      <c r="I1980" s="60">
        <v>3</v>
      </c>
      <c r="J1980" s="24" t="s">
        <v>6275</v>
      </c>
      <c r="K1980" s="60" t="s">
        <v>31</v>
      </c>
      <c r="L1980" s="238">
        <v>3</v>
      </c>
      <c r="M1980" s="27">
        <f t="shared" si="92"/>
        <v>390</v>
      </c>
      <c r="N1980" s="23"/>
      <c r="O1980" s="184" t="s">
        <v>32</v>
      </c>
      <c r="P1980" s="250"/>
    </row>
    <row r="1981" s="83" customFormat="1" ht="18" customHeight="1" spans="1:16">
      <c r="A1981" s="24">
        <v>1976</v>
      </c>
      <c r="B1981" s="24" t="s">
        <v>23</v>
      </c>
      <c r="C1981" s="24" t="s">
        <v>24</v>
      </c>
      <c r="D1981" s="24" t="s">
        <v>25</v>
      </c>
      <c r="E1981" s="60" t="s">
        <v>4460</v>
      </c>
      <c r="F1981" s="60" t="s">
        <v>6274</v>
      </c>
      <c r="G1981" s="37" t="s">
        <v>6360</v>
      </c>
      <c r="H1981" s="24" t="s">
        <v>194</v>
      </c>
      <c r="I1981" s="60">
        <v>5</v>
      </c>
      <c r="J1981" s="24" t="s">
        <v>6275</v>
      </c>
      <c r="K1981" s="60" t="s">
        <v>31</v>
      </c>
      <c r="L1981" s="238">
        <v>5</v>
      </c>
      <c r="M1981" s="27">
        <f t="shared" si="92"/>
        <v>650</v>
      </c>
      <c r="N1981" s="23"/>
      <c r="O1981" s="184" t="s">
        <v>32</v>
      </c>
      <c r="P1981" s="237"/>
    </row>
    <row r="1982" s="226" customFormat="1" ht="18" customHeight="1" spans="1:16">
      <c r="A1982" s="24">
        <v>1977</v>
      </c>
      <c r="B1982" s="24" t="s">
        <v>23</v>
      </c>
      <c r="C1982" s="24" t="s">
        <v>24</v>
      </c>
      <c r="D1982" s="24" t="s">
        <v>25</v>
      </c>
      <c r="E1982" s="60" t="s">
        <v>4460</v>
      </c>
      <c r="F1982" s="60" t="s">
        <v>6274</v>
      </c>
      <c r="G1982" s="37" t="s">
        <v>6361</v>
      </c>
      <c r="H1982" s="24" t="s">
        <v>194</v>
      </c>
      <c r="I1982" s="60">
        <v>4</v>
      </c>
      <c r="J1982" s="24" t="s">
        <v>6275</v>
      </c>
      <c r="K1982" s="60" t="s">
        <v>31</v>
      </c>
      <c r="L1982" s="238">
        <v>4</v>
      </c>
      <c r="M1982" s="27">
        <f t="shared" si="92"/>
        <v>520</v>
      </c>
      <c r="N1982" s="23"/>
      <c r="O1982" s="184" t="s">
        <v>32</v>
      </c>
      <c r="P1982" s="250"/>
    </row>
    <row r="1983" s="226" customFormat="1" ht="18" customHeight="1" spans="1:16">
      <c r="A1983" s="24">
        <v>1978</v>
      </c>
      <c r="B1983" s="24" t="s">
        <v>23</v>
      </c>
      <c r="C1983" s="24" t="s">
        <v>24</v>
      </c>
      <c r="D1983" s="24" t="s">
        <v>25</v>
      </c>
      <c r="E1983" s="60" t="s">
        <v>4460</v>
      </c>
      <c r="F1983" s="60" t="s">
        <v>6274</v>
      </c>
      <c r="G1983" s="37" t="s">
        <v>6362</v>
      </c>
      <c r="H1983" s="24" t="s">
        <v>194</v>
      </c>
      <c r="I1983" s="60">
        <v>4</v>
      </c>
      <c r="J1983" s="24" t="s">
        <v>6275</v>
      </c>
      <c r="K1983" s="60" t="s">
        <v>31</v>
      </c>
      <c r="L1983" s="238">
        <v>4</v>
      </c>
      <c r="M1983" s="27">
        <f t="shared" si="92"/>
        <v>520</v>
      </c>
      <c r="N1983" s="23"/>
      <c r="O1983" s="184" t="s">
        <v>32</v>
      </c>
      <c r="P1983" s="250"/>
    </row>
    <row r="1984" s="226" customFormat="1" ht="18" customHeight="1" spans="1:16">
      <c r="A1984" s="24">
        <v>1979</v>
      </c>
      <c r="B1984" s="24" t="s">
        <v>23</v>
      </c>
      <c r="C1984" s="24" t="s">
        <v>24</v>
      </c>
      <c r="D1984" s="24" t="s">
        <v>25</v>
      </c>
      <c r="E1984" s="60" t="s">
        <v>4460</v>
      </c>
      <c r="F1984" s="60" t="s">
        <v>6274</v>
      </c>
      <c r="G1984" s="37" t="s">
        <v>6363</v>
      </c>
      <c r="H1984" s="232" t="s">
        <v>194</v>
      </c>
      <c r="I1984" s="60">
        <v>1</v>
      </c>
      <c r="J1984" s="24" t="s">
        <v>6275</v>
      </c>
      <c r="K1984" s="60" t="s">
        <v>31</v>
      </c>
      <c r="L1984" s="238">
        <v>1</v>
      </c>
      <c r="M1984" s="27">
        <f>L1984*312</f>
        <v>312</v>
      </c>
      <c r="N1984" s="23"/>
      <c r="O1984" s="184" t="s">
        <v>32</v>
      </c>
      <c r="P1984" s="250"/>
    </row>
    <row r="1985" s="83" customFormat="1" ht="18" customHeight="1" spans="1:16">
      <c r="A1985" s="24">
        <v>1980</v>
      </c>
      <c r="B1985" s="24" t="s">
        <v>23</v>
      </c>
      <c r="C1985" s="24" t="s">
        <v>24</v>
      </c>
      <c r="D1985" s="24" t="s">
        <v>25</v>
      </c>
      <c r="E1985" s="60" t="s">
        <v>4460</v>
      </c>
      <c r="F1985" s="60" t="s">
        <v>6274</v>
      </c>
      <c r="G1985" s="37" t="s">
        <v>6364</v>
      </c>
      <c r="H1985" s="232" t="s">
        <v>194</v>
      </c>
      <c r="I1985" s="60">
        <v>3</v>
      </c>
      <c r="J1985" s="24" t="s">
        <v>6275</v>
      </c>
      <c r="K1985" s="60" t="s">
        <v>31</v>
      </c>
      <c r="L1985" s="238">
        <v>3</v>
      </c>
      <c r="M1985" s="27">
        <f t="shared" ref="M1985:M1993" si="93">L1985*130</f>
        <v>390</v>
      </c>
      <c r="N1985" s="23"/>
      <c r="O1985" s="184" t="s">
        <v>32</v>
      </c>
      <c r="P1985" s="237"/>
    </row>
    <row r="1986" s="226" customFormat="1" ht="18" customHeight="1" spans="1:16">
      <c r="A1986" s="24">
        <v>1981</v>
      </c>
      <c r="B1986" s="24" t="s">
        <v>23</v>
      </c>
      <c r="C1986" s="24" t="s">
        <v>24</v>
      </c>
      <c r="D1986" s="24" t="s">
        <v>25</v>
      </c>
      <c r="E1986" s="60" t="s">
        <v>4460</v>
      </c>
      <c r="F1986" s="60" t="s">
        <v>6274</v>
      </c>
      <c r="G1986" s="37" t="s">
        <v>6365</v>
      </c>
      <c r="H1986" s="232" t="s">
        <v>194</v>
      </c>
      <c r="I1986" s="60">
        <v>3</v>
      </c>
      <c r="J1986" s="24" t="s">
        <v>6275</v>
      </c>
      <c r="K1986" s="60" t="s">
        <v>31</v>
      </c>
      <c r="L1986" s="238">
        <v>3</v>
      </c>
      <c r="M1986" s="27">
        <f t="shared" si="93"/>
        <v>390</v>
      </c>
      <c r="N1986" s="23"/>
      <c r="O1986" s="184" t="s">
        <v>32</v>
      </c>
      <c r="P1986" s="250"/>
    </row>
    <row r="1987" s="226" customFormat="1" ht="18" customHeight="1" spans="1:16">
      <c r="A1987" s="24">
        <v>1982</v>
      </c>
      <c r="B1987" s="24" t="s">
        <v>23</v>
      </c>
      <c r="C1987" s="24" t="s">
        <v>24</v>
      </c>
      <c r="D1987" s="24" t="s">
        <v>25</v>
      </c>
      <c r="E1987" s="60" t="s">
        <v>4460</v>
      </c>
      <c r="F1987" s="60" t="s">
        <v>6274</v>
      </c>
      <c r="G1987" s="37" t="s">
        <v>6366</v>
      </c>
      <c r="H1987" s="232" t="s">
        <v>194</v>
      </c>
      <c r="I1987" s="60">
        <v>2</v>
      </c>
      <c r="J1987" s="24" t="s">
        <v>6275</v>
      </c>
      <c r="K1987" s="60" t="s">
        <v>31</v>
      </c>
      <c r="L1987" s="238">
        <v>2</v>
      </c>
      <c r="M1987" s="27">
        <f t="shared" si="93"/>
        <v>260</v>
      </c>
      <c r="N1987" s="23"/>
      <c r="O1987" s="184" t="s">
        <v>32</v>
      </c>
      <c r="P1987" s="250"/>
    </row>
    <row r="1988" s="226" customFormat="1" ht="18" customHeight="1" spans="1:16">
      <c r="A1988" s="24">
        <v>1983</v>
      </c>
      <c r="B1988" s="24" t="s">
        <v>23</v>
      </c>
      <c r="C1988" s="24" t="s">
        <v>24</v>
      </c>
      <c r="D1988" s="24" t="s">
        <v>25</v>
      </c>
      <c r="E1988" s="60" t="s">
        <v>4878</v>
      </c>
      <c r="F1988" s="60" t="s">
        <v>6274</v>
      </c>
      <c r="G1988" s="37" t="s">
        <v>6367</v>
      </c>
      <c r="H1988" s="24" t="s">
        <v>194</v>
      </c>
      <c r="I1988" s="60">
        <v>5</v>
      </c>
      <c r="J1988" s="24" t="s">
        <v>6275</v>
      </c>
      <c r="K1988" s="60" t="s">
        <v>31</v>
      </c>
      <c r="L1988" s="238">
        <v>5</v>
      </c>
      <c r="M1988" s="27">
        <f t="shared" si="93"/>
        <v>650</v>
      </c>
      <c r="N1988" s="23"/>
      <c r="O1988" s="184" t="s">
        <v>32</v>
      </c>
      <c r="P1988" s="250"/>
    </row>
    <row r="1989" s="226" customFormat="1" ht="18" customHeight="1" spans="1:16">
      <c r="A1989" s="24">
        <v>1984</v>
      </c>
      <c r="B1989" s="24" t="s">
        <v>23</v>
      </c>
      <c r="C1989" s="24" t="s">
        <v>24</v>
      </c>
      <c r="D1989" s="24" t="s">
        <v>25</v>
      </c>
      <c r="E1989" s="24" t="s">
        <v>4460</v>
      </c>
      <c r="F1989" s="24" t="s">
        <v>6274</v>
      </c>
      <c r="G1989" s="37" t="s">
        <v>6368</v>
      </c>
      <c r="H1989" s="232" t="s">
        <v>194</v>
      </c>
      <c r="I1989" s="60">
        <v>3</v>
      </c>
      <c r="J1989" s="24" t="s">
        <v>6275</v>
      </c>
      <c r="K1989" s="60" t="s">
        <v>31</v>
      </c>
      <c r="L1989" s="238">
        <v>3</v>
      </c>
      <c r="M1989" s="27">
        <f t="shared" si="93"/>
        <v>390</v>
      </c>
      <c r="N1989" s="23"/>
      <c r="O1989" s="184" t="s">
        <v>32</v>
      </c>
      <c r="P1989" s="250"/>
    </row>
    <row r="1990" s="226" customFormat="1" ht="18" customHeight="1" spans="1:16">
      <c r="A1990" s="24">
        <v>1985</v>
      </c>
      <c r="B1990" s="24" t="s">
        <v>23</v>
      </c>
      <c r="C1990" s="24" t="s">
        <v>24</v>
      </c>
      <c r="D1990" s="24" t="s">
        <v>25</v>
      </c>
      <c r="E1990" s="60" t="s">
        <v>4460</v>
      </c>
      <c r="F1990" s="60" t="s">
        <v>6274</v>
      </c>
      <c r="G1990" s="37" t="s">
        <v>6369</v>
      </c>
      <c r="H1990" s="232" t="s">
        <v>194</v>
      </c>
      <c r="I1990" s="60">
        <v>3</v>
      </c>
      <c r="J1990" s="24" t="s">
        <v>6275</v>
      </c>
      <c r="K1990" s="60" t="s">
        <v>31</v>
      </c>
      <c r="L1990" s="238">
        <v>3</v>
      </c>
      <c r="M1990" s="27">
        <f t="shared" si="93"/>
        <v>390</v>
      </c>
      <c r="N1990" s="23"/>
      <c r="O1990" s="184" t="s">
        <v>32</v>
      </c>
      <c r="P1990" s="250"/>
    </row>
    <row r="1991" s="226" customFormat="1" ht="18" customHeight="1" spans="1:16">
      <c r="A1991" s="24">
        <v>1986</v>
      </c>
      <c r="B1991" s="24" t="s">
        <v>23</v>
      </c>
      <c r="C1991" s="24" t="s">
        <v>24</v>
      </c>
      <c r="D1991" s="24" t="s">
        <v>25</v>
      </c>
      <c r="E1991" s="60" t="s">
        <v>4460</v>
      </c>
      <c r="F1991" s="60" t="s">
        <v>6274</v>
      </c>
      <c r="G1991" s="37" t="s">
        <v>6370</v>
      </c>
      <c r="H1991" s="232" t="s">
        <v>194</v>
      </c>
      <c r="I1991" s="60">
        <v>3</v>
      </c>
      <c r="J1991" s="24" t="s">
        <v>6275</v>
      </c>
      <c r="K1991" s="60" t="s">
        <v>31</v>
      </c>
      <c r="L1991" s="238">
        <v>3</v>
      </c>
      <c r="M1991" s="27">
        <f t="shared" si="93"/>
        <v>390</v>
      </c>
      <c r="N1991" s="23"/>
      <c r="O1991" s="184" t="s">
        <v>32</v>
      </c>
      <c r="P1991" s="250"/>
    </row>
    <row r="1992" s="226" customFormat="1" ht="18" customHeight="1" spans="1:16">
      <c r="A1992" s="24">
        <v>1987</v>
      </c>
      <c r="B1992" s="24" t="s">
        <v>23</v>
      </c>
      <c r="C1992" s="24" t="s">
        <v>24</v>
      </c>
      <c r="D1992" s="24" t="s">
        <v>25</v>
      </c>
      <c r="E1992" s="60" t="s">
        <v>4460</v>
      </c>
      <c r="F1992" s="60" t="s">
        <v>6274</v>
      </c>
      <c r="G1992" s="37" t="s">
        <v>6371</v>
      </c>
      <c r="H1992" s="232" t="s">
        <v>194</v>
      </c>
      <c r="I1992" s="60">
        <v>3</v>
      </c>
      <c r="J1992" s="24" t="s">
        <v>6275</v>
      </c>
      <c r="K1992" s="60" t="s">
        <v>31</v>
      </c>
      <c r="L1992" s="238">
        <v>3</v>
      </c>
      <c r="M1992" s="27">
        <f t="shared" si="93"/>
        <v>390</v>
      </c>
      <c r="N1992" s="23"/>
      <c r="O1992" s="184" t="s">
        <v>32</v>
      </c>
      <c r="P1992" s="250"/>
    </row>
    <row r="1993" s="83" customFormat="1" ht="18" customHeight="1" spans="1:16">
      <c r="A1993" s="24">
        <v>1988</v>
      </c>
      <c r="B1993" s="24" t="s">
        <v>23</v>
      </c>
      <c r="C1993" s="24" t="s">
        <v>24</v>
      </c>
      <c r="D1993" s="24" t="s">
        <v>25</v>
      </c>
      <c r="E1993" s="60" t="s">
        <v>4460</v>
      </c>
      <c r="F1993" s="60" t="s">
        <v>6274</v>
      </c>
      <c r="G1993" s="37" t="s">
        <v>6372</v>
      </c>
      <c r="H1993" s="24" t="s">
        <v>194</v>
      </c>
      <c r="I1993" s="60">
        <v>4</v>
      </c>
      <c r="J1993" s="24" t="s">
        <v>6275</v>
      </c>
      <c r="K1993" s="60" t="s">
        <v>31</v>
      </c>
      <c r="L1993" s="238">
        <v>4</v>
      </c>
      <c r="M1993" s="27">
        <f t="shared" si="93"/>
        <v>520</v>
      </c>
      <c r="N1993" s="23"/>
      <c r="O1993" s="184" t="s">
        <v>32</v>
      </c>
      <c r="P1993" s="237"/>
    </row>
    <row r="1994" s="226" customFormat="1" ht="18" customHeight="1" spans="1:16">
      <c r="A1994" s="24">
        <v>1989</v>
      </c>
      <c r="B1994" s="24" t="s">
        <v>23</v>
      </c>
      <c r="C1994" s="24" t="s">
        <v>24</v>
      </c>
      <c r="D1994" s="24" t="s">
        <v>25</v>
      </c>
      <c r="E1994" s="60" t="s">
        <v>4460</v>
      </c>
      <c r="F1994" s="60" t="s">
        <v>6274</v>
      </c>
      <c r="G1994" s="37" t="s">
        <v>6373</v>
      </c>
      <c r="H1994" s="232" t="s">
        <v>194</v>
      </c>
      <c r="I1994" s="60">
        <v>1</v>
      </c>
      <c r="J1994" s="24" t="s">
        <v>6374</v>
      </c>
      <c r="K1994" s="60" t="s">
        <v>31</v>
      </c>
      <c r="L1994" s="238">
        <v>1</v>
      </c>
      <c r="M1994" s="27">
        <f>L1994*312</f>
        <v>312</v>
      </c>
      <c r="N1994" s="23"/>
      <c r="O1994" s="184" t="s">
        <v>32</v>
      </c>
      <c r="P1994" s="250"/>
    </row>
    <row r="1995" s="226" customFormat="1" ht="18" customHeight="1" spans="1:16">
      <c r="A1995" s="24">
        <v>1990</v>
      </c>
      <c r="B1995" s="24" t="s">
        <v>23</v>
      </c>
      <c r="C1995" s="24" t="s">
        <v>24</v>
      </c>
      <c r="D1995" s="24" t="s">
        <v>25</v>
      </c>
      <c r="E1995" s="60" t="s">
        <v>4460</v>
      </c>
      <c r="F1995" s="60" t="s">
        <v>6274</v>
      </c>
      <c r="G1995" s="37" t="s">
        <v>6375</v>
      </c>
      <c r="H1995" s="232" t="s">
        <v>194</v>
      </c>
      <c r="I1995" s="60">
        <v>3</v>
      </c>
      <c r="J1995" s="24" t="s">
        <v>6374</v>
      </c>
      <c r="K1995" s="60" t="s">
        <v>31</v>
      </c>
      <c r="L1995" s="238">
        <v>3</v>
      </c>
      <c r="M1995" s="27">
        <f t="shared" ref="M1995:M2008" si="94">L1995*130</f>
        <v>390</v>
      </c>
      <c r="N1995" s="23"/>
      <c r="O1995" s="184" t="s">
        <v>32</v>
      </c>
      <c r="P1995" s="250"/>
    </row>
    <row r="1996" s="226" customFormat="1" ht="18" customHeight="1" spans="1:16">
      <c r="A1996" s="24">
        <v>1991</v>
      </c>
      <c r="B1996" s="24" t="s">
        <v>23</v>
      </c>
      <c r="C1996" s="24" t="s">
        <v>24</v>
      </c>
      <c r="D1996" s="24" t="s">
        <v>25</v>
      </c>
      <c r="E1996" s="60" t="s">
        <v>4460</v>
      </c>
      <c r="F1996" s="60" t="s">
        <v>6274</v>
      </c>
      <c r="G1996" s="37" t="s">
        <v>6376</v>
      </c>
      <c r="H1996" s="24" t="s">
        <v>194</v>
      </c>
      <c r="I1996" s="60">
        <v>4</v>
      </c>
      <c r="J1996" s="24" t="s">
        <v>6374</v>
      </c>
      <c r="K1996" s="60" t="s">
        <v>31</v>
      </c>
      <c r="L1996" s="238">
        <v>4</v>
      </c>
      <c r="M1996" s="27">
        <f t="shared" si="94"/>
        <v>520</v>
      </c>
      <c r="N1996" s="23"/>
      <c r="O1996" s="184" t="s">
        <v>32</v>
      </c>
      <c r="P1996" s="250"/>
    </row>
    <row r="1997" s="226" customFormat="1" ht="18" customHeight="1" spans="1:16">
      <c r="A1997" s="24">
        <v>1992</v>
      </c>
      <c r="B1997" s="24" t="s">
        <v>23</v>
      </c>
      <c r="C1997" s="24" t="s">
        <v>24</v>
      </c>
      <c r="D1997" s="24" t="s">
        <v>25</v>
      </c>
      <c r="E1997" s="60" t="s">
        <v>4460</v>
      </c>
      <c r="F1997" s="60" t="s">
        <v>6274</v>
      </c>
      <c r="G1997" s="37" t="s">
        <v>6377</v>
      </c>
      <c r="H1997" s="232" t="s">
        <v>194</v>
      </c>
      <c r="I1997" s="60">
        <v>3</v>
      </c>
      <c r="J1997" s="24" t="s">
        <v>6374</v>
      </c>
      <c r="K1997" s="60" t="s">
        <v>31</v>
      </c>
      <c r="L1997" s="238">
        <v>3</v>
      </c>
      <c r="M1997" s="27">
        <f t="shared" si="94"/>
        <v>390</v>
      </c>
      <c r="N1997" s="23"/>
      <c r="O1997" s="184" t="s">
        <v>32</v>
      </c>
      <c r="P1997" s="250"/>
    </row>
    <row r="1998" s="83" customFormat="1" ht="18" customHeight="1" spans="1:16">
      <c r="A1998" s="24">
        <v>1993</v>
      </c>
      <c r="B1998" s="24" t="s">
        <v>23</v>
      </c>
      <c r="C1998" s="24" t="s">
        <v>24</v>
      </c>
      <c r="D1998" s="24" t="s">
        <v>25</v>
      </c>
      <c r="E1998" s="60" t="s">
        <v>4460</v>
      </c>
      <c r="F1998" s="60" t="s">
        <v>6274</v>
      </c>
      <c r="G1998" s="37" t="s">
        <v>6378</v>
      </c>
      <c r="H1998" s="232" t="s">
        <v>194</v>
      </c>
      <c r="I1998" s="60">
        <v>2</v>
      </c>
      <c r="J1998" s="24" t="s">
        <v>6374</v>
      </c>
      <c r="K1998" s="60" t="s">
        <v>31</v>
      </c>
      <c r="L1998" s="238">
        <v>2</v>
      </c>
      <c r="M1998" s="27">
        <f t="shared" si="94"/>
        <v>260</v>
      </c>
      <c r="N1998" s="23"/>
      <c r="O1998" s="184" t="s">
        <v>32</v>
      </c>
      <c r="P1998" s="237"/>
    </row>
    <row r="1999" s="83" customFormat="1" ht="18" customHeight="1" spans="1:16">
      <c r="A1999" s="24">
        <v>1994</v>
      </c>
      <c r="B1999" s="24" t="s">
        <v>23</v>
      </c>
      <c r="C1999" s="24" t="s">
        <v>24</v>
      </c>
      <c r="D1999" s="24" t="s">
        <v>25</v>
      </c>
      <c r="E1999" s="60" t="s">
        <v>4460</v>
      </c>
      <c r="F1999" s="60" t="s">
        <v>6274</v>
      </c>
      <c r="G1999" s="37" t="s">
        <v>6379</v>
      </c>
      <c r="H1999" s="232" t="s">
        <v>194</v>
      </c>
      <c r="I1999" s="60">
        <v>3</v>
      </c>
      <c r="J1999" s="24" t="s">
        <v>6374</v>
      </c>
      <c r="K1999" s="60" t="s">
        <v>31</v>
      </c>
      <c r="L1999" s="238">
        <v>3</v>
      </c>
      <c r="M1999" s="27">
        <f t="shared" si="94"/>
        <v>390</v>
      </c>
      <c r="N1999" s="23"/>
      <c r="O1999" s="184" t="s">
        <v>32</v>
      </c>
      <c r="P1999" s="237"/>
    </row>
    <row r="2000" s="226" customFormat="1" ht="18" customHeight="1" spans="1:16">
      <c r="A2000" s="24">
        <v>1995</v>
      </c>
      <c r="B2000" s="24" t="s">
        <v>23</v>
      </c>
      <c r="C2000" s="24" t="s">
        <v>24</v>
      </c>
      <c r="D2000" s="24" t="s">
        <v>25</v>
      </c>
      <c r="E2000" s="60" t="s">
        <v>4460</v>
      </c>
      <c r="F2000" s="60" t="s">
        <v>6274</v>
      </c>
      <c r="G2000" s="37" t="s">
        <v>6380</v>
      </c>
      <c r="H2000" s="232" t="s">
        <v>194</v>
      </c>
      <c r="I2000" s="60">
        <v>3</v>
      </c>
      <c r="J2000" s="24" t="s">
        <v>6381</v>
      </c>
      <c r="K2000" s="60" t="s">
        <v>31</v>
      </c>
      <c r="L2000" s="238">
        <v>3</v>
      </c>
      <c r="M2000" s="27">
        <f t="shared" si="94"/>
        <v>390</v>
      </c>
      <c r="N2000" s="23"/>
      <c r="O2000" s="184" t="s">
        <v>32</v>
      </c>
      <c r="P2000" s="250"/>
    </row>
    <row r="2001" s="226" customFormat="1" ht="18" customHeight="1" spans="1:16">
      <c r="A2001" s="24">
        <v>1996</v>
      </c>
      <c r="B2001" s="24" t="s">
        <v>23</v>
      </c>
      <c r="C2001" s="24" t="s">
        <v>24</v>
      </c>
      <c r="D2001" s="24" t="s">
        <v>25</v>
      </c>
      <c r="E2001" s="60" t="s">
        <v>4460</v>
      </c>
      <c r="F2001" s="60" t="s">
        <v>6274</v>
      </c>
      <c r="G2001" s="37" t="s">
        <v>6382</v>
      </c>
      <c r="H2001" s="232" t="s">
        <v>194</v>
      </c>
      <c r="I2001" s="60">
        <v>2</v>
      </c>
      <c r="J2001" s="24" t="s">
        <v>6381</v>
      </c>
      <c r="K2001" s="60" t="s">
        <v>31</v>
      </c>
      <c r="L2001" s="238">
        <v>2</v>
      </c>
      <c r="M2001" s="27">
        <f t="shared" si="94"/>
        <v>260</v>
      </c>
      <c r="N2001" s="23"/>
      <c r="O2001" s="184" t="s">
        <v>32</v>
      </c>
      <c r="P2001" s="250"/>
    </row>
    <row r="2002" s="226" customFormat="1" ht="18" customHeight="1" spans="1:16">
      <c r="A2002" s="24">
        <v>1997</v>
      </c>
      <c r="B2002" s="24" t="s">
        <v>23</v>
      </c>
      <c r="C2002" s="24" t="s">
        <v>24</v>
      </c>
      <c r="D2002" s="24" t="s">
        <v>25</v>
      </c>
      <c r="E2002" s="60" t="s">
        <v>4460</v>
      </c>
      <c r="F2002" s="60" t="s">
        <v>6274</v>
      </c>
      <c r="G2002" s="37" t="s">
        <v>6383</v>
      </c>
      <c r="H2002" s="24" t="s">
        <v>194</v>
      </c>
      <c r="I2002" s="60">
        <v>7</v>
      </c>
      <c r="J2002" s="24" t="s">
        <v>6381</v>
      </c>
      <c r="K2002" s="60" t="s">
        <v>31</v>
      </c>
      <c r="L2002" s="238">
        <v>7</v>
      </c>
      <c r="M2002" s="27">
        <f t="shared" si="94"/>
        <v>910</v>
      </c>
      <c r="N2002" s="23"/>
      <c r="O2002" s="184" t="s">
        <v>32</v>
      </c>
      <c r="P2002" s="250"/>
    </row>
    <row r="2003" s="83" customFormat="1" ht="18" customHeight="1" spans="1:16">
      <c r="A2003" s="24">
        <v>1998</v>
      </c>
      <c r="B2003" s="24" t="s">
        <v>23</v>
      </c>
      <c r="C2003" s="24" t="s">
        <v>24</v>
      </c>
      <c r="D2003" s="24" t="s">
        <v>25</v>
      </c>
      <c r="E2003" s="60" t="s">
        <v>4460</v>
      </c>
      <c r="F2003" s="60" t="s">
        <v>6274</v>
      </c>
      <c r="G2003" s="37" t="s">
        <v>6147</v>
      </c>
      <c r="H2003" s="24" t="s">
        <v>194</v>
      </c>
      <c r="I2003" s="60">
        <v>4</v>
      </c>
      <c r="J2003" s="24" t="s">
        <v>6381</v>
      </c>
      <c r="K2003" s="60" t="s">
        <v>31</v>
      </c>
      <c r="L2003" s="238">
        <v>4</v>
      </c>
      <c r="M2003" s="27">
        <f t="shared" si="94"/>
        <v>520</v>
      </c>
      <c r="N2003" s="23"/>
      <c r="O2003" s="184" t="s">
        <v>32</v>
      </c>
      <c r="P2003" s="237"/>
    </row>
    <row r="2004" s="83" customFormat="1" ht="18" customHeight="1" spans="1:16">
      <c r="A2004" s="24">
        <v>1999</v>
      </c>
      <c r="B2004" s="24" t="s">
        <v>23</v>
      </c>
      <c r="C2004" s="24" t="s">
        <v>24</v>
      </c>
      <c r="D2004" s="24" t="s">
        <v>25</v>
      </c>
      <c r="E2004" s="60" t="s">
        <v>4460</v>
      </c>
      <c r="F2004" s="60" t="s">
        <v>6274</v>
      </c>
      <c r="G2004" s="37" t="s">
        <v>6384</v>
      </c>
      <c r="H2004" s="232" t="s">
        <v>194</v>
      </c>
      <c r="I2004" s="60">
        <v>2</v>
      </c>
      <c r="J2004" s="24" t="s">
        <v>6381</v>
      </c>
      <c r="K2004" s="60" t="s">
        <v>31</v>
      </c>
      <c r="L2004" s="238">
        <v>2</v>
      </c>
      <c r="M2004" s="27">
        <f t="shared" si="94"/>
        <v>260</v>
      </c>
      <c r="N2004" s="23"/>
      <c r="O2004" s="184" t="s">
        <v>32</v>
      </c>
      <c r="P2004" s="237"/>
    </row>
    <row r="2005" s="226" customFormat="1" ht="18" customHeight="1" spans="1:16">
      <c r="A2005" s="24">
        <v>2000</v>
      </c>
      <c r="B2005" s="24" t="s">
        <v>23</v>
      </c>
      <c r="C2005" s="24" t="s">
        <v>24</v>
      </c>
      <c r="D2005" s="24" t="s">
        <v>25</v>
      </c>
      <c r="E2005" s="60" t="s">
        <v>4460</v>
      </c>
      <c r="F2005" s="60" t="s">
        <v>6274</v>
      </c>
      <c r="G2005" s="37" t="s">
        <v>6385</v>
      </c>
      <c r="H2005" s="24" t="s">
        <v>194</v>
      </c>
      <c r="I2005" s="60">
        <v>4</v>
      </c>
      <c r="J2005" s="24" t="s">
        <v>6381</v>
      </c>
      <c r="K2005" s="60" t="s">
        <v>31</v>
      </c>
      <c r="L2005" s="238">
        <v>4</v>
      </c>
      <c r="M2005" s="27">
        <f t="shared" si="94"/>
        <v>520</v>
      </c>
      <c r="N2005" s="23"/>
      <c r="O2005" s="184" t="s">
        <v>32</v>
      </c>
      <c r="P2005" s="250"/>
    </row>
    <row r="2006" s="226" customFormat="1" ht="18" customHeight="1" spans="1:16">
      <c r="A2006" s="24">
        <v>2001</v>
      </c>
      <c r="B2006" s="24" t="s">
        <v>23</v>
      </c>
      <c r="C2006" s="24" t="s">
        <v>24</v>
      </c>
      <c r="D2006" s="24" t="s">
        <v>25</v>
      </c>
      <c r="E2006" s="60" t="s">
        <v>4460</v>
      </c>
      <c r="F2006" s="60" t="s">
        <v>6274</v>
      </c>
      <c r="G2006" s="37" t="s">
        <v>6386</v>
      </c>
      <c r="H2006" s="24" t="s">
        <v>194</v>
      </c>
      <c r="I2006" s="60">
        <v>5</v>
      </c>
      <c r="J2006" s="24" t="s">
        <v>6387</v>
      </c>
      <c r="K2006" s="60" t="s">
        <v>31</v>
      </c>
      <c r="L2006" s="238">
        <v>5</v>
      </c>
      <c r="M2006" s="27">
        <f t="shared" si="94"/>
        <v>650</v>
      </c>
      <c r="N2006" s="23"/>
      <c r="O2006" s="184" t="s">
        <v>32</v>
      </c>
      <c r="P2006" s="250"/>
    </row>
    <row r="2007" s="226" customFormat="1" ht="18" customHeight="1" spans="1:16">
      <c r="A2007" s="24">
        <v>2002</v>
      </c>
      <c r="B2007" s="24" t="s">
        <v>23</v>
      </c>
      <c r="C2007" s="24" t="s">
        <v>24</v>
      </c>
      <c r="D2007" s="24" t="s">
        <v>25</v>
      </c>
      <c r="E2007" s="60" t="s">
        <v>4460</v>
      </c>
      <c r="F2007" s="60" t="s">
        <v>6274</v>
      </c>
      <c r="G2007" s="37" t="s">
        <v>6388</v>
      </c>
      <c r="H2007" s="232" t="s">
        <v>194</v>
      </c>
      <c r="I2007" s="60">
        <v>2</v>
      </c>
      <c r="J2007" s="24" t="s">
        <v>6387</v>
      </c>
      <c r="K2007" s="60" t="s">
        <v>31</v>
      </c>
      <c r="L2007" s="238">
        <v>2</v>
      </c>
      <c r="M2007" s="27">
        <f t="shared" si="94"/>
        <v>260</v>
      </c>
      <c r="N2007" s="23"/>
      <c r="O2007" s="184" t="s">
        <v>32</v>
      </c>
      <c r="P2007" s="250"/>
    </row>
    <row r="2008" s="226" customFormat="1" ht="18" customHeight="1" spans="1:16">
      <c r="A2008" s="24">
        <v>2003</v>
      </c>
      <c r="B2008" s="24" t="s">
        <v>23</v>
      </c>
      <c r="C2008" s="24" t="s">
        <v>24</v>
      </c>
      <c r="D2008" s="24" t="s">
        <v>25</v>
      </c>
      <c r="E2008" s="60" t="s">
        <v>4878</v>
      </c>
      <c r="F2008" s="60" t="s">
        <v>6274</v>
      </c>
      <c r="G2008" s="37" t="s">
        <v>6389</v>
      </c>
      <c r="H2008" s="24" t="s">
        <v>194</v>
      </c>
      <c r="I2008" s="60">
        <v>5</v>
      </c>
      <c r="J2008" s="24" t="s">
        <v>6387</v>
      </c>
      <c r="K2008" s="60" t="s">
        <v>31</v>
      </c>
      <c r="L2008" s="238">
        <v>5</v>
      </c>
      <c r="M2008" s="27">
        <f t="shared" si="94"/>
        <v>650</v>
      </c>
      <c r="N2008" s="23"/>
      <c r="O2008" s="184" t="s">
        <v>32</v>
      </c>
      <c r="P2008" s="250"/>
    </row>
    <row r="2009" s="226" customFormat="1" ht="18" customHeight="1" spans="1:16">
      <c r="A2009" s="24">
        <v>2004</v>
      </c>
      <c r="B2009" s="24" t="s">
        <v>23</v>
      </c>
      <c r="C2009" s="24" t="s">
        <v>24</v>
      </c>
      <c r="D2009" s="24" t="s">
        <v>25</v>
      </c>
      <c r="E2009" s="60" t="s">
        <v>4460</v>
      </c>
      <c r="F2009" s="60" t="s">
        <v>6274</v>
      </c>
      <c r="G2009" s="37" t="s">
        <v>6390</v>
      </c>
      <c r="H2009" s="232" t="s">
        <v>194</v>
      </c>
      <c r="I2009" s="60">
        <v>1</v>
      </c>
      <c r="J2009" s="24" t="s">
        <v>6277</v>
      </c>
      <c r="K2009" s="60" t="s">
        <v>31</v>
      </c>
      <c r="L2009" s="238">
        <v>1</v>
      </c>
      <c r="M2009" s="27">
        <f>L2009*312</f>
        <v>312</v>
      </c>
      <c r="N2009" s="23"/>
      <c r="O2009" s="184" t="s">
        <v>32</v>
      </c>
      <c r="P2009" s="250"/>
    </row>
    <row r="2010" s="226" customFormat="1" ht="18" customHeight="1" spans="1:16">
      <c r="A2010" s="24">
        <v>2005</v>
      </c>
      <c r="B2010" s="24" t="s">
        <v>23</v>
      </c>
      <c r="C2010" s="24" t="s">
        <v>24</v>
      </c>
      <c r="D2010" s="24" t="s">
        <v>25</v>
      </c>
      <c r="E2010" s="60" t="s">
        <v>4460</v>
      </c>
      <c r="F2010" s="60" t="s">
        <v>6274</v>
      </c>
      <c r="G2010" s="37" t="s">
        <v>6391</v>
      </c>
      <c r="H2010" s="232" t="s">
        <v>194</v>
      </c>
      <c r="I2010" s="60">
        <v>3</v>
      </c>
      <c r="J2010" s="24" t="s">
        <v>6277</v>
      </c>
      <c r="K2010" s="60" t="s">
        <v>31</v>
      </c>
      <c r="L2010" s="238">
        <v>3</v>
      </c>
      <c r="M2010" s="27">
        <f>L2010*130</f>
        <v>390</v>
      </c>
      <c r="N2010" s="23"/>
      <c r="O2010" s="184" t="s">
        <v>32</v>
      </c>
      <c r="P2010" s="250"/>
    </row>
    <row r="2011" s="226" customFormat="1" ht="18" customHeight="1" spans="1:16">
      <c r="A2011" s="24">
        <v>2006</v>
      </c>
      <c r="B2011" s="24" t="s">
        <v>23</v>
      </c>
      <c r="C2011" s="24" t="s">
        <v>24</v>
      </c>
      <c r="D2011" s="24" t="s">
        <v>25</v>
      </c>
      <c r="E2011" s="60" t="s">
        <v>4878</v>
      </c>
      <c r="F2011" s="60" t="s">
        <v>6274</v>
      </c>
      <c r="G2011" s="37" t="s">
        <v>6392</v>
      </c>
      <c r="H2011" s="24" t="s">
        <v>194</v>
      </c>
      <c r="I2011" s="60">
        <v>5</v>
      </c>
      <c r="J2011" s="24" t="s">
        <v>6277</v>
      </c>
      <c r="K2011" s="60" t="s">
        <v>31</v>
      </c>
      <c r="L2011" s="238">
        <v>5</v>
      </c>
      <c r="M2011" s="27">
        <f>L2011*130</f>
        <v>650</v>
      </c>
      <c r="N2011" s="23"/>
      <c r="O2011" s="184" t="s">
        <v>32</v>
      </c>
      <c r="P2011" s="250"/>
    </row>
    <row r="2012" s="226" customFormat="1" ht="18" customHeight="1" spans="1:16">
      <c r="A2012" s="24">
        <v>2007</v>
      </c>
      <c r="B2012" s="24" t="s">
        <v>23</v>
      </c>
      <c r="C2012" s="24" t="s">
        <v>24</v>
      </c>
      <c r="D2012" s="24" t="s">
        <v>25</v>
      </c>
      <c r="E2012" s="60" t="s">
        <v>4460</v>
      </c>
      <c r="F2012" s="60" t="s">
        <v>6274</v>
      </c>
      <c r="G2012" s="37" t="s">
        <v>6393</v>
      </c>
      <c r="H2012" s="232" t="s">
        <v>194</v>
      </c>
      <c r="I2012" s="60">
        <v>1</v>
      </c>
      <c r="J2012" s="24" t="s">
        <v>6277</v>
      </c>
      <c r="K2012" s="60" t="s">
        <v>31</v>
      </c>
      <c r="L2012" s="238">
        <v>1</v>
      </c>
      <c r="M2012" s="27">
        <f>L2012*312</f>
        <v>312</v>
      </c>
      <c r="N2012" s="23"/>
      <c r="O2012" s="184" t="s">
        <v>32</v>
      </c>
      <c r="P2012" s="250"/>
    </row>
    <row r="2013" s="83" customFormat="1" ht="18" customHeight="1" spans="1:16">
      <c r="A2013" s="24">
        <v>2008</v>
      </c>
      <c r="B2013" s="24" t="s">
        <v>23</v>
      </c>
      <c r="C2013" s="24" t="s">
        <v>24</v>
      </c>
      <c r="D2013" s="24" t="s">
        <v>25</v>
      </c>
      <c r="E2013" s="60" t="s">
        <v>4460</v>
      </c>
      <c r="F2013" s="60" t="s">
        <v>6274</v>
      </c>
      <c r="G2013" s="37" t="s">
        <v>6394</v>
      </c>
      <c r="H2013" s="24" t="s">
        <v>194</v>
      </c>
      <c r="I2013" s="60">
        <v>6</v>
      </c>
      <c r="J2013" s="24" t="s">
        <v>6277</v>
      </c>
      <c r="K2013" s="60" t="s">
        <v>31</v>
      </c>
      <c r="L2013" s="238">
        <v>6</v>
      </c>
      <c r="M2013" s="27">
        <f>L2013*130</f>
        <v>780</v>
      </c>
      <c r="N2013" s="23"/>
      <c r="O2013" s="184" t="s">
        <v>32</v>
      </c>
      <c r="P2013" s="237"/>
    </row>
    <row r="2014" s="83" customFormat="1" ht="18" customHeight="1" spans="1:16">
      <c r="A2014" s="24">
        <v>2009</v>
      </c>
      <c r="B2014" s="24" t="s">
        <v>23</v>
      </c>
      <c r="C2014" s="24" t="s">
        <v>24</v>
      </c>
      <c r="D2014" s="24" t="s">
        <v>25</v>
      </c>
      <c r="E2014" s="60" t="s">
        <v>4460</v>
      </c>
      <c r="F2014" s="60" t="s">
        <v>6274</v>
      </c>
      <c r="G2014" s="37" t="s">
        <v>6395</v>
      </c>
      <c r="H2014" s="24" t="s">
        <v>194</v>
      </c>
      <c r="I2014" s="60">
        <v>4</v>
      </c>
      <c r="J2014" s="24" t="s">
        <v>6277</v>
      </c>
      <c r="K2014" s="60" t="s">
        <v>31</v>
      </c>
      <c r="L2014" s="238">
        <v>4</v>
      </c>
      <c r="M2014" s="27">
        <f>L2014*130</f>
        <v>520</v>
      </c>
      <c r="N2014" s="23"/>
      <c r="O2014" s="184" t="s">
        <v>32</v>
      </c>
      <c r="P2014" s="237"/>
    </row>
    <row r="2015" s="226" customFormat="1" ht="18" customHeight="1" spans="1:16">
      <c r="A2015" s="24">
        <v>2010</v>
      </c>
      <c r="B2015" s="24" t="s">
        <v>23</v>
      </c>
      <c r="C2015" s="24" t="s">
        <v>24</v>
      </c>
      <c r="D2015" s="24" t="s">
        <v>25</v>
      </c>
      <c r="E2015" s="60" t="s">
        <v>4460</v>
      </c>
      <c r="F2015" s="60" t="s">
        <v>6274</v>
      </c>
      <c r="G2015" s="37" t="s">
        <v>6396</v>
      </c>
      <c r="H2015" s="232" t="s">
        <v>194</v>
      </c>
      <c r="I2015" s="60">
        <v>1</v>
      </c>
      <c r="J2015" s="24" t="s">
        <v>6277</v>
      </c>
      <c r="K2015" s="60" t="s">
        <v>31</v>
      </c>
      <c r="L2015" s="238">
        <v>1</v>
      </c>
      <c r="M2015" s="27">
        <f>L2015*312</f>
        <v>312</v>
      </c>
      <c r="N2015" s="23"/>
      <c r="O2015" s="184" t="s">
        <v>32</v>
      </c>
      <c r="P2015" s="250"/>
    </row>
    <row r="2016" s="226" customFormat="1" ht="18" customHeight="1" spans="1:16">
      <c r="A2016" s="24">
        <v>2011</v>
      </c>
      <c r="B2016" s="24" t="s">
        <v>23</v>
      </c>
      <c r="C2016" s="24" t="s">
        <v>24</v>
      </c>
      <c r="D2016" s="24" t="s">
        <v>25</v>
      </c>
      <c r="E2016" s="60" t="s">
        <v>4460</v>
      </c>
      <c r="F2016" s="60" t="s">
        <v>6274</v>
      </c>
      <c r="G2016" s="37" t="s">
        <v>173</v>
      </c>
      <c r="H2016" s="24" t="s">
        <v>194</v>
      </c>
      <c r="I2016" s="60">
        <v>7</v>
      </c>
      <c r="J2016" s="24" t="s">
        <v>6277</v>
      </c>
      <c r="K2016" s="60" t="s">
        <v>31</v>
      </c>
      <c r="L2016" s="238">
        <v>7</v>
      </c>
      <c r="M2016" s="27">
        <f>L2016*130</f>
        <v>910</v>
      </c>
      <c r="N2016" s="23"/>
      <c r="O2016" s="184" t="s">
        <v>32</v>
      </c>
      <c r="P2016" s="250"/>
    </row>
    <row r="2017" s="226" customFormat="1" ht="18" customHeight="1" spans="1:16">
      <c r="A2017" s="24">
        <v>2012</v>
      </c>
      <c r="B2017" s="24" t="s">
        <v>23</v>
      </c>
      <c r="C2017" s="24" t="s">
        <v>24</v>
      </c>
      <c r="D2017" s="24" t="s">
        <v>25</v>
      </c>
      <c r="E2017" s="60" t="s">
        <v>4460</v>
      </c>
      <c r="F2017" s="60" t="s">
        <v>6274</v>
      </c>
      <c r="G2017" s="37" t="s">
        <v>6397</v>
      </c>
      <c r="H2017" s="24" t="s">
        <v>194</v>
      </c>
      <c r="I2017" s="125">
        <v>4</v>
      </c>
      <c r="J2017" s="252" t="s">
        <v>6275</v>
      </c>
      <c r="K2017" s="60" t="s">
        <v>31</v>
      </c>
      <c r="L2017" s="238">
        <v>4</v>
      </c>
      <c r="M2017" s="27">
        <f>L2017*130</f>
        <v>520</v>
      </c>
      <c r="N2017" s="23"/>
      <c r="O2017" s="184" t="s">
        <v>32</v>
      </c>
      <c r="P2017" s="250"/>
    </row>
    <row r="2018" s="226" customFormat="1" ht="18" customHeight="1" spans="1:16">
      <c r="A2018" s="24">
        <v>2013</v>
      </c>
      <c r="B2018" s="24" t="s">
        <v>23</v>
      </c>
      <c r="C2018" s="24" t="s">
        <v>24</v>
      </c>
      <c r="D2018" s="24" t="s">
        <v>25</v>
      </c>
      <c r="E2018" s="60" t="s">
        <v>4460</v>
      </c>
      <c r="F2018" s="60" t="s">
        <v>6274</v>
      </c>
      <c r="G2018" s="37" t="s">
        <v>6398</v>
      </c>
      <c r="H2018" s="24" t="s">
        <v>194</v>
      </c>
      <c r="I2018" s="125">
        <v>5</v>
      </c>
      <c r="J2018" s="252" t="s">
        <v>6399</v>
      </c>
      <c r="K2018" s="60" t="s">
        <v>31</v>
      </c>
      <c r="L2018" s="238">
        <v>5</v>
      </c>
      <c r="M2018" s="27">
        <f>L2018*130</f>
        <v>650</v>
      </c>
      <c r="N2018" s="23"/>
      <c r="O2018" s="184" t="s">
        <v>32</v>
      </c>
      <c r="P2018" s="250"/>
    </row>
    <row r="2019" s="226" customFormat="1" ht="18" customHeight="1" spans="1:16">
      <c r="A2019" s="24">
        <v>2014</v>
      </c>
      <c r="B2019" s="24" t="s">
        <v>23</v>
      </c>
      <c r="C2019" s="24" t="s">
        <v>24</v>
      </c>
      <c r="D2019" s="24" t="s">
        <v>25</v>
      </c>
      <c r="E2019" s="60" t="s">
        <v>4460</v>
      </c>
      <c r="F2019" s="60" t="s">
        <v>6274</v>
      </c>
      <c r="G2019" s="37" t="s">
        <v>6400</v>
      </c>
      <c r="H2019" s="232" t="s">
        <v>194</v>
      </c>
      <c r="I2019" s="125">
        <v>2</v>
      </c>
      <c r="J2019" s="252" t="s">
        <v>6279</v>
      </c>
      <c r="K2019" s="60" t="s">
        <v>31</v>
      </c>
      <c r="L2019" s="238">
        <v>2</v>
      </c>
      <c r="M2019" s="27">
        <f>L2019*130</f>
        <v>260</v>
      </c>
      <c r="N2019" s="23"/>
      <c r="O2019" s="184" t="s">
        <v>32</v>
      </c>
      <c r="P2019" s="250"/>
    </row>
    <row r="2020" s="226" customFormat="1" ht="18" customHeight="1" spans="1:16">
      <c r="A2020" s="24">
        <v>2015</v>
      </c>
      <c r="B2020" s="24" t="s">
        <v>23</v>
      </c>
      <c r="C2020" s="24" t="s">
        <v>24</v>
      </c>
      <c r="D2020" s="24" t="s">
        <v>25</v>
      </c>
      <c r="E2020" s="60" t="s">
        <v>4460</v>
      </c>
      <c r="F2020" s="60" t="s">
        <v>6274</v>
      </c>
      <c r="G2020" s="37" t="s">
        <v>6401</v>
      </c>
      <c r="H2020" s="232" t="s">
        <v>194</v>
      </c>
      <c r="I2020" s="125">
        <v>1</v>
      </c>
      <c r="J2020" s="252" t="s">
        <v>6281</v>
      </c>
      <c r="K2020" s="60" t="s">
        <v>31</v>
      </c>
      <c r="L2020" s="238">
        <v>1</v>
      </c>
      <c r="M2020" s="27">
        <f>L2020*312</f>
        <v>312</v>
      </c>
      <c r="N2020" s="23"/>
      <c r="O2020" s="184" t="s">
        <v>32</v>
      </c>
      <c r="P2020" s="250"/>
    </row>
    <row r="2021" s="226" customFormat="1" ht="18" customHeight="1" spans="1:16">
      <c r="A2021" s="24">
        <v>2016</v>
      </c>
      <c r="B2021" s="24" t="s">
        <v>23</v>
      </c>
      <c r="C2021" s="24" t="s">
        <v>24</v>
      </c>
      <c r="D2021" s="24" t="s">
        <v>25</v>
      </c>
      <c r="E2021" s="60" t="s">
        <v>4878</v>
      </c>
      <c r="F2021" s="60" t="s">
        <v>6274</v>
      </c>
      <c r="G2021" s="37" t="s">
        <v>6402</v>
      </c>
      <c r="H2021" s="24" t="s">
        <v>194</v>
      </c>
      <c r="I2021" s="125">
        <v>4</v>
      </c>
      <c r="J2021" s="252" t="s">
        <v>6403</v>
      </c>
      <c r="K2021" s="60" t="s">
        <v>31</v>
      </c>
      <c r="L2021" s="238">
        <v>4</v>
      </c>
      <c r="M2021" s="27">
        <f>L2021*130</f>
        <v>520</v>
      </c>
      <c r="N2021" s="23"/>
      <c r="O2021" s="184" t="s">
        <v>32</v>
      </c>
      <c r="P2021" s="250"/>
    </row>
    <row r="2022" s="226" customFormat="1" ht="18" customHeight="1" spans="1:16">
      <c r="A2022" s="24">
        <v>2017</v>
      </c>
      <c r="B2022" s="24" t="s">
        <v>23</v>
      </c>
      <c r="C2022" s="24" t="s">
        <v>24</v>
      </c>
      <c r="D2022" s="24" t="s">
        <v>25</v>
      </c>
      <c r="E2022" s="60" t="s">
        <v>4878</v>
      </c>
      <c r="F2022" s="60" t="s">
        <v>6274</v>
      </c>
      <c r="G2022" s="37" t="s">
        <v>6404</v>
      </c>
      <c r="H2022" s="232" t="s">
        <v>194</v>
      </c>
      <c r="I2022" s="125">
        <v>1</v>
      </c>
      <c r="J2022" s="252" t="s">
        <v>6329</v>
      </c>
      <c r="K2022" s="60" t="s">
        <v>31</v>
      </c>
      <c r="L2022" s="238">
        <v>1</v>
      </c>
      <c r="M2022" s="27">
        <f>L2022*312</f>
        <v>312</v>
      </c>
      <c r="N2022" s="23"/>
      <c r="O2022" s="184" t="s">
        <v>32</v>
      </c>
      <c r="P2022" s="250"/>
    </row>
    <row r="2023" s="226" customFormat="1" ht="18" customHeight="1" spans="1:16">
      <c r="A2023" s="24">
        <v>2018</v>
      </c>
      <c r="B2023" s="24" t="s">
        <v>23</v>
      </c>
      <c r="C2023" s="24" t="s">
        <v>24</v>
      </c>
      <c r="D2023" s="24" t="s">
        <v>25</v>
      </c>
      <c r="E2023" s="60" t="s">
        <v>4878</v>
      </c>
      <c r="F2023" s="60" t="s">
        <v>6274</v>
      </c>
      <c r="G2023" s="37" t="s">
        <v>6405</v>
      </c>
      <c r="H2023" s="232" t="s">
        <v>194</v>
      </c>
      <c r="I2023" s="125">
        <v>1</v>
      </c>
      <c r="J2023" s="252" t="s">
        <v>6406</v>
      </c>
      <c r="K2023" s="60" t="s">
        <v>31</v>
      </c>
      <c r="L2023" s="238">
        <v>1</v>
      </c>
      <c r="M2023" s="27">
        <f>L2023*312</f>
        <v>312</v>
      </c>
      <c r="N2023" s="23"/>
      <c r="O2023" s="184" t="s">
        <v>32</v>
      </c>
      <c r="P2023" s="250"/>
    </row>
    <row r="2024" s="83" customFormat="1" ht="18" customHeight="1" spans="1:16">
      <c r="A2024" s="24">
        <v>2019</v>
      </c>
      <c r="B2024" s="24" t="s">
        <v>23</v>
      </c>
      <c r="C2024" s="24" t="s">
        <v>24</v>
      </c>
      <c r="D2024" s="24" t="s">
        <v>25</v>
      </c>
      <c r="E2024" s="60" t="s">
        <v>4460</v>
      </c>
      <c r="F2024" s="60" t="s">
        <v>6274</v>
      </c>
      <c r="G2024" s="37" t="s">
        <v>6407</v>
      </c>
      <c r="H2024" s="232" t="s">
        <v>194</v>
      </c>
      <c r="I2024" s="125">
        <v>2</v>
      </c>
      <c r="J2024" s="252" t="s">
        <v>6283</v>
      </c>
      <c r="K2024" s="60" t="s">
        <v>31</v>
      </c>
      <c r="L2024" s="238">
        <v>2</v>
      </c>
      <c r="M2024" s="27">
        <f t="shared" ref="M2024:M2031" si="95">L2024*130</f>
        <v>260</v>
      </c>
      <c r="N2024" s="23"/>
      <c r="O2024" s="184" t="s">
        <v>32</v>
      </c>
      <c r="P2024" s="237"/>
    </row>
    <row r="2025" s="226" customFormat="1" ht="18" customHeight="1" spans="1:16">
      <c r="A2025" s="24">
        <v>2020</v>
      </c>
      <c r="B2025" s="24" t="s">
        <v>23</v>
      </c>
      <c r="C2025" s="24" t="s">
        <v>24</v>
      </c>
      <c r="D2025" s="24" t="s">
        <v>25</v>
      </c>
      <c r="E2025" s="60" t="s">
        <v>4878</v>
      </c>
      <c r="F2025" s="60" t="s">
        <v>6274</v>
      </c>
      <c r="G2025" s="37" t="s">
        <v>6408</v>
      </c>
      <c r="H2025" s="232" t="s">
        <v>194</v>
      </c>
      <c r="I2025" s="125">
        <v>2</v>
      </c>
      <c r="J2025" s="252" t="s">
        <v>6341</v>
      </c>
      <c r="K2025" s="60" t="s">
        <v>31</v>
      </c>
      <c r="L2025" s="238">
        <v>2</v>
      </c>
      <c r="M2025" s="27">
        <f t="shared" si="95"/>
        <v>260</v>
      </c>
      <c r="N2025" s="23"/>
      <c r="O2025" s="184" t="s">
        <v>32</v>
      </c>
      <c r="P2025" s="250"/>
    </row>
    <row r="2026" s="226" customFormat="1" ht="18" customHeight="1" spans="1:16">
      <c r="A2026" s="24">
        <v>2021</v>
      </c>
      <c r="B2026" s="24" t="s">
        <v>23</v>
      </c>
      <c r="C2026" s="24" t="s">
        <v>24</v>
      </c>
      <c r="D2026" s="24" t="s">
        <v>25</v>
      </c>
      <c r="E2026" s="60" t="s">
        <v>4460</v>
      </c>
      <c r="F2026" s="60" t="s">
        <v>6274</v>
      </c>
      <c r="G2026" s="37" t="s">
        <v>6409</v>
      </c>
      <c r="H2026" s="24" t="s">
        <v>194</v>
      </c>
      <c r="I2026" s="125">
        <v>6</v>
      </c>
      <c r="J2026" s="252" t="s">
        <v>6410</v>
      </c>
      <c r="K2026" s="60" t="s">
        <v>31</v>
      </c>
      <c r="L2026" s="238">
        <v>6</v>
      </c>
      <c r="M2026" s="27">
        <f t="shared" si="95"/>
        <v>780</v>
      </c>
      <c r="N2026" s="23"/>
      <c r="O2026" s="184" t="s">
        <v>32</v>
      </c>
      <c r="P2026" s="250"/>
    </row>
    <row r="2027" s="226" customFormat="1" ht="18" customHeight="1" spans="1:16">
      <c r="A2027" s="24">
        <v>2022</v>
      </c>
      <c r="B2027" s="24" t="s">
        <v>23</v>
      </c>
      <c r="C2027" s="24" t="s">
        <v>24</v>
      </c>
      <c r="D2027" s="24" t="s">
        <v>25</v>
      </c>
      <c r="E2027" s="60" t="s">
        <v>4460</v>
      </c>
      <c r="F2027" s="60" t="s">
        <v>6274</v>
      </c>
      <c r="G2027" s="37" t="s">
        <v>6411</v>
      </c>
      <c r="H2027" s="232" t="s">
        <v>194</v>
      </c>
      <c r="I2027" s="125">
        <v>2</v>
      </c>
      <c r="J2027" s="252" t="s">
        <v>6412</v>
      </c>
      <c r="K2027" s="60" t="s">
        <v>31</v>
      </c>
      <c r="L2027" s="238">
        <v>2</v>
      </c>
      <c r="M2027" s="27">
        <f t="shared" si="95"/>
        <v>260</v>
      </c>
      <c r="N2027" s="23"/>
      <c r="O2027" s="184" t="s">
        <v>32</v>
      </c>
      <c r="P2027" s="250"/>
    </row>
    <row r="2028" s="226" customFormat="1" ht="18" customHeight="1" spans="1:16">
      <c r="A2028" s="24">
        <v>2023</v>
      </c>
      <c r="B2028" s="24" t="s">
        <v>23</v>
      </c>
      <c r="C2028" s="24" t="s">
        <v>24</v>
      </c>
      <c r="D2028" s="24" t="s">
        <v>25</v>
      </c>
      <c r="E2028" s="60" t="s">
        <v>4460</v>
      </c>
      <c r="F2028" s="60" t="s">
        <v>6274</v>
      </c>
      <c r="G2028" s="37" t="s">
        <v>6413</v>
      </c>
      <c r="H2028" s="232" t="s">
        <v>194</v>
      </c>
      <c r="I2028" s="125">
        <v>2</v>
      </c>
      <c r="J2028" s="252" t="s">
        <v>6399</v>
      </c>
      <c r="K2028" s="60" t="s">
        <v>31</v>
      </c>
      <c r="L2028" s="238">
        <v>2</v>
      </c>
      <c r="M2028" s="27">
        <f t="shared" si="95"/>
        <v>260</v>
      </c>
      <c r="N2028" s="23"/>
      <c r="O2028" s="184" t="s">
        <v>32</v>
      </c>
      <c r="P2028" s="250"/>
    </row>
    <row r="2029" s="226" customFormat="1" ht="18" customHeight="1" spans="1:16">
      <c r="A2029" s="24">
        <v>2024</v>
      </c>
      <c r="B2029" s="24" t="s">
        <v>23</v>
      </c>
      <c r="C2029" s="24" t="s">
        <v>24</v>
      </c>
      <c r="D2029" s="24" t="s">
        <v>25</v>
      </c>
      <c r="E2029" s="60" t="s">
        <v>4460</v>
      </c>
      <c r="F2029" s="60" t="s">
        <v>6274</v>
      </c>
      <c r="G2029" s="37" t="s">
        <v>6414</v>
      </c>
      <c r="H2029" s="24" t="s">
        <v>194</v>
      </c>
      <c r="I2029" s="125">
        <v>7</v>
      </c>
      <c r="J2029" s="252" t="s">
        <v>6415</v>
      </c>
      <c r="K2029" s="60" t="s">
        <v>31</v>
      </c>
      <c r="L2029" s="238">
        <v>4</v>
      </c>
      <c r="M2029" s="27">
        <f t="shared" si="95"/>
        <v>520</v>
      </c>
      <c r="N2029" s="23"/>
      <c r="O2029" s="184" t="s">
        <v>32</v>
      </c>
      <c r="P2029" s="250"/>
    </row>
    <row r="2030" s="226" customFormat="1" ht="18" customHeight="1" spans="1:16">
      <c r="A2030" s="24">
        <v>2025</v>
      </c>
      <c r="B2030" s="24" t="s">
        <v>23</v>
      </c>
      <c r="C2030" s="24" t="s">
        <v>24</v>
      </c>
      <c r="D2030" s="24" t="s">
        <v>25</v>
      </c>
      <c r="E2030" s="60" t="s">
        <v>4878</v>
      </c>
      <c r="F2030" s="60" t="s">
        <v>6274</v>
      </c>
      <c r="G2030" s="37" t="s">
        <v>6416</v>
      </c>
      <c r="H2030" s="24" t="s">
        <v>194</v>
      </c>
      <c r="I2030" s="125">
        <v>4</v>
      </c>
      <c r="J2030" s="252" t="s">
        <v>6417</v>
      </c>
      <c r="K2030" s="60" t="s">
        <v>31</v>
      </c>
      <c r="L2030" s="238">
        <v>4</v>
      </c>
      <c r="M2030" s="27">
        <f t="shared" si="95"/>
        <v>520</v>
      </c>
      <c r="N2030" s="23"/>
      <c r="O2030" s="184" t="s">
        <v>32</v>
      </c>
      <c r="P2030" s="250"/>
    </row>
    <row r="2031" s="226" customFormat="1" ht="18" customHeight="1" spans="1:16">
      <c r="A2031" s="24">
        <v>2026</v>
      </c>
      <c r="B2031" s="24" t="s">
        <v>23</v>
      </c>
      <c r="C2031" s="24" t="s">
        <v>24</v>
      </c>
      <c r="D2031" s="24" t="s">
        <v>25</v>
      </c>
      <c r="E2031" s="24" t="s">
        <v>4460</v>
      </c>
      <c r="F2031" s="24" t="s">
        <v>6274</v>
      </c>
      <c r="G2031" s="37" t="s">
        <v>6418</v>
      </c>
      <c r="H2031" s="232" t="s">
        <v>194</v>
      </c>
      <c r="I2031" s="125">
        <v>2</v>
      </c>
      <c r="J2031" s="252" t="s">
        <v>6329</v>
      </c>
      <c r="K2031" s="60" t="s">
        <v>31</v>
      </c>
      <c r="L2031" s="238">
        <v>2</v>
      </c>
      <c r="M2031" s="27">
        <f t="shared" si="95"/>
        <v>260</v>
      </c>
      <c r="N2031" s="23"/>
      <c r="O2031" s="184" t="s">
        <v>32</v>
      </c>
      <c r="P2031" s="251"/>
    </row>
    <row r="2032" s="226" customFormat="1" ht="18" customHeight="1" spans="1:16">
      <c r="A2032" s="24">
        <v>2027</v>
      </c>
      <c r="B2032" s="24" t="s">
        <v>23</v>
      </c>
      <c r="C2032" s="24" t="s">
        <v>24</v>
      </c>
      <c r="D2032" s="24" t="s">
        <v>25</v>
      </c>
      <c r="E2032" s="60" t="s">
        <v>4460</v>
      </c>
      <c r="F2032" s="60" t="s">
        <v>6274</v>
      </c>
      <c r="G2032" s="37" t="s">
        <v>6419</v>
      </c>
      <c r="H2032" s="232" t="s">
        <v>194</v>
      </c>
      <c r="I2032" s="125">
        <v>1</v>
      </c>
      <c r="J2032" s="252" t="s">
        <v>6420</v>
      </c>
      <c r="K2032" s="60" t="s">
        <v>31</v>
      </c>
      <c r="L2032" s="238">
        <v>1</v>
      </c>
      <c r="M2032" s="27">
        <f>L2032*312</f>
        <v>312</v>
      </c>
      <c r="N2032" s="23"/>
      <c r="O2032" s="184" t="s">
        <v>32</v>
      </c>
      <c r="P2032" s="250"/>
    </row>
    <row r="2033" s="226" customFormat="1" ht="18" customHeight="1" spans="1:16">
      <c r="A2033" s="24">
        <v>2028</v>
      </c>
      <c r="B2033" s="24" t="s">
        <v>23</v>
      </c>
      <c r="C2033" s="24" t="s">
        <v>24</v>
      </c>
      <c r="D2033" s="24" t="s">
        <v>25</v>
      </c>
      <c r="E2033" s="60" t="s">
        <v>4460</v>
      </c>
      <c r="F2033" s="60" t="s">
        <v>6274</v>
      </c>
      <c r="G2033" s="37" t="s">
        <v>6421</v>
      </c>
      <c r="H2033" s="24" t="s">
        <v>194</v>
      </c>
      <c r="I2033" s="125">
        <v>4</v>
      </c>
      <c r="J2033" s="252" t="s">
        <v>6341</v>
      </c>
      <c r="K2033" s="60" t="s">
        <v>31</v>
      </c>
      <c r="L2033" s="238">
        <v>4</v>
      </c>
      <c r="M2033" s="27">
        <f t="shared" ref="M2033:M2042" si="96">L2033*130</f>
        <v>520</v>
      </c>
      <c r="N2033" s="23"/>
      <c r="O2033" s="184" t="s">
        <v>32</v>
      </c>
      <c r="P2033" s="250"/>
    </row>
    <row r="2034" s="226" customFormat="1" ht="18" customHeight="1" spans="1:16">
      <c r="A2034" s="24">
        <v>2029</v>
      </c>
      <c r="B2034" s="24" t="s">
        <v>23</v>
      </c>
      <c r="C2034" s="24" t="s">
        <v>24</v>
      </c>
      <c r="D2034" s="24" t="s">
        <v>25</v>
      </c>
      <c r="E2034" s="60" t="s">
        <v>4460</v>
      </c>
      <c r="F2034" s="60" t="s">
        <v>6274</v>
      </c>
      <c r="G2034" s="37" t="s">
        <v>6422</v>
      </c>
      <c r="H2034" s="232" t="s">
        <v>194</v>
      </c>
      <c r="I2034" s="125">
        <v>3</v>
      </c>
      <c r="J2034" s="252" t="s">
        <v>6277</v>
      </c>
      <c r="K2034" s="60" t="s">
        <v>31</v>
      </c>
      <c r="L2034" s="238">
        <v>3</v>
      </c>
      <c r="M2034" s="27">
        <f t="shared" si="96"/>
        <v>390</v>
      </c>
      <c r="N2034" s="23"/>
      <c r="O2034" s="184" t="s">
        <v>32</v>
      </c>
      <c r="P2034" s="250"/>
    </row>
    <row r="2035" s="226" customFormat="1" ht="18" customHeight="1" spans="1:16">
      <c r="A2035" s="24">
        <v>2030</v>
      </c>
      <c r="B2035" s="24" t="s">
        <v>23</v>
      </c>
      <c r="C2035" s="24" t="s">
        <v>24</v>
      </c>
      <c r="D2035" s="24" t="s">
        <v>25</v>
      </c>
      <c r="E2035" s="60" t="s">
        <v>4460</v>
      </c>
      <c r="F2035" s="60" t="s">
        <v>6274</v>
      </c>
      <c r="G2035" s="37" t="s">
        <v>228</v>
      </c>
      <c r="H2035" s="232" t="s">
        <v>194</v>
      </c>
      <c r="I2035" s="125">
        <v>3</v>
      </c>
      <c r="J2035" s="252" t="s">
        <v>6423</v>
      </c>
      <c r="K2035" s="60" t="s">
        <v>31</v>
      </c>
      <c r="L2035" s="238">
        <v>3</v>
      </c>
      <c r="M2035" s="27">
        <f t="shared" si="96"/>
        <v>390</v>
      </c>
      <c r="N2035" s="23"/>
      <c r="O2035" s="184" t="s">
        <v>32</v>
      </c>
      <c r="P2035" s="250"/>
    </row>
    <row r="2036" s="226" customFormat="1" ht="18" customHeight="1" spans="1:16">
      <c r="A2036" s="24">
        <v>2031</v>
      </c>
      <c r="B2036" s="24" t="s">
        <v>23</v>
      </c>
      <c r="C2036" s="24" t="s">
        <v>24</v>
      </c>
      <c r="D2036" s="24" t="s">
        <v>25</v>
      </c>
      <c r="E2036" s="60" t="s">
        <v>4460</v>
      </c>
      <c r="F2036" s="60" t="s">
        <v>6274</v>
      </c>
      <c r="G2036" s="37" t="s">
        <v>6424</v>
      </c>
      <c r="H2036" s="232" t="s">
        <v>194</v>
      </c>
      <c r="I2036" s="125">
        <v>2</v>
      </c>
      <c r="J2036" s="252" t="s">
        <v>6329</v>
      </c>
      <c r="K2036" s="60" t="s">
        <v>31</v>
      </c>
      <c r="L2036" s="238">
        <v>2</v>
      </c>
      <c r="M2036" s="27">
        <f t="shared" si="96"/>
        <v>260</v>
      </c>
      <c r="N2036" s="23"/>
      <c r="O2036" s="184" t="s">
        <v>32</v>
      </c>
      <c r="P2036" s="250"/>
    </row>
    <row r="2037" s="226" customFormat="1" ht="18" customHeight="1" spans="1:16">
      <c r="A2037" s="24">
        <v>2032</v>
      </c>
      <c r="B2037" s="24" t="s">
        <v>23</v>
      </c>
      <c r="C2037" s="24" t="s">
        <v>24</v>
      </c>
      <c r="D2037" s="24" t="s">
        <v>25</v>
      </c>
      <c r="E2037" s="60" t="s">
        <v>4460</v>
      </c>
      <c r="F2037" s="60" t="s">
        <v>6274</v>
      </c>
      <c r="G2037" s="37" t="s">
        <v>6425</v>
      </c>
      <c r="H2037" s="232" t="s">
        <v>194</v>
      </c>
      <c r="I2037" s="125">
        <v>3</v>
      </c>
      <c r="J2037" s="252" t="s">
        <v>6329</v>
      </c>
      <c r="K2037" s="60" t="s">
        <v>31</v>
      </c>
      <c r="L2037" s="238">
        <v>3</v>
      </c>
      <c r="M2037" s="27">
        <f t="shared" si="96"/>
        <v>390</v>
      </c>
      <c r="N2037" s="23"/>
      <c r="O2037" s="184" t="s">
        <v>32</v>
      </c>
      <c r="P2037" s="250"/>
    </row>
    <row r="2038" s="226" customFormat="1" ht="18" customHeight="1" spans="1:16">
      <c r="A2038" s="24">
        <v>2033</v>
      </c>
      <c r="B2038" s="24" t="s">
        <v>23</v>
      </c>
      <c r="C2038" s="24" t="s">
        <v>24</v>
      </c>
      <c r="D2038" s="24" t="s">
        <v>25</v>
      </c>
      <c r="E2038" s="60" t="s">
        <v>4460</v>
      </c>
      <c r="F2038" s="60" t="s">
        <v>6274</v>
      </c>
      <c r="G2038" s="37" t="s">
        <v>6426</v>
      </c>
      <c r="H2038" s="232" t="s">
        <v>194</v>
      </c>
      <c r="I2038" s="125">
        <v>3</v>
      </c>
      <c r="J2038" s="252" t="s">
        <v>6279</v>
      </c>
      <c r="K2038" s="60" t="s">
        <v>31</v>
      </c>
      <c r="L2038" s="238">
        <v>3</v>
      </c>
      <c r="M2038" s="27">
        <f t="shared" si="96"/>
        <v>390</v>
      </c>
      <c r="N2038" s="23"/>
      <c r="O2038" s="184" t="s">
        <v>32</v>
      </c>
      <c r="P2038" s="250"/>
    </row>
    <row r="2039" s="226" customFormat="1" ht="18" customHeight="1" spans="1:16">
      <c r="A2039" s="24">
        <v>2034</v>
      </c>
      <c r="B2039" s="24" t="s">
        <v>23</v>
      </c>
      <c r="C2039" s="24" t="s">
        <v>24</v>
      </c>
      <c r="D2039" s="24" t="s">
        <v>25</v>
      </c>
      <c r="E2039" s="60" t="s">
        <v>4460</v>
      </c>
      <c r="F2039" s="60" t="s">
        <v>6274</v>
      </c>
      <c r="G2039" s="37" t="s">
        <v>1862</v>
      </c>
      <c r="H2039" s="232" t="s">
        <v>194</v>
      </c>
      <c r="I2039" s="125">
        <v>3</v>
      </c>
      <c r="J2039" s="252" t="s">
        <v>6275</v>
      </c>
      <c r="K2039" s="60" t="s">
        <v>31</v>
      </c>
      <c r="L2039" s="238">
        <v>3</v>
      </c>
      <c r="M2039" s="27">
        <f t="shared" si="96"/>
        <v>390</v>
      </c>
      <c r="N2039" s="23"/>
      <c r="O2039" s="184" t="s">
        <v>32</v>
      </c>
      <c r="P2039" s="250"/>
    </row>
    <row r="2040" s="83" customFormat="1" ht="18" customHeight="1" spans="1:16">
      <c r="A2040" s="24">
        <v>2035</v>
      </c>
      <c r="B2040" s="24" t="s">
        <v>23</v>
      </c>
      <c r="C2040" s="24" t="s">
        <v>24</v>
      </c>
      <c r="D2040" s="24" t="s">
        <v>25</v>
      </c>
      <c r="E2040" s="60" t="s">
        <v>4460</v>
      </c>
      <c r="F2040" s="60" t="s">
        <v>6274</v>
      </c>
      <c r="G2040" s="37" t="s">
        <v>6427</v>
      </c>
      <c r="H2040" s="24" t="s">
        <v>194</v>
      </c>
      <c r="I2040" s="125">
        <v>5</v>
      </c>
      <c r="J2040" s="252" t="s">
        <v>6277</v>
      </c>
      <c r="K2040" s="60" t="s">
        <v>31</v>
      </c>
      <c r="L2040" s="238">
        <v>5</v>
      </c>
      <c r="M2040" s="27">
        <f t="shared" si="96"/>
        <v>650</v>
      </c>
      <c r="N2040" s="23"/>
      <c r="O2040" s="184" t="s">
        <v>32</v>
      </c>
      <c r="P2040" s="237"/>
    </row>
    <row r="2041" s="226" customFormat="1" ht="18" customHeight="1" spans="1:16">
      <c r="A2041" s="24">
        <v>2036</v>
      </c>
      <c r="B2041" s="24" t="s">
        <v>23</v>
      </c>
      <c r="C2041" s="24" t="s">
        <v>24</v>
      </c>
      <c r="D2041" s="24" t="s">
        <v>25</v>
      </c>
      <c r="E2041" s="60" t="s">
        <v>4460</v>
      </c>
      <c r="F2041" s="60" t="s">
        <v>6274</v>
      </c>
      <c r="G2041" s="37" t="s">
        <v>6428</v>
      </c>
      <c r="H2041" s="24" t="s">
        <v>194</v>
      </c>
      <c r="I2041" s="125">
        <v>6</v>
      </c>
      <c r="J2041" s="252" t="s">
        <v>6325</v>
      </c>
      <c r="K2041" s="60" t="s">
        <v>31</v>
      </c>
      <c r="L2041" s="238">
        <v>6</v>
      </c>
      <c r="M2041" s="27">
        <f t="shared" si="96"/>
        <v>780</v>
      </c>
      <c r="N2041" s="23"/>
      <c r="O2041" s="184" t="s">
        <v>32</v>
      </c>
      <c r="P2041" s="250"/>
    </row>
    <row r="2042" s="226" customFormat="1" ht="18" customHeight="1" spans="1:16">
      <c r="A2042" s="24">
        <v>2037</v>
      </c>
      <c r="B2042" s="24" t="s">
        <v>23</v>
      </c>
      <c r="C2042" s="24" t="s">
        <v>24</v>
      </c>
      <c r="D2042" s="24" t="s">
        <v>25</v>
      </c>
      <c r="E2042" s="24" t="s">
        <v>4460</v>
      </c>
      <c r="F2042" s="24" t="s">
        <v>6274</v>
      </c>
      <c r="G2042" s="37" t="s">
        <v>6429</v>
      </c>
      <c r="H2042" s="24" t="s">
        <v>194</v>
      </c>
      <c r="I2042" s="125">
        <v>4</v>
      </c>
      <c r="J2042" s="252" t="s">
        <v>6430</v>
      </c>
      <c r="K2042" s="60" t="s">
        <v>31</v>
      </c>
      <c r="L2042" s="238">
        <v>4</v>
      </c>
      <c r="M2042" s="27">
        <f t="shared" si="96"/>
        <v>520</v>
      </c>
      <c r="N2042" s="23"/>
      <c r="O2042" s="184" t="s">
        <v>32</v>
      </c>
      <c r="P2042" s="251"/>
    </row>
    <row r="2043" s="226" customFormat="1" ht="18" customHeight="1" spans="1:16">
      <c r="A2043" s="24">
        <v>2038</v>
      </c>
      <c r="B2043" s="24" t="s">
        <v>23</v>
      </c>
      <c r="C2043" s="24" t="s">
        <v>24</v>
      </c>
      <c r="D2043" s="24" t="s">
        <v>25</v>
      </c>
      <c r="E2043" s="60" t="s">
        <v>4460</v>
      </c>
      <c r="F2043" s="60" t="s">
        <v>6274</v>
      </c>
      <c r="G2043" s="37" t="s">
        <v>6431</v>
      </c>
      <c r="H2043" s="232" t="s">
        <v>194</v>
      </c>
      <c r="I2043" s="125">
        <v>1</v>
      </c>
      <c r="J2043" s="252" t="s">
        <v>6325</v>
      </c>
      <c r="K2043" s="60" t="s">
        <v>31</v>
      </c>
      <c r="L2043" s="238">
        <v>1</v>
      </c>
      <c r="M2043" s="27">
        <f>L2043*312</f>
        <v>312</v>
      </c>
      <c r="N2043" s="23"/>
      <c r="O2043" s="184" t="s">
        <v>32</v>
      </c>
      <c r="P2043" s="250"/>
    </row>
    <row r="2044" s="226" customFormat="1" ht="18" customHeight="1" spans="1:16">
      <c r="A2044" s="24">
        <v>2039</v>
      </c>
      <c r="B2044" s="24" t="s">
        <v>23</v>
      </c>
      <c r="C2044" s="24" t="s">
        <v>24</v>
      </c>
      <c r="D2044" s="24" t="s">
        <v>25</v>
      </c>
      <c r="E2044" s="60" t="s">
        <v>4460</v>
      </c>
      <c r="F2044" s="60" t="s">
        <v>6274</v>
      </c>
      <c r="G2044" s="37" t="s">
        <v>6432</v>
      </c>
      <c r="H2044" s="24" t="s">
        <v>194</v>
      </c>
      <c r="I2044" s="125">
        <v>5</v>
      </c>
      <c r="J2044" s="252" t="s">
        <v>6317</v>
      </c>
      <c r="K2044" s="60" t="s">
        <v>31</v>
      </c>
      <c r="L2044" s="238">
        <v>5</v>
      </c>
      <c r="M2044" s="27">
        <f>L2044*130</f>
        <v>650</v>
      </c>
      <c r="N2044" s="23"/>
      <c r="O2044" s="184" t="s">
        <v>32</v>
      </c>
      <c r="P2044" s="250"/>
    </row>
    <row r="2045" s="226" customFormat="1" ht="18" customHeight="1" spans="1:16">
      <c r="A2045" s="24">
        <v>2040</v>
      </c>
      <c r="B2045" s="24" t="s">
        <v>23</v>
      </c>
      <c r="C2045" s="24" t="s">
        <v>24</v>
      </c>
      <c r="D2045" s="24" t="s">
        <v>25</v>
      </c>
      <c r="E2045" s="60" t="s">
        <v>4460</v>
      </c>
      <c r="F2045" s="60" t="s">
        <v>6274</v>
      </c>
      <c r="G2045" s="37" t="s">
        <v>6433</v>
      </c>
      <c r="H2045" s="232" t="s">
        <v>194</v>
      </c>
      <c r="I2045" s="125">
        <v>1</v>
      </c>
      <c r="J2045" s="252" t="s">
        <v>6275</v>
      </c>
      <c r="K2045" s="60" t="s">
        <v>31</v>
      </c>
      <c r="L2045" s="238">
        <v>1</v>
      </c>
      <c r="M2045" s="27">
        <f>L2045*312</f>
        <v>312</v>
      </c>
      <c r="N2045" s="23"/>
      <c r="O2045" s="184" t="s">
        <v>32</v>
      </c>
      <c r="P2045" s="250"/>
    </row>
    <row r="2046" s="226" customFormat="1" ht="18" customHeight="1" spans="1:16">
      <c r="A2046" s="24">
        <v>2041</v>
      </c>
      <c r="B2046" s="24" t="s">
        <v>23</v>
      </c>
      <c r="C2046" s="24" t="s">
        <v>24</v>
      </c>
      <c r="D2046" s="24" t="s">
        <v>25</v>
      </c>
      <c r="E2046" s="60" t="s">
        <v>4460</v>
      </c>
      <c r="F2046" s="60" t="s">
        <v>6274</v>
      </c>
      <c r="G2046" s="37" t="s">
        <v>6434</v>
      </c>
      <c r="H2046" s="24" t="s">
        <v>194</v>
      </c>
      <c r="I2046" s="125">
        <v>6</v>
      </c>
      <c r="J2046" s="252" t="s">
        <v>6435</v>
      </c>
      <c r="K2046" s="60" t="s">
        <v>31</v>
      </c>
      <c r="L2046" s="238">
        <v>6</v>
      </c>
      <c r="M2046" s="27">
        <f t="shared" ref="M2046:M2054" si="97">L2046*130</f>
        <v>780</v>
      </c>
      <c r="N2046" s="23"/>
      <c r="O2046" s="184" t="s">
        <v>32</v>
      </c>
      <c r="P2046" s="250"/>
    </row>
    <row r="2047" s="226" customFormat="1" ht="18" customHeight="1" spans="1:16">
      <c r="A2047" s="24">
        <v>2042</v>
      </c>
      <c r="B2047" s="24" t="s">
        <v>23</v>
      </c>
      <c r="C2047" s="24" t="s">
        <v>24</v>
      </c>
      <c r="D2047" s="24" t="s">
        <v>25</v>
      </c>
      <c r="E2047" s="60" t="s">
        <v>4878</v>
      </c>
      <c r="F2047" s="60" t="s">
        <v>6274</v>
      </c>
      <c r="G2047" s="37" t="s">
        <v>6436</v>
      </c>
      <c r="H2047" s="232" t="s">
        <v>194</v>
      </c>
      <c r="I2047" s="125">
        <v>3</v>
      </c>
      <c r="J2047" s="252" t="s">
        <v>6399</v>
      </c>
      <c r="K2047" s="60" t="s">
        <v>31</v>
      </c>
      <c r="L2047" s="238">
        <v>3</v>
      </c>
      <c r="M2047" s="27">
        <f t="shared" si="97"/>
        <v>390</v>
      </c>
      <c r="N2047" s="23"/>
      <c r="O2047" s="184" t="s">
        <v>32</v>
      </c>
      <c r="P2047" s="250"/>
    </row>
    <row r="2048" s="226" customFormat="1" ht="18" customHeight="1" spans="1:16">
      <c r="A2048" s="24">
        <v>2043</v>
      </c>
      <c r="B2048" s="24" t="s">
        <v>23</v>
      </c>
      <c r="C2048" s="24" t="s">
        <v>24</v>
      </c>
      <c r="D2048" s="24" t="s">
        <v>25</v>
      </c>
      <c r="E2048" s="60" t="s">
        <v>4878</v>
      </c>
      <c r="F2048" s="60" t="s">
        <v>6274</v>
      </c>
      <c r="G2048" s="37" t="s">
        <v>6437</v>
      </c>
      <c r="H2048" s="232" t="s">
        <v>194</v>
      </c>
      <c r="I2048" s="125">
        <v>2</v>
      </c>
      <c r="J2048" s="252" t="s">
        <v>6329</v>
      </c>
      <c r="K2048" s="60" t="s">
        <v>31</v>
      </c>
      <c r="L2048" s="238">
        <v>2</v>
      </c>
      <c r="M2048" s="27">
        <f t="shared" si="97"/>
        <v>260</v>
      </c>
      <c r="N2048" s="23"/>
      <c r="O2048" s="184" t="s">
        <v>32</v>
      </c>
      <c r="P2048" s="250"/>
    </row>
    <row r="2049" s="226" customFormat="1" ht="18" customHeight="1" spans="1:16">
      <c r="A2049" s="24">
        <v>2044</v>
      </c>
      <c r="B2049" s="24" t="s">
        <v>23</v>
      </c>
      <c r="C2049" s="24" t="s">
        <v>24</v>
      </c>
      <c r="D2049" s="24" t="s">
        <v>25</v>
      </c>
      <c r="E2049" s="60" t="s">
        <v>4878</v>
      </c>
      <c r="F2049" s="60" t="s">
        <v>6274</v>
      </c>
      <c r="G2049" s="37" t="s">
        <v>6438</v>
      </c>
      <c r="H2049" s="24" t="s">
        <v>194</v>
      </c>
      <c r="I2049" s="125">
        <v>5</v>
      </c>
      <c r="J2049" s="252" t="s">
        <v>6283</v>
      </c>
      <c r="K2049" s="60" t="s">
        <v>31</v>
      </c>
      <c r="L2049" s="238">
        <v>5</v>
      </c>
      <c r="M2049" s="27">
        <f t="shared" si="97"/>
        <v>650</v>
      </c>
      <c r="N2049" s="23"/>
      <c r="O2049" s="184" t="s">
        <v>32</v>
      </c>
      <c r="P2049" s="250"/>
    </row>
    <row r="2050" s="226" customFormat="1" ht="18" customHeight="1" spans="1:16">
      <c r="A2050" s="24">
        <v>2045</v>
      </c>
      <c r="B2050" s="24" t="s">
        <v>23</v>
      </c>
      <c r="C2050" s="24" t="s">
        <v>24</v>
      </c>
      <c r="D2050" s="24" t="s">
        <v>25</v>
      </c>
      <c r="E2050" s="60" t="s">
        <v>4460</v>
      </c>
      <c r="F2050" s="60" t="s">
        <v>6274</v>
      </c>
      <c r="G2050" s="37" t="s">
        <v>6439</v>
      </c>
      <c r="H2050" s="253" t="s">
        <v>194</v>
      </c>
      <c r="I2050" s="24">
        <v>11</v>
      </c>
      <c r="J2050" s="71" t="s">
        <v>6374</v>
      </c>
      <c r="K2050" s="60" t="s">
        <v>31</v>
      </c>
      <c r="L2050" s="238">
        <v>10</v>
      </c>
      <c r="M2050" s="27">
        <f t="shared" si="97"/>
        <v>1300</v>
      </c>
      <c r="N2050" s="23"/>
      <c r="O2050" s="184" t="s">
        <v>32</v>
      </c>
      <c r="P2050" s="250"/>
    </row>
    <row r="2051" s="83" customFormat="1" ht="18" customHeight="1" spans="1:16">
      <c r="A2051" s="24">
        <v>2046</v>
      </c>
      <c r="B2051" s="24" t="s">
        <v>23</v>
      </c>
      <c r="C2051" s="24" t="s">
        <v>24</v>
      </c>
      <c r="D2051" s="24" t="s">
        <v>25</v>
      </c>
      <c r="E2051" s="60" t="s">
        <v>4460</v>
      </c>
      <c r="F2051" s="60" t="s">
        <v>6274</v>
      </c>
      <c r="G2051" s="37" t="s">
        <v>6147</v>
      </c>
      <c r="H2051" s="253" t="s">
        <v>194</v>
      </c>
      <c r="I2051" s="24">
        <v>4</v>
      </c>
      <c r="J2051" s="71" t="s">
        <v>6275</v>
      </c>
      <c r="K2051" s="60" t="s">
        <v>31</v>
      </c>
      <c r="L2051" s="238">
        <v>4</v>
      </c>
      <c r="M2051" s="27">
        <f t="shared" si="97"/>
        <v>520</v>
      </c>
      <c r="N2051" s="23"/>
      <c r="O2051" s="184" t="s">
        <v>32</v>
      </c>
      <c r="P2051" s="237"/>
    </row>
    <row r="2052" s="226" customFormat="1" ht="18" customHeight="1" spans="1:16">
      <c r="A2052" s="24">
        <v>2047</v>
      </c>
      <c r="B2052" s="24" t="s">
        <v>23</v>
      </c>
      <c r="C2052" s="24" t="s">
        <v>24</v>
      </c>
      <c r="D2052" s="24" t="s">
        <v>25</v>
      </c>
      <c r="E2052" s="24" t="s">
        <v>4460</v>
      </c>
      <c r="F2052" s="24" t="s">
        <v>6274</v>
      </c>
      <c r="G2052" s="37" t="s">
        <v>6440</v>
      </c>
      <c r="H2052" s="24" t="s">
        <v>194</v>
      </c>
      <c r="I2052" s="125">
        <v>5</v>
      </c>
      <c r="J2052" s="252" t="s">
        <v>6277</v>
      </c>
      <c r="K2052" s="60" t="s">
        <v>31</v>
      </c>
      <c r="L2052" s="238">
        <v>5</v>
      </c>
      <c r="M2052" s="27">
        <f t="shared" si="97"/>
        <v>650</v>
      </c>
      <c r="N2052" s="23"/>
      <c r="O2052" s="184" t="s">
        <v>32</v>
      </c>
      <c r="P2052" s="251"/>
    </row>
    <row r="2053" s="226" customFormat="1" ht="18" customHeight="1" spans="1:16">
      <c r="A2053" s="24">
        <v>2048</v>
      </c>
      <c r="B2053" s="24" t="s">
        <v>23</v>
      </c>
      <c r="C2053" s="24" t="s">
        <v>24</v>
      </c>
      <c r="D2053" s="24" t="s">
        <v>25</v>
      </c>
      <c r="E2053" s="60" t="s">
        <v>4878</v>
      </c>
      <c r="F2053" s="60" t="s">
        <v>6274</v>
      </c>
      <c r="G2053" s="37" t="s">
        <v>6441</v>
      </c>
      <c r="H2053" s="232" t="s">
        <v>194</v>
      </c>
      <c r="I2053" s="125">
        <v>3</v>
      </c>
      <c r="J2053" s="252" t="s">
        <v>6381</v>
      </c>
      <c r="K2053" s="60" t="s">
        <v>31</v>
      </c>
      <c r="L2053" s="238">
        <v>3</v>
      </c>
      <c r="M2053" s="27">
        <f t="shared" si="97"/>
        <v>390</v>
      </c>
      <c r="N2053" s="23"/>
      <c r="O2053" s="184" t="s">
        <v>32</v>
      </c>
      <c r="P2053" s="250"/>
    </row>
    <row r="2054" s="226" customFormat="1" ht="18" customHeight="1" spans="1:16">
      <c r="A2054" s="24">
        <v>2049</v>
      </c>
      <c r="B2054" s="24" t="s">
        <v>23</v>
      </c>
      <c r="C2054" s="24" t="s">
        <v>24</v>
      </c>
      <c r="D2054" s="24" t="s">
        <v>25</v>
      </c>
      <c r="E2054" s="60" t="s">
        <v>4878</v>
      </c>
      <c r="F2054" s="60" t="s">
        <v>6274</v>
      </c>
      <c r="G2054" s="37" t="s">
        <v>6442</v>
      </c>
      <c r="H2054" s="232" t="s">
        <v>194</v>
      </c>
      <c r="I2054" s="125">
        <v>2</v>
      </c>
      <c r="J2054" s="252" t="s">
        <v>6281</v>
      </c>
      <c r="K2054" s="60" t="s">
        <v>31</v>
      </c>
      <c r="L2054" s="238">
        <v>2</v>
      </c>
      <c r="M2054" s="27">
        <f t="shared" si="97"/>
        <v>260</v>
      </c>
      <c r="N2054" s="23"/>
      <c r="O2054" s="184" t="s">
        <v>32</v>
      </c>
      <c r="P2054" s="250"/>
    </row>
    <row r="2055" s="226" customFormat="1" ht="18" customHeight="1" spans="1:16">
      <c r="A2055" s="24">
        <v>2050</v>
      </c>
      <c r="B2055" s="24" t="s">
        <v>23</v>
      </c>
      <c r="C2055" s="24" t="s">
        <v>24</v>
      </c>
      <c r="D2055" s="24" t="s">
        <v>25</v>
      </c>
      <c r="E2055" s="60" t="s">
        <v>4878</v>
      </c>
      <c r="F2055" s="60" t="s">
        <v>6274</v>
      </c>
      <c r="G2055" s="37" t="s">
        <v>6443</v>
      </c>
      <c r="H2055" s="232" t="s">
        <v>194</v>
      </c>
      <c r="I2055" s="125">
        <v>1</v>
      </c>
      <c r="J2055" s="252" t="s">
        <v>6341</v>
      </c>
      <c r="K2055" s="60" t="s">
        <v>31</v>
      </c>
      <c r="L2055" s="238">
        <v>1</v>
      </c>
      <c r="M2055" s="27">
        <f>L2055*312</f>
        <v>312</v>
      </c>
      <c r="N2055" s="23"/>
      <c r="O2055" s="184" t="s">
        <v>32</v>
      </c>
      <c r="P2055" s="250"/>
    </row>
    <row r="2056" s="226" customFormat="1" ht="18" customHeight="1" spans="1:16">
      <c r="A2056" s="24">
        <v>2051</v>
      </c>
      <c r="B2056" s="24" t="s">
        <v>23</v>
      </c>
      <c r="C2056" s="24" t="s">
        <v>24</v>
      </c>
      <c r="D2056" s="24" t="s">
        <v>25</v>
      </c>
      <c r="E2056" s="24" t="s">
        <v>4460</v>
      </c>
      <c r="F2056" s="24" t="s">
        <v>6274</v>
      </c>
      <c r="G2056" s="37" t="s">
        <v>6444</v>
      </c>
      <c r="H2056" s="232" t="s">
        <v>194</v>
      </c>
      <c r="I2056" s="125">
        <v>1</v>
      </c>
      <c r="J2056" s="252" t="s">
        <v>6341</v>
      </c>
      <c r="K2056" s="60" t="s">
        <v>31</v>
      </c>
      <c r="L2056" s="238">
        <v>1</v>
      </c>
      <c r="M2056" s="27">
        <f>L2056*312</f>
        <v>312</v>
      </c>
      <c r="N2056" s="23"/>
      <c r="O2056" s="184" t="s">
        <v>32</v>
      </c>
      <c r="P2056" s="251"/>
    </row>
    <row r="2057" s="226" customFormat="1" ht="18" customHeight="1" spans="1:16">
      <c r="A2057" s="24">
        <v>2052</v>
      </c>
      <c r="B2057" s="24" t="s">
        <v>23</v>
      </c>
      <c r="C2057" s="24" t="s">
        <v>24</v>
      </c>
      <c r="D2057" s="24" t="s">
        <v>25</v>
      </c>
      <c r="E2057" s="60" t="s">
        <v>4878</v>
      </c>
      <c r="F2057" s="60" t="s">
        <v>6274</v>
      </c>
      <c r="G2057" s="37" t="s">
        <v>6445</v>
      </c>
      <c r="H2057" s="232" t="s">
        <v>194</v>
      </c>
      <c r="I2057" s="125">
        <v>1</v>
      </c>
      <c r="J2057" s="252" t="s">
        <v>6321</v>
      </c>
      <c r="K2057" s="60" t="s">
        <v>31</v>
      </c>
      <c r="L2057" s="238">
        <v>1</v>
      </c>
      <c r="M2057" s="27">
        <f>L2057*312</f>
        <v>312</v>
      </c>
      <c r="N2057" s="23"/>
      <c r="O2057" s="184" t="s">
        <v>32</v>
      </c>
      <c r="P2057" s="250"/>
    </row>
    <row r="2058" s="226" customFormat="1" ht="18" customHeight="1" spans="1:16">
      <c r="A2058" s="24">
        <v>2053</v>
      </c>
      <c r="B2058" s="24" t="s">
        <v>23</v>
      </c>
      <c r="C2058" s="24" t="s">
        <v>24</v>
      </c>
      <c r="D2058" s="24" t="s">
        <v>25</v>
      </c>
      <c r="E2058" s="60" t="s">
        <v>4878</v>
      </c>
      <c r="F2058" s="60" t="s">
        <v>6274</v>
      </c>
      <c r="G2058" s="37" t="s">
        <v>6446</v>
      </c>
      <c r="H2058" s="232" t="s">
        <v>194</v>
      </c>
      <c r="I2058" s="125">
        <v>3</v>
      </c>
      <c r="J2058" s="252" t="s">
        <v>6283</v>
      </c>
      <c r="K2058" s="60" t="s">
        <v>31</v>
      </c>
      <c r="L2058" s="238">
        <v>3</v>
      </c>
      <c r="M2058" s="27">
        <f t="shared" ref="M2058:M2067" si="98">L2058*130</f>
        <v>390</v>
      </c>
      <c r="N2058" s="23"/>
      <c r="O2058" s="184" t="s">
        <v>32</v>
      </c>
      <c r="P2058" s="250"/>
    </row>
    <row r="2059" s="226" customFormat="1" ht="18" customHeight="1" spans="1:16">
      <c r="A2059" s="24">
        <v>2054</v>
      </c>
      <c r="B2059" s="24" t="s">
        <v>23</v>
      </c>
      <c r="C2059" s="24" t="s">
        <v>24</v>
      </c>
      <c r="D2059" s="24" t="s">
        <v>25</v>
      </c>
      <c r="E2059" s="60" t="s">
        <v>4460</v>
      </c>
      <c r="F2059" s="60" t="s">
        <v>6274</v>
      </c>
      <c r="G2059" s="37" t="s">
        <v>6447</v>
      </c>
      <c r="H2059" s="24" t="s">
        <v>194</v>
      </c>
      <c r="I2059" s="125">
        <v>5</v>
      </c>
      <c r="J2059" s="252" t="s">
        <v>6275</v>
      </c>
      <c r="K2059" s="60" t="s">
        <v>31</v>
      </c>
      <c r="L2059" s="238">
        <v>5</v>
      </c>
      <c r="M2059" s="27">
        <f t="shared" si="98"/>
        <v>650</v>
      </c>
      <c r="N2059" s="23"/>
      <c r="O2059" s="184" t="s">
        <v>32</v>
      </c>
      <c r="P2059" s="250"/>
    </row>
    <row r="2060" s="226" customFormat="1" ht="18" customHeight="1" spans="1:16">
      <c r="A2060" s="24">
        <v>2055</v>
      </c>
      <c r="B2060" s="24" t="s">
        <v>23</v>
      </c>
      <c r="C2060" s="24" t="s">
        <v>24</v>
      </c>
      <c r="D2060" s="24" t="s">
        <v>25</v>
      </c>
      <c r="E2060" s="24" t="s">
        <v>4460</v>
      </c>
      <c r="F2060" s="24" t="s">
        <v>6274</v>
      </c>
      <c r="G2060" s="37" t="s">
        <v>6448</v>
      </c>
      <c r="H2060" s="24" t="s">
        <v>194</v>
      </c>
      <c r="I2060" s="125">
        <v>4</v>
      </c>
      <c r="J2060" s="252" t="s">
        <v>6279</v>
      </c>
      <c r="K2060" s="60" t="s">
        <v>31</v>
      </c>
      <c r="L2060" s="238">
        <v>4</v>
      </c>
      <c r="M2060" s="27">
        <f t="shared" si="98"/>
        <v>520</v>
      </c>
      <c r="N2060" s="23"/>
      <c r="O2060" s="184" t="s">
        <v>32</v>
      </c>
      <c r="P2060" s="251"/>
    </row>
    <row r="2061" s="226" customFormat="1" ht="18" customHeight="1" spans="1:16">
      <c r="A2061" s="24">
        <v>2056</v>
      </c>
      <c r="B2061" s="24" t="s">
        <v>23</v>
      </c>
      <c r="C2061" s="24" t="s">
        <v>24</v>
      </c>
      <c r="D2061" s="24" t="s">
        <v>25</v>
      </c>
      <c r="E2061" s="60" t="s">
        <v>4460</v>
      </c>
      <c r="F2061" s="60" t="s">
        <v>6274</v>
      </c>
      <c r="G2061" s="37" t="s">
        <v>6449</v>
      </c>
      <c r="H2061" s="24" t="s">
        <v>194</v>
      </c>
      <c r="I2061" s="125">
        <v>4</v>
      </c>
      <c r="J2061" s="252" t="s">
        <v>6329</v>
      </c>
      <c r="K2061" s="60" t="s">
        <v>31</v>
      </c>
      <c r="L2061" s="238">
        <v>4</v>
      </c>
      <c r="M2061" s="27">
        <f t="shared" si="98"/>
        <v>520</v>
      </c>
      <c r="N2061" s="23"/>
      <c r="O2061" s="184" t="s">
        <v>32</v>
      </c>
      <c r="P2061" s="250"/>
    </row>
    <row r="2062" s="226" customFormat="1" ht="18" customHeight="1" spans="1:16">
      <c r="A2062" s="24">
        <v>2057</v>
      </c>
      <c r="B2062" s="24" t="s">
        <v>23</v>
      </c>
      <c r="C2062" s="24" t="s">
        <v>24</v>
      </c>
      <c r="D2062" s="24" t="s">
        <v>25</v>
      </c>
      <c r="E2062" s="60" t="s">
        <v>4878</v>
      </c>
      <c r="F2062" s="60" t="s">
        <v>6274</v>
      </c>
      <c r="G2062" s="37" t="s">
        <v>6450</v>
      </c>
      <c r="H2062" s="24" t="s">
        <v>194</v>
      </c>
      <c r="I2062" s="125">
        <v>5</v>
      </c>
      <c r="J2062" s="252" t="s">
        <v>6279</v>
      </c>
      <c r="K2062" s="60" t="s">
        <v>31</v>
      </c>
      <c r="L2062" s="238">
        <v>5</v>
      </c>
      <c r="M2062" s="27">
        <f t="shared" si="98"/>
        <v>650</v>
      </c>
      <c r="N2062" s="23"/>
      <c r="O2062" s="184" t="s">
        <v>32</v>
      </c>
      <c r="P2062" s="250"/>
    </row>
    <row r="2063" s="226" customFormat="1" ht="18" customHeight="1" spans="1:16">
      <c r="A2063" s="24">
        <v>2058</v>
      </c>
      <c r="B2063" s="24" t="s">
        <v>23</v>
      </c>
      <c r="C2063" s="24" t="s">
        <v>24</v>
      </c>
      <c r="D2063" s="24" t="s">
        <v>25</v>
      </c>
      <c r="E2063" s="60" t="s">
        <v>4460</v>
      </c>
      <c r="F2063" s="60" t="s">
        <v>6274</v>
      </c>
      <c r="G2063" s="37" t="s">
        <v>6451</v>
      </c>
      <c r="H2063" s="24" t="s">
        <v>194</v>
      </c>
      <c r="I2063" s="125">
        <v>5</v>
      </c>
      <c r="J2063" s="252" t="s">
        <v>6325</v>
      </c>
      <c r="K2063" s="60" t="s">
        <v>31</v>
      </c>
      <c r="L2063" s="238">
        <v>6</v>
      </c>
      <c r="M2063" s="27">
        <f t="shared" si="98"/>
        <v>780</v>
      </c>
      <c r="N2063" s="23"/>
      <c r="O2063" s="184" t="s">
        <v>32</v>
      </c>
      <c r="P2063" s="250"/>
    </row>
    <row r="2064" s="226" customFormat="1" ht="18" customHeight="1" spans="1:16">
      <c r="A2064" s="24">
        <v>2059</v>
      </c>
      <c r="B2064" s="24" t="s">
        <v>23</v>
      </c>
      <c r="C2064" s="24" t="s">
        <v>24</v>
      </c>
      <c r="D2064" s="24" t="s">
        <v>25</v>
      </c>
      <c r="E2064" s="60" t="s">
        <v>4460</v>
      </c>
      <c r="F2064" s="60" t="s">
        <v>6274</v>
      </c>
      <c r="G2064" s="37" t="s">
        <v>6452</v>
      </c>
      <c r="H2064" s="232" t="s">
        <v>194</v>
      </c>
      <c r="I2064" s="125">
        <v>3</v>
      </c>
      <c r="J2064" s="252" t="s">
        <v>6435</v>
      </c>
      <c r="K2064" s="60" t="s">
        <v>31</v>
      </c>
      <c r="L2064" s="238">
        <v>3</v>
      </c>
      <c r="M2064" s="27">
        <f t="shared" si="98"/>
        <v>390</v>
      </c>
      <c r="N2064" s="23"/>
      <c r="O2064" s="184" t="s">
        <v>32</v>
      </c>
      <c r="P2064" s="250"/>
    </row>
    <row r="2065" s="226" customFormat="1" ht="18" customHeight="1" spans="1:16">
      <c r="A2065" s="24">
        <v>2060</v>
      </c>
      <c r="B2065" s="24" t="s">
        <v>23</v>
      </c>
      <c r="C2065" s="24" t="s">
        <v>24</v>
      </c>
      <c r="D2065" s="24" t="s">
        <v>25</v>
      </c>
      <c r="E2065" s="60" t="s">
        <v>4460</v>
      </c>
      <c r="F2065" s="60" t="s">
        <v>6274</v>
      </c>
      <c r="G2065" s="37" t="s">
        <v>6453</v>
      </c>
      <c r="H2065" s="24" t="s">
        <v>194</v>
      </c>
      <c r="I2065" s="125">
        <v>4</v>
      </c>
      <c r="J2065" s="252" t="s">
        <v>6275</v>
      </c>
      <c r="K2065" s="60" t="s">
        <v>31</v>
      </c>
      <c r="L2065" s="238">
        <v>2</v>
      </c>
      <c r="M2065" s="27">
        <f t="shared" si="98"/>
        <v>260</v>
      </c>
      <c r="N2065" s="23"/>
      <c r="O2065" s="184" t="s">
        <v>32</v>
      </c>
      <c r="P2065" s="250"/>
    </row>
    <row r="2066" s="226" customFormat="1" ht="18" customHeight="1" spans="1:16">
      <c r="A2066" s="24">
        <v>2061</v>
      </c>
      <c r="B2066" s="24" t="s">
        <v>23</v>
      </c>
      <c r="C2066" s="24" t="s">
        <v>24</v>
      </c>
      <c r="D2066" s="24" t="s">
        <v>25</v>
      </c>
      <c r="E2066" s="60" t="s">
        <v>4460</v>
      </c>
      <c r="F2066" s="60" t="s">
        <v>6274</v>
      </c>
      <c r="G2066" s="37" t="s">
        <v>6454</v>
      </c>
      <c r="H2066" s="24" t="s">
        <v>194</v>
      </c>
      <c r="I2066" s="125">
        <v>4</v>
      </c>
      <c r="J2066" s="252" t="s">
        <v>6399</v>
      </c>
      <c r="K2066" s="60" t="s">
        <v>31</v>
      </c>
      <c r="L2066" s="238">
        <v>4</v>
      </c>
      <c r="M2066" s="27">
        <f t="shared" si="98"/>
        <v>520</v>
      </c>
      <c r="N2066" s="23"/>
      <c r="O2066" s="184" t="s">
        <v>32</v>
      </c>
      <c r="P2066" s="250"/>
    </row>
    <row r="2067" s="226" customFormat="1" ht="18" customHeight="1" spans="1:16">
      <c r="A2067" s="24">
        <v>2062</v>
      </c>
      <c r="B2067" s="24" t="s">
        <v>23</v>
      </c>
      <c r="C2067" s="24" t="s">
        <v>24</v>
      </c>
      <c r="D2067" s="24" t="s">
        <v>25</v>
      </c>
      <c r="E2067" s="60" t="s">
        <v>4460</v>
      </c>
      <c r="F2067" s="60" t="s">
        <v>6274</v>
      </c>
      <c r="G2067" s="37" t="s">
        <v>6455</v>
      </c>
      <c r="H2067" s="232" t="s">
        <v>194</v>
      </c>
      <c r="I2067" s="125">
        <v>3</v>
      </c>
      <c r="J2067" s="252" t="s">
        <v>6423</v>
      </c>
      <c r="K2067" s="60" t="s">
        <v>31</v>
      </c>
      <c r="L2067" s="238">
        <v>3</v>
      </c>
      <c r="M2067" s="27">
        <f t="shared" si="98"/>
        <v>390</v>
      </c>
      <c r="N2067" s="23"/>
      <c r="O2067" s="184" t="s">
        <v>32</v>
      </c>
      <c r="P2067" s="250"/>
    </row>
    <row r="2068" s="226" customFormat="1" ht="18" customHeight="1" spans="1:16">
      <c r="A2068" s="24">
        <v>2063</v>
      </c>
      <c r="B2068" s="24" t="s">
        <v>23</v>
      </c>
      <c r="C2068" s="24" t="s">
        <v>24</v>
      </c>
      <c r="D2068" s="24" t="s">
        <v>25</v>
      </c>
      <c r="E2068" s="60" t="s">
        <v>4878</v>
      </c>
      <c r="F2068" s="60" t="s">
        <v>6274</v>
      </c>
      <c r="G2068" s="37" t="s">
        <v>6456</v>
      </c>
      <c r="H2068" s="232" t="s">
        <v>194</v>
      </c>
      <c r="I2068" s="125">
        <v>1</v>
      </c>
      <c r="J2068" s="252" t="s">
        <v>6281</v>
      </c>
      <c r="K2068" s="60" t="s">
        <v>31</v>
      </c>
      <c r="L2068" s="238">
        <v>1</v>
      </c>
      <c r="M2068" s="27">
        <f>L2068*312</f>
        <v>312</v>
      </c>
      <c r="N2068" s="23"/>
      <c r="O2068" s="184" t="s">
        <v>32</v>
      </c>
      <c r="P2068" s="250"/>
    </row>
    <row r="2069" s="226" customFormat="1" ht="18" customHeight="1" spans="1:16">
      <c r="A2069" s="24">
        <v>2064</v>
      </c>
      <c r="B2069" s="24" t="s">
        <v>23</v>
      </c>
      <c r="C2069" s="24" t="s">
        <v>24</v>
      </c>
      <c r="D2069" s="24" t="s">
        <v>25</v>
      </c>
      <c r="E2069" s="60" t="s">
        <v>4460</v>
      </c>
      <c r="F2069" s="60" t="s">
        <v>6274</v>
      </c>
      <c r="G2069" s="37" t="s">
        <v>6457</v>
      </c>
      <c r="H2069" s="24" t="s">
        <v>194</v>
      </c>
      <c r="I2069" s="125">
        <v>6</v>
      </c>
      <c r="J2069" s="252" t="s">
        <v>6279</v>
      </c>
      <c r="K2069" s="60" t="s">
        <v>31</v>
      </c>
      <c r="L2069" s="238">
        <v>4</v>
      </c>
      <c r="M2069" s="27">
        <f t="shared" ref="M2069:M2079" si="99">L2069*130</f>
        <v>520</v>
      </c>
      <c r="N2069" s="23"/>
      <c r="O2069" s="184" t="s">
        <v>32</v>
      </c>
      <c r="P2069" s="250"/>
    </row>
    <row r="2070" s="226" customFormat="1" ht="18" customHeight="1" spans="1:16">
      <c r="A2070" s="24">
        <v>2065</v>
      </c>
      <c r="B2070" s="24" t="s">
        <v>23</v>
      </c>
      <c r="C2070" s="24" t="s">
        <v>24</v>
      </c>
      <c r="D2070" s="24" t="s">
        <v>25</v>
      </c>
      <c r="E2070" s="60" t="s">
        <v>4460</v>
      </c>
      <c r="F2070" s="60" t="s">
        <v>6274</v>
      </c>
      <c r="G2070" s="37" t="s">
        <v>6458</v>
      </c>
      <c r="H2070" s="24" t="s">
        <v>194</v>
      </c>
      <c r="I2070" s="125">
        <v>4</v>
      </c>
      <c r="J2070" s="252" t="s">
        <v>6277</v>
      </c>
      <c r="K2070" s="60" t="s">
        <v>31</v>
      </c>
      <c r="L2070" s="238">
        <v>4</v>
      </c>
      <c r="M2070" s="27">
        <f t="shared" si="99"/>
        <v>520</v>
      </c>
      <c r="N2070" s="23"/>
      <c r="O2070" s="184" t="s">
        <v>32</v>
      </c>
      <c r="P2070" s="250"/>
    </row>
    <row r="2071" s="226" customFormat="1" ht="18" customHeight="1" spans="1:16">
      <c r="A2071" s="24">
        <v>2066</v>
      </c>
      <c r="B2071" s="24" t="s">
        <v>23</v>
      </c>
      <c r="C2071" s="24" t="s">
        <v>24</v>
      </c>
      <c r="D2071" s="24" t="s">
        <v>25</v>
      </c>
      <c r="E2071" s="60" t="s">
        <v>4460</v>
      </c>
      <c r="F2071" s="60" t="s">
        <v>6274</v>
      </c>
      <c r="G2071" s="37" t="s">
        <v>6459</v>
      </c>
      <c r="H2071" s="232" t="s">
        <v>194</v>
      </c>
      <c r="I2071" s="125">
        <v>3</v>
      </c>
      <c r="J2071" s="252" t="s">
        <v>6460</v>
      </c>
      <c r="K2071" s="60" t="s">
        <v>31</v>
      </c>
      <c r="L2071" s="238">
        <v>3</v>
      </c>
      <c r="M2071" s="27">
        <f t="shared" si="99"/>
        <v>390</v>
      </c>
      <c r="N2071" s="23"/>
      <c r="O2071" s="184" t="s">
        <v>32</v>
      </c>
      <c r="P2071" s="250"/>
    </row>
    <row r="2072" s="226" customFormat="1" ht="18" customHeight="1" spans="1:16">
      <c r="A2072" s="24">
        <v>2067</v>
      </c>
      <c r="B2072" s="24" t="s">
        <v>23</v>
      </c>
      <c r="C2072" s="24" t="s">
        <v>24</v>
      </c>
      <c r="D2072" s="24" t="s">
        <v>25</v>
      </c>
      <c r="E2072" s="60" t="s">
        <v>4460</v>
      </c>
      <c r="F2072" s="60" t="s">
        <v>6274</v>
      </c>
      <c r="G2072" s="37" t="s">
        <v>6461</v>
      </c>
      <c r="H2072" s="24" t="s">
        <v>194</v>
      </c>
      <c r="I2072" s="125">
        <v>5</v>
      </c>
      <c r="J2072" s="252" t="s">
        <v>6279</v>
      </c>
      <c r="K2072" s="60" t="s">
        <v>31</v>
      </c>
      <c r="L2072" s="238">
        <v>5</v>
      </c>
      <c r="M2072" s="27">
        <f t="shared" si="99"/>
        <v>650</v>
      </c>
      <c r="N2072" s="23"/>
      <c r="O2072" s="184" t="s">
        <v>32</v>
      </c>
      <c r="P2072" s="250"/>
    </row>
    <row r="2073" s="226" customFormat="1" ht="18" customHeight="1" spans="1:16">
      <c r="A2073" s="24">
        <v>2068</v>
      </c>
      <c r="B2073" s="24" t="s">
        <v>23</v>
      </c>
      <c r="C2073" s="24" t="s">
        <v>24</v>
      </c>
      <c r="D2073" s="24" t="s">
        <v>25</v>
      </c>
      <c r="E2073" s="60" t="s">
        <v>4460</v>
      </c>
      <c r="F2073" s="60" t="s">
        <v>6274</v>
      </c>
      <c r="G2073" s="37" t="s">
        <v>6462</v>
      </c>
      <c r="H2073" s="24" t="s">
        <v>194</v>
      </c>
      <c r="I2073" s="125">
        <v>4</v>
      </c>
      <c r="J2073" s="252" t="s">
        <v>6279</v>
      </c>
      <c r="K2073" s="60" t="s">
        <v>31</v>
      </c>
      <c r="L2073" s="238">
        <v>4</v>
      </c>
      <c r="M2073" s="27">
        <f t="shared" si="99"/>
        <v>520</v>
      </c>
      <c r="N2073" s="23"/>
      <c r="O2073" s="184" t="s">
        <v>32</v>
      </c>
      <c r="P2073" s="250"/>
    </row>
    <row r="2074" s="226" customFormat="1" ht="18" customHeight="1" spans="1:16">
      <c r="A2074" s="24">
        <v>2069</v>
      </c>
      <c r="B2074" s="24" t="s">
        <v>23</v>
      </c>
      <c r="C2074" s="24" t="s">
        <v>24</v>
      </c>
      <c r="D2074" s="24" t="s">
        <v>25</v>
      </c>
      <c r="E2074" s="60" t="s">
        <v>4460</v>
      </c>
      <c r="F2074" s="60" t="s">
        <v>6274</v>
      </c>
      <c r="G2074" s="37" t="s">
        <v>6463</v>
      </c>
      <c r="H2074" s="232" t="s">
        <v>194</v>
      </c>
      <c r="I2074" s="125">
        <v>3</v>
      </c>
      <c r="J2074" s="252" t="s">
        <v>6283</v>
      </c>
      <c r="K2074" s="60" t="s">
        <v>31</v>
      </c>
      <c r="L2074" s="238">
        <v>3</v>
      </c>
      <c r="M2074" s="27">
        <f t="shared" si="99"/>
        <v>390</v>
      </c>
      <c r="N2074" s="23"/>
      <c r="O2074" s="184" t="s">
        <v>32</v>
      </c>
      <c r="P2074" s="250"/>
    </row>
    <row r="2075" s="83" customFormat="1" ht="18" customHeight="1" spans="1:16">
      <c r="A2075" s="24">
        <v>2070</v>
      </c>
      <c r="B2075" s="24" t="s">
        <v>23</v>
      </c>
      <c r="C2075" s="24" t="s">
        <v>24</v>
      </c>
      <c r="D2075" s="24" t="s">
        <v>25</v>
      </c>
      <c r="E2075" s="60" t="s">
        <v>4460</v>
      </c>
      <c r="F2075" s="60" t="s">
        <v>6274</v>
      </c>
      <c r="G2075" s="37" t="s">
        <v>6464</v>
      </c>
      <c r="H2075" s="24" t="s">
        <v>194</v>
      </c>
      <c r="I2075" s="125">
        <v>7</v>
      </c>
      <c r="J2075" s="252" t="s">
        <v>6275</v>
      </c>
      <c r="K2075" s="60" t="s">
        <v>31</v>
      </c>
      <c r="L2075" s="238">
        <v>7</v>
      </c>
      <c r="M2075" s="27">
        <f t="shared" si="99"/>
        <v>910</v>
      </c>
      <c r="N2075" s="23"/>
      <c r="O2075" s="184" t="s">
        <v>32</v>
      </c>
      <c r="P2075" s="237"/>
    </row>
    <row r="2076" s="226" customFormat="1" ht="18" customHeight="1" spans="1:16">
      <c r="A2076" s="24">
        <v>2071</v>
      </c>
      <c r="B2076" s="24" t="s">
        <v>23</v>
      </c>
      <c r="C2076" s="24" t="s">
        <v>24</v>
      </c>
      <c r="D2076" s="24" t="s">
        <v>25</v>
      </c>
      <c r="E2076" s="60" t="s">
        <v>4460</v>
      </c>
      <c r="F2076" s="60" t="s">
        <v>6274</v>
      </c>
      <c r="G2076" s="37" t="s">
        <v>6465</v>
      </c>
      <c r="H2076" s="24" t="s">
        <v>194</v>
      </c>
      <c r="I2076" s="125">
        <v>5</v>
      </c>
      <c r="J2076" s="252" t="s">
        <v>6279</v>
      </c>
      <c r="K2076" s="60" t="s">
        <v>31</v>
      </c>
      <c r="L2076" s="238">
        <v>4</v>
      </c>
      <c r="M2076" s="27">
        <f t="shared" si="99"/>
        <v>520</v>
      </c>
      <c r="N2076" s="23"/>
      <c r="O2076" s="184" t="s">
        <v>32</v>
      </c>
      <c r="P2076" s="250"/>
    </row>
    <row r="2077" s="226" customFormat="1" ht="18" customHeight="1" spans="1:16">
      <c r="A2077" s="24">
        <v>2072</v>
      </c>
      <c r="B2077" s="24" t="s">
        <v>23</v>
      </c>
      <c r="C2077" s="24" t="s">
        <v>24</v>
      </c>
      <c r="D2077" s="24" t="s">
        <v>25</v>
      </c>
      <c r="E2077" s="60" t="s">
        <v>4460</v>
      </c>
      <c r="F2077" s="60" t="s">
        <v>6274</v>
      </c>
      <c r="G2077" s="37" t="s">
        <v>6466</v>
      </c>
      <c r="H2077" s="24" t="s">
        <v>194</v>
      </c>
      <c r="I2077" s="125">
        <v>6</v>
      </c>
      <c r="J2077" s="252" t="s">
        <v>6467</v>
      </c>
      <c r="K2077" s="60" t="s">
        <v>31</v>
      </c>
      <c r="L2077" s="238">
        <v>6</v>
      </c>
      <c r="M2077" s="27">
        <f t="shared" si="99"/>
        <v>780</v>
      </c>
      <c r="N2077" s="23"/>
      <c r="O2077" s="184" t="s">
        <v>32</v>
      </c>
      <c r="P2077" s="250"/>
    </row>
    <row r="2078" s="226" customFormat="1" ht="18" customHeight="1" spans="1:16">
      <c r="A2078" s="24">
        <v>2073</v>
      </c>
      <c r="B2078" s="24" t="s">
        <v>23</v>
      </c>
      <c r="C2078" s="24" t="s">
        <v>24</v>
      </c>
      <c r="D2078" s="24" t="s">
        <v>25</v>
      </c>
      <c r="E2078" s="60" t="s">
        <v>4460</v>
      </c>
      <c r="F2078" s="60" t="s">
        <v>6274</v>
      </c>
      <c r="G2078" s="37" t="s">
        <v>6468</v>
      </c>
      <c r="H2078" s="232" t="s">
        <v>194</v>
      </c>
      <c r="I2078" s="125">
        <v>3</v>
      </c>
      <c r="J2078" s="252" t="s">
        <v>6275</v>
      </c>
      <c r="K2078" s="60" t="s">
        <v>31</v>
      </c>
      <c r="L2078" s="238">
        <v>3</v>
      </c>
      <c r="M2078" s="27">
        <f t="shared" si="99"/>
        <v>390</v>
      </c>
      <c r="N2078" s="23"/>
      <c r="O2078" s="184" t="s">
        <v>32</v>
      </c>
      <c r="P2078" s="250"/>
    </row>
    <row r="2079" s="226" customFormat="1" ht="18" customHeight="1" spans="1:16">
      <c r="A2079" s="24">
        <v>2074</v>
      </c>
      <c r="B2079" s="24" t="s">
        <v>23</v>
      </c>
      <c r="C2079" s="24" t="s">
        <v>24</v>
      </c>
      <c r="D2079" s="24" t="s">
        <v>25</v>
      </c>
      <c r="E2079" s="60" t="s">
        <v>4460</v>
      </c>
      <c r="F2079" s="60" t="s">
        <v>6274</v>
      </c>
      <c r="G2079" s="37" t="s">
        <v>6469</v>
      </c>
      <c r="H2079" s="232" t="s">
        <v>194</v>
      </c>
      <c r="I2079" s="125">
        <v>2</v>
      </c>
      <c r="J2079" s="252" t="s">
        <v>6279</v>
      </c>
      <c r="K2079" s="60" t="s">
        <v>31</v>
      </c>
      <c r="L2079" s="238">
        <v>2</v>
      </c>
      <c r="M2079" s="27">
        <f t="shared" si="99"/>
        <v>260</v>
      </c>
      <c r="N2079" s="23"/>
      <c r="O2079" s="184" t="s">
        <v>32</v>
      </c>
      <c r="P2079" s="250"/>
    </row>
    <row r="2080" s="226" customFormat="1" ht="18" customHeight="1" spans="1:16">
      <c r="A2080" s="24">
        <v>2075</v>
      </c>
      <c r="B2080" s="24" t="s">
        <v>23</v>
      </c>
      <c r="C2080" s="24" t="s">
        <v>24</v>
      </c>
      <c r="D2080" s="24" t="s">
        <v>25</v>
      </c>
      <c r="E2080" s="60" t="s">
        <v>4878</v>
      </c>
      <c r="F2080" s="60" t="s">
        <v>6274</v>
      </c>
      <c r="G2080" s="37" t="s">
        <v>6470</v>
      </c>
      <c r="H2080" s="232" t="s">
        <v>194</v>
      </c>
      <c r="I2080" s="125">
        <v>1</v>
      </c>
      <c r="J2080" s="252" t="s">
        <v>6471</v>
      </c>
      <c r="K2080" s="60" t="s">
        <v>31</v>
      </c>
      <c r="L2080" s="238">
        <v>1</v>
      </c>
      <c r="M2080" s="27">
        <f>L2080*312</f>
        <v>312</v>
      </c>
      <c r="N2080" s="23"/>
      <c r="O2080" s="184" t="s">
        <v>32</v>
      </c>
      <c r="P2080" s="250"/>
    </row>
    <row r="2081" s="226" customFormat="1" ht="18" customHeight="1" spans="1:16">
      <c r="A2081" s="24">
        <v>2076</v>
      </c>
      <c r="B2081" s="24" t="s">
        <v>23</v>
      </c>
      <c r="C2081" s="24" t="s">
        <v>24</v>
      </c>
      <c r="D2081" s="24" t="s">
        <v>25</v>
      </c>
      <c r="E2081" s="60" t="s">
        <v>4878</v>
      </c>
      <c r="F2081" s="60" t="s">
        <v>6274</v>
      </c>
      <c r="G2081" s="37" t="s">
        <v>6472</v>
      </c>
      <c r="H2081" s="24" t="s">
        <v>194</v>
      </c>
      <c r="I2081" s="125">
        <v>7</v>
      </c>
      <c r="J2081" s="252" t="s">
        <v>6275</v>
      </c>
      <c r="K2081" s="60" t="s">
        <v>31</v>
      </c>
      <c r="L2081" s="238">
        <v>7</v>
      </c>
      <c r="M2081" s="27">
        <f>L2081*130</f>
        <v>910</v>
      </c>
      <c r="N2081" s="23"/>
      <c r="O2081" s="184" t="s">
        <v>32</v>
      </c>
      <c r="P2081" s="250"/>
    </row>
    <row r="2082" s="226" customFormat="1" ht="18" customHeight="1" spans="1:16">
      <c r="A2082" s="24">
        <v>2077</v>
      </c>
      <c r="B2082" s="24" t="s">
        <v>23</v>
      </c>
      <c r="C2082" s="24" t="s">
        <v>24</v>
      </c>
      <c r="D2082" s="24" t="s">
        <v>25</v>
      </c>
      <c r="E2082" s="60" t="s">
        <v>4460</v>
      </c>
      <c r="F2082" s="60" t="s">
        <v>6274</v>
      </c>
      <c r="G2082" s="37" t="s">
        <v>6473</v>
      </c>
      <c r="H2082" s="232" t="s">
        <v>194</v>
      </c>
      <c r="I2082" s="125">
        <v>3</v>
      </c>
      <c r="J2082" s="252" t="s">
        <v>6329</v>
      </c>
      <c r="K2082" s="60" t="s">
        <v>31</v>
      </c>
      <c r="L2082" s="238">
        <v>3</v>
      </c>
      <c r="M2082" s="27">
        <f>L2082*130</f>
        <v>390</v>
      </c>
      <c r="N2082" s="23"/>
      <c r="O2082" s="184" t="s">
        <v>32</v>
      </c>
      <c r="P2082" s="250"/>
    </row>
    <row r="2083" s="226" customFormat="1" ht="18" customHeight="1" spans="1:16">
      <c r="A2083" s="24">
        <v>2078</v>
      </c>
      <c r="B2083" s="24" t="s">
        <v>23</v>
      </c>
      <c r="C2083" s="24" t="s">
        <v>24</v>
      </c>
      <c r="D2083" s="24" t="s">
        <v>25</v>
      </c>
      <c r="E2083" s="60" t="s">
        <v>4460</v>
      </c>
      <c r="F2083" s="60" t="s">
        <v>6274</v>
      </c>
      <c r="G2083" s="37" t="s">
        <v>6474</v>
      </c>
      <c r="H2083" s="24" t="s">
        <v>194</v>
      </c>
      <c r="I2083" s="125">
        <v>4</v>
      </c>
      <c r="J2083" s="252" t="s">
        <v>6279</v>
      </c>
      <c r="K2083" s="60" t="s">
        <v>31</v>
      </c>
      <c r="L2083" s="238">
        <v>4</v>
      </c>
      <c r="M2083" s="27">
        <f>L2083*130</f>
        <v>520</v>
      </c>
      <c r="N2083" s="23"/>
      <c r="O2083" s="184" t="s">
        <v>32</v>
      </c>
      <c r="P2083" s="250"/>
    </row>
    <row r="2084" s="226" customFormat="1" ht="18" customHeight="1" spans="1:16">
      <c r="A2084" s="24">
        <v>2079</v>
      </c>
      <c r="B2084" s="24" t="s">
        <v>23</v>
      </c>
      <c r="C2084" s="24" t="s">
        <v>24</v>
      </c>
      <c r="D2084" s="24" t="s">
        <v>25</v>
      </c>
      <c r="E2084" s="60" t="s">
        <v>4460</v>
      </c>
      <c r="F2084" s="60" t="s">
        <v>6274</v>
      </c>
      <c r="G2084" s="37" t="s">
        <v>5130</v>
      </c>
      <c r="H2084" s="24" t="s">
        <v>194</v>
      </c>
      <c r="I2084" s="125">
        <v>5</v>
      </c>
      <c r="J2084" s="252" t="s">
        <v>6275</v>
      </c>
      <c r="K2084" s="60" t="s">
        <v>31</v>
      </c>
      <c r="L2084" s="238">
        <v>5</v>
      </c>
      <c r="M2084" s="27">
        <f>L2084*130</f>
        <v>650</v>
      </c>
      <c r="N2084" s="23"/>
      <c r="O2084" s="184" t="s">
        <v>32</v>
      </c>
      <c r="P2084" s="250"/>
    </row>
    <row r="2085" s="83" customFormat="1" ht="18" customHeight="1" spans="1:16">
      <c r="A2085" s="24">
        <v>2080</v>
      </c>
      <c r="B2085" s="24" t="s">
        <v>23</v>
      </c>
      <c r="C2085" s="24" t="s">
        <v>24</v>
      </c>
      <c r="D2085" s="24" t="s">
        <v>25</v>
      </c>
      <c r="E2085" s="60" t="s">
        <v>4460</v>
      </c>
      <c r="F2085" s="60" t="s">
        <v>6274</v>
      </c>
      <c r="G2085" s="37" t="s">
        <v>6475</v>
      </c>
      <c r="H2085" s="232" t="s">
        <v>194</v>
      </c>
      <c r="I2085" s="125">
        <v>3</v>
      </c>
      <c r="J2085" s="252" t="s">
        <v>6381</v>
      </c>
      <c r="K2085" s="60" t="s">
        <v>31</v>
      </c>
      <c r="L2085" s="238">
        <v>3</v>
      </c>
      <c r="M2085" s="27">
        <f>L2085*130</f>
        <v>390</v>
      </c>
      <c r="N2085" s="23"/>
      <c r="O2085" s="184" t="s">
        <v>32</v>
      </c>
      <c r="P2085" s="237"/>
    </row>
    <row r="2086" s="226" customFormat="1" ht="18" customHeight="1" spans="1:16">
      <c r="A2086" s="24">
        <v>2081</v>
      </c>
      <c r="B2086" s="24" t="s">
        <v>23</v>
      </c>
      <c r="C2086" s="24" t="s">
        <v>24</v>
      </c>
      <c r="D2086" s="24" t="s">
        <v>25</v>
      </c>
      <c r="E2086" s="60" t="s">
        <v>4878</v>
      </c>
      <c r="F2086" s="60" t="s">
        <v>6274</v>
      </c>
      <c r="G2086" s="37" t="s">
        <v>6476</v>
      </c>
      <c r="H2086" s="232" t="s">
        <v>194</v>
      </c>
      <c r="I2086" s="125">
        <v>1</v>
      </c>
      <c r="J2086" s="252" t="s">
        <v>6275</v>
      </c>
      <c r="K2086" s="60" t="s">
        <v>31</v>
      </c>
      <c r="L2086" s="238">
        <v>1</v>
      </c>
      <c r="M2086" s="27">
        <f>L2086*312</f>
        <v>312</v>
      </c>
      <c r="N2086" s="23"/>
      <c r="O2086" s="184" t="s">
        <v>32</v>
      </c>
      <c r="P2086" s="250"/>
    </row>
    <row r="2087" s="83" customFormat="1" ht="18" customHeight="1" spans="1:16">
      <c r="A2087" s="24">
        <v>2082</v>
      </c>
      <c r="B2087" s="24" t="s">
        <v>23</v>
      </c>
      <c r="C2087" s="24" t="s">
        <v>24</v>
      </c>
      <c r="D2087" s="24" t="s">
        <v>25</v>
      </c>
      <c r="E2087" s="60" t="s">
        <v>4460</v>
      </c>
      <c r="F2087" s="60" t="s">
        <v>6274</v>
      </c>
      <c r="G2087" s="37" t="s">
        <v>6477</v>
      </c>
      <c r="H2087" s="24" t="s">
        <v>194</v>
      </c>
      <c r="I2087" s="125">
        <v>4</v>
      </c>
      <c r="J2087" s="252" t="s">
        <v>6478</v>
      </c>
      <c r="K2087" s="60" t="s">
        <v>31</v>
      </c>
      <c r="L2087" s="238">
        <v>4</v>
      </c>
      <c r="M2087" s="27">
        <f t="shared" ref="M2087:M2098" si="100">L2087*130</f>
        <v>520</v>
      </c>
      <c r="N2087" s="23"/>
      <c r="O2087" s="184" t="s">
        <v>32</v>
      </c>
      <c r="P2087" s="237"/>
    </row>
    <row r="2088" s="226" customFormat="1" ht="18" customHeight="1" spans="1:16">
      <c r="A2088" s="24">
        <v>2083</v>
      </c>
      <c r="B2088" s="24" t="s">
        <v>23</v>
      </c>
      <c r="C2088" s="24" t="s">
        <v>24</v>
      </c>
      <c r="D2088" s="24" t="s">
        <v>25</v>
      </c>
      <c r="E2088" s="60" t="s">
        <v>4460</v>
      </c>
      <c r="F2088" s="60" t="s">
        <v>6274</v>
      </c>
      <c r="G2088" s="37" t="s">
        <v>4613</v>
      </c>
      <c r="H2088" s="232" t="s">
        <v>194</v>
      </c>
      <c r="I2088" s="125">
        <v>3</v>
      </c>
      <c r="J2088" s="252" t="s">
        <v>6283</v>
      </c>
      <c r="K2088" s="60" t="s">
        <v>31</v>
      </c>
      <c r="L2088" s="238">
        <v>3</v>
      </c>
      <c r="M2088" s="27">
        <f t="shared" si="100"/>
        <v>390</v>
      </c>
      <c r="N2088" s="23"/>
      <c r="O2088" s="184" t="s">
        <v>32</v>
      </c>
      <c r="P2088" s="250"/>
    </row>
    <row r="2089" s="226" customFormat="1" ht="18" customHeight="1" spans="1:16">
      <c r="A2089" s="24">
        <v>2084</v>
      </c>
      <c r="B2089" s="24" t="s">
        <v>23</v>
      </c>
      <c r="C2089" s="24" t="s">
        <v>24</v>
      </c>
      <c r="D2089" s="24" t="s">
        <v>25</v>
      </c>
      <c r="E2089" s="60" t="s">
        <v>4460</v>
      </c>
      <c r="F2089" s="60" t="s">
        <v>6274</v>
      </c>
      <c r="G2089" s="37" t="s">
        <v>6479</v>
      </c>
      <c r="H2089" s="232" t="s">
        <v>194</v>
      </c>
      <c r="I2089" s="125">
        <v>3</v>
      </c>
      <c r="J2089" s="252" t="s">
        <v>6283</v>
      </c>
      <c r="K2089" s="60" t="s">
        <v>31</v>
      </c>
      <c r="L2089" s="238">
        <v>3</v>
      </c>
      <c r="M2089" s="27">
        <f t="shared" si="100"/>
        <v>390</v>
      </c>
      <c r="N2089" s="23"/>
      <c r="O2089" s="184" t="s">
        <v>32</v>
      </c>
      <c r="P2089" s="250"/>
    </row>
    <row r="2090" s="226" customFormat="1" ht="18" customHeight="1" spans="1:16">
      <c r="A2090" s="24">
        <v>2085</v>
      </c>
      <c r="B2090" s="24" t="s">
        <v>23</v>
      </c>
      <c r="C2090" s="24" t="s">
        <v>24</v>
      </c>
      <c r="D2090" s="24" t="s">
        <v>25</v>
      </c>
      <c r="E2090" s="60" t="s">
        <v>4460</v>
      </c>
      <c r="F2090" s="60" t="s">
        <v>6274</v>
      </c>
      <c r="G2090" s="37" t="s">
        <v>6480</v>
      </c>
      <c r="H2090" s="232" t="s">
        <v>194</v>
      </c>
      <c r="I2090" s="125">
        <v>3</v>
      </c>
      <c r="J2090" s="252" t="s">
        <v>6478</v>
      </c>
      <c r="K2090" s="60" t="s">
        <v>31</v>
      </c>
      <c r="L2090" s="238">
        <v>3</v>
      </c>
      <c r="M2090" s="27">
        <f t="shared" si="100"/>
        <v>390</v>
      </c>
      <c r="N2090" s="23"/>
      <c r="O2090" s="184" t="s">
        <v>32</v>
      </c>
      <c r="P2090" s="250"/>
    </row>
    <row r="2091" s="226" customFormat="1" ht="18" customHeight="1" spans="1:16">
      <c r="A2091" s="24">
        <v>2086</v>
      </c>
      <c r="B2091" s="24" t="s">
        <v>23</v>
      </c>
      <c r="C2091" s="24" t="s">
        <v>24</v>
      </c>
      <c r="D2091" s="24" t="s">
        <v>25</v>
      </c>
      <c r="E2091" s="60" t="s">
        <v>4460</v>
      </c>
      <c r="F2091" s="60" t="s">
        <v>6274</v>
      </c>
      <c r="G2091" s="37" t="s">
        <v>6481</v>
      </c>
      <c r="H2091" s="232" t="s">
        <v>194</v>
      </c>
      <c r="I2091" s="125">
        <v>2</v>
      </c>
      <c r="J2091" s="252" t="s">
        <v>6283</v>
      </c>
      <c r="K2091" s="60" t="s">
        <v>31</v>
      </c>
      <c r="L2091" s="238">
        <v>2</v>
      </c>
      <c r="M2091" s="27">
        <f t="shared" si="100"/>
        <v>260</v>
      </c>
      <c r="N2091" s="23"/>
      <c r="O2091" s="184" t="s">
        <v>32</v>
      </c>
      <c r="P2091" s="250"/>
    </row>
    <row r="2092" s="226" customFormat="1" ht="18" customHeight="1" spans="1:16">
      <c r="A2092" s="24">
        <v>2087</v>
      </c>
      <c r="B2092" s="24" t="s">
        <v>23</v>
      </c>
      <c r="C2092" s="24" t="s">
        <v>24</v>
      </c>
      <c r="D2092" s="24" t="s">
        <v>25</v>
      </c>
      <c r="E2092" s="60" t="s">
        <v>4460</v>
      </c>
      <c r="F2092" s="60" t="s">
        <v>6274</v>
      </c>
      <c r="G2092" s="37" t="s">
        <v>6482</v>
      </c>
      <c r="H2092" s="24" t="s">
        <v>194</v>
      </c>
      <c r="I2092" s="125">
        <v>4</v>
      </c>
      <c r="J2092" s="252" t="s">
        <v>6279</v>
      </c>
      <c r="K2092" s="60" t="s">
        <v>31</v>
      </c>
      <c r="L2092" s="238">
        <v>4</v>
      </c>
      <c r="M2092" s="27">
        <f t="shared" si="100"/>
        <v>520</v>
      </c>
      <c r="N2092" s="23"/>
      <c r="O2092" s="184" t="s">
        <v>32</v>
      </c>
      <c r="P2092" s="250"/>
    </row>
    <row r="2093" s="226" customFormat="1" ht="18" customHeight="1" spans="1:16">
      <c r="A2093" s="24">
        <v>2088</v>
      </c>
      <c r="B2093" s="24" t="s">
        <v>23</v>
      </c>
      <c r="C2093" s="24" t="s">
        <v>24</v>
      </c>
      <c r="D2093" s="24" t="s">
        <v>25</v>
      </c>
      <c r="E2093" s="60" t="s">
        <v>4878</v>
      </c>
      <c r="F2093" s="60" t="s">
        <v>6274</v>
      </c>
      <c r="G2093" s="37" t="s">
        <v>6483</v>
      </c>
      <c r="H2093" s="24" t="s">
        <v>194</v>
      </c>
      <c r="I2093" s="125">
        <v>5</v>
      </c>
      <c r="J2093" s="252" t="s">
        <v>6381</v>
      </c>
      <c r="K2093" s="60" t="s">
        <v>31</v>
      </c>
      <c r="L2093" s="238">
        <v>5</v>
      </c>
      <c r="M2093" s="27">
        <f t="shared" si="100"/>
        <v>650</v>
      </c>
      <c r="N2093" s="23"/>
      <c r="O2093" s="184" t="s">
        <v>32</v>
      </c>
      <c r="P2093" s="250"/>
    </row>
    <row r="2094" s="226" customFormat="1" ht="18" customHeight="1" spans="1:16">
      <c r="A2094" s="24">
        <v>2089</v>
      </c>
      <c r="B2094" s="24" t="s">
        <v>23</v>
      </c>
      <c r="C2094" s="24" t="s">
        <v>24</v>
      </c>
      <c r="D2094" s="24" t="s">
        <v>25</v>
      </c>
      <c r="E2094" s="60" t="s">
        <v>4460</v>
      </c>
      <c r="F2094" s="60" t="s">
        <v>6274</v>
      </c>
      <c r="G2094" s="37" t="s">
        <v>6484</v>
      </c>
      <c r="H2094" s="232" t="s">
        <v>194</v>
      </c>
      <c r="I2094" s="125">
        <v>3</v>
      </c>
      <c r="J2094" s="252" t="s">
        <v>6281</v>
      </c>
      <c r="K2094" s="60" t="s">
        <v>31</v>
      </c>
      <c r="L2094" s="238">
        <v>3</v>
      </c>
      <c r="M2094" s="27">
        <f t="shared" si="100"/>
        <v>390</v>
      </c>
      <c r="N2094" s="23"/>
      <c r="O2094" s="184" t="s">
        <v>32</v>
      </c>
      <c r="P2094" s="250"/>
    </row>
    <row r="2095" s="226" customFormat="1" ht="18" customHeight="1" spans="1:16">
      <c r="A2095" s="24">
        <v>2090</v>
      </c>
      <c r="B2095" s="24" t="s">
        <v>23</v>
      </c>
      <c r="C2095" s="24" t="s">
        <v>24</v>
      </c>
      <c r="D2095" s="24" t="s">
        <v>25</v>
      </c>
      <c r="E2095" s="60" t="s">
        <v>4460</v>
      </c>
      <c r="F2095" s="60" t="s">
        <v>6274</v>
      </c>
      <c r="G2095" s="37" t="s">
        <v>6485</v>
      </c>
      <c r="H2095" s="232" t="s">
        <v>194</v>
      </c>
      <c r="I2095" s="125">
        <v>3</v>
      </c>
      <c r="J2095" s="252" t="s">
        <v>6329</v>
      </c>
      <c r="K2095" s="60" t="s">
        <v>31</v>
      </c>
      <c r="L2095" s="238">
        <v>3</v>
      </c>
      <c r="M2095" s="27">
        <f t="shared" si="100"/>
        <v>390</v>
      </c>
      <c r="N2095" s="23"/>
      <c r="O2095" s="184" t="s">
        <v>32</v>
      </c>
      <c r="P2095" s="250"/>
    </row>
    <row r="2096" s="226" customFormat="1" ht="18" customHeight="1" spans="1:16">
      <c r="A2096" s="24">
        <v>2091</v>
      </c>
      <c r="B2096" s="24" t="s">
        <v>23</v>
      </c>
      <c r="C2096" s="24" t="s">
        <v>24</v>
      </c>
      <c r="D2096" s="24" t="s">
        <v>25</v>
      </c>
      <c r="E2096" s="60" t="s">
        <v>4460</v>
      </c>
      <c r="F2096" s="60" t="s">
        <v>6274</v>
      </c>
      <c r="G2096" s="37" t="s">
        <v>6486</v>
      </c>
      <c r="H2096" s="232" t="s">
        <v>194</v>
      </c>
      <c r="I2096" s="125">
        <v>3</v>
      </c>
      <c r="J2096" s="252" t="s">
        <v>6341</v>
      </c>
      <c r="K2096" s="60" t="s">
        <v>31</v>
      </c>
      <c r="L2096" s="238">
        <v>3</v>
      </c>
      <c r="M2096" s="27">
        <f t="shared" si="100"/>
        <v>390</v>
      </c>
      <c r="N2096" s="23"/>
      <c r="O2096" s="184" t="s">
        <v>32</v>
      </c>
      <c r="P2096" s="250"/>
    </row>
    <row r="2097" s="226" customFormat="1" ht="18" customHeight="1" spans="1:16">
      <c r="A2097" s="24">
        <v>2092</v>
      </c>
      <c r="B2097" s="24" t="s">
        <v>23</v>
      </c>
      <c r="C2097" s="24" t="s">
        <v>24</v>
      </c>
      <c r="D2097" s="24" t="s">
        <v>25</v>
      </c>
      <c r="E2097" s="60" t="s">
        <v>4460</v>
      </c>
      <c r="F2097" s="60" t="s">
        <v>6274</v>
      </c>
      <c r="G2097" s="37" t="s">
        <v>6487</v>
      </c>
      <c r="H2097" s="24" t="s">
        <v>194</v>
      </c>
      <c r="I2097" s="125">
        <v>4</v>
      </c>
      <c r="J2097" s="252" t="s">
        <v>6329</v>
      </c>
      <c r="K2097" s="60" t="s">
        <v>31</v>
      </c>
      <c r="L2097" s="238">
        <v>4</v>
      </c>
      <c r="M2097" s="27">
        <f t="shared" si="100"/>
        <v>520</v>
      </c>
      <c r="N2097" s="23"/>
      <c r="O2097" s="184" t="s">
        <v>32</v>
      </c>
      <c r="P2097" s="250"/>
    </row>
    <row r="2098" s="226" customFormat="1" ht="18" customHeight="1" spans="1:16">
      <c r="A2098" s="24">
        <v>2093</v>
      </c>
      <c r="B2098" s="24" t="s">
        <v>23</v>
      </c>
      <c r="C2098" s="24" t="s">
        <v>24</v>
      </c>
      <c r="D2098" s="24" t="s">
        <v>25</v>
      </c>
      <c r="E2098" s="60" t="s">
        <v>4878</v>
      </c>
      <c r="F2098" s="60" t="s">
        <v>6274</v>
      </c>
      <c r="G2098" s="37" t="s">
        <v>6488</v>
      </c>
      <c r="H2098" s="232" t="s">
        <v>194</v>
      </c>
      <c r="I2098" s="125">
        <v>3</v>
      </c>
      <c r="J2098" s="252" t="s">
        <v>6275</v>
      </c>
      <c r="K2098" s="60" t="s">
        <v>31</v>
      </c>
      <c r="L2098" s="238">
        <v>3</v>
      </c>
      <c r="M2098" s="27">
        <f t="shared" si="100"/>
        <v>390</v>
      </c>
      <c r="N2098" s="23"/>
      <c r="O2098" s="184" t="s">
        <v>32</v>
      </c>
      <c r="P2098" s="250"/>
    </row>
    <row r="2099" s="226" customFormat="1" ht="18" customHeight="1" spans="1:16">
      <c r="A2099" s="24">
        <v>2094</v>
      </c>
      <c r="B2099" s="24" t="s">
        <v>23</v>
      </c>
      <c r="C2099" s="24" t="s">
        <v>24</v>
      </c>
      <c r="D2099" s="24" t="s">
        <v>25</v>
      </c>
      <c r="E2099" s="60" t="s">
        <v>4878</v>
      </c>
      <c r="F2099" s="60" t="s">
        <v>6274</v>
      </c>
      <c r="G2099" s="37" t="s">
        <v>6489</v>
      </c>
      <c r="H2099" s="232" t="s">
        <v>194</v>
      </c>
      <c r="I2099" s="125">
        <v>1</v>
      </c>
      <c r="J2099" s="252" t="s">
        <v>6471</v>
      </c>
      <c r="K2099" s="60" t="s">
        <v>31</v>
      </c>
      <c r="L2099" s="238">
        <v>1</v>
      </c>
      <c r="M2099" s="27">
        <f>L2099*312</f>
        <v>312</v>
      </c>
      <c r="N2099" s="23"/>
      <c r="O2099" s="184" t="s">
        <v>32</v>
      </c>
      <c r="P2099" s="250"/>
    </row>
    <row r="2100" s="226" customFormat="1" ht="18" customHeight="1" spans="1:16">
      <c r="A2100" s="24">
        <v>2095</v>
      </c>
      <c r="B2100" s="24" t="s">
        <v>23</v>
      </c>
      <c r="C2100" s="24" t="s">
        <v>24</v>
      </c>
      <c r="D2100" s="24" t="s">
        <v>25</v>
      </c>
      <c r="E2100" s="60" t="s">
        <v>4460</v>
      </c>
      <c r="F2100" s="60" t="s">
        <v>6274</v>
      </c>
      <c r="G2100" s="37" t="s">
        <v>6490</v>
      </c>
      <c r="H2100" s="24" t="s">
        <v>194</v>
      </c>
      <c r="I2100" s="125">
        <v>6</v>
      </c>
      <c r="J2100" s="252" t="s">
        <v>6341</v>
      </c>
      <c r="K2100" s="60" t="s">
        <v>31</v>
      </c>
      <c r="L2100" s="238">
        <v>6</v>
      </c>
      <c r="M2100" s="27">
        <f t="shared" ref="M2100:M2137" si="101">L2100*130</f>
        <v>780</v>
      </c>
      <c r="N2100" s="23"/>
      <c r="O2100" s="184" t="s">
        <v>32</v>
      </c>
      <c r="P2100" s="250"/>
    </row>
    <row r="2101" s="226" customFormat="1" ht="18" customHeight="1" spans="1:16">
      <c r="A2101" s="24">
        <v>2096</v>
      </c>
      <c r="B2101" s="24" t="s">
        <v>23</v>
      </c>
      <c r="C2101" s="24" t="s">
        <v>24</v>
      </c>
      <c r="D2101" s="24" t="s">
        <v>25</v>
      </c>
      <c r="E2101" s="60" t="s">
        <v>4460</v>
      </c>
      <c r="F2101" s="60" t="s">
        <v>6274</v>
      </c>
      <c r="G2101" s="37" t="s">
        <v>6491</v>
      </c>
      <c r="H2101" s="253" t="s">
        <v>194</v>
      </c>
      <c r="I2101" s="24">
        <v>4</v>
      </c>
      <c r="J2101" s="71" t="s">
        <v>6374</v>
      </c>
      <c r="K2101" s="60" t="s">
        <v>31</v>
      </c>
      <c r="L2101" s="238">
        <v>2</v>
      </c>
      <c r="M2101" s="27">
        <f t="shared" si="101"/>
        <v>260</v>
      </c>
      <c r="N2101" s="23"/>
      <c r="O2101" s="184" t="s">
        <v>32</v>
      </c>
      <c r="P2101" s="250"/>
    </row>
    <row r="2102" s="226" customFormat="1" ht="18" customHeight="1" spans="1:16">
      <c r="A2102" s="24">
        <v>2097</v>
      </c>
      <c r="B2102" s="24" t="s">
        <v>23</v>
      </c>
      <c r="C2102" s="24" t="s">
        <v>24</v>
      </c>
      <c r="D2102" s="24" t="s">
        <v>25</v>
      </c>
      <c r="E2102" s="60" t="s">
        <v>4460</v>
      </c>
      <c r="F2102" s="60" t="s">
        <v>6274</v>
      </c>
      <c r="G2102" s="37" t="s">
        <v>6492</v>
      </c>
      <c r="H2102" s="71" t="s">
        <v>29</v>
      </c>
      <c r="I2102" s="24">
        <v>6</v>
      </c>
      <c r="J2102" s="71" t="s">
        <v>6374</v>
      </c>
      <c r="K2102" s="60" t="s">
        <v>31</v>
      </c>
      <c r="L2102" s="238">
        <v>6</v>
      </c>
      <c r="M2102" s="27">
        <f t="shared" si="101"/>
        <v>780</v>
      </c>
      <c r="N2102" s="23"/>
      <c r="O2102" s="184" t="s">
        <v>32</v>
      </c>
      <c r="P2102" s="250"/>
    </row>
    <row r="2103" s="226" customFormat="1" ht="18" customHeight="1" spans="1:16">
      <c r="A2103" s="24">
        <v>2098</v>
      </c>
      <c r="B2103" s="24" t="s">
        <v>23</v>
      </c>
      <c r="C2103" s="24" t="s">
        <v>24</v>
      </c>
      <c r="D2103" s="24" t="s">
        <v>25</v>
      </c>
      <c r="E2103" s="60" t="s">
        <v>4460</v>
      </c>
      <c r="F2103" s="60" t="s">
        <v>6274</v>
      </c>
      <c r="G2103" s="37" t="s">
        <v>6493</v>
      </c>
      <c r="H2103" s="71" t="s">
        <v>29</v>
      </c>
      <c r="I2103" s="24">
        <v>6</v>
      </c>
      <c r="J2103" s="71" t="s">
        <v>6374</v>
      </c>
      <c r="K2103" s="60" t="s">
        <v>31</v>
      </c>
      <c r="L2103" s="238">
        <v>6</v>
      </c>
      <c r="M2103" s="27">
        <f t="shared" si="101"/>
        <v>780</v>
      </c>
      <c r="N2103" s="23"/>
      <c r="O2103" s="184" t="s">
        <v>32</v>
      </c>
      <c r="P2103" s="250"/>
    </row>
    <row r="2104" s="226" customFormat="1" ht="18" customHeight="1" spans="1:16">
      <c r="A2104" s="24">
        <v>2099</v>
      </c>
      <c r="B2104" s="24" t="s">
        <v>23</v>
      </c>
      <c r="C2104" s="24" t="s">
        <v>24</v>
      </c>
      <c r="D2104" s="24" t="s">
        <v>25</v>
      </c>
      <c r="E2104" s="60" t="s">
        <v>4460</v>
      </c>
      <c r="F2104" s="60" t="s">
        <v>6274</v>
      </c>
      <c r="G2104" s="37" t="s">
        <v>6494</v>
      </c>
      <c r="H2104" s="253" t="s">
        <v>194</v>
      </c>
      <c r="I2104" s="24">
        <v>4</v>
      </c>
      <c r="J2104" s="71" t="s">
        <v>6374</v>
      </c>
      <c r="K2104" s="60" t="s">
        <v>31</v>
      </c>
      <c r="L2104" s="238">
        <v>4</v>
      </c>
      <c r="M2104" s="27">
        <f t="shared" si="101"/>
        <v>520</v>
      </c>
      <c r="N2104" s="23"/>
      <c r="O2104" s="184" t="s">
        <v>32</v>
      </c>
      <c r="P2104" s="250"/>
    </row>
    <row r="2105" s="226" customFormat="1" ht="18" customHeight="1" spans="1:16">
      <c r="A2105" s="24">
        <v>2100</v>
      </c>
      <c r="B2105" s="24" t="s">
        <v>23</v>
      </c>
      <c r="C2105" s="24" t="s">
        <v>24</v>
      </c>
      <c r="D2105" s="24" t="s">
        <v>25</v>
      </c>
      <c r="E2105" s="60" t="s">
        <v>4460</v>
      </c>
      <c r="F2105" s="60" t="s">
        <v>6274</v>
      </c>
      <c r="G2105" s="37" t="s">
        <v>6495</v>
      </c>
      <c r="H2105" s="232" t="s">
        <v>194</v>
      </c>
      <c r="I2105" s="24">
        <v>2</v>
      </c>
      <c r="J2105" s="71" t="s">
        <v>6374</v>
      </c>
      <c r="K2105" s="60" t="s">
        <v>31</v>
      </c>
      <c r="L2105" s="238">
        <v>2</v>
      </c>
      <c r="M2105" s="27">
        <f t="shared" si="101"/>
        <v>260</v>
      </c>
      <c r="N2105" s="23"/>
      <c r="O2105" s="184" t="s">
        <v>32</v>
      </c>
      <c r="P2105" s="250"/>
    </row>
    <row r="2106" s="226" customFormat="1" ht="18" customHeight="1" spans="1:16">
      <c r="A2106" s="24">
        <v>2101</v>
      </c>
      <c r="B2106" s="24" t="s">
        <v>23</v>
      </c>
      <c r="C2106" s="24" t="s">
        <v>24</v>
      </c>
      <c r="D2106" s="24" t="s">
        <v>25</v>
      </c>
      <c r="E2106" s="60" t="s">
        <v>4460</v>
      </c>
      <c r="F2106" s="60" t="s">
        <v>6274</v>
      </c>
      <c r="G2106" s="37" t="s">
        <v>6496</v>
      </c>
      <c r="H2106" s="253" t="s">
        <v>194</v>
      </c>
      <c r="I2106" s="24">
        <v>4</v>
      </c>
      <c r="J2106" s="71" t="s">
        <v>6374</v>
      </c>
      <c r="K2106" s="60" t="s">
        <v>31</v>
      </c>
      <c r="L2106" s="238">
        <v>4</v>
      </c>
      <c r="M2106" s="27">
        <f t="shared" si="101"/>
        <v>520</v>
      </c>
      <c r="N2106" s="23"/>
      <c r="O2106" s="184" t="s">
        <v>32</v>
      </c>
      <c r="P2106" s="250"/>
    </row>
    <row r="2107" s="226" customFormat="1" ht="18" customHeight="1" spans="1:16">
      <c r="A2107" s="24">
        <v>2102</v>
      </c>
      <c r="B2107" s="24" t="s">
        <v>23</v>
      </c>
      <c r="C2107" s="24" t="s">
        <v>24</v>
      </c>
      <c r="D2107" s="24" t="s">
        <v>25</v>
      </c>
      <c r="E2107" s="60" t="s">
        <v>4460</v>
      </c>
      <c r="F2107" s="60" t="s">
        <v>6274</v>
      </c>
      <c r="G2107" s="37" t="s">
        <v>6497</v>
      </c>
      <c r="H2107" s="253" t="s">
        <v>194</v>
      </c>
      <c r="I2107" s="24">
        <v>4</v>
      </c>
      <c r="J2107" s="71" t="s">
        <v>6374</v>
      </c>
      <c r="K2107" s="60" t="s">
        <v>31</v>
      </c>
      <c r="L2107" s="238">
        <v>4</v>
      </c>
      <c r="M2107" s="27">
        <f t="shared" si="101"/>
        <v>520</v>
      </c>
      <c r="N2107" s="23"/>
      <c r="O2107" s="184" t="s">
        <v>32</v>
      </c>
      <c r="P2107" s="250"/>
    </row>
    <row r="2108" s="226" customFormat="1" ht="18" customHeight="1" spans="1:16">
      <c r="A2108" s="24">
        <v>2103</v>
      </c>
      <c r="B2108" s="24" t="s">
        <v>23</v>
      </c>
      <c r="C2108" s="24" t="s">
        <v>24</v>
      </c>
      <c r="D2108" s="24" t="s">
        <v>25</v>
      </c>
      <c r="E2108" s="60" t="s">
        <v>4460</v>
      </c>
      <c r="F2108" s="60" t="s">
        <v>6274</v>
      </c>
      <c r="G2108" s="37" t="s">
        <v>6346</v>
      </c>
      <c r="H2108" s="253" t="s">
        <v>194</v>
      </c>
      <c r="I2108" s="24">
        <v>5</v>
      </c>
      <c r="J2108" s="71" t="s">
        <v>6374</v>
      </c>
      <c r="K2108" s="60" t="s">
        <v>31</v>
      </c>
      <c r="L2108" s="238">
        <v>5</v>
      </c>
      <c r="M2108" s="27">
        <f t="shared" si="101"/>
        <v>650</v>
      </c>
      <c r="N2108" s="23"/>
      <c r="O2108" s="184" t="s">
        <v>32</v>
      </c>
      <c r="P2108" s="250"/>
    </row>
    <row r="2109" s="226" customFormat="1" ht="18" customHeight="1" spans="1:16">
      <c r="A2109" s="24">
        <v>2104</v>
      </c>
      <c r="B2109" s="24" t="s">
        <v>23</v>
      </c>
      <c r="C2109" s="24" t="s">
        <v>24</v>
      </c>
      <c r="D2109" s="24" t="s">
        <v>25</v>
      </c>
      <c r="E2109" s="60" t="s">
        <v>4460</v>
      </c>
      <c r="F2109" s="60" t="s">
        <v>6274</v>
      </c>
      <c r="G2109" s="37" t="s">
        <v>6498</v>
      </c>
      <c r="H2109" s="232" t="s">
        <v>194</v>
      </c>
      <c r="I2109" s="24">
        <v>3</v>
      </c>
      <c r="J2109" s="71" t="s">
        <v>6374</v>
      </c>
      <c r="K2109" s="60" t="s">
        <v>31</v>
      </c>
      <c r="L2109" s="238">
        <v>3</v>
      </c>
      <c r="M2109" s="27">
        <f t="shared" si="101"/>
        <v>390</v>
      </c>
      <c r="N2109" s="23"/>
      <c r="O2109" s="184" t="s">
        <v>32</v>
      </c>
      <c r="P2109" s="250"/>
    </row>
    <row r="2110" s="226" customFormat="1" ht="18" customHeight="1" spans="1:16">
      <c r="A2110" s="24">
        <v>2105</v>
      </c>
      <c r="B2110" s="24" t="s">
        <v>23</v>
      </c>
      <c r="C2110" s="24" t="s">
        <v>24</v>
      </c>
      <c r="D2110" s="24" t="s">
        <v>25</v>
      </c>
      <c r="E2110" s="60" t="s">
        <v>4460</v>
      </c>
      <c r="F2110" s="60" t="s">
        <v>6274</v>
      </c>
      <c r="G2110" s="37" t="s">
        <v>6499</v>
      </c>
      <c r="H2110" s="253" t="s">
        <v>194</v>
      </c>
      <c r="I2110" s="24">
        <v>6</v>
      </c>
      <c r="J2110" s="71" t="s">
        <v>6374</v>
      </c>
      <c r="K2110" s="60" t="s">
        <v>31</v>
      </c>
      <c r="L2110" s="238">
        <v>6</v>
      </c>
      <c r="M2110" s="27">
        <f t="shared" si="101"/>
        <v>780</v>
      </c>
      <c r="N2110" s="23"/>
      <c r="O2110" s="184" t="s">
        <v>32</v>
      </c>
      <c r="P2110" s="250"/>
    </row>
    <row r="2111" s="83" customFormat="1" ht="18" customHeight="1" spans="1:16">
      <c r="A2111" s="24">
        <v>2106</v>
      </c>
      <c r="B2111" s="24" t="s">
        <v>23</v>
      </c>
      <c r="C2111" s="24" t="s">
        <v>24</v>
      </c>
      <c r="D2111" s="24" t="s">
        <v>25</v>
      </c>
      <c r="E2111" s="60" t="s">
        <v>4460</v>
      </c>
      <c r="F2111" s="60" t="s">
        <v>6274</v>
      </c>
      <c r="G2111" s="37" t="s">
        <v>6500</v>
      </c>
      <c r="H2111" s="253" t="s">
        <v>194</v>
      </c>
      <c r="I2111" s="24">
        <v>5</v>
      </c>
      <c r="J2111" s="71" t="s">
        <v>6374</v>
      </c>
      <c r="K2111" s="60" t="s">
        <v>31</v>
      </c>
      <c r="L2111" s="238">
        <v>5</v>
      </c>
      <c r="M2111" s="27">
        <f t="shared" si="101"/>
        <v>650</v>
      </c>
      <c r="N2111" s="23"/>
      <c r="O2111" s="184" t="s">
        <v>32</v>
      </c>
      <c r="P2111" s="237"/>
    </row>
    <row r="2112" s="226" customFormat="1" ht="18" customHeight="1" spans="1:16">
      <c r="A2112" s="24">
        <v>2107</v>
      </c>
      <c r="B2112" s="24" t="s">
        <v>23</v>
      </c>
      <c r="C2112" s="24" t="s">
        <v>24</v>
      </c>
      <c r="D2112" s="24" t="s">
        <v>25</v>
      </c>
      <c r="E2112" s="60" t="s">
        <v>4460</v>
      </c>
      <c r="F2112" s="60" t="s">
        <v>6274</v>
      </c>
      <c r="G2112" s="37" t="s">
        <v>6501</v>
      </c>
      <c r="H2112" s="253" t="s">
        <v>194</v>
      </c>
      <c r="I2112" s="24">
        <v>7</v>
      </c>
      <c r="J2112" s="71" t="s">
        <v>6374</v>
      </c>
      <c r="K2112" s="60" t="s">
        <v>31</v>
      </c>
      <c r="L2112" s="238">
        <v>7</v>
      </c>
      <c r="M2112" s="27">
        <f t="shared" si="101"/>
        <v>910</v>
      </c>
      <c r="N2112" s="23"/>
      <c r="O2112" s="184" t="s">
        <v>32</v>
      </c>
      <c r="P2112" s="250"/>
    </row>
    <row r="2113" s="226" customFormat="1" ht="18" customHeight="1" spans="1:16">
      <c r="A2113" s="24">
        <v>2108</v>
      </c>
      <c r="B2113" s="24" t="s">
        <v>23</v>
      </c>
      <c r="C2113" s="24" t="s">
        <v>24</v>
      </c>
      <c r="D2113" s="24" t="s">
        <v>25</v>
      </c>
      <c r="E2113" s="60" t="s">
        <v>4460</v>
      </c>
      <c r="F2113" s="60" t="s">
        <v>6274</v>
      </c>
      <c r="G2113" s="37" t="s">
        <v>6502</v>
      </c>
      <c r="H2113" s="253" t="s">
        <v>194</v>
      </c>
      <c r="I2113" s="24">
        <v>4</v>
      </c>
      <c r="J2113" s="71" t="s">
        <v>6374</v>
      </c>
      <c r="K2113" s="60" t="s">
        <v>31</v>
      </c>
      <c r="L2113" s="238">
        <v>4</v>
      </c>
      <c r="M2113" s="27">
        <f t="shared" si="101"/>
        <v>520</v>
      </c>
      <c r="N2113" s="23"/>
      <c r="O2113" s="184" t="s">
        <v>32</v>
      </c>
      <c r="P2113" s="250"/>
    </row>
    <row r="2114" s="226" customFormat="1" ht="18" customHeight="1" spans="1:16">
      <c r="A2114" s="24">
        <v>2109</v>
      </c>
      <c r="B2114" s="24" t="s">
        <v>23</v>
      </c>
      <c r="C2114" s="24" t="s">
        <v>24</v>
      </c>
      <c r="D2114" s="24" t="s">
        <v>25</v>
      </c>
      <c r="E2114" s="60" t="s">
        <v>4460</v>
      </c>
      <c r="F2114" s="60" t="s">
        <v>6274</v>
      </c>
      <c r="G2114" s="37" t="s">
        <v>6503</v>
      </c>
      <c r="H2114" s="253" t="s">
        <v>194</v>
      </c>
      <c r="I2114" s="24">
        <v>7</v>
      </c>
      <c r="J2114" s="71" t="s">
        <v>6374</v>
      </c>
      <c r="K2114" s="60" t="s">
        <v>31</v>
      </c>
      <c r="L2114" s="238">
        <v>7</v>
      </c>
      <c r="M2114" s="27">
        <f t="shared" si="101"/>
        <v>910</v>
      </c>
      <c r="N2114" s="23"/>
      <c r="O2114" s="184" t="s">
        <v>32</v>
      </c>
      <c r="P2114" s="250"/>
    </row>
    <row r="2115" s="226" customFormat="1" ht="18" customHeight="1" spans="1:16">
      <c r="A2115" s="24">
        <v>2110</v>
      </c>
      <c r="B2115" s="24" t="s">
        <v>23</v>
      </c>
      <c r="C2115" s="24" t="s">
        <v>24</v>
      </c>
      <c r="D2115" s="24" t="s">
        <v>25</v>
      </c>
      <c r="E2115" s="60" t="s">
        <v>4460</v>
      </c>
      <c r="F2115" s="60" t="s">
        <v>6274</v>
      </c>
      <c r="G2115" s="37" t="s">
        <v>6504</v>
      </c>
      <c r="H2115" s="253" t="s">
        <v>194</v>
      </c>
      <c r="I2115" s="24">
        <v>6</v>
      </c>
      <c r="J2115" s="71" t="s">
        <v>6329</v>
      </c>
      <c r="K2115" s="60" t="s">
        <v>31</v>
      </c>
      <c r="L2115" s="238">
        <v>6</v>
      </c>
      <c r="M2115" s="27">
        <f t="shared" si="101"/>
        <v>780</v>
      </c>
      <c r="N2115" s="23"/>
      <c r="O2115" s="184" t="s">
        <v>32</v>
      </c>
      <c r="P2115" s="250"/>
    </row>
    <row r="2116" s="226" customFormat="1" ht="18" customHeight="1" spans="1:16">
      <c r="A2116" s="24">
        <v>2111</v>
      </c>
      <c r="B2116" s="24" t="s">
        <v>23</v>
      </c>
      <c r="C2116" s="24" t="s">
        <v>24</v>
      </c>
      <c r="D2116" s="24" t="s">
        <v>25</v>
      </c>
      <c r="E2116" s="60" t="s">
        <v>4460</v>
      </c>
      <c r="F2116" s="60" t="s">
        <v>6274</v>
      </c>
      <c r="G2116" s="37" t="s">
        <v>2846</v>
      </c>
      <c r="H2116" s="253" t="s">
        <v>194</v>
      </c>
      <c r="I2116" s="24">
        <v>6</v>
      </c>
      <c r="J2116" s="71" t="s">
        <v>6329</v>
      </c>
      <c r="K2116" s="60" t="s">
        <v>31</v>
      </c>
      <c r="L2116" s="238">
        <v>6</v>
      </c>
      <c r="M2116" s="27">
        <f t="shared" si="101"/>
        <v>780</v>
      </c>
      <c r="N2116" s="23"/>
      <c r="O2116" s="184" t="s">
        <v>32</v>
      </c>
      <c r="P2116" s="250"/>
    </row>
    <row r="2117" s="226" customFormat="1" ht="18" customHeight="1" spans="1:16">
      <c r="A2117" s="24">
        <v>2112</v>
      </c>
      <c r="B2117" s="24" t="s">
        <v>23</v>
      </c>
      <c r="C2117" s="24" t="s">
        <v>24</v>
      </c>
      <c r="D2117" s="24" t="s">
        <v>25</v>
      </c>
      <c r="E2117" s="60" t="s">
        <v>4460</v>
      </c>
      <c r="F2117" s="60" t="s">
        <v>6274</v>
      </c>
      <c r="G2117" s="37" t="s">
        <v>6505</v>
      </c>
      <c r="H2117" s="253" t="s">
        <v>194</v>
      </c>
      <c r="I2117" s="24">
        <v>4</v>
      </c>
      <c r="J2117" s="71" t="s">
        <v>6329</v>
      </c>
      <c r="K2117" s="60" t="s">
        <v>31</v>
      </c>
      <c r="L2117" s="238">
        <v>4</v>
      </c>
      <c r="M2117" s="27">
        <f t="shared" si="101"/>
        <v>520</v>
      </c>
      <c r="N2117" s="23"/>
      <c r="O2117" s="184" t="s">
        <v>32</v>
      </c>
      <c r="P2117" s="250"/>
    </row>
    <row r="2118" s="226" customFormat="1" ht="18" customHeight="1" spans="1:16">
      <c r="A2118" s="24">
        <v>2113</v>
      </c>
      <c r="B2118" s="24" t="s">
        <v>23</v>
      </c>
      <c r="C2118" s="24" t="s">
        <v>24</v>
      </c>
      <c r="D2118" s="24" t="s">
        <v>25</v>
      </c>
      <c r="E2118" s="60" t="s">
        <v>4460</v>
      </c>
      <c r="F2118" s="60" t="s">
        <v>6274</v>
      </c>
      <c r="G2118" s="37" t="s">
        <v>6506</v>
      </c>
      <c r="H2118" s="253" t="s">
        <v>194</v>
      </c>
      <c r="I2118" s="24">
        <v>6</v>
      </c>
      <c r="J2118" s="71" t="s">
        <v>6329</v>
      </c>
      <c r="K2118" s="60" t="s">
        <v>31</v>
      </c>
      <c r="L2118" s="238">
        <v>6</v>
      </c>
      <c r="M2118" s="27">
        <f t="shared" si="101"/>
        <v>780</v>
      </c>
      <c r="N2118" s="23"/>
      <c r="O2118" s="184" t="s">
        <v>32</v>
      </c>
      <c r="P2118" s="250"/>
    </row>
    <row r="2119" s="226" customFormat="1" ht="18" customHeight="1" spans="1:16">
      <c r="A2119" s="24">
        <v>2114</v>
      </c>
      <c r="B2119" s="24" t="s">
        <v>23</v>
      </c>
      <c r="C2119" s="24" t="s">
        <v>24</v>
      </c>
      <c r="D2119" s="24" t="s">
        <v>25</v>
      </c>
      <c r="E2119" s="60" t="s">
        <v>4460</v>
      </c>
      <c r="F2119" s="60" t="s">
        <v>6274</v>
      </c>
      <c r="G2119" s="37" t="s">
        <v>6507</v>
      </c>
      <c r="H2119" s="253" t="s">
        <v>194</v>
      </c>
      <c r="I2119" s="24">
        <v>7</v>
      </c>
      <c r="J2119" s="71" t="s">
        <v>6329</v>
      </c>
      <c r="K2119" s="60" t="s">
        <v>31</v>
      </c>
      <c r="L2119" s="238">
        <v>6</v>
      </c>
      <c r="M2119" s="27">
        <f t="shared" si="101"/>
        <v>780</v>
      </c>
      <c r="N2119" s="23"/>
      <c r="O2119" s="184" t="s">
        <v>32</v>
      </c>
      <c r="P2119" s="250"/>
    </row>
    <row r="2120" s="226" customFormat="1" ht="18" customHeight="1" spans="1:16">
      <c r="A2120" s="24">
        <v>2115</v>
      </c>
      <c r="B2120" s="24" t="s">
        <v>23</v>
      </c>
      <c r="C2120" s="24" t="s">
        <v>24</v>
      </c>
      <c r="D2120" s="24" t="s">
        <v>25</v>
      </c>
      <c r="E2120" s="60" t="s">
        <v>4460</v>
      </c>
      <c r="F2120" s="60" t="s">
        <v>6274</v>
      </c>
      <c r="G2120" s="37" t="s">
        <v>6508</v>
      </c>
      <c r="H2120" s="253" t="s">
        <v>194</v>
      </c>
      <c r="I2120" s="24">
        <v>4</v>
      </c>
      <c r="J2120" s="71" t="s">
        <v>6329</v>
      </c>
      <c r="K2120" s="60" t="s">
        <v>31</v>
      </c>
      <c r="L2120" s="238">
        <v>4</v>
      </c>
      <c r="M2120" s="27">
        <f t="shared" si="101"/>
        <v>520</v>
      </c>
      <c r="N2120" s="23"/>
      <c r="O2120" s="184" t="s">
        <v>32</v>
      </c>
      <c r="P2120" s="250"/>
    </row>
    <row r="2121" s="226" customFormat="1" ht="18" customHeight="1" spans="1:16">
      <c r="A2121" s="24">
        <v>2116</v>
      </c>
      <c r="B2121" s="24" t="s">
        <v>23</v>
      </c>
      <c r="C2121" s="24" t="s">
        <v>24</v>
      </c>
      <c r="D2121" s="24" t="s">
        <v>25</v>
      </c>
      <c r="E2121" s="60" t="s">
        <v>4460</v>
      </c>
      <c r="F2121" s="60" t="s">
        <v>6274</v>
      </c>
      <c r="G2121" s="37" t="s">
        <v>6509</v>
      </c>
      <c r="H2121" s="232" t="s">
        <v>194</v>
      </c>
      <c r="I2121" s="24">
        <v>3</v>
      </c>
      <c r="J2121" s="71" t="s">
        <v>6329</v>
      </c>
      <c r="K2121" s="60" t="s">
        <v>31</v>
      </c>
      <c r="L2121" s="238">
        <v>3</v>
      </c>
      <c r="M2121" s="27">
        <f t="shared" si="101"/>
        <v>390</v>
      </c>
      <c r="N2121" s="23"/>
      <c r="O2121" s="184" t="s">
        <v>32</v>
      </c>
      <c r="P2121" s="250"/>
    </row>
    <row r="2122" s="226" customFormat="1" ht="18" customHeight="1" spans="1:16">
      <c r="A2122" s="24">
        <v>2117</v>
      </c>
      <c r="B2122" s="24" t="s">
        <v>23</v>
      </c>
      <c r="C2122" s="24" t="s">
        <v>24</v>
      </c>
      <c r="D2122" s="24" t="s">
        <v>25</v>
      </c>
      <c r="E2122" s="60" t="s">
        <v>4460</v>
      </c>
      <c r="F2122" s="60" t="s">
        <v>6274</v>
      </c>
      <c r="G2122" s="37" t="s">
        <v>171</v>
      </c>
      <c r="H2122" s="253" t="s">
        <v>194</v>
      </c>
      <c r="I2122" s="24">
        <v>4</v>
      </c>
      <c r="J2122" s="71" t="s">
        <v>6329</v>
      </c>
      <c r="K2122" s="60" t="s">
        <v>31</v>
      </c>
      <c r="L2122" s="238">
        <v>4</v>
      </c>
      <c r="M2122" s="27">
        <f t="shared" si="101"/>
        <v>520</v>
      </c>
      <c r="N2122" s="23"/>
      <c r="O2122" s="184" t="s">
        <v>32</v>
      </c>
      <c r="P2122" s="250"/>
    </row>
    <row r="2123" s="226" customFormat="1" ht="18" customHeight="1" spans="1:16">
      <c r="A2123" s="24">
        <v>2118</v>
      </c>
      <c r="B2123" s="24" t="s">
        <v>23</v>
      </c>
      <c r="C2123" s="24" t="s">
        <v>24</v>
      </c>
      <c r="D2123" s="24" t="s">
        <v>25</v>
      </c>
      <c r="E2123" s="60" t="s">
        <v>4460</v>
      </c>
      <c r="F2123" s="60" t="s">
        <v>6274</v>
      </c>
      <c r="G2123" s="37" t="s">
        <v>6510</v>
      </c>
      <c r="H2123" s="253" t="s">
        <v>194</v>
      </c>
      <c r="I2123" s="24">
        <v>4</v>
      </c>
      <c r="J2123" s="71" t="s">
        <v>6329</v>
      </c>
      <c r="K2123" s="60" t="s">
        <v>31</v>
      </c>
      <c r="L2123" s="238">
        <v>4</v>
      </c>
      <c r="M2123" s="27">
        <f t="shared" si="101"/>
        <v>520</v>
      </c>
      <c r="N2123" s="23"/>
      <c r="O2123" s="184" t="s">
        <v>32</v>
      </c>
      <c r="P2123" s="250"/>
    </row>
    <row r="2124" s="226" customFormat="1" ht="18" customHeight="1" spans="1:16">
      <c r="A2124" s="24">
        <v>2119</v>
      </c>
      <c r="B2124" s="24" t="s">
        <v>23</v>
      </c>
      <c r="C2124" s="24" t="s">
        <v>24</v>
      </c>
      <c r="D2124" s="24" t="s">
        <v>25</v>
      </c>
      <c r="E2124" s="60" t="s">
        <v>4460</v>
      </c>
      <c r="F2124" s="60" t="s">
        <v>6274</v>
      </c>
      <c r="G2124" s="37" t="s">
        <v>6511</v>
      </c>
      <c r="H2124" s="253" t="s">
        <v>194</v>
      </c>
      <c r="I2124" s="24">
        <v>5</v>
      </c>
      <c r="J2124" s="71" t="s">
        <v>6329</v>
      </c>
      <c r="K2124" s="60" t="s">
        <v>31</v>
      </c>
      <c r="L2124" s="238">
        <v>5</v>
      </c>
      <c r="M2124" s="27">
        <f t="shared" si="101"/>
        <v>650</v>
      </c>
      <c r="N2124" s="23"/>
      <c r="O2124" s="184" t="s">
        <v>32</v>
      </c>
      <c r="P2124" s="250"/>
    </row>
    <row r="2125" s="226" customFormat="1" ht="18" customHeight="1" spans="1:16">
      <c r="A2125" s="24">
        <v>2120</v>
      </c>
      <c r="B2125" s="24" t="s">
        <v>23</v>
      </c>
      <c r="C2125" s="24" t="s">
        <v>24</v>
      </c>
      <c r="D2125" s="24" t="s">
        <v>25</v>
      </c>
      <c r="E2125" s="60" t="s">
        <v>4460</v>
      </c>
      <c r="F2125" s="60" t="s">
        <v>6274</v>
      </c>
      <c r="G2125" s="37" t="s">
        <v>6512</v>
      </c>
      <c r="H2125" s="253" t="s">
        <v>194</v>
      </c>
      <c r="I2125" s="24">
        <v>4</v>
      </c>
      <c r="J2125" s="71" t="s">
        <v>6329</v>
      </c>
      <c r="K2125" s="60" t="s">
        <v>31</v>
      </c>
      <c r="L2125" s="238">
        <v>4</v>
      </c>
      <c r="M2125" s="27">
        <f t="shared" si="101"/>
        <v>520</v>
      </c>
      <c r="N2125" s="23"/>
      <c r="O2125" s="184" t="s">
        <v>32</v>
      </c>
      <c r="P2125" s="250"/>
    </row>
    <row r="2126" s="226" customFormat="1" ht="18" customHeight="1" spans="1:16">
      <c r="A2126" s="24">
        <v>2121</v>
      </c>
      <c r="B2126" s="24" t="s">
        <v>23</v>
      </c>
      <c r="C2126" s="24" t="s">
        <v>24</v>
      </c>
      <c r="D2126" s="24" t="s">
        <v>25</v>
      </c>
      <c r="E2126" s="60" t="s">
        <v>4460</v>
      </c>
      <c r="F2126" s="60" t="s">
        <v>6274</v>
      </c>
      <c r="G2126" s="37" t="s">
        <v>6513</v>
      </c>
      <c r="H2126" s="253" t="s">
        <v>194</v>
      </c>
      <c r="I2126" s="24">
        <v>5</v>
      </c>
      <c r="J2126" s="71" t="s">
        <v>6329</v>
      </c>
      <c r="K2126" s="60" t="s">
        <v>31</v>
      </c>
      <c r="L2126" s="238">
        <v>3</v>
      </c>
      <c r="M2126" s="27">
        <f t="shared" si="101"/>
        <v>390</v>
      </c>
      <c r="N2126" s="23"/>
      <c r="O2126" s="184" t="s">
        <v>32</v>
      </c>
      <c r="P2126" s="250"/>
    </row>
    <row r="2127" s="226" customFormat="1" ht="18" customHeight="1" spans="1:16">
      <c r="A2127" s="24">
        <v>2122</v>
      </c>
      <c r="B2127" s="24" t="s">
        <v>23</v>
      </c>
      <c r="C2127" s="24" t="s">
        <v>24</v>
      </c>
      <c r="D2127" s="24" t="s">
        <v>25</v>
      </c>
      <c r="E2127" s="60" t="s">
        <v>4460</v>
      </c>
      <c r="F2127" s="60" t="s">
        <v>6274</v>
      </c>
      <c r="G2127" s="37" t="s">
        <v>6514</v>
      </c>
      <c r="H2127" s="232" t="s">
        <v>194</v>
      </c>
      <c r="I2127" s="24">
        <v>2</v>
      </c>
      <c r="J2127" s="71" t="s">
        <v>6329</v>
      </c>
      <c r="K2127" s="60" t="s">
        <v>31</v>
      </c>
      <c r="L2127" s="238">
        <v>2</v>
      </c>
      <c r="M2127" s="27">
        <f t="shared" si="101"/>
        <v>260</v>
      </c>
      <c r="N2127" s="23"/>
      <c r="O2127" s="184" t="s">
        <v>32</v>
      </c>
      <c r="P2127" s="250"/>
    </row>
    <row r="2128" s="226" customFormat="1" ht="18" customHeight="1" spans="1:16">
      <c r="A2128" s="24">
        <v>2123</v>
      </c>
      <c r="B2128" s="24" t="s">
        <v>23</v>
      </c>
      <c r="C2128" s="24" t="s">
        <v>24</v>
      </c>
      <c r="D2128" s="24" t="s">
        <v>25</v>
      </c>
      <c r="E2128" s="60" t="s">
        <v>4460</v>
      </c>
      <c r="F2128" s="60" t="s">
        <v>6274</v>
      </c>
      <c r="G2128" s="37" t="s">
        <v>6515</v>
      </c>
      <c r="H2128" s="253" t="s">
        <v>194</v>
      </c>
      <c r="I2128" s="24">
        <v>4</v>
      </c>
      <c r="J2128" s="71" t="s">
        <v>6329</v>
      </c>
      <c r="K2128" s="60" t="s">
        <v>31</v>
      </c>
      <c r="L2128" s="238">
        <v>4</v>
      </c>
      <c r="M2128" s="27">
        <f t="shared" si="101"/>
        <v>520</v>
      </c>
      <c r="N2128" s="23"/>
      <c r="O2128" s="184" t="s">
        <v>32</v>
      </c>
      <c r="P2128" s="250"/>
    </row>
    <row r="2129" s="226" customFormat="1" ht="18" customHeight="1" spans="1:16">
      <c r="A2129" s="24">
        <v>2124</v>
      </c>
      <c r="B2129" s="24" t="s">
        <v>23</v>
      </c>
      <c r="C2129" s="24" t="s">
        <v>24</v>
      </c>
      <c r="D2129" s="24" t="s">
        <v>25</v>
      </c>
      <c r="E2129" s="60" t="s">
        <v>4460</v>
      </c>
      <c r="F2129" s="60" t="s">
        <v>6274</v>
      </c>
      <c r="G2129" s="37" t="s">
        <v>6516</v>
      </c>
      <c r="H2129" s="253" t="s">
        <v>194</v>
      </c>
      <c r="I2129" s="24">
        <v>6</v>
      </c>
      <c r="J2129" s="71" t="s">
        <v>6329</v>
      </c>
      <c r="K2129" s="60" t="s">
        <v>31</v>
      </c>
      <c r="L2129" s="238">
        <v>6</v>
      </c>
      <c r="M2129" s="27">
        <f t="shared" si="101"/>
        <v>780</v>
      </c>
      <c r="N2129" s="23"/>
      <c r="O2129" s="184" t="s">
        <v>32</v>
      </c>
      <c r="P2129" s="250"/>
    </row>
    <row r="2130" s="226" customFormat="1" ht="18" customHeight="1" spans="1:16">
      <c r="A2130" s="24">
        <v>2125</v>
      </c>
      <c r="B2130" s="24" t="s">
        <v>23</v>
      </c>
      <c r="C2130" s="24" t="s">
        <v>24</v>
      </c>
      <c r="D2130" s="24" t="s">
        <v>25</v>
      </c>
      <c r="E2130" s="60" t="s">
        <v>4460</v>
      </c>
      <c r="F2130" s="60" t="s">
        <v>6274</v>
      </c>
      <c r="G2130" s="37" t="s">
        <v>6517</v>
      </c>
      <c r="H2130" s="232" t="s">
        <v>194</v>
      </c>
      <c r="I2130" s="24">
        <v>3</v>
      </c>
      <c r="J2130" s="71" t="s">
        <v>6329</v>
      </c>
      <c r="K2130" s="60" t="s">
        <v>31</v>
      </c>
      <c r="L2130" s="238">
        <v>3</v>
      </c>
      <c r="M2130" s="27">
        <f t="shared" si="101"/>
        <v>390</v>
      </c>
      <c r="N2130" s="23"/>
      <c r="O2130" s="184" t="s">
        <v>32</v>
      </c>
      <c r="P2130" s="250"/>
    </row>
    <row r="2131" s="226" customFormat="1" ht="18" customHeight="1" spans="1:16">
      <c r="A2131" s="24">
        <v>2126</v>
      </c>
      <c r="B2131" s="24" t="s">
        <v>23</v>
      </c>
      <c r="C2131" s="24" t="s">
        <v>24</v>
      </c>
      <c r="D2131" s="24" t="s">
        <v>25</v>
      </c>
      <c r="E2131" s="60" t="s">
        <v>4460</v>
      </c>
      <c r="F2131" s="60" t="s">
        <v>6274</v>
      </c>
      <c r="G2131" s="37" t="s">
        <v>6518</v>
      </c>
      <c r="H2131" s="253" t="s">
        <v>194</v>
      </c>
      <c r="I2131" s="24">
        <v>4</v>
      </c>
      <c r="J2131" s="71" t="s">
        <v>6329</v>
      </c>
      <c r="K2131" s="60" t="s">
        <v>31</v>
      </c>
      <c r="L2131" s="238">
        <v>4</v>
      </c>
      <c r="M2131" s="27">
        <f t="shared" si="101"/>
        <v>520</v>
      </c>
      <c r="N2131" s="23"/>
      <c r="O2131" s="184" t="s">
        <v>32</v>
      </c>
      <c r="P2131" s="250"/>
    </row>
    <row r="2132" s="226" customFormat="1" ht="18" customHeight="1" spans="1:16">
      <c r="A2132" s="24">
        <v>2127</v>
      </c>
      <c r="B2132" s="24" t="s">
        <v>23</v>
      </c>
      <c r="C2132" s="24" t="s">
        <v>24</v>
      </c>
      <c r="D2132" s="24" t="s">
        <v>25</v>
      </c>
      <c r="E2132" s="60" t="s">
        <v>4460</v>
      </c>
      <c r="F2132" s="60" t="s">
        <v>6274</v>
      </c>
      <c r="G2132" s="37" t="s">
        <v>6519</v>
      </c>
      <c r="H2132" s="253" t="s">
        <v>194</v>
      </c>
      <c r="I2132" s="24">
        <v>4</v>
      </c>
      <c r="J2132" s="71" t="s">
        <v>6329</v>
      </c>
      <c r="K2132" s="60" t="s">
        <v>31</v>
      </c>
      <c r="L2132" s="238">
        <v>3</v>
      </c>
      <c r="M2132" s="27">
        <f t="shared" si="101"/>
        <v>390</v>
      </c>
      <c r="N2132" s="23"/>
      <c r="O2132" s="184" t="s">
        <v>32</v>
      </c>
      <c r="P2132" s="250"/>
    </row>
    <row r="2133" s="226" customFormat="1" ht="18" customHeight="1" spans="1:16">
      <c r="A2133" s="24">
        <v>2128</v>
      </c>
      <c r="B2133" s="24" t="s">
        <v>23</v>
      </c>
      <c r="C2133" s="24" t="s">
        <v>24</v>
      </c>
      <c r="D2133" s="24" t="s">
        <v>25</v>
      </c>
      <c r="E2133" s="60" t="s">
        <v>4460</v>
      </c>
      <c r="F2133" s="60" t="s">
        <v>6274</v>
      </c>
      <c r="G2133" s="37" t="s">
        <v>6520</v>
      </c>
      <c r="H2133" s="232" t="s">
        <v>194</v>
      </c>
      <c r="I2133" s="24">
        <v>2</v>
      </c>
      <c r="J2133" s="71" t="s">
        <v>6329</v>
      </c>
      <c r="K2133" s="60" t="s">
        <v>31</v>
      </c>
      <c r="L2133" s="238">
        <v>2</v>
      </c>
      <c r="M2133" s="27">
        <f t="shared" si="101"/>
        <v>260</v>
      </c>
      <c r="N2133" s="23"/>
      <c r="O2133" s="184" t="s">
        <v>32</v>
      </c>
      <c r="P2133" s="250"/>
    </row>
    <row r="2134" s="226" customFormat="1" ht="18" customHeight="1" spans="1:16">
      <c r="A2134" s="24">
        <v>2129</v>
      </c>
      <c r="B2134" s="24" t="s">
        <v>23</v>
      </c>
      <c r="C2134" s="24" t="s">
        <v>24</v>
      </c>
      <c r="D2134" s="24" t="s">
        <v>25</v>
      </c>
      <c r="E2134" s="60" t="s">
        <v>4460</v>
      </c>
      <c r="F2134" s="60" t="s">
        <v>6274</v>
      </c>
      <c r="G2134" s="37" t="s">
        <v>6521</v>
      </c>
      <c r="H2134" s="253" t="s">
        <v>194</v>
      </c>
      <c r="I2134" s="24">
        <v>4</v>
      </c>
      <c r="J2134" s="71" t="s">
        <v>6329</v>
      </c>
      <c r="K2134" s="60" t="s">
        <v>31</v>
      </c>
      <c r="L2134" s="238">
        <v>4</v>
      </c>
      <c r="M2134" s="27">
        <f t="shared" si="101"/>
        <v>520</v>
      </c>
      <c r="N2134" s="23"/>
      <c r="O2134" s="184" t="s">
        <v>32</v>
      </c>
      <c r="P2134" s="250"/>
    </row>
    <row r="2135" s="226" customFormat="1" ht="18" customHeight="1" spans="1:16">
      <c r="A2135" s="24">
        <v>2130</v>
      </c>
      <c r="B2135" s="24" t="s">
        <v>23</v>
      </c>
      <c r="C2135" s="24" t="s">
        <v>24</v>
      </c>
      <c r="D2135" s="24" t="s">
        <v>25</v>
      </c>
      <c r="E2135" s="60" t="s">
        <v>4460</v>
      </c>
      <c r="F2135" s="60" t="s">
        <v>6274</v>
      </c>
      <c r="G2135" s="37" t="s">
        <v>5392</v>
      </c>
      <c r="H2135" s="232" t="s">
        <v>194</v>
      </c>
      <c r="I2135" s="24">
        <v>2</v>
      </c>
      <c r="J2135" s="71" t="s">
        <v>6329</v>
      </c>
      <c r="K2135" s="60" t="s">
        <v>31</v>
      </c>
      <c r="L2135" s="238">
        <v>2</v>
      </c>
      <c r="M2135" s="27">
        <f t="shared" si="101"/>
        <v>260</v>
      </c>
      <c r="N2135" s="23"/>
      <c r="O2135" s="184" t="s">
        <v>32</v>
      </c>
      <c r="P2135" s="250"/>
    </row>
    <row r="2136" s="226" customFormat="1" ht="18" customHeight="1" spans="1:16">
      <c r="A2136" s="24">
        <v>2131</v>
      </c>
      <c r="B2136" s="24" t="s">
        <v>23</v>
      </c>
      <c r="C2136" s="24" t="s">
        <v>24</v>
      </c>
      <c r="D2136" s="24" t="s">
        <v>25</v>
      </c>
      <c r="E2136" s="60" t="s">
        <v>4460</v>
      </c>
      <c r="F2136" s="60" t="s">
        <v>6274</v>
      </c>
      <c r="G2136" s="37" t="s">
        <v>6522</v>
      </c>
      <c r="H2136" s="232" t="s">
        <v>194</v>
      </c>
      <c r="I2136" s="24">
        <v>3</v>
      </c>
      <c r="J2136" s="71" t="s">
        <v>6329</v>
      </c>
      <c r="K2136" s="60" t="s">
        <v>31</v>
      </c>
      <c r="L2136" s="238">
        <v>3</v>
      </c>
      <c r="M2136" s="27">
        <f t="shared" si="101"/>
        <v>390</v>
      </c>
      <c r="N2136" s="23"/>
      <c r="O2136" s="184" t="s">
        <v>32</v>
      </c>
      <c r="P2136" s="250"/>
    </row>
    <row r="2137" s="226" customFormat="1" ht="18" customHeight="1" spans="1:16">
      <c r="A2137" s="24">
        <v>2132</v>
      </c>
      <c r="B2137" s="24" t="s">
        <v>23</v>
      </c>
      <c r="C2137" s="24" t="s">
        <v>24</v>
      </c>
      <c r="D2137" s="24" t="s">
        <v>25</v>
      </c>
      <c r="E2137" s="60" t="s">
        <v>4460</v>
      </c>
      <c r="F2137" s="60" t="s">
        <v>6274</v>
      </c>
      <c r="G2137" s="37" t="s">
        <v>6523</v>
      </c>
      <c r="H2137" s="232" t="s">
        <v>194</v>
      </c>
      <c r="I2137" s="24">
        <v>3</v>
      </c>
      <c r="J2137" s="71" t="s">
        <v>6329</v>
      </c>
      <c r="K2137" s="60" t="s">
        <v>31</v>
      </c>
      <c r="L2137" s="238">
        <v>3</v>
      </c>
      <c r="M2137" s="27">
        <f t="shared" si="101"/>
        <v>390</v>
      </c>
      <c r="N2137" s="23"/>
      <c r="O2137" s="184" t="s">
        <v>32</v>
      </c>
      <c r="P2137" s="250"/>
    </row>
    <row r="2138" s="226" customFormat="1" ht="18" customHeight="1" spans="1:16">
      <c r="A2138" s="24">
        <v>2133</v>
      </c>
      <c r="B2138" s="24" t="s">
        <v>23</v>
      </c>
      <c r="C2138" s="24" t="s">
        <v>24</v>
      </c>
      <c r="D2138" s="24" t="s">
        <v>25</v>
      </c>
      <c r="E2138" s="60" t="s">
        <v>4460</v>
      </c>
      <c r="F2138" s="60" t="s">
        <v>6274</v>
      </c>
      <c r="G2138" s="37" t="s">
        <v>6524</v>
      </c>
      <c r="H2138" s="232" t="s">
        <v>194</v>
      </c>
      <c r="I2138" s="24">
        <v>1</v>
      </c>
      <c r="J2138" s="71" t="s">
        <v>6329</v>
      </c>
      <c r="K2138" s="60" t="s">
        <v>31</v>
      </c>
      <c r="L2138" s="238">
        <v>1</v>
      </c>
      <c r="M2138" s="27">
        <f>L2138*312</f>
        <v>312</v>
      </c>
      <c r="N2138" s="23"/>
      <c r="O2138" s="184" t="s">
        <v>32</v>
      </c>
      <c r="P2138" s="250"/>
    </row>
    <row r="2139" s="226" customFormat="1" ht="18" customHeight="1" spans="1:16">
      <c r="A2139" s="24">
        <v>2134</v>
      </c>
      <c r="B2139" s="24" t="s">
        <v>23</v>
      </c>
      <c r="C2139" s="24" t="s">
        <v>24</v>
      </c>
      <c r="D2139" s="24" t="s">
        <v>25</v>
      </c>
      <c r="E2139" s="60" t="s">
        <v>4460</v>
      </c>
      <c r="F2139" s="60" t="s">
        <v>6274</v>
      </c>
      <c r="G2139" s="37" t="s">
        <v>6525</v>
      </c>
      <c r="H2139" s="253" t="s">
        <v>194</v>
      </c>
      <c r="I2139" s="24">
        <v>4</v>
      </c>
      <c r="J2139" s="71" t="s">
        <v>6329</v>
      </c>
      <c r="K2139" s="60" t="s">
        <v>31</v>
      </c>
      <c r="L2139" s="238">
        <v>1</v>
      </c>
      <c r="M2139" s="27">
        <f>L2139*312</f>
        <v>312</v>
      </c>
      <c r="N2139" s="23"/>
      <c r="O2139" s="184" t="s">
        <v>32</v>
      </c>
      <c r="P2139" s="250"/>
    </row>
    <row r="2140" s="226" customFormat="1" ht="18" customHeight="1" spans="1:16">
      <c r="A2140" s="24">
        <v>2135</v>
      </c>
      <c r="B2140" s="24" t="s">
        <v>23</v>
      </c>
      <c r="C2140" s="24" t="s">
        <v>24</v>
      </c>
      <c r="D2140" s="24" t="s">
        <v>25</v>
      </c>
      <c r="E2140" s="60" t="s">
        <v>4460</v>
      </c>
      <c r="F2140" s="60" t="s">
        <v>6274</v>
      </c>
      <c r="G2140" s="37" t="s">
        <v>6526</v>
      </c>
      <c r="H2140" s="232" t="s">
        <v>194</v>
      </c>
      <c r="I2140" s="24">
        <v>1</v>
      </c>
      <c r="J2140" s="71" t="s">
        <v>6329</v>
      </c>
      <c r="K2140" s="60" t="s">
        <v>31</v>
      </c>
      <c r="L2140" s="238">
        <v>1</v>
      </c>
      <c r="M2140" s="27">
        <f>L2140*312</f>
        <v>312</v>
      </c>
      <c r="N2140" s="23"/>
      <c r="O2140" s="184" t="s">
        <v>32</v>
      </c>
      <c r="P2140" s="250"/>
    </row>
    <row r="2141" s="226" customFormat="1" ht="18" customHeight="1" spans="1:16">
      <c r="A2141" s="24">
        <v>2136</v>
      </c>
      <c r="B2141" s="24" t="s">
        <v>23</v>
      </c>
      <c r="C2141" s="24" t="s">
        <v>24</v>
      </c>
      <c r="D2141" s="24" t="s">
        <v>25</v>
      </c>
      <c r="E2141" s="60" t="s">
        <v>4460</v>
      </c>
      <c r="F2141" s="60" t="s">
        <v>6274</v>
      </c>
      <c r="G2141" s="37" t="s">
        <v>6527</v>
      </c>
      <c r="H2141" s="232" t="s">
        <v>194</v>
      </c>
      <c r="I2141" s="24">
        <v>2</v>
      </c>
      <c r="J2141" s="71" t="s">
        <v>6329</v>
      </c>
      <c r="K2141" s="60" t="s">
        <v>31</v>
      </c>
      <c r="L2141" s="238">
        <v>2</v>
      </c>
      <c r="M2141" s="27">
        <f t="shared" ref="M2141:M2156" si="102">L2141*130</f>
        <v>260</v>
      </c>
      <c r="N2141" s="23"/>
      <c r="O2141" s="184" t="s">
        <v>32</v>
      </c>
      <c r="P2141" s="250"/>
    </row>
    <row r="2142" s="226" customFormat="1" ht="18" customHeight="1" spans="1:16">
      <c r="A2142" s="24">
        <v>2137</v>
      </c>
      <c r="B2142" s="24" t="s">
        <v>23</v>
      </c>
      <c r="C2142" s="24" t="s">
        <v>24</v>
      </c>
      <c r="D2142" s="24" t="s">
        <v>25</v>
      </c>
      <c r="E2142" s="60" t="s">
        <v>4460</v>
      </c>
      <c r="F2142" s="60" t="s">
        <v>6274</v>
      </c>
      <c r="G2142" s="37" t="s">
        <v>6528</v>
      </c>
      <c r="H2142" s="253" t="s">
        <v>194</v>
      </c>
      <c r="I2142" s="71">
        <v>4</v>
      </c>
      <c r="J2142" s="71" t="s">
        <v>6341</v>
      </c>
      <c r="K2142" s="60" t="s">
        <v>31</v>
      </c>
      <c r="L2142" s="238">
        <v>3</v>
      </c>
      <c r="M2142" s="27">
        <f t="shared" si="102"/>
        <v>390</v>
      </c>
      <c r="N2142" s="23"/>
      <c r="O2142" s="184" t="s">
        <v>32</v>
      </c>
      <c r="P2142" s="250"/>
    </row>
    <row r="2143" s="226" customFormat="1" ht="18" customHeight="1" spans="1:16">
      <c r="A2143" s="24">
        <v>2138</v>
      </c>
      <c r="B2143" s="24" t="s">
        <v>23</v>
      </c>
      <c r="C2143" s="24" t="s">
        <v>24</v>
      </c>
      <c r="D2143" s="24" t="s">
        <v>25</v>
      </c>
      <c r="E2143" s="60" t="s">
        <v>4460</v>
      </c>
      <c r="F2143" s="60" t="s">
        <v>6274</v>
      </c>
      <c r="G2143" s="37" t="s">
        <v>6529</v>
      </c>
      <c r="H2143" s="253" t="s">
        <v>194</v>
      </c>
      <c r="I2143" s="71">
        <v>4</v>
      </c>
      <c r="J2143" s="71" t="s">
        <v>6341</v>
      </c>
      <c r="K2143" s="60" t="s">
        <v>31</v>
      </c>
      <c r="L2143" s="238">
        <v>4</v>
      </c>
      <c r="M2143" s="27">
        <f t="shared" si="102"/>
        <v>520</v>
      </c>
      <c r="N2143" s="23"/>
      <c r="O2143" s="184" t="s">
        <v>32</v>
      </c>
      <c r="P2143" s="250"/>
    </row>
    <row r="2144" s="226" customFormat="1" ht="18" customHeight="1" spans="1:16">
      <c r="A2144" s="24">
        <v>2139</v>
      </c>
      <c r="B2144" s="24" t="s">
        <v>23</v>
      </c>
      <c r="C2144" s="24" t="s">
        <v>24</v>
      </c>
      <c r="D2144" s="24" t="s">
        <v>25</v>
      </c>
      <c r="E2144" s="60" t="s">
        <v>4460</v>
      </c>
      <c r="F2144" s="60" t="s">
        <v>6274</v>
      </c>
      <c r="G2144" s="37" t="s">
        <v>6530</v>
      </c>
      <c r="H2144" s="253" t="s">
        <v>194</v>
      </c>
      <c r="I2144" s="71">
        <v>4</v>
      </c>
      <c r="J2144" s="71" t="s">
        <v>6341</v>
      </c>
      <c r="K2144" s="60" t="s">
        <v>31</v>
      </c>
      <c r="L2144" s="238">
        <v>4</v>
      </c>
      <c r="M2144" s="27">
        <f t="shared" si="102"/>
        <v>520</v>
      </c>
      <c r="N2144" s="23"/>
      <c r="O2144" s="184" t="s">
        <v>32</v>
      </c>
      <c r="P2144" s="250"/>
    </row>
    <row r="2145" s="226" customFormat="1" ht="18" customHeight="1" spans="1:16">
      <c r="A2145" s="24">
        <v>2140</v>
      </c>
      <c r="B2145" s="24" t="s">
        <v>23</v>
      </c>
      <c r="C2145" s="24" t="s">
        <v>24</v>
      </c>
      <c r="D2145" s="24" t="s">
        <v>25</v>
      </c>
      <c r="E2145" s="60" t="s">
        <v>4460</v>
      </c>
      <c r="F2145" s="60" t="s">
        <v>6274</v>
      </c>
      <c r="G2145" s="37" t="s">
        <v>6531</v>
      </c>
      <c r="H2145" s="253" t="s">
        <v>194</v>
      </c>
      <c r="I2145" s="71">
        <v>7</v>
      </c>
      <c r="J2145" s="71" t="s">
        <v>6341</v>
      </c>
      <c r="K2145" s="60" t="s">
        <v>31</v>
      </c>
      <c r="L2145" s="238">
        <v>7</v>
      </c>
      <c r="M2145" s="27">
        <f t="shared" si="102"/>
        <v>910</v>
      </c>
      <c r="N2145" s="23"/>
      <c r="O2145" s="184" t="s">
        <v>32</v>
      </c>
      <c r="P2145" s="250"/>
    </row>
    <row r="2146" s="226" customFormat="1" ht="18" customHeight="1" spans="1:16">
      <c r="A2146" s="24">
        <v>2141</v>
      </c>
      <c r="B2146" s="24" t="s">
        <v>23</v>
      </c>
      <c r="C2146" s="24" t="s">
        <v>24</v>
      </c>
      <c r="D2146" s="24" t="s">
        <v>25</v>
      </c>
      <c r="E2146" s="60" t="s">
        <v>4460</v>
      </c>
      <c r="F2146" s="60" t="s">
        <v>6274</v>
      </c>
      <c r="G2146" s="37" t="s">
        <v>6532</v>
      </c>
      <c r="H2146" s="253" t="s">
        <v>194</v>
      </c>
      <c r="I2146" s="71">
        <v>4</v>
      </c>
      <c r="J2146" s="71" t="s">
        <v>6341</v>
      </c>
      <c r="K2146" s="60" t="s">
        <v>31</v>
      </c>
      <c r="L2146" s="238">
        <v>4</v>
      </c>
      <c r="M2146" s="27">
        <f t="shared" si="102"/>
        <v>520</v>
      </c>
      <c r="N2146" s="23"/>
      <c r="O2146" s="184" t="s">
        <v>32</v>
      </c>
      <c r="P2146" s="250"/>
    </row>
    <row r="2147" s="226" customFormat="1" ht="18" customHeight="1" spans="1:16">
      <c r="A2147" s="24">
        <v>2142</v>
      </c>
      <c r="B2147" s="24" t="s">
        <v>23</v>
      </c>
      <c r="C2147" s="24" t="s">
        <v>24</v>
      </c>
      <c r="D2147" s="24" t="s">
        <v>25</v>
      </c>
      <c r="E2147" s="60" t="s">
        <v>4460</v>
      </c>
      <c r="F2147" s="60" t="s">
        <v>6274</v>
      </c>
      <c r="G2147" s="37" t="s">
        <v>6533</v>
      </c>
      <c r="H2147" s="253" t="s">
        <v>194</v>
      </c>
      <c r="I2147" s="71">
        <v>4</v>
      </c>
      <c r="J2147" s="71" t="s">
        <v>6341</v>
      </c>
      <c r="K2147" s="60" t="s">
        <v>31</v>
      </c>
      <c r="L2147" s="238">
        <v>4</v>
      </c>
      <c r="M2147" s="27">
        <f t="shared" si="102"/>
        <v>520</v>
      </c>
      <c r="N2147" s="23"/>
      <c r="O2147" s="184" t="s">
        <v>32</v>
      </c>
      <c r="P2147" s="250"/>
    </row>
    <row r="2148" s="226" customFormat="1" ht="18" customHeight="1" spans="1:16">
      <c r="A2148" s="24">
        <v>2143</v>
      </c>
      <c r="B2148" s="24" t="s">
        <v>23</v>
      </c>
      <c r="C2148" s="24" t="s">
        <v>24</v>
      </c>
      <c r="D2148" s="24" t="s">
        <v>25</v>
      </c>
      <c r="E2148" s="60" t="s">
        <v>4460</v>
      </c>
      <c r="F2148" s="60" t="s">
        <v>6274</v>
      </c>
      <c r="G2148" s="37" t="s">
        <v>6534</v>
      </c>
      <c r="H2148" s="253" t="s">
        <v>194</v>
      </c>
      <c r="I2148" s="71">
        <v>4</v>
      </c>
      <c r="J2148" s="71" t="s">
        <v>6341</v>
      </c>
      <c r="K2148" s="60" t="s">
        <v>31</v>
      </c>
      <c r="L2148" s="238">
        <v>4</v>
      </c>
      <c r="M2148" s="27">
        <f t="shared" si="102"/>
        <v>520</v>
      </c>
      <c r="N2148" s="23"/>
      <c r="O2148" s="184" t="s">
        <v>32</v>
      </c>
      <c r="P2148" s="250"/>
    </row>
    <row r="2149" s="226" customFormat="1" ht="18" customHeight="1" spans="1:16">
      <c r="A2149" s="24">
        <v>2144</v>
      </c>
      <c r="B2149" s="24" t="s">
        <v>23</v>
      </c>
      <c r="C2149" s="24" t="s">
        <v>24</v>
      </c>
      <c r="D2149" s="24" t="s">
        <v>25</v>
      </c>
      <c r="E2149" s="60" t="s">
        <v>4460</v>
      </c>
      <c r="F2149" s="60" t="s">
        <v>6274</v>
      </c>
      <c r="G2149" s="37" t="s">
        <v>6535</v>
      </c>
      <c r="H2149" s="232" t="s">
        <v>194</v>
      </c>
      <c r="I2149" s="71">
        <v>3</v>
      </c>
      <c r="J2149" s="71" t="s">
        <v>6341</v>
      </c>
      <c r="K2149" s="60" t="s">
        <v>31</v>
      </c>
      <c r="L2149" s="238">
        <v>3</v>
      </c>
      <c r="M2149" s="27">
        <f t="shared" si="102"/>
        <v>390</v>
      </c>
      <c r="N2149" s="23"/>
      <c r="O2149" s="184" t="s">
        <v>32</v>
      </c>
      <c r="P2149" s="250"/>
    </row>
    <row r="2150" s="226" customFormat="1" ht="18" customHeight="1" spans="1:16">
      <c r="A2150" s="24">
        <v>2145</v>
      </c>
      <c r="B2150" s="24" t="s">
        <v>23</v>
      </c>
      <c r="C2150" s="24" t="s">
        <v>24</v>
      </c>
      <c r="D2150" s="24" t="s">
        <v>25</v>
      </c>
      <c r="E2150" s="60" t="s">
        <v>4460</v>
      </c>
      <c r="F2150" s="60" t="s">
        <v>6274</v>
      </c>
      <c r="G2150" s="37" t="s">
        <v>6536</v>
      </c>
      <c r="H2150" s="253" t="s">
        <v>194</v>
      </c>
      <c r="I2150" s="71">
        <v>5</v>
      </c>
      <c r="J2150" s="71" t="s">
        <v>6341</v>
      </c>
      <c r="K2150" s="60" t="s">
        <v>31</v>
      </c>
      <c r="L2150" s="238">
        <v>5</v>
      </c>
      <c r="M2150" s="27">
        <f t="shared" si="102"/>
        <v>650</v>
      </c>
      <c r="N2150" s="23"/>
      <c r="O2150" s="184" t="s">
        <v>32</v>
      </c>
      <c r="P2150" s="250"/>
    </row>
    <row r="2151" s="226" customFormat="1" ht="18" customHeight="1" spans="1:16">
      <c r="A2151" s="24">
        <v>2146</v>
      </c>
      <c r="B2151" s="24" t="s">
        <v>23</v>
      </c>
      <c r="C2151" s="24" t="s">
        <v>24</v>
      </c>
      <c r="D2151" s="24" t="s">
        <v>25</v>
      </c>
      <c r="E2151" s="60" t="s">
        <v>4460</v>
      </c>
      <c r="F2151" s="60" t="s">
        <v>6274</v>
      </c>
      <c r="G2151" s="37" t="s">
        <v>6537</v>
      </c>
      <c r="H2151" s="232" t="s">
        <v>194</v>
      </c>
      <c r="I2151" s="71">
        <v>2</v>
      </c>
      <c r="J2151" s="71" t="s">
        <v>6341</v>
      </c>
      <c r="K2151" s="60" t="s">
        <v>31</v>
      </c>
      <c r="L2151" s="238">
        <v>2</v>
      </c>
      <c r="M2151" s="27">
        <f t="shared" si="102"/>
        <v>260</v>
      </c>
      <c r="N2151" s="23"/>
      <c r="O2151" s="184" t="s">
        <v>32</v>
      </c>
      <c r="P2151" s="250"/>
    </row>
    <row r="2152" s="226" customFormat="1" ht="18" customHeight="1" spans="1:16">
      <c r="A2152" s="24">
        <v>2147</v>
      </c>
      <c r="B2152" s="24" t="s">
        <v>23</v>
      </c>
      <c r="C2152" s="24" t="s">
        <v>24</v>
      </c>
      <c r="D2152" s="24" t="s">
        <v>25</v>
      </c>
      <c r="E2152" s="60" t="s">
        <v>4460</v>
      </c>
      <c r="F2152" s="60" t="s">
        <v>6274</v>
      </c>
      <c r="G2152" s="37" t="s">
        <v>6538</v>
      </c>
      <c r="H2152" s="253" t="s">
        <v>194</v>
      </c>
      <c r="I2152" s="71">
        <v>7</v>
      </c>
      <c r="J2152" s="71" t="s">
        <v>6341</v>
      </c>
      <c r="K2152" s="60" t="s">
        <v>31</v>
      </c>
      <c r="L2152" s="238">
        <v>7</v>
      </c>
      <c r="M2152" s="27">
        <f t="shared" si="102"/>
        <v>910</v>
      </c>
      <c r="N2152" s="23"/>
      <c r="O2152" s="184" t="s">
        <v>32</v>
      </c>
      <c r="P2152" s="250"/>
    </row>
    <row r="2153" s="226" customFormat="1" ht="18" customHeight="1" spans="1:16">
      <c r="A2153" s="24">
        <v>2148</v>
      </c>
      <c r="B2153" s="24" t="s">
        <v>23</v>
      </c>
      <c r="C2153" s="24" t="s">
        <v>24</v>
      </c>
      <c r="D2153" s="24" t="s">
        <v>25</v>
      </c>
      <c r="E2153" s="60" t="s">
        <v>4460</v>
      </c>
      <c r="F2153" s="60" t="s">
        <v>6274</v>
      </c>
      <c r="G2153" s="37" t="s">
        <v>6539</v>
      </c>
      <c r="H2153" s="253" t="s">
        <v>194</v>
      </c>
      <c r="I2153" s="71">
        <v>4</v>
      </c>
      <c r="J2153" s="71" t="s">
        <v>6341</v>
      </c>
      <c r="K2153" s="60" t="s">
        <v>31</v>
      </c>
      <c r="L2153" s="238">
        <v>4</v>
      </c>
      <c r="M2153" s="27">
        <f t="shared" si="102"/>
        <v>520</v>
      </c>
      <c r="N2153" s="23"/>
      <c r="O2153" s="184" t="s">
        <v>32</v>
      </c>
      <c r="P2153" s="250"/>
    </row>
    <row r="2154" s="226" customFormat="1" ht="18" customHeight="1" spans="1:16">
      <c r="A2154" s="24">
        <v>2149</v>
      </c>
      <c r="B2154" s="24" t="s">
        <v>23</v>
      </c>
      <c r="C2154" s="24" t="s">
        <v>24</v>
      </c>
      <c r="D2154" s="24" t="s">
        <v>25</v>
      </c>
      <c r="E2154" s="60" t="s">
        <v>4460</v>
      </c>
      <c r="F2154" s="60" t="s">
        <v>6274</v>
      </c>
      <c r="G2154" s="37" t="s">
        <v>6540</v>
      </c>
      <c r="H2154" s="253" t="s">
        <v>194</v>
      </c>
      <c r="I2154" s="71">
        <v>6</v>
      </c>
      <c r="J2154" s="71" t="s">
        <v>6341</v>
      </c>
      <c r="K2154" s="60" t="s">
        <v>31</v>
      </c>
      <c r="L2154" s="238">
        <v>2</v>
      </c>
      <c r="M2154" s="27">
        <f t="shared" si="102"/>
        <v>260</v>
      </c>
      <c r="N2154" s="23"/>
      <c r="O2154" s="184" t="s">
        <v>32</v>
      </c>
      <c r="P2154" s="250"/>
    </row>
    <row r="2155" s="226" customFormat="1" ht="18" customHeight="1" spans="1:16">
      <c r="A2155" s="24">
        <v>2150</v>
      </c>
      <c r="B2155" s="24" t="s">
        <v>23</v>
      </c>
      <c r="C2155" s="24" t="s">
        <v>24</v>
      </c>
      <c r="D2155" s="24" t="s">
        <v>25</v>
      </c>
      <c r="E2155" s="60" t="s">
        <v>4460</v>
      </c>
      <c r="F2155" s="60" t="s">
        <v>6274</v>
      </c>
      <c r="G2155" s="37" t="s">
        <v>6541</v>
      </c>
      <c r="H2155" s="253" t="s">
        <v>194</v>
      </c>
      <c r="I2155" s="71">
        <v>4</v>
      </c>
      <c r="J2155" s="71" t="s">
        <v>6341</v>
      </c>
      <c r="K2155" s="60" t="s">
        <v>31</v>
      </c>
      <c r="L2155" s="238">
        <v>4</v>
      </c>
      <c r="M2155" s="27">
        <f t="shared" si="102"/>
        <v>520</v>
      </c>
      <c r="N2155" s="23"/>
      <c r="O2155" s="184" t="s">
        <v>32</v>
      </c>
      <c r="P2155" s="250"/>
    </row>
    <row r="2156" s="226" customFormat="1" ht="18" customHeight="1" spans="1:16">
      <c r="A2156" s="24">
        <v>2151</v>
      </c>
      <c r="B2156" s="24" t="s">
        <v>23</v>
      </c>
      <c r="C2156" s="24" t="s">
        <v>24</v>
      </c>
      <c r="D2156" s="24" t="s">
        <v>25</v>
      </c>
      <c r="E2156" s="60" t="s">
        <v>4460</v>
      </c>
      <c r="F2156" s="60" t="s">
        <v>6274</v>
      </c>
      <c r="G2156" s="37" t="s">
        <v>6542</v>
      </c>
      <c r="H2156" s="232" t="s">
        <v>194</v>
      </c>
      <c r="I2156" s="24">
        <v>3</v>
      </c>
      <c r="J2156" s="71" t="s">
        <v>6281</v>
      </c>
      <c r="K2156" s="60" t="s">
        <v>31</v>
      </c>
      <c r="L2156" s="238">
        <v>3</v>
      </c>
      <c r="M2156" s="27">
        <f t="shared" si="102"/>
        <v>390</v>
      </c>
      <c r="N2156" s="23"/>
      <c r="O2156" s="184" t="s">
        <v>32</v>
      </c>
      <c r="P2156" s="250"/>
    </row>
    <row r="2157" s="226" customFormat="1" ht="18" customHeight="1" spans="1:16">
      <c r="A2157" s="24">
        <v>2152</v>
      </c>
      <c r="B2157" s="24" t="s">
        <v>23</v>
      </c>
      <c r="C2157" s="24" t="s">
        <v>24</v>
      </c>
      <c r="D2157" s="24" t="s">
        <v>25</v>
      </c>
      <c r="E2157" s="60" t="s">
        <v>4460</v>
      </c>
      <c r="F2157" s="60" t="s">
        <v>6274</v>
      </c>
      <c r="G2157" s="37" t="s">
        <v>6543</v>
      </c>
      <c r="H2157" s="253" t="s">
        <v>194</v>
      </c>
      <c r="I2157" s="24">
        <v>7</v>
      </c>
      <c r="J2157" s="71" t="s">
        <v>6281</v>
      </c>
      <c r="K2157" s="60" t="s">
        <v>31</v>
      </c>
      <c r="L2157" s="238">
        <v>1</v>
      </c>
      <c r="M2157" s="27">
        <f>L2157*312</f>
        <v>312</v>
      </c>
      <c r="N2157" s="23"/>
      <c r="O2157" s="184" t="s">
        <v>32</v>
      </c>
      <c r="P2157" s="250"/>
    </row>
    <row r="2158" s="226" customFormat="1" ht="18" customHeight="1" spans="1:16">
      <c r="A2158" s="24">
        <v>2153</v>
      </c>
      <c r="B2158" s="24" t="s">
        <v>23</v>
      </c>
      <c r="C2158" s="24" t="s">
        <v>24</v>
      </c>
      <c r="D2158" s="24" t="s">
        <v>25</v>
      </c>
      <c r="E2158" s="60" t="s">
        <v>4460</v>
      </c>
      <c r="F2158" s="60" t="s">
        <v>6274</v>
      </c>
      <c r="G2158" s="37" t="s">
        <v>6544</v>
      </c>
      <c r="H2158" s="253" t="s">
        <v>194</v>
      </c>
      <c r="I2158" s="24">
        <v>5</v>
      </c>
      <c r="J2158" s="71" t="s">
        <v>6281</v>
      </c>
      <c r="K2158" s="60" t="s">
        <v>31</v>
      </c>
      <c r="L2158" s="238">
        <v>5</v>
      </c>
      <c r="M2158" s="27">
        <f t="shared" ref="M2158:M2171" si="103">L2158*130</f>
        <v>650</v>
      </c>
      <c r="N2158" s="23"/>
      <c r="O2158" s="184" t="s">
        <v>32</v>
      </c>
      <c r="P2158" s="250"/>
    </row>
    <row r="2159" s="226" customFormat="1" ht="18" customHeight="1" spans="1:16">
      <c r="A2159" s="24">
        <v>2154</v>
      </c>
      <c r="B2159" s="24" t="s">
        <v>23</v>
      </c>
      <c r="C2159" s="24" t="s">
        <v>24</v>
      </c>
      <c r="D2159" s="24" t="s">
        <v>25</v>
      </c>
      <c r="E2159" s="60" t="s">
        <v>4460</v>
      </c>
      <c r="F2159" s="60" t="s">
        <v>6274</v>
      </c>
      <c r="G2159" s="37" t="s">
        <v>6545</v>
      </c>
      <c r="H2159" s="253" t="s">
        <v>194</v>
      </c>
      <c r="I2159" s="24">
        <v>8</v>
      </c>
      <c r="J2159" s="71" t="s">
        <v>6281</v>
      </c>
      <c r="K2159" s="60" t="s">
        <v>31</v>
      </c>
      <c r="L2159" s="238">
        <v>2</v>
      </c>
      <c r="M2159" s="27">
        <f t="shared" si="103"/>
        <v>260</v>
      </c>
      <c r="N2159" s="23"/>
      <c r="O2159" s="184" t="s">
        <v>32</v>
      </c>
      <c r="P2159" s="250"/>
    </row>
    <row r="2160" s="226" customFormat="1" ht="18" customHeight="1" spans="1:16">
      <c r="A2160" s="24">
        <v>2155</v>
      </c>
      <c r="B2160" s="24" t="s">
        <v>23</v>
      </c>
      <c r="C2160" s="24" t="s">
        <v>24</v>
      </c>
      <c r="D2160" s="24" t="s">
        <v>25</v>
      </c>
      <c r="E2160" s="60" t="s">
        <v>4460</v>
      </c>
      <c r="F2160" s="60" t="s">
        <v>6274</v>
      </c>
      <c r="G2160" s="37" t="s">
        <v>3827</v>
      </c>
      <c r="H2160" s="253" t="s">
        <v>194</v>
      </c>
      <c r="I2160" s="24">
        <v>4</v>
      </c>
      <c r="J2160" s="71" t="s">
        <v>6281</v>
      </c>
      <c r="K2160" s="60" t="s">
        <v>31</v>
      </c>
      <c r="L2160" s="238">
        <v>4</v>
      </c>
      <c r="M2160" s="27">
        <f t="shared" si="103"/>
        <v>520</v>
      </c>
      <c r="N2160" s="23"/>
      <c r="O2160" s="184" t="s">
        <v>32</v>
      </c>
      <c r="P2160" s="250"/>
    </row>
    <row r="2161" s="226" customFormat="1" ht="18" customHeight="1" spans="1:16">
      <c r="A2161" s="24">
        <v>2156</v>
      </c>
      <c r="B2161" s="24" t="s">
        <v>23</v>
      </c>
      <c r="C2161" s="24" t="s">
        <v>24</v>
      </c>
      <c r="D2161" s="24" t="s">
        <v>25</v>
      </c>
      <c r="E2161" s="60" t="s">
        <v>4460</v>
      </c>
      <c r="F2161" s="60" t="s">
        <v>6274</v>
      </c>
      <c r="G2161" s="37" t="s">
        <v>6546</v>
      </c>
      <c r="H2161" s="253" t="s">
        <v>194</v>
      </c>
      <c r="I2161" s="24">
        <v>4</v>
      </c>
      <c r="J2161" s="71" t="s">
        <v>6281</v>
      </c>
      <c r="K2161" s="60" t="s">
        <v>31</v>
      </c>
      <c r="L2161" s="238">
        <v>4</v>
      </c>
      <c r="M2161" s="27">
        <f t="shared" si="103"/>
        <v>520</v>
      </c>
      <c r="N2161" s="23"/>
      <c r="O2161" s="184" t="s">
        <v>32</v>
      </c>
      <c r="P2161" s="250"/>
    </row>
    <row r="2162" s="226" customFormat="1" ht="18" customHeight="1" spans="1:16">
      <c r="A2162" s="24">
        <v>2157</v>
      </c>
      <c r="B2162" s="24" t="s">
        <v>23</v>
      </c>
      <c r="C2162" s="24" t="s">
        <v>24</v>
      </c>
      <c r="D2162" s="24" t="s">
        <v>25</v>
      </c>
      <c r="E2162" s="60" t="s">
        <v>4460</v>
      </c>
      <c r="F2162" s="60" t="s">
        <v>6274</v>
      </c>
      <c r="G2162" s="37" t="s">
        <v>6547</v>
      </c>
      <c r="H2162" s="253" t="s">
        <v>194</v>
      </c>
      <c r="I2162" s="24">
        <v>4</v>
      </c>
      <c r="J2162" s="71" t="s">
        <v>6281</v>
      </c>
      <c r="K2162" s="60" t="s">
        <v>31</v>
      </c>
      <c r="L2162" s="238">
        <v>4</v>
      </c>
      <c r="M2162" s="27">
        <f t="shared" si="103"/>
        <v>520</v>
      </c>
      <c r="N2162" s="23"/>
      <c r="O2162" s="184" t="s">
        <v>32</v>
      </c>
      <c r="P2162" s="250"/>
    </row>
    <row r="2163" s="226" customFormat="1" ht="18" customHeight="1" spans="1:16">
      <c r="A2163" s="24">
        <v>2158</v>
      </c>
      <c r="B2163" s="24" t="s">
        <v>23</v>
      </c>
      <c r="C2163" s="24" t="s">
        <v>24</v>
      </c>
      <c r="D2163" s="24" t="s">
        <v>25</v>
      </c>
      <c r="E2163" s="60" t="s">
        <v>4460</v>
      </c>
      <c r="F2163" s="60" t="s">
        <v>6274</v>
      </c>
      <c r="G2163" s="37" t="s">
        <v>5724</v>
      </c>
      <c r="H2163" s="253" t="s">
        <v>194</v>
      </c>
      <c r="I2163" s="24">
        <v>4</v>
      </c>
      <c r="J2163" s="71" t="s">
        <v>6281</v>
      </c>
      <c r="K2163" s="60" t="s">
        <v>31</v>
      </c>
      <c r="L2163" s="238">
        <v>4</v>
      </c>
      <c r="M2163" s="27">
        <f t="shared" si="103"/>
        <v>520</v>
      </c>
      <c r="N2163" s="23"/>
      <c r="O2163" s="184" t="s">
        <v>32</v>
      </c>
      <c r="P2163" s="250"/>
    </row>
    <row r="2164" s="226" customFormat="1" ht="18" customHeight="1" spans="1:16">
      <c r="A2164" s="24">
        <v>2159</v>
      </c>
      <c r="B2164" s="24" t="s">
        <v>23</v>
      </c>
      <c r="C2164" s="24" t="s">
        <v>24</v>
      </c>
      <c r="D2164" s="24" t="s">
        <v>25</v>
      </c>
      <c r="E2164" s="60" t="s">
        <v>4460</v>
      </c>
      <c r="F2164" s="60" t="s">
        <v>6274</v>
      </c>
      <c r="G2164" s="37" t="s">
        <v>6548</v>
      </c>
      <c r="H2164" s="253" t="s">
        <v>194</v>
      </c>
      <c r="I2164" s="24">
        <v>4</v>
      </c>
      <c r="J2164" s="71" t="s">
        <v>6281</v>
      </c>
      <c r="K2164" s="60" t="s">
        <v>31</v>
      </c>
      <c r="L2164" s="238">
        <v>4</v>
      </c>
      <c r="M2164" s="27">
        <f t="shared" si="103"/>
        <v>520</v>
      </c>
      <c r="N2164" s="23"/>
      <c r="O2164" s="184" t="s">
        <v>32</v>
      </c>
      <c r="P2164" s="250"/>
    </row>
    <row r="2165" s="226" customFormat="1" ht="18" customHeight="1" spans="1:16">
      <c r="A2165" s="24">
        <v>2160</v>
      </c>
      <c r="B2165" s="24" t="s">
        <v>23</v>
      </c>
      <c r="C2165" s="24" t="s">
        <v>24</v>
      </c>
      <c r="D2165" s="24" t="s">
        <v>25</v>
      </c>
      <c r="E2165" s="60" t="s">
        <v>4460</v>
      </c>
      <c r="F2165" s="60" t="s">
        <v>6274</v>
      </c>
      <c r="G2165" s="37" t="s">
        <v>6549</v>
      </c>
      <c r="H2165" s="232" t="s">
        <v>194</v>
      </c>
      <c r="I2165" s="24">
        <v>3</v>
      </c>
      <c r="J2165" s="71" t="s">
        <v>6281</v>
      </c>
      <c r="K2165" s="60" t="s">
        <v>31</v>
      </c>
      <c r="L2165" s="238">
        <v>3</v>
      </c>
      <c r="M2165" s="27">
        <f t="shared" si="103"/>
        <v>390</v>
      </c>
      <c r="N2165" s="23"/>
      <c r="O2165" s="184" t="s">
        <v>32</v>
      </c>
      <c r="P2165" s="250"/>
    </row>
    <row r="2166" s="226" customFormat="1" ht="18" customHeight="1" spans="1:16">
      <c r="A2166" s="24">
        <v>2161</v>
      </c>
      <c r="B2166" s="24" t="s">
        <v>23</v>
      </c>
      <c r="C2166" s="24" t="s">
        <v>24</v>
      </c>
      <c r="D2166" s="24" t="s">
        <v>25</v>
      </c>
      <c r="E2166" s="60" t="s">
        <v>4460</v>
      </c>
      <c r="F2166" s="60" t="s">
        <v>6274</v>
      </c>
      <c r="G2166" s="37" t="s">
        <v>6550</v>
      </c>
      <c r="H2166" s="253" t="s">
        <v>194</v>
      </c>
      <c r="I2166" s="24">
        <v>4</v>
      </c>
      <c r="J2166" s="71" t="s">
        <v>6281</v>
      </c>
      <c r="K2166" s="60" t="s">
        <v>31</v>
      </c>
      <c r="L2166" s="238">
        <v>4</v>
      </c>
      <c r="M2166" s="27">
        <f t="shared" si="103"/>
        <v>520</v>
      </c>
      <c r="N2166" s="23"/>
      <c r="O2166" s="184" t="s">
        <v>32</v>
      </c>
      <c r="P2166" s="250"/>
    </row>
    <row r="2167" s="226" customFormat="1" ht="18" customHeight="1" spans="1:16">
      <c r="A2167" s="24">
        <v>2162</v>
      </c>
      <c r="B2167" s="24" t="s">
        <v>23</v>
      </c>
      <c r="C2167" s="24" t="s">
        <v>24</v>
      </c>
      <c r="D2167" s="24" t="s">
        <v>25</v>
      </c>
      <c r="E2167" s="60" t="s">
        <v>4460</v>
      </c>
      <c r="F2167" s="60" t="s">
        <v>6274</v>
      </c>
      <c r="G2167" s="37" t="s">
        <v>6551</v>
      </c>
      <c r="H2167" s="253" t="s">
        <v>194</v>
      </c>
      <c r="I2167" s="24">
        <v>4</v>
      </c>
      <c r="J2167" s="71" t="s">
        <v>6281</v>
      </c>
      <c r="K2167" s="60" t="s">
        <v>31</v>
      </c>
      <c r="L2167" s="238">
        <v>4</v>
      </c>
      <c r="M2167" s="27">
        <f t="shared" si="103"/>
        <v>520</v>
      </c>
      <c r="N2167" s="23"/>
      <c r="O2167" s="184" t="s">
        <v>32</v>
      </c>
      <c r="P2167" s="250"/>
    </row>
    <row r="2168" s="226" customFormat="1" ht="18" customHeight="1" spans="1:16">
      <c r="A2168" s="24">
        <v>2163</v>
      </c>
      <c r="B2168" s="24" t="s">
        <v>23</v>
      </c>
      <c r="C2168" s="24" t="s">
        <v>24</v>
      </c>
      <c r="D2168" s="24" t="s">
        <v>25</v>
      </c>
      <c r="E2168" s="60" t="s">
        <v>4460</v>
      </c>
      <c r="F2168" s="60" t="s">
        <v>6274</v>
      </c>
      <c r="G2168" s="37" t="s">
        <v>6552</v>
      </c>
      <c r="H2168" s="232" t="s">
        <v>194</v>
      </c>
      <c r="I2168" s="24">
        <v>3</v>
      </c>
      <c r="J2168" s="71" t="s">
        <v>6281</v>
      </c>
      <c r="K2168" s="60" t="s">
        <v>31</v>
      </c>
      <c r="L2168" s="238">
        <v>3</v>
      </c>
      <c r="M2168" s="27">
        <f t="shared" si="103"/>
        <v>390</v>
      </c>
      <c r="N2168" s="23"/>
      <c r="O2168" s="184" t="s">
        <v>32</v>
      </c>
      <c r="P2168" s="250"/>
    </row>
    <row r="2169" s="226" customFormat="1" ht="18" customHeight="1" spans="1:16">
      <c r="A2169" s="24">
        <v>2164</v>
      </c>
      <c r="B2169" s="24" t="s">
        <v>23</v>
      </c>
      <c r="C2169" s="24" t="s">
        <v>24</v>
      </c>
      <c r="D2169" s="24" t="s">
        <v>25</v>
      </c>
      <c r="E2169" s="60" t="s">
        <v>4460</v>
      </c>
      <c r="F2169" s="60" t="s">
        <v>6274</v>
      </c>
      <c r="G2169" s="37" t="s">
        <v>6553</v>
      </c>
      <c r="H2169" s="253" t="s">
        <v>194</v>
      </c>
      <c r="I2169" s="24">
        <v>9</v>
      </c>
      <c r="J2169" s="71" t="s">
        <v>6281</v>
      </c>
      <c r="K2169" s="60" t="s">
        <v>31</v>
      </c>
      <c r="L2169" s="238">
        <v>2</v>
      </c>
      <c r="M2169" s="27">
        <f t="shared" si="103"/>
        <v>260</v>
      </c>
      <c r="N2169" s="23"/>
      <c r="O2169" s="184" t="s">
        <v>32</v>
      </c>
      <c r="P2169" s="250"/>
    </row>
    <row r="2170" s="226" customFormat="1" ht="18" customHeight="1" spans="1:16">
      <c r="A2170" s="24">
        <v>2165</v>
      </c>
      <c r="B2170" s="24" t="s">
        <v>23</v>
      </c>
      <c r="C2170" s="24" t="s">
        <v>24</v>
      </c>
      <c r="D2170" s="24" t="s">
        <v>25</v>
      </c>
      <c r="E2170" s="60" t="s">
        <v>4460</v>
      </c>
      <c r="F2170" s="60" t="s">
        <v>6274</v>
      </c>
      <c r="G2170" s="37" t="s">
        <v>6554</v>
      </c>
      <c r="H2170" s="71" t="s">
        <v>29</v>
      </c>
      <c r="I2170" s="24">
        <v>6</v>
      </c>
      <c r="J2170" s="71" t="s">
        <v>6281</v>
      </c>
      <c r="K2170" s="60" t="s">
        <v>31</v>
      </c>
      <c r="L2170" s="238">
        <v>6</v>
      </c>
      <c r="M2170" s="27">
        <f t="shared" si="103"/>
        <v>780</v>
      </c>
      <c r="N2170" s="23"/>
      <c r="O2170" s="184" t="s">
        <v>32</v>
      </c>
      <c r="P2170" s="250"/>
    </row>
    <row r="2171" s="226" customFormat="1" ht="18" customHeight="1" spans="1:16">
      <c r="A2171" s="24">
        <v>2166</v>
      </c>
      <c r="B2171" s="24" t="s">
        <v>23</v>
      </c>
      <c r="C2171" s="24" t="s">
        <v>24</v>
      </c>
      <c r="D2171" s="24" t="s">
        <v>25</v>
      </c>
      <c r="E2171" s="60" t="s">
        <v>4460</v>
      </c>
      <c r="F2171" s="60" t="s">
        <v>6274</v>
      </c>
      <c r="G2171" s="37" t="s">
        <v>5820</v>
      </c>
      <c r="H2171" s="253" t="s">
        <v>194</v>
      </c>
      <c r="I2171" s="24">
        <v>5</v>
      </c>
      <c r="J2171" s="71" t="s">
        <v>6281</v>
      </c>
      <c r="K2171" s="60" t="s">
        <v>31</v>
      </c>
      <c r="L2171" s="238">
        <v>2</v>
      </c>
      <c r="M2171" s="27">
        <f t="shared" si="103"/>
        <v>260</v>
      </c>
      <c r="N2171" s="23"/>
      <c r="O2171" s="184" t="s">
        <v>32</v>
      </c>
      <c r="P2171" s="250"/>
    </row>
    <row r="2172" s="226" customFormat="1" ht="18" customHeight="1" spans="1:16">
      <c r="A2172" s="24">
        <v>2167</v>
      </c>
      <c r="B2172" s="24" t="s">
        <v>23</v>
      </c>
      <c r="C2172" s="24" t="s">
        <v>24</v>
      </c>
      <c r="D2172" s="24" t="s">
        <v>25</v>
      </c>
      <c r="E2172" s="60" t="s">
        <v>4460</v>
      </c>
      <c r="F2172" s="60" t="s">
        <v>6274</v>
      </c>
      <c r="G2172" s="37" t="s">
        <v>5564</v>
      </c>
      <c r="H2172" s="253" t="s">
        <v>194</v>
      </c>
      <c r="I2172" s="24">
        <v>5</v>
      </c>
      <c r="J2172" s="71" t="s">
        <v>6281</v>
      </c>
      <c r="K2172" s="60" t="s">
        <v>31</v>
      </c>
      <c r="L2172" s="238">
        <v>1</v>
      </c>
      <c r="M2172" s="27">
        <f>L2172*312</f>
        <v>312</v>
      </c>
      <c r="N2172" s="23"/>
      <c r="O2172" s="184" t="s">
        <v>32</v>
      </c>
      <c r="P2172" s="250"/>
    </row>
    <row r="2173" s="226" customFormat="1" ht="18" customHeight="1" spans="1:16">
      <c r="A2173" s="24">
        <v>2168</v>
      </c>
      <c r="B2173" s="24" t="s">
        <v>23</v>
      </c>
      <c r="C2173" s="24" t="s">
        <v>24</v>
      </c>
      <c r="D2173" s="24" t="s">
        <v>25</v>
      </c>
      <c r="E2173" s="60" t="s">
        <v>4460</v>
      </c>
      <c r="F2173" s="60" t="s">
        <v>6274</v>
      </c>
      <c r="G2173" s="37" t="s">
        <v>6555</v>
      </c>
      <c r="H2173" s="232" t="s">
        <v>194</v>
      </c>
      <c r="I2173" s="24">
        <v>3</v>
      </c>
      <c r="J2173" s="71" t="s">
        <v>6281</v>
      </c>
      <c r="K2173" s="60" t="s">
        <v>31</v>
      </c>
      <c r="L2173" s="238">
        <v>3</v>
      </c>
      <c r="M2173" s="27">
        <f t="shared" ref="M2173:M2180" si="104">L2173*130</f>
        <v>390</v>
      </c>
      <c r="N2173" s="23"/>
      <c r="O2173" s="184" t="s">
        <v>32</v>
      </c>
      <c r="P2173" s="250"/>
    </row>
    <row r="2174" s="83" customFormat="1" ht="18" customHeight="1" spans="1:16">
      <c r="A2174" s="24">
        <v>2169</v>
      </c>
      <c r="B2174" s="24" t="s">
        <v>23</v>
      </c>
      <c r="C2174" s="24" t="s">
        <v>24</v>
      </c>
      <c r="D2174" s="24" t="s">
        <v>25</v>
      </c>
      <c r="E2174" s="60" t="s">
        <v>4460</v>
      </c>
      <c r="F2174" s="60" t="s">
        <v>6274</v>
      </c>
      <c r="G2174" s="37" t="s">
        <v>6556</v>
      </c>
      <c r="H2174" s="253" t="s">
        <v>194</v>
      </c>
      <c r="I2174" s="24">
        <v>4</v>
      </c>
      <c r="J2174" s="71" t="s">
        <v>6281</v>
      </c>
      <c r="K2174" s="60" t="s">
        <v>31</v>
      </c>
      <c r="L2174" s="238">
        <v>4</v>
      </c>
      <c r="M2174" s="27">
        <f t="shared" si="104"/>
        <v>520</v>
      </c>
      <c r="N2174" s="23"/>
      <c r="O2174" s="184" t="s">
        <v>32</v>
      </c>
      <c r="P2174" s="237"/>
    </row>
    <row r="2175" s="226" customFormat="1" ht="18" customHeight="1" spans="1:16">
      <c r="A2175" s="24">
        <v>2170</v>
      </c>
      <c r="B2175" s="24" t="s">
        <v>23</v>
      </c>
      <c r="C2175" s="24" t="s">
        <v>24</v>
      </c>
      <c r="D2175" s="24" t="s">
        <v>25</v>
      </c>
      <c r="E2175" s="60" t="s">
        <v>4460</v>
      </c>
      <c r="F2175" s="60" t="s">
        <v>6274</v>
      </c>
      <c r="G2175" s="37" t="s">
        <v>6557</v>
      </c>
      <c r="H2175" s="253" t="s">
        <v>194</v>
      </c>
      <c r="I2175" s="24">
        <v>4</v>
      </c>
      <c r="J2175" s="71" t="s">
        <v>6281</v>
      </c>
      <c r="K2175" s="60" t="s">
        <v>31</v>
      </c>
      <c r="L2175" s="238">
        <v>4</v>
      </c>
      <c r="M2175" s="27">
        <f t="shared" si="104"/>
        <v>520</v>
      </c>
      <c r="N2175" s="23"/>
      <c r="O2175" s="184" t="s">
        <v>32</v>
      </c>
      <c r="P2175" s="250"/>
    </row>
    <row r="2176" s="226" customFormat="1" ht="18" customHeight="1" spans="1:16">
      <c r="A2176" s="24">
        <v>2171</v>
      </c>
      <c r="B2176" s="24" t="s">
        <v>23</v>
      </c>
      <c r="C2176" s="24" t="s">
        <v>24</v>
      </c>
      <c r="D2176" s="24" t="s">
        <v>25</v>
      </c>
      <c r="E2176" s="60" t="s">
        <v>4460</v>
      </c>
      <c r="F2176" s="60" t="s">
        <v>6274</v>
      </c>
      <c r="G2176" s="37" t="s">
        <v>6558</v>
      </c>
      <c r="H2176" s="253" t="s">
        <v>194</v>
      </c>
      <c r="I2176" s="24">
        <v>4</v>
      </c>
      <c r="J2176" s="71" t="s">
        <v>6281</v>
      </c>
      <c r="K2176" s="60" t="s">
        <v>31</v>
      </c>
      <c r="L2176" s="238">
        <v>4</v>
      </c>
      <c r="M2176" s="27">
        <f t="shared" si="104"/>
        <v>520</v>
      </c>
      <c r="N2176" s="23"/>
      <c r="O2176" s="184" t="s">
        <v>32</v>
      </c>
      <c r="P2176" s="250"/>
    </row>
    <row r="2177" s="226" customFormat="1" ht="18" customHeight="1" spans="1:16">
      <c r="A2177" s="24">
        <v>2172</v>
      </c>
      <c r="B2177" s="24" t="s">
        <v>23</v>
      </c>
      <c r="C2177" s="24" t="s">
        <v>24</v>
      </c>
      <c r="D2177" s="24" t="s">
        <v>25</v>
      </c>
      <c r="E2177" s="60" t="s">
        <v>4460</v>
      </c>
      <c r="F2177" s="60" t="s">
        <v>6274</v>
      </c>
      <c r="G2177" s="37" t="s">
        <v>6559</v>
      </c>
      <c r="H2177" s="253" t="s">
        <v>194</v>
      </c>
      <c r="I2177" s="24">
        <v>5</v>
      </c>
      <c r="J2177" s="71" t="s">
        <v>6281</v>
      </c>
      <c r="K2177" s="60" t="s">
        <v>31</v>
      </c>
      <c r="L2177" s="238">
        <v>5</v>
      </c>
      <c r="M2177" s="27">
        <f t="shared" si="104"/>
        <v>650</v>
      </c>
      <c r="N2177" s="23"/>
      <c r="O2177" s="184" t="s">
        <v>32</v>
      </c>
      <c r="P2177" s="250"/>
    </row>
    <row r="2178" s="226" customFormat="1" ht="18" customHeight="1" spans="1:16">
      <c r="A2178" s="24">
        <v>2173</v>
      </c>
      <c r="B2178" s="24" t="s">
        <v>23</v>
      </c>
      <c r="C2178" s="24" t="s">
        <v>24</v>
      </c>
      <c r="D2178" s="24" t="s">
        <v>25</v>
      </c>
      <c r="E2178" s="60" t="s">
        <v>4460</v>
      </c>
      <c r="F2178" s="60" t="s">
        <v>6274</v>
      </c>
      <c r="G2178" s="37" t="s">
        <v>6560</v>
      </c>
      <c r="H2178" s="253" t="s">
        <v>194</v>
      </c>
      <c r="I2178" s="24">
        <v>6</v>
      </c>
      <c r="J2178" s="71" t="s">
        <v>6281</v>
      </c>
      <c r="K2178" s="60" t="s">
        <v>31</v>
      </c>
      <c r="L2178" s="238">
        <v>4</v>
      </c>
      <c r="M2178" s="27">
        <f t="shared" si="104"/>
        <v>520</v>
      </c>
      <c r="N2178" s="23"/>
      <c r="O2178" s="184" t="s">
        <v>32</v>
      </c>
      <c r="P2178" s="250"/>
    </row>
    <row r="2179" s="226" customFormat="1" ht="18" customHeight="1" spans="1:16">
      <c r="A2179" s="24">
        <v>2174</v>
      </c>
      <c r="B2179" s="24" t="s">
        <v>23</v>
      </c>
      <c r="C2179" s="24" t="s">
        <v>24</v>
      </c>
      <c r="D2179" s="24" t="s">
        <v>25</v>
      </c>
      <c r="E2179" s="60" t="s">
        <v>4460</v>
      </c>
      <c r="F2179" s="60" t="s">
        <v>6274</v>
      </c>
      <c r="G2179" s="37" t="s">
        <v>6561</v>
      </c>
      <c r="H2179" s="253" t="s">
        <v>194</v>
      </c>
      <c r="I2179" s="24">
        <v>6</v>
      </c>
      <c r="J2179" s="71" t="s">
        <v>6281</v>
      </c>
      <c r="K2179" s="60" t="s">
        <v>31</v>
      </c>
      <c r="L2179" s="238">
        <v>6</v>
      </c>
      <c r="M2179" s="27">
        <f t="shared" si="104"/>
        <v>780</v>
      </c>
      <c r="N2179" s="23"/>
      <c r="O2179" s="184" t="s">
        <v>32</v>
      </c>
      <c r="P2179" s="250"/>
    </row>
    <row r="2180" s="226" customFormat="1" ht="18" customHeight="1" spans="1:16">
      <c r="A2180" s="24">
        <v>2175</v>
      </c>
      <c r="B2180" s="24" t="s">
        <v>23</v>
      </c>
      <c r="C2180" s="24" t="s">
        <v>24</v>
      </c>
      <c r="D2180" s="24" t="s">
        <v>25</v>
      </c>
      <c r="E2180" s="60" t="s">
        <v>4460</v>
      </c>
      <c r="F2180" s="60" t="s">
        <v>6274</v>
      </c>
      <c r="G2180" s="37" t="s">
        <v>6562</v>
      </c>
      <c r="H2180" s="253" t="s">
        <v>194</v>
      </c>
      <c r="I2180" s="24">
        <v>4</v>
      </c>
      <c r="J2180" s="71" t="s">
        <v>6281</v>
      </c>
      <c r="K2180" s="60" t="s">
        <v>31</v>
      </c>
      <c r="L2180" s="238">
        <v>4</v>
      </c>
      <c r="M2180" s="27">
        <f t="shared" si="104"/>
        <v>520</v>
      </c>
      <c r="N2180" s="23"/>
      <c r="O2180" s="184" t="s">
        <v>32</v>
      </c>
      <c r="P2180" s="250"/>
    </row>
    <row r="2181" s="226" customFormat="1" ht="18" customHeight="1" spans="1:16">
      <c r="A2181" s="24">
        <v>2176</v>
      </c>
      <c r="B2181" s="24" t="s">
        <v>23</v>
      </c>
      <c r="C2181" s="24" t="s">
        <v>24</v>
      </c>
      <c r="D2181" s="24" t="s">
        <v>25</v>
      </c>
      <c r="E2181" s="60" t="s">
        <v>4460</v>
      </c>
      <c r="F2181" s="60" t="s">
        <v>6274</v>
      </c>
      <c r="G2181" s="37" t="s">
        <v>6563</v>
      </c>
      <c r="H2181" s="232" t="s">
        <v>194</v>
      </c>
      <c r="I2181" s="24">
        <v>3</v>
      </c>
      <c r="J2181" s="71" t="s">
        <v>6281</v>
      </c>
      <c r="K2181" s="60" t="s">
        <v>31</v>
      </c>
      <c r="L2181" s="238">
        <v>1</v>
      </c>
      <c r="M2181" s="27">
        <f>L2181*312</f>
        <v>312</v>
      </c>
      <c r="N2181" s="23"/>
      <c r="O2181" s="184" t="s">
        <v>32</v>
      </c>
      <c r="P2181" s="250"/>
    </row>
    <row r="2182" s="226" customFormat="1" ht="18" customHeight="1" spans="1:16">
      <c r="A2182" s="24">
        <v>2177</v>
      </c>
      <c r="B2182" s="24" t="s">
        <v>23</v>
      </c>
      <c r="C2182" s="24" t="s">
        <v>24</v>
      </c>
      <c r="D2182" s="24" t="s">
        <v>25</v>
      </c>
      <c r="E2182" s="60" t="s">
        <v>4460</v>
      </c>
      <c r="F2182" s="60" t="s">
        <v>6274</v>
      </c>
      <c r="G2182" s="37" t="s">
        <v>6564</v>
      </c>
      <c r="H2182" s="232" t="s">
        <v>194</v>
      </c>
      <c r="I2182" s="24">
        <v>3</v>
      </c>
      <c r="J2182" s="71" t="s">
        <v>6281</v>
      </c>
      <c r="K2182" s="60" t="s">
        <v>31</v>
      </c>
      <c r="L2182" s="238">
        <v>3</v>
      </c>
      <c r="M2182" s="27">
        <f t="shared" ref="M2182:M2195" si="105">L2182*130</f>
        <v>390</v>
      </c>
      <c r="N2182" s="23"/>
      <c r="O2182" s="184" t="s">
        <v>32</v>
      </c>
      <c r="P2182" s="250"/>
    </row>
    <row r="2183" s="226" customFormat="1" ht="18" customHeight="1" spans="1:16">
      <c r="A2183" s="24">
        <v>2178</v>
      </c>
      <c r="B2183" s="24" t="s">
        <v>23</v>
      </c>
      <c r="C2183" s="24" t="s">
        <v>24</v>
      </c>
      <c r="D2183" s="24" t="s">
        <v>25</v>
      </c>
      <c r="E2183" s="60" t="s">
        <v>4460</v>
      </c>
      <c r="F2183" s="60" t="s">
        <v>6274</v>
      </c>
      <c r="G2183" s="37" t="s">
        <v>6565</v>
      </c>
      <c r="H2183" s="253" t="s">
        <v>194</v>
      </c>
      <c r="I2183" s="24">
        <v>7</v>
      </c>
      <c r="J2183" s="71" t="s">
        <v>6281</v>
      </c>
      <c r="K2183" s="60" t="s">
        <v>31</v>
      </c>
      <c r="L2183" s="238">
        <v>7</v>
      </c>
      <c r="M2183" s="27">
        <f t="shared" si="105"/>
        <v>910</v>
      </c>
      <c r="N2183" s="23"/>
      <c r="O2183" s="184" t="s">
        <v>32</v>
      </c>
      <c r="P2183" s="250"/>
    </row>
    <row r="2184" s="226" customFormat="1" ht="18" customHeight="1" spans="1:16">
      <c r="A2184" s="24">
        <v>2179</v>
      </c>
      <c r="B2184" s="24" t="s">
        <v>23</v>
      </c>
      <c r="C2184" s="24" t="s">
        <v>24</v>
      </c>
      <c r="D2184" s="24" t="s">
        <v>25</v>
      </c>
      <c r="E2184" s="60" t="s">
        <v>4460</v>
      </c>
      <c r="F2184" s="60" t="s">
        <v>6274</v>
      </c>
      <c r="G2184" s="37" t="s">
        <v>6566</v>
      </c>
      <c r="H2184" s="253" t="s">
        <v>194</v>
      </c>
      <c r="I2184" s="24">
        <v>5</v>
      </c>
      <c r="J2184" s="71" t="s">
        <v>6281</v>
      </c>
      <c r="K2184" s="60" t="s">
        <v>31</v>
      </c>
      <c r="L2184" s="238">
        <v>3</v>
      </c>
      <c r="M2184" s="27">
        <f t="shared" si="105"/>
        <v>390</v>
      </c>
      <c r="N2184" s="23"/>
      <c r="O2184" s="184" t="s">
        <v>32</v>
      </c>
      <c r="P2184" s="250"/>
    </row>
    <row r="2185" s="226" customFormat="1" ht="18" customHeight="1" spans="1:16">
      <c r="A2185" s="24">
        <v>2180</v>
      </c>
      <c r="B2185" s="24" t="s">
        <v>23</v>
      </c>
      <c r="C2185" s="24" t="s">
        <v>24</v>
      </c>
      <c r="D2185" s="24" t="s">
        <v>25</v>
      </c>
      <c r="E2185" s="60" t="s">
        <v>4460</v>
      </c>
      <c r="F2185" s="60" t="s">
        <v>6274</v>
      </c>
      <c r="G2185" s="37" t="s">
        <v>6567</v>
      </c>
      <c r="H2185" s="253" t="s">
        <v>194</v>
      </c>
      <c r="I2185" s="24">
        <v>4</v>
      </c>
      <c r="J2185" s="71" t="s">
        <v>6281</v>
      </c>
      <c r="K2185" s="60" t="s">
        <v>31</v>
      </c>
      <c r="L2185" s="238">
        <v>3</v>
      </c>
      <c r="M2185" s="27">
        <f t="shared" si="105"/>
        <v>390</v>
      </c>
      <c r="N2185" s="23"/>
      <c r="O2185" s="184" t="s">
        <v>32</v>
      </c>
      <c r="P2185" s="250"/>
    </row>
    <row r="2186" s="226" customFormat="1" ht="18" customHeight="1" spans="1:16">
      <c r="A2186" s="24">
        <v>2181</v>
      </c>
      <c r="B2186" s="24" t="s">
        <v>23</v>
      </c>
      <c r="C2186" s="24" t="s">
        <v>24</v>
      </c>
      <c r="D2186" s="24" t="s">
        <v>25</v>
      </c>
      <c r="E2186" s="60" t="s">
        <v>4460</v>
      </c>
      <c r="F2186" s="60" t="s">
        <v>6274</v>
      </c>
      <c r="G2186" s="37" t="s">
        <v>6568</v>
      </c>
      <c r="H2186" s="253" t="s">
        <v>194</v>
      </c>
      <c r="I2186" s="24">
        <v>4</v>
      </c>
      <c r="J2186" s="71" t="s">
        <v>6281</v>
      </c>
      <c r="K2186" s="60" t="s">
        <v>31</v>
      </c>
      <c r="L2186" s="238">
        <v>4</v>
      </c>
      <c r="M2186" s="27">
        <f t="shared" si="105"/>
        <v>520</v>
      </c>
      <c r="N2186" s="23"/>
      <c r="O2186" s="184" t="s">
        <v>32</v>
      </c>
      <c r="P2186" s="250"/>
    </row>
    <row r="2187" s="226" customFormat="1" ht="18" customHeight="1" spans="1:16">
      <c r="A2187" s="24">
        <v>2182</v>
      </c>
      <c r="B2187" s="24" t="s">
        <v>23</v>
      </c>
      <c r="C2187" s="24" t="s">
        <v>24</v>
      </c>
      <c r="D2187" s="24" t="s">
        <v>25</v>
      </c>
      <c r="E2187" s="60" t="s">
        <v>4460</v>
      </c>
      <c r="F2187" s="60" t="s">
        <v>6274</v>
      </c>
      <c r="G2187" s="37" t="s">
        <v>6569</v>
      </c>
      <c r="H2187" s="253" t="s">
        <v>194</v>
      </c>
      <c r="I2187" s="24">
        <v>6</v>
      </c>
      <c r="J2187" s="71" t="s">
        <v>6281</v>
      </c>
      <c r="K2187" s="60" t="s">
        <v>31</v>
      </c>
      <c r="L2187" s="238">
        <v>6</v>
      </c>
      <c r="M2187" s="27">
        <f t="shared" si="105"/>
        <v>780</v>
      </c>
      <c r="N2187" s="23"/>
      <c r="O2187" s="184" t="s">
        <v>32</v>
      </c>
      <c r="P2187" s="250"/>
    </row>
    <row r="2188" s="226" customFormat="1" ht="18" customHeight="1" spans="1:16">
      <c r="A2188" s="24">
        <v>2183</v>
      </c>
      <c r="B2188" s="24" t="s">
        <v>23</v>
      </c>
      <c r="C2188" s="24" t="s">
        <v>24</v>
      </c>
      <c r="D2188" s="24" t="s">
        <v>25</v>
      </c>
      <c r="E2188" s="60" t="s">
        <v>4460</v>
      </c>
      <c r="F2188" s="60" t="s">
        <v>6274</v>
      </c>
      <c r="G2188" s="37" t="s">
        <v>5747</v>
      </c>
      <c r="H2188" s="253" t="s">
        <v>194</v>
      </c>
      <c r="I2188" s="24">
        <v>7</v>
      </c>
      <c r="J2188" s="71" t="s">
        <v>6281</v>
      </c>
      <c r="K2188" s="60" t="s">
        <v>31</v>
      </c>
      <c r="L2188" s="238">
        <v>7</v>
      </c>
      <c r="M2188" s="27">
        <f t="shared" si="105"/>
        <v>910</v>
      </c>
      <c r="N2188" s="23"/>
      <c r="O2188" s="184" t="s">
        <v>32</v>
      </c>
      <c r="P2188" s="250"/>
    </row>
    <row r="2189" s="226" customFormat="1" ht="18" customHeight="1" spans="1:16">
      <c r="A2189" s="24">
        <v>2184</v>
      </c>
      <c r="B2189" s="24" t="s">
        <v>23</v>
      </c>
      <c r="C2189" s="24" t="s">
        <v>24</v>
      </c>
      <c r="D2189" s="24" t="s">
        <v>25</v>
      </c>
      <c r="E2189" s="60" t="s">
        <v>4460</v>
      </c>
      <c r="F2189" s="60" t="s">
        <v>6274</v>
      </c>
      <c r="G2189" s="37" t="s">
        <v>6570</v>
      </c>
      <c r="H2189" s="253" t="s">
        <v>194</v>
      </c>
      <c r="I2189" s="24">
        <v>5</v>
      </c>
      <c r="J2189" s="71" t="s">
        <v>6281</v>
      </c>
      <c r="K2189" s="60" t="s">
        <v>31</v>
      </c>
      <c r="L2189" s="238">
        <v>4</v>
      </c>
      <c r="M2189" s="27">
        <f t="shared" si="105"/>
        <v>520</v>
      </c>
      <c r="N2189" s="23"/>
      <c r="O2189" s="184" t="s">
        <v>32</v>
      </c>
      <c r="P2189" s="250"/>
    </row>
    <row r="2190" s="226" customFormat="1" ht="18" customHeight="1" spans="1:16">
      <c r="A2190" s="24">
        <v>2185</v>
      </c>
      <c r="B2190" s="24" t="s">
        <v>23</v>
      </c>
      <c r="C2190" s="24" t="s">
        <v>24</v>
      </c>
      <c r="D2190" s="24" t="s">
        <v>25</v>
      </c>
      <c r="E2190" s="60" t="s">
        <v>4460</v>
      </c>
      <c r="F2190" s="60" t="s">
        <v>6274</v>
      </c>
      <c r="G2190" s="37" t="s">
        <v>6571</v>
      </c>
      <c r="H2190" s="253" t="s">
        <v>194</v>
      </c>
      <c r="I2190" s="24">
        <v>4</v>
      </c>
      <c r="J2190" s="71" t="s">
        <v>6283</v>
      </c>
      <c r="K2190" s="60" t="s">
        <v>31</v>
      </c>
      <c r="L2190" s="238">
        <v>4</v>
      </c>
      <c r="M2190" s="27">
        <f t="shared" si="105"/>
        <v>520</v>
      </c>
      <c r="N2190" s="23"/>
      <c r="O2190" s="184" t="s">
        <v>32</v>
      </c>
      <c r="P2190" s="250"/>
    </row>
    <row r="2191" s="226" customFormat="1" ht="18" customHeight="1" spans="1:16">
      <c r="A2191" s="24">
        <v>2186</v>
      </c>
      <c r="B2191" s="24" t="s">
        <v>23</v>
      </c>
      <c r="C2191" s="24" t="s">
        <v>24</v>
      </c>
      <c r="D2191" s="24" t="s">
        <v>25</v>
      </c>
      <c r="E2191" s="60" t="s">
        <v>4460</v>
      </c>
      <c r="F2191" s="60" t="s">
        <v>6274</v>
      </c>
      <c r="G2191" s="37" t="s">
        <v>6572</v>
      </c>
      <c r="H2191" s="253" t="s">
        <v>194</v>
      </c>
      <c r="I2191" s="24">
        <v>7</v>
      </c>
      <c r="J2191" s="71" t="s">
        <v>6283</v>
      </c>
      <c r="K2191" s="60" t="s">
        <v>31</v>
      </c>
      <c r="L2191" s="238">
        <v>7</v>
      </c>
      <c r="M2191" s="27">
        <f t="shared" si="105"/>
        <v>910</v>
      </c>
      <c r="N2191" s="23"/>
      <c r="O2191" s="184" t="s">
        <v>32</v>
      </c>
      <c r="P2191" s="250"/>
    </row>
    <row r="2192" s="226" customFormat="1" ht="18" customHeight="1" spans="1:16">
      <c r="A2192" s="24">
        <v>2187</v>
      </c>
      <c r="B2192" s="24" t="s">
        <v>23</v>
      </c>
      <c r="C2192" s="24" t="s">
        <v>24</v>
      </c>
      <c r="D2192" s="24" t="s">
        <v>25</v>
      </c>
      <c r="E2192" s="60" t="s">
        <v>4460</v>
      </c>
      <c r="F2192" s="60" t="s">
        <v>6274</v>
      </c>
      <c r="G2192" s="37" t="s">
        <v>6573</v>
      </c>
      <c r="H2192" s="253" t="s">
        <v>194</v>
      </c>
      <c r="I2192" s="24">
        <v>4</v>
      </c>
      <c r="J2192" s="71" t="s">
        <v>6283</v>
      </c>
      <c r="K2192" s="60" t="s">
        <v>31</v>
      </c>
      <c r="L2192" s="238">
        <v>4</v>
      </c>
      <c r="M2192" s="27">
        <f t="shared" si="105"/>
        <v>520</v>
      </c>
      <c r="N2192" s="23"/>
      <c r="O2192" s="184" t="s">
        <v>32</v>
      </c>
      <c r="P2192" s="250"/>
    </row>
    <row r="2193" s="226" customFormat="1" ht="18" customHeight="1" spans="1:16">
      <c r="A2193" s="24">
        <v>2188</v>
      </c>
      <c r="B2193" s="24" t="s">
        <v>23</v>
      </c>
      <c r="C2193" s="24" t="s">
        <v>24</v>
      </c>
      <c r="D2193" s="24" t="s">
        <v>25</v>
      </c>
      <c r="E2193" s="60" t="s">
        <v>4460</v>
      </c>
      <c r="F2193" s="60" t="s">
        <v>6274</v>
      </c>
      <c r="G2193" s="37" t="s">
        <v>6574</v>
      </c>
      <c r="H2193" s="253" t="s">
        <v>194</v>
      </c>
      <c r="I2193" s="24">
        <v>7</v>
      </c>
      <c r="J2193" s="71" t="s">
        <v>6283</v>
      </c>
      <c r="K2193" s="60" t="s">
        <v>31</v>
      </c>
      <c r="L2193" s="238">
        <v>7</v>
      </c>
      <c r="M2193" s="27">
        <f t="shared" si="105"/>
        <v>910</v>
      </c>
      <c r="N2193" s="23"/>
      <c r="O2193" s="184" t="s">
        <v>32</v>
      </c>
      <c r="P2193" s="250"/>
    </row>
    <row r="2194" s="226" customFormat="1" ht="18" customHeight="1" spans="1:16">
      <c r="A2194" s="24">
        <v>2189</v>
      </c>
      <c r="B2194" s="24" t="s">
        <v>23</v>
      </c>
      <c r="C2194" s="24" t="s">
        <v>24</v>
      </c>
      <c r="D2194" s="24" t="s">
        <v>25</v>
      </c>
      <c r="E2194" s="60" t="s">
        <v>4460</v>
      </c>
      <c r="F2194" s="60" t="s">
        <v>6274</v>
      </c>
      <c r="G2194" s="37" t="s">
        <v>6575</v>
      </c>
      <c r="H2194" s="253" t="s">
        <v>194</v>
      </c>
      <c r="I2194" s="24">
        <v>6</v>
      </c>
      <c r="J2194" s="71" t="s">
        <v>6283</v>
      </c>
      <c r="K2194" s="60" t="s">
        <v>31</v>
      </c>
      <c r="L2194" s="238">
        <v>6</v>
      </c>
      <c r="M2194" s="27">
        <f t="shared" si="105"/>
        <v>780</v>
      </c>
      <c r="N2194" s="23"/>
      <c r="O2194" s="184" t="s">
        <v>32</v>
      </c>
      <c r="P2194" s="250"/>
    </row>
    <row r="2195" s="226" customFormat="1" ht="18" customHeight="1" spans="1:16">
      <c r="A2195" s="24">
        <v>2190</v>
      </c>
      <c r="B2195" s="24" t="s">
        <v>23</v>
      </c>
      <c r="C2195" s="24" t="s">
        <v>24</v>
      </c>
      <c r="D2195" s="24" t="s">
        <v>25</v>
      </c>
      <c r="E2195" s="60" t="s">
        <v>4460</v>
      </c>
      <c r="F2195" s="60" t="s">
        <v>6274</v>
      </c>
      <c r="G2195" s="37" t="s">
        <v>6576</v>
      </c>
      <c r="H2195" s="253" t="s">
        <v>194</v>
      </c>
      <c r="I2195" s="24">
        <v>5</v>
      </c>
      <c r="J2195" s="71" t="s">
        <v>6283</v>
      </c>
      <c r="K2195" s="60" t="s">
        <v>31</v>
      </c>
      <c r="L2195" s="238">
        <v>5</v>
      </c>
      <c r="M2195" s="27">
        <f t="shared" si="105"/>
        <v>650</v>
      </c>
      <c r="N2195" s="23"/>
      <c r="O2195" s="184" t="s">
        <v>32</v>
      </c>
      <c r="P2195" s="250"/>
    </row>
    <row r="2196" s="226" customFormat="1" ht="18" customHeight="1" spans="1:16">
      <c r="A2196" s="24">
        <v>2191</v>
      </c>
      <c r="B2196" s="24" t="s">
        <v>23</v>
      </c>
      <c r="C2196" s="24" t="s">
        <v>24</v>
      </c>
      <c r="D2196" s="24" t="s">
        <v>25</v>
      </c>
      <c r="E2196" s="60" t="s">
        <v>4460</v>
      </c>
      <c r="F2196" s="60" t="s">
        <v>6274</v>
      </c>
      <c r="G2196" s="37" t="s">
        <v>6577</v>
      </c>
      <c r="H2196" s="232" t="s">
        <v>194</v>
      </c>
      <c r="I2196" s="24">
        <v>1</v>
      </c>
      <c r="J2196" s="71" t="s">
        <v>6283</v>
      </c>
      <c r="K2196" s="60" t="s">
        <v>31</v>
      </c>
      <c r="L2196" s="238">
        <v>1</v>
      </c>
      <c r="M2196" s="27">
        <f>L2196*312</f>
        <v>312</v>
      </c>
      <c r="N2196" s="23"/>
      <c r="O2196" s="184" t="s">
        <v>32</v>
      </c>
      <c r="P2196" s="250"/>
    </row>
    <row r="2197" s="83" customFormat="1" ht="18" customHeight="1" spans="1:16">
      <c r="A2197" s="24">
        <v>2192</v>
      </c>
      <c r="B2197" s="24" t="s">
        <v>23</v>
      </c>
      <c r="C2197" s="24" t="s">
        <v>24</v>
      </c>
      <c r="D2197" s="24" t="s">
        <v>25</v>
      </c>
      <c r="E2197" s="60" t="s">
        <v>4460</v>
      </c>
      <c r="F2197" s="60" t="s">
        <v>6274</v>
      </c>
      <c r="G2197" s="37" t="s">
        <v>6578</v>
      </c>
      <c r="H2197" s="253" t="s">
        <v>194</v>
      </c>
      <c r="I2197" s="24">
        <v>6</v>
      </c>
      <c r="J2197" s="71" t="s">
        <v>6283</v>
      </c>
      <c r="K2197" s="60" t="s">
        <v>31</v>
      </c>
      <c r="L2197" s="238">
        <v>6</v>
      </c>
      <c r="M2197" s="27">
        <f t="shared" ref="M2197:M2235" si="106">L2197*130</f>
        <v>780</v>
      </c>
      <c r="N2197" s="23"/>
      <c r="O2197" s="184" t="s">
        <v>32</v>
      </c>
      <c r="P2197" s="237"/>
    </row>
    <row r="2198" s="226" customFormat="1" ht="18" customHeight="1" spans="1:16">
      <c r="A2198" s="24">
        <v>2193</v>
      </c>
      <c r="B2198" s="24" t="s">
        <v>23</v>
      </c>
      <c r="C2198" s="24" t="s">
        <v>24</v>
      </c>
      <c r="D2198" s="24" t="s">
        <v>25</v>
      </c>
      <c r="E2198" s="60" t="s">
        <v>4460</v>
      </c>
      <c r="F2198" s="60" t="s">
        <v>6274</v>
      </c>
      <c r="G2198" s="37" t="s">
        <v>6579</v>
      </c>
      <c r="H2198" s="253" t="s">
        <v>194</v>
      </c>
      <c r="I2198" s="24">
        <v>6</v>
      </c>
      <c r="J2198" s="71" t="s">
        <v>6283</v>
      </c>
      <c r="K2198" s="60" t="s">
        <v>31</v>
      </c>
      <c r="L2198" s="238">
        <v>6</v>
      </c>
      <c r="M2198" s="27">
        <f t="shared" si="106"/>
        <v>780</v>
      </c>
      <c r="N2198" s="23"/>
      <c r="O2198" s="184" t="s">
        <v>32</v>
      </c>
      <c r="P2198" s="250"/>
    </row>
    <row r="2199" s="226" customFormat="1" ht="18" customHeight="1" spans="1:16">
      <c r="A2199" s="24">
        <v>2194</v>
      </c>
      <c r="B2199" s="24" t="s">
        <v>23</v>
      </c>
      <c r="C2199" s="24" t="s">
        <v>24</v>
      </c>
      <c r="D2199" s="24" t="s">
        <v>25</v>
      </c>
      <c r="E2199" s="60" t="s">
        <v>4460</v>
      </c>
      <c r="F2199" s="60" t="s">
        <v>6274</v>
      </c>
      <c r="G2199" s="37" t="s">
        <v>6580</v>
      </c>
      <c r="H2199" s="253" t="s">
        <v>194</v>
      </c>
      <c r="I2199" s="24">
        <v>4</v>
      </c>
      <c r="J2199" s="71" t="s">
        <v>6283</v>
      </c>
      <c r="K2199" s="60" t="s">
        <v>31</v>
      </c>
      <c r="L2199" s="238">
        <v>4</v>
      </c>
      <c r="M2199" s="27">
        <f t="shared" si="106"/>
        <v>520</v>
      </c>
      <c r="N2199" s="23"/>
      <c r="O2199" s="184" t="s">
        <v>32</v>
      </c>
      <c r="P2199" s="250"/>
    </row>
    <row r="2200" s="226" customFormat="1" ht="18" customHeight="1" spans="1:16">
      <c r="A2200" s="24">
        <v>2195</v>
      </c>
      <c r="B2200" s="24" t="s">
        <v>23</v>
      </c>
      <c r="C2200" s="24" t="s">
        <v>24</v>
      </c>
      <c r="D2200" s="24" t="s">
        <v>25</v>
      </c>
      <c r="E2200" s="60" t="s">
        <v>4460</v>
      </c>
      <c r="F2200" s="60" t="s">
        <v>6274</v>
      </c>
      <c r="G2200" s="37" t="s">
        <v>6581</v>
      </c>
      <c r="H2200" s="253" t="s">
        <v>194</v>
      </c>
      <c r="I2200" s="24">
        <v>4</v>
      </c>
      <c r="J2200" s="71" t="s">
        <v>6283</v>
      </c>
      <c r="K2200" s="60" t="s">
        <v>31</v>
      </c>
      <c r="L2200" s="238">
        <v>4</v>
      </c>
      <c r="M2200" s="27">
        <f t="shared" si="106"/>
        <v>520</v>
      </c>
      <c r="N2200" s="23"/>
      <c r="O2200" s="184" t="s">
        <v>32</v>
      </c>
      <c r="P2200" s="250"/>
    </row>
    <row r="2201" s="226" customFormat="1" ht="18" customHeight="1" spans="1:16">
      <c r="A2201" s="24">
        <v>2196</v>
      </c>
      <c r="B2201" s="24" t="s">
        <v>23</v>
      </c>
      <c r="C2201" s="24" t="s">
        <v>24</v>
      </c>
      <c r="D2201" s="24" t="s">
        <v>25</v>
      </c>
      <c r="E2201" s="60" t="s">
        <v>4460</v>
      </c>
      <c r="F2201" s="60" t="s">
        <v>6274</v>
      </c>
      <c r="G2201" s="37" t="s">
        <v>6582</v>
      </c>
      <c r="H2201" s="232" t="s">
        <v>194</v>
      </c>
      <c r="I2201" s="24">
        <v>2</v>
      </c>
      <c r="J2201" s="71" t="s">
        <v>6283</v>
      </c>
      <c r="K2201" s="60" t="s">
        <v>31</v>
      </c>
      <c r="L2201" s="238">
        <v>2</v>
      </c>
      <c r="M2201" s="27">
        <f t="shared" si="106"/>
        <v>260</v>
      </c>
      <c r="N2201" s="23"/>
      <c r="O2201" s="184" t="s">
        <v>32</v>
      </c>
      <c r="P2201" s="250"/>
    </row>
    <row r="2202" s="226" customFormat="1" ht="18" customHeight="1" spans="1:16">
      <c r="A2202" s="24">
        <v>2197</v>
      </c>
      <c r="B2202" s="24" t="s">
        <v>23</v>
      </c>
      <c r="C2202" s="24" t="s">
        <v>24</v>
      </c>
      <c r="D2202" s="24" t="s">
        <v>25</v>
      </c>
      <c r="E2202" s="60" t="s">
        <v>4460</v>
      </c>
      <c r="F2202" s="60" t="s">
        <v>6274</v>
      </c>
      <c r="G2202" s="37" t="s">
        <v>6583</v>
      </c>
      <c r="H2202" s="253" t="s">
        <v>194</v>
      </c>
      <c r="I2202" s="24">
        <v>5</v>
      </c>
      <c r="J2202" s="71" t="s">
        <v>6283</v>
      </c>
      <c r="K2202" s="60" t="s">
        <v>31</v>
      </c>
      <c r="L2202" s="238">
        <v>5</v>
      </c>
      <c r="M2202" s="27">
        <f t="shared" si="106"/>
        <v>650</v>
      </c>
      <c r="N2202" s="23"/>
      <c r="O2202" s="184" t="s">
        <v>32</v>
      </c>
      <c r="P2202" s="250"/>
    </row>
    <row r="2203" s="226" customFormat="1" ht="18" customHeight="1" spans="1:16">
      <c r="A2203" s="24">
        <v>2198</v>
      </c>
      <c r="B2203" s="24" t="s">
        <v>23</v>
      </c>
      <c r="C2203" s="24" t="s">
        <v>24</v>
      </c>
      <c r="D2203" s="24" t="s">
        <v>25</v>
      </c>
      <c r="E2203" s="60" t="s">
        <v>4460</v>
      </c>
      <c r="F2203" s="60" t="s">
        <v>6274</v>
      </c>
      <c r="G2203" s="37" t="s">
        <v>6584</v>
      </c>
      <c r="H2203" s="253" t="s">
        <v>194</v>
      </c>
      <c r="I2203" s="24">
        <v>8</v>
      </c>
      <c r="J2203" s="71" t="s">
        <v>6283</v>
      </c>
      <c r="K2203" s="60" t="s">
        <v>31</v>
      </c>
      <c r="L2203" s="238">
        <v>8</v>
      </c>
      <c r="M2203" s="27">
        <f t="shared" si="106"/>
        <v>1040</v>
      </c>
      <c r="N2203" s="23"/>
      <c r="O2203" s="184" t="s">
        <v>32</v>
      </c>
      <c r="P2203" s="250"/>
    </row>
    <row r="2204" s="226" customFormat="1" ht="18" customHeight="1" spans="1:16">
      <c r="A2204" s="24">
        <v>2199</v>
      </c>
      <c r="B2204" s="24" t="s">
        <v>23</v>
      </c>
      <c r="C2204" s="24" t="s">
        <v>24</v>
      </c>
      <c r="D2204" s="24" t="s">
        <v>25</v>
      </c>
      <c r="E2204" s="60" t="s">
        <v>4460</v>
      </c>
      <c r="F2204" s="60" t="s">
        <v>6274</v>
      </c>
      <c r="G2204" s="37" t="s">
        <v>6585</v>
      </c>
      <c r="H2204" s="253" t="s">
        <v>194</v>
      </c>
      <c r="I2204" s="24">
        <v>5</v>
      </c>
      <c r="J2204" s="71" t="s">
        <v>6283</v>
      </c>
      <c r="K2204" s="60" t="s">
        <v>31</v>
      </c>
      <c r="L2204" s="238">
        <v>5</v>
      </c>
      <c r="M2204" s="27">
        <f t="shared" si="106"/>
        <v>650</v>
      </c>
      <c r="N2204" s="23"/>
      <c r="O2204" s="184" t="s">
        <v>32</v>
      </c>
      <c r="P2204" s="250"/>
    </row>
    <row r="2205" s="226" customFormat="1" ht="18" customHeight="1" spans="1:16">
      <c r="A2205" s="24">
        <v>2200</v>
      </c>
      <c r="B2205" s="24" t="s">
        <v>23</v>
      </c>
      <c r="C2205" s="24" t="s">
        <v>24</v>
      </c>
      <c r="D2205" s="24" t="s">
        <v>25</v>
      </c>
      <c r="E2205" s="60" t="s">
        <v>4460</v>
      </c>
      <c r="F2205" s="60" t="s">
        <v>6274</v>
      </c>
      <c r="G2205" s="37" t="s">
        <v>6586</v>
      </c>
      <c r="H2205" s="253" t="s">
        <v>194</v>
      </c>
      <c r="I2205" s="24">
        <v>5</v>
      </c>
      <c r="J2205" s="71" t="s">
        <v>6283</v>
      </c>
      <c r="K2205" s="60" t="s">
        <v>31</v>
      </c>
      <c r="L2205" s="238">
        <v>5</v>
      </c>
      <c r="M2205" s="27">
        <f t="shared" si="106"/>
        <v>650</v>
      </c>
      <c r="N2205" s="23"/>
      <c r="O2205" s="184" t="s">
        <v>32</v>
      </c>
      <c r="P2205" s="250"/>
    </row>
    <row r="2206" s="226" customFormat="1" ht="18" customHeight="1" spans="1:16">
      <c r="A2206" s="24">
        <v>2201</v>
      </c>
      <c r="B2206" s="24" t="s">
        <v>23</v>
      </c>
      <c r="C2206" s="24" t="s">
        <v>24</v>
      </c>
      <c r="D2206" s="24" t="s">
        <v>25</v>
      </c>
      <c r="E2206" s="60" t="s">
        <v>4460</v>
      </c>
      <c r="F2206" s="60" t="s">
        <v>6274</v>
      </c>
      <c r="G2206" s="37" t="s">
        <v>6587</v>
      </c>
      <c r="H2206" s="232" t="s">
        <v>194</v>
      </c>
      <c r="I2206" s="24">
        <v>3</v>
      </c>
      <c r="J2206" s="71" t="s">
        <v>6283</v>
      </c>
      <c r="K2206" s="60" t="s">
        <v>31</v>
      </c>
      <c r="L2206" s="238">
        <v>3</v>
      </c>
      <c r="M2206" s="27">
        <f t="shared" si="106"/>
        <v>390</v>
      </c>
      <c r="N2206" s="23"/>
      <c r="O2206" s="184" t="s">
        <v>32</v>
      </c>
      <c r="P2206" s="250"/>
    </row>
    <row r="2207" s="226" customFormat="1" ht="18" customHeight="1" spans="1:16">
      <c r="A2207" s="24">
        <v>2202</v>
      </c>
      <c r="B2207" s="24" t="s">
        <v>23</v>
      </c>
      <c r="C2207" s="24" t="s">
        <v>24</v>
      </c>
      <c r="D2207" s="24" t="s">
        <v>25</v>
      </c>
      <c r="E2207" s="60" t="s">
        <v>4460</v>
      </c>
      <c r="F2207" s="60" t="s">
        <v>6274</v>
      </c>
      <c r="G2207" s="37" t="s">
        <v>6588</v>
      </c>
      <c r="H2207" s="253" t="s">
        <v>194</v>
      </c>
      <c r="I2207" s="24">
        <v>4</v>
      </c>
      <c r="J2207" s="71" t="s">
        <v>6283</v>
      </c>
      <c r="K2207" s="60" t="s">
        <v>31</v>
      </c>
      <c r="L2207" s="238">
        <v>4</v>
      </c>
      <c r="M2207" s="27">
        <f t="shared" si="106"/>
        <v>520</v>
      </c>
      <c r="N2207" s="23"/>
      <c r="O2207" s="184" t="s">
        <v>32</v>
      </c>
      <c r="P2207" s="250"/>
    </row>
    <row r="2208" s="226" customFormat="1" ht="18" customHeight="1" spans="1:16">
      <c r="A2208" s="24">
        <v>2203</v>
      </c>
      <c r="B2208" s="24" t="s">
        <v>23</v>
      </c>
      <c r="C2208" s="24" t="s">
        <v>24</v>
      </c>
      <c r="D2208" s="24" t="s">
        <v>25</v>
      </c>
      <c r="E2208" s="60" t="s">
        <v>4460</v>
      </c>
      <c r="F2208" s="60" t="s">
        <v>6274</v>
      </c>
      <c r="G2208" s="37" t="s">
        <v>6589</v>
      </c>
      <c r="H2208" s="232" t="s">
        <v>194</v>
      </c>
      <c r="I2208" s="24">
        <v>3</v>
      </c>
      <c r="J2208" s="71" t="s">
        <v>6283</v>
      </c>
      <c r="K2208" s="60" t="s">
        <v>31</v>
      </c>
      <c r="L2208" s="238">
        <v>3</v>
      </c>
      <c r="M2208" s="27">
        <f t="shared" si="106"/>
        <v>390</v>
      </c>
      <c r="N2208" s="23"/>
      <c r="O2208" s="184" t="s">
        <v>32</v>
      </c>
      <c r="P2208" s="250"/>
    </row>
    <row r="2209" s="226" customFormat="1" ht="18" customHeight="1" spans="1:16">
      <c r="A2209" s="24">
        <v>2204</v>
      </c>
      <c r="B2209" s="24" t="s">
        <v>23</v>
      </c>
      <c r="C2209" s="24" t="s">
        <v>24</v>
      </c>
      <c r="D2209" s="24" t="s">
        <v>25</v>
      </c>
      <c r="E2209" s="60" t="s">
        <v>4460</v>
      </c>
      <c r="F2209" s="60" t="s">
        <v>6274</v>
      </c>
      <c r="G2209" s="37" t="s">
        <v>6590</v>
      </c>
      <c r="H2209" s="253" t="s">
        <v>194</v>
      </c>
      <c r="I2209" s="24">
        <v>6</v>
      </c>
      <c r="J2209" s="71" t="s">
        <v>6341</v>
      </c>
      <c r="K2209" s="60" t="s">
        <v>31</v>
      </c>
      <c r="L2209" s="238">
        <v>4</v>
      </c>
      <c r="M2209" s="27">
        <f t="shared" si="106"/>
        <v>520</v>
      </c>
      <c r="N2209" s="23"/>
      <c r="O2209" s="184" t="s">
        <v>32</v>
      </c>
      <c r="P2209" s="250"/>
    </row>
    <row r="2210" s="226" customFormat="1" ht="18" customHeight="1" spans="1:16">
      <c r="A2210" s="24">
        <v>2205</v>
      </c>
      <c r="B2210" s="24" t="s">
        <v>23</v>
      </c>
      <c r="C2210" s="24" t="s">
        <v>24</v>
      </c>
      <c r="D2210" s="24" t="s">
        <v>25</v>
      </c>
      <c r="E2210" s="60" t="s">
        <v>4460</v>
      </c>
      <c r="F2210" s="60" t="s">
        <v>6274</v>
      </c>
      <c r="G2210" s="37" t="s">
        <v>6591</v>
      </c>
      <c r="H2210" s="253" t="s">
        <v>194</v>
      </c>
      <c r="I2210" s="24">
        <v>8</v>
      </c>
      <c r="J2210" s="71" t="s">
        <v>6341</v>
      </c>
      <c r="K2210" s="60" t="s">
        <v>31</v>
      </c>
      <c r="L2210" s="238">
        <v>8</v>
      </c>
      <c r="M2210" s="27">
        <f t="shared" si="106"/>
        <v>1040</v>
      </c>
      <c r="N2210" s="23"/>
      <c r="O2210" s="184" t="s">
        <v>32</v>
      </c>
      <c r="P2210" s="250"/>
    </row>
    <row r="2211" s="226" customFormat="1" ht="18" customHeight="1" spans="1:16">
      <c r="A2211" s="24">
        <v>2206</v>
      </c>
      <c r="B2211" s="24" t="s">
        <v>23</v>
      </c>
      <c r="C2211" s="24" t="s">
        <v>24</v>
      </c>
      <c r="D2211" s="24" t="s">
        <v>25</v>
      </c>
      <c r="E2211" s="60" t="s">
        <v>4460</v>
      </c>
      <c r="F2211" s="60" t="s">
        <v>6274</v>
      </c>
      <c r="G2211" s="37" t="s">
        <v>6592</v>
      </c>
      <c r="H2211" s="232" t="s">
        <v>194</v>
      </c>
      <c r="I2211" s="24">
        <v>3</v>
      </c>
      <c r="J2211" s="71" t="s">
        <v>6341</v>
      </c>
      <c r="K2211" s="60" t="s">
        <v>31</v>
      </c>
      <c r="L2211" s="238">
        <v>3</v>
      </c>
      <c r="M2211" s="27">
        <f t="shared" si="106"/>
        <v>390</v>
      </c>
      <c r="N2211" s="23"/>
      <c r="O2211" s="184" t="s">
        <v>32</v>
      </c>
      <c r="P2211" s="250"/>
    </row>
    <row r="2212" s="226" customFormat="1" ht="18" customHeight="1" spans="1:16">
      <c r="A2212" s="24">
        <v>2207</v>
      </c>
      <c r="B2212" s="24" t="s">
        <v>23</v>
      </c>
      <c r="C2212" s="24" t="s">
        <v>24</v>
      </c>
      <c r="D2212" s="24" t="s">
        <v>25</v>
      </c>
      <c r="E2212" s="60" t="s">
        <v>4460</v>
      </c>
      <c r="F2212" s="60" t="s">
        <v>6274</v>
      </c>
      <c r="G2212" s="37" t="s">
        <v>6593</v>
      </c>
      <c r="H2212" s="253" t="s">
        <v>194</v>
      </c>
      <c r="I2212" s="24">
        <v>4</v>
      </c>
      <c r="J2212" s="71" t="s">
        <v>6341</v>
      </c>
      <c r="K2212" s="60" t="s">
        <v>31</v>
      </c>
      <c r="L2212" s="238">
        <v>4</v>
      </c>
      <c r="M2212" s="27">
        <f t="shared" si="106"/>
        <v>520</v>
      </c>
      <c r="N2212" s="23"/>
      <c r="O2212" s="184" t="s">
        <v>32</v>
      </c>
      <c r="P2212" s="250"/>
    </row>
    <row r="2213" s="226" customFormat="1" ht="18" customHeight="1" spans="1:16">
      <c r="A2213" s="24">
        <v>2208</v>
      </c>
      <c r="B2213" s="24" t="s">
        <v>23</v>
      </c>
      <c r="C2213" s="24" t="s">
        <v>24</v>
      </c>
      <c r="D2213" s="24" t="s">
        <v>25</v>
      </c>
      <c r="E2213" s="60" t="s">
        <v>4460</v>
      </c>
      <c r="F2213" s="60" t="s">
        <v>6274</v>
      </c>
      <c r="G2213" s="37" t="s">
        <v>6594</v>
      </c>
      <c r="H2213" s="253" t="s">
        <v>194</v>
      </c>
      <c r="I2213" s="24">
        <v>5</v>
      </c>
      <c r="J2213" s="71" t="s">
        <v>6341</v>
      </c>
      <c r="K2213" s="60" t="s">
        <v>31</v>
      </c>
      <c r="L2213" s="238">
        <v>5</v>
      </c>
      <c r="M2213" s="27">
        <f t="shared" si="106"/>
        <v>650</v>
      </c>
      <c r="N2213" s="23"/>
      <c r="O2213" s="184" t="s">
        <v>32</v>
      </c>
      <c r="P2213" s="250"/>
    </row>
    <row r="2214" s="226" customFormat="1" ht="18" customHeight="1" spans="1:16">
      <c r="A2214" s="24">
        <v>2209</v>
      </c>
      <c r="B2214" s="24" t="s">
        <v>23</v>
      </c>
      <c r="C2214" s="24" t="s">
        <v>24</v>
      </c>
      <c r="D2214" s="24" t="s">
        <v>25</v>
      </c>
      <c r="E2214" s="60" t="s">
        <v>4460</v>
      </c>
      <c r="F2214" s="60" t="s">
        <v>6274</v>
      </c>
      <c r="G2214" s="37" t="s">
        <v>6595</v>
      </c>
      <c r="H2214" s="253" t="s">
        <v>194</v>
      </c>
      <c r="I2214" s="24">
        <v>6</v>
      </c>
      <c r="J2214" s="71" t="s">
        <v>6341</v>
      </c>
      <c r="K2214" s="60" t="s">
        <v>31</v>
      </c>
      <c r="L2214" s="238">
        <v>4</v>
      </c>
      <c r="M2214" s="27">
        <f t="shared" si="106"/>
        <v>520</v>
      </c>
      <c r="N2214" s="23"/>
      <c r="O2214" s="184" t="s">
        <v>32</v>
      </c>
      <c r="P2214" s="250"/>
    </row>
    <row r="2215" s="226" customFormat="1" ht="18" customHeight="1" spans="1:16">
      <c r="A2215" s="24">
        <v>2210</v>
      </c>
      <c r="B2215" s="24" t="s">
        <v>23</v>
      </c>
      <c r="C2215" s="24" t="s">
        <v>24</v>
      </c>
      <c r="D2215" s="24" t="s">
        <v>25</v>
      </c>
      <c r="E2215" s="60" t="s">
        <v>4460</v>
      </c>
      <c r="F2215" s="60" t="s">
        <v>6274</v>
      </c>
      <c r="G2215" s="37" t="s">
        <v>6596</v>
      </c>
      <c r="H2215" s="232" t="s">
        <v>194</v>
      </c>
      <c r="I2215" s="24">
        <v>3</v>
      </c>
      <c r="J2215" s="71" t="s">
        <v>6341</v>
      </c>
      <c r="K2215" s="60" t="s">
        <v>31</v>
      </c>
      <c r="L2215" s="238">
        <v>3</v>
      </c>
      <c r="M2215" s="27">
        <f t="shared" si="106"/>
        <v>390</v>
      </c>
      <c r="N2215" s="23"/>
      <c r="O2215" s="184" t="s">
        <v>32</v>
      </c>
      <c r="P2215" s="250"/>
    </row>
    <row r="2216" s="226" customFormat="1" ht="18" customHeight="1" spans="1:16">
      <c r="A2216" s="24">
        <v>2211</v>
      </c>
      <c r="B2216" s="24" t="s">
        <v>23</v>
      </c>
      <c r="C2216" s="24" t="s">
        <v>24</v>
      </c>
      <c r="D2216" s="24" t="s">
        <v>25</v>
      </c>
      <c r="E2216" s="60" t="s">
        <v>4460</v>
      </c>
      <c r="F2216" s="60" t="s">
        <v>6274</v>
      </c>
      <c r="G2216" s="37" t="s">
        <v>6597</v>
      </c>
      <c r="H2216" s="253" t="s">
        <v>194</v>
      </c>
      <c r="I2216" s="24">
        <v>4</v>
      </c>
      <c r="J2216" s="71" t="s">
        <v>6341</v>
      </c>
      <c r="K2216" s="60" t="s">
        <v>31</v>
      </c>
      <c r="L2216" s="238">
        <v>4</v>
      </c>
      <c r="M2216" s="27">
        <f t="shared" si="106"/>
        <v>520</v>
      </c>
      <c r="N2216" s="23"/>
      <c r="O2216" s="184" t="s">
        <v>32</v>
      </c>
      <c r="P2216" s="250"/>
    </row>
    <row r="2217" s="226" customFormat="1" ht="18" customHeight="1" spans="1:16">
      <c r="A2217" s="24">
        <v>2212</v>
      </c>
      <c r="B2217" s="24" t="s">
        <v>23</v>
      </c>
      <c r="C2217" s="24" t="s">
        <v>24</v>
      </c>
      <c r="D2217" s="24" t="s">
        <v>25</v>
      </c>
      <c r="E2217" s="60" t="s">
        <v>4460</v>
      </c>
      <c r="F2217" s="60" t="s">
        <v>6274</v>
      </c>
      <c r="G2217" s="37" t="s">
        <v>6598</v>
      </c>
      <c r="H2217" s="253" t="s">
        <v>194</v>
      </c>
      <c r="I2217" s="24">
        <v>4</v>
      </c>
      <c r="J2217" s="71" t="s">
        <v>6341</v>
      </c>
      <c r="K2217" s="60" t="s">
        <v>31</v>
      </c>
      <c r="L2217" s="238">
        <v>2</v>
      </c>
      <c r="M2217" s="27">
        <f t="shared" si="106"/>
        <v>260</v>
      </c>
      <c r="N2217" s="23"/>
      <c r="O2217" s="184" t="s">
        <v>32</v>
      </c>
      <c r="P2217" s="250"/>
    </row>
    <row r="2218" s="226" customFormat="1" ht="18" customHeight="1" spans="1:16">
      <c r="A2218" s="24">
        <v>2213</v>
      </c>
      <c r="B2218" s="24" t="s">
        <v>23</v>
      </c>
      <c r="C2218" s="24" t="s">
        <v>24</v>
      </c>
      <c r="D2218" s="24" t="s">
        <v>25</v>
      </c>
      <c r="E2218" s="60" t="s">
        <v>4460</v>
      </c>
      <c r="F2218" s="60" t="s">
        <v>6274</v>
      </c>
      <c r="G2218" s="37" t="s">
        <v>6599</v>
      </c>
      <c r="H2218" s="253" t="s">
        <v>194</v>
      </c>
      <c r="I2218" s="24">
        <v>7</v>
      </c>
      <c r="J2218" s="71" t="s">
        <v>6341</v>
      </c>
      <c r="K2218" s="60" t="s">
        <v>31</v>
      </c>
      <c r="L2218" s="238">
        <v>7</v>
      </c>
      <c r="M2218" s="27">
        <f t="shared" si="106"/>
        <v>910</v>
      </c>
      <c r="N2218" s="23"/>
      <c r="O2218" s="184" t="s">
        <v>32</v>
      </c>
      <c r="P2218" s="250"/>
    </row>
    <row r="2219" s="83" customFormat="1" ht="18" customHeight="1" spans="1:16">
      <c r="A2219" s="24">
        <v>2214</v>
      </c>
      <c r="B2219" s="24" t="s">
        <v>23</v>
      </c>
      <c r="C2219" s="24" t="s">
        <v>24</v>
      </c>
      <c r="D2219" s="24" t="s">
        <v>25</v>
      </c>
      <c r="E2219" s="60" t="s">
        <v>4460</v>
      </c>
      <c r="F2219" s="60" t="s">
        <v>6274</v>
      </c>
      <c r="G2219" s="37" t="s">
        <v>6600</v>
      </c>
      <c r="H2219" s="232" t="s">
        <v>194</v>
      </c>
      <c r="I2219" s="24">
        <v>3</v>
      </c>
      <c r="J2219" s="71" t="s">
        <v>6341</v>
      </c>
      <c r="K2219" s="60" t="s">
        <v>31</v>
      </c>
      <c r="L2219" s="238">
        <v>3</v>
      </c>
      <c r="M2219" s="27">
        <f t="shared" si="106"/>
        <v>390</v>
      </c>
      <c r="N2219" s="23"/>
      <c r="O2219" s="184" t="s">
        <v>32</v>
      </c>
      <c r="P2219" s="237"/>
    </row>
    <row r="2220" s="226" customFormat="1" ht="18" customHeight="1" spans="1:16">
      <c r="A2220" s="24">
        <v>2215</v>
      </c>
      <c r="B2220" s="24" t="s">
        <v>23</v>
      </c>
      <c r="C2220" s="24" t="s">
        <v>24</v>
      </c>
      <c r="D2220" s="24" t="s">
        <v>25</v>
      </c>
      <c r="E2220" s="60" t="s">
        <v>4460</v>
      </c>
      <c r="F2220" s="60" t="s">
        <v>6274</v>
      </c>
      <c r="G2220" s="37" t="s">
        <v>6601</v>
      </c>
      <c r="H2220" s="253" t="s">
        <v>194</v>
      </c>
      <c r="I2220" s="24">
        <v>6</v>
      </c>
      <c r="J2220" s="71" t="s">
        <v>6341</v>
      </c>
      <c r="K2220" s="60" t="s">
        <v>31</v>
      </c>
      <c r="L2220" s="238">
        <v>6</v>
      </c>
      <c r="M2220" s="27">
        <f t="shared" si="106"/>
        <v>780</v>
      </c>
      <c r="N2220" s="23"/>
      <c r="O2220" s="184" t="s">
        <v>32</v>
      </c>
      <c r="P2220" s="250"/>
    </row>
    <row r="2221" s="226" customFormat="1" ht="18" customHeight="1" spans="1:16">
      <c r="A2221" s="24">
        <v>2216</v>
      </c>
      <c r="B2221" s="24" t="s">
        <v>23</v>
      </c>
      <c r="C2221" s="24" t="s">
        <v>24</v>
      </c>
      <c r="D2221" s="24" t="s">
        <v>25</v>
      </c>
      <c r="E2221" s="60" t="s">
        <v>4460</v>
      </c>
      <c r="F2221" s="60" t="s">
        <v>6274</v>
      </c>
      <c r="G2221" s="37" t="s">
        <v>6602</v>
      </c>
      <c r="H2221" s="253" t="s">
        <v>194</v>
      </c>
      <c r="I2221" s="24">
        <v>5</v>
      </c>
      <c r="J2221" s="71" t="s">
        <v>6341</v>
      </c>
      <c r="K2221" s="60" t="s">
        <v>31</v>
      </c>
      <c r="L2221" s="238">
        <v>5</v>
      </c>
      <c r="M2221" s="27">
        <f t="shared" si="106"/>
        <v>650</v>
      </c>
      <c r="N2221" s="23"/>
      <c r="O2221" s="184" t="s">
        <v>32</v>
      </c>
      <c r="P2221" s="250"/>
    </row>
    <row r="2222" s="226" customFormat="1" ht="18" customHeight="1" spans="1:16">
      <c r="A2222" s="24">
        <v>2217</v>
      </c>
      <c r="B2222" s="24" t="s">
        <v>23</v>
      </c>
      <c r="C2222" s="24" t="s">
        <v>24</v>
      </c>
      <c r="D2222" s="24" t="s">
        <v>25</v>
      </c>
      <c r="E2222" s="60" t="s">
        <v>4460</v>
      </c>
      <c r="F2222" s="60" t="s">
        <v>6274</v>
      </c>
      <c r="G2222" s="37" t="s">
        <v>6603</v>
      </c>
      <c r="H2222" s="253" t="s">
        <v>194</v>
      </c>
      <c r="I2222" s="24">
        <v>10</v>
      </c>
      <c r="J2222" s="71" t="s">
        <v>6341</v>
      </c>
      <c r="K2222" s="60" t="s">
        <v>31</v>
      </c>
      <c r="L2222" s="238">
        <v>7</v>
      </c>
      <c r="M2222" s="27">
        <f t="shared" si="106"/>
        <v>910</v>
      </c>
      <c r="N2222" s="23"/>
      <c r="O2222" s="184" t="s">
        <v>32</v>
      </c>
      <c r="P2222" s="250"/>
    </row>
    <row r="2223" s="226" customFormat="1" ht="18" customHeight="1" spans="1:16">
      <c r="A2223" s="24">
        <v>2218</v>
      </c>
      <c r="B2223" s="24" t="s">
        <v>23</v>
      </c>
      <c r="C2223" s="24" t="s">
        <v>24</v>
      </c>
      <c r="D2223" s="24" t="s">
        <v>25</v>
      </c>
      <c r="E2223" s="60" t="s">
        <v>4460</v>
      </c>
      <c r="F2223" s="60" t="s">
        <v>6274</v>
      </c>
      <c r="G2223" s="37" t="s">
        <v>6604</v>
      </c>
      <c r="H2223" s="232" t="s">
        <v>194</v>
      </c>
      <c r="I2223" s="24">
        <v>2</v>
      </c>
      <c r="J2223" s="71" t="s">
        <v>6341</v>
      </c>
      <c r="K2223" s="60" t="s">
        <v>31</v>
      </c>
      <c r="L2223" s="238">
        <v>2</v>
      </c>
      <c r="M2223" s="27">
        <f t="shared" si="106"/>
        <v>260</v>
      </c>
      <c r="N2223" s="23"/>
      <c r="O2223" s="184" t="s">
        <v>32</v>
      </c>
      <c r="P2223" s="250"/>
    </row>
    <row r="2224" s="226" customFormat="1" ht="18" customHeight="1" spans="1:16">
      <c r="A2224" s="24">
        <v>2219</v>
      </c>
      <c r="B2224" s="24" t="s">
        <v>23</v>
      </c>
      <c r="C2224" s="24" t="s">
        <v>24</v>
      </c>
      <c r="D2224" s="24" t="s">
        <v>25</v>
      </c>
      <c r="E2224" s="60" t="s">
        <v>4460</v>
      </c>
      <c r="F2224" s="60" t="s">
        <v>6274</v>
      </c>
      <c r="G2224" s="37" t="s">
        <v>6499</v>
      </c>
      <c r="H2224" s="232" t="s">
        <v>194</v>
      </c>
      <c r="I2224" s="24">
        <v>2</v>
      </c>
      <c r="J2224" s="71" t="s">
        <v>6341</v>
      </c>
      <c r="K2224" s="60" t="s">
        <v>31</v>
      </c>
      <c r="L2224" s="238">
        <v>2</v>
      </c>
      <c r="M2224" s="27">
        <f t="shared" si="106"/>
        <v>260</v>
      </c>
      <c r="N2224" s="23"/>
      <c r="O2224" s="184" t="s">
        <v>32</v>
      </c>
      <c r="P2224" s="250"/>
    </row>
    <row r="2225" s="226" customFormat="1" ht="18" customHeight="1" spans="1:16">
      <c r="A2225" s="24">
        <v>2220</v>
      </c>
      <c r="B2225" s="24" t="s">
        <v>23</v>
      </c>
      <c r="C2225" s="24" t="s">
        <v>24</v>
      </c>
      <c r="D2225" s="24" t="s">
        <v>25</v>
      </c>
      <c r="E2225" s="60" t="s">
        <v>4460</v>
      </c>
      <c r="F2225" s="60" t="s">
        <v>6274</v>
      </c>
      <c r="G2225" s="37" t="s">
        <v>6605</v>
      </c>
      <c r="H2225" s="253" t="s">
        <v>194</v>
      </c>
      <c r="I2225" s="24">
        <v>4</v>
      </c>
      <c r="J2225" s="71" t="s">
        <v>6341</v>
      </c>
      <c r="K2225" s="60" t="s">
        <v>31</v>
      </c>
      <c r="L2225" s="238">
        <v>4</v>
      </c>
      <c r="M2225" s="27">
        <f t="shared" si="106"/>
        <v>520</v>
      </c>
      <c r="N2225" s="23"/>
      <c r="O2225" s="184" t="s">
        <v>32</v>
      </c>
      <c r="P2225" s="250"/>
    </row>
    <row r="2226" s="226" customFormat="1" ht="18" customHeight="1" spans="1:16">
      <c r="A2226" s="24">
        <v>2221</v>
      </c>
      <c r="B2226" s="24" t="s">
        <v>23</v>
      </c>
      <c r="C2226" s="24" t="s">
        <v>24</v>
      </c>
      <c r="D2226" s="24" t="s">
        <v>25</v>
      </c>
      <c r="E2226" s="60" t="s">
        <v>4460</v>
      </c>
      <c r="F2226" s="60" t="s">
        <v>6274</v>
      </c>
      <c r="G2226" s="37" t="s">
        <v>6606</v>
      </c>
      <c r="H2226" s="253" t="s">
        <v>194</v>
      </c>
      <c r="I2226" s="24">
        <v>5</v>
      </c>
      <c r="J2226" s="71" t="s">
        <v>6341</v>
      </c>
      <c r="K2226" s="60" t="s">
        <v>31</v>
      </c>
      <c r="L2226" s="238">
        <v>4</v>
      </c>
      <c r="M2226" s="27">
        <f t="shared" si="106"/>
        <v>520</v>
      </c>
      <c r="N2226" s="23"/>
      <c r="O2226" s="184" t="s">
        <v>32</v>
      </c>
      <c r="P2226" s="250"/>
    </row>
    <row r="2227" s="226" customFormat="1" ht="18" customHeight="1" spans="1:16">
      <c r="A2227" s="24">
        <v>2222</v>
      </c>
      <c r="B2227" s="24" t="s">
        <v>23</v>
      </c>
      <c r="C2227" s="24" t="s">
        <v>24</v>
      </c>
      <c r="D2227" s="24" t="s">
        <v>25</v>
      </c>
      <c r="E2227" s="60" t="s">
        <v>4460</v>
      </c>
      <c r="F2227" s="60" t="s">
        <v>6274</v>
      </c>
      <c r="G2227" s="37" t="s">
        <v>6607</v>
      </c>
      <c r="H2227" s="232" t="s">
        <v>194</v>
      </c>
      <c r="I2227" s="24">
        <v>3</v>
      </c>
      <c r="J2227" s="71" t="s">
        <v>6341</v>
      </c>
      <c r="K2227" s="60" t="s">
        <v>31</v>
      </c>
      <c r="L2227" s="238">
        <v>3</v>
      </c>
      <c r="M2227" s="27">
        <f t="shared" si="106"/>
        <v>390</v>
      </c>
      <c r="N2227" s="23"/>
      <c r="O2227" s="184" t="s">
        <v>32</v>
      </c>
      <c r="P2227" s="250"/>
    </row>
    <row r="2228" s="226" customFormat="1" ht="18" customHeight="1" spans="1:16">
      <c r="A2228" s="24">
        <v>2223</v>
      </c>
      <c r="B2228" s="24" t="s">
        <v>23</v>
      </c>
      <c r="C2228" s="24" t="s">
        <v>24</v>
      </c>
      <c r="D2228" s="24" t="s">
        <v>25</v>
      </c>
      <c r="E2228" s="60" t="s">
        <v>4460</v>
      </c>
      <c r="F2228" s="60" t="s">
        <v>6274</v>
      </c>
      <c r="G2228" s="37" t="s">
        <v>1425</v>
      </c>
      <c r="H2228" s="253" t="s">
        <v>194</v>
      </c>
      <c r="I2228" s="24">
        <v>5</v>
      </c>
      <c r="J2228" s="71" t="s">
        <v>6275</v>
      </c>
      <c r="K2228" s="60" t="s">
        <v>31</v>
      </c>
      <c r="L2228" s="238">
        <v>5</v>
      </c>
      <c r="M2228" s="27">
        <f t="shared" si="106"/>
        <v>650</v>
      </c>
      <c r="N2228" s="23"/>
      <c r="O2228" s="184" t="s">
        <v>32</v>
      </c>
      <c r="P2228" s="250"/>
    </row>
    <row r="2229" s="226" customFormat="1" ht="18" customHeight="1" spans="1:16">
      <c r="A2229" s="24">
        <v>2224</v>
      </c>
      <c r="B2229" s="24" t="s">
        <v>23</v>
      </c>
      <c r="C2229" s="24" t="s">
        <v>24</v>
      </c>
      <c r="D2229" s="24" t="s">
        <v>25</v>
      </c>
      <c r="E2229" s="60" t="s">
        <v>4460</v>
      </c>
      <c r="F2229" s="60" t="s">
        <v>6274</v>
      </c>
      <c r="G2229" s="37" t="s">
        <v>6608</v>
      </c>
      <c r="H2229" s="253" t="s">
        <v>194</v>
      </c>
      <c r="I2229" s="24">
        <v>4</v>
      </c>
      <c r="J2229" s="71" t="s">
        <v>6275</v>
      </c>
      <c r="K2229" s="60" t="s">
        <v>31</v>
      </c>
      <c r="L2229" s="238">
        <v>4</v>
      </c>
      <c r="M2229" s="27">
        <f t="shared" si="106"/>
        <v>520</v>
      </c>
      <c r="N2229" s="23"/>
      <c r="O2229" s="184" t="s">
        <v>32</v>
      </c>
      <c r="P2229" s="250"/>
    </row>
    <row r="2230" s="226" customFormat="1" ht="18" customHeight="1" spans="1:16">
      <c r="A2230" s="24">
        <v>2225</v>
      </c>
      <c r="B2230" s="24" t="s">
        <v>23</v>
      </c>
      <c r="C2230" s="24" t="s">
        <v>24</v>
      </c>
      <c r="D2230" s="24" t="s">
        <v>25</v>
      </c>
      <c r="E2230" s="60" t="s">
        <v>4460</v>
      </c>
      <c r="F2230" s="60" t="s">
        <v>6274</v>
      </c>
      <c r="G2230" s="37" t="s">
        <v>6609</v>
      </c>
      <c r="H2230" s="253" t="s">
        <v>194</v>
      </c>
      <c r="I2230" s="24">
        <v>4</v>
      </c>
      <c r="J2230" s="71" t="s">
        <v>6275</v>
      </c>
      <c r="K2230" s="60" t="s">
        <v>31</v>
      </c>
      <c r="L2230" s="238">
        <v>4</v>
      </c>
      <c r="M2230" s="27">
        <f t="shared" si="106"/>
        <v>520</v>
      </c>
      <c r="N2230" s="23"/>
      <c r="O2230" s="184" t="s">
        <v>32</v>
      </c>
      <c r="P2230" s="250"/>
    </row>
    <row r="2231" s="226" customFormat="1" ht="18" customHeight="1" spans="1:16">
      <c r="A2231" s="24">
        <v>2226</v>
      </c>
      <c r="B2231" s="24" t="s">
        <v>23</v>
      </c>
      <c r="C2231" s="24" t="s">
        <v>24</v>
      </c>
      <c r="D2231" s="24" t="s">
        <v>25</v>
      </c>
      <c r="E2231" s="60" t="s">
        <v>4460</v>
      </c>
      <c r="F2231" s="60" t="s">
        <v>6274</v>
      </c>
      <c r="G2231" s="37" t="s">
        <v>6610</v>
      </c>
      <c r="H2231" s="253" t="s">
        <v>194</v>
      </c>
      <c r="I2231" s="24">
        <v>4</v>
      </c>
      <c r="J2231" s="71" t="s">
        <v>6275</v>
      </c>
      <c r="K2231" s="60" t="s">
        <v>31</v>
      </c>
      <c r="L2231" s="238">
        <v>4</v>
      </c>
      <c r="M2231" s="27">
        <f t="shared" si="106"/>
        <v>520</v>
      </c>
      <c r="N2231" s="23"/>
      <c r="O2231" s="184" t="s">
        <v>32</v>
      </c>
      <c r="P2231" s="250"/>
    </row>
    <row r="2232" s="226" customFormat="1" ht="18" customHeight="1" spans="1:16">
      <c r="A2232" s="24">
        <v>2227</v>
      </c>
      <c r="B2232" s="24" t="s">
        <v>23</v>
      </c>
      <c r="C2232" s="24" t="s">
        <v>24</v>
      </c>
      <c r="D2232" s="24" t="s">
        <v>25</v>
      </c>
      <c r="E2232" s="60" t="s">
        <v>4460</v>
      </c>
      <c r="F2232" s="60" t="s">
        <v>6274</v>
      </c>
      <c r="G2232" s="37" t="s">
        <v>6611</v>
      </c>
      <c r="H2232" s="232" t="s">
        <v>194</v>
      </c>
      <c r="I2232" s="24">
        <v>3</v>
      </c>
      <c r="J2232" s="71" t="s">
        <v>6275</v>
      </c>
      <c r="K2232" s="60" t="s">
        <v>31</v>
      </c>
      <c r="L2232" s="238">
        <v>3</v>
      </c>
      <c r="M2232" s="27">
        <f t="shared" si="106"/>
        <v>390</v>
      </c>
      <c r="N2232" s="23"/>
      <c r="O2232" s="184" t="s">
        <v>32</v>
      </c>
      <c r="P2232" s="250"/>
    </row>
    <row r="2233" s="226" customFormat="1" ht="18" customHeight="1" spans="1:16">
      <c r="A2233" s="24">
        <v>2228</v>
      </c>
      <c r="B2233" s="24" t="s">
        <v>23</v>
      </c>
      <c r="C2233" s="24" t="s">
        <v>24</v>
      </c>
      <c r="D2233" s="24" t="s">
        <v>25</v>
      </c>
      <c r="E2233" s="60" t="s">
        <v>4460</v>
      </c>
      <c r="F2233" s="60" t="s">
        <v>6274</v>
      </c>
      <c r="G2233" s="37" t="s">
        <v>6612</v>
      </c>
      <c r="H2233" s="253" t="s">
        <v>194</v>
      </c>
      <c r="I2233" s="24">
        <v>4</v>
      </c>
      <c r="J2233" s="71" t="s">
        <v>6275</v>
      </c>
      <c r="K2233" s="60" t="s">
        <v>31</v>
      </c>
      <c r="L2233" s="238">
        <v>4</v>
      </c>
      <c r="M2233" s="27">
        <f t="shared" si="106"/>
        <v>520</v>
      </c>
      <c r="N2233" s="23"/>
      <c r="O2233" s="184" t="s">
        <v>32</v>
      </c>
      <c r="P2233" s="250"/>
    </row>
    <row r="2234" s="226" customFormat="1" ht="18" customHeight="1" spans="1:16">
      <c r="A2234" s="24">
        <v>2229</v>
      </c>
      <c r="B2234" s="24" t="s">
        <v>23</v>
      </c>
      <c r="C2234" s="24" t="s">
        <v>24</v>
      </c>
      <c r="D2234" s="24" t="s">
        <v>25</v>
      </c>
      <c r="E2234" s="60" t="s">
        <v>4460</v>
      </c>
      <c r="F2234" s="60" t="s">
        <v>6274</v>
      </c>
      <c r="G2234" s="37" t="s">
        <v>6613</v>
      </c>
      <c r="H2234" s="253" t="s">
        <v>194</v>
      </c>
      <c r="I2234" s="24">
        <v>6</v>
      </c>
      <c r="J2234" s="71" t="s">
        <v>6275</v>
      </c>
      <c r="K2234" s="60" t="s">
        <v>31</v>
      </c>
      <c r="L2234" s="238">
        <v>6</v>
      </c>
      <c r="M2234" s="27">
        <f t="shared" si="106"/>
        <v>780</v>
      </c>
      <c r="N2234" s="23"/>
      <c r="O2234" s="184" t="s">
        <v>32</v>
      </c>
      <c r="P2234" s="250"/>
    </row>
    <row r="2235" s="226" customFormat="1" ht="18" customHeight="1" spans="1:16">
      <c r="A2235" s="24">
        <v>2230</v>
      </c>
      <c r="B2235" s="24" t="s">
        <v>23</v>
      </c>
      <c r="C2235" s="24" t="s">
        <v>24</v>
      </c>
      <c r="D2235" s="24" t="s">
        <v>25</v>
      </c>
      <c r="E2235" s="60" t="s">
        <v>4460</v>
      </c>
      <c r="F2235" s="60" t="s">
        <v>6274</v>
      </c>
      <c r="G2235" s="37" t="s">
        <v>6614</v>
      </c>
      <c r="H2235" s="253" t="s">
        <v>194</v>
      </c>
      <c r="I2235" s="24">
        <v>4</v>
      </c>
      <c r="J2235" s="71" t="s">
        <v>6275</v>
      </c>
      <c r="K2235" s="60" t="s">
        <v>31</v>
      </c>
      <c r="L2235" s="238">
        <v>2</v>
      </c>
      <c r="M2235" s="27">
        <f t="shared" si="106"/>
        <v>260</v>
      </c>
      <c r="N2235" s="23"/>
      <c r="O2235" s="184" t="s">
        <v>32</v>
      </c>
      <c r="P2235" s="250"/>
    </row>
    <row r="2236" s="226" customFormat="1" ht="18" customHeight="1" spans="1:16">
      <c r="A2236" s="24">
        <v>2231</v>
      </c>
      <c r="B2236" s="24" t="s">
        <v>23</v>
      </c>
      <c r="C2236" s="24" t="s">
        <v>24</v>
      </c>
      <c r="D2236" s="24" t="s">
        <v>25</v>
      </c>
      <c r="E2236" s="60" t="s">
        <v>4460</v>
      </c>
      <c r="F2236" s="60" t="s">
        <v>6274</v>
      </c>
      <c r="G2236" s="37" t="s">
        <v>6615</v>
      </c>
      <c r="H2236" s="253" t="s">
        <v>194</v>
      </c>
      <c r="I2236" s="24">
        <v>5</v>
      </c>
      <c r="J2236" s="71" t="s">
        <v>6275</v>
      </c>
      <c r="K2236" s="60" t="s">
        <v>31</v>
      </c>
      <c r="L2236" s="238">
        <v>1</v>
      </c>
      <c r="M2236" s="27">
        <f>L2236*312</f>
        <v>312</v>
      </c>
      <c r="N2236" s="23"/>
      <c r="O2236" s="184" t="s">
        <v>32</v>
      </c>
      <c r="P2236" s="250"/>
    </row>
    <row r="2237" s="226" customFormat="1" ht="18" customHeight="1" spans="1:16">
      <c r="A2237" s="24">
        <v>2232</v>
      </c>
      <c r="B2237" s="24" t="s">
        <v>23</v>
      </c>
      <c r="C2237" s="24" t="s">
        <v>24</v>
      </c>
      <c r="D2237" s="24" t="s">
        <v>25</v>
      </c>
      <c r="E2237" s="60" t="s">
        <v>4460</v>
      </c>
      <c r="F2237" s="60" t="s">
        <v>6274</v>
      </c>
      <c r="G2237" s="37" t="s">
        <v>6616</v>
      </c>
      <c r="H2237" s="253" t="s">
        <v>194</v>
      </c>
      <c r="I2237" s="24">
        <v>4</v>
      </c>
      <c r="J2237" s="71" t="s">
        <v>6275</v>
      </c>
      <c r="K2237" s="60" t="s">
        <v>31</v>
      </c>
      <c r="L2237" s="238">
        <v>4</v>
      </c>
      <c r="M2237" s="27">
        <f t="shared" ref="M2237:M2254" si="107">L2237*130</f>
        <v>520</v>
      </c>
      <c r="N2237" s="23"/>
      <c r="O2237" s="184" t="s">
        <v>32</v>
      </c>
      <c r="P2237" s="250"/>
    </row>
    <row r="2238" s="226" customFormat="1" ht="18" customHeight="1" spans="1:16">
      <c r="A2238" s="24">
        <v>2233</v>
      </c>
      <c r="B2238" s="24" t="s">
        <v>23</v>
      </c>
      <c r="C2238" s="24" t="s">
        <v>24</v>
      </c>
      <c r="D2238" s="24" t="s">
        <v>25</v>
      </c>
      <c r="E2238" s="60" t="s">
        <v>4460</v>
      </c>
      <c r="F2238" s="60" t="s">
        <v>6274</v>
      </c>
      <c r="G2238" s="37" t="s">
        <v>6617</v>
      </c>
      <c r="H2238" s="253" t="s">
        <v>194</v>
      </c>
      <c r="I2238" s="24">
        <v>4</v>
      </c>
      <c r="J2238" s="71" t="s">
        <v>6275</v>
      </c>
      <c r="K2238" s="60" t="s">
        <v>31</v>
      </c>
      <c r="L2238" s="238">
        <v>4</v>
      </c>
      <c r="M2238" s="27">
        <f t="shared" si="107"/>
        <v>520</v>
      </c>
      <c r="N2238" s="23"/>
      <c r="O2238" s="184" t="s">
        <v>32</v>
      </c>
      <c r="P2238" s="250"/>
    </row>
    <row r="2239" s="226" customFormat="1" ht="18" customHeight="1" spans="1:16">
      <c r="A2239" s="24">
        <v>2234</v>
      </c>
      <c r="B2239" s="24" t="s">
        <v>23</v>
      </c>
      <c r="C2239" s="24" t="s">
        <v>24</v>
      </c>
      <c r="D2239" s="24" t="s">
        <v>25</v>
      </c>
      <c r="E2239" s="60" t="s">
        <v>4460</v>
      </c>
      <c r="F2239" s="60" t="s">
        <v>6274</v>
      </c>
      <c r="G2239" s="37" t="s">
        <v>6618</v>
      </c>
      <c r="H2239" s="253" t="s">
        <v>194</v>
      </c>
      <c r="I2239" s="24">
        <v>4</v>
      </c>
      <c r="J2239" s="71" t="s">
        <v>6275</v>
      </c>
      <c r="K2239" s="60" t="s">
        <v>31</v>
      </c>
      <c r="L2239" s="238">
        <v>4</v>
      </c>
      <c r="M2239" s="27">
        <f t="shared" si="107"/>
        <v>520</v>
      </c>
      <c r="N2239" s="23"/>
      <c r="O2239" s="184" t="s">
        <v>32</v>
      </c>
      <c r="P2239" s="250"/>
    </row>
    <row r="2240" s="226" customFormat="1" ht="18" customHeight="1" spans="1:16">
      <c r="A2240" s="24">
        <v>2235</v>
      </c>
      <c r="B2240" s="24" t="s">
        <v>23</v>
      </c>
      <c r="C2240" s="24" t="s">
        <v>24</v>
      </c>
      <c r="D2240" s="24" t="s">
        <v>25</v>
      </c>
      <c r="E2240" s="60" t="s">
        <v>4460</v>
      </c>
      <c r="F2240" s="60" t="s">
        <v>6274</v>
      </c>
      <c r="G2240" s="37" t="s">
        <v>6619</v>
      </c>
      <c r="H2240" s="232" t="s">
        <v>194</v>
      </c>
      <c r="I2240" s="24">
        <v>3</v>
      </c>
      <c r="J2240" s="71" t="s">
        <v>6275</v>
      </c>
      <c r="K2240" s="60" t="s">
        <v>31</v>
      </c>
      <c r="L2240" s="238">
        <v>3</v>
      </c>
      <c r="M2240" s="27">
        <f t="shared" si="107"/>
        <v>390</v>
      </c>
      <c r="N2240" s="23"/>
      <c r="O2240" s="184" t="s">
        <v>32</v>
      </c>
      <c r="P2240" s="250"/>
    </row>
    <row r="2241" s="226" customFormat="1" ht="18" customHeight="1" spans="1:16">
      <c r="A2241" s="24">
        <v>2236</v>
      </c>
      <c r="B2241" s="24" t="s">
        <v>23</v>
      </c>
      <c r="C2241" s="24" t="s">
        <v>24</v>
      </c>
      <c r="D2241" s="24" t="s">
        <v>25</v>
      </c>
      <c r="E2241" s="60" t="s">
        <v>4460</v>
      </c>
      <c r="F2241" s="60" t="s">
        <v>6274</v>
      </c>
      <c r="G2241" s="37" t="s">
        <v>1856</v>
      </c>
      <c r="H2241" s="253" t="s">
        <v>194</v>
      </c>
      <c r="I2241" s="24">
        <v>5</v>
      </c>
      <c r="J2241" s="71" t="s">
        <v>6275</v>
      </c>
      <c r="K2241" s="60" t="s">
        <v>31</v>
      </c>
      <c r="L2241" s="238">
        <v>5</v>
      </c>
      <c r="M2241" s="27">
        <f t="shared" si="107"/>
        <v>650</v>
      </c>
      <c r="N2241" s="23"/>
      <c r="O2241" s="184" t="s">
        <v>32</v>
      </c>
      <c r="P2241" s="250"/>
    </row>
    <row r="2242" s="226" customFormat="1" ht="18" customHeight="1" spans="1:16">
      <c r="A2242" s="24">
        <v>2237</v>
      </c>
      <c r="B2242" s="24" t="s">
        <v>23</v>
      </c>
      <c r="C2242" s="24" t="s">
        <v>24</v>
      </c>
      <c r="D2242" s="24" t="s">
        <v>25</v>
      </c>
      <c r="E2242" s="60" t="s">
        <v>4460</v>
      </c>
      <c r="F2242" s="60" t="s">
        <v>6274</v>
      </c>
      <c r="G2242" s="37" t="s">
        <v>6620</v>
      </c>
      <c r="H2242" s="232" t="s">
        <v>194</v>
      </c>
      <c r="I2242" s="24">
        <v>3</v>
      </c>
      <c r="J2242" s="71" t="s">
        <v>6275</v>
      </c>
      <c r="K2242" s="60" t="s">
        <v>31</v>
      </c>
      <c r="L2242" s="238">
        <v>3</v>
      </c>
      <c r="M2242" s="27">
        <f t="shared" si="107"/>
        <v>390</v>
      </c>
      <c r="N2242" s="23"/>
      <c r="O2242" s="184" t="s">
        <v>32</v>
      </c>
      <c r="P2242" s="250"/>
    </row>
    <row r="2243" s="226" customFormat="1" ht="18" customHeight="1" spans="1:16">
      <c r="A2243" s="24">
        <v>2238</v>
      </c>
      <c r="B2243" s="24" t="s">
        <v>23</v>
      </c>
      <c r="C2243" s="24" t="s">
        <v>24</v>
      </c>
      <c r="D2243" s="24" t="s">
        <v>25</v>
      </c>
      <c r="E2243" s="60" t="s">
        <v>4460</v>
      </c>
      <c r="F2243" s="60" t="s">
        <v>6274</v>
      </c>
      <c r="G2243" s="37" t="s">
        <v>6621</v>
      </c>
      <c r="H2243" s="253" t="s">
        <v>194</v>
      </c>
      <c r="I2243" s="24">
        <v>7</v>
      </c>
      <c r="J2243" s="71" t="s">
        <v>6275</v>
      </c>
      <c r="K2243" s="60" t="s">
        <v>31</v>
      </c>
      <c r="L2243" s="238">
        <v>7</v>
      </c>
      <c r="M2243" s="27">
        <f t="shared" si="107"/>
        <v>910</v>
      </c>
      <c r="N2243" s="23"/>
      <c r="O2243" s="184" t="s">
        <v>32</v>
      </c>
      <c r="P2243" s="250"/>
    </row>
    <row r="2244" s="226" customFormat="1" ht="18" customHeight="1" spans="1:16">
      <c r="A2244" s="24">
        <v>2239</v>
      </c>
      <c r="B2244" s="24" t="s">
        <v>23</v>
      </c>
      <c r="C2244" s="24" t="s">
        <v>24</v>
      </c>
      <c r="D2244" s="24" t="s">
        <v>25</v>
      </c>
      <c r="E2244" s="60" t="s">
        <v>4460</v>
      </c>
      <c r="F2244" s="60" t="s">
        <v>6274</v>
      </c>
      <c r="G2244" s="37" t="s">
        <v>6622</v>
      </c>
      <c r="H2244" s="253" t="s">
        <v>194</v>
      </c>
      <c r="I2244" s="24">
        <v>5</v>
      </c>
      <c r="J2244" s="71" t="s">
        <v>6275</v>
      </c>
      <c r="K2244" s="60" t="s">
        <v>31</v>
      </c>
      <c r="L2244" s="238">
        <v>5</v>
      </c>
      <c r="M2244" s="27">
        <f t="shared" si="107"/>
        <v>650</v>
      </c>
      <c r="N2244" s="23"/>
      <c r="O2244" s="184" t="s">
        <v>32</v>
      </c>
      <c r="P2244" s="250"/>
    </row>
    <row r="2245" s="226" customFormat="1" ht="18" customHeight="1" spans="1:16">
      <c r="A2245" s="24">
        <v>2240</v>
      </c>
      <c r="B2245" s="24" t="s">
        <v>23</v>
      </c>
      <c r="C2245" s="24" t="s">
        <v>24</v>
      </c>
      <c r="D2245" s="24" t="s">
        <v>25</v>
      </c>
      <c r="E2245" s="60" t="s">
        <v>4460</v>
      </c>
      <c r="F2245" s="60" t="s">
        <v>6274</v>
      </c>
      <c r="G2245" s="37" t="s">
        <v>6623</v>
      </c>
      <c r="H2245" s="253" t="s">
        <v>194</v>
      </c>
      <c r="I2245" s="24">
        <v>5</v>
      </c>
      <c r="J2245" s="71" t="s">
        <v>6275</v>
      </c>
      <c r="K2245" s="60" t="s">
        <v>31</v>
      </c>
      <c r="L2245" s="238">
        <v>5</v>
      </c>
      <c r="M2245" s="27">
        <f t="shared" si="107"/>
        <v>650</v>
      </c>
      <c r="N2245" s="23"/>
      <c r="O2245" s="184" t="s">
        <v>32</v>
      </c>
      <c r="P2245" s="250"/>
    </row>
    <row r="2246" s="226" customFormat="1" ht="18" customHeight="1" spans="1:16">
      <c r="A2246" s="24">
        <v>2241</v>
      </c>
      <c r="B2246" s="24" t="s">
        <v>23</v>
      </c>
      <c r="C2246" s="24" t="s">
        <v>24</v>
      </c>
      <c r="D2246" s="24" t="s">
        <v>25</v>
      </c>
      <c r="E2246" s="60" t="s">
        <v>4460</v>
      </c>
      <c r="F2246" s="60" t="s">
        <v>6274</v>
      </c>
      <c r="G2246" s="37" t="s">
        <v>6624</v>
      </c>
      <c r="H2246" s="253" t="s">
        <v>194</v>
      </c>
      <c r="I2246" s="24">
        <v>4</v>
      </c>
      <c r="J2246" s="71" t="s">
        <v>6275</v>
      </c>
      <c r="K2246" s="60" t="s">
        <v>31</v>
      </c>
      <c r="L2246" s="238">
        <v>4</v>
      </c>
      <c r="M2246" s="27">
        <f t="shared" si="107"/>
        <v>520</v>
      </c>
      <c r="N2246" s="23"/>
      <c r="O2246" s="184" t="s">
        <v>32</v>
      </c>
      <c r="P2246" s="250"/>
    </row>
    <row r="2247" s="226" customFormat="1" ht="18" customHeight="1" spans="1:16">
      <c r="A2247" s="24">
        <v>2242</v>
      </c>
      <c r="B2247" s="24" t="s">
        <v>23</v>
      </c>
      <c r="C2247" s="24" t="s">
        <v>24</v>
      </c>
      <c r="D2247" s="24" t="s">
        <v>25</v>
      </c>
      <c r="E2247" s="60" t="s">
        <v>4460</v>
      </c>
      <c r="F2247" s="60" t="s">
        <v>6274</v>
      </c>
      <c r="G2247" s="37" t="s">
        <v>6625</v>
      </c>
      <c r="H2247" s="253" t="s">
        <v>194</v>
      </c>
      <c r="I2247" s="24">
        <v>4</v>
      </c>
      <c r="J2247" s="71" t="s">
        <v>6275</v>
      </c>
      <c r="K2247" s="60" t="s">
        <v>31</v>
      </c>
      <c r="L2247" s="238">
        <v>4</v>
      </c>
      <c r="M2247" s="27">
        <f t="shared" si="107"/>
        <v>520</v>
      </c>
      <c r="N2247" s="23"/>
      <c r="O2247" s="184" t="s">
        <v>32</v>
      </c>
      <c r="P2247" s="250"/>
    </row>
    <row r="2248" s="226" customFormat="1" ht="18" customHeight="1" spans="1:16">
      <c r="A2248" s="24">
        <v>2243</v>
      </c>
      <c r="B2248" s="24" t="s">
        <v>23</v>
      </c>
      <c r="C2248" s="24" t="s">
        <v>24</v>
      </c>
      <c r="D2248" s="24" t="s">
        <v>25</v>
      </c>
      <c r="E2248" s="60" t="s">
        <v>4460</v>
      </c>
      <c r="F2248" s="60" t="s">
        <v>6274</v>
      </c>
      <c r="G2248" s="37" t="s">
        <v>6626</v>
      </c>
      <c r="H2248" s="253" t="s">
        <v>194</v>
      </c>
      <c r="I2248" s="24">
        <v>8</v>
      </c>
      <c r="J2248" s="71" t="s">
        <v>6275</v>
      </c>
      <c r="K2248" s="60" t="s">
        <v>31</v>
      </c>
      <c r="L2248" s="238">
        <v>8</v>
      </c>
      <c r="M2248" s="27">
        <f t="shared" si="107"/>
        <v>1040</v>
      </c>
      <c r="N2248" s="23"/>
      <c r="O2248" s="184" t="s">
        <v>32</v>
      </c>
      <c r="P2248" s="250"/>
    </row>
    <row r="2249" s="226" customFormat="1" ht="18" customHeight="1" spans="1:16">
      <c r="A2249" s="24">
        <v>2244</v>
      </c>
      <c r="B2249" s="24" t="s">
        <v>23</v>
      </c>
      <c r="C2249" s="24" t="s">
        <v>24</v>
      </c>
      <c r="D2249" s="24" t="s">
        <v>25</v>
      </c>
      <c r="E2249" s="60" t="s">
        <v>4460</v>
      </c>
      <c r="F2249" s="60" t="s">
        <v>6274</v>
      </c>
      <c r="G2249" s="37" t="s">
        <v>6627</v>
      </c>
      <c r="H2249" s="253" t="s">
        <v>194</v>
      </c>
      <c r="I2249" s="24">
        <v>6</v>
      </c>
      <c r="J2249" s="71" t="s">
        <v>6275</v>
      </c>
      <c r="K2249" s="60" t="s">
        <v>31</v>
      </c>
      <c r="L2249" s="238">
        <v>4</v>
      </c>
      <c r="M2249" s="27">
        <f t="shared" si="107"/>
        <v>520</v>
      </c>
      <c r="N2249" s="23"/>
      <c r="O2249" s="184" t="s">
        <v>32</v>
      </c>
      <c r="P2249" s="250"/>
    </row>
    <row r="2250" s="226" customFormat="1" ht="18" customHeight="1" spans="1:16">
      <c r="A2250" s="24">
        <v>2245</v>
      </c>
      <c r="B2250" s="24" t="s">
        <v>23</v>
      </c>
      <c r="C2250" s="24" t="s">
        <v>24</v>
      </c>
      <c r="D2250" s="24" t="s">
        <v>25</v>
      </c>
      <c r="E2250" s="60" t="s">
        <v>4460</v>
      </c>
      <c r="F2250" s="60" t="s">
        <v>6274</v>
      </c>
      <c r="G2250" s="37" t="s">
        <v>6628</v>
      </c>
      <c r="H2250" s="253" t="s">
        <v>194</v>
      </c>
      <c r="I2250" s="24">
        <v>4</v>
      </c>
      <c r="J2250" s="71" t="s">
        <v>6275</v>
      </c>
      <c r="K2250" s="60" t="s">
        <v>31</v>
      </c>
      <c r="L2250" s="238">
        <v>4</v>
      </c>
      <c r="M2250" s="27">
        <f t="shared" si="107"/>
        <v>520</v>
      </c>
      <c r="N2250" s="23"/>
      <c r="O2250" s="184" t="s">
        <v>32</v>
      </c>
      <c r="P2250" s="250"/>
    </row>
    <row r="2251" s="226" customFormat="1" ht="18" customHeight="1" spans="1:16">
      <c r="A2251" s="24">
        <v>2246</v>
      </c>
      <c r="B2251" s="24" t="s">
        <v>23</v>
      </c>
      <c r="C2251" s="24" t="s">
        <v>24</v>
      </c>
      <c r="D2251" s="24" t="s">
        <v>25</v>
      </c>
      <c r="E2251" s="60" t="s">
        <v>4460</v>
      </c>
      <c r="F2251" s="60" t="s">
        <v>6274</v>
      </c>
      <c r="G2251" s="37" t="s">
        <v>6629</v>
      </c>
      <c r="H2251" s="253" t="s">
        <v>194</v>
      </c>
      <c r="I2251" s="24">
        <v>8</v>
      </c>
      <c r="J2251" s="71" t="s">
        <v>6275</v>
      </c>
      <c r="K2251" s="60" t="s">
        <v>31</v>
      </c>
      <c r="L2251" s="238">
        <v>3</v>
      </c>
      <c r="M2251" s="27">
        <f t="shared" si="107"/>
        <v>390</v>
      </c>
      <c r="N2251" s="23"/>
      <c r="O2251" s="184" t="s">
        <v>32</v>
      </c>
      <c r="P2251" s="250"/>
    </row>
    <row r="2252" s="226" customFormat="1" ht="18" customHeight="1" spans="1:16">
      <c r="A2252" s="24">
        <v>2247</v>
      </c>
      <c r="B2252" s="24" t="s">
        <v>23</v>
      </c>
      <c r="C2252" s="24" t="s">
        <v>24</v>
      </c>
      <c r="D2252" s="24" t="s">
        <v>25</v>
      </c>
      <c r="E2252" s="60" t="s">
        <v>4460</v>
      </c>
      <c r="F2252" s="60" t="s">
        <v>6274</v>
      </c>
      <c r="G2252" s="37" t="s">
        <v>6630</v>
      </c>
      <c r="H2252" s="253" t="s">
        <v>194</v>
      </c>
      <c r="I2252" s="24">
        <v>5</v>
      </c>
      <c r="J2252" s="71" t="s">
        <v>6275</v>
      </c>
      <c r="K2252" s="60" t="s">
        <v>31</v>
      </c>
      <c r="L2252" s="238">
        <v>5</v>
      </c>
      <c r="M2252" s="27">
        <f t="shared" si="107"/>
        <v>650</v>
      </c>
      <c r="N2252" s="23"/>
      <c r="O2252" s="184" t="s">
        <v>32</v>
      </c>
      <c r="P2252" s="250"/>
    </row>
    <row r="2253" s="226" customFormat="1" ht="18" customHeight="1" spans="1:16">
      <c r="A2253" s="24">
        <v>2248</v>
      </c>
      <c r="B2253" s="24" t="s">
        <v>23</v>
      </c>
      <c r="C2253" s="24" t="s">
        <v>24</v>
      </c>
      <c r="D2253" s="24" t="s">
        <v>25</v>
      </c>
      <c r="E2253" s="60" t="s">
        <v>4460</v>
      </c>
      <c r="F2253" s="60" t="s">
        <v>6274</v>
      </c>
      <c r="G2253" s="37" t="s">
        <v>6631</v>
      </c>
      <c r="H2253" s="253" t="s">
        <v>194</v>
      </c>
      <c r="I2253" s="24">
        <v>5</v>
      </c>
      <c r="J2253" s="71" t="s">
        <v>6275</v>
      </c>
      <c r="K2253" s="60" t="s">
        <v>31</v>
      </c>
      <c r="L2253" s="238">
        <v>5</v>
      </c>
      <c r="M2253" s="27">
        <f t="shared" si="107"/>
        <v>650</v>
      </c>
      <c r="N2253" s="23"/>
      <c r="O2253" s="184" t="s">
        <v>32</v>
      </c>
      <c r="P2253" s="250"/>
    </row>
    <row r="2254" s="226" customFormat="1" ht="18" customHeight="1" spans="1:16">
      <c r="A2254" s="24">
        <v>2249</v>
      </c>
      <c r="B2254" s="24" t="s">
        <v>23</v>
      </c>
      <c r="C2254" s="24" t="s">
        <v>24</v>
      </c>
      <c r="D2254" s="24" t="s">
        <v>25</v>
      </c>
      <c r="E2254" s="60" t="s">
        <v>4460</v>
      </c>
      <c r="F2254" s="60" t="s">
        <v>6274</v>
      </c>
      <c r="G2254" s="37" t="s">
        <v>6632</v>
      </c>
      <c r="H2254" s="232" t="s">
        <v>194</v>
      </c>
      <c r="I2254" s="24">
        <v>3</v>
      </c>
      <c r="J2254" s="71" t="s">
        <v>6275</v>
      </c>
      <c r="K2254" s="60" t="s">
        <v>31</v>
      </c>
      <c r="L2254" s="238">
        <v>3</v>
      </c>
      <c r="M2254" s="27">
        <f t="shared" si="107"/>
        <v>390</v>
      </c>
      <c r="N2254" s="23"/>
      <c r="O2254" s="184" t="s">
        <v>32</v>
      </c>
      <c r="P2254" s="250"/>
    </row>
    <row r="2255" s="226" customFormat="1" ht="18" customHeight="1" spans="1:16">
      <c r="A2255" s="24">
        <v>2250</v>
      </c>
      <c r="B2255" s="24" t="s">
        <v>23</v>
      </c>
      <c r="C2255" s="24" t="s">
        <v>24</v>
      </c>
      <c r="D2255" s="24" t="s">
        <v>25</v>
      </c>
      <c r="E2255" s="60" t="s">
        <v>4460</v>
      </c>
      <c r="F2255" s="60" t="s">
        <v>6274</v>
      </c>
      <c r="G2255" s="37" t="s">
        <v>6633</v>
      </c>
      <c r="H2255" s="71" t="s">
        <v>29</v>
      </c>
      <c r="I2255" s="24">
        <v>3</v>
      </c>
      <c r="J2255" s="71" t="s">
        <v>6275</v>
      </c>
      <c r="K2255" s="60" t="s">
        <v>31</v>
      </c>
      <c r="L2255" s="238">
        <v>3</v>
      </c>
      <c r="M2255" s="27">
        <f>L2255*312</f>
        <v>936</v>
      </c>
      <c r="N2255" s="23"/>
      <c r="O2255" s="184" t="s">
        <v>32</v>
      </c>
      <c r="P2255" s="250"/>
    </row>
    <row r="2256" s="226" customFormat="1" ht="18" customHeight="1" spans="1:16">
      <c r="A2256" s="24">
        <v>2251</v>
      </c>
      <c r="B2256" s="24" t="s">
        <v>23</v>
      </c>
      <c r="C2256" s="24" t="s">
        <v>24</v>
      </c>
      <c r="D2256" s="24" t="s">
        <v>25</v>
      </c>
      <c r="E2256" s="60" t="s">
        <v>4460</v>
      </c>
      <c r="F2256" s="60" t="s">
        <v>6274</v>
      </c>
      <c r="G2256" s="37" t="s">
        <v>6634</v>
      </c>
      <c r="H2256" s="253" t="s">
        <v>194</v>
      </c>
      <c r="I2256" s="24">
        <v>4</v>
      </c>
      <c r="J2256" s="71" t="s">
        <v>6275</v>
      </c>
      <c r="K2256" s="60" t="s">
        <v>31</v>
      </c>
      <c r="L2256" s="238">
        <v>4</v>
      </c>
      <c r="M2256" s="27">
        <f t="shared" ref="M2256:M2270" si="108">L2256*130</f>
        <v>520</v>
      </c>
      <c r="N2256" s="23"/>
      <c r="O2256" s="184" t="s">
        <v>32</v>
      </c>
      <c r="P2256" s="250"/>
    </row>
    <row r="2257" s="226" customFormat="1" ht="18" customHeight="1" spans="1:16">
      <c r="A2257" s="24">
        <v>2252</v>
      </c>
      <c r="B2257" s="24" t="s">
        <v>23</v>
      </c>
      <c r="C2257" s="24" t="s">
        <v>24</v>
      </c>
      <c r="D2257" s="24" t="s">
        <v>25</v>
      </c>
      <c r="E2257" s="60" t="s">
        <v>4460</v>
      </c>
      <c r="F2257" s="60" t="s">
        <v>6274</v>
      </c>
      <c r="G2257" s="37" t="s">
        <v>6635</v>
      </c>
      <c r="H2257" s="253" t="s">
        <v>194</v>
      </c>
      <c r="I2257" s="24">
        <v>4</v>
      </c>
      <c r="J2257" s="71" t="s">
        <v>6275</v>
      </c>
      <c r="K2257" s="60" t="s">
        <v>31</v>
      </c>
      <c r="L2257" s="238">
        <v>4</v>
      </c>
      <c r="M2257" s="27">
        <f t="shared" si="108"/>
        <v>520</v>
      </c>
      <c r="N2257" s="23"/>
      <c r="O2257" s="184" t="s">
        <v>32</v>
      </c>
      <c r="P2257" s="250"/>
    </row>
    <row r="2258" s="226" customFormat="1" ht="18" customHeight="1" spans="1:16">
      <c r="A2258" s="24">
        <v>2253</v>
      </c>
      <c r="B2258" s="24" t="s">
        <v>23</v>
      </c>
      <c r="C2258" s="24" t="s">
        <v>24</v>
      </c>
      <c r="D2258" s="24" t="s">
        <v>25</v>
      </c>
      <c r="E2258" s="60" t="s">
        <v>4460</v>
      </c>
      <c r="F2258" s="60" t="s">
        <v>6274</v>
      </c>
      <c r="G2258" s="37" t="s">
        <v>6636</v>
      </c>
      <c r="H2258" s="253" t="s">
        <v>194</v>
      </c>
      <c r="I2258" s="24">
        <v>4</v>
      </c>
      <c r="J2258" s="71" t="s">
        <v>6275</v>
      </c>
      <c r="K2258" s="60" t="s">
        <v>31</v>
      </c>
      <c r="L2258" s="238">
        <v>4</v>
      </c>
      <c r="M2258" s="27">
        <f t="shared" si="108"/>
        <v>520</v>
      </c>
      <c r="N2258" s="23"/>
      <c r="O2258" s="184" t="s">
        <v>32</v>
      </c>
      <c r="P2258" s="250"/>
    </row>
    <row r="2259" s="226" customFormat="1" ht="18" customHeight="1" spans="1:16">
      <c r="A2259" s="24">
        <v>2254</v>
      </c>
      <c r="B2259" s="24" t="s">
        <v>23</v>
      </c>
      <c r="C2259" s="24" t="s">
        <v>24</v>
      </c>
      <c r="D2259" s="24" t="s">
        <v>25</v>
      </c>
      <c r="E2259" s="60" t="s">
        <v>4460</v>
      </c>
      <c r="F2259" s="60" t="s">
        <v>6274</v>
      </c>
      <c r="G2259" s="37" t="s">
        <v>6637</v>
      </c>
      <c r="H2259" s="253" t="s">
        <v>194</v>
      </c>
      <c r="I2259" s="24">
        <v>8</v>
      </c>
      <c r="J2259" s="71" t="s">
        <v>6275</v>
      </c>
      <c r="K2259" s="60" t="s">
        <v>31</v>
      </c>
      <c r="L2259" s="238">
        <v>4</v>
      </c>
      <c r="M2259" s="27">
        <f t="shared" si="108"/>
        <v>520</v>
      </c>
      <c r="N2259" s="23"/>
      <c r="O2259" s="184" t="s">
        <v>32</v>
      </c>
      <c r="P2259" s="250"/>
    </row>
    <row r="2260" s="226" customFormat="1" ht="18" customHeight="1" spans="1:16">
      <c r="A2260" s="24">
        <v>2255</v>
      </c>
      <c r="B2260" s="24" t="s">
        <v>23</v>
      </c>
      <c r="C2260" s="24" t="s">
        <v>24</v>
      </c>
      <c r="D2260" s="24" t="s">
        <v>25</v>
      </c>
      <c r="E2260" s="60" t="s">
        <v>4460</v>
      </c>
      <c r="F2260" s="60" t="s">
        <v>6274</v>
      </c>
      <c r="G2260" s="37" t="s">
        <v>6638</v>
      </c>
      <c r="H2260" s="253" t="s">
        <v>194</v>
      </c>
      <c r="I2260" s="24">
        <v>9</v>
      </c>
      <c r="J2260" s="71" t="s">
        <v>6275</v>
      </c>
      <c r="K2260" s="60" t="s">
        <v>31</v>
      </c>
      <c r="L2260" s="238">
        <v>9</v>
      </c>
      <c r="M2260" s="27">
        <f t="shared" si="108"/>
        <v>1170</v>
      </c>
      <c r="N2260" s="23"/>
      <c r="O2260" s="184" t="s">
        <v>32</v>
      </c>
      <c r="P2260" s="250"/>
    </row>
    <row r="2261" s="226" customFormat="1" ht="18" customHeight="1" spans="1:16">
      <c r="A2261" s="24">
        <v>2256</v>
      </c>
      <c r="B2261" s="24" t="s">
        <v>23</v>
      </c>
      <c r="C2261" s="24" t="s">
        <v>24</v>
      </c>
      <c r="D2261" s="24" t="s">
        <v>25</v>
      </c>
      <c r="E2261" s="60" t="s">
        <v>4460</v>
      </c>
      <c r="F2261" s="60" t="s">
        <v>6274</v>
      </c>
      <c r="G2261" s="37" t="s">
        <v>6639</v>
      </c>
      <c r="H2261" s="253" t="s">
        <v>194</v>
      </c>
      <c r="I2261" s="24">
        <v>4</v>
      </c>
      <c r="J2261" s="71" t="s">
        <v>6387</v>
      </c>
      <c r="K2261" s="60" t="s">
        <v>31</v>
      </c>
      <c r="L2261" s="238">
        <v>3</v>
      </c>
      <c r="M2261" s="27">
        <f t="shared" si="108"/>
        <v>390</v>
      </c>
      <c r="N2261" s="23"/>
      <c r="O2261" s="184" t="s">
        <v>32</v>
      </c>
      <c r="P2261" s="250"/>
    </row>
    <row r="2262" s="226" customFormat="1" ht="18" customHeight="1" spans="1:16">
      <c r="A2262" s="24">
        <v>2257</v>
      </c>
      <c r="B2262" s="24" t="s">
        <v>23</v>
      </c>
      <c r="C2262" s="24" t="s">
        <v>24</v>
      </c>
      <c r="D2262" s="24" t="s">
        <v>25</v>
      </c>
      <c r="E2262" s="60" t="s">
        <v>4460</v>
      </c>
      <c r="F2262" s="60" t="s">
        <v>6274</v>
      </c>
      <c r="G2262" s="37" t="s">
        <v>6640</v>
      </c>
      <c r="H2262" s="253" t="s">
        <v>194</v>
      </c>
      <c r="I2262" s="24">
        <v>5</v>
      </c>
      <c r="J2262" s="71" t="s">
        <v>6387</v>
      </c>
      <c r="K2262" s="60" t="s">
        <v>31</v>
      </c>
      <c r="L2262" s="238">
        <v>3</v>
      </c>
      <c r="M2262" s="27">
        <f t="shared" si="108"/>
        <v>390</v>
      </c>
      <c r="N2262" s="23"/>
      <c r="O2262" s="184" t="s">
        <v>32</v>
      </c>
      <c r="P2262" s="250"/>
    </row>
    <row r="2263" s="226" customFormat="1" ht="18" customHeight="1" spans="1:16">
      <c r="A2263" s="24">
        <v>2258</v>
      </c>
      <c r="B2263" s="24" t="s">
        <v>23</v>
      </c>
      <c r="C2263" s="24" t="s">
        <v>24</v>
      </c>
      <c r="D2263" s="24" t="s">
        <v>25</v>
      </c>
      <c r="E2263" s="60" t="s">
        <v>4460</v>
      </c>
      <c r="F2263" s="60" t="s">
        <v>6274</v>
      </c>
      <c r="G2263" s="37" t="s">
        <v>6641</v>
      </c>
      <c r="H2263" s="253" t="s">
        <v>194</v>
      </c>
      <c r="I2263" s="24">
        <v>7</v>
      </c>
      <c r="J2263" s="71" t="s">
        <v>6387</v>
      </c>
      <c r="K2263" s="60" t="s">
        <v>31</v>
      </c>
      <c r="L2263" s="238">
        <v>7</v>
      </c>
      <c r="M2263" s="27">
        <f t="shared" si="108"/>
        <v>910</v>
      </c>
      <c r="N2263" s="23"/>
      <c r="O2263" s="184" t="s">
        <v>32</v>
      </c>
      <c r="P2263" s="250"/>
    </row>
    <row r="2264" s="226" customFormat="1" ht="18" customHeight="1" spans="1:16">
      <c r="A2264" s="24">
        <v>2259</v>
      </c>
      <c r="B2264" s="24" t="s">
        <v>23</v>
      </c>
      <c r="C2264" s="24" t="s">
        <v>24</v>
      </c>
      <c r="D2264" s="24" t="s">
        <v>25</v>
      </c>
      <c r="E2264" s="60" t="s">
        <v>4460</v>
      </c>
      <c r="F2264" s="60" t="s">
        <v>6274</v>
      </c>
      <c r="G2264" s="37" t="s">
        <v>5576</v>
      </c>
      <c r="H2264" s="253" t="s">
        <v>194</v>
      </c>
      <c r="I2264" s="24">
        <v>6</v>
      </c>
      <c r="J2264" s="71" t="s">
        <v>6387</v>
      </c>
      <c r="K2264" s="60" t="s">
        <v>31</v>
      </c>
      <c r="L2264" s="238">
        <v>6</v>
      </c>
      <c r="M2264" s="27">
        <f t="shared" si="108"/>
        <v>780</v>
      </c>
      <c r="N2264" s="23"/>
      <c r="O2264" s="184" t="s">
        <v>32</v>
      </c>
      <c r="P2264" s="250"/>
    </row>
    <row r="2265" s="226" customFormat="1" ht="18" customHeight="1" spans="1:16">
      <c r="A2265" s="24">
        <v>2260</v>
      </c>
      <c r="B2265" s="24" t="s">
        <v>23</v>
      </c>
      <c r="C2265" s="24" t="s">
        <v>24</v>
      </c>
      <c r="D2265" s="24" t="s">
        <v>25</v>
      </c>
      <c r="E2265" s="60" t="s">
        <v>4460</v>
      </c>
      <c r="F2265" s="60" t="s">
        <v>6274</v>
      </c>
      <c r="G2265" s="37" t="s">
        <v>6642</v>
      </c>
      <c r="H2265" s="253" t="s">
        <v>194</v>
      </c>
      <c r="I2265" s="24">
        <v>7</v>
      </c>
      <c r="J2265" s="71" t="s">
        <v>6387</v>
      </c>
      <c r="K2265" s="60" t="s">
        <v>31</v>
      </c>
      <c r="L2265" s="238">
        <v>7</v>
      </c>
      <c r="M2265" s="27">
        <f t="shared" si="108"/>
        <v>910</v>
      </c>
      <c r="N2265" s="23"/>
      <c r="O2265" s="184" t="s">
        <v>32</v>
      </c>
      <c r="P2265" s="250"/>
    </row>
    <row r="2266" s="226" customFormat="1" ht="18" customHeight="1" spans="1:16">
      <c r="A2266" s="24">
        <v>2261</v>
      </c>
      <c r="B2266" s="24" t="s">
        <v>23</v>
      </c>
      <c r="C2266" s="24" t="s">
        <v>24</v>
      </c>
      <c r="D2266" s="24" t="s">
        <v>25</v>
      </c>
      <c r="E2266" s="60" t="s">
        <v>4460</v>
      </c>
      <c r="F2266" s="60" t="s">
        <v>6274</v>
      </c>
      <c r="G2266" s="37" t="s">
        <v>5724</v>
      </c>
      <c r="H2266" s="253" t="s">
        <v>194</v>
      </c>
      <c r="I2266" s="24">
        <v>5</v>
      </c>
      <c r="J2266" s="71" t="s">
        <v>6387</v>
      </c>
      <c r="K2266" s="60" t="s">
        <v>31</v>
      </c>
      <c r="L2266" s="238">
        <v>4</v>
      </c>
      <c r="M2266" s="27">
        <f t="shared" si="108"/>
        <v>520</v>
      </c>
      <c r="N2266" s="23"/>
      <c r="O2266" s="184" t="s">
        <v>32</v>
      </c>
      <c r="P2266" s="250"/>
    </row>
    <row r="2267" s="226" customFormat="1" ht="18" customHeight="1" spans="1:16">
      <c r="A2267" s="24">
        <v>2262</v>
      </c>
      <c r="B2267" s="24" t="s">
        <v>23</v>
      </c>
      <c r="C2267" s="24" t="s">
        <v>24</v>
      </c>
      <c r="D2267" s="24" t="s">
        <v>25</v>
      </c>
      <c r="E2267" s="60" t="s">
        <v>4460</v>
      </c>
      <c r="F2267" s="60" t="s">
        <v>6274</v>
      </c>
      <c r="G2267" s="37" t="s">
        <v>5054</v>
      </c>
      <c r="H2267" s="253" t="s">
        <v>194</v>
      </c>
      <c r="I2267" s="24">
        <v>6</v>
      </c>
      <c r="J2267" s="71" t="s">
        <v>6387</v>
      </c>
      <c r="K2267" s="60" t="s">
        <v>31</v>
      </c>
      <c r="L2267" s="238">
        <v>4</v>
      </c>
      <c r="M2267" s="27">
        <f t="shared" si="108"/>
        <v>520</v>
      </c>
      <c r="N2267" s="23"/>
      <c r="O2267" s="184" t="s">
        <v>32</v>
      </c>
      <c r="P2267" s="250"/>
    </row>
    <row r="2268" s="226" customFormat="1" ht="18" customHeight="1" spans="1:16">
      <c r="A2268" s="24">
        <v>2263</v>
      </c>
      <c r="B2268" s="24" t="s">
        <v>23</v>
      </c>
      <c r="C2268" s="24" t="s">
        <v>24</v>
      </c>
      <c r="D2268" s="24" t="s">
        <v>25</v>
      </c>
      <c r="E2268" s="60" t="s">
        <v>4460</v>
      </c>
      <c r="F2268" s="60" t="s">
        <v>6274</v>
      </c>
      <c r="G2268" s="37" t="s">
        <v>6643</v>
      </c>
      <c r="H2268" s="253" t="s">
        <v>194</v>
      </c>
      <c r="I2268" s="24">
        <v>5</v>
      </c>
      <c r="J2268" s="71" t="s">
        <v>6387</v>
      </c>
      <c r="K2268" s="60" t="s">
        <v>31</v>
      </c>
      <c r="L2268" s="238">
        <v>5</v>
      </c>
      <c r="M2268" s="27">
        <f t="shared" si="108"/>
        <v>650</v>
      </c>
      <c r="N2268" s="23"/>
      <c r="O2268" s="184" t="s">
        <v>32</v>
      </c>
      <c r="P2268" s="250"/>
    </row>
    <row r="2269" s="226" customFormat="1" ht="18" customHeight="1" spans="1:16">
      <c r="A2269" s="24">
        <v>2264</v>
      </c>
      <c r="B2269" s="24" t="s">
        <v>23</v>
      </c>
      <c r="C2269" s="24" t="s">
        <v>24</v>
      </c>
      <c r="D2269" s="24" t="s">
        <v>25</v>
      </c>
      <c r="E2269" s="60" t="s">
        <v>4878</v>
      </c>
      <c r="F2269" s="60" t="s">
        <v>6274</v>
      </c>
      <c r="G2269" s="37" t="s">
        <v>6644</v>
      </c>
      <c r="H2269" s="71" t="s">
        <v>29</v>
      </c>
      <c r="I2269" s="24">
        <v>4</v>
      </c>
      <c r="J2269" s="71" t="s">
        <v>6387</v>
      </c>
      <c r="K2269" s="60" t="s">
        <v>31</v>
      </c>
      <c r="L2269" s="238">
        <v>4</v>
      </c>
      <c r="M2269" s="27">
        <f t="shared" si="108"/>
        <v>520</v>
      </c>
      <c r="N2269" s="23"/>
      <c r="O2269" s="184" t="s">
        <v>32</v>
      </c>
      <c r="P2269" s="250"/>
    </row>
    <row r="2270" s="226" customFormat="1" ht="18" customHeight="1" spans="1:16">
      <c r="A2270" s="24">
        <v>2265</v>
      </c>
      <c r="B2270" s="24" t="s">
        <v>23</v>
      </c>
      <c r="C2270" s="24" t="s">
        <v>24</v>
      </c>
      <c r="D2270" s="24" t="s">
        <v>25</v>
      </c>
      <c r="E2270" s="60" t="s">
        <v>4460</v>
      </c>
      <c r="F2270" s="60" t="s">
        <v>6274</v>
      </c>
      <c r="G2270" s="37" t="s">
        <v>6549</v>
      </c>
      <c r="H2270" s="253" t="s">
        <v>194</v>
      </c>
      <c r="I2270" s="24">
        <v>4</v>
      </c>
      <c r="J2270" s="71" t="s">
        <v>6387</v>
      </c>
      <c r="K2270" s="60" t="s">
        <v>31</v>
      </c>
      <c r="L2270" s="238">
        <v>3</v>
      </c>
      <c r="M2270" s="27">
        <f t="shared" si="108"/>
        <v>390</v>
      </c>
      <c r="N2270" s="23"/>
      <c r="O2270" s="184" t="s">
        <v>32</v>
      </c>
      <c r="P2270" s="250"/>
    </row>
    <row r="2271" s="226" customFormat="1" ht="18" customHeight="1" spans="1:16">
      <c r="A2271" s="24">
        <v>2266</v>
      </c>
      <c r="B2271" s="24" t="s">
        <v>23</v>
      </c>
      <c r="C2271" s="24" t="s">
        <v>24</v>
      </c>
      <c r="D2271" s="24" t="s">
        <v>25</v>
      </c>
      <c r="E2271" s="60" t="s">
        <v>4460</v>
      </c>
      <c r="F2271" s="60" t="s">
        <v>6274</v>
      </c>
      <c r="G2271" s="37" t="s">
        <v>6645</v>
      </c>
      <c r="H2271" s="253" t="s">
        <v>194</v>
      </c>
      <c r="I2271" s="24">
        <v>5</v>
      </c>
      <c r="J2271" s="71" t="s">
        <v>6387</v>
      </c>
      <c r="K2271" s="60" t="s">
        <v>31</v>
      </c>
      <c r="L2271" s="238">
        <v>1</v>
      </c>
      <c r="M2271" s="27">
        <f>L2271*312</f>
        <v>312</v>
      </c>
      <c r="N2271" s="23"/>
      <c r="O2271" s="184" t="s">
        <v>32</v>
      </c>
      <c r="P2271" s="250"/>
    </row>
    <row r="2272" s="226" customFormat="1" ht="18" customHeight="1" spans="1:16">
      <c r="A2272" s="24">
        <v>2267</v>
      </c>
      <c r="B2272" s="24" t="s">
        <v>23</v>
      </c>
      <c r="C2272" s="24" t="s">
        <v>24</v>
      </c>
      <c r="D2272" s="24" t="s">
        <v>25</v>
      </c>
      <c r="E2272" s="60" t="s">
        <v>4460</v>
      </c>
      <c r="F2272" s="60" t="s">
        <v>6274</v>
      </c>
      <c r="G2272" s="37" t="s">
        <v>6646</v>
      </c>
      <c r="H2272" s="253" t="s">
        <v>194</v>
      </c>
      <c r="I2272" s="24">
        <v>4</v>
      </c>
      <c r="J2272" s="71" t="s">
        <v>6387</v>
      </c>
      <c r="K2272" s="60" t="s">
        <v>31</v>
      </c>
      <c r="L2272" s="238">
        <v>3</v>
      </c>
      <c r="M2272" s="27">
        <f>L2272*130</f>
        <v>390</v>
      </c>
      <c r="N2272" s="23"/>
      <c r="O2272" s="184" t="s">
        <v>32</v>
      </c>
      <c r="P2272" s="250"/>
    </row>
    <row r="2273" s="226" customFormat="1" ht="18" customHeight="1" spans="1:16">
      <c r="A2273" s="24">
        <v>2268</v>
      </c>
      <c r="B2273" s="24" t="s">
        <v>23</v>
      </c>
      <c r="C2273" s="24" t="s">
        <v>24</v>
      </c>
      <c r="D2273" s="24" t="s">
        <v>25</v>
      </c>
      <c r="E2273" s="60" t="s">
        <v>4460</v>
      </c>
      <c r="F2273" s="60" t="s">
        <v>6274</v>
      </c>
      <c r="G2273" s="37" t="s">
        <v>6647</v>
      </c>
      <c r="H2273" s="71" t="s">
        <v>29</v>
      </c>
      <c r="I2273" s="24">
        <v>2</v>
      </c>
      <c r="J2273" s="71" t="s">
        <v>6387</v>
      </c>
      <c r="K2273" s="60" t="s">
        <v>31</v>
      </c>
      <c r="L2273" s="238">
        <v>2</v>
      </c>
      <c r="M2273" s="27">
        <f>L2273*312</f>
        <v>624</v>
      </c>
      <c r="N2273" s="23"/>
      <c r="O2273" s="184" t="s">
        <v>32</v>
      </c>
      <c r="P2273" s="250"/>
    </row>
    <row r="2274" s="226" customFormat="1" ht="18" customHeight="1" spans="1:16">
      <c r="A2274" s="24">
        <v>2269</v>
      </c>
      <c r="B2274" s="24" t="s">
        <v>23</v>
      </c>
      <c r="C2274" s="24" t="s">
        <v>24</v>
      </c>
      <c r="D2274" s="24" t="s">
        <v>25</v>
      </c>
      <c r="E2274" s="60" t="s">
        <v>4460</v>
      </c>
      <c r="F2274" s="60" t="s">
        <v>6274</v>
      </c>
      <c r="G2274" s="37" t="s">
        <v>6648</v>
      </c>
      <c r="H2274" s="253" t="s">
        <v>194</v>
      </c>
      <c r="I2274" s="24">
        <v>4</v>
      </c>
      <c r="J2274" s="71" t="s">
        <v>6387</v>
      </c>
      <c r="K2274" s="60" t="s">
        <v>31</v>
      </c>
      <c r="L2274" s="238">
        <v>4</v>
      </c>
      <c r="M2274" s="27">
        <f t="shared" ref="M2274:M2280" si="109">L2274*130</f>
        <v>520</v>
      </c>
      <c r="N2274" s="23"/>
      <c r="O2274" s="184" t="s">
        <v>32</v>
      </c>
      <c r="P2274" s="250"/>
    </row>
    <row r="2275" s="226" customFormat="1" ht="18" customHeight="1" spans="1:16">
      <c r="A2275" s="24">
        <v>2270</v>
      </c>
      <c r="B2275" s="24" t="s">
        <v>23</v>
      </c>
      <c r="C2275" s="24" t="s">
        <v>24</v>
      </c>
      <c r="D2275" s="24" t="s">
        <v>25</v>
      </c>
      <c r="E2275" s="60" t="s">
        <v>4460</v>
      </c>
      <c r="F2275" s="60" t="s">
        <v>6274</v>
      </c>
      <c r="G2275" s="37" t="s">
        <v>6649</v>
      </c>
      <c r="H2275" s="253" t="s">
        <v>194</v>
      </c>
      <c r="I2275" s="24">
        <v>6</v>
      </c>
      <c r="J2275" s="71" t="s">
        <v>6387</v>
      </c>
      <c r="K2275" s="60" t="s">
        <v>31</v>
      </c>
      <c r="L2275" s="238">
        <v>6</v>
      </c>
      <c r="M2275" s="27">
        <f t="shared" si="109"/>
        <v>780</v>
      </c>
      <c r="N2275" s="23"/>
      <c r="O2275" s="184" t="s">
        <v>32</v>
      </c>
      <c r="P2275" s="250"/>
    </row>
    <row r="2276" s="226" customFormat="1" ht="18" customHeight="1" spans="1:16">
      <c r="A2276" s="24">
        <v>2271</v>
      </c>
      <c r="B2276" s="24" t="s">
        <v>23</v>
      </c>
      <c r="C2276" s="24" t="s">
        <v>24</v>
      </c>
      <c r="D2276" s="24" t="s">
        <v>25</v>
      </c>
      <c r="E2276" s="60" t="s">
        <v>4460</v>
      </c>
      <c r="F2276" s="60" t="s">
        <v>6274</v>
      </c>
      <c r="G2276" s="37" t="s">
        <v>6650</v>
      </c>
      <c r="H2276" s="253" t="s">
        <v>194</v>
      </c>
      <c r="I2276" s="24">
        <v>5</v>
      </c>
      <c r="J2276" s="71" t="s">
        <v>6387</v>
      </c>
      <c r="K2276" s="60" t="s">
        <v>31</v>
      </c>
      <c r="L2276" s="238">
        <v>4</v>
      </c>
      <c r="M2276" s="27">
        <f t="shared" si="109"/>
        <v>520</v>
      </c>
      <c r="N2276" s="23"/>
      <c r="O2276" s="184" t="s">
        <v>32</v>
      </c>
      <c r="P2276" s="250"/>
    </row>
    <row r="2277" s="226" customFormat="1" ht="18" customHeight="1" spans="1:16">
      <c r="A2277" s="24">
        <v>2272</v>
      </c>
      <c r="B2277" s="24" t="s">
        <v>23</v>
      </c>
      <c r="C2277" s="24" t="s">
        <v>24</v>
      </c>
      <c r="D2277" s="24" t="s">
        <v>25</v>
      </c>
      <c r="E2277" s="60" t="s">
        <v>4460</v>
      </c>
      <c r="F2277" s="60" t="s">
        <v>6274</v>
      </c>
      <c r="G2277" s="37" t="s">
        <v>6651</v>
      </c>
      <c r="H2277" s="232" t="s">
        <v>194</v>
      </c>
      <c r="I2277" s="24">
        <v>3</v>
      </c>
      <c r="J2277" s="71" t="s">
        <v>6387</v>
      </c>
      <c r="K2277" s="60" t="s">
        <v>31</v>
      </c>
      <c r="L2277" s="238">
        <v>3</v>
      </c>
      <c r="M2277" s="27">
        <f t="shared" si="109"/>
        <v>390</v>
      </c>
      <c r="N2277" s="23"/>
      <c r="O2277" s="184" t="s">
        <v>32</v>
      </c>
      <c r="P2277" s="250"/>
    </row>
    <row r="2278" s="226" customFormat="1" ht="18" customHeight="1" spans="1:16">
      <c r="A2278" s="24">
        <v>2273</v>
      </c>
      <c r="B2278" s="24" t="s">
        <v>23</v>
      </c>
      <c r="C2278" s="24" t="s">
        <v>24</v>
      </c>
      <c r="D2278" s="24" t="s">
        <v>25</v>
      </c>
      <c r="E2278" s="60" t="s">
        <v>4460</v>
      </c>
      <c r="F2278" s="60" t="s">
        <v>6274</v>
      </c>
      <c r="G2278" s="37" t="s">
        <v>6652</v>
      </c>
      <c r="H2278" s="232" t="s">
        <v>194</v>
      </c>
      <c r="I2278" s="24">
        <v>3</v>
      </c>
      <c r="J2278" s="71" t="s">
        <v>6387</v>
      </c>
      <c r="K2278" s="60" t="s">
        <v>31</v>
      </c>
      <c r="L2278" s="238">
        <v>3</v>
      </c>
      <c r="M2278" s="27">
        <f t="shared" si="109"/>
        <v>390</v>
      </c>
      <c r="N2278" s="23"/>
      <c r="O2278" s="184" t="s">
        <v>32</v>
      </c>
      <c r="P2278" s="250"/>
    </row>
    <row r="2279" s="226" customFormat="1" ht="18" customHeight="1" spans="1:16">
      <c r="A2279" s="24">
        <v>2274</v>
      </c>
      <c r="B2279" s="24" t="s">
        <v>23</v>
      </c>
      <c r="C2279" s="24" t="s">
        <v>24</v>
      </c>
      <c r="D2279" s="24" t="s">
        <v>25</v>
      </c>
      <c r="E2279" s="60" t="s">
        <v>4460</v>
      </c>
      <c r="F2279" s="60" t="s">
        <v>6274</v>
      </c>
      <c r="G2279" s="37" t="s">
        <v>6653</v>
      </c>
      <c r="H2279" s="232" t="s">
        <v>194</v>
      </c>
      <c r="I2279" s="24">
        <v>3</v>
      </c>
      <c r="J2279" s="71" t="s">
        <v>6277</v>
      </c>
      <c r="K2279" s="60" t="s">
        <v>31</v>
      </c>
      <c r="L2279" s="238">
        <v>3</v>
      </c>
      <c r="M2279" s="27">
        <f t="shared" si="109"/>
        <v>390</v>
      </c>
      <c r="N2279" s="23"/>
      <c r="O2279" s="184" t="s">
        <v>32</v>
      </c>
      <c r="P2279" s="250"/>
    </row>
    <row r="2280" s="226" customFormat="1" ht="18" customHeight="1" spans="1:16">
      <c r="A2280" s="24">
        <v>2275</v>
      </c>
      <c r="B2280" s="24" t="s">
        <v>23</v>
      </c>
      <c r="C2280" s="24" t="s">
        <v>24</v>
      </c>
      <c r="D2280" s="24" t="s">
        <v>25</v>
      </c>
      <c r="E2280" s="60" t="s">
        <v>4460</v>
      </c>
      <c r="F2280" s="60" t="s">
        <v>6274</v>
      </c>
      <c r="G2280" s="37" t="s">
        <v>6654</v>
      </c>
      <c r="H2280" s="232" t="s">
        <v>194</v>
      </c>
      <c r="I2280" s="24">
        <v>3</v>
      </c>
      <c r="J2280" s="71" t="s">
        <v>6277</v>
      </c>
      <c r="K2280" s="60" t="s">
        <v>31</v>
      </c>
      <c r="L2280" s="238">
        <v>3</v>
      </c>
      <c r="M2280" s="27">
        <f t="shared" si="109"/>
        <v>390</v>
      </c>
      <c r="N2280" s="23"/>
      <c r="O2280" s="184" t="s">
        <v>32</v>
      </c>
      <c r="P2280" s="250"/>
    </row>
    <row r="2281" s="226" customFormat="1" ht="18" customHeight="1" spans="1:16">
      <c r="A2281" s="24">
        <v>2276</v>
      </c>
      <c r="B2281" s="24" t="s">
        <v>23</v>
      </c>
      <c r="C2281" s="24" t="s">
        <v>24</v>
      </c>
      <c r="D2281" s="24" t="s">
        <v>25</v>
      </c>
      <c r="E2281" s="60" t="s">
        <v>4460</v>
      </c>
      <c r="F2281" s="60" t="s">
        <v>6274</v>
      </c>
      <c r="G2281" s="37" t="s">
        <v>6655</v>
      </c>
      <c r="H2281" s="232" t="s">
        <v>194</v>
      </c>
      <c r="I2281" s="24">
        <v>1</v>
      </c>
      <c r="J2281" s="71" t="s">
        <v>6277</v>
      </c>
      <c r="K2281" s="60" t="s">
        <v>31</v>
      </c>
      <c r="L2281" s="238">
        <v>1</v>
      </c>
      <c r="M2281" s="27">
        <f>L2281*312</f>
        <v>312</v>
      </c>
      <c r="N2281" s="23"/>
      <c r="O2281" s="184" t="s">
        <v>32</v>
      </c>
      <c r="P2281" s="250"/>
    </row>
    <row r="2282" s="226" customFormat="1" ht="18" customHeight="1" spans="1:16">
      <c r="A2282" s="24">
        <v>2277</v>
      </c>
      <c r="B2282" s="24" t="s">
        <v>23</v>
      </c>
      <c r="C2282" s="24" t="s">
        <v>24</v>
      </c>
      <c r="D2282" s="24" t="s">
        <v>25</v>
      </c>
      <c r="E2282" s="60" t="s">
        <v>4460</v>
      </c>
      <c r="F2282" s="60" t="s">
        <v>6274</v>
      </c>
      <c r="G2282" s="37" t="s">
        <v>6656</v>
      </c>
      <c r="H2282" s="232" t="s">
        <v>194</v>
      </c>
      <c r="I2282" s="24">
        <v>1</v>
      </c>
      <c r="J2282" s="71" t="s">
        <v>6277</v>
      </c>
      <c r="K2282" s="60" t="s">
        <v>31</v>
      </c>
      <c r="L2282" s="238">
        <v>1</v>
      </c>
      <c r="M2282" s="27">
        <f>L2282*312</f>
        <v>312</v>
      </c>
      <c r="N2282" s="23"/>
      <c r="O2282" s="184" t="s">
        <v>32</v>
      </c>
      <c r="P2282" s="250"/>
    </row>
    <row r="2283" s="226" customFormat="1" ht="18" customHeight="1" spans="1:16">
      <c r="A2283" s="24">
        <v>2278</v>
      </c>
      <c r="B2283" s="24" t="s">
        <v>23</v>
      </c>
      <c r="C2283" s="24" t="s">
        <v>24</v>
      </c>
      <c r="D2283" s="24" t="s">
        <v>25</v>
      </c>
      <c r="E2283" s="60" t="s">
        <v>4460</v>
      </c>
      <c r="F2283" s="60" t="s">
        <v>6274</v>
      </c>
      <c r="G2283" s="37" t="s">
        <v>6657</v>
      </c>
      <c r="H2283" s="232" t="s">
        <v>194</v>
      </c>
      <c r="I2283" s="24">
        <v>3</v>
      </c>
      <c r="J2283" s="71" t="s">
        <v>6277</v>
      </c>
      <c r="K2283" s="60" t="s">
        <v>31</v>
      </c>
      <c r="L2283" s="238">
        <v>3</v>
      </c>
      <c r="M2283" s="27">
        <f t="shared" ref="M2283:M2291" si="110">L2283*130</f>
        <v>390</v>
      </c>
      <c r="N2283" s="23"/>
      <c r="O2283" s="184" t="s">
        <v>32</v>
      </c>
      <c r="P2283" s="250"/>
    </row>
    <row r="2284" s="226" customFormat="1" ht="18" customHeight="1" spans="1:16">
      <c r="A2284" s="24">
        <v>2279</v>
      </c>
      <c r="B2284" s="24" t="s">
        <v>23</v>
      </c>
      <c r="C2284" s="24" t="s">
        <v>24</v>
      </c>
      <c r="D2284" s="24" t="s">
        <v>25</v>
      </c>
      <c r="E2284" s="60" t="s">
        <v>4460</v>
      </c>
      <c r="F2284" s="60" t="s">
        <v>6274</v>
      </c>
      <c r="G2284" s="37" t="s">
        <v>6658</v>
      </c>
      <c r="H2284" s="232" t="s">
        <v>194</v>
      </c>
      <c r="I2284" s="24">
        <v>2</v>
      </c>
      <c r="J2284" s="71" t="s">
        <v>6277</v>
      </c>
      <c r="K2284" s="60" t="s">
        <v>31</v>
      </c>
      <c r="L2284" s="238">
        <v>2</v>
      </c>
      <c r="M2284" s="27">
        <f t="shared" si="110"/>
        <v>260</v>
      </c>
      <c r="N2284" s="23"/>
      <c r="O2284" s="184" t="s">
        <v>32</v>
      </c>
      <c r="P2284" s="250"/>
    </row>
    <row r="2285" s="226" customFormat="1" ht="18" customHeight="1" spans="1:16">
      <c r="A2285" s="24">
        <v>2280</v>
      </c>
      <c r="B2285" s="24" t="s">
        <v>23</v>
      </c>
      <c r="C2285" s="24" t="s">
        <v>24</v>
      </c>
      <c r="D2285" s="24" t="s">
        <v>25</v>
      </c>
      <c r="E2285" s="60" t="s">
        <v>4460</v>
      </c>
      <c r="F2285" s="60" t="s">
        <v>6274</v>
      </c>
      <c r="G2285" s="37" t="s">
        <v>6659</v>
      </c>
      <c r="H2285" s="253" t="s">
        <v>194</v>
      </c>
      <c r="I2285" s="24">
        <v>4</v>
      </c>
      <c r="J2285" s="71" t="s">
        <v>6277</v>
      </c>
      <c r="K2285" s="60" t="s">
        <v>31</v>
      </c>
      <c r="L2285" s="238">
        <v>4</v>
      </c>
      <c r="M2285" s="27">
        <f t="shared" si="110"/>
        <v>520</v>
      </c>
      <c r="N2285" s="23"/>
      <c r="O2285" s="184" t="s">
        <v>32</v>
      </c>
      <c r="P2285" s="250"/>
    </row>
    <row r="2286" s="226" customFormat="1" ht="18" customHeight="1" spans="1:16">
      <c r="A2286" s="24">
        <v>2281</v>
      </c>
      <c r="B2286" s="24" t="s">
        <v>23</v>
      </c>
      <c r="C2286" s="24" t="s">
        <v>24</v>
      </c>
      <c r="D2286" s="24" t="s">
        <v>25</v>
      </c>
      <c r="E2286" s="60" t="s">
        <v>4460</v>
      </c>
      <c r="F2286" s="60" t="s">
        <v>6274</v>
      </c>
      <c r="G2286" s="37" t="s">
        <v>6660</v>
      </c>
      <c r="H2286" s="253" t="s">
        <v>194</v>
      </c>
      <c r="I2286" s="24">
        <v>4</v>
      </c>
      <c r="J2286" s="71" t="s">
        <v>6277</v>
      </c>
      <c r="K2286" s="60" t="s">
        <v>31</v>
      </c>
      <c r="L2286" s="238">
        <v>4</v>
      </c>
      <c r="M2286" s="27">
        <f t="shared" si="110"/>
        <v>520</v>
      </c>
      <c r="N2286" s="23"/>
      <c r="O2286" s="184" t="s">
        <v>32</v>
      </c>
      <c r="P2286" s="250"/>
    </row>
    <row r="2287" s="226" customFormat="1" ht="18" customHeight="1" spans="1:16">
      <c r="A2287" s="24">
        <v>2282</v>
      </c>
      <c r="B2287" s="24" t="s">
        <v>23</v>
      </c>
      <c r="C2287" s="24" t="s">
        <v>24</v>
      </c>
      <c r="D2287" s="24" t="s">
        <v>25</v>
      </c>
      <c r="E2287" s="60" t="s">
        <v>4460</v>
      </c>
      <c r="F2287" s="60" t="s">
        <v>6274</v>
      </c>
      <c r="G2287" s="37" t="s">
        <v>6661</v>
      </c>
      <c r="H2287" s="232" t="s">
        <v>194</v>
      </c>
      <c r="I2287" s="24">
        <v>3</v>
      </c>
      <c r="J2287" s="71" t="s">
        <v>6277</v>
      </c>
      <c r="K2287" s="60" t="s">
        <v>31</v>
      </c>
      <c r="L2287" s="238">
        <v>3</v>
      </c>
      <c r="M2287" s="27">
        <f t="shared" si="110"/>
        <v>390</v>
      </c>
      <c r="N2287" s="23"/>
      <c r="O2287" s="184" t="s">
        <v>32</v>
      </c>
      <c r="P2287" s="250"/>
    </row>
    <row r="2288" s="226" customFormat="1" ht="18" customHeight="1" spans="1:16">
      <c r="A2288" s="24">
        <v>2283</v>
      </c>
      <c r="B2288" s="24" t="s">
        <v>23</v>
      </c>
      <c r="C2288" s="24" t="s">
        <v>24</v>
      </c>
      <c r="D2288" s="24" t="s">
        <v>25</v>
      </c>
      <c r="E2288" s="60" t="s">
        <v>4460</v>
      </c>
      <c r="F2288" s="60" t="s">
        <v>6274</v>
      </c>
      <c r="G2288" s="37" t="s">
        <v>6662</v>
      </c>
      <c r="H2288" s="253" t="s">
        <v>194</v>
      </c>
      <c r="I2288" s="24">
        <v>4</v>
      </c>
      <c r="J2288" s="71" t="s">
        <v>6277</v>
      </c>
      <c r="K2288" s="60" t="s">
        <v>31</v>
      </c>
      <c r="L2288" s="238">
        <v>4</v>
      </c>
      <c r="M2288" s="27">
        <f t="shared" si="110"/>
        <v>520</v>
      </c>
      <c r="N2288" s="23"/>
      <c r="O2288" s="184" t="s">
        <v>32</v>
      </c>
      <c r="P2288" s="250"/>
    </row>
    <row r="2289" s="226" customFormat="1" ht="18" customHeight="1" spans="1:16">
      <c r="A2289" s="24">
        <v>2284</v>
      </c>
      <c r="B2289" s="24" t="s">
        <v>23</v>
      </c>
      <c r="C2289" s="24" t="s">
        <v>24</v>
      </c>
      <c r="D2289" s="24" t="s">
        <v>25</v>
      </c>
      <c r="E2289" s="60" t="s">
        <v>4460</v>
      </c>
      <c r="F2289" s="60" t="s">
        <v>6274</v>
      </c>
      <c r="G2289" s="37" t="s">
        <v>6663</v>
      </c>
      <c r="H2289" s="232" t="s">
        <v>194</v>
      </c>
      <c r="I2289" s="24">
        <v>2</v>
      </c>
      <c r="J2289" s="71" t="s">
        <v>6277</v>
      </c>
      <c r="K2289" s="60" t="s">
        <v>31</v>
      </c>
      <c r="L2289" s="238">
        <v>2</v>
      </c>
      <c r="M2289" s="27">
        <f t="shared" si="110"/>
        <v>260</v>
      </c>
      <c r="N2289" s="23"/>
      <c r="O2289" s="184" t="s">
        <v>32</v>
      </c>
      <c r="P2289" s="250"/>
    </row>
    <row r="2290" s="226" customFormat="1" ht="18" customHeight="1" spans="1:16">
      <c r="A2290" s="24">
        <v>2285</v>
      </c>
      <c r="B2290" s="24" t="s">
        <v>23</v>
      </c>
      <c r="C2290" s="24" t="s">
        <v>24</v>
      </c>
      <c r="D2290" s="24" t="s">
        <v>25</v>
      </c>
      <c r="E2290" s="60" t="s">
        <v>4460</v>
      </c>
      <c r="F2290" s="60" t="s">
        <v>6274</v>
      </c>
      <c r="G2290" s="37" t="s">
        <v>6664</v>
      </c>
      <c r="H2290" s="232" t="s">
        <v>194</v>
      </c>
      <c r="I2290" s="24">
        <v>3</v>
      </c>
      <c r="J2290" s="71" t="s">
        <v>6277</v>
      </c>
      <c r="K2290" s="60" t="s">
        <v>31</v>
      </c>
      <c r="L2290" s="238">
        <v>3</v>
      </c>
      <c r="M2290" s="27">
        <f t="shared" si="110"/>
        <v>390</v>
      </c>
      <c r="N2290" s="23"/>
      <c r="O2290" s="184" t="s">
        <v>32</v>
      </c>
      <c r="P2290" s="250"/>
    </row>
    <row r="2291" s="226" customFormat="1" ht="18" customHeight="1" spans="1:16">
      <c r="A2291" s="24">
        <v>2286</v>
      </c>
      <c r="B2291" s="24" t="s">
        <v>23</v>
      </c>
      <c r="C2291" s="24" t="s">
        <v>24</v>
      </c>
      <c r="D2291" s="24" t="s">
        <v>25</v>
      </c>
      <c r="E2291" s="60" t="s">
        <v>4460</v>
      </c>
      <c r="F2291" s="60" t="s">
        <v>6274</v>
      </c>
      <c r="G2291" s="37" t="s">
        <v>6665</v>
      </c>
      <c r="H2291" s="232" t="s">
        <v>194</v>
      </c>
      <c r="I2291" s="24">
        <v>2</v>
      </c>
      <c r="J2291" s="71" t="s">
        <v>6277</v>
      </c>
      <c r="K2291" s="60" t="s">
        <v>31</v>
      </c>
      <c r="L2291" s="238">
        <v>2</v>
      </c>
      <c r="M2291" s="27">
        <f t="shared" si="110"/>
        <v>260</v>
      </c>
      <c r="N2291" s="23"/>
      <c r="O2291" s="184" t="s">
        <v>32</v>
      </c>
      <c r="P2291" s="250"/>
    </row>
    <row r="2292" s="226" customFormat="1" ht="18" customHeight="1" spans="1:16">
      <c r="A2292" s="24">
        <v>2287</v>
      </c>
      <c r="B2292" s="24" t="s">
        <v>23</v>
      </c>
      <c r="C2292" s="24" t="s">
        <v>24</v>
      </c>
      <c r="D2292" s="24" t="s">
        <v>25</v>
      </c>
      <c r="E2292" s="60" t="s">
        <v>4460</v>
      </c>
      <c r="F2292" s="60" t="s">
        <v>6274</v>
      </c>
      <c r="G2292" s="37" t="s">
        <v>6666</v>
      </c>
      <c r="H2292" s="253" t="s">
        <v>194</v>
      </c>
      <c r="I2292" s="24">
        <v>4</v>
      </c>
      <c r="J2292" s="71" t="s">
        <v>6277</v>
      </c>
      <c r="K2292" s="60" t="s">
        <v>31</v>
      </c>
      <c r="L2292" s="238">
        <v>1</v>
      </c>
      <c r="M2292" s="27">
        <f>L2292*312</f>
        <v>312</v>
      </c>
      <c r="N2292" s="23"/>
      <c r="O2292" s="184" t="s">
        <v>32</v>
      </c>
      <c r="P2292" s="250"/>
    </row>
    <row r="2293" s="226" customFormat="1" ht="18" customHeight="1" spans="1:16">
      <c r="A2293" s="24">
        <v>2288</v>
      </c>
      <c r="B2293" s="24" t="s">
        <v>23</v>
      </c>
      <c r="C2293" s="24" t="s">
        <v>24</v>
      </c>
      <c r="D2293" s="24" t="s">
        <v>25</v>
      </c>
      <c r="E2293" s="60" t="s">
        <v>4460</v>
      </c>
      <c r="F2293" s="60" t="s">
        <v>6274</v>
      </c>
      <c r="G2293" s="37" t="s">
        <v>6667</v>
      </c>
      <c r="H2293" s="253" t="s">
        <v>194</v>
      </c>
      <c r="I2293" s="24">
        <v>5</v>
      </c>
      <c r="J2293" s="71" t="s">
        <v>6277</v>
      </c>
      <c r="K2293" s="60" t="s">
        <v>31</v>
      </c>
      <c r="L2293" s="238">
        <v>5</v>
      </c>
      <c r="M2293" s="27">
        <f>L2293*130</f>
        <v>650</v>
      </c>
      <c r="N2293" s="23"/>
      <c r="O2293" s="184" t="s">
        <v>32</v>
      </c>
      <c r="P2293" s="250"/>
    </row>
    <row r="2294" s="226" customFormat="1" ht="18" customHeight="1" spans="1:16">
      <c r="A2294" s="24">
        <v>2289</v>
      </c>
      <c r="B2294" s="24" t="s">
        <v>23</v>
      </c>
      <c r="C2294" s="24" t="s">
        <v>24</v>
      </c>
      <c r="D2294" s="24" t="s">
        <v>25</v>
      </c>
      <c r="E2294" s="60" t="s">
        <v>4460</v>
      </c>
      <c r="F2294" s="60" t="s">
        <v>6274</v>
      </c>
      <c r="G2294" s="37" t="s">
        <v>6668</v>
      </c>
      <c r="H2294" s="253" t="s">
        <v>194</v>
      </c>
      <c r="I2294" s="24">
        <v>4</v>
      </c>
      <c r="J2294" s="71" t="s">
        <v>6277</v>
      </c>
      <c r="K2294" s="60" t="s">
        <v>31</v>
      </c>
      <c r="L2294" s="238">
        <v>3</v>
      </c>
      <c r="M2294" s="27">
        <f>L2294*130</f>
        <v>390</v>
      </c>
      <c r="N2294" s="23"/>
      <c r="O2294" s="184" t="s">
        <v>32</v>
      </c>
      <c r="P2294" s="250"/>
    </row>
    <row r="2295" s="226" customFormat="1" ht="18" customHeight="1" spans="1:16">
      <c r="A2295" s="24">
        <v>2290</v>
      </c>
      <c r="B2295" s="24" t="s">
        <v>23</v>
      </c>
      <c r="C2295" s="24" t="s">
        <v>24</v>
      </c>
      <c r="D2295" s="24" t="s">
        <v>25</v>
      </c>
      <c r="E2295" s="60" t="s">
        <v>4460</v>
      </c>
      <c r="F2295" s="60" t="s">
        <v>6274</v>
      </c>
      <c r="G2295" s="37" t="s">
        <v>6669</v>
      </c>
      <c r="H2295" s="253" t="s">
        <v>194</v>
      </c>
      <c r="I2295" s="24">
        <v>4</v>
      </c>
      <c r="J2295" s="71" t="s">
        <v>6277</v>
      </c>
      <c r="K2295" s="60" t="s">
        <v>31</v>
      </c>
      <c r="L2295" s="238">
        <v>4</v>
      </c>
      <c r="M2295" s="27">
        <f>L2295*130</f>
        <v>520</v>
      </c>
      <c r="N2295" s="23"/>
      <c r="O2295" s="184" t="s">
        <v>32</v>
      </c>
      <c r="P2295" s="250"/>
    </row>
    <row r="2296" s="226" customFormat="1" ht="18" customHeight="1" spans="1:16">
      <c r="A2296" s="24">
        <v>2291</v>
      </c>
      <c r="B2296" s="24" t="s">
        <v>23</v>
      </c>
      <c r="C2296" s="24" t="s">
        <v>24</v>
      </c>
      <c r="D2296" s="24" t="s">
        <v>25</v>
      </c>
      <c r="E2296" s="60" t="s">
        <v>4460</v>
      </c>
      <c r="F2296" s="60" t="s">
        <v>6274</v>
      </c>
      <c r="G2296" s="37" t="s">
        <v>6670</v>
      </c>
      <c r="H2296" s="232" t="s">
        <v>194</v>
      </c>
      <c r="I2296" s="24">
        <v>1</v>
      </c>
      <c r="J2296" s="71" t="s">
        <v>6277</v>
      </c>
      <c r="K2296" s="60" t="s">
        <v>31</v>
      </c>
      <c r="L2296" s="238">
        <v>1</v>
      </c>
      <c r="M2296" s="27">
        <f>L2296*312</f>
        <v>312</v>
      </c>
      <c r="N2296" s="23"/>
      <c r="O2296" s="184" t="s">
        <v>32</v>
      </c>
      <c r="P2296" s="250"/>
    </row>
    <row r="2297" s="226" customFormat="1" ht="18" customHeight="1" spans="1:16">
      <c r="A2297" s="24">
        <v>2292</v>
      </c>
      <c r="B2297" s="24" t="s">
        <v>23</v>
      </c>
      <c r="C2297" s="24" t="s">
        <v>24</v>
      </c>
      <c r="D2297" s="24" t="s">
        <v>25</v>
      </c>
      <c r="E2297" s="60" t="s">
        <v>4460</v>
      </c>
      <c r="F2297" s="60" t="s">
        <v>6274</v>
      </c>
      <c r="G2297" s="37" t="s">
        <v>6671</v>
      </c>
      <c r="H2297" s="232" t="s">
        <v>194</v>
      </c>
      <c r="I2297" s="24">
        <v>2</v>
      </c>
      <c r="J2297" s="71" t="s">
        <v>6277</v>
      </c>
      <c r="K2297" s="60" t="s">
        <v>31</v>
      </c>
      <c r="L2297" s="238">
        <v>2</v>
      </c>
      <c r="M2297" s="27">
        <f>L2297*130</f>
        <v>260</v>
      </c>
      <c r="N2297" s="23"/>
      <c r="O2297" s="184" t="s">
        <v>32</v>
      </c>
      <c r="P2297" s="250"/>
    </row>
    <row r="2298" s="226" customFormat="1" ht="18" customHeight="1" spans="1:16">
      <c r="A2298" s="24">
        <v>2293</v>
      </c>
      <c r="B2298" s="24" t="s">
        <v>23</v>
      </c>
      <c r="C2298" s="24" t="s">
        <v>24</v>
      </c>
      <c r="D2298" s="24" t="s">
        <v>25</v>
      </c>
      <c r="E2298" s="60" t="s">
        <v>4460</v>
      </c>
      <c r="F2298" s="60" t="s">
        <v>6274</v>
      </c>
      <c r="G2298" s="37" t="s">
        <v>6672</v>
      </c>
      <c r="H2298" s="253" t="s">
        <v>194</v>
      </c>
      <c r="I2298" s="24">
        <v>7</v>
      </c>
      <c r="J2298" s="71" t="s">
        <v>6277</v>
      </c>
      <c r="K2298" s="60" t="s">
        <v>31</v>
      </c>
      <c r="L2298" s="238">
        <v>7</v>
      </c>
      <c r="M2298" s="27">
        <f>L2298*130</f>
        <v>910</v>
      </c>
      <c r="N2298" s="23"/>
      <c r="O2298" s="184" t="s">
        <v>32</v>
      </c>
      <c r="P2298" s="250"/>
    </row>
    <row r="2299" s="226" customFormat="1" ht="18" customHeight="1" spans="1:16">
      <c r="A2299" s="24">
        <v>2294</v>
      </c>
      <c r="B2299" s="24" t="s">
        <v>23</v>
      </c>
      <c r="C2299" s="24" t="s">
        <v>24</v>
      </c>
      <c r="D2299" s="24" t="s">
        <v>25</v>
      </c>
      <c r="E2299" s="60" t="s">
        <v>4460</v>
      </c>
      <c r="F2299" s="60" t="s">
        <v>6274</v>
      </c>
      <c r="G2299" s="37" t="s">
        <v>6673</v>
      </c>
      <c r="H2299" s="232" t="s">
        <v>194</v>
      </c>
      <c r="I2299" s="24">
        <v>1</v>
      </c>
      <c r="J2299" s="71" t="s">
        <v>6277</v>
      </c>
      <c r="K2299" s="60" t="s">
        <v>31</v>
      </c>
      <c r="L2299" s="238">
        <v>1</v>
      </c>
      <c r="M2299" s="27">
        <f>L2299*312</f>
        <v>312</v>
      </c>
      <c r="N2299" s="23"/>
      <c r="O2299" s="184" t="s">
        <v>32</v>
      </c>
      <c r="P2299" s="250"/>
    </row>
    <row r="2300" s="226" customFormat="1" ht="18" customHeight="1" spans="1:16">
      <c r="A2300" s="24">
        <v>2295</v>
      </c>
      <c r="B2300" s="24" t="s">
        <v>23</v>
      </c>
      <c r="C2300" s="24" t="s">
        <v>24</v>
      </c>
      <c r="D2300" s="24" t="s">
        <v>25</v>
      </c>
      <c r="E2300" s="60" t="s">
        <v>4460</v>
      </c>
      <c r="F2300" s="60" t="s">
        <v>6274</v>
      </c>
      <c r="G2300" s="37" t="s">
        <v>6674</v>
      </c>
      <c r="H2300" s="232" t="s">
        <v>194</v>
      </c>
      <c r="I2300" s="24">
        <v>3</v>
      </c>
      <c r="J2300" s="71" t="s">
        <v>6277</v>
      </c>
      <c r="K2300" s="60" t="s">
        <v>31</v>
      </c>
      <c r="L2300" s="238">
        <v>3</v>
      </c>
      <c r="M2300" s="27">
        <f t="shared" ref="M2300:M2330" si="111">L2300*130</f>
        <v>390</v>
      </c>
      <c r="N2300" s="23"/>
      <c r="O2300" s="184" t="s">
        <v>32</v>
      </c>
      <c r="P2300" s="250"/>
    </row>
    <row r="2301" s="226" customFormat="1" ht="18" customHeight="1" spans="1:16">
      <c r="A2301" s="24">
        <v>2296</v>
      </c>
      <c r="B2301" s="24" t="s">
        <v>23</v>
      </c>
      <c r="C2301" s="24" t="s">
        <v>24</v>
      </c>
      <c r="D2301" s="24" t="s">
        <v>25</v>
      </c>
      <c r="E2301" s="60" t="s">
        <v>4460</v>
      </c>
      <c r="F2301" s="60" t="s">
        <v>6274</v>
      </c>
      <c r="G2301" s="37" t="s">
        <v>6675</v>
      </c>
      <c r="H2301" s="253" t="s">
        <v>194</v>
      </c>
      <c r="I2301" s="24">
        <v>8</v>
      </c>
      <c r="J2301" s="71" t="s">
        <v>6277</v>
      </c>
      <c r="K2301" s="60" t="s">
        <v>31</v>
      </c>
      <c r="L2301" s="238">
        <v>8</v>
      </c>
      <c r="M2301" s="27">
        <f t="shared" si="111"/>
        <v>1040</v>
      </c>
      <c r="N2301" s="23"/>
      <c r="O2301" s="184" t="s">
        <v>32</v>
      </c>
      <c r="P2301" s="250"/>
    </row>
    <row r="2302" s="226" customFormat="1" ht="18" customHeight="1" spans="1:16">
      <c r="A2302" s="24">
        <v>2297</v>
      </c>
      <c r="B2302" s="24" t="s">
        <v>23</v>
      </c>
      <c r="C2302" s="24" t="s">
        <v>24</v>
      </c>
      <c r="D2302" s="24" t="s">
        <v>25</v>
      </c>
      <c r="E2302" s="60" t="s">
        <v>4460</v>
      </c>
      <c r="F2302" s="60" t="s">
        <v>6274</v>
      </c>
      <c r="G2302" s="37" t="s">
        <v>6676</v>
      </c>
      <c r="H2302" s="253" t="s">
        <v>194</v>
      </c>
      <c r="I2302" s="24">
        <v>4</v>
      </c>
      <c r="J2302" s="71" t="s">
        <v>6277</v>
      </c>
      <c r="K2302" s="60" t="s">
        <v>31</v>
      </c>
      <c r="L2302" s="238">
        <v>3</v>
      </c>
      <c r="M2302" s="27">
        <f t="shared" si="111"/>
        <v>390</v>
      </c>
      <c r="N2302" s="23"/>
      <c r="O2302" s="184" t="s">
        <v>32</v>
      </c>
      <c r="P2302" s="250"/>
    </row>
    <row r="2303" s="226" customFormat="1" ht="18" customHeight="1" spans="1:16">
      <c r="A2303" s="24">
        <v>2298</v>
      </c>
      <c r="B2303" s="24" t="s">
        <v>23</v>
      </c>
      <c r="C2303" s="24" t="s">
        <v>24</v>
      </c>
      <c r="D2303" s="24" t="s">
        <v>25</v>
      </c>
      <c r="E2303" s="60" t="s">
        <v>4460</v>
      </c>
      <c r="F2303" s="60" t="s">
        <v>6274</v>
      </c>
      <c r="G2303" s="37" t="s">
        <v>6677</v>
      </c>
      <c r="H2303" s="253" t="s">
        <v>194</v>
      </c>
      <c r="I2303" s="24">
        <v>5</v>
      </c>
      <c r="J2303" s="71" t="s">
        <v>6277</v>
      </c>
      <c r="K2303" s="60" t="s">
        <v>31</v>
      </c>
      <c r="L2303" s="238">
        <v>5</v>
      </c>
      <c r="M2303" s="27">
        <f t="shared" si="111"/>
        <v>650</v>
      </c>
      <c r="N2303" s="23"/>
      <c r="O2303" s="184" t="s">
        <v>32</v>
      </c>
      <c r="P2303" s="250"/>
    </row>
    <row r="2304" s="226" customFormat="1" ht="18" customHeight="1" spans="1:16">
      <c r="A2304" s="24">
        <v>2299</v>
      </c>
      <c r="B2304" s="24" t="s">
        <v>23</v>
      </c>
      <c r="C2304" s="24" t="s">
        <v>24</v>
      </c>
      <c r="D2304" s="24" t="s">
        <v>25</v>
      </c>
      <c r="E2304" s="60" t="s">
        <v>4460</v>
      </c>
      <c r="F2304" s="60" t="s">
        <v>6274</v>
      </c>
      <c r="G2304" s="37" t="s">
        <v>6678</v>
      </c>
      <c r="H2304" s="71" t="s">
        <v>29</v>
      </c>
      <c r="I2304" s="24">
        <v>4</v>
      </c>
      <c r="J2304" s="71" t="s">
        <v>6277</v>
      </c>
      <c r="K2304" s="60" t="s">
        <v>31</v>
      </c>
      <c r="L2304" s="238">
        <v>4</v>
      </c>
      <c r="M2304" s="27">
        <f t="shared" si="111"/>
        <v>520</v>
      </c>
      <c r="N2304" s="23"/>
      <c r="O2304" s="184" t="s">
        <v>32</v>
      </c>
      <c r="P2304" s="250"/>
    </row>
    <row r="2305" s="226" customFormat="1" ht="18" customHeight="1" spans="1:16">
      <c r="A2305" s="24">
        <v>2300</v>
      </c>
      <c r="B2305" s="24" t="s">
        <v>23</v>
      </c>
      <c r="C2305" s="24" t="s">
        <v>24</v>
      </c>
      <c r="D2305" s="24" t="s">
        <v>25</v>
      </c>
      <c r="E2305" s="60" t="s">
        <v>4460</v>
      </c>
      <c r="F2305" s="60" t="s">
        <v>6274</v>
      </c>
      <c r="G2305" s="37" t="s">
        <v>6679</v>
      </c>
      <c r="H2305" s="253" t="s">
        <v>194</v>
      </c>
      <c r="I2305" s="24">
        <v>6</v>
      </c>
      <c r="J2305" s="71" t="s">
        <v>6277</v>
      </c>
      <c r="K2305" s="60" t="s">
        <v>31</v>
      </c>
      <c r="L2305" s="238">
        <v>5</v>
      </c>
      <c r="M2305" s="27">
        <f t="shared" si="111"/>
        <v>650</v>
      </c>
      <c r="N2305" s="23"/>
      <c r="O2305" s="184" t="s">
        <v>32</v>
      </c>
      <c r="P2305" s="250"/>
    </row>
    <row r="2306" s="226" customFormat="1" ht="18" customHeight="1" spans="1:16">
      <c r="A2306" s="24">
        <v>2301</v>
      </c>
      <c r="B2306" s="24" t="s">
        <v>23</v>
      </c>
      <c r="C2306" s="24" t="s">
        <v>24</v>
      </c>
      <c r="D2306" s="24" t="s">
        <v>25</v>
      </c>
      <c r="E2306" s="60" t="s">
        <v>4460</v>
      </c>
      <c r="F2306" s="60" t="s">
        <v>6274</v>
      </c>
      <c r="G2306" s="37" t="s">
        <v>6680</v>
      </c>
      <c r="H2306" s="253" t="s">
        <v>194</v>
      </c>
      <c r="I2306" s="24">
        <v>4</v>
      </c>
      <c r="J2306" s="71" t="s">
        <v>6277</v>
      </c>
      <c r="K2306" s="60" t="s">
        <v>31</v>
      </c>
      <c r="L2306" s="238">
        <v>5</v>
      </c>
      <c r="M2306" s="27">
        <f t="shared" si="111"/>
        <v>650</v>
      </c>
      <c r="N2306" s="23"/>
      <c r="O2306" s="184" t="s">
        <v>32</v>
      </c>
      <c r="P2306" s="250"/>
    </row>
    <row r="2307" s="226" customFormat="1" ht="18" customHeight="1" spans="1:16">
      <c r="A2307" s="24">
        <v>2302</v>
      </c>
      <c r="B2307" s="24" t="s">
        <v>23</v>
      </c>
      <c r="C2307" s="24" t="s">
        <v>24</v>
      </c>
      <c r="D2307" s="24" t="s">
        <v>25</v>
      </c>
      <c r="E2307" s="60" t="s">
        <v>4460</v>
      </c>
      <c r="F2307" s="60" t="s">
        <v>6274</v>
      </c>
      <c r="G2307" s="37" t="s">
        <v>6681</v>
      </c>
      <c r="H2307" s="253" t="s">
        <v>194</v>
      </c>
      <c r="I2307" s="24">
        <v>5</v>
      </c>
      <c r="J2307" s="71" t="s">
        <v>6277</v>
      </c>
      <c r="K2307" s="60" t="s">
        <v>31</v>
      </c>
      <c r="L2307" s="238">
        <v>5</v>
      </c>
      <c r="M2307" s="27">
        <f t="shared" si="111"/>
        <v>650</v>
      </c>
      <c r="N2307" s="23"/>
      <c r="O2307" s="184" t="s">
        <v>32</v>
      </c>
      <c r="P2307" s="250"/>
    </row>
    <row r="2308" s="226" customFormat="1" ht="18" customHeight="1" spans="1:16">
      <c r="A2308" s="24">
        <v>2303</v>
      </c>
      <c r="B2308" s="24" t="s">
        <v>23</v>
      </c>
      <c r="C2308" s="24" t="s">
        <v>24</v>
      </c>
      <c r="D2308" s="24" t="s">
        <v>25</v>
      </c>
      <c r="E2308" s="60" t="s">
        <v>4460</v>
      </c>
      <c r="F2308" s="60" t="s">
        <v>6274</v>
      </c>
      <c r="G2308" s="37" t="s">
        <v>6682</v>
      </c>
      <c r="H2308" s="253" t="s">
        <v>194</v>
      </c>
      <c r="I2308" s="24">
        <v>4</v>
      </c>
      <c r="J2308" s="71" t="s">
        <v>6277</v>
      </c>
      <c r="K2308" s="60" t="s">
        <v>31</v>
      </c>
      <c r="L2308" s="238">
        <v>4</v>
      </c>
      <c r="M2308" s="27">
        <f t="shared" si="111"/>
        <v>520</v>
      </c>
      <c r="N2308" s="23"/>
      <c r="O2308" s="184" t="s">
        <v>32</v>
      </c>
      <c r="P2308" s="250"/>
    </row>
    <row r="2309" s="226" customFormat="1" ht="18" customHeight="1" spans="1:16">
      <c r="A2309" s="24">
        <v>2304</v>
      </c>
      <c r="B2309" s="24" t="s">
        <v>23</v>
      </c>
      <c r="C2309" s="24" t="s">
        <v>24</v>
      </c>
      <c r="D2309" s="24" t="s">
        <v>25</v>
      </c>
      <c r="E2309" s="60" t="s">
        <v>4460</v>
      </c>
      <c r="F2309" s="60" t="s">
        <v>6274</v>
      </c>
      <c r="G2309" s="37" t="s">
        <v>6683</v>
      </c>
      <c r="H2309" s="232" t="s">
        <v>194</v>
      </c>
      <c r="I2309" s="24">
        <v>3</v>
      </c>
      <c r="J2309" s="71" t="s">
        <v>6277</v>
      </c>
      <c r="K2309" s="60" t="s">
        <v>31</v>
      </c>
      <c r="L2309" s="238">
        <v>2</v>
      </c>
      <c r="M2309" s="27">
        <f t="shared" si="111"/>
        <v>260</v>
      </c>
      <c r="N2309" s="23"/>
      <c r="O2309" s="184" t="s">
        <v>32</v>
      </c>
      <c r="P2309" s="250"/>
    </row>
    <row r="2310" s="226" customFormat="1" ht="18" customHeight="1" spans="1:16">
      <c r="A2310" s="24">
        <v>2305</v>
      </c>
      <c r="B2310" s="24" t="s">
        <v>23</v>
      </c>
      <c r="C2310" s="24" t="s">
        <v>24</v>
      </c>
      <c r="D2310" s="24" t="s">
        <v>25</v>
      </c>
      <c r="E2310" s="60" t="s">
        <v>4460</v>
      </c>
      <c r="F2310" s="60" t="s">
        <v>6274</v>
      </c>
      <c r="G2310" s="37" t="s">
        <v>6684</v>
      </c>
      <c r="H2310" s="253" t="s">
        <v>194</v>
      </c>
      <c r="I2310" s="24">
        <v>4</v>
      </c>
      <c r="J2310" s="71" t="s">
        <v>6277</v>
      </c>
      <c r="K2310" s="60" t="s">
        <v>31</v>
      </c>
      <c r="L2310" s="238">
        <v>4</v>
      </c>
      <c r="M2310" s="27">
        <f t="shared" si="111"/>
        <v>520</v>
      </c>
      <c r="N2310" s="23"/>
      <c r="O2310" s="184" t="s">
        <v>32</v>
      </c>
      <c r="P2310" s="250"/>
    </row>
    <row r="2311" s="226" customFormat="1" ht="18" customHeight="1" spans="1:16">
      <c r="A2311" s="24">
        <v>2306</v>
      </c>
      <c r="B2311" s="24" t="s">
        <v>23</v>
      </c>
      <c r="C2311" s="24" t="s">
        <v>24</v>
      </c>
      <c r="D2311" s="24" t="s">
        <v>25</v>
      </c>
      <c r="E2311" s="60" t="s">
        <v>4460</v>
      </c>
      <c r="F2311" s="60" t="s">
        <v>6274</v>
      </c>
      <c r="G2311" s="37" t="s">
        <v>6685</v>
      </c>
      <c r="H2311" s="253" t="s">
        <v>194</v>
      </c>
      <c r="I2311" s="24">
        <v>4</v>
      </c>
      <c r="J2311" s="71" t="s">
        <v>6277</v>
      </c>
      <c r="K2311" s="60" t="s">
        <v>31</v>
      </c>
      <c r="L2311" s="238">
        <v>4</v>
      </c>
      <c r="M2311" s="27">
        <f t="shared" si="111"/>
        <v>520</v>
      </c>
      <c r="N2311" s="23"/>
      <c r="O2311" s="184" t="s">
        <v>32</v>
      </c>
      <c r="P2311" s="250"/>
    </row>
    <row r="2312" s="226" customFormat="1" ht="18" customHeight="1" spans="1:16">
      <c r="A2312" s="24">
        <v>2307</v>
      </c>
      <c r="B2312" s="24" t="s">
        <v>23</v>
      </c>
      <c r="C2312" s="24" t="s">
        <v>24</v>
      </c>
      <c r="D2312" s="24" t="s">
        <v>25</v>
      </c>
      <c r="E2312" s="60" t="s">
        <v>4460</v>
      </c>
      <c r="F2312" s="60" t="s">
        <v>6274</v>
      </c>
      <c r="G2312" s="37" t="s">
        <v>6686</v>
      </c>
      <c r="H2312" s="253" t="s">
        <v>194</v>
      </c>
      <c r="I2312" s="24">
        <v>7</v>
      </c>
      <c r="J2312" s="71" t="s">
        <v>6277</v>
      </c>
      <c r="K2312" s="60" t="s">
        <v>31</v>
      </c>
      <c r="L2312" s="238">
        <v>7</v>
      </c>
      <c r="M2312" s="27">
        <f t="shared" si="111"/>
        <v>910</v>
      </c>
      <c r="N2312" s="23"/>
      <c r="O2312" s="184" t="s">
        <v>32</v>
      </c>
      <c r="P2312" s="250"/>
    </row>
    <row r="2313" s="226" customFormat="1" ht="18" customHeight="1" spans="1:16">
      <c r="A2313" s="24">
        <v>2308</v>
      </c>
      <c r="B2313" s="24" t="s">
        <v>23</v>
      </c>
      <c r="C2313" s="24" t="s">
        <v>24</v>
      </c>
      <c r="D2313" s="24" t="s">
        <v>25</v>
      </c>
      <c r="E2313" s="60" t="s">
        <v>4460</v>
      </c>
      <c r="F2313" s="60" t="s">
        <v>6274</v>
      </c>
      <c r="G2313" s="37" t="s">
        <v>6687</v>
      </c>
      <c r="H2313" s="253" t="s">
        <v>194</v>
      </c>
      <c r="I2313" s="24">
        <v>6</v>
      </c>
      <c r="J2313" s="71" t="s">
        <v>6277</v>
      </c>
      <c r="K2313" s="60" t="s">
        <v>31</v>
      </c>
      <c r="L2313" s="238">
        <v>6</v>
      </c>
      <c r="M2313" s="27">
        <f t="shared" si="111"/>
        <v>780</v>
      </c>
      <c r="N2313" s="23"/>
      <c r="O2313" s="184" t="s">
        <v>32</v>
      </c>
      <c r="P2313" s="250"/>
    </row>
    <row r="2314" s="226" customFormat="1" ht="18" customHeight="1" spans="1:16">
      <c r="A2314" s="24">
        <v>2309</v>
      </c>
      <c r="B2314" s="24" t="s">
        <v>23</v>
      </c>
      <c r="C2314" s="24" t="s">
        <v>24</v>
      </c>
      <c r="D2314" s="24" t="s">
        <v>25</v>
      </c>
      <c r="E2314" s="60" t="s">
        <v>4460</v>
      </c>
      <c r="F2314" s="60" t="s">
        <v>6274</v>
      </c>
      <c r="G2314" s="37" t="s">
        <v>6688</v>
      </c>
      <c r="H2314" s="232" t="s">
        <v>194</v>
      </c>
      <c r="I2314" s="24">
        <v>3</v>
      </c>
      <c r="J2314" s="71" t="s">
        <v>6277</v>
      </c>
      <c r="K2314" s="60" t="s">
        <v>31</v>
      </c>
      <c r="L2314" s="238">
        <v>2</v>
      </c>
      <c r="M2314" s="27">
        <f t="shared" si="111"/>
        <v>260</v>
      </c>
      <c r="N2314" s="23"/>
      <c r="O2314" s="184" t="s">
        <v>32</v>
      </c>
      <c r="P2314" s="250"/>
    </row>
    <row r="2315" s="226" customFormat="1" ht="18" customHeight="1" spans="1:16">
      <c r="A2315" s="24">
        <v>2310</v>
      </c>
      <c r="B2315" s="24" t="s">
        <v>23</v>
      </c>
      <c r="C2315" s="24" t="s">
        <v>24</v>
      </c>
      <c r="D2315" s="24" t="s">
        <v>25</v>
      </c>
      <c r="E2315" s="60" t="s">
        <v>4460</v>
      </c>
      <c r="F2315" s="60" t="s">
        <v>6274</v>
      </c>
      <c r="G2315" s="37" t="s">
        <v>1830</v>
      </c>
      <c r="H2315" s="253" t="s">
        <v>194</v>
      </c>
      <c r="I2315" s="24">
        <v>4</v>
      </c>
      <c r="J2315" s="71" t="s">
        <v>6277</v>
      </c>
      <c r="K2315" s="60" t="s">
        <v>31</v>
      </c>
      <c r="L2315" s="238">
        <v>4</v>
      </c>
      <c r="M2315" s="27">
        <f t="shared" si="111"/>
        <v>520</v>
      </c>
      <c r="N2315" s="23"/>
      <c r="O2315" s="184" t="s">
        <v>32</v>
      </c>
      <c r="P2315" s="250"/>
    </row>
    <row r="2316" s="226" customFormat="1" ht="18" customHeight="1" spans="1:16">
      <c r="A2316" s="24">
        <v>2311</v>
      </c>
      <c r="B2316" s="24" t="s">
        <v>23</v>
      </c>
      <c r="C2316" s="24" t="s">
        <v>24</v>
      </c>
      <c r="D2316" s="24" t="s">
        <v>25</v>
      </c>
      <c r="E2316" s="60" t="s">
        <v>4460</v>
      </c>
      <c r="F2316" s="60" t="s">
        <v>6274</v>
      </c>
      <c r="G2316" s="37" t="s">
        <v>6689</v>
      </c>
      <c r="H2316" s="232" t="s">
        <v>194</v>
      </c>
      <c r="I2316" s="24">
        <v>3</v>
      </c>
      <c r="J2316" s="71" t="s">
        <v>6277</v>
      </c>
      <c r="K2316" s="60" t="s">
        <v>31</v>
      </c>
      <c r="L2316" s="238">
        <v>3</v>
      </c>
      <c r="M2316" s="27">
        <f t="shared" si="111"/>
        <v>390</v>
      </c>
      <c r="N2316" s="23"/>
      <c r="O2316" s="184" t="s">
        <v>32</v>
      </c>
      <c r="P2316" s="250"/>
    </row>
    <row r="2317" s="226" customFormat="1" ht="18" customHeight="1" spans="1:16">
      <c r="A2317" s="24">
        <v>2312</v>
      </c>
      <c r="B2317" s="24" t="s">
        <v>23</v>
      </c>
      <c r="C2317" s="24" t="s">
        <v>24</v>
      </c>
      <c r="D2317" s="24" t="s">
        <v>25</v>
      </c>
      <c r="E2317" s="60" t="s">
        <v>4460</v>
      </c>
      <c r="F2317" s="60" t="s">
        <v>6274</v>
      </c>
      <c r="G2317" s="37" t="s">
        <v>6690</v>
      </c>
      <c r="H2317" s="232" t="s">
        <v>194</v>
      </c>
      <c r="I2317" s="24">
        <v>2</v>
      </c>
      <c r="J2317" s="71" t="s">
        <v>6435</v>
      </c>
      <c r="K2317" s="60" t="s">
        <v>31</v>
      </c>
      <c r="L2317" s="238">
        <v>2</v>
      </c>
      <c r="M2317" s="27">
        <f t="shared" si="111"/>
        <v>260</v>
      </c>
      <c r="N2317" s="23"/>
      <c r="O2317" s="184" t="s">
        <v>32</v>
      </c>
      <c r="P2317" s="250"/>
    </row>
    <row r="2318" s="226" customFormat="1" ht="18" customHeight="1" spans="1:16">
      <c r="A2318" s="24">
        <v>2313</v>
      </c>
      <c r="B2318" s="24" t="s">
        <v>23</v>
      </c>
      <c r="C2318" s="24" t="s">
        <v>24</v>
      </c>
      <c r="D2318" s="24" t="s">
        <v>25</v>
      </c>
      <c r="E2318" s="60" t="s">
        <v>4460</v>
      </c>
      <c r="F2318" s="60" t="s">
        <v>6274</v>
      </c>
      <c r="G2318" s="37" t="s">
        <v>6691</v>
      </c>
      <c r="H2318" s="253" t="s">
        <v>194</v>
      </c>
      <c r="I2318" s="24">
        <v>6</v>
      </c>
      <c r="J2318" s="71" t="s">
        <v>6435</v>
      </c>
      <c r="K2318" s="60" t="s">
        <v>31</v>
      </c>
      <c r="L2318" s="238">
        <v>6</v>
      </c>
      <c r="M2318" s="27">
        <f t="shared" si="111"/>
        <v>780</v>
      </c>
      <c r="N2318" s="23"/>
      <c r="O2318" s="184" t="s">
        <v>32</v>
      </c>
      <c r="P2318" s="250"/>
    </row>
    <row r="2319" s="226" customFormat="1" ht="18" customHeight="1" spans="1:16">
      <c r="A2319" s="24">
        <v>2314</v>
      </c>
      <c r="B2319" s="24" t="s">
        <v>23</v>
      </c>
      <c r="C2319" s="24" t="s">
        <v>24</v>
      </c>
      <c r="D2319" s="24" t="s">
        <v>25</v>
      </c>
      <c r="E2319" s="60" t="s">
        <v>4460</v>
      </c>
      <c r="F2319" s="60" t="s">
        <v>6274</v>
      </c>
      <c r="G2319" s="37" t="s">
        <v>6692</v>
      </c>
      <c r="H2319" s="253" t="s">
        <v>194</v>
      </c>
      <c r="I2319" s="24">
        <v>4</v>
      </c>
      <c r="J2319" s="71" t="s">
        <v>6435</v>
      </c>
      <c r="K2319" s="60" t="s">
        <v>31</v>
      </c>
      <c r="L2319" s="238">
        <v>4</v>
      </c>
      <c r="M2319" s="27">
        <f t="shared" si="111"/>
        <v>520</v>
      </c>
      <c r="N2319" s="23"/>
      <c r="O2319" s="184" t="s">
        <v>32</v>
      </c>
      <c r="P2319" s="250"/>
    </row>
    <row r="2320" s="226" customFormat="1" ht="18" customHeight="1" spans="1:16">
      <c r="A2320" s="24">
        <v>2315</v>
      </c>
      <c r="B2320" s="24" t="s">
        <v>23</v>
      </c>
      <c r="C2320" s="24" t="s">
        <v>24</v>
      </c>
      <c r="D2320" s="24" t="s">
        <v>25</v>
      </c>
      <c r="E2320" s="60" t="s">
        <v>4460</v>
      </c>
      <c r="F2320" s="60" t="s">
        <v>6274</v>
      </c>
      <c r="G2320" s="37" t="s">
        <v>6693</v>
      </c>
      <c r="H2320" s="253" t="s">
        <v>194</v>
      </c>
      <c r="I2320" s="24">
        <v>5</v>
      </c>
      <c r="J2320" s="71" t="s">
        <v>6435</v>
      </c>
      <c r="K2320" s="60" t="s">
        <v>31</v>
      </c>
      <c r="L2320" s="238">
        <v>5</v>
      </c>
      <c r="M2320" s="27">
        <f t="shared" si="111"/>
        <v>650</v>
      </c>
      <c r="N2320" s="23"/>
      <c r="O2320" s="184" t="s">
        <v>32</v>
      </c>
      <c r="P2320" s="250"/>
    </row>
    <row r="2321" s="226" customFormat="1" ht="18" customHeight="1" spans="1:16">
      <c r="A2321" s="24">
        <v>2316</v>
      </c>
      <c r="B2321" s="24" t="s">
        <v>23</v>
      </c>
      <c r="C2321" s="24" t="s">
        <v>24</v>
      </c>
      <c r="D2321" s="24" t="s">
        <v>25</v>
      </c>
      <c r="E2321" s="60" t="s">
        <v>4460</v>
      </c>
      <c r="F2321" s="60" t="s">
        <v>6274</v>
      </c>
      <c r="G2321" s="37" t="s">
        <v>6694</v>
      </c>
      <c r="H2321" s="253" t="s">
        <v>194</v>
      </c>
      <c r="I2321" s="24">
        <v>4</v>
      </c>
      <c r="J2321" s="71" t="s">
        <v>6435</v>
      </c>
      <c r="K2321" s="60" t="s">
        <v>31</v>
      </c>
      <c r="L2321" s="238">
        <v>4</v>
      </c>
      <c r="M2321" s="27">
        <f t="shared" si="111"/>
        <v>520</v>
      </c>
      <c r="N2321" s="23"/>
      <c r="O2321" s="184" t="s">
        <v>32</v>
      </c>
      <c r="P2321" s="250"/>
    </row>
    <row r="2322" s="226" customFormat="1" ht="18" customHeight="1" spans="1:16">
      <c r="A2322" s="24">
        <v>2317</v>
      </c>
      <c r="B2322" s="24" t="s">
        <v>23</v>
      </c>
      <c r="C2322" s="24" t="s">
        <v>24</v>
      </c>
      <c r="D2322" s="24" t="s">
        <v>25</v>
      </c>
      <c r="E2322" s="60" t="s">
        <v>4460</v>
      </c>
      <c r="F2322" s="60" t="s">
        <v>6274</v>
      </c>
      <c r="G2322" s="37" t="s">
        <v>6695</v>
      </c>
      <c r="H2322" s="253" t="s">
        <v>194</v>
      </c>
      <c r="I2322" s="24">
        <v>4</v>
      </c>
      <c r="J2322" s="71" t="s">
        <v>6435</v>
      </c>
      <c r="K2322" s="60" t="s">
        <v>31</v>
      </c>
      <c r="L2322" s="238">
        <v>4</v>
      </c>
      <c r="M2322" s="27">
        <f t="shared" si="111"/>
        <v>520</v>
      </c>
      <c r="N2322" s="23"/>
      <c r="O2322" s="184" t="s">
        <v>32</v>
      </c>
      <c r="P2322" s="250"/>
    </row>
    <row r="2323" s="226" customFormat="1" ht="18" customHeight="1" spans="1:16">
      <c r="A2323" s="24">
        <v>2318</v>
      </c>
      <c r="B2323" s="24" t="s">
        <v>23</v>
      </c>
      <c r="C2323" s="24" t="s">
        <v>24</v>
      </c>
      <c r="D2323" s="24" t="s">
        <v>25</v>
      </c>
      <c r="E2323" s="60" t="s">
        <v>4460</v>
      </c>
      <c r="F2323" s="60" t="s">
        <v>6274</v>
      </c>
      <c r="G2323" s="37" t="s">
        <v>6696</v>
      </c>
      <c r="H2323" s="253" t="s">
        <v>194</v>
      </c>
      <c r="I2323" s="24">
        <v>4</v>
      </c>
      <c r="J2323" s="71" t="s">
        <v>6435</v>
      </c>
      <c r="K2323" s="60" t="s">
        <v>31</v>
      </c>
      <c r="L2323" s="238">
        <v>3</v>
      </c>
      <c r="M2323" s="27">
        <f t="shared" si="111"/>
        <v>390</v>
      </c>
      <c r="N2323" s="23"/>
      <c r="O2323" s="184" t="s">
        <v>32</v>
      </c>
      <c r="P2323" s="250"/>
    </row>
    <row r="2324" s="226" customFormat="1" ht="18" customHeight="1" spans="1:16">
      <c r="A2324" s="24">
        <v>2319</v>
      </c>
      <c r="B2324" s="24" t="s">
        <v>23</v>
      </c>
      <c r="C2324" s="24" t="s">
        <v>24</v>
      </c>
      <c r="D2324" s="24" t="s">
        <v>25</v>
      </c>
      <c r="E2324" s="60" t="s">
        <v>4460</v>
      </c>
      <c r="F2324" s="60" t="s">
        <v>6274</v>
      </c>
      <c r="G2324" s="37" t="s">
        <v>6697</v>
      </c>
      <c r="H2324" s="232" t="s">
        <v>194</v>
      </c>
      <c r="I2324" s="24">
        <v>3</v>
      </c>
      <c r="J2324" s="71" t="s">
        <v>6435</v>
      </c>
      <c r="K2324" s="60" t="s">
        <v>31</v>
      </c>
      <c r="L2324" s="238">
        <v>3</v>
      </c>
      <c r="M2324" s="27">
        <f t="shared" si="111"/>
        <v>390</v>
      </c>
      <c r="N2324" s="23"/>
      <c r="O2324" s="184" t="s">
        <v>32</v>
      </c>
      <c r="P2324" s="250"/>
    </row>
    <row r="2325" s="226" customFormat="1" ht="18" customHeight="1" spans="1:16">
      <c r="A2325" s="24">
        <v>2320</v>
      </c>
      <c r="B2325" s="24" t="s">
        <v>23</v>
      </c>
      <c r="C2325" s="24" t="s">
        <v>24</v>
      </c>
      <c r="D2325" s="24" t="s">
        <v>25</v>
      </c>
      <c r="E2325" s="60" t="s">
        <v>4460</v>
      </c>
      <c r="F2325" s="60" t="s">
        <v>6274</v>
      </c>
      <c r="G2325" s="37" t="s">
        <v>6698</v>
      </c>
      <c r="H2325" s="253" t="s">
        <v>194</v>
      </c>
      <c r="I2325" s="24">
        <v>7</v>
      </c>
      <c r="J2325" s="71" t="s">
        <v>6435</v>
      </c>
      <c r="K2325" s="60" t="s">
        <v>31</v>
      </c>
      <c r="L2325" s="238">
        <v>7</v>
      </c>
      <c r="M2325" s="27">
        <f t="shared" si="111"/>
        <v>910</v>
      </c>
      <c r="N2325" s="23"/>
      <c r="O2325" s="184" t="s">
        <v>32</v>
      </c>
      <c r="P2325" s="250"/>
    </row>
    <row r="2326" s="226" customFormat="1" ht="18" customHeight="1" spans="1:16">
      <c r="A2326" s="24">
        <v>2321</v>
      </c>
      <c r="B2326" s="24" t="s">
        <v>23</v>
      </c>
      <c r="C2326" s="24" t="s">
        <v>24</v>
      </c>
      <c r="D2326" s="24" t="s">
        <v>25</v>
      </c>
      <c r="E2326" s="60" t="s">
        <v>4460</v>
      </c>
      <c r="F2326" s="60" t="s">
        <v>6274</v>
      </c>
      <c r="G2326" s="37" t="s">
        <v>6699</v>
      </c>
      <c r="H2326" s="253" t="s">
        <v>194</v>
      </c>
      <c r="I2326" s="24">
        <v>4</v>
      </c>
      <c r="J2326" s="71" t="s">
        <v>6435</v>
      </c>
      <c r="K2326" s="60" t="s">
        <v>31</v>
      </c>
      <c r="L2326" s="238">
        <v>4</v>
      </c>
      <c r="M2326" s="27">
        <f t="shared" si="111"/>
        <v>520</v>
      </c>
      <c r="N2326" s="23"/>
      <c r="O2326" s="184" t="s">
        <v>32</v>
      </c>
      <c r="P2326" s="250"/>
    </row>
    <row r="2327" s="226" customFormat="1" ht="18" customHeight="1" spans="1:16">
      <c r="A2327" s="24">
        <v>2322</v>
      </c>
      <c r="B2327" s="24" t="s">
        <v>23</v>
      </c>
      <c r="C2327" s="24" t="s">
        <v>24</v>
      </c>
      <c r="D2327" s="24" t="s">
        <v>25</v>
      </c>
      <c r="E2327" s="60" t="s">
        <v>4460</v>
      </c>
      <c r="F2327" s="60" t="s">
        <v>6274</v>
      </c>
      <c r="G2327" s="37" t="s">
        <v>6700</v>
      </c>
      <c r="H2327" s="253" t="s">
        <v>194</v>
      </c>
      <c r="I2327" s="24">
        <v>5</v>
      </c>
      <c r="J2327" s="71" t="s">
        <v>6381</v>
      </c>
      <c r="K2327" s="60" t="s">
        <v>31</v>
      </c>
      <c r="L2327" s="238">
        <v>5</v>
      </c>
      <c r="M2327" s="27">
        <f t="shared" si="111"/>
        <v>650</v>
      </c>
      <c r="N2327" s="23"/>
      <c r="O2327" s="184" t="s">
        <v>32</v>
      </c>
      <c r="P2327" s="250"/>
    </row>
    <row r="2328" s="226" customFormat="1" ht="18" customHeight="1" spans="1:16">
      <c r="A2328" s="24">
        <v>2323</v>
      </c>
      <c r="B2328" s="24" t="s">
        <v>23</v>
      </c>
      <c r="C2328" s="24" t="s">
        <v>24</v>
      </c>
      <c r="D2328" s="24" t="s">
        <v>25</v>
      </c>
      <c r="E2328" s="60" t="s">
        <v>4460</v>
      </c>
      <c r="F2328" s="60" t="s">
        <v>6274</v>
      </c>
      <c r="G2328" s="37" t="s">
        <v>6701</v>
      </c>
      <c r="H2328" s="253" t="s">
        <v>194</v>
      </c>
      <c r="I2328" s="24">
        <v>5</v>
      </c>
      <c r="J2328" s="71" t="s">
        <v>6381</v>
      </c>
      <c r="K2328" s="60" t="s">
        <v>31</v>
      </c>
      <c r="L2328" s="238">
        <v>5</v>
      </c>
      <c r="M2328" s="27">
        <f t="shared" si="111"/>
        <v>650</v>
      </c>
      <c r="N2328" s="23"/>
      <c r="O2328" s="184" t="s">
        <v>32</v>
      </c>
      <c r="P2328" s="250"/>
    </row>
    <row r="2329" s="226" customFormat="1" ht="18" customHeight="1" spans="1:16">
      <c r="A2329" s="24">
        <v>2324</v>
      </c>
      <c r="B2329" s="24" t="s">
        <v>23</v>
      </c>
      <c r="C2329" s="24" t="s">
        <v>24</v>
      </c>
      <c r="D2329" s="24" t="s">
        <v>25</v>
      </c>
      <c r="E2329" s="60" t="s">
        <v>4460</v>
      </c>
      <c r="F2329" s="60" t="s">
        <v>6274</v>
      </c>
      <c r="G2329" s="37" t="s">
        <v>6702</v>
      </c>
      <c r="H2329" s="253" t="s">
        <v>194</v>
      </c>
      <c r="I2329" s="24">
        <v>6</v>
      </c>
      <c r="J2329" s="71" t="s">
        <v>6381</v>
      </c>
      <c r="K2329" s="60" t="s">
        <v>31</v>
      </c>
      <c r="L2329" s="238">
        <v>6</v>
      </c>
      <c r="M2329" s="27">
        <f t="shared" si="111"/>
        <v>780</v>
      </c>
      <c r="N2329" s="23"/>
      <c r="O2329" s="184" t="s">
        <v>32</v>
      </c>
      <c r="P2329" s="250"/>
    </row>
    <row r="2330" s="226" customFormat="1" ht="18" customHeight="1" spans="1:16">
      <c r="A2330" s="24">
        <v>2325</v>
      </c>
      <c r="B2330" s="24" t="s">
        <v>23</v>
      </c>
      <c r="C2330" s="24" t="s">
        <v>24</v>
      </c>
      <c r="D2330" s="24" t="s">
        <v>25</v>
      </c>
      <c r="E2330" s="60" t="s">
        <v>4460</v>
      </c>
      <c r="F2330" s="60" t="s">
        <v>6274</v>
      </c>
      <c r="G2330" s="37" t="s">
        <v>6703</v>
      </c>
      <c r="H2330" s="232" t="s">
        <v>194</v>
      </c>
      <c r="I2330" s="24">
        <v>2</v>
      </c>
      <c r="J2330" s="71" t="s">
        <v>6381</v>
      </c>
      <c r="K2330" s="60" t="s">
        <v>31</v>
      </c>
      <c r="L2330" s="238">
        <v>2</v>
      </c>
      <c r="M2330" s="27">
        <f t="shared" si="111"/>
        <v>260</v>
      </c>
      <c r="N2330" s="23"/>
      <c r="O2330" s="184" t="s">
        <v>32</v>
      </c>
      <c r="P2330" s="250"/>
    </row>
    <row r="2331" s="226" customFormat="1" ht="18" customHeight="1" spans="1:16">
      <c r="A2331" s="24">
        <v>2326</v>
      </c>
      <c r="B2331" s="24" t="s">
        <v>23</v>
      </c>
      <c r="C2331" s="24" t="s">
        <v>24</v>
      </c>
      <c r="D2331" s="24" t="s">
        <v>25</v>
      </c>
      <c r="E2331" s="60" t="s">
        <v>4460</v>
      </c>
      <c r="F2331" s="60" t="s">
        <v>6274</v>
      </c>
      <c r="G2331" s="37" t="s">
        <v>6704</v>
      </c>
      <c r="H2331" s="71" t="s">
        <v>29</v>
      </c>
      <c r="I2331" s="24">
        <v>1</v>
      </c>
      <c r="J2331" s="71" t="s">
        <v>6381</v>
      </c>
      <c r="K2331" s="60" t="s">
        <v>31</v>
      </c>
      <c r="L2331" s="238">
        <v>1</v>
      </c>
      <c r="M2331" s="27">
        <f>L2331*312</f>
        <v>312</v>
      </c>
      <c r="N2331" s="23"/>
      <c r="O2331" s="184" t="s">
        <v>32</v>
      </c>
      <c r="P2331" s="250"/>
    </row>
    <row r="2332" s="226" customFormat="1" ht="18" customHeight="1" spans="1:16">
      <c r="A2332" s="24">
        <v>2327</v>
      </c>
      <c r="B2332" s="24" t="s">
        <v>23</v>
      </c>
      <c r="C2332" s="24" t="s">
        <v>24</v>
      </c>
      <c r="D2332" s="24" t="s">
        <v>25</v>
      </c>
      <c r="E2332" s="60" t="s">
        <v>4460</v>
      </c>
      <c r="F2332" s="60" t="s">
        <v>6274</v>
      </c>
      <c r="G2332" s="37" t="s">
        <v>2274</v>
      </c>
      <c r="H2332" s="232" t="s">
        <v>194</v>
      </c>
      <c r="I2332" s="24">
        <v>2</v>
      </c>
      <c r="J2332" s="71" t="s">
        <v>6381</v>
      </c>
      <c r="K2332" s="60" t="s">
        <v>31</v>
      </c>
      <c r="L2332" s="238">
        <v>2</v>
      </c>
      <c r="M2332" s="27">
        <f>L2332*130</f>
        <v>260</v>
      </c>
      <c r="N2332" s="23"/>
      <c r="O2332" s="184" t="s">
        <v>32</v>
      </c>
      <c r="P2332" s="250"/>
    </row>
    <row r="2333" s="226" customFormat="1" ht="18" customHeight="1" spans="1:16">
      <c r="A2333" s="24">
        <v>2328</v>
      </c>
      <c r="B2333" s="24" t="s">
        <v>23</v>
      </c>
      <c r="C2333" s="24" t="s">
        <v>24</v>
      </c>
      <c r="D2333" s="24" t="s">
        <v>25</v>
      </c>
      <c r="E2333" s="60" t="s">
        <v>4460</v>
      </c>
      <c r="F2333" s="60" t="s">
        <v>6274</v>
      </c>
      <c r="G2333" s="37" t="s">
        <v>6705</v>
      </c>
      <c r="H2333" s="232" t="s">
        <v>194</v>
      </c>
      <c r="I2333" s="24">
        <v>1</v>
      </c>
      <c r="J2333" s="71" t="s">
        <v>6381</v>
      </c>
      <c r="K2333" s="60" t="s">
        <v>31</v>
      </c>
      <c r="L2333" s="238">
        <v>1</v>
      </c>
      <c r="M2333" s="27">
        <f>L2333*312</f>
        <v>312</v>
      </c>
      <c r="N2333" s="23"/>
      <c r="O2333" s="184" t="s">
        <v>32</v>
      </c>
      <c r="P2333" s="250"/>
    </row>
    <row r="2334" s="226" customFormat="1" ht="18" customHeight="1" spans="1:16">
      <c r="A2334" s="24">
        <v>2329</v>
      </c>
      <c r="B2334" s="24" t="s">
        <v>23</v>
      </c>
      <c r="C2334" s="24" t="s">
        <v>24</v>
      </c>
      <c r="D2334" s="24" t="s">
        <v>25</v>
      </c>
      <c r="E2334" s="60" t="s">
        <v>4460</v>
      </c>
      <c r="F2334" s="60" t="s">
        <v>6274</v>
      </c>
      <c r="G2334" s="37" t="s">
        <v>6706</v>
      </c>
      <c r="H2334" s="232" t="s">
        <v>194</v>
      </c>
      <c r="I2334" s="24">
        <v>2</v>
      </c>
      <c r="J2334" s="71" t="s">
        <v>6381</v>
      </c>
      <c r="K2334" s="60" t="s">
        <v>31</v>
      </c>
      <c r="L2334" s="238">
        <v>2</v>
      </c>
      <c r="M2334" s="27">
        <f>L2334*130</f>
        <v>260</v>
      </c>
      <c r="N2334" s="23"/>
      <c r="O2334" s="184" t="s">
        <v>32</v>
      </c>
      <c r="P2334" s="250"/>
    </row>
    <row r="2335" s="226" customFormat="1" ht="18" customHeight="1" spans="1:16">
      <c r="A2335" s="24">
        <v>2330</v>
      </c>
      <c r="B2335" s="24" t="s">
        <v>23</v>
      </c>
      <c r="C2335" s="24" t="s">
        <v>24</v>
      </c>
      <c r="D2335" s="24" t="s">
        <v>25</v>
      </c>
      <c r="E2335" s="60" t="s">
        <v>4460</v>
      </c>
      <c r="F2335" s="60" t="s">
        <v>6274</v>
      </c>
      <c r="G2335" s="37" t="s">
        <v>6707</v>
      </c>
      <c r="H2335" s="253" t="s">
        <v>194</v>
      </c>
      <c r="I2335" s="24">
        <v>4</v>
      </c>
      <c r="J2335" s="71" t="s">
        <v>6381</v>
      </c>
      <c r="K2335" s="60" t="s">
        <v>31</v>
      </c>
      <c r="L2335" s="238">
        <v>4</v>
      </c>
      <c r="M2335" s="27">
        <f>L2335*130</f>
        <v>520</v>
      </c>
      <c r="N2335" s="23"/>
      <c r="O2335" s="184" t="s">
        <v>32</v>
      </c>
      <c r="P2335" s="250"/>
    </row>
    <row r="2336" s="226" customFormat="1" ht="18" customHeight="1" spans="1:16">
      <c r="A2336" s="24">
        <v>2331</v>
      </c>
      <c r="B2336" s="24" t="s">
        <v>23</v>
      </c>
      <c r="C2336" s="24" t="s">
        <v>24</v>
      </c>
      <c r="D2336" s="24" t="s">
        <v>25</v>
      </c>
      <c r="E2336" s="60" t="s">
        <v>4460</v>
      </c>
      <c r="F2336" s="60" t="s">
        <v>6274</v>
      </c>
      <c r="G2336" s="37" t="s">
        <v>6708</v>
      </c>
      <c r="H2336" s="253" t="s">
        <v>194</v>
      </c>
      <c r="I2336" s="24">
        <v>4</v>
      </c>
      <c r="J2336" s="71" t="s">
        <v>6381</v>
      </c>
      <c r="K2336" s="60" t="s">
        <v>31</v>
      </c>
      <c r="L2336" s="238">
        <v>1</v>
      </c>
      <c r="M2336" s="27">
        <f>L2336*312</f>
        <v>312</v>
      </c>
      <c r="N2336" s="23"/>
      <c r="O2336" s="184" t="s">
        <v>32</v>
      </c>
      <c r="P2336" s="250"/>
    </row>
    <row r="2337" s="226" customFormat="1" ht="18" customHeight="1" spans="1:16">
      <c r="A2337" s="24">
        <v>2332</v>
      </c>
      <c r="B2337" s="24" t="s">
        <v>23</v>
      </c>
      <c r="C2337" s="24" t="s">
        <v>24</v>
      </c>
      <c r="D2337" s="24" t="s">
        <v>25</v>
      </c>
      <c r="E2337" s="60" t="s">
        <v>4460</v>
      </c>
      <c r="F2337" s="60" t="s">
        <v>6274</v>
      </c>
      <c r="G2337" s="37" t="s">
        <v>6709</v>
      </c>
      <c r="H2337" s="253" t="s">
        <v>194</v>
      </c>
      <c r="I2337" s="24">
        <v>5</v>
      </c>
      <c r="J2337" s="71" t="s">
        <v>6381</v>
      </c>
      <c r="K2337" s="60" t="s">
        <v>31</v>
      </c>
      <c r="L2337" s="238">
        <v>4</v>
      </c>
      <c r="M2337" s="27">
        <f t="shared" ref="M2337:M2355" si="112">L2337*130</f>
        <v>520</v>
      </c>
      <c r="N2337" s="23"/>
      <c r="O2337" s="184" t="s">
        <v>32</v>
      </c>
      <c r="P2337" s="250"/>
    </row>
    <row r="2338" s="226" customFormat="1" ht="18" customHeight="1" spans="1:16">
      <c r="A2338" s="24">
        <v>2333</v>
      </c>
      <c r="B2338" s="24" t="s">
        <v>23</v>
      </c>
      <c r="C2338" s="24" t="s">
        <v>24</v>
      </c>
      <c r="D2338" s="24" t="s">
        <v>25</v>
      </c>
      <c r="E2338" s="60" t="s">
        <v>4460</v>
      </c>
      <c r="F2338" s="60" t="s">
        <v>6274</v>
      </c>
      <c r="G2338" s="37" t="s">
        <v>6710</v>
      </c>
      <c r="H2338" s="232" t="s">
        <v>194</v>
      </c>
      <c r="I2338" s="24">
        <v>3</v>
      </c>
      <c r="J2338" s="71" t="s">
        <v>6381</v>
      </c>
      <c r="K2338" s="60" t="s">
        <v>31</v>
      </c>
      <c r="L2338" s="238">
        <v>3</v>
      </c>
      <c r="M2338" s="27">
        <f t="shared" si="112"/>
        <v>390</v>
      </c>
      <c r="N2338" s="23"/>
      <c r="O2338" s="184" t="s">
        <v>32</v>
      </c>
      <c r="P2338" s="250"/>
    </row>
    <row r="2339" s="226" customFormat="1" ht="18" customHeight="1" spans="1:16">
      <c r="A2339" s="24">
        <v>2334</v>
      </c>
      <c r="B2339" s="24" t="s">
        <v>23</v>
      </c>
      <c r="C2339" s="24" t="s">
        <v>24</v>
      </c>
      <c r="D2339" s="24" t="s">
        <v>25</v>
      </c>
      <c r="E2339" s="60" t="s">
        <v>4460</v>
      </c>
      <c r="F2339" s="60" t="s">
        <v>6274</v>
      </c>
      <c r="G2339" s="37" t="s">
        <v>6711</v>
      </c>
      <c r="H2339" s="253" t="s">
        <v>194</v>
      </c>
      <c r="I2339" s="24">
        <v>6</v>
      </c>
      <c r="J2339" s="71" t="s">
        <v>6381</v>
      </c>
      <c r="K2339" s="60" t="s">
        <v>31</v>
      </c>
      <c r="L2339" s="238">
        <v>4</v>
      </c>
      <c r="M2339" s="27">
        <f t="shared" si="112"/>
        <v>520</v>
      </c>
      <c r="N2339" s="23"/>
      <c r="O2339" s="184" t="s">
        <v>32</v>
      </c>
      <c r="P2339" s="250"/>
    </row>
    <row r="2340" s="226" customFormat="1" ht="18" customHeight="1" spans="1:16">
      <c r="A2340" s="24">
        <v>2335</v>
      </c>
      <c r="B2340" s="24" t="s">
        <v>23</v>
      </c>
      <c r="C2340" s="24" t="s">
        <v>24</v>
      </c>
      <c r="D2340" s="24" t="s">
        <v>25</v>
      </c>
      <c r="E2340" s="60" t="s">
        <v>4460</v>
      </c>
      <c r="F2340" s="60" t="s">
        <v>6274</v>
      </c>
      <c r="G2340" s="37" t="s">
        <v>6712</v>
      </c>
      <c r="H2340" s="253" t="s">
        <v>194</v>
      </c>
      <c r="I2340" s="24">
        <v>6</v>
      </c>
      <c r="J2340" s="71" t="s">
        <v>6381</v>
      </c>
      <c r="K2340" s="60" t="s">
        <v>31</v>
      </c>
      <c r="L2340" s="238">
        <v>5</v>
      </c>
      <c r="M2340" s="27">
        <f t="shared" si="112"/>
        <v>650</v>
      </c>
      <c r="N2340" s="23"/>
      <c r="O2340" s="184" t="s">
        <v>32</v>
      </c>
      <c r="P2340" s="250"/>
    </row>
    <row r="2341" s="226" customFormat="1" ht="18" customHeight="1" spans="1:16">
      <c r="A2341" s="24">
        <v>2336</v>
      </c>
      <c r="B2341" s="24" t="s">
        <v>23</v>
      </c>
      <c r="C2341" s="24" t="s">
        <v>24</v>
      </c>
      <c r="D2341" s="24" t="s">
        <v>25</v>
      </c>
      <c r="E2341" s="60" t="s">
        <v>4460</v>
      </c>
      <c r="F2341" s="60" t="s">
        <v>6274</v>
      </c>
      <c r="G2341" s="37" t="s">
        <v>6713</v>
      </c>
      <c r="H2341" s="253" t="s">
        <v>194</v>
      </c>
      <c r="I2341" s="24">
        <v>4</v>
      </c>
      <c r="J2341" s="71" t="s">
        <v>6381</v>
      </c>
      <c r="K2341" s="60" t="s">
        <v>31</v>
      </c>
      <c r="L2341" s="238">
        <v>4</v>
      </c>
      <c r="M2341" s="27">
        <f t="shared" si="112"/>
        <v>520</v>
      </c>
      <c r="N2341" s="23"/>
      <c r="O2341" s="184" t="s">
        <v>32</v>
      </c>
      <c r="P2341" s="250"/>
    </row>
    <row r="2342" s="226" customFormat="1" ht="18" customHeight="1" spans="1:16">
      <c r="A2342" s="24">
        <v>2337</v>
      </c>
      <c r="B2342" s="24" t="s">
        <v>23</v>
      </c>
      <c r="C2342" s="24" t="s">
        <v>24</v>
      </c>
      <c r="D2342" s="24" t="s">
        <v>25</v>
      </c>
      <c r="E2342" s="60" t="s">
        <v>4460</v>
      </c>
      <c r="F2342" s="60" t="s">
        <v>6274</v>
      </c>
      <c r="G2342" s="37" t="s">
        <v>6714</v>
      </c>
      <c r="H2342" s="232" t="s">
        <v>194</v>
      </c>
      <c r="I2342" s="24">
        <v>3</v>
      </c>
      <c r="J2342" s="71" t="s">
        <v>6381</v>
      </c>
      <c r="K2342" s="60" t="s">
        <v>31</v>
      </c>
      <c r="L2342" s="238">
        <v>3</v>
      </c>
      <c r="M2342" s="27">
        <f t="shared" si="112"/>
        <v>390</v>
      </c>
      <c r="N2342" s="23"/>
      <c r="O2342" s="184" t="s">
        <v>32</v>
      </c>
      <c r="P2342" s="250"/>
    </row>
    <row r="2343" s="226" customFormat="1" ht="18" customHeight="1" spans="1:16">
      <c r="A2343" s="24">
        <v>2338</v>
      </c>
      <c r="B2343" s="24" t="s">
        <v>23</v>
      </c>
      <c r="C2343" s="24" t="s">
        <v>24</v>
      </c>
      <c r="D2343" s="24" t="s">
        <v>25</v>
      </c>
      <c r="E2343" s="60" t="s">
        <v>4460</v>
      </c>
      <c r="F2343" s="60" t="s">
        <v>6274</v>
      </c>
      <c r="G2343" s="37" t="s">
        <v>6715</v>
      </c>
      <c r="H2343" s="253" t="s">
        <v>194</v>
      </c>
      <c r="I2343" s="24">
        <v>6</v>
      </c>
      <c r="J2343" s="71" t="s">
        <v>6381</v>
      </c>
      <c r="K2343" s="60" t="s">
        <v>31</v>
      </c>
      <c r="L2343" s="238">
        <v>6</v>
      </c>
      <c r="M2343" s="27">
        <f t="shared" si="112"/>
        <v>780</v>
      </c>
      <c r="N2343" s="23"/>
      <c r="O2343" s="184" t="s">
        <v>32</v>
      </c>
      <c r="P2343" s="250"/>
    </row>
    <row r="2344" s="226" customFormat="1" ht="18" customHeight="1" spans="1:16">
      <c r="A2344" s="24">
        <v>2339</v>
      </c>
      <c r="B2344" s="24" t="s">
        <v>23</v>
      </c>
      <c r="C2344" s="24" t="s">
        <v>24</v>
      </c>
      <c r="D2344" s="24" t="s">
        <v>25</v>
      </c>
      <c r="E2344" s="60" t="s">
        <v>4460</v>
      </c>
      <c r="F2344" s="60" t="s">
        <v>6274</v>
      </c>
      <c r="G2344" s="37" t="s">
        <v>667</v>
      </c>
      <c r="H2344" s="71" t="s">
        <v>29</v>
      </c>
      <c r="I2344" s="24">
        <v>4</v>
      </c>
      <c r="J2344" s="71" t="s">
        <v>6381</v>
      </c>
      <c r="K2344" s="60" t="s">
        <v>31</v>
      </c>
      <c r="L2344" s="238">
        <v>4</v>
      </c>
      <c r="M2344" s="27">
        <f t="shared" si="112"/>
        <v>520</v>
      </c>
      <c r="N2344" s="23"/>
      <c r="O2344" s="184" t="s">
        <v>32</v>
      </c>
      <c r="P2344" s="250"/>
    </row>
    <row r="2345" s="226" customFormat="1" ht="18" customHeight="1" spans="1:16">
      <c r="A2345" s="24">
        <v>2340</v>
      </c>
      <c r="B2345" s="24" t="s">
        <v>23</v>
      </c>
      <c r="C2345" s="24" t="s">
        <v>24</v>
      </c>
      <c r="D2345" s="24" t="s">
        <v>25</v>
      </c>
      <c r="E2345" s="60" t="s">
        <v>4460</v>
      </c>
      <c r="F2345" s="60" t="s">
        <v>6274</v>
      </c>
      <c r="G2345" s="37" t="s">
        <v>6716</v>
      </c>
      <c r="H2345" s="253" t="s">
        <v>194</v>
      </c>
      <c r="I2345" s="24">
        <v>4</v>
      </c>
      <c r="J2345" s="71" t="s">
        <v>6381</v>
      </c>
      <c r="K2345" s="60" t="s">
        <v>31</v>
      </c>
      <c r="L2345" s="238">
        <v>4</v>
      </c>
      <c r="M2345" s="27">
        <f t="shared" si="112"/>
        <v>520</v>
      </c>
      <c r="N2345" s="23"/>
      <c r="O2345" s="184" t="s">
        <v>32</v>
      </c>
      <c r="P2345" s="250"/>
    </row>
    <row r="2346" s="226" customFormat="1" ht="18" customHeight="1" spans="1:16">
      <c r="A2346" s="24">
        <v>2341</v>
      </c>
      <c r="B2346" s="24" t="s">
        <v>23</v>
      </c>
      <c r="C2346" s="24" t="s">
        <v>24</v>
      </c>
      <c r="D2346" s="24" t="s">
        <v>25</v>
      </c>
      <c r="E2346" s="60" t="s">
        <v>4460</v>
      </c>
      <c r="F2346" s="60" t="s">
        <v>6274</v>
      </c>
      <c r="G2346" s="37" t="s">
        <v>6717</v>
      </c>
      <c r="H2346" s="253" t="s">
        <v>194</v>
      </c>
      <c r="I2346" s="24">
        <v>6</v>
      </c>
      <c r="J2346" s="71" t="s">
        <v>6381</v>
      </c>
      <c r="K2346" s="60" t="s">
        <v>31</v>
      </c>
      <c r="L2346" s="238">
        <v>5</v>
      </c>
      <c r="M2346" s="27">
        <f t="shared" si="112"/>
        <v>650</v>
      </c>
      <c r="N2346" s="23"/>
      <c r="O2346" s="184" t="s">
        <v>32</v>
      </c>
      <c r="P2346" s="250"/>
    </row>
    <row r="2347" s="226" customFormat="1" ht="18" customHeight="1" spans="1:16">
      <c r="A2347" s="24">
        <v>2342</v>
      </c>
      <c r="B2347" s="24" t="s">
        <v>23</v>
      </c>
      <c r="C2347" s="24" t="s">
        <v>24</v>
      </c>
      <c r="D2347" s="24" t="s">
        <v>25</v>
      </c>
      <c r="E2347" s="60" t="s">
        <v>4460</v>
      </c>
      <c r="F2347" s="60" t="s">
        <v>6274</v>
      </c>
      <c r="G2347" s="37" t="s">
        <v>6718</v>
      </c>
      <c r="H2347" s="253" t="s">
        <v>194</v>
      </c>
      <c r="I2347" s="24">
        <v>4</v>
      </c>
      <c r="J2347" s="71" t="s">
        <v>6381</v>
      </c>
      <c r="K2347" s="60" t="s">
        <v>31</v>
      </c>
      <c r="L2347" s="238">
        <v>4</v>
      </c>
      <c r="M2347" s="27">
        <f t="shared" si="112"/>
        <v>520</v>
      </c>
      <c r="N2347" s="23"/>
      <c r="O2347" s="184" t="s">
        <v>32</v>
      </c>
      <c r="P2347" s="250"/>
    </row>
    <row r="2348" s="226" customFormat="1" ht="18" customHeight="1" spans="1:16">
      <c r="A2348" s="24">
        <v>2343</v>
      </c>
      <c r="B2348" s="24" t="s">
        <v>23</v>
      </c>
      <c r="C2348" s="24" t="s">
        <v>24</v>
      </c>
      <c r="D2348" s="24" t="s">
        <v>25</v>
      </c>
      <c r="E2348" s="60" t="s">
        <v>4460</v>
      </c>
      <c r="F2348" s="60" t="s">
        <v>6274</v>
      </c>
      <c r="G2348" s="37" t="s">
        <v>6719</v>
      </c>
      <c r="H2348" s="253" t="s">
        <v>194</v>
      </c>
      <c r="I2348" s="24">
        <v>4</v>
      </c>
      <c r="J2348" s="71" t="s">
        <v>6381</v>
      </c>
      <c r="K2348" s="60" t="s">
        <v>31</v>
      </c>
      <c r="L2348" s="238">
        <v>4</v>
      </c>
      <c r="M2348" s="27">
        <f t="shared" si="112"/>
        <v>520</v>
      </c>
      <c r="N2348" s="23"/>
      <c r="O2348" s="184" t="s">
        <v>32</v>
      </c>
      <c r="P2348" s="250"/>
    </row>
    <row r="2349" s="226" customFormat="1" ht="18" customHeight="1" spans="1:16">
      <c r="A2349" s="24">
        <v>2344</v>
      </c>
      <c r="B2349" s="24" t="s">
        <v>23</v>
      </c>
      <c r="C2349" s="24" t="s">
        <v>24</v>
      </c>
      <c r="D2349" s="24" t="s">
        <v>25</v>
      </c>
      <c r="E2349" s="60" t="s">
        <v>4460</v>
      </c>
      <c r="F2349" s="60" t="s">
        <v>6274</v>
      </c>
      <c r="G2349" s="37" t="s">
        <v>6720</v>
      </c>
      <c r="H2349" s="253" t="s">
        <v>194</v>
      </c>
      <c r="I2349" s="24">
        <v>6</v>
      </c>
      <c r="J2349" s="71" t="s">
        <v>6381</v>
      </c>
      <c r="K2349" s="60" t="s">
        <v>31</v>
      </c>
      <c r="L2349" s="238">
        <v>6</v>
      </c>
      <c r="M2349" s="27">
        <f t="shared" si="112"/>
        <v>780</v>
      </c>
      <c r="N2349" s="23"/>
      <c r="O2349" s="184" t="s">
        <v>32</v>
      </c>
      <c r="P2349" s="250"/>
    </row>
    <row r="2350" s="226" customFormat="1" ht="18" customHeight="1" spans="1:16">
      <c r="A2350" s="24">
        <v>2345</v>
      </c>
      <c r="B2350" s="24" t="s">
        <v>23</v>
      </c>
      <c r="C2350" s="24" t="s">
        <v>24</v>
      </c>
      <c r="D2350" s="24" t="s">
        <v>25</v>
      </c>
      <c r="E2350" s="60" t="s">
        <v>4460</v>
      </c>
      <c r="F2350" s="60" t="s">
        <v>6274</v>
      </c>
      <c r="G2350" s="37" t="s">
        <v>6721</v>
      </c>
      <c r="H2350" s="232" t="s">
        <v>194</v>
      </c>
      <c r="I2350" s="24">
        <v>3</v>
      </c>
      <c r="J2350" s="71" t="s">
        <v>6381</v>
      </c>
      <c r="K2350" s="60" t="s">
        <v>31</v>
      </c>
      <c r="L2350" s="238">
        <v>3</v>
      </c>
      <c r="M2350" s="27">
        <f t="shared" si="112"/>
        <v>390</v>
      </c>
      <c r="N2350" s="23"/>
      <c r="O2350" s="184" t="s">
        <v>32</v>
      </c>
      <c r="P2350" s="250"/>
    </row>
    <row r="2351" s="226" customFormat="1" ht="18" customHeight="1" spans="1:16">
      <c r="A2351" s="24">
        <v>2346</v>
      </c>
      <c r="B2351" s="24" t="s">
        <v>23</v>
      </c>
      <c r="C2351" s="24" t="s">
        <v>24</v>
      </c>
      <c r="D2351" s="24" t="s">
        <v>25</v>
      </c>
      <c r="E2351" s="60" t="s">
        <v>4460</v>
      </c>
      <c r="F2351" s="60" t="s">
        <v>6274</v>
      </c>
      <c r="G2351" s="37" t="s">
        <v>6722</v>
      </c>
      <c r="H2351" s="253" t="s">
        <v>194</v>
      </c>
      <c r="I2351" s="24">
        <v>5</v>
      </c>
      <c r="J2351" s="71" t="s">
        <v>6381</v>
      </c>
      <c r="K2351" s="60" t="s">
        <v>31</v>
      </c>
      <c r="L2351" s="238">
        <v>5</v>
      </c>
      <c r="M2351" s="27">
        <f t="shared" si="112"/>
        <v>650</v>
      </c>
      <c r="N2351" s="23"/>
      <c r="O2351" s="184" t="s">
        <v>32</v>
      </c>
      <c r="P2351" s="250"/>
    </row>
    <row r="2352" s="226" customFormat="1" ht="18" customHeight="1" spans="1:16">
      <c r="A2352" s="24">
        <v>2347</v>
      </c>
      <c r="B2352" s="24" t="s">
        <v>23</v>
      </c>
      <c r="C2352" s="24" t="s">
        <v>24</v>
      </c>
      <c r="D2352" s="24" t="s">
        <v>25</v>
      </c>
      <c r="E2352" s="60" t="s">
        <v>4460</v>
      </c>
      <c r="F2352" s="60" t="s">
        <v>6274</v>
      </c>
      <c r="G2352" s="37" t="s">
        <v>6723</v>
      </c>
      <c r="H2352" s="253" t="s">
        <v>194</v>
      </c>
      <c r="I2352" s="24">
        <v>7</v>
      </c>
      <c r="J2352" s="71" t="s">
        <v>6381</v>
      </c>
      <c r="K2352" s="60" t="s">
        <v>31</v>
      </c>
      <c r="L2352" s="238">
        <v>7</v>
      </c>
      <c r="M2352" s="27">
        <f t="shared" si="112"/>
        <v>910</v>
      </c>
      <c r="N2352" s="23"/>
      <c r="O2352" s="184" t="s">
        <v>32</v>
      </c>
      <c r="P2352" s="250"/>
    </row>
    <row r="2353" s="226" customFormat="1" ht="18" customHeight="1" spans="1:16">
      <c r="A2353" s="24">
        <v>2348</v>
      </c>
      <c r="B2353" s="24" t="s">
        <v>23</v>
      </c>
      <c r="C2353" s="24" t="s">
        <v>24</v>
      </c>
      <c r="D2353" s="24" t="s">
        <v>25</v>
      </c>
      <c r="E2353" s="60" t="s">
        <v>4460</v>
      </c>
      <c r="F2353" s="60" t="s">
        <v>6274</v>
      </c>
      <c r="G2353" s="37" t="s">
        <v>1352</v>
      </c>
      <c r="H2353" s="253" t="s">
        <v>194</v>
      </c>
      <c r="I2353" s="24">
        <v>6</v>
      </c>
      <c r="J2353" s="71" t="s">
        <v>6381</v>
      </c>
      <c r="K2353" s="60" t="s">
        <v>31</v>
      </c>
      <c r="L2353" s="238">
        <v>5</v>
      </c>
      <c r="M2353" s="27">
        <f t="shared" si="112"/>
        <v>650</v>
      </c>
      <c r="N2353" s="23"/>
      <c r="O2353" s="184" t="s">
        <v>32</v>
      </c>
      <c r="P2353" s="250"/>
    </row>
    <row r="2354" s="226" customFormat="1" ht="18" customHeight="1" spans="1:16">
      <c r="A2354" s="24">
        <v>2349</v>
      </c>
      <c r="B2354" s="24" t="s">
        <v>23</v>
      </c>
      <c r="C2354" s="24" t="s">
        <v>24</v>
      </c>
      <c r="D2354" s="24" t="s">
        <v>25</v>
      </c>
      <c r="E2354" s="60" t="s">
        <v>4460</v>
      </c>
      <c r="F2354" s="60" t="s">
        <v>6274</v>
      </c>
      <c r="G2354" s="37" t="s">
        <v>6724</v>
      </c>
      <c r="H2354" s="232" t="s">
        <v>194</v>
      </c>
      <c r="I2354" s="24">
        <v>3</v>
      </c>
      <c r="J2354" s="71" t="s">
        <v>6381</v>
      </c>
      <c r="K2354" s="60" t="s">
        <v>31</v>
      </c>
      <c r="L2354" s="238">
        <v>3</v>
      </c>
      <c r="M2354" s="27">
        <f t="shared" si="112"/>
        <v>390</v>
      </c>
      <c r="N2354" s="23"/>
      <c r="O2354" s="184" t="s">
        <v>32</v>
      </c>
      <c r="P2354" s="250"/>
    </row>
    <row r="2355" s="226" customFormat="1" ht="18" customHeight="1" spans="1:16">
      <c r="A2355" s="24">
        <v>2350</v>
      </c>
      <c r="B2355" s="24" t="s">
        <v>23</v>
      </c>
      <c r="C2355" s="24" t="s">
        <v>24</v>
      </c>
      <c r="D2355" s="24" t="s">
        <v>25</v>
      </c>
      <c r="E2355" s="60" t="s">
        <v>4460</v>
      </c>
      <c r="F2355" s="60" t="s">
        <v>6274</v>
      </c>
      <c r="G2355" s="37" t="s">
        <v>2215</v>
      </c>
      <c r="H2355" s="253" t="s">
        <v>194</v>
      </c>
      <c r="I2355" s="24">
        <v>7</v>
      </c>
      <c r="J2355" s="71" t="s">
        <v>6381</v>
      </c>
      <c r="K2355" s="60" t="s">
        <v>31</v>
      </c>
      <c r="L2355" s="238">
        <v>6</v>
      </c>
      <c r="M2355" s="27">
        <f t="shared" si="112"/>
        <v>780</v>
      </c>
      <c r="N2355" s="23"/>
      <c r="O2355" s="184" t="s">
        <v>32</v>
      </c>
      <c r="P2355" s="250"/>
    </row>
    <row r="2356" s="226" customFormat="1" ht="18" customHeight="1" spans="1:16">
      <c r="A2356" s="24">
        <v>2351</v>
      </c>
      <c r="B2356" s="24" t="s">
        <v>23</v>
      </c>
      <c r="C2356" s="24" t="s">
        <v>24</v>
      </c>
      <c r="D2356" s="24" t="s">
        <v>25</v>
      </c>
      <c r="E2356" s="60" t="s">
        <v>4460</v>
      </c>
      <c r="F2356" s="60" t="s">
        <v>6274</v>
      </c>
      <c r="G2356" s="37" t="s">
        <v>2534</v>
      </c>
      <c r="H2356" s="232" t="s">
        <v>194</v>
      </c>
      <c r="I2356" s="24">
        <v>1</v>
      </c>
      <c r="J2356" s="71" t="s">
        <v>6381</v>
      </c>
      <c r="K2356" s="60" t="s">
        <v>31</v>
      </c>
      <c r="L2356" s="238">
        <v>1</v>
      </c>
      <c r="M2356" s="27">
        <f>L2356*312</f>
        <v>312</v>
      </c>
      <c r="N2356" s="23"/>
      <c r="O2356" s="184" t="s">
        <v>32</v>
      </c>
      <c r="P2356" s="250"/>
    </row>
    <row r="2357" s="226" customFormat="1" ht="18" customHeight="1" spans="1:16">
      <c r="A2357" s="24">
        <v>2352</v>
      </c>
      <c r="B2357" s="24" t="s">
        <v>23</v>
      </c>
      <c r="C2357" s="24" t="s">
        <v>24</v>
      </c>
      <c r="D2357" s="24" t="s">
        <v>25</v>
      </c>
      <c r="E2357" s="60" t="s">
        <v>4460</v>
      </c>
      <c r="F2357" s="60" t="s">
        <v>6274</v>
      </c>
      <c r="G2357" s="37" t="s">
        <v>6725</v>
      </c>
      <c r="H2357" s="253" t="s">
        <v>194</v>
      </c>
      <c r="I2357" s="24">
        <v>4</v>
      </c>
      <c r="J2357" s="71" t="s">
        <v>6381</v>
      </c>
      <c r="K2357" s="60" t="s">
        <v>31</v>
      </c>
      <c r="L2357" s="238">
        <v>4</v>
      </c>
      <c r="M2357" s="27">
        <f t="shared" ref="M2357:M2373" si="113">L2357*130</f>
        <v>520</v>
      </c>
      <c r="N2357" s="23"/>
      <c r="O2357" s="184" t="s">
        <v>32</v>
      </c>
      <c r="P2357" s="250"/>
    </row>
    <row r="2358" s="226" customFormat="1" ht="18" customHeight="1" spans="1:16">
      <c r="A2358" s="24">
        <v>2353</v>
      </c>
      <c r="B2358" s="24" t="s">
        <v>23</v>
      </c>
      <c r="C2358" s="24" t="s">
        <v>24</v>
      </c>
      <c r="D2358" s="24" t="s">
        <v>25</v>
      </c>
      <c r="E2358" s="60" t="s">
        <v>4460</v>
      </c>
      <c r="F2358" s="60" t="s">
        <v>6274</v>
      </c>
      <c r="G2358" s="37" t="s">
        <v>6726</v>
      </c>
      <c r="H2358" s="253" t="s">
        <v>194</v>
      </c>
      <c r="I2358" s="24">
        <v>4</v>
      </c>
      <c r="J2358" s="71" t="s">
        <v>6381</v>
      </c>
      <c r="K2358" s="60" t="s">
        <v>31</v>
      </c>
      <c r="L2358" s="238">
        <v>4</v>
      </c>
      <c r="M2358" s="27">
        <f t="shared" si="113"/>
        <v>520</v>
      </c>
      <c r="N2358" s="23"/>
      <c r="O2358" s="184" t="s">
        <v>32</v>
      </c>
      <c r="P2358" s="250"/>
    </row>
    <row r="2359" s="226" customFormat="1" ht="18" customHeight="1" spans="1:16">
      <c r="A2359" s="24">
        <v>2354</v>
      </c>
      <c r="B2359" s="24" t="s">
        <v>23</v>
      </c>
      <c r="C2359" s="24" t="s">
        <v>24</v>
      </c>
      <c r="D2359" s="24" t="s">
        <v>25</v>
      </c>
      <c r="E2359" s="60" t="s">
        <v>4460</v>
      </c>
      <c r="F2359" s="60" t="s">
        <v>6274</v>
      </c>
      <c r="G2359" s="37" t="s">
        <v>6727</v>
      </c>
      <c r="H2359" s="253" t="s">
        <v>194</v>
      </c>
      <c r="I2359" s="24">
        <v>4</v>
      </c>
      <c r="J2359" s="71" t="s">
        <v>6381</v>
      </c>
      <c r="K2359" s="60" t="s">
        <v>31</v>
      </c>
      <c r="L2359" s="238">
        <v>4</v>
      </c>
      <c r="M2359" s="27">
        <f t="shared" si="113"/>
        <v>520</v>
      </c>
      <c r="N2359" s="23"/>
      <c r="O2359" s="184" t="s">
        <v>32</v>
      </c>
      <c r="P2359" s="250"/>
    </row>
    <row r="2360" s="226" customFormat="1" ht="18" customHeight="1" spans="1:16">
      <c r="A2360" s="24">
        <v>2355</v>
      </c>
      <c r="B2360" s="24" t="s">
        <v>23</v>
      </c>
      <c r="C2360" s="24" t="s">
        <v>24</v>
      </c>
      <c r="D2360" s="24" t="s">
        <v>25</v>
      </c>
      <c r="E2360" s="60" t="s">
        <v>4460</v>
      </c>
      <c r="F2360" s="60" t="s">
        <v>6274</v>
      </c>
      <c r="G2360" s="37" t="s">
        <v>6728</v>
      </c>
      <c r="H2360" s="253" t="s">
        <v>194</v>
      </c>
      <c r="I2360" s="24">
        <v>5</v>
      </c>
      <c r="J2360" s="71" t="s">
        <v>6381</v>
      </c>
      <c r="K2360" s="60" t="s">
        <v>31</v>
      </c>
      <c r="L2360" s="238">
        <v>5</v>
      </c>
      <c r="M2360" s="27">
        <f t="shared" si="113"/>
        <v>650</v>
      </c>
      <c r="N2360" s="23"/>
      <c r="O2360" s="184" t="s">
        <v>32</v>
      </c>
      <c r="P2360" s="250"/>
    </row>
    <row r="2361" s="226" customFormat="1" ht="18" customHeight="1" spans="1:16">
      <c r="A2361" s="24">
        <v>2356</v>
      </c>
      <c r="B2361" s="24" t="s">
        <v>23</v>
      </c>
      <c r="C2361" s="24" t="s">
        <v>24</v>
      </c>
      <c r="D2361" s="24" t="s">
        <v>25</v>
      </c>
      <c r="E2361" s="60" t="s">
        <v>4460</v>
      </c>
      <c r="F2361" s="60" t="s">
        <v>6274</v>
      </c>
      <c r="G2361" s="37" t="s">
        <v>6729</v>
      </c>
      <c r="H2361" s="253" t="s">
        <v>194</v>
      </c>
      <c r="I2361" s="24">
        <v>7</v>
      </c>
      <c r="J2361" s="71" t="s">
        <v>6279</v>
      </c>
      <c r="K2361" s="60" t="s">
        <v>31</v>
      </c>
      <c r="L2361" s="238">
        <v>5</v>
      </c>
      <c r="M2361" s="27">
        <f t="shared" si="113"/>
        <v>650</v>
      </c>
      <c r="N2361" s="23"/>
      <c r="O2361" s="184" t="s">
        <v>32</v>
      </c>
      <c r="P2361" s="250"/>
    </row>
    <row r="2362" s="226" customFormat="1" ht="18" customHeight="1" spans="1:16">
      <c r="A2362" s="24">
        <v>2357</v>
      </c>
      <c r="B2362" s="24" t="s">
        <v>23</v>
      </c>
      <c r="C2362" s="24" t="s">
        <v>24</v>
      </c>
      <c r="D2362" s="24" t="s">
        <v>25</v>
      </c>
      <c r="E2362" s="60" t="s">
        <v>4460</v>
      </c>
      <c r="F2362" s="60" t="s">
        <v>6274</v>
      </c>
      <c r="G2362" s="37" t="s">
        <v>6730</v>
      </c>
      <c r="H2362" s="232" t="s">
        <v>194</v>
      </c>
      <c r="I2362" s="24">
        <v>3</v>
      </c>
      <c r="J2362" s="71" t="s">
        <v>6279</v>
      </c>
      <c r="K2362" s="60" t="s">
        <v>31</v>
      </c>
      <c r="L2362" s="238">
        <v>3</v>
      </c>
      <c r="M2362" s="27">
        <f t="shared" si="113"/>
        <v>390</v>
      </c>
      <c r="N2362" s="23"/>
      <c r="O2362" s="184" t="s">
        <v>32</v>
      </c>
      <c r="P2362" s="250"/>
    </row>
    <row r="2363" s="226" customFormat="1" ht="18" customHeight="1" spans="1:16">
      <c r="A2363" s="24">
        <v>2358</v>
      </c>
      <c r="B2363" s="24" t="s">
        <v>23</v>
      </c>
      <c r="C2363" s="24" t="s">
        <v>24</v>
      </c>
      <c r="D2363" s="24" t="s">
        <v>25</v>
      </c>
      <c r="E2363" s="60" t="s">
        <v>4460</v>
      </c>
      <c r="F2363" s="60" t="s">
        <v>6274</v>
      </c>
      <c r="G2363" s="37" t="s">
        <v>6731</v>
      </c>
      <c r="H2363" s="253" t="s">
        <v>194</v>
      </c>
      <c r="I2363" s="24">
        <v>7</v>
      </c>
      <c r="J2363" s="71" t="s">
        <v>6279</v>
      </c>
      <c r="K2363" s="60" t="s">
        <v>31</v>
      </c>
      <c r="L2363" s="238">
        <v>7</v>
      </c>
      <c r="M2363" s="27">
        <f t="shared" si="113"/>
        <v>910</v>
      </c>
      <c r="N2363" s="23"/>
      <c r="O2363" s="184" t="s">
        <v>32</v>
      </c>
      <c r="P2363" s="250"/>
    </row>
    <row r="2364" s="226" customFormat="1" ht="18" customHeight="1" spans="1:16">
      <c r="A2364" s="24">
        <v>2359</v>
      </c>
      <c r="B2364" s="24" t="s">
        <v>23</v>
      </c>
      <c r="C2364" s="24" t="s">
        <v>24</v>
      </c>
      <c r="D2364" s="24" t="s">
        <v>25</v>
      </c>
      <c r="E2364" s="60" t="s">
        <v>4460</v>
      </c>
      <c r="F2364" s="60" t="s">
        <v>6274</v>
      </c>
      <c r="G2364" s="37" t="s">
        <v>6732</v>
      </c>
      <c r="H2364" s="232" t="s">
        <v>194</v>
      </c>
      <c r="I2364" s="24">
        <v>3</v>
      </c>
      <c r="J2364" s="71" t="s">
        <v>6279</v>
      </c>
      <c r="K2364" s="60" t="s">
        <v>31</v>
      </c>
      <c r="L2364" s="238">
        <v>3</v>
      </c>
      <c r="M2364" s="27">
        <f t="shared" si="113"/>
        <v>390</v>
      </c>
      <c r="N2364" s="23"/>
      <c r="O2364" s="184" t="s">
        <v>32</v>
      </c>
      <c r="P2364" s="250"/>
    </row>
    <row r="2365" s="226" customFormat="1" ht="18" customHeight="1" spans="1:16">
      <c r="A2365" s="24">
        <v>2360</v>
      </c>
      <c r="B2365" s="24" t="s">
        <v>23</v>
      </c>
      <c r="C2365" s="24" t="s">
        <v>24</v>
      </c>
      <c r="D2365" s="24" t="s">
        <v>25</v>
      </c>
      <c r="E2365" s="60" t="s">
        <v>4460</v>
      </c>
      <c r="F2365" s="60" t="s">
        <v>6274</v>
      </c>
      <c r="G2365" s="37" t="s">
        <v>6733</v>
      </c>
      <c r="H2365" s="253" t="s">
        <v>194</v>
      </c>
      <c r="I2365" s="24">
        <v>7</v>
      </c>
      <c r="J2365" s="71" t="s">
        <v>6279</v>
      </c>
      <c r="K2365" s="60" t="s">
        <v>31</v>
      </c>
      <c r="L2365" s="238">
        <v>4</v>
      </c>
      <c r="M2365" s="27">
        <f t="shared" si="113"/>
        <v>520</v>
      </c>
      <c r="N2365" s="23"/>
      <c r="O2365" s="184" t="s">
        <v>32</v>
      </c>
      <c r="P2365" s="250"/>
    </row>
    <row r="2366" s="226" customFormat="1" ht="18" customHeight="1" spans="1:16">
      <c r="A2366" s="24">
        <v>2361</v>
      </c>
      <c r="B2366" s="24" t="s">
        <v>23</v>
      </c>
      <c r="C2366" s="24" t="s">
        <v>24</v>
      </c>
      <c r="D2366" s="24" t="s">
        <v>25</v>
      </c>
      <c r="E2366" s="60" t="s">
        <v>4460</v>
      </c>
      <c r="F2366" s="60" t="s">
        <v>6274</v>
      </c>
      <c r="G2366" s="37" t="s">
        <v>6734</v>
      </c>
      <c r="H2366" s="253" t="s">
        <v>194</v>
      </c>
      <c r="I2366" s="24">
        <v>6</v>
      </c>
      <c r="J2366" s="71" t="s">
        <v>6279</v>
      </c>
      <c r="K2366" s="60" t="s">
        <v>31</v>
      </c>
      <c r="L2366" s="238">
        <v>6</v>
      </c>
      <c r="M2366" s="27">
        <f t="shared" si="113"/>
        <v>780</v>
      </c>
      <c r="N2366" s="23"/>
      <c r="O2366" s="184" t="s">
        <v>32</v>
      </c>
      <c r="P2366" s="250"/>
    </row>
    <row r="2367" s="226" customFormat="1" ht="18" customHeight="1" spans="1:16">
      <c r="A2367" s="24">
        <v>2362</v>
      </c>
      <c r="B2367" s="24" t="s">
        <v>23</v>
      </c>
      <c r="C2367" s="24" t="s">
        <v>24</v>
      </c>
      <c r="D2367" s="24" t="s">
        <v>25</v>
      </c>
      <c r="E2367" s="60" t="s">
        <v>4460</v>
      </c>
      <c r="F2367" s="60" t="s">
        <v>6274</v>
      </c>
      <c r="G2367" s="37" t="s">
        <v>6735</v>
      </c>
      <c r="H2367" s="232" t="s">
        <v>194</v>
      </c>
      <c r="I2367" s="24">
        <v>3</v>
      </c>
      <c r="J2367" s="71" t="s">
        <v>6279</v>
      </c>
      <c r="K2367" s="60" t="s">
        <v>31</v>
      </c>
      <c r="L2367" s="238">
        <v>3</v>
      </c>
      <c r="M2367" s="27">
        <f t="shared" si="113"/>
        <v>390</v>
      </c>
      <c r="N2367" s="23"/>
      <c r="O2367" s="184" t="s">
        <v>32</v>
      </c>
      <c r="P2367" s="250"/>
    </row>
    <row r="2368" s="226" customFormat="1" ht="18" customHeight="1" spans="1:16">
      <c r="A2368" s="24">
        <v>2363</v>
      </c>
      <c r="B2368" s="24" t="s">
        <v>23</v>
      </c>
      <c r="C2368" s="24" t="s">
        <v>24</v>
      </c>
      <c r="D2368" s="24" t="s">
        <v>25</v>
      </c>
      <c r="E2368" s="60" t="s">
        <v>4460</v>
      </c>
      <c r="F2368" s="60" t="s">
        <v>6274</v>
      </c>
      <c r="G2368" s="37" t="s">
        <v>6736</v>
      </c>
      <c r="H2368" s="253" t="s">
        <v>194</v>
      </c>
      <c r="I2368" s="24">
        <v>5</v>
      </c>
      <c r="J2368" s="71" t="s">
        <v>6279</v>
      </c>
      <c r="K2368" s="60" t="s">
        <v>31</v>
      </c>
      <c r="L2368" s="238">
        <v>5</v>
      </c>
      <c r="M2368" s="27">
        <f t="shared" si="113"/>
        <v>650</v>
      </c>
      <c r="N2368" s="23"/>
      <c r="O2368" s="184" t="s">
        <v>32</v>
      </c>
      <c r="P2368" s="250"/>
    </row>
    <row r="2369" s="226" customFormat="1" ht="18" customHeight="1" spans="1:16">
      <c r="A2369" s="24">
        <v>2364</v>
      </c>
      <c r="B2369" s="24" t="s">
        <v>23</v>
      </c>
      <c r="C2369" s="24" t="s">
        <v>24</v>
      </c>
      <c r="D2369" s="24" t="s">
        <v>25</v>
      </c>
      <c r="E2369" s="60" t="s">
        <v>4878</v>
      </c>
      <c r="F2369" s="60" t="s">
        <v>6274</v>
      </c>
      <c r="G2369" s="37" t="s">
        <v>6737</v>
      </c>
      <c r="H2369" s="253" t="s">
        <v>194</v>
      </c>
      <c r="I2369" s="24">
        <v>5</v>
      </c>
      <c r="J2369" s="71" t="s">
        <v>6279</v>
      </c>
      <c r="K2369" s="60" t="s">
        <v>31</v>
      </c>
      <c r="L2369" s="238">
        <v>5</v>
      </c>
      <c r="M2369" s="27">
        <f t="shared" si="113"/>
        <v>650</v>
      </c>
      <c r="N2369" s="23"/>
      <c r="O2369" s="184" t="s">
        <v>32</v>
      </c>
      <c r="P2369" s="250"/>
    </row>
    <row r="2370" s="226" customFormat="1" ht="18" customHeight="1" spans="1:16">
      <c r="A2370" s="24">
        <v>2365</v>
      </c>
      <c r="B2370" s="24" t="s">
        <v>23</v>
      </c>
      <c r="C2370" s="24" t="s">
        <v>24</v>
      </c>
      <c r="D2370" s="24" t="s">
        <v>25</v>
      </c>
      <c r="E2370" s="60" t="s">
        <v>4460</v>
      </c>
      <c r="F2370" s="60" t="s">
        <v>6274</v>
      </c>
      <c r="G2370" s="37" t="s">
        <v>6738</v>
      </c>
      <c r="H2370" s="232" t="s">
        <v>194</v>
      </c>
      <c r="I2370" s="24">
        <v>3</v>
      </c>
      <c r="J2370" s="71" t="s">
        <v>6279</v>
      </c>
      <c r="K2370" s="60" t="s">
        <v>31</v>
      </c>
      <c r="L2370" s="238">
        <v>3</v>
      </c>
      <c r="M2370" s="27">
        <f t="shared" si="113"/>
        <v>390</v>
      </c>
      <c r="N2370" s="23"/>
      <c r="O2370" s="184" t="s">
        <v>32</v>
      </c>
      <c r="P2370" s="250"/>
    </row>
    <row r="2371" s="226" customFormat="1" ht="18" customHeight="1" spans="1:16">
      <c r="A2371" s="24">
        <v>2366</v>
      </c>
      <c r="B2371" s="24" t="s">
        <v>23</v>
      </c>
      <c r="C2371" s="24" t="s">
        <v>24</v>
      </c>
      <c r="D2371" s="24" t="s">
        <v>25</v>
      </c>
      <c r="E2371" s="60" t="s">
        <v>4460</v>
      </c>
      <c r="F2371" s="60" t="s">
        <v>6274</v>
      </c>
      <c r="G2371" s="37" t="s">
        <v>6739</v>
      </c>
      <c r="H2371" s="253" t="s">
        <v>194</v>
      </c>
      <c r="I2371" s="24">
        <v>6</v>
      </c>
      <c r="J2371" s="71" t="s">
        <v>6279</v>
      </c>
      <c r="K2371" s="60" t="s">
        <v>31</v>
      </c>
      <c r="L2371" s="238">
        <v>6</v>
      </c>
      <c r="M2371" s="27">
        <f t="shared" si="113"/>
        <v>780</v>
      </c>
      <c r="N2371" s="23"/>
      <c r="O2371" s="184" t="s">
        <v>32</v>
      </c>
      <c r="P2371" s="250"/>
    </row>
    <row r="2372" s="226" customFormat="1" ht="18" customHeight="1" spans="1:16">
      <c r="A2372" s="24">
        <v>2367</v>
      </c>
      <c r="B2372" s="24" t="s">
        <v>23</v>
      </c>
      <c r="C2372" s="24" t="s">
        <v>24</v>
      </c>
      <c r="D2372" s="24" t="s">
        <v>25</v>
      </c>
      <c r="E2372" s="60" t="s">
        <v>4460</v>
      </c>
      <c r="F2372" s="60" t="s">
        <v>6274</v>
      </c>
      <c r="G2372" s="37" t="s">
        <v>6740</v>
      </c>
      <c r="H2372" s="253" t="s">
        <v>194</v>
      </c>
      <c r="I2372" s="24">
        <v>5</v>
      </c>
      <c r="J2372" s="71" t="s">
        <v>6279</v>
      </c>
      <c r="K2372" s="60" t="s">
        <v>31</v>
      </c>
      <c r="L2372" s="238">
        <v>5</v>
      </c>
      <c r="M2372" s="27">
        <f t="shared" si="113"/>
        <v>650</v>
      </c>
      <c r="N2372" s="23"/>
      <c r="O2372" s="184" t="s">
        <v>32</v>
      </c>
      <c r="P2372" s="250"/>
    </row>
    <row r="2373" s="226" customFormat="1" ht="18" customHeight="1" spans="1:16">
      <c r="A2373" s="24">
        <v>2368</v>
      </c>
      <c r="B2373" s="24" t="s">
        <v>23</v>
      </c>
      <c r="C2373" s="24" t="s">
        <v>24</v>
      </c>
      <c r="D2373" s="24" t="s">
        <v>25</v>
      </c>
      <c r="E2373" s="60" t="s">
        <v>4460</v>
      </c>
      <c r="F2373" s="60" t="s">
        <v>6274</v>
      </c>
      <c r="G2373" s="37" t="s">
        <v>6741</v>
      </c>
      <c r="H2373" s="253" t="s">
        <v>194</v>
      </c>
      <c r="I2373" s="24">
        <v>4</v>
      </c>
      <c r="J2373" s="71" t="s">
        <v>6279</v>
      </c>
      <c r="K2373" s="60" t="s">
        <v>31</v>
      </c>
      <c r="L2373" s="238">
        <v>4</v>
      </c>
      <c r="M2373" s="27">
        <f t="shared" si="113"/>
        <v>520</v>
      </c>
      <c r="N2373" s="23"/>
      <c r="O2373" s="184" t="s">
        <v>32</v>
      </c>
      <c r="P2373" s="250"/>
    </row>
    <row r="2374" s="226" customFormat="1" ht="18" customHeight="1" spans="1:16">
      <c r="A2374" s="24">
        <v>2369</v>
      </c>
      <c r="B2374" s="24" t="s">
        <v>23</v>
      </c>
      <c r="C2374" s="24" t="s">
        <v>24</v>
      </c>
      <c r="D2374" s="24" t="s">
        <v>25</v>
      </c>
      <c r="E2374" s="60" t="s">
        <v>4460</v>
      </c>
      <c r="F2374" s="60" t="s">
        <v>6274</v>
      </c>
      <c r="G2374" s="37" t="s">
        <v>6742</v>
      </c>
      <c r="H2374" s="253" t="s">
        <v>194</v>
      </c>
      <c r="I2374" s="24">
        <v>7</v>
      </c>
      <c r="J2374" s="71" t="s">
        <v>6279</v>
      </c>
      <c r="K2374" s="60" t="s">
        <v>31</v>
      </c>
      <c r="L2374" s="238">
        <v>1</v>
      </c>
      <c r="M2374" s="27">
        <f>L2374*312</f>
        <v>312</v>
      </c>
      <c r="N2374" s="23"/>
      <c r="O2374" s="184" t="s">
        <v>32</v>
      </c>
      <c r="P2374" s="250"/>
    </row>
    <row r="2375" s="226" customFormat="1" ht="18" customHeight="1" spans="1:16">
      <c r="A2375" s="24">
        <v>2370</v>
      </c>
      <c r="B2375" s="24" t="s">
        <v>23</v>
      </c>
      <c r="C2375" s="24" t="s">
        <v>24</v>
      </c>
      <c r="D2375" s="24" t="s">
        <v>25</v>
      </c>
      <c r="E2375" s="60" t="s">
        <v>4460</v>
      </c>
      <c r="F2375" s="60" t="s">
        <v>6274</v>
      </c>
      <c r="G2375" s="37" t="s">
        <v>6743</v>
      </c>
      <c r="H2375" s="253" t="s">
        <v>194</v>
      </c>
      <c r="I2375" s="24">
        <v>7</v>
      </c>
      <c r="J2375" s="71" t="s">
        <v>6279</v>
      </c>
      <c r="K2375" s="60" t="s">
        <v>31</v>
      </c>
      <c r="L2375" s="238">
        <v>7</v>
      </c>
      <c r="M2375" s="27">
        <f t="shared" ref="M2375:M2381" si="114">L2375*130</f>
        <v>910</v>
      </c>
      <c r="N2375" s="23"/>
      <c r="O2375" s="184" t="s">
        <v>32</v>
      </c>
      <c r="P2375" s="250"/>
    </row>
    <row r="2376" s="226" customFormat="1" ht="18" customHeight="1" spans="1:16">
      <c r="A2376" s="24">
        <v>2371</v>
      </c>
      <c r="B2376" s="24" t="s">
        <v>23</v>
      </c>
      <c r="C2376" s="24" t="s">
        <v>24</v>
      </c>
      <c r="D2376" s="24" t="s">
        <v>25</v>
      </c>
      <c r="E2376" s="60" t="s">
        <v>4460</v>
      </c>
      <c r="F2376" s="60" t="s">
        <v>6274</v>
      </c>
      <c r="G2376" s="37" t="s">
        <v>6744</v>
      </c>
      <c r="H2376" s="253" t="s">
        <v>194</v>
      </c>
      <c r="I2376" s="24">
        <v>8</v>
      </c>
      <c r="J2376" s="71" t="s">
        <v>6279</v>
      </c>
      <c r="K2376" s="60" t="s">
        <v>31</v>
      </c>
      <c r="L2376" s="238">
        <v>7</v>
      </c>
      <c r="M2376" s="27">
        <f t="shared" si="114"/>
        <v>910</v>
      </c>
      <c r="N2376" s="23"/>
      <c r="O2376" s="184" t="s">
        <v>32</v>
      </c>
      <c r="P2376" s="250"/>
    </row>
    <row r="2377" s="226" customFormat="1" ht="18" customHeight="1" spans="1:16">
      <c r="A2377" s="24">
        <v>2372</v>
      </c>
      <c r="B2377" s="24" t="s">
        <v>23</v>
      </c>
      <c r="C2377" s="24" t="s">
        <v>24</v>
      </c>
      <c r="D2377" s="24" t="s">
        <v>25</v>
      </c>
      <c r="E2377" s="60" t="s">
        <v>4460</v>
      </c>
      <c r="F2377" s="60" t="s">
        <v>6274</v>
      </c>
      <c r="G2377" s="37" t="s">
        <v>6745</v>
      </c>
      <c r="H2377" s="253" t="s">
        <v>194</v>
      </c>
      <c r="I2377" s="24">
        <v>4</v>
      </c>
      <c r="J2377" s="71" t="s">
        <v>6279</v>
      </c>
      <c r="K2377" s="60" t="s">
        <v>31</v>
      </c>
      <c r="L2377" s="238">
        <v>4</v>
      </c>
      <c r="M2377" s="27">
        <f t="shared" si="114"/>
        <v>520</v>
      </c>
      <c r="N2377" s="23"/>
      <c r="O2377" s="184" t="s">
        <v>32</v>
      </c>
      <c r="P2377" s="250"/>
    </row>
    <row r="2378" s="226" customFormat="1" ht="18" customHeight="1" spans="1:16">
      <c r="A2378" s="24">
        <v>2373</v>
      </c>
      <c r="B2378" s="24" t="s">
        <v>23</v>
      </c>
      <c r="C2378" s="24" t="s">
        <v>24</v>
      </c>
      <c r="D2378" s="24" t="s">
        <v>25</v>
      </c>
      <c r="E2378" s="60" t="s">
        <v>4460</v>
      </c>
      <c r="F2378" s="60" t="s">
        <v>6274</v>
      </c>
      <c r="G2378" s="37" t="s">
        <v>6746</v>
      </c>
      <c r="H2378" s="253" t="s">
        <v>194</v>
      </c>
      <c r="I2378" s="24">
        <v>5</v>
      </c>
      <c r="J2378" s="71" t="s">
        <v>6279</v>
      </c>
      <c r="K2378" s="60" t="s">
        <v>31</v>
      </c>
      <c r="L2378" s="238">
        <v>5</v>
      </c>
      <c r="M2378" s="27">
        <f t="shared" si="114"/>
        <v>650</v>
      </c>
      <c r="N2378" s="23"/>
      <c r="O2378" s="184" t="s">
        <v>32</v>
      </c>
      <c r="P2378" s="250"/>
    </row>
    <row r="2379" s="226" customFormat="1" ht="18" customHeight="1" spans="1:16">
      <c r="A2379" s="24">
        <v>2374</v>
      </c>
      <c r="B2379" s="24" t="s">
        <v>23</v>
      </c>
      <c r="C2379" s="24" t="s">
        <v>24</v>
      </c>
      <c r="D2379" s="24" t="s">
        <v>25</v>
      </c>
      <c r="E2379" s="60" t="s">
        <v>4460</v>
      </c>
      <c r="F2379" s="60" t="s">
        <v>6274</v>
      </c>
      <c r="G2379" s="37" t="s">
        <v>5696</v>
      </c>
      <c r="H2379" s="253" t="s">
        <v>194</v>
      </c>
      <c r="I2379" s="24">
        <v>6</v>
      </c>
      <c r="J2379" s="71" t="s">
        <v>6279</v>
      </c>
      <c r="K2379" s="60" t="s">
        <v>31</v>
      </c>
      <c r="L2379" s="238">
        <v>6</v>
      </c>
      <c r="M2379" s="27">
        <f t="shared" si="114"/>
        <v>780</v>
      </c>
      <c r="N2379" s="23"/>
      <c r="O2379" s="184" t="s">
        <v>32</v>
      </c>
      <c r="P2379" s="250"/>
    </row>
    <row r="2380" s="226" customFormat="1" ht="18" customHeight="1" spans="1:16">
      <c r="A2380" s="24">
        <v>2375</v>
      </c>
      <c r="B2380" s="24" t="s">
        <v>23</v>
      </c>
      <c r="C2380" s="24" t="s">
        <v>24</v>
      </c>
      <c r="D2380" s="24" t="s">
        <v>25</v>
      </c>
      <c r="E2380" s="60" t="s">
        <v>4460</v>
      </c>
      <c r="F2380" s="60" t="s">
        <v>6274</v>
      </c>
      <c r="G2380" s="37" t="s">
        <v>6747</v>
      </c>
      <c r="H2380" s="232" t="s">
        <v>194</v>
      </c>
      <c r="I2380" s="24">
        <v>3</v>
      </c>
      <c r="J2380" s="71" t="s">
        <v>6279</v>
      </c>
      <c r="K2380" s="60" t="s">
        <v>31</v>
      </c>
      <c r="L2380" s="238">
        <v>3</v>
      </c>
      <c r="M2380" s="27">
        <f t="shared" si="114"/>
        <v>390</v>
      </c>
      <c r="N2380" s="23"/>
      <c r="O2380" s="184" t="s">
        <v>32</v>
      </c>
      <c r="P2380" s="250"/>
    </row>
    <row r="2381" s="226" customFormat="1" ht="18" customHeight="1" spans="1:16">
      <c r="A2381" s="24">
        <v>2376</v>
      </c>
      <c r="B2381" s="24" t="s">
        <v>23</v>
      </c>
      <c r="C2381" s="24" t="s">
        <v>24</v>
      </c>
      <c r="D2381" s="24" t="s">
        <v>25</v>
      </c>
      <c r="E2381" s="60" t="s">
        <v>4460</v>
      </c>
      <c r="F2381" s="60" t="s">
        <v>6274</v>
      </c>
      <c r="G2381" s="37" t="s">
        <v>6748</v>
      </c>
      <c r="H2381" s="253" t="s">
        <v>194</v>
      </c>
      <c r="I2381" s="24">
        <v>5</v>
      </c>
      <c r="J2381" s="71" t="s">
        <v>6279</v>
      </c>
      <c r="K2381" s="60" t="s">
        <v>31</v>
      </c>
      <c r="L2381" s="238">
        <v>4</v>
      </c>
      <c r="M2381" s="27">
        <f t="shared" si="114"/>
        <v>520</v>
      </c>
      <c r="N2381" s="23"/>
      <c r="O2381" s="184" t="s">
        <v>32</v>
      </c>
      <c r="P2381" s="250"/>
    </row>
    <row r="2382" s="226" customFormat="1" ht="18" customHeight="1" spans="1:16">
      <c r="A2382" s="24">
        <v>2377</v>
      </c>
      <c r="B2382" s="24" t="s">
        <v>23</v>
      </c>
      <c r="C2382" s="24" t="s">
        <v>24</v>
      </c>
      <c r="D2382" s="24" t="s">
        <v>25</v>
      </c>
      <c r="E2382" s="60" t="s">
        <v>4460</v>
      </c>
      <c r="F2382" s="60" t="s">
        <v>6274</v>
      </c>
      <c r="G2382" s="37" t="s">
        <v>6749</v>
      </c>
      <c r="H2382" s="253" t="s">
        <v>194</v>
      </c>
      <c r="I2382" s="24">
        <v>5</v>
      </c>
      <c r="J2382" s="71" t="s">
        <v>6279</v>
      </c>
      <c r="K2382" s="60" t="s">
        <v>31</v>
      </c>
      <c r="L2382" s="238">
        <v>1</v>
      </c>
      <c r="M2382" s="27">
        <f>L2382*312</f>
        <v>312</v>
      </c>
      <c r="N2382" s="23"/>
      <c r="O2382" s="184" t="s">
        <v>32</v>
      </c>
      <c r="P2382" s="250"/>
    </row>
    <row r="2383" s="226" customFormat="1" ht="18" customHeight="1" spans="1:16">
      <c r="A2383" s="24">
        <v>2378</v>
      </c>
      <c r="B2383" s="24" t="s">
        <v>23</v>
      </c>
      <c r="C2383" s="24" t="s">
        <v>24</v>
      </c>
      <c r="D2383" s="24" t="s">
        <v>25</v>
      </c>
      <c r="E2383" s="60" t="s">
        <v>4460</v>
      </c>
      <c r="F2383" s="60" t="s">
        <v>6274</v>
      </c>
      <c r="G2383" s="37" t="s">
        <v>6750</v>
      </c>
      <c r="H2383" s="253" t="s">
        <v>194</v>
      </c>
      <c r="I2383" s="24">
        <v>6</v>
      </c>
      <c r="J2383" s="71" t="s">
        <v>6279</v>
      </c>
      <c r="K2383" s="60" t="s">
        <v>31</v>
      </c>
      <c r="L2383" s="238">
        <v>6</v>
      </c>
      <c r="M2383" s="27">
        <f t="shared" ref="M2383:M2401" si="115">L2383*130</f>
        <v>780</v>
      </c>
      <c r="N2383" s="23"/>
      <c r="O2383" s="184" t="s">
        <v>32</v>
      </c>
      <c r="P2383" s="250"/>
    </row>
    <row r="2384" s="226" customFormat="1" ht="18" customHeight="1" spans="1:16">
      <c r="A2384" s="24">
        <v>2379</v>
      </c>
      <c r="B2384" s="24" t="s">
        <v>23</v>
      </c>
      <c r="C2384" s="24" t="s">
        <v>24</v>
      </c>
      <c r="D2384" s="24" t="s">
        <v>25</v>
      </c>
      <c r="E2384" s="60" t="s">
        <v>4460</v>
      </c>
      <c r="F2384" s="60" t="s">
        <v>6274</v>
      </c>
      <c r="G2384" s="37" t="s">
        <v>5991</v>
      </c>
      <c r="H2384" s="253" t="s">
        <v>194</v>
      </c>
      <c r="I2384" s="24">
        <v>5</v>
      </c>
      <c r="J2384" s="71" t="s">
        <v>6279</v>
      </c>
      <c r="K2384" s="60" t="s">
        <v>31</v>
      </c>
      <c r="L2384" s="238">
        <v>5</v>
      </c>
      <c r="M2384" s="27">
        <f t="shared" si="115"/>
        <v>650</v>
      </c>
      <c r="N2384" s="23"/>
      <c r="O2384" s="184" t="s">
        <v>32</v>
      </c>
      <c r="P2384" s="250"/>
    </row>
    <row r="2385" s="226" customFormat="1" ht="18" customHeight="1" spans="1:16">
      <c r="A2385" s="24">
        <v>2380</v>
      </c>
      <c r="B2385" s="24" t="s">
        <v>23</v>
      </c>
      <c r="C2385" s="24" t="s">
        <v>24</v>
      </c>
      <c r="D2385" s="24" t="s">
        <v>25</v>
      </c>
      <c r="E2385" s="60" t="s">
        <v>4460</v>
      </c>
      <c r="F2385" s="60" t="s">
        <v>6274</v>
      </c>
      <c r="G2385" s="37" t="s">
        <v>6751</v>
      </c>
      <c r="H2385" s="232" t="s">
        <v>194</v>
      </c>
      <c r="I2385" s="24">
        <v>3</v>
      </c>
      <c r="J2385" s="71" t="s">
        <v>6279</v>
      </c>
      <c r="K2385" s="60" t="s">
        <v>31</v>
      </c>
      <c r="L2385" s="238">
        <v>3</v>
      </c>
      <c r="M2385" s="27">
        <f t="shared" si="115"/>
        <v>390</v>
      </c>
      <c r="N2385" s="23"/>
      <c r="O2385" s="184" t="s">
        <v>32</v>
      </c>
      <c r="P2385" s="250"/>
    </row>
    <row r="2386" s="226" customFormat="1" ht="18" customHeight="1" spans="1:16">
      <c r="A2386" s="24">
        <v>2381</v>
      </c>
      <c r="B2386" s="24" t="s">
        <v>23</v>
      </c>
      <c r="C2386" s="24" t="s">
        <v>24</v>
      </c>
      <c r="D2386" s="24" t="s">
        <v>25</v>
      </c>
      <c r="E2386" s="60" t="s">
        <v>4460</v>
      </c>
      <c r="F2386" s="60" t="s">
        <v>6274</v>
      </c>
      <c r="G2386" s="37" t="s">
        <v>6752</v>
      </c>
      <c r="H2386" s="253" t="s">
        <v>194</v>
      </c>
      <c r="I2386" s="24">
        <v>5</v>
      </c>
      <c r="J2386" s="71" t="s">
        <v>6279</v>
      </c>
      <c r="K2386" s="60" t="s">
        <v>31</v>
      </c>
      <c r="L2386" s="238">
        <v>4</v>
      </c>
      <c r="M2386" s="27">
        <f t="shared" si="115"/>
        <v>520</v>
      </c>
      <c r="N2386" s="23"/>
      <c r="O2386" s="184" t="s">
        <v>32</v>
      </c>
      <c r="P2386" s="250"/>
    </row>
    <row r="2387" s="226" customFormat="1" ht="18" customHeight="1" spans="1:16">
      <c r="A2387" s="24">
        <v>2382</v>
      </c>
      <c r="B2387" s="24" t="s">
        <v>23</v>
      </c>
      <c r="C2387" s="24" t="s">
        <v>24</v>
      </c>
      <c r="D2387" s="24" t="s">
        <v>25</v>
      </c>
      <c r="E2387" s="60" t="s">
        <v>4460</v>
      </c>
      <c r="F2387" s="60" t="s">
        <v>6274</v>
      </c>
      <c r="G2387" s="37" t="s">
        <v>6311</v>
      </c>
      <c r="H2387" s="253" t="s">
        <v>194</v>
      </c>
      <c r="I2387" s="24">
        <v>6</v>
      </c>
      <c r="J2387" s="71" t="s">
        <v>6279</v>
      </c>
      <c r="K2387" s="60" t="s">
        <v>31</v>
      </c>
      <c r="L2387" s="238">
        <v>5</v>
      </c>
      <c r="M2387" s="27">
        <f t="shared" si="115"/>
        <v>650</v>
      </c>
      <c r="N2387" s="23"/>
      <c r="O2387" s="184" t="s">
        <v>32</v>
      </c>
      <c r="P2387" s="250"/>
    </row>
    <row r="2388" s="226" customFormat="1" ht="18" customHeight="1" spans="1:16">
      <c r="A2388" s="24">
        <v>2383</v>
      </c>
      <c r="B2388" s="24" t="s">
        <v>23</v>
      </c>
      <c r="C2388" s="24" t="s">
        <v>24</v>
      </c>
      <c r="D2388" s="24" t="s">
        <v>25</v>
      </c>
      <c r="E2388" s="60" t="s">
        <v>4460</v>
      </c>
      <c r="F2388" s="60" t="s">
        <v>6274</v>
      </c>
      <c r="G2388" s="37" t="s">
        <v>6753</v>
      </c>
      <c r="H2388" s="253" t="s">
        <v>194</v>
      </c>
      <c r="I2388" s="24">
        <v>7</v>
      </c>
      <c r="J2388" s="71" t="s">
        <v>6279</v>
      </c>
      <c r="K2388" s="60" t="s">
        <v>31</v>
      </c>
      <c r="L2388" s="238">
        <v>7</v>
      </c>
      <c r="M2388" s="27">
        <f t="shared" si="115"/>
        <v>910</v>
      </c>
      <c r="N2388" s="23"/>
      <c r="O2388" s="184" t="s">
        <v>32</v>
      </c>
      <c r="P2388" s="250"/>
    </row>
    <row r="2389" s="226" customFormat="1" ht="18" customHeight="1" spans="1:16">
      <c r="A2389" s="24">
        <v>2384</v>
      </c>
      <c r="B2389" s="24" t="s">
        <v>23</v>
      </c>
      <c r="C2389" s="24" t="s">
        <v>24</v>
      </c>
      <c r="D2389" s="24" t="s">
        <v>25</v>
      </c>
      <c r="E2389" s="60" t="s">
        <v>4460</v>
      </c>
      <c r="F2389" s="60" t="s">
        <v>6274</v>
      </c>
      <c r="G2389" s="37" t="s">
        <v>6754</v>
      </c>
      <c r="H2389" s="253" t="s">
        <v>194</v>
      </c>
      <c r="I2389" s="24">
        <v>4</v>
      </c>
      <c r="J2389" s="71" t="s">
        <v>6279</v>
      </c>
      <c r="K2389" s="60" t="s">
        <v>31</v>
      </c>
      <c r="L2389" s="238">
        <v>2</v>
      </c>
      <c r="M2389" s="27">
        <f t="shared" si="115"/>
        <v>260</v>
      </c>
      <c r="N2389" s="23"/>
      <c r="O2389" s="184" t="s">
        <v>32</v>
      </c>
      <c r="P2389" s="250"/>
    </row>
    <row r="2390" s="226" customFormat="1" ht="18" customHeight="1" spans="1:16">
      <c r="A2390" s="24">
        <v>2385</v>
      </c>
      <c r="B2390" s="24" t="s">
        <v>23</v>
      </c>
      <c r="C2390" s="24" t="s">
        <v>24</v>
      </c>
      <c r="D2390" s="24" t="s">
        <v>25</v>
      </c>
      <c r="E2390" s="60" t="s">
        <v>4460</v>
      </c>
      <c r="F2390" s="60" t="s">
        <v>6274</v>
      </c>
      <c r="G2390" s="37" t="s">
        <v>6755</v>
      </c>
      <c r="H2390" s="253" t="s">
        <v>194</v>
      </c>
      <c r="I2390" s="24">
        <v>5</v>
      </c>
      <c r="J2390" s="71" t="s">
        <v>6279</v>
      </c>
      <c r="K2390" s="60" t="s">
        <v>31</v>
      </c>
      <c r="L2390" s="238">
        <v>5</v>
      </c>
      <c r="M2390" s="27">
        <f t="shared" si="115"/>
        <v>650</v>
      </c>
      <c r="N2390" s="23"/>
      <c r="O2390" s="184" t="s">
        <v>32</v>
      </c>
      <c r="P2390" s="250"/>
    </row>
    <row r="2391" s="226" customFormat="1" ht="18" customHeight="1" spans="1:16">
      <c r="A2391" s="24">
        <v>2386</v>
      </c>
      <c r="B2391" s="24" t="s">
        <v>23</v>
      </c>
      <c r="C2391" s="24" t="s">
        <v>24</v>
      </c>
      <c r="D2391" s="24" t="s">
        <v>25</v>
      </c>
      <c r="E2391" s="60" t="s">
        <v>4460</v>
      </c>
      <c r="F2391" s="60" t="s">
        <v>6274</v>
      </c>
      <c r="G2391" s="37" t="s">
        <v>6756</v>
      </c>
      <c r="H2391" s="253" t="s">
        <v>194</v>
      </c>
      <c r="I2391" s="24">
        <v>4</v>
      </c>
      <c r="J2391" s="71" t="s">
        <v>6279</v>
      </c>
      <c r="K2391" s="60" t="s">
        <v>31</v>
      </c>
      <c r="L2391" s="238">
        <v>4</v>
      </c>
      <c r="M2391" s="27">
        <f t="shared" si="115"/>
        <v>520</v>
      </c>
      <c r="N2391" s="23"/>
      <c r="O2391" s="184" t="s">
        <v>32</v>
      </c>
      <c r="P2391" s="250"/>
    </row>
    <row r="2392" s="226" customFormat="1" ht="18" customHeight="1" spans="1:16">
      <c r="A2392" s="24">
        <v>2387</v>
      </c>
      <c r="B2392" s="24" t="s">
        <v>23</v>
      </c>
      <c r="C2392" s="24" t="s">
        <v>24</v>
      </c>
      <c r="D2392" s="24" t="s">
        <v>25</v>
      </c>
      <c r="E2392" s="60" t="s">
        <v>4460</v>
      </c>
      <c r="F2392" s="60" t="s">
        <v>6274</v>
      </c>
      <c r="G2392" s="37" t="s">
        <v>6757</v>
      </c>
      <c r="H2392" s="253" t="s">
        <v>194</v>
      </c>
      <c r="I2392" s="24">
        <v>6</v>
      </c>
      <c r="J2392" s="71" t="s">
        <v>6399</v>
      </c>
      <c r="K2392" s="60" t="s">
        <v>31</v>
      </c>
      <c r="L2392" s="238">
        <v>6</v>
      </c>
      <c r="M2392" s="27">
        <f t="shared" si="115"/>
        <v>780</v>
      </c>
      <c r="N2392" s="23"/>
      <c r="O2392" s="184" t="s">
        <v>32</v>
      </c>
      <c r="P2392" s="250"/>
    </row>
    <row r="2393" s="226" customFormat="1" ht="18" customHeight="1" spans="1:16">
      <c r="A2393" s="24">
        <v>2388</v>
      </c>
      <c r="B2393" s="24" t="s">
        <v>23</v>
      </c>
      <c r="C2393" s="24" t="s">
        <v>24</v>
      </c>
      <c r="D2393" s="24" t="s">
        <v>25</v>
      </c>
      <c r="E2393" s="60" t="s">
        <v>4460</v>
      </c>
      <c r="F2393" s="60" t="s">
        <v>6274</v>
      </c>
      <c r="G2393" s="37" t="s">
        <v>6758</v>
      </c>
      <c r="H2393" s="232" t="s">
        <v>194</v>
      </c>
      <c r="I2393" s="24">
        <v>3</v>
      </c>
      <c r="J2393" s="71" t="s">
        <v>6399</v>
      </c>
      <c r="K2393" s="60" t="s">
        <v>31</v>
      </c>
      <c r="L2393" s="238">
        <v>3</v>
      </c>
      <c r="M2393" s="27">
        <f t="shared" si="115"/>
        <v>390</v>
      </c>
      <c r="N2393" s="23"/>
      <c r="O2393" s="184" t="s">
        <v>32</v>
      </c>
      <c r="P2393" s="250"/>
    </row>
    <row r="2394" s="226" customFormat="1" ht="18" customHeight="1" spans="1:16">
      <c r="A2394" s="24">
        <v>2389</v>
      </c>
      <c r="B2394" s="24" t="s">
        <v>23</v>
      </c>
      <c r="C2394" s="24" t="s">
        <v>24</v>
      </c>
      <c r="D2394" s="24" t="s">
        <v>25</v>
      </c>
      <c r="E2394" s="60" t="s">
        <v>4460</v>
      </c>
      <c r="F2394" s="60" t="s">
        <v>6274</v>
      </c>
      <c r="G2394" s="37" t="s">
        <v>6759</v>
      </c>
      <c r="H2394" s="253" t="s">
        <v>194</v>
      </c>
      <c r="I2394" s="24">
        <v>4</v>
      </c>
      <c r="J2394" s="71" t="s">
        <v>6399</v>
      </c>
      <c r="K2394" s="60" t="s">
        <v>31</v>
      </c>
      <c r="L2394" s="238">
        <v>4</v>
      </c>
      <c r="M2394" s="27">
        <f t="shared" si="115"/>
        <v>520</v>
      </c>
      <c r="N2394" s="23"/>
      <c r="O2394" s="184" t="s">
        <v>32</v>
      </c>
      <c r="P2394" s="250"/>
    </row>
    <row r="2395" s="226" customFormat="1" ht="18" customHeight="1" spans="1:16">
      <c r="A2395" s="24">
        <v>2390</v>
      </c>
      <c r="B2395" s="24" t="s">
        <v>23</v>
      </c>
      <c r="C2395" s="24" t="s">
        <v>24</v>
      </c>
      <c r="D2395" s="24" t="s">
        <v>25</v>
      </c>
      <c r="E2395" s="60" t="s">
        <v>4460</v>
      </c>
      <c r="F2395" s="60" t="s">
        <v>6274</v>
      </c>
      <c r="G2395" s="37" t="s">
        <v>2245</v>
      </c>
      <c r="H2395" s="253" t="s">
        <v>194</v>
      </c>
      <c r="I2395" s="24">
        <v>5</v>
      </c>
      <c r="J2395" s="71" t="s">
        <v>6399</v>
      </c>
      <c r="K2395" s="60" t="s">
        <v>31</v>
      </c>
      <c r="L2395" s="238">
        <v>5</v>
      </c>
      <c r="M2395" s="27">
        <f t="shared" si="115"/>
        <v>650</v>
      </c>
      <c r="N2395" s="23"/>
      <c r="O2395" s="184" t="s">
        <v>32</v>
      </c>
      <c r="P2395" s="250"/>
    </row>
    <row r="2396" s="226" customFormat="1" ht="18" customHeight="1" spans="1:16">
      <c r="A2396" s="24">
        <v>2391</v>
      </c>
      <c r="B2396" s="24" t="s">
        <v>23</v>
      </c>
      <c r="C2396" s="24" t="s">
        <v>24</v>
      </c>
      <c r="D2396" s="24" t="s">
        <v>25</v>
      </c>
      <c r="E2396" s="60" t="s">
        <v>4460</v>
      </c>
      <c r="F2396" s="60" t="s">
        <v>6274</v>
      </c>
      <c r="G2396" s="37" t="s">
        <v>2494</v>
      </c>
      <c r="H2396" s="232" t="s">
        <v>194</v>
      </c>
      <c r="I2396" s="24">
        <v>3</v>
      </c>
      <c r="J2396" s="71" t="s">
        <v>6399</v>
      </c>
      <c r="K2396" s="60" t="s">
        <v>31</v>
      </c>
      <c r="L2396" s="238">
        <v>3</v>
      </c>
      <c r="M2396" s="27">
        <f t="shared" si="115"/>
        <v>390</v>
      </c>
      <c r="N2396" s="23"/>
      <c r="O2396" s="184" t="s">
        <v>32</v>
      </c>
      <c r="P2396" s="250"/>
    </row>
    <row r="2397" s="226" customFormat="1" ht="18" customHeight="1" spans="1:16">
      <c r="A2397" s="24">
        <v>2392</v>
      </c>
      <c r="B2397" s="24" t="s">
        <v>23</v>
      </c>
      <c r="C2397" s="24" t="s">
        <v>24</v>
      </c>
      <c r="D2397" s="24" t="s">
        <v>25</v>
      </c>
      <c r="E2397" s="60" t="s">
        <v>4460</v>
      </c>
      <c r="F2397" s="60" t="s">
        <v>6274</v>
      </c>
      <c r="G2397" s="37" t="s">
        <v>6760</v>
      </c>
      <c r="H2397" s="253" t="s">
        <v>194</v>
      </c>
      <c r="I2397" s="24">
        <v>4</v>
      </c>
      <c r="J2397" s="71" t="s">
        <v>6399</v>
      </c>
      <c r="K2397" s="60" t="s">
        <v>31</v>
      </c>
      <c r="L2397" s="238">
        <v>4</v>
      </c>
      <c r="M2397" s="27">
        <f t="shared" si="115"/>
        <v>520</v>
      </c>
      <c r="N2397" s="23"/>
      <c r="O2397" s="184" t="s">
        <v>32</v>
      </c>
      <c r="P2397" s="250"/>
    </row>
    <row r="2398" s="226" customFormat="1" ht="18" customHeight="1" spans="1:16">
      <c r="A2398" s="24">
        <v>2393</v>
      </c>
      <c r="B2398" s="24" t="s">
        <v>23</v>
      </c>
      <c r="C2398" s="24" t="s">
        <v>24</v>
      </c>
      <c r="D2398" s="24" t="s">
        <v>25</v>
      </c>
      <c r="E2398" s="60" t="s">
        <v>4460</v>
      </c>
      <c r="F2398" s="60" t="s">
        <v>6274</v>
      </c>
      <c r="G2398" s="37" t="s">
        <v>6761</v>
      </c>
      <c r="H2398" s="253" t="s">
        <v>194</v>
      </c>
      <c r="I2398" s="24">
        <v>5</v>
      </c>
      <c r="J2398" s="71" t="s">
        <v>6399</v>
      </c>
      <c r="K2398" s="60" t="s">
        <v>31</v>
      </c>
      <c r="L2398" s="238">
        <v>5</v>
      </c>
      <c r="M2398" s="27">
        <f t="shared" si="115"/>
        <v>650</v>
      </c>
      <c r="N2398" s="23"/>
      <c r="O2398" s="184" t="s">
        <v>32</v>
      </c>
      <c r="P2398" s="250"/>
    </row>
    <row r="2399" s="226" customFormat="1" ht="18" customHeight="1" spans="1:16">
      <c r="A2399" s="24">
        <v>2394</v>
      </c>
      <c r="B2399" s="24" t="s">
        <v>23</v>
      </c>
      <c r="C2399" s="24" t="s">
        <v>24</v>
      </c>
      <c r="D2399" s="24" t="s">
        <v>25</v>
      </c>
      <c r="E2399" s="60" t="s">
        <v>4460</v>
      </c>
      <c r="F2399" s="60" t="s">
        <v>6274</v>
      </c>
      <c r="G2399" s="37" t="s">
        <v>6762</v>
      </c>
      <c r="H2399" s="253" t="s">
        <v>194</v>
      </c>
      <c r="I2399" s="24">
        <v>4</v>
      </c>
      <c r="J2399" s="71" t="s">
        <v>6399</v>
      </c>
      <c r="K2399" s="60" t="s">
        <v>31</v>
      </c>
      <c r="L2399" s="238">
        <v>4</v>
      </c>
      <c r="M2399" s="27">
        <f t="shared" si="115"/>
        <v>520</v>
      </c>
      <c r="N2399" s="23"/>
      <c r="O2399" s="184" t="s">
        <v>32</v>
      </c>
      <c r="P2399" s="250"/>
    </row>
    <row r="2400" s="226" customFormat="1" ht="18" customHeight="1" spans="1:16">
      <c r="A2400" s="24">
        <v>2395</v>
      </c>
      <c r="B2400" s="24" t="s">
        <v>23</v>
      </c>
      <c r="C2400" s="24" t="s">
        <v>24</v>
      </c>
      <c r="D2400" s="24" t="s">
        <v>25</v>
      </c>
      <c r="E2400" s="60" t="s">
        <v>4460</v>
      </c>
      <c r="F2400" s="60" t="s">
        <v>6274</v>
      </c>
      <c r="G2400" s="37" t="s">
        <v>6763</v>
      </c>
      <c r="H2400" s="232" t="s">
        <v>194</v>
      </c>
      <c r="I2400" s="24">
        <v>2</v>
      </c>
      <c r="J2400" s="71" t="s">
        <v>6399</v>
      </c>
      <c r="K2400" s="60" t="s">
        <v>31</v>
      </c>
      <c r="L2400" s="238">
        <v>2</v>
      </c>
      <c r="M2400" s="27">
        <f t="shared" si="115"/>
        <v>260</v>
      </c>
      <c r="N2400" s="23"/>
      <c r="O2400" s="184" t="s">
        <v>32</v>
      </c>
      <c r="P2400" s="250"/>
    </row>
    <row r="2401" s="226" customFormat="1" ht="18" customHeight="1" spans="1:16">
      <c r="A2401" s="24">
        <v>2396</v>
      </c>
      <c r="B2401" s="24" t="s">
        <v>23</v>
      </c>
      <c r="C2401" s="24" t="s">
        <v>24</v>
      </c>
      <c r="D2401" s="24" t="s">
        <v>25</v>
      </c>
      <c r="E2401" s="60" t="s">
        <v>4460</v>
      </c>
      <c r="F2401" s="60" t="s">
        <v>6274</v>
      </c>
      <c r="G2401" s="37" t="s">
        <v>6764</v>
      </c>
      <c r="H2401" s="253" t="s">
        <v>194</v>
      </c>
      <c r="I2401" s="24">
        <v>5</v>
      </c>
      <c r="J2401" s="71" t="s">
        <v>6399</v>
      </c>
      <c r="K2401" s="60" t="s">
        <v>31</v>
      </c>
      <c r="L2401" s="238">
        <v>3</v>
      </c>
      <c r="M2401" s="27">
        <f t="shared" si="115"/>
        <v>390</v>
      </c>
      <c r="N2401" s="23"/>
      <c r="O2401" s="184" t="s">
        <v>32</v>
      </c>
      <c r="P2401" s="250"/>
    </row>
    <row r="2402" s="226" customFormat="1" ht="18" customHeight="1" spans="1:16">
      <c r="A2402" s="24">
        <v>2397</v>
      </c>
      <c r="B2402" s="24" t="s">
        <v>23</v>
      </c>
      <c r="C2402" s="24" t="s">
        <v>24</v>
      </c>
      <c r="D2402" s="24" t="s">
        <v>25</v>
      </c>
      <c r="E2402" s="60" t="s">
        <v>4460</v>
      </c>
      <c r="F2402" s="60" t="s">
        <v>6274</v>
      </c>
      <c r="G2402" s="37" t="s">
        <v>6765</v>
      </c>
      <c r="H2402" s="253" t="s">
        <v>194</v>
      </c>
      <c r="I2402" s="24">
        <v>4</v>
      </c>
      <c r="J2402" s="71" t="s">
        <v>6399</v>
      </c>
      <c r="K2402" s="60" t="s">
        <v>31</v>
      </c>
      <c r="L2402" s="238">
        <v>1</v>
      </c>
      <c r="M2402" s="27">
        <f>L2402*312</f>
        <v>312</v>
      </c>
      <c r="N2402" s="23"/>
      <c r="O2402" s="184" t="s">
        <v>32</v>
      </c>
      <c r="P2402" s="250"/>
    </row>
    <row r="2403" s="226" customFormat="1" ht="18" customHeight="1" spans="1:16">
      <c r="A2403" s="24">
        <v>2398</v>
      </c>
      <c r="B2403" s="24" t="s">
        <v>23</v>
      </c>
      <c r="C2403" s="24" t="s">
        <v>24</v>
      </c>
      <c r="D2403" s="24" t="s">
        <v>25</v>
      </c>
      <c r="E2403" s="60" t="s">
        <v>4460</v>
      </c>
      <c r="F2403" s="60" t="s">
        <v>6274</v>
      </c>
      <c r="G2403" s="37" t="s">
        <v>6729</v>
      </c>
      <c r="H2403" s="253" t="s">
        <v>194</v>
      </c>
      <c r="I2403" s="24">
        <v>4</v>
      </c>
      <c r="J2403" s="71" t="s">
        <v>6399</v>
      </c>
      <c r="K2403" s="60" t="s">
        <v>31</v>
      </c>
      <c r="L2403" s="238">
        <v>3</v>
      </c>
      <c r="M2403" s="27">
        <f t="shared" ref="M2403:M2435" si="116">L2403*130</f>
        <v>390</v>
      </c>
      <c r="N2403" s="23"/>
      <c r="O2403" s="184" t="s">
        <v>32</v>
      </c>
      <c r="P2403" s="250"/>
    </row>
    <row r="2404" s="226" customFormat="1" ht="18" customHeight="1" spans="1:16">
      <c r="A2404" s="24">
        <v>2399</v>
      </c>
      <c r="B2404" s="24" t="s">
        <v>23</v>
      </c>
      <c r="C2404" s="24" t="s">
        <v>24</v>
      </c>
      <c r="D2404" s="24" t="s">
        <v>25</v>
      </c>
      <c r="E2404" s="60" t="s">
        <v>4460</v>
      </c>
      <c r="F2404" s="60" t="s">
        <v>6274</v>
      </c>
      <c r="G2404" s="37" t="s">
        <v>6766</v>
      </c>
      <c r="H2404" s="253" t="s">
        <v>194</v>
      </c>
      <c r="I2404" s="24">
        <v>4</v>
      </c>
      <c r="J2404" s="71" t="s">
        <v>6399</v>
      </c>
      <c r="K2404" s="60" t="s">
        <v>31</v>
      </c>
      <c r="L2404" s="238">
        <v>4</v>
      </c>
      <c r="M2404" s="27">
        <f t="shared" si="116"/>
        <v>520</v>
      </c>
      <c r="N2404" s="23"/>
      <c r="O2404" s="184" t="s">
        <v>32</v>
      </c>
      <c r="P2404" s="250"/>
    </row>
    <row r="2405" s="226" customFormat="1" ht="18" customHeight="1" spans="1:16">
      <c r="A2405" s="24">
        <v>2400</v>
      </c>
      <c r="B2405" s="24" t="s">
        <v>23</v>
      </c>
      <c r="C2405" s="24" t="s">
        <v>24</v>
      </c>
      <c r="D2405" s="24" t="s">
        <v>25</v>
      </c>
      <c r="E2405" s="60" t="s">
        <v>4460</v>
      </c>
      <c r="F2405" s="60" t="s">
        <v>6274</v>
      </c>
      <c r="G2405" s="37" t="s">
        <v>6767</v>
      </c>
      <c r="H2405" s="253" t="s">
        <v>194</v>
      </c>
      <c r="I2405" s="24">
        <v>5</v>
      </c>
      <c r="J2405" s="71" t="s">
        <v>6478</v>
      </c>
      <c r="K2405" s="60" t="s">
        <v>31</v>
      </c>
      <c r="L2405" s="238">
        <v>5</v>
      </c>
      <c r="M2405" s="27">
        <f t="shared" si="116"/>
        <v>650</v>
      </c>
      <c r="N2405" s="23"/>
      <c r="O2405" s="184" t="s">
        <v>32</v>
      </c>
      <c r="P2405" s="250"/>
    </row>
    <row r="2406" s="226" customFormat="1" ht="18" customHeight="1" spans="1:16">
      <c r="A2406" s="24">
        <v>2401</v>
      </c>
      <c r="B2406" s="24" t="s">
        <v>23</v>
      </c>
      <c r="C2406" s="24" t="s">
        <v>24</v>
      </c>
      <c r="D2406" s="24" t="s">
        <v>25</v>
      </c>
      <c r="E2406" s="60" t="s">
        <v>4460</v>
      </c>
      <c r="F2406" s="60" t="s">
        <v>6274</v>
      </c>
      <c r="G2406" s="37" t="s">
        <v>6768</v>
      </c>
      <c r="H2406" s="253" t="s">
        <v>194</v>
      </c>
      <c r="I2406" s="24">
        <v>4</v>
      </c>
      <c r="J2406" s="71" t="s">
        <v>6478</v>
      </c>
      <c r="K2406" s="60" t="s">
        <v>31</v>
      </c>
      <c r="L2406" s="238">
        <v>4</v>
      </c>
      <c r="M2406" s="27">
        <f t="shared" si="116"/>
        <v>520</v>
      </c>
      <c r="N2406" s="23"/>
      <c r="O2406" s="184" t="s">
        <v>32</v>
      </c>
      <c r="P2406" s="250"/>
    </row>
    <row r="2407" s="226" customFormat="1" ht="18" customHeight="1" spans="1:16">
      <c r="A2407" s="24">
        <v>2402</v>
      </c>
      <c r="B2407" s="24" t="s">
        <v>23</v>
      </c>
      <c r="C2407" s="24" t="s">
        <v>24</v>
      </c>
      <c r="D2407" s="24" t="s">
        <v>25</v>
      </c>
      <c r="E2407" s="60" t="s">
        <v>4460</v>
      </c>
      <c r="F2407" s="60" t="s">
        <v>6274</v>
      </c>
      <c r="G2407" s="37" t="s">
        <v>6769</v>
      </c>
      <c r="H2407" s="253" t="s">
        <v>194</v>
      </c>
      <c r="I2407" s="24">
        <v>5</v>
      </c>
      <c r="J2407" s="71" t="s">
        <v>6478</v>
      </c>
      <c r="K2407" s="60" t="s">
        <v>31</v>
      </c>
      <c r="L2407" s="238">
        <v>5</v>
      </c>
      <c r="M2407" s="27">
        <f t="shared" si="116"/>
        <v>650</v>
      </c>
      <c r="N2407" s="23"/>
      <c r="O2407" s="184" t="s">
        <v>32</v>
      </c>
      <c r="P2407" s="250"/>
    </row>
    <row r="2408" s="226" customFormat="1" ht="18" customHeight="1" spans="1:16">
      <c r="A2408" s="24">
        <v>2403</v>
      </c>
      <c r="B2408" s="24" t="s">
        <v>23</v>
      </c>
      <c r="C2408" s="24" t="s">
        <v>24</v>
      </c>
      <c r="D2408" s="24" t="s">
        <v>25</v>
      </c>
      <c r="E2408" s="60" t="s">
        <v>4460</v>
      </c>
      <c r="F2408" s="60" t="s">
        <v>6274</v>
      </c>
      <c r="G2408" s="37" t="s">
        <v>5007</v>
      </c>
      <c r="H2408" s="253" t="s">
        <v>194</v>
      </c>
      <c r="I2408" s="24">
        <v>5</v>
      </c>
      <c r="J2408" s="71" t="s">
        <v>6478</v>
      </c>
      <c r="K2408" s="60" t="s">
        <v>31</v>
      </c>
      <c r="L2408" s="238">
        <v>5</v>
      </c>
      <c r="M2408" s="27">
        <f t="shared" si="116"/>
        <v>650</v>
      </c>
      <c r="N2408" s="23"/>
      <c r="O2408" s="184" t="s">
        <v>32</v>
      </c>
      <c r="P2408" s="250"/>
    </row>
    <row r="2409" s="226" customFormat="1" ht="18" customHeight="1" spans="1:16">
      <c r="A2409" s="24">
        <v>2404</v>
      </c>
      <c r="B2409" s="24" t="s">
        <v>23</v>
      </c>
      <c r="C2409" s="24" t="s">
        <v>24</v>
      </c>
      <c r="D2409" s="24" t="s">
        <v>25</v>
      </c>
      <c r="E2409" s="60" t="s">
        <v>4460</v>
      </c>
      <c r="F2409" s="60" t="s">
        <v>6274</v>
      </c>
      <c r="G2409" s="37" t="s">
        <v>6770</v>
      </c>
      <c r="H2409" s="253" t="s">
        <v>194</v>
      </c>
      <c r="I2409" s="24">
        <v>5</v>
      </c>
      <c r="J2409" s="71" t="s">
        <v>6478</v>
      </c>
      <c r="K2409" s="60" t="s">
        <v>31</v>
      </c>
      <c r="L2409" s="238">
        <v>3</v>
      </c>
      <c r="M2409" s="27">
        <f t="shared" si="116"/>
        <v>390</v>
      </c>
      <c r="N2409" s="23"/>
      <c r="O2409" s="184" t="s">
        <v>32</v>
      </c>
      <c r="P2409" s="250"/>
    </row>
    <row r="2410" s="226" customFormat="1" ht="18" customHeight="1" spans="1:16">
      <c r="A2410" s="24">
        <v>2405</v>
      </c>
      <c r="B2410" s="24" t="s">
        <v>23</v>
      </c>
      <c r="C2410" s="24" t="s">
        <v>24</v>
      </c>
      <c r="D2410" s="24" t="s">
        <v>25</v>
      </c>
      <c r="E2410" s="60" t="s">
        <v>4460</v>
      </c>
      <c r="F2410" s="60" t="s">
        <v>6274</v>
      </c>
      <c r="G2410" s="37" t="s">
        <v>6744</v>
      </c>
      <c r="H2410" s="253" t="s">
        <v>194</v>
      </c>
      <c r="I2410" s="24">
        <v>5</v>
      </c>
      <c r="J2410" s="71" t="s">
        <v>6478</v>
      </c>
      <c r="K2410" s="60" t="s">
        <v>31</v>
      </c>
      <c r="L2410" s="238">
        <v>5</v>
      </c>
      <c r="M2410" s="27">
        <f t="shared" si="116"/>
        <v>650</v>
      </c>
      <c r="N2410" s="23"/>
      <c r="O2410" s="184" t="s">
        <v>32</v>
      </c>
      <c r="P2410" s="250"/>
    </row>
    <row r="2411" s="226" customFormat="1" ht="18" customHeight="1" spans="1:16">
      <c r="A2411" s="24">
        <v>2406</v>
      </c>
      <c r="B2411" s="24" t="s">
        <v>23</v>
      </c>
      <c r="C2411" s="24" t="s">
        <v>24</v>
      </c>
      <c r="D2411" s="24" t="s">
        <v>25</v>
      </c>
      <c r="E2411" s="60" t="s">
        <v>4460</v>
      </c>
      <c r="F2411" s="60" t="s">
        <v>6274</v>
      </c>
      <c r="G2411" s="37" t="s">
        <v>6771</v>
      </c>
      <c r="H2411" s="253" t="s">
        <v>194</v>
      </c>
      <c r="I2411" s="24">
        <v>5</v>
      </c>
      <c r="J2411" s="71" t="s">
        <v>6478</v>
      </c>
      <c r="K2411" s="60" t="s">
        <v>31</v>
      </c>
      <c r="L2411" s="238">
        <v>5</v>
      </c>
      <c r="M2411" s="27">
        <f t="shared" si="116"/>
        <v>650</v>
      </c>
      <c r="N2411" s="23"/>
      <c r="O2411" s="184" t="s">
        <v>32</v>
      </c>
      <c r="P2411" s="250"/>
    </row>
    <row r="2412" s="226" customFormat="1" ht="18" customHeight="1" spans="1:16">
      <c r="A2412" s="24">
        <v>2407</v>
      </c>
      <c r="B2412" s="24" t="s">
        <v>23</v>
      </c>
      <c r="C2412" s="24" t="s">
        <v>24</v>
      </c>
      <c r="D2412" s="24" t="s">
        <v>25</v>
      </c>
      <c r="E2412" s="60" t="s">
        <v>4460</v>
      </c>
      <c r="F2412" s="60" t="s">
        <v>6274</v>
      </c>
      <c r="G2412" s="37" t="s">
        <v>6772</v>
      </c>
      <c r="H2412" s="253" t="s">
        <v>194</v>
      </c>
      <c r="I2412" s="24">
        <v>4</v>
      </c>
      <c r="J2412" s="71" t="s">
        <v>6478</v>
      </c>
      <c r="K2412" s="60" t="s">
        <v>31</v>
      </c>
      <c r="L2412" s="238">
        <v>4</v>
      </c>
      <c r="M2412" s="27">
        <f t="shared" si="116"/>
        <v>520</v>
      </c>
      <c r="N2412" s="23"/>
      <c r="O2412" s="184" t="s">
        <v>32</v>
      </c>
      <c r="P2412" s="250"/>
    </row>
    <row r="2413" s="226" customFormat="1" ht="18" customHeight="1" spans="1:16">
      <c r="A2413" s="24">
        <v>2408</v>
      </c>
      <c r="B2413" s="24" t="s">
        <v>23</v>
      </c>
      <c r="C2413" s="24" t="s">
        <v>24</v>
      </c>
      <c r="D2413" s="24" t="s">
        <v>25</v>
      </c>
      <c r="E2413" s="60" t="s">
        <v>4460</v>
      </c>
      <c r="F2413" s="60" t="s">
        <v>6274</v>
      </c>
      <c r="G2413" s="37" t="s">
        <v>6773</v>
      </c>
      <c r="H2413" s="253" t="s">
        <v>194</v>
      </c>
      <c r="I2413" s="24">
        <v>4</v>
      </c>
      <c r="J2413" s="71" t="s">
        <v>6478</v>
      </c>
      <c r="K2413" s="60" t="s">
        <v>31</v>
      </c>
      <c r="L2413" s="238">
        <v>4</v>
      </c>
      <c r="M2413" s="27">
        <f t="shared" si="116"/>
        <v>520</v>
      </c>
      <c r="N2413" s="23"/>
      <c r="O2413" s="184" t="s">
        <v>32</v>
      </c>
      <c r="P2413" s="250"/>
    </row>
    <row r="2414" s="226" customFormat="1" ht="18" customHeight="1" spans="1:16">
      <c r="A2414" s="24">
        <v>2409</v>
      </c>
      <c r="B2414" s="24" t="s">
        <v>23</v>
      </c>
      <c r="C2414" s="24" t="s">
        <v>24</v>
      </c>
      <c r="D2414" s="24" t="s">
        <v>25</v>
      </c>
      <c r="E2414" s="60" t="s">
        <v>4460</v>
      </c>
      <c r="F2414" s="60" t="s">
        <v>6274</v>
      </c>
      <c r="G2414" s="37" t="s">
        <v>6004</v>
      </c>
      <c r="H2414" s="253" t="s">
        <v>194</v>
      </c>
      <c r="I2414" s="24">
        <v>4</v>
      </c>
      <c r="J2414" s="71" t="s">
        <v>6478</v>
      </c>
      <c r="K2414" s="60" t="s">
        <v>31</v>
      </c>
      <c r="L2414" s="238">
        <v>4</v>
      </c>
      <c r="M2414" s="27">
        <f t="shared" si="116"/>
        <v>520</v>
      </c>
      <c r="N2414" s="23"/>
      <c r="O2414" s="184" t="s">
        <v>32</v>
      </c>
      <c r="P2414" s="250"/>
    </row>
    <row r="2415" s="226" customFormat="1" ht="18" customHeight="1" spans="1:16">
      <c r="A2415" s="24">
        <v>2410</v>
      </c>
      <c r="B2415" s="24" t="s">
        <v>23</v>
      </c>
      <c r="C2415" s="24" t="s">
        <v>24</v>
      </c>
      <c r="D2415" s="24" t="s">
        <v>25</v>
      </c>
      <c r="E2415" s="60" t="s">
        <v>4460</v>
      </c>
      <c r="F2415" s="60" t="s">
        <v>6274</v>
      </c>
      <c r="G2415" s="37" t="s">
        <v>6774</v>
      </c>
      <c r="H2415" s="253" t="s">
        <v>194</v>
      </c>
      <c r="I2415" s="24">
        <v>6</v>
      </c>
      <c r="J2415" s="71" t="s">
        <v>6478</v>
      </c>
      <c r="K2415" s="60" t="s">
        <v>31</v>
      </c>
      <c r="L2415" s="238">
        <v>6</v>
      </c>
      <c r="M2415" s="27">
        <f t="shared" si="116"/>
        <v>780</v>
      </c>
      <c r="N2415" s="23"/>
      <c r="O2415" s="184" t="s">
        <v>32</v>
      </c>
      <c r="P2415" s="250"/>
    </row>
    <row r="2416" s="226" customFormat="1" ht="18" customHeight="1" spans="1:16">
      <c r="A2416" s="24">
        <v>2411</v>
      </c>
      <c r="B2416" s="24" t="s">
        <v>23</v>
      </c>
      <c r="C2416" s="24" t="s">
        <v>24</v>
      </c>
      <c r="D2416" s="24" t="s">
        <v>25</v>
      </c>
      <c r="E2416" s="60" t="s">
        <v>4460</v>
      </c>
      <c r="F2416" s="60" t="s">
        <v>6274</v>
      </c>
      <c r="G2416" s="37" t="s">
        <v>6775</v>
      </c>
      <c r="H2416" s="253" t="s">
        <v>194</v>
      </c>
      <c r="I2416" s="24">
        <v>6</v>
      </c>
      <c r="J2416" s="71" t="s">
        <v>6478</v>
      </c>
      <c r="K2416" s="60" t="s">
        <v>31</v>
      </c>
      <c r="L2416" s="238">
        <v>6</v>
      </c>
      <c r="M2416" s="27">
        <f t="shared" si="116"/>
        <v>780</v>
      </c>
      <c r="N2416" s="23"/>
      <c r="O2416" s="184" t="s">
        <v>32</v>
      </c>
      <c r="P2416" s="250"/>
    </row>
    <row r="2417" s="226" customFormat="1" ht="18" customHeight="1" spans="1:16">
      <c r="A2417" s="24">
        <v>2412</v>
      </c>
      <c r="B2417" s="24" t="s">
        <v>23</v>
      </c>
      <c r="C2417" s="24" t="s">
        <v>24</v>
      </c>
      <c r="D2417" s="24" t="s">
        <v>25</v>
      </c>
      <c r="E2417" s="60" t="s">
        <v>4460</v>
      </c>
      <c r="F2417" s="60" t="s">
        <v>6274</v>
      </c>
      <c r="G2417" s="37" t="s">
        <v>6776</v>
      </c>
      <c r="H2417" s="253" t="s">
        <v>194</v>
      </c>
      <c r="I2417" s="24">
        <v>4</v>
      </c>
      <c r="J2417" s="71" t="s">
        <v>6478</v>
      </c>
      <c r="K2417" s="60" t="s">
        <v>31</v>
      </c>
      <c r="L2417" s="238">
        <v>4</v>
      </c>
      <c r="M2417" s="27">
        <f t="shared" si="116"/>
        <v>520</v>
      </c>
      <c r="N2417" s="23"/>
      <c r="O2417" s="184" t="s">
        <v>32</v>
      </c>
      <c r="P2417" s="250"/>
    </row>
    <row r="2418" s="226" customFormat="1" ht="18" customHeight="1" spans="1:16">
      <c r="A2418" s="24">
        <v>2413</v>
      </c>
      <c r="B2418" s="24" t="s">
        <v>23</v>
      </c>
      <c r="C2418" s="24" t="s">
        <v>24</v>
      </c>
      <c r="D2418" s="24" t="s">
        <v>25</v>
      </c>
      <c r="E2418" s="60" t="s">
        <v>4460</v>
      </c>
      <c r="F2418" s="60" t="s">
        <v>6274</v>
      </c>
      <c r="G2418" s="37" t="s">
        <v>6777</v>
      </c>
      <c r="H2418" s="253" t="s">
        <v>194</v>
      </c>
      <c r="I2418" s="24">
        <v>6</v>
      </c>
      <c r="J2418" s="71" t="s">
        <v>6321</v>
      </c>
      <c r="K2418" s="60" t="s">
        <v>31</v>
      </c>
      <c r="L2418" s="238">
        <v>6</v>
      </c>
      <c r="M2418" s="27">
        <f t="shared" si="116"/>
        <v>780</v>
      </c>
      <c r="N2418" s="23"/>
      <c r="O2418" s="184" t="s">
        <v>32</v>
      </c>
      <c r="P2418" s="250"/>
    </row>
    <row r="2419" s="226" customFormat="1" ht="18" customHeight="1" spans="1:16">
      <c r="A2419" s="24">
        <v>2414</v>
      </c>
      <c r="B2419" s="24" t="s">
        <v>23</v>
      </c>
      <c r="C2419" s="24" t="s">
        <v>24</v>
      </c>
      <c r="D2419" s="24" t="s">
        <v>25</v>
      </c>
      <c r="E2419" s="60" t="s">
        <v>4460</v>
      </c>
      <c r="F2419" s="60" t="s">
        <v>6274</v>
      </c>
      <c r="G2419" s="37" t="s">
        <v>4907</v>
      </c>
      <c r="H2419" s="253" t="s">
        <v>194</v>
      </c>
      <c r="I2419" s="24">
        <v>4</v>
      </c>
      <c r="J2419" s="71" t="s">
        <v>6321</v>
      </c>
      <c r="K2419" s="60" t="s">
        <v>31</v>
      </c>
      <c r="L2419" s="238">
        <v>4</v>
      </c>
      <c r="M2419" s="27">
        <f t="shared" si="116"/>
        <v>520</v>
      </c>
      <c r="N2419" s="23"/>
      <c r="O2419" s="184" t="s">
        <v>32</v>
      </c>
      <c r="P2419" s="250"/>
    </row>
    <row r="2420" s="226" customFormat="1" ht="18" customHeight="1" spans="1:16">
      <c r="A2420" s="24">
        <v>2415</v>
      </c>
      <c r="B2420" s="24" t="s">
        <v>23</v>
      </c>
      <c r="C2420" s="24" t="s">
        <v>24</v>
      </c>
      <c r="D2420" s="24" t="s">
        <v>25</v>
      </c>
      <c r="E2420" s="60" t="s">
        <v>4460</v>
      </c>
      <c r="F2420" s="60" t="s">
        <v>6274</v>
      </c>
      <c r="G2420" s="37" t="s">
        <v>6778</v>
      </c>
      <c r="H2420" s="253" t="s">
        <v>194</v>
      </c>
      <c r="I2420" s="24">
        <v>6</v>
      </c>
      <c r="J2420" s="71" t="s">
        <v>6321</v>
      </c>
      <c r="K2420" s="60" t="s">
        <v>31</v>
      </c>
      <c r="L2420" s="238">
        <v>5</v>
      </c>
      <c r="M2420" s="27">
        <f t="shared" si="116"/>
        <v>650</v>
      </c>
      <c r="N2420" s="23"/>
      <c r="O2420" s="184" t="s">
        <v>32</v>
      </c>
      <c r="P2420" s="250"/>
    </row>
    <row r="2421" s="226" customFormat="1" ht="18" customHeight="1" spans="1:16">
      <c r="A2421" s="24">
        <v>2416</v>
      </c>
      <c r="B2421" s="24" t="s">
        <v>23</v>
      </c>
      <c r="C2421" s="24" t="s">
        <v>24</v>
      </c>
      <c r="D2421" s="24" t="s">
        <v>25</v>
      </c>
      <c r="E2421" s="60" t="s">
        <v>4460</v>
      </c>
      <c r="F2421" s="60" t="s">
        <v>6274</v>
      </c>
      <c r="G2421" s="37" t="s">
        <v>6779</v>
      </c>
      <c r="H2421" s="253" t="s">
        <v>194</v>
      </c>
      <c r="I2421" s="24">
        <v>6</v>
      </c>
      <c r="J2421" s="71" t="s">
        <v>6321</v>
      </c>
      <c r="K2421" s="60" t="s">
        <v>31</v>
      </c>
      <c r="L2421" s="238">
        <v>6</v>
      </c>
      <c r="M2421" s="27">
        <f t="shared" si="116"/>
        <v>780</v>
      </c>
      <c r="N2421" s="23"/>
      <c r="O2421" s="184" t="s">
        <v>32</v>
      </c>
      <c r="P2421" s="250"/>
    </row>
    <row r="2422" s="226" customFormat="1" ht="18" customHeight="1" spans="1:16">
      <c r="A2422" s="24">
        <v>2417</v>
      </c>
      <c r="B2422" s="24" t="s">
        <v>23</v>
      </c>
      <c r="C2422" s="24" t="s">
        <v>24</v>
      </c>
      <c r="D2422" s="24" t="s">
        <v>25</v>
      </c>
      <c r="E2422" s="60" t="s">
        <v>4460</v>
      </c>
      <c r="F2422" s="60" t="s">
        <v>6274</v>
      </c>
      <c r="G2422" s="37" t="s">
        <v>6780</v>
      </c>
      <c r="H2422" s="253" t="s">
        <v>194</v>
      </c>
      <c r="I2422" s="24">
        <v>7</v>
      </c>
      <c r="J2422" s="71" t="s">
        <v>6321</v>
      </c>
      <c r="K2422" s="60" t="s">
        <v>31</v>
      </c>
      <c r="L2422" s="238">
        <v>7</v>
      </c>
      <c r="M2422" s="27">
        <f t="shared" si="116"/>
        <v>910</v>
      </c>
      <c r="N2422" s="23"/>
      <c r="O2422" s="184" t="s">
        <v>32</v>
      </c>
      <c r="P2422" s="250"/>
    </row>
    <row r="2423" s="226" customFormat="1" ht="18" customHeight="1" spans="1:16">
      <c r="A2423" s="24">
        <v>2418</v>
      </c>
      <c r="B2423" s="24" t="s">
        <v>23</v>
      </c>
      <c r="C2423" s="24" t="s">
        <v>24</v>
      </c>
      <c r="D2423" s="24" t="s">
        <v>25</v>
      </c>
      <c r="E2423" s="60" t="s">
        <v>4460</v>
      </c>
      <c r="F2423" s="60" t="s">
        <v>6274</v>
      </c>
      <c r="G2423" s="37" t="s">
        <v>6781</v>
      </c>
      <c r="H2423" s="253" t="s">
        <v>194</v>
      </c>
      <c r="I2423" s="24">
        <v>5</v>
      </c>
      <c r="J2423" s="71" t="s">
        <v>6321</v>
      </c>
      <c r="K2423" s="60" t="s">
        <v>31</v>
      </c>
      <c r="L2423" s="238">
        <v>5</v>
      </c>
      <c r="M2423" s="27">
        <f t="shared" si="116"/>
        <v>650</v>
      </c>
      <c r="N2423" s="23"/>
      <c r="O2423" s="184" t="s">
        <v>32</v>
      </c>
      <c r="P2423" s="250"/>
    </row>
    <row r="2424" s="226" customFormat="1" ht="18" customHeight="1" spans="1:16">
      <c r="A2424" s="24">
        <v>2419</v>
      </c>
      <c r="B2424" s="24" t="s">
        <v>23</v>
      </c>
      <c r="C2424" s="24" t="s">
        <v>24</v>
      </c>
      <c r="D2424" s="24" t="s">
        <v>25</v>
      </c>
      <c r="E2424" s="24" t="s">
        <v>4460</v>
      </c>
      <c r="F2424" s="24" t="s">
        <v>6274</v>
      </c>
      <c r="G2424" s="238" t="s">
        <v>6782</v>
      </c>
      <c r="H2424" s="253" t="s">
        <v>194</v>
      </c>
      <c r="I2424" s="24">
        <v>4</v>
      </c>
      <c r="J2424" s="71" t="s">
        <v>6321</v>
      </c>
      <c r="K2424" s="60" t="s">
        <v>31</v>
      </c>
      <c r="L2424" s="238">
        <v>4</v>
      </c>
      <c r="M2424" s="27">
        <f t="shared" si="116"/>
        <v>520</v>
      </c>
      <c r="N2424" s="23"/>
      <c r="O2424" s="184" t="s">
        <v>32</v>
      </c>
      <c r="P2424" s="251"/>
    </row>
    <row r="2425" s="226" customFormat="1" ht="18" customHeight="1" spans="1:16">
      <c r="A2425" s="24">
        <v>2420</v>
      </c>
      <c r="B2425" s="24" t="s">
        <v>23</v>
      </c>
      <c r="C2425" s="24" t="s">
        <v>24</v>
      </c>
      <c r="D2425" s="24" t="s">
        <v>25</v>
      </c>
      <c r="E2425" s="60" t="s">
        <v>4460</v>
      </c>
      <c r="F2425" s="60" t="s">
        <v>6274</v>
      </c>
      <c r="G2425" s="37" t="s">
        <v>6783</v>
      </c>
      <c r="H2425" s="253" t="s">
        <v>194</v>
      </c>
      <c r="I2425" s="24">
        <v>6</v>
      </c>
      <c r="J2425" s="71" t="s">
        <v>6321</v>
      </c>
      <c r="K2425" s="60" t="s">
        <v>31</v>
      </c>
      <c r="L2425" s="238">
        <v>6</v>
      </c>
      <c r="M2425" s="27">
        <f t="shared" si="116"/>
        <v>780</v>
      </c>
      <c r="N2425" s="23"/>
      <c r="O2425" s="184" t="s">
        <v>32</v>
      </c>
      <c r="P2425" s="250"/>
    </row>
    <row r="2426" s="226" customFormat="1" ht="18" customHeight="1" spans="1:16">
      <c r="A2426" s="24">
        <v>2421</v>
      </c>
      <c r="B2426" s="24" t="s">
        <v>23</v>
      </c>
      <c r="C2426" s="24" t="s">
        <v>24</v>
      </c>
      <c r="D2426" s="24" t="s">
        <v>25</v>
      </c>
      <c r="E2426" s="60" t="s">
        <v>4460</v>
      </c>
      <c r="F2426" s="60" t="s">
        <v>6274</v>
      </c>
      <c r="G2426" s="37" t="s">
        <v>6784</v>
      </c>
      <c r="H2426" s="253" t="s">
        <v>194</v>
      </c>
      <c r="I2426" s="24">
        <v>4</v>
      </c>
      <c r="J2426" s="71" t="s">
        <v>6321</v>
      </c>
      <c r="K2426" s="60" t="s">
        <v>31</v>
      </c>
      <c r="L2426" s="238">
        <v>4</v>
      </c>
      <c r="M2426" s="27">
        <f t="shared" si="116"/>
        <v>520</v>
      </c>
      <c r="N2426" s="23"/>
      <c r="O2426" s="184" t="s">
        <v>32</v>
      </c>
      <c r="P2426" s="250"/>
    </row>
    <row r="2427" s="83" customFormat="1" ht="18" customHeight="1" spans="1:16">
      <c r="A2427" s="24">
        <v>2422</v>
      </c>
      <c r="B2427" s="24" t="s">
        <v>23</v>
      </c>
      <c r="C2427" s="24" t="s">
        <v>24</v>
      </c>
      <c r="D2427" s="24" t="s">
        <v>25</v>
      </c>
      <c r="E2427" s="60" t="s">
        <v>4460</v>
      </c>
      <c r="F2427" s="60" t="s">
        <v>6274</v>
      </c>
      <c r="G2427" s="37" t="s">
        <v>6785</v>
      </c>
      <c r="H2427" s="253" t="s">
        <v>194</v>
      </c>
      <c r="I2427" s="24">
        <v>6</v>
      </c>
      <c r="J2427" s="71" t="s">
        <v>6321</v>
      </c>
      <c r="K2427" s="60" t="s">
        <v>31</v>
      </c>
      <c r="L2427" s="238">
        <v>6</v>
      </c>
      <c r="M2427" s="27">
        <f t="shared" si="116"/>
        <v>780</v>
      </c>
      <c r="N2427" s="23"/>
      <c r="O2427" s="184" t="s">
        <v>32</v>
      </c>
      <c r="P2427" s="237"/>
    </row>
    <row r="2428" s="226" customFormat="1" ht="18" customHeight="1" spans="1:16">
      <c r="A2428" s="24">
        <v>2423</v>
      </c>
      <c r="B2428" s="24" t="s">
        <v>23</v>
      </c>
      <c r="C2428" s="24" t="s">
        <v>24</v>
      </c>
      <c r="D2428" s="24" t="s">
        <v>25</v>
      </c>
      <c r="E2428" s="60" t="s">
        <v>4460</v>
      </c>
      <c r="F2428" s="60" t="s">
        <v>6274</v>
      </c>
      <c r="G2428" s="37" t="s">
        <v>6786</v>
      </c>
      <c r="H2428" s="232" t="s">
        <v>194</v>
      </c>
      <c r="I2428" s="24">
        <v>3</v>
      </c>
      <c r="J2428" s="71" t="s">
        <v>6321</v>
      </c>
      <c r="K2428" s="60" t="s">
        <v>31</v>
      </c>
      <c r="L2428" s="238">
        <v>3</v>
      </c>
      <c r="M2428" s="27">
        <f t="shared" si="116"/>
        <v>390</v>
      </c>
      <c r="N2428" s="23"/>
      <c r="O2428" s="184" t="s">
        <v>32</v>
      </c>
      <c r="P2428" s="250"/>
    </row>
    <row r="2429" s="226" customFormat="1" ht="18" customHeight="1" spans="1:16">
      <c r="A2429" s="24">
        <v>2424</v>
      </c>
      <c r="B2429" s="24" t="s">
        <v>23</v>
      </c>
      <c r="C2429" s="24" t="s">
        <v>24</v>
      </c>
      <c r="D2429" s="24" t="s">
        <v>25</v>
      </c>
      <c r="E2429" s="60" t="s">
        <v>4460</v>
      </c>
      <c r="F2429" s="60" t="s">
        <v>6274</v>
      </c>
      <c r="G2429" s="37" t="s">
        <v>6787</v>
      </c>
      <c r="H2429" s="232" t="s">
        <v>194</v>
      </c>
      <c r="I2429" s="24">
        <v>3</v>
      </c>
      <c r="J2429" s="71" t="s">
        <v>6321</v>
      </c>
      <c r="K2429" s="60" t="s">
        <v>31</v>
      </c>
      <c r="L2429" s="238">
        <v>3</v>
      </c>
      <c r="M2429" s="27">
        <f t="shared" si="116"/>
        <v>390</v>
      </c>
      <c r="N2429" s="23"/>
      <c r="O2429" s="184" t="s">
        <v>32</v>
      </c>
      <c r="P2429" s="250"/>
    </row>
    <row r="2430" s="226" customFormat="1" ht="18" customHeight="1" spans="1:16">
      <c r="A2430" s="24">
        <v>2425</v>
      </c>
      <c r="B2430" s="24" t="s">
        <v>23</v>
      </c>
      <c r="C2430" s="24" t="s">
        <v>24</v>
      </c>
      <c r="D2430" s="24" t="s">
        <v>25</v>
      </c>
      <c r="E2430" s="60" t="s">
        <v>4460</v>
      </c>
      <c r="F2430" s="60" t="s">
        <v>6274</v>
      </c>
      <c r="G2430" s="37" t="s">
        <v>6788</v>
      </c>
      <c r="H2430" s="253" t="s">
        <v>194</v>
      </c>
      <c r="I2430" s="24">
        <v>7</v>
      </c>
      <c r="J2430" s="71" t="s">
        <v>6321</v>
      </c>
      <c r="K2430" s="60" t="s">
        <v>31</v>
      </c>
      <c r="L2430" s="238">
        <v>7</v>
      </c>
      <c r="M2430" s="27">
        <f t="shared" si="116"/>
        <v>910</v>
      </c>
      <c r="N2430" s="23"/>
      <c r="O2430" s="184" t="s">
        <v>32</v>
      </c>
      <c r="P2430" s="250"/>
    </row>
    <row r="2431" s="226" customFormat="1" ht="18" customHeight="1" spans="1:16">
      <c r="A2431" s="24">
        <v>2426</v>
      </c>
      <c r="B2431" s="24" t="s">
        <v>23</v>
      </c>
      <c r="C2431" s="24" t="s">
        <v>24</v>
      </c>
      <c r="D2431" s="24" t="s">
        <v>25</v>
      </c>
      <c r="E2431" s="60" t="s">
        <v>4460</v>
      </c>
      <c r="F2431" s="60" t="s">
        <v>6274</v>
      </c>
      <c r="G2431" s="37" t="s">
        <v>6789</v>
      </c>
      <c r="H2431" s="232" t="s">
        <v>194</v>
      </c>
      <c r="I2431" s="24">
        <v>3</v>
      </c>
      <c r="J2431" s="71" t="s">
        <v>6321</v>
      </c>
      <c r="K2431" s="60" t="s">
        <v>31</v>
      </c>
      <c r="L2431" s="238">
        <v>3</v>
      </c>
      <c r="M2431" s="27">
        <f t="shared" si="116"/>
        <v>390</v>
      </c>
      <c r="N2431" s="23"/>
      <c r="O2431" s="184" t="s">
        <v>32</v>
      </c>
      <c r="P2431" s="250"/>
    </row>
    <row r="2432" s="226" customFormat="1" ht="18" customHeight="1" spans="1:16">
      <c r="A2432" s="24">
        <v>2427</v>
      </c>
      <c r="B2432" s="24" t="s">
        <v>23</v>
      </c>
      <c r="C2432" s="24" t="s">
        <v>24</v>
      </c>
      <c r="D2432" s="24" t="s">
        <v>25</v>
      </c>
      <c r="E2432" s="60" t="s">
        <v>4460</v>
      </c>
      <c r="F2432" s="60" t="s">
        <v>6274</v>
      </c>
      <c r="G2432" s="37" t="s">
        <v>6790</v>
      </c>
      <c r="H2432" s="232" t="s">
        <v>194</v>
      </c>
      <c r="I2432" s="24">
        <v>2</v>
      </c>
      <c r="J2432" s="71" t="s">
        <v>6321</v>
      </c>
      <c r="K2432" s="60" t="s">
        <v>31</v>
      </c>
      <c r="L2432" s="238">
        <v>2</v>
      </c>
      <c r="M2432" s="27">
        <f t="shared" si="116"/>
        <v>260</v>
      </c>
      <c r="N2432" s="23"/>
      <c r="O2432" s="184" t="s">
        <v>32</v>
      </c>
      <c r="P2432" s="250"/>
    </row>
    <row r="2433" s="226" customFormat="1" ht="18" customHeight="1" spans="1:16">
      <c r="A2433" s="24">
        <v>2428</v>
      </c>
      <c r="B2433" s="24" t="s">
        <v>23</v>
      </c>
      <c r="C2433" s="24" t="s">
        <v>24</v>
      </c>
      <c r="D2433" s="24" t="s">
        <v>25</v>
      </c>
      <c r="E2433" s="60" t="s">
        <v>4460</v>
      </c>
      <c r="F2433" s="60" t="s">
        <v>6274</v>
      </c>
      <c r="G2433" s="37" t="s">
        <v>6791</v>
      </c>
      <c r="H2433" s="253" t="s">
        <v>194</v>
      </c>
      <c r="I2433" s="24">
        <v>4</v>
      </c>
      <c r="J2433" s="71" t="s">
        <v>6321</v>
      </c>
      <c r="K2433" s="60" t="s">
        <v>31</v>
      </c>
      <c r="L2433" s="238">
        <v>4</v>
      </c>
      <c r="M2433" s="27">
        <f t="shared" si="116"/>
        <v>520</v>
      </c>
      <c r="N2433" s="23"/>
      <c r="O2433" s="184" t="s">
        <v>32</v>
      </c>
      <c r="P2433" s="250"/>
    </row>
    <row r="2434" s="226" customFormat="1" ht="18" customHeight="1" spans="1:16">
      <c r="A2434" s="24">
        <v>2429</v>
      </c>
      <c r="B2434" s="24" t="s">
        <v>23</v>
      </c>
      <c r="C2434" s="24" t="s">
        <v>24</v>
      </c>
      <c r="D2434" s="24" t="s">
        <v>25</v>
      </c>
      <c r="E2434" s="60" t="s">
        <v>4460</v>
      </c>
      <c r="F2434" s="60" t="s">
        <v>6274</v>
      </c>
      <c r="G2434" s="37" t="s">
        <v>6792</v>
      </c>
      <c r="H2434" s="253" t="s">
        <v>194</v>
      </c>
      <c r="I2434" s="24">
        <v>4</v>
      </c>
      <c r="J2434" s="71" t="s">
        <v>6321</v>
      </c>
      <c r="K2434" s="60" t="s">
        <v>31</v>
      </c>
      <c r="L2434" s="238">
        <v>4</v>
      </c>
      <c r="M2434" s="27">
        <f t="shared" si="116"/>
        <v>520</v>
      </c>
      <c r="N2434" s="23"/>
      <c r="O2434" s="184" t="s">
        <v>32</v>
      </c>
      <c r="P2434" s="250"/>
    </row>
    <row r="2435" s="178" customFormat="1" ht="14.25" spans="1:16">
      <c r="A2435" s="24">
        <v>2430</v>
      </c>
      <c r="B2435" s="24" t="s">
        <v>23</v>
      </c>
      <c r="C2435" s="24" t="s">
        <v>24</v>
      </c>
      <c r="D2435" s="24" t="s">
        <v>25</v>
      </c>
      <c r="E2435" s="24" t="s">
        <v>4460</v>
      </c>
      <c r="F2435" s="24" t="s">
        <v>6274</v>
      </c>
      <c r="G2435" s="37" t="s">
        <v>6793</v>
      </c>
      <c r="H2435" s="253" t="s">
        <v>194</v>
      </c>
      <c r="I2435" s="37">
        <v>4</v>
      </c>
      <c r="J2435" s="241" t="s">
        <v>6281</v>
      </c>
      <c r="K2435" s="60" t="s">
        <v>31</v>
      </c>
      <c r="L2435" s="238">
        <v>4</v>
      </c>
      <c r="M2435" s="27">
        <f t="shared" si="116"/>
        <v>520</v>
      </c>
      <c r="N2435" s="23"/>
      <c r="O2435" s="184" t="s">
        <v>32</v>
      </c>
      <c r="P2435" s="254"/>
    </row>
    <row r="2436" s="83" customFormat="1" ht="18" customHeight="1" spans="1:16">
      <c r="A2436" s="24">
        <v>2431</v>
      </c>
      <c r="B2436" s="24" t="s">
        <v>23</v>
      </c>
      <c r="C2436" s="24" t="s">
        <v>24</v>
      </c>
      <c r="D2436" s="24" t="s">
        <v>25</v>
      </c>
      <c r="E2436" s="60" t="s">
        <v>4460</v>
      </c>
      <c r="F2436" s="60" t="s">
        <v>6794</v>
      </c>
      <c r="G2436" s="24" t="s">
        <v>6795</v>
      </c>
      <c r="H2436" s="253" t="s">
        <v>51</v>
      </c>
      <c r="I2436" s="253">
        <v>3</v>
      </c>
      <c r="J2436" s="253" t="s">
        <v>6796</v>
      </c>
      <c r="K2436" s="60" t="s">
        <v>31</v>
      </c>
      <c r="L2436" s="60">
        <v>3</v>
      </c>
      <c r="M2436" s="27">
        <f>L2436*312</f>
        <v>936</v>
      </c>
      <c r="N2436" s="23"/>
      <c r="O2436" s="184" t="s">
        <v>32</v>
      </c>
      <c r="P2436" s="237"/>
    </row>
    <row r="2437" s="83" customFormat="1" ht="18" customHeight="1" spans="1:16">
      <c r="A2437" s="24">
        <v>2432</v>
      </c>
      <c r="B2437" s="24" t="s">
        <v>23</v>
      </c>
      <c r="C2437" s="24" t="s">
        <v>24</v>
      </c>
      <c r="D2437" s="24" t="s">
        <v>25</v>
      </c>
      <c r="E2437" s="60" t="s">
        <v>4878</v>
      </c>
      <c r="F2437" s="60" t="s">
        <v>6794</v>
      </c>
      <c r="G2437" s="24" t="s">
        <v>6797</v>
      </c>
      <c r="H2437" s="253" t="s">
        <v>51</v>
      </c>
      <c r="I2437" s="253">
        <v>7</v>
      </c>
      <c r="J2437" s="253" t="s">
        <v>6798</v>
      </c>
      <c r="K2437" s="60" t="s">
        <v>31</v>
      </c>
      <c r="L2437" s="60">
        <v>4</v>
      </c>
      <c r="M2437" s="27">
        <f>L2437*312</f>
        <v>1248</v>
      </c>
      <c r="N2437" s="23"/>
      <c r="O2437" s="184" t="s">
        <v>32</v>
      </c>
      <c r="P2437" s="237"/>
    </row>
    <row r="2438" s="83" customFormat="1" ht="18" customHeight="1" spans="1:16">
      <c r="A2438" s="24">
        <v>2433</v>
      </c>
      <c r="B2438" s="24" t="s">
        <v>23</v>
      </c>
      <c r="C2438" s="24" t="s">
        <v>24</v>
      </c>
      <c r="D2438" s="24" t="s">
        <v>25</v>
      </c>
      <c r="E2438" s="60" t="s">
        <v>4460</v>
      </c>
      <c r="F2438" s="60" t="s">
        <v>6794</v>
      </c>
      <c r="G2438" s="24" t="s">
        <v>6799</v>
      </c>
      <c r="H2438" s="253" t="s">
        <v>51</v>
      </c>
      <c r="I2438" s="253">
        <v>2</v>
      </c>
      <c r="J2438" s="253" t="s">
        <v>6800</v>
      </c>
      <c r="K2438" s="60" t="s">
        <v>31</v>
      </c>
      <c r="L2438" s="60">
        <v>1</v>
      </c>
      <c r="M2438" s="27">
        <f>L2438*312</f>
        <v>312</v>
      </c>
      <c r="N2438" s="23"/>
      <c r="O2438" s="184" t="s">
        <v>32</v>
      </c>
      <c r="P2438" s="237"/>
    </row>
    <row r="2439" s="83" customFormat="1" ht="18" customHeight="1" spans="1:16">
      <c r="A2439" s="24">
        <v>2434</v>
      </c>
      <c r="B2439" s="24" t="s">
        <v>23</v>
      </c>
      <c r="C2439" s="24" t="s">
        <v>24</v>
      </c>
      <c r="D2439" s="24" t="s">
        <v>25</v>
      </c>
      <c r="E2439" s="60" t="s">
        <v>4460</v>
      </c>
      <c r="F2439" s="60" t="s">
        <v>6794</v>
      </c>
      <c r="G2439" s="24" t="s">
        <v>5547</v>
      </c>
      <c r="H2439" s="232" t="s">
        <v>29</v>
      </c>
      <c r="I2439" s="253">
        <v>4</v>
      </c>
      <c r="J2439" s="253" t="s">
        <v>6423</v>
      </c>
      <c r="K2439" s="60" t="s">
        <v>31</v>
      </c>
      <c r="L2439" s="60">
        <v>4</v>
      </c>
      <c r="M2439" s="27">
        <f>L2439*130</f>
        <v>520</v>
      </c>
      <c r="N2439" s="23"/>
      <c r="O2439" s="184" t="s">
        <v>32</v>
      </c>
      <c r="P2439" s="237"/>
    </row>
    <row r="2440" s="83" customFormat="1" ht="18" customHeight="1" spans="1:16">
      <c r="A2440" s="24">
        <v>2435</v>
      </c>
      <c r="B2440" s="24" t="s">
        <v>23</v>
      </c>
      <c r="C2440" s="24" t="s">
        <v>24</v>
      </c>
      <c r="D2440" s="24" t="s">
        <v>25</v>
      </c>
      <c r="E2440" s="60" t="s">
        <v>4460</v>
      </c>
      <c r="F2440" s="60" t="s">
        <v>6794</v>
      </c>
      <c r="G2440" s="24" t="s">
        <v>6801</v>
      </c>
      <c r="H2440" s="232" t="s">
        <v>29</v>
      </c>
      <c r="I2440" s="253">
        <v>4</v>
      </c>
      <c r="J2440" s="253" t="s">
        <v>6802</v>
      </c>
      <c r="K2440" s="60" t="s">
        <v>31</v>
      </c>
      <c r="L2440" s="60">
        <v>4</v>
      </c>
      <c r="M2440" s="27">
        <f>L2440*130</f>
        <v>520</v>
      </c>
      <c r="N2440" s="23"/>
      <c r="O2440" s="184" t="s">
        <v>32</v>
      </c>
      <c r="P2440" s="237"/>
    </row>
    <row r="2441" s="83" customFormat="1" ht="18" customHeight="1" spans="1:16">
      <c r="A2441" s="24">
        <v>2436</v>
      </c>
      <c r="B2441" s="24" t="s">
        <v>23</v>
      </c>
      <c r="C2441" s="24" t="s">
        <v>24</v>
      </c>
      <c r="D2441" s="24" t="s">
        <v>25</v>
      </c>
      <c r="E2441" s="60" t="s">
        <v>4460</v>
      </c>
      <c r="F2441" s="60" t="s">
        <v>6794</v>
      </c>
      <c r="G2441" s="24" t="s">
        <v>6803</v>
      </c>
      <c r="H2441" s="232" t="s">
        <v>29</v>
      </c>
      <c r="I2441" s="253">
        <v>5</v>
      </c>
      <c r="J2441" s="253" t="s">
        <v>6804</v>
      </c>
      <c r="K2441" s="60" t="s">
        <v>31</v>
      </c>
      <c r="L2441" s="60">
        <v>5</v>
      </c>
      <c r="M2441" s="27">
        <f>L2441*130</f>
        <v>650</v>
      </c>
      <c r="N2441" s="23"/>
      <c r="O2441" s="184" t="s">
        <v>32</v>
      </c>
      <c r="P2441" s="237"/>
    </row>
    <row r="2442" s="83" customFormat="1" ht="18" customHeight="1" spans="1:16">
      <c r="A2442" s="24">
        <v>2437</v>
      </c>
      <c r="B2442" s="24" t="s">
        <v>23</v>
      </c>
      <c r="C2442" s="24" t="s">
        <v>24</v>
      </c>
      <c r="D2442" s="24" t="s">
        <v>25</v>
      </c>
      <c r="E2442" s="60" t="s">
        <v>4460</v>
      </c>
      <c r="F2442" s="60" t="s">
        <v>6794</v>
      </c>
      <c r="G2442" s="24" t="s">
        <v>6805</v>
      </c>
      <c r="H2442" s="232" t="s">
        <v>29</v>
      </c>
      <c r="I2442" s="253">
        <v>3</v>
      </c>
      <c r="J2442" s="253" t="s">
        <v>6423</v>
      </c>
      <c r="K2442" s="60" t="s">
        <v>31</v>
      </c>
      <c r="L2442" s="60">
        <v>3</v>
      </c>
      <c r="M2442" s="27">
        <f>L2442*312</f>
        <v>936</v>
      </c>
      <c r="N2442" s="23"/>
      <c r="O2442" s="184" t="s">
        <v>32</v>
      </c>
      <c r="P2442" s="237"/>
    </row>
    <row r="2443" s="83" customFormat="1" ht="18" customHeight="1" spans="1:16">
      <c r="A2443" s="24">
        <v>2438</v>
      </c>
      <c r="B2443" s="24" t="s">
        <v>23</v>
      </c>
      <c r="C2443" s="24" t="s">
        <v>24</v>
      </c>
      <c r="D2443" s="24" t="s">
        <v>25</v>
      </c>
      <c r="E2443" s="60" t="s">
        <v>4460</v>
      </c>
      <c r="F2443" s="60" t="s">
        <v>6794</v>
      </c>
      <c r="G2443" s="24" t="s">
        <v>6806</v>
      </c>
      <c r="H2443" s="232" t="s">
        <v>29</v>
      </c>
      <c r="I2443" s="253">
        <v>5</v>
      </c>
      <c r="J2443" s="253" t="s">
        <v>6798</v>
      </c>
      <c r="K2443" s="60" t="s">
        <v>31</v>
      </c>
      <c r="L2443" s="60">
        <v>5</v>
      </c>
      <c r="M2443" s="27">
        <f>L2443*130</f>
        <v>650</v>
      </c>
      <c r="N2443" s="23"/>
      <c r="O2443" s="184" t="s">
        <v>32</v>
      </c>
      <c r="P2443" s="237"/>
    </row>
    <row r="2444" s="83" customFormat="1" ht="18" customHeight="1" spans="1:16">
      <c r="A2444" s="24">
        <v>2439</v>
      </c>
      <c r="B2444" s="24" t="s">
        <v>23</v>
      </c>
      <c r="C2444" s="24" t="s">
        <v>24</v>
      </c>
      <c r="D2444" s="24" t="s">
        <v>25</v>
      </c>
      <c r="E2444" s="60" t="s">
        <v>4460</v>
      </c>
      <c r="F2444" s="60" t="s">
        <v>6794</v>
      </c>
      <c r="G2444" s="24" t="s">
        <v>6807</v>
      </c>
      <c r="H2444" s="253" t="s">
        <v>51</v>
      </c>
      <c r="I2444" s="253">
        <v>3</v>
      </c>
      <c r="J2444" s="253" t="s">
        <v>6808</v>
      </c>
      <c r="K2444" s="60" t="s">
        <v>31</v>
      </c>
      <c r="L2444" s="60">
        <v>3</v>
      </c>
      <c r="M2444" s="27">
        <f>L2444*312</f>
        <v>936</v>
      </c>
      <c r="N2444" s="23"/>
      <c r="O2444" s="184" t="s">
        <v>32</v>
      </c>
      <c r="P2444" s="237"/>
    </row>
    <row r="2445" s="83" customFormat="1" ht="18" customHeight="1" spans="1:16">
      <c r="A2445" s="24">
        <v>2440</v>
      </c>
      <c r="B2445" s="24" t="s">
        <v>23</v>
      </c>
      <c r="C2445" s="24" t="s">
        <v>24</v>
      </c>
      <c r="D2445" s="24" t="s">
        <v>25</v>
      </c>
      <c r="E2445" s="60" t="s">
        <v>4460</v>
      </c>
      <c r="F2445" s="60" t="s">
        <v>6794</v>
      </c>
      <c r="G2445" s="24" t="s">
        <v>6809</v>
      </c>
      <c r="H2445" s="232" t="s">
        <v>29</v>
      </c>
      <c r="I2445" s="253">
        <v>4</v>
      </c>
      <c r="J2445" s="253" t="s">
        <v>6808</v>
      </c>
      <c r="K2445" s="60" t="s">
        <v>31</v>
      </c>
      <c r="L2445" s="60">
        <v>4</v>
      </c>
      <c r="M2445" s="27">
        <f>L2445*130</f>
        <v>520</v>
      </c>
      <c r="N2445" s="23"/>
      <c r="O2445" s="184" t="s">
        <v>32</v>
      </c>
      <c r="P2445" s="237"/>
    </row>
    <row r="2446" s="83" customFormat="1" ht="18" customHeight="1" spans="1:16">
      <c r="A2446" s="24">
        <v>2441</v>
      </c>
      <c r="B2446" s="24" t="s">
        <v>23</v>
      </c>
      <c r="C2446" s="24" t="s">
        <v>24</v>
      </c>
      <c r="D2446" s="24" t="s">
        <v>25</v>
      </c>
      <c r="E2446" s="60" t="s">
        <v>4460</v>
      </c>
      <c r="F2446" s="60" t="s">
        <v>6794</v>
      </c>
      <c r="G2446" s="24" t="s">
        <v>6810</v>
      </c>
      <c r="H2446" s="253" t="s">
        <v>51</v>
      </c>
      <c r="I2446" s="253">
        <v>4</v>
      </c>
      <c r="J2446" s="253" t="s">
        <v>6808</v>
      </c>
      <c r="K2446" s="60" t="s">
        <v>31</v>
      </c>
      <c r="L2446" s="60">
        <v>4</v>
      </c>
      <c r="M2446" s="27">
        <f>L2446*312</f>
        <v>1248</v>
      </c>
      <c r="N2446" s="23"/>
      <c r="O2446" s="184" t="s">
        <v>32</v>
      </c>
      <c r="P2446" s="237"/>
    </row>
    <row r="2447" s="83" customFormat="1" ht="18" customHeight="1" spans="1:16">
      <c r="A2447" s="24">
        <v>2442</v>
      </c>
      <c r="B2447" s="24" t="s">
        <v>23</v>
      </c>
      <c r="C2447" s="24" t="s">
        <v>24</v>
      </c>
      <c r="D2447" s="24" t="s">
        <v>25</v>
      </c>
      <c r="E2447" s="60" t="s">
        <v>4460</v>
      </c>
      <c r="F2447" s="60" t="s">
        <v>6794</v>
      </c>
      <c r="G2447" s="24" t="s">
        <v>6811</v>
      </c>
      <c r="H2447" s="232" t="s">
        <v>29</v>
      </c>
      <c r="I2447" s="253">
        <v>4</v>
      </c>
      <c r="J2447" s="253" t="s">
        <v>6812</v>
      </c>
      <c r="K2447" s="60" t="s">
        <v>31</v>
      </c>
      <c r="L2447" s="60">
        <v>4</v>
      </c>
      <c r="M2447" s="27">
        <f>L2447*130</f>
        <v>520</v>
      </c>
      <c r="N2447" s="23"/>
      <c r="O2447" s="184" t="s">
        <v>32</v>
      </c>
      <c r="P2447" s="237"/>
    </row>
    <row r="2448" s="83" customFormat="1" ht="18" customHeight="1" spans="1:16">
      <c r="A2448" s="24">
        <v>2443</v>
      </c>
      <c r="B2448" s="24" t="s">
        <v>23</v>
      </c>
      <c r="C2448" s="24" t="s">
        <v>24</v>
      </c>
      <c r="D2448" s="24" t="s">
        <v>25</v>
      </c>
      <c r="E2448" s="60" t="s">
        <v>4460</v>
      </c>
      <c r="F2448" s="60" t="s">
        <v>6794</v>
      </c>
      <c r="G2448" s="24" t="s">
        <v>6813</v>
      </c>
      <c r="H2448" s="232" t="s">
        <v>29</v>
      </c>
      <c r="I2448" s="253">
        <v>5</v>
      </c>
      <c r="J2448" s="253" t="s">
        <v>6812</v>
      </c>
      <c r="K2448" s="60" t="s">
        <v>31</v>
      </c>
      <c r="L2448" s="60">
        <v>4</v>
      </c>
      <c r="M2448" s="27">
        <f>L2448*130</f>
        <v>520</v>
      </c>
      <c r="N2448" s="23"/>
      <c r="O2448" s="184" t="s">
        <v>32</v>
      </c>
      <c r="P2448" s="237"/>
    </row>
    <row r="2449" s="83" customFormat="1" ht="18" customHeight="1" spans="1:16">
      <c r="A2449" s="24">
        <v>2444</v>
      </c>
      <c r="B2449" s="24" t="s">
        <v>23</v>
      </c>
      <c r="C2449" s="24" t="s">
        <v>24</v>
      </c>
      <c r="D2449" s="24" t="s">
        <v>25</v>
      </c>
      <c r="E2449" s="60" t="s">
        <v>4460</v>
      </c>
      <c r="F2449" s="60" t="s">
        <v>6794</v>
      </c>
      <c r="G2449" s="24" t="s">
        <v>6814</v>
      </c>
      <c r="H2449" s="232" t="s">
        <v>29</v>
      </c>
      <c r="I2449" s="253">
        <v>5</v>
      </c>
      <c r="J2449" s="253" t="s">
        <v>6815</v>
      </c>
      <c r="K2449" s="60" t="s">
        <v>31</v>
      </c>
      <c r="L2449" s="60">
        <v>5</v>
      </c>
      <c r="M2449" s="27">
        <f>L2449*130</f>
        <v>650</v>
      </c>
      <c r="N2449" s="23"/>
      <c r="O2449" s="184" t="s">
        <v>32</v>
      </c>
      <c r="P2449" s="237"/>
    </row>
    <row r="2450" s="83" customFormat="1" ht="18" customHeight="1" spans="1:16">
      <c r="A2450" s="24">
        <v>2445</v>
      </c>
      <c r="B2450" s="24" t="s">
        <v>23</v>
      </c>
      <c r="C2450" s="24" t="s">
        <v>24</v>
      </c>
      <c r="D2450" s="24" t="s">
        <v>25</v>
      </c>
      <c r="E2450" s="60" t="s">
        <v>4460</v>
      </c>
      <c r="F2450" s="60" t="s">
        <v>6794</v>
      </c>
      <c r="G2450" s="24" t="s">
        <v>6816</v>
      </c>
      <c r="H2450" s="232" t="s">
        <v>29</v>
      </c>
      <c r="I2450" s="253">
        <v>5</v>
      </c>
      <c r="J2450" s="253" t="s">
        <v>6817</v>
      </c>
      <c r="K2450" s="60" t="s">
        <v>31</v>
      </c>
      <c r="L2450" s="60">
        <v>3</v>
      </c>
      <c r="M2450" s="27">
        <f>L2450*130</f>
        <v>390</v>
      </c>
      <c r="N2450" s="23"/>
      <c r="O2450" s="184" t="s">
        <v>32</v>
      </c>
      <c r="P2450" s="237"/>
    </row>
    <row r="2451" s="83" customFormat="1" ht="18" customHeight="1" spans="1:16">
      <c r="A2451" s="24">
        <v>2446</v>
      </c>
      <c r="B2451" s="24" t="s">
        <v>23</v>
      </c>
      <c r="C2451" s="24" t="s">
        <v>24</v>
      </c>
      <c r="D2451" s="24" t="s">
        <v>25</v>
      </c>
      <c r="E2451" s="60" t="s">
        <v>4460</v>
      </c>
      <c r="F2451" s="60" t="s">
        <v>6794</v>
      </c>
      <c r="G2451" s="24" t="s">
        <v>6818</v>
      </c>
      <c r="H2451" s="232" t="s">
        <v>51</v>
      </c>
      <c r="I2451" s="253">
        <v>6</v>
      </c>
      <c r="J2451" s="253" t="s">
        <v>6819</v>
      </c>
      <c r="K2451" s="60" t="s">
        <v>31</v>
      </c>
      <c r="L2451" s="60">
        <v>6</v>
      </c>
      <c r="M2451" s="27">
        <f>L2451*312</f>
        <v>1872</v>
      </c>
      <c r="N2451" s="23"/>
      <c r="O2451" s="184" t="s">
        <v>32</v>
      </c>
      <c r="P2451" s="237"/>
    </row>
    <row r="2452" s="83" customFormat="1" ht="18" customHeight="1" spans="1:16">
      <c r="A2452" s="24">
        <v>2447</v>
      </c>
      <c r="B2452" s="24" t="s">
        <v>23</v>
      </c>
      <c r="C2452" s="24" t="s">
        <v>24</v>
      </c>
      <c r="D2452" s="24" t="s">
        <v>25</v>
      </c>
      <c r="E2452" s="60" t="s">
        <v>4460</v>
      </c>
      <c r="F2452" s="60" t="s">
        <v>6794</v>
      </c>
      <c r="G2452" s="24" t="s">
        <v>6820</v>
      </c>
      <c r="H2452" s="232" t="s">
        <v>29</v>
      </c>
      <c r="I2452" s="253">
        <v>4</v>
      </c>
      <c r="J2452" s="253" t="s">
        <v>6800</v>
      </c>
      <c r="K2452" s="60" t="s">
        <v>31</v>
      </c>
      <c r="L2452" s="60">
        <v>4</v>
      </c>
      <c r="M2452" s="27">
        <f>L2452*130</f>
        <v>520</v>
      </c>
      <c r="N2452" s="23"/>
      <c r="O2452" s="184" t="s">
        <v>32</v>
      </c>
      <c r="P2452" s="237"/>
    </row>
    <row r="2453" s="83" customFormat="1" ht="18" customHeight="1" spans="1:16">
      <c r="A2453" s="24">
        <v>2448</v>
      </c>
      <c r="B2453" s="24" t="s">
        <v>23</v>
      </c>
      <c r="C2453" s="24" t="s">
        <v>24</v>
      </c>
      <c r="D2453" s="24" t="s">
        <v>25</v>
      </c>
      <c r="E2453" s="60" t="s">
        <v>4878</v>
      </c>
      <c r="F2453" s="60" t="s">
        <v>6794</v>
      </c>
      <c r="G2453" s="24" t="s">
        <v>6821</v>
      </c>
      <c r="H2453" s="232" t="s">
        <v>29</v>
      </c>
      <c r="I2453" s="253">
        <v>3</v>
      </c>
      <c r="J2453" s="253" t="s">
        <v>6802</v>
      </c>
      <c r="K2453" s="60" t="s">
        <v>31</v>
      </c>
      <c r="L2453" s="60">
        <v>3</v>
      </c>
      <c r="M2453" s="27">
        <f>L2453*312</f>
        <v>936</v>
      </c>
      <c r="N2453" s="23"/>
      <c r="O2453" s="184" t="s">
        <v>32</v>
      </c>
      <c r="P2453" s="237"/>
    </row>
    <row r="2454" s="83" customFormat="1" ht="18" customHeight="1" spans="1:16">
      <c r="A2454" s="24">
        <v>2449</v>
      </c>
      <c r="B2454" s="24" t="s">
        <v>23</v>
      </c>
      <c r="C2454" s="24" t="s">
        <v>24</v>
      </c>
      <c r="D2454" s="24" t="s">
        <v>25</v>
      </c>
      <c r="E2454" s="60" t="s">
        <v>4460</v>
      </c>
      <c r="F2454" s="60" t="s">
        <v>6794</v>
      </c>
      <c r="G2454" s="24" t="s">
        <v>6822</v>
      </c>
      <c r="H2454" s="232" t="s">
        <v>29</v>
      </c>
      <c r="I2454" s="253">
        <v>2</v>
      </c>
      <c r="J2454" s="253" t="s">
        <v>6798</v>
      </c>
      <c r="K2454" s="60" t="s">
        <v>31</v>
      </c>
      <c r="L2454" s="60">
        <v>2</v>
      </c>
      <c r="M2454" s="27">
        <f>L2454*312</f>
        <v>624</v>
      </c>
      <c r="N2454" s="23"/>
      <c r="O2454" s="184" t="s">
        <v>32</v>
      </c>
      <c r="P2454" s="237"/>
    </row>
    <row r="2455" s="83" customFormat="1" ht="18" customHeight="1" spans="1:16">
      <c r="A2455" s="24">
        <v>2450</v>
      </c>
      <c r="B2455" s="24" t="s">
        <v>23</v>
      </c>
      <c r="C2455" s="24" t="s">
        <v>24</v>
      </c>
      <c r="D2455" s="24" t="s">
        <v>25</v>
      </c>
      <c r="E2455" s="60" t="s">
        <v>4460</v>
      </c>
      <c r="F2455" s="60" t="s">
        <v>6794</v>
      </c>
      <c r="G2455" s="24" t="s">
        <v>6432</v>
      </c>
      <c r="H2455" s="232" t="s">
        <v>29</v>
      </c>
      <c r="I2455" s="253">
        <v>5</v>
      </c>
      <c r="J2455" s="253" t="s">
        <v>6808</v>
      </c>
      <c r="K2455" s="60" t="s">
        <v>31</v>
      </c>
      <c r="L2455" s="60">
        <v>5</v>
      </c>
      <c r="M2455" s="27">
        <f>L2455*130</f>
        <v>650</v>
      </c>
      <c r="N2455" s="23"/>
      <c r="O2455" s="184" t="s">
        <v>32</v>
      </c>
      <c r="P2455" s="237"/>
    </row>
    <row r="2456" s="83" customFormat="1" ht="18" customHeight="1" spans="1:16">
      <c r="A2456" s="24">
        <v>2451</v>
      </c>
      <c r="B2456" s="24" t="s">
        <v>23</v>
      </c>
      <c r="C2456" s="24" t="s">
        <v>24</v>
      </c>
      <c r="D2456" s="24" t="s">
        <v>25</v>
      </c>
      <c r="E2456" s="60" t="s">
        <v>4460</v>
      </c>
      <c r="F2456" s="60" t="s">
        <v>6794</v>
      </c>
      <c r="G2456" s="24" t="s">
        <v>6823</v>
      </c>
      <c r="H2456" s="232" t="s">
        <v>29</v>
      </c>
      <c r="I2456" s="253">
        <v>5</v>
      </c>
      <c r="J2456" s="253" t="s">
        <v>6802</v>
      </c>
      <c r="K2456" s="60" t="s">
        <v>31</v>
      </c>
      <c r="L2456" s="60">
        <v>5</v>
      </c>
      <c r="M2456" s="27">
        <f>L2456*130</f>
        <v>650</v>
      </c>
      <c r="N2456" s="23"/>
      <c r="O2456" s="184" t="s">
        <v>32</v>
      </c>
      <c r="P2456" s="237"/>
    </row>
    <row r="2457" s="83" customFormat="1" ht="18" customHeight="1" spans="1:16">
      <c r="A2457" s="24">
        <v>2452</v>
      </c>
      <c r="B2457" s="24" t="s">
        <v>23</v>
      </c>
      <c r="C2457" s="24" t="s">
        <v>24</v>
      </c>
      <c r="D2457" s="24" t="s">
        <v>25</v>
      </c>
      <c r="E2457" s="60" t="s">
        <v>4460</v>
      </c>
      <c r="F2457" s="60" t="s">
        <v>6794</v>
      </c>
      <c r="G2457" s="24" t="s">
        <v>6824</v>
      </c>
      <c r="H2457" s="232" t="s">
        <v>29</v>
      </c>
      <c r="I2457" s="253">
        <v>2</v>
      </c>
      <c r="J2457" s="253" t="s">
        <v>6812</v>
      </c>
      <c r="K2457" s="60" t="s">
        <v>31</v>
      </c>
      <c r="L2457" s="60">
        <v>2</v>
      </c>
      <c r="M2457" s="27">
        <f>L2457*312</f>
        <v>624</v>
      </c>
      <c r="N2457" s="23"/>
      <c r="O2457" s="184" t="s">
        <v>32</v>
      </c>
      <c r="P2457" s="237"/>
    </row>
    <row r="2458" s="83" customFormat="1" ht="18" customHeight="1" spans="1:16">
      <c r="A2458" s="24">
        <v>2453</v>
      </c>
      <c r="B2458" s="24" t="s">
        <v>23</v>
      </c>
      <c r="C2458" s="24" t="s">
        <v>24</v>
      </c>
      <c r="D2458" s="24" t="s">
        <v>25</v>
      </c>
      <c r="E2458" s="60" t="s">
        <v>4460</v>
      </c>
      <c r="F2458" s="60" t="s">
        <v>6794</v>
      </c>
      <c r="G2458" s="24" t="s">
        <v>6825</v>
      </c>
      <c r="H2458" s="232" t="s">
        <v>29</v>
      </c>
      <c r="I2458" s="253">
        <v>4</v>
      </c>
      <c r="J2458" s="253" t="s">
        <v>6802</v>
      </c>
      <c r="K2458" s="60" t="s">
        <v>31</v>
      </c>
      <c r="L2458" s="60">
        <v>4</v>
      </c>
      <c r="M2458" s="27">
        <f>L2458*130</f>
        <v>520</v>
      </c>
      <c r="N2458" s="23"/>
      <c r="O2458" s="184" t="s">
        <v>32</v>
      </c>
      <c r="P2458" s="237"/>
    </row>
    <row r="2459" s="83" customFormat="1" ht="18" customHeight="1" spans="1:16">
      <c r="A2459" s="24">
        <v>2454</v>
      </c>
      <c r="B2459" s="24" t="s">
        <v>23</v>
      </c>
      <c r="C2459" s="24" t="s">
        <v>24</v>
      </c>
      <c r="D2459" s="24" t="s">
        <v>25</v>
      </c>
      <c r="E2459" s="60" t="s">
        <v>4460</v>
      </c>
      <c r="F2459" s="60" t="s">
        <v>6794</v>
      </c>
      <c r="G2459" s="24" t="s">
        <v>6826</v>
      </c>
      <c r="H2459" s="232" t="s">
        <v>29</v>
      </c>
      <c r="I2459" s="253">
        <v>1</v>
      </c>
      <c r="J2459" s="253" t="s">
        <v>6800</v>
      </c>
      <c r="K2459" s="60" t="s">
        <v>31</v>
      </c>
      <c r="L2459" s="60">
        <v>1</v>
      </c>
      <c r="M2459" s="27">
        <f>L2459*312</f>
        <v>312</v>
      </c>
      <c r="N2459" s="23"/>
      <c r="O2459" s="184" t="s">
        <v>32</v>
      </c>
      <c r="P2459" s="237"/>
    </row>
    <row r="2460" s="83" customFormat="1" ht="18" customHeight="1" spans="1:16">
      <c r="A2460" s="24">
        <v>2455</v>
      </c>
      <c r="B2460" s="24" t="s">
        <v>23</v>
      </c>
      <c r="C2460" s="24" t="s">
        <v>24</v>
      </c>
      <c r="D2460" s="24" t="s">
        <v>25</v>
      </c>
      <c r="E2460" s="60" t="s">
        <v>4460</v>
      </c>
      <c r="F2460" s="60" t="s">
        <v>6794</v>
      </c>
      <c r="G2460" s="24" t="s">
        <v>6827</v>
      </c>
      <c r="H2460" s="232" t="s">
        <v>29</v>
      </c>
      <c r="I2460" s="253">
        <v>1</v>
      </c>
      <c r="J2460" s="253" t="s">
        <v>6423</v>
      </c>
      <c r="K2460" s="60" t="s">
        <v>31</v>
      </c>
      <c r="L2460" s="60">
        <v>1</v>
      </c>
      <c r="M2460" s="27">
        <f>L2460*312</f>
        <v>312</v>
      </c>
      <c r="N2460" s="23"/>
      <c r="O2460" s="184" t="s">
        <v>32</v>
      </c>
      <c r="P2460" s="237"/>
    </row>
    <row r="2461" s="83" customFormat="1" ht="18" customHeight="1" spans="1:16">
      <c r="A2461" s="24">
        <v>2456</v>
      </c>
      <c r="B2461" s="24" t="s">
        <v>23</v>
      </c>
      <c r="C2461" s="24" t="s">
        <v>24</v>
      </c>
      <c r="D2461" s="24" t="s">
        <v>25</v>
      </c>
      <c r="E2461" s="60" t="s">
        <v>4878</v>
      </c>
      <c r="F2461" s="60" t="s">
        <v>6794</v>
      </c>
      <c r="G2461" s="24" t="s">
        <v>6828</v>
      </c>
      <c r="H2461" s="232" t="s">
        <v>29</v>
      </c>
      <c r="I2461" s="253">
        <v>7</v>
      </c>
      <c r="J2461" s="253" t="s">
        <v>6802</v>
      </c>
      <c r="K2461" s="60" t="s">
        <v>31</v>
      </c>
      <c r="L2461" s="60">
        <v>5</v>
      </c>
      <c r="M2461" s="27">
        <f>L2461*130</f>
        <v>650</v>
      </c>
      <c r="N2461" s="23"/>
      <c r="O2461" s="184" t="s">
        <v>32</v>
      </c>
      <c r="P2461" s="237"/>
    </row>
    <row r="2462" s="83" customFormat="1" ht="18" customHeight="1" spans="1:16">
      <c r="A2462" s="24">
        <v>2457</v>
      </c>
      <c r="B2462" s="24" t="s">
        <v>23</v>
      </c>
      <c r="C2462" s="24" t="s">
        <v>24</v>
      </c>
      <c r="D2462" s="24" t="s">
        <v>25</v>
      </c>
      <c r="E2462" s="60" t="s">
        <v>4460</v>
      </c>
      <c r="F2462" s="60" t="s">
        <v>6794</v>
      </c>
      <c r="G2462" s="24" t="s">
        <v>6829</v>
      </c>
      <c r="H2462" s="232" t="s">
        <v>29</v>
      </c>
      <c r="I2462" s="253">
        <v>2</v>
      </c>
      <c r="J2462" s="253" t="s">
        <v>6423</v>
      </c>
      <c r="K2462" s="60" t="s">
        <v>31</v>
      </c>
      <c r="L2462" s="60">
        <v>2</v>
      </c>
      <c r="M2462" s="27">
        <f>L2462*312</f>
        <v>624</v>
      </c>
      <c r="N2462" s="23"/>
      <c r="O2462" s="184" t="s">
        <v>32</v>
      </c>
      <c r="P2462" s="237"/>
    </row>
    <row r="2463" s="83" customFormat="1" ht="18" customHeight="1" spans="1:16">
      <c r="A2463" s="24">
        <v>2458</v>
      </c>
      <c r="B2463" s="24" t="s">
        <v>23</v>
      </c>
      <c r="C2463" s="24" t="s">
        <v>24</v>
      </c>
      <c r="D2463" s="24" t="s">
        <v>25</v>
      </c>
      <c r="E2463" s="60" t="s">
        <v>4460</v>
      </c>
      <c r="F2463" s="60" t="s">
        <v>6794</v>
      </c>
      <c r="G2463" s="24" t="s">
        <v>6830</v>
      </c>
      <c r="H2463" s="232" t="s">
        <v>29</v>
      </c>
      <c r="I2463" s="253">
        <v>8</v>
      </c>
      <c r="J2463" s="253" t="s">
        <v>6423</v>
      </c>
      <c r="K2463" s="60" t="s">
        <v>31</v>
      </c>
      <c r="L2463" s="60">
        <v>5</v>
      </c>
      <c r="M2463" s="27">
        <f>L2463*130</f>
        <v>650</v>
      </c>
      <c r="N2463" s="23"/>
      <c r="O2463" s="184" t="s">
        <v>32</v>
      </c>
      <c r="P2463" s="237"/>
    </row>
    <row r="2464" s="83" customFormat="1" ht="18" customHeight="1" spans="1:16">
      <c r="A2464" s="24">
        <v>2459</v>
      </c>
      <c r="B2464" s="24" t="s">
        <v>23</v>
      </c>
      <c r="C2464" s="24" t="s">
        <v>24</v>
      </c>
      <c r="D2464" s="24" t="s">
        <v>25</v>
      </c>
      <c r="E2464" s="60" t="s">
        <v>4460</v>
      </c>
      <c r="F2464" s="60" t="s">
        <v>6794</v>
      </c>
      <c r="G2464" s="24" t="s">
        <v>6831</v>
      </c>
      <c r="H2464" s="232" t="s">
        <v>29</v>
      </c>
      <c r="I2464" s="253">
        <v>4</v>
      </c>
      <c r="J2464" s="253" t="s">
        <v>6423</v>
      </c>
      <c r="K2464" s="60" t="s">
        <v>31</v>
      </c>
      <c r="L2464" s="60">
        <v>4</v>
      </c>
      <c r="M2464" s="27">
        <f>L2464*130</f>
        <v>520</v>
      </c>
      <c r="N2464" s="23"/>
      <c r="O2464" s="184" t="s">
        <v>32</v>
      </c>
      <c r="P2464" s="237"/>
    </row>
    <row r="2465" s="83" customFormat="1" ht="18" customHeight="1" spans="1:16">
      <c r="A2465" s="24">
        <v>2460</v>
      </c>
      <c r="B2465" s="24" t="s">
        <v>23</v>
      </c>
      <c r="C2465" s="24" t="s">
        <v>24</v>
      </c>
      <c r="D2465" s="24" t="s">
        <v>25</v>
      </c>
      <c r="E2465" s="60" t="s">
        <v>4460</v>
      </c>
      <c r="F2465" s="60" t="s">
        <v>6794</v>
      </c>
      <c r="G2465" s="24" t="s">
        <v>6832</v>
      </c>
      <c r="H2465" s="232" t="s">
        <v>29</v>
      </c>
      <c r="I2465" s="253">
        <v>5</v>
      </c>
      <c r="J2465" s="253" t="s">
        <v>6423</v>
      </c>
      <c r="K2465" s="60" t="s">
        <v>31</v>
      </c>
      <c r="L2465" s="60">
        <v>5</v>
      </c>
      <c r="M2465" s="27">
        <f>L2465*130</f>
        <v>650</v>
      </c>
      <c r="N2465" s="23"/>
      <c r="O2465" s="184" t="s">
        <v>32</v>
      </c>
      <c r="P2465" s="237"/>
    </row>
    <row r="2466" s="83" customFormat="1" ht="18" customHeight="1" spans="1:16">
      <c r="A2466" s="24">
        <v>2461</v>
      </c>
      <c r="B2466" s="24" t="s">
        <v>23</v>
      </c>
      <c r="C2466" s="24" t="s">
        <v>24</v>
      </c>
      <c r="D2466" s="24" t="s">
        <v>25</v>
      </c>
      <c r="E2466" s="60" t="s">
        <v>4460</v>
      </c>
      <c r="F2466" s="60" t="s">
        <v>6794</v>
      </c>
      <c r="G2466" s="24" t="s">
        <v>6833</v>
      </c>
      <c r="H2466" s="232" t="s">
        <v>29</v>
      </c>
      <c r="I2466" s="253">
        <v>6</v>
      </c>
      <c r="J2466" s="253" t="s">
        <v>6815</v>
      </c>
      <c r="K2466" s="60" t="s">
        <v>31</v>
      </c>
      <c r="L2466" s="60">
        <v>4</v>
      </c>
      <c r="M2466" s="27">
        <f>L2466*130</f>
        <v>520</v>
      </c>
      <c r="N2466" s="23"/>
      <c r="O2466" s="184" t="s">
        <v>32</v>
      </c>
      <c r="P2466" s="237"/>
    </row>
    <row r="2467" s="83" customFormat="1" ht="18" customHeight="1" spans="1:16">
      <c r="A2467" s="24">
        <v>2462</v>
      </c>
      <c r="B2467" s="24" t="s">
        <v>23</v>
      </c>
      <c r="C2467" s="24" t="s">
        <v>24</v>
      </c>
      <c r="D2467" s="24" t="s">
        <v>25</v>
      </c>
      <c r="E2467" s="60" t="s">
        <v>4460</v>
      </c>
      <c r="F2467" s="60" t="s">
        <v>6794</v>
      </c>
      <c r="G2467" s="24" t="s">
        <v>6834</v>
      </c>
      <c r="H2467" s="232" t="s">
        <v>29</v>
      </c>
      <c r="I2467" s="253">
        <v>3</v>
      </c>
      <c r="J2467" s="253" t="s">
        <v>6815</v>
      </c>
      <c r="K2467" s="60" t="s">
        <v>31</v>
      </c>
      <c r="L2467" s="60">
        <v>3</v>
      </c>
      <c r="M2467" s="27">
        <f>L2467*312</f>
        <v>936</v>
      </c>
      <c r="N2467" s="23"/>
      <c r="O2467" s="184" t="s">
        <v>32</v>
      </c>
      <c r="P2467" s="237"/>
    </row>
    <row r="2468" s="83" customFormat="1" ht="18" customHeight="1" spans="1:16">
      <c r="A2468" s="24">
        <v>2463</v>
      </c>
      <c r="B2468" s="24" t="s">
        <v>23</v>
      </c>
      <c r="C2468" s="24" t="s">
        <v>24</v>
      </c>
      <c r="D2468" s="24" t="s">
        <v>25</v>
      </c>
      <c r="E2468" s="60" t="s">
        <v>4460</v>
      </c>
      <c r="F2468" s="60" t="s">
        <v>6794</v>
      </c>
      <c r="G2468" s="24" t="s">
        <v>6835</v>
      </c>
      <c r="H2468" s="232" t="s">
        <v>29</v>
      </c>
      <c r="I2468" s="253">
        <v>1</v>
      </c>
      <c r="J2468" s="253" t="s">
        <v>6836</v>
      </c>
      <c r="K2468" s="60" t="s">
        <v>31</v>
      </c>
      <c r="L2468" s="60">
        <v>1</v>
      </c>
      <c r="M2468" s="27">
        <f>L2468*312</f>
        <v>312</v>
      </c>
      <c r="N2468" s="23"/>
      <c r="O2468" s="184" t="s">
        <v>32</v>
      </c>
      <c r="P2468" s="237"/>
    </row>
    <row r="2469" s="83" customFormat="1" ht="18" customHeight="1" spans="1:16">
      <c r="A2469" s="24">
        <v>2464</v>
      </c>
      <c r="B2469" s="24" t="s">
        <v>23</v>
      </c>
      <c r="C2469" s="24" t="s">
        <v>24</v>
      </c>
      <c r="D2469" s="24" t="s">
        <v>25</v>
      </c>
      <c r="E2469" s="60" t="s">
        <v>4460</v>
      </c>
      <c r="F2469" s="60" t="s">
        <v>6794</v>
      </c>
      <c r="G2469" s="24" t="s">
        <v>6837</v>
      </c>
      <c r="H2469" s="232" t="s">
        <v>29</v>
      </c>
      <c r="I2469" s="253">
        <v>3</v>
      </c>
      <c r="J2469" s="253" t="s">
        <v>6798</v>
      </c>
      <c r="K2469" s="60" t="s">
        <v>31</v>
      </c>
      <c r="L2469" s="60">
        <v>3</v>
      </c>
      <c r="M2469" s="27">
        <f>L2469*312</f>
        <v>936</v>
      </c>
      <c r="N2469" s="23"/>
      <c r="O2469" s="184" t="s">
        <v>32</v>
      </c>
      <c r="P2469" s="237"/>
    </row>
    <row r="2470" s="83" customFormat="1" ht="18" customHeight="1" spans="1:16">
      <c r="A2470" s="24">
        <v>2465</v>
      </c>
      <c r="B2470" s="24" t="s">
        <v>23</v>
      </c>
      <c r="C2470" s="24" t="s">
        <v>24</v>
      </c>
      <c r="D2470" s="24" t="s">
        <v>25</v>
      </c>
      <c r="E2470" s="60" t="s">
        <v>4460</v>
      </c>
      <c r="F2470" s="60" t="s">
        <v>6794</v>
      </c>
      <c r="G2470" s="24" t="s">
        <v>6838</v>
      </c>
      <c r="H2470" s="232" t="s">
        <v>29</v>
      </c>
      <c r="I2470" s="253">
        <v>3</v>
      </c>
      <c r="J2470" s="253" t="s">
        <v>6800</v>
      </c>
      <c r="K2470" s="60" t="s">
        <v>31</v>
      </c>
      <c r="L2470" s="60">
        <v>3</v>
      </c>
      <c r="M2470" s="27">
        <f>L2470*312</f>
        <v>936</v>
      </c>
      <c r="N2470" s="23"/>
      <c r="O2470" s="184" t="s">
        <v>32</v>
      </c>
      <c r="P2470" s="237"/>
    </row>
    <row r="2471" s="83" customFormat="1" ht="18" customHeight="1" spans="1:16">
      <c r="A2471" s="24">
        <v>2466</v>
      </c>
      <c r="B2471" s="24" t="s">
        <v>23</v>
      </c>
      <c r="C2471" s="24" t="s">
        <v>24</v>
      </c>
      <c r="D2471" s="24" t="s">
        <v>25</v>
      </c>
      <c r="E2471" s="60" t="s">
        <v>4878</v>
      </c>
      <c r="F2471" s="60" t="s">
        <v>6794</v>
      </c>
      <c r="G2471" s="24" t="s">
        <v>6839</v>
      </c>
      <c r="H2471" s="232" t="s">
        <v>29</v>
      </c>
      <c r="I2471" s="253">
        <v>2</v>
      </c>
      <c r="J2471" s="253" t="s">
        <v>6804</v>
      </c>
      <c r="K2471" s="60" t="s">
        <v>31</v>
      </c>
      <c r="L2471" s="60">
        <v>2</v>
      </c>
      <c r="M2471" s="27">
        <f>L2471*312</f>
        <v>624</v>
      </c>
      <c r="N2471" s="23"/>
      <c r="O2471" s="184" t="s">
        <v>32</v>
      </c>
      <c r="P2471" s="237"/>
    </row>
    <row r="2472" s="83" customFormat="1" ht="18" customHeight="1" spans="1:16">
      <c r="A2472" s="24">
        <v>2467</v>
      </c>
      <c r="B2472" s="24" t="s">
        <v>23</v>
      </c>
      <c r="C2472" s="24" t="s">
        <v>24</v>
      </c>
      <c r="D2472" s="24" t="s">
        <v>25</v>
      </c>
      <c r="E2472" s="60" t="s">
        <v>4460</v>
      </c>
      <c r="F2472" s="60" t="s">
        <v>6794</v>
      </c>
      <c r="G2472" s="24" t="s">
        <v>6840</v>
      </c>
      <c r="H2472" s="232" t="s">
        <v>29</v>
      </c>
      <c r="I2472" s="253">
        <v>5</v>
      </c>
      <c r="J2472" s="253" t="s">
        <v>6423</v>
      </c>
      <c r="K2472" s="60" t="s">
        <v>31</v>
      </c>
      <c r="L2472" s="60">
        <v>5</v>
      </c>
      <c r="M2472" s="27">
        <f>L2472*130</f>
        <v>650</v>
      </c>
      <c r="N2472" s="23"/>
      <c r="O2472" s="184" t="s">
        <v>32</v>
      </c>
      <c r="P2472" s="237"/>
    </row>
    <row r="2473" s="83" customFormat="1" ht="18" customHeight="1" spans="1:16">
      <c r="A2473" s="24">
        <v>2468</v>
      </c>
      <c r="B2473" s="24" t="s">
        <v>23</v>
      </c>
      <c r="C2473" s="24" t="s">
        <v>24</v>
      </c>
      <c r="D2473" s="24" t="s">
        <v>25</v>
      </c>
      <c r="E2473" s="60" t="s">
        <v>4460</v>
      </c>
      <c r="F2473" s="60" t="s">
        <v>6794</v>
      </c>
      <c r="G2473" s="24" t="s">
        <v>6841</v>
      </c>
      <c r="H2473" s="232" t="s">
        <v>29</v>
      </c>
      <c r="I2473" s="253">
        <v>4</v>
      </c>
      <c r="J2473" s="253" t="s">
        <v>6815</v>
      </c>
      <c r="K2473" s="60" t="s">
        <v>31</v>
      </c>
      <c r="L2473" s="60">
        <v>4</v>
      </c>
      <c r="M2473" s="27">
        <f>L2473*130</f>
        <v>520</v>
      </c>
      <c r="N2473" s="23"/>
      <c r="O2473" s="184" t="s">
        <v>32</v>
      </c>
      <c r="P2473" s="237"/>
    </row>
    <row r="2474" s="83" customFormat="1" ht="18" customHeight="1" spans="1:16">
      <c r="A2474" s="24">
        <v>2469</v>
      </c>
      <c r="B2474" s="24" t="s">
        <v>23</v>
      </c>
      <c r="C2474" s="24" t="s">
        <v>24</v>
      </c>
      <c r="D2474" s="24" t="s">
        <v>25</v>
      </c>
      <c r="E2474" s="60" t="s">
        <v>4460</v>
      </c>
      <c r="F2474" s="60" t="s">
        <v>6794</v>
      </c>
      <c r="G2474" s="24" t="s">
        <v>6842</v>
      </c>
      <c r="H2474" s="232" t="s">
        <v>29</v>
      </c>
      <c r="I2474" s="253">
        <v>2</v>
      </c>
      <c r="J2474" s="253" t="s">
        <v>6815</v>
      </c>
      <c r="K2474" s="60" t="s">
        <v>31</v>
      </c>
      <c r="L2474" s="60">
        <v>2</v>
      </c>
      <c r="M2474" s="27">
        <f>L2474*312</f>
        <v>624</v>
      </c>
      <c r="N2474" s="23"/>
      <c r="O2474" s="184" t="s">
        <v>32</v>
      </c>
      <c r="P2474" s="237"/>
    </row>
    <row r="2475" s="83" customFormat="1" ht="18" customHeight="1" spans="1:16">
      <c r="A2475" s="24">
        <v>2470</v>
      </c>
      <c r="B2475" s="24" t="s">
        <v>23</v>
      </c>
      <c r="C2475" s="24" t="s">
        <v>24</v>
      </c>
      <c r="D2475" s="24" t="s">
        <v>25</v>
      </c>
      <c r="E2475" s="60" t="s">
        <v>4460</v>
      </c>
      <c r="F2475" s="60" t="s">
        <v>6794</v>
      </c>
      <c r="G2475" s="24" t="s">
        <v>6843</v>
      </c>
      <c r="H2475" s="232" t="s">
        <v>29</v>
      </c>
      <c r="I2475" s="253">
        <v>3</v>
      </c>
      <c r="J2475" s="253" t="s">
        <v>6819</v>
      </c>
      <c r="K2475" s="60" t="s">
        <v>31</v>
      </c>
      <c r="L2475" s="60">
        <v>3</v>
      </c>
      <c r="M2475" s="27">
        <f>L2475*312</f>
        <v>936</v>
      </c>
      <c r="N2475" s="23"/>
      <c r="O2475" s="184" t="s">
        <v>32</v>
      </c>
      <c r="P2475" s="237"/>
    </row>
    <row r="2476" s="83" customFormat="1" ht="18" customHeight="1" spans="1:16">
      <c r="A2476" s="24">
        <v>2471</v>
      </c>
      <c r="B2476" s="24" t="s">
        <v>23</v>
      </c>
      <c r="C2476" s="24" t="s">
        <v>24</v>
      </c>
      <c r="D2476" s="24" t="s">
        <v>25</v>
      </c>
      <c r="E2476" s="60" t="s">
        <v>4460</v>
      </c>
      <c r="F2476" s="60" t="s">
        <v>6794</v>
      </c>
      <c r="G2476" s="24" t="s">
        <v>6844</v>
      </c>
      <c r="H2476" s="232" t="s">
        <v>29</v>
      </c>
      <c r="I2476" s="253">
        <v>2</v>
      </c>
      <c r="J2476" s="253" t="s">
        <v>6812</v>
      </c>
      <c r="K2476" s="60" t="s">
        <v>31</v>
      </c>
      <c r="L2476" s="60">
        <v>2</v>
      </c>
      <c r="M2476" s="27">
        <f>L2476*312</f>
        <v>624</v>
      </c>
      <c r="N2476" s="23"/>
      <c r="O2476" s="184" t="s">
        <v>32</v>
      </c>
      <c r="P2476" s="237"/>
    </row>
    <row r="2477" s="83" customFormat="1" ht="18" customHeight="1" spans="1:16">
      <c r="A2477" s="24">
        <v>2472</v>
      </c>
      <c r="B2477" s="24" t="s">
        <v>23</v>
      </c>
      <c r="C2477" s="24" t="s">
        <v>24</v>
      </c>
      <c r="D2477" s="24" t="s">
        <v>25</v>
      </c>
      <c r="E2477" s="60" t="s">
        <v>4460</v>
      </c>
      <c r="F2477" s="60" t="s">
        <v>6794</v>
      </c>
      <c r="G2477" s="24" t="s">
        <v>6845</v>
      </c>
      <c r="H2477" s="232" t="s">
        <v>29</v>
      </c>
      <c r="I2477" s="253">
        <v>4</v>
      </c>
      <c r="J2477" s="253" t="s">
        <v>6802</v>
      </c>
      <c r="K2477" s="60" t="s">
        <v>31</v>
      </c>
      <c r="L2477" s="60">
        <v>4</v>
      </c>
      <c r="M2477" s="27">
        <f t="shared" ref="M2477:M2485" si="117">L2477*130</f>
        <v>520</v>
      </c>
      <c r="N2477" s="23"/>
      <c r="O2477" s="184" t="s">
        <v>32</v>
      </c>
      <c r="P2477" s="237"/>
    </row>
    <row r="2478" s="83" customFormat="1" ht="18" customHeight="1" spans="1:16">
      <c r="A2478" s="24">
        <v>2473</v>
      </c>
      <c r="B2478" s="24" t="s">
        <v>23</v>
      </c>
      <c r="C2478" s="24" t="s">
        <v>24</v>
      </c>
      <c r="D2478" s="24" t="s">
        <v>25</v>
      </c>
      <c r="E2478" s="60" t="s">
        <v>4460</v>
      </c>
      <c r="F2478" s="60" t="s">
        <v>6794</v>
      </c>
      <c r="G2478" s="24" t="s">
        <v>6846</v>
      </c>
      <c r="H2478" s="232" t="s">
        <v>29</v>
      </c>
      <c r="I2478" s="253">
        <v>4</v>
      </c>
      <c r="J2478" s="253" t="s">
        <v>6802</v>
      </c>
      <c r="K2478" s="60" t="s">
        <v>31</v>
      </c>
      <c r="L2478" s="60">
        <v>4</v>
      </c>
      <c r="M2478" s="27">
        <f t="shared" si="117"/>
        <v>520</v>
      </c>
      <c r="N2478" s="23"/>
      <c r="O2478" s="184" t="s">
        <v>32</v>
      </c>
      <c r="P2478" s="237"/>
    </row>
    <row r="2479" s="83" customFormat="1" ht="18" customHeight="1" spans="1:16">
      <c r="A2479" s="24">
        <v>2474</v>
      </c>
      <c r="B2479" s="24" t="s">
        <v>23</v>
      </c>
      <c r="C2479" s="24" t="s">
        <v>24</v>
      </c>
      <c r="D2479" s="24" t="s">
        <v>25</v>
      </c>
      <c r="E2479" s="60" t="s">
        <v>4460</v>
      </c>
      <c r="F2479" s="60" t="s">
        <v>6794</v>
      </c>
      <c r="G2479" s="24" t="s">
        <v>6847</v>
      </c>
      <c r="H2479" s="232" t="s">
        <v>29</v>
      </c>
      <c r="I2479" s="253">
        <v>4</v>
      </c>
      <c r="J2479" s="253" t="s">
        <v>6802</v>
      </c>
      <c r="K2479" s="60" t="s">
        <v>31</v>
      </c>
      <c r="L2479" s="60">
        <v>4</v>
      </c>
      <c r="M2479" s="27">
        <f t="shared" si="117"/>
        <v>520</v>
      </c>
      <c r="N2479" s="23"/>
      <c r="O2479" s="184" t="s">
        <v>32</v>
      </c>
      <c r="P2479" s="237"/>
    </row>
    <row r="2480" s="83" customFormat="1" ht="18" customHeight="1" spans="1:16">
      <c r="A2480" s="24">
        <v>2475</v>
      </c>
      <c r="B2480" s="24" t="s">
        <v>23</v>
      </c>
      <c r="C2480" s="24" t="s">
        <v>24</v>
      </c>
      <c r="D2480" s="24" t="s">
        <v>25</v>
      </c>
      <c r="E2480" s="60" t="s">
        <v>4460</v>
      </c>
      <c r="F2480" s="60" t="s">
        <v>6794</v>
      </c>
      <c r="G2480" s="24" t="s">
        <v>6848</v>
      </c>
      <c r="H2480" s="232" t="s">
        <v>29</v>
      </c>
      <c r="I2480" s="253">
        <v>5</v>
      </c>
      <c r="J2480" s="253" t="s">
        <v>6804</v>
      </c>
      <c r="K2480" s="60" t="s">
        <v>31</v>
      </c>
      <c r="L2480" s="60">
        <v>5</v>
      </c>
      <c r="M2480" s="27">
        <f t="shared" si="117"/>
        <v>650</v>
      </c>
      <c r="N2480" s="23"/>
      <c r="O2480" s="184" t="s">
        <v>32</v>
      </c>
      <c r="P2480" s="237"/>
    </row>
    <row r="2481" s="83" customFormat="1" ht="18" customHeight="1" spans="1:16">
      <c r="A2481" s="24">
        <v>2476</v>
      </c>
      <c r="B2481" s="24" t="s">
        <v>23</v>
      </c>
      <c r="C2481" s="24" t="s">
        <v>24</v>
      </c>
      <c r="D2481" s="24" t="s">
        <v>25</v>
      </c>
      <c r="E2481" s="60" t="s">
        <v>4460</v>
      </c>
      <c r="F2481" s="60" t="s">
        <v>6794</v>
      </c>
      <c r="G2481" s="24" t="s">
        <v>6849</v>
      </c>
      <c r="H2481" s="232" t="s">
        <v>29</v>
      </c>
      <c r="I2481" s="253">
        <v>5</v>
      </c>
      <c r="J2481" s="253" t="s">
        <v>6808</v>
      </c>
      <c r="K2481" s="60" t="s">
        <v>31</v>
      </c>
      <c r="L2481" s="60">
        <v>5</v>
      </c>
      <c r="M2481" s="27">
        <f t="shared" si="117"/>
        <v>650</v>
      </c>
      <c r="N2481" s="23"/>
      <c r="O2481" s="184" t="s">
        <v>32</v>
      </c>
      <c r="P2481" s="237"/>
    </row>
    <row r="2482" s="83" customFormat="1" ht="18" customHeight="1" spans="1:16">
      <c r="A2482" s="24">
        <v>2477</v>
      </c>
      <c r="B2482" s="24" t="s">
        <v>23</v>
      </c>
      <c r="C2482" s="24" t="s">
        <v>24</v>
      </c>
      <c r="D2482" s="24" t="s">
        <v>25</v>
      </c>
      <c r="E2482" s="60" t="s">
        <v>4460</v>
      </c>
      <c r="F2482" s="60" t="s">
        <v>6794</v>
      </c>
      <c r="G2482" s="24" t="s">
        <v>6850</v>
      </c>
      <c r="H2482" s="232" t="s">
        <v>29</v>
      </c>
      <c r="I2482" s="253">
        <v>4</v>
      </c>
      <c r="J2482" s="253" t="s">
        <v>6815</v>
      </c>
      <c r="K2482" s="60" t="s">
        <v>31</v>
      </c>
      <c r="L2482" s="60">
        <v>4</v>
      </c>
      <c r="M2482" s="27">
        <f t="shared" si="117"/>
        <v>520</v>
      </c>
      <c r="N2482" s="23"/>
      <c r="O2482" s="184" t="s">
        <v>32</v>
      </c>
      <c r="P2482" s="237"/>
    </row>
    <row r="2483" s="83" customFormat="1" ht="18" customHeight="1" spans="1:16">
      <c r="A2483" s="24">
        <v>2478</v>
      </c>
      <c r="B2483" s="24" t="s">
        <v>23</v>
      </c>
      <c r="C2483" s="24" t="s">
        <v>24</v>
      </c>
      <c r="D2483" s="24" t="s">
        <v>25</v>
      </c>
      <c r="E2483" s="60" t="s">
        <v>4878</v>
      </c>
      <c r="F2483" s="60" t="s">
        <v>6794</v>
      </c>
      <c r="G2483" s="24" t="s">
        <v>6851</v>
      </c>
      <c r="H2483" s="232" t="s">
        <v>29</v>
      </c>
      <c r="I2483" s="253">
        <v>4</v>
      </c>
      <c r="J2483" s="253" t="s">
        <v>6815</v>
      </c>
      <c r="K2483" s="60" t="s">
        <v>31</v>
      </c>
      <c r="L2483" s="60">
        <v>4</v>
      </c>
      <c r="M2483" s="27">
        <f t="shared" si="117"/>
        <v>520</v>
      </c>
      <c r="N2483" s="23"/>
      <c r="O2483" s="184" t="s">
        <v>32</v>
      </c>
      <c r="P2483" s="237"/>
    </row>
    <row r="2484" s="83" customFormat="1" ht="18" customHeight="1" spans="1:16">
      <c r="A2484" s="24">
        <v>2479</v>
      </c>
      <c r="B2484" s="24" t="s">
        <v>23</v>
      </c>
      <c r="C2484" s="24" t="s">
        <v>24</v>
      </c>
      <c r="D2484" s="24" t="s">
        <v>25</v>
      </c>
      <c r="E2484" s="60" t="s">
        <v>4460</v>
      </c>
      <c r="F2484" s="60" t="s">
        <v>6794</v>
      </c>
      <c r="G2484" s="24" t="s">
        <v>6852</v>
      </c>
      <c r="H2484" s="232" t="s">
        <v>29</v>
      </c>
      <c r="I2484" s="253">
        <v>5</v>
      </c>
      <c r="J2484" s="253" t="s">
        <v>6812</v>
      </c>
      <c r="K2484" s="60" t="s">
        <v>31</v>
      </c>
      <c r="L2484" s="60">
        <v>5</v>
      </c>
      <c r="M2484" s="27">
        <f t="shared" si="117"/>
        <v>650</v>
      </c>
      <c r="N2484" s="23"/>
      <c r="O2484" s="184" t="s">
        <v>32</v>
      </c>
      <c r="P2484" s="237"/>
    </row>
    <row r="2485" s="83" customFormat="1" ht="18" customHeight="1" spans="1:16">
      <c r="A2485" s="24">
        <v>2480</v>
      </c>
      <c r="B2485" s="24" t="s">
        <v>23</v>
      </c>
      <c r="C2485" s="24" t="s">
        <v>24</v>
      </c>
      <c r="D2485" s="24" t="s">
        <v>25</v>
      </c>
      <c r="E2485" s="60" t="s">
        <v>4460</v>
      </c>
      <c r="F2485" s="60" t="s">
        <v>6794</v>
      </c>
      <c r="G2485" s="24" t="s">
        <v>6853</v>
      </c>
      <c r="H2485" s="232" t="s">
        <v>29</v>
      </c>
      <c r="I2485" s="253">
        <v>5</v>
      </c>
      <c r="J2485" s="253" t="s">
        <v>6423</v>
      </c>
      <c r="K2485" s="60" t="s">
        <v>31</v>
      </c>
      <c r="L2485" s="60">
        <v>4</v>
      </c>
      <c r="M2485" s="27">
        <f t="shared" si="117"/>
        <v>520</v>
      </c>
      <c r="N2485" s="23"/>
      <c r="O2485" s="184" t="s">
        <v>32</v>
      </c>
      <c r="P2485" s="237"/>
    </row>
    <row r="2486" s="83" customFormat="1" ht="18" customHeight="1" spans="1:16">
      <c r="A2486" s="24">
        <v>2481</v>
      </c>
      <c r="B2486" s="24" t="s">
        <v>23</v>
      </c>
      <c r="C2486" s="24" t="s">
        <v>24</v>
      </c>
      <c r="D2486" s="24" t="s">
        <v>25</v>
      </c>
      <c r="E2486" s="60" t="s">
        <v>4460</v>
      </c>
      <c r="F2486" s="60" t="s">
        <v>6794</v>
      </c>
      <c r="G2486" s="24" t="s">
        <v>6854</v>
      </c>
      <c r="H2486" s="232" t="s">
        <v>29</v>
      </c>
      <c r="I2486" s="253">
        <v>3</v>
      </c>
      <c r="J2486" s="253" t="s">
        <v>6812</v>
      </c>
      <c r="K2486" s="60" t="s">
        <v>31</v>
      </c>
      <c r="L2486" s="60">
        <v>3</v>
      </c>
      <c r="M2486" s="27">
        <f>L2486*312</f>
        <v>936</v>
      </c>
      <c r="N2486" s="23"/>
      <c r="O2486" s="184" t="s">
        <v>32</v>
      </c>
      <c r="P2486" s="237"/>
    </row>
    <row r="2487" s="83" customFormat="1" ht="18" customHeight="1" spans="1:16">
      <c r="A2487" s="24">
        <v>2482</v>
      </c>
      <c r="B2487" s="24" t="s">
        <v>23</v>
      </c>
      <c r="C2487" s="24" t="s">
        <v>24</v>
      </c>
      <c r="D2487" s="24" t="s">
        <v>25</v>
      </c>
      <c r="E2487" s="60" t="s">
        <v>4460</v>
      </c>
      <c r="F2487" s="60" t="s">
        <v>6794</v>
      </c>
      <c r="G2487" s="24" t="s">
        <v>6855</v>
      </c>
      <c r="H2487" s="232" t="s">
        <v>29</v>
      </c>
      <c r="I2487" s="253">
        <v>4</v>
      </c>
      <c r="J2487" s="253" t="s">
        <v>6815</v>
      </c>
      <c r="K2487" s="60" t="s">
        <v>31</v>
      </c>
      <c r="L2487" s="60">
        <v>4</v>
      </c>
      <c r="M2487" s="27">
        <f>L2487*130</f>
        <v>520</v>
      </c>
      <c r="N2487" s="23"/>
      <c r="O2487" s="184" t="s">
        <v>32</v>
      </c>
      <c r="P2487" s="237"/>
    </row>
    <row r="2488" s="83" customFormat="1" ht="18" customHeight="1" spans="1:16">
      <c r="A2488" s="24">
        <v>2483</v>
      </c>
      <c r="B2488" s="24" t="s">
        <v>23</v>
      </c>
      <c r="C2488" s="24" t="s">
        <v>24</v>
      </c>
      <c r="D2488" s="24" t="s">
        <v>25</v>
      </c>
      <c r="E2488" s="60" t="s">
        <v>4460</v>
      </c>
      <c r="F2488" s="60" t="s">
        <v>6794</v>
      </c>
      <c r="G2488" s="24" t="s">
        <v>6856</v>
      </c>
      <c r="H2488" s="232" t="s">
        <v>29</v>
      </c>
      <c r="I2488" s="253">
        <v>3</v>
      </c>
      <c r="J2488" s="253" t="s">
        <v>6815</v>
      </c>
      <c r="K2488" s="60" t="s">
        <v>31</v>
      </c>
      <c r="L2488" s="60">
        <v>3</v>
      </c>
      <c r="M2488" s="27">
        <f>L2488*312</f>
        <v>936</v>
      </c>
      <c r="N2488" s="23"/>
      <c r="O2488" s="184" t="s">
        <v>32</v>
      </c>
      <c r="P2488" s="237"/>
    </row>
    <row r="2489" s="83" customFormat="1" ht="18" customHeight="1" spans="1:16">
      <c r="A2489" s="24">
        <v>2484</v>
      </c>
      <c r="B2489" s="24" t="s">
        <v>23</v>
      </c>
      <c r="C2489" s="24" t="s">
        <v>24</v>
      </c>
      <c r="D2489" s="24" t="s">
        <v>25</v>
      </c>
      <c r="E2489" s="60" t="s">
        <v>4460</v>
      </c>
      <c r="F2489" s="60" t="s">
        <v>6794</v>
      </c>
      <c r="G2489" s="24" t="s">
        <v>6857</v>
      </c>
      <c r="H2489" s="24" t="s">
        <v>5025</v>
      </c>
      <c r="I2489" s="253">
        <v>1</v>
      </c>
      <c r="J2489" s="253" t="s">
        <v>6819</v>
      </c>
      <c r="K2489" s="60" t="s">
        <v>31</v>
      </c>
      <c r="L2489" s="60">
        <v>1</v>
      </c>
      <c r="M2489" s="27">
        <f>L2489*312</f>
        <v>312</v>
      </c>
      <c r="N2489" s="23"/>
      <c r="O2489" s="184" t="s">
        <v>32</v>
      </c>
      <c r="P2489" s="237"/>
    </row>
    <row r="2490" s="83" customFormat="1" ht="18" customHeight="1" spans="1:16">
      <c r="A2490" s="24">
        <v>2485</v>
      </c>
      <c r="B2490" s="24" t="s">
        <v>23</v>
      </c>
      <c r="C2490" s="24" t="s">
        <v>24</v>
      </c>
      <c r="D2490" s="24" t="s">
        <v>25</v>
      </c>
      <c r="E2490" s="60" t="s">
        <v>4460</v>
      </c>
      <c r="F2490" s="60" t="s">
        <v>6794</v>
      </c>
      <c r="G2490" s="24" t="s">
        <v>6858</v>
      </c>
      <c r="H2490" s="232" t="s">
        <v>29</v>
      </c>
      <c r="I2490" s="253">
        <v>4</v>
      </c>
      <c r="J2490" s="253" t="s">
        <v>6815</v>
      </c>
      <c r="K2490" s="60" t="s">
        <v>31</v>
      </c>
      <c r="L2490" s="60">
        <v>4</v>
      </c>
      <c r="M2490" s="27">
        <f>L2490*130</f>
        <v>520</v>
      </c>
      <c r="N2490" s="23"/>
      <c r="O2490" s="184" t="s">
        <v>32</v>
      </c>
      <c r="P2490" s="237"/>
    </row>
    <row r="2491" s="83" customFormat="1" ht="18" customHeight="1" spans="1:16">
      <c r="A2491" s="24">
        <v>2486</v>
      </c>
      <c r="B2491" s="24" t="s">
        <v>23</v>
      </c>
      <c r="C2491" s="24" t="s">
        <v>24</v>
      </c>
      <c r="D2491" s="24" t="s">
        <v>25</v>
      </c>
      <c r="E2491" s="60" t="s">
        <v>4460</v>
      </c>
      <c r="F2491" s="60" t="s">
        <v>6794</v>
      </c>
      <c r="G2491" s="24" t="s">
        <v>6859</v>
      </c>
      <c r="H2491" s="253" t="s">
        <v>51</v>
      </c>
      <c r="I2491" s="253">
        <v>1</v>
      </c>
      <c r="J2491" s="253" t="s">
        <v>6815</v>
      </c>
      <c r="K2491" s="60" t="s">
        <v>31</v>
      </c>
      <c r="L2491" s="60">
        <v>1</v>
      </c>
      <c r="M2491" s="27">
        <f>L2491*312</f>
        <v>312</v>
      </c>
      <c r="N2491" s="23"/>
      <c r="O2491" s="184" t="s">
        <v>32</v>
      </c>
      <c r="P2491" s="237"/>
    </row>
    <row r="2492" s="225" customFormat="1" ht="18" customHeight="1" spans="1:16">
      <c r="A2492" s="24">
        <v>2487</v>
      </c>
      <c r="B2492" s="24" t="s">
        <v>23</v>
      </c>
      <c r="C2492" s="24" t="s">
        <v>24</v>
      </c>
      <c r="D2492" s="24" t="s">
        <v>25</v>
      </c>
      <c r="E2492" s="60" t="s">
        <v>4460</v>
      </c>
      <c r="F2492" s="60" t="s">
        <v>6794</v>
      </c>
      <c r="G2492" s="24" t="s">
        <v>6860</v>
      </c>
      <c r="H2492" s="232" t="s">
        <v>29</v>
      </c>
      <c r="I2492" s="253">
        <v>6</v>
      </c>
      <c r="J2492" s="253" t="s">
        <v>6798</v>
      </c>
      <c r="K2492" s="60" t="s">
        <v>31</v>
      </c>
      <c r="L2492" s="60">
        <v>3</v>
      </c>
      <c r="M2492" s="27">
        <f>L2492*130</f>
        <v>390</v>
      </c>
      <c r="N2492" s="244"/>
      <c r="O2492" s="184" t="s">
        <v>32</v>
      </c>
      <c r="P2492" s="255"/>
    </row>
    <row r="2493" s="83" customFormat="1" ht="18" customHeight="1" spans="1:16">
      <c r="A2493" s="24">
        <v>2488</v>
      </c>
      <c r="B2493" s="24" t="s">
        <v>23</v>
      </c>
      <c r="C2493" s="24" t="s">
        <v>24</v>
      </c>
      <c r="D2493" s="24" t="s">
        <v>25</v>
      </c>
      <c r="E2493" s="60" t="s">
        <v>4460</v>
      </c>
      <c r="F2493" s="60" t="s">
        <v>6794</v>
      </c>
      <c r="G2493" s="24" t="s">
        <v>6861</v>
      </c>
      <c r="H2493" s="253" t="s">
        <v>51</v>
      </c>
      <c r="I2493" s="253">
        <v>8</v>
      </c>
      <c r="J2493" s="253" t="s">
        <v>6817</v>
      </c>
      <c r="K2493" s="60" t="s">
        <v>31</v>
      </c>
      <c r="L2493" s="60">
        <v>5</v>
      </c>
      <c r="M2493" s="27">
        <f>L2493*312</f>
        <v>1560</v>
      </c>
      <c r="N2493" s="23"/>
      <c r="O2493" s="184" t="s">
        <v>32</v>
      </c>
      <c r="P2493" s="237"/>
    </row>
    <row r="2494" s="225" customFormat="1" ht="18" customHeight="1" spans="1:16">
      <c r="A2494" s="24">
        <v>2489</v>
      </c>
      <c r="B2494" s="24" t="s">
        <v>23</v>
      </c>
      <c r="C2494" s="24" t="s">
        <v>24</v>
      </c>
      <c r="D2494" s="24" t="s">
        <v>25</v>
      </c>
      <c r="E2494" s="60" t="s">
        <v>4460</v>
      </c>
      <c r="F2494" s="60" t="s">
        <v>6794</v>
      </c>
      <c r="G2494" s="24" t="s">
        <v>6862</v>
      </c>
      <c r="H2494" s="232" t="s">
        <v>29</v>
      </c>
      <c r="I2494" s="253">
        <v>2</v>
      </c>
      <c r="J2494" s="253" t="s">
        <v>6863</v>
      </c>
      <c r="K2494" s="60" t="s">
        <v>31</v>
      </c>
      <c r="L2494" s="60">
        <v>1</v>
      </c>
      <c r="M2494" s="27">
        <f>L2494*312</f>
        <v>312</v>
      </c>
      <c r="N2494" s="244"/>
      <c r="O2494" s="184" t="s">
        <v>32</v>
      </c>
      <c r="P2494" s="249"/>
    </row>
    <row r="2495" s="225" customFormat="1" ht="18" customHeight="1" spans="1:16">
      <c r="A2495" s="24">
        <v>2490</v>
      </c>
      <c r="B2495" s="24" t="s">
        <v>23</v>
      </c>
      <c r="C2495" s="24" t="s">
        <v>24</v>
      </c>
      <c r="D2495" s="24" t="s">
        <v>25</v>
      </c>
      <c r="E2495" s="24" t="s">
        <v>4460</v>
      </c>
      <c r="F2495" s="24" t="s">
        <v>6794</v>
      </c>
      <c r="G2495" s="24" t="s">
        <v>6864</v>
      </c>
      <c r="H2495" s="232" t="s">
        <v>29</v>
      </c>
      <c r="I2495" s="253">
        <v>4</v>
      </c>
      <c r="J2495" s="253" t="s">
        <v>6863</v>
      </c>
      <c r="K2495" s="60" t="s">
        <v>31</v>
      </c>
      <c r="L2495" s="60">
        <v>3</v>
      </c>
      <c r="M2495" s="27">
        <f>L2495*130</f>
        <v>390</v>
      </c>
      <c r="N2495" s="23"/>
      <c r="O2495" s="184" t="s">
        <v>32</v>
      </c>
      <c r="P2495" s="249"/>
    </row>
    <row r="2496" s="83" customFormat="1" ht="18" customHeight="1" spans="1:16">
      <c r="A2496" s="24">
        <v>2491</v>
      </c>
      <c r="B2496" s="24" t="s">
        <v>23</v>
      </c>
      <c r="C2496" s="24" t="s">
        <v>24</v>
      </c>
      <c r="D2496" s="24" t="s">
        <v>25</v>
      </c>
      <c r="E2496" s="60" t="s">
        <v>4460</v>
      </c>
      <c r="F2496" s="60" t="s">
        <v>6794</v>
      </c>
      <c r="G2496" s="24" t="s">
        <v>6865</v>
      </c>
      <c r="H2496" s="232" t="s">
        <v>29</v>
      </c>
      <c r="I2496" s="253">
        <v>5</v>
      </c>
      <c r="J2496" s="253" t="s">
        <v>6863</v>
      </c>
      <c r="K2496" s="60" t="s">
        <v>31</v>
      </c>
      <c r="L2496" s="60">
        <v>5</v>
      </c>
      <c r="M2496" s="27">
        <f>L2496*130</f>
        <v>650</v>
      </c>
      <c r="N2496" s="23"/>
      <c r="O2496" s="184" t="s">
        <v>32</v>
      </c>
      <c r="P2496" s="237"/>
    </row>
    <row r="2497" s="83" customFormat="1" ht="18" customHeight="1" spans="1:16">
      <c r="A2497" s="24">
        <v>2492</v>
      </c>
      <c r="B2497" s="24" t="s">
        <v>23</v>
      </c>
      <c r="C2497" s="24" t="s">
        <v>24</v>
      </c>
      <c r="D2497" s="24" t="s">
        <v>25</v>
      </c>
      <c r="E2497" s="60" t="s">
        <v>4460</v>
      </c>
      <c r="F2497" s="60" t="s">
        <v>6794</v>
      </c>
      <c r="G2497" s="24" t="s">
        <v>6866</v>
      </c>
      <c r="H2497" s="232" t="s">
        <v>29</v>
      </c>
      <c r="I2497" s="253">
        <v>6</v>
      </c>
      <c r="J2497" s="253" t="s">
        <v>6798</v>
      </c>
      <c r="K2497" s="60" t="s">
        <v>31</v>
      </c>
      <c r="L2497" s="60">
        <v>4</v>
      </c>
      <c r="M2497" s="27">
        <f>L2497*130</f>
        <v>520</v>
      </c>
      <c r="N2497" s="23"/>
      <c r="O2497" s="184" t="s">
        <v>32</v>
      </c>
      <c r="P2497" s="237"/>
    </row>
    <row r="2498" s="83" customFormat="1" ht="18" customHeight="1" spans="1:16">
      <c r="A2498" s="24">
        <v>2493</v>
      </c>
      <c r="B2498" s="24" t="s">
        <v>23</v>
      </c>
      <c r="C2498" s="24" t="s">
        <v>24</v>
      </c>
      <c r="D2498" s="24" t="s">
        <v>25</v>
      </c>
      <c r="E2498" s="60" t="s">
        <v>4460</v>
      </c>
      <c r="F2498" s="60" t="s">
        <v>6794</v>
      </c>
      <c r="G2498" s="24" t="s">
        <v>6867</v>
      </c>
      <c r="H2498" s="232" t="s">
        <v>29</v>
      </c>
      <c r="I2498" s="253">
        <v>3</v>
      </c>
      <c r="J2498" s="253" t="s">
        <v>6802</v>
      </c>
      <c r="K2498" s="60" t="s">
        <v>31</v>
      </c>
      <c r="L2498" s="60">
        <v>2</v>
      </c>
      <c r="M2498" s="27">
        <f>L2498*312</f>
        <v>624</v>
      </c>
      <c r="N2498" s="23"/>
      <c r="O2498" s="184" t="s">
        <v>32</v>
      </c>
      <c r="P2498" s="237"/>
    </row>
    <row r="2499" s="225" customFormat="1" ht="18" customHeight="1" spans="1:16">
      <c r="A2499" s="24">
        <v>2494</v>
      </c>
      <c r="B2499" s="24" t="s">
        <v>23</v>
      </c>
      <c r="C2499" s="24" t="s">
        <v>24</v>
      </c>
      <c r="D2499" s="24" t="s">
        <v>25</v>
      </c>
      <c r="E2499" s="60" t="s">
        <v>4460</v>
      </c>
      <c r="F2499" s="60" t="s">
        <v>6794</v>
      </c>
      <c r="G2499" s="24" t="s">
        <v>6868</v>
      </c>
      <c r="H2499" s="232" t="s">
        <v>29</v>
      </c>
      <c r="I2499" s="253">
        <v>3</v>
      </c>
      <c r="J2499" s="253" t="s">
        <v>6800</v>
      </c>
      <c r="K2499" s="60" t="s">
        <v>31</v>
      </c>
      <c r="L2499" s="60">
        <v>2</v>
      </c>
      <c r="M2499" s="27">
        <f>L2499*312</f>
        <v>624</v>
      </c>
      <c r="N2499" s="244"/>
      <c r="O2499" s="184" t="s">
        <v>32</v>
      </c>
      <c r="P2499" s="249"/>
    </row>
    <row r="2500" s="83" customFormat="1" ht="18" customHeight="1" spans="1:16">
      <c r="A2500" s="24">
        <v>2495</v>
      </c>
      <c r="B2500" s="24" t="s">
        <v>23</v>
      </c>
      <c r="C2500" s="24" t="s">
        <v>24</v>
      </c>
      <c r="D2500" s="24" t="s">
        <v>25</v>
      </c>
      <c r="E2500" s="60" t="s">
        <v>4460</v>
      </c>
      <c r="F2500" s="60" t="s">
        <v>6794</v>
      </c>
      <c r="G2500" s="24" t="s">
        <v>6869</v>
      </c>
      <c r="H2500" s="232" t="s">
        <v>29</v>
      </c>
      <c r="I2500" s="253">
        <v>8</v>
      </c>
      <c r="J2500" s="253" t="s">
        <v>6800</v>
      </c>
      <c r="K2500" s="60" t="s">
        <v>31</v>
      </c>
      <c r="L2500" s="60">
        <v>5</v>
      </c>
      <c r="M2500" s="27">
        <f>L2500*130</f>
        <v>650</v>
      </c>
      <c r="N2500" s="23"/>
      <c r="O2500" s="184" t="s">
        <v>32</v>
      </c>
      <c r="P2500" s="237"/>
    </row>
    <row r="2501" s="83" customFormat="1" ht="18" customHeight="1" spans="1:16">
      <c r="A2501" s="24">
        <v>2496</v>
      </c>
      <c r="B2501" s="24" t="s">
        <v>23</v>
      </c>
      <c r="C2501" s="24" t="s">
        <v>24</v>
      </c>
      <c r="D2501" s="24" t="s">
        <v>25</v>
      </c>
      <c r="E2501" s="60" t="s">
        <v>4878</v>
      </c>
      <c r="F2501" s="60" t="s">
        <v>6794</v>
      </c>
      <c r="G2501" s="24" t="s">
        <v>6870</v>
      </c>
      <c r="H2501" s="253" t="s">
        <v>51</v>
      </c>
      <c r="I2501" s="253">
        <v>5</v>
      </c>
      <c r="J2501" s="253" t="s">
        <v>6800</v>
      </c>
      <c r="K2501" s="60" t="s">
        <v>31</v>
      </c>
      <c r="L2501" s="60">
        <v>5</v>
      </c>
      <c r="M2501" s="27">
        <f t="shared" ref="M2501:M2517" si="118">L2501*312</f>
        <v>1560</v>
      </c>
      <c r="N2501" s="23"/>
      <c r="O2501" s="184" t="s">
        <v>32</v>
      </c>
      <c r="P2501" s="237"/>
    </row>
    <row r="2502" s="225" customFormat="1" ht="18" customHeight="1" spans="1:16">
      <c r="A2502" s="24">
        <v>2497</v>
      </c>
      <c r="B2502" s="24" t="s">
        <v>23</v>
      </c>
      <c r="C2502" s="24" t="s">
        <v>24</v>
      </c>
      <c r="D2502" s="24" t="s">
        <v>25</v>
      </c>
      <c r="E2502" s="60" t="s">
        <v>4460</v>
      </c>
      <c r="F2502" s="60" t="s">
        <v>6794</v>
      </c>
      <c r="G2502" s="24" t="s">
        <v>6871</v>
      </c>
      <c r="H2502" s="253" t="s">
        <v>51</v>
      </c>
      <c r="I2502" s="253">
        <v>3</v>
      </c>
      <c r="J2502" s="253" t="s">
        <v>6815</v>
      </c>
      <c r="K2502" s="60" t="s">
        <v>31</v>
      </c>
      <c r="L2502" s="60">
        <v>2</v>
      </c>
      <c r="M2502" s="27">
        <f t="shared" si="118"/>
        <v>624</v>
      </c>
      <c r="N2502" s="244"/>
      <c r="O2502" s="184" t="s">
        <v>32</v>
      </c>
      <c r="P2502" s="249"/>
    </row>
    <row r="2503" s="83" customFormat="1" ht="18" customHeight="1" spans="1:16">
      <c r="A2503" s="24">
        <v>2498</v>
      </c>
      <c r="B2503" s="24" t="s">
        <v>23</v>
      </c>
      <c r="C2503" s="24" t="s">
        <v>24</v>
      </c>
      <c r="D2503" s="24" t="s">
        <v>25</v>
      </c>
      <c r="E2503" s="60" t="s">
        <v>4460</v>
      </c>
      <c r="F2503" s="60" t="s">
        <v>6794</v>
      </c>
      <c r="G2503" s="24" t="s">
        <v>6872</v>
      </c>
      <c r="H2503" s="253" t="s">
        <v>51</v>
      </c>
      <c r="I2503" s="253">
        <v>2</v>
      </c>
      <c r="J2503" s="253" t="s">
        <v>6819</v>
      </c>
      <c r="K2503" s="60" t="s">
        <v>31</v>
      </c>
      <c r="L2503" s="60">
        <v>2</v>
      </c>
      <c r="M2503" s="27">
        <f t="shared" si="118"/>
        <v>624</v>
      </c>
      <c r="N2503" s="23"/>
      <c r="O2503" s="184" t="s">
        <v>32</v>
      </c>
      <c r="P2503" s="237"/>
    </row>
    <row r="2504" s="83" customFormat="1" ht="18" customHeight="1" spans="1:16">
      <c r="A2504" s="24">
        <v>2499</v>
      </c>
      <c r="B2504" s="24" t="s">
        <v>23</v>
      </c>
      <c r="C2504" s="24" t="s">
        <v>24</v>
      </c>
      <c r="D2504" s="24" t="s">
        <v>25</v>
      </c>
      <c r="E2504" s="60" t="s">
        <v>4878</v>
      </c>
      <c r="F2504" s="60" t="s">
        <v>6794</v>
      </c>
      <c r="G2504" s="24" t="s">
        <v>6873</v>
      </c>
      <c r="H2504" s="232" t="s">
        <v>29</v>
      </c>
      <c r="I2504" s="253">
        <v>1</v>
      </c>
      <c r="J2504" s="253" t="s">
        <v>6819</v>
      </c>
      <c r="K2504" s="60" t="s">
        <v>31</v>
      </c>
      <c r="L2504" s="60">
        <v>1</v>
      </c>
      <c r="M2504" s="27">
        <f t="shared" si="118"/>
        <v>312</v>
      </c>
      <c r="N2504" s="23"/>
      <c r="O2504" s="184" t="s">
        <v>32</v>
      </c>
      <c r="P2504" s="237"/>
    </row>
    <row r="2505" s="83" customFormat="1" ht="18" customHeight="1" spans="1:16">
      <c r="A2505" s="24">
        <v>2500</v>
      </c>
      <c r="B2505" s="24" t="s">
        <v>23</v>
      </c>
      <c r="C2505" s="24" t="s">
        <v>24</v>
      </c>
      <c r="D2505" s="24" t="s">
        <v>25</v>
      </c>
      <c r="E2505" s="60" t="s">
        <v>4460</v>
      </c>
      <c r="F2505" s="60" t="s">
        <v>6794</v>
      </c>
      <c r="G2505" s="24" t="s">
        <v>6874</v>
      </c>
      <c r="H2505" s="232" t="s">
        <v>29</v>
      </c>
      <c r="I2505" s="253">
        <v>3</v>
      </c>
      <c r="J2505" s="253" t="s">
        <v>6819</v>
      </c>
      <c r="K2505" s="60" t="s">
        <v>31</v>
      </c>
      <c r="L2505" s="60">
        <v>3</v>
      </c>
      <c r="M2505" s="27">
        <f t="shared" si="118"/>
        <v>936</v>
      </c>
      <c r="N2505" s="23"/>
      <c r="O2505" s="184" t="s">
        <v>32</v>
      </c>
      <c r="P2505" s="237"/>
    </row>
    <row r="2506" s="83" customFormat="1" ht="18" customHeight="1" spans="1:16">
      <c r="A2506" s="24">
        <v>2501</v>
      </c>
      <c r="B2506" s="24" t="s">
        <v>23</v>
      </c>
      <c r="C2506" s="24" t="s">
        <v>24</v>
      </c>
      <c r="D2506" s="24" t="s">
        <v>25</v>
      </c>
      <c r="E2506" s="60" t="s">
        <v>4460</v>
      </c>
      <c r="F2506" s="60" t="s">
        <v>6794</v>
      </c>
      <c r="G2506" s="24" t="s">
        <v>6875</v>
      </c>
      <c r="H2506" s="253" t="s">
        <v>51</v>
      </c>
      <c r="I2506" s="253">
        <v>7</v>
      </c>
      <c r="J2506" s="253" t="s">
        <v>6819</v>
      </c>
      <c r="K2506" s="60" t="s">
        <v>31</v>
      </c>
      <c r="L2506" s="60">
        <v>5</v>
      </c>
      <c r="M2506" s="27">
        <f t="shared" si="118"/>
        <v>1560</v>
      </c>
      <c r="N2506" s="23"/>
      <c r="O2506" s="184" t="s">
        <v>32</v>
      </c>
      <c r="P2506" s="237"/>
    </row>
    <row r="2507" s="83" customFormat="1" ht="18" customHeight="1" spans="1:16">
      <c r="A2507" s="24">
        <v>2502</v>
      </c>
      <c r="B2507" s="24" t="s">
        <v>23</v>
      </c>
      <c r="C2507" s="24" t="s">
        <v>24</v>
      </c>
      <c r="D2507" s="24" t="s">
        <v>25</v>
      </c>
      <c r="E2507" s="60" t="s">
        <v>4460</v>
      </c>
      <c r="F2507" s="60" t="s">
        <v>6794</v>
      </c>
      <c r="G2507" s="24" t="s">
        <v>6876</v>
      </c>
      <c r="H2507" s="253" t="s">
        <v>51</v>
      </c>
      <c r="I2507" s="253">
        <v>3</v>
      </c>
      <c r="J2507" s="253" t="s">
        <v>6808</v>
      </c>
      <c r="K2507" s="60" t="s">
        <v>31</v>
      </c>
      <c r="L2507" s="60">
        <v>3</v>
      </c>
      <c r="M2507" s="27">
        <f t="shared" si="118"/>
        <v>936</v>
      </c>
      <c r="N2507" s="23"/>
      <c r="O2507" s="184" t="s">
        <v>32</v>
      </c>
      <c r="P2507" s="237"/>
    </row>
    <row r="2508" s="83" customFormat="1" ht="18" customHeight="1" spans="1:16">
      <c r="A2508" s="24">
        <v>2503</v>
      </c>
      <c r="B2508" s="24" t="s">
        <v>23</v>
      </c>
      <c r="C2508" s="24" t="s">
        <v>24</v>
      </c>
      <c r="D2508" s="24" t="s">
        <v>25</v>
      </c>
      <c r="E2508" s="60" t="s">
        <v>4460</v>
      </c>
      <c r="F2508" s="60" t="s">
        <v>6794</v>
      </c>
      <c r="G2508" s="24" t="s">
        <v>6877</v>
      </c>
      <c r="H2508" s="253" t="s">
        <v>51</v>
      </c>
      <c r="I2508" s="253">
        <v>4</v>
      </c>
      <c r="J2508" s="253" t="s">
        <v>6815</v>
      </c>
      <c r="K2508" s="60" t="s">
        <v>31</v>
      </c>
      <c r="L2508" s="60">
        <v>3</v>
      </c>
      <c r="M2508" s="27">
        <f t="shared" si="118"/>
        <v>936</v>
      </c>
      <c r="N2508" s="23"/>
      <c r="O2508" s="184" t="s">
        <v>32</v>
      </c>
      <c r="P2508" s="237"/>
    </row>
    <row r="2509" s="83" customFormat="1" ht="18" customHeight="1" spans="1:16">
      <c r="A2509" s="24">
        <v>2504</v>
      </c>
      <c r="B2509" s="24" t="s">
        <v>23</v>
      </c>
      <c r="C2509" s="24" t="s">
        <v>24</v>
      </c>
      <c r="D2509" s="24" t="s">
        <v>25</v>
      </c>
      <c r="E2509" s="60" t="s">
        <v>4878</v>
      </c>
      <c r="F2509" s="60" t="s">
        <v>6794</v>
      </c>
      <c r="G2509" s="24" t="s">
        <v>6878</v>
      </c>
      <c r="H2509" s="253" t="s">
        <v>51</v>
      </c>
      <c r="I2509" s="253">
        <v>3</v>
      </c>
      <c r="J2509" s="253" t="s">
        <v>6796</v>
      </c>
      <c r="K2509" s="60" t="s">
        <v>31</v>
      </c>
      <c r="L2509" s="60">
        <v>3</v>
      </c>
      <c r="M2509" s="27">
        <f t="shared" si="118"/>
        <v>936</v>
      </c>
      <c r="N2509" s="23"/>
      <c r="O2509" s="184" t="s">
        <v>32</v>
      </c>
      <c r="P2509" s="237"/>
    </row>
    <row r="2510" s="83" customFormat="1" ht="18" customHeight="1" spans="1:16">
      <c r="A2510" s="24">
        <v>2505</v>
      </c>
      <c r="B2510" s="24" t="s">
        <v>23</v>
      </c>
      <c r="C2510" s="24" t="s">
        <v>24</v>
      </c>
      <c r="D2510" s="24" t="s">
        <v>25</v>
      </c>
      <c r="E2510" s="60" t="s">
        <v>4460</v>
      </c>
      <c r="F2510" s="60" t="s">
        <v>6794</v>
      </c>
      <c r="G2510" s="24" t="s">
        <v>6879</v>
      </c>
      <c r="H2510" s="253" t="s">
        <v>51</v>
      </c>
      <c r="I2510" s="253">
        <v>3</v>
      </c>
      <c r="J2510" s="253" t="s">
        <v>6815</v>
      </c>
      <c r="K2510" s="60" t="s">
        <v>31</v>
      </c>
      <c r="L2510" s="60">
        <v>3</v>
      </c>
      <c r="M2510" s="27">
        <f t="shared" si="118"/>
        <v>936</v>
      </c>
      <c r="N2510" s="23"/>
      <c r="O2510" s="184" t="s">
        <v>32</v>
      </c>
      <c r="P2510" s="237"/>
    </row>
    <row r="2511" s="83" customFormat="1" ht="18" customHeight="1" spans="1:16">
      <c r="A2511" s="24">
        <v>2506</v>
      </c>
      <c r="B2511" s="24" t="s">
        <v>23</v>
      </c>
      <c r="C2511" s="24" t="s">
        <v>24</v>
      </c>
      <c r="D2511" s="24" t="s">
        <v>25</v>
      </c>
      <c r="E2511" s="60" t="s">
        <v>4460</v>
      </c>
      <c r="F2511" s="60" t="s">
        <v>6794</v>
      </c>
      <c r="G2511" s="24" t="s">
        <v>6880</v>
      </c>
      <c r="H2511" s="253" t="s">
        <v>51</v>
      </c>
      <c r="I2511" s="253">
        <v>3</v>
      </c>
      <c r="J2511" s="253" t="s">
        <v>6812</v>
      </c>
      <c r="K2511" s="60" t="s">
        <v>31</v>
      </c>
      <c r="L2511" s="60">
        <v>3</v>
      </c>
      <c r="M2511" s="27">
        <f t="shared" si="118"/>
        <v>936</v>
      </c>
      <c r="N2511" s="23"/>
      <c r="O2511" s="184" t="s">
        <v>32</v>
      </c>
      <c r="P2511" s="237"/>
    </row>
    <row r="2512" s="83" customFormat="1" ht="18" customHeight="1" spans="1:16">
      <c r="A2512" s="24">
        <v>2507</v>
      </c>
      <c r="B2512" s="24" t="s">
        <v>23</v>
      </c>
      <c r="C2512" s="24" t="s">
        <v>24</v>
      </c>
      <c r="D2512" s="24" t="s">
        <v>25</v>
      </c>
      <c r="E2512" s="60" t="s">
        <v>4460</v>
      </c>
      <c r="F2512" s="60" t="s">
        <v>6794</v>
      </c>
      <c r="G2512" s="24" t="s">
        <v>6881</v>
      </c>
      <c r="H2512" s="253" t="s">
        <v>51</v>
      </c>
      <c r="I2512" s="253">
        <v>4</v>
      </c>
      <c r="J2512" s="253" t="s">
        <v>6423</v>
      </c>
      <c r="K2512" s="60" t="s">
        <v>31</v>
      </c>
      <c r="L2512" s="60">
        <v>4</v>
      </c>
      <c r="M2512" s="27">
        <f t="shared" si="118"/>
        <v>1248</v>
      </c>
      <c r="N2512" s="23"/>
      <c r="O2512" s="184" t="s">
        <v>32</v>
      </c>
      <c r="P2512" s="237"/>
    </row>
    <row r="2513" s="83" customFormat="1" ht="18" customHeight="1" spans="1:16">
      <c r="A2513" s="24">
        <v>2508</v>
      </c>
      <c r="B2513" s="24" t="s">
        <v>23</v>
      </c>
      <c r="C2513" s="24" t="s">
        <v>24</v>
      </c>
      <c r="D2513" s="24" t="s">
        <v>25</v>
      </c>
      <c r="E2513" s="60" t="s">
        <v>4460</v>
      </c>
      <c r="F2513" s="60" t="s">
        <v>6794</v>
      </c>
      <c r="G2513" s="24" t="s">
        <v>6882</v>
      </c>
      <c r="H2513" s="253" t="s">
        <v>51</v>
      </c>
      <c r="I2513" s="253">
        <v>3</v>
      </c>
      <c r="J2513" s="253" t="s">
        <v>6808</v>
      </c>
      <c r="K2513" s="60" t="s">
        <v>31</v>
      </c>
      <c r="L2513" s="60">
        <v>3</v>
      </c>
      <c r="M2513" s="27">
        <f t="shared" si="118"/>
        <v>936</v>
      </c>
      <c r="N2513" s="23"/>
      <c r="O2513" s="184" t="s">
        <v>32</v>
      </c>
      <c r="P2513" s="237"/>
    </row>
    <row r="2514" s="83" customFormat="1" ht="18" customHeight="1" spans="1:16">
      <c r="A2514" s="24">
        <v>2509</v>
      </c>
      <c r="B2514" s="24" t="s">
        <v>23</v>
      </c>
      <c r="C2514" s="24" t="s">
        <v>24</v>
      </c>
      <c r="D2514" s="24" t="s">
        <v>25</v>
      </c>
      <c r="E2514" s="60" t="s">
        <v>4460</v>
      </c>
      <c r="F2514" s="60" t="s">
        <v>6794</v>
      </c>
      <c r="G2514" s="24" t="s">
        <v>6883</v>
      </c>
      <c r="H2514" s="253" t="s">
        <v>51</v>
      </c>
      <c r="I2514" s="253">
        <v>6</v>
      </c>
      <c r="J2514" s="253" t="s">
        <v>6423</v>
      </c>
      <c r="K2514" s="60" t="s">
        <v>31</v>
      </c>
      <c r="L2514" s="60">
        <v>4</v>
      </c>
      <c r="M2514" s="27">
        <f t="shared" si="118"/>
        <v>1248</v>
      </c>
      <c r="N2514" s="23"/>
      <c r="O2514" s="184" t="s">
        <v>32</v>
      </c>
      <c r="P2514" s="237"/>
    </row>
    <row r="2515" s="83" customFormat="1" ht="18" customHeight="1" spans="1:16">
      <c r="A2515" s="24">
        <v>2510</v>
      </c>
      <c r="B2515" s="24" t="s">
        <v>23</v>
      </c>
      <c r="C2515" s="24" t="s">
        <v>24</v>
      </c>
      <c r="D2515" s="24" t="s">
        <v>25</v>
      </c>
      <c r="E2515" s="60" t="s">
        <v>4460</v>
      </c>
      <c r="F2515" s="60" t="s">
        <v>6794</v>
      </c>
      <c r="G2515" s="24" t="s">
        <v>6884</v>
      </c>
      <c r="H2515" s="253" t="s">
        <v>51</v>
      </c>
      <c r="I2515" s="253">
        <v>5</v>
      </c>
      <c r="J2515" s="253" t="s">
        <v>6423</v>
      </c>
      <c r="K2515" s="60" t="s">
        <v>31</v>
      </c>
      <c r="L2515" s="60">
        <v>4</v>
      </c>
      <c r="M2515" s="27">
        <f t="shared" si="118"/>
        <v>1248</v>
      </c>
      <c r="N2515" s="23"/>
      <c r="O2515" s="184" t="s">
        <v>32</v>
      </c>
      <c r="P2515" s="237"/>
    </row>
    <row r="2516" s="83" customFormat="1" ht="18" customHeight="1" spans="1:16">
      <c r="A2516" s="24">
        <v>2511</v>
      </c>
      <c r="B2516" s="24" t="s">
        <v>23</v>
      </c>
      <c r="C2516" s="24" t="s">
        <v>24</v>
      </c>
      <c r="D2516" s="24" t="s">
        <v>25</v>
      </c>
      <c r="E2516" s="60" t="s">
        <v>4460</v>
      </c>
      <c r="F2516" s="60" t="s">
        <v>6794</v>
      </c>
      <c r="G2516" s="24" t="s">
        <v>6885</v>
      </c>
      <c r="H2516" s="253" t="s">
        <v>51</v>
      </c>
      <c r="I2516" s="253">
        <v>5</v>
      </c>
      <c r="J2516" s="253" t="s">
        <v>6836</v>
      </c>
      <c r="K2516" s="60" t="s">
        <v>31</v>
      </c>
      <c r="L2516" s="60">
        <v>5</v>
      </c>
      <c r="M2516" s="27">
        <f t="shared" si="118"/>
        <v>1560</v>
      </c>
      <c r="N2516" s="23"/>
      <c r="O2516" s="184" t="s">
        <v>32</v>
      </c>
      <c r="P2516" s="237"/>
    </row>
    <row r="2517" s="83" customFormat="1" ht="18" customHeight="1" spans="1:16">
      <c r="A2517" s="24">
        <v>2512</v>
      </c>
      <c r="B2517" s="24" t="s">
        <v>23</v>
      </c>
      <c r="C2517" s="24" t="s">
        <v>24</v>
      </c>
      <c r="D2517" s="24" t="s">
        <v>25</v>
      </c>
      <c r="E2517" s="60" t="s">
        <v>4460</v>
      </c>
      <c r="F2517" s="60" t="s">
        <v>6794</v>
      </c>
      <c r="G2517" s="24" t="s">
        <v>6886</v>
      </c>
      <c r="H2517" s="232" t="s">
        <v>29</v>
      </c>
      <c r="I2517" s="253">
        <v>2</v>
      </c>
      <c r="J2517" s="253" t="s">
        <v>6802</v>
      </c>
      <c r="K2517" s="60" t="s">
        <v>31</v>
      </c>
      <c r="L2517" s="60">
        <v>2</v>
      </c>
      <c r="M2517" s="27">
        <f t="shared" si="118"/>
        <v>624</v>
      </c>
      <c r="N2517" s="23"/>
      <c r="O2517" s="184" t="s">
        <v>32</v>
      </c>
      <c r="P2517" s="237"/>
    </row>
    <row r="2518" s="83" customFormat="1" ht="18" customHeight="1" spans="1:16">
      <c r="A2518" s="24">
        <v>2513</v>
      </c>
      <c r="B2518" s="24" t="s">
        <v>23</v>
      </c>
      <c r="C2518" s="24" t="s">
        <v>24</v>
      </c>
      <c r="D2518" s="24" t="s">
        <v>25</v>
      </c>
      <c r="E2518" s="60" t="s">
        <v>4460</v>
      </c>
      <c r="F2518" s="60" t="s">
        <v>6794</v>
      </c>
      <c r="G2518" s="24" t="s">
        <v>6887</v>
      </c>
      <c r="H2518" s="232" t="s">
        <v>29</v>
      </c>
      <c r="I2518" s="253">
        <v>4</v>
      </c>
      <c r="J2518" s="253" t="s">
        <v>6812</v>
      </c>
      <c r="K2518" s="60" t="s">
        <v>31</v>
      </c>
      <c r="L2518" s="60">
        <v>4</v>
      </c>
      <c r="M2518" s="27">
        <f>L2518*130</f>
        <v>520</v>
      </c>
      <c r="N2518" s="23"/>
      <c r="O2518" s="184" t="s">
        <v>32</v>
      </c>
      <c r="P2518" s="237"/>
    </row>
    <row r="2519" s="83" customFormat="1" ht="18" customHeight="1" spans="1:16">
      <c r="A2519" s="24">
        <v>2514</v>
      </c>
      <c r="B2519" s="24" t="s">
        <v>23</v>
      </c>
      <c r="C2519" s="24" t="s">
        <v>24</v>
      </c>
      <c r="D2519" s="24" t="s">
        <v>25</v>
      </c>
      <c r="E2519" s="60" t="s">
        <v>4460</v>
      </c>
      <c r="F2519" s="60" t="s">
        <v>6794</v>
      </c>
      <c r="G2519" s="24" t="s">
        <v>6888</v>
      </c>
      <c r="H2519" s="232" t="s">
        <v>29</v>
      </c>
      <c r="I2519" s="253">
        <v>4</v>
      </c>
      <c r="J2519" s="253" t="s">
        <v>6812</v>
      </c>
      <c r="K2519" s="60" t="s">
        <v>31</v>
      </c>
      <c r="L2519" s="60">
        <v>4</v>
      </c>
      <c r="M2519" s="27">
        <f>L2519*130</f>
        <v>520</v>
      </c>
      <c r="N2519" s="23"/>
      <c r="O2519" s="184" t="s">
        <v>32</v>
      </c>
      <c r="P2519" s="237"/>
    </row>
    <row r="2520" s="83" customFormat="1" ht="18" customHeight="1" spans="1:16">
      <c r="A2520" s="24">
        <v>2515</v>
      </c>
      <c r="B2520" s="24" t="s">
        <v>23</v>
      </c>
      <c r="C2520" s="24" t="s">
        <v>24</v>
      </c>
      <c r="D2520" s="24" t="s">
        <v>25</v>
      </c>
      <c r="E2520" s="60" t="s">
        <v>4460</v>
      </c>
      <c r="F2520" s="60" t="s">
        <v>6794</v>
      </c>
      <c r="G2520" s="24" t="s">
        <v>6768</v>
      </c>
      <c r="H2520" s="232" t="s">
        <v>29</v>
      </c>
      <c r="I2520" s="253">
        <v>4</v>
      </c>
      <c r="J2520" s="253" t="s">
        <v>6812</v>
      </c>
      <c r="K2520" s="60" t="s">
        <v>31</v>
      </c>
      <c r="L2520" s="60">
        <v>4</v>
      </c>
      <c r="M2520" s="27">
        <f>L2520*130</f>
        <v>520</v>
      </c>
      <c r="N2520" s="23"/>
      <c r="O2520" s="184" t="s">
        <v>32</v>
      </c>
      <c r="P2520" s="237"/>
    </row>
    <row r="2521" s="83" customFormat="1" ht="18" customHeight="1" spans="1:16">
      <c r="A2521" s="24">
        <v>2516</v>
      </c>
      <c r="B2521" s="24" t="s">
        <v>23</v>
      </c>
      <c r="C2521" s="24" t="s">
        <v>24</v>
      </c>
      <c r="D2521" s="24" t="s">
        <v>25</v>
      </c>
      <c r="E2521" s="60" t="s">
        <v>4460</v>
      </c>
      <c r="F2521" s="60" t="s">
        <v>6794</v>
      </c>
      <c r="G2521" s="24" t="s">
        <v>6889</v>
      </c>
      <c r="H2521" s="232" t="s">
        <v>29</v>
      </c>
      <c r="I2521" s="253">
        <v>5</v>
      </c>
      <c r="J2521" s="253" t="s">
        <v>6808</v>
      </c>
      <c r="K2521" s="60" t="s">
        <v>31</v>
      </c>
      <c r="L2521" s="60">
        <v>5</v>
      </c>
      <c r="M2521" s="27">
        <f>L2521*130</f>
        <v>650</v>
      </c>
      <c r="N2521" s="23"/>
      <c r="O2521" s="184" t="s">
        <v>32</v>
      </c>
      <c r="P2521" s="237"/>
    </row>
    <row r="2522" s="83" customFormat="1" ht="18" customHeight="1" spans="1:16">
      <c r="A2522" s="24">
        <v>2517</v>
      </c>
      <c r="B2522" s="24" t="s">
        <v>23</v>
      </c>
      <c r="C2522" s="24" t="s">
        <v>24</v>
      </c>
      <c r="D2522" s="24" t="s">
        <v>25</v>
      </c>
      <c r="E2522" s="60" t="s">
        <v>4878</v>
      </c>
      <c r="F2522" s="60" t="s">
        <v>6794</v>
      </c>
      <c r="G2522" s="24" t="s">
        <v>6890</v>
      </c>
      <c r="H2522" s="253" t="s">
        <v>51</v>
      </c>
      <c r="I2522" s="253">
        <v>6</v>
      </c>
      <c r="J2522" s="253" t="s">
        <v>6800</v>
      </c>
      <c r="K2522" s="60" t="s">
        <v>31</v>
      </c>
      <c r="L2522" s="60">
        <v>3</v>
      </c>
      <c r="M2522" s="27">
        <f>L2522*312</f>
        <v>936</v>
      </c>
      <c r="N2522" s="23"/>
      <c r="O2522" s="184" t="s">
        <v>32</v>
      </c>
      <c r="P2522" s="237"/>
    </row>
    <row r="2523" s="83" customFormat="1" ht="18" customHeight="1" spans="1:16">
      <c r="A2523" s="24">
        <v>2518</v>
      </c>
      <c r="B2523" s="24" t="s">
        <v>23</v>
      </c>
      <c r="C2523" s="24" t="s">
        <v>24</v>
      </c>
      <c r="D2523" s="24" t="s">
        <v>25</v>
      </c>
      <c r="E2523" s="24" t="s">
        <v>4460</v>
      </c>
      <c r="F2523" s="24" t="s">
        <v>6794</v>
      </c>
      <c r="G2523" s="60" t="s">
        <v>6891</v>
      </c>
      <c r="H2523" s="253" t="s">
        <v>51</v>
      </c>
      <c r="I2523" s="253">
        <v>1</v>
      </c>
      <c r="J2523" s="253" t="s">
        <v>6815</v>
      </c>
      <c r="K2523" s="60" t="s">
        <v>31</v>
      </c>
      <c r="L2523" s="60">
        <v>1</v>
      </c>
      <c r="M2523" s="27">
        <f>L2523*312</f>
        <v>312</v>
      </c>
      <c r="N2523" s="23"/>
      <c r="O2523" s="184" t="s">
        <v>32</v>
      </c>
      <c r="P2523" s="239"/>
    </row>
    <row r="2524" s="83" customFormat="1" ht="18" customHeight="1" spans="1:16">
      <c r="A2524" s="24">
        <v>2519</v>
      </c>
      <c r="B2524" s="24" t="s">
        <v>23</v>
      </c>
      <c r="C2524" s="24" t="s">
        <v>24</v>
      </c>
      <c r="D2524" s="24" t="s">
        <v>25</v>
      </c>
      <c r="E2524" s="60" t="s">
        <v>4460</v>
      </c>
      <c r="F2524" s="60" t="s">
        <v>6794</v>
      </c>
      <c r="G2524" s="24" t="s">
        <v>6892</v>
      </c>
      <c r="H2524" s="24" t="s">
        <v>29</v>
      </c>
      <c r="I2524" s="253">
        <v>4</v>
      </c>
      <c r="J2524" s="253" t="s">
        <v>6802</v>
      </c>
      <c r="K2524" s="60" t="s">
        <v>31</v>
      </c>
      <c r="L2524" s="60">
        <v>4</v>
      </c>
      <c r="M2524" s="27">
        <f>L2524*130</f>
        <v>520</v>
      </c>
      <c r="N2524" s="23"/>
      <c r="O2524" s="184" t="s">
        <v>32</v>
      </c>
      <c r="P2524" s="237"/>
    </row>
    <row r="2525" s="83" customFormat="1" ht="18" customHeight="1" spans="1:16">
      <c r="A2525" s="24">
        <v>2520</v>
      </c>
      <c r="B2525" s="24" t="s">
        <v>23</v>
      </c>
      <c r="C2525" s="24" t="s">
        <v>24</v>
      </c>
      <c r="D2525" s="24" t="s">
        <v>25</v>
      </c>
      <c r="E2525" s="60" t="s">
        <v>4460</v>
      </c>
      <c r="F2525" s="60" t="s">
        <v>6794</v>
      </c>
      <c r="G2525" s="24" t="s">
        <v>5675</v>
      </c>
      <c r="H2525" s="24" t="s">
        <v>29</v>
      </c>
      <c r="I2525" s="253">
        <v>2</v>
      </c>
      <c r="J2525" s="253" t="s">
        <v>6804</v>
      </c>
      <c r="K2525" s="60" t="s">
        <v>31</v>
      </c>
      <c r="L2525" s="60">
        <v>2</v>
      </c>
      <c r="M2525" s="27">
        <f t="shared" ref="M2525:M2530" si="119">L2525*312</f>
        <v>624</v>
      </c>
      <c r="N2525" s="23"/>
      <c r="O2525" s="184" t="s">
        <v>32</v>
      </c>
      <c r="P2525" s="237"/>
    </row>
    <row r="2526" s="83" customFormat="1" ht="18" customHeight="1" spans="1:16">
      <c r="A2526" s="24">
        <v>2521</v>
      </c>
      <c r="B2526" s="24" t="s">
        <v>23</v>
      </c>
      <c r="C2526" s="24" t="s">
        <v>24</v>
      </c>
      <c r="D2526" s="24" t="s">
        <v>25</v>
      </c>
      <c r="E2526" s="60" t="s">
        <v>4460</v>
      </c>
      <c r="F2526" s="60" t="s">
        <v>6794</v>
      </c>
      <c r="G2526" s="24" t="s">
        <v>1361</v>
      </c>
      <c r="H2526" s="24" t="s">
        <v>29</v>
      </c>
      <c r="I2526" s="253">
        <v>1</v>
      </c>
      <c r="J2526" s="253" t="s">
        <v>6836</v>
      </c>
      <c r="K2526" s="60" t="s">
        <v>31</v>
      </c>
      <c r="L2526" s="60">
        <v>1</v>
      </c>
      <c r="M2526" s="27">
        <f t="shared" si="119"/>
        <v>312</v>
      </c>
      <c r="N2526" s="23"/>
      <c r="O2526" s="184" t="s">
        <v>32</v>
      </c>
      <c r="P2526" s="237"/>
    </row>
    <row r="2527" s="83" customFormat="1" ht="18" customHeight="1" spans="1:16">
      <c r="A2527" s="24">
        <v>2522</v>
      </c>
      <c r="B2527" s="24" t="s">
        <v>23</v>
      </c>
      <c r="C2527" s="24" t="s">
        <v>24</v>
      </c>
      <c r="D2527" s="24" t="s">
        <v>25</v>
      </c>
      <c r="E2527" s="60" t="s">
        <v>4460</v>
      </c>
      <c r="F2527" s="60" t="s">
        <v>6794</v>
      </c>
      <c r="G2527" s="24" t="s">
        <v>6893</v>
      </c>
      <c r="H2527" s="24" t="s">
        <v>29</v>
      </c>
      <c r="I2527" s="253">
        <v>1</v>
      </c>
      <c r="J2527" s="253" t="s">
        <v>6423</v>
      </c>
      <c r="K2527" s="60" t="s">
        <v>31</v>
      </c>
      <c r="L2527" s="60">
        <v>1</v>
      </c>
      <c r="M2527" s="27">
        <f t="shared" si="119"/>
        <v>312</v>
      </c>
      <c r="N2527" s="23"/>
      <c r="O2527" s="184" t="s">
        <v>32</v>
      </c>
      <c r="P2527" s="237"/>
    </row>
    <row r="2528" s="83" customFormat="1" ht="18" customHeight="1" spans="1:16">
      <c r="A2528" s="24">
        <v>2523</v>
      </c>
      <c r="B2528" s="24" t="s">
        <v>23</v>
      </c>
      <c r="C2528" s="24" t="s">
        <v>24</v>
      </c>
      <c r="D2528" s="24" t="s">
        <v>25</v>
      </c>
      <c r="E2528" s="60" t="s">
        <v>4460</v>
      </c>
      <c r="F2528" s="60" t="s">
        <v>6794</v>
      </c>
      <c r="G2528" s="24" t="s">
        <v>6894</v>
      </c>
      <c r="H2528" s="24" t="s">
        <v>29</v>
      </c>
      <c r="I2528" s="253">
        <v>1</v>
      </c>
      <c r="J2528" s="253" t="s">
        <v>6423</v>
      </c>
      <c r="K2528" s="60" t="s">
        <v>31</v>
      </c>
      <c r="L2528" s="60">
        <v>1</v>
      </c>
      <c r="M2528" s="27">
        <f t="shared" si="119"/>
        <v>312</v>
      </c>
      <c r="N2528" s="23"/>
      <c r="O2528" s="184" t="s">
        <v>32</v>
      </c>
      <c r="P2528" s="237"/>
    </row>
    <row r="2529" s="83" customFormat="1" ht="18" customHeight="1" spans="1:16">
      <c r="A2529" s="24">
        <v>2524</v>
      </c>
      <c r="B2529" s="24" t="s">
        <v>23</v>
      </c>
      <c r="C2529" s="24" t="s">
        <v>24</v>
      </c>
      <c r="D2529" s="24" t="s">
        <v>25</v>
      </c>
      <c r="E2529" s="60" t="s">
        <v>4460</v>
      </c>
      <c r="F2529" s="60" t="s">
        <v>6794</v>
      </c>
      <c r="G2529" s="24" t="s">
        <v>6895</v>
      </c>
      <c r="H2529" s="24" t="s">
        <v>29</v>
      </c>
      <c r="I2529" s="253">
        <v>3</v>
      </c>
      <c r="J2529" s="253" t="s">
        <v>6802</v>
      </c>
      <c r="K2529" s="60" t="s">
        <v>31</v>
      </c>
      <c r="L2529" s="60">
        <v>3</v>
      </c>
      <c r="M2529" s="27">
        <f t="shared" si="119"/>
        <v>936</v>
      </c>
      <c r="N2529" s="23"/>
      <c r="O2529" s="184" t="s">
        <v>32</v>
      </c>
      <c r="P2529" s="237"/>
    </row>
    <row r="2530" s="83" customFormat="1" ht="18" customHeight="1" spans="1:16">
      <c r="A2530" s="24">
        <v>2525</v>
      </c>
      <c r="B2530" s="24" t="s">
        <v>23</v>
      </c>
      <c r="C2530" s="24" t="s">
        <v>24</v>
      </c>
      <c r="D2530" s="24" t="s">
        <v>25</v>
      </c>
      <c r="E2530" s="60" t="s">
        <v>4460</v>
      </c>
      <c r="F2530" s="60" t="s">
        <v>6794</v>
      </c>
      <c r="G2530" s="24" t="s">
        <v>6896</v>
      </c>
      <c r="H2530" s="24" t="s">
        <v>29</v>
      </c>
      <c r="I2530" s="253">
        <v>2</v>
      </c>
      <c r="J2530" s="253" t="s">
        <v>6423</v>
      </c>
      <c r="K2530" s="60" t="s">
        <v>31</v>
      </c>
      <c r="L2530" s="60">
        <v>2</v>
      </c>
      <c r="M2530" s="27">
        <f t="shared" si="119"/>
        <v>624</v>
      </c>
      <c r="N2530" s="23"/>
      <c r="O2530" s="184" t="s">
        <v>32</v>
      </c>
      <c r="P2530" s="237"/>
    </row>
    <row r="2531" s="83" customFormat="1" ht="18" customHeight="1" spans="1:16">
      <c r="A2531" s="24">
        <v>2526</v>
      </c>
      <c r="B2531" s="24" t="s">
        <v>23</v>
      </c>
      <c r="C2531" s="24" t="s">
        <v>24</v>
      </c>
      <c r="D2531" s="24" t="s">
        <v>25</v>
      </c>
      <c r="E2531" s="60" t="s">
        <v>4460</v>
      </c>
      <c r="F2531" s="60" t="s">
        <v>6794</v>
      </c>
      <c r="G2531" s="24" t="s">
        <v>6897</v>
      </c>
      <c r="H2531" s="24" t="s">
        <v>29</v>
      </c>
      <c r="I2531" s="253">
        <v>6</v>
      </c>
      <c r="J2531" s="253" t="s">
        <v>6817</v>
      </c>
      <c r="K2531" s="60" t="s">
        <v>31</v>
      </c>
      <c r="L2531" s="60">
        <v>4</v>
      </c>
      <c r="M2531" s="27">
        <f>L2531*130</f>
        <v>520</v>
      </c>
      <c r="N2531" s="23"/>
      <c r="O2531" s="184" t="s">
        <v>32</v>
      </c>
      <c r="P2531" s="237"/>
    </row>
    <row r="2532" s="83" customFormat="1" ht="18" customHeight="1" spans="1:16">
      <c r="A2532" s="24">
        <v>2527</v>
      </c>
      <c r="B2532" s="24" t="s">
        <v>23</v>
      </c>
      <c r="C2532" s="24" t="s">
        <v>24</v>
      </c>
      <c r="D2532" s="24" t="s">
        <v>25</v>
      </c>
      <c r="E2532" s="60" t="s">
        <v>4878</v>
      </c>
      <c r="F2532" s="60" t="s">
        <v>6794</v>
      </c>
      <c r="G2532" s="24" t="s">
        <v>5547</v>
      </c>
      <c r="H2532" s="24" t="s">
        <v>29</v>
      </c>
      <c r="I2532" s="253">
        <v>1</v>
      </c>
      <c r="J2532" s="253" t="s">
        <v>6836</v>
      </c>
      <c r="K2532" s="60" t="s">
        <v>31</v>
      </c>
      <c r="L2532" s="60">
        <v>1</v>
      </c>
      <c r="M2532" s="27">
        <f>L2532*312</f>
        <v>312</v>
      </c>
      <c r="N2532" s="23"/>
      <c r="O2532" s="184" t="s">
        <v>32</v>
      </c>
      <c r="P2532" s="237"/>
    </row>
    <row r="2533" s="83" customFormat="1" ht="18" customHeight="1" spans="1:16">
      <c r="A2533" s="24">
        <v>2528</v>
      </c>
      <c r="B2533" s="24" t="s">
        <v>23</v>
      </c>
      <c r="C2533" s="24" t="s">
        <v>24</v>
      </c>
      <c r="D2533" s="24" t="s">
        <v>25</v>
      </c>
      <c r="E2533" s="60" t="s">
        <v>4460</v>
      </c>
      <c r="F2533" s="60" t="s">
        <v>6794</v>
      </c>
      <c r="G2533" s="24" t="s">
        <v>6898</v>
      </c>
      <c r="H2533" s="253" t="s">
        <v>194</v>
      </c>
      <c r="I2533" s="253">
        <v>5</v>
      </c>
      <c r="J2533" s="253" t="s">
        <v>6819</v>
      </c>
      <c r="K2533" s="60" t="s">
        <v>31</v>
      </c>
      <c r="L2533" s="60">
        <v>5</v>
      </c>
      <c r="M2533" s="27">
        <f>L2533*130</f>
        <v>650</v>
      </c>
      <c r="N2533" s="23"/>
      <c r="O2533" s="184" t="s">
        <v>32</v>
      </c>
      <c r="P2533" s="237"/>
    </row>
    <row r="2534" s="83" customFormat="1" ht="18" customHeight="1" spans="1:16">
      <c r="A2534" s="24">
        <v>2529</v>
      </c>
      <c r="B2534" s="24" t="s">
        <v>23</v>
      </c>
      <c r="C2534" s="24" t="s">
        <v>24</v>
      </c>
      <c r="D2534" s="24" t="s">
        <v>25</v>
      </c>
      <c r="E2534" s="60" t="s">
        <v>4460</v>
      </c>
      <c r="F2534" s="60" t="s">
        <v>6794</v>
      </c>
      <c r="G2534" s="24" t="s">
        <v>6899</v>
      </c>
      <c r="H2534" s="24" t="s">
        <v>29</v>
      </c>
      <c r="I2534" s="253">
        <v>3</v>
      </c>
      <c r="J2534" s="253" t="s">
        <v>6808</v>
      </c>
      <c r="K2534" s="60" t="s">
        <v>31</v>
      </c>
      <c r="L2534" s="60">
        <v>3</v>
      </c>
      <c r="M2534" s="27">
        <f>L2534*312</f>
        <v>936</v>
      </c>
      <c r="N2534" s="23"/>
      <c r="O2534" s="184" t="s">
        <v>32</v>
      </c>
      <c r="P2534" s="237"/>
    </row>
    <row r="2535" s="83" customFormat="1" ht="18" customHeight="1" spans="1:16">
      <c r="A2535" s="24">
        <v>2530</v>
      </c>
      <c r="B2535" s="24" t="s">
        <v>23</v>
      </c>
      <c r="C2535" s="24" t="s">
        <v>24</v>
      </c>
      <c r="D2535" s="24" t="s">
        <v>25</v>
      </c>
      <c r="E2535" s="60" t="s">
        <v>4460</v>
      </c>
      <c r="F2535" s="60" t="s">
        <v>6794</v>
      </c>
      <c r="G2535" s="24" t="s">
        <v>6900</v>
      </c>
      <c r="H2535" s="24" t="s">
        <v>29</v>
      </c>
      <c r="I2535" s="253">
        <v>4</v>
      </c>
      <c r="J2535" s="253" t="s">
        <v>6802</v>
      </c>
      <c r="K2535" s="60" t="s">
        <v>31</v>
      </c>
      <c r="L2535" s="60">
        <v>3</v>
      </c>
      <c r="M2535" s="27">
        <f>L2535*130</f>
        <v>390</v>
      </c>
      <c r="N2535" s="23"/>
      <c r="O2535" s="184" t="s">
        <v>32</v>
      </c>
      <c r="P2535" s="237"/>
    </row>
    <row r="2536" s="83" customFormat="1" ht="18" customHeight="1" spans="1:16">
      <c r="A2536" s="24">
        <v>2531</v>
      </c>
      <c r="B2536" s="24" t="s">
        <v>23</v>
      </c>
      <c r="C2536" s="24" t="s">
        <v>24</v>
      </c>
      <c r="D2536" s="24" t="s">
        <v>25</v>
      </c>
      <c r="E2536" s="60" t="s">
        <v>4460</v>
      </c>
      <c r="F2536" s="60" t="s">
        <v>6794</v>
      </c>
      <c r="G2536" s="24" t="s">
        <v>6901</v>
      </c>
      <c r="H2536" s="24" t="s">
        <v>29</v>
      </c>
      <c r="I2536" s="253">
        <v>4</v>
      </c>
      <c r="J2536" s="253" t="s">
        <v>6800</v>
      </c>
      <c r="K2536" s="60" t="s">
        <v>31</v>
      </c>
      <c r="L2536" s="60">
        <v>4</v>
      </c>
      <c r="M2536" s="27">
        <f>L2536*130</f>
        <v>520</v>
      </c>
      <c r="N2536" s="23"/>
      <c r="O2536" s="184" t="s">
        <v>32</v>
      </c>
      <c r="P2536" s="237"/>
    </row>
    <row r="2537" s="83" customFormat="1" ht="18" customHeight="1" spans="1:16">
      <c r="A2537" s="24">
        <v>2532</v>
      </c>
      <c r="B2537" s="24" t="s">
        <v>23</v>
      </c>
      <c r="C2537" s="24" t="s">
        <v>24</v>
      </c>
      <c r="D2537" s="24" t="s">
        <v>25</v>
      </c>
      <c r="E2537" s="60" t="s">
        <v>4460</v>
      </c>
      <c r="F2537" s="60" t="s">
        <v>6794</v>
      </c>
      <c r="G2537" s="24" t="s">
        <v>6902</v>
      </c>
      <c r="H2537" s="24" t="s">
        <v>29</v>
      </c>
      <c r="I2537" s="253">
        <v>6</v>
      </c>
      <c r="J2537" s="253" t="s">
        <v>6812</v>
      </c>
      <c r="K2537" s="60" t="s">
        <v>31</v>
      </c>
      <c r="L2537" s="60">
        <v>4</v>
      </c>
      <c r="M2537" s="27">
        <f>L2537*130</f>
        <v>520</v>
      </c>
      <c r="N2537" s="23"/>
      <c r="O2537" s="184" t="s">
        <v>32</v>
      </c>
      <c r="P2537" s="237"/>
    </row>
    <row r="2538" s="83" customFormat="1" ht="18" customHeight="1" spans="1:16">
      <c r="A2538" s="24">
        <v>2533</v>
      </c>
      <c r="B2538" s="24" t="s">
        <v>23</v>
      </c>
      <c r="C2538" s="24" t="s">
        <v>24</v>
      </c>
      <c r="D2538" s="24" t="s">
        <v>25</v>
      </c>
      <c r="E2538" s="60" t="s">
        <v>4878</v>
      </c>
      <c r="F2538" s="60" t="s">
        <v>6794</v>
      </c>
      <c r="G2538" s="24" t="s">
        <v>6903</v>
      </c>
      <c r="H2538" s="24" t="s">
        <v>29</v>
      </c>
      <c r="I2538" s="253">
        <v>3</v>
      </c>
      <c r="J2538" s="253" t="s">
        <v>6863</v>
      </c>
      <c r="K2538" s="60" t="s">
        <v>31</v>
      </c>
      <c r="L2538" s="60">
        <v>3</v>
      </c>
      <c r="M2538" s="27">
        <f>L2538*312</f>
        <v>936</v>
      </c>
      <c r="N2538" s="23"/>
      <c r="O2538" s="184" t="s">
        <v>32</v>
      </c>
      <c r="P2538" s="237"/>
    </row>
    <row r="2539" s="83" customFormat="1" ht="18" customHeight="1" spans="1:16">
      <c r="A2539" s="24">
        <v>2534</v>
      </c>
      <c r="B2539" s="24" t="s">
        <v>23</v>
      </c>
      <c r="C2539" s="24" t="s">
        <v>24</v>
      </c>
      <c r="D2539" s="24" t="s">
        <v>25</v>
      </c>
      <c r="E2539" s="60" t="s">
        <v>4460</v>
      </c>
      <c r="F2539" s="60" t="s">
        <v>6794</v>
      </c>
      <c r="G2539" s="24" t="s">
        <v>6904</v>
      </c>
      <c r="H2539" s="232" t="s">
        <v>194</v>
      </c>
      <c r="I2539" s="253">
        <v>3</v>
      </c>
      <c r="J2539" s="253" t="s">
        <v>6863</v>
      </c>
      <c r="K2539" s="60" t="s">
        <v>31</v>
      </c>
      <c r="L2539" s="60">
        <v>3</v>
      </c>
      <c r="M2539" s="27">
        <f>L2539*130</f>
        <v>390</v>
      </c>
      <c r="N2539" s="23"/>
      <c r="O2539" s="184" t="s">
        <v>32</v>
      </c>
      <c r="P2539" s="237"/>
    </row>
    <row r="2540" s="83" customFormat="1" ht="18" customHeight="1" spans="1:16">
      <c r="A2540" s="24">
        <v>2535</v>
      </c>
      <c r="B2540" s="24" t="s">
        <v>23</v>
      </c>
      <c r="C2540" s="24" t="s">
        <v>24</v>
      </c>
      <c r="D2540" s="24" t="s">
        <v>25</v>
      </c>
      <c r="E2540" s="60" t="s">
        <v>4460</v>
      </c>
      <c r="F2540" s="60" t="s">
        <v>6794</v>
      </c>
      <c r="G2540" s="24" t="s">
        <v>6905</v>
      </c>
      <c r="H2540" s="253" t="s">
        <v>51</v>
      </c>
      <c r="I2540" s="253">
        <v>3</v>
      </c>
      <c r="J2540" s="253" t="s">
        <v>6812</v>
      </c>
      <c r="K2540" s="60" t="s">
        <v>31</v>
      </c>
      <c r="L2540" s="60">
        <v>3</v>
      </c>
      <c r="M2540" s="27">
        <f>L2540*312</f>
        <v>936</v>
      </c>
      <c r="N2540" s="23"/>
      <c r="O2540" s="184" t="s">
        <v>32</v>
      </c>
      <c r="P2540" s="237"/>
    </row>
    <row r="2541" s="83" customFormat="1" ht="18" customHeight="1" spans="1:16">
      <c r="A2541" s="24">
        <v>2536</v>
      </c>
      <c r="B2541" s="24" t="s">
        <v>23</v>
      </c>
      <c r="C2541" s="24" t="s">
        <v>24</v>
      </c>
      <c r="D2541" s="24" t="s">
        <v>25</v>
      </c>
      <c r="E2541" s="60" t="s">
        <v>4460</v>
      </c>
      <c r="F2541" s="60" t="s">
        <v>6794</v>
      </c>
      <c r="G2541" s="24" t="s">
        <v>6906</v>
      </c>
      <c r="H2541" s="253" t="s">
        <v>220</v>
      </c>
      <c r="I2541" s="253">
        <v>3</v>
      </c>
      <c r="J2541" s="253" t="s">
        <v>6804</v>
      </c>
      <c r="K2541" s="60" t="s">
        <v>31</v>
      </c>
      <c r="L2541" s="60">
        <v>3</v>
      </c>
      <c r="M2541" s="27">
        <f>L2541*312</f>
        <v>936</v>
      </c>
      <c r="N2541" s="23"/>
      <c r="O2541" s="184" t="s">
        <v>32</v>
      </c>
      <c r="P2541" s="237"/>
    </row>
    <row r="2542" s="83" customFormat="1" ht="18" customHeight="1" spans="1:16">
      <c r="A2542" s="24">
        <v>2537</v>
      </c>
      <c r="B2542" s="24" t="s">
        <v>23</v>
      </c>
      <c r="C2542" s="24" t="s">
        <v>24</v>
      </c>
      <c r="D2542" s="24" t="s">
        <v>25</v>
      </c>
      <c r="E2542" s="60" t="s">
        <v>4460</v>
      </c>
      <c r="F2542" s="60" t="s">
        <v>6794</v>
      </c>
      <c r="G2542" s="24" t="s">
        <v>6907</v>
      </c>
      <c r="H2542" s="253" t="s">
        <v>194</v>
      </c>
      <c r="I2542" s="253">
        <v>4</v>
      </c>
      <c r="J2542" s="253" t="s">
        <v>6798</v>
      </c>
      <c r="K2542" s="60" t="s">
        <v>31</v>
      </c>
      <c r="L2542" s="60">
        <v>4</v>
      </c>
      <c r="M2542" s="27">
        <f>L2542*130</f>
        <v>520</v>
      </c>
      <c r="N2542" s="23"/>
      <c r="O2542" s="184" t="s">
        <v>32</v>
      </c>
      <c r="P2542" s="237"/>
    </row>
    <row r="2543" s="83" customFormat="1" ht="18" customHeight="1" spans="1:16">
      <c r="A2543" s="24">
        <v>2538</v>
      </c>
      <c r="B2543" s="24" t="s">
        <v>23</v>
      </c>
      <c r="C2543" s="24" t="s">
        <v>24</v>
      </c>
      <c r="D2543" s="24" t="s">
        <v>25</v>
      </c>
      <c r="E2543" s="60" t="s">
        <v>4460</v>
      </c>
      <c r="F2543" s="60" t="s">
        <v>6794</v>
      </c>
      <c r="G2543" s="24" t="s">
        <v>6908</v>
      </c>
      <c r="H2543" s="24" t="s">
        <v>29</v>
      </c>
      <c r="I2543" s="253">
        <v>2</v>
      </c>
      <c r="J2543" s="253" t="s">
        <v>6808</v>
      </c>
      <c r="K2543" s="60" t="s">
        <v>31</v>
      </c>
      <c r="L2543" s="60">
        <v>2</v>
      </c>
      <c r="M2543" s="27">
        <f>L2543*312</f>
        <v>624</v>
      </c>
      <c r="N2543" s="23"/>
      <c r="O2543" s="184" t="s">
        <v>32</v>
      </c>
      <c r="P2543" s="237"/>
    </row>
    <row r="2544" s="83" customFormat="1" ht="18" customHeight="1" spans="1:16">
      <c r="A2544" s="24">
        <v>2539</v>
      </c>
      <c r="B2544" s="24" t="s">
        <v>23</v>
      </c>
      <c r="C2544" s="24" t="s">
        <v>24</v>
      </c>
      <c r="D2544" s="24" t="s">
        <v>25</v>
      </c>
      <c r="E2544" s="60" t="s">
        <v>4460</v>
      </c>
      <c r="F2544" s="60" t="s">
        <v>6794</v>
      </c>
      <c r="G2544" s="24" t="s">
        <v>6909</v>
      </c>
      <c r="H2544" s="253" t="s">
        <v>51</v>
      </c>
      <c r="I2544" s="253">
        <v>4</v>
      </c>
      <c r="J2544" s="253" t="s">
        <v>6863</v>
      </c>
      <c r="K2544" s="60" t="s">
        <v>31</v>
      </c>
      <c r="L2544" s="60">
        <v>3</v>
      </c>
      <c r="M2544" s="27">
        <f>L2544*312</f>
        <v>936</v>
      </c>
      <c r="N2544" s="23"/>
      <c r="O2544" s="184" t="s">
        <v>32</v>
      </c>
      <c r="P2544" s="237"/>
    </row>
    <row r="2545" s="83" customFormat="1" ht="18" customHeight="1" spans="1:16">
      <c r="A2545" s="24">
        <v>2540</v>
      </c>
      <c r="B2545" s="24" t="s">
        <v>23</v>
      </c>
      <c r="C2545" s="24" t="s">
        <v>24</v>
      </c>
      <c r="D2545" s="24" t="s">
        <v>25</v>
      </c>
      <c r="E2545" s="60" t="s">
        <v>4460</v>
      </c>
      <c r="F2545" s="60" t="s">
        <v>6794</v>
      </c>
      <c r="G2545" s="24" t="s">
        <v>6910</v>
      </c>
      <c r="H2545" s="24" t="s">
        <v>29</v>
      </c>
      <c r="I2545" s="253">
        <v>2</v>
      </c>
      <c r="J2545" s="253" t="s">
        <v>6819</v>
      </c>
      <c r="K2545" s="60" t="s">
        <v>31</v>
      </c>
      <c r="L2545" s="60">
        <v>2</v>
      </c>
      <c r="M2545" s="27">
        <f>L2545*312</f>
        <v>624</v>
      </c>
      <c r="N2545" s="23"/>
      <c r="O2545" s="184" t="s">
        <v>32</v>
      </c>
      <c r="P2545" s="237"/>
    </row>
    <row r="2546" s="83" customFormat="1" ht="18" customHeight="1" spans="1:16">
      <c r="A2546" s="24">
        <v>2541</v>
      </c>
      <c r="B2546" s="24" t="s">
        <v>23</v>
      </c>
      <c r="C2546" s="24" t="s">
        <v>24</v>
      </c>
      <c r="D2546" s="24" t="s">
        <v>25</v>
      </c>
      <c r="E2546" s="60" t="s">
        <v>4460</v>
      </c>
      <c r="F2546" s="60" t="s">
        <v>6794</v>
      </c>
      <c r="G2546" s="24" t="s">
        <v>2318</v>
      </c>
      <c r="H2546" s="253" t="s">
        <v>51</v>
      </c>
      <c r="I2546" s="253">
        <v>7</v>
      </c>
      <c r="J2546" s="253" t="s">
        <v>6798</v>
      </c>
      <c r="K2546" s="60" t="s">
        <v>31</v>
      </c>
      <c r="L2546" s="60">
        <v>5</v>
      </c>
      <c r="M2546" s="27">
        <f>L2546*312</f>
        <v>1560</v>
      </c>
      <c r="N2546" s="23"/>
      <c r="O2546" s="184" t="s">
        <v>32</v>
      </c>
      <c r="P2546" s="237"/>
    </row>
    <row r="2547" s="83" customFormat="1" ht="18" customHeight="1" spans="1:16">
      <c r="A2547" s="24">
        <v>2542</v>
      </c>
      <c r="B2547" s="24" t="s">
        <v>23</v>
      </c>
      <c r="C2547" s="24" t="s">
        <v>24</v>
      </c>
      <c r="D2547" s="24" t="s">
        <v>25</v>
      </c>
      <c r="E2547" s="60" t="s">
        <v>4460</v>
      </c>
      <c r="F2547" s="60" t="s">
        <v>6794</v>
      </c>
      <c r="G2547" s="24" t="s">
        <v>5312</v>
      </c>
      <c r="H2547" s="232" t="s">
        <v>194</v>
      </c>
      <c r="I2547" s="253">
        <v>4</v>
      </c>
      <c r="J2547" s="253" t="s">
        <v>6804</v>
      </c>
      <c r="K2547" s="60" t="s">
        <v>31</v>
      </c>
      <c r="L2547" s="60">
        <v>2</v>
      </c>
      <c r="M2547" s="27">
        <f>L2547*130</f>
        <v>260</v>
      </c>
      <c r="N2547" s="23"/>
      <c r="O2547" s="184" t="s">
        <v>32</v>
      </c>
      <c r="P2547" s="237"/>
    </row>
    <row r="2548" s="83" customFormat="1" ht="18" customHeight="1" spans="1:16">
      <c r="A2548" s="24">
        <v>2543</v>
      </c>
      <c r="B2548" s="24" t="s">
        <v>23</v>
      </c>
      <c r="C2548" s="24" t="s">
        <v>24</v>
      </c>
      <c r="D2548" s="24" t="s">
        <v>25</v>
      </c>
      <c r="E2548" s="60" t="s">
        <v>4460</v>
      </c>
      <c r="F2548" s="60" t="s">
        <v>6794</v>
      </c>
      <c r="G2548" s="24" t="s">
        <v>6911</v>
      </c>
      <c r="H2548" s="24" t="s">
        <v>5025</v>
      </c>
      <c r="I2548" s="253">
        <v>2</v>
      </c>
      <c r="J2548" s="253" t="s">
        <v>6817</v>
      </c>
      <c r="K2548" s="60" t="s">
        <v>31</v>
      </c>
      <c r="L2548" s="60">
        <v>2</v>
      </c>
      <c r="M2548" s="27">
        <f>L2548*312</f>
        <v>624</v>
      </c>
      <c r="N2548" s="23"/>
      <c r="O2548" s="184" t="s">
        <v>32</v>
      </c>
      <c r="P2548" s="237"/>
    </row>
    <row r="2549" s="225" customFormat="1" ht="18" customHeight="1" spans="1:16">
      <c r="A2549" s="24">
        <v>2544</v>
      </c>
      <c r="B2549" s="24" t="s">
        <v>23</v>
      </c>
      <c r="C2549" s="24" t="s">
        <v>24</v>
      </c>
      <c r="D2549" s="24" t="s">
        <v>25</v>
      </c>
      <c r="E2549" s="60" t="s">
        <v>4460</v>
      </c>
      <c r="F2549" s="60" t="s">
        <v>6794</v>
      </c>
      <c r="G2549" s="24" t="s">
        <v>6912</v>
      </c>
      <c r="H2549" s="253" t="s">
        <v>194</v>
      </c>
      <c r="I2549" s="253">
        <v>5</v>
      </c>
      <c r="J2549" s="253" t="s">
        <v>6815</v>
      </c>
      <c r="K2549" s="60" t="s">
        <v>31</v>
      </c>
      <c r="L2549" s="60">
        <v>5</v>
      </c>
      <c r="M2549" s="27">
        <f>L2549*130</f>
        <v>650</v>
      </c>
      <c r="N2549" s="244"/>
      <c r="O2549" s="184" t="s">
        <v>32</v>
      </c>
      <c r="P2549" s="249"/>
    </row>
    <row r="2550" s="83" customFormat="1" ht="18" customHeight="1" spans="1:16">
      <c r="A2550" s="24">
        <v>2545</v>
      </c>
      <c r="B2550" s="24" t="s">
        <v>23</v>
      </c>
      <c r="C2550" s="24" t="s">
        <v>24</v>
      </c>
      <c r="D2550" s="24" t="s">
        <v>25</v>
      </c>
      <c r="E2550" s="60" t="s">
        <v>4460</v>
      </c>
      <c r="F2550" s="60" t="s">
        <v>6794</v>
      </c>
      <c r="G2550" s="24" t="s">
        <v>6913</v>
      </c>
      <c r="H2550" s="232" t="s">
        <v>194</v>
      </c>
      <c r="I2550" s="253">
        <v>3</v>
      </c>
      <c r="J2550" s="253" t="s">
        <v>6808</v>
      </c>
      <c r="K2550" s="60" t="s">
        <v>31</v>
      </c>
      <c r="L2550" s="60">
        <v>2</v>
      </c>
      <c r="M2550" s="27">
        <f>L2550*130</f>
        <v>260</v>
      </c>
      <c r="N2550" s="23"/>
      <c r="O2550" s="184" t="s">
        <v>32</v>
      </c>
      <c r="P2550" s="237"/>
    </row>
    <row r="2551" s="83" customFormat="1" ht="18" customHeight="1" spans="1:16">
      <c r="A2551" s="24">
        <v>2546</v>
      </c>
      <c r="B2551" s="24" t="s">
        <v>23</v>
      </c>
      <c r="C2551" s="24" t="s">
        <v>24</v>
      </c>
      <c r="D2551" s="24" t="s">
        <v>25</v>
      </c>
      <c r="E2551" s="60" t="s">
        <v>4460</v>
      </c>
      <c r="F2551" s="60" t="s">
        <v>6794</v>
      </c>
      <c r="G2551" s="24" t="s">
        <v>6914</v>
      </c>
      <c r="H2551" s="232" t="s">
        <v>194</v>
      </c>
      <c r="I2551" s="253">
        <v>3</v>
      </c>
      <c r="J2551" s="253" t="s">
        <v>6863</v>
      </c>
      <c r="K2551" s="60" t="s">
        <v>31</v>
      </c>
      <c r="L2551" s="60">
        <v>3</v>
      </c>
      <c r="M2551" s="27">
        <f>L2551*130</f>
        <v>390</v>
      </c>
      <c r="N2551" s="23"/>
      <c r="O2551" s="184" t="s">
        <v>32</v>
      </c>
      <c r="P2551" s="237"/>
    </row>
    <row r="2552" s="83" customFormat="1" ht="18" customHeight="1" spans="1:16">
      <c r="A2552" s="24">
        <v>2547</v>
      </c>
      <c r="B2552" s="24" t="s">
        <v>23</v>
      </c>
      <c r="C2552" s="24" t="s">
        <v>24</v>
      </c>
      <c r="D2552" s="24" t="s">
        <v>25</v>
      </c>
      <c r="E2552" s="60" t="s">
        <v>4460</v>
      </c>
      <c r="F2552" s="60" t="s">
        <v>6794</v>
      </c>
      <c r="G2552" s="24" t="s">
        <v>6915</v>
      </c>
      <c r="H2552" s="24" t="s">
        <v>29</v>
      </c>
      <c r="I2552" s="253">
        <v>2</v>
      </c>
      <c r="J2552" s="253" t="s">
        <v>6800</v>
      </c>
      <c r="K2552" s="60" t="s">
        <v>31</v>
      </c>
      <c r="L2552" s="60">
        <v>1</v>
      </c>
      <c r="M2552" s="27">
        <f>L2552*312</f>
        <v>312</v>
      </c>
      <c r="N2552" s="23"/>
      <c r="O2552" s="184" t="s">
        <v>32</v>
      </c>
      <c r="P2552" s="237"/>
    </row>
    <row r="2553" s="225" customFormat="1" ht="18" customHeight="1" spans="1:16">
      <c r="A2553" s="24">
        <v>2548</v>
      </c>
      <c r="B2553" s="24" t="s">
        <v>23</v>
      </c>
      <c r="C2553" s="24" t="s">
        <v>24</v>
      </c>
      <c r="D2553" s="24" t="s">
        <v>25</v>
      </c>
      <c r="E2553" s="60" t="s">
        <v>4460</v>
      </c>
      <c r="F2553" s="60" t="s">
        <v>6794</v>
      </c>
      <c r="G2553" s="24" t="s">
        <v>6916</v>
      </c>
      <c r="H2553" s="24" t="s">
        <v>29</v>
      </c>
      <c r="I2553" s="253">
        <v>5</v>
      </c>
      <c r="J2553" s="253" t="s">
        <v>6800</v>
      </c>
      <c r="K2553" s="60" t="s">
        <v>31</v>
      </c>
      <c r="L2553" s="60">
        <v>4</v>
      </c>
      <c r="M2553" s="27">
        <f t="shared" ref="M2553:M2576" si="120">L2553*130</f>
        <v>520</v>
      </c>
      <c r="N2553" s="244"/>
      <c r="O2553" s="184" t="s">
        <v>32</v>
      </c>
      <c r="P2553" s="249"/>
    </row>
    <row r="2554" s="83" customFormat="1" ht="18" customHeight="1" spans="1:16">
      <c r="A2554" s="24">
        <v>2549</v>
      </c>
      <c r="B2554" s="24" t="s">
        <v>23</v>
      </c>
      <c r="C2554" s="24" t="s">
        <v>24</v>
      </c>
      <c r="D2554" s="24" t="s">
        <v>25</v>
      </c>
      <c r="E2554" s="60" t="s">
        <v>4878</v>
      </c>
      <c r="F2554" s="60" t="s">
        <v>6794</v>
      </c>
      <c r="G2554" s="24" t="s">
        <v>6917</v>
      </c>
      <c r="H2554" s="24" t="s">
        <v>29</v>
      </c>
      <c r="I2554" s="253">
        <v>4</v>
      </c>
      <c r="J2554" s="253" t="s">
        <v>6812</v>
      </c>
      <c r="K2554" s="60" t="s">
        <v>31</v>
      </c>
      <c r="L2554" s="60">
        <v>4</v>
      </c>
      <c r="M2554" s="27">
        <f t="shared" si="120"/>
        <v>520</v>
      </c>
      <c r="N2554" s="23"/>
      <c r="O2554" s="184" t="s">
        <v>32</v>
      </c>
      <c r="P2554" s="237"/>
    </row>
    <row r="2555" s="83" customFormat="1" ht="18" customHeight="1" spans="1:16">
      <c r="A2555" s="24">
        <v>2550</v>
      </c>
      <c r="B2555" s="24" t="s">
        <v>23</v>
      </c>
      <c r="C2555" s="24" t="s">
        <v>24</v>
      </c>
      <c r="D2555" s="24" t="s">
        <v>25</v>
      </c>
      <c r="E2555" s="60" t="s">
        <v>4460</v>
      </c>
      <c r="F2555" s="60" t="s">
        <v>6794</v>
      </c>
      <c r="G2555" s="24" t="s">
        <v>6918</v>
      </c>
      <c r="H2555" s="253" t="s">
        <v>194</v>
      </c>
      <c r="I2555" s="256">
        <v>7</v>
      </c>
      <c r="J2555" s="256" t="s">
        <v>6815</v>
      </c>
      <c r="K2555" s="60" t="s">
        <v>31</v>
      </c>
      <c r="L2555" s="60">
        <v>4</v>
      </c>
      <c r="M2555" s="27">
        <f t="shared" si="120"/>
        <v>520</v>
      </c>
      <c r="N2555" s="23"/>
      <c r="O2555" s="184" t="s">
        <v>32</v>
      </c>
      <c r="P2555" s="237"/>
    </row>
    <row r="2556" s="83" customFormat="1" ht="18" customHeight="1" spans="1:16">
      <c r="A2556" s="24">
        <v>2551</v>
      </c>
      <c r="B2556" s="24" t="s">
        <v>23</v>
      </c>
      <c r="C2556" s="24" t="s">
        <v>24</v>
      </c>
      <c r="D2556" s="24" t="s">
        <v>25</v>
      </c>
      <c r="E2556" s="60" t="s">
        <v>4460</v>
      </c>
      <c r="F2556" s="60" t="s">
        <v>6794</v>
      </c>
      <c r="G2556" s="24" t="s">
        <v>6919</v>
      </c>
      <c r="H2556" s="253" t="s">
        <v>194</v>
      </c>
      <c r="I2556" s="256">
        <v>10</v>
      </c>
      <c r="J2556" s="256" t="s">
        <v>6815</v>
      </c>
      <c r="K2556" s="60" t="s">
        <v>31</v>
      </c>
      <c r="L2556" s="60">
        <v>5</v>
      </c>
      <c r="M2556" s="27">
        <f t="shared" si="120"/>
        <v>650</v>
      </c>
      <c r="N2556" s="23"/>
      <c r="O2556" s="184" t="s">
        <v>32</v>
      </c>
      <c r="P2556" s="237"/>
    </row>
    <row r="2557" s="83" customFormat="1" ht="18" customHeight="1" spans="1:16">
      <c r="A2557" s="24">
        <v>2552</v>
      </c>
      <c r="B2557" s="24" t="s">
        <v>23</v>
      </c>
      <c r="C2557" s="24" t="s">
        <v>24</v>
      </c>
      <c r="D2557" s="24" t="s">
        <v>25</v>
      </c>
      <c r="E2557" s="60" t="s">
        <v>4460</v>
      </c>
      <c r="F2557" s="60" t="s">
        <v>6794</v>
      </c>
      <c r="G2557" s="24" t="s">
        <v>6920</v>
      </c>
      <c r="H2557" s="253" t="s">
        <v>194</v>
      </c>
      <c r="I2557" s="256">
        <v>7</v>
      </c>
      <c r="J2557" s="256" t="s">
        <v>6815</v>
      </c>
      <c r="K2557" s="60" t="s">
        <v>31</v>
      </c>
      <c r="L2557" s="60">
        <v>4</v>
      </c>
      <c r="M2557" s="27">
        <f t="shared" si="120"/>
        <v>520</v>
      </c>
      <c r="N2557" s="23"/>
      <c r="O2557" s="184" t="s">
        <v>32</v>
      </c>
      <c r="P2557" s="237"/>
    </row>
    <row r="2558" s="83" customFormat="1" ht="18" customHeight="1" spans="1:16">
      <c r="A2558" s="24">
        <v>2553</v>
      </c>
      <c r="B2558" s="24" t="s">
        <v>23</v>
      </c>
      <c r="C2558" s="24" t="s">
        <v>24</v>
      </c>
      <c r="D2558" s="24" t="s">
        <v>25</v>
      </c>
      <c r="E2558" s="60" t="s">
        <v>4460</v>
      </c>
      <c r="F2558" s="60" t="s">
        <v>6794</v>
      </c>
      <c r="G2558" s="24" t="s">
        <v>6921</v>
      </c>
      <c r="H2558" s="232" t="s">
        <v>194</v>
      </c>
      <c r="I2558" s="256">
        <v>4</v>
      </c>
      <c r="J2558" s="256" t="s">
        <v>6815</v>
      </c>
      <c r="K2558" s="60" t="s">
        <v>31</v>
      </c>
      <c r="L2558" s="60">
        <v>2</v>
      </c>
      <c r="M2558" s="27">
        <f t="shared" si="120"/>
        <v>260</v>
      </c>
      <c r="N2558" s="23"/>
      <c r="O2558" s="184" t="s">
        <v>32</v>
      </c>
      <c r="P2558" s="237"/>
    </row>
    <row r="2559" s="83" customFormat="1" ht="18" customHeight="1" spans="1:16">
      <c r="A2559" s="24">
        <v>2554</v>
      </c>
      <c r="B2559" s="24" t="s">
        <v>23</v>
      </c>
      <c r="C2559" s="24" t="s">
        <v>24</v>
      </c>
      <c r="D2559" s="24" t="s">
        <v>25</v>
      </c>
      <c r="E2559" s="60" t="s">
        <v>4460</v>
      </c>
      <c r="F2559" s="60" t="s">
        <v>6794</v>
      </c>
      <c r="G2559" s="24" t="s">
        <v>6922</v>
      </c>
      <c r="H2559" s="232" t="s">
        <v>194</v>
      </c>
      <c r="I2559" s="256">
        <v>5</v>
      </c>
      <c r="J2559" s="256" t="s">
        <v>6815</v>
      </c>
      <c r="K2559" s="60" t="s">
        <v>31</v>
      </c>
      <c r="L2559" s="60">
        <v>3</v>
      </c>
      <c r="M2559" s="27">
        <f t="shared" si="120"/>
        <v>390</v>
      </c>
      <c r="N2559" s="23"/>
      <c r="O2559" s="184" t="s">
        <v>32</v>
      </c>
      <c r="P2559" s="237"/>
    </row>
    <row r="2560" s="83" customFormat="1" ht="18" customHeight="1" spans="1:16">
      <c r="A2560" s="24">
        <v>2555</v>
      </c>
      <c r="B2560" s="24" t="s">
        <v>23</v>
      </c>
      <c r="C2560" s="24" t="s">
        <v>24</v>
      </c>
      <c r="D2560" s="24" t="s">
        <v>25</v>
      </c>
      <c r="E2560" s="60" t="s">
        <v>4460</v>
      </c>
      <c r="F2560" s="60" t="s">
        <v>6794</v>
      </c>
      <c r="G2560" s="24" t="s">
        <v>6923</v>
      </c>
      <c r="H2560" s="232" t="s">
        <v>194</v>
      </c>
      <c r="I2560" s="256">
        <v>5</v>
      </c>
      <c r="J2560" s="256" t="s">
        <v>6815</v>
      </c>
      <c r="K2560" s="60" t="s">
        <v>31</v>
      </c>
      <c r="L2560" s="60">
        <v>3</v>
      </c>
      <c r="M2560" s="27">
        <f t="shared" si="120"/>
        <v>390</v>
      </c>
      <c r="N2560" s="23"/>
      <c r="O2560" s="184" t="s">
        <v>32</v>
      </c>
      <c r="P2560" s="237"/>
    </row>
    <row r="2561" s="83" customFormat="1" ht="18" customHeight="1" spans="1:16">
      <c r="A2561" s="24">
        <v>2556</v>
      </c>
      <c r="B2561" s="24" t="s">
        <v>23</v>
      </c>
      <c r="C2561" s="24" t="s">
        <v>24</v>
      </c>
      <c r="D2561" s="24" t="s">
        <v>25</v>
      </c>
      <c r="E2561" s="60" t="s">
        <v>4460</v>
      </c>
      <c r="F2561" s="60" t="s">
        <v>6794</v>
      </c>
      <c r="G2561" s="24" t="s">
        <v>6924</v>
      </c>
      <c r="H2561" s="232" t="s">
        <v>194</v>
      </c>
      <c r="I2561" s="256">
        <v>3</v>
      </c>
      <c r="J2561" s="256" t="s">
        <v>6815</v>
      </c>
      <c r="K2561" s="60" t="s">
        <v>31</v>
      </c>
      <c r="L2561" s="60">
        <v>2</v>
      </c>
      <c r="M2561" s="27">
        <f t="shared" si="120"/>
        <v>260</v>
      </c>
      <c r="N2561" s="23"/>
      <c r="O2561" s="184" t="s">
        <v>32</v>
      </c>
      <c r="P2561" s="237"/>
    </row>
    <row r="2562" s="83" customFormat="1" ht="18" customHeight="1" spans="1:16">
      <c r="A2562" s="24">
        <v>2557</v>
      </c>
      <c r="B2562" s="24" t="s">
        <v>23</v>
      </c>
      <c r="C2562" s="24" t="s">
        <v>24</v>
      </c>
      <c r="D2562" s="24" t="s">
        <v>25</v>
      </c>
      <c r="E2562" s="60" t="s">
        <v>4460</v>
      </c>
      <c r="F2562" s="60" t="s">
        <v>6794</v>
      </c>
      <c r="G2562" s="24" t="s">
        <v>6925</v>
      </c>
      <c r="H2562" s="232" t="s">
        <v>194</v>
      </c>
      <c r="I2562" s="256">
        <v>4</v>
      </c>
      <c r="J2562" s="256" t="s">
        <v>6815</v>
      </c>
      <c r="K2562" s="60" t="s">
        <v>31</v>
      </c>
      <c r="L2562" s="60">
        <v>2</v>
      </c>
      <c r="M2562" s="27">
        <f t="shared" si="120"/>
        <v>260</v>
      </c>
      <c r="N2562" s="23"/>
      <c r="O2562" s="184" t="s">
        <v>32</v>
      </c>
      <c r="P2562" s="237"/>
    </row>
    <row r="2563" s="83" customFormat="1" ht="18" customHeight="1" spans="1:16">
      <c r="A2563" s="24">
        <v>2558</v>
      </c>
      <c r="B2563" s="24" t="s">
        <v>23</v>
      </c>
      <c r="C2563" s="24" t="s">
        <v>24</v>
      </c>
      <c r="D2563" s="24" t="s">
        <v>25</v>
      </c>
      <c r="E2563" s="60" t="s">
        <v>4460</v>
      </c>
      <c r="F2563" s="60" t="s">
        <v>6794</v>
      </c>
      <c r="G2563" s="24" t="s">
        <v>6926</v>
      </c>
      <c r="H2563" s="232" t="s">
        <v>194</v>
      </c>
      <c r="I2563" s="24">
        <v>5</v>
      </c>
      <c r="J2563" s="256" t="s">
        <v>6815</v>
      </c>
      <c r="K2563" s="60" t="s">
        <v>31</v>
      </c>
      <c r="L2563" s="60">
        <v>3</v>
      </c>
      <c r="M2563" s="27">
        <f t="shared" si="120"/>
        <v>390</v>
      </c>
      <c r="N2563" s="23"/>
      <c r="O2563" s="184" t="s">
        <v>32</v>
      </c>
      <c r="P2563" s="237"/>
    </row>
    <row r="2564" s="83" customFormat="1" ht="18" customHeight="1" spans="1:16">
      <c r="A2564" s="24">
        <v>2559</v>
      </c>
      <c r="B2564" s="24" t="s">
        <v>23</v>
      </c>
      <c r="C2564" s="24" t="s">
        <v>24</v>
      </c>
      <c r="D2564" s="24" t="s">
        <v>25</v>
      </c>
      <c r="E2564" s="60" t="s">
        <v>4460</v>
      </c>
      <c r="F2564" s="60" t="s">
        <v>6794</v>
      </c>
      <c r="G2564" s="24" t="s">
        <v>6927</v>
      </c>
      <c r="H2564" s="232" t="s">
        <v>194</v>
      </c>
      <c r="I2564" s="256">
        <v>6</v>
      </c>
      <c r="J2564" s="256" t="s">
        <v>6815</v>
      </c>
      <c r="K2564" s="60" t="s">
        <v>31</v>
      </c>
      <c r="L2564" s="60">
        <v>3</v>
      </c>
      <c r="M2564" s="27">
        <f t="shared" si="120"/>
        <v>390</v>
      </c>
      <c r="N2564" s="23"/>
      <c r="O2564" s="184" t="s">
        <v>32</v>
      </c>
      <c r="P2564" s="237"/>
    </row>
    <row r="2565" s="83" customFormat="1" ht="18" customHeight="1" spans="1:16">
      <c r="A2565" s="24">
        <v>2560</v>
      </c>
      <c r="B2565" s="24" t="s">
        <v>23</v>
      </c>
      <c r="C2565" s="24" t="s">
        <v>24</v>
      </c>
      <c r="D2565" s="24" t="s">
        <v>25</v>
      </c>
      <c r="E2565" s="60" t="s">
        <v>4460</v>
      </c>
      <c r="F2565" s="60" t="s">
        <v>6794</v>
      </c>
      <c r="G2565" s="24" t="s">
        <v>6928</v>
      </c>
      <c r="H2565" s="232" t="s">
        <v>194</v>
      </c>
      <c r="I2565" s="256">
        <v>6</v>
      </c>
      <c r="J2565" s="256" t="s">
        <v>6815</v>
      </c>
      <c r="K2565" s="60" t="s">
        <v>31</v>
      </c>
      <c r="L2565" s="60">
        <v>3</v>
      </c>
      <c r="M2565" s="27">
        <f t="shared" si="120"/>
        <v>390</v>
      </c>
      <c r="N2565" s="23"/>
      <c r="O2565" s="184" t="s">
        <v>32</v>
      </c>
      <c r="P2565" s="237"/>
    </row>
    <row r="2566" s="83" customFormat="1" ht="18" customHeight="1" spans="1:16">
      <c r="A2566" s="24">
        <v>2561</v>
      </c>
      <c r="B2566" s="24" t="s">
        <v>23</v>
      </c>
      <c r="C2566" s="24" t="s">
        <v>24</v>
      </c>
      <c r="D2566" s="24" t="s">
        <v>25</v>
      </c>
      <c r="E2566" s="60" t="s">
        <v>4460</v>
      </c>
      <c r="F2566" s="60" t="s">
        <v>6794</v>
      </c>
      <c r="G2566" s="24" t="s">
        <v>6929</v>
      </c>
      <c r="H2566" s="232" t="s">
        <v>194</v>
      </c>
      <c r="I2566" s="256">
        <v>6</v>
      </c>
      <c r="J2566" s="256" t="s">
        <v>6815</v>
      </c>
      <c r="K2566" s="60" t="s">
        <v>31</v>
      </c>
      <c r="L2566" s="60">
        <v>3</v>
      </c>
      <c r="M2566" s="27">
        <f t="shared" si="120"/>
        <v>390</v>
      </c>
      <c r="N2566" s="23"/>
      <c r="O2566" s="184" t="s">
        <v>32</v>
      </c>
      <c r="P2566" s="237"/>
    </row>
    <row r="2567" s="83" customFormat="1" ht="18" customHeight="1" spans="1:16">
      <c r="A2567" s="24">
        <v>2562</v>
      </c>
      <c r="B2567" s="24" t="s">
        <v>23</v>
      </c>
      <c r="C2567" s="24" t="s">
        <v>24</v>
      </c>
      <c r="D2567" s="24" t="s">
        <v>25</v>
      </c>
      <c r="E2567" s="60" t="s">
        <v>4460</v>
      </c>
      <c r="F2567" s="60" t="s">
        <v>6794</v>
      </c>
      <c r="G2567" s="24" t="s">
        <v>6930</v>
      </c>
      <c r="H2567" s="232" t="s">
        <v>194</v>
      </c>
      <c r="I2567" s="256">
        <v>3</v>
      </c>
      <c r="J2567" s="256" t="s">
        <v>6815</v>
      </c>
      <c r="K2567" s="60" t="s">
        <v>31</v>
      </c>
      <c r="L2567" s="60">
        <v>2</v>
      </c>
      <c r="M2567" s="27">
        <f t="shared" si="120"/>
        <v>260</v>
      </c>
      <c r="N2567" s="23"/>
      <c r="O2567" s="184" t="s">
        <v>32</v>
      </c>
      <c r="P2567" s="237"/>
    </row>
    <row r="2568" s="83" customFormat="1" ht="18" customHeight="1" spans="1:16">
      <c r="A2568" s="24">
        <v>2563</v>
      </c>
      <c r="B2568" s="24" t="s">
        <v>23</v>
      </c>
      <c r="C2568" s="24" t="s">
        <v>24</v>
      </c>
      <c r="D2568" s="24" t="s">
        <v>25</v>
      </c>
      <c r="E2568" s="60" t="s">
        <v>4460</v>
      </c>
      <c r="F2568" s="60" t="s">
        <v>6794</v>
      </c>
      <c r="G2568" s="24" t="s">
        <v>6931</v>
      </c>
      <c r="H2568" s="232" t="s">
        <v>194</v>
      </c>
      <c r="I2568" s="256">
        <v>4</v>
      </c>
      <c r="J2568" s="256" t="s">
        <v>6815</v>
      </c>
      <c r="K2568" s="60" t="s">
        <v>31</v>
      </c>
      <c r="L2568" s="60">
        <v>2</v>
      </c>
      <c r="M2568" s="27">
        <f t="shared" si="120"/>
        <v>260</v>
      </c>
      <c r="N2568" s="23"/>
      <c r="O2568" s="184" t="s">
        <v>32</v>
      </c>
      <c r="P2568" s="237"/>
    </row>
    <row r="2569" s="83" customFormat="1" ht="18" customHeight="1" spans="1:16">
      <c r="A2569" s="24">
        <v>2564</v>
      </c>
      <c r="B2569" s="24" t="s">
        <v>23</v>
      </c>
      <c r="C2569" s="24" t="s">
        <v>24</v>
      </c>
      <c r="D2569" s="24" t="s">
        <v>25</v>
      </c>
      <c r="E2569" s="60" t="s">
        <v>4460</v>
      </c>
      <c r="F2569" s="60" t="s">
        <v>6794</v>
      </c>
      <c r="G2569" s="24" t="s">
        <v>3403</v>
      </c>
      <c r="H2569" s="253" t="s">
        <v>194</v>
      </c>
      <c r="I2569" s="256">
        <v>8</v>
      </c>
      <c r="J2569" s="256" t="s">
        <v>6815</v>
      </c>
      <c r="K2569" s="60" t="s">
        <v>31</v>
      </c>
      <c r="L2569" s="60">
        <v>4</v>
      </c>
      <c r="M2569" s="27">
        <f t="shared" si="120"/>
        <v>520</v>
      </c>
      <c r="N2569" s="23"/>
      <c r="O2569" s="184" t="s">
        <v>32</v>
      </c>
      <c r="P2569" s="237"/>
    </row>
    <row r="2570" s="83" customFormat="1" ht="18" customHeight="1" spans="1:16">
      <c r="A2570" s="24">
        <v>2565</v>
      </c>
      <c r="B2570" s="24" t="s">
        <v>23</v>
      </c>
      <c r="C2570" s="24" t="s">
        <v>24</v>
      </c>
      <c r="D2570" s="24" t="s">
        <v>25</v>
      </c>
      <c r="E2570" s="60" t="s">
        <v>4460</v>
      </c>
      <c r="F2570" s="60" t="s">
        <v>6794</v>
      </c>
      <c r="G2570" s="24" t="s">
        <v>6932</v>
      </c>
      <c r="H2570" s="232" t="s">
        <v>194</v>
      </c>
      <c r="I2570" s="24">
        <v>3</v>
      </c>
      <c r="J2570" s="256" t="s">
        <v>6815</v>
      </c>
      <c r="K2570" s="60" t="s">
        <v>31</v>
      </c>
      <c r="L2570" s="60">
        <v>2</v>
      </c>
      <c r="M2570" s="27">
        <f t="shared" si="120"/>
        <v>260</v>
      </c>
      <c r="N2570" s="23"/>
      <c r="O2570" s="184" t="s">
        <v>32</v>
      </c>
      <c r="P2570" s="237"/>
    </row>
    <row r="2571" s="83" customFormat="1" ht="18" customHeight="1" spans="1:16">
      <c r="A2571" s="24">
        <v>2566</v>
      </c>
      <c r="B2571" s="24" t="s">
        <v>23</v>
      </c>
      <c r="C2571" s="24" t="s">
        <v>24</v>
      </c>
      <c r="D2571" s="24" t="s">
        <v>25</v>
      </c>
      <c r="E2571" s="60" t="s">
        <v>4460</v>
      </c>
      <c r="F2571" s="60" t="s">
        <v>6794</v>
      </c>
      <c r="G2571" s="24" t="s">
        <v>6933</v>
      </c>
      <c r="H2571" s="253" t="s">
        <v>194</v>
      </c>
      <c r="I2571" s="256">
        <v>8</v>
      </c>
      <c r="J2571" s="256" t="s">
        <v>6815</v>
      </c>
      <c r="K2571" s="60" t="s">
        <v>31</v>
      </c>
      <c r="L2571" s="60">
        <v>4</v>
      </c>
      <c r="M2571" s="27">
        <f t="shared" si="120"/>
        <v>520</v>
      </c>
      <c r="N2571" s="23"/>
      <c r="O2571" s="184" t="s">
        <v>32</v>
      </c>
      <c r="P2571" s="237"/>
    </row>
    <row r="2572" s="83" customFormat="1" ht="18" customHeight="1" spans="1:16">
      <c r="A2572" s="24">
        <v>2567</v>
      </c>
      <c r="B2572" s="24" t="s">
        <v>23</v>
      </c>
      <c r="C2572" s="24" t="s">
        <v>24</v>
      </c>
      <c r="D2572" s="24" t="s">
        <v>25</v>
      </c>
      <c r="E2572" s="60" t="s">
        <v>4460</v>
      </c>
      <c r="F2572" s="60" t="s">
        <v>6794</v>
      </c>
      <c r="G2572" s="24" t="s">
        <v>6934</v>
      </c>
      <c r="H2572" s="232" t="s">
        <v>194</v>
      </c>
      <c r="I2572" s="256">
        <v>4</v>
      </c>
      <c r="J2572" s="256" t="s">
        <v>6815</v>
      </c>
      <c r="K2572" s="60" t="s">
        <v>31</v>
      </c>
      <c r="L2572" s="60">
        <v>2</v>
      </c>
      <c r="M2572" s="27">
        <f t="shared" si="120"/>
        <v>260</v>
      </c>
      <c r="N2572" s="23"/>
      <c r="O2572" s="184" t="s">
        <v>32</v>
      </c>
      <c r="P2572" s="237"/>
    </row>
    <row r="2573" s="83" customFormat="1" ht="18" customHeight="1" spans="1:16">
      <c r="A2573" s="24">
        <v>2568</v>
      </c>
      <c r="B2573" s="24" t="s">
        <v>23</v>
      </c>
      <c r="C2573" s="24" t="s">
        <v>24</v>
      </c>
      <c r="D2573" s="24" t="s">
        <v>25</v>
      </c>
      <c r="E2573" s="60" t="s">
        <v>4460</v>
      </c>
      <c r="F2573" s="60" t="s">
        <v>6794</v>
      </c>
      <c r="G2573" s="24" t="s">
        <v>6935</v>
      </c>
      <c r="H2573" s="232" t="s">
        <v>194</v>
      </c>
      <c r="I2573" s="256">
        <v>6</v>
      </c>
      <c r="J2573" s="256" t="s">
        <v>6815</v>
      </c>
      <c r="K2573" s="60" t="s">
        <v>31</v>
      </c>
      <c r="L2573" s="60">
        <v>3</v>
      </c>
      <c r="M2573" s="27">
        <f t="shared" si="120"/>
        <v>390</v>
      </c>
      <c r="N2573" s="23"/>
      <c r="O2573" s="184" t="s">
        <v>32</v>
      </c>
      <c r="P2573" s="237"/>
    </row>
    <row r="2574" s="83" customFormat="1" ht="18" customHeight="1" spans="1:16">
      <c r="A2574" s="24">
        <v>2569</v>
      </c>
      <c r="B2574" s="24" t="s">
        <v>23</v>
      </c>
      <c r="C2574" s="24" t="s">
        <v>24</v>
      </c>
      <c r="D2574" s="24" t="s">
        <v>25</v>
      </c>
      <c r="E2574" s="60" t="s">
        <v>4460</v>
      </c>
      <c r="F2574" s="60" t="s">
        <v>6794</v>
      </c>
      <c r="G2574" s="24" t="s">
        <v>3379</v>
      </c>
      <c r="H2574" s="232" t="s">
        <v>194</v>
      </c>
      <c r="I2574" s="256">
        <v>4</v>
      </c>
      <c r="J2574" s="256" t="s">
        <v>6815</v>
      </c>
      <c r="K2574" s="60" t="s">
        <v>31</v>
      </c>
      <c r="L2574" s="60">
        <v>2</v>
      </c>
      <c r="M2574" s="27">
        <f t="shared" si="120"/>
        <v>260</v>
      </c>
      <c r="N2574" s="23"/>
      <c r="O2574" s="184" t="s">
        <v>32</v>
      </c>
      <c r="P2574" s="237"/>
    </row>
    <row r="2575" s="83" customFormat="1" ht="18" customHeight="1" spans="1:16">
      <c r="A2575" s="24">
        <v>2570</v>
      </c>
      <c r="B2575" s="24" t="s">
        <v>23</v>
      </c>
      <c r="C2575" s="24" t="s">
        <v>24</v>
      </c>
      <c r="D2575" s="24" t="s">
        <v>25</v>
      </c>
      <c r="E2575" s="60" t="s">
        <v>4460</v>
      </c>
      <c r="F2575" s="60" t="s">
        <v>6794</v>
      </c>
      <c r="G2575" s="24" t="s">
        <v>6936</v>
      </c>
      <c r="H2575" s="232" t="s">
        <v>194</v>
      </c>
      <c r="I2575" s="256">
        <v>4</v>
      </c>
      <c r="J2575" s="256" t="s">
        <v>6815</v>
      </c>
      <c r="K2575" s="60" t="s">
        <v>31</v>
      </c>
      <c r="L2575" s="60">
        <v>2</v>
      </c>
      <c r="M2575" s="27">
        <f t="shared" si="120"/>
        <v>260</v>
      </c>
      <c r="N2575" s="23"/>
      <c r="O2575" s="184" t="s">
        <v>32</v>
      </c>
      <c r="P2575" s="237"/>
    </row>
    <row r="2576" s="83" customFormat="1" ht="18" customHeight="1" spans="1:16">
      <c r="A2576" s="24">
        <v>2571</v>
      </c>
      <c r="B2576" s="24" t="s">
        <v>23</v>
      </c>
      <c r="C2576" s="24" t="s">
        <v>24</v>
      </c>
      <c r="D2576" s="24" t="s">
        <v>25</v>
      </c>
      <c r="E2576" s="60" t="s">
        <v>4460</v>
      </c>
      <c r="F2576" s="60" t="s">
        <v>6794</v>
      </c>
      <c r="G2576" s="24" t="s">
        <v>6937</v>
      </c>
      <c r="H2576" s="232" t="s">
        <v>194</v>
      </c>
      <c r="I2576" s="24">
        <v>6</v>
      </c>
      <c r="J2576" s="256" t="s">
        <v>6815</v>
      </c>
      <c r="K2576" s="60" t="s">
        <v>31</v>
      </c>
      <c r="L2576" s="60">
        <v>3</v>
      </c>
      <c r="M2576" s="27">
        <f t="shared" si="120"/>
        <v>390</v>
      </c>
      <c r="N2576" s="23"/>
      <c r="O2576" s="184" t="s">
        <v>32</v>
      </c>
      <c r="P2576" s="237"/>
    </row>
    <row r="2577" s="83" customFormat="1" ht="18" customHeight="1" spans="1:16">
      <c r="A2577" s="24">
        <v>2572</v>
      </c>
      <c r="B2577" s="24" t="s">
        <v>23</v>
      </c>
      <c r="C2577" s="24" t="s">
        <v>24</v>
      </c>
      <c r="D2577" s="24" t="s">
        <v>25</v>
      </c>
      <c r="E2577" s="60" t="s">
        <v>4460</v>
      </c>
      <c r="F2577" s="60" t="s">
        <v>6794</v>
      </c>
      <c r="G2577" s="24" t="s">
        <v>6938</v>
      </c>
      <c r="H2577" s="24" t="s">
        <v>29</v>
      </c>
      <c r="I2577" s="256">
        <v>1</v>
      </c>
      <c r="J2577" s="256" t="s">
        <v>6815</v>
      </c>
      <c r="K2577" s="60" t="s">
        <v>31</v>
      </c>
      <c r="L2577" s="60">
        <v>1</v>
      </c>
      <c r="M2577" s="27">
        <f>L2577*468</f>
        <v>468</v>
      </c>
      <c r="N2577" s="23"/>
      <c r="O2577" s="184" t="s">
        <v>32</v>
      </c>
      <c r="P2577" s="237"/>
    </row>
    <row r="2578" s="83" customFormat="1" ht="18" customHeight="1" spans="1:16">
      <c r="A2578" s="24">
        <v>2573</v>
      </c>
      <c r="B2578" s="24" t="s">
        <v>23</v>
      </c>
      <c r="C2578" s="24" t="s">
        <v>24</v>
      </c>
      <c r="D2578" s="24" t="s">
        <v>25</v>
      </c>
      <c r="E2578" s="60" t="s">
        <v>4460</v>
      </c>
      <c r="F2578" s="60" t="s">
        <v>6794</v>
      </c>
      <c r="G2578" s="24" t="s">
        <v>6939</v>
      </c>
      <c r="H2578" s="232" t="s">
        <v>194</v>
      </c>
      <c r="I2578" s="256">
        <v>4</v>
      </c>
      <c r="J2578" s="256" t="s">
        <v>6815</v>
      </c>
      <c r="K2578" s="60" t="s">
        <v>31</v>
      </c>
      <c r="L2578" s="60">
        <v>2</v>
      </c>
      <c r="M2578" s="27">
        <f t="shared" ref="M2578:M2584" si="121">L2578*130</f>
        <v>260</v>
      </c>
      <c r="N2578" s="23"/>
      <c r="O2578" s="184" t="s">
        <v>32</v>
      </c>
      <c r="P2578" s="237"/>
    </row>
    <row r="2579" s="83" customFormat="1" ht="18" customHeight="1" spans="1:16">
      <c r="A2579" s="24">
        <v>2574</v>
      </c>
      <c r="B2579" s="24" t="s">
        <v>23</v>
      </c>
      <c r="C2579" s="24" t="s">
        <v>24</v>
      </c>
      <c r="D2579" s="24" t="s">
        <v>25</v>
      </c>
      <c r="E2579" s="60" t="s">
        <v>4460</v>
      </c>
      <c r="F2579" s="60" t="s">
        <v>6794</v>
      </c>
      <c r="G2579" s="24" t="s">
        <v>6940</v>
      </c>
      <c r="H2579" s="232" t="s">
        <v>194</v>
      </c>
      <c r="I2579" s="256">
        <v>5</v>
      </c>
      <c r="J2579" s="256" t="s">
        <v>6815</v>
      </c>
      <c r="K2579" s="60" t="s">
        <v>31</v>
      </c>
      <c r="L2579" s="60">
        <v>3</v>
      </c>
      <c r="M2579" s="27">
        <f t="shared" si="121"/>
        <v>390</v>
      </c>
      <c r="N2579" s="23"/>
      <c r="O2579" s="184" t="s">
        <v>32</v>
      </c>
      <c r="P2579" s="237"/>
    </row>
    <row r="2580" s="83" customFormat="1" ht="18" customHeight="1" spans="1:16">
      <c r="A2580" s="24">
        <v>2575</v>
      </c>
      <c r="B2580" s="24" t="s">
        <v>23</v>
      </c>
      <c r="C2580" s="24" t="s">
        <v>24</v>
      </c>
      <c r="D2580" s="24" t="s">
        <v>25</v>
      </c>
      <c r="E2580" s="60" t="s">
        <v>4460</v>
      </c>
      <c r="F2580" s="60" t="s">
        <v>6794</v>
      </c>
      <c r="G2580" s="24" t="s">
        <v>6941</v>
      </c>
      <c r="H2580" s="232" t="s">
        <v>194</v>
      </c>
      <c r="I2580" s="256">
        <v>5</v>
      </c>
      <c r="J2580" s="256" t="s">
        <v>6815</v>
      </c>
      <c r="K2580" s="60" t="s">
        <v>31</v>
      </c>
      <c r="L2580" s="60">
        <v>3</v>
      </c>
      <c r="M2580" s="27">
        <f t="shared" si="121"/>
        <v>390</v>
      </c>
      <c r="N2580" s="23"/>
      <c r="O2580" s="184" t="s">
        <v>32</v>
      </c>
      <c r="P2580" s="237"/>
    </row>
    <row r="2581" s="83" customFormat="1" ht="18" customHeight="1" spans="1:16">
      <c r="A2581" s="24">
        <v>2576</v>
      </c>
      <c r="B2581" s="24" t="s">
        <v>23</v>
      </c>
      <c r="C2581" s="24" t="s">
        <v>24</v>
      </c>
      <c r="D2581" s="24" t="s">
        <v>25</v>
      </c>
      <c r="E2581" s="60" t="s">
        <v>4460</v>
      </c>
      <c r="F2581" s="60" t="s">
        <v>6794</v>
      </c>
      <c r="G2581" s="24" t="s">
        <v>6942</v>
      </c>
      <c r="H2581" s="232" t="s">
        <v>194</v>
      </c>
      <c r="I2581" s="256">
        <v>3</v>
      </c>
      <c r="J2581" s="256" t="s">
        <v>6815</v>
      </c>
      <c r="K2581" s="60" t="s">
        <v>31</v>
      </c>
      <c r="L2581" s="60">
        <v>2</v>
      </c>
      <c r="M2581" s="27">
        <f t="shared" si="121"/>
        <v>260</v>
      </c>
      <c r="N2581" s="23"/>
      <c r="O2581" s="184" t="s">
        <v>32</v>
      </c>
      <c r="P2581" s="237"/>
    </row>
    <row r="2582" s="83" customFormat="1" ht="18" customHeight="1" spans="1:16">
      <c r="A2582" s="24">
        <v>2577</v>
      </c>
      <c r="B2582" s="24" t="s">
        <v>23</v>
      </c>
      <c r="C2582" s="24" t="s">
        <v>24</v>
      </c>
      <c r="D2582" s="24" t="s">
        <v>25</v>
      </c>
      <c r="E2582" s="60" t="s">
        <v>4460</v>
      </c>
      <c r="F2582" s="60" t="s">
        <v>6794</v>
      </c>
      <c r="G2582" s="24" t="s">
        <v>6943</v>
      </c>
      <c r="H2582" s="253" t="s">
        <v>194</v>
      </c>
      <c r="I2582" s="256">
        <v>7</v>
      </c>
      <c r="J2582" s="256" t="s">
        <v>6815</v>
      </c>
      <c r="K2582" s="60" t="s">
        <v>31</v>
      </c>
      <c r="L2582" s="60">
        <v>4</v>
      </c>
      <c r="M2582" s="27">
        <f t="shared" si="121"/>
        <v>520</v>
      </c>
      <c r="N2582" s="23"/>
      <c r="O2582" s="184" t="s">
        <v>32</v>
      </c>
      <c r="P2582" s="237"/>
    </row>
    <row r="2583" s="83" customFormat="1" ht="18" customHeight="1" spans="1:16">
      <c r="A2583" s="24">
        <v>2578</v>
      </c>
      <c r="B2583" s="24" t="s">
        <v>23</v>
      </c>
      <c r="C2583" s="24" t="s">
        <v>24</v>
      </c>
      <c r="D2583" s="24" t="s">
        <v>25</v>
      </c>
      <c r="E2583" s="60" t="s">
        <v>4460</v>
      </c>
      <c r="F2583" s="60" t="s">
        <v>6794</v>
      </c>
      <c r="G2583" s="24" t="s">
        <v>6944</v>
      </c>
      <c r="H2583" s="232" t="s">
        <v>194</v>
      </c>
      <c r="I2583" s="24">
        <v>5</v>
      </c>
      <c r="J2583" s="256" t="s">
        <v>6815</v>
      </c>
      <c r="K2583" s="60" t="s">
        <v>31</v>
      </c>
      <c r="L2583" s="60">
        <v>3</v>
      </c>
      <c r="M2583" s="27">
        <f t="shared" si="121"/>
        <v>390</v>
      </c>
      <c r="N2583" s="23"/>
      <c r="O2583" s="184" t="s">
        <v>32</v>
      </c>
      <c r="P2583" s="237"/>
    </row>
    <row r="2584" s="83" customFormat="1" ht="18" customHeight="1" spans="1:16">
      <c r="A2584" s="24">
        <v>2579</v>
      </c>
      <c r="B2584" s="24" t="s">
        <v>23</v>
      </c>
      <c r="C2584" s="24" t="s">
        <v>24</v>
      </c>
      <c r="D2584" s="24" t="s">
        <v>25</v>
      </c>
      <c r="E2584" s="60" t="s">
        <v>4460</v>
      </c>
      <c r="F2584" s="60" t="s">
        <v>6794</v>
      </c>
      <c r="G2584" s="24" t="s">
        <v>6945</v>
      </c>
      <c r="H2584" s="232" t="s">
        <v>194</v>
      </c>
      <c r="I2584" s="256">
        <v>4</v>
      </c>
      <c r="J2584" s="256" t="s">
        <v>6815</v>
      </c>
      <c r="K2584" s="60" t="s">
        <v>31</v>
      </c>
      <c r="L2584" s="60">
        <v>2</v>
      </c>
      <c r="M2584" s="27">
        <f t="shared" si="121"/>
        <v>260</v>
      </c>
      <c r="N2584" s="23"/>
      <c r="O2584" s="184" t="s">
        <v>32</v>
      </c>
      <c r="P2584" s="237"/>
    </row>
    <row r="2585" s="83" customFormat="1" ht="18" customHeight="1" spans="1:16">
      <c r="A2585" s="24">
        <v>2580</v>
      </c>
      <c r="B2585" s="24" t="s">
        <v>23</v>
      </c>
      <c r="C2585" s="24" t="s">
        <v>24</v>
      </c>
      <c r="D2585" s="24" t="s">
        <v>25</v>
      </c>
      <c r="E2585" s="60" t="s">
        <v>4460</v>
      </c>
      <c r="F2585" s="60" t="s">
        <v>6794</v>
      </c>
      <c r="G2585" s="24" t="s">
        <v>6946</v>
      </c>
      <c r="H2585" s="24" t="s">
        <v>29</v>
      </c>
      <c r="I2585" s="256">
        <v>1</v>
      </c>
      <c r="J2585" s="256" t="s">
        <v>6815</v>
      </c>
      <c r="K2585" s="60" t="s">
        <v>31</v>
      </c>
      <c r="L2585" s="60">
        <v>1</v>
      </c>
      <c r="M2585" s="27">
        <f>L2585*312</f>
        <v>312</v>
      </c>
      <c r="N2585" s="23"/>
      <c r="O2585" s="184" t="s">
        <v>32</v>
      </c>
      <c r="P2585" s="237"/>
    </row>
    <row r="2586" s="83" customFormat="1" ht="18" customHeight="1" spans="1:16">
      <c r="A2586" s="24">
        <v>2581</v>
      </c>
      <c r="B2586" s="24" t="s">
        <v>23</v>
      </c>
      <c r="C2586" s="24" t="s">
        <v>24</v>
      </c>
      <c r="D2586" s="24" t="s">
        <v>25</v>
      </c>
      <c r="E2586" s="60" t="s">
        <v>4460</v>
      </c>
      <c r="F2586" s="60" t="s">
        <v>6794</v>
      </c>
      <c r="G2586" s="24" t="s">
        <v>6947</v>
      </c>
      <c r="H2586" s="232" t="s">
        <v>194</v>
      </c>
      <c r="I2586" s="256">
        <v>5</v>
      </c>
      <c r="J2586" s="256" t="s">
        <v>6815</v>
      </c>
      <c r="K2586" s="60" t="s">
        <v>31</v>
      </c>
      <c r="L2586" s="60">
        <v>3</v>
      </c>
      <c r="M2586" s="27">
        <f t="shared" ref="M2586:M2600" si="122">L2586*130</f>
        <v>390</v>
      </c>
      <c r="N2586" s="23"/>
      <c r="O2586" s="184" t="s">
        <v>32</v>
      </c>
      <c r="P2586" s="237"/>
    </row>
    <row r="2587" s="83" customFormat="1" ht="18" customHeight="1" spans="1:16">
      <c r="A2587" s="24">
        <v>2582</v>
      </c>
      <c r="B2587" s="24" t="s">
        <v>23</v>
      </c>
      <c r="C2587" s="24" t="s">
        <v>24</v>
      </c>
      <c r="D2587" s="24" t="s">
        <v>25</v>
      </c>
      <c r="E2587" s="60" t="s">
        <v>4460</v>
      </c>
      <c r="F2587" s="60" t="s">
        <v>6794</v>
      </c>
      <c r="G2587" s="24" t="s">
        <v>6948</v>
      </c>
      <c r="H2587" s="232" t="s">
        <v>194</v>
      </c>
      <c r="I2587" s="256">
        <v>3</v>
      </c>
      <c r="J2587" s="256" t="s">
        <v>6815</v>
      </c>
      <c r="K2587" s="60" t="s">
        <v>31</v>
      </c>
      <c r="L2587" s="60">
        <v>2</v>
      </c>
      <c r="M2587" s="27">
        <f t="shared" si="122"/>
        <v>260</v>
      </c>
      <c r="N2587" s="23"/>
      <c r="O2587" s="184" t="s">
        <v>32</v>
      </c>
      <c r="P2587" s="237"/>
    </row>
    <row r="2588" s="83" customFormat="1" ht="18" customHeight="1" spans="1:16">
      <c r="A2588" s="24">
        <v>2583</v>
      </c>
      <c r="B2588" s="24" t="s">
        <v>23</v>
      </c>
      <c r="C2588" s="24" t="s">
        <v>24</v>
      </c>
      <c r="D2588" s="24" t="s">
        <v>25</v>
      </c>
      <c r="E2588" s="60" t="s">
        <v>4460</v>
      </c>
      <c r="F2588" s="60" t="s">
        <v>6794</v>
      </c>
      <c r="G2588" s="24" t="s">
        <v>6949</v>
      </c>
      <c r="H2588" s="253" t="s">
        <v>194</v>
      </c>
      <c r="I2588" s="256">
        <v>7</v>
      </c>
      <c r="J2588" s="256" t="s">
        <v>6815</v>
      </c>
      <c r="K2588" s="60" t="s">
        <v>31</v>
      </c>
      <c r="L2588" s="60">
        <v>4</v>
      </c>
      <c r="M2588" s="27">
        <f t="shared" si="122"/>
        <v>520</v>
      </c>
      <c r="N2588" s="23"/>
      <c r="O2588" s="184" t="s">
        <v>32</v>
      </c>
      <c r="P2588" s="237"/>
    </row>
    <row r="2589" s="83" customFormat="1" ht="18" customHeight="1" spans="1:16">
      <c r="A2589" s="24">
        <v>2584</v>
      </c>
      <c r="B2589" s="24" t="s">
        <v>23</v>
      </c>
      <c r="C2589" s="24" t="s">
        <v>24</v>
      </c>
      <c r="D2589" s="24" t="s">
        <v>25</v>
      </c>
      <c r="E2589" s="60" t="s">
        <v>4460</v>
      </c>
      <c r="F2589" s="60" t="s">
        <v>6794</v>
      </c>
      <c r="G2589" s="24" t="s">
        <v>6950</v>
      </c>
      <c r="H2589" s="232" t="s">
        <v>194</v>
      </c>
      <c r="I2589" s="24">
        <v>5</v>
      </c>
      <c r="J2589" s="256" t="s">
        <v>6815</v>
      </c>
      <c r="K2589" s="60" t="s">
        <v>31</v>
      </c>
      <c r="L2589" s="60">
        <v>3</v>
      </c>
      <c r="M2589" s="27">
        <f t="shared" si="122"/>
        <v>390</v>
      </c>
      <c r="N2589" s="23"/>
      <c r="O2589" s="184" t="s">
        <v>32</v>
      </c>
      <c r="P2589" s="237"/>
    </row>
    <row r="2590" s="83" customFormat="1" ht="18" customHeight="1" spans="1:16">
      <c r="A2590" s="24">
        <v>2585</v>
      </c>
      <c r="B2590" s="24" t="s">
        <v>23</v>
      </c>
      <c r="C2590" s="24" t="s">
        <v>24</v>
      </c>
      <c r="D2590" s="24" t="s">
        <v>25</v>
      </c>
      <c r="E2590" s="60" t="s">
        <v>4460</v>
      </c>
      <c r="F2590" s="60" t="s">
        <v>6794</v>
      </c>
      <c r="G2590" s="24" t="s">
        <v>6951</v>
      </c>
      <c r="H2590" s="232" t="s">
        <v>194</v>
      </c>
      <c r="I2590" s="256">
        <v>6</v>
      </c>
      <c r="J2590" s="256" t="s">
        <v>6815</v>
      </c>
      <c r="K2590" s="60" t="s">
        <v>31</v>
      </c>
      <c r="L2590" s="60">
        <v>3</v>
      </c>
      <c r="M2590" s="27">
        <f t="shared" si="122"/>
        <v>390</v>
      </c>
      <c r="N2590" s="23"/>
      <c r="O2590" s="184" t="s">
        <v>32</v>
      </c>
      <c r="P2590" s="237"/>
    </row>
    <row r="2591" s="83" customFormat="1" ht="18" customHeight="1" spans="1:16">
      <c r="A2591" s="24">
        <v>2586</v>
      </c>
      <c r="B2591" s="24" t="s">
        <v>23</v>
      </c>
      <c r="C2591" s="24" t="s">
        <v>24</v>
      </c>
      <c r="D2591" s="24" t="s">
        <v>25</v>
      </c>
      <c r="E2591" s="60" t="s">
        <v>4460</v>
      </c>
      <c r="F2591" s="60" t="s">
        <v>6794</v>
      </c>
      <c r="G2591" s="24" t="s">
        <v>6952</v>
      </c>
      <c r="H2591" s="253" t="s">
        <v>194</v>
      </c>
      <c r="I2591" s="256">
        <v>9</v>
      </c>
      <c r="J2591" s="256" t="s">
        <v>6815</v>
      </c>
      <c r="K2591" s="60" t="s">
        <v>31</v>
      </c>
      <c r="L2591" s="60">
        <v>5</v>
      </c>
      <c r="M2591" s="27">
        <f t="shared" si="122"/>
        <v>650</v>
      </c>
      <c r="N2591" s="23"/>
      <c r="O2591" s="184" t="s">
        <v>32</v>
      </c>
      <c r="P2591" s="237"/>
    </row>
    <row r="2592" s="83" customFormat="1" ht="18" customHeight="1" spans="1:16">
      <c r="A2592" s="24">
        <v>2587</v>
      </c>
      <c r="B2592" s="24" t="s">
        <v>23</v>
      </c>
      <c r="C2592" s="24" t="s">
        <v>24</v>
      </c>
      <c r="D2592" s="24" t="s">
        <v>25</v>
      </c>
      <c r="E2592" s="60" t="s">
        <v>4460</v>
      </c>
      <c r="F2592" s="60" t="s">
        <v>6794</v>
      </c>
      <c r="G2592" s="24" t="s">
        <v>6953</v>
      </c>
      <c r="H2592" s="253" t="s">
        <v>194</v>
      </c>
      <c r="I2592" s="256">
        <v>7</v>
      </c>
      <c r="J2592" s="256" t="s">
        <v>6815</v>
      </c>
      <c r="K2592" s="60" t="s">
        <v>31</v>
      </c>
      <c r="L2592" s="60">
        <v>4</v>
      </c>
      <c r="M2592" s="27">
        <f t="shared" si="122"/>
        <v>520</v>
      </c>
      <c r="N2592" s="23"/>
      <c r="O2592" s="184" t="s">
        <v>32</v>
      </c>
      <c r="P2592" s="237"/>
    </row>
    <row r="2593" s="83" customFormat="1" ht="18" customHeight="1" spans="1:16">
      <c r="A2593" s="24">
        <v>2588</v>
      </c>
      <c r="B2593" s="24" t="s">
        <v>23</v>
      </c>
      <c r="C2593" s="24" t="s">
        <v>24</v>
      </c>
      <c r="D2593" s="24" t="s">
        <v>25</v>
      </c>
      <c r="E2593" s="60" t="s">
        <v>4460</v>
      </c>
      <c r="F2593" s="60" t="s">
        <v>6794</v>
      </c>
      <c r="G2593" s="24" t="s">
        <v>5604</v>
      </c>
      <c r="H2593" s="232" t="s">
        <v>194</v>
      </c>
      <c r="I2593" s="256">
        <v>3</v>
      </c>
      <c r="J2593" s="256" t="s">
        <v>6815</v>
      </c>
      <c r="K2593" s="60" t="s">
        <v>31</v>
      </c>
      <c r="L2593" s="60">
        <v>2</v>
      </c>
      <c r="M2593" s="27">
        <f t="shared" si="122"/>
        <v>260</v>
      </c>
      <c r="N2593" s="23"/>
      <c r="O2593" s="184" t="s">
        <v>32</v>
      </c>
      <c r="P2593" s="237"/>
    </row>
    <row r="2594" s="83" customFormat="1" ht="18" customHeight="1" spans="1:16">
      <c r="A2594" s="24">
        <v>2589</v>
      </c>
      <c r="B2594" s="24" t="s">
        <v>23</v>
      </c>
      <c r="C2594" s="24" t="s">
        <v>24</v>
      </c>
      <c r="D2594" s="24" t="s">
        <v>25</v>
      </c>
      <c r="E2594" s="60" t="s">
        <v>4460</v>
      </c>
      <c r="F2594" s="60" t="s">
        <v>6794</v>
      </c>
      <c r="G2594" s="24" t="s">
        <v>6954</v>
      </c>
      <c r="H2594" s="232" t="s">
        <v>194</v>
      </c>
      <c r="I2594" s="256">
        <v>5</v>
      </c>
      <c r="J2594" s="256" t="s">
        <v>6815</v>
      </c>
      <c r="K2594" s="60" t="s">
        <v>31</v>
      </c>
      <c r="L2594" s="60">
        <v>3</v>
      </c>
      <c r="M2594" s="27">
        <f t="shared" si="122"/>
        <v>390</v>
      </c>
      <c r="N2594" s="23"/>
      <c r="O2594" s="184" t="s">
        <v>32</v>
      </c>
      <c r="P2594" s="237"/>
    </row>
    <row r="2595" s="83" customFormat="1" ht="18" customHeight="1" spans="1:16">
      <c r="A2595" s="24">
        <v>2590</v>
      </c>
      <c r="B2595" s="24" t="s">
        <v>23</v>
      </c>
      <c r="C2595" s="24" t="s">
        <v>24</v>
      </c>
      <c r="D2595" s="24" t="s">
        <v>25</v>
      </c>
      <c r="E2595" s="60" t="s">
        <v>4460</v>
      </c>
      <c r="F2595" s="60" t="s">
        <v>6794</v>
      </c>
      <c r="G2595" s="24" t="s">
        <v>6955</v>
      </c>
      <c r="H2595" s="232" t="s">
        <v>194</v>
      </c>
      <c r="I2595" s="256">
        <v>4</v>
      </c>
      <c r="J2595" s="256" t="s">
        <v>6815</v>
      </c>
      <c r="K2595" s="60" t="s">
        <v>31</v>
      </c>
      <c r="L2595" s="60">
        <v>2</v>
      </c>
      <c r="M2595" s="27">
        <f t="shared" si="122"/>
        <v>260</v>
      </c>
      <c r="N2595" s="23"/>
      <c r="O2595" s="184" t="s">
        <v>32</v>
      </c>
      <c r="P2595" s="237"/>
    </row>
    <row r="2596" s="83" customFormat="1" ht="18" customHeight="1" spans="1:16">
      <c r="A2596" s="24">
        <v>2591</v>
      </c>
      <c r="B2596" s="24" t="s">
        <v>23</v>
      </c>
      <c r="C2596" s="24" t="s">
        <v>24</v>
      </c>
      <c r="D2596" s="24" t="s">
        <v>25</v>
      </c>
      <c r="E2596" s="60" t="s">
        <v>4460</v>
      </c>
      <c r="F2596" s="60" t="s">
        <v>6794</v>
      </c>
      <c r="G2596" s="24" t="s">
        <v>6956</v>
      </c>
      <c r="H2596" s="232" t="s">
        <v>194</v>
      </c>
      <c r="I2596" s="256">
        <v>5</v>
      </c>
      <c r="J2596" s="256" t="s">
        <v>6815</v>
      </c>
      <c r="K2596" s="60" t="s">
        <v>31</v>
      </c>
      <c r="L2596" s="60">
        <v>3</v>
      </c>
      <c r="M2596" s="27">
        <f t="shared" si="122"/>
        <v>390</v>
      </c>
      <c r="N2596" s="23"/>
      <c r="O2596" s="184" t="s">
        <v>32</v>
      </c>
      <c r="P2596" s="237"/>
    </row>
    <row r="2597" s="83" customFormat="1" ht="18" customHeight="1" spans="1:16">
      <c r="A2597" s="24">
        <v>2592</v>
      </c>
      <c r="B2597" s="24" t="s">
        <v>23</v>
      </c>
      <c r="C2597" s="24" t="s">
        <v>24</v>
      </c>
      <c r="D2597" s="24" t="s">
        <v>25</v>
      </c>
      <c r="E2597" s="60" t="s">
        <v>4460</v>
      </c>
      <c r="F2597" s="60" t="s">
        <v>6794</v>
      </c>
      <c r="G2597" s="24" t="s">
        <v>6957</v>
      </c>
      <c r="H2597" s="232" t="s">
        <v>194</v>
      </c>
      <c r="I2597" s="256">
        <v>3</v>
      </c>
      <c r="J2597" s="256" t="s">
        <v>6815</v>
      </c>
      <c r="K2597" s="60" t="s">
        <v>31</v>
      </c>
      <c r="L2597" s="60">
        <v>2</v>
      </c>
      <c r="M2597" s="27">
        <f t="shared" si="122"/>
        <v>260</v>
      </c>
      <c r="N2597" s="23"/>
      <c r="O2597" s="184" t="s">
        <v>32</v>
      </c>
      <c r="P2597" s="237"/>
    </row>
    <row r="2598" s="83" customFormat="1" ht="18" customHeight="1" spans="1:16">
      <c r="A2598" s="24">
        <v>2593</v>
      </c>
      <c r="B2598" s="24" t="s">
        <v>23</v>
      </c>
      <c r="C2598" s="24" t="s">
        <v>24</v>
      </c>
      <c r="D2598" s="24" t="s">
        <v>25</v>
      </c>
      <c r="E2598" s="60" t="s">
        <v>4460</v>
      </c>
      <c r="F2598" s="60" t="s">
        <v>6794</v>
      </c>
      <c r="G2598" s="24" t="s">
        <v>6958</v>
      </c>
      <c r="H2598" s="253" t="s">
        <v>194</v>
      </c>
      <c r="I2598" s="256">
        <v>10</v>
      </c>
      <c r="J2598" s="256" t="s">
        <v>6815</v>
      </c>
      <c r="K2598" s="60" t="s">
        <v>31</v>
      </c>
      <c r="L2598" s="60">
        <v>5</v>
      </c>
      <c r="M2598" s="27">
        <f t="shared" si="122"/>
        <v>650</v>
      </c>
      <c r="N2598" s="23"/>
      <c r="O2598" s="184" t="s">
        <v>32</v>
      </c>
      <c r="P2598" s="237"/>
    </row>
    <row r="2599" s="83" customFormat="1" ht="18" customHeight="1" spans="1:16">
      <c r="A2599" s="24">
        <v>2594</v>
      </c>
      <c r="B2599" s="24" t="s">
        <v>23</v>
      </c>
      <c r="C2599" s="24" t="s">
        <v>24</v>
      </c>
      <c r="D2599" s="24" t="s">
        <v>25</v>
      </c>
      <c r="E2599" s="60" t="s">
        <v>4460</v>
      </c>
      <c r="F2599" s="60" t="s">
        <v>6794</v>
      </c>
      <c r="G2599" s="24" t="s">
        <v>6959</v>
      </c>
      <c r="H2599" s="232" t="s">
        <v>194</v>
      </c>
      <c r="I2599" s="256">
        <v>6</v>
      </c>
      <c r="J2599" s="256" t="s">
        <v>6815</v>
      </c>
      <c r="K2599" s="60" t="s">
        <v>31</v>
      </c>
      <c r="L2599" s="60">
        <v>3</v>
      </c>
      <c r="M2599" s="27">
        <f t="shared" si="122"/>
        <v>390</v>
      </c>
      <c r="N2599" s="23"/>
      <c r="O2599" s="184" t="s">
        <v>32</v>
      </c>
      <c r="P2599" s="237"/>
    </row>
    <row r="2600" s="83" customFormat="1" ht="18" customHeight="1" spans="1:16">
      <c r="A2600" s="24">
        <v>2595</v>
      </c>
      <c r="B2600" s="24" t="s">
        <v>23</v>
      </c>
      <c r="C2600" s="24" t="s">
        <v>24</v>
      </c>
      <c r="D2600" s="24" t="s">
        <v>25</v>
      </c>
      <c r="E2600" s="60" t="s">
        <v>4460</v>
      </c>
      <c r="F2600" s="60" t="s">
        <v>6794</v>
      </c>
      <c r="G2600" s="24" t="s">
        <v>6960</v>
      </c>
      <c r="H2600" s="232" t="s">
        <v>194</v>
      </c>
      <c r="I2600" s="256">
        <v>6</v>
      </c>
      <c r="J2600" s="256" t="s">
        <v>6815</v>
      </c>
      <c r="K2600" s="60" t="s">
        <v>31</v>
      </c>
      <c r="L2600" s="60">
        <v>3</v>
      </c>
      <c r="M2600" s="27">
        <f t="shared" si="122"/>
        <v>390</v>
      </c>
      <c r="N2600" s="23"/>
      <c r="O2600" s="184" t="s">
        <v>32</v>
      </c>
      <c r="P2600" s="237"/>
    </row>
    <row r="2601" s="83" customFormat="1" ht="18" customHeight="1" spans="1:16">
      <c r="A2601" s="24">
        <v>2596</v>
      </c>
      <c r="B2601" s="24" t="s">
        <v>23</v>
      </c>
      <c r="C2601" s="24" t="s">
        <v>24</v>
      </c>
      <c r="D2601" s="24" t="s">
        <v>25</v>
      </c>
      <c r="E2601" s="60" t="s">
        <v>4460</v>
      </c>
      <c r="F2601" s="60" t="s">
        <v>6794</v>
      </c>
      <c r="G2601" s="24" t="s">
        <v>6961</v>
      </c>
      <c r="H2601" s="256" t="s">
        <v>51</v>
      </c>
      <c r="I2601" s="256">
        <v>1</v>
      </c>
      <c r="J2601" s="256" t="s">
        <v>6815</v>
      </c>
      <c r="K2601" s="60" t="s">
        <v>31</v>
      </c>
      <c r="L2601" s="60">
        <v>1</v>
      </c>
      <c r="M2601" s="27">
        <f>L2601*312</f>
        <v>312</v>
      </c>
      <c r="N2601" s="23"/>
      <c r="O2601" s="184" t="s">
        <v>32</v>
      </c>
      <c r="P2601" s="237"/>
    </row>
    <row r="2602" s="83" customFormat="1" ht="18" customHeight="1" spans="1:16">
      <c r="A2602" s="24">
        <v>2597</v>
      </c>
      <c r="B2602" s="24" t="s">
        <v>23</v>
      </c>
      <c r="C2602" s="24" t="s">
        <v>24</v>
      </c>
      <c r="D2602" s="24" t="s">
        <v>25</v>
      </c>
      <c r="E2602" s="60" t="s">
        <v>4460</v>
      </c>
      <c r="F2602" s="60" t="s">
        <v>6794</v>
      </c>
      <c r="G2602" s="24" t="s">
        <v>6962</v>
      </c>
      <c r="H2602" s="232" t="s">
        <v>194</v>
      </c>
      <c r="I2602" s="24">
        <v>5</v>
      </c>
      <c r="J2602" s="256" t="s">
        <v>6815</v>
      </c>
      <c r="K2602" s="60" t="s">
        <v>31</v>
      </c>
      <c r="L2602" s="60">
        <v>3</v>
      </c>
      <c r="M2602" s="27">
        <f t="shared" ref="M2602:M2607" si="123">L2602*130</f>
        <v>390</v>
      </c>
      <c r="N2602" s="23"/>
      <c r="O2602" s="184" t="s">
        <v>32</v>
      </c>
      <c r="P2602" s="237"/>
    </row>
    <row r="2603" s="83" customFormat="1" ht="18" customHeight="1" spans="1:16">
      <c r="A2603" s="24">
        <v>2598</v>
      </c>
      <c r="B2603" s="24" t="s">
        <v>23</v>
      </c>
      <c r="C2603" s="24" t="s">
        <v>24</v>
      </c>
      <c r="D2603" s="24" t="s">
        <v>25</v>
      </c>
      <c r="E2603" s="60" t="s">
        <v>4460</v>
      </c>
      <c r="F2603" s="60" t="s">
        <v>6794</v>
      </c>
      <c r="G2603" s="24" t="s">
        <v>6963</v>
      </c>
      <c r="H2603" s="253" t="s">
        <v>194</v>
      </c>
      <c r="I2603" s="256">
        <v>11</v>
      </c>
      <c r="J2603" s="256" t="s">
        <v>6815</v>
      </c>
      <c r="K2603" s="60" t="s">
        <v>31</v>
      </c>
      <c r="L2603" s="60">
        <v>6</v>
      </c>
      <c r="M2603" s="27">
        <f t="shared" si="123"/>
        <v>780</v>
      </c>
      <c r="N2603" s="23"/>
      <c r="O2603" s="184" t="s">
        <v>32</v>
      </c>
      <c r="P2603" s="237"/>
    </row>
    <row r="2604" s="83" customFormat="1" ht="18" customHeight="1" spans="1:16">
      <c r="A2604" s="24">
        <v>2599</v>
      </c>
      <c r="B2604" s="24" t="s">
        <v>23</v>
      </c>
      <c r="C2604" s="24" t="s">
        <v>24</v>
      </c>
      <c r="D2604" s="24" t="s">
        <v>25</v>
      </c>
      <c r="E2604" s="60" t="s">
        <v>4460</v>
      </c>
      <c r="F2604" s="60" t="s">
        <v>6794</v>
      </c>
      <c r="G2604" s="24" t="s">
        <v>6964</v>
      </c>
      <c r="H2604" s="232" t="s">
        <v>194</v>
      </c>
      <c r="I2604" s="256">
        <v>5</v>
      </c>
      <c r="J2604" s="256" t="s">
        <v>6815</v>
      </c>
      <c r="K2604" s="60" t="s">
        <v>31</v>
      </c>
      <c r="L2604" s="60">
        <v>3</v>
      </c>
      <c r="M2604" s="27">
        <f t="shared" si="123"/>
        <v>390</v>
      </c>
      <c r="N2604" s="23"/>
      <c r="O2604" s="184" t="s">
        <v>32</v>
      </c>
      <c r="P2604" s="237"/>
    </row>
    <row r="2605" s="83" customFormat="1" ht="18" customHeight="1" spans="1:16">
      <c r="A2605" s="24">
        <v>2600</v>
      </c>
      <c r="B2605" s="24" t="s">
        <v>23</v>
      </c>
      <c r="C2605" s="24" t="s">
        <v>24</v>
      </c>
      <c r="D2605" s="24" t="s">
        <v>25</v>
      </c>
      <c r="E2605" s="60" t="s">
        <v>4460</v>
      </c>
      <c r="F2605" s="60" t="s">
        <v>6794</v>
      </c>
      <c r="G2605" s="24" t="s">
        <v>6965</v>
      </c>
      <c r="H2605" s="232" t="s">
        <v>194</v>
      </c>
      <c r="I2605" s="256">
        <v>5</v>
      </c>
      <c r="J2605" s="256" t="s">
        <v>6815</v>
      </c>
      <c r="K2605" s="60" t="s">
        <v>31</v>
      </c>
      <c r="L2605" s="60">
        <v>3</v>
      </c>
      <c r="M2605" s="27">
        <f t="shared" si="123"/>
        <v>390</v>
      </c>
      <c r="N2605" s="23"/>
      <c r="O2605" s="184" t="s">
        <v>32</v>
      </c>
      <c r="P2605" s="237"/>
    </row>
    <row r="2606" s="83" customFormat="1" ht="18" customHeight="1" spans="1:16">
      <c r="A2606" s="24">
        <v>2601</v>
      </c>
      <c r="B2606" s="24" t="s">
        <v>23</v>
      </c>
      <c r="C2606" s="24" t="s">
        <v>24</v>
      </c>
      <c r="D2606" s="24" t="s">
        <v>25</v>
      </c>
      <c r="E2606" s="60" t="s">
        <v>4460</v>
      </c>
      <c r="F2606" s="60" t="s">
        <v>6794</v>
      </c>
      <c r="G2606" s="24" t="s">
        <v>6966</v>
      </c>
      <c r="H2606" s="232" t="s">
        <v>194</v>
      </c>
      <c r="I2606" s="256">
        <v>3</v>
      </c>
      <c r="J2606" s="256" t="s">
        <v>6815</v>
      </c>
      <c r="K2606" s="60" t="s">
        <v>31</v>
      </c>
      <c r="L2606" s="60">
        <v>2</v>
      </c>
      <c r="M2606" s="27">
        <f t="shared" si="123"/>
        <v>260</v>
      </c>
      <c r="N2606" s="23"/>
      <c r="O2606" s="184" t="s">
        <v>32</v>
      </c>
      <c r="P2606" s="237"/>
    </row>
    <row r="2607" s="83" customFormat="1" ht="18" customHeight="1" spans="1:16">
      <c r="A2607" s="24">
        <v>2602</v>
      </c>
      <c r="B2607" s="24" t="s">
        <v>23</v>
      </c>
      <c r="C2607" s="24" t="s">
        <v>24</v>
      </c>
      <c r="D2607" s="24" t="s">
        <v>25</v>
      </c>
      <c r="E2607" s="60" t="s">
        <v>4460</v>
      </c>
      <c r="F2607" s="60" t="s">
        <v>6794</v>
      </c>
      <c r="G2607" s="24" t="s">
        <v>6967</v>
      </c>
      <c r="H2607" s="232" t="s">
        <v>194</v>
      </c>
      <c r="I2607" s="256">
        <v>6</v>
      </c>
      <c r="J2607" s="256" t="s">
        <v>6815</v>
      </c>
      <c r="K2607" s="60" t="s">
        <v>31</v>
      </c>
      <c r="L2607" s="60">
        <v>3</v>
      </c>
      <c r="M2607" s="27">
        <f t="shared" si="123"/>
        <v>390</v>
      </c>
      <c r="N2607" s="23"/>
      <c r="O2607" s="184" t="s">
        <v>32</v>
      </c>
      <c r="P2607" s="237"/>
    </row>
    <row r="2608" s="83" customFormat="1" ht="18" customHeight="1" spans="1:16">
      <c r="A2608" s="24">
        <v>2603</v>
      </c>
      <c r="B2608" s="24" t="s">
        <v>23</v>
      </c>
      <c r="C2608" s="24" t="s">
        <v>24</v>
      </c>
      <c r="D2608" s="24" t="s">
        <v>25</v>
      </c>
      <c r="E2608" s="60" t="s">
        <v>4460</v>
      </c>
      <c r="F2608" s="60" t="s">
        <v>6794</v>
      </c>
      <c r="G2608" s="24" t="s">
        <v>6968</v>
      </c>
      <c r="H2608" s="256" t="s">
        <v>51</v>
      </c>
      <c r="I2608" s="256">
        <v>4</v>
      </c>
      <c r="J2608" s="256" t="s">
        <v>6815</v>
      </c>
      <c r="K2608" s="60" t="s">
        <v>31</v>
      </c>
      <c r="L2608" s="60">
        <v>2</v>
      </c>
      <c r="M2608" s="27">
        <f>L2608*312</f>
        <v>624</v>
      </c>
      <c r="N2608" s="23"/>
      <c r="O2608" s="184" t="s">
        <v>32</v>
      </c>
      <c r="P2608" s="237"/>
    </row>
    <row r="2609" s="83" customFormat="1" ht="18" customHeight="1" spans="1:16">
      <c r="A2609" s="24">
        <v>2604</v>
      </c>
      <c r="B2609" s="24" t="s">
        <v>23</v>
      </c>
      <c r="C2609" s="24" t="s">
        <v>24</v>
      </c>
      <c r="D2609" s="24" t="s">
        <v>25</v>
      </c>
      <c r="E2609" s="60" t="s">
        <v>4460</v>
      </c>
      <c r="F2609" s="60" t="s">
        <v>6794</v>
      </c>
      <c r="G2609" s="24" t="s">
        <v>6969</v>
      </c>
      <c r="H2609" s="253" t="s">
        <v>194</v>
      </c>
      <c r="I2609" s="256">
        <v>7</v>
      </c>
      <c r="J2609" s="256" t="s">
        <v>6815</v>
      </c>
      <c r="K2609" s="60" t="s">
        <v>31</v>
      </c>
      <c r="L2609" s="60">
        <v>4</v>
      </c>
      <c r="M2609" s="27">
        <f t="shared" ref="M2609:M2632" si="124">L2609*130</f>
        <v>520</v>
      </c>
      <c r="N2609" s="23"/>
      <c r="O2609" s="184" t="s">
        <v>32</v>
      </c>
      <c r="P2609" s="237"/>
    </row>
    <row r="2610" s="83" customFormat="1" ht="18" customHeight="1" spans="1:16">
      <c r="A2610" s="24">
        <v>2605</v>
      </c>
      <c r="B2610" s="24" t="s">
        <v>23</v>
      </c>
      <c r="C2610" s="24" t="s">
        <v>24</v>
      </c>
      <c r="D2610" s="24" t="s">
        <v>25</v>
      </c>
      <c r="E2610" s="60" t="s">
        <v>4460</v>
      </c>
      <c r="F2610" s="60" t="s">
        <v>6794</v>
      </c>
      <c r="G2610" s="24" t="s">
        <v>6970</v>
      </c>
      <c r="H2610" s="232" t="s">
        <v>194</v>
      </c>
      <c r="I2610" s="256">
        <v>6</v>
      </c>
      <c r="J2610" s="256" t="s">
        <v>6815</v>
      </c>
      <c r="K2610" s="60" t="s">
        <v>31</v>
      </c>
      <c r="L2610" s="60">
        <v>3</v>
      </c>
      <c r="M2610" s="27">
        <f t="shared" si="124"/>
        <v>390</v>
      </c>
      <c r="N2610" s="23"/>
      <c r="O2610" s="184" t="s">
        <v>32</v>
      </c>
      <c r="P2610" s="237"/>
    </row>
    <row r="2611" s="83" customFormat="1" ht="18" customHeight="1" spans="1:16">
      <c r="A2611" s="24">
        <v>2606</v>
      </c>
      <c r="B2611" s="24" t="s">
        <v>23</v>
      </c>
      <c r="C2611" s="24" t="s">
        <v>24</v>
      </c>
      <c r="D2611" s="24" t="s">
        <v>25</v>
      </c>
      <c r="E2611" s="60" t="s">
        <v>4460</v>
      </c>
      <c r="F2611" s="60" t="s">
        <v>6794</v>
      </c>
      <c r="G2611" s="24" t="s">
        <v>6971</v>
      </c>
      <c r="H2611" s="232" t="s">
        <v>194</v>
      </c>
      <c r="I2611" s="256">
        <v>5</v>
      </c>
      <c r="J2611" s="256" t="s">
        <v>6815</v>
      </c>
      <c r="K2611" s="60" t="s">
        <v>31</v>
      </c>
      <c r="L2611" s="60">
        <v>3</v>
      </c>
      <c r="M2611" s="27">
        <f t="shared" si="124"/>
        <v>390</v>
      </c>
      <c r="N2611" s="23"/>
      <c r="O2611" s="184" t="s">
        <v>32</v>
      </c>
      <c r="P2611" s="237"/>
    </row>
    <row r="2612" s="83" customFormat="1" ht="18" customHeight="1" spans="1:16">
      <c r="A2612" s="24">
        <v>2607</v>
      </c>
      <c r="B2612" s="24" t="s">
        <v>23</v>
      </c>
      <c r="C2612" s="24" t="s">
        <v>24</v>
      </c>
      <c r="D2612" s="24" t="s">
        <v>25</v>
      </c>
      <c r="E2612" s="60" t="s">
        <v>4460</v>
      </c>
      <c r="F2612" s="60" t="s">
        <v>6794</v>
      </c>
      <c r="G2612" s="24" t="s">
        <v>6972</v>
      </c>
      <c r="H2612" s="232" t="s">
        <v>194</v>
      </c>
      <c r="I2612" s="256">
        <v>5</v>
      </c>
      <c r="J2612" s="256" t="s">
        <v>6815</v>
      </c>
      <c r="K2612" s="60" t="s">
        <v>31</v>
      </c>
      <c r="L2612" s="60">
        <v>3</v>
      </c>
      <c r="M2612" s="27">
        <f t="shared" si="124"/>
        <v>390</v>
      </c>
      <c r="N2612" s="23"/>
      <c r="O2612" s="184" t="s">
        <v>32</v>
      </c>
      <c r="P2612" s="237"/>
    </row>
    <row r="2613" s="83" customFormat="1" ht="18" customHeight="1" spans="1:16">
      <c r="A2613" s="24">
        <v>2608</v>
      </c>
      <c r="B2613" s="24" t="s">
        <v>23</v>
      </c>
      <c r="C2613" s="24" t="s">
        <v>24</v>
      </c>
      <c r="D2613" s="24" t="s">
        <v>25</v>
      </c>
      <c r="E2613" s="60" t="s">
        <v>4460</v>
      </c>
      <c r="F2613" s="60" t="s">
        <v>6794</v>
      </c>
      <c r="G2613" s="24" t="s">
        <v>6973</v>
      </c>
      <c r="H2613" s="232" t="s">
        <v>194</v>
      </c>
      <c r="I2613" s="256">
        <v>6</v>
      </c>
      <c r="J2613" s="256" t="s">
        <v>6815</v>
      </c>
      <c r="K2613" s="60" t="s">
        <v>31</v>
      </c>
      <c r="L2613" s="60">
        <v>3</v>
      </c>
      <c r="M2613" s="27">
        <f t="shared" si="124"/>
        <v>390</v>
      </c>
      <c r="N2613" s="23"/>
      <c r="O2613" s="184" t="s">
        <v>32</v>
      </c>
      <c r="P2613" s="237"/>
    </row>
    <row r="2614" s="83" customFormat="1" ht="18" customHeight="1" spans="1:16">
      <c r="A2614" s="24">
        <v>2609</v>
      </c>
      <c r="B2614" s="24" t="s">
        <v>23</v>
      </c>
      <c r="C2614" s="24" t="s">
        <v>24</v>
      </c>
      <c r="D2614" s="24" t="s">
        <v>25</v>
      </c>
      <c r="E2614" s="60" t="s">
        <v>4460</v>
      </c>
      <c r="F2614" s="60" t="s">
        <v>6794</v>
      </c>
      <c r="G2614" s="24" t="s">
        <v>6974</v>
      </c>
      <c r="H2614" s="232" t="s">
        <v>194</v>
      </c>
      <c r="I2614" s="256">
        <v>5</v>
      </c>
      <c r="J2614" s="256" t="s">
        <v>6815</v>
      </c>
      <c r="K2614" s="60" t="s">
        <v>31</v>
      </c>
      <c r="L2614" s="60">
        <v>3</v>
      </c>
      <c r="M2614" s="27">
        <f t="shared" si="124"/>
        <v>390</v>
      </c>
      <c r="N2614" s="23"/>
      <c r="O2614" s="184" t="s">
        <v>32</v>
      </c>
      <c r="P2614" s="237"/>
    </row>
    <row r="2615" s="83" customFormat="1" ht="18" customHeight="1" spans="1:16">
      <c r="A2615" s="24">
        <v>2610</v>
      </c>
      <c r="B2615" s="24" t="s">
        <v>23</v>
      </c>
      <c r="C2615" s="24" t="s">
        <v>24</v>
      </c>
      <c r="D2615" s="24" t="s">
        <v>25</v>
      </c>
      <c r="E2615" s="60" t="s">
        <v>4460</v>
      </c>
      <c r="F2615" s="60" t="s">
        <v>6794</v>
      </c>
      <c r="G2615" s="24" t="s">
        <v>6975</v>
      </c>
      <c r="H2615" s="232" t="s">
        <v>194</v>
      </c>
      <c r="I2615" s="256">
        <v>5</v>
      </c>
      <c r="J2615" s="256" t="s">
        <v>6815</v>
      </c>
      <c r="K2615" s="60" t="s">
        <v>31</v>
      </c>
      <c r="L2615" s="60">
        <v>2</v>
      </c>
      <c r="M2615" s="27">
        <f t="shared" si="124"/>
        <v>260</v>
      </c>
      <c r="N2615" s="23"/>
      <c r="O2615" s="184" t="s">
        <v>32</v>
      </c>
      <c r="P2615" s="237"/>
    </row>
    <row r="2616" s="83" customFormat="1" ht="18" customHeight="1" spans="1:16">
      <c r="A2616" s="24">
        <v>2611</v>
      </c>
      <c r="B2616" s="24" t="s">
        <v>23</v>
      </c>
      <c r="C2616" s="24" t="s">
        <v>24</v>
      </c>
      <c r="D2616" s="24" t="s">
        <v>25</v>
      </c>
      <c r="E2616" s="60" t="s">
        <v>4460</v>
      </c>
      <c r="F2616" s="60" t="s">
        <v>6794</v>
      </c>
      <c r="G2616" s="24" t="s">
        <v>6976</v>
      </c>
      <c r="H2616" s="232" t="s">
        <v>194</v>
      </c>
      <c r="I2616" s="256">
        <v>5</v>
      </c>
      <c r="J2616" s="256" t="s">
        <v>6815</v>
      </c>
      <c r="K2616" s="60" t="s">
        <v>31</v>
      </c>
      <c r="L2616" s="60">
        <v>3</v>
      </c>
      <c r="M2616" s="27">
        <f t="shared" si="124"/>
        <v>390</v>
      </c>
      <c r="N2616" s="23"/>
      <c r="O2616" s="184" t="s">
        <v>32</v>
      </c>
      <c r="P2616" s="237"/>
    </row>
    <row r="2617" s="83" customFormat="1" ht="18" customHeight="1" spans="1:16">
      <c r="A2617" s="24">
        <v>2612</v>
      </c>
      <c r="B2617" s="24" t="s">
        <v>23</v>
      </c>
      <c r="C2617" s="24" t="s">
        <v>24</v>
      </c>
      <c r="D2617" s="24" t="s">
        <v>25</v>
      </c>
      <c r="E2617" s="60" t="s">
        <v>4460</v>
      </c>
      <c r="F2617" s="60" t="s">
        <v>6794</v>
      </c>
      <c r="G2617" s="24" t="s">
        <v>6977</v>
      </c>
      <c r="H2617" s="232" t="s">
        <v>194</v>
      </c>
      <c r="I2617" s="256">
        <v>6</v>
      </c>
      <c r="J2617" s="256" t="s">
        <v>6815</v>
      </c>
      <c r="K2617" s="60" t="s">
        <v>31</v>
      </c>
      <c r="L2617" s="60">
        <v>3</v>
      </c>
      <c r="M2617" s="27">
        <f t="shared" si="124"/>
        <v>390</v>
      </c>
      <c r="N2617" s="23"/>
      <c r="O2617" s="184" t="s">
        <v>32</v>
      </c>
      <c r="P2617" s="237"/>
    </row>
    <row r="2618" s="83" customFormat="1" ht="18" customHeight="1" spans="1:16">
      <c r="A2618" s="24">
        <v>2613</v>
      </c>
      <c r="B2618" s="24" t="s">
        <v>23</v>
      </c>
      <c r="C2618" s="24" t="s">
        <v>24</v>
      </c>
      <c r="D2618" s="24" t="s">
        <v>25</v>
      </c>
      <c r="E2618" s="60" t="s">
        <v>4460</v>
      </c>
      <c r="F2618" s="60" t="s">
        <v>6794</v>
      </c>
      <c r="G2618" s="24" t="s">
        <v>6978</v>
      </c>
      <c r="H2618" s="232" t="s">
        <v>194</v>
      </c>
      <c r="I2618" s="256">
        <v>7</v>
      </c>
      <c r="J2618" s="256" t="s">
        <v>6815</v>
      </c>
      <c r="K2618" s="60" t="s">
        <v>31</v>
      </c>
      <c r="L2618" s="60">
        <v>3</v>
      </c>
      <c r="M2618" s="27">
        <f t="shared" si="124"/>
        <v>390</v>
      </c>
      <c r="N2618" s="23"/>
      <c r="O2618" s="184" t="s">
        <v>32</v>
      </c>
      <c r="P2618" s="237"/>
    </row>
    <row r="2619" s="83" customFormat="1" ht="18" customHeight="1" spans="1:16">
      <c r="A2619" s="24">
        <v>2614</v>
      </c>
      <c r="B2619" s="24" t="s">
        <v>23</v>
      </c>
      <c r="C2619" s="24" t="s">
        <v>24</v>
      </c>
      <c r="D2619" s="24" t="s">
        <v>25</v>
      </c>
      <c r="E2619" s="60" t="s">
        <v>4460</v>
      </c>
      <c r="F2619" s="60" t="s">
        <v>6794</v>
      </c>
      <c r="G2619" s="24" t="s">
        <v>6979</v>
      </c>
      <c r="H2619" s="232" t="s">
        <v>194</v>
      </c>
      <c r="I2619" s="256">
        <v>6</v>
      </c>
      <c r="J2619" s="256" t="s">
        <v>6815</v>
      </c>
      <c r="K2619" s="60" t="s">
        <v>31</v>
      </c>
      <c r="L2619" s="60">
        <v>3</v>
      </c>
      <c r="M2619" s="27">
        <f t="shared" si="124"/>
        <v>390</v>
      </c>
      <c r="N2619" s="23"/>
      <c r="O2619" s="184" t="s">
        <v>32</v>
      </c>
      <c r="P2619" s="237"/>
    </row>
    <row r="2620" s="83" customFormat="1" ht="18" customHeight="1" spans="1:16">
      <c r="A2620" s="24">
        <v>2615</v>
      </c>
      <c r="B2620" s="24" t="s">
        <v>23</v>
      </c>
      <c r="C2620" s="24" t="s">
        <v>24</v>
      </c>
      <c r="D2620" s="24" t="s">
        <v>25</v>
      </c>
      <c r="E2620" s="60" t="s">
        <v>4460</v>
      </c>
      <c r="F2620" s="60" t="s">
        <v>6794</v>
      </c>
      <c r="G2620" s="24" t="s">
        <v>6980</v>
      </c>
      <c r="H2620" s="232" t="s">
        <v>194</v>
      </c>
      <c r="I2620" s="256">
        <v>6</v>
      </c>
      <c r="J2620" s="256" t="s">
        <v>6815</v>
      </c>
      <c r="K2620" s="60" t="s">
        <v>31</v>
      </c>
      <c r="L2620" s="60">
        <v>3</v>
      </c>
      <c r="M2620" s="27">
        <f t="shared" si="124"/>
        <v>390</v>
      </c>
      <c r="N2620" s="23"/>
      <c r="O2620" s="184" t="s">
        <v>32</v>
      </c>
      <c r="P2620" s="237"/>
    </row>
    <row r="2621" s="225" customFormat="1" ht="18" customHeight="1" spans="1:17">
      <c r="A2621" s="24">
        <v>2616</v>
      </c>
      <c r="B2621" s="24" t="s">
        <v>23</v>
      </c>
      <c r="C2621" s="24" t="s">
        <v>24</v>
      </c>
      <c r="D2621" s="24" t="s">
        <v>25</v>
      </c>
      <c r="E2621" s="24" t="s">
        <v>4460</v>
      </c>
      <c r="F2621" s="24" t="s">
        <v>6794</v>
      </c>
      <c r="G2621" s="24" t="s">
        <v>6981</v>
      </c>
      <c r="H2621" s="253" t="s">
        <v>194</v>
      </c>
      <c r="I2621" s="24">
        <v>9</v>
      </c>
      <c r="J2621" s="256" t="s">
        <v>6815</v>
      </c>
      <c r="K2621" s="60" t="s">
        <v>31</v>
      </c>
      <c r="L2621" s="60">
        <v>4</v>
      </c>
      <c r="M2621" s="27">
        <f t="shared" si="124"/>
        <v>520</v>
      </c>
      <c r="N2621" s="244"/>
      <c r="O2621" s="184" t="s">
        <v>32</v>
      </c>
      <c r="P2621" s="249"/>
      <c r="Q2621" s="257"/>
    </row>
    <row r="2622" s="83" customFormat="1" ht="18" customHeight="1" spans="1:16">
      <c r="A2622" s="24">
        <v>2617</v>
      </c>
      <c r="B2622" s="24" t="s">
        <v>23</v>
      </c>
      <c r="C2622" s="24" t="s">
        <v>24</v>
      </c>
      <c r="D2622" s="24" t="s">
        <v>25</v>
      </c>
      <c r="E2622" s="60" t="s">
        <v>4460</v>
      </c>
      <c r="F2622" s="60" t="s">
        <v>6794</v>
      </c>
      <c r="G2622" s="24" t="s">
        <v>6982</v>
      </c>
      <c r="H2622" s="232" t="s">
        <v>194</v>
      </c>
      <c r="I2622" s="256">
        <v>4</v>
      </c>
      <c r="J2622" s="256" t="s">
        <v>6863</v>
      </c>
      <c r="K2622" s="60" t="s">
        <v>31</v>
      </c>
      <c r="L2622" s="60">
        <v>2</v>
      </c>
      <c r="M2622" s="27">
        <f t="shared" si="124"/>
        <v>260</v>
      </c>
      <c r="N2622" s="23"/>
      <c r="O2622" s="184" t="s">
        <v>32</v>
      </c>
      <c r="P2622" s="237"/>
    </row>
    <row r="2623" s="83" customFormat="1" ht="18" customHeight="1" spans="1:16">
      <c r="A2623" s="24">
        <v>2618</v>
      </c>
      <c r="B2623" s="24" t="s">
        <v>23</v>
      </c>
      <c r="C2623" s="24" t="s">
        <v>24</v>
      </c>
      <c r="D2623" s="24" t="s">
        <v>25</v>
      </c>
      <c r="E2623" s="60" t="s">
        <v>4460</v>
      </c>
      <c r="F2623" s="60" t="s">
        <v>6794</v>
      </c>
      <c r="G2623" s="24" t="s">
        <v>6983</v>
      </c>
      <c r="H2623" s="232" t="s">
        <v>194</v>
      </c>
      <c r="I2623" s="256">
        <v>4</v>
      </c>
      <c r="J2623" s="256" t="s">
        <v>6863</v>
      </c>
      <c r="K2623" s="60" t="s">
        <v>31</v>
      </c>
      <c r="L2623" s="60">
        <v>2</v>
      </c>
      <c r="M2623" s="27">
        <f t="shared" si="124"/>
        <v>260</v>
      </c>
      <c r="N2623" s="23"/>
      <c r="O2623" s="184" t="s">
        <v>32</v>
      </c>
      <c r="P2623" s="237"/>
    </row>
    <row r="2624" s="83" customFormat="1" ht="18" customHeight="1" spans="1:16">
      <c r="A2624" s="24">
        <v>2619</v>
      </c>
      <c r="B2624" s="24" t="s">
        <v>23</v>
      </c>
      <c r="C2624" s="24" t="s">
        <v>24</v>
      </c>
      <c r="D2624" s="24" t="s">
        <v>25</v>
      </c>
      <c r="E2624" s="60" t="s">
        <v>4460</v>
      </c>
      <c r="F2624" s="60" t="s">
        <v>6794</v>
      </c>
      <c r="G2624" s="24" t="s">
        <v>6984</v>
      </c>
      <c r="H2624" s="232" t="s">
        <v>194</v>
      </c>
      <c r="I2624" s="256">
        <v>3</v>
      </c>
      <c r="J2624" s="256" t="s">
        <v>6863</v>
      </c>
      <c r="K2624" s="60" t="s">
        <v>31</v>
      </c>
      <c r="L2624" s="60">
        <v>3</v>
      </c>
      <c r="M2624" s="27">
        <f t="shared" si="124"/>
        <v>390</v>
      </c>
      <c r="N2624" s="23"/>
      <c r="O2624" s="184" t="s">
        <v>32</v>
      </c>
      <c r="P2624" s="237"/>
    </row>
    <row r="2625" s="83" customFormat="1" ht="18" customHeight="1" spans="1:16">
      <c r="A2625" s="24">
        <v>2620</v>
      </c>
      <c r="B2625" s="24" t="s">
        <v>23</v>
      </c>
      <c r="C2625" s="24" t="s">
        <v>24</v>
      </c>
      <c r="D2625" s="24" t="s">
        <v>25</v>
      </c>
      <c r="E2625" s="60" t="s">
        <v>4460</v>
      </c>
      <c r="F2625" s="60" t="s">
        <v>6794</v>
      </c>
      <c r="G2625" s="24" t="s">
        <v>6985</v>
      </c>
      <c r="H2625" s="232" t="s">
        <v>194</v>
      </c>
      <c r="I2625" s="256">
        <v>6</v>
      </c>
      <c r="J2625" s="256" t="s">
        <v>6863</v>
      </c>
      <c r="K2625" s="60" t="s">
        <v>31</v>
      </c>
      <c r="L2625" s="60">
        <v>3</v>
      </c>
      <c r="M2625" s="27">
        <f t="shared" si="124"/>
        <v>390</v>
      </c>
      <c r="N2625" s="23"/>
      <c r="O2625" s="184" t="s">
        <v>32</v>
      </c>
      <c r="P2625" s="237"/>
    </row>
    <row r="2626" s="83" customFormat="1" ht="18" customHeight="1" spans="1:16">
      <c r="A2626" s="24">
        <v>2621</v>
      </c>
      <c r="B2626" s="24" t="s">
        <v>23</v>
      </c>
      <c r="C2626" s="24" t="s">
        <v>24</v>
      </c>
      <c r="D2626" s="24" t="s">
        <v>25</v>
      </c>
      <c r="E2626" s="60" t="s">
        <v>4460</v>
      </c>
      <c r="F2626" s="60" t="s">
        <v>6794</v>
      </c>
      <c r="G2626" s="24" t="s">
        <v>6986</v>
      </c>
      <c r="H2626" s="232" t="s">
        <v>194</v>
      </c>
      <c r="I2626" s="256">
        <v>3</v>
      </c>
      <c r="J2626" s="256" t="s">
        <v>6863</v>
      </c>
      <c r="K2626" s="60" t="s">
        <v>31</v>
      </c>
      <c r="L2626" s="60">
        <v>2</v>
      </c>
      <c r="M2626" s="27">
        <f t="shared" si="124"/>
        <v>260</v>
      </c>
      <c r="N2626" s="23"/>
      <c r="O2626" s="184" t="s">
        <v>32</v>
      </c>
      <c r="P2626" s="237"/>
    </row>
    <row r="2627" s="83" customFormat="1" ht="18" customHeight="1" spans="1:16">
      <c r="A2627" s="24">
        <v>2622</v>
      </c>
      <c r="B2627" s="24" t="s">
        <v>23</v>
      </c>
      <c r="C2627" s="24" t="s">
        <v>24</v>
      </c>
      <c r="D2627" s="24" t="s">
        <v>25</v>
      </c>
      <c r="E2627" s="60" t="s">
        <v>4460</v>
      </c>
      <c r="F2627" s="60" t="s">
        <v>6794</v>
      </c>
      <c r="G2627" s="24" t="s">
        <v>6987</v>
      </c>
      <c r="H2627" s="232" t="s">
        <v>194</v>
      </c>
      <c r="I2627" s="256">
        <v>4</v>
      </c>
      <c r="J2627" s="256" t="s">
        <v>6863</v>
      </c>
      <c r="K2627" s="60" t="s">
        <v>31</v>
      </c>
      <c r="L2627" s="60">
        <v>2</v>
      </c>
      <c r="M2627" s="27">
        <f t="shared" si="124"/>
        <v>260</v>
      </c>
      <c r="N2627" s="23"/>
      <c r="O2627" s="184" t="s">
        <v>32</v>
      </c>
      <c r="P2627" s="237"/>
    </row>
    <row r="2628" s="83" customFormat="1" ht="18" customHeight="1" spans="1:16">
      <c r="A2628" s="24">
        <v>2623</v>
      </c>
      <c r="B2628" s="24" t="s">
        <v>23</v>
      </c>
      <c r="C2628" s="24" t="s">
        <v>24</v>
      </c>
      <c r="D2628" s="24" t="s">
        <v>25</v>
      </c>
      <c r="E2628" s="60" t="s">
        <v>4460</v>
      </c>
      <c r="F2628" s="60" t="s">
        <v>6794</v>
      </c>
      <c r="G2628" s="24" t="s">
        <v>6988</v>
      </c>
      <c r="H2628" s="232" t="s">
        <v>194</v>
      </c>
      <c r="I2628" s="24">
        <v>6</v>
      </c>
      <c r="J2628" s="256" t="s">
        <v>6863</v>
      </c>
      <c r="K2628" s="60" t="s">
        <v>31</v>
      </c>
      <c r="L2628" s="60">
        <v>3</v>
      </c>
      <c r="M2628" s="27">
        <f t="shared" si="124"/>
        <v>390</v>
      </c>
      <c r="N2628" s="23"/>
      <c r="O2628" s="184" t="s">
        <v>32</v>
      </c>
      <c r="P2628" s="237"/>
    </row>
    <row r="2629" s="83" customFormat="1" ht="18" customHeight="1" spans="1:16">
      <c r="A2629" s="24">
        <v>2624</v>
      </c>
      <c r="B2629" s="24" t="s">
        <v>23</v>
      </c>
      <c r="C2629" s="24" t="s">
        <v>24</v>
      </c>
      <c r="D2629" s="24" t="s">
        <v>25</v>
      </c>
      <c r="E2629" s="60" t="s">
        <v>4460</v>
      </c>
      <c r="F2629" s="60" t="s">
        <v>6794</v>
      </c>
      <c r="G2629" s="24" t="s">
        <v>6989</v>
      </c>
      <c r="H2629" s="232" t="s">
        <v>194</v>
      </c>
      <c r="I2629" s="256">
        <v>4</v>
      </c>
      <c r="J2629" s="256" t="s">
        <v>6863</v>
      </c>
      <c r="K2629" s="60" t="s">
        <v>31</v>
      </c>
      <c r="L2629" s="60">
        <v>2</v>
      </c>
      <c r="M2629" s="27">
        <f t="shared" si="124"/>
        <v>260</v>
      </c>
      <c r="N2629" s="23"/>
      <c r="O2629" s="184" t="s">
        <v>32</v>
      </c>
      <c r="P2629" s="237"/>
    </row>
    <row r="2630" s="83" customFormat="1" ht="18" customHeight="1" spans="1:16">
      <c r="A2630" s="24">
        <v>2625</v>
      </c>
      <c r="B2630" s="24" t="s">
        <v>23</v>
      </c>
      <c r="C2630" s="24" t="s">
        <v>24</v>
      </c>
      <c r="D2630" s="24" t="s">
        <v>25</v>
      </c>
      <c r="E2630" s="60" t="s">
        <v>4460</v>
      </c>
      <c r="F2630" s="60" t="s">
        <v>6794</v>
      </c>
      <c r="G2630" s="24" t="s">
        <v>6990</v>
      </c>
      <c r="H2630" s="232" t="s">
        <v>194</v>
      </c>
      <c r="I2630" s="256">
        <v>4</v>
      </c>
      <c r="J2630" s="253" t="s">
        <v>6819</v>
      </c>
      <c r="K2630" s="60" t="s">
        <v>31</v>
      </c>
      <c r="L2630" s="60">
        <v>2</v>
      </c>
      <c r="M2630" s="27">
        <f t="shared" si="124"/>
        <v>260</v>
      </c>
      <c r="N2630" s="23"/>
      <c r="O2630" s="184" t="s">
        <v>32</v>
      </c>
      <c r="P2630" s="237"/>
    </row>
    <row r="2631" s="83" customFormat="1" ht="18" customHeight="1" spans="1:16">
      <c r="A2631" s="24">
        <v>2626</v>
      </c>
      <c r="B2631" s="24" t="s">
        <v>23</v>
      </c>
      <c r="C2631" s="24" t="s">
        <v>24</v>
      </c>
      <c r="D2631" s="24" t="s">
        <v>25</v>
      </c>
      <c r="E2631" s="60" t="s">
        <v>4460</v>
      </c>
      <c r="F2631" s="60" t="s">
        <v>6794</v>
      </c>
      <c r="G2631" s="24" t="s">
        <v>6991</v>
      </c>
      <c r="H2631" s="232" t="s">
        <v>194</v>
      </c>
      <c r="I2631" s="256">
        <v>5</v>
      </c>
      <c r="J2631" s="253" t="s">
        <v>6819</v>
      </c>
      <c r="K2631" s="60" t="s">
        <v>31</v>
      </c>
      <c r="L2631" s="60">
        <v>3</v>
      </c>
      <c r="M2631" s="27">
        <f t="shared" si="124"/>
        <v>390</v>
      </c>
      <c r="N2631" s="23"/>
      <c r="O2631" s="184" t="s">
        <v>32</v>
      </c>
      <c r="P2631" s="237"/>
    </row>
    <row r="2632" s="83" customFormat="1" ht="18" customHeight="1" spans="1:16">
      <c r="A2632" s="24">
        <v>2627</v>
      </c>
      <c r="B2632" s="24" t="s">
        <v>23</v>
      </c>
      <c r="C2632" s="24" t="s">
        <v>24</v>
      </c>
      <c r="D2632" s="24" t="s">
        <v>25</v>
      </c>
      <c r="E2632" s="60" t="s">
        <v>4460</v>
      </c>
      <c r="F2632" s="60" t="s">
        <v>6794</v>
      </c>
      <c r="G2632" s="24" t="s">
        <v>6992</v>
      </c>
      <c r="H2632" s="232" t="s">
        <v>194</v>
      </c>
      <c r="I2632" s="256">
        <v>4</v>
      </c>
      <c r="J2632" s="253" t="s">
        <v>6819</v>
      </c>
      <c r="K2632" s="60" t="s">
        <v>31</v>
      </c>
      <c r="L2632" s="60">
        <v>2</v>
      </c>
      <c r="M2632" s="27">
        <f t="shared" si="124"/>
        <v>260</v>
      </c>
      <c r="N2632" s="23"/>
      <c r="O2632" s="184" t="s">
        <v>32</v>
      </c>
      <c r="P2632" s="237"/>
    </row>
    <row r="2633" s="83" customFormat="1" ht="18" customHeight="1" spans="1:16">
      <c r="A2633" s="24">
        <v>2628</v>
      </c>
      <c r="B2633" s="24" t="s">
        <v>23</v>
      </c>
      <c r="C2633" s="24" t="s">
        <v>24</v>
      </c>
      <c r="D2633" s="24" t="s">
        <v>25</v>
      </c>
      <c r="E2633" s="60" t="s">
        <v>4460</v>
      </c>
      <c r="F2633" s="60" t="s">
        <v>6794</v>
      </c>
      <c r="G2633" s="24" t="s">
        <v>6993</v>
      </c>
      <c r="H2633" s="232" t="s">
        <v>194</v>
      </c>
      <c r="I2633" s="256">
        <v>4</v>
      </c>
      <c r="J2633" s="253" t="s">
        <v>6819</v>
      </c>
      <c r="K2633" s="60" t="s">
        <v>31</v>
      </c>
      <c r="L2633" s="60">
        <v>1</v>
      </c>
      <c r="M2633" s="27">
        <f>L2633*312</f>
        <v>312</v>
      </c>
      <c r="N2633" s="23"/>
      <c r="O2633" s="184" t="s">
        <v>32</v>
      </c>
      <c r="P2633" s="237"/>
    </row>
    <row r="2634" s="83" customFormat="1" ht="18" customHeight="1" spans="1:16">
      <c r="A2634" s="24">
        <v>2629</v>
      </c>
      <c r="B2634" s="24" t="s">
        <v>23</v>
      </c>
      <c r="C2634" s="24" t="s">
        <v>24</v>
      </c>
      <c r="D2634" s="24" t="s">
        <v>25</v>
      </c>
      <c r="E2634" s="60" t="s">
        <v>4460</v>
      </c>
      <c r="F2634" s="60" t="s">
        <v>6794</v>
      </c>
      <c r="G2634" s="24" t="s">
        <v>6994</v>
      </c>
      <c r="H2634" s="232" t="s">
        <v>194</v>
      </c>
      <c r="I2634" s="256">
        <v>3</v>
      </c>
      <c r="J2634" s="253" t="s">
        <v>6819</v>
      </c>
      <c r="K2634" s="60" t="s">
        <v>31</v>
      </c>
      <c r="L2634" s="60">
        <v>2</v>
      </c>
      <c r="M2634" s="27">
        <f t="shared" ref="M2634:M2665" si="125">L2634*130</f>
        <v>260</v>
      </c>
      <c r="N2634" s="23"/>
      <c r="O2634" s="184" t="s">
        <v>32</v>
      </c>
      <c r="P2634" s="237"/>
    </row>
    <row r="2635" s="83" customFormat="1" ht="18" customHeight="1" spans="1:16">
      <c r="A2635" s="24">
        <v>2630</v>
      </c>
      <c r="B2635" s="24" t="s">
        <v>23</v>
      </c>
      <c r="C2635" s="24" t="s">
        <v>24</v>
      </c>
      <c r="D2635" s="24" t="s">
        <v>25</v>
      </c>
      <c r="E2635" s="60" t="s">
        <v>4460</v>
      </c>
      <c r="F2635" s="60" t="s">
        <v>6794</v>
      </c>
      <c r="G2635" s="24" t="s">
        <v>6995</v>
      </c>
      <c r="H2635" s="232" t="s">
        <v>194</v>
      </c>
      <c r="I2635" s="256">
        <v>3</v>
      </c>
      <c r="J2635" s="253" t="s">
        <v>6819</v>
      </c>
      <c r="K2635" s="60" t="s">
        <v>31</v>
      </c>
      <c r="L2635" s="60">
        <v>2</v>
      </c>
      <c r="M2635" s="27">
        <f t="shared" si="125"/>
        <v>260</v>
      </c>
      <c r="N2635" s="23"/>
      <c r="O2635" s="184" t="s">
        <v>32</v>
      </c>
      <c r="P2635" s="237"/>
    </row>
    <row r="2636" s="83" customFormat="1" ht="18" customHeight="1" spans="1:16">
      <c r="A2636" s="24">
        <v>2631</v>
      </c>
      <c r="B2636" s="24" t="s">
        <v>23</v>
      </c>
      <c r="C2636" s="24" t="s">
        <v>24</v>
      </c>
      <c r="D2636" s="24" t="s">
        <v>25</v>
      </c>
      <c r="E2636" s="60" t="s">
        <v>4460</v>
      </c>
      <c r="F2636" s="60" t="s">
        <v>6794</v>
      </c>
      <c r="G2636" s="24" t="s">
        <v>6996</v>
      </c>
      <c r="H2636" s="232" t="s">
        <v>194</v>
      </c>
      <c r="I2636" s="256">
        <v>2</v>
      </c>
      <c r="J2636" s="253" t="s">
        <v>6819</v>
      </c>
      <c r="K2636" s="60" t="s">
        <v>31</v>
      </c>
      <c r="L2636" s="60">
        <v>2</v>
      </c>
      <c r="M2636" s="27">
        <f t="shared" si="125"/>
        <v>260</v>
      </c>
      <c r="N2636" s="23"/>
      <c r="O2636" s="184" t="s">
        <v>32</v>
      </c>
      <c r="P2636" s="237"/>
    </row>
    <row r="2637" s="83" customFormat="1" ht="18" customHeight="1" spans="1:16">
      <c r="A2637" s="24">
        <v>2632</v>
      </c>
      <c r="B2637" s="24" t="s">
        <v>23</v>
      </c>
      <c r="C2637" s="24" t="s">
        <v>24</v>
      </c>
      <c r="D2637" s="24" t="s">
        <v>25</v>
      </c>
      <c r="E2637" s="60" t="s">
        <v>4460</v>
      </c>
      <c r="F2637" s="60" t="s">
        <v>6794</v>
      </c>
      <c r="G2637" s="24" t="s">
        <v>6997</v>
      </c>
      <c r="H2637" s="232" t="s">
        <v>194</v>
      </c>
      <c r="I2637" s="24">
        <v>5</v>
      </c>
      <c r="J2637" s="253" t="s">
        <v>6819</v>
      </c>
      <c r="K2637" s="60" t="s">
        <v>31</v>
      </c>
      <c r="L2637" s="60">
        <v>3</v>
      </c>
      <c r="M2637" s="27">
        <f t="shared" si="125"/>
        <v>390</v>
      </c>
      <c r="N2637" s="23"/>
      <c r="O2637" s="184" t="s">
        <v>32</v>
      </c>
      <c r="P2637" s="237"/>
    </row>
    <row r="2638" s="83" customFormat="1" ht="18" customHeight="1" spans="1:16">
      <c r="A2638" s="24">
        <v>2633</v>
      </c>
      <c r="B2638" s="24" t="s">
        <v>23</v>
      </c>
      <c r="C2638" s="24" t="s">
        <v>24</v>
      </c>
      <c r="D2638" s="24" t="s">
        <v>25</v>
      </c>
      <c r="E2638" s="60" t="s">
        <v>4460</v>
      </c>
      <c r="F2638" s="60" t="s">
        <v>6794</v>
      </c>
      <c r="G2638" s="24" t="s">
        <v>6998</v>
      </c>
      <c r="H2638" s="232" t="s">
        <v>194</v>
      </c>
      <c r="I2638" s="256">
        <v>6</v>
      </c>
      <c r="J2638" s="253" t="s">
        <v>6819</v>
      </c>
      <c r="K2638" s="60" t="s">
        <v>31</v>
      </c>
      <c r="L2638" s="60">
        <v>3</v>
      </c>
      <c r="M2638" s="27">
        <f t="shared" si="125"/>
        <v>390</v>
      </c>
      <c r="N2638" s="23"/>
      <c r="O2638" s="184" t="s">
        <v>32</v>
      </c>
      <c r="P2638" s="237"/>
    </row>
    <row r="2639" s="83" customFormat="1" ht="18" customHeight="1" spans="1:16">
      <c r="A2639" s="24">
        <v>2634</v>
      </c>
      <c r="B2639" s="24" t="s">
        <v>23</v>
      </c>
      <c r="C2639" s="24" t="s">
        <v>24</v>
      </c>
      <c r="D2639" s="24" t="s">
        <v>25</v>
      </c>
      <c r="E2639" s="60" t="s">
        <v>4460</v>
      </c>
      <c r="F2639" s="60" t="s">
        <v>6794</v>
      </c>
      <c r="G2639" s="24" t="s">
        <v>6999</v>
      </c>
      <c r="H2639" s="232" t="s">
        <v>194</v>
      </c>
      <c r="I2639" s="256">
        <v>6</v>
      </c>
      <c r="J2639" s="253" t="s">
        <v>6819</v>
      </c>
      <c r="K2639" s="60" t="s">
        <v>31</v>
      </c>
      <c r="L2639" s="60">
        <v>3</v>
      </c>
      <c r="M2639" s="27">
        <f t="shared" si="125"/>
        <v>390</v>
      </c>
      <c r="N2639" s="23"/>
      <c r="O2639" s="184" t="s">
        <v>32</v>
      </c>
      <c r="P2639" s="237"/>
    </row>
    <row r="2640" s="83" customFormat="1" ht="18" customHeight="1" spans="1:16">
      <c r="A2640" s="24">
        <v>2635</v>
      </c>
      <c r="B2640" s="24" t="s">
        <v>23</v>
      </c>
      <c r="C2640" s="24" t="s">
        <v>24</v>
      </c>
      <c r="D2640" s="24" t="s">
        <v>25</v>
      </c>
      <c r="E2640" s="60" t="s">
        <v>4460</v>
      </c>
      <c r="F2640" s="60" t="s">
        <v>6794</v>
      </c>
      <c r="G2640" s="24" t="s">
        <v>7000</v>
      </c>
      <c r="H2640" s="232" t="s">
        <v>194</v>
      </c>
      <c r="I2640" s="256">
        <v>7</v>
      </c>
      <c r="J2640" s="253" t="s">
        <v>6819</v>
      </c>
      <c r="K2640" s="60" t="s">
        <v>31</v>
      </c>
      <c r="L2640" s="60">
        <v>3</v>
      </c>
      <c r="M2640" s="27">
        <f t="shared" si="125"/>
        <v>390</v>
      </c>
      <c r="N2640" s="23"/>
      <c r="O2640" s="184" t="s">
        <v>32</v>
      </c>
      <c r="P2640" s="237"/>
    </row>
    <row r="2641" s="83" customFormat="1" ht="18" customHeight="1" spans="1:16">
      <c r="A2641" s="24">
        <v>2636</v>
      </c>
      <c r="B2641" s="24" t="s">
        <v>23</v>
      </c>
      <c r="C2641" s="24" t="s">
        <v>24</v>
      </c>
      <c r="D2641" s="24" t="s">
        <v>25</v>
      </c>
      <c r="E2641" s="60" t="s">
        <v>4460</v>
      </c>
      <c r="F2641" s="60" t="s">
        <v>6794</v>
      </c>
      <c r="G2641" s="24" t="s">
        <v>7001</v>
      </c>
      <c r="H2641" s="232" t="s">
        <v>194</v>
      </c>
      <c r="I2641" s="256">
        <v>3</v>
      </c>
      <c r="J2641" s="253" t="s">
        <v>6819</v>
      </c>
      <c r="K2641" s="60" t="s">
        <v>31</v>
      </c>
      <c r="L2641" s="60">
        <v>2</v>
      </c>
      <c r="M2641" s="27">
        <f t="shared" si="125"/>
        <v>260</v>
      </c>
      <c r="N2641" s="23"/>
      <c r="O2641" s="184" t="s">
        <v>32</v>
      </c>
      <c r="P2641" s="237"/>
    </row>
    <row r="2642" s="83" customFormat="1" ht="18" customHeight="1" spans="1:16">
      <c r="A2642" s="24">
        <v>2637</v>
      </c>
      <c r="B2642" s="24" t="s">
        <v>23</v>
      </c>
      <c r="C2642" s="24" t="s">
        <v>24</v>
      </c>
      <c r="D2642" s="24" t="s">
        <v>25</v>
      </c>
      <c r="E2642" s="60" t="s">
        <v>4460</v>
      </c>
      <c r="F2642" s="60" t="s">
        <v>6794</v>
      </c>
      <c r="G2642" s="24" t="s">
        <v>7002</v>
      </c>
      <c r="H2642" s="232" t="s">
        <v>194</v>
      </c>
      <c r="I2642" s="256">
        <v>6</v>
      </c>
      <c r="J2642" s="253" t="s">
        <v>6819</v>
      </c>
      <c r="K2642" s="60" t="s">
        <v>31</v>
      </c>
      <c r="L2642" s="60">
        <v>3</v>
      </c>
      <c r="M2642" s="27">
        <f t="shared" si="125"/>
        <v>390</v>
      </c>
      <c r="N2642" s="23"/>
      <c r="O2642" s="184" t="s">
        <v>32</v>
      </c>
      <c r="P2642" s="237"/>
    </row>
    <row r="2643" s="83" customFormat="1" ht="18" customHeight="1" spans="1:16">
      <c r="A2643" s="24">
        <v>2638</v>
      </c>
      <c r="B2643" s="24" t="s">
        <v>23</v>
      </c>
      <c r="C2643" s="24" t="s">
        <v>24</v>
      </c>
      <c r="D2643" s="24" t="s">
        <v>25</v>
      </c>
      <c r="E2643" s="60" t="s">
        <v>4460</v>
      </c>
      <c r="F2643" s="60" t="s">
        <v>6794</v>
      </c>
      <c r="G2643" s="24" t="s">
        <v>7003</v>
      </c>
      <c r="H2643" s="232" t="s">
        <v>194</v>
      </c>
      <c r="I2643" s="256">
        <v>5</v>
      </c>
      <c r="J2643" s="253" t="s">
        <v>6819</v>
      </c>
      <c r="K2643" s="60" t="s">
        <v>31</v>
      </c>
      <c r="L2643" s="60">
        <v>3</v>
      </c>
      <c r="M2643" s="27">
        <f t="shared" si="125"/>
        <v>390</v>
      </c>
      <c r="N2643" s="23"/>
      <c r="O2643" s="184" t="s">
        <v>32</v>
      </c>
      <c r="P2643" s="237"/>
    </row>
    <row r="2644" s="83" customFormat="1" ht="18" customHeight="1" spans="1:16">
      <c r="A2644" s="24">
        <v>2639</v>
      </c>
      <c r="B2644" s="24" t="s">
        <v>23</v>
      </c>
      <c r="C2644" s="24" t="s">
        <v>24</v>
      </c>
      <c r="D2644" s="24" t="s">
        <v>25</v>
      </c>
      <c r="E2644" s="60" t="s">
        <v>4460</v>
      </c>
      <c r="F2644" s="60" t="s">
        <v>6794</v>
      </c>
      <c r="G2644" s="24" t="s">
        <v>7004</v>
      </c>
      <c r="H2644" s="232" t="s">
        <v>194</v>
      </c>
      <c r="I2644" s="24">
        <v>3</v>
      </c>
      <c r="J2644" s="253" t="s">
        <v>6819</v>
      </c>
      <c r="K2644" s="60" t="s">
        <v>31</v>
      </c>
      <c r="L2644" s="60">
        <v>2</v>
      </c>
      <c r="M2644" s="27">
        <f t="shared" si="125"/>
        <v>260</v>
      </c>
      <c r="N2644" s="23"/>
      <c r="O2644" s="184" t="s">
        <v>32</v>
      </c>
      <c r="P2644" s="237"/>
    </row>
    <row r="2645" s="83" customFormat="1" ht="18" customHeight="1" spans="1:16">
      <c r="A2645" s="24">
        <v>2640</v>
      </c>
      <c r="B2645" s="24" t="s">
        <v>23</v>
      </c>
      <c r="C2645" s="24" t="s">
        <v>24</v>
      </c>
      <c r="D2645" s="24" t="s">
        <v>25</v>
      </c>
      <c r="E2645" s="60" t="s">
        <v>4460</v>
      </c>
      <c r="F2645" s="60" t="s">
        <v>6794</v>
      </c>
      <c r="G2645" s="24" t="s">
        <v>7005</v>
      </c>
      <c r="H2645" s="232" t="s">
        <v>194</v>
      </c>
      <c r="I2645" s="256">
        <v>4</v>
      </c>
      <c r="J2645" s="253" t="s">
        <v>6819</v>
      </c>
      <c r="K2645" s="60" t="s">
        <v>31</v>
      </c>
      <c r="L2645" s="60">
        <v>2</v>
      </c>
      <c r="M2645" s="27">
        <f t="shared" si="125"/>
        <v>260</v>
      </c>
      <c r="N2645" s="23"/>
      <c r="O2645" s="184" t="s">
        <v>32</v>
      </c>
      <c r="P2645" s="237"/>
    </row>
    <row r="2646" s="83" customFormat="1" ht="18" customHeight="1" spans="1:16">
      <c r="A2646" s="24">
        <v>2641</v>
      </c>
      <c r="B2646" s="24" t="s">
        <v>23</v>
      </c>
      <c r="C2646" s="24" t="s">
        <v>24</v>
      </c>
      <c r="D2646" s="24" t="s">
        <v>25</v>
      </c>
      <c r="E2646" s="60" t="s">
        <v>4460</v>
      </c>
      <c r="F2646" s="60" t="s">
        <v>6794</v>
      </c>
      <c r="G2646" s="24" t="s">
        <v>7006</v>
      </c>
      <c r="H2646" s="232" t="s">
        <v>194</v>
      </c>
      <c r="I2646" s="256">
        <v>5</v>
      </c>
      <c r="J2646" s="253" t="s">
        <v>6819</v>
      </c>
      <c r="K2646" s="60" t="s">
        <v>31</v>
      </c>
      <c r="L2646" s="60">
        <v>3</v>
      </c>
      <c r="M2646" s="27">
        <f t="shared" si="125"/>
        <v>390</v>
      </c>
      <c r="N2646" s="23"/>
      <c r="O2646" s="184" t="s">
        <v>32</v>
      </c>
      <c r="P2646" s="237"/>
    </row>
    <row r="2647" s="83" customFormat="1" ht="18" customHeight="1" spans="1:16">
      <c r="A2647" s="24">
        <v>2642</v>
      </c>
      <c r="B2647" s="24" t="s">
        <v>23</v>
      </c>
      <c r="C2647" s="24" t="s">
        <v>24</v>
      </c>
      <c r="D2647" s="24" t="s">
        <v>25</v>
      </c>
      <c r="E2647" s="60" t="s">
        <v>4460</v>
      </c>
      <c r="F2647" s="60" t="s">
        <v>6794</v>
      </c>
      <c r="G2647" s="24" t="s">
        <v>7007</v>
      </c>
      <c r="H2647" s="232" t="s">
        <v>194</v>
      </c>
      <c r="I2647" s="256">
        <v>5</v>
      </c>
      <c r="J2647" s="253" t="s">
        <v>6819</v>
      </c>
      <c r="K2647" s="60" t="s">
        <v>31</v>
      </c>
      <c r="L2647" s="60">
        <v>3</v>
      </c>
      <c r="M2647" s="27">
        <f t="shared" si="125"/>
        <v>390</v>
      </c>
      <c r="N2647" s="23"/>
      <c r="O2647" s="184" t="s">
        <v>32</v>
      </c>
      <c r="P2647" s="237"/>
    </row>
    <row r="2648" s="83" customFormat="1" ht="18" customHeight="1" spans="1:16">
      <c r="A2648" s="24">
        <v>2643</v>
      </c>
      <c r="B2648" s="24" t="s">
        <v>23</v>
      </c>
      <c r="C2648" s="24" t="s">
        <v>24</v>
      </c>
      <c r="D2648" s="24" t="s">
        <v>25</v>
      </c>
      <c r="E2648" s="60" t="s">
        <v>4460</v>
      </c>
      <c r="F2648" s="60" t="s">
        <v>6794</v>
      </c>
      <c r="G2648" s="24" t="s">
        <v>7008</v>
      </c>
      <c r="H2648" s="232" t="s">
        <v>194</v>
      </c>
      <c r="I2648" s="256">
        <v>4</v>
      </c>
      <c r="J2648" s="253" t="s">
        <v>6819</v>
      </c>
      <c r="K2648" s="60" t="s">
        <v>31</v>
      </c>
      <c r="L2648" s="60">
        <v>2</v>
      </c>
      <c r="M2648" s="27">
        <f t="shared" si="125"/>
        <v>260</v>
      </c>
      <c r="N2648" s="23"/>
      <c r="O2648" s="184" t="s">
        <v>32</v>
      </c>
      <c r="P2648" s="237"/>
    </row>
    <row r="2649" s="83" customFormat="1" ht="18" customHeight="1" spans="1:16">
      <c r="A2649" s="24">
        <v>2644</v>
      </c>
      <c r="B2649" s="24" t="s">
        <v>23</v>
      </c>
      <c r="C2649" s="24" t="s">
        <v>24</v>
      </c>
      <c r="D2649" s="24" t="s">
        <v>25</v>
      </c>
      <c r="E2649" s="60" t="s">
        <v>4460</v>
      </c>
      <c r="F2649" s="60" t="s">
        <v>6794</v>
      </c>
      <c r="G2649" s="24" t="s">
        <v>7009</v>
      </c>
      <c r="H2649" s="232" t="s">
        <v>194</v>
      </c>
      <c r="I2649" s="24">
        <v>3</v>
      </c>
      <c r="J2649" s="253" t="s">
        <v>6819</v>
      </c>
      <c r="K2649" s="60" t="s">
        <v>31</v>
      </c>
      <c r="L2649" s="60">
        <v>2</v>
      </c>
      <c r="M2649" s="27">
        <f t="shared" si="125"/>
        <v>260</v>
      </c>
      <c r="N2649" s="23"/>
      <c r="O2649" s="184" t="s">
        <v>32</v>
      </c>
      <c r="P2649" s="237"/>
    </row>
    <row r="2650" s="83" customFormat="1" ht="18" customHeight="1" spans="1:16">
      <c r="A2650" s="24">
        <v>2645</v>
      </c>
      <c r="B2650" s="24" t="s">
        <v>23</v>
      </c>
      <c r="C2650" s="24" t="s">
        <v>24</v>
      </c>
      <c r="D2650" s="24" t="s">
        <v>25</v>
      </c>
      <c r="E2650" s="60" t="s">
        <v>4460</v>
      </c>
      <c r="F2650" s="60" t="s">
        <v>6794</v>
      </c>
      <c r="G2650" s="24" t="s">
        <v>7010</v>
      </c>
      <c r="H2650" s="232" t="s">
        <v>194</v>
      </c>
      <c r="I2650" s="256">
        <v>4</v>
      </c>
      <c r="J2650" s="253" t="s">
        <v>6819</v>
      </c>
      <c r="K2650" s="60" t="s">
        <v>31</v>
      </c>
      <c r="L2650" s="60">
        <v>2</v>
      </c>
      <c r="M2650" s="27">
        <f t="shared" si="125"/>
        <v>260</v>
      </c>
      <c r="N2650" s="23"/>
      <c r="O2650" s="184" t="s">
        <v>32</v>
      </c>
      <c r="P2650" s="237"/>
    </row>
    <row r="2651" s="83" customFormat="1" ht="18" customHeight="1" spans="1:16">
      <c r="A2651" s="24">
        <v>2646</v>
      </c>
      <c r="B2651" s="24" t="s">
        <v>23</v>
      </c>
      <c r="C2651" s="24" t="s">
        <v>24</v>
      </c>
      <c r="D2651" s="24" t="s">
        <v>25</v>
      </c>
      <c r="E2651" s="60" t="s">
        <v>4460</v>
      </c>
      <c r="F2651" s="60" t="s">
        <v>6794</v>
      </c>
      <c r="G2651" s="24" t="s">
        <v>7011</v>
      </c>
      <c r="H2651" s="232" t="s">
        <v>194</v>
      </c>
      <c r="I2651" s="256">
        <v>4</v>
      </c>
      <c r="J2651" s="253" t="s">
        <v>6819</v>
      </c>
      <c r="K2651" s="60" t="s">
        <v>31</v>
      </c>
      <c r="L2651" s="60">
        <v>2</v>
      </c>
      <c r="M2651" s="27">
        <f t="shared" si="125"/>
        <v>260</v>
      </c>
      <c r="N2651" s="23"/>
      <c r="O2651" s="184" t="s">
        <v>32</v>
      </c>
      <c r="P2651" s="237"/>
    </row>
    <row r="2652" s="83" customFormat="1" ht="18" customHeight="1" spans="1:16">
      <c r="A2652" s="24">
        <v>2647</v>
      </c>
      <c r="B2652" s="24" t="s">
        <v>23</v>
      </c>
      <c r="C2652" s="24" t="s">
        <v>24</v>
      </c>
      <c r="D2652" s="24" t="s">
        <v>25</v>
      </c>
      <c r="E2652" s="60" t="s">
        <v>4460</v>
      </c>
      <c r="F2652" s="60" t="s">
        <v>6794</v>
      </c>
      <c r="G2652" s="24" t="s">
        <v>6652</v>
      </c>
      <c r="H2652" s="232" t="s">
        <v>194</v>
      </c>
      <c r="I2652" s="256">
        <v>6</v>
      </c>
      <c r="J2652" s="253" t="s">
        <v>6819</v>
      </c>
      <c r="K2652" s="60" t="s">
        <v>31</v>
      </c>
      <c r="L2652" s="60">
        <v>3</v>
      </c>
      <c r="M2652" s="27">
        <f t="shared" si="125"/>
        <v>390</v>
      </c>
      <c r="N2652" s="23"/>
      <c r="O2652" s="184" t="s">
        <v>32</v>
      </c>
      <c r="P2652" s="237"/>
    </row>
    <row r="2653" s="83" customFormat="1" ht="18" customHeight="1" spans="1:16">
      <c r="A2653" s="24">
        <v>2648</v>
      </c>
      <c r="B2653" s="24" t="s">
        <v>23</v>
      </c>
      <c r="C2653" s="24" t="s">
        <v>24</v>
      </c>
      <c r="D2653" s="24" t="s">
        <v>25</v>
      </c>
      <c r="E2653" s="60" t="s">
        <v>4460</v>
      </c>
      <c r="F2653" s="60" t="s">
        <v>6794</v>
      </c>
      <c r="G2653" s="24" t="s">
        <v>7012</v>
      </c>
      <c r="H2653" s="232" t="s">
        <v>194</v>
      </c>
      <c r="I2653" s="256">
        <v>2</v>
      </c>
      <c r="J2653" s="253" t="s">
        <v>6819</v>
      </c>
      <c r="K2653" s="60" t="s">
        <v>31</v>
      </c>
      <c r="L2653" s="60">
        <v>2</v>
      </c>
      <c r="M2653" s="27">
        <f t="shared" si="125"/>
        <v>260</v>
      </c>
      <c r="N2653" s="23"/>
      <c r="O2653" s="184" t="s">
        <v>32</v>
      </c>
      <c r="P2653" s="237"/>
    </row>
    <row r="2654" s="83" customFormat="1" ht="18" customHeight="1" spans="1:16">
      <c r="A2654" s="24">
        <v>2649</v>
      </c>
      <c r="B2654" s="24" t="s">
        <v>23</v>
      </c>
      <c r="C2654" s="24" t="s">
        <v>24</v>
      </c>
      <c r="D2654" s="24" t="s">
        <v>25</v>
      </c>
      <c r="E2654" s="60" t="s">
        <v>4460</v>
      </c>
      <c r="F2654" s="60" t="s">
        <v>6794</v>
      </c>
      <c r="G2654" s="24" t="s">
        <v>7013</v>
      </c>
      <c r="H2654" s="232" t="s">
        <v>194</v>
      </c>
      <c r="I2654" s="256">
        <v>6</v>
      </c>
      <c r="J2654" s="253" t="s">
        <v>6819</v>
      </c>
      <c r="K2654" s="60" t="s">
        <v>31</v>
      </c>
      <c r="L2654" s="60">
        <v>3</v>
      </c>
      <c r="M2654" s="27">
        <f t="shared" si="125"/>
        <v>390</v>
      </c>
      <c r="N2654" s="23"/>
      <c r="O2654" s="184" t="s">
        <v>32</v>
      </c>
      <c r="P2654" s="237"/>
    </row>
    <row r="2655" s="83" customFormat="1" ht="18" customHeight="1" spans="1:16">
      <c r="A2655" s="24">
        <v>2650</v>
      </c>
      <c r="B2655" s="24" t="s">
        <v>23</v>
      </c>
      <c r="C2655" s="24" t="s">
        <v>24</v>
      </c>
      <c r="D2655" s="24" t="s">
        <v>25</v>
      </c>
      <c r="E2655" s="60" t="s">
        <v>4460</v>
      </c>
      <c r="F2655" s="60" t="s">
        <v>6794</v>
      </c>
      <c r="G2655" s="24" t="s">
        <v>6552</v>
      </c>
      <c r="H2655" s="232" t="s">
        <v>194</v>
      </c>
      <c r="I2655" s="256">
        <v>6</v>
      </c>
      <c r="J2655" s="253" t="s">
        <v>6819</v>
      </c>
      <c r="K2655" s="60" t="s">
        <v>31</v>
      </c>
      <c r="L2655" s="60">
        <v>3</v>
      </c>
      <c r="M2655" s="27">
        <f t="shared" si="125"/>
        <v>390</v>
      </c>
      <c r="N2655" s="23"/>
      <c r="O2655" s="184" t="s">
        <v>32</v>
      </c>
      <c r="P2655" s="237"/>
    </row>
    <row r="2656" s="83" customFormat="1" ht="18" customHeight="1" spans="1:16">
      <c r="A2656" s="24">
        <v>2651</v>
      </c>
      <c r="B2656" s="24" t="s">
        <v>23</v>
      </c>
      <c r="C2656" s="24" t="s">
        <v>24</v>
      </c>
      <c r="D2656" s="24" t="s">
        <v>25</v>
      </c>
      <c r="E2656" s="60" t="s">
        <v>4460</v>
      </c>
      <c r="F2656" s="60" t="s">
        <v>6794</v>
      </c>
      <c r="G2656" s="24" t="s">
        <v>7014</v>
      </c>
      <c r="H2656" s="232" t="s">
        <v>194</v>
      </c>
      <c r="I2656" s="24">
        <v>4</v>
      </c>
      <c r="J2656" s="253" t="s">
        <v>6819</v>
      </c>
      <c r="K2656" s="60" t="s">
        <v>31</v>
      </c>
      <c r="L2656" s="60">
        <v>2</v>
      </c>
      <c r="M2656" s="27">
        <f t="shared" si="125"/>
        <v>260</v>
      </c>
      <c r="N2656" s="23"/>
      <c r="O2656" s="184" t="s">
        <v>32</v>
      </c>
      <c r="P2656" s="237"/>
    </row>
    <row r="2657" s="83" customFormat="1" ht="18" customHeight="1" spans="1:16">
      <c r="A2657" s="24">
        <v>2652</v>
      </c>
      <c r="B2657" s="24" t="s">
        <v>23</v>
      </c>
      <c r="C2657" s="24" t="s">
        <v>24</v>
      </c>
      <c r="D2657" s="24" t="s">
        <v>25</v>
      </c>
      <c r="E2657" s="60" t="s">
        <v>4460</v>
      </c>
      <c r="F2657" s="60" t="s">
        <v>6794</v>
      </c>
      <c r="G2657" s="24" t="s">
        <v>5898</v>
      </c>
      <c r="H2657" s="232" t="s">
        <v>194</v>
      </c>
      <c r="I2657" s="256">
        <v>3</v>
      </c>
      <c r="J2657" s="253" t="s">
        <v>6819</v>
      </c>
      <c r="K2657" s="60" t="s">
        <v>31</v>
      </c>
      <c r="L2657" s="60">
        <v>2</v>
      </c>
      <c r="M2657" s="27">
        <f t="shared" si="125"/>
        <v>260</v>
      </c>
      <c r="N2657" s="23"/>
      <c r="O2657" s="184" t="s">
        <v>32</v>
      </c>
      <c r="P2657" s="237"/>
    </row>
    <row r="2658" s="83" customFormat="1" ht="18" customHeight="1" spans="1:16">
      <c r="A2658" s="24">
        <v>2653</v>
      </c>
      <c r="B2658" s="24" t="s">
        <v>23</v>
      </c>
      <c r="C2658" s="24" t="s">
        <v>24</v>
      </c>
      <c r="D2658" s="24" t="s">
        <v>25</v>
      </c>
      <c r="E2658" s="60" t="s">
        <v>4460</v>
      </c>
      <c r="F2658" s="60" t="s">
        <v>6794</v>
      </c>
      <c r="G2658" s="24" t="s">
        <v>5804</v>
      </c>
      <c r="H2658" s="232" t="s">
        <v>194</v>
      </c>
      <c r="I2658" s="256">
        <v>4</v>
      </c>
      <c r="J2658" s="253" t="s">
        <v>6819</v>
      </c>
      <c r="K2658" s="60" t="s">
        <v>31</v>
      </c>
      <c r="L2658" s="60">
        <v>2</v>
      </c>
      <c r="M2658" s="27">
        <f t="shared" si="125"/>
        <v>260</v>
      </c>
      <c r="N2658" s="23"/>
      <c r="O2658" s="184" t="s">
        <v>32</v>
      </c>
      <c r="P2658" s="237"/>
    </row>
    <row r="2659" s="83" customFormat="1" ht="18" customHeight="1" spans="1:16">
      <c r="A2659" s="24">
        <v>2654</v>
      </c>
      <c r="B2659" s="24" t="s">
        <v>23</v>
      </c>
      <c r="C2659" s="24" t="s">
        <v>24</v>
      </c>
      <c r="D2659" s="24" t="s">
        <v>25</v>
      </c>
      <c r="E2659" s="60" t="s">
        <v>4460</v>
      </c>
      <c r="F2659" s="60" t="s">
        <v>6794</v>
      </c>
      <c r="G2659" s="24" t="s">
        <v>7015</v>
      </c>
      <c r="H2659" s="232" t="s">
        <v>194</v>
      </c>
      <c r="I2659" s="256">
        <v>2</v>
      </c>
      <c r="J2659" s="253" t="s">
        <v>6819</v>
      </c>
      <c r="K2659" s="60" t="s">
        <v>31</v>
      </c>
      <c r="L2659" s="60">
        <v>2</v>
      </c>
      <c r="M2659" s="27">
        <f t="shared" si="125"/>
        <v>260</v>
      </c>
      <c r="N2659" s="23"/>
      <c r="O2659" s="184" t="s">
        <v>32</v>
      </c>
      <c r="P2659" s="237"/>
    </row>
    <row r="2660" s="83" customFormat="1" ht="18" customHeight="1" spans="1:16">
      <c r="A2660" s="24">
        <v>2655</v>
      </c>
      <c r="B2660" s="24" t="s">
        <v>23</v>
      </c>
      <c r="C2660" s="24" t="s">
        <v>24</v>
      </c>
      <c r="D2660" s="24" t="s">
        <v>25</v>
      </c>
      <c r="E2660" s="60" t="s">
        <v>4460</v>
      </c>
      <c r="F2660" s="60" t="s">
        <v>6794</v>
      </c>
      <c r="G2660" s="24" t="s">
        <v>7016</v>
      </c>
      <c r="H2660" s="232" t="s">
        <v>194</v>
      </c>
      <c r="I2660" s="256">
        <v>3</v>
      </c>
      <c r="J2660" s="253" t="s">
        <v>6819</v>
      </c>
      <c r="K2660" s="60" t="s">
        <v>31</v>
      </c>
      <c r="L2660" s="60">
        <v>2</v>
      </c>
      <c r="M2660" s="27">
        <f t="shared" si="125"/>
        <v>260</v>
      </c>
      <c r="N2660" s="23"/>
      <c r="O2660" s="184" t="s">
        <v>32</v>
      </c>
      <c r="P2660" s="237"/>
    </row>
    <row r="2661" s="83" customFormat="1" ht="18" customHeight="1" spans="1:16">
      <c r="A2661" s="24">
        <v>2656</v>
      </c>
      <c r="B2661" s="24" t="s">
        <v>23</v>
      </c>
      <c r="C2661" s="24" t="s">
        <v>24</v>
      </c>
      <c r="D2661" s="24" t="s">
        <v>25</v>
      </c>
      <c r="E2661" s="60" t="s">
        <v>4460</v>
      </c>
      <c r="F2661" s="60" t="s">
        <v>6794</v>
      </c>
      <c r="G2661" s="24" t="s">
        <v>7017</v>
      </c>
      <c r="H2661" s="232" t="s">
        <v>194</v>
      </c>
      <c r="I2661" s="256">
        <v>5</v>
      </c>
      <c r="J2661" s="253" t="s">
        <v>6819</v>
      </c>
      <c r="K2661" s="60" t="s">
        <v>31</v>
      </c>
      <c r="L2661" s="60">
        <v>3</v>
      </c>
      <c r="M2661" s="27">
        <f t="shared" si="125"/>
        <v>390</v>
      </c>
      <c r="N2661" s="23"/>
      <c r="O2661" s="184" t="s">
        <v>32</v>
      </c>
      <c r="P2661" s="237"/>
    </row>
    <row r="2662" s="83" customFormat="1" ht="18" customHeight="1" spans="1:16">
      <c r="A2662" s="24">
        <v>2657</v>
      </c>
      <c r="B2662" s="24" t="s">
        <v>23</v>
      </c>
      <c r="C2662" s="24" t="s">
        <v>24</v>
      </c>
      <c r="D2662" s="24" t="s">
        <v>25</v>
      </c>
      <c r="E2662" s="60" t="s">
        <v>4460</v>
      </c>
      <c r="F2662" s="60" t="s">
        <v>6794</v>
      </c>
      <c r="G2662" s="24" t="s">
        <v>6748</v>
      </c>
      <c r="H2662" s="232" t="s">
        <v>194</v>
      </c>
      <c r="I2662" s="256">
        <v>4</v>
      </c>
      <c r="J2662" s="253" t="s">
        <v>6819</v>
      </c>
      <c r="K2662" s="60" t="s">
        <v>31</v>
      </c>
      <c r="L2662" s="60">
        <v>2</v>
      </c>
      <c r="M2662" s="27">
        <f t="shared" si="125"/>
        <v>260</v>
      </c>
      <c r="N2662" s="23"/>
      <c r="O2662" s="184" t="s">
        <v>32</v>
      </c>
      <c r="P2662" s="237"/>
    </row>
    <row r="2663" s="83" customFormat="1" ht="18" customHeight="1" spans="1:16">
      <c r="A2663" s="24">
        <v>2658</v>
      </c>
      <c r="B2663" s="24" t="s">
        <v>23</v>
      </c>
      <c r="C2663" s="24" t="s">
        <v>24</v>
      </c>
      <c r="D2663" s="24" t="s">
        <v>25</v>
      </c>
      <c r="E2663" s="60" t="s">
        <v>4460</v>
      </c>
      <c r="F2663" s="60" t="s">
        <v>6794</v>
      </c>
      <c r="G2663" s="24" t="s">
        <v>7018</v>
      </c>
      <c r="H2663" s="232" t="s">
        <v>194</v>
      </c>
      <c r="I2663" s="256">
        <v>6</v>
      </c>
      <c r="J2663" s="253" t="s">
        <v>6819</v>
      </c>
      <c r="K2663" s="60" t="s">
        <v>31</v>
      </c>
      <c r="L2663" s="60">
        <v>3</v>
      </c>
      <c r="M2663" s="27">
        <f t="shared" si="125"/>
        <v>390</v>
      </c>
      <c r="N2663" s="23"/>
      <c r="O2663" s="184" t="s">
        <v>32</v>
      </c>
      <c r="P2663" s="237"/>
    </row>
    <row r="2664" s="83" customFormat="1" ht="18" customHeight="1" spans="1:16">
      <c r="A2664" s="24">
        <v>2659</v>
      </c>
      <c r="B2664" s="24" t="s">
        <v>23</v>
      </c>
      <c r="C2664" s="24" t="s">
        <v>24</v>
      </c>
      <c r="D2664" s="24" t="s">
        <v>25</v>
      </c>
      <c r="E2664" s="60" t="s">
        <v>4460</v>
      </c>
      <c r="F2664" s="60" t="s">
        <v>6794</v>
      </c>
      <c r="G2664" s="24" t="s">
        <v>7019</v>
      </c>
      <c r="H2664" s="232" t="s">
        <v>194</v>
      </c>
      <c r="I2664" s="256">
        <v>4</v>
      </c>
      <c r="J2664" s="253" t="s">
        <v>6819</v>
      </c>
      <c r="K2664" s="60" t="s">
        <v>31</v>
      </c>
      <c r="L2664" s="60">
        <v>2</v>
      </c>
      <c r="M2664" s="27">
        <f t="shared" si="125"/>
        <v>260</v>
      </c>
      <c r="N2664" s="23"/>
      <c r="O2664" s="184" t="s">
        <v>32</v>
      </c>
      <c r="P2664" s="237"/>
    </row>
    <row r="2665" s="83" customFormat="1" ht="18" customHeight="1" spans="1:16">
      <c r="A2665" s="24">
        <v>2660</v>
      </c>
      <c r="B2665" s="24" t="s">
        <v>23</v>
      </c>
      <c r="C2665" s="24" t="s">
        <v>24</v>
      </c>
      <c r="D2665" s="24" t="s">
        <v>25</v>
      </c>
      <c r="E2665" s="60" t="s">
        <v>4460</v>
      </c>
      <c r="F2665" s="60" t="s">
        <v>6794</v>
      </c>
      <c r="G2665" s="24" t="s">
        <v>7020</v>
      </c>
      <c r="H2665" s="232" t="s">
        <v>194</v>
      </c>
      <c r="I2665" s="256">
        <v>2</v>
      </c>
      <c r="J2665" s="253" t="s">
        <v>6819</v>
      </c>
      <c r="K2665" s="60" t="s">
        <v>31</v>
      </c>
      <c r="L2665" s="60">
        <v>2</v>
      </c>
      <c r="M2665" s="27">
        <f t="shared" si="125"/>
        <v>260</v>
      </c>
      <c r="N2665" s="23"/>
      <c r="O2665" s="184" t="s">
        <v>32</v>
      </c>
      <c r="P2665" s="237"/>
    </row>
    <row r="2666" s="83" customFormat="1" ht="18" customHeight="1" spans="1:16">
      <c r="A2666" s="24">
        <v>2661</v>
      </c>
      <c r="B2666" s="24" t="s">
        <v>23</v>
      </c>
      <c r="C2666" s="24" t="s">
        <v>24</v>
      </c>
      <c r="D2666" s="24" t="s">
        <v>25</v>
      </c>
      <c r="E2666" s="60" t="s">
        <v>4460</v>
      </c>
      <c r="F2666" s="60" t="s">
        <v>6794</v>
      </c>
      <c r="G2666" s="24" t="s">
        <v>7021</v>
      </c>
      <c r="H2666" s="232" t="s">
        <v>194</v>
      </c>
      <c r="I2666" s="256">
        <v>3</v>
      </c>
      <c r="J2666" s="253" t="s">
        <v>6819</v>
      </c>
      <c r="K2666" s="60" t="s">
        <v>31</v>
      </c>
      <c r="L2666" s="60">
        <v>2</v>
      </c>
      <c r="M2666" s="27">
        <f t="shared" ref="M2666:M2697" si="126">L2666*130</f>
        <v>260</v>
      </c>
      <c r="N2666" s="23"/>
      <c r="O2666" s="184" t="s">
        <v>32</v>
      </c>
      <c r="P2666" s="237"/>
    </row>
    <row r="2667" s="83" customFormat="1" ht="18" customHeight="1" spans="1:16">
      <c r="A2667" s="24">
        <v>2662</v>
      </c>
      <c r="B2667" s="24" t="s">
        <v>23</v>
      </c>
      <c r="C2667" s="24" t="s">
        <v>24</v>
      </c>
      <c r="D2667" s="24" t="s">
        <v>25</v>
      </c>
      <c r="E2667" s="60" t="s">
        <v>4460</v>
      </c>
      <c r="F2667" s="60" t="s">
        <v>6794</v>
      </c>
      <c r="G2667" s="24" t="s">
        <v>7022</v>
      </c>
      <c r="H2667" s="232" t="s">
        <v>194</v>
      </c>
      <c r="I2667" s="256">
        <v>4</v>
      </c>
      <c r="J2667" s="253" t="s">
        <v>6819</v>
      </c>
      <c r="K2667" s="60" t="s">
        <v>31</v>
      </c>
      <c r="L2667" s="60">
        <v>2</v>
      </c>
      <c r="M2667" s="27">
        <f t="shared" si="126"/>
        <v>260</v>
      </c>
      <c r="N2667" s="23"/>
      <c r="O2667" s="184" t="s">
        <v>32</v>
      </c>
      <c r="P2667" s="237"/>
    </row>
    <row r="2668" s="83" customFormat="1" ht="18" customHeight="1" spans="1:16">
      <c r="A2668" s="24">
        <v>2663</v>
      </c>
      <c r="B2668" s="24" t="s">
        <v>23</v>
      </c>
      <c r="C2668" s="24" t="s">
        <v>24</v>
      </c>
      <c r="D2668" s="24" t="s">
        <v>25</v>
      </c>
      <c r="E2668" s="60" t="s">
        <v>4460</v>
      </c>
      <c r="F2668" s="60" t="s">
        <v>6794</v>
      </c>
      <c r="G2668" s="24" t="s">
        <v>7023</v>
      </c>
      <c r="H2668" s="232" t="s">
        <v>194</v>
      </c>
      <c r="I2668" s="256">
        <v>6</v>
      </c>
      <c r="J2668" s="253" t="s">
        <v>6819</v>
      </c>
      <c r="K2668" s="60" t="s">
        <v>31</v>
      </c>
      <c r="L2668" s="60">
        <v>3</v>
      </c>
      <c r="M2668" s="27">
        <f t="shared" si="126"/>
        <v>390</v>
      </c>
      <c r="N2668" s="23"/>
      <c r="O2668" s="184" t="s">
        <v>32</v>
      </c>
      <c r="P2668" s="237"/>
    </row>
    <row r="2669" s="83" customFormat="1" ht="18" customHeight="1" spans="1:16">
      <c r="A2669" s="24">
        <v>2664</v>
      </c>
      <c r="B2669" s="24" t="s">
        <v>23</v>
      </c>
      <c r="C2669" s="24" t="s">
        <v>24</v>
      </c>
      <c r="D2669" s="24" t="s">
        <v>25</v>
      </c>
      <c r="E2669" s="60" t="s">
        <v>4460</v>
      </c>
      <c r="F2669" s="60" t="s">
        <v>6794</v>
      </c>
      <c r="G2669" s="24" t="s">
        <v>5741</v>
      </c>
      <c r="H2669" s="232" t="s">
        <v>194</v>
      </c>
      <c r="I2669" s="24">
        <v>3</v>
      </c>
      <c r="J2669" s="253" t="s">
        <v>6819</v>
      </c>
      <c r="K2669" s="60" t="s">
        <v>31</v>
      </c>
      <c r="L2669" s="60">
        <v>2</v>
      </c>
      <c r="M2669" s="27">
        <f t="shared" si="126"/>
        <v>260</v>
      </c>
      <c r="N2669" s="23"/>
      <c r="O2669" s="184" t="s">
        <v>32</v>
      </c>
      <c r="P2669" s="237"/>
    </row>
    <row r="2670" s="83" customFormat="1" ht="18" customHeight="1" spans="1:16">
      <c r="A2670" s="24">
        <v>2665</v>
      </c>
      <c r="B2670" s="24" t="s">
        <v>23</v>
      </c>
      <c r="C2670" s="24" t="s">
        <v>24</v>
      </c>
      <c r="D2670" s="24" t="s">
        <v>25</v>
      </c>
      <c r="E2670" s="60" t="s">
        <v>4460</v>
      </c>
      <c r="F2670" s="60" t="s">
        <v>6794</v>
      </c>
      <c r="G2670" s="24" t="s">
        <v>7024</v>
      </c>
      <c r="H2670" s="232" t="s">
        <v>194</v>
      </c>
      <c r="I2670" s="256">
        <v>2</v>
      </c>
      <c r="J2670" s="253" t="s">
        <v>6819</v>
      </c>
      <c r="K2670" s="60" t="s">
        <v>31</v>
      </c>
      <c r="L2670" s="60">
        <v>2</v>
      </c>
      <c r="M2670" s="27">
        <f t="shared" si="126"/>
        <v>260</v>
      </c>
      <c r="N2670" s="23"/>
      <c r="O2670" s="184" t="s">
        <v>32</v>
      </c>
      <c r="P2670" s="237"/>
    </row>
    <row r="2671" s="83" customFormat="1" ht="18" customHeight="1" spans="1:16">
      <c r="A2671" s="24">
        <v>2666</v>
      </c>
      <c r="B2671" s="24" t="s">
        <v>23</v>
      </c>
      <c r="C2671" s="24" t="s">
        <v>24</v>
      </c>
      <c r="D2671" s="24" t="s">
        <v>25</v>
      </c>
      <c r="E2671" s="60" t="s">
        <v>4460</v>
      </c>
      <c r="F2671" s="60" t="s">
        <v>6794</v>
      </c>
      <c r="G2671" s="24" t="s">
        <v>7025</v>
      </c>
      <c r="H2671" s="232" t="s">
        <v>194</v>
      </c>
      <c r="I2671" s="256">
        <v>6</v>
      </c>
      <c r="J2671" s="253" t="s">
        <v>6819</v>
      </c>
      <c r="K2671" s="60" t="s">
        <v>31</v>
      </c>
      <c r="L2671" s="60">
        <v>3</v>
      </c>
      <c r="M2671" s="27">
        <f t="shared" si="126"/>
        <v>390</v>
      </c>
      <c r="N2671" s="23"/>
      <c r="O2671" s="184" t="s">
        <v>32</v>
      </c>
      <c r="P2671" s="237"/>
    </row>
    <row r="2672" s="83" customFormat="1" ht="18" customHeight="1" spans="1:16">
      <c r="A2672" s="24">
        <v>2667</v>
      </c>
      <c r="B2672" s="24" t="s">
        <v>23</v>
      </c>
      <c r="C2672" s="24" t="s">
        <v>24</v>
      </c>
      <c r="D2672" s="24" t="s">
        <v>25</v>
      </c>
      <c r="E2672" s="60" t="s">
        <v>4460</v>
      </c>
      <c r="F2672" s="60" t="s">
        <v>6794</v>
      </c>
      <c r="G2672" s="24" t="s">
        <v>7026</v>
      </c>
      <c r="H2672" s="232" t="s">
        <v>194</v>
      </c>
      <c r="I2672" s="256">
        <v>6</v>
      </c>
      <c r="J2672" s="253" t="s">
        <v>6819</v>
      </c>
      <c r="K2672" s="60" t="s">
        <v>31</v>
      </c>
      <c r="L2672" s="60">
        <v>3</v>
      </c>
      <c r="M2672" s="27">
        <f t="shared" si="126"/>
        <v>390</v>
      </c>
      <c r="N2672" s="23"/>
      <c r="O2672" s="184" t="s">
        <v>32</v>
      </c>
      <c r="P2672" s="237"/>
    </row>
    <row r="2673" s="83" customFormat="1" ht="18" customHeight="1" spans="1:16">
      <c r="A2673" s="24">
        <v>2668</v>
      </c>
      <c r="B2673" s="24" t="s">
        <v>23</v>
      </c>
      <c r="C2673" s="24" t="s">
        <v>24</v>
      </c>
      <c r="D2673" s="24" t="s">
        <v>25</v>
      </c>
      <c r="E2673" s="60" t="s">
        <v>4460</v>
      </c>
      <c r="F2673" s="60" t="s">
        <v>6794</v>
      </c>
      <c r="G2673" s="24" t="s">
        <v>7027</v>
      </c>
      <c r="H2673" s="253" t="s">
        <v>194</v>
      </c>
      <c r="I2673" s="256">
        <v>7</v>
      </c>
      <c r="J2673" s="253" t="s">
        <v>6819</v>
      </c>
      <c r="K2673" s="60" t="s">
        <v>31</v>
      </c>
      <c r="L2673" s="60">
        <v>3</v>
      </c>
      <c r="M2673" s="27">
        <f t="shared" si="126"/>
        <v>390</v>
      </c>
      <c r="N2673" s="23"/>
      <c r="O2673" s="184" t="s">
        <v>32</v>
      </c>
      <c r="P2673" s="237"/>
    </row>
    <row r="2674" s="83" customFormat="1" ht="18" customHeight="1" spans="1:16">
      <c r="A2674" s="24">
        <v>2669</v>
      </c>
      <c r="B2674" s="24" t="s">
        <v>23</v>
      </c>
      <c r="C2674" s="24" t="s">
        <v>24</v>
      </c>
      <c r="D2674" s="24" t="s">
        <v>25</v>
      </c>
      <c r="E2674" s="60" t="s">
        <v>4460</v>
      </c>
      <c r="F2674" s="60" t="s">
        <v>6794</v>
      </c>
      <c r="G2674" s="24" t="s">
        <v>7028</v>
      </c>
      <c r="H2674" s="232" t="s">
        <v>194</v>
      </c>
      <c r="I2674" s="24">
        <v>3</v>
      </c>
      <c r="J2674" s="253" t="s">
        <v>6819</v>
      </c>
      <c r="K2674" s="60" t="s">
        <v>31</v>
      </c>
      <c r="L2674" s="60">
        <v>3</v>
      </c>
      <c r="M2674" s="27">
        <f t="shared" si="126"/>
        <v>390</v>
      </c>
      <c r="N2674" s="23"/>
      <c r="O2674" s="184" t="s">
        <v>32</v>
      </c>
      <c r="P2674" s="237"/>
    </row>
    <row r="2675" s="83" customFormat="1" ht="18" customHeight="1" spans="1:16">
      <c r="A2675" s="24">
        <v>2670</v>
      </c>
      <c r="B2675" s="24" t="s">
        <v>23</v>
      </c>
      <c r="C2675" s="24" t="s">
        <v>24</v>
      </c>
      <c r="D2675" s="24" t="s">
        <v>25</v>
      </c>
      <c r="E2675" s="60" t="s">
        <v>4460</v>
      </c>
      <c r="F2675" s="60" t="s">
        <v>6794</v>
      </c>
      <c r="G2675" s="24" t="s">
        <v>7029</v>
      </c>
      <c r="H2675" s="232" t="s">
        <v>194</v>
      </c>
      <c r="I2675" s="256">
        <v>3</v>
      </c>
      <c r="J2675" s="253" t="s">
        <v>6819</v>
      </c>
      <c r="K2675" s="60" t="s">
        <v>31</v>
      </c>
      <c r="L2675" s="60">
        <v>2</v>
      </c>
      <c r="M2675" s="27">
        <f t="shared" si="126"/>
        <v>260</v>
      </c>
      <c r="N2675" s="23"/>
      <c r="O2675" s="184" t="s">
        <v>32</v>
      </c>
      <c r="P2675" s="237"/>
    </row>
    <row r="2676" s="83" customFormat="1" ht="18" customHeight="1" spans="1:16">
      <c r="A2676" s="24">
        <v>2671</v>
      </c>
      <c r="B2676" s="24" t="s">
        <v>23</v>
      </c>
      <c r="C2676" s="24" t="s">
        <v>24</v>
      </c>
      <c r="D2676" s="24" t="s">
        <v>25</v>
      </c>
      <c r="E2676" s="60" t="s">
        <v>4460</v>
      </c>
      <c r="F2676" s="60" t="s">
        <v>6794</v>
      </c>
      <c r="G2676" s="24" t="s">
        <v>5708</v>
      </c>
      <c r="H2676" s="232" t="s">
        <v>194</v>
      </c>
      <c r="I2676" s="256">
        <v>5</v>
      </c>
      <c r="J2676" s="253" t="s">
        <v>6819</v>
      </c>
      <c r="K2676" s="60" t="s">
        <v>31</v>
      </c>
      <c r="L2676" s="60">
        <v>3</v>
      </c>
      <c r="M2676" s="27">
        <f t="shared" si="126"/>
        <v>390</v>
      </c>
      <c r="N2676" s="23"/>
      <c r="O2676" s="184" t="s">
        <v>32</v>
      </c>
      <c r="P2676" s="237"/>
    </row>
    <row r="2677" s="83" customFormat="1" ht="18" customHeight="1" spans="1:16">
      <c r="A2677" s="24">
        <v>2672</v>
      </c>
      <c r="B2677" s="24" t="s">
        <v>23</v>
      </c>
      <c r="C2677" s="24" t="s">
        <v>24</v>
      </c>
      <c r="D2677" s="24" t="s">
        <v>25</v>
      </c>
      <c r="E2677" s="60" t="s">
        <v>4460</v>
      </c>
      <c r="F2677" s="60" t="s">
        <v>6794</v>
      </c>
      <c r="G2677" s="24" t="s">
        <v>7030</v>
      </c>
      <c r="H2677" s="232" t="s">
        <v>194</v>
      </c>
      <c r="I2677" s="256">
        <v>3</v>
      </c>
      <c r="J2677" s="253" t="s">
        <v>6819</v>
      </c>
      <c r="K2677" s="60" t="s">
        <v>31</v>
      </c>
      <c r="L2677" s="60">
        <v>2</v>
      </c>
      <c r="M2677" s="27">
        <f t="shared" si="126"/>
        <v>260</v>
      </c>
      <c r="N2677" s="23"/>
      <c r="O2677" s="184" t="s">
        <v>32</v>
      </c>
      <c r="P2677" s="237"/>
    </row>
    <row r="2678" s="83" customFormat="1" ht="18" customHeight="1" spans="1:16">
      <c r="A2678" s="24">
        <v>2673</v>
      </c>
      <c r="B2678" s="24" t="s">
        <v>23</v>
      </c>
      <c r="C2678" s="24" t="s">
        <v>24</v>
      </c>
      <c r="D2678" s="24" t="s">
        <v>25</v>
      </c>
      <c r="E2678" s="60" t="s">
        <v>4460</v>
      </c>
      <c r="F2678" s="60" t="s">
        <v>6794</v>
      </c>
      <c r="G2678" s="24" t="s">
        <v>7031</v>
      </c>
      <c r="H2678" s="232" t="s">
        <v>194</v>
      </c>
      <c r="I2678" s="256">
        <v>3</v>
      </c>
      <c r="J2678" s="253" t="s">
        <v>6819</v>
      </c>
      <c r="K2678" s="60" t="s">
        <v>31</v>
      </c>
      <c r="L2678" s="60">
        <v>2</v>
      </c>
      <c r="M2678" s="27">
        <f t="shared" si="126"/>
        <v>260</v>
      </c>
      <c r="N2678" s="23"/>
      <c r="O2678" s="184" t="s">
        <v>32</v>
      </c>
      <c r="P2678" s="237"/>
    </row>
    <row r="2679" s="83" customFormat="1" ht="18" customHeight="1" spans="1:16">
      <c r="A2679" s="24">
        <v>2674</v>
      </c>
      <c r="B2679" s="24" t="s">
        <v>23</v>
      </c>
      <c r="C2679" s="24" t="s">
        <v>24</v>
      </c>
      <c r="D2679" s="24" t="s">
        <v>25</v>
      </c>
      <c r="E2679" s="60" t="s">
        <v>4460</v>
      </c>
      <c r="F2679" s="60" t="s">
        <v>6794</v>
      </c>
      <c r="G2679" s="24" t="s">
        <v>7032</v>
      </c>
      <c r="H2679" s="232" t="s">
        <v>194</v>
      </c>
      <c r="I2679" s="256">
        <v>5</v>
      </c>
      <c r="J2679" s="253" t="s">
        <v>6819</v>
      </c>
      <c r="K2679" s="60" t="s">
        <v>31</v>
      </c>
      <c r="L2679" s="60">
        <v>3</v>
      </c>
      <c r="M2679" s="27">
        <f t="shared" si="126"/>
        <v>390</v>
      </c>
      <c r="N2679" s="23"/>
      <c r="O2679" s="184" t="s">
        <v>32</v>
      </c>
      <c r="P2679" s="237"/>
    </row>
    <row r="2680" s="83" customFormat="1" ht="18" customHeight="1" spans="1:16">
      <c r="A2680" s="24">
        <v>2675</v>
      </c>
      <c r="B2680" s="24" t="s">
        <v>23</v>
      </c>
      <c r="C2680" s="24" t="s">
        <v>24</v>
      </c>
      <c r="D2680" s="24" t="s">
        <v>25</v>
      </c>
      <c r="E2680" s="60" t="s">
        <v>4460</v>
      </c>
      <c r="F2680" s="60" t="s">
        <v>6794</v>
      </c>
      <c r="G2680" s="24" t="s">
        <v>7033</v>
      </c>
      <c r="H2680" s="253" t="s">
        <v>194</v>
      </c>
      <c r="I2680" s="24">
        <v>8</v>
      </c>
      <c r="J2680" s="253" t="s">
        <v>6819</v>
      </c>
      <c r="K2680" s="60" t="s">
        <v>31</v>
      </c>
      <c r="L2680" s="60">
        <v>4</v>
      </c>
      <c r="M2680" s="27">
        <f t="shared" si="126"/>
        <v>520</v>
      </c>
      <c r="N2680" s="23"/>
      <c r="O2680" s="184" t="s">
        <v>32</v>
      </c>
      <c r="P2680" s="237"/>
    </row>
    <row r="2681" s="83" customFormat="1" ht="18" customHeight="1" spans="1:16">
      <c r="A2681" s="24">
        <v>2676</v>
      </c>
      <c r="B2681" s="24" t="s">
        <v>23</v>
      </c>
      <c r="C2681" s="24" t="s">
        <v>24</v>
      </c>
      <c r="D2681" s="24" t="s">
        <v>25</v>
      </c>
      <c r="E2681" s="60" t="s">
        <v>4460</v>
      </c>
      <c r="F2681" s="60" t="s">
        <v>6794</v>
      </c>
      <c r="G2681" s="24" t="s">
        <v>7034</v>
      </c>
      <c r="H2681" s="232" t="s">
        <v>194</v>
      </c>
      <c r="I2681" s="256">
        <v>5</v>
      </c>
      <c r="J2681" s="253" t="s">
        <v>6817</v>
      </c>
      <c r="K2681" s="60" t="s">
        <v>31</v>
      </c>
      <c r="L2681" s="60">
        <v>3</v>
      </c>
      <c r="M2681" s="27">
        <f t="shared" si="126"/>
        <v>390</v>
      </c>
      <c r="N2681" s="23"/>
      <c r="O2681" s="184" t="s">
        <v>32</v>
      </c>
      <c r="P2681" s="237"/>
    </row>
    <row r="2682" s="83" customFormat="1" ht="18" customHeight="1" spans="1:16">
      <c r="A2682" s="24">
        <v>2677</v>
      </c>
      <c r="B2682" s="24" t="s">
        <v>23</v>
      </c>
      <c r="C2682" s="24" t="s">
        <v>24</v>
      </c>
      <c r="D2682" s="24" t="s">
        <v>25</v>
      </c>
      <c r="E2682" s="60" t="s">
        <v>4460</v>
      </c>
      <c r="F2682" s="60" t="s">
        <v>6794</v>
      </c>
      <c r="G2682" s="24" t="s">
        <v>7035</v>
      </c>
      <c r="H2682" s="253" t="s">
        <v>194</v>
      </c>
      <c r="I2682" s="256">
        <v>8</v>
      </c>
      <c r="J2682" s="253" t="s">
        <v>6817</v>
      </c>
      <c r="K2682" s="60" t="s">
        <v>31</v>
      </c>
      <c r="L2682" s="60">
        <v>4</v>
      </c>
      <c r="M2682" s="27">
        <f t="shared" si="126"/>
        <v>520</v>
      </c>
      <c r="N2682" s="23"/>
      <c r="O2682" s="184" t="s">
        <v>32</v>
      </c>
      <c r="P2682" s="237"/>
    </row>
    <row r="2683" s="83" customFormat="1" ht="18" customHeight="1" spans="1:16">
      <c r="A2683" s="24">
        <v>2678</v>
      </c>
      <c r="B2683" s="24" t="s">
        <v>23</v>
      </c>
      <c r="C2683" s="24" t="s">
        <v>24</v>
      </c>
      <c r="D2683" s="24" t="s">
        <v>25</v>
      </c>
      <c r="E2683" s="60" t="s">
        <v>4460</v>
      </c>
      <c r="F2683" s="60" t="s">
        <v>6794</v>
      </c>
      <c r="G2683" s="24" t="s">
        <v>7036</v>
      </c>
      <c r="H2683" s="232" t="s">
        <v>194</v>
      </c>
      <c r="I2683" s="256">
        <v>7</v>
      </c>
      <c r="J2683" s="253" t="s">
        <v>6817</v>
      </c>
      <c r="K2683" s="60" t="s">
        <v>31</v>
      </c>
      <c r="L2683" s="60">
        <v>3</v>
      </c>
      <c r="M2683" s="27">
        <f t="shared" si="126"/>
        <v>390</v>
      </c>
      <c r="N2683" s="23"/>
      <c r="O2683" s="184" t="s">
        <v>32</v>
      </c>
      <c r="P2683" s="237"/>
    </row>
    <row r="2684" s="83" customFormat="1" ht="18" customHeight="1" spans="1:16">
      <c r="A2684" s="24">
        <v>2679</v>
      </c>
      <c r="B2684" s="24" t="s">
        <v>23</v>
      </c>
      <c r="C2684" s="24" t="s">
        <v>24</v>
      </c>
      <c r="D2684" s="24" t="s">
        <v>25</v>
      </c>
      <c r="E2684" s="60" t="s">
        <v>4460</v>
      </c>
      <c r="F2684" s="60" t="s">
        <v>6794</v>
      </c>
      <c r="G2684" s="24" t="s">
        <v>7037</v>
      </c>
      <c r="H2684" s="232" t="s">
        <v>194</v>
      </c>
      <c r="I2684" s="24">
        <v>3</v>
      </c>
      <c r="J2684" s="253" t="s">
        <v>6817</v>
      </c>
      <c r="K2684" s="60" t="s">
        <v>31</v>
      </c>
      <c r="L2684" s="60">
        <v>2</v>
      </c>
      <c r="M2684" s="27">
        <f t="shared" si="126"/>
        <v>260</v>
      </c>
      <c r="N2684" s="23"/>
      <c r="O2684" s="184" t="s">
        <v>32</v>
      </c>
      <c r="P2684" s="237"/>
    </row>
    <row r="2685" s="83" customFormat="1" ht="18" customHeight="1" spans="1:16">
      <c r="A2685" s="24">
        <v>2680</v>
      </c>
      <c r="B2685" s="24" t="s">
        <v>23</v>
      </c>
      <c r="C2685" s="24" t="s">
        <v>24</v>
      </c>
      <c r="D2685" s="24" t="s">
        <v>25</v>
      </c>
      <c r="E2685" s="24" t="s">
        <v>4460</v>
      </c>
      <c r="F2685" s="24" t="s">
        <v>6794</v>
      </c>
      <c r="G2685" s="60" t="s">
        <v>7038</v>
      </c>
      <c r="H2685" s="232" t="s">
        <v>194</v>
      </c>
      <c r="I2685" s="256">
        <v>6</v>
      </c>
      <c r="J2685" s="253" t="s">
        <v>6817</v>
      </c>
      <c r="K2685" s="60" t="s">
        <v>31</v>
      </c>
      <c r="L2685" s="60">
        <v>3</v>
      </c>
      <c r="M2685" s="27">
        <f t="shared" si="126"/>
        <v>390</v>
      </c>
      <c r="N2685" s="23"/>
      <c r="O2685" s="184" t="s">
        <v>32</v>
      </c>
      <c r="P2685" s="239"/>
    </row>
    <row r="2686" s="83" customFormat="1" ht="18" customHeight="1" spans="1:16">
      <c r="A2686" s="24">
        <v>2681</v>
      </c>
      <c r="B2686" s="24" t="s">
        <v>23</v>
      </c>
      <c r="C2686" s="24" t="s">
        <v>24</v>
      </c>
      <c r="D2686" s="24" t="s">
        <v>25</v>
      </c>
      <c r="E2686" s="60" t="s">
        <v>4460</v>
      </c>
      <c r="F2686" s="60" t="s">
        <v>6794</v>
      </c>
      <c r="G2686" s="24" t="s">
        <v>7039</v>
      </c>
      <c r="H2686" s="232" t="s">
        <v>194</v>
      </c>
      <c r="I2686" s="256">
        <v>6</v>
      </c>
      <c r="J2686" s="253" t="s">
        <v>6817</v>
      </c>
      <c r="K2686" s="60" t="s">
        <v>31</v>
      </c>
      <c r="L2686" s="60">
        <v>3</v>
      </c>
      <c r="M2686" s="27">
        <f t="shared" si="126"/>
        <v>390</v>
      </c>
      <c r="N2686" s="23"/>
      <c r="O2686" s="184" t="s">
        <v>32</v>
      </c>
      <c r="P2686" s="237"/>
    </row>
    <row r="2687" s="83" customFormat="1" ht="18" customHeight="1" spans="1:16">
      <c r="A2687" s="24">
        <v>2682</v>
      </c>
      <c r="B2687" s="24" t="s">
        <v>23</v>
      </c>
      <c r="C2687" s="24" t="s">
        <v>24</v>
      </c>
      <c r="D2687" s="24" t="s">
        <v>25</v>
      </c>
      <c r="E2687" s="60" t="s">
        <v>4460</v>
      </c>
      <c r="F2687" s="60" t="s">
        <v>6794</v>
      </c>
      <c r="G2687" s="24" t="s">
        <v>7040</v>
      </c>
      <c r="H2687" s="253" t="s">
        <v>194</v>
      </c>
      <c r="I2687" s="256">
        <v>8</v>
      </c>
      <c r="J2687" s="253" t="s">
        <v>6817</v>
      </c>
      <c r="K2687" s="60" t="s">
        <v>31</v>
      </c>
      <c r="L2687" s="60">
        <v>4</v>
      </c>
      <c r="M2687" s="27">
        <f t="shared" si="126"/>
        <v>520</v>
      </c>
      <c r="N2687" s="23"/>
      <c r="O2687" s="184" t="s">
        <v>32</v>
      </c>
      <c r="P2687" s="237"/>
    </row>
    <row r="2688" s="83" customFormat="1" ht="18" customHeight="1" spans="1:16">
      <c r="A2688" s="24">
        <v>2683</v>
      </c>
      <c r="B2688" s="24" t="s">
        <v>23</v>
      </c>
      <c r="C2688" s="24" t="s">
        <v>24</v>
      </c>
      <c r="D2688" s="24" t="s">
        <v>25</v>
      </c>
      <c r="E2688" s="60" t="s">
        <v>4460</v>
      </c>
      <c r="F2688" s="60" t="s">
        <v>6794</v>
      </c>
      <c r="G2688" s="24" t="s">
        <v>7041</v>
      </c>
      <c r="H2688" s="232" t="s">
        <v>194</v>
      </c>
      <c r="I2688" s="256">
        <v>4</v>
      </c>
      <c r="J2688" s="253" t="s">
        <v>6817</v>
      </c>
      <c r="K2688" s="60" t="s">
        <v>31</v>
      </c>
      <c r="L2688" s="60">
        <v>2</v>
      </c>
      <c r="M2688" s="27">
        <f t="shared" si="126"/>
        <v>260</v>
      </c>
      <c r="N2688" s="23"/>
      <c r="O2688" s="184" t="s">
        <v>32</v>
      </c>
      <c r="P2688" s="237"/>
    </row>
    <row r="2689" s="83" customFormat="1" ht="18" customHeight="1" spans="1:16">
      <c r="A2689" s="24">
        <v>2684</v>
      </c>
      <c r="B2689" s="24" t="s">
        <v>23</v>
      </c>
      <c r="C2689" s="24" t="s">
        <v>24</v>
      </c>
      <c r="D2689" s="24" t="s">
        <v>25</v>
      </c>
      <c r="E2689" s="60" t="s">
        <v>4460</v>
      </c>
      <c r="F2689" s="60" t="s">
        <v>6794</v>
      </c>
      <c r="G2689" s="24" t="s">
        <v>7042</v>
      </c>
      <c r="H2689" s="232" t="s">
        <v>194</v>
      </c>
      <c r="I2689" s="256">
        <v>6</v>
      </c>
      <c r="J2689" s="253" t="s">
        <v>6817</v>
      </c>
      <c r="K2689" s="60" t="s">
        <v>31</v>
      </c>
      <c r="L2689" s="60">
        <v>3</v>
      </c>
      <c r="M2689" s="27">
        <f t="shared" si="126"/>
        <v>390</v>
      </c>
      <c r="N2689" s="23"/>
      <c r="O2689" s="184" t="s">
        <v>32</v>
      </c>
      <c r="P2689" s="237"/>
    </row>
    <row r="2690" s="83" customFormat="1" ht="18" customHeight="1" spans="1:16">
      <c r="A2690" s="24">
        <v>2685</v>
      </c>
      <c r="B2690" s="24" t="s">
        <v>23</v>
      </c>
      <c r="C2690" s="24" t="s">
        <v>24</v>
      </c>
      <c r="D2690" s="24" t="s">
        <v>25</v>
      </c>
      <c r="E2690" s="60" t="s">
        <v>4460</v>
      </c>
      <c r="F2690" s="60" t="s">
        <v>6794</v>
      </c>
      <c r="G2690" s="24" t="s">
        <v>7043</v>
      </c>
      <c r="H2690" s="253" t="s">
        <v>194</v>
      </c>
      <c r="I2690" s="256">
        <v>9</v>
      </c>
      <c r="J2690" s="253" t="s">
        <v>6817</v>
      </c>
      <c r="K2690" s="60" t="s">
        <v>31</v>
      </c>
      <c r="L2690" s="60">
        <v>4</v>
      </c>
      <c r="M2690" s="27">
        <f t="shared" si="126"/>
        <v>520</v>
      </c>
      <c r="N2690" s="23"/>
      <c r="O2690" s="184" t="s">
        <v>32</v>
      </c>
      <c r="P2690" s="237"/>
    </row>
    <row r="2691" s="83" customFormat="1" ht="18" customHeight="1" spans="1:16">
      <c r="A2691" s="24">
        <v>2686</v>
      </c>
      <c r="B2691" s="24" t="s">
        <v>23</v>
      </c>
      <c r="C2691" s="24" t="s">
        <v>24</v>
      </c>
      <c r="D2691" s="24" t="s">
        <v>25</v>
      </c>
      <c r="E2691" s="60" t="s">
        <v>4460</v>
      </c>
      <c r="F2691" s="60" t="s">
        <v>6794</v>
      </c>
      <c r="G2691" s="24" t="s">
        <v>7044</v>
      </c>
      <c r="H2691" s="232" t="s">
        <v>194</v>
      </c>
      <c r="I2691" s="256">
        <v>4</v>
      </c>
      <c r="J2691" s="253" t="s">
        <v>6817</v>
      </c>
      <c r="K2691" s="60" t="s">
        <v>31</v>
      </c>
      <c r="L2691" s="60">
        <v>2</v>
      </c>
      <c r="M2691" s="27">
        <f t="shared" si="126"/>
        <v>260</v>
      </c>
      <c r="N2691" s="23"/>
      <c r="O2691" s="184" t="s">
        <v>32</v>
      </c>
      <c r="P2691" s="237"/>
    </row>
    <row r="2692" s="83" customFormat="1" ht="18" customHeight="1" spans="1:16">
      <c r="A2692" s="24">
        <v>2687</v>
      </c>
      <c r="B2692" s="24" t="s">
        <v>23</v>
      </c>
      <c r="C2692" s="24" t="s">
        <v>24</v>
      </c>
      <c r="D2692" s="24" t="s">
        <v>25</v>
      </c>
      <c r="E2692" s="60" t="s">
        <v>4460</v>
      </c>
      <c r="F2692" s="60" t="s">
        <v>6794</v>
      </c>
      <c r="G2692" s="24" t="s">
        <v>7045</v>
      </c>
      <c r="H2692" s="232" t="s">
        <v>194</v>
      </c>
      <c r="I2692" s="24">
        <v>4</v>
      </c>
      <c r="J2692" s="253" t="s">
        <v>6817</v>
      </c>
      <c r="K2692" s="60" t="s">
        <v>31</v>
      </c>
      <c r="L2692" s="60">
        <v>2</v>
      </c>
      <c r="M2692" s="27">
        <f t="shared" si="126"/>
        <v>260</v>
      </c>
      <c r="N2692" s="23"/>
      <c r="O2692" s="184" t="s">
        <v>32</v>
      </c>
      <c r="P2692" s="237"/>
    </row>
    <row r="2693" s="83" customFormat="1" ht="18" customHeight="1" spans="1:16">
      <c r="A2693" s="24">
        <v>2688</v>
      </c>
      <c r="B2693" s="24" t="s">
        <v>23</v>
      </c>
      <c r="C2693" s="24" t="s">
        <v>24</v>
      </c>
      <c r="D2693" s="24" t="s">
        <v>25</v>
      </c>
      <c r="E2693" s="60" t="s">
        <v>4460</v>
      </c>
      <c r="F2693" s="60" t="s">
        <v>6794</v>
      </c>
      <c r="G2693" s="24" t="s">
        <v>7046</v>
      </c>
      <c r="H2693" s="232" t="s">
        <v>194</v>
      </c>
      <c r="I2693" s="256">
        <v>8</v>
      </c>
      <c r="J2693" s="253" t="s">
        <v>6817</v>
      </c>
      <c r="K2693" s="60" t="s">
        <v>31</v>
      </c>
      <c r="L2693" s="60">
        <v>3</v>
      </c>
      <c r="M2693" s="27">
        <f t="shared" si="126"/>
        <v>390</v>
      </c>
      <c r="N2693" s="23"/>
      <c r="O2693" s="184" t="s">
        <v>32</v>
      </c>
      <c r="P2693" s="237"/>
    </row>
    <row r="2694" s="83" customFormat="1" ht="18" customHeight="1" spans="1:16">
      <c r="A2694" s="24">
        <v>2689</v>
      </c>
      <c r="B2694" s="24" t="s">
        <v>23</v>
      </c>
      <c r="C2694" s="24" t="s">
        <v>24</v>
      </c>
      <c r="D2694" s="24" t="s">
        <v>25</v>
      </c>
      <c r="E2694" s="60" t="s">
        <v>4460</v>
      </c>
      <c r="F2694" s="60" t="s">
        <v>6794</v>
      </c>
      <c r="G2694" s="24" t="s">
        <v>7047</v>
      </c>
      <c r="H2694" s="232" t="s">
        <v>194</v>
      </c>
      <c r="I2694" s="256">
        <v>4</v>
      </c>
      <c r="J2694" s="253" t="s">
        <v>6817</v>
      </c>
      <c r="K2694" s="60" t="s">
        <v>31</v>
      </c>
      <c r="L2694" s="60">
        <v>2</v>
      </c>
      <c r="M2694" s="27">
        <f t="shared" si="126"/>
        <v>260</v>
      </c>
      <c r="N2694" s="23"/>
      <c r="O2694" s="184" t="s">
        <v>32</v>
      </c>
      <c r="P2694" s="237"/>
    </row>
    <row r="2695" s="83" customFormat="1" ht="18" customHeight="1" spans="1:16">
      <c r="A2695" s="24">
        <v>2690</v>
      </c>
      <c r="B2695" s="24" t="s">
        <v>23</v>
      </c>
      <c r="C2695" s="24" t="s">
        <v>24</v>
      </c>
      <c r="D2695" s="24" t="s">
        <v>25</v>
      </c>
      <c r="E2695" s="60" t="s">
        <v>4460</v>
      </c>
      <c r="F2695" s="60" t="s">
        <v>6794</v>
      </c>
      <c r="G2695" s="24" t="s">
        <v>7048</v>
      </c>
      <c r="H2695" s="232" t="s">
        <v>194</v>
      </c>
      <c r="I2695" s="256">
        <v>6</v>
      </c>
      <c r="J2695" s="253" t="s">
        <v>6817</v>
      </c>
      <c r="K2695" s="60" t="s">
        <v>31</v>
      </c>
      <c r="L2695" s="60">
        <v>3</v>
      </c>
      <c r="M2695" s="27">
        <f t="shared" si="126"/>
        <v>390</v>
      </c>
      <c r="N2695" s="23"/>
      <c r="O2695" s="184" t="s">
        <v>32</v>
      </c>
      <c r="P2695" s="237"/>
    </row>
    <row r="2696" s="83" customFormat="1" ht="18" customHeight="1" spans="1:16">
      <c r="A2696" s="24">
        <v>2691</v>
      </c>
      <c r="B2696" s="24" t="s">
        <v>23</v>
      </c>
      <c r="C2696" s="24" t="s">
        <v>24</v>
      </c>
      <c r="D2696" s="24" t="s">
        <v>25</v>
      </c>
      <c r="E2696" s="60" t="s">
        <v>4460</v>
      </c>
      <c r="F2696" s="60" t="s">
        <v>6794</v>
      </c>
      <c r="G2696" s="24" t="s">
        <v>7049</v>
      </c>
      <c r="H2696" s="253" t="s">
        <v>194</v>
      </c>
      <c r="I2696" s="256">
        <v>9</v>
      </c>
      <c r="J2696" s="253" t="s">
        <v>6817</v>
      </c>
      <c r="K2696" s="60" t="s">
        <v>31</v>
      </c>
      <c r="L2696" s="60">
        <v>4</v>
      </c>
      <c r="M2696" s="27">
        <f t="shared" si="126"/>
        <v>520</v>
      </c>
      <c r="N2696" s="23"/>
      <c r="O2696" s="184" t="s">
        <v>32</v>
      </c>
      <c r="P2696" s="237"/>
    </row>
    <row r="2697" s="83" customFormat="1" ht="18" customHeight="1" spans="1:16">
      <c r="A2697" s="24">
        <v>2692</v>
      </c>
      <c r="B2697" s="24" t="s">
        <v>23</v>
      </c>
      <c r="C2697" s="24" t="s">
        <v>24</v>
      </c>
      <c r="D2697" s="24" t="s">
        <v>25</v>
      </c>
      <c r="E2697" s="60" t="s">
        <v>4878</v>
      </c>
      <c r="F2697" s="60" t="s">
        <v>6794</v>
      </c>
      <c r="G2697" s="24" t="s">
        <v>7050</v>
      </c>
      <c r="H2697" s="232" t="s">
        <v>194</v>
      </c>
      <c r="I2697" s="256">
        <v>3</v>
      </c>
      <c r="J2697" s="253" t="s">
        <v>6817</v>
      </c>
      <c r="K2697" s="60" t="s">
        <v>31</v>
      </c>
      <c r="L2697" s="60">
        <v>2</v>
      </c>
      <c r="M2697" s="27">
        <f t="shared" si="126"/>
        <v>260</v>
      </c>
      <c r="N2697" s="23"/>
      <c r="O2697" s="184" t="s">
        <v>32</v>
      </c>
      <c r="P2697" s="237"/>
    </row>
    <row r="2698" s="83" customFormat="1" ht="18" customHeight="1" spans="1:16">
      <c r="A2698" s="24">
        <v>2693</v>
      </c>
      <c r="B2698" s="24" t="s">
        <v>23</v>
      </c>
      <c r="C2698" s="24" t="s">
        <v>24</v>
      </c>
      <c r="D2698" s="24" t="s">
        <v>25</v>
      </c>
      <c r="E2698" s="60" t="s">
        <v>4460</v>
      </c>
      <c r="F2698" s="60" t="s">
        <v>6794</v>
      </c>
      <c r="G2698" s="24" t="s">
        <v>7051</v>
      </c>
      <c r="H2698" s="232" t="s">
        <v>194</v>
      </c>
      <c r="I2698" s="256">
        <v>6</v>
      </c>
      <c r="J2698" s="253" t="s">
        <v>6817</v>
      </c>
      <c r="K2698" s="60" t="s">
        <v>31</v>
      </c>
      <c r="L2698" s="60">
        <v>3</v>
      </c>
      <c r="M2698" s="27">
        <f t="shared" ref="M2698:M2715" si="127">L2698*130</f>
        <v>390</v>
      </c>
      <c r="N2698" s="23"/>
      <c r="O2698" s="184" t="s">
        <v>32</v>
      </c>
      <c r="P2698" s="237"/>
    </row>
    <row r="2699" s="83" customFormat="1" ht="18" customHeight="1" spans="1:16">
      <c r="A2699" s="24">
        <v>2694</v>
      </c>
      <c r="B2699" s="24" t="s">
        <v>23</v>
      </c>
      <c r="C2699" s="24" t="s">
        <v>24</v>
      </c>
      <c r="D2699" s="24" t="s">
        <v>25</v>
      </c>
      <c r="E2699" s="60" t="s">
        <v>4460</v>
      </c>
      <c r="F2699" s="60" t="s">
        <v>6794</v>
      </c>
      <c r="G2699" s="24" t="s">
        <v>7052</v>
      </c>
      <c r="H2699" s="232" t="s">
        <v>194</v>
      </c>
      <c r="I2699" s="24">
        <v>4</v>
      </c>
      <c r="J2699" s="253" t="s">
        <v>6817</v>
      </c>
      <c r="K2699" s="60" t="s">
        <v>31</v>
      </c>
      <c r="L2699" s="60">
        <v>2</v>
      </c>
      <c r="M2699" s="27">
        <f t="shared" si="127"/>
        <v>260</v>
      </c>
      <c r="N2699" s="23"/>
      <c r="O2699" s="184" t="s">
        <v>32</v>
      </c>
      <c r="P2699" s="237"/>
    </row>
    <row r="2700" s="83" customFormat="1" ht="18" customHeight="1" spans="1:16">
      <c r="A2700" s="24">
        <v>2695</v>
      </c>
      <c r="B2700" s="24" t="s">
        <v>23</v>
      </c>
      <c r="C2700" s="24" t="s">
        <v>24</v>
      </c>
      <c r="D2700" s="24" t="s">
        <v>25</v>
      </c>
      <c r="E2700" s="60" t="s">
        <v>4460</v>
      </c>
      <c r="F2700" s="60" t="s">
        <v>6794</v>
      </c>
      <c r="G2700" s="24" t="s">
        <v>7053</v>
      </c>
      <c r="H2700" s="232" t="s">
        <v>194</v>
      </c>
      <c r="I2700" s="256">
        <v>5</v>
      </c>
      <c r="J2700" s="253" t="s">
        <v>6817</v>
      </c>
      <c r="K2700" s="60" t="s">
        <v>31</v>
      </c>
      <c r="L2700" s="60">
        <v>3</v>
      </c>
      <c r="M2700" s="27">
        <f t="shared" si="127"/>
        <v>390</v>
      </c>
      <c r="N2700" s="23"/>
      <c r="O2700" s="184" t="s">
        <v>32</v>
      </c>
      <c r="P2700" s="237"/>
    </row>
    <row r="2701" s="83" customFormat="1" ht="18" customHeight="1" spans="1:16">
      <c r="A2701" s="24">
        <v>2696</v>
      </c>
      <c r="B2701" s="24" t="s">
        <v>23</v>
      </c>
      <c r="C2701" s="24" t="s">
        <v>24</v>
      </c>
      <c r="D2701" s="24" t="s">
        <v>25</v>
      </c>
      <c r="E2701" s="60" t="s">
        <v>4460</v>
      </c>
      <c r="F2701" s="60" t="s">
        <v>6794</v>
      </c>
      <c r="G2701" s="24" t="s">
        <v>7054</v>
      </c>
      <c r="H2701" s="232" t="s">
        <v>194</v>
      </c>
      <c r="I2701" s="256">
        <v>4</v>
      </c>
      <c r="J2701" s="253" t="s">
        <v>6817</v>
      </c>
      <c r="K2701" s="60" t="s">
        <v>31</v>
      </c>
      <c r="L2701" s="60">
        <v>2</v>
      </c>
      <c r="M2701" s="27">
        <f t="shared" si="127"/>
        <v>260</v>
      </c>
      <c r="N2701" s="23"/>
      <c r="O2701" s="184" t="s">
        <v>32</v>
      </c>
      <c r="P2701" s="237"/>
    </row>
    <row r="2702" s="83" customFormat="1" ht="18" customHeight="1" spans="1:16">
      <c r="A2702" s="24">
        <v>2697</v>
      </c>
      <c r="B2702" s="24" t="s">
        <v>23</v>
      </c>
      <c r="C2702" s="24" t="s">
        <v>24</v>
      </c>
      <c r="D2702" s="24" t="s">
        <v>25</v>
      </c>
      <c r="E2702" s="60" t="s">
        <v>4460</v>
      </c>
      <c r="F2702" s="60" t="s">
        <v>6794</v>
      </c>
      <c r="G2702" s="24" t="s">
        <v>7055</v>
      </c>
      <c r="H2702" s="232" t="s">
        <v>194</v>
      </c>
      <c r="I2702" s="256">
        <v>4</v>
      </c>
      <c r="J2702" s="253" t="s">
        <v>6817</v>
      </c>
      <c r="K2702" s="60" t="s">
        <v>31</v>
      </c>
      <c r="L2702" s="60">
        <v>2</v>
      </c>
      <c r="M2702" s="27">
        <f t="shared" si="127"/>
        <v>260</v>
      </c>
      <c r="N2702" s="23"/>
      <c r="O2702" s="184" t="s">
        <v>32</v>
      </c>
      <c r="P2702" s="237"/>
    </row>
    <row r="2703" s="83" customFormat="1" ht="18" customHeight="1" spans="1:16">
      <c r="A2703" s="24">
        <v>2698</v>
      </c>
      <c r="B2703" s="24" t="s">
        <v>23</v>
      </c>
      <c r="C2703" s="24" t="s">
        <v>24</v>
      </c>
      <c r="D2703" s="24" t="s">
        <v>25</v>
      </c>
      <c r="E2703" s="60" t="s">
        <v>4460</v>
      </c>
      <c r="F2703" s="60" t="s">
        <v>6794</v>
      </c>
      <c r="G2703" s="24" t="s">
        <v>7044</v>
      </c>
      <c r="H2703" s="232" t="s">
        <v>194</v>
      </c>
      <c r="I2703" s="256">
        <v>4</v>
      </c>
      <c r="J2703" s="253" t="s">
        <v>6817</v>
      </c>
      <c r="K2703" s="60" t="s">
        <v>31</v>
      </c>
      <c r="L2703" s="60">
        <v>2</v>
      </c>
      <c r="M2703" s="27">
        <f t="shared" si="127"/>
        <v>260</v>
      </c>
      <c r="N2703" s="23"/>
      <c r="O2703" s="184" t="s">
        <v>32</v>
      </c>
      <c r="P2703" s="237"/>
    </row>
    <row r="2704" s="83" customFormat="1" ht="18" customHeight="1" spans="1:16">
      <c r="A2704" s="24">
        <v>2699</v>
      </c>
      <c r="B2704" s="24" t="s">
        <v>23</v>
      </c>
      <c r="C2704" s="24" t="s">
        <v>24</v>
      </c>
      <c r="D2704" s="24" t="s">
        <v>25</v>
      </c>
      <c r="E2704" s="60" t="s">
        <v>4460</v>
      </c>
      <c r="F2704" s="60" t="s">
        <v>6794</v>
      </c>
      <c r="G2704" s="24" t="s">
        <v>7056</v>
      </c>
      <c r="H2704" s="232" t="s">
        <v>194</v>
      </c>
      <c r="I2704" s="256">
        <v>4</v>
      </c>
      <c r="J2704" s="253" t="s">
        <v>6817</v>
      </c>
      <c r="K2704" s="60" t="s">
        <v>31</v>
      </c>
      <c r="L2704" s="60">
        <v>2</v>
      </c>
      <c r="M2704" s="27">
        <f t="shared" si="127"/>
        <v>260</v>
      </c>
      <c r="N2704" s="23"/>
      <c r="O2704" s="184" t="s">
        <v>32</v>
      </c>
      <c r="P2704" s="237"/>
    </row>
    <row r="2705" s="83" customFormat="1" ht="18" customHeight="1" spans="1:16">
      <c r="A2705" s="24">
        <v>2700</v>
      </c>
      <c r="B2705" s="24" t="s">
        <v>23</v>
      </c>
      <c r="C2705" s="24" t="s">
        <v>24</v>
      </c>
      <c r="D2705" s="24" t="s">
        <v>25</v>
      </c>
      <c r="E2705" s="60" t="s">
        <v>4460</v>
      </c>
      <c r="F2705" s="60" t="s">
        <v>6794</v>
      </c>
      <c r="G2705" s="24" t="s">
        <v>7057</v>
      </c>
      <c r="H2705" s="232" t="s">
        <v>194</v>
      </c>
      <c r="I2705" s="256">
        <v>6</v>
      </c>
      <c r="J2705" s="253" t="s">
        <v>6817</v>
      </c>
      <c r="K2705" s="60" t="s">
        <v>31</v>
      </c>
      <c r="L2705" s="60">
        <v>3</v>
      </c>
      <c r="M2705" s="27">
        <f t="shared" si="127"/>
        <v>390</v>
      </c>
      <c r="N2705" s="23"/>
      <c r="O2705" s="184" t="s">
        <v>32</v>
      </c>
      <c r="P2705" s="237"/>
    </row>
    <row r="2706" s="83" customFormat="1" ht="18" customHeight="1" spans="1:16">
      <c r="A2706" s="24">
        <v>2701</v>
      </c>
      <c r="B2706" s="24" t="s">
        <v>23</v>
      </c>
      <c r="C2706" s="24" t="s">
        <v>24</v>
      </c>
      <c r="D2706" s="24" t="s">
        <v>25</v>
      </c>
      <c r="E2706" s="60" t="s">
        <v>4460</v>
      </c>
      <c r="F2706" s="60" t="s">
        <v>6794</v>
      </c>
      <c r="G2706" s="24" t="s">
        <v>7058</v>
      </c>
      <c r="H2706" s="253" t="s">
        <v>194</v>
      </c>
      <c r="I2706" s="24">
        <v>4</v>
      </c>
      <c r="J2706" s="253" t="s">
        <v>6817</v>
      </c>
      <c r="K2706" s="60" t="s">
        <v>31</v>
      </c>
      <c r="L2706" s="60">
        <v>3</v>
      </c>
      <c r="M2706" s="27">
        <f t="shared" si="127"/>
        <v>390</v>
      </c>
      <c r="N2706" s="23"/>
      <c r="O2706" s="184" t="s">
        <v>32</v>
      </c>
      <c r="P2706" s="237"/>
    </row>
    <row r="2707" s="83" customFormat="1" ht="18" customHeight="1" spans="1:16">
      <c r="A2707" s="24">
        <v>2702</v>
      </c>
      <c r="B2707" s="24" t="s">
        <v>23</v>
      </c>
      <c r="C2707" s="24" t="s">
        <v>24</v>
      </c>
      <c r="D2707" s="24" t="s">
        <v>25</v>
      </c>
      <c r="E2707" s="60" t="s">
        <v>4460</v>
      </c>
      <c r="F2707" s="60" t="s">
        <v>6794</v>
      </c>
      <c r="G2707" s="24" t="s">
        <v>7059</v>
      </c>
      <c r="H2707" s="232" t="s">
        <v>194</v>
      </c>
      <c r="I2707" s="256">
        <v>6</v>
      </c>
      <c r="J2707" s="253" t="s">
        <v>6817</v>
      </c>
      <c r="K2707" s="60" t="s">
        <v>31</v>
      </c>
      <c r="L2707" s="60">
        <v>3</v>
      </c>
      <c r="M2707" s="27">
        <f t="shared" si="127"/>
        <v>390</v>
      </c>
      <c r="N2707" s="23"/>
      <c r="O2707" s="184" t="s">
        <v>32</v>
      </c>
      <c r="P2707" s="237"/>
    </row>
    <row r="2708" s="83" customFormat="1" ht="18" customHeight="1" spans="1:16">
      <c r="A2708" s="24">
        <v>2703</v>
      </c>
      <c r="B2708" s="24" t="s">
        <v>23</v>
      </c>
      <c r="C2708" s="24" t="s">
        <v>24</v>
      </c>
      <c r="D2708" s="24" t="s">
        <v>25</v>
      </c>
      <c r="E2708" s="60" t="s">
        <v>4460</v>
      </c>
      <c r="F2708" s="60" t="s">
        <v>6794</v>
      </c>
      <c r="G2708" s="24" t="s">
        <v>7060</v>
      </c>
      <c r="H2708" s="253" t="s">
        <v>194</v>
      </c>
      <c r="I2708" s="24">
        <v>10</v>
      </c>
      <c r="J2708" s="256" t="s">
        <v>6798</v>
      </c>
      <c r="K2708" s="60" t="s">
        <v>31</v>
      </c>
      <c r="L2708" s="60">
        <v>5</v>
      </c>
      <c r="M2708" s="27">
        <f t="shared" si="127"/>
        <v>650</v>
      </c>
      <c r="N2708" s="23"/>
      <c r="O2708" s="184" t="s">
        <v>32</v>
      </c>
      <c r="P2708" s="237"/>
    </row>
    <row r="2709" s="83" customFormat="1" ht="18" customHeight="1" spans="1:16">
      <c r="A2709" s="24">
        <v>2704</v>
      </c>
      <c r="B2709" s="24" t="s">
        <v>23</v>
      </c>
      <c r="C2709" s="24" t="s">
        <v>24</v>
      </c>
      <c r="D2709" s="24" t="s">
        <v>25</v>
      </c>
      <c r="E2709" s="60" t="s">
        <v>4460</v>
      </c>
      <c r="F2709" s="60" t="s">
        <v>6794</v>
      </c>
      <c r="G2709" s="24" t="s">
        <v>7061</v>
      </c>
      <c r="H2709" s="232" t="s">
        <v>194</v>
      </c>
      <c r="I2709" s="256">
        <v>4</v>
      </c>
      <c r="J2709" s="256" t="s">
        <v>6798</v>
      </c>
      <c r="K2709" s="60" t="s">
        <v>31</v>
      </c>
      <c r="L2709" s="60">
        <v>2</v>
      </c>
      <c r="M2709" s="27">
        <f t="shared" si="127"/>
        <v>260</v>
      </c>
      <c r="N2709" s="23"/>
      <c r="O2709" s="184" t="s">
        <v>32</v>
      </c>
      <c r="P2709" s="237"/>
    </row>
    <row r="2710" s="83" customFormat="1" ht="18" customHeight="1" spans="1:16">
      <c r="A2710" s="24">
        <v>2705</v>
      </c>
      <c r="B2710" s="24" t="s">
        <v>23</v>
      </c>
      <c r="C2710" s="24" t="s">
        <v>24</v>
      </c>
      <c r="D2710" s="24" t="s">
        <v>25</v>
      </c>
      <c r="E2710" s="60" t="s">
        <v>4460</v>
      </c>
      <c r="F2710" s="60" t="s">
        <v>6794</v>
      </c>
      <c r="G2710" s="24" t="s">
        <v>7062</v>
      </c>
      <c r="H2710" s="232" t="s">
        <v>194</v>
      </c>
      <c r="I2710" s="256">
        <v>6</v>
      </c>
      <c r="J2710" s="256" t="s">
        <v>6798</v>
      </c>
      <c r="K2710" s="60" t="s">
        <v>31</v>
      </c>
      <c r="L2710" s="60">
        <v>3</v>
      </c>
      <c r="M2710" s="27">
        <f t="shared" si="127"/>
        <v>390</v>
      </c>
      <c r="N2710" s="23"/>
      <c r="O2710" s="184" t="s">
        <v>32</v>
      </c>
      <c r="P2710" s="237"/>
    </row>
    <row r="2711" s="83" customFormat="1" ht="18" customHeight="1" spans="1:16">
      <c r="A2711" s="24">
        <v>2706</v>
      </c>
      <c r="B2711" s="24" t="s">
        <v>23</v>
      </c>
      <c r="C2711" s="24" t="s">
        <v>24</v>
      </c>
      <c r="D2711" s="24" t="s">
        <v>25</v>
      </c>
      <c r="E2711" s="60" t="s">
        <v>4460</v>
      </c>
      <c r="F2711" s="60" t="s">
        <v>6794</v>
      </c>
      <c r="G2711" s="24" t="s">
        <v>7063</v>
      </c>
      <c r="H2711" s="232" t="s">
        <v>194</v>
      </c>
      <c r="I2711" s="256">
        <v>4</v>
      </c>
      <c r="J2711" s="256" t="s">
        <v>6798</v>
      </c>
      <c r="K2711" s="60" t="s">
        <v>31</v>
      </c>
      <c r="L2711" s="60">
        <v>2</v>
      </c>
      <c r="M2711" s="27">
        <f t="shared" si="127"/>
        <v>260</v>
      </c>
      <c r="N2711" s="23"/>
      <c r="O2711" s="184" t="s">
        <v>32</v>
      </c>
      <c r="P2711" s="237"/>
    </row>
    <row r="2712" s="83" customFormat="1" ht="18" customHeight="1" spans="1:16">
      <c r="A2712" s="24">
        <v>2707</v>
      </c>
      <c r="B2712" s="24" t="s">
        <v>23</v>
      </c>
      <c r="C2712" s="24" t="s">
        <v>24</v>
      </c>
      <c r="D2712" s="24" t="s">
        <v>25</v>
      </c>
      <c r="E2712" s="60" t="s">
        <v>4460</v>
      </c>
      <c r="F2712" s="60" t="s">
        <v>6794</v>
      </c>
      <c r="G2712" s="24" t="s">
        <v>7064</v>
      </c>
      <c r="H2712" s="232" t="s">
        <v>194</v>
      </c>
      <c r="I2712" s="256">
        <v>7</v>
      </c>
      <c r="J2712" s="256" t="s">
        <v>6798</v>
      </c>
      <c r="K2712" s="60" t="s">
        <v>31</v>
      </c>
      <c r="L2712" s="60">
        <v>3</v>
      </c>
      <c r="M2712" s="27">
        <f t="shared" si="127"/>
        <v>390</v>
      </c>
      <c r="N2712" s="23"/>
      <c r="O2712" s="184" t="s">
        <v>32</v>
      </c>
      <c r="P2712" s="237"/>
    </row>
    <row r="2713" s="83" customFormat="1" ht="18" customHeight="1" spans="1:16">
      <c r="A2713" s="24">
        <v>2708</v>
      </c>
      <c r="B2713" s="24" t="s">
        <v>23</v>
      </c>
      <c r="C2713" s="24" t="s">
        <v>24</v>
      </c>
      <c r="D2713" s="24" t="s">
        <v>25</v>
      </c>
      <c r="E2713" s="60" t="s">
        <v>4460</v>
      </c>
      <c r="F2713" s="60" t="s">
        <v>6794</v>
      </c>
      <c r="G2713" s="24" t="s">
        <v>7065</v>
      </c>
      <c r="H2713" s="232" t="s">
        <v>194</v>
      </c>
      <c r="I2713" s="256">
        <v>3</v>
      </c>
      <c r="J2713" s="256" t="s">
        <v>6798</v>
      </c>
      <c r="K2713" s="60" t="s">
        <v>31</v>
      </c>
      <c r="L2713" s="60">
        <v>2</v>
      </c>
      <c r="M2713" s="27">
        <f t="shared" si="127"/>
        <v>260</v>
      </c>
      <c r="N2713" s="23"/>
      <c r="O2713" s="184" t="s">
        <v>32</v>
      </c>
      <c r="P2713" s="237"/>
    </row>
    <row r="2714" s="83" customFormat="1" ht="18" customHeight="1" spans="1:16">
      <c r="A2714" s="24">
        <v>2709</v>
      </c>
      <c r="B2714" s="24" t="s">
        <v>23</v>
      </c>
      <c r="C2714" s="24" t="s">
        <v>24</v>
      </c>
      <c r="D2714" s="24" t="s">
        <v>25</v>
      </c>
      <c r="E2714" s="60" t="s">
        <v>4460</v>
      </c>
      <c r="F2714" s="60" t="s">
        <v>6794</v>
      </c>
      <c r="G2714" s="24" t="s">
        <v>7066</v>
      </c>
      <c r="H2714" s="232" t="s">
        <v>194</v>
      </c>
      <c r="I2714" s="256">
        <v>3</v>
      </c>
      <c r="J2714" s="256" t="s">
        <v>6798</v>
      </c>
      <c r="K2714" s="60" t="s">
        <v>31</v>
      </c>
      <c r="L2714" s="60">
        <v>2</v>
      </c>
      <c r="M2714" s="27">
        <f t="shared" si="127"/>
        <v>260</v>
      </c>
      <c r="N2714" s="23"/>
      <c r="O2714" s="184" t="s">
        <v>32</v>
      </c>
      <c r="P2714" s="237"/>
    </row>
    <row r="2715" s="83" customFormat="1" ht="18" customHeight="1" spans="1:16">
      <c r="A2715" s="24">
        <v>2710</v>
      </c>
      <c r="B2715" s="24" t="s">
        <v>23</v>
      </c>
      <c r="C2715" s="24" t="s">
        <v>24</v>
      </c>
      <c r="D2715" s="24" t="s">
        <v>25</v>
      </c>
      <c r="E2715" s="60" t="s">
        <v>4460</v>
      </c>
      <c r="F2715" s="60" t="s">
        <v>6794</v>
      </c>
      <c r="G2715" s="24" t="s">
        <v>7067</v>
      </c>
      <c r="H2715" s="232" t="s">
        <v>194</v>
      </c>
      <c r="I2715" s="24">
        <v>3</v>
      </c>
      <c r="J2715" s="256" t="s">
        <v>6798</v>
      </c>
      <c r="K2715" s="60" t="s">
        <v>31</v>
      </c>
      <c r="L2715" s="60">
        <v>2</v>
      </c>
      <c r="M2715" s="27">
        <f t="shared" si="127"/>
        <v>260</v>
      </c>
      <c r="N2715" s="23"/>
      <c r="O2715" s="184" t="s">
        <v>32</v>
      </c>
      <c r="P2715" s="237"/>
    </row>
    <row r="2716" s="83" customFormat="1" ht="18" customHeight="1" spans="1:16">
      <c r="A2716" s="24">
        <v>2711</v>
      </c>
      <c r="B2716" s="24" t="s">
        <v>23</v>
      </c>
      <c r="C2716" s="24" t="s">
        <v>24</v>
      </c>
      <c r="D2716" s="24" t="s">
        <v>25</v>
      </c>
      <c r="E2716" s="60" t="s">
        <v>4460</v>
      </c>
      <c r="F2716" s="60" t="s">
        <v>6794</v>
      </c>
      <c r="G2716" s="24" t="s">
        <v>7068</v>
      </c>
      <c r="H2716" s="232" t="s">
        <v>194</v>
      </c>
      <c r="I2716" s="256">
        <v>1</v>
      </c>
      <c r="J2716" s="256" t="s">
        <v>6798</v>
      </c>
      <c r="K2716" s="60" t="s">
        <v>31</v>
      </c>
      <c r="L2716" s="60">
        <v>1</v>
      </c>
      <c r="M2716" s="27">
        <f>L2716*312</f>
        <v>312</v>
      </c>
      <c r="N2716" s="23"/>
      <c r="O2716" s="184" t="s">
        <v>32</v>
      </c>
      <c r="P2716" s="237"/>
    </row>
    <row r="2717" s="83" customFormat="1" ht="18" customHeight="1" spans="1:16">
      <c r="A2717" s="24">
        <v>2712</v>
      </c>
      <c r="B2717" s="24" t="s">
        <v>23</v>
      </c>
      <c r="C2717" s="24" t="s">
        <v>24</v>
      </c>
      <c r="D2717" s="24" t="s">
        <v>25</v>
      </c>
      <c r="E2717" s="60" t="s">
        <v>4460</v>
      </c>
      <c r="F2717" s="60" t="s">
        <v>6794</v>
      </c>
      <c r="G2717" s="24" t="s">
        <v>7069</v>
      </c>
      <c r="H2717" s="232" t="s">
        <v>194</v>
      </c>
      <c r="I2717" s="256">
        <v>3</v>
      </c>
      <c r="J2717" s="256" t="s">
        <v>6798</v>
      </c>
      <c r="K2717" s="60" t="s">
        <v>31</v>
      </c>
      <c r="L2717" s="60">
        <v>2</v>
      </c>
      <c r="M2717" s="27">
        <f t="shared" ref="M2717:M2746" si="128">L2717*130</f>
        <v>260</v>
      </c>
      <c r="N2717" s="23"/>
      <c r="O2717" s="184" t="s">
        <v>32</v>
      </c>
      <c r="P2717" s="237"/>
    </row>
    <row r="2718" s="83" customFormat="1" ht="18" customHeight="1" spans="1:16">
      <c r="A2718" s="24">
        <v>2713</v>
      </c>
      <c r="B2718" s="24" t="s">
        <v>23</v>
      </c>
      <c r="C2718" s="24" t="s">
        <v>24</v>
      </c>
      <c r="D2718" s="24" t="s">
        <v>25</v>
      </c>
      <c r="E2718" s="60" t="s">
        <v>4460</v>
      </c>
      <c r="F2718" s="60" t="s">
        <v>6794</v>
      </c>
      <c r="G2718" s="24" t="s">
        <v>7070</v>
      </c>
      <c r="H2718" s="232" t="s">
        <v>194</v>
      </c>
      <c r="I2718" s="256">
        <v>7</v>
      </c>
      <c r="J2718" s="256" t="s">
        <v>6798</v>
      </c>
      <c r="K2718" s="60" t="s">
        <v>31</v>
      </c>
      <c r="L2718" s="60">
        <v>3</v>
      </c>
      <c r="M2718" s="27">
        <f t="shared" si="128"/>
        <v>390</v>
      </c>
      <c r="N2718" s="23"/>
      <c r="O2718" s="184" t="s">
        <v>32</v>
      </c>
      <c r="P2718" s="237"/>
    </row>
    <row r="2719" s="83" customFormat="1" ht="18" customHeight="1" spans="1:16">
      <c r="A2719" s="24">
        <v>2714</v>
      </c>
      <c r="B2719" s="24" t="s">
        <v>23</v>
      </c>
      <c r="C2719" s="24" t="s">
        <v>24</v>
      </c>
      <c r="D2719" s="24" t="s">
        <v>25</v>
      </c>
      <c r="E2719" s="60" t="s">
        <v>4460</v>
      </c>
      <c r="F2719" s="60" t="s">
        <v>6794</v>
      </c>
      <c r="G2719" s="24" t="s">
        <v>7071</v>
      </c>
      <c r="H2719" s="232" t="s">
        <v>194</v>
      </c>
      <c r="I2719" s="256">
        <v>4</v>
      </c>
      <c r="J2719" s="256" t="s">
        <v>6798</v>
      </c>
      <c r="K2719" s="60" t="s">
        <v>31</v>
      </c>
      <c r="L2719" s="60">
        <v>2</v>
      </c>
      <c r="M2719" s="27">
        <f t="shared" si="128"/>
        <v>260</v>
      </c>
      <c r="N2719" s="23"/>
      <c r="O2719" s="184" t="s">
        <v>32</v>
      </c>
      <c r="P2719" s="237"/>
    </row>
    <row r="2720" s="83" customFormat="1" ht="18" customHeight="1" spans="1:16">
      <c r="A2720" s="24">
        <v>2715</v>
      </c>
      <c r="B2720" s="24" t="s">
        <v>23</v>
      </c>
      <c r="C2720" s="24" t="s">
        <v>24</v>
      </c>
      <c r="D2720" s="24" t="s">
        <v>25</v>
      </c>
      <c r="E2720" s="60" t="s">
        <v>4460</v>
      </c>
      <c r="F2720" s="60" t="s">
        <v>6794</v>
      </c>
      <c r="G2720" s="24" t="s">
        <v>7072</v>
      </c>
      <c r="H2720" s="232" t="s">
        <v>194</v>
      </c>
      <c r="I2720" s="256">
        <v>3</v>
      </c>
      <c r="J2720" s="256" t="s">
        <v>6798</v>
      </c>
      <c r="K2720" s="60" t="s">
        <v>31</v>
      </c>
      <c r="L2720" s="60">
        <v>2</v>
      </c>
      <c r="M2720" s="27">
        <f t="shared" si="128"/>
        <v>260</v>
      </c>
      <c r="N2720" s="23"/>
      <c r="O2720" s="184" t="s">
        <v>32</v>
      </c>
      <c r="P2720" s="237"/>
    </row>
    <row r="2721" s="83" customFormat="1" ht="18" customHeight="1" spans="1:16">
      <c r="A2721" s="24">
        <v>2716</v>
      </c>
      <c r="B2721" s="24" t="s">
        <v>23</v>
      </c>
      <c r="C2721" s="24" t="s">
        <v>24</v>
      </c>
      <c r="D2721" s="24" t="s">
        <v>25</v>
      </c>
      <c r="E2721" s="60" t="s">
        <v>4460</v>
      </c>
      <c r="F2721" s="60" t="s">
        <v>6794</v>
      </c>
      <c r="G2721" s="24" t="s">
        <v>7073</v>
      </c>
      <c r="H2721" s="253" t="s">
        <v>194</v>
      </c>
      <c r="I2721" s="256">
        <v>8</v>
      </c>
      <c r="J2721" s="256" t="s">
        <v>6798</v>
      </c>
      <c r="K2721" s="60" t="s">
        <v>31</v>
      </c>
      <c r="L2721" s="60">
        <v>4</v>
      </c>
      <c r="M2721" s="27">
        <f t="shared" si="128"/>
        <v>520</v>
      </c>
      <c r="N2721" s="23"/>
      <c r="O2721" s="184" t="s">
        <v>32</v>
      </c>
      <c r="P2721" s="237"/>
    </row>
    <row r="2722" s="83" customFormat="1" ht="18" customHeight="1" spans="1:16">
      <c r="A2722" s="24">
        <v>2717</v>
      </c>
      <c r="B2722" s="24" t="s">
        <v>23</v>
      </c>
      <c r="C2722" s="24" t="s">
        <v>24</v>
      </c>
      <c r="D2722" s="24" t="s">
        <v>25</v>
      </c>
      <c r="E2722" s="60" t="s">
        <v>4460</v>
      </c>
      <c r="F2722" s="60" t="s">
        <v>6794</v>
      </c>
      <c r="G2722" s="24" t="s">
        <v>7074</v>
      </c>
      <c r="H2722" s="232" t="s">
        <v>194</v>
      </c>
      <c r="I2722" s="24">
        <v>4</v>
      </c>
      <c r="J2722" s="256" t="s">
        <v>6798</v>
      </c>
      <c r="K2722" s="60" t="s">
        <v>31</v>
      </c>
      <c r="L2722" s="60">
        <v>2</v>
      </c>
      <c r="M2722" s="27">
        <f t="shared" si="128"/>
        <v>260</v>
      </c>
      <c r="N2722" s="23"/>
      <c r="O2722" s="184" t="s">
        <v>32</v>
      </c>
      <c r="P2722" s="237"/>
    </row>
    <row r="2723" s="83" customFormat="1" ht="18" customHeight="1" spans="1:16">
      <c r="A2723" s="24">
        <v>2718</v>
      </c>
      <c r="B2723" s="24" t="s">
        <v>23</v>
      </c>
      <c r="C2723" s="24" t="s">
        <v>24</v>
      </c>
      <c r="D2723" s="24" t="s">
        <v>25</v>
      </c>
      <c r="E2723" s="60" t="s">
        <v>4460</v>
      </c>
      <c r="F2723" s="60" t="s">
        <v>6794</v>
      </c>
      <c r="G2723" s="24" t="s">
        <v>7075</v>
      </c>
      <c r="H2723" s="232" t="s">
        <v>194</v>
      </c>
      <c r="I2723" s="256">
        <v>3</v>
      </c>
      <c r="J2723" s="256" t="s">
        <v>6798</v>
      </c>
      <c r="K2723" s="60" t="s">
        <v>31</v>
      </c>
      <c r="L2723" s="60">
        <v>2</v>
      </c>
      <c r="M2723" s="27">
        <f t="shared" si="128"/>
        <v>260</v>
      </c>
      <c r="N2723" s="23"/>
      <c r="O2723" s="184" t="s">
        <v>32</v>
      </c>
      <c r="P2723" s="237"/>
    </row>
    <row r="2724" s="83" customFormat="1" ht="18" customHeight="1" spans="1:16">
      <c r="A2724" s="24">
        <v>2719</v>
      </c>
      <c r="B2724" s="24" t="s">
        <v>23</v>
      </c>
      <c r="C2724" s="24" t="s">
        <v>24</v>
      </c>
      <c r="D2724" s="24" t="s">
        <v>25</v>
      </c>
      <c r="E2724" s="60" t="s">
        <v>4460</v>
      </c>
      <c r="F2724" s="60" t="s">
        <v>6794</v>
      </c>
      <c r="G2724" s="24" t="s">
        <v>7076</v>
      </c>
      <c r="H2724" s="232" t="s">
        <v>194</v>
      </c>
      <c r="I2724" s="256">
        <v>5</v>
      </c>
      <c r="J2724" s="256" t="s">
        <v>6798</v>
      </c>
      <c r="K2724" s="60" t="s">
        <v>31</v>
      </c>
      <c r="L2724" s="60">
        <v>3</v>
      </c>
      <c r="M2724" s="27">
        <f t="shared" si="128"/>
        <v>390</v>
      </c>
      <c r="N2724" s="23"/>
      <c r="O2724" s="184" t="s">
        <v>32</v>
      </c>
      <c r="P2724" s="237"/>
    </row>
    <row r="2725" s="83" customFormat="1" ht="18" customHeight="1" spans="1:16">
      <c r="A2725" s="24">
        <v>2720</v>
      </c>
      <c r="B2725" s="24" t="s">
        <v>23</v>
      </c>
      <c r="C2725" s="24" t="s">
        <v>24</v>
      </c>
      <c r="D2725" s="24" t="s">
        <v>25</v>
      </c>
      <c r="E2725" s="60" t="s">
        <v>4460</v>
      </c>
      <c r="F2725" s="60" t="s">
        <v>6794</v>
      </c>
      <c r="G2725" s="24" t="s">
        <v>7077</v>
      </c>
      <c r="H2725" s="232" t="s">
        <v>194</v>
      </c>
      <c r="I2725" s="256">
        <v>5</v>
      </c>
      <c r="J2725" s="256" t="s">
        <v>6798</v>
      </c>
      <c r="K2725" s="60" t="s">
        <v>31</v>
      </c>
      <c r="L2725" s="60">
        <v>3</v>
      </c>
      <c r="M2725" s="27">
        <f t="shared" si="128"/>
        <v>390</v>
      </c>
      <c r="N2725" s="23"/>
      <c r="O2725" s="184" t="s">
        <v>32</v>
      </c>
      <c r="P2725" s="237"/>
    </row>
    <row r="2726" s="83" customFormat="1" ht="18" customHeight="1" spans="1:16">
      <c r="A2726" s="24">
        <v>2721</v>
      </c>
      <c r="B2726" s="24" t="s">
        <v>23</v>
      </c>
      <c r="C2726" s="24" t="s">
        <v>24</v>
      </c>
      <c r="D2726" s="24" t="s">
        <v>25</v>
      </c>
      <c r="E2726" s="60" t="s">
        <v>4460</v>
      </c>
      <c r="F2726" s="60" t="s">
        <v>6794</v>
      </c>
      <c r="G2726" s="24" t="s">
        <v>7078</v>
      </c>
      <c r="H2726" s="232" t="s">
        <v>194</v>
      </c>
      <c r="I2726" s="256">
        <v>4</v>
      </c>
      <c r="J2726" s="256" t="s">
        <v>6798</v>
      </c>
      <c r="K2726" s="60" t="s">
        <v>31</v>
      </c>
      <c r="L2726" s="60">
        <v>2</v>
      </c>
      <c r="M2726" s="27">
        <f t="shared" si="128"/>
        <v>260</v>
      </c>
      <c r="N2726" s="23"/>
      <c r="O2726" s="184" t="s">
        <v>32</v>
      </c>
      <c r="P2726" s="237"/>
    </row>
    <row r="2727" s="83" customFormat="1" ht="18" customHeight="1" spans="1:16">
      <c r="A2727" s="24">
        <v>2722</v>
      </c>
      <c r="B2727" s="24" t="s">
        <v>23</v>
      </c>
      <c r="C2727" s="24" t="s">
        <v>24</v>
      </c>
      <c r="D2727" s="24" t="s">
        <v>25</v>
      </c>
      <c r="E2727" s="60" t="s">
        <v>4460</v>
      </c>
      <c r="F2727" s="60" t="s">
        <v>6794</v>
      </c>
      <c r="G2727" s="24" t="s">
        <v>7079</v>
      </c>
      <c r="H2727" s="232" t="s">
        <v>194</v>
      </c>
      <c r="I2727" s="256">
        <v>4</v>
      </c>
      <c r="J2727" s="256" t="s">
        <v>6798</v>
      </c>
      <c r="K2727" s="60" t="s">
        <v>31</v>
      </c>
      <c r="L2727" s="60">
        <v>2</v>
      </c>
      <c r="M2727" s="27">
        <f t="shared" si="128"/>
        <v>260</v>
      </c>
      <c r="N2727" s="23"/>
      <c r="O2727" s="184" t="s">
        <v>32</v>
      </c>
      <c r="P2727" s="237"/>
    </row>
    <row r="2728" s="83" customFormat="1" ht="18" customHeight="1" spans="1:16">
      <c r="A2728" s="24">
        <v>2723</v>
      </c>
      <c r="B2728" s="24" t="s">
        <v>23</v>
      </c>
      <c r="C2728" s="24" t="s">
        <v>24</v>
      </c>
      <c r="D2728" s="24" t="s">
        <v>25</v>
      </c>
      <c r="E2728" s="60" t="s">
        <v>4460</v>
      </c>
      <c r="F2728" s="60" t="s">
        <v>6794</v>
      </c>
      <c r="G2728" s="24" t="s">
        <v>7080</v>
      </c>
      <c r="H2728" s="232" t="s">
        <v>194</v>
      </c>
      <c r="I2728" s="24">
        <v>6</v>
      </c>
      <c r="J2728" s="256" t="s">
        <v>6798</v>
      </c>
      <c r="K2728" s="60" t="s">
        <v>31</v>
      </c>
      <c r="L2728" s="60">
        <v>3</v>
      </c>
      <c r="M2728" s="27">
        <f t="shared" si="128"/>
        <v>390</v>
      </c>
      <c r="N2728" s="23"/>
      <c r="O2728" s="184" t="s">
        <v>32</v>
      </c>
      <c r="P2728" s="237"/>
    </row>
    <row r="2729" s="83" customFormat="1" ht="18" customHeight="1" spans="1:16">
      <c r="A2729" s="24">
        <v>2724</v>
      </c>
      <c r="B2729" s="24" t="s">
        <v>23</v>
      </c>
      <c r="C2729" s="24" t="s">
        <v>24</v>
      </c>
      <c r="D2729" s="24" t="s">
        <v>25</v>
      </c>
      <c r="E2729" s="60" t="s">
        <v>4460</v>
      </c>
      <c r="F2729" s="60" t="s">
        <v>6794</v>
      </c>
      <c r="G2729" s="24" t="s">
        <v>7081</v>
      </c>
      <c r="H2729" s="232" t="s">
        <v>194</v>
      </c>
      <c r="I2729" s="256">
        <v>6</v>
      </c>
      <c r="J2729" s="256" t="s">
        <v>6798</v>
      </c>
      <c r="K2729" s="60" t="s">
        <v>31</v>
      </c>
      <c r="L2729" s="60">
        <v>3</v>
      </c>
      <c r="M2729" s="27">
        <f t="shared" si="128"/>
        <v>390</v>
      </c>
      <c r="N2729" s="23"/>
      <c r="O2729" s="184" t="s">
        <v>32</v>
      </c>
      <c r="P2729" s="237"/>
    </row>
    <row r="2730" s="83" customFormat="1" ht="18" customHeight="1" spans="1:16">
      <c r="A2730" s="24">
        <v>2725</v>
      </c>
      <c r="B2730" s="24" t="s">
        <v>23</v>
      </c>
      <c r="C2730" s="24" t="s">
        <v>24</v>
      </c>
      <c r="D2730" s="24" t="s">
        <v>25</v>
      </c>
      <c r="E2730" s="60" t="s">
        <v>4460</v>
      </c>
      <c r="F2730" s="60" t="s">
        <v>6794</v>
      </c>
      <c r="G2730" s="24" t="s">
        <v>7082</v>
      </c>
      <c r="H2730" s="232" t="s">
        <v>194</v>
      </c>
      <c r="I2730" s="256">
        <v>6</v>
      </c>
      <c r="J2730" s="256" t="s">
        <v>6798</v>
      </c>
      <c r="K2730" s="60" t="s">
        <v>31</v>
      </c>
      <c r="L2730" s="60">
        <v>3</v>
      </c>
      <c r="M2730" s="27">
        <f t="shared" si="128"/>
        <v>390</v>
      </c>
      <c r="N2730" s="23"/>
      <c r="O2730" s="184" t="s">
        <v>32</v>
      </c>
      <c r="P2730" s="237"/>
    </row>
    <row r="2731" s="83" customFormat="1" ht="18" customHeight="1" spans="1:16">
      <c r="A2731" s="24">
        <v>2726</v>
      </c>
      <c r="B2731" s="24" t="s">
        <v>23</v>
      </c>
      <c r="C2731" s="24" t="s">
        <v>24</v>
      </c>
      <c r="D2731" s="24" t="s">
        <v>25</v>
      </c>
      <c r="E2731" s="60" t="s">
        <v>4460</v>
      </c>
      <c r="F2731" s="60" t="s">
        <v>6794</v>
      </c>
      <c r="G2731" s="24" t="s">
        <v>7083</v>
      </c>
      <c r="H2731" s="232" t="s">
        <v>194</v>
      </c>
      <c r="I2731" s="256">
        <v>4</v>
      </c>
      <c r="J2731" s="256" t="s">
        <v>6798</v>
      </c>
      <c r="K2731" s="60" t="s">
        <v>31</v>
      </c>
      <c r="L2731" s="60">
        <v>2</v>
      </c>
      <c r="M2731" s="27">
        <f t="shared" si="128"/>
        <v>260</v>
      </c>
      <c r="N2731" s="23"/>
      <c r="O2731" s="184" t="s">
        <v>32</v>
      </c>
      <c r="P2731" s="237"/>
    </row>
    <row r="2732" s="83" customFormat="1" ht="18" customHeight="1" spans="1:16">
      <c r="A2732" s="24">
        <v>2727</v>
      </c>
      <c r="B2732" s="24" t="s">
        <v>23</v>
      </c>
      <c r="C2732" s="24" t="s">
        <v>24</v>
      </c>
      <c r="D2732" s="24" t="s">
        <v>25</v>
      </c>
      <c r="E2732" s="60" t="s">
        <v>4460</v>
      </c>
      <c r="F2732" s="60" t="s">
        <v>6794</v>
      </c>
      <c r="G2732" s="24" t="s">
        <v>7084</v>
      </c>
      <c r="H2732" s="232" t="s">
        <v>194</v>
      </c>
      <c r="I2732" s="256">
        <v>4</v>
      </c>
      <c r="J2732" s="256" t="s">
        <v>6798</v>
      </c>
      <c r="K2732" s="60" t="s">
        <v>31</v>
      </c>
      <c r="L2732" s="60">
        <v>2</v>
      </c>
      <c r="M2732" s="27">
        <f t="shared" si="128"/>
        <v>260</v>
      </c>
      <c r="N2732" s="23"/>
      <c r="O2732" s="184" t="s">
        <v>32</v>
      </c>
      <c r="P2732" s="237"/>
    </row>
    <row r="2733" s="83" customFormat="1" ht="18" customHeight="1" spans="1:16">
      <c r="A2733" s="24">
        <v>2728</v>
      </c>
      <c r="B2733" s="24" t="s">
        <v>23</v>
      </c>
      <c r="C2733" s="24" t="s">
        <v>24</v>
      </c>
      <c r="D2733" s="24" t="s">
        <v>25</v>
      </c>
      <c r="E2733" s="60" t="s">
        <v>4460</v>
      </c>
      <c r="F2733" s="60" t="s">
        <v>6794</v>
      </c>
      <c r="G2733" s="24" t="s">
        <v>7085</v>
      </c>
      <c r="H2733" s="232" t="s">
        <v>194</v>
      </c>
      <c r="I2733" s="256">
        <v>4</v>
      </c>
      <c r="J2733" s="256" t="s">
        <v>6798</v>
      </c>
      <c r="K2733" s="60" t="s">
        <v>31</v>
      </c>
      <c r="L2733" s="60">
        <v>2</v>
      </c>
      <c r="M2733" s="27">
        <f t="shared" si="128"/>
        <v>260</v>
      </c>
      <c r="N2733" s="23"/>
      <c r="O2733" s="184" t="s">
        <v>32</v>
      </c>
      <c r="P2733" s="237"/>
    </row>
    <row r="2734" s="83" customFormat="1" ht="18" customHeight="1" spans="1:16">
      <c r="A2734" s="24">
        <v>2729</v>
      </c>
      <c r="B2734" s="24" t="s">
        <v>23</v>
      </c>
      <c r="C2734" s="24" t="s">
        <v>24</v>
      </c>
      <c r="D2734" s="24" t="s">
        <v>25</v>
      </c>
      <c r="E2734" s="60" t="s">
        <v>4460</v>
      </c>
      <c r="F2734" s="60" t="s">
        <v>6794</v>
      </c>
      <c r="G2734" s="24" t="s">
        <v>7086</v>
      </c>
      <c r="H2734" s="232" t="s">
        <v>194</v>
      </c>
      <c r="I2734" s="256">
        <v>3</v>
      </c>
      <c r="J2734" s="256" t="s">
        <v>6798</v>
      </c>
      <c r="K2734" s="60" t="s">
        <v>31</v>
      </c>
      <c r="L2734" s="60">
        <v>2</v>
      </c>
      <c r="M2734" s="27">
        <f t="shared" si="128"/>
        <v>260</v>
      </c>
      <c r="N2734" s="23"/>
      <c r="O2734" s="184" t="s">
        <v>32</v>
      </c>
      <c r="P2734" s="237"/>
    </row>
    <row r="2735" s="83" customFormat="1" ht="18" customHeight="1" spans="1:16">
      <c r="A2735" s="24">
        <v>2730</v>
      </c>
      <c r="B2735" s="24" t="s">
        <v>23</v>
      </c>
      <c r="C2735" s="24" t="s">
        <v>24</v>
      </c>
      <c r="D2735" s="24" t="s">
        <v>25</v>
      </c>
      <c r="E2735" s="60" t="s">
        <v>4460</v>
      </c>
      <c r="F2735" s="60" t="s">
        <v>6794</v>
      </c>
      <c r="G2735" s="24" t="s">
        <v>7087</v>
      </c>
      <c r="H2735" s="232" t="s">
        <v>194</v>
      </c>
      <c r="I2735" s="24">
        <v>3</v>
      </c>
      <c r="J2735" s="256" t="s">
        <v>6798</v>
      </c>
      <c r="K2735" s="60" t="s">
        <v>31</v>
      </c>
      <c r="L2735" s="60">
        <v>2</v>
      </c>
      <c r="M2735" s="27">
        <f t="shared" si="128"/>
        <v>260</v>
      </c>
      <c r="N2735" s="23"/>
      <c r="O2735" s="184" t="s">
        <v>32</v>
      </c>
      <c r="P2735" s="237"/>
    </row>
    <row r="2736" s="83" customFormat="1" ht="18" customHeight="1" spans="1:16">
      <c r="A2736" s="24">
        <v>2731</v>
      </c>
      <c r="B2736" s="24" t="s">
        <v>23</v>
      </c>
      <c r="C2736" s="24" t="s">
        <v>24</v>
      </c>
      <c r="D2736" s="24" t="s">
        <v>25</v>
      </c>
      <c r="E2736" s="60" t="s">
        <v>4460</v>
      </c>
      <c r="F2736" s="60" t="s">
        <v>6794</v>
      </c>
      <c r="G2736" s="24" t="s">
        <v>7088</v>
      </c>
      <c r="H2736" s="232" t="s">
        <v>194</v>
      </c>
      <c r="I2736" s="256">
        <v>7</v>
      </c>
      <c r="J2736" s="256" t="s">
        <v>6798</v>
      </c>
      <c r="K2736" s="60" t="s">
        <v>31</v>
      </c>
      <c r="L2736" s="60">
        <v>3</v>
      </c>
      <c r="M2736" s="27">
        <f t="shared" si="128"/>
        <v>390</v>
      </c>
      <c r="N2736" s="23"/>
      <c r="O2736" s="184" t="s">
        <v>32</v>
      </c>
      <c r="P2736" s="237"/>
    </row>
    <row r="2737" s="83" customFormat="1" ht="18" customHeight="1" spans="1:16">
      <c r="A2737" s="24">
        <v>2732</v>
      </c>
      <c r="B2737" s="24" t="s">
        <v>23</v>
      </c>
      <c r="C2737" s="24" t="s">
        <v>24</v>
      </c>
      <c r="D2737" s="24" t="s">
        <v>25</v>
      </c>
      <c r="E2737" s="60" t="s">
        <v>4460</v>
      </c>
      <c r="F2737" s="60" t="s">
        <v>6794</v>
      </c>
      <c r="G2737" s="24" t="s">
        <v>7089</v>
      </c>
      <c r="H2737" s="232" t="s">
        <v>194</v>
      </c>
      <c r="I2737" s="256">
        <v>3</v>
      </c>
      <c r="J2737" s="256" t="s">
        <v>6798</v>
      </c>
      <c r="K2737" s="60" t="s">
        <v>31</v>
      </c>
      <c r="L2737" s="60">
        <v>2</v>
      </c>
      <c r="M2737" s="27">
        <f t="shared" si="128"/>
        <v>260</v>
      </c>
      <c r="N2737" s="23"/>
      <c r="O2737" s="184" t="s">
        <v>32</v>
      </c>
      <c r="P2737" s="237"/>
    </row>
    <row r="2738" s="83" customFormat="1" ht="18" customHeight="1" spans="1:16">
      <c r="A2738" s="24">
        <v>2733</v>
      </c>
      <c r="B2738" s="24" t="s">
        <v>23</v>
      </c>
      <c r="C2738" s="24" t="s">
        <v>24</v>
      </c>
      <c r="D2738" s="24" t="s">
        <v>25</v>
      </c>
      <c r="E2738" s="60" t="s">
        <v>4460</v>
      </c>
      <c r="F2738" s="60" t="s">
        <v>6794</v>
      </c>
      <c r="G2738" s="24" t="s">
        <v>7090</v>
      </c>
      <c r="H2738" s="232" t="s">
        <v>194</v>
      </c>
      <c r="I2738" s="256">
        <v>7</v>
      </c>
      <c r="J2738" s="256" t="s">
        <v>6798</v>
      </c>
      <c r="K2738" s="60" t="s">
        <v>31</v>
      </c>
      <c r="L2738" s="60">
        <v>3</v>
      </c>
      <c r="M2738" s="27">
        <f t="shared" si="128"/>
        <v>390</v>
      </c>
      <c r="N2738" s="23"/>
      <c r="O2738" s="184" t="s">
        <v>32</v>
      </c>
      <c r="P2738" s="237"/>
    </row>
    <row r="2739" s="83" customFormat="1" ht="18" customHeight="1" spans="1:16">
      <c r="A2739" s="24">
        <v>2734</v>
      </c>
      <c r="B2739" s="24" t="s">
        <v>23</v>
      </c>
      <c r="C2739" s="24" t="s">
        <v>24</v>
      </c>
      <c r="D2739" s="24" t="s">
        <v>25</v>
      </c>
      <c r="E2739" s="60" t="s">
        <v>4460</v>
      </c>
      <c r="F2739" s="60" t="s">
        <v>6794</v>
      </c>
      <c r="G2739" s="24" t="s">
        <v>7091</v>
      </c>
      <c r="H2739" s="253" t="s">
        <v>194</v>
      </c>
      <c r="I2739" s="256">
        <v>8</v>
      </c>
      <c r="J2739" s="256" t="s">
        <v>6798</v>
      </c>
      <c r="K2739" s="60" t="s">
        <v>31</v>
      </c>
      <c r="L2739" s="60">
        <v>4</v>
      </c>
      <c r="M2739" s="27">
        <f t="shared" si="128"/>
        <v>520</v>
      </c>
      <c r="N2739" s="23"/>
      <c r="O2739" s="184" t="s">
        <v>32</v>
      </c>
      <c r="P2739" s="237"/>
    </row>
    <row r="2740" s="83" customFormat="1" ht="18" customHeight="1" spans="1:16">
      <c r="A2740" s="24">
        <v>2735</v>
      </c>
      <c r="B2740" s="24" t="s">
        <v>23</v>
      </c>
      <c r="C2740" s="24" t="s">
        <v>24</v>
      </c>
      <c r="D2740" s="24" t="s">
        <v>25</v>
      </c>
      <c r="E2740" s="60" t="s">
        <v>4460</v>
      </c>
      <c r="F2740" s="60" t="s">
        <v>6794</v>
      </c>
      <c r="G2740" s="24" t="s">
        <v>7092</v>
      </c>
      <c r="H2740" s="232" t="s">
        <v>194</v>
      </c>
      <c r="I2740" s="256">
        <v>6</v>
      </c>
      <c r="J2740" s="256" t="s">
        <v>6798</v>
      </c>
      <c r="K2740" s="60" t="s">
        <v>31</v>
      </c>
      <c r="L2740" s="60">
        <v>3</v>
      </c>
      <c r="M2740" s="27">
        <f t="shared" si="128"/>
        <v>390</v>
      </c>
      <c r="N2740" s="23"/>
      <c r="O2740" s="184" t="s">
        <v>32</v>
      </c>
      <c r="P2740" s="237"/>
    </row>
    <row r="2741" s="83" customFormat="1" ht="18" customHeight="1" spans="1:16">
      <c r="A2741" s="24">
        <v>2736</v>
      </c>
      <c r="B2741" s="24" t="s">
        <v>23</v>
      </c>
      <c r="C2741" s="24" t="s">
        <v>24</v>
      </c>
      <c r="D2741" s="24" t="s">
        <v>25</v>
      </c>
      <c r="E2741" s="60" t="s">
        <v>4460</v>
      </c>
      <c r="F2741" s="60" t="s">
        <v>6794</v>
      </c>
      <c r="G2741" s="24" t="s">
        <v>7093</v>
      </c>
      <c r="H2741" s="232" t="s">
        <v>194</v>
      </c>
      <c r="I2741" s="256">
        <v>3</v>
      </c>
      <c r="J2741" s="256" t="s">
        <v>6798</v>
      </c>
      <c r="K2741" s="60" t="s">
        <v>31</v>
      </c>
      <c r="L2741" s="60">
        <v>2</v>
      </c>
      <c r="M2741" s="27">
        <f t="shared" si="128"/>
        <v>260</v>
      </c>
      <c r="N2741" s="23"/>
      <c r="O2741" s="184" t="s">
        <v>32</v>
      </c>
      <c r="P2741" s="237"/>
    </row>
    <row r="2742" s="83" customFormat="1" ht="18" customHeight="1" spans="1:16">
      <c r="A2742" s="24">
        <v>2737</v>
      </c>
      <c r="B2742" s="24" t="s">
        <v>23</v>
      </c>
      <c r="C2742" s="24" t="s">
        <v>24</v>
      </c>
      <c r="D2742" s="24" t="s">
        <v>25</v>
      </c>
      <c r="E2742" s="60" t="s">
        <v>4460</v>
      </c>
      <c r="F2742" s="60" t="s">
        <v>6794</v>
      </c>
      <c r="G2742" s="24" t="s">
        <v>7094</v>
      </c>
      <c r="H2742" s="232" t="s">
        <v>194</v>
      </c>
      <c r="I2742" s="24">
        <v>5</v>
      </c>
      <c r="J2742" s="256" t="s">
        <v>6798</v>
      </c>
      <c r="K2742" s="60" t="s">
        <v>31</v>
      </c>
      <c r="L2742" s="60">
        <v>3</v>
      </c>
      <c r="M2742" s="27">
        <f t="shared" si="128"/>
        <v>390</v>
      </c>
      <c r="N2742" s="23"/>
      <c r="O2742" s="184" t="s">
        <v>32</v>
      </c>
      <c r="P2742" s="237"/>
    </row>
    <row r="2743" s="83" customFormat="1" ht="18" customHeight="1" spans="1:16">
      <c r="A2743" s="24">
        <v>2738</v>
      </c>
      <c r="B2743" s="24" t="s">
        <v>23</v>
      </c>
      <c r="C2743" s="24" t="s">
        <v>24</v>
      </c>
      <c r="D2743" s="24" t="s">
        <v>25</v>
      </c>
      <c r="E2743" s="60" t="s">
        <v>4460</v>
      </c>
      <c r="F2743" s="60" t="s">
        <v>6794</v>
      </c>
      <c r="G2743" s="24" t="s">
        <v>7095</v>
      </c>
      <c r="H2743" s="232" t="s">
        <v>194</v>
      </c>
      <c r="I2743" s="256">
        <v>3</v>
      </c>
      <c r="J2743" s="256" t="s">
        <v>6798</v>
      </c>
      <c r="K2743" s="60" t="s">
        <v>31</v>
      </c>
      <c r="L2743" s="60">
        <v>3</v>
      </c>
      <c r="M2743" s="27">
        <f t="shared" si="128"/>
        <v>390</v>
      </c>
      <c r="N2743" s="23"/>
      <c r="O2743" s="184" t="s">
        <v>32</v>
      </c>
      <c r="P2743" s="237"/>
    </row>
    <row r="2744" s="83" customFormat="1" ht="18" customHeight="1" spans="1:16">
      <c r="A2744" s="24">
        <v>2739</v>
      </c>
      <c r="B2744" s="24" t="s">
        <v>23</v>
      </c>
      <c r="C2744" s="24" t="s">
        <v>24</v>
      </c>
      <c r="D2744" s="24" t="s">
        <v>25</v>
      </c>
      <c r="E2744" s="60" t="s">
        <v>4460</v>
      </c>
      <c r="F2744" s="60" t="s">
        <v>6794</v>
      </c>
      <c r="G2744" s="24" t="s">
        <v>7096</v>
      </c>
      <c r="H2744" s="232" t="s">
        <v>194</v>
      </c>
      <c r="I2744" s="256">
        <v>4</v>
      </c>
      <c r="J2744" s="256" t="s">
        <v>6798</v>
      </c>
      <c r="K2744" s="60" t="s">
        <v>31</v>
      </c>
      <c r="L2744" s="60">
        <v>2</v>
      </c>
      <c r="M2744" s="27">
        <f t="shared" si="128"/>
        <v>260</v>
      </c>
      <c r="N2744" s="23"/>
      <c r="O2744" s="184" t="s">
        <v>32</v>
      </c>
      <c r="P2744" s="237"/>
    </row>
    <row r="2745" s="83" customFormat="1" ht="18" customHeight="1" spans="1:16">
      <c r="A2745" s="24">
        <v>2740</v>
      </c>
      <c r="B2745" s="24" t="s">
        <v>23</v>
      </c>
      <c r="C2745" s="24" t="s">
        <v>24</v>
      </c>
      <c r="D2745" s="24" t="s">
        <v>25</v>
      </c>
      <c r="E2745" s="60" t="s">
        <v>4460</v>
      </c>
      <c r="F2745" s="60" t="s">
        <v>6794</v>
      </c>
      <c r="G2745" s="24" t="s">
        <v>7097</v>
      </c>
      <c r="H2745" s="232" t="s">
        <v>194</v>
      </c>
      <c r="I2745" s="256">
        <v>3</v>
      </c>
      <c r="J2745" s="256" t="s">
        <v>6798</v>
      </c>
      <c r="K2745" s="60" t="s">
        <v>31</v>
      </c>
      <c r="L2745" s="60">
        <v>2</v>
      </c>
      <c r="M2745" s="27">
        <f t="shared" si="128"/>
        <v>260</v>
      </c>
      <c r="N2745" s="23"/>
      <c r="O2745" s="184" t="s">
        <v>32</v>
      </c>
      <c r="P2745" s="237"/>
    </row>
    <row r="2746" s="83" customFormat="1" ht="18" customHeight="1" spans="1:16">
      <c r="A2746" s="24">
        <v>2741</v>
      </c>
      <c r="B2746" s="24" t="s">
        <v>23</v>
      </c>
      <c r="C2746" s="24" t="s">
        <v>24</v>
      </c>
      <c r="D2746" s="24" t="s">
        <v>25</v>
      </c>
      <c r="E2746" s="60" t="s">
        <v>4460</v>
      </c>
      <c r="F2746" s="60" t="s">
        <v>6794</v>
      </c>
      <c r="G2746" s="24" t="s">
        <v>7098</v>
      </c>
      <c r="H2746" s="232" t="s">
        <v>194</v>
      </c>
      <c r="I2746" s="256">
        <v>5</v>
      </c>
      <c r="J2746" s="256" t="s">
        <v>6798</v>
      </c>
      <c r="K2746" s="60" t="s">
        <v>31</v>
      </c>
      <c r="L2746" s="60">
        <v>3</v>
      </c>
      <c r="M2746" s="27">
        <f t="shared" si="128"/>
        <v>390</v>
      </c>
      <c r="N2746" s="23"/>
      <c r="O2746" s="184" t="s">
        <v>32</v>
      </c>
      <c r="P2746" s="237"/>
    </row>
    <row r="2747" s="83" customFormat="1" ht="18" customHeight="1" spans="1:16">
      <c r="A2747" s="24">
        <v>2742</v>
      </c>
      <c r="B2747" s="24" t="s">
        <v>23</v>
      </c>
      <c r="C2747" s="24" t="s">
        <v>24</v>
      </c>
      <c r="D2747" s="24" t="s">
        <v>25</v>
      </c>
      <c r="E2747" s="60" t="s">
        <v>4460</v>
      </c>
      <c r="F2747" s="60" t="s">
        <v>6794</v>
      </c>
      <c r="G2747" s="24" t="s">
        <v>7099</v>
      </c>
      <c r="H2747" s="232" t="s">
        <v>194</v>
      </c>
      <c r="I2747" s="256">
        <v>1</v>
      </c>
      <c r="J2747" s="256" t="s">
        <v>6798</v>
      </c>
      <c r="K2747" s="60" t="s">
        <v>31</v>
      </c>
      <c r="L2747" s="60">
        <v>1</v>
      </c>
      <c r="M2747" s="27">
        <f>L2747*312</f>
        <v>312</v>
      </c>
      <c r="N2747" s="23"/>
      <c r="O2747" s="184" t="s">
        <v>32</v>
      </c>
      <c r="P2747" s="237"/>
    </row>
    <row r="2748" s="83" customFormat="1" ht="18" customHeight="1" spans="1:16">
      <c r="A2748" s="24">
        <v>2743</v>
      </c>
      <c r="B2748" s="24" t="s">
        <v>23</v>
      </c>
      <c r="C2748" s="24" t="s">
        <v>24</v>
      </c>
      <c r="D2748" s="24" t="s">
        <v>25</v>
      </c>
      <c r="E2748" s="60" t="s">
        <v>4460</v>
      </c>
      <c r="F2748" s="60" t="s">
        <v>6794</v>
      </c>
      <c r="G2748" s="24" t="s">
        <v>7100</v>
      </c>
      <c r="H2748" s="232" t="s">
        <v>194</v>
      </c>
      <c r="I2748" s="256">
        <v>4</v>
      </c>
      <c r="J2748" s="256" t="s">
        <v>6798</v>
      </c>
      <c r="K2748" s="60" t="s">
        <v>31</v>
      </c>
      <c r="L2748" s="60">
        <v>2</v>
      </c>
      <c r="M2748" s="27">
        <f t="shared" ref="M2748:M2780" si="129">L2748*130</f>
        <v>260</v>
      </c>
      <c r="N2748" s="23"/>
      <c r="O2748" s="184" t="s">
        <v>32</v>
      </c>
      <c r="P2748" s="237"/>
    </row>
    <row r="2749" s="83" customFormat="1" ht="18" customHeight="1" spans="1:16">
      <c r="A2749" s="24">
        <v>2744</v>
      </c>
      <c r="B2749" s="24" t="s">
        <v>23</v>
      </c>
      <c r="C2749" s="24" t="s">
        <v>24</v>
      </c>
      <c r="D2749" s="24" t="s">
        <v>25</v>
      </c>
      <c r="E2749" s="60" t="s">
        <v>4460</v>
      </c>
      <c r="F2749" s="60" t="s">
        <v>6794</v>
      </c>
      <c r="G2749" s="24" t="s">
        <v>7101</v>
      </c>
      <c r="H2749" s="232" t="s">
        <v>194</v>
      </c>
      <c r="I2749" s="24">
        <v>7</v>
      </c>
      <c r="J2749" s="256" t="s">
        <v>6798</v>
      </c>
      <c r="K2749" s="60" t="s">
        <v>31</v>
      </c>
      <c r="L2749" s="60">
        <v>3</v>
      </c>
      <c r="M2749" s="27">
        <f t="shared" si="129"/>
        <v>390</v>
      </c>
      <c r="N2749" s="23"/>
      <c r="O2749" s="184" t="s">
        <v>32</v>
      </c>
      <c r="P2749" s="237"/>
    </row>
    <row r="2750" s="83" customFormat="1" ht="18" customHeight="1" spans="1:16">
      <c r="A2750" s="24">
        <v>2745</v>
      </c>
      <c r="B2750" s="24" t="s">
        <v>23</v>
      </c>
      <c r="C2750" s="24" t="s">
        <v>24</v>
      </c>
      <c r="D2750" s="24" t="s">
        <v>25</v>
      </c>
      <c r="E2750" s="60" t="s">
        <v>4460</v>
      </c>
      <c r="F2750" s="60" t="s">
        <v>6794</v>
      </c>
      <c r="G2750" s="24" t="s">
        <v>7102</v>
      </c>
      <c r="H2750" s="232" t="s">
        <v>194</v>
      </c>
      <c r="I2750" s="256">
        <v>6</v>
      </c>
      <c r="J2750" s="256" t="s">
        <v>6798</v>
      </c>
      <c r="K2750" s="60" t="s">
        <v>31</v>
      </c>
      <c r="L2750" s="60">
        <v>3</v>
      </c>
      <c r="M2750" s="27">
        <f t="shared" si="129"/>
        <v>390</v>
      </c>
      <c r="N2750" s="23"/>
      <c r="O2750" s="184" t="s">
        <v>32</v>
      </c>
      <c r="P2750" s="237"/>
    </row>
    <row r="2751" s="83" customFormat="1" ht="18" customHeight="1" spans="1:16">
      <c r="A2751" s="24">
        <v>2746</v>
      </c>
      <c r="B2751" s="24" t="s">
        <v>23</v>
      </c>
      <c r="C2751" s="24" t="s">
        <v>24</v>
      </c>
      <c r="D2751" s="24" t="s">
        <v>25</v>
      </c>
      <c r="E2751" s="60" t="s">
        <v>4460</v>
      </c>
      <c r="F2751" s="60" t="s">
        <v>6794</v>
      </c>
      <c r="G2751" s="24" t="s">
        <v>7103</v>
      </c>
      <c r="H2751" s="232" t="s">
        <v>194</v>
      </c>
      <c r="I2751" s="256">
        <v>2</v>
      </c>
      <c r="J2751" s="256" t="s">
        <v>6796</v>
      </c>
      <c r="K2751" s="60" t="s">
        <v>31</v>
      </c>
      <c r="L2751" s="60">
        <v>2</v>
      </c>
      <c r="M2751" s="27">
        <f t="shared" si="129"/>
        <v>260</v>
      </c>
      <c r="N2751" s="23"/>
      <c r="O2751" s="184" t="s">
        <v>32</v>
      </c>
      <c r="P2751" s="237"/>
    </row>
    <row r="2752" s="83" customFormat="1" ht="18" customHeight="1" spans="1:16">
      <c r="A2752" s="24">
        <v>2747</v>
      </c>
      <c r="B2752" s="24" t="s">
        <v>23</v>
      </c>
      <c r="C2752" s="24" t="s">
        <v>24</v>
      </c>
      <c r="D2752" s="24" t="s">
        <v>25</v>
      </c>
      <c r="E2752" s="60" t="s">
        <v>4460</v>
      </c>
      <c r="F2752" s="60" t="s">
        <v>6794</v>
      </c>
      <c r="G2752" s="24" t="s">
        <v>7104</v>
      </c>
      <c r="H2752" s="232" t="s">
        <v>194</v>
      </c>
      <c r="I2752" s="256">
        <v>4</v>
      </c>
      <c r="J2752" s="256" t="s">
        <v>6796</v>
      </c>
      <c r="K2752" s="60" t="s">
        <v>31</v>
      </c>
      <c r="L2752" s="60">
        <v>2</v>
      </c>
      <c r="M2752" s="27">
        <f t="shared" si="129"/>
        <v>260</v>
      </c>
      <c r="N2752" s="23"/>
      <c r="O2752" s="184" t="s">
        <v>32</v>
      </c>
      <c r="P2752" s="237"/>
    </row>
    <row r="2753" s="83" customFormat="1" ht="18" customHeight="1" spans="1:16">
      <c r="A2753" s="24">
        <v>2748</v>
      </c>
      <c r="B2753" s="24" t="s">
        <v>23</v>
      </c>
      <c r="C2753" s="24" t="s">
        <v>24</v>
      </c>
      <c r="D2753" s="24" t="s">
        <v>25</v>
      </c>
      <c r="E2753" s="60" t="s">
        <v>4460</v>
      </c>
      <c r="F2753" s="60" t="s">
        <v>6794</v>
      </c>
      <c r="G2753" s="24" t="s">
        <v>7105</v>
      </c>
      <c r="H2753" s="232" t="s">
        <v>194</v>
      </c>
      <c r="I2753" s="256">
        <v>5</v>
      </c>
      <c r="J2753" s="256" t="s">
        <v>6796</v>
      </c>
      <c r="K2753" s="60" t="s">
        <v>31</v>
      </c>
      <c r="L2753" s="60">
        <v>3</v>
      </c>
      <c r="M2753" s="27">
        <f t="shared" si="129"/>
        <v>390</v>
      </c>
      <c r="N2753" s="23"/>
      <c r="O2753" s="184" t="s">
        <v>32</v>
      </c>
      <c r="P2753" s="237"/>
    </row>
    <row r="2754" s="83" customFormat="1" ht="18" customHeight="1" spans="1:16">
      <c r="A2754" s="24">
        <v>2749</v>
      </c>
      <c r="B2754" s="24" t="s">
        <v>23</v>
      </c>
      <c r="C2754" s="24" t="s">
        <v>24</v>
      </c>
      <c r="D2754" s="24" t="s">
        <v>25</v>
      </c>
      <c r="E2754" s="60" t="s">
        <v>4460</v>
      </c>
      <c r="F2754" s="60" t="s">
        <v>6794</v>
      </c>
      <c r="G2754" s="24" t="s">
        <v>7106</v>
      </c>
      <c r="H2754" s="232" t="s">
        <v>194</v>
      </c>
      <c r="I2754" s="256">
        <v>3</v>
      </c>
      <c r="J2754" s="256" t="s">
        <v>6796</v>
      </c>
      <c r="K2754" s="60" t="s">
        <v>31</v>
      </c>
      <c r="L2754" s="60">
        <v>2</v>
      </c>
      <c r="M2754" s="27">
        <f t="shared" si="129"/>
        <v>260</v>
      </c>
      <c r="N2754" s="23"/>
      <c r="O2754" s="184" t="s">
        <v>32</v>
      </c>
      <c r="P2754" s="237"/>
    </row>
    <row r="2755" s="83" customFormat="1" ht="18" customHeight="1" spans="1:16">
      <c r="A2755" s="24">
        <v>2750</v>
      </c>
      <c r="B2755" s="24" t="s">
        <v>23</v>
      </c>
      <c r="C2755" s="24" t="s">
        <v>24</v>
      </c>
      <c r="D2755" s="24" t="s">
        <v>25</v>
      </c>
      <c r="E2755" s="60" t="s">
        <v>4460</v>
      </c>
      <c r="F2755" s="60" t="s">
        <v>6794</v>
      </c>
      <c r="G2755" s="24" t="s">
        <v>7107</v>
      </c>
      <c r="H2755" s="232" t="s">
        <v>194</v>
      </c>
      <c r="I2755" s="256">
        <v>3</v>
      </c>
      <c r="J2755" s="256" t="s">
        <v>6796</v>
      </c>
      <c r="K2755" s="60" t="s">
        <v>31</v>
      </c>
      <c r="L2755" s="60">
        <v>2</v>
      </c>
      <c r="M2755" s="27">
        <f t="shared" si="129"/>
        <v>260</v>
      </c>
      <c r="N2755" s="23"/>
      <c r="O2755" s="184" t="s">
        <v>32</v>
      </c>
      <c r="P2755" s="237"/>
    </row>
    <row r="2756" s="83" customFormat="1" ht="18" customHeight="1" spans="1:16">
      <c r="A2756" s="24">
        <v>2751</v>
      </c>
      <c r="B2756" s="24" t="s">
        <v>23</v>
      </c>
      <c r="C2756" s="24" t="s">
        <v>24</v>
      </c>
      <c r="D2756" s="24" t="s">
        <v>25</v>
      </c>
      <c r="E2756" s="60" t="s">
        <v>4460</v>
      </c>
      <c r="F2756" s="60" t="s">
        <v>6794</v>
      </c>
      <c r="G2756" s="24" t="s">
        <v>7108</v>
      </c>
      <c r="H2756" s="232" t="s">
        <v>194</v>
      </c>
      <c r="I2756" s="24">
        <v>7</v>
      </c>
      <c r="J2756" s="256" t="s">
        <v>6796</v>
      </c>
      <c r="K2756" s="60" t="s">
        <v>31</v>
      </c>
      <c r="L2756" s="60">
        <v>3</v>
      </c>
      <c r="M2756" s="27">
        <f t="shared" si="129"/>
        <v>390</v>
      </c>
      <c r="N2756" s="23"/>
      <c r="O2756" s="184" t="s">
        <v>32</v>
      </c>
      <c r="P2756" s="237"/>
    </row>
    <row r="2757" s="83" customFormat="1" ht="18" customHeight="1" spans="1:16">
      <c r="A2757" s="24">
        <v>2752</v>
      </c>
      <c r="B2757" s="24" t="s">
        <v>23</v>
      </c>
      <c r="C2757" s="24" t="s">
        <v>24</v>
      </c>
      <c r="D2757" s="24" t="s">
        <v>25</v>
      </c>
      <c r="E2757" s="60" t="s">
        <v>4460</v>
      </c>
      <c r="F2757" s="60" t="s">
        <v>6794</v>
      </c>
      <c r="G2757" s="24" t="s">
        <v>7109</v>
      </c>
      <c r="H2757" s="232" t="s">
        <v>194</v>
      </c>
      <c r="I2757" s="256">
        <v>4</v>
      </c>
      <c r="J2757" s="256" t="s">
        <v>6796</v>
      </c>
      <c r="K2757" s="60" t="s">
        <v>31</v>
      </c>
      <c r="L2757" s="60">
        <v>2</v>
      </c>
      <c r="M2757" s="27">
        <f t="shared" si="129"/>
        <v>260</v>
      </c>
      <c r="N2757" s="23"/>
      <c r="O2757" s="184" t="s">
        <v>32</v>
      </c>
      <c r="P2757" s="237"/>
    </row>
    <row r="2758" s="83" customFormat="1" ht="18" customHeight="1" spans="1:16">
      <c r="A2758" s="24">
        <v>2753</v>
      </c>
      <c r="B2758" s="24" t="s">
        <v>23</v>
      </c>
      <c r="C2758" s="24" t="s">
        <v>24</v>
      </c>
      <c r="D2758" s="24" t="s">
        <v>25</v>
      </c>
      <c r="E2758" s="60" t="s">
        <v>4460</v>
      </c>
      <c r="F2758" s="60" t="s">
        <v>6794</v>
      </c>
      <c r="G2758" s="24" t="s">
        <v>7110</v>
      </c>
      <c r="H2758" s="232" t="s">
        <v>194</v>
      </c>
      <c r="I2758" s="256">
        <v>5</v>
      </c>
      <c r="J2758" s="256" t="s">
        <v>6796</v>
      </c>
      <c r="K2758" s="60" t="s">
        <v>31</v>
      </c>
      <c r="L2758" s="60">
        <v>3</v>
      </c>
      <c r="M2758" s="27">
        <f t="shared" si="129"/>
        <v>390</v>
      </c>
      <c r="N2758" s="23"/>
      <c r="O2758" s="184" t="s">
        <v>32</v>
      </c>
      <c r="P2758" s="237"/>
    </row>
    <row r="2759" s="83" customFormat="1" ht="18" customHeight="1" spans="1:16">
      <c r="A2759" s="24">
        <v>2754</v>
      </c>
      <c r="B2759" s="24" t="s">
        <v>23</v>
      </c>
      <c r="C2759" s="24" t="s">
        <v>24</v>
      </c>
      <c r="D2759" s="24" t="s">
        <v>25</v>
      </c>
      <c r="E2759" s="60" t="s">
        <v>4460</v>
      </c>
      <c r="F2759" s="60" t="s">
        <v>6794</v>
      </c>
      <c r="G2759" s="24" t="s">
        <v>7111</v>
      </c>
      <c r="H2759" s="232" t="s">
        <v>194</v>
      </c>
      <c r="I2759" s="256">
        <v>6</v>
      </c>
      <c r="J2759" s="256" t="s">
        <v>6796</v>
      </c>
      <c r="K2759" s="60" t="s">
        <v>31</v>
      </c>
      <c r="L2759" s="60">
        <v>3</v>
      </c>
      <c r="M2759" s="27">
        <f t="shared" si="129"/>
        <v>390</v>
      </c>
      <c r="N2759" s="23"/>
      <c r="O2759" s="184" t="s">
        <v>32</v>
      </c>
      <c r="P2759" s="237"/>
    </row>
    <row r="2760" s="83" customFormat="1" ht="18" customHeight="1" spans="1:16">
      <c r="A2760" s="24">
        <v>2755</v>
      </c>
      <c r="B2760" s="24" t="s">
        <v>23</v>
      </c>
      <c r="C2760" s="24" t="s">
        <v>24</v>
      </c>
      <c r="D2760" s="24" t="s">
        <v>25</v>
      </c>
      <c r="E2760" s="60" t="s">
        <v>4460</v>
      </c>
      <c r="F2760" s="60" t="s">
        <v>6794</v>
      </c>
      <c r="G2760" s="24" t="s">
        <v>7112</v>
      </c>
      <c r="H2760" s="232" t="s">
        <v>194</v>
      </c>
      <c r="I2760" s="256">
        <v>6</v>
      </c>
      <c r="J2760" s="256" t="s">
        <v>6796</v>
      </c>
      <c r="K2760" s="60" t="s">
        <v>31</v>
      </c>
      <c r="L2760" s="60">
        <v>3</v>
      </c>
      <c r="M2760" s="27">
        <f t="shared" si="129"/>
        <v>390</v>
      </c>
      <c r="N2760" s="23"/>
      <c r="O2760" s="184" t="s">
        <v>32</v>
      </c>
      <c r="P2760" s="237"/>
    </row>
    <row r="2761" s="83" customFormat="1" ht="18" customHeight="1" spans="1:16">
      <c r="A2761" s="24">
        <v>2756</v>
      </c>
      <c r="B2761" s="24" t="s">
        <v>23</v>
      </c>
      <c r="C2761" s="24" t="s">
        <v>24</v>
      </c>
      <c r="D2761" s="24" t="s">
        <v>25</v>
      </c>
      <c r="E2761" s="60" t="s">
        <v>4460</v>
      </c>
      <c r="F2761" s="60" t="s">
        <v>6794</v>
      </c>
      <c r="G2761" s="24" t="s">
        <v>7113</v>
      </c>
      <c r="H2761" s="232" t="s">
        <v>194</v>
      </c>
      <c r="I2761" s="256">
        <v>5</v>
      </c>
      <c r="J2761" s="256" t="s">
        <v>6796</v>
      </c>
      <c r="K2761" s="60" t="s">
        <v>31</v>
      </c>
      <c r="L2761" s="60">
        <v>3</v>
      </c>
      <c r="M2761" s="27">
        <f t="shared" si="129"/>
        <v>390</v>
      </c>
      <c r="N2761" s="23"/>
      <c r="O2761" s="184" t="s">
        <v>32</v>
      </c>
      <c r="P2761" s="237"/>
    </row>
    <row r="2762" s="83" customFormat="1" ht="18" customHeight="1" spans="1:16">
      <c r="A2762" s="24">
        <v>2757</v>
      </c>
      <c r="B2762" s="24" t="s">
        <v>23</v>
      </c>
      <c r="C2762" s="24" t="s">
        <v>24</v>
      </c>
      <c r="D2762" s="24" t="s">
        <v>25</v>
      </c>
      <c r="E2762" s="60" t="s">
        <v>4460</v>
      </c>
      <c r="F2762" s="60" t="s">
        <v>6794</v>
      </c>
      <c r="G2762" s="24" t="s">
        <v>7114</v>
      </c>
      <c r="H2762" s="232" t="s">
        <v>194</v>
      </c>
      <c r="I2762" s="256">
        <v>6</v>
      </c>
      <c r="J2762" s="256" t="s">
        <v>6796</v>
      </c>
      <c r="K2762" s="60" t="s">
        <v>31</v>
      </c>
      <c r="L2762" s="60">
        <v>3</v>
      </c>
      <c r="M2762" s="27">
        <f t="shared" si="129"/>
        <v>390</v>
      </c>
      <c r="N2762" s="23"/>
      <c r="O2762" s="184" t="s">
        <v>32</v>
      </c>
      <c r="P2762" s="237"/>
    </row>
    <row r="2763" s="83" customFormat="1" ht="18" customHeight="1" spans="1:16">
      <c r="A2763" s="24">
        <v>2758</v>
      </c>
      <c r="B2763" s="24" t="s">
        <v>23</v>
      </c>
      <c r="C2763" s="24" t="s">
        <v>24</v>
      </c>
      <c r="D2763" s="24" t="s">
        <v>25</v>
      </c>
      <c r="E2763" s="60" t="s">
        <v>4460</v>
      </c>
      <c r="F2763" s="60" t="s">
        <v>6794</v>
      </c>
      <c r="G2763" s="24" t="s">
        <v>7115</v>
      </c>
      <c r="H2763" s="232" t="s">
        <v>194</v>
      </c>
      <c r="I2763" s="24">
        <v>3</v>
      </c>
      <c r="J2763" s="256" t="s">
        <v>6796</v>
      </c>
      <c r="K2763" s="60" t="s">
        <v>31</v>
      </c>
      <c r="L2763" s="60">
        <v>2</v>
      </c>
      <c r="M2763" s="27">
        <f t="shared" si="129"/>
        <v>260</v>
      </c>
      <c r="N2763" s="23"/>
      <c r="O2763" s="184" t="s">
        <v>32</v>
      </c>
      <c r="P2763" s="237"/>
    </row>
    <row r="2764" s="83" customFormat="1" ht="18" customHeight="1" spans="1:16">
      <c r="A2764" s="24">
        <v>2759</v>
      </c>
      <c r="B2764" s="24" t="s">
        <v>23</v>
      </c>
      <c r="C2764" s="24" t="s">
        <v>24</v>
      </c>
      <c r="D2764" s="24" t="s">
        <v>25</v>
      </c>
      <c r="E2764" s="60" t="s">
        <v>4460</v>
      </c>
      <c r="F2764" s="60" t="s">
        <v>6794</v>
      </c>
      <c r="G2764" s="24" t="s">
        <v>7116</v>
      </c>
      <c r="H2764" s="232" t="s">
        <v>194</v>
      </c>
      <c r="I2764" s="256">
        <v>6</v>
      </c>
      <c r="J2764" s="256" t="s">
        <v>6796</v>
      </c>
      <c r="K2764" s="60" t="s">
        <v>31</v>
      </c>
      <c r="L2764" s="60">
        <v>3</v>
      </c>
      <c r="M2764" s="27">
        <f t="shared" si="129"/>
        <v>390</v>
      </c>
      <c r="N2764" s="23"/>
      <c r="O2764" s="184" t="s">
        <v>32</v>
      </c>
      <c r="P2764" s="237"/>
    </row>
    <row r="2765" s="83" customFormat="1" ht="18" customHeight="1" spans="1:16">
      <c r="A2765" s="24">
        <v>2760</v>
      </c>
      <c r="B2765" s="24" t="s">
        <v>23</v>
      </c>
      <c r="C2765" s="24" t="s">
        <v>24</v>
      </c>
      <c r="D2765" s="24" t="s">
        <v>25</v>
      </c>
      <c r="E2765" s="60" t="s">
        <v>4460</v>
      </c>
      <c r="F2765" s="60" t="s">
        <v>6794</v>
      </c>
      <c r="G2765" s="24" t="s">
        <v>7117</v>
      </c>
      <c r="H2765" s="232" t="s">
        <v>194</v>
      </c>
      <c r="I2765" s="256">
        <v>2</v>
      </c>
      <c r="J2765" s="256" t="s">
        <v>6796</v>
      </c>
      <c r="K2765" s="60" t="s">
        <v>31</v>
      </c>
      <c r="L2765" s="60">
        <v>2</v>
      </c>
      <c r="M2765" s="27">
        <f t="shared" si="129"/>
        <v>260</v>
      </c>
      <c r="N2765" s="23"/>
      <c r="O2765" s="184" t="s">
        <v>32</v>
      </c>
      <c r="P2765" s="237"/>
    </row>
    <row r="2766" s="83" customFormat="1" ht="18" customHeight="1" spans="1:16">
      <c r="A2766" s="24">
        <v>2761</v>
      </c>
      <c r="B2766" s="24" t="s">
        <v>23</v>
      </c>
      <c r="C2766" s="24" t="s">
        <v>24</v>
      </c>
      <c r="D2766" s="24" t="s">
        <v>25</v>
      </c>
      <c r="E2766" s="60" t="s">
        <v>4460</v>
      </c>
      <c r="F2766" s="60" t="s">
        <v>6794</v>
      </c>
      <c r="G2766" s="24" t="s">
        <v>7118</v>
      </c>
      <c r="H2766" s="232" t="s">
        <v>194</v>
      </c>
      <c r="I2766" s="256">
        <v>3</v>
      </c>
      <c r="J2766" s="256" t="s">
        <v>6796</v>
      </c>
      <c r="K2766" s="60" t="s">
        <v>31</v>
      </c>
      <c r="L2766" s="60">
        <v>2</v>
      </c>
      <c r="M2766" s="27">
        <f t="shared" si="129"/>
        <v>260</v>
      </c>
      <c r="N2766" s="23"/>
      <c r="O2766" s="184" t="s">
        <v>32</v>
      </c>
      <c r="P2766" s="237"/>
    </row>
    <row r="2767" s="83" customFormat="1" ht="18" customHeight="1" spans="1:16">
      <c r="A2767" s="24">
        <v>2762</v>
      </c>
      <c r="B2767" s="24" t="s">
        <v>23</v>
      </c>
      <c r="C2767" s="24" t="s">
        <v>24</v>
      </c>
      <c r="D2767" s="24" t="s">
        <v>25</v>
      </c>
      <c r="E2767" s="60" t="s">
        <v>4460</v>
      </c>
      <c r="F2767" s="60" t="s">
        <v>6794</v>
      </c>
      <c r="G2767" s="24" t="s">
        <v>7119</v>
      </c>
      <c r="H2767" s="232" t="s">
        <v>194</v>
      </c>
      <c r="I2767" s="24">
        <v>4</v>
      </c>
      <c r="J2767" s="256" t="s">
        <v>6796</v>
      </c>
      <c r="K2767" s="60" t="s">
        <v>31</v>
      </c>
      <c r="L2767" s="60">
        <v>2</v>
      </c>
      <c r="M2767" s="27">
        <f t="shared" si="129"/>
        <v>260</v>
      </c>
      <c r="N2767" s="23"/>
      <c r="O2767" s="184" t="s">
        <v>32</v>
      </c>
      <c r="P2767" s="237"/>
    </row>
    <row r="2768" s="83" customFormat="1" ht="18" customHeight="1" spans="1:16">
      <c r="A2768" s="24">
        <v>2763</v>
      </c>
      <c r="B2768" s="24" t="s">
        <v>23</v>
      </c>
      <c r="C2768" s="24" t="s">
        <v>24</v>
      </c>
      <c r="D2768" s="24" t="s">
        <v>25</v>
      </c>
      <c r="E2768" s="60" t="s">
        <v>4460</v>
      </c>
      <c r="F2768" s="60" t="s">
        <v>6794</v>
      </c>
      <c r="G2768" s="24" t="s">
        <v>7120</v>
      </c>
      <c r="H2768" s="232" t="s">
        <v>194</v>
      </c>
      <c r="I2768" s="256">
        <v>7</v>
      </c>
      <c r="J2768" s="256" t="s">
        <v>6796</v>
      </c>
      <c r="K2768" s="60" t="s">
        <v>31</v>
      </c>
      <c r="L2768" s="60">
        <v>2</v>
      </c>
      <c r="M2768" s="27">
        <f t="shared" si="129"/>
        <v>260</v>
      </c>
      <c r="N2768" s="23"/>
      <c r="O2768" s="184" t="s">
        <v>32</v>
      </c>
      <c r="P2768" s="237"/>
    </row>
    <row r="2769" s="83" customFormat="1" ht="18" customHeight="1" spans="1:16">
      <c r="A2769" s="24">
        <v>2764</v>
      </c>
      <c r="B2769" s="24" t="s">
        <v>23</v>
      </c>
      <c r="C2769" s="24" t="s">
        <v>24</v>
      </c>
      <c r="D2769" s="24" t="s">
        <v>25</v>
      </c>
      <c r="E2769" s="60" t="s">
        <v>4460</v>
      </c>
      <c r="F2769" s="60" t="s">
        <v>6794</v>
      </c>
      <c r="G2769" s="24" t="s">
        <v>7121</v>
      </c>
      <c r="H2769" s="232" t="s">
        <v>194</v>
      </c>
      <c r="I2769" s="256">
        <v>4</v>
      </c>
      <c r="J2769" s="256" t="s">
        <v>6796</v>
      </c>
      <c r="K2769" s="60" t="s">
        <v>31</v>
      </c>
      <c r="L2769" s="60">
        <v>2</v>
      </c>
      <c r="M2769" s="27">
        <f t="shared" si="129"/>
        <v>260</v>
      </c>
      <c r="N2769" s="23"/>
      <c r="O2769" s="184" t="s">
        <v>32</v>
      </c>
      <c r="P2769" s="237"/>
    </row>
    <row r="2770" s="83" customFormat="1" ht="18" customHeight="1" spans="1:16">
      <c r="A2770" s="24">
        <v>2765</v>
      </c>
      <c r="B2770" s="24" t="s">
        <v>23</v>
      </c>
      <c r="C2770" s="24" t="s">
        <v>24</v>
      </c>
      <c r="D2770" s="24" t="s">
        <v>25</v>
      </c>
      <c r="E2770" s="60" t="s">
        <v>4460</v>
      </c>
      <c r="F2770" s="60" t="s">
        <v>6794</v>
      </c>
      <c r="G2770" s="24" t="s">
        <v>6827</v>
      </c>
      <c r="H2770" s="232" t="s">
        <v>194</v>
      </c>
      <c r="I2770" s="256">
        <v>3</v>
      </c>
      <c r="J2770" s="256" t="s">
        <v>6808</v>
      </c>
      <c r="K2770" s="60" t="s">
        <v>31</v>
      </c>
      <c r="L2770" s="60">
        <v>2</v>
      </c>
      <c r="M2770" s="27">
        <f t="shared" si="129"/>
        <v>260</v>
      </c>
      <c r="N2770" s="23"/>
      <c r="O2770" s="184" t="s">
        <v>32</v>
      </c>
      <c r="P2770" s="237"/>
    </row>
    <row r="2771" s="83" customFormat="1" ht="18" customHeight="1" spans="1:16">
      <c r="A2771" s="24">
        <v>2766</v>
      </c>
      <c r="B2771" s="24" t="s">
        <v>23</v>
      </c>
      <c r="C2771" s="24" t="s">
        <v>24</v>
      </c>
      <c r="D2771" s="24" t="s">
        <v>25</v>
      </c>
      <c r="E2771" s="60" t="s">
        <v>4460</v>
      </c>
      <c r="F2771" s="60" t="s">
        <v>6794</v>
      </c>
      <c r="G2771" s="24" t="s">
        <v>7122</v>
      </c>
      <c r="H2771" s="232" t="s">
        <v>194</v>
      </c>
      <c r="I2771" s="256">
        <v>3</v>
      </c>
      <c r="J2771" s="256" t="s">
        <v>6808</v>
      </c>
      <c r="K2771" s="60" t="s">
        <v>31</v>
      </c>
      <c r="L2771" s="60">
        <v>2</v>
      </c>
      <c r="M2771" s="27">
        <f t="shared" si="129"/>
        <v>260</v>
      </c>
      <c r="N2771" s="23"/>
      <c r="O2771" s="184" t="s">
        <v>32</v>
      </c>
      <c r="P2771" s="237"/>
    </row>
    <row r="2772" s="83" customFormat="1" ht="18" customHeight="1" spans="1:16">
      <c r="A2772" s="24">
        <v>2767</v>
      </c>
      <c r="B2772" s="24" t="s">
        <v>23</v>
      </c>
      <c r="C2772" s="24" t="s">
        <v>24</v>
      </c>
      <c r="D2772" s="24" t="s">
        <v>25</v>
      </c>
      <c r="E2772" s="60" t="s">
        <v>4460</v>
      </c>
      <c r="F2772" s="60" t="s">
        <v>6794</v>
      </c>
      <c r="G2772" s="24" t="s">
        <v>7123</v>
      </c>
      <c r="H2772" s="232" t="s">
        <v>194</v>
      </c>
      <c r="I2772" s="256">
        <v>5</v>
      </c>
      <c r="J2772" s="256" t="s">
        <v>6808</v>
      </c>
      <c r="K2772" s="60" t="s">
        <v>31</v>
      </c>
      <c r="L2772" s="60">
        <v>3</v>
      </c>
      <c r="M2772" s="27">
        <f t="shared" si="129"/>
        <v>390</v>
      </c>
      <c r="N2772" s="23"/>
      <c r="O2772" s="184" t="s">
        <v>32</v>
      </c>
      <c r="P2772" s="237"/>
    </row>
    <row r="2773" s="83" customFormat="1" ht="18" customHeight="1" spans="1:16">
      <c r="A2773" s="24">
        <v>2768</v>
      </c>
      <c r="B2773" s="24" t="s">
        <v>23</v>
      </c>
      <c r="C2773" s="24" t="s">
        <v>24</v>
      </c>
      <c r="D2773" s="24" t="s">
        <v>25</v>
      </c>
      <c r="E2773" s="60" t="s">
        <v>4460</v>
      </c>
      <c r="F2773" s="60" t="s">
        <v>6794</v>
      </c>
      <c r="G2773" s="24" t="s">
        <v>7124</v>
      </c>
      <c r="H2773" s="232" t="s">
        <v>194</v>
      </c>
      <c r="I2773" s="256">
        <v>6</v>
      </c>
      <c r="J2773" s="256" t="s">
        <v>6808</v>
      </c>
      <c r="K2773" s="60" t="s">
        <v>31</v>
      </c>
      <c r="L2773" s="60">
        <v>3</v>
      </c>
      <c r="M2773" s="27">
        <f t="shared" si="129"/>
        <v>390</v>
      </c>
      <c r="N2773" s="23"/>
      <c r="O2773" s="184" t="s">
        <v>32</v>
      </c>
      <c r="P2773" s="237"/>
    </row>
    <row r="2774" s="83" customFormat="1" ht="18" customHeight="1" spans="1:16">
      <c r="A2774" s="24">
        <v>2769</v>
      </c>
      <c r="B2774" s="24" t="s">
        <v>23</v>
      </c>
      <c r="C2774" s="24" t="s">
        <v>24</v>
      </c>
      <c r="D2774" s="24" t="s">
        <v>25</v>
      </c>
      <c r="E2774" s="60" t="s">
        <v>4460</v>
      </c>
      <c r="F2774" s="60" t="s">
        <v>6794</v>
      </c>
      <c r="G2774" s="24" t="s">
        <v>7125</v>
      </c>
      <c r="H2774" s="232" t="s">
        <v>194</v>
      </c>
      <c r="I2774" s="256">
        <v>2</v>
      </c>
      <c r="J2774" s="256" t="s">
        <v>6808</v>
      </c>
      <c r="K2774" s="60" t="s">
        <v>31</v>
      </c>
      <c r="L2774" s="60">
        <v>2</v>
      </c>
      <c r="M2774" s="27">
        <f t="shared" si="129"/>
        <v>260</v>
      </c>
      <c r="N2774" s="23"/>
      <c r="O2774" s="184" t="s">
        <v>32</v>
      </c>
      <c r="P2774" s="237"/>
    </row>
    <row r="2775" s="83" customFormat="1" ht="18" customHeight="1" spans="1:16">
      <c r="A2775" s="24">
        <v>2770</v>
      </c>
      <c r="B2775" s="24" t="s">
        <v>23</v>
      </c>
      <c r="C2775" s="24" t="s">
        <v>24</v>
      </c>
      <c r="D2775" s="24" t="s">
        <v>25</v>
      </c>
      <c r="E2775" s="60" t="s">
        <v>4460</v>
      </c>
      <c r="F2775" s="60" t="s">
        <v>6794</v>
      </c>
      <c r="G2775" s="24" t="s">
        <v>7126</v>
      </c>
      <c r="H2775" s="232" t="s">
        <v>194</v>
      </c>
      <c r="I2775" s="256">
        <v>3</v>
      </c>
      <c r="J2775" s="256" t="s">
        <v>6423</v>
      </c>
      <c r="K2775" s="60" t="s">
        <v>31</v>
      </c>
      <c r="L2775" s="60">
        <v>2</v>
      </c>
      <c r="M2775" s="27">
        <f t="shared" si="129"/>
        <v>260</v>
      </c>
      <c r="N2775" s="23"/>
      <c r="O2775" s="184" t="s">
        <v>32</v>
      </c>
      <c r="P2775" s="237"/>
    </row>
    <row r="2776" s="83" customFormat="1" ht="18" customHeight="1" spans="1:16">
      <c r="A2776" s="24">
        <v>2771</v>
      </c>
      <c r="B2776" s="24" t="s">
        <v>23</v>
      </c>
      <c r="C2776" s="24" t="s">
        <v>24</v>
      </c>
      <c r="D2776" s="24" t="s">
        <v>25</v>
      </c>
      <c r="E2776" s="60" t="s">
        <v>4460</v>
      </c>
      <c r="F2776" s="60" t="s">
        <v>6794</v>
      </c>
      <c r="G2776" s="24" t="s">
        <v>7127</v>
      </c>
      <c r="H2776" s="232" t="s">
        <v>194</v>
      </c>
      <c r="I2776" s="256">
        <v>6</v>
      </c>
      <c r="J2776" s="256" t="s">
        <v>6423</v>
      </c>
      <c r="K2776" s="60" t="s">
        <v>31</v>
      </c>
      <c r="L2776" s="60">
        <v>3</v>
      </c>
      <c r="M2776" s="27">
        <f t="shared" si="129"/>
        <v>390</v>
      </c>
      <c r="N2776" s="23"/>
      <c r="O2776" s="184" t="s">
        <v>32</v>
      </c>
      <c r="P2776" s="237"/>
    </row>
    <row r="2777" s="83" customFormat="1" ht="18" customHeight="1" spans="1:16">
      <c r="A2777" s="24">
        <v>2772</v>
      </c>
      <c r="B2777" s="24" t="s">
        <v>23</v>
      </c>
      <c r="C2777" s="24" t="s">
        <v>24</v>
      </c>
      <c r="D2777" s="24" t="s">
        <v>25</v>
      </c>
      <c r="E2777" s="60" t="s">
        <v>4460</v>
      </c>
      <c r="F2777" s="60" t="s">
        <v>6794</v>
      </c>
      <c r="G2777" s="24" t="s">
        <v>7128</v>
      </c>
      <c r="H2777" s="232" t="s">
        <v>194</v>
      </c>
      <c r="I2777" s="256">
        <v>5</v>
      </c>
      <c r="J2777" s="256" t="s">
        <v>6423</v>
      </c>
      <c r="K2777" s="60" t="s">
        <v>31</v>
      </c>
      <c r="L2777" s="60">
        <v>3</v>
      </c>
      <c r="M2777" s="27">
        <f t="shared" si="129"/>
        <v>390</v>
      </c>
      <c r="N2777" s="23"/>
      <c r="O2777" s="184" t="s">
        <v>32</v>
      </c>
      <c r="P2777" s="237"/>
    </row>
    <row r="2778" s="83" customFormat="1" ht="18" customHeight="1" spans="1:16">
      <c r="A2778" s="24">
        <v>2773</v>
      </c>
      <c r="B2778" s="24" t="s">
        <v>23</v>
      </c>
      <c r="C2778" s="24" t="s">
        <v>24</v>
      </c>
      <c r="D2778" s="24" t="s">
        <v>25</v>
      </c>
      <c r="E2778" s="60" t="s">
        <v>4460</v>
      </c>
      <c r="F2778" s="60" t="s">
        <v>6794</v>
      </c>
      <c r="G2778" s="24" t="s">
        <v>7129</v>
      </c>
      <c r="H2778" s="232" t="s">
        <v>194</v>
      </c>
      <c r="I2778" s="256">
        <v>6</v>
      </c>
      <c r="J2778" s="256" t="s">
        <v>6423</v>
      </c>
      <c r="K2778" s="60" t="s">
        <v>31</v>
      </c>
      <c r="L2778" s="60">
        <v>3</v>
      </c>
      <c r="M2778" s="27">
        <f t="shared" si="129"/>
        <v>390</v>
      </c>
      <c r="N2778" s="23"/>
      <c r="O2778" s="184" t="s">
        <v>32</v>
      </c>
      <c r="P2778" s="237"/>
    </row>
    <row r="2779" s="83" customFormat="1" ht="18" customHeight="1" spans="1:16">
      <c r="A2779" s="24">
        <v>2774</v>
      </c>
      <c r="B2779" s="24" t="s">
        <v>23</v>
      </c>
      <c r="C2779" s="24" t="s">
        <v>24</v>
      </c>
      <c r="D2779" s="24" t="s">
        <v>25</v>
      </c>
      <c r="E2779" s="60" t="s">
        <v>4460</v>
      </c>
      <c r="F2779" s="60" t="s">
        <v>6794</v>
      </c>
      <c r="G2779" s="24" t="s">
        <v>7130</v>
      </c>
      <c r="H2779" s="232" t="s">
        <v>194</v>
      </c>
      <c r="I2779" s="256">
        <v>5</v>
      </c>
      <c r="J2779" s="256" t="s">
        <v>6423</v>
      </c>
      <c r="K2779" s="60" t="s">
        <v>31</v>
      </c>
      <c r="L2779" s="60">
        <v>3</v>
      </c>
      <c r="M2779" s="27">
        <f t="shared" si="129"/>
        <v>390</v>
      </c>
      <c r="N2779" s="23"/>
      <c r="O2779" s="184" t="s">
        <v>32</v>
      </c>
      <c r="P2779" s="237"/>
    </row>
    <row r="2780" s="83" customFormat="1" ht="18" customHeight="1" spans="1:16">
      <c r="A2780" s="24">
        <v>2775</v>
      </c>
      <c r="B2780" s="24" t="s">
        <v>23</v>
      </c>
      <c r="C2780" s="24" t="s">
        <v>24</v>
      </c>
      <c r="D2780" s="24" t="s">
        <v>25</v>
      </c>
      <c r="E2780" s="60" t="s">
        <v>4460</v>
      </c>
      <c r="F2780" s="60" t="s">
        <v>6794</v>
      </c>
      <c r="G2780" s="24" t="s">
        <v>7131</v>
      </c>
      <c r="H2780" s="232" t="s">
        <v>194</v>
      </c>
      <c r="I2780" s="256">
        <v>5</v>
      </c>
      <c r="J2780" s="256" t="s">
        <v>6423</v>
      </c>
      <c r="K2780" s="60" t="s">
        <v>31</v>
      </c>
      <c r="L2780" s="60">
        <v>3</v>
      </c>
      <c r="M2780" s="27">
        <f t="shared" si="129"/>
        <v>390</v>
      </c>
      <c r="N2780" s="23"/>
      <c r="O2780" s="184" t="s">
        <v>32</v>
      </c>
      <c r="P2780" s="237"/>
    </row>
    <row r="2781" s="83" customFormat="1" ht="18" customHeight="1" spans="1:16">
      <c r="A2781" s="24">
        <v>2776</v>
      </c>
      <c r="B2781" s="24" t="s">
        <v>23</v>
      </c>
      <c r="C2781" s="24" t="s">
        <v>24</v>
      </c>
      <c r="D2781" s="24" t="s">
        <v>25</v>
      </c>
      <c r="E2781" s="60" t="s">
        <v>4460</v>
      </c>
      <c r="F2781" s="60" t="s">
        <v>6794</v>
      </c>
      <c r="G2781" s="24" t="s">
        <v>7132</v>
      </c>
      <c r="H2781" s="232" t="s">
        <v>194</v>
      </c>
      <c r="I2781" s="256">
        <v>4</v>
      </c>
      <c r="J2781" s="256" t="s">
        <v>6423</v>
      </c>
      <c r="K2781" s="60" t="s">
        <v>31</v>
      </c>
      <c r="L2781" s="60">
        <v>1</v>
      </c>
      <c r="M2781" s="27">
        <f>L2781*312</f>
        <v>312</v>
      </c>
      <c r="N2781" s="23"/>
      <c r="O2781" s="184" t="s">
        <v>32</v>
      </c>
      <c r="P2781" s="237"/>
    </row>
    <row r="2782" s="83" customFormat="1" ht="18" customHeight="1" spans="1:16">
      <c r="A2782" s="24">
        <v>2777</v>
      </c>
      <c r="B2782" s="24" t="s">
        <v>23</v>
      </c>
      <c r="C2782" s="24" t="s">
        <v>24</v>
      </c>
      <c r="D2782" s="24" t="s">
        <v>25</v>
      </c>
      <c r="E2782" s="60" t="s">
        <v>4460</v>
      </c>
      <c r="F2782" s="60" t="s">
        <v>6794</v>
      </c>
      <c r="G2782" s="24" t="s">
        <v>7133</v>
      </c>
      <c r="H2782" s="232" t="s">
        <v>194</v>
      </c>
      <c r="I2782" s="24">
        <v>3</v>
      </c>
      <c r="J2782" s="256" t="s">
        <v>6423</v>
      </c>
      <c r="K2782" s="60" t="s">
        <v>31</v>
      </c>
      <c r="L2782" s="60">
        <v>2</v>
      </c>
      <c r="M2782" s="27">
        <f t="shared" ref="M2782:M2813" si="130">L2782*130</f>
        <v>260</v>
      </c>
      <c r="N2782" s="23"/>
      <c r="O2782" s="184" t="s">
        <v>32</v>
      </c>
      <c r="P2782" s="237"/>
    </row>
    <row r="2783" s="225" customFormat="1" ht="18" customHeight="1" spans="1:16">
      <c r="A2783" s="24">
        <v>2778</v>
      </c>
      <c r="B2783" s="24" t="s">
        <v>23</v>
      </c>
      <c r="C2783" s="24" t="s">
        <v>24</v>
      </c>
      <c r="D2783" s="24" t="s">
        <v>25</v>
      </c>
      <c r="E2783" s="24" t="s">
        <v>4460</v>
      </c>
      <c r="F2783" s="24" t="s">
        <v>6794</v>
      </c>
      <c r="G2783" s="24" t="s">
        <v>7134</v>
      </c>
      <c r="H2783" s="232" t="s">
        <v>194</v>
      </c>
      <c r="I2783" s="256">
        <v>3</v>
      </c>
      <c r="J2783" s="256" t="s">
        <v>6423</v>
      </c>
      <c r="K2783" s="60" t="s">
        <v>31</v>
      </c>
      <c r="L2783" s="60">
        <v>3</v>
      </c>
      <c r="M2783" s="27">
        <f t="shared" si="130"/>
        <v>390</v>
      </c>
      <c r="N2783" s="244"/>
      <c r="O2783" s="184" t="s">
        <v>32</v>
      </c>
      <c r="P2783" s="249"/>
    </row>
    <row r="2784" s="83" customFormat="1" ht="18" customHeight="1" spans="1:16">
      <c r="A2784" s="24">
        <v>2779</v>
      </c>
      <c r="B2784" s="24" t="s">
        <v>23</v>
      </c>
      <c r="C2784" s="24" t="s">
        <v>24</v>
      </c>
      <c r="D2784" s="24" t="s">
        <v>25</v>
      </c>
      <c r="E2784" s="60" t="s">
        <v>4460</v>
      </c>
      <c r="F2784" s="60" t="s">
        <v>6794</v>
      </c>
      <c r="G2784" s="24" t="s">
        <v>7135</v>
      </c>
      <c r="H2784" s="232" t="s">
        <v>194</v>
      </c>
      <c r="I2784" s="256">
        <v>6</v>
      </c>
      <c r="J2784" s="256" t="s">
        <v>6423</v>
      </c>
      <c r="K2784" s="60" t="s">
        <v>31</v>
      </c>
      <c r="L2784" s="60">
        <v>3</v>
      </c>
      <c r="M2784" s="27">
        <f t="shared" si="130"/>
        <v>390</v>
      </c>
      <c r="N2784" s="23"/>
      <c r="O2784" s="184" t="s">
        <v>32</v>
      </c>
      <c r="P2784" s="237"/>
    </row>
    <row r="2785" s="83" customFormat="1" ht="18" customHeight="1" spans="1:16">
      <c r="A2785" s="24">
        <v>2780</v>
      </c>
      <c r="B2785" s="24" t="s">
        <v>23</v>
      </c>
      <c r="C2785" s="24" t="s">
        <v>24</v>
      </c>
      <c r="D2785" s="24" t="s">
        <v>25</v>
      </c>
      <c r="E2785" s="60" t="s">
        <v>4460</v>
      </c>
      <c r="F2785" s="60" t="s">
        <v>6794</v>
      </c>
      <c r="G2785" s="24" t="s">
        <v>7136</v>
      </c>
      <c r="H2785" s="232" t="s">
        <v>194</v>
      </c>
      <c r="I2785" s="256">
        <v>3</v>
      </c>
      <c r="J2785" s="256" t="s">
        <v>6423</v>
      </c>
      <c r="K2785" s="60" t="s">
        <v>31</v>
      </c>
      <c r="L2785" s="60">
        <v>2</v>
      </c>
      <c r="M2785" s="27">
        <f t="shared" si="130"/>
        <v>260</v>
      </c>
      <c r="N2785" s="23"/>
      <c r="O2785" s="184" t="s">
        <v>32</v>
      </c>
      <c r="P2785" s="237"/>
    </row>
    <row r="2786" s="83" customFormat="1" ht="18" customHeight="1" spans="1:16">
      <c r="A2786" s="24">
        <v>2781</v>
      </c>
      <c r="B2786" s="24" t="s">
        <v>23</v>
      </c>
      <c r="C2786" s="24" t="s">
        <v>24</v>
      </c>
      <c r="D2786" s="24" t="s">
        <v>25</v>
      </c>
      <c r="E2786" s="60" t="s">
        <v>4460</v>
      </c>
      <c r="F2786" s="60" t="s">
        <v>6794</v>
      </c>
      <c r="G2786" s="24" t="s">
        <v>7137</v>
      </c>
      <c r="H2786" s="232" t="s">
        <v>194</v>
      </c>
      <c r="I2786" s="256">
        <v>6</v>
      </c>
      <c r="J2786" s="256" t="s">
        <v>6423</v>
      </c>
      <c r="K2786" s="60" t="s">
        <v>31</v>
      </c>
      <c r="L2786" s="60">
        <v>3</v>
      </c>
      <c r="M2786" s="27">
        <f t="shared" si="130"/>
        <v>390</v>
      </c>
      <c r="N2786" s="23"/>
      <c r="O2786" s="184" t="s">
        <v>32</v>
      </c>
      <c r="P2786" s="237"/>
    </row>
    <row r="2787" s="83" customFormat="1" ht="18" customHeight="1" spans="1:16">
      <c r="A2787" s="24">
        <v>2782</v>
      </c>
      <c r="B2787" s="24" t="s">
        <v>23</v>
      </c>
      <c r="C2787" s="24" t="s">
        <v>24</v>
      </c>
      <c r="D2787" s="24" t="s">
        <v>25</v>
      </c>
      <c r="E2787" s="60" t="s">
        <v>4460</v>
      </c>
      <c r="F2787" s="60" t="s">
        <v>6794</v>
      </c>
      <c r="G2787" s="24" t="s">
        <v>7138</v>
      </c>
      <c r="H2787" s="232" t="s">
        <v>194</v>
      </c>
      <c r="I2787" s="256">
        <v>6</v>
      </c>
      <c r="J2787" s="256" t="s">
        <v>6423</v>
      </c>
      <c r="K2787" s="60" t="s">
        <v>31</v>
      </c>
      <c r="L2787" s="60">
        <v>3</v>
      </c>
      <c r="M2787" s="27">
        <f t="shared" si="130"/>
        <v>390</v>
      </c>
      <c r="N2787" s="23"/>
      <c r="O2787" s="184" t="s">
        <v>32</v>
      </c>
      <c r="P2787" s="237"/>
    </row>
    <row r="2788" s="83" customFormat="1" ht="18" customHeight="1" spans="1:16">
      <c r="A2788" s="24">
        <v>2783</v>
      </c>
      <c r="B2788" s="24" t="s">
        <v>23</v>
      </c>
      <c r="C2788" s="24" t="s">
        <v>24</v>
      </c>
      <c r="D2788" s="24" t="s">
        <v>25</v>
      </c>
      <c r="E2788" s="60" t="s">
        <v>4460</v>
      </c>
      <c r="F2788" s="60" t="s">
        <v>6794</v>
      </c>
      <c r="G2788" s="24" t="s">
        <v>7139</v>
      </c>
      <c r="H2788" s="232" t="s">
        <v>194</v>
      </c>
      <c r="I2788" s="24">
        <v>5</v>
      </c>
      <c r="J2788" s="256" t="s">
        <v>6423</v>
      </c>
      <c r="K2788" s="60" t="s">
        <v>31</v>
      </c>
      <c r="L2788" s="60">
        <v>3</v>
      </c>
      <c r="M2788" s="27">
        <f t="shared" si="130"/>
        <v>390</v>
      </c>
      <c r="N2788" s="23"/>
      <c r="O2788" s="184" t="s">
        <v>32</v>
      </c>
      <c r="P2788" s="237"/>
    </row>
    <row r="2789" s="83" customFormat="1" ht="18" customHeight="1" spans="1:16">
      <c r="A2789" s="24">
        <v>2784</v>
      </c>
      <c r="B2789" s="24" t="s">
        <v>23</v>
      </c>
      <c r="C2789" s="24" t="s">
        <v>24</v>
      </c>
      <c r="D2789" s="24" t="s">
        <v>25</v>
      </c>
      <c r="E2789" s="60" t="s">
        <v>4460</v>
      </c>
      <c r="F2789" s="60" t="s">
        <v>6794</v>
      </c>
      <c r="G2789" s="24" t="s">
        <v>7140</v>
      </c>
      <c r="H2789" s="232" t="s">
        <v>194</v>
      </c>
      <c r="I2789" s="256">
        <v>3</v>
      </c>
      <c r="J2789" s="256" t="s">
        <v>6423</v>
      </c>
      <c r="K2789" s="60" t="s">
        <v>31</v>
      </c>
      <c r="L2789" s="60">
        <v>2</v>
      </c>
      <c r="M2789" s="27">
        <f t="shared" si="130"/>
        <v>260</v>
      </c>
      <c r="N2789" s="23"/>
      <c r="O2789" s="184" t="s">
        <v>32</v>
      </c>
      <c r="P2789" s="237"/>
    </row>
    <row r="2790" s="83" customFormat="1" ht="18" customHeight="1" spans="1:16">
      <c r="A2790" s="24">
        <v>2785</v>
      </c>
      <c r="B2790" s="24" t="s">
        <v>23</v>
      </c>
      <c r="C2790" s="24" t="s">
        <v>24</v>
      </c>
      <c r="D2790" s="24" t="s">
        <v>25</v>
      </c>
      <c r="E2790" s="60" t="s">
        <v>4460</v>
      </c>
      <c r="F2790" s="60" t="s">
        <v>6794</v>
      </c>
      <c r="G2790" s="24" t="s">
        <v>7141</v>
      </c>
      <c r="H2790" s="253" t="s">
        <v>194</v>
      </c>
      <c r="I2790" s="256">
        <v>8</v>
      </c>
      <c r="J2790" s="256" t="s">
        <v>6423</v>
      </c>
      <c r="K2790" s="60" t="s">
        <v>31</v>
      </c>
      <c r="L2790" s="60">
        <v>4</v>
      </c>
      <c r="M2790" s="27">
        <f t="shared" si="130"/>
        <v>520</v>
      </c>
      <c r="N2790" s="23"/>
      <c r="O2790" s="184" t="s">
        <v>32</v>
      </c>
      <c r="P2790" s="237"/>
    </row>
    <row r="2791" s="83" customFormat="1" ht="18" customHeight="1" spans="1:16">
      <c r="A2791" s="24">
        <v>2786</v>
      </c>
      <c r="B2791" s="24" t="s">
        <v>23</v>
      </c>
      <c r="C2791" s="24" t="s">
        <v>24</v>
      </c>
      <c r="D2791" s="24" t="s">
        <v>25</v>
      </c>
      <c r="E2791" s="60" t="s">
        <v>4460</v>
      </c>
      <c r="F2791" s="60" t="s">
        <v>6794</v>
      </c>
      <c r="G2791" s="24" t="s">
        <v>7142</v>
      </c>
      <c r="H2791" s="232" t="s">
        <v>194</v>
      </c>
      <c r="I2791" s="256">
        <v>4</v>
      </c>
      <c r="J2791" s="256" t="s">
        <v>6423</v>
      </c>
      <c r="K2791" s="60" t="s">
        <v>31</v>
      </c>
      <c r="L2791" s="60">
        <v>2</v>
      </c>
      <c r="M2791" s="27">
        <f t="shared" si="130"/>
        <v>260</v>
      </c>
      <c r="N2791" s="23"/>
      <c r="O2791" s="184" t="s">
        <v>32</v>
      </c>
      <c r="P2791" s="237"/>
    </row>
    <row r="2792" s="83" customFormat="1" ht="18" customHeight="1" spans="1:16">
      <c r="A2792" s="24">
        <v>2787</v>
      </c>
      <c r="B2792" s="24" t="s">
        <v>23</v>
      </c>
      <c r="C2792" s="24" t="s">
        <v>24</v>
      </c>
      <c r="D2792" s="24" t="s">
        <v>25</v>
      </c>
      <c r="E2792" s="60" t="s">
        <v>4460</v>
      </c>
      <c r="F2792" s="60" t="s">
        <v>6794</v>
      </c>
      <c r="G2792" s="24" t="s">
        <v>7143</v>
      </c>
      <c r="H2792" s="232" t="s">
        <v>194</v>
      </c>
      <c r="I2792" s="256">
        <v>4</v>
      </c>
      <c r="J2792" s="256" t="s">
        <v>6423</v>
      </c>
      <c r="K2792" s="60" t="s">
        <v>31</v>
      </c>
      <c r="L2792" s="60">
        <v>2</v>
      </c>
      <c r="M2792" s="27">
        <f t="shared" si="130"/>
        <v>260</v>
      </c>
      <c r="N2792" s="23"/>
      <c r="O2792" s="184" t="s">
        <v>32</v>
      </c>
      <c r="P2792" s="237"/>
    </row>
    <row r="2793" s="83" customFormat="1" ht="18" customHeight="1" spans="1:16">
      <c r="A2793" s="24">
        <v>2788</v>
      </c>
      <c r="B2793" s="24" t="s">
        <v>23</v>
      </c>
      <c r="C2793" s="24" t="s">
        <v>24</v>
      </c>
      <c r="D2793" s="24" t="s">
        <v>25</v>
      </c>
      <c r="E2793" s="60" t="s">
        <v>4460</v>
      </c>
      <c r="F2793" s="60" t="s">
        <v>6794</v>
      </c>
      <c r="G2793" s="24" t="s">
        <v>7144</v>
      </c>
      <c r="H2793" s="253" t="s">
        <v>194</v>
      </c>
      <c r="I2793" s="256">
        <v>10</v>
      </c>
      <c r="J2793" s="256" t="s">
        <v>6423</v>
      </c>
      <c r="K2793" s="60" t="s">
        <v>31</v>
      </c>
      <c r="L2793" s="60">
        <v>5</v>
      </c>
      <c r="M2793" s="27">
        <f t="shared" si="130"/>
        <v>650</v>
      </c>
      <c r="N2793" s="23"/>
      <c r="O2793" s="184" t="s">
        <v>32</v>
      </c>
      <c r="P2793" s="237"/>
    </row>
    <row r="2794" s="83" customFormat="1" ht="18" customHeight="1" spans="1:16">
      <c r="A2794" s="24">
        <v>2789</v>
      </c>
      <c r="B2794" s="24" t="s">
        <v>23</v>
      </c>
      <c r="C2794" s="24" t="s">
        <v>24</v>
      </c>
      <c r="D2794" s="24" t="s">
        <v>25</v>
      </c>
      <c r="E2794" s="60" t="s">
        <v>4460</v>
      </c>
      <c r="F2794" s="60" t="s">
        <v>6794</v>
      </c>
      <c r="G2794" s="24" t="s">
        <v>7145</v>
      </c>
      <c r="H2794" s="232" t="s">
        <v>194</v>
      </c>
      <c r="I2794" s="256">
        <v>4</v>
      </c>
      <c r="J2794" s="256" t="s">
        <v>6423</v>
      </c>
      <c r="K2794" s="60" t="s">
        <v>31</v>
      </c>
      <c r="L2794" s="60">
        <v>2</v>
      </c>
      <c r="M2794" s="27">
        <f t="shared" si="130"/>
        <v>260</v>
      </c>
      <c r="N2794" s="23"/>
      <c r="O2794" s="184" t="s">
        <v>32</v>
      </c>
      <c r="P2794" s="237"/>
    </row>
    <row r="2795" s="83" customFormat="1" ht="18" customHeight="1" spans="1:16">
      <c r="A2795" s="24">
        <v>2790</v>
      </c>
      <c r="B2795" s="24" t="s">
        <v>23</v>
      </c>
      <c r="C2795" s="24" t="s">
        <v>24</v>
      </c>
      <c r="D2795" s="24" t="s">
        <v>25</v>
      </c>
      <c r="E2795" s="60" t="s">
        <v>4460</v>
      </c>
      <c r="F2795" s="60" t="s">
        <v>6794</v>
      </c>
      <c r="G2795" s="24" t="s">
        <v>7146</v>
      </c>
      <c r="H2795" s="232" t="s">
        <v>194</v>
      </c>
      <c r="I2795" s="256">
        <v>5</v>
      </c>
      <c r="J2795" s="256" t="s">
        <v>6423</v>
      </c>
      <c r="K2795" s="60" t="s">
        <v>31</v>
      </c>
      <c r="L2795" s="60">
        <v>3</v>
      </c>
      <c r="M2795" s="27">
        <f t="shared" si="130"/>
        <v>390</v>
      </c>
      <c r="N2795" s="23"/>
      <c r="O2795" s="184" t="s">
        <v>32</v>
      </c>
      <c r="P2795" s="237"/>
    </row>
    <row r="2796" s="83" customFormat="1" ht="18" customHeight="1" spans="1:16">
      <c r="A2796" s="24">
        <v>2791</v>
      </c>
      <c r="B2796" s="24" t="s">
        <v>23</v>
      </c>
      <c r="C2796" s="24" t="s">
        <v>24</v>
      </c>
      <c r="D2796" s="24" t="s">
        <v>25</v>
      </c>
      <c r="E2796" s="60" t="s">
        <v>4460</v>
      </c>
      <c r="F2796" s="60" t="s">
        <v>6794</v>
      </c>
      <c r="G2796" s="24" t="s">
        <v>7147</v>
      </c>
      <c r="H2796" s="232" t="s">
        <v>194</v>
      </c>
      <c r="I2796" s="256">
        <v>7</v>
      </c>
      <c r="J2796" s="256" t="s">
        <v>6423</v>
      </c>
      <c r="K2796" s="60" t="s">
        <v>31</v>
      </c>
      <c r="L2796" s="60">
        <v>3</v>
      </c>
      <c r="M2796" s="27">
        <f t="shared" si="130"/>
        <v>390</v>
      </c>
      <c r="N2796" s="23"/>
      <c r="O2796" s="184" t="s">
        <v>32</v>
      </c>
      <c r="P2796" s="237"/>
    </row>
    <row r="2797" s="83" customFormat="1" ht="18" customHeight="1" spans="1:16">
      <c r="A2797" s="24">
        <v>2792</v>
      </c>
      <c r="B2797" s="24" t="s">
        <v>23</v>
      </c>
      <c r="C2797" s="24" t="s">
        <v>24</v>
      </c>
      <c r="D2797" s="24" t="s">
        <v>25</v>
      </c>
      <c r="E2797" s="60" t="s">
        <v>4460</v>
      </c>
      <c r="F2797" s="60" t="s">
        <v>6794</v>
      </c>
      <c r="G2797" s="24" t="s">
        <v>7148</v>
      </c>
      <c r="H2797" s="232" t="s">
        <v>194</v>
      </c>
      <c r="I2797" s="256">
        <v>4</v>
      </c>
      <c r="J2797" s="256" t="s">
        <v>6423</v>
      </c>
      <c r="K2797" s="60" t="s">
        <v>31</v>
      </c>
      <c r="L2797" s="60">
        <v>2</v>
      </c>
      <c r="M2797" s="27">
        <f t="shared" si="130"/>
        <v>260</v>
      </c>
      <c r="N2797" s="23"/>
      <c r="O2797" s="184" t="s">
        <v>32</v>
      </c>
      <c r="P2797" s="237"/>
    </row>
    <row r="2798" s="83" customFormat="1" ht="18" customHeight="1" spans="1:16">
      <c r="A2798" s="24">
        <v>2793</v>
      </c>
      <c r="B2798" s="24" t="s">
        <v>23</v>
      </c>
      <c r="C2798" s="24" t="s">
        <v>24</v>
      </c>
      <c r="D2798" s="24" t="s">
        <v>25</v>
      </c>
      <c r="E2798" s="60" t="s">
        <v>4460</v>
      </c>
      <c r="F2798" s="60" t="s">
        <v>6794</v>
      </c>
      <c r="G2798" s="24" t="s">
        <v>7149</v>
      </c>
      <c r="H2798" s="232" t="s">
        <v>194</v>
      </c>
      <c r="I2798" s="256">
        <v>2</v>
      </c>
      <c r="J2798" s="256" t="s">
        <v>6423</v>
      </c>
      <c r="K2798" s="60" t="s">
        <v>31</v>
      </c>
      <c r="L2798" s="60">
        <v>2</v>
      </c>
      <c r="M2798" s="27">
        <f t="shared" si="130"/>
        <v>260</v>
      </c>
      <c r="N2798" s="23"/>
      <c r="O2798" s="184" t="s">
        <v>32</v>
      </c>
      <c r="P2798" s="237"/>
    </row>
    <row r="2799" s="83" customFormat="1" ht="18" customHeight="1" spans="1:16">
      <c r="A2799" s="24">
        <v>2794</v>
      </c>
      <c r="B2799" s="24" t="s">
        <v>23</v>
      </c>
      <c r="C2799" s="24" t="s">
        <v>24</v>
      </c>
      <c r="D2799" s="24" t="s">
        <v>25</v>
      </c>
      <c r="E2799" s="60" t="s">
        <v>4460</v>
      </c>
      <c r="F2799" s="60" t="s">
        <v>6794</v>
      </c>
      <c r="G2799" s="24" t="s">
        <v>7150</v>
      </c>
      <c r="H2799" s="232" t="s">
        <v>194</v>
      </c>
      <c r="I2799" s="256">
        <v>4</v>
      </c>
      <c r="J2799" s="256" t="s">
        <v>6423</v>
      </c>
      <c r="K2799" s="60" t="s">
        <v>31</v>
      </c>
      <c r="L2799" s="60">
        <v>2</v>
      </c>
      <c r="M2799" s="27">
        <f t="shared" si="130"/>
        <v>260</v>
      </c>
      <c r="N2799" s="23"/>
      <c r="O2799" s="184" t="s">
        <v>32</v>
      </c>
      <c r="P2799" s="237"/>
    </row>
    <row r="2800" s="83" customFormat="1" ht="18" customHeight="1" spans="1:16">
      <c r="A2800" s="24">
        <v>2795</v>
      </c>
      <c r="B2800" s="24" t="s">
        <v>23</v>
      </c>
      <c r="C2800" s="24" t="s">
        <v>24</v>
      </c>
      <c r="D2800" s="24" t="s">
        <v>25</v>
      </c>
      <c r="E2800" s="60" t="s">
        <v>4460</v>
      </c>
      <c r="F2800" s="60" t="s">
        <v>6794</v>
      </c>
      <c r="G2800" s="24" t="s">
        <v>7151</v>
      </c>
      <c r="H2800" s="232" t="s">
        <v>194</v>
      </c>
      <c r="I2800" s="24">
        <v>3</v>
      </c>
      <c r="J2800" s="256" t="s">
        <v>6423</v>
      </c>
      <c r="K2800" s="60" t="s">
        <v>31</v>
      </c>
      <c r="L2800" s="60">
        <v>2</v>
      </c>
      <c r="M2800" s="27">
        <f t="shared" si="130"/>
        <v>260</v>
      </c>
      <c r="N2800" s="23"/>
      <c r="O2800" s="184" t="s">
        <v>32</v>
      </c>
      <c r="P2800" s="237"/>
    </row>
    <row r="2801" s="83" customFormat="1" ht="18" customHeight="1" spans="1:16">
      <c r="A2801" s="24">
        <v>2796</v>
      </c>
      <c r="B2801" s="24" t="s">
        <v>23</v>
      </c>
      <c r="C2801" s="24" t="s">
        <v>24</v>
      </c>
      <c r="D2801" s="24" t="s">
        <v>25</v>
      </c>
      <c r="E2801" s="60" t="s">
        <v>4460</v>
      </c>
      <c r="F2801" s="60" t="s">
        <v>6794</v>
      </c>
      <c r="G2801" s="24" t="s">
        <v>7152</v>
      </c>
      <c r="H2801" s="232" t="s">
        <v>194</v>
      </c>
      <c r="I2801" s="256">
        <v>4</v>
      </c>
      <c r="J2801" s="256" t="s">
        <v>6423</v>
      </c>
      <c r="K2801" s="60" t="s">
        <v>31</v>
      </c>
      <c r="L2801" s="60">
        <v>2</v>
      </c>
      <c r="M2801" s="27">
        <f t="shared" si="130"/>
        <v>260</v>
      </c>
      <c r="N2801" s="23"/>
      <c r="O2801" s="184" t="s">
        <v>32</v>
      </c>
      <c r="P2801" s="237"/>
    </row>
    <row r="2802" s="83" customFormat="1" ht="18" customHeight="1" spans="1:16">
      <c r="A2802" s="24">
        <v>2797</v>
      </c>
      <c r="B2802" s="24" t="s">
        <v>23</v>
      </c>
      <c r="C2802" s="24" t="s">
        <v>24</v>
      </c>
      <c r="D2802" s="24" t="s">
        <v>25</v>
      </c>
      <c r="E2802" s="60" t="s">
        <v>4460</v>
      </c>
      <c r="F2802" s="60" t="s">
        <v>6794</v>
      </c>
      <c r="G2802" s="24" t="s">
        <v>7153</v>
      </c>
      <c r="H2802" s="232" t="s">
        <v>194</v>
      </c>
      <c r="I2802" s="256">
        <v>5</v>
      </c>
      <c r="J2802" s="256" t="s">
        <v>6423</v>
      </c>
      <c r="K2802" s="60" t="s">
        <v>31</v>
      </c>
      <c r="L2802" s="60">
        <v>3</v>
      </c>
      <c r="M2802" s="27">
        <f t="shared" si="130"/>
        <v>390</v>
      </c>
      <c r="N2802" s="23"/>
      <c r="O2802" s="184" t="s">
        <v>32</v>
      </c>
      <c r="P2802" s="237"/>
    </row>
    <row r="2803" s="83" customFormat="1" ht="18" customHeight="1" spans="1:16">
      <c r="A2803" s="24">
        <v>2798</v>
      </c>
      <c r="B2803" s="24" t="s">
        <v>23</v>
      </c>
      <c r="C2803" s="24" t="s">
        <v>24</v>
      </c>
      <c r="D2803" s="24" t="s">
        <v>25</v>
      </c>
      <c r="E2803" s="60" t="s">
        <v>4460</v>
      </c>
      <c r="F2803" s="60" t="s">
        <v>6794</v>
      </c>
      <c r="G2803" s="24" t="s">
        <v>7154</v>
      </c>
      <c r="H2803" s="232" t="s">
        <v>194</v>
      </c>
      <c r="I2803" s="256">
        <v>4</v>
      </c>
      <c r="J2803" s="256" t="s">
        <v>6423</v>
      </c>
      <c r="K2803" s="60" t="s">
        <v>31</v>
      </c>
      <c r="L2803" s="60">
        <v>2</v>
      </c>
      <c r="M2803" s="27">
        <f t="shared" si="130"/>
        <v>260</v>
      </c>
      <c r="N2803" s="23"/>
      <c r="O2803" s="184" t="s">
        <v>32</v>
      </c>
      <c r="P2803" s="237"/>
    </row>
    <row r="2804" s="83" customFormat="1" ht="18" customHeight="1" spans="1:16">
      <c r="A2804" s="24">
        <v>2799</v>
      </c>
      <c r="B2804" s="24" t="s">
        <v>23</v>
      </c>
      <c r="C2804" s="24" t="s">
        <v>24</v>
      </c>
      <c r="D2804" s="24" t="s">
        <v>25</v>
      </c>
      <c r="E2804" s="60" t="s">
        <v>4460</v>
      </c>
      <c r="F2804" s="60" t="s">
        <v>6794</v>
      </c>
      <c r="G2804" s="24" t="s">
        <v>7155</v>
      </c>
      <c r="H2804" s="232" t="s">
        <v>194</v>
      </c>
      <c r="I2804" s="256">
        <v>5</v>
      </c>
      <c r="J2804" s="256" t="s">
        <v>6423</v>
      </c>
      <c r="K2804" s="60" t="s">
        <v>31</v>
      </c>
      <c r="L2804" s="60">
        <v>3</v>
      </c>
      <c r="M2804" s="27">
        <f t="shared" si="130"/>
        <v>390</v>
      </c>
      <c r="N2804" s="23"/>
      <c r="O2804" s="184" t="s">
        <v>32</v>
      </c>
      <c r="P2804" s="237"/>
    </row>
    <row r="2805" s="83" customFormat="1" ht="18" customHeight="1" spans="1:16">
      <c r="A2805" s="24">
        <v>2800</v>
      </c>
      <c r="B2805" s="24" t="s">
        <v>23</v>
      </c>
      <c r="C2805" s="24" t="s">
        <v>24</v>
      </c>
      <c r="D2805" s="24" t="s">
        <v>25</v>
      </c>
      <c r="E2805" s="60" t="s">
        <v>4460</v>
      </c>
      <c r="F2805" s="60" t="s">
        <v>6794</v>
      </c>
      <c r="G2805" s="24" t="s">
        <v>7156</v>
      </c>
      <c r="H2805" s="232" t="s">
        <v>194</v>
      </c>
      <c r="I2805" s="24">
        <v>6</v>
      </c>
      <c r="J2805" s="256" t="s">
        <v>6423</v>
      </c>
      <c r="K2805" s="60" t="s">
        <v>31</v>
      </c>
      <c r="L2805" s="60">
        <v>3</v>
      </c>
      <c r="M2805" s="27">
        <f t="shared" si="130"/>
        <v>390</v>
      </c>
      <c r="N2805" s="23"/>
      <c r="O2805" s="184" t="s">
        <v>32</v>
      </c>
      <c r="P2805" s="237"/>
    </row>
    <row r="2806" s="83" customFormat="1" ht="18" customHeight="1" spans="1:16">
      <c r="A2806" s="24">
        <v>2801</v>
      </c>
      <c r="B2806" s="24" t="s">
        <v>23</v>
      </c>
      <c r="C2806" s="24" t="s">
        <v>24</v>
      </c>
      <c r="D2806" s="24" t="s">
        <v>25</v>
      </c>
      <c r="E2806" s="60" t="s">
        <v>4460</v>
      </c>
      <c r="F2806" s="60" t="s">
        <v>6794</v>
      </c>
      <c r="G2806" s="24" t="s">
        <v>7157</v>
      </c>
      <c r="H2806" s="232" t="s">
        <v>194</v>
      </c>
      <c r="I2806" s="256">
        <v>6</v>
      </c>
      <c r="J2806" s="256" t="s">
        <v>6423</v>
      </c>
      <c r="K2806" s="60" t="s">
        <v>31</v>
      </c>
      <c r="L2806" s="60">
        <v>3</v>
      </c>
      <c r="M2806" s="27">
        <f t="shared" si="130"/>
        <v>390</v>
      </c>
      <c r="N2806" s="23"/>
      <c r="O2806" s="184" t="s">
        <v>32</v>
      </c>
      <c r="P2806" s="237"/>
    </row>
    <row r="2807" s="83" customFormat="1" ht="18" customHeight="1" spans="1:16">
      <c r="A2807" s="24">
        <v>2802</v>
      </c>
      <c r="B2807" s="24" t="s">
        <v>23</v>
      </c>
      <c r="C2807" s="24" t="s">
        <v>24</v>
      </c>
      <c r="D2807" s="24" t="s">
        <v>25</v>
      </c>
      <c r="E2807" s="60" t="s">
        <v>4460</v>
      </c>
      <c r="F2807" s="60" t="s">
        <v>6794</v>
      </c>
      <c r="G2807" s="24" t="s">
        <v>7158</v>
      </c>
      <c r="H2807" s="232" t="s">
        <v>194</v>
      </c>
      <c r="I2807" s="256">
        <v>7</v>
      </c>
      <c r="J2807" s="256" t="s">
        <v>6423</v>
      </c>
      <c r="K2807" s="60" t="s">
        <v>31</v>
      </c>
      <c r="L2807" s="60">
        <v>3</v>
      </c>
      <c r="M2807" s="27">
        <f t="shared" si="130"/>
        <v>390</v>
      </c>
      <c r="N2807" s="23"/>
      <c r="O2807" s="184" t="s">
        <v>32</v>
      </c>
      <c r="P2807" s="237"/>
    </row>
    <row r="2808" s="83" customFormat="1" ht="18" customHeight="1" spans="1:16">
      <c r="A2808" s="24">
        <v>2803</v>
      </c>
      <c r="B2808" s="24" t="s">
        <v>23</v>
      </c>
      <c r="C2808" s="24" t="s">
        <v>24</v>
      </c>
      <c r="D2808" s="24" t="s">
        <v>25</v>
      </c>
      <c r="E2808" s="60" t="s">
        <v>4460</v>
      </c>
      <c r="F2808" s="60" t="s">
        <v>6794</v>
      </c>
      <c r="G2808" s="24" t="s">
        <v>7159</v>
      </c>
      <c r="H2808" s="232" t="s">
        <v>194</v>
      </c>
      <c r="I2808" s="256">
        <v>5</v>
      </c>
      <c r="J2808" s="256" t="s">
        <v>6423</v>
      </c>
      <c r="K2808" s="60" t="s">
        <v>31</v>
      </c>
      <c r="L2808" s="60">
        <v>3</v>
      </c>
      <c r="M2808" s="27">
        <f t="shared" si="130"/>
        <v>390</v>
      </c>
      <c r="N2808" s="23"/>
      <c r="O2808" s="184" t="s">
        <v>32</v>
      </c>
      <c r="P2808" s="237"/>
    </row>
    <row r="2809" s="83" customFormat="1" ht="18" customHeight="1" spans="1:16">
      <c r="A2809" s="24">
        <v>2804</v>
      </c>
      <c r="B2809" s="24" t="s">
        <v>23</v>
      </c>
      <c r="C2809" s="24" t="s">
        <v>24</v>
      </c>
      <c r="D2809" s="24" t="s">
        <v>25</v>
      </c>
      <c r="E2809" s="60" t="s">
        <v>4460</v>
      </c>
      <c r="F2809" s="60" t="s">
        <v>6794</v>
      </c>
      <c r="G2809" s="24" t="s">
        <v>7160</v>
      </c>
      <c r="H2809" s="232" t="s">
        <v>194</v>
      </c>
      <c r="I2809" s="256">
        <v>5</v>
      </c>
      <c r="J2809" s="256" t="s">
        <v>6423</v>
      </c>
      <c r="K2809" s="60" t="s">
        <v>31</v>
      </c>
      <c r="L2809" s="60">
        <v>3</v>
      </c>
      <c r="M2809" s="27">
        <f t="shared" si="130"/>
        <v>390</v>
      </c>
      <c r="N2809" s="23"/>
      <c r="O2809" s="184" t="s">
        <v>32</v>
      </c>
      <c r="P2809" s="237"/>
    </row>
    <row r="2810" s="83" customFormat="1" ht="18" customHeight="1" spans="1:16">
      <c r="A2810" s="24">
        <v>2805</v>
      </c>
      <c r="B2810" s="24" t="s">
        <v>23</v>
      </c>
      <c r="C2810" s="24" t="s">
        <v>24</v>
      </c>
      <c r="D2810" s="24" t="s">
        <v>25</v>
      </c>
      <c r="E2810" s="60" t="s">
        <v>4460</v>
      </c>
      <c r="F2810" s="60" t="s">
        <v>6794</v>
      </c>
      <c r="G2810" s="24" t="s">
        <v>7161</v>
      </c>
      <c r="H2810" s="253" t="s">
        <v>194</v>
      </c>
      <c r="I2810" s="256">
        <v>7</v>
      </c>
      <c r="J2810" s="256" t="s">
        <v>6423</v>
      </c>
      <c r="K2810" s="60" t="s">
        <v>31</v>
      </c>
      <c r="L2810" s="60">
        <v>4</v>
      </c>
      <c r="M2810" s="27">
        <f t="shared" si="130"/>
        <v>520</v>
      </c>
      <c r="N2810" s="23"/>
      <c r="O2810" s="184" t="s">
        <v>32</v>
      </c>
      <c r="P2810" s="237"/>
    </row>
    <row r="2811" s="83" customFormat="1" ht="18" customHeight="1" spans="1:16">
      <c r="A2811" s="24">
        <v>2806</v>
      </c>
      <c r="B2811" s="24" t="s">
        <v>23</v>
      </c>
      <c r="C2811" s="24" t="s">
        <v>24</v>
      </c>
      <c r="D2811" s="24" t="s">
        <v>25</v>
      </c>
      <c r="E2811" s="60" t="s">
        <v>4460</v>
      </c>
      <c r="F2811" s="60" t="s">
        <v>6794</v>
      </c>
      <c r="G2811" s="24" t="s">
        <v>7162</v>
      </c>
      <c r="H2811" s="232" t="s">
        <v>194</v>
      </c>
      <c r="I2811" s="256">
        <v>6</v>
      </c>
      <c r="J2811" s="256" t="s">
        <v>6423</v>
      </c>
      <c r="K2811" s="60" t="s">
        <v>31</v>
      </c>
      <c r="L2811" s="60">
        <v>3</v>
      </c>
      <c r="M2811" s="27">
        <f t="shared" si="130"/>
        <v>390</v>
      </c>
      <c r="N2811" s="23"/>
      <c r="O2811" s="184" t="s">
        <v>32</v>
      </c>
      <c r="P2811" s="237"/>
    </row>
    <row r="2812" s="83" customFormat="1" ht="18" customHeight="1" spans="1:16">
      <c r="A2812" s="24">
        <v>2807</v>
      </c>
      <c r="B2812" s="24" t="s">
        <v>23</v>
      </c>
      <c r="C2812" s="24" t="s">
        <v>24</v>
      </c>
      <c r="D2812" s="24" t="s">
        <v>25</v>
      </c>
      <c r="E2812" s="60" t="s">
        <v>4460</v>
      </c>
      <c r="F2812" s="60" t="s">
        <v>6794</v>
      </c>
      <c r="G2812" s="24" t="s">
        <v>7163</v>
      </c>
      <c r="H2812" s="232" t="s">
        <v>194</v>
      </c>
      <c r="I2812" s="256">
        <v>5</v>
      </c>
      <c r="J2812" s="256" t="s">
        <v>6423</v>
      </c>
      <c r="K2812" s="60" t="s">
        <v>31</v>
      </c>
      <c r="L2812" s="60">
        <v>3</v>
      </c>
      <c r="M2812" s="27">
        <f t="shared" si="130"/>
        <v>390</v>
      </c>
      <c r="N2812" s="23"/>
      <c r="O2812" s="184" t="s">
        <v>32</v>
      </c>
      <c r="P2812" s="237"/>
    </row>
    <row r="2813" s="83" customFormat="1" ht="18" customHeight="1" spans="1:16">
      <c r="A2813" s="24">
        <v>2808</v>
      </c>
      <c r="B2813" s="24" t="s">
        <v>23</v>
      </c>
      <c r="C2813" s="24" t="s">
        <v>24</v>
      </c>
      <c r="D2813" s="24" t="s">
        <v>25</v>
      </c>
      <c r="E2813" s="60" t="s">
        <v>4460</v>
      </c>
      <c r="F2813" s="60" t="s">
        <v>6794</v>
      </c>
      <c r="G2813" s="24" t="s">
        <v>7164</v>
      </c>
      <c r="H2813" s="232" t="s">
        <v>194</v>
      </c>
      <c r="I2813" s="256">
        <v>4</v>
      </c>
      <c r="J2813" s="256" t="s">
        <v>6802</v>
      </c>
      <c r="K2813" s="60" t="s">
        <v>31</v>
      </c>
      <c r="L2813" s="60">
        <v>2</v>
      </c>
      <c r="M2813" s="27">
        <f t="shared" si="130"/>
        <v>260</v>
      </c>
      <c r="N2813" s="23"/>
      <c r="O2813" s="184" t="s">
        <v>32</v>
      </c>
      <c r="P2813" s="237"/>
    </row>
    <row r="2814" s="83" customFormat="1" ht="18" customHeight="1" spans="1:16">
      <c r="A2814" s="24">
        <v>2809</v>
      </c>
      <c r="B2814" s="24" t="s">
        <v>23</v>
      </c>
      <c r="C2814" s="24" t="s">
        <v>24</v>
      </c>
      <c r="D2814" s="24" t="s">
        <v>25</v>
      </c>
      <c r="E2814" s="60" t="s">
        <v>4460</v>
      </c>
      <c r="F2814" s="60" t="s">
        <v>6794</v>
      </c>
      <c r="G2814" s="24" t="s">
        <v>7165</v>
      </c>
      <c r="H2814" s="232" t="s">
        <v>194</v>
      </c>
      <c r="I2814" s="256">
        <v>3</v>
      </c>
      <c r="J2814" s="256" t="s">
        <v>6802</v>
      </c>
      <c r="K2814" s="60" t="s">
        <v>31</v>
      </c>
      <c r="L2814" s="60">
        <v>2</v>
      </c>
      <c r="M2814" s="27">
        <f t="shared" ref="M2814:M2845" si="131">L2814*130</f>
        <v>260</v>
      </c>
      <c r="N2814" s="23"/>
      <c r="O2814" s="184" t="s">
        <v>32</v>
      </c>
      <c r="P2814" s="237"/>
    </row>
    <row r="2815" s="83" customFormat="1" ht="18" customHeight="1" spans="1:16">
      <c r="A2815" s="24">
        <v>2810</v>
      </c>
      <c r="B2815" s="24" t="s">
        <v>23</v>
      </c>
      <c r="C2815" s="24" t="s">
        <v>24</v>
      </c>
      <c r="D2815" s="24" t="s">
        <v>25</v>
      </c>
      <c r="E2815" s="60" t="s">
        <v>4460</v>
      </c>
      <c r="F2815" s="60" t="s">
        <v>6794</v>
      </c>
      <c r="G2815" s="24" t="s">
        <v>7166</v>
      </c>
      <c r="H2815" s="232" t="s">
        <v>194</v>
      </c>
      <c r="I2815" s="256">
        <v>5</v>
      </c>
      <c r="J2815" s="256" t="s">
        <v>6802</v>
      </c>
      <c r="K2815" s="60" t="s">
        <v>31</v>
      </c>
      <c r="L2815" s="60">
        <v>3</v>
      </c>
      <c r="M2815" s="27">
        <f t="shared" si="131"/>
        <v>390</v>
      </c>
      <c r="N2815" s="23"/>
      <c r="O2815" s="184" t="s">
        <v>32</v>
      </c>
      <c r="P2815" s="237"/>
    </row>
    <row r="2816" s="83" customFormat="1" ht="18" customHeight="1" spans="1:16">
      <c r="A2816" s="24">
        <v>2811</v>
      </c>
      <c r="B2816" s="24" t="s">
        <v>23</v>
      </c>
      <c r="C2816" s="24" t="s">
        <v>24</v>
      </c>
      <c r="D2816" s="24" t="s">
        <v>25</v>
      </c>
      <c r="E2816" s="60" t="s">
        <v>4460</v>
      </c>
      <c r="F2816" s="60" t="s">
        <v>6794</v>
      </c>
      <c r="G2816" s="24" t="s">
        <v>7167</v>
      </c>
      <c r="H2816" s="232" t="s">
        <v>194</v>
      </c>
      <c r="I2816" s="256">
        <v>4</v>
      </c>
      <c r="J2816" s="256" t="s">
        <v>6802</v>
      </c>
      <c r="K2816" s="60" t="s">
        <v>31</v>
      </c>
      <c r="L2816" s="60">
        <v>2</v>
      </c>
      <c r="M2816" s="27">
        <f t="shared" si="131"/>
        <v>260</v>
      </c>
      <c r="N2816" s="23"/>
      <c r="O2816" s="184" t="s">
        <v>32</v>
      </c>
      <c r="P2816" s="237"/>
    </row>
    <row r="2817" s="83" customFormat="1" ht="18" customHeight="1" spans="1:16">
      <c r="A2817" s="24">
        <v>2812</v>
      </c>
      <c r="B2817" s="24" t="s">
        <v>23</v>
      </c>
      <c r="C2817" s="24" t="s">
        <v>24</v>
      </c>
      <c r="D2817" s="24" t="s">
        <v>25</v>
      </c>
      <c r="E2817" s="60" t="s">
        <v>4460</v>
      </c>
      <c r="F2817" s="60" t="s">
        <v>6794</v>
      </c>
      <c r="G2817" s="24" t="s">
        <v>7168</v>
      </c>
      <c r="H2817" s="232" t="s">
        <v>194</v>
      </c>
      <c r="I2817" s="256">
        <v>6</v>
      </c>
      <c r="J2817" s="256" t="s">
        <v>6802</v>
      </c>
      <c r="K2817" s="60" t="s">
        <v>31</v>
      </c>
      <c r="L2817" s="60">
        <v>3</v>
      </c>
      <c r="M2817" s="27">
        <f t="shared" si="131"/>
        <v>390</v>
      </c>
      <c r="N2817" s="23"/>
      <c r="O2817" s="184" t="s">
        <v>32</v>
      </c>
      <c r="P2817" s="237"/>
    </row>
    <row r="2818" s="83" customFormat="1" ht="18" customHeight="1" spans="1:16">
      <c r="A2818" s="24">
        <v>2813</v>
      </c>
      <c r="B2818" s="24" t="s">
        <v>23</v>
      </c>
      <c r="C2818" s="24" t="s">
        <v>24</v>
      </c>
      <c r="D2818" s="24" t="s">
        <v>25</v>
      </c>
      <c r="E2818" s="60" t="s">
        <v>4460</v>
      </c>
      <c r="F2818" s="60" t="s">
        <v>6794</v>
      </c>
      <c r="G2818" s="24" t="s">
        <v>7169</v>
      </c>
      <c r="H2818" s="232" t="s">
        <v>194</v>
      </c>
      <c r="I2818" s="24">
        <v>4</v>
      </c>
      <c r="J2818" s="256" t="s">
        <v>6802</v>
      </c>
      <c r="K2818" s="60" t="s">
        <v>31</v>
      </c>
      <c r="L2818" s="60">
        <v>2</v>
      </c>
      <c r="M2818" s="27">
        <f t="shared" si="131"/>
        <v>260</v>
      </c>
      <c r="N2818" s="23"/>
      <c r="O2818" s="184" t="s">
        <v>32</v>
      </c>
      <c r="P2818" s="237"/>
    </row>
    <row r="2819" s="83" customFormat="1" ht="18" customHeight="1" spans="1:16">
      <c r="A2819" s="24">
        <v>2814</v>
      </c>
      <c r="B2819" s="24" t="s">
        <v>23</v>
      </c>
      <c r="C2819" s="24" t="s">
        <v>24</v>
      </c>
      <c r="D2819" s="24" t="s">
        <v>25</v>
      </c>
      <c r="E2819" s="60" t="s">
        <v>4460</v>
      </c>
      <c r="F2819" s="60" t="s">
        <v>6794</v>
      </c>
      <c r="G2819" s="24" t="s">
        <v>7170</v>
      </c>
      <c r="H2819" s="232" t="s">
        <v>194</v>
      </c>
      <c r="I2819" s="256">
        <v>5</v>
      </c>
      <c r="J2819" s="256" t="s">
        <v>6802</v>
      </c>
      <c r="K2819" s="60" t="s">
        <v>31</v>
      </c>
      <c r="L2819" s="60">
        <v>3</v>
      </c>
      <c r="M2819" s="27">
        <f t="shared" si="131"/>
        <v>390</v>
      </c>
      <c r="N2819" s="23"/>
      <c r="O2819" s="184" t="s">
        <v>32</v>
      </c>
      <c r="P2819" s="237"/>
    </row>
    <row r="2820" s="83" customFormat="1" ht="18" customHeight="1" spans="1:16">
      <c r="A2820" s="24">
        <v>2815</v>
      </c>
      <c r="B2820" s="24" t="s">
        <v>23</v>
      </c>
      <c r="C2820" s="24" t="s">
        <v>24</v>
      </c>
      <c r="D2820" s="24" t="s">
        <v>25</v>
      </c>
      <c r="E2820" s="60" t="s">
        <v>4460</v>
      </c>
      <c r="F2820" s="60" t="s">
        <v>6794</v>
      </c>
      <c r="G2820" s="24" t="s">
        <v>899</v>
      </c>
      <c r="H2820" s="253" t="s">
        <v>194</v>
      </c>
      <c r="I2820" s="256">
        <v>9</v>
      </c>
      <c r="J2820" s="256" t="s">
        <v>6802</v>
      </c>
      <c r="K2820" s="60" t="s">
        <v>31</v>
      </c>
      <c r="L2820" s="60">
        <v>4</v>
      </c>
      <c r="M2820" s="27">
        <f t="shared" si="131"/>
        <v>520</v>
      </c>
      <c r="N2820" s="23"/>
      <c r="O2820" s="184" t="s">
        <v>32</v>
      </c>
      <c r="P2820" s="237"/>
    </row>
    <row r="2821" s="83" customFormat="1" ht="18" customHeight="1" spans="1:16">
      <c r="A2821" s="24">
        <v>2816</v>
      </c>
      <c r="B2821" s="24" t="s">
        <v>23</v>
      </c>
      <c r="C2821" s="24" t="s">
        <v>24</v>
      </c>
      <c r="D2821" s="24" t="s">
        <v>25</v>
      </c>
      <c r="E2821" s="60" t="s">
        <v>4460</v>
      </c>
      <c r="F2821" s="60" t="s">
        <v>6794</v>
      </c>
      <c r="G2821" s="24" t="s">
        <v>7171</v>
      </c>
      <c r="H2821" s="232" t="s">
        <v>194</v>
      </c>
      <c r="I2821" s="256">
        <v>5</v>
      </c>
      <c r="J2821" s="256" t="s">
        <v>6802</v>
      </c>
      <c r="K2821" s="60" t="s">
        <v>31</v>
      </c>
      <c r="L2821" s="60">
        <v>3</v>
      </c>
      <c r="M2821" s="27">
        <f t="shared" si="131"/>
        <v>390</v>
      </c>
      <c r="N2821" s="23"/>
      <c r="O2821" s="184" t="s">
        <v>32</v>
      </c>
      <c r="P2821" s="237"/>
    </row>
    <row r="2822" s="83" customFormat="1" ht="18" customHeight="1" spans="1:16">
      <c r="A2822" s="24">
        <v>2817</v>
      </c>
      <c r="B2822" s="24" t="s">
        <v>23</v>
      </c>
      <c r="C2822" s="24" t="s">
        <v>24</v>
      </c>
      <c r="D2822" s="24" t="s">
        <v>25</v>
      </c>
      <c r="E2822" s="60" t="s">
        <v>4460</v>
      </c>
      <c r="F2822" s="60" t="s">
        <v>6794</v>
      </c>
      <c r="G2822" s="24" t="s">
        <v>7172</v>
      </c>
      <c r="H2822" s="232" t="s">
        <v>194</v>
      </c>
      <c r="I2822" s="256">
        <v>3</v>
      </c>
      <c r="J2822" s="256" t="s">
        <v>6802</v>
      </c>
      <c r="K2822" s="60" t="s">
        <v>31</v>
      </c>
      <c r="L2822" s="60">
        <v>2</v>
      </c>
      <c r="M2822" s="27">
        <f t="shared" si="131"/>
        <v>260</v>
      </c>
      <c r="N2822" s="23"/>
      <c r="O2822" s="184" t="s">
        <v>32</v>
      </c>
      <c r="P2822" s="237"/>
    </row>
    <row r="2823" s="83" customFormat="1" ht="18" customHeight="1" spans="1:16">
      <c r="A2823" s="24">
        <v>2818</v>
      </c>
      <c r="B2823" s="24" t="s">
        <v>23</v>
      </c>
      <c r="C2823" s="24" t="s">
        <v>24</v>
      </c>
      <c r="D2823" s="24" t="s">
        <v>25</v>
      </c>
      <c r="E2823" s="60" t="s">
        <v>4460</v>
      </c>
      <c r="F2823" s="60" t="s">
        <v>6794</v>
      </c>
      <c r="G2823" s="24" t="s">
        <v>7173</v>
      </c>
      <c r="H2823" s="232" t="s">
        <v>194</v>
      </c>
      <c r="I2823" s="24">
        <v>7</v>
      </c>
      <c r="J2823" s="256" t="s">
        <v>6802</v>
      </c>
      <c r="K2823" s="60" t="s">
        <v>31</v>
      </c>
      <c r="L2823" s="60">
        <v>3</v>
      </c>
      <c r="M2823" s="27">
        <f t="shared" si="131"/>
        <v>390</v>
      </c>
      <c r="N2823" s="23"/>
      <c r="O2823" s="184" t="s">
        <v>32</v>
      </c>
      <c r="P2823" s="237"/>
    </row>
    <row r="2824" s="83" customFormat="1" ht="18" customHeight="1" spans="1:16">
      <c r="A2824" s="24">
        <v>2819</v>
      </c>
      <c r="B2824" s="24" t="s">
        <v>23</v>
      </c>
      <c r="C2824" s="24" t="s">
        <v>24</v>
      </c>
      <c r="D2824" s="24" t="s">
        <v>25</v>
      </c>
      <c r="E2824" s="60" t="s">
        <v>4460</v>
      </c>
      <c r="F2824" s="60" t="s">
        <v>6794</v>
      </c>
      <c r="G2824" s="24" t="s">
        <v>7174</v>
      </c>
      <c r="H2824" s="232" t="s">
        <v>194</v>
      </c>
      <c r="I2824" s="256">
        <v>5</v>
      </c>
      <c r="J2824" s="256" t="s">
        <v>6802</v>
      </c>
      <c r="K2824" s="60" t="s">
        <v>31</v>
      </c>
      <c r="L2824" s="60">
        <v>3</v>
      </c>
      <c r="M2824" s="27">
        <f t="shared" si="131"/>
        <v>390</v>
      </c>
      <c r="N2824" s="23"/>
      <c r="O2824" s="184" t="s">
        <v>32</v>
      </c>
      <c r="P2824" s="237"/>
    </row>
    <row r="2825" s="83" customFormat="1" ht="18" customHeight="1" spans="1:16">
      <c r="A2825" s="24">
        <v>2820</v>
      </c>
      <c r="B2825" s="24" t="s">
        <v>23</v>
      </c>
      <c r="C2825" s="24" t="s">
        <v>24</v>
      </c>
      <c r="D2825" s="24" t="s">
        <v>25</v>
      </c>
      <c r="E2825" s="60" t="s">
        <v>4460</v>
      </c>
      <c r="F2825" s="60" t="s">
        <v>6794</v>
      </c>
      <c r="G2825" s="24" t="s">
        <v>7175</v>
      </c>
      <c r="H2825" s="232" t="s">
        <v>194</v>
      </c>
      <c r="I2825" s="256">
        <v>5</v>
      </c>
      <c r="J2825" s="256" t="s">
        <v>6802</v>
      </c>
      <c r="K2825" s="60" t="s">
        <v>31</v>
      </c>
      <c r="L2825" s="60">
        <v>3</v>
      </c>
      <c r="M2825" s="27">
        <f t="shared" si="131"/>
        <v>390</v>
      </c>
      <c r="N2825" s="23"/>
      <c r="O2825" s="184" t="s">
        <v>32</v>
      </c>
      <c r="P2825" s="237"/>
    </row>
    <row r="2826" s="83" customFormat="1" ht="18" customHeight="1" spans="1:16">
      <c r="A2826" s="24">
        <v>2821</v>
      </c>
      <c r="B2826" s="24" t="s">
        <v>23</v>
      </c>
      <c r="C2826" s="24" t="s">
        <v>24</v>
      </c>
      <c r="D2826" s="24" t="s">
        <v>25</v>
      </c>
      <c r="E2826" s="60" t="s">
        <v>4460</v>
      </c>
      <c r="F2826" s="60" t="s">
        <v>6794</v>
      </c>
      <c r="G2826" s="24" t="s">
        <v>7176</v>
      </c>
      <c r="H2826" s="232" t="s">
        <v>194</v>
      </c>
      <c r="I2826" s="256">
        <v>6</v>
      </c>
      <c r="J2826" s="256" t="s">
        <v>6802</v>
      </c>
      <c r="K2826" s="60" t="s">
        <v>31</v>
      </c>
      <c r="L2826" s="60">
        <v>3</v>
      </c>
      <c r="M2826" s="27">
        <f t="shared" si="131"/>
        <v>390</v>
      </c>
      <c r="N2826" s="23"/>
      <c r="O2826" s="184" t="s">
        <v>32</v>
      </c>
      <c r="P2826" s="237"/>
    </row>
    <row r="2827" s="83" customFormat="1" ht="18" customHeight="1" spans="1:16">
      <c r="A2827" s="24">
        <v>2822</v>
      </c>
      <c r="B2827" s="24" t="s">
        <v>23</v>
      </c>
      <c r="C2827" s="24" t="s">
        <v>24</v>
      </c>
      <c r="D2827" s="24" t="s">
        <v>25</v>
      </c>
      <c r="E2827" s="60" t="s">
        <v>4460</v>
      </c>
      <c r="F2827" s="60" t="s">
        <v>6794</v>
      </c>
      <c r="G2827" s="24" t="s">
        <v>7177</v>
      </c>
      <c r="H2827" s="232" t="s">
        <v>194</v>
      </c>
      <c r="I2827" s="256">
        <v>4</v>
      </c>
      <c r="J2827" s="256" t="s">
        <v>6802</v>
      </c>
      <c r="K2827" s="60" t="s">
        <v>31</v>
      </c>
      <c r="L2827" s="60">
        <v>2</v>
      </c>
      <c r="M2827" s="27">
        <f t="shared" si="131"/>
        <v>260</v>
      </c>
      <c r="N2827" s="23"/>
      <c r="O2827" s="184" t="s">
        <v>32</v>
      </c>
      <c r="P2827" s="237"/>
    </row>
    <row r="2828" s="83" customFormat="1" ht="18" customHeight="1" spans="1:16">
      <c r="A2828" s="24">
        <v>2823</v>
      </c>
      <c r="B2828" s="24" t="s">
        <v>23</v>
      </c>
      <c r="C2828" s="24" t="s">
        <v>24</v>
      </c>
      <c r="D2828" s="24" t="s">
        <v>25</v>
      </c>
      <c r="E2828" s="60" t="s">
        <v>4460</v>
      </c>
      <c r="F2828" s="60" t="s">
        <v>6794</v>
      </c>
      <c r="G2828" s="24" t="s">
        <v>7178</v>
      </c>
      <c r="H2828" s="232" t="s">
        <v>194</v>
      </c>
      <c r="I2828" s="256">
        <v>2</v>
      </c>
      <c r="J2828" s="256" t="s">
        <v>6802</v>
      </c>
      <c r="K2828" s="60" t="s">
        <v>31</v>
      </c>
      <c r="L2828" s="60">
        <v>2</v>
      </c>
      <c r="M2828" s="27">
        <f t="shared" si="131"/>
        <v>260</v>
      </c>
      <c r="N2828" s="23"/>
      <c r="O2828" s="184" t="s">
        <v>32</v>
      </c>
      <c r="P2828" s="237"/>
    </row>
    <row r="2829" s="83" customFormat="1" ht="18" customHeight="1" spans="1:16">
      <c r="A2829" s="24">
        <v>2824</v>
      </c>
      <c r="B2829" s="24" t="s">
        <v>23</v>
      </c>
      <c r="C2829" s="24" t="s">
        <v>24</v>
      </c>
      <c r="D2829" s="24" t="s">
        <v>25</v>
      </c>
      <c r="E2829" s="60" t="s">
        <v>4460</v>
      </c>
      <c r="F2829" s="60" t="s">
        <v>6794</v>
      </c>
      <c r="G2829" s="24" t="s">
        <v>7179</v>
      </c>
      <c r="H2829" s="232" t="s">
        <v>194</v>
      </c>
      <c r="I2829" s="256">
        <v>4</v>
      </c>
      <c r="J2829" s="256" t="s">
        <v>6802</v>
      </c>
      <c r="K2829" s="60" t="s">
        <v>31</v>
      </c>
      <c r="L2829" s="60">
        <v>2</v>
      </c>
      <c r="M2829" s="27">
        <f t="shared" si="131"/>
        <v>260</v>
      </c>
      <c r="N2829" s="23"/>
      <c r="O2829" s="184" t="s">
        <v>32</v>
      </c>
      <c r="P2829" s="237"/>
    </row>
    <row r="2830" s="83" customFormat="1" ht="18" customHeight="1" spans="1:16">
      <c r="A2830" s="24">
        <v>2825</v>
      </c>
      <c r="B2830" s="24" t="s">
        <v>23</v>
      </c>
      <c r="C2830" s="24" t="s">
        <v>24</v>
      </c>
      <c r="D2830" s="24" t="s">
        <v>25</v>
      </c>
      <c r="E2830" s="60" t="s">
        <v>4460</v>
      </c>
      <c r="F2830" s="60" t="s">
        <v>6794</v>
      </c>
      <c r="G2830" s="24" t="s">
        <v>7180</v>
      </c>
      <c r="H2830" s="232" t="s">
        <v>194</v>
      </c>
      <c r="I2830" s="24">
        <v>5</v>
      </c>
      <c r="J2830" s="256" t="s">
        <v>6802</v>
      </c>
      <c r="K2830" s="60" t="s">
        <v>31</v>
      </c>
      <c r="L2830" s="60">
        <v>3</v>
      </c>
      <c r="M2830" s="27">
        <f t="shared" si="131"/>
        <v>390</v>
      </c>
      <c r="N2830" s="23"/>
      <c r="O2830" s="184" t="s">
        <v>32</v>
      </c>
      <c r="P2830" s="237"/>
    </row>
    <row r="2831" s="83" customFormat="1" ht="18" customHeight="1" spans="1:16">
      <c r="A2831" s="24">
        <v>2826</v>
      </c>
      <c r="B2831" s="24" t="s">
        <v>23</v>
      </c>
      <c r="C2831" s="24" t="s">
        <v>24</v>
      </c>
      <c r="D2831" s="24" t="s">
        <v>25</v>
      </c>
      <c r="E2831" s="60" t="s">
        <v>4460</v>
      </c>
      <c r="F2831" s="60" t="s">
        <v>6794</v>
      </c>
      <c r="G2831" s="24" t="s">
        <v>7181</v>
      </c>
      <c r="H2831" s="232" t="s">
        <v>194</v>
      </c>
      <c r="I2831" s="256">
        <v>7</v>
      </c>
      <c r="J2831" s="256" t="s">
        <v>6802</v>
      </c>
      <c r="K2831" s="60" t="s">
        <v>31</v>
      </c>
      <c r="L2831" s="60">
        <v>3</v>
      </c>
      <c r="M2831" s="27">
        <f t="shared" si="131"/>
        <v>390</v>
      </c>
      <c r="N2831" s="23"/>
      <c r="O2831" s="184" t="s">
        <v>32</v>
      </c>
      <c r="P2831" s="237"/>
    </row>
    <row r="2832" s="83" customFormat="1" ht="18" customHeight="1" spans="1:16">
      <c r="A2832" s="24">
        <v>2827</v>
      </c>
      <c r="B2832" s="24" t="s">
        <v>23</v>
      </c>
      <c r="C2832" s="24" t="s">
        <v>24</v>
      </c>
      <c r="D2832" s="24" t="s">
        <v>25</v>
      </c>
      <c r="E2832" s="60" t="s">
        <v>4460</v>
      </c>
      <c r="F2832" s="60" t="s">
        <v>6794</v>
      </c>
      <c r="G2832" s="24" t="s">
        <v>7182</v>
      </c>
      <c r="H2832" s="232" t="s">
        <v>194</v>
      </c>
      <c r="I2832" s="256">
        <v>3</v>
      </c>
      <c r="J2832" s="256" t="s">
        <v>6802</v>
      </c>
      <c r="K2832" s="60" t="s">
        <v>31</v>
      </c>
      <c r="L2832" s="60">
        <v>2</v>
      </c>
      <c r="M2832" s="27">
        <f t="shared" si="131"/>
        <v>260</v>
      </c>
      <c r="N2832" s="23"/>
      <c r="O2832" s="184" t="s">
        <v>32</v>
      </c>
      <c r="P2832" s="237"/>
    </row>
    <row r="2833" s="83" customFormat="1" ht="18" customHeight="1" spans="1:16">
      <c r="A2833" s="24">
        <v>2828</v>
      </c>
      <c r="B2833" s="24" t="s">
        <v>23</v>
      </c>
      <c r="C2833" s="24" t="s">
        <v>24</v>
      </c>
      <c r="D2833" s="24" t="s">
        <v>25</v>
      </c>
      <c r="E2833" s="60" t="s">
        <v>4460</v>
      </c>
      <c r="F2833" s="60" t="s">
        <v>6794</v>
      </c>
      <c r="G2833" s="24" t="s">
        <v>7183</v>
      </c>
      <c r="H2833" s="232" t="s">
        <v>194</v>
      </c>
      <c r="I2833" s="256">
        <v>2</v>
      </c>
      <c r="J2833" s="256" t="s">
        <v>6802</v>
      </c>
      <c r="K2833" s="60" t="s">
        <v>31</v>
      </c>
      <c r="L2833" s="60">
        <v>2</v>
      </c>
      <c r="M2833" s="27">
        <f t="shared" si="131"/>
        <v>260</v>
      </c>
      <c r="N2833" s="23"/>
      <c r="O2833" s="184" t="s">
        <v>32</v>
      </c>
      <c r="P2833" s="237"/>
    </row>
    <row r="2834" s="83" customFormat="1" ht="18" customHeight="1" spans="1:16">
      <c r="A2834" s="24">
        <v>2829</v>
      </c>
      <c r="B2834" s="24" t="s">
        <v>23</v>
      </c>
      <c r="C2834" s="24" t="s">
        <v>24</v>
      </c>
      <c r="D2834" s="24" t="s">
        <v>25</v>
      </c>
      <c r="E2834" s="60" t="s">
        <v>4460</v>
      </c>
      <c r="F2834" s="60" t="s">
        <v>6794</v>
      </c>
      <c r="G2834" s="24" t="s">
        <v>7184</v>
      </c>
      <c r="H2834" s="253" t="s">
        <v>194</v>
      </c>
      <c r="I2834" s="256">
        <v>8</v>
      </c>
      <c r="J2834" s="256" t="s">
        <v>6802</v>
      </c>
      <c r="K2834" s="60" t="s">
        <v>31</v>
      </c>
      <c r="L2834" s="60">
        <v>4</v>
      </c>
      <c r="M2834" s="27">
        <f t="shared" si="131"/>
        <v>520</v>
      </c>
      <c r="N2834" s="23"/>
      <c r="O2834" s="184" t="s">
        <v>32</v>
      </c>
      <c r="P2834" s="237"/>
    </row>
    <row r="2835" s="83" customFormat="1" ht="18" customHeight="1" spans="1:16">
      <c r="A2835" s="24">
        <v>2830</v>
      </c>
      <c r="B2835" s="24" t="s">
        <v>23</v>
      </c>
      <c r="C2835" s="24" t="s">
        <v>24</v>
      </c>
      <c r="D2835" s="24" t="s">
        <v>25</v>
      </c>
      <c r="E2835" s="60" t="s">
        <v>4460</v>
      </c>
      <c r="F2835" s="60" t="s">
        <v>6794</v>
      </c>
      <c r="G2835" s="24" t="s">
        <v>7185</v>
      </c>
      <c r="H2835" s="253" t="s">
        <v>194</v>
      </c>
      <c r="I2835" s="24">
        <v>9</v>
      </c>
      <c r="J2835" s="256" t="s">
        <v>6802</v>
      </c>
      <c r="K2835" s="60" t="s">
        <v>31</v>
      </c>
      <c r="L2835" s="60">
        <v>4</v>
      </c>
      <c r="M2835" s="27">
        <f t="shared" si="131"/>
        <v>520</v>
      </c>
      <c r="N2835" s="23"/>
      <c r="O2835" s="184" t="s">
        <v>32</v>
      </c>
      <c r="P2835" s="237"/>
    </row>
    <row r="2836" s="83" customFormat="1" ht="18" customHeight="1" spans="1:16">
      <c r="A2836" s="24">
        <v>2831</v>
      </c>
      <c r="B2836" s="24" t="s">
        <v>23</v>
      </c>
      <c r="C2836" s="24" t="s">
        <v>24</v>
      </c>
      <c r="D2836" s="24" t="s">
        <v>25</v>
      </c>
      <c r="E2836" s="60" t="s">
        <v>4460</v>
      </c>
      <c r="F2836" s="60" t="s">
        <v>6794</v>
      </c>
      <c r="G2836" s="24" t="s">
        <v>7186</v>
      </c>
      <c r="H2836" s="232" t="s">
        <v>194</v>
      </c>
      <c r="I2836" s="256">
        <v>3</v>
      </c>
      <c r="J2836" s="256" t="s">
        <v>6802</v>
      </c>
      <c r="K2836" s="60" t="s">
        <v>31</v>
      </c>
      <c r="L2836" s="60">
        <v>2</v>
      </c>
      <c r="M2836" s="27">
        <f t="shared" si="131"/>
        <v>260</v>
      </c>
      <c r="N2836" s="23"/>
      <c r="O2836" s="184" t="s">
        <v>32</v>
      </c>
      <c r="P2836" s="237"/>
    </row>
    <row r="2837" s="83" customFormat="1" ht="18" customHeight="1" spans="1:16">
      <c r="A2837" s="24">
        <v>2832</v>
      </c>
      <c r="B2837" s="24" t="s">
        <v>23</v>
      </c>
      <c r="C2837" s="24" t="s">
        <v>24</v>
      </c>
      <c r="D2837" s="24" t="s">
        <v>25</v>
      </c>
      <c r="E2837" s="60" t="s">
        <v>4460</v>
      </c>
      <c r="F2837" s="60" t="s">
        <v>6794</v>
      </c>
      <c r="G2837" s="24" t="s">
        <v>7187</v>
      </c>
      <c r="H2837" s="232" t="s">
        <v>194</v>
      </c>
      <c r="I2837" s="256">
        <v>5</v>
      </c>
      <c r="J2837" s="256" t="s">
        <v>6802</v>
      </c>
      <c r="K2837" s="60" t="s">
        <v>31</v>
      </c>
      <c r="L2837" s="60">
        <v>3</v>
      </c>
      <c r="M2837" s="27">
        <f t="shared" si="131"/>
        <v>390</v>
      </c>
      <c r="N2837" s="23"/>
      <c r="O2837" s="184" t="s">
        <v>32</v>
      </c>
      <c r="P2837" s="237"/>
    </row>
    <row r="2838" s="83" customFormat="1" ht="18" customHeight="1" spans="1:16">
      <c r="A2838" s="24">
        <v>2833</v>
      </c>
      <c r="B2838" s="24" t="s">
        <v>23</v>
      </c>
      <c r="C2838" s="24" t="s">
        <v>24</v>
      </c>
      <c r="D2838" s="24" t="s">
        <v>25</v>
      </c>
      <c r="E2838" s="60" t="s">
        <v>4460</v>
      </c>
      <c r="F2838" s="60" t="s">
        <v>6794</v>
      </c>
      <c r="G2838" s="24" t="s">
        <v>7188</v>
      </c>
      <c r="H2838" s="232" t="s">
        <v>194</v>
      </c>
      <c r="I2838" s="256">
        <v>4</v>
      </c>
      <c r="J2838" s="256" t="s">
        <v>6802</v>
      </c>
      <c r="K2838" s="60" t="s">
        <v>31</v>
      </c>
      <c r="L2838" s="60">
        <v>2</v>
      </c>
      <c r="M2838" s="27">
        <f t="shared" si="131"/>
        <v>260</v>
      </c>
      <c r="N2838" s="23"/>
      <c r="O2838" s="184" t="s">
        <v>32</v>
      </c>
      <c r="P2838" s="237"/>
    </row>
    <row r="2839" s="83" customFormat="1" ht="18" customHeight="1" spans="1:16">
      <c r="A2839" s="24">
        <v>2834</v>
      </c>
      <c r="B2839" s="24" t="s">
        <v>23</v>
      </c>
      <c r="C2839" s="24" t="s">
        <v>24</v>
      </c>
      <c r="D2839" s="24" t="s">
        <v>25</v>
      </c>
      <c r="E2839" s="60" t="s">
        <v>4460</v>
      </c>
      <c r="F2839" s="60" t="s">
        <v>6794</v>
      </c>
      <c r="G2839" s="24" t="s">
        <v>672</v>
      </c>
      <c r="H2839" s="232" t="s">
        <v>194</v>
      </c>
      <c r="I2839" s="256">
        <v>5</v>
      </c>
      <c r="J2839" s="256" t="s">
        <v>6802</v>
      </c>
      <c r="K2839" s="60" t="s">
        <v>31</v>
      </c>
      <c r="L2839" s="60">
        <v>3</v>
      </c>
      <c r="M2839" s="27">
        <f t="shared" si="131"/>
        <v>390</v>
      </c>
      <c r="N2839" s="23"/>
      <c r="O2839" s="184" t="s">
        <v>32</v>
      </c>
      <c r="P2839" s="237"/>
    </row>
    <row r="2840" s="83" customFormat="1" ht="18" customHeight="1" spans="1:16">
      <c r="A2840" s="24">
        <v>2835</v>
      </c>
      <c r="B2840" s="24" t="s">
        <v>23</v>
      </c>
      <c r="C2840" s="24" t="s">
        <v>24</v>
      </c>
      <c r="D2840" s="24" t="s">
        <v>25</v>
      </c>
      <c r="E2840" s="60" t="s">
        <v>4460</v>
      </c>
      <c r="F2840" s="60" t="s">
        <v>6794</v>
      </c>
      <c r="G2840" s="24" t="s">
        <v>7189</v>
      </c>
      <c r="H2840" s="232" t="s">
        <v>194</v>
      </c>
      <c r="I2840" s="256">
        <v>5</v>
      </c>
      <c r="J2840" s="256" t="s">
        <v>6802</v>
      </c>
      <c r="K2840" s="60" t="s">
        <v>31</v>
      </c>
      <c r="L2840" s="60">
        <v>3</v>
      </c>
      <c r="M2840" s="27">
        <f t="shared" si="131"/>
        <v>390</v>
      </c>
      <c r="N2840" s="23"/>
      <c r="O2840" s="184" t="s">
        <v>32</v>
      </c>
      <c r="P2840" s="237"/>
    </row>
    <row r="2841" s="83" customFormat="1" ht="18" customHeight="1" spans="1:16">
      <c r="A2841" s="24">
        <v>2836</v>
      </c>
      <c r="B2841" s="24" t="s">
        <v>23</v>
      </c>
      <c r="C2841" s="24" t="s">
        <v>24</v>
      </c>
      <c r="D2841" s="24" t="s">
        <v>25</v>
      </c>
      <c r="E2841" s="60" t="s">
        <v>4460</v>
      </c>
      <c r="F2841" s="60" t="s">
        <v>6794</v>
      </c>
      <c r="G2841" s="24" t="s">
        <v>7190</v>
      </c>
      <c r="H2841" s="232" t="s">
        <v>194</v>
      </c>
      <c r="I2841" s="256">
        <v>5</v>
      </c>
      <c r="J2841" s="256" t="s">
        <v>6802</v>
      </c>
      <c r="K2841" s="60" t="s">
        <v>31</v>
      </c>
      <c r="L2841" s="60">
        <v>3</v>
      </c>
      <c r="M2841" s="27">
        <f t="shared" si="131"/>
        <v>390</v>
      </c>
      <c r="N2841" s="23"/>
      <c r="O2841" s="184" t="s">
        <v>32</v>
      </c>
      <c r="P2841" s="237"/>
    </row>
    <row r="2842" s="83" customFormat="1" ht="18" customHeight="1" spans="1:16">
      <c r="A2842" s="24">
        <v>2837</v>
      </c>
      <c r="B2842" s="24" t="s">
        <v>23</v>
      </c>
      <c r="C2842" s="24" t="s">
        <v>24</v>
      </c>
      <c r="D2842" s="24" t="s">
        <v>25</v>
      </c>
      <c r="E2842" s="60" t="s">
        <v>4460</v>
      </c>
      <c r="F2842" s="60" t="s">
        <v>6794</v>
      </c>
      <c r="G2842" s="24" t="s">
        <v>7191</v>
      </c>
      <c r="H2842" s="232" t="s">
        <v>194</v>
      </c>
      <c r="I2842" s="24">
        <v>6</v>
      </c>
      <c r="J2842" s="256" t="s">
        <v>6802</v>
      </c>
      <c r="K2842" s="60" t="s">
        <v>31</v>
      </c>
      <c r="L2842" s="60">
        <v>3</v>
      </c>
      <c r="M2842" s="27">
        <f t="shared" si="131"/>
        <v>390</v>
      </c>
      <c r="N2842" s="23"/>
      <c r="O2842" s="184" t="s">
        <v>32</v>
      </c>
      <c r="P2842" s="237"/>
    </row>
    <row r="2843" s="83" customFormat="1" ht="18" customHeight="1" spans="1:16">
      <c r="A2843" s="24">
        <v>2838</v>
      </c>
      <c r="B2843" s="24" t="s">
        <v>23</v>
      </c>
      <c r="C2843" s="24" t="s">
        <v>24</v>
      </c>
      <c r="D2843" s="24" t="s">
        <v>25</v>
      </c>
      <c r="E2843" s="60" t="s">
        <v>4460</v>
      </c>
      <c r="F2843" s="60" t="s">
        <v>6794</v>
      </c>
      <c r="G2843" s="24" t="s">
        <v>7192</v>
      </c>
      <c r="H2843" s="232" t="s">
        <v>194</v>
      </c>
      <c r="I2843" s="256">
        <v>6</v>
      </c>
      <c r="J2843" s="256" t="s">
        <v>6802</v>
      </c>
      <c r="K2843" s="60" t="s">
        <v>31</v>
      </c>
      <c r="L2843" s="60">
        <v>3</v>
      </c>
      <c r="M2843" s="27">
        <f t="shared" si="131"/>
        <v>390</v>
      </c>
      <c r="N2843" s="23"/>
      <c r="O2843" s="184" t="s">
        <v>32</v>
      </c>
      <c r="P2843" s="237"/>
    </row>
    <row r="2844" s="83" customFormat="1" ht="18" customHeight="1" spans="1:16">
      <c r="A2844" s="24">
        <v>2839</v>
      </c>
      <c r="B2844" s="24" t="s">
        <v>23</v>
      </c>
      <c r="C2844" s="24" t="s">
        <v>24</v>
      </c>
      <c r="D2844" s="24" t="s">
        <v>25</v>
      </c>
      <c r="E2844" s="60" t="s">
        <v>4460</v>
      </c>
      <c r="F2844" s="60" t="s">
        <v>6794</v>
      </c>
      <c r="G2844" s="24" t="s">
        <v>7193</v>
      </c>
      <c r="H2844" s="232" t="s">
        <v>194</v>
      </c>
      <c r="I2844" s="256">
        <v>5</v>
      </c>
      <c r="J2844" s="256" t="s">
        <v>6802</v>
      </c>
      <c r="K2844" s="60" t="s">
        <v>31</v>
      </c>
      <c r="L2844" s="60">
        <v>3</v>
      </c>
      <c r="M2844" s="27">
        <f t="shared" si="131"/>
        <v>390</v>
      </c>
      <c r="N2844" s="23"/>
      <c r="O2844" s="184" t="s">
        <v>32</v>
      </c>
      <c r="P2844" s="237"/>
    </row>
    <row r="2845" s="83" customFormat="1" ht="18" customHeight="1" spans="1:16">
      <c r="A2845" s="24">
        <v>2840</v>
      </c>
      <c r="B2845" s="24" t="s">
        <v>23</v>
      </c>
      <c r="C2845" s="24" t="s">
        <v>24</v>
      </c>
      <c r="D2845" s="24" t="s">
        <v>25</v>
      </c>
      <c r="E2845" s="60" t="s">
        <v>4460</v>
      </c>
      <c r="F2845" s="60" t="s">
        <v>6794</v>
      </c>
      <c r="G2845" s="24" t="s">
        <v>7194</v>
      </c>
      <c r="H2845" s="232" t="s">
        <v>194</v>
      </c>
      <c r="I2845" s="256">
        <v>5</v>
      </c>
      <c r="J2845" s="256" t="s">
        <v>6802</v>
      </c>
      <c r="K2845" s="60" t="s">
        <v>31</v>
      </c>
      <c r="L2845" s="60">
        <v>3</v>
      </c>
      <c r="M2845" s="27">
        <f t="shared" si="131"/>
        <v>390</v>
      </c>
      <c r="N2845" s="23"/>
      <c r="O2845" s="184" t="s">
        <v>32</v>
      </c>
      <c r="P2845" s="237"/>
    </row>
    <row r="2846" s="83" customFormat="1" ht="18" customHeight="1" spans="1:16">
      <c r="A2846" s="24">
        <v>2841</v>
      </c>
      <c r="B2846" s="24" t="s">
        <v>23</v>
      </c>
      <c r="C2846" s="24" t="s">
        <v>24</v>
      </c>
      <c r="D2846" s="24" t="s">
        <v>25</v>
      </c>
      <c r="E2846" s="60" t="s">
        <v>4460</v>
      </c>
      <c r="F2846" s="60" t="s">
        <v>6794</v>
      </c>
      <c r="G2846" s="24" t="s">
        <v>7195</v>
      </c>
      <c r="H2846" s="232" t="s">
        <v>194</v>
      </c>
      <c r="I2846" s="256">
        <v>5</v>
      </c>
      <c r="J2846" s="256" t="s">
        <v>6863</v>
      </c>
      <c r="K2846" s="60" t="s">
        <v>31</v>
      </c>
      <c r="L2846" s="60">
        <v>3</v>
      </c>
      <c r="M2846" s="27">
        <f t="shared" ref="M2846:M2877" si="132">L2846*130</f>
        <v>390</v>
      </c>
      <c r="N2846" s="23"/>
      <c r="O2846" s="184" t="s">
        <v>32</v>
      </c>
      <c r="P2846" s="237"/>
    </row>
    <row r="2847" s="83" customFormat="1" ht="18" customHeight="1" spans="1:16">
      <c r="A2847" s="24">
        <v>2842</v>
      </c>
      <c r="B2847" s="24" t="s">
        <v>23</v>
      </c>
      <c r="C2847" s="24" t="s">
        <v>24</v>
      </c>
      <c r="D2847" s="24" t="s">
        <v>25</v>
      </c>
      <c r="E2847" s="60" t="s">
        <v>4460</v>
      </c>
      <c r="F2847" s="60" t="s">
        <v>6794</v>
      </c>
      <c r="G2847" s="24" t="s">
        <v>7196</v>
      </c>
      <c r="H2847" s="232" t="s">
        <v>194</v>
      </c>
      <c r="I2847" s="256">
        <v>5</v>
      </c>
      <c r="J2847" s="256" t="s">
        <v>6863</v>
      </c>
      <c r="K2847" s="60" t="s">
        <v>31</v>
      </c>
      <c r="L2847" s="60">
        <v>3</v>
      </c>
      <c r="M2847" s="27">
        <f t="shared" si="132"/>
        <v>390</v>
      </c>
      <c r="N2847" s="23"/>
      <c r="O2847" s="184" t="s">
        <v>32</v>
      </c>
      <c r="P2847" s="237"/>
    </row>
    <row r="2848" s="83" customFormat="1" ht="18" customHeight="1" spans="1:16">
      <c r="A2848" s="24">
        <v>2843</v>
      </c>
      <c r="B2848" s="24" t="s">
        <v>23</v>
      </c>
      <c r="C2848" s="24" t="s">
        <v>24</v>
      </c>
      <c r="D2848" s="24" t="s">
        <v>25</v>
      </c>
      <c r="E2848" s="60" t="s">
        <v>4460</v>
      </c>
      <c r="F2848" s="60" t="s">
        <v>6794</v>
      </c>
      <c r="G2848" s="24" t="s">
        <v>7197</v>
      </c>
      <c r="H2848" s="232" t="s">
        <v>194</v>
      </c>
      <c r="I2848" s="256">
        <v>4</v>
      </c>
      <c r="J2848" s="256" t="s">
        <v>6863</v>
      </c>
      <c r="K2848" s="60" t="s">
        <v>31</v>
      </c>
      <c r="L2848" s="60">
        <v>2</v>
      </c>
      <c r="M2848" s="27">
        <f t="shared" si="132"/>
        <v>260</v>
      </c>
      <c r="N2848" s="23"/>
      <c r="O2848" s="184" t="s">
        <v>32</v>
      </c>
      <c r="P2848" s="237"/>
    </row>
    <row r="2849" s="83" customFormat="1" ht="18" customHeight="1" spans="1:16">
      <c r="A2849" s="24">
        <v>2844</v>
      </c>
      <c r="B2849" s="24" t="s">
        <v>23</v>
      </c>
      <c r="C2849" s="24" t="s">
        <v>24</v>
      </c>
      <c r="D2849" s="24" t="s">
        <v>25</v>
      </c>
      <c r="E2849" s="60" t="s">
        <v>4460</v>
      </c>
      <c r="F2849" s="60" t="s">
        <v>6794</v>
      </c>
      <c r="G2849" s="24" t="s">
        <v>7198</v>
      </c>
      <c r="H2849" s="232" t="s">
        <v>194</v>
      </c>
      <c r="I2849" s="256">
        <v>2</v>
      </c>
      <c r="J2849" s="256" t="s">
        <v>6863</v>
      </c>
      <c r="K2849" s="60" t="s">
        <v>31</v>
      </c>
      <c r="L2849" s="60">
        <v>2</v>
      </c>
      <c r="M2849" s="27">
        <f t="shared" si="132"/>
        <v>260</v>
      </c>
      <c r="N2849" s="23"/>
      <c r="O2849" s="184" t="s">
        <v>32</v>
      </c>
      <c r="P2849" s="237"/>
    </row>
    <row r="2850" s="83" customFormat="1" ht="18" customHeight="1" spans="1:16">
      <c r="A2850" s="24">
        <v>2845</v>
      </c>
      <c r="B2850" s="24" t="s">
        <v>23</v>
      </c>
      <c r="C2850" s="24" t="s">
        <v>24</v>
      </c>
      <c r="D2850" s="24" t="s">
        <v>25</v>
      </c>
      <c r="E2850" s="60" t="s">
        <v>4460</v>
      </c>
      <c r="F2850" s="60" t="s">
        <v>6794</v>
      </c>
      <c r="G2850" s="24" t="s">
        <v>7199</v>
      </c>
      <c r="H2850" s="232" t="s">
        <v>194</v>
      </c>
      <c r="I2850" s="24">
        <v>5</v>
      </c>
      <c r="J2850" s="256" t="s">
        <v>6863</v>
      </c>
      <c r="K2850" s="60" t="s">
        <v>31</v>
      </c>
      <c r="L2850" s="60">
        <v>3</v>
      </c>
      <c r="M2850" s="27">
        <f t="shared" si="132"/>
        <v>390</v>
      </c>
      <c r="N2850" s="23"/>
      <c r="O2850" s="184" t="s">
        <v>32</v>
      </c>
      <c r="P2850" s="237"/>
    </row>
    <row r="2851" s="83" customFormat="1" ht="18" customHeight="1" spans="1:16">
      <c r="A2851" s="24">
        <v>2846</v>
      </c>
      <c r="B2851" s="24" t="s">
        <v>23</v>
      </c>
      <c r="C2851" s="24" t="s">
        <v>24</v>
      </c>
      <c r="D2851" s="24" t="s">
        <v>25</v>
      </c>
      <c r="E2851" s="60" t="s">
        <v>4460</v>
      </c>
      <c r="F2851" s="60" t="s">
        <v>6794</v>
      </c>
      <c r="G2851" s="24" t="s">
        <v>7200</v>
      </c>
      <c r="H2851" s="232" t="s">
        <v>194</v>
      </c>
      <c r="I2851" s="256">
        <v>5</v>
      </c>
      <c r="J2851" s="256" t="s">
        <v>6863</v>
      </c>
      <c r="K2851" s="60" t="s">
        <v>31</v>
      </c>
      <c r="L2851" s="60">
        <v>3</v>
      </c>
      <c r="M2851" s="27">
        <f t="shared" si="132"/>
        <v>390</v>
      </c>
      <c r="N2851" s="23"/>
      <c r="O2851" s="184" t="s">
        <v>32</v>
      </c>
      <c r="P2851" s="237"/>
    </row>
    <row r="2852" s="83" customFormat="1" ht="18" customHeight="1" spans="1:16">
      <c r="A2852" s="24">
        <v>2847</v>
      </c>
      <c r="B2852" s="24" t="s">
        <v>23</v>
      </c>
      <c r="C2852" s="24" t="s">
        <v>24</v>
      </c>
      <c r="D2852" s="24" t="s">
        <v>25</v>
      </c>
      <c r="E2852" s="60" t="s">
        <v>4460</v>
      </c>
      <c r="F2852" s="60" t="s">
        <v>6794</v>
      </c>
      <c r="G2852" s="24" t="s">
        <v>7201</v>
      </c>
      <c r="H2852" s="232" t="s">
        <v>194</v>
      </c>
      <c r="I2852" s="256">
        <v>5</v>
      </c>
      <c r="J2852" s="256" t="s">
        <v>6863</v>
      </c>
      <c r="K2852" s="60" t="s">
        <v>31</v>
      </c>
      <c r="L2852" s="60">
        <v>3</v>
      </c>
      <c r="M2852" s="27">
        <f t="shared" si="132"/>
        <v>390</v>
      </c>
      <c r="N2852" s="23"/>
      <c r="O2852" s="184" t="s">
        <v>32</v>
      </c>
      <c r="P2852" s="237"/>
    </row>
    <row r="2853" s="83" customFormat="1" ht="18" customHeight="1" spans="1:16">
      <c r="A2853" s="24">
        <v>2848</v>
      </c>
      <c r="B2853" s="24" t="s">
        <v>23</v>
      </c>
      <c r="C2853" s="24" t="s">
        <v>24</v>
      </c>
      <c r="D2853" s="24" t="s">
        <v>25</v>
      </c>
      <c r="E2853" s="60" t="s">
        <v>4460</v>
      </c>
      <c r="F2853" s="60" t="s">
        <v>6794</v>
      </c>
      <c r="G2853" s="24" t="s">
        <v>7202</v>
      </c>
      <c r="H2853" s="232" t="s">
        <v>194</v>
      </c>
      <c r="I2853" s="256">
        <v>5</v>
      </c>
      <c r="J2853" s="256" t="s">
        <v>6863</v>
      </c>
      <c r="K2853" s="60" t="s">
        <v>31</v>
      </c>
      <c r="L2853" s="60">
        <v>3</v>
      </c>
      <c r="M2853" s="27">
        <f t="shared" si="132"/>
        <v>390</v>
      </c>
      <c r="N2853" s="23"/>
      <c r="O2853" s="184" t="s">
        <v>32</v>
      </c>
      <c r="P2853" s="237"/>
    </row>
    <row r="2854" s="83" customFormat="1" ht="18" customHeight="1" spans="1:16">
      <c r="A2854" s="24">
        <v>2849</v>
      </c>
      <c r="B2854" s="24" t="s">
        <v>23</v>
      </c>
      <c r="C2854" s="24" t="s">
        <v>24</v>
      </c>
      <c r="D2854" s="24" t="s">
        <v>25</v>
      </c>
      <c r="E2854" s="60" t="s">
        <v>4460</v>
      </c>
      <c r="F2854" s="60" t="s">
        <v>6794</v>
      </c>
      <c r="G2854" s="24" t="s">
        <v>7203</v>
      </c>
      <c r="H2854" s="232" t="s">
        <v>194</v>
      </c>
      <c r="I2854" s="256">
        <v>7</v>
      </c>
      <c r="J2854" s="256" t="s">
        <v>6863</v>
      </c>
      <c r="K2854" s="60" t="s">
        <v>31</v>
      </c>
      <c r="L2854" s="60">
        <v>3</v>
      </c>
      <c r="M2854" s="27">
        <f t="shared" si="132"/>
        <v>390</v>
      </c>
      <c r="N2854" s="23"/>
      <c r="O2854" s="184" t="s">
        <v>32</v>
      </c>
      <c r="P2854" s="237"/>
    </row>
    <row r="2855" s="83" customFormat="1" ht="18" customHeight="1" spans="1:16">
      <c r="A2855" s="24">
        <v>2850</v>
      </c>
      <c r="B2855" s="24" t="s">
        <v>23</v>
      </c>
      <c r="C2855" s="24" t="s">
        <v>24</v>
      </c>
      <c r="D2855" s="24" t="s">
        <v>25</v>
      </c>
      <c r="E2855" s="60" t="s">
        <v>4460</v>
      </c>
      <c r="F2855" s="60" t="s">
        <v>6794</v>
      </c>
      <c r="G2855" s="24" t="s">
        <v>7204</v>
      </c>
      <c r="H2855" s="232" t="s">
        <v>194</v>
      </c>
      <c r="I2855" s="24">
        <v>6</v>
      </c>
      <c r="J2855" s="256" t="s">
        <v>6863</v>
      </c>
      <c r="K2855" s="60" t="s">
        <v>31</v>
      </c>
      <c r="L2855" s="60">
        <v>3</v>
      </c>
      <c r="M2855" s="27">
        <f t="shared" si="132"/>
        <v>390</v>
      </c>
      <c r="N2855" s="23"/>
      <c r="O2855" s="184" t="s">
        <v>32</v>
      </c>
      <c r="P2855" s="237"/>
    </row>
    <row r="2856" s="83" customFormat="1" ht="18" customHeight="1" spans="1:16">
      <c r="A2856" s="24">
        <v>2851</v>
      </c>
      <c r="B2856" s="24" t="s">
        <v>23</v>
      </c>
      <c r="C2856" s="24" t="s">
        <v>24</v>
      </c>
      <c r="D2856" s="24" t="s">
        <v>25</v>
      </c>
      <c r="E2856" s="60" t="s">
        <v>4460</v>
      </c>
      <c r="F2856" s="60" t="s">
        <v>6794</v>
      </c>
      <c r="G2856" s="24" t="s">
        <v>7205</v>
      </c>
      <c r="H2856" s="232" t="s">
        <v>194</v>
      </c>
      <c r="I2856" s="256">
        <v>4</v>
      </c>
      <c r="J2856" s="256" t="s">
        <v>6863</v>
      </c>
      <c r="K2856" s="60" t="s">
        <v>31</v>
      </c>
      <c r="L2856" s="60">
        <v>2</v>
      </c>
      <c r="M2856" s="27">
        <f t="shared" si="132"/>
        <v>260</v>
      </c>
      <c r="N2856" s="23"/>
      <c r="O2856" s="184" t="s">
        <v>32</v>
      </c>
      <c r="P2856" s="237"/>
    </row>
    <row r="2857" s="83" customFormat="1" ht="18" customHeight="1" spans="1:16">
      <c r="A2857" s="24">
        <v>2852</v>
      </c>
      <c r="B2857" s="24" t="s">
        <v>23</v>
      </c>
      <c r="C2857" s="24" t="s">
        <v>24</v>
      </c>
      <c r="D2857" s="24" t="s">
        <v>25</v>
      </c>
      <c r="E2857" s="60" t="s">
        <v>4460</v>
      </c>
      <c r="F2857" s="60" t="s">
        <v>6794</v>
      </c>
      <c r="G2857" s="24" t="s">
        <v>7206</v>
      </c>
      <c r="H2857" s="232" t="s">
        <v>194</v>
      </c>
      <c r="I2857" s="256">
        <v>6</v>
      </c>
      <c r="J2857" s="256" t="s">
        <v>6863</v>
      </c>
      <c r="K2857" s="60" t="s">
        <v>31</v>
      </c>
      <c r="L2857" s="60">
        <v>3</v>
      </c>
      <c r="M2857" s="27">
        <f t="shared" si="132"/>
        <v>390</v>
      </c>
      <c r="N2857" s="23"/>
      <c r="O2857" s="184" t="s">
        <v>32</v>
      </c>
      <c r="P2857" s="237"/>
    </row>
    <row r="2858" s="83" customFormat="1" ht="18" customHeight="1" spans="1:16">
      <c r="A2858" s="24">
        <v>2853</v>
      </c>
      <c r="B2858" s="24" t="s">
        <v>23</v>
      </c>
      <c r="C2858" s="24" t="s">
        <v>24</v>
      </c>
      <c r="D2858" s="24" t="s">
        <v>25</v>
      </c>
      <c r="E2858" s="60" t="s">
        <v>4460</v>
      </c>
      <c r="F2858" s="60" t="s">
        <v>6794</v>
      </c>
      <c r="G2858" s="24" t="s">
        <v>7207</v>
      </c>
      <c r="H2858" s="253" t="s">
        <v>194</v>
      </c>
      <c r="I2858" s="256">
        <v>9</v>
      </c>
      <c r="J2858" s="256" t="s">
        <v>6863</v>
      </c>
      <c r="K2858" s="60" t="s">
        <v>31</v>
      </c>
      <c r="L2858" s="60">
        <v>4</v>
      </c>
      <c r="M2858" s="27">
        <f t="shared" si="132"/>
        <v>520</v>
      </c>
      <c r="N2858" s="23"/>
      <c r="O2858" s="184" t="s">
        <v>32</v>
      </c>
      <c r="P2858" s="237"/>
    </row>
    <row r="2859" s="83" customFormat="1" ht="18" customHeight="1" spans="1:16">
      <c r="A2859" s="24">
        <v>2854</v>
      </c>
      <c r="B2859" s="24" t="s">
        <v>23</v>
      </c>
      <c r="C2859" s="24" t="s">
        <v>24</v>
      </c>
      <c r="D2859" s="24" t="s">
        <v>25</v>
      </c>
      <c r="E2859" s="60" t="s">
        <v>4460</v>
      </c>
      <c r="F2859" s="60" t="s">
        <v>6794</v>
      </c>
      <c r="G2859" s="24" t="s">
        <v>7208</v>
      </c>
      <c r="H2859" s="232" t="s">
        <v>194</v>
      </c>
      <c r="I2859" s="256">
        <v>7</v>
      </c>
      <c r="J2859" s="256" t="s">
        <v>6863</v>
      </c>
      <c r="K2859" s="60" t="s">
        <v>31</v>
      </c>
      <c r="L2859" s="60">
        <v>3</v>
      </c>
      <c r="M2859" s="27">
        <f t="shared" si="132"/>
        <v>390</v>
      </c>
      <c r="N2859" s="23"/>
      <c r="O2859" s="184" t="s">
        <v>32</v>
      </c>
      <c r="P2859" s="237"/>
    </row>
    <row r="2860" s="83" customFormat="1" ht="18" customHeight="1" spans="1:16">
      <c r="A2860" s="24">
        <v>2855</v>
      </c>
      <c r="B2860" s="24" t="s">
        <v>23</v>
      </c>
      <c r="C2860" s="24" t="s">
        <v>24</v>
      </c>
      <c r="D2860" s="24" t="s">
        <v>25</v>
      </c>
      <c r="E2860" s="60" t="s">
        <v>4460</v>
      </c>
      <c r="F2860" s="60" t="s">
        <v>6794</v>
      </c>
      <c r="G2860" s="24" t="s">
        <v>7209</v>
      </c>
      <c r="H2860" s="232" t="s">
        <v>194</v>
      </c>
      <c r="I2860" s="256">
        <v>4</v>
      </c>
      <c r="J2860" s="256" t="s">
        <v>6863</v>
      </c>
      <c r="K2860" s="60" t="s">
        <v>31</v>
      </c>
      <c r="L2860" s="60">
        <v>2</v>
      </c>
      <c r="M2860" s="27">
        <f t="shared" si="132"/>
        <v>260</v>
      </c>
      <c r="N2860" s="23"/>
      <c r="O2860" s="184" t="s">
        <v>32</v>
      </c>
      <c r="P2860" s="237"/>
    </row>
    <row r="2861" s="83" customFormat="1" ht="18" customHeight="1" spans="1:16">
      <c r="A2861" s="24">
        <v>2856</v>
      </c>
      <c r="B2861" s="24" t="s">
        <v>23</v>
      </c>
      <c r="C2861" s="24" t="s">
        <v>24</v>
      </c>
      <c r="D2861" s="24" t="s">
        <v>25</v>
      </c>
      <c r="E2861" s="60" t="s">
        <v>4460</v>
      </c>
      <c r="F2861" s="60" t="s">
        <v>6794</v>
      </c>
      <c r="G2861" s="24" t="s">
        <v>7210</v>
      </c>
      <c r="H2861" s="232" t="s">
        <v>194</v>
      </c>
      <c r="I2861" s="24">
        <v>5</v>
      </c>
      <c r="J2861" s="256" t="s">
        <v>6863</v>
      </c>
      <c r="K2861" s="60" t="s">
        <v>31</v>
      </c>
      <c r="L2861" s="60">
        <v>3</v>
      </c>
      <c r="M2861" s="27">
        <f t="shared" si="132"/>
        <v>390</v>
      </c>
      <c r="N2861" s="23"/>
      <c r="O2861" s="184" t="s">
        <v>32</v>
      </c>
      <c r="P2861" s="237"/>
    </row>
    <row r="2862" s="83" customFormat="1" ht="18" customHeight="1" spans="1:16">
      <c r="A2862" s="24">
        <v>2857</v>
      </c>
      <c r="B2862" s="24" t="s">
        <v>23</v>
      </c>
      <c r="C2862" s="24" t="s">
        <v>24</v>
      </c>
      <c r="D2862" s="24" t="s">
        <v>25</v>
      </c>
      <c r="E2862" s="60" t="s">
        <v>4460</v>
      </c>
      <c r="F2862" s="60" t="s">
        <v>6794</v>
      </c>
      <c r="G2862" s="24" t="s">
        <v>7211</v>
      </c>
      <c r="H2862" s="232" t="s">
        <v>194</v>
      </c>
      <c r="I2862" s="256">
        <v>4</v>
      </c>
      <c r="J2862" s="256" t="s">
        <v>6863</v>
      </c>
      <c r="K2862" s="60" t="s">
        <v>31</v>
      </c>
      <c r="L2862" s="60">
        <v>2</v>
      </c>
      <c r="M2862" s="27">
        <f t="shared" si="132"/>
        <v>260</v>
      </c>
      <c r="N2862" s="23"/>
      <c r="O2862" s="184" t="s">
        <v>32</v>
      </c>
      <c r="P2862" s="237"/>
    </row>
    <row r="2863" s="83" customFormat="1" ht="18" customHeight="1" spans="1:16">
      <c r="A2863" s="24">
        <v>2858</v>
      </c>
      <c r="B2863" s="24" t="s">
        <v>23</v>
      </c>
      <c r="C2863" s="24" t="s">
        <v>24</v>
      </c>
      <c r="D2863" s="24" t="s">
        <v>25</v>
      </c>
      <c r="E2863" s="60" t="s">
        <v>4460</v>
      </c>
      <c r="F2863" s="60" t="s">
        <v>6794</v>
      </c>
      <c r="G2863" s="24" t="s">
        <v>7212</v>
      </c>
      <c r="H2863" s="232" t="s">
        <v>194</v>
      </c>
      <c r="I2863" s="256">
        <v>6</v>
      </c>
      <c r="J2863" s="256" t="s">
        <v>6863</v>
      </c>
      <c r="K2863" s="60" t="s">
        <v>31</v>
      </c>
      <c r="L2863" s="60">
        <v>3</v>
      </c>
      <c r="M2863" s="27">
        <f t="shared" si="132"/>
        <v>390</v>
      </c>
      <c r="N2863" s="23"/>
      <c r="O2863" s="184" t="s">
        <v>32</v>
      </c>
      <c r="P2863" s="237"/>
    </row>
    <row r="2864" s="83" customFormat="1" ht="18" customHeight="1" spans="1:16">
      <c r="A2864" s="24">
        <v>2859</v>
      </c>
      <c r="B2864" s="24" t="s">
        <v>23</v>
      </c>
      <c r="C2864" s="24" t="s">
        <v>24</v>
      </c>
      <c r="D2864" s="24" t="s">
        <v>25</v>
      </c>
      <c r="E2864" s="60" t="s">
        <v>4460</v>
      </c>
      <c r="F2864" s="60" t="s">
        <v>6794</v>
      </c>
      <c r="G2864" s="24" t="s">
        <v>7213</v>
      </c>
      <c r="H2864" s="232" t="s">
        <v>194</v>
      </c>
      <c r="I2864" s="256">
        <v>3</v>
      </c>
      <c r="J2864" s="256" t="s">
        <v>6863</v>
      </c>
      <c r="K2864" s="60" t="s">
        <v>31</v>
      </c>
      <c r="L2864" s="60">
        <v>2</v>
      </c>
      <c r="M2864" s="27">
        <f t="shared" si="132"/>
        <v>260</v>
      </c>
      <c r="N2864" s="23"/>
      <c r="O2864" s="184" t="s">
        <v>32</v>
      </c>
      <c r="P2864" s="237"/>
    </row>
    <row r="2865" s="83" customFormat="1" ht="18" customHeight="1" spans="1:16">
      <c r="A2865" s="24">
        <v>2860</v>
      </c>
      <c r="B2865" s="24" t="s">
        <v>23</v>
      </c>
      <c r="C2865" s="24" t="s">
        <v>24</v>
      </c>
      <c r="D2865" s="24" t="s">
        <v>25</v>
      </c>
      <c r="E2865" s="60" t="s">
        <v>4460</v>
      </c>
      <c r="F2865" s="60" t="s">
        <v>6794</v>
      </c>
      <c r="G2865" s="24" t="s">
        <v>7214</v>
      </c>
      <c r="H2865" s="232" t="s">
        <v>194</v>
      </c>
      <c r="I2865" s="256">
        <v>4</v>
      </c>
      <c r="J2865" s="256" t="s">
        <v>6863</v>
      </c>
      <c r="K2865" s="60" t="s">
        <v>31</v>
      </c>
      <c r="L2865" s="60">
        <v>2</v>
      </c>
      <c r="M2865" s="27">
        <f t="shared" si="132"/>
        <v>260</v>
      </c>
      <c r="N2865" s="23"/>
      <c r="O2865" s="184" t="s">
        <v>32</v>
      </c>
      <c r="P2865" s="237"/>
    </row>
    <row r="2866" s="83" customFormat="1" ht="18" customHeight="1" spans="1:16">
      <c r="A2866" s="24">
        <v>2861</v>
      </c>
      <c r="B2866" s="24" t="s">
        <v>23</v>
      </c>
      <c r="C2866" s="24" t="s">
        <v>24</v>
      </c>
      <c r="D2866" s="24" t="s">
        <v>25</v>
      </c>
      <c r="E2866" s="60" t="s">
        <v>4460</v>
      </c>
      <c r="F2866" s="60" t="s">
        <v>6794</v>
      </c>
      <c r="G2866" s="24" t="s">
        <v>7215</v>
      </c>
      <c r="H2866" s="232" t="s">
        <v>194</v>
      </c>
      <c r="I2866" s="256">
        <v>4</v>
      </c>
      <c r="J2866" s="256" t="s">
        <v>6863</v>
      </c>
      <c r="K2866" s="60" t="s">
        <v>31</v>
      </c>
      <c r="L2866" s="60">
        <v>2</v>
      </c>
      <c r="M2866" s="27">
        <f t="shared" si="132"/>
        <v>260</v>
      </c>
      <c r="N2866" s="23"/>
      <c r="O2866" s="184" t="s">
        <v>32</v>
      </c>
      <c r="P2866" s="237"/>
    </row>
    <row r="2867" s="83" customFormat="1" ht="18" customHeight="1" spans="1:16">
      <c r="A2867" s="24">
        <v>2862</v>
      </c>
      <c r="B2867" s="24" t="s">
        <v>23</v>
      </c>
      <c r="C2867" s="24" t="s">
        <v>24</v>
      </c>
      <c r="D2867" s="24" t="s">
        <v>25</v>
      </c>
      <c r="E2867" s="60" t="s">
        <v>4460</v>
      </c>
      <c r="F2867" s="60" t="s">
        <v>6794</v>
      </c>
      <c r="G2867" s="24" t="s">
        <v>7216</v>
      </c>
      <c r="H2867" s="232" t="s">
        <v>194</v>
      </c>
      <c r="I2867" s="256">
        <v>4</v>
      </c>
      <c r="J2867" s="256" t="s">
        <v>6863</v>
      </c>
      <c r="K2867" s="60" t="s">
        <v>31</v>
      </c>
      <c r="L2867" s="60">
        <v>2</v>
      </c>
      <c r="M2867" s="27">
        <f t="shared" si="132"/>
        <v>260</v>
      </c>
      <c r="N2867" s="23"/>
      <c r="O2867" s="184" t="s">
        <v>32</v>
      </c>
      <c r="P2867" s="237"/>
    </row>
    <row r="2868" s="83" customFormat="1" ht="18" customHeight="1" spans="1:16">
      <c r="A2868" s="24">
        <v>2863</v>
      </c>
      <c r="B2868" s="24" t="s">
        <v>23</v>
      </c>
      <c r="C2868" s="24" t="s">
        <v>24</v>
      </c>
      <c r="D2868" s="24" t="s">
        <v>25</v>
      </c>
      <c r="E2868" s="60" t="s">
        <v>4460</v>
      </c>
      <c r="F2868" s="60" t="s">
        <v>6794</v>
      </c>
      <c r="G2868" s="24" t="s">
        <v>7217</v>
      </c>
      <c r="H2868" s="232" t="s">
        <v>194</v>
      </c>
      <c r="I2868" s="24">
        <v>4</v>
      </c>
      <c r="J2868" s="256" t="s">
        <v>6863</v>
      </c>
      <c r="K2868" s="60" t="s">
        <v>31</v>
      </c>
      <c r="L2868" s="60">
        <v>2</v>
      </c>
      <c r="M2868" s="27">
        <f t="shared" si="132"/>
        <v>260</v>
      </c>
      <c r="N2868" s="23"/>
      <c r="O2868" s="184" t="s">
        <v>32</v>
      </c>
      <c r="P2868" s="237"/>
    </row>
    <row r="2869" s="83" customFormat="1" ht="18" customHeight="1" spans="1:16">
      <c r="A2869" s="24">
        <v>2864</v>
      </c>
      <c r="B2869" s="24" t="s">
        <v>23</v>
      </c>
      <c r="C2869" s="24" t="s">
        <v>24</v>
      </c>
      <c r="D2869" s="24" t="s">
        <v>25</v>
      </c>
      <c r="E2869" s="60" t="s">
        <v>4460</v>
      </c>
      <c r="F2869" s="60" t="s">
        <v>6794</v>
      </c>
      <c r="G2869" s="24" t="s">
        <v>7218</v>
      </c>
      <c r="H2869" s="232" t="s">
        <v>194</v>
      </c>
      <c r="I2869" s="256">
        <v>4</v>
      </c>
      <c r="J2869" s="256" t="s">
        <v>6863</v>
      </c>
      <c r="K2869" s="60" t="s">
        <v>31</v>
      </c>
      <c r="L2869" s="60">
        <v>2</v>
      </c>
      <c r="M2869" s="27">
        <f t="shared" si="132"/>
        <v>260</v>
      </c>
      <c r="N2869" s="23"/>
      <c r="O2869" s="184" t="s">
        <v>32</v>
      </c>
      <c r="P2869" s="237"/>
    </row>
    <row r="2870" s="83" customFormat="1" ht="18" customHeight="1" spans="1:16">
      <c r="A2870" s="24">
        <v>2865</v>
      </c>
      <c r="B2870" s="24" t="s">
        <v>23</v>
      </c>
      <c r="C2870" s="24" t="s">
        <v>24</v>
      </c>
      <c r="D2870" s="24" t="s">
        <v>25</v>
      </c>
      <c r="E2870" s="60" t="s">
        <v>4460</v>
      </c>
      <c r="F2870" s="60" t="s">
        <v>6794</v>
      </c>
      <c r="G2870" s="24" t="s">
        <v>7219</v>
      </c>
      <c r="H2870" s="232" t="s">
        <v>194</v>
      </c>
      <c r="I2870" s="256">
        <v>4</v>
      </c>
      <c r="J2870" s="256" t="s">
        <v>6863</v>
      </c>
      <c r="K2870" s="60" t="s">
        <v>31</v>
      </c>
      <c r="L2870" s="60">
        <v>2</v>
      </c>
      <c r="M2870" s="27">
        <f t="shared" si="132"/>
        <v>260</v>
      </c>
      <c r="N2870" s="23"/>
      <c r="O2870" s="184" t="s">
        <v>32</v>
      </c>
      <c r="P2870" s="237"/>
    </row>
    <row r="2871" s="83" customFormat="1" ht="18" customHeight="1" spans="1:16">
      <c r="A2871" s="24">
        <v>2866</v>
      </c>
      <c r="B2871" s="24" t="s">
        <v>23</v>
      </c>
      <c r="C2871" s="24" t="s">
        <v>24</v>
      </c>
      <c r="D2871" s="24" t="s">
        <v>25</v>
      </c>
      <c r="E2871" s="60" t="s">
        <v>4460</v>
      </c>
      <c r="F2871" s="60" t="s">
        <v>6794</v>
      </c>
      <c r="G2871" s="24" t="s">
        <v>7220</v>
      </c>
      <c r="H2871" s="232" t="s">
        <v>194</v>
      </c>
      <c r="I2871" s="256">
        <v>5</v>
      </c>
      <c r="J2871" s="256" t="s">
        <v>6863</v>
      </c>
      <c r="K2871" s="60" t="s">
        <v>31</v>
      </c>
      <c r="L2871" s="60">
        <v>3</v>
      </c>
      <c r="M2871" s="27">
        <f t="shared" si="132"/>
        <v>390</v>
      </c>
      <c r="N2871" s="23"/>
      <c r="O2871" s="184" t="s">
        <v>32</v>
      </c>
      <c r="P2871" s="237"/>
    </row>
    <row r="2872" s="83" customFormat="1" ht="18" customHeight="1" spans="1:16">
      <c r="A2872" s="24">
        <v>2867</v>
      </c>
      <c r="B2872" s="24" t="s">
        <v>23</v>
      </c>
      <c r="C2872" s="24" t="s">
        <v>24</v>
      </c>
      <c r="D2872" s="24" t="s">
        <v>25</v>
      </c>
      <c r="E2872" s="60" t="s">
        <v>4460</v>
      </c>
      <c r="F2872" s="60" t="s">
        <v>6794</v>
      </c>
      <c r="G2872" s="24" t="s">
        <v>7221</v>
      </c>
      <c r="H2872" s="232" t="s">
        <v>194</v>
      </c>
      <c r="I2872" s="256">
        <v>5</v>
      </c>
      <c r="J2872" s="256" t="s">
        <v>6863</v>
      </c>
      <c r="K2872" s="60" t="s">
        <v>31</v>
      </c>
      <c r="L2872" s="60">
        <v>3</v>
      </c>
      <c r="M2872" s="27">
        <f t="shared" si="132"/>
        <v>390</v>
      </c>
      <c r="N2872" s="23"/>
      <c r="O2872" s="184" t="s">
        <v>32</v>
      </c>
      <c r="P2872" s="237"/>
    </row>
    <row r="2873" s="83" customFormat="1" ht="18" customHeight="1" spans="1:16">
      <c r="A2873" s="24">
        <v>2868</v>
      </c>
      <c r="B2873" s="24" t="s">
        <v>23</v>
      </c>
      <c r="C2873" s="24" t="s">
        <v>24</v>
      </c>
      <c r="D2873" s="24" t="s">
        <v>25</v>
      </c>
      <c r="E2873" s="60" t="s">
        <v>4460</v>
      </c>
      <c r="F2873" s="60" t="s">
        <v>6794</v>
      </c>
      <c r="G2873" s="24" t="s">
        <v>7222</v>
      </c>
      <c r="H2873" s="232" t="s">
        <v>194</v>
      </c>
      <c r="I2873" s="24">
        <v>5</v>
      </c>
      <c r="J2873" s="256" t="s">
        <v>6802</v>
      </c>
      <c r="K2873" s="60" t="s">
        <v>31</v>
      </c>
      <c r="L2873" s="60">
        <v>3</v>
      </c>
      <c r="M2873" s="27">
        <f t="shared" si="132"/>
        <v>390</v>
      </c>
      <c r="N2873" s="23"/>
      <c r="O2873" s="184" t="s">
        <v>32</v>
      </c>
      <c r="P2873" s="237"/>
    </row>
    <row r="2874" s="83" customFormat="1" ht="18" customHeight="1" spans="1:16">
      <c r="A2874" s="24">
        <v>2869</v>
      </c>
      <c r="B2874" s="24" t="s">
        <v>23</v>
      </c>
      <c r="C2874" s="24" t="s">
        <v>24</v>
      </c>
      <c r="D2874" s="24" t="s">
        <v>25</v>
      </c>
      <c r="E2874" s="60" t="s">
        <v>4460</v>
      </c>
      <c r="F2874" s="60" t="s">
        <v>6794</v>
      </c>
      <c r="G2874" s="24" t="s">
        <v>7223</v>
      </c>
      <c r="H2874" s="232" t="s">
        <v>194</v>
      </c>
      <c r="I2874" s="256">
        <v>6</v>
      </c>
      <c r="J2874" s="256" t="s">
        <v>6802</v>
      </c>
      <c r="K2874" s="60" t="s">
        <v>31</v>
      </c>
      <c r="L2874" s="60">
        <v>3</v>
      </c>
      <c r="M2874" s="27">
        <f t="shared" si="132"/>
        <v>390</v>
      </c>
      <c r="N2874" s="23"/>
      <c r="O2874" s="184" t="s">
        <v>32</v>
      </c>
      <c r="P2874" s="237"/>
    </row>
    <row r="2875" s="83" customFormat="1" ht="18" customHeight="1" spans="1:16">
      <c r="A2875" s="24">
        <v>2870</v>
      </c>
      <c r="B2875" s="24" t="s">
        <v>23</v>
      </c>
      <c r="C2875" s="24" t="s">
        <v>24</v>
      </c>
      <c r="D2875" s="24" t="s">
        <v>25</v>
      </c>
      <c r="E2875" s="60" t="s">
        <v>4460</v>
      </c>
      <c r="F2875" s="60" t="s">
        <v>6794</v>
      </c>
      <c r="G2875" s="24" t="s">
        <v>7224</v>
      </c>
      <c r="H2875" s="232" t="s">
        <v>194</v>
      </c>
      <c r="I2875" s="256">
        <v>3</v>
      </c>
      <c r="J2875" s="256" t="s">
        <v>6802</v>
      </c>
      <c r="K2875" s="60" t="s">
        <v>31</v>
      </c>
      <c r="L2875" s="60">
        <v>2</v>
      </c>
      <c r="M2875" s="27">
        <f t="shared" si="132"/>
        <v>260</v>
      </c>
      <c r="N2875" s="23"/>
      <c r="O2875" s="184" t="s">
        <v>32</v>
      </c>
      <c r="P2875" s="237"/>
    </row>
    <row r="2876" s="83" customFormat="1" ht="18" customHeight="1" spans="1:16">
      <c r="A2876" s="24">
        <v>2871</v>
      </c>
      <c r="B2876" s="24" t="s">
        <v>23</v>
      </c>
      <c r="C2876" s="24" t="s">
        <v>24</v>
      </c>
      <c r="D2876" s="24" t="s">
        <v>25</v>
      </c>
      <c r="E2876" s="60" t="s">
        <v>4460</v>
      </c>
      <c r="F2876" s="60" t="s">
        <v>6794</v>
      </c>
      <c r="G2876" s="24" t="s">
        <v>7225</v>
      </c>
      <c r="H2876" s="232" t="s">
        <v>194</v>
      </c>
      <c r="I2876" s="256">
        <v>7</v>
      </c>
      <c r="J2876" s="256" t="s">
        <v>6802</v>
      </c>
      <c r="K2876" s="60" t="s">
        <v>31</v>
      </c>
      <c r="L2876" s="60">
        <v>3</v>
      </c>
      <c r="M2876" s="27">
        <f t="shared" si="132"/>
        <v>390</v>
      </c>
      <c r="N2876" s="23"/>
      <c r="O2876" s="184" t="s">
        <v>32</v>
      </c>
      <c r="P2876" s="237"/>
    </row>
    <row r="2877" s="83" customFormat="1" ht="18" customHeight="1" spans="1:16">
      <c r="A2877" s="24">
        <v>2872</v>
      </c>
      <c r="B2877" s="24" t="s">
        <v>23</v>
      </c>
      <c r="C2877" s="24" t="s">
        <v>24</v>
      </c>
      <c r="D2877" s="24" t="s">
        <v>25</v>
      </c>
      <c r="E2877" s="60" t="s">
        <v>4460</v>
      </c>
      <c r="F2877" s="60" t="s">
        <v>6794</v>
      </c>
      <c r="G2877" s="24" t="s">
        <v>7226</v>
      </c>
      <c r="H2877" s="232" t="s">
        <v>194</v>
      </c>
      <c r="I2877" s="24">
        <v>6</v>
      </c>
      <c r="J2877" s="256" t="s">
        <v>6802</v>
      </c>
      <c r="K2877" s="60" t="s">
        <v>31</v>
      </c>
      <c r="L2877" s="60">
        <v>3</v>
      </c>
      <c r="M2877" s="27">
        <f t="shared" si="132"/>
        <v>390</v>
      </c>
      <c r="N2877" s="23"/>
      <c r="O2877" s="184" t="s">
        <v>32</v>
      </c>
      <c r="P2877" s="237"/>
    </row>
    <row r="2878" s="83" customFormat="1" ht="18" customHeight="1" spans="1:16">
      <c r="A2878" s="24">
        <v>2873</v>
      </c>
      <c r="B2878" s="24" t="s">
        <v>23</v>
      </c>
      <c r="C2878" s="24" t="s">
        <v>24</v>
      </c>
      <c r="D2878" s="24" t="s">
        <v>25</v>
      </c>
      <c r="E2878" s="60" t="s">
        <v>4460</v>
      </c>
      <c r="F2878" s="60" t="s">
        <v>6794</v>
      </c>
      <c r="G2878" s="24" t="s">
        <v>7227</v>
      </c>
      <c r="H2878" s="232" t="s">
        <v>194</v>
      </c>
      <c r="I2878" s="256">
        <v>4</v>
      </c>
      <c r="J2878" s="256" t="s">
        <v>6802</v>
      </c>
      <c r="K2878" s="60" t="s">
        <v>31</v>
      </c>
      <c r="L2878" s="60">
        <v>2</v>
      </c>
      <c r="M2878" s="27">
        <f t="shared" ref="M2878:M2911" si="133">L2878*130</f>
        <v>260</v>
      </c>
      <c r="N2878" s="23"/>
      <c r="O2878" s="184" t="s">
        <v>32</v>
      </c>
      <c r="P2878" s="237"/>
    </row>
    <row r="2879" s="83" customFormat="1" ht="18" customHeight="1" spans="1:16">
      <c r="A2879" s="24">
        <v>2874</v>
      </c>
      <c r="B2879" s="24" t="s">
        <v>23</v>
      </c>
      <c r="C2879" s="24" t="s">
        <v>24</v>
      </c>
      <c r="D2879" s="24" t="s">
        <v>25</v>
      </c>
      <c r="E2879" s="60" t="s">
        <v>4460</v>
      </c>
      <c r="F2879" s="60" t="s">
        <v>6794</v>
      </c>
      <c r="G2879" s="24" t="s">
        <v>3415</v>
      </c>
      <c r="H2879" s="232" t="s">
        <v>194</v>
      </c>
      <c r="I2879" s="256">
        <v>7</v>
      </c>
      <c r="J2879" s="256" t="s">
        <v>6802</v>
      </c>
      <c r="K2879" s="60" t="s">
        <v>31</v>
      </c>
      <c r="L2879" s="60">
        <v>3</v>
      </c>
      <c r="M2879" s="27">
        <f t="shared" si="133"/>
        <v>390</v>
      </c>
      <c r="N2879" s="23"/>
      <c r="O2879" s="184" t="s">
        <v>32</v>
      </c>
      <c r="P2879" s="237"/>
    </row>
    <row r="2880" s="83" customFormat="1" ht="18" customHeight="1" spans="1:16">
      <c r="A2880" s="24">
        <v>2875</v>
      </c>
      <c r="B2880" s="24" t="s">
        <v>23</v>
      </c>
      <c r="C2880" s="24" t="s">
        <v>24</v>
      </c>
      <c r="D2880" s="24" t="s">
        <v>25</v>
      </c>
      <c r="E2880" s="60" t="s">
        <v>4460</v>
      </c>
      <c r="F2880" s="60" t="s">
        <v>6794</v>
      </c>
      <c r="G2880" s="24" t="s">
        <v>4474</v>
      </c>
      <c r="H2880" s="232" t="s">
        <v>194</v>
      </c>
      <c r="I2880" s="256">
        <v>4</v>
      </c>
      <c r="J2880" s="256" t="s">
        <v>6802</v>
      </c>
      <c r="K2880" s="60" t="s">
        <v>31</v>
      </c>
      <c r="L2880" s="60">
        <v>2</v>
      </c>
      <c r="M2880" s="27">
        <f t="shared" si="133"/>
        <v>260</v>
      </c>
      <c r="N2880" s="23"/>
      <c r="O2880" s="184" t="s">
        <v>32</v>
      </c>
      <c r="P2880" s="237"/>
    </row>
    <row r="2881" s="83" customFormat="1" ht="18" customHeight="1" spans="1:16">
      <c r="A2881" s="24">
        <v>2876</v>
      </c>
      <c r="B2881" s="24" t="s">
        <v>23</v>
      </c>
      <c r="C2881" s="24" t="s">
        <v>24</v>
      </c>
      <c r="D2881" s="24" t="s">
        <v>25</v>
      </c>
      <c r="E2881" s="60" t="s">
        <v>4460</v>
      </c>
      <c r="F2881" s="60" t="s">
        <v>6794</v>
      </c>
      <c r="G2881" s="24" t="s">
        <v>6858</v>
      </c>
      <c r="H2881" s="232" t="s">
        <v>194</v>
      </c>
      <c r="I2881" s="256">
        <v>2</v>
      </c>
      <c r="J2881" s="256" t="s">
        <v>6802</v>
      </c>
      <c r="K2881" s="60" t="s">
        <v>31</v>
      </c>
      <c r="L2881" s="60">
        <v>2</v>
      </c>
      <c r="M2881" s="27">
        <f t="shared" si="133"/>
        <v>260</v>
      </c>
      <c r="N2881" s="23"/>
      <c r="O2881" s="184" t="s">
        <v>32</v>
      </c>
      <c r="P2881" s="237"/>
    </row>
    <row r="2882" s="83" customFormat="1" ht="18" customHeight="1" spans="1:16">
      <c r="A2882" s="24">
        <v>2877</v>
      </c>
      <c r="B2882" s="24" t="s">
        <v>23</v>
      </c>
      <c r="C2882" s="24" t="s">
        <v>24</v>
      </c>
      <c r="D2882" s="24" t="s">
        <v>25</v>
      </c>
      <c r="E2882" s="60" t="s">
        <v>4460</v>
      </c>
      <c r="F2882" s="60" t="s">
        <v>6794</v>
      </c>
      <c r="G2882" s="24" t="s">
        <v>7228</v>
      </c>
      <c r="H2882" s="232" t="s">
        <v>194</v>
      </c>
      <c r="I2882" s="256">
        <v>3</v>
      </c>
      <c r="J2882" s="256" t="s">
        <v>6802</v>
      </c>
      <c r="K2882" s="60" t="s">
        <v>31</v>
      </c>
      <c r="L2882" s="60">
        <v>2</v>
      </c>
      <c r="M2882" s="27">
        <f t="shared" si="133"/>
        <v>260</v>
      </c>
      <c r="N2882" s="23"/>
      <c r="O2882" s="184" t="s">
        <v>32</v>
      </c>
      <c r="P2882" s="237"/>
    </row>
    <row r="2883" s="83" customFormat="1" ht="18" customHeight="1" spans="1:16">
      <c r="A2883" s="24">
        <v>2878</v>
      </c>
      <c r="B2883" s="24" t="s">
        <v>23</v>
      </c>
      <c r="C2883" s="24" t="s">
        <v>24</v>
      </c>
      <c r="D2883" s="24" t="s">
        <v>25</v>
      </c>
      <c r="E2883" s="60" t="s">
        <v>4460</v>
      </c>
      <c r="F2883" s="60" t="s">
        <v>6794</v>
      </c>
      <c r="G2883" s="24" t="s">
        <v>7229</v>
      </c>
      <c r="H2883" s="232" t="s">
        <v>194</v>
      </c>
      <c r="I2883" s="24">
        <v>6</v>
      </c>
      <c r="J2883" s="24" t="s">
        <v>6800</v>
      </c>
      <c r="K2883" s="60" t="s">
        <v>31</v>
      </c>
      <c r="L2883" s="60">
        <v>3</v>
      </c>
      <c r="M2883" s="27">
        <f t="shared" si="133"/>
        <v>390</v>
      </c>
      <c r="N2883" s="23"/>
      <c r="O2883" s="184" t="s">
        <v>32</v>
      </c>
      <c r="P2883" s="237"/>
    </row>
    <row r="2884" s="83" customFormat="1" ht="18" customHeight="1" spans="1:16">
      <c r="A2884" s="24">
        <v>2879</v>
      </c>
      <c r="B2884" s="24" t="s">
        <v>23</v>
      </c>
      <c r="C2884" s="24" t="s">
        <v>24</v>
      </c>
      <c r="D2884" s="24" t="s">
        <v>25</v>
      </c>
      <c r="E2884" s="60" t="s">
        <v>4460</v>
      </c>
      <c r="F2884" s="60" t="s">
        <v>6794</v>
      </c>
      <c r="G2884" s="24" t="s">
        <v>7230</v>
      </c>
      <c r="H2884" s="232" t="s">
        <v>194</v>
      </c>
      <c r="I2884" s="256">
        <v>3</v>
      </c>
      <c r="J2884" s="24" t="s">
        <v>6800</v>
      </c>
      <c r="K2884" s="60" t="s">
        <v>31</v>
      </c>
      <c r="L2884" s="60">
        <v>2</v>
      </c>
      <c r="M2884" s="27">
        <f t="shared" si="133"/>
        <v>260</v>
      </c>
      <c r="N2884" s="23"/>
      <c r="O2884" s="184" t="s">
        <v>32</v>
      </c>
      <c r="P2884" s="237"/>
    </row>
    <row r="2885" s="83" customFormat="1" ht="18" customHeight="1" spans="1:16">
      <c r="A2885" s="24">
        <v>2880</v>
      </c>
      <c r="B2885" s="24" t="s">
        <v>23</v>
      </c>
      <c r="C2885" s="24" t="s">
        <v>24</v>
      </c>
      <c r="D2885" s="24" t="s">
        <v>25</v>
      </c>
      <c r="E2885" s="60" t="s">
        <v>4460</v>
      </c>
      <c r="F2885" s="60" t="s">
        <v>6794</v>
      </c>
      <c r="G2885" s="24" t="s">
        <v>7231</v>
      </c>
      <c r="H2885" s="253" t="s">
        <v>194</v>
      </c>
      <c r="I2885" s="256">
        <v>4</v>
      </c>
      <c r="J2885" s="24" t="s">
        <v>6800</v>
      </c>
      <c r="K2885" s="60" t="s">
        <v>31</v>
      </c>
      <c r="L2885" s="60">
        <v>4</v>
      </c>
      <c r="M2885" s="27">
        <f t="shared" si="133"/>
        <v>520</v>
      </c>
      <c r="N2885" s="23"/>
      <c r="O2885" s="184" t="s">
        <v>32</v>
      </c>
      <c r="P2885" s="237"/>
    </row>
    <row r="2886" s="83" customFormat="1" ht="18" customHeight="1" spans="1:16">
      <c r="A2886" s="24">
        <v>2881</v>
      </c>
      <c r="B2886" s="24" t="s">
        <v>23</v>
      </c>
      <c r="C2886" s="24" t="s">
        <v>24</v>
      </c>
      <c r="D2886" s="24" t="s">
        <v>25</v>
      </c>
      <c r="E2886" s="60" t="s">
        <v>4460</v>
      </c>
      <c r="F2886" s="60" t="s">
        <v>6794</v>
      </c>
      <c r="G2886" s="24" t="s">
        <v>7232</v>
      </c>
      <c r="H2886" s="232" t="s">
        <v>194</v>
      </c>
      <c r="I2886" s="256">
        <v>4</v>
      </c>
      <c r="J2886" s="24" t="s">
        <v>6800</v>
      </c>
      <c r="K2886" s="60" t="s">
        <v>31</v>
      </c>
      <c r="L2886" s="60">
        <v>2</v>
      </c>
      <c r="M2886" s="27">
        <f t="shared" si="133"/>
        <v>260</v>
      </c>
      <c r="N2886" s="23"/>
      <c r="O2886" s="184" t="s">
        <v>32</v>
      </c>
      <c r="P2886" s="237"/>
    </row>
    <row r="2887" s="83" customFormat="1" ht="18" customHeight="1" spans="1:16">
      <c r="A2887" s="24">
        <v>2882</v>
      </c>
      <c r="B2887" s="24" t="s">
        <v>23</v>
      </c>
      <c r="C2887" s="24" t="s">
        <v>24</v>
      </c>
      <c r="D2887" s="24" t="s">
        <v>25</v>
      </c>
      <c r="E2887" s="60" t="s">
        <v>4460</v>
      </c>
      <c r="F2887" s="60" t="s">
        <v>6794</v>
      </c>
      <c r="G2887" s="24" t="s">
        <v>7233</v>
      </c>
      <c r="H2887" s="253" t="s">
        <v>194</v>
      </c>
      <c r="I2887" s="256">
        <v>9</v>
      </c>
      <c r="J2887" s="24" t="s">
        <v>6800</v>
      </c>
      <c r="K2887" s="60" t="s">
        <v>31</v>
      </c>
      <c r="L2887" s="60">
        <v>4</v>
      </c>
      <c r="M2887" s="27">
        <f t="shared" si="133"/>
        <v>520</v>
      </c>
      <c r="N2887" s="23"/>
      <c r="O2887" s="184" t="s">
        <v>32</v>
      </c>
      <c r="P2887" s="237"/>
    </row>
    <row r="2888" s="83" customFormat="1" ht="18" customHeight="1" spans="1:16">
      <c r="A2888" s="24">
        <v>2883</v>
      </c>
      <c r="B2888" s="24" t="s">
        <v>23</v>
      </c>
      <c r="C2888" s="24" t="s">
        <v>24</v>
      </c>
      <c r="D2888" s="24" t="s">
        <v>25</v>
      </c>
      <c r="E2888" s="60" t="s">
        <v>4460</v>
      </c>
      <c r="F2888" s="60" t="s">
        <v>6794</v>
      </c>
      <c r="G2888" s="24" t="s">
        <v>7234</v>
      </c>
      <c r="H2888" s="232" t="s">
        <v>194</v>
      </c>
      <c r="I2888" s="256">
        <v>5</v>
      </c>
      <c r="J2888" s="24" t="s">
        <v>6800</v>
      </c>
      <c r="K2888" s="60" t="s">
        <v>31</v>
      </c>
      <c r="L2888" s="60">
        <v>3</v>
      </c>
      <c r="M2888" s="27">
        <f t="shared" si="133"/>
        <v>390</v>
      </c>
      <c r="N2888" s="23"/>
      <c r="O2888" s="184" t="s">
        <v>32</v>
      </c>
      <c r="P2888" s="237"/>
    </row>
    <row r="2889" s="83" customFormat="1" ht="18" customHeight="1" spans="1:16">
      <c r="A2889" s="24">
        <v>2884</v>
      </c>
      <c r="B2889" s="24" t="s">
        <v>23</v>
      </c>
      <c r="C2889" s="24" t="s">
        <v>24</v>
      </c>
      <c r="D2889" s="24" t="s">
        <v>25</v>
      </c>
      <c r="E2889" s="60" t="s">
        <v>4460</v>
      </c>
      <c r="F2889" s="60" t="s">
        <v>6794</v>
      </c>
      <c r="G2889" s="24" t="s">
        <v>7235</v>
      </c>
      <c r="H2889" s="232" t="s">
        <v>194</v>
      </c>
      <c r="I2889" s="256">
        <v>7</v>
      </c>
      <c r="J2889" s="24" t="s">
        <v>6800</v>
      </c>
      <c r="K2889" s="60" t="s">
        <v>31</v>
      </c>
      <c r="L2889" s="60">
        <v>3</v>
      </c>
      <c r="M2889" s="27">
        <f t="shared" si="133"/>
        <v>390</v>
      </c>
      <c r="N2889" s="23"/>
      <c r="O2889" s="184" t="s">
        <v>32</v>
      </c>
      <c r="P2889" s="237"/>
    </row>
    <row r="2890" s="83" customFormat="1" ht="18" customHeight="1" spans="1:16">
      <c r="A2890" s="24">
        <v>2885</v>
      </c>
      <c r="B2890" s="24" t="s">
        <v>23</v>
      </c>
      <c r="C2890" s="24" t="s">
        <v>24</v>
      </c>
      <c r="D2890" s="24" t="s">
        <v>25</v>
      </c>
      <c r="E2890" s="60" t="s">
        <v>4460</v>
      </c>
      <c r="F2890" s="60" t="s">
        <v>6794</v>
      </c>
      <c r="G2890" s="24" t="s">
        <v>7236</v>
      </c>
      <c r="H2890" s="232" t="s">
        <v>194</v>
      </c>
      <c r="I2890" s="256">
        <v>3</v>
      </c>
      <c r="J2890" s="24" t="s">
        <v>6800</v>
      </c>
      <c r="K2890" s="60" t="s">
        <v>31</v>
      </c>
      <c r="L2890" s="60">
        <v>2</v>
      </c>
      <c r="M2890" s="27">
        <f t="shared" si="133"/>
        <v>260</v>
      </c>
      <c r="N2890" s="23"/>
      <c r="O2890" s="184" t="s">
        <v>32</v>
      </c>
      <c r="P2890" s="237"/>
    </row>
    <row r="2891" s="83" customFormat="1" ht="18" customHeight="1" spans="1:16">
      <c r="A2891" s="24">
        <v>2886</v>
      </c>
      <c r="B2891" s="24" t="s">
        <v>23</v>
      </c>
      <c r="C2891" s="24" t="s">
        <v>24</v>
      </c>
      <c r="D2891" s="24" t="s">
        <v>25</v>
      </c>
      <c r="E2891" s="60" t="s">
        <v>4460</v>
      </c>
      <c r="F2891" s="60" t="s">
        <v>6794</v>
      </c>
      <c r="G2891" s="24" t="s">
        <v>7237</v>
      </c>
      <c r="H2891" s="232" t="s">
        <v>194</v>
      </c>
      <c r="I2891" s="256">
        <v>5</v>
      </c>
      <c r="J2891" s="24" t="s">
        <v>6800</v>
      </c>
      <c r="K2891" s="60" t="s">
        <v>31</v>
      </c>
      <c r="L2891" s="60">
        <v>3</v>
      </c>
      <c r="M2891" s="27">
        <f t="shared" si="133"/>
        <v>390</v>
      </c>
      <c r="N2891" s="23"/>
      <c r="O2891" s="184" t="s">
        <v>32</v>
      </c>
      <c r="P2891" s="237"/>
    </row>
    <row r="2892" s="83" customFormat="1" ht="18" customHeight="1" spans="1:16">
      <c r="A2892" s="24">
        <v>2887</v>
      </c>
      <c r="B2892" s="24" t="s">
        <v>23</v>
      </c>
      <c r="C2892" s="24" t="s">
        <v>24</v>
      </c>
      <c r="D2892" s="24" t="s">
        <v>25</v>
      </c>
      <c r="E2892" s="60" t="s">
        <v>4460</v>
      </c>
      <c r="F2892" s="60" t="s">
        <v>6794</v>
      </c>
      <c r="G2892" s="24" t="s">
        <v>7238</v>
      </c>
      <c r="H2892" s="232" t="s">
        <v>194</v>
      </c>
      <c r="I2892" s="24">
        <v>4</v>
      </c>
      <c r="J2892" s="24" t="s">
        <v>6800</v>
      </c>
      <c r="K2892" s="60" t="s">
        <v>31</v>
      </c>
      <c r="L2892" s="60">
        <v>2</v>
      </c>
      <c r="M2892" s="27">
        <f t="shared" si="133"/>
        <v>260</v>
      </c>
      <c r="N2892" s="23"/>
      <c r="O2892" s="184" t="s">
        <v>32</v>
      </c>
      <c r="P2892" s="237"/>
    </row>
    <row r="2893" s="83" customFormat="1" ht="18" customHeight="1" spans="1:16">
      <c r="A2893" s="24">
        <v>2888</v>
      </c>
      <c r="B2893" s="24" t="s">
        <v>23</v>
      </c>
      <c r="C2893" s="24" t="s">
        <v>24</v>
      </c>
      <c r="D2893" s="24" t="s">
        <v>25</v>
      </c>
      <c r="E2893" s="60" t="s">
        <v>4460</v>
      </c>
      <c r="F2893" s="60" t="s">
        <v>6794</v>
      </c>
      <c r="G2893" s="24" t="s">
        <v>7239</v>
      </c>
      <c r="H2893" s="232" t="s">
        <v>194</v>
      </c>
      <c r="I2893" s="24">
        <v>8</v>
      </c>
      <c r="J2893" s="24" t="s">
        <v>6800</v>
      </c>
      <c r="K2893" s="60" t="s">
        <v>31</v>
      </c>
      <c r="L2893" s="60">
        <v>3</v>
      </c>
      <c r="M2893" s="27">
        <f t="shared" si="133"/>
        <v>390</v>
      </c>
      <c r="N2893" s="23"/>
      <c r="O2893" s="184" t="s">
        <v>32</v>
      </c>
      <c r="P2893" s="237"/>
    </row>
    <row r="2894" s="83" customFormat="1" ht="18" customHeight="1" spans="1:16">
      <c r="A2894" s="24">
        <v>2889</v>
      </c>
      <c r="B2894" s="24" t="s">
        <v>23</v>
      </c>
      <c r="C2894" s="24" t="s">
        <v>24</v>
      </c>
      <c r="D2894" s="24" t="s">
        <v>25</v>
      </c>
      <c r="E2894" s="60" t="s">
        <v>4460</v>
      </c>
      <c r="F2894" s="60" t="s">
        <v>6794</v>
      </c>
      <c r="G2894" s="24" t="s">
        <v>7240</v>
      </c>
      <c r="H2894" s="232" t="s">
        <v>194</v>
      </c>
      <c r="I2894" s="256">
        <v>7</v>
      </c>
      <c r="J2894" s="24" t="s">
        <v>6800</v>
      </c>
      <c r="K2894" s="60" t="s">
        <v>31</v>
      </c>
      <c r="L2894" s="60">
        <v>3</v>
      </c>
      <c r="M2894" s="27">
        <f t="shared" si="133"/>
        <v>390</v>
      </c>
      <c r="N2894" s="23"/>
      <c r="O2894" s="184" t="s">
        <v>32</v>
      </c>
      <c r="P2894" s="237"/>
    </row>
    <row r="2895" s="83" customFormat="1" ht="18" customHeight="1" spans="1:16">
      <c r="A2895" s="24">
        <v>2890</v>
      </c>
      <c r="B2895" s="24" t="s">
        <v>23</v>
      </c>
      <c r="C2895" s="24" t="s">
        <v>24</v>
      </c>
      <c r="D2895" s="24" t="s">
        <v>25</v>
      </c>
      <c r="E2895" s="60" t="s">
        <v>4460</v>
      </c>
      <c r="F2895" s="60" t="s">
        <v>6794</v>
      </c>
      <c r="G2895" s="24" t="s">
        <v>7241</v>
      </c>
      <c r="H2895" s="253" t="s">
        <v>194</v>
      </c>
      <c r="I2895" s="256">
        <v>9</v>
      </c>
      <c r="J2895" s="24" t="s">
        <v>6800</v>
      </c>
      <c r="K2895" s="60" t="s">
        <v>31</v>
      </c>
      <c r="L2895" s="60">
        <v>4</v>
      </c>
      <c r="M2895" s="27">
        <f t="shared" si="133"/>
        <v>520</v>
      </c>
      <c r="N2895" s="23"/>
      <c r="O2895" s="184" t="s">
        <v>32</v>
      </c>
      <c r="P2895" s="237"/>
    </row>
    <row r="2896" s="83" customFormat="1" ht="18" customHeight="1" spans="1:16">
      <c r="A2896" s="24">
        <v>2891</v>
      </c>
      <c r="B2896" s="24" t="s">
        <v>23</v>
      </c>
      <c r="C2896" s="24" t="s">
        <v>24</v>
      </c>
      <c r="D2896" s="24" t="s">
        <v>25</v>
      </c>
      <c r="E2896" s="60" t="s">
        <v>4460</v>
      </c>
      <c r="F2896" s="60" t="s">
        <v>6794</v>
      </c>
      <c r="G2896" s="24" t="s">
        <v>7242</v>
      </c>
      <c r="H2896" s="232" t="s">
        <v>194</v>
      </c>
      <c r="I2896" s="256">
        <v>2</v>
      </c>
      <c r="J2896" s="24" t="s">
        <v>6800</v>
      </c>
      <c r="K2896" s="60" t="s">
        <v>31</v>
      </c>
      <c r="L2896" s="60">
        <v>2</v>
      </c>
      <c r="M2896" s="27">
        <f t="shared" si="133"/>
        <v>260</v>
      </c>
      <c r="N2896" s="23"/>
      <c r="O2896" s="184" t="s">
        <v>32</v>
      </c>
      <c r="P2896" s="237"/>
    </row>
    <row r="2897" s="83" customFormat="1" ht="18" customHeight="1" spans="1:16">
      <c r="A2897" s="24">
        <v>2892</v>
      </c>
      <c r="B2897" s="24" t="s">
        <v>23</v>
      </c>
      <c r="C2897" s="24" t="s">
        <v>24</v>
      </c>
      <c r="D2897" s="24" t="s">
        <v>25</v>
      </c>
      <c r="E2897" s="60" t="s">
        <v>4460</v>
      </c>
      <c r="F2897" s="60" t="s">
        <v>6794</v>
      </c>
      <c r="G2897" s="24" t="s">
        <v>7243</v>
      </c>
      <c r="H2897" s="232" t="s">
        <v>194</v>
      </c>
      <c r="I2897" s="256">
        <v>2</v>
      </c>
      <c r="J2897" s="24" t="s">
        <v>6800</v>
      </c>
      <c r="K2897" s="60" t="s">
        <v>31</v>
      </c>
      <c r="L2897" s="60">
        <v>2</v>
      </c>
      <c r="M2897" s="27">
        <f t="shared" si="133"/>
        <v>260</v>
      </c>
      <c r="N2897" s="23"/>
      <c r="O2897" s="184" t="s">
        <v>32</v>
      </c>
      <c r="P2897" s="237"/>
    </row>
    <row r="2898" s="83" customFormat="1" ht="18" customHeight="1" spans="1:16">
      <c r="A2898" s="24">
        <v>2893</v>
      </c>
      <c r="B2898" s="24" t="s">
        <v>23</v>
      </c>
      <c r="C2898" s="24" t="s">
        <v>24</v>
      </c>
      <c r="D2898" s="24" t="s">
        <v>25</v>
      </c>
      <c r="E2898" s="60" t="s">
        <v>4460</v>
      </c>
      <c r="F2898" s="60" t="s">
        <v>6794</v>
      </c>
      <c r="G2898" s="24" t="s">
        <v>7244</v>
      </c>
      <c r="H2898" s="232" t="s">
        <v>194</v>
      </c>
      <c r="I2898" s="256">
        <v>3</v>
      </c>
      <c r="J2898" s="253" t="s">
        <v>6423</v>
      </c>
      <c r="K2898" s="60" t="s">
        <v>31</v>
      </c>
      <c r="L2898" s="60">
        <v>2</v>
      </c>
      <c r="M2898" s="27">
        <f t="shared" si="133"/>
        <v>260</v>
      </c>
      <c r="N2898" s="23"/>
      <c r="O2898" s="184" t="s">
        <v>32</v>
      </c>
      <c r="P2898" s="237"/>
    </row>
    <row r="2899" s="83" customFormat="1" ht="18" customHeight="1" spans="1:16">
      <c r="A2899" s="24">
        <v>2894</v>
      </c>
      <c r="B2899" s="24" t="s">
        <v>23</v>
      </c>
      <c r="C2899" s="24" t="s">
        <v>24</v>
      </c>
      <c r="D2899" s="24" t="s">
        <v>25</v>
      </c>
      <c r="E2899" s="60" t="s">
        <v>4460</v>
      </c>
      <c r="F2899" s="60" t="s">
        <v>6794</v>
      </c>
      <c r="G2899" s="24" t="s">
        <v>7245</v>
      </c>
      <c r="H2899" s="253" t="s">
        <v>194</v>
      </c>
      <c r="I2899" s="256">
        <v>7</v>
      </c>
      <c r="J2899" s="253" t="s">
        <v>6423</v>
      </c>
      <c r="K2899" s="60" t="s">
        <v>31</v>
      </c>
      <c r="L2899" s="60">
        <v>4</v>
      </c>
      <c r="M2899" s="27">
        <f t="shared" si="133"/>
        <v>520</v>
      </c>
      <c r="N2899" s="23"/>
      <c r="O2899" s="184" t="s">
        <v>32</v>
      </c>
      <c r="P2899" s="237"/>
    </row>
    <row r="2900" s="83" customFormat="1" ht="18" customHeight="1" spans="1:16">
      <c r="A2900" s="24">
        <v>2895</v>
      </c>
      <c r="B2900" s="24" t="s">
        <v>23</v>
      </c>
      <c r="C2900" s="24" t="s">
        <v>24</v>
      </c>
      <c r="D2900" s="24" t="s">
        <v>25</v>
      </c>
      <c r="E2900" s="60" t="s">
        <v>4460</v>
      </c>
      <c r="F2900" s="60" t="s">
        <v>6794</v>
      </c>
      <c r="G2900" s="24" t="s">
        <v>7246</v>
      </c>
      <c r="H2900" s="232" t="s">
        <v>194</v>
      </c>
      <c r="I2900" s="256">
        <v>4</v>
      </c>
      <c r="J2900" s="253" t="s">
        <v>6423</v>
      </c>
      <c r="K2900" s="60" t="s">
        <v>31</v>
      </c>
      <c r="L2900" s="60">
        <v>2</v>
      </c>
      <c r="M2900" s="27">
        <f t="shared" si="133"/>
        <v>260</v>
      </c>
      <c r="N2900" s="23"/>
      <c r="O2900" s="184" t="s">
        <v>32</v>
      </c>
      <c r="P2900" s="237"/>
    </row>
    <row r="2901" s="83" customFormat="1" ht="18" customHeight="1" spans="1:16">
      <c r="A2901" s="24">
        <v>2896</v>
      </c>
      <c r="B2901" s="24" t="s">
        <v>23</v>
      </c>
      <c r="C2901" s="24" t="s">
        <v>24</v>
      </c>
      <c r="D2901" s="24" t="s">
        <v>25</v>
      </c>
      <c r="E2901" s="60" t="s">
        <v>4460</v>
      </c>
      <c r="F2901" s="60" t="s">
        <v>6794</v>
      </c>
      <c r="G2901" s="24" t="s">
        <v>7247</v>
      </c>
      <c r="H2901" s="232" t="s">
        <v>194</v>
      </c>
      <c r="I2901" s="24">
        <v>4</v>
      </c>
      <c r="J2901" s="253" t="s">
        <v>6423</v>
      </c>
      <c r="K2901" s="60" t="s">
        <v>31</v>
      </c>
      <c r="L2901" s="60">
        <v>2</v>
      </c>
      <c r="M2901" s="27">
        <f t="shared" si="133"/>
        <v>260</v>
      </c>
      <c r="N2901" s="23"/>
      <c r="O2901" s="184" t="s">
        <v>32</v>
      </c>
      <c r="P2901" s="237"/>
    </row>
    <row r="2902" s="83" customFormat="1" ht="18" customHeight="1" spans="1:16">
      <c r="A2902" s="24">
        <v>2897</v>
      </c>
      <c r="B2902" s="24" t="s">
        <v>23</v>
      </c>
      <c r="C2902" s="24" t="s">
        <v>24</v>
      </c>
      <c r="D2902" s="24" t="s">
        <v>25</v>
      </c>
      <c r="E2902" s="60" t="s">
        <v>4460</v>
      </c>
      <c r="F2902" s="60" t="s">
        <v>6794</v>
      </c>
      <c r="G2902" s="24" t="s">
        <v>7248</v>
      </c>
      <c r="H2902" s="232" t="s">
        <v>194</v>
      </c>
      <c r="I2902" s="24">
        <v>5</v>
      </c>
      <c r="J2902" s="253" t="s">
        <v>6423</v>
      </c>
      <c r="K2902" s="60" t="s">
        <v>31</v>
      </c>
      <c r="L2902" s="60">
        <v>3</v>
      </c>
      <c r="M2902" s="27">
        <f t="shared" si="133"/>
        <v>390</v>
      </c>
      <c r="N2902" s="23"/>
      <c r="O2902" s="184" t="s">
        <v>32</v>
      </c>
      <c r="P2902" s="237"/>
    </row>
    <row r="2903" s="83" customFormat="1" ht="18" customHeight="1" spans="1:16">
      <c r="A2903" s="24">
        <v>2898</v>
      </c>
      <c r="B2903" s="24" t="s">
        <v>23</v>
      </c>
      <c r="C2903" s="24" t="s">
        <v>24</v>
      </c>
      <c r="D2903" s="24" t="s">
        <v>25</v>
      </c>
      <c r="E2903" s="60" t="s">
        <v>4460</v>
      </c>
      <c r="F2903" s="60" t="s">
        <v>6794</v>
      </c>
      <c r="G2903" s="24" t="s">
        <v>7249</v>
      </c>
      <c r="H2903" s="232" t="s">
        <v>194</v>
      </c>
      <c r="I2903" s="24">
        <v>5</v>
      </c>
      <c r="J2903" s="253" t="s">
        <v>6423</v>
      </c>
      <c r="K2903" s="60" t="s">
        <v>31</v>
      </c>
      <c r="L2903" s="60">
        <v>3</v>
      </c>
      <c r="M2903" s="27">
        <f t="shared" si="133"/>
        <v>390</v>
      </c>
      <c r="N2903" s="23"/>
      <c r="O2903" s="184" t="s">
        <v>32</v>
      </c>
      <c r="P2903" s="237"/>
    </row>
    <row r="2904" s="83" customFormat="1" ht="18" customHeight="1" spans="1:16">
      <c r="A2904" s="24">
        <v>2899</v>
      </c>
      <c r="B2904" s="24" t="s">
        <v>23</v>
      </c>
      <c r="C2904" s="24" t="s">
        <v>24</v>
      </c>
      <c r="D2904" s="24" t="s">
        <v>25</v>
      </c>
      <c r="E2904" s="60" t="s">
        <v>4460</v>
      </c>
      <c r="F2904" s="60" t="s">
        <v>6794</v>
      </c>
      <c r="G2904" s="24" t="s">
        <v>7250</v>
      </c>
      <c r="H2904" s="232" t="s">
        <v>194</v>
      </c>
      <c r="I2904" s="24">
        <v>5</v>
      </c>
      <c r="J2904" s="253" t="s">
        <v>6423</v>
      </c>
      <c r="K2904" s="60" t="s">
        <v>31</v>
      </c>
      <c r="L2904" s="60">
        <v>3</v>
      </c>
      <c r="M2904" s="27">
        <f t="shared" si="133"/>
        <v>390</v>
      </c>
      <c r="N2904" s="23"/>
      <c r="O2904" s="184" t="s">
        <v>32</v>
      </c>
      <c r="P2904" s="237"/>
    </row>
    <row r="2905" s="83" customFormat="1" ht="18" customHeight="1" spans="1:16">
      <c r="A2905" s="24">
        <v>2900</v>
      </c>
      <c r="B2905" s="24" t="s">
        <v>23</v>
      </c>
      <c r="C2905" s="24" t="s">
        <v>24</v>
      </c>
      <c r="D2905" s="24" t="s">
        <v>25</v>
      </c>
      <c r="E2905" s="60" t="s">
        <v>4460</v>
      </c>
      <c r="F2905" s="60" t="s">
        <v>6794</v>
      </c>
      <c r="G2905" s="24" t="s">
        <v>7251</v>
      </c>
      <c r="H2905" s="232" t="s">
        <v>194</v>
      </c>
      <c r="I2905" s="24">
        <v>4</v>
      </c>
      <c r="J2905" s="253" t="s">
        <v>6423</v>
      </c>
      <c r="K2905" s="60" t="s">
        <v>31</v>
      </c>
      <c r="L2905" s="60">
        <v>2</v>
      </c>
      <c r="M2905" s="27">
        <f t="shared" si="133"/>
        <v>260</v>
      </c>
      <c r="N2905" s="23"/>
      <c r="O2905" s="184" t="s">
        <v>32</v>
      </c>
      <c r="P2905" s="237"/>
    </row>
    <row r="2906" s="83" customFormat="1" ht="18" customHeight="1" spans="1:16">
      <c r="A2906" s="24">
        <v>2901</v>
      </c>
      <c r="B2906" s="24" t="s">
        <v>23</v>
      </c>
      <c r="C2906" s="24" t="s">
        <v>24</v>
      </c>
      <c r="D2906" s="24" t="s">
        <v>25</v>
      </c>
      <c r="E2906" s="60" t="s">
        <v>4460</v>
      </c>
      <c r="F2906" s="60" t="s">
        <v>6794</v>
      </c>
      <c r="G2906" s="24" t="s">
        <v>7252</v>
      </c>
      <c r="H2906" s="253" t="s">
        <v>194</v>
      </c>
      <c r="I2906" s="24">
        <v>10</v>
      </c>
      <c r="J2906" s="253" t="s">
        <v>6423</v>
      </c>
      <c r="K2906" s="60" t="s">
        <v>31</v>
      </c>
      <c r="L2906" s="60">
        <v>3</v>
      </c>
      <c r="M2906" s="27">
        <f t="shared" si="133"/>
        <v>390</v>
      </c>
      <c r="N2906" s="23"/>
      <c r="O2906" s="184" t="s">
        <v>32</v>
      </c>
      <c r="P2906" s="237"/>
    </row>
    <row r="2907" s="83" customFormat="1" ht="18" customHeight="1" spans="1:16">
      <c r="A2907" s="24">
        <v>2902</v>
      </c>
      <c r="B2907" s="24" t="s">
        <v>23</v>
      </c>
      <c r="C2907" s="24" t="s">
        <v>24</v>
      </c>
      <c r="D2907" s="24" t="s">
        <v>25</v>
      </c>
      <c r="E2907" s="60" t="s">
        <v>4460</v>
      </c>
      <c r="F2907" s="60" t="s">
        <v>6794</v>
      </c>
      <c r="G2907" s="24" t="s">
        <v>7253</v>
      </c>
      <c r="H2907" s="232" t="s">
        <v>194</v>
      </c>
      <c r="I2907" s="24">
        <v>6</v>
      </c>
      <c r="J2907" s="253" t="s">
        <v>6423</v>
      </c>
      <c r="K2907" s="60" t="s">
        <v>31</v>
      </c>
      <c r="L2907" s="60">
        <v>3</v>
      </c>
      <c r="M2907" s="27">
        <f t="shared" si="133"/>
        <v>390</v>
      </c>
      <c r="N2907" s="23"/>
      <c r="O2907" s="184" t="s">
        <v>32</v>
      </c>
      <c r="P2907" s="237"/>
    </row>
    <row r="2908" s="83" customFormat="1" ht="18" customHeight="1" spans="1:16">
      <c r="A2908" s="24">
        <v>2903</v>
      </c>
      <c r="B2908" s="24" t="s">
        <v>23</v>
      </c>
      <c r="C2908" s="24" t="s">
        <v>24</v>
      </c>
      <c r="D2908" s="24" t="s">
        <v>25</v>
      </c>
      <c r="E2908" s="60" t="s">
        <v>4460</v>
      </c>
      <c r="F2908" s="60" t="s">
        <v>6794</v>
      </c>
      <c r="G2908" s="24" t="s">
        <v>7254</v>
      </c>
      <c r="H2908" s="253" t="s">
        <v>194</v>
      </c>
      <c r="I2908" s="24">
        <v>8</v>
      </c>
      <c r="J2908" s="253" t="s">
        <v>6423</v>
      </c>
      <c r="K2908" s="60" t="s">
        <v>31</v>
      </c>
      <c r="L2908" s="60">
        <v>4</v>
      </c>
      <c r="M2908" s="27">
        <f t="shared" si="133"/>
        <v>520</v>
      </c>
      <c r="N2908" s="23"/>
      <c r="O2908" s="184" t="s">
        <v>32</v>
      </c>
      <c r="P2908" s="237"/>
    </row>
    <row r="2909" s="83" customFormat="1" ht="18" customHeight="1" spans="1:16">
      <c r="A2909" s="24">
        <v>2904</v>
      </c>
      <c r="B2909" s="24" t="s">
        <v>23</v>
      </c>
      <c r="C2909" s="24" t="s">
        <v>24</v>
      </c>
      <c r="D2909" s="24" t="s">
        <v>25</v>
      </c>
      <c r="E2909" s="60" t="s">
        <v>4460</v>
      </c>
      <c r="F2909" s="60" t="s">
        <v>6794</v>
      </c>
      <c r="G2909" s="24" t="s">
        <v>7255</v>
      </c>
      <c r="H2909" s="232" t="s">
        <v>194</v>
      </c>
      <c r="I2909" s="24">
        <v>4</v>
      </c>
      <c r="J2909" s="253" t="s">
        <v>6423</v>
      </c>
      <c r="K2909" s="60" t="s">
        <v>31</v>
      </c>
      <c r="L2909" s="60">
        <v>2</v>
      </c>
      <c r="M2909" s="27">
        <f t="shared" si="133"/>
        <v>260</v>
      </c>
      <c r="N2909" s="23"/>
      <c r="O2909" s="184" t="s">
        <v>32</v>
      </c>
      <c r="P2909" s="237"/>
    </row>
    <row r="2910" s="83" customFormat="1" ht="18" customHeight="1" spans="1:16">
      <c r="A2910" s="24">
        <v>2905</v>
      </c>
      <c r="B2910" s="24" t="s">
        <v>23</v>
      </c>
      <c r="C2910" s="24" t="s">
        <v>24</v>
      </c>
      <c r="D2910" s="24" t="s">
        <v>25</v>
      </c>
      <c r="E2910" s="60" t="s">
        <v>4460</v>
      </c>
      <c r="F2910" s="60" t="s">
        <v>6794</v>
      </c>
      <c r="G2910" s="24" t="s">
        <v>7256</v>
      </c>
      <c r="H2910" s="232" t="s">
        <v>194</v>
      </c>
      <c r="I2910" s="24">
        <v>5</v>
      </c>
      <c r="J2910" s="253" t="s">
        <v>6423</v>
      </c>
      <c r="K2910" s="60" t="s">
        <v>31</v>
      </c>
      <c r="L2910" s="60">
        <v>3</v>
      </c>
      <c r="M2910" s="27">
        <f t="shared" si="133"/>
        <v>390</v>
      </c>
      <c r="N2910" s="23"/>
      <c r="O2910" s="184" t="s">
        <v>32</v>
      </c>
      <c r="P2910" s="237"/>
    </row>
    <row r="2911" s="83" customFormat="1" ht="18" customHeight="1" spans="1:16">
      <c r="A2911" s="24">
        <v>2906</v>
      </c>
      <c r="B2911" s="24" t="s">
        <v>23</v>
      </c>
      <c r="C2911" s="24" t="s">
        <v>24</v>
      </c>
      <c r="D2911" s="24" t="s">
        <v>25</v>
      </c>
      <c r="E2911" s="60" t="s">
        <v>4460</v>
      </c>
      <c r="F2911" s="60" t="s">
        <v>6794</v>
      </c>
      <c r="G2911" s="24" t="s">
        <v>7257</v>
      </c>
      <c r="H2911" s="232" t="s">
        <v>194</v>
      </c>
      <c r="I2911" s="24">
        <v>5</v>
      </c>
      <c r="J2911" s="253" t="s">
        <v>6423</v>
      </c>
      <c r="K2911" s="60" t="s">
        <v>31</v>
      </c>
      <c r="L2911" s="60">
        <v>3</v>
      </c>
      <c r="M2911" s="27">
        <f t="shared" si="133"/>
        <v>390</v>
      </c>
      <c r="N2911" s="23"/>
      <c r="O2911" s="184" t="s">
        <v>32</v>
      </c>
      <c r="P2911" s="237"/>
    </row>
    <row r="2912" s="83" customFormat="1" ht="18" customHeight="1" spans="1:16">
      <c r="A2912" s="24">
        <v>2907</v>
      </c>
      <c r="B2912" s="24" t="s">
        <v>23</v>
      </c>
      <c r="C2912" s="24" t="s">
        <v>24</v>
      </c>
      <c r="D2912" s="24" t="s">
        <v>25</v>
      </c>
      <c r="E2912" s="60" t="s">
        <v>4460</v>
      </c>
      <c r="F2912" s="60" t="s">
        <v>6794</v>
      </c>
      <c r="G2912" s="24" t="s">
        <v>7258</v>
      </c>
      <c r="H2912" s="232" t="s">
        <v>194</v>
      </c>
      <c r="I2912" s="24">
        <v>3</v>
      </c>
      <c r="J2912" s="253" t="s">
        <v>6423</v>
      </c>
      <c r="K2912" s="60" t="s">
        <v>31</v>
      </c>
      <c r="L2912" s="60">
        <v>1</v>
      </c>
      <c r="M2912" s="27">
        <f>L2912*312</f>
        <v>312</v>
      </c>
      <c r="N2912" s="23"/>
      <c r="O2912" s="184" t="s">
        <v>32</v>
      </c>
      <c r="P2912" s="237"/>
    </row>
    <row r="2913" s="83" customFormat="1" ht="18" customHeight="1" spans="1:16">
      <c r="A2913" s="24">
        <v>2908</v>
      </c>
      <c r="B2913" s="24" t="s">
        <v>23</v>
      </c>
      <c r="C2913" s="24" t="s">
        <v>24</v>
      </c>
      <c r="D2913" s="24" t="s">
        <v>25</v>
      </c>
      <c r="E2913" s="60" t="s">
        <v>4460</v>
      </c>
      <c r="F2913" s="60" t="s">
        <v>6794</v>
      </c>
      <c r="G2913" s="24" t="s">
        <v>7259</v>
      </c>
      <c r="H2913" s="232" t="s">
        <v>194</v>
      </c>
      <c r="I2913" s="24">
        <v>3</v>
      </c>
      <c r="J2913" s="253" t="s">
        <v>6423</v>
      </c>
      <c r="K2913" s="60" t="s">
        <v>31</v>
      </c>
      <c r="L2913" s="60">
        <v>2</v>
      </c>
      <c r="M2913" s="27">
        <f>L2913*130</f>
        <v>260</v>
      </c>
      <c r="N2913" s="23"/>
      <c r="O2913" s="184" t="s">
        <v>32</v>
      </c>
      <c r="P2913" s="237"/>
    </row>
    <row r="2914" s="83" customFormat="1" ht="18" customHeight="1" spans="1:16">
      <c r="A2914" s="24">
        <v>2909</v>
      </c>
      <c r="B2914" s="24" t="s">
        <v>23</v>
      </c>
      <c r="C2914" s="24" t="s">
        <v>24</v>
      </c>
      <c r="D2914" s="24" t="s">
        <v>25</v>
      </c>
      <c r="E2914" s="60" t="s">
        <v>4460</v>
      </c>
      <c r="F2914" s="60" t="s">
        <v>6794</v>
      </c>
      <c r="G2914" s="24" t="s">
        <v>7260</v>
      </c>
      <c r="H2914" s="232" t="s">
        <v>194</v>
      </c>
      <c r="I2914" s="24">
        <v>6</v>
      </c>
      <c r="J2914" s="253" t="s">
        <v>6423</v>
      </c>
      <c r="K2914" s="60" t="s">
        <v>31</v>
      </c>
      <c r="L2914" s="60">
        <v>3</v>
      </c>
      <c r="M2914" s="27">
        <f>L2914*130</f>
        <v>390</v>
      </c>
      <c r="N2914" s="23"/>
      <c r="O2914" s="184" t="s">
        <v>32</v>
      </c>
      <c r="P2914" s="237"/>
    </row>
    <row r="2915" s="83" customFormat="1" ht="18" customHeight="1" spans="1:16">
      <c r="A2915" s="24">
        <v>2910</v>
      </c>
      <c r="B2915" s="24" t="s">
        <v>23</v>
      </c>
      <c r="C2915" s="24" t="s">
        <v>24</v>
      </c>
      <c r="D2915" s="24" t="s">
        <v>25</v>
      </c>
      <c r="E2915" s="60" t="s">
        <v>4878</v>
      </c>
      <c r="F2915" s="60" t="s">
        <v>6794</v>
      </c>
      <c r="G2915" s="24" t="s">
        <v>7261</v>
      </c>
      <c r="H2915" s="232" t="s">
        <v>194</v>
      </c>
      <c r="I2915" s="24">
        <v>4</v>
      </c>
      <c r="J2915" s="253" t="s">
        <v>6423</v>
      </c>
      <c r="K2915" s="60" t="s">
        <v>31</v>
      </c>
      <c r="L2915" s="60">
        <v>1</v>
      </c>
      <c r="M2915" s="27">
        <f>L2915*312</f>
        <v>312</v>
      </c>
      <c r="N2915" s="23"/>
      <c r="O2915" s="184" t="s">
        <v>32</v>
      </c>
      <c r="P2915" s="237"/>
    </row>
    <row r="2916" s="83" customFormat="1" ht="18" customHeight="1" spans="1:16">
      <c r="A2916" s="24">
        <v>2911</v>
      </c>
      <c r="B2916" s="24" t="s">
        <v>23</v>
      </c>
      <c r="C2916" s="24" t="s">
        <v>24</v>
      </c>
      <c r="D2916" s="24" t="s">
        <v>25</v>
      </c>
      <c r="E2916" s="60" t="s">
        <v>4460</v>
      </c>
      <c r="F2916" s="60" t="s">
        <v>6794</v>
      </c>
      <c r="G2916" s="24" t="s">
        <v>1621</v>
      </c>
      <c r="H2916" s="232" t="s">
        <v>194</v>
      </c>
      <c r="I2916" s="24">
        <v>3</v>
      </c>
      <c r="J2916" s="24" t="s">
        <v>7262</v>
      </c>
      <c r="K2916" s="60" t="s">
        <v>31</v>
      </c>
      <c r="L2916" s="60">
        <v>2</v>
      </c>
      <c r="M2916" s="27">
        <f t="shared" ref="M2916:M2944" si="134">L2916*130</f>
        <v>260</v>
      </c>
      <c r="N2916" s="23"/>
      <c r="O2916" s="184" t="s">
        <v>32</v>
      </c>
      <c r="P2916" s="237"/>
    </row>
    <row r="2917" s="83" customFormat="1" ht="18" customHeight="1" spans="1:16">
      <c r="A2917" s="24">
        <v>2912</v>
      </c>
      <c r="B2917" s="24" t="s">
        <v>23</v>
      </c>
      <c r="C2917" s="24" t="s">
        <v>24</v>
      </c>
      <c r="D2917" s="24" t="s">
        <v>25</v>
      </c>
      <c r="E2917" s="60" t="s">
        <v>4460</v>
      </c>
      <c r="F2917" s="60" t="s">
        <v>6794</v>
      </c>
      <c r="G2917" s="24" t="s">
        <v>7263</v>
      </c>
      <c r="H2917" s="232" t="s">
        <v>194</v>
      </c>
      <c r="I2917" s="24">
        <v>2</v>
      </c>
      <c r="J2917" s="24" t="s">
        <v>7262</v>
      </c>
      <c r="K2917" s="60" t="s">
        <v>31</v>
      </c>
      <c r="L2917" s="60">
        <v>2</v>
      </c>
      <c r="M2917" s="27">
        <f t="shared" si="134"/>
        <v>260</v>
      </c>
      <c r="N2917" s="23"/>
      <c r="O2917" s="184" t="s">
        <v>32</v>
      </c>
      <c r="P2917" s="237"/>
    </row>
    <row r="2918" s="83" customFormat="1" ht="18" customHeight="1" spans="1:16">
      <c r="A2918" s="24">
        <v>2913</v>
      </c>
      <c r="B2918" s="24" t="s">
        <v>23</v>
      </c>
      <c r="C2918" s="24" t="s">
        <v>24</v>
      </c>
      <c r="D2918" s="24" t="s">
        <v>25</v>
      </c>
      <c r="E2918" s="24" t="s">
        <v>4460</v>
      </c>
      <c r="F2918" s="24" t="s">
        <v>6794</v>
      </c>
      <c r="G2918" s="60" t="s">
        <v>7264</v>
      </c>
      <c r="H2918" s="253" t="s">
        <v>194</v>
      </c>
      <c r="I2918" s="24">
        <v>9</v>
      </c>
      <c r="J2918" s="24" t="s">
        <v>7262</v>
      </c>
      <c r="K2918" s="60" t="s">
        <v>31</v>
      </c>
      <c r="L2918" s="60">
        <v>5</v>
      </c>
      <c r="M2918" s="27">
        <f t="shared" si="134"/>
        <v>650</v>
      </c>
      <c r="N2918" s="23"/>
      <c r="O2918" s="184" t="s">
        <v>32</v>
      </c>
      <c r="P2918" s="239"/>
    </row>
    <row r="2919" s="83" customFormat="1" ht="18" customHeight="1" spans="1:16">
      <c r="A2919" s="24">
        <v>2914</v>
      </c>
      <c r="B2919" s="24" t="s">
        <v>23</v>
      </c>
      <c r="C2919" s="24" t="s">
        <v>24</v>
      </c>
      <c r="D2919" s="24" t="s">
        <v>25</v>
      </c>
      <c r="E2919" s="60" t="s">
        <v>4460</v>
      </c>
      <c r="F2919" s="60" t="s">
        <v>6794</v>
      </c>
      <c r="G2919" s="24" t="s">
        <v>7265</v>
      </c>
      <c r="H2919" s="232" t="s">
        <v>194</v>
      </c>
      <c r="I2919" s="24">
        <v>4</v>
      </c>
      <c r="J2919" s="24" t="s">
        <v>7262</v>
      </c>
      <c r="K2919" s="60" t="s">
        <v>31</v>
      </c>
      <c r="L2919" s="60">
        <v>2</v>
      </c>
      <c r="M2919" s="27">
        <f t="shared" si="134"/>
        <v>260</v>
      </c>
      <c r="N2919" s="23"/>
      <c r="O2919" s="184" t="s">
        <v>32</v>
      </c>
      <c r="P2919" s="237"/>
    </row>
    <row r="2920" s="83" customFormat="1" ht="18" customHeight="1" spans="1:16">
      <c r="A2920" s="24">
        <v>2915</v>
      </c>
      <c r="B2920" s="24" t="s">
        <v>23</v>
      </c>
      <c r="C2920" s="24" t="s">
        <v>24</v>
      </c>
      <c r="D2920" s="24" t="s">
        <v>25</v>
      </c>
      <c r="E2920" s="60" t="s">
        <v>4460</v>
      </c>
      <c r="F2920" s="60" t="s">
        <v>6794</v>
      </c>
      <c r="G2920" s="24" t="s">
        <v>7266</v>
      </c>
      <c r="H2920" s="232" t="s">
        <v>194</v>
      </c>
      <c r="I2920" s="24">
        <v>5</v>
      </c>
      <c r="J2920" s="24" t="s">
        <v>7262</v>
      </c>
      <c r="K2920" s="60" t="s">
        <v>31</v>
      </c>
      <c r="L2920" s="60">
        <v>3</v>
      </c>
      <c r="M2920" s="27">
        <f t="shared" si="134"/>
        <v>390</v>
      </c>
      <c r="N2920" s="23"/>
      <c r="O2920" s="184" t="s">
        <v>32</v>
      </c>
      <c r="P2920" s="237"/>
    </row>
    <row r="2921" s="83" customFormat="1" ht="18" customHeight="1" spans="1:16">
      <c r="A2921" s="24">
        <v>2916</v>
      </c>
      <c r="B2921" s="24" t="s">
        <v>23</v>
      </c>
      <c r="C2921" s="24" t="s">
        <v>24</v>
      </c>
      <c r="D2921" s="24" t="s">
        <v>25</v>
      </c>
      <c r="E2921" s="60" t="s">
        <v>4460</v>
      </c>
      <c r="F2921" s="60" t="s">
        <v>6794</v>
      </c>
      <c r="G2921" s="24" t="s">
        <v>7267</v>
      </c>
      <c r="H2921" s="253" t="s">
        <v>194</v>
      </c>
      <c r="I2921" s="24">
        <v>8</v>
      </c>
      <c r="J2921" s="24" t="s">
        <v>7262</v>
      </c>
      <c r="K2921" s="60" t="s">
        <v>31</v>
      </c>
      <c r="L2921" s="60">
        <v>4</v>
      </c>
      <c r="M2921" s="27">
        <f t="shared" si="134"/>
        <v>520</v>
      </c>
      <c r="N2921" s="23"/>
      <c r="O2921" s="184" t="s">
        <v>32</v>
      </c>
      <c r="P2921" s="237"/>
    </row>
    <row r="2922" s="83" customFormat="1" ht="18" customHeight="1" spans="1:16">
      <c r="A2922" s="24">
        <v>2917</v>
      </c>
      <c r="B2922" s="24" t="s">
        <v>23</v>
      </c>
      <c r="C2922" s="24" t="s">
        <v>24</v>
      </c>
      <c r="D2922" s="24" t="s">
        <v>25</v>
      </c>
      <c r="E2922" s="60" t="s">
        <v>4460</v>
      </c>
      <c r="F2922" s="60" t="s">
        <v>6794</v>
      </c>
      <c r="G2922" s="24" t="s">
        <v>7268</v>
      </c>
      <c r="H2922" s="232" t="s">
        <v>194</v>
      </c>
      <c r="I2922" s="24">
        <v>6</v>
      </c>
      <c r="J2922" s="24" t="s">
        <v>7262</v>
      </c>
      <c r="K2922" s="60" t="s">
        <v>31</v>
      </c>
      <c r="L2922" s="60">
        <v>3</v>
      </c>
      <c r="M2922" s="27">
        <f t="shared" si="134"/>
        <v>390</v>
      </c>
      <c r="N2922" s="23"/>
      <c r="O2922" s="184" t="s">
        <v>32</v>
      </c>
      <c r="P2922" s="237"/>
    </row>
    <row r="2923" s="83" customFormat="1" ht="18" customHeight="1" spans="1:16">
      <c r="A2923" s="24">
        <v>2918</v>
      </c>
      <c r="B2923" s="24" t="s">
        <v>23</v>
      </c>
      <c r="C2923" s="24" t="s">
        <v>24</v>
      </c>
      <c r="D2923" s="24" t="s">
        <v>25</v>
      </c>
      <c r="E2923" s="24" t="s">
        <v>4460</v>
      </c>
      <c r="F2923" s="24" t="s">
        <v>6794</v>
      </c>
      <c r="G2923" s="241" t="s">
        <v>7269</v>
      </c>
      <c r="H2923" s="253" t="s">
        <v>194</v>
      </c>
      <c r="I2923" s="24">
        <v>7</v>
      </c>
      <c r="J2923" s="24" t="s">
        <v>7262</v>
      </c>
      <c r="K2923" s="60" t="s">
        <v>31</v>
      </c>
      <c r="L2923" s="60">
        <v>4</v>
      </c>
      <c r="M2923" s="27">
        <f t="shared" si="134"/>
        <v>520</v>
      </c>
      <c r="N2923" s="23"/>
      <c r="O2923" s="184" t="s">
        <v>32</v>
      </c>
      <c r="P2923" s="239"/>
    </row>
    <row r="2924" s="83" customFormat="1" ht="18" customHeight="1" spans="1:16">
      <c r="A2924" s="24">
        <v>2919</v>
      </c>
      <c r="B2924" s="24" t="s">
        <v>23</v>
      </c>
      <c r="C2924" s="24" t="s">
        <v>24</v>
      </c>
      <c r="D2924" s="24" t="s">
        <v>25</v>
      </c>
      <c r="E2924" s="60" t="s">
        <v>4460</v>
      </c>
      <c r="F2924" s="60" t="s">
        <v>6794</v>
      </c>
      <c r="G2924" s="24" t="s">
        <v>7270</v>
      </c>
      <c r="H2924" s="232" t="s">
        <v>194</v>
      </c>
      <c r="I2924" s="24">
        <v>4</v>
      </c>
      <c r="J2924" s="24" t="s">
        <v>7262</v>
      </c>
      <c r="K2924" s="60" t="s">
        <v>31</v>
      </c>
      <c r="L2924" s="60">
        <v>2</v>
      </c>
      <c r="M2924" s="27">
        <f t="shared" si="134"/>
        <v>260</v>
      </c>
      <c r="N2924" s="23"/>
      <c r="O2924" s="184" t="s">
        <v>32</v>
      </c>
      <c r="P2924" s="237"/>
    </row>
    <row r="2925" s="83" customFormat="1" ht="18" customHeight="1" spans="1:16">
      <c r="A2925" s="24">
        <v>2920</v>
      </c>
      <c r="B2925" s="24" t="s">
        <v>23</v>
      </c>
      <c r="C2925" s="24" t="s">
        <v>24</v>
      </c>
      <c r="D2925" s="24" t="s">
        <v>25</v>
      </c>
      <c r="E2925" s="60" t="s">
        <v>4460</v>
      </c>
      <c r="F2925" s="60" t="s">
        <v>6794</v>
      </c>
      <c r="G2925" s="24" t="s">
        <v>1900</v>
      </c>
      <c r="H2925" s="232" t="s">
        <v>194</v>
      </c>
      <c r="I2925" s="24">
        <v>3</v>
      </c>
      <c r="J2925" s="24" t="s">
        <v>7262</v>
      </c>
      <c r="K2925" s="60" t="s">
        <v>31</v>
      </c>
      <c r="L2925" s="60">
        <v>2</v>
      </c>
      <c r="M2925" s="27">
        <f t="shared" si="134"/>
        <v>260</v>
      </c>
      <c r="N2925" s="23"/>
      <c r="O2925" s="184" t="s">
        <v>32</v>
      </c>
      <c r="P2925" s="237"/>
    </row>
    <row r="2926" s="83" customFormat="1" ht="18" customHeight="1" spans="1:16">
      <c r="A2926" s="24">
        <v>2921</v>
      </c>
      <c r="B2926" s="24" t="s">
        <v>23</v>
      </c>
      <c r="C2926" s="24" t="s">
        <v>24</v>
      </c>
      <c r="D2926" s="24" t="s">
        <v>25</v>
      </c>
      <c r="E2926" s="60" t="s">
        <v>4460</v>
      </c>
      <c r="F2926" s="60" t="s">
        <v>6794</v>
      </c>
      <c r="G2926" s="24" t="s">
        <v>6147</v>
      </c>
      <c r="H2926" s="232" t="s">
        <v>194</v>
      </c>
      <c r="I2926" s="24">
        <v>4</v>
      </c>
      <c r="J2926" s="24" t="s">
        <v>7262</v>
      </c>
      <c r="K2926" s="60" t="s">
        <v>31</v>
      </c>
      <c r="L2926" s="60">
        <v>2</v>
      </c>
      <c r="M2926" s="27">
        <f t="shared" si="134"/>
        <v>260</v>
      </c>
      <c r="N2926" s="23"/>
      <c r="O2926" s="184" t="s">
        <v>32</v>
      </c>
      <c r="P2926" s="237"/>
    </row>
    <row r="2927" s="83" customFormat="1" ht="18" customHeight="1" spans="1:16">
      <c r="A2927" s="24">
        <v>2922</v>
      </c>
      <c r="B2927" s="24" t="s">
        <v>23</v>
      </c>
      <c r="C2927" s="24" t="s">
        <v>24</v>
      </c>
      <c r="D2927" s="24" t="s">
        <v>25</v>
      </c>
      <c r="E2927" s="60" t="s">
        <v>4460</v>
      </c>
      <c r="F2927" s="60" t="s">
        <v>6794</v>
      </c>
      <c r="G2927" s="24" t="s">
        <v>7271</v>
      </c>
      <c r="H2927" s="232" t="s">
        <v>194</v>
      </c>
      <c r="I2927" s="24">
        <v>6</v>
      </c>
      <c r="J2927" s="24" t="s">
        <v>7262</v>
      </c>
      <c r="K2927" s="60" t="s">
        <v>31</v>
      </c>
      <c r="L2927" s="60">
        <v>3</v>
      </c>
      <c r="M2927" s="27">
        <f t="shared" si="134"/>
        <v>390</v>
      </c>
      <c r="N2927" s="23"/>
      <c r="O2927" s="184" t="s">
        <v>32</v>
      </c>
      <c r="P2927" s="237"/>
    </row>
    <row r="2928" s="83" customFormat="1" ht="18" customHeight="1" spans="1:16">
      <c r="A2928" s="24">
        <v>2923</v>
      </c>
      <c r="B2928" s="24" t="s">
        <v>23</v>
      </c>
      <c r="C2928" s="24" t="s">
        <v>24</v>
      </c>
      <c r="D2928" s="24" t="s">
        <v>25</v>
      </c>
      <c r="E2928" s="60" t="s">
        <v>4460</v>
      </c>
      <c r="F2928" s="60" t="s">
        <v>6794</v>
      </c>
      <c r="G2928" s="24" t="s">
        <v>7272</v>
      </c>
      <c r="H2928" s="232" t="s">
        <v>194</v>
      </c>
      <c r="I2928" s="24">
        <v>4</v>
      </c>
      <c r="J2928" s="24" t="s">
        <v>7262</v>
      </c>
      <c r="K2928" s="60" t="s">
        <v>31</v>
      </c>
      <c r="L2928" s="60">
        <v>2</v>
      </c>
      <c r="M2928" s="27">
        <f t="shared" si="134"/>
        <v>260</v>
      </c>
      <c r="N2928" s="23"/>
      <c r="O2928" s="184" t="s">
        <v>32</v>
      </c>
      <c r="P2928" s="237"/>
    </row>
    <row r="2929" s="83" customFormat="1" ht="18" customHeight="1" spans="1:16">
      <c r="A2929" s="24">
        <v>2924</v>
      </c>
      <c r="B2929" s="24" t="s">
        <v>23</v>
      </c>
      <c r="C2929" s="24" t="s">
        <v>24</v>
      </c>
      <c r="D2929" s="24" t="s">
        <v>25</v>
      </c>
      <c r="E2929" s="60" t="s">
        <v>4460</v>
      </c>
      <c r="F2929" s="60" t="s">
        <v>6794</v>
      </c>
      <c r="G2929" s="24" t="s">
        <v>5978</v>
      </c>
      <c r="H2929" s="232" t="s">
        <v>194</v>
      </c>
      <c r="I2929" s="24">
        <v>5</v>
      </c>
      <c r="J2929" s="24" t="s">
        <v>7262</v>
      </c>
      <c r="K2929" s="60" t="s">
        <v>31</v>
      </c>
      <c r="L2929" s="60">
        <v>3</v>
      </c>
      <c r="M2929" s="27">
        <f t="shared" si="134"/>
        <v>390</v>
      </c>
      <c r="N2929" s="23"/>
      <c r="O2929" s="184" t="s">
        <v>32</v>
      </c>
      <c r="P2929" s="237"/>
    </row>
    <row r="2930" s="83" customFormat="1" ht="18" customHeight="1" spans="1:16">
      <c r="A2930" s="24">
        <v>2925</v>
      </c>
      <c r="B2930" s="24" t="s">
        <v>23</v>
      </c>
      <c r="C2930" s="24" t="s">
        <v>24</v>
      </c>
      <c r="D2930" s="24" t="s">
        <v>25</v>
      </c>
      <c r="E2930" s="60" t="s">
        <v>4460</v>
      </c>
      <c r="F2930" s="60" t="s">
        <v>6794</v>
      </c>
      <c r="G2930" s="24" t="s">
        <v>7273</v>
      </c>
      <c r="H2930" s="232" t="s">
        <v>194</v>
      </c>
      <c r="I2930" s="24">
        <v>4</v>
      </c>
      <c r="J2930" s="24" t="s">
        <v>7262</v>
      </c>
      <c r="K2930" s="60" t="s">
        <v>31</v>
      </c>
      <c r="L2930" s="60">
        <v>2</v>
      </c>
      <c r="M2930" s="27">
        <f t="shared" si="134"/>
        <v>260</v>
      </c>
      <c r="N2930" s="23"/>
      <c r="O2930" s="184" t="s">
        <v>32</v>
      </c>
      <c r="P2930" s="237"/>
    </row>
    <row r="2931" s="83" customFormat="1" ht="18" customHeight="1" spans="1:16">
      <c r="A2931" s="24">
        <v>2926</v>
      </c>
      <c r="B2931" s="24" t="s">
        <v>23</v>
      </c>
      <c r="C2931" s="24" t="s">
        <v>24</v>
      </c>
      <c r="D2931" s="24" t="s">
        <v>25</v>
      </c>
      <c r="E2931" s="60" t="s">
        <v>4460</v>
      </c>
      <c r="F2931" s="60" t="s">
        <v>6794</v>
      </c>
      <c r="G2931" s="24" t="s">
        <v>7274</v>
      </c>
      <c r="H2931" s="232" t="s">
        <v>194</v>
      </c>
      <c r="I2931" s="24">
        <v>5</v>
      </c>
      <c r="J2931" s="24" t="s">
        <v>7262</v>
      </c>
      <c r="K2931" s="60" t="s">
        <v>31</v>
      </c>
      <c r="L2931" s="60">
        <v>3</v>
      </c>
      <c r="M2931" s="27">
        <f t="shared" si="134"/>
        <v>390</v>
      </c>
      <c r="N2931" s="23"/>
      <c r="O2931" s="184" t="s">
        <v>32</v>
      </c>
      <c r="P2931" s="237"/>
    </row>
    <row r="2932" s="83" customFormat="1" ht="18" customHeight="1" spans="1:16">
      <c r="A2932" s="24">
        <v>2927</v>
      </c>
      <c r="B2932" s="24" t="s">
        <v>23</v>
      </c>
      <c r="C2932" s="24" t="s">
        <v>24</v>
      </c>
      <c r="D2932" s="24" t="s">
        <v>25</v>
      </c>
      <c r="E2932" s="60" t="s">
        <v>4460</v>
      </c>
      <c r="F2932" s="60" t="s">
        <v>6794</v>
      </c>
      <c r="G2932" s="24" t="s">
        <v>7275</v>
      </c>
      <c r="H2932" s="232" t="s">
        <v>194</v>
      </c>
      <c r="I2932" s="24">
        <v>5</v>
      </c>
      <c r="J2932" s="24" t="s">
        <v>7262</v>
      </c>
      <c r="K2932" s="60" t="s">
        <v>31</v>
      </c>
      <c r="L2932" s="60">
        <v>3</v>
      </c>
      <c r="M2932" s="27">
        <f t="shared" si="134"/>
        <v>390</v>
      </c>
      <c r="N2932" s="23"/>
      <c r="O2932" s="184" t="s">
        <v>32</v>
      </c>
      <c r="P2932" s="237"/>
    </row>
    <row r="2933" s="83" customFormat="1" ht="18" customHeight="1" spans="1:16">
      <c r="A2933" s="24">
        <v>2928</v>
      </c>
      <c r="B2933" s="24" t="s">
        <v>23</v>
      </c>
      <c r="C2933" s="24" t="s">
        <v>24</v>
      </c>
      <c r="D2933" s="24" t="s">
        <v>25</v>
      </c>
      <c r="E2933" s="60" t="s">
        <v>4460</v>
      </c>
      <c r="F2933" s="60" t="s">
        <v>6794</v>
      </c>
      <c r="G2933" s="24" t="s">
        <v>7276</v>
      </c>
      <c r="H2933" s="232" t="s">
        <v>194</v>
      </c>
      <c r="I2933" s="24">
        <v>6</v>
      </c>
      <c r="J2933" s="24" t="s">
        <v>7262</v>
      </c>
      <c r="K2933" s="60" t="s">
        <v>31</v>
      </c>
      <c r="L2933" s="60">
        <v>3</v>
      </c>
      <c r="M2933" s="27">
        <f t="shared" si="134"/>
        <v>390</v>
      </c>
      <c r="N2933" s="23"/>
      <c r="O2933" s="184" t="s">
        <v>32</v>
      </c>
      <c r="P2933" s="237"/>
    </row>
    <row r="2934" s="83" customFormat="1" ht="18" customHeight="1" spans="1:16">
      <c r="A2934" s="24">
        <v>2929</v>
      </c>
      <c r="B2934" s="24" t="s">
        <v>23</v>
      </c>
      <c r="C2934" s="24" t="s">
        <v>24</v>
      </c>
      <c r="D2934" s="24" t="s">
        <v>25</v>
      </c>
      <c r="E2934" s="60" t="s">
        <v>4460</v>
      </c>
      <c r="F2934" s="60" t="s">
        <v>6794</v>
      </c>
      <c r="G2934" s="24" t="s">
        <v>7277</v>
      </c>
      <c r="H2934" s="232" t="s">
        <v>194</v>
      </c>
      <c r="I2934" s="24">
        <v>4</v>
      </c>
      <c r="J2934" s="24" t="s">
        <v>7262</v>
      </c>
      <c r="K2934" s="60" t="s">
        <v>31</v>
      </c>
      <c r="L2934" s="60">
        <v>2</v>
      </c>
      <c r="M2934" s="27">
        <f t="shared" si="134"/>
        <v>260</v>
      </c>
      <c r="N2934" s="23"/>
      <c r="O2934" s="184" t="s">
        <v>32</v>
      </c>
      <c r="P2934" s="237"/>
    </row>
    <row r="2935" s="83" customFormat="1" ht="18" customHeight="1" spans="1:16">
      <c r="A2935" s="24">
        <v>2930</v>
      </c>
      <c r="B2935" s="24" t="s">
        <v>23</v>
      </c>
      <c r="C2935" s="24" t="s">
        <v>24</v>
      </c>
      <c r="D2935" s="24" t="s">
        <v>25</v>
      </c>
      <c r="E2935" s="60" t="s">
        <v>4460</v>
      </c>
      <c r="F2935" s="60" t="s">
        <v>6794</v>
      </c>
      <c r="G2935" s="24" t="s">
        <v>7278</v>
      </c>
      <c r="H2935" s="232" t="s">
        <v>194</v>
      </c>
      <c r="I2935" s="24">
        <v>6</v>
      </c>
      <c r="J2935" s="24" t="s">
        <v>7279</v>
      </c>
      <c r="K2935" s="60" t="s">
        <v>31</v>
      </c>
      <c r="L2935" s="60">
        <v>3</v>
      </c>
      <c r="M2935" s="27">
        <f t="shared" si="134"/>
        <v>390</v>
      </c>
      <c r="N2935" s="23"/>
      <c r="O2935" s="184" t="s">
        <v>32</v>
      </c>
      <c r="P2935" s="237"/>
    </row>
    <row r="2936" s="83" customFormat="1" ht="18" customHeight="1" spans="1:16">
      <c r="A2936" s="24">
        <v>2931</v>
      </c>
      <c r="B2936" s="24" t="s">
        <v>23</v>
      </c>
      <c r="C2936" s="24" t="s">
        <v>24</v>
      </c>
      <c r="D2936" s="24" t="s">
        <v>25</v>
      </c>
      <c r="E2936" s="60" t="s">
        <v>4460</v>
      </c>
      <c r="F2936" s="60" t="s">
        <v>6794</v>
      </c>
      <c r="G2936" s="24" t="s">
        <v>7280</v>
      </c>
      <c r="H2936" s="232" t="s">
        <v>194</v>
      </c>
      <c r="I2936" s="24">
        <v>5</v>
      </c>
      <c r="J2936" s="24" t="s">
        <v>7279</v>
      </c>
      <c r="K2936" s="60" t="s">
        <v>31</v>
      </c>
      <c r="L2936" s="60">
        <v>3</v>
      </c>
      <c r="M2936" s="27">
        <f t="shared" si="134"/>
        <v>390</v>
      </c>
      <c r="N2936" s="23"/>
      <c r="O2936" s="184" t="s">
        <v>32</v>
      </c>
      <c r="P2936" s="237"/>
    </row>
    <row r="2937" s="83" customFormat="1" ht="18" customHeight="1" spans="1:16">
      <c r="A2937" s="24">
        <v>2932</v>
      </c>
      <c r="B2937" s="24" t="s">
        <v>23</v>
      </c>
      <c r="C2937" s="24" t="s">
        <v>24</v>
      </c>
      <c r="D2937" s="24" t="s">
        <v>25</v>
      </c>
      <c r="E2937" s="60" t="s">
        <v>4460</v>
      </c>
      <c r="F2937" s="60" t="s">
        <v>6794</v>
      </c>
      <c r="G2937" s="24" t="s">
        <v>7281</v>
      </c>
      <c r="H2937" s="232" t="s">
        <v>194</v>
      </c>
      <c r="I2937" s="24">
        <v>4</v>
      </c>
      <c r="J2937" s="24" t="s">
        <v>7279</v>
      </c>
      <c r="K2937" s="60" t="s">
        <v>31</v>
      </c>
      <c r="L2937" s="60">
        <v>2</v>
      </c>
      <c r="M2937" s="27">
        <f t="shared" si="134"/>
        <v>260</v>
      </c>
      <c r="N2937" s="23"/>
      <c r="O2937" s="184" t="s">
        <v>32</v>
      </c>
      <c r="P2937" s="237"/>
    </row>
    <row r="2938" s="83" customFormat="1" ht="18" customHeight="1" spans="1:16">
      <c r="A2938" s="24">
        <v>2933</v>
      </c>
      <c r="B2938" s="24" t="s">
        <v>23</v>
      </c>
      <c r="C2938" s="24" t="s">
        <v>24</v>
      </c>
      <c r="D2938" s="24" t="s">
        <v>25</v>
      </c>
      <c r="E2938" s="60" t="s">
        <v>4460</v>
      </c>
      <c r="F2938" s="60" t="s">
        <v>6794</v>
      </c>
      <c r="G2938" s="24" t="s">
        <v>7282</v>
      </c>
      <c r="H2938" s="232" t="s">
        <v>194</v>
      </c>
      <c r="I2938" s="24">
        <v>3</v>
      </c>
      <c r="J2938" s="24" t="s">
        <v>7279</v>
      </c>
      <c r="K2938" s="60" t="s">
        <v>31</v>
      </c>
      <c r="L2938" s="60">
        <v>2</v>
      </c>
      <c r="M2938" s="27">
        <f t="shared" si="134"/>
        <v>260</v>
      </c>
      <c r="N2938" s="23"/>
      <c r="O2938" s="184" t="s">
        <v>32</v>
      </c>
      <c r="P2938" s="237"/>
    </row>
    <row r="2939" s="83" customFormat="1" ht="18" customHeight="1" spans="1:16">
      <c r="A2939" s="24">
        <v>2934</v>
      </c>
      <c r="B2939" s="24" t="s">
        <v>23</v>
      </c>
      <c r="C2939" s="24" t="s">
        <v>24</v>
      </c>
      <c r="D2939" s="24" t="s">
        <v>25</v>
      </c>
      <c r="E2939" s="60" t="s">
        <v>4460</v>
      </c>
      <c r="F2939" s="60" t="s">
        <v>6794</v>
      </c>
      <c r="G2939" s="24" t="s">
        <v>7283</v>
      </c>
      <c r="H2939" s="232" t="s">
        <v>194</v>
      </c>
      <c r="I2939" s="24">
        <v>4</v>
      </c>
      <c r="J2939" s="24" t="s">
        <v>7279</v>
      </c>
      <c r="K2939" s="60" t="s">
        <v>31</v>
      </c>
      <c r="L2939" s="60">
        <v>2</v>
      </c>
      <c r="M2939" s="27">
        <f t="shared" si="134"/>
        <v>260</v>
      </c>
      <c r="N2939" s="23"/>
      <c r="O2939" s="184" t="s">
        <v>32</v>
      </c>
      <c r="P2939" s="237"/>
    </row>
    <row r="2940" s="83" customFormat="1" ht="18" customHeight="1" spans="1:16">
      <c r="A2940" s="24">
        <v>2935</v>
      </c>
      <c r="B2940" s="24" t="s">
        <v>23</v>
      </c>
      <c r="C2940" s="24" t="s">
        <v>24</v>
      </c>
      <c r="D2940" s="24" t="s">
        <v>25</v>
      </c>
      <c r="E2940" s="60" t="s">
        <v>4460</v>
      </c>
      <c r="F2940" s="60" t="s">
        <v>6794</v>
      </c>
      <c r="G2940" s="24" t="s">
        <v>7284</v>
      </c>
      <c r="H2940" s="232" t="s">
        <v>194</v>
      </c>
      <c r="I2940" s="24">
        <v>6</v>
      </c>
      <c r="J2940" s="24" t="s">
        <v>7279</v>
      </c>
      <c r="K2940" s="60" t="s">
        <v>31</v>
      </c>
      <c r="L2940" s="60">
        <v>3</v>
      </c>
      <c r="M2940" s="27">
        <f t="shared" si="134"/>
        <v>390</v>
      </c>
      <c r="N2940" s="23"/>
      <c r="O2940" s="184" t="s">
        <v>32</v>
      </c>
      <c r="P2940" s="237"/>
    </row>
    <row r="2941" s="83" customFormat="1" ht="18" customHeight="1" spans="1:16">
      <c r="A2941" s="24">
        <v>2936</v>
      </c>
      <c r="B2941" s="24" t="s">
        <v>23</v>
      </c>
      <c r="C2941" s="24" t="s">
        <v>24</v>
      </c>
      <c r="D2941" s="24" t="s">
        <v>25</v>
      </c>
      <c r="E2941" s="60" t="s">
        <v>4460</v>
      </c>
      <c r="F2941" s="60" t="s">
        <v>6794</v>
      </c>
      <c r="G2941" s="24" t="s">
        <v>7285</v>
      </c>
      <c r="H2941" s="232" t="s">
        <v>194</v>
      </c>
      <c r="I2941" s="24">
        <v>5</v>
      </c>
      <c r="J2941" s="24" t="s">
        <v>7279</v>
      </c>
      <c r="K2941" s="60" t="s">
        <v>31</v>
      </c>
      <c r="L2941" s="60">
        <v>3</v>
      </c>
      <c r="M2941" s="27">
        <f t="shared" si="134"/>
        <v>390</v>
      </c>
      <c r="N2941" s="23"/>
      <c r="O2941" s="184" t="s">
        <v>32</v>
      </c>
      <c r="P2941" s="237"/>
    </row>
    <row r="2942" s="83" customFormat="1" ht="18" customHeight="1" spans="1:16">
      <c r="A2942" s="24">
        <v>2937</v>
      </c>
      <c r="B2942" s="24" t="s">
        <v>23</v>
      </c>
      <c r="C2942" s="24" t="s">
        <v>24</v>
      </c>
      <c r="D2942" s="24" t="s">
        <v>25</v>
      </c>
      <c r="E2942" s="60" t="s">
        <v>4460</v>
      </c>
      <c r="F2942" s="60" t="s">
        <v>6794</v>
      </c>
      <c r="G2942" s="24" t="s">
        <v>7286</v>
      </c>
      <c r="H2942" s="232" t="s">
        <v>194</v>
      </c>
      <c r="I2942" s="24">
        <v>6</v>
      </c>
      <c r="J2942" s="24" t="s">
        <v>7279</v>
      </c>
      <c r="K2942" s="60" t="s">
        <v>31</v>
      </c>
      <c r="L2942" s="60">
        <v>3</v>
      </c>
      <c r="M2942" s="27">
        <f t="shared" si="134"/>
        <v>390</v>
      </c>
      <c r="N2942" s="23"/>
      <c r="O2942" s="184" t="s">
        <v>32</v>
      </c>
      <c r="P2942" s="237"/>
    </row>
    <row r="2943" s="83" customFormat="1" ht="18" customHeight="1" spans="1:16">
      <c r="A2943" s="24">
        <v>2938</v>
      </c>
      <c r="B2943" s="24" t="s">
        <v>23</v>
      </c>
      <c r="C2943" s="24" t="s">
        <v>24</v>
      </c>
      <c r="D2943" s="24" t="s">
        <v>25</v>
      </c>
      <c r="E2943" s="60" t="s">
        <v>4460</v>
      </c>
      <c r="F2943" s="60" t="s">
        <v>6794</v>
      </c>
      <c r="G2943" s="24" t="s">
        <v>6810</v>
      </c>
      <c r="H2943" s="232" t="s">
        <v>194</v>
      </c>
      <c r="I2943" s="24">
        <v>3</v>
      </c>
      <c r="J2943" s="24" t="s">
        <v>7279</v>
      </c>
      <c r="K2943" s="60" t="s">
        <v>31</v>
      </c>
      <c r="L2943" s="60">
        <v>2</v>
      </c>
      <c r="M2943" s="27">
        <f t="shared" si="134"/>
        <v>260</v>
      </c>
      <c r="N2943" s="23"/>
      <c r="O2943" s="184" t="s">
        <v>32</v>
      </c>
      <c r="P2943" s="237"/>
    </row>
    <row r="2944" s="83" customFormat="1" ht="18" customHeight="1" spans="1:16">
      <c r="A2944" s="24">
        <v>2939</v>
      </c>
      <c r="B2944" s="24" t="s">
        <v>23</v>
      </c>
      <c r="C2944" s="24" t="s">
        <v>24</v>
      </c>
      <c r="D2944" s="24" t="s">
        <v>25</v>
      </c>
      <c r="E2944" s="60" t="s">
        <v>4460</v>
      </c>
      <c r="F2944" s="60" t="s">
        <v>6794</v>
      </c>
      <c r="G2944" s="24" t="s">
        <v>6917</v>
      </c>
      <c r="H2944" s="232" t="s">
        <v>194</v>
      </c>
      <c r="I2944" s="24">
        <v>6</v>
      </c>
      <c r="J2944" s="24" t="s">
        <v>7279</v>
      </c>
      <c r="K2944" s="60" t="s">
        <v>31</v>
      </c>
      <c r="L2944" s="60">
        <v>3</v>
      </c>
      <c r="M2944" s="27">
        <f t="shared" si="134"/>
        <v>390</v>
      </c>
      <c r="N2944" s="23"/>
      <c r="O2944" s="184" t="s">
        <v>32</v>
      </c>
      <c r="P2944" s="237"/>
    </row>
    <row r="2945" s="83" customFormat="1" ht="18" customHeight="1" spans="1:16">
      <c r="A2945" s="24">
        <v>2940</v>
      </c>
      <c r="B2945" s="24" t="s">
        <v>23</v>
      </c>
      <c r="C2945" s="24" t="s">
        <v>24</v>
      </c>
      <c r="D2945" s="24" t="s">
        <v>25</v>
      </c>
      <c r="E2945" s="60" t="s">
        <v>4460</v>
      </c>
      <c r="F2945" s="60" t="s">
        <v>6794</v>
      </c>
      <c r="G2945" s="24" t="s">
        <v>7287</v>
      </c>
      <c r="H2945" s="232" t="s">
        <v>194</v>
      </c>
      <c r="I2945" s="24">
        <v>3</v>
      </c>
      <c r="J2945" s="24" t="s">
        <v>7279</v>
      </c>
      <c r="K2945" s="60" t="s">
        <v>31</v>
      </c>
      <c r="L2945" s="60">
        <v>1</v>
      </c>
      <c r="M2945" s="27">
        <f>L2945*312</f>
        <v>312</v>
      </c>
      <c r="N2945" s="23"/>
      <c r="O2945" s="184" t="s">
        <v>32</v>
      </c>
      <c r="P2945" s="237"/>
    </row>
    <row r="2946" s="83" customFormat="1" ht="18" customHeight="1" spans="1:16">
      <c r="A2946" s="24">
        <v>2941</v>
      </c>
      <c r="B2946" s="24" t="s">
        <v>23</v>
      </c>
      <c r="C2946" s="24" t="s">
        <v>24</v>
      </c>
      <c r="D2946" s="24" t="s">
        <v>25</v>
      </c>
      <c r="E2946" s="60" t="s">
        <v>4460</v>
      </c>
      <c r="F2946" s="60" t="s">
        <v>6794</v>
      </c>
      <c r="G2946" s="24" t="s">
        <v>7088</v>
      </c>
      <c r="H2946" s="232" t="s">
        <v>194</v>
      </c>
      <c r="I2946" s="24">
        <v>6</v>
      </c>
      <c r="J2946" s="24" t="s">
        <v>7279</v>
      </c>
      <c r="K2946" s="60" t="s">
        <v>31</v>
      </c>
      <c r="L2946" s="60">
        <v>3</v>
      </c>
      <c r="M2946" s="27">
        <f t="shared" ref="M2946:M2977" si="135">L2946*130</f>
        <v>390</v>
      </c>
      <c r="N2946" s="23"/>
      <c r="O2946" s="184" t="s">
        <v>32</v>
      </c>
      <c r="P2946" s="237"/>
    </row>
    <row r="2947" s="83" customFormat="1" ht="18" customHeight="1" spans="1:16">
      <c r="A2947" s="24">
        <v>2942</v>
      </c>
      <c r="B2947" s="24" t="s">
        <v>23</v>
      </c>
      <c r="C2947" s="24" t="s">
        <v>24</v>
      </c>
      <c r="D2947" s="24" t="s">
        <v>25</v>
      </c>
      <c r="E2947" s="60" t="s">
        <v>4460</v>
      </c>
      <c r="F2947" s="60" t="s">
        <v>6794</v>
      </c>
      <c r="G2947" s="24" t="s">
        <v>7288</v>
      </c>
      <c r="H2947" s="232" t="s">
        <v>194</v>
      </c>
      <c r="I2947" s="24">
        <v>6</v>
      </c>
      <c r="J2947" s="24" t="s">
        <v>7279</v>
      </c>
      <c r="K2947" s="60" t="s">
        <v>31</v>
      </c>
      <c r="L2947" s="60">
        <v>3</v>
      </c>
      <c r="M2947" s="27">
        <f t="shared" si="135"/>
        <v>390</v>
      </c>
      <c r="N2947" s="23"/>
      <c r="O2947" s="184" t="s">
        <v>32</v>
      </c>
      <c r="P2947" s="237"/>
    </row>
    <row r="2948" s="83" customFormat="1" ht="18" customHeight="1" spans="1:16">
      <c r="A2948" s="24">
        <v>2943</v>
      </c>
      <c r="B2948" s="24" t="s">
        <v>23</v>
      </c>
      <c r="C2948" s="24" t="s">
        <v>24</v>
      </c>
      <c r="D2948" s="24" t="s">
        <v>25</v>
      </c>
      <c r="E2948" s="60" t="s">
        <v>4460</v>
      </c>
      <c r="F2948" s="60" t="s">
        <v>6794</v>
      </c>
      <c r="G2948" s="24" t="s">
        <v>7289</v>
      </c>
      <c r="H2948" s="232" t="s">
        <v>194</v>
      </c>
      <c r="I2948" s="24">
        <v>3</v>
      </c>
      <c r="J2948" s="24" t="s">
        <v>7279</v>
      </c>
      <c r="K2948" s="60" t="s">
        <v>31</v>
      </c>
      <c r="L2948" s="60">
        <v>2</v>
      </c>
      <c r="M2948" s="27">
        <f t="shared" si="135"/>
        <v>260</v>
      </c>
      <c r="N2948" s="23"/>
      <c r="O2948" s="184" t="s">
        <v>32</v>
      </c>
      <c r="P2948" s="237"/>
    </row>
    <row r="2949" s="83" customFormat="1" ht="18" customHeight="1" spans="1:16">
      <c r="A2949" s="24">
        <v>2944</v>
      </c>
      <c r="B2949" s="24" t="s">
        <v>23</v>
      </c>
      <c r="C2949" s="24" t="s">
        <v>24</v>
      </c>
      <c r="D2949" s="24" t="s">
        <v>25</v>
      </c>
      <c r="E2949" s="60" t="s">
        <v>4460</v>
      </c>
      <c r="F2949" s="60" t="s">
        <v>6794</v>
      </c>
      <c r="G2949" s="24" t="s">
        <v>7290</v>
      </c>
      <c r="H2949" s="232" t="s">
        <v>194</v>
      </c>
      <c r="I2949" s="24">
        <v>4</v>
      </c>
      <c r="J2949" s="24" t="s">
        <v>7279</v>
      </c>
      <c r="K2949" s="60" t="s">
        <v>31</v>
      </c>
      <c r="L2949" s="60">
        <v>2</v>
      </c>
      <c r="M2949" s="27">
        <f t="shared" si="135"/>
        <v>260</v>
      </c>
      <c r="N2949" s="23"/>
      <c r="O2949" s="184" t="s">
        <v>32</v>
      </c>
      <c r="P2949" s="237"/>
    </row>
    <row r="2950" s="83" customFormat="1" ht="18" customHeight="1" spans="1:16">
      <c r="A2950" s="24">
        <v>2945</v>
      </c>
      <c r="B2950" s="24" t="s">
        <v>23</v>
      </c>
      <c r="C2950" s="24" t="s">
        <v>24</v>
      </c>
      <c r="D2950" s="24" t="s">
        <v>25</v>
      </c>
      <c r="E2950" s="60" t="s">
        <v>4460</v>
      </c>
      <c r="F2950" s="60" t="s">
        <v>6794</v>
      </c>
      <c r="G2950" s="24" t="s">
        <v>7291</v>
      </c>
      <c r="H2950" s="232" t="s">
        <v>194</v>
      </c>
      <c r="I2950" s="24">
        <v>5</v>
      </c>
      <c r="J2950" s="24" t="s">
        <v>7279</v>
      </c>
      <c r="K2950" s="60" t="s">
        <v>31</v>
      </c>
      <c r="L2950" s="60">
        <v>3</v>
      </c>
      <c r="M2950" s="27">
        <f t="shared" si="135"/>
        <v>390</v>
      </c>
      <c r="N2950" s="23"/>
      <c r="O2950" s="184" t="s">
        <v>32</v>
      </c>
      <c r="P2950" s="237"/>
    </row>
    <row r="2951" s="83" customFormat="1" ht="18" customHeight="1" spans="1:16">
      <c r="A2951" s="24">
        <v>2946</v>
      </c>
      <c r="B2951" s="24" t="s">
        <v>23</v>
      </c>
      <c r="C2951" s="24" t="s">
        <v>24</v>
      </c>
      <c r="D2951" s="24" t="s">
        <v>25</v>
      </c>
      <c r="E2951" s="60" t="s">
        <v>4460</v>
      </c>
      <c r="F2951" s="60" t="s">
        <v>6794</v>
      </c>
      <c r="G2951" s="24" t="s">
        <v>2314</v>
      </c>
      <c r="H2951" s="232" t="s">
        <v>194</v>
      </c>
      <c r="I2951" s="24">
        <v>5</v>
      </c>
      <c r="J2951" s="24" t="s">
        <v>7279</v>
      </c>
      <c r="K2951" s="60" t="s">
        <v>31</v>
      </c>
      <c r="L2951" s="60">
        <v>3</v>
      </c>
      <c r="M2951" s="27">
        <f t="shared" si="135"/>
        <v>390</v>
      </c>
      <c r="N2951" s="23"/>
      <c r="O2951" s="184" t="s">
        <v>32</v>
      </c>
      <c r="P2951" s="237"/>
    </row>
    <row r="2952" s="83" customFormat="1" ht="18" customHeight="1" spans="1:16">
      <c r="A2952" s="24">
        <v>2947</v>
      </c>
      <c r="B2952" s="24" t="s">
        <v>23</v>
      </c>
      <c r="C2952" s="24" t="s">
        <v>24</v>
      </c>
      <c r="D2952" s="24" t="s">
        <v>25</v>
      </c>
      <c r="E2952" s="60" t="s">
        <v>4460</v>
      </c>
      <c r="F2952" s="60" t="s">
        <v>6794</v>
      </c>
      <c r="G2952" s="24" t="s">
        <v>7292</v>
      </c>
      <c r="H2952" s="253" t="s">
        <v>194</v>
      </c>
      <c r="I2952" s="24">
        <v>7</v>
      </c>
      <c r="J2952" s="24" t="s">
        <v>7279</v>
      </c>
      <c r="K2952" s="60" t="s">
        <v>31</v>
      </c>
      <c r="L2952" s="60">
        <v>4</v>
      </c>
      <c r="M2952" s="27">
        <f t="shared" si="135"/>
        <v>520</v>
      </c>
      <c r="N2952" s="23"/>
      <c r="O2952" s="184" t="s">
        <v>32</v>
      </c>
      <c r="P2952" s="237"/>
    </row>
    <row r="2953" s="83" customFormat="1" ht="18" customHeight="1" spans="1:16">
      <c r="A2953" s="24">
        <v>2948</v>
      </c>
      <c r="B2953" s="24" t="s">
        <v>23</v>
      </c>
      <c r="C2953" s="24" t="s">
        <v>24</v>
      </c>
      <c r="D2953" s="24" t="s">
        <v>25</v>
      </c>
      <c r="E2953" s="60" t="s">
        <v>4460</v>
      </c>
      <c r="F2953" s="60" t="s">
        <v>6794</v>
      </c>
      <c r="G2953" s="24" t="s">
        <v>7293</v>
      </c>
      <c r="H2953" s="232" t="s">
        <v>194</v>
      </c>
      <c r="I2953" s="24">
        <v>5</v>
      </c>
      <c r="J2953" s="24" t="s">
        <v>7279</v>
      </c>
      <c r="K2953" s="60" t="s">
        <v>31</v>
      </c>
      <c r="L2953" s="60">
        <v>3</v>
      </c>
      <c r="M2953" s="27">
        <f t="shared" si="135"/>
        <v>390</v>
      </c>
      <c r="N2953" s="23"/>
      <c r="O2953" s="184" t="s">
        <v>32</v>
      </c>
      <c r="P2953" s="237"/>
    </row>
    <row r="2954" s="83" customFormat="1" ht="18" customHeight="1" spans="1:16">
      <c r="A2954" s="24">
        <v>2949</v>
      </c>
      <c r="B2954" s="24" t="s">
        <v>23</v>
      </c>
      <c r="C2954" s="24" t="s">
        <v>24</v>
      </c>
      <c r="D2954" s="24" t="s">
        <v>25</v>
      </c>
      <c r="E2954" s="60" t="s">
        <v>4460</v>
      </c>
      <c r="F2954" s="60" t="s">
        <v>6794</v>
      </c>
      <c r="G2954" s="24" t="s">
        <v>7294</v>
      </c>
      <c r="H2954" s="232" t="s">
        <v>194</v>
      </c>
      <c r="I2954" s="24">
        <v>5</v>
      </c>
      <c r="J2954" s="24" t="s">
        <v>6800</v>
      </c>
      <c r="K2954" s="60" t="s">
        <v>31</v>
      </c>
      <c r="L2954" s="60">
        <v>3</v>
      </c>
      <c r="M2954" s="27">
        <f t="shared" si="135"/>
        <v>390</v>
      </c>
      <c r="N2954" s="23"/>
      <c r="O2954" s="184" t="s">
        <v>32</v>
      </c>
      <c r="P2954" s="237"/>
    </row>
    <row r="2955" s="83" customFormat="1" ht="18" customHeight="1" spans="1:16">
      <c r="A2955" s="24">
        <v>2950</v>
      </c>
      <c r="B2955" s="24" t="s">
        <v>23</v>
      </c>
      <c r="C2955" s="24" t="s">
        <v>24</v>
      </c>
      <c r="D2955" s="24" t="s">
        <v>25</v>
      </c>
      <c r="E2955" s="60" t="s">
        <v>4460</v>
      </c>
      <c r="F2955" s="60" t="s">
        <v>6794</v>
      </c>
      <c r="G2955" s="24" t="s">
        <v>7295</v>
      </c>
      <c r="H2955" s="232" t="s">
        <v>194</v>
      </c>
      <c r="I2955" s="24">
        <v>6</v>
      </c>
      <c r="J2955" s="24" t="s">
        <v>6800</v>
      </c>
      <c r="K2955" s="60" t="s">
        <v>31</v>
      </c>
      <c r="L2955" s="60">
        <v>3</v>
      </c>
      <c r="M2955" s="27">
        <f t="shared" si="135"/>
        <v>390</v>
      </c>
      <c r="N2955" s="23"/>
      <c r="O2955" s="184" t="s">
        <v>32</v>
      </c>
      <c r="P2955" s="237"/>
    </row>
    <row r="2956" s="83" customFormat="1" ht="18" customHeight="1" spans="1:16">
      <c r="A2956" s="24">
        <v>2951</v>
      </c>
      <c r="B2956" s="24" t="s">
        <v>23</v>
      </c>
      <c r="C2956" s="24" t="s">
        <v>24</v>
      </c>
      <c r="D2956" s="24" t="s">
        <v>25</v>
      </c>
      <c r="E2956" s="60" t="s">
        <v>4460</v>
      </c>
      <c r="F2956" s="60" t="s">
        <v>6794</v>
      </c>
      <c r="G2956" s="24" t="s">
        <v>7296</v>
      </c>
      <c r="H2956" s="232" t="s">
        <v>194</v>
      </c>
      <c r="I2956" s="24">
        <v>5</v>
      </c>
      <c r="J2956" s="24" t="s">
        <v>6800</v>
      </c>
      <c r="K2956" s="60" t="s">
        <v>31</v>
      </c>
      <c r="L2956" s="60">
        <v>3</v>
      </c>
      <c r="M2956" s="27">
        <f t="shared" si="135"/>
        <v>390</v>
      </c>
      <c r="N2956" s="23"/>
      <c r="O2956" s="184" t="s">
        <v>32</v>
      </c>
      <c r="P2956" s="237"/>
    </row>
    <row r="2957" s="83" customFormat="1" ht="18" customHeight="1" spans="1:16">
      <c r="A2957" s="24">
        <v>2952</v>
      </c>
      <c r="B2957" s="24" t="s">
        <v>23</v>
      </c>
      <c r="C2957" s="24" t="s">
        <v>24</v>
      </c>
      <c r="D2957" s="24" t="s">
        <v>25</v>
      </c>
      <c r="E2957" s="60" t="s">
        <v>4460</v>
      </c>
      <c r="F2957" s="60" t="s">
        <v>6794</v>
      </c>
      <c r="G2957" s="24" t="s">
        <v>7297</v>
      </c>
      <c r="H2957" s="232" t="s">
        <v>194</v>
      </c>
      <c r="I2957" s="24">
        <v>4</v>
      </c>
      <c r="J2957" s="24" t="s">
        <v>6800</v>
      </c>
      <c r="K2957" s="60" t="s">
        <v>31</v>
      </c>
      <c r="L2957" s="60">
        <v>2</v>
      </c>
      <c r="M2957" s="27">
        <f t="shared" si="135"/>
        <v>260</v>
      </c>
      <c r="N2957" s="23"/>
      <c r="O2957" s="184" t="s">
        <v>32</v>
      </c>
      <c r="P2957" s="237"/>
    </row>
    <row r="2958" s="83" customFormat="1" ht="18" customHeight="1" spans="1:16">
      <c r="A2958" s="24">
        <v>2953</v>
      </c>
      <c r="B2958" s="24" t="s">
        <v>23</v>
      </c>
      <c r="C2958" s="24" t="s">
        <v>24</v>
      </c>
      <c r="D2958" s="24" t="s">
        <v>25</v>
      </c>
      <c r="E2958" s="60" t="s">
        <v>4460</v>
      </c>
      <c r="F2958" s="60" t="s">
        <v>6794</v>
      </c>
      <c r="G2958" s="24" t="s">
        <v>7298</v>
      </c>
      <c r="H2958" s="232" t="s">
        <v>194</v>
      </c>
      <c r="I2958" s="24">
        <v>5</v>
      </c>
      <c r="J2958" s="24" t="s">
        <v>6800</v>
      </c>
      <c r="K2958" s="60" t="s">
        <v>31</v>
      </c>
      <c r="L2958" s="60">
        <v>3</v>
      </c>
      <c r="M2958" s="27">
        <f t="shared" si="135"/>
        <v>390</v>
      </c>
      <c r="N2958" s="23"/>
      <c r="O2958" s="184" t="s">
        <v>32</v>
      </c>
      <c r="P2958" s="237"/>
    </row>
    <row r="2959" s="83" customFormat="1" ht="18" customHeight="1" spans="1:16">
      <c r="A2959" s="24">
        <v>2954</v>
      </c>
      <c r="B2959" s="24" t="s">
        <v>23</v>
      </c>
      <c r="C2959" s="24" t="s">
        <v>24</v>
      </c>
      <c r="D2959" s="24" t="s">
        <v>25</v>
      </c>
      <c r="E2959" s="60" t="s">
        <v>4460</v>
      </c>
      <c r="F2959" s="60" t="s">
        <v>6794</v>
      </c>
      <c r="G2959" s="24" t="s">
        <v>7299</v>
      </c>
      <c r="H2959" s="232" t="s">
        <v>194</v>
      </c>
      <c r="I2959" s="24">
        <v>4</v>
      </c>
      <c r="J2959" s="24" t="s">
        <v>6800</v>
      </c>
      <c r="K2959" s="60" t="s">
        <v>31</v>
      </c>
      <c r="L2959" s="60">
        <v>2</v>
      </c>
      <c r="M2959" s="27">
        <f t="shared" si="135"/>
        <v>260</v>
      </c>
      <c r="N2959" s="23"/>
      <c r="O2959" s="184" t="s">
        <v>32</v>
      </c>
      <c r="P2959" s="237"/>
    </row>
    <row r="2960" s="83" customFormat="1" ht="18" customHeight="1" spans="1:16">
      <c r="A2960" s="24">
        <v>2955</v>
      </c>
      <c r="B2960" s="24" t="s">
        <v>23</v>
      </c>
      <c r="C2960" s="24" t="s">
        <v>24</v>
      </c>
      <c r="D2960" s="24" t="s">
        <v>25</v>
      </c>
      <c r="E2960" s="60" t="s">
        <v>4460</v>
      </c>
      <c r="F2960" s="60" t="s">
        <v>6794</v>
      </c>
      <c r="G2960" s="24" t="s">
        <v>7300</v>
      </c>
      <c r="H2960" s="232" t="s">
        <v>194</v>
      </c>
      <c r="I2960" s="24">
        <v>5</v>
      </c>
      <c r="J2960" s="24" t="s">
        <v>6800</v>
      </c>
      <c r="K2960" s="60" t="s">
        <v>31</v>
      </c>
      <c r="L2960" s="60">
        <v>3</v>
      </c>
      <c r="M2960" s="27">
        <f t="shared" si="135"/>
        <v>390</v>
      </c>
      <c r="N2960" s="23"/>
      <c r="O2960" s="184" t="s">
        <v>32</v>
      </c>
      <c r="P2960" s="237"/>
    </row>
    <row r="2961" s="83" customFormat="1" ht="18" customHeight="1" spans="1:16">
      <c r="A2961" s="24">
        <v>2956</v>
      </c>
      <c r="B2961" s="24" t="s">
        <v>23</v>
      </c>
      <c r="C2961" s="24" t="s">
        <v>24</v>
      </c>
      <c r="D2961" s="24" t="s">
        <v>25</v>
      </c>
      <c r="E2961" s="60" t="s">
        <v>4460</v>
      </c>
      <c r="F2961" s="60" t="s">
        <v>6794</v>
      </c>
      <c r="G2961" s="24" t="s">
        <v>7301</v>
      </c>
      <c r="H2961" s="24" t="s">
        <v>194</v>
      </c>
      <c r="I2961" s="24">
        <v>7</v>
      </c>
      <c r="J2961" s="24" t="s">
        <v>6800</v>
      </c>
      <c r="K2961" s="60" t="s">
        <v>31</v>
      </c>
      <c r="L2961" s="60">
        <v>3</v>
      </c>
      <c r="M2961" s="27">
        <f t="shared" si="135"/>
        <v>390</v>
      </c>
      <c r="N2961" s="23"/>
      <c r="O2961" s="184" t="s">
        <v>32</v>
      </c>
      <c r="P2961" s="237"/>
    </row>
    <row r="2962" s="83" customFormat="1" ht="18" customHeight="1" spans="1:16">
      <c r="A2962" s="24">
        <v>2957</v>
      </c>
      <c r="B2962" s="24" t="s">
        <v>23</v>
      </c>
      <c r="C2962" s="24" t="s">
        <v>24</v>
      </c>
      <c r="D2962" s="24" t="s">
        <v>25</v>
      </c>
      <c r="E2962" s="60" t="s">
        <v>4460</v>
      </c>
      <c r="F2962" s="60" t="s">
        <v>6794</v>
      </c>
      <c r="G2962" s="24" t="s">
        <v>7302</v>
      </c>
      <c r="H2962" s="24" t="s">
        <v>194</v>
      </c>
      <c r="I2962" s="24">
        <v>7</v>
      </c>
      <c r="J2962" s="24" t="s">
        <v>6800</v>
      </c>
      <c r="K2962" s="60" t="s">
        <v>31</v>
      </c>
      <c r="L2962" s="60">
        <v>4</v>
      </c>
      <c r="M2962" s="27">
        <f t="shared" si="135"/>
        <v>520</v>
      </c>
      <c r="N2962" s="23"/>
      <c r="O2962" s="184" t="s">
        <v>32</v>
      </c>
      <c r="P2962" s="237"/>
    </row>
    <row r="2963" s="83" customFormat="1" ht="18" customHeight="1" spans="1:16">
      <c r="A2963" s="24">
        <v>2958</v>
      </c>
      <c r="B2963" s="24" t="s">
        <v>23</v>
      </c>
      <c r="C2963" s="24" t="s">
        <v>24</v>
      </c>
      <c r="D2963" s="24" t="s">
        <v>25</v>
      </c>
      <c r="E2963" s="60" t="s">
        <v>4460</v>
      </c>
      <c r="F2963" s="60" t="s">
        <v>6794</v>
      </c>
      <c r="G2963" s="24" t="s">
        <v>7303</v>
      </c>
      <c r="H2963" s="232" t="s">
        <v>194</v>
      </c>
      <c r="I2963" s="24">
        <v>4</v>
      </c>
      <c r="J2963" s="24" t="s">
        <v>6800</v>
      </c>
      <c r="K2963" s="60" t="s">
        <v>31</v>
      </c>
      <c r="L2963" s="60">
        <v>2</v>
      </c>
      <c r="M2963" s="27">
        <f t="shared" si="135"/>
        <v>260</v>
      </c>
      <c r="N2963" s="23"/>
      <c r="O2963" s="184" t="s">
        <v>32</v>
      </c>
      <c r="P2963" s="237"/>
    </row>
    <row r="2964" s="83" customFormat="1" ht="18" customHeight="1" spans="1:16">
      <c r="A2964" s="24">
        <v>2959</v>
      </c>
      <c r="B2964" s="24" t="s">
        <v>23</v>
      </c>
      <c r="C2964" s="24" t="s">
        <v>24</v>
      </c>
      <c r="D2964" s="24" t="s">
        <v>25</v>
      </c>
      <c r="E2964" s="60" t="s">
        <v>4460</v>
      </c>
      <c r="F2964" s="60" t="s">
        <v>6794</v>
      </c>
      <c r="G2964" s="24" t="s">
        <v>7304</v>
      </c>
      <c r="H2964" s="232" t="s">
        <v>194</v>
      </c>
      <c r="I2964" s="24">
        <v>4</v>
      </c>
      <c r="J2964" s="24" t="s">
        <v>6800</v>
      </c>
      <c r="K2964" s="60" t="s">
        <v>31</v>
      </c>
      <c r="L2964" s="60">
        <v>2</v>
      </c>
      <c r="M2964" s="27">
        <f t="shared" si="135"/>
        <v>260</v>
      </c>
      <c r="N2964" s="23"/>
      <c r="O2964" s="184" t="s">
        <v>32</v>
      </c>
      <c r="P2964" s="237"/>
    </row>
    <row r="2965" s="83" customFormat="1" ht="18" customHeight="1" spans="1:16">
      <c r="A2965" s="24">
        <v>2960</v>
      </c>
      <c r="B2965" s="24" t="s">
        <v>23</v>
      </c>
      <c r="C2965" s="24" t="s">
        <v>24</v>
      </c>
      <c r="D2965" s="24" t="s">
        <v>25</v>
      </c>
      <c r="E2965" s="60" t="s">
        <v>4460</v>
      </c>
      <c r="F2965" s="60" t="s">
        <v>6794</v>
      </c>
      <c r="G2965" s="24" t="s">
        <v>7305</v>
      </c>
      <c r="H2965" s="24" t="s">
        <v>194</v>
      </c>
      <c r="I2965" s="24">
        <v>8</v>
      </c>
      <c r="J2965" s="24" t="s">
        <v>6800</v>
      </c>
      <c r="K2965" s="60" t="s">
        <v>31</v>
      </c>
      <c r="L2965" s="60">
        <v>4</v>
      </c>
      <c r="M2965" s="27">
        <f t="shared" si="135"/>
        <v>520</v>
      </c>
      <c r="N2965" s="23"/>
      <c r="O2965" s="184" t="s">
        <v>32</v>
      </c>
      <c r="P2965" s="237"/>
    </row>
    <row r="2966" s="83" customFormat="1" ht="18" customHeight="1" spans="1:16">
      <c r="A2966" s="24">
        <v>2961</v>
      </c>
      <c r="B2966" s="24" t="s">
        <v>23</v>
      </c>
      <c r="C2966" s="24" t="s">
        <v>24</v>
      </c>
      <c r="D2966" s="24" t="s">
        <v>25</v>
      </c>
      <c r="E2966" s="60" t="s">
        <v>4460</v>
      </c>
      <c r="F2966" s="60" t="s">
        <v>6794</v>
      </c>
      <c r="G2966" s="24" t="s">
        <v>7306</v>
      </c>
      <c r="H2966" s="232" t="s">
        <v>194</v>
      </c>
      <c r="I2966" s="24">
        <v>5</v>
      </c>
      <c r="J2966" s="24" t="s">
        <v>6800</v>
      </c>
      <c r="K2966" s="60" t="s">
        <v>31</v>
      </c>
      <c r="L2966" s="60">
        <v>3</v>
      </c>
      <c r="M2966" s="27">
        <f t="shared" si="135"/>
        <v>390</v>
      </c>
      <c r="N2966" s="23"/>
      <c r="O2966" s="184" t="s">
        <v>32</v>
      </c>
      <c r="P2966" s="237"/>
    </row>
    <row r="2967" s="83" customFormat="1" ht="18" customHeight="1" spans="1:16">
      <c r="A2967" s="24">
        <v>2962</v>
      </c>
      <c r="B2967" s="24" t="s">
        <v>23</v>
      </c>
      <c r="C2967" s="24" t="s">
        <v>24</v>
      </c>
      <c r="D2967" s="24" t="s">
        <v>25</v>
      </c>
      <c r="E2967" s="60" t="s">
        <v>4460</v>
      </c>
      <c r="F2967" s="60" t="s">
        <v>6794</v>
      </c>
      <c r="G2967" s="24" t="s">
        <v>7307</v>
      </c>
      <c r="H2967" s="232" t="s">
        <v>194</v>
      </c>
      <c r="I2967" s="24">
        <v>5</v>
      </c>
      <c r="J2967" s="24" t="s">
        <v>6800</v>
      </c>
      <c r="K2967" s="60" t="s">
        <v>31</v>
      </c>
      <c r="L2967" s="60">
        <v>3</v>
      </c>
      <c r="M2967" s="27">
        <f t="shared" si="135"/>
        <v>390</v>
      </c>
      <c r="N2967" s="23"/>
      <c r="O2967" s="184" t="s">
        <v>32</v>
      </c>
      <c r="P2967" s="237"/>
    </row>
    <row r="2968" s="83" customFormat="1" ht="18" customHeight="1" spans="1:16">
      <c r="A2968" s="24">
        <v>2963</v>
      </c>
      <c r="B2968" s="24" t="s">
        <v>23</v>
      </c>
      <c r="C2968" s="24" t="s">
        <v>24</v>
      </c>
      <c r="D2968" s="24" t="s">
        <v>25</v>
      </c>
      <c r="E2968" s="60" t="s">
        <v>4460</v>
      </c>
      <c r="F2968" s="60" t="s">
        <v>6794</v>
      </c>
      <c r="G2968" s="24" t="s">
        <v>7308</v>
      </c>
      <c r="H2968" s="232" t="s">
        <v>194</v>
      </c>
      <c r="I2968" s="24">
        <v>4</v>
      </c>
      <c r="J2968" s="24" t="s">
        <v>6800</v>
      </c>
      <c r="K2968" s="60" t="s">
        <v>31</v>
      </c>
      <c r="L2968" s="60">
        <v>2</v>
      </c>
      <c r="M2968" s="27">
        <f t="shared" si="135"/>
        <v>260</v>
      </c>
      <c r="N2968" s="23"/>
      <c r="O2968" s="184" t="s">
        <v>32</v>
      </c>
      <c r="P2968" s="237"/>
    </row>
    <row r="2969" s="83" customFormat="1" ht="18" customHeight="1" spans="1:16">
      <c r="A2969" s="24">
        <v>2964</v>
      </c>
      <c r="B2969" s="24" t="s">
        <v>23</v>
      </c>
      <c r="C2969" s="24" t="s">
        <v>24</v>
      </c>
      <c r="D2969" s="24" t="s">
        <v>25</v>
      </c>
      <c r="E2969" s="60" t="s">
        <v>4460</v>
      </c>
      <c r="F2969" s="60" t="s">
        <v>6794</v>
      </c>
      <c r="G2969" s="24" t="s">
        <v>7309</v>
      </c>
      <c r="H2969" s="232" t="s">
        <v>194</v>
      </c>
      <c r="I2969" s="24">
        <v>4</v>
      </c>
      <c r="J2969" s="24" t="s">
        <v>6800</v>
      </c>
      <c r="K2969" s="60" t="s">
        <v>31</v>
      </c>
      <c r="L2969" s="60">
        <v>2</v>
      </c>
      <c r="M2969" s="27">
        <f t="shared" si="135"/>
        <v>260</v>
      </c>
      <c r="N2969" s="23"/>
      <c r="O2969" s="184" t="s">
        <v>32</v>
      </c>
      <c r="P2969" s="237"/>
    </row>
    <row r="2970" s="83" customFormat="1" ht="18" customHeight="1" spans="1:16">
      <c r="A2970" s="24">
        <v>2965</v>
      </c>
      <c r="B2970" s="24" t="s">
        <v>23</v>
      </c>
      <c r="C2970" s="24" t="s">
        <v>24</v>
      </c>
      <c r="D2970" s="24" t="s">
        <v>25</v>
      </c>
      <c r="E2970" s="60" t="s">
        <v>4460</v>
      </c>
      <c r="F2970" s="60" t="s">
        <v>6794</v>
      </c>
      <c r="G2970" s="24" t="s">
        <v>7310</v>
      </c>
      <c r="H2970" s="232" t="s">
        <v>194</v>
      </c>
      <c r="I2970" s="24">
        <v>6</v>
      </c>
      <c r="J2970" s="24" t="s">
        <v>6800</v>
      </c>
      <c r="K2970" s="60" t="s">
        <v>31</v>
      </c>
      <c r="L2970" s="60">
        <v>3</v>
      </c>
      <c r="M2970" s="27">
        <f t="shared" si="135"/>
        <v>390</v>
      </c>
      <c r="N2970" s="23"/>
      <c r="O2970" s="184" t="s">
        <v>32</v>
      </c>
      <c r="P2970" s="237"/>
    </row>
    <row r="2971" s="83" customFormat="1" ht="18" customHeight="1" spans="1:16">
      <c r="A2971" s="24">
        <v>2966</v>
      </c>
      <c r="B2971" s="24" t="s">
        <v>23</v>
      </c>
      <c r="C2971" s="24" t="s">
        <v>24</v>
      </c>
      <c r="D2971" s="24" t="s">
        <v>25</v>
      </c>
      <c r="E2971" s="60" t="s">
        <v>4460</v>
      </c>
      <c r="F2971" s="60" t="s">
        <v>6794</v>
      </c>
      <c r="G2971" s="24" t="s">
        <v>7311</v>
      </c>
      <c r="H2971" s="232" t="s">
        <v>194</v>
      </c>
      <c r="I2971" s="24">
        <v>6</v>
      </c>
      <c r="J2971" s="24" t="s">
        <v>6800</v>
      </c>
      <c r="K2971" s="60" t="s">
        <v>31</v>
      </c>
      <c r="L2971" s="60">
        <v>3</v>
      </c>
      <c r="M2971" s="27">
        <f t="shared" si="135"/>
        <v>390</v>
      </c>
      <c r="N2971" s="23"/>
      <c r="O2971" s="184" t="s">
        <v>32</v>
      </c>
      <c r="P2971" s="237"/>
    </row>
    <row r="2972" s="225" customFormat="1" ht="18" customHeight="1" spans="1:17">
      <c r="A2972" s="24">
        <v>2967</v>
      </c>
      <c r="B2972" s="24" t="s">
        <v>23</v>
      </c>
      <c r="C2972" s="24" t="s">
        <v>24</v>
      </c>
      <c r="D2972" s="24" t="s">
        <v>25</v>
      </c>
      <c r="E2972" s="24" t="s">
        <v>4460</v>
      </c>
      <c r="F2972" s="24" t="s">
        <v>6794</v>
      </c>
      <c r="G2972" s="24" t="s">
        <v>7312</v>
      </c>
      <c r="H2972" s="232" t="s">
        <v>194</v>
      </c>
      <c r="I2972" s="24">
        <v>6</v>
      </c>
      <c r="J2972" s="24" t="s">
        <v>6800</v>
      </c>
      <c r="K2972" s="60" t="s">
        <v>31</v>
      </c>
      <c r="L2972" s="60">
        <v>2</v>
      </c>
      <c r="M2972" s="27">
        <f t="shared" si="135"/>
        <v>260</v>
      </c>
      <c r="N2972" s="244"/>
      <c r="O2972" s="184" t="s">
        <v>32</v>
      </c>
      <c r="P2972" s="249"/>
      <c r="Q2972" s="223"/>
    </row>
    <row r="2973" s="83" customFormat="1" ht="18" customHeight="1" spans="1:16">
      <c r="A2973" s="24">
        <v>2968</v>
      </c>
      <c r="B2973" s="24" t="s">
        <v>23</v>
      </c>
      <c r="C2973" s="24" t="s">
        <v>24</v>
      </c>
      <c r="D2973" s="24" t="s">
        <v>25</v>
      </c>
      <c r="E2973" s="60" t="s">
        <v>4460</v>
      </c>
      <c r="F2973" s="60" t="s">
        <v>6794</v>
      </c>
      <c r="G2973" s="24" t="s">
        <v>7313</v>
      </c>
      <c r="H2973" s="232" t="s">
        <v>194</v>
      </c>
      <c r="I2973" s="24">
        <v>3</v>
      </c>
      <c r="J2973" s="24" t="s">
        <v>6800</v>
      </c>
      <c r="K2973" s="60" t="s">
        <v>31</v>
      </c>
      <c r="L2973" s="60">
        <v>2</v>
      </c>
      <c r="M2973" s="27">
        <f t="shared" si="135"/>
        <v>260</v>
      </c>
      <c r="N2973" s="23"/>
      <c r="O2973" s="184" t="s">
        <v>32</v>
      </c>
      <c r="P2973" s="237"/>
    </row>
    <row r="2974" s="225" customFormat="1" ht="18" customHeight="1" spans="1:16">
      <c r="A2974" s="24">
        <v>2969</v>
      </c>
      <c r="B2974" s="24" t="s">
        <v>23</v>
      </c>
      <c r="C2974" s="24" t="s">
        <v>24</v>
      </c>
      <c r="D2974" s="24" t="s">
        <v>25</v>
      </c>
      <c r="E2974" s="24" t="s">
        <v>4460</v>
      </c>
      <c r="F2974" s="24" t="s">
        <v>6794</v>
      </c>
      <c r="G2974" s="24" t="s">
        <v>7314</v>
      </c>
      <c r="H2974" s="232" t="s">
        <v>194</v>
      </c>
      <c r="I2974" s="24">
        <v>2</v>
      </c>
      <c r="J2974" s="24" t="s">
        <v>6800</v>
      </c>
      <c r="K2974" s="60" t="s">
        <v>31</v>
      </c>
      <c r="L2974" s="60">
        <v>2</v>
      </c>
      <c r="M2974" s="27">
        <f t="shared" si="135"/>
        <v>260</v>
      </c>
      <c r="N2974" s="244"/>
      <c r="O2974" s="184" t="s">
        <v>32</v>
      </c>
      <c r="P2974" s="249"/>
    </row>
    <row r="2975" s="83" customFormat="1" ht="18" customHeight="1" spans="1:16">
      <c r="A2975" s="24">
        <v>2970</v>
      </c>
      <c r="B2975" s="24" t="s">
        <v>23</v>
      </c>
      <c r="C2975" s="24" t="s">
        <v>24</v>
      </c>
      <c r="D2975" s="24" t="s">
        <v>25</v>
      </c>
      <c r="E2975" s="60" t="s">
        <v>4460</v>
      </c>
      <c r="F2975" s="60" t="s">
        <v>6794</v>
      </c>
      <c r="G2975" s="24" t="s">
        <v>7315</v>
      </c>
      <c r="H2975" s="232" t="s">
        <v>194</v>
      </c>
      <c r="I2975" s="24">
        <v>3</v>
      </c>
      <c r="J2975" s="24" t="s">
        <v>6800</v>
      </c>
      <c r="K2975" s="60" t="s">
        <v>31</v>
      </c>
      <c r="L2975" s="60">
        <v>2</v>
      </c>
      <c r="M2975" s="27">
        <f t="shared" si="135"/>
        <v>260</v>
      </c>
      <c r="N2975" s="23"/>
      <c r="O2975" s="184" t="s">
        <v>32</v>
      </c>
      <c r="P2975" s="237"/>
    </row>
    <row r="2976" s="83" customFormat="1" ht="18" customHeight="1" spans="1:16">
      <c r="A2976" s="24">
        <v>2971</v>
      </c>
      <c r="B2976" s="24" t="s">
        <v>23</v>
      </c>
      <c r="C2976" s="24" t="s">
        <v>24</v>
      </c>
      <c r="D2976" s="24" t="s">
        <v>25</v>
      </c>
      <c r="E2976" s="60" t="s">
        <v>4460</v>
      </c>
      <c r="F2976" s="60" t="s">
        <v>6794</v>
      </c>
      <c r="G2976" s="24" t="s">
        <v>7316</v>
      </c>
      <c r="H2976" s="232" t="s">
        <v>194</v>
      </c>
      <c r="I2976" s="24">
        <v>5</v>
      </c>
      <c r="J2976" s="24" t="s">
        <v>6800</v>
      </c>
      <c r="K2976" s="60" t="s">
        <v>31</v>
      </c>
      <c r="L2976" s="60">
        <v>3</v>
      </c>
      <c r="M2976" s="27">
        <f t="shared" si="135"/>
        <v>390</v>
      </c>
      <c r="N2976" s="23"/>
      <c r="O2976" s="184" t="s">
        <v>32</v>
      </c>
      <c r="P2976" s="237"/>
    </row>
    <row r="2977" s="83" customFormat="1" ht="18" customHeight="1" spans="1:16">
      <c r="A2977" s="24">
        <v>2972</v>
      </c>
      <c r="B2977" s="24" t="s">
        <v>23</v>
      </c>
      <c r="C2977" s="24" t="s">
        <v>24</v>
      </c>
      <c r="D2977" s="24" t="s">
        <v>25</v>
      </c>
      <c r="E2977" s="60" t="s">
        <v>4460</v>
      </c>
      <c r="F2977" s="60" t="s">
        <v>6794</v>
      </c>
      <c r="G2977" s="24" t="s">
        <v>4722</v>
      </c>
      <c r="H2977" s="232" t="s">
        <v>194</v>
      </c>
      <c r="I2977" s="24">
        <v>3</v>
      </c>
      <c r="J2977" s="24" t="s">
        <v>6800</v>
      </c>
      <c r="K2977" s="60" t="s">
        <v>31</v>
      </c>
      <c r="L2977" s="60">
        <v>2</v>
      </c>
      <c r="M2977" s="27">
        <f t="shared" si="135"/>
        <v>260</v>
      </c>
      <c r="N2977" s="23"/>
      <c r="O2977" s="184" t="s">
        <v>32</v>
      </c>
      <c r="P2977" s="237"/>
    </row>
    <row r="2978" s="83" customFormat="1" ht="18" customHeight="1" spans="1:16">
      <c r="A2978" s="24">
        <v>2973</v>
      </c>
      <c r="B2978" s="24" t="s">
        <v>23</v>
      </c>
      <c r="C2978" s="24" t="s">
        <v>24</v>
      </c>
      <c r="D2978" s="24" t="s">
        <v>25</v>
      </c>
      <c r="E2978" s="60" t="s">
        <v>4460</v>
      </c>
      <c r="F2978" s="60" t="s">
        <v>6794</v>
      </c>
      <c r="G2978" s="24" t="s">
        <v>7317</v>
      </c>
      <c r="H2978" s="232" t="s">
        <v>194</v>
      </c>
      <c r="I2978" s="24">
        <v>3</v>
      </c>
      <c r="J2978" s="24" t="s">
        <v>6800</v>
      </c>
      <c r="K2978" s="60" t="s">
        <v>31</v>
      </c>
      <c r="L2978" s="60">
        <v>2</v>
      </c>
      <c r="M2978" s="27">
        <f t="shared" ref="M2978:M3014" si="136">L2978*130</f>
        <v>260</v>
      </c>
      <c r="N2978" s="23"/>
      <c r="O2978" s="184" t="s">
        <v>32</v>
      </c>
      <c r="P2978" s="237"/>
    </row>
    <row r="2979" s="83" customFormat="1" ht="18" customHeight="1" spans="1:16">
      <c r="A2979" s="24">
        <v>2974</v>
      </c>
      <c r="B2979" s="24" t="s">
        <v>23</v>
      </c>
      <c r="C2979" s="24" t="s">
        <v>24</v>
      </c>
      <c r="D2979" s="24" t="s">
        <v>25</v>
      </c>
      <c r="E2979" s="60" t="s">
        <v>4460</v>
      </c>
      <c r="F2979" s="60" t="s">
        <v>6794</v>
      </c>
      <c r="G2979" s="24" t="s">
        <v>7318</v>
      </c>
      <c r="H2979" s="232" t="s">
        <v>194</v>
      </c>
      <c r="I2979" s="24">
        <v>6</v>
      </c>
      <c r="J2979" s="24" t="s">
        <v>6800</v>
      </c>
      <c r="K2979" s="60" t="s">
        <v>31</v>
      </c>
      <c r="L2979" s="60">
        <v>3</v>
      </c>
      <c r="M2979" s="27">
        <f t="shared" si="136"/>
        <v>390</v>
      </c>
      <c r="N2979" s="23"/>
      <c r="O2979" s="184" t="s">
        <v>32</v>
      </c>
      <c r="P2979" s="237"/>
    </row>
    <row r="2980" s="83" customFormat="1" ht="18" customHeight="1" spans="1:16">
      <c r="A2980" s="24">
        <v>2975</v>
      </c>
      <c r="B2980" s="24" t="s">
        <v>23</v>
      </c>
      <c r="C2980" s="24" t="s">
        <v>24</v>
      </c>
      <c r="D2980" s="24" t="s">
        <v>25</v>
      </c>
      <c r="E2980" s="60" t="s">
        <v>4460</v>
      </c>
      <c r="F2980" s="60" t="s">
        <v>6794</v>
      </c>
      <c r="G2980" s="24" t="s">
        <v>7276</v>
      </c>
      <c r="H2980" s="232" t="s">
        <v>194</v>
      </c>
      <c r="I2980" s="24">
        <v>2</v>
      </c>
      <c r="J2980" s="24" t="s">
        <v>6800</v>
      </c>
      <c r="K2980" s="60" t="s">
        <v>31</v>
      </c>
      <c r="L2980" s="60">
        <v>2</v>
      </c>
      <c r="M2980" s="27">
        <f t="shared" si="136"/>
        <v>260</v>
      </c>
      <c r="N2980" s="23"/>
      <c r="O2980" s="184" t="s">
        <v>32</v>
      </c>
      <c r="P2980" s="237"/>
    </row>
    <row r="2981" s="83" customFormat="1" ht="18" customHeight="1" spans="1:16">
      <c r="A2981" s="24">
        <v>2976</v>
      </c>
      <c r="B2981" s="24" t="s">
        <v>23</v>
      </c>
      <c r="C2981" s="24" t="s">
        <v>24</v>
      </c>
      <c r="D2981" s="24" t="s">
        <v>25</v>
      </c>
      <c r="E2981" s="60" t="s">
        <v>4460</v>
      </c>
      <c r="F2981" s="60" t="s">
        <v>6794</v>
      </c>
      <c r="G2981" s="24" t="s">
        <v>7319</v>
      </c>
      <c r="H2981" s="232" t="s">
        <v>194</v>
      </c>
      <c r="I2981" s="24">
        <v>3</v>
      </c>
      <c r="J2981" s="24" t="s">
        <v>6800</v>
      </c>
      <c r="K2981" s="60" t="s">
        <v>31</v>
      </c>
      <c r="L2981" s="60">
        <v>2</v>
      </c>
      <c r="M2981" s="27">
        <f t="shared" si="136"/>
        <v>260</v>
      </c>
      <c r="N2981" s="23"/>
      <c r="O2981" s="184" t="s">
        <v>32</v>
      </c>
      <c r="P2981" s="237"/>
    </row>
    <row r="2982" s="83" customFormat="1" ht="18" customHeight="1" spans="1:16">
      <c r="A2982" s="24">
        <v>2977</v>
      </c>
      <c r="B2982" s="24" t="s">
        <v>23</v>
      </c>
      <c r="C2982" s="24" t="s">
        <v>24</v>
      </c>
      <c r="D2982" s="24" t="s">
        <v>25</v>
      </c>
      <c r="E2982" s="60" t="s">
        <v>4460</v>
      </c>
      <c r="F2982" s="60" t="s">
        <v>6794</v>
      </c>
      <c r="G2982" s="24" t="s">
        <v>7320</v>
      </c>
      <c r="H2982" s="232" t="s">
        <v>194</v>
      </c>
      <c r="I2982" s="24">
        <v>6</v>
      </c>
      <c r="J2982" s="24" t="s">
        <v>6800</v>
      </c>
      <c r="K2982" s="60" t="s">
        <v>31</v>
      </c>
      <c r="L2982" s="60">
        <v>3</v>
      </c>
      <c r="M2982" s="27">
        <f t="shared" si="136"/>
        <v>390</v>
      </c>
      <c r="N2982" s="23"/>
      <c r="O2982" s="184" t="s">
        <v>32</v>
      </c>
      <c r="P2982" s="237"/>
    </row>
    <row r="2983" s="83" customFormat="1" ht="18" customHeight="1" spans="1:16">
      <c r="A2983" s="24">
        <v>2978</v>
      </c>
      <c r="B2983" s="24" t="s">
        <v>23</v>
      </c>
      <c r="C2983" s="24" t="s">
        <v>24</v>
      </c>
      <c r="D2983" s="24" t="s">
        <v>25</v>
      </c>
      <c r="E2983" s="60" t="s">
        <v>4460</v>
      </c>
      <c r="F2983" s="60" t="s">
        <v>6794</v>
      </c>
      <c r="G2983" s="24" t="s">
        <v>3291</v>
      </c>
      <c r="H2983" s="232" t="s">
        <v>194</v>
      </c>
      <c r="I2983" s="24">
        <v>6</v>
      </c>
      <c r="J2983" s="24" t="s">
        <v>6800</v>
      </c>
      <c r="K2983" s="60" t="s">
        <v>31</v>
      </c>
      <c r="L2983" s="60">
        <v>3</v>
      </c>
      <c r="M2983" s="27">
        <f t="shared" si="136"/>
        <v>390</v>
      </c>
      <c r="N2983" s="23"/>
      <c r="O2983" s="184" t="s">
        <v>32</v>
      </c>
      <c r="P2983" s="237"/>
    </row>
    <row r="2984" s="83" customFormat="1" ht="18" customHeight="1" spans="1:16">
      <c r="A2984" s="24">
        <v>2979</v>
      </c>
      <c r="B2984" s="24" t="s">
        <v>23</v>
      </c>
      <c r="C2984" s="24" t="s">
        <v>24</v>
      </c>
      <c r="D2984" s="24" t="s">
        <v>25</v>
      </c>
      <c r="E2984" s="60" t="s">
        <v>4460</v>
      </c>
      <c r="F2984" s="60" t="s">
        <v>6794</v>
      </c>
      <c r="G2984" s="24" t="s">
        <v>1432</v>
      </c>
      <c r="H2984" s="232" t="s">
        <v>194</v>
      </c>
      <c r="I2984" s="24">
        <v>6</v>
      </c>
      <c r="J2984" s="24" t="s">
        <v>6800</v>
      </c>
      <c r="K2984" s="60" t="s">
        <v>31</v>
      </c>
      <c r="L2984" s="60">
        <v>3</v>
      </c>
      <c r="M2984" s="27">
        <f t="shared" si="136"/>
        <v>390</v>
      </c>
      <c r="N2984" s="23"/>
      <c r="O2984" s="184" t="s">
        <v>32</v>
      </c>
      <c r="P2984" s="237"/>
    </row>
    <row r="2985" s="83" customFormat="1" ht="18" customHeight="1" spans="1:16">
      <c r="A2985" s="24">
        <v>2980</v>
      </c>
      <c r="B2985" s="24" t="s">
        <v>23</v>
      </c>
      <c r="C2985" s="24" t="s">
        <v>24</v>
      </c>
      <c r="D2985" s="24" t="s">
        <v>25</v>
      </c>
      <c r="E2985" s="60" t="s">
        <v>4460</v>
      </c>
      <c r="F2985" s="60" t="s">
        <v>6794</v>
      </c>
      <c r="G2985" s="24" t="s">
        <v>7321</v>
      </c>
      <c r="H2985" s="232" t="s">
        <v>194</v>
      </c>
      <c r="I2985" s="24">
        <v>5</v>
      </c>
      <c r="J2985" s="24" t="s">
        <v>6800</v>
      </c>
      <c r="K2985" s="60" t="s">
        <v>31</v>
      </c>
      <c r="L2985" s="60">
        <v>3</v>
      </c>
      <c r="M2985" s="27">
        <f t="shared" si="136"/>
        <v>390</v>
      </c>
      <c r="N2985" s="23"/>
      <c r="O2985" s="184" t="s">
        <v>32</v>
      </c>
      <c r="P2985" s="237"/>
    </row>
    <row r="2986" s="83" customFormat="1" ht="18" customHeight="1" spans="1:16">
      <c r="A2986" s="24">
        <v>2981</v>
      </c>
      <c r="B2986" s="24" t="s">
        <v>23</v>
      </c>
      <c r="C2986" s="24" t="s">
        <v>24</v>
      </c>
      <c r="D2986" s="24" t="s">
        <v>25</v>
      </c>
      <c r="E2986" s="60" t="s">
        <v>4460</v>
      </c>
      <c r="F2986" s="60" t="s">
        <v>6794</v>
      </c>
      <c r="G2986" s="24" t="s">
        <v>7322</v>
      </c>
      <c r="H2986" s="232" t="s">
        <v>194</v>
      </c>
      <c r="I2986" s="24">
        <v>6</v>
      </c>
      <c r="J2986" s="24" t="s">
        <v>6800</v>
      </c>
      <c r="K2986" s="60" t="s">
        <v>31</v>
      </c>
      <c r="L2986" s="60">
        <v>3</v>
      </c>
      <c r="M2986" s="27">
        <f t="shared" si="136"/>
        <v>390</v>
      </c>
      <c r="N2986" s="23"/>
      <c r="O2986" s="184" t="s">
        <v>32</v>
      </c>
      <c r="P2986" s="237"/>
    </row>
    <row r="2987" s="83" customFormat="1" ht="18" customHeight="1" spans="1:16">
      <c r="A2987" s="24">
        <v>2982</v>
      </c>
      <c r="B2987" s="24" t="s">
        <v>23</v>
      </c>
      <c r="C2987" s="24" t="s">
        <v>24</v>
      </c>
      <c r="D2987" s="24" t="s">
        <v>25</v>
      </c>
      <c r="E2987" s="60" t="s">
        <v>4460</v>
      </c>
      <c r="F2987" s="60" t="s">
        <v>6794</v>
      </c>
      <c r="G2987" s="24" t="s">
        <v>7323</v>
      </c>
      <c r="H2987" s="232" t="s">
        <v>194</v>
      </c>
      <c r="I2987" s="24">
        <v>6</v>
      </c>
      <c r="J2987" s="24" t="s">
        <v>6800</v>
      </c>
      <c r="K2987" s="60" t="s">
        <v>31</v>
      </c>
      <c r="L2987" s="60">
        <v>3</v>
      </c>
      <c r="M2987" s="27">
        <f t="shared" si="136"/>
        <v>390</v>
      </c>
      <c r="N2987" s="23"/>
      <c r="O2987" s="184" t="s">
        <v>32</v>
      </c>
      <c r="P2987" s="237"/>
    </row>
    <row r="2988" s="83" customFormat="1" ht="18" customHeight="1" spans="1:16">
      <c r="A2988" s="24">
        <v>2983</v>
      </c>
      <c r="B2988" s="24" t="s">
        <v>23</v>
      </c>
      <c r="C2988" s="24" t="s">
        <v>24</v>
      </c>
      <c r="D2988" s="24" t="s">
        <v>25</v>
      </c>
      <c r="E2988" s="60" t="s">
        <v>4460</v>
      </c>
      <c r="F2988" s="60" t="s">
        <v>6794</v>
      </c>
      <c r="G2988" s="24" t="s">
        <v>7324</v>
      </c>
      <c r="H2988" s="232" t="s">
        <v>194</v>
      </c>
      <c r="I2988" s="24">
        <v>6</v>
      </c>
      <c r="J2988" s="24" t="s">
        <v>7325</v>
      </c>
      <c r="K2988" s="60" t="s">
        <v>31</v>
      </c>
      <c r="L2988" s="60">
        <v>3</v>
      </c>
      <c r="M2988" s="27">
        <f t="shared" si="136"/>
        <v>390</v>
      </c>
      <c r="N2988" s="23"/>
      <c r="O2988" s="184" t="s">
        <v>32</v>
      </c>
      <c r="P2988" s="237"/>
    </row>
    <row r="2989" s="83" customFormat="1" ht="18" customHeight="1" spans="1:16">
      <c r="A2989" s="24">
        <v>2984</v>
      </c>
      <c r="B2989" s="24" t="s">
        <v>23</v>
      </c>
      <c r="C2989" s="24" t="s">
        <v>24</v>
      </c>
      <c r="D2989" s="24" t="s">
        <v>25</v>
      </c>
      <c r="E2989" s="60" t="s">
        <v>4460</v>
      </c>
      <c r="F2989" s="60" t="s">
        <v>6794</v>
      </c>
      <c r="G2989" s="24" t="s">
        <v>7306</v>
      </c>
      <c r="H2989" s="232" t="s">
        <v>194</v>
      </c>
      <c r="I2989" s="24">
        <v>6</v>
      </c>
      <c r="J2989" s="24" t="s">
        <v>7325</v>
      </c>
      <c r="K2989" s="60" t="s">
        <v>31</v>
      </c>
      <c r="L2989" s="60">
        <v>3</v>
      </c>
      <c r="M2989" s="27">
        <f t="shared" si="136"/>
        <v>390</v>
      </c>
      <c r="N2989" s="23"/>
      <c r="O2989" s="184" t="s">
        <v>32</v>
      </c>
      <c r="P2989" s="237"/>
    </row>
    <row r="2990" s="83" customFormat="1" ht="18" customHeight="1" spans="1:16">
      <c r="A2990" s="24">
        <v>2985</v>
      </c>
      <c r="B2990" s="24" t="s">
        <v>23</v>
      </c>
      <c r="C2990" s="24" t="s">
        <v>24</v>
      </c>
      <c r="D2990" s="24" t="s">
        <v>25</v>
      </c>
      <c r="E2990" s="60" t="s">
        <v>4460</v>
      </c>
      <c r="F2990" s="60" t="s">
        <v>6794</v>
      </c>
      <c r="G2990" s="24" t="s">
        <v>7326</v>
      </c>
      <c r="H2990" s="232" t="s">
        <v>194</v>
      </c>
      <c r="I2990" s="24">
        <v>3</v>
      </c>
      <c r="J2990" s="24" t="s">
        <v>7325</v>
      </c>
      <c r="K2990" s="60" t="s">
        <v>31</v>
      </c>
      <c r="L2990" s="60">
        <v>2</v>
      </c>
      <c r="M2990" s="27">
        <f t="shared" si="136"/>
        <v>260</v>
      </c>
      <c r="N2990" s="23"/>
      <c r="O2990" s="184" t="s">
        <v>32</v>
      </c>
      <c r="P2990" s="237"/>
    </row>
    <row r="2991" s="83" customFormat="1" ht="18" customHeight="1" spans="1:16">
      <c r="A2991" s="24">
        <v>2986</v>
      </c>
      <c r="B2991" s="24" t="s">
        <v>23</v>
      </c>
      <c r="C2991" s="24" t="s">
        <v>24</v>
      </c>
      <c r="D2991" s="24" t="s">
        <v>25</v>
      </c>
      <c r="E2991" s="60" t="s">
        <v>4460</v>
      </c>
      <c r="F2991" s="60" t="s">
        <v>6794</v>
      </c>
      <c r="G2991" s="24" t="s">
        <v>7327</v>
      </c>
      <c r="H2991" s="232" t="s">
        <v>194</v>
      </c>
      <c r="I2991" s="24">
        <v>2</v>
      </c>
      <c r="J2991" s="24" t="s">
        <v>7325</v>
      </c>
      <c r="K2991" s="60" t="s">
        <v>31</v>
      </c>
      <c r="L2991" s="60">
        <v>2</v>
      </c>
      <c r="M2991" s="27">
        <f t="shared" si="136"/>
        <v>260</v>
      </c>
      <c r="N2991" s="23"/>
      <c r="O2991" s="184" t="s">
        <v>32</v>
      </c>
      <c r="P2991" s="237"/>
    </row>
    <row r="2992" s="83" customFormat="1" ht="18" customHeight="1" spans="1:16">
      <c r="A2992" s="24">
        <v>2987</v>
      </c>
      <c r="B2992" s="24" t="s">
        <v>23</v>
      </c>
      <c r="C2992" s="24" t="s">
        <v>24</v>
      </c>
      <c r="D2992" s="24" t="s">
        <v>25</v>
      </c>
      <c r="E2992" s="60" t="s">
        <v>4460</v>
      </c>
      <c r="F2992" s="60" t="s">
        <v>6794</v>
      </c>
      <c r="G2992" s="24" t="s">
        <v>7328</v>
      </c>
      <c r="H2992" s="232" t="s">
        <v>194</v>
      </c>
      <c r="I2992" s="24">
        <v>3</v>
      </c>
      <c r="J2992" s="24" t="s">
        <v>7325</v>
      </c>
      <c r="K2992" s="60" t="s">
        <v>31</v>
      </c>
      <c r="L2992" s="60">
        <v>2</v>
      </c>
      <c r="M2992" s="27">
        <f t="shared" si="136"/>
        <v>260</v>
      </c>
      <c r="N2992" s="23"/>
      <c r="O2992" s="184" t="s">
        <v>32</v>
      </c>
      <c r="P2992" s="237"/>
    </row>
    <row r="2993" s="83" customFormat="1" ht="18" customHeight="1" spans="1:16">
      <c r="A2993" s="24">
        <v>2988</v>
      </c>
      <c r="B2993" s="24" t="s">
        <v>23</v>
      </c>
      <c r="C2993" s="24" t="s">
        <v>24</v>
      </c>
      <c r="D2993" s="24" t="s">
        <v>25</v>
      </c>
      <c r="E2993" s="60" t="s">
        <v>4460</v>
      </c>
      <c r="F2993" s="60" t="s">
        <v>6794</v>
      </c>
      <c r="G2993" s="24" t="s">
        <v>7329</v>
      </c>
      <c r="H2993" s="232" t="s">
        <v>194</v>
      </c>
      <c r="I2993" s="24">
        <v>5</v>
      </c>
      <c r="J2993" s="24" t="s">
        <v>7325</v>
      </c>
      <c r="K2993" s="60" t="s">
        <v>31</v>
      </c>
      <c r="L2993" s="60">
        <v>3</v>
      </c>
      <c r="M2993" s="27">
        <f t="shared" si="136"/>
        <v>390</v>
      </c>
      <c r="N2993" s="23"/>
      <c r="O2993" s="184" t="s">
        <v>32</v>
      </c>
      <c r="P2993" s="237"/>
    </row>
    <row r="2994" s="83" customFormat="1" ht="18" customHeight="1" spans="1:16">
      <c r="A2994" s="24">
        <v>2989</v>
      </c>
      <c r="B2994" s="24" t="s">
        <v>23</v>
      </c>
      <c r="C2994" s="24" t="s">
        <v>24</v>
      </c>
      <c r="D2994" s="24" t="s">
        <v>25</v>
      </c>
      <c r="E2994" s="60" t="s">
        <v>4460</v>
      </c>
      <c r="F2994" s="60" t="s">
        <v>6794</v>
      </c>
      <c r="G2994" s="24" t="s">
        <v>6747</v>
      </c>
      <c r="H2994" s="232" t="s">
        <v>194</v>
      </c>
      <c r="I2994" s="24">
        <v>5</v>
      </c>
      <c r="J2994" s="24" t="s">
        <v>7325</v>
      </c>
      <c r="K2994" s="60" t="s">
        <v>31</v>
      </c>
      <c r="L2994" s="60">
        <v>3</v>
      </c>
      <c r="M2994" s="27">
        <f t="shared" si="136"/>
        <v>390</v>
      </c>
      <c r="N2994" s="23"/>
      <c r="O2994" s="184" t="s">
        <v>32</v>
      </c>
      <c r="P2994" s="237"/>
    </row>
    <row r="2995" s="83" customFormat="1" ht="18" customHeight="1" spans="1:16">
      <c r="A2995" s="24">
        <v>2990</v>
      </c>
      <c r="B2995" s="24" t="s">
        <v>23</v>
      </c>
      <c r="C2995" s="24" t="s">
        <v>24</v>
      </c>
      <c r="D2995" s="24" t="s">
        <v>25</v>
      </c>
      <c r="E2995" s="60" t="s">
        <v>4460</v>
      </c>
      <c r="F2995" s="60" t="s">
        <v>6794</v>
      </c>
      <c r="G2995" s="24" t="s">
        <v>7330</v>
      </c>
      <c r="H2995" s="232" t="s">
        <v>194</v>
      </c>
      <c r="I2995" s="24">
        <v>4</v>
      </c>
      <c r="J2995" s="24" t="s">
        <v>7325</v>
      </c>
      <c r="K2995" s="60" t="s">
        <v>31</v>
      </c>
      <c r="L2995" s="60">
        <v>2</v>
      </c>
      <c r="M2995" s="27">
        <f t="shared" si="136"/>
        <v>260</v>
      </c>
      <c r="N2995" s="23"/>
      <c r="O2995" s="184" t="s">
        <v>32</v>
      </c>
      <c r="P2995" s="237"/>
    </row>
    <row r="2996" s="83" customFormat="1" ht="18" customHeight="1" spans="1:16">
      <c r="A2996" s="24">
        <v>2991</v>
      </c>
      <c r="B2996" s="24" t="s">
        <v>23</v>
      </c>
      <c r="C2996" s="24" t="s">
        <v>24</v>
      </c>
      <c r="D2996" s="24" t="s">
        <v>25</v>
      </c>
      <c r="E2996" s="60" t="s">
        <v>4460</v>
      </c>
      <c r="F2996" s="60" t="s">
        <v>6794</v>
      </c>
      <c r="G2996" s="24" t="s">
        <v>7331</v>
      </c>
      <c r="H2996" s="232" t="s">
        <v>194</v>
      </c>
      <c r="I2996" s="24">
        <v>6</v>
      </c>
      <c r="J2996" s="24" t="s">
        <v>7325</v>
      </c>
      <c r="K2996" s="60" t="s">
        <v>31</v>
      </c>
      <c r="L2996" s="60">
        <v>3</v>
      </c>
      <c r="M2996" s="27">
        <f t="shared" si="136"/>
        <v>390</v>
      </c>
      <c r="N2996" s="23"/>
      <c r="O2996" s="184" t="s">
        <v>32</v>
      </c>
      <c r="P2996" s="237"/>
    </row>
    <row r="2997" s="83" customFormat="1" ht="18" customHeight="1" spans="1:16">
      <c r="A2997" s="24">
        <v>2992</v>
      </c>
      <c r="B2997" s="24" t="s">
        <v>23</v>
      </c>
      <c r="C2997" s="24" t="s">
        <v>24</v>
      </c>
      <c r="D2997" s="24" t="s">
        <v>25</v>
      </c>
      <c r="E2997" s="60" t="s">
        <v>4460</v>
      </c>
      <c r="F2997" s="60" t="s">
        <v>6794</v>
      </c>
      <c r="G2997" s="24" t="s">
        <v>7332</v>
      </c>
      <c r="H2997" s="232" t="s">
        <v>194</v>
      </c>
      <c r="I2997" s="24">
        <v>5</v>
      </c>
      <c r="J2997" s="24" t="s">
        <v>7325</v>
      </c>
      <c r="K2997" s="60" t="s">
        <v>31</v>
      </c>
      <c r="L2997" s="60">
        <v>2</v>
      </c>
      <c r="M2997" s="27">
        <f t="shared" si="136"/>
        <v>260</v>
      </c>
      <c r="N2997" s="23"/>
      <c r="O2997" s="184" t="s">
        <v>32</v>
      </c>
      <c r="P2997" s="237"/>
    </row>
    <row r="2998" s="83" customFormat="1" ht="18" customHeight="1" spans="1:16">
      <c r="A2998" s="24">
        <v>2993</v>
      </c>
      <c r="B2998" s="24" t="s">
        <v>23</v>
      </c>
      <c r="C2998" s="24" t="s">
        <v>24</v>
      </c>
      <c r="D2998" s="24" t="s">
        <v>25</v>
      </c>
      <c r="E2998" s="60" t="s">
        <v>4460</v>
      </c>
      <c r="F2998" s="60" t="s">
        <v>6794</v>
      </c>
      <c r="G2998" s="24" t="s">
        <v>7333</v>
      </c>
      <c r="H2998" s="232" t="s">
        <v>194</v>
      </c>
      <c r="I2998" s="24">
        <v>6</v>
      </c>
      <c r="J2998" s="24" t="s">
        <v>7325</v>
      </c>
      <c r="K2998" s="60" t="s">
        <v>31</v>
      </c>
      <c r="L2998" s="60">
        <v>3</v>
      </c>
      <c r="M2998" s="27">
        <f t="shared" si="136"/>
        <v>390</v>
      </c>
      <c r="N2998" s="23"/>
      <c r="O2998" s="184" t="s">
        <v>32</v>
      </c>
      <c r="P2998" s="237"/>
    </row>
    <row r="2999" s="83" customFormat="1" ht="18" customHeight="1" spans="1:16">
      <c r="A2999" s="24">
        <v>2994</v>
      </c>
      <c r="B2999" s="24" t="s">
        <v>23</v>
      </c>
      <c r="C2999" s="24" t="s">
        <v>24</v>
      </c>
      <c r="D2999" s="24" t="s">
        <v>25</v>
      </c>
      <c r="E2999" s="60" t="s">
        <v>4460</v>
      </c>
      <c r="F2999" s="60" t="s">
        <v>6794</v>
      </c>
      <c r="G2999" s="24" t="s">
        <v>7334</v>
      </c>
      <c r="H2999" s="232" t="s">
        <v>194</v>
      </c>
      <c r="I2999" s="24">
        <v>3</v>
      </c>
      <c r="J2999" s="24" t="s">
        <v>7325</v>
      </c>
      <c r="K2999" s="60" t="s">
        <v>31</v>
      </c>
      <c r="L2999" s="60">
        <v>2</v>
      </c>
      <c r="M2999" s="27">
        <f t="shared" si="136"/>
        <v>260</v>
      </c>
      <c r="N2999" s="23"/>
      <c r="O2999" s="184" t="s">
        <v>32</v>
      </c>
      <c r="P2999" s="237"/>
    </row>
    <row r="3000" s="83" customFormat="1" ht="18" customHeight="1" spans="1:16">
      <c r="A3000" s="24">
        <v>2995</v>
      </c>
      <c r="B3000" s="24" t="s">
        <v>23</v>
      </c>
      <c r="C3000" s="24" t="s">
        <v>24</v>
      </c>
      <c r="D3000" s="24" t="s">
        <v>25</v>
      </c>
      <c r="E3000" s="60" t="s">
        <v>4460</v>
      </c>
      <c r="F3000" s="60" t="s">
        <v>6794</v>
      </c>
      <c r="G3000" s="24" t="s">
        <v>7335</v>
      </c>
      <c r="H3000" s="24" t="s">
        <v>194</v>
      </c>
      <c r="I3000" s="24">
        <v>9</v>
      </c>
      <c r="J3000" s="24" t="s">
        <v>7325</v>
      </c>
      <c r="K3000" s="60" t="s">
        <v>31</v>
      </c>
      <c r="L3000" s="60">
        <v>5</v>
      </c>
      <c r="M3000" s="27">
        <f t="shared" si="136"/>
        <v>650</v>
      </c>
      <c r="N3000" s="23"/>
      <c r="O3000" s="184" t="s">
        <v>32</v>
      </c>
      <c r="P3000" s="237"/>
    </row>
    <row r="3001" s="83" customFormat="1" ht="18" customHeight="1" spans="1:16">
      <c r="A3001" s="24">
        <v>2996</v>
      </c>
      <c r="B3001" s="24" t="s">
        <v>23</v>
      </c>
      <c r="C3001" s="24" t="s">
        <v>24</v>
      </c>
      <c r="D3001" s="24" t="s">
        <v>25</v>
      </c>
      <c r="E3001" s="60" t="s">
        <v>4460</v>
      </c>
      <c r="F3001" s="60" t="s">
        <v>6794</v>
      </c>
      <c r="G3001" s="24" t="s">
        <v>7336</v>
      </c>
      <c r="H3001" s="232" t="s">
        <v>194</v>
      </c>
      <c r="I3001" s="24">
        <v>6</v>
      </c>
      <c r="J3001" s="24" t="s">
        <v>7325</v>
      </c>
      <c r="K3001" s="60" t="s">
        <v>31</v>
      </c>
      <c r="L3001" s="60">
        <v>3</v>
      </c>
      <c r="M3001" s="27">
        <f t="shared" si="136"/>
        <v>390</v>
      </c>
      <c r="N3001" s="23"/>
      <c r="O3001" s="184" t="s">
        <v>32</v>
      </c>
      <c r="P3001" s="237"/>
    </row>
    <row r="3002" s="83" customFormat="1" ht="18" customHeight="1" spans="1:16">
      <c r="A3002" s="24">
        <v>2997</v>
      </c>
      <c r="B3002" s="24" t="s">
        <v>23</v>
      </c>
      <c r="C3002" s="24" t="s">
        <v>24</v>
      </c>
      <c r="D3002" s="24" t="s">
        <v>25</v>
      </c>
      <c r="E3002" s="60" t="s">
        <v>4460</v>
      </c>
      <c r="F3002" s="60" t="s">
        <v>6794</v>
      </c>
      <c r="G3002" s="24" t="s">
        <v>7337</v>
      </c>
      <c r="H3002" s="232" t="s">
        <v>194</v>
      </c>
      <c r="I3002" s="24">
        <v>5</v>
      </c>
      <c r="J3002" s="24" t="s">
        <v>7325</v>
      </c>
      <c r="K3002" s="60" t="s">
        <v>31</v>
      </c>
      <c r="L3002" s="60">
        <v>3</v>
      </c>
      <c r="M3002" s="27">
        <f t="shared" si="136"/>
        <v>390</v>
      </c>
      <c r="N3002" s="23"/>
      <c r="O3002" s="184" t="s">
        <v>32</v>
      </c>
      <c r="P3002" s="237"/>
    </row>
    <row r="3003" s="83" customFormat="1" ht="18" customHeight="1" spans="1:16">
      <c r="A3003" s="24">
        <v>2998</v>
      </c>
      <c r="B3003" s="24" t="s">
        <v>23</v>
      </c>
      <c r="C3003" s="24" t="s">
        <v>24</v>
      </c>
      <c r="D3003" s="24" t="s">
        <v>25</v>
      </c>
      <c r="E3003" s="60" t="s">
        <v>4460</v>
      </c>
      <c r="F3003" s="60" t="s">
        <v>6794</v>
      </c>
      <c r="G3003" s="24" t="s">
        <v>7338</v>
      </c>
      <c r="H3003" s="232" t="s">
        <v>194</v>
      </c>
      <c r="I3003" s="24">
        <v>3</v>
      </c>
      <c r="J3003" s="24" t="s">
        <v>7325</v>
      </c>
      <c r="K3003" s="60" t="s">
        <v>31</v>
      </c>
      <c r="L3003" s="60">
        <v>2</v>
      </c>
      <c r="M3003" s="27">
        <f t="shared" si="136"/>
        <v>260</v>
      </c>
      <c r="N3003" s="23"/>
      <c r="O3003" s="184" t="s">
        <v>32</v>
      </c>
      <c r="P3003" s="237"/>
    </row>
    <row r="3004" s="83" customFormat="1" ht="18" customHeight="1" spans="1:16">
      <c r="A3004" s="24">
        <v>2999</v>
      </c>
      <c r="B3004" s="24" t="s">
        <v>23</v>
      </c>
      <c r="C3004" s="24" t="s">
        <v>24</v>
      </c>
      <c r="D3004" s="24" t="s">
        <v>25</v>
      </c>
      <c r="E3004" s="60" t="s">
        <v>4460</v>
      </c>
      <c r="F3004" s="60" t="s">
        <v>6794</v>
      </c>
      <c r="G3004" s="24" t="s">
        <v>469</v>
      </c>
      <c r="H3004" s="232" t="s">
        <v>194</v>
      </c>
      <c r="I3004" s="24">
        <v>4</v>
      </c>
      <c r="J3004" s="24" t="s">
        <v>7325</v>
      </c>
      <c r="K3004" s="60" t="s">
        <v>31</v>
      </c>
      <c r="L3004" s="60">
        <v>2</v>
      </c>
      <c r="M3004" s="27">
        <f t="shared" si="136"/>
        <v>260</v>
      </c>
      <c r="N3004" s="23"/>
      <c r="O3004" s="184" t="s">
        <v>32</v>
      </c>
      <c r="P3004" s="237"/>
    </row>
    <row r="3005" s="83" customFormat="1" ht="18" customHeight="1" spans="1:16">
      <c r="A3005" s="24">
        <v>3000</v>
      </c>
      <c r="B3005" s="24" t="s">
        <v>23</v>
      </c>
      <c r="C3005" s="24" t="s">
        <v>24</v>
      </c>
      <c r="D3005" s="24" t="s">
        <v>25</v>
      </c>
      <c r="E3005" s="60" t="s">
        <v>4460</v>
      </c>
      <c r="F3005" s="60" t="s">
        <v>6794</v>
      </c>
      <c r="G3005" s="24" t="s">
        <v>7339</v>
      </c>
      <c r="H3005" s="232" t="s">
        <v>194</v>
      </c>
      <c r="I3005" s="24">
        <v>4</v>
      </c>
      <c r="J3005" s="24" t="s">
        <v>7325</v>
      </c>
      <c r="K3005" s="60" t="s">
        <v>31</v>
      </c>
      <c r="L3005" s="60">
        <v>2</v>
      </c>
      <c r="M3005" s="27">
        <f t="shared" si="136"/>
        <v>260</v>
      </c>
      <c r="N3005" s="23"/>
      <c r="O3005" s="184" t="s">
        <v>32</v>
      </c>
      <c r="P3005" s="237"/>
    </row>
    <row r="3006" s="83" customFormat="1" ht="18" customHeight="1" spans="1:16">
      <c r="A3006" s="24">
        <v>3001</v>
      </c>
      <c r="B3006" s="24" t="s">
        <v>23</v>
      </c>
      <c r="C3006" s="24" t="s">
        <v>24</v>
      </c>
      <c r="D3006" s="24" t="s">
        <v>25</v>
      </c>
      <c r="E3006" s="60" t="s">
        <v>4460</v>
      </c>
      <c r="F3006" s="60" t="s">
        <v>6794</v>
      </c>
      <c r="G3006" s="24" t="s">
        <v>7340</v>
      </c>
      <c r="H3006" s="24" t="s">
        <v>194</v>
      </c>
      <c r="I3006" s="24">
        <v>4</v>
      </c>
      <c r="J3006" s="24" t="s">
        <v>7325</v>
      </c>
      <c r="K3006" s="60" t="s">
        <v>31</v>
      </c>
      <c r="L3006" s="60">
        <v>4</v>
      </c>
      <c r="M3006" s="27">
        <f t="shared" si="136"/>
        <v>520</v>
      </c>
      <c r="N3006" s="23"/>
      <c r="O3006" s="184" t="s">
        <v>32</v>
      </c>
      <c r="P3006" s="237"/>
    </row>
    <row r="3007" s="83" customFormat="1" ht="18" customHeight="1" spans="1:16">
      <c r="A3007" s="24">
        <v>3002</v>
      </c>
      <c r="B3007" s="24" t="s">
        <v>23</v>
      </c>
      <c r="C3007" s="24" t="s">
        <v>24</v>
      </c>
      <c r="D3007" s="24" t="s">
        <v>25</v>
      </c>
      <c r="E3007" s="60" t="s">
        <v>4460</v>
      </c>
      <c r="F3007" s="60" t="s">
        <v>6794</v>
      </c>
      <c r="G3007" s="24" t="s">
        <v>7341</v>
      </c>
      <c r="H3007" s="232" t="s">
        <v>194</v>
      </c>
      <c r="I3007" s="24">
        <v>5</v>
      </c>
      <c r="J3007" s="24" t="s">
        <v>6812</v>
      </c>
      <c r="K3007" s="60" t="s">
        <v>31</v>
      </c>
      <c r="L3007" s="60">
        <v>3</v>
      </c>
      <c r="M3007" s="27">
        <f t="shared" si="136"/>
        <v>390</v>
      </c>
      <c r="N3007" s="23"/>
      <c r="O3007" s="184" t="s">
        <v>32</v>
      </c>
      <c r="P3007" s="237"/>
    </row>
    <row r="3008" s="83" customFormat="1" ht="18" customHeight="1" spans="1:16">
      <c r="A3008" s="24">
        <v>3003</v>
      </c>
      <c r="B3008" s="24" t="s">
        <v>23</v>
      </c>
      <c r="C3008" s="24" t="s">
        <v>24</v>
      </c>
      <c r="D3008" s="24" t="s">
        <v>25</v>
      </c>
      <c r="E3008" s="60" t="s">
        <v>4460</v>
      </c>
      <c r="F3008" s="60" t="s">
        <v>6794</v>
      </c>
      <c r="G3008" s="24" t="s">
        <v>7342</v>
      </c>
      <c r="H3008" s="232" t="s">
        <v>194</v>
      </c>
      <c r="I3008" s="24">
        <v>4</v>
      </c>
      <c r="J3008" s="24" t="s">
        <v>6812</v>
      </c>
      <c r="K3008" s="60" t="s">
        <v>31</v>
      </c>
      <c r="L3008" s="60">
        <v>2</v>
      </c>
      <c r="M3008" s="27">
        <f t="shared" si="136"/>
        <v>260</v>
      </c>
      <c r="N3008" s="23"/>
      <c r="O3008" s="184" t="s">
        <v>32</v>
      </c>
      <c r="P3008" s="237"/>
    </row>
    <row r="3009" s="83" customFormat="1" ht="18" customHeight="1" spans="1:16">
      <c r="A3009" s="24">
        <v>3004</v>
      </c>
      <c r="B3009" s="24" t="s">
        <v>23</v>
      </c>
      <c r="C3009" s="24" t="s">
        <v>24</v>
      </c>
      <c r="D3009" s="24" t="s">
        <v>25</v>
      </c>
      <c r="E3009" s="60" t="s">
        <v>4460</v>
      </c>
      <c r="F3009" s="60" t="s">
        <v>6794</v>
      </c>
      <c r="G3009" s="24" t="s">
        <v>7343</v>
      </c>
      <c r="H3009" s="232" t="s">
        <v>194</v>
      </c>
      <c r="I3009" s="24">
        <v>6</v>
      </c>
      <c r="J3009" s="24" t="s">
        <v>6812</v>
      </c>
      <c r="K3009" s="60" t="s">
        <v>31</v>
      </c>
      <c r="L3009" s="60">
        <v>3</v>
      </c>
      <c r="M3009" s="27">
        <f t="shared" si="136"/>
        <v>390</v>
      </c>
      <c r="N3009" s="23"/>
      <c r="O3009" s="184" t="s">
        <v>32</v>
      </c>
      <c r="P3009" s="237"/>
    </row>
    <row r="3010" s="83" customFormat="1" ht="18" customHeight="1" spans="1:16">
      <c r="A3010" s="24">
        <v>3005</v>
      </c>
      <c r="B3010" s="24" t="s">
        <v>23</v>
      </c>
      <c r="C3010" s="24" t="s">
        <v>24</v>
      </c>
      <c r="D3010" s="24" t="s">
        <v>25</v>
      </c>
      <c r="E3010" s="60" t="s">
        <v>4460</v>
      </c>
      <c r="F3010" s="60" t="s">
        <v>6794</v>
      </c>
      <c r="G3010" s="24" t="s">
        <v>7344</v>
      </c>
      <c r="H3010" s="24" t="s">
        <v>194</v>
      </c>
      <c r="I3010" s="24">
        <v>9</v>
      </c>
      <c r="J3010" s="24" t="s">
        <v>6812</v>
      </c>
      <c r="K3010" s="60" t="s">
        <v>31</v>
      </c>
      <c r="L3010" s="60">
        <v>5</v>
      </c>
      <c r="M3010" s="27">
        <f t="shared" si="136"/>
        <v>650</v>
      </c>
      <c r="N3010" s="23"/>
      <c r="O3010" s="184" t="s">
        <v>32</v>
      </c>
      <c r="P3010" s="237"/>
    </row>
    <row r="3011" s="83" customFormat="1" ht="18" customHeight="1" spans="1:16">
      <c r="A3011" s="24">
        <v>3006</v>
      </c>
      <c r="B3011" s="24" t="s">
        <v>23</v>
      </c>
      <c r="C3011" s="24" t="s">
        <v>24</v>
      </c>
      <c r="D3011" s="24" t="s">
        <v>25</v>
      </c>
      <c r="E3011" s="60" t="s">
        <v>4460</v>
      </c>
      <c r="F3011" s="60" t="s">
        <v>6794</v>
      </c>
      <c r="G3011" s="24" t="s">
        <v>7345</v>
      </c>
      <c r="H3011" s="232" t="s">
        <v>194</v>
      </c>
      <c r="I3011" s="24">
        <v>4</v>
      </c>
      <c r="J3011" s="24" t="s">
        <v>6812</v>
      </c>
      <c r="K3011" s="60" t="s">
        <v>31</v>
      </c>
      <c r="L3011" s="60">
        <v>2</v>
      </c>
      <c r="M3011" s="27">
        <f t="shared" si="136"/>
        <v>260</v>
      </c>
      <c r="N3011" s="23"/>
      <c r="O3011" s="184" t="s">
        <v>32</v>
      </c>
      <c r="P3011" s="237"/>
    </row>
    <row r="3012" s="83" customFormat="1" ht="18" customHeight="1" spans="1:16">
      <c r="A3012" s="24">
        <v>3007</v>
      </c>
      <c r="B3012" s="24" t="s">
        <v>23</v>
      </c>
      <c r="C3012" s="24" t="s">
        <v>24</v>
      </c>
      <c r="D3012" s="24" t="s">
        <v>25</v>
      </c>
      <c r="E3012" s="60" t="s">
        <v>4460</v>
      </c>
      <c r="F3012" s="60" t="s">
        <v>6794</v>
      </c>
      <c r="G3012" s="24" t="s">
        <v>7346</v>
      </c>
      <c r="H3012" s="232" t="s">
        <v>194</v>
      </c>
      <c r="I3012" s="24">
        <v>3</v>
      </c>
      <c r="J3012" s="24" t="s">
        <v>6812</v>
      </c>
      <c r="K3012" s="60" t="s">
        <v>31</v>
      </c>
      <c r="L3012" s="60">
        <v>3</v>
      </c>
      <c r="M3012" s="27">
        <f t="shared" si="136"/>
        <v>390</v>
      </c>
      <c r="N3012" s="23"/>
      <c r="O3012" s="184" t="s">
        <v>32</v>
      </c>
      <c r="P3012" s="237"/>
    </row>
    <row r="3013" s="83" customFormat="1" ht="18" customHeight="1" spans="1:16">
      <c r="A3013" s="24">
        <v>3008</v>
      </c>
      <c r="B3013" s="24" t="s">
        <v>23</v>
      </c>
      <c r="C3013" s="24" t="s">
        <v>24</v>
      </c>
      <c r="D3013" s="24" t="s">
        <v>25</v>
      </c>
      <c r="E3013" s="60" t="s">
        <v>4460</v>
      </c>
      <c r="F3013" s="60" t="s">
        <v>6794</v>
      </c>
      <c r="G3013" s="24" t="s">
        <v>7347</v>
      </c>
      <c r="H3013" s="232" t="s">
        <v>194</v>
      </c>
      <c r="I3013" s="24">
        <v>5</v>
      </c>
      <c r="J3013" s="24" t="s">
        <v>6812</v>
      </c>
      <c r="K3013" s="60" t="s">
        <v>31</v>
      </c>
      <c r="L3013" s="60">
        <v>2</v>
      </c>
      <c r="M3013" s="27">
        <f t="shared" si="136"/>
        <v>260</v>
      </c>
      <c r="N3013" s="23"/>
      <c r="O3013" s="184" t="s">
        <v>32</v>
      </c>
      <c r="P3013" s="237"/>
    </row>
    <row r="3014" s="83" customFormat="1" ht="18" customHeight="1" spans="1:16">
      <c r="A3014" s="24">
        <v>3009</v>
      </c>
      <c r="B3014" s="24" t="s">
        <v>23</v>
      </c>
      <c r="C3014" s="24" t="s">
        <v>24</v>
      </c>
      <c r="D3014" s="24" t="s">
        <v>25</v>
      </c>
      <c r="E3014" s="60" t="s">
        <v>4460</v>
      </c>
      <c r="F3014" s="60" t="s">
        <v>6794</v>
      </c>
      <c r="G3014" s="24" t="s">
        <v>7348</v>
      </c>
      <c r="H3014" s="232" t="s">
        <v>194</v>
      </c>
      <c r="I3014" s="24">
        <v>3</v>
      </c>
      <c r="J3014" s="24" t="s">
        <v>6812</v>
      </c>
      <c r="K3014" s="60" t="s">
        <v>31</v>
      </c>
      <c r="L3014" s="60">
        <v>2</v>
      </c>
      <c r="M3014" s="27">
        <f t="shared" si="136"/>
        <v>260</v>
      </c>
      <c r="N3014" s="23"/>
      <c r="O3014" s="184" t="s">
        <v>32</v>
      </c>
      <c r="P3014" s="237"/>
    </row>
    <row r="3015" s="83" customFormat="1" ht="18" customHeight="1" spans="1:16">
      <c r="A3015" s="24">
        <v>3010</v>
      </c>
      <c r="B3015" s="24" t="s">
        <v>23</v>
      </c>
      <c r="C3015" s="24" t="s">
        <v>24</v>
      </c>
      <c r="D3015" s="24" t="s">
        <v>25</v>
      </c>
      <c r="E3015" s="60" t="s">
        <v>4460</v>
      </c>
      <c r="F3015" s="60" t="s">
        <v>6794</v>
      </c>
      <c r="G3015" s="24" t="s">
        <v>7349</v>
      </c>
      <c r="H3015" s="232" t="s">
        <v>194</v>
      </c>
      <c r="I3015" s="24">
        <v>1</v>
      </c>
      <c r="J3015" s="24" t="s">
        <v>6812</v>
      </c>
      <c r="K3015" s="60" t="s">
        <v>31</v>
      </c>
      <c r="L3015" s="60">
        <v>1</v>
      </c>
      <c r="M3015" s="27">
        <f>L3015*312</f>
        <v>312</v>
      </c>
      <c r="N3015" s="23"/>
      <c r="O3015" s="184" t="s">
        <v>32</v>
      </c>
      <c r="P3015" s="237"/>
    </row>
    <row r="3016" s="83" customFormat="1" ht="18" customHeight="1" spans="1:16">
      <c r="A3016" s="24">
        <v>3011</v>
      </c>
      <c r="B3016" s="24" t="s">
        <v>23</v>
      </c>
      <c r="C3016" s="24" t="s">
        <v>24</v>
      </c>
      <c r="D3016" s="24" t="s">
        <v>25</v>
      </c>
      <c r="E3016" s="60" t="s">
        <v>4460</v>
      </c>
      <c r="F3016" s="60" t="s">
        <v>6794</v>
      </c>
      <c r="G3016" s="24" t="s">
        <v>7350</v>
      </c>
      <c r="H3016" s="232" t="s">
        <v>194</v>
      </c>
      <c r="I3016" s="24">
        <v>4</v>
      </c>
      <c r="J3016" s="24" t="s">
        <v>6812</v>
      </c>
      <c r="K3016" s="60" t="s">
        <v>31</v>
      </c>
      <c r="L3016" s="60">
        <v>2</v>
      </c>
      <c r="M3016" s="27">
        <f t="shared" ref="M3016:M3036" si="137">L3016*130</f>
        <v>260</v>
      </c>
      <c r="N3016" s="23"/>
      <c r="O3016" s="184" t="s">
        <v>32</v>
      </c>
      <c r="P3016" s="237"/>
    </row>
    <row r="3017" s="83" customFormat="1" ht="18" customHeight="1" spans="1:16">
      <c r="A3017" s="24">
        <v>3012</v>
      </c>
      <c r="B3017" s="24" t="s">
        <v>23</v>
      </c>
      <c r="C3017" s="24" t="s">
        <v>24</v>
      </c>
      <c r="D3017" s="24" t="s">
        <v>25</v>
      </c>
      <c r="E3017" s="60" t="s">
        <v>4460</v>
      </c>
      <c r="F3017" s="60" t="s">
        <v>6794</v>
      </c>
      <c r="G3017" s="24" t="s">
        <v>7351</v>
      </c>
      <c r="H3017" s="232" t="s">
        <v>194</v>
      </c>
      <c r="I3017" s="24">
        <v>4</v>
      </c>
      <c r="J3017" s="24" t="s">
        <v>6812</v>
      </c>
      <c r="K3017" s="60" t="s">
        <v>31</v>
      </c>
      <c r="L3017" s="60">
        <v>2</v>
      </c>
      <c r="M3017" s="27">
        <f t="shared" si="137"/>
        <v>260</v>
      </c>
      <c r="N3017" s="23"/>
      <c r="O3017" s="184" t="s">
        <v>32</v>
      </c>
      <c r="P3017" s="237"/>
    </row>
    <row r="3018" s="83" customFormat="1" ht="18" customHeight="1" spans="1:16">
      <c r="A3018" s="24">
        <v>3013</v>
      </c>
      <c r="B3018" s="24" t="s">
        <v>23</v>
      </c>
      <c r="C3018" s="24" t="s">
        <v>24</v>
      </c>
      <c r="D3018" s="24" t="s">
        <v>25</v>
      </c>
      <c r="E3018" s="60" t="s">
        <v>4460</v>
      </c>
      <c r="F3018" s="60" t="s">
        <v>6794</v>
      </c>
      <c r="G3018" s="24" t="s">
        <v>7352</v>
      </c>
      <c r="H3018" s="24" t="s">
        <v>194</v>
      </c>
      <c r="I3018" s="24">
        <v>9</v>
      </c>
      <c r="J3018" s="24" t="s">
        <v>6812</v>
      </c>
      <c r="K3018" s="60" t="s">
        <v>31</v>
      </c>
      <c r="L3018" s="60">
        <v>2</v>
      </c>
      <c r="M3018" s="27">
        <f t="shared" si="137"/>
        <v>260</v>
      </c>
      <c r="N3018" s="23"/>
      <c r="O3018" s="184" t="s">
        <v>32</v>
      </c>
      <c r="P3018" s="237"/>
    </row>
    <row r="3019" s="83" customFormat="1" ht="18" customHeight="1" spans="1:16">
      <c r="A3019" s="24">
        <v>3014</v>
      </c>
      <c r="B3019" s="24" t="s">
        <v>23</v>
      </c>
      <c r="C3019" s="24" t="s">
        <v>24</v>
      </c>
      <c r="D3019" s="24" t="s">
        <v>25</v>
      </c>
      <c r="E3019" s="60" t="s">
        <v>4460</v>
      </c>
      <c r="F3019" s="60" t="s">
        <v>6794</v>
      </c>
      <c r="G3019" s="24" t="s">
        <v>7353</v>
      </c>
      <c r="H3019" s="232" t="s">
        <v>194</v>
      </c>
      <c r="I3019" s="24">
        <v>5</v>
      </c>
      <c r="J3019" s="24" t="s">
        <v>6812</v>
      </c>
      <c r="K3019" s="60" t="s">
        <v>31</v>
      </c>
      <c r="L3019" s="60">
        <v>3</v>
      </c>
      <c r="M3019" s="27">
        <f t="shared" si="137"/>
        <v>390</v>
      </c>
      <c r="N3019" s="23"/>
      <c r="O3019" s="184" t="s">
        <v>32</v>
      </c>
      <c r="P3019" s="237"/>
    </row>
    <row r="3020" s="83" customFormat="1" ht="18" customHeight="1" spans="1:16">
      <c r="A3020" s="24">
        <v>3015</v>
      </c>
      <c r="B3020" s="24" t="s">
        <v>23</v>
      </c>
      <c r="C3020" s="24" t="s">
        <v>24</v>
      </c>
      <c r="D3020" s="24" t="s">
        <v>25</v>
      </c>
      <c r="E3020" s="60" t="s">
        <v>4460</v>
      </c>
      <c r="F3020" s="60" t="s">
        <v>6794</v>
      </c>
      <c r="G3020" s="24" t="s">
        <v>7354</v>
      </c>
      <c r="H3020" s="232" t="s">
        <v>194</v>
      </c>
      <c r="I3020" s="24">
        <v>2</v>
      </c>
      <c r="J3020" s="24" t="s">
        <v>6812</v>
      </c>
      <c r="K3020" s="60" t="s">
        <v>31</v>
      </c>
      <c r="L3020" s="60">
        <v>2</v>
      </c>
      <c r="M3020" s="27">
        <f t="shared" si="137"/>
        <v>260</v>
      </c>
      <c r="N3020" s="23"/>
      <c r="O3020" s="184" t="s">
        <v>32</v>
      </c>
      <c r="P3020" s="237"/>
    </row>
    <row r="3021" s="83" customFormat="1" ht="18" customHeight="1" spans="1:16">
      <c r="A3021" s="24">
        <v>3016</v>
      </c>
      <c r="B3021" s="24" t="s">
        <v>23</v>
      </c>
      <c r="C3021" s="24" t="s">
        <v>24</v>
      </c>
      <c r="D3021" s="24" t="s">
        <v>25</v>
      </c>
      <c r="E3021" s="60" t="s">
        <v>4460</v>
      </c>
      <c r="F3021" s="60" t="s">
        <v>6794</v>
      </c>
      <c r="G3021" s="24" t="s">
        <v>7355</v>
      </c>
      <c r="H3021" s="232" t="s">
        <v>194</v>
      </c>
      <c r="I3021" s="24">
        <v>3</v>
      </c>
      <c r="J3021" s="24" t="s">
        <v>6812</v>
      </c>
      <c r="K3021" s="60" t="s">
        <v>31</v>
      </c>
      <c r="L3021" s="60">
        <v>2</v>
      </c>
      <c r="M3021" s="27">
        <f t="shared" si="137"/>
        <v>260</v>
      </c>
      <c r="N3021" s="23"/>
      <c r="O3021" s="184" t="s">
        <v>32</v>
      </c>
      <c r="P3021" s="237"/>
    </row>
    <row r="3022" s="83" customFormat="1" ht="18" customHeight="1" spans="1:16">
      <c r="A3022" s="24">
        <v>3017</v>
      </c>
      <c r="B3022" s="24" t="s">
        <v>23</v>
      </c>
      <c r="C3022" s="24" t="s">
        <v>24</v>
      </c>
      <c r="D3022" s="24" t="s">
        <v>25</v>
      </c>
      <c r="E3022" s="60" t="s">
        <v>4460</v>
      </c>
      <c r="F3022" s="60" t="s">
        <v>6794</v>
      </c>
      <c r="G3022" s="24" t="s">
        <v>7356</v>
      </c>
      <c r="H3022" s="232" t="s">
        <v>194</v>
      </c>
      <c r="I3022" s="24">
        <v>5</v>
      </c>
      <c r="J3022" s="24" t="s">
        <v>6812</v>
      </c>
      <c r="K3022" s="60" t="s">
        <v>31</v>
      </c>
      <c r="L3022" s="60">
        <v>3</v>
      </c>
      <c r="M3022" s="27">
        <f t="shared" si="137"/>
        <v>390</v>
      </c>
      <c r="N3022" s="23"/>
      <c r="O3022" s="184" t="s">
        <v>32</v>
      </c>
      <c r="P3022" s="237"/>
    </row>
    <row r="3023" s="83" customFormat="1" ht="18" customHeight="1" spans="1:16">
      <c r="A3023" s="24">
        <v>3018</v>
      </c>
      <c r="B3023" s="24" t="s">
        <v>23</v>
      </c>
      <c r="C3023" s="24" t="s">
        <v>24</v>
      </c>
      <c r="D3023" s="24" t="s">
        <v>25</v>
      </c>
      <c r="E3023" s="60" t="s">
        <v>4460</v>
      </c>
      <c r="F3023" s="60" t="s">
        <v>6794</v>
      </c>
      <c r="G3023" s="24" t="s">
        <v>7357</v>
      </c>
      <c r="H3023" s="232" t="s">
        <v>194</v>
      </c>
      <c r="I3023" s="24">
        <v>4</v>
      </c>
      <c r="J3023" s="24" t="s">
        <v>6812</v>
      </c>
      <c r="K3023" s="60" t="s">
        <v>31</v>
      </c>
      <c r="L3023" s="60">
        <v>2</v>
      </c>
      <c r="M3023" s="27">
        <f t="shared" si="137"/>
        <v>260</v>
      </c>
      <c r="N3023" s="23"/>
      <c r="O3023" s="184" t="s">
        <v>32</v>
      </c>
      <c r="P3023" s="237"/>
    </row>
    <row r="3024" s="83" customFormat="1" ht="18" customHeight="1" spans="1:16">
      <c r="A3024" s="24">
        <v>3019</v>
      </c>
      <c r="B3024" s="24" t="s">
        <v>23</v>
      </c>
      <c r="C3024" s="24" t="s">
        <v>24</v>
      </c>
      <c r="D3024" s="24" t="s">
        <v>25</v>
      </c>
      <c r="E3024" s="60" t="s">
        <v>4460</v>
      </c>
      <c r="F3024" s="60" t="s">
        <v>6794</v>
      </c>
      <c r="G3024" s="24" t="s">
        <v>7358</v>
      </c>
      <c r="H3024" s="232" t="s">
        <v>194</v>
      </c>
      <c r="I3024" s="24">
        <v>5</v>
      </c>
      <c r="J3024" s="24" t="s">
        <v>6812</v>
      </c>
      <c r="K3024" s="60" t="s">
        <v>31</v>
      </c>
      <c r="L3024" s="60">
        <v>3</v>
      </c>
      <c r="M3024" s="27">
        <f t="shared" si="137"/>
        <v>390</v>
      </c>
      <c r="N3024" s="23"/>
      <c r="O3024" s="184" t="s">
        <v>32</v>
      </c>
      <c r="P3024" s="237"/>
    </row>
    <row r="3025" s="83" customFormat="1" ht="18" customHeight="1" spans="1:16">
      <c r="A3025" s="24">
        <v>3020</v>
      </c>
      <c r="B3025" s="24" t="s">
        <v>23</v>
      </c>
      <c r="C3025" s="24" t="s">
        <v>24</v>
      </c>
      <c r="D3025" s="24" t="s">
        <v>25</v>
      </c>
      <c r="E3025" s="60" t="s">
        <v>4460</v>
      </c>
      <c r="F3025" s="60" t="s">
        <v>6794</v>
      </c>
      <c r="G3025" s="24" t="s">
        <v>7359</v>
      </c>
      <c r="H3025" s="232" t="s">
        <v>194</v>
      </c>
      <c r="I3025" s="24">
        <v>6</v>
      </c>
      <c r="J3025" s="24" t="s">
        <v>6812</v>
      </c>
      <c r="K3025" s="60" t="s">
        <v>31</v>
      </c>
      <c r="L3025" s="60">
        <v>3</v>
      </c>
      <c r="M3025" s="27">
        <f t="shared" si="137"/>
        <v>390</v>
      </c>
      <c r="N3025" s="23"/>
      <c r="O3025" s="184" t="s">
        <v>32</v>
      </c>
      <c r="P3025" s="237"/>
    </row>
    <row r="3026" s="83" customFormat="1" ht="18" customHeight="1" spans="1:16">
      <c r="A3026" s="24">
        <v>3021</v>
      </c>
      <c r="B3026" s="24" t="s">
        <v>23</v>
      </c>
      <c r="C3026" s="24" t="s">
        <v>24</v>
      </c>
      <c r="D3026" s="24" t="s">
        <v>25</v>
      </c>
      <c r="E3026" s="60" t="s">
        <v>4460</v>
      </c>
      <c r="F3026" s="60" t="s">
        <v>6794</v>
      </c>
      <c r="G3026" s="24" t="s">
        <v>7360</v>
      </c>
      <c r="H3026" s="232" t="s">
        <v>194</v>
      </c>
      <c r="I3026" s="24">
        <v>5</v>
      </c>
      <c r="J3026" s="24" t="s">
        <v>6812</v>
      </c>
      <c r="K3026" s="60" t="s">
        <v>31</v>
      </c>
      <c r="L3026" s="60">
        <v>3</v>
      </c>
      <c r="M3026" s="27">
        <f t="shared" si="137"/>
        <v>390</v>
      </c>
      <c r="N3026" s="23"/>
      <c r="O3026" s="184" t="s">
        <v>32</v>
      </c>
      <c r="P3026" s="237"/>
    </row>
    <row r="3027" s="83" customFormat="1" ht="18" customHeight="1" spans="1:16">
      <c r="A3027" s="24">
        <v>3022</v>
      </c>
      <c r="B3027" s="24" t="s">
        <v>23</v>
      </c>
      <c r="C3027" s="24" t="s">
        <v>24</v>
      </c>
      <c r="D3027" s="24" t="s">
        <v>25</v>
      </c>
      <c r="E3027" s="60" t="s">
        <v>4460</v>
      </c>
      <c r="F3027" s="60" t="s">
        <v>6794</v>
      </c>
      <c r="G3027" s="24" t="s">
        <v>7361</v>
      </c>
      <c r="H3027" s="232" t="s">
        <v>194</v>
      </c>
      <c r="I3027" s="24">
        <v>5</v>
      </c>
      <c r="J3027" s="24" t="s">
        <v>6812</v>
      </c>
      <c r="K3027" s="60" t="s">
        <v>31</v>
      </c>
      <c r="L3027" s="60">
        <v>3</v>
      </c>
      <c r="M3027" s="27">
        <f t="shared" si="137"/>
        <v>390</v>
      </c>
      <c r="N3027" s="23"/>
      <c r="O3027" s="184" t="s">
        <v>32</v>
      </c>
      <c r="P3027" s="237"/>
    </row>
    <row r="3028" s="83" customFormat="1" ht="18" customHeight="1" spans="1:16">
      <c r="A3028" s="24">
        <v>3023</v>
      </c>
      <c r="B3028" s="24" t="s">
        <v>23</v>
      </c>
      <c r="C3028" s="24" t="s">
        <v>24</v>
      </c>
      <c r="D3028" s="24" t="s">
        <v>25</v>
      </c>
      <c r="E3028" s="60" t="s">
        <v>4460</v>
      </c>
      <c r="F3028" s="60" t="s">
        <v>6794</v>
      </c>
      <c r="G3028" s="24" t="s">
        <v>7362</v>
      </c>
      <c r="H3028" s="232" t="s">
        <v>194</v>
      </c>
      <c r="I3028" s="24">
        <v>5</v>
      </c>
      <c r="J3028" s="24" t="s">
        <v>6812</v>
      </c>
      <c r="K3028" s="60" t="s">
        <v>31</v>
      </c>
      <c r="L3028" s="60">
        <v>3</v>
      </c>
      <c r="M3028" s="27">
        <f t="shared" si="137"/>
        <v>390</v>
      </c>
      <c r="N3028" s="23"/>
      <c r="O3028" s="184" t="s">
        <v>32</v>
      </c>
      <c r="P3028" s="237"/>
    </row>
    <row r="3029" s="83" customFormat="1" ht="18" customHeight="1" spans="1:16">
      <c r="A3029" s="24">
        <v>3024</v>
      </c>
      <c r="B3029" s="24" t="s">
        <v>23</v>
      </c>
      <c r="C3029" s="24" t="s">
        <v>24</v>
      </c>
      <c r="D3029" s="24" t="s">
        <v>25</v>
      </c>
      <c r="E3029" s="60" t="s">
        <v>4460</v>
      </c>
      <c r="F3029" s="60" t="s">
        <v>6794</v>
      </c>
      <c r="G3029" s="24" t="s">
        <v>7363</v>
      </c>
      <c r="H3029" s="232" t="s">
        <v>194</v>
      </c>
      <c r="I3029" s="24">
        <v>3</v>
      </c>
      <c r="J3029" s="24" t="s">
        <v>6812</v>
      </c>
      <c r="K3029" s="60" t="s">
        <v>31</v>
      </c>
      <c r="L3029" s="60">
        <v>2</v>
      </c>
      <c r="M3029" s="27">
        <f t="shared" si="137"/>
        <v>260</v>
      </c>
      <c r="N3029" s="23"/>
      <c r="O3029" s="184" t="s">
        <v>32</v>
      </c>
      <c r="P3029" s="237"/>
    </row>
    <row r="3030" s="83" customFormat="1" ht="18" customHeight="1" spans="1:16">
      <c r="A3030" s="24">
        <v>3025</v>
      </c>
      <c r="B3030" s="24" t="s">
        <v>23</v>
      </c>
      <c r="C3030" s="24" t="s">
        <v>24</v>
      </c>
      <c r="D3030" s="24" t="s">
        <v>25</v>
      </c>
      <c r="E3030" s="60" t="s">
        <v>4460</v>
      </c>
      <c r="F3030" s="60" t="s">
        <v>6794</v>
      </c>
      <c r="G3030" s="24" t="s">
        <v>7284</v>
      </c>
      <c r="H3030" s="232" t="s">
        <v>194</v>
      </c>
      <c r="I3030" s="24">
        <v>3</v>
      </c>
      <c r="J3030" s="24" t="s">
        <v>6812</v>
      </c>
      <c r="K3030" s="60" t="s">
        <v>31</v>
      </c>
      <c r="L3030" s="60">
        <v>2</v>
      </c>
      <c r="M3030" s="27">
        <f t="shared" si="137"/>
        <v>260</v>
      </c>
      <c r="N3030" s="23"/>
      <c r="O3030" s="184" t="s">
        <v>32</v>
      </c>
      <c r="P3030" s="237"/>
    </row>
    <row r="3031" s="83" customFormat="1" ht="18" customHeight="1" spans="1:16">
      <c r="A3031" s="24">
        <v>3026</v>
      </c>
      <c r="B3031" s="24" t="s">
        <v>23</v>
      </c>
      <c r="C3031" s="24" t="s">
        <v>24</v>
      </c>
      <c r="D3031" s="24" t="s">
        <v>25</v>
      </c>
      <c r="E3031" s="60" t="s">
        <v>4460</v>
      </c>
      <c r="F3031" s="60" t="s">
        <v>6794</v>
      </c>
      <c r="G3031" s="24" t="s">
        <v>7364</v>
      </c>
      <c r="H3031" s="232" t="s">
        <v>194</v>
      </c>
      <c r="I3031" s="24">
        <v>5</v>
      </c>
      <c r="J3031" s="24" t="s">
        <v>6812</v>
      </c>
      <c r="K3031" s="60" t="s">
        <v>31</v>
      </c>
      <c r="L3031" s="60">
        <v>3</v>
      </c>
      <c r="M3031" s="27">
        <f t="shared" si="137"/>
        <v>390</v>
      </c>
      <c r="N3031" s="23"/>
      <c r="O3031" s="184" t="s">
        <v>32</v>
      </c>
      <c r="P3031" s="237"/>
    </row>
    <row r="3032" s="83" customFormat="1" ht="18" customHeight="1" spans="1:16">
      <c r="A3032" s="24">
        <v>3027</v>
      </c>
      <c r="B3032" s="24" t="s">
        <v>23</v>
      </c>
      <c r="C3032" s="24" t="s">
        <v>24</v>
      </c>
      <c r="D3032" s="24" t="s">
        <v>25</v>
      </c>
      <c r="E3032" s="60" t="s">
        <v>4460</v>
      </c>
      <c r="F3032" s="60" t="s">
        <v>6794</v>
      </c>
      <c r="G3032" s="24" t="s">
        <v>7365</v>
      </c>
      <c r="H3032" s="232" t="s">
        <v>194</v>
      </c>
      <c r="I3032" s="24">
        <v>4</v>
      </c>
      <c r="J3032" s="24" t="s">
        <v>6812</v>
      </c>
      <c r="K3032" s="60" t="s">
        <v>31</v>
      </c>
      <c r="L3032" s="60">
        <v>2</v>
      </c>
      <c r="M3032" s="27">
        <f t="shared" si="137"/>
        <v>260</v>
      </c>
      <c r="N3032" s="23"/>
      <c r="O3032" s="184" t="s">
        <v>32</v>
      </c>
      <c r="P3032" s="237"/>
    </row>
    <row r="3033" s="83" customFormat="1" ht="18" customHeight="1" spans="1:16">
      <c r="A3033" s="24">
        <v>3028</v>
      </c>
      <c r="B3033" s="24" t="s">
        <v>23</v>
      </c>
      <c r="C3033" s="24" t="s">
        <v>24</v>
      </c>
      <c r="D3033" s="24" t="s">
        <v>25</v>
      </c>
      <c r="E3033" s="60" t="s">
        <v>4460</v>
      </c>
      <c r="F3033" s="60" t="s">
        <v>6794</v>
      </c>
      <c r="G3033" s="24" t="s">
        <v>7366</v>
      </c>
      <c r="H3033" s="232" t="s">
        <v>194</v>
      </c>
      <c r="I3033" s="24">
        <v>3</v>
      </c>
      <c r="J3033" s="24" t="s">
        <v>6812</v>
      </c>
      <c r="K3033" s="60" t="s">
        <v>31</v>
      </c>
      <c r="L3033" s="60">
        <v>2</v>
      </c>
      <c r="M3033" s="27">
        <f t="shared" si="137"/>
        <v>260</v>
      </c>
      <c r="N3033" s="23"/>
      <c r="O3033" s="184" t="s">
        <v>32</v>
      </c>
      <c r="P3033" s="237"/>
    </row>
    <row r="3034" s="83" customFormat="1" ht="18" customHeight="1" spans="1:16">
      <c r="A3034" s="24">
        <v>3029</v>
      </c>
      <c r="B3034" s="24" t="s">
        <v>23</v>
      </c>
      <c r="C3034" s="24" t="s">
        <v>24</v>
      </c>
      <c r="D3034" s="24" t="s">
        <v>25</v>
      </c>
      <c r="E3034" s="60" t="s">
        <v>4460</v>
      </c>
      <c r="F3034" s="60" t="s">
        <v>6794</v>
      </c>
      <c r="G3034" s="24" t="s">
        <v>7367</v>
      </c>
      <c r="H3034" s="232" t="s">
        <v>194</v>
      </c>
      <c r="I3034" s="24">
        <v>5</v>
      </c>
      <c r="J3034" s="24" t="s">
        <v>6812</v>
      </c>
      <c r="K3034" s="60" t="s">
        <v>31</v>
      </c>
      <c r="L3034" s="60">
        <v>3</v>
      </c>
      <c r="M3034" s="27">
        <f t="shared" si="137"/>
        <v>390</v>
      </c>
      <c r="N3034" s="23"/>
      <c r="O3034" s="184" t="s">
        <v>32</v>
      </c>
      <c r="P3034" s="237"/>
    </row>
    <row r="3035" s="83" customFormat="1" ht="18" customHeight="1" spans="1:16">
      <c r="A3035" s="24">
        <v>3030</v>
      </c>
      <c r="B3035" s="24" t="s">
        <v>23</v>
      </c>
      <c r="C3035" s="24" t="s">
        <v>24</v>
      </c>
      <c r="D3035" s="24" t="s">
        <v>25</v>
      </c>
      <c r="E3035" s="60" t="s">
        <v>4460</v>
      </c>
      <c r="F3035" s="60" t="s">
        <v>6794</v>
      </c>
      <c r="G3035" s="24" t="s">
        <v>7368</v>
      </c>
      <c r="H3035" s="232" t="s">
        <v>194</v>
      </c>
      <c r="I3035" s="24">
        <v>4</v>
      </c>
      <c r="J3035" s="24" t="s">
        <v>6812</v>
      </c>
      <c r="K3035" s="60" t="s">
        <v>31</v>
      </c>
      <c r="L3035" s="60">
        <v>2</v>
      </c>
      <c r="M3035" s="27">
        <f t="shared" si="137"/>
        <v>260</v>
      </c>
      <c r="N3035" s="23"/>
      <c r="O3035" s="184" t="s">
        <v>32</v>
      </c>
      <c r="P3035" s="237"/>
    </row>
    <row r="3036" s="83" customFormat="1" ht="18" customHeight="1" spans="1:16">
      <c r="A3036" s="24">
        <v>3031</v>
      </c>
      <c r="B3036" s="24" t="s">
        <v>23</v>
      </c>
      <c r="C3036" s="24" t="s">
        <v>24</v>
      </c>
      <c r="D3036" s="24" t="s">
        <v>25</v>
      </c>
      <c r="E3036" s="60" t="s">
        <v>4460</v>
      </c>
      <c r="F3036" s="60" t="s">
        <v>6794</v>
      </c>
      <c r="G3036" s="24" t="s">
        <v>7369</v>
      </c>
      <c r="H3036" s="232" t="s">
        <v>194</v>
      </c>
      <c r="I3036" s="24">
        <v>6</v>
      </c>
      <c r="J3036" s="24" t="s">
        <v>6812</v>
      </c>
      <c r="K3036" s="60" t="s">
        <v>31</v>
      </c>
      <c r="L3036" s="60">
        <v>3</v>
      </c>
      <c r="M3036" s="27">
        <f t="shared" si="137"/>
        <v>390</v>
      </c>
      <c r="N3036" s="23"/>
      <c r="O3036" s="184" t="s">
        <v>32</v>
      </c>
      <c r="P3036" s="237"/>
    </row>
    <row r="3037" s="83" customFormat="1" ht="18" customHeight="1" spans="1:16">
      <c r="A3037" s="24">
        <v>3032</v>
      </c>
      <c r="B3037" s="24" t="s">
        <v>23</v>
      </c>
      <c r="C3037" s="24" t="s">
        <v>24</v>
      </c>
      <c r="D3037" s="24" t="s">
        <v>25</v>
      </c>
      <c r="E3037" s="60" t="s">
        <v>4460</v>
      </c>
      <c r="F3037" s="60" t="s">
        <v>6794</v>
      </c>
      <c r="G3037" s="24" t="s">
        <v>7370</v>
      </c>
      <c r="H3037" s="232" t="s">
        <v>194</v>
      </c>
      <c r="I3037" s="24">
        <v>1</v>
      </c>
      <c r="J3037" s="24" t="s">
        <v>6812</v>
      </c>
      <c r="K3037" s="60" t="s">
        <v>31</v>
      </c>
      <c r="L3037" s="60">
        <v>1</v>
      </c>
      <c r="M3037" s="27">
        <f>L3037*312</f>
        <v>312</v>
      </c>
      <c r="N3037" s="23"/>
      <c r="O3037" s="184" t="s">
        <v>32</v>
      </c>
      <c r="P3037" s="237"/>
    </row>
    <row r="3038" s="83" customFormat="1" ht="18" customHeight="1" spans="1:16">
      <c r="A3038" s="24">
        <v>3033</v>
      </c>
      <c r="B3038" s="24" t="s">
        <v>23</v>
      </c>
      <c r="C3038" s="24" t="s">
        <v>24</v>
      </c>
      <c r="D3038" s="24" t="s">
        <v>25</v>
      </c>
      <c r="E3038" s="60" t="s">
        <v>4460</v>
      </c>
      <c r="F3038" s="60" t="s">
        <v>6794</v>
      </c>
      <c r="G3038" s="24" t="s">
        <v>7371</v>
      </c>
      <c r="H3038" s="232" t="s">
        <v>194</v>
      </c>
      <c r="I3038" s="24">
        <v>6</v>
      </c>
      <c r="J3038" s="24" t="s">
        <v>6812</v>
      </c>
      <c r="K3038" s="60" t="s">
        <v>31</v>
      </c>
      <c r="L3038" s="60">
        <v>3</v>
      </c>
      <c r="M3038" s="27">
        <f>L3038*130</f>
        <v>390</v>
      </c>
      <c r="N3038" s="23"/>
      <c r="O3038" s="184" t="s">
        <v>32</v>
      </c>
      <c r="P3038" s="237"/>
    </row>
    <row r="3039" s="83" customFormat="1" ht="18" customHeight="1" spans="1:16">
      <c r="A3039" s="24">
        <v>3034</v>
      </c>
      <c r="B3039" s="24" t="s">
        <v>23</v>
      </c>
      <c r="C3039" s="24" t="s">
        <v>24</v>
      </c>
      <c r="D3039" s="24" t="s">
        <v>25</v>
      </c>
      <c r="E3039" s="60" t="s">
        <v>4460</v>
      </c>
      <c r="F3039" s="60" t="s">
        <v>6794</v>
      </c>
      <c r="G3039" s="24" t="s">
        <v>7372</v>
      </c>
      <c r="H3039" s="232" t="s">
        <v>194</v>
      </c>
      <c r="I3039" s="24">
        <v>6</v>
      </c>
      <c r="J3039" s="24" t="s">
        <v>6812</v>
      </c>
      <c r="K3039" s="60" t="s">
        <v>31</v>
      </c>
      <c r="L3039" s="60">
        <v>3</v>
      </c>
      <c r="M3039" s="27">
        <f>L3039*130</f>
        <v>390</v>
      </c>
      <c r="N3039" s="23"/>
      <c r="O3039" s="184" t="s">
        <v>32</v>
      </c>
      <c r="P3039" s="237"/>
    </row>
    <row r="3040" s="83" customFormat="1" ht="18" customHeight="1" spans="1:16">
      <c r="A3040" s="24">
        <v>3035</v>
      </c>
      <c r="B3040" s="24" t="s">
        <v>23</v>
      </c>
      <c r="C3040" s="24" t="s">
        <v>24</v>
      </c>
      <c r="D3040" s="24" t="s">
        <v>25</v>
      </c>
      <c r="E3040" s="24" t="s">
        <v>4460</v>
      </c>
      <c r="F3040" s="24" t="s">
        <v>6794</v>
      </c>
      <c r="G3040" s="24" t="s">
        <v>7373</v>
      </c>
      <c r="H3040" s="232" t="s">
        <v>194</v>
      </c>
      <c r="I3040" s="24">
        <v>5</v>
      </c>
      <c r="J3040" s="24" t="s">
        <v>6798</v>
      </c>
      <c r="K3040" s="60" t="s">
        <v>31</v>
      </c>
      <c r="L3040" s="60">
        <v>3</v>
      </c>
      <c r="M3040" s="27">
        <f>L3040*130</f>
        <v>390</v>
      </c>
      <c r="N3040" s="23"/>
      <c r="O3040" s="184" t="s">
        <v>32</v>
      </c>
      <c r="P3040" s="237"/>
    </row>
    <row r="3041" s="83" customFormat="1" ht="18" customHeight="1" spans="1:16">
      <c r="A3041" s="24">
        <v>3036</v>
      </c>
      <c r="B3041" s="24" t="s">
        <v>23</v>
      </c>
      <c r="C3041" s="24" t="s">
        <v>24</v>
      </c>
      <c r="D3041" s="24" t="s">
        <v>25</v>
      </c>
      <c r="E3041" s="24" t="s">
        <v>4460</v>
      </c>
      <c r="F3041" s="24" t="s">
        <v>6794</v>
      </c>
      <c r="G3041" s="24" t="s">
        <v>7374</v>
      </c>
      <c r="H3041" s="232" t="s">
        <v>194</v>
      </c>
      <c r="I3041" s="24">
        <v>5</v>
      </c>
      <c r="J3041" s="24" t="s">
        <v>6819</v>
      </c>
      <c r="K3041" s="60" t="s">
        <v>31</v>
      </c>
      <c r="L3041" s="60">
        <v>3</v>
      </c>
      <c r="M3041" s="27">
        <f>L3041*130</f>
        <v>390</v>
      </c>
      <c r="N3041" s="23"/>
      <c r="O3041" s="184" t="s">
        <v>32</v>
      </c>
      <c r="P3041" s="237"/>
    </row>
    <row r="3042" s="83" customFormat="1" ht="18" customHeight="1" spans="1:16">
      <c r="A3042" s="24">
        <v>3037</v>
      </c>
      <c r="B3042" s="24" t="s">
        <v>23</v>
      </c>
      <c r="C3042" s="24" t="s">
        <v>24</v>
      </c>
      <c r="D3042" s="24" t="s">
        <v>25</v>
      </c>
      <c r="E3042" s="60" t="s">
        <v>4460</v>
      </c>
      <c r="F3042" s="60" t="s">
        <v>6794</v>
      </c>
      <c r="G3042" s="24" t="s">
        <v>7375</v>
      </c>
      <c r="H3042" s="232" t="s">
        <v>194</v>
      </c>
      <c r="I3042" s="24">
        <v>3</v>
      </c>
      <c r="J3042" s="24" t="s">
        <v>7376</v>
      </c>
      <c r="K3042" s="60" t="s">
        <v>31</v>
      </c>
      <c r="L3042" s="60">
        <v>2</v>
      </c>
      <c r="M3042" s="27">
        <f>L3042*130</f>
        <v>260</v>
      </c>
      <c r="N3042" s="23"/>
      <c r="O3042" s="184" t="s">
        <v>32</v>
      </c>
      <c r="P3042" s="237"/>
    </row>
    <row r="3043" s="83" customFormat="1" ht="18" customHeight="1" spans="1:16">
      <c r="A3043" s="24">
        <v>3038</v>
      </c>
      <c r="B3043" s="24" t="s">
        <v>23</v>
      </c>
      <c r="C3043" s="24" t="s">
        <v>24</v>
      </c>
      <c r="D3043" s="24" t="s">
        <v>25</v>
      </c>
      <c r="E3043" s="60" t="s">
        <v>4460</v>
      </c>
      <c r="F3043" s="60" t="s">
        <v>6794</v>
      </c>
      <c r="G3043" s="24" t="s">
        <v>7377</v>
      </c>
      <c r="H3043" s="232" t="s">
        <v>194</v>
      </c>
      <c r="I3043" s="24">
        <v>1</v>
      </c>
      <c r="J3043" s="24" t="s">
        <v>7376</v>
      </c>
      <c r="K3043" s="60" t="s">
        <v>31</v>
      </c>
      <c r="L3043" s="60">
        <v>1</v>
      </c>
      <c r="M3043" s="27">
        <f>L3043*312</f>
        <v>312</v>
      </c>
      <c r="N3043" s="23"/>
      <c r="O3043" s="184" t="s">
        <v>32</v>
      </c>
      <c r="P3043" s="237"/>
    </row>
    <row r="3044" s="83" customFormat="1" ht="18" customHeight="1" spans="1:16">
      <c r="A3044" s="24">
        <v>3039</v>
      </c>
      <c r="B3044" s="24" t="s">
        <v>23</v>
      </c>
      <c r="C3044" s="24" t="s">
        <v>24</v>
      </c>
      <c r="D3044" s="24" t="s">
        <v>25</v>
      </c>
      <c r="E3044" s="60" t="s">
        <v>4460</v>
      </c>
      <c r="F3044" s="60" t="s">
        <v>6794</v>
      </c>
      <c r="G3044" s="24" t="s">
        <v>7378</v>
      </c>
      <c r="H3044" s="24" t="s">
        <v>194</v>
      </c>
      <c r="I3044" s="24">
        <v>3</v>
      </c>
      <c r="J3044" s="24" t="s">
        <v>6802</v>
      </c>
      <c r="K3044" s="60" t="s">
        <v>31</v>
      </c>
      <c r="L3044" s="60">
        <v>3</v>
      </c>
      <c r="M3044" s="27">
        <f>L3044*468</f>
        <v>1404</v>
      </c>
      <c r="N3044" s="23"/>
      <c r="O3044" s="184" t="s">
        <v>32</v>
      </c>
      <c r="P3044" s="237"/>
    </row>
    <row r="3045" s="83" customFormat="1" ht="18" customHeight="1" spans="1:16">
      <c r="A3045" s="24">
        <v>3040</v>
      </c>
      <c r="B3045" s="24" t="s">
        <v>23</v>
      </c>
      <c r="C3045" s="24" t="s">
        <v>24</v>
      </c>
      <c r="D3045" s="24" t="s">
        <v>25</v>
      </c>
      <c r="E3045" s="60" t="s">
        <v>4460</v>
      </c>
      <c r="F3045" s="60" t="s">
        <v>6794</v>
      </c>
      <c r="G3045" s="24" t="s">
        <v>7379</v>
      </c>
      <c r="H3045" s="232" t="s">
        <v>194</v>
      </c>
      <c r="I3045" s="24">
        <v>5</v>
      </c>
      <c r="J3045" s="24" t="s">
        <v>6802</v>
      </c>
      <c r="K3045" s="60" t="s">
        <v>31</v>
      </c>
      <c r="L3045" s="60">
        <v>5</v>
      </c>
      <c r="M3045" s="27">
        <f>L3045*468</f>
        <v>2340</v>
      </c>
      <c r="N3045" s="23"/>
      <c r="O3045" s="184" t="s">
        <v>32</v>
      </c>
      <c r="P3045" s="242"/>
    </row>
    <row r="3046" s="83" customFormat="1" ht="18" customHeight="1" spans="1:16">
      <c r="A3046" s="24">
        <v>3041</v>
      </c>
      <c r="B3046" s="24" t="s">
        <v>23</v>
      </c>
      <c r="C3046" s="24" t="s">
        <v>24</v>
      </c>
      <c r="D3046" s="24" t="s">
        <v>25</v>
      </c>
      <c r="E3046" s="60" t="s">
        <v>4460</v>
      </c>
      <c r="F3046" s="60" t="s">
        <v>6794</v>
      </c>
      <c r="G3046" s="24" t="s">
        <v>7380</v>
      </c>
      <c r="H3046" s="232" t="s">
        <v>194</v>
      </c>
      <c r="I3046" s="24">
        <v>5</v>
      </c>
      <c r="J3046" s="24" t="s">
        <v>6802</v>
      </c>
      <c r="K3046" s="60" t="s">
        <v>31</v>
      </c>
      <c r="L3046" s="60">
        <v>2</v>
      </c>
      <c r="M3046" s="27">
        <f>L3046*468</f>
        <v>936</v>
      </c>
      <c r="N3046" s="23"/>
      <c r="O3046" s="184" t="s">
        <v>32</v>
      </c>
      <c r="P3046" s="242"/>
    </row>
    <row r="3047" s="83" customFormat="1" ht="18" customHeight="1" spans="1:16">
      <c r="A3047" s="24">
        <v>3042</v>
      </c>
      <c r="B3047" s="24" t="s">
        <v>23</v>
      </c>
      <c r="C3047" s="24" t="s">
        <v>24</v>
      </c>
      <c r="D3047" s="24" t="s">
        <v>25</v>
      </c>
      <c r="E3047" s="60" t="s">
        <v>4460</v>
      </c>
      <c r="F3047" s="60" t="s">
        <v>6794</v>
      </c>
      <c r="G3047" s="24" t="s">
        <v>7381</v>
      </c>
      <c r="H3047" s="232" t="s">
        <v>194</v>
      </c>
      <c r="I3047" s="24">
        <v>5</v>
      </c>
      <c r="J3047" s="24" t="s">
        <v>6815</v>
      </c>
      <c r="K3047" s="60" t="s">
        <v>31</v>
      </c>
      <c r="L3047" s="60">
        <v>3</v>
      </c>
      <c r="M3047" s="27">
        <f>L3047*130</f>
        <v>390</v>
      </c>
      <c r="N3047" s="23"/>
      <c r="O3047" s="184" t="s">
        <v>32</v>
      </c>
      <c r="P3047" s="237"/>
    </row>
    <row r="3048" s="83" customFormat="1" ht="18" customHeight="1" spans="1:16">
      <c r="A3048" s="24">
        <v>3043</v>
      </c>
      <c r="B3048" s="24" t="s">
        <v>23</v>
      </c>
      <c r="C3048" s="24" t="s">
        <v>24</v>
      </c>
      <c r="D3048" s="24" t="s">
        <v>25</v>
      </c>
      <c r="E3048" s="60" t="s">
        <v>4460</v>
      </c>
      <c r="F3048" s="60" t="s">
        <v>6794</v>
      </c>
      <c r="G3048" s="24" t="s">
        <v>7382</v>
      </c>
      <c r="H3048" s="232" t="s">
        <v>194</v>
      </c>
      <c r="I3048" s="24">
        <v>3</v>
      </c>
      <c r="J3048" s="24" t="s">
        <v>6815</v>
      </c>
      <c r="K3048" s="60" t="s">
        <v>31</v>
      </c>
      <c r="L3048" s="60">
        <v>2</v>
      </c>
      <c r="M3048" s="27">
        <f>L3048*130</f>
        <v>260</v>
      </c>
      <c r="N3048" s="23"/>
      <c r="O3048" s="184" t="s">
        <v>32</v>
      </c>
      <c r="P3048" s="237"/>
    </row>
    <row r="3049" s="83" customFormat="1" ht="18" customHeight="1" spans="1:16">
      <c r="A3049" s="24">
        <v>3044</v>
      </c>
      <c r="B3049" s="24" t="s">
        <v>23</v>
      </c>
      <c r="C3049" s="24" t="s">
        <v>24</v>
      </c>
      <c r="D3049" s="24" t="s">
        <v>25</v>
      </c>
      <c r="E3049" s="60" t="s">
        <v>4460</v>
      </c>
      <c r="F3049" s="60" t="s">
        <v>6794</v>
      </c>
      <c r="G3049" s="24" t="s">
        <v>7383</v>
      </c>
      <c r="H3049" s="24" t="s">
        <v>51</v>
      </c>
      <c r="I3049" s="24">
        <v>7</v>
      </c>
      <c r="J3049" s="24" t="s">
        <v>6815</v>
      </c>
      <c r="K3049" s="60" t="s">
        <v>31</v>
      </c>
      <c r="L3049" s="60">
        <v>4</v>
      </c>
      <c r="M3049" s="27">
        <f>L3049*312</f>
        <v>1248</v>
      </c>
      <c r="N3049" s="23"/>
      <c r="O3049" s="184" t="s">
        <v>32</v>
      </c>
      <c r="P3049" s="237"/>
    </row>
    <row r="3050" s="83" customFormat="1" ht="18" customHeight="1" spans="1:16">
      <c r="A3050" s="24">
        <v>3045</v>
      </c>
      <c r="B3050" s="24" t="s">
        <v>23</v>
      </c>
      <c r="C3050" s="24" t="s">
        <v>24</v>
      </c>
      <c r="D3050" s="24" t="s">
        <v>25</v>
      </c>
      <c r="E3050" s="60" t="s">
        <v>4460</v>
      </c>
      <c r="F3050" s="60" t="s">
        <v>6794</v>
      </c>
      <c r="G3050" s="24" t="s">
        <v>7384</v>
      </c>
      <c r="H3050" s="232" t="s">
        <v>194</v>
      </c>
      <c r="I3050" s="24">
        <v>5</v>
      </c>
      <c r="J3050" s="24" t="s">
        <v>6815</v>
      </c>
      <c r="K3050" s="60" t="s">
        <v>31</v>
      </c>
      <c r="L3050" s="60">
        <v>3</v>
      </c>
      <c r="M3050" s="27">
        <f t="shared" ref="M3050:M3081" si="138">L3050*130</f>
        <v>390</v>
      </c>
      <c r="N3050" s="23"/>
      <c r="O3050" s="184" t="s">
        <v>32</v>
      </c>
      <c r="P3050" s="237"/>
    </row>
    <row r="3051" s="83" customFormat="1" ht="18" customHeight="1" spans="1:16">
      <c r="A3051" s="24">
        <v>3046</v>
      </c>
      <c r="B3051" s="24" t="s">
        <v>23</v>
      </c>
      <c r="C3051" s="24" t="s">
        <v>24</v>
      </c>
      <c r="D3051" s="24" t="s">
        <v>25</v>
      </c>
      <c r="E3051" s="60" t="s">
        <v>4460</v>
      </c>
      <c r="F3051" s="60" t="s">
        <v>6794</v>
      </c>
      <c r="G3051" s="24" t="s">
        <v>7385</v>
      </c>
      <c r="H3051" s="232" t="s">
        <v>194</v>
      </c>
      <c r="I3051" s="24">
        <v>6</v>
      </c>
      <c r="J3051" s="24" t="s">
        <v>6815</v>
      </c>
      <c r="K3051" s="60" t="s">
        <v>31</v>
      </c>
      <c r="L3051" s="60">
        <v>3</v>
      </c>
      <c r="M3051" s="27">
        <f t="shared" si="138"/>
        <v>390</v>
      </c>
      <c r="N3051" s="23"/>
      <c r="O3051" s="184" t="s">
        <v>32</v>
      </c>
      <c r="P3051" s="237"/>
    </row>
    <row r="3052" s="83" customFormat="1" ht="18" customHeight="1" spans="1:16">
      <c r="A3052" s="24">
        <v>3047</v>
      </c>
      <c r="B3052" s="184" t="s">
        <v>23</v>
      </c>
      <c r="C3052" s="184" t="s">
        <v>24</v>
      </c>
      <c r="D3052" s="184" t="s">
        <v>25</v>
      </c>
      <c r="E3052" s="258" t="s">
        <v>4460</v>
      </c>
      <c r="F3052" s="60" t="s">
        <v>6794</v>
      </c>
      <c r="G3052" s="24" t="s">
        <v>7386</v>
      </c>
      <c r="H3052" s="232" t="s">
        <v>194</v>
      </c>
      <c r="I3052" s="24">
        <v>4</v>
      </c>
      <c r="J3052" s="24" t="s">
        <v>6819</v>
      </c>
      <c r="K3052" s="60" t="s">
        <v>31</v>
      </c>
      <c r="L3052" s="60">
        <v>2</v>
      </c>
      <c r="M3052" s="27">
        <f t="shared" si="138"/>
        <v>260</v>
      </c>
      <c r="N3052" s="23"/>
      <c r="O3052" s="184" t="s">
        <v>32</v>
      </c>
      <c r="P3052" s="237"/>
    </row>
    <row r="3053" s="83" customFormat="1" ht="18" customHeight="1" spans="1:16">
      <c r="A3053" s="24">
        <v>3048</v>
      </c>
      <c r="B3053" s="24" t="s">
        <v>23</v>
      </c>
      <c r="C3053" s="24" t="s">
        <v>24</v>
      </c>
      <c r="D3053" s="24" t="s">
        <v>25</v>
      </c>
      <c r="E3053" s="24" t="s">
        <v>4460</v>
      </c>
      <c r="F3053" s="24" t="s">
        <v>6794</v>
      </c>
      <c r="G3053" s="24" t="s">
        <v>7387</v>
      </c>
      <c r="H3053" s="232" t="s">
        <v>194</v>
      </c>
      <c r="I3053" s="24">
        <v>4</v>
      </c>
      <c r="J3053" s="256" t="s">
        <v>6796</v>
      </c>
      <c r="K3053" s="60" t="s">
        <v>31</v>
      </c>
      <c r="L3053" s="60">
        <v>2</v>
      </c>
      <c r="M3053" s="27">
        <f t="shared" si="138"/>
        <v>260</v>
      </c>
      <c r="N3053" s="23"/>
      <c r="O3053" s="184" t="s">
        <v>32</v>
      </c>
      <c r="P3053" s="237"/>
    </row>
    <row r="3054" s="83" customFormat="1" ht="18" customHeight="1" spans="1:16">
      <c r="A3054" s="24">
        <v>3049</v>
      </c>
      <c r="B3054" s="24" t="s">
        <v>23</v>
      </c>
      <c r="C3054" s="24" t="s">
        <v>24</v>
      </c>
      <c r="D3054" s="24" t="s">
        <v>25</v>
      </c>
      <c r="E3054" s="60" t="s">
        <v>4460</v>
      </c>
      <c r="F3054" s="60" t="s">
        <v>6794</v>
      </c>
      <c r="G3054" s="24" t="s">
        <v>7388</v>
      </c>
      <c r="H3054" s="232" t="s">
        <v>194</v>
      </c>
      <c r="I3054" s="24">
        <v>7</v>
      </c>
      <c r="J3054" s="256" t="s">
        <v>6796</v>
      </c>
      <c r="K3054" s="60" t="s">
        <v>31</v>
      </c>
      <c r="L3054" s="60">
        <v>3</v>
      </c>
      <c r="M3054" s="27">
        <f t="shared" si="138"/>
        <v>390</v>
      </c>
      <c r="N3054" s="23"/>
      <c r="O3054" s="184" t="s">
        <v>32</v>
      </c>
      <c r="P3054" s="237"/>
    </row>
    <row r="3055" s="83" customFormat="1" ht="18" customHeight="1" spans="1:16">
      <c r="A3055" s="24">
        <v>3050</v>
      </c>
      <c r="B3055" s="24" t="s">
        <v>23</v>
      </c>
      <c r="C3055" s="24" t="s">
        <v>24</v>
      </c>
      <c r="D3055" s="24" t="s">
        <v>25</v>
      </c>
      <c r="E3055" s="60" t="s">
        <v>4460</v>
      </c>
      <c r="F3055" s="60" t="s">
        <v>6794</v>
      </c>
      <c r="G3055" s="24" t="s">
        <v>7389</v>
      </c>
      <c r="H3055" s="232" t="s">
        <v>194</v>
      </c>
      <c r="I3055" s="24">
        <v>2</v>
      </c>
      <c r="J3055" s="253" t="s">
        <v>6423</v>
      </c>
      <c r="K3055" s="60" t="s">
        <v>31</v>
      </c>
      <c r="L3055" s="60">
        <v>2</v>
      </c>
      <c r="M3055" s="27">
        <f t="shared" si="138"/>
        <v>260</v>
      </c>
      <c r="N3055" s="23"/>
      <c r="O3055" s="184" t="s">
        <v>32</v>
      </c>
      <c r="P3055" s="237"/>
    </row>
    <row r="3056" s="83" customFormat="1" ht="18" customHeight="1" spans="1:16">
      <c r="A3056" s="24">
        <v>3051</v>
      </c>
      <c r="B3056" s="24" t="s">
        <v>23</v>
      </c>
      <c r="C3056" s="24" t="s">
        <v>24</v>
      </c>
      <c r="D3056" s="24" t="s">
        <v>25</v>
      </c>
      <c r="E3056" s="60" t="s">
        <v>4460</v>
      </c>
      <c r="F3056" s="60" t="s">
        <v>6794</v>
      </c>
      <c r="G3056" s="24" t="s">
        <v>7390</v>
      </c>
      <c r="H3056" s="232" t="s">
        <v>194</v>
      </c>
      <c r="I3056" s="24">
        <v>4</v>
      </c>
      <c r="J3056" s="256" t="s">
        <v>6796</v>
      </c>
      <c r="K3056" s="60" t="s">
        <v>31</v>
      </c>
      <c r="L3056" s="60">
        <v>2</v>
      </c>
      <c r="M3056" s="27">
        <f t="shared" si="138"/>
        <v>260</v>
      </c>
      <c r="N3056" s="23"/>
      <c r="O3056" s="184" t="s">
        <v>32</v>
      </c>
      <c r="P3056" s="237"/>
    </row>
    <row r="3057" s="83" customFormat="1" ht="18" customHeight="1" spans="1:16">
      <c r="A3057" s="24">
        <v>3052</v>
      </c>
      <c r="B3057" s="24" t="s">
        <v>23</v>
      </c>
      <c r="C3057" s="24" t="s">
        <v>24</v>
      </c>
      <c r="D3057" s="24" t="s">
        <v>25</v>
      </c>
      <c r="E3057" s="60" t="s">
        <v>4460</v>
      </c>
      <c r="F3057" s="60" t="s">
        <v>6794</v>
      </c>
      <c r="G3057" s="24" t="s">
        <v>7391</v>
      </c>
      <c r="H3057" s="232" t="s">
        <v>194</v>
      </c>
      <c r="I3057" s="256">
        <v>3</v>
      </c>
      <c r="J3057" s="256" t="s">
        <v>6815</v>
      </c>
      <c r="K3057" s="60" t="s">
        <v>31</v>
      </c>
      <c r="L3057" s="60">
        <v>2</v>
      </c>
      <c r="M3057" s="27">
        <f t="shared" si="138"/>
        <v>260</v>
      </c>
      <c r="N3057" s="23"/>
      <c r="O3057" s="184" t="s">
        <v>32</v>
      </c>
      <c r="P3057" s="237"/>
    </row>
    <row r="3058" s="83" customFormat="1" ht="18" customHeight="1" spans="1:16">
      <c r="A3058" s="24">
        <v>3053</v>
      </c>
      <c r="B3058" s="24" t="s">
        <v>23</v>
      </c>
      <c r="C3058" s="24" t="s">
        <v>24</v>
      </c>
      <c r="D3058" s="24" t="s">
        <v>25</v>
      </c>
      <c r="E3058" s="60" t="s">
        <v>4460</v>
      </c>
      <c r="F3058" s="60" t="s">
        <v>6794</v>
      </c>
      <c r="G3058" s="24" t="s">
        <v>7392</v>
      </c>
      <c r="H3058" s="232" t="s">
        <v>194</v>
      </c>
      <c r="I3058" s="256">
        <v>4</v>
      </c>
      <c r="J3058" s="256" t="s">
        <v>6815</v>
      </c>
      <c r="K3058" s="60" t="s">
        <v>31</v>
      </c>
      <c r="L3058" s="60">
        <v>2</v>
      </c>
      <c r="M3058" s="27">
        <f t="shared" si="138"/>
        <v>260</v>
      </c>
      <c r="N3058" s="23"/>
      <c r="O3058" s="184" t="s">
        <v>32</v>
      </c>
      <c r="P3058" s="237"/>
    </row>
    <row r="3059" s="83" customFormat="1" ht="18" customHeight="1" spans="1:16">
      <c r="A3059" s="24">
        <v>3054</v>
      </c>
      <c r="B3059" s="24" t="s">
        <v>23</v>
      </c>
      <c r="C3059" s="24" t="s">
        <v>24</v>
      </c>
      <c r="D3059" s="24" t="s">
        <v>25</v>
      </c>
      <c r="E3059" s="60" t="s">
        <v>4460</v>
      </c>
      <c r="F3059" s="60" t="s">
        <v>6794</v>
      </c>
      <c r="G3059" s="24" t="s">
        <v>7393</v>
      </c>
      <c r="H3059" s="232" t="s">
        <v>194</v>
      </c>
      <c r="I3059" s="24">
        <v>3</v>
      </c>
      <c r="J3059" s="256" t="s">
        <v>6863</v>
      </c>
      <c r="K3059" s="60" t="s">
        <v>31</v>
      </c>
      <c r="L3059" s="60">
        <v>2</v>
      </c>
      <c r="M3059" s="27">
        <f t="shared" si="138"/>
        <v>260</v>
      </c>
      <c r="N3059" s="23"/>
      <c r="O3059" s="184" t="s">
        <v>32</v>
      </c>
      <c r="P3059" s="237"/>
    </row>
    <row r="3060" s="83" customFormat="1" ht="18" customHeight="1" spans="1:16">
      <c r="A3060" s="24">
        <v>3055</v>
      </c>
      <c r="B3060" s="24" t="s">
        <v>23</v>
      </c>
      <c r="C3060" s="24" t="s">
        <v>24</v>
      </c>
      <c r="D3060" s="24" t="s">
        <v>25</v>
      </c>
      <c r="E3060" s="60" t="s">
        <v>4460</v>
      </c>
      <c r="F3060" s="60" t="s">
        <v>6794</v>
      </c>
      <c r="G3060" s="24" t="s">
        <v>7394</v>
      </c>
      <c r="H3060" s="232" t="s">
        <v>194</v>
      </c>
      <c r="I3060" s="24">
        <v>4</v>
      </c>
      <c r="J3060" s="253" t="s">
        <v>6819</v>
      </c>
      <c r="K3060" s="60" t="s">
        <v>31</v>
      </c>
      <c r="L3060" s="60">
        <v>2</v>
      </c>
      <c r="M3060" s="27">
        <f t="shared" si="138"/>
        <v>260</v>
      </c>
      <c r="N3060" s="23"/>
      <c r="O3060" s="184" t="s">
        <v>32</v>
      </c>
      <c r="P3060" s="237"/>
    </row>
    <row r="3061" s="83" customFormat="1" ht="18" customHeight="1" spans="1:16">
      <c r="A3061" s="24">
        <v>3056</v>
      </c>
      <c r="B3061" s="24" t="s">
        <v>23</v>
      </c>
      <c r="C3061" s="24" t="s">
        <v>24</v>
      </c>
      <c r="D3061" s="24" t="s">
        <v>25</v>
      </c>
      <c r="E3061" s="60" t="s">
        <v>4460</v>
      </c>
      <c r="F3061" s="60" t="s">
        <v>6794</v>
      </c>
      <c r="G3061" s="24" t="s">
        <v>7395</v>
      </c>
      <c r="H3061" s="232" t="s">
        <v>194</v>
      </c>
      <c r="I3061" s="256">
        <v>2</v>
      </c>
      <c r="J3061" s="253" t="s">
        <v>6819</v>
      </c>
      <c r="K3061" s="60" t="s">
        <v>31</v>
      </c>
      <c r="L3061" s="60">
        <v>2</v>
      </c>
      <c r="M3061" s="27">
        <f t="shared" si="138"/>
        <v>260</v>
      </c>
      <c r="N3061" s="23"/>
      <c r="O3061" s="184" t="s">
        <v>32</v>
      </c>
      <c r="P3061" s="237"/>
    </row>
    <row r="3062" s="83" customFormat="1" ht="18" customHeight="1" spans="1:16">
      <c r="A3062" s="24">
        <v>3057</v>
      </c>
      <c r="B3062" s="24" t="s">
        <v>23</v>
      </c>
      <c r="C3062" s="24" t="s">
        <v>24</v>
      </c>
      <c r="D3062" s="24" t="s">
        <v>25</v>
      </c>
      <c r="E3062" s="60" t="s">
        <v>4460</v>
      </c>
      <c r="F3062" s="60" t="s">
        <v>6794</v>
      </c>
      <c r="G3062" s="24" t="s">
        <v>7396</v>
      </c>
      <c r="H3062" s="232" t="s">
        <v>194</v>
      </c>
      <c r="I3062" s="256">
        <v>5</v>
      </c>
      <c r="J3062" s="256" t="s">
        <v>6796</v>
      </c>
      <c r="K3062" s="60" t="s">
        <v>31</v>
      </c>
      <c r="L3062" s="60">
        <v>3</v>
      </c>
      <c r="M3062" s="27">
        <f t="shared" si="138"/>
        <v>390</v>
      </c>
      <c r="N3062" s="23"/>
      <c r="O3062" s="184" t="s">
        <v>32</v>
      </c>
      <c r="P3062" s="237"/>
    </row>
    <row r="3063" s="83" customFormat="1" ht="18" customHeight="1" spans="1:16">
      <c r="A3063" s="24">
        <v>3058</v>
      </c>
      <c r="B3063" s="24" t="s">
        <v>23</v>
      </c>
      <c r="C3063" s="24" t="s">
        <v>24</v>
      </c>
      <c r="D3063" s="24" t="s">
        <v>25</v>
      </c>
      <c r="E3063" s="60" t="s">
        <v>4460</v>
      </c>
      <c r="F3063" s="60" t="s">
        <v>6794</v>
      </c>
      <c r="G3063" s="24" t="s">
        <v>7397</v>
      </c>
      <c r="H3063" s="232" t="s">
        <v>194</v>
      </c>
      <c r="I3063" s="256">
        <v>3</v>
      </c>
      <c r="J3063" s="256" t="s">
        <v>6796</v>
      </c>
      <c r="K3063" s="60" t="s">
        <v>31</v>
      </c>
      <c r="L3063" s="60">
        <v>2</v>
      </c>
      <c r="M3063" s="27">
        <f t="shared" si="138"/>
        <v>260</v>
      </c>
      <c r="N3063" s="23"/>
      <c r="O3063" s="184" t="s">
        <v>32</v>
      </c>
      <c r="P3063" s="237"/>
    </row>
    <row r="3064" s="83" customFormat="1" ht="18" customHeight="1" spans="1:16">
      <c r="A3064" s="24">
        <v>3059</v>
      </c>
      <c r="B3064" s="24" t="s">
        <v>23</v>
      </c>
      <c r="C3064" s="24" t="s">
        <v>24</v>
      </c>
      <c r="D3064" s="24" t="s">
        <v>25</v>
      </c>
      <c r="E3064" s="60" t="s">
        <v>4460</v>
      </c>
      <c r="F3064" s="60" t="s">
        <v>6794</v>
      </c>
      <c r="G3064" s="24" t="s">
        <v>7398</v>
      </c>
      <c r="H3064" s="232" t="s">
        <v>194</v>
      </c>
      <c r="I3064" s="24">
        <v>6</v>
      </c>
      <c r="J3064" s="256" t="s">
        <v>6423</v>
      </c>
      <c r="K3064" s="60" t="s">
        <v>31</v>
      </c>
      <c r="L3064" s="60">
        <v>3</v>
      </c>
      <c r="M3064" s="27">
        <f t="shared" si="138"/>
        <v>390</v>
      </c>
      <c r="N3064" s="23"/>
      <c r="O3064" s="184" t="s">
        <v>32</v>
      </c>
      <c r="P3064" s="237"/>
    </row>
    <row r="3065" s="83" customFormat="1" ht="18" customHeight="1" spans="1:16">
      <c r="A3065" s="24">
        <v>3060</v>
      </c>
      <c r="B3065" s="24" t="s">
        <v>23</v>
      </c>
      <c r="C3065" s="24" t="s">
        <v>24</v>
      </c>
      <c r="D3065" s="24" t="s">
        <v>25</v>
      </c>
      <c r="E3065" s="60" t="s">
        <v>4460</v>
      </c>
      <c r="F3065" s="60" t="s">
        <v>6794</v>
      </c>
      <c r="G3065" s="24" t="s">
        <v>7399</v>
      </c>
      <c r="H3065" s="232" t="s">
        <v>194</v>
      </c>
      <c r="I3065" s="256">
        <v>4</v>
      </c>
      <c r="J3065" s="256" t="s">
        <v>6863</v>
      </c>
      <c r="K3065" s="60" t="s">
        <v>31</v>
      </c>
      <c r="L3065" s="60">
        <v>2</v>
      </c>
      <c r="M3065" s="27">
        <f t="shared" si="138"/>
        <v>260</v>
      </c>
      <c r="N3065" s="23"/>
      <c r="O3065" s="184" t="s">
        <v>32</v>
      </c>
      <c r="P3065" s="237"/>
    </row>
    <row r="3066" s="83" customFormat="1" ht="18" customHeight="1" spans="1:16">
      <c r="A3066" s="24">
        <v>3061</v>
      </c>
      <c r="B3066" s="24" t="s">
        <v>23</v>
      </c>
      <c r="C3066" s="24" t="s">
        <v>24</v>
      </c>
      <c r="D3066" s="24" t="s">
        <v>25</v>
      </c>
      <c r="E3066" s="60" t="s">
        <v>4460</v>
      </c>
      <c r="F3066" s="60" t="s">
        <v>6794</v>
      </c>
      <c r="G3066" s="24" t="s">
        <v>7400</v>
      </c>
      <c r="H3066" s="232" t="s">
        <v>194</v>
      </c>
      <c r="I3066" s="256">
        <v>6</v>
      </c>
      <c r="J3066" s="256" t="s">
        <v>6802</v>
      </c>
      <c r="K3066" s="60" t="s">
        <v>31</v>
      </c>
      <c r="L3066" s="60">
        <v>3</v>
      </c>
      <c r="M3066" s="27">
        <f t="shared" si="138"/>
        <v>390</v>
      </c>
      <c r="N3066" s="23"/>
      <c r="O3066" s="184" t="s">
        <v>32</v>
      </c>
      <c r="P3066" s="237"/>
    </row>
    <row r="3067" s="83" customFormat="1" ht="18" customHeight="1" spans="1:16">
      <c r="A3067" s="24">
        <v>3062</v>
      </c>
      <c r="B3067" s="24" t="s">
        <v>23</v>
      </c>
      <c r="C3067" s="24" t="s">
        <v>24</v>
      </c>
      <c r="D3067" s="24" t="s">
        <v>25</v>
      </c>
      <c r="E3067" s="60" t="s">
        <v>4460</v>
      </c>
      <c r="F3067" s="60" t="s">
        <v>6794</v>
      </c>
      <c r="G3067" s="24" t="s">
        <v>3681</v>
      </c>
      <c r="H3067" s="232" t="s">
        <v>194</v>
      </c>
      <c r="I3067" s="256">
        <v>7</v>
      </c>
      <c r="J3067" s="256" t="s">
        <v>6802</v>
      </c>
      <c r="K3067" s="60" t="s">
        <v>31</v>
      </c>
      <c r="L3067" s="60">
        <v>3</v>
      </c>
      <c r="M3067" s="27">
        <f t="shared" si="138"/>
        <v>390</v>
      </c>
      <c r="N3067" s="23"/>
      <c r="O3067" s="184" t="s">
        <v>32</v>
      </c>
      <c r="P3067" s="237"/>
    </row>
    <row r="3068" s="83" customFormat="1" ht="18" customHeight="1" spans="1:16">
      <c r="A3068" s="24">
        <v>3063</v>
      </c>
      <c r="B3068" s="24" t="s">
        <v>23</v>
      </c>
      <c r="C3068" s="24" t="s">
        <v>24</v>
      </c>
      <c r="D3068" s="24" t="s">
        <v>25</v>
      </c>
      <c r="E3068" s="60" t="s">
        <v>4460</v>
      </c>
      <c r="F3068" s="60" t="s">
        <v>6794</v>
      </c>
      <c r="G3068" s="24" t="s">
        <v>7401</v>
      </c>
      <c r="H3068" s="253" t="s">
        <v>194</v>
      </c>
      <c r="I3068" s="256">
        <v>10</v>
      </c>
      <c r="J3068" s="256" t="s">
        <v>6802</v>
      </c>
      <c r="K3068" s="60" t="s">
        <v>31</v>
      </c>
      <c r="L3068" s="60">
        <v>5</v>
      </c>
      <c r="M3068" s="27">
        <f t="shared" si="138"/>
        <v>650</v>
      </c>
      <c r="N3068" s="23"/>
      <c r="O3068" s="184" t="s">
        <v>32</v>
      </c>
      <c r="P3068" s="237"/>
    </row>
    <row r="3069" s="83" customFormat="1" ht="18" customHeight="1" spans="1:16">
      <c r="A3069" s="24">
        <v>3064</v>
      </c>
      <c r="B3069" s="24" t="s">
        <v>23</v>
      </c>
      <c r="C3069" s="24" t="s">
        <v>24</v>
      </c>
      <c r="D3069" s="24" t="s">
        <v>25</v>
      </c>
      <c r="E3069" s="60" t="s">
        <v>4460</v>
      </c>
      <c r="F3069" s="60" t="s">
        <v>6794</v>
      </c>
      <c r="G3069" s="24" t="s">
        <v>7402</v>
      </c>
      <c r="H3069" s="232" t="s">
        <v>194</v>
      </c>
      <c r="I3069" s="256">
        <v>4</v>
      </c>
      <c r="J3069" s="256" t="s">
        <v>6802</v>
      </c>
      <c r="K3069" s="60" t="s">
        <v>31</v>
      </c>
      <c r="L3069" s="60">
        <v>2</v>
      </c>
      <c r="M3069" s="27">
        <f t="shared" si="138"/>
        <v>260</v>
      </c>
      <c r="N3069" s="23"/>
      <c r="O3069" s="184" t="s">
        <v>32</v>
      </c>
      <c r="P3069" s="237"/>
    </row>
    <row r="3070" s="83" customFormat="1" ht="18" customHeight="1" spans="1:16">
      <c r="A3070" s="24">
        <v>3065</v>
      </c>
      <c r="B3070" s="24" t="s">
        <v>23</v>
      </c>
      <c r="C3070" s="24" t="s">
        <v>24</v>
      </c>
      <c r="D3070" s="24" t="s">
        <v>25</v>
      </c>
      <c r="E3070" s="60" t="s">
        <v>4460</v>
      </c>
      <c r="F3070" s="60" t="s">
        <v>6794</v>
      </c>
      <c r="G3070" s="24" t="s">
        <v>7403</v>
      </c>
      <c r="H3070" s="232" t="s">
        <v>194</v>
      </c>
      <c r="I3070" s="24">
        <v>6</v>
      </c>
      <c r="J3070" s="24" t="s">
        <v>7262</v>
      </c>
      <c r="K3070" s="60" t="s">
        <v>31</v>
      </c>
      <c r="L3070" s="60">
        <v>3</v>
      </c>
      <c r="M3070" s="27">
        <f t="shared" si="138"/>
        <v>390</v>
      </c>
      <c r="N3070" s="23"/>
      <c r="O3070" s="184" t="s">
        <v>32</v>
      </c>
      <c r="P3070" s="237"/>
    </row>
    <row r="3071" s="83" customFormat="1" ht="18" customHeight="1" spans="1:16">
      <c r="A3071" s="24">
        <v>3066</v>
      </c>
      <c r="B3071" s="24" t="s">
        <v>23</v>
      </c>
      <c r="C3071" s="24" t="s">
        <v>24</v>
      </c>
      <c r="D3071" s="24" t="s">
        <v>25</v>
      </c>
      <c r="E3071" s="60" t="s">
        <v>4460</v>
      </c>
      <c r="F3071" s="60" t="s">
        <v>6794</v>
      </c>
      <c r="G3071" s="24" t="s">
        <v>7404</v>
      </c>
      <c r="H3071" s="232" t="s">
        <v>194</v>
      </c>
      <c r="I3071" s="24">
        <v>5</v>
      </c>
      <c r="J3071" s="24" t="s">
        <v>7262</v>
      </c>
      <c r="K3071" s="60" t="s">
        <v>31</v>
      </c>
      <c r="L3071" s="60">
        <v>3</v>
      </c>
      <c r="M3071" s="27">
        <f t="shared" si="138"/>
        <v>390</v>
      </c>
      <c r="N3071" s="23"/>
      <c r="O3071" s="184" t="s">
        <v>32</v>
      </c>
      <c r="P3071" s="237"/>
    </row>
    <row r="3072" s="83" customFormat="1" ht="18" customHeight="1" spans="1:16">
      <c r="A3072" s="24">
        <v>3067</v>
      </c>
      <c r="B3072" s="24" t="s">
        <v>23</v>
      </c>
      <c r="C3072" s="24" t="s">
        <v>24</v>
      </c>
      <c r="D3072" s="24" t="s">
        <v>25</v>
      </c>
      <c r="E3072" s="60" t="s">
        <v>4460</v>
      </c>
      <c r="F3072" s="60" t="s">
        <v>6794</v>
      </c>
      <c r="G3072" s="24" t="s">
        <v>7405</v>
      </c>
      <c r="H3072" s="232" t="s">
        <v>194</v>
      </c>
      <c r="I3072" s="24">
        <v>4</v>
      </c>
      <c r="J3072" s="24" t="s">
        <v>7262</v>
      </c>
      <c r="K3072" s="60" t="s">
        <v>31</v>
      </c>
      <c r="L3072" s="60">
        <v>2</v>
      </c>
      <c r="M3072" s="27">
        <f t="shared" si="138"/>
        <v>260</v>
      </c>
      <c r="N3072" s="23"/>
      <c r="O3072" s="184" t="s">
        <v>32</v>
      </c>
      <c r="P3072" s="237"/>
    </row>
    <row r="3073" s="83" customFormat="1" ht="18" customHeight="1" spans="1:16">
      <c r="A3073" s="24">
        <v>3068</v>
      </c>
      <c r="B3073" s="24" t="s">
        <v>23</v>
      </c>
      <c r="C3073" s="24" t="s">
        <v>24</v>
      </c>
      <c r="D3073" s="24" t="s">
        <v>25</v>
      </c>
      <c r="E3073" s="60" t="s">
        <v>4460</v>
      </c>
      <c r="F3073" s="60" t="s">
        <v>6794</v>
      </c>
      <c r="G3073" s="24" t="s">
        <v>662</v>
      </c>
      <c r="H3073" s="232" t="s">
        <v>194</v>
      </c>
      <c r="I3073" s="24">
        <v>3</v>
      </c>
      <c r="J3073" s="24" t="s">
        <v>7262</v>
      </c>
      <c r="K3073" s="60" t="s">
        <v>31</v>
      </c>
      <c r="L3073" s="60">
        <v>2</v>
      </c>
      <c r="M3073" s="27">
        <f t="shared" si="138"/>
        <v>260</v>
      </c>
      <c r="N3073" s="23"/>
      <c r="O3073" s="184" t="s">
        <v>32</v>
      </c>
      <c r="P3073" s="237"/>
    </row>
    <row r="3074" s="83" customFormat="1" ht="18" customHeight="1" spans="1:16">
      <c r="A3074" s="24">
        <v>3069</v>
      </c>
      <c r="B3074" s="24" t="s">
        <v>23</v>
      </c>
      <c r="C3074" s="24" t="s">
        <v>24</v>
      </c>
      <c r="D3074" s="24" t="s">
        <v>25</v>
      </c>
      <c r="E3074" s="60" t="s">
        <v>4460</v>
      </c>
      <c r="F3074" s="60" t="s">
        <v>6794</v>
      </c>
      <c r="G3074" s="24" t="s">
        <v>7406</v>
      </c>
      <c r="H3074" s="253" t="s">
        <v>194</v>
      </c>
      <c r="I3074" s="24">
        <v>12</v>
      </c>
      <c r="J3074" s="24" t="s">
        <v>7279</v>
      </c>
      <c r="K3074" s="60" t="s">
        <v>31</v>
      </c>
      <c r="L3074" s="60">
        <v>6</v>
      </c>
      <c r="M3074" s="27">
        <f t="shared" si="138"/>
        <v>780</v>
      </c>
      <c r="N3074" s="23"/>
      <c r="O3074" s="184" t="s">
        <v>32</v>
      </c>
      <c r="P3074" s="237"/>
    </row>
    <row r="3075" s="83" customFormat="1" ht="18" customHeight="1" spans="1:16">
      <c r="A3075" s="24">
        <v>3070</v>
      </c>
      <c r="B3075" s="24" t="s">
        <v>23</v>
      </c>
      <c r="C3075" s="24" t="s">
        <v>24</v>
      </c>
      <c r="D3075" s="24" t="s">
        <v>25</v>
      </c>
      <c r="E3075" s="60" t="s">
        <v>4460</v>
      </c>
      <c r="F3075" s="60" t="s">
        <v>6794</v>
      </c>
      <c r="G3075" s="24" t="s">
        <v>7407</v>
      </c>
      <c r="H3075" s="232" t="s">
        <v>194</v>
      </c>
      <c r="I3075" s="24">
        <v>5</v>
      </c>
      <c r="J3075" s="24" t="s">
        <v>6800</v>
      </c>
      <c r="K3075" s="60" t="s">
        <v>31</v>
      </c>
      <c r="L3075" s="60">
        <v>3</v>
      </c>
      <c r="M3075" s="27">
        <f t="shared" si="138"/>
        <v>390</v>
      </c>
      <c r="N3075" s="23"/>
      <c r="O3075" s="184" t="s">
        <v>32</v>
      </c>
      <c r="P3075" s="237"/>
    </row>
    <row r="3076" s="83" customFormat="1" ht="18" customHeight="1" spans="1:16">
      <c r="A3076" s="24">
        <v>3071</v>
      </c>
      <c r="B3076" s="24" t="s">
        <v>23</v>
      </c>
      <c r="C3076" s="24" t="s">
        <v>24</v>
      </c>
      <c r="D3076" s="24" t="s">
        <v>25</v>
      </c>
      <c r="E3076" s="60" t="s">
        <v>4460</v>
      </c>
      <c r="F3076" s="60" t="s">
        <v>6794</v>
      </c>
      <c r="G3076" s="24" t="s">
        <v>7408</v>
      </c>
      <c r="H3076" s="232" t="s">
        <v>194</v>
      </c>
      <c r="I3076" s="24">
        <v>6</v>
      </c>
      <c r="J3076" s="24" t="s">
        <v>7325</v>
      </c>
      <c r="K3076" s="60" t="s">
        <v>31</v>
      </c>
      <c r="L3076" s="60">
        <v>3</v>
      </c>
      <c r="M3076" s="27">
        <f t="shared" si="138"/>
        <v>390</v>
      </c>
      <c r="N3076" s="23"/>
      <c r="O3076" s="184" t="s">
        <v>32</v>
      </c>
      <c r="P3076" s="237"/>
    </row>
    <row r="3077" s="83" customFormat="1" ht="18" customHeight="1" spans="1:16">
      <c r="A3077" s="24">
        <v>3072</v>
      </c>
      <c r="B3077" s="24" t="s">
        <v>23</v>
      </c>
      <c r="C3077" s="24" t="s">
        <v>24</v>
      </c>
      <c r="D3077" s="24" t="s">
        <v>25</v>
      </c>
      <c r="E3077" s="60" t="s">
        <v>4460</v>
      </c>
      <c r="F3077" s="60" t="s">
        <v>6794</v>
      </c>
      <c r="G3077" s="24" t="s">
        <v>7409</v>
      </c>
      <c r="H3077" s="232" t="s">
        <v>194</v>
      </c>
      <c r="I3077" s="24">
        <v>6</v>
      </c>
      <c r="J3077" s="24" t="s">
        <v>6812</v>
      </c>
      <c r="K3077" s="60" t="s">
        <v>31</v>
      </c>
      <c r="L3077" s="60">
        <v>3</v>
      </c>
      <c r="M3077" s="27">
        <f t="shared" si="138"/>
        <v>390</v>
      </c>
      <c r="N3077" s="23"/>
      <c r="O3077" s="184" t="s">
        <v>32</v>
      </c>
      <c r="P3077" s="237"/>
    </row>
    <row r="3078" s="83" customFormat="1" ht="18" customHeight="1" spans="1:16">
      <c r="A3078" s="24">
        <v>3073</v>
      </c>
      <c r="B3078" s="24" t="s">
        <v>23</v>
      </c>
      <c r="C3078" s="24" t="s">
        <v>24</v>
      </c>
      <c r="D3078" s="24" t="s">
        <v>25</v>
      </c>
      <c r="E3078" s="60" t="s">
        <v>4460</v>
      </c>
      <c r="F3078" s="60" t="s">
        <v>6794</v>
      </c>
      <c r="G3078" s="24" t="s">
        <v>7410</v>
      </c>
      <c r="H3078" s="24" t="s">
        <v>194</v>
      </c>
      <c r="I3078" s="24">
        <v>7</v>
      </c>
      <c r="J3078" s="24" t="s">
        <v>6812</v>
      </c>
      <c r="K3078" s="60" t="s">
        <v>31</v>
      </c>
      <c r="L3078" s="60">
        <v>4</v>
      </c>
      <c r="M3078" s="27">
        <f t="shared" si="138"/>
        <v>520</v>
      </c>
      <c r="N3078" s="23"/>
      <c r="O3078" s="184" t="s">
        <v>32</v>
      </c>
      <c r="P3078" s="237"/>
    </row>
    <row r="3079" s="83" customFormat="1" ht="18" customHeight="1" spans="1:16">
      <c r="A3079" s="24">
        <v>3074</v>
      </c>
      <c r="B3079" s="24" t="s">
        <v>23</v>
      </c>
      <c r="C3079" s="24" t="s">
        <v>24</v>
      </c>
      <c r="D3079" s="24" t="s">
        <v>25</v>
      </c>
      <c r="E3079" s="60" t="s">
        <v>4460</v>
      </c>
      <c r="F3079" s="60" t="s">
        <v>6794</v>
      </c>
      <c r="G3079" s="24" t="s">
        <v>7411</v>
      </c>
      <c r="H3079" s="232" t="s">
        <v>194</v>
      </c>
      <c r="I3079" s="24">
        <v>3</v>
      </c>
      <c r="J3079" s="24" t="s">
        <v>6812</v>
      </c>
      <c r="K3079" s="60" t="s">
        <v>31</v>
      </c>
      <c r="L3079" s="60">
        <v>2</v>
      </c>
      <c r="M3079" s="27">
        <f t="shared" si="138"/>
        <v>260</v>
      </c>
      <c r="N3079" s="23"/>
      <c r="O3079" s="184" t="s">
        <v>32</v>
      </c>
      <c r="P3079" s="237"/>
    </row>
    <row r="3080" s="83" customFormat="1" ht="18" customHeight="1" spans="1:16">
      <c r="A3080" s="24">
        <v>3075</v>
      </c>
      <c r="B3080" s="24" t="s">
        <v>23</v>
      </c>
      <c r="C3080" s="24" t="s">
        <v>24</v>
      </c>
      <c r="D3080" s="24" t="s">
        <v>25</v>
      </c>
      <c r="E3080" s="24" t="s">
        <v>4460</v>
      </c>
      <c r="F3080" s="24" t="s">
        <v>7412</v>
      </c>
      <c r="G3080" s="37" t="s">
        <v>7183</v>
      </c>
      <c r="H3080" s="232" t="s">
        <v>194</v>
      </c>
      <c r="I3080" s="24">
        <v>3</v>
      </c>
      <c r="J3080" s="24" t="s">
        <v>7413</v>
      </c>
      <c r="K3080" s="60" t="s">
        <v>31</v>
      </c>
      <c r="L3080" s="238">
        <v>3</v>
      </c>
      <c r="M3080" s="27">
        <f t="shared" si="138"/>
        <v>390</v>
      </c>
      <c r="N3080" s="23"/>
      <c r="O3080" s="184" t="s">
        <v>32</v>
      </c>
      <c r="P3080" s="237"/>
    </row>
    <row r="3081" s="83" customFormat="1" ht="18" customHeight="1" spans="1:16">
      <c r="A3081" s="24">
        <v>3076</v>
      </c>
      <c r="B3081" s="24" t="s">
        <v>23</v>
      </c>
      <c r="C3081" s="24" t="s">
        <v>24</v>
      </c>
      <c r="D3081" s="24" t="s">
        <v>25</v>
      </c>
      <c r="E3081" s="60" t="s">
        <v>4460</v>
      </c>
      <c r="F3081" s="60" t="s">
        <v>7412</v>
      </c>
      <c r="G3081" s="37" t="s">
        <v>7414</v>
      </c>
      <c r="H3081" s="232" t="s">
        <v>194</v>
      </c>
      <c r="I3081" s="24">
        <v>2</v>
      </c>
      <c r="J3081" s="24" t="s">
        <v>7413</v>
      </c>
      <c r="K3081" s="60" t="s">
        <v>31</v>
      </c>
      <c r="L3081" s="238">
        <v>2</v>
      </c>
      <c r="M3081" s="27">
        <f t="shared" si="138"/>
        <v>260</v>
      </c>
      <c r="N3081" s="23"/>
      <c r="O3081" s="184" t="s">
        <v>32</v>
      </c>
      <c r="P3081" s="237"/>
    </row>
    <row r="3082" s="83" customFormat="1" ht="18" customHeight="1" spans="1:16">
      <c r="A3082" s="24">
        <v>3077</v>
      </c>
      <c r="B3082" s="24" t="s">
        <v>23</v>
      </c>
      <c r="C3082" s="24" t="s">
        <v>24</v>
      </c>
      <c r="D3082" s="24" t="s">
        <v>25</v>
      </c>
      <c r="E3082" s="60" t="s">
        <v>4460</v>
      </c>
      <c r="F3082" s="60" t="s">
        <v>7412</v>
      </c>
      <c r="G3082" s="37" t="s">
        <v>7415</v>
      </c>
      <c r="H3082" s="232" t="s">
        <v>194</v>
      </c>
      <c r="I3082" s="24">
        <v>3</v>
      </c>
      <c r="J3082" s="24" t="s">
        <v>7413</v>
      </c>
      <c r="K3082" s="60" t="s">
        <v>31</v>
      </c>
      <c r="L3082" s="238">
        <v>3</v>
      </c>
      <c r="M3082" s="27">
        <f t="shared" ref="M3082:M3113" si="139">L3082*130</f>
        <v>390</v>
      </c>
      <c r="N3082" s="23"/>
      <c r="O3082" s="184" t="s">
        <v>32</v>
      </c>
      <c r="P3082" s="237"/>
    </row>
    <row r="3083" s="83" customFormat="1" ht="18" customHeight="1" spans="1:16">
      <c r="A3083" s="24">
        <v>3078</v>
      </c>
      <c r="B3083" s="24" t="s">
        <v>23</v>
      </c>
      <c r="C3083" s="24" t="s">
        <v>24</v>
      </c>
      <c r="D3083" s="24" t="s">
        <v>25</v>
      </c>
      <c r="E3083" s="60" t="s">
        <v>4460</v>
      </c>
      <c r="F3083" s="60" t="s">
        <v>7412</v>
      </c>
      <c r="G3083" s="37" t="s">
        <v>7416</v>
      </c>
      <c r="H3083" s="232" t="s">
        <v>194</v>
      </c>
      <c r="I3083" s="24">
        <v>2</v>
      </c>
      <c r="J3083" s="24" t="s">
        <v>7413</v>
      </c>
      <c r="K3083" s="60" t="s">
        <v>31</v>
      </c>
      <c r="L3083" s="238">
        <v>2</v>
      </c>
      <c r="M3083" s="27">
        <f t="shared" si="139"/>
        <v>260</v>
      </c>
      <c r="N3083" s="23"/>
      <c r="O3083" s="184" t="s">
        <v>32</v>
      </c>
      <c r="P3083" s="237"/>
    </row>
    <row r="3084" s="83" customFormat="1" ht="18" customHeight="1" spans="1:16">
      <c r="A3084" s="24">
        <v>3079</v>
      </c>
      <c r="B3084" s="24" t="s">
        <v>23</v>
      </c>
      <c r="C3084" s="24" t="s">
        <v>24</v>
      </c>
      <c r="D3084" s="24" t="s">
        <v>25</v>
      </c>
      <c r="E3084" s="60" t="s">
        <v>4460</v>
      </c>
      <c r="F3084" s="60" t="s">
        <v>7412</v>
      </c>
      <c r="G3084" s="37" t="s">
        <v>7417</v>
      </c>
      <c r="H3084" s="232" t="s">
        <v>194</v>
      </c>
      <c r="I3084" s="24">
        <v>3</v>
      </c>
      <c r="J3084" s="24" t="s">
        <v>7413</v>
      </c>
      <c r="K3084" s="60" t="s">
        <v>31</v>
      </c>
      <c r="L3084" s="238">
        <v>3</v>
      </c>
      <c r="M3084" s="27">
        <f t="shared" si="139"/>
        <v>390</v>
      </c>
      <c r="N3084" s="23"/>
      <c r="O3084" s="184" t="s">
        <v>32</v>
      </c>
      <c r="P3084" s="237"/>
    </row>
    <row r="3085" s="83" customFormat="1" ht="18" customHeight="1" spans="1:16">
      <c r="A3085" s="24">
        <v>3080</v>
      </c>
      <c r="B3085" s="24" t="s">
        <v>23</v>
      </c>
      <c r="C3085" s="24" t="s">
        <v>24</v>
      </c>
      <c r="D3085" s="24" t="s">
        <v>25</v>
      </c>
      <c r="E3085" s="60" t="s">
        <v>4460</v>
      </c>
      <c r="F3085" s="60" t="s">
        <v>7412</v>
      </c>
      <c r="G3085" s="37" t="s">
        <v>7418</v>
      </c>
      <c r="H3085" s="232" t="s">
        <v>194</v>
      </c>
      <c r="I3085" s="24">
        <v>3</v>
      </c>
      <c r="J3085" s="24" t="s">
        <v>7413</v>
      </c>
      <c r="K3085" s="60" t="s">
        <v>31</v>
      </c>
      <c r="L3085" s="238">
        <v>3</v>
      </c>
      <c r="M3085" s="27">
        <f t="shared" si="139"/>
        <v>390</v>
      </c>
      <c r="N3085" s="23"/>
      <c r="O3085" s="184" t="s">
        <v>32</v>
      </c>
      <c r="P3085" s="237"/>
    </row>
    <row r="3086" s="83" customFormat="1" ht="18" customHeight="1" spans="1:16">
      <c r="A3086" s="24">
        <v>3081</v>
      </c>
      <c r="B3086" s="24" t="s">
        <v>23</v>
      </c>
      <c r="C3086" s="24" t="s">
        <v>24</v>
      </c>
      <c r="D3086" s="24" t="s">
        <v>25</v>
      </c>
      <c r="E3086" s="60" t="s">
        <v>4460</v>
      </c>
      <c r="F3086" s="60" t="s">
        <v>7412</v>
      </c>
      <c r="G3086" s="37" t="s">
        <v>7419</v>
      </c>
      <c r="H3086" s="232" t="s">
        <v>194</v>
      </c>
      <c r="I3086" s="24">
        <v>3</v>
      </c>
      <c r="J3086" s="24" t="s">
        <v>7413</v>
      </c>
      <c r="K3086" s="60" t="s">
        <v>31</v>
      </c>
      <c r="L3086" s="238">
        <v>3</v>
      </c>
      <c r="M3086" s="27">
        <f t="shared" si="139"/>
        <v>390</v>
      </c>
      <c r="N3086" s="23"/>
      <c r="O3086" s="184" t="s">
        <v>32</v>
      </c>
      <c r="P3086" s="237"/>
    </row>
    <row r="3087" s="83" customFormat="1" ht="18" customHeight="1" spans="1:16">
      <c r="A3087" s="24">
        <v>3082</v>
      </c>
      <c r="B3087" s="24" t="s">
        <v>23</v>
      </c>
      <c r="C3087" s="24" t="s">
        <v>24</v>
      </c>
      <c r="D3087" s="24" t="s">
        <v>25</v>
      </c>
      <c r="E3087" s="24" t="s">
        <v>4460</v>
      </c>
      <c r="F3087" s="24" t="s">
        <v>7412</v>
      </c>
      <c r="G3087" s="37" t="s">
        <v>7420</v>
      </c>
      <c r="H3087" s="232" t="s">
        <v>194</v>
      </c>
      <c r="I3087" s="24">
        <v>3</v>
      </c>
      <c r="J3087" s="24" t="s">
        <v>7413</v>
      </c>
      <c r="K3087" s="60" t="s">
        <v>31</v>
      </c>
      <c r="L3087" s="238">
        <v>3</v>
      </c>
      <c r="M3087" s="27">
        <f t="shared" si="139"/>
        <v>390</v>
      </c>
      <c r="N3087" s="23"/>
      <c r="O3087" s="184" t="s">
        <v>32</v>
      </c>
      <c r="P3087" s="237"/>
    </row>
    <row r="3088" s="83" customFormat="1" ht="18" customHeight="1" spans="1:16">
      <c r="A3088" s="24">
        <v>3083</v>
      </c>
      <c r="B3088" s="24" t="s">
        <v>23</v>
      </c>
      <c r="C3088" s="24" t="s">
        <v>24</v>
      </c>
      <c r="D3088" s="24" t="s">
        <v>25</v>
      </c>
      <c r="E3088" s="60" t="s">
        <v>4460</v>
      </c>
      <c r="F3088" s="60" t="s">
        <v>7412</v>
      </c>
      <c r="G3088" s="37" t="s">
        <v>7421</v>
      </c>
      <c r="H3088" s="24" t="s">
        <v>194</v>
      </c>
      <c r="I3088" s="24">
        <v>4</v>
      </c>
      <c r="J3088" s="24" t="s">
        <v>7413</v>
      </c>
      <c r="K3088" s="60" t="s">
        <v>31</v>
      </c>
      <c r="L3088" s="238">
        <v>4</v>
      </c>
      <c r="M3088" s="27">
        <f t="shared" si="139"/>
        <v>520</v>
      </c>
      <c r="N3088" s="23"/>
      <c r="O3088" s="184" t="s">
        <v>32</v>
      </c>
      <c r="P3088" s="237"/>
    </row>
    <row r="3089" s="83" customFormat="1" ht="18" customHeight="1" spans="1:16">
      <c r="A3089" s="24">
        <v>3084</v>
      </c>
      <c r="B3089" s="24" t="s">
        <v>23</v>
      </c>
      <c r="C3089" s="24" t="s">
        <v>24</v>
      </c>
      <c r="D3089" s="24" t="s">
        <v>25</v>
      </c>
      <c r="E3089" s="60" t="s">
        <v>4460</v>
      </c>
      <c r="F3089" s="60" t="s">
        <v>7412</v>
      </c>
      <c r="G3089" s="37" t="s">
        <v>7422</v>
      </c>
      <c r="H3089" s="232" t="s">
        <v>194</v>
      </c>
      <c r="I3089" s="24">
        <v>3</v>
      </c>
      <c r="J3089" s="24" t="s">
        <v>7413</v>
      </c>
      <c r="K3089" s="60" t="s">
        <v>31</v>
      </c>
      <c r="L3089" s="238">
        <v>3</v>
      </c>
      <c r="M3089" s="27">
        <f t="shared" si="139"/>
        <v>390</v>
      </c>
      <c r="N3089" s="23"/>
      <c r="O3089" s="184" t="s">
        <v>32</v>
      </c>
      <c r="P3089" s="237"/>
    </row>
    <row r="3090" s="83" customFormat="1" ht="18" customHeight="1" spans="1:16">
      <c r="A3090" s="24">
        <v>3085</v>
      </c>
      <c r="B3090" s="24" t="s">
        <v>23</v>
      </c>
      <c r="C3090" s="24" t="s">
        <v>24</v>
      </c>
      <c r="D3090" s="24" t="s">
        <v>25</v>
      </c>
      <c r="E3090" s="60" t="s">
        <v>4460</v>
      </c>
      <c r="F3090" s="60" t="s">
        <v>7412</v>
      </c>
      <c r="G3090" s="37" t="s">
        <v>7423</v>
      </c>
      <c r="H3090" s="232" t="s">
        <v>194</v>
      </c>
      <c r="I3090" s="24">
        <v>2</v>
      </c>
      <c r="J3090" s="24" t="s">
        <v>7413</v>
      </c>
      <c r="K3090" s="60" t="s">
        <v>31</v>
      </c>
      <c r="L3090" s="238">
        <v>2</v>
      </c>
      <c r="M3090" s="27">
        <f t="shared" si="139"/>
        <v>260</v>
      </c>
      <c r="N3090" s="23"/>
      <c r="O3090" s="184" t="s">
        <v>32</v>
      </c>
      <c r="P3090" s="237"/>
    </row>
    <row r="3091" s="83" customFormat="1" ht="18" customHeight="1" spans="1:16">
      <c r="A3091" s="24">
        <v>3086</v>
      </c>
      <c r="B3091" s="24" t="s">
        <v>23</v>
      </c>
      <c r="C3091" s="24" t="s">
        <v>24</v>
      </c>
      <c r="D3091" s="24" t="s">
        <v>25</v>
      </c>
      <c r="E3091" s="60" t="s">
        <v>4460</v>
      </c>
      <c r="F3091" s="60" t="s">
        <v>7412</v>
      </c>
      <c r="G3091" s="37" t="s">
        <v>7424</v>
      </c>
      <c r="H3091" s="24" t="s">
        <v>194</v>
      </c>
      <c r="I3091" s="24">
        <v>4</v>
      </c>
      <c r="J3091" s="24" t="s">
        <v>7413</v>
      </c>
      <c r="K3091" s="60" t="s">
        <v>31</v>
      </c>
      <c r="L3091" s="238">
        <v>4</v>
      </c>
      <c r="M3091" s="27">
        <f t="shared" si="139"/>
        <v>520</v>
      </c>
      <c r="N3091" s="23"/>
      <c r="O3091" s="184" t="s">
        <v>32</v>
      </c>
      <c r="P3091" s="237"/>
    </row>
    <row r="3092" s="83" customFormat="1" ht="18" customHeight="1" spans="1:16">
      <c r="A3092" s="24">
        <v>3087</v>
      </c>
      <c r="B3092" s="24" t="s">
        <v>23</v>
      </c>
      <c r="C3092" s="24" t="s">
        <v>24</v>
      </c>
      <c r="D3092" s="24" t="s">
        <v>25</v>
      </c>
      <c r="E3092" s="60" t="s">
        <v>4460</v>
      </c>
      <c r="F3092" s="60" t="s">
        <v>7412</v>
      </c>
      <c r="G3092" s="37" t="s">
        <v>7425</v>
      </c>
      <c r="H3092" s="24" t="s">
        <v>194</v>
      </c>
      <c r="I3092" s="24">
        <v>4</v>
      </c>
      <c r="J3092" s="24" t="s">
        <v>7413</v>
      </c>
      <c r="K3092" s="60" t="s">
        <v>31</v>
      </c>
      <c r="L3092" s="238">
        <v>4</v>
      </c>
      <c r="M3092" s="27">
        <f t="shared" si="139"/>
        <v>520</v>
      </c>
      <c r="N3092" s="23"/>
      <c r="O3092" s="184" t="s">
        <v>32</v>
      </c>
      <c r="P3092" s="237"/>
    </row>
    <row r="3093" s="83" customFormat="1" ht="18" customHeight="1" spans="1:16">
      <c r="A3093" s="24">
        <v>3088</v>
      </c>
      <c r="B3093" s="24" t="s">
        <v>23</v>
      </c>
      <c r="C3093" s="24" t="s">
        <v>24</v>
      </c>
      <c r="D3093" s="24" t="s">
        <v>25</v>
      </c>
      <c r="E3093" s="60" t="s">
        <v>4460</v>
      </c>
      <c r="F3093" s="60" t="s">
        <v>7412</v>
      </c>
      <c r="G3093" s="37" t="s">
        <v>7426</v>
      </c>
      <c r="H3093" s="232" t="s">
        <v>194</v>
      </c>
      <c r="I3093" s="24">
        <v>3</v>
      </c>
      <c r="J3093" s="24" t="s">
        <v>7413</v>
      </c>
      <c r="K3093" s="60" t="s">
        <v>31</v>
      </c>
      <c r="L3093" s="238">
        <v>3</v>
      </c>
      <c r="M3093" s="27">
        <f t="shared" si="139"/>
        <v>390</v>
      </c>
      <c r="N3093" s="23"/>
      <c r="O3093" s="184" t="s">
        <v>32</v>
      </c>
      <c r="P3093" s="237"/>
    </row>
    <row r="3094" s="83" customFormat="1" ht="18" customHeight="1" spans="1:16">
      <c r="A3094" s="24">
        <v>3089</v>
      </c>
      <c r="B3094" s="24" t="s">
        <v>23</v>
      </c>
      <c r="C3094" s="24" t="s">
        <v>24</v>
      </c>
      <c r="D3094" s="24" t="s">
        <v>25</v>
      </c>
      <c r="E3094" s="24" t="s">
        <v>4460</v>
      </c>
      <c r="F3094" s="24" t="s">
        <v>7412</v>
      </c>
      <c r="G3094" s="37" t="s">
        <v>7427</v>
      </c>
      <c r="H3094" s="232" t="s">
        <v>194</v>
      </c>
      <c r="I3094" s="24">
        <v>2</v>
      </c>
      <c r="J3094" s="24" t="s">
        <v>7413</v>
      </c>
      <c r="K3094" s="60" t="s">
        <v>31</v>
      </c>
      <c r="L3094" s="238">
        <v>2</v>
      </c>
      <c r="M3094" s="27">
        <f t="shared" si="139"/>
        <v>260</v>
      </c>
      <c r="N3094" s="23"/>
      <c r="O3094" s="184" t="s">
        <v>32</v>
      </c>
      <c r="P3094" s="237"/>
    </row>
    <row r="3095" s="83" customFormat="1" ht="18" customHeight="1" spans="1:16">
      <c r="A3095" s="24">
        <v>3090</v>
      </c>
      <c r="B3095" s="24" t="s">
        <v>23</v>
      </c>
      <c r="C3095" s="24" t="s">
        <v>24</v>
      </c>
      <c r="D3095" s="24" t="s">
        <v>25</v>
      </c>
      <c r="E3095" s="60" t="s">
        <v>4460</v>
      </c>
      <c r="F3095" s="60" t="s">
        <v>7412</v>
      </c>
      <c r="G3095" s="37" t="s">
        <v>7428</v>
      </c>
      <c r="H3095" s="232" t="s">
        <v>194</v>
      </c>
      <c r="I3095" s="24">
        <v>2</v>
      </c>
      <c r="J3095" s="24" t="s">
        <v>7413</v>
      </c>
      <c r="K3095" s="60" t="s">
        <v>31</v>
      </c>
      <c r="L3095" s="238">
        <v>2</v>
      </c>
      <c r="M3095" s="27">
        <f t="shared" si="139"/>
        <v>260</v>
      </c>
      <c r="N3095" s="23"/>
      <c r="O3095" s="184" t="s">
        <v>32</v>
      </c>
      <c r="P3095" s="237"/>
    </row>
    <row r="3096" s="83" customFormat="1" ht="18" customHeight="1" spans="1:16">
      <c r="A3096" s="24">
        <v>3091</v>
      </c>
      <c r="B3096" s="24" t="s">
        <v>23</v>
      </c>
      <c r="C3096" s="24" t="s">
        <v>24</v>
      </c>
      <c r="D3096" s="24" t="s">
        <v>25</v>
      </c>
      <c r="E3096" s="60" t="s">
        <v>4460</v>
      </c>
      <c r="F3096" s="60" t="s">
        <v>7412</v>
      </c>
      <c r="G3096" s="37" t="s">
        <v>7429</v>
      </c>
      <c r="H3096" s="232" t="s">
        <v>194</v>
      </c>
      <c r="I3096" s="24">
        <v>3</v>
      </c>
      <c r="J3096" s="24" t="s">
        <v>7413</v>
      </c>
      <c r="K3096" s="60" t="s">
        <v>31</v>
      </c>
      <c r="L3096" s="238">
        <v>3</v>
      </c>
      <c r="M3096" s="27">
        <f t="shared" si="139"/>
        <v>390</v>
      </c>
      <c r="N3096" s="23"/>
      <c r="O3096" s="184" t="s">
        <v>32</v>
      </c>
      <c r="P3096" s="237"/>
    </row>
    <row r="3097" s="83" customFormat="1" ht="18" customHeight="1" spans="1:16">
      <c r="A3097" s="24">
        <v>3092</v>
      </c>
      <c r="B3097" s="24" t="s">
        <v>23</v>
      </c>
      <c r="C3097" s="24" t="s">
        <v>24</v>
      </c>
      <c r="D3097" s="24" t="s">
        <v>25</v>
      </c>
      <c r="E3097" s="60" t="s">
        <v>4460</v>
      </c>
      <c r="F3097" s="60" t="s">
        <v>7412</v>
      </c>
      <c r="G3097" s="37" t="s">
        <v>7430</v>
      </c>
      <c r="H3097" s="232" t="s">
        <v>194</v>
      </c>
      <c r="I3097" s="24">
        <v>2</v>
      </c>
      <c r="J3097" s="24" t="s">
        <v>7413</v>
      </c>
      <c r="K3097" s="60" t="s">
        <v>31</v>
      </c>
      <c r="L3097" s="238">
        <v>2</v>
      </c>
      <c r="M3097" s="27">
        <f t="shared" si="139"/>
        <v>260</v>
      </c>
      <c r="N3097" s="23"/>
      <c r="O3097" s="184" t="s">
        <v>32</v>
      </c>
      <c r="P3097" s="237"/>
    </row>
    <row r="3098" s="83" customFormat="1" ht="18" customHeight="1" spans="1:16">
      <c r="A3098" s="24">
        <v>3093</v>
      </c>
      <c r="B3098" s="24" t="s">
        <v>23</v>
      </c>
      <c r="C3098" s="24" t="s">
        <v>24</v>
      </c>
      <c r="D3098" s="24" t="s">
        <v>25</v>
      </c>
      <c r="E3098" s="24" t="s">
        <v>4460</v>
      </c>
      <c r="F3098" s="24" t="s">
        <v>7412</v>
      </c>
      <c r="G3098" s="37" t="s">
        <v>7431</v>
      </c>
      <c r="H3098" s="232" t="s">
        <v>194</v>
      </c>
      <c r="I3098" s="24">
        <v>2</v>
      </c>
      <c r="J3098" s="24" t="s">
        <v>7413</v>
      </c>
      <c r="K3098" s="60" t="s">
        <v>31</v>
      </c>
      <c r="L3098" s="238">
        <v>2</v>
      </c>
      <c r="M3098" s="27">
        <f t="shared" si="139"/>
        <v>260</v>
      </c>
      <c r="N3098" s="23"/>
      <c r="O3098" s="184" t="s">
        <v>32</v>
      </c>
      <c r="P3098" s="237"/>
    </row>
    <row r="3099" s="83" customFormat="1" ht="18" customHeight="1" spans="1:16">
      <c r="A3099" s="24">
        <v>3094</v>
      </c>
      <c r="B3099" s="24" t="s">
        <v>23</v>
      </c>
      <c r="C3099" s="24" t="s">
        <v>24</v>
      </c>
      <c r="D3099" s="24" t="s">
        <v>25</v>
      </c>
      <c r="E3099" s="60" t="s">
        <v>4460</v>
      </c>
      <c r="F3099" s="60" t="s">
        <v>7412</v>
      </c>
      <c r="G3099" s="37" t="s">
        <v>7432</v>
      </c>
      <c r="H3099" s="232" t="s">
        <v>194</v>
      </c>
      <c r="I3099" s="24">
        <v>3</v>
      </c>
      <c r="J3099" s="24" t="s">
        <v>7413</v>
      </c>
      <c r="K3099" s="60" t="s">
        <v>31</v>
      </c>
      <c r="L3099" s="238">
        <v>3</v>
      </c>
      <c r="M3099" s="27">
        <f t="shared" si="139"/>
        <v>390</v>
      </c>
      <c r="N3099" s="23"/>
      <c r="O3099" s="184" t="s">
        <v>32</v>
      </c>
      <c r="P3099" s="237"/>
    </row>
    <row r="3100" s="83" customFormat="1" ht="18" customHeight="1" spans="1:16">
      <c r="A3100" s="24">
        <v>3095</v>
      </c>
      <c r="B3100" s="24" t="s">
        <v>23</v>
      </c>
      <c r="C3100" s="24" t="s">
        <v>24</v>
      </c>
      <c r="D3100" s="24" t="s">
        <v>25</v>
      </c>
      <c r="E3100" s="60" t="s">
        <v>4460</v>
      </c>
      <c r="F3100" s="60" t="s">
        <v>7412</v>
      </c>
      <c r="G3100" s="37" t="s">
        <v>7433</v>
      </c>
      <c r="H3100" s="232" t="s">
        <v>194</v>
      </c>
      <c r="I3100" s="24">
        <v>2</v>
      </c>
      <c r="J3100" s="24" t="s">
        <v>7413</v>
      </c>
      <c r="K3100" s="60" t="s">
        <v>31</v>
      </c>
      <c r="L3100" s="238">
        <v>2</v>
      </c>
      <c r="M3100" s="27">
        <f t="shared" si="139"/>
        <v>260</v>
      </c>
      <c r="N3100" s="23"/>
      <c r="O3100" s="184" t="s">
        <v>32</v>
      </c>
      <c r="P3100" s="237"/>
    </row>
    <row r="3101" s="83" customFormat="1" ht="18" customHeight="1" spans="1:16">
      <c r="A3101" s="24">
        <v>3096</v>
      </c>
      <c r="B3101" s="24" t="s">
        <v>23</v>
      </c>
      <c r="C3101" s="24" t="s">
        <v>24</v>
      </c>
      <c r="D3101" s="24" t="s">
        <v>25</v>
      </c>
      <c r="E3101" s="24" t="s">
        <v>4460</v>
      </c>
      <c r="F3101" s="24" t="s">
        <v>7412</v>
      </c>
      <c r="G3101" s="238" t="s">
        <v>7434</v>
      </c>
      <c r="H3101" s="232" t="s">
        <v>194</v>
      </c>
      <c r="I3101" s="24">
        <v>3</v>
      </c>
      <c r="J3101" s="24" t="s">
        <v>7413</v>
      </c>
      <c r="K3101" s="60" t="s">
        <v>31</v>
      </c>
      <c r="L3101" s="238">
        <v>3</v>
      </c>
      <c r="M3101" s="27">
        <f t="shared" si="139"/>
        <v>390</v>
      </c>
      <c r="N3101" s="23"/>
      <c r="O3101" s="184" t="s">
        <v>32</v>
      </c>
      <c r="P3101" s="239"/>
    </row>
    <row r="3102" s="83" customFormat="1" ht="18" customHeight="1" spans="1:16">
      <c r="A3102" s="24">
        <v>3097</v>
      </c>
      <c r="B3102" s="24" t="s">
        <v>23</v>
      </c>
      <c r="C3102" s="24" t="s">
        <v>24</v>
      </c>
      <c r="D3102" s="24" t="s">
        <v>25</v>
      </c>
      <c r="E3102" s="60" t="s">
        <v>4460</v>
      </c>
      <c r="F3102" s="60" t="s">
        <v>7412</v>
      </c>
      <c r="G3102" s="37" t="s">
        <v>7435</v>
      </c>
      <c r="H3102" s="232" t="s">
        <v>194</v>
      </c>
      <c r="I3102" s="24">
        <v>2</v>
      </c>
      <c r="J3102" s="24" t="s">
        <v>7413</v>
      </c>
      <c r="K3102" s="60" t="s">
        <v>31</v>
      </c>
      <c r="L3102" s="238">
        <v>2</v>
      </c>
      <c r="M3102" s="27">
        <f t="shared" si="139"/>
        <v>260</v>
      </c>
      <c r="N3102" s="23"/>
      <c r="O3102" s="184" t="s">
        <v>32</v>
      </c>
      <c r="P3102" s="237"/>
    </row>
    <row r="3103" s="83" customFormat="1" ht="18" customHeight="1" spans="1:16">
      <c r="A3103" s="24">
        <v>3098</v>
      </c>
      <c r="B3103" s="24" t="s">
        <v>23</v>
      </c>
      <c r="C3103" s="24" t="s">
        <v>24</v>
      </c>
      <c r="D3103" s="24" t="s">
        <v>25</v>
      </c>
      <c r="E3103" s="60" t="s">
        <v>4460</v>
      </c>
      <c r="F3103" s="60" t="s">
        <v>7412</v>
      </c>
      <c r="G3103" s="37" t="s">
        <v>7436</v>
      </c>
      <c r="H3103" s="232" t="s">
        <v>194</v>
      </c>
      <c r="I3103" s="24">
        <v>2</v>
      </c>
      <c r="J3103" s="24" t="s">
        <v>7413</v>
      </c>
      <c r="K3103" s="60" t="s">
        <v>31</v>
      </c>
      <c r="L3103" s="238">
        <v>2</v>
      </c>
      <c r="M3103" s="27">
        <f t="shared" si="139"/>
        <v>260</v>
      </c>
      <c r="N3103" s="23"/>
      <c r="O3103" s="184" t="s">
        <v>32</v>
      </c>
      <c r="P3103" s="237"/>
    </row>
    <row r="3104" s="83" customFormat="1" ht="18" customHeight="1" spans="1:16">
      <c r="A3104" s="24">
        <v>3099</v>
      </c>
      <c r="B3104" s="24" t="s">
        <v>23</v>
      </c>
      <c r="C3104" s="24" t="s">
        <v>24</v>
      </c>
      <c r="D3104" s="24" t="s">
        <v>25</v>
      </c>
      <c r="E3104" s="60" t="s">
        <v>4460</v>
      </c>
      <c r="F3104" s="60" t="s">
        <v>7412</v>
      </c>
      <c r="G3104" s="37" t="s">
        <v>7437</v>
      </c>
      <c r="H3104" s="24" t="s">
        <v>194</v>
      </c>
      <c r="I3104" s="24">
        <v>4</v>
      </c>
      <c r="J3104" s="24" t="s">
        <v>7413</v>
      </c>
      <c r="K3104" s="60" t="s">
        <v>31</v>
      </c>
      <c r="L3104" s="238">
        <v>4</v>
      </c>
      <c r="M3104" s="27">
        <f t="shared" si="139"/>
        <v>520</v>
      </c>
      <c r="N3104" s="23"/>
      <c r="O3104" s="184" t="s">
        <v>32</v>
      </c>
      <c r="P3104" s="237"/>
    </row>
    <row r="3105" s="83" customFormat="1" ht="18" customHeight="1" spans="1:16">
      <c r="A3105" s="24">
        <v>3100</v>
      </c>
      <c r="B3105" s="24" t="s">
        <v>23</v>
      </c>
      <c r="C3105" s="24" t="s">
        <v>24</v>
      </c>
      <c r="D3105" s="24" t="s">
        <v>25</v>
      </c>
      <c r="E3105" s="60" t="s">
        <v>4460</v>
      </c>
      <c r="F3105" s="60" t="s">
        <v>7412</v>
      </c>
      <c r="G3105" s="37" t="s">
        <v>7438</v>
      </c>
      <c r="H3105" s="232" t="s">
        <v>194</v>
      </c>
      <c r="I3105" s="24">
        <v>3</v>
      </c>
      <c r="J3105" s="24" t="s">
        <v>7413</v>
      </c>
      <c r="K3105" s="60" t="s">
        <v>31</v>
      </c>
      <c r="L3105" s="238">
        <v>3</v>
      </c>
      <c r="M3105" s="27">
        <f t="shared" si="139"/>
        <v>390</v>
      </c>
      <c r="N3105" s="23"/>
      <c r="O3105" s="184" t="s">
        <v>32</v>
      </c>
      <c r="P3105" s="237"/>
    </row>
    <row r="3106" s="83" customFormat="1" ht="18" customHeight="1" spans="1:16">
      <c r="A3106" s="24">
        <v>3101</v>
      </c>
      <c r="B3106" s="24" t="s">
        <v>23</v>
      </c>
      <c r="C3106" s="24" t="s">
        <v>24</v>
      </c>
      <c r="D3106" s="24" t="s">
        <v>25</v>
      </c>
      <c r="E3106" s="60" t="s">
        <v>4460</v>
      </c>
      <c r="F3106" s="60" t="s">
        <v>7412</v>
      </c>
      <c r="G3106" s="37" t="s">
        <v>7439</v>
      </c>
      <c r="H3106" s="232" t="s">
        <v>194</v>
      </c>
      <c r="I3106" s="24">
        <v>2</v>
      </c>
      <c r="J3106" s="24" t="s">
        <v>7413</v>
      </c>
      <c r="K3106" s="60" t="s">
        <v>31</v>
      </c>
      <c r="L3106" s="238">
        <v>2</v>
      </c>
      <c r="M3106" s="27">
        <f t="shared" si="139"/>
        <v>260</v>
      </c>
      <c r="N3106" s="23"/>
      <c r="O3106" s="184" t="s">
        <v>32</v>
      </c>
      <c r="P3106" s="237"/>
    </row>
    <row r="3107" s="83" customFormat="1" ht="18" customHeight="1" spans="1:16">
      <c r="A3107" s="24">
        <v>3102</v>
      </c>
      <c r="B3107" s="24" t="s">
        <v>23</v>
      </c>
      <c r="C3107" s="24" t="s">
        <v>24</v>
      </c>
      <c r="D3107" s="24" t="s">
        <v>25</v>
      </c>
      <c r="E3107" s="24" t="s">
        <v>4460</v>
      </c>
      <c r="F3107" s="24" t="s">
        <v>7412</v>
      </c>
      <c r="G3107" s="238" t="s">
        <v>7440</v>
      </c>
      <c r="H3107" s="24" t="s">
        <v>194</v>
      </c>
      <c r="I3107" s="24">
        <v>4</v>
      </c>
      <c r="J3107" s="24" t="s">
        <v>7413</v>
      </c>
      <c r="K3107" s="60" t="s">
        <v>31</v>
      </c>
      <c r="L3107" s="238">
        <v>4</v>
      </c>
      <c r="M3107" s="27">
        <f t="shared" si="139"/>
        <v>520</v>
      </c>
      <c r="N3107" s="23"/>
      <c r="O3107" s="184" t="s">
        <v>32</v>
      </c>
      <c r="P3107" s="239"/>
    </row>
    <row r="3108" s="83" customFormat="1" ht="18" customHeight="1" spans="1:16">
      <c r="A3108" s="24">
        <v>3103</v>
      </c>
      <c r="B3108" s="24" t="s">
        <v>23</v>
      </c>
      <c r="C3108" s="24" t="s">
        <v>24</v>
      </c>
      <c r="D3108" s="24" t="s">
        <v>25</v>
      </c>
      <c r="E3108" s="60" t="s">
        <v>4460</v>
      </c>
      <c r="F3108" s="60" t="s">
        <v>7412</v>
      </c>
      <c r="G3108" s="37" t="s">
        <v>7441</v>
      </c>
      <c r="H3108" s="24" t="s">
        <v>194</v>
      </c>
      <c r="I3108" s="24">
        <v>4</v>
      </c>
      <c r="J3108" s="24" t="s">
        <v>7413</v>
      </c>
      <c r="K3108" s="60" t="s">
        <v>31</v>
      </c>
      <c r="L3108" s="238">
        <v>4</v>
      </c>
      <c r="M3108" s="27">
        <f t="shared" si="139"/>
        <v>520</v>
      </c>
      <c r="N3108" s="23"/>
      <c r="O3108" s="184" t="s">
        <v>32</v>
      </c>
      <c r="P3108" s="237"/>
    </row>
    <row r="3109" s="83" customFormat="1" ht="18" customHeight="1" spans="1:16">
      <c r="A3109" s="24">
        <v>3104</v>
      </c>
      <c r="B3109" s="24" t="s">
        <v>23</v>
      </c>
      <c r="C3109" s="24" t="s">
        <v>24</v>
      </c>
      <c r="D3109" s="24" t="s">
        <v>25</v>
      </c>
      <c r="E3109" s="24" t="s">
        <v>4460</v>
      </c>
      <c r="F3109" s="24" t="s">
        <v>7412</v>
      </c>
      <c r="G3109" s="37" t="s">
        <v>7442</v>
      </c>
      <c r="H3109" s="232" t="s">
        <v>194</v>
      </c>
      <c r="I3109" s="24">
        <v>3</v>
      </c>
      <c r="J3109" s="24" t="s">
        <v>7413</v>
      </c>
      <c r="K3109" s="60" t="s">
        <v>31</v>
      </c>
      <c r="L3109" s="238">
        <v>3</v>
      </c>
      <c r="M3109" s="27">
        <f t="shared" si="139"/>
        <v>390</v>
      </c>
      <c r="N3109" s="23"/>
      <c r="O3109" s="184" t="s">
        <v>32</v>
      </c>
      <c r="P3109" s="237"/>
    </row>
    <row r="3110" s="83" customFormat="1" ht="18" customHeight="1" spans="1:16">
      <c r="A3110" s="24">
        <v>3105</v>
      </c>
      <c r="B3110" s="24" t="s">
        <v>23</v>
      </c>
      <c r="C3110" s="24" t="s">
        <v>24</v>
      </c>
      <c r="D3110" s="24" t="s">
        <v>25</v>
      </c>
      <c r="E3110" s="60" t="s">
        <v>4460</v>
      </c>
      <c r="F3110" s="60" t="s">
        <v>7412</v>
      </c>
      <c r="G3110" s="37" t="s">
        <v>7443</v>
      </c>
      <c r="H3110" s="232" t="s">
        <v>194</v>
      </c>
      <c r="I3110" s="24">
        <v>3</v>
      </c>
      <c r="J3110" s="24" t="s">
        <v>7413</v>
      </c>
      <c r="K3110" s="60" t="s">
        <v>31</v>
      </c>
      <c r="L3110" s="238">
        <v>3</v>
      </c>
      <c r="M3110" s="27">
        <f t="shared" si="139"/>
        <v>390</v>
      </c>
      <c r="N3110" s="23"/>
      <c r="O3110" s="184" t="s">
        <v>32</v>
      </c>
      <c r="P3110" s="237"/>
    </row>
    <row r="3111" s="83" customFormat="1" ht="18" customHeight="1" spans="1:16">
      <c r="A3111" s="24">
        <v>3106</v>
      </c>
      <c r="B3111" s="24" t="s">
        <v>23</v>
      </c>
      <c r="C3111" s="24" t="s">
        <v>24</v>
      </c>
      <c r="D3111" s="24" t="s">
        <v>25</v>
      </c>
      <c r="E3111" s="60" t="s">
        <v>4878</v>
      </c>
      <c r="F3111" s="60" t="s">
        <v>7412</v>
      </c>
      <c r="G3111" s="37" t="s">
        <v>7444</v>
      </c>
      <c r="H3111" s="232" t="s">
        <v>194</v>
      </c>
      <c r="I3111" s="24">
        <v>3</v>
      </c>
      <c r="J3111" s="24" t="s">
        <v>7413</v>
      </c>
      <c r="K3111" s="60" t="s">
        <v>31</v>
      </c>
      <c r="L3111" s="238">
        <v>3</v>
      </c>
      <c r="M3111" s="27">
        <f t="shared" si="139"/>
        <v>390</v>
      </c>
      <c r="N3111" s="23"/>
      <c r="O3111" s="184" t="s">
        <v>32</v>
      </c>
      <c r="P3111" s="237"/>
    </row>
    <row r="3112" s="83" customFormat="1" ht="18" customHeight="1" spans="1:16">
      <c r="A3112" s="24">
        <v>3107</v>
      </c>
      <c r="B3112" s="24" t="s">
        <v>23</v>
      </c>
      <c r="C3112" s="24" t="s">
        <v>24</v>
      </c>
      <c r="D3112" s="24" t="s">
        <v>25</v>
      </c>
      <c r="E3112" s="24" t="s">
        <v>4460</v>
      </c>
      <c r="F3112" s="24" t="s">
        <v>7412</v>
      </c>
      <c r="G3112" s="37" t="s">
        <v>7445</v>
      </c>
      <c r="H3112" s="232" t="s">
        <v>194</v>
      </c>
      <c r="I3112" s="24">
        <v>2</v>
      </c>
      <c r="J3112" s="24" t="s">
        <v>7413</v>
      </c>
      <c r="K3112" s="60" t="s">
        <v>31</v>
      </c>
      <c r="L3112" s="238">
        <v>2</v>
      </c>
      <c r="M3112" s="27">
        <f t="shared" si="139"/>
        <v>260</v>
      </c>
      <c r="N3112" s="23"/>
      <c r="O3112" s="184" t="s">
        <v>32</v>
      </c>
      <c r="P3112" s="237"/>
    </row>
    <row r="3113" s="83" customFormat="1" ht="18" customHeight="1" spans="1:16">
      <c r="A3113" s="24">
        <v>3108</v>
      </c>
      <c r="B3113" s="24" t="s">
        <v>23</v>
      </c>
      <c r="C3113" s="24" t="s">
        <v>24</v>
      </c>
      <c r="D3113" s="24" t="s">
        <v>25</v>
      </c>
      <c r="E3113" s="60" t="s">
        <v>4460</v>
      </c>
      <c r="F3113" s="60" t="s">
        <v>7412</v>
      </c>
      <c r="G3113" s="37" t="s">
        <v>7446</v>
      </c>
      <c r="H3113" s="232" t="s">
        <v>194</v>
      </c>
      <c r="I3113" s="24">
        <v>2</v>
      </c>
      <c r="J3113" s="24" t="s">
        <v>7413</v>
      </c>
      <c r="K3113" s="60" t="s">
        <v>31</v>
      </c>
      <c r="L3113" s="238">
        <v>2</v>
      </c>
      <c r="M3113" s="27">
        <f t="shared" si="139"/>
        <v>260</v>
      </c>
      <c r="N3113" s="23"/>
      <c r="O3113" s="184" t="s">
        <v>32</v>
      </c>
      <c r="P3113" s="237"/>
    </row>
    <row r="3114" s="83" customFormat="1" ht="18" customHeight="1" spans="1:16">
      <c r="A3114" s="24">
        <v>3109</v>
      </c>
      <c r="B3114" s="24" t="s">
        <v>23</v>
      </c>
      <c r="C3114" s="24" t="s">
        <v>24</v>
      </c>
      <c r="D3114" s="24" t="s">
        <v>25</v>
      </c>
      <c r="E3114" s="60" t="s">
        <v>4460</v>
      </c>
      <c r="F3114" s="60" t="s">
        <v>7412</v>
      </c>
      <c r="G3114" s="37" t="s">
        <v>7447</v>
      </c>
      <c r="H3114" s="232" t="s">
        <v>194</v>
      </c>
      <c r="I3114" s="24">
        <v>2</v>
      </c>
      <c r="J3114" s="24" t="s">
        <v>7413</v>
      </c>
      <c r="K3114" s="60" t="s">
        <v>31</v>
      </c>
      <c r="L3114" s="238">
        <v>2</v>
      </c>
      <c r="M3114" s="27">
        <f t="shared" ref="M3114:M3148" si="140">L3114*130</f>
        <v>260</v>
      </c>
      <c r="N3114" s="23"/>
      <c r="O3114" s="184" t="s">
        <v>32</v>
      </c>
      <c r="P3114" s="237"/>
    </row>
    <row r="3115" s="83" customFormat="1" ht="18" customHeight="1" spans="1:16">
      <c r="A3115" s="24">
        <v>3110</v>
      </c>
      <c r="B3115" s="24" t="s">
        <v>23</v>
      </c>
      <c r="C3115" s="24" t="s">
        <v>24</v>
      </c>
      <c r="D3115" s="24" t="s">
        <v>25</v>
      </c>
      <c r="E3115" s="60" t="s">
        <v>4460</v>
      </c>
      <c r="F3115" s="60" t="s">
        <v>7412</v>
      </c>
      <c r="G3115" s="37" t="s">
        <v>7448</v>
      </c>
      <c r="H3115" s="24" t="s">
        <v>194</v>
      </c>
      <c r="I3115" s="24">
        <v>4</v>
      </c>
      <c r="J3115" s="24" t="s">
        <v>7413</v>
      </c>
      <c r="K3115" s="60" t="s">
        <v>31</v>
      </c>
      <c r="L3115" s="238">
        <v>4</v>
      </c>
      <c r="M3115" s="27">
        <f t="shared" si="140"/>
        <v>520</v>
      </c>
      <c r="N3115" s="23"/>
      <c r="O3115" s="184" t="s">
        <v>32</v>
      </c>
      <c r="P3115" s="237"/>
    </row>
    <row r="3116" s="83" customFormat="1" ht="18" customHeight="1" spans="1:16">
      <c r="A3116" s="24">
        <v>3111</v>
      </c>
      <c r="B3116" s="24" t="s">
        <v>23</v>
      </c>
      <c r="C3116" s="24" t="s">
        <v>24</v>
      </c>
      <c r="D3116" s="24" t="s">
        <v>25</v>
      </c>
      <c r="E3116" s="24" t="s">
        <v>4460</v>
      </c>
      <c r="F3116" s="24" t="s">
        <v>7412</v>
      </c>
      <c r="G3116" s="37" t="s">
        <v>7449</v>
      </c>
      <c r="H3116" s="232" t="s">
        <v>194</v>
      </c>
      <c r="I3116" s="24">
        <v>2</v>
      </c>
      <c r="J3116" s="24" t="s">
        <v>7413</v>
      </c>
      <c r="K3116" s="60" t="s">
        <v>31</v>
      </c>
      <c r="L3116" s="238">
        <v>2</v>
      </c>
      <c r="M3116" s="27">
        <f t="shared" si="140"/>
        <v>260</v>
      </c>
      <c r="N3116" s="23"/>
      <c r="O3116" s="184" t="s">
        <v>32</v>
      </c>
      <c r="P3116" s="237"/>
    </row>
    <row r="3117" s="83" customFormat="1" ht="18" customHeight="1" spans="1:16">
      <c r="A3117" s="24">
        <v>3112</v>
      </c>
      <c r="B3117" s="24" t="s">
        <v>23</v>
      </c>
      <c r="C3117" s="24" t="s">
        <v>24</v>
      </c>
      <c r="D3117" s="24" t="s">
        <v>25</v>
      </c>
      <c r="E3117" s="60" t="s">
        <v>4460</v>
      </c>
      <c r="F3117" s="60" t="s">
        <v>7412</v>
      </c>
      <c r="G3117" s="37" t="s">
        <v>7450</v>
      </c>
      <c r="H3117" s="232" t="s">
        <v>194</v>
      </c>
      <c r="I3117" s="24">
        <v>2</v>
      </c>
      <c r="J3117" s="24" t="s">
        <v>7413</v>
      </c>
      <c r="K3117" s="60" t="s">
        <v>31</v>
      </c>
      <c r="L3117" s="238">
        <v>2</v>
      </c>
      <c r="M3117" s="27">
        <f t="shared" si="140"/>
        <v>260</v>
      </c>
      <c r="N3117" s="23"/>
      <c r="O3117" s="184" t="s">
        <v>32</v>
      </c>
      <c r="P3117" s="237"/>
    </row>
    <row r="3118" s="83" customFormat="1" ht="18" customHeight="1" spans="1:16">
      <c r="A3118" s="24">
        <v>3113</v>
      </c>
      <c r="B3118" s="24" t="s">
        <v>23</v>
      </c>
      <c r="C3118" s="24" t="s">
        <v>24</v>
      </c>
      <c r="D3118" s="24" t="s">
        <v>25</v>
      </c>
      <c r="E3118" s="24" t="s">
        <v>4460</v>
      </c>
      <c r="F3118" s="24" t="s">
        <v>7412</v>
      </c>
      <c r="G3118" s="37" t="s">
        <v>7451</v>
      </c>
      <c r="H3118" s="232" t="s">
        <v>194</v>
      </c>
      <c r="I3118" s="24">
        <v>2</v>
      </c>
      <c r="J3118" s="24" t="s">
        <v>7413</v>
      </c>
      <c r="K3118" s="60" t="s">
        <v>31</v>
      </c>
      <c r="L3118" s="238">
        <v>2</v>
      </c>
      <c r="M3118" s="27">
        <f t="shared" si="140"/>
        <v>260</v>
      </c>
      <c r="N3118" s="23"/>
      <c r="O3118" s="184" t="s">
        <v>32</v>
      </c>
      <c r="P3118" s="237"/>
    </row>
    <row r="3119" s="83" customFormat="1" ht="18" customHeight="1" spans="1:16">
      <c r="A3119" s="24">
        <v>3114</v>
      </c>
      <c r="B3119" s="24" t="s">
        <v>23</v>
      </c>
      <c r="C3119" s="24" t="s">
        <v>24</v>
      </c>
      <c r="D3119" s="24" t="s">
        <v>25</v>
      </c>
      <c r="E3119" s="60" t="s">
        <v>4460</v>
      </c>
      <c r="F3119" s="60" t="s">
        <v>7412</v>
      </c>
      <c r="G3119" s="37" t="s">
        <v>7452</v>
      </c>
      <c r="H3119" s="232" t="s">
        <v>194</v>
      </c>
      <c r="I3119" s="24">
        <v>3</v>
      </c>
      <c r="J3119" s="24" t="s">
        <v>7413</v>
      </c>
      <c r="K3119" s="60" t="s">
        <v>31</v>
      </c>
      <c r="L3119" s="238">
        <v>3</v>
      </c>
      <c r="M3119" s="27">
        <f t="shared" si="140"/>
        <v>390</v>
      </c>
      <c r="N3119" s="23"/>
      <c r="O3119" s="184" t="s">
        <v>32</v>
      </c>
      <c r="P3119" s="237"/>
    </row>
    <row r="3120" s="83" customFormat="1" ht="18" customHeight="1" spans="1:16">
      <c r="A3120" s="24">
        <v>3115</v>
      </c>
      <c r="B3120" s="24" t="s">
        <v>23</v>
      </c>
      <c r="C3120" s="24" t="s">
        <v>24</v>
      </c>
      <c r="D3120" s="24" t="s">
        <v>25</v>
      </c>
      <c r="E3120" s="24" t="s">
        <v>4460</v>
      </c>
      <c r="F3120" s="24" t="s">
        <v>7412</v>
      </c>
      <c r="G3120" s="37" t="s">
        <v>7453</v>
      </c>
      <c r="H3120" s="232" t="s">
        <v>194</v>
      </c>
      <c r="I3120" s="24">
        <v>2</v>
      </c>
      <c r="J3120" s="24" t="s">
        <v>7413</v>
      </c>
      <c r="K3120" s="60" t="s">
        <v>31</v>
      </c>
      <c r="L3120" s="238">
        <v>2</v>
      </c>
      <c r="M3120" s="27">
        <f t="shared" si="140"/>
        <v>260</v>
      </c>
      <c r="N3120" s="23"/>
      <c r="O3120" s="184" t="s">
        <v>32</v>
      </c>
      <c r="P3120" s="237"/>
    </row>
    <row r="3121" s="83" customFormat="1" ht="18" customHeight="1" spans="1:16">
      <c r="A3121" s="24">
        <v>3116</v>
      </c>
      <c r="B3121" s="24" t="s">
        <v>23</v>
      </c>
      <c r="C3121" s="24" t="s">
        <v>24</v>
      </c>
      <c r="D3121" s="24" t="s">
        <v>25</v>
      </c>
      <c r="E3121" s="60" t="s">
        <v>4460</v>
      </c>
      <c r="F3121" s="60" t="s">
        <v>7412</v>
      </c>
      <c r="G3121" s="37" t="s">
        <v>7454</v>
      </c>
      <c r="H3121" s="24" t="s">
        <v>194</v>
      </c>
      <c r="I3121" s="24">
        <v>4</v>
      </c>
      <c r="J3121" s="24" t="s">
        <v>7413</v>
      </c>
      <c r="K3121" s="60" t="s">
        <v>31</v>
      </c>
      <c r="L3121" s="238">
        <v>4</v>
      </c>
      <c r="M3121" s="27">
        <f t="shared" si="140"/>
        <v>520</v>
      </c>
      <c r="N3121" s="23"/>
      <c r="O3121" s="184" t="s">
        <v>32</v>
      </c>
      <c r="P3121" s="237"/>
    </row>
    <row r="3122" s="83" customFormat="1" ht="18" customHeight="1" spans="1:16">
      <c r="A3122" s="24">
        <v>3117</v>
      </c>
      <c r="B3122" s="24" t="s">
        <v>23</v>
      </c>
      <c r="C3122" s="24" t="s">
        <v>24</v>
      </c>
      <c r="D3122" s="24" t="s">
        <v>25</v>
      </c>
      <c r="E3122" s="60" t="s">
        <v>4460</v>
      </c>
      <c r="F3122" s="60" t="s">
        <v>7412</v>
      </c>
      <c r="G3122" s="37" t="s">
        <v>7455</v>
      </c>
      <c r="H3122" s="232" t="s">
        <v>194</v>
      </c>
      <c r="I3122" s="24">
        <v>3</v>
      </c>
      <c r="J3122" s="24" t="s">
        <v>7413</v>
      </c>
      <c r="K3122" s="60" t="s">
        <v>31</v>
      </c>
      <c r="L3122" s="238">
        <v>3</v>
      </c>
      <c r="M3122" s="27">
        <f t="shared" si="140"/>
        <v>390</v>
      </c>
      <c r="N3122" s="23"/>
      <c r="O3122" s="184" t="s">
        <v>32</v>
      </c>
      <c r="P3122" s="237"/>
    </row>
    <row r="3123" s="83" customFormat="1" ht="18" customHeight="1" spans="1:16">
      <c r="A3123" s="24">
        <v>3118</v>
      </c>
      <c r="B3123" s="24" t="s">
        <v>23</v>
      </c>
      <c r="C3123" s="24" t="s">
        <v>24</v>
      </c>
      <c r="D3123" s="24" t="s">
        <v>25</v>
      </c>
      <c r="E3123" s="60" t="s">
        <v>4460</v>
      </c>
      <c r="F3123" s="60" t="s">
        <v>7412</v>
      </c>
      <c r="G3123" s="37" t="s">
        <v>7456</v>
      </c>
      <c r="H3123" s="232" t="s">
        <v>194</v>
      </c>
      <c r="I3123" s="24">
        <v>2</v>
      </c>
      <c r="J3123" s="24" t="s">
        <v>7413</v>
      </c>
      <c r="K3123" s="60" t="s">
        <v>31</v>
      </c>
      <c r="L3123" s="238">
        <v>2</v>
      </c>
      <c r="M3123" s="27">
        <f t="shared" si="140"/>
        <v>260</v>
      </c>
      <c r="N3123" s="23"/>
      <c r="O3123" s="184" t="s">
        <v>32</v>
      </c>
      <c r="P3123" s="237"/>
    </row>
    <row r="3124" s="83" customFormat="1" ht="18" customHeight="1" spans="1:16">
      <c r="A3124" s="24">
        <v>3119</v>
      </c>
      <c r="B3124" s="24" t="s">
        <v>23</v>
      </c>
      <c r="C3124" s="24" t="s">
        <v>24</v>
      </c>
      <c r="D3124" s="24" t="s">
        <v>25</v>
      </c>
      <c r="E3124" s="60" t="s">
        <v>4460</v>
      </c>
      <c r="F3124" s="60" t="s">
        <v>7412</v>
      </c>
      <c r="G3124" s="37" t="s">
        <v>7457</v>
      </c>
      <c r="H3124" s="232" t="s">
        <v>194</v>
      </c>
      <c r="I3124" s="24">
        <v>2</v>
      </c>
      <c r="J3124" s="24" t="s">
        <v>7413</v>
      </c>
      <c r="K3124" s="60" t="s">
        <v>31</v>
      </c>
      <c r="L3124" s="238">
        <v>2</v>
      </c>
      <c r="M3124" s="27">
        <f t="shared" si="140"/>
        <v>260</v>
      </c>
      <c r="N3124" s="23"/>
      <c r="O3124" s="184" t="s">
        <v>32</v>
      </c>
      <c r="P3124" s="237"/>
    </row>
    <row r="3125" s="83" customFormat="1" ht="18" customHeight="1" spans="1:16">
      <c r="A3125" s="24">
        <v>3120</v>
      </c>
      <c r="B3125" s="24" t="s">
        <v>23</v>
      </c>
      <c r="C3125" s="24" t="s">
        <v>24</v>
      </c>
      <c r="D3125" s="24" t="s">
        <v>25</v>
      </c>
      <c r="E3125" s="60" t="s">
        <v>4460</v>
      </c>
      <c r="F3125" s="60" t="s">
        <v>7412</v>
      </c>
      <c r="G3125" s="37" t="s">
        <v>7458</v>
      </c>
      <c r="H3125" s="232" t="s">
        <v>194</v>
      </c>
      <c r="I3125" s="24">
        <v>2</v>
      </c>
      <c r="J3125" s="24" t="s">
        <v>7413</v>
      </c>
      <c r="K3125" s="60" t="s">
        <v>31</v>
      </c>
      <c r="L3125" s="238">
        <v>2</v>
      </c>
      <c r="M3125" s="27">
        <f t="shared" si="140"/>
        <v>260</v>
      </c>
      <c r="N3125" s="23"/>
      <c r="O3125" s="184" t="s">
        <v>32</v>
      </c>
      <c r="P3125" s="237"/>
    </row>
    <row r="3126" s="83" customFormat="1" ht="18" customHeight="1" spans="1:16">
      <c r="A3126" s="24">
        <v>3121</v>
      </c>
      <c r="B3126" s="24" t="s">
        <v>23</v>
      </c>
      <c r="C3126" s="24" t="s">
        <v>24</v>
      </c>
      <c r="D3126" s="24" t="s">
        <v>25</v>
      </c>
      <c r="E3126" s="60" t="s">
        <v>4460</v>
      </c>
      <c r="F3126" s="60" t="s">
        <v>7412</v>
      </c>
      <c r="G3126" s="37" t="s">
        <v>7459</v>
      </c>
      <c r="H3126" s="232" t="s">
        <v>194</v>
      </c>
      <c r="I3126" s="24">
        <v>3</v>
      </c>
      <c r="J3126" s="24" t="s">
        <v>7413</v>
      </c>
      <c r="K3126" s="60" t="s">
        <v>31</v>
      </c>
      <c r="L3126" s="238">
        <v>3</v>
      </c>
      <c r="M3126" s="27">
        <f t="shared" si="140"/>
        <v>390</v>
      </c>
      <c r="N3126" s="23"/>
      <c r="O3126" s="184" t="s">
        <v>32</v>
      </c>
      <c r="P3126" s="237"/>
    </row>
    <row r="3127" s="83" customFormat="1" ht="18" customHeight="1" spans="1:16">
      <c r="A3127" s="24">
        <v>3122</v>
      </c>
      <c r="B3127" s="24" t="s">
        <v>23</v>
      </c>
      <c r="C3127" s="24" t="s">
        <v>24</v>
      </c>
      <c r="D3127" s="24" t="s">
        <v>25</v>
      </c>
      <c r="E3127" s="60" t="s">
        <v>4460</v>
      </c>
      <c r="F3127" s="60" t="s">
        <v>7412</v>
      </c>
      <c r="G3127" s="37" t="s">
        <v>7460</v>
      </c>
      <c r="H3127" s="232" t="s">
        <v>194</v>
      </c>
      <c r="I3127" s="24">
        <v>2</v>
      </c>
      <c r="J3127" s="24" t="s">
        <v>7413</v>
      </c>
      <c r="K3127" s="60" t="s">
        <v>31</v>
      </c>
      <c r="L3127" s="238">
        <v>2</v>
      </c>
      <c r="M3127" s="27">
        <f t="shared" si="140"/>
        <v>260</v>
      </c>
      <c r="N3127" s="23"/>
      <c r="O3127" s="184" t="s">
        <v>32</v>
      </c>
      <c r="P3127" s="237"/>
    </row>
    <row r="3128" s="83" customFormat="1" ht="18" customHeight="1" spans="1:16">
      <c r="A3128" s="24">
        <v>3123</v>
      </c>
      <c r="B3128" s="24" t="s">
        <v>23</v>
      </c>
      <c r="C3128" s="24" t="s">
        <v>24</v>
      </c>
      <c r="D3128" s="24" t="s">
        <v>25</v>
      </c>
      <c r="E3128" s="60" t="s">
        <v>4460</v>
      </c>
      <c r="F3128" s="60" t="s">
        <v>7412</v>
      </c>
      <c r="G3128" s="37" t="s">
        <v>7461</v>
      </c>
      <c r="H3128" s="24" t="s">
        <v>194</v>
      </c>
      <c r="I3128" s="24">
        <v>4</v>
      </c>
      <c r="J3128" s="24" t="s">
        <v>7413</v>
      </c>
      <c r="K3128" s="60" t="s">
        <v>31</v>
      </c>
      <c r="L3128" s="238">
        <v>4</v>
      </c>
      <c r="M3128" s="27">
        <f t="shared" si="140"/>
        <v>520</v>
      </c>
      <c r="N3128" s="23"/>
      <c r="O3128" s="184" t="s">
        <v>32</v>
      </c>
      <c r="P3128" s="237"/>
    </row>
    <row r="3129" s="83" customFormat="1" ht="18" customHeight="1" spans="1:16">
      <c r="A3129" s="24">
        <v>3124</v>
      </c>
      <c r="B3129" s="24" t="s">
        <v>23</v>
      </c>
      <c r="C3129" s="24" t="s">
        <v>24</v>
      </c>
      <c r="D3129" s="24" t="s">
        <v>25</v>
      </c>
      <c r="E3129" s="60" t="s">
        <v>4460</v>
      </c>
      <c r="F3129" s="60" t="s">
        <v>7412</v>
      </c>
      <c r="G3129" s="37" t="s">
        <v>7462</v>
      </c>
      <c r="H3129" s="24" t="s">
        <v>194</v>
      </c>
      <c r="I3129" s="24">
        <v>5</v>
      </c>
      <c r="J3129" s="24" t="s">
        <v>7413</v>
      </c>
      <c r="K3129" s="60" t="s">
        <v>31</v>
      </c>
      <c r="L3129" s="238">
        <v>5</v>
      </c>
      <c r="M3129" s="27">
        <f t="shared" si="140"/>
        <v>650</v>
      </c>
      <c r="N3129" s="23"/>
      <c r="O3129" s="184" t="s">
        <v>32</v>
      </c>
      <c r="P3129" s="237"/>
    </row>
    <row r="3130" s="83" customFormat="1" ht="18" customHeight="1" spans="1:16">
      <c r="A3130" s="24">
        <v>3125</v>
      </c>
      <c r="B3130" s="24" t="s">
        <v>23</v>
      </c>
      <c r="C3130" s="24" t="s">
        <v>24</v>
      </c>
      <c r="D3130" s="24" t="s">
        <v>25</v>
      </c>
      <c r="E3130" s="60" t="s">
        <v>4460</v>
      </c>
      <c r="F3130" s="60" t="s">
        <v>7412</v>
      </c>
      <c r="G3130" s="37" t="s">
        <v>7463</v>
      </c>
      <c r="H3130" s="232" t="s">
        <v>194</v>
      </c>
      <c r="I3130" s="24">
        <v>3</v>
      </c>
      <c r="J3130" s="24" t="s">
        <v>7413</v>
      </c>
      <c r="K3130" s="60" t="s">
        <v>31</v>
      </c>
      <c r="L3130" s="238">
        <v>3</v>
      </c>
      <c r="M3130" s="27">
        <f t="shared" si="140"/>
        <v>390</v>
      </c>
      <c r="N3130" s="23"/>
      <c r="O3130" s="184" t="s">
        <v>32</v>
      </c>
      <c r="P3130" s="237"/>
    </row>
    <row r="3131" s="83" customFormat="1" ht="18" customHeight="1" spans="1:16">
      <c r="A3131" s="24">
        <v>3126</v>
      </c>
      <c r="B3131" s="24" t="s">
        <v>23</v>
      </c>
      <c r="C3131" s="24" t="s">
        <v>24</v>
      </c>
      <c r="D3131" s="24" t="s">
        <v>25</v>
      </c>
      <c r="E3131" s="24" t="s">
        <v>4460</v>
      </c>
      <c r="F3131" s="24" t="s">
        <v>7412</v>
      </c>
      <c r="G3131" s="238" t="s">
        <v>7464</v>
      </c>
      <c r="H3131" s="232" t="s">
        <v>194</v>
      </c>
      <c r="I3131" s="24">
        <v>2</v>
      </c>
      <c r="J3131" s="24" t="s">
        <v>7413</v>
      </c>
      <c r="K3131" s="60" t="s">
        <v>31</v>
      </c>
      <c r="L3131" s="238">
        <v>2</v>
      </c>
      <c r="M3131" s="27">
        <f t="shared" si="140"/>
        <v>260</v>
      </c>
      <c r="N3131" s="23"/>
      <c r="O3131" s="184" t="s">
        <v>32</v>
      </c>
      <c r="P3131" s="239"/>
    </row>
    <row r="3132" s="83" customFormat="1" ht="18" customHeight="1" spans="1:16">
      <c r="A3132" s="24">
        <v>3127</v>
      </c>
      <c r="B3132" s="24" t="s">
        <v>23</v>
      </c>
      <c r="C3132" s="24" t="s">
        <v>24</v>
      </c>
      <c r="D3132" s="24" t="s">
        <v>25</v>
      </c>
      <c r="E3132" s="24" t="s">
        <v>4460</v>
      </c>
      <c r="F3132" s="24" t="s">
        <v>7412</v>
      </c>
      <c r="G3132" s="37" t="s">
        <v>7465</v>
      </c>
      <c r="H3132" s="232" t="s">
        <v>194</v>
      </c>
      <c r="I3132" s="24">
        <v>3</v>
      </c>
      <c r="J3132" s="24" t="s">
        <v>7413</v>
      </c>
      <c r="K3132" s="60" t="s">
        <v>31</v>
      </c>
      <c r="L3132" s="238">
        <v>3</v>
      </c>
      <c r="M3132" s="27">
        <f t="shared" si="140"/>
        <v>390</v>
      </c>
      <c r="N3132" s="23"/>
      <c r="O3132" s="184" t="s">
        <v>32</v>
      </c>
      <c r="P3132" s="237"/>
    </row>
    <row r="3133" s="83" customFormat="1" ht="18" customHeight="1" spans="1:16">
      <c r="A3133" s="24">
        <v>3128</v>
      </c>
      <c r="B3133" s="24" t="s">
        <v>23</v>
      </c>
      <c r="C3133" s="24" t="s">
        <v>24</v>
      </c>
      <c r="D3133" s="24" t="s">
        <v>25</v>
      </c>
      <c r="E3133" s="60" t="s">
        <v>4460</v>
      </c>
      <c r="F3133" s="60" t="s">
        <v>7412</v>
      </c>
      <c r="G3133" s="37" t="s">
        <v>7466</v>
      </c>
      <c r="H3133" s="232" t="s">
        <v>194</v>
      </c>
      <c r="I3133" s="24">
        <v>2</v>
      </c>
      <c r="J3133" s="24" t="s">
        <v>7413</v>
      </c>
      <c r="K3133" s="60" t="s">
        <v>31</v>
      </c>
      <c r="L3133" s="238">
        <v>2</v>
      </c>
      <c r="M3133" s="27">
        <f t="shared" si="140"/>
        <v>260</v>
      </c>
      <c r="N3133" s="23"/>
      <c r="O3133" s="184" t="s">
        <v>32</v>
      </c>
      <c r="P3133" s="237"/>
    </row>
    <row r="3134" s="83" customFormat="1" ht="18" customHeight="1" spans="1:16">
      <c r="A3134" s="24">
        <v>3129</v>
      </c>
      <c r="B3134" s="24" t="s">
        <v>23</v>
      </c>
      <c r="C3134" s="24" t="s">
        <v>24</v>
      </c>
      <c r="D3134" s="24" t="s">
        <v>25</v>
      </c>
      <c r="E3134" s="24" t="s">
        <v>4460</v>
      </c>
      <c r="F3134" s="24" t="s">
        <v>7412</v>
      </c>
      <c r="G3134" s="37" t="s">
        <v>7467</v>
      </c>
      <c r="H3134" s="232" t="s">
        <v>194</v>
      </c>
      <c r="I3134" s="24">
        <v>3</v>
      </c>
      <c r="J3134" s="24" t="s">
        <v>7413</v>
      </c>
      <c r="K3134" s="60" t="s">
        <v>31</v>
      </c>
      <c r="L3134" s="238">
        <v>3</v>
      </c>
      <c r="M3134" s="27">
        <f t="shared" si="140"/>
        <v>390</v>
      </c>
      <c r="N3134" s="23"/>
      <c r="O3134" s="184" t="s">
        <v>32</v>
      </c>
      <c r="P3134" s="237"/>
    </row>
    <row r="3135" s="83" customFormat="1" ht="18" customHeight="1" spans="1:16">
      <c r="A3135" s="24">
        <v>3130</v>
      </c>
      <c r="B3135" s="24" t="s">
        <v>23</v>
      </c>
      <c r="C3135" s="24" t="s">
        <v>24</v>
      </c>
      <c r="D3135" s="24" t="s">
        <v>25</v>
      </c>
      <c r="E3135" s="24" t="s">
        <v>4460</v>
      </c>
      <c r="F3135" s="24" t="s">
        <v>7412</v>
      </c>
      <c r="G3135" s="37" t="s">
        <v>7468</v>
      </c>
      <c r="H3135" s="24" t="s">
        <v>194</v>
      </c>
      <c r="I3135" s="24">
        <v>7</v>
      </c>
      <c r="J3135" s="24" t="s">
        <v>7413</v>
      </c>
      <c r="K3135" s="60" t="s">
        <v>31</v>
      </c>
      <c r="L3135" s="238">
        <v>7</v>
      </c>
      <c r="M3135" s="27">
        <f t="shared" si="140"/>
        <v>910</v>
      </c>
      <c r="N3135" s="23"/>
      <c r="O3135" s="184" t="s">
        <v>32</v>
      </c>
      <c r="P3135" s="237"/>
    </row>
    <row r="3136" s="83" customFormat="1" ht="18" customHeight="1" spans="1:16">
      <c r="A3136" s="24">
        <v>3131</v>
      </c>
      <c r="B3136" s="24" t="s">
        <v>23</v>
      </c>
      <c r="C3136" s="24" t="s">
        <v>24</v>
      </c>
      <c r="D3136" s="24" t="s">
        <v>25</v>
      </c>
      <c r="E3136" s="24" t="s">
        <v>4460</v>
      </c>
      <c r="F3136" s="24" t="s">
        <v>7412</v>
      </c>
      <c r="G3136" s="37" t="s">
        <v>7469</v>
      </c>
      <c r="H3136" s="24" t="s">
        <v>194</v>
      </c>
      <c r="I3136" s="24">
        <v>8</v>
      </c>
      <c r="J3136" s="24" t="s">
        <v>7413</v>
      </c>
      <c r="K3136" s="60" t="s">
        <v>31</v>
      </c>
      <c r="L3136" s="238">
        <v>7</v>
      </c>
      <c r="M3136" s="27">
        <f t="shared" si="140"/>
        <v>910</v>
      </c>
      <c r="N3136" s="23"/>
      <c r="O3136" s="184" t="s">
        <v>32</v>
      </c>
      <c r="P3136" s="237"/>
    </row>
    <row r="3137" s="83" customFormat="1" ht="18" customHeight="1" spans="1:16">
      <c r="A3137" s="24">
        <v>3132</v>
      </c>
      <c r="B3137" s="24" t="s">
        <v>23</v>
      </c>
      <c r="C3137" s="24" t="s">
        <v>24</v>
      </c>
      <c r="D3137" s="24" t="s">
        <v>25</v>
      </c>
      <c r="E3137" s="24" t="s">
        <v>4460</v>
      </c>
      <c r="F3137" s="24" t="s">
        <v>7412</v>
      </c>
      <c r="G3137" s="37" t="s">
        <v>7470</v>
      </c>
      <c r="H3137" s="232" t="s">
        <v>194</v>
      </c>
      <c r="I3137" s="24">
        <v>5</v>
      </c>
      <c r="J3137" s="24" t="s">
        <v>7413</v>
      </c>
      <c r="K3137" s="60" t="s">
        <v>31</v>
      </c>
      <c r="L3137" s="238">
        <v>4</v>
      </c>
      <c r="M3137" s="27">
        <f t="shared" si="140"/>
        <v>520</v>
      </c>
      <c r="N3137" s="23"/>
      <c r="O3137" s="184" t="s">
        <v>32</v>
      </c>
      <c r="P3137" s="237"/>
    </row>
    <row r="3138" s="83" customFormat="1" ht="18" customHeight="1" spans="1:16">
      <c r="A3138" s="24">
        <v>3133</v>
      </c>
      <c r="B3138" s="24" t="s">
        <v>23</v>
      </c>
      <c r="C3138" s="24" t="s">
        <v>24</v>
      </c>
      <c r="D3138" s="24" t="s">
        <v>25</v>
      </c>
      <c r="E3138" s="24" t="s">
        <v>4460</v>
      </c>
      <c r="F3138" s="24" t="s">
        <v>7412</v>
      </c>
      <c r="G3138" s="37" t="s">
        <v>7471</v>
      </c>
      <c r="H3138" s="24" t="s">
        <v>194</v>
      </c>
      <c r="I3138" s="24">
        <v>8</v>
      </c>
      <c r="J3138" s="24" t="s">
        <v>7413</v>
      </c>
      <c r="K3138" s="60" t="s">
        <v>31</v>
      </c>
      <c r="L3138" s="238">
        <v>8</v>
      </c>
      <c r="M3138" s="27">
        <f t="shared" si="140"/>
        <v>1040</v>
      </c>
      <c r="N3138" s="23"/>
      <c r="O3138" s="184" t="s">
        <v>32</v>
      </c>
      <c r="P3138" s="237"/>
    </row>
    <row r="3139" s="83" customFormat="1" ht="18" customHeight="1" spans="1:16">
      <c r="A3139" s="24">
        <v>3134</v>
      </c>
      <c r="B3139" s="24" t="s">
        <v>23</v>
      </c>
      <c r="C3139" s="24" t="s">
        <v>24</v>
      </c>
      <c r="D3139" s="24" t="s">
        <v>25</v>
      </c>
      <c r="E3139" s="24" t="s">
        <v>4460</v>
      </c>
      <c r="F3139" s="24" t="s">
        <v>7412</v>
      </c>
      <c r="G3139" s="37" t="s">
        <v>7472</v>
      </c>
      <c r="H3139" s="24" t="s">
        <v>194</v>
      </c>
      <c r="I3139" s="24">
        <v>10</v>
      </c>
      <c r="J3139" s="24" t="s">
        <v>7413</v>
      </c>
      <c r="K3139" s="60" t="s">
        <v>31</v>
      </c>
      <c r="L3139" s="238">
        <v>10</v>
      </c>
      <c r="M3139" s="27">
        <f t="shared" si="140"/>
        <v>1300</v>
      </c>
      <c r="N3139" s="23"/>
      <c r="O3139" s="184" t="s">
        <v>32</v>
      </c>
      <c r="P3139" s="237"/>
    </row>
    <row r="3140" s="83" customFormat="1" ht="18" customHeight="1" spans="1:16">
      <c r="A3140" s="24">
        <v>3135</v>
      </c>
      <c r="B3140" s="24" t="s">
        <v>23</v>
      </c>
      <c r="C3140" s="24" t="s">
        <v>24</v>
      </c>
      <c r="D3140" s="24" t="s">
        <v>25</v>
      </c>
      <c r="E3140" s="24" t="s">
        <v>4460</v>
      </c>
      <c r="F3140" s="24" t="s">
        <v>7412</v>
      </c>
      <c r="G3140" s="37" t="s">
        <v>7473</v>
      </c>
      <c r="H3140" s="232" t="s">
        <v>194</v>
      </c>
      <c r="I3140" s="24">
        <v>6</v>
      </c>
      <c r="J3140" s="24" t="s">
        <v>7413</v>
      </c>
      <c r="K3140" s="60" t="s">
        <v>31</v>
      </c>
      <c r="L3140" s="238">
        <v>6</v>
      </c>
      <c r="M3140" s="27">
        <f t="shared" si="140"/>
        <v>780</v>
      </c>
      <c r="N3140" s="23"/>
      <c r="O3140" s="184" t="s">
        <v>32</v>
      </c>
      <c r="P3140" s="237"/>
    </row>
    <row r="3141" s="83" customFormat="1" ht="18" customHeight="1" spans="1:16">
      <c r="A3141" s="24">
        <v>3136</v>
      </c>
      <c r="B3141" s="24" t="s">
        <v>23</v>
      </c>
      <c r="C3141" s="24" t="s">
        <v>24</v>
      </c>
      <c r="D3141" s="24" t="s">
        <v>25</v>
      </c>
      <c r="E3141" s="24" t="s">
        <v>4460</v>
      </c>
      <c r="F3141" s="24" t="s">
        <v>7412</v>
      </c>
      <c r="G3141" s="37" t="s">
        <v>7474</v>
      </c>
      <c r="H3141" s="232" t="s">
        <v>194</v>
      </c>
      <c r="I3141" s="24">
        <v>6</v>
      </c>
      <c r="J3141" s="24" t="s">
        <v>7413</v>
      </c>
      <c r="K3141" s="60" t="s">
        <v>31</v>
      </c>
      <c r="L3141" s="238">
        <v>6</v>
      </c>
      <c r="M3141" s="27">
        <f t="shared" si="140"/>
        <v>780</v>
      </c>
      <c r="N3141" s="23"/>
      <c r="O3141" s="184" t="s">
        <v>32</v>
      </c>
      <c r="P3141" s="237"/>
    </row>
    <row r="3142" s="83" customFormat="1" ht="18" customHeight="1" spans="1:16">
      <c r="A3142" s="24">
        <v>3137</v>
      </c>
      <c r="B3142" s="24" t="s">
        <v>23</v>
      </c>
      <c r="C3142" s="24" t="s">
        <v>24</v>
      </c>
      <c r="D3142" s="24" t="s">
        <v>25</v>
      </c>
      <c r="E3142" s="24" t="s">
        <v>4460</v>
      </c>
      <c r="F3142" s="24" t="s">
        <v>7412</v>
      </c>
      <c r="G3142" s="37" t="s">
        <v>7475</v>
      </c>
      <c r="H3142" s="232" t="s">
        <v>194</v>
      </c>
      <c r="I3142" s="24">
        <v>4</v>
      </c>
      <c r="J3142" s="24" t="s">
        <v>7413</v>
      </c>
      <c r="K3142" s="60" t="s">
        <v>31</v>
      </c>
      <c r="L3142" s="238">
        <v>4</v>
      </c>
      <c r="M3142" s="27">
        <f t="shared" si="140"/>
        <v>520</v>
      </c>
      <c r="N3142" s="23"/>
      <c r="O3142" s="184" t="s">
        <v>32</v>
      </c>
      <c r="P3142" s="237"/>
    </row>
    <row r="3143" s="83" customFormat="1" ht="18" customHeight="1" spans="1:16">
      <c r="A3143" s="24">
        <v>3138</v>
      </c>
      <c r="B3143" s="24" t="s">
        <v>23</v>
      </c>
      <c r="C3143" s="24" t="s">
        <v>24</v>
      </c>
      <c r="D3143" s="24" t="s">
        <v>25</v>
      </c>
      <c r="E3143" s="24" t="s">
        <v>4460</v>
      </c>
      <c r="F3143" s="24" t="s">
        <v>7412</v>
      </c>
      <c r="G3143" s="37" t="s">
        <v>7476</v>
      </c>
      <c r="H3143" s="232" t="s">
        <v>194</v>
      </c>
      <c r="I3143" s="24">
        <v>4</v>
      </c>
      <c r="J3143" s="24" t="s">
        <v>7413</v>
      </c>
      <c r="K3143" s="60" t="s">
        <v>31</v>
      </c>
      <c r="L3143" s="238">
        <v>4</v>
      </c>
      <c r="M3143" s="27">
        <f t="shared" si="140"/>
        <v>520</v>
      </c>
      <c r="N3143" s="23"/>
      <c r="O3143" s="184" t="s">
        <v>32</v>
      </c>
      <c r="P3143" s="237"/>
    </row>
    <row r="3144" s="83" customFormat="1" ht="18" customHeight="1" spans="1:16">
      <c r="A3144" s="24">
        <v>3139</v>
      </c>
      <c r="B3144" s="24" t="s">
        <v>23</v>
      </c>
      <c r="C3144" s="24" t="s">
        <v>24</v>
      </c>
      <c r="D3144" s="24" t="s">
        <v>25</v>
      </c>
      <c r="E3144" s="24" t="s">
        <v>4460</v>
      </c>
      <c r="F3144" s="24" t="s">
        <v>7412</v>
      </c>
      <c r="G3144" s="37" t="s">
        <v>7477</v>
      </c>
      <c r="H3144" s="232" t="s">
        <v>194</v>
      </c>
      <c r="I3144" s="24">
        <v>5</v>
      </c>
      <c r="J3144" s="24" t="s">
        <v>7413</v>
      </c>
      <c r="K3144" s="60" t="s">
        <v>31</v>
      </c>
      <c r="L3144" s="238">
        <v>5</v>
      </c>
      <c r="M3144" s="27">
        <f t="shared" si="140"/>
        <v>650</v>
      </c>
      <c r="N3144" s="23"/>
      <c r="O3144" s="184" t="s">
        <v>32</v>
      </c>
      <c r="P3144" s="237"/>
    </row>
    <row r="3145" s="83" customFormat="1" ht="18" customHeight="1" spans="1:16">
      <c r="A3145" s="24">
        <v>3140</v>
      </c>
      <c r="B3145" s="24" t="s">
        <v>23</v>
      </c>
      <c r="C3145" s="24" t="s">
        <v>24</v>
      </c>
      <c r="D3145" s="24" t="s">
        <v>25</v>
      </c>
      <c r="E3145" s="24" t="s">
        <v>4460</v>
      </c>
      <c r="F3145" s="24" t="s">
        <v>7412</v>
      </c>
      <c r="G3145" s="37" t="s">
        <v>7478</v>
      </c>
      <c r="H3145" s="232" t="s">
        <v>194</v>
      </c>
      <c r="I3145" s="24">
        <v>5</v>
      </c>
      <c r="J3145" s="24" t="s">
        <v>7413</v>
      </c>
      <c r="K3145" s="60" t="s">
        <v>31</v>
      </c>
      <c r="L3145" s="238">
        <v>5</v>
      </c>
      <c r="M3145" s="27">
        <f t="shared" si="140"/>
        <v>650</v>
      </c>
      <c r="N3145" s="23"/>
      <c r="O3145" s="184" t="s">
        <v>32</v>
      </c>
      <c r="P3145" s="237"/>
    </row>
    <row r="3146" s="83" customFormat="1" ht="18" customHeight="1" spans="1:16">
      <c r="A3146" s="24">
        <v>3141</v>
      </c>
      <c r="B3146" s="24" t="s">
        <v>23</v>
      </c>
      <c r="C3146" s="24" t="s">
        <v>24</v>
      </c>
      <c r="D3146" s="24" t="s">
        <v>25</v>
      </c>
      <c r="E3146" s="24" t="s">
        <v>4460</v>
      </c>
      <c r="F3146" s="24" t="s">
        <v>7412</v>
      </c>
      <c r="G3146" s="37" t="s">
        <v>7479</v>
      </c>
      <c r="H3146" s="232" t="s">
        <v>194</v>
      </c>
      <c r="I3146" s="24">
        <v>6</v>
      </c>
      <c r="J3146" s="24" t="s">
        <v>7413</v>
      </c>
      <c r="K3146" s="60" t="s">
        <v>31</v>
      </c>
      <c r="L3146" s="238">
        <v>6</v>
      </c>
      <c r="M3146" s="27">
        <f t="shared" si="140"/>
        <v>780</v>
      </c>
      <c r="N3146" s="23"/>
      <c r="O3146" s="184" t="s">
        <v>32</v>
      </c>
      <c r="P3146" s="237"/>
    </row>
    <row r="3147" s="83" customFormat="1" ht="18" customHeight="1" spans="1:16">
      <c r="A3147" s="24">
        <v>3142</v>
      </c>
      <c r="B3147" s="24" t="s">
        <v>23</v>
      </c>
      <c r="C3147" s="24" t="s">
        <v>24</v>
      </c>
      <c r="D3147" s="24" t="s">
        <v>25</v>
      </c>
      <c r="E3147" s="60" t="s">
        <v>4460</v>
      </c>
      <c r="F3147" s="60" t="s">
        <v>7412</v>
      </c>
      <c r="G3147" s="37" t="s">
        <v>7480</v>
      </c>
      <c r="H3147" s="24" t="s">
        <v>1583</v>
      </c>
      <c r="I3147" s="24">
        <v>7</v>
      </c>
      <c r="J3147" s="24" t="s">
        <v>7413</v>
      </c>
      <c r="K3147" s="60" t="s">
        <v>31</v>
      </c>
      <c r="L3147" s="238">
        <v>7</v>
      </c>
      <c r="M3147" s="27">
        <f t="shared" si="140"/>
        <v>910</v>
      </c>
      <c r="N3147" s="23"/>
      <c r="O3147" s="184" t="s">
        <v>32</v>
      </c>
      <c r="P3147" s="237"/>
    </row>
    <row r="3148" s="83" customFormat="1" ht="18" customHeight="1" spans="1:16">
      <c r="A3148" s="24">
        <v>3143</v>
      </c>
      <c r="B3148" s="24" t="s">
        <v>23</v>
      </c>
      <c r="C3148" s="24" t="s">
        <v>24</v>
      </c>
      <c r="D3148" s="24" t="s">
        <v>25</v>
      </c>
      <c r="E3148" s="60" t="s">
        <v>4460</v>
      </c>
      <c r="F3148" s="60" t="s">
        <v>7412</v>
      </c>
      <c r="G3148" s="37" t="s">
        <v>7481</v>
      </c>
      <c r="H3148" s="24" t="s">
        <v>194</v>
      </c>
      <c r="I3148" s="24">
        <v>7</v>
      </c>
      <c r="J3148" s="24" t="s">
        <v>7413</v>
      </c>
      <c r="K3148" s="60" t="s">
        <v>31</v>
      </c>
      <c r="L3148" s="238">
        <v>7</v>
      </c>
      <c r="M3148" s="27">
        <f t="shared" si="140"/>
        <v>910</v>
      </c>
      <c r="N3148" s="23"/>
      <c r="O3148" s="184" t="s">
        <v>32</v>
      </c>
      <c r="P3148" s="237"/>
    </row>
    <row r="3149" s="83" customFormat="1" ht="18" customHeight="1" spans="1:16">
      <c r="A3149" s="24">
        <v>3144</v>
      </c>
      <c r="B3149" s="24" t="s">
        <v>23</v>
      </c>
      <c r="C3149" s="24" t="s">
        <v>24</v>
      </c>
      <c r="D3149" s="24" t="s">
        <v>25</v>
      </c>
      <c r="E3149" s="60" t="s">
        <v>4460</v>
      </c>
      <c r="F3149" s="60" t="s">
        <v>7412</v>
      </c>
      <c r="G3149" s="37" t="s">
        <v>899</v>
      </c>
      <c r="H3149" s="24" t="s">
        <v>51</v>
      </c>
      <c r="I3149" s="24">
        <v>6</v>
      </c>
      <c r="J3149" s="24" t="s">
        <v>7413</v>
      </c>
      <c r="K3149" s="60" t="s">
        <v>31</v>
      </c>
      <c r="L3149" s="238">
        <v>6</v>
      </c>
      <c r="M3149" s="27">
        <f>L3149*312</f>
        <v>1872</v>
      </c>
      <c r="N3149" s="23"/>
      <c r="O3149" s="184" t="s">
        <v>32</v>
      </c>
      <c r="P3149" s="237"/>
    </row>
    <row r="3150" s="83" customFormat="1" ht="18" customHeight="1" spans="1:16">
      <c r="A3150" s="24">
        <v>3145</v>
      </c>
      <c r="B3150" s="24" t="s">
        <v>23</v>
      </c>
      <c r="C3150" s="24" t="s">
        <v>24</v>
      </c>
      <c r="D3150" s="24" t="s">
        <v>25</v>
      </c>
      <c r="E3150" s="24" t="s">
        <v>4460</v>
      </c>
      <c r="F3150" s="24" t="s">
        <v>7412</v>
      </c>
      <c r="G3150" s="37" t="s">
        <v>7482</v>
      </c>
      <c r="H3150" s="24" t="s">
        <v>194</v>
      </c>
      <c r="I3150" s="24">
        <v>7</v>
      </c>
      <c r="J3150" s="24" t="s">
        <v>7413</v>
      </c>
      <c r="K3150" s="60" t="s">
        <v>31</v>
      </c>
      <c r="L3150" s="238">
        <v>7</v>
      </c>
      <c r="M3150" s="27">
        <f>L3150*130</f>
        <v>910</v>
      </c>
      <c r="N3150" s="23"/>
      <c r="O3150" s="184" t="s">
        <v>32</v>
      </c>
      <c r="P3150" s="237"/>
    </row>
    <row r="3151" s="83" customFormat="1" ht="18" customHeight="1" spans="1:16">
      <c r="A3151" s="24">
        <v>3146</v>
      </c>
      <c r="B3151" s="24" t="s">
        <v>23</v>
      </c>
      <c r="C3151" s="24" t="s">
        <v>24</v>
      </c>
      <c r="D3151" s="24" t="s">
        <v>25</v>
      </c>
      <c r="E3151" s="24" t="s">
        <v>4460</v>
      </c>
      <c r="F3151" s="24" t="s">
        <v>7412</v>
      </c>
      <c r="G3151" s="37" t="s">
        <v>7483</v>
      </c>
      <c r="H3151" s="232" t="s">
        <v>194</v>
      </c>
      <c r="I3151" s="24">
        <v>4</v>
      </c>
      <c r="J3151" s="24" t="s">
        <v>7413</v>
      </c>
      <c r="K3151" s="60" t="s">
        <v>31</v>
      </c>
      <c r="L3151" s="238">
        <v>4</v>
      </c>
      <c r="M3151" s="27">
        <f>L3151*130</f>
        <v>520</v>
      </c>
      <c r="N3151" s="23"/>
      <c r="O3151" s="184" t="s">
        <v>32</v>
      </c>
      <c r="P3151" s="237"/>
    </row>
    <row r="3152" s="83" customFormat="1" ht="18" customHeight="1" spans="1:16">
      <c r="A3152" s="24">
        <v>3147</v>
      </c>
      <c r="B3152" s="24" t="s">
        <v>23</v>
      </c>
      <c r="C3152" s="24" t="s">
        <v>24</v>
      </c>
      <c r="D3152" s="24" t="s">
        <v>25</v>
      </c>
      <c r="E3152" s="60" t="s">
        <v>4460</v>
      </c>
      <c r="F3152" s="60" t="s">
        <v>7412</v>
      </c>
      <c r="G3152" s="37" t="s">
        <v>7484</v>
      </c>
      <c r="H3152" s="232" t="s">
        <v>194</v>
      </c>
      <c r="I3152" s="24">
        <v>3</v>
      </c>
      <c r="J3152" s="24" t="s">
        <v>7413</v>
      </c>
      <c r="K3152" s="60" t="s">
        <v>31</v>
      </c>
      <c r="L3152" s="238">
        <v>3</v>
      </c>
      <c r="M3152" s="27">
        <f>L3152*130</f>
        <v>390</v>
      </c>
      <c r="N3152" s="23"/>
      <c r="O3152" s="184" t="s">
        <v>32</v>
      </c>
      <c r="P3152" s="237"/>
    </row>
    <row r="3153" s="83" customFormat="1" ht="18" customHeight="1" spans="1:16">
      <c r="A3153" s="24">
        <v>3148</v>
      </c>
      <c r="B3153" s="24" t="s">
        <v>23</v>
      </c>
      <c r="C3153" s="24" t="s">
        <v>24</v>
      </c>
      <c r="D3153" s="24" t="s">
        <v>25</v>
      </c>
      <c r="E3153" s="60" t="s">
        <v>4460</v>
      </c>
      <c r="F3153" s="60" t="s">
        <v>7412</v>
      </c>
      <c r="G3153" s="37" t="s">
        <v>7485</v>
      </c>
      <c r="H3153" s="232" t="s">
        <v>194</v>
      </c>
      <c r="I3153" s="24">
        <v>3</v>
      </c>
      <c r="J3153" s="24" t="s">
        <v>7413</v>
      </c>
      <c r="K3153" s="60" t="s">
        <v>31</v>
      </c>
      <c r="L3153" s="238">
        <v>3</v>
      </c>
      <c r="M3153" s="27">
        <f>L3153*130</f>
        <v>390</v>
      </c>
      <c r="N3153" s="23"/>
      <c r="O3153" s="184" t="s">
        <v>32</v>
      </c>
      <c r="P3153" s="237"/>
    </row>
    <row r="3154" s="83" customFormat="1" ht="18" customHeight="1" spans="1:16">
      <c r="A3154" s="24">
        <v>3149</v>
      </c>
      <c r="B3154" s="24" t="s">
        <v>23</v>
      </c>
      <c r="C3154" s="24" t="s">
        <v>24</v>
      </c>
      <c r="D3154" s="24" t="s">
        <v>25</v>
      </c>
      <c r="E3154" s="24" t="s">
        <v>4460</v>
      </c>
      <c r="F3154" s="24" t="s">
        <v>7412</v>
      </c>
      <c r="G3154" s="37" t="s">
        <v>7486</v>
      </c>
      <c r="H3154" s="24" t="s">
        <v>1583</v>
      </c>
      <c r="I3154" s="24">
        <v>3</v>
      </c>
      <c r="J3154" s="24" t="s">
        <v>7413</v>
      </c>
      <c r="K3154" s="60" t="s">
        <v>31</v>
      </c>
      <c r="L3154" s="238">
        <v>3</v>
      </c>
      <c r="M3154" s="27">
        <f>L3154*312</f>
        <v>936</v>
      </c>
      <c r="N3154" s="23"/>
      <c r="O3154" s="184" t="s">
        <v>32</v>
      </c>
      <c r="P3154" s="237"/>
    </row>
    <row r="3155" s="83" customFormat="1" ht="18" customHeight="1" spans="1:16">
      <c r="A3155" s="24">
        <v>3150</v>
      </c>
      <c r="B3155" s="24" t="s">
        <v>23</v>
      </c>
      <c r="C3155" s="24" t="s">
        <v>24</v>
      </c>
      <c r="D3155" s="24" t="s">
        <v>25</v>
      </c>
      <c r="E3155" s="24" t="s">
        <v>4460</v>
      </c>
      <c r="F3155" s="24" t="s">
        <v>7412</v>
      </c>
      <c r="G3155" s="37" t="s">
        <v>7487</v>
      </c>
      <c r="H3155" s="24" t="s">
        <v>194</v>
      </c>
      <c r="I3155" s="24">
        <v>6</v>
      </c>
      <c r="J3155" s="24" t="s">
        <v>7413</v>
      </c>
      <c r="K3155" s="60" t="s">
        <v>31</v>
      </c>
      <c r="L3155" s="238">
        <v>6</v>
      </c>
      <c r="M3155" s="27">
        <f t="shared" ref="M3155:M3160" si="141">L3155*130</f>
        <v>780</v>
      </c>
      <c r="N3155" s="23"/>
      <c r="O3155" s="184" t="s">
        <v>32</v>
      </c>
      <c r="P3155" s="237"/>
    </row>
    <row r="3156" s="83" customFormat="1" ht="18" customHeight="1" spans="1:16">
      <c r="A3156" s="24">
        <v>3151</v>
      </c>
      <c r="B3156" s="24" t="s">
        <v>23</v>
      </c>
      <c r="C3156" s="24" t="s">
        <v>24</v>
      </c>
      <c r="D3156" s="24" t="s">
        <v>25</v>
      </c>
      <c r="E3156" s="24" t="s">
        <v>4460</v>
      </c>
      <c r="F3156" s="24" t="s">
        <v>7412</v>
      </c>
      <c r="G3156" s="37" t="s">
        <v>7488</v>
      </c>
      <c r="H3156" s="232" t="s">
        <v>194</v>
      </c>
      <c r="I3156" s="24">
        <v>6</v>
      </c>
      <c r="J3156" s="24" t="s">
        <v>7413</v>
      </c>
      <c r="K3156" s="60" t="s">
        <v>31</v>
      </c>
      <c r="L3156" s="238">
        <v>6</v>
      </c>
      <c r="M3156" s="27">
        <f t="shared" si="141"/>
        <v>780</v>
      </c>
      <c r="N3156" s="23"/>
      <c r="O3156" s="184" t="s">
        <v>32</v>
      </c>
      <c r="P3156" s="237"/>
    </row>
    <row r="3157" s="83" customFormat="1" ht="18" customHeight="1" spans="1:16">
      <c r="A3157" s="24">
        <v>3152</v>
      </c>
      <c r="B3157" s="24" t="s">
        <v>23</v>
      </c>
      <c r="C3157" s="24" t="s">
        <v>24</v>
      </c>
      <c r="D3157" s="24" t="s">
        <v>25</v>
      </c>
      <c r="E3157" s="24" t="s">
        <v>4460</v>
      </c>
      <c r="F3157" s="24" t="s">
        <v>7412</v>
      </c>
      <c r="G3157" s="37" t="s">
        <v>7489</v>
      </c>
      <c r="H3157" s="232" t="s">
        <v>194</v>
      </c>
      <c r="I3157" s="24">
        <v>5</v>
      </c>
      <c r="J3157" s="24" t="s">
        <v>7413</v>
      </c>
      <c r="K3157" s="60" t="s">
        <v>31</v>
      </c>
      <c r="L3157" s="238">
        <v>5</v>
      </c>
      <c r="M3157" s="27">
        <f t="shared" si="141"/>
        <v>650</v>
      </c>
      <c r="N3157" s="23"/>
      <c r="O3157" s="184" t="s">
        <v>32</v>
      </c>
      <c r="P3157" s="237"/>
    </row>
    <row r="3158" s="83" customFormat="1" ht="18" customHeight="1" spans="1:16">
      <c r="A3158" s="24">
        <v>3153</v>
      </c>
      <c r="B3158" s="24" t="s">
        <v>23</v>
      </c>
      <c r="C3158" s="24" t="s">
        <v>24</v>
      </c>
      <c r="D3158" s="24" t="s">
        <v>25</v>
      </c>
      <c r="E3158" s="60" t="s">
        <v>4460</v>
      </c>
      <c r="F3158" s="60" t="s">
        <v>7412</v>
      </c>
      <c r="G3158" s="37" t="s">
        <v>7490</v>
      </c>
      <c r="H3158" s="232" t="s">
        <v>194</v>
      </c>
      <c r="I3158" s="24">
        <v>3</v>
      </c>
      <c r="J3158" s="24" t="s">
        <v>7413</v>
      </c>
      <c r="K3158" s="60" t="s">
        <v>31</v>
      </c>
      <c r="L3158" s="238">
        <v>3</v>
      </c>
      <c r="M3158" s="27">
        <f t="shared" si="141"/>
        <v>390</v>
      </c>
      <c r="N3158" s="23"/>
      <c r="O3158" s="184" t="s">
        <v>32</v>
      </c>
      <c r="P3158" s="237"/>
    </row>
    <row r="3159" s="83" customFormat="1" ht="18" customHeight="1" spans="1:16">
      <c r="A3159" s="24">
        <v>3154</v>
      </c>
      <c r="B3159" s="24" t="s">
        <v>23</v>
      </c>
      <c r="C3159" s="24" t="s">
        <v>24</v>
      </c>
      <c r="D3159" s="24" t="s">
        <v>25</v>
      </c>
      <c r="E3159" s="24" t="s">
        <v>4460</v>
      </c>
      <c r="F3159" s="24" t="s">
        <v>7412</v>
      </c>
      <c r="G3159" s="37" t="s">
        <v>7491</v>
      </c>
      <c r="H3159" s="232" t="s">
        <v>194</v>
      </c>
      <c r="I3159" s="24">
        <v>4</v>
      </c>
      <c r="J3159" s="24" t="s">
        <v>7413</v>
      </c>
      <c r="K3159" s="60" t="s">
        <v>31</v>
      </c>
      <c r="L3159" s="238">
        <v>4</v>
      </c>
      <c r="M3159" s="27">
        <f t="shared" si="141"/>
        <v>520</v>
      </c>
      <c r="N3159" s="23"/>
      <c r="O3159" s="184" t="s">
        <v>32</v>
      </c>
      <c r="P3159" s="237"/>
    </row>
    <row r="3160" s="83" customFormat="1" ht="18" customHeight="1" spans="1:16">
      <c r="A3160" s="24">
        <v>3155</v>
      </c>
      <c r="B3160" s="24" t="s">
        <v>23</v>
      </c>
      <c r="C3160" s="24" t="s">
        <v>24</v>
      </c>
      <c r="D3160" s="24" t="s">
        <v>25</v>
      </c>
      <c r="E3160" s="24" t="s">
        <v>4460</v>
      </c>
      <c r="F3160" s="24" t="s">
        <v>7412</v>
      </c>
      <c r="G3160" s="37" t="s">
        <v>7492</v>
      </c>
      <c r="H3160" s="232" t="s">
        <v>194</v>
      </c>
      <c r="I3160" s="24">
        <v>6</v>
      </c>
      <c r="J3160" s="24" t="s">
        <v>7413</v>
      </c>
      <c r="K3160" s="60" t="s">
        <v>31</v>
      </c>
      <c r="L3160" s="238">
        <v>6</v>
      </c>
      <c r="M3160" s="27">
        <f t="shared" si="141"/>
        <v>780</v>
      </c>
      <c r="N3160" s="23"/>
      <c r="O3160" s="184" t="s">
        <v>32</v>
      </c>
      <c r="P3160" s="237"/>
    </row>
    <row r="3161" s="83" customFormat="1" ht="18" customHeight="1" spans="1:16">
      <c r="A3161" s="24">
        <v>3156</v>
      </c>
      <c r="B3161" s="24" t="s">
        <v>23</v>
      </c>
      <c r="C3161" s="24" t="s">
        <v>24</v>
      </c>
      <c r="D3161" s="24" t="s">
        <v>25</v>
      </c>
      <c r="E3161" s="60" t="s">
        <v>4460</v>
      </c>
      <c r="F3161" s="60" t="s">
        <v>7412</v>
      </c>
      <c r="G3161" s="37" t="s">
        <v>7493</v>
      </c>
      <c r="H3161" s="24" t="s">
        <v>1583</v>
      </c>
      <c r="I3161" s="24">
        <v>4</v>
      </c>
      <c r="J3161" s="24" t="s">
        <v>7413</v>
      </c>
      <c r="K3161" s="60" t="s">
        <v>31</v>
      </c>
      <c r="L3161" s="238">
        <v>4</v>
      </c>
      <c r="M3161" s="27">
        <f>L3161*312</f>
        <v>1248</v>
      </c>
      <c r="N3161" s="23"/>
      <c r="O3161" s="184" t="s">
        <v>32</v>
      </c>
      <c r="P3161" s="237"/>
    </row>
    <row r="3162" s="83" customFormat="1" ht="18" customHeight="1" spans="1:16">
      <c r="A3162" s="24">
        <v>3157</v>
      </c>
      <c r="B3162" s="24" t="s">
        <v>23</v>
      </c>
      <c r="C3162" s="24" t="s">
        <v>24</v>
      </c>
      <c r="D3162" s="24" t="s">
        <v>25</v>
      </c>
      <c r="E3162" s="24" t="s">
        <v>4460</v>
      </c>
      <c r="F3162" s="24" t="s">
        <v>7412</v>
      </c>
      <c r="G3162" s="37" t="s">
        <v>7494</v>
      </c>
      <c r="H3162" s="232" t="s">
        <v>194</v>
      </c>
      <c r="I3162" s="24">
        <v>4</v>
      </c>
      <c r="J3162" s="24" t="s">
        <v>7413</v>
      </c>
      <c r="K3162" s="60" t="s">
        <v>31</v>
      </c>
      <c r="L3162" s="238">
        <v>4</v>
      </c>
      <c r="M3162" s="27">
        <f>L3162*130</f>
        <v>520</v>
      </c>
      <c r="N3162" s="23"/>
      <c r="O3162" s="184" t="s">
        <v>32</v>
      </c>
      <c r="P3162" s="237"/>
    </row>
    <row r="3163" s="83" customFormat="1" ht="18" customHeight="1" spans="1:16">
      <c r="A3163" s="24">
        <v>3158</v>
      </c>
      <c r="B3163" s="24" t="s">
        <v>23</v>
      </c>
      <c r="C3163" s="24" t="s">
        <v>24</v>
      </c>
      <c r="D3163" s="24" t="s">
        <v>25</v>
      </c>
      <c r="E3163" s="24" t="s">
        <v>4460</v>
      </c>
      <c r="F3163" s="24" t="s">
        <v>7412</v>
      </c>
      <c r="G3163" s="37" t="s">
        <v>7495</v>
      </c>
      <c r="H3163" s="232" t="s">
        <v>194</v>
      </c>
      <c r="I3163" s="24">
        <v>6</v>
      </c>
      <c r="J3163" s="24" t="s">
        <v>7413</v>
      </c>
      <c r="K3163" s="60" t="s">
        <v>31</v>
      </c>
      <c r="L3163" s="238">
        <v>6</v>
      </c>
      <c r="M3163" s="27">
        <f>L3163*130</f>
        <v>780</v>
      </c>
      <c r="N3163" s="23"/>
      <c r="O3163" s="184" t="s">
        <v>32</v>
      </c>
      <c r="P3163" s="237"/>
    </row>
    <row r="3164" s="83" customFormat="1" ht="18" customHeight="1" spans="1:16">
      <c r="A3164" s="24">
        <v>3159</v>
      </c>
      <c r="B3164" s="24" t="s">
        <v>23</v>
      </c>
      <c r="C3164" s="24" t="s">
        <v>24</v>
      </c>
      <c r="D3164" s="24" t="s">
        <v>25</v>
      </c>
      <c r="E3164" s="60" t="s">
        <v>4460</v>
      </c>
      <c r="F3164" s="60" t="s">
        <v>7412</v>
      </c>
      <c r="G3164" s="37" t="s">
        <v>7496</v>
      </c>
      <c r="H3164" s="24" t="s">
        <v>194</v>
      </c>
      <c r="I3164" s="24">
        <v>9</v>
      </c>
      <c r="J3164" s="24" t="s">
        <v>7413</v>
      </c>
      <c r="K3164" s="60" t="s">
        <v>31</v>
      </c>
      <c r="L3164" s="238">
        <v>9</v>
      </c>
      <c r="M3164" s="27">
        <f>L3164*130</f>
        <v>1170</v>
      </c>
      <c r="N3164" s="23"/>
      <c r="O3164" s="184" t="s">
        <v>32</v>
      </c>
      <c r="P3164" s="237"/>
    </row>
    <row r="3165" s="83" customFormat="1" ht="18" customHeight="1" spans="1:16">
      <c r="A3165" s="24">
        <v>3160</v>
      </c>
      <c r="B3165" s="24" t="s">
        <v>23</v>
      </c>
      <c r="C3165" s="24" t="s">
        <v>24</v>
      </c>
      <c r="D3165" s="24" t="s">
        <v>25</v>
      </c>
      <c r="E3165" s="60" t="s">
        <v>4460</v>
      </c>
      <c r="F3165" s="60" t="s">
        <v>7412</v>
      </c>
      <c r="G3165" s="37" t="s">
        <v>7497</v>
      </c>
      <c r="H3165" s="232" t="s">
        <v>194</v>
      </c>
      <c r="I3165" s="24">
        <v>5</v>
      </c>
      <c r="J3165" s="24" t="s">
        <v>7413</v>
      </c>
      <c r="K3165" s="60" t="s">
        <v>31</v>
      </c>
      <c r="L3165" s="238">
        <v>5</v>
      </c>
      <c r="M3165" s="27">
        <f>L3165*130</f>
        <v>650</v>
      </c>
      <c r="N3165" s="23"/>
      <c r="O3165" s="184" t="s">
        <v>32</v>
      </c>
      <c r="P3165" s="237"/>
    </row>
    <row r="3166" s="83" customFormat="1" ht="18" customHeight="1" spans="1:16">
      <c r="A3166" s="24">
        <v>3161</v>
      </c>
      <c r="B3166" s="24" t="s">
        <v>23</v>
      </c>
      <c r="C3166" s="24" t="s">
        <v>24</v>
      </c>
      <c r="D3166" s="24" t="s">
        <v>25</v>
      </c>
      <c r="E3166" s="60" t="s">
        <v>4460</v>
      </c>
      <c r="F3166" s="60" t="s">
        <v>7412</v>
      </c>
      <c r="G3166" s="37" t="s">
        <v>7498</v>
      </c>
      <c r="H3166" s="24" t="s">
        <v>51</v>
      </c>
      <c r="I3166" s="24">
        <v>5</v>
      </c>
      <c r="J3166" s="24" t="s">
        <v>7413</v>
      </c>
      <c r="K3166" s="60" t="s">
        <v>31</v>
      </c>
      <c r="L3166" s="238">
        <v>5</v>
      </c>
      <c r="M3166" s="27">
        <f>L3166*312</f>
        <v>1560</v>
      </c>
      <c r="N3166" s="23"/>
      <c r="O3166" s="184" t="s">
        <v>32</v>
      </c>
      <c r="P3166" s="237"/>
    </row>
    <row r="3167" s="83" customFormat="1" ht="18" customHeight="1" spans="1:16">
      <c r="A3167" s="24">
        <v>3162</v>
      </c>
      <c r="B3167" s="24" t="s">
        <v>23</v>
      </c>
      <c r="C3167" s="24" t="s">
        <v>24</v>
      </c>
      <c r="D3167" s="24" t="s">
        <v>25</v>
      </c>
      <c r="E3167" s="60" t="s">
        <v>4460</v>
      </c>
      <c r="F3167" s="60" t="s">
        <v>7412</v>
      </c>
      <c r="G3167" s="37" t="s">
        <v>7499</v>
      </c>
      <c r="H3167" s="232" t="s">
        <v>194</v>
      </c>
      <c r="I3167" s="24">
        <v>3</v>
      </c>
      <c r="J3167" s="24" t="s">
        <v>7413</v>
      </c>
      <c r="K3167" s="60" t="s">
        <v>31</v>
      </c>
      <c r="L3167" s="238">
        <v>3</v>
      </c>
      <c r="M3167" s="27">
        <f t="shared" ref="M3167:M3173" si="142">L3167*130</f>
        <v>390</v>
      </c>
      <c r="N3167" s="23"/>
      <c r="O3167" s="184" t="s">
        <v>32</v>
      </c>
      <c r="P3167" s="237"/>
    </row>
    <row r="3168" s="83" customFormat="1" ht="18" customHeight="1" spans="1:16">
      <c r="A3168" s="24">
        <v>3163</v>
      </c>
      <c r="B3168" s="24" t="s">
        <v>23</v>
      </c>
      <c r="C3168" s="24" t="s">
        <v>24</v>
      </c>
      <c r="D3168" s="24" t="s">
        <v>25</v>
      </c>
      <c r="E3168" s="24" t="s">
        <v>4460</v>
      </c>
      <c r="F3168" s="24" t="s">
        <v>7412</v>
      </c>
      <c r="G3168" s="37" t="s">
        <v>7500</v>
      </c>
      <c r="H3168" s="232" t="s">
        <v>194</v>
      </c>
      <c r="I3168" s="24">
        <v>5</v>
      </c>
      <c r="J3168" s="24" t="s">
        <v>7413</v>
      </c>
      <c r="K3168" s="60" t="s">
        <v>31</v>
      </c>
      <c r="L3168" s="238">
        <v>5</v>
      </c>
      <c r="M3168" s="27">
        <f t="shared" si="142"/>
        <v>650</v>
      </c>
      <c r="N3168" s="23"/>
      <c r="O3168" s="184" t="s">
        <v>32</v>
      </c>
      <c r="P3168" s="237"/>
    </row>
    <row r="3169" s="83" customFormat="1" ht="18" customHeight="1" spans="1:16">
      <c r="A3169" s="24">
        <v>3164</v>
      </c>
      <c r="B3169" s="24" t="s">
        <v>23</v>
      </c>
      <c r="C3169" s="24" t="s">
        <v>24</v>
      </c>
      <c r="D3169" s="24" t="s">
        <v>25</v>
      </c>
      <c r="E3169" s="24" t="s">
        <v>4460</v>
      </c>
      <c r="F3169" s="24" t="s">
        <v>7412</v>
      </c>
      <c r="G3169" s="37" t="s">
        <v>7501</v>
      </c>
      <c r="H3169" s="232" t="s">
        <v>194</v>
      </c>
      <c r="I3169" s="24">
        <v>4</v>
      </c>
      <c r="J3169" s="24" t="s">
        <v>7413</v>
      </c>
      <c r="K3169" s="60" t="s">
        <v>31</v>
      </c>
      <c r="L3169" s="238">
        <v>4</v>
      </c>
      <c r="M3169" s="27">
        <f t="shared" si="142"/>
        <v>520</v>
      </c>
      <c r="N3169" s="23"/>
      <c r="O3169" s="184" t="s">
        <v>32</v>
      </c>
      <c r="P3169" s="237"/>
    </row>
    <row r="3170" s="83" customFormat="1" ht="18" customHeight="1" spans="1:16">
      <c r="A3170" s="24">
        <v>3165</v>
      </c>
      <c r="B3170" s="24" t="s">
        <v>23</v>
      </c>
      <c r="C3170" s="24" t="s">
        <v>24</v>
      </c>
      <c r="D3170" s="24" t="s">
        <v>25</v>
      </c>
      <c r="E3170" s="24" t="s">
        <v>4460</v>
      </c>
      <c r="F3170" s="24" t="s">
        <v>7412</v>
      </c>
      <c r="G3170" s="37" t="s">
        <v>7502</v>
      </c>
      <c r="H3170" s="232" t="s">
        <v>194</v>
      </c>
      <c r="I3170" s="24">
        <v>4</v>
      </c>
      <c r="J3170" s="24" t="s">
        <v>7413</v>
      </c>
      <c r="K3170" s="60" t="s">
        <v>31</v>
      </c>
      <c r="L3170" s="238">
        <v>3</v>
      </c>
      <c r="M3170" s="27">
        <f t="shared" si="142"/>
        <v>390</v>
      </c>
      <c r="N3170" s="23"/>
      <c r="O3170" s="184" t="s">
        <v>32</v>
      </c>
      <c r="P3170" s="237"/>
    </row>
    <row r="3171" s="83" customFormat="1" ht="18" customHeight="1" spans="1:16">
      <c r="A3171" s="24">
        <v>3166</v>
      </c>
      <c r="B3171" s="24" t="s">
        <v>23</v>
      </c>
      <c r="C3171" s="24" t="s">
        <v>24</v>
      </c>
      <c r="D3171" s="24" t="s">
        <v>25</v>
      </c>
      <c r="E3171" s="24" t="s">
        <v>4460</v>
      </c>
      <c r="F3171" s="24" t="s">
        <v>7412</v>
      </c>
      <c r="G3171" s="37" t="s">
        <v>7503</v>
      </c>
      <c r="H3171" s="232" t="s">
        <v>194</v>
      </c>
      <c r="I3171" s="24">
        <v>3</v>
      </c>
      <c r="J3171" s="24" t="s">
        <v>7413</v>
      </c>
      <c r="K3171" s="60" t="s">
        <v>31</v>
      </c>
      <c r="L3171" s="238">
        <v>3</v>
      </c>
      <c r="M3171" s="27">
        <f t="shared" si="142"/>
        <v>390</v>
      </c>
      <c r="N3171" s="23"/>
      <c r="O3171" s="184" t="s">
        <v>32</v>
      </c>
      <c r="P3171" s="237"/>
    </row>
    <row r="3172" s="83" customFormat="1" ht="18" customHeight="1" spans="1:16">
      <c r="A3172" s="24">
        <v>3167</v>
      </c>
      <c r="B3172" s="24" t="s">
        <v>23</v>
      </c>
      <c r="C3172" s="24" t="s">
        <v>24</v>
      </c>
      <c r="D3172" s="24" t="s">
        <v>25</v>
      </c>
      <c r="E3172" s="60" t="s">
        <v>4460</v>
      </c>
      <c r="F3172" s="60" t="s">
        <v>7412</v>
      </c>
      <c r="G3172" s="37" t="s">
        <v>7504</v>
      </c>
      <c r="H3172" s="232" t="s">
        <v>194</v>
      </c>
      <c r="I3172" s="24">
        <v>2</v>
      </c>
      <c r="J3172" s="24" t="s">
        <v>7413</v>
      </c>
      <c r="K3172" s="60" t="s">
        <v>31</v>
      </c>
      <c r="L3172" s="238">
        <v>2</v>
      </c>
      <c r="M3172" s="27">
        <f t="shared" si="142"/>
        <v>260</v>
      </c>
      <c r="N3172" s="23"/>
      <c r="O3172" s="184" t="s">
        <v>32</v>
      </c>
      <c r="P3172" s="237"/>
    </row>
    <row r="3173" s="83" customFormat="1" ht="18" customHeight="1" spans="1:16">
      <c r="A3173" s="24">
        <v>3168</v>
      </c>
      <c r="B3173" s="24" t="s">
        <v>23</v>
      </c>
      <c r="C3173" s="24" t="s">
        <v>24</v>
      </c>
      <c r="D3173" s="24" t="s">
        <v>25</v>
      </c>
      <c r="E3173" s="60" t="s">
        <v>4460</v>
      </c>
      <c r="F3173" s="60" t="s">
        <v>7412</v>
      </c>
      <c r="G3173" s="37" t="s">
        <v>7505</v>
      </c>
      <c r="H3173" s="232" t="s">
        <v>194</v>
      </c>
      <c r="I3173" s="24">
        <v>2</v>
      </c>
      <c r="J3173" s="24" t="s">
        <v>7413</v>
      </c>
      <c r="K3173" s="60" t="s">
        <v>31</v>
      </c>
      <c r="L3173" s="238">
        <v>2</v>
      </c>
      <c r="M3173" s="27">
        <f t="shared" si="142"/>
        <v>260</v>
      </c>
      <c r="N3173" s="23"/>
      <c r="O3173" s="184" t="s">
        <v>32</v>
      </c>
      <c r="P3173" s="237"/>
    </row>
    <row r="3174" s="83" customFormat="1" ht="18" customHeight="1" spans="1:16">
      <c r="A3174" s="24">
        <v>3169</v>
      </c>
      <c r="B3174" s="24" t="s">
        <v>23</v>
      </c>
      <c r="C3174" s="24" t="s">
        <v>24</v>
      </c>
      <c r="D3174" s="24" t="s">
        <v>25</v>
      </c>
      <c r="E3174" s="60" t="s">
        <v>4460</v>
      </c>
      <c r="F3174" s="60" t="s">
        <v>7412</v>
      </c>
      <c r="G3174" s="37" t="s">
        <v>5188</v>
      </c>
      <c r="H3174" s="24" t="s">
        <v>51</v>
      </c>
      <c r="I3174" s="24">
        <v>2</v>
      </c>
      <c r="J3174" s="24" t="s">
        <v>7413</v>
      </c>
      <c r="K3174" s="60" t="s">
        <v>31</v>
      </c>
      <c r="L3174" s="238">
        <v>2</v>
      </c>
      <c r="M3174" s="27">
        <f>L3174*312</f>
        <v>624</v>
      </c>
      <c r="N3174" s="23"/>
      <c r="O3174" s="184" t="s">
        <v>32</v>
      </c>
      <c r="P3174" s="237"/>
    </row>
    <row r="3175" s="83" customFormat="1" ht="18" customHeight="1" spans="1:16">
      <c r="A3175" s="24">
        <v>3170</v>
      </c>
      <c r="B3175" s="24" t="s">
        <v>23</v>
      </c>
      <c r="C3175" s="24" t="s">
        <v>24</v>
      </c>
      <c r="D3175" s="24" t="s">
        <v>25</v>
      </c>
      <c r="E3175" s="60" t="s">
        <v>4460</v>
      </c>
      <c r="F3175" s="60" t="s">
        <v>7412</v>
      </c>
      <c r="G3175" s="37" t="s">
        <v>7506</v>
      </c>
      <c r="H3175" s="232" t="s">
        <v>194</v>
      </c>
      <c r="I3175" s="24">
        <v>3</v>
      </c>
      <c r="J3175" s="24" t="s">
        <v>7413</v>
      </c>
      <c r="K3175" s="60" t="s">
        <v>31</v>
      </c>
      <c r="L3175" s="238">
        <v>3</v>
      </c>
      <c r="M3175" s="27">
        <f>L3175*130</f>
        <v>390</v>
      </c>
      <c r="N3175" s="23"/>
      <c r="O3175" s="184" t="s">
        <v>32</v>
      </c>
      <c r="P3175" s="237"/>
    </row>
    <row r="3176" s="83" customFormat="1" ht="18" customHeight="1" spans="1:16">
      <c r="A3176" s="24">
        <v>3171</v>
      </c>
      <c r="B3176" s="24" t="s">
        <v>23</v>
      </c>
      <c r="C3176" s="24" t="s">
        <v>24</v>
      </c>
      <c r="D3176" s="24" t="s">
        <v>25</v>
      </c>
      <c r="E3176" s="60" t="s">
        <v>4460</v>
      </c>
      <c r="F3176" s="60" t="s">
        <v>7412</v>
      </c>
      <c r="G3176" s="37" t="s">
        <v>7507</v>
      </c>
      <c r="H3176" s="24" t="s">
        <v>194</v>
      </c>
      <c r="I3176" s="24">
        <v>4</v>
      </c>
      <c r="J3176" s="24" t="s">
        <v>7413</v>
      </c>
      <c r="K3176" s="60" t="s">
        <v>31</v>
      </c>
      <c r="L3176" s="238">
        <v>4</v>
      </c>
      <c r="M3176" s="27">
        <f>L3176*130</f>
        <v>520</v>
      </c>
      <c r="N3176" s="23"/>
      <c r="O3176" s="184" t="s">
        <v>32</v>
      </c>
      <c r="P3176" s="237"/>
    </row>
    <row r="3177" s="83" customFormat="1" ht="18" customHeight="1" spans="1:16">
      <c r="A3177" s="24">
        <v>3172</v>
      </c>
      <c r="B3177" s="24" t="s">
        <v>23</v>
      </c>
      <c r="C3177" s="24" t="s">
        <v>24</v>
      </c>
      <c r="D3177" s="24" t="s">
        <v>25</v>
      </c>
      <c r="E3177" s="60" t="s">
        <v>4460</v>
      </c>
      <c r="F3177" s="60" t="s">
        <v>7412</v>
      </c>
      <c r="G3177" s="37" t="s">
        <v>7118</v>
      </c>
      <c r="H3177" s="232" t="s">
        <v>194</v>
      </c>
      <c r="I3177" s="24">
        <v>2</v>
      </c>
      <c r="J3177" s="24" t="s">
        <v>7413</v>
      </c>
      <c r="K3177" s="60" t="s">
        <v>31</v>
      </c>
      <c r="L3177" s="238">
        <v>2</v>
      </c>
      <c r="M3177" s="27">
        <f>L3177*130</f>
        <v>260</v>
      </c>
      <c r="N3177" s="23"/>
      <c r="O3177" s="184" t="s">
        <v>32</v>
      </c>
      <c r="P3177" s="237"/>
    </row>
    <row r="3178" s="83" customFormat="1" ht="18" customHeight="1" spans="1:16">
      <c r="A3178" s="24">
        <v>3173</v>
      </c>
      <c r="B3178" s="24" t="s">
        <v>23</v>
      </c>
      <c r="C3178" s="24" t="s">
        <v>24</v>
      </c>
      <c r="D3178" s="24" t="s">
        <v>25</v>
      </c>
      <c r="E3178" s="60" t="s">
        <v>4460</v>
      </c>
      <c r="F3178" s="60" t="s">
        <v>7412</v>
      </c>
      <c r="G3178" s="37" t="s">
        <v>7508</v>
      </c>
      <c r="H3178" s="232" t="s">
        <v>194</v>
      </c>
      <c r="I3178" s="24">
        <v>3</v>
      </c>
      <c r="J3178" s="24" t="s">
        <v>7413</v>
      </c>
      <c r="K3178" s="60" t="s">
        <v>31</v>
      </c>
      <c r="L3178" s="238">
        <v>3</v>
      </c>
      <c r="M3178" s="27">
        <f>L3178*130</f>
        <v>390</v>
      </c>
      <c r="N3178" s="23"/>
      <c r="O3178" s="184" t="s">
        <v>32</v>
      </c>
      <c r="P3178" s="237"/>
    </row>
    <row r="3179" s="83" customFormat="1" ht="18" customHeight="1" spans="1:16">
      <c r="A3179" s="24">
        <v>3174</v>
      </c>
      <c r="B3179" s="24" t="s">
        <v>23</v>
      </c>
      <c r="C3179" s="24" t="s">
        <v>24</v>
      </c>
      <c r="D3179" s="24" t="s">
        <v>25</v>
      </c>
      <c r="E3179" s="60" t="s">
        <v>4460</v>
      </c>
      <c r="F3179" s="60" t="s">
        <v>7412</v>
      </c>
      <c r="G3179" s="37" t="s">
        <v>7509</v>
      </c>
      <c r="H3179" s="232" t="s">
        <v>194</v>
      </c>
      <c r="I3179" s="24">
        <v>2</v>
      </c>
      <c r="J3179" s="24" t="s">
        <v>7413</v>
      </c>
      <c r="K3179" s="60" t="s">
        <v>31</v>
      </c>
      <c r="L3179" s="238">
        <v>2</v>
      </c>
      <c r="M3179" s="27">
        <f>L3179*130</f>
        <v>260</v>
      </c>
      <c r="N3179" s="23"/>
      <c r="O3179" s="184" t="s">
        <v>32</v>
      </c>
      <c r="P3179" s="237"/>
    </row>
    <row r="3180" s="83" customFormat="1" ht="18" customHeight="1" spans="1:16">
      <c r="A3180" s="24">
        <v>3175</v>
      </c>
      <c r="B3180" s="24" t="s">
        <v>23</v>
      </c>
      <c r="C3180" s="24" t="s">
        <v>24</v>
      </c>
      <c r="D3180" s="24" t="s">
        <v>25</v>
      </c>
      <c r="E3180" s="60" t="s">
        <v>4460</v>
      </c>
      <c r="F3180" s="60" t="s">
        <v>7412</v>
      </c>
      <c r="G3180" s="37" t="s">
        <v>7510</v>
      </c>
      <c r="H3180" s="24" t="s">
        <v>51</v>
      </c>
      <c r="I3180" s="24">
        <v>3</v>
      </c>
      <c r="J3180" s="24" t="s">
        <v>7413</v>
      </c>
      <c r="K3180" s="60" t="s">
        <v>31</v>
      </c>
      <c r="L3180" s="238">
        <v>3</v>
      </c>
      <c r="M3180" s="27">
        <f>L3180*312</f>
        <v>936</v>
      </c>
      <c r="N3180" s="23"/>
      <c r="O3180" s="184" t="s">
        <v>32</v>
      </c>
      <c r="P3180" s="237"/>
    </row>
    <row r="3181" s="83" customFormat="1" ht="18" customHeight="1" spans="1:16">
      <c r="A3181" s="24">
        <v>3176</v>
      </c>
      <c r="B3181" s="24" t="s">
        <v>23</v>
      </c>
      <c r="C3181" s="24" t="s">
        <v>24</v>
      </c>
      <c r="D3181" s="24" t="s">
        <v>25</v>
      </c>
      <c r="E3181" s="60" t="s">
        <v>4460</v>
      </c>
      <c r="F3181" s="60" t="s">
        <v>7412</v>
      </c>
      <c r="G3181" s="37" t="s">
        <v>7511</v>
      </c>
      <c r="H3181" s="232" t="s">
        <v>194</v>
      </c>
      <c r="I3181" s="24">
        <v>2</v>
      </c>
      <c r="J3181" s="24" t="s">
        <v>7413</v>
      </c>
      <c r="K3181" s="60" t="s">
        <v>31</v>
      </c>
      <c r="L3181" s="238">
        <v>2</v>
      </c>
      <c r="M3181" s="27">
        <f t="shared" ref="M3181:M3190" si="143">L3181*130</f>
        <v>260</v>
      </c>
      <c r="N3181" s="23"/>
      <c r="O3181" s="184" t="s">
        <v>32</v>
      </c>
      <c r="P3181" s="237"/>
    </row>
    <row r="3182" s="83" customFormat="1" ht="18" customHeight="1" spans="1:16">
      <c r="A3182" s="24">
        <v>3177</v>
      </c>
      <c r="B3182" s="24" t="s">
        <v>23</v>
      </c>
      <c r="C3182" s="24" t="s">
        <v>24</v>
      </c>
      <c r="D3182" s="24" t="s">
        <v>25</v>
      </c>
      <c r="E3182" s="60" t="s">
        <v>4460</v>
      </c>
      <c r="F3182" s="60" t="s">
        <v>7412</v>
      </c>
      <c r="G3182" s="37" t="s">
        <v>7512</v>
      </c>
      <c r="H3182" s="232" t="s">
        <v>194</v>
      </c>
      <c r="I3182" s="24">
        <v>2</v>
      </c>
      <c r="J3182" s="24" t="s">
        <v>7413</v>
      </c>
      <c r="K3182" s="60" t="s">
        <v>31</v>
      </c>
      <c r="L3182" s="238">
        <v>2</v>
      </c>
      <c r="M3182" s="27">
        <f t="shared" si="143"/>
        <v>260</v>
      </c>
      <c r="N3182" s="23"/>
      <c r="O3182" s="184" t="s">
        <v>32</v>
      </c>
      <c r="P3182" s="237"/>
    </row>
    <row r="3183" s="83" customFormat="1" ht="18" customHeight="1" spans="1:16">
      <c r="A3183" s="24">
        <v>3178</v>
      </c>
      <c r="B3183" s="24" t="s">
        <v>23</v>
      </c>
      <c r="C3183" s="24" t="s">
        <v>24</v>
      </c>
      <c r="D3183" s="24" t="s">
        <v>25</v>
      </c>
      <c r="E3183" s="60" t="s">
        <v>4460</v>
      </c>
      <c r="F3183" s="60" t="s">
        <v>7412</v>
      </c>
      <c r="G3183" s="37" t="s">
        <v>7513</v>
      </c>
      <c r="H3183" s="232" t="s">
        <v>194</v>
      </c>
      <c r="I3183" s="24">
        <v>3</v>
      </c>
      <c r="J3183" s="24" t="s">
        <v>7413</v>
      </c>
      <c r="K3183" s="60" t="s">
        <v>31</v>
      </c>
      <c r="L3183" s="238">
        <v>3</v>
      </c>
      <c r="M3183" s="27">
        <f t="shared" si="143"/>
        <v>390</v>
      </c>
      <c r="N3183" s="23"/>
      <c r="O3183" s="184" t="s">
        <v>32</v>
      </c>
      <c r="P3183" s="237"/>
    </row>
    <row r="3184" s="83" customFormat="1" ht="18" customHeight="1" spans="1:16">
      <c r="A3184" s="24">
        <v>3179</v>
      </c>
      <c r="B3184" s="24" t="s">
        <v>23</v>
      </c>
      <c r="C3184" s="24" t="s">
        <v>24</v>
      </c>
      <c r="D3184" s="24" t="s">
        <v>25</v>
      </c>
      <c r="E3184" s="60" t="s">
        <v>4460</v>
      </c>
      <c r="F3184" s="60" t="s">
        <v>7412</v>
      </c>
      <c r="G3184" s="37" t="s">
        <v>7514</v>
      </c>
      <c r="H3184" s="232" t="s">
        <v>194</v>
      </c>
      <c r="I3184" s="24">
        <v>2</v>
      </c>
      <c r="J3184" s="24" t="s">
        <v>7413</v>
      </c>
      <c r="K3184" s="60" t="s">
        <v>31</v>
      </c>
      <c r="L3184" s="238">
        <v>2</v>
      </c>
      <c r="M3184" s="27">
        <f t="shared" si="143"/>
        <v>260</v>
      </c>
      <c r="N3184" s="23"/>
      <c r="O3184" s="184" t="s">
        <v>32</v>
      </c>
      <c r="P3184" s="237"/>
    </row>
    <row r="3185" s="83" customFormat="1" ht="18" customHeight="1" spans="1:16">
      <c r="A3185" s="24">
        <v>3180</v>
      </c>
      <c r="B3185" s="24" t="s">
        <v>23</v>
      </c>
      <c r="C3185" s="24" t="s">
        <v>24</v>
      </c>
      <c r="D3185" s="24" t="s">
        <v>25</v>
      </c>
      <c r="E3185" s="60" t="s">
        <v>4460</v>
      </c>
      <c r="F3185" s="60" t="s">
        <v>7412</v>
      </c>
      <c r="G3185" s="37" t="s">
        <v>7515</v>
      </c>
      <c r="H3185" s="232" t="s">
        <v>194</v>
      </c>
      <c r="I3185" s="24">
        <v>3</v>
      </c>
      <c r="J3185" s="24" t="s">
        <v>7413</v>
      </c>
      <c r="K3185" s="60" t="s">
        <v>31</v>
      </c>
      <c r="L3185" s="238">
        <v>3</v>
      </c>
      <c r="M3185" s="27">
        <f t="shared" si="143"/>
        <v>390</v>
      </c>
      <c r="N3185" s="23"/>
      <c r="O3185" s="184" t="s">
        <v>32</v>
      </c>
      <c r="P3185" s="237"/>
    </row>
    <row r="3186" s="83" customFormat="1" ht="18" customHeight="1" spans="1:16">
      <c r="A3186" s="24">
        <v>3181</v>
      </c>
      <c r="B3186" s="24" t="s">
        <v>23</v>
      </c>
      <c r="C3186" s="24" t="s">
        <v>24</v>
      </c>
      <c r="D3186" s="24" t="s">
        <v>25</v>
      </c>
      <c r="E3186" s="60" t="s">
        <v>4460</v>
      </c>
      <c r="F3186" s="60" t="s">
        <v>7412</v>
      </c>
      <c r="G3186" s="37" t="s">
        <v>7516</v>
      </c>
      <c r="H3186" s="232" t="s">
        <v>194</v>
      </c>
      <c r="I3186" s="24">
        <v>3</v>
      </c>
      <c r="J3186" s="24" t="s">
        <v>7413</v>
      </c>
      <c r="K3186" s="60" t="s">
        <v>31</v>
      </c>
      <c r="L3186" s="238">
        <v>3</v>
      </c>
      <c r="M3186" s="27">
        <f t="shared" si="143"/>
        <v>390</v>
      </c>
      <c r="N3186" s="23"/>
      <c r="O3186" s="184" t="s">
        <v>32</v>
      </c>
      <c r="P3186" s="237"/>
    </row>
    <row r="3187" s="83" customFormat="1" ht="18" customHeight="1" spans="1:16">
      <c r="A3187" s="24">
        <v>3182</v>
      </c>
      <c r="B3187" s="24" t="s">
        <v>23</v>
      </c>
      <c r="C3187" s="24" t="s">
        <v>24</v>
      </c>
      <c r="D3187" s="24" t="s">
        <v>25</v>
      </c>
      <c r="E3187" s="60" t="s">
        <v>4460</v>
      </c>
      <c r="F3187" s="60" t="s">
        <v>7412</v>
      </c>
      <c r="G3187" s="37" t="s">
        <v>7517</v>
      </c>
      <c r="H3187" s="232" t="s">
        <v>194</v>
      </c>
      <c r="I3187" s="24">
        <v>2</v>
      </c>
      <c r="J3187" s="24" t="s">
        <v>7413</v>
      </c>
      <c r="K3187" s="60" t="s">
        <v>31</v>
      </c>
      <c r="L3187" s="238">
        <v>2</v>
      </c>
      <c r="M3187" s="27">
        <f t="shared" si="143"/>
        <v>260</v>
      </c>
      <c r="N3187" s="23"/>
      <c r="O3187" s="184" t="s">
        <v>32</v>
      </c>
      <c r="P3187" s="237"/>
    </row>
    <row r="3188" s="83" customFormat="1" ht="18" customHeight="1" spans="1:16">
      <c r="A3188" s="24">
        <v>3183</v>
      </c>
      <c r="B3188" s="24" t="s">
        <v>23</v>
      </c>
      <c r="C3188" s="24" t="s">
        <v>24</v>
      </c>
      <c r="D3188" s="24" t="s">
        <v>25</v>
      </c>
      <c r="E3188" s="60" t="s">
        <v>4460</v>
      </c>
      <c r="F3188" s="60" t="s">
        <v>7412</v>
      </c>
      <c r="G3188" s="37" t="s">
        <v>7518</v>
      </c>
      <c r="H3188" s="232" t="s">
        <v>194</v>
      </c>
      <c r="I3188" s="24">
        <v>3</v>
      </c>
      <c r="J3188" s="24" t="s">
        <v>7413</v>
      </c>
      <c r="K3188" s="60" t="s">
        <v>31</v>
      </c>
      <c r="L3188" s="238">
        <v>3</v>
      </c>
      <c r="M3188" s="27">
        <f t="shared" si="143"/>
        <v>390</v>
      </c>
      <c r="N3188" s="23"/>
      <c r="O3188" s="184" t="s">
        <v>32</v>
      </c>
      <c r="P3188" s="237"/>
    </row>
    <row r="3189" s="83" customFormat="1" ht="18" customHeight="1" spans="1:16">
      <c r="A3189" s="24">
        <v>3184</v>
      </c>
      <c r="B3189" s="24" t="s">
        <v>23</v>
      </c>
      <c r="C3189" s="24" t="s">
        <v>24</v>
      </c>
      <c r="D3189" s="24" t="s">
        <v>25</v>
      </c>
      <c r="E3189" s="24" t="s">
        <v>4460</v>
      </c>
      <c r="F3189" s="24" t="s">
        <v>7412</v>
      </c>
      <c r="G3189" s="37" t="s">
        <v>7519</v>
      </c>
      <c r="H3189" s="232" t="s">
        <v>194</v>
      </c>
      <c r="I3189" s="24">
        <v>3</v>
      </c>
      <c r="J3189" s="24" t="s">
        <v>7413</v>
      </c>
      <c r="K3189" s="60" t="s">
        <v>31</v>
      </c>
      <c r="L3189" s="238">
        <v>3</v>
      </c>
      <c r="M3189" s="27">
        <f t="shared" si="143"/>
        <v>390</v>
      </c>
      <c r="N3189" s="23"/>
      <c r="O3189" s="184" t="s">
        <v>32</v>
      </c>
      <c r="P3189" s="237"/>
    </row>
    <row r="3190" s="83" customFormat="1" ht="18" customHeight="1" spans="1:16">
      <c r="A3190" s="24">
        <v>3185</v>
      </c>
      <c r="B3190" s="24" t="s">
        <v>23</v>
      </c>
      <c r="C3190" s="24" t="s">
        <v>24</v>
      </c>
      <c r="D3190" s="24" t="s">
        <v>25</v>
      </c>
      <c r="E3190" s="24" t="s">
        <v>4460</v>
      </c>
      <c r="F3190" s="24" t="s">
        <v>7412</v>
      </c>
      <c r="G3190" s="37" t="s">
        <v>4742</v>
      </c>
      <c r="H3190" s="24" t="s">
        <v>194</v>
      </c>
      <c r="I3190" s="24">
        <v>6</v>
      </c>
      <c r="J3190" s="24" t="s">
        <v>7413</v>
      </c>
      <c r="K3190" s="60" t="s">
        <v>31</v>
      </c>
      <c r="L3190" s="238">
        <v>4</v>
      </c>
      <c r="M3190" s="27">
        <f t="shared" si="143"/>
        <v>520</v>
      </c>
      <c r="N3190" s="23"/>
      <c r="O3190" s="184" t="s">
        <v>32</v>
      </c>
      <c r="P3190" s="237"/>
    </row>
    <row r="3191" s="83" customFormat="1" ht="18" customHeight="1" spans="1:16">
      <c r="A3191" s="24">
        <v>3186</v>
      </c>
      <c r="B3191" s="24" t="s">
        <v>23</v>
      </c>
      <c r="C3191" s="24" t="s">
        <v>24</v>
      </c>
      <c r="D3191" s="24" t="s">
        <v>25</v>
      </c>
      <c r="E3191" s="60" t="s">
        <v>4460</v>
      </c>
      <c r="F3191" s="60" t="s">
        <v>7412</v>
      </c>
      <c r="G3191" s="37" t="s">
        <v>7520</v>
      </c>
      <c r="H3191" s="24" t="s">
        <v>1583</v>
      </c>
      <c r="I3191" s="24">
        <v>3</v>
      </c>
      <c r="J3191" s="24" t="s">
        <v>7521</v>
      </c>
      <c r="K3191" s="60" t="s">
        <v>31</v>
      </c>
      <c r="L3191" s="238">
        <v>3</v>
      </c>
      <c r="M3191" s="27">
        <f>L3191*312</f>
        <v>936</v>
      </c>
      <c r="N3191" s="23"/>
      <c r="O3191" s="184" t="s">
        <v>32</v>
      </c>
      <c r="P3191" s="237"/>
    </row>
    <row r="3192" s="83" customFormat="1" ht="18" customHeight="1" spans="1:16">
      <c r="A3192" s="24">
        <v>3187</v>
      </c>
      <c r="B3192" s="24" t="s">
        <v>23</v>
      </c>
      <c r="C3192" s="24" t="s">
        <v>24</v>
      </c>
      <c r="D3192" s="24" t="s">
        <v>25</v>
      </c>
      <c r="E3192" s="60" t="s">
        <v>4460</v>
      </c>
      <c r="F3192" s="60" t="s">
        <v>7412</v>
      </c>
      <c r="G3192" s="37" t="s">
        <v>7522</v>
      </c>
      <c r="H3192" s="232" t="s">
        <v>194</v>
      </c>
      <c r="I3192" s="24">
        <v>2</v>
      </c>
      <c r="J3192" s="24" t="s">
        <v>7521</v>
      </c>
      <c r="K3192" s="60" t="s">
        <v>31</v>
      </c>
      <c r="L3192" s="238">
        <v>2</v>
      </c>
      <c r="M3192" s="27">
        <f>L3192*130</f>
        <v>260</v>
      </c>
      <c r="N3192" s="23"/>
      <c r="O3192" s="184" t="s">
        <v>32</v>
      </c>
      <c r="P3192" s="237"/>
    </row>
    <row r="3193" s="83" customFormat="1" ht="18" customHeight="1" spans="1:16">
      <c r="A3193" s="24">
        <v>3188</v>
      </c>
      <c r="B3193" s="24" t="s">
        <v>23</v>
      </c>
      <c r="C3193" s="24" t="s">
        <v>24</v>
      </c>
      <c r="D3193" s="24" t="s">
        <v>25</v>
      </c>
      <c r="E3193" s="60" t="s">
        <v>4460</v>
      </c>
      <c r="F3193" s="60" t="s">
        <v>7412</v>
      </c>
      <c r="G3193" s="37" t="s">
        <v>7470</v>
      </c>
      <c r="H3193" s="232" t="s">
        <v>194</v>
      </c>
      <c r="I3193" s="24">
        <v>1</v>
      </c>
      <c r="J3193" s="24" t="s">
        <v>7521</v>
      </c>
      <c r="K3193" s="60" t="s">
        <v>31</v>
      </c>
      <c r="L3193" s="238">
        <v>1</v>
      </c>
      <c r="M3193" s="27">
        <f>L3193*312</f>
        <v>312</v>
      </c>
      <c r="N3193" s="23"/>
      <c r="O3193" s="184" t="s">
        <v>32</v>
      </c>
      <c r="P3193" s="237"/>
    </row>
    <row r="3194" s="83" customFormat="1" ht="18" customHeight="1" spans="1:16">
      <c r="A3194" s="24">
        <v>3189</v>
      </c>
      <c r="B3194" s="24" t="s">
        <v>23</v>
      </c>
      <c r="C3194" s="24" t="s">
        <v>24</v>
      </c>
      <c r="D3194" s="24" t="s">
        <v>25</v>
      </c>
      <c r="E3194" s="60" t="s">
        <v>4878</v>
      </c>
      <c r="F3194" s="60" t="s">
        <v>7412</v>
      </c>
      <c r="G3194" s="37" t="s">
        <v>7523</v>
      </c>
      <c r="H3194" s="24" t="s">
        <v>51</v>
      </c>
      <c r="I3194" s="24">
        <v>2</v>
      </c>
      <c r="J3194" s="24" t="s">
        <v>7521</v>
      </c>
      <c r="K3194" s="60" t="s">
        <v>31</v>
      </c>
      <c r="L3194" s="238">
        <v>2</v>
      </c>
      <c r="M3194" s="27">
        <f>L3194*312</f>
        <v>624</v>
      </c>
      <c r="N3194" s="23"/>
      <c r="O3194" s="184" t="s">
        <v>32</v>
      </c>
      <c r="P3194" s="237"/>
    </row>
    <row r="3195" s="83" customFormat="1" ht="18" customHeight="1" spans="1:16">
      <c r="A3195" s="24">
        <v>3190</v>
      </c>
      <c r="B3195" s="24" t="s">
        <v>23</v>
      </c>
      <c r="C3195" s="24" t="s">
        <v>24</v>
      </c>
      <c r="D3195" s="24" t="s">
        <v>25</v>
      </c>
      <c r="E3195" s="60" t="s">
        <v>4460</v>
      </c>
      <c r="F3195" s="60" t="s">
        <v>7412</v>
      </c>
      <c r="G3195" s="37" t="s">
        <v>7524</v>
      </c>
      <c r="H3195" s="232" t="s">
        <v>194</v>
      </c>
      <c r="I3195" s="24">
        <v>3</v>
      </c>
      <c r="J3195" s="24" t="s">
        <v>7521</v>
      </c>
      <c r="K3195" s="60" t="s">
        <v>31</v>
      </c>
      <c r="L3195" s="238">
        <v>3</v>
      </c>
      <c r="M3195" s="27">
        <f>L3195*130</f>
        <v>390</v>
      </c>
      <c r="N3195" s="23"/>
      <c r="O3195" s="184" t="s">
        <v>32</v>
      </c>
      <c r="P3195" s="237"/>
    </row>
    <row r="3196" s="83" customFormat="1" ht="18" customHeight="1" spans="1:16">
      <c r="A3196" s="24">
        <v>3191</v>
      </c>
      <c r="B3196" s="24" t="s">
        <v>23</v>
      </c>
      <c r="C3196" s="24" t="s">
        <v>24</v>
      </c>
      <c r="D3196" s="24" t="s">
        <v>25</v>
      </c>
      <c r="E3196" s="24" t="s">
        <v>4460</v>
      </c>
      <c r="F3196" s="24" t="s">
        <v>7412</v>
      </c>
      <c r="G3196" s="37" t="s">
        <v>7525</v>
      </c>
      <c r="H3196" s="232" t="s">
        <v>194</v>
      </c>
      <c r="I3196" s="24">
        <v>2</v>
      </c>
      <c r="J3196" s="24" t="s">
        <v>7521</v>
      </c>
      <c r="K3196" s="60" t="s">
        <v>31</v>
      </c>
      <c r="L3196" s="238">
        <v>2</v>
      </c>
      <c r="M3196" s="27">
        <f>L3196*130</f>
        <v>260</v>
      </c>
      <c r="N3196" s="23"/>
      <c r="O3196" s="184" t="s">
        <v>32</v>
      </c>
      <c r="P3196" s="237"/>
    </row>
    <row r="3197" s="83" customFormat="1" ht="18" customHeight="1" spans="1:16">
      <c r="A3197" s="24">
        <v>3192</v>
      </c>
      <c r="B3197" s="24" t="s">
        <v>23</v>
      </c>
      <c r="C3197" s="24" t="s">
        <v>24</v>
      </c>
      <c r="D3197" s="24" t="s">
        <v>25</v>
      </c>
      <c r="E3197" s="60" t="s">
        <v>4460</v>
      </c>
      <c r="F3197" s="60" t="s">
        <v>7412</v>
      </c>
      <c r="G3197" s="37" t="s">
        <v>7461</v>
      </c>
      <c r="H3197" s="24" t="s">
        <v>51</v>
      </c>
      <c r="I3197" s="24">
        <v>1</v>
      </c>
      <c r="J3197" s="24" t="s">
        <v>7521</v>
      </c>
      <c r="K3197" s="60" t="s">
        <v>31</v>
      </c>
      <c r="L3197" s="238">
        <v>1</v>
      </c>
      <c r="M3197" s="27">
        <f>L3197*312</f>
        <v>312</v>
      </c>
      <c r="N3197" s="23"/>
      <c r="O3197" s="184" t="s">
        <v>32</v>
      </c>
      <c r="P3197" s="237"/>
    </row>
    <row r="3198" s="83" customFormat="1" ht="18" customHeight="1" spans="1:16">
      <c r="A3198" s="24">
        <v>3193</v>
      </c>
      <c r="B3198" s="24" t="s">
        <v>23</v>
      </c>
      <c r="C3198" s="24" t="s">
        <v>24</v>
      </c>
      <c r="D3198" s="24" t="s">
        <v>25</v>
      </c>
      <c r="E3198" s="60" t="s">
        <v>4460</v>
      </c>
      <c r="F3198" s="60" t="s">
        <v>7412</v>
      </c>
      <c r="G3198" s="37" t="s">
        <v>7526</v>
      </c>
      <c r="H3198" s="232" t="s">
        <v>194</v>
      </c>
      <c r="I3198" s="24">
        <v>2</v>
      </c>
      <c r="J3198" s="24" t="s">
        <v>7521</v>
      </c>
      <c r="K3198" s="60" t="s">
        <v>31</v>
      </c>
      <c r="L3198" s="238">
        <v>2</v>
      </c>
      <c r="M3198" s="27">
        <f>L3198*130</f>
        <v>260</v>
      </c>
      <c r="N3198" s="23"/>
      <c r="O3198" s="184" t="s">
        <v>32</v>
      </c>
      <c r="P3198" s="237"/>
    </row>
    <row r="3199" s="83" customFormat="1" ht="18" customHeight="1" spans="1:16">
      <c r="A3199" s="24">
        <v>3194</v>
      </c>
      <c r="B3199" s="24" t="s">
        <v>23</v>
      </c>
      <c r="C3199" s="24" t="s">
        <v>24</v>
      </c>
      <c r="D3199" s="24" t="s">
        <v>25</v>
      </c>
      <c r="E3199" s="60" t="s">
        <v>4460</v>
      </c>
      <c r="F3199" s="60" t="s">
        <v>7412</v>
      </c>
      <c r="G3199" s="37" t="s">
        <v>7527</v>
      </c>
      <c r="H3199" s="232" t="s">
        <v>194</v>
      </c>
      <c r="I3199" s="24">
        <v>2</v>
      </c>
      <c r="J3199" s="24" t="s">
        <v>7521</v>
      </c>
      <c r="K3199" s="60" t="s">
        <v>31</v>
      </c>
      <c r="L3199" s="238">
        <v>2</v>
      </c>
      <c r="M3199" s="27">
        <f>L3199*130</f>
        <v>260</v>
      </c>
      <c r="N3199" s="23"/>
      <c r="O3199" s="184" t="s">
        <v>32</v>
      </c>
      <c r="P3199" s="237"/>
    </row>
    <row r="3200" s="83" customFormat="1" ht="18" customHeight="1" spans="1:16">
      <c r="A3200" s="24">
        <v>3195</v>
      </c>
      <c r="B3200" s="24" t="s">
        <v>23</v>
      </c>
      <c r="C3200" s="24" t="s">
        <v>24</v>
      </c>
      <c r="D3200" s="24" t="s">
        <v>25</v>
      </c>
      <c r="E3200" s="60" t="s">
        <v>4460</v>
      </c>
      <c r="F3200" s="60" t="s">
        <v>7412</v>
      </c>
      <c r="G3200" s="37" t="s">
        <v>7528</v>
      </c>
      <c r="H3200" s="232" t="s">
        <v>194</v>
      </c>
      <c r="I3200" s="24">
        <v>1</v>
      </c>
      <c r="J3200" s="24" t="s">
        <v>7521</v>
      </c>
      <c r="K3200" s="60" t="s">
        <v>31</v>
      </c>
      <c r="L3200" s="238">
        <v>1</v>
      </c>
      <c r="M3200" s="27">
        <f>L3200*312</f>
        <v>312</v>
      </c>
      <c r="N3200" s="23"/>
      <c r="O3200" s="184" t="s">
        <v>32</v>
      </c>
      <c r="P3200" s="237"/>
    </row>
    <row r="3201" s="83" customFormat="1" ht="18" customHeight="1" spans="1:16">
      <c r="A3201" s="24">
        <v>3196</v>
      </c>
      <c r="B3201" s="24" t="s">
        <v>23</v>
      </c>
      <c r="C3201" s="24" t="s">
        <v>24</v>
      </c>
      <c r="D3201" s="24" t="s">
        <v>25</v>
      </c>
      <c r="E3201" s="60" t="s">
        <v>4460</v>
      </c>
      <c r="F3201" s="60" t="s">
        <v>7412</v>
      </c>
      <c r="G3201" s="37" t="s">
        <v>7529</v>
      </c>
      <c r="H3201" s="232" t="s">
        <v>194</v>
      </c>
      <c r="I3201" s="24">
        <v>3</v>
      </c>
      <c r="J3201" s="24" t="s">
        <v>7521</v>
      </c>
      <c r="K3201" s="60" t="s">
        <v>31</v>
      </c>
      <c r="L3201" s="238">
        <v>3</v>
      </c>
      <c r="M3201" s="27">
        <f>L3201*130</f>
        <v>390</v>
      </c>
      <c r="N3201" s="23"/>
      <c r="O3201" s="184" t="s">
        <v>32</v>
      </c>
      <c r="P3201" s="237"/>
    </row>
    <row r="3202" s="83" customFormat="1" ht="18" customHeight="1" spans="1:16">
      <c r="A3202" s="24">
        <v>3197</v>
      </c>
      <c r="B3202" s="24" t="s">
        <v>23</v>
      </c>
      <c r="C3202" s="24" t="s">
        <v>24</v>
      </c>
      <c r="D3202" s="24" t="s">
        <v>25</v>
      </c>
      <c r="E3202" s="60" t="s">
        <v>4460</v>
      </c>
      <c r="F3202" s="60" t="s">
        <v>7412</v>
      </c>
      <c r="G3202" s="37" t="s">
        <v>7009</v>
      </c>
      <c r="H3202" s="232" t="s">
        <v>194</v>
      </c>
      <c r="I3202" s="24">
        <v>2</v>
      </c>
      <c r="J3202" s="24" t="s">
        <v>7521</v>
      </c>
      <c r="K3202" s="60" t="s">
        <v>31</v>
      </c>
      <c r="L3202" s="238">
        <v>2</v>
      </c>
      <c r="M3202" s="27">
        <f>L3202*130</f>
        <v>260</v>
      </c>
      <c r="N3202" s="23"/>
      <c r="O3202" s="184" t="s">
        <v>32</v>
      </c>
      <c r="P3202" s="237"/>
    </row>
    <row r="3203" s="83" customFormat="1" ht="18" customHeight="1" spans="1:16">
      <c r="A3203" s="24">
        <v>3198</v>
      </c>
      <c r="B3203" s="24" t="s">
        <v>23</v>
      </c>
      <c r="C3203" s="24" t="s">
        <v>24</v>
      </c>
      <c r="D3203" s="24" t="s">
        <v>25</v>
      </c>
      <c r="E3203" s="24" t="s">
        <v>4460</v>
      </c>
      <c r="F3203" s="24" t="s">
        <v>7412</v>
      </c>
      <c r="G3203" s="37" t="s">
        <v>7530</v>
      </c>
      <c r="H3203" s="232" t="s">
        <v>194</v>
      </c>
      <c r="I3203" s="24">
        <v>2</v>
      </c>
      <c r="J3203" s="24" t="s">
        <v>7521</v>
      </c>
      <c r="K3203" s="60" t="s">
        <v>31</v>
      </c>
      <c r="L3203" s="238">
        <v>2</v>
      </c>
      <c r="M3203" s="27">
        <f>L3203*130</f>
        <v>260</v>
      </c>
      <c r="N3203" s="23"/>
      <c r="O3203" s="184" t="s">
        <v>32</v>
      </c>
      <c r="P3203" s="237"/>
    </row>
    <row r="3204" s="83" customFormat="1" ht="18" customHeight="1" spans="1:16">
      <c r="A3204" s="24">
        <v>3199</v>
      </c>
      <c r="B3204" s="24" t="s">
        <v>23</v>
      </c>
      <c r="C3204" s="24" t="s">
        <v>24</v>
      </c>
      <c r="D3204" s="24" t="s">
        <v>25</v>
      </c>
      <c r="E3204" s="24" t="s">
        <v>4460</v>
      </c>
      <c r="F3204" s="24" t="s">
        <v>7412</v>
      </c>
      <c r="G3204" s="37" t="s">
        <v>7531</v>
      </c>
      <c r="H3204" s="232" t="s">
        <v>194</v>
      </c>
      <c r="I3204" s="24">
        <v>3</v>
      </c>
      <c r="J3204" s="24" t="s">
        <v>7521</v>
      </c>
      <c r="K3204" s="60" t="s">
        <v>31</v>
      </c>
      <c r="L3204" s="238">
        <v>3</v>
      </c>
      <c r="M3204" s="27">
        <f>L3204*130</f>
        <v>390</v>
      </c>
      <c r="N3204" s="23"/>
      <c r="O3204" s="184" t="s">
        <v>32</v>
      </c>
      <c r="P3204" s="237"/>
    </row>
    <row r="3205" s="83" customFormat="1" ht="18" customHeight="1" spans="1:16">
      <c r="A3205" s="24">
        <v>3200</v>
      </c>
      <c r="B3205" s="24" t="s">
        <v>23</v>
      </c>
      <c r="C3205" s="24" t="s">
        <v>24</v>
      </c>
      <c r="D3205" s="24" t="s">
        <v>25</v>
      </c>
      <c r="E3205" s="60" t="s">
        <v>4460</v>
      </c>
      <c r="F3205" s="60" t="s">
        <v>7412</v>
      </c>
      <c r="G3205" s="37" t="s">
        <v>7532</v>
      </c>
      <c r="H3205" s="24" t="s">
        <v>1583</v>
      </c>
      <c r="I3205" s="24">
        <v>1</v>
      </c>
      <c r="J3205" s="24" t="s">
        <v>7521</v>
      </c>
      <c r="K3205" s="60" t="s">
        <v>31</v>
      </c>
      <c r="L3205" s="238">
        <v>1</v>
      </c>
      <c r="M3205" s="27">
        <f>L3205*312</f>
        <v>312</v>
      </c>
      <c r="N3205" s="23"/>
      <c r="O3205" s="184" t="s">
        <v>32</v>
      </c>
      <c r="P3205" s="237"/>
    </row>
    <row r="3206" s="83" customFormat="1" ht="18" customHeight="1" spans="1:16">
      <c r="A3206" s="24">
        <v>3201</v>
      </c>
      <c r="B3206" s="24" t="s">
        <v>23</v>
      </c>
      <c r="C3206" s="24" t="s">
        <v>24</v>
      </c>
      <c r="D3206" s="24" t="s">
        <v>25</v>
      </c>
      <c r="E3206" s="60" t="s">
        <v>4460</v>
      </c>
      <c r="F3206" s="60" t="s">
        <v>7412</v>
      </c>
      <c r="G3206" s="37" t="s">
        <v>6782</v>
      </c>
      <c r="H3206" s="24" t="s">
        <v>1583</v>
      </c>
      <c r="I3206" s="24">
        <v>2</v>
      </c>
      <c r="J3206" s="24" t="s">
        <v>7521</v>
      </c>
      <c r="K3206" s="60" t="s">
        <v>31</v>
      </c>
      <c r="L3206" s="238">
        <v>2</v>
      </c>
      <c r="M3206" s="27">
        <f>L3206*312</f>
        <v>624</v>
      </c>
      <c r="N3206" s="23"/>
      <c r="O3206" s="184" t="s">
        <v>32</v>
      </c>
      <c r="P3206" s="237"/>
    </row>
    <row r="3207" s="83" customFormat="1" ht="18" customHeight="1" spans="1:16">
      <c r="A3207" s="24">
        <v>3202</v>
      </c>
      <c r="B3207" s="24" t="s">
        <v>23</v>
      </c>
      <c r="C3207" s="24" t="s">
        <v>24</v>
      </c>
      <c r="D3207" s="24" t="s">
        <v>25</v>
      </c>
      <c r="E3207" s="60" t="s">
        <v>4460</v>
      </c>
      <c r="F3207" s="60" t="s">
        <v>7412</v>
      </c>
      <c r="G3207" s="37" t="s">
        <v>7533</v>
      </c>
      <c r="H3207" s="24" t="s">
        <v>194</v>
      </c>
      <c r="I3207" s="24">
        <v>4</v>
      </c>
      <c r="J3207" s="24" t="s">
        <v>7521</v>
      </c>
      <c r="K3207" s="60" t="s">
        <v>31</v>
      </c>
      <c r="L3207" s="238">
        <v>4</v>
      </c>
      <c r="M3207" s="27">
        <f>L3207*130</f>
        <v>520</v>
      </c>
      <c r="N3207" s="23"/>
      <c r="O3207" s="184" t="s">
        <v>32</v>
      </c>
      <c r="P3207" s="237"/>
    </row>
    <row r="3208" s="83" customFormat="1" ht="18" customHeight="1" spans="1:16">
      <c r="A3208" s="24">
        <v>3203</v>
      </c>
      <c r="B3208" s="24" t="s">
        <v>23</v>
      </c>
      <c r="C3208" s="24" t="s">
        <v>24</v>
      </c>
      <c r="D3208" s="24" t="s">
        <v>25</v>
      </c>
      <c r="E3208" s="60" t="s">
        <v>4460</v>
      </c>
      <c r="F3208" s="60" t="s">
        <v>7412</v>
      </c>
      <c r="G3208" s="37" t="s">
        <v>7534</v>
      </c>
      <c r="H3208" s="232" t="s">
        <v>194</v>
      </c>
      <c r="I3208" s="24">
        <v>1</v>
      </c>
      <c r="J3208" s="24" t="s">
        <v>7521</v>
      </c>
      <c r="K3208" s="60" t="s">
        <v>31</v>
      </c>
      <c r="L3208" s="238">
        <v>1</v>
      </c>
      <c r="M3208" s="27">
        <f>L3208*312</f>
        <v>312</v>
      </c>
      <c r="N3208" s="23"/>
      <c r="O3208" s="184" t="s">
        <v>32</v>
      </c>
      <c r="P3208" s="237"/>
    </row>
    <row r="3209" s="83" customFormat="1" ht="18" customHeight="1" spans="1:16">
      <c r="A3209" s="24">
        <v>3204</v>
      </c>
      <c r="B3209" s="24" t="s">
        <v>23</v>
      </c>
      <c r="C3209" s="24" t="s">
        <v>24</v>
      </c>
      <c r="D3209" s="24" t="s">
        <v>25</v>
      </c>
      <c r="E3209" s="60" t="s">
        <v>4460</v>
      </c>
      <c r="F3209" s="60" t="s">
        <v>7412</v>
      </c>
      <c r="G3209" s="37" t="s">
        <v>7535</v>
      </c>
      <c r="H3209" s="232" t="s">
        <v>194</v>
      </c>
      <c r="I3209" s="24">
        <v>3</v>
      </c>
      <c r="J3209" s="24" t="s">
        <v>7521</v>
      </c>
      <c r="K3209" s="60" t="s">
        <v>31</v>
      </c>
      <c r="L3209" s="238">
        <v>3</v>
      </c>
      <c r="M3209" s="27">
        <f t="shared" ref="M3209:M3216" si="144">L3209*130</f>
        <v>390</v>
      </c>
      <c r="N3209" s="23"/>
      <c r="O3209" s="184" t="s">
        <v>32</v>
      </c>
      <c r="P3209" s="237"/>
    </row>
    <row r="3210" s="83" customFormat="1" ht="18" customHeight="1" spans="1:16">
      <c r="A3210" s="24">
        <v>3205</v>
      </c>
      <c r="B3210" s="24" t="s">
        <v>23</v>
      </c>
      <c r="C3210" s="24" t="s">
        <v>24</v>
      </c>
      <c r="D3210" s="24" t="s">
        <v>25</v>
      </c>
      <c r="E3210" s="24" t="s">
        <v>4460</v>
      </c>
      <c r="F3210" s="24" t="s">
        <v>7412</v>
      </c>
      <c r="G3210" s="37" t="s">
        <v>7536</v>
      </c>
      <c r="H3210" s="232" t="s">
        <v>194</v>
      </c>
      <c r="I3210" s="24">
        <v>3</v>
      </c>
      <c r="J3210" s="24" t="s">
        <v>7521</v>
      </c>
      <c r="K3210" s="60" t="s">
        <v>31</v>
      </c>
      <c r="L3210" s="238">
        <v>3</v>
      </c>
      <c r="M3210" s="27">
        <f t="shared" si="144"/>
        <v>390</v>
      </c>
      <c r="N3210" s="23"/>
      <c r="O3210" s="184" t="s">
        <v>32</v>
      </c>
      <c r="P3210" s="237"/>
    </row>
    <row r="3211" s="83" customFormat="1" ht="18" customHeight="1" spans="1:16">
      <c r="A3211" s="24">
        <v>3206</v>
      </c>
      <c r="B3211" s="24" t="s">
        <v>23</v>
      </c>
      <c r="C3211" s="24" t="s">
        <v>24</v>
      </c>
      <c r="D3211" s="24" t="s">
        <v>25</v>
      </c>
      <c r="E3211" s="60" t="s">
        <v>4460</v>
      </c>
      <c r="F3211" s="60" t="s">
        <v>7412</v>
      </c>
      <c r="G3211" s="37" t="s">
        <v>7537</v>
      </c>
      <c r="H3211" s="232" t="s">
        <v>194</v>
      </c>
      <c r="I3211" s="24">
        <v>3</v>
      </c>
      <c r="J3211" s="24" t="s">
        <v>7521</v>
      </c>
      <c r="K3211" s="60" t="s">
        <v>31</v>
      </c>
      <c r="L3211" s="238">
        <v>3</v>
      </c>
      <c r="M3211" s="27">
        <f t="shared" si="144"/>
        <v>390</v>
      </c>
      <c r="N3211" s="23"/>
      <c r="O3211" s="184" t="s">
        <v>32</v>
      </c>
      <c r="P3211" s="237"/>
    </row>
    <row r="3212" s="83" customFormat="1" ht="18" customHeight="1" spans="1:16">
      <c r="A3212" s="24">
        <v>3207</v>
      </c>
      <c r="B3212" s="24" t="s">
        <v>23</v>
      </c>
      <c r="C3212" s="24" t="s">
        <v>24</v>
      </c>
      <c r="D3212" s="24" t="s">
        <v>25</v>
      </c>
      <c r="E3212" s="60" t="s">
        <v>4460</v>
      </c>
      <c r="F3212" s="60" t="s">
        <v>7412</v>
      </c>
      <c r="G3212" s="37" t="s">
        <v>7538</v>
      </c>
      <c r="H3212" s="24" t="s">
        <v>194</v>
      </c>
      <c r="I3212" s="24">
        <v>5</v>
      </c>
      <c r="J3212" s="24" t="s">
        <v>7521</v>
      </c>
      <c r="K3212" s="60" t="s">
        <v>31</v>
      </c>
      <c r="L3212" s="238">
        <v>5</v>
      </c>
      <c r="M3212" s="27">
        <f t="shared" si="144"/>
        <v>650</v>
      </c>
      <c r="N3212" s="23"/>
      <c r="O3212" s="184" t="s">
        <v>32</v>
      </c>
      <c r="P3212" s="237"/>
    </row>
    <row r="3213" s="83" customFormat="1" ht="18" customHeight="1" spans="1:16">
      <c r="A3213" s="24">
        <v>3208</v>
      </c>
      <c r="B3213" s="24" t="s">
        <v>23</v>
      </c>
      <c r="C3213" s="24" t="s">
        <v>24</v>
      </c>
      <c r="D3213" s="24" t="s">
        <v>25</v>
      </c>
      <c r="E3213" s="24" t="s">
        <v>4460</v>
      </c>
      <c r="F3213" s="24" t="s">
        <v>7412</v>
      </c>
      <c r="G3213" s="37" t="s">
        <v>7539</v>
      </c>
      <c r="H3213" s="232" t="s">
        <v>194</v>
      </c>
      <c r="I3213" s="24">
        <v>2</v>
      </c>
      <c r="J3213" s="24" t="s">
        <v>7521</v>
      </c>
      <c r="K3213" s="60" t="s">
        <v>31</v>
      </c>
      <c r="L3213" s="238">
        <v>2</v>
      </c>
      <c r="M3213" s="27">
        <f t="shared" si="144"/>
        <v>260</v>
      </c>
      <c r="N3213" s="23"/>
      <c r="O3213" s="184" t="s">
        <v>32</v>
      </c>
      <c r="P3213" s="237"/>
    </row>
    <row r="3214" s="83" customFormat="1" ht="18" customHeight="1" spans="1:16">
      <c r="A3214" s="24">
        <v>3209</v>
      </c>
      <c r="B3214" s="24" t="s">
        <v>23</v>
      </c>
      <c r="C3214" s="24" t="s">
        <v>24</v>
      </c>
      <c r="D3214" s="24" t="s">
        <v>25</v>
      </c>
      <c r="E3214" s="60" t="s">
        <v>4460</v>
      </c>
      <c r="F3214" s="60" t="s">
        <v>7412</v>
      </c>
      <c r="G3214" s="37" t="s">
        <v>7503</v>
      </c>
      <c r="H3214" s="232" t="s">
        <v>194</v>
      </c>
      <c r="I3214" s="24">
        <v>3</v>
      </c>
      <c r="J3214" s="24" t="s">
        <v>7521</v>
      </c>
      <c r="K3214" s="60" t="s">
        <v>31</v>
      </c>
      <c r="L3214" s="238">
        <v>3</v>
      </c>
      <c r="M3214" s="27">
        <f t="shared" si="144"/>
        <v>390</v>
      </c>
      <c r="N3214" s="23"/>
      <c r="O3214" s="184" t="s">
        <v>32</v>
      </c>
      <c r="P3214" s="237"/>
    </row>
    <row r="3215" s="83" customFormat="1" ht="18" customHeight="1" spans="1:16">
      <c r="A3215" s="24">
        <v>3210</v>
      </c>
      <c r="B3215" s="24" t="s">
        <v>23</v>
      </c>
      <c r="C3215" s="24" t="s">
        <v>24</v>
      </c>
      <c r="D3215" s="24" t="s">
        <v>25</v>
      </c>
      <c r="E3215" s="60" t="s">
        <v>4460</v>
      </c>
      <c r="F3215" s="60" t="s">
        <v>7412</v>
      </c>
      <c r="G3215" s="37" t="s">
        <v>7540</v>
      </c>
      <c r="H3215" s="232" t="s">
        <v>194</v>
      </c>
      <c r="I3215" s="24">
        <v>3</v>
      </c>
      <c r="J3215" s="24" t="s">
        <v>7521</v>
      </c>
      <c r="K3215" s="60" t="s">
        <v>31</v>
      </c>
      <c r="L3215" s="238">
        <v>3</v>
      </c>
      <c r="M3215" s="27">
        <f t="shared" si="144"/>
        <v>390</v>
      </c>
      <c r="N3215" s="23"/>
      <c r="O3215" s="184" t="s">
        <v>32</v>
      </c>
      <c r="P3215" s="237"/>
    </row>
    <row r="3216" s="83" customFormat="1" ht="18" customHeight="1" spans="1:16">
      <c r="A3216" s="24">
        <v>3211</v>
      </c>
      <c r="B3216" s="24" t="s">
        <v>23</v>
      </c>
      <c r="C3216" s="24" t="s">
        <v>24</v>
      </c>
      <c r="D3216" s="24" t="s">
        <v>25</v>
      </c>
      <c r="E3216" s="60" t="s">
        <v>4460</v>
      </c>
      <c r="F3216" s="60" t="s">
        <v>7412</v>
      </c>
      <c r="G3216" s="37" t="s">
        <v>7541</v>
      </c>
      <c r="H3216" s="232" t="s">
        <v>194</v>
      </c>
      <c r="I3216" s="24">
        <v>3</v>
      </c>
      <c r="J3216" s="24" t="s">
        <v>7521</v>
      </c>
      <c r="K3216" s="60" t="s">
        <v>31</v>
      </c>
      <c r="L3216" s="238">
        <v>3</v>
      </c>
      <c r="M3216" s="27">
        <f t="shared" si="144"/>
        <v>390</v>
      </c>
      <c r="N3216" s="23"/>
      <c r="O3216" s="184" t="s">
        <v>32</v>
      </c>
      <c r="P3216" s="237"/>
    </row>
    <row r="3217" s="83" customFormat="1" ht="18" customHeight="1" spans="1:16">
      <c r="A3217" s="24">
        <v>3212</v>
      </c>
      <c r="B3217" s="24" t="s">
        <v>23</v>
      </c>
      <c r="C3217" s="24" t="s">
        <v>24</v>
      </c>
      <c r="D3217" s="24" t="s">
        <v>25</v>
      </c>
      <c r="E3217" s="60" t="s">
        <v>4460</v>
      </c>
      <c r="F3217" s="60" t="s">
        <v>7412</v>
      </c>
      <c r="G3217" s="37" t="s">
        <v>7542</v>
      </c>
      <c r="H3217" s="24" t="s">
        <v>1583</v>
      </c>
      <c r="I3217" s="24">
        <v>2</v>
      </c>
      <c r="J3217" s="24" t="s">
        <v>7521</v>
      </c>
      <c r="K3217" s="60" t="s">
        <v>31</v>
      </c>
      <c r="L3217" s="238">
        <v>2</v>
      </c>
      <c r="M3217" s="27">
        <f>L3217*312</f>
        <v>624</v>
      </c>
      <c r="N3217" s="23"/>
      <c r="O3217" s="184" t="s">
        <v>32</v>
      </c>
      <c r="P3217" s="237"/>
    </row>
    <row r="3218" s="83" customFormat="1" ht="18" customHeight="1" spans="1:16">
      <c r="A3218" s="24">
        <v>3213</v>
      </c>
      <c r="B3218" s="24" t="s">
        <v>23</v>
      </c>
      <c r="C3218" s="24" t="s">
        <v>24</v>
      </c>
      <c r="D3218" s="24" t="s">
        <v>25</v>
      </c>
      <c r="E3218" s="60" t="s">
        <v>4460</v>
      </c>
      <c r="F3218" s="60" t="s">
        <v>7412</v>
      </c>
      <c r="G3218" s="37" t="s">
        <v>7543</v>
      </c>
      <c r="H3218" s="24" t="s">
        <v>194</v>
      </c>
      <c r="I3218" s="24">
        <v>5</v>
      </c>
      <c r="J3218" s="24" t="s">
        <v>7521</v>
      </c>
      <c r="K3218" s="60" t="s">
        <v>31</v>
      </c>
      <c r="L3218" s="238">
        <v>5</v>
      </c>
      <c r="M3218" s="27">
        <f>L3218*130</f>
        <v>650</v>
      </c>
      <c r="N3218" s="23"/>
      <c r="O3218" s="184" t="s">
        <v>32</v>
      </c>
      <c r="P3218" s="237"/>
    </row>
    <row r="3219" s="83" customFormat="1" ht="18" customHeight="1" spans="1:16">
      <c r="A3219" s="24">
        <v>3214</v>
      </c>
      <c r="B3219" s="24" t="s">
        <v>23</v>
      </c>
      <c r="C3219" s="24" t="s">
        <v>24</v>
      </c>
      <c r="D3219" s="24" t="s">
        <v>25</v>
      </c>
      <c r="E3219" s="60" t="s">
        <v>4460</v>
      </c>
      <c r="F3219" s="60" t="s">
        <v>7412</v>
      </c>
      <c r="G3219" s="37" t="s">
        <v>7544</v>
      </c>
      <c r="H3219" s="232" t="s">
        <v>194</v>
      </c>
      <c r="I3219" s="24">
        <v>3</v>
      </c>
      <c r="J3219" s="24" t="s">
        <v>7521</v>
      </c>
      <c r="K3219" s="60" t="s">
        <v>31</v>
      </c>
      <c r="L3219" s="238">
        <v>3</v>
      </c>
      <c r="M3219" s="27">
        <f>L3219*130</f>
        <v>390</v>
      </c>
      <c r="N3219" s="23"/>
      <c r="O3219" s="184" t="s">
        <v>32</v>
      </c>
      <c r="P3219" s="237"/>
    </row>
    <row r="3220" s="83" customFormat="1" ht="18" customHeight="1" spans="1:16">
      <c r="A3220" s="24">
        <v>3215</v>
      </c>
      <c r="B3220" s="24" t="s">
        <v>23</v>
      </c>
      <c r="C3220" s="24" t="s">
        <v>24</v>
      </c>
      <c r="D3220" s="24" t="s">
        <v>25</v>
      </c>
      <c r="E3220" s="60" t="s">
        <v>4460</v>
      </c>
      <c r="F3220" s="60" t="s">
        <v>7412</v>
      </c>
      <c r="G3220" s="37" t="s">
        <v>7545</v>
      </c>
      <c r="H3220" s="232" t="s">
        <v>194</v>
      </c>
      <c r="I3220" s="24">
        <v>2</v>
      </c>
      <c r="J3220" s="24" t="s">
        <v>7521</v>
      </c>
      <c r="K3220" s="60" t="s">
        <v>31</v>
      </c>
      <c r="L3220" s="238">
        <v>2</v>
      </c>
      <c r="M3220" s="27">
        <f>L3220*130</f>
        <v>260</v>
      </c>
      <c r="N3220" s="23"/>
      <c r="O3220" s="184" t="s">
        <v>32</v>
      </c>
      <c r="P3220" s="237"/>
    </row>
    <row r="3221" s="83" customFormat="1" ht="18" customHeight="1" spans="1:16">
      <c r="A3221" s="24">
        <v>3216</v>
      </c>
      <c r="B3221" s="24" t="s">
        <v>23</v>
      </c>
      <c r="C3221" s="24" t="s">
        <v>24</v>
      </c>
      <c r="D3221" s="24" t="s">
        <v>25</v>
      </c>
      <c r="E3221" s="60" t="s">
        <v>4460</v>
      </c>
      <c r="F3221" s="60" t="s">
        <v>7412</v>
      </c>
      <c r="G3221" s="37" t="s">
        <v>7546</v>
      </c>
      <c r="H3221" s="232" t="s">
        <v>194</v>
      </c>
      <c r="I3221" s="24">
        <v>1</v>
      </c>
      <c r="J3221" s="24" t="s">
        <v>7521</v>
      </c>
      <c r="K3221" s="60" t="s">
        <v>31</v>
      </c>
      <c r="L3221" s="238">
        <v>1</v>
      </c>
      <c r="M3221" s="27">
        <f>L3221*312</f>
        <v>312</v>
      </c>
      <c r="N3221" s="23"/>
      <c r="O3221" s="184" t="s">
        <v>32</v>
      </c>
      <c r="P3221" s="237"/>
    </row>
    <row r="3222" s="83" customFormat="1" ht="18" customHeight="1" spans="1:16">
      <c r="A3222" s="24">
        <v>3217</v>
      </c>
      <c r="B3222" s="24" t="s">
        <v>23</v>
      </c>
      <c r="C3222" s="24" t="s">
        <v>24</v>
      </c>
      <c r="D3222" s="24" t="s">
        <v>25</v>
      </c>
      <c r="E3222" s="60" t="s">
        <v>4460</v>
      </c>
      <c r="F3222" s="60" t="s">
        <v>7412</v>
      </c>
      <c r="G3222" s="37" t="s">
        <v>7547</v>
      </c>
      <c r="H3222" s="24" t="s">
        <v>194</v>
      </c>
      <c r="I3222" s="24">
        <v>4</v>
      </c>
      <c r="J3222" s="24" t="s">
        <v>7521</v>
      </c>
      <c r="K3222" s="60" t="s">
        <v>31</v>
      </c>
      <c r="L3222" s="238">
        <v>4</v>
      </c>
      <c r="M3222" s="27">
        <f t="shared" ref="M3222:M3247" si="145">L3222*130</f>
        <v>520</v>
      </c>
      <c r="N3222" s="23"/>
      <c r="O3222" s="184" t="s">
        <v>32</v>
      </c>
      <c r="P3222" s="237"/>
    </row>
    <row r="3223" s="83" customFormat="1" ht="18" customHeight="1" spans="1:16">
      <c r="A3223" s="24">
        <v>3218</v>
      </c>
      <c r="B3223" s="24" t="s">
        <v>23</v>
      </c>
      <c r="C3223" s="24" t="s">
        <v>24</v>
      </c>
      <c r="D3223" s="24" t="s">
        <v>25</v>
      </c>
      <c r="E3223" s="60" t="s">
        <v>4460</v>
      </c>
      <c r="F3223" s="60" t="s">
        <v>7412</v>
      </c>
      <c r="G3223" s="37" t="s">
        <v>7548</v>
      </c>
      <c r="H3223" s="232" t="s">
        <v>194</v>
      </c>
      <c r="I3223" s="24">
        <v>2</v>
      </c>
      <c r="J3223" s="24" t="s">
        <v>7521</v>
      </c>
      <c r="K3223" s="60" t="s">
        <v>31</v>
      </c>
      <c r="L3223" s="238">
        <v>2</v>
      </c>
      <c r="M3223" s="27">
        <f t="shared" si="145"/>
        <v>260</v>
      </c>
      <c r="N3223" s="23"/>
      <c r="O3223" s="184" t="s">
        <v>32</v>
      </c>
      <c r="P3223" s="237"/>
    </row>
    <row r="3224" s="83" customFormat="1" ht="18" customHeight="1" spans="1:16">
      <c r="A3224" s="24">
        <v>3219</v>
      </c>
      <c r="B3224" s="24" t="s">
        <v>23</v>
      </c>
      <c r="C3224" s="24" t="s">
        <v>24</v>
      </c>
      <c r="D3224" s="24" t="s">
        <v>25</v>
      </c>
      <c r="E3224" s="60" t="s">
        <v>4460</v>
      </c>
      <c r="F3224" s="60" t="s">
        <v>7412</v>
      </c>
      <c r="G3224" s="37" t="s">
        <v>7549</v>
      </c>
      <c r="H3224" s="232" t="s">
        <v>194</v>
      </c>
      <c r="I3224" s="24">
        <v>3</v>
      </c>
      <c r="J3224" s="24" t="s">
        <v>7521</v>
      </c>
      <c r="K3224" s="60" t="s">
        <v>31</v>
      </c>
      <c r="L3224" s="238">
        <v>3</v>
      </c>
      <c r="M3224" s="27">
        <f t="shared" si="145"/>
        <v>390</v>
      </c>
      <c r="N3224" s="23"/>
      <c r="O3224" s="184" t="s">
        <v>32</v>
      </c>
      <c r="P3224" s="237"/>
    </row>
    <row r="3225" s="83" customFormat="1" ht="18" customHeight="1" spans="1:16">
      <c r="A3225" s="24">
        <v>3220</v>
      </c>
      <c r="B3225" s="24" t="s">
        <v>23</v>
      </c>
      <c r="C3225" s="24" t="s">
        <v>24</v>
      </c>
      <c r="D3225" s="24" t="s">
        <v>25</v>
      </c>
      <c r="E3225" s="60" t="s">
        <v>4460</v>
      </c>
      <c r="F3225" s="60" t="s">
        <v>7412</v>
      </c>
      <c r="G3225" s="37" t="s">
        <v>7550</v>
      </c>
      <c r="H3225" s="232" t="s">
        <v>194</v>
      </c>
      <c r="I3225" s="24">
        <v>3</v>
      </c>
      <c r="J3225" s="24" t="s">
        <v>7521</v>
      </c>
      <c r="K3225" s="60" t="s">
        <v>31</v>
      </c>
      <c r="L3225" s="238">
        <v>3</v>
      </c>
      <c r="M3225" s="27">
        <f t="shared" si="145"/>
        <v>390</v>
      </c>
      <c r="N3225" s="23"/>
      <c r="O3225" s="184" t="s">
        <v>32</v>
      </c>
      <c r="P3225" s="237"/>
    </row>
    <row r="3226" s="83" customFormat="1" ht="18" customHeight="1" spans="1:16">
      <c r="A3226" s="24">
        <v>3221</v>
      </c>
      <c r="B3226" s="24" t="s">
        <v>23</v>
      </c>
      <c r="C3226" s="24" t="s">
        <v>24</v>
      </c>
      <c r="D3226" s="24" t="s">
        <v>25</v>
      </c>
      <c r="E3226" s="60" t="s">
        <v>4460</v>
      </c>
      <c r="F3226" s="60" t="s">
        <v>7412</v>
      </c>
      <c r="G3226" s="37" t="s">
        <v>7551</v>
      </c>
      <c r="H3226" s="24" t="s">
        <v>194</v>
      </c>
      <c r="I3226" s="24">
        <v>4</v>
      </c>
      <c r="J3226" s="24" t="s">
        <v>7521</v>
      </c>
      <c r="K3226" s="60" t="s">
        <v>31</v>
      </c>
      <c r="L3226" s="238">
        <v>4</v>
      </c>
      <c r="M3226" s="27">
        <f t="shared" si="145"/>
        <v>520</v>
      </c>
      <c r="N3226" s="23"/>
      <c r="O3226" s="184" t="s">
        <v>32</v>
      </c>
      <c r="P3226" s="237"/>
    </row>
    <row r="3227" s="83" customFormat="1" ht="18" customHeight="1" spans="1:16">
      <c r="A3227" s="24">
        <v>3222</v>
      </c>
      <c r="B3227" s="24" t="s">
        <v>23</v>
      </c>
      <c r="C3227" s="24" t="s">
        <v>24</v>
      </c>
      <c r="D3227" s="24" t="s">
        <v>25</v>
      </c>
      <c r="E3227" s="60" t="s">
        <v>4460</v>
      </c>
      <c r="F3227" s="60" t="s">
        <v>7412</v>
      </c>
      <c r="G3227" s="37" t="s">
        <v>7552</v>
      </c>
      <c r="H3227" s="232" t="s">
        <v>194</v>
      </c>
      <c r="I3227" s="24">
        <v>2</v>
      </c>
      <c r="J3227" s="24" t="s">
        <v>7521</v>
      </c>
      <c r="K3227" s="60" t="s">
        <v>31</v>
      </c>
      <c r="L3227" s="238">
        <v>2</v>
      </c>
      <c r="M3227" s="27">
        <f t="shared" si="145"/>
        <v>260</v>
      </c>
      <c r="N3227" s="23"/>
      <c r="O3227" s="184" t="s">
        <v>32</v>
      </c>
      <c r="P3227" s="237"/>
    </row>
    <row r="3228" s="83" customFormat="1" ht="18" customHeight="1" spans="1:16">
      <c r="A3228" s="24">
        <v>3223</v>
      </c>
      <c r="B3228" s="24" t="s">
        <v>23</v>
      </c>
      <c r="C3228" s="24" t="s">
        <v>24</v>
      </c>
      <c r="D3228" s="24" t="s">
        <v>25</v>
      </c>
      <c r="E3228" s="60" t="s">
        <v>4460</v>
      </c>
      <c r="F3228" s="60" t="s">
        <v>7412</v>
      </c>
      <c r="G3228" s="37" t="s">
        <v>7553</v>
      </c>
      <c r="H3228" s="24" t="s">
        <v>194</v>
      </c>
      <c r="I3228" s="24">
        <v>5</v>
      </c>
      <c r="J3228" s="24" t="s">
        <v>7521</v>
      </c>
      <c r="K3228" s="60" t="s">
        <v>31</v>
      </c>
      <c r="L3228" s="238">
        <v>5</v>
      </c>
      <c r="M3228" s="27">
        <f t="shared" si="145"/>
        <v>650</v>
      </c>
      <c r="N3228" s="23"/>
      <c r="O3228" s="184" t="s">
        <v>32</v>
      </c>
      <c r="P3228" s="237"/>
    </row>
    <row r="3229" s="83" customFormat="1" ht="18" customHeight="1" spans="1:16">
      <c r="A3229" s="24">
        <v>3224</v>
      </c>
      <c r="B3229" s="24" t="s">
        <v>23</v>
      </c>
      <c r="C3229" s="24" t="s">
        <v>24</v>
      </c>
      <c r="D3229" s="24" t="s">
        <v>25</v>
      </c>
      <c r="E3229" s="60" t="s">
        <v>4460</v>
      </c>
      <c r="F3229" s="60" t="s">
        <v>7412</v>
      </c>
      <c r="G3229" s="37" t="s">
        <v>7554</v>
      </c>
      <c r="H3229" s="232" t="s">
        <v>194</v>
      </c>
      <c r="I3229" s="24">
        <v>3</v>
      </c>
      <c r="J3229" s="24" t="s">
        <v>7521</v>
      </c>
      <c r="K3229" s="60" t="s">
        <v>31</v>
      </c>
      <c r="L3229" s="238">
        <v>3</v>
      </c>
      <c r="M3229" s="27">
        <f t="shared" si="145"/>
        <v>390</v>
      </c>
      <c r="N3229" s="23"/>
      <c r="O3229" s="184" t="s">
        <v>32</v>
      </c>
      <c r="P3229" s="237"/>
    </row>
    <row r="3230" s="83" customFormat="1" ht="18" customHeight="1" spans="1:16">
      <c r="A3230" s="24">
        <v>3225</v>
      </c>
      <c r="B3230" s="24" t="s">
        <v>23</v>
      </c>
      <c r="C3230" s="24" t="s">
        <v>24</v>
      </c>
      <c r="D3230" s="24" t="s">
        <v>25</v>
      </c>
      <c r="E3230" s="60" t="s">
        <v>4460</v>
      </c>
      <c r="F3230" s="60" t="s">
        <v>7412</v>
      </c>
      <c r="G3230" s="37" t="s">
        <v>7555</v>
      </c>
      <c r="H3230" s="232" t="s">
        <v>194</v>
      </c>
      <c r="I3230" s="24">
        <v>3</v>
      </c>
      <c r="J3230" s="24" t="s">
        <v>7521</v>
      </c>
      <c r="K3230" s="60" t="s">
        <v>31</v>
      </c>
      <c r="L3230" s="238">
        <v>3</v>
      </c>
      <c r="M3230" s="27">
        <f t="shared" si="145"/>
        <v>390</v>
      </c>
      <c r="N3230" s="23"/>
      <c r="O3230" s="184" t="s">
        <v>32</v>
      </c>
      <c r="P3230" s="237"/>
    </row>
    <row r="3231" s="83" customFormat="1" ht="18" customHeight="1" spans="1:16">
      <c r="A3231" s="24">
        <v>3226</v>
      </c>
      <c r="B3231" s="24" t="s">
        <v>23</v>
      </c>
      <c r="C3231" s="24" t="s">
        <v>24</v>
      </c>
      <c r="D3231" s="24" t="s">
        <v>25</v>
      </c>
      <c r="E3231" s="24" t="s">
        <v>4460</v>
      </c>
      <c r="F3231" s="24" t="s">
        <v>7412</v>
      </c>
      <c r="G3231" s="37" t="s">
        <v>7556</v>
      </c>
      <c r="H3231" s="232" t="s">
        <v>194</v>
      </c>
      <c r="I3231" s="24">
        <v>2</v>
      </c>
      <c r="J3231" s="24" t="s">
        <v>7521</v>
      </c>
      <c r="K3231" s="60" t="s">
        <v>31</v>
      </c>
      <c r="L3231" s="238">
        <v>2</v>
      </c>
      <c r="M3231" s="27">
        <f t="shared" si="145"/>
        <v>260</v>
      </c>
      <c r="N3231" s="23"/>
      <c r="O3231" s="184" t="s">
        <v>32</v>
      </c>
      <c r="P3231" s="237"/>
    </row>
    <row r="3232" s="83" customFormat="1" ht="18" customHeight="1" spans="1:16">
      <c r="A3232" s="24">
        <v>3227</v>
      </c>
      <c r="B3232" s="24" t="s">
        <v>23</v>
      </c>
      <c r="C3232" s="24" t="s">
        <v>24</v>
      </c>
      <c r="D3232" s="24" t="s">
        <v>25</v>
      </c>
      <c r="E3232" s="60" t="s">
        <v>4460</v>
      </c>
      <c r="F3232" s="60" t="s">
        <v>7412</v>
      </c>
      <c r="G3232" s="37" t="s">
        <v>7557</v>
      </c>
      <c r="H3232" s="232" t="s">
        <v>194</v>
      </c>
      <c r="I3232" s="24">
        <v>2</v>
      </c>
      <c r="J3232" s="24" t="s">
        <v>7521</v>
      </c>
      <c r="K3232" s="60" t="s">
        <v>31</v>
      </c>
      <c r="L3232" s="238">
        <v>2</v>
      </c>
      <c r="M3232" s="27">
        <f t="shared" si="145"/>
        <v>260</v>
      </c>
      <c r="N3232" s="23"/>
      <c r="O3232" s="184" t="s">
        <v>32</v>
      </c>
      <c r="P3232" s="237"/>
    </row>
    <row r="3233" s="83" customFormat="1" ht="18" customHeight="1" spans="1:16">
      <c r="A3233" s="24">
        <v>3228</v>
      </c>
      <c r="B3233" s="24" t="s">
        <v>23</v>
      </c>
      <c r="C3233" s="24" t="s">
        <v>24</v>
      </c>
      <c r="D3233" s="24" t="s">
        <v>25</v>
      </c>
      <c r="E3233" s="60" t="s">
        <v>4460</v>
      </c>
      <c r="F3233" s="60" t="s">
        <v>7412</v>
      </c>
      <c r="G3233" s="37" t="s">
        <v>7558</v>
      </c>
      <c r="H3233" s="24" t="s">
        <v>194</v>
      </c>
      <c r="I3233" s="24">
        <v>4</v>
      </c>
      <c r="J3233" s="24" t="s">
        <v>7521</v>
      </c>
      <c r="K3233" s="60" t="s">
        <v>31</v>
      </c>
      <c r="L3233" s="238">
        <v>4</v>
      </c>
      <c r="M3233" s="27">
        <f t="shared" si="145"/>
        <v>520</v>
      </c>
      <c r="N3233" s="23"/>
      <c r="O3233" s="184" t="s">
        <v>32</v>
      </c>
      <c r="P3233" s="237"/>
    </row>
    <row r="3234" s="83" customFormat="1" ht="18" customHeight="1" spans="1:16">
      <c r="A3234" s="24">
        <v>3229</v>
      </c>
      <c r="B3234" s="24" t="s">
        <v>23</v>
      </c>
      <c r="C3234" s="24" t="s">
        <v>24</v>
      </c>
      <c r="D3234" s="24" t="s">
        <v>25</v>
      </c>
      <c r="E3234" s="24" t="s">
        <v>4460</v>
      </c>
      <c r="F3234" s="24" t="s">
        <v>7412</v>
      </c>
      <c r="G3234" s="37" t="s">
        <v>7559</v>
      </c>
      <c r="H3234" s="24" t="s">
        <v>194</v>
      </c>
      <c r="I3234" s="24">
        <v>5</v>
      </c>
      <c r="J3234" s="24" t="s">
        <v>7521</v>
      </c>
      <c r="K3234" s="60" t="s">
        <v>31</v>
      </c>
      <c r="L3234" s="238">
        <v>5</v>
      </c>
      <c r="M3234" s="27">
        <f t="shared" si="145"/>
        <v>650</v>
      </c>
      <c r="N3234" s="23"/>
      <c r="O3234" s="184" t="s">
        <v>32</v>
      </c>
      <c r="P3234" s="237"/>
    </row>
    <row r="3235" s="83" customFormat="1" ht="18" customHeight="1" spans="1:16">
      <c r="A3235" s="24">
        <v>3230</v>
      </c>
      <c r="B3235" s="24" t="s">
        <v>23</v>
      </c>
      <c r="C3235" s="24" t="s">
        <v>24</v>
      </c>
      <c r="D3235" s="24" t="s">
        <v>25</v>
      </c>
      <c r="E3235" s="24" t="s">
        <v>4460</v>
      </c>
      <c r="F3235" s="24" t="s">
        <v>7412</v>
      </c>
      <c r="G3235" s="37" t="s">
        <v>7560</v>
      </c>
      <c r="H3235" s="232" t="s">
        <v>194</v>
      </c>
      <c r="I3235" s="24">
        <v>3</v>
      </c>
      <c r="J3235" s="24" t="s">
        <v>7521</v>
      </c>
      <c r="K3235" s="60" t="s">
        <v>31</v>
      </c>
      <c r="L3235" s="238">
        <v>3</v>
      </c>
      <c r="M3235" s="27">
        <f t="shared" si="145"/>
        <v>390</v>
      </c>
      <c r="N3235" s="23"/>
      <c r="O3235" s="184" t="s">
        <v>32</v>
      </c>
      <c r="P3235" s="237"/>
    </row>
    <row r="3236" s="83" customFormat="1" ht="18" customHeight="1" spans="1:16">
      <c r="A3236" s="24">
        <v>3231</v>
      </c>
      <c r="B3236" s="24" t="s">
        <v>23</v>
      </c>
      <c r="C3236" s="24" t="s">
        <v>24</v>
      </c>
      <c r="D3236" s="24" t="s">
        <v>25</v>
      </c>
      <c r="E3236" s="60" t="s">
        <v>4460</v>
      </c>
      <c r="F3236" s="60" t="s">
        <v>7412</v>
      </c>
      <c r="G3236" s="37" t="s">
        <v>7561</v>
      </c>
      <c r="H3236" s="232" t="s">
        <v>194</v>
      </c>
      <c r="I3236" s="24">
        <v>3</v>
      </c>
      <c r="J3236" s="24" t="s">
        <v>7521</v>
      </c>
      <c r="K3236" s="60" t="s">
        <v>31</v>
      </c>
      <c r="L3236" s="238">
        <v>3</v>
      </c>
      <c r="M3236" s="27">
        <f t="shared" si="145"/>
        <v>390</v>
      </c>
      <c r="N3236" s="23"/>
      <c r="O3236" s="184" t="s">
        <v>32</v>
      </c>
      <c r="P3236" s="237"/>
    </row>
    <row r="3237" s="83" customFormat="1" ht="18" customHeight="1" spans="1:16">
      <c r="A3237" s="24">
        <v>3232</v>
      </c>
      <c r="B3237" s="24" t="s">
        <v>23</v>
      </c>
      <c r="C3237" s="24" t="s">
        <v>24</v>
      </c>
      <c r="D3237" s="24" t="s">
        <v>25</v>
      </c>
      <c r="E3237" s="60" t="s">
        <v>4460</v>
      </c>
      <c r="F3237" s="60" t="s">
        <v>7412</v>
      </c>
      <c r="G3237" s="37" t="s">
        <v>7562</v>
      </c>
      <c r="H3237" s="232" t="s">
        <v>194</v>
      </c>
      <c r="I3237" s="24">
        <v>3</v>
      </c>
      <c r="J3237" s="24" t="s">
        <v>7521</v>
      </c>
      <c r="K3237" s="60" t="s">
        <v>31</v>
      </c>
      <c r="L3237" s="238">
        <v>3</v>
      </c>
      <c r="M3237" s="27">
        <f t="shared" si="145"/>
        <v>390</v>
      </c>
      <c r="N3237" s="23"/>
      <c r="O3237" s="184" t="s">
        <v>32</v>
      </c>
      <c r="P3237" s="237"/>
    </row>
    <row r="3238" s="83" customFormat="1" ht="18" customHeight="1" spans="1:16">
      <c r="A3238" s="24">
        <v>3233</v>
      </c>
      <c r="B3238" s="24" t="s">
        <v>23</v>
      </c>
      <c r="C3238" s="24" t="s">
        <v>24</v>
      </c>
      <c r="D3238" s="24" t="s">
        <v>25</v>
      </c>
      <c r="E3238" s="24" t="s">
        <v>4460</v>
      </c>
      <c r="F3238" s="24" t="s">
        <v>7412</v>
      </c>
      <c r="G3238" s="37" t="s">
        <v>7563</v>
      </c>
      <c r="H3238" s="232" t="s">
        <v>194</v>
      </c>
      <c r="I3238" s="24">
        <v>2</v>
      </c>
      <c r="J3238" s="24" t="s">
        <v>7521</v>
      </c>
      <c r="K3238" s="60" t="s">
        <v>31</v>
      </c>
      <c r="L3238" s="238">
        <v>2</v>
      </c>
      <c r="M3238" s="27">
        <f t="shared" si="145"/>
        <v>260</v>
      </c>
      <c r="N3238" s="23"/>
      <c r="O3238" s="184" t="s">
        <v>32</v>
      </c>
      <c r="P3238" s="237"/>
    </row>
    <row r="3239" s="83" customFormat="1" ht="18" customHeight="1" spans="1:16">
      <c r="A3239" s="24">
        <v>3234</v>
      </c>
      <c r="B3239" s="24" t="s">
        <v>23</v>
      </c>
      <c r="C3239" s="24" t="s">
        <v>24</v>
      </c>
      <c r="D3239" s="24" t="s">
        <v>25</v>
      </c>
      <c r="E3239" s="24" t="s">
        <v>4460</v>
      </c>
      <c r="F3239" s="24" t="s">
        <v>7412</v>
      </c>
      <c r="G3239" s="37" t="s">
        <v>7564</v>
      </c>
      <c r="H3239" s="232" t="s">
        <v>194</v>
      </c>
      <c r="I3239" s="24">
        <v>3</v>
      </c>
      <c r="J3239" s="24" t="s">
        <v>7521</v>
      </c>
      <c r="K3239" s="60" t="s">
        <v>31</v>
      </c>
      <c r="L3239" s="238">
        <v>3</v>
      </c>
      <c r="M3239" s="27">
        <f t="shared" si="145"/>
        <v>390</v>
      </c>
      <c r="N3239" s="23"/>
      <c r="O3239" s="184" t="s">
        <v>32</v>
      </c>
      <c r="P3239" s="237"/>
    </row>
    <row r="3240" s="83" customFormat="1" ht="18" customHeight="1" spans="1:16">
      <c r="A3240" s="24">
        <v>3235</v>
      </c>
      <c r="B3240" s="24" t="s">
        <v>23</v>
      </c>
      <c r="C3240" s="24" t="s">
        <v>24</v>
      </c>
      <c r="D3240" s="24" t="s">
        <v>25</v>
      </c>
      <c r="E3240" s="24" t="s">
        <v>4460</v>
      </c>
      <c r="F3240" s="24" t="s">
        <v>7412</v>
      </c>
      <c r="G3240" s="37" t="s">
        <v>7565</v>
      </c>
      <c r="H3240" s="232" t="s">
        <v>194</v>
      </c>
      <c r="I3240" s="24">
        <v>3</v>
      </c>
      <c r="J3240" s="24" t="s">
        <v>7521</v>
      </c>
      <c r="K3240" s="60" t="s">
        <v>31</v>
      </c>
      <c r="L3240" s="238">
        <v>3</v>
      </c>
      <c r="M3240" s="27">
        <f t="shared" si="145"/>
        <v>390</v>
      </c>
      <c r="N3240" s="23"/>
      <c r="O3240" s="184" t="s">
        <v>32</v>
      </c>
      <c r="P3240" s="237"/>
    </row>
    <row r="3241" s="83" customFormat="1" ht="18" customHeight="1" spans="1:16">
      <c r="A3241" s="24">
        <v>3236</v>
      </c>
      <c r="B3241" s="24" t="s">
        <v>23</v>
      </c>
      <c r="C3241" s="24" t="s">
        <v>24</v>
      </c>
      <c r="D3241" s="24" t="s">
        <v>25</v>
      </c>
      <c r="E3241" s="24" t="s">
        <v>4460</v>
      </c>
      <c r="F3241" s="24" t="s">
        <v>7412</v>
      </c>
      <c r="G3241" s="37" t="s">
        <v>7566</v>
      </c>
      <c r="H3241" s="232" t="s">
        <v>194</v>
      </c>
      <c r="I3241" s="24">
        <v>2</v>
      </c>
      <c r="J3241" s="24" t="s">
        <v>7521</v>
      </c>
      <c r="K3241" s="60" t="s">
        <v>31</v>
      </c>
      <c r="L3241" s="238">
        <v>2</v>
      </c>
      <c r="M3241" s="27">
        <f t="shared" si="145"/>
        <v>260</v>
      </c>
      <c r="N3241" s="23"/>
      <c r="O3241" s="184" t="s">
        <v>32</v>
      </c>
      <c r="P3241" s="237"/>
    </row>
    <row r="3242" s="83" customFormat="1" ht="18" customHeight="1" spans="1:16">
      <c r="A3242" s="24">
        <v>3237</v>
      </c>
      <c r="B3242" s="24" t="s">
        <v>23</v>
      </c>
      <c r="C3242" s="24" t="s">
        <v>24</v>
      </c>
      <c r="D3242" s="24" t="s">
        <v>25</v>
      </c>
      <c r="E3242" s="60" t="s">
        <v>4878</v>
      </c>
      <c r="F3242" s="60" t="s">
        <v>7412</v>
      </c>
      <c r="G3242" s="37" t="s">
        <v>7567</v>
      </c>
      <c r="H3242" s="232" t="s">
        <v>194</v>
      </c>
      <c r="I3242" s="24">
        <v>3</v>
      </c>
      <c r="J3242" s="24" t="s">
        <v>7521</v>
      </c>
      <c r="K3242" s="60" t="s">
        <v>31</v>
      </c>
      <c r="L3242" s="238">
        <v>3</v>
      </c>
      <c r="M3242" s="27">
        <f t="shared" si="145"/>
        <v>390</v>
      </c>
      <c r="N3242" s="23"/>
      <c r="O3242" s="184" t="s">
        <v>32</v>
      </c>
      <c r="P3242" s="237"/>
    </row>
    <row r="3243" s="83" customFormat="1" ht="18" customHeight="1" spans="1:16">
      <c r="A3243" s="24">
        <v>3238</v>
      </c>
      <c r="B3243" s="24" t="s">
        <v>23</v>
      </c>
      <c r="C3243" s="24" t="s">
        <v>24</v>
      </c>
      <c r="D3243" s="24" t="s">
        <v>25</v>
      </c>
      <c r="E3243" s="60" t="s">
        <v>4460</v>
      </c>
      <c r="F3243" s="60" t="s">
        <v>7412</v>
      </c>
      <c r="G3243" s="37" t="s">
        <v>7568</v>
      </c>
      <c r="H3243" s="24" t="s">
        <v>194</v>
      </c>
      <c r="I3243" s="24">
        <v>4</v>
      </c>
      <c r="J3243" s="24" t="s">
        <v>7521</v>
      </c>
      <c r="K3243" s="60" t="s">
        <v>31</v>
      </c>
      <c r="L3243" s="238">
        <v>4</v>
      </c>
      <c r="M3243" s="27">
        <f t="shared" si="145"/>
        <v>520</v>
      </c>
      <c r="N3243" s="23"/>
      <c r="O3243" s="184" t="s">
        <v>32</v>
      </c>
      <c r="P3243" s="237"/>
    </row>
    <row r="3244" s="83" customFormat="1" ht="18" customHeight="1" spans="1:16">
      <c r="A3244" s="24">
        <v>3239</v>
      </c>
      <c r="B3244" s="24" t="s">
        <v>23</v>
      </c>
      <c r="C3244" s="24" t="s">
        <v>24</v>
      </c>
      <c r="D3244" s="24" t="s">
        <v>25</v>
      </c>
      <c r="E3244" s="60" t="s">
        <v>4460</v>
      </c>
      <c r="F3244" s="60" t="s">
        <v>7412</v>
      </c>
      <c r="G3244" s="37" t="s">
        <v>7569</v>
      </c>
      <c r="H3244" s="232" t="s">
        <v>194</v>
      </c>
      <c r="I3244" s="24">
        <v>3</v>
      </c>
      <c r="J3244" s="24" t="s">
        <v>7521</v>
      </c>
      <c r="K3244" s="60" t="s">
        <v>31</v>
      </c>
      <c r="L3244" s="238">
        <v>3</v>
      </c>
      <c r="M3244" s="27">
        <f t="shared" si="145"/>
        <v>390</v>
      </c>
      <c r="N3244" s="23"/>
      <c r="O3244" s="184" t="s">
        <v>32</v>
      </c>
      <c r="P3244" s="237"/>
    </row>
    <row r="3245" s="83" customFormat="1" ht="18" customHeight="1" spans="1:16">
      <c r="A3245" s="24">
        <v>3240</v>
      </c>
      <c r="B3245" s="24" t="s">
        <v>23</v>
      </c>
      <c r="C3245" s="24" t="s">
        <v>24</v>
      </c>
      <c r="D3245" s="24" t="s">
        <v>25</v>
      </c>
      <c r="E3245" s="24" t="s">
        <v>4460</v>
      </c>
      <c r="F3245" s="24" t="s">
        <v>7412</v>
      </c>
      <c r="G3245" s="37" t="s">
        <v>7570</v>
      </c>
      <c r="H3245" s="232" t="s">
        <v>194</v>
      </c>
      <c r="I3245" s="24">
        <v>2</v>
      </c>
      <c r="J3245" s="24" t="s">
        <v>7521</v>
      </c>
      <c r="K3245" s="60" t="s">
        <v>31</v>
      </c>
      <c r="L3245" s="238">
        <v>2</v>
      </c>
      <c r="M3245" s="27">
        <f t="shared" si="145"/>
        <v>260</v>
      </c>
      <c r="N3245" s="23"/>
      <c r="O3245" s="184" t="s">
        <v>32</v>
      </c>
      <c r="P3245" s="237"/>
    </row>
    <row r="3246" s="83" customFormat="1" ht="18" customHeight="1" spans="1:16">
      <c r="A3246" s="24">
        <v>3241</v>
      </c>
      <c r="B3246" s="24" t="s">
        <v>23</v>
      </c>
      <c r="C3246" s="24" t="s">
        <v>24</v>
      </c>
      <c r="D3246" s="24" t="s">
        <v>25</v>
      </c>
      <c r="E3246" s="24" t="s">
        <v>4460</v>
      </c>
      <c r="F3246" s="24" t="s">
        <v>7412</v>
      </c>
      <c r="G3246" s="238" t="s">
        <v>7571</v>
      </c>
      <c r="H3246" s="232" t="s">
        <v>194</v>
      </c>
      <c r="I3246" s="24">
        <v>3</v>
      </c>
      <c r="J3246" s="24" t="s">
        <v>7521</v>
      </c>
      <c r="K3246" s="60" t="s">
        <v>31</v>
      </c>
      <c r="L3246" s="238">
        <v>3</v>
      </c>
      <c r="M3246" s="27">
        <f t="shared" si="145"/>
        <v>390</v>
      </c>
      <c r="N3246" s="23"/>
      <c r="O3246" s="184" t="s">
        <v>32</v>
      </c>
      <c r="P3246" s="239"/>
    </row>
    <row r="3247" s="83" customFormat="1" ht="18" customHeight="1" spans="1:16">
      <c r="A3247" s="24">
        <v>3242</v>
      </c>
      <c r="B3247" s="24" t="s">
        <v>23</v>
      </c>
      <c r="C3247" s="24" t="s">
        <v>24</v>
      </c>
      <c r="D3247" s="24" t="s">
        <v>25</v>
      </c>
      <c r="E3247" s="60" t="s">
        <v>4460</v>
      </c>
      <c r="F3247" s="60" t="s">
        <v>7412</v>
      </c>
      <c r="G3247" s="37" t="s">
        <v>7572</v>
      </c>
      <c r="H3247" s="24" t="s">
        <v>194</v>
      </c>
      <c r="I3247" s="24">
        <v>5</v>
      </c>
      <c r="J3247" s="24" t="s">
        <v>7521</v>
      </c>
      <c r="K3247" s="60" t="s">
        <v>31</v>
      </c>
      <c r="L3247" s="238">
        <v>5</v>
      </c>
      <c r="M3247" s="27">
        <f t="shared" si="145"/>
        <v>650</v>
      </c>
      <c r="N3247" s="23"/>
      <c r="O3247" s="184" t="s">
        <v>32</v>
      </c>
      <c r="P3247" s="237"/>
    </row>
    <row r="3248" s="83" customFormat="1" ht="18" customHeight="1" spans="1:16">
      <c r="A3248" s="24">
        <v>3243</v>
      </c>
      <c r="B3248" s="24" t="s">
        <v>23</v>
      </c>
      <c r="C3248" s="24" t="s">
        <v>24</v>
      </c>
      <c r="D3248" s="24" t="s">
        <v>25</v>
      </c>
      <c r="E3248" s="60" t="s">
        <v>4460</v>
      </c>
      <c r="F3248" s="60" t="s">
        <v>7412</v>
      </c>
      <c r="G3248" s="37" t="s">
        <v>7573</v>
      </c>
      <c r="H3248" s="24" t="s">
        <v>1583</v>
      </c>
      <c r="I3248" s="24">
        <v>1</v>
      </c>
      <c r="J3248" s="24" t="s">
        <v>7521</v>
      </c>
      <c r="K3248" s="60" t="s">
        <v>31</v>
      </c>
      <c r="L3248" s="238">
        <v>1</v>
      </c>
      <c r="M3248" s="27">
        <f>L3248*312</f>
        <v>312</v>
      </c>
      <c r="N3248" s="23"/>
      <c r="O3248" s="184" t="s">
        <v>32</v>
      </c>
      <c r="P3248" s="237"/>
    </row>
    <row r="3249" s="83" customFormat="1" ht="18" customHeight="1" spans="1:16">
      <c r="A3249" s="24">
        <v>3244</v>
      </c>
      <c r="B3249" s="24" t="s">
        <v>23</v>
      </c>
      <c r="C3249" s="24" t="s">
        <v>24</v>
      </c>
      <c r="D3249" s="24" t="s">
        <v>25</v>
      </c>
      <c r="E3249" s="24" t="s">
        <v>4460</v>
      </c>
      <c r="F3249" s="24" t="s">
        <v>7412</v>
      </c>
      <c r="G3249" s="37" t="s">
        <v>7574</v>
      </c>
      <c r="H3249" s="232" t="s">
        <v>194</v>
      </c>
      <c r="I3249" s="24">
        <v>2</v>
      </c>
      <c r="J3249" s="24" t="s">
        <v>7521</v>
      </c>
      <c r="K3249" s="60" t="s">
        <v>31</v>
      </c>
      <c r="L3249" s="238">
        <v>2</v>
      </c>
      <c r="M3249" s="27">
        <f>L3249*130</f>
        <v>260</v>
      </c>
      <c r="N3249" s="23"/>
      <c r="O3249" s="184" t="s">
        <v>32</v>
      </c>
      <c r="P3249" s="237"/>
    </row>
    <row r="3250" s="83" customFormat="1" ht="18" customHeight="1" spans="1:16">
      <c r="A3250" s="24">
        <v>3245</v>
      </c>
      <c r="B3250" s="24" t="s">
        <v>23</v>
      </c>
      <c r="C3250" s="24" t="s">
        <v>24</v>
      </c>
      <c r="D3250" s="24" t="s">
        <v>25</v>
      </c>
      <c r="E3250" s="60" t="s">
        <v>4460</v>
      </c>
      <c r="F3250" s="60" t="s">
        <v>7412</v>
      </c>
      <c r="G3250" s="37" t="s">
        <v>7575</v>
      </c>
      <c r="H3250" s="232" t="s">
        <v>194</v>
      </c>
      <c r="I3250" s="24">
        <v>3</v>
      </c>
      <c r="J3250" s="24" t="s">
        <v>7521</v>
      </c>
      <c r="K3250" s="60" t="s">
        <v>31</v>
      </c>
      <c r="L3250" s="238">
        <v>3</v>
      </c>
      <c r="M3250" s="27">
        <f>L3250*130</f>
        <v>390</v>
      </c>
      <c r="N3250" s="23"/>
      <c r="O3250" s="184" t="s">
        <v>32</v>
      </c>
      <c r="P3250" s="237"/>
    </row>
    <row r="3251" s="83" customFormat="1" ht="18" customHeight="1" spans="1:16">
      <c r="A3251" s="24">
        <v>3246</v>
      </c>
      <c r="B3251" s="24" t="s">
        <v>23</v>
      </c>
      <c r="C3251" s="24" t="s">
        <v>24</v>
      </c>
      <c r="D3251" s="24" t="s">
        <v>25</v>
      </c>
      <c r="E3251" s="24" t="s">
        <v>4460</v>
      </c>
      <c r="F3251" s="24" t="s">
        <v>7412</v>
      </c>
      <c r="G3251" s="37" t="s">
        <v>7576</v>
      </c>
      <c r="H3251" s="232" t="s">
        <v>194</v>
      </c>
      <c r="I3251" s="24">
        <v>2</v>
      </c>
      <c r="J3251" s="24" t="s">
        <v>7521</v>
      </c>
      <c r="K3251" s="60" t="s">
        <v>31</v>
      </c>
      <c r="L3251" s="238">
        <v>2</v>
      </c>
      <c r="M3251" s="27">
        <f>L3251*130</f>
        <v>260</v>
      </c>
      <c r="N3251" s="23"/>
      <c r="O3251" s="184" t="s">
        <v>32</v>
      </c>
      <c r="P3251" s="237"/>
    </row>
    <row r="3252" s="83" customFormat="1" ht="18" customHeight="1" spans="1:16">
      <c r="A3252" s="24">
        <v>3247</v>
      </c>
      <c r="B3252" s="24" t="s">
        <v>23</v>
      </c>
      <c r="C3252" s="24" t="s">
        <v>24</v>
      </c>
      <c r="D3252" s="24" t="s">
        <v>25</v>
      </c>
      <c r="E3252" s="60" t="s">
        <v>4460</v>
      </c>
      <c r="F3252" s="60" t="s">
        <v>7412</v>
      </c>
      <c r="G3252" s="37" t="s">
        <v>7577</v>
      </c>
      <c r="H3252" s="232" t="s">
        <v>194</v>
      </c>
      <c r="I3252" s="24">
        <v>2</v>
      </c>
      <c r="J3252" s="24" t="s">
        <v>7521</v>
      </c>
      <c r="K3252" s="60" t="s">
        <v>31</v>
      </c>
      <c r="L3252" s="238">
        <v>2</v>
      </c>
      <c r="M3252" s="27">
        <f>L3252*130</f>
        <v>260</v>
      </c>
      <c r="N3252" s="23"/>
      <c r="O3252" s="184" t="s">
        <v>32</v>
      </c>
      <c r="P3252" s="237"/>
    </row>
    <row r="3253" s="83" customFormat="1" ht="18" customHeight="1" spans="1:16">
      <c r="A3253" s="24">
        <v>3248</v>
      </c>
      <c r="B3253" s="24" t="s">
        <v>23</v>
      </c>
      <c r="C3253" s="24" t="s">
        <v>24</v>
      </c>
      <c r="D3253" s="24" t="s">
        <v>25</v>
      </c>
      <c r="E3253" s="60" t="s">
        <v>4460</v>
      </c>
      <c r="F3253" s="60" t="s">
        <v>7412</v>
      </c>
      <c r="G3253" s="37" t="s">
        <v>7578</v>
      </c>
      <c r="H3253" s="24" t="s">
        <v>51</v>
      </c>
      <c r="I3253" s="24">
        <v>4</v>
      </c>
      <c r="J3253" s="24" t="s">
        <v>7521</v>
      </c>
      <c r="K3253" s="60" t="s">
        <v>31</v>
      </c>
      <c r="L3253" s="238">
        <v>4</v>
      </c>
      <c r="M3253" s="27">
        <f>L3253*312</f>
        <v>1248</v>
      </c>
      <c r="N3253" s="23"/>
      <c r="O3253" s="184" t="s">
        <v>32</v>
      </c>
      <c r="P3253" s="237"/>
    </row>
    <row r="3254" s="83" customFormat="1" ht="18" customHeight="1" spans="1:16">
      <c r="A3254" s="24">
        <v>3249</v>
      </c>
      <c r="B3254" s="24" t="s">
        <v>23</v>
      </c>
      <c r="C3254" s="24" t="s">
        <v>24</v>
      </c>
      <c r="D3254" s="24" t="s">
        <v>25</v>
      </c>
      <c r="E3254" s="60" t="s">
        <v>4460</v>
      </c>
      <c r="F3254" s="60" t="s">
        <v>7412</v>
      </c>
      <c r="G3254" s="37" t="s">
        <v>7579</v>
      </c>
      <c r="H3254" s="232" t="s">
        <v>194</v>
      </c>
      <c r="I3254" s="24">
        <v>2</v>
      </c>
      <c r="J3254" s="24" t="s">
        <v>7521</v>
      </c>
      <c r="K3254" s="60" t="s">
        <v>31</v>
      </c>
      <c r="L3254" s="238">
        <v>2</v>
      </c>
      <c r="M3254" s="27">
        <f>L3254*130</f>
        <v>260</v>
      </c>
      <c r="N3254" s="23"/>
      <c r="O3254" s="184" t="s">
        <v>32</v>
      </c>
      <c r="P3254" s="237"/>
    </row>
    <row r="3255" s="83" customFormat="1" ht="18" customHeight="1" spans="1:16">
      <c r="A3255" s="24">
        <v>3250</v>
      </c>
      <c r="B3255" s="24" t="s">
        <v>23</v>
      </c>
      <c r="C3255" s="24" t="s">
        <v>24</v>
      </c>
      <c r="D3255" s="24" t="s">
        <v>25</v>
      </c>
      <c r="E3255" s="60" t="s">
        <v>4460</v>
      </c>
      <c r="F3255" s="60" t="s">
        <v>7412</v>
      </c>
      <c r="G3255" s="37" t="s">
        <v>7580</v>
      </c>
      <c r="H3255" s="24" t="s">
        <v>194</v>
      </c>
      <c r="I3255" s="24">
        <v>4</v>
      </c>
      <c r="J3255" s="24" t="s">
        <v>7521</v>
      </c>
      <c r="K3255" s="60" t="s">
        <v>31</v>
      </c>
      <c r="L3255" s="238">
        <v>4</v>
      </c>
      <c r="M3255" s="27">
        <f>L3255*130</f>
        <v>520</v>
      </c>
      <c r="N3255" s="23"/>
      <c r="O3255" s="184" t="s">
        <v>32</v>
      </c>
      <c r="P3255" s="237"/>
    </row>
    <row r="3256" s="83" customFormat="1" ht="18" customHeight="1" spans="1:16">
      <c r="A3256" s="24">
        <v>3251</v>
      </c>
      <c r="B3256" s="24" t="s">
        <v>23</v>
      </c>
      <c r="C3256" s="24" t="s">
        <v>24</v>
      </c>
      <c r="D3256" s="24" t="s">
        <v>25</v>
      </c>
      <c r="E3256" s="60" t="s">
        <v>4460</v>
      </c>
      <c r="F3256" s="60" t="s">
        <v>7412</v>
      </c>
      <c r="G3256" s="37" t="s">
        <v>7581</v>
      </c>
      <c r="H3256" s="24" t="s">
        <v>1583</v>
      </c>
      <c r="I3256" s="24">
        <v>2</v>
      </c>
      <c r="J3256" s="24" t="s">
        <v>7521</v>
      </c>
      <c r="K3256" s="60" t="s">
        <v>31</v>
      </c>
      <c r="L3256" s="238">
        <v>2</v>
      </c>
      <c r="M3256" s="27">
        <f>L3256*312</f>
        <v>624</v>
      </c>
      <c r="N3256" s="23"/>
      <c r="O3256" s="184" t="s">
        <v>32</v>
      </c>
      <c r="P3256" s="237"/>
    </row>
    <row r="3257" s="83" customFormat="1" ht="18" customHeight="1" spans="1:16">
      <c r="A3257" s="24">
        <v>3252</v>
      </c>
      <c r="B3257" s="24" t="s">
        <v>23</v>
      </c>
      <c r="C3257" s="24" t="s">
        <v>24</v>
      </c>
      <c r="D3257" s="24" t="s">
        <v>25</v>
      </c>
      <c r="E3257" s="60" t="s">
        <v>4460</v>
      </c>
      <c r="F3257" s="60" t="s">
        <v>7412</v>
      </c>
      <c r="G3257" s="37" t="s">
        <v>7582</v>
      </c>
      <c r="H3257" s="232" t="s">
        <v>194</v>
      </c>
      <c r="I3257" s="24">
        <v>3</v>
      </c>
      <c r="J3257" s="24" t="s">
        <v>7521</v>
      </c>
      <c r="K3257" s="60" t="s">
        <v>31</v>
      </c>
      <c r="L3257" s="238">
        <v>3</v>
      </c>
      <c r="M3257" s="27">
        <f t="shared" ref="M3257:M3275" si="146">L3257*130</f>
        <v>390</v>
      </c>
      <c r="N3257" s="23"/>
      <c r="O3257" s="184" t="s">
        <v>32</v>
      </c>
      <c r="P3257" s="237"/>
    </row>
    <row r="3258" s="83" customFormat="1" ht="18" customHeight="1" spans="1:16">
      <c r="A3258" s="24">
        <v>3253</v>
      </c>
      <c r="B3258" s="24" t="s">
        <v>23</v>
      </c>
      <c r="C3258" s="24" t="s">
        <v>24</v>
      </c>
      <c r="D3258" s="24" t="s">
        <v>25</v>
      </c>
      <c r="E3258" s="60" t="s">
        <v>4460</v>
      </c>
      <c r="F3258" s="60" t="s">
        <v>7412</v>
      </c>
      <c r="G3258" s="37" t="s">
        <v>7583</v>
      </c>
      <c r="H3258" s="232" t="s">
        <v>194</v>
      </c>
      <c r="I3258" s="24">
        <v>3</v>
      </c>
      <c r="J3258" s="24" t="s">
        <v>7521</v>
      </c>
      <c r="K3258" s="60" t="s">
        <v>31</v>
      </c>
      <c r="L3258" s="238">
        <v>3</v>
      </c>
      <c r="M3258" s="27">
        <f t="shared" si="146"/>
        <v>390</v>
      </c>
      <c r="N3258" s="23"/>
      <c r="O3258" s="184" t="s">
        <v>32</v>
      </c>
      <c r="P3258" s="237"/>
    </row>
    <row r="3259" s="83" customFormat="1" ht="18" customHeight="1" spans="1:16">
      <c r="A3259" s="24">
        <v>3254</v>
      </c>
      <c r="B3259" s="24" t="s">
        <v>23</v>
      </c>
      <c r="C3259" s="24" t="s">
        <v>24</v>
      </c>
      <c r="D3259" s="24" t="s">
        <v>25</v>
      </c>
      <c r="E3259" s="60" t="s">
        <v>4460</v>
      </c>
      <c r="F3259" s="60" t="s">
        <v>7412</v>
      </c>
      <c r="G3259" s="37" t="s">
        <v>7584</v>
      </c>
      <c r="H3259" s="232" t="s">
        <v>194</v>
      </c>
      <c r="I3259" s="24">
        <v>3</v>
      </c>
      <c r="J3259" s="24" t="s">
        <v>7521</v>
      </c>
      <c r="K3259" s="60" t="s">
        <v>31</v>
      </c>
      <c r="L3259" s="238">
        <v>3</v>
      </c>
      <c r="M3259" s="27">
        <f t="shared" si="146"/>
        <v>390</v>
      </c>
      <c r="N3259" s="23"/>
      <c r="O3259" s="184" t="s">
        <v>32</v>
      </c>
      <c r="P3259" s="237"/>
    </row>
    <row r="3260" s="83" customFormat="1" ht="18" customHeight="1" spans="1:16">
      <c r="A3260" s="24">
        <v>3255</v>
      </c>
      <c r="B3260" s="24" t="s">
        <v>23</v>
      </c>
      <c r="C3260" s="24" t="s">
        <v>24</v>
      </c>
      <c r="D3260" s="24" t="s">
        <v>25</v>
      </c>
      <c r="E3260" s="60" t="s">
        <v>4460</v>
      </c>
      <c r="F3260" s="60" t="s">
        <v>7412</v>
      </c>
      <c r="G3260" s="37" t="s">
        <v>7585</v>
      </c>
      <c r="H3260" s="232" t="s">
        <v>194</v>
      </c>
      <c r="I3260" s="24">
        <v>3</v>
      </c>
      <c r="J3260" s="24" t="s">
        <v>7521</v>
      </c>
      <c r="K3260" s="60" t="s">
        <v>31</v>
      </c>
      <c r="L3260" s="238">
        <v>3</v>
      </c>
      <c r="M3260" s="27">
        <f t="shared" si="146"/>
        <v>390</v>
      </c>
      <c r="N3260" s="23"/>
      <c r="O3260" s="184" t="s">
        <v>32</v>
      </c>
      <c r="P3260" s="237"/>
    </row>
    <row r="3261" s="83" customFormat="1" ht="18" customHeight="1" spans="1:16">
      <c r="A3261" s="24">
        <v>3256</v>
      </c>
      <c r="B3261" s="24" t="s">
        <v>23</v>
      </c>
      <c r="C3261" s="24" t="s">
        <v>24</v>
      </c>
      <c r="D3261" s="24" t="s">
        <v>25</v>
      </c>
      <c r="E3261" s="60" t="s">
        <v>4460</v>
      </c>
      <c r="F3261" s="60" t="s">
        <v>7412</v>
      </c>
      <c r="G3261" s="37" t="s">
        <v>7586</v>
      </c>
      <c r="H3261" s="232" t="s">
        <v>194</v>
      </c>
      <c r="I3261" s="24">
        <v>3</v>
      </c>
      <c r="J3261" s="24" t="s">
        <v>7587</v>
      </c>
      <c r="K3261" s="60" t="s">
        <v>31</v>
      </c>
      <c r="L3261" s="238">
        <v>3</v>
      </c>
      <c r="M3261" s="27">
        <f t="shared" si="146"/>
        <v>390</v>
      </c>
      <c r="N3261" s="23"/>
      <c r="O3261" s="184" t="s">
        <v>32</v>
      </c>
      <c r="P3261" s="237"/>
    </row>
    <row r="3262" s="83" customFormat="1" ht="18" customHeight="1" spans="1:16">
      <c r="A3262" s="24">
        <v>3257</v>
      </c>
      <c r="B3262" s="24" t="s">
        <v>23</v>
      </c>
      <c r="C3262" s="24" t="s">
        <v>24</v>
      </c>
      <c r="D3262" s="24" t="s">
        <v>25</v>
      </c>
      <c r="E3262" s="24" t="s">
        <v>4460</v>
      </c>
      <c r="F3262" s="24" t="s">
        <v>7412</v>
      </c>
      <c r="G3262" s="37" t="s">
        <v>7588</v>
      </c>
      <c r="H3262" s="232" t="s">
        <v>194</v>
      </c>
      <c r="I3262" s="24">
        <v>2</v>
      </c>
      <c r="J3262" s="24" t="s">
        <v>7587</v>
      </c>
      <c r="K3262" s="60" t="s">
        <v>31</v>
      </c>
      <c r="L3262" s="238">
        <v>2</v>
      </c>
      <c r="M3262" s="27">
        <f t="shared" si="146"/>
        <v>260</v>
      </c>
      <c r="N3262" s="23"/>
      <c r="O3262" s="184" t="s">
        <v>32</v>
      </c>
      <c r="P3262" s="237"/>
    </row>
    <row r="3263" s="83" customFormat="1" ht="18" customHeight="1" spans="1:16">
      <c r="A3263" s="24">
        <v>3258</v>
      </c>
      <c r="B3263" s="24" t="s">
        <v>23</v>
      </c>
      <c r="C3263" s="24" t="s">
        <v>24</v>
      </c>
      <c r="D3263" s="24" t="s">
        <v>25</v>
      </c>
      <c r="E3263" s="60" t="s">
        <v>4460</v>
      </c>
      <c r="F3263" s="60" t="s">
        <v>7412</v>
      </c>
      <c r="G3263" s="37" t="s">
        <v>7589</v>
      </c>
      <c r="H3263" s="24" t="s">
        <v>194</v>
      </c>
      <c r="I3263" s="24">
        <v>4</v>
      </c>
      <c r="J3263" s="24" t="s">
        <v>7587</v>
      </c>
      <c r="K3263" s="60" t="s">
        <v>31</v>
      </c>
      <c r="L3263" s="238">
        <v>4</v>
      </c>
      <c r="M3263" s="27">
        <f t="shared" si="146"/>
        <v>520</v>
      </c>
      <c r="N3263" s="23"/>
      <c r="O3263" s="184" t="s">
        <v>32</v>
      </c>
      <c r="P3263" s="237"/>
    </row>
    <row r="3264" s="83" customFormat="1" ht="18" customHeight="1" spans="1:16">
      <c r="A3264" s="24">
        <v>3259</v>
      </c>
      <c r="B3264" s="24" t="s">
        <v>23</v>
      </c>
      <c r="C3264" s="24" t="s">
        <v>24</v>
      </c>
      <c r="D3264" s="24" t="s">
        <v>25</v>
      </c>
      <c r="E3264" s="60" t="s">
        <v>4460</v>
      </c>
      <c r="F3264" s="60" t="s">
        <v>7412</v>
      </c>
      <c r="G3264" s="37" t="s">
        <v>7590</v>
      </c>
      <c r="H3264" s="232" t="s">
        <v>194</v>
      </c>
      <c r="I3264" s="24">
        <v>3</v>
      </c>
      <c r="J3264" s="24" t="s">
        <v>7587</v>
      </c>
      <c r="K3264" s="60" t="s">
        <v>31</v>
      </c>
      <c r="L3264" s="238">
        <v>3</v>
      </c>
      <c r="M3264" s="27">
        <f t="shared" si="146"/>
        <v>390</v>
      </c>
      <c r="N3264" s="23"/>
      <c r="O3264" s="184" t="s">
        <v>32</v>
      </c>
      <c r="P3264" s="237"/>
    </row>
    <row r="3265" s="225" customFormat="1" ht="18" customHeight="1" spans="1:16">
      <c r="A3265" s="24">
        <v>3260</v>
      </c>
      <c r="B3265" s="24" t="s">
        <v>23</v>
      </c>
      <c r="C3265" s="24" t="s">
        <v>24</v>
      </c>
      <c r="D3265" s="24" t="s">
        <v>25</v>
      </c>
      <c r="E3265" s="24" t="s">
        <v>4460</v>
      </c>
      <c r="F3265" s="24" t="s">
        <v>7412</v>
      </c>
      <c r="G3265" s="37" t="s">
        <v>7591</v>
      </c>
      <c r="H3265" s="232" t="s">
        <v>194</v>
      </c>
      <c r="I3265" s="24">
        <v>3</v>
      </c>
      <c r="J3265" s="24" t="s">
        <v>7587</v>
      </c>
      <c r="K3265" s="60" t="s">
        <v>31</v>
      </c>
      <c r="L3265" s="238">
        <v>2</v>
      </c>
      <c r="M3265" s="27">
        <f t="shared" si="146"/>
        <v>260</v>
      </c>
      <c r="N3265" s="23"/>
      <c r="O3265" s="184" t="s">
        <v>32</v>
      </c>
      <c r="P3265" s="249"/>
    </row>
    <row r="3266" s="83" customFormat="1" ht="18" customHeight="1" spans="1:16">
      <c r="A3266" s="24">
        <v>3261</v>
      </c>
      <c r="B3266" s="24" t="s">
        <v>23</v>
      </c>
      <c r="C3266" s="24" t="s">
        <v>24</v>
      </c>
      <c r="D3266" s="24" t="s">
        <v>25</v>
      </c>
      <c r="E3266" s="60" t="s">
        <v>4460</v>
      </c>
      <c r="F3266" s="60" t="s">
        <v>7412</v>
      </c>
      <c r="G3266" s="37" t="s">
        <v>7503</v>
      </c>
      <c r="H3266" s="232" t="s">
        <v>194</v>
      </c>
      <c r="I3266" s="24">
        <v>3</v>
      </c>
      <c r="J3266" s="24" t="s">
        <v>7587</v>
      </c>
      <c r="K3266" s="60" t="s">
        <v>31</v>
      </c>
      <c r="L3266" s="238">
        <v>3</v>
      </c>
      <c r="M3266" s="27">
        <f t="shared" si="146"/>
        <v>390</v>
      </c>
      <c r="N3266" s="23"/>
      <c r="O3266" s="184" t="s">
        <v>32</v>
      </c>
      <c r="P3266" s="237"/>
    </row>
    <row r="3267" s="83" customFormat="1" ht="18" customHeight="1" spans="1:16">
      <c r="A3267" s="24">
        <v>3262</v>
      </c>
      <c r="B3267" s="24" t="s">
        <v>23</v>
      </c>
      <c r="C3267" s="24" t="s">
        <v>24</v>
      </c>
      <c r="D3267" s="24" t="s">
        <v>25</v>
      </c>
      <c r="E3267" s="60" t="s">
        <v>4460</v>
      </c>
      <c r="F3267" s="60" t="s">
        <v>7412</v>
      </c>
      <c r="G3267" s="37" t="s">
        <v>7592</v>
      </c>
      <c r="H3267" s="232" t="s">
        <v>194</v>
      </c>
      <c r="I3267" s="24">
        <v>3</v>
      </c>
      <c r="J3267" s="24" t="s">
        <v>7587</v>
      </c>
      <c r="K3267" s="60" t="s">
        <v>31</v>
      </c>
      <c r="L3267" s="238">
        <v>3</v>
      </c>
      <c r="M3267" s="27">
        <f t="shared" si="146"/>
        <v>390</v>
      </c>
      <c r="N3267" s="23"/>
      <c r="O3267" s="184" t="s">
        <v>32</v>
      </c>
      <c r="P3267" s="237"/>
    </row>
    <row r="3268" s="83" customFormat="1" ht="18" customHeight="1" spans="1:16">
      <c r="A3268" s="24">
        <v>3263</v>
      </c>
      <c r="B3268" s="24" t="s">
        <v>23</v>
      </c>
      <c r="C3268" s="24" t="s">
        <v>24</v>
      </c>
      <c r="D3268" s="24" t="s">
        <v>25</v>
      </c>
      <c r="E3268" s="24" t="s">
        <v>4460</v>
      </c>
      <c r="F3268" s="24" t="s">
        <v>7412</v>
      </c>
      <c r="G3268" s="37" t="s">
        <v>7593</v>
      </c>
      <c r="H3268" s="232" t="s">
        <v>194</v>
      </c>
      <c r="I3268" s="24">
        <v>2</v>
      </c>
      <c r="J3268" s="24" t="s">
        <v>7587</v>
      </c>
      <c r="K3268" s="60" t="s">
        <v>31</v>
      </c>
      <c r="L3268" s="238">
        <v>2</v>
      </c>
      <c r="M3268" s="27">
        <f t="shared" si="146"/>
        <v>260</v>
      </c>
      <c r="N3268" s="23"/>
      <c r="O3268" s="184" t="s">
        <v>32</v>
      </c>
      <c r="P3268" s="237"/>
    </row>
    <row r="3269" s="83" customFormat="1" ht="18" customHeight="1" spans="1:16">
      <c r="A3269" s="24">
        <v>3264</v>
      </c>
      <c r="B3269" s="24" t="s">
        <v>23</v>
      </c>
      <c r="C3269" s="24" t="s">
        <v>24</v>
      </c>
      <c r="D3269" s="24" t="s">
        <v>25</v>
      </c>
      <c r="E3269" s="60" t="s">
        <v>4460</v>
      </c>
      <c r="F3269" s="60" t="s">
        <v>7412</v>
      </c>
      <c r="G3269" s="37" t="s">
        <v>7594</v>
      </c>
      <c r="H3269" s="232" t="s">
        <v>194</v>
      </c>
      <c r="I3269" s="24">
        <v>3</v>
      </c>
      <c r="J3269" s="24" t="s">
        <v>7587</v>
      </c>
      <c r="K3269" s="60" t="s">
        <v>31</v>
      </c>
      <c r="L3269" s="238">
        <v>3</v>
      </c>
      <c r="M3269" s="27">
        <f t="shared" si="146"/>
        <v>390</v>
      </c>
      <c r="N3269" s="23"/>
      <c r="O3269" s="184" t="s">
        <v>32</v>
      </c>
      <c r="P3269" s="237"/>
    </row>
    <row r="3270" s="83" customFormat="1" ht="18" customHeight="1" spans="1:16">
      <c r="A3270" s="24">
        <v>3265</v>
      </c>
      <c r="B3270" s="24" t="s">
        <v>23</v>
      </c>
      <c r="C3270" s="24" t="s">
        <v>24</v>
      </c>
      <c r="D3270" s="24" t="s">
        <v>25</v>
      </c>
      <c r="E3270" s="60" t="s">
        <v>4460</v>
      </c>
      <c r="F3270" s="60" t="s">
        <v>7412</v>
      </c>
      <c r="G3270" s="37" t="s">
        <v>7595</v>
      </c>
      <c r="H3270" s="232" t="s">
        <v>194</v>
      </c>
      <c r="I3270" s="24">
        <v>3</v>
      </c>
      <c r="J3270" s="24" t="s">
        <v>7587</v>
      </c>
      <c r="K3270" s="60" t="s">
        <v>31</v>
      </c>
      <c r="L3270" s="238">
        <v>3</v>
      </c>
      <c r="M3270" s="27">
        <f t="shared" si="146"/>
        <v>390</v>
      </c>
      <c r="N3270" s="23"/>
      <c r="O3270" s="184" t="s">
        <v>32</v>
      </c>
      <c r="P3270" s="237"/>
    </row>
    <row r="3271" s="83" customFormat="1" ht="18" customHeight="1" spans="1:16">
      <c r="A3271" s="24">
        <v>3266</v>
      </c>
      <c r="B3271" s="24" t="s">
        <v>23</v>
      </c>
      <c r="C3271" s="24" t="s">
        <v>24</v>
      </c>
      <c r="D3271" s="24" t="s">
        <v>25</v>
      </c>
      <c r="E3271" s="24" t="s">
        <v>4460</v>
      </c>
      <c r="F3271" s="24" t="s">
        <v>7412</v>
      </c>
      <c r="G3271" s="37" t="s">
        <v>7596</v>
      </c>
      <c r="H3271" s="232" t="s">
        <v>194</v>
      </c>
      <c r="I3271" s="24">
        <v>3</v>
      </c>
      <c r="J3271" s="24" t="s">
        <v>7587</v>
      </c>
      <c r="K3271" s="60" t="s">
        <v>31</v>
      </c>
      <c r="L3271" s="238">
        <v>3</v>
      </c>
      <c r="M3271" s="27">
        <f t="shared" si="146"/>
        <v>390</v>
      </c>
      <c r="N3271" s="23"/>
      <c r="O3271" s="184" t="s">
        <v>32</v>
      </c>
      <c r="P3271" s="237"/>
    </row>
    <row r="3272" s="83" customFormat="1" ht="18" customHeight="1" spans="1:16">
      <c r="A3272" s="24">
        <v>3267</v>
      </c>
      <c r="B3272" s="24" t="s">
        <v>23</v>
      </c>
      <c r="C3272" s="24" t="s">
        <v>24</v>
      </c>
      <c r="D3272" s="24" t="s">
        <v>25</v>
      </c>
      <c r="E3272" s="60" t="s">
        <v>4460</v>
      </c>
      <c r="F3272" s="60" t="s">
        <v>7412</v>
      </c>
      <c r="G3272" s="37" t="s">
        <v>7597</v>
      </c>
      <c r="H3272" s="232" t="s">
        <v>194</v>
      </c>
      <c r="I3272" s="24">
        <v>2</v>
      </c>
      <c r="J3272" s="24" t="s">
        <v>7587</v>
      </c>
      <c r="K3272" s="60" t="s">
        <v>31</v>
      </c>
      <c r="L3272" s="238">
        <v>2</v>
      </c>
      <c r="M3272" s="27">
        <f t="shared" si="146"/>
        <v>260</v>
      </c>
      <c r="N3272" s="23"/>
      <c r="O3272" s="184" t="s">
        <v>32</v>
      </c>
      <c r="P3272" s="237"/>
    </row>
    <row r="3273" s="83" customFormat="1" ht="18" customHeight="1" spans="1:16">
      <c r="A3273" s="24">
        <v>3268</v>
      </c>
      <c r="B3273" s="24" t="s">
        <v>23</v>
      </c>
      <c r="C3273" s="24" t="s">
        <v>24</v>
      </c>
      <c r="D3273" s="24" t="s">
        <v>25</v>
      </c>
      <c r="E3273" s="24" t="s">
        <v>4460</v>
      </c>
      <c r="F3273" s="24" t="s">
        <v>7412</v>
      </c>
      <c r="G3273" s="37" t="s">
        <v>7345</v>
      </c>
      <c r="H3273" s="232" t="s">
        <v>194</v>
      </c>
      <c r="I3273" s="24">
        <v>3</v>
      </c>
      <c r="J3273" s="24" t="s">
        <v>7587</v>
      </c>
      <c r="K3273" s="60" t="s">
        <v>31</v>
      </c>
      <c r="L3273" s="238">
        <v>3</v>
      </c>
      <c r="M3273" s="27">
        <f t="shared" si="146"/>
        <v>390</v>
      </c>
      <c r="N3273" s="23"/>
      <c r="O3273" s="184" t="s">
        <v>32</v>
      </c>
      <c r="P3273" s="237"/>
    </row>
    <row r="3274" s="83" customFormat="1" ht="18" customHeight="1" spans="1:16">
      <c r="A3274" s="24">
        <v>3269</v>
      </c>
      <c r="B3274" s="24" t="s">
        <v>23</v>
      </c>
      <c r="C3274" s="24" t="s">
        <v>24</v>
      </c>
      <c r="D3274" s="24" t="s">
        <v>25</v>
      </c>
      <c r="E3274" s="60" t="s">
        <v>4460</v>
      </c>
      <c r="F3274" s="60" t="s">
        <v>7412</v>
      </c>
      <c r="G3274" s="37" t="s">
        <v>7598</v>
      </c>
      <c r="H3274" s="232" t="s">
        <v>194</v>
      </c>
      <c r="I3274" s="24">
        <v>2</v>
      </c>
      <c r="J3274" s="24" t="s">
        <v>7587</v>
      </c>
      <c r="K3274" s="60" t="s">
        <v>31</v>
      </c>
      <c r="L3274" s="238">
        <v>2</v>
      </c>
      <c r="M3274" s="27">
        <f t="shared" si="146"/>
        <v>260</v>
      </c>
      <c r="N3274" s="23"/>
      <c r="O3274" s="184" t="s">
        <v>32</v>
      </c>
      <c r="P3274" s="237"/>
    </row>
    <row r="3275" s="83" customFormat="1" ht="18" customHeight="1" spans="1:16">
      <c r="A3275" s="24">
        <v>3270</v>
      </c>
      <c r="B3275" s="24" t="s">
        <v>23</v>
      </c>
      <c r="C3275" s="24" t="s">
        <v>24</v>
      </c>
      <c r="D3275" s="24" t="s">
        <v>25</v>
      </c>
      <c r="E3275" s="60" t="s">
        <v>4460</v>
      </c>
      <c r="F3275" s="60" t="s">
        <v>7412</v>
      </c>
      <c r="G3275" s="37" t="s">
        <v>7599</v>
      </c>
      <c r="H3275" s="232" t="s">
        <v>194</v>
      </c>
      <c r="I3275" s="24">
        <v>2</v>
      </c>
      <c r="J3275" s="24" t="s">
        <v>7587</v>
      </c>
      <c r="K3275" s="60" t="s">
        <v>31</v>
      </c>
      <c r="L3275" s="238">
        <v>2</v>
      </c>
      <c r="M3275" s="27">
        <f t="shared" si="146"/>
        <v>260</v>
      </c>
      <c r="N3275" s="23"/>
      <c r="O3275" s="184" t="s">
        <v>32</v>
      </c>
      <c r="P3275" s="237"/>
    </row>
    <row r="3276" s="83" customFormat="1" ht="18" customHeight="1" spans="1:16">
      <c r="A3276" s="24">
        <v>3271</v>
      </c>
      <c r="B3276" s="24" t="s">
        <v>23</v>
      </c>
      <c r="C3276" s="24" t="s">
        <v>24</v>
      </c>
      <c r="D3276" s="24" t="s">
        <v>25</v>
      </c>
      <c r="E3276" s="24" t="s">
        <v>4460</v>
      </c>
      <c r="F3276" s="24" t="s">
        <v>7412</v>
      </c>
      <c r="G3276" s="37" t="s">
        <v>7600</v>
      </c>
      <c r="H3276" s="232" t="s">
        <v>194</v>
      </c>
      <c r="I3276" s="24">
        <v>1</v>
      </c>
      <c r="J3276" s="24" t="s">
        <v>7587</v>
      </c>
      <c r="K3276" s="60" t="s">
        <v>31</v>
      </c>
      <c r="L3276" s="238">
        <v>1</v>
      </c>
      <c r="M3276" s="27">
        <f>L3276*312</f>
        <v>312</v>
      </c>
      <c r="N3276" s="23"/>
      <c r="O3276" s="184" t="s">
        <v>32</v>
      </c>
      <c r="P3276" s="237"/>
    </row>
    <row r="3277" s="83" customFormat="1" ht="18" customHeight="1" spans="1:16">
      <c r="A3277" s="24">
        <v>3272</v>
      </c>
      <c r="B3277" s="24" t="s">
        <v>23</v>
      </c>
      <c r="C3277" s="24" t="s">
        <v>24</v>
      </c>
      <c r="D3277" s="24" t="s">
        <v>25</v>
      </c>
      <c r="E3277" s="60" t="s">
        <v>4460</v>
      </c>
      <c r="F3277" s="60" t="s">
        <v>7412</v>
      </c>
      <c r="G3277" s="37" t="s">
        <v>7601</v>
      </c>
      <c r="H3277" s="232" t="s">
        <v>194</v>
      </c>
      <c r="I3277" s="24">
        <v>2</v>
      </c>
      <c r="J3277" s="24" t="s">
        <v>7587</v>
      </c>
      <c r="K3277" s="60" t="s">
        <v>31</v>
      </c>
      <c r="L3277" s="238">
        <v>2</v>
      </c>
      <c r="M3277" s="27">
        <f t="shared" ref="M3277:M3283" si="147">L3277*130</f>
        <v>260</v>
      </c>
      <c r="N3277" s="23"/>
      <c r="O3277" s="184" t="s">
        <v>32</v>
      </c>
      <c r="P3277" s="237"/>
    </row>
    <row r="3278" s="83" customFormat="1" ht="18" customHeight="1" spans="1:16">
      <c r="A3278" s="24">
        <v>3273</v>
      </c>
      <c r="B3278" s="24" t="s">
        <v>23</v>
      </c>
      <c r="C3278" s="24" t="s">
        <v>24</v>
      </c>
      <c r="D3278" s="24" t="s">
        <v>25</v>
      </c>
      <c r="E3278" s="60" t="s">
        <v>4460</v>
      </c>
      <c r="F3278" s="60" t="s">
        <v>7412</v>
      </c>
      <c r="G3278" s="37" t="s">
        <v>7602</v>
      </c>
      <c r="H3278" s="232" t="s">
        <v>194</v>
      </c>
      <c r="I3278" s="24">
        <v>3</v>
      </c>
      <c r="J3278" s="24" t="s">
        <v>7587</v>
      </c>
      <c r="K3278" s="60" t="s">
        <v>31</v>
      </c>
      <c r="L3278" s="238">
        <v>3</v>
      </c>
      <c r="M3278" s="27">
        <f t="shared" si="147"/>
        <v>390</v>
      </c>
      <c r="N3278" s="23"/>
      <c r="O3278" s="184" t="s">
        <v>32</v>
      </c>
      <c r="P3278" s="237"/>
    </row>
    <row r="3279" s="83" customFormat="1" ht="18" customHeight="1" spans="1:16">
      <c r="A3279" s="24">
        <v>3274</v>
      </c>
      <c r="B3279" s="24" t="s">
        <v>23</v>
      </c>
      <c r="C3279" s="24" t="s">
        <v>24</v>
      </c>
      <c r="D3279" s="24" t="s">
        <v>25</v>
      </c>
      <c r="E3279" s="60" t="s">
        <v>4460</v>
      </c>
      <c r="F3279" s="60" t="s">
        <v>7412</v>
      </c>
      <c r="G3279" s="37" t="s">
        <v>7603</v>
      </c>
      <c r="H3279" s="24" t="s">
        <v>194</v>
      </c>
      <c r="I3279" s="24">
        <v>6</v>
      </c>
      <c r="J3279" s="24" t="s">
        <v>7587</v>
      </c>
      <c r="K3279" s="60" t="s">
        <v>31</v>
      </c>
      <c r="L3279" s="238">
        <v>6</v>
      </c>
      <c r="M3279" s="27">
        <f t="shared" si="147"/>
        <v>780</v>
      </c>
      <c r="N3279" s="23"/>
      <c r="O3279" s="184" t="s">
        <v>32</v>
      </c>
      <c r="P3279" s="237"/>
    </row>
    <row r="3280" s="83" customFormat="1" ht="18" customHeight="1" spans="1:16">
      <c r="A3280" s="24">
        <v>3275</v>
      </c>
      <c r="B3280" s="24" t="s">
        <v>23</v>
      </c>
      <c r="C3280" s="24" t="s">
        <v>24</v>
      </c>
      <c r="D3280" s="24" t="s">
        <v>25</v>
      </c>
      <c r="E3280" s="24" t="s">
        <v>4460</v>
      </c>
      <c r="F3280" s="24" t="s">
        <v>7412</v>
      </c>
      <c r="G3280" s="241" t="s">
        <v>7604</v>
      </c>
      <c r="H3280" s="232" t="s">
        <v>194</v>
      </c>
      <c r="I3280" s="24">
        <v>3</v>
      </c>
      <c r="J3280" s="24" t="s">
        <v>7587</v>
      </c>
      <c r="K3280" s="60" t="s">
        <v>31</v>
      </c>
      <c r="L3280" s="238">
        <v>3</v>
      </c>
      <c r="M3280" s="27">
        <f t="shared" si="147"/>
        <v>390</v>
      </c>
      <c r="N3280" s="23"/>
      <c r="O3280" s="184" t="s">
        <v>32</v>
      </c>
      <c r="P3280" s="239"/>
    </row>
    <row r="3281" s="83" customFormat="1" ht="18" customHeight="1" spans="1:16">
      <c r="A3281" s="24">
        <v>3276</v>
      </c>
      <c r="B3281" s="24" t="s">
        <v>23</v>
      </c>
      <c r="C3281" s="24" t="s">
        <v>24</v>
      </c>
      <c r="D3281" s="24" t="s">
        <v>25</v>
      </c>
      <c r="E3281" s="60" t="s">
        <v>4460</v>
      </c>
      <c r="F3281" s="60" t="s">
        <v>7412</v>
      </c>
      <c r="G3281" s="37" t="s">
        <v>7605</v>
      </c>
      <c r="H3281" s="232" t="s">
        <v>194</v>
      </c>
      <c r="I3281" s="24">
        <v>2</v>
      </c>
      <c r="J3281" s="24" t="s">
        <v>7587</v>
      </c>
      <c r="K3281" s="60" t="s">
        <v>31</v>
      </c>
      <c r="L3281" s="238">
        <v>2</v>
      </c>
      <c r="M3281" s="27">
        <f t="shared" si="147"/>
        <v>260</v>
      </c>
      <c r="N3281" s="23"/>
      <c r="O3281" s="184" t="s">
        <v>32</v>
      </c>
      <c r="P3281" s="237"/>
    </row>
    <row r="3282" s="83" customFormat="1" ht="18" customHeight="1" spans="1:16">
      <c r="A3282" s="24">
        <v>3277</v>
      </c>
      <c r="B3282" s="24" t="s">
        <v>23</v>
      </c>
      <c r="C3282" s="24" t="s">
        <v>24</v>
      </c>
      <c r="D3282" s="24" t="s">
        <v>25</v>
      </c>
      <c r="E3282" s="60" t="s">
        <v>4460</v>
      </c>
      <c r="F3282" s="60" t="s">
        <v>7412</v>
      </c>
      <c r="G3282" s="37" t="s">
        <v>7606</v>
      </c>
      <c r="H3282" s="232" t="s">
        <v>194</v>
      </c>
      <c r="I3282" s="24">
        <v>3</v>
      </c>
      <c r="J3282" s="24" t="s">
        <v>7587</v>
      </c>
      <c r="K3282" s="60" t="s">
        <v>31</v>
      </c>
      <c r="L3282" s="238">
        <v>3</v>
      </c>
      <c r="M3282" s="27">
        <f t="shared" si="147"/>
        <v>390</v>
      </c>
      <c r="N3282" s="23"/>
      <c r="O3282" s="184" t="s">
        <v>32</v>
      </c>
      <c r="P3282" s="237"/>
    </row>
    <row r="3283" s="83" customFormat="1" ht="18" customHeight="1" spans="1:16">
      <c r="A3283" s="24">
        <v>3278</v>
      </c>
      <c r="B3283" s="24" t="s">
        <v>23</v>
      </c>
      <c r="C3283" s="24" t="s">
        <v>24</v>
      </c>
      <c r="D3283" s="24" t="s">
        <v>25</v>
      </c>
      <c r="E3283" s="60" t="s">
        <v>4460</v>
      </c>
      <c r="F3283" s="60" t="s">
        <v>7412</v>
      </c>
      <c r="G3283" s="37" t="s">
        <v>869</v>
      </c>
      <c r="H3283" s="24" t="s">
        <v>194</v>
      </c>
      <c r="I3283" s="24">
        <v>4</v>
      </c>
      <c r="J3283" s="24" t="s">
        <v>7587</v>
      </c>
      <c r="K3283" s="60" t="s">
        <v>31</v>
      </c>
      <c r="L3283" s="238">
        <v>4</v>
      </c>
      <c r="M3283" s="27">
        <f t="shared" si="147"/>
        <v>520</v>
      </c>
      <c r="N3283" s="23"/>
      <c r="O3283" s="184" t="s">
        <v>32</v>
      </c>
      <c r="P3283" s="237"/>
    </row>
    <row r="3284" s="83" customFormat="1" ht="18" customHeight="1" spans="1:16">
      <c r="A3284" s="24">
        <v>3279</v>
      </c>
      <c r="B3284" s="24" t="s">
        <v>23</v>
      </c>
      <c r="C3284" s="24" t="s">
        <v>24</v>
      </c>
      <c r="D3284" s="24" t="s">
        <v>25</v>
      </c>
      <c r="E3284" s="60" t="s">
        <v>4460</v>
      </c>
      <c r="F3284" s="60" t="s">
        <v>7412</v>
      </c>
      <c r="G3284" s="37" t="s">
        <v>7607</v>
      </c>
      <c r="H3284" s="24" t="s">
        <v>51</v>
      </c>
      <c r="I3284" s="24">
        <v>2</v>
      </c>
      <c r="J3284" s="24" t="s">
        <v>7587</v>
      </c>
      <c r="K3284" s="60" t="s">
        <v>31</v>
      </c>
      <c r="L3284" s="238">
        <v>2</v>
      </c>
      <c r="M3284" s="27">
        <f>L3284*312</f>
        <v>624</v>
      </c>
      <c r="N3284" s="23"/>
      <c r="O3284" s="184" t="s">
        <v>32</v>
      </c>
      <c r="P3284" s="237"/>
    </row>
    <row r="3285" s="83" customFormat="1" ht="18" customHeight="1" spans="1:16">
      <c r="A3285" s="24">
        <v>3280</v>
      </c>
      <c r="B3285" s="24" t="s">
        <v>23</v>
      </c>
      <c r="C3285" s="24" t="s">
        <v>24</v>
      </c>
      <c r="D3285" s="24" t="s">
        <v>25</v>
      </c>
      <c r="E3285" s="60" t="s">
        <v>4460</v>
      </c>
      <c r="F3285" s="60" t="s">
        <v>7412</v>
      </c>
      <c r="G3285" s="37" t="s">
        <v>7608</v>
      </c>
      <c r="H3285" s="232" t="s">
        <v>194</v>
      </c>
      <c r="I3285" s="24">
        <v>3</v>
      </c>
      <c r="J3285" s="24" t="s">
        <v>7587</v>
      </c>
      <c r="K3285" s="60" t="s">
        <v>31</v>
      </c>
      <c r="L3285" s="238">
        <v>3</v>
      </c>
      <c r="M3285" s="27">
        <f t="shared" ref="M3285:M3290" si="148">L3285*130</f>
        <v>390</v>
      </c>
      <c r="N3285" s="23"/>
      <c r="O3285" s="184" t="s">
        <v>32</v>
      </c>
      <c r="P3285" s="237"/>
    </row>
    <row r="3286" s="83" customFormat="1" ht="18" customHeight="1" spans="1:16">
      <c r="A3286" s="24">
        <v>3281</v>
      </c>
      <c r="B3286" s="24" t="s">
        <v>23</v>
      </c>
      <c r="C3286" s="24" t="s">
        <v>24</v>
      </c>
      <c r="D3286" s="24" t="s">
        <v>25</v>
      </c>
      <c r="E3286" s="60" t="s">
        <v>4460</v>
      </c>
      <c r="F3286" s="60" t="s">
        <v>7412</v>
      </c>
      <c r="G3286" s="37" t="s">
        <v>7609</v>
      </c>
      <c r="H3286" s="232" t="s">
        <v>194</v>
      </c>
      <c r="I3286" s="24">
        <v>3</v>
      </c>
      <c r="J3286" s="24" t="s">
        <v>7587</v>
      </c>
      <c r="K3286" s="60" t="s">
        <v>31</v>
      </c>
      <c r="L3286" s="238">
        <v>3</v>
      </c>
      <c r="M3286" s="27">
        <f t="shared" si="148"/>
        <v>390</v>
      </c>
      <c r="N3286" s="23"/>
      <c r="O3286" s="184" t="s">
        <v>32</v>
      </c>
      <c r="P3286" s="237"/>
    </row>
    <row r="3287" s="83" customFormat="1" ht="18" customHeight="1" spans="1:16">
      <c r="A3287" s="24">
        <v>3282</v>
      </c>
      <c r="B3287" s="24" t="s">
        <v>23</v>
      </c>
      <c r="C3287" s="24" t="s">
        <v>24</v>
      </c>
      <c r="D3287" s="24" t="s">
        <v>25</v>
      </c>
      <c r="E3287" s="60" t="s">
        <v>4460</v>
      </c>
      <c r="F3287" s="60" t="s">
        <v>7412</v>
      </c>
      <c r="G3287" s="37" t="s">
        <v>7610</v>
      </c>
      <c r="H3287" s="24" t="s">
        <v>194</v>
      </c>
      <c r="I3287" s="24">
        <v>5</v>
      </c>
      <c r="J3287" s="24" t="s">
        <v>7587</v>
      </c>
      <c r="K3287" s="60" t="s">
        <v>31</v>
      </c>
      <c r="L3287" s="238">
        <v>5</v>
      </c>
      <c r="M3287" s="27">
        <f t="shared" si="148"/>
        <v>650</v>
      </c>
      <c r="N3287" s="23"/>
      <c r="O3287" s="184" t="s">
        <v>32</v>
      </c>
      <c r="P3287" s="237"/>
    </row>
    <row r="3288" s="83" customFormat="1" ht="18" customHeight="1" spans="1:16">
      <c r="A3288" s="24">
        <v>3283</v>
      </c>
      <c r="B3288" s="24" t="s">
        <v>23</v>
      </c>
      <c r="C3288" s="24" t="s">
        <v>24</v>
      </c>
      <c r="D3288" s="24" t="s">
        <v>25</v>
      </c>
      <c r="E3288" s="60" t="s">
        <v>4460</v>
      </c>
      <c r="F3288" s="60" t="s">
        <v>7412</v>
      </c>
      <c r="G3288" s="37" t="s">
        <v>7611</v>
      </c>
      <c r="H3288" s="232" t="s">
        <v>194</v>
      </c>
      <c r="I3288" s="24">
        <v>3</v>
      </c>
      <c r="J3288" s="24" t="s">
        <v>7587</v>
      </c>
      <c r="K3288" s="60" t="s">
        <v>31</v>
      </c>
      <c r="L3288" s="238">
        <v>3</v>
      </c>
      <c r="M3288" s="27">
        <f t="shared" si="148"/>
        <v>390</v>
      </c>
      <c r="N3288" s="23"/>
      <c r="O3288" s="184" t="s">
        <v>32</v>
      </c>
      <c r="P3288" s="237"/>
    </row>
    <row r="3289" s="83" customFormat="1" ht="18" customHeight="1" spans="1:16">
      <c r="A3289" s="24">
        <v>3284</v>
      </c>
      <c r="B3289" s="24" t="s">
        <v>23</v>
      </c>
      <c r="C3289" s="24" t="s">
        <v>24</v>
      </c>
      <c r="D3289" s="24" t="s">
        <v>25</v>
      </c>
      <c r="E3289" s="24" t="s">
        <v>4460</v>
      </c>
      <c r="F3289" s="24" t="s">
        <v>7412</v>
      </c>
      <c r="G3289" s="238" t="s">
        <v>7612</v>
      </c>
      <c r="H3289" s="232" t="s">
        <v>194</v>
      </c>
      <c r="I3289" s="24">
        <v>3</v>
      </c>
      <c r="J3289" s="24" t="s">
        <v>7587</v>
      </c>
      <c r="K3289" s="60" t="s">
        <v>31</v>
      </c>
      <c r="L3289" s="238">
        <v>3</v>
      </c>
      <c r="M3289" s="27">
        <f t="shared" si="148"/>
        <v>390</v>
      </c>
      <c r="N3289" s="23"/>
      <c r="O3289" s="184" t="s">
        <v>32</v>
      </c>
      <c r="P3289" s="239"/>
    </row>
    <row r="3290" s="83" customFormat="1" ht="18" customHeight="1" spans="1:16">
      <c r="A3290" s="24">
        <v>3285</v>
      </c>
      <c r="B3290" s="24" t="s">
        <v>23</v>
      </c>
      <c r="C3290" s="24" t="s">
        <v>24</v>
      </c>
      <c r="D3290" s="24" t="s">
        <v>25</v>
      </c>
      <c r="E3290" s="24" t="s">
        <v>4460</v>
      </c>
      <c r="F3290" s="24" t="s">
        <v>7412</v>
      </c>
      <c r="G3290" s="37" t="s">
        <v>7613</v>
      </c>
      <c r="H3290" s="24" t="s">
        <v>194</v>
      </c>
      <c r="I3290" s="24">
        <v>4</v>
      </c>
      <c r="J3290" s="24" t="s">
        <v>7587</v>
      </c>
      <c r="K3290" s="60" t="s">
        <v>31</v>
      </c>
      <c r="L3290" s="238">
        <v>4</v>
      </c>
      <c r="M3290" s="27">
        <f t="shared" si="148"/>
        <v>520</v>
      </c>
      <c r="N3290" s="23"/>
      <c r="O3290" s="184" t="s">
        <v>32</v>
      </c>
      <c r="P3290" s="237"/>
    </row>
    <row r="3291" s="83" customFormat="1" ht="18" customHeight="1" spans="1:16">
      <c r="A3291" s="24">
        <v>3286</v>
      </c>
      <c r="B3291" s="24" t="s">
        <v>23</v>
      </c>
      <c r="C3291" s="24" t="s">
        <v>24</v>
      </c>
      <c r="D3291" s="24" t="s">
        <v>25</v>
      </c>
      <c r="E3291" s="60" t="s">
        <v>4460</v>
      </c>
      <c r="F3291" s="60" t="s">
        <v>7412</v>
      </c>
      <c r="G3291" s="37" t="s">
        <v>890</v>
      </c>
      <c r="H3291" s="232" t="s">
        <v>194</v>
      </c>
      <c r="I3291" s="24">
        <v>1</v>
      </c>
      <c r="J3291" s="24" t="s">
        <v>7587</v>
      </c>
      <c r="K3291" s="60" t="s">
        <v>31</v>
      </c>
      <c r="L3291" s="238">
        <v>1</v>
      </c>
      <c r="M3291" s="27">
        <f>L3291*312</f>
        <v>312</v>
      </c>
      <c r="N3291" s="23"/>
      <c r="O3291" s="184" t="s">
        <v>32</v>
      </c>
      <c r="P3291" s="237"/>
    </row>
    <row r="3292" s="83" customFormat="1" ht="18" customHeight="1" spans="1:16">
      <c r="A3292" s="24">
        <v>3287</v>
      </c>
      <c r="B3292" s="24" t="s">
        <v>23</v>
      </c>
      <c r="C3292" s="24" t="s">
        <v>24</v>
      </c>
      <c r="D3292" s="24" t="s">
        <v>25</v>
      </c>
      <c r="E3292" s="60" t="s">
        <v>4460</v>
      </c>
      <c r="F3292" s="60" t="s">
        <v>7412</v>
      </c>
      <c r="G3292" s="37" t="s">
        <v>7040</v>
      </c>
      <c r="H3292" s="232" t="s">
        <v>194</v>
      </c>
      <c r="I3292" s="24">
        <v>2</v>
      </c>
      <c r="J3292" s="24" t="s">
        <v>7587</v>
      </c>
      <c r="K3292" s="60" t="s">
        <v>31</v>
      </c>
      <c r="L3292" s="238">
        <v>2</v>
      </c>
      <c r="M3292" s="27">
        <f>L3292*130</f>
        <v>260</v>
      </c>
      <c r="N3292" s="23"/>
      <c r="O3292" s="184" t="s">
        <v>32</v>
      </c>
      <c r="P3292" s="237"/>
    </row>
    <row r="3293" s="83" customFormat="1" ht="18" customHeight="1" spans="1:16">
      <c r="A3293" s="24">
        <v>3288</v>
      </c>
      <c r="B3293" s="24" t="s">
        <v>23</v>
      </c>
      <c r="C3293" s="24" t="s">
        <v>24</v>
      </c>
      <c r="D3293" s="24" t="s">
        <v>25</v>
      </c>
      <c r="E3293" s="24" t="s">
        <v>4460</v>
      </c>
      <c r="F3293" s="24" t="s">
        <v>7412</v>
      </c>
      <c r="G3293" s="37" t="s">
        <v>7614</v>
      </c>
      <c r="H3293" s="232" t="s">
        <v>194</v>
      </c>
      <c r="I3293" s="24">
        <v>3</v>
      </c>
      <c r="J3293" s="24" t="s">
        <v>7587</v>
      </c>
      <c r="K3293" s="60" t="s">
        <v>31</v>
      </c>
      <c r="L3293" s="238">
        <v>3</v>
      </c>
      <c r="M3293" s="27">
        <f>L3293*130</f>
        <v>390</v>
      </c>
      <c r="N3293" s="23"/>
      <c r="O3293" s="184" t="s">
        <v>32</v>
      </c>
      <c r="P3293" s="237"/>
    </row>
    <row r="3294" s="83" customFormat="1" ht="18" customHeight="1" spans="1:16">
      <c r="A3294" s="24">
        <v>3289</v>
      </c>
      <c r="B3294" s="24" t="s">
        <v>23</v>
      </c>
      <c r="C3294" s="24" t="s">
        <v>24</v>
      </c>
      <c r="D3294" s="24" t="s">
        <v>25</v>
      </c>
      <c r="E3294" s="60" t="s">
        <v>4460</v>
      </c>
      <c r="F3294" s="60" t="s">
        <v>7412</v>
      </c>
      <c r="G3294" s="37" t="s">
        <v>7615</v>
      </c>
      <c r="H3294" s="232" t="s">
        <v>194</v>
      </c>
      <c r="I3294" s="24">
        <v>3</v>
      </c>
      <c r="J3294" s="24" t="s">
        <v>7587</v>
      </c>
      <c r="K3294" s="60" t="s">
        <v>31</v>
      </c>
      <c r="L3294" s="238">
        <v>3</v>
      </c>
      <c r="M3294" s="27">
        <f>L3294*130</f>
        <v>390</v>
      </c>
      <c r="N3294" s="23"/>
      <c r="O3294" s="184" t="s">
        <v>32</v>
      </c>
      <c r="P3294" s="237"/>
    </row>
    <row r="3295" s="83" customFormat="1" ht="18" customHeight="1" spans="1:16">
      <c r="A3295" s="24">
        <v>3290</v>
      </c>
      <c r="B3295" s="24" t="s">
        <v>23</v>
      </c>
      <c r="C3295" s="24" t="s">
        <v>24</v>
      </c>
      <c r="D3295" s="24" t="s">
        <v>25</v>
      </c>
      <c r="E3295" s="60" t="s">
        <v>4460</v>
      </c>
      <c r="F3295" s="60" t="s">
        <v>7412</v>
      </c>
      <c r="G3295" s="37" t="s">
        <v>7616</v>
      </c>
      <c r="H3295" s="232" t="s">
        <v>194</v>
      </c>
      <c r="I3295" s="24">
        <v>1</v>
      </c>
      <c r="J3295" s="24" t="s">
        <v>7587</v>
      </c>
      <c r="K3295" s="60" t="s">
        <v>31</v>
      </c>
      <c r="L3295" s="238">
        <v>1</v>
      </c>
      <c r="M3295" s="27">
        <f>L3295*312</f>
        <v>312</v>
      </c>
      <c r="N3295" s="23"/>
      <c r="O3295" s="184" t="s">
        <v>32</v>
      </c>
      <c r="P3295" s="237"/>
    </row>
    <row r="3296" s="83" customFormat="1" ht="18" customHeight="1" spans="1:16">
      <c r="A3296" s="24">
        <v>3291</v>
      </c>
      <c r="B3296" s="24" t="s">
        <v>23</v>
      </c>
      <c r="C3296" s="24" t="s">
        <v>24</v>
      </c>
      <c r="D3296" s="24" t="s">
        <v>25</v>
      </c>
      <c r="E3296" s="60" t="s">
        <v>4460</v>
      </c>
      <c r="F3296" s="60" t="s">
        <v>7412</v>
      </c>
      <c r="G3296" s="37" t="s">
        <v>7617</v>
      </c>
      <c r="H3296" s="232" t="s">
        <v>194</v>
      </c>
      <c r="I3296" s="24">
        <v>3</v>
      </c>
      <c r="J3296" s="24" t="s">
        <v>7587</v>
      </c>
      <c r="K3296" s="60" t="s">
        <v>31</v>
      </c>
      <c r="L3296" s="238">
        <v>3</v>
      </c>
      <c r="M3296" s="27">
        <f>L3296*130</f>
        <v>390</v>
      </c>
      <c r="N3296" s="23"/>
      <c r="O3296" s="184" t="s">
        <v>32</v>
      </c>
      <c r="P3296" s="237"/>
    </row>
    <row r="3297" s="83" customFormat="1" ht="18" customHeight="1" spans="1:16">
      <c r="A3297" s="24">
        <v>3292</v>
      </c>
      <c r="B3297" s="24" t="s">
        <v>23</v>
      </c>
      <c r="C3297" s="24" t="s">
        <v>24</v>
      </c>
      <c r="D3297" s="24" t="s">
        <v>25</v>
      </c>
      <c r="E3297" s="60" t="s">
        <v>4460</v>
      </c>
      <c r="F3297" s="60" t="s">
        <v>7412</v>
      </c>
      <c r="G3297" s="37" t="s">
        <v>792</v>
      </c>
      <c r="H3297" s="232" t="s">
        <v>194</v>
      </c>
      <c r="I3297" s="24">
        <v>2</v>
      </c>
      <c r="J3297" s="24" t="s">
        <v>7587</v>
      </c>
      <c r="K3297" s="60" t="s">
        <v>31</v>
      </c>
      <c r="L3297" s="238">
        <v>2</v>
      </c>
      <c r="M3297" s="27">
        <f>L3297*130</f>
        <v>260</v>
      </c>
      <c r="N3297" s="23"/>
      <c r="O3297" s="184" t="s">
        <v>32</v>
      </c>
      <c r="P3297" s="237"/>
    </row>
    <row r="3298" s="83" customFormat="1" ht="18" customHeight="1" spans="1:16">
      <c r="A3298" s="24">
        <v>3293</v>
      </c>
      <c r="B3298" s="24" t="s">
        <v>23</v>
      </c>
      <c r="C3298" s="24" t="s">
        <v>24</v>
      </c>
      <c r="D3298" s="24" t="s">
        <v>25</v>
      </c>
      <c r="E3298" s="24" t="s">
        <v>4460</v>
      </c>
      <c r="F3298" s="24" t="s">
        <v>7412</v>
      </c>
      <c r="G3298" s="37" t="s">
        <v>7618</v>
      </c>
      <c r="H3298" s="232" t="s">
        <v>194</v>
      </c>
      <c r="I3298" s="24">
        <v>2</v>
      </c>
      <c r="J3298" s="24" t="s">
        <v>7587</v>
      </c>
      <c r="K3298" s="60" t="s">
        <v>31</v>
      </c>
      <c r="L3298" s="238">
        <v>1</v>
      </c>
      <c r="M3298" s="27">
        <f>L3298*312</f>
        <v>312</v>
      </c>
      <c r="N3298" s="23"/>
      <c r="O3298" s="184" t="s">
        <v>32</v>
      </c>
      <c r="P3298" s="237"/>
    </row>
    <row r="3299" s="83" customFormat="1" ht="18" customHeight="1" spans="1:16">
      <c r="A3299" s="24">
        <v>3294</v>
      </c>
      <c r="B3299" s="24" t="s">
        <v>23</v>
      </c>
      <c r="C3299" s="24" t="s">
        <v>24</v>
      </c>
      <c r="D3299" s="24" t="s">
        <v>25</v>
      </c>
      <c r="E3299" s="60" t="s">
        <v>4460</v>
      </c>
      <c r="F3299" s="60" t="s">
        <v>7412</v>
      </c>
      <c r="G3299" s="37" t="s">
        <v>7619</v>
      </c>
      <c r="H3299" s="24" t="s">
        <v>194</v>
      </c>
      <c r="I3299" s="24">
        <v>4</v>
      </c>
      <c r="J3299" s="24" t="s">
        <v>7587</v>
      </c>
      <c r="K3299" s="60" t="s">
        <v>31</v>
      </c>
      <c r="L3299" s="238">
        <v>4</v>
      </c>
      <c r="M3299" s="27">
        <f>L3299*130</f>
        <v>520</v>
      </c>
      <c r="N3299" s="23"/>
      <c r="O3299" s="184" t="s">
        <v>32</v>
      </c>
      <c r="P3299" s="237"/>
    </row>
    <row r="3300" s="83" customFormat="1" ht="18" customHeight="1" spans="1:16">
      <c r="A3300" s="24">
        <v>3295</v>
      </c>
      <c r="B3300" s="24" t="s">
        <v>23</v>
      </c>
      <c r="C3300" s="24" t="s">
        <v>24</v>
      </c>
      <c r="D3300" s="24" t="s">
        <v>25</v>
      </c>
      <c r="E3300" s="60" t="s">
        <v>4460</v>
      </c>
      <c r="F3300" s="60" t="s">
        <v>7412</v>
      </c>
      <c r="G3300" s="37" t="s">
        <v>7620</v>
      </c>
      <c r="H3300" s="232" t="s">
        <v>194</v>
      </c>
      <c r="I3300" s="24">
        <v>3</v>
      </c>
      <c r="J3300" s="24" t="s">
        <v>7587</v>
      </c>
      <c r="K3300" s="60" t="s">
        <v>31</v>
      </c>
      <c r="L3300" s="238">
        <v>3</v>
      </c>
      <c r="M3300" s="27">
        <f>L3300*130</f>
        <v>390</v>
      </c>
      <c r="N3300" s="23"/>
      <c r="O3300" s="184" t="s">
        <v>32</v>
      </c>
      <c r="P3300" s="237"/>
    </row>
    <row r="3301" s="83" customFormat="1" ht="18" customHeight="1" spans="1:16">
      <c r="A3301" s="24">
        <v>3296</v>
      </c>
      <c r="B3301" s="24" t="s">
        <v>23</v>
      </c>
      <c r="C3301" s="24" t="s">
        <v>24</v>
      </c>
      <c r="D3301" s="24" t="s">
        <v>25</v>
      </c>
      <c r="E3301" s="60" t="s">
        <v>4460</v>
      </c>
      <c r="F3301" s="60" t="s">
        <v>7412</v>
      </c>
      <c r="G3301" s="37" t="s">
        <v>7621</v>
      </c>
      <c r="H3301" s="24" t="s">
        <v>6215</v>
      </c>
      <c r="I3301" s="24">
        <v>3</v>
      </c>
      <c r="J3301" s="24" t="s">
        <v>7587</v>
      </c>
      <c r="K3301" s="60" t="s">
        <v>31</v>
      </c>
      <c r="L3301" s="238">
        <v>3</v>
      </c>
      <c r="M3301" s="27">
        <f>L3301*312</f>
        <v>936</v>
      </c>
      <c r="N3301" s="23"/>
      <c r="O3301" s="184" t="s">
        <v>32</v>
      </c>
      <c r="P3301" s="237"/>
    </row>
    <row r="3302" s="83" customFormat="1" ht="18" customHeight="1" spans="1:16">
      <c r="A3302" s="24">
        <v>3297</v>
      </c>
      <c r="B3302" s="24" t="s">
        <v>23</v>
      </c>
      <c r="C3302" s="24" t="s">
        <v>24</v>
      </c>
      <c r="D3302" s="24" t="s">
        <v>25</v>
      </c>
      <c r="E3302" s="60" t="s">
        <v>4460</v>
      </c>
      <c r="F3302" s="60" t="s">
        <v>7412</v>
      </c>
      <c r="G3302" s="37" t="s">
        <v>7622</v>
      </c>
      <c r="H3302" s="232" t="s">
        <v>194</v>
      </c>
      <c r="I3302" s="24">
        <v>3</v>
      </c>
      <c r="J3302" s="24" t="s">
        <v>7587</v>
      </c>
      <c r="K3302" s="60" t="s">
        <v>31</v>
      </c>
      <c r="L3302" s="238">
        <v>3</v>
      </c>
      <c r="M3302" s="27">
        <f t="shared" ref="M3302:M3307" si="149">L3302*130</f>
        <v>390</v>
      </c>
      <c r="N3302" s="23"/>
      <c r="O3302" s="184" t="s">
        <v>32</v>
      </c>
      <c r="P3302" s="237"/>
    </row>
    <row r="3303" s="83" customFormat="1" ht="18" customHeight="1" spans="1:16">
      <c r="A3303" s="24">
        <v>3298</v>
      </c>
      <c r="B3303" s="24" t="s">
        <v>23</v>
      </c>
      <c r="C3303" s="24" t="s">
        <v>24</v>
      </c>
      <c r="D3303" s="24" t="s">
        <v>25</v>
      </c>
      <c r="E3303" s="60" t="s">
        <v>4460</v>
      </c>
      <c r="F3303" s="60" t="s">
        <v>7412</v>
      </c>
      <c r="G3303" s="37" t="s">
        <v>7623</v>
      </c>
      <c r="H3303" s="232" t="s">
        <v>194</v>
      </c>
      <c r="I3303" s="24">
        <v>2</v>
      </c>
      <c r="J3303" s="24" t="s">
        <v>7587</v>
      </c>
      <c r="K3303" s="60" t="s">
        <v>31</v>
      </c>
      <c r="L3303" s="238">
        <v>2</v>
      </c>
      <c r="M3303" s="27">
        <f t="shared" si="149"/>
        <v>260</v>
      </c>
      <c r="N3303" s="23"/>
      <c r="O3303" s="184" t="s">
        <v>32</v>
      </c>
      <c r="P3303" s="237"/>
    </row>
    <row r="3304" s="83" customFormat="1" ht="18" customHeight="1" spans="1:16">
      <c r="A3304" s="24">
        <v>3299</v>
      </c>
      <c r="B3304" s="24" t="s">
        <v>23</v>
      </c>
      <c r="C3304" s="24" t="s">
        <v>24</v>
      </c>
      <c r="D3304" s="24" t="s">
        <v>25</v>
      </c>
      <c r="E3304" s="60" t="s">
        <v>4460</v>
      </c>
      <c r="F3304" s="60" t="s">
        <v>7412</v>
      </c>
      <c r="G3304" s="37" t="s">
        <v>7624</v>
      </c>
      <c r="H3304" s="232" t="s">
        <v>194</v>
      </c>
      <c r="I3304" s="24">
        <v>2</v>
      </c>
      <c r="J3304" s="24" t="s">
        <v>7587</v>
      </c>
      <c r="K3304" s="60" t="s">
        <v>31</v>
      </c>
      <c r="L3304" s="238">
        <v>2</v>
      </c>
      <c r="M3304" s="27">
        <f t="shared" si="149"/>
        <v>260</v>
      </c>
      <c r="N3304" s="23"/>
      <c r="O3304" s="184" t="s">
        <v>32</v>
      </c>
      <c r="P3304" s="237"/>
    </row>
    <row r="3305" s="83" customFormat="1" ht="18" customHeight="1" spans="1:16">
      <c r="A3305" s="24">
        <v>3300</v>
      </c>
      <c r="B3305" s="24" t="s">
        <v>23</v>
      </c>
      <c r="C3305" s="24" t="s">
        <v>24</v>
      </c>
      <c r="D3305" s="24" t="s">
        <v>25</v>
      </c>
      <c r="E3305" s="60" t="s">
        <v>4460</v>
      </c>
      <c r="F3305" s="60" t="s">
        <v>7412</v>
      </c>
      <c r="G3305" s="37" t="s">
        <v>7625</v>
      </c>
      <c r="H3305" s="232" t="s">
        <v>194</v>
      </c>
      <c r="I3305" s="24">
        <v>2</v>
      </c>
      <c r="J3305" s="24" t="s">
        <v>7587</v>
      </c>
      <c r="K3305" s="60" t="s">
        <v>31</v>
      </c>
      <c r="L3305" s="238">
        <v>2</v>
      </c>
      <c r="M3305" s="27">
        <f t="shared" si="149"/>
        <v>260</v>
      </c>
      <c r="N3305" s="23"/>
      <c r="O3305" s="184" t="s">
        <v>32</v>
      </c>
      <c r="P3305" s="237"/>
    </row>
    <row r="3306" s="83" customFormat="1" ht="18" customHeight="1" spans="1:16">
      <c r="A3306" s="24">
        <v>3301</v>
      </c>
      <c r="B3306" s="24" t="s">
        <v>23</v>
      </c>
      <c r="C3306" s="24" t="s">
        <v>24</v>
      </c>
      <c r="D3306" s="24" t="s">
        <v>25</v>
      </c>
      <c r="E3306" s="60" t="s">
        <v>4460</v>
      </c>
      <c r="F3306" s="60" t="s">
        <v>7412</v>
      </c>
      <c r="G3306" s="37" t="s">
        <v>7626</v>
      </c>
      <c r="H3306" s="232" t="s">
        <v>194</v>
      </c>
      <c r="I3306" s="24">
        <v>2</v>
      </c>
      <c r="J3306" s="24" t="s">
        <v>7587</v>
      </c>
      <c r="K3306" s="60" t="s">
        <v>31</v>
      </c>
      <c r="L3306" s="238">
        <v>2</v>
      </c>
      <c r="M3306" s="27">
        <f t="shared" si="149"/>
        <v>260</v>
      </c>
      <c r="N3306" s="23"/>
      <c r="O3306" s="184" t="s">
        <v>32</v>
      </c>
      <c r="P3306" s="237"/>
    </row>
    <row r="3307" s="83" customFormat="1" ht="18" customHeight="1" spans="1:16">
      <c r="A3307" s="24">
        <v>3302</v>
      </c>
      <c r="B3307" s="24" t="s">
        <v>23</v>
      </c>
      <c r="C3307" s="24" t="s">
        <v>24</v>
      </c>
      <c r="D3307" s="24" t="s">
        <v>25</v>
      </c>
      <c r="E3307" s="60" t="s">
        <v>4460</v>
      </c>
      <c r="F3307" s="60" t="s">
        <v>7412</v>
      </c>
      <c r="G3307" s="37" t="s">
        <v>7627</v>
      </c>
      <c r="H3307" s="232" t="s">
        <v>194</v>
      </c>
      <c r="I3307" s="24">
        <v>2</v>
      </c>
      <c r="J3307" s="24" t="s">
        <v>7587</v>
      </c>
      <c r="K3307" s="60" t="s">
        <v>31</v>
      </c>
      <c r="L3307" s="238">
        <v>2</v>
      </c>
      <c r="M3307" s="27">
        <f t="shared" si="149"/>
        <v>260</v>
      </c>
      <c r="N3307" s="23"/>
      <c r="O3307" s="184" t="s">
        <v>32</v>
      </c>
      <c r="P3307" s="237"/>
    </row>
    <row r="3308" s="83" customFormat="1" ht="18" customHeight="1" spans="1:16">
      <c r="A3308" s="24">
        <v>3303</v>
      </c>
      <c r="B3308" s="24" t="s">
        <v>23</v>
      </c>
      <c r="C3308" s="24" t="s">
        <v>24</v>
      </c>
      <c r="D3308" s="24" t="s">
        <v>25</v>
      </c>
      <c r="E3308" s="60" t="s">
        <v>4460</v>
      </c>
      <c r="F3308" s="60" t="s">
        <v>7412</v>
      </c>
      <c r="G3308" s="37" t="s">
        <v>7628</v>
      </c>
      <c r="H3308" s="232" t="s">
        <v>194</v>
      </c>
      <c r="I3308" s="24">
        <v>1</v>
      </c>
      <c r="J3308" s="24" t="s">
        <v>7587</v>
      </c>
      <c r="K3308" s="60" t="s">
        <v>31</v>
      </c>
      <c r="L3308" s="238">
        <v>1</v>
      </c>
      <c r="M3308" s="27">
        <f>L3308*312</f>
        <v>312</v>
      </c>
      <c r="N3308" s="23"/>
      <c r="O3308" s="184" t="s">
        <v>32</v>
      </c>
      <c r="P3308" s="237"/>
    </row>
    <row r="3309" s="83" customFormat="1" ht="18" customHeight="1" spans="1:16">
      <c r="A3309" s="24">
        <v>3304</v>
      </c>
      <c r="B3309" s="24" t="s">
        <v>23</v>
      </c>
      <c r="C3309" s="24" t="s">
        <v>24</v>
      </c>
      <c r="D3309" s="24" t="s">
        <v>25</v>
      </c>
      <c r="E3309" s="60" t="s">
        <v>4460</v>
      </c>
      <c r="F3309" s="60" t="s">
        <v>7412</v>
      </c>
      <c r="G3309" s="37" t="s">
        <v>7629</v>
      </c>
      <c r="H3309" s="232" t="s">
        <v>194</v>
      </c>
      <c r="I3309" s="24">
        <v>2</v>
      </c>
      <c r="J3309" s="24" t="s">
        <v>7587</v>
      </c>
      <c r="K3309" s="60" t="s">
        <v>31</v>
      </c>
      <c r="L3309" s="238">
        <v>2</v>
      </c>
      <c r="M3309" s="27">
        <f>L3309*130</f>
        <v>260</v>
      </c>
      <c r="N3309" s="23"/>
      <c r="O3309" s="184" t="s">
        <v>32</v>
      </c>
      <c r="P3309" s="237"/>
    </row>
    <row r="3310" s="83" customFormat="1" ht="18" customHeight="1" spans="1:16">
      <c r="A3310" s="24">
        <v>3305</v>
      </c>
      <c r="B3310" s="24" t="s">
        <v>23</v>
      </c>
      <c r="C3310" s="24" t="s">
        <v>24</v>
      </c>
      <c r="D3310" s="24" t="s">
        <v>25</v>
      </c>
      <c r="E3310" s="60" t="s">
        <v>4460</v>
      </c>
      <c r="F3310" s="60" t="s">
        <v>7412</v>
      </c>
      <c r="G3310" s="37" t="s">
        <v>7499</v>
      </c>
      <c r="H3310" s="232" t="s">
        <v>194</v>
      </c>
      <c r="I3310" s="24">
        <v>1</v>
      </c>
      <c r="J3310" s="24" t="s">
        <v>7587</v>
      </c>
      <c r="K3310" s="60" t="s">
        <v>31</v>
      </c>
      <c r="L3310" s="238">
        <v>1</v>
      </c>
      <c r="M3310" s="27">
        <f>L3310*312</f>
        <v>312</v>
      </c>
      <c r="N3310" s="23"/>
      <c r="O3310" s="184" t="s">
        <v>32</v>
      </c>
      <c r="P3310" s="237"/>
    </row>
    <row r="3311" s="83" customFormat="1" ht="18" customHeight="1" spans="1:16">
      <c r="A3311" s="24">
        <v>3306</v>
      </c>
      <c r="B3311" s="24" t="s">
        <v>23</v>
      </c>
      <c r="C3311" s="24" t="s">
        <v>24</v>
      </c>
      <c r="D3311" s="24" t="s">
        <v>25</v>
      </c>
      <c r="E3311" s="60" t="s">
        <v>4460</v>
      </c>
      <c r="F3311" s="60" t="s">
        <v>7412</v>
      </c>
      <c r="G3311" s="37" t="s">
        <v>7630</v>
      </c>
      <c r="H3311" s="232" t="s">
        <v>194</v>
      </c>
      <c r="I3311" s="24">
        <v>3</v>
      </c>
      <c r="J3311" s="24" t="s">
        <v>7587</v>
      </c>
      <c r="K3311" s="60" t="s">
        <v>31</v>
      </c>
      <c r="L3311" s="238">
        <v>3</v>
      </c>
      <c r="M3311" s="27">
        <f>L3311*130</f>
        <v>390</v>
      </c>
      <c r="N3311" s="23"/>
      <c r="O3311" s="184" t="s">
        <v>32</v>
      </c>
      <c r="P3311" s="237"/>
    </row>
    <row r="3312" s="83" customFormat="1" ht="18" customHeight="1" spans="1:16">
      <c r="A3312" s="24">
        <v>3307</v>
      </c>
      <c r="B3312" s="24" t="s">
        <v>23</v>
      </c>
      <c r="C3312" s="24" t="s">
        <v>24</v>
      </c>
      <c r="D3312" s="24" t="s">
        <v>25</v>
      </c>
      <c r="E3312" s="60" t="s">
        <v>4460</v>
      </c>
      <c r="F3312" s="60" t="s">
        <v>7412</v>
      </c>
      <c r="G3312" s="37" t="s">
        <v>7557</v>
      </c>
      <c r="H3312" s="24" t="s">
        <v>194</v>
      </c>
      <c r="I3312" s="24">
        <v>4</v>
      </c>
      <c r="J3312" s="24" t="s">
        <v>7587</v>
      </c>
      <c r="K3312" s="60" t="s">
        <v>31</v>
      </c>
      <c r="L3312" s="238">
        <v>4</v>
      </c>
      <c r="M3312" s="27">
        <f>L3312*130</f>
        <v>520</v>
      </c>
      <c r="N3312" s="23"/>
      <c r="O3312" s="184" t="s">
        <v>32</v>
      </c>
      <c r="P3312" s="237"/>
    </row>
    <row r="3313" s="83" customFormat="1" ht="18" customHeight="1" spans="1:16">
      <c r="A3313" s="24">
        <v>3308</v>
      </c>
      <c r="B3313" s="24" t="s">
        <v>23</v>
      </c>
      <c r="C3313" s="24" t="s">
        <v>24</v>
      </c>
      <c r="D3313" s="24" t="s">
        <v>25</v>
      </c>
      <c r="E3313" s="60" t="s">
        <v>4460</v>
      </c>
      <c r="F3313" s="60" t="s">
        <v>7412</v>
      </c>
      <c r="G3313" s="37" t="s">
        <v>7631</v>
      </c>
      <c r="H3313" s="24" t="s">
        <v>1583</v>
      </c>
      <c r="I3313" s="24">
        <v>3</v>
      </c>
      <c r="J3313" s="24" t="s">
        <v>7587</v>
      </c>
      <c r="K3313" s="60" t="s">
        <v>31</v>
      </c>
      <c r="L3313" s="238">
        <v>3</v>
      </c>
      <c r="M3313" s="27">
        <f>L3313*312</f>
        <v>936</v>
      </c>
      <c r="N3313" s="23"/>
      <c r="O3313" s="184" t="s">
        <v>32</v>
      </c>
      <c r="P3313" s="237"/>
    </row>
    <row r="3314" s="83" customFormat="1" ht="18" customHeight="1" spans="1:16">
      <c r="A3314" s="24">
        <v>3309</v>
      </c>
      <c r="B3314" s="24" t="s">
        <v>23</v>
      </c>
      <c r="C3314" s="24" t="s">
        <v>24</v>
      </c>
      <c r="D3314" s="24" t="s">
        <v>25</v>
      </c>
      <c r="E3314" s="24" t="s">
        <v>4460</v>
      </c>
      <c r="F3314" s="24" t="s">
        <v>7412</v>
      </c>
      <c r="G3314" s="37" t="s">
        <v>7632</v>
      </c>
      <c r="H3314" s="232" t="s">
        <v>194</v>
      </c>
      <c r="I3314" s="24">
        <v>3</v>
      </c>
      <c r="J3314" s="24" t="s">
        <v>7587</v>
      </c>
      <c r="K3314" s="60" t="s">
        <v>31</v>
      </c>
      <c r="L3314" s="238">
        <v>3</v>
      </c>
      <c r="M3314" s="27">
        <f t="shared" ref="M3314:M3334" si="150">L3314*130</f>
        <v>390</v>
      </c>
      <c r="N3314" s="23"/>
      <c r="O3314" s="184" t="s">
        <v>32</v>
      </c>
      <c r="P3314" s="237"/>
    </row>
    <row r="3315" s="83" customFormat="1" ht="18" customHeight="1" spans="1:16">
      <c r="A3315" s="24">
        <v>3310</v>
      </c>
      <c r="B3315" s="24" t="s">
        <v>23</v>
      </c>
      <c r="C3315" s="24" t="s">
        <v>24</v>
      </c>
      <c r="D3315" s="24" t="s">
        <v>25</v>
      </c>
      <c r="E3315" s="60" t="s">
        <v>4460</v>
      </c>
      <c r="F3315" s="60" t="s">
        <v>7412</v>
      </c>
      <c r="G3315" s="37" t="s">
        <v>7633</v>
      </c>
      <c r="H3315" s="232" t="s">
        <v>194</v>
      </c>
      <c r="I3315" s="24">
        <v>3</v>
      </c>
      <c r="J3315" s="24" t="s">
        <v>7587</v>
      </c>
      <c r="K3315" s="60" t="s">
        <v>31</v>
      </c>
      <c r="L3315" s="238">
        <v>3</v>
      </c>
      <c r="M3315" s="27">
        <f t="shared" si="150"/>
        <v>390</v>
      </c>
      <c r="N3315" s="23"/>
      <c r="O3315" s="184" t="s">
        <v>32</v>
      </c>
      <c r="P3315" s="237"/>
    </row>
    <row r="3316" s="83" customFormat="1" ht="18" customHeight="1" spans="1:16">
      <c r="A3316" s="24">
        <v>3311</v>
      </c>
      <c r="B3316" s="24" t="s">
        <v>23</v>
      </c>
      <c r="C3316" s="24" t="s">
        <v>24</v>
      </c>
      <c r="D3316" s="24" t="s">
        <v>25</v>
      </c>
      <c r="E3316" s="60" t="s">
        <v>4460</v>
      </c>
      <c r="F3316" s="60" t="s">
        <v>7412</v>
      </c>
      <c r="G3316" s="37" t="s">
        <v>7634</v>
      </c>
      <c r="H3316" s="24" t="s">
        <v>194</v>
      </c>
      <c r="I3316" s="24">
        <v>5</v>
      </c>
      <c r="J3316" s="24" t="s">
        <v>7587</v>
      </c>
      <c r="K3316" s="60" t="s">
        <v>31</v>
      </c>
      <c r="L3316" s="238">
        <v>4</v>
      </c>
      <c r="M3316" s="27">
        <f t="shared" si="150"/>
        <v>520</v>
      </c>
      <c r="N3316" s="23"/>
      <c r="O3316" s="184" t="s">
        <v>32</v>
      </c>
      <c r="P3316" s="237"/>
    </row>
    <row r="3317" s="83" customFormat="1" ht="18" customHeight="1" spans="1:16">
      <c r="A3317" s="24">
        <v>3312</v>
      </c>
      <c r="B3317" s="24" t="s">
        <v>23</v>
      </c>
      <c r="C3317" s="24" t="s">
        <v>24</v>
      </c>
      <c r="D3317" s="24" t="s">
        <v>25</v>
      </c>
      <c r="E3317" s="60" t="s">
        <v>4460</v>
      </c>
      <c r="F3317" s="60" t="s">
        <v>7412</v>
      </c>
      <c r="G3317" s="37" t="s">
        <v>7635</v>
      </c>
      <c r="H3317" s="232" t="s">
        <v>194</v>
      </c>
      <c r="I3317" s="24">
        <v>2</v>
      </c>
      <c r="J3317" s="24" t="s">
        <v>7587</v>
      </c>
      <c r="K3317" s="60" t="s">
        <v>31</v>
      </c>
      <c r="L3317" s="238">
        <v>2</v>
      </c>
      <c r="M3317" s="27">
        <f t="shared" si="150"/>
        <v>260</v>
      </c>
      <c r="N3317" s="23"/>
      <c r="O3317" s="184" t="s">
        <v>32</v>
      </c>
      <c r="P3317" s="237"/>
    </row>
    <row r="3318" s="83" customFormat="1" ht="18" customHeight="1" spans="1:16">
      <c r="A3318" s="24">
        <v>3313</v>
      </c>
      <c r="B3318" s="24" t="s">
        <v>23</v>
      </c>
      <c r="C3318" s="24" t="s">
        <v>24</v>
      </c>
      <c r="D3318" s="24" t="s">
        <v>25</v>
      </c>
      <c r="E3318" s="60" t="s">
        <v>4460</v>
      </c>
      <c r="F3318" s="60" t="s">
        <v>7412</v>
      </c>
      <c r="G3318" s="37" t="s">
        <v>7636</v>
      </c>
      <c r="H3318" s="232" t="s">
        <v>194</v>
      </c>
      <c r="I3318" s="24">
        <v>2</v>
      </c>
      <c r="J3318" s="24" t="s">
        <v>7587</v>
      </c>
      <c r="K3318" s="60" t="s">
        <v>31</v>
      </c>
      <c r="L3318" s="238">
        <v>2</v>
      </c>
      <c r="M3318" s="27">
        <f t="shared" si="150"/>
        <v>260</v>
      </c>
      <c r="N3318" s="23"/>
      <c r="O3318" s="184" t="s">
        <v>32</v>
      </c>
      <c r="P3318" s="237"/>
    </row>
    <row r="3319" s="83" customFormat="1" ht="18" customHeight="1" spans="1:16">
      <c r="A3319" s="24">
        <v>3314</v>
      </c>
      <c r="B3319" s="24" t="s">
        <v>23</v>
      </c>
      <c r="C3319" s="24" t="s">
        <v>24</v>
      </c>
      <c r="D3319" s="24" t="s">
        <v>25</v>
      </c>
      <c r="E3319" s="60" t="s">
        <v>4460</v>
      </c>
      <c r="F3319" s="60" t="s">
        <v>7412</v>
      </c>
      <c r="G3319" s="37" t="s">
        <v>7637</v>
      </c>
      <c r="H3319" s="232" t="s">
        <v>194</v>
      </c>
      <c r="I3319" s="24">
        <v>3</v>
      </c>
      <c r="J3319" s="24" t="s">
        <v>7587</v>
      </c>
      <c r="K3319" s="60" t="s">
        <v>31</v>
      </c>
      <c r="L3319" s="238">
        <v>3</v>
      </c>
      <c r="M3319" s="27">
        <f t="shared" si="150"/>
        <v>390</v>
      </c>
      <c r="N3319" s="23"/>
      <c r="O3319" s="184" t="s">
        <v>32</v>
      </c>
      <c r="P3319" s="237"/>
    </row>
    <row r="3320" s="83" customFormat="1" ht="18" customHeight="1" spans="1:16">
      <c r="A3320" s="24">
        <v>3315</v>
      </c>
      <c r="B3320" s="24" t="s">
        <v>23</v>
      </c>
      <c r="C3320" s="24" t="s">
        <v>24</v>
      </c>
      <c r="D3320" s="24" t="s">
        <v>25</v>
      </c>
      <c r="E3320" s="60" t="s">
        <v>4460</v>
      </c>
      <c r="F3320" s="60" t="s">
        <v>7412</v>
      </c>
      <c r="G3320" s="37" t="s">
        <v>7638</v>
      </c>
      <c r="H3320" s="232" t="s">
        <v>194</v>
      </c>
      <c r="I3320" s="24">
        <v>2</v>
      </c>
      <c r="J3320" s="24" t="s">
        <v>7587</v>
      </c>
      <c r="K3320" s="60" t="s">
        <v>31</v>
      </c>
      <c r="L3320" s="238">
        <v>2</v>
      </c>
      <c r="M3320" s="27">
        <f t="shared" si="150"/>
        <v>260</v>
      </c>
      <c r="N3320" s="23"/>
      <c r="O3320" s="184" t="s">
        <v>32</v>
      </c>
      <c r="P3320" s="237"/>
    </row>
    <row r="3321" s="83" customFormat="1" ht="18" customHeight="1" spans="1:16">
      <c r="A3321" s="24">
        <v>3316</v>
      </c>
      <c r="B3321" s="24" t="s">
        <v>23</v>
      </c>
      <c r="C3321" s="24" t="s">
        <v>24</v>
      </c>
      <c r="D3321" s="24" t="s">
        <v>25</v>
      </c>
      <c r="E3321" s="60" t="s">
        <v>4460</v>
      </c>
      <c r="F3321" s="60" t="s">
        <v>7412</v>
      </c>
      <c r="G3321" s="37" t="s">
        <v>7639</v>
      </c>
      <c r="H3321" s="232" t="s">
        <v>194</v>
      </c>
      <c r="I3321" s="24">
        <v>3</v>
      </c>
      <c r="J3321" s="24" t="s">
        <v>7587</v>
      </c>
      <c r="K3321" s="60" t="s">
        <v>31</v>
      </c>
      <c r="L3321" s="238">
        <v>3</v>
      </c>
      <c r="M3321" s="27">
        <f t="shared" si="150"/>
        <v>390</v>
      </c>
      <c r="N3321" s="23"/>
      <c r="O3321" s="184" t="s">
        <v>32</v>
      </c>
      <c r="P3321" s="237"/>
    </row>
    <row r="3322" s="83" customFormat="1" ht="18" customHeight="1" spans="1:16">
      <c r="A3322" s="24">
        <v>3317</v>
      </c>
      <c r="B3322" s="24" t="s">
        <v>23</v>
      </c>
      <c r="C3322" s="24" t="s">
        <v>24</v>
      </c>
      <c r="D3322" s="24" t="s">
        <v>25</v>
      </c>
      <c r="E3322" s="60" t="s">
        <v>4460</v>
      </c>
      <c r="F3322" s="60" t="s">
        <v>7412</v>
      </c>
      <c r="G3322" s="37" t="s">
        <v>7053</v>
      </c>
      <c r="H3322" s="232" t="s">
        <v>194</v>
      </c>
      <c r="I3322" s="24">
        <v>3</v>
      </c>
      <c r="J3322" s="24" t="s">
        <v>7587</v>
      </c>
      <c r="K3322" s="60" t="s">
        <v>31</v>
      </c>
      <c r="L3322" s="238">
        <v>3</v>
      </c>
      <c r="M3322" s="27">
        <f t="shared" si="150"/>
        <v>390</v>
      </c>
      <c r="N3322" s="23"/>
      <c r="O3322" s="184" t="s">
        <v>32</v>
      </c>
      <c r="P3322" s="237"/>
    </row>
    <row r="3323" s="83" customFormat="1" ht="18" customHeight="1" spans="1:16">
      <c r="A3323" s="24">
        <v>3318</v>
      </c>
      <c r="B3323" s="24" t="s">
        <v>23</v>
      </c>
      <c r="C3323" s="24" t="s">
        <v>24</v>
      </c>
      <c r="D3323" s="24" t="s">
        <v>25</v>
      </c>
      <c r="E3323" s="24" t="s">
        <v>4460</v>
      </c>
      <c r="F3323" s="24" t="s">
        <v>7412</v>
      </c>
      <c r="G3323" s="37" t="s">
        <v>7640</v>
      </c>
      <c r="H3323" s="24" t="s">
        <v>194</v>
      </c>
      <c r="I3323" s="24">
        <v>4</v>
      </c>
      <c r="J3323" s="24" t="s">
        <v>7587</v>
      </c>
      <c r="K3323" s="60" t="s">
        <v>31</v>
      </c>
      <c r="L3323" s="238">
        <v>4</v>
      </c>
      <c r="M3323" s="27">
        <f t="shared" si="150"/>
        <v>520</v>
      </c>
      <c r="N3323" s="23"/>
      <c r="O3323" s="184" t="s">
        <v>32</v>
      </c>
      <c r="P3323" s="237"/>
    </row>
    <row r="3324" s="83" customFormat="1" ht="18" customHeight="1" spans="1:16">
      <c r="A3324" s="24">
        <v>3319</v>
      </c>
      <c r="B3324" s="24" t="s">
        <v>23</v>
      </c>
      <c r="C3324" s="24" t="s">
        <v>24</v>
      </c>
      <c r="D3324" s="24" t="s">
        <v>25</v>
      </c>
      <c r="E3324" s="24" t="s">
        <v>4460</v>
      </c>
      <c r="F3324" s="24" t="s">
        <v>7412</v>
      </c>
      <c r="G3324" s="37" t="s">
        <v>7641</v>
      </c>
      <c r="H3324" s="232" t="s">
        <v>194</v>
      </c>
      <c r="I3324" s="24">
        <v>3</v>
      </c>
      <c r="J3324" s="24" t="s">
        <v>7587</v>
      </c>
      <c r="K3324" s="60" t="s">
        <v>31</v>
      </c>
      <c r="L3324" s="238">
        <v>3</v>
      </c>
      <c r="M3324" s="27">
        <f t="shared" si="150"/>
        <v>390</v>
      </c>
      <c r="N3324" s="23"/>
      <c r="O3324" s="184" t="s">
        <v>32</v>
      </c>
      <c r="P3324" s="237"/>
    </row>
    <row r="3325" s="83" customFormat="1" ht="18" customHeight="1" spans="1:16">
      <c r="A3325" s="24">
        <v>3320</v>
      </c>
      <c r="B3325" s="24" t="s">
        <v>23</v>
      </c>
      <c r="C3325" s="24" t="s">
        <v>24</v>
      </c>
      <c r="D3325" s="24" t="s">
        <v>25</v>
      </c>
      <c r="E3325" s="60" t="s">
        <v>4460</v>
      </c>
      <c r="F3325" s="60" t="s">
        <v>7412</v>
      </c>
      <c r="G3325" s="37" t="s">
        <v>7642</v>
      </c>
      <c r="H3325" s="24" t="s">
        <v>194</v>
      </c>
      <c r="I3325" s="24">
        <v>5</v>
      </c>
      <c r="J3325" s="24" t="s">
        <v>7587</v>
      </c>
      <c r="K3325" s="60" t="s">
        <v>31</v>
      </c>
      <c r="L3325" s="238">
        <v>5</v>
      </c>
      <c r="M3325" s="27">
        <f t="shared" si="150"/>
        <v>650</v>
      </c>
      <c r="N3325" s="23"/>
      <c r="O3325" s="184" t="s">
        <v>32</v>
      </c>
      <c r="P3325" s="237"/>
    </row>
    <row r="3326" s="83" customFormat="1" ht="18" customHeight="1" spans="1:16">
      <c r="A3326" s="24">
        <v>3321</v>
      </c>
      <c r="B3326" s="24" t="s">
        <v>23</v>
      </c>
      <c r="C3326" s="24" t="s">
        <v>24</v>
      </c>
      <c r="D3326" s="24" t="s">
        <v>25</v>
      </c>
      <c r="E3326" s="60" t="s">
        <v>4460</v>
      </c>
      <c r="F3326" s="60" t="s">
        <v>7412</v>
      </c>
      <c r="G3326" s="37" t="s">
        <v>7643</v>
      </c>
      <c r="H3326" s="24" t="s">
        <v>194</v>
      </c>
      <c r="I3326" s="24">
        <v>4</v>
      </c>
      <c r="J3326" s="24" t="s">
        <v>7587</v>
      </c>
      <c r="K3326" s="60" t="s">
        <v>31</v>
      </c>
      <c r="L3326" s="238">
        <v>4</v>
      </c>
      <c r="M3326" s="27">
        <f t="shared" si="150"/>
        <v>520</v>
      </c>
      <c r="N3326" s="23"/>
      <c r="O3326" s="184" t="s">
        <v>32</v>
      </c>
      <c r="P3326" s="237"/>
    </row>
    <row r="3327" s="83" customFormat="1" ht="18" customHeight="1" spans="1:16">
      <c r="A3327" s="24">
        <v>3322</v>
      </c>
      <c r="B3327" s="24" t="s">
        <v>23</v>
      </c>
      <c r="C3327" s="24" t="s">
        <v>24</v>
      </c>
      <c r="D3327" s="24" t="s">
        <v>25</v>
      </c>
      <c r="E3327" s="60" t="s">
        <v>4460</v>
      </c>
      <c r="F3327" s="60" t="s">
        <v>7412</v>
      </c>
      <c r="G3327" s="37" t="s">
        <v>7644</v>
      </c>
      <c r="H3327" s="232" t="s">
        <v>194</v>
      </c>
      <c r="I3327" s="24">
        <v>2</v>
      </c>
      <c r="J3327" s="24" t="s">
        <v>7587</v>
      </c>
      <c r="K3327" s="60" t="s">
        <v>31</v>
      </c>
      <c r="L3327" s="238">
        <v>2</v>
      </c>
      <c r="M3327" s="27">
        <f t="shared" si="150"/>
        <v>260</v>
      </c>
      <c r="N3327" s="23"/>
      <c r="O3327" s="184" t="s">
        <v>32</v>
      </c>
      <c r="P3327" s="237"/>
    </row>
    <row r="3328" s="83" customFormat="1" ht="18" customHeight="1" spans="1:16">
      <c r="A3328" s="24">
        <v>3323</v>
      </c>
      <c r="B3328" s="24" t="s">
        <v>23</v>
      </c>
      <c r="C3328" s="24" t="s">
        <v>24</v>
      </c>
      <c r="D3328" s="24" t="s">
        <v>25</v>
      </c>
      <c r="E3328" s="24" t="s">
        <v>4460</v>
      </c>
      <c r="F3328" s="24" t="s">
        <v>7412</v>
      </c>
      <c r="G3328" s="37" t="s">
        <v>7645</v>
      </c>
      <c r="H3328" s="232" t="s">
        <v>194</v>
      </c>
      <c r="I3328" s="24">
        <v>3</v>
      </c>
      <c r="J3328" s="24" t="s">
        <v>7587</v>
      </c>
      <c r="K3328" s="60" t="s">
        <v>31</v>
      </c>
      <c r="L3328" s="238">
        <v>3</v>
      </c>
      <c r="M3328" s="27">
        <f t="shared" si="150"/>
        <v>390</v>
      </c>
      <c r="N3328" s="23"/>
      <c r="O3328" s="184" t="s">
        <v>32</v>
      </c>
      <c r="P3328" s="237"/>
    </row>
    <row r="3329" s="83" customFormat="1" ht="18" customHeight="1" spans="1:16">
      <c r="A3329" s="24">
        <v>3324</v>
      </c>
      <c r="B3329" s="24" t="s">
        <v>23</v>
      </c>
      <c r="C3329" s="24" t="s">
        <v>24</v>
      </c>
      <c r="D3329" s="24" t="s">
        <v>25</v>
      </c>
      <c r="E3329" s="60" t="s">
        <v>4460</v>
      </c>
      <c r="F3329" s="60" t="s">
        <v>7412</v>
      </c>
      <c r="G3329" s="37" t="s">
        <v>7646</v>
      </c>
      <c r="H3329" s="24" t="s">
        <v>194</v>
      </c>
      <c r="I3329" s="24">
        <v>4</v>
      </c>
      <c r="J3329" s="24" t="s">
        <v>7587</v>
      </c>
      <c r="K3329" s="60" t="s">
        <v>31</v>
      </c>
      <c r="L3329" s="238">
        <v>4</v>
      </c>
      <c r="M3329" s="27">
        <f t="shared" si="150"/>
        <v>520</v>
      </c>
      <c r="N3329" s="23"/>
      <c r="O3329" s="184" t="s">
        <v>32</v>
      </c>
      <c r="P3329" s="237"/>
    </row>
    <row r="3330" s="83" customFormat="1" ht="18" customHeight="1" spans="1:16">
      <c r="A3330" s="24">
        <v>3325</v>
      </c>
      <c r="B3330" s="24" t="s">
        <v>23</v>
      </c>
      <c r="C3330" s="24" t="s">
        <v>24</v>
      </c>
      <c r="D3330" s="24" t="s">
        <v>25</v>
      </c>
      <c r="E3330" s="60" t="s">
        <v>4460</v>
      </c>
      <c r="F3330" s="60" t="s">
        <v>7412</v>
      </c>
      <c r="G3330" s="37" t="s">
        <v>7647</v>
      </c>
      <c r="H3330" s="24" t="s">
        <v>194</v>
      </c>
      <c r="I3330" s="24">
        <v>4</v>
      </c>
      <c r="J3330" s="24" t="s">
        <v>7587</v>
      </c>
      <c r="K3330" s="60" t="s">
        <v>31</v>
      </c>
      <c r="L3330" s="238">
        <v>4</v>
      </c>
      <c r="M3330" s="27">
        <f t="shared" si="150"/>
        <v>520</v>
      </c>
      <c r="N3330" s="23"/>
      <c r="O3330" s="184" t="s">
        <v>32</v>
      </c>
      <c r="P3330" s="237"/>
    </row>
    <row r="3331" s="83" customFormat="1" ht="18" customHeight="1" spans="1:16">
      <c r="A3331" s="24">
        <v>3326</v>
      </c>
      <c r="B3331" s="24" t="s">
        <v>23</v>
      </c>
      <c r="C3331" s="24" t="s">
        <v>24</v>
      </c>
      <c r="D3331" s="24" t="s">
        <v>25</v>
      </c>
      <c r="E3331" s="60" t="s">
        <v>4460</v>
      </c>
      <c r="F3331" s="60" t="s">
        <v>7412</v>
      </c>
      <c r="G3331" s="37" t="s">
        <v>7648</v>
      </c>
      <c r="H3331" s="232" t="s">
        <v>194</v>
      </c>
      <c r="I3331" s="24">
        <v>3</v>
      </c>
      <c r="J3331" s="24" t="s">
        <v>7587</v>
      </c>
      <c r="K3331" s="60" t="s">
        <v>31</v>
      </c>
      <c r="L3331" s="238">
        <v>3</v>
      </c>
      <c r="M3331" s="27">
        <f t="shared" si="150"/>
        <v>390</v>
      </c>
      <c r="N3331" s="23"/>
      <c r="O3331" s="184" t="s">
        <v>32</v>
      </c>
      <c r="P3331" s="237"/>
    </row>
    <row r="3332" s="83" customFormat="1" ht="18" customHeight="1" spans="1:16">
      <c r="A3332" s="24">
        <v>3327</v>
      </c>
      <c r="B3332" s="24" t="s">
        <v>23</v>
      </c>
      <c r="C3332" s="24" t="s">
        <v>24</v>
      </c>
      <c r="D3332" s="24" t="s">
        <v>25</v>
      </c>
      <c r="E3332" s="24" t="s">
        <v>4460</v>
      </c>
      <c r="F3332" s="24" t="s">
        <v>7412</v>
      </c>
      <c r="G3332" s="37" t="s">
        <v>7649</v>
      </c>
      <c r="H3332" s="24" t="s">
        <v>194</v>
      </c>
      <c r="I3332" s="24">
        <v>4</v>
      </c>
      <c r="J3332" s="24" t="s">
        <v>7587</v>
      </c>
      <c r="K3332" s="60" t="s">
        <v>31</v>
      </c>
      <c r="L3332" s="238">
        <v>4</v>
      </c>
      <c r="M3332" s="27">
        <f t="shared" si="150"/>
        <v>520</v>
      </c>
      <c r="N3332" s="23"/>
      <c r="O3332" s="184" t="s">
        <v>32</v>
      </c>
      <c r="P3332" s="237"/>
    </row>
    <row r="3333" s="83" customFormat="1" ht="18" customHeight="1" spans="1:16">
      <c r="A3333" s="24">
        <v>3328</v>
      </c>
      <c r="B3333" s="24" t="s">
        <v>23</v>
      </c>
      <c r="C3333" s="24" t="s">
        <v>24</v>
      </c>
      <c r="D3333" s="24" t="s">
        <v>25</v>
      </c>
      <c r="E3333" s="60" t="s">
        <v>4460</v>
      </c>
      <c r="F3333" s="60" t="s">
        <v>7412</v>
      </c>
      <c r="G3333" s="37" t="s">
        <v>7650</v>
      </c>
      <c r="H3333" s="24" t="s">
        <v>194</v>
      </c>
      <c r="I3333" s="24">
        <v>5</v>
      </c>
      <c r="J3333" s="24" t="s">
        <v>7587</v>
      </c>
      <c r="K3333" s="60" t="s">
        <v>31</v>
      </c>
      <c r="L3333" s="238">
        <v>5</v>
      </c>
      <c r="M3333" s="27">
        <f t="shared" si="150"/>
        <v>650</v>
      </c>
      <c r="N3333" s="23"/>
      <c r="O3333" s="184" t="s">
        <v>32</v>
      </c>
      <c r="P3333" s="237"/>
    </row>
    <row r="3334" s="83" customFormat="1" ht="18" customHeight="1" spans="1:16">
      <c r="A3334" s="24">
        <v>3329</v>
      </c>
      <c r="B3334" s="24" t="s">
        <v>23</v>
      </c>
      <c r="C3334" s="24" t="s">
        <v>24</v>
      </c>
      <c r="D3334" s="24" t="s">
        <v>25</v>
      </c>
      <c r="E3334" s="60" t="s">
        <v>4460</v>
      </c>
      <c r="F3334" s="60" t="s">
        <v>7412</v>
      </c>
      <c r="G3334" s="37" t="s">
        <v>7651</v>
      </c>
      <c r="H3334" s="24" t="s">
        <v>194</v>
      </c>
      <c r="I3334" s="24">
        <v>4</v>
      </c>
      <c r="J3334" s="24" t="s">
        <v>7587</v>
      </c>
      <c r="K3334" s="60" t="s">
        <v>31</v>
      </c>
      <c r="L3334" s="238">
        <v>4</v>
      </c>
      <c r="M3334" s="27">
        <f t="shared" si="150"/>
        <v>520</v>
      </c>
      <c r="N3334" s="23"/>
      <c r="O3334" s="184" t="s">
        <v>32</v>
      </c>
      <c r="P3334" s="237"/>
    </row>
    <row r="3335" s="83" customFormat="1" ht="18" customHeight="1" spans="1:16">
      <c r="A3335" s="24">
        <v>3330</v>
      </c>
      <c r="B3335" s="24" t="s">
        <v>23</v>
      </c>
      <c r="C3335" s="24" t="s">
        <v>24</v>
      </c>
      <c r="D3335" s="24" t="s">
        <v>25</v>
      </c>
      <c r="E3335" s="60" t="s">
        <v>4460</v>
      </c>
      <c r="F3335" s="60" t="s">
        <v>7412</v>
      </c>
      <c r="G3335" s="37" t="s">
        <v>7652</v>
      </c>
      <c r="H3335" s="24" t="s">
        <v>5025</v>
      </c>
      <c r="I3335" s="24">
        <v>1</v>
      </c>
      <c r="J3335" s="24" t="s">
        <v>7587</v>
      </c>
      <c r="K3335" s="60" t="s">
        <v>31</v>
      </c>
      <c r="L3335" s="238">
        <v>1</v>
      </c>
      <c r="M3335" s="27">
        <f>L3335*312</f>
        <v>312</v>
      </c>
      <c r="N3335" s="23"/>
      <c r="O3335" s="184" t="s">
        <v>32</v>
      </c>
      <c r="P3335" s="237"/>
    </row>
    <row r="3336" s="83" customFormat="1" ht="18" customHeight="1" spans="1:16">
      <c r="A3336" s="24">
        <v>3331</v>
      </c>
      <c r="B3336" s="24" t="s">
        <v>23</v>
      </c>
      <c r="C3336" s="24" t="s">
        <v>24</v>
      </c>
      <c r="D3336" s="24" t="s">
        <v>25</v>
      </c>
      <c r="E3336" s="60" t="s">
        <v>4460</v>
      </c>
      <c r="F3336" s="60" t="s">
        <v>7412</v>
      </c>
      <c r="G3336" s="37" t="s">
        <v>7562</v>
      </c>
      <c r="H3336" s="232" t="s">
        <v>194</v>
      </c>
      <c r="I3336" s="24">
        <v>3</v>
      </c>
      <c r="J3336" s="24" t="s">
        <v>7587</v>
      </c>
      <c r="K3336" s="60" t="s">
        <v>31</v>
      </c>
      <c r="L3336" s="238">
        <v>3</v>
      </c>
      <c r="M3336" s="27">
        <f>L3336*130</f>
        <v>390</v>
      </c>
      <c r="N3336" s="23"/>
      <c r="O3336" s="184" t="s">
        <v>32</v>
      </c>
      <c r="P3336" s="237"/>
    </row>
    <row r="3337" s="83" customFormat="1" ht="18" customHeight="1" spans="1:16">
      <c r="A3337" s="24">
        <v>3332</v>
      </c>
      <c r="B3337" s="24" t="s">
        <v>23</v>
      </c>
      <c r="C3337" s="24" t="s">
        <v>24</v>
      </c>
      <c r="D3337" s="24" t="s">
        <v>25</v>
      </c>
      <c r="E3337" s="24" t="s">
        <v>4460</v>
      </c>
      <c r="F3337" s="24" t="s">
        <v>7412</v>
      </c>
      <c r="G3337" s="37" t="s">
        <v>7653</v>
      </c>
      <c r="H3337" s="232" t="s">
        <v>194</v>
      </c>
      <c r="I3337" s="24">
        <v>2</v>
      </c>
      <c r="J3337" s="24" t="s">
        <v>7587</v>
      </c>
      <c r="K3337" s="60" t="s">
        <v>31</v>
      </c>
      <c r="L3337" s="238">
        <v>2</v>
      </c>
      <c r="M3337" s="27">
        <f>L3337*130</f>
        <v>260</v>
      </c>
      <c r="N3337" s="23"/>
      <c r="O3337" s="184" t="s">
        <v>32</v>
      </c>
      <c r="P3337" s="237"/>
    </row>
    <row r="3338" s="83" customFormat="1" ht="18" customHeight="1" spans="1:16">
      <c r="A3338" s="24">
        <v>3333</v>
      </c>
      <c r="B3338" s="24" t="s">
        <v>23</v>
      </c>
      <c r="C3338" s="24" t="s">
        <v>24</v>
      </c>
      <c r="D3338" s="24" t="s">
        <v>25</v>
      </c>
      <c r="E3338" s="60" t="s">
        <v>4460</v>
      </c>
      <c r="F3338" s="60" t="s">
        <v>7412</v>
      </c>
      <c r="G3338" s="37" t="s">
        <v>7654</v>
      </c>
      <c r="H3338" s="232" t="s">
        <v>194</v>
      </c>
      <c r="I3338" s="24">
        <v>3</v>
      </c>
      <c r="J3338" s="24" t="s">
        <v>7587</v>
      </c>
      <c r="K3338" s="60" t="s">
        <v>31</v>
      </c>
      <c r="L3338" s="238">
        <v>3</v>
      </c>
      <c r="M3338" s="27">
        <f>L3338*130</f>
        <v>390</v>
      </c>
      <c r="N3338" s="23"/>
      <c r="O3338" s="184" t="s">
        <v>32</v>
      </c>
      <c r="P3338" s="237"/>
    </row>
    <row r="3339" s="83" customFormat="1" ht="18" customHeight="1" spans="1:16">
      <c r="A3339" s="24">
        <v>3334</v>
      </c>
      <c r="B3339" s="24" t="s">
        <v>23</v>
      </c>
      <c r="C3339" s="24" t="s">
        <v>24</v>
      </c>
      <c r="D3339" s="24" t="s">
        <v>25</v>
      </c>
      <c r="E3339" s="60" t="s">
        <v>4460</v>
      </c>
      <c r="F3339" s="60" t="s">
        <v>7412</v>
      </c>
      <c r="G3339" s="37" t="s">
        <v>7479</v>
      </c>
      <c r="H3339" s="24" t="s">
        <v>51</v>
      </c>
      <c r="I3339" s="24">
        <v>1</v>
      </c>
      <c r="J3339" s="24" t="s">
        <v>7587</v>
      </c>
      <c r="K3339" s="60" t="s">
        <v>31</v>
      </c>
      <c r="L3339" s="238">
        <v>1</v>
      </c>
      <c r="M3339" s="27">
        <f>L3339*312</f>
        <v>312</v>
      </c>
      <c r="N3339" s="23"/>
      <c r="O3339" s="184" t="s">
        <v>32</v>
      </c>
      <c r="P3339" s="237"/>
    </row>
    <row r="3340" s="83" customFormat="1" ht="18" customHeight="1" spans="1:16">
      <c r="A3340" s="24">
        <v>3335</v>
      </c>
      <c r="B3340" s="24" t="s">
        <v>23</v>
      </c>
      <c r="C3340" s="24" t="s">
        <v>24</v>
      </c>
      <c r="D3340" s="24" t="s">
        <v>25</v>
      </c>
      <c r="E3340" s="60" t="s">
        <v>4460</v>
      </c>
      <c r="F3340" s="60" t="s">
        <v>7412</v>
      </c>
      <c r="G3340" s="37" t="s">
        <v>7655</v>
      </c>
      <c r="H3340" s="232" t="s">
        <v>194</v>
      </c>
      <c r="I3340" s="24">
        <v>2</v>
      </c>
      <c r="J3340" s="24" t="s">
        <v>7587</v>
      </c>
      <c r="K3340" s="60" t="s">
        <v>31</v>
      </c>
      <c r="L3340" s="238">
        <v>2</v>
      </c>
      <c r="M3340" s="27">
        <f>L3340*130</f>
        <v>260</v>
      </c>
      <c r="N3340" s="23"/>
      <c r="O3340" s="184" t="s">
        <v>32</v>
      </c>
      <c r="P3340" s="237"/>
    </row>
    <row r="3341" s="83" customFormat="1" ht="18" customHeight="1" spans="1:16">
      <c r="A3341" s="24">
        <v>3336</v>
      </c>
      <c r="B3341" s="24" t="s">
        <v>23</v>
      </c>
      <c r="C3341" s="24" t="s">
        <v>24</v>
      </c>
      <c r="D3341" s="24" t="s">
        <v>25</v>
      </c>
      <c r="E3341" s="24" t="s">
        <v>4460</v>
      </c>
      <c r="F3341" s="24" t="s">
        <v>7412</v>
      </c>
      <c r="G3341" s="37" t="s">
        <v>7656</v>
      </c>
      <c r="H3341" s="232" t="s">
        <v>194</v>
      </c>
      <c r="I3341" s="24">
        <v>1</v>
      </c>
      <c r="J3341" s="24" t="s">
        <v>7587</v>
      </c>
      <c r="K3341" s="60" t="s">
        <v>31</v>
      </c>
      <c r="L3341" s="238">
        <v>1</v>
      </c>
      <c r="M3341" s="27">
        <f>L3341*312</f>
        <v>312</v>
      </c>
      <c r="N3341" s="23"/>
      <c r="O3341" s="184" t="s">
        <v>32</v>
      </c>
      <c r="P3341" s="237"/>
    </row>
    <row r="3342" s="83" customFormat="1" ht="18" customHeight="1" spans="1:16">
      <c r="A3342" s="24">
        <v>3337</v>
      </c>
      <c r="B3342" s="24" t="s">
        <v>23</v>
      </c>
      <c r="C3342" s="24" t="s">
        <v>24</v>
      </c>
      <c r="D3342" s="24" t="s">
        <v>25</v>
      </c>
      <c r="E3342" s="24" t="s">
        <v>4460</v>
      </c>
      <c r="F3342" s="24" t="s">
        <v>7412</v>
      </c>
      <c r="G3342" s="37" t="s">
        <v>7657</v>
      </c>
      <c r="H3342" s="24" t="s">
        <v>194</v>
      </c>
      <c r="I3342" s="24">
        <v>5</v>
      </c>
      <c r="J3342" s="24" t="s">
        <v>7587</v>
      </c>
      <c r="K3342" s="60" t="s">
        <v>31</v>
      </c>
      <c r="L3342" s="238">
        <v>5</v>
      </c>
      <c r="M3342" s="27">
        <f>L3342*130</f>
        <v>650</v>
      </c>
      <c r="N3342" s="23"/>
      <c r="O3342" s="184" t="s">
        <v>32</v>
      </c>
      <c r="P3342" s="237"/>
    </row>
    <row r="3343" s="83" customFormat="1" ht="18" customHeight="1" spans="1:16">
      <c r="A3343" s="24">
        <v>3338</v>
      </c>
      <c r="B3343" s="24" t="s">
        <v>23</v>
      </c>
      <c r="C3343" s="24" t="s">
        <v>24</v>
      </c>
      <c r="D3343" s="24" t="s">
        <v>25</v>
      </c>
      <c r="E3343" s="60" t="s">
        <v>4460</v>
      </c>
      <c r="F3343" s="60" t="s">
        <v>7412</v>
      </c>
      <c r="G3343" s="37" t="s">
        <v>7658</v>
      </c>
      <c r="H3343" s="232" t="s">
        <v>194</v>
      </c>
      <c r="I3343" s="24">
        <v>3</v>
      </c>
      <c r="J3343" s="24" t="s">
        <v>7587</v>
      </c>
      <c r="K3343" s="60" t="s">
        <v>31</v>
      </c>
      <c r="L3343" s="238">
        <v>3</v>
      </c>
      <c r="M3343" s="27">
        <f>L3343*130</f>
        <v>390</v>
      </c>
      <c r="N3343" s="23"/>
      <c r="O3343" s="184" t="s">
        <v>32</v>
      </c>
      <c r="P3343" s="237"/>
    </row>
    <row r="3344" s="83" customFormat="1" ht="18" customHeight="1" spans="1:16">
      <c r="A3344" s="24">
        <v>3339</v>
      </c>
      <c r="B3344" s="24" t="s">
        <v>23</v>
      </c>
      <c r="C3344" s="24" t="s">
        <v>24</v>
      </c>
      <c r="D3344" s="24" t="s">
        <v>25</v>
      </c>
      <c r="E3344" s="60" t="s">
        <v>4460</v>
      </c>
      <c r="F3344" s="60" t="s">
        <v>7412</v>
      </c>
      <c r="G3344" s="37" t="s">
        <v>7659</v>
      </c>
      <c r="H3344" s="24" t="s">
        <v>1583</v>
      </c>
      <c r="I3344" s="24">
        <v>3</v>
      </c>
      <c r="J3344" s="24" t="s">
        <v>7587</v>
      </c>
      <c r="K3344" s="60" t="s">
        <v>31</v>
      </c>
      <c r="L3344" s="238">
        <v>3</v>
      </c>
      <c r="M3344" s="27">
        <f>L3344*312</f>
        <v>936</v>
      </c>
      <c r="N3344" s="23"/>
      <c r="O3344" s="184" t="s">
        <v>32</v>
      </c>
      <c r="P3344" s="237"/>
    </row>
    <row r="3345" s="83" customFormat="1" ht="18" customHeight="1" spans="1:16">
      <c r="A3345" s="24">
        <v>3340</v>
      </c>
      <c r="B3345" s="24" t="s">
        <v>23</v>
      </c>
      <c r="C3345" s="24" t="s">
        <v>24</v>
      </c>
      <c r="D3345" s="24" t="s">
        <v>25</v>
      </c>
      <c r="E3345" s="60" t="s">
        <v>4878</v>
      </c>
      <c r="F3345" s="60" t="s">
        <v>7412</v>
      </c>
      <c r="G3345" s="37" t="s">
        <v>7660</v>
      </c>
      <c r="H3345" s="24" t="s">
        <v>51</v>
      </c>
      <c r="I3345" s="24">
        <v>2</v>
      </c>
      <c r="J3345" s="24" t="s">
        <v>7587</v>
      </c>
      <c r="K3345" s="60" t="s">
        <v>31</v>
      </c>
      <c r="L3345" s="238">
        <v>2</v>
      </c>
      <c r="M3345" s="27">
        <f>L3345*312</f>
        <v>624</v>
      </c>
      <c r="N3345" s="23"/>
      <c r="O3345" s="184" t="s">
        <v>32</v>
      </c>
      <c r="P3345" s="237"/>
    </row>
    <row r="3346" s="83" customFormat="1" ht="18" customHeight="1" spans="1:16">
      <c r="A3346" s="24">
        <v>3341</v>
      </c>
      <c r="B3346" s="24" t="s">
        <v>23</v>
      </c>
      <c r="C3346" s="24" t="s">
        <v>24</v>
      </c>
      <c r="D3346" s="24" t="s">
        <v>25</v>
      </c>
      <c r="E3346" s="60" t="s">
        <v>4460</v>
      </c>
      <c r="F3346" s="60" t="s">
        <v>7412</v>
      </c>
      <c r="G3346" s="37" t="s">
        <v>7661</v>
      </c>
      <c r="H3346" s="24" t="s">
        <v>1583</v>
      </c>
      <c r="I3346" s="24">
        <v>1</v>
      </c>
      <c r="J3346" s="24" t="s">
        <v>7587</v>
      </c>
      <c r="K3346" s="60" t="s">
        <v>31</v>
      </c>
      <c r="L3346" s="238">
        <v>1</v>
      </c>
      <c r="M3346" s="27">
        <f>L3346*312</f>
        <v>312</v>
      </c>
      <c r="N3346" s="23"/>
      <c r="O3346" s="184" t="s">
        <v>32</v>
      </c>
      <c r="P3346" s="237"/>
    </row>
    <row r="3347" s="83" customFormat="1" ht="18" customHeight="1" spans="1:16">
      <c r="A3347" s="24">
        <v>3342</v>
      </c>
      <c r="B3347" s="24" t="s">
        <v>23</v>
      </c>
      <c r="C3347" s="24" t="s">
        <v>24</v>
      </c>
      <c r="D3347" s="24" t="s">
        <v>25</v>
      </c>
      <c r="E3347" s="60" t="s">
        <v>4878</v>
      </c>
      <c r="F3347" s="60" t="s">
        <v>7412</v>
      </c>
      <c r="G3347" s="37" t="s">
        <v>7662</v>
      </c>
      <c r="H3347" s="24" t="s">
        <v>1583</v>
      </c>
      <c r="I3347" s="24">
        <v>4</v>
      </c>
      <c r="J3347" s="24" t="s">
        <v>7587</v>
      </c>
      <c r="K3347" s="60" t="s">
        <v>31</v>
      </c>
      <c r="L3347" s="238">
        <v>4</v>
      </c>
      <c r="M3347" s="27">
        <f>L3347*130</f>
        <v>520</v>
      </c>
      <c r="N3347" s="23"/>
      <c r="O3347" s="184" t="s">
        <v>32</v>
      </c>
      <c r="P3347" s="237"/>
    </row>
    <row r="3348" s="83" customFormat="1" ht="18" customHeight="1" spans="1:16">
      <c r="A3348" s="24">
        <v>3343</v>
      </c>
      <c r="B3348" s="24" t="s">
        <v>23</v>
      </c>
      <c r="C3348" s="24" t="s">
        <v>24</v>
      </c>
      <c r="D3348" s="24" t="s">
        <v>25</v>
      </c>
      <c r="E3348" s="60" t="s">
        <v>4460</v>
      </c>
      <c r="F3348" s="60" t="s">
        <v>7412</v>
      </c>
      <c r="G3348" s="37" t="s">
        <v>7663</v>
      </c>
      <c r="H3348" s="24" t="s">
        <v>51</v>
      </c>
      <c r="I3348" s="24">
        <v>2</v>
      </c>
      <c r="J3348" s="24" t="s">
        <v>7587</v>
      </c>
      <c r="K3348" s="60" t="s">
        <v>31</v>
      </c>
      <c r="L3348" s="238">
        <v>2</v>
      </c>
      <c r="M3348" s="27">
        <f>L3348*312</f>
        <v>624</v>
      </c>
      <c r="N3348" s="23"/>
      <c r="O3348" s="184" t="s">
        <v>32</v>
      </c>
      <c r="P3348" s="237"/>
    </row>
    <row r="3349" s="83" customFormat="1" ht="18" customHeight="1" spans="1:16">
      <c r="A3349" s="24">
        <v>3344</v>
      </c>
      <c r="B3349" s="24" t="s">
        <v>23</v>
      </c>
      <c r="C3349" s="24" t="s">
        <v>24</v>
      </c>
      <c r="D3349" s="24" t="s">
        <v>25</v>
      </c>
      <c r="E3349" s="60" t="s">
        <v>4460</v>
      </c>
      <c r="F3349" s="60" t="s">
        <v>7412</v>
      </c>
      <c r="G3349" s="37" t="s">
        <v>7664</v>
      </c>
      <c r="H3349" s="232" t="s">
        <v>194</v>
      </c>
      <c r="I3349" s="24">
        <v>2</v>
      </c>
      <c r="J3349" s="24" t="s">
        <v>7587</v>
      </c>
      <c r="K3349" s="60" t="s">
        <v>31</v>
      </c>
      <c r="L3349" s="238">
        <v>2</v>
      </c>
      <c r="M3349" s="27">
        <f>L3349*130</f>
        <v>260</v>
      </c>
      <c r="N3349" s="23"/>
      <c r="O3349" s="184" t="s">
        <v>32</v>
      </c>
      <c r="P3349" s="237"/>
    </row>
    <row r="3350" s="83" customFormat="1" ht="18" customHeight="1" spans="1:16">
      <c r="A3350" s="24">
        <v>3345</v>
      </c>
      <c r="B3350" s="24" t="s">
        <v>23</v>
      </c>
      <c r="C3350" s="24" t="s">
        <v>24</v>
      </c>
      <c r="D3350" s="24" t="s">
        <v>25</v>
      </c>
      <c r="E3350" s="60" t="s">
        <v>4460</v>
      </c>
      <c r="F3350" s="60" t="s">
        <v>7412</v>
      </c>
      <c r="G3350" s="37" t="s">
        <v>7665</v>
      </c>
      <c r="H3350" s="24" t="s">
        <v>1583</v>
      </c>
      <c r="I3350" s="24">
        <v>2</v>
      </c>
      <c r="J3350" s="24" t="s">
        <v>7587</v>
      </c>
      <c r="K3350" s="60" t="s">
        <v>31</v>
      </c>
      <c r="L3350" s="238">
        <v>2</v>
      </c>
      <c r="M3350" s="27">
        <f>L3350*312</f>
        <v>624</v>
      </c>
      <c r="N3350" s="23"/>
      <c r="O3350" s="184" t="s">
        <v>32</v>
      </c>
      <c r="P3350" s="237"/>
    </row>
    <row r="3351" s="83" customFormat="1" ht="18" customHeight="1" spans="1:16">
      <c r="A3351" s="24">
        <v>3346</v>
      </c>
      <c r="B3351" s="24" t="s">
        <v>23</v>
      </c>
      <c r="C3351" s="24" t="s">
        <v>24</v>
      </c>
      <c r="D3351" s="24" t="s">
        <v>25</v>
      </c>
      <c r="E3351" s="60" t="s">
        <v>4460</v>
      </c>
      <c r="F3351" s="60" t="s">
        <v>7412</v>
      </c>
      <c r="G3351" s="37" t="s">
        <v>7666</v>
      </c>
      <c r="H3351" s="232" t="s">
        <v>194</v>
      </c>
      <c r="I3351" s="24">
        <v>3</v>
      </c>
      <c r="J3351" s="24" t="s">
        <v>7587</v>
      </c>
      <c r="K3351" s="60" t="s">
        <v>31</v>
      </c>
      <c r="L3351" s="238">
        <v>3</v>
      </c>
      <c r="M3351" s="27">
        <f t="shared" ref="M3351:M3359" si="151">L3351*130</f>
        <v>390</v>
      </c>
      <c r="N3351" s="23"/>
      <c r="O3351" s="184" t="s">
        <v>32</v>
      </c>
      <c r="P3351" s="237"/>
    </row>
    <row r="3352" s="83" customFormat="1" ht="18" customHeight="1" spans="1:16">
      <c r="A3352" s="24">
        <v>3347</v>
      </c>
      <c r="B3352" s="24" t="s">
        <v>23</v>
      </c>
      <c r="C3352" s="24" t="s">
        <v>24</v>
      </c>
      <c r="D3352" s="24" t="s">
        <v>25</v>
      </c>
      <c r="E3352" s="60" t="s">
        <v>4460</v>
      </c>
      <c r="F3352" s="60" t="s">
        <v>7412</v>
      </c>
      <c r="G3352" s="37" t="s">
        <v>7667</v>
      </c>
      <c r="H3352" s="232" t="s">
        <v>194</v>
      </c>
      <c r="I3352" s="24">
        <v>3</v>
      </c>
      <c r="J3352" s="24" t="s">
        <v>7587</v>
      </c>
      <c r="K3352" s="60" t="s">
        <v>31</v>
      </c>
      <c r="L3352" s="238">
        <v>3</v>
      </c>
      <c r="M3352" s="27">
        <f t="shared" si="151"/>
        <v>390</v>
      </c>
      <c r="N3352" s="23"/>
      <c r="O3352" s="184" t="s">
        <v>32</v>
      </c>
      <c r="P3352" s="237"/>
    </row>
    <row r="3353" s="83" customFormat="1" ht="18" customHeight="1" spans="1:16">
      <c r="A3353" s="24">
        <v>3348</v>
      </c>
      <c r="B3353" s="24" t="s">
        <v>23</v>
      </c>
      <c r="C3353" s="24" t="s">
        <v>24</v>
      </c>
      <c r="D3353" s="24" t="s">
        <v>25</v>
      </c>
      <c r="E3353" s="60" t="s">
        <v>4460</v>
      </c>
      <c r="F3353" s="60" t="s">
        <v>7412</v>
      </c>
      <c r="G3353" s="37" t="s">
        <v>7045</v>
      </c>
      <c r="H3353" s="232" t="s">
        <v>194</v>
      </c>
      <c r="I3353" s="24">
        <v>3</v>
      </c>
      <c r="J3353" s="24" t="s">
        <v>7587</v>
      </c>
      <c r="K3353" s="60" t="s">
        <v>31</v>
      </c>
      <c r="L3353" s="238">
        <v>3</v>
      </c>
      <c r="M3353" s="27">
        <f t="shared" si="151"/>
        <v>390</v>
      </c>
      <c r="N3353" s="23"/>
      <c r="O3353" s="184" t="s">
        <v>32</v>
      </c>
      <c r="P3353" s="237"/>
    </row>
    <row r="3354" s="83" customFormat="1" ht="18" customHeight="1" spans="1:16">
      <c r="A3354" s="24">
        <v>3349</v>
      </c>
      <c r="B3354" s="24" t="s">
        <v>23</v>
      </c>
      <c r="C3354" s="24" t="s">
        <v>24</v>
      </c>
      <c r="D3354" s="24" t="s">
        <v>25</v>
      </c>
      <c r="E3354" s="60" t="s">
        <v>4460</v>
      </c>
      <c r="F3354" s="60" t="s">
        <v>7412</v>
      </c>
      <c r="G3354" s="37" t="s">
        <v>7668</v>
      </c>
      <c r="H3354" s="232" t="s">
        <v>194</v>
      </c>
      <c r="I3354" s="24">
        <v>2</v>
      </c>
      <c r="J3354" s="24" t="s">
        <v>7587</v>
      </c>
      <c r="K3354" s="60" t="s">
        <v>31</v>
      </c>
      <c r="L3354" s="238">
        <v>2</v>
      </c>
      <c r="M3354" s="27">
        <f t="shared" si="151"/>
        <v>260</v>
      </c>
      <c r="N3354" s="23"/>
      <c r="O3354" s="184" t="s">
        <v>32</v>
      </c>
      <c r="P3354" s="237"/>
    </row>
    <row r="3355" s="83" customFormat="1" ht="18" customHeight="1" spans="1:16">
      <c r="A3355" s="24">
        <v>3350</v>
      </c>
      <c r="B3355" s="24" t="s">
        <v>23</v>
      </c>
      <c r="C3355" s="24" t="s">
        <v>24</v>
      </c>
      <c r="D3355" s="24" t="s">
        <v>25</v>
      </c>
      <c r="E3355" s="60" t="s">
        <v>4460</v>
      </c>
      <c r="F3355" s="60" t="s">
        <v>7412</v>
      </c>
      <c r="G3355" s="37" t="s">
        <v>7669</v>
      </c>
      <c r="H3355" s="232" t="s">
        <v>194</v>
      </c>
      <c r="I3355" s="24">
        <v>3</v>
      </c>
      <c r="J3355" s="24" t="s">
        <v>7587</v>
      </c>
      <c r="K3355" s="60" t="s">
        <v>31</v>
      </c>
      <c r="L3355" s="238">
        <v>3</v>
      </c>
      <c r="M3355" s="27">
        <f t="shared" si="151"/>
        <v>390</v>
      </c>
      <c r="N3355" s="23"/>
      <c r="O3355" s="184" t="s">
        <v>32</v>
      </c>
      <c r="P3355" s="237"/>
    </row>
    <row r="3356" s="83" customFormat="1" ht="18" customHeight="1" spans="1:16">
      <c r="A3356" s="24">
        <v>3351</v>
      </c>
      <c r="B3356" s="24" t="s">
        <v>23</v>
      </c>
      <c r="C3356" s="24" t="s">
        <v>24</v>
      </c>
      <c r="D3356" s="24" t="s">
        <v>25</v>
      </c>
      <c r="E3356" s="60" t="s">
        <v>4460</v>
      </c>
      <c r="F3356" s="60" t="s">
        <v>7412</v>
      </c>
      <c r="G3356" s="37" t="s">
        <v>7670</v>
      </c>
      <c r="H3356" s="232" t="s">
        <v>194</v>
      </c>
      <c r="I3356" s="24">
        <v>3</v>
      </c>
      <c r="J3356" s="24" t="s">
        <v>7587</v>
      </c>
      <c r="K3356" s="60" t="s">
        <v>31</v>
      </c>
      <c r="L3356" s="238">
        <v>3</v>
      </c>
      <c r="M3356" s="27">
        <f t="shared" si="151"/>
        <v>390</v>
      </c>
      <c r="N3356" s="23"/>
      <c r="O3356" s="184" t="s">
        <v>32</v>
      </c>
      <c r="P3356" s="237"/>
    </row>
    <row r="3357" s="83" customFormat="1" ht="18" customHeight="1" spans="1:16">
      <c r="A3357" s="24">
        <v>3352</v>
      </c>
      <c r="B3357" s="24" t="s">
        <v>23</v>
      </c>
      <c r="C3357" s="24" t="s">
        <v>24</v>
      </c>
      <c r="D3357" s="24" t="s">
        <v>25</v>
      </c>
      <c r="E3357" s="60" t="s">
        <v>4460</v>
      </c>
      <c r="F3357" s="60" t="s">
        <v>7412</v>
      </c>
      <c r="G3357" s="37" t="s">
        <v>7671</v>
      </c>
      <c r="H3357" s="232" t="s">
        <v>194</v>
      </c>
      <c r="I3357" s="24">
        <v>2</v>
      </c>
      <c r="J3357" s="24" t="s">
        <v>7587</v>
      </c>
      <c r="K3357" s="60" t="s">
        <v>31</v>
      </c>
      <c r="L3357" s="238">
        <v>2</v>
      </c>
      <c r="M3357" s="27">
        <f t="shared" si="151"/>
        <v>260</v>
      </c>
      <c r="N3357" s="23"/>
      <c r="O3357" s="184" t="s">
        <v>32</v>
      </c>
      <c r="P3357" s="237"/>
    </row>
    <row r="3358" s="83" customFormat="1" ht="18" customHeight="1" spans="1:16">
      <c r="A3358" s="24">
        <v>3353</v>
      </c>
      <c r="B3358" s="24" t="s">
        <v>23</v>
      </c>
      <c r="C3358" s="24" t="s">
        <v>24</v>
      </c>
      <c r="D3358" s="24" t="s">
        <v>25</v>
      </c>
      <c r="E3358" s="24" t="s">
        <v>4460</v>
      </c>
      <c r="F3358" s="24" t="s">
        <v>7412</v>
      </c>
      <c r="G3358" s="37" t="s">
        <v>7072</v>
      </c>
      <c r="H3358" s="24" t="s">
        <v>194</v>
      </c>
      <c r="I3358" s="24">
        <v>4</v>
      </c>
      <c r="J3358" s="24" t="s">
        <v>7587</v>
      </c>
      <c r="K3358" s="60" t="s">
        <v>31</v>
      </c>
      <c r="L3358" s="238">
        <v>4</v>
      </c>
      <c r="M3358" s="27">
        <f t="shared" si="151"/>
        <v>520</v>
      </c>
      <c r="N3358" s="23"/>
      <c r="O3358" s="184" t="s">
        <v>32</v>
      </c>
      <c r="P3358" s="237"/>
    </row>
    <row r="3359" s="83" customFormat="1" ht="18" customHeight="1" spans="1:16">
      <c r="A3359" s="24">
        <v>3354</v>
      </c>
      <c r="B3359" s="24" t="s">
        <v>23</v>
      </c>
      <c r="C3359" s="24" t="s">
        <v>24</v>
      </c>
      <c r="D3359" s="24" t="s">
        <v>25</v>
      </c>
      <c r="E3359" s="60" t="s">
        <v>4460</v>
      </c>
      <c r="F3359" s="60" t="s">
        <v>7412</v>
      </c>
      <c r="G3359" s="37" t="s">
        <v>7523</v>
      </c>
      <c r="H3359" s="232" t="s">
        <v>194</v>
      </c>
      <c r="I3359" s="24">
        <v>2</v>
      </c>
      <c r="J3359" s="24" t="s">
        <v>7587</v>
      </c>
      <c r="K3359" s="60" t="s">
        <v>31</v>
      </c>
      <c r="L3359" s="238">
        <v>2</v>
      </c>
      <c r="M3359" s="27">
        <f t="shared" si="151"/>
        <v>260</v>
      </c>
      <c r="N3359" s="23"/>
      <c r="O3359" s="184" t="s">
        <v>32</v>
      </c>
      <c r="P3359" s="237"/>
    </row>
    <row r="3360" s="83" customFormat="1" ht="18" customHeight="1" spans="1:16">
      <c r="A3360" s="24">
        <v>3355</v>
      </c>
      <c r="B3360" s="24" t="s">
        <v>23</v>
      </c>
      <c r="C3360" s="24" t="s">
        <v>24</v>
      </c>
      <c r="D3360" s="24" t="s">
        <v>25</v>
      </c>
      <c r="E3360" s="60" t="s">
        <v>4460</v>
      </c>
      <c r="F3360" s="60" t="s">
        <v>7412</v>
      </c>
      <c r="G3360" s="37" t="s">
        <v>7672</v>
      </c>
      <c r="H3360" s="232" t="s">
        <v>194</v>
      </c>
      <c r="I3360" s="24">
        <v>1</v>
      </c>
      <c r="J3360" s="24" t="s">
        <v>7587</v>
      </c>
      <c r="K3360" s="60" t="s">
        <v>31</v>
      </c>
      <c r="L3360" s="238">
        <v>1</v>
      </c>
      <c r="M3360" s="27">
        <f>L3360*312</f>
        <v>312</v>
      </c>
      <c r="N3360" s="23"/>
      <c r="O3360" s="184" t="s">
        <v>32</v>
      </c>
      <c r="P3360" s="237"/>
    </row>
    <row r="3361" s="83" customFormat="1" ht="18" customHeight="1" spans="1:16">
      <c r="A3361" s="24">
        <v>3356</v>
      </c>
      <c r="B3361" s="24" t="s">
        <v>23</v>
      </c>
      <c r="C3361" s="24" t="s">
        <v>24</v>
      </c>
      <c r="D3361" s="24" t="s">
        <v>25</v>
      </c>
      <c r="E3361" s="24" t="s">
        <v>4460</v>
      </c>
      <c r="F3361" s="24" t="s">
        <v>7412</v>
      </c>
      <c r="G3361" s="37" t="s">
        <v>7673</v>
      </c>
      <c r="H3361" s="232" t="s">
        <v>194</v>
      </c>
      <c r="I3361" s="24">
        <v>3</v>
      </c>
      <c r="J3361" s="24" t="s">
        <v>7587</v>
      </c>
      <c r="K3361" s="60" t="s">
        <v>31</v>
      </c>
      <c r="L3361" s="238">
        <v>3</v>
      </c>
      <c r="M3361" s="27">
        <f t="shared" ref="M3361:M3367" si="152">L3361*130</f>
        <v>390</v>
      </c>
      <c r="N3361" s="23"/>
      <c r="O3361" s="184" t="s">
        <v>32</v>
      </c>
      <c r="P3361" s="237"/>
    </row>
    <row r="3362" s="83" customFormat="1" ht="18" customHeight="1" spans="1:16">
      <c r="A3362" s="24">
        <v>3357</v>
      </c>
      <c r="B3362" s="24" t="s">
        <v>23</v>
      </c>
      <c r="C3362" s="24" t="s">
        <v>24</v>
      </c>
      <c r="D3362" s="24" t="s">
        <v>25</v>
      </c>
      <c r="E3362" s="24" t="s">
        <v>4460</v>
      </c>
      <c r="F3362" s="24" t="s">
        <v>7412</v>
      </c>
      <c r="G3362" s="238" t="s">
        <v>7674</v>
      </c>
      <c r="H3362" s="232" t="s">
        <v>194</v>
      </c>
      <c r="I3362" s="24">
        <v>2</v>
      </c>
      <c r="J3362" s="24" t="s">
        <v>7587</v>
      </c>
      <c r="K3362" s="60" t="s">
        <v>31</v>
      </c>
      <c r="L3362" s="238">
        <v>2</v>
      </c>
      <c r="M3362" s="27">
        <f t="shared" si="152"/>
        <v>260</v>
      </c>
      <c r="N3362" s="23"/>
      <c r="O3362" s="184" t="s">
        <v>32</v>
      </c>
      <c r="P3362" s="239"/>
    </row>
    <row r="3363" s="83" customFormat="1" ht="18" customHeight="1" spans="1:16">
      <c r="A3363" s="24">
        <v>3358</v>
      </c>
      <c r="B3363" s="24" t="s">
        <v>23</v>
      </c>
      <c r="C3363" s="24" t="s">
        <v>24</v>
      </c>
      <c r="D3363" s="24" t="s">
        <v>25</v>
      </c>
      <c r="E3363" s="60" t="s">
        <v>4460</v>
      </c>
      <c r="F3363" s="60" t="s">
        <v>7412</v>
      </c>
      <c r="G3363" s="37" t="s">
        <v>7675</v>
      </c>
      <c r="H3363" s="232" t="s">
        <v>194</v>
      </c>
      <c r="I3363" s="24">
        <v>2</v>
      </c>
      <c r="J3363" s="24" t="s">
        <v>7587</v>
      </c>
      <c r="K3363" s="60" t="s">
        <v>31</v>
      </c>
      <c r="L3363" s="238">
        <v>2</v>
      </c>
      <c r="M3363" s="27">
        <f t="shared" si="152"/>
        <v>260</v>
      </c>
      <c r="N3363" s="23"/>
      <c r="O3363" s="184" t="s">
        <v>32</v>
      </c>
      <c r="P3363" s="237"/>
    </row>
    <row r="3364" s="83" customFormat="1" ht="18" customHeight="1" spans="1:16">
      <c r="A3364" s="24">
        <v>3359</v>
      </c>
      <c r="B3364" s="24" t="s">
        <v>23</v>
      </c>
      <c r="C3364" s="24" t="s">
        <v>24</v>
      </c>
      <c r="D3364" s="24" t="s">
        <v>25</v>
      </c>
      <c r="E3364" s="60" t="s">
        <v>4460</v>
      </c>
      <c r="F3364" s="60" t="s">
        <v>7412</v>
      </c>
      <c r="G3364" s="37" t="s">
        <v>7676</v>
      </c>
      <c r="H3364" s="232" t="s">
        <v>194</v>
      </c>
      <c r="I3364" s="24">
        <v>2</v>
      </c>
      <c r="J3364" s="24" t="s">
        <v>7587</v>
      </c>
      <c r="K3364" s="60" t="s">
        <v>31</v>
      </c>
      <c r="L3364" s="238">
        <v>2</v>
      </c>
      <c r="M3364" s="27">
        <f t="shared" si="152"/>
        <v>260</v>
      </c>
      <c r="N3364" s="23"/>
      <c r="O3364" s="184" t="s">
        <v>32</v>
      </c>
      <c r="P3364" s="237"/>
    </row>
    <row r="3365" s="83" customFormat="1" ht="18" customHeight="1" spans="1:16">
      <c r="A3365" s="24">
        <v>3360</v>
      </c>
      <c r="B3365" s="24" t="s">
        <v>23</v>
      </c>
      <c r="C3365" s="24" t="s">
        <v>24</v>
      </c>
      <c r="D3365" s="24" t="s">
        <v>25</v>
      </c>
      <c r="E3365" s="60" t="s">
        <v>4460</v>
      </c>
      <c r="F3365" s="60" t="s">
        <v>7412</v>
      </c>
      <c r="G3365" s="37" t="s">
        <v>7677</v>
      </c>
      <c r="H3365" s="232" t="s">
        <v>194</v>
      </c>
      <c r="I3365" s="24">
        <v>2</v>
      </c>
      <c r="J3365" s="24" t="s">
        <v>7587</v>
      </c>
      <c r="K3365" s="60" t="s">
        <v>31</v>
      </c>
      <c r="L3365" s="238">
        <v>2</v>
      </c>
      <c r="M3365" s="27">
        <f t="shared" si="152"/>
        <v>260</v>
      </c>
      <c r="N3365" s="23"/>
      <c r="O3365" s="184" t="s">
        <v>32</v>
      </c>
      <c r="P3365" s="237"/>
    </row>
    <row r="3366" s="83" customFormat="1" ht="18" customHeight="1" spans="1:16">
      <c r="A3366" s="24">
        <v>3361</v>
      </c>
      <c r="B3366" s="24" t="s">
        <v>23</v>
      </c>
      <c r="C3366" s="24" t="s">
        <v>24</v>
      </c>
      <c r="D3366" s="24" t="s">
        <v>25</v>
      </c>
      <c r="E3366" s="60" t="s">
        <v>4460</v>
      </c>
      <c r="F3366" s="60" t="s">
        <v>7412</v>
      </c>
      <c r="G3366" s="37" t="s">
        <v>7678</v>
      </c>
      <c r="H3366" s="232" t="s">
        <v>194</v>
      </c>
      <c r="I3366" s="24">
        <v>3</v>
      </c>
      <c r="J3366" s="24" t="s">
        <v>7587</v>
      </c>
      <c r="K3366" s="60" t="s">
        <v>31</v>
      </c>
      <c r="L3366" s="238">
        <v>3</v>
      </c>
      <c r="M3366" s="27">
        <f t="shared" si="152"/>
        <v>390</v>
      </c>
      <c r="N3366" s="23"/>
      <c r="O3366" s="184" t="s">
        <v>32</v>
      </c>
      <c r="P3366" s="237"/>
    </row>
    <row r="3367" s="83" customFormat="1" ht="18" customHeight="1" spans="1:16">
      <c r="A3367" s="24">
        <v>3362</v>
      </c>
      <c r="B3367" s="24" t="s">
        <v>23</v>
      </c>
      <c r="C3367" s="24" t="s">
        <v>24</v>
      </c>
      <c r="D3367" s="24" t="s">
        <v>25</v>
      </c>
      <c r="E3367" s="24" t="s">
        <v>4460</v>
      </c>
      <c r="F3367" s="24" t="s">
        <v>7412</v>
      </c>
      <c r="G3367" s="37" t="s">
        <v>7679</v>
      </c>
      <c r="H3367" s="232" t="s">
        <v>194</v>
      </c>
      <c r="I3367" s="24">
        <v>3</v>
      </c>
      <c r="J3367" s="24" t="s">
        <v>7587</v>
      </c>
      <c r="K3367" s="60" t="s">
        <v>31</v>
      </c>
      <c r="L3367" s="238">
        <v>3</v>
      </c>
      <c r="M3367" s="27">
        <f t="shared" si="152"/>
        <v>390</v>
      </c>
      <c r="N3367" s="23"/>
      <c r="O3367" s="184" t="s">
        <v>32</v>
      </c>
      <c r="P3367" s="237"/>
    </row>
    <row r="3368" s="83" customFormat="1" ht="18" customHeight="1" spans="1:16">
      <c r="A3368" s="24">
        <v>3363</v>
      </c>
      <c r="B3368" s="24" t="s">
        <v>23</v>
      </c>
      <c r="C3368" s="24" t="s">
        <v>24</v>
      </c>
      <c r="D3368" s="24" t="s">
        <v>25</v>
      </c>
      <c r="E3368" s="60" t="s">
        <v>4460</v>
      </c>
      <c r="F3368" s="60" t="s">
        <v>7412</v>
      </c>
      <c r="G3368" s="37" t="s">
        <v>7680</v>
      </c>
      <c r="H3368" s="232" t="s">
        <v>194</v>
      </c>
      <c r="I3368" s="24">
        <v>1</v>
      </c>
      <c r="J3368" s="24" t="s">
        <v>7587</v>
      </c>
      <c r="K3368" s="60" t="s">
        <v>31</v>
      </c>
      <c r="L3368" s="238">
        <v>1</v>
      </c>
      <c r="M3368" s="27">
        <f>L3368*312</f>
        <v>312</v>
      </c>
      <c r="N3368" s="23"/>
      <c r="O3368" s="184" t="s">
        <v>32</v>
      </c>
      <c r="P3368" s="237"/>
    </row>
    <row r="3369" s="83" customFormat="1" ht="18" customHeight="1" spans="1:16">
      <c r="A3369" s="24">
        <v>3364</v>
      </c>
      <c r="B3369" s="24" t="s">
        <v>23</v>
      </c>
      <c r="C3369" s="24" t="s">
        <v>24</v>
      </c>
      <c r="D3369" s="24" t="s">
        <v>25</v>
      </c>
      <c r="E3369" s="60" t="s">
        <v>4460</v>
      </c>
      <c r="F3369" s="60" t="s">
        <v>7412</v>
      </c>
      <c r="G3369" s="37" t="s">
        <v>7681</v>
      </c>
      <c r="H3369" s="232" t="s">
        <v>194</v>
      </c>
      <c r="I3369" s="24">
        <v>1</v>
      </c>
      <c r="J3369" s="24" t="s">
        <v>7587</v>
      </c>
      <c r="K3369" s="60" t="s">
        <v>31</v>
      </c>
      <c r="L3369" s="238">
        <v>1</v>
      </c>
      <c r="M3369" s="27">
        <f>L3369*312</f>
        <v>312</v>
      </c>
      <c r="N3369" s="23"/>
      <c r="O3369" s="184" t="s">
        <v>32</v>
      </c>
      <c r="P3369" s="237"/>
    </row>
    <row r="3370" s="83" customFormat="1" ht="18" customHeight="1" spans="1:16">
      <c r="A3370" s="24">
        <v>3365</v>
      </c>
      <c r="B3370" s="24" t="s">
        <v>23</v>
      </c>
      <c r="C3370" s="24" t="s">
        <v>24</v>
      </c>
      <c r="D3370" s="24" t="s">
        <v>25</v>
      </c>
      <c r="E3370" s="60" t="s">
        <v>4460</v>
      </c>
      <c r="F3370" s="60" t="s">
        <v>7412</v>
      </c>
      <c r="G3370" s="37" t="s">
        <v>7682</v>
      </c>
      <c r="H3370" s="232" t="s">
        <v>194</v>
      </c>
      <c r="I3370" s="24">
        <v>3</v>
      </c>
      <c r="J3370" s="24" t="s">
        <v>7587</v>
      </c>
      <c r="K3370" s="60" t="s">
        <v>31</v>
      </c>
      <c r="L3370" s="238">
        <v>3</v>
      </c>
      <c r="M3370" s="27">
        <f>L3370*130</f>
        <v>390</v>
      </c>
      <c r="N3370" s="23"/>
      <c r="O3370" s="184" t="s">
        <v>32</v>
      </c>
      <c r="P3370" s="237"/>
    </row>
    <row r="3371" s="83" customFormat="1" ht="18" customHeight="1" spans="1:16">
      <c r="A3371" s="24">
        <v>3366</v>
      </c>
      <c r="B3371" s="24" t="s">
        <v>23</v>
      </c>
      <c r="C3371" s="24" t="s">
        <v>24</v>
      </c>
      <c r="D3371" s="24" t="s">
        <v>25</v>
      </c>
      <c r="E3371" s="60" t="s">
        <v>4460</v>
      </c>
      <c r="F3371" s="60" t="s">
        <v>7412</v>
      </c>
      <c r="G3371" s="37" t="s">
        <v>7683</v>
      </c>
      <c r="H3371" s="232" t="s">
        <v>194</v>
      </c>
      <c r="I3371" s="24">
        <v>3</v>
      </c>
      <c r="J3371" s="24" t="s">
        <v>7587</v>
      </c>
      <c r="K3371" s="60" t="s">
        <v>31</v>
      </c>
      <c r="L3371" s="238">
        <v>3</v>
      </c>
      <c r="M3371" s="27">
        <f>L3371*130</f>
        <v>390</v>
      </c>
      <c r="N3371" s="23"/>
      <c r="O3371" s="184" t="s">
        <v>32</v>
      </c>
      <c r="P3371" s="237"/>
    </row>
    <row r="3372" s="83" customFormat="1" ht="18" customHeight="1" spans="1:16">
      <c r="A3372" s="24">
        <v>3367</v>
      </c>
      <c r="B3372" s="24" t="s">
        <v>23</v>
      </c>
      <c r="C3372" s="24" t="s">
        <v>24</v>
      </c>
      <c r="D3372" s="24" t="s">
        <v>25</v>
      </c>
      <c r="E3372" s="24" t="s">
        <v>4460</v>
      </c>
      <c r="F3372" s="24" t="s">
        <v>7412</v>
      </c>
      <c r="G3372" s="238" t="s">
        <v>7684</v>
      </c>
      <c r="H3372" s="232" t="s">
        <v>194</v>
      </c>
      <c r="I3372" s="24">
        <v>2</v>
      </c>
      <c r="J3372" s="24" t="s">
        <v>7587</v>
      </c>
      <c r="K3372" s="60" t="s">
        <v>31</v>
      </c>
      <c r="L3372" s="238">
        <v>2</v>
      </c>
      <c r="M3372" s="27">
        <f>L3372*130</f>
        <v>260</v>
      </c>
      <c r="N3372" s="23"/>
      <c r="O3372" s="184" t="s">
        <v>32</v>
      </c>
      <c r="P3372" s="239"/>
    </row>
    <row r="3373" s="83" customFormat="1" ht="18" customHeight="1" spans="1:16">
      <c r="A3373" s="24">
        <v>3368</v>
      </c>
      <c r="B3373" s="24" t="s">
        <v>23</v>
      </c>
      <c r="C3373" s="24" t="s">
        <v>24</v>
      </c>
      <c r="D3373" s="24" t="s">
        <v>25</v>
      </c>
      <c r="E3373" s="24" t="s">
        <v>4460</v>
      </c>
      <c r="F3373" s="24" t="s">
        <v>7412</v>
      </c>
      <c r="G3373" s="37" t="s">
        <v>7685</v>
      </c>
      <c r="H3373" s="232" t="s">
        <v>194</v>
      </c>
      <c r="I3373" s="24">
        <v>3</v>
      </c>
      <c r="J3373" s="24" t="s">
        <v>7587</v>
      </c>
      <c r="K3373" s="60" t="s">
        <v>31</v>
      </c>
      <c r="L3373" s="238">
        <v>3</v>
      </c>
      <c r="M3373" s="27">
        <f>L3373*130</f>
        <v>390</v>
      </c>
      <c r="N3373" s="23"/>
      <c r="O3373" s="184" t="s">
        <v>32</v>
      </c>
      <c r="P3373" s="237"/>
    </row>
    <row r="3374" s="83" customFormat="1" ht="18" customHeight="1" spans="1:16">
      <c r="A3374" s="24">
        <v>3369</v>
      </c>
      <c r="B3374" s="24" t="s">
        <v>23</v>
      </c>
      <c r="C3374" s="24" t="s">
        <v>24</v>
      </c>
      <c r="D3374" s="24" t="s">
        <v>25</v>
      </c>
      <c r="E3374" s="60" t="s">
        <v>4460</v>
      </c>
      <c r="F3374" s="60" t="s">
        <v>7412</v>
      </c>
      <c r="G3374" s="37" t="s">
        <v>7686</v>
      </c>
      <c r="H3374" s="232" t="s">
        <v>194</v>
      </c>
      <c r="I3374" s="24">
        <v>2</v>
      </c>
      <c r="J3374" s="24" t="s">
        <v>7587</v>
      </c>
      <c r="K3374" s="60" t="s">
        <v>31</v>
      </c>
      <c r="L3374" s="238">
        <v>2</v>
      </c>
      <c r="M3374" s="27">
        <f>L3374*130</f>
        <v>260</v>
      </c>
      <c r="N3374" s="23"/>
      <c r="O3374" s="184" t="s">
        <v>32</v>
      </c>
      <c r="P3374" s="237"/>
    </row>
    <row r="3375" s="83" customFormat="1" ht="18" customHeight="1" spans="1:16">
      <c r="A3375" s="24">
        <v>3370</v>
      </c>
      <c r="B3375" s="24" t="s">
        <v>23</v>
      </c>
      <c r="C3375" s="24" t="s">
        <v>24</v>
      </c>
      <c r="D3375" s="24" t="s">
        <v>25</v>
      </c>
      <c r="E3375" s="24" t="s">
        <v>4460</v>
      </c>
      <c r="F3375" s="24" t="s">
        <v>7412</v>
      </c>
      <c r="G3375" s="37" t="s">
        <v>7687</v>
      </c>
      <c r="H3375" s="232" t="s">
        <v>194</v>
      </c>
      <c r="I3375" s="24">
        <v>1</v>
      </c>
      <c r="J3375" s="24" t="s">
        <v>7587</v>
      </c>
      <c r="K3375" s="60" t="s">
        <v>31</v>
      </c>
      <c r="L3375" s="238">
        <v>1</v>
      </c>
      <c r="M3375" s="27">
        <f>L3375*312</f>
        <v>312</v>
      </c>
      <c r="N3375" s="23"/>
      <c r="O3375" s="184" t="s">
        <v>32</v>
      </c>
      <c r="P3375" s="237"/>
    </row>
    <row r="3376" s="83" customFormat="1" ht="18" customHeight="1" spans="1:16">
      <c r="A3376" s="24">
        <v>3371</v>
      </c>
      <c r="B3376" s="24" t="s">
        <v>23</v>
      </c>
      <c r="C3376" s="24" t="s">
        <v>24</v>
      </c>
      <c r="D3376" s="24" t="s">
        <v>25</v>
      </c>
      <c r="E3376" s="60" t="s">
        <v>4460</v>
      </c>
      <c r="F3376" s="60" t="s">
        <v>7412</v>
      </c>
      <c r="G3376" s="37" t="s">
        <v>7688</v>
      </c>
      <c r="H3376" s="232" t="s">
        <v>194</v>
      </c>
      <c r="I3376" s="24">
        <v>2</v>
      </c>
      <c r="J3376" s="24" t="s">
        <v>7587</v>
      </c>
      <c r="K3376" s="60" t="s">
        <v>31</v>
      </c>
      <c r="L3376" s="238">
        <v>2</v>
      </c>
      <c r="M3376" s="27">
        <f>L3376*130</f>
        <v>260</v>
      </c>
      <c r="N3376" s="23"/>
      <c r="O3376" s="184" t="s">
        <v>32</v>
      </c>
      <c r="P3376" s="237"/>
    </row>
    <row r="3377" s="83" customFormat="1" ht="18" customHeight="1" spans="1:16">
      <c r="A3377" s="24">
        <v>3372</v>
      </c>
      <c r="B3377" s="24" t="s">
        <v>23</v>
      </c>
      <c r="C3377" s="24" t="s">
        <v>24</v>
      </c>
      <c r="D3377" s="24" t="s">
        <v>25</v>
      </c>
      <c r="E3377" s="60" t="s">
        <v>4878</v>
      </c>
      <c r="F3377" s="60" t="s">
        <v>7412</v>
      </c>
      <c r="G3377" s="37" t="s">
        <v>7689</v>
      </c>
      <c r="H3377" s="24" t="s">
        <v>51</v>
      </c>
      <c r="I3377" s="24">
        <v>2</v>
      </c>
      <c r="J3377" s="24" t="s">
        <v>7587</v>
      </c>
      <c r="K3377" s="60" t="s">
        <v>31</v>
      </c>
      <c r="L3377" s="238">
        <v>2</v>
      </c>
      <c r="M3377" s="27">
        <f>L3377*312</f>
        <v>624</v>
      </c>
      <c r="N3377" s="23"/>
      <c r="O3377" s="184" t="s">
        <v>32</v>
      </c>
      <c r="P3377" s="237"/>
    </row>
    <row r="3378" s="83" customFormat="1" ht="18" customHeight="1" spans="1:16">
      <c r="A3378" s="24">
        <v>3373</v>
      </c>
      <c r="B3378" s="24" t="s">
        <v>23</v>
      </c>
      <c r="C3378" s="24" t="s">
        <v>24</v>
      </c>
      <c r="D3378" s="24" t="s">
        <v>25</v>
      </c>
      <c r="E3378" s="24" t="s">
        <v>4460</v>
      </c>
      <c r="F3378" s="24" t="s">
        <v>7412</v>
      </c>
      <c r="G3378" s="37" t="s">
        <v>7690</v>
      </c>
      <c r="H3378" s="232" t="s">
        <v>194</v>
      </c>
      <c r="I3378" s="24">
        <v>2</v>
      </c>
      <c r="J3378" s="24" t="s">
        <v>7587</v>
      </c>
      <c r="K3378" s="60" t="s">
        <v>31</v>
      </c>
      <c r="L3378" s="238">
        <v>2</v>
      </c>
      <c r="M3378" s="27">
        <f t="shared" ref="M3378:M3385" si="153">L3378*130</f>
        <v>260</v>
      </c>
      <c r="N3378" s="23"/>
      <c r="O3378" s="184" t="s">
        <v>32</v>
      </c>
      <c r="P3378" s="237"/>
    </row>
    <row r="3379" s="83" customFormat="1" ht="18" customHeight="1" spans="1:16">
      <c r="A3379" s="24">
        <v>3374</v>
      </c>
      <c r="B3379" s="24" t="s">
        <v>23</v>
      </c>
      <c r="C3379" s="24" t="s">
        <v>24</v>
      </c>
      <c r="D3379" s="24" t="s">
        <v>25</v>
      </c>
      <c r="E3379" s="60" t="s">
        <v>4460</v>
      </c>
      <c r="F3379" s="60" t="s">
        <v>7412</v>
      </c>
      <c r="G3379" s="37" t="s">
        <v>7691</v>
      </c>
      <c r="H3379" s="24" t="s">
        <v>194</v>
      </c>
      <c r="I3379" s="24">
        <v>4</v>
      </c>
      <c r="J3379" s="24" t="s">
        <v>7587</v>
      </c>
      <c r="K3379" s="60" t="s">
        <v>31</v>
      </c>
      <c r="L3379" s="238">
        <v>4</v>
      </c>
      <c r="M3379" s="27">
        <f t="shared" si="153"/>
        <v>520</v>
      </c>
      <c r="N3379" s="23"/>
      <c r="O3379" s="184" t="s">
        <v>32</v>
      </c>
      <c r="P3379" s="237"/>
    </row>
    <row r="3380" s="83" customFormat="1" ht="18" customHeight="1" spans="1:16">
      <c r="A3380" s="24">
        <v>3375</v>
      </c>
      <c r="B3380" s="24" t="s">
        <v>23</v>
      </c>
      <c r="C3380" s="24" t="s">
        <v>24</v>
      </c>
      <c r="D3380" s="24" t="s">
        <v>25</v>
      </c>
      <c r="E3380" s="60" t="s">
        <v>4460</v>
      </c>
      <c r="F3380" s="60" t="s">
        <v>7412</v>
      </c>
      <c r="G3380" s="37" t="s">
        <v>7692</v>
      </c>
      <c r="H3380" s="232" t="s">
        <v>194</v>
      </c>
      <c r="I3380" s="24">
        <v>3</v>
      </c>
      <c r="J3380" s="24" t="s">
        <v>7587</v>
      </c>
      <c r="K3380" s="60" t="s">
        <v>31</v>
      </c>
      <c r="L3380" s="238">
        <v>3</v>
      </c>
      <c r="M3380" s="27">
        <f t="shared" si="153"/>
        <v>390</v>
      </c>
      <c r="N3380" s="23"/>
      <c r="O3380" s="184" t="s">
        <v>32</v>
      </c>
      <c r="P3380" s="237"/>
    </row>
    <row r="3381" s="83" customFormat="1" ht="18" customHeight="1" spans="1:16">
      <c r="A3381" s="24">
        <v>3376</v>
      </c>
      <c r="B3381" s="24" t="s">
        <v>23</v>
      </c>
      <c r="C3381" s="24" t="s">
        <v>24</v>
      </c>
      <c r="D3381" s="24" t="s">
        <v>25</v>
      </c>
      <c r="E3381" s="60" t="s">
        <v>4460</v>
      </c>
      <c r="F3381" s="60" t="s">
        <v>7412</v>
      </c>
      <c r="G3381" s="37" t="s">
        <v>7693</v>
      </c>
      <c r="H3381" s="24" t="s">
        <v>194</v>
      </c>
      <c r="I3381" s="24">
        <v>4</v>
      </c>
      <c r="J3381" s="24" t="s">
        <v>7587</v>
      </c>
      <c r="K3381" s="60" t="s">
        <v>31</v>
      </c>
      <c r="L3381" s="238">
        <v>4</v>
      </c>
      <c r="M3381" s="27">
        <f t="shared" si="153"/>
        <v>520</v>
      </c>
      <c r="N3381" s="23"/>
      <c r="O3381" s="184" t="s">
        <v>32</v>
      </c>
      <c r="P3381" s="237"/>
    </row>
    <row r="3382" s="83" customFormat="1" ht="18" customHeight="1" spans="1:16">
      <c r="A3382" s="24">
        <v>3377</v>
      </c>
      <c r="B3382" s="24" t="s">
        <v>23</v>
      </c>
      <c r="C3382" s="24" t="s">
        <v>24</v>
      </c>
      <c r="D3382" s="24" t="s">
        <v>25</v>
      </c>
      <c r="E3382" s="60" t="s">
        <v>4460</v>
      </c>
      <c r="F3382" s="60" t="s">
        <v>7412</v>
      </c>
      <c r="G3382" s="37" t="s">
        <v>7694</v>
      </c>
      <c r="H3382" s="232" t="s">
        <v>194</v>
      </c>
      <c r="I3382" s="24">
        <v>3</v>
      </c>
      <c r="J3382" s="24" t="s">
        <v>7587</v>
      </c>
      <c r="K3382" s="60" t="s">
        <v>31</v>
      </c>
      <c r="L3382" s="238">
        <v>3</v>
      </c>
      <c r="M3382" s="27">
        <f t="shared" si="153"/>
        <v>390</v>
      </c>
      <c r="N3382" s="23"/>
      <c r="O3382" s="184" t="s">
        <v>32</v>
      </c>
      <c r="P3382" s="237"/>
    </row>
    <row r="3383" s="83" customFormat="1" ht="18" customHeight="1" spans="1:16">
      <c r="A3383" s="24">
        <v>3378</v>
      </c>
      <c r="B3383" s="24" t="s">
        <v>23</v>
      </c>
      <c r="C3383" s="24" t="s">
        <v>24</v>
      </c>
      <c r="D3383" s="24" t="s">
        <v>25</v>
      </c>
      <c r="E3383" s="24" t="s">
        <v>4460</v>
      </c>
      <c r="F3383" s="24" t="s">
        <v>7412</v>
      </c>
      <c r="G3383" s="37" t="s">
        <v>7695</v>
      </c>
      <c r="H3383" s="232" t="s">
        <v>194</v>
      </c>
      <c r="I3383" s="24">
        <v>3</v>
      </c>
      <c r="J3383" s="24" t="s">
        <v>7587</v>
      </c>
      <c r="K3383" s="60" t="s">
        <v>31</v>
      </c>
      <c r="L3383" s="238">
        <v>3</v>
      </c>
      <c r="M3383" s="27">
        <f t="shared" si="153"/>
        <v>390</v>
      </c>
      <c r="N3383" s="23"/>
      <c r="O3383" s="184" t="s">
        <v>32</v>
      </c>
      <c r="P3383" s="237"/>
    </row>
    <row r="3384" s="83" customFormat="1" ht="18" customHeight="1" spans="1:16">
      <c r="A3384" s="24">
        <v>3379</v>
      </c>
      <c r="B3384" s="24" t="s">
        <v>23</v>
      </c>
      <c r="C3384" s="24" t="s">
        <v>24</v>
      </c>
      <c r="D3384" s="24" t="s">
        <v>25</v>
      </c>
      <c r="E3384" s="60" t="s">
        <v>4460</v>
      </c>
      <c r="F3384" s="60" t="s">
        <v>7412</v>
      </c>
      <c r="G3384" s="37" t="s">
        <v>7696</v>
      </c>
      <c r="H3384" s="232" t="s">
        <v>194</v>
      </c>
      <c r="I3384" s="24">
        <v>2</v>
      </c>
      <c r="J3384" s="24" t="s">
        <v>7697</v>
      </c>
      <c r="K3384" s="60" t="s">
        <v>31</v>
      </c>
      <c r="L3384" s="238">
        <v>2</v>
      </c>
      <c r="M3384" s="27">
        <f t="shared" si="153"/>
        <v>260</v>
      </c>
      <c r="N3384" s="23"/>
      <c r="O3384" s="184" t="s">
        <v>32</v>
      </c>
      <c r="P3384" s="237"/>
    </row>
    <row r="3385" s="83" customFormat="1" ht="18" customHeight="1" spans="1:16">
      <c r="A3385" s="24">
        <v>3380</v>
      </c>
      <c r="B3385" s="24" t="s">
        <v>23</v>
      </c>
      <c r="C3385" s="24" t="s">
        <v>24</v>
      </c>
      <c r="D3385" s="24" t="s">
        <v>25</v>
      </c>
      <c r="E3385" s="60" t="s">
        <v>4460</v>
      </c>
      <c r="F3385" s="60" t="s">
        <v>7412</v>
      </c>
      <c r="G3385" s="37" t="s">
        <v>7698</v>
      </c>
      <c r="H3385" s="232" t="s">
        <v>194</v>
      </c>
      <c r="I3385" s="24">
        <v>2</v>
      </c>
      <c r="J3385" s="24" t="s">
        <v>7697</v>
      </c>
      <c r="K3385" s="60" t="s">
        <v>31</v>
      </c>
      <c r="L3385" s="238">
        <v>2</v>
      </c>
      <c r="M3385" s="27">
        <f t="shared" si="153"/>
        <v>260</v>
      </c>
      <c r="N3385" s="23"/>
      <c r="O3385" s="184" t="s">
        <v>32</v>
      </c>
      <c r="P3385" s="237"/>
    </row>
    <row r="3386" s="83" customFormat="1" ht="18" customHeight="1" spans="1:16">
      <c r="A3386" s="24">
        <v>3381</v>
      </c>
      <c r="B3386" s="24" t="s">
        <v>23</v>
      </c>
      <c r="C3386" s="24" t="s">
        <v>24</v>
      </c>
      <c r="D3386" s="24" t="s">
        <v>25</v>
      </c>
      <c r="E3386" s="60" t="s">
        <v>4460</v>
      </c>
      <c r="F3386" s="60" t="s">
        <v>7412</v>
      </c>
      <c r="G3386" s="37" t="s">
        <v>7699</v>
      </c>
      <c r="H3386" s="24" t="s">
        <v>51</v>
      </c>
      <c r="I3386" s="24">
        <v>4</v>
      </c>
      <c r="J3386" s="24" t="s">
        <v>7697</v>
      </c>
      <c r="K3386" s="60" t="s">
        <v>31</v>
      </c>
      <c r="L3386" s="238">
        <v>4</v>
      </c>
      <c r="M3386" s="27">
        <f>L3386*312</f>
        <v>1248</v>
      </c>
      <c r="N3386" s="23"/>
      <c r="O3386" s="184" t="s">
        <v>32</v>
      </c>
      <c r="P3386" s="237"/>
    </row>
    <row r="3387" s="83" customFormat="1" ht="18" customHeight="1" spans="1:16">
      <c r="A3387" s="24">
        <v>3382</v>
      </c>
      <c r="B3387" s="24" t="s">
        <v>23</v>
      </c>
      <c r="C3387" s="24" t="s">
        <v>24</v>
      </c>
      <c r="D3387" s="24" t="s">
        <v>25</v>
      </c>
      <c r="E3387" s="60" t="s">
        <v>4460</v>
      </c>
      <c r="F3387" s="60" t="s">
        <v>7412</v>
      </c>
      <c r="G3387" s="37" t="s">
        <v>7700</v>
      </c>
      <c r="H3387" s="232" t="s">
        <v>194</v>
      </c>
      <c r="I3387" s="24">
        <v>3</v>
      </c>
      <c r="J3387" s="24" t="s">
        <v>7697</v>
      </c>
      <c r="K3387" s="60" t="s">
        <v>31</v>
      </c>
      <c r="L3387" s="238">
        <v>3</v>
      </c>
      <c r="M3387" s="27">
        <f>L3387*130</f>
        <v>390</v>
      </c>
      <c r="N3387" s="23"/>
      <c r="O3387" s="184" t="s">
        <v>32</v>
      </c>
      <c r="P3387" s="237"/>
    </row>
    <row r="3388" s="83" customFormat="1" ht="18" customHeight="1" spans="1:16">
      <c r="A3388" s="24">
        <v>3383</v>
      </c>
      <c r="B3388" s="24" t="s">
        <v>23</v>
      </c>
      <c r="C3388" s="24" t="s">
        <v>24</v>
      </c>
      <c r="D3388" s="24" t="s">
        <v>25</v>
      </c>
      <c r="E3388" s="60" t="s">
        <v>4460</v>
      </c>
      <c r="F3388" s="60" t="s">
        <v>7412</v>
      </c>
      <c r="G3388" s="37" t="s">
        <v>7701</v>
      </c>
      <c r="H3388" s="232" t="s">
        <v>194</v>
      </c>
      <c r="I3388" s="24">
        <v>3</v>
      </c>
      <c r="J3388" s="24" t="s">
        <v>7697</v>
      </c>
      <c r="K3388" s="60" t="s">
        <v>31</v>
      </c>
      <c r="L3388" s="238">
        <v>3</v>
      </c>
      <c r="M3388" s="27">
        <f>L3388*130</f>
        <v>390</v>
      </c>
      <c r="N3388" s="23"/>
      <c r="O3388" s="184" t="s">
        <v>32</v>
      </c>
      <c r="P3388" s="237"/>
    </row>
    <row r="3389" s="83" customFormat="1" ht="18" customHeight="1" spans="1:16">
      <c r="A3389" s="24">
        <v>3384</v>
      </c>
      <c r="B3389" s="24" t="s">
        <v>23</v>
      </c>
      <c r="C3389" s="24" t="s">
        <v>24</v>
      </c>
      <c r="D3389" s="24" t="s">
        <v>25</v>
      </c>
      <c r="E3389" s="60" t="s">
        <v>4460</v>
      </c>
      <c r="F3389" s="60" t="s">
        <v>7412</v>
      </c>
      <c r="G3389" s="37" t="s">
        <v>7702</v>
      </c>
      <c r="H3389" s="232" t="s">
        <v>194</v>
      </c>
      <c r="I3389" s="24">
        <v>3</v>
      </c>
      <c r="J3389" s="24" t="s">
        <v>7697</v>
      </c>
      <c r="K3389" s="60" t="s">
        <v>31</v>
      </c>
      <c r="L3389" s="238">
        <v>3</v>
      </c>
      <c r="M3389" s="27">
        <f>L3389*130</f>
        <v>390</v>
      </c>
      <c r="N3389" s="23"/>
      <c r="O3389" s="184" t="s">
        <v>32</v>
      </c>
      <c r="P3389" s="237"/>
    </row>
    <row r="3390" s="83" customFormat="1" ht="18" customHeight="1" spans="1:16">
      <c r="A3390" s="24">
        <v>3385</v>
      </c>
      <c r="B3390" s="24" t="s">
        <v>23</v>
      </c>
      <c r="C3390" s="24" t="s">
        <v>24</v>
      </c>
      <c r="D3390" s="24" t="s">
        <v>25</v>
      </c>
      <c r="E3390" s="60" t="s">
        <v>4460</v>
      </c>
      <c r="F3390" s="60" t="s">
        <v>7412</v>
      </c>
      <c r="G3390" s="37" t="s">
        <v>7703</v>
      </c>
      <c r="H3390" s="232" t="s">
        <v>194</v>
      </c>
      <c r="I3390" s="24">
        <v>2</v>
      </c>
      <c r="J3390" s="24" t="s">
        <v>7697</v>
      </c>
      <c r="K3390" s="60" t="s">
        <v>31</v>
      </c>
      <c r="L3390" s="238">
        <v>2</v>
      </c>
      <c r="M3390" s="27">
        <f>L3390*130</f>
        <v>260</v>
      </c>
      <c r="N3390" s="23"/>
      <c r="O3390" s="184" t="s">
        <v>32</v>
      </c>
      <c r="P3390" s="237"/>
    </row>
    <row r="3391" s="83" customFormat="1" ht="18" customHeight="1" spans="1:16">
      <c r="A3391" s="24">
        <v>3386</v>
      </c>
      <c r="B3391" s="24" t="s">
        <v>23</v>
      </c>
      <c r="C3391" s="24" t="s">
        <v>24</v>
      </c>
      <c r="D3391" s="24" t="s">
        <v>25</v>
      </c>
      <c r="E3391" s="60" t="s">
        <v>4460</v>
      </c>
      <c r="F3391" s="60" t="s">
        <v>7412</v>
      </c>
      <c r="G3391" s="37" t="s">
        <v>7704</v>
      </c>
      <c r="H3391" s="24" t="s">
        <v>51</v>
      </c>
      <c r="I3391" s="24">
        <v>2</v>
      </c>
      <c r="J3391" s="24" t="s">
        <v>7697</v>
      </c>
      <c r="K3391" s="60" t="s">
        <v>31</v>
      </c>
      <c r="L3391" s="238">
        <v>2</v>
      </c>
      <c r="M3391" s="27">
        <f>L3391*312</f>
        <v>624</v>
      </c>
      <c r="N3391" s="23"/>
      <c r="O3391" s="184" t="s">
        <v>32</v>
      </c>
      <c r="P3391" s="237"/>
    </row>
    <row r="3392" s="83" customFormat="1" ht="18" customHeight="1" spans="1:16">
      <c r="A3392" s="24">
        <v>3387</v>
      </c>
      <c r="B3392" s="24" t="s">
        <v>23</v>
      </c>
      <c r="C3392" s="24" t="s">
        <v>24</v>
      </c>
      <c r="D3392" s="24" t="s">
        <v>25</v>
      </c>
      <c r="E3392" s="60" t="s">
        <v>4460</v>
      </c>
      <c r="F3392" s="60" t="s">
        <v>7412</v>
      </c>
      <c r="G3392" s="37" t="s">
        <v>7705</v>
      </c>
      <c r="H3392" s="232" t="s">
        <v>194</v>
      </c>
      <c r="I3392" s="24">
        <v>2</v>
      </c>
      <c r="J3392" s="24" t="s">
        <v>7697</v>
      </c>
      <c r="K3392" s="60" t="s">
        <v>31</v>
      </c>
      <c r="L3392" s="238">
        <v>2</v>
      </c>
      <c r="M3392" s="27">
        <f t="shared" ref="M3392:M3400" si="154">L3392*130</f>
        <v>260</v>
      </c>
      <c r="N3392" s="23"/>
      <c r="O3392" s="184" t="s">
        <v>32</v>
      </c>
      <c r="P3392" s="237"/>
    </row>
    <row r="3393" s="83" customFormat="1" ht="18" customHeight="1" spans="1:16">
      <c r="A3393" s="24">
        <v>3388</v>
      </c>
      <c r="B3393" s="24" t="s">
        <v>23</v>
      </c>
      <c r="C3393" s="24" t="s">
        <v>24</v>
      </c>
      <c r="D3393" s="24" t="s">
        <v>25</v>
      </c>
      <c r="E3393" s="60" t="s">
        <v>4460</v>
      </c>
      <c r="F3393" s="60" t="s">
        <v>7412</v>
      </c>
      <c r="G3393" s="37" t="s">
        <v>7706</v>
      </c>
      <c r="H3393" s="232" t="s">
        <v>194</v>
      </c>
      <c r="I3393" s="24">
        <v>2</v>
      </c>
      <c r="J3393" s="24" t="s">
        <v>7697</v>
      </c>
      <c r="K3393" s="60" t="s">
        <v>31</v>
      </c>
      <c r="L3393" s="238">
        <v>2</v>
      </c>
      <c r="M3393" s="27">
        <f t="shared" si="154"/>
        <v>260</v>
      </c>
      <c r="N3393" s="23"/>
      <c r="O3393" s="184" t="s">
        <v>32</v>
      </c>
      <c r="P3393" s="237"/>
    </row>
    <row r="3394" s="83" customFormat="1" ht="18" customHeight="1" spans="1:16">
      <c r="A3394" s="24">
        <v>3389</v>
      </c>
      <c r="B3394" s="24" t="s">
        <v>23</v>
      </c>
      <c r="C3394" s="24" t="s">
        <v>24</v>
      </c>
      <c r="D3394" s="24" t="s">
        <v>25</v>
      </c>
      <c r="E3394" s="60" t="s">
        <v>4460</v>
      </c>
      <c r="F3394" s="60" t="s">
        <v>7412</v>
      </c>
      <c r="G3394" s="37" t="s">
        <v>7707</v>
      </c>
      <c r="H3394" s="232" t="s">
        <v>194</v>
      </c>
      <c r="I3394" s="24">
        <v>2</v>
      </c>
      <c r="J3394" s="24" t="s">
        <v>7697</v>
      </c>
      <c r="K3394" s="60" t="s">
        <v>31</v>
      </c>
      <c r="L3394" s="238">
        <v>2</v>
      </c>
      <c r="M3394" s="27">
        <f t="shared" si="154"/>
        <v>260</v>
      </c>
      <c r="N3394" s="23"/>
      <c r="O3394" s="184" t="s">
        <v>32</v>
      </c>
      <c r="P3394" s="237"/>
    </row>
    <row r="3395" s="83" customFormat="1" ht="18" customHeight="1" spans="1:16">
      <c r="A3395" s="24">
        <v>3390</v>
      </c>
      <c r="B3395" s="24" t="s">
        <v>23</v>
      </c>
      <c r="C3395" s="24" t="s">
        <v>24</v>
      </c>
      <c r="D3395" s="24" t="s">
        <v>25</v>
      </c>
      <c r="E3395" s="60" t="s">
        <v>4460</v>
      </c>
      <c r="F3395" s="60" t="s">
        <v>7412</v>
      </c>
      <c r="G3395" s="37" t="s">
        <v>7708</v>
      </c>
      <c r="H3395" s="232" t="s">
        <v>194</v>
      </c>
      <c r="I3395" s="24">
        <v>2</v>
      </c>
      <c r="J3395" s="24" t="s">
        <v>7697</v>
      </c>
      <c r="K3395" s="60" t="s">
        <v>31</v>
      </c>
      <c r="L3395" s="238">
        <v>2</v>
      </c>
      <c r="M3395" s="27">
        <f t="shared" si="154"/>
        <v>260</v>
      </c>
      <c r="N3395" s="23"/>
      <c r="O3395" s="184" t="s">
        <v>32</v>
      </c>
      <c r="P3395" s="237"/>
    </row>
    <row r="3396" s="83" customFormat="1" ht="18" customHeight="1" spans="1:16">
      <c r="A3396" s="24">
        <v>3391</v>
      </c>
      <c r="B3396" s="24" t="s">
        <v>23</v>
      </c>
      <c r="C3396" s="24" t="s">
        <v>24</v>
      </c>
      <c r="D3396" s="24" t="s">
        <v>25</v>
      </c>
      <c r="E3396" s="60" t="s">
        <v>4460</v>
      </c>
      <c r="F3396" s="60" t="s">
        <v>7412</v>
      </c>
      <c r="G3396" s="37" t="s">
        <v>7709</v>
      </c>
      <c r="H3396" s="232" t="s">
        <v>194</v>
      </c>
      <c r="I3396" s="24">
        <v>3</v>
      </c>
      <c r="J3396" s="24" t="s">
        <v>7697</v>
      </c>
      <c r="K3396" s="60" t="s">
        <v>31</v>
      </c>
      <c r="L3396" s="238">
        <v>3</v>
      </c>
      <c r="M3396" s="27">
        <f t="shared" si="154"/>
        <v>390</v>
      </c>
      <c r="N3396" s="23"/>
      <c r="O3396" s="184" t="s">
        <v>32</v>
      </c>
      <c r="P3396" s="237"/>
    </row>
    <row r="3397" s="83" customFormat="1" ht="18" customHeight="1" spans="1:16">
      <c r="A3397" s="24">
        <v>3392</v>
      </c>
      <c r="B3397" s="24" t="s">
        <v>23</v>
      </c>
      <c r="C3397" s="24" t="s">
        <v>24</v>
      </c>
      <c r="D3397" s="24" t="s">
        <v>25</v>
      </c>
      <c r="E3397" s="60" t="s">
        <v>4460</v>
      </c>
      <c r="F3397" s="60" t="s">
        <v>7412</v>
      </c>
      <c r="G3397" s="37" t="s">
        <v>7710</v>
      </c>
      <c r="H3397" s="232" t="s">
        <v>194</v>
      </c>
      <c r="I3397" s="24">
        <v>3</v>
      </c>
      <c r="J3397" s="24" t="s">
        <v>7697</v>
      </c>
      <c r="K3397" s="60" t="s">
        <v>31</v>
      </c>
      <c r="L3397" s="238">
        <v>3</v>
      </c>
      <c r="M3397" s="27">
        <f t="shared" si="154"/>
        <v>390</v>
      </c>
      <c r="N3397" s="23"/>
      <c r="O3397" s="184" t="s">
        <v>32</v>
      </c>
      <c r="P3397" s="237"/>
    </row>
    <row r="3398" s="83" customFormat="1" ht="18" customHeight="1" spans="1:16">
      <c r="A3398" s="24">
        <v>3393</v>
      </c>
      <c r="B3398" s="24" t="s">
        <v>23</v>
      </c>
      <c r="C3398" s="24" t="s">
        <v>24</v>
      </c>
      <c r="D3398" s="24" t="s">
        <v>25</v>
      </c>
      <c r="E3398" s="60" t="s">
        <v>4460</v>
      </c>
      <c r="F3398" s="60" t="s">
        <v>7412</v>
      </c>
      <c r="G3398" s="37" t="s">
        <v>7711</v>
      </c>
      <c r="H3398" s="232" t="s">
        <v>194</v>
      </c>
      <c r="I3398" s="24">
        <v>2</v>
      </c>
      <c r="J3398" s="24" t="s">
        <v>7697</v>
      </c>
      <c r="K3398" s="60" t="s">
        <v>31</v>
      </c>
      <c r="L3398" s="238">
        <v>2</v>
      </c>
      <c r="M3398" s="27">
        <f t="shared" si="154"/>
        <v>260</v>
      </c>
      <c r="N3398" s="23"/>
      <c r="O3398" s="184" t="s">
        <v>32</v>
      </c>
      <c r="P3398" s="237"/>
    </row>
    <row r="3399" s="83" customFormat="1" ht="18" customHeight="1" spans="1:16">
      <c r="A3399" s="24">
        <v>3394</v>
      </c>
      <c r="B3399" s="24" t="s">
        <v>23</v>
      </c>
      <c r="C3399" s="24" t="s">
        <v>24</v>
      </c>
      <c r="D3399" s="24" t="s">
        <v>25</v>
      </c>
      <c r="E3399" s="24" t="s">
        <v>4460</v>
      </c>
      <c r="F3399" s="24" t="s">
        <v>7412</v>
      </c>
      <c r="G3399" s="37" t="s">
        <v>7712</v>
      </c>
      <c r="H3399" s="232" t="s">
        <v>194</v>
      </c>
      <c r="I3399" s="24">
        <v>2</v>
      </c>
      <c r="J3399" s="24" t="s">
        <v>7697</v>
      </c>
      <c r="K3399" s="60" t="s">
        <v>31</v>
      </c>
      <c r="L3399" s="238">
        <v>2</v>
      </c>
      <c r="M3399" s="27">
        <f t="shared" si="154"/>
        <v>260</v>
      </c>
      <c r="N3399" s="23"/>
      <c r="O3399" s="184" t="s">
        <v>32</v>
      </c>
      <c r="P3399" s="237"/>
    </row>
    <row r="3400" s="83" customFormat="1" ht="18" customHeight="1" spans="1:16">
      <c r="A3400" s="24">
        <v>3395</v>
      </c>
      <c r="B3400" s="24" t="s">
        <v>23</v>
      </c>
      <c r="C3400" s="24" t="s">
        <v>24</v>
      </c>
      <c r="D3400" s="24" t="s">
        <v>25</v>
      </c>
      <c r="E3400" s="60" t="s">
        <v>4878</v>
      </c>
      <c r="F3400" s="60" t="s">
        <v>7412</v>
      </c>
      <c r="G3400" s="37" t="s">
        <v>6294</v>
      </c>
      <c r="H3400" s="232" t="s">
        <v>194</v>
      </c>
      <c r="I3400" s="24">
        <v>2</v>
      </c>
      <c r="J3400" s="24" t="s">
        <v>7697</v>
      </c>
      <c r="K3400" s="60" t="s">
        <v>31</v>
      </c>
      <c r="L3400" s="238">
        <v>2</v>
      </c>
      <c r="M3400" s="27">
        <f t="shared" si="154"/>
        <v>260</v>
      </c>
      <c r="N3400" s="23"/>
      <c r="O3400" s="184" t="s">
        <v>32</v>
      </c>
      <c r="P3400" s="237"/>
    </row>
    <row r="3401" s="83" customFormat="1" ht="18" customHeight="1" spans="1:16">
      <c r="A3401" s="24">
        <v>3396</v>
      </c>
      <c r="B3401" s="24" t="s">
        <v>23</v>
      </c>
      <c r="C3401" s="24" t="s">
        <v>24</v>
      </c>
      <c r="D3401" s="24" t="s">
        <v>25</v>
      </c>
      <c r="E3401" s="60" t="s">
        <v>4878</v>
      </c>
      <c r="F3401" s="60" t="s">
        <v>7412</v>
      </c>
      <c r="G3401" s="37" t="s">
        <v>7713</v>
      </c>
      <c r="H3401" s="232" t="s">
        <v>194</v>
      </c>
      <c r="I3401" s="24">
        <v>1</v>
      </c>
      <c r="J3401" s="24" t="s">
        <v>7697</v>
      </c>
      <c r="K3401" s="60" t="s">
        <v>31</v>
      </c>
      <c r="L3401" s="238">
        <v>1</v>
      </c>
      <c r="M3401" s="27">
        <f>L3401*312</f>
        <v>312</v>
      </c>
      <c r="N3401" s="23"/>
      <c r="O3401" s="184" t="s">
        <v>32</v>
      </c>
      <c r="P3401" s="237"/>
    </row>
    <row r="3402" s="83" customFormat="1" ht="18" customHeight="1" spans="1:16">
      <c r="A3402" s="24">
        <v>3397</v>
      </c>
      <c r="B3402" s="24" t="s">
        <v>23</v>
      </c>
      <c r="C3402" s="24" t="s">
        <v>24</v>
      </c>
      <c r="D3402" s="24" t="s">
        <v>25</v>
      </c>
      <c r="E3402" s="60" t="s">
        <v>4460</v>
      </c>
      <c r="F3402" s="60" t="s">
        <v>7412</v>
      </c>
      <c r="G3402" s="37" t="s">
        <v>7714</v>
      </c>
      <c r="H3402" s="232" t="s">
        <v>194</v>
      </c>
      <c r="I3402" s="24">
        <v>2</v>
      </c>
      <c r="J3402" s="24" t="s">
        <v>7697</v>
      </c>
      <c r="K3402" s="60" t="s">
        <v>31</v>
      </c>
      <c r="L3402" s="238">
        <v>2</v>
      </c>
      <c r="M3402" s="27">
        <f t="shared" ref="M3402:M3407" si="155">L3402*130</f>
        <v>260</v>
      </c>
      <c r="N3402" s="23"/>
      <c r="O3402" s="184" t="s">
        <v>32</v>
      </c>
      <c r="P3402" s="237"/>
    </row>
    <row r="3403" s="83" customFormat="1" ht="18" customHeight="1" spans="1:16">
      <c r="A3403" s="24">
        <v>3398</v>
      </c>
      <c r="B3403" s="24" t="s">
        <v>23</v>
      </c>
      <c r="C3403" s="24" t="s">
        <v>24</v>
      </c>
      <c r="D3403" s="24" t="s">
        <v>25</v>
      </c>
      <c r="E3403" s="60" t="s">
        <v>4460</v>
      </c>
      <c r="F3403" s="60" t="s">
        <v>7412</v>
      </c>
      <c r="G3403" s="37" t="s">
        <v>3371</v>
      </c>
      <c r="H3403" s="232" t="s">
        <v>194</v>
      </c>
      <c r="I3403" s="24">
        <v>2</v>
      </c>
      <c r="J3403" s="24" t="s">
        <v>7697</v>
      </c>
      <c r="K3403" s="60" t="s">
        <v>31</v>
      </c>
      <c r="L3403" s="238">
        <v>2</v>
      </c>
      <c r="M3403" s="27">
        <f t="shared" si="155"/>
        <v>260</v>
      </c>
      <c r="N3403" s="23"/>
      <c r="O3403" s="184" t="s">
        <v>32</v>
      </c>
      <c r="P3403" s="237"/>
    </row>
    <row r="3404" s="83" customFormat="1" ht="18" customHeight="1" spans="1:16">
      <c r="A3404" s="24">
        <v>3399</v>
      </c>
      <c r="B3404" s="24" t="s">
        <v>23</v>
      </c>
      <c r="C3404" s="24" t="s">
        <v>24</v>
      </c>
      <c r="D3404" s="24" t="s">
        <v>25</v>
      </c>
      <c r="E3404" s="60" t="s">
        <v>4460</v>
      </c>
      <c r="F3404" s="60" t="s">
        <v>7412</v>
      </c>
      <c r="G3404" s="37" t="s">
        <v>7715</v>
      </c>
      <c r="H3404" s="232" t="s">
        <v>194</v>
      </c>
      <c r="I3404" s="24">
        <v>3</v>
      </c>
      <c r="J3404" s="24" t="s">
        <v>7697</v>
      </c>
      <c r="K3404" s="60" t="s">
        <v>31</v>
      </c>
      <c r="L3404" s="238">
        <v>3</v>
      </c>
      <c r="M3404" s="27">
        <f t="shared" si="155"/>
        <v>390</v>
      </c>
      <c r="N3404" s="23"/>
      <c r="O3404" s="184" t="s">
        <v>32</v>
      </c>
      <c r="P3404" s="237"/>
    </row>
    <row r="3405" s="83" customFormat="1" ht="18" customHeight="1" spans="1:16">
      <c r="A3405" s="24">
        <v>3400</v>
      </c>
      <c r="B3405" s="24" t="s">
        <v>23</v>
      </c>
      <c r="C3405" s="24" t="s">
        <v>24</v>
      </c>
      <c r="D3405" s="24" t="s">
        <v>25</v>
      </c>
      <c r="E3405" s="60" t="s">
        <v>4460</v>
      </c>
      <c r="F3405" s="60" t="s">
        <v>7412</v>
      </c>
      <c r="G3405" s="37" t="s">
        <v>7716</v>
      </c>
      <c r="H3405" s="232" t="s">
        <v>194</v>
      </c>
      <c r="I3405" s="24">
        <v>2</v>
      </c>
      <c r="J3405" s="24" t="s">
        <v>7697</v>
      </c>
      <c r="K3405" s="60" t="s">
        <v>31</v>
      </c>
      <c r="L3405" s="238">
        <v>2</v>
      </c>
      <c r="M3405" s="27">
        <f t="shared" si="155"/>
        <v>260</v>
      </c>
      <c r="N3405" s="23"/>
      <c r="O3405" s="184" t="s">
        <v>32</v>
      </c>
      <c r="P3405" s="237"/>
    </row>
    <row r="3406" s="83" customFormat="1" ht="18" customHeight="1" spans="1:16">
      <c r="A3406" s="24">
        <v>3401</v>
      </c>
      <c r="B3406" s="24" t="s">
        <v>23</v>
      </c>
      <c r="C3406" s="24" t="s">
        <v>24</v>
      </c>
      <c r="D3406" s="24" t="s">
        <v>25</v>
      </c>
      <c r="E3406" s="60" t="s">
        <v>4460</v>
      </c>
      <c r="F3406" s="60" t="s">
        <v>7412</v>
      </c>
      <c r="G3406" s="37" t="s">
        <v>7717</v>
      </c>
      <c r="H3406" s="232" t="s">
        <v>194</v>
      </c>
      <c r="I3406" s="24">
        <v>3</v>
      </c>
      <c r="J3406" s="24" t="s">
        <v>7697</v>
      </c>
      <c r="K3406" s="60" t="s">
        <v>31</v>
      </c>
      <c r="L3406" s="238">
        <v>3</v>
      </c>
      <c r="M3406" s="27">
        <f t="shared" si="155"/>
        <v>390</v>
      </c>
      <c r="N3406" s="23"/>
      <c r="O3406" s="184" t="s">
        <v>32</v>
      </c>
      <c r="P3406" s="237"/>
    </row>
    <row r="3407" s="83" customFormat="1" ht="18" customHeight="1" spans="1:16">
      <c r="A3407" s="24">
        <v>3402</v>
      </c>
      <c r="B3407" s="24" t="s">
        <v>23</v>
      </c>
      <c r="C3407" s="24" t="s">
        <v>24</v>
      </c>
      <c r="D3407" s="24" t="s">
        <v>25</v>
      </c>
      <c r="E3407" s="60" t="s">
        <v>4460</v>
      </c>
      <c r="F3407" s="60" t="s">
        <v>7412</v>
      </c>
      <c r="G3407" s="37" t="s">
        <v>7718</v>
      </c>
      <c r="H3407" s="232" t="s">
        <v>194</v>
      </c>
      <c r="I3407" s="24">
        <v>2</v>
      </c>
      <c r="J3407" s="24" t="s">
        <v>7697</v>
      </c>
      <c r="K3407" s="60" t="s">
        <v>31</v>
      </c>
      <c r="L3407" s="238">
        <v>2</v>
      </c>
      <c r="M3407" s="27">
        <f t="shared" si="155"/>
        <v>260</v>
      </c>
      <c r="N3407" s="23"/>
      <c r="O3407" s="184" t="s">
        <v>32</v>
      </c>
      <c r="P3407" s="237"/>
    </row>
    <row r="3408" s="83" customFormat="1" ht="18" customHeight="1" spans="1:16">
      <c r="A3408" s="24">
        <v>3403</v>
      </c>
      <c r="B3408" s="24" t="s">
        <v>23</v>
      </c>
      <c r="C3408" s="24" t="s">
        <v>24</v>
      </c>
      <c r="D3408" s="24" t="s">
        <v>25</v>
      </c>
      <c r="E3408" s="60" t="s">
        <v>4460</v>
      </c>
      <c r="F3408" s="60" t="s">
        <v>7412</v>
      </c>
      <c r="G3408" s="37" t="s">
        <v>7719</v>
      </c>
      <c r="H3408" s="24" t="s">
        <v>1583</v>
      </c>
      <c r="I3408" s="24">
        <v>1</v>
      </c>
      <c r="J3408" s="24" t="s">
        <v>7697</v>
      </c>
      <c r="K3408" s="60" t="s">
        <v>31</v>
      </c>
      <c r="L3408" s="238">
        <v>1</v>
      </c>
      <c r="M3408" s="27">
        <f>L3408*312</f>
        <v>312</v>
      </c>
      <c r="N3408" s="23"/>
      <c r="O3408" s="184" t="s">
        <v>32</v>
      </c>
      <c r="P3408" s="237"/>
    </row>
    <row r="3409" s="83" customFormat="1" ht="18" customHeight="1" spans="1:16">
      <c r="A3409" s="24">
        <v>3404</v>
      </c>
      <c r="B3409" s="24" t="s">
        <v>23</v>
      </c>
      <c r="C3409" s="24" t="s">
        <v>24</v>
      </c>
      <c r="D3409" s="24" t="s">
        <v>25</v>
      </c>
      <c r="E3409" s="60" t="s">
        <v>4460</v>
      </c>
      <c r="F3409" s="60" t="s">
        <v>7412</v>
      </c>
      <c r="G3409" s="37" t="s">
        <v>7720</v>
      </c>
      <c r="H3409" s="24" t="s">
        <v>1583</v>
      </c>
      <c r="I3409" s="24">
        <v>4</v>
      </c>
      <c r="J3409" s="24" t="s">
        <v>7697</v>
      </c>
      <c r="K3409" s="60" t="s">
        <v>31</v>
      </c>
      <c r="L3409" s="238">
        <v>4</v>
      </c>
      <c r="M3409" s="27">
        <f>L3409*130</f>
        <v>520</v>
      </c>
      <c r="N3409" s="23"/>
      <c r="O3409" s="184" t="s">
        <v>32</v>
      </c>
      <c r="P3409" s="237"/>
    </row>
    <row r="3410" s="83" customFormat="1" ht="18" customHeight="1" spans="1:16">
      <c r="A3410" s="24">
        <v>3405</v>
      </c>
      <c r="B3410" s="24" t="s">
        <v>23</v>
      </c>
      <c r="C3410" s="24" t="s">
        <v>24</v>
      </c>
      <c r="D3410" s="24" t="s">
        <v>25</v>
      </c>
      <c r="E3410" s="60" t="s">
        <v>4460</v>
      </c>
      <c r="F3410" s="60" t="s">
        <v>7412</v>
      </c>
      <c r="G3410" s="37" t="s">
        <v>7721</v>
      </c>
      <c r="H3410" s="232" t="s">
        <v>194</v>
      </c>
      <c r="I3410" s="24">
        <v>2</v>
      </c>
      <c r="J3410" s="24" t="s">
        <v>7697</v>
      </c>
      <c r="K3410" s="60" t="s">
        <v>31</v>
      </c>
      <c r="L3410" s="238">
        <v>2</v>
      </c>
      <c r="M3410" s="27">
        <f>L3410*130</f>
        <v>260</v>
      </c>
      <c r="N3410" s="23"/>
      <c r="O3410" s="184" t="s">
        <v>32</v>
      </c>
      <c r="P3410" s="237"/>
    </row>
    <row r="3411" s="83" customFormat="1" ht="18" customHeight="1" spans="1:16">
      <c r="A3411" s="24">
        <v>3406</v>
      </c>
      <c r="B3411" s="24" t="s">
        <v>23</v>
      </c>
      <c r="C3411" s="24" t="s">
        <v>24</v>
      </c>
      <c r="D3411" s="24" t="s">
        <v>25</v>
      </c>
      <c r="E3411" s="60" t="s">
        <v>4460</v>
      </c>
      <c r="F3411" s="60" t="s">
        <v>7412</v>
      </c>
      <c r="G3411" s="37" t="s">
        <v>7722</v>
      </c>
      <c r="H3411" s="232" t="s">
        <v>194</v>
      </c>
      <c r="I3411" s="24">
        <v>3</v>
      </c>
      <c r="J3411" s="24" t="s">
        <v>7697</v>
      </c>
      <c r="K3411" s="60" t="s">
        <v>31</v>
      </c>
      <c r="L3411" s="238">
        <v>3</v>
      </c>
      <c r="M3411" s="27">
        <f>L3411*130</f>
        <v>390</v>
      </c>
      <c r="N3411" s="23"/>
      <c r="O3411" s="184" t="s">
        <v>32</v>
      </c>
      <c r="P3411" s="237"/>
    </row>
    <row r="3412" s="83" customFormat="1" ht="18" customHeight="1" spans="1:16">
      <c r="A3412" s="24">
        <v>3407</v>
      </c>
      <c r="B3412" s="24" t="s">
        <v>23</v>
      </c>
      <c r="C3412" s="24" t="s">
        <v>24</v>
      </c>
      <c r="D3412" s="24" t="s">
        <v>25</v>
      </c>
      <c r="E3412" s="60" t="s">
        <v>4460</v>
      </c>
      <c r="F3412" s="60" t="s">
        <v>7412</v>
      </c>
      <c r="G3412" s="37" t="s">
        <v>7723</v>
      </c>
      <c r="H3412" s="232" t="s">
        <v>194</v>
      </c>
      <c r="I3412" s="24">
        <v>1</v>
      </c>
      <c r="J3412" s="24" t="s">
        <v>7697</v>
      </c>
      <c r="K3412" s="60" t="s">
        <v>31</v>
      </c>
      <c r="L3412" s="238">
        <v>1</v>
      </c>
      <c r="M3412" s="27">
        <f>L3412*312</f>
        <v>312</v>
      </c>
      <c r="N3412" s="23"/>
      <c r="O3412" s="184" t="s">
        <v>32</v>
      </c>
      <c r="P3412" s="237"/>
    </row>
    <row r="3413" s="83" customFormat="1" ht="18" customHeight="1" spans="1:16">
      <c r="A3413" s="24">
        <v>3408</v>
      </c>
      <c r="B3413" s="24" t="s">
        <v>23</v>
      </c>
      <c r="C3413" s="24" t="s">
        <v>24</v>
      </c>
      <c r="D3413" s="24" t="s">
        <v>25</v>
      </c>
      <c r="E3413" s="24" t="s">
        <v>4460</v>
      </c>
      <c r="F3413" s="24" t="s">
        <v>7412</v>
      </c>
      <c r="G3413" s="37" t="s">
        <v>7724</v>
      </c>
      <c r="H3413" s="232" t="s">
        <v>194</v>
      </c>
      <c r="I3413" s="24">
        <v>3</v>
      </c>
      <c r="J3413" s="24" t="s">
        <v>7697</v>
      </c>
      <c r="K3413" s="60" t="s">
        <v>31</v>
      </c>
      <c r="L3413" s="238">
        <v>3</v>
      </c>
      <c r="M3413" s="27">
        <f t="shared" ref="M3413:M3420" si="156">L3413*130</f>
        <v>390</v>
      </c>
      <c r="N3413" s="23"/>
      <c r="O3413" s="184" t="s">
        <v>32</v>
      </c>
      <c r="P3413" s="237"/>
    </row>
    <row r="3414" s="83" customFormat="1" ht="18" customHeight="1" spans="1:16">
      <c r="A3414" s="24">
        <v>3409</v>
      </c>
      <c r="B3414" s="24" t="s">
        <v>23</v>
      </c>
      <c r="C3414" s="24" t="s">
        <v>24</v>
      </c>
      <c r="D3414" s="24" t="s">
        <v>25</v>
      </c>
      <c r="E3414" s="24" t="s">
        <v>4460</v>
      </c>
      <c r="F3414" s="24" t="s">
        <v>7412</v>
      </c>
      <c r="G3414" s="37" t="s">
        <v>2996</v>
      </c>
      <c r="H3414" s="232" t="s">
        <v>194</v>
      </c>
      <c r="I3414" s="24">
        <v>3</v>
      </c>
      <c r="J3414" s="24" t="s">
        <v>7697</v>
      </c>
      <c r="K3414" s="60" t="s">
        <v>31</v>
      </c>
      <c r="L3414" s="238">
        <v>3</v>
      </c>
      <c r="M3414" s="27">
        <f t="shared" si="156"/>
        <v>390</v>
      </c>
      <c r="N3414" s="23"/>
      <c r="O3414" s="184" t="s">
        <v>32</v>
      </c>
      <c r="P3414" s="237"/>
    </row>
    <row r="3415" s="83" customFormat="1" ht="18" customHeight="1" spans="1:16">
      <c r="A3415" s="24">
        <v>3410</v>
      </c>
      <c r="B3415" s="24" t="s">
        <v>23</v>
      </c>
      <c r="C3415" s="24" t="s">
        <v>24</v>
      </c>
      <c r="D3415" s="24" t="s">
        <v>25</v>
      </c>
      <c r="E3415" s="60" t="s">
        <v>4460</v>
      </c>
      <c r="F3415" s="60" t="s">
        <v>7412</v>
      </c>
      <c r="G3415" s="37" t="s">
        <v>163</v>
      </c>
      <c r="H3415" s="232" t="s">
        <v>194</v>
      </c>
      <c r="I3415" s="24">
        <v>3</v>
      </c>
      <c r="J3415" s="24" t="s">
        <v>7697</v>
      </c>
      <c r="K3415" s="60" t="s">
        <v>31</v>
      </c>
      <c r="L3415" s="238">
        <v>3</v>
      </c>
      <c r="M3415" s="27">
        <f t="shared" si="156"/>
        <v>390</v>
      </c>
      <c r="N3415" s="23"/>
      <c r="O3415" s="184" t="s">
        <v>32</v>
      </c>
      <c r="P3415" s="237"/>
    </row>
    <row r="3416" s="83" customFormat="1" ht="18" customHeight="1" spans="1:16">
      <c r="A3416" s="24">
        <v>3411</v>
      </c>
      <c r="B3416" s="24" t="s">
        <v>23</v>
      </c>
      <c r="C3416" s="24" t="s">
        <v>24</v>
      </c>
      <c r="D3416" s="24" t="s">
        <v>25</v>
      </c>
      <c r="E3416" s="60" t="s">
        <v>4460</v>
      </c>
      <c r="F3416" s="60" t="s">
        <v>7412</v>
      </c>
      <c r="G3416" s="37" t="s">
        <v>7725</v>
      </c>
      <c r="H3416" s="232" t="s">
        <v>194</v>
      </c>
      <c r="I3416" s="24">
        <v>3</v>
      </c>
      <c r="J3416" s="24" t="s">
        <v>7697</v>
      </c>
      <c r="K3416" s="60" t="s">
        <v>31</v>
      </c>
      <c r="L3416" s="238">
        <v>3</v>
      </c>
      <c r="M3416" s="27">
        <f t="shared" si="156"/>
        <v>390</v>
      </c>
      <c r="N3416" s="23"/>
      <c r="O3416" s="184" t="s">
        <v>32</v>
      </c>
      <c r="P3416" s="237"/>
    </row>
    <row r="3417" s="83" customFormat="1" ht="18" customHeight="1" spans="1:16">
      <c r="A3417" s="24">
        <v>3412</v>
      </c>
      <c r="B3417" s="24" t="s">
        <v>23</v>
      </c>
      <c r="C3417" s="24" t="s">
        <v>24</v>
      </c>
      <c r="D3417" s="24" t="s">
        <v>25</v>
      </c>
      <c r="E3417" s="60" t="s">
        <v>4460</v>
      </c>
      <c r="F3417" s="60" t="s">
        <v>7412</v>
      </c>
      <c r="G3417" s="37" t="s">
        <v>7726</v>
      </c>
      <c r="H3417" s="232" t="s">
        <v>194</v>
      </c>
      <c r="I3417" s="24">
        <v>3</v>
      </c>
      <c r="J3417" s="24" t="s">
        <v>7697</v>
      </c>
      <c r="K3417" s="60" t="s">
        <v>31</v>
      </c>
      <c r="L3417" s="238">
        <v>3</v>
      </c>
      <c r="M3417" s="27">
        <f t="shared" si="156"/>
        <v>390</v>
      </c>
      <c r="N3417" s="23"/>
      <c r="O3417" s="184" t="s">
        <v>32</v>
      </c>
      <c r="P3417" s="237"/>
    </row>
    <row r="3418" s="83" customFormat="1" ht="18" customHeight="1" spans="1:16">
      <c r="A3418" s="24">
        <v>3413</v>
      </c>
      <c r="B3418" s="24" t="s">
        <v>23</v>
      </c>
      <c r="C3418" s="24" t="s">
        <v>24</v>
      </c>
      <c r="D3418" s="24" t="s">
        <v>25</v>
      </c>
      <c r="E3418" s="60" t="s">
        <v>4460</v>
      </c>
      <c r="F3418" s="60" t="s">
        <v>7412</v>
      </c>
      <c r="G3418" s="37" t="s">
        <v>7727</v>
      </c>
      <c r="H3418" s="232" t="s">
        <v>194</v>
      </c>
      <c r="I3418" s="24">
        <v>2</v>
      </c>
      <c r="J3418" s="24" t="s">
        <v>7697</v>
      </c>
      <c r="K3418" s="60" t="s">
        <v>31</v>
      </c>
      <c r="L3418" s="238">
        <v>2</v>
      </c>
      <c r="M3418" s="27">
        <f t="shared" si="156"/>
        <v>260</v>
      </c>
      <c r="N3418" s="23"/>
      <c r="O3418" s="184" t="s">
        <v>32</v>
      </c>
      <c r="P3418" s="237"/>
    </row>
    <row r="3419" s="83" customFormat="1" ht="18" customHeight="1" spans="1:16">
      <c r="A3419" s="24">
        <v>3414</v>
      </c>
      <c r="B3419" s="24" t="s">
        <v>23</v>
      </c>
      <c r="C3419" s="24" t="s">
        <v>24</v>
      </c>
      <c r="D3419" s="24" t="s">
        <v>25</v>
      </c>
      <c r="E3419" s="60" t="s">
        <v>4460</v>
      </c>
      <c r="F3419" s="60" t="s">
        <v>7412</v>
      </c>
      <c r="G3419" s="37" t="s">
        <v>7728</v>
      </c>
      <c r="H3419" s="232" t="s">
        <v>194</v>
      </c>
      <c r="I3419" s="24">
        <v>3</v>
      </c>
      <c r="J3419" s="24" t="s">
        <v>7697</v>
      </c>
      <c r="K3419" s="60" t="s">
        <v>31</v>
      </c>
      <c r="L3419" s="238">
        <v>3</v>
      </c>
      <c r="M3419" s="27">
        <f t="shared" si="156"/>
        <v>390</v>
      </c>
      <c r="N3419" s="23"/>
      <c r="O3419" s="184" t="s">
        <v>32</v>
      </c>
      <c r="P3419" s="237"/>
    </row>
    <row r="3420" s="83" customFormat="1" ht="18" customHeight="1" spans="1:16">
      <c r="A3420" s="24">
        <v>3415</v>
      </c>
      <c r="B3420" s="24" t="s">
        <v>23</v>
      </c>
      <c r="C3420" s="24" t="s">
        <v>24</v>
      </c>
      <c r="D3420" s="24" t="s">
        <v>25</v>
      </c>
      <c r="E3420" s="60" t="s">
        <v>4460</v>
      </c>
      <c r="F3420" s="60" t="s">
        <v>7412</v>
      </c>
      <c r="G3420" s="37" t="s">
        <v>7729</v>
      </c>
      <c r="H3420" s="232" t="s">
        <v>194</v>
      </c>
      <c r="I3420" s="24">
        <v>2</v>
      </c>
      <c r="J3420" s="24" t="s">
        <v>7697</v>
      </c>
      <c r="K3420" s="60" t="s">
        <v>31</v>
      </c>
      <c r="L3420" s="238">
        <v>2</v>
      </c>
      <c r="M3420" s="27">
        <f t="shared" si="156"/>
        <v>260</v>
      </c>
      <c r="N3420" s="23"/>
      <c r="O3420" s="184" t="s">
        <v>32</v>
      </c>
      <c r="P3420" s="237"/>
    </row>
    <row r="3421" s="83" customFormat="1" ht="18" customHeight="1" spans="1:16">
      <c r="A3421" s="24">
        <v>3416</v>
      </c>
      <c r="B3421" s="24" t="s">
        <v>23</v>
      </c>
      <c r="C3421" s="24" t="s">
        <v>24</v>
      </c>
      <c r="D3421" s="24" t="s">
        <v>25</v>
      </c>
      <c r="E3421" s="60" t="s">
        <v>4460</v>
      </c>
      <c r="F3421" s="60" t="s">
        <v>7412</v>
      </c>
      <c r="G3421" s="37" t="s">
        <v>7730</v>
      </c>
      <c r="H3421" s="24" t="s">
        <v>51</v>
      </c>
      <c r="I3421" s="24">
        <v>1</v>
      </c>
      <c r="J3421" s="24" t="s">
        <v>7697</v>
      </c>
      <c r="K3421" s="60" t="s">
        <v>31</v>
      </c>
      <c r="L3421" s="238">
        <v>1</v>
      </c>
      <c r="M3421" s="27">
        <f>L3421*312</f>
        <v>312</v>
      </c>
      <c r="N3421" s="23"/>
      <c r="O3421" s="184" t="s">
        <v>32</v>
      </c>
      <c r="P3421" s="237"/>
    </row>
    <row r="3422" s="83" customFormat="1" ht="18" customHeight="1" spans="1:16">
      <c r="A3422" s="24">
        <v>3417</v>
      </c>
      <c r="B3422" s="24" t="s">
        <v>23</v>
      </c>
      <c r="C3422" s="24" t="s">
        <v>24</v>
      </c>
      <c r="D3422" s="24" t="s">
        <v>25</v>
      </c>
      <c r="E3422" s="60" t="s">
        <v>4460</v>
      </c>
      <c r="F3422" s="60" t="s">
        <v>7412</v>
      </c>
      <c r="G3422" s="37" t="s">
        <v>7731</v>
      </c>
      <c r="H3422" s="232" t="s">
        <v>194</v>
      </c>
      <c r="I3422" s="24">
        <v>2</v>
      </c>
      <c r="J3422" s="24" t="s">
        <v>7697</v>
      </c>
      <c r="K3422" s="60" t="s">
        <v>31</v>
      </c>
      <c r="L3422" s="238">
        <v>2</v>
      </c>
      <c r="M3422" s="27">
        <f t="shared" ref="M3422:M3434" si="157">L3422*130</f>
        <v>260</v>
      </c>
      <c r="N3422" s="23"/>
      <c r="O3422" s="184" t="s">
        <v>32</v>
      </c>
      <c r="P3422" s="237"/>
    </row>
    <row r="3423" s="83" customFormat="1" ht="18" customHeight="1" spans="1:16">
      <c r="A3423" s="24">
        <v>3418</v>
      </c>
      <c r="B3423" s="24" t="s">
        <v>23</v>
      </c>
      <c r="C3423" s="24" t="s">
        <v>24</v>
      </c>
      <c r="D3423" s="24" t="s">
        <v>25</v>
      </c>
      <c r="E3423" s="60" t="s">
        <v>4460</v>
      </c>
      <c r="F3423" s="60" t="s">
        <v>7412</v>
      </c>
      <c r="G3423" s="37" t="s">
        <v>7663</v>
      </c>
      <c r="H3423" s="232" t="s">
        <v>194</v>
      </c>
      <c r="I3423" s="24">
        <v>2</v>
      </c>
      <c r="J3423" s="24" t="s">
        <v>7697</v>
      </c>
      <c r="K3423" s="60" t="s">
        <v>31</v>
      </c>
      <c r="L3423" s="238">
        <v>2</v>
      </c>
      <c r="M3423" s="27">
        <f t="shared" si="157"/>
        <v>260</v>
      </c>
      <c r="N3423" s="23"/>
      <c r="O3423" s="184" t="s">
        <v>32</v>
      </c>
      <c r="P3423" s="237"/>
    </row>
    <row r="3424" s="83" customFormat="1" ht="18" customHeight="1" spans="1:16">
      <c r="A3424" s="24">
        <v>3419</v>
      </c>
      <c r="B3424" s="24" t="s">
        <v>23</v>
      </c>
      <c r="C3424" s="24" t="s">
        <v>24</v>
      </c>
      <c r="D3424" s="24" t="s">
        <v>25</v>
      </c>
      <c r="E3424" s="24" t="s">
        <v>4460</v>
      </c>
      <c r="F3424" s="24" t="s">
        <v>7412</v>
      </c>
      <c r="G3424" s="37" t="s">
        <v>7732</v>
      </c>
      <c r="H3424" s="232" t="s">
        <v>194</v>
      </c>
      <c r="I3424" s="24">
        <v>3</v>
      </c>
      <c r="J3424" s="24" t="s">
        <v>7697</v>
      </c>
      <c r="K3424" s="60" t="s">
        <v>31</v>
      </c>
      <c r="L3424" s="238">
        <v>3</v>
      </c>
      <c r="M3424" s="27">
        <f t="shared" si="157"/>
        <v>390</v>
      </c>
      <c r="N3424" s="23"/>
      <c r="O3424" s="184" t="s">
        <v>32</v>
      </c>
      <c r="P3424" s="237"/>
    </row>
    <row r="3425" s="83" customFormat="1" ht="18" customHeight="1" spans="1:16">
      <c r="A3425" s="24">
        <v>3420</v>
      </c>
      <c r="B3425" s="24" t="s">
        <v>23</v>
      </c>
      <c r="C3425" s="24" t="s">
        <v>24</v>
      </c>
      <c r="D3425" s="24" t="s">
        <v>25</v>
      </c>
      <c r="E3425" s="60" t="s">
        <v>4460</v>
      </c>
      <c r="F3425" s="60" t="s">
        <v>7412</v>
      </c>
      <c r="G3425" s="37" t="s">
        <v>7733</v>
      </c>
      <c r="H3425" s="232" t="s">
        <v>194</v>
      </c>
      <c r="I3425" s="24">
        <v>3</v>
      </c>
      <c r="J3425" s="24" t="s">
        <v>7697</v>
      </c>
      <c r="K3425" s="60" t="s">
        <v>31</v>
      </c>
      <c r="L3425" s="238">
        <v>3</v>
      </c>
      <c r="M3425" s="27">
        <f t="shared" si="157"/>
        <v>390</v>
      </c>
      <c r="N3425" s="23"/>
      <c r="O3425" s="184" t="s">
        <v>32</v>
      </c>
      <c r="P3425" s="237"/>
    </row>
    <row r="3426" s="83" customFormat="1" ht="18" customHeight="1" spans="1:16">
      <c r="A3426" s="24">
        <v>3421</v>
      </c>
      <c r="B3426" s="24" t="s">
        <v>23</v>
      </c>
      <c r="C3426" s="24" t="s">
        <v>24</v>
      </c>
      <c r="D3426" s="24" t="s">
        <v>25</v>
      </c>
      <c r="E3426" s="24" t="s">
        <v>4460</v>
      </c>
      <c r="F3426" s="24" t="s">
        <v>7412</v>
      </c>
      <c r="G3426" s="37" t="s">
        <v>7734</v>
      </c>
      <c r="H3426" s="232" t="s">
        <v>194</v>
      </c>
      <c r="I3426" s="24">
        <v>2</v>
      </c>
      <c r="J3426" s="24" t="s">
        <v>7697</v>
      </c>
      <c r="K3426" s="60" t="s">
        <v>31</v>
      </c>
      <c r="L3426" s="238">
        <v>2</v>
      </c>
      <c r="M3426" s="27">
        <f t="shared" si="157"/>
        <v>260</v>
      </c>
      <c r="N3426" s="23"/>
      <c r="O3426" s="184" t="s">
        <v>32</v>
      </c>
      <c r="P3426" s="237"/>
    </row>
    <row r="3427" s="83" customFormat="1" ht="18" customHeight="1" spans="1:16">
      <c r="A3427" s="24">
        <v>3422</v>
      </c>
      <c r="B3427" s="24" t="s">
        <v>23</v>
      </c>
      <c r="C3427" s="24" t="s">
        <v>24</v>
      </c>
      <c r="D3427" s="24" t="s">
        <v>25</v>
      </c>
      <c r="E3427" s="60" t="s">
        <v>4460</v>
      </c>
      <c r="F3427" s="60" t="s">
        <v>7412</v>
      </c>
      <c r="G3427" s="37" t="s">
        <v>7735</v>
      </c>
      <c r="H3427" s="232" t="s">
        <v>194</v>
      </c>
      <c r="I3427" s="24">
        <v>2</v>
      </c>
      <c r="J3427" s="24" t="s">
        <v>7697</v>
      </c>
      <c r="K3427" s="60" t="s">
        <v>31</v>
      </c>
      <c r="L3427" s="238">
        <v>2</v>
      </c>
      <c r="M3427" s="27">
        <f t="shared" si="157"/>
        <v>260</v>
      </c>
      <c r="N3427" s="23"/>
      <c r="O3427" s="184" t="s">
        <v>32</v>
      </c>
      <c r="P3427" s="237"/>
    </row>
    <row r="3428" s="83" customFormat="1" ht="18" customHeight="1" spans="1:16">
      <c r="A3428" s="24">
        <v>3423</v>
      </c>
      <c r="B3428" s="24" t="s">
        <v>23</v>
      </c>
      <c r="C3428" s="24" t="s">
        <v>24</v>
      </c>
      <c r="D3428" s="24" t="s">
        <v>25</v>
      </c>
      <c r="E3428" s="24" t="s">
        <v>4460</v>
      </c>
      <c r="F3428" s="24" t="s">
        <v>7412</v>
      </c>
      <c r="G3428" s="37" t="s">
        <v>7736</v>
      </c>
      <c r="H3428" s="232" t="s">
        <v>194</v>
      </c>
      <c r="I3428" s="24">
        <v>2</v>
      </c>
      <c r="J3428" s="24" t="s">
        <v>7697</v>
      </c>
      <c r="K3428" s="60" t="s">
        <v>31</v>
      </c>
      <c r="L3428" s="238">
        <v>2</v>
      </c>
      <c r="M3428" s="27">
        <f t="shared" si="157"/>
        <v>260</v>
      </c>
      <c r="N3428" s="23"/>
      <c r="O3428" s="184" t="s">
        <v>32</v>
      </c>
      <c r="P3428" s="237"/>
    </row>
    <row r="3429" s="83" customFormat="1" ht="18" customHeight="1" spans="1:16">
      <c r="A3429" s="24">
        <v>3424</v>
      </c>
      <c r="B3429" s="24" t="s">
        <v>23</v>
      </c>
      <c r="C3429" s="24" t="s">
        <v>24</v>
      </c>
      <c r="D3429" s="24" t="s">
        <v>25</v>
      </c>
      <c r="E3429" s="60" t="s">
        <v>4460</v>
      </c>
      <c r="F3429" s="60" t="s">
        <v>7412</v>
      </c>
      <c r="G3429" s="37" t="s">
        <v>7737</v>
      </c>
      <c r="H3429" s="232" t="s">
        <v>194</v>
      </c>
      <c r="I3429" s="24">
        <v>2</v>
      </c>
      <c r="J3429" s="24" t="s">
        <v>7697</v>
      </c>
      <c r="K3429" s="60" t="s">
        <v>31</v>
      </c>
      <c r="L3429" s="238">
        <v>2</v>
      </c>
      <c r="M3429" s="27">
        <f t="shared" si="157"/>
        <v>260</v>
      </c>
      <c r="N3429" s="23"/>
      <c r="O3429" s="184" t="s">
        <v>32</v>
      </c>
      <c r="P3429" s="237"/>
    </row>
    <row r="3430" s="83" customFormat="1" ht="18" customHeight="1" spans="1:16">
      <c r="A3430" s="24">
        <v>3425</v>
      </c>
      <c r="B3430" s="24" t="s">
        <v>23</v>
      </c>
      <c r="C3430" s="24" t="s">
        <v>24</v>
      </c>
      <c r="D3430" s="24" t="s">
        <v>25</v>
      </c>
      <c r="E3430" s="60" t="s">
        <v>4460</v>
      </c>
      <c r="F3430" s="60" t="s">
        <v>7412</v>
      </c>
      <c r="G3430" s="37" t="s">
        <v>7738</v>
      </c>
      <c r="H3430" s="232" t="s">
        <v>194</v>
      </c>
      <c r="I3430" s="24">
        <v>2</v>
      </c>
      <c r="J3430" s="24" t="s">
        <v>7697</v>
      </c>
      <c r="K3430" s="60" t="s">
        <v>31</v>
      </c>
      <c r="L3430" s="238">
        <v>2</v>
      </c>
      <c r="M3430" s="27">
        <f t="shared" si="157"/>
        <v>260</v>
      </c>
      <c r="N3430" s="23"/>
      <c r="O3430" s="184" t="s">
        <v>32</v>
      </c>
      <c r="P3430" s="237"/>
    </row>
    <row r="3431" s="83" customFormat="1" ht="18" customHeight="1" spans="1:16">
      <c r="A3431" s="24">
        <v>3426</v>
      </c>
      <c r="B3431" s="24" t="s">
        <v>23</v>
      </c>
      <c r="C3431" s="24" t="s">
        <v>24</v>
      </c>
      <c r="D3431" s="24" t="s">
        <v>25</v>
      </c>
      <c r="E3431" s="60" t="s">
        <v>4460</v>
      </c>
      <c r="F3431" s="60" t="s">
        <v>7412</v>
      </c>
      <c r="G3431" s="37" t="s">
        <v>7739</v>
      </c>
      <c r="H3431" s="232" t="s">
        <v>194</v>
      </c>
      <c r="I3431" s="24">
        <v>2</v>
      </c>
      <c r="J3431" s="24" t="s">
        <v>7697</v>
      </c>
      <c r="K3431" s="60" t="s">
        <v>31</v>
      </c>
      <c r="L3431" s="238">
        <v>2</v>
      </c>
      <c r="M3431" s="27">
        <f t="shared" si="157"/>
        <v>260</v>
      </c>
      <c r="N3431" s="23"/>
      <c r="O3431" s="184" t="s">
        <v>32</v>
      </c>
      <c r="P3431" s="237"/>
    </row>
    <row r="3432" s="83" customFormat="1" ht="18" customHeight="1" spans="1:16">
      <c r="A3432" s="24">
        <v>3427</v>
      </c>
      <c r="B3432" s="24" t="s">
        <v>23</v>
      </c>
      <c r="C3432" s="24" t="s">
        <v>24</v>
      </c>
      <c r="D3432" s="24" t="s">
        <v>25</v>
      </c>
      <c r="E3432" s="60" t="s">
        <v>4460</v>
      </c>
      <c r="F3432" s="60" t="s">
        <v>7412</v>
      </c>
      <c r="G3432" s="37" t="s">
        <v>7740</v>
      </c>
      <c r="H3432" s="232" t="s">
        <v>194</v>
      </c>
      <c r="I3432" s="24">
        <v>3</v>
      </c>
      <c r="J3432" s="24" t="s">
        <v>7697</v>
      </c>
      <c r="K3432" s="60" t="s">
        <v>31</v>
      </c>
      <c r="L3432" s="238">
        <v>3</v>
      </c>
      <c r="M3432" s="27">
        <f t="shared" si="157"/>
        <v>390</v>
      </c>
      <c r="N3432" s="23"/>
      <c r="O3432" s="184" t="s">
        <v>32</v>
      </c>
      <c r="P3432" s="237"/>
    </row>
    <row r="3433" s="83" customFormat="1" ht="18" customHeight="1" spans="1:16">
      <c r="A3433" s="24">
        <v>3428</v>
      </c>
      <c r="B3433" s="24" t="s">
        <v>23</v>
      </c>
      <c r="C3433" s="24" t="s">
        <v>24</v>
      </c>
      <c r="D3433" s="24" t="s">
        <v>25</v>
      </c>
      <c r="E3433" s="60" t="s">
        <v>4460</v>
      </c>
      <c r="F3433" s="60" t="s">
        <v>7412</v>
      </c>
      <c r="G3433" s="37" t="s">
        <v>7741</v>
      </c>
      <c r="H3433" s="24" t="s">
        <v>194</v>
      </c>
      <c r="I3433" s="24">
        <v>4</v>
      </c>
      <c r="J3433" s="24" t="s">
        <v>7697</v>
      </c>
      <c r="K3433" s="60" t="s">
        <v>31</v>
      </c>
      <c r="L3433" s="238">
        <v>4</v>
      </c>
      <c r="M3433" s="27">
        <f t="shared" si="157"/>
        <v>520</v>
      </c>
      <c r="N3433" s="23"/>
      <c r="O3433" s="184" t="s">
        <v>32</v>
      </c>
      <c r="P3433" s="237"/>
    </row>
    <row r="3434" s="83" customFormat="1" ht="18" customHeight="1" spans="1:16">
      <c r="A3434" s="24">
        <v>3429</v>
      </c>
      <c r="B3434" s="24" t="s">
        <v>23</v>
      </c>
      <c r="C3434" s="24" t="s">
        <v>24</v>
      </c>
      <c r="D3434" s="24" t="s">
        <v>25</v>
      </c>
      <c r="E3434" s="60" t="s">
        <v>4460</v>
      </c>
      <c r="F3434" s="60" t="s">
        <v>7412</v>
      </c>
      <c r="G3434" s="37" t="s">
        <v>7742</v>
      </c>
      <c r="H3434" s="232" t="s">
        <v>194</v>
      </c>
      <c r="I3434" s="24">
        <v>2</v>
      </c>
      <c r="J3434" s="24" t="s">
        <v>7697</v>
      </c>
      <c r="K3434" s="60" t="s">
        <v>31</v>
      </c>
      <c r="L3434" s="238">
        <v>2</v>
      </c>
      <c r="M3434" s="27">
        <f t="shared" si="157"/>
        <v>260</v>
      </c>
      <c r="N3434" s="23"/>
      <c r="O3434" s="184" t="s">
        <v>32</v>
      </c>
      <c r="P3434" s="237"/>
    </row>
    <row r="3435" s="83" customFormat="1" ht="18" customHeight="1" spans="1:16">
      <c r="A3435" s="24">
        <v>3430</v>
      </c>
      <c r="B3435" s="24" t="s">
        <v>23</v>
      </c>
      <c r="C3435" s="24" t="s">
        <v>24</v>
      </c>
      <c r="D3435" s="24" t="s">
        <v>25</v>
      </c>
      <c r="E3435" s="60" t="s">
        <v>4460</v>
      </c>
      <c r="F3435" s="60" t="s">
        <v>7412</v>
      </c>
      <c r="G3435" s="37" t="s">
        <v>7743</v>
      </c>
      <c r="H3435" s="24" t="s">
        <v>1583</v>
      </c>
      <c r="I3435" s="24">
        <v>2</v>
      </c>
      <c r="J3435" s="24" t="s">
        <v>7697</v>
      </c>
      <c r="K3435" s="60" t="s">
        <v>31</v>
      </c>
      <c r="L3435" s="238">
        <v>2</v>
      </c>
      <c r="M3435" s="27">
        <f>L3435*312</f>
        <v>624</v>
      </c>
      <c r="N3435" s="23"/>
      <c r="O3435" s="184" t="s">
        <v>32</v>
      </c>
      <c r="P3435" s="237"/>
    </row>
    <row r="3436" s="83" customFormat="1" ht="18" customHeight="1" spans="1:16">
      <c r="A3436" s="24">
        <v>3431</v>
      </c>
      <c r="B3436" s="24" t="s">
        <v>23</v>
      </c>
      <c r="C3436" s="24" t="s">
        <v>24</v>
      </c>
      <c r="D3436" s="24" t="s">
        <v>25</v>
      </c>
      <c r="E3436" s="60" t="s">
        <v>4460</v>
      </c>
      <c r="F3436" s="60" t="s">
        <v>7412</v>
      </c>
      <c r="G3436" s="37" t="s">
        <v>7744</v>
      </c>
      <c r="H3436" s="232" t="s">
        <v>194</v>
      </c>
      <c r="I3436" s="24">
        <v>2</v>
      </c>
      <c r="J3436" s="24" t="s">
        <v>7697</v>
      </c>
      <c r="K3436" s="60" t="s">
        <v>31</v>
      </c>
      <c r="L3436" s="238">
        <v>2</v>
      </c>
      <c r="M3436" s="27">
        <f>L3436*130</f>
        <v>260</v>
      </c>
      <c r="N3436" s="23"/>
      <c r="O3436" s="184" t="s">
        <v>32</v>
      </c>
      <c r="P3436" s="237"/>
    </row>
    <row r="3437" s="83" customFormat="1" ht="18" customHeight="1" spans="1:16">
      <c r="A3437" s="24">
        <v>3432</v>
      </c>
      <c r="B3437" s="24" t="s">
        <v>23</v>
      </c>
      <c r="C3437" s="24" t="s">
        <v>24</v>
      </c>
      <c r="D3437" s="24" t="s">
        <v>25</v>
      </c>
      <c r="E3437" s="60" t="s">
        <v>4460</v>
      </c>
      <c r="F3437" s="60" t="s">
        <v>7412</v>
      </c>
      <c r="G3437" s="37" t="s">
        <v>3870</v>
      </c>
      <c r="H3437" s="24" t="s">
        <v>1583</v>
      </c>
      <c r="I3437" s="24">
        <v>3</v>
      </c>
      <c r="J3437" s="24" t="s">
        <v>7697</v>
      </c>
      <c r="K3437" s="60" t="s">
        <v>31</v>
      </c>
      <c r="L3437" s="238">
        <v>3</v>
      </c>
      <c r="M3437" s="27">
        <f>L3437*312</f>
        <v>936</v>
      </c>
      <c r="N3437" s="23"/>
      <c r="O3437" s="184" t="s">
        <v>32</v>
      </c>
      <c r="P3437" s="237"/>
    </row>
    <row r="3438" s="83" customFormat="1" ht="18" customHeight="1" spans="1:16">
      <c r="A3438" s="24">
        <v>3433</v>
      </c>
      <c r="B3438" s="24" t="s">
        <v>23</v>
      </c>
      <c r="C3438" s="24" t="s">
        <v>24</v>
      </c>
      <c r="D3438" s="24" t="s">
        <v>25</v>
      </c>
      <c r="E3438" s="60" t="s">
        <v>4460</v>
      </c>
      <c r="F3438" s="60" t="s">
        <v>7412</v>
      </c>
      <c r="G3438" s="37" t="s">
        <v>7745</v>
      </c>
      <c r="H3438" s="24" t="s">
        <v>194</v>
      </c>
      <c r="I3438" s="24">
        <v>4</v>
      </c>
      <c r="J3438" s="24" t="s">
        <v>7697</v>
      </c>
      <c r="K3438" s="60" t="s">
        <v>31</v>
      </c>
      <c r="L3438" s="238">
        <v>4</v>
      </c>
      <c r="M3438" s="27">
        <f>L3438*130</f>
        <v>520</v>
      </c>
      <c r="N3438" s="23"/>
      <c r="O3438" s="184" t="s">
        <v>32</v>
      </c>
      <c r="P3438" s="237"/>
    </row>
    <row r="3439" s="83" customFormat="1" ht="18" customHeight="1" spans="1:16">
      <c r="A3439" s="24">
        <v>3434</v>
      </c>
      <c r="B3439" s="24" t="s">
        <v>23</v>
      </c>
      <c r="C3439" s="24" t="s">
        <v>24</v>
      </c>
      <c r="D3439" s="24" t="s">
        <v>25</v>
      </c>
      <c r="E3439" s="60" t="s">
        <v>4460</v>
      </c>
      <c r="F3439" s="60" t="s">
        <v>7412</v>
      </c>
      <c r="G3439" s="37" t="s">
        <v>3870</v>
      </c>
      <c r="H3439" s="24" t="s">
        <v>5025</v>
      </c>
      <c r="I3439" s="24">
        <v>1</v>
      </c>
      <c r="J3439" s="24" t="s">
        <v>7697</v>
      </c>
      <c r="K3439" s="60" t="s">
        <v>31</v>
      </c>
      <c r="L3439" s="238">
        <v>1</v>
      </c>
      <c r="M3439" s="27">
        <f>L3439*312</f>
        <v>312</v>
      </c>
      <c r="N3439" s="23"/>
      <c r="O3439" s="184" t="s">
        <v>32</v>
      </c>
      <c r="P3439" s="237"/>
    </row>
    <row r="3440" s="83" customFormat="1" ht="18" customHeight="1" spans="1:16">
      <c r="A3440" s="24">
        <v>3435</v>
      </c>
      <c r="B3440" s="24" t="s">
        <v>23</v>
      </c>
      <c r="C3440" s="24" t="s">
        <v>24</v>
      </c>
      <c r="D3440" s="24" t="s">
        <v>25</v>
      </c>
      <c r="E3440" s="60" t="s">
        <v>4460</v>
      </c>
      <c r="F3440" s="60" t="s">
        <v>7412</v>
      </c>
      <c r="G3440" s="37" t="s">
        <v>7746</v>
      </c>
      <c r="H3440" s="232" t="s">
        <v>194</v>
      </c>
      <c r="I3440" s="24">
        <v>2</v>
      </c>
      <c r="J3440" s="24" t="s">
        <v>7697</v>
      </c>
      <c r="K3440" s="60" t="s">
        <v>31</v>
      </c>
      <c r="L3440" s="238">
        <v>2</v>
      </c>
      <c r="M3440" s="27">
        <f t="shared" ref="M3440:M3455" si="158">L3440*130</f>
        <v>260</v>
      </c>
      <c r="N3440" s="23"/>
      <c r="O3440" s="184" t="s">
        <v>32</v>
      </c>
      <c r="P3440" s="237"/>
    </row>
    <row r="3441" s="83" customFormat="1" ht="18" customHeight="1" spans="1:16">
      <c r="A3441" s="24">
        <v>3436</v>
      </c>
      <c r="B3441" s="24" t="s">
        <v>23</v>
      </c>
      <c r="C3441" s="24" t="s">
        <v>24</v>
      </c>
      <c r="D3441" s="24" t="s">
        <v>25</v>
      </c>
      <c r="E3441" s="60" t="s">
        <v>4460</v>
      </c>
      <c r="F3441" s="60" t="s">
        <v>7412</v>
      </c>
      <c r="G3441" s="37" t="s">
        <v>7747</v>
      </c>
      <c r="H3441" s="232" t="s">
        <v>194</v>
      </c>
      <c r="I3441" s="24">
        <v>2</v>
      </c>
      <c r="J3441" s="24" t="s">
        <v>7697</v>
      </c>
      <c r="K3441" s="60" t="s">
        <v>31</v>
      </c>
      <c r="L3441" s="238">
        <v>2</v>
      </c>
      <c r="M3441" s="27">
        <f t="shared" si="158"/>
        <v>260</v>
      </c>
      <c r="N3441" s="23"/>
      <c r="O3441" s="184" t="s">
        <v>32</v>
      </c>
      <c r="P3441" s="237"/>
    </row>
    <row r="3442" s="83" customFormat="1" ht="18" customHeight="1" spans="1:16">
      <c r="A3442" s="24">
        <v>3437</v>
      </c>
      <c r="B3442" s="24" t="s">
        <v>23</v>
      </c>
      <c r="C3442" s="24" t="s">
        <v>24</v>
      </c>
      <c r="D3442" s="24" t="s">
        <v>25</v>
      </c>
      <c r="E3442" s="60" t="s">
        <v>4460</v>
      </c>
      <c r="F3442" s="60" t="s">
        <v>7412</v>
      </c>
      <c r="G3442" s="37" t="s">
        <v>1323</v>
      </c>
      <c r="H3442" s="24" t="s">
        <v>194</v>
      </c>
      <c r="I3442" s="24">
        <v>4</v>
      </c>
      <c r="J3442" s="24" t="s">
        <v>7697</v>
      </c>
      <c r="K3442" s="60" t="s">
        <v>31</v>
      </c>
      <c r="L3442" s="238">
        <v>4</v>
      </c>
      <c r="M3442" s="27">
        <f t="shared" si="158"/>
        <v>520</v>
      </c>
      <c r="N3442" s="23"/>
      <c r="O3442" s="184" t="s">
        <v>32</v>
      </c>
      <c r="P3442" s="237"/>
    </row>
    <row r="3443" s="83" customFormat="1" ht="18" customHeight="1" spans="1:16">
      <c r="A3443" s="24">
        <v>3438</v>
      </c>
      <c r="B3443" s="24" t="s">
        <v>23</v>
      </c>
      <c r="C3443" s="24" t="s">
        <v>24</v>
      </c>
      <c r="D3443" s="24" t="s">
        <v>25</v>
      </c>
      <c r="E3443" s="60" t="s">
        <v>4460</v>
      </c>
      <c r="F3443" s="60" t="s">
        <v>7412</v>
      </c>
      <c r="G3443" s="37" t="s">
        <v>7748</v>
      </c>
      <c r="H3443" s="232" t="s">
        <v>194</v>
      </c>
      <c r="I3443" s="24">
        <v>3</v>
      </c>
      <c r="J3443" s="24" t="s">
        <v>7697</v>
      </c>
      <c r="K3443" s="60" t="s">
        <v>31</v>
      </c>
      <c r="L3443" s="238">
        <v>3</v>
      </c>
      <c r="M3443" s="27">
        <f t="shared" si="158"/>
        <v>390</v>
      </c>
      <c r="N3443" s="23"/>
      <c r="O3443" s="184" t="s">
        <v>32</v>
      </c>
      <c r="P3443" s="237"/>
    </row>
    <row r="3444" s="83" customFormat="1" ht="18" customHeight="1" spans="1:16">
      <c r="A3444" s="24">
        <v>3439</v>
      </c>
      <c r="B3444" s="24" t="s">
        <v>23</v>
      </c>
      <c r="C3444" s="24" t="s">
        <v>24</v>
      </c>
      <c r="D3444" s="24" t="s">
        <v>25</v>
      </c>
      <c r="E3444" s="60" t="s">
        <v>4460</v>
      </c>
      <c r="F3444" s="60" t="s">
        <v>7412</v>
      </c>
      <c r="G3444" s="37" t="s">
        <v>7749</v>
      </c>
      <c r="H3444" s="232" t="s">
        <v>194</v>
      </c>
      <c r="I3444" s="24">
        <v>3</v>
      </c>
      <c r="J3444" s="24" t="s">
        <v>7750</v>
      </c>
      <c r="K3444" s="60" t="s">
        <v>31</v>
      </c>
      <c r="L3444" s="238">
        <v>3</v>
      </c>
      <c r="M3444" s="27">
        <f t="shared" si="158"/>
        <v>390</v>
      </c>
      <c r="N3444" s="23"/>
      <c r="O3444" s="184" t="s">
        <v>32</v>
      </c>
      <c r="P3444" s="237"/>
    </row>
    <row r="3445" s="83" customFormat="1" ht="18" customHeight="1" spans="1:16">
      <c r="A3445" s="24">
        <v>3440</v>
      </c>
      <c r="B3445" s="24" t="s">
        <v>23</v>
      </c>
      <c r="C3445" s="24" t="s">
        <v>24</v>
      </c>
      <c r="D3445" s="24" t="s">
        <v>25</v>
      </c>
      <c r="E3445" s="60" t="s">
        <v>4460</v>
      </c>
      <c r="F3445" s="60" t="s">
        <v>7412</v>
      </c>
      <c r="G3445" s="37" t="s">
        <v>7751</v>
      </c>
      <c r="H3445" s="232" t="s">
        <v>194</v>
      </c>
      <c r="I3445" s="24">
        <v>3</v>
      </c>
      <c r="J3445" s="24" t="s">
        <v>7750</v>
      </c>
      <c r="K3445" s="60" t="s">
        <v>31</v>
      </c>
      <c r="L3445" s="238">
        <v>3</v>
      </c>
      <c r="M3445" s="27">
        <f t="shared" si="158"/>
        <v>390</v>
      </c>
      <c r="N3445" s="23"/>
      <c r="O3445" s="184" t="s">
        <v>32</v>
      </c>
      <c r="P3445" s="237"/>
    </row>
    <row r="3446" s="83" customFormat="1" ht="18" customHeight="1" spans="1:16">
      <c r="A3446" s="24">
        <v>3441</v>
      </c>
      <c r="B3446" s="24" t="s">
        <v>23</v>
      </c>
      <c r="C3446" s="24" t="s">
        <v>24</v>
      </c>
      <c r="D3446" s="24" t="s">
        <v>25</v>
      </c>
      <c r="E3446" s="60" t="s">
        <v>4460</v>
      </c>
      <c r="F3446" s="60" t="s">
        <v>7412</v>
      </c>
      <c r="G3446" s="37" t="s">
        <v>7752</v>
      </c>
      <c r="H3446" s="232" t="s">
        <v>194</v>
      </c>
      <c r="I3446" s="24">
        <v>2</v>
      </c>
      <c r="J3446" s="24" t="s">
        <v>7750</v>
      </c>
      <c r="K3446" s="60" t="s">
        <v>31</v>
      </c>
      <c r="L3446" s="238">
        <v>2</v>
      </c>
      <c r="M3446" s="27">
        <f t="shared" si="158"/>
        <v>260</v>
      </c>
      <c r="N3446" s="23"/>
      <c r="O3446" s="184" t="s">
        <v>32</v>
      </c>
      <c r="P3446" s="237"/>
    </row>
    <row r="3447" s="83" customFormat="1" ht="18" customHeight="1" spans="1:16">
      <c r="A3447" s="24">
        <v>3442</v>
      </c>
      <c r="B3447" s="24" t="s">
        <v>23</v>
      </c>
      <c r="C3447" s="24" t="s">
        <v>24</v>
      </c>
      <c r="D3447" s="24" t="s">
        <v>25</v>
      </c>
      <c r="E3447" s="60" t="s">
        <v>4460</v>
      </c>
      <c r="F3447" s="60" t="s">
        <v>7412</v>
      </c>
      <c r="G3447" s="37" t="s">
        <v>7753</v>
      </c>
      <c r="H3447" s="24" t="s">
        <v>194</v>
      </c>
      <c r="I3447" s="24">
        <v>4</v>
      </c>
      <c r="J3447" s="24" t="s">
        <v>7750</v>
      </c>
      <c r="K3447" s="60" t="s">
        <v>31</v>
      </c>
      <c r="L3447" s="238">
        <v>4</v>
      </c>
      <c r="M3447" s="27">
        <f t="shared" si="158"/>
        <v>520</v>
      </c>
      <c r="N3447" s="23"/>
      <c r="O3447" s="184" t="s">
        <v>32</v>
      </c>
      <c r="P3447" s="237"/>
    </row>
    <row r="3448" s="83" customFormat="1" ht="18" customHeight="1" spans="1:16">
      <c r="A3448" s="24">
        <v>3443</v>
      </c>
      <c r="B3448" s="24" t="s">
        <v>23</v>
      </c>
      <c r="C3448" s="24" t="s">
        <v>24</v>
      </c>
      <c r="D3448" s="24" t="s">
        <v>25</v>
      </c>
      <c r="E3448" s="60" t="s">
        <v>4460</v>
      </c>
      <c r="F3448" s="60" t="s">
        <v>7412</v>
      </c>
      <c r="G3448" s="37" t="s">
        <v>7564</v>
      </c>
      <c r="H3448" s="232" t="s">
        <v>194</v>
      </c>
      <c r="I3448" s="24">
        <v>3</v>
      </c>
      <c r="J3448" s="24" t="s">
        <v>7750</v>
      </c>
      <c r="K3448" s="60" t="s">
        <v>31</v>
      </c>
      <c r="L3448" s="238">
        <v>3</v>
      </c>
      <c r="M3448" s="27">
        <f t="shared" si="158"/>
        <v>390</v>
      </c>
      <c r="N3448" s="23"/>
      <c r="O3448" s="184" t="s">
        <v>32</v>
      </c>
      <c r="P3448" s="237"/>
    </row>
    <row r="3449" s="83" customFormat="1" ht="18" customHeight="1" spans="1:16">
      <c r="A3449" s="24">
        <v>3444</v>
      </c>
      <c r="B3449" s="24" t="s">
        <v>23</v>
      </c>
      <c r="C3449" s="24" t="s">
        <v>24</v>
      </c>
      <c r="D3449" s="24" t="s">
        <v>25</v>
      </c>
      <c r="E3449" s="24" t="s">
        <v>4460</v>
      </c>
      <c r="F3449" s="24" t="s">
        <v>7412</v>
      </c>
      <c r="G3449" s="37" t="s">
        <v>7754</v>
      </c>
      <c r="H3449" s="232" t="s">
        <v>194</v>
      </c>
      <c r="I3449" s="24">
        <v>3</v>
      </c>
      <c r="J3449" s="24" t="s">
        <v>7750</v>
      </c>
      <c r="K3449" s="60" t="s">
        <v>31</v>
      </c>
      <c r="L3449" s="238">
        <v>3</v>
      </c>
      <c r="M3449" s="27">
        <f t="shared" si="158"/>
        <v>390</v>
      </c>
      <c r="N3449" s="23"/>
      <c r="O3449" s="184" t="s">
        <v>32</v>
      </c>
      <c r="P3449" s="237"/>
    </row>
    <row r="3450" s="83" customFormat="1" ht="18" customHeight="1" spans="1:16">
      <c r="A3450" s="24">
        <v>3445</v>
      </c>
      <c r="B3450" s="24" t="s">
        <v>23</v>
      </c>
      <c r="C3450" s="24" t="s">
        <v>24</v>
      </c>
      <c r="D3450" s="24" t="s">
        <v>25</v>
      </c>
      <c r="E3450" s="60" t="s">
        <v>4460</v>
      </c>
      <c r="F3450" s="60" t="s">
        <v>7412</v>
      </c>
      <c r="G3450" s="37" t="s">
        <v>6828</v>
      </c>
      <c r="H3450" s="232" t="s">
        <v>194</v>
      </c>
      <c r="I3450" s="24">
        <v>2</v>
      </c>
      <c r="J3450" s="24" t="s">
        <v>7750</v>
      </c>
      <c r="K3450" s="60" t="s">
        <v>31</v>
      </c>
      <c r="L3450" s="238">
        <v>2</v>
      </c>
      <c r="M3450" s="27">
        <f t="shared" si="158"/>
        <v>260</v>
      </c>
      <c r="N3450" s="23"/>
      <c r="O3450" s="184" t="s">
        <v>32</v>
      </c>
      <c r="P3450" s="237"/>
    </row>
    <row r="3451" s="83" customFormat="1" ht="18" customHeight="1" spans="1:16">
      <c r="A3451" s="24">
        <v>3446</v>
      </c>
      <c r="B3451" s="24" t="s">
        <v>23</v>
      </c>
      <c r="C3451" s="24" t="s">
        <v>24</v>
      </c>
      <c r="D3451" s="24" t="s">
        <v>25</v>
      </c>
      <c r="E3451" s="60" t="s">
        <v>4460</v>
      </c>
      <c r="F3451" s="60" t="s">
        <v>7412</v>
      </c>
      <c r="G3451" s="37" t="s">
        <v>7755</v>
      </c>
      <c r="H3451" s="232" t="s">
        <v>194</v>
      </c>
      <c r="I3451" s="24">
        <v>2</v>
      </c>
      <c r="J3451" s="24" t="s">
        <v>7750</v>
      </c>
      <c r="K3451" s="60" t="s">
        <v>31</v>
      </c>
      <c r="L3451" s="238">
        <v>2</v>
      </c>
      <c r="M3451" s="27">
        <f t="shared" si="158"/>
        <v>260</v>
      </c>
      <c r="N3451" s="23"/>
      <c r="O3451" s="184" t="s">
        <v>32</v>
      </c>
      <c r="P3451" s="237"/>
    </row>
    <row r="3452" s="83" customFormat="1" ht="18" customHeight="1" spans="1:16">
      <c r="A3452" s="24">
        <v>3447</v>
      </c>
      <c r="B3452" s="24" t="s">
        <v>23</v>
      </c>
      <c r="C3452" s="24" t="s">
        <v>24</v>
      </c>
      <c r="D3452" s="24" t="s">
        <v>25</v>
      </c>
      <c r="E3452" s="60" t="s">
        <v>4460</v>
      </c>
      <c r="F3452" s="60" t="s">
        <v>7412</v>
      </c>
      <c r="G3452" s="37" t="s">
        <v>1339</v>
      </c>
      <c r="H3452" s="232" t="s">
        <v>194</v>
      </c>
      <c r="I3452" s="24">
        <v>2</v>
      </c>
      <c r="J3452" s="24" t="s">
        <v>7750</v>
      </c>
      <c r="K3452" s="60" t="s">
        <v>31</v>
      </c>
      <c r="L3452" s="238">
        <v>2</v>
      </c>
      <c r="M3452" s="27">
        <f t="shared" si="158"/>
        <v>260</v>
      </c>
      <c r="N3452" s="23"/>
      <c r="O3452" s="184" t="s">
        <v>32</v>
      </c>
      <c r="P3452" s="237"/>
    </row>
    <row r="3453" s="83" customFormat="1" ht="18" customHeight="1" spans="1:16">
      <c r="A3453" s="24">
        <v>3448</v>
      </c>
      <c r="B3453" s="24" t="s">
        <v>23</v>
      </c>
      <c r="C3453" s="24" t="s">
        <v>24</v>
      </c>
      <c r="D3453" s="24" t="s">
        <v>25</v>
      </c>
      <c r="E3453" s="60" t="s">
        <v>4460</v>
      </c>
      <c r="F3453" s="60" t="s">
        <v>7412</v>
      </c>
      <c r="G3453" s="37" t="s">
        <v>7756</v>
      </c>
      <c r="H3453" s="232" t="s">
        <v>194</v>
      </c>
      <c r="I3453" s="24">
        <v>3</v>
      </c>
      <c r="J3453" s="24" t="s">
        <v>7750</v>
      </c>
      <c r="K3453" s="60" t="s">
        <v>31</v>
      </c>
      <c r="L3453" s="238">
        <v>3</v>
      </c>
      <c r="M3453" s="27">
        <f t="shared" si="158"/>
        <v>390</v>
      </c>
      <c r="N3453" s="23"/>
      <c r="O3453" s="184" t="s">
        <v>32</v>
      </c>
      <c r="P3453" s="237"/>
    </row>
    <row r="3454" s="83" customFormat="1" ht="18" customHeight="1" spans="1:16">
      <c r="A3454" s="24">
        <v>3449</v>
      </c>
      <c r="B3454" s="24" t="s">
        <v>23</v>
      </c>
      <c r="C3454" s="24" t="s">
        <v>24</v>
      </c>
      <c r="D3454" s="24" t="s">
        <v>25</v>
      </c>
      <c r="E3454" s="24" t="s">
        <v>4460</v>
      </c>
      <c r="F3454" s="24" t="s">
        <v>7412</v>
      </c>
      <c r="G3454" s="238" t="s">
        <v>7757</v>
      </c>
      <c r="H3454" s="232" t="s">
        <v>194</v>
      </c>
      <c r="I3454" s="24">
        <v>3</v>
      </c>
      <c r="J3454" s="24" t="s">
        <v>7750</v>
      </c>
      <c r="K3454" s="60" t="s">
        <v>31</v>
      </c>
      <c r="L3454" s="238">
        <v>3</v>
      </c>
      <c r="M3454" s="27">
        <f t="shared" si="158"/>
        <v>390</v>
      </c>
      <c r="N3454" s="23"/>
      <c r="O3454" s="184" t="s">
        <v>32</v>
      </c>
      <c r="P3454" s="239"/>
    </row>
    <row r="3455" s="83" customFormat="1" ht="18" customHeight="1" spans="1:16">
      <c r="A3455" s="24">
        <v>3450</v>
      </c>
      <c r="B3455" s="24" t="s">
        <v>23</v>
      </c>
      <c r="C3455" s="24" t="s">
        <v>24</v>
      </c>
      <c r="D3455" s="24" t="s">
        <v>25</v>
      </c>
      <c r="E3455" s="60" t="s">
        <v>4460</v>
      </c>
      <c r="F3455" s="60" t="s">
        <v>7412</v>
      </c>
      <c r="G3455" s="37" t="s">
        <v>7639</v>
      </c>
      <c r="H3455" s="24" t="s">
        <v>194</v>
      </c>
      <c r="I3455" s="24">
        <v>4</v>
      </c>
      <c r="J3455" s="24" t="s">
        <v>7750</v>
      </c>
      <c r="K3455" s="60" t="s">
        <v>31</v>
      </c>
      <c r="L3455" s="238">
        <v>4</v>
      </c>
      <c r="M3455" s="27">
        <f t="shared" si="158"/>
        <v>520</v>
      </c>
      <c r="N3455" s="23"/>
      <c r="O3455" s="184" t="s">
        <v>32</v>
      </c>
      <c r="P3455" s="237"/>
    </row>
    <row r="3456" s="83" customFormat="1" ht="18" customHeight="1" spans="1:16">
      <c r="A3456" s="24">
        <v>3451</v>
      </c>
      <c r="B3456" s="24" t="s">
        <v>23</v>
      </c>
      <c r="C3456" s="24" t="s">
        <v>24</v>
      </c>
      <c r="D3456" s="24" t="s">
        <v>25</v>
      </c>
      <c r="E3456" s="60" t="s">
        <v>4460</v>
      </c>
      <c r="F3456" s="60" t="s">
        <v>7412</v>
      </c>
      <c r="G3456" s="37" t="s">
        <v>7758</v>
      </c>
      <c r="H3456" s="232" t="s">
        <v>194</v>
      </c>
      <c r="I3456" s="24">
        <v>1</v>
      </c>
      <c r="J3456" s="24" t="s">
        <v>7750</v>
      </c>
      <c r="K3456" s="60" t="s">
        <v>31</v>
      </c>
      <c r="L3456" s="238">
        <v>1</v>
      </c>
      <c r="M3456" s="27">
        <f>L3456*312</f>
        <v>312</v>
      </c>
      <c r="N3456" s="23"/>
      <c r="O3456" s="184" t="s">
        <v>32</v>
      </c>
      <c r="P3456" s="237"/>
    </row>
    <row r="3457" s="83" customFormat="1" ht="18" customHeight="1" spans="1:16">
      <c r="A3457" s="24">
        <v>3452</v>
      </c>
      <c r="B3457" s="24" t="s">
        <v>23</v>
      </c>
      <c r="C3457" s="24" t="s">
        <v>24</v>
      </c>
      <c r="D3457" s="24" t="s">
        <v>25</v>
      </c>
      <c r="E3457" s="60" t="s">
        <v>4460</v>
      </c>
      <c r="F3457" s="60" t="s">
        <v>7412</v>
      </c>
      <c r="G3457" s="37" t="s">
        <v>7759</v>
      </c>
      <c r="H3457" s="232" t="s">
        <v>194</v>
      </c>
      <c r="I3457" s="24">
        <v>2</v>
      </c>
      <c r="J3457" s="24" t="s">
        <v>7750</v>
      </c>
      <c r="K3457" s="60" t="s">
        <v>31</v>
      </c>
      <c r="L3457" s="238">
        <v>2</v>
      </c>
      <c r="M3457" s="27">
        <f>L3457*130</f>
        <v>260</v>
      </c>
      <c r="N3457" s="23"/>
      <c r="O3457" s="184" t="s">
        <v>32</v>
      </c>
      <c r="P3457" s="237"/>
    </row>
    <row r="3458" s="83" customFormat="1" ht="18" customHeight="1" spans="1:16">
      <c r="A3458" s="24">
        <v>3453</v>
      </c>
      <c r="B3458" s="24" t="s">
        <v>23</v>
      </c>
      <c r="C3458" s="24" t="s">
        <v>24</v>
      </c>
      <c r="D3458" s="24" t="s">
        <v>25</v>
      </c>
      <c r="E3458" s="60" t="s">
        <v>4460</v>
      </c>
      <c r="F3458" s="60" t="s">
        <v>7412</v>
      </c>
      <c r="G3458" s="37" t="s">
        <v>7760</v>
      </c>
      <c r="H3458" s="232" t="s">
        <v>194</v>
      </c>
      <c r="I3458" s="24">
        <v>2</v>
      </c>
      <c r="J3458" s="24" t="s">
        <v>7750</v>
      </c>
      <c r="K3458" s="60" t="s">
        <v>31</v>
      </c>
      <c r="L3458" s="238">
        <v>2</v>
      </c>
      <c r="M3458" s="27">
        <f>L3458*130</f>
        <v>260</v>
      </c>
      <c r="N3458" s="23"/>
      <c r="O3458" s="184" t="s">
        <v>32</v>
      </c>
      <c r="P3458" s="237"/>
    </row>
    <row r="3459" s="83" customFormat="1" ht="18" customHeight="1" spans="1:16">
      <c r="A3459" s="24">
        <v>3454</v>
      </c>
      <c r="B3459" s="24" t="s">
        <v>23</v>
      </c>
      <c r="C3459" s="24" t="s">
        <v>24</v>
      </c>
      <c r="D3459" s="24" t="s">
        <v>25</v>
      </c>
      <c r="E3459" s="60" t="s">
        <v>4460</v>
      </c>
      <c r="F3459" s="60" t="s">
        <v>7412</v>
      </c>
      <c r="G3459" s="37" t="s">
        <v>7186</v>
      </c>
      <c r="H3459" s="24" t="s">
        <v>1583</v>
      </c>
      <c r="I3459" s="24">
        <v>1</v>
      </c>
      <c r="J3459" s="24" t="s">
        <v>7750</v>
      </c>
      <c r="K3459" s="60" t="s">
        <v>31</v>
      </c>
      <c r="L3459" s="238">
        <v>1</v>
      </c>
      <c r="M3459" s="27">
        <f>L3459*312</f>
        <v>312</v>
      </c>
      <c r="N3459" s="23"/>
      <c r="O3459" s="184" t="s">
        <v>32</v>
      </c>
      <c r="P3459" s="237"/>
    </row>
    <row r="3460" s="83" customFormat="1" ht="18" customHeight="1" spans="1:16">
      <c r="A3460" s="24">
        <v>3455</v>
      </c>
      <c r="B3460" s="24" t="s">
        <v>23</v>
      </c>
      <c r="C3460" s="24" t="s">
        <v>24</v>
      </c>
      <c r="D3460" s="24" t="s">
        <v>25</v>
      </c>
      <c r="E3460" s="24" t="s">
        <v>4460</v>
      </c>
      <c r="F3460" s="24" t="s">
        <v>7412</v>
      </c>
      <c r="G3460" s="238" t="s">
        <v>7761</v>
      </c>
      <c r="H3460" s="24" t="s">
        <v>51</v>
      </c>
      <c r="I3460" s="24">
        <v>1</v>
      </c>
      <c r="J3460" s="24" t="s">
        <v>7750</v>
      </c>
      <c r="K3460" s="60" t="s">
        <v>31</v>
      </c>
      <c r="L3460" s="238">
        <v>1</v>
      </c>
      <c r="M3460" s="27">
        <f>L3460*312</f>
        <v>312</v>
      </c>
      <c r="N3460" s="23"/>
      <c r="O3460" s="184" t="s">
        <v>32</v>
      </c>
      <c r="P3460" s="239"/>
    </row>
    <row r="3461" s="83" customFormat="1" ht="18" customHeight="1" spans="1:16">
      <c r="A3461" s="24">
        <v>3456</v>
      </c>
      <c r="B3461" s="24" t="s">
        <v>23</v>
      </c>
      <c r="C3461" s="24" t="s">
        <v>24</v>
      </c>
      <c r="D3461" s="24" t="s">
        <v>25</v>
      </c>
      <c r="E3461" s="60" t="s">
        <v>4460</v>
      </c>
      <c r="F3461" s="24" t="s">
        <v>7412</v>
      </c>
      <c r="G3461" s="37" t="s">
        <v>7183</v>
      </c>
      <c r="H3461" s="232" t="s">
        <v>194</v>
      </c>
      <c r="I3461" s="24">
        <v>1</v>
      </c>
      <c r="J3461" s="24" t="s">
        <v>7750</v>
      </c>
      <c r="K3461" s="60" t="s">
        <v>31</v>
      </c>
      <c r="L3461" s="238">
        <v>1</v>
      </c>
      <c r="M3461" s="27">
        <f>L3461*312</f>
        <v>312</v>
      </c>
      <c r="N3461" s="23"/>
      <c r="O3461" s="184" t="s">
        <v>32</v>
      </c>
      <c r="P3461" s="237"/>
    </row>
    <row r="3462" s="83" customFormat="1" ht="18" customHeight="1" spans="1:16">
      <c r="A3462" s="24">
        <v>3457</v>
      </c>
      <c r="B3462" s="24" t="s">
        <v>23</v>
      </c>
      <c r="C3462" s="24" t="s">
        <v>24</v>
      </c>
      <c r="D3462" s="24" t="s">
        <v>25</v>
      </c>
      <c r="E3462" s="60" t="s">
        <v>4460</v>
      </c>
      <c r="F3462" s="60" t="s">
        <v>7412</v>
      </c>
      <c r="G3462" s="37" t="s">
        <v>7762</v>
      </c>
      <c r="H3462" s="232" t="s">
        <v>194</v>
      </c>
      <c r="I3462" s="24">
        <v>3</v>
      </c>
      <c r="J3462" s="24" t="s">
        <v>7750</v>
      </c>
      <c r="K3462" s="60" t="s">
        <v>31</v>
      </c>
      <c r="L3462" s="238">
        <v>3</v>
      </c>
      <c r="M3462" s="27">
        <f>L3462*130</f>
        <v>390</v>
      </c>
      <c r="N3462" s="23"/>
      <c r="O3462" s="184" t="s">
        <v>32</v>
      </c>
      <c r="P3462" s="237"/>
    </row>
    <row r="3463" s="83" customFormat="1" ht="18" customHeight="1" spans="1:16">
      <c r="A3463" s="24">
        <v>3458</v>
      </c>
      <c r="B3463" s="24" t="s">
        <v>23</v>
      </c>
      <c r="C3463" s="24" t="s">
        <v>24</v>
      </c>
      <c r="D3463" s="24" t="s">
        <v>25</v>
      </c>
      <c r="E3463" s="60" t="s">
        <v>4460</v>
      </c>
      <c r="F3463" s="60" t="s">
        <v>7412</v>
      </c>
      <c r="G3463" s="37" t="s">
        <v>7763</v>
      </c>
      <c r="H3463" s="232" t="s">
        <v>194</v>
      </c>
      <c r="I3463" s="24">
        <v>3</v>
      </c>
      <c r="J3463" s="24" t="s">
        <v>7750</v>
      </c>
      <c r="K3463" s="60" t="s">
        <v>31</v>
      </c>
      <c r="L3463" s="238">
        <v>3</v>
      </c>
      <c r="M3463" s="27">
        <f>L3463*130</f>
        <v>390</v>
      </c>
      <c r="N3463" s="23"/>
      <c r="O3463" s="184" t="s">
        <v>32</v>
      </c>
      <c r="P3463" s="237"/>
    </row>
    <row r="3464" s="83" customFormat="1" ht="18" customHeight="1" spans="1:16">
      <c r="A3464" s="24">
        <v>3459</v>
      </c>
      <c r="B3464" s="24" t="s">
        <v>23</v>
      </c>
      <c r="C3464" s="24" t="s">
        <v>24</v>
      </c>
      <c r="D3464" s="24" t="s">
        <v>25</v>
      </c>
      <c r="E3464" s="60" t="s">
        <v>4460</v>
      </c>
      <c r="F3464" s="60" t="s">
        <v>7412</v>
      </c>
      <c r="G3464" s="37" t="s">
        <v>7764</v>
      </c>
      <c r="H3464" s="24" t="s">
        <v>194</v>
      </c>
      <c r="I3464" s="24">
        <v>4</v>
      </c>
      <c r="J3464" s="24" t="s">
        <v>7750</v>
      </c>
      <c r="K3464" s="60" t="s">
        <v>31</v>
      </c>
      <c r="L3464" s="238">
        <v>4</v>
      </c>
      <c r="M3464" s="27">
        <f>L3464*130</f>
        <v>520</v>
      </c>
      <c r="N3464" s="23"/>
      <c r="O3464" s="184" t="s">
        <v>32</v>
      </c>
      <c r="P3464" s="237"/>
    </row>
    <row r="3465" s="83" customFormat="1" ht="18" customHeight="1" spans="1:16">
      <c r="A3465" s="24">
        <v>3460</v>
      </c>
      <c r="B3465" s="24" t="s">
        <v>23</v>
      </c>
      <c r="C3465" s="24" t="s">
        <v>24</v>
      </c>
      <c r="D3465" s="24" t="s">
        <v>25</v>
      </c>
      <c r="E3465" s="60" t="s">
        <v>4878</v>
      </c>
      <c r="F3465" s="60" t="s">
        <v>7412</v>
      </c>
      <c r="G3465" s="37" t="s">
        <v>7765</v>
      </c>
      <c r="H3465" s="24" t="s">
        <v>1583</v>
      </c>
      <c r="I3465" s="24">
        <v>1</v>
      </c>
      <c r="J3465" s="24" t="s">
        <v>7750</v>
      </c>
      <c r="K3465" s="60" t="s">
        <v>31</v>
      </c>
      <c r="L3465" s="238">
        <v>1</v>
      </c>
      <c r="M3465" s="27">
        <f>L3465*312</f>
        <v>312</v>
      </c>
      <c r="N3465" s="23"/>
      <c r="O3465" s="184" t="s">
        <v>32</v>
      </c>
      <c r="P3465" s="237"/>
    </row>
    <row r="3466" s="83" customFormat="1" ht="18" customHeight="1" spans="1:16">
      <c r="A3466" s="24">
        <v>3461</v>
      </c>
      <c r="B3466" s="24" t="s">
        <v>23</v>
      </c>
      <c r="C3466" s="24" t="s">
        <v>24</v>
      </c>
      <c r="D3466" s="24" t="s">
        <v>25</v>
      </c>
      <c r="E3466" s="60" t="s">
        <v>4460</v>
      </c>
      <c r="F3466" s="60" t="s">
        <v>7412</v>
      </c>
      <c r="G3466" s="37" t="s">
        <v>7007</v>
      </c>
      <c r="H3466" s="232" t="s">
        <v>194</v>
      </c>
      <c r="I3466" s="24">
        <v>2</v>
      </c>
      <c r="J3466" s="24" t="s">
        <v>7750</v>
      </c>
      <c r="K3466" s="60" t="s">
        <v>31</v>
      </c>
      <c r="L3466" s="238">
        <v>2</v>
      </c>
      <c r="M3466" s="27">
        <f>L3466*130</f>
        <v>260</v>
      </c>
      <c r="N3466" s="23"/>
      <c r="O3466" s="184" t="s">
        <v>32</v>
      </c>
      <c r="P3466" s="237"/>
    </row>
    <row r="3467" s="83" customFormat="1" ht="18" customHeight="1" spans="1:16">
      <c r="A3467" s="24">
        <v>3462</v>
      </c>
      <c r="B3467" s="24" t="s">
        <v>23</v>
      </c>
      <c r="C3467" s="24" t="s">
        <v>24</v>
      </c>
      <c r="D3467" s="24" t="s">
        <v>25</v>
      </c>
      <c r="E3467" s="60" t="s">
        <v>4460</v>
      </c>
      <c r="F3467" s="60" t="s">
        <v>7412</v>
      </c>
      <c r="G3467" s="37" t="s">
        <v>7528</v>
      </c>
      <c r="H3467" s="232" t="s">
        <v>194</v>
      </c>
      <c r="I3467" s="24">
        <v>2</v>
      </c>
      <c r="J3467" s="24" t="s">
        <v>7750</v>
      </c>
      <c r="K3467" s="60" t="s">
        <v>31</v>
      </c>
      <c r="L3467" s="238">
        <v>2</v>
      </c>
      <c r="M3467" s="27">
        <f>L3467*130</f>
        <v>260</v>
      </c>
      <c r="N3467" s="23"/>
      <c r="O3467" s="184" t="s">
        <v>32</v>
      </c>
      <c r="P3467" s="237"/>
    </row>
    <row r="3468" s="83" customFormat="1" ht="18" customHeight="1" spans="1:16">
      <c r="A3468" s="24">
        <v>3463</v>
      </c>
      <c r="B3468" s="24" t="s">
        <v>23</v>
      </c>
      <c r="C3468" s="24" t="s">
        <v>24</v>
      </c>
      <c r="D3468" s="24" t="s">
        <v>25</v>
      </c>
      <c r="E3468" s="60" t="s">
        <v>4460</v>
      </c>
      <c r="F3468" s="60" t="s">
        <v>7412</v>
      </c>
      <c r="G3468" s="37" t="s">
        <v>7766</v>
      </c>
      <c r="H3468" s="232" t="s">
        <v>194</v>
      </c>
      <c r="I3468" s="24">
        <v>3</v>
      </c>
      <c r="J3468" s="24" t="s">
        <v>7750</v>
      </c>
      <c r="K3468" s="60" t="s">
        <v>31</v>
      </c>
      <c r="L3468" s="238">
        <v>3</v>
      </c>
      <c r="M3468" s="27">
        <f>L3468*130</f>
        <v>390</v>
      </c>
      <c r="N3468" s="23"/>
      <c r="O3468" s="184" t="s">
        <v>32</v>
      </c>
      <c r="P3468" s="237"/>
    </row>
    <row r="3469" s="83" customFormat="1" ht="18" customHeight="1" spans="1:16">
      <c r="A3469" s="24">
        <v>3464</v>
      </c>
      <c r="B3469" s="24" t="s">
        <v>23</v>
      </c>
      <c r="C3469" s="24" t="s">
        <v>24</v>
      </c>
      <c r="D3469" s="24" t="s">
        <v>25</v>
      </c>
      <c r="E3469" s="60" t="s">
        <v>4460</v>
      </c>
      <c r="F3469" s="60" t="s">
        <v>7412</v>
      </c>
      <c r="G3469" s="37" t="s">
        <v>7767</v>
      </c>
      <c r="H3469" s="232" t="s">
        <v>194</v>
      </c>
      <c r="I3469" s="24">
        <v>1</v>
      </c>
      <c r="J3469" s="24" t="s">
        <v>7750</v>
      </c>
      <c r="K3469" s="60" t="s">
        <v>31</v>
      </c>
      <c r="L3469" s="238">
        <v>1</v>
      </c>
      <c r="M3469" s="27">
        <f>L3469*312</f>
        <v>312</v>
      </c>
      <c r="N3469" s="23"/>
      <c r="O3469" s="184" t="s">
        <v>32</v>
      </c>
      <c r="P3469" s="237"/>
    </row>
    <row r="3470" s="83" customFormat="1" ht="18" customHeight="1" spans="1:16">
      <c r="A3470" s="24">
        <v>3465</v>
      </c>
      <c r="B3470" s="24" t="s">
        <v>23</v>
      </c>
      <c r="C3470" s="24" t="s">
        <v>24</v>
      </c>
      <c r="D3470" s="24" t="s">
        <v>25</v>
      </c>
      <c r="E3470" s="60" t="s">
        <v>4460</v>
      </c>
      <c r="F3470" s="60" t="s">
        <v>7412</v>
      </c>
      <c r="G3470" s="37" t="s">
        <v>7768</v>
      </c>
      <c r="H3470" s="232" t="s">
        <v>194</v>
      </c>
      <c r="I3470" s="24">
        <v>3</v>
      </c>
      <c r="J3470" s="24" t="s">
        <v>7750</v>
      </c>
      <c r="K3470" s="60" t="s">
        <v>31</v>
      </c>
      <c r="L3470" s="238">
        <v>3</v>
      </c>
      <c r="M3470" s="27">
        <f>L3470*130</f>
        <v>390</v>
      </c>
      <c r="N3470" s="23"/>
      <c r="O3470" s="184" t="s">
        <v>32</v>
      </c>
      <c r="P3470" s="237"/>
    </row>
    <row r="3471" s="83" customFormat="1" ht="18" customHeight="1" spans="1:16">
      <c r="A3471" s="24">
        <v>3466</v>
      </c>
      <c r="B3471" s="24" t="s">
        <v>23</v>
      </c>
      <c r="C3471" s="24" t="s">
        <v>24</v>
      </c>
      <c r="D3471" s="24" t="s">
        <v>25</v>
      </c>
      <c r="E3471" s="60" t="s">
        <v>4460</v>
      </c>
      <c r="F3471" s="60" t="s">
        <v>7412</v>
      </c>
      <c r="G3471" s="37" t="s">
        <v>7769</v>
      </c>
      <c r="H3471" s="232" t="s">
        <v>194</v>
      </c>
      <c r="I3471" s="24">
        <v>3</v>
      </c>
      <c r="J3471" s="24" t="s">
        <v>7750</v>
      </c>
      <c r="K3471" s="60" t="s">
        <v>31</v>
      </c>
      <c r="L3471" s="238">
        <v>3</v>
      </c>
      <c r="M3471" s="27">
        <f>L3471*130</f>
        <v>390</v>
      </c>
      <c r="N3471" s="23"/>
      <c r="O3471" s="184" t="s">
        <v>32</v>
      </c>
      <c r="P3471" s="237"/>
    </row>
    <row r="3472" s="83" customFormat="1" ht="18" customHeight="1" spans="1:16">
      <c r="A3472" s="24">
        <v>3467</v>
      </c>
      <c r="B3472" s="24" t="s">
        <v>23</v>
      </c>
      <c r="C3472" s="24" t="s">
        <v>24</v>
      </c>
      <c r="D3472" s="24" t="s">
        <v>25</v>
      </c>
      <c r="E3472" s="60" t="s">
        <v>4460</v>
      </c>
      <c r="F3472" s="60" t="s">
        <v>7412</v>
      </c>
      <c r="G3472" s="37" t="s">
        <v>7770</v>
      </c>
      <c r="H3472" s="232" t="s">
        <v>194</v>
      </c>
      <c r="I3472" s="24">
        <v>1</v>
      </c>
      <c r="J3472" s="24" t="s">
        <v>7750</v>
      </c>
      <c r="K3472" s="60" t="s">
        <v>31</v>
      </c>
      <c r="L3472" s="238">
        <v>1</v>
      </c>
      <c r="M3472" s="27">
        <f>L3472*312</f>
        <v>312</v>
      </c>
      <c r="N3472" s="23"/>
      <c r="O3472" s="184" t="s">
        <v>32</v>
      </c>
      <c r="P3472" s="237"/>
    </row>
    <row r="3473" s="83" customFormat="1" ht="18" customHeight="1" spans="1:16">
      <c r="A3473" s="24">
        <v>3468</v>
      </c>
      <c r="B3473" s="24" t="s">
        <v>23</v>
      </c>
      <c r="C3473" s="24" t="s">
        <v>24</v>
      </c>
      <c r="D3473" s="24" t="s">
        <v>25</v>
      </c>
      <c r="E3473" s="60" t="s">
        <v>4460</v>
      </c>
      <c r="F3473" s="60" t="s">
        <v>7412</v>
      </c>
      <c r="G3473" s="37" t="s">
        <v>7771</v>
      </c>
      <c r="H3473" s="232" t="s">
        <v>194</v>
      </c>
      <c r="I3473" s="24">
        <v>1</v>
      </c>
      <c r="J3473" s="24" t="s">
        <v>7772</v>
      </c>
      <c r="K3473" s="60" t="s">
        <v>31</v>
      </c>
      <c r="L3473" s="238">
        <v>1</v>
      </c>
      <c r="M3473" s="27">
        <f>L3473*312</f>
        <v>312</v>
      </c>
      <c r="N3473" s="23"/>
      <c r="O3473" s="184" t="s">
        <v>32</v>
      </c>
      <c r="P3473" s="237"/>
    </row>
    <row r="3474" s="83" customFormat="1" ht="18" customHeight="1" spans="1:16">
      <c r="A3474" s="24">
        <v>3469</v>
      </c>
      <c r="B3474" s="24" t="s">
        <v>23</v>
      </c>
      <c r="C3474" s="24" t="s">
        <v>24</v>
      </c>
      <c r="D3474" s="24" t="s">
        <v>25</v>
      </c>
      <c r="E3474" s="60" t="s">
        <v>4460</v>
      </c>
      <c r="F3474" s="60" t="s">
        <v>7412</v>
      </c>
      <c r="G3474" s="37" t="s">
        <v>7773</v>
      </c>
      <c r="H3474" s="232" t="s">
        <v>194</v>
      </c>
      <c r="I3474" s="24">
        <v>2</v>
      </c>
      <c r="J3474" s="24" t="s">
        <v>7772</v>
      </c>
      <c r="K3474" s="60" t="s">
        <v>31</v>
      </c>
      <c r="L3474" s="238">
        <v>2</v>
      </c>
      <c r="M3474" s="27">
        <f>L3474*130</f>
        <v>260</v>
      </c>
      <c r="N3474" s="23"/>
      <c r="O3474" s="184" t="s">
        <v>32</v>
      </c>
      <c r="P3474" s="237"/>
    </row>
    <row r="3475" s="83" customFormat="1" ht="18" customHeight="1" spans="1:16">
      <c r="A3475" s="24">
        <v>3470</v>
      </c>
      <c r="B3475" s="24" t="s">
        <v>23</v>
      </c>
      <c r="C3475" s="24" t="s">
        <v>24</v>
      </c>
      <c r="D3475" s="24" t="s">
        <v>25</v>
      </c>
      <c r="E3475" s="60" t="s">
        <v>4460</v>
      </c>
      <c r="F3475" s="60" t="s">
        <v>7412</v>
      </c>
      <c r="G3475" s="37" t="s">
        <v>7774</v>
      </c>
      <c r="H3475" s="24" t="s">
        <v>51</v>
      </c>
      <c r="I3475" s="24">
        <v>2</v>
      </c>
      <c r="J3475" s="24" t="s">
        <v>7772</v>
      </c>
      <c r="K3475" s="60" t="s">
        <v>31</v>
      </c>
      <c r="L3475" s="238">
        <v>2</v>
      </c>
      <c r="M3475" s="27">
        <f>L3475*312</f>
        <v>624</v>
      </c>
      <c r="N3475" s="23"/>
      <c r="O3475" s="184" t="s">
        <v>32</v>
      </c>
      <c r="P3475" s="237"/>
    </row>
    <row r="3476" s="83" customFormat="1" ht="18" customHeight="1" spans="1:16">
      <c r="A3476" s="24">
        <v>3471</v>
      </c>
      <c r="B3476" s="24" t="s">
        <v>23</v>
      </c>
      <c r="C3476" s="24" t="s">
        <v>24</v>
      </c>
      <c r="D3476" s="24" t="s">
        <v>25</v>
      </c>
      <c r="E3476" s="60" t="s">
        <v>4460</v>
      </c>
      <c r="F3476" s="60" t="s">
        <v>7412</v>
      </c>
      <c r="G3476" s="37" t="s">
        <v>7775</v>
      </c>
      <c r="H3476" s="24" t="s">
        <v>194</v>
      </c>
      <c r="I3476" s="24">
        <v>4</v>
      </c>
      <c r="J3476" s="24" t="s">
        <v>7772</v>
      </c>
      <c r="K3476" s="60" t="s">
        <v>31</v>
      </c>
      <c r="L3476" s="238">
        <v>4</v>
      </c>
      <c r="M3476" s="27">
        <f>L3476*130</f>
        <v>520</v>
      </c>
      <c r="N3476" s="23"/>
      <c r="O3476" s="184" t="s">
        <v>32</v>
      </c>
      <c r="P3476" s="237"/>
    </row>
    <row r="3477" s="83" customFormat="1" ht="18" customHeight="1" spans="1:16">
      <c r="A3477" s="24">
        <v>3472</v>
      </c>
      <c r="B3477" s="24" t="s">
        <v>23</v>
      </c>
      <c r="C3477" s="24" t="s">
        <v>24</v>
      </c>
      <c r="D3477" s="24" t="s">
        <v>25</v>
      </c>
      <c r="E3477" s="60" t="s">
        <v>4460</v>
      </c>
      <c r="F3477" s="60" t="s">
        <v>7412</v>
      </c>
      <c r="G3477" s="37" t="s">
        <v>7776</v>
      </c>
      <c r="H3477" s="232" t="s">
        <v>194</v>
      </c>
      <c r="I3477" s="24">
        <v>3</v>
      </c>
      <c r="J3477" s="24" t="s">
        <v>7772</v>
      </c>
      <c r="K3477" s="60" t="s">
        <v>31</v>
      </c>
      <c r="L3477" s="238">
        <v>3</v>
      </c>
      <c r="M3477" s="27">
        <f>L3477*130</f>
        <v>390</v>
      </c>
      <c r="N3477" s="23"/>
      <c r="O3477" s="184" t="s">
        <v>32</v>
      </c>
      <c r="P3477" s="237"/>
    </row>
    <row r="3478" s="83" customFormat="1" ht="18" customHeight="1" spans="1:16">
      <c r="A3478" s="24">
        <v>3473</v>
      </c>
      <c r="B3478" s="24" t="s">
        <v>23</v>
      </c>
      <c r="C3478" s="24" t="s">
        <v>24</v>
      </c>
      <c r="D3478" s="24" t="s">
        <v>25</v>
      </c>
      <c r="E3478" s="60" t="s">
        <v>4460</v>
      </c>
      <c r="F3478" s="60" t="s">
        <v>7412</v>
      </c>
      <c r="G3478" s="37" t="s">
        <v>4172</v>
      </c>
      <c r="H3478" s="232" t="s">
        <v>194</v>
      </c>
      <c r="I3478" s="24">
        <v>1</v>
      </c>
      <c r="J3478" s="24" t="s">
        <v>7772</v>
      </c>
      <c r="K3478" s="60" t="s">
        <v>31</v>
      </c>
      <c r="L3478" s="238">
        <v>1</v>
      </c>
      <c r="M3478" s="27">
        <f>L3478*312</f>
        <v>312</v>
      </c>
      <c r="N3478" s="23"/>
      <c r="O3478" s="184" t="s">
        <v>32</v>
      </c>
      <c r="P3478" s="237"/>
    </row>
    <row r="3479" s="83" customFormat="1" ht="18" customHeight="1" spans="1:16">
      <c r="A3479" s="24">
        <v>3474</v>
      </c>
      <c r="B3479" s="24" t="s">
        <v>23</v>
      </c>
      <c r="C3479" s="24" t="s">
        <v>24</v>
      </c>
      <c r="D3479" s="24" t="s">
        <v>25</v>
      </c>
      <c r="E3479" s="60" t="s">
        <v>4460</v>
      </c>
      <c r="F3479" s="60" t="s">
        <v>7412</v>
      </c>
      <c r="G3479" s="37" t="s">
        <v>6768</v>
      </c>
      <c r="H3479" s="232" t="s">
        <v>194</v>
      </c>
      <c r="I3479" s="24">
        <v>2</v>
      </c>
      <c r="J3479" s="24" t="s">
        <v>7772</v>
      </c>
      <c r="K3479" s="60" t="s">
        <v>31</v>
      </c>
      <c r="L3479" s="238">
        <v>2</v>
      </c>
      <c r="M3479" s="27">
        <f t="shared" ref="M3479:M3490" si="159">L3479*130</f>
        <v>260</v>
      </c>
      <c r="N3479" s="23"/>
      <c r="O3479" s="184" t="s">
        <v>32</v>
      </c>
      <c r="P3479" s="237"/>
    </row>
    <row r="3480" s="83" customFormat="1" ht="18" customHeight="1" spans="1:16">
      <c r="A3480" s="24">
        <v>3475</v>
      </c>
      <c r="B3480" s="24" t="s">
        <v>23</v>
      </c>
      <c r="C3480" s="24" t="s">
        <v>24</v>
      </c>
      <c r="D3480" s="24" t="s">
        <v>25</v>
      </c>
      <c r="E3480" s="60" t="s">
        <v>4460</v>
      </c>
      <c r="F3480" s="60" t="s">
        <v>7412</v>
      </c>
      <c r="G3480" s="37" t="s">
        <v>7777</v>
      </c>
      <c r="H3480" s="232" t="s">
        <v>194</v>
      </c>
      <c r="I3480" s="24">
        <v>3</v>
      </c>
      <c r="J3480" s="24" t="s">
        <v>7772</v>
      </c>
      <c r="K3480" s="60" t="s">
        <v>31</v>
      </c>
      <c r="L3480" s="238">
        <v>3</v>
      </c>
      <c r="M3480" s="27">
        <f t="shared" si="159"/>
        <v>390</v>
      </c>
      <c r="N3480" s="23"/>
      <c r="O3480" s="184" t="s">
        <v>32</v>
      </c>
      <c r="P3480" s="237"/>
    </row>
    <row r="3481" s="83" customFormat="1" ht="18" customHeight="1" spans="1:16">
      <c r="A3481" s="24">
        <v>3476</v>
      </c>
      <c r="B3481" s="24" t="s">
        <v>23</v>
      </c>
      <c r="C3481" s="24" t="s">
        <v>24</v>
      </c>
      <c r="D3481" s="24" t="s">
        <v>25</v>
      </c>
      <c r="E3481" s="60" t="s">
        <v>4460</v>
      </c>
      <c r="F3481" s="60" t="s">
        <v>7412</v>
      </c>
      <c r="G3481" s="37" t="s">
        <v>7778</v>
      </c>
      <c r="H3481" s="232" t="s">
        <v>194</v>
      </c>
      <c r="I3481" s="24">
        <v>3</v>
      </c>
      <c r="J3481" s="24" t="s">
        <v>7772</v>
      </c>
      <c r="K3481" s="60" t="s">
        <v>31</v>
      </c>
      <c r="L3481" s="238">
        <v>3</v>
      </c>
      <c r="M3481" s="27">
        <f t="shared" si="159"/>
        <v>390</v>
      </c>
      <c r="N3481" s="23"/>
      <c r="O3481" s="184" t="s">
        <v>32</v>
      </c>
      <c r="P3481" s="237"/>
    </row>
    <row r="3482" s="83" customFormat="1" ht="18" customHeight="1" spans="1:16">
      <c r="A3482" s="24">
        <v>3477</v>
      </c>
      <c r="B3482" s="24" t="s">
        <v>23</v>
      </c>
      <c r="C3482" s="24" t="s">
        <v>24</v>
      </c>
      <c r="D3482" s="24" t="s">
        <v>25</v>
      </c>
      <c r="E3482" s="60" t="s">
        <v>4460</v>
      </c>
      <c r="F3482" s="60" t="s">
        <v>7412</v>
      </c>
      <c r="G3482" s="37" t="s">
        <v>7779</v>
      </c>
      <c r="H3482" s="232" t="s">
        <v>194</v>
      </c>
      <c r="I3482" s="24">
        <v>3</v>
      </c>
      <c r="J3482" s="24" t="s">
        <v>7772</v>
      </c>
      <c r="K3482" s="60" t="s">
        <v>31</v>
      </c>
      <c r="L3482" s="238">
        <v>3</v>
      </c>
      <c r="M3482" s="27">
        <f t="shared" si="159"/>
        <v>390</v>
      </c>
      <c r="N3482" s="23"/>
      <c r="O3482" s="184" t="s">
        <v>32</v>
      </c>
      <c r="P3482" s="237"/>
    </row>
    <row r="3483" s="83" customFormat="1" ht="18" customHeight="1" spans="1:16">
      <c r="A3483" s="24">
        <v>3478</v>
      </c>
      <c r="B3483" s="24" t="s">
        <v>23</v>
      </c>
      <c r="C3483" s="24" t="s">
        <v>24</v>
      </c>
      <c r="D3483" s="24" t="s">
        <v>25</v>
      </c>
      <c r="E3483" s="60" t="s">
        <v>4460</v>
      </c>
      <c r="F3483" s="60" t="s">
        <v>7412</v>
      </c>
      <c r="G3483" s="37" t="s">
        <v>7780</v>
      </c>
      <c r="H3483" s="232" t="s">
        <v>194</v>
      </c>
      <c r="I3483" s="24">
        <v>3</v>
      </c>
      <c r="J3483" s="24" t="s">
        <v>7772</v>
      </c>
      <c r="K3483" s="60" t="s">
        <v>31</v>
      </c>
      <c r="L3483" s="238">
        <v>3</v>
      </c>
      <c r="M3483" s="27">
        <f t="shared" si="159"/>
        <v>390</v>
      </c>
      <c r="N3483" s="23"/>
      <c r="O3483" s="184" t="s">
        <v>32</v>
      </c>
      <c r="P3483" s="237"/>
    </row>
    <row r="3484" s="83" customFormat="1" ht="18" customHeight="1" spans="1:16">
      <c r="A3484" s="24">
        <v>3479</v>
      </c>
      <c r="B3484" s="24" t="s">
        <v>23</v>
      </c>
      <c r="C3484" s="24" t="s">
        <v>24</v>
      </c>
      <c r="D3484" s="24" t="s">
        <v>25</v>
      </c>
      <c r="E3484" s="60" t="s">
        <v>4460</v>
      </c>
      <c r="F3484" s="60" t="s">
        <v>7412</v>
      </c>
      <c r="G3484" s="37" t="s">
        <v>7781</v>
      </c>
      <c r="H3484" s="232" t="s">
        <v>194</v>
      </c>
      <c r="I3484" s="24">
        <v>3</v>
      </c>
      <c r="J3484" s="24" t="s">
        <v>7772</v>
      </c>
      <c r="K3484" s="60" t="s">
        <v>31</v>
      </c>
      <c r="L3484" s="238">
        <v>3</v>
      </c>
      <c r="M3484" s="27">
        <f t="shared" si="159"/>
        <v>390</v>
      </c>
      <c r="N3484" s="23"/>
      <c r="O3484" s="184" t="s">
        <v>32</v>
      </c>
      <c r="P3484" s="237"/>
    </row>
    <row r="3485" s="83" customFormat="1" ht="18" customHeight="1" spans="1:16">
      <c r="A3485" s="24">
        <v>3480</v>
      </c>
      <c r="B3485" s="24" t="s">
        <v>23</v>
      </c>
      <c r="C3485" s="24" t="s">
        <v>24</v>
      </c>
      <c r="D3485" s="24" t="s">
        <v>25</v>
      </c>
      <c r="E3485" s="60" t="s">
        <v>4460</v>
      </c>
      <c r="F3485" s="60" t="s">
        <v>7412</v>
      </c>
      <c r="G3485" s="37" t="s">
        <v>5991</v>
      </c>
      <c r="H3485" s="232" t="s">
        <v>194</v>
      </c>
      <c r="I3485" s="24">
        <v>2</v>
      </c>
      <c r="J3485" s="24" t="s">
        <v>7772</v>
      </c>
      <c r="K3485" s="60" t="s">
        <v>31</v>
      </c>
      <c r="L3485" s="238">
        <v>2</v>
      </c>
      <c r="M3485" s="27">
        <f t="shared" si="159"/>
        <v>260</v>
      </c>
      <c r="N3485" s="23"/>
      <c r="O3485" s="184" t="s">
        <v>32</v>
      </c>
      <c r="P3485" s="237"/>
    </row>
    <row r="3486" s="83" customFormat="1" ht="18" customHeight="1" spans="1:16">
      <c r="A3486" s="24">
        <v>3481</v>
      </c>
      <c r="B3486" s="24" t="s">
        <v>23</v>
      </c>
      <c r="C3486" s="24" t="s">
        <v>24</v>
      </c>
      <c r="D3486" s="24" t="s">
        <v>25</v>
      </c>
      <c r="E3486" s="60" t="s">
        <v>4460</v>
      </c>
      <c r="F3486" s="60" t="s">
        <v>7412</v>
      </c>
      <c r="G3486" s="37" t="s">
        <v>6751</v>
      </c>
      <c r="H3486" s="232" t="s">
        <v>194</v>
      </c>
      <c r="I3486" s="24">
        <v>3</v>
      </c>
      <c r="J3486" s="24" t="s">
        <v>7772</v>
      </c>
      <c r="K3486" s="60" t="s">
        <v>31</v>
      </c>
      <c r="L3486" s="238">
        <v>3</v>
      </c>
      <c r="M3486" s="27">
        <f t="shared" si="159"/>
        <v>390</v>
      </c>
      <c r="N3486" s="23"/>
      <c r="O3486" s="184" t="s">
        <v>32</v>
      </c>
      <c r="P3486" s="237"/>
    </row>
    <row r="3487" s="83" customFormat="1" ht="18" customHeight="1" spans="1:16">
      <c r="A3487" s="24">
        <v>3482</v>
      </c>
      <c r="B3487" s="24" t="s">
        <v>23</v>
      </c>
      <c r="C3487" s="24" t="s">
        <v>24</v>
      </c>
      <c r="D3487" s="24" t="s">
        <v>25</v>
      </c>
      <c r="E3487" s="60" t="s">
        <v>4460</v>
      </c>
      <c r="F3487" s="60" t="s">
        <v>7412</v>
      </c>
      <c r="G3487" s="37" t="s">
        <v>7782</v>
      </c>
      <c r="H3487" s="232" t="s">
        <v>194</v>
      </c>
      <c r="I3487" s="24">
        <v>2</v>
      </c>
      <c r="J3487" s="24" t="s">
        <v>7772</v>
      </c>
      <c r="K3487" s="60" t="s">
        <v>31</v>
      </c>
      <c r="L3487" s="238">
        <v>2</v>
      </c>
      <c r="M3487" s="27">
        <f t="shared" si="159"/>
        <v>260</v>
      </c>
      <c r="N3487" s="23"/>
      <c r="O3487" s="184" t="s">
        <v>32</v>
      </c>
      <c r="P3487" s="237"/>
    </row>
    <row r="3488" s="83" customFormat="1" ht="18" customHeight="1" spans="1:16">
      <c r="A3488" s="24">
        <v>3483</v>
      </c>
      <c r="B3488" s="24" t="s">
        <v>23</v>
      </c>
      <c r="C3488" s="24" t="s">
        <v>24</v>
      </c>
      <c r="D3488" s="24" t="s">
        <v>25</v>
      </c>
      <c r="E3488" s="60" t="s">
        <v>4460</v>
      </c>
      <c r="F3488" s="60" t="s">
        <v>7412</v>
      </c>
      <c r="G3488" s="37" t="s">
        <v>7783</v>
      </c>
      <c r="H3488" s="232" t="s">
        <v>194</v>
      </c>
      <c r="I3488" s="24">
        <v>2</v>
      </c>
      <c r="J3488" s="24" t="s">
        <v>7772</v>
      </c>
      <c r="K3488" s="60" t="s">
        <v>31</v>
      </c>
      <c r="L3488" s="238">
        <v>2</v>
      </c>
      <c r="M3488" s="27">
        <f t="shared" si="159"/>
        <v>260</v>
      </c>
      <c r="N3488" s="23"/>
      <c r="O3488" s="184" t="s">
        <v>32</v>
      </c>
      <c r="P3488" s="237"/>
    </row>
    <row r="3489" s="83" customFormat="1" ht="18" customHeight="1" spans="1:16">
      <c r="A3489" s="24">
        <v>3484</v>
      </c>
      <c r="B3489" s="24" t="s">
        <v>23</v>
      </c>
      <c r="C3489" s="24" t="s">
        <v>24</v>
      </c>
      <c r="D3489" s="24" t="s">
        <v>25</v>
      </c>
      <c r="E3489" s="60" t="s">
        <v>4460</v>
      </c>
      <c r="F3489" s="60" t="s">
        <v>7412</v>
      </c>
      <c r="G3489" s="37" t="s">
        <v>7784</v>
      </c>
      <c r="H3489" s="232" t="s">
        <v>194</v>
      </c>
      <c r="I3489" s="24">
        <v>2</v>
      </c>
      <c r="J3489" s="24" t="s">
        <v>7772</v>
      </c>
      <c r="K3489" s="60" t="s">
        <v>31</v>
      </c>
      <c r="L3489" s="238">
        <v>2</v>
      </c>
      <c r="M3489" s="27">
        <f t="shared" si="159"/>
        <v>260</v>
      </c>
      <c r="N3489" s="23"/>
      <c r="O3489" s="184" t="s">
        <v>32</v>
      </c>
      <c r="P3489" s="237"/>
    </row>
    <row r="3490" s="83" customFormat="1" ht="18" customHeight="1" spans="1:16">
      <c r="A3490" s="24">
        <v>3485</v>
      </c>
      <c r="B3490" s="24" t="s">
        <v>23</v>
      </c>
      <c r="C3490" s="24" t="s">
        <v>24</v>
      </c>
      <c r="D3490" s="24" t="s">
        <v>25</v>
      </c>
      <c r="E3490" s="60" t="s">
        <v>4460</v>
      </c>
      <c r="F3490" s="60" t="s">
        <v>7412</v>
      </c>
      <c r="G3490" s="37" t="s">
        <v>7785</v>
      </c>
      <c r="H3490" s="232" t="s">
        <v>194</v>
      </c>
      <c r="I3490" s="24">
        <v>2</v>
      </c>
      <c r="J3490" s="24" t="s">
        <v>7772</v>
      </c>
      <c r="K3490" s="60" t="s">
        <v>31</v>
      </c>
      <c r="L3490" s="238">
        <v>2</v>
      </c>
      <c r="M3490" s="27">
        <f t="shared" si="159"/>
        <v>260</v>
      </c>
      <c r="N3490" s="23"/>
      <c r="O3490" s="184" t="s">
        <v>32</v>
      </c>
      <c r="P3490" s="237"/>
    </row>
    <row r="3491" s="83" customFormat="1" ht="18" customHeight="1" spans="1:16">
      <c r="A3491" s="24">
        <v>3486</v>
      </c>
      <c r="B3491" s="24" t="s">
        <v>23</v>
      </c>
      <c r="C3491" s="24" t="s">
        <v>24</v>
      </c>
      <c r="D3491" s="24" t="s">
        <v>25</v>
      </c>
      <c r="E3491" s="24" t="s">
        <v>4460</v>
      </c>
      <c r="F3491" s="24" t="s">
        <v>7412</v>
      </c>
      <c r="G3491" s="37" t="s">
        <v>7786</v>
      </c>
      <c r="H3491" s="232" t="s">
        <v>194</v>
      </c>
      <c r="I3491" s="24">
        <v>1</v>
      </c>
      <c r="J3491" s="24" t="s">
        <v>7772</v>
      </c>
      <c r="K3491" s="60" t="s">
        <v>31</v>
      </c>
      <c r="L3491" s="238">
        <v>1</v>
      </c>
      <c r="M3491" s="27">
        <f>L3491*312</f>
        <v>312</v>
      </c>
      <c r="N3491" s="23"/>
      <c r="O3491" s="184" t="s">
        <v>32</v>
      </c>
      <c r="P3491" s="237"/>
    </row>
    <row r="3492" s="83" customFormat="1" ht="18" customHeight="1" spans="1:16">
      <c r="A3492" s="24">
        <v>3487</v>
      </c>
      <c r="B3492" s="24" t="s">
        <v>23</v>
      </c>
      <c r="C3492" s="24" t="s">
        <v>24</v>
      </c>
      <c r="D3492" s="24" t="s">
        <v>25</v>
      </c>
      <c r="E3492" s="60" t="s">
        <v>4460</v>
      </c>
      <c r="F3492" s="60" t="s">
        <v>7412</v>
      </c>
      <c r="G3492" s="37" t="s">
        <v>7787</v>
      </c>
      <c r="H3492" s="232" t="s">
        <v>194</v>
      </c>
      <c r="I3492" s="24">
        <v>2</v>
      </c>
      <c r="J3492" s="24" t="s">
        <v>7772</v>
      </c>
      <c r="K3492" s="60" t="s">
        <v>31</v>
      </c>
      <c r="L3492" s="238">
        <v>2</v>
      </c>
      <c r="M3492" s="27">
        <f>L3492*130</f>
        <v>260</v>
      </c>
      <c r="N3492" s="23"/>
      <c r="O3492" s="184" t="s">
        <v>32</v>
      </c>
      <c r="P3492" s="237"/>
    </row>
    <row r="3493" s="83" customFormat="1" ht="18" customHeight="1" spans="1:16">
      <c r="A3493" s="24">
        <v>3488</v>
      </c>
      <c r="B3493" s="24" t="s">
        <v>23</v>
      </c>
      <c r="C3493" s="24" t="s">
        <v>24</v>
      </c>
      <c r="D3493" s="24" t="s">
        <v>25</v>
      </c>
      <c r="E3493" s="24" t="s">
        <v>4460</v>
      </c>
      <c r="F3493" s="24" t="s">
        <v>7412</v>
      </c>
      <c r="G3493" s="238" t="s">
        <v>7788</v>
      </c>
      <c r="H3493" s="232" t="s">
        <v>194</v>
      </c>
      <c r="I3493" s="24">
        <v>1</v>
      </c>
      <c r="J3493" s="24" t="s">
        <v>7772</v>
      </c>
      <c r="K3493" s="60" t="s">
        <v>31</v>
      </c>
      <c r="L3493" s="238">
        <v>1</v>
      </c>
      <c r="M3493" s="27">
        <f>L3493*312</f>
        <v>312</v>
      </c>
      <c r="N3493" s="23"/>
      <c r="O3493" s="184" t="s">
        <v>32</v>
      </c>
      <c r="P3493" s="239"/>
    </row>
    <row r="3494" s="83" customFormat="1" ht="18" customHeight="1" spans="1:16">
      <c r="A3494" s="24">
        <v>3489</v>
      </c>
      <c r="B3494" s="24" t="s">
        <v>23</v>
      </c>
      <c r="C3494" s="24" t="s">
        <v>24</v>
      </c>
      <c r="D3494" s="24" t="s">
        <v>25</v>
      </c>
      <c r="E3494" s="60" t="s">
        <v>4460</v>
      </c>
      <c r="F3494" s="60" t="s">
        <v>7412</v>
      </c>
      <c r="G3494" s="37" t="s">
        <v>7789</v>
      </c>
      <c r="H3494" s="232" t="s">
        <v>194</v>
      </c>
      <c r="I3494" s="24">
        <v>2</v>
      </c>
      <c r="J3494" s="24" t="s">
        <v>7772</v>
      </c>
      <c r="K3494" s="60" t="s">
        <v>31</v>
      </c>
      <c r="L3494" s="238">
        <v>2</v>
      </c>
      <c r="M3494" s="27">
        <f t="shared" ref="M3494:M3499" si="160">L3494*130</f>
        <v>260</v>
      </c>
      <c r="N3494" s="23"/>
      <c r="O3494" s="184" t="s">
        <v>32</v>
      </c>
      <c r="P3494" s="237"/>
    </row>
    <row r="3495" s="83" customFormat="1" ht="18" customHeight="1" spans="1:16">
      <c r="A3495" s="24">
        <v>3490</v>
      </c>
      <c r="B3495" s="24" t="s">
        <v>23</v>
      </c>
      <c r="C3495" s="24" t="s">
        <v>24</v>
      </c>
      <c r="D3495" s="24" t="s">
        <v>25</v>
      </c>
      <c r="E3495" s="24" t="s">
        <v>4460</v>
      </c>
      <c r="F3495" s="24" t="s">
        <v>7412</v>
      </c>
      <c r="G3495" s="37" t="s">
        <v>7790</v>
      </c>
      <c r="H3495" s="232" t="s">
        <v>194</v>
      </c>
      <c r="I3495" s="24">
        <v>3</v>
      </c>
      <c r="J3495" s="24" t="s">
        <v>7772</v>
      </c>
      <c r="K3495" s="60" t="s">
        <v>31</v>
      </c>
      <c r="L3495" s="238">
        <v>3</v>
      </c>
      <c r="M3495" s="27">
        <f t="shared" si="160"/>
        <v>390</v>
      </c>
      <c r="N3495" s="23"/>
      <c r="O3495" s="184" t="s">
        <v>32</v>
      </c>
      <c r="P3495" s="237"/>
    </row>
    <row r="3496" s="83" customFormat="1" ht="18" customHeight="1" spans="1:16">
      <c r="A3496" s="24">
        <v>3491</v>
      </c>
      <c r="B3496" s="24" t="s">
        <v>23</v>
      </c>
      <c r="C3496" s="24" t="s">
        <v>24</v>
      </c>
      <c r="D3496" s="24" t="s">
        <v>25</v>
      </c>
      <c r="E3496" s="60" t="s">
        <v>4460</v>
      </c>
      <c r="F3496" s="60" t="s">
        <v>7412</v>
      </c>
      <c r="G3496" s="37" t="s">
        <v>7791</v>
      </c>
      <c r="H3496" s="232" t="s">
        <v>194</v>
      </c>
      <c r="I3496" s="24">
        <v>3</v>
      </c>
      <c r="J3496" s="24" t="s">
        <v>7772</v>
      </c>
      <c r="K3496" s="60" t="s">
        <v>31</v>
      </c>
      <c r="L3496" s="238">
        <v>3</v>
      </c>
      <c r="M3496" s="27">
        <f t="shared" si="160"/>
        <v>390</v>
      </c>
      <c r="N3496" s="23"/>
      <c r="O3496" s="184" t="s">
        <v>32</v>
      </c>
      <c r="P3496" s="237"/>
    </row>
    <row r="3497" s="83" customFormat="1" ht="18" customHeight="1" spans="1:16">
      <c r="A3497" s="24">
        <v>3492</v>
      </c>
      <c r="B3497" s="24" t="s">
        <v>23</v>
      </c>
      <c r="C3497" s="24" t="s">
        <v>24</v>
      </c>
      <c r="D3497" s="24" t="s">
        <v>25</v>
      </c>
      <c r="E3497" s="60" t="s">
        <v>4460</v>
      </c>
      <c r="F3497" s="60" t="s">
        <v>7412</v>
      </c>
      <c r="G3497" s="37" t="s">
        <v>7792</v>
      </c>
      <c r="H3497" s="232" t="s">
        <v>194</v>
      </c>
      <c r="I3497" s="24">
        <v>3</v>
      </c>
      <c r="J3497" s="24" t="s">
        <v>7772</v>
      </c>
      <c r="K3497" s="60" t="s">
        <v>31</v>
      </c>
      <c r="L3497" s="238">
        <v>3</v>
      </c>
      <c r="M3497" s="27">
        <f t="shared" si="160"/>
        <v>390</v>
      </c>
      <c r="N3497" s="23"/>
      <c r="O3497" s="184" t="s">
        <v>32</v>
      </c>
      <c r="P3497" s="237"/>
    </row>
    <row r="3498" s="83" customFormat="1" ht="18" customHeight="1" spans="1:16">
      <c r="A3498" s="24">
        <v>3493</v>
      </c>
      <c r="B3498" s="24" t="s">
        <v>23</v>
      </c>
      <c r="C3498" s="24" t="s">
        <v>24</v>
      </c>
      <c r="D3498" s="24" t="s">
        <v>25</v>
      </c>
      <c r="E3498" s="60" t="s">
        <v>4460</v>
      </c>
      <c r="F3498" s="60" t="s">
        <v>7412</v>
      </c>
      <c r="G3498" s="37" t="s">
        <v>634</v>
      </c>
      <c r="H3498" s="232" t="s">
        <v>194</v>
      </c>
      <c r="I3498" s="24">
        <v>2</v>
      </c>
      <c r="J3498" s="24" t="s">
        <v>7772</v>
      </c>
      <c r="K3498" s="60" t="s">
        <v>31</v>
      </c>
      <c r="L3498" s="238">
        <v>2</v>
      </c>
      <c r="M3498" s="27">
        <f t="shared" si="160"/>
        <v>260</v>
      </c>
      <c r="N3498" s="23"/>
      <c r="O3498" s="184" t="s">
        <v>32</v>
      </c>
      <c r="P3498" s="237"/>
    </row>
    <row r="3499" s="83" customFormat="1" ht="18" customHeight="1" spans="1:16">
      <c r="A3499" s="24">
        <v>3494</v>
      </c>
      <c r="B3499" s="24" t="s">
        <v>23</v>
      </c>
      <c r="C3499" s="24" t="s">
        <v>24</v>
      </c>
      <c r="D3499" s="24" t="s">
        <v>25</v>
      </c>
      <c r="E3499" s="60" t="s">
        <v>4460</v>
      </c>
      <c r="F3499" s="60" t="s">
        <v>7412</v>
      </c>
      <c r="G3499" s="37" t="s">
        <v>7793</v>
      </c>
      <c r="H3499" s="232" t="s">
        <v>194</v>
      </c>
      <c r="I3499" s="24">
        <v>2</v>
      </c>
      <c r="J3499" s="24" t="s">
        <v>7772</v>
      </c>
      <c r="K3499" s="60" t="s">
        <v>31</v>
      </c>
      <c r="L3499" s="238">
        <v>2</v>
      </c>
      <c r="M3499" s="27">
        <f t="shared" si="160"/>
        <v>260</v>
      </c>
      <c r="N3499" s="23"/>
      <c r="O3499" s="184" t="s">
        <v>32</v>
      </c>
      <c r="P3499" s="237"/>
    </row>
    <row r="3500" s="225" customFormat="1" ht="18" customHeight="1" spans="1:16">
      <c r="A3500" s="24">
        <v>3495</v>
      </c>
      <c r="B3500" s="24" t="s">
        <v>23</v>
      </c>
      <c r="C3500" s="24" t="s">
        <v>24</v>
      </c>
      <c r="D3500" s="24" t="s">
        <v>25</v>
      </c>
      <c r="E3500" s="24" t="s">
        <v>4460</v>
      </c>
      <c r="F3500" s="24" t="s">
        <v>7412</v>
      </c>
      <c r="G3500" s="37" t="s">
        <v>6355</v>
      </c>
      <c r="H3500" s="24" t="s">
        <v>51</v>
      </c>
      <c r="I3500" s="24">
        <v>2</v>
      </c>
      <c r="J3500" s="24" t="s">
        <v>7772</v>
      </c>
      <c r="K3500" s="60" t="s">
        <v>31</v>
      </c>
      <c r="L3500" s="238">
        <v>1</v>
      </c>
      <c r="M3500" s="27">
        <f>L3500*312</f>
        <v>312</v>
      </c>
      <c r="N3500" s="244"/>
      <c r="O3500" s="184" t="s">
        <v>32</v>
      </c>
      <c r="P3500" s="249"/>
    </row>
    <row r="3501" s="83" customFormat="1" ht="18" customHeight="1" spans="1:16">
      <c r="A3501" s="24">
        <v>3496</v>
      </c>
      <c r="B3501" s="24" t="s">
        <v>23</v>
      </c>
      <c r="C3501" s="24" t="s">
        <v>24</v>
      </c>
      <c r="D3501" s="24" t="s">
        <v>25</v>
      </c>
      <c r="E3501" s="60" t="s">
        <v>4460</v>
      </c>
      <c r="F3501" s="60" t="s">
        <v>7412</v>
      </c>
      <c r="G3501" s="37" t="s">
        <v>7794</v>
      </c>
      <c r="H3501" s="232" t="s">
        <v>194</v>
      </c>
      <c r="I3501" s="24">
        <v>2</v>
      </c>
      <c r="J3501" s="24" t="s">
        <v>7772</v>
      </c>
      <c r="K3501" s="60" t="s">
        <v>31</v>
      </c>
      <c r="L3501" s="238">
        <v>2</v>
      </c>
      <c r="M3501" s="27">
        <f t="shared" ref="M3501:M3529" si="161">L3501*130</f>
        <v>260</v>
      </c>
      <c r="N3501" s="23"/>
      <c r="O3501" s="184" t="s">
        <v>32</v>
      </c>
      <c r="P3501" s="237"/>
    </row>
    <row r="3502" s="83" customFormat="1" ht="18" customHeight="1" spans="1:16">
      <c r="A3502" s="24">
        <v>3497</v>
      </c>
      <c r="B3502" s="24" t="s">
        <v>23</v>
      </c>
      <c r="C3502" s="24" t="s">
        <v>24</v>
      </c>
      <c r="D3502" s="24" t="s">
        <v>25</v>
      </c>
      <c r="E3502" s="60" t="s">
        <v>4460</v>
      </c>
      <c r="F3502" s="60" t="s">
        <v>7412</v>
      </c>
      <c r="G3502" s="37" t="s">
        <v>7795</v>
      </c>
      <c r="H3502" s="232" t="s">
        <v>194</v>
      </c>
      <c r="I3502" s="24">
        <v>2</v>
      </c>
      <c r="J3502" s="24" t="s">
        <v>7772</v>
      </c>
      <c r="K3502" s="60" t="s">
        <v>31</v>
      </c>
      <c r="L3502" s="238">
        <v>2</v>
      </c>
      <c r="M3502" s="27">
        <f t="shared" si="161"/>
        <v>260</v>
      </c>
      <c r="N3502" s="23"/>
      <c r="O3502" s="184" t="s">
        <v>32</v>
      </c>
      <c r="P3502" s="237"/>
    </row>
    <row r="3503" s="83" customFormat="1" ht="18" customHeight="1" spans="1:16">
      <c r="A3503" s="24">
        <v>3498</v>
      </c>
      <c r="B3503" s="24" t="s">
        <v>23</v>
      </c>
      <c r="C3503" s="24" t="s">
        <v>24</v>
      </c>
      <c r="D3503" s="24" t="s">
        <v>25</v>
      </c>
      <c r="E3503" s="24" t="s">
        <v>4460</v>
      </c>
      <c r="F3503" s="24" t="s">
        <v>7412</v>
      </c>
      <c r="G3503" s="37" t="s">
        <v>7796</v>
      </c>
      <c r="H3503" s="24" t="s">
        <v>194</v>
      </c>
      <c r="I3503" s="24">
        <v>4</v>
      </c>
      <c r="J3503" s="24" t="s">
        <v>7772</v>
      </c>
      <c r="K3503" s="60" t="s">
        <v>31</v>
      </c>
      <c r="L3503" s="238">
        <v>4</v>
      </c>
      <c r="M3503" s="27">
        <f t="shared" si="161"/>
        <v>520</v>
      </c>
      <c r="N3503" s="23"/>
      <c r="O3503" s="184" t="s">
        <v>32</v>
      </c>
      <c r="P3503" s="237"/>
    </row>
    <row r="3504" s="83" customFormat="1" ht="18" customHeight="1" spans="1:16">
      <c r="A3504" s="24">
        <v>3499</v>
      </c>
      <c r="B3504" s="24" t="s">
        <v>23</v>
      </c>
      <c r="C3504" s="24" t="s">
        <v>24</v>
      </c>
      <c r="D3504" s="24" t="s">
        <v>25</v>
      </c>
      <c r="E3504" s="60" t="s">
        <v>4460</v>
      </c>
      <c r="F3504" s="60" t="s">
        <v>7412</v>
      </c>
      <c r="G3504" s="37" t="s">
        <v>7797</v>
      </c>
      <c r="H3504" s="232" t="s">
        <v>194</v>
      </c>
      <c r="I3504" s="24">
        <v>2</v>
      </c>
      <c r="J3504" s="24" t="s">
        <v>7772</v>
      </c>
      <c r="K3504" s="60" t="s">
        <v>31</v>
      </c>
      <c r="L3504" s="238">
        <v>2</v>
      </c>
      <c r="M3504" s="27">
        <f t="shared" si="161"/>
        <v>260</v>
      </c>
      <c r="N3504" s="23"/>
      <c r="O3504" s="184" t="s">
        <v>32</v>
      </c>
      <c r="P3504" s="237"/>
    </row>
    <row r="3505" s="83" customFormat="1" ht="18" customHeight="1" spans="1:16">
      <c r="A3505" s="24">
        <v>3500</v>
      </c>
      <c r="B3505" s="24" t="s">
        <v>23</v>
      </c>
      <c r="C3505" s="24" t="s">
        <v>24</v>
      </c>
      <c r="D3505" s="24" t="s">
        <v>25</v>
      </c>
      <c r="E3505" s="60" t="s">
        <v>4460</v>
      </c>
      <c r="F3505" s="60" t="s">
        <v>7412</v>
      </c>
      <c r="G3505" s="37" t="s">
        <v>7798</v>
      </c>
      <c r="H3505" s="232" t="s">
        <v>194</v>
      </c>
      <c r="I3505" s="24">
        <v>2</v>
      </c>
      <c r="J3505" s="24" t="s">
        <v>7772</v>
      </c>
      <c r="K3505" s="60" t="s">
        <v>31</v>
      </c>
      <c r="L3505" s="238">
        <v>2</v>
      </c>
      <c r="M3505" s="27">
        <f t="shared" si="161"/>
        <v>260</v>
      </c>
      <c r="N3505" s="23"/>
      <c r="O3505" s="184" t="s">
        <v>32</v>
      </c>
      <c r="P3505" s="237"/>
    </row>
    <row r="3506" s="83" customFormat="1" ht="18" customHeight="1" spans="1:16">
      <c r="A3506" s="24">
        <v>3501</v>
      </c>
      <c r="B3506" s="24" t="s">
        <v>23</v>
      </c>
      <c r="C3506" s="24" t="s">
        <v>24</v>
      </c>
      <c r="D3506" s="24" t="s">
        <v>25</v>
      </c>
      <c r="E3506" s="60" t="s">
        <v>4460</v>
      </c>
      <c r="F3506" s="60" t="s">
        <v>7412</v>
      </c>
      <c r="G3506" s="37" t="s">
        <v>7799</v>
      </c>
      <c r="H3506" s="232" t="s">
        <v>194</v>
      </c>
      <c r="I3506" s="24">
        <v>2</v>
      </c>
      <c r="J3506" s="24" t="s">
        <v>7772</v>
      </c>
      <c r="K3506" s="60" t="s">
        <v>31</v>
      </c>
      <c r="L3506" s="238">
        <v>2</v>
      </c>
      <c r="M3506" s="27">
        <f t="shared" si="161"/>
        <v>260</v>
      </c>
      <c r="N3506" s="23"/>
      <c r="O3506" s="184" t="s">
        <v>32</v>
      </c>
      <c r="P3506" s="237"/>
    </row>
    <row r="3507" s="83" customFormat="1" ht="18" customHeight="1" spans="1:16">
      <c r="A3507" s="24">
        <v>3502</v>
      </c>
      <c r="B3507" s="24" t="s">
        <v>23</v>
      </c>
      <c r="C3507" s="24" t="s">
        <v>24</v>
      </c>
      <c r="D3507" s="24" t="s">
        <v>25</v>
      </c>
      <c r="E3507" s="24" t="s">
        <v>4460</v>
      </c>
      <c r="F3507" s="24" t="s">
        <v>7412</v>
      </c>
      <c r="G3507" s="37" t="s">
        <v>7800</v>
      </c>
      <c r="H3507" s="232" t="s">
        <v>194</v>
      </c>
      <c r="I3507" s="24">
        <v>2</v>
      </c>
      <c r="J3507" s="24" t="s">
        <v>7772</v>
      </c>
      <c r="K3507" s="60" t="s">
        <v>31</v>
      </c>
      <c r="L3507" s="238">
        <v>2</v>
      </c>
      <c r="M3507" s="27">
        <f t="shared" si="161"/>
        <v>260</v>
      </c>
      <c r="N3507" s="23"/>
      <c r="O3507" s="184" t="s">
        <v>32</v>
      </c>
      <c r="P3507" s="237"/>
    </row>
    <row r="3508" s="83" customFormat="1" ht="18" customHeight="1" spans="1:16">
      <c r="A3508" s="24">
        <v>3503</v>
      </c>
      <c r="B3508" s="24" t="s">
        <v>23</v>
      </c>
      <c r="C3508" s="24" t="s">
        <v>24</v>
      </c>
      <c r="D3508" s="24" t="s">
        <v>25</v>
      </c>
      <c r="E3508" s="60" t="s">
        <v>4460</v>
      </c>
      <c r="F3508" s="60" t="s">
        <v>7412</v>
      </c>
      <c r="G3508" s="37" t="s">
        <v>658</v>
      </c>
      <c r="H3508" s="232" t="s">
        <v>194</v>
      </c>
      <c r="I3508" s="24">
        <v>2</v>
      </c>
      <c r="J3508" s="24" t="s">
        <v>7772</v>
      </c>
      <c r="K3508" s="60" t="s">
        <v>31</v>
      </c>
      <c r="L3508" s="238">
        <v>2</v>
      </c>
      <c r="M3508" s="27">
        <f t="shared" si="161"/>
        <v>260</v>
      </c>
      <c r="N3508" s="23"/>
      <c r="O3508" s="184" t="s">
        <v>32</v>
      </c>
      <c r="P3508" s="237"/>
    </row>
    <row r="3509" s="83" customFormat="1" ht="18" customHeight="1" spans="1:16">
      <c r="A3509" s="24">
        <v>3504</v>
      </c>
      <c r="B3509" s="24" t="s">
        <v>23</v>
      </c>
      <c r="C3509" s="24" t="s">
        <v>24</v>
      </c>
      <c r="D3509" s="24" t="s">
        <v>25</v>
      </c>
      <c r="E3509" s="60" t="s">
        <v>4460</v>
      </c>
      <c r="F3509" s="60" t="s">
        <v>7412</v>
      </c>
      <c r="G3509" s="37" t="s">
        <v>7801</v>
      </c>
      <c r="H3509" s="232" t="s">
        <v>194</v>
      </c>
      <c r="I3509" s="24">
        <v>2</v>
      </c>
      <c r="J3509" s="24" t="s">
        <v>7772</v>
      </c>
      <c r="K3509" s="60" t="s">
        <v>31</v>
      </c>
      <c r="L3509" s="238">
        <v>2</v>
      </c>
      <c r="M3509" s="27">
        <f t="shared" si="161"/>
        <v>260</v>
      </c>
      <c r="N3509" s="23"/>
      <c r="O3509" s="184" t="s">
        <v>32</v>
      </c>
      <c r="P3509" s="237"/>
    </row>
    <row r="3510" s="83" customFormat="1" ht="18" customHeight="1" spans="1:16">
      <c r="A3510" s="24">
        <v>3505</v>
      </c>
      <c r="B3510" s="24" t="s">
        <v>23</v>
      </c>
      <c r="C3510" s="24" t="s">
        <v>24</v>
      </c>
      <c r="D3510" s="24" t="s">
        <v>25</v>
      </c>
      <c r="E3510" s="60" t="s">
        <v>4460</v>
      </c>
      <c r="F3510" s="60" t="s">
        <v>7412</v>
      </c>
      <c r="G3510" s="37" t="s">
        <v>7802</v>
      </c>
      <c r="H3510" s="24" t="s">
        <v>194</v>
      </c>
      <c r="I3510" s="24">
        <v>4</v>
      </c>
      <c r="J3510" s="24" t="s">
        <v>7772</v>
      </c>
      <c r="K3510" s="60" t="s">
        <v>31</v>
      </c>
      <c r="L3510" s="238">
        <v>4</v>
      </c>
      <c r="M3510" s="27">
        <f t="shared" si="161"/>
        <v>520</v>
      </c>
      <c r="N3510" s="23"/>
      <c r="O3510" s="184" t="s">
        <v>32</v>
      </c>
      <c r="P3510" s="237"/>
    </row>
    <row r="3511" s="83" customFormat="1" ht="18" customHeight="1" spans="1:16">
      <c r="A3511" s="24">
        <v>3506</v>
      </c>
      <c r="B3511" s="24" t="s">
        <v>23</v>
      </c>
      <c r="C3511" s="24" t="s">
        <v>24</v>
      </c>
      <c r="D3511" s="24" t="s">
        <v>25</v>
      </c>
      <c r="E3511" s="60" t="s">
        <v>4460</v>
      </c>
      <c r="F3511" s="60" t="s">
        <v>7412</v>
      </c>
      <c r="G3511" s="37" t="s">
        <v>7803</v>
      </c>
      <c r="H3511" s="232" t="s">
        <v>194</v>
      </c>
      <c r="I3511" s="24">
        <v>3</v>
      </c>
      <c r="J3511" s="24" t="s">
        <v>7772</v>
      </c>
      <c r="K3511" s="60" t="s">
        <v>31</v>
      </c>
      <c r="L3511" s="238">
        <v>3</v>
      </c>
      <c r="M3511" s="27">
        <f t="shared" si="161"/>
        <v>390</v>
      </c>
      <c r="N3511" s="23"/>
      <c r="O3511" s="184" t="s">
        <v>32</v>
      </c>
      <c r="P3511" s="237"/>
    </row>
    <row r="3512" s="83" customFormat="1" ht="18" customHeight="1" spans="1:16">
      <c r="A3512" s="24">
        <v>3507</v>
      </c>
      <c r="B3512" s="24" t="s">
        <v>23</v>
      </c>
      <c r="C3512" s="24" t="s">
        <v>24</v>
      </c>
      <c r="D3512" s="24" t="s">
        <v>25</v>
      </c>
      <c r="E3512" s="60" t="s">
        <v>4460</v>
      </c>
      <c r="F3512" s="60" t="s">
        <v>7412</v>
      </c>
      <c r="G3512" s="37" t="s">
        <v>7665</v>
      </c>
      <c r="H3512" s="24" t="s">
        <v>194</v>
      </c>
      <c r="I3512" s="24">
        <v>4</v>
      </c>
      <c r="J3512" s="24" t="s">
        <v>7772</v>
      </c>
      <c r="K3512" s="60" t="s">
        <v>31</v>
      </c>
      <c r="L3512" s="238">
        <v>4</v>
      </c>
      <c r="M3512" s="27">
        <f t="shared" si="161"/>
        <v>520</v>
      </c>
      <c r="N3512" s="23"/>
      <c r="O3512" s="184" t="s">
        <v>32</v>
      </c>
      <c r="P3512" s="237"/>
    </row>
    <row r="3513" s="83" customFormat="1" ht="18" customHeight="1" spans="1:16">
      <c r="A3513" s="24">
        <v>3508</v>
      </c>
      <c r="B3513" s="24" t="s">
        <v>23</v>
      </c>
      <c r="C3513" s="24" t="s">
        <v>24</v>
      </c>
      <c r="D3513" s="24" t="s">
        <v>25</v>
      </c>
      <c r="E3513" s="60" t="s">
        <v>4460</v>
      </c>
      <c r="F3513" s="60" t="s">
        <v>7412</v>
      </c>
      <c r="G3513" s="37" t="s">
        <v>7804</v>
      </c>
      <c r="H3513" s="232" t="s">
        <v>194</v>
      </c>
      <c r="I3513" s="24">
        <v>2</v>
      </c>
      <c r="J3513" s="24" t="s">
        <v>7772</v>
      </c>
      <c r="K3513" s="60" t="s">
        <v>31</v>
      </c>
      <c r="L3513" s="238">
        <v>2</v>
      </c>
      <c r="M3513" s="27">
        <f t="shared" si="161"/>
        <v>260</v>
      </c>
      <c r="N3513" s="23"/>
      <c r="O3513" s="184" t="s">
        <v>32</v>
      </c>
      <c r="P3513" s="237"/>
    </row>
    <row r="3514" s="83" customFormat="1" ht="18" customHeight="1" spans="1:16">
      <c r="A3514" s="24">
        <v>3509</v>
      </c>
      <c r="B3514" s="24" t="s">
        <v>23</v>
      </c>
      <c r="C3514" s="24" t="s">
        <v>24</v>
      </c>
      <c r="D3514" s="24" t="s">
        <v>25</v>
      </c>
      <c r="E3514" s="60" t="s">
        <v>4460</v>
      </c>
      <c r="F3514" s="60" t="s">
        <v>7412</v>
      </c>
      <c r="G3514" s="37" t="s">
        <v>7805</v>
      </c>
      <c r="H3514" s="232" t="s">
        <v>194</v>
      </c>
      <c r="I3514" s="24">
        <v>2</v>
      </c>
      <c r="J3514" s="24" t="s">
        <v>7772</v>
      </c>
      <c r="K3514" s="60" t="s">
        <v>31</v>
      </c>
      <c r="L3514" s="238">
        <v>2</v>
      </c>
      <c r="M3514" s="27">
        <f t="shared" si="161"/>
        <v>260</v>
      </c>
      <c r="N3514" s="23"/>
      <c r="O3514" s="184" t="s">
        <v>32</v>
      </c>
      <c r="P3514" s="237"/>
    </row>
    <row r="3515" s="83" customFormat="1" ht="18" customHeight="1" spans="1:16">
      <c r="A3515" s="24">
        <v>3510</v>
      </c>
      <c r="B3515" s="24" t="s">
        <v>23</v>
      </c>
      <c r="C3515" s="24" t="s">
        <v>24</v>
      </c>
      <c r="D3515" s="24" t="s">
        <v>25</v>
      </c>
      <c r="E3515" s="60" t="s">
        <v>4460</v>
      </c>
      <c r="F3515" s="60" t="s">
        <v>7412</v>
      </c>
      <c r="G3515" s="37" t="s">
        <v>7806</v>
      </c>
      <c r="H3515" s="232" t="s">
        <v>194</v>
      </c>
      <c r="I3515" s="24">
        <v>3</v>
      </c>
      <c r="J3515" s="24" t="s">
        <v>7772</v>
      </c>
      <c r="K3515" s="60" t="s">
        <v>31</v>
      </c>
      <c r="L3515" s="238">
        <v>3</v>
      </c>
      <c r="M3515" s="27">
        <f t="shared" si="161"/>
        <v>390</v>
      </c>
      <c r="N3515" s="23"/>
      <c r="O3515" s="184" t="s">
        <v>32</v>
      </c>
      <c r="P3515" s="237"/>
    </row>
    <row r="3516" s="83" customFormat="1" ht="18" customHeight="1" spans="1:16">
      <c r="A3516" s="24">
        <v>3511</v>
      </c>
      <c r="B3516" s="24" t="s">
        <v>23</v>
      </c>
      <c r="C3516" s="24" t="s">
        <v>24</v>
      </c>
      <c r="D3516" s="24" t="s">
        <v>25</v>
      </c>
      <c r="E3516" s="24" t="s">
        <v>4460</v>
      </c>
      <c r="F3516" s="24" t="s">
        <v>7412</v>
      </c>
      <c r="G3516" s="37" t="s">
        <v>7807</v>
      </c>
      <c r="H3516" s="232" t="s">
        <v>194</v>
      </c>
      <c r="I3516" s="24">
        <v>3</v>
      </c>
      <c r="J3516" s="24" t="s">
        <v>7772</v>
      </c>
      <c r="K3516" s="60" t="s">
        <v>31</v>
      </c>
      <c r="L3516" s="238">
        <v>3</v>
      </c>
      <c r="M3516" s="27">
        <f t="shared" si="161"/>
        <v>390</v>
      </c>
      <c r="N3516" s="23"/>
      <c r="O3516" s="184" t="s">
        <v>32</v>
      </c>
      <c r="P3516" s="237"/>
    </row>
    <row r="3517" s="83" customFormat="1" ht="18" customHeight="1" spans="1:16">
      <c r="A3517" s="24">
        <v>3512</v>
      </c>
      <c r="B3517" s="24" t="s">
        <v>23</v>
      </c>
      <c r="C3517" s="24" t="s">
        <v>24</v>
      </c>
      <c r="D3517" s="24" t="s">
        <v>25</v>
      </c>
      <c r="E3517" s="60" t="s">
        <v>4460</v>
      </c>
      <c r="F3517" s="60" t="s">
        <v>7412</v>
      </c>
      <c r="G3517" s="37" t="s">
        <v>7808</v>
      </c>
      <c r="H3517" s="232" t="s">
        <v>194</v>
      </c>
      <c r="I3517" s="24">
        <v>2</v>
      </c>
      <c r="J3517" s="24" t="s">
        <v>7772</v>
      </c>
      <c r="K3517" s="60" t="s">
        <v>31</v>
      </c>
      <c r="L3517" s="238">
        <v>2</v>
      </c>
      <c r="M3517" s="27">
        <f t="shared" si="161"/>
        <v>260</v>
      </c>
      <c r="N3517" s="23"/>
      <c r="O3517" s="184" t="s">
        <v>32</v>
      </c>
      <c r="P3517" s="237"/>
    </row>
    <row r="3518" s="83" customFormat="1" ht="18" customHeight="1" spans="1:16">
      <c r="A3518" s="24">
        <v>3513</v>
      </c>
      <c r="B3518" s="24" t="s">
        <v>23</v>
      </c>
      <c r="C3518" s="24" t="s">
        <v>24</v>
      </c>
      <c r="D3518" s="24" t="s">
        <v>25</v>
      </c>
      <c r="E3518" s="24" t="s">
        <v>4460</v>
      </c>
      <c r="F3518" s="24" t="s">
        <v>7412</v>
      </c>
      <c r="G3518" s="37" t="s">
        <v>7809</v>
      </c>
      <c r="H3518" s="232" t="s">
        <v>194</v>
      </c>
      <c r="I3518" s="24">
        <v>2</v>
      </c>
      <c r="J3518" s="24" t="s">
        <v>7772</v>
      </c>
      <c r="K3518" s="60" t="s">
        <v>31</v>
      </c>
      <c r="L3518" s="238">
        <v>2</v>
      </c>
      <c r="M3518" s="27">
        <f t="shared" si="161"/>
        <v>260</v>
      </c>
      <c r="N3518" s="23"/>
      <c r="O3518" s="184" t="s">
        <v>32</v>
      </c>
      <c r="P3518" s="237"/>
    </row>
    <row r="3519" s="83" customFormat="1" ht="18" customHeight="1" spans="1:16">
      <c r="A3519" s="24">
        <v>3514</v>
      </c>
      <c r="B3519" s="24" t="s">
        <v>23</v>
      </c>
      <c r="C3519" s="24" t="s">
        <v>24</v>
      </c>
      <c r="D3519" s="24" t="s">
        <v>25</v>
      </c>
      <c r="E3519" s="24" t="s">
        <v>4460</v>
      </c>
      <c r="F3519" s="24" t="s">
        <v>7412</v>
      </c>
      <c r="G3519" s="37" t="s">
        <v>7091</v>
      </c>
      <c r="H3519" s="232" t="s">
        <v>194</v>
      </c>
      <c r="I3519" s="24">
        <v>3</v>
      </c>
      <c r="J3519" s="24" t="s">
        <v>7772</v>
      </c>
      <c r="K3519" s="60" t="s">
        <v>31</v>
      </c>
      <c r="L3519" s="238">
        <v>3</v>
      </c>
      <c r="M3519" s="27">
        <f t="shared" si="161"/>
        <v>390</v>
      </c>
      <c r="N3519" s="23"/>
      <c r="O3519" s="184" t="s">
        <v>32</v>
      </c>
      <c r="P3519" s="237"/>
    </row>
    <row r="3520" s="83" customFormat="1" ht="18" customHeight="1" spans="1:16">
      <c r="A3520" s="24">
        <v>3515</v>
      </c>
      <c r="B3520" s="24" t="s">
        <v>23</v>
      </c>
      <c r="C3520" s="24" t="s">
        <v>24</v>
      </c>
      <c r="D3520" s="24" t="s">
        <v>25</v>
      </c>
      <c r="E3520" s="60" t="s">
        <v>4460</v>
      </c>
      <c r="F3520" s="60" t="s">
        <v>7412</v>
      </c>
      <c r="G3520" s="37" t="s">
        <v>7810</v>
      </c>
      <c r="H3520" s="232" t="s">
        <v>194</v>
      </c>
      <c r="I3520" s="24">
        <v>2</v>
      </c>
      <c r="J3520" s="24" t="s">
        <v>7811</v>
      </c>
      <c r="K3520" s="60" t="s">
        <v>31</v>
      </c>
      <c r="L3520" s="238">
        <v>2</v>
      </c>
      <c r="M3520" s="27">
        <f t="shared" si="161"/>
        <v>260</v>
      </c>
      <c r="N3520" s="23"/>
      <c r="O3520" s="184" t="s">
        <v>32</v>
      </c>
      <c r="P3520" s="237"/>
    </row>
    <row r="3521" s="83" customFormat="1" ht="18" customHeight="1" spans="1:16">
      <c r="A3521" s="24">
        <v>3516</v>
      </c>
      <c r="B3521" s="24" t="s">
        <v>23</v>
      </c>
      <c r="C3521" s="24" t="s">
        <v>24</v>
      </c>
      <c r="D3521" s="24" t="s">
        <v>25</v>
      </c>
      <c r="E3521" s="60" t="s">
        <v>4460</v>
      </c>
      <c r="F3521" s="60" t="s">
        <v>7412</v>
      </c>
      <c r="G3521" s="37" t="s">
        <v>7812</v>
      </c>
      <c r="H3521" s="232" t="s">
        <v>194</v>
      </c>
      <c r="I3521" s="24">
        <v>2</v>
      </c>
      <c r="J3521" s="24" t="s">
        <v>7811</v>
      </c>
      <c r="K3521" s="60" t="s">
        <v>31</v>
      </c>
      <c r="L3521" s="238">
        <v>2</v>
      </c>
      <c r="M3521" s="27">
        <f t="shared" si="161"/>
        <v>260</v>
      </c>
      <c r="N3521" s="23"/>
      <c r="O3521" s="184" t="s">
        <v>32</v>
      </c>
      <c r="P3521" s="237"/>
    </row>
    <row r="3522" s="83" customFormat="1" ht="18" customHeight="1" spans="1:16">
      <c r="A3522" s="24">
        <v>3517</v>
      </c>
      <c r="B3522" s="24" t="s">
        <v>23</v>
      </c>
      <c r="C3522" s="24" t="s">
        <v>24</v>
      </c>
      <c r="D3522" s="24" t="s">
        <v>25</v>
      </c>
      <c r="E3522" s="24" t="s">
        <v>4460</v>
      </c>
      <c r="F3522" s="24" t="s">
        <v>7412</v>
      </c>
      <c r="G3522" s="238" t="s">
        <v>7813</v>
      </c>
      <c r="H3522" s="232" t="s">
        <v>194</v>
      </c>
      <c r="I3522" s="24">
        <v>2</v>
      </c>
      <c r="J3522" s="24" t="s">
        <v>7811</v>
      </c>
      <c r="K3522" s="60" t="s">
        <v>31</v>
      </c>
      <c r="L3522" s="238">
        <v>2</v>
      </c>
      <c r="M3522" s="27">
        <f t="shared" si="161"/>
        <v>260</v>
      </c>
      <c r="N3522" s="23"/>
      <c r="O3522" s="184" t="s">
        <v>32</v>
      </c>
      <c r="P3522" s="239"/>
    </row>
    <row r="3523" s="83" customFormat="1" ht="18" customHeight="1" spans="1:16">
      <c r="A3523" s="24">
        <v>3518</v>
      </c>
      <c r="B3523" s="24" t="s">
        <v>23</v>
      </c>
      <c r="C3523" s="24" t="s">
        <v>24</v>
      </c>
      <c r="D3523" s="24" t="s">
        <v>25</v>
      </c>
      <c r="E3523" s="60" t="s">
        <v>4460</v>
      </c>
      <c r="F3523" s="60" t="s">
        <v>7412</v>
      </c>
      <c r="G3523" s="37" t="s">
        <v>7814</v>
      </c>
      <c r="H3523" s="232" t="s">
        <v>194</v>
      </c>
      <c r="I3523" s="24">
        <v>3</v>
      </c>
      <c r="J3523" s="24" t="s">
        <v>7811</v>
      </c>
      <c r="K3523" s="60" t="s">
        <v>31</v>
      </c>
      <c r="L3523" s="238">
        <v>3</v>
      </c>
      <c r="M3523" s="27">
        <f t="shared" si="161"/>
        <v>390</v>
      </c>
      <c r="N3523" s="23"/>
      <c r="O3523" s="184" t="s">
        <v>32</v>
      </c>
      <c r="P3523" s="237"/>
    </row>
    <row r="3524" s="83" customFormat="1" ht="18" customHeight="1" spans="1:16">
      <c r="A3524" s="24">
        <v>3519</v>
      </c>
      <c r="B3524" s="24" t="s">
        <v>23</v>
      </c>
      <c r="C3524" s="24" t="s">
        <v>24</v>
      </c>
      <c r="D3524" s="24" t="s">
        <v>25</v>
      </c>
      <c r="E3524" s="24" t="s">
        <v>4460</v>
      </c>
      <c r="F3524" s="24" t="s">
        <v>7412</v>
      </c>
      <c r="G3524" s="37" t="s">
        <v>7815</v>
      </c>
      <c r="H3524" s="24" t="s">
        <v>194</v>
      </c>
      <c r="I3524" s="24">
        <v>4</v>
      </c>
      <c r="J3524" s="24" t="s">
        <v>7811</v>
      </c>
      <c r="K3524" s="60" t="s">
        <v>31</v>
      </c>
      <c r="L3524" s="238">
        <v>4</v>
      </c>
      <c r="M3524" s="27">
        <f t="shared" si="161"/>
        <v>520</v>
      </c>
      <c r="N3524" s="23"/>
      <c r="O3524" s="184" t="s">
        <v>32</v>
      </c>
      <c r="P3524" s="237"/>
    </row>
    <row r="3525" s="83" customFormat="1" ht="18" customHeight="1" spans="1:16">
      <c r="A3525" s="24">
        <v>3520</v>
      </c>
      <c r="B3525" s="24" t="s">
        <v>23</v>
      </c>
      <c r="C3525" s="24" t="s">
        <v>24</v>
      </c>
      <c r="D3525" s="24" t="s">
        <v>25</v>
      </c>
      <c r="E3525" s="60" t="s">
        <v>4460</v>
      </c>
      <c r="F3525" s="60" t="s">
        <v>7412</v>
      </c>
      <c r="G3525" s="37" t="s">
        <v>7816</v>
      </c>
      <c r="H3525" s="232" t="s">
        <v>194</v>
      </c>
      <c r="I3525" s="24">
        <v>3</v>
      </c>
      <c r="J3525" s="24" t="s">
        <v>7811</v>
      </c>
      <c r="K3525" s="60" t="s">
        <v>31</v>
      </c>
      <c r="L3525" s="238">
        <v>3</v>
      </c>
      <c r="M3525" s="27">
        <f t="shared" si="161"/>
        <v>390</v>
      </c>
      <c r="N3525" s="23"/>
      <c r="O3525" s="184" t="s">
        <v>32</v>
      </c>
      <c r="P3525" s="237"/>
    </row>
    <row r="3526" s="83" customFormat="1" ht="18" customHeight="1" spans="1:16">
      <c r="A3526" s="24">
        <v>3521</v>
      </c>
      <c r="B3526" s="24" t="s">
        <v>23</v>
      </c>
      <c r="C3526" s="24" t="s">
        <v>24</v>
      </c>
      <c r="D3526" s="24" t="s">
        <v>25</v>
      </c>
      <c r="E3526" s="60" t="s">
        <v>4460</v>
      </c>
      <c r="F3526" s="60" t="s">
        <v>7412</v>
      </c>
      <c r="G3526" s="37" t="s">
        <v>7817</v>
      </c>
      <c r="H3526" s="24" t="s">
        <v>194</v>
      </c>
      <c r="I3526" s="24">
        <v>4</v>
      </c>
      <c r="J3526" s="24" t="s">
        <v>7811</v>
      </c>
      <c r="K3526" s="60" t="s">
        <v>31</v>
      </c>
      <c r="L3526" s="238">
        <v>4</v>
      </c>
      <c r="M3526" s="27">
        <f t="shared" si="161"/>
        <v>520</v>
      </c>
      <c r="N3526" s="23"/>
      <c r="O3526" s="184" t="s">
        <v>32</v>
      </c>
      <c r="P3526" s="237"/>
    </row>
    <row r="3527" s="83" customFormat="1" ht="18" customHeight="1" spans="1:16">
      <c r="A3527" s="24">
        <v>3522</v>
      </c>
      <c r="B3527" s="24" t="s">
        <v>23</v>
      </c>
      <c r="C3527" s="24" t="s">
        <v>24</v>
      </c>
      <c r="D3527" s="24" t="s">
        <v>25</v>
      </c>
      <c r="E3527" s="60" t="s">
        <v>4460</v>
      </c>
      <c r="F3527" s="60" t="s">
        <v>7412</v>
      </c>
      <c r="G3527" s="37" t="s">
        <v>7522</v>
      </c>
      <c r="H3527" s="24" t="s">
        <v>194</v>
      </c>
      <c r="I3527" s="24">
        <v>4</v>
      </c>
      <c r="J3527" s="24" t="s">
        <v>7811</v>
      </c>
      <c r="K3527" s="60" t="s">
        <v>31</v>
      </c>
      <c r="L3527" s="238">
        <v>4</v>
      </c>
      <c r="M3527" s="27">
        <f t="shared" si="161"/>
        <v>520</v>
      </c>
      <c r="N3527" s="23"/>
      <c r="O3527" s="184" t="s">
        <v>32</v>
      </c>
      <c r="P3527" s="237"/>
    </row>
    <row r="3528" s="83" customFormat="1" ht="18" customHeight="1" spans="1:16">
      <c r="A3528" s="24">
        <v>3523</v>
      </c>
      <c r="B3528" s="24" t="s">
        <v>23</v>
      </c>
      <c r="C3528" s="24" t="s">
        <v>24</v>
      </c>
      <c r="D3528" s="24" t="s">
        <v>25</v>
      </c>
      <c r="E3528" s="24" t="s">
        <v>4460</v>
      </c>
      <c r="F3528" s="24" t="s">
        <v>7412</v>
      </c>
      <c r="G3528" s="37" t="s">
        <v>7818</v>
      </c>
      <c r="H3528" s="232" t="s">
        <v>194</v>
      </c>
      <c r="I3528" s="24">
        <v>2</v>
      </c>
      <c r="J3528" s="24" t="s">
        <v>7811</v>
      </c>
      <c r="K3528" s="60" t="s">
        <v>31</v>
      </c>
      <c r="L3528" s="238">
        <v>2</v>
      </c>
      <c r="M3528" s="27">
        <f t="shared" si="161"/>
        <v>260</v>
      </c>
      <c r="N3528" s="23"/>
      <c r="O3528" s="184" t="s">
        <v>32</v>
      </c>
      <c r="P3528" s="237"/>
    </row>
    <row r="3529" s="83" customFormat="1" ht="18" customHeight="1" spans="1:16">
      <c r="A3529" s="24">
        <v>3524</v>
      </c>
      <c r="B3529" s="24" t="s">
        <v>23</v>
      </c>
      <c r="C3529" s="24" t="s">
        <v>24</v>
      </c>
      <c r="D3529" s="24" t="s">
        <v>25</v>
      </c>
      <c r="E3529" s="24" t="s">
        <v>4460</v>
      </c>
      <c r="F3529" s="24" t="s">
        <v>7412</v>
      </c>
      <c r="G3529" s="238" t="s">
        <v>7819</v>
      </c>
      <c r="H3529" s="232" t="s">
        <v>194</v>
      </c>
      <c r="I3529" s="24">
        <v>3</v>
      </c>
      <c r="J3529" s="24" t="s">
        <v>7811</v>
      </c>
      <c r="K3529" s="60" t="s">
        <v>31</v>
      </c>
      <c r="L3529" s="238">
        <v>3</v>
      </c>
      <c r="M3529" s="27">
        <f t="shared" si="161"/>
        <v>390</v>
      </c>
      <c r="N3529" s="23"/>
      <c r="O3529" s="184" t="s">
        <v>32</v>
      </c>
      <c r="P3529" s="239"/>
    </row>
    <row r="3530" s="83" customFormat="1" ht="18" customHeight="1" spans="1:16">
      <c r="A3530" s="24">
        <v>3525</v>
      </c>
      <c r="B3530" s="24" t="s">
        <v>23</v>
      </c>
      <c r="C3530" s="24" t="s">
        <v>24</v>
      </c>
      <c r="D3530" s="24" t="s">
        <v>25</v>
      </c>
      <c r="E3530" s="60" t="s">
        <v>4460</v>
      </c>
      <c r="F3530" s="60" t="s">
        <v>7412</v>
      </c>
      <c r="G3530" s="37" t="s">
        <v>7820</v>
      </c>
      <c r="H3530" s="24" t="s">
        <v>1583</v>
      </c>
      <c r="I3530" s="24">
        <v>3</v>
      </c>
      <c r="J3530" s="24" t="s">
        <v>7811</v>
      </c>
      <c r="K3530" s="60" t="s">
        <v>31</v>
      </c>
      <c r="L3530" s="238">
        <v>3</v>
      </c>
      <c r="M3530" s="27">
        <f>L3530*312</f>
        <v>936</v>
      </c>
      <c r="N3530" s="23"/>
      <c r="O3530" s="184" t="s">
        <v>32</v>
      </c>
      <c r="P3530" s="237"/>
    </row>
    <row r="3531" s="83" customFormat="1" ht="18" customHeight="1" spans="1:16">
      <c r="A3531" s="24">
        <v>3526</v>
      </c>
      <c r="B3531" s="24" t="s">
        <v>23</v>
      </c>
      <c r="C3531" s="24" t="s">
        <v>24</v>
      </c>
      <c r="D3531" s="24" t="s">
        <v>25</v>
      </c>
      <c r="E3531" s="24" t="s">
        <v>4460</v>
      </c>
      <c r="F3531" s="24" t="s">
        <v>7412</v>
      </c>
      <c r="G3531" s="238" t="s">
        <v>7821</v>
      </c>
      <c r="H3531" s="24" t="s">
        <v>194</v>
      </c>
      <c r="I3531" s="24">
        <v>4</v>
      </c>
      <c r="J3531" s="24" t="s">
        <v>7811</v>
      </c>
      <c r="K3531" s="60" t="s">
        <v>31</v>
      </c>
      <c r="L3531" s="238">
        <v>4</v>
      </c>
      <c r="M3531" s="27">
        <f t="shared" ref="M3531:M3538" si="162">L3531*130</f>
        <v>520</v>
      </c>
      <c r="N3531" s="23"/>
      <c r="O3531" s="184" t="s">
        <v>32</v>
      </c>
      <c r="P3531" s="239"/>
    </row>
    <row r="3532" s="83" customFormat="1" ht="18" customHeight="1" spans="1:16">
      <c r="A3532" s="24">
        <v>3527</v>
      </c>
      <c r="B3532" s="24" t="s">
        <v>23</v>
      </c>
      <c r="C3532" s="24" t="s">
        <v>24</v>
      </c>
      <c r="D3532" s="24" t="s">
        <v>25</v>
      </c>
      <c r="E3532" s="60" t="s">
        <v>4460</v>
      </c>
      <c r="F3532" s="60" t="s">
        <v>7412</v>
      </c>
      <c r="G3532" s="37" t="s">
        <v>7822</v>
      </c>
      <c r="H3532" s="232" t="s">
        <v>194</v>
      </c>
      <c r="I3532" s="24">
        <v>2</v>
      </c>
      <c r="J3532" s="24" t="s">
        <v>7811</v>
      </c>
      <c r="K3532" s="60" t="s">
        <v>31</v>
      </c>
      <c r="L3532" s="238">
        <v>2</v>
      </c>
      <c r="M3532" s="27">
        <f t="shared" si="162"/>
        <v>260</v>
      </c>
      <c r="N3532" s="23"/>
      <c r="O3532" s="184" t="s">
        <v>32</v>
      </c>
      <c r="P3532" s="237"/>
    </row>
    <row r="3533" s="83" customFormat="1" ht="18" customHeight="1" spans="1:16">
      <c r="A3533" s="24">
        <v>3528</v>
      </c>
      <c r="B3533" s="24" t="s">
        <v>23</v>
      </c>
      <c r="C3533" s="24" t="s">
        <v>24</v>
      </c>
      <c r="D3533" s="24" t="s">
        <v>25</v>
      </c>
      <c r="E3533" s="60" t="s">
        <v>4460</v>
      </c>
      <c r="F3533" s="60" t="s">
        <v>7412</v>
      </c>
      <c r="G3533" s="37" t="s">
        <v>7770</v>
      </c>
      <c r="H3533" s="232" t="s">
        <v>194</v>
      </c>
      <c r="I3533" s="24">
        <v>3</v>
      </c>
      <c r="J3533" s="24" t="s">
        <v>7811</v>
      </c>
      <c r="K3533" s="60" t="s">
        <v>31</v>
      </c>
      <c r="L3533" s="238">
        <v>3</v>
      </c>
      <c r="M3533" s="27">
        <f t="shared" si="162"/>
        <v>390</v>
      </c>
      <c r="N3533" s="23"/>
      <c r="O3533" s="184" t="s">
        <v>32</v>
      </c>
      <c r="P3533" s="237"/>
    </row>
    <row r="3534" s="83" customFormat="1" ht="18" customHeight="1" spans="1:16">
      <c r="A3534" s="24">
        <v>3529</v>
      </c>
      <c r="B3534" s="24" t="s">
        <v>23</v>
      </c>
      <c r="C3534" s="24" t="s">
        <v>24</v>
      </c>
      <c r="D3534" s="24" t="s">
        <v>25</v>
      </c>
      <c r="E3534" s="60" t="s">
        <v>4460</v>
      </c>
      <c r="F3534" s="60" t="s">
        <v>7412</v>
      </c>
      <c r="G3534" s="37" t="s">
        <v>7823</v>
      </c>
      <c r="H3534" s="24" t="s">
        <v>194</v>
      </c>
      <c r="I3534" s="24">
        <v>4</v>
      </c>
      <c r="J3534" s="24" t="s">
        <v>7811</v>
      </c>
      <c r="K3534" s="60" t="s">
        <v>31</v>
      </c>
      <c r="L3534" s="238">
        <v>4</v>
      </c>
      <c r="M3534" s="27">
        <f t="shared" si="162"/>
        <v>520</v>
      </c>
      <c r="N3534" s="23"/>
      <c r="O3534" s="184" t="s">
        <v>32</v>
      </c>
      <c r="P3534" s="237"/>
    </row>
    <row r="3535" s="83" customFormat="1" ht="18" customHeight="1" spans="1:16">
      <c r="A3535" s="24">
        <v>3530</v>
      </c>
      <c r="B3535" s="24" t="s">
        <v>23</v>
      </c>
      <c r="C3535" s="24" t="s">
        <v>24</v>
      </c>
      <c r="D3535" s="24" t="s">
        <v>25</v>
      </c>
      <c r="E3535" s="60" t="s">
        <v>4460</v>
      </c>
      <c r="F3535" s="60" t="s">
        <v>7412</v>
      </c>
      <c r="G3535" s="37" t="s">
        <v>7824</v>
      </c>
      <c r="H3535" s="24" t="s">
        <v>194</v>
      </c>
      <c r="I3535" s="24">
        <v>4</v>
      </c>
      <c r="J3535" s="24" t="s">
        <v>7811</v>
      </c>
      <c r="K3535" s="60" t="s">
        <v>31</v>
      </c>
      <c r="L3535" s="238">
        <v>4</v>
      </c>
      <c r="M3535" s="27">
        <f t="shared" si="162"/>
        <v>520</v>
      </c>
      <c r="N3535" s="23"/>
      <c r="O3535" s="184" t="s">
        <v>32</v>
      </c>
      <c r="P3535" s="237"/>
    </row>
    <row r="3536" s="83" customFormat="1" ht="18" customHeight="1" spans="1:16">
      <c r="A3536" s="24">
        <v>3531</v>
      </c>
      <c r="B3536" s="24" t="s">
        <v>23</v>
      </c>
      <c r="C3536" s="24" t="s">
        <v>24</v>
      </c>
      <c r="D3536" s="24" t="s">
        <v>25</v>
      </c>
      <c r="E3536" s="60" t="s">
        <v>4460</v>
      </c>
      <c r="F3536" s="60" t="s">
        <v>7412</v>
      </c>
      <c r="G3536" s="37" t="s">
        <v>7825</v>
      </c>
      <c r="H3536" s="232" t="s">
        <v>194</v>
      </c>
      <c r="I3536" s="24">
        <v>2</v>
      </c>
      <c r="J3536" s="24" t="s">
        <v>7811</v>
      </c>
      <c r="K3536" s="60" t="s">
        <v>31</v>
      </c>
      <c r="L3536" s="238">
        <v>2</v>
      </c>
      <c r="M3536" s="27">
        <f t="shared" si="162"/>
        <v>260</v>
      </c>
      <c r="N3536" s="23"/>
      <c r="O3536" s="184" t="s">
        <v>32</v>
      </c>
      <c r="P3536" s="237"/>
    </row>
    <row r="3537" s="83" customFormat="1" ht="18" customHeight="1" spans="1:16">
      <c r="A3537" s="24">
        <v>3532</v>
      </c>
      <c r="B3537" s="24" t="s">
        <v>23</v>
      </c>
      <c r="C3537" s="24" t="s">
        <v>24</v>
      </c>
      <c r="D3537" s="24" t="s">
        <v>25</v>
      </c>
      <c r="E3537" s="60" t="s">
        <v>4460</v>
      </c>
      <c r="F3537" s="60" t="s">
        <v>7412</v>
      </c>
      <c r="G3537" s="37" t="s">
        <v>7628</v>
      </c>
      <c r="H3537" s="232" t="s">
        <v>194</v>
      </c>
      <c r="I3537" s="24">
        <v>2</v>
      </c>
      <c r="J3537" s="24" t="s">
        <v>7811</v>
      </c>
      <c r="K3537" s="60" t="s">
        <v>31</v>
      </c>
      <c r="L3537" s="238">
        <v>2</v>
      </c>
      <c r="M3537" s="27">
        <f t="shared" si="162"/>
        <v>260</v>
      </c>
      <c r="N3537" s="23"/>
      <c r="O3537" s="184" t="s">
        <v>32</v>
      </c>
      <c r="P3537" s="237"/>
    </row>
    <row r="3538" s="83" customFormat="1" ht="18" customHeight="1" spans="1:16">
      <c r="A3538" s="24">
        <v>3533</v>
      </c>
      <c r="B3538" s="24" t="s">
        <v>23</v>
      </c>
      <c r="C3538" s="24" t="s">
        <v>24</v>
      </c>
      <c r="D3538" s="24" t="s">
        <v>25</v>
      </c>
      <c r="E3538" s="60" t="s">
        <v>4460</v>
      </c>
      <c r="F3538" s="60" t="s">
        <v>7412</v>
      </c>
      <c r="G3538" s="37" t="s">
        <v>7826</v>
      </c>
      <c r="H3538" s="232" t="s">
        <v>194</v>
      </c>
      <c r="I3538" s="24">
        <v>3</v>
      </c>
      <c r="J3538" s="24" t="s">
        <v>7811</v>
      </c>
      <c r="K3538" s="60" t="s">
        <v>31</v>
      </c>
      <c r="L3538" s="238">
        <v>3</v>
      </c>
      <c r="M3538" s="27">
        <f t="shared" si="162"/>
        <v>390</v>
      </c>
      <c r="N3538" s="23"/>
      <c r="O3538" s="184" t="s">
        <v>32</v>
      </c>
      <c r="P3538" s="237"/>
    </row>
    <row r="3539" s="83" customFormat="1" ht="18" customHeight="1" spans="1:16">
      <c r="A3539" s="24">
        <v>3534</v>
      </c>
      <c r="B3539" s="24" t="s">
        <v>23</v>
      </c>
      <c r="C3539" s="24" t="s">
        <v>24</v>
      </c>
      <c r="D3539" s="24" t="s">
        <v>25</v>
      </c>
      <c r="E3539" s="60" t="s">
        <v>4460</v>
      </c>
      <c r="F3539" s="60" t="s">
        <v>7412</v>
      </c>
      <c r="G3539" s="37" t="s">
        <v>7662</v>
      </c>
      <c r="H3539" s="232" t="s">
        <v>194</v>
      </c>
      <c r="I3539" s="24">
        <v>1</v>
      </c>
      <c r="J3539" s="24" t="s">
        <v>7811</v>
      </c>
      <c r="K3539" s="60" t="s">
        <v>31</v>
      </c>
      <c r="L3539" s="238">
        <v>1</v>
      </c>
      <c r="M3539" s="27">
        <f>L3539*312</f>
        <v>312</v>
      </c>
      <c r="N3539" s="23"/>
      <c r="O3539" s="184" t="s">
        <v>32</v>
      </c>
      <c r="P3539" s="237"/>
    </row>
    <row r="3540" s="83" customFormat="1" ht="18" customHeight="1" spans="1:16">
      <c r="A3540" s="24">
        <v>3535</v>
      </c>
      <c r="B3540" s="24" t="s">
        <v>23</v>
      </c>
      <c r="C3540" s="24" t="s">
        <v>24</v>
      </c>
      <c r="D3540" s="24" t="s">
        <v>25</v>
      </c>
      <c r="E3540" s="60" t="s">
        <v>4460</v>
      </c>
      <c r="F3540" s="60" t="s">
        <v>7412</v>
      </c>
      <c r="G3540" s="37" t="s">
        <v>7827</v>
      </c>
      <c r="H3540" s="24" t="s">
        <v>194</v>
      </c>
      <c r="I3540" s="24">
        <v>4</v>
      </c>
      <c r="J3540" s="24" t="s">
        <v>7811</v>
      </c>
      <c r="K3540" s="60" t="s">
        <v>31</v>
      </c>
      <c r="L3540" s="238">
        <v>4</v>
      </c>
      <c r="M3540" s="27">
        <f t="shared" ref="M3540:M3563" si="163">L3540*130</f>
        <v>520</v>
      </c>
      <c r="N3540" s="23"/>
      <c r="O3540" s="184" t="s">
        <v>32</v>
      </c>
      <c r="P3540" s="237"/>
    </row>
    <row r="3541" s="83" customFormat="1" ht="18" customHeight="1" spans="1:16">
      <c r="A3541" s="24">
        <v>3536</v>
      </c>
      <c r="B3541" s="24" t="s">
        <v>23</v>
      </c>
      <c r="C3541" s="24" t="s">
        <v>24</v>
      </c>
      <c r="D3541" s="24" t="s">
        <v>25</v>
      </c>
      <c r="E3541" s="60" t="s">
        <v>4460</v>
      </c>
      <c r="F3541" s="60" t="s">
        <v>7412</v>
      </c>
      <c r="G3541" s="37" t="s">
        <v>7828</v>
      </c>
      <c r="H3541" s="232" t="s">
        <v>194</v>
      </c>
      <c r="I3541" s="24">
        <v>2</v>
      </c>
      <c r="J3541" s="24" t="s">
        <v>7811</v>
      </c>
      <c r="K3541" s="60" t="s">
        <v>31</v>
      </c>
      <c r="L3541" s="238">
        <v>2</v>
      </c>
      <c r="M3541" s="27">
        <f t="shared" si="163"/>
        <v>260</v>
      </c>
      <c r="N3541" s="23"/>
      <c r="O3541" s="184" t="s">
        <v>32</v>
      </c>
      <c r="P3541" s="237"/>
    </row>
    <row r="3542" s="83" customFormat="1" ht="18" customHeight="1" spans="1:16">
      <c r="A3542" s="24">
        <v>3537</v>
      </c>
      <c r="B3542" s="24" t="s">
        <v>23</v>
      </c>
      <c r="C3542" s="24" t="s">
        <v>24</v>
      </c>
      <c r="D3542" s="24" t="s">
        <v>25</v>
      </c>
      <c r="E3542" s="60" t="s">
        <v>4460</v>
      </c>
      <c r="F3542" s="60" t="s">
        <v>7412</v>
      </c>
      <c r="G3542" s="37" t="s">
        <v>7829</v>
      </c>
      <c r="H3542" s="24" t="s">
        <v>194</v>
      </c>
      <c r="I3542" s="24">
        <v>4</v>
      </c>
      <c r="J3542" s="24" t="s">
        <v>7811</v>
      </c>
      <c r="K3542" s="60" t="s">
        <v>31</v>
      </c>
      <c r="L3542" s="238">
        <v>4</v>
      </c>
      <c r="M3542" s="27">
        <f t="shared" si="163"/>
        <v>520</v>
      </c>
      <c r="N3542" s="23"/>
      <c r="O3542" s="184" t="s">
        <v>32</v>
      </c>
      <c r="P3542" s="237"/>
    </row>
    <row r="3543" s="83" customFormat="1" ht="18" customHeight="1" spans="1:16">
      <c r="A3543" s="24">
        <v>3538</v>
      </c>
      <c r="B3543" s="24" t="s">
        <v>23</v>
      </c>
      <c r="C3543" s="24" t="s">
        <v>24</v>
      </c>
      <c r="D3543" s="24" t="s">
        <v>25</v>
      </c>
      <c r="E3543" s="60" t="s">
        <v>4460</v>
      </c>
      <c r="F3543" s="60" t="s">
        <v>7412</v>
      </c>
      <c r="G3543" s="37" t="s">
        <v>7515</v>
      </c>
      <c r="H3543" s="232" t="s">
        <v>194</v>
      </c>
      <c r="I3543" s="24">
        <v>3</v>
      </c>
      <c r="J3543" s="24" t="s">
        <v>7811</v>
      </c>
      <c r="K3543" s="60" t="s">
        <v>31</v>
      </c>
      <c r="L3543" s="238">
        <v>3</v>
      </c>
      <c r="M3543" s="27">
        <f t="shared" si="163"/>
        <v>390</v>
      </c>
      <c r="N3543" s="23"/>
      <c r="O3543" s="184" t="s">
        <v>32</v>
      </c>
      <c r="P3543" s="237"/>
    </row>
    <row r="3544" s="83" customFormat="1" ht="18" customHeight="1" spans="1:16">
      <c r="A3544" s="24">
        <v>3539</v>
      </c>
      <c r="B3544" s="24" t="s">
        <v>23</v>
      </c>
      <c r="C3544" s="24" t="s">
        <v>24</v>
      </c>
      <c r="D3544" s="24" t="s">
        <v>25</v>
      </c>
      <c r="E3544" s="60" t="s">
        <v>4460</v>
      </c>
      <c r="F3544" s="60" t="s">
        <v>7412</v>
      </c>
      <c r="G3544" s="37" t="s">
        <v>7830</v>
      </c>
      <c r="H3544" s="232" t="s">
        <v>194</v>
      </c>
      <c r="I3544" s="24">
        <v>2</v>
      </c>
      <c r="J3544" s="24" t="s">
        <v>7811</v>
      </c>
      <c r="K3544" s="60" t="s">
        <v>31</v>
      </c>
      <c r="L3544" s="238">
        <v>2</v>
      </c>
      <c r="M3544" s="27">
        <f t="shared" si="163"/>
        <v>260</v>
      </c>
      <c r="N3544" s="23"/>
      <c r="O3544" s="184" t="s">
        <v>32</v>
      </c>
      <c r="P3544" s="237"/>
    </row>
    <row r="3545" s="83" customFormat="1" ht="18" customHeight="1" spans="1:16">
      <c r="A3545" s="24">
        <v>3540</v>
      </c>
      <c r="B3545" s="24" t="s">
        <v>23</v>
      </c>
      <c r="C3545" s="24" t="s">
        <v>24</v>
      </c>
      <c r="D3545" s="24" t="s">
        <v>25</v>
      </c>
      <c r="E3545" s="24" t="s">
        <v>4460</v>
      </c>
      <c r="F3545" s="24" t="s">
        <v>7412</v>
      </c>
      <c r="G3545" s="37" t="s">
        <v>7831</v>
      </c>
      <c r="H3545" s="232" t="s">
        <v>194</v>
      </c>
      <c r="I3545" s="24">
        <v>2</v>
      </c>
      <c r="J3545" s="24" t="s">
        <v>7811</v>
      </c>
      <c r="K3545" s="60" t="s">
        <v>31</v>
      </c>
      <c r="L3545" s="238">
        <v>2</v>
      </c>
      <c r="M3545" s="27">
        <f t="shared" si="163"/>
        <v>260</v>
      </c>
      <c r="N3545" s="23"/>
      <c r="O3545" s="184" t="s">
        <v>32</v>
      </c>
      <c r="P3545" s="237"/>
    </row>
    <row r="3546" s="83" customFormat="1" ht="18" customHeight="1" spans="1:16">
      <c r="A3546" s="24">
        <v>3541</v>
      </c>
      <c r="B3546" s="24" t="s">
        <v>23</v>
      </c>
      <c r="C3546" s="24" t="s">
        <v>24</v>
      </c>
      <c r="D3546" s="24" t="s">
        <v>25</v>
      </c>
      <c r="E3546" s="60" t="s">
        <v>4460</v>
      </c>
      <c r="F3546" s="60" t="s">
        <v>7412</v>
      </c>
      <c r="G3546" s="37" t="s">
        <v>7832</v>
      </c>
      <c r="H3546" s="24" t="s">
        <v>194</v>
      </c>
      <c r="I3546" s="24">
        <v>4</v>
      </c>
      <c r="J3546" s="24" t="s">
        <v>7811</v>
      </c>
      <c r="K3546" s="60" t="s">
        <v>31</v>
      </c>
      <c r="L3546" s="238">
        <v>4</v>
      </c>
      <c r="M3546" s="27">
        <f t="shared" si="163"/>
        <v>520</v>
      </c>
      <c r="N3546" s="23"/>
      <c r="O3546" s="184" t="s">
        <v>32</v>
      </c>
      <c r="P3546" s="237"/>
    </row>
    <row r="3547" s="83" customFormat="1" ht="18" customHeight="1" spans="1:16">
      <c r="A3547" s="24">
        <v>3542</v>
      </c>
      <c r="B3547" s="24" t="s">
        <v>23</v>
      </c>
      <c r="C3547" s="24" t="s">
        <v>24</v>
      </c>
      <c r="D3547" s="24" t="s">
        <v>25</v>
      </c>
      <c r="E3547" s="60" t="s">
        <v>4460</v>
      </c>
      <c r="F3547" s="60" t="s">
        <v>7412</v>
      </c>
      <c r="G3547" s="37" t="s">
        <v>7833</v>
      </c>
      <c r="H3547" s="232" t="s">
        <v>194</v>
      </c>
      <c r="I3547" s="24">
        <v>3</v>
      </c>
      <c r="J3547" s="24" t="s">
        <v>7811</v>
      </c>
      <c r="K3547" s="60" t="s">
        <v>31</v>
      </c>
      <c r="L3547" s="238">
        <v>3</v>
      </c>
      <c r="M3547" s="27">
        <f t="shared" si="163"/>
        <v>390</v>
      </c>
      <c r="N3547" s="23"/>
      <c r="O3547" s="184" t="s">
        <v>32</v>
      </c>
      <c r="P3547" s="237"/>
    </row>
    <row r="3548" s="83" customFormat="1" ht="18" customHeight="1" spans="1:16">
      <c r="A3548" s="24">
        <v>3543</v>
      </c>
      <c r="B3548" s="24" t="s">
        <v>23</v>
      </c>
      <c r="C3548" s="24" t="s">
        <v>24</v>
      </c>
      <c r="D3548" s="24" t="s">
        <v>25</v>
      </c>
      <c r="E3548" s="60" t="s">
        <v>4460</v>
      </c>
      <c r="F3548" s="60" t="s">
        <v>7412</v>
      </c>
      <c r="G3548" s="37" t="s">
        <v>7834</v>
      </c>
      <c r="H3548" s="24" t="s">
        <v>194</v>
      </c>
      <c r="I3548" s="24">
        <v>4</v>
      </c>
      <c r="J3548" s="24" t="s">
        <v>7811</v>
      </c>
      <c r="K3548" s="60" t="s">
        <v>31</v>
      </c>
      <c r="L3548" s="238">
        <v>4</v>
      </c>
      <c r="M3548" s="27">
        <f t="shared" si="163"/>
        <v>520</v>
      </c>
      <c r="N3548" s="23"/>
      <c r="O3548" s="184" t="s">
        <v>32</v>
      </c>
      <c r="P3548" s="237"/>
    </row>
    <row r="3549" s="83" customFormat="1" ht="18" customHeight="1" spans="1:16">
      <c r="A3549" s="24">
        <v>3544</v>
      </c>
      <c r="B3549" s="24" t="s">
        <v>23</v>
      </c>
      <c r="C3549" s="24" t="s">
        <v>24</v>
      </c>
      <c r="D3549" s="24" t="s">
        <v>25</v>
      </c>
      <c r="E3549" s="60" t="s">
        <v>4460</v>
      </c>
      <c r="F3549" s="60" t="s">
        <v>7412</v>
      </c>
      <c r="G3549" s="37" t="s">
        <v>7059</v>
      </c>
      <c r="H3549" s="232" t="s">
        <v>194</v>
      </c>
      <c r="I3549" s="24">
        <v>3</v>
      </c>
      <c r="J3549" s="24" t="s">
        <v>7811</v>
      </c>
      <c r="K3549" s="60" t="s">
        <v>31</v>
      </c>
      <c r="L3549" s="238">
        <v>3</v>
      </c>
      <c r="M3549" s="27">
        <f t="shared" si="163"/>
        <v>390</v>
      </c>
      <c r="N3549" s="23"/>
      <c r="O3549" s="184" t="s">
        <v>32</v>
      </c>
      <c r="P3549" s="237"/>
    </row>
    <row r="3550" s="83" customFormat="1" ht="18" customHeight="1" spans="1:16">
      <c r="A3550" s="24">
        <v>3545</v>
      </c>
      <c r="B3550" s="24" t="s">
        <v>23</v>
      </c>
      <c r="C3550" s="24" t="s">
        <v>24</v>
      </c>
      <c r="D3550" s="24" t="s">
        <v>25</v>
      </c>
      <c r="E3550" s="60" t="s">
        <v>4460</v>
      </c>
      <c r="F3550" s="60" t="s">
        <v>7412</v>
      </c>
      <c r="G3550" s="37" t="s">
        <v>7835</v>
      </c>
      <c r="H3550" s="232" t="s">
        <v>194</v>
      </c>
      <c r="I3550" s="24">
        <v>2</v>
      </c>
      <c r="J3550" s="24" t="s">
        <v>7811</v>
      </c>
      <c r="K3550" s="60" t="s">
        <v>31</v>
      </c>
      <c r="L3550" s="238">
        <v>2</v>
      </c>
      <c r="M3550" s="27">
        <f t="shared" si="163"/>
        <v>260</v>
      </c>
      <c r="N3550" s="23"/>
      <c r="O3550" s="184" t="s">
        <v>32</v>
      </c>
      <c r="P3550" s="237"/>
    </row>
    <row r="3551" s="83" customFormat="1" ht="18" customHeight="1" spans="1:16">
      <c r="A3551" s="24">
        <v>3546</v>
      </c>
      <c r="B3551" s="24" t="s">
        <v>23</v>
      </c>
      <c r="C3551" s="24" t="s">
        <v>24</v>
      </c>
      <c r="D3551" s="24" t="s">
        <v>25</v>
      </c>
      <c r="E3551" s="24" t="s">
        <v>4460</v>
      </c>
      <c r="F3551" s="24" t="s">
        <v>7412</v>
      </c>
      <c r="G3551" s="37" t="s">
        <v>7836</v>
      </c>
      <c r="H3551" s="24" t="s">
        <v>194</v>
      </c>
      <c r="I3551" s="24">
        <v>4</v>
      </c>
      <c r="J3551" s="24" t="s">
        <v>7811</v>
      </c>
      <c r="K3551" s="60" t="s">
        <v>31</v>
      </c>
      <c r="L3551" s="238">
        <v>4</v>
      </c>
      <c r="M3551" s="27">
        <f t="shared" si="163"/>
        <v>520</v>
      </c>
      <c r="N3551" s="23"/>
      <c r="O3551" s="184" t="s">
        <v>32</v>
      </c>
      <c r="P3551" s="237"/>
    </row>
    <row r="3552" s="83" customFormat="1" ht="18" customHeight="1" spans="1:16">
      <c r="A3552" s="24">
        <v>3547</v>
      </c>
      <c r="B3552" s="24" t="s">
        <v>23</v>
      </c>
      <c r="C3552" s="24" t="s">
        <v>24</v>
      </c>
      <c r="D3552" s="24" t="s">
        <v>25</v>
      </c>
      <c r="E3552" s="60" t="s">
        <v>4460</v>
      </c>
      <c r="F3552" s="60" t="s">
        <v>7412</v>
      </c>
      <c r="G3552" s="37" t="s">
        <v>7837</v>
      </c>
      <c r="H3552" s="24" t="s">
        <v>194</v>
      </c>
      <c r="I3552" s="24">
        <v>4</v>
      </c>
      <c r="J3552" s="24" t="s">
        <v>7811</v>
      </c>
      <c r="K3552" s="60" t="s">
        <v>31</v>
      </c>
      <c r="L3552" s="238">
        <v>4</v>
      </c>
      <c r="M3552" s="27">
        <f t="shared" si="163"/>
        <v>520</v>
      </c>
      <c r="N3552" s="23"/>
      <c r="O3552" s="184" t="s">
        <v>32</v>
      </c>
      <c r="P3552" s="237"/>
    </row>
    <row r="3553" s="83" customFormat="1" ht="18" customHeight="1" spans="1:16">
      <c r="A3553" s="24">
        <v>3548</v>
      </c>
      <c r="B3553" s="24" t="s">
        <v>23</v>
      </c>
      <c r="C3553" s="24" t="s">
        <v>24</v>
      </c>
      <c r="D3553" s="24" t="s">
        <v>25</v>
      </c>
      <c r="E3553" s="60" t="s">
        <v>4460</v>
      </c>
      <c r="F3553" s="60" t="s">
        <v>7412</v>
      </c>
      <c r="G3553" s="37" t="s">
        <v>7838</v>
      </c>
      <c r="H3553" s="232" t="s">
        <v>194</v>
      </c>
      <c r="I3553" s="24">
        <v>2</v>
      </c>
      <c r="J3553" s="24" t="s">
        <v>7811</v>
      </c>
      <c r="K3553" s="60" t="s">
        <v>31</v>
      </c>
      <c r="L3553" s="238">
        <v>2</v>
      </c>
      <c r="M3553" s="27">
        <f t="shared" si="163"/>
        <v>260</v>
      </c>
      <c r="N3553" s="23"/>
      <c r="O3553" s="184" t="s">
        <v>32</v>
      </c>
      <c r="P3553" s="237"/>
    </row>
    <row r="3554" s="83" customFormat="1" ht="18" customHeight="1" spans="1:16">
      <c r="A3554" s="24">
        <v>3549</v>
      </c>
      <c r="B3554" s="24" t="s">
        <v>23</v>
      </c>
      <c r="C3554" s="24" t="s">
        <v>24</v>
      </c>
      <c r="D3554" s="24" t="s">
        <v>25</v>
      </c>
      <c r="E3554" s="60" t="s">
        <v>4460</v>
      </c>
      <c r="F3554" s="60" t="s">
        <v>7412</v>
      </c>
      <c r="G3554" s="37" t="s">
        <v>7839</v>
      </c>
      <c r="H3554" s="232" t="s">
        <v>194</v>
      </c>
      <c r="I3554" s="24">
        <v>3</v>
      </c>
      <c r="J3554" s="24" t="s">
        <v>7811</v>
      </c>
      <c r="K3554" s="60" t="s">
        <v>31</v>
      </c>
      <c r="L3554" s="238">
        <v>3</v>
      </c>
      <c r="M3554" s="27">
        <f t="shared" si="163"/>
        <v>390</v>
      </c>
      <c r="N3554" s="23"/>
      <c r="O3554" s="184" t="s">
        <v>32</v>
      </c>
      <c r="P3554" s="237"/>
    </row>
    <row r="3555" s="83" customFormat="1" ht="18" customHeight="1" spans="1:16">
      <c r="A3555" s="24">
        <v>3550</v>
      </c>
      <c r="B3555" s="24" t="s">
        <v>23</v>
      </c>
      <c r="C3555" s="24" t="s">
        <v>24</v>
      </c>
      <c r="D3555" s="24" t="s">
        <v>25</v>
      </c>
      <c r="E3555" s="60" t="s">
        <v>4460</v>
      </c>
      <c r="F3555" s="60" t="s">
        <v>7412</v>
      </c>
      <c r="G3555" s="37" t="s">
        <v>7840</v>
      </c>
      <c r="H3555" s="232" t="s">
        <v>194</v>
      </c>
      <c r="I3555" s="24">
        <v>2</v>
      </c>
      <c r="J3555" s="24" t="s">
        <v>7811</v>
      </c>
      <c r="K3555" s="60" t="s">
        <v>31</v>
      </c>
      <c r="L3555" s="238">
        <v>2</v>
      </c>
      <c r="M3555" s="27">
        <f t="shared" si="163"/>
        <v>260</v>
      </c>
      <c r="N3555" s="23"/>
      <c r="O3555" s="184" t="s">
        <v>32</v>
      </c>
      <c r="P3555" s="237"/>
    </row>
    <row r="3556" s="83" customFormat="1" ht="18" customHeight="1" spans="1:16">
      <c r="A3556" s="24">
        <v>3551</v>
      </c>
      <c r="B3556" s="24" t="s">
        <v>23</v>
      </c>
      <c r="C3556" s="24" t="s">
        <v>24</v>
      </c>
      <c r="D3556" s="24" t="s">
        <v>25</v>
      </c>
      <c r="E3556" s="24" t="s">
        <v>4460</v>
      </c>
      <c r="F3556" s="24" t="s">
        <v>7412</v>
      </c>
      <c r="G3556" s="37" t="s">
        <v>7841</v>
      </c>
      <c r="H3556" s="232" t="s">
        <v>194</v>
      </c>
      <c r="I3556" s="24">
        <v>3</v>
      </c>
      <c r="J3556" s="24" t="s">
        <v>7811</v>
      </c>
      <c r="K3556" s="60" t="s">
        <v>31</v>
      </c>
      <c r="L3556" s="238">
        <v>3</v>
      </c>
      <c r="M3556" s="27">
        <f t="shared" si="163"/>
        <v>390</v>
      </c>
      <c r="N3556" s="23"/>
      <c r="O3556" s="184" t="s">
        <v>32</v>
      </c>
      <c r="P3556" s="237"/>
    </row>
    <row r="3557" s="83" customFormat="1" ht="18" customHeight="1" spans="1:16">
      <c r="A3557" s="24">
        <v>3552</v>
      </c>
      <c r="B3557" s="24" t="s">
        <v>23</v>
      </c>
      <c r="C3557" s="24" t="s">
        <v>24</v>
      </c>
      <c r="D3557" s="24" t="s">
        <v>25</v>
      </c>
      <c r="E3557" s="60" t="s">
        <v>4460</v>
      </c>
      <c r="F3557" s="60" t="s">
        <v>7412</v>
      </c>
      <c r="G3557" s="37" t="s">
        <v>7842</v>
      </c>
      <c r="H3557" s="232" t="s">
        <v>194</v>
      </c>
      <c r="I3557" s="24">
        <v>3</v>
      </c>
      <c r="J3557" s="24" t="s">
        <v>7843</v>
      </c>
      <c r="K3557" s="60" t="s">
        <v>31</v>
      </c>
      <c r="L3557" s="238">
        <v>3</v>
      </c>
      <c r="M3557" s="27">
        <f t="shared" si="163"/>
        <v>390</v>
      </c>
      <c r="N3557" s="23"/>
      <c r="O3557" s="184" t="s">
        <v>32</v>
      </c>
      <c r="P3557" s="237"/>
    </row>
    <row r="3558" s="83" customFormat="1" ht="18" customHeight="1" spans="1:16">
      <c r="A3558" s="24">
        <v>3553</v>
      </c>
      <c r="B3558" s="24" t="s">
        <v>23</v>
      </c>
      <c r="C3558" s="24" t="s">
        <v>24</v>
      </c>
      <c r="D3558" s="24" t="s">
        <v>25</v>
      </c>
      <c r="E3558" s="60" t="s">
        <v>4460</v>
      </c>
      <c r="F3558" s="60" t="s">
        <v>7412</v>
      </c>
      <c r="G3558" s="37" t="s">
        <v>7844</v>
      </c>
      <c r="H3558" s="24" t="s">
        <v>194</v>
      </c>
      <c r="I3558" s="24">
        <v>4</v>
      </c>
      <c r="J3558" s="24" t="s">
        <v>7843</v>
      </c>
      <c r="K3558" s="60" t="s">
        <v>31</v>
      </c>
      <c r="L3558" s="238">
        <v>4</v>
      </c>
      <c r="M3558" s="27">
        <f t="shared" si="163"/>
        <v>520</v>
      </c>
      <c r="N3558" s="23"/>
      <c r="O3558" s="184" t="s">
        <v>32</v>
      </c>
      <c r="P3558" s="237"/>
    </row>
    <row r="3559" s="83" customFormat="1" ht="18" customHeight="1" spans="1:16">
      <c r="A3559" s="24">
        <v>3554</v>
      </c>
      <c r="B3559" s="24" t="s">
        <v>23</v>
      </c>
      <c r="C3559" s="24" t="s">
        <v>24</v>
      </c>
      <c r="D3559" s="24" t="s">
        <v>25</v>
      </c>
      <c r="E3559" s="60" t="s">
        <v>4460</v>
      </c>
      <c r="F3559" s="60" t="s">
        <v>7412</v>
      </c>
      <c r="G3559" s="37" t="s">
        <v>7845</v>
      </c>
      <c r="H3559" s="24" t="s">
        <v>194</v>
      </c>
      <c r="I3559" s="24">
        <v>4</v>
      </c>
      <c r="J3559" s="24" t="s">
        <v>7843</v>
      </c>
      <c r="K3559" s="60" t="s">
        <v>31</v>
      </c>
      <c r="L3559" s="238">
        <v>4</v>
      </c>
      <c r="M3559" s="27">
        <f t="shared" si="163"/>
        <v>520</v>
      </c>
      <c r="N3559" s="23"/>
      <c r="O3559" s="184" t="s">
        <v>32</v>
      </c>
      <c r="P3559" s="237"/>
    </row>
    <row r="3560" s="83" customFormat="1" ht="18" customHeight="1" spans="1:16">
      <c r="A3560" s="24">
        <v>3555</v>
      </c>
      <c r="B3560" s="24" t="s">
        <v>23</v>
      </c>
      <c r="C3560" s="24" t="s">
        <v>24</v>
      </c>
      <c r="D3560" s="24" t="s">
        <v>25</v>
      </c>
      <c r="E3560" s="60" t="s">
        <v>4460</v>
      </c>
      <c r="F3560" s="60" t="s">
        <v>7412</v>
      </c>
      <c r="G3560" s="37" t="s">
        <v>7846</v>
      </c>
      <c r="H3560" s="232" t="s">
        <v>194</v>
      </c>
      <c r="I3560" s="24">
        <v>3</v>
      </c>
      <c r="J3560" s="24" t="s">
        <v>7843</v>
      </c>
      <c r="K3560" s="60" t="s">
        <v>31</v>
      </c>
      <c r="L3560" s="238">
        <v>3</v>
      </c>
      <c r="M3560" s="27">
        <f t="shared" si="163"/>
        <v>390</v>
      </c>
      <c r="N3560" s="23"/>
      <c r="O3560" s="184" t="s">
        <v>32</v>
      </c>
      <c r="P3560" s="237"/>
    </row>
    <row r="3561" s="83" customFormat="1" ht="18" customHeight="1" spans="1:16">
      <c r="A3561" s="24">
        <v>3556</v>
      </c>
      <c r="B3561" s="24" t="s">
        <v>23</v>
      </c>
      <c r="C3561" s="24" t="s">
        <v>24</v>
      </c>
      <c r="D3561" s="24" t="s">
        <v>25</v>
      </c>
      <c r="E3561" s="60" t="s">
        <v>4460</v>
      </c>
      <c r="F3561" s="60" t="s">
        <v>7412</v>
      </c>
      <c r="G3561" s="37" t="s">
        <v>7847</v>
      </c>
      <c r="H3561" s="232" t="s">
        <v>194</v>
      </c>
      <c r="I3561" s="24">
        <v>2</v>
      </c>
      <c r="J3561" s="24" t="s">
        <v>7843</v>
      </c>
      <c r="K3561" s="60" t="s">
        <v>31</v>
      </c>
      <c r="L3561" s="238">
        <v>2</v>
      </c>
      <c r="M3561" s="27">
        <f t="shared" si="163"/>
        <v>260</v>
      </c>
      <c r="N3561" s="23"/>
      <c r="O3561" s="184" t="s">
        <v>32</v>
      </c>
      <c r="P3561" s="237"/>
    </row>
    <row r="3562" s="83" customFormat="1" ht="18" customHeight="1" spans="1:16">
      <c r="A3562" s="24">
        <v>3557</v>
      </c>
      <c r="B3562" s="24" t="s">
        <v>23</v>
      </c>
      <c r="C3562" s="24" t="s">
        <v>24</v>
      </c>
      <c r="D3562" s="24" t="s">
        <v>25</v>
      </c>
      <c r="E3562" s="24" t="s">
        <v>4460</v>
      </c>
      <c r="F3562" s="24" t="s">
        <v>7412</v>
      </c>
      <c r="G3562" s="37" t="s">
        <v>7848</v>
      </c>
      <c r="H3562" s="232" t="s">
        <v>194</v>
      </c>
      <c r="I3562" s="24">
        <v>2</v>
      </c>
      <c r="J3562" s="24" t="s">
        <v>7843</v>
      </c>
      <c r="K3562" s="60" t="s">
        <v>31</v>
      </c>
      <c r="L3562" s="238">
        <v>2</v>
      </c>
      <c r="M3562" s="27">
        <f t="shared" si="163"/>
        <v>260</v>
      </c>
      <c r="N3562" s="23"/>
      <c r="O3562" s="184" t="s">
        <v>32</v>
      </c>
      <c r="P3562" s="237"/>
    </row>
    <row r="3563" s="83" customFormat="1" ht="18" customHeight="1" spans="1:16">
      <c r="A3563" s="24">
        <v>3558</v>
      </c>
      <c r="B3563" s="24" t="s">
        <v>23</v>
      </c>
      <c r="C3563" s="24" t="s">
        <v>24</v>
      </c>
      <c r="D3563" s="24" t="s">
        <v>25</v>
      </c>
      <c r="E3563" s="60" t="s">
        <v>4460</v>
      </c>
      <c r="F3563" s="60" t="s">
        <v>7412</v>
      </c>
      <c r="G3563" s="37" t="s">
        <v>7849</v>
      </c>
      <c r="H3563" s="232" t="s">
        <v>194</v>
      </c>
      <c r="I3563" s="24">
        <v>2</v>
      </c>
      <c r="J3563" s="24" t="s">
        <v>7843</v>
      </c>
      <c r="K3563" s="60" t="s">
        <v>31</v>
      </c>
      <c r="L3563" s="238">
        <v>2</v>
      </c>
      <c r="M3563" s="27">
        <f t="shared" si="163"/>
        <v>260</v>
      </c>
      <c r="N3563" s="23"/>
      <c r="O3563" s="184" t="s">
        <v>32</v>
      </c>
      <c r="P3563" s="237"/>
    </row>
    <row r="3564" s="83" customFormat="1" ht="18" customHeight="1" spans="1:16">
      <c r="A3564" s="24">
        <v>3559</v>
      </c>
      <c r="B3564" s="24" t="s">
        <v>23</v>
      </c>
      <c r="C3564" s="24" t="s">
        <v>24</v>
      </c>
      <c r="D3564" s="24" t="s">
        <v>25</v>
      </c>
      <c r="E3564" s="60" t="s">
        <v>4878</v>
      </c>
      <c r="F3564" s="60" t="s">
        <v>7412</v>
      </c>
      <c r="G3564" s="37" t="s">
        <v>7850</v>
      </c>
      <c r="H3564" s="24" t="s">
        <v>5025</v>
      </c>
      <c r="I3564" s="24">
        <v>1</v>
      </c>
      <c r="J3564" s="24" t="s">
        <v>7843</v>
      </c>
      <c r="K3564" s="60" t="s">
        <v>31</v>
      </c>
      <c r="L3564" s="238">
        <v>1</v>
      </c>
      <c r="M3564" s="27">
        <f>L3564*312</f>
        <v>312</v>
      </c>
      <c r="N3564" s="23"/>
      <c r="O3564" s="184" t="s">
        <v>32</v>
      </c>
      <c r="P3564" s="237"/>
    </row>
    <row r="3565" s="83" customFormat="1" ht="18" customHeight="1" spans="1:16">
      <c r="A3565" s="24">
        <v>3560</v>
      </c>
      <c r="B3565" s="24" t="s">
        <v>23</v>
      </c>
      <c r="C3565" s="24" t="s">
        <v>24</v>
      </c>
      <c r="D3565" s="24" t="s">
        <v>25</v>
      </c>
      <c r="E3565" s="60" t="s">
        <v>4460</v>
      </c>
      <c r="F3565" s="60" t="s">
        <v>7412</v>
      </c>
      <c r="G3565" s="37" t="s">
        <v>7851</v>
      </c>
      <c r="H3565" s="232" t="s">
        <v>194</v>
      </c>
      <c r="I3565" s="24">
        <v>2</v>
      </c>
      <c r="J3565" s="24" t="s">
        <v>7843</v>
      </c>
      <c r="K3565" s="60" t="s">
        <v>31</v>
      </c>
      <c r="L3565" s="238">
        <v>2</v>
      </c>
      <c r="M3565" s="27">
        <f>L3565*130</f>
        <v>260</v>
      </c>
      <c r="N3565" s="23"/>
      <c r="O3565" s="184" t="s">
        <v>32</v>
      </c>
      <c r="P3565" s="237"/>
    </row>
    <row r="3566" s="83" customFormat="1" ht="18" customHeight="1" spans="1:16">
      <c r="A3566" s="24">
        <v>3561</v>
      </c>
      <c r="B3566" s="24" t="s">
        <v>23</v>
      </c>
      <c r="C3566" s="24" t="s">
        <v>24</v>
      </c>
      <c r="D3566" s="24" t="s">
        <v>25</v>
      </c>
      <c r="E3566" s="60" t="s">
        <v>4460</v>
      </c>
      <c r="F3566" s="60" t="s">
        <v>7412</v>
      </c>
      <c r="G3566" s="37" t="s">
        <v>7852</v>
      </c>
      <c r="H3566" s="232" t="s">
        <v>194</v>
      </c>
      <c r="I3566" s="24">
        <v>1</v>
      </c>
      <c r="J3566" s="24" t="s">
        <v>7843</v>
      </c>
      <c r="K3566" s="60" t="s">
        <v>31</v>
      </c>
      <c r="L3566" s="238">
        <v>1</v>
      </c>
      <c r="M3566" s="27">
        <f>L3566*312</f>
        <v>312</v>
      </c>
      <c r="N3566" s="23"/>
      <c r="O3566" s="184" t="s">
        <v>32</v>
      </c>
      <c r="P3566" s="237"/>
    </row>
    <row r="3567" s="83" customFormat="1" ht="18" customHeight="1" spans="1:16">
      <c r="A3567" s="24">
        <v>3562</v>
      </c>
      <c r="B3567" s="24" t="s">
        <v>23</v>
      </c>
      <c r="C3567" s="24" t="s">
        <v>24</v>
      </c>
      <c r="D3567" s="24" t="s">
        <v>25</v>
      </c>
      <c r="E3567" s="60" t="s">
        <v>4460</v>
      </c>
      <c r="F3567" s="60" t="s">
        <v>7412</v>
      </c>
      <c r="G3567" s="37" t="s">
        <v>7853</v>
      </c>
      <c r="H3567" s="232" t="s">
        <v>194</v>
      </c>
      <c r="I3567" s="24">
        <v>3</v>
      </c>
      <c r="J3567" s="24" t="s">
        <v>7854</v>
      </c>
      <c r="K3567" s="60" t="s">
        <v>31</v>
      </c>
      <c r="L3567" s="238">
        <v>3</v>
      </c>
      <c r="M3567" s="27">
        <f>L3567*130</f>
        <v>390</v>
      </c>
      <c r="N3567" s="23"/>
      <c r="O3567" s="184" t="s">
        <v>32</v>
      </c>
      <c r="P3567" s="237"/>
    </row>
    <row r="3568" s="83" customFormat="1" ht="18" customHeight="1" spans="1:16">
      <c r="A3568" s="24">
        <v>3563</v>
      </c>
      <c r="B3568" s="24" t="s">
        <v>23</v>
      </c>
      <c r="C3568" s="24" t="s">
        <v>24</v>
      </c>
      <c r="D3568" s="24" t="s">
        <v>25</v>
      </c>
      <c r="E3568" s="24" t="s">
        <v>4460</v>
      </c>
      <c r="F3568" s="24" t="s">
        <v>7412</v>
      </c>
      <c r="G3568" s="37" t="s">
        <v>7855</v>
      </c>
      <c r="H3568" s="232" t="s">
        <v>194</v>
      </c>
      <c r="I3568" s="24">
        <v>2</v>
      </c>
      <c r="J3568" s="24" t="s">
        <v>7854</v>
      </c>
      <c r="K3568" s="60" t="s">
        <v>31</v>
      </c>
      <c r="L3568" s="238">
        <v>2</v>
      </c>
      <c r="M3568" s="27">
        <f>L3568*130</f>
        <v>260</v>
      </c>
      <c r="N3568" s="23"/>
      <c r="O3568" s="184" t="s">
        <v>32</v>
      </c>
      <c r="P3568" s="237"/>
    </row>
    <row r="3569" s="83" customFormat="1" ht="18" customHeight="1" spans="1:16">
      <c r="A3569" s="24">
        <v>3564</v>
      </c>
      <c r="B3569" s="24" t="s">
        <v>23</v>
      </c>
      <c r="C3569" s="24" t="s">
        <v>24</v>
      </c>
      <c r="D3569" s="24" t="s">
        <v>25</v>
      </c>
      <c r="E3569" s="24" t="s">
        <v>4460</v>
      </c>
      <c r="F3569" s="24" t="s">
        <v>7412</v>
      </c>
      <c r="G3569" s="37" t="s">
        <v>7856</v>
      </c>
      <c r="H3569" s="232" t="s">
        <v>194</v>
      </c>
      <c r="I3569" s="24">
        <v>3</v>
      </c>
      <c r="J3569" s="24" t="s">
        <v>7854</v>
      </c>
      <c r="K3569" s="60" t="s">
        <v>31</v>
      </c>
      <c r="L3569" s="238">
        <v>3</v>
      </c>
      <c r="M3569" s="27">
        <f>L3569*130</f>
        <v>390</v>
      </c>
      <c r="N3569" s="23"/>
      <c r="O3569" s="184" t="s">
        <v>32</v>
      </c>
      <c r="P3569" s="237"/>
    </row>
    <row r="3570" s="83" customFormat="1" ht="18" customHeight="1" spans="1:16">
      <c r="A3570" s="24">
        <v>3565</v>
      </c>
      <c r="B3570" s="24" t="s">
        <v>23</v>
      </c>
      <c r="C3570" s="24" t="s">
        <v>24</v>
      </c>
      <c r="D3570" s="24" t="s">
        <v>25</v>
      </c>
      <c r="E3570" s="24" t="s">
        <v>4460</v>
      </c>
      <c r="F3570" s="24" t="s">
        <v>7412</v>
      </c>
      <c r="G3570" s="37" t="s">
        <v>7857</v>
      </c>
      <c r="H3570" s="232" t="s">
        <v>194</v>
      </c>
      <c r="I3570" s="24">
        <v>3</v>
      </c>
      <c r="J3570" s="24" t="s">
        <v>7854</v>
      </c>
      <c r="K3570" s="60" t="s">
        <v>31</v>
      </c>
      <c r="L3570" s="238">
        <v>3</v>
      </c>
      <c r="M3570" s="27">
        <f>L3570*130</f>
        <v>390</v>
      </c>
      <c r="N3570" s="23"/>
      <c r="O3570" s="184" t="s">
        <v>32</v>
      </c>
      <c r="P3570" s="237"/>
    </row>
    <row r="3571" s="83" customFormat="1" ht="18" customHeight="1" spans="1:16">
      <c r="A3571" s="24">
        <v>3566</v>
      </c>
      <c r="B3571" s="24" t="s">
        <v>23</v>
      </c>
      <c r="C3571" s="24" t="s">
        <v>24</v>
      </c>
      <c r="D3571" s="24" t="s">
        <v>25</v>
      </c>
      <c r="E3571" s="60" t="s">
        <v>4460</v>
      </c>
      <c r="F3571" s="60" t="s">
        <v>7412</v>
      </c>
      <c r="G3571" s="37" t="s">
        <v>3870</v>
      </c>
      <c r="H3571" s="24" t="s">
        <v>194</v>
      </c>
      <c r="I3571" s="24">
        <v>4</v>
      </c>
      <c r="J3571" s="24" t="s">
        <v>7854</v>
      </c>
      <c r="K3571" s="60" t="s">
        <v>31</v>
      </c>
      <c r="L3571" s="238">
        <v>4</v>
      </c>
      <c r="M3571" s="27">
        <f>L3571*130</f>
        <v>520</v>
      </c>
      <c r="N3571" s="23"/>
      <c r="O3571" s="184" t="s">
        <v>32</v>
      </c>
      <c r="P3571" s="237"/>
    </row>
    <row r="3572" s="83" customFormat="1" ht="18" customHeight="1" spans="1:16">
      <c r="A3572" s="24">
        <v>3567</v>
      </c>
      <c r="B3572" s="24" t="s">
        <v>23</v>
      </c>
      <c r="C3572" s="24" t="s">
        <v>24</v>
      </c>
      <c r="D3572" s="24" t="s">
        <v>25</v>
      </c>
      <c r="E3572" s="60" t="s">
        <v>4460</v>
      </c>
      <c r="F3572" s="60" t="s">
        <v>7412</v>
      </c>
      <c r="G3572" s="37" t="s">
        <v>7858</v>
      </c>
      <c r="H3572" s="24" t="s">
        <v>1583</v>
      </c>
      <c r="I3572" s="24">
        <v>2</v>
      </c>
      <c r="J3572" s="24" t="s">
        <v>7854</v>
      </c>
      <c r="K3572" s="60" t="s">
        <v>31</v>
      </c>
      <c r="L3572" s="238">
        <v>2</v>
      </c>
      <c r="M3572" s="27">
        <f>L3572*312</f>
        <v>624</v>
      </c>
      <c r="N3572" s="23"/>
      <c r="O3572" s="184" t="s">
        <v>32</v>
      </c>
      <c r="P3572" s="237"/>
    </row>
    <row r="3573" s="83" customFormat="1" ht="18" customHeight="1" spans="1:16">
      <c r="A3573" s="24">
        <v>3568</v>
      </c>
      <c r="B3573" s="24" t="s">
        <v>23</v>
      </c>
      <c r="C3573" s="24" t="s">
        <v>24</v>
      </c>
      <c r="D3573" s="24" t="s">
        <v>25</v>
      </c>
      <c r="E3573" s="24" t="s">
        <v>4460</v>
      </c>
      <c r="F3573" s="24" t="s">
        <v>7412</v>
      </c>
      <c r="G3573" s="37" t="s">
        <v>7859</v>
      </c>
      <c r="H3573" s="24" t="s">
        <v>194</v>
      </c>
      <c r="I3573" s="24">
        <v>4</v>
      </c>
      <c r="J3573" s="24" t="s">
        <v>7854</v>
      </c>
      <c r="K3573" s="60" t="s">
        <v>31</v>
      </c>
      <c r="L3573" s="238">
        <v>4</v>
      </c>
      <c r="M3573" s="27">
        <f>L3573*130</f>
        <v>520</v>
      </c>
      <c r="N3573" s="23"/>
      <c r="O3573" s="184" t="s">
        <v>32</v>
      </c>
      <c r="P3573" s="237"/>
    </row>
    <row r="3574" s="83" customFormat="1" ht="18" customHeight="1" spans="1:16">
      <c r="A3574" s="24">
        <v>3569</v>
      </c>
      <c r="B3574" s="24" t="s">
        <v>23</v>
      </c>
      <c r="C3574" s="24" t="s">
        <v>24</v>
      </c>
      <c r="D3574" s="24" t="s">
        <v>25</v>
      </c>
      <c r="E3574" s="24" t="s">
        <v>4460</v>
      </c>
      <c r="F3574" s="24" t="s">
        <v>7412</v>
      </c>
      <c r="G3574" s="37" t="s">
        <v>7860</v>
      </c>
      <c r="H3574" s="24" t="s">
        <v>194</v>
      </c>
      <c r="I3574" s="24">
        <v>4</v>
      </c>
      <c r="J3574" s="24" t="s">
        <v>7854</v>
      </c>
      <c r="K3574" s="60" t="s">
        <v>31</v>
      </c>
      <c r="L3574" s="238">
        <v>4</v>
      </c>
      <c r="M3574" s="27">
        <f>L3574*130</f>
        <v>520</v>
      </c>
      <c r="N3574" s="23"/>
      <c r="O3574" s="184" t="s">
        <v>32</v>
      </c>
      <c r="P3574" s="237"/>
    </row>
    <row r="3575" s="83" customFormat="1" ht="18" customHeight="1" spans="1:16">
      <c r="A3575" s="24">
        <v>3570</v>
      </c>
      <c r="B3575" s="24" t="s">
        <v>23</v>
      </c>
      <c r="C3575" s="24" t="s">
        <v>24</v>
      </c>
      <c r="D3575" s="24" t="s">
        <v>25</v>
      </c>
      <c r="E3575" s="60" t="s">
        <v>4460</v>
      </c>
      <c r="F3575" s="60" t="s">
        <v>7412</v>
      </c>
      <c r="G3575" s="37" t="s">
        <v>7861</v>
      </c>
      <c r="H3575" s="24" t="s">
        <v>1583</v>
      </c>
      <c r="I3575" s="24">
        <v>2</v>
      </c>
      <c r="J3575" s="24" t="s">
        <v>7854</v>
      </c>
      <c r="K3575" s="60" t="s">
        <v>31</v>
      </c>
      <c r="L3575" s="238">
        <v>2</v>
      </c>
      <c r="M3575" s="27">
        <f>L3575*312</f>
        <v>624</v>
      </c>
      <c r="N3575" s="23"/>
      <c r="O3575" s="184" t="s">
        <v>32</v>
      </c>
      <c r="P3575" s="237"/>
    </row>
    <row r="3576" s="83" customFormat="1" ht="18" customHeight="1" spans="1:16">
      <c r="A3576" s="24">
        <v>3571</v>
      </c>
      <c r="B3576" s="24" t="s">
        <v>23</v>
      </c>
      <c r="C3576" s="24" t="s">
        <v>24</v>
      </c>
      <c r="D3576" s="24" t="s">
        <v>25</v>
      </c>
      <c r="E3576" s="24" t="s">
        <v>4460</v>
      </c>
      <c r="F3576" s="24" t="s">
        <v>7412</v>
      </c>
      <c r="G3576" s="37" t="s">
        <v>7862</v>
      </c>
      <c r="H3576" s="232" t="s">
        <v>194</v>
      </c>
      <c r="I3576" s="24">
        <v>3</v>
      </c>
      <c r="J3576" s="24" t="s">
        <v>7854</v>
      </c>
      <c r="K3576" s="60" t="s">
        <v>31</v>
      </c>
      <c r="L3576" s="238">
        <v>3</v>
      </c>
      <c r="M3576" s="27">
        <f t="shared" ref="M3576:M3589" si="164">L3576*130</f>
        <v>390</v>
      </c>
      <c r="N3576" s="23"/>
      <c r="O3576" s="184" t="s">
        <v>32</v>
      </c>
      <c r="P3576" s="237"/>
    </row>
    <row r="3577" s="83" customFormat="1" ht="18" customHeight="1" spans="1:16">
      <c r="A3577" s="24">
        <v>3572</v>
      </c>
      <c r="B3577" s="24" t="s">
        <v>23</v>
      </c>
      <c r="C3577" s="24" t="s">
        <v>24</v>
      </c>
      <c r="D3577" s="24" t="s">
        <v>25</v>
      </c>
      <c r="E3577" s="24" t="s">
        <v>4460</v>
      </c>
      <c r="F3577" s="24" t="s">
        <v>7412</v>
      </c>
      <c r="G3577" s="37" t="s">
        <v>7863</v>
      </c>
      <c r="H3577" s="232" t="s">
        <v>194</v>
      </c>
      <c r="I3577" s="24">
        <v>3</v>
      </c>
      <c r="J3577" s="24" t="s">
        <v>7854</v>
      </c>
      <c r="K3577" s="60" t="s">
        <v>31</v>
      </c>
      <c r="L3577" s="238">
        <v>3</v>
      </c>
      <c r="M3577" s="27">
        <f t="shared" si="164"/>
        <v>390</v>
      </c>
      <c r="N3577" s="23"/>
      <c r="O3577" s="184" t="s">
        <v>32</v>
      </c>
      <c r="P3577" s="237"/>
    </row>
    <row r="3578" s="83" customFormat="1" ht="18" customHeight="1" spans="1:16">
      <c r="A3578" s="24">
        <v>3573</v>
      </c>
      <c r="B3578" s="24" t="s">
        <v>23</v>
      </c>
      <c r="C3578" s="24" t="s">
        <v>24</v>
      </c>
      <c r="D3578" s="24" t="s">
        <v>25</v>
      </c>
      <c r="E3578" s="24" t="s">
        <v>4460</v>
      </c>
      <c r="F3578" s="24" t="s">
        <v>7412</v>
      </c>
      <c r="G3578" s="37" t="s">
        <v>7864</v>
      </c>
      <c r="H3578" s="232" t="s">
        <v>194</v>
      </c>
      <c r="I3578" s="24">
        <v>3</v>
      </c>
      <c r="J3578" s="24" t="s">
        <v>7854</v>
      </c>
      <c r="K3578" s="60" t="s">
        <v>31</v>
      </c>
      <c r="L3578" s="238">
        <v>3</v>
      </c>
      <c r="M3578" s="27">
        <f t="shared" si="164"/>
        <v>390</v>
      </c>
      <c r="N3578" s="23"/>
      <c r="O3578" s="184" t="s">
        <v>32</v>
      </c>
      <c r="P3578" s="237"/>
    </row>
    <row r="3579" s="83" customFormat="1" ht="18" customHeight="1" spans="1:16">
      <c r="A3579" s="24">
        <v>3574</v>
      </c>
      <c r="B3579" s="24" t="s">
        <v>23</v>
      </c>
      <c r="C3579" s="24" t="s">
        <v>24</v>
      </c>
      <c r="D3579" s="24" t="s">
        <v>25</v>
      </c>
      <c r="E3579" s="24" t="s">
        <v>4460</v>
      </c>
      <c r="F3579" s="24" t="s">
        <v>7412</v>
      </c>
      <c r="G3579" s="37" t="s">
        <v>7865</v>
      </c>
      <c r="H3579" s="232" t="s">
        <v>194</v>
      </c>
      <c r="I3579" s="24">
        <v>2</v>
      </c>
      <c r="J3579" s="24" t="s">
        <v>7854</v>
      </c>
      <c r="K3579" s="60" t="s">
        <v>31</v>
      </c>
      <c r="L3579" s="238">
        <v>2</v>
      </c>
      <c r="M3579" s="27">
        <f t="shared" si="164"/>
        <v>260</v>
      </c>
      <c r="N3579" s="23"/>
      <c r="O3579" s="184" t="s">
        <v>32</v>
      </c>
      <c r="P3579" s="237"/>
    </row>
    <row r="3580" s="83" customFormat="1" ht="18" customHeight="1" spans="1:16">
      <c r="A3580" s="24">
        <v>3575</v>
      </c>
      <c r="B3580" s="24" t="s">
        <v>23</v>
      </c>
      <c r="C3580" s="24" t="s">
        <v>24</v>
      </c>
      <c r="D3580" s="24" t="s">
        <v>25</v>
      </c>
      <c r="E3580" s="24" t="s">
        <v>4460</v>
      </c>
      <c r="F3580" s="24" t="s">
        <v>7412</v>
      </c>
      <c r="G3580" s="238" t="s">
        <v>7866</v>
      </c>
      <c r="H3580" s="232" t="s">
        <v>194</v>
      </c>
      <c r="I3580" s="24">
        <v>2</v>
      </c>
      <c r="J3580" s="24" t="s">
        <v>7854</v>
      </c>
      <c r="K3580" s="60" t="s">
        <v>31</v>
      </c>
      <c r="L3580" s="238">
        <v>2</v>
      </c>
      <c r="M3580" s="27">
        <f t="shared" si="164"/>
        <v>260</v>
      </c>
      <c r="N3580" s="23"/>
      <c r="O3580" s="184" t="s">
        <v>32</v>
      </c>
      <c r="P3580" s="239"/>
    </row>
    <row r="3581" s="83" customFormat="1" ht="18" customHeight="1" spans="1:16">
      <c r="A3581" s="24">
        <v>3576</v>
      </c>
      <c r="B3581" s="24" t="s">
        <v>23</v>
      </c>
      <c r="C3581" s="24" t="s">
        <v>24</v>
      </c>
      <c r="D3581" s="24" t="s">
        <v>25</v>
      </c>
      <c r="E3581" s="60" t="s">
        <v>4460</v>
      </c>
      <c r="F3581" s="60" t="s">
        <v>7412</v>
      </c>
      <c r="G3581" s="37" t="s">
        <v>7867</v>
      </c>
      <c r="H3581" s="232" t="s">
        <v>194</v>
      </c>
      <c r="I3581" s="24">
        <v>2</v>
      </c>
      <c r="J3581" s="24" t="s">
        <v>7854</v>
      </c>
      <c r="K3581" s="60" t="s">
        <v>31</v>
      </c>
      <c r="L3581" s="238">
        <v>2</v>
      </c>
      <c r="M3581" s="27">
        <f t="shared" si="164"/>
        <v>260</v>
      </c>
      <c r="N3581" s="23"/>
      <c r="O3581" s="184" t="s">
        <v>32</v>
      </c>
      <c r="P3581" s="237"/>
    </row>
    <row r="3582" s="83" customFormat="1" ht="18" customHeight="1" spans="1:16">
      <c r="A3582" s="24">
        <v>3577</v>
      </c>
      <c r="B3582" s="24" t="s">
        <v>23</v>
      </c>
      <c r="C3582" s="24" t="s">
        <v>24</v>
      </c>
      <c r="D3582" s="24" t="s">
        <v>25</v>
      </c>
      <c r="E3582" s="60" t="s">
        <v>4460</v>
      </c>
      <c r="F3582" s="60" t="s">
        <v>7412</v>
      </c>
      <c r="G3582" s="37" t="s">
        <v>7868</v>
      </c>
      <c r="H3582" s="232" t="s">
        <v>194</v>
      </c>
      <c r="I3582" s="24">
        <v>3</v>
      </c>
      <c r="J3582" s="24" t="s">
        <v>7854</v>
      </c>
      <c r="K3582" s="60" t="s">
        <v>31</v>
      </c>
      <c r="L3582" s="238">
        <v>3</v>
      </c>
      <c r="M3582" s="27">
        <f t="shared" si="164"/>
        <v>390</v>
      </c>
      <c r="N3582" s="23"/>
      <c r="O3582" s="184" t="s">
        <v>32</v>
      </c>
      <c r="P3582" s="237"/>
    </row>
    <row r="3583" s="83" customFormat="1" ht="18" customHeight="1" spans="1:16">
      <c r="A3583" s="24">
        <v>3578</v>
      </c>
      <c r="B3583" s="24" t="s">
        <v>23</v>
      </c>
      <c r="C3583" s="24" t="s">
        <v>24</v>
      </c>
      <c r="D3583" s="24" t="s">
        <v>25</v>
      </c>
      <c r="E3583" s="60" t="s">
        <v>4460</v>
      </c>
      <c r="F3583" s="60" t="s">
        <v>7412</v>
      </c>
      <c r="G3583" s="37" t="s">
        <v>7869</v>
      </c>
      <c r="H3583" s="232" t="s">
        <v>194</v>
      </c>
      <c r="I3583" s="24">
        <v>3</v>
      </c>
      <c r="J3583" s="24" t="s">
        <v>7854</v>
      </c>
      <c r="K3583" s="60" t="s">
        <v>31</v>
      </c>
      <c r="L3583" s="238">
        <v>3</v>
      </c>
      <c r="M3583" s="27">
        <f t="shared" si="164"/>
        <v>390</v>
      </c>
      <c r="N3583" s="23"/>
      <c r="O3583" s="184" t="s">
        <v>32</v>
      </c>
      <c r="P3583" s="237"/>
    </row>
    <row r="3584" s="83" customFormat="1" ht="18" customHeight="1" spans="1:16">
      <c r="A3584" s="24">
        <v>3579</v>
      </c>
      <c r="B3584" s="24" t="s">
        <v>23</v>
      </c>
      <c r="C3584" s="24" t="s">
        <v>24</v>
      </c>
      <c r="D3584" s="24" t="s">
        <v>25</v>
      </c>
      <c r="E3584" s="24" t="s">
        <v>4460</v>
      </c>
      <c r="F3584" s="24" t="s">
        <v>7412</v>
      </c>
      <c r="G3584" s="37" t="s">
        <v>7870</v>
      </c>
      <c r="H3584" s="232" t="s">
        <v>194</v>
      </c>
      <c r="I3584" s="24">
        <v>2</v>
      </c>
      <c r="J3584" s="24" t="s">
        <v>7854</v>
      </c>
      <c r="K3584" s="60" t="s">
        <v>31</v>
      </c>
      <c r="L3584" s="238">
        <v>2</v>
      </c>
      <c r="M3584" s="27">
        <f t="shared" si="164"/>
        <v>260</v>
      </c>
      <c r="N3584" s="23"/>
      <c r="O3584" s="184" t="s">
        <v>32</v>
      </c>
      <c r="P3584" s="237"/>
    </row>
    <row r="3585" s="83" customFormat="1" ht="18" customHeight="1" spans="1:16">
      <c r="A3585" s="24">
        <v>3580</v>
      </c>
      <c r="B3585" s="24" t="s">
        <v>23</v>
      </c>
      <c r="C3585" s="24" t="s">
        <v>24</v>
      </c>
      <c r="D3585" s="24" t="s">
        <v>25</v>
      </c>
      <c r="E3585" s="24" t="s">
        <v>4460</v>
      </c>
      <c r="F3585" s="24" t="s">
        <v>7412</v>
      </c>
      <c r="G3585" s="37" t="s">
        <v>7871</v>
      </c>
      <c r="H3585" s="232" t="s">
        <v>194</v>
      </c>
      <c r="I3585" s="24">
        <v>2</v>
      </c>
      <c r="J3585" s="24" t="s">
        <v>7854</v>
      </c>
      <c r="K3585" s="60" t="s">
        <v>31</v>
      </c>
      <c r="L3585" s="238">
        <v>2</v>
      </c>
      <c r="M3585" s="27">
        <f t="shared" si="164"/>
        <v>260</v>
      </c>
      <c r="N3585" s="23"/>
      <c r="O3585" s="184" t="s">
        <v>32</v>
      </c>
      <c r="P3585" s="237"/>
    </row>
    <row r="3586" s="83" customFormat="1" ht="18" customHeight="1" spans="1:16">
      <c r="A3586" s="24">
        <v>3581</v>
      </c>
      <c r="B3586" s="24" t="s">
        <v>23</v>
      </c>
      <c r="C3586" s="24" t="s">
        <v>24</v>
      </c>
      <c r="D3586" s="24" t="s">
        <v>25</v>
      </c>
      <c r="E3586" s="60" t="s">
        <v>4460</v>
      </c>
      <c r="F3586" s="60" t="s">
        <v>7412</v>
      </c>
      <c r="G3586" s="37" t="s">
        <v>2987</v>
      </c>
      <c r="H3586" s="232" t="s">
        <v>194</v>
      </c>
      <c r="I3586" s="24">
        <v>3</v>
      </c>
      <c r="J3586" s="24" t="s">
        <v>7854</v>
      </c>
      <c r="K3586" s="60" t="s">
        <v>31</v>
      </c>
      <c r="L3586" s="238">
        <v>3</v>
      </c>
      <c r="M3586" s="27">
        <f t="shared" si="164"/>
        <v>390</v>
      </c>
      <c r="N3586" s="23"/>
      <c r="O3586" s="184" t="s">
        <v>32</v>
      </c>
      <c r="P3586" s="237"/>
    </row>
    <row r="3587" s="83" customFormat="1" ht="18" customHeight="1" spans="1:16">
      <c r="A3587" s="24">
        <v>3582</v>
      </c>
      <c r="B3587" s="24" t="s">
        <v>23</v>
      </c>
      <c r="C3587" s="24" t="s">
        <v>24</v>
      </c>
      <c r="D3587" s="24" t="s">
        <v>25</v>
      </c>
      <c r="E3587" s="24" t="s">
        <v>4460</v>
      </c>
      <c r="F3587" s="24" t="s">
        <v>7412</v>
      </c>
      <c r="G3587" s="37" t="s">
        <v>7872</v>
      </c>
      <c r="H3587" s="232" t="s">
        <v>194</v>
      </c>
      <c r="I3587" s="24">
        <v>2</v>
      </c>
      <c r="J3587" s="24" t="s">
        <v>7854</v>
      </c>
      <c r="K3587" s="60" t="s">
        <v>31</v>
      </c>
      <c r="L3587" s="238">
        <v>2</v>
      </c>
      <c r="M3587" s="27">
        <f t="shared" si="164"/>
        <v>260</v>
      </c>
      <c r="N3587" s="23"/>
      <c r="O3587" s="184" t="s">
        <v>32</v>
      </c>
      <c r="P3587" s="237"/>
    </row>
    <row r="3588" s="83" customFormat="1" ht="18" customHeight="1" spans="1:16">
      <c r="A3588" s="24">
        <v>3583</v>
      </c>
      <c r="B3588" s="24" t="s">
        <v>23</v>
      </c>
      <c r="C3588" s="24" t="s">
        <v>24</v>
      </c>
      <c r="D3588" s="24" t="s">
        <v>25</v>
      </c>
      <c r="E3588" s="60" t="s">
        <v>4460</v>
      </c>
      <c r="F3588" s="60" t="s">
        <v>7412</v>
      </c>
      <c r="G3588" s="37" t="s">
        <v>7873</v>
      </c>
      <c r="H3588" s="232" t="s">
        <v>194</v>
      </c>
      <c r="I3588" s="24">
        <v>3</v>
      </c>
      <c r="J3588" s="24" t="s">
        <v>7854</v>
      </c>
      <c r="K3588" s="60" t="s">
        <v>31</v>
      </c>
      <c r="L3588" s="238">
        <v>3</v>
      </c>
      <c r="M3588" s="27">
        <f t="shared" si="164"/>
        <v>390</v>
      </c>
      <c r="N3588" s="23"/>
      <c r="O3588" s="184" t="s">
        <v>32</v>
      </c>
      <c r="P3588" s="237"/>
    </row>
    <row r="3589" s="83" customFormat="1" ht="18" customHeight="1" spans="1:16">
      <c r="A3589" s="24">
        <v>3584</v>
      </c>
      <c r="B3589" s="24" t="s">
        <v>23</v>
      </c>
      <c r="C3589" s="24" t="s">
        <v>24</v>
      </c>
      <c r="D3589" s="24" t="s">
        <v>25</v>
      </c>
      <c r="E3589" s="24" t="s">
        <v>4460</v>
      </c>
      <c r="F3589" s="24" t="s">
        <v>7412</v>
      </c>
      <c r="G3589" s="37" t="s">
        <v>7874</v>
      </c>
      <c r="H3589" s="232" t="s">
        <v>194</v>
      </c>
      <c r="I3589" s="24">
        <v>2</v>
      </c>
      <c r="J3589" s="24" t="s">
        <v>7854</v>
      </c>
      <c r="K3589" s="60" t="s">
        <v>31</v>
      </c>
      <c r="L3589" s="238">
        <v>2</v>
      </c>
      <c r="M3589" s="27">
        <f t="shared" si="164"/>
        <v>260</v>
      </c>
      <c r="N3589" s="23"/>
      <c r="O3589" s="184" t="s">
        <v>32</v>
      </c>
      <c r="P3589" s="237"/>
    </row>
    <row r="3590" s="83" customFormat="1" ht="18" customHeight="1" spans="1:16">
      <c r="A3590" s="24">
        <v>3585</v>
      </c>
      <c r="B3590" s="24" t="s">
        <v>23</v>
      </c>
      <c r="C3590" s="24" t="s">
        <v>24</v>
      </c>
      <c r="D3590" s="24" t="s">
        <v>25</v>
      </c>
      <c r="E3590" s="60" t="s">
        <v>4460</v>
      </c>
      <c r="F3590" s="60" t="s">
        <v>7412</v>
      </c>
      <c r="G3590" s="37" t="s">
        <v>7875</v>
      </c>
      <c r="H3590" s="24" t="s">
        <v>1583</v>
      </c>
      <c r="I3590" s="24">
        <v>1</v>
      </c>
      <c r="J3590" s="24" t="s">
        <v>7854</v>
      </c>
      <c r="K3590" s="60" t="s">
        <v>31</v>
      </c>
      <c r="L3590" s="238">
        <v>1</v>
      </c>
      <c r="M3590" s="27">
        <f>L3590*312</f>
        <v>312</v>
      </c>
      <c r="N3590" s="23"/>
      <c r="O3590" s="184" t="s">
        <v>32</v>
      </c>
      <c r="P3590" s="237"/>
    </row>
    <row r="3591" s="83" customFormat="1" ht="18" customHeight="1" spans="1:16">
      <c r="A3591" s="24">
        <v>3586</v>
      </c>
      <c r="B3591" s="24" t="s">
        <v>23</v>
      </c>
      <c r="C3591" s="24" t="s">
        <v>24</v>
      </c>
      <c r="D3591" s="24" t="s">
        <v>25</v>
      </c>
      <c r="E3591" s="24" t="s">
        <v>4460</v>
      </c>
      <c r="F3591" s="24" t="s">
        <v>7412</v>
      </c>
      <c r="G3591" s="37" t="s">
        <v>7876</v>
      </c>
      <c r="H3591" s="24" t="s">
        <v>194</v>
      </c>
      <c r="I3591" s="24">
        <v>4</v>
      </c>
      <c r="J3591" s="24" t="s">
        <v>7854</v>
      </c>
      <c r="K3591" s="60" t="s">
        <v>31</v>
      </c>
      <c r="L3591" s="238">
        <v>4</v>
      </c>
      <c r="M3591" s="27">
        <f>L3591*130</f>
        <v>520</v>
      </c>
      <c r="N3591" s="23"/>
      <c r="O3591" s="184" t="s">
        <v>32</v>
      </c>
      <c r="P3591" s="237"/>
    </row>
    <row r="3592" s="83" customFormat="1" ht="18" customHeight="1" spans="1:16">
      <c r="A3592" s="24">
        <v>3587</v>
      </c>
      <c r="B3592" s="24" t="s">
        <v>23</v>
      </c>
      <c r="C3592" s="24" t="s">
        <v>24</v>
      </c>
      <c r="D3592" s="24" t="s">
        <v>25</v>
      </c>
      <c r="E3592" s="24" t="s">
        <v>4460</v>
      </c>
      <c r="F3592" s="24" t="s">
        <v>7412</v>
      </c>
      <c r="G3592" s="37" t="s">
        <v>917</v>
      </c>
      <c r="H3592" s="232" t="s">
        <v>194</v>
      </c>
      <c r="I3592" s="24">
        <v>1</v>
      </c>
      <c r="J3592" s="24" t="s">
        <v>7854</v>
      </c>
      <c r="K3592" s="60" t="s">
        <v>31</v>
      </c>
      <c r="L3592" s="238">
        <v>1</v>
      </c>
      <c r="M3592" s="27">
        <f>L3592*312</f>
        <v>312</v>
      </c>
      <c r="N3592" s="23"/>
      <c r="O3592" s="184" t="s">
        <v>32</v>
      </c>
      <c r="P3592" s="237"/>
    </row>
    <row r="3593" s="83" customFormat="1" ht="18" customHeight="1" spans="1:16">
      <c r="A3593" s="24">
        <v>3588</v>
      </c>
      <c r="B3593" s="24" t="s">
        <v>23</v>
      </c>
      <c r="C3593" s="24" t="s">
        <v>24</v>
      </c>
      <c r="D3593" s="24" t="s">
        <v>25</v>
      </c>
      <c r="E3593" s="60" t="s">
        <v>4460</v>
      </c>
      <c r="F3593" s="60" t="s">
        <v>7412</v>
      </c>
      <c r="G3593" s="37" t="s">
        <v>7877</v>
      </c>
      <c r="H3593" s="232" t="s">
        <v>194</v>
      </c>
      <c r="I3593" s="24">
        <v>2</v>
      </c>
      <c r="J3593" s="24" t="s">
        <v>7854</v>
      </c>
      <c r="K3593" s="60" t="s">
        <v>31</v>
      </c>
      <c r="L3593" s="238">
        <v>2</v>
      </c>
      <c r="M3593" s="27">
        <f>L3593*130</f>
        <v>260</v>
      </c>
      <c r="N3593" s="23"/>
      <c r="O3593" s="184" t="s">
        <v>32</v>
      </c>
      <c r="P3593" s="237"/>
    </row>
    <row r="3594" s="83" customFormat="1" ht="18" customHeight="1" spans="1:16">
      <c r="A3594" s="24">
        <v>3589</v>
      </c>
      <c r="B3594" s="24" t="s">
        <v>23</v>
      </c>
      <c r="C3594" s="24" t="s">
        <v>24</v>
      </c>
      <c r="D3594" s="24" t="s">
        <v>25</v>
      </c>
      <c r="E3594" s="60" t="s">
        <v>4460</v>
      </c>
      <c r="F3594" s="60" t="s">
        <v>7412</v>
      </c>
      <c r="G3594" s="37" t="s">
        <v>7878</v>
      </c>
      <c r="H3594" s="232" t="s">
        <v>194</v>
      </c>
      <c r="I3594" s="24">
        <v>1</v>
      </c>
      <c r="J3594" s="24" t="s">
        <v>7854</v>
      </c>
      <c r="K3594" s="60" t="s">
        <v>31</v>
      </c>
      <c r="L3594" s="238">
        <v>1</v>
      </c>
      <c r="M3594" s="27">
        <f>L3594*312</f>
        <v>312</v>
      </c>
      <c r="N3594" s="23"/>
      <c r="O3594" s="184" t="s">
        <v>32</v>
      </c>
      <c r="P3594" s="237"/>
    </row>
    <row r="3595" s="83" customFormat="1" ht="18" customHeight="1" spans="1:16">
      <c r="A3595" s="24">
        <v>3590</v>
      </c>
      <c r="B3595" s="24" t="s">
        <v>23</v>
      </c>
      <c r="C3595" s="24" t="s">
        <v>24</v>
      </c>
      <c r="D3595" s="24" t="s">
        <v>25</v>
      </c>
      <c r="E3595" s="60" t="s">
        <v>4460</v>
      </c>
      <c r="F3595" s="60" t="s">
        <v>7412</v>
      </c>
      <c r="G3595" s="37" t="s">
        <v>7879</v>
      </c>
      <c r="H3595" s="232" t="s">
        <v>194</v>
      </c>
      <c r="I3595" s="24">
        <v>1</v>
      </c>
      <c r="J3595" s="24" t="s">
        <v>7854</v>
      </c>
      <c r="K3595" s="60" t="s">
        <v>31</v>
      </c>
      <c r="L3595" s="238">
        <v>1</v>
      </c>
      <c r="M3595" s="27">
        <f>L3595*312</f>
        <v>312</v>
      </c>
      <c r="N3595" s="23"/>
      <c r="O3595" s="184" t="s">
        <v>32</v>
      </c>
      <c r="P3595" s="237"/>
    </row>
    <row r="3596" s="83" customFormat="1" ht="18" customHeight="1" spans="1:16">
      <c r="A3596" s="24">
        <v>3591</v>
      </c>
      <c r="B3596" s="24" t="s">
        <v>23</v>
      </c>
      <c r="C3596" s="24" t="s">
        <v>24</v>
      </c>
      <c r="D3596" s="24" t="s">
        <v>25</v>
      </c>
      <c r="E3596" s="60" t="s">
        <v>4460</v>
      </c>
      <c r="F3596" s="60" t="s">
        <v>7412</v>
      </c>
      <c r="G3596" s="37" t="s">
        <v>7880</v>
      </c>
      <c r="H3596" s="232" t="s">
        <v>194</v>
      </c>
      <c r="I3596" s="24">
        <v>3</v>
      </c>
      <c r="J3596" s="24" t="s">
        <v>7854</v>
      </c>
      <c r="K3596" s="60" t="s">
        <v>31</v>
      </c>
      <c r="L3596" s="238">
        <v>3</v>
      </c>
      <c r="M3596" s="27">
        <f t="shared" ref="M3596:M3612" si="165">L3596*130</f>
        <v>390</v>
      </c>
      <c r="N3596" s="23"/>
      <c r="O3596" s="184" t="s">
        <v>32</v>
      </c>
      <c r="P3596" s="237"/>
    </row>
    <row r="3597" s="83" customFormat="1" ht="18" customHeight="1" spans="1:16">
      <c r="A3597" s="24">
        <v>3592</v>
      </c>
      <c r="B3597" s="24" t="s">
        <v>23</v>
      </c>
      <c r="C3597" s="24" t="s">
        <v>24</v>
      </c>
      <c r="D3597" s="24" t="s">
        <v>25</v>
      </c>
      <c r="E3597" s="24" t="s">
        <v>4460</v>
      </c>
      <c r="F3597" s="24" t="s">
        <v>7412</v>
      </c>
      <c r="G3597" s="37" t="s">
        <v>7881</v>
      </c>
      <c r="H3597" s="232" t="s">
        <v>194</v>
      </c>
      <c r="I3597" s="24">
        <v>2</v>
      </c>
      <c r="J3597" s="24" t="s">
        <v>7854</v>
      </c>
      <c r="K3597" s="60" t="s">
        <v>31</v>
      </c>
      <c r="L3597" s="238">
        <v>2</v>
      </c>
      <c r="M3597" s="27">
        <f t="shared" si="165"/>
        <v>260</v>
      </c>
      <c r="N3597" s="23"/>
      <c r="O3597" s="184" t="s">
        <v>32</v>
      </c>
      <c r="P3597" s="237"/>
    </row>
    <row r="3598" s="83" customFormat="1" ht="18" customHeight="1" spans="1:16">
      <c r="A3598" s="24">
        <v>3593</v>
      </c>
      <c r="B3598" s="24" t="s">
        <v>23</v>
      </c>
      <c r="C3598" s="24" t="s">
        <v>24</v>
      </c>
      <c r="D3598" s="24" t="s">
        <v>25</v>
      </c>
      <c r="E3598" s="60" t="s">
        <v>4460</v>
      </c>
      <c r="F3598" s="60" t="s">
        <v>7412</v>
      </c>
      <c r="G3598" s="37" t="s">
        <v>2983</v>
      </c>
      <c r="H3598" s="232" t="s">
        <v>194</v>
      </c>
      <c r="I3598" s="24">
        <v>2</v>
      </c>
      <c r="J3598" s="24" t="s">
        <v>7854</v>
      </c>
      <c r="K3598" s="60" t="s">
        <v>31</v>
      </c>
      <c r="L3598" s="238">
        <v>2</v>
      </c>
      <c r="M3598" s="27">
        <f t="shared" si="165"/>
        <v>260</v>
      </c>
      <c r="N3598" s="23"/>
      <c r="O3598" s="184" t="s">
        <v>32</v>
      </c>
      <c r="P3598" s="237"/>
    </row>
    <row r="3599" s="83" customFormat="1" ht="18" customHeight="1" spans="1:16">
      <c r="A3599" s="24">
        <v>3594</v>
      </c>
      <c r="B3599" s="24" t="s">
        <v>23</v>
      </c>
      <c r="C3599" s="24" t="s">
        <v>24</v>
      </c>
      <c r="D3599" s="24" t="s">
        <v>25</v>
      </c>
      <c r="E3599" s="24" t="s">
        <v>4460</v>
      </c>
      <c r="F3599" s="24" t="s">
        <v>7412</v>
      </c>
      <c r="G3599" s="37" t="s">
        <v>7882</v>
      </c>
      <c r="H3599" s="232" t="s">
        <v>194</v>
      </c>
      <c r="I3599" s="24">
        <v>2</v>
      </c>
      <c r="J3599" s="24" t="s">
        <v>7854</v>
      </c>
      <c r="K3599" s="60" t="s">
        <v>31</v>
      </c>
      <c r="L3599" s="238">
        <v>2</v>
      </c>
      <c r="M3599" s="27">
        <f t="shared" si="165"/>
        <v>260</v>
      </c>
      <c r="N3599" s="23"/>
      <c r="O3599" s="184" t="s">
        <v>32</v>
      </c>
      <c r="P3599" s="237"/>
    </row>
    <row r="3600" s="83" customFormat="1" ht="18" customHeight="1" spans="1:16">
      <c r="A3600" s="24">
        <v>3595</v>
      </c>
      <c r="B3600" s="24" t="s">
        <v>23</v>
      </c>
      <c r="C3600" s="24" t="s">
        <v>24</v>
      </c>
      <c r="D3600" s="24" t="s">
        <v>25</v>
      </c>
      <c r="E3600" s="60" t="s">
        <v>4460</v>
      </c>
      <c r="F3600" s="60" t="s">
        <v>7412</v>
      </c>
      <c r="G3600" s="37" t="s">
        <v>7883</v>
      </c>
      <c r="H3600" s="232" t="s">
        <v>194</v>
      </c>
      <c r="I3600" s="24">
        <v>2</v>
      </c>
      <c r="J3600" s="24" t="s">
        <v>7854</v>
      </c>
      <c r="K3600" s="60" t="s">
        <v>31</v>
      </c>
      <c r="L3600" s="238">
        <v>2</v>
      </c>
      <c r="M3600" s="27">
        <f t="shared" si="165"/>
        <v>260</v>
      </c>
      <c r="N3600" s="23"/>
      <c r="O3600" s="184" t="s">
        <v>32</v>
      </c>
      <c r="P3600" s="237"/>
    </row>
    <row r="3601" s="83" customFormat="1" ht="18" customHeight="1" spans="1:16">
      <c r="A3601" s="24">
        <v>3596</v>
      </c>
      <c r="B3601" s="24" t="s">
        <v>23</v>
      </c>
      <c r="C3601" s="24" t="s">
        <v>24</v>
      </c>
      <c r="D3601" s="24" t="s">
        <v>25</v>
      </c>
      <c r="E3601" s="60" t="s">
        <v>4460</v>
      </c>
      <c r="F3601" s="60" t="s">
        <v>7412</v>
      </c>
      <c r="G3601" s="37" t="s">
        <v>7884</v>
      </c>
      <c r="H3601" s="232" t="s">
        <v>194</v>
      </c>
      <c r="I3601" s="24">
        <v>2</v>
      </c>
      <c r="J3601" s="24" t="s">
        <v>7854</v>
      </c>
      <c r="K3601" s="60" t="s">
        <v>31</v>
      </c>
      <c r="L3601" s="238">
        <v>2</v>
      </c>
      <c r="M3601" s="27">
        <f t="shared" si="165"/>
        <v>260</v>
      </c>
      <c r="N3601" s="23"/>
      <c r="O3601" s="184" t="s">
        <v>32</v>
      </c>
      <c r="P3601" s="237"/>
    </row>
    <row r="3602" s="83" customFormat="1" ht="18" customHeight="1" spans="1:16">
      <c r="A3602" s="24">
        <v>3597</v>
      </c>
      <c r="B3602" s="24" t="s">
        <v>23</v>
      </c>
      <c r="C3602" s="24" t="s">
        <v>24</v>
      </c>
      <c r="D3602" s="24" t="s">
        <v>25</v>
      </c>
      <c r="E3602" s="60" t="s">
        <v>4460</v>
      </c>
      <c r="F3602" s="60" t="s">
        <v>7412</v>
      </c>
      <c r="G3602" s="37" t="s">
        <v>7885</v>
      </c>
      <c r="H3602" s="232" t="s">
        <v>194</v>
      </c>
      <c r="I3602" s="24">
        <v>2</v>
      </c>
      <c r="J3602" s="24" t="s">
        <v>7854</v>
      </c>
      <c r="K3602" s="60" t="s">
        <v>31</v>
      </c>
      <c r="L3602" s="238">
        <v>2</v>
      </c>
      <c r="M3602" s="27">
        <f t="shared" si="165"/>
        <v>260</v>
      </c>
      <c r="N3602" s="23"/>
      <c r="O3602" s="184" t="s">
        <v>32</v>
      </c>
      <c r="P3602" s="237"/>
    </row>
    <row r="3603" s="83" customFormat="1" ht="18" customHeight="1" spans="1:16">
      <c r="A3603" s="24">
        <v>3598</v>
      </c>
      <c r="B3603" s="24" t="s">
        <v>23</v>
      </c>
      <c r="C3603" s="24" t="s">
        <v>24</v>
      </c>
      <c r="D3603" s="24" t="s">
        <v>25</v>
      </c>
      <c r="E3603" s="24" t="s">
        <v>4460</v>
      </c>
      <c r="F3603" s="24" t="s">
        <v>7412</v>
      </c>
      <c r="G3603" s="37" t="s">
        <v>7886</v>
      </c>
      <c r="H3603" s="232" t="s">
        <v>194</v>
      </c>
      <c r="I3603" s="24">
        <v>3</v>
      </c>
      <c r="J3603" s="24" t="s">
        <v>7854</v>
      </c>
      <c r="K3603" s="60" t="s">
        <v>31</v>
      </c>
      <c r="L3603" s="238">
        <v>3</v>
      </c>
      <c r="M3603" s="27">
        <f t="shared" si="165"/>
        <v>390</v>
      </c>
      <c r="N3603" s="23"/>
      <c r="O3603" s="184" t="s">
        <v>32</v>
      </c>
      <c r="P3603" s="237"/>
    </row>
    <row r="3604" s="83" customFormat="1" ht="18" customHeight="1" spans="1:16">
      <c r="A3604" s="24">
        <v>3599</v>
      </c>
      <c r="B3604" s="24" t="s">
        <v>23</v>
      </c>
      <c r="C3604" s="24" t="s">
        <v>24</v>
      </c>
      <c r="D3604" s="24" t="s">
        <v>25</v>
      </c>
      <c r="E3604" s="60" t="s">
        <v>4460</v>
      </c>
      <c r="F3604" s="60" t="s">
        <v>7412</v>
      </c>
      <c r="G3604" s="37" t="s">
        <v>7887</v>
      </c>
      <c r="H3604" s="232" t="s">
        <v>194</v>
      </c>
      <c r="I3604" s="24">
        <v>2</v>
      </c>
      <c r="J3604" s="24" t="s">
        <v>7888</v>
      </c>
      <c r="K3604" s="60" t="s">
        <v>31</v>
      </c>
      <c r="L3604" s="238">
        <v>2</v>
      </c>
      <c r="M3604" s="27">
        <f t="shared" si="165"/>
        <v>260</v>
      </c>
      <c r="N3604" s="23"/>
      <c r="O3604" s="184" t="s">
        <v>32</v>
      </c>
      <c r="P3604" s="237"/>
    </row>
    <row r="3605" s="83" customFormat="1" ht="18" customHeight="1" spans="1:16">
      <c r="A3605" s="24">
        <v>3600</v>
      </c>
      <c r="B3605" s="24" t="s">
        <v>23</v>
      </c>
      <c r="C3605" s="24" t="s">
        <v>24</v>
      </c>
      <c r="D3605" s="24" t="s">
        <v>25</v>
      </c>
      <c r="E3605" s="60" t="s">
        <v>4460</v>
      </c>
      <c r="F3605" s="60" t="s">
        <v>7412</v>
      </c>
      <c r="G3605" s="37" t="s">
        <v>7889</v>
      </c>
      <c r="H3605" s="232" t="s">
        <v>194</v>
      </c>
      <c r="I3605" s="24">
        <v>2</v>
      </c>
      <c r="J3605" s="24" t="s">
        <v>7888</v>
      </c>
      <c r="K3605" s="60" t="s">
        <v>31</v>
      </c>
      <c r="L3605" s="238">
        <v>2</v>
      </c>
      <c r="M3605" s="27">
        <f t="shared" si="165"/>
        <v>260</v>
      </c>
      <c r="N3605" s="23"/>
      <c r="O3605" s="184" t="s">
        <v>32</v>
      </c>
      <c r="P3605" s="237"/>
    </row>
    <row r="3606" s="83" customFormat="1" ht="18" customHeight="1" spans="1:16">
      <c r="A3606" s="24">
        <v>3601</v>
      </c>
      <c r="B3606" s="24" t="s">
        <v>23</v>
      </c>
      <c r="C3606" s="24" t="s">
        <v>24</v>
      </c>
      <c r="D3606" s="24" t="s">
        <v>25</v>
      </c>
      <c r="E3606" s="60" t="s">
        <v>4460</v>
      </c>
      <c r="F3606" s="60" t="s">
        <v>7412</v>
      </c>
      <c r="G3606" s="37" t="s">
        <v>7890</v>
      </c>
      <c r="H3606" s="232" t="s">
        <v>194</v>
      </c>
      <c r="I3606" s="24">
        <v>2</v>
      </c>
      <c r="J3606" s="24" t="s">
        <v>7888</v>
      </c>
      <c r="K3606" s="60" t="s">
        <v>31</v>
      </c>
      <c r="L3606" s="238">
        <v>2</v>
      </c>
      <c r="M3606" s="27">
        <f t="shared" si="165"/>
        <v>260</v>
      </c>
      <c r="N3606" s="23"/>
      <c r="O3606" s="184" t="s">
        <v>32</v>
      </c>
      <c r="P3606" s="237"/>
    </row>
    <row r="3607" s="83" customFormat="1" ht="18" customHeight="1" spans="1:16">
      <c r="A3607" s="24">
        <v>3602</v>
      </c>
      <c r="B3607" s="24" t="s">
        <v>23</v>
      </c>
      <c r="C3607" s="24" t="s">
        <v>24</v>
      </c>
      <c r="D3607" s="24" t="s">
        <v>25</v>
      </c>
      <c r="E3607" s="24" t="s">
        <v>4460</v>
      </c>
      <c r="F3607" s="24" t="s">
        <v>7412</v>
      </c>
      <c r="G3607" s="37" t="s">
        <v>7517</v>
      </c>
      <c r="H3607" s="232" t="s">
        <v>194</v>
      </c>
      <c r="I3607" s="24">
        <v>3</v>
      </c>
      <c r="J3607" s="24" t="s">
        <v>7888</v>
      </c>
      <c r="K3607" s="60" t="s">
        <v>31</v>
      </c>
      <c r="L3607" s="238">
        <v>3</v>
      </c>
      <c r="M3607" s="27">
        <f t="shared" si="165"/>
        <v>390</v>
      </c>
      <c r="N3607" s="23"/>
      <c r="O3607" s="184" t="s">
        <v>32</v>
      </c>
      <c r="P3607" s="237"/>
    </row>
    <row r="3608" s="83" customFormat="1" ht="18" customHeight="1" spans="1:16">
      <c r="A3608" s="24">
        <v>3603</v>
      </c>
      <c r="B3608" s="24" t="s">
        <v>23</v>
      </c>
      <c r="C3608" s="24" t="s">
        <v>24</v>
      </c>
      <c r="D3608" s="24" t="s">
        <v>25</v>
      </c>
      <c r="E3608" s="24" t="s">
        <v>4460</v>
      </c>
      <c r="F3608" s="24" t="s">
        <v>7412</v>
      </c>
      <c r="G3608" s="37" t="s">
        <v>7891</v>
      </c>
      <c r="H3608" s="232" t="s">
        <v>194</v>
      </c>
      <c r="I3608" s="24">
        <v>3</v>
      </c>
      <c r="J3608" s="24" t="s">
        <v>7888</v>
      </c>
      <c r="K3608" s="60" t="s">
        <v>31</v>
      </c>
      <c r="L3608" s="238">
        <v>3</v>
      </c>
      <c r="M3608" s="27">
        <f t="shared" si="165"/>
        <v>390</v>
      </c>
      <c r="N3608" s="23"/>
      <c r="O3608" s="184" t="s">
        <v>32</v>
      </c>
      <c r="P3608" s="237"/>
    </row>
    <row r="3609" s="83" customFormat="1" ht="18" customHeight="1" spans="1:16">
      <c r="A3609" s="24">
        <v>3604</v>
      </c>
      <c r="B3609" s="24" t="s">
        <v>23</v>
      </c>
      <c r="C3609" s="24" t="s">
        <v>24</v>
      </c>
      <c r="D3609" s="24" t="s">
        <v>25</v>
      </c>
      <c r="E3609" s="60" t="s">
        <v>4460</v>
      </c>
      <c r="F3609" s="60" t="s">
        <v>7412</v>
      </c>
      <c r="G3609" s="37" t="s">
        <v>7892</v>
      </c>
      <c r="H3609" s="232" t="s">
        <v>194</v>
      </c>
      <c r="I3609" s="24">
        <v>2</v>
      </c>
      <c r="J3609" s="24" t="s">
        <v>7888</v>
      </c>
      <c r="K3609" s="60" t="s">
        <v>31</v>
      </c>
      <c r="L3609" s="238">
        <v>2</v>
      </c>
      <c r="M3609" s="27">
        <f t="shared" si="165"/>
        <v>260</v>
      </c>
      <c r="N3609" s="23"/>
      <c r="O3609" s="184" t="s">
        <v>32</v>
      </c>
      <c r="P3609" s="237"/>
    </row>
    <row r="3610" s="83" customFormat="1" ht="18" customHeight="1" spans="1:16">
      <c r="A3610" s="24">
        <v>3605</v>
      </c>
      <c r="B3610" s="24" t="s">
        <v>23</v>
      </c>
      <c r="C3610" s="24" t="s">
        <v>24</v>
      </c>
      <c r="D3610" s="24" t="s">
        <v>25</v>
      </c>
      <c r="E3610" s="24" t="s">
        <v>4460</v>
      </c>
      <c r="F3610" s="24" t="s">
        <v>7412</v>
      </c>
      <c r="G3610" s="37" t="s">
        <v>7893</v>
      </c>
      <c r="H3610" s="232" t="s">
        <v>194</v>
      </c>
      <c r="I3610" s="24">
        <v>2</v>
      </c>
      <c r="J3610" s="24" t="s">
        <v>7888</v>
      </c>
      <c r="K3610" s="60" t="s">
        <v>31</v>
      </c>
      <c r="L3610" s="238">
        <v>2</v>
      </c>
      <c r="M3610" s="27">
        <f t="shared" si="165"/>
        <v>260</v>
      </c>
      <c r="N3610" s="23"/>
      <c r="O3610" s="184" t="s">
        <v>32</v>
      </c>
      <c r="P3610" s="237"/>
    </row>
    <row r="3611" s="83" customFormat="1" ht="18" customHeight="1" spans="1:16">
      <c r="A3611" s="24">
        <v>3606</v>
      </c>
      <c r="B3611" s="24" t="s">
        <v>23</v>
      </c>
      <c r="C3611" s="24" t="s">
        <v>24</v>
      </c>
      <c r="D3611" s="24" t="s">
        <v>25</v>
      </c>
      <c r="E3611" s="60" t="s">
        <v>4460</v>
      </c>
      <c r="F3611" s="60" t="s">
        <v>7412</v>
      </c>
      <c r="G3611" s="37" t="s">
        <v>7894</v>
      </c>
      <c r="H3611" s="24" t="s">
        <v>194</v>
      </c>
      <c r="I3611" s="24">
        <v>4</v>
      </c>
      <c r="J3611" s="24" t="s">
        <v>7888</v>
      </c>
      <c r="K3611" s="60" t="s">
        <v>31</v>
      </c>
      <c r="L3611" s="238">
        <v>4</v>
      </c>
      <c r="M3611" s="27">
        <f t="shared" si="165"/>
        <v>520</v>
      </c>
      <c r="N3611" s="23"/>
      <c r="O3611" s="184" t="s">
        <v>32</v>
      </c>
      <c r="P3611" s="237"/>
    </row>
    <row r="3612" s="83" customFormat="1" ht="18" customHeight="1" spans="1:16">
      <c r="A3612" s="24">
        <v>3607</v>
      </c>
      <c r="B3612" s="24" t="s">
        <v>23</v>
      </c>
      <c r="C3612" s="24" t="s">
        <v>24</v>
      </c>
      <c r="D3612" s="24" t="s">
        <v>25</v>
      </c>
      <c r="E3612" s="24" t="s">
        <v>4460</v>
      </c>
      <c r="F3612" s="24" t="s">
        <v>7412</v>
      </c>
      <c r="G3612" s="37" t="s">
        <v>7895</v>
      </c>
      <c r="H3612" s="232" t="s">
        <v>194</v>
      </c>
      <c r="I3612" s="24">
        <v>3</v>
      </c>
      <c r="J3612" s="24" t="s">
        <v>7888</v>
      </c>
      <c r="K3612" s="60" t="s">
        <v>31</v>
      </c>
      <c r="L3612" s="238">
        <v>3</v>
      </c>
      <c r="M3612" s="27">
        <f t="shared" si="165"/>
        <v>390</v>
      </c>
      <c r="N3612" s="23"/>
      <c r="O3612" s="184" t="s">
        <v>32</v>
      </c>
      <c r="P3612" s="237"/>
    </row>
    <row r="3613" s="83" customFormat="1" ht="18" customHeight="1" spans="1:16">
      <c r="A3613" s="24">
        <v>3608</v>
      </c>
      <c r="B3613" s="24" t="s">
        <v>23</v>
      </c>
      <c r="C3613" s="24" t="s">
        <v>24</v>
      </c>
      <c r="D3613" s="24" t="s">
        <v>25</v>
      </c>
      <c r="E3613" s="60" t="s">
        <v>4460</v>
      </c>
      <c r="F3613" s="60" t="s">
        <v>7412</v>
      </c>
      <c r="G3613" s="37" t="s">
        <v>7896</v>
      </c>
      <c r="H3613" s="232" t="s">
        <v>194</v>
      </c>
      <c r="I3613" s="24">
        <v>1</v>
      </c>
      <c r="J3613" s="24" t="s">
        <v>7888</v>
      </c>
      <c r="K3613" s="60" t="s">
        <v>31</v>
      </c>
      <c r="L3613" s="238">
        <v>1</v>
      </c>
      <c r="M3613" s="27">
        <f>L3613*312</f>
        <v>312</v>
      </c>
      <c r="N3613" s="23"/>
      <c r="O3613" s="184" t="s">
        <v>32</v>
      </c>
      <c r="P3613" s="237"/>
    </row>
    <row r="3614" s="83" customFormat="1" ht="18" customHeight="1" spans="1:16">
      <c r="A3614" s="24">
        <v>3609</v>
      </c>
      <c r="B3614" s="24" t="s">
        <v>23</v>
      </c>
      <c r="C3614" s="24" t="s">
        <v>24</v>
      </c>
      <c r="D3614" s="24" t="s">
        <v>25</v>
      </c>
      <c r="E3614" s="60" t="s">
        <v>4460</v>
      </c>
      <c r="F3614" s="60" t="s">
        <v>7412</v>
      </c>
      <c r="G3614" s="37" t="s">
        <v>7897</v>
      </c>
      <c r="H3614" s="232" t="s">
        <v>194</v>
      </c>
      <c r="I3614" s="24">
        <v>2</v>
      </c>
      <c r="J3614" s="24" t="s">
        <v>7888</v>
      </c>
      <c r="K3614" s="60" t="s">
        <v>31</v>
      </c>
      <c r="L3614" s="238">
        <v>2</v>
      </c>
      <c r="M3614" s="27">
        <f t="shared" ref="M3614:M3632" si="166">L3614*130</f>
        <v>260</v>
      </c>
      <c r="N3614" s="23"/>
      <c r="O3614" s="184" t="s">
        <v>32</v>
      </c>
      <c r="P3614" s="237"/>
    </row>
    <row r="3615" s="83" customFormat="1" ht="18" customHeight="1" spans="1:16">
      <c r="A3615" s="24">
        <v>3610</v>
      </c>
      <c r="B3615" s="24" t="s">
        <v>23</v>
      </c>
      <c r="C3615" s="24" t="s">
        <v>24</v>
      </c>
      <c r="D3615" s="24" t="s">
        <v>25</v>
      </c>
      <c r="E3615" s="60" t="s">
        <v>4460</v>
      </c>
      <c r="F3615" s="60" t="s">
        <v>7412</v>
      </c>
      <c r="G3615" s="37" t="s">
        <v>7898</v>
      </c>
      <c r="H3615" s="24" t="s">
        <v>194</v>
      </c>
      <c r="I3615" s="24">
        <v>4</v>
      </c>
      <c r="J3615" s="24" t="s">
        <v>7888</v>
      </c>
      <c r="K3615" s="60" t="s">
        <v>31</v>
      </c>
      <c r="L3615" s="238">
        <v>4</v>
      </c>
      <c r="M3615" s="27">
        <f t="shared" si="166"/>
        <v>520</v>
      </c>
      <c r="N3615" s="23"/>
      <c r="O3615" s="184" t="s">
        <v>32</v>
      </c>
      <c r="P3615" s="237"/>
    </row>
    <row r="3616" s="83" customFormat="1" ht="18" customHeight="1" spans="1:16">
      <c r="A3616" s="24">
        <v>3611</v>
      </c>
      <c r="B3616" s="24" t="s">
        <v>23</v>
      </c>
      <c r="C3616" s="24" t="s">
        <v>24</v>
      </c>
      <c r="D3616" s="24" t="s">
        <v>25</v>
      </c>
      <c r="E3616" s="60" t="s">
        <v>4460</v>
      </c>
      <c r="F3616" s="60" t="s">
        <v>7412</v>
      </c>
      <c r="G3616" s="37" t="s">
        <v>7899</v>
      </c>
      <c r="H3616" s="232" t="s">
        <v>194</v>
      </c>
      <c r="I3616" s="24">
        <v>3</v>
      </c>
      <c r="J3616" s="24" t="s">
        <v>7888</v>
      </c>
      <c r="K3616" s="60" t="s">
        <v>31</v>
      </c>
      <c r="L3616" s="238">
        <v>3</v>
      </c>
      <c r="M3616" s="27">
        <f t="shared" si="166"/>
        <v>390</v>
      </c>
      <c r="N3616" s="23"/>
      <c r="O3616" s="184" t="s">
        <v>32</v>
      </c>
      <c r="P3616" s="237"/>
    </row>
    <row r="3617" s="83" customFormat="1" ht="18" customHeight="1" spans="1:16">
      <c r="A3617" s="24">
        <v>3612</v>
      </c>
      <c r="B3617" s="24" t="s">
        <v>23</v>
      </c>
      <c r="C3617" s="24" t="s">
        <v>24</v>
      </c>
      <c r="D3617" s="24" t="s">
        <v>25</v>
      </c>
      <c r="E3617" s="60" t="s">
        <v>4460</v>
      </c>
      <c r="F3617" s="60" t="s">
        <v>7412</v>
      </c>
      <c r="G3617" s="37" t="s">
        <v>7900</v>
      </c>
      <c r="H3617" s="232" t="s">
        <v>194</v>
      </c>
      <c r="I3617" s="24">
        <v>3</v>
      </c>
      <c r="J3617" s="24" t="s">
        <v>7888</v>
      </c>
      <c r="K3617" s="60" t="s">
        <v>31</v>
      </c>
      <c r="L3617" s="238">
        <v>3</v>
      </c>
      <c r="M3617" s="27">
        <f t="shared" si="166"/>
        <v>390</v>
      </c>
      <c r="N3617" s="23"/>
      <c r="O3617" s="184" t="s">
        <v>32</v>
      </c>
      <c r="P3617" s="237"/>
    </row>
    <row r="3618" s="83" customFormat="1" ht="18" customHeight="1" spans="1:16">
      <c r="A3618" s="24">
        <v>3613</v>
      </c>
      <c r="B3618" s="24" t="s">
        <v>23</v>
      </c>
      <c r="C3618" s="24" t="s">
        <v>24</v>
      </c>
      <c r="D3618" s="24" t="s">
        <v>25</v>
      </c>
      <c r="E3618" s="60" t="s">
        <v>4460</v>
      </c>
      <c r="F3618" s="60" t="s">
        <v>7412</v>
      </c>
      <c r="G3618" s="37" t="s">
        <v>7588</v>
      </c>
      <c r="H3618" s="232" t="s">
        <v>194</v>
      </c>
      <c r="I3618" s="24">
        <v>2</v>
      </c>
      <c r="J3618" s="24" t="s">
        <v>7888</v>
      </c>
      <c r="K3618" s="60" t="s">
        <v>31</v>
      </c>
      <c r="L3618" s="238">
        <v>2</v>
      </c>
      <c r="M3618" s="27">
        <f t="shared" si="166"/>
        <v>260</v>
      </c>
      <c r="N3618" s="23"/>
      <c r="O3618" s="184" t="s">
        <v>32</v>
      </c>
      <c r="P3618" s="237"/>
    </row>
    <row r="3619" s="83" customFormat="1" ht="18" customHeight="1" spans="1:16">
      <c r="A3619" s="24">
        <v>3614</v>
      </c>
      <c r="B3619" s="24" t="s">
        <v>23</v>
      </c>
      <c r="C3619" s="24" t="s">
        <v>24</v>
      </c>
      <c r="D3619" s="24" t="s">
        <v>25</v>
      </c>
      <c r="E3619" s="60" t="s">
        <v>4460</v>
      </c>
      <c r="F3619" s="60" t="s">
        <v>7412</v>
      </c>
      <c r="G3619" s="37" t="s">
        <v>7901</v>
      </c>
      <c r="H3619" s="24" t="s">
        <v>194</v>
      </c>
      <c r="I3619" s="24">
        <v>4</v>
      </c>
      <c r="J3619" s="24" t="s">
        <v>7888</v>
      </c>
      <c r="K3619" s="60" t="s">
        <v>31</v>
      </c>
      <c r="L3619" s="238">
        <v>4</v>
      </c>
      <c r="M3619" s="27">
        <f t="shared" si="166"/>
        <v>520</v>
      </c>
      <c r="N3619" s="23"/>
      <c r="O3619" s="184" t="s">
        <v>32</v>
      </c>
      <c r="P3619" s="237"/>
    </row>
    <row r="3620" s="83" customFormat="1" ht="18" customHeight="1" spans="1:16">
      <c r="A3620" s="24">
        <v>3615</v>
      </c>
      <c r="B3620" s="24" t="s">
        <v>23</v>
      </c>
      <c r="C3620" s="24" t="s">
        <v>24</v>
      </c>
      <c r="D3620" s="24" t="s">
        <v>25</v>
      </c>
      <c r="E3620" s="60" t="s">
        <v>4460</v>
      </c>
      <c r="F3620" s="60" t="s">
        <v>7412</v>
      </c>
      <c r="G3620" s="37" t="s">
        <v>7575</v>
      </c>
      <c r="H3620" s="232" t="s">
        <v>194</v>
      </c>
      <c r="I3620" s="24">
        <v>2</v>
      </c>
      <c r="J3620" s="24" t="s">
        <v>7888</v>
      </c>
      <c r="K3620" s="60" t="s">
        <v>31</v>
      </c>
      <c r="L3620" s="238">
        <v>2</v>
      </c>
      <c r="M3620" s="27">
        <f t="shared" si="166"/>
        <v>260</v>
      </c>
      <c r="N3620" s="23"/>
      <c r="O3620" s="184" t="s">
        <v>32</v>
      </c>
      <c r="P3620" s="237"/>
    </row>
    <row r="3621" s="83" customFormat="1" ht="18" customHeight="1" spans="1:16">
      <c r="A3621" s="24">
        <v>3616</v>
      </c>
      <c r="B3621" s="24" t="s">
        <v>23</v>
      </c>
      <c r="C3621" s="24" t="s">
        <v>24</v>
      </c>
      <c r="D3621" s="24" t="s">
        <v>25</v>
      </c>
      <c r="E3621" s="60" t="s">
        <v>4460</v>
      </c>
      <c r="F3621" s="60" t="s">
        <v>7412</v>
      </c>
      <c r="G3621" s="37" t="s">
        <v>7902</v>
      </c>
      <c r="H3621" s="232" t="s">
        <v>194</v>
      </c>
      <c r="I3621" s="24">
        <v>3</v>
      </c>
      <c r="J3621" s="24" t="s">
        <v>7888</v>
      </c>
      <c r="K3621" s="60" t="s">
        <v>31</v>
      </c>
      <c r="L3621" s="238">
        <v>3</v>
      </c>
      <c r="M3621" s="27">
        <f t="shared" si="166"/>
        <v>390</v>
      </c>
      <c r="N3621" s="23"/>
      <c r="O3621" s="184" t="s">
        <v>32</v>
      </c>
      <c r="P3621" s="237"/>
    </row>
    <row r="3622" s="83" customFormat="1" ht="18" customHeight="1" spans="1:16">
      <c r="A3622" s="24">
        <v>3617</v>
      </c>
      <c r="B3622" s="24" t="s">
        <v>23</v>
      </c>
      <c r="C3622" s="24" t="s">
        <v>24</v>
      </c>
      <c r="D3622" s="24" t="s">
        <v>25</v>
      </c>
      <c r="E3622" s="60" t="s">
        <v>4460</v>
      </c>
      <c r="F3622" s="60" t="s">
        <v>7412</v>
      </c>
      <c r="G3622" s="37" t="s">
        <v>7903</v>
      </c>
      <c r="H3622" s="232" t="s">
        <v>194</v>
      </c>
      <c r="I3622" s="24">
        <v>2</v>
      </c>
      <c r="J3622" s="24" t="s">
        <v>7888</v>
      </c>
      <c r="K3622" s="60" t="s">
        <v>31</v>
      </c>
      <c r="L3622" s="238">
        <v>2</v>
      </c>
      <c r="M3622" s="27">
        <f t="shared" si="166"/>
        <v>260</v>
      </c>
      <c r="N3622" s="23"/>
      <c r="O3622" s="184" t="s">
        <v>32</v>
      </c>
      <c r="P3622" s="237"/>
    </row>
    <row r="3623" s="83" customFormat="1" ht="18" customHeight="1" spans="1:16">
      <c r="A3623" s="24">
        <v>3618</v>
      </c>
      <c r="B3623" s="24" t="s">
        <v>23</v>
      </c>
      <c r="C3623" s="24" t="s">
        <v>24</v>
      </c>
      <c r="D3623" s="24" t="s">
        <v>25</v>
      </c>
      <c r="E3623" s="60" t="s">
        <v>4460</v>
      </c>
      <c r="F3623" s="60" t="s">
        <v>7412</v>
      </c>
      <c r="G3623" s="37" t="s">
        <v>7510</v>
      </c>
      <c r="H3623" s="232" t="s">
        <v>194</v>
      </c>
      <c r="I3623" s="24">
        <v>2</v>
      </c>
      <c r="J3623" s="24" t="s">
        <v>7888</v>
      </c>
      <c r="K3623" s="60" t="s">
        <v>31</v>
      </c>
      <c r="L3623" s="238">
        <v>2</v>
      </c>
      <c r="M3623" s="27">
        <f t="shared" si="166"/>
        <v>260</v>
      </c>
      <c r="N3623" s="23"/>
      <c r="O3623" s="184" t="s">
        <v>32</v>
      </c>
      <c r="P3623" s="237"/>
    </row>
    <row r="3624" s="83" customFormat="1" ht="18" customHeight="1" spans="1:16">
      <c r="A3624" s="24">
        <v>3619</v>
      </c>
      <c r="B3624" s="24" t="s">
        <v>23</v>
      </c>
      <c r="C3624" s="24" t="s">
        <v>24</v>
      </c>
      <c r="D3624" s="24" t="s">
        <v>25</v>
      </c>
      <c r="E3624" s="60" t="s">
        <v>4460</v>
      </c>
      <c r="F3624" s="60" t="s">
        <v>7412</v>
      </c>
      <c r="G3624" s="37" t="s">
        <v>7904</v>
      </c>
      <c r="H3624" s="232" t="s">
        <v>194</v>
      </c>
      <c r="I3624" s="24">
        <v>3</v>
      </c>
      <c r="J3624" s="24" t="s">
        <v>7888</v>
      </c>
      <c r="K3624" s="60" t="s">
        <v>31</v>
      </c>
      <c r="L3624" s="238">
        <v>3</v>
      </c>
      <c r="M3624" s="27">
        <f t="shared" si="166"/>
        <v>390</v>
      </c>
      <c r="N3624" s="23"/>
      <c r="O3624" s="184" t="s">
        <v>32</v>
      </c>
      <c r="P3624" s="237"/>
    </row>
    <row r="3625" s="83" customFormat="1" ht="18" customHeight="1" spans="1:16">
      <c r="A3625" s="24">
        <v>3620</v>
      </c>
      <c r="B3625" s="24" t="s">
        <v>23</v>
      </c>
      <c r="C3625" s="24" t="s">
        <v>24</v>
      </c>
      <c r="D3625" s="24" t="s">
        <v>25</v>
      </c>
      <c r="E3625" s="60" t="s">
        <v>4460</v>
      </c>
      <c r="F3625" s="60" t="s">
        <v>7412</v>
      </c>
      <c r="G3625" s="37" t="s">
        <v>7905</v>
      </c>
      <c r="H3625" s="232" t="s">
        <v>194</v>
      </c>
      <c r="I3625" s="24">
        <v>2</v>
      </c>
      <c r="J3625" s="24" t="s">
        <v>7888</v>
      </c>
      <c r="K3625" s="60" t="s">
        <v>31</v>
      </c>
      <c r="L3625" s="238">
        <v>2</v>
      </c>
      <c r="M3625" s="27">
        <f t="shared" si="166"/>
        <v>260</v>
      </c>
      <c r="N3625" s="23"/>
      <c r="O3625" s="184" t="s">
        <v>32</v>
      </c>
      <c r="P3625" s="237"/>
    </row>
    <row r="3626" s="83" customFormat="1" ht="18" customHeight="1" spans="1:16">
      <c r="A3626" s="24">
        <v>3621</v>
      </c>
      <c r="B3626" s="24" t="s">
        <v>23</v>
      </c>
      <c r="C3626" s="24" t="s">
        <v>24</v>
      </c>
      <c r="D3626" s="24" t="s">
        <v>25</v>
      </c>
      <c r="E3626" s="24" t="s">
        <v>4460</v>
      </c>
      <c r="F3626" s="24" t="s">
        <v>7412</v>
      </c>
      <c r="G3626" s="37" t="s">
        <v>7906</v>
      </c>
      <c r="H3626" s="232" t="s">
        <v>194</v>
      </c>
      <c r="I3626" s="24">
        <v>3</v>
      </c>
      <c r="J3626" s="24" t="s">
        <v>7888</v>
      </c>
      <c r="K3626" s="60" t="s">
        <v>31</v>
      </c>
      <c r="L3626" s="238">
        <v>3</v>
      </c>
      <c r="M3626" s="27">
        <f t="shared" si="166"/>
        <v>390</v>
      </c>
      <c r="N3626" s="23"/>
      <c r="O3626" s="184" t="s">
        <v>32</v>
      </c>
      <c r="P3626" s="237"/>
    </row>
    <row r="3627" s="83" customFormat="1" ht="18" customHeight="1" spans="1:16">
      <c r="A3627" s="24">
        <v>3622</v>
      </c>
      <c r="B3627" s="24" t="s">
        <v>23</v>
      </c>
      <c r="C3627" s="24" t="s">
        <v>24</v>
      </c>
      <c r="D3627" s="24" t="s">
        <v>25</v>
      </c>
      <c r="E3627" s="60" t="s">
        <v>4460</v>
      </c>
      <c r="F3627" s="60" t="s">
        <v>7412</v>
      </c>
      <c r="G3627" s="37" t="s">
        <v>7907</v>
      </c>
      <c r="H3627" s="232" t="s">
        <v>194</v>
      </c>
      <c r="I3627" s="24">
        <v>2</v>
      </c>
      <c r="J3627" s="24" t="s">
        <v>7888</v>
      </c>
      <c r="K3627" s="60" t="s">
        <v>31</v>
      </c>
      <c r="L3627" s="238">
        <v>2</v>
      </c>
      <c r="M3627" s="27">
        <f t="shared" si="166"/>
        <v>260</v>
      </c>
      <c r="N3627" s="23"/>
      <c r="O3627" s="184" t="s">
        <v>32</v>
      </c>
      <c r="P3627" s="237"/>
    </row>
    <row r="3628" s="83" customFormat="1" ht="18" customHeight="1" spans="1:16">
      <c r="A3628" s="24">
        <v>3623</v>
      </c>
      <c r="B3628" s="24" t="s">
        <v>23</v>
      </c>
      <c r="C3628" s="24" t="s">
        <v>24</v>
      </c>
      <c r="D3628" s="24" t="s">
        <v>25</v>
      </c>
      <c r="E3628" s="60" t="s">
        <v>4460</v>
      </c>
      <c r="F3628" s="60" t="s">
        <v>7412</v>
      </c>
      <c r="G3628" s="37" t="s">
        <v>7908</v>
      </c>
      <c r="H3628" s="232" t="s">
        <v>194</v>
      </c>
      <c r="I3628" s="24">
        <v>2</v>
      </c>
      <c r="J3628" s="24" t="s">
        <v>7888</v>
      </c>
      <c r="K3628" s="60" t="s">
        <v>31</v>
      </c>
      <c r="L3628" s="238">
        <v>2</v>
      </c>
      <c r="M3628" s="27">
        <f t="shared" si="166"/>
        <v>260</v>
      </c>
      <c r="N3628" s="23"/>
      <c r="O3628" s="184" t="s">
        <v>32</v>
      </c>
      <c r="P3628" s="237"/>
    </row>
    <row r="3629" s="83" customFormat="1" ht="18" customHeight="1" spans="1:16">
      <c r="A3629" s="24">
        <v>3624</v>
      </c>
      <c r="B3629" s="24" t="s">
        <v>23</v>
      </c>
      <c r="C3629" s="24" t="s">
        <v>24</v>
      </c>
      <c r="D3629" s="24" t="s">
        <v>25</v>
      </c>
      <c r="E3629" s="60" t="s">
        <v>4460</v>
      </c>
      <c r="F3629" s="60" t="s">
        <v>7412</v>
      </c>
      <c r="G3629" s="37" t="s">
        <v>7909</v>
      </c>
      <c r="H3629" s="232" t="s">
        <v>194</v>
      </c>
      <c r="I3629" s="24">
        <v>2</v>
      </c>
      <c r="J3629" s="24" t="s">
        <v>7888</v>
      </c>
      <c r="K3629" s="60" t="s">
        <v>31</v>
      </c>
      <c r="L3629" s="238">
        <v>2</v>
      </c>
      <c r="M3629" s="27">
        <f t="shared" si="166"/>
        <v>260</v>
      </c>
      <c r="N3629" s="23"/>
      <c r="O3629" s="184" t="s">
        <v>32</v>
      </c>
      <c r="P3629" s="237"/>
    </row>
    <row r="3630" s="83" customFormat="1" ht="18" customHeight="1" spans="1:16">
      <c r="A3630" s="24">
        <v>3625</v>
      </c>
      <c r="B3630" s="24" t="s">
        <v>23</v>
      </c>
      <c r="C3630" s="24" t="s">
        <v>24</v>
      </c>
      <c r="D3630" s="24" t="s">
        <v>25</v>
      </c>
      <c r="E3630" s="60" t="s">
        <v>4460</v>
      </c>
      <c r="F3630" s="60" t="s">
        <v>7412</v>
      </c>
      <c r="G3630" s="37" t="s">
        <v>7910</v>
      </c>
      <c r="H3630" s="232" t="s">
        <v>194</v>
      </c>
      <c r="I3630" s="24">
        <v>2</v>
      </c>
      <c r="J3630" s="24" t="s">
        <v>7888</v>
      </c>
      <c r="K3630" s="60" t="s">
        <v>31</v>
      </c>
      <c r="L3630" s="238">
        <v>2</v>
      </c>
      <c r="M3630" s="27">
        <f t="shared" si="166"/>
        <v>260</v>
      </c>
      <c r="N3630" s="23"/>
      <c r="O3630" s="184" t="s">
        <v>32</v>
      </c>
      <c r="P3630" s="237"/>
    </row>
    <row r="3631" s="83" customFormat="1" ht="18" customHeight="1" spans="1:16">
      <c r="A3631" s="24">
        <v>3626</v>
      </c>
      <c r="B3631" s="24" t="s">
        <v>23</v>
      </c>
      <c r="C3631" s="24" t="s">
        <v>24</v>
      </c>
      <c r="D3631" s="24" t="s">
        <v>25</v>
      </c>
      <c r="E3631" s="24" t="s">
        <v>4460</v>
      </c>
      <c r="F3631" s="24" t="s">
        <v>7412</v>
      </c>
      <c r="G3631" s="37" t="s">
        <v>7817</v>
      </c>
      <c r="H3631" s="24" t="s">
        <v>194</v>
      </c>
      <c r="I3631" s="24">
        <v>5</v>
      </c>
      <c r="J3631" s="24" t="s">
        <v>7888</v>
      </c>
      <c r="K3631" s="60" t="s">
        <v>31</v>
      </c>
      <c r="L3631" s="238">
        <v>5</v>
      </c>
      <c r="M3631" s="27">
        <f t="shared" si="166"/>
        <v>650</v>
      </c>
      <c r="N3631" s="23"/>
      <c r="O3631" s="184" t="s">
        <v>32</v>
      </c>
      <c r="P3631" s="237"/>
    </row>
    <row r="3632" s="83" customFormat="1" ht="18" customHeight="1" spans="1:16">
      <c r="A3632" s="24">
        <v>3627</v>
      </c>
      <c r="B3632" s="24" t="s">
        <v>23</v>
      </c>
      <c r="C3632" s="24" t="s">
        <v>24</v>
      </c>
      <c r="D3632" s="24" t="s">
        <v>25</v>
      </c>
      <c r="E3632" s="60" t="s">
        <v>4460</v>
      </c>
      <c r="F3632" s="60" t="s">
        <v>7412</v>
      </c>
      <c r="G3632" s="37" t="s">
        <v>7770</v>
      </c>
      <c r="H3632" s="232" t="s">
        <v>194</v>
      </c>
      <c r="I3632" s="24">
        <v>2</v>
      </c>
      <c r="J3632" s="24" t="s">
        <v>7888</v>
      </c>
      <c r="K3632" s="60" t="s">
        <v>31</v>
      </c>
      <c r="L3632" s="238">
        <v>2</v>
      </c>
      <c r="M3632" s="27">
        <f t="shared" si="166"/>
        <v>260</v>
      </c>
      <c r="N3632" s="23"/>
      <c r="O3632" s="184" t="s">
        <v>32</v>
      </c>
      <c r="P3632" s="237"/>
    </row>
    <row r="3633" s="83" customFormat="1" ht="18" customHeight="1" spans="1:16">
      <c r="A3633" s="24">
        <v>3628</v>
      </c>
      <c r="B3633" s="24" t="s">
        <v>23</v>
      </c>
      <c r="C3633" s="24" t="s">
        <v>24</v>
      </c>
      <c r="D3633" s="24" t="s">
        <v>25</v>
      </c>
      <c r="E3633" s="60" t="s">
        <v>4460</v>
      </c>
      <c r="F3633" s="60" t="s">
        <v>7412</v>
      </c>
      <c r="G3633" s="37" t="s">
        <v>7911</v>
      </c>
      <c r="H3633" s="24" t="s">
        <v>51</v>
      </c>
      <c r="I3633" s="24">
        <v>1</v>
      </c>
      <c r="J3633" s="24" t="s">
        <v>7888</v>
      </c>
      <c r="K3633" s="60" t="s">
        <v>31</v>
      </c>
      <c r="L3633" s="238">
        <v>1</v>
      </c>
      <c r="M3633" s="27">
        <f>L3633*312</f>
        <v>312</v>
      </c>
      <c r="N3633" s="23"/>
      <c r="O3633" s="184" t="s">
        <v>32</v>
      </c>
      <c r="P3633" s="237"/>
    </row>
    <row r="3634" s="83" customFormat="1" ht="18" customHeight="1" spans="1:16">
      <c r="A3634" s="24">
        <v>3629</v>
      </c>
      <c r="B3634" s="24" t="s">
        <v>23</v>
      </c>
      <c r="C3634" s="24" t="s">
        <v>24</v>
      </c>
      <c r="D3634" s="24" t="s">
        <v>25</v>
      </c>
      <c r="E3634" s="60" t="s">
        <v>4460</v>
      </c>
      <c r="F3634" s="60" t="s">
        <v>7412</v>
      </c>
      <c r="G3634" s="37" t="s">
        <v>7912</v>
      </c>
      <c r="H3634" s="232" t="s">
        <v>194</v>
      </c>
      <c r="I3634" s="24">
        <v>2</v>
      </c>
      <c r="J3634" s="24" t="s">
        <v>7888</v>
      </c>
      <c r="K3634" s="60" t="s">
        <v>31</v>
      </c>
      <c r="L3634" s="238">
        <v>2</v>
      </c>
      <c r="M3634" s="27">
        <f>L3634*130</f>
        <v>260</v>
      </c>
      <c r="N3634" s="23"/>
      <c r="O3634" s="184" t="s">
        <v>32</v>
      </c>
      <c r="P3634" s="237"/>
    </row>
    <row r="3635" s="83" customFormat="1" ht="18" customHeight="1" spans="1:16">
      <c r="A3635" s="24">
        <v>3630</v>
      </c>
      <c r="B3635" s="24" t="s">
        <v>23</v>
      </c>
      <c r="C3635" s="24" t="s">
        <v>24</v>
      </c>
      <c r="D3635" s="24" t="s">
        <v>25</v>
      </c>
      <c r="E3635" s="24" t="s">
        <v>4460</v>
      </c>
      <c r="F3635" s="24" t="s">
        <v>7412</v>
      </c>
      <c r="G3635" s="37" t="s">
        <v>7913</v>
      </c>
      <c r="H3635" s="232" t="s">
        <v>194</v>
      </c>
      <c r="I3635" s="24">
        <v>1</v>
      </c>
      <c r="J3635" s="24" t="s">
        <v>7888</v>
      </c>
      <c r="K3635" s="60" t="s">
        <v>31</v>
      </c>
      <c r="L3635" s="238">
        <v>1</v>
      </c>
      <c r="M3635" s="27">
        <f>L3635*312</f>
        <v>312</v>
      </c>
      <c r="N3635" s="23"/>
      <c r="O3635" s="184" t="s">
        <v>32</v>
      </c>
      <c r="P3635" s="237"/>
    </row>
    <row r="3636" s="83" customFormat="1" ht="18" customHeight="1" spans="1:16">
      <c r="A3636" s="24">
        <v>3631</v>
      </c>
      <c r="B3636" s="24" t="s">
        <v>23</v>
      </c>
      <c r="C3636" s="24" t="s">
        <v>24</v>
      </c>
      <c r="D3636" s="24" t="s">
        <v>25</v>
      </c>
      <c r="E3636" s="60" t="s">
        <v>4460</v>
      </c>
      <c r="F3636" s="60" t="s">
        <v>7412</v>
      </c>
      <c r="G3636" s="37" t="s">
        <v>7914</v>
      </c>
      <c r="H3636" s="232" t="s">
        <v>194</v>
      </c>
      <c r="I3636" s="24">
        <v>2</v>
      </c>
      <c r="J3636" s="24" t="s">
        <v>7888</v>
      </c>
      <c r="K3636" s="60" t="s">
        <v>31</v>
      </c>
      <c r="L3636" s="238">
        <v>2</v>
      </c>
      <c r="M3636" s="27">
        <f>L3636*130</f>
        <v>260</v>
      </c>
      <c r="N3636" s="23"/>
      <c r="O3636" s="184" t="s">
        <v>32</v>
      </c>
      <c r="P3636" s="237"/>
    </row>
    <row r="3637" s="83" customFormat="1" ht="18" customHeight="1" spans="1:16">
      <c r="A3637" s="24">
        <v>3632</v>
      </c>
      <c r="B3637" s="24" t="s">
        <v>23</v>
      </c>
      <c r="C3637" s="24" t="s">
        <v>24</v>
      </c>
      <c r="D3637" s="24" t="s">
        <v>25</v>
      </c>
      <c r="E3637" s="60" t="s">
        <v>4460</v>
      </c>
      <c r="F3637" s="60" t="s">
        <v>7412</v>
      </c>
      <c r="G3637" s="37" t="s">
        <v>7915</v>
      </c>
      <c r="H3637" s="232" t="s">
        <v>194</v>
      </c>
      <c r="I3637" s="24">
        <v>2</v>
      </c>
      <c r="J3637" s="24" t="s">
        <v>7888</v>
      </c>
      <c r="K3637" s="60" t="s">
        <v>31</v>
      </c>
      <c r="L3637" s="238">
        <v>2</v>
      </c>
      <c r="M3637" s="27">
        <f>L3637*130</f>
        <v>260</v>
      </c>
      <c r="N3637" s="23"/>
      <c r="O3637" s="184" t="s">
        <v>32</v>
      </c>
      <c r="P3637" s="237"/>
    </row>
    <row r="3638" s="83" customFormat="1" ht="18" customHeight="1" spans="1:16">
      <c r="A3638" s="24">
        <v>3633</v>
      </c>
      <c r="B3638" s="24" t="s">
        <v>23</v>
      </c>
      <c r="C3638" s="24" t="s">
        <v>24</v>
      </c>
      <c r="D3638" s="24" t="s">
        <v>25</v>
      </c>
      <c r="E3638" s="60" t="s">
        <v>4460</v>
      </c>
      <c r="F3638" s="60" t="s">
        <v>7412</v>
      </c>
      <c r="G3638" s="37" t="s">
        <v>7916</v>
      </c>
      <c r="H3638" s="232" t="s">
        <v>194</v>
      </c>
      <c r="I3638" s="24">
        <v>3</v>
      </c>
      <c r="J3638" s="24" t="s">
        <v>7888</v>
      </c>
      <c r="K3638" s="60" t="s">
        <v>31</v>
      </c>
      <c r="L3638" s="238">
        <v>3</v>
      </c>
      <c r="M3638" s="27">
        <f>L3638*130</f>
        <v>390</v>
      </c>
      <c r="N3638" s="23"/>
      <c r="O3638" s="184" t="s">
        <v>32</v>
      </c>
      <c r="P3638" s="237"/>
    </row>
    <row r="3639" s="83" customFormat="1" ht="18" customHeight="1" spans="1:16">
      <c r="A3639" s="24">
        <v>3634</v>
      </c>
      <c r="B3639" s="24" t="s">
        <v>23</v>
      </c>
      <c r="C3639" s="24" t="s">
        <v>24</v>
      </c>
      <c r="D3639" s="24" t="s">
        <v>25</v>
      </c>
      <c r="E3639" s="60" t="s">
        <v>4460</v>
      </c>
      <c r="F3639" s="60" t="s">
        <v>7412</v>
      </c>
      <c r="G3639" s="37" t="s">
        <v>7917</v>
      </c>
      <c r="H3639" s="232" t="s">
        <v>194</v>
      </c>
      <c r="I3639" s="24">
        <v>1</v>
      </c>
      <c r="J3639" s="24" t="s">
        <v>7888</v>
      </c>
      <c r="K3639" s="60" t="s">
        <v>31</v>
      </c>
      <c r="L3639" s="238">
        <v>1</v>
      </c>
      <c r="M3639" s="27">
        <f>L3639*312</f>
        <v>312</v>
      </c>
      <c r="N3639" s="23"/>
      <c r="O3639" s="184" t="s">
        <v>32</v>
      </c>
      <c r="P3639" s="237"/>
    </row>
    <row r="3640" s="83" customFormat="1" ht="18" customHeight="1" spans="1:16">
      <c r="A3640" s="24">
        <v>3635</v>
      </c>
      <c r="B3640" s="24" t="s">
        <v>23</v>
      </c>
      <c r="C3640" s="24" t="s">
        <v>24</v>
      </c>
      <c r="D3640" s="24" t="s">
        <v>25</v>
      </c>
      <c r="E3640" s="60" t="s">
        <v>4460</v>
      </c>
      <c r="F3640" s="60" t="s">
        <v>7412</v>
      </c>
      <c r="G3640" s="37" t="s">
        <v>7918</v>
      </c>
      <c r="H3640" s="232" t="s">
        <v>194</v>
      </c>
      <c r="I3640" s="24">
        <v>3</v>
      </c>
      <c r="J3640" s="24" t="s">
        <v>7888</v>
      </c>
      <c r="K3640" s="60" t="s">
        <v>31</v>
      </c>
      <c r="L3640" s="238">
        <v>3</v>
      </c>
      <c r="M3640" s="27">
        <f>L3640*130</f>
        <v>390</v>
      </c>
      <c r="N3640" s="23"/>
      <c r="O3640" s="184" t="s">
        <v>32</v>
      </c>
      <c r="P3640" s="237"/>
    </row>
    <row r="3641" s="83" customFormat="1" ht="18" customHeight="1" spans="1:16">
      <c r="A3641" s="24">
        <v>3636</v>
      </c>
      <c r="B3641" s="24" t="s">
        <v>23</v>
      </c>
      <c r="C3641" s="24" t="s">
        <v>24</v>
      </c>
      <c r="D3641" s="24" t="s">
        <v>25</v>
      </c>
      <c r="E3641" s="60" t="s">
        <v>4460</v>
      </c>
      <c r="F3641" s="60" t="s">
        <v>7412</v>
      </c>
      <c r="G3641" s="37" t="s">
        <v>7919</v>
      </c>
      <c r="H3641" s="232" t="s">
        <v>194</v>
      </c>
      <c r="I3641" s="24">
        <v>3</v>
      </c>
      <c r="J3641" s="24" t="s">
        <v>7888</v>
      </c>
      <c r="K3641" s="60" t="s">
        <v>31</v>
      </c>
      <c r="L3641" s="238">
        <v>3</v>
      </c>
      <c r="M3641" s="27">
        <f>L3641*130</f>
        <v>390</v>
      </c>
      <c r="N3641" s="23"/>
      <c r="O3641" s="184" t="s">
        <v>32</v>
      </c>
      <c r="P3641" s="237"/>
    </row>
    <row r="3642" s="83" customFormat="1" ht="18" customHeight="1" spans="1:16">
      <c r="A3642" s="24">
        <v>3637</v>
      </c>
      <c r="B3642" s="24" t="s">
        <v>23</v>
      </c>
      <c r="C3642" s="24" t="s">
        <v>24</v>
      </c>
      <c r="D3642" s="24" t="s">
        <v>25</v>
      </c>
      <c r="E3642" s="60" t="s">
        <v>4460</v>
      </c>
      <c r="F3642" s="60" t="s">
        <v>7412</v>
      </c>
      <c r="G3642" s="37" t="s">
        <v>7920</v>
      </c>
      <c r="H3642" s="232" t="s">
        <v>194</v>
      </c>
      <c r="I3642" s="24">
        <v>1</v>
      </c>
      <c r="J3642" s="24" t="s">
        <v>7888</v>
      </c>
      <c r="K3642" s="60" t="s">
        <v>31</v>
      </c>
      <c r="L3642" s="238">
        <v>1</v>
      </c>
      <c r="M3642" s="27">
        <f>L3642*312</f>
        <v>312</v>
      </c>
      <c r="N3642" s="23"/>
      <c r="O3642" s="184" t="s">
        <v>32</v>
      </c>
      <c r="P3642" s="237"/>
    </row>
    <row r="3643" s="83" customFormat="1" ht="18" customHeight="1" spans="1:16">
      <c r="A3643" s="24">
        <v>3638</v>
      </c>
      <c r="B3643" s="24" t="s">
        <v>23</v>
      </c>
      <c r="C3643" s="24" t="s">
        <v>24</v>
      </c>
      <c r="D3643" s="24" t="s">
        <v>25</v>
      </c>
      <c r="E3643" s="60" t="s">
        <v>4460</v>
      </c>
      <c r="F3643" s="60" t="s">
        <v>7412</v>
      </c>
      <c r="G3643" s="37" t="s">
        <v>7921</v>
      </c>
      <c r="H3643" s="232" t="s">
        <v>194</v>
      </c>
      <c r="I3643" s="24">
        <v>3</v>
      </c>
      <c r="J3643" s="24" t="s">
        <v>7888</v>
      </c>
      <c r="K3643" s="60" t="s">
        <v>31</v>
      </c>
      <c r="L3643" s="238">
        <v>3</v>
      </c>
      <c r="M3643" s="27">
        <f>L3643*130</f>
        <v>390</v>
      </c>
      <c r="N3643" s="23"/>
      <c r="O3643" s="184" t="s">
        <v>32</v>
      </c>
      <c r="P3643" s="237"/>
    </row>
    <row r="3644" s="83" customFormat="1" ht="18" customHeight="1" spans="1:16">
      <c r="A3644" s="24">
        <v>3639</v>
      </c>
      <c r="B3644" s="24" t="s">
        <v>23</v>
      </c>
      <c r="C3644" s="24" t="s">
        <v>24</v>
      </c>
      <c r="D3644" s="24" t="s">
        <v>25</v>
      </c>
      <c r="E3644" s="60" t="s">
        <v>4460</v>
      </c>
      <c r="F3644" s="60" t="s">
        <v>7412</v>
      </c>
      <c r="G3644" s="37" t="s">
        <v>7461</v>
      </c>
      <c r="H3644" s="24" t="s">
        <v>194</v>
      </c>
      <c r="I3644" s="24">
        <v>5</v>
      </c>
      <c r="J3644" s="24" t="s">
        <v>7888</v>
      </c>
      <c r="K3644" s="60" t="s">
        <v>31</v>
      </c>
      <c r="L3644" s="238">
        <v>5</v>
      </c>
      <c r="M3644" s="27">
        <f>L3644*130</f>
        <v>650</v>
      </c>
      <c r="N3644" s="23"/>
      <c r="O3644" s="184" t="s">
        <v>32</v>
      </c>
      <c r="P3644" s="237"/>
    </row>
    <row r="3645" s="83" customFormat="1" ht="18" customHeight="1" spans="1:16">
      <c r="A3645" s="24">
        <v>3640</v>
      </c>
      <c r="B3645" s="24" t="s">
        <v>23</v>
      </c>
      <c r="C3645" s="24" t="s">
        <v>24</v>
      </c>
      <c r="D3645" s="24" t="s">
        <v>25</v>
      </c>
      <c r="E3645" s="24" t="s">
        <v>4460</v>
      </c>
      <c r="F3645" s="24" t="s">
        <v>7412</v>
      </c>
      <c r="G3645" s="37" t="s">
        <v>7922</v>
      </c>
      <c r="H3645" s="24" t="s">
        <v>194</v>
      </c>
      <c r="I3645" s="24">
        <v>4</v>
      </c>
      <c r="J3645" s="24" t="s">
        <v>7888</v>
      </c>
      <c r="K3645" s="60" t="s">
        <v>31</v>
      </c>
      <c r="L3645" s="238">
        <v>4</v>
      </c>
      <c r="M3645" s="27">
        <f>L3645*130</f>
        <v>520</v>
      </c>
      <c r="N3645" s="23"/>
      <c r="O3645" s="184" t="s">
        <v>32</v>
      </c>
      <c r="P3645" s="237"/>
    </row>
    <row r="3646" s="83" customFormat="1" ht="18" customHeight="1" spans="1:16">
      <c r="A3646" s="24">
        <v>3641</v>
      </c>
      <c r="B3646" s="24" t="s">
        <v>23</v>
      </c>
      <c r="C3646" s="24" t="s">
        <v>24</v>
      </c>
      <c r="D3646" s="24" t="s">
        <v>25</v>
      </c>
      <c r="E3646" s="24" t="s">
        <v>4460</v>
      </c>
      <c r="F3646" s="24" t="s">
        <v>7412</v>
      </c>
      <c r="G3646" s="37" t="s">
        <v>7923</v>
      </c>
      <c r="H3646" s="232" t="s">
        <v>194</v>
      </c>
      <c r="I3646" s="24">
        <v>3</v>
      </c>
      <c r="J3646" s="24" t="s">
        <v>7888</v>
      </c>
      <c r="K3646" s="60" t="s">
        <v>31</v>
      </c>
      <c r="L3646" s="238">
        <v>3</v>
      </c>
      <c r="M3646" s="27">
        <f>L3646*130</f>
        <v>390</v>
      </c>
      <c r="N3646" s="23"/>
      <c r="O3646" s="184" t="s">
        <v>32</v>
      </c>
      <c r="P3646" s="237"/>
    </row>
    <row r="3647" s="83" customFormat="1" ht="18" customHeight="1" spans="1:16">
      <c r="A3647" s="24">
        <v>3642</v>
      </c>
      <c r="B3647" s="24" t="s">
        <v>23</v>
      </c>
      <c r="C3647" s="24" t="s">
        <v>24</v>
      </c>
      <c r="D3647" s="24" t="s">
        <v>25</v>
      </c>
      <c r="E3647" s="60" t="s">
        <v>4460</v>
      </c>
      <c r="F3647" s="60" t="s">
        <v>7412</v>
      </c>
      <c r="G3647" s="37" t="s">
        <v>7924</v>
      </c>
      <c r="H3647" s="24" t="s">
        <v>51</v>
      </c>
      <c r="I3647" s="24">
        <v>2</v>
      </c>
      <c r="J3647" s="24" t="s">
        <v>7888</v>
      </c>
      <c r="K3647" s="60" t="s">
        <v>31</v>
      </c>
      <c r="L3647" s="238">
        <v>2</v>
      </c>
      <c r="M3647" s="27">
        <f>L3647*312</f>
        <v>624</v>
      </c>
      <c r="N3647" s="23"/>
      <c r="O3647" s="184" t="s">
        <v>32</v>
      </c>
      <c r="P3647" s="237"/>
    </row>
    <row r="3648" s="83" customFormat="1" ht="18" customHeight="1" spans="1:16">
      <c r="A3648" s="24">
        <v>3643</v>
      </c>
      <c r="B3648" s="24" t="s">
        <v>23</v>
      </c>
      <c r="C3648" s="24" t="s">
        <v>24</v>
      </c>
      <c r="D3648" s="24" t="s">
        <v>25</v>
      </c>
      <c r="E3648" s="60" t="s">
        <v>4460</v>
      </c>
      <c r="F3648" s="60" t="s">
        <v>7412</v>
      </c>
      <c r="G3648" s="37" t="s">
        <v>7925</v>
      </c>
      <c r="H3648" s="232" t="s">
        <v>194</v>
      </c>
      <c r="I3648" s="24">
        <v>1</v>
      </c>
      <c r="J3648" s="24" t="s">
        <v>7888</v>
      </c>
      <c r="K3648" s="60" t="s">
        <v>31</v>
      </c>
      <c r="L3648" s="238">
        <v>1</v>
      </c>
      <c r="M3648" s="27">
        <f>L3648*312</f>
        <v>312</v>
      </c>
      <c r="N3648" s="23"/>
      <c r="O3648" s="184" t="s">
        <v>32</v>
      </c>
      <c r="P3648" s="237"/>
    </row>
    <row r="3649" s="83" customFormat="1" ht="18" customHeight="1" spans="1:16">
      <c r="A3649" s="24">
        <v>3644</v>
      </c>
      <c r="B3649" s="24" t="s">
        <v>23</v>
      </c>
      <c r="C3649" s="24" t="s">
        <v>24</v>
      </c>
      <c r="D3649" s="24" t="s">
        <v>25</v>
      </c>
      <c r="E3649" s="24" t="s">
        <v>4460</v>
      </c>
      <c r="F3649" s="24" t="s">
        <v>7412</v>
      </c>
      <c r="G3649" s="37" t="s">
        <v>7926</v>
      </c>
      <c r="H3649" s="232" t="s">
        <v>194</v>
      </c>
      <c r="I3649" s="24">
        <v>2</v>
      </c>
      <c r="J3649" s="24" t="s">
        <v>7888</v>
      </c>
      <c r="K3649" s="60" t="s">
        <v>31</v>
      </c>
      <c r="L3649" s="238">
        <v>2</v>
      </c>
      <c r="M3649" s="27">
        <f>L3649*130</f>
        <v>260</v>
      </c>
      <c r="N3649" s="23"/>
      <c r="O3649" s="184" t="s">
        <v>32</v>
      </c>
      <c r="P3649" s="237"/>
    </row>
    <row r="3650" s="83" customFormat="1" ht="18" customHeight="1" spans="1:16">
      <c r="A3650" s="24">
        <v>3645</v>
      </c>
      <c r="B3650" s="24" t="s">
        <v>23</v>
      </c>
      <c r="C3650" s="24" t="s">
        <v>24</v>
      </c>
      <c r="D3650" s="24" t="s">
        <v>25</v>
      </c>
      <c r="E3650" s="60" t="s">
        <v>4460</v>
      </c>
      <c r="F3650" s="60" t="s">
        <v>7412</v>
      </c>
      <c r="G3650" s="37" t="s">
        <v>7927</v>
      </c>
      <c r="H3650" s="24" t="s">
        <v>51</v>
      </c>
      <c r="I3650" s="24">
        <v>3</v>
      </c>
      <c r="J3650" s="24" t="s">
        <v>7888</v>
      </c>
      <c r="K3650" s="60" t="s">
        <v>31</v>
      </c>
      <c r="L3650" s="238">
        <v>3</v>
      </c>
      <c r="M3650" s="27">
        <f>L3650*312</f>
        <v>936</v>
      </c>
      <c r="N3650" s="23"/>
      <c r="O3650" s="184" t="s">
        <v>32</v>
      </c>
      <c r="P3650" s="237"/>
    </row>
    <row r="3651" s="83" customFormat="1" ht="18" customHeight="1" spans="1:16">
      <c r="A3651" s="24">
        <v>3646</v>
      </c>
      <c r="B3651" s="24" t="s">
        <v>23</v>
      </c>
      <c r="C3651" s="24" t="s">
        <v>24</v>
      </c>
      <c r="D3651" s="24" t="s">
        <v>25</v>
      </c>
      <c r="E3651" s="60" t="s">
        <v>4460</v>
      </c>
      <c r="F3651" s="60" t="s">
        <v>7412</v>
      </c>
      <c r="G3651" s="37" t="s">
        <v>7928</v>
      </c>
      <c r="H3651" s="232" t="s">
        <v>194</v>
      </c>
      <c r="I3651" s="24">
        <v>3</v>
      </c>
      <c r="J3651" s="24" t="s">
        <v>7888</v>
      </c>
      <c r="K3651" s="60" t="s">
        <v>31</v>
      </c>
      <c r="L3651" s="238">
        <v>3</v>
      </c>
      <c r="M3651" s="27">
        <f>L3651*130</f>
        <v>390</v>
      </c>
      <c r="N3651" s="23"/>
      <c r="O3651" s="184" t="s">
        <v>32</v>
      </c>
      <c r="P3651" s="237"/>
    </row>
    <row r="3652" s="83" customFormat="1" ht="18" customHeight="1" spans="1:16">
      <c r="A3652" s="24">
        <v>3647</v>
      </c>
      <c r="B3652" s="24" t="s">
        <v>23</v>
      </c>
      <c r="C3652" s="24" t="s">
        <v>24</v>
      </c>
      <c r="D3652" s="24" t="s">
        <v>25</v>
      </c>
      <c r="E3652" s="60" t="s">
        <v>4460</v>
      </c>
      <c r="F3652" s="60" t="s">
        <v>7412</v>
      </c>
      <c r="G3652" s="37" t="s">
        <v>7929</v>
      </c>
      <c r="H3652" s="232" t="s">
        <v>194</v>
      </c>
      <c r="I3652" s="24">
        <v>3</v>
      </c>
      <c r="J3652" s="24" t="s">
        <v>7888</v>
      </c>
      <c r="K3652" s="60" t="s">
        <v>31</v>
      </c>
      <c r="L3652" s="238">
        <v>3</v>
      </c>
      <c r="M3652" s="27">
        <f>L3652*130</f>
        <v>390</v>
      </c>
      <c r="N3652" s="23"/>
      <c r="O3652" s="184" t="s">
        <v>32</v>
      </c>
      <c r="P3652" s="237"/>
    </row>
    <row r="3653" s="83" customFormat="1" ht="18" customHeight="1" spans="1:16">
      <c r="A3653" s="24">
        <v>3648</v>
      </c>
      <c r="B3653" s="24" t="s">
        <v>23</v>
      </c>
      <c r="C3653" s="24" t="s">
        <v>24</v>
      </c>
      <c r="D3653" s="24" t="s">
        <v>25</v>
      </c>
      <c r="E3653" s="60" t="s">
        <v>4460</v>
      </c>
      <c r="F3653" s="60" t="s">
        <v>7412</v>
      </c>
      <c r="G3653" s="37" t="s">
        <v>7930</v>
      </c>
      <c r="H3653" s="232" t="s">
        <v>194</v>
      </c>
      <c r="I3653" s="24">
        <v>2</v>
      </c>
      <c r="J3653" s="24" t="s">
        <v>7888</v>
      </c>
      <c r="K3653" s="60" t="s">
        <v>31</v>
      </c>
      <c r="L3653" s="238">
        <v>2</v>
      </c>
      <c r="M3653" s="27">
        <f>L3653*130</f>
        <v>260</v>
      </c>
      <c r="N3653" s="23"/>
      <c r="O3653" s="184" t="s">
        <v>32</v>
      </c>
      <c r="P3653" s="237"/>
    </row>
    <row r="3654" s="83" customFormat="1" ht="18" customHeight="1" spans="1:16">
      <c r="A3654" s="24">
        <v>3649</v>
      </c>
      <c r="B3654" s="24" t="s">
        <v>23</v>
      </c>
      <c r="C3654" s="24" t="s">
        <v>24</v>
      </c>
      <c r="D3654" s="24" t="s">
        <v>25</v>
      </c>
      <c r="E3654" s="60" t="s">
        <v>4460</v>
      </c>
      <c r="F3654" s="60" t="s">
        <v>7412</v>
      </c>
      <c r="G3654" s="37" t="s">
        <v>7046</v>
      </c>
      <c r="H3654" s="24" t="s">
        <v>194</v>
      </c>
      <c r="I3654" s="24">
        <v>4</v>
      </c>
      <c r="J3654" s="24" t="s">
        <v>7888</v>
      </c>
      <c r="K3654" s="60" t="s">
        <v>31</v>
      </c>
      <c r="L3654" s="238">
        <v>4</v>
      </c>
      <c r="M3654" s="27">
        <f>L3654*130</f>
        <v>520</v>
      </c>
      <c r="N3654" s="23"/>
      <c r="O3654" s="184" t="s">
        <v>32</v>
      </c>
      <c r="P3654" s="237"/>
    </row>
    <row r="3655" s="83" customFormat="1" ht="18" customHeight="1" spans="1:16">
      <c r="A3655" s="24">
        <v>3650</v>
      </c>
      <c r="B3655" s="24" t="s">
        <v>23</v>
      </c>
      <c r="C3655" s="24" t="s">
        <v>24</v>
      </c>
      <c r="D3655" s="24" t="s">
        <v>25</v>
      </c>
      <c r="E3655" s="60" t="s">
        <v>4460</v>
      </c>
      <c r="F3655" s="60" t="s">
        <v>7412</v>
      </c>
      <c r="G3655" s="37" t="s">
        <v>7041</v>
      </c>
      <c r="H3655" s="232" t="s">
        <v>194</v>
      </c>
      <c r="I3655" s="24">
        <v>3</v>
      </c>
      <c r="J3655" s="24" t="s">
        <v>7888</v>
      </c>
      <c r="K3655" s="60" t="s">
        <v>31</v>
      </c>
      <c r="L3655" s="238">
        <v>3</v>
      </c>
      <c r="M3655" s="27">
        <f>L3655*130</f>
        <v>390</v>
      </c>
      <c r="N3655" s="23"/>
      <c r="O3655" s="184" t="s">
        <v>32</v>
      </c>
      <c r="P3655" s="237"/>
    </row>
    <row r="3656" s="83" customFormat="1" ht="18" customHeight="1" spans="1:16">
      <c r="A3656" s="24">
        <v>3651</v>
      </c>
      <c r="B3656" s="24" t="s">
        <v>23</v>
      </c>
      <c r="C3656" s="24" t="s">
        <v>24</v>
      </c>
      <c r="D3656" s="24" t="s">
        <v>25</v>
      </c>
      <c r="E3656" s="60" t="s">
        <v>4460</v>
      </c>
      <c r="F3656" s="60" t="s">
        <v>7412</v>
      </c>
      <c r="G3656" s="37" t="s">
        <v>7931</v>
      </c>
      <c r="H3656" s="24" t="s">
        <v>51</v>
      </c>
      <c r="I3656" s="24">
        <v>2</v>
      </c>
      <c r="J3656" s="24" t="s">
        <v>7888</v>
      </c>
      <c r="K3656" s="60" t="s">
        <v>31</v>
      </c>
      <c r="L3656" s="238">
        <v>2</v>
      </c>
      <c r="M3656" s="27">
        <f>L3656*312</f>
        <v>624</v>
      </c>
      <c r="N3656" s="23"/>
      <c r="O3656" s="184" t="s">
        <v>32</v>
      </c>
      <c r="P3656" s="237"/>
    </row>
    <row r="3657" s="83" customFormat="1" ht="18" customHeight="1" spans="1:16">
      <c r="A3657" s="24">
        <v>3652</v>
      </c>
      <c r="B3657" s="24" t="s">
        <v>23</v>
      </c>
      <c r="C3657" s="24" t="s">
        <v>24</v>
      </c>
      <c r="D3657" s="24" t="s">
        <v>25</v>
      </c>
      <c r="E3657" s="24" t="s">
        <v>4460</v>
      </c>
      <c r="F3657" s="24" t="s">
        <v>7412</v>
      </c>
      <c r="G3657" s="238" t="s">
        <v>7932</v>
      </c>
      <c r="H3657" s="232" t="s">
        <v>194</v>
      </c>
      <c r="I3657" s="24">
        <v>2</v>
      </c>
      <c r="J3657" s="24" t="s">
        <v>7888</v>
      </c>
      <c r="K3657" s="60" t="s">
        <v>31</v>
      </c>
      <c r="L3657" s="238">
        <v>2</v>
      </c>
      <c r="M3657" s="27">
        <f t="shared" ref="M3657:M3663" si="167">L3657*130</f>
        <v>260</v>
      </c>
      <c r="N3657" s="23"/>
      <c r="O3657" s="184" t="s">
        <v>32</v>
      </c>
      <c r="P3657" s="239"/>
    </row>
    <row r="3658" s="83" customFormat="1" ht="18" customHeight="1" spans="1:16">
      <c r="A3658" s="24">
        <v>3653</v>
      </c>
      <c r="B3658" s="24" t="s">
        <v>23</v>
      </c>
      <c r="C3658" s="24" t="s">
        <v>24</v>
      </c>
      <c r="D3658" s="24" t="s">
        <v>25</v>
      </c>
      <c r="E3658" s="60" t="s">
        <v>4460</v>
      </c>
      <c r="F3658" s="60" t="s">
        <v>7412</v>
      </c>
      <c r="G3658" s="37" t="s">
        <v>7933</v>
      </c>
      <c r="H3658" s="232" t="s">
        <v>194</v>
      </c>
      <c r="I3658" s="24">
        <v>3</v>
      </c>
      <c r="J3658" s="24" t="s">
        <v>7888</v>
      </c>
      <c r="K3658" s="60" t="s">
        <v>31</v>
      </c>
      <c r="L3658" s="238">
        <v>3</v>
      </c>
      <c r="M3658" s="27">
        <f t="shared" si="167"/>
        <v>390</v>
      </c>
      <c r="N3658" s="23"/>
      <c r="O3658" s="184" t="s">
        <v>32</v>
      </c>
      <c r="P3658" s="237"/>
    </row>
    <row r="3659" s="83" customFormat="1" ht="18" customHeight="1" spans="1:16">
      <c r="A3659" s="24">
        <v>3654</v>
      </c>
      <c r="B3659" s="24" t="s">
        <v>23</v>
      </c>
      <c r="C3659" s="24" t="s">
        <v>24</v>
      </c>
      <c r="D3659" s="24" t="s">
        <v>25</v>
      </c>
      <c r="E3659" s="60" t="s">
        <v>4460</v>
      </c>
      <c r="F3659" s="60" t="s">
        <v>7412</v>
      </c>
      <c r="G3659" s="37" t="s">
        <v>7934</v>
      </c>
      <c r="H3659" s="232" t="s">
        <v>194</v>
      </c>
      <c r="I3659" s="24">
        <v>2</v>
      </c>
      <c r="J3659" s="24" t="s">
        <v>7888</v>
      </c>
      <c r="K3659" s="60" t="s">
        <v>31</v>
      </c>
      <c r="L3659" s="238">
        <v>2</v>
      </c>
      <c r="M3659" s="27">
        <f t="shared" si="167"/>
        <v>260</v>
      </c>
      <c r="N3659" s="23"/>
      <c r="O3659" s="184" t="s">
        <v>32</v>
      </c>
      <c r="P3659" s="237"/>
    </row>
    <row r="3660" s="83" customFormat="1" ht="18" customHeight="1" spans="1:16">
      <c r="A3660" s="24">
        <v>3655</v>
      </c>
      <c r="B3660" s="24" t="s">
        <v>23</v>
      </c>
      <c r="C3660" s="24" t="s">
        <v>24</v>
      </c>
      <c r="D3660" s="24" t="s">
        <v>25</v>
      </c>
      <c r="E3660" s="60" t="s">
        <v>4460</v>
      </c>
      <c r="F3660" s="60" t="s">
        <v>7412</v>
      </c>
      <c r="G3660" s="37" t="s">
        <v>7935</v>
      </c>
      <c r="H3660" s="232" t="s">
        <v>194</v>
      </c>
      <c r="I3660" s="24">
        <v>3</v>
      </c>
      <c r="J3660" s="24" t="s">
        <v>7888</v>
      </c>
      <c r="K3660" s="60" t="s">
        <v>31</v>
      </c>
      <c r="L3660" s="238">
        <v>3</v>
      </c>
      <c r="M3660" s="27">
        <f t="shared" si="167"/>
        <v>390</v>
      </c>
      <c r="N3660" s="23"/>
      <c r="O3660" s="184" t="s">
        <v>32</v>
      </c>
      <c r="P3660" s="237"/>
    </row>
    <row r="3661" s="83" customFormat="1" ht="18" customHeight="1" spans="1:16">
      <c r="A3661" s="24">
        <v>3656</v>
      </c>
      <c r="B3661" s="24" t="s">
        <v>23</v>
      </c>
      <c r="C3661" s="24" t="s">
        <v>24</v>
      </c>
      <c r="D3661" s="24" t="s">
        <v>25</v>
      </c>
      <c r="E3661" s="60" t="s">
        <v>4460</v>
      </c>
      <c r="F3661" s="60" t="s">
        <v>7412</v>
      </c>
      <c r="G3661" s="37" t="s">
        <v>7936</v>
      </c>
      <c r="H3661" s="232" t="s">
        <v>194</v>
      </c>
      <c r="I3661" s="24">
        <v>3</v>
      </c>
      <c r="J3661" s="24" t="s">
        <v>7888</v>
      </c>
      <c r="K3661" s="60" t="s">
        <v>31</v>
      </c>
      <c r="L3661" s="238">
        <v>3</v>
      </c>
      <c r="M3661" s="27">
        <f t="shared" si="167"/>
        <v>390</v>
      </c>
      <c r="N3661" s="23"/>
      <c r="O3661" s="184" t="s">
        <v>32</v>
      </c>
      <c r="P3661" s="237"/>
    </row>
    <row r="3662" s="83" customFormat="1" ht="18" customHeight="1" spans="1:16">
      <c r="A3662" s="24">
        <v>3657</v>
      </c>
      <c r="B3662" s="24" t="s">
        <v>23</v>
      </c>
      <c r="C3662" s="24" t="s">
        <v>24</v>
      </c>
      <c r="D3662" s="24" t="s">
        <v>25</v>
      </c>
      <c r="E3662" s="60" t="s">
        <v>4460</v>
      </c>
      <c r="F3662" s="60" t="s">
        <v>7412</v>
      </c>
      <c r="G3662" s="37" t="s">
        <v>7937</v>
      </c>
      <c r="H3662" s="232" t="s">
        <v>194</v>
      </c>
      <c r="I3662" s="24">
        <v>2</v>
      </c>
      <c r="J3662" s="24" t="s">
        <v>7888</v>
      </c>
      <c r="K3662" s="60" t="s">
        <v>31</v>
      </c>
      <c r="L3662" s="238">
        <v>2</v>
      </c>
      <c r="M3662" s="27">
        <f t="shared" si="167"/>
        <v>260</v>
      </c>
      <c r="N3662" s="23"/>
      <c r="O3662" s="184" t="s">
        <v>32</v>
      </c>
      <c r="P3662" s="237"/>
    </row>
    <row r="3663" s="83" customFormat="1" ht="18" customHeight="1" spans="1:16">
      <c r="A3663" s="24">
        <v>3658</v>
      </c>
      <c r="B3663" s="24" t="s">
        <v>23</v>
      </c>
      <c r="C3663" s="24" t="s">
        <v>24</v>
      </c>
      <c r="D3663" s="24" t="s">
        <v>25</v>
      </c>
      <c r="E3663" s="60" t="s">
        <v>4460</v>
      </c>
      <c r="F3663" s="60" t="s">
        <v>7412</v>
      </c>
      <c r="G3663" s="37" t="s">
        <v>7938</v>
      </c>
      <c r="H3663" s="232" t="s">
        <v>194</v>
      </c>
      <c r="I3663" s="24">
        <v>3</v>
      </c>
      <c r="J3663" s="24" t="s">
        <v>7888</v>
      </c>
      <c r="K3663" s="60" t="s">
        <v>31</v>
      </c>
      <c r="L3663" s="238">
        <v>3</v>
      </c>
      <c r="M3663" s="27">
        <f t="shared" si="167"/>
        <v>390</v>
      </c>
      <c r="N3663" s="23"/>
      <c r="O3663" s="184" t="s">
        <v>32</v>
      </c>
      <c r="P3663" s="237"/>
    </row>
    <row r="3664" s="83" customFormat="1" ht="18" customHeight="1" spans="1:16">
      <c r="A3664" s="24">
        <v>3659</v>
      </c>
      <c r="B3664" s="24" t="s">
        <v>23</v>
      </c>
      <c r="C3664" s="24" t="s">
        <v>24</v>
      </c>
      <c r="D3664" s="24" t="s">
        <v>25</v>
      </c>
      <c r="E3664" s="60" t="s">
        <v>4460</v>
      </c>
      <c r="F3664" s="60" t="s">
        <v>7412</v>
      </c>
      <c r="G3664" s="37" t="s">
        <v>7939</v>
      </c>
      <c r="H3664" s="232" t="s">
        <v>194</v>
      </c>
      <c r="I3664" s="24">
        <v>1</v>
      </c>
      <c r="J3664" s="24" t="s">
        <v>7888</v>
      </c>
      <c r="K3664" s="60" t="s">
        <v>31</v>
      </c>
      <c r="L3664" s="238">
        <v>1</v>
      </c>
      <c r="M3664" s="27">
        <f>L3664*312</f>
        <v>312</v>
      </c>
      <c r="N3664" s="23"/>
      <c r="O3664" s="184" t="s">
        <v>32</v>
      </c>
      <c r="P3664" s="237"/>
    </row>
    <row r="3665" s="83" customFormat="1" ht="18" customHeight="1" spans="1:16">
      <c r="A3665" s="24">
        <v>3660</v>
      </c>
      <c r="B3665" s="24" t="s">
        <v>23</v>
      </c>
      <c r="C3665" s="24" t="s">
        <v>24</v>
      </c>
      <c r="D3665" s="24" t="s">
        <v>25</v>
      </c>
      <c r="E3665" s="60" t="s">
        <v>4460</v>
      </c>
      <c r="F3665" s="60" t="s">
        <v>7412</v>
      </c>
      <c r="G3665" s="37" t="s">
        <v>7940</v>
      </c>
      <c r="H3665" s="232" t="s">
        <v>194</v>
      </c>
      <c r="I3665" s="24">
        <v>3</v>
      </c>
      <c r="J3665" s="24" t="s">
        <v>7888</v>
      </c>
      <c r="K3665" s="60" t="s">
        <v>31</v>
      </c>
      <c r="L3665" s="238">
        <v>3</v>
      </c>
      <c r="M3665" s="27">
        <f t="shared" ref="M3665:M3670" si="168">L3665*130</f>
        <v>390</v>
      </c>
      <c r="N3665" s="23"/>
      <c r="O3665" s="184" t="s">
        <v>32</v>
      </c>
      <c r="P3665" s="237"/>
    </row>
    <row r="3666" s="83" customFormat="1" ht="18" customHeight="1" spans="1:16">
      <c r="A3666" s="24">
        <v>3661</v>
      </c>
      <c r="B3666" s="24" t="s">
        <v>23</v>
      </c>
      <c r="C3666" s="24" t="s">
        <v>24</v>
      </c>
      <c r="D3666" s="24" t="s">
        <v>25</v>
      </c>
      <c r="E3666" s="60" t="s">
        <v>4460</v>
      </c>
      <c r="F3666" s="60" t="s">
        <v>7412</v>
      </c>
      <c r="G3666" s="37" t="s">
        <v>7941</v>
      </c>
      <c r="H3666" s="232" t="s">
        <v>194</v>
      </c>
      <c r="I3666" s="24">
        <v>3</v>
      </c>
      <c r="J3666" s="24" t="s">
        <v>7942</v>
      </c>
      <c r="K3666" s="60" t="s">
        <v>31</v>
      </c>
      <c r="L3666" s="238">
        <v>3</v>
      </c>
      <c r="M3666" s="27">
        <f t="shared" si="168"/>
        <v>390</v>
      </c>
      <c r="N3666" s="23"/>
      <c r="O3666" s="184" t="s">
        <v>32</v>
      </c>
      <c r="P3666" s="237"/>
    </row>
    <row r="3667" s="83" customFormat="1" ht="18" customHeight="1" spans="1:16">
      <c r="A3667" s="24">
        <v>3662</v>
      </c>
      <c r="B3667" s="24" t="s">
        <v>23</v>
      </c>
      <c r="C3667" s="24" t="s">
        <v>24</v>
      </c>
      <c r="D3667" s="24" t="s">
        <v>25</v>
      </c>
      <c r="E3667" s="60" t="s">
        <v>4460</v>
      </c>
      <c r="F3667" s="60" t="s">
        <v>7412</v>
      </c>
      <c r="G3667" s="37" t="s">
        <v>7943</v>
      </c>
      <c r="H3667" s="24" t="s">
        <v>194</v>
      </c>
      <c r="I3667" s="24">
        <v>4</v>
      </c>
      <c r="J3667" s="24" t="s">
        <v>7942</v>
      </c>
      <c r="K3667" s="60" t="s">
        <v>31</v>
      </c>
      <c r="L3667" s="238">
        <v>4</v>
      </c>
      <c r="M3667" s="27">
        <f t="shared" si="168"/>
        <v>520</v>
      </c>
      <c r="N3667" s="23"/>
      <c r="O3667" s="184" t="s">
        <v>32</v>
      </c>
      <c r="P3667" s="237"/>
    </row>
    <row r="3668" s="83" customFormat="1" ht="18" customHeight="1" spans="1:16">
      <c r="A3668" s="24">
        <v>3663</v>
      </c>
      <c r="B3668" s="24" t="s">
        <v>23</v>
      </c>
      <c r="C3668" s="24" t="s">
        <v>24</v>
      </c>
      <c r="D3668" s="24" t="s">
        <v>25</v>
      </c>
      <c r="E3668" s="60" t="s">
        <v>4878</v>
      </c>
      <c r="F3668" s="60" t="s">
        <v>7412</v>
      </c>
      <c r="G3668" s="37" t="s">
        <v>7944</v>
      </c>
      <c r="H3668" s="232" t="s">
        <v>194</v>
      </c>
      <c r="I3668" s="24">
        <v>3</v>
      </c>
      <c r="J3668" s="24" t="s">
        <v>7942</v>
      </c>
      <c r="K3668" s="60" t="s">
        <v>31</v>
      </c>
      <c r="L3668" s="238">
        <v>3</v>
      </c>
      <c r="M3668" s="27">
        <f t="shared" si="168"/>
        <v>390</v>
      </c>
      <c r="N3668" s="23"/>
      <c r="O3668" s="184" t="s">
        <v>32</v>
      </c>
      <c r="P3668" s="237"/>
    </row>
    <row r="3669" s="83" customFormat="1" ht="18" customHeight="1" spans="1:16">
      <c r="A3669" s="24">
        <v>3664</v>
      </c>
      <c r="B3669" s="24" t="s">
        <v>23</v>
      </c>
      <c r="C3669" s="24" t="s">
        <v>24</v>
      </c>
      <c r="D3669" s="24" t="s">
        <v>25</v>
      </c>
      <c r="E3669" s="60" t="s">
        <v>4460</v>
      </c>
      <c r="F3669" s="60" t="s">
        <v>7412</v>
      </c>
      <c r="G3669" s="37" t="s">
        <v>7945</v>
      </c>
      <c r="H3669" s="24" t="s">
        <v>194</v>
      </c>
      <c r="I3669" s="24">
        <v>5</v>
      </c>
      <c r="J3669" s="24" t="s">
        <v>7942</v>
      </c>
      <c r="K3669" s="60" t="s">
        <v>31</v>
      </c>
      <c r="L3669" s="238">
        <v>5</v>
      </c>
      <c r="M3669" s="27">
        <f t="shared" si="168"/>
        <v>650</v>
      </c>
      <c r="N3669" s="23"/>
      <c r="O3669" s="184" t="s">
        <v>32</v>
      </c>
      <c r="P3669" s="237"/>
    </row>
    <row r="3670" s="83" customFormat="1" ht="18" customHeight="1" spans="1:16">
      <c r="A3670" s="24">
        <v>3665</v>
      </c>
      <c r="B3670" s="24" t="s">
        <v>23</v>
      </c>
      <c r="C3670" s="24" t="s">
        <v>24</v>
      </c>
      <c r="D3670" s="24" t="s">
        <v>25</v>
      </c>
      <c r="E3670" s="60" t="s">
        <v>4460</v>
      </c>
      <c r="F3670" s="60" t="s">
        <v>7412</v>
      </c>
      <c r="G3670" s="37" t="s">
        <v>7946</v>
      </c>
      <c r="H3670" s="232" t="s">
        <v>194</v>
      </c>
      <c r="I3670" s="24">
        <v>3</v>
      </c>
      <c r="J3670" s="24" t="s">
        <v>7942</v>
      </c>
      <c r="K3670" s="60" t="s">
        <v>31</v>
      </c>
      <c r="L3670" s="238">
        <v>3</v>
      </c>
      <c r="M3670" s="27">
        <f t="shared" si="168"/>
        <v>390</v>
      </c>
      <c r="N3670" s="23"/>
      <c r="O3670" s="184" t="s">
        <v>32</v>
      </c>
      <c r="P3670" s="237"/>
    </row>
    <row r="3671" s="83" customFormat="1" ht="18" customHeight="1" spans="1:16">
      <c r="A3671" s="24">
        <v>3666</v>
      </c>
      <c r="B3671" s="24" t="s">
        <v>23</v>
      </c>
      <c r="C3671" s="24" t="s">
        <v>24</v>
      </c>
      <c r="D3671" s="24" t="s">
        <v>25</v>
      </c>
      <c r="E3671" s="60" t="s">
        <v>4460</v>
      </c>
      <c r="F3671" s="60" t="s">
        <v>7412</v>
      </c>
      <c r="G3671" s="37" t="s">
        <v>7947</v>
      </c>
      <c r="H3671" s="24" t="s">
        <v>51</v>
      </c>
      <c r="I3671" s="24">
        <v>3</v>
      </c>
      <c r="J3671" s="24" t="s">
        <v>7942</v>
      </c>
      <c r="K3671" s="60" t="s">
        <v>31</v>
      </c>
      <c r="L3671" s="238">
        <v>3</v>
      </c>
      <c r="M3671" s="27">
        <f>L3671*312</f>
        <v>936</v>
      </c>
      <c r="N3671" s="23"/>
      <c r="O3671" s="184" t="s">
        <v>32</v>
      </c>
      <c r="P3671" s="237"/>
    </row>
    <row r="3672" s="83" customFormat="1" ht="18" customHeight="1" spans="1:16">
      <c r="A3672" s="24">
        <v>3667</v>
      </c>
      <c r="B3672" s="24" t="s">
        <v>23</v>
      </c>
      <c r="C3672" s="24" t="s">
        <v>24</v>
      </c>
      <c r="D3672" s="24" t="s">
        <v>25</v>
      </c>
      <c r="E3672" s="60" t="s">
        <v>4878</v>
      </c>
      <c r="F3672" s="60" t="s">
        <v>7412</v>
      </c>
      <c r="G3672" s="37" t="s">
        <v>7948</v>
      </c>
      <c r="H3672" s="232" t="s">
        <v>194</v>
      </c>
      <c r="I3672" s="24">
        <v>3</v>
      </c>
      <c r="J3672" s="24" t="s">
        <v>7942</v>
      </c>
      <c r="K3672" s="60" t="s">
        <v>31</v>
      </c>
      <c r="L3672" s="238">
        <v>3</v>
      </c>
      <c r="M3672" s="27">
        <f t="shared" ref="M3672:M3682" si="169">L3672*130</f>
        <v>390</v>
      </c>
      <c r="N3672" s="23"/>
      <c r="O3672" s="184" t="s">
        <v>32</v>
      </c>
      <c r="P3672" s="237"/>
    </row>
    <row r="3673" s="83" customFormat="1" ht="18" customHeight="1" spans="1:16">
      <c r="A3673" s="24">
        <v>3668</v>
      </c>
      <c r="B3673" s="24" t="s">
        <v>23</v>
      </c>
      <c r="C3673" s="24" t="s">
        <v>24</v>
      </c>
      <c r="D3673" s="24" t="s">
        <v>25</v>
      </c>
      <c r="E3673" s="60" t="s">
        <v>4460</v>
      </c>
      <c r="F3673" s="60" t="s">
        <v>7412</v>
      </c>
      <c r="G3673" s="37" t="s">
        <v>7949</v>
      </c>
      <c r="H3673" s="232" t="s">
        <v>194</v>
      </c>
      <c r="I3673" s="24">
        <v>3</v>
      </c>
      <c r="J3673" s="24" t="s">
        <v>7942</v>
      </c>
      <c r="K3673" s="60" t="s">
        <v>31</v>
      </c>
      <c r="L3673" s="238">
        <v>3</v>
      </c>
      <c r="M3673" s="27">
        <f t="shared" si="169"/>
        <v>390</v>
      </c>
      <c r="N3673" s="23"/>
      <c r="O3673" s="184" t="s">
        <v>32</v>
      </c>
      <c r="P3673" s="237"/>
    </row>
    <row r="3674" s="83" customFormat="1" ht="18" customHeight="1" spans="1:16">
      <c r="A3674" s="24">
        <v>3669</v>
      </c>
      <c r="B3674" s="24" t="s">
        <v>23</v>
      </c>
      <c r="C3674" s="24" t="s">
        <v>24</v>
      </c>
      <c r="D3674" s="24" t="s">
        <v>25</v>
      </c>
      <c r="E3674" s="60" t="s">
        <v>4878</v>
      </c>
      <c r="F3674" s="60" t="s">
        <v>7412</v>
      </c>
      <c r="G3674" s="37" t="s">
        <v>7950</v>
      </c>
      <c r="H3674" s="24" t="s">
        <v>194</v>
      </c>
      <c r="I3674" s="24">
        <v>5</v>
      </c>
      <c r="J3674" s="24" t="s">
        <v>7942</v>
      </c>
      <c r="K3674" s="60" t="s">
        <v>31</v>
      </c>
      <c r="L3674" s="238">
        <v>5</v>
      </c>
      <c r="M3674" s="27">
        <f t="shared" si="169"/>
        <v>650</v>
      </c>
      <c r="N3674" s="23"/>
      <c r="O3674" s="184" t="s">
        <v>32</v>
      </c>
      <c r="P3674" s="237"/>
    </row>
    <row r="3675" s="83" customFormat="1" ht="18" customHeight="1" spans="1:16">
      <c r="A3675" s="24">
        <v>3670</v>
      </c>
      <c r="B3675" s="24" t="s">
        <v>23</v>
      </c>
      <c r="C3675" s="24" t="s">
        <v>24</v>
      </c>
      <c r="D3675" s="24" t="s">
        <v>25</v>
      </c>
      <c r="E3675" s="60" t="s">
        <v>4460</v>
      </c>
      <c r="F3675" s="60" t="s">
        <v>7412</v>
      </c>
      <c r="G3675" s="37" t="s">
        <v>7597</v>
      </c>
      <c r="H3675" s="24" t="s">
        <v>194</v>
      </c>
      <c r="I3675" s="24">
        <v>5</v>
      </c>
      <c r="J3675" s="24" t="s">
        <v>7942</v>
      </c>
      <c r="K3675" s="60" t="s">
        <v>31</v>
      </c>
      <c r="L3675" s="238">
        <v>5</v>
      </c>
      <c r="M3675" s="27">
        <f t="shared" si="169"/>
        <v>650</v>
      </c>
      <c r="N3675" s="23"/>
      <c r="O3675" s="184" t="s">
        <v>32</v>
      </c>
      <c r="P3675" s="237"/>
    </row>
    <row r="3676" s="83" customFormat="1" ht="18" customHeight="1" spans="1:16">
      <c r="A3676" s="24">
        <v>3671</v>
      </c>
      <c r="B3676" s="24" t="s">
        <v>23</v>
      </c>
      <c r="C3676" s="24" t="s">
        <v>24</v>
      </c>
      <c r="D3676" s="24" t="s">
        <v>25</v>
      </c>
      <c r="E3676" s="60" t="s">
        <v>4460</v>
      </c>
      <c r="F3676" s="60" t="s">
        <v>7412</v>
      </c>
      <c r="G3676" s="37" t="s">
        <v>7951</v>
      </c>
      <c r="H3676" s="232" t="s">
        <v>194</v>
      </c>
      <c r="I3676" s="24">
        <v>3</v>
      </c>
      <c r="J3676" s="24" t="s">
        <v>7942</v>
      </c>
      <c r="K3676" s="60" t="s">
        <v>31</v>
      </c>
      <c r="L3676" s="238">
        <v>3</v>
      </c>
      <c r="M3676" s="27">
        <f t="shared" si="169"/>
        <v>390</v>
      </c>
      <c r="N3676" s="23"/>
      <c r="O3676" s="184" t="s">
        <v>32</v>
      </c>
      <c r="P3676" s="237"/>
    </row>
    <row r="3677" s="83" customFormat="1" ht="18" customHeight="1" spans="1:16">
      <c r="A3677" s="24">
        <v>3672</v>
      </c>
      <c r="B3677" s="24" t="s">
        <v>23</v>
      </c>
      <c r="C3677" s="24" t="s">
        <v>24</v>
      </c>
      <c r="D3677" s="24" t="s">
        <v>25</v>
      </c>
      <c r="E3677" s="60" t="s">
        <v>4460</v>
      </c>
      <c r="F3677" s="60" t="s">
        <v>7412</v>
      </c>
      <c r="G3677" s="37" t="s">
        <v>7952</v>
      </c>
      <c r="H3677" s="24" t="s">
        <v>194</v>
      </c>
      <c r="I3677" s="24">
        <v>4</v>
      </c>
      <c r="J3677" s="24" t="s">
        <v>7942</v>
      </c>
      <c r="K3677" s="60" t="s">
        <v>31</v>
      </c>
      <c r="L3677" s="238">
        <v>4</v>
      </c>
      <c r="M3677" s="27">
        <f t="shared" si="169"/>
        <v>520</v>
      </c>
      <c r="N3677" s="23"/>
      <c r="O3677" s="184" t="s">
        <v>32</v>
      </c>
      <c r="P3677" s="237"/>
    </row>
    <row r="3678" s="83" customFormat="1" ht="18" customHeight="1" spans="1:16">
      <c r="A3678" s="24">
        <v>3673</v>
      </c>
      <c r="B3678" s="24" t="s">
        <v>23</v>
      </c>
      <c r="C3678" s="24" t="s">
        <v>24</v>
      </c>
      <c r="D3678" s="24" t="s">
        <v>25</v>
      </c>
      <c r="E3678" s="60" t="s">
        <v>4460</v>
      </c>
      <c r="F3678" s="60" t="s">
        <v>7412</v>
      </c>
      <c r="G3678" s="37" t="s">
        <v>7953</v>
      </c>
      <c r="H3678" s="24" t="s">
        <v>194</v>
      </c>
      <c r="I3678" s="24">
        <v>4</v>
      </c>
      <c r="J3678" s="24" t="s">
        <v>7942</v>
      </c>
      <c r="K3678" s="60" t="s">
        <v>31</v>
      </c>
      <c r="L3678" s="238">
        <v>4</v>
      </c>
      <c r="M3678" s="27">
        <f t="shared" si="169"/>
        <v>520</v>
      </c>
      <c r="N3678" s="23"/>
      <c r="O3678" s="184" t="s">
        <v>32</v>
      </c>
      <c r="P3678" s="237"/>
    </row>
    <row r="3679" s="83" customFormat="1" ht="18" customHeight="1" spans="1:16">
      <c r="A3679" s="24">
        <v>3674</v>
      </c>
      <c r="B3679" s="24" t="s">
        <v>23</v>
      </c>
      <c r="C3679" s="24" t="s">
        <v>24</v>
      </c>
      <c r="D3679" s="24" t="s">
        <v>25</v>
      </c>
      <c r="E3679" s="60" t="s">
        <v>4460</v>
      </c>
      <c r="F3679" s="60" t="s">
        <v>7412</v>
      </c>
      <c r="G3679" s="37" t="s">
        <v>7954</v>
      </c>
      <c r="H3679" s="232" t="s">
        <v>194</v>
      </c>
      <c r="I3679" s="24">
        <v>3</v>
      </c>
      <c r="J3679" s="24" t="s">
        <v>7942</v>
      </c>
      <c r="K3679" s="60" t="s">
        <v>31</v>
      </c>
      <c r="L3679" s="238">
        <v>3</v>
      </c>
      <c r="M3679" s="27">
        <f t="shared" si="169"/>
        <v>390</v>
      </c>
      <c r="N3679" s="23"/>
      <c r="O3679" s="184" t="s">
        <v>32</v>
      </c>
      <c r="P3679" s="237"/>
    </row>
    <row r="3680" s="83" customFormat="1" ht="18" customHeight="1" spans="1:16">
      <c r="A3680" s="24">
        <v>3675</v>
      </c>
      <c r="B3680" s="24" t="s">
        <v>23</v>
      </c>
      <c r="C3680" s="24" t="s">
        <v>24</v>
      </c>
      <c r="D3680" s="24" t="s">
        <v>25</v>
      </c>
      <c r="E3680" s="60" t="s">
        <v>4460</v>
      </c>
      <c r="F3680" s="60" t="s">
        <v>7412</v>
      </c>
      <c r="G3680" s="37" t="s">
        <v>7955</v>
      </c>
      <c r="H3680" s="232" t="s">
        <v>194</v>
      </c>
      <c r="I3680" s="24">
        <v>2</v>
      </c>
      <c r="J3680" s="24" t="s">
        <v>7942</v>
      </c>
      <c r="K3680" s="60" t="s">
        <v>31</v>
      </c>
      <c r="L3680" s="238">
        <v>2</v>
      </c>
      <c r="M3680" s="27">
        <f t="shared" si="169"/>
        <v>260</v>
      </c>
      <c r="N3680" s="23"/>
      <c r="O3680" s="184" t="s">
        <v>32</v>
      </c>
      <c r="P3680" s="237"/>
    </row>
    <row r="3681" s="83" customFormat="1" ht="18" customHeight="1" spans="1:16">
      <c r="A3681" s="24">
        <v>3676</v>
      </c>
      <c r="B3681" s="24" t="s">
        <v>23</v>
      </c>
      <c r="C3681" s="24" t="s">
        <v>24</v>
      </c>
      <c r="D3681" s="24" t="s">
        <v>25</v>
      </c>
      <c r="E3681" s="60" t="s">
        <v>4460</v>
      </c>
      <c r="F3681" s="60" t="s">
        <v>7412</v>
      </c>
      <c r="G3681" s="37" t="s">
        <v>7956</v>
      </c>
      <c r="H3681" s="24" t="s">
        <v>194</v>
      </c>
      <c r="I3681" s="24">
        <v>4</v>
      </c>
      <c r="J3681" s="24" t="s">
        <v>7942</v>
      </c>
      <c r="K3681" s="60" t="s">
        <v>31</v>
      </c>
      <c r="L3681" s="238">
        <v>4</v>
      </c>
      <c r="M3681" s="27">
        <f t="shared" si="169"/>
        <v>520</v>
      </c>
      <c r="N3681" s="23"/>
      <c r="O3681" s="184" t="s">
        <v>32</v>
      </c>
      <c r="P3681" s="237"/>
    </row>
    <row r="3682" s="83" customFormat="1" ht="18" customHeight="1" spans="1:16">
      <c r="A3682" s="24">
        <v>3677</v>
      </c>
      <c r="B3682" s="24" t="s">
        <v>23</v>
      </c>
      <c r="C3682" s="24" t="s">
        <v>24</v>
      </c>
      <c r="D3682" s="24" t="s">
        <v>25</v>
      </c>
      <c r="E3682" s="60" t="s">
        <v>4460</v>
      </c>
      <c r="F3682" s="60" t="s">
        <v>7412</v>
      </c>
      <c r="G3682" s="37" t="s">
        <v>7957</v>
      </c>
      <c r="H3682" s="232" t="s">
        <v>194</v>
      </c>
      <c r="I3682" s="24">
        <v>2</v>
      </c>
      <c r="J3682" s="24" t="s">
        <v>7942</v>
      </c>
      <c r="K3682" s="60" t="s">
        <v>31</v>
      </c>
      <c r="L3682" s="238">
        <v>2</v>
      </c>
      <c r="M3682" s="27">
        <f t="shared" si="169"/>
        <v>260</v>
      </c>
      <c r="N3682" s="23"/>
      <c r="O3682" s="184" t="s">
        <v>32</v>
      </c>
      <c r="P3682" s="237"/>
    </row>
    <row r="3683" s="83" customFormat="1" ht="18" customHeight="1" spans="1:16">
      <c r="A3683" s="24">
        <v>3678</v>
      </c>
      <c r="B3683" s="24" t="s">
        <v>23</v>
      </c>
      <c r="C3683" s="24" t="s">
        <v>24</v>
      </c>
      <c r="D3683" s="24" t="s">
        <v>25</v>
      </c>
      <c r="E3683" s="60" t="s">
        <v>4460</v>
      </c>
      <c r="F3683" s="60" t="s">
        <v>7412</v>
      </c>
      <c r="G3683" s="37" t="s">
        <v>7958</v>
      </c>
      <c r="H3683" s="232" t="s">
        <v>194</v>
      </c>
      <c r="I3683" s="24">
        <v>1</v>
      </c>
      <c r="J3683" s="24" t="s">
        <v>7942</v>
      </c>
      <c r="K3683" s="60" t="s">
        <v>31</v>
      </c>
      <c r="L3683" s="238">
        <v>1</v>
      </c>
      <c r="M3683" s="27">
        <f>L3683*312</f>
        <v>312</v>
      </c>
      <c r="N3683" s="23"/>
      <c r="O3683" s="184" t="s">
        <v>32</v>
      </c>
      <c r="P3683" s="237"/>
    </row>
    <row r="3684" s="83" customFormat="1" ht="18" customHeight="1" spans="1:16">
      <c r="A3684" s="24">
        <v>3679</v>
      </c>
      <c r="B3684" s="24" t="s">
        <v>23</v>
      </c>
      <c r="C3684" s="24" t="s">
        <v>24</v>
      </c>
      <c r="D3684" s="24" t="s">
        <v>25</v>
      </c>
      <c r="E3684" s="60" t="s">
        <v>4460</v>
      </c>
      <c r="F3684" s="60" t="s">
        <v>7412</v>
      </c>
      <c r="G3684" s="37" t="s">
        <v>7959</v>
      </c>
      <c r="H3684" s="232" t="s">
        <v>194</v>
      </c>
      <c r="I3684" s="24">
        <v>1</v>
      </c>
      <c r="J3684" s="24" t="s">
        <v>7942</v>
      </c>
      <c r="K3684" s="60" t="s">
        <v>31</v>
      </c>
      <c r="L3684" s="238">
        <v>1</v>
      </c>
      <c r="M3684" s="27">
        <f>L3684*312</f>
        <v>312</v>
      </c>
      <c r="N3684" s="23"/>
      <c r="O3684" s="184" t="s">
        <v>32</v>
      </c>
      <c r="P3684" s="237"/>
    </row>
    <row r="3685" s="83" customFormat="1" ht="18" customHeight="1" spans="1:16">
      <c r="A3685" s="24">
        <v>3680</v>
      </c>
      <c r="B3685" s="24" t="s">
        <v>23</v>
      </c>
      <c r="C3685" s="24" t="s">
        <v>24</v>
      </c>
      <c r="D3685" s="24" t="s">
        <v>25</v>
      </c>
      <c r="E3685" s="60" t="s">
        <v>4460</v>
      </c>
      <c r="F3685" s="60" t="s">
        <v>7412</v>
      </c>
      <c r="G3685" s="37" t="s">
        <v>7960</v>
      </c>
      <c r="H3685" s="232" t="s">
        <v>194</v>
      </c>
      <c r="I3685" s="24">
        <v>2</v>
      </c>
      <c r="J3685" s="24" t="s">
        <v>7942</v>
      </c>
      <c r="K3685" s="60" t="s">
        <v>31</v>
      </c>
      <c r="L3685" s="238">
        <v>2</v>
      </c>
      <c r="M3685" s="27">
        <f t="shared" ref="M3685:M3718" si="170">L3685*130</f>
        <v>260</v>
      </c>
      <c r="N3685" s="23"/>
      <c r="O3685" s="184" t="s">
        <v>32</v>
      </c>
      <c r="P3685" s="237"/>
    </row>
    <row r="3686" s="83" customFormat="1" ht="18" customHeight="1" spans="1:16">
      <c r="A3686" s="24">
        <v>3681</v>
      </c>
      <c r="B3686" s="24" t="s">
        <v>23</v>
      </c>
      <c r="C3686" s="24" t="s">
        <v>24</v>
      </c>
      <c r="D3686" s="24" t="s">
        <v>25</v>
      </c>
      <c r="E3686" s="60" t="s">
        <v>4460</v>
      </c>
      <c r="F3686" s="60" t="s">
        <v>7412</v>
      </c>
      <c r="G3686" s="37" t="s">
        <v>7961</v>
      </c>
      <c r="H3686" s="232" t="s">
        <v>194</v>
      </c>
      <c r="I3686" s="24">
        <v>2</v>
      </c>
      <c r="J3686" s="24" t="s">
        <v>7942</v>
      </c>
      <c r="K3686" s="60" t="s">
        <v>31</v>
      </c>
      <c r="L3686" s="238">
        <v>2</v>
      </c>
      <c r="M3686" s="27">
        <f t="shared" si="170"/>
        <v>260</v>
      </c>
      <c r="N3686" s="23"/>
      <c r="O3686" s="184" t="s">
        <v>32</v>
      </c>
      <c r="P3686" s="237"/>
    </row>
    <row r="3687" s="83" customFormat="1" ht="18" customHeight="1" spans="1:16">
      <c r="A3687" s="24">
        <v>3682</v>
      </c>
      <c r="B3687" s="24" t="s">
        <v>23</v>
      </c>
      <c r="C3687" s="24" t="s">
        <v>24</v>
      </c>
      <c r="D3687" s="24" t="s">
        <v>25</v>
      </c>
      <c r="E3687" s="60" t="s">
        <v>4460</v>
      </c>
      <c r="F3687" s="60" t="s">
        <v>7412</v>
      </c>
      <c r="G3687" s="37" t="s">
        <v>7962</v>
      </c>
      <c r="H3687" s="232" t="s">
        <v>194</v>
      </c>
      <c r="I3687" s="24">
        <v>3</v>
      </c>
      <c r="J3687" s="24" t="s">
        <v>7963</v>
      </c>
      <c r="K3687" s="60" t="s">
        <v>31</v>
      </c>
      <c r="L3687" s="238">
        <v>3</v>
      </c>
      <c r="M3687" s="27">
        <f t="shared" si="170"/>
        <v>390</v>
      </c>
      <c r="N3687" s="23"/>
      <c r="O3687" s="184" t="s">
        <v>32</v>
      </c>
      <c r="P3687" s="237"/>
    </row>
    <row r="3688" s="83" customFormat="1" ht="18" customHeight="1" spans="1:16">
      <c r="A3688" s="24">
        <v>3683</v>
      </c>
      <c r="B3688" s="24" t="s">
        <v>23</v>
      </c>
      <c r="C3688" s="24" t="s">
        <v>24</v>
      </c>
      <c r="D3688" s="24" t="s">
        <v>25</v>
      </c>
      <c r="E3688" s="60" t="s">
        <v>4460</v>
      </c>
      <c r="F3688" s="60" t="s">
        <v>7412</v>
      </c>
      <c r="G3688" s="37" t="s">
        <v>7964</v>
      </c>
      <c r="H3688" s="24" t="s">
        <v>194</v>
      </c>
      <c r="I3688" s="24">
        <v>4</v>
      </c>
      <c r="J3688" s="24" t="s">
        <v>7963</v>
      </c>
      <c r="K3688" s="60" t="s">
        <v>31</v>
      </c>
      <c r="L3688" s="238">
        <v>4</v>
      </c>
      <c r="M3688" s="27">
        <f t="shared" si="170"/>
        <v>520</v>
      </c>
      <c r="N3688" s="23"/>
      <c r="O3688" s="184" t="s">
        <v>32</v>
      </c>
      <c r="P3688" s="237"/>
    </row>
    <row r="3689" s="83" customFormat="1" ht="18" customHeight="1" spans="1:16">
      <c r="A3689" s="24">
        <v>3684</v>
      </c>
      <c r="B3689" s="24" t="s">
        <v>23</v>
      </c>
      <c r="C3689" s="24" t="s">
        <v>24</v>
      </c>
      <c r="D3689" s="24" t="s">
        <v>25</v>
      </c>
      <c r="E3689" s="60" t="s">
        <v>4460</v>
      </c>
      <c r="F3689" s="60" t="s">
        <v>7412</v>
      </c>
      <c r="G3689" s="37" t="s">
        <v>7965</v>
      </c>
      <c r="H3689" s="232" t="s">
        <v>194</v>
      </c>
      <c r="I3689" s="24">
        <v>3</v>
      </c>
      <c r="J3689" s="24" t="s">
        <v>7963</v>
      </c>
      <c r="K3689" s="60" t="s">
        <v>31</v>
      </c>
      <c r="L3689" s="238">
        <v>3</v>
      </c>
      <c r="M3689" s="27">
        <f t="shared" si="170"/>
        <v>390</v>
      </c>
      <c r="N3689" s="23"/>
      <c r="O3689" s="184" t="s">
        <v>32</v>
      </c>
      <c r="P3689" s="237"/>
    </row>
    <row r="3690" s="83" customFormat="1" ht="18" customHeight="1" spans="1:16">
      <c r="A3690" s="24">
        <v>3685</v>
      </c>
      <c r="B3690" s="24" t="s">
        <v>23</v>
      </c>
      <c r="C3690" s="24" t="s">
        <v>24</v>
      </c>
      <c r="D3690" s="24" t="s">
        <v>25</v>
      </c>
      <c r="E3690" s="60" t="s">
        <v>4460</v>
      </c>
      <c r="F3690" s="60" t="s">
        <v>7412</v>
      </c>
      <c r="G3690" s="37" t="s">
        <v>7966</v>
      </c>
      <c r="H3690" s="232" t="s">
        <v>194</v>
      </c>
      <c r="I3690" s="24">
        <v>2</v>
      </c>
      <c r="J3690" s="24" t="s">
        <v>7963</v>
      </c>
      <c r="K3690" s="60" t="s">
        <v>31</v>
      </c>
      <c r="L3690" s="238">
        <v>2</v>
      </c>
      <c r="M3690" s="27">
        <f t="shared" si="170"/>
        <v>260</v>
      </c>
      <c r="N3690" s="23"/>
      <c r="O3690" s="184" t="s">
        <v>32</v>
      </c>
      <c r="P3690" s="237"/>
    </row>
    <row r="3691" s="83" customFormat="1" ht="18" customHeight="1" spans="1:16">
      <c r="A3691" s="24">
        <v>3686</v>
      </c>
      <c r="B3691" s="24" t="s">
        <v>23</v>
      </c>
      <c r="C3691" s="24" t="s">
        <v>24</v>
      </c>
      <c r="D3691" s="24" t="s">
        <v>25</v>
      </c>
      <c r="E3691" s="60" t="s">
        <v>4460</v>
      </c>
      <c r="F3691" s="60" t="s">
        <v>7412</v>
      </c>
      <c r="G3691" s="37" t="s">
        <v>7967</v>
      </c>
      <c r="H3691" s="232" t="s">
        <v>194</v>
      </c>
      <c r="I3691" s="24">
        <v>2</v>
      </c>
      <c r="J3691" s="24" t="s">
        <v>7963</v>
      </c>
      <c r="K3691" s="60" t="s">
        <v>31</v>
      </c>
      <c r="L3691" s="238">
        <v>2</v>
      </c>
      <c r="M3691" s="27">
        <f t="shared" si="170"/>
        <v>260</v>
      </c>
      <c r="N3691" s="23"/>
      <c r="O3691" s="184" t="s">
        <v>32</v>
      </c>
      <c r="P3691" s="237"/>
    </row>
    <row r="3692" s="83" customFormat="1" ht="18" customHeight="1" spans="1:16">
      <c r="A3692" s="24">
        <v>3687</v>
      </c>
      <c r="B3692" s="24" t="s">
        <v>23</v>
      </c>
      <c r="C3692" s="24" t="s">
        <v>24</v>
      </c>
      <c r="D3692" s="24" t="s">
        <v>25</v>
      </c>
      <c r="E3692" s="60" t="s">
        <v>4460</v>
      </c>
      <c r="F3692" s="60" t="s">
        <v>7412</v>
      </c>
      <c r="G3692" s="37" t="s">
        <v>7968</v>
      </c>
      <c r="H3692" s="232" t="s">
        <v>194</v>
      </c>
      <c r="I3692" s="24">
        <v>2</v>
      </c>
      <c r="J3692" s="24" t="s">
        <v>7963</v>
      </c>
      <c r="K3692" s="60" t="s">
        <v>31</v>
      </c>
      <c r="L3692" s="238">
        <v>2</v>
      </c>
      <c r="M3692" s="27">
        <f t="shared" si="170"/>
        <v>260</v>
      </c>
      <c r="N3692" s="23"/>
      <c r="O3692" s="184" t="s">
        <v>32</v>
      </c>
      <c r="P3692" s="237"/>
    </row>
    <row r="3693" s="83" customFormat="1" ht="18" customHeight="1" spans="1:16">
      <c r="A3693" s="24">
        <v>3688</v>
      </c>
      <c r="B3693" s="24" t="s">
        <v>23</v>
      </c>
      <c r="C3693" s="24" t="s">
        <v>24</v>
      </c>
      <c r="D3693" s="24" t="s">
        <v>25</v>
      </c>
      <c r="E3693" s="60" t="s">
        <v>4460</v>
      </c>
      <c r="F3693" s="60" t="s">
        <v>7412</v>
      </c>
      <c r="G3693" s="37" t="s">
        <v>7969</v>
      </c>
      <c r="H3693" s="232" t="s">
        <v>194</v>
      </c>
      <c r="I3693" s="24">
        <v>3</v>
      </c>
      <c r="J3693" s="24" t="s">
        <v>7963</v>
      </c>
      <c r="K3693" s="60" t="s">
        <v>31</v>
      </c>
      <c r="L3693" s="238">
        <v>3</v>
      </c>
      <c r="M3693" s="27">
        <f t="shared" si="170"/>
        <v>390</v>
      </c>
      <c r="N3693" s="23"/>
      <c r="O3693" s="184" t="s">
        <v>32</v>
      </c>
      <c r="P3693" s="237"/>
    </row>
    <row r="3694" s="83" customFormat="1" ht="18" customHeight="1" spans="1:16">
      <c r="A3694" s="24">
        <v>3689</v>
      </c>
      <c r="B3694" s="24" t="s">
        <v>23</v>
      </c>
      <c r="C3694" s="24" t="s">
        <v>24</v>
      </c>
      <c r="D3694" s="24" t="s">
        <v>25</v>
      </c>
      <c r="E3694" s="60" t="s">
        <v>4460</v>
      </c>
      <c r="F3694" s="60" t="s">
        <v>7412</v>
      </c>
      <c r="G3694" s="37" t="s">
        <v>7970</v>
      </c>
      <c r="H3694" s="232" t="s">
        <v>194</v>
      </c>
      <c r="I3694" s="24">
        <v>2</v>
      </c>
      <c r="J3694" s="24" t="s">
        <v>7963</v>
      </c>
      <c r="K3694" s="60" t="s">
        <v>31</v>
      </c>
      <c r="L3694" s="238">
        <v>2</v>
      </c>
      <c r="M3694" s="27">
        <f t="shared" si="170"/>
        <v>260</v>
      </c>
      <c r="N3694" s="23"/>
      <c r="O3694" s="184" t="s">
        <v>32</v>
      </c>
      <c r="P3694" s="237"/>
    </row>
    <row r="3695" s="83" customFormat="1" ht="18" customHeight="1" spans="1:16">
      <c r="A3695" s="24">
        <v>3690</v>
      </c>
      <c r="B3695" s="24" t="s">
        <v>23</v>
      </c>
      <c r="C3695" s="24" t="s">
        <v>24</v>
      </c>
      <c r="D3695" s="24" t="s">
        <v>25</v>
      </c>
      <c r="E3695" s="60" t="s">
        <v>4460</v>
      </c>
      <c r="F3695" s="60" t="s">
        <v>7412</v>
      </c>
      <c r="G3695" s="37" t="s">
        <v>7048</v>
      </c>
      <c r="H3695" s="232" t="s">
        <v>194</v>
      </c>
      <c r="I3695" s="24">
        <v>2</v>
      </c>
      <c r="J3695" s="24" t="s">
        <v>7963</v>
      </c>
      <c r="K3695" s="60" t="s">
        <v>31</v>
      </c>
      <c r="L3695" s="238">
        <v>2</v>
      </c>
      <c r="M3695" s="27">
        <f t="shared" si="170"/>
        <v>260</v>
      </c>
      <c r="N3695" s="23"/>
      <c r="O3695" s="184" t="s">
        <v>32</v>
      </c>
      <c r="P3695" s="237"/>
    </row>
    <row r="3696" s="83" customFormat="1" ht="18" customHeight="1" spans="1:16">
      <c r="A3696" s="24">
        <v>3691</v>
      </c>
      <c r="B3696" s="24" t="s">
        <v>23</v>
      </c>
      <c r="C3696" s="24" t="s">
        <v>24</v>
      </c>
      <c r="D3696" s="24" t="s">
        <v>25</v>
      </c>
      <c r="E3696" s="60" t="s">
        <v>4878</v>
      </c>
      <c r="F3696" s="60" t="s">
        <v>7412</v>
      </c>
      <c r="G3696" s="37" t="s">
        <v>7971</v>
      </c>
      <c r="H3696" s="232" t="s">
        <v>194</v>
      </c>
      <c r="I3696" s="24">
        <v>2</v>
      </c>
      <c r="J3696" s="24" t="s">
        <v>7963</v>
      </c>
      <c r="K3696" s="60" t="s">
        <v>31</v>
      </c>
      <c r="L3696" s="238">
        <v>2</v>
      </c>
      <c r="M3696" s="27">
        <f t="shared" si="170"/>
        <v>260</v>
      </c>
      <c r="N3696" s="23"/>
      <c r="O3696" s="184" t="s">
        <v>32</v>
      </c>
      <c r="P3696" s="237"/>
    </row>
    <row r="3697" s="83" customFormat="1" ht="18" customHeight="1" spans="1:16">
      <c r="A3697" s="24">
        <v>3692</v>
      </c>
      <c r="B3697" s="24" t="s">
        <v>23</v>
      </c>
      <c r="C3697" s="24" t="s">
        <v>24</v>
      </c>
      <c r="D3697" s="24" t="s">
        <v>25</v>
      </c>
      <c r="E3697" s="60" t="s">
        <v>4878</v>
      </c>
      <c r="F3697" s="60" t="s">
        <v>7412</v>
      </c>
      <c r="G3697" s="37" t="s">
        <v>7972</v>
      </c>
      <c r="H3697" s="232" t="s">
        <v>194</v>
      </c>
      <c r="I3697" s="24">
        <v>2</v>
      </c>
      <c r="J3697" s="24" t="s">
        <v>7963</v>
      </c>
      <c r="K3697" s="60" t="s">
        <v>31</v>
      </c>
      <c r="L3697" s="238">
        <v>2</v>
      </c>
      <c r="M3697" s="27">
        <f t="shared" si="170"/>
        <v>260</v>
      </c>
      <c r="N3697" s="23"/>
      <c r="O3697" s="184" t="s">
        <v>32</v>
      </c>
      <c r="P3697" s="237"/>
    </row>
    <row r="3698" s="83" customFormat="1" ht="18" customHeight="1" spans="1:16">
      <c r="A3698" s="24">
        <v>3693</v>
      </c>
      <c r="B3698" s="24" t="s">
        <v>23</v>
      </c>
      <c r="C3698" s="24" t="s">
        <v>24</v>
      </c>
      <c r="D3698" s="24" t="s">
        <v>25</v>
      </c>
      <c r="E3698" s="60" t="s">
        <v>4460</v>
      </c>
      <c r="F3698" s="60" t="s">
        <v>7412</v>
      </c>
      <c r="G3698" s="37" t="s">
        <v>7973</v>
      </c>
      <c r="H3698" s="232" t="s">
        <v>194</v>
      </c>
      <c r="I3698" s="24">
        <v>3</v>
      </c>
      <c r="J3698" s="24" t="s">
        <v>7963</v>
      </c>
      <c r="K3698" s="60" t="s">
        <v>31</v>
      </c>
      <c r="L3698" s="238">
        <v>3</v>
      </c>
      <c r="M3698" s="27">
        <f t="shared" si="170"/>
        <v>390</v>
      </c>
      <c r="N3698" s="23"/>
      <c r="O3698" s="184" t="s">
        <v>32</v>
      </c>
      <c r="P3698" s="237"/>
    </row>
    <row r="3699" s="83" customFormat="1" ht="18" customHeight="1" spans="1:16">
      <c r="A3699" s="24">
        <v>3694</v>
      </c>
      <c r="B3699" s="24" t="s">
        <v>23</v>
      </c>
      <c r="C3699" s="24" t="s">
        <v>24</v>
      </c>
      <c r="D3699" s="24" t="s">
        <v>25</v>
      </c>
      <c r="E3699" s="60" t="s">
        <v>4460</v>
      </c>
      <c r="F3699" s="60" t="s">
        <v>7412</v>
      </c>
      <c r="G3699" s="37" t="s">
        <v>7974</v>
      </c>
      <c r="H3699" s="232" t="s">
        <v>194</v>
      </c>
      <c r="I3699" s="24">
        <v>3</v>
      </c>
      <c r="J3699" s="24" t="s">
        <v>7963</v>
      </c>
      <c r="K3699" s="60" t="s">
        <v>31</v>
      </c>
      <c r="L3699" s="238">
        <v>3</v>
      </c>
      <c r="M3699" s="27">
        <f t="shared" si="170"/>
        <v>390</v>
      </c>
      <c r="N3699" s="23"/>
      <c r="O3699" s="184" t="s">
        <v>32</v>
      </c>
      <c r="P3699" s="237"/>
    </row>
    <row r="3700" s="83" customFormat="1" ht="18" customHeight="1" spans="1:16">
      <c r="A3700" s="24">
        <v>3695</v>
      </c>
      <c r="B3700" s="24" t="s">
        <v>23</v>
      </c>
      <c r="C3700" s="24" t="s">
        <v>24</v>
      </c>
      <c r="D3700" s="24" t="s">
        <v>25</v>
      </c>
      <c r="E3700" s="60" t="s">
        <v>4460</v>
      </c>
      <c r="F3700" s="60" t="s">
        <v>7412</v>
      </c>
      <c r="G3700" s="37" t="s">
        <v>7975</v>
      </c>
      <c r="H3700" s="232" t="s">
        <v>194</v>
      </c>
      <c r="I3700" s="24">
        <v>3</v>
      </c>
      <c r="J3700" s="24" t="s">
        <v>7963</v>
      </c>
      <c r="K3700" s="60" t="s">
        <v>31</v>
      </c>
      <c r="L3700" s="238">
        <v>3</v>
      </c>
      <c r="M3700" s="27">
        <f t="shared" si="170"/>
        <v>390</v>
      </c>
      <c r="N3700" s="23"/>
      <c r="O3700" s="184" t="s">
        <v>32</v>
      </c>
      <c r="P3700" s="237"/>
    </row>
    <row r="3701" s="83" customFormat="1" ht="18" customHeight="1" spans="1:16">
      <c r="A3701" s="24">
        <v>3696</v>
      </c>
      <c r="B3701" s="24" t="s">
        <v>23</v>
      </c>
      <c r="C3701" s="24" t="s">
        <v>24</v>
      </c>
      <c r="D3701" s="24" t="s">
        <v>25</v>
      </c>
      <c r="E3701" s="24" t="s">
        <v>4460</v>
      </c>
      <c r="F3701" s="24" t="s">
        <v>7412</v>
      </c>
      <c r="G3701" s="37" t="s">
        <v>7976</v>
      </c>
      <c r="H3701" s="232" t="s">
        <v>194</v>
      </c>
      <c r="I3701" s="24">
        <v>2</v>
      </c>
      <c r="J3701" s="24" t="s">
        <v>7963</v>
      </c>
      <c r="K3701" s="60" t="s">
        <v>31</v>
      </c>
      <c r="L3701" s="238">
        <v>2</v>
      </c>
      <c r="M3701" s="27">
        <f t="shared" si="170"/>
        <v>260</v>
      </c>
      <c r="N3701" s="23"/>
      <c r="O3701" s="184" t="s">
        <v>32</v>
      </c>
      <c r="P3701" s="237"/>
    </row>
    <row r="3702" s="83" customFormat="1" ht="18" customHeight="1" spans="1:16">
      <c r="A3702" s="24">
        <v>3697</v>
      </c>
      <c r="B3702" s="24" t="s">
        <v>23</v>
      </c>
      <c r="C3702" s="24" t="s">
        <v>24</v>
      </c>
      <c r="D3702" s="24" t="s">
        <v>25</v>
      </c>
      <c r="E3702" s="60" t="s">
        <v>4878</v>
      </c>
      <c r="F3702" s="60" t="s">
        <v>7412</v>
      </c>
      <c r="G3702" s="37" t="s">
        <v>7977</v>
      </c>
      <c r="H3702" s="232" t="s">
        <v>194</v>
      </c>
      <c r="I3702" s="24">
        <v>2</v>
      </c>
      <c r="J3702" s="24" t="s">
        <v>7963</v>
      </c>
      <c r="K3702" s="60" t="s">
        <v>31</v>
      </c>
      <c r="L3702" s="238">
        <v>2</v>
      </c>
      <c r="M3702" s="27">
        <f t="shared" si="170"/>
        <v>260</v>
      </c>
      <c r="N3702" s="23"/>
      <c r="O3702" s="184" t="s">
        <v>32</v>
      </c>
      <c r="P3702" s="237"/>
    </row>
    <row r="3703" s="83" customFormat="1" ht="18" customHeight="1" spans="1:16">
      <c r="A3703" s="24">
        <v>3698</v>
      </c>
      <c r="B3703" s="24" t="s">
        <v>23</v>
      </c>
      <c r="C3703" s="24" t="s">
        <v>24</v>
      </c>
      <c r="D3703" s="24" t="s">
        <v>25</v>
      </c>
      <c r="E3703" s="60" t="s">
        <v>4460</v>
      </c>
      <c r="F3703" s="60" t="s">
        <v>7412</v>
      </c>
      <c r="G3703" s="37" t="s">
        <v>7978</v>
      </c>
      <c r="H3703" s="232" t="s">
        <v>194</v>
      </c>
      <c r="I3703" s="24">
        <v>2</v>
      </c>
      <c r="J3703" s="24" t="s">
        <v>7963</v>
      </c>
      <c r="K3703" s="60" t="s">
        <v>31</v>
      </c>
      <c r="L3703" s="238">
        <v>2</v>
      </c>
      <c r="M3703" s="27">
        <f t="shared" si="170"/>
        <v>260</v>
      </c>
      <c r="N3703" s="23"/>
      <c r="O3703" s="184" t="s">
        <v>32</v>
      </c>
      <c r="P3703" s="237"/>
    </row>
    <row r="3704" s="83" customFormat="1" ht="18" customHeight="1" spans="1:16">
      <c r="A3704" s="24">
        <v>3699</v>
      </c>
      <c r="B3704" s="24" t="s">
        <v>23</v>
      </c>
      <c r="C3704" s="24" t="s">
        <v>24</v>
      </c>
      <c r="D3704" s="24" t="s">
        <v>25</v>
      </c>
      <c r="E3704" s="60" t="s">
        <v>4460</v>
      </c>
      <c r="F3704" s="60" t="s">
        <v>7412</v>
      </c>
      <c r="G3704" s="37" t="s">
        <v>7979</v>
      </c>
      <c r="H3704" s="232" t="s">
        <v>194</v>
      </c>
      <c r="I3704" s="24">
        <v>3</v>
      </c>
      <c r="J3704" s="24" t="s">
        <v>7963</v>
      </c>
      <c r="K3704" s="60" t="s">
        <v>31</v>
      </c>
      <c r="L3704" s="238">
        <v>3</v>
      </c>
      <c r="M3704" s="27">
        <f t="shared" si="170"/>
        <v>390</v>
      </c>
      <c r="N3704" s="23"/>
      <c r="O3704" s="184" t="s">
        <v>32</v>
      </c>
      <c r="P3704" s="237"/>
    </row>
    <row r="3705" s="83" customFormat="1" ht="18" customHeight="1" spans="1:16">
      <c r="A3705" s="24">
        <v>3700</v>
      </c>
      <c r="B3705" s="24" t="s">
        <v>23</v>
      </c>
      <c r="C3705" s="24" t="s">
        <v>24</v>
      </c>
      <c r="D3705" s="24" t="s">
        <v>25</v>
      </c>
      <c r="E3705" s="60" t="s">
        <v>4460</v>
      </c>
      <c r="F3705" s="60" t="s">
        <v>7412</v>
      </c>
      <c r="G3705" s="37" t="s">
        <v>7980</v>
      </c>
      <c r="H3705" s="232" t="s">
        <v>194</v>
      </c>
      <c r="I3705" s="24">
        <v>3</v>
      </c>
      <c r="J3705" s="24" t="s">
        <v>7963</v>
      </c>
      <c r="K3705" s="60" t="s">
        <v>31</v>
      </c>
      <c r="L3705" s="238">
        <v>3</v>
      </c>
      <c r="M3705" s="27">
        <f t="shared" si="170"/>
        <v>390</v>
      </c>
      <c r="N3705" s="23"/>
      <c r="O3705" s="184" t="s">
        <v>32</v>
      </c>
      <c r="P3705" s="237"/>
    </row>
    <row r="3706" s="83" customFormat="1" ht="18" customHeight="1" spans="1:16">
      <c r="A3706" s="24">
        <v>3701</v>
      </c>
      <c r="B3706" s="24" t="s">
        <v>23</v>
      </c>
      <c r="C3706" s="24" t="s">
        <v>24</v>
      </c>
      <c r="D3706" s="24" t="s">
        <v>25</v>
      </c>
      <c r="E3706" s="60" t="s">
        <v>4460</v>
      </c>
      <c r="F3706" s="60" t="s">
        <v>7412</v>
      </c>
      <c r="G3706" s="37" t="s">
        <v>7981</v>
      </c>
      <c r="H3706" s="232" t="s">
        <v>194</v>
      </c>
      <c r="I3706" s="24">
        <v>2</v>
      </c>
      <c r="J3706" s="24" t="s">
        <v>7963</v>
      </c>
      <c r="K3706" s="60" t="s">
        <v>31</v>
      </c>
      <c r="L3706" s="238">
        <v>2</v>
      </c>
      <c r="M3706" s="27">
        <f t="shared" si="170"/>
        <v>260</v>
      </c>
      <c r="N3706" s="23"/>
      <c r="O3706" s="184" t="s">
        <v>32</v>
      </c>
      <c r="P3706" s="237"/>
    </row>
    <row r="3707" s="83" customFormat="1" ht="18" customHeight="1" spans="1:16">
      <c r="A3707" s="24">
        <v>3702</v>
      </c>
      <c r="B3707" s="24" t="s">
        <v>23</v>
      </c>
      <c r="C3707" s="24" t="s">
        <v>24</v>
      </c>
      <c r="D3707" s="24" t="s">
        <v>25</v>
      </c>
      <c r="E3707" s="60" t="s">
        <v>4460</v>
      </c>
      <c r="F3707" s="60" t="s">
        <v>7412</v>
      </c>
      <c r="G3707" s="37" t="s">
        <v>7982</v>
      </c>
      <c r="H3707" s="232" t="s">
        <v>194</v>
      </c>
      <c r="I3707" s="24">
        <v>3</v>
      </c>
      <c r="J3707" s="24" t="s">
        <v>7963</v>
      </c>
      <c r="K3707" s="60" t="s">
        <v>31</v>
      </c>
      <c r="L3707" s="238">
        <v>3</v>
      </c>
      <c r="M3707" s="27">
        <f t="shared" si="170"/>
        <v>390</v>
      </c>
      <c r="N3707" s="23"/>
      <c r="O3707" s="184" t="s">
        <v>32</v>
      </c>
      <c r="P3707" s="237"/>
    </row>
    <row r="3708" s="83" customFormat="1" ht="18" customHeight="1" spans="1:16">
      <c r="A3708" s="24">
        <v>3703</v>
      </c>
      <c r="B3708" s="24" t="s">
        <v>23</v>
      </c>
      <c r="C3708" s="24" t="s">
        <v>24</v>
      </c>
      <c r="D3708" s="24" t="s">
        <v>25</v>
      </c>
      <c r="E3708" s="24" t="s">
        <v>4460</v>
      </c>
      <c r="F3708" s="24" t="s">
        <v>7412</v>
      </c>
      <c r="G3708" s="37" t="s">
        <v>7983</v>
      </c>
      <c r="H3708" s="24" t="s">
        <v>194</v>
      </c>
      <c r="I3708" s="24">
        <v>4</v>
      </c>
      <c r="J3708" s="24" t="s">
        <v>7963</v>
      </c>
      <c r="K3708" s="60" t="s">
        <v>31</v>
      </c>
      <c r="L3708" s="238">
        <v>4</v>
      </c>
      <c r="M3708" s="27">
        <f t="shared" si="170"/>
        <v>520</v>
      </c>
      <c r="N3708" s="23"/>
      <c r="O3708" s="184" t="s">
        <v>32</v>
      </c>
      <c r="P3708" s="237"/>
    </row>
    <row r="3709" s="83" customFormat="1" ht="18" customHeight="1" spans="1:16">
      <c r="A3709" s="24">
        <v>3704</v>
      </c>
      <c r="B3709" s="24" t="s">
        <v>23</v>
      </c>
      <c r="C3709" s="24" t="s">
        <v>24</v>
      </c>
      <c r="D3709" s="24" t="s">
        <v>25</v>
      </c>
      <c r="E3709" s="60" t="s">
        <v>4460</v>
      </c>
      <c r="F3709" s="60" t="s">
        <v>7412</v>
      </c>
      <c r="G3709" s="37" t="s">
        <v>7984</v>
      </c>
      <c r="H3709" s="232" t="s">
        <v>194</v>
      </c>
      <c r="I3709" s="24">
        <v>2</v>
      </c>
      <c r="J3709" s="24" t="s">
        <v>7963</v>
      </c>
      <c r="K3709" s="60" t="s">
        <v>31</v>
      </c>
      <c r="L3709" s="238">
        <v>2</v>
      </c>
      <c r="M3709" s="27">
        <f t="shared" si="170"/>
        <v>260</v>
      </c>
      <c r="N3709" s="23"/>
      <c r="O3709" s="184" t="s">
        <v>32</v>
      </c>
      <c r="P3709" s="237"/>
    </row>
    <row r="3710" s="83" customFormat="1" ht="18" customHeight="1" spans="1:16">
      <c r="A3710" s="24">
        <v>3705</v>
      </c>
      <c r="B3710" s="24" t="s">
        <v>23</v>
      </c>
      <c r="C3710" s="24" t="s">
        <v>24</v>
      </c>
      <c r="D3710" s="24" t="s">
        <v>25</v>
      </c>
      <c r="E3710" s="60" t="s">
        <v>4460</v>
      </c>
      <c r="F3710" s="60" t="s">
        <v>7412</v>
      </c>
      <c r="G3710" s="37" t="s">
        <v>7985</v>
      </c>
      <c r="H3710" s="232" t="s">
        <v>194</v>
      </c>
      <c r="I3710" s="24">
        <v>2</v>
      </c>
      <c r="J3710" s="24" t="s">
        <v>7963</v>
      </c>
      <c r="K3710" s="60" t="s">
        <v>31</v>
      </c>
      <c r="L3710" s="238">
        <v>2</v>
      </c>
      <c r="M3710" s="27">
        <f t="shared" si="170"/>
        <v>260</v>
      </c>
      <c r="N3710" s="23"/>
      <c r="O3710" s="184" t="s">
        <v>32</v>
      </c>
      <c r="P3710" s="237"/>
    </row>
    <row r="3711" s="83" customFormat="1" ht="18" customHeight="1" spans="1:16">
      <c r="A3711" s="24">
        <v>3706</v>
      </c>
      <c r="B3711" s="24" t="s">
        <v>23</v>
      </c>
      <c r="C3711" s="24" t="s">
        <v>24</v>
      </c>
      <c r="D3711" s="24" t="s">
        <v>25</v>
      </c>
      <c r="E3711" s="60" t="s">
        <v>4460</v>
      </c>
      <c r="F3711" s="60" t="s">
        <v>7412</v>
      </c>
      <c r="G3711" s="37" t="s">
        <v>7007</v>
      </c>
      <c r="H3711" s="232" t="s">
        <v>194</v>
      </c>
      <c r="I3711" s="24">
        <v>3</v>
      </c>
      <c r="J3711" s="24" t="s">
        <v>7963</v>
      </c>
      <c r="K3711" s="60" t="s">
        <v>31</v>
      </c>
      <c r="L3711" s="238">
        <v>3</v>
      </c>
      <c r="M3711" s="27">
        <f t="shared" si="170"/>
        <v>390</v>
      </c>
      <c r="N3711" s="23"/>
      <c r="O3711" s="184" t="s">
        <v>32</v>
      </c>
      <c r="P3711" s="237"/>
    </row>
    <row r="3712" s="83" customFormat="1" ht="18" customHeight="1" spans="1:16">
      <c r="A3712" s="24">
        <v>3707</v>
      </c>
      <c r="B3712" s="24" t="s">
        <v>23</v>
      </c>
      <c r="C3712" s="24" t="s">
        <v>24</v>
      </c>
      <c r="D3712" s="24" t="s">
        <v>25</v>
      </c>
      <c r="E3712" s="24" t="s">
        <v>4460</v>
      </c>
      <c r="F3712" s="24" t="s">
        <v>7412</v>
      </c>
      <c r="G3712" s="37" t="s">
        <v>7613</v>
      </c>
      <c r="H3712" s="24" t="s">
        <v>194</v>
      </c>
      <c r="I3712" s="24">
        <v>4</v>
      </c>
      <c r="J3712" s="24" t="s">
        <v>7963</v>
      </c>
      <c r="K3712" s="60" t="s">
        <v>31</v>
      </c>
      <c r="L3712" s="238">
        <v>4</v>
      </c>
      <c r="M3712" s="27">
        <f t="shared" si="170"/>
        <v>520</v>
      </c>
      <c r="N3712" s="23"/>
      <c r="O3712" s="184" t="s">
        <v>32</v>
      </c>
      <c r="P3712" s="237"/>
    </row>
    <row r="3713" s="83" customFormat="1" ht="18" customHeight="1" spans="1:16">
      <c r="A3713" s="24">
        <v>3708</v>
      </c>
      <c r="B3713" s="24" t="s">
        <v>23</v>
      </c>
      <c r="C3713" s="24" t="s">
        <v>24</v>
      </c>
      <c r="D3713" s="24" t="s">
        <v>25</v>
      </c>
      <c r="E3713" s="60" t="s">
        <v>4460</v>
      </c>
      <c r="F3713" s="60" t="s">
        <v>7412</v>
      </c>
      <c r="G3713" s="37" t="s">
        <v>7986</v>
      </c>
      <c r="H3713" s="24" t="s">
        <v>194</v>
      </c>
      <c r="I3713" s="24">
        <v>5</v>
      </c>
      <c r="J3713" s="24" t="s">
        <v>7963</v>
      </c>
      <c r="K3713" s="60" t="s">
        <v>31</v>
      </c>
      <c r="L3713" s="238">
        <v>5</v>
      </c>
      <c r="M3713" s="27">
        <f t="shared" si="170"/>
        <v>650</v>
      </c>
      <c r="N3713" s="23"/>
      <c r="O3713" s="184" t="s">
        <v>32</v>
      </c>
      <c r="P3713" s="237"/>
    </row>
    <row r="3714" s="83" customFormat="1" ht="18" customHeight="1" spans="1:16">
      <c r="A3714" s="24">
        <v>3709</v>
      </c>
      <c r="B3714" s="24" t="s">
        <v>23</v>
      </c>
      <c r="C3714" s="24" t="s">
        <v>24</v>
      </c>
      <c r="D3714" s="24" t="s">
        <v>25</v>
      </c>
      <c r="E3714" s="60" t="s">
        <v>4460</v>
      </c>
      <c r="F3714" s="60" t="s">
        <v>7412</v>
      </c>
      <c r="G3714" s="37" t="s">
        <v>7987</v>
      </c>
      <c r="H3714" s="24" t="s">
        <v>194</v>
      </c>
      <c r="I3714" s="24">
        <v>4</v>
      </c>
      <c r="J3714" s="24" t="s">
        <v>7963</v>
      </c>
      <c r="K3714" s="60" t="s">
        <v>31</v>
      </c>
      <c r="L3714" s="238">
        <v>4</v>
      </c>
      <c r="M3714" s="27">
        <f t="shared" si="170"/>
        <v>520</v>
      </c>
      <c r="N3714" s="23"/>
      <c r="O3714" s="184" t="s">
        <v>32</v>
      </c>
      <c r="P3714" s="237"/>
    </row>
    <row r="3715" s="83" customFormat="1" ht="18" customHeight="1" spans="1:16">
      <c r="A3715" s="24">
        <v>3710</v>
      </c>
      <c r="B3715" s="24" t="s">
        <v>23</v>
      </c>
      <c r="C3715" s="24" t="s">
        <v>24</v>
      </c>
      <c r="D3715" s="24" t="s">
        <v>25</v>
      </c>
      <c r="E3715" s="24" t="s">
        <v>4460</v>
      </c>
      <c r="F3715" s="24" t="s">
        <v>7412</v>
      </c>
      <c r="G3715" s="37" t="s">
        <v>7988</v>
      </c>
      <c r="H3715" s="24" t="s">
        <v>194</v>
      </c>
      <c r="I3715" s="24">
        <v>4</v>
      </c>
      <c r="J3715" s="24" t="s">
        <v>7963</v>
      </c>
      <c r="K3715" s="60" t="s">
        <v>31</v>
      </c>
      <c r="L3715" s="238">
        <v>4</v>
      </c>
      <c r="M3715" s="27">
        <f t="shared" si="170"/>
        <v>520</v>
      </c>
      <c r="N3715" s="23"/>
      <c r="O3715" s="184" t="s">
        <v>32</v>
      </c>
      <c r="P3715" s="237"/>
    </row>
    <row r="3716" s="83" customFormat="1" ht="18" customHeight="1" spans="1:16">
      <c r="A3716" s="24">
        <v>3711</v>
      </c>
      <c r="B3716" s="24" t="s">
        <v>23</v>
      </c>
      <c r="C3716" s="24" t="s">
        <v>24</v>
      </c>
      <c r="D3716" s="24" t="s">
        <v>25</v>
      </c>
      <c r="E3716" s="60" t="s">
        <v>4460</v>
      </c>
      <c r="F3716" s="60" t="s">
        <v>7412</v>
      </c>
      <c r="G3716" s="37" t="s">
        <v>7989</v>
      </c>
      <c r="H3716" s="232" t="s">
        <v>194</v>
      </c>
      <c r="I3716" s="24">
        <v>2</v>
      </c>
      <c r="J3716" s="24" t="s">
        <v>7963</v>
      </c>
      <c r="K3716" s="60" t="s">
        <v>31</v>
      </c>
      <c r="L3716" s="238">
        <v>2</v>
      </c>
      <c r="M3716" s="27">
        <f t="shared" si="170"/>
        <v>260</v>
      </c>
      <c r="N3716" s="23"/>
      <c r="O3716" s="184" t="s">
        <v>32</v>
      </c>
      <c r="P3716" s="237"/>
    </row>
    <row r="3717" s="83" customFormat="1" ht="18" customHeight="1" spans="1:16">
      <c r="A3717" s="24">
        <v>3712</v>
      </c>
      <c r="B3717" s="24" t="s">
        <v>23</v>
      </c>
      <c r="C3717" s="24" t="s">
        <v>24</v>
      </c>
      <c r="D3717" s="24" t="s">
        <v>25</v>
      </c>
      <c r="E3717" s="60" t="s">
        <v>4460</v>
      </c>
      <c r="F3717" s="60" t="s">
        <v>7412</v>
      </c>
      <c r="G3717" s="37" t="s">
        <v>7990</v>
      </c>
      <c r="H3717" s="232" t="s">
        <v>194</v>
      </c>
      <c r="I3717" s="24">
        <v>3</v>
      </c>
      <c r="J3717" s="24" t="s">
        <v>7963</v>
      </c>
      <c r="K3717" s="60" t="s">
        <v>31</v>
      </c>
      <c r="L3717" s="238">
        <v>3</v>
      </c>
      <c r="M3717" s="27">
        <f t="shared" si="170"/>
        <v>390</v>
      </c>
      <c r="N3717" s="23"/>
      <c r="O3717" s="184" t="s">
        <v>32</v>
      </c>
      <c r="P3717" s="237"/>
    </row>
    <row r="3718" s="83" customFormat="1" ht="18" customHeight="1" spans="1:16">
      <c r="A3718" s="24">
        <v>3713</v>
      </c>
      <c r="B3718" s="24" t="s">
        <v>23</v>
      </c>
      <c r="C3718" s="24" t="s">
        <v>24</v>
      </c>
      <c r="D3718" s="24" t="s">
        <v>25</v>
      </c>
      <c r="E3718" s="60" t="s">
        <v>4460</v>
      </c>
      <c r="F3718" s="60" t="s">
        <v>7412</v>
      </c>
      <c r="G3718" s="37" t="s">
        <v>7991</v>
      </c>
      <c r="H3718" s="232" t="s">
        <v>194</v>
      </c>
      <c r="I3718" s="24">
        <v>2</v>
      </c>
      <c r="J3718" s="24" t="s">
        <v>7963</v>
      </c>
      <c r="K3718" s="60" t="s">
        <v>31</v>
      </c>
      <c r="L3718" s="238">
        <v>2</v>
      </c>
      <c r="M3718" s="27">
        <f t="shared" si="170"/>
        <v>260</v>
      </c>
      <c r="N3718" s="23"/>
      <c r="O3718" s="184" t="s">
        <v>32</v>
      </c>
      <c r="P3718" s="237"/>
    </row>
    <row r="3719" s="83" customFormat="1" ht="18" customHeight="1" spans="1:16">
      <c r="A3719" s="24">
        <v>3714</v>
      </c>
      <c r="B3719" s="24" t="s">
        <v>23</v>
      </c>
      <c r="C3719" s="24" t="s">
        <v>24</v>
      </c>
      <c r="D3719" s="24" t="s">
        <v>25</v>
      </c>
      <c r="E3719" s="60" t="s">
        <v>4460</v>
      </c>
      <c r="F3719" s="60" t="s">
        <v>7412</v>
      </c>
      <c r="G3719" s="37" t="s">
        <v>7992</v>
      </c>
      <c r="H3719" s="24" t="s">
        <v>1583</v>
      </c>
      <c r="I3719" s="24">
        <v>1</v>
      </c>
      <c r="J3719" s="24" t="s">
        <v>7963</v>
      </c>
      <c r="K3719" s="60" t="s">
        <v>31</v>
      </c>
      <c r="L3719" s="238">
        <v>1</v>
      </c>
      <c r="M3719" s="27">
        <f>L3719*312</f>
        <v>312</v>
      </c>
      <c r="N3719" s="23"/>
      <c r="O3719" s="184" t="s">
        <v>32</v>
      </c>
      <c r="P3719" s="237"/>
    </row>
    <row r="3720" s="83" customFormat="1" ht="18" customHeight="1" spans="1:16">
      <c r="A3720" s="24">
        <v>3715</v>
      </c>
      <c r="B3720" s="24" t="s">
        <v>23</v>
      </c>
      <c r="C3720" s="24" t="s">
        <v>24</v>
      </c>
      <c r="D3720" s="24" t="s">
        <v>25</v>
      </c>
      <c r="E3720" s="60" t="s">
        <v>4460</v>
      </c>
      <c r="F3720" s="60" t="s">
        <v>7412</v>
      </c>
      <c r="G3720" s="37" t="s">
        <v>7993</v>
      </c>
      <c r="H3720" s="232" t="s">
        <v>194</v>
      </c>
      <c r="I3720" s="24">
        <v>3</v>
      </c>
      <c r="J3720" s="24" t="s">
        <v>7963</v>
      </c>
      <c r="K3720" s="60" t="s">
        <v>31</v>
      </c>
      <c r="L3720" s="238">
        <v>3</v>
      </c>
      <c r="M3720" s="27">
        <f>L3720*130</f>
        <v>390</v>
      </c>
      <c r="N3720" s="23"/>
      <c r="O3720" s="184" t="s">
        <v>32</v>
      </c>
      <c r="P3720" s="237"/>
    </row>
    <row r="3721" s="83" customFormat="1" ht="18" customHeight="1" spans="1:16">
      <c r="A3721" s="24">
        <v>3716</v>
      </c>
      <c r="B3721" s="24" t="s">
        <v>23</v>
      </c>
      <c r="C3721" s="24" t="s">
        <v>24</v>
      </c>
      <c r="D3721" s="24" t="s">
        <v>25</v>
      </c>
      <c r="E3721" s="60" t="s">
        <v>4460</v>
      </c>
      <c r="F3721" s="60" t="s">
        <v>7412</v>
      </c>
      <c r="G3721" s="37" t="s">
        <v>7994</v>
      </c>
      <c r="H3721" s="232" t="s">
        <v>194</v>
      </c>
      <c r="I3721" s="24">
        <v>2</v>
      </c>
      <c r="J3721" s="24" t="s">
        <v>7963</v>
      </c>
      <c r="K3721" s="60" t="s">
        <v>31</v>
      </c>
      <c r="L3721" s="238">
        <v>2</v>
      </c>
      <c r="M3721" s="27">
        <f>L3721*130</f>
        <v>260</v>
      </c>
      <c r="N3721" s="23"/>
      <c r="O3721" s="184" t="s">
        <v>32</v>
      </c>
      <c r="P3721" s="237"/>
    </row>
    <row r="3722" s="83" customFormat="1" ht="18" customHeight="1" spans="1:16">
      <c r="A3722" s="24">
        <v>3717</v>
      </c>
      <c r="B3722" s="24" t="s">
        <v>23</v>
      </c>
      <c r="C3722" s="24" t="s">
        <v>24</v>
      </c>
      <c r="D3722" s="24" t="s">
        <v>25</v>
      </c>
      <c r="E3722" s="60" t="s">
        <v>4460</v>
      </c>
      <c r="F3722" s="60" t="s">
        <v>7412</v>
      </c>
      <c r="G3722" s="37" t="s">
        <v>7995</v>
      </c>
      <c r="H3722" s="24" t="s">
        <v>194</v>
      </c>
      <c r="I3722" s="24">
        <v>4</v>
      </c>
      <c r="J3722" s="24" t="s">
        <v>7963</v>
      </c>
      <c r="K3722" s="60" t="s">
        <v>31</v>
      </c>
      <c r="L3722" s="238">
        <v>4</v>
      </c>
      <c r="M3722" s="27">
        <f>L3722*130</f>
        <v>520</v>
      </c>
      <c r="N3722" s="23"/>
      <c r="O3722" s="184" t="s">
        <v>32</v>
      </c>
      <c r="P3722" s="237"/>
    </row>
    <row r="3723" s="83" customFormat="1" ht="18" customHeight="1" spans="1:16">
      <c r="A3723" s="24">
        <v>3718</v>
      </c>
      <c r="B3723" s="24" t="s">
        <v>23</v>
      </c>
      <c r="C3723" s="24" t="s">
        <v>24</v>
      </c>
      <c r="D3723" s="24" t="s">
        <v>25</v>
      </c>
      <c r="E3723" s="60" t="s">
        <v>4460</v>
      </c>
      <c r="F3723" s="60" t="s">
        <v>7412</v>
      </c>
      <c r="G3723" s="37" t="s">
        <v>7996</v>
      </c>
      <c r="H3723" s="232" t="s">
        <v>194</v>
      </c>
      <c r="I3723" s="24">
        <v>3</v>
      </c>
      <c r="J3723" s="24" t="s">
        <v>7963</v>
      </c>
      <c r="K3723" s="60" t="s">
        <v>31</v>
      </c>
      <c r="L3723" s="238">
        <v>3</v>
      </c>
      <c r="M3723" s="27">
        <f>L3723*130</f>
        <v>390</v>
      </c>
      <c r="N3723" s="23"/>
      <c r="O3723" s="184" t="s">
        <v>32</v>
      </c>
      <c r="P3723" s="237"/>
    </row>
    <row r="3724" s="83" customFormat="1" ht="18" customHeight="1" spans="1:16">
      <c r="A3724" s="24">
        <v>3719</v>
      </c>
      <c r="B3724" s="24" t="s">
        <v>23</v>
      </c>
      <c r="C3724" s="24" t="s">
        <v>24</v>
      </c>
      <c r="D3724" s="24" t="s">
        <v>25</v>
      </c>
      <c r="E3724" s="60" t="s">
        <v>4460</v>
      </c>
      <c r="F3724" s="60" t="s">
        <v>7412</v>
      </c>
      <c r="G3724" s="37" t="s">
        <v>7997</v>
      </c>
      <c r="H3724" s="24" t="s">
        <v>1583</v>
      </c>
      <c r="I3724" s="24">
        <v>1</v>
      </c>
      <c r="J3724" s="24" t="s">
        <v>7963</v>
      </c>
      <c r="K3724" s="60" t="s">
        <v>31</v>
      </c>
      <c r="L3724" s="238">
        <v>1</v>
      </c>
      <c r="M3724" s="27">
        <f>L3724*312</f>
        <v>312</v>
      </c>
      <c r="N3724" s="23"/>
      <c r="O3724" s="184" t="s">
        <v>32</v>
      </c>
      <c r="P3724" s="237"/>
    </row>
    <row r="3725" s="83" customFormat="1" ht="18" customHeight="1" spans="1:16">
      <c r="A3725" s="24">
        <v>3720</v>
      </c>
      <c r="B3725" s="24" t="s">
        <v>23</v>
      </c>
      <c r="C3725" s="24" t="s">
        <v>24</v>
      </c>
      <c r="D3725" s="24" t="s">
        <v>25</v>
      </c>
      <c r="E3725" s="60" t="s">
        <v>4878</v>
      </c>
      <c r="F3725" s="60" t="s">
        <v>7412</v>
      </c>
      <c r="G3725" s="37" t="s">
        <v>7998</v>
      </c>
      <c r="H3725" s="232" t="s">
        <v>194</v>
      </c>
      <c r="I3725" s="24">
        <v>3</v>
      </c>
      <c r="J3725" s="24" t="s">
        <v>7963</v>
      </c>
      <c r="K3725" s="60" t="s">
        <v>31</v>
      </c>
      <c r="L3725" s="238">
        <v>3</v>
      </c>
      <c r="M3725" s="27">
        <f>L3725*130</f>
        <v>390</v>
      </c>
      <c r="N3725" s="23"/>
      <c r="O3725" s="184" t="s">
        <v>32</v>
      </c>
      <c r="P3725" s="237"/>
    </row>
    <row r="3726" s="83" customFormat="1" ht="18" customHeight="1" spans="1:16">
      <c r="A3726" s="24">
        <v>3721</v>
      </c>
      <c r="B3726" s="24" t="s">
        <v>23</v>
      </c>
      <c r="C3726" s="24" t="s">
        <v>24</v>
      </c>
      <c r="D3726" s="24" t="s">
        <v>25</v>
      </c>
      <c r="E3726" s="60" t="s">
        <v>4460</v>
      </c>
      <c r="F3726" s="60" t="s">
        <v>7412</v>
      </c>
      <c r="G3726" s="37" t="s">
        <v>7999</v>
      </c>
      <c r="H3726" s="232" t="s">
        <v>194</v>
      </c>
      <c r="I3726" s="24">
        <v>2</v>
      </c>
      <c r="J3726" s="24" t="s">
        <v>7963</v>
      </c>
      <c r="K3726" s="60" t="s">
        <v>31</v>
      </c>
      <c r="L3726" s="238">
        <v>2</v>
      </c>
      <c r="M3726" s="27">
        <f>L3726*130</f>
        <v>260</v>
      </c>
      <c r="N3726" s="23"/>
      <c r="O3726" s="184" t="s">
        <v>32</v>
      </c>
      <c r="P3726" s="237"/>
    </row>
    <row r="3727" s="83" customFormat="1" ht="18" customHeight="1" spans="1:16">
      <c r="A3727" s="24">
        <v>3722</v>
      </c>
      <c r="B3727" s="24" t="s">
        <v>23</v>
      </c>
      <c r="C3727" s="24" t="s">
        <v>24</v>
      </c>
      <c r="D3727" s="24" t="s">
        <v>25</v>
      </c>
      <c r="E3727" s="60" t="s">
        <v>4460</v>
      </c>
      <c r="F3727" s="60" t="s">
        <v>7412</v>
      </c>
      <c r="G3727" s="37" t="s">
        <v>7449</v>
      </c>
      <c r="H3727" s="232" t="s">
        <v>194</v>
      </c>
      <c r="I3727" s="24">
        <v>3</v>
      </c>
      <c r="J3727" s="24" t="s">
        <v>7963</v>
      </c>
      <c r="K3727" s="60" t="s">
        <v>31</v>
      </c>
      <c r="L3727" s="238">
        <v>3</v>
      </c>
      <c r="M3727" s="27">
        <f>L3727*130</f>
        <v>390</v>
      </c>
      <c r="N3727" s="23"/>
      <c r="O3727" s="184" t="s">
        <v>32</v>
      </c>
      <c r="P3727" s="237"/>
    </row>
    <row r="3728" s="83" customFormat="1" ht="18" customHeight="1" spans="1:16">
      <c r="A3728" s="24">
        <v>3723</v>
      </c>
      <c r="B3728" s="24" t="s">
        <v>23</v>
      </c>
      <c r="C3728" s="24" t="s">
        <v>24</v>
      </c>
      <c r="D3728" s="24" t="s">
        <v>25</v>
      </c>
      <c r="E3728" s="60" t="s">
        <v>4460</v>
      </c>
      <c r="F3728" s="60" t="s">
        <v>7412</v>
      </c>
      <c r="G3728" s="37" t="s">
        <v>8000</v>
      </c>
      <c r="H3728" s="232" t="s">
        <v>194</v>
      </c>
      <c r="I3728" s="24">
        <v>3</v>
      </c>
      <c r="J3728" s="24" t="s">
        <v>7963</v>
      </c>
      <c r="K3728" s="60" t="s">
        <v>31</v>
      </c>
      <c r="L3728" s="238">
        <v>3</v>
      </c>
      <c r="M3728" s="27">
        <f>L3728*130</f>
        <v>390</v>
      </c>
      <c r="N3728" s="23"/>
      <c r="O3728" s="184" t="s">
        <v>32</v>
      </c>
      <c r="P3728" s="237"/>
    </row>
    <row r="3729" s="83" customFormat="1" ht="18" customHeight="1" spans="1:16">
      <c r="A3729" s="24">
        <v>3724</v>
      </c>
      <c r="B3729" s="24" t="s">
        <v>23</v>
      </c>
      <c r="C3729" s="24" t="s">
        <v>24</v>
      </c>
      <c r="D3729" s="24" t="s">
        <v>25</v>
      </c>
      <c r="E3729" s="60" t="s">
        <v>4878</v>
      </c>
      <c r="F3729" s="60" t="s">
        <v>7412</v>
      </c>
      <c r="G3729" s="37" t="s">
        <v>8001</v>
      </c>
      <c r="H3729" s="232" t="s">
        <v>194</v>
      </c>
      <c r="I3729" s="24">
        <v>2</v>
      </c>
      <c r="J3729" s="24" t="s">
        <v>7963</v>
      </c>
      <c r="K3729" s="60" t="s">
        <v>31</v>
      </c>
      <c r="L3729" s="238">
        <v>2</v>
      </c>
      <c r="M3729" s="27">
        <f>L3729*130</f>
        <v>260</v>
      </c>
      <c r="N3729" s="23"/>
      <c r="O3729" s="184" t="s">
        <v>32</v>
      </c>
      <c r="P3729" s="237"/>
    </row>
    <row r="3730" s="83" customFormat="1" ht="18" customHeight="1" spans="1:16">
      <c r="A3730" s="24">
        <v>3725</v>
      </c>
      <c r="B3730" s="24" t="s">
        <v>23</v>
      </c>
      <c r="C3730" s="24" t="s">
        <v>24</v>
      </c>
      <c r="D3730" s="24" t="s">
        <v>25</v>
      </c>
      <c r="E3730" s="60" t="s">
        <v>4460</v>
      </c>
      <c r="F3730" s="60" t="s">
        <v>7412</v>
      </c>
      <c r="G3730" s="37" t="s">
        <v>8002</v>
      </c>
      <c r="H3730" s="232" t="s">
        <v>194</v>
      </c>
      <c r="I3730" s="24">
        <v>1</v>
      </c>
      <c r="J3730" s="24" t="s">
        <v>7963</v>
      </c>
      <c r="K3730" s="60" t="s">
        <v>31</v>
      </c>
      <c r="L3730" s="238">
        <v>1</v>
      </c>
      <c r="M3730" s="27">
        <f>L3730*312</f>
        <v>312</v>
      </c>
      <c r="N3730" s="23"/>
      <c r="O3730" s="184" t="s">
        <v>32</v>
      </c>
      <c r="P3730" s="237"/>
    </row>
    <row r="3731" s="83" customFormat="1" ht="18" customHeight="1" spans="1:16">
      <c r="A3731" s="24">
        <v>3726</v>
      </c>
      <c r="B3731" s="24" t="s">
        <v>23</v>
      </c>
      <c r="C3731" s="24" t="s">
        <v>24</v>
      </c>
      <c r="D3731" s="24" t="s">
        <v>25</v>
      </c>
      <c r="E3731" s="60" t="s">
        <v>4460</v>
      </c>
      <c r="F3731" s="60" t="s">
        <v>7412</v>
      </c>
      <c r="G3731" s="37" t="s">
        <v>8003</v>
      </c>
      <c r="H3731" s="232" t="s">
        <v>194</v>
      </c>
      <c r="I3731" s="24">
        <v>3</v>
      </c>
      <c r="J3731" s="24" t="s">
        <v>7963</v>
      </c>
      <c r="K3731" s="60" t="s">
        <v>31</v>
      </c>
      <c r="L3731" s="238">
        <v>3</v>
      </c>
      <c r="M3731" s="27">
        <f>L3731*130</f>
        <v>390</v>
      </c>
      <c r="N3731" s="23"/>
      <c r="O3731" s="184" t="s">
        <v>32</v>
      </c>
      <c r="P3731" s="237"/>
    </row>
    <row r="3732" s="83" customFormat="1" ht="18" customHeight="1" spans="1:16">
      <c r="A3732" s="24">
        <v>3727</v>
      </c>
      <c r="B3732" s="24" t="s">
        <v>23</v>
      </c>
      <c r="C3732" s="24" t="s">
        <v>24</v>
      </c>
      <c r="D3732" s="24" t="s">
        <v>25</v>
      </c>
      <c r="E3732" s="60" t="s">
        <v>4460</v>
      </c>
      <c r="F3732" s="60" t="s">
        <v>7412</v>
      </c>
      <c r="G3732" s="37" t="s">
        <v>7972</v>
      </c>
      <c r="H3732" s="232" t="s">
        <v>194</v>
      </c>
      <c r="I3732" s="24">
        <v>2</v>
      </c>
      <c r="J3732" s="24" t="s">
        <v>7963</v>
      </c>
      <c r="K3732" s="60" t="s">
        <v>31</v>
      </c>
      <c r="L3732" s="238">
        <v>2</v>
      </c>
      <c r="M3732" s="27">
        <f>L3732*130</f>
        <v>260</v>
      </c>
      <c r="N3732" s="23"/>
      <c r="O3732" s="184" t="s">
        <v>32</v>
      </c>
      <c r="P3732" s="237"/>
    </row>
    <row r="3733" s="83" customFormat="1" ht="18" customHeight="1" spans="1:16">
      <c r="A3733" s="24">
        <v>3728</v>
      </c>
      <c r="B3733" s="24" t="s">
        <v>23</v>
      </c>
      <c r="C3733" s="24" t="s">
        <v>24</v>
      </c>
      <c r="D3733" s="24" t="s">
        <v>25</v>
      </c>
      <c r="E3733" s="60" t="s">
        <v>4460</v>
      </c>
      <c r="F3733" s="60" t="s">
        <v>7412</v>
      </c>
      <c r="G3733" s="37" t="s">
        <v>8004</v>
      </c>
      <c r="H3733" s="232" t="s">
        <v>194</v>
      </c>
      <c r="I3733" s="24">
        <v>2</v>
      </c>
      <c r="J3733" s="24" t="s">
        <v>7963</v>
      </c>
      <c r="K3733" s="60" t="s">
        <v>31</v>
      </c>
      <c r="L3733" s="238">
        <v>2</v>
      </c>
      <c r="M3733" s="27">
        <f>L3733*130</f>
        <v>260</v>
      </c>
      <c r="N3733" s="23"/>
      <c r="O3733" s="184" t="s">
        <v>32</v>
      </c>
      <c r="P3733" s="237"/>
    </row>
    <row r="3734" s="83" customFormat="1" ht="18" customHeight="1" spans="1:16">
      <c r="A3734" s="24">
        <v>3729</v>
      </c>
      <c r="B3734" s="24" t="s">
        <v>23</v>
      </c>
      <c r="C3734" s="24" t="s">
        <v>24</v>
      </c>
      <c r="D3734" s="24" t="s">
        <v>25</v>
      </c>
      <c r="E3734" s="60" t="s">
        <v>4460</v>
      </c>
      <c r="F3734" s="60" t="s">
        <v>7412</v>
      </c>
      <c r="G3734" s="37" t="s">
        <v>8005</v>
      </c>
      <c r="H3734" s="232" t="s">
        <v>194</v>
      </c>
      <c r="I3734" s="24">
        <v>1</v>
      </c>
      <c r="J3734" s="24" t="s">
        <v>7963</v>
      </c>
      <c r="K3734" s="60" t="s">
        <v>31</v>
      </c>
      <c r="L3734" s="238">
        <v>1</v>
      </c>
      <c r="M3734" s="27">
        <f>L3734*312</f>
        <v>312</v>
      </c>
      <c r="N3734" s="23"/>
      <c r="O3734" s="184" t="s">
        <v>32</v>
      </c>
      <c r="P3734" s="237"/>
    </row>
    <row r="3735" s="83" customFormat="1" ht="18" customHeight="1" spans="1:16">
      <c r="A3735" s="24">
        <v>3730</v>
      </c>
      <c r="B3735" s="24" t="s">
        <v>23</v>
      </c>
      <c r="C3735" s="24" t="s">
        <v>24</v>
      </c>
      <c r="D3735" s="24" t="s">
        <v>25</v>
      </c>
      <c r="E3735" s="60" t="s">
        <v>4460</v>
      </c>
      <c r="F3735" s="60" t="s">
        <v>7412</v>
      </c>
      <c r="G3735" s="37" t="s">
        <v>8006</v>
      </c>
      <c r="H3735" s="232" t="s">
        <v>194</v>
      </c>
      <c r="I3735" s="24">
        <v>2</v>
      </c>
      <c r="J3735" s="24" t="s">
        <v>7963</v>
      </c>
      <c r="K3735" s="60" t="s">
        <v>31</v>
      </c>
      <c r="L3735" s="238">
        <v>2</v>
      </c>
      <c r="M3735" s="27">
        <f>L3735*130</f>
        <v>260</v>
      </c>
      <c r="N3735" s="23"/>
      <c r="O3735" s="184" t="s">
        <v>32</v>
      </c>
      <c r="P3735" s="237"/>
    </row>
    <row r="3736" s="83" customFormat="1" ht="18" customHeight="1" spans="1:16">
      <c r="A3736" s="24">
        <v>3731</v>
      </c>
      <c r="B3736" s="24" t="s">
        <v>23</v>
      </c>
      <c r="C3736" s="24" t="s">
        <v>24</v>
      </c>
      <c r="D3736" s="24" t="s">
        <v>25</v>
      </c>
      <c r="E3736" s="60" t="s">
        <v>4460</v>
      </c>
      <c r="F3736" s="60" t="s">
        <v>7412</v>
      </c>
      <c r="G3736" s="37" t="s">
        <v>8007</v>
      </c>
      <c r="H3736" s="232" t="s">
        <v>194</v>
      </c>
      <c r="I3736" s="24">
        <v>3</v>
      </c>
      <c r="J3736" s="24" t="s">
        <v>7963</v>
      </c>
      <c r="K3736" s="60" t="s">
        <v>31</v>
      </c>
      <c r="L3736" s="238">
        <v>3</v>
      </c>
      <c r="M3736" s="27">
        <f>L3736*130</f>
        <v>390</v>
      </c>
      <c r="N3736" s="23"/>
      <c r="O3736" s="184" t="s">
        <v>32</v>
      </c>
      <c r="P3736" s="237"/>
    </row>
    <row r="3737" s="83" customFormat="1" ht="18" customHeight="1" spans="1:16">
      <c r="A3737" s="24">
        <v>3732</v>
      </c>
      <c r="B3737" s="24" t="s">
        <v>23</v>
      </c>
      <c r="C3737" s="24" t="s">
        <v>24</v>
      </c>
      <c r="D3737" s="24" t="s">
        <v>25</v>
      </c>
      <c r="E3737" s="60" t="s">
        <v>4460</v>
      </c>
      <c r="F3737" s="60" t="s">
        <v>7412</v>
      </c>
      <c r="G3737" s="37" t="s">
        <v>8008</v>
      </c>
      <c r="H3737" s="232" t="s">
        <v>194</v>
      </c>
      <c r="I3737" s="24">
        <v>2</v>
      </c>
      <c r="J3737" s="24" t="s">
        <v>7963</v>
      </c>
      <c r="K3737" s="60" t="s">
        <v>31</v>
      </c>
      <c r="L3737" s="238">
        <v>2</v>
      </c>
      <c r="M3737" s="27">
        <f>L3737*130</f>
        <v>260</v>
      </c>
      <c r="N3737" s="23"/>
      <c r="O3737" s="184" t="s">
        <v>32</v>
      </c>
      <c r="P3737" s="237"/>
    </row>
    <row r="3738" s="83" customFormat="1" ht="18" customHeight="1" spans="1:16">
      <c r="A3738" s="24">
        <v>3733</v>
      </c>
      <c r="B3738" s="24" t="s">
        <v>23</v>
      </c>
      <c r="C3738" s="24" t="s">
        <v>24</v>
      </c>
      <c r="D3738" s="24" t="s">
        <v>25</v>
      </c>
      <c r="E3738" s="60" t="s">
        <v>4460</v>
      </c>
      <c r="F3738" s="60" t="s">
        <v>7412</v>
      </c>
      <c r="G3738" s="37" t="s">
        <v>8009</v>
      </c>
      <c r="H3738" s="24" t="s">
        <v>194</v>
      </c>
      <c r="I3738" s="24">
        <v>4</v>
      </c>
      <c r="J3738" s="24" t="s">
        <v>8010</v>
      </c>
      <c r="K3738" s="60" t="s">
        <v>31</v>
      </c>
      <c r="L3738" s="238">
        <v>4</v>
      </c>
      <c r="M3738" s="27">
        <f>L3738*130</f>
        <v>520</v>
      </c>
      <c r="N3738" s="23"/>
      <c r="O3738" s="184" t="s">
        <v>32</v>
      </c>
      <c r="P3738" s="237"/>
    </row>
    <row r="3739" s="83" customFormat="1" ht="18" customHeight="1" spans="1:16">
      <c r="A3739" s="24">
        <v>3734</v>
      </c>
      <c r="B3739" s="24" t="s">
        <v>23</v>
      </c>
      <c r="C3739" s="24" t="s">
        <v>24</v>
      </c>
      <c r="D3739" s="24" t="s">
        <v>25</v>
      </c>
      <c r="E3739" s="60" t="s">
        <v>4460</v>
      </c>
      <c r="F3739" s="60" t="s">
        <v>7412</v>
      </c>
      <c r="G3739" s="37" t="s">
        <v>8011</v>
      </c>
      <c r="H3739" s="232" t="s">
        <v>194</v>
      </c>
      <c r="I3739" s="24">
        <v>3</v>
      </c>
      <c r="J3739" s="24" t="s">
        <v>8010</v>
      </c>
      <c r="K3739" s="60" t="s">
        <v>31</v>
      </c>
      <c r="L3739" s="238">
        <v>3</v>
      </c>
      <c r="M3739" s="27">
        <f>L3739*130</f>
        <v>390</v>
      </c>
      <c r="N3739" s="23"/>
      <c r="O3739" s="184" t="s">
        <v>32</v>
      </c>
      <c r="P3739" s="237"/>
    </row>
    <row r="3740" s="83" customFormat="1" ht="18" customHeight="1" spans="1:16">
      <c r="A3740" s="24">
        <v>3735</v>
      </c>
      <c r="B3740" s="24" t="s">
        <v>23</v>
      </c>
      <c r="C3740" s="24" t="s">
        <v>24</v>
      </c>
      <c r="D3740" s="24" t="s">
        <v>25</v>
      </c>
      <c r="E3740" s="60" t="s">
        <v>4460</v>
      </c>
      <c r="F3740" s="60" t="s">
        <v>7412</v>
      </c>
      <c r="G3740" s="37" t="s">
        <v>8012</v>
      </c>
      <c r="H3740" s="232" t="s">
        <v>194</v>
      </c>
      <c r="I3740" s="24">
        <v>1</v>
      </c>
      <c r="J3740" s="24" t="s">
        <v>8010</v>
      </c>
      <c r="K3740" s="60" t="s">
        <v>31</v>
      </c>
      <c r="L3740" s="238">
        <v>1</v>
      </c>
      <c r="M3740" s="27">
        <f>L3740*312</f>
        <v>312</v>
      </c>
      <c r="N3740" s="23"/>
      <c r="O3740" s="184" t="s">
        <v>32</v>
      </c>
      <c r="P3740" s="237"/>
    </row>
    <row r="3741" s="83" customFormat="1" ht="18" customHeight="1" spans="1:16">
      <c r="A3741" s="24">
        <v>3736</v>
      </c>
      <c r="B3741" s="24" t="s">
        <v>23</v>
      </c>
      <c r="C3741" s="24" t="s">
        <v>24</v>
      </c>
      <c r="D3741" s="24" t="s">
        <v>25</v>
      </c>
      <c r="E3741" s="60" t="s">
        <v>4460</v>
      </c>
      <c r="F3741" s="60" t="s">
        <v>7412</v>
      </c>
      <c r="G3741" s="37" t="s">
        <v>8013</v>
      </c>
      <c r="H3741" s="232" t="s">
        <v>194</v>
      </c>
      <c r="I3741" s="24">
        <v>3</v>
      </c>
      <c r="J3741" s="24" t="s">
        <v>8010</v>
      </c>
      <c r="K3741" s="60" t="s">
        <v>31</v>
      </c>
      <c r="L3741" s="238">
        <v>3</v>
      </c>
      <c r="M3741" s="27">
        <f>L3741*130</f>
        <v>390</v>
      </c>
      <c r="N3741" s="23"/>
      <c r="O3741" s="184" t="s">
        <v>32</v>
      </c>
      <c r="P3741" s="237"/>
    </row>
    <row r="3742" s="83" customFormat="1" ht="18" customHeight="1" spans="1:16">
      <c r="A3742" s="24">
        <v>3737</v>
      </c>
      <c r="B3742" s="24" t="s">
        <v>23</v>
      </c>
      <c r="C3742" s="24" t="s">
        <v>24</v>
      </c>
      <c r="D3742" s="24" t="s">
        <v>25</v>
      </c>
      <c r="E3742" s="60" t="s">
        <v>4878</v>
      </c>
      <c r="F3742" s="60" t="s">
        <v>7412</v>
      </c>
      <c r="G3742" s="37" t="s">
        <v>8014</v>
      </c>
      <c r="H3742" s="24" t="s">
        <v>5025</v>
      </c>
      <c r="I3742" s="24">
        <v>1</v>
      </c>
      <c r="J3742" s="24" t="s">
        <v>8010</v>
      </c>
      <c r="K3742" s="60" t="s">
        <v>31</v>
      </c>
      <c r="L3742" s="238">
        <v>1</v>
      </c>
      <c r="M3742" s="27">
        <f>L3742*312</f>
        <v>312</v>
      </c>
      <c r="N3742" s="23"/>
      <c r="O3742" s="184" t="s">
        <v>32</v>
      </c>
      <c r="P3742" s="237"/>
    </row>
    <row r="3743" s="83" customFormat="1" ht="18" customHeight="1" spans="1:16">
      <c r="A3743" s="24">
        <v>3738</v>
      </c>
      <c r="B3743" s="24" t="s">
        <v>23</v>
      </c>
      <c r="C3743" s="24" t="s">
        <v>24</v>
      </c>
      <c r="D3743" s="24" t="s">
        <v>25</v>
      </c>
      <c r="E3743" s="24" t="s">
        <v>4460</v>
      </c>
      <c r="F3743" s="24" t="s">
        <v>7412</v>
      </c>
      <c r="G3743" s="37" t="s">
        <v>8015</v>
      </c>
      <c r="H3743" s="232" t="s">
        <v>194</v>
      </c>
      <c r="I3743" s="24">
        <v>1</v>
      </c>
      <c r="J3743" s="24" t="s">
        <v>8010</v>
      </c>
      <c r="K3743" s="60" t="s">
        <v>31</v>
      </c>
      <c r="L3743" s="238">
        <v>1</v>
      </c>
      <c r="M3743" s="27">
        <f>L3743*312</f>
        <v>312</v>
      </c>
      <c r="N3743" s="23"/>
      <c r="O3743" s="184" t="s">
        <v>32</v>
      </c>
      <c r="P3743" s="237"/>
    </row>
    <row r="3744" s="83" customFormat="1" ht="18" customHeight="1" spans="1:16">
      <c r="A3744" s="24">
        <v>3739</v>
      </c>
      <c r="B3744" s="24" t="s">
        <v>23</v>
      </c>
      <c r="C3744" s="24" t="s">
        <v>24</v>
      </c>
      <c r="D3744" s="24" t="s">
        <v>25</v>
      </c>
      <c r="E3744" s="60" t="s">
        <v>4460</v>
      </c>
      <c r="F3744" s="60" t="s">
        <v>7412</v>
      </c>
      <c r="G3744" s="37" t="s">
        <v>8016</v>
      </c>
      <c r="H3744" s="232" t="s">
        <v>194</v>
      </c>
      <c r="I3744" s="24">
        <v>3</v>
      </c>
      <c r="J3744" s="24" t="s">
        <v>8010</v>
      </c>
      <c r="K3744" s="60" t="s">
        <v>31</v>
      </c>
      <c r="L3744" s="238">
        <v>3</v>
      </c>
      <c r="M3744" s="27">
        <f>L3744*130</f>
        <v>390</v>
      </c>
      <c r="N3744" s="23"/>
      <c r="O3744" s="184" t="s">
        <v>32</v>
      </c>
      <c r="P3744" s="237"/>
    </row>
    <row r="3745" s="83" customFormat="1" ht="18" customHeight="1" spans="1:16">
      <c r="A3745" s="24">
        <v>3740</v>
      </c>
      <c r="B3745" s="24" t="s">
        <v>23</v>
      </c>
      <c r="C3745" s="24" t="s">
        <v>24</v>
      </c>
      <c r="D3745" s="24" t="s">
        <v>25</v>
      </c>
      <c r="E3745" s="60" t="s">
        <v>4460</v>
      </c>
      <c r="F3745" s="60" t="s">
        <v>7412</v>
      </c>
      <c r="G3745" s="37" t="s">
        <v>8017</v>
      </c>
      <c r="H3745" s="24" t="s">
        <v>5025</v>
      </c>
      <c r="I3745" s="24">
        <v>1</v>
      </c>
      <c r="J3745" s="24" t="s">
        <v>8010</v>
      </c>
      <c r="K3745" s="60" t="s">
        <v>31</v>
      </c>
      <c r="L3745" s="238">
        <v>1</v>
      </c>
      <c r="M3745" s="27">
        <f>L3745*312</f>
        <v>312</v>
      </c>
      <c r="N3745" s="23"/>
      <c r="O3745" s="184" t="s">
        <v>32</v>
      </c>
      <c r="P3745" s="237"/>
    </row>
    <row r="3746" s="83" customFormat="1" ht="18" customHeight="1" spans="1:16">
      <c r="A3746" s="24">
        <v>3741</v>
      </c>
      <c r="B3746" s="24" t="s">
        <v>23</v>
      </c>
      <c r="C3746" s="24" t="s">
        <v>24</v>
      </c>
      <c r="D3746" s="24" t="s">
        <v>25</v>
      </c>
      <c r="E3746" s="60" t="s">
        <v>4460</v>
      </c>
      <c r="F3746" s="60" t="s">
        <v>7412</v>
      </c>
      <c r="G3746" s="37" t="s">
        <v>8018</v>
      </c>
      <c r="H3746" s="232" t="s">
        <v>194</v>
      </c>
      <c r="I3746" s="24">
        <v>3</v>
      </c>
      <c r="J3746" s="24" t="s">
        <v>8010</v>
      </c>
      <c r="K3746" s="60" t="s">
        <v>31</v>
      </c>
      <c r="L3746" s="238">
        <v>3</v>
      </c>
      <c r="M3746" s="27">
        <f t="shared" ref="M3746:M3760" si="171">L3746*130</f>
        <v>390</v>
      </c>
      <c r="N3746" s="23"/>
      <c r="O3746" s="184" t="s">
        <v>32</v>
      </c>
      <c r="P3746" s="237"/>
    </row>
    <row r="3747" s="83" customFormat="1" ht="18" customHeight="1" spans="1:16">
      <c r="A3747" s="24">
        <v>3742</v>
      </c>
      <c r="B3747" s="24" t="s">
        <v>23</v>
      </c>
      <c r="C3747" s="24" t="s">
        <v>24</v>
      </c>
      <c r="D3747" s="24" t="s">
        <v>25</v>
      </c>
      <c r="E3747" s="60" t="s">
        <v>4460</v>
      </c>
      <c r="F3747" s="60" t="s">
        <v>7412</v>
      </c>
      <c r="G3747" s="37" t="s">
        <v>8019</v>
      </c>
      <c r="H3747" s="232" t="s">
        <v>194</v>
      </c>
      <c r="I3747" s="24">
        <v>3</v>
      </c>
      <c r="J3747" s="24" t="s">
        <v>8010</v>
      </c>
      <c r="K3747" s="60" t="s">
        <v>31</v>
      </c>
      <c r="L3747" s="238">
        <v>3</v>
      </c>
      <c r="M3747" s="27">
        <f t="shared" si="171"/>
        <v>390</v>
      </c>
      <c r="N3747" s="23"/>
      <c r="O3747" s="184" t="s">
        <v>32</v>
      </c>
      <c r="P3747" s="237"/>
    </row>
    <row r="3748" s="83" customFormat="1" ht="18" customHeight="1" spans="1:16">
      <c r="A3748" s="24">
        <v>3743</v>
      </c>
      <c r="B3748" s="24" t="s">
        <v>23</v>
      </c>
      <c r="C3748" s="24" t="s">
        <v>24</v>
      </c>
      <c r="D3748" s="24" t="s">
        <v>25</v>
      </c>
      <c r="E3748" s="60" t="s">
        <v>4460</v>
      </c>
      <c r="F3748" s="60" t="s">
        <v>7412</v>
      </c>
      <c r="G3748" s="37" t="s">
        <v>8020</v>
      </c>
      <c r="H3748" s="232" t="s">
        <v>194</v>
      </c>
      <c r="I3748" s="24">
        <v>2</v>
      </c>
      <c r="J3748" s="24" t="s">
        <v>8010</v>
      </c>
      <c r="K3748" s="60" t="s">
        <v>31</v>
      </c>
      <c r="L3748" s="238">
        <v>2</v>
      </c>
      <c r="M3748" s="27">
        <f t="shared" si="171"/>
        <v>260</v>
      </c>
      <c r="N3748" s="23"/>
      <c r="O3748" s="184" t="s">
        <v>32</v>
      </c>
      <c r="P3748" s="237"/>
    </row>
    <row r="3749" s="83" customFormat="1" ht="18" customHeight="1" spans="1:16">
      <c r="A3749" s="24">
        <v>3744</v>
      </c>
      <c r="B3749" s="24" t="s">
        <v>23</v>
      </c>
      <c r="C3749" s="24" t="s">
        <v>24</v>
      </c>
      <c r="D3749" s="24" t="s">
        <v>25</v>
      </c>
      <c r="E3749" s="60" t="s">
        <v>4460</v>
      </c>
      <c r="F3749" s="60" t="s">
        <v>7412</v>
      </c>
      <c r="G3749" s="37" t="s">
        <v>8021</v>
      </c>
      <c r="H3749" s="24" t="s">
        <v>194</v>
      </c>
      <c r="I3749" s="24">
        <v>5</v>
      </c>
      <c r="J3749" s="24" t="s">
        <v>8010</v>
      </c>
      <c r="K3749" s="60" t="s">
        <v>31</v>
      </c>
      <c r="L3749" s="238">
        <v>5</v>
      </c>
      <c r="M3749" s="27">
        <f t="shared" si="171"/>
        <v>650</v>
      </c>
      <c r="N3749" s="23"/>
      <c r="O3749" s="184" t="s">
        <v>32</v>
      </c>
      <c r="P3749" s="237"/>
    </row>
    <row r="3750" s="83" customFormat="1" ht="18" customHeight="1" spans="1:16">
      <c r="A3750" s="24">
        <v>3745</v>
      </c>
      <c r="B3750" s="24" t="s">
        <v>23</v>
      </c>
      <c r="C3750" s="24" t="s">
        <v>24</v>
      </c>
      <c r="D3750" s="24" t="s">
        <v>25</v>
      </c>
      <c r="E3750" s="60" t="s">
        <v>4460</v>
      </c>
      <c r="F3750" s="60" t="s">
        <v>7412</v>
      </c>
      <c r="G3750" s="37" t="s">
        <v>7611</v>
      </c>
      <c r="H3750" s="232" t="s">
        <v>194</v>
      </c>
      <c r="I3750" s="24">
        <v>2</v>
      </c>
      <c r="J3750" s="24" t="s">
        <v>8010</v>
      </c>
      <c r="K3750" s="60" t="s">
        <v>31</v>
      </c>
      <c r="L3750" s="238">
        <v>2</v>
      </c>
      <c r="M3750" s="27">
        <f t="shared" si="171"/>
        <v>260</v>
      </c>
      <c r="N3750" s="23"/>
      <c r="O3750" s="184" t="s">
        <v>32</v>
      </c>
      <c r="P3750" s="237"/>
    </row>
    <row r="3751" s="83" customFormat="1" ht="18" customHeight="1" spans="1:16">
      <c r="A3751" s="24">
        <v>3746</v>
      </c>
      <c r="B3751" s="24" t="s">
        <v>23</v>
      </c>
      <c r="C3751" s="24" t="s">
        <v>24</v>
      </c>
      <c r="D3751" s="24" t="s">
        <v>25</v>
      </c>
      <c r="E3751" s="60" t="s">
        <v>4460</v>
      </c>
      <c r="F3751" s="60" t="s">
        <v>7412</v>
      </c>
      <c r="G3751" s="37" t="s">
        <v>7181</v>
      </c>
      <c r="H3751" s="232" t="s">
        <v>194</v>
      </c>
      <c r="I3751" s="24">
        <v>2</v>
      </c>
      <c r="J3751" s="24" t="s">
        <v>8010</v>
      </c>
      <c r="K3751" s="60" t="s">
        <v>31</v>
      </c>
      <c r="L3751" s="238">
        <v>2</v>
      </c>
      <c r="M3751" s="27">
        <f t="shared" si="171"/>
        <v>260</v>
      </c>
      <c r="N3751" s="23"/>
      <c r="O3751" s="184" t="s">
        <v>32</v>
      </c>
      <c r="P3751" s="237"/>
    </row>
    <row r="3752" s="83" customFormat="1" ht="18" customHeight="1" spans="1:16">
      <c r="A3752" s="24">
        <v>3747</v>
      </c>
      <c r="B3752" s="24" t="s">
        <v>23</v>
      </c>
      <c r="C3752" s="24" t="s">
        <v>24</v>
      </c>
      <c r="D3752" s="24" t="s">
        <v>25</v>
      </c>
      <c r="E3752" s="60" t="s">
        <v>4460</v>
      </c>
      <c r="F3752" s="60" t="s">
        <v>7412</v>
      </c>
      <c r="G3752" s="37" t="s">
        <v>7558</v>
      </c>
      <c r="H3752" s="232" t="s">
        <v>194</v>
      </c>
      <c r="I3752" s="24">
        <v>2</v>
      </c>
      <c r="J3752" s="24" t="s">
        <v>8010</v>
      </c>
      <c r="K3752" s="60" t="s">
        <v>31</v>
      </c>
      <c r="L3752" s="238">
        <v>2</v>
      </c>
      <c r="M3752" s="27">
        <f t="shared" si="171"/>
        <v>260</v>
      </c>
      <c r="N3752" s="23"/>
      <c r="O3752" s="184" t="s">
        <v>32</v>
      </c>
      <c r="P3752" s="237"/>
    </row>
    <row r="3753" s="83" customFormat="1" ht="18" customHeight="1" spans="1:16">
      <c r="A3753" s="24">
        <v>3748</v>
      </c>
      <c r="B3753" s="24" t="s">
        <v>23</v>
      </c>
      <c r="C3753" s="24" t="s">
        <v>24</v>
      </c>
      <c r="D3753" s="24" t="s">
        <v>25</v>
      </c>
      <c r="E3753" s="60" t="s">
        <v>4460</v>
      </c>
      <c r="F3753" s="60" t="s">
        <v>7412</v>
      </c>
      <c r="G3753" s="37" t="s">
        <v>8022</v>
      </c>
      <c r="H3753" s="232" t="s">
        <v>194</v>
      </c>
      <c r="I3753" s="24">
        <v>3</v>
      </c>
      <c r="J3753" s="24" t="s">
        <v>8010</v>
      </c>
      <c r="K3753" s="60" t="s">
        <v>31</v>
      </c>
      <c r="L3753" s="238">
        <v>3</v>
      </c>
      <c r="M3753" s="27">
        <f t="shared" si="171"/>
        <v>390</v>
      </c>
      <c r="N3753" s="23"/>
      <c r="O3753" s="184" t="s">
        <v>32</v>
      </c>
      <c r="P3753" s="237"/>
    </row>
    <row r="3754" s="83" customFormat="1" ht="18" customHeight="1" spans="1:16">
      <c r="A3754" s="24">
        <v>3749</v>
      </c>
      <c r="B3754" s="24" t="s">
        <v>23</v>
      </c>
      <c r="C3754" s="24" t="s">
        <v>24</v>
      </c>
      <c r="D3754" s="24" t="s">
        <v>25</v>
      </c>
      <c r="E3754" s="60" t="s">
        <v>4460</v>
      </c>
      <c r="F3754" s="60" t="s">
        <v>7412</v>
      </c>
      <c r="G3754" s="37" t="s">
        <v>8023</v>
      </c>
      <c r="H3754" s="232" t="s">
        <v>194</v>
      </c>
      <c r="I3754" s="24">
        <v>2</v>
      </c>
      <c r="J3754" s="24" t="s">
        <v>8010</v>
      </c>
      <c r="K3754" s="60" t="s">
        <v>31</v>
      </c>
      <c r="L3754" s="238">
        <v>2</v>
      </c>
      <c r="M3754" s="27">
        <f t="shared" si="171"/>
        <v>260</v>
      </c>
      <c r="N3754" s="23"/>
      <c r="O3754" s="184" t="s">
        <v>32</v>
      </c>
      <c r="P3754" s="237"/>
    </row>
    <row r="3755" s="83" customFormat="1" ht="18" customHeight="1" spans="1:16">
      <c r="A3755" s="24">
        <v>3750</v>
      </c>
      <c r="B3755" s="24" t="s">
        <v>23</v>
      </c>
      <c r="C3755" s="24" t="s">
        <v>24</v>
      </c>
      <c r="D3755" s="24" t="s">
        <v>25</v>
      </c>
      <c r="E3755" s="60" t="s">
        <v>4460</v>
      </c>
      <c r="F3755" s="60" t="s">
        <v>7412</v>
      </c>
      <c r="G3755" s="37" t="s">
        <v>8024</v>
      </c>
      <c r="H3755" s="232" t="s">
        <v>194</v>
      </c>
      <c r="I3755" s="24">
        <v>2</v>
      </c>
      <c r="J3755" s="24" t="s">
        <v>8010</v>
      </c>
      <c r="K3755" s="60" t="s">
        <v>31</v>
      </c>
      <c r="L3755" s="238">
        <v>2</v>
      </c>
      <c r="M3755" s="27">
        <f t="shared" si="171"/>
        <v>260</v>
      </c>
      <c r="N3755" s="23"/>
      <c r="O3755" s="184" t="s">
        <v>32</v>
      </c>
      <c r="P3755" s="237"/>
    </row>
    <row r="3756" s="83" customFormat="1" ht="18" customHeight="1" spans="1:16">
      <c r="A3756" s="24">
        <v>3751</v>
      </c>
      <c r="B3756" s="24" t="s">
        <v>23</v>
      </c>
      <c r="C3756" s="24" t="s">
        <v>24</v>
      </c>
      <c r="D3756" s="24" t="s">
        <v>25</v>
      </c>
      <c r="E3756" s="60" t="s">
        <v>4460</v>
      </c>
      <c r="F3756" s="60" t="s">
        <v>7412</v>
      </c>
      <c r="G3756" s="37" t="s">
        <v>4528</v>
      </c>
      <c r="H3756" s="232" t="s">
        <v>194</v>
      </c>
      <c r="I3756" s="24">
        <v>2</v>
      </c>
      <c r="J3756" s="24" t="s">
        <v>8010</v>
      </c>
      <c r="K3756" s="60" t="s">
        <v>31</v>
      </c>
      <c r="L3756" s="238">
        <v>2</v>
      </c>
      <c r="M3756" s="27">
        <f t="shared" si="171"/>
        <v>260</v>
      </c>
      <c r="N3756" s="23"/>
      <c r="O3756" s="184" t="s">
        <v>32</v>
      </c>
      <c r="P3756" s="237"/>
    </row>
    <row r="3757" s="83" customFormat="1" ht="18" customHeight="1" spans="1:16">
      <c r="A3757" s="24">
        <v>3752</v>
      </c>
      <c r="B3757" s="24" t="s">
        <v>23</v>
      </c>
      <c r="C3757" s="24" t="s">
        <v>24</v>
      </c>
      <c r="D3757" s="24" t="s">
        <v>25</v>
      </c>
      <c r="E3757" s="60" t="s">
        <v>4460</v>
      </c>
      <c r="F3757" s="60" t="s">
        <v>7412</v>
      </c>
      <c r="G3757" s="37" t="s">
        <v>8025</v>
      </c>
      <c r="H3757" s="232" t="s">
        <v>194</v>
      </c>
      <c r="I3757" s="24">
        <v>2</v>
      </c>
      <c r="J3757" s="24" t="s">
        <v>8010</v>
      </c>
      <c r="K3757" s="60" t="s">
        <v>31</v>
      </c>
      <c r="L3757" s="238">
        <v>2</v>
      </c>
      <c r="M3757" s="27">
        <f t="shared" si="171"/>
        <v>260</v>
      </c>
      <c r="N3757" s="23"/>
      <c r="O3757" s="184" t="s">
        <v>32</v>
      </c>
      <c r="P3757" s="237"/>
    </row>
    <row r="3758" s="83" customFormat="1" ht="18" customHeight="1" spans="1:16">
      <c r="A3758" s="24">
        <v>3753</v>
      </c>
      <c r="B3758" s="24" t="s">
        <v>23</v>
      </c>
      <c r="C3758" s="24" t="s">
        <v>24</v>
      </c>
      <c r="D3758" s="24" t="s">
        <v>25</v>
      </c>
      <c r="E3758" s="24" t="s">
        <v>4460</v>
      </c>
      <c r="F3758" s="24" t="s">
        <v>7412</v>
      </c>
      <c r="G3758" s="37" t="s">
        <v>8026</v>
      </c>
      <c r="H3758" s="232" t="s">
        <v>194</v>
      </c>
      <c r="I3758" s="24">
        <v>2</v>
      </c>
      <c r="J3758" s="24" t="s">
        <v>8010</v>
      </c>
      <c r="K3758" s="60" t="s">
        <v>31</v>
      </c>
      <c r="L3758" s="238">
        <v>2</v>
      </c>
      <c r="M3758" s="27">
        <f t="shared" si="171"/>
        <v>260</v>
      </c>
      <c r="N3758" s="23"/>
      <c r="O3758" s="184" t="s">
        <v>32</v>
      </c>
      <c r="P3758" s="237"/>
    </row>
    <row r="3759" s="83" customFormat="1" ht="18" customHeight="1" spans="1:16">
      <c r="A3759" s="24">
        <v>3754</v>
      </c>
      <c r="B3759" s="24" t="s">
        <v>23</v>
      </c>
      <c r="C3759" s="24" t="s">
        <v>24</v>
      </c>
      <c r="D3759" s="24" t="s">
        <v>25</v>
      </c>
      <c r="E3759" s="60" t="s">
        <v>4460</v>
      </c>
      <c r="F3759" s="60" t="s">
        <v>7412</v>
      </c>
      <c r="G3759" s="37" t="s">
        <v>8027</v>
      </c>
      <c r="H3759" s="232" t="s">
        <v>194</v>
      </c>
      <c r="I3759" s="24">
        <v>3</v>
      </c>
      <c r="J3759" s="24" t="s">
        <v>8010</v>
      </c>
      <c r="K3759" s="60" t="s">
        <v>31</v>
      </c>
      <c r="L3759" s="238">
        <v>3</v>
      </c>
      <c r="M3759" s="27">
        <f t="shared" si="171"/>
        <v>390</v>
      </c>
      <c r="N3759" s="23"/>
      <c r="O3759" s="184" t="s">
        <v>32</v>
      </c>
      <c r="P3759" s="237"/>
    </row>
    <row r="3760" s="83" customFormat="1" ht="18" customHeight="1" spans="1:16">
      <c r="A3760" s="24">
        <v>3755</v>
      </c>
      <c r="B3760" s="24" t="s">
        <v>23</v>
      </c>
      <c r="C3760" s="24" t="s">
        <v>24</v>
      </c>
      <c r="D3760" s="24" t="s">
        <v>25</v>
      </c>
      <c r="E3760" s="60" t="s">
        <v>4460</v>
      </c>
      <c r="F3760" s="60" t="s">
        <v>7412</v>
      </c>
      <c r="G3760" s="37" t="s">
        <v>8028</v>
      </c>
      <c r="H3760" s="232" t="s">
        <v>194</v>
      </c>
      <c r="I3760" s="24">
        <v>2</v>
      </c>
      <c r="J3760" s="24" t="s">
        <v>8010</v>
      </c>
      <c r="K3760" s="60" t="s">
        <v>31</v>
      </c>
      <c r="L3760" s="238">
        <v>2</v>
      </c>
      <c r="M3760" s="27">
        <f t="shared" si="171"/>
        <v>260</v>
      </c>
      <c r="N3760" s="23"/>
      <c r="O3760" s="184" t="s">
        <v>32</v>
      </c>
      <c r="P3760" s="237"/>
    </row>
    <row r="3761" s="83" customFormat="1" ht="18" customHeight="1" spans="1:16">
      <c r="A3761" s="24">
        <v>3756</v>
      </c>
      <c r="B3761" s="24" t="s">
        <v>23</v>
      </c>
      <c r="C3761" s="24" t="s">
        <v>24</v>
      </c>
      <c r="D3761" s="24" t="s">
        <v>25</v>
      </c>
      <c r="E3761" s="60" t="s">
        <v>4460</v>
      </c>
      <c r="F3761" s="60" t="s">
        <v>7412</v>
      </c>
      <c r="G3761" s="37" t="s">
        <v>8029</v>
      </c>
      <c r="H3761" s="24" t="s">
        <v>1583</v>
      </c>
      <c r="I3761" s="24">
        <v>3</v>
      </c>
      <c r="J3761" s="24" t="s">
        <v>8010</v>
      </c>
      <c r="K3761" s="60" t="s">
        <v>31</v>
      </c>
      <c r="L3761" s="238">
        <v>3</v>
      </c>
      <c r="M3761" s="27">
        <f>L3761*312</f>
        <v>936</v>
      </c>
      <c r="N3761" s="23"/>
      <c r="O3761" s="184" t="s">
        <v>32</v>
      </c>
      <c r="P3761" s="237"/>
    </row>
    <row r="3762" s="83" customFormat="1" ht="18" customHeight="1" spans="1:16">
      <c r="A3762" s="24">
        <v>3757</v>
      </c>
      <c r="B3762" s="24" t="s">
        <v>23</v>
      </c>
      <c r="C3762" s="24" t="s">
        <v>24</v>
      </c>
      <c r="D3762" s="24" t="s">
        <v>25</v>
      </c>
      <c r="E3762" s="60" t="s">
        <v>4460</v>
      </c>
      <c r="F3762" s="60" t="s">
        <v>7412</v>
      </c>
      <c r="G3762" s="37" t="s">
        <v>8030</v>
      </c>
      <c r="H3762" s="232" t="s">
        <v>194</v>
      </c>
      <c r="I3762" s="24">
        <v>2</v>
      </c>
      <c r="J3762" s="24" t="s">
        <v>8010</v>
      </c>
      <c r="K3762" s="60" t="s">
        <v>31</v>
      </c>
      <c r="L3762" s="238">
        <v>2</v>
      </c>
      <c r="M3762" s="27">
        <f t="shared" ref="M3762:M3776" si="172">L3762*130</f>
        <v>260</v>
      </c>
      <c r="N3762" s="23"/>
      <c r="O3762" s="184" t="s">
        <v>32</v>
      </c>
      <c r="P3762" s="237"/>
    </row>
    <row r="3763" s="83" customFormat="1" ht="18" customHeight="1" spans="1:16">
      <c r="A3763" s="24">
        <v>3758</v>
      </c>
      <c r="B3763" s="24" t="s">
        <v>23</v>
      </c>
      <c r="C3763" s="24" t="s">
        <v>24</v>
      </c>
      <c r="D3763" s="24" t="s">
        <v>25</v>
      </c>
      <c r="E3763" s="60" t="s">
        <v>4460</v>
      </c>
      <c r="F3763" s="60" t="s">
        <v>7412</v>
      </c>
      <c r="G3763" s="37" t="s">
        <v>7634</v>
      </c>
      <c r="H3763" s="232" t="s">
        <v>194</v>
      </c>
      <c r="I3763" s="24">
        <v>3</v>
      </c>
      <c r="J3763" s="24" t="s">
        <v>8010</v>
      </c>
      <c r="K3763" s="60" t="s">
        <v>31</v>
      </c>
      <c r="L3763" s="238">
        <v>3</v>
      </c>
      <c r="M3763" s="27">
        <f t="shared" si="172"/>
        <v>390</v>
      </c>
      <c r="N3763" s="23"/>
      <c r="O3763" s="184" t="s">
        <v>32</v>
      </c>
      <c r="P3763" s="237"/>
    </row>
    <row r="3764" s="83" customFormat="1" ht="18" customHeight="1" spans="1:16">
      <c r="A3764" s="24">
        <v>3759</v>
      </c>
      <c r="B3764" s="24" t="s">
        <v>23</v>
      </c>
      <c r="C3764" s="24" t="s">
        <v>24</v>
      </c>
      <c r="D3764" s="24" t="s">
        <v>25</v>
      </c>
      <c r="E3764" s="60" t="s">
        <v>4460</v>
      </c>
      <c r="F3764" s="60" t="s">
        <v>7412</v>
      </c>
      <c r="G3764" s="37" t="s">
        <v>8031</v>
      </c>
      <c r="H3764" s="232" t="s">
        <v>194</v>
      </c>
      <c r="I3764" s="24">
        <v>2</v>
      </c>
      <c r="J3764" s="24" t="s">
        <v>8010</v>
      </c>
      <c r="K3764" s="60" t="s">
        <v>31</v>
      </c>
      <c r="L3764" s="238">
        <v>2</v>
      </c>
      <c r="M3764" s="27">
        <f t="shared" si="172"/>
        <v>260</v>
      </c>
      <c r="N3764" s="23"/>
      <c r="O3764" s="184" t="s">
        <v>32</v>
      </c>
      <c r="P3764" s="237"/>
    </row>
    <row r="3765" s="83" customFormat="1" ht="18" customHeight="1" spans="1:16">
      <c r="A3765" s="24">
        <v>3760</v>
      </c>
      <c r="B3765" s="24" t="s">
        <v>23</v>
      </c>
      <c r="C3765" s="24" t="s">
        <v>24</v>
      </c>
      <c r="D3765" s="24" t="s">
        <v>25</v>
      </c>
      <c r="E3765" s="60" t="s">
        <v>4460</v>
      </c>
      <c r="F3765" s="60" t="s">
        <v>7412</v>
      </c>
      <c r="G3765" s="37" t="s">
        <v>8032</v>
      </c>
      <c r="H3765" s="232" t="s">
        <v>194</v>
      </c>
      <c r="I3765" s="24">
        <v>3</v>
      </c>
      <c r="J3765" s="24" t="s">
        <v>8010</v>
      </c>
      <c r="K3765" s="60" t="s">
        <v>31</v>
      </c>
      <c r="L3765" s="238">
        <v>3</v>
      </c>
      <c r="M3765" s="27">
        <f t="shared" si="172"/>
        <v>390</v>
      </c>
      <c r="N3765" s="23"/>
      <c r="O3765" s="184" t="s">
        <v>32</v>
      </c>
      <c r="P3765" s="237"/>
    </row>
    <row r="3766" s="83" customFormat="1" ht="18" customHeight="1" spans="1:16">
      <c r="A3766" s="24">
        <v>3761</v>
      </c>
      <c r="B3766" s="24" t="s">
        <v>23</v>
      </c>
      <c r="C3766" s="24" t="s">
        <v>24</v>
      </c>
      <c r="D3766" s="24" t="s">
        <v>25</v>
      </c>
      <c r="E3766" s="60" t="s">
        <v>4460</v>
      </c>
      <c r="F3766" s="60" t="s">
        <v>7412</v>
      </c>
      <c r="G3766" s="37" t="s">
        <v>8033</v>
      </c>
      <c r="H3766" s="232" t="s">
        <v>194</v>
      </c>
      <c r="I3766" s="24">
        <v>2</v>
      </c>
      <c r="J3766" s="24" t="s">
        <v>8010</v>
      </c>
      <c r="K3766" s="60" t="s">
        <v>31</v>
      </c>
      <c r="L3766" s="238">
        <v>2</v>
      </c>
      <c r="M3766" s="27">
        <f t="shared" si="172"/>
        <v>260</v>
      </c>
      <c r="N3766" s="23"/>
      <c r="O3766" s="184" t="s">
        <v>32</v>
      </c>
      <c r="P3766" s="237"/>
    </row>
    <row r="3767" s="83" customFormat="1" ht="18" customHeight="1" spans="1:16">
      <c r="A3767" s="24">
        <v>3762</v>
      </c>
      <c r="B3767" s="24" t="s">
        <v>23</v>
      </c>
      <c r="C3767" s="24" t="s">
        <v>24</v>
      </c>
      <c r="D3767" s="24" t="s">
        <v>25</v>
      </c>
      <c r="E3767" s="60" t="s">
        <v>4460</v>
      </c>
      <c r="F3767" s="60" t="s">
        <v>7412</v>
      </c>
      <c r="G3767" s="37" t="s">
        <v>8034</v>
      </c>
      <c r="H3767" s="232" t="s">
        <v>194</v>
      </c>
      <c r="I3767" s="24">
        <v>3</v>
      </c>
      <c r="J3767" s="24" t="s">
        <v>8010</v>
      </c>
      <c r="K3767" s="60" t="s">
        <v>31</v>
      </c>
      <c r="L3767" s="238">
        <v>3</v>
      </c>
      <c r="M3767" s="27">
        <f t="shared" si="172"/>
        <v>390</v>
      </c>
      <c r="N3767" s="23"/>
      <c r="O3767" s="184" t="s">
        <v>32</v>
      </c>
      <c r="P3767" s="237"/>
    </row>
    <row r="3768" s="83" customFormat="1" ht="18" customHeight="1" spans="1:16">
      <c r="A3768" s="24">
        <v>3763</v>
      </c>
      <c r="B3768" s="24" t="s">
        <v>23</v>
      </c>
      <c r="C3768" s="24" t="s">
        <v>24</v>
      </c>
      <c r="D3768" s="24" t="s">
        <v>25</v>
      </c>
      <c r="E3768" s="24" t="s">
        <v>4460</v>
      </c>
      <c r="F3768" s="24" t="s">
        <v>7412</v>
      </c>
      <c r="G3768" s="37" t="s">
        <v>8035</v>
      </c>
      <c r="H3768" s="232" t="s">
        <v>194</v>
      </c>
      <c r="I3768" s="24">
        <v>2</v>
      </c>
      <c r="J3768" s="24" t="s">
        <v>8010</v>
      </c>
      <c r="K3768" s="60" t="s">
        <v>31</v>
      </c>
      <c r="L3768" s="238">
        <v>2</v>
      </c>
      <c r="M3768" s="27">
        <f t="shared" si="172"/>
        <v>260</v>
      </c>
      <c r="N3768" s="23"/>
      <c r="O3768" s="184" t="s">
        <v>32</v>
      </c>
      <c r="P3768" s="237"/>
    </row>
    <row r="3769" s="83" customFormat="1" ht="18" customHeight="1" spans="1:16">
      <c r="A3769" s="24">
        <v>3764</v>
      </c>
      <c r="B3769" s="24" t="s">
        <v>23</v>
      </c>
      <c r="C3769" s="24" t="s">
        <v>24</v>
      </c>
      <c r="D3769" s="24" t="s">
        <v>25</v>
      </c>
      <c r="E3769" s="60" t="s">
        <v>4460</v>
      </c>
      <c r="F3769" s="60" t="s">
        <v>7412</v>
      </c>
      <c r="G3769" s="37" t="s">
        <v>8036</v>
      </c>
      <c r="H3769" s="232" t="s">
        <v>194</v>
      </c>
      <c r="I3769" s="24">
        <v>2</v>
      </c>
      <c r="J3769" s="24" t="s">
        <v>8010</v>
      </c>
      <c r="K3769" s="60" t="s">
        <v>31</v>
      </c>
      <c r="L3769" s="238">
        <v>2</v>
      </c>
      <c r="M3769" s="27">
        <f t="shared" si="172"/>
        <v>260</v>
      </c>
      <c r="N3769" s="23"/>
      <c r="O3769" s="184" t="s">
        <v>32</v>
      </c>
      <c r="P3769" s="237"/>
    </row>
    <row r="3770" s="83" customFormat="1" ht="18" customHeight="1" spans="1:16">
      <c r="A3770" s="24">
        <v>3765</v>
      </c>
      <c r="B3770" s="24" t="s">
        <v>23</v>
      </c>
      <c r="C3770" s="24" t="s">
        <v>24</v>
      </c>
      <c r="D3770" s="24" t="s">
        <v>25</v>
      </c>
      <c r="E3770" s="60" t="s">
        <v>4460</v>
      </c>
      <c r="F3770" s="60" t="s">
        <v>7412</v>
      </c>
      <c r="G3770" s="37" t="s">
        <v>8037</v>
      </c>
      <c r="H3770" s="232" t="s">
        <v>194</v>
      </c>
      <c r="I3770" s="24">
        <v>2</v>
      </c>
      <c r="J3770" s="24" t="s">
        <v>8010</v>
      </c>
      <c r="K3770" s="60" t="s">
        <v>31</v>
      </c>
      <c r="L3770" s="238">
        <v>2</v>
      </c>
      <c r="M3770" s="27">
        <f t="shared" si="172"/>
        <v>260</v>
      </c>
      <c r="N3770" s="23"/>
      <c r="O3770" s="184" t="s">
        <v>32</v>
      </c>
      <c r="P3770" s="237"/>
    </row>
    <row r="3771" s="83" customFormat="1" ht="18" customHeight="1" spans="1:16">
      <c r="A3771" s="24">
        <v>3766</v>
      </c>
      <c r="B3771" s="24" t="s">
        <v>23</v>
      </c>
      <c r="C3771" s="24" t="s">
        <v>24</v>
      </c>
      <c r="D3771" s="24" t="s">
        <v>25</v>
      </c>
      <c r="E3771" s="60" t="s">
        <v>4460</v>
      </c>
      <c r="F3771" s="60" t="s">
        <v>7412</v>
      </c>
      <c r="G3771" s="37" t="s">
        <v>8038</v>
      </c>
      <c r="H3771" s="232" t="s">
        <v>194</v>
      </c>
      <c r="I3771" s="24">
        <v>2</v>
      </c>
      <c r="J3771" s="24" t="s">
        <v>8010</v>
      </c>
      <c r="K3771" s="60" t="s">
        <v>31</v>
      </c>
      <c r="L3771" s="238">
        <v>2</v>
      </c>
      <c r="M3771" s="27">
        <f t="shared" si="172"/>
        <v>260</v>
      </c>
      <c r="N3771" s="23"/>
      <c r="O3771" s="184" t="s">
        <v>32</v>
      </c>
      <c r="P3771" s="237"/>
    </row>
    <row r="3772" s="83" customFormat="1" ht="18" customHeight="1" spans="1:16">
      <c r="A3772" s="24">
        <v>3767</v>
      </c>
      <c r="B3772" s="24" t="s">
        <v>23</v>
      </c>
      <c r="C3772" s="24" t="s">
        <v>24</v>
      </c>
      <c r="D3772" s="24" t="s">
        <v>25</v>
      </c>
      <c r="E3772" s="60" t="s">
        <v>4460</v>
      </c>
      <c r="F3772" s="60" t="s">
        <v>7412</v>
      </c>
      <c r="G3772" s="37" t="s">
        <v>7652</v>
      </c>
      <c r="H3772" s="232" t="s">
        <v>194</v>
      </c>
      <c r="I3772" s="24">
        <v>3</v>
      </c>
      <c r="J3772" s="24" t="s">
        <v>8010</v>
      </c>
      <c r="K3772" s="60" t="s">
        <v>31</v>
      </c>
      <c r="L3772" s="238">
        <v>3</v>
      </c>
      <c r="M3772" s="27">
        <f t="shared" si="172"/>
        <v>390</v>
      </c>
      <c r="N3772" s="23"/>
      <c r="O3772" s="184" t="s">
        <v>32</v>
      </c>
      <c r="P3772" s="237"/>
    </row>
    <row r="3773" s="83" customFormat="1" ht="18" customHeight="1" spans="1:16">
      <c r="A3773" s="24">
        <v>3768</v>
      </c>
      <c r="B3773" s="24" t="s">
        <v>23</v>
      </c>
      <c r="C3773" s="24" t="s">
        <v>24</v>
      </c>
      <c r="D3773" s="24" t="s">
        <v>25</v>
      </c>
      <c r="E3773" s="24" t="s">
        <v>4460</v>
      </c>
      <c r="F3773" s="24" t="s">
        <v>7412</v>
      </c>
      <c r="G3773" s="37" t="s">
        <v>8039</v>
      </c>
      <c r="H3773" s="232" t="s">
        <v>194</v>
      </c>
      <c r="I3773" s="24">
        <v>2</v>
      </c>
      <c r="J3773" s="24" t="s">
        <v>8010</v>
      </c>
      <c r="K3773" s="60" t="s">
        <v>31</v>
      </c>
      <c r="L3773" s="238">
        <v>2</v>
      </c>
      <c r="M3773" s="27">
        <f t="shared" si="172"/>
        <v>260</v>
      </c>
      <c r="N3773" s="23"/>
      <c r="O3773" s="184" t="s">
        <v>32</v>
      </c>
      <c r="P3773" s="237"/>
    </row>
    <row r="3774" s="83" customFormat="1" ht="18" customHeight="1" spans="1:16">
      <c r="A3774" s="24">
        <v>3769</v>
      </c>
      <c r="B3774" s="24" t="s">
        <v>23</v>
      </c>
      <c r="C3774" s="24" t="s">
        <v>24</v>
      </c>
      <c r="D3774" s="24" t="s">
        <v>25</v>
      </c>
      <c r="E3774" s="60" t="s">
        <v>4460</v>
      </c>
      <c r="F3774" s="60" t="s">
        <v>7412</v>
      </c>
      <c r="G3774" s="37" t="s">
        <v>8040</v>
      </c>
      <c r="H3774" s="232" t="s">
        <v>194</v>
      </c>
      <c r="I3774" s="24">
        <v>2</v>
      </c>
      <c r="J3774" s="24" t="s">
        <v>8010</v>
      </c>
      <c r="K3774" s="60" t="s">
        <v>31</v>
      </c>
      <c r="L3774" s="238">
        <v>2</v>
      </c>
      <c r="M3774" s="27">
        <f t="shared" si="172"/>
        <v>260</v>
      </c>
      <c r="N3774" s="23"/>
      <c r="O3774" s="184" t="s">
        <v>32</v>
      </c>
      <c r="P3774" s="237"/>
    </row>
    <row r="3775" s="83" customFormat="1" ht="18" customHeight="1" spans="1:16">
      <c r="A3775" s="24">
        <v>3770</v>
      </c>
      <c r="B3775" s="24" t="s">
        <v>23</v>
      </c>
      <c r="C3775" s="24" t="s">
        <v>24</v>
      </c>
      <c r="D3775" s="24" t="s">
        <v>25</v>
      </c>
      <c r="E3775" s="60" t="s">
        <v>4460</v>
      </c>
      <c r="F3775" s="60" t="s">
        <v>7412</v>
      </c>
      <c r="G3775" s="37" t="s">
        <v>8041</v>
      </c>
      <c r="H3775" s="232" t="s">
        <v>194</v>
      </c>
      <c r="I3775" s="24">
        <v>2</v>
      </c>
      <c r="J3775" s="24" t="s">
        <v>8010</v>
      </c>
      <c r="K3775" s="60" t="s">
        <v>31</v>
      </c>
      <c r="L3775" s="238">
        <v>2</v>
      </c>
      <c r="M3775" s="27">
        <f t="shared" si="172"/>
        <v>260</v>
      </c>
      <c r="N3775" s="23"/>
      <c r="O3775" s="184" t="s">
        <v>32</v>
      </c>
      <c r="P3775" s="237"/>
    </row>
    <row r="3776" s="83" customFormat="1" ht="18" customHeight="1" spans="1:16">
      <c r="A3776" s="24">
        <v>3771</v>
      </c>
      <c r="B3776" s="24" t="s">
        <v>23</v>
      </c>
      <c r="C3776" s="24" t="s">
        <v>24</v>
      </c>
      <c r="D3776" s="24" t="s">
        <v>25</v>
      </c>
      <c r="E3776" s="60" t="s">
        <v>4460</v>
      </c>
      <c r="F3776" s="60" t="s">
        <v>7412</v>
      </c>
      <c r="G3776" s="37" t="s">
        <v>8042</v>
      </c>
      <c r="H3776" s="232" t="s">
        <v>194</v>
      </c>
      <c r="I3776" s="24">
        <v>3</v>
      </c>
      <c r="J3776" s="24" t="s">
        <v>8010</v>
      </c>
      <c r="K3776" s="60" t="s">
        <v>31</v>
      </c>
      <c r="L3776" s="238">
        <v>3</v>
      </c>
      <c r="M3776" s="27">
        <f t="shared" si="172"/>
        <v>390</v>
      </c>
      <c r="N3776" s="23"/>
      <c r="O3776" s="184" t="s">
        <v>32</v>
      </c>
      <c r="P3776" s="237"/>
    </row>
    <row r="3777" s="83" customFormat="1" ht="18" customHeight="1" spans="1:16">
      <c r="A3777" s="24">
        <v>3772</v>
      </c>
      <c r="B3777" s="24" t="s">
        <v>23</v>
      </c>
      <c r="C3777" s="24" t="s">
        <v>24</v>
      </c>
      <c r="D3777" s="24" t="s">
        <v>25</v>
      </c>
      <c r="E3777" s="60" t="s">
        <v>4460</v>
      </c>
      <c r="F3777" s="60" t="s">
        <v>7412</v>
      </c>
      <c r="G3777" s="37" t="s">
        <v>8043</v>
      </c>
      <c r="H3777" s="232" t="s">
        <v>194</v>
      </c>
      <c r="I3777" s="24">
        <v>1</v>
      </c>
      <c r="J3777" s="24" t="s">
        <v>8010</v>
      </c>
      <c r="K3777" s="60" t="s">
        <v>31</v>
      </c>
      <c r="L3777" s="238">
        <v>1</v>
      </c>
      <c r="M3777" s="27">
        <f>L3777*312</f>
        <v>312</v>
      </c>
      <c r="N3777" s="23"/>
      <c r="O3777" s="184" t="s">
        <v>32</v>
      </c>
      <c r="P3777" s="237"/>
    </row>
    <row r="3778" s="83" customFormat="1" ht="18" customHeight="1" spans="1:16">
      <c r="A3778" s="24">
        <v>3773</v>
      </c>
      <c r="B3778" s="24" t="s">
        <v>23</v>
      </c>
      <c r="C3778" s="24" t="s">
        <v>24</v>
      </c>
      <c r="D3778" s="24" t="s">
        <v>25</v>
      </c>
      <c r="E3778" s="60" t="s">
        <v>4460</v>
      </c>
      <c r="F3778" s="60" t="s">
        <v>7412</v>
      </c>
      <c r="G3778" s="37" t="s">
        <v>8044</v>
      </c>
      <c r="H3778" s="232" t="s">
        <v>194</v>
      </c>
      <c r="I3778" s="24">
        <v>3</v>
      </c>
      <c r="J3778" s="24" t="s">
        <v>8010</v>
      </c>
      <c r="K3778" s="60" t="s">
        <v>31</v>
      </c>
      <c r="L3778" s="238">
        <v>3</v>
      </c>
      <c r="M3778" s="27">
        <f t="shared" ref="M3778:M3794" si="173">L3778*130</f>
        <v>390</v>
      </c>
      <c r="N3778" s="23"/>
      <c r="O3778" s="184" t="s">
        <v>32</v>
      </c>
      <c r="P3778" s="237"/>
    </row>
    <row r="3779" s="83" customFormat="1" ht="18" customHeight="1" spans="1:16">
      <c r="A3779" s="24">
        <v>3774</v>
      </c>
      <c r="B3779" s="24" t="s">
        <v>23</v>
      </c>
      <c r="C3779" s="24" t="s">
        <v>24</v>
      </c>
      <c r="D3779" s="24" t="s">
        <v>25</v>
      </c>
      <c r="E3779" s="60" t="s">
        <v>4460</v>
      </c>
      <c r="F3779" s="60" t="s">
        <v>7412</v>
      </c>
      <c r="G3779" s="37" t="s">
        <v>8045</v>
      </c>
      <c r="H3779" s="232" t="s">
        <v>194</v>
      </c>
      <c r="I3779" s="24">
        <v>2</v>
      </c>
      <c r="J3779" s="24" t="s">
        <v>8010</v>
      </c>
      <c r="K3779" s="60" t="s">
        <v>31</v>
      </c>
      <c r="L3779" s="238">
        <v>2</v>
      </c>
      <c r="M3779" s="27">
        <f t="shared" si="173"/>
        <v>260</v>
      </c>
      <c r="N3779" s="23"/>
      <c r="O3779" s="184" t="s">
        <v>32</v>
      </c>
      <c r="P3779" s="237"/>
    </row>
    <row r="3780" s="83" customFormat="1" ht="18" customHeight="1" spans="1:16">
      <c r="A3780" s="24">
        <v>3775</v>
      </c>
      <c r="B3780" s="24" t="s">
        <v>23</v>
      </c>
      <c r="C3780" s="24" t="s">
        <v>24</v>
      </c>
      <c r="D3780" s="24" t="s">
        <v>25</v>
      </c>
      <c r="E3780" s="60" t="s">
        <v>4460</v>
      </c>
      <c r="F3780" s="60" t="s">
        <v>7412</v>
      </c>
      <c r="G3780" s="37" t="s">
        <v>8046</v>
      </c>
      <c r="H3780" s="232" t="s">
        <v>194</v>
      </c>
      <c r="I3780" s="24">
        <v>2</v>
      </c>
      <c r="J3780" s="24" t="s">
        <v>8010</v>
      </c>
      <c r="K3780" s="60" t="s">
        <v>31</v>
      </c>
      <c r="L3780" s="238">
        <v>2</v>
      </c>
      <c r="M3780" s="27">
        <f t="shared" si="173"/>
        <v>260</v>
      </c>
      <c r="N3780" s="23"/>
      <c r="O3780" s="184" t="s">
        <v>32</v>
      </c>
      <c r="P3780" s="237"/>
    </row>
    <row r="3781" s="83" customFormat="1" ht="18" customHeight="1" spans="1:16">
      <c r="A3781" s="24">
        <v>3776</v>
      </c>
      <c r="B3781" s="24" t="s">
        <v>23</v>
      </c>
      <c r="C3781" s="24" t="s">
        <v>24</v>
      </c>
      <c r="D3781" s="24" t="s">
        <v>25</v>
      </c>
      <c r="E3781" s="24" t="s">
        <v>4460</v>
      </c>
      <c r="F3781" s="24" t="s">
        <v>7412</v>
      </c>
      <c r="G3781" s="37" t="s">
        <v>8047</v>
      </c>
      <c r="H3781" s="232" t="s">
        <v>194</v>
      </c>
      <c r="I3781" s="24">
        <v>2</v>
      </c>
      <c r="J3781" s="24" t="s">
        <v>8010</v>
      </c>
      <c r="K3781" s="60" t="s">
        <v>31</v>
      </c>
      <c r="L3781" s="238">
        <v>2</v>
      </c>
      <c r="M3781" s="27">
        <f t="shared" si="173"/>
        <v>260</v>
      </c>
      <c r="N3781" s="23"/>
      <c r="O3781" s="184" t="s">
        <v>32</v>
      </c>
      <c r="P3781" s="237"/>
    </row>
    <row r="3782" s="83" customFormat="1" ht="18" customHeight="1" spans="1:16">
      <c r="A3782" s="24">
        <v>3777</v>
      </c>
      <c r="B3782" s="24" t="s">
        <v>23</v>
      </c>
      <c r="C3782" s="24" t="s">
        <v>24</v>
      </c>
      <c r="D3782" s="24" t="s">
        <v>25</v>
      </c>
      <c r="E3782" s="60" t="s">
        <v>4460</v>
      </c>
      <c r="F3782" s="60" t="s">
        <v>7412</v>
      </c>
      <c r="G3782" s="37" t="s">
        <v>8048</v>
      </c>
      <c r="H3782" s="232" t="s">
        <v>194</v>
      </c>
      <c r="I3782" s="24">
        <v>2</v>
      </c>
      <c r="J3782" s="24" t="s">
        <v>8010</v>
      </c>
      <c r="K3782" s="60" t="s">
        <v>31</v>
      </c>
      <c r="L3782" s="238">
        <v>2</v>
      </c>
      <c r="M3782" s="27">
        <f t="shared" si="173"/>
        <v>260</v>
      </c>
      <c r="N3782" s="23"/>
      <c r="O3782" s="184" t="s">
        <v>32</v>
      </c>
      <c r="P3782" s="237"/>
    </row>
    <row r="3783" s="83" customFormat="1" ht="18" customHeight="1" spans="1:16">
      <c r="A3783" s="24">
        <v>3778</v>
      </c>
      <c r="B3783" s="24" t="s">
        <v>23</v>
      </c>
      <c r="C3783" s="24" t="s">
        <v>24</v>
      </c>
      <c r="D3783" s="24" t="s">
        <v>25</v>
      </c>
      <c r="E3783" s="60" t="s">
        <v>4460</v>
      </c>
      <c r="F3783" s="60" t="s">
        <v>7412</v>
      </c>
      <c r="G3783" s="37" t="s">
        <v>8049</v>
      </c>
      <c r="H3783" s="232" t="s">
        <v>194</v>
      </c>
      <c r="I3783" s="24">
        <v>2</v>
      </c>
      <c r="J3783" s="24" t="s">
        <v>8010</v>
      </c>
      <c r="K3783" s="60" t="s">
        <v>31</v>
      </c>
      <c r="L3783" s="238">
        <v>2</v>
      </c>
      <c r="M3783" s="27">
        <f t="shared" si="173"/>
        <v>260</v>
      </c>
      <c r="N3783" s="23"/>
      <c r="O3783" s="184" t="s">
        <v>32</v>
      </c>
      <c r="P3783" s="237"/>
    </row>
    <row r="3784" s="83" customFormat="1" ht="18" customHeight="1" spans="1:16">
      <c r="A3784" s="24">
        <v>3779</v>
      </c>
      <c r="B3784" s="24" t="s">
        <v>23</v>
      </c>
      <c r="C3784" s="24" t="s">
        <v>24</v>
      </c>
      <c r="D3784" s="24" t="s">
        <v>25</v>
      </c>
      <c r="E3784" s="24" t="s">
        <v>4460</v>
      </c>
      <c r="F3784" s="24" t="s">
        <v>7412</v>
      </c>
      <c r="G3784" s="37" t="s">
        <v>8050</v>
      </c>
      <c r="H3784" s="232" t="s">
        <v>194</v>
      </c>
      <c r="I3784" s="24">
        <v>3</v>
      </c>
      <c r="J3784" s="24" t="s">
        <v>8010</v>
      </c>
      <c r="K3784" s="60" t="s">
        <v>31</v>
      </c>
      <c r="L3784" s="238">
        <v>3</v>
      </c>
      <c r="M3784" s="27">
        <f t="shared" si="173"/>
        <v>390</v>
      </c>
      <c r="N3784" s="23"/>
      <c r="O3784" s="184" t="s">
        <v>32</v>
      </c>
      <c r="P3784" s="237"/>
    </row>
    <row r="3785" s="83" customFormat="1" ht="18" customHeight="1" spans="1:16">
      <c r="A3785" s="24">
        <v>3780</v>
      </c>
      <c r="B3785" s="24" t="s">
        <v>23</v>
      </c>
      <c r="C3785" s="24" t="s">
        <v>24</v>
      </c>
      <c r="D3785" s="24" t="s">
        <v>25</v>
      </c>
      <c r="E3785" s="24" t="s">
        <v>4460</v>
      </c>
      <c r="F3785" s="24" t="s">
        <v>7412</v>
      </c>
      <c r="G3785" s="238" t="s">
        <v>8051</v>
      </c>
      <c r="H3785" s="232" t="s">
        <v>194</v>
      </c>
      <c r="I3785" s="24">
        <v>3</v>
      </c>
      <c r="J3785" s="24" t="s">
        <v>8010</v>
      </c>
      <c r="K3785" s="60" t="s">
        <v>31</v>
      </c>
      <c r="L3785" s="238">
        <v>3</v>
      </c>
      <c r="M3785" s="27">
        <f t="shared" si="173"/>
        <v>390</v>
      </c>
      <c r="N3785" s="23"/>
      <c r="O3785" s="184" t="s">
        <v>32</v>
      </c>
      <c r="P3785" s="239"/>
    </row>
    <row r="3786" s="83" customFormat="1" ht="18" customHeight="1" spans="1:16">
      <c r="A3786" s="24">
        <v>3781</v>
      </c>
      <c r="B3786" s="24" t="s">
        <v>23</v>
      </c>
      <c r="C3786" s="24" t="s">
        <v>24</v>
      </c>
      <c r="D3786" s="24" t="s">
        <v>25</v>
      </c>
      <c r="E3786" s="60" t="s">
        <v>4460</v>
      </c>
      <c r="F3786" s="60" t="s">
        <v>7412</v>
      </c>
      <c r="G3786" s="37" t="s">
        <v>8052</v>
      </c>
      <c r="H3786" s="232" t="s">
        <v>194</v>
      </c>
      <c r="I3786" s="24">
        <v>2</v>
      </c>
      <c r="J3786" s="24" t="s">
        <v>8010</v>
      </c>
      <c r="K3786" s="60" t="s">
        <v>31</v>
      </c>
      <c r="L3786" s="238">
        <v>2</v>
      </c>
      <c r="M3786" s="27">
        <f t="shared" si="173"/>
        <v>260</v>
      </c>
      <c r="N3786" s="23"/>
      <c r="O3786" s="184" t="s">
        <v>32</v>
      </c>
      <c r="P3786" s="237"/>
    </row>
    <row r="3787" s="83" customFormat="1" ht="18" customHeight="1" spans="1:16">
      <c r="A3787" s="24">
        <v>3782</v>
      </c>
      <c r="B3787" s="24" t="s">
        <v>23</v>
      </c>
      <c r="C3787" s="24" t="s">
        <v>24</v>
      </c>
      <c r="D3787" s="24" t="s">
        <v>25</v>
      </c>
      <c r="E3787" s="24" t="s">
        <v>4460</v>
      </c>
      <c r="F3787" s="24" t="s">
        <v>7412</v>
      </c>
      <c r="G3787" s="37" t="s">
        <v>7194</v>
      </c>
      <c r="H3787" s="232" t="s">
        <v>194</v>
      </c>
      <c r="I3787" s="24">
        <v>2</v>
      </c>
      <c r="J3787" s="24" t="s">
        <v>8010</v>
      </c>
      <c r="K3787" s="60" t="s">
        <v>31</v>
      </c>
      <c r="L3787" s="238">
        <v>2</v>
      </c>
      <c r="M3787" s="27">
        <f t="shared" si="173"/>
        <v>260</v>
      </c>
      <c r="N3787" s="23"/>
      <c r="O3787" s="184" t="s">
        <v>32</v>
      </c>
      <c r="P3787" s="237"/>
    </row>
    <row r="3788" s="83" customFormat="1" ht="18" customHeight="1" spans="1:16">
      <c r="A3788" s="24">
        <v>3783</v>
      </c>
      <c r="B3788" s="24" t="s">
        <v>23</v>
      </c>
      <c r="C3788" s="24" t="s">
        <v>24</v>
      </c>
      <c r="D3788" s="24" t="s">
        <v>25</v>
      </c>
      <c r="E3788" s="60" t="s">
        <v>4460</v>
      </c>
      <c r="F3788" s="60" t="s">
        <v>7412</v>
      </c>
      <c r="G3788" s="37" t="s">
        <v>7515</v>
      </c>
      <c r="H3788" s="232" t="s">
        <v>194</v>
      </c>
      <c r="I3788" s="24">
        <v>2</v>
      </c>
      <c r="J3788" s="24" t="s">
        <v>8010</v>
      </c>
      <c r="K3788" s="60" t="s">
        <v>31</v>
      </c>
      <c r="L3788" s="238">
        <v>2</v>
      </c>
      <c r="M3788" s="27">
        <f t="shared" si="173"/>
        <v>260</v>
      </c>
      <c r="N3788" s="23"/>
      <c r="O3788" s="184" t="s">
        <v>32</v>
      </c>
      <c r="P3788" s="237"/>
    </row>
    <row r="3789" s="83" customFormat="1" ht="18" customHeight="1" spans="1:16">
      <c r="A3789" s="24">
        <v>3784</v>
      </c>
      <c r="B3789" s="24" t="s">
        <v>23</v>
      </c>
      <c r="C3789" s="24" t="s">
        <v>24</v>
      </c>
      <c r="D3789" s="24" t="s">
        <v>25</v>
      </c>
      <c r="E3789" s="60" t="s">
        <v>4460</v>
      </c>
      <c r="F3789" s="60" t="s">
        <v>7412</v>
      </c>
      <c r="G3789" s="37" t="s">
        <v>8053</v>
      </c>
      <c r="H3789" s="232" t="s">
        <v>194</v>
      </c>
      <c r="I3789" s="24">
        <v>2</v>
      </c>
      <c r="J3789" s="24" t="s">
        <v>8010</v>
      </c>
      <c r="K3789" s="60" t="s">
        <v>31</v>
      </c>
      <c r="L3789" s="238">
        <v>2</v>
      </c>
      <c r="M3789" s="27">
        <f t="shared" si="173"/>
        <v>260</v>
      </c>
      <c r="N3789" s="23"/>
      <c r="O3789" s="184" t="s">
        <v>32</v>
      </c>
      <c r="P3789" s="237"/>
    </row>
    <row r="3790" s="83" customFormat="1" ht="18" customHeight="1" spans="1:16">
      <c r="A3790" s="24">
        <v>3785</v>
      </c>
      <c r="B3790" s="24" t="s">
        <v>23</v>
      </c>
      <c r="C3790" s="24" t="s">
        <v>24</v>
      </c>
      <c r="D3790" s="24" t="s">
        <v>25</v>
      </c>
      <c r="E3790" s="60" t="s">
        <v>4460</v>
      </c>
      <c r="F3790" s="60" t="s">
        <v>7412</v>
      </c>
      <c r="G3790" s="37" t="s">
        <v>7526</v>
      </c>
      <c r="H3790" s="232" t="s">
        <v>194</v>
      </c>
      <c r="I3790" s="24">
        <v>2</v>
      </c>
      <c r="J3790" s="24" t="s">
        <v>8010</v>
      </c>
      <c r="K3790" s="60" t="s">
        <v>31</v>
      </c>
      <c r="L3790" s="238">
        <v>2</v>
      </c>
      <c r="M3790" s="27">
        <f t="shared" si="173"/>
        <v>260</v>
      </c>
      <c r="N3790" s="23"/>
      <c r="O3790" s="184" t="s">
        <v>32</v>
      </c>
      <c r="P3790" s="237"/>
    </row>
    <row r="3791" s="83" customFormat="1" ht="18" customHeight="1" spans="1:16">
      <c r="A3791" s="24">
        <v>3786</v>
      </c>
      <c r="B3791" s="24" t="s">
        <v>23</v>
      </c>
      <c r="C3791" s="24" t="s">
        <v>24</v>
      </c>
      <c r="D3791" s="24" t="s">
        <v>25</v>
      </c>
      <c r="E3791" s="60" t="s">
        <v>4460</v>
      </c>
      <c r="F3791" s="60" t="s">
        <v>7412</v>
      </c>
      <c r="G3791" s="37" t="s">
        <v>8054</v>
      </c>
      <c r="H3791" s="232" t="s">
        <v>194</v>
      </c>
      <c r="I3791" s="24">
        <v>3</v>
      </c>
      <c r="J3791" s="24" t="s">
        <v>8010</v>
      </c>
      <c r="K3791" s="60" t="s">
        <v>31</v>
      </c>
      <c r="L3791" s="238">
        <v>3</v>
      </c>
      <c r="M3791" s="27">
        <f t="shared" si="173"/>
        <v>390</v>
      </c>
      <c r="N3791" s="23"/>
      <c r="O3791" s="184" t="s">
        <v>32</v>
      </c>
      <c r="P3791" s="237"/>
    </row>
    <row r="3792" s="83" customFormat="1" ht="18" customHeight="1" spans="1:16">
      <c r="A3792" s="24">
        <v>3787</v>
      </c>
      <c r="B3792" s="24" t="s">
        <v>23</v>
      </c>
      <c r="C3792" s="24" t="s">
        <v>24</v>
      </c>
      <c r="D3792" s="24" t="s">
        <v>25</v>
      </c>
      <c r="E3792" s="24" t="s">
        <v>4460</v>
      </c>
      <c r="F3792" s="24" t="s">
        <v>7412</v>
      </c>
      <c r="G3792" s="37" t="s">
        <v>8055</v>
      </c>
      <c r="H3792" s="232" t="s">
        <v>194</v>
      </c>
      <c r="I3792" s="24">
        <v>3</v>
      </c>
      <c r="J3792" s="24" t="s">
        <v>8010</v>
      </c>
      <c r="K3792" s="60" t="s">
        <v>31</v>
      </c>
      <c r="L3792" s="238">
        <v>3</v>
      </c>
      <c r="M3792" s="27">
        <f t="shared" si="173"/>
        <v>390</v>
      </c>
      <c r="N3792" s="23"/>
      <c r="O3792" s="184" t="s">
        <v>32</v>
      </c>
      <c r="P3792" s="237"/>
    </row>
    <row r="3793" s="83" customFormat="1" ht="18" customHeight="1" spans="1:16">
      <c r="A3793" s="24">
        <v>3788</v>
      </c>
      <c r="B3793" s="24" t="s">
        <v>23</v>
      </c>
      <c r="C3793" s="24" t="s">
        <v>24</v>
      </c>
      <c r="D3793" s="24" t="s">
        <v>25</v>
      </c>
      <c r="E3793" s="60" t="s">
        <v>4460</v>
      </c>
      <c r="F3793" s="60" t="s">
        <v>7412</v>
      </c>
      <c r="G3793" s="37" t="s">
        <v>8056</v>
      </c>
      <c r="H3793" s="232" t="s">
        <v>194</v>
      </c>
      <c r="I3793" s="24">
        <v>2</v>
      </c>
      <c r="J3793" s="24" t="s">
        <v>8010</v>
      </c>
      <c r="K3793" s="60" t="s">
        <v>31</v>
      </c>
      <c r="L3793" s="238">
        <v>2</v>
      </c>
      <c r="M3793" s="27">
        <f t="shared" si="173"/>
        <v>260</v>
      </c>
      <c r="N3793" s="23"/>
      <c r="O3793" s="184" t="s">
        <v>32</v>
      </c>
      <c r="P3793" s="237"/>
    </row>
    <row r="3794" s="83" customFormat="1" ht="18" customHeight="1" spans="1:16">
      <c r="A3794" s="24">
        <v>3789</v>
      </c>
      <c r="B3794" s="24" t="s">
        <v>23</v>
      </c>
      <c r="C3794" s="24" t="s">
        <v>24</v>
      </c>
      <c r="D3794" s="24" t="s">
        <v>25</v>
      </c>
      <c r="E3794" s="60" t="s">
        <v>4460</v>
      </c>
      <c r="F3794" s="60" t="s">
        <v>7412</v>
      </c>
      <c r="G3794" s="37" t="s">
        <v>8057</v>
      </c>
      <c r="H3794" s="232" t="s">
        <v>194</v>
      </c>
      <c r="I3794" s="24">
        <v>2</v>
      </c>
      <c r="J3794" s="24" t="s">
        <v>8010</v>
      </c>
      <c r="K3794" s="60" t="s">
        <v>31</v>
      </c>
      <c r="L3794" s="238">
        <v>2</v>
      </c>
      <c r="M3794" s="27">
        <f t="shared" si="173"/>
        <v>260</v>
      </c>
      <c r="N3794" s="23"/>
      <c r="O3794" s="184" t="s">
        <v>32</v>
      </c>
      <c r="P3794" s="237"/>
    </row>
    <row r="3795" s="83" customFormat="1" ht="18" customHeight="1" spans="1:16">
      <c r="A3795" s="24">
        <v>3790</v>
      </c>
      <c r="B3795" s="24" t="s">
        <v>23</v>
      </c>
      <c r="C3795" s="24" t="s">
        <v>24</v>
      </c>
      <c r="D3795" s="24" t="s">
        <v>25</v>
      </c>
      <c r="E3795" s="60" t="s">
        <v>4460</v>
      </c>
      <c r="F3795" s="60" t="s">
        <v>7412</v>
      </c>
      <c r="G3795" s="37" t="s">
        <v>8058</v>
      </c>
      <c r="H3795" s="232" t="s">
        <v>194</v>
      </c>
      <c r="I3795" s="24">
        <v>1</v>
      </c>
      <c r="J3795" s="24" t="s">
        <v>8010</v>
      </c>
      <c r="K3795" s="60" t="s">
        <v>31</v>
      </c>
      <c r="L3795" s="238">
        <v>1</v>
      </c>
      <c r="M3795" s="27">
        <f>L3795*312</f>
        <v>312</v>
      </c>
      <c r="N3795" s="23"/>
      <c r="O3795" s="184" t="s">
        <v>32</v>
      </c>
      <c r="P3795" s="237"/>
    </row>
    <row r="3796" s="83" customFormat="1" ht="18" customHeight="1" spans="1:16">
      <c r="A3796" s="24">
        <v>3791</v>
      </c>
      <c r="B3796" s="24" t="s">
        <v>23</v>
      </c>
      <c r="C3796" s="24" t="s">
        <v>24</v>
      </c>
      <c r="D3796" s="24" t="s">
        <v>25</v>
      </c>
      <c r="E3796" s="60" t="s">
        <v>4460</v>
      </c>
      <c r="F3796" s="60" t="s">
        <v>7412</v>
      </c>
      <c r="G3796" s="37" t="s">
        <v>7461</v>
      </c>
      <c r="H3796" s="232" t="s">
        <v>194</v>
      </c>
      <c r="I3796" s="24">
        <v>3</v>
      </c>
      <c r="J3796" s="24" t="s">
        <v>8010</v>
      </c>
      <c r="K3796" s="60" t="s">
        <v>31</v>
      </c>
      <c r="L3796" s="238">
        <v>3</v>
      </c>
      <c r="M3796" s="27">
        <f t="shared" ref="M3796:M3802" si="174">L3796*130</f>
        <v>390</v>
      </c>
      <c r="N3796" s="23"/>
      <c r="O3796" s="184" t="s">
        <v>32</v>
      </c>
      <c r="P3796" s="237"/>
    </row>
    <row r="3797" s="83" customFormat="1" ht="18" customHeight="1" spans="1:16">
      <c r="A3797" s="24">
        <v>3792</v>
      </c>
      <c r="B3797" s="24" t="s">
        <v>23</v>
      </c>
      <c r="C3797" s="24" t="s">
        <v>24</v>
      </c>
      <c r="D3797" s="24" t="s">
        <v>25</v>
      </c>
      <c r="E3797" s="60" t="s">
        <v>4460</v>
      </c>
      <c r="F3797" s="60" t="s">
        <v>7412</v>
      </c>
      <c r="G3797" s="37" t="s">
        <v>8059</v>
      </c>
      <c r="H3797" s="232" t="s">
        <v>194</v>
      </c>
      <c r="I3797" s="24">
        <v>2</v>
      </c>
      <c r="J3797" s="24" t="s">
        <v>8010</v>
      </c>
      <c r="K3797" s="60" t="s">
        <v>31</v>
      </c>
      <c r="L3797" s="238">
        <v>2</v>
      </c>
      <c r="M3797" s="27">
        <f t="shared" si="174"/>
        <v>260</v>
      </c>
      <c r="N3797" s="23"/>
      <c r="O3797" s="184" t="s">
        <v>32</v>
      </c>
      <c r="P3797" s="237"/>
    </row>
    <row r="3798" s="83" customFormat="1" ht="18" customHeight="1" spans="1:16">
      <c r="A3798" s="24">
        <v>3793</v>
      </c>
      <c r="B3798" s="24" t="s">
        <v>23</v>
      </c>
      <c r="C3798" s="24" t="s">
        <v>24</v>
      </c>
      <c r="D3798" s="24" t="s">
        <v>25</v>
      </c>
      <c r="E3798" s="60" t="s">
        <v>4460</v>
      </c>
      <c r="F3798" s="60" t="s">
        <v>7412</v>
      </c>
      <c r="G3798" s="37" t="s">
        <v>8060</v>
      </c>
      <c r="H3798" s="232" t="s">
        <v>194</v>
      </c>
      <c r="I3798" s="24">
        <v>3</v>
      </c>
      <c r="J3798" s="24" t="s">
        <v>8010</v>
      </c>
      <c r="K3798" s="60" t="s">
        <v>31</v>
      </c>
      <c r="L3798" s="238">
        <v>3</v>
      </c>
      <c r="M3798" s="27">
        <f t="shared" si="174"/>
        <v>390</v>
      </c>
      <c r="N3798" s="23"/>
      <c r="O3798" s="184" t="s">
        <v>32</v>
      </c>
      <c r="P3798" s="237"/>
    </row>
    <row r="3799" s="83" customFormat="1" ht="18" customHeight="1" spans="1:16">
      <c r="A3799" s="24">
        <v>3794</v>
      </c>
      <c r="B3799" s="24" t="s">
        <v>23</v>
      </c>
      <c r="C3799" s="24" t="s">
        <v>24</v>
      </c>
      <c r="D3799" s="24" t="s">
        <v>25</v>
      </c>
      <c r="E3799" s="60" t="s">
        <v>4460</v>
      </c>
      <c r="F3799" s="60" t="s">
        <v>7412</v>
      </c>
      <c r="G3799" s="37" t="s">
        <v>8061</v>
      </c>
      <c r="H3799" s="232" t="s">
        <v>194</v>
      </c>
      <c r="I3799" s="24">
        <v>2</v>
      </c>
      <c r="J3799" s="24" t="s">
        <v>8010</v>
      </c>
      <c r="K3799" s="60" t="s">
        <v>31</v>
      </c>
      <c r="L3799" s="238">
        <v>2</v>
      </c>
      <c r="M3799" s="27">
        <f t="shared" si="174"/>
        <v>260</v>
      </c>
      <c r="N3799" s="23"/>
      <c r="O3799" s="184" t="s">
        <v>32</v>
      </c>
      <c r="P3799" s="237"/>
    </row>
    <row r="3800" s="83" customFormat="1" ht="18" customHeight="1" spans="1:16">
      <c r="A3800" s="24">
        <v>3795</v>
      </c>
      <c r="B3800" s="24" t="s">
        <v>23</v>
      </c>
      <c r="C3800" s="24" t="s">
        <v>24</v>
      </c>
      <c r="D3800" s="24" t="s">
        <v>25</v>
      </c>
      <c r="E3800" s="60" t="s">
        <v>4460</v>
      </c>
      <c r="F3800" s="60" t="s">
        <v>7412</v>
      </c>
      <c r="G3800" s="37" t="s">
        <v>8062</v>
      </c>
      <c r="H3800" s="232" t="s">
        <v>194</v>
      </c>
      <c r="I3800" s="24">
        <v>2</v>
      </c>
      <c r="J3800" s="24" t="s">
        <v>8010</v>
      </c>
      <c r="K3800" s="60" t="s">
        <v>31</v>
      </c>
      <c r="L3800" s="238">
        <v>2</v>
      </c>
      <c r="M3800" s="27">
        <f t="shared" si="174"/>
        <v>260</v>
      </c>
      <c r="N3800" s="23"/>
      <c r="O3800" s="184" t="s">
        <v>32</v>
      </c>
      <c r="P3800" s="237"/>
    </row>
    <row r="3801" s="83" customFormat="1" ht="18" customHeight="1" spans="1:16">
      <c r="A3801" s="24">
        <v>3796</v>
      </c>
      <c r="B3801" s="24" t="s">
        <v>23</v>
      </c>
      <c r="C3801" s="24" t="s">
        <v>24</v>
      </c>
      <c r="D3801" s="24" t="s">
        <v>25</v>
      </c>
      <c r="E3801" s="60" t="s">
        <v>4460</v>
      </c>
      <c r="F3801" s="60" t="s">
        <v>7412</v>
      </c>
      <c r="G3801" s="37" t="s">
        <v>8063</v>
      </c>
      <c r="H3801" s="232" t="s">
        <v>194</v>
      </c>
      <c r="I3801" s="24">
        <v>2</v>
      </c>
      <c r="J3801" s="24" t="s">
        <v>8010</v>
      </c>
      <c r="K3801" s="60" t="s">
        <v>31</v>
      </c>
      <c r="L3801" s="238">
        <v>2</v>
      </c>
      <c r="M3801" s="27">
        <f t="shared" si="174"/>
        <v>260</v>
      </c>
      <c r="N3801" s="23"/>
      <c r="O3801" s="184" t="s">
        <v>32</v>
      </c>
      <c r="P3801" s="237"/>
    </row>
    <row r="3802" s="83" customFormat="1" ht="18" customHeight="1" spans="1:16">
      <c r="A3802" s="24">
        <v>3797</v>
      </c>
      <c r="B3802" s="24" t="s">
        <v>23</v>
      </c>
      <c r="C3802" s="24" t="s">
        <v>24</v>
      </c>
      <c r="D3802" s="24" t="s">
        <v>25</v>
      </c>
      <c r="E3802" s="60" t="s">
        <v>4460</v>
      </c>
      <c r="F3802" s="60" t="s">
        <v>7412</v>
      </c>
      <c r="G3802" s="37" t="s">
        <v>8064</v>
      </c>
      <c r="H3802" s="24" t="s">
        <v>194</v>
      </c>
      <c r="I3802" s="24">
        <v>4</v>
      </c>
      <c r="J3802" s="24" t="s">
        <v>8010</v>
      </c>
      <c r="K3802" s="60" t="s">
        <v>31</v>
      </c>
      <c r="L3802" s="238">
        <v>4</v>
      </c>
      <c r="M3802" s="27">
        <f t="shared" si="174"/>
        <v>520</v>
      </c>
      <c r="N3802" s="23"/>
      <c r="O3802" s="184" t="s">
        <v>32</v>
      </c>
      <c r="P3802" s="237"/>
    </row>
    <row r="3803" s="83" customFormat="1" ht="18" customHeight="1" spans="1:16">
      <c r="A3803" s="24">
        <v>3798</v>
      </c>
      <c r="B3803" s="24" t="s">
        <v>23</v>
      </c>
      <c r="C3803" s="24" t="s">
        <v>24</v>
      </c>
      <c r="D3803" s="24" t="s">
        <v>25</v>
      </c>
      <c r="E3803" s="60" t="s">
        <v>4460</v>
      </c>
      <c r="F3803" s="60" t="s">
        <v>7412</v>
      </c>
      <c r="G3803" s="37" t="s">
        <v>8065</v>
      </c>
      <c r="H3803" s="232" t="s">
        <v>194</v>
      </c>
      <c r="I3803" s="24">
        <v>1</v>
      </c>
      <c r="J3803" s="24" t="s">
        <v>8010</v>
      </c>
      <c r="K3803" s="60" t="s">
        <v>31</v>
      </c>
      <c r="L3803" s="238">
        <v>1</v>
      </c>
      <c r="M3803" s="27">
        <f>L3803*312</f>
        <v>312</v>
      </c>
      <c r="N3803" s="23"/>
      <c r="O3803" s="184" t="s">
        <v>32</v>
      </c>
      <c r="P3803" s="237"/>
    </row>
    <row r="3804" s="83" customFormat="1" ht="18" customHeight="1" spans="1:16">
      <c r="A3804" s="24">
        <v>3799</v>
      </c>
      <c r="B3804" s="24" t="s">
        <v>23</v>
      </c>
      <c r="C3804" s="24" t="s">
        <v>24</v>
      </c>
      <c r="D3804" s="24" t="s">
        <v>25</v>
      </c>
      <c r="E3804" s="60" t="s">
        <v>4460</v>
      </c>
      <c r="F3804" s="60" t="s">
        <v>7412</v>
      </c>
      <c r="G3804" s="37" t="s">
        <v>7629</v>
      </c>
      <c r="H3804" s="232" t="s">
        <v>194</v>
      </c>
      <c r="I3804" s="24">
        <v>3</v>
      </c>
      <c r="J3804" s="24" t="s">
        <v>8010</v>
      </c>
      <c r="K3804" s="60" t="s">
        <v>31</v>
      </c>
      <c r="L3804" s="238">
        <v>3</v>
      </c>
      <c r="M3804" s="27">
        <f t="shared" ref="M3804:M3837" si="175">L3804*130</f>
        <v>390</v>
      </c>
      <c r="N3804" s="23"/>
      <c r="O3804" s="184" t="s">
        <v>32</v>
      </c>
      <c r="P3804" s="237"/>
    </row>
    <row r="3805" s="83" customFormat="1" ht="18" customHeight="1" spans="1:16">
      <c r="A3805" s="24">
        <v>3800</v>
      </c>
      <c r="B3805" s="24" t="s">
        <v>23</v>
      </c>
      <c r="C3805" s="24" t="s">
        <v>24</v>
      </c>
      <c r="D3805" s="24" t="s">
        <v>25</v>
      </c>
      <c r="E3805" s="60" t="s">
        <v>4460</v>
      </c>
      <c r="F3805" s="60" t="s">
        <v>7412</v>
      </c>
      <c r="G3805" s="37" t="s">
        <v>8066</v>
      </c>
      <c r="H3805" s="232" t="s">
        <v>194</v>
      </c>
      <c r="I3805" s="24">
        <v>2</v>
      </c>
      <c r="J3805" s="24" t="s">
        <v>8010</v>
      </c>
      <c r="K3805" s="60" t="s">
        <v>31</v>
      </c>
      <c r="L3805" s="238">
        <v>2</v>
      </c>
      <c r="M3805" s="27">
        <f t="shared" si="175"/>
        <v>260</v>
      </c>
      <c r="N3805" s="23"/>
      <c r="O3805" s="184" t="s">
        <v>32</v>
      </c>
      <c r="P3805" s="237"/>
    </row>
    <row r="3806" s="83" customFormat="1" ht="18" customHeight="1" spans="1:16">
      <c r="A3806" s="24">
        <v>3801</v>
      </c>
      <c r="B3806" s="24" t="s">
        <v>23</v>
      </c>
      <c r="C3806" s="24" t="s">
        <v>24</v>
      </c>
      <c r="D3806" s="24" t="s">
        <v>25</v>
      </c>
      <c r="E3806" s="60" t="s">
        <v>4460</v>
      </c>
      <c r="F3806" s="60" t="s">
        <v>7412</v>
      </c>
      <c r="G3806" s="37" t="s">
        <v>8067</v>
      </c>
      <c r="H3806" s="232" t="s">
        <v>194</v>
      </c>
      <c r="I3806" s="24">
        <v>2</v>
      </c>
      <c r="J3806" s="24" t="s">
        <v>8010</v>
      </c>
      <c r="K3806" s="60" t="s">
        <v>31</v>
      </c>
      <c r="L3806" s="238">
        <v>2</v>
      </c>
      <c r="M3806" s="27">
        <f t="shared" si="175"/>
        <v>260</v>
      </c>
      <c r="N3806" s="23"/>
      <c r="O3806" s="184" t="s">
        <v>32</v>
      </c>
      <c r="P3806" s="237"/>
    </row>
    <row r="3807" s="83" customFormat="1" ht="18" customHeight="1" spans="1:16">
      <c r="A3807" s="24">
        <v>3802</v>
      </c>
      <c r="B3807" s="24" t="s">
        <v>23</v>
      </c>
      <c r="C3807" s="24" t="s">
        <v>24</v>
      </c>
      <c r="D3807" s="24" t="s">
        <v>25</v>
      </c>
      <c r="E3807" s="60" t="s">
        <v>4460</v>
      </c>
      <c r="F3807" s="60" t="s">
        <v>7412</v>
      </c>
      <c r="G3807" s="37" t="s">
        <v>8068</v>
      </c>
      <c r="H3807" s="232" t="s">
        <v>194</v>
      </c>
      <c r="I3807" s="24">
        <v>2</v>
      </c>
      <c r="J3807" s="24" t="s">
        <v>8010</v>
      </c>
      <c r="K3807" s="60" t="s">
        <v>31</v>
      </c>
      <c r="L3807" s="238">
        <v>2</v>
      </c>
      <c r="M3807" s="27">
        <f t="shared" si="175"/>
        <v>260</v>
      </c>
      <c r="N3807" s="23"/>
      <c r="O3807" s="184" t="s">
        <v>32</v>
      </c>
      <c r="P3807" s="237"/>
    </row>
    <row r="3808" s="83" customFormat="1" ht="18" customHeight="1" spans="1:16">
      <c r="A3808" s="24">
        <v>3803</v>
      </c>
      <c r="B3808" s="24" t="s">
        <v>23</v>
      </c>
      <c r="C3808" s="24" t="s">
        <v>24</v>
      </c>
      <c r="D3808" s="24" t="s">
        <v>25</v>
      </c>
      <c r="E3808" s="60" t="s">
        <v>4460</v>
      </c>
      <c r="F3808" s="60" t="s">
        <v>7412</v>
      </c>
      <c r="G3808" s="37" t="s">
        <v>8069</v>
      </c>
      <c r="H3808" s="232" t="s">
        <v>194</v>
      </c>
      <c r="I3808" s="24">
        <v>2</v>
      </c>
      <c r="J3808" s="24" t="s">
        <v>8010</v>
      </c>
      <c r="K3808" s="60" t="s">
        <v>31</v>
      </c>
      <c r="L3808" s="238">
        <v>2</v>
      </c>
      <c r="M3808" s="27">
        <f t="shared" si="175"/>
        <v>260</v>
      </c>
      <c r="N3808" s="23"/>
      <c r="O3808" s="184" t="s">
        <v>32</v>
      </c>
      <c r="P3808" s="237"/>
    </row>
    <row r="3809" s="83" customFormat="1" ht="18" customHeight="1" spans="1:16">
      <c r="A3809" s="24">
        <v>3804</v>
      </c>
      <c r="B3809" s="24" t="s">
        <v>23</v>
      </c>
      <c r="C3809" s="24" t="s">
        <v>24</v>
      </c>
      <c r="D3809" s="24" t="s">
        <v>25</v>
      </c>
      <c r="E3809" s="60" t="s">
        <v>4460</v>
      </c>
      <c r="F3809" s="60" t="s">
        <v>7412</v>
      </c>
      <c r="G3809" s="37" t="s">
        <v>8070</v>
      </c>
      <c r="H3809" s="24" t="s">
        <v>194</v>
      </c>
      <c r="I3809" s="24">
        <v>6</v>
      </c>
      <c r="J3809" s="24" t="s">
        <v>8010</v>
      </c>
      <c r="K3809" s="60" t="s">
        <v>31</v>
      </c>
      <c r="L3809" s="238">
        <v>6</v>
      </c>
      <c r="M3809" s="27">
        <f t="shared" si="175"/>
        <v>780</v>
      </c>
      <c r="N3809" s="23"/>
      <c r="O3809" s="184" t="s">
        <v>32</v>
      </c>
      <c r="P3809" s="237"/>
    </row>
    <row r="3810" s="83" customFormat="1" ht="18" customHeight="1" spans="1:16">
      <c r="A3810" s="24">
        <v>3805</v>
      </c>
      <c r="B3810" s="24" t="s">
        <v>23</v>
      </c>
      <c r="C3810" s="24" t="s">
        <v>24</v>
      </c>
      <c r="D3810" s="24" t="s">
        <v>25</v>
      </c>
      <c r="E3810" s="60" t="s">
        <v>4460</v>
      </c>
      <c r="F3810" s="60" t="s">
        <v>7412</v>
      </c>
      <c r="G3810" s="37" t="s">
        <v>8071</v>
      </c>
      <c r="H3810" s="232" t="s">
        <v>194</v>
      </c>
      <c r="I3810" s="24">
        <v>2</v>
      </c>
      <c r="J3810" s="24" t="s">
        <v>8010</v>
      </c>
      <c r="K3810" s="60" t="s">
        <v>31</v>
      </c>
      <c r="L3810" s="238">
        <v>2</v>
      </c>
      <c r="M3810" s="27">
        <f t="shared" si="175"/>
        <v>260</v>
      </c>
      <c r="N3810" s="23"/>
      <c r="O3810" s="184" t="s">
        <v>32</v>
      </c>
      <c r="P3810" s="237"/>
    </row>
    <row r="3811" s="83" customFormat="1" ht="18" customHeight="1" spans="1:16">
      <c r="A3811" s="24">
        <v>3806</v>
      </c>
      <c r="B3811" s="24" t="s">
        <v>23</v>
      </c>
      <c r="C3811" s="24" t="s">
        <v>24</v>
      </c>
      <c r="D3811" s="24" t="s">
        <v>25</v>
      </c>
      <c r="E3811" s="60" t="s">
        <v>4460</v>
      </c>
      <c r="F3811" s="60" t="s">
        <v>7412</v>
      </c>
      <c r="G3811" s="37" t="s">
        <v>8072</v>
      </c>
      <c r="H3811" s="232" t="s">
        <v>194</v>
      </c>
      <c r="I3811" s="24">
        <v>2</v>
      </c>
      <c r="J3811" s="24" t="s">
        <v>8010</v>
      </c>
      <c r="K3811" s="60" t="s">
        <v>31</v>
      </c>
      <c r="L3811" s="238">
        <v>2</v>
      </c>
      <c r="M3811" s="27">
        <f t="shared" si="175"/>
        <v>260</v>
      </c>
      <c r="N3811" s="23"/>
      <c r="O3811" s="184" t="s">
        <v>32</v>
      </c>
      <c r="P3811" s="237"/>
    </row>
    <row r="3812" s="83" customFormat="1" ht="18" customHeight="1" spans="1:16">
      <c r="A3812" s="24">
        <v>3807</v>
      </c>
      <c r="B3812" s="24" t="s">
        <v>23</v>
      </c>
      <c r="C3812" s="24" t="s">
        <v>24</v>
      </c>
      <c r="D3812" s="24" t="s">
        <v>25</v>
      </c>
      <c r="E3812" s="60" t="s">
        <v>4460</v>
      </c>
      <c r="F3812" s="60" t="s">
        <v>7412</v>
      </c>
      <c r="G3812" s="37" t="s">
        <v>8073</v>
      </c>
      <c r="H3812" s="232" t="s">
        <v>194</v>
      </c>
      <c r="I3812" s="24">
        <v>2</v>
      </c>
      <c r="J3812" s="24" t="s">
        <v>8010</v>
      </c>
      <c r="K3812" s="60" t="s">
        <v>31</v>
      </c>
      <c r="L3812" s="238">
        <v>2</v>
      </c>
      <c r="M3812" s="27">
        <f t="shared" si="175"/>
        <v>260</v>
      </c>
      <c r="N3812" s="23"/>
      <c r="O3812" s="184" t="s">
        <v>32</v>
      </c>
      <c r="P3812" s="237"/>
    </row>
    <row r="3813" s="83" customFormat="1" ht="18" customHeight="1" spans="1:16">
      <c r="A3813" s="24">
        <v>3808</v>
      </c>
      <c r="B3813" s="24" t="s">
        <v>23</v>
      </c>
      <c r="C3813" s="24" t="s">
        <v>24</v>
      </c>
      <c r="D3813" s="24" t="s">
        <v>25</v>
      </c>
      <c r="E3813" s="60" t="s">
        <v>4460</v>
      </c>
      <c r="F3813" s="60" t="s">
        <v>7412</v>
      </c>
      <c r="G3813" s="37" t="s">
        <v>8074</v>
      </c>
      <c r="H3813" s="232" t="s">
        <v>194</v>
      </c>
      <c r="I3813" s="24">
        <v>3</v>
      </c>
      <c r="J3813" s="24" t="s">
        <v>8010</v>
      </c>
      <c r="K3813" s="60" t="s">
        <v>31</v>
      </c>
      <c r="L3813" s="238">
        <v>3</v>
      </c>
      <c r="M3813" s="27">
        <f t="shared" si="175"/>
        <v>390</v>
      </c>
      <c r="N3813" s="23"/>
      <c r="O3813" s="184" t="s">
        <v>32</v>
      </c>
      <c r="P3813" s="237"/>
    </row>
    <row r="3814" s="83" customFormat="1" ht="18" customHeight="1" spans="1:16">
      <c r="A3814" s="24">
        <v>3809</v>
      </c>
      <c r="B3814" s="24" t="s">
        <v>23</v>
      </c>
      <c r="C3814" s="24" t="s">
        <v>24</v>
      </c>
      <c r="D3814" s="24" t="s">
        <v>25</v>
      </c>
      <c r="E3814" s="60" t="s">
        <v>4460</v>
      </c>
      <c r="F3814" s="60" t="s">
        <v>7412</v>
      </c>
      <c r="G3814" s="37" t="s">
        <v>7510</v>
      </c>
      <c r="H3814" s="24" t="s">
        <v>194</v>
      </c>
      <c r="I3814" s="24">
        <v>4</v>
      </c>
      <c r="J3814" s="24" t="s">
        <v>8010</v>
      </c>
      <c r="K3814" s="60" t="s">
        <v>31</v>
      </c>
      <c r="L3814" s="238">
        <v>4</v>
      </c>
      <c r="M3814" s="27">
        <f t="shared" si="175"/>
        <v>520</v>
      </c>
      <c r="N3814" s="23"/>
      <c r="O3814" s="184" t="s">
        <v>32</v>
      </c>
      <c r="P3814" s="237"/>
    </row>
    <row r="3815" s="83" customFormat="1" ht="18" customHeight="1" spans="1:16">
      <c r="A3815" s="24">
        <v>3810</v>
      </c>
      <c r="B3815" s="24" t="s">
        <v>23</v>
      </c>
      <c r="C3815" s="24" t="s">
        <v>24</v>
      </c>
      <c r="D3815" s="24" t="s">
        <v>25</v>
      </c>
      <c r="E3815" s="60" t="s">
        <v>4460</v>
      </c>
      <c r="F3815" s="60" t="s">
        <v>7412</v>
      </c>
      <c r="G3815" s="37" t="s">
        <v>8075</v>
      </c>
      <c r="H3815" s="232" t="s">
        <v>194</v>
      </c>
      <c r="I3815" s="24">
        <v>3</v>
      </c>
      <c r="J3815" s="24" t="s">
        <v>8010</v>
      </c>
      <c r="K3815" s="60" t="s">
        <v>31</v>
      </c>
      <c r="L3815" s="238">
        <v>3</v>
      </c>
      <c r="M3815" s="27">
        <f t="shared" si="175"/>
        <v>390</v>
      </c>
      <c r="N3815" s="23"/>
      <c r="O3815" s="184" t="s">
        <v>32</v>
      </c>
      <c r="P3815" s="237"/>
    </row>
    <row r="3816" s="83" customFormat="1" ht="18" customHeight="1" spans="1:16">
      <c r="A3816" s="24">
        <v>3811</v>
      </c>
      <c r="B3816" s="24" t="s">
        <v>23</v>
      </c>
      <c r="C3816" s="24" t="s">
        <v>24</v>
      </c>
      <c r="D3816" s="24" t="s">
        <v>25</v>
      </c>
      <c r="E3816" s="60" t="s">
        <v>4460</v>
      </c>
      <c r="F3816" s="60" t="s">
        <v>7412</v>
      </c>
      <c r="G3816" s="37" t="s">
        <v>8076</v>
      </c>
      <c r="H3816" s="232" t="s">
        <v>194</v>
      </c>
      <c r="I3816" s="24">
        <v>2</v>
      </c>
      <c r="J3816" s="24" t="s">
        <v>8010</v>
      </c>
      <c r="K3816" s="60" t="s">
        <v>31</v>
      </c>
      <c r="L3816" s="238">
        <v>2</v>
      </c>
      <c r="M3816" s="27">
        <f t="shared" si="175"/>
        <v>260</v>
      </c>
      <c r="N3816" s="23"/>
      <c r="O3816" s="184" t="s">
        <v>32</v>
      </c>
      <c r="P3816" s="237"/>
    </row>
    <row r="3817" s="83" customFormat="1" ht="18" customHeight="1" spans="1:16">
      <c r="A3817" s="24">
        <v>3812</v>
      </c>
      <c r="B3817" s="24" t="s">
        <v>23</v>
      </c>
      <c r="C3817" s="24" t="s">
        <v>24</v>
      </c>
      <c r="D3817" s="24" t="s">
        <v>25</v>
      </c>
      <c r="E3817" s="60" t="s">
        <v>4460</v>
      </c>
      <c r="F3817" s="60" t="s">
        <v>7412</v>
      </c>
      <c r="G3817" s="37" t="s">
        <v>8077</v>
      </c>
      <c r="H3817" s="232" t="s">
        <v>194</v>
      </c>
      <c r="I3817" s="24">
        <v>2</v>
      </c>
      <c r="J3817" s="24" t="s">
        <v>8010</v>
      </c>
      <c r="K3817" s="60" t="s">
        <v>31</v>
      </c>
      <c r="L3817" s="238">
        <v>2</v>
      </c>
      <c r="M3817" s="27">
        <f t="shared" si="175"/>
        <v>260</v>
      </c>
      <c r="N3817" s="23"/>
      <c r="O3817" s="184" t="s">
        <v>32</v>
      </c>
      <c r="P3817" s="237"/>
    </row>
    <row r="3818" s="83" customFormat="1" ht="18" customHeight="1" spans="1:16">
      <c r="A3818" s="24">
        <v>3813</v>
      </c>
      <c r="B3818" s="24" t="s">
        <v>23</v>
      </c>
      <c r="C3818" s="24" t="s">
        <v>24</v>
      </c>
      <c r="D3818" s="24" t="s">
        <v>25</v>
      </c>
      <c r="E3818" s="60" t="s">
        <v>4460</v>
      </c>
      <c r="F3818" s="60" t="s">
        <v>7412</v>
      </c>
      <c r="G3818" s="37" t="s">
        <v>7986</v>
      </c>
      <c r="H3818" s="232" t="s">
        <v>194</v>
      </c>
      <c r="I3818" s="24">
        <v>2</v>
      </c>
      <c r="J3818" s="24" t="s">
        <v>8010</v>
      </c>
      <c r="K3818" s="60" t="s">
        <v>31</v>
      </c>
      <c r="L3818" s="238">
        <v>2</v>
      </c>
      <c r="M3818" s="27">
        <f t="shared" si="175"/>
        <v>260</v>
      </c>
      <c r="N3818" s="23"/>
      <c r="O3818" s="184" t="s">
        <v>32</v>
      </c>
      <c r="P3818" s="237"/>
    </row>
    <row r="3819" s="83" customFormat="1" ht="18" customHeight="1" spans="1:16">
      <c r="A3819" s="24">
        <v>3814</v>
      </c>
      <c r="B3819" s="24" t="s">
        <v>23</v>
      </c>
      <c r="C3819" s="24" t="s">
        <v>24</v>
      </c>
      <c r="D3819" s="24" t="s">
        <v>25</v>
      </c>
      <c r="E3819" s="60" t="s">
        <v>4878</v>
      </c>
      <c r="F3819" s="60" t="s">
        <v>7412</v>
      </c>
      <c r="G3819" s="37" t="s">
        <v>7680</v>
      </c>
      <c r="H3819" s="24" t="s">
        <v>194</v>
      </c>
      <c r="I3819" s="24">
        <v>4</v>
      </c>
      <c r="J3819" s="24" t="s">
        <v>8010</v>
      </c>
      <c r="K3819" s="60" t="s">
        <v>31</v>
      </c>
      <c r="L3819" s="238">
        <v>4</v>
      </c>
      <c r="M3819" s="27">
        <f t="shared" si="175"/>
        <v>520</v>
      </c>
      <c r="N3819" s="23"/>
      <c r="O3819" s="184" t="s">
        <v>32</v>
      </c>
      <c r="P3819" s="237"/>
    </row>
    <row r="3820" s="83" customFormat="1" ht="18" customHeight="1" spans="1:16">
      <c r="A3820" s="24">
        <v>3815</v>
      </c>
      <c r="B3820" s="24" t="s">
        <v>23</v>
      </c>
      <c r="C3820" s="24" t="s">
        <v>24</v>
      </c>
      <c r="D3820" s="24" t="s">
        <v>25</v>
      </c>
      <c r="E3820" s="60" t="s">
        <v>4460</v>
      </c>
      <c r="F3820" s="60" t="s">
        <v>7412</v>
      </c>
      <c r="G3820" s="37" t="s">
        <v>8078</v>
      </c>
      <c r="H3820" s="24" t="s">
        <v>194</v>
      </c>
      <c r="I3820" s="24">
        <v>6</v>
      </c>
      <c r="J3820" s="24" t="s">
        <v>8010</v>
      </c>
      <c r="K3820" s="60" t="s">
        <v>31</v>
      </c>
      <c r="L3820" s="238">
        <v>6</v>
      </c>
      <c r="M3820" s="27">
        <f t="shared" si="175"/>
        <v>780</v>
      </c>
      <c r="N3820" s="23"/>
      <c r="O3820" s="184" t="s">
        <v>32</v>
      </c>
      <c r="P3820" s="237"/>
    </row>
    <row r="3821" s="83" customFormat="1" ht="18" customHeight="1" spans="1:16">
      <c r="A3821" s="24">
        <v>3816</v>
      </c>
      <c r="B3821" s="24" t="s">
        <v>23</v>
      </c>
      <c r="C3821" s="24" t="s">
        <v>24</v>
      </c>
      <c r="D3821" s="24" t="s">
        <v>25</v>
      </c>
      <c r="E3821" s="60" t="s">
        <v>4460</v>
      </c>
      <c r="F3821" s="60" t="s">
        <v>7412</v>
      </c>
      <c r="G3821" s="37" t="s">
        <v>8079</v>
      </c>
      <c r="H3821" s="232" t="s">
        <v>194</v>
      </c>
      <c r="I3821" s="24">
        <v>3</v>
      </c>
      <c r="J3821" s="24" t="s">
        <v>8010</v>
      </c>
      <c r="K3821" s="60" t="s">
        <v>31</v>
      </c>
      <c r="L3821" s="238">
        <v>3</v>
      </c>
      <c r="M3821" s="27">
        <f t="shared" si="175"/>
        <v>390</v>
      </c>
      <c r="N3821" s="23"/>
      <c r="O3821" s="184" t="s">
        <v>32</v>
      </c>
      <c r="P3821" s="237"/>
    </row>
    <row r="3822" s="83" customFormat="1" ht="18" customHeight="1" spans="1:16">
      <c r="A3822" s="24">
        <v>3817</v>
      </c>
      <c r="B3822" s="24" t="s">
        <v>23</v>
      </c>
      <c r="C3822" s="24" t="s">
        <v>24</v>
      </c>
      <c r="D3822" s="24" t="s">
        <v>25</v>
      </c>
      <c r="E3822" s="60" t="s">
        <v>4460</v>
      </c>
      <c r="F3822" s="60" t="s">
        <v>7412</v>
      </c>
      <c r="G3822" s="37" t="s">
        <v>8080</v>
      </c>
      <c r="H3822" s="232" t="s">
        <v>194</v>
      </c>
      <c r="I3822" s="24">
        <v>3</v>
      </c>
      <c r="J3822" s="24" t="s">
        <v>8010</v>
      </c>
      <c r="K3822" s="60" t="s">
        <v>31</v>
      </c>
      <c r="L3822" s="238">
        <v>3</v>
      </c>
      <c r="M3822" s="27">
        <f t="shared" si="175"/>
        <v>390</v>
      </c>
      <c r="N3822" s="23"/>
      <c r="O3822" s="184" t="s">
        <v>32</v>
      </c>
      <c r="P3822" s="237"/>
    </row>
    <row r="3823" s="83" customFormat="1" ht="18" customHeight="1" spans="1:16">
      <c r="A3823" s="24">
        <v>3818</v>
      </c>
      <c r="B3823" s="24" t="s">
        <v>23</v>
      </c>
      <c r="C3823" s="24" t="s">
        <v>24</v>
      </c>
      <c r="D3823" s="24" t="s">
        <v>25</v>
      </c>
      <c r="E3823" s="60" t="s">
        <v>4460</v>
      </c>
      <c r="F3823" s="60" t="s">
        <v>7412</v>
      </c>
      <c r="G3823" s="37" t="s">
        <v>8081</v>
      </c>
      <c r="H3823" s="232" t="s">
        <v>194</v>
      </c>
      <c r="I3823" s="24">
        <v>2</v>
      </c>
      <c r="J3823" s="24" t="s">
        <v>8010</v>
      </c>
      <c r="K3823" s="60" t="s">
        <v>31</v>
      </c>
      <c r="L3823" s="238">
        <v>2</v>
      </c>
      <c r="M3823" s="27">
        <f t="shared" si="175"/>
        <v>260</v>
      </c>
      <c r="N3823" s="23"/>
      <c r="O3823" s="184" t="s">
        <v>32</v>
      </c>
      <c r="P3823" s="237"/>
    </row>
    <row r="3824" s="83" customFormat="1" ht="18" customHeight="1" spans="1:16">
      <c r="A3824" s="24">
        <v>3819</v>
      </c>
      <c r="B3824" s="24" t="s">
        <v>23</v>
      </c>
      <c r="C3824" s="24" t="s">
        <v>24</v>
      </c>
      <c r="D3824" s="24" t="s">
        <v>25</v>
      </c>
      <c r="E3824" s="60" t="s">
        <v>4460</v>
      </c>
      <c r="F3824" s="60" t="s">
        <v>7412</v>
      </c>
      <c r="G3824" s="37" t="s">
        <v>8082</v>
      </c>
      <c r="H3824" s="232" t="s">
        <v>194</v>
      </c>
      <c r="I3824" s="24">
        <v>2</v>
      </c>
      <c r="J3824" s="24" t="s">
        <v>8010</v>
      </c>
      <c r="K3824" s="60" t="s">
        <v>31</v>
      </c>
      <c r="L3824" s="238">
        <v>2</v>
      </c>
      <c r="M3824" s="27">
        <f t="shared" si="175"/>
        <v>260</v>
      </c>
      <c r="N3824" s="23"/>
      <c r="O3824" s="184" t="s">
        <v>32</v>
      </c>
      <c r="P3824" s="237"/>
    </row>
    <row r="3825" s="83" customFormat="1" ht="18" customHeight="1" spans="1:16">
      <c r="A3825" s="24">
        <v>3820</v>
      </c>
      <c r="B3825" s="24" t="s">
        <v>23</v>
      </c>
      <c r="C3825" s="24" t="s">
        <v>24</v>
      </c>
      <c r="D3825" s="24" t="s">
        <v>25</v>
      </c>
      <c r="E3825" s="60" t="s">
        <v>4460</v>
      </c>
      <c r="F3825" s="60" t="s">
        <v>7412</v>
      </c>
      <c r="G3825" s="37" t="s">
        <v>7048</v>
      </c>
      <c r="H3825" s="232" t="s">
        <v>194</v>
      </c>
      <c r="I3825" s="24">
        <v>3</v>
      </c>
      <c r="J3825" s="24" t="s">
        <v>8010</v>
      </c>
      <c r="K3825" s="60" t="s">
        <v>31</v>
      </c>
      <c r="L3825" s="238">
        <v>3</v>
      </c>
      <c r="M3825" s="27">
        <f t="shared" si="175"/>
        <v>390</v>
      </c>
      <c r="N3825" s="23"/>
      <c r="O3825" s="184" t="s">
        <v>32</v>
      </c>
      <c r="P3825" s="237"/>
    </row>
    <row r="3826" s="83" customFormat="1" ht="18" customHeight="1" spans="1:16">
      <c r="A3826" s="24">
        <v>3821</v>
      </c>
      <c r="B3826" s="24" t="s">
        <v>23</v>
      </c>
      <c r="C3826" s="24" t="s">
        <v>24</v>
      </c>
      <c r="D3826" s="24" t="s">
        <v>25</v>
      </c>
      <c r="E3826" s="60" t="s">
        <v>4460</v>
      </c>
      <c r="F3826" s="60" t="s">
        <v>7412</v>
      </c>
      <c r="G3826" s="37" t="s">
        <v>8083</v>
      </c>
      <c r="H3826" s="232" t="s">
        <v>194</v>
      </c>
      <c r="I3826" s="24">
        <v>3</v>
      </c>
      <c r="J3826" s="24" t="s">
        <v>8010</v>
      </c>
      <c r="K3826" s="60" t="s">
        <v>31</v>
      </c>
      <c r="L3826" s="238">
        <v>3</v>
      </c>
      <c r="M3826" s="27">
        <f t="shared" si="175"/>
        <v>390</v>
      </c>
      <c r="N3826" s="23"/>
      <c r="O3826" s="184" t="s">
        <v>32</v>
      </c>
      <c r="P3826" s="237"/>
    </row>
    <row r="3827" s="83" customFormat="1" ht="18" customHeight="1" spans="1:16">
      <c r="A3827" s="24">
        <v>3822</v>
      </c>
      <c r="B3827" s="24" t="s">
        <v>23</v>
      </c>
      <c r="C3827" s="24" t="s">
        <v>24</v>
      </c>
      <c r="D3827" s="24" t="s">
        <v>25</v>
      </c>
      <c r="E3827" s="60" t="s">
        <v>4460</v>
      </c>
      <c r="F3827" s="60" t="s">
        <v>7412</v>
      </c>
      <c r="G3827" s="37" t="s">
        <v>8084</v>
      </c>
      <c r="H3827" s="232" t="s">
        <v>194</v>
      </c>
      <c r="I3827" s="24">
        <v>2</v>
      </c>
      <c r="J3827" s="24" t="s">
        <v>8010</v>
      </c>
      <c r="K3827" s="60" t="s">
        <v>31</v>
      </c>
      <c r="L3827" s="238">
        <v>2</v>
      </c>
      <c r="M3827" s="27">
        <f t="shared" si="175"/>
        <v>260</v>
      </c>
      <c r="N3827" s="23"/>
      <c r="O3827" s="184" t="s">
        <v>32</v>
      </c>
      <c r="P3827" s="237"/>
    </row>
    <row r="3828" s="83" customFormat="1" ht="18" customHeight="1" spans="1:16">
      <c r="A3828" s="24">
        <v>3823</v>
      </c>
      <c r="B3828" s="24" t="s">
        <v>23</v>
      </c>
      <c r="C3828" s="24" t="s">
        <v>24</v>
      </c>
      <c r="D3828" s="24" t="s">
        <v>25</v>
      </c>
      <c r="E3828" s="60" t="s">
        <v>4460</v>
      </c>
      <c r="F3828" s="60" t="s">
        <v>7412</v>
      </c>
      <c r="G3828" s="37" t="s">
        <v>8085</v>
      </c>
      <c r="H3828" s="232" t="s">
        <v>194</v>
      </c>
      <c r="I3828" s="24">
        <v>3</v>
      </c>
      <c r="J3828" s="24" t="s">
        <v>8086</v>
      </c>
      <c r="K3828" s="60" t="s">
        <v>31</v>
      </c>
      <c r="L3828" s="238">
        <v>3</v>
      </c>
      <c r="M3828" s="27">
        <f t="shared" si="175"/>
        <v>390</v>
      </c>
      <c r="N3828" s="23"/>
      <c r="O3828" s="184" t="s">
        <v>32</v>
      </c>
      <c r="P3828" s="237"/>
    </row>
    <row r="3829" s="83" customFormat="1" ht="18" customHeight="1" spans="1:16">
      <c r="A3829" s="24">
        <v>3824</v>
      </c>
      <c r="B3829" s="24" t="s">
        <v>23</v>
      </c>
      <c r="C3829" s="24" t="s">
        <v>24</v>
      </c>
      <c r="D3829" s="24" t="s">
        <v>25</v>
      </c>
      <c r="E3829" s="24" t="s">
        <v>4460</v>
      </c>
      <c r="F3829" s="24" t="s">
        <v>7412</v>
      </c>
      <c r="G3829" s="37" t="s">
        <v>8087</v>
      </c>
      <c r="H3829" s="232" t="s">
        <v>194</v>
      </c>
      <c r="I3829" s="24">
        <v>3</v>
      </c>
      <c r="J3829" s="24" t="s">
        <v>8086</v>
      </c>
      <c r="K3829" s="60" t="s">
        <v>31</v>
      </c>
      <c r="L3829" s="238">
        <v>3</v>
      </c>
      <c r="M3829" s="27">
        <f t="shared" si="175"/>
        <v>390</v>
      </c>
      <c r="N3829" s="23"/>
      <c r="O3829" s="184" t="s">
        <v>32</v>
      </c>
      <c r="P3829" s="237"/>
    </row>
    <row r="3830" s="83" customFormat="1" ht="18" customHeight="1" spans="1:16">
      <c r="A3830" s="24">
        <v>3825</v>
      </c>
      <c r="B3830" s="24" t="s">
        <v>23</v>
      </c>
      <c r="C3830" s="24" t="s">
        <v>24</v>
      </c>
      <c r="D3830" s="24" t="s">
        <v>25</v>
      </c>
      <c r="E3830" s="60" t="s">
        <v>4460</v>
      </c>
      <c r="F3830" s="60" t="s">
        <v>7412</v>
      </c>
      <c r="G3830" s="37" t="s">
        <v>8088</v>
      </c>
      <c r="H3830" s="232" t="s">
        <v>194</v>
      </c>
      <c r="I3830" s="24">
        <v>2</v>
      </c>
      <c r="J3830" s="24" t="s">
        <v>8086</v>
      </c>
      <c r="K3830" s="60" t="s">
        <v>31</v>
      </c>
      <c r="L3830" s="238">
        <v>2</v>
      </c>
      <c r="M3830" s="27">
        <f t="shared" si="175"/>
        <v>260</v>
      </c>
      <c r="N3830" s="23"/>
      <c r="O3830" s="184" t="s">
        <v>32</v>
      </c>
      <c r="P3830" s="237"/>
    </row>
    <row r="3831" s="83" customFormat="1" ht="18" customHeight="1" spans="1:16">
      <c r="A3831" s="24">
        <v>3826</v>
      </c>
      <c r="B3831" s="24" t="s">
        <v>23</v>
      </c>
      <c r="C3831" s="24" t="s">
        <v>24</v>
      </c>
      <c r="D3831" s="24" t="s">
        <v>25</v>
      </c>
      <c r="E3831" s="60" t="s">
        <v>4460</v>
      </c>
      <c r="F3831" s="60" t="s">
        <v>7412</v>
      </c>
      <c r="G3831" s="37" t="s">
        <v>7923</v>
      </c>
      <c r="H3831" s="232" t="s">
        <v>194</v>
      </c>
      <c r="I3831" s="24">
        <v>2</v>
      </c>
      <c r="J3831" s="24" t="s">
        <v>8086</v>
      </c>
      <c r="K3831" s="60" t="s">
        <v>31</v>
      </c>
      <c r="L3831" s="238">
        <v>2</v>
      </c>
      <c r="M3831" s="27">
        <f t="shared" si="175"/>
        <v>260</v>
      </c>
      <c r="N3831" s="23"/>
      <c r="O3831" s="184" t="s">
        <v>32</v>
      </c>
      <c r="P3831" s="237"/>
    </row>
    <row r="3832" s="83" customFormat="1" ht="18" customHeight="1" spans="1:16">
      <c r="A3832" s="24">
        <v>3827</v>
      </c>
      <c r="B3832" s="24" t="s">
        <v>23</v>
      </c>
      <c r="C3832" s="24" t="s">
        <v>24</v>
      </c>
      <c r="D3832" s="24" t="s">
        <v>25</v>
      </c>
      <c r="E3832" s="60" t="s">
        <v>4460</v>
      </c>
      <c r="F3832" s="60" t="s">
        <v>7412</v>
      </c>
      <c r="G3832" s="37" t="s">
        <v>8089</v>
      </c>
      <c r="H3832" s="232" t="s">
        <v>194</v>
      </c>
      <c r="I3832" s="24">
        <v>3</v>
      </c>
      <c r="J3832" s="24" t="s">
        <v>8086</v>
      </c>
      <c r="K3832" s="60" t="s">
        <v>31</v>
      </c>
      <c r="L3832" s="238">
        <v>3</v>
      </c>
      <c r="M3832" s="27">
        <f t="shared" si="175"/>
        <v>390</v>
      </c>
      <c r="N3832" s="23"/>
      <c r="O3832" s="184" t="s">
        <v>32</v>
      </c>
      <c r="P3832" s="237"/>
    </row>
    <row r="3833" s="83" customFormat="1" ht="18" customHeight="1" spans="1:16">
      <c r="A3833" s="24">
        <v>3828</v>
      </c>
      <c r="B3833" s="24" t="s">
        <v>23</v>
      </c>
      <c r="C3833" s="24" t="s">
        <v>24</v>
      </c>
      <c r="D3833" s="24" t="s">
        <v>25</v>
      </c>
      <c r="E3833" s="24" t="s">
        <v>4460</v>
      </c>
      <c r="F3833" s="24" t="s">
        <v>7412</v>
      </c>
      <c r="G3833" s="37" t="s">
        <v>7499</v>
      </c>
      <c r="H3833" s="232" t="s">
        <v>194</v>
      </c>
      <c r="I3833" s="24">
        <v>3</v>
      </c>
      <c r="J3833" s="24" t="s">
        <v>8086</v>
      </c>
      <c r="K3833" s="60" t="s">
        <v>31</v>
      </c>
      <c r="L3833" s="238">
        <v>3</v>
      </c>
      <c r="M3833" s="27">
        <f t="shared" si="175"/>
        <v>390</v>
      </c>
      <c r="N3833" s="23"/>
      <c r="O3833" s="184" t="s">
        <v>32</v>
      </c>
      <c r="P3833" s="237"/>
    </row>
    <row r="3834" s="83" customFormat="1" ht="18" customHeight="1" spans="1:16">
      <c r="A3834" s="24">
        <v>3829</v>
      </c>
      <c r="B3834" s="24" t="s">
        <v>23</v>
      </c>
      <c r="C3834" s="24" t="s">
        <v>24</v>
      </c>
      <c r="D3834" s="24" t="s">
        <v>25</v>
      </c>
      <c r="E3834" s="60" t="s">
        <v>4460</v>
      </c>
      <c r="F3834" s="60" t="s">
        <v>7412</v>
      </c>
      <c r="G3834" s="37" t="s">
        <v>8090</v>
      </c>
      <c r="H3834" s="232" t="s">
        <v>194</v>
      </c>
      <c r="I3834" s="24">
        <v>2</v>
      </c>
      <c r="J3834" s="24" t="s">
        <v>8086</v>
      </c>
      <c r="K3834" s="60" t="s">
        <v>31</v>
      </c>
      <c r="L3834" s="238">
        <v>2</v>
      </c>
      <c r="M3834" s="27">
        <f t="shared" si="175"/>
        <v>260</v>
      </c>
      <c r="N3834" s="23"/>
      <c r="O3834" s="184" t="s">
        <v>32</v>
      </c>
      <c r="P3834" s="237"/>
    </row>
    <row r="3835" s="83" customFormat="1" ht="18" customHeight="1" spans="1:16">
      <c r="A3835" s="24">
        <v>3830</v>
      </c>
      <c r="B3835" s="24" t="s">
        <v>23</v>
      </c>
      <c r="C3835" s="24" t="s">
        <v>24</v>
      </c>
      <c r="D3835" s="24" t="s">
        <v>25</v>
      </c>
      <c r="E3835" s="60" t="s">
        <v>4460</v>
      </c>
      <c r="F3835" s="60" t="s">
        <v>7412</v>
      </c>
      <c r="G3835" s="37" t="s">
        <v>8091</v>
      </c>
      <c r="H3835" s="232" t="s">
        <v>194</v>
      </c>
      <c r="I3835" s="24">
        <v>2</v>
      </c>
      <c r="J3835" s="24" t="s">
        <v>8086</v>
      </c>
      <c r="K3835" s="60" t="s">
        <v>31</v>
      </c>
      <c r="L3835" s="238">
        <v>2</v>
      </c>
      <c r="M3835" s="27">
        <f t="shared" si="175"/>
        <v>260</v>
      </c>
      <c r="N3835" s="23"/>
      <c r="O3835" s="184" t="s">
        <v>32</v>
      </c>
      <c r="P3835" s="237"/>
    </row>
    <row r="3836" s="83" customFormat="1" ht="18" customHeight="1" spans="1:16">
      <c r="A3836" s="24">
        <v>3831</v>
      </c>
      <c r="B3836" s="24" t="s">
        <v>23</v>
      </c>
      <c r="C3836" s="24" t="s">
        <v>24</v>
      </c>
      <c r="D3836" s="24" t="s">
        <v>25</v>
      </c>
      <c r="E3836" s="60" t="s">
        <v>4460</v>
      </c>
      <c r="F3836" s="60" t="s">
        <v>7412</v>
      </c>
      <c r="G3836" s="37" t="s">
        <v>8092</v>
      </c>
      <c r="H3836" s="232" t="s">
        <v>194</v>
      </c>
      <c r="I3836" s="24">
        <v>2</v>
      </c>
      <c r="J3836" s="24" t="s">
        <v>8086</v>
      </c>
      <c r="K3836" s="60" t="s">
        <v>31</v>
      </c>
      <c r="L3836" s="238">
        <v>2</v>
      </c>
      <c r="M3836" s="27">
        <f t="shared" si="175"/>
        <v>260</v>
      </c>
      <c r="N3836" s="23"/>
      <c r="O3836" s="184" t="s">
        <v>32</v>
      </c>
      <c r="P3836" s="237"/>
    </row>
    <row r="3837" s="83" customFormat="1" ht="18" customHeight="1" spans="1:16">
      <c r="A3837" s="24">
        <v>3832</v>
      </c>
      <c r="B3837" s="24" t="s">
        <v>23</v>
      </c>
      <c r="C3837" s="24" t="s">
        <v>24</v>
      </c>
      <c r="D3837" s="24" t="s">
        <v>25</v>
      </c>
      <c r="E3837" s="60" t="s">
        <v>4460</v>
      </c>
      <c r="F3837" s="60" t="s">
        <v>7412</v>
      </c>
      <c r="G3837" s="37" t="s">
        <v>8093</v>
      </c>
      <c r="H3837" s="232" t="s">
        <v>194</v>
      </c>
      <c r="I3837" s="24">
        <v>3</v>
      </c>
      <c r="J3837" s="24" t="s">
        <v>8086</v>
      </c>
      <c r="K3837" s="60" t="s">
        <v>31</v>
      </c>
      <c r="L3837" s="238">
        <v>3</v>
      </c>
      <c r="M3837" s="27">
        <f t="shared" si="175"/>
        <v>390</v>
      </c>
      <c r="N3837" s="23"/>
      <c r="O3837" s="184" t="s">
        <v>32</v>
      </c>
      <c r="P3837" s="237"/>
    </row>
    <row r="3838" s="83" customFormat="1" ht="18" customHeight="1" spans="1:16">
      <c r="A3838" s="24">
        <v>3833</v>
      </c>
      <c r="B3838" s="24" t="s">
        <v>23</v>
      </c>
      <c r="C3838" s="24" t="s">
        <v>24</v>
      </c>
      <c r="D3838" s="24" t="s">
        <v>25</v>
      </c>
      <c r="E3838" s="60" t="s">
        <v>4460</v>
      </c>
      <c r="F3838" s="60" t="s">
        <v>7412</v>
      </c>
      <c r="G3838" s="37" t="s">
        <v>8094</v>
      </c>
      <c r="H3838" s="24" t="s">
        <v>6215</v>
      </c>
      <c r="I3838" s="24">
        <v>3</v>
      </c>
      <c r="J3838" s="24" t="s">
        <v>8086</v>
      </c>
      <c r="K3838" s="60" t="s">
        <v>31</v>
      </c>
      <c r="L3838" s="238">
        <v>3</v>
      </c>
      <c r="M3838" s="27">
        <f>L3838*312</f>
        <v>936</v>
      </c>
      <c r="N3838" s="23"/>
      <c r="O3838" s="184" t="s">
        <v>32</v>
      </c>
      <c r="P3838" s="237"/>
    </row>
    <row r="3839" s="83" customFormat="1" ht="18" customHeight="1" spans="1:16">
      <c r="A3839" s="24">
        <v>3834</v>
      </c>
      <c r="B3839" s="24" t="s">
        <v>23</v>
      </c>
      <c r="C3839" s="24" t="s">
        <v>24</v>
      </c>
      <c r="D3839" s="24" t="s">
        <v>25</v>
      </c>
      <c r="E3839" s="60" t="s">
        <v>4460</v>
      </c>
      <c r="F3839" s="60" t="s">
        <v>7412</v>
      </c>
      <c r="G3839" s="37" t="s">
        <v>8095</v>
      </c>
      <c r="H3839" s="232" t="s">
        <v>194</v>
      </c>
      <c r="I3839" s="24">
        <v>2</v>
      </c>
      <c r="J3839" s="24" t="s">
        <v>8086</v>
      </c>
      <c r="K3839" s="60" t="s">
        <v>31</v>
      </c>
      <c r="L3839" s="238">
        <v>2</v>
      </c>
      <c r="M3839" s="27">
        <f>L3839*130</f>
        <v>260</v>
      </c>
      <c r="N3839" s="23"/>
      <c r="O3839" s="184" t="s">
        <v>32</v>
      </c>
      <c r="P3839" s="237"/>
    </row>
    <row r="3840" s="83" customFormat="1" ht="18" customHeight="1" spans="1:16">
      <c r="A3840" s="24">
        <v>3835</v>
      </c>
      <c r="B3840" s="24" t="s">
        <v>23</v>
      </c>
      <c r="C3840" s="24" t="s">
        <v>24</v>
      </c>
      <c r="D3840" s="24" t="s">
        <v>25</v>
      </c>
      <c r="E3840" s="60" t="s">
        <v>4460</v>
      </c>
      <c r="F3840" s="60" t="s">
        <v>7412</v>
      </c>
      <c r="G3840" s="37" t="s">
        <v>8096</v>
      </c>
      <c r="H3840" s="232" t="s">
        <v>194</v>
      </c>
      <c r="I3840" s="24">
        <v>2</v>
      </c>
      <c r="J3840" s="24" t="s">
        <v>8086</v>
      </c>
      <c r="K3840" s="60" t="s">
        <v>31</v>
      </c>
      <c r="L3840" s="238">
        <v>2</v>
      </c>
      <c r="M3840" s="27">
        <f>L3840*130</f>
        <v>260</v>
      </c>
      <c r="N3840" s="23"/>
      <c r="O3840" s="184" t="s">
        <v>32</v>
      </c>
      <c r="P3840" s="237"/>
    </row>
    <row r="3841" s="83" customFormat="1" ht="18" customHeight="1" spans="1:16">
      <c r="A3841" s="24">
        <v>3836</v>
      </c>
      <c r="B3841" s="24" t="s">
        <v>23</v>
      </c>
      <c r="C3841" s="24" t="s">
        <v>24</v>
      </c>
      <c r="D3841" s="24" t="s">
        <v>25</v>
      </c>
      <c r="E3841" s="60" t="s">
        <v>4460</v>
      </c>
      <c r="F3841" s="60" t="s">
        <v>7412</v>
      </c>
      <c r="G3841" s="37" t="s">
        <v>8097</v>
      </c>
      <c r="H3841" s="232" t="s">
        <v>194</v>
      </c>
      <c r="I3841" s="24">
        <v>3</v>
      </c>
      <c r="J3841" s="24" t="s">
        <v>8086</v>
      </c>
      <c r="K3841" s="60" t="s">
        <v>31</v>
      </c>
      <c r="L3841" s="238">
        <v>3</v>
      </c>
      <c r="M3841" s="27">
        <f>L3841*130</f>
        <v>390</v>
      </c>
      <c r="N3841" s="23"/>
      <c r="O3841" s="184" t="s">
        <v>32</v>
      </c>
      <c r="P3841" s="237"/>
    </row>
    <row r="3842" s="83" customFormat="1" ht="18" customHeight="1" spans="1:16">
      <c r="A3842" s="24">
        <v>3837</v>
      </c>
      <c r="B3842" s="24" t="s">
        <v>23</v>
      </c>
      <c r="C3842" s="24" t="s">
        <v>24</v>
      </c>
      <c r="D3842" s="24" t="s">
        <v>25</v>
      </c>
      <c r="E3842" s="60" t="s">
        <v>4460</v>
      </c>
      <c r="F3842" s="60" t="s">
        <v>7412</v>
      </c>
      <c r="G3842" s="37" t="s">
        <v>8098</v>
      </c>
      <c r="H3842" s="24" t="s">
        <v>6215</v>
      </c>
      <c r="I3842" s="24">
        <v>3</v>
      </c>
      <c r="J3842" s="24" t="s">
        <v>8086</v>
      </c>
      <c r="K3842" s="60" t="s">
        <v>31</v>
      </c>
      <c r="L3842" s="238">
        <v>3</v>
      </c>
      <c r="M3842" s="27">
        <f>L3842*312</f>
        <v>936</v>
      </c>
      <c r="N3842" s="23"/>
      <c r="O3842" s="184" t="s">
        <v>32</v>
      </c>
      <c r="P3842" s="237"/>
    </row>
    <row r="3843" s="83" customFormat="1" ht="18" customHeight="1" spans="1:16">
      <c r="A3843" s="24">
        <v>3838</v>
      </c>
      <c r="B3843" s="24" t="s">
        <v>23</v>
      </c>
      <c r="C3843" s="24" t="s">
        <v>24</v>
      </c>
      <c r="D3843" s="24" t="s">
        <v>25</v>
      </c>
      <c r="E3843" s="60" t="s">
        <v>4460</v>
      </c>
      <c r="F3843" s="60" t="s">
        <v>7412</v>
      </c>
      <c r="G3843" s="37" t="s">
        <v>7588</v>
      </c>
      <c r="H3843" s="232" t="s">
        <v>194</v>
      </c>
      <c r="I3843" s="24">
        <v>3</v>
      </c>
      <c r="J3843" s="24" t="s">
        <v>8086</v>
      </c>
      <c r="K3843" s="60" t="s">
        <v>31</v>
      </c>
      <c r="L3843" s="238">
        <v>3</v>
      </c>
      <c r="M3843" s="27">
        <f t="shared" ref="M3843:M3850" si="176">L3843*130</f>
        <v>390</v>
      </c>
      <c r="N3843" s="23"/>
      <c r="O3843" s="184" t="s">
        <v>32</v>
      </c>
      <c r="P3843" s="237"/>
    </row>
    <row r="3844" s="83" customFormat="1" ht="18" customHeight="1" spans="1:16">
      <c r="A3844" s="24">
        <v>3839</v>
      </c>
      <c r="B3844" s="24" t="s">
        <v>23</v>
      </c>
      <c r="C3844" s="24" t="s">
        <v>24</v>
      </c>
      <c r="D3844" s="24" t="s">
        <v>25</v>
      </c>
      <c r="E3844" s="60" t="s">
        <v>4460</v>
      </c>
      <c r="F3844" s="60" t="s">
        <v>7412</v>
      </c>
      <c r="G3844" s="37" t="s">
        <v>7955</v>
      </c>
      <c r="H3844" s="232" t="s">
        <v>194</v>
      </c>
      <c r="I3844" s="24">
        <v>2</v>
      </c>
      <c r="J3844" s="24" t="s">
        <v>8086</v>
      </c>
      <c r="K3844" s="60" t="s">
        <v>31</v>
      </c>
      <c r="L3844" s="238">
        <v>2</v>
      </c>
      <c r="M3844" s="27">
        <f t="shared" si="176"/>
        <v>260</v>
      </c>
      <c r="N3844" s="23"/>
      <c r="O3844" s="184" t="s">
        <v>32</v>
      </c>
      <c r="P3844" s="237"/>
    </row>
    <row r="3845" s="83" customFormat="1" ht="18" customHeight="1" spans="1:16">
      <c r="A3845" s="24">
        <v>3840</v>
      </c>
      <c r="B3845" s="24" t="s">
        <v>23</v>
      </c>
      <c r="C3845" s="24" t="s">
        <v>24</v>
      </c>
      <c r="D3845" s="24" t="s">
        <v>25</v>
      </c>
      <c r="E3845" s="24" t="s">
        <v>4460</v>
      </c>
      <c r="F3845" s="24" t="s">
        <v>7412</v>
      </c>
      <c r="G3845" s="37" t="s">
        <v>7575</v>
      </c>
      <c r="H3845" s="232" t="s">
        <v>194</v>
      </c>
      <c r="I3845" s="24">
        <v>2</v>
      </c>
      <c r="J3845" s="24" t="s">
        <v>8086</v>
      </c>
      <c r="K3845" s="60" t="s">
        <v>31</v>
      </c>
      <c r="L3845" s="238">
        <v>2</v>
      </c>
      <c r="M3845" s="27">
        <f t="shared" si="176"/>
        <v>260</v>
      </c>
      <c r="N3845" s="23"/>
      <c r="O3845" s="184" t="s">
        <v>32</v>
      </c>
      <c r="P3845" s="237"/>
    </row>
    <row r="3846" s="83" customFormat="1" ht="18" customHeight="1" spans="1:16">
      <c r="A3846" s="24">
        <v>3841</v>
      </c>
      <c r="B3846" s="24" t="s">
        <v>23</v>
      </c>
      <c r="C3846" s="24" t="s">
        <v>24</v>
      </c>
      <c r="D3846" s="24" t="s">
        <v>25</v>
      </c>
      <c r="E3846" s="60" t="s">
        <v>4460</v>
      </c>
      <c r="F3846" s="60" t="s">
        <v>7412</v>
      </c>
      <c r="G3846" s="37" t="s">
        <v>8099</v>
      </c>
      <c r="H3846" s="232" t="s">
        <v>194</v>
      </c>
      <c r="I3846" s="24">
        <v>2</v>
      </c>
      <c r="J3846" s="24" t="s">
        <v>8086</v>
      </c>
      <c r="K3846" s="60" t="s">
        <v>31</v>
      </c>
      <c r="L3846" s="238">
        <v>2</v>
      </c>
      <c r="M3846" s="27">
        <f t="shared" si="176"/>
        <v>260</v>
      </c>
      <c r="N3846" s="23"/>
      <c r="O3846" s="184" t="s">
        <v>32</v>
      </c>
      <c r="P3846" s="237"/>
    </row>
    <row r="3847" s="83" customFormat="1" ht="18" customHeight="1" spans="1:16">
      <c r="A3847" s="24">
        <v>3842</v>
      </c>
      <c r="B3847" s="24" t="s">
        <v>23</v>
      </c>
      <c r="C3847" s="24" t="s">
        <v>24</v>
      </c>
      <c r="D3847" s="24" t="s">
        <v>25</v>
      </c>
      <c r="E3847" s="60" t="s">
        <v>4460</v>
      </c>
      <c r="F3847" s="60" t="s">
        <v>7412</v>
      </c>
      <c r="G3847" s="37" t="s">
        <v>8100</v>
      </c>
      <c r="H3847" s="232" t="s">
        <v>194</v>
      </c>
      <c r="I3847" s="24">
        <v>3</v>
      </c>
      <c r="J3847" s="24" t="s">
        <v>8086</v>
      </c>
      <c r="K3847" s="60" t="s">
        <v>31</v>
      </c>
      <c r="L3847" s="238">
        <v>3</v>
      </c>
      <c r="M3847" s="27">
        <f t="shared" si="176"/>
        <v>390</v>
      </c>
      <c r="N3847" s="23"/>
      <c r="O3847" s="184" t="s">
        <v>32</v>
      </c>
      <c r="P3847" s="237"/>
    </row>
    <row r="3848" s="83" customFormat="1" ht="18" customHeight="1" spans="1:16">
      <c r="A3848" s="24">
        <v>3843</v>
      </c>
      <c r="B3848" s="24" t="s">
        <v>23</v>
      </c>
      <c r="C3848" s="24" t="s">
        <v>24</v>
      </c>
      <c r="D3848" s="24" t="s">
        <v>25</v>
      </c>
      <c r="E3848" s="60" t="s">
        <v>4460</v>
      </c>
      <c r="F3848" s="60" t="s">
        <v>7412</v>
      </c>
      <c r="G3848" s="37" t="s">
        <v>8101</v>
      </c>
      <c r="H3848" s="232" t="s">
        <v>194</v>
      </c>
      <c r="I3848" s="24">
        <v>2</v>
      </c>
      <c r="J3848" s="24" t="s">
        <v>8086</v>
      </c>
      <c r="K3848" s="60" t="s">
        <v>31</v>
      </c>
      <c r="L3848" s="238">
        <v>2</v>
      </c>
      <c r="M3848" s="27">
        <f t="shared" si="176"/>
        <v>260</v>
      </c>
      <c r="N3848" s="23"/>
      <c r="O3848" s="184" t="s">
        <v>32</v>
      </c>
      <c r="P3848" s="237"/>
    </row>
    <row r="3849" s="83" customFormat="1" ht="18" customHeight="1" spans="1:16">
      <c r="A3849" s="24">
        <v>3844</v>
      </c>
      <c r="B3849" s="24" t="s">
        <v>23</v>
      </c>
      <c r="C3849" s="24" t="s">
        <v>24</v>
      </c>
      <c r="D3849" s="24" t="s">
        <v>25</v>
      </c>
      <c r="E3849" s="60" t="s">
        <v>4460</v>
      </c>
      <c r="F3849" s="60" t="s">
        <v>7412</v>
      </c>
      <c r="G3849" s="37" t="s">
        <v>8102</v>
      </c>
      <c r="H3849" s="232" t="s">
        <v>194</v>
      </c>
      <c r="I3849" s="24">
        <v>3</v>
      </c>
      <c r="J3849" s="24" t="s">
        <v>8086</v>
      </c>
      <c r="K3849" s="60" t="s">
        <v>31</v>
      </c>
      <c r="L3849" s="238">
        <v>3</v>
      </c>
      <c r="M3849" s="27">
        <f t="shared" si="176"/>
        <v>390</v>
      </c>
      <c r="N3849" s="23"/>
      <c r="O3849" s="184" t="s">
        <v>32</v>
      </c>
      <c r="P3849" s="237"/>
    </row>
    <row r="3850" s="83" customFormat="1" ht="18" customHeight="1" spans="1:16">
      <c r="A3850" s="24">
        <v>3845</v>
      </c>
      <c r="B3850" s="24" t="s">
        <v>23</v>
      </c>
      <c r="C3850" s="24" t="s">
        <v>24</v>
      </c>
      <c r="D3850" s="24" t="s">
        <v>25</v>
      </c>
      <c r="E3850" s="60" t="s">
        <v>4460</v>
      </c>
      <c r="F3850" s="60" t="s">
        <v>7412</v>
      </c>
      <c r="G3850" s="37" t="s">
        <v>7611</v>
      </c>
      <c r="H3850" s="232" t="s">
        <v>194</v>
      </c>
      <c r="I3850" s="24">
        <v>2</v>
      </c>
      <c r="J3850" s="24" t="s">
        <v>8086</v>
      </c>
      <c r="K3850" s="60" t="s">
        <v>31</v>
      </c>
      <c r="L3850" s="238">
        <v>2</v>
      </c>
      <c r="M3850" s="27">
        <f t="shared" si="176"/>
        <v>260</v>
      </c>
      <c r="N3850" s="23"/>
      <c r="O3850" s="184" t="s">
        <v>32</v>
      </c>
      <c r="P3850" s="237"/>
    </row>
    <row r="3851" s="83" customFormat="1" ht="18" customHeight="1" spans="1:16">
      <c r="A3851" s="24">
        <v>3846</v>
      </c>
      <c r="B3851" s="24" t="s">
        <v>23</v>
      </c>
      <c r="C3851" s="24" t="s">
        <v>24</v>
      </c>
      <c r="D3851" s="24" t="s">
        <v>25</v>
      </c>
      <c r="E3851" s="60" t="s">
        <v>4460</v>
      </c>
      <c r="F3851" s="60" t="s">
        <v>7412</v>
      </c>
      <c r="G3851" s="37" t="s">
        <v>8103</v>
      </c>
      <c r="H3851" s="232" t="s">
        <v>194</v>
      </c>
      <c r="I3851" s="24">
        <v>1</v>
      </c>
      <c r="J3851" s="24" t="s">
        <v>8086</v>
      </c>
      <c r="K3851" s="60" t="s">
        <v>31</v>
      </c>
      <c r="L3851" s="238">
        <v>1</v>
      </c>
      <c r="M3851" s="27">
        <f>L3851*312</f>
        <v>312</v>
      </c>
      <c r="N3851" s="23"/>
      <c r="O3851" s="184" t="s">
        <v>32</v>
      </c>
      <c r="P3851" s="237"/>
    </row>
    <row r="3852" s="83" customFormat="1" ht="18" customHeight="1" spans="1:16">
      <c r="A3852" s="24">
        <v>3847</v>
      </c>
      <c r="B3852" s="24" t="s">
        <v>23</v>
      </c>
      <c r="C3852" s="24" t="s">
        <v>24</v>
      </c>
      <c r="D3852" s="24" t="s">
        <v>25</v>
      </c>
      <c r="E3852" s="60" t="s">
        <v>4460</v>
      </c>
      <c r="F3852" s="60" t="s">
        <v>7412</v>
      </c>
      <c r="G3852" s="37" t="s">
        <v>8104</v>
      </c>
      <c r="H3852" s="232" t="s">
        <v>194</v>
      </c>
      <c r="I3852" s="24">
        <v>1</v>
      </c>
      <c r="J3852" s="24" t="s">
        <v>8086</v>
      </c>
      <c r="K3852" s="60" t="s">
        <v>31</v>
      </c>
      <c r="L3852" s="238">
        <v>1</v>
      </c>
      <c r="M3852" s="27">
        <f>L3852*312</f>
        <v>312</v>
      </c>
      <c r="N3852" s="23"/>
      <c r="O3852" s="184" t="s">
        <v>32</v>
      </c>
      <c r="P3852" s="237"/>
    </row>
    <row r="3853" s="83" customFormat="1" ht="18" customHeight="1" spans="1:16">
      <c r="A3853" s="24">
        <v>3848</v>
      </c>
      <c r="B3853" s="24" t="s">
        <v>23</v>
      </c>
      <c r="C3853" s="24" t="s">
        <v>24</v>
      </c>
      <c r="D3853" s="24" t="s">
        <v>25</v>
      </c>
      <c r="E3853" s="60" t="s">
        <v>4460</v>
      </c>
      <c r="F3853" s="60" t="s">
        <v>7412</v>
      </c>
      <c r="G3853" s="37" t="s">
        <v>8105</v>
      </c>
      <c r="H3853" s="232" t="s">
        <v>194</v>
      </c>
      <c r="I3853" s="24">
        <v>2</v>
      </c>
      <c r="J3853" s="24" t="s">
        <v>8086</v>
      </c>
      <c r="K3853" s="60" t="s">
        <v>31</v>
      </c>
      <c r="L3853" s="238">
        <v>2</v>
      </c>
      <c r="M3853" s="27">
        <f>L3853*130</f>
        <v>260</v>
      </c>
      <c r="N3853" s="23"/>
      <c r="O3853" s="184" t="s">
        <v>32</v>
      </c>
      <c r="P3853" s="237"/>
    </row>
    <row r="3854" s="83" customFormat="1" ht="18" customHeight="1" spans="1:16">
      <c r="A3854" s="24">
        <v>3849</v>
      </c>
      <c r="B3854" s="24" t="s">
        <v>23</v>
      </c>
      <c r="C3854" s="24" t="s">
        <v>24</v>
      </c>
      <c r="D3854" s="24" t="s">
        <v>25</v>
      </c>
      <c r="E3854" s="60" t="s">
        <v>4460</v>
      </c>
      <c r="F3854" s="60" t="s">
        <v>7412</v>
      </c>
      <c r="G3854" s="37" t="s">
        <v>8106</v>
      </c>
      <c r="H3854" s="232" t="s">
        <v>194</v>
      </c>
      <c r="I3854" s="24">
        <v>1</v>
      </c>
      <c r="J3854" s="24" t="s">
        <v>8086</v>
      </c>
      <c r="K3854" s="60" t="s">
        <v>31</v>
      </c>
      <c r="L3854" s="238">
        <v>1</v>
      </c>
      <c r="M3854" s="27">
        <f>L3854*312</f>
        <v>312</v>
      </c>
      <c r="N3854" s="23"/>
      <c r="O3854" s="184" t="s">
        <v>32</v>
      </c>
      <c r="P3854" s="237"/>
    </row>
    <row r="3855" s="83" customFormat="1" ht="18" customHeight="1" spans="1:16">
      <c r="A3855" s="24">
        <v>3850</v>
      </c>
      <c r="B3855" s="24" t="s">
        <v>23</v>
      </c>
      <c r="C3855" s="24" t="s">
        <v>24</v>
      </c>
      <c r="D3855" s="24" t="s">
        <v>25</v>
      </c>
      <c r="E3855" s="60" t="s">
        <v>4460</v>
      </c>
      <c r="F3855" s="60" t="s">
        <v>7412</v>
      </c>
      <c r="G3855" s="37" t="s">
        <v>8107</v>
      </c>
      <c r="H3855" s="232" t="s">
        <v>194</v>
      </c>
      <c r="I3855" s="24">
        <v>3</v>
      </c>
      <c r="J3855" s="24" t="s">
        <v>8086</v>
      </c>
      <c r="K3855" s="60" t="s">
        <v>31</v>
      </c>
      <c r="L3855" s="238">
        <v>3</v>
      </c>
      <c r="M3855" s="27">
        <f>L3855*130</f>
        <v>390</v>
      </c>
      <c r="N3855" s="23"/>
      <c r="O3855" s="184" t="s">
        <v>32</v>
      </c>
      <c r="P3855" s="237"/>
    </row>
    <row r="3856" s="83" customFormat="1" ht="18" customHeight="1" spans="1:16">
      <c r="A3856" s="24">
        <v>3851</v>
      </c>
      <c r="B3856" s="24" t="s">
        <v>23</v>
      </c>
      <c r="C3856" s="24" t="s">
        <v>24</v>
      </c>
      <c r="D3856" s="24" t="s">
        <v>25</v>
      </c>
      <c r="E3856" s="60" t="s">
        <v>4460</v>
      </c>
      <c r="F3856" s="60" t="s">
        <v>7412</v>
      </c>
      <c r="G3856" s="37" t="s">
        <v>8108</v>
      </c>
      <c r="H3856" s="232" t="s">
        <v>194</v>
      </c>
      <c r="I3856" s="24">
        <v>2</v>
      </c>
      <c r="J3856" s="24" t="s">
        <v>8086</v>
      </c>
      <c r="K3856" s="60" t="s">
        <v>31</v>
      </c>
      <c r="L3856" s="238">
        <v>2</v>
      </c>
      <c r="M3856" s="27">
        <f>L3856*130</f>
        <v>260</v>
      </c>
      <c r="N3856" s="23"/>
      <c r="O3856" s="184" t="s">
        <v>32</v>
      </c>
      <c r="P3856" s="237"/>
    </row>
    <row r="3857" s="83" customFormat="1" ht="18" customHeight="1" spans="1:16">
      <c r="A3857" s="24">
        <v>3852</v>
      </c>
      <c r="B3857" s="24" t="s">
        <v>23</v>
      </c>
      <c r="C3857" s="24" t="s">
        <v>24</v>
      </c>
      <c r="D3857" s="24" t="s">
        <v>25</v>
      </c>
      <c r="E3857" s="60" t="s">
        <v>4460</v>
      </c>
      <c r="F3857" s="60" t="s">
        <v>7412</v>
      </c>
      <c r="G3857" s="37" t="s">
        <v>1249</v>
      </c>
      <c r="H3857" s="232" t="s">
        <v>194</v>
      </c>
      <c r="I3857" s="24">
        <v>1</v>
      </c>
      <c r="J3857" s="24" t="s">
        <v>8086</v>
      </c>
      <c r="K3857" s="60" t="s">
        <v>31</v>
      </c>
      <c r="L3857" s="238">
        <v>1</v>
      </c>
      <c r="M3857" s="27">
        <f>L3857*312</f>
        <v>312</v>
      </c>
      <c r="N3857" s="23"/>
      <c r="O3857" s="184" t="s">
        <v>32</v>
      </c>
      <c r="P3857" s="237"/>
    </row>
    <row r="3858" s="83" customFormat="1" ht="18" customHeight="1" spans="1:16">
      <c r="A3858" s="24">
        <v>3853</v>
      </c>
      <c r="B3858" s="24" t="s">
        <v>23</v>
      </c>
      <c r="C3858" s="24" t="s">
        <v>24</v>
      </c>
      <c r="D3858" s="24" t="s">
        <v>25</v>
      </c>
      <c r="E3858" s="60" t="s">
        <v>4460</v>
      </c>
      <c r="F3858" s="60" t="s">
        <v>7412</v>
      </c>
      <c r="G3858" s="37" t="s">
        <v>8109</v>
      </c>
      <c r="H3858" s="232" t="s">
        <v>194</v>
      </c>
      <c r="I3858" s="24">
        <v>2</v>
      </c>
      <c r="J3858" s="24" t="s">
        <v>8086</v>
      </c>
      <c r="K3858" s="60" t="s">
        <v>31</v>
      </c>
      <c r="L3858" s="238">
        <v>2</v>
      </c>
      <c r="M3858" s="27">
        <f>L3858*130</f>
        <v>260</v>
      </c>
      <c r="N3858" s="23"/>
      <c r="O3858" s="184" t="s">
        <v>32</v>
      </c>
      <c r="P3858" s="237"/>
    </row>
    <row r="3859" s="83" customFormat="1" ht="18" customHeight="1" spans="1:16">
      <c r="A3859" s="24">
        <v>3854</v>
      </c>
      <c r="B3859" s="24" t="s">
        <v>23</v>
      </c>
      <c r="C3859" s="24" t="s">
        <v>24</v>
      </c>
      <c r="D3859" s="24" t="s">
        <v>25</v>
      </c>
      <c r="E3859" s="60" t="s">
        <v>4460</v>
      </c>
      <c r="F3859" s="60" t="s">
        <v>7412</v>
      </c>
      <c r="G3859" s="37" t="s">
        <v>8110</v>
      </c>
      <c r="H3859" s="232" t="s">
        <v>194</v>
      </c>
      <c r="I3859" s="24">
        <v>2</v>
      </c>
      <c r="J3859" s="24" t="s">
        <v>8086</v>
      </c>
      <c r="K3859" s="60" t="s">
        <v>31</v>
      </c>
      <c r="L3859" s="238">
        <v>2</v>
      </c>
      <c r="M3859" s="27">
        <f>L3859*130</f>
        <v>260</v>
      </c>
      <c r="N3859" s="23"/>
      <c r="O3859" s="184" t="s">
        <v>32</v>
      </c>
      <c r="P3859" s="237"/>
    </row>
    <row r="3860" s="83" customFormat="1" ht="18" customHeight="1" spans="1:16">
      <c r="A3860" s="24">
        <v>3855</v>
      </c>
      <c r="B3860" s="24" t="s">
        <v>23</v>
      </c>
      <c r="C3860" s="24" t="s">
        <v>24</v>
      </c>
      <c r="D3860" s="24" t="s">
        <v>25</v>
      </c>
      <c r="E3860" s="60" t="s">
        <v>4460</v>
      </c>
      <c r="F3860" s="60" t="s">
        <v>7412</v>
      </c>
      <c r="G3860" s="37" t="s">
        <v>7926</v>
      </c>
      <c r="H3860" s="232" t="s">
        <v>194</v>
      </c>
      <c r="I3860" s="24">
        <v>3</v>
      </c>
      <c r="J3860" s="24" t="s">
        <v>8111</v>
      </c>
      <c r="K3860" s="60" t="s">
        <v>31</v>
      </c>
      <c r="L3860" s="238">
        <v>3</v>
      </c>
      <c r="M3860" s="27">
        <f>L3860*130</f>
        <v>390</v>
      </c>
      <c r="N3860" s="23"/>
      <c r="O3860" s="184" t="s">
        <v>32</v>
      </c>
      <c r="P3860" s="237"/>
    </row>
    <row r="3861" s="83" customFormat="1" ht="18" customHeight="1" spans="1:16">
      <c r="A3861" s="24">
        <v>3856</v>
      </c>
      <c r="B3861" s="24" t="s">
        <v>23</v>
      </c>
      <c r="C3861" s="24" t="s">
        <v>24</v>
      </c>
      <c r="D3861" s="24" t="s">
        <v>25</v>
      </c>
      <c r="E3861" s="60" t="s">
        <v>4460</v>
      </c>
      <c r="F3861" s="60" t="s">
        <v>7412</v>
      </c>
      <c r="G3861" s="37" t="s">
        <v>8112</v>
      </c>
      <c r="H3861" s="24" t="s">
        <v>8113</v>
      </c>
      <c r="I3861" s="24">
        <v>3</v>
      </c>
      <c r="J3861" s="24" t="s">
        <v>8111</v>
      </c>
      <c r="K3861" s="60" t="s">
        <v>31</v>
      </c>
      <c r="L3861" s="238">
        <v>3</v>
      </c>
      <c r="M3861" s="27">
        <f>L3861*312</f>
        <v>936</v>
      </c>
      <c r="N3861" s="23"/>
      <c r="O3861" s="184" t="s">
        <v>32</v>
      </c>
      <c r="P3861" s="237"/>
    </row>
    <row r="3862" s="83" customFormat="1" ht="18" customHeight="1" spans="1:16">
      <c r="A3862" s="24">
        <v>3857</v>
      </c>
      <c r="B3862" s="24" t="s">
        <v>23</v>
      </c>
      <c r="C3862" s="24" t="s">
        <v>24</v>
      </c>
      <c r="D3862" s="24" t="s">
        <v>25</v>
      </c>
      <c r="E3862" s="60" t="s">
        <v>4460</v>
      </c>
      <c r="F3862" s="60" t="s">
        <v>7412</v>
      </c>
      <c r="G3862" s="37" t="s">
        <v>8114</v>
      </c>
      <c r="H3862" s="232" t="s">
        <v>194</v>
      </c>
      <c r="I3862" s="24">
        <v>2</v>
      </c>
      <c r="J3862" s="24" t="s">
        <v>8111</v>
      </c>
      <c r="K3862" s="60" t="s">
        <v>31</v>
      </c>
      <c r="L3862" s="238">
        <v>2</v>
      </c>
      <c r="M3862" s="27">
        <f>L3862*130</f>
        <v>260</v>
      </c>
      <c r="N3862" s="23"/>
      <c r="O3862" s="184" t="s">
        <v>32</v>
      </c>
      <c r="P3862" s="237"/>
    </row>
    <row r="3863" s="83" customFormat="1" ht="18" customHeight="1" spans="1:16">
      <c r="A3863" s="24">
        <v>3858</v>
      </c>
      <c r="B3863" s="24" t="s">
        <v>23</v>
      </c>
      <c r="C3863" s="24" t="s">
        <v>24</v>
      </c>
      <c r="D3863" s="24" t="s">
        <v>25</v>
      </c>
      <c r="E3863" s="60" t="s">
        <v>4460</v>
      </c>
      <c r="F3863" s="60" t="s">
        <v>7412</v>
      </c>
      <c r="G3863" s="37" t="s">
        <v>8115</v>
      </c>
      <c r="H3863" s="232" t="s">
        <v>194</v>
      </c>
      <c r="I3863" s="24">
        <v>2</v>
      </c>
      <c r="J3863" s="24" t="s">
        <v>8111</v>
      </c>
      <c r="K3863" s="60" t="s">
        <v>31</v>
      </c>
      <c r="L3863" s="238">
        <v>2</v>
      </c>
      <c r="M3863" s="27">
        <f>L3863*130</f>
        <v>260</v>
      </c>
      <c r="N3863" s="23"/>
      <c r="O3863" s="184" t="s">
        <v>32</v>
      </c>
      <c r="P3863" s="237"/>
    </row>
    <row r="3864" s="83" customFormat="1" ht="18" customHeight="1" spans="1:16">
      <c r="A3864" s="24">
        <v>3859</v>
      </c>
      <c r="B3864" s="24" t="s">
        <v>23</v>
      </c>
      <c r="C3864" s="24" t="s">
        <v>24</v>
      </c>
      <c r="D3864" s="24" t="s">
        <v>25</v>
      </c>
      <c r="E3864" s="60" t="s">
        <v>4460</v>
      </c>
      <c r="F3864" s="60" t="s">
        <v>7412</v>
      </c>
      <c r="G3864" s="37" t="s">
        <v>8116</v>
      </c>
      <c r="H3864" s="24" t="s">
        <v>51</v>
      </c>
      <c r="I3864" s="24">
        <v>1</v>
      </c>
      <c r="J3864" s="24" t="s">
        <v>8111</v>
      </c>
      <c r="K3864" s="60" t="s">
        <v>31</v>
      </c>
      <c r="L3864" s="238">
        <v>1</v>
      </c>
      <c r="M3864" s="27">
        <f>L3864*312</f>
        <v>312</v>
      </c>
      <c r="N3864" s="23"/>
      <c r="O3864" s="184" t="s">
        <v>32</v>
      </c>
      <c r="P3864" s="237"/>
    </row>
    <row r="3865" s="83" customFormat="1" ht="18" customHeight="1" spans="1:16">
      <c r="A3865" s="24">
        <v>3860</v>
      </c>
      <c r="B3865" s="24" t="s">
        <v>23</v>
      </c>
      <c r="C3865" s="24" t="s">
        <v>24</v>
      </c>
      <c r="D3865" s="24" t="s">
        <v>25</v>
      </c>
      <c r="E3865" s="60" t="s">
        <v>4878</v>
      </c>
      <c r="F3865" s="60" t="s">
        <v>7412</v>
      </c>
      <c r="G3865" s="37" t="s">
        <v>8117</v>
      </c>
      <c r="H3865" s="24" t="s">
        <v>51</v>
      </c>
      <c r="I3865" s="24">
        <v>2</v>
      </c>
      <c r="J3865" s="24" t="s">
        <v>8111</v>
      </c>
      <c r="K3865" s="60" t="s">
        <v>31</v>
      </c>
      <c r="L3865" s="238">
        <v>2</v>
      </c>
      <c r="M3865" s="27">
        <f>L3865*312</f>
        <v>624</v>
      </c>
      <c r="N3865" s="23"/>
      <c r="O3865" s="184" t="s">
        <v>32</v>
      </c>
      <c r="P3865" s="237"/>
    </row>
    <row r="3866" s="83" customFormat="1" ht="18" customHeight="1" spans="1:16">
      <c r="A3866" s="24">
        <v>3861</v>
      </c>
      <c r="B3866" s="24" t="s">
        <v>23</v>
      </c>
      <c r="C3866" s="24" t="s">
        <v>24</v>
      </c>
      <c r="D3866" s="24" t="s">
        <v>25</v>
      </c>
      <c r="E3866" s="60" t="s">
        <v>4460</v>
      </c>
      <c r="F3866" s="60" t="s">
        <v>7412</v>
      </c>
      <c r="G3866" s="37" t="s">
        <v>8118</v>
      </c>
      <c r="H3866" s="24" t="s">
        <v>194</v>
      </c>
      <c r="I3866" s="24">
        <v>4</v>
      </c>
      <c r="J3866" s="24" t="s">
        <v>8111</v>
      </c>
      <c r="K3866" s="60" t="s">
        <v>31</v>
      </c>
      <c r="L3866" s="238">
        <v>4</v>
      </c>
      <c r="M3866" s="27">
        <f>L3866*130</f>
        <v>520</v>
      </c>
      <c r="N3866" s="23"/>
      <c r="O3866" s="184" t="s">
        <v>32</v>
      </c>
      <c r="P3866" s="237"/>
    </row>
    <row r="3867" s="83" customFormat="1" ht="18" customHeight="1" spans="1:16">
      <c r="A3867" s="24">
        <v>3862</v>
      </c>
      <c r="B3867" s="24" t="s">
        <v>23</v>
      </c>
      <c r="C3867" s="24" t="s">
        <v>24</v>
      </c>
      <c r="D3867" s="24" t="s">
        <v>25</v>
      </c>
      <c r="E3867" s="60" t="s">
        <v>4460</v>
      </c>
      <c r="F3867" s="60" t="s">
        <v>7412</v>
      </c>
      <c r="G3867" s="37" t="s">
        <v>8119</v>
      </c>
      <c r="H3867" s="232" t="s">
        <v>194</v>
      </c>
      <c r="I3867" s="24">
        <v>2</v>
      </c>
      <c r="J3867" s="24" t="s">
        <v>8111</v>
      </c>
      <c r="K3867" s="60" t="s">
        <v>31</v>
      </c>
      <c r="L3867" s="238">
        <v>2</v>
      </c>
      <c r="M3867" s="27">
        <f>L3867*130</f>
        <v>260</v>
      </c>
      <c r="N3867" s="23"/>
      <c r="O3867" s="184" t="s">
        <v>32</v>
      </c>
      <c r="P3867" s="237"/>
    </row>
    <row r="3868" s="83" customFormat="1" ht="18" customHeight="1" spans="1:16">
      <c r="A3868" s="24">
        <v>3863</v>
      </c>
      <c r="B3868" s="24" t="s">
        <v>23</v>
      </c>
      <c r="C3868" s="24" t="s">
        <v>24</v>
      </c>
      <c r="D3868" s="24" t="s">
        <v>25</v>
      </c>
      <c r="E3868" s="24" t="s">
        <v>4460</v>
      </c>
      <c r="F3868" s="24" t="s">
        <v>7412</v>
      </c>
      <c r="G3868" s="238" t="s">
        <v>8120</v>
      </c>
      <c r="H3868" s="232" t="s">
        <v>194</v>
      </c>
      <c r="I3868" s="24">
        <v>1</v>
      </c>
      <c r="J3868" s="24" t="s">
        <v>8111</v>
      </c>
      <c r="K3868" s="60" t="s">
        <v>31</v>
      </c>
      <c r="L3868" s="238">
        <v>1</v>
      </c>
      <c r="M3868" s="27">
        <f>L3868*312</f>
        <v>312</v>
      </c>
      <c r="N3868" s="23"/>
      <c r="O3868" s="184" t="s">
        <v>32</v>
      </c>
      <c r="P3868" s="239"/>
    </row>
    <row r="3869" s="83" customFormat="1" ht="18" customHeight="1" spans="1:16">
      <c r="A3869" s="24">
        <v>3864</v>
      </c>
      <c r="B3869" s="24" t="s">
        <v>23</v>
      </c>
      <c r="C3869" s="24" t="s">
        <v>24</v>
      </c>
      <c r="D3869" s="24" t="s">
        <v>25</v>
      </c>
      <c r="E3869" s="60" t="s">
        <v>4460</v>
      </c>
      <c r="F3869" s="60" t="s">
        <v>7412</v>
      </c>
      <c r="G3869" s="37" t="s">
        <v>8121</v>
      </c>
      <c r="H3869" s="232" t="s">
        <v>194</v>
      </c>
      <c r="I3869" s="24">
        <v>3</v>
      </c>
      <c r="J3869" s="24" t="s">
        <v>8111</v>
      </c>
      <c r="K3869" s="60" t="s">
        <v>31</v>
      </c>
      <c r="L3869" s="238">
        <v>3</v>
      </c>
      <c r="M3869" s="27">
        <f>L3869*130</f>
        <v>390</v>
      </c>
      <c r="N3869" s="23"/>
      <c r="O3869" s="184" t="s">
        <v>32</v>
      </c>
      <c r="P3869" s="237"/>
    </row>
    <row r="3870" s="83" customFormat="1" ht="18" customHeight="1" spans="1:16">
      <c r="A3870" s="24">
        <v>3865</v>
      </c>
      <c r="B3870" s="24" t="s">
        <v>23</v>
      </c>
      <c r="C3870" s="24" t="s">
        <v>24</v>
      </c>
      <c r="D3870" s="24" t="s">
        <v>25</v>
      </c>
      <c r="E3870" s="60" t="s">
        <v>4460</v>
      </c>
      <c r="F3870" s="60" t="s">
        <v>7412</v>
      </c>
      <c r="G3870" s="37" t="s">
        <v>8122</v>
      </c>
      <c r="H3870" s="24" t="s">
        <v>1583</v>
      </c>
      <c r="I3870" s="24">
        <v>3</v>
      </c>
      <c r="J3870" s="24" t="s">
        <v>8111</v>
      </c>
      <c r="K3870" s="60" t="s">
        <v>31</v>
      </c>
      <c r="L3870" s="238">
        <v>3</v>
      </c>
      <c r="M3870" s="27">
        <f>L3870*312</f>
        <v>936</v>
      </c>
      <c r="N3870" s="23"/>
      <c r="O3870" s="184" t="s">
        <v>32</v>
      </c>
      <c r="P3870" s="237"/>
    </row>
    <row r="3871" s="83" customFormat="1" ht="18" customHeight="1" spans="1:16">
      <c r="A3871" s="24">
        <v>3866</v>
      </c>
      <c r="B3871" s="24" t="s">
        <v>23</v>
      </c>
      <c r="C3871" s="24" t="s">
        <v>24</v>
      </c>
      <c r="D3871" s="24" t="s">
        <v>25</v>
      </c>
      <c r="E3871" s="24" t="s">
        <v>4460</v>
      </c>
      <c r="F3871" s="24" t="s">
        <v>7412</v>
      </c>
      <c r="G3871" s="37" t="s">
        <v>8123</v>
      </c>
      <c r="H3871" s="232" t="s">
        <v>194</v>
      </c>
      <c r="I3871" s="24">
        <v>3</v>
      </c>
      <c r="J3871" s="24" t="s">
        <v>8111</v>
      </c>
      <c r="K3871" s="60" t="s">
        <v>31</v>
      </c>
      <c r="L3871" s="238">
        <v>3</v>
      </c>
      <c r="M3871" s="27">
        <f>L3871*130</f>
        <v>390</v>
      </c>
      <c r="N3871" s="23"/>
      <c r="O3871" s="184" t="s">
        <v>32</v>
      </c>
      <c r="P3871" s="237"/>
    </row>
    <row r="3872" s="83" customFormat="1" ht="18" customHeight="1" spans="1:16">
      <c r="A3872" s="24">
        <v>3867</v>
      </c>
      <c r="B3872" s="24" t="s">
        <v>23</v>
      </c>
      <c r="C3872" s="24" t="s">
        <v>24</v>
      </c>
      <c r="D3872" s="24" t="s">
        <v>25</v>
      </c>
      <c r="E3872" s="24" t="s">
        <v>4460</v>
      </c>
      <c r="F3872" s="24" t="s">
        <v>7412</v>
      </c>
      <c r="G3872" s="37" t="s">
        <v>8124</v>
      </c>
      <c r="H3872" s="232" t="s">
        <v>194</v>
      </c>
      <c r="I3872" s="24">
        <v>2</v>
      </c>
      <c r="J3872" s="24" t="s">
        <v>8111</v>
      </c>
      <c r="K3872" s="60" t="s">
        <v>31</v>
      </c>
      <c r="L3872" s="238">
        <v>2</v>
      </c>
      <c r="M3872" s="27">
        <f>L3872*130</f>
        <v>260</v>
      </c>
      <c r="N3872" s="23"/>
      <c r="O3872" s="184" t="s">
        <v>32</v>
      </c>
      <c r="P3872" s="237"/>
    </row>
    <row r="3873" s="83" customFormat="1" ht="18" customHeight="1" spans="1:16">
      <c r="A3873" s="24">
        <v>3868</v>
      </c>
      <c r="B3873" s="24" t="s">
        <v>23</v>
      </c>
      <c r="C3873" s="24" t="s">
        <v>24</v>
      </c>
      <c r="D3873" s="24" t="s">
        <v>25</v>
      </c>
      <c r="E3873" s="24" t="s">
        <v>4460</v>
      </c>
      <c r="F3873" s="24" t="s">
        <v>7412</v>
      </c>
      <c r="G3873" s="37" t="s">
        <v>8125</v>
      </c>
      <c r="H3873" s="232" t="s">
        <v>194</v>
      </c>
      <c r="I3873" s="24">
        <v>3</v>
      </c>
      <c r="J3873" s="24" t="s">
        <v>8111</v>
      </c>
      <c r="K3873" s="60" t="s">
        <v>31</v>
      </c>
      <c r="L3873" s="238">
        <v>3</v>
      </c>
      <c r="M3873" s="27">
        <f>L3873*130</f>
        <v>390</v>
      </c>
      <c r="N3873" s="23"/>
      <c r="O3873" s="184" t="s">
        <v>32</v>
      </c>
      <c r="P3873" s="237"/>
    </row>
    <row r="3874" s="83" customFormat="1" ht="18" customHeight="1" spans="1:16">
      <c r="A3874" s="24">
        <v>3869</v>
      </c>
      <c r="B3874" s="24" t="s">
        <v>23</v>
      </c>
      <c r="C3874" s="24" t="s">
        <v>24</v>
      </c>
      <c r="D3874" s="24" t="s">
        <v>25</v>
      </c>
      <c r="E3874" s="24" t="s">
        <v>4460</v>
      </c>
      <c r="F3874" s="24" t="s">
        <v>7412</v>
      </c>
      <c r="G3874" s="37" t="s">
        <v>8126</v>
      </c>
      <c r="H3874" s="232" t="s">
        <v>194</v>
      </c>
      <c r="I3874" s="24">
        <v>3</v>
      </c>
      <c r="J3874" s="24" t="s">
        <v>8111</v>
      </c>
      <c r="K3874" s="60" t="s">
        <v>31</v>
      </c>
      <c r="L3874" s="238">
        <v>3</v>
      </c>
      <c r="M3874" s="27">
        <f>L3874*130</f>
        <v>390</v>
      </c>
      <c r="N3874" s="23"/>
      <c r="O3874" s="184" t="s">
        <v>32</v>
      </c>
      <c r="P3874" s="237"/>
    </row>
    <row r="3875" s="83" customFormat="1" ht="18" customHeight="1" spans="1:16">
      <c r="A3875" s="24">
        <v>3870</v>
      </c>
      <c r="B3875" s="24" t="s">
        <v>23</v>
      </c>
      <c r="C3875" s="24" t="s">
        <v>24</v>
      </c>
      <c r="D3875" s="24" t="s">
        <v>25</v>
      </c>
      <c r="E3875" s="60" t="s">
        <v>4460</v>
      </c>
      <c r="F3875" s="60" t="s">
        <v>7412</v>
      </c>
      <c r="G3875" s="37" t="s">
        <v>8127</v>
      </c>
      <c r="H3875" s="24" t="s">
        <v>8113</v>
      </c>
      <c r="I3875" s="24">
        <v>3</v>
      </c>
      <c r="J3875" s="24" t="s">
        <v>8111</v>
      </c>
      <c r="K3875" s="60" t="s">
        <v>31</v>
      </c>
      <c r="L3875" s="238">
        <v>3</v>
      </c>
      <c r="M3875" s="27">
        <f>L3875*312</f>
        <v>936</v>
      </c>
      <c r="N3875" s="23"/>
      <c r="O3875" s="184" t="s">
        <v>32</v>
      </c>
      <c r="P3875" s="237"/>
    </row>
    <row r="3876" s="83" customFormat="1" ht="18" customHeight="1" spans="1:16">
      <c r="A3876" s="24">
        <v>3871</v>
      </c>
      <c r="B3876" s="24" t="s">
        <v>23</v>
      </c>
      <c r="C3876" s="24" t="s">
        <v>24</v>
      </c>
      <c r="D3876" s="24" t="s">
        <v>25</v>
      </c>
      <c r="E3876" s="60" t="s">
        <v>4460</v>
      </c>
      <c r="F3876" s="60" t="s">
        <v>7412</v>
      </c>
      <c r="G3876" s="37" t="s">
        <v>8128</v>
      </c>
      <c r="H3876" s="232" t="s">
        <v>194</v>
      </c>
      <c r="I3876" s="24">
        <v>3</v>
      </c>
      <c r="J3876" s="24" t="s">
        <v>8111</v>
      </c>
      <c r="K3876" s="60" t="s">
        <v>31</v>
      </c>
      <c r="L3876" s="238">
        <v>3</v>
      </c>
      <c r="M3876" s="27">
        <f t="shared" ref="M3876:M3891" si="177">L3876*130</f>
        <v>390</v>
      </c>
      <c r="N3876" s="23"/>
      <c r="O3876" s="184" t="s">
        <v>32</v>
      </c>
      <c r="P3876" s="237"/>
    </row>
    <row r="3877" s="83" customFormat="1" ht="18" customHeight="1" spans="1:16">
      <c r="A3877" s="24">
        <v>3872</v>
      </c>
      <c r="B3877" s="24" t="s">
        <v>23</v>
      </c>
      <c r="C3877" s="24" t="s">
        <v>24</v>
      </c>
      <c r="D3877" s="24" t="s">
        <v>25</v>
      </c>
      <c r="E3877" s="60" t="s">
        <v>4460</v>
      </c>
      <c r="F3877" s="60" t="s">
        <v>7412</v>
      </c>
      <c r="G3877" s="37" t="s">
        <v>8129</v>
      </c>
      <c r="H3877" s="232" t="s">
        <v>194</v>
      </c>
      <c r="I3877" s="24">
        <v>3</v>
      </c>
      <c r="J3877" s="24" t="s">
        <v>8111</v>
      </c>
      <c r="K3877" s="60" t="s">
        <v>31</v>
      </c>
      <c r="L3877" s="238">
        <v>3</v>
      </c>
      <c r="M3877" s="27">
        <f t="shared" si="177"/>
        <v>390</v>
      </c>
      <c r="N3877" s="23"/>
      <c r="O3877" s="184" t="s">
        <v>32</v>
      </c>
      <c r="P3877" s="237"/>
    </row>
    <row r="3878" s="83" customFormat="1" ht="18" customHeight="1" spans="1:16">
      <c r="A3878" s="24">
        <v>3873</v>
      </c>
      <c r="B3878" s="24" t="s">
        <v>23</v>
      </c>
      <c r="C3878" s="24" t="s">
        <v>24</v>
      </c>
      <c r="D3878" s="24" t="s">
        <v>25</v>
      </c>
      <c r="E3878" s="60" t="s">
        <v>4460</v>
      </c>
      <c r="F3878" s="60" t="s">
        <v>7412</v>
      </c>
      <c r="G3878" s="37" t="s">
        <v>8130</v>
      </c>
      <c r="H3878" s="232" t="s">
        <v>194</v>
      </c>
      <c r="I3878" s="24">
        <v>3</v>
      </c>
      <c r="J3878" s="24" t="s">
        <v>8111</v>
      </c>
      <c r="K3878" s="60" t="s">
        <v>31</v>
      </c>
      <c r="L3878" s="238">
        <v>3</v>
      </c>
      <c r="M3878" s="27">
        <f t="shared" si="177"/>
        <v>390</v>
      </c>
      <c r="N3878" s="23"/>
      <c r="O3878" s="184" t="s">
        <v>32</v>
      </c>
      <c r="P3878" s="237"/>
    </row>
    <row r="3879" s="83" customFormat="1" ht="18" customHeight="1" spans="1:16">
      <c r="A3879" s="24">
        <v>3874</v>
      </c>
      <c r="B3879" s="24" t="s">
        <v>23</v>
      </c>
      <c r="C3879" s="24" t="s">
        <v>24</v>
      </c>
      <c r="D3879" s="24" t="s">
        <v>25</v>
      </c>
      <c r="E3879" s="60" t="s">
        <v>4460</v>
      </c>
      <c r="F3879" s="60" t="s">
        <v>7412</v>
      </c>
      <c r="G3879" s="37" t="s">
        <v>8131</v>
      </c>
      <c r="H3879" s="232" t="s">
        <v>194</v>
      </c>
      <c r="I3879" s="24">
        <v>2</v>
      </c>
      <c r="J3879" s="24" t="s">
        <v>8111</v>
      </c>
      <c r="K3879" s="60" t="s">
        <v>31</v>
      </c>
      <c r="L3879" s="238">
        <v>2</v>
      </c>
      <c r="M3879" s="27">
        <f t="shared" si="177"/>
        <v>260</v>
      </c>
      <c r="N3879" s="23"/>
      <c r="O3879" s="184" t="s">
        <v>32</v>
      </c>
      <c r="P3879" s="237"/>
    </row>
    <row r="3880" s="83" customFormat="1" ht="18" customHeight="1" spans="1:16">
      <c r="A3880" s="24">
        <v>3875</v>
      </c>
      <c r="B3880" s="24" t="s">
        <v>23</v>
      </c>
      <c r="C3880" s="24" t="s">
        <v>24</v>
      </c>
      <c r="D3880" s="24" t="s">
        <v>25</v>
      </c>
      <c r="E3880" s="60" t="s">
        <v>4460</v>
      </c>
      <c r="F3880" s="60" t="s">
        <v>7412</v>
      </c>
      <c r="G3880" s="37" t="s">
        <v>8132</v>
      </c>
      <c r="H3880" s="232" t="s">
        <v>194</v>
      </c>
      <c r="I3880" s="24">
        <v>2</v>
      </c>
      <c r="J3880" s="24" t="s">
        <v>8111</v>
      </c>
      <c r="K3880" s="60" t="s">
        <v>31</v>
      </c>
      <c r="L3880" s="238">
        <v>2</v>
      </c>
      <c r="M3880" s="27">
        <f t="shared" si="177"/>
        <v>260</v>
      </c>
      <c r="N3880" s="23"/>
      <c r="O3880" s="184" t="s">
        <v>32</v>
      </c>
      <c r="P3880" s="237"/>
    </row>
    <row r="3881" s="83" customFormat="1" ht="18" customHeight="1" spans="1:16">
      <c r="A3881" s="24">
        <v>3876</v>
      </c>
      <c r="B3881" s="24" t="s">
        <v>23</v>
      </c>
      <c r="C3881" s="24" t="s">
        <v>24</v>
      </c>
      <c r="D3881" s="24" t="s">
        <v>25</v>
      </c>
      <c r="E3881" s="24" t="s">
        <v>4460</v>
      </c>
      <c r="F3881" s="24" t="s">
        <v>7412</v>
      </c>
      <c r="G3881" s="37" t="s">
        <v>8133</v>
      </c>
      <c r="H3881" s="232" t="s">
        <v>194</v>
      </c>
      <c r="I3881" s="24">
        <v>3</v>
      </c>
      <c r="J3881" s="24" t="s">
        <v>8111</v>
      </c>
      <c r="K3881" s="60" t="s">
        <v>31</v>
      </c>
      <c r="L3881" s="238">
        <v>3</v>
      </c>
      <c r="M3881" s="27">
        <f t="shared" si="177"/>
        <v>390</v>
      </c>
      <c r="N3881" s="23"/>
      <c r="O3881" s="184" t="s">
        <v>32</v>
      </c>
      <c r="P3881" s="237"/>
    </row>
    <row r="3882" s="83" customFormat="1" ht="18" customHeight="1" spans="1:16">
      <c r="A3882" s="24">
        <v>3877</v>
      </c>
      <c r="B3882" s="24" t="s">
        <v>23</v>
      </c>
      <c r="C3882" s="24" t="s">
        <v>24</v>
      </c>
      <c r="D3882" s="24" t="s">
        <v>25</v>
      </c>
      <c r="E3882" s="60" t="s">
        <v>4460</v>
      </c>
      <c r="F3882" s="60" t="s">
        <v>7412</v>
      </c>
      <c r="G3882" s="37" t="s">
        <v>8134</v>
      </c>
      <c r="H3882" s="24" t="s">
        <v>1583</v>
      </c>
      <c r="I3882" s="24">
        <v>4</v>
      </c>
      <c r="J3882" s="24" t="s">
        <v>8111</v>
      </c>
      <c r="K3882" s="60" t="s">
        <v>31</v>
      </c>
      <c r="L3882" s="238">
        <v>4</v>
      </c>
      <c r="M3882" s="27">
        <f t="shared" si="177"/>
        <v>520</v>
      </c>
      <c r="N3882" s="23"/>
      <c r="O3882" s="184" t="s">
        <v>32</v>
      </c>
      <c r="P3882" s="237"/>
    </row>
    <row r="3883" s="83" customFormat="1" ht="18" customHeight="1" spans="1:16">
      <c r="A3883" s="24">
        <v>3878</v>
      </c>
      <c r="B3883" s="24" t="s">
        <v>23</v>
      </c>
      <c r="C3883" s="24" t="s">
        <v>24</v>
      </c>
      <c r="D3883" s="24" t="s">
        <v>25</v>
      </c>
      <c r="E3883" s="60" t="s">
        <v>4460</v>
      </c>
      <c r="F3883" s="60" t="s">
        <v>7412</v>
      </c>
      <c r="G3883" s="37" t="s">
        <v>8135</v>
      </c>
      <c r="H3883" s="232" t="s">
        <v>194</v>
      </c>
      <c r="I3883" s="24">
        <v>2</v>
      </c>
      <c r="J3883" s="24" t="s">
        <v>8111</v>
      </c>
      <c r="K3883" s="60" t="s">
        <v>31</v>
      </c>
      <c r="L3883" s="238">
        <v>2</v>
      </c>
      <c r="M3883" s="27">
        <f t="shared" si="177"/>
        <v>260</v>
      </c>
      <c r="N3883" s="23"/>
      <c r="O3883" s="184" t="s">
        <v>32</v>
      </c>
      <c r="P3883" s="237"/>
    </row>
    <row r="3884" s="83" customFormat="1" ht="18" customHeight="1" spans="1:16">
      <c r="A3884" s="24">
        <v>3879</v>
      </c>
      <c r="B3884" s="24" t="s">
        <v>23</v>
      </c>
      <c r="C3884" s="24" t="s">
        <v>24</v>
      </c>
      <c r="D3884" s="24" t="s">
        <v>25</v>
      </c>
      <c r="E3884" s="60" t="s">
        <v>4460</v>
      </c>
      <c r="F3884" s="60" t="s">
        <v>7412</v>
      </c>
      <c r="G3884" s="37" t="s">
        <v>8136</v>
      </c>
      <c r="H3884" s="232" t="s">
        <v>194</v>
      </c>
      <c r="I3884" s="24">
        <v>2</v>
      </c>
      <c r="J3884" s="24" t="s">
        <v>8111</v>
      </c>
      <c r="K3884" s="60" t="s">
        <v>31</v>
      </c>
      <c r="L3884" s="238">
        <v>2</v>
      </c>
      <c r="M3884" s="27">
        <f t="shared" si="177"/>
        <v>260</v>
      </c>
      <c r="N3884" s="23"/>
      <c r="O3884" s="184" t="s">
        <v>32</v>
      </c>
      <c r="P3884" s="237"/>
    </row>
    <row r="3885" s="83" customFormat="1" ht="18" customHeight="1" spans="1:16">
      <c r="A3885" s="24">
        <v>3880</v>
      </c>
      <c r="B3885" s="24" t="s">
        <v>23</v>
      </c>
      <c r="C3885" s="24" t="s">
        <v>24</v>
      </c>
      <c r="D3885" s="24" t="s">
        <v>25</v>
      </c>
      <c r="E3885" s="60" t="s">
        <v>4460</v>
      </c>
      <c r="F3885" s="60" t="s">
        <v>7412</v>
      </c>
      <c r="G3885" s="37" t="s">
        <v>8137</v>
      </c>
      <c r="H3885" s="232" t="s">
        <v>194</v>
      </c>
      <c r="I3885" s="24">
        <v>3</v>
      </c>
      <c r="J3885" s="24" t="s">
        <v>8111</v>
      </c>
      <c r="K3885" s="60" t="s">
        <v>31</v>
      </c>
      <c r="L3885" s="238">
        <v>3</v>
      </c>
      <c r="M3885" s="27">
        <f t="shared" si="177"/>
        <v>390</v>
      </c>
      <c r="N3885" s="23"/>
      <c r="O3885" s="184" t="s">
        <v>32</v>
      </c>
      <c r="P3885" s="237"/>
    </row>
    <row r="3886" s="83" customFormat="1" ht="18" customHeight="1" spans="1:16">
      <c r="A3886" s="24">
        <v>3881</v>
      </c>
      <c r="B3886" s="24" t="s">
        <v>23</v>
      </c>
      <c r="C3886" s="24" t="s">
        <v>24</v>
      </c>
      <c r="D3886" s="24" t="s">
        <v>25</v>
      </c>
      <c r="E3886" s="24" t="s">
        <v>4460</v>
      </c>
      <c r="F3886" s="24" t="s">
        <v>7412</v>
      </c>
      <c r="G3886" s="37" t="s">
        <v>8138</v>
      </c>
      <c r="H3886" s="232" t="s">
        <v>194</v>
      </c>
      <c r="I3886" s="24">
        <v>2</v>
      </c>
      <c r="J3886" s="24" t="s">
        <v>8111</v>
      </c>
      <c r="K3886" s="60" t="s">
        <v>31</v>
      </c>
      <c r="L3886" s="238">
        <v>2</v>
      </c>
      <c r="M3886" s="27">
        <f t="shared" si="177"/>
        <v>260</v>
      </c>
      <c r="N3886" s="23"/>
      <c r="O3886" s="184" t="s">
        <v>32</v>
      </c>
      <c r="P3886" s="237"/>
    </row>
    <row r="3887" s="83" customFormat="1" ht="18" customHeight="1" spans="1:16">
      <c r="A3887" s="24">
        <v>3882</v>
      </c>
      <c r="B3887" s="24" t="s">
        <v>23</v>
      </c>
      <c r="C3887" s="24" t="s">
        <v>24</v>
      </c>
      <c r="D3887" s="24" t="s">
        <v>25</v>
      </c>
      <c r="E3887" s="60" t="s">
        <v>4460</v>
      </c>
      <c r="F3887" s="60" t="s">
        <v>7412</v>
      </c>
      <c r="G3887" s="37" t="s">
        <v>7941</v>
      </c>
      <c r="H3887" s="232" t="s">
        <v>194</v>
      </c>
      <c r="I3887" s="24">
        <v>3</v>
      </c>
      <c r="J3887" s="24" t="s">
        <v>8111</v>
      </c>
      <c r="K3887" s="60" t="s">
        <v>31</v>
      </c>
      <c r="L3887" s="238">
        <v>3</v>
      </c>
      <c r="M3887" s="27">
        <f t="shared" si="177"/>
        <v>390</v>
      </c>
      <c r="N3887" s="23"/>
      <c r="O3887" s="184" t="s">
        <v>32</v>
      </c>
      <c r="P3887" s="237"/>
    </row>
    <row r="3888" s="83" customFormat="1" ht="18" customHeight="1" spans="1:16">
      <c r="A3888" s="24">
        <v>3883</v>
      </c>
      <c r="B3888" s="24" t="s">
        <v>23</v>
      </c>
      <c r="C3888" s="24" t="s">
        <v>24</v>
      </c>
      <c r="D3888" s="24" t="s">
        <v>25</v>
      </c>
      <c r="E3888" s="60" t="s">
        <v>4460</v>
      </c>
      <c r="F3888" s="60" t="s">
        <v>7412</v>
      </c>
      <c r="G3888" s="37" t="s">
        <v>8139</v>
      </c>
      <c r="H3888" s="232" t="s">
        <v>194</v>
      </c>
      <c r="I3888" s="24">
        <v>3</v>
      </c>
      <c r="J3888" s="24" t="s">
        <v>8111</v>
      </c>
      <c r="K3888" s="60" t="s">
        <v>31</v>
      </c>
      <c r="L3888" s="238">
        <v>3</v>
      </c>
      <c r="M3888" s="27">
        <f t="shared" si="177"/>
        <v>390</v>
      </c>
      <c r="N3888" s="23"/>
      <c r="O3888" s="184" t="s">
        <v>32</v>
      </c>
      <c r="P3888" s="237"/>
    </row>
    <row r="3889" s="83" customFormat="1" ht="18" customHeight="1" spans="1:16">
      <c r="A3889" s="24">
        <v>3884</v>
      </c>
      <c r="B3889" s="24" t="s">
        <v>23</v>
      </c>
      <c r="C3889" s="24" t="s">
        <v>24</v>
      </c>
      <c r="D3889" s="24" t="s">
        <v>25</v>
      </c>
      <c r="E3889" s="24" t="s">
        <v>4460</v>
      </c>
      <c r="F3889" s="24" t="s">
        <v>7412</v>
      </c>
      <c r="G3889" s="37" t="s">
        <v>8140</v>
      </c>
      <c r="H3889" s="232" t="s">
        <v>194</v>
      </c>
      <c r="I3889" s="24">
        <v>3</v>
      </c>
      <c r="J3889" s="24" t="s">
        <v>8111</v>
      </c>
      <c r="K3889" s="60" t="s">
        <v>31</v>
      </c>
      <c r="L3889" s="238">
        <v>3</v>
      </c>
      <c r="M3889" s="27">
        <f t="shared" si="177"/>
        <v>390</v>
      </c>
      <c r="N3889" s="23"/>
      <c r="O3889" s="184" t="s">
        <v>32</v>
      </c>
      <c r="P3889" s="237"/>
    </row>
    <row r="3890" s="83" customFormat="1" ht="18" customHeight="1" spans="1:16">
      <c r="A3890" s="24">
        <v>3885</v>
      </c>
      <c r="B3890" s="24" t="s">
        <v>23</v>
      </c>
      <c r="C3890" s="24" t="s">
        <v>24</v>
      </c>
      <c r="D3890" s="24" t="s">
        <v>25</v>
      </c>
      <c r="E3890" s="60" t="s">
        <v>4460</v>
      </c>
      <c r="F3890" s="60" t="s">
        <v>7412</v>
      </c>
      <c r="G3890" s="37" t="s">
        <v>8141</v>
      </c>
      <c r="H3890" s="232" t="s">
        <v>194</v>
      </c>
      <c r="I3890" s="24">
        <v>2</v>
      </c>
      <c r="J3890" s="24" t="s">
        <v>8111</v>
      </c>
      <c r="K3890" s="60" t="s">
        <v>31</v>
      </c>
      <c r="L3890" s="238">
        <v>2</v>
      </c>
      <c r="M3890" s="27">
        <f t="shared" si="177"/>
        <v>260</v>
      </c>
      <c r="N3890" s="23"/>
      <c r="O3890" s="184" t="s">
        <v>32</v>
      </c>
      <c r="P3890" s="237"/>
    </row>
    <row r="3891" s="83" customFormat="1" ht="18" customHeight="1" spans="1:16">
      <c r="A3891" s="24">
        <v>3886</v>
      </c>
      <c r="B3891" s="24" t="s">
        <v>23</v>
      </c>
      <c r="C3891" s="24" t="s">
        <v>24</v>
      </c>
      <c r="D3891" s="24" t="s">
        <v>25</v>
      </c>
      <c r="E3891" s="60" t="s">
        <v>4460</v>
      </c>
      <c r="F3891" s="60" t="s">
        <v>7412</v>
      </c>
      <c r="G3891" s="37" t="s">
        <v>8142</v>
      </c>
      <c r="H3891" s="232" t="s">
        <v>194</v>
      </c>
      <c r="I3891" s="24">
        <v>3</v>
      </c>
      <c r="J3891" s="24" t="s">
        <v>8143</v>
      </c>
      <c r="K3891" s="60" t="s">
        <v>31</v>
      </c>
      <c r="L3891" s="238">
        <v>3</v>
      </c>
      <c r="M3891" s="27">
        <f t="shared" si="177"/>
        <v>390</v>
      </c>
      <c r="N3891" s="23"/>
      <c r="O3891" s="184" t="s">
        <v>32</v>
      </c>
      <c r="P3891" s="237"/>
    </row>
    <row r="3892" s="83" customFormat="1" ht="18" customHeight="1" spans="1:16">
      <c r="A3892" s="24">
        <v>3887</v>
      </c>
      <c r="B3892" s="24" t="s">
        <v>23</v>
      </c>
      <c r="C3892" s="24" t="s">
        <v>24</v>
      </c>
      <c r="D3892" s="24" t="s">
        <v>25</v>
      </c>
      <c r="E3892" s="60" t="s">
        <v>4878</v>
      </c>
      <c r="F3892" s="60" t="s">
        <v>7412</v>
      </c>
      <c r="G3892" s="37" t="s">
        <v>8144</v>
      </c>
      <c r="H3892" s="232" t="s">
        <v>194</v>
      </c>
      <c r="I3892" s="24">
        <v>1</v>
      </c>
      <c r="J3892" s="24" t="s">
        <v>8143</v>
      </c>
      <c r="K3892" s="60" t="s">
        <v>31</v>
      </c>
      <c r="L3892" s="238">
        <v>1</v>
      </c>
      <c r="M3892" s="27">
        <f>L3892*312</f>
        <v>312</v>
      </c>
      <c r="N3892" s="23"/>
      <c r="O3892" s="184" t="s">
        <v>32</v>
      </c>
      <c r="P3892" s="237"/>
    </row>
    <row r="3893" s="83" customFormat="1" ht="18" customHeight="1" spans="1:16">
      <c r="A3893" s="24">
        <v>3888</v>
      </c>
      <c r="B3893" s="24" t="s">
        <v>23</v>
      </c>
      <c r="C3893" s="24" t="s">
        <v>24</v>
      </c>
      <c r="D3893" s="24" t="s">
        <v>25</v>
      </c>
      <c r="E3893" s="60" t="s">
        <v>4460</v>
      </c>
      <c r="F3893" s="60" t="s">
        <v>7412</v>
      </c>
      <c r="G3893" s="37" t="s">
        <v>7498</v>
      </c>
      <c r="H3893" s="232" t="s">
        <v>194</v>
      </c>
      <c r="I3893" s="24">
        <v>2</v>
      </c>
      <c r="J3893" s="24" t="s">
        <v>8143</v>
      </c>
      <c r="K3893" s="60" t="s">
        <v>31</v>
      </c>
      <c r="L3893" s="238">
        <v>2</v>
      </c>
      <c r="M3893" s="27">
        <f t="shared" ref="M3893:M3899" si="178">L3893*130</f>
        <v>260</v>
      </c>
      <c r="N3893" s="23"/>
      <c r="O3893" s="184" t="s">
        <v>32</v>
      </c>
      <c r="P3893" s="237"/>
    </row>
    <row r="3894" s="83" customFormat="1" ht="18" customHeight="1" spans="1:16">
      <c r="A3894" s="24">
        <v>3889</v>
      </c>
      <c r="B3894" s="24" t="s">
        <v>23</v>
      </c>
      <c r="C3894" s="24" t="s">
        <v>24</v>
      </c>
      <c r="D3894" s="24" t="s">
        <v>25</v>
      </c>
      <c r="E3894" s="60" t="s">
        <v>4460</v>
      </c>
      <c r="F3894" s="60" t="s">
        <v>7412</v>
      </c>
      <c r="G3894" s="37" t="s">
        <v>8145</v>
      </c>
      <c r="H3894" s="232" t="s">
        <v>194</v>
      </c>
      <c r="I3894" s="24">
        <v>3</v>
      </c>
      <c r="J3894" s="24" t="s">
        <v>8143</v>
      </c>
      <c r="K3894" s="60" t="s">
        <v>31</v>
      </c>
      <c r="L3894" s="238">
        <v>3</v>
      </c>
      <c r="M3894" s="27">
        <f t="shared" si="178"/>
        <v>390</v>
      </c>
      <c r="N3894" s="23"/>
      <c r="O3894" s="184" t="s">
        <v>32</v>
      </c>
      <c r="P3894" s="237"/>
    </row>
    <row r="3895" s="83" customFormat="1" ht="18" customHeight="1" spans="1:16">
      <c r="A3895" s="24">
        <v>3890</v>
      </c>
      <c r="B3895" s="24" t="s">
        <v>23</v>
      </c>
      <c r="C3895" s="24" t="s">
        <v>24</v>
      </c>
      <c r="D3895" s="24" t="s">
        <v>25</v>
      </c>
      <c r="E3895" s="24" t="s">
        <v>4460</v>
      </c>
      <c r="F3895" s="24" t="s">
        <v>7412</v>
      </c>
      <c r="G3895" s="238" t="s">
        <v>8146</v>
      </c>
      <c r="H3895" s="232" t="s">
        <v>194</v>
      </c>
      <c r="I3895" s="24">
        <v>3</v>
      </c>
      <c r="J3895" s="24" t="s">
        <v>8143</v>
      </c>
      <c r="K3895" s="60" t="s">
        <v>31</v>
      </c>
      <c r="L3895" s="238">
        <v>3</v>
      </c>
      <c r="M3895" s="27">
        <f t="shared" si="178"/>
        <v>390</v>
      </c>
      <c r="N3895" s="23"/>
      <c r="O3895" s="184" t="s">
        <v>32</v>
      </c>
      <c r="P3895" s="239"/>
    </row>
    <row r="3896" s="83" customFormat="1" ht="18" customHeight="1" spans="1:16">
      <c r="A3896" s="24">
        <v>3891</v>
      </c>
      <c r="B3896" s="24" t="s">
        <v>23</v>
      </c>
      <c r="C3896" s="24" t="s">
        <v>24</v>
      </c>
      <c r="D3896" s="24" t="s">
        <v>25</v>
      </c>
      <c r="E3896" s="60" t="s">
        <v>4460</v>
      </c>
      <c r="F3896" s="60" t="s">
        <v>7412</v>
      </c>
      <c r="G3896" s="37" t="s">
        <v>7685</v>
      </c>
      <c r="H3896" s="232" t="s">
        <v>194</v>
      </c>
      <c r="I3896" s="24">
        <v>3</v>
      </c>
      <c r="J3896" s="24" t="s">
        <v>8143</v>
      </c>
      <c r="K3896" s="60" t="s">
        <v>31</v>
      </c>
      <c r="L3896" s="238">
        <v>3</v>
      </c>
      <c r="M3896" s="27">
        <f t="shared" si="178"/>
        <v>390</v>
      </c>
      <c r="N3896" s="23"/>
      <c r="O3896" s="184" t="s">
        <v>32</v>
      </c>
      <c r="P3896" s="237"/>
    </row>
    <row r="3897" s="83" customFormat="1" ht="18" customHeight="1" spans="1:16">
      <c r="A3897" s="24">
        <v>3892</v>
      </c>
      <c r="B3897" s="24" t="s">
        <v>23</v>
      </c>
      <c r="C3897" s="24" t="s">
        <v>24</v>
      </c>
      <c r="D3897" s="24" t="s">
        <v>25</v>
      </c>
      <c r="E3897" s="60" t="s">
        <v>4460</v>
      </c>
      <c r="F3897" s="60" t="s">
        <v>7412</v>
      </c>
      <c r="G3897" s="37" t="s">
        <v>7672</v>
      </c>
      <c r="H3897" s="232" t="s">
        <v>194</v>
      </c>
      <c r="I3897" s="24">
        <v>2</v>
      </c>
      <c r="J3897" s="24" t="s">
        <v>8143</v>
      </c>
      <c r="K3897" s="60" t="s">
        <v>31</v>
      </c>
      <c r="L3897" s="238">
        <v>2</v>
      </c>
      <c r="M3897" s="27">
        <f t="shared" si="178"/>
        <v>260</v>
      </c>
      <c r="N3897" s="23"/>
      <c r="O3897" s="184" t="s">
        <v>32</v>
      </c>
      <c r="P3897" s="237"/>
    </row>
    <row r="3898" s="83" customFormat="1" ht="18" customHeight="1" spans="1:16">
      <c r="A3898" s="24">
        <v>3893</v>
      </c>
      <c r="B3898" s="24" t="s">
        <v>23</v>
      </c>
      <c r="C3898" s="24" t="s">
        <v>24</v>
      </c>
      <c r="D3898" s="24" t="s">
        <v>25</v>
      </c>
      <c r="E3898" s="24" t="s">
        <v>4460</v>
      </c>
      <c r="F3898" s="24" t="s">
        <v>7412</v>
      </c>
      <c r="G3898" s="37" t="s">
        <v>8147</v>
      </c>
      <c r="H3898" s="24" t="s">
        <v>194</v>
      </c>
      <c r="I3898" s="24">
        <v>5</v>
      </c>
      <c r="J3898" s="24" t="s">
        <v>8143</v>
      </c>
      <c r="K3898" s="60" t="s">
        <v>31</v>
      </c>
      <c r="L3898" s="238">
        <v>5</v>
      </c>
      <c r="M3898" s="27">
        <f t="shared" si="178"/>
        <v>650</v>
      </c>
      <c r="N3898" s="23"/>
      <c r="O3898" s="184" t="s">
        <v>32</v>
      </c>
      <c r="P3898" s="237"/>
    </row>
    <row r="3899" s="83" customFormat="1" ht="18" customHeight="1" spans="1:16">
      <c r="A3899" s="24">
        <v>3894</v>
      </c>
      <c r="B3899" s="24" t="s">
        <v>23</v>
      </c>
      <c r="C3899" s="24" t="s">
        <v>24</v>
      </c>
      <c r="D3899" s="24" t="s">
        <v>25</v>
      </c>
      <c r="E3899" s="24" t="s">
        <v>4460</v>
      </c>
      <c r="F3899" s="24" t="s">
        <v>7412</v>
      </c>
      <c r="G3899" s="37" t="s">
        <v>8148</v>
      </c>
      <c r="H3899" s="232" t="s">
        <v>194</v>
      </c>
      <c r="I3899" s="24">
        <v>3</v>
      </c>
      <c r="J3899" s="24" t="s">
        <v>8143</v>
      </c>
      <c r="K3899" s="60" t="s">
        <v>31</v>
      </c>
      <c r="L3899" s="238">
        <v>3</v>
      </c>
      <c r="M3899" s="27">
        <f t="shared" si="178"/>
        <v>390</v>
      </c>
      <c r="N3899" s="23"/>
      <c r="O3899" s="184" t="s">
        <v>32</v>
      </c>
      <c r="P3899" s="237"/>
    </row>
    <row r="3900" s="83" customFormat="1" ht="18" customHeight="1" spans="1:16">
      <c r="A3900" s="24">
        <v>3895</v>
      </c>
      <c r="B3900" s="24" t="s">
        <v>23</v>
      </c>
      <c r="C3900" s="24" t="s">
        <v>24</v>
      </c>
      <c r="D3900" s="24" t="s">
        <v>25</v>
      </c>
      <c r="E3900" s="60" t="s">
        <v>4460</v>
      </c>
      <c r="F3900" s="60" t="s">
        <v>7412</v>
      </c>
      <c r="G3900" s="37" t="s">
        <v>8149</v>
      </c>
      <c r="H3900" s="24" t="s">
        <v>6215</v>
      </c>
      <c r="I3900" s="24">
        <v>3</v>
      </c>
      <c r="J3900" s="24" t="s">
        <v>8143</v>
      </c>
      <c r="K3900" s="60" t="s">
        <v>31</v>
      </c>
      <c r="L3900" s="238">
        <v>3</v>
      </c>
      <c r="M3900" s="27">
        <f>L3900*312</f>
        <v>936</v>
      </c>
      <c r="N3900" s="23"/>
      <c r="O3900" s="184" t="s">
        <v>32</v>
      </c>
      <c r="P3900" s="237"/>
    </row>
    <row r="3901" s="83" customFormat="1" ht="18" customHeight="1" spans="1:16">
      <c r="A3901" s="24">
        <v>3896</v>
      </c>
      <c r="B3901" s="24" t="s">
        <v>23</v>
      </c>
      <c r="C3901" s="24" t="s">
        <v>24</v>
      </c>
      <c r="D3901" s="24" t="s">
        <v>25</v>
      </c>
      <c r="E3901" s="60" t="s">
        <v>4460</v>
      </c>
      <c r="F3901" s="60" t="s">
        <v>7412</v>
      </c>
      <c r="G3901" s="37" t="s">
        <v>8150</v>
      </c>
      <c r="H3901" s="232" t="s">
        <v>194</v>
      </c>
      <c r="I3901" s="24">
        <v>2</v>
      </c>
      <c r="J3901" s="24" t="s">
        <v>8143</v>
      </c>
      <c r="K3901" s="60" t="s">
        <v>31</v>
      </c>
      <c r="L3901" s="238">
        <v>2</v>
      </c>
      <c r="M3901" s="27">
        <f>L3901*130</f>
        <v>260</v>
      </c>
      <c r="N3901" s="23"/>
      <c r="O3901" s="184" t="s">
        <v>32</v>
      </c>
      <c r="P3901" s="237"/>
    </row>
    <row r="3902" s="83" customFormat="1" ht="18" customHeight="1" spans="1:16">
      <c r="A3902" s="24">
        <v>3897</v>
      </c>
      <c r="B3902" s="24" t="s">
        <v>23</v>
      </c>
      <c r="C3902" s="24" t="s">
        <v>24</v>
      </c>
      <c r="D3902" s="24" t="s">
        <v>25</v>
      </c>
      <c r="E3902" s="24" t="s">
        <v>4460</v>
      </c>
      <c r="F3902" s="24" t="s">
        <v>7412</v>
      </c>
      <c r="G3902" s="238" t="s">
        <v>8151</v>
      </c>
      <c r="H3902" s="232" t="s">
        <v>194</v>
      </c>
      <c r="I3902" s="24">
        <v>2</v>
      </c>
      <c r="J3902" s="24" t="s">
        <v>8143</v>
      </c>
      <c r="K3902" s="60" t="s">
        <v>31</v>
      </c>
      <c r="L3902" s="238">
        <v>2</v>
      </c>
      <c r="M3902" s="27">
        <f>L3902*130</f>
        <v>260</v>
      </c>
      <c r="N3902" s="23"/>
      <c r="O3902" s="184" t="s">
        <v>32</v>
      </c>
      <c r="P3902" s="239"/>
    </row>
    <row r="3903" s="83" customFormat="1" ht="18" customHeight="1" spans="1:16">
      <c r="A3903" s="24">
        <v>3898</v>
      </c>
      <c r="B3903" s="24" t="s">
        <v>23</v>
      </c>
      <c r="C3903" s="24" t="s">
        <v>24</v>
      </c>
      <c r="D3903" s="24" t="s">
        <v>25</v>
      </c>
      <c r="E3903" s="60" t="s">
        <v>4460</v>
      </c>
      <c r="F3903" s="60" t="s">
        <v>7412</v>
      </c>
      <c r="G3903" s="37" t="s">
        <v>8152</v>
      </c>
      <c r="H3903" s="232" t="s">
        <v>194</v>
      </c>
      <c r="I3903" s="24">
        <v>3</v>
      </c>
      <c r="J3903" s="24" t="s">
        <v>8143</v>
      </c>
      <c r="K3903" s="60" t="s">
        <v>31</v>
      </c>
      <c r="L3903" s="238">
        <v>3</v>
      </c>
      <c r="M3903" s="27">
        <f>L3903*130</f>
        <v>390</v>
      </c>
      <c r="N3903" s="23"/>
      <c r="O3903" s="184" t="s">
        <v>32</v>
      </c>
      <c r="P3903" s="237"/>
    </row>
    <row r="3904" s="83" customFormat="1" ht="18" customHeight="1" spans="1:16">
      <c r="A3904" s="24">
        <v>3899</v>
      </c>
      <c r="B3904" s="24" t="s">
        <v>23</v>
      </c>
      <c r="C3904" s="24" t="s">
        <v>24</v>
      </c>
      <c r="D3904" s="24" t="s">
        <v>25</v>
      </c>
      <c r="E3904" s="24" t="s">
        <v>4460</v>
      </c>
      <c r="F3904" s="24" t="s">
        <v>7412</v>
      </c>
      <c r="G3904" s="238" t="s">
        <v>8153</v>
      </c>
      <c r="H3904" s="232" t="s">
        <v>194</v>
      </c>
      <c r="I3904" s="24">
        <v>2</v>
      </c>
      <c r="J3904" s="24" t="s">
        <v>8143</v>
      </c>
      <c r="K3904" s="60" t="s">
        <v>31</v>
      </c>
      <c r="L3904" s="238">
        <v>2</v>
      </c>
      <c r="M3904" s="27">
        <f>L3904*130</f>
        <v>260</v>
      </c>
      <c r="N3904" s="23"/>
      <c r="O3904" s="184" t="s">
        <v>32</v>
      </c>
      <c r="P3904" s="239"/>
    </row>
    <row r="3905" s="83" customFormat="1" ht="18" customHeight="1" spans="1:16">
      <c r="A3905" s="24">
        <v>3900</v>
      </c>
      <c r="B3905" s="24" t="s">
        <v>23</v>
      </c>
      <c r="C3905" s="24" t="s">
        <v>24</v>
      </c>
      <c r="D3905" s="24" t="s">
        <v>25</v>
      </c>
      <c r="E3905" s="24" t="s">
        <v>4460</v>
      </c>
      <c r="F3905" s="24" t="s">
        <v>7412</v>
      </c>
      <c r="G3905" s="238" t="s">
        <v>8154</v>
      </c>
      <c r="H3905" s="24" t="s">
        <v>51</v>
      </c>
      <c r="I3905" s="24">
        <v>2</v>
      </c>
      <c r="J3905" s="24" t="s">
        <v>8143</v>
      </c>
      <c r="K3905" s="60" t="s">
        <v>31</v>
      </c>
      <c r="L3905" s="238">
        <v>2</v>
      </c>
      <c r="M3905" s="27">
        <f>L3905*312</f>
        <v>624</v>
      </c>
      <c r="N3905" s="23"/>
      <c r="O3905" s="184" t="s">
        <v>32</v>
      </c>
      <c r="P3905" s="239"/>
    </row>
    <row r="3906" s="83" customFormat="1" ht="18" customHeight="1" spans="1:16">
      <c r="A3906" s="24">
        <v>3901</v>
      </c>
      <c r="B3906" s="24" t="s">
        <v>23</v>
      </c>
      <c r="C3906" s="24" t="s">
        <v>24</v>
      </c>
      <c r="D3906" s="24" t="s">
        <v>25</v>
      </c>
      <c r="E3906" s="24" t="s">
        <v>4460</v>
      </c>
      <c r="F3906" s="24" t="s">
        <v>7412</v>
      </c>
      <c r="G3906" s="238" t="s">
        <v>8155</v>
      </c>
      <c r="H3906" s="24" t="s">
        <v>6215</v>
      </c>
      <c r="I3906" s="24">
        <v>1</v>
      </c>
      <c r="J3906" s="24" t="s">
        <v>8143</v>
      </c>
      <c r="K3906" s="60" t="s">
        <v>31</v>
      </c>
      <c r="L3906" s="238">
        <v>1</v>
      </c>
      <c r="M3906" s="27">
        <f>L3906*312</f>
        <v>312</v>
      </c>
      <c r="N3906" s="23"/>
      <c r="O3906" s="184" t="s">
        <v>32</v>
      </c>
      <c r="P3906" s="239"/>
    </row>
    <row r="3907" s="83" customFormat="1" ht="18" customHeight="1" spans="1:16">
      <c r="A3907" s="24">
        <v>3902</v>
      </c>
      <c r="B3907" s="24" t="s">
        <v>23</v>
      </c>
      <c r="C3907" s="24" t="s">
        <v>24</v>
      </c>
      <c r="D3907" s="24" t="s">
        <v>25</v>
      </c>
      <c r="E3907" s="60" t="s">
        <v>4460</v>
      </c>
      <c r="F3907" s="60" t="s">
        <v>7412</v>
      </c>
      <c r="G3907" s="37" t="s">
        <v>7045</v>
      </c>
      <c r="H3907" s="232" t="s">
        <v>194</v>
      </c>
      <c r="I3907" s="24">
        <v>3</v>
      </c>
      <c r="J3907" s="24" t="s">
        <v>8143</v>
      </c>
      <c r="K3907" s="60" t="s">
        <v>31</v>
      </c>
      <c r="L3907" s="238">
        <v>3</v>
      </c>
      <c r="M3907" s="27">
        <f t="shared" ref="M3907:M3913" si="179">L3907*130</f>
        <v>390</v>
      </c>
      <c r="N3907" s="23"/>
      <c r="O3907" s="184" t="s">
        <v>32</v>
      </c>
      <c r="P3907" s="237"/>
    </row>
    <row r="3908" s="83" customFormat="1" ht="18" customHeight="1" spans="1:16">
      <c r="A3908" s="24">
        <v>3903</v>
      </c>
      <c r="B3908" s="24" t="s">
        <v>23</v>
      </c>
      <c r="C3908" s="24" t="s">
        <v>24</v>
      </c>
      <c r="D3908" s="24" t="s">
        <v>25</v>
      </c>
      <c r="E3908" s="60" t="s">
        <v>4460</v>
      </c>
      <c r="F3908" s="60" t="s">
        <v>7412</v>
      </c>
      <c r="G3908" s="37" t="s">
        <v>8156</v>
      </c>
      <c r="H3908" s="232" t="s">
        <v>194</v>
      </c>
      <c r="I3908" s="24">
        <v>2</v>
      </c>
      <c r="J3908" s="24" t="s">
        <v>8143</v>
      </c>
      <c r="K3908" s="60" t="s">
        <v>31</v>
      </c>
      <c r="L3908" s="238">
        <v>2</v>
      </c>
      <c r="M3908" s="27">
        <f t="shared" si="179"/>
        <v>260</v>
      </c>
      <c r="N3908" s="23"/>
      <c r="O3908" s="184" t="s">
        <v>32</v>
      </c>
      <c r="P3908" s="237"/>
    </row>
    <row r="3909" s="83" customFormat="1" ht="18" customHeight="1" spans="1:16">
      <c r="A3909" s="24">
        <v>3904</v>
      </c>
      <c r="B3909" s="24" t="s">
        <v>23</v>
      </c>
      <c r="C3909" s="24" t="s">
        <v>24</v>
      </c>
      <c r="D3909" s="24" t="s">
        <v>25</v>
      </c>
      <c r="E3909" s="60" t="s">
        <v>4460</v>
      </c>
      <c r="F3909" s="60" t="s">
        <v>7412</v>
      </c>
      <c r="G3909" s="37" t="s">
        <v>8157</v>
      </c>
      <c r="H3909" s="232" t="s">
        <v>194</v>
      </c>
      <c r="I3909" s="24">
        <v>3</v>
      </c>
      <c r="J3909" s="24" t="s">
        <v>8143</v>
      </c>
      <c r="K3909" s="60" t="s">
        <v>31</v>
      </c>
      <c r="L3909" s="238">
        <v>3</v>
      </c>
      <c r="M3909" s="27">
        <f t="shared" si="179"/>
        <v>390</v>
      </c>
      <c r="N3909" s="23"/>
      <c r="O3909" s="184" t="s">
        <v>32</v>
      </c>
      <c r="P3909" s="237"/>
    </row>
    <row r="3910" s="83" customFormat="1" ht="18" customHeight="1" spans="1:16">
      <c r="A3910" s="24">
        <v>3905</v>
      </c>
      <c r="B3910" s="24" t="s">
        <v>23</v>
      </c>
      <c r="C3910" s="24" t="s">
        <v>24</v>
      </c>
      <c r="D3910" s="24" t="s">
        <v>25</v>
      </c>
      <c r="E3910" s="60" t="s">
        <v>4460</v>
      </c>
      <c r="F3910" s="60" t="s">
        <v>7412</v>
      </c>
      <c r="G3910" s="37" t="s">
        <v>7817</v>
      </c>
      <c r="H3910" s="232" t="s">
        <v>194</v>
      </c>
      <c r="I3910" s="24">
        <v>2</v>
      </c>
      <c r="J3910" s="24" t="s">
        <v>8143</v>
      </c>
      <c r="K3910" s="60" t="s">
        <v>31</v>
      </c>
      <c r="L3910" s="238">
        <v>2</v>
      </c>
      <c r="M3910" s="27">
        <f t="shared" si="179"/>
        <v>260</v>
      </c>
      <c r="N3910" s="23"/>
      <c r="O3910" s="184" t="s">
        <v>32</v>
      </c>
      <c r="P3910" s="237"/>
    </row>
    <row r="3911" s="83" customFormat="1" ht="18" customHeight="1" spans="1:16">
      <c r="A3911" s="24">
        <v>3906</v>
      </c>
      <c r="B3911" s="24" t="s">
        <v>23</v>
      </c>
      <c r="C3911" s="24" t="s">
        <v>24</v>
      </c>
      <c r="D3911" s="24" t="s">
        <v>25</v>
      </c>
      <c r="E3911" s="60" t="s">
        <v>4460</v>
      </c>
      <c r="F3911" s="60" t="s">
        <v>7412</v>
      </c>
      <c r="G3911" s="37" t="s">
        <v>8158</v>
      </c>
      <c r="H3911" s="232" t="s">
        <v>194</v>
      </c>
      <c r="I3911" s="24">
        <v>3</v>
      </c>
      <c r="J3911" s="24" t="s">
        <v>8143</v>
      </c>
      <c r="K3911" s="60" t="s">
        <v>31</v>
      </c>
      <c r="L3911" s="238">
        <v>3</v>
      </c>
      <c r="M3911" s="27">
        <f t="shared" si="179"/>
        <v>390</v>
      </c>
      <c r="N3911" s="23"/>
      <c r="O3911" s="184" t="s">
        <v>32</v>
      </c>
      <c r="P3911" s="237"/>
    </row>
    <row r="3912" s="83" customFormat="1" ht="18" customHeight="1" spans="1:16">
      <c r="A3912" s="24">
        <v>3907</v>
      </c>
      <c r="B3912" s="24" t="s">
        <v>23</v>
      </c>
      <c r="C3912" s="24" t="s">
        <v>24</v>
      </c>
      <c r="D3912" s="24" t="s">
        <v>25</v>
      </c>
      <c r="E3912" s="24" t="s">
        <v>4460</v>
      </c>
      <c r="F3912" s="24" t="s">
        <v>7412</v>
      </c>
      <c r="G3912" s="238" t="s">
        <v>8159</v>
      </c>
      <c r="H3912" s="232" t="s">
        <v>194</v>
      </c>
      <c r="I3912" s="24">
        <v>2</v>
      </c>
      <c r="J3912" s="24" t="s">
        <v>8143</v>
      </c>
      <c r="K3912" s="60" t="s">
        <v>31</v>
      </c>
      <c r="L3912" s="238">
        <v>2</v>
      </c>
      <c r="M3912" s="27">
        <f t="shared" si="179"/>
        <v>260</v>
      </c>
      <c r="N3912" s="23"/>
      <c r="O3912" s="184" t="s">
        <v>32</v>
      </c>
      <c r="P3912" s="239"/>
    </row>
    <row r="3913" s="83" customFormat="1" ht="18" customHeight="1" spans="1:16">
      <c r="A3913" s="24">
        <v>3908</v>
      </c>
      <c r="B3913" s="24" t="s">
        <v>23</v>
      </c>
      <c r="C3913" s="24" t="s">
        <v>24</v>
      </c>
      <c r="D3913" s="24" t="s">
        <v>25</v>
      </c>
      <c r="E3913" s="60" t="s">
        <v>4460</v>
      </c>
      <c r="F3913" s="60" t="s">
        <v>7412</v>
      </c>
      <c r="G3913" s="37" t="s">
        <v>8103</v>
      </c>
      <c r="H3913" s="232" t="s">
        <v>194</v>
      </c>
      <c r="I3913" s="24">
        <v>3</v>
      </c>
      <c r="J3913" s="24" t="s">
        <v>8143</v>
      </c>
      <c r="K3913" s="60" t="s">
        <v>31</v>
      </c>
      <c r="L3913" s="238">
        <v>3</v>
      </c>
      <c r="M3913" s="27">
        <f t="shared" si="179"/>
        <v>390</v>
      </c>
      <c r="N3913" s="23"/>
      <c r="O3913" s="184" t="s">
        <v>32</v>
      </c>
      <c r="P3913" s="237"/>
    </row>
    <row r="3914" s="83" customFormat="1" ht="18" customHeight="1" spans="1:16">
      <c r="A3914" s="24">
        <v>3909</v>
      </c>
      <c r="B3914" s="24" t="s">
        <v>23</v>
      </c>
      <c r="C3914" s="24" t="s">
        <v>24</v>
      </c>
      <c r="D3914" s="24" t="s">
        <v>25</v>
      </c>
      <c r="E3914" s="60" t="s">
        <v>4460</v>
      </c>
      <c r="F3914" s="60" t="s">
        <v>7412</v>
      </c>
      <c r="G3914" s="37" t="s">
        <v>8160</v>
      </c>
      <c r="H3914" s="232" t="s">
        <v>194</v>
      </c>
      <c r="I3914" s="24">
        <v>1</v>
      </c>
      <c r="J3914" s="24" t="s">
        <v>8143</v>
      </c>
      <c r="K3914" s="60" t="s">
        <v>31</v>
      </c>
      <c r="L3914" s="238">
        <v>1</v>
      </c>
      <c r="M3914" s="27">
        <f>L3914*312</f>
        <v>312</v>
      </c>
      <c r="N3914" s="23"/>
      <c r="O3914" s="184" t="s">
        <v>32</v>
      </c>
      <c r="P3914" s="237"/>
    </row>
    <row r="3915" s="83" customFormat="1" ht="18" customHeight="1" spans="1:16">
      <c r="A3915" s="24">
        <v>3910</v>
      </c>
      <c r="B3915" s="24" t="s">
        <v>23</v>
      </c>
      <c r="C3915" s="24" t="s">
        <v>24</v>
      </c>
      <c r="D3915" s="24" t="s">
        <v>25</v>
      </c>
      <c r="E3915" s="60" t="s">
        <v>4460</v>
      </c>
      <c r="F3915" s="60" t="s">
        <v>7412</v>
      </c>
      <c r="G3915" s="37" t="s">
        <v>8161</v>
      </c>
      <c r="H3915" s="232" t="s">
        <v>194</v>
      </c>
      <c r="I3915" s="24">
        <v>3</v>
      </c>
      <c r="J3915" s="24" t="s">
        <v>8143</v>
      </c>
      <c r="K3915" s="60" t="s">
        <v>31</v>
      </c>
      <c r="L3915" s="238">
        <v>3</v>
      </c>
      <c r="M3915" s="27">
        <f>L3915*130</f>
        <v>390</v>
      </c>
      <c r="N3915" s="23"/>
      <c r="O3915" s="184" t="s">
        <v>32</v>
      </c>
      <c r="P3915" s="237"/>
    </row>
    <row r="3916" s="83" customFormat="1" ht="18" customHeight="1" spans="1:16">
      <c r="A3916" s="24">
        <v>3911</v>
      </c>
      <c r="B3916" s="24" t="s">
        <v>23</v>
      </c>
      <c r="C3916" s="24" t="s">
        <v>24</v>
      </c>
      <c r="D3916" s="24" t="s">
        <v>25</v>
      </c>
      <c r="E3916" s="60" t="s">
        <v>4460</v>
      </c>
      <c r="F3916" s="60" t="s">
        <v>7412</v>
      </c>
      <c r="G3916" s="37" t="s">
        <v>7559</v>
      </c>
      <c r="H3916" s="232" t="s">
        <v>194</v>
      </c>
      <c r="I3916" s="24">
        <v>2</v>
      </c>
      <c r="J3916" s="24" t="s">
        <v>8143</v>
      </c>
      <c r="K3916" s="60" t="s">
        <v>31</v>
      </c>
      <c r="L3916" s="238">
        <v>2</v>
      </c>
      <c r="M3916" s="27">
        <f>L3916*130</f>
        <v>260</v>
      </c>
      <c r="N3916" s="23"/>
      <c r="O3916" s="184" t="s">
        <v>32</v>
      </c>
      <c r="P3916" s="237"/>
    </row>
    <row r="3917" s="83" customFormat="1" ht="18" customHeight="1" spans="1:16">
      <c r="A3917" s="24">
        <v>3912</v>
      </c>
      <c r="B3917" s="24" t="s">
        <v>23</v>
      </c>
      <c r="C3917" s="24" t="s">
        <v>24</v>
      </c>
      <c r="D3917" s="24" t="s">
        <v>25</v>
      </c>
      <c r="E3917" s="60" t="s">
        <v>4460</v>
      </c>
      <c r="F3917" s="60" t="s">
        <v>7412</v>
      </c>
      <c r="G3917" s="37" t="s">
        <v>8077</v>
      </c>
      <c r="H3917" s="232" t="s">
        <v>194</v>
      </c>
      <c r="I3917" s="24">
        <v>2</v>
      </c>
      <c r="J3917" s="24" t="s">
        <v>8143</v>
      </c>
      <c r="K3917" s="60" t="s">
        <v>31</v>
      </c>
      <c r="L3917" s="238">
        <v>2</v>
      </c>
      <c r="M3917" s="27">
        <f>L3917*130</f>
        <v>260</v>
      </c>
      <c r="N3917" s="23"/>
      <c r="O3917" s="184" t="s">
        <v>32</v>
      </c>
      <c r="P3917" s="237"/>
    </row>
    <row r="3918" s="83" customFormat="1" ht="18" customHeight="1" spans="1:16">
      <c r="A3918" s="24">
        <v>3913</v>
      </c>
      <c r="B3918" s="24" t="s">
        <v>23</v>
      </c>
      <c r="C3918" s="24" t="s">
        <v>24</v>
      </c>
      <c r="D3918" s="24" t="s">
        <v>25</v>
      </c>
      <c r="E3918" s="60" t="s">
        <v>4460</v>
      </c>
      <c r="F3918" s="60" t="s">
        <v>7412</v>
      </c>
      <c r="G3918" s="37" t="s">
        <v>8162</v>
      </c>
      <c r="H3918" s="232" t="s">
        <v>194</v>
      </c>
      <c r="I3918" s="24">
        <v>3</v>
      </c>
      <c r="J3918" s="24" t="s">
        <v>8143</v>
      </c>
      <c r="K3918" s="60" t="s">
        <v>31</v>
      </c>
      <c r="L3918" s="238">
        <v>3</v>
      </c>
      <c r="M3918" s="27">
        <f>L3918*130</f>
        <v>390</v>
      </c>
      <c r="N3918" s="23"/>
      <c r="O3918" s="184" t="s">
        <v>32</v>
      </c>
      <c r="P3918" s="237"/>
    </row>
    <row r="3919" s="83" customFormat="1" ht="18" customHeight="1" spans="1:16">
      <c r="A3919" s="24">
        <v>3914</v>
      </c>
      <c r="B3919" s="24" t="s">
        <v>23</v>
      </c>
      <c r="C3919" s="24" t="s">
        <v>24</v>
      </c>
      <c r="D3919" s="24" t="s">
        <v>25</v>
      </c>
      <c r="E3919" s="60" t="s">
        <v>4460</v>
      </c>
      <c r="F3919" s="60" t="s">
        <v>7412</v>
      </c>
      <c r="G3919" s="37" t="s">
        <v>8163</v>
      </c>
      <c r="H3919" s="24" t="s">
        <v>1583</v>
      </c>
      <c r="I3919" s="24">
        <v>1</v>
      </c>
      <c r="J3919" s="24" t="s">
        <v>8143</v>
      </c>
      <c r="K3919" s="60" t="s">
        <v>31</v>
      </c>
      <c r="L3919" s="238">
        <v>1</v>
      </c>
      <c r="M3919" s="27">
        <f>L3919*312</f>
        <v>312</v>
      </c>
      <c r="N3919" s="23"/>
      <c r="O3919" s="184" t="s">
        <v>32</v>
      </c>
      <c r="P3919" s="237"/>
    </row>
    <row r="3920" s="83" customFormat="1" ht="18" customHeight="1" spans="1:16">
      <c r="A3920" s="24">
        <v>3915</v>
      </c>
      <c r="B3920" s="24" t="s">
        <v>23</v>
      </c>
      <c r="C3920" s="24" t="s">
        <v>24</v>
      </c>
      <c r="D3920" s="24" t="s">
        <v>25</v>
      </c>
      <c r="E3920" s="60" t="s">
        <v>4460</v>
      </c>
      <c r="F3920" s="60" t="s">
        <v>7412</v>
      </c>
      <c r="G3920" s="37" t="s">
        <v>8164</v>
      </c>
      <c r="H3920" s="232" t="s">
        <v>194</v>
      </c>
      <c r="I3920" s="24">
        <v>2</v>
      </c>
      <c r="J3920" s="24" t="s">
        <v>8143</v>
      </c>
      <c r="K3920" s="60" t="s">
        <v>31</v>
      </c>
      <c r="L3920" s="238">
        <v>2</v>
      </c>
      <c r="M3920" s="27">
        <f>L3920*130</f>
        <v>260</v>
      </c>
      <c r="N3920" s="23"/>
      <c r="O3920" s="184" t="s">
        <v>32</v>
      </c>
      <c r="P3920" s="237"/>
    </row>
    <row r="3921" s="83" customFormat="1" ht="18" customHeight="1" spans="1:16">
      <c r="A3921" s="24">
        <v>3916</v>
      </c>
      <c r="B3921" s="24" t="s">
        <v>23</v>
      </c>
      <c r="C3921" s="24" t="s">
        <v>24</v>
      </c>
      <c r="D3921" s="24" t="s">
        <v>25</v>
      </c>
      <c r="E3921" s="60" t="s">
        <v>4460</v>
      </c>
      <c r="F3921" s="60" t="s">
        <v>7412</v>
      </c>
      <c r="G3921" s="37" t="s">
        <v>8165</v>
      </c>
      <c r="H3921" s="232" t="s">
        <v>194</v>
      </c>
      <c r="I3921" s="24">
        <v>2</v>
      </c>
      <c r="J3921" s="24" t="s">
        <v>8143</v>
      </c>
      <c r="K3921" s="60" t="s">
        <v>31</v>
      </c>
      <c r="L3921" s="238">
        <v>2</v>
      </c>
      <c r="M3921" s="27">
        <f>L3921*130</f>
        <v>260</v>
      </c>
      <c r="N3921" s="23"/>
      <c r="O3921" s="184" t="s">
        <v>32</v>
      </c>
      <c r="P3921" s="237"/>
    </row>
    <row r="3922" s="83" customFormat="1" ht="18" customHeight="1" spans="1:16">
      <c r="A3922" s="24">
        <v>3917</v>
      </c>
      <c r="B3922" s="24" t="s">
        <v>23</v>
      </c>
      <c r="C3922" s="24" t="s">
        <v>24</v>
      </c>
      <c r="D3922" s="24" t="s">
        <v>25</v>
      </c>
      <c r="E3922" s="60" t="s">
        <v>4460</v>
      </c>
      <c r="F3922" s="60" t="s">
        <v>7412</v>
      </c>
      <c r="G3922" s="37" t="s">
        <v>7660</v>
      </c>
      <c r="H3922" s="24" t="s">
        <v>1583</v>
      </c>
      <c r="I3922" s="24">
        <v>1</v>
      </c>
      <c r="J3922" s="24" t="s">
        <v>8143</v>
      </c>
      <c r="K3922" s="60" t="s">
        <v>31</v>
      </c>
      <c r="L3922" s="238">
        <v>1</v>
      </c>
      <c r="M3922" s="27">
        <f>L3922*312</f>
        <v>312</v>
      </c>
      <c r="N3922" s="23"/>
      <c r="O3922" s="184" t="s">
        <v>32</v>
      </c>
      <c r="P3922" s="237"/>
    </row>
    <row r="3923" s="83" customFormat="1" ht="18" customHeight="1" spans="1:16">
      <c r="A3923" s="24">
        <v>3918</v>
      </c>
      <c r="B3923" s="24" t="s">
        <v>23</v>
      </c>
      <c r="C3923" s="24" t="s">
        <v>24</v>
      </c>
      <c r="D3923" s="24" t="s">
        <v>25</v>
      </c>
      <c r="E3923" s="60" t="s">
        <v>4460</v>
      </c>
      <c r="F3923" s="60" t="s">
        <v>7412</v>
      </c>
      <c r="G3923" s="37" t="s">
        <v>8166</v>
      </c>
      <c r="H3923" s="232" t="s">
        <v>194</v>
      </c>
      <c r="I3923" s="24">
        <v>2</v>
      </c>
      <c r="J3923" s="24" t="s">
        <v>8143</v>
      </c>
      <c r="K3923" s="60" t="s">
        <v>31</v>
      </c>
      <c r="L3923" s="238">
        <v>2</v>
      </c>
      <c r="M3923" s="27">
        <f>L3923*130</f>
        <v>260</v>
      </c>
      <c r="N3923" s="23"/>
      <c r="O3923" s="184" t="s">
        <v>32</v>
      </c>
      <c r="P3923" s="237"/>
    </row>
    <row r="3924" s="83" customFormat="1" ht="18" customHeight="1" spans="1:16">
      <c r="A3924" s="24">
        <v>3919</v>
      </c>
      <c r="B3924" s="24" t="s">
        <v>23</v>
      </c>
      <c r="C3924" s="24" t="s">
        <v>24</v>
      </c>
      <c r="D3924" s="24" t="s">
        <v>25</v>
      </c>
      <c r="E3924" s="24" t="s">
        <v>4460</v>
      </c>
      <c r="F3924" s="24" t="s">
        <v>7412</v>
      </c>
      <c r="G3924" s="37" t="s">
        <v>7925</v>
      </c>
      <c r="H3924" s="232" t="s">
        <v>194</v>
      </c>
      <c r="I3924" s="24">
        <v>2</v>
      </c>
      <c r="J3924" s="24" t="s">
        <v>8143</v>
      </c>
      <c r="K3924" s="60" t="s">
        <v>31</v>
      </c>
      <c r="L3924" s="238">
        <v>2</v>
      </c>
      <c r="M3924" s="27">
        <f>L3924*130</f>
        <v>260</v>
      </c>
      <c r="N3924" s="23"/>
      <c r="O3924" s="184" t="s">
        <v>32</v>
      </c>
      <c r="P3924" s="237"/>
    </row>
    <row r="3925" s="83" customFormat="1" ht="18" customHeight="1" spans="1:16">
      <c r="A3925" s="24">
        <v>3920</v>
      </c>
      <c r="B3925" s="24" t="s">
        <v>23</v>
      </c>
      <c r="C3925" s="24" t="s">
        <v>24</v>
      </c>
      <c r="D3925" s="24" t="s">
        <v>25</v>
      </c>
      <c r="E3925" s="60" t="s">
        <v>4460</v>
      </c>
      <c r="F3925" s="60" t="s">
        <v>7412</v>
      </c>
      <c r="G3925" s="37" t="s">
        <v>8075</v>
      </c>
      <c r="H3925" s="232" t="s">
        <v>194</v>
      </c>
      <c r="I3925" s="24">
        <v>3</v>
      </c>
      <c r="J3925" s="24" t="s">
        <v>8143</v>
      </c>
      <c r="K3925" s="60" t="s">
        <v>31</v>
      </c>
      <c r="L3925" s="238">
        <v>3</v>
      </c>
      <c r="M3925" s="27">
        <f>L3925*130</f>
        <v>390</v>
      </c>
      <c r="N3925" s="23"/>
      <c r="O3925" s="184" t="s">
        <v>32</v>
      </c>
      <c r="P3925" s="237"/>
    </row>
    <row r="3926" s="83" customFormat="1" ht="18" customHeight="1" spans="1:16">
      <c r="A3926" s="24">
        <v>3921</v>
      </c>
      <c r="B3926" s="24" t="s">
        <v>23</v>
      </c>
      <c r="C3926" s="24" t="s">
        <v>24</v>
      </c>
      <c r="D3926" s="24" t="s">
        <v>25</v>
      </c>
      <c r="E3926" s="60" t="s">
        <v>4460</v>
      </c>
      <c r="F3926" s="60" t="s">
        <v>7412</v>
      </c>
      <c r="G3926" s="37" t="s">
        <v>8167</v>
      </c>
      <c r="H3926" s="232" t="s">
        <v>194</v>
      </c>
      <c r="I3926" s="24">
        <v>3</v>
      </c>
      <c r="J3926" s="24" t="s">
        <v>8143</v>
      </c>
      <c r="K3926" s="60" t="s">
        <v>31</v>
      </c>
      <c r="L3926" s="238">
        <v>3</v>
      </c>
      <c r="M3926" s="27">
        <f>L3926*130</f>
        <v>390</v>
      </c>
      <c r="N3926" s="23"/>
      <c r="O3926" s="184" t="s">
        <v>32</v>
      </c>
      <c r="P3926" s="237"/>
    </row>
    <row r="3927" s="83" customFormat="1" ht="18" customHeight="1" spans="1:16">
      <c r="A3927" s="24">
        <v>3922</v>
      </c>
      <c r="B3927" s="24" t="s">
        <v>23</v>
      </c>
      <c r="C3927" s="24" t="s">
        <v>24</v>
      </c>
      <c r="D3927" s="24" t="s">
        <v>25</v>
      </c>
      <c r="E3927" s="60" t="s">
        <v>4878</v>
      </c>
      <c r="F3927" s="60" t="s">
        <v>7412</v>
      </c>
      <c r="G3927" s="37" t="s">
        <v>8168</v>
      </c>
      <c r="H3927" s="24" t="s">
        <v>194</v>
      </c>
      <c r="I3927" s="24">
        <v>4</v>
      </c>
      <c r="J3927" s="24" t="s">
        <v>8143</v>
      </c>
      <c r="K3927" s="60" t="s">
        <v>31</v>
      </c>
      <c r="L3927" s="238">
        <v>4</v>
      </c>
      <c r="M3927" s="27">
        <f>L3927*130</f>
        <v>520</v>
      </c>
      <c r="N3927" s="23"/>
      <c r="O3927" s="184" t="s">
        <v>32</v>
      </c>
      <c r="P3927" s="237"/>
    </row>
    <row r="3928" s="83" customFormat="1" ht="18" customHeight="1" spans="1:16">
      <c r="A3928" s="24">
        <v>3923</v>
      </c>
      <c r="B3928" s="24" t="s">
        <v>23</v>
      </c>
      <c r="C3928" s="24" t="s">
        <v>24</v>
      </c>
      <c r="D3928" s="24" t="s">
        <v>25</v>
      </c>
      <c r="E3928" s="60" t="s">
        <v>4878</v>
      </c>
      <c r="F3928" s="60" t="s">
        <v>7412</v>
      </c>
      <c r="G3928" s="37" t="s">
        <v>8169</v>
      </c>
      <c r="H3928" s="24" t="s">
        <v>6215</v>
      </c>
      <c r="I3928" s="24">
        <v>3</v>
      </c>
      <c r="J3928" s="24" t="s">
        <v>8143</v>
      </c>
      <c r="K3928" s="60" t="s">
        <v>31</v>
      </c>
      <c r="L3928" s="238">
        <v>3</v>
      </c>
      <c r="M3928" s="27">
        <f>L3928*312</f>
        <v>936</v>
      </c>
      <c r="N3928" s="23"/>
      <c r="O3928" s="184" t="s">
        <v>32</v>
      </c>
      <c r="P3928" s="237"/>
    </row>
    <row r="3929" s="83" customFormat="1" ht="18" customHeight="1" spans="1:16">
      <c r="A3929" s="24">
        <v>3924</v>
      </c>
      <c r="B3929" s="24" t="s">
        <v>23</v>
      </c>
      <c r="C3929" s="24" t="s">
        <v>24</v>
      </c>
      <c r="D3929" s="24" t="s">
        <v>25</v>
      </c>
      <c r="E3929" s="60" t="s">
        <v>4460</v>
      </c>
      <c r="F3929" s="60" t="s">
        <v>7412</v>
      </c>
      <c r="G3929" s="37" t="s">
        <v>8170</v>
      </c>
      <c r="H3929" s="232" t="s">
        <v>194</v>
      </c>
      <c r="I3929" s="24">
        <v>3</v>
      </c>
      <c r="J3929" s="24" t="s">
        <v>8143</v>
      </c>
      <c r="K3929" s="60" t="s">
        <v>31</v>
      </c>
      <c r="L3929" s="238">
        <v>3</v>
      </c>
      <c r="M3929" s="27">
        <f t="shared" ref="M3929:M3934" si="180">L3929*130</f>
        <v>390</v>
      </c>
      <c r="N3929" s="23"/>
      <c r="O3929" s="184" t="s">
        <v>32</v>
      </c>
      <c r="P3929" s="237"/>
    </row>
    <row r="3930" s="83" customFormat="1" ht="18" customHeight="1" spans="1:16">
      <c r="A3930" s="24">
        <v>3925</v>
      </c>
      <c r="B3930" s="24" t="s">
        <v>23</v>
      </c>
      <c r="C3930" s="24" t="s">
        <v>24</v>
      </c>
      <c r="D3930" s="24" t="s">
        <v>25</v>
      </c>
      <c r="E3930" s="60" t="s">
        <v>4460</v>
      </c>
      <c r="F3930" s="60" t="s">
        <v>7412</v>
      </c>
      <c r="G3930" s="37" t="s">
        <v>8171</v>
      </c>
      <c r="H3930" s="232" t="s">
        <v>194</v>
      </c>
      <c r="I3930" s="24">
        <v>2</v>
      </c>
      <c r="J3930" s="24" t="s">
        <v>8143</v>
      </c>
      <c r="K3930" s="60" t="s">
        <v>31</v>
      </c>
      <c r="L3930" s="238">
        <v>2</v>
      </c>
      <c r="M3930" s="27">
        <f t="shared" si="180"/>
        <v>260</v>
      </c>
      <c r="N3930" s="23"/>
      <c r="O3930" s="184" t="s">
        <v>32</v>
      </c>
      <c r="P3930" s="237"/>
    </row>
    <row r="3931" s="83" customFormat="1" ht="18" customHeight="1" spans="1:16">
      <c r="A3931" s="24">
        <v>3926</v>
      </c>
      <c r="B3931" s="24" t="s">
        <v>23</v>
      </c>
      <c r="C3931" s="24" t="s">
        <v>24</v>
      </c>
      <c r="D3931" s="24" t="s">
        <v>25</v>
      </c>
      <c r="E3931" s="60" t="s">
        <v>4460</v>
      </c>
      <c r="F3931" s="60" t="s">
        <v>7412</v>
      </c>
      <c r="G3931" s="37" t="s">
        <v>8172</v>
      </c>
      <c r="H3931" s="232" t="s">
        <v>194</v>
      </c>
      <c r="I3931" s="24">
        <v>2</v>
      </c>
      <c r="J3931" s="24" t="s">
        <v>8143</v>
      </c>
      <c r="K3931" s="60" t="s">
        <v>31</v>
      </c>
      <c r="L3931" s="238">
        <v>2</v>
      </c>
      <c r="M3931" s="27">
        <f t="shared" si="180"/>
        <v>260</v>
      </c>
      <c r="N3931" s="23"/>
      <c r="O3931" s="184" t="s">
        <v>32</v>
      </c>
      <c r="P3931" s="237"/>
    </row>
    <row r="3932" s="83" customFormat="1" ht="18" customHeight="1" spans="1:16">
      <c r="A3932" s="24">
        <v>3927</v>
      </c>
      <c r="B3932" s="24" t="s">
        <v>23</v>
      </c>
      <c r="C3932" s="24" t="s">
        <v>24</v>
      </c>
      <c r="D3932" s="24" t="s">
        <v>25</v>
      </c>
      <c r="E3932" s="60" t="s">
        <v>4460</v>
      </c>
      <c r="F3932" s="60" t="s">
        <v>7412</v>
      </c>
      <c r="G3932" s="37" t="s">
        <v>8173</v>
      </c>
      <c r="H3932" s="232" t="s">
        <v>194</v>
      </c>
      <c r="I3932" s="24">
        <v>2</v>
      </c>
      <c r="J3932" s="24" t="s">
        <v>8143</v>
      </c>
      <c r="K3932" s="60" t="s">
        <v>31</v>
      </c>
      <c r="L3932" s="238">
        <v>2</v>
      </c>
      <c r="M3932" s="27">
        <f t="shared" si="180"/>
        <v>260</v>
      </c>
      <c r="N3932" s="23"/>
      <c r="O3932" s="184" t="s">
        <v>32</v>
      </c>
      <c r="P3932" s="237"/>
    </row>
    <row r="3933" s="83" customFormat="1" ht="18" customHeight="1" spans="1:16">
      <c r="A3933" s="24">
        <v>3928</v>
      </c>
      <c r="B3933" s="24" t="s">
        <v>23</v>
      </c>
      <c r="C3933" s="24" t="s">
        <v>24</v>
      </c>
      <c r="D3933" s="24" t="s">
        <v>25</v>
      </c>
      <c r="E3933" s="60" t="s">
        <v>4460</v>
      </c>
      <c r="F3933" s="60" t="s">
        <v>7412</v>
      </c>
      <c r="G3933" s="37" t="s">
        <v>7178</v>
      </c>
      <c r="H3933" s="232" t="s">
        <v>194</v>
      </c>
      <c r="I3933" s="24">
        <v>3</v>
      </c>
      <c r="J3933" s="24" t="s">
        <v>8143</v>
      </c>
      <c r="K3933" s="60" t="s">
        <v>31</v>
      </c>
      <c r="L3933" s="238">
        <v>3</v>
      </c>
      <c r="M3933" s="27">
        <f t="shared" si="180"/>
        <v>390</v>
      </c>
      <c r="N3933" s="23"/>
      <c r="O3933" s="184" t="s">
        <v>32</v>
      </c>
      <c r="P3933" s="237"/>
    </row>
    <row r="3934" s="83" customFormat="1" ht="18" customHeight="1" spans="1:16">
      <c r="A3934" s="24">
        <v>3929</v>
      </c>
      <c r="B3934" s="24" t="s">
        <v>23</v>
      </c>
      <c r="C3934" s="24" t="s">
        <v>24</v>
      </c>
      <c r="D3934" s="24" t="s">
        <v>25</v>
      </c>
      <c r="E3934" s="60" t="s">
        <v>4460</v>
      </c>
      <c r="F3934" s="60" t="s">
        <v>7412</v>
      </c>
      <c r="G3934" s="37" t="s">
        <v>8174</v>
      </c>
      <c r="H3934" s="232" t="s">
        <v>194</v>
      </c>
      <c r="I3934" s="24">
        <v>2</v>
      </c>
      <c r="J3934" s="24" t="s">
        <v>8143</v>
      </c>
      <c r="K3934" s="60" t="s">
        <v>31</v>
      </c>
      <c r="L3934" s="238">
        <v>2</v>
      </c>
      <c r="M3934" s="27">
        <f t="shared" si="180"/>
        <v>260</v>
      </c>
      <c r="N3934" s="23"/>
      <c r="O3934" s="184" t="s">
        <v>32</v>
      </c>
      <c r="P3934" s="237"/>
    </row>
    <row r="3935" s="83" customFormat="1" ht="18" customHeight="1" spans="1:16">
      <c r="A3935" s="24">
        <v>3930</v>
      </c>
      <c r="B3935" s="24" t="s">
        <v>23</v>
      </c>
      <c r="C3935" s="24" t="s">
        <v>24</v>
      </c>
      <c r="D3935" s="24" t="s">
        <v>25</v>
      </c>
      <c r="E3935" s="60" t="s">
        <v>4460</v>
      </c>
      <c r="F3935" s="60" t="s">
        <v>7412</v>
      </c>
      <c r="G3935" s="37" t="s">
        <v>8175</v>
      </c>
      <c r="H3935" s="232" t="s">
        <v>194</v>
      </c>
      <c r="I3935" s="24">
        <v>1</v>
      </c>
      <c r="J3935" s="24" t="s">
        <v>8143</v>
      </c>
      <c r="K3935" s="60" t="s">
        <v>31</v>
      </c>
      <c r="L3935" s="238">
        <v>1</v>
      </c>
      <c r="M3935" s="27">
        <f>L3935*312</f>
        <v>312</v>
      </c>
      <c r="N3935" s="23"/>
      <c r="O3935" s="184" t="s">
        <v>32</v>
      </c>
      <c r="P3935" s="237"/>
    </row>
    <row r="3936" s="83" customFormat="1" ht="18" customHeight="1" spans="1:16">
      <c r="A3936" s="24">
        <v>3931</v>
      </c>
      <c r="B3936" s="24" t="s">
        <v>23</v>
      </c>
      <c r="C3936" s="24" t="s">
        <v>24</v>
      </c>
      <c r="D3936" s="24" t="s">
        <v>25</v>
      </c>
      <c r="E3936" s="60" t="s">
        <v>4460</v>
      </c>
      <c r="F3936" s="60" t="s">
        <v>7412</v>
      </c>
      <c r="G3936" s="37" t="s">
        <v>8176</v>
      </c>
      <c r="H3936" s="24" t="s">
        <v>1583</v>
      </c>
      <c r="I3936" s="24">
        <v>1</v>
      </c>
      <c r="J3936" s="24" t="s">
        <v>8143</v>
      </c>
      <c r="K3936" s="60" t="s">
        <v>31</v>
      </c>
      <c r="L3936" s="238">
        <v>1</v>
      </c>
      <c r="M3936" s="27">
        <f>L3936*312</f>
        <v>312</v>
      </c>
      <c r="N3936" s="23"/>
      <c r="O3936" s="184" t="s">
        <v>32</v>
      </c>
      <c r="P3936" s="237"/>
    </row>
    <row r="3937" s="83" customFormat="1" ht="18" customHeight="1" spans="1:16">
      <c r="A3937" s="24">
        <v>3932</v>
      </c>
      <c r="B3937" s="24" t="s">
        <v>23</v>
      </c>
      <c r="C3937" s="24" t="s">
        <v>24</v>
      </c>
      <c r="D3937" s="24" t="s">
        <v>25</v>
      </c>
      <c r="E3937" s="60" t="s">
        <v>4460</v>
      </c>
      <c r="F3937" s="60" t="s">
        <v>7412</v>
      </c>
      <c r="G3937" s="37" t="s">
        <v>8177</v>
      </c>
      <c r="H3937" s="232" t="s">
        <v>194</v>
      </c>
      <c r="I3937" s="24">
        <v>3</v>
      </c>
      <c r="J3937" s="24" t="s">
        <v>8143</v>
      </c>
      <c r="K3937" s="60" t="s">
        <v>31</v>
      </c>
      <c r="L3937" s="238">
        <v>3</v>
      </c>
      <c r="M3937" s="27">
        <f>L3937*130</f>
        <v>390</v>
      </c>
      <c r="N3937" s="23"/>
      <c r="O3937" s="184" t="s">
        <v>32</v>
      </c>
      <c r="P3937" s="237"/>
    </row>
    <row r="3938" s="225" customFormat="1" ht="18" customHeight="1" spans="1:16">
      <c r="A3938" s="24">
        <v>3933</v>
      </c>
      <c r="B3938" s="24" t="s">
        <v>23</v>
      </c>
      <c r="C3938" s="24" t="s">
        <v>24</v>
      </c>
      <c r="D3938" s="24" t="s">
        <v>25</v>
      </c>
      <c r="E3938" s="24" t="s">
        <v>4460</v>
      </c>
      <c r="F3938" s="24" t="s">
        <v>7412</v>
      </c>
      <c r="G3938" s="37" t="s">
        <v>8178</v>
      </c>
      <c r="H3938" s="24" t="s">
        <v>51</v>
      </c>
      <c r="I3938" s="24">
        <v>2</v>
      </c>
      <c r="J3938" s="24" t="s">
        <v>8143</v>
      </c>
      <c r="K3938" s="60" t="s">
        <v>31</v>
      </c>
      <c r="L3938" s="238">
        <v>1</v>
      </c>
      <c r="M3938" s="27">
        <f>L3938*312</f>
        <v>312</v>
      </c>
      <c r="N3938" s="244"/>
      <c r="O3938" s="184" t="s">
        <v>32</v>
      </c>
      <c r="P3938" s="249"/>
    </row>
    <row r="3939" s="83" customFormat="1" ht="18" customHeight="1" spans="1:16">
      <c r="A3939" s="24">
        <v>3934</v>
      </c>
      <c r="B3939" s="24" t="s">
        <v>23</v>
      </c>
      <c r="C3939" s="24" t="s">
        <v>24</v>
      </c>
      <c r="D3939" s="24" t="s">
        <v>25</v>
      </c>
      <c r="E3939" s="24" t="s">
        <v>4460</v>
      </c>
      <c r="F3939" s="24" t="s">
        <v>7412</v>
      </c>
      <c r="G3939" s="37" t="s">
        <v>8179</v>
      </c>
      <c r="H3939" s="232" t="s">
        <v>194</v>
      </c>
      <c r="I3939" s="24">
        <v>1</v>
      </c>
      <c r="J3939" s="24" t="s">
        <v>8143</v>
      </c>
      <c r="K3939" s="60" t="s">
        <v>31</v>
      </c>
      <c r="L3939" s="238">
        <v>1</v>
      </c>
      <c r="M3939" s="27">
        <f>L3939*312</f>
        <v>312</v>
      </c>
      <c r="N3939" s="23"/>
      <c r="O3939" s="184" t="s">
        <v>32</v>
      </c>
      <c r="P3939" s="237"/>
    </row>
    <row r="3940" s="83" customFormat="1" ht="18" customHeight="1" spans="1:16">
      <c r="A3940" s="24">
        <v>3935</v>
      </c>
      <c r="B3940" s="24" t="s">
        <v>23</v>
      </c>
      <c r="C3940" s="24" t="s">
        <v>24</v>
      </c>
      <c r="D3940" s="24" t="s">
        <v>25</v>
      </c>
      <c r="E3940" s="60" t="s">
        <v>4460</v>
      </c>
      <c r="F3940" s="60" t="s">
        <v>7412</v>
      </c>
      <c r="G3940" s="37" t="s">
        <v>7173</v>
      </c>
      <c r="H3940" s="232" t="s">
        <v>194</v>
      </c>
      <c r="I3940" s="24">
        <v>3</v>
      </c>
      <c r="J3940" s="24" t="s">
        <v>8143</v>
      </c>
      <c r="K3940" s="60" t="s">
        <v>31</v>
      </c>
      <c r="L3940" s="238">
        <v>3</v>
      </c>
      <c r="M3940" s="27">
        <f t="shared" ref="M3940:M3945" si="181">L3940*130</f>
        <v>390</v>
      </c>
      <c r="N3940" s="23"/>
      <c r="O3940" s="184" t="s">
        <v>32</v>
      </c>
      <c r="P3940" s="237"/>
    </row>
    <row r="3941" s="83" customFormat="1" ht="18" customHeight="1" spans="1:16">
      <c r="A3941" s="24">
        <v>3936</v>
      </c>
      <c r="B3941" s="24" t="s">
        <v>23</v>
      </c>
      <c r="C3941" s="24" t="s">
        <v>24</v>
      </c>
      <c r="D3941" s="24" t="s">
        <v>25</v>
      </c>
      <c r="E3941" s="60" t="s">
        <v>4460</v>
      </c>
      <c r="F3941" s="60" t="s">
        <v>7412</v>
      </c>
      <c r="G3941" s="37" t="s">
        <v>8180</v>
      </c>
      <c r="H3941" s="232" t="s">
        <v>194</v>
      </c>
      <c r="I3941" s="24">
        <v>3</v>
      </c>
      <c r="J3941" s="24" t="s">
        <v>8143</v>
      </c>
      <c r="K3941" s="60" t="s">
        <v>31</v>
      </c>
      <c r="L3941" s="238">
        <v>3</v>
      </c>
      <c r="M3941" s="27">
        <f t="shared" si="181"/>
        <v>390</v>
      </c>
      <c r="N3941" s="23"/>
      <c r="O3941" s="184" t="s">
        <v>32</v>
      </c>
      <c r="P3941" s="237"/>
    </row>
    <row r="3942" s="83" customFormat="1" ht="18" customHeight="1" spans="1:16">
      <c r="A3942" s="24">
        <v>3937</v>
      </c>
      <c r="B3942" s="24" t="s">
        <v>23</v>
      </c>
      <c r="C3942" s="24" t="s">
        <v>24</v>
      </c>
      <c r="D3942" s="24" t="s">
        <v>25</v>
      </c>
      <c r="E3942" s="60" t="s">
        <v>4460</v>
      </c>
      <c r="F3942" s="60" t="s">
        <v>7412</v>
      </c>
      <c r="G3942" s="37" t="s">
        <v>8181</v>
      </c>
      <c r="H3942" s="232" t="s">
        <v>194</v>
      </c>
      <c r="I3942" s="24">
        <v>2</v>
      </c>
      <c r="J3942" s="24" t="s">
        <v>8143</v>
      </c>
      <c r="K3942" s="60" t="s">
        <v>31</v>
      </c>
      <c r="L3942" s="238">
        <v>2</v>
      </c>
      <c r="M3942" s="27">
        <f t="shared" si="181"/>
        <v>260</v>
      </c>
      <c r="N3942" s="23"/>
      <c r="O3942" s="184" t="s">
        <v>32</v>
      </c>
      <c r="P3942" s="237"/>
    </row>
    <row r="3943" s="83" customFormat="1" ht="18" customHeight="1" spans="1:16">
      <c r="A3943" s="24">
        <v>3938</v>
      </c>
      <c r="B3943" s="24" t="s">
        <v>23</v>
      </c>
      <c r="C3943" s="24" t="s">
        <v>24</v>
      </c>
      <c r="D3943" s="24" t="s">
        <v>25</v>
      </c>
      <c r="E3943" s="60" t="s">
        <v>4460</v>
      </c>
      <c r="F3943" s="60" t="s">
        <v>7412</v>
      </c>
      <c r="G3943" s="37" t="s">
        <v>8182</v>
      </c>
      <c r="H3943" s="232" t="s">
        <v>194</v>
      </c>
      <c r="I3943" s="24">
        <v>2</v>
      </c>
      <c r="J3943" s="24" t="s">
        <v>8143</v>
      </c>
      <c r="K3943" s="60" t="s">
        <v>31</v>
      </c>
      <c r="L3943" s="238">
        <v>2</v>
      </c>
      <c r="M3943" s="27">
        <f t="shared" si="181"/>
        <v>260</v>
      </c>
      <c r="N3943" s="23"/>
      <c r="O3943" s="184" t="s">
        <v>32</v>
      </c>
      <c r="P3943" s="237"/>
    </row>
    <row r="3944" s="83" customFormat="1" ht="18" customHeight="1" spans="1:16">
      <c r="A3944" s="24">
        <v>3939</v>
      </c>
      <c r="B3944" s="24" t="s">
        <v>23</v>
      </c>
      <c r="C3944" s="24" t="s">
        <v>24</v>
      </c>
      <c r="D3944" s="24" t="s">
        <v>25</v>
      </c>
      <c r="E3944" s="60" t="s">
        <v>4460</v>
      </c>
      <c r="F3944" s="60" t="s">
        <v>7412</v>
      </c>
      <c r="G3944" s="37" t="s">
        <v>7535</v>
      </c>
      <c r="H3944" s="232" t="s">
        <v>194</v>
      </c>
      <c r="I3944" s="24">
        <v>3</v>
      </c>
      <c r="J3944" s="24" t="s">
        <v>8183</v>
      </c>
      <c r="K3944" s="60" t="s">
        <v>31</v>
      </c>
      <c r="L3944" s="238">
        <v>3</v>
      </c>
      <c r="M3944" s="27">
        <f t="shared" si="181"/>
        <v>390</v>
      </c>
      <c r="N3944" s="23"/>
      <c r="O3944" s="184" t="s">
        <v>32</v>
      </c>
      <c r="P3944" s="237"/>
    </row>
    <row r="3945" s="83" customFormat="1" ht="18" customHeight="1" spans="1:16">
      <c r="A3945" s="24">
        <v>3940</v>
      </c>
      <c r="B3945" s="24" t="s">
        <v>23</v>
      </c>
      <c r="C3945" s="24" t="s">
        <v>24</v>
      </c>
      <c r="D3945" s="24" t="s">
        <v>25</v>
      </c>
      <c r="E3945" s="24" t="s">
        <v>4460</v>
      </c>
      <c r="F3945" s="24" t="s">
        <v>7412</v>
      </c>
      <c r="G3945" s="37" t="s">
        <v>8184</v>
      </c>
      <c r="H3945" s="232" t="s">
        <v>194</v>
      </c>
      <c r="I3945" s="24">
        <v>3</v>
      </c>
      <c r="J3945" s="24" t="s">
        <v>8183</v>
      </c>
      <c r="K3945" s="60" t="s">
        <v>31</v>
      </c>
      <c r="L3945" s="238">
        <v>3</v>
      </c>
      <c r="M3945" s="27">
        <f t="shared" si="181"/>
        <v>390</v>
      </c>
      <c r="N3945" s="23"/>
      <c r="O3945" s="184" t="s">
        <v>32</v>
      </c>
      <c r="P3945" s="237"/>
    </row>
    <row r="3946" s="83" customFormat="1" ht="18" customHeight="1" spans="1:16">
      <c r="A3946" s="24">
        <v>3941</v>
      </c>
      <c r="B3946" s="24" t="s">
        <v>23</v>
      </c>
      <c r="C3946" s="24" t="s">
        <v>24</v>
      </c>
      <c r="D3946" s="24" t="s">
        <v>25</v>
      </c>
      <c r="E3946" s="60" t="s">
        <v>4460</v>
      </c>
      <c r="F3946" s="60" t="s">
        <v>7412</v>
      </c>
      <c r="G3946" s="37" t="s">
        <v>8185</v>
      </c>
      <c r="H3946" s="24" t="s">
        <v>1583</v>
      </c>
      <c r="I3946" s="24">
        <v>3</v>
      </c>
      <c r="J3946" s="24" t="s">
        <v>8183</v>
      </c>
      <c r="K3946" s="60" t="s">
        <v>31</v>
      </c>
      <c r="L3946" s="238">
        <v>3</v>
      </c>
      <c r="M3946" s="27">
        <f>L3946*312</f>
        <v>936</v>
      </c>
      <c r="N3946" s="23"/>
      <c r="O3946" s="184" t="s">
        <v>32</v>
      </c>
      <c r="P3946" s="237"/>
    </row>
    <row r="3947" s="83" customFormat="1" ht="18" customHeight="1" spans="1:16">
      <c r="A3947" s="24">
        <v>3942</v>
      </c>
      <c r="B3947" s="24" t="s">
        <v>23</v>
      </c>
      <c r="C3947" s="24" t="s">
        <v>24</v>
      </c>
      <c r="D3947" s="24" t="s">
        <v>25</v>
      </c>
      <c r="E3947" s="24" t="s">
        <v>4460</v>
      </c>
      <c r="F3947" s="24" t="s">
        <v>7412</v>
      </c>
      <c r="G3947" s="37" t="s">
        <v>8186</v>
      </c>
      <c r="H3947" s="232" t="s">
        <v>194</v>
      </c>
      <c r="I3947" s="24">
        <v>3</v>
      </c>
      <c r="J3947" s="24" t="s">
        <v>8183</v>
      </c>
      <c r="K3947" s="60" t="s">
        <v>31</v>
      </c>
      <c r="L3947" s="238">
        <v>3</v>
      </c>
      <c r="M3947" s="27">
        <f t="shared" ref="M3947:M3961" si="182">L3947*130</f>
        <v>390</v>
      </c>
      <c r="N3947" s="23"/>
      <c r="O3947" s="184" t="s">
        <v>32</v>
      </c>
      <c r="P3947" s="237"/>
    </row>
    <row r="3948" s="83" customFormat="1" ht="18" customHeight="1" spans="1:16">
      <c r="A3948" s="24">
        <v>3943</v>
      </c>
      <c r="B3948" s="24" t="s">
        <v>23</v>
      </c>
      <c r="C3948" s="24" t="s">
        <v>24</v>
      </c>
      <c r="D3948" s="24" t="s">
        <v>25</v>
      </c>
      <c r="E3948" s="60" t="s">
        <v>4460</v>
      </c>
      <c r="F3948" s="60" t="s">
        <v>7412</v>
      </c>
      <c r="G3948" s="37" t="s">
        <v>8187</v>
      </c>
      <c r="H3948" s="232" t="s">
        <v>194</v>
      </c>
      <c r="I3948" s="24">
        <v>2</v>
      </c>
      <c r="J3948" s="24" t="s">
        <v>8183</v>
      </c>
      <c r="K3948" s="60" t="s">
        <v>31</v>
      </c>
      <c r="L3948" s="238">
        <v>2</v>
      </c>
      <c r="M3948" s="27">
        <f t="shared" si="182"/>
        <v>260</v>
      </c>
      <c r="N3948" s="23"/>
      <c r="O3948" s="184" t="s">
        <v>32</v>
      </c>
      <c r="P3948" s="237"/>
    </row>
    <row r="3949" s="83" customFormat="1" ht="18" customHeight="1" spans="1:16">
      <c r="A3949" s="24">
        <v>3944</v>
      </c>
      <c r="B3949" s="24" t="s">
        <v>23</v>
      </c>
      <c r="C3949" s="24" t="s">
        <v>24</v>
      </c>
      <c r="D3949" s="24" t="s">
        <v>25</v>
      </c>
      <c r="E3949" s="60" t="s">
        <v>4460</v>
      </c>
      <c r="F3949" s="60" t="s">
        <v>7412</v>
      </c>
      <c r="G3949" s="37" t="s">
        <v>6910</v>
      </c>
      <c r="H3949" s="232" t="s">
        <v>194</v>
      </c>
      <c r="I3949" s="24">
        <v>3</v>
      </c>
      <c r="J3949" s="24" t="s">
        <v>8183</v>
      </c>
      <c r="K3949" s="60" t="s">
        <v>31</v>
      </c>
      <c r="L3949" s="238">
        <v>3</v>
      </c>
      <c r="M3949" s="27">
        <f t="shared" si="182"/>
        <v>390</v>
      </c>
      <c r="N3949" s="23"/>
      <c r="O3949" s="184" t="s">
        <v>32</v>
      </c>
      <c r="P3949" s="237"/>
    </row>
    <row r="3950" s="83" customFormat="1" ht="18" customHeight="1" spans="1:16">
      <c r="A3950" s="24">
        <v>3945</v>
      </c>
      <c r="B3950" s="24" t="s">
        <v>23</v>
      </c>
      <c r="C3950" s="24" t="s">
        <v>24</v>
      </c>
      <c r="D3950" s="24" t="s">
        <v>25</v>
      </c>
      <c r="E3950" s="24" t="s">
        <v>4460</v>
      </c>
      <c r="F3950" s="24" t="s">
        <v>7412</v>
      </c>
      <c r="G3950" s="37" t="s">
        <v>8188</v>
      </c>
      <c r="H3950" s="232" t="s">
        <v>194</v>
      </c>
      <c r="I3950" s="24">
        <v>2</v>
      </c>
      <c r="J3950" s="24" t="s">
        <v>8183</v>
      </c>
      <c r="K3950" s="60" t="s">
        <v>31</v>
      </c>
      <c r="L3950" s="238">
        <v>2</v>
      </c>
      <c r="M3950" s="27">
        <f t="shared" si="182"/>
        <v>260</v>
      </c>
      <c r="N3950" s="23"/>
      <c r="O3950" s="184" t="s">
        <v>32</v>
      </c>
      <c r="P3950" s="237"/>
    </row>
    <row r="3951" s="83" customFormat="1" ht="18" customHeight="1" spans="1:16">
      <c r="A3951" s="24">
        <v>3946</v>
      </c>
      <c r="B3951" s="24" t="s">
        <v>23</v>
      </c>
      <c r="C3951" s="24" t="s">
        <v>24</v>
      </c>
      <c r="D3951" s="24" t="s">
        <v>25</v>
      </c>
      <c r="E3951" s="24" t="s">
        <v>4460</v>
      </c>
      <c r="F3951" s="24" t="s">
        <v>7412</v>
      </c>
      <c r="G3951" s="37" t="s">
        <v>8189</v>
      </c>
      <c r="H3951" s="24" t="s">
        <v>194</v>
      </c>
      <c r="I3951" s="24">
        <v>7</v>
      </c>
      <c r="J3951" s="24" t="s">
        <v>8183</v>
      </c>
      <c r="K3951" s="60" t="s">
        <v>31</v>
      </c>
      <c r="L3951" s="238">
        <v>7</v>
      </c>
      <c r="M3951" s="27">
        <f t="shared" si="182"/>
        <v>910</v>
      </c>
      <c r="N3951" s="23"/>
      <c r="O3951" s="184" t="s">
        <v>32</v>
      </c>
      <c r="P3951" s="237"/>
    </row>
    <row r="3952" s="83" customFormat="1" ht="18" customHeight="1" spans="1:16">
      <c r="A3952" s="24">
        <v>3947</v>
      </c>
      <c r="B3952" s="24" t="s">
        <v>23</v>
      </c>
      <c r="C3952" s="24" t="s">
        <v>24</v>
      </c>
      <c r="D3952" s="24" t="s">
        <v>25</v>
      </c>
      <c r="E3952" s="24" t="s">
        <v>4460</v>
      </c>
      <c r="F3952" s="24" t="s">
        <v>7412</v>
      </c>
      <c r="G3952" s="37" t="s">
        <v>8190</v>
      </c>
      <c r="H3952" s="232" t="s">
        <v>194</v>
      </c>
      <c r="I3952" s="24">
        <v>3</v>
      </c>
      <c r="J3952" s="24" t="s">
        <v>8183</v>
      </c>
      <c r="K3952" s="60" t="s">
        <v>31</v>
      </c>
      <c r="L3952" s="238">
        <v>3</v>
      </c>
      <c r="M3952" s="27">
        <f t="shared" si="182"/>
        <v>390</v>
      </c>
      <c r="N3952" s="23"/>
      <c r="O3952" s="184" t="s">
        <v>32</v>
      </c>
      <c r="P3952" s="237"/>
    </row>
    <row r="3953" s="83" customFormat="1" ht="18" customHeight="1" spans="1:16">
      <c r="A3953" s="24">
        <v>3948</v>
      </c>
      <c r="B3953" s="24" t="s">
        <v>23</v>
      </c>
      <c r="C3953" s="24" t="s">
        <v>24</v>
      </c>
      <c r="D3953" s="24" t="s">
        <v>25</v>
      </c>
      <c r="E3953" s="24" t="s">
        <v>4460</v>
      </c>
      <c r="F3953" s="24" t="s">
        <v>7412</v>
      </c>
      <c r="G3953" s="37" t="s">
        <v>8191</v>
      </c>
      <c r="H3953" s="232" t="s">
        <v>194</v>
      </c>
      <c r="I3953" s="24">
        <v>3</v>
      </c>
      <c r="J3953" s="24" t="s">
        <v>8183</v>
      </c>
      <c r="K3953" s="60" t="s">
        <v>31</v>
      </c>
      <c r="L3953" s="238">
        <v>3</v>
      </c>
      <c r="M3953" s="27">
        <f t="shared" si="182"/>
        <v>390</v>
      </c>
      <c r="N3953" s="23"/>
      <c r="O3953" s="184" t="s">
        <v>32</v>
      </c>
      <c r="P3953" s="237"/>
    </row>
    <row r="3954" s="83" customFormat="1" ht="18" customHeight="1" spans="1:16">
      <c r="A3954" s="24">
        <v>3949</v>
      </c>
      <c r="B3954" s="24" t="s">
        <v>23</v>
      </c>
      <c r="C3954" s="24" t="s">
        <v>24</v>
      </c>
      <c r="D3954" s="24" t="s">
        <v>25</v>
      </c>
      <c r="E3954" s="24" t="s">
        <v>4460</v>
      </c>
      <c r="F3954" s="24" t="s">
        <v>7412</v>
      </c>
      <c r="G3954" s="37" t="s">
        <v>8192</v>
      </c>
      <c r="H3954" s="232" t="s">
        <v>194</v>
      </c>
      <c r="I3954" s="24">
        <v>2</v>
      </c>
      <c r="J3954" s="24" t="s">
        <v>8183</v>
      </c>
      <c r="K3954" s="60" t="s">
        <v>31</v>
      </c>
      <c r="L3954" s="238">
        <v>2</v>
      </c>
      <c r="M3954" s="27">
        <f t="shared" si="182"/>
        <v>260</v>
      </c>
      <c r="N3954" s="23"/>
      <c r="O3954" s="184" t="s">
        <v>32</v>
      </c>
      <c r="P3954" s="237"/>
    </row>
    <row r="3955" s="83" customFormat="1" ht="18" customHeight="1" spans="1:16">
      <c r="A3955" s="24">
        <v>3950</v>
      </c>
      <c r="B3955" s="24" t="s">
        <v>23</v>
      </c>
      <c r="C3955" s="24" t="s">
        <v>24</v>
      </c>
      <c r="D3955" s="24" t="s">
        <v>25</v>
      </c>
      <c r="E3955" s="60" t="s">
        <v>4460</v>
      </c>
      <c r="F3955" s="60" t="s">
        <v>7412</v>
      </c>
      <c r="G3955" s="37" t="s">
        <v>8193</v>
      </c>
      <c r="H3955" s="232" t="s">
        <v>194</v>
      </c>
      <c r="I3955" s="24">
        <v>3</v>
      </c>
      <c r="J3955" s="24" t="s">
        <v>8183</v>
      </c>
      <c r="K3955" s="60" t="s">
        <v>31</v>
      </c>
      <c r="L3955" s="238">
        <v>3</v>
      </c>
      <c r="M3955" s="27">
        <f t="shared" si="182"/>
        <v>390</v>
      </c>
      <c r="N3955" s="23"/>
      <c r="O3955" s="184" t="s">
        <v>32</v>
      </c>
      <c r="P3955" s="237"/>
    </row>
    <row r="3956" s="83" customFormat="1" ht="18" customHeight="1" spans="1:16">
      <c r="A3956" s="24">
        <v>3951</v>
      </c>
      <c r="B3956" s="24" t="s">
        <v>23</v>
      </c>
      <c r="C3956" s="24" t="s">
        <v>24</v>
      </c>
      <c r="D3956" s="24" t="s">
        <v>25</v>
      </c>
      <c r="E3956" s="60" t="s">
        <v>4460</v>
      </c>
      <c r="F3956" s="60" t="s">
        <v>7412</v>
      </c>
      <c r="G3956" s="37" t="s">
        <v>8194</v>
      </c>
      <c r="H3956" s="232" t="s">
        <v>194</v>
      </c>
      <c r="I3956" s="24">
        <v>3</v>
      </c>
      <c r="J3956" s="24" t="s">
        <v>8183</v>
      </c>
      <c r="K3956" s="60" t="s">
        <v>31</v>
      </c>
      <c r="L3956" s="238">
        <v>3</v>
      </c>
      <c r="M3956" s="27">
        <f t="shared" si="182"/>
        <v>390</v>
      </c>
      <c r="N3956" s="23"/>
      <c r="O3956" s="184" t="s">
        <v>32</v>
      </c>
      <c r="P3956" s="237"/>
    </row>
    <row r="3957" s="83" customFormat="1" ht="18" customHeight="1" spans="1:16">
      <c r="A3957" s="24">
        <v>3952</v>
      </c>
      <c r="B3957" s="24" t="s">
        <v>23</v>
      </c>
      <c r="C3957" s="24" t="s">
        <v>24</v>
      </c>
      <c r="D3957" s="24" t="s">
        <v>25</v>
      </c>
      <c r="E3957" s="60" t="s">
        <v>4460</v>
      </c>
      <c r="F3957" s="60" t="s">
        <v>7412</v>
      </c>
      <c r="G3957" s="37" t="s">
        <v>8195</v>
      </c>
      <c r="H3957" s="24" t="s">
        <v>1583</v>
      </c>
      <c r="I3957" s="24">
        <v>4</v>
      </c>
      <c r="J3957" s="24" t="s">
        <v>8183</v>
      </c>
      <c r="K3957" s="60" t="s">
        <v>31</v>
      </c>
      <c r="L3957" s="238">
        <v>4</v>
      </c>
      <c r="M3957" s="27">
        <f t="shared" si="182"/>
        <v>520</v>
      </c>
      <c r="N3957" s="23"/>
      <c r="O3957" s="184" t="s">
        <v>32</v>
      </c>
      <c r="P3957" s="237"/>
    </row>
    <row r="3958" s="83" customFormat="1" ht="18" customHeight="1" spans="1:16">
      <c r="A3958" s="24">
        <v>3953</v>
      </c>
      <c r="B3958" s="24" t="s">
        <v>23</v>
      </c>
      <c r="C3958" s="24" t="s">
        <v>24</v>
      </c>
      <c r="D3958" s="24" t="s">
        <v>25</v>
      </c>
      <c r="E3958" s="24" t="s">
        <v>4460</v>
      </c>
      <c r="F3958" s="24" t="s">
        <v>7412</v>
      </c>
      <c r="G3958" s="37" t="s">
        <v>7453</v>
      </c>
      <c r="H3958" s="232" t="s">
        <v>194</v>
      </c>
      <c r="I3958" s="24">
        <v>3</v>
      </c>
      <c r="J3958" s="24" t="s">
        <v>8183</v>
      </c>
      <c r="K3958" s="60" t="s">
        <v>31</v>
      </c>
      <c r="L3958" s="238">
        <v>3</v>
      </c>
      <c r="M3958" s="27">
        <f t="shared" si="182"/>
        <v>390</v>
      </c>
      <c r="N3958" s="23"/>
      <c r="O3958" s="184" t="s">
        <v>32</v>
      </c>
      <c r="P3958" s="237"/>
    </row>
    <row r="3959" s="83" customFormat="1" ht="18" customHeight="1" spans="1:16">
      <c r="A3959" s="24">
        <v>3954</v>
      </c>
      <c r="B3959" s="24" t="s">
        <v>23</v>
      </c>
      <c r="C3959" s="24" t="s">
        <v>24</v>
      </c>
      <c r="D3959" s="24" t="s">
        <v>25</v>
      </c>
      <c r="E3959" s="24" t="s">
        <v>4460</v>
      </c>
      <c r="F3959" s="24" t="s">
        <v>7412</v>
      </c>
      <c r="G3959" s="37" t="s">
        <v>8196</v>
      </c>
      <c r="H3959" s="24" t="s">
        <v>194</v>
      </c>
      <c r="I3959" s="24">
        <v>4</v>
      </c>
      <c r="J3959" s="24" t="s">
        <v>8183</v>
      </c>
      <c r="K3959" s="60" t="s">
        <v>31</v>
      </c>
      <c r="L3959" s="238">
        <v>4</v>
      </c>
      <c r="M3959" s="27">
        <f t="shared" si="182"/>
        <v>520</v>
      </c>
      <c r="N3959" s="23"/>
      <c r="O3959" s="184" t="s">
        <v>32</v>
      </c>
      <c r="P3959" s="237"/>
    </row>
    <row r="3960" s="83" customFormat="1" ht="18" customHeight="1" spans="1:16">
      <c r="A3960" s="24">
        <v>3955</v>
      </c>
      <c r="B3960" s="24" t="s">
        <v>23</v>
      </c>
      <c r="C3960" s="24" t="s">
        <v>24</v>
      </c>
      <c r="D3960" s="24" t="s">
        <v>25</v>
      </c>
      <c r="E3960" s="60" t="s">
        <v>4460</v>
      </c>
      <c r="F3960" s="60" t="s">
        <v>7412</v>
      </c>
      <c r="G3960" s="37" t="s">
        <v>7577</v>
      </c>
      <c r="H3960" s="232" t="s">
        <v>194</v>
      </c>
      <c r="I3960" s="24">
        <v>3</v>
      </c>
      <c r="J3960" s="24" t="s">
        <v>8183</v>
      </c>
      <c r="K3960" s="60" t="s">
        <v>31</v>
      </c>
      <c r="L3960" s="238">
        <v>3</v>
      </c>
      <c r="M3960" s="27">
        <f t="shared" si="182"/>
        <v>390</v>
      </c>
      <c r="N3960" s="23"/>
      <c r="O3960" s="184" t="s">
        <v>32</v>
      </c>
      <c r="P3960" s="237"/>
    </row>
    <row r="3961" s="83" customFormat="1" ht="18" customHeight="1" spans="1:16">
      <c r="A3961" s="24">
        <v>3956</v>
      </c>
      <c r="B3961" s="24" t="s">
        <v>23</v>
      </c>
      <c r="C3961" s="24" t="s">
        <v>24</v>
      </c>
      <c r="D3961" s="24" t="s">
        <v>25</v>
      </c>
      <c r="E3961" s="60" t="s">
        <v>4460</v>
      </c>
      <c r="F3961" s="60" t="s">
        <v>7412</v>
      </c>
      <c r="G3961" s="37" t="s">
        <v>7446</v>
      </c>
      <c r="H3961" s="232" t="s">
        <v>194</v>
      </c>
      <c r="I3961" s="24">
        <v>3</v>
      </c>
      <c r="J3961" s="24" t="s">
        <v>8183</v>
      </c>
      <c r="K3961" s="60" t="s">
        <v>31</v>
      </c>
      <c r="L3961" s="238">
        <v>3</v>
      </c>
      <c r="M3961" s="27">
        <f t="shared" si="182"/>
        <v>390</v>
      </c>
      <c r="N3961" s="23"/>
      <c r="O3961" s="184" t="s">
        <v>32</v>
      </c>
      <c r="P3961" s="237"/>
    </row>
    <row r="3962" s="83" customFormat="1" ht="18" customHeight="1" spans="1:16">
      <c r="A3962" s="24">
        <v>3957</v>
      </c>
      <c r="B3962" s="24" t="s">
        <v>23</v>
      </c>
      <c r="C3962" s="24" t="s">
        <v>24</v>
      </c>
      <c r="D3962" s="24" t="s">
        <v>25</v>
      </c>
      <c r="E3962" s="60" t="s">
        <v>4460</v>
      </c>
      <c r="F3962" s="60" t="s">
        <v>7412</v>
      </c>
      <c r="G3962" s="37" t="s">
        <v>8197</v>
      </c>
      <c r="H3962" s="24" t="s">
        <v>51</v>
      </c>
      <c r="I3962" s="24">
        <v>3</v>
      </c>
      <c r="J3962" s="24" t="s">
        <v>8183</v>
      </c>
      <c r="K3962" s="60" t="s">
        <v>31</v>
      </c>
      <c r="L3962" s="238">
        <v>3</v>
      </c>
      <c r="M3962" s="27">
        <f>L3962*312</f>
        <v>936</v>
      </c>
      <c r="N3962" s="23"/>
      <c r="O3962" s="184" t="s">
        <v>32</v>
      </c>
      <c r="P3962" s="237"/>
    </row>
    <row r="3963" s="83" customFormat="1" ht="18" customHeight="1" spans="1:16">
      <c r="A3963" s="24">
        <v>3958</v>
      </c>
      <c r="B3963" s="24" t="s">
        <v>23</v>
      </c>
      <c r="C3963" s="24" t="s">
        <v>24</v>
      </c>
      <c r="D3963" s="24" t="s">
        <v>25</v>
      </c>
      <c r="E3963" s="24" t="s">
        <v>4460</v>
      </c>
      <c r="F3963" s="24" t="s">
        <v>7412</v>
      </c>
      <c r="G3963" s="37" t="s">
        <v>8198</v>
      </c>
      <c r="H3963" s="24" t="s">
        <v>194</v>
      </c>
      <c r="I3963" s="24">
        <v>4</v>
      </c>
      <c r="J3963" s="24" t="s">
        <v>8183</v>
      </c>
      <c r="K3963" s="60" t="s">
        <v>31</v>
      </c>
      <c r="L3963" s="238">
        <v>4</v>
      </c>
      <c r="M3963" s="27">
        <f>L3963*130</f>
        <v>520</v>
      </c>
      <c r="N3963" s="23"/>
      <c r="O3963" s="184" t="s">
        <v>32</v>
      </c>
      <c r="P3963" s="237"/>
    </row>
    <row r="3964" s="83" customFormat="1" ht="18" customHeight="1" spans="1:16">
      <c r="A3964" s="24">
        <v>3959</v>
      </c>
      <c r="B3964" s="24" t="s">
        <v>23</v>
      </c>
      <c r="C3964" s="24" t="s">
        <v>24</v>
      </c>
      <c r="D3964" s="24" t="s">
        <v>25</v>
      </c>
      <c r="E3964" s="60" t="s">
        <v>4460</v>
      </c>
      <c r="F3964" s="60" t="s">
        <v>7412</v>
      </c>
      <c r="G3964" s="37" t="s">
        <v>7671</v>
      </c>
      <c r="H3964" s="232" t="s">
        <v>194</v>
      </c>
      <c r="I3964" s="24">
        <v>2</v>
      </c>
      <c r="J3964" s="24" t="s">
        <v>8183</v>
      </c>
      <c r="K3964" s="60" t="s">
        <v>31</v>
      </c>
      <c r="L3964" s="238">
        <v>2</v>
      </c>
      <c r="M3964" s="27">
        <f>L3964*130</f>
        <v>260</v>
      </c>
      <c r="N3964" s="23"/>
      <c r="O3964" s="184" t="s">
        <v>32</v>
      </c>
      <c r="P3964" s="237"/>
    </row>
    <row r="3965" s="83" customFormat="1" ht="18" customHeight="1" spans="1:16">
      <c r="A3965" s="24">
        <v>3960</v>
      </c>
      <c r="B3965" s="24" t="s">
        <v>23</v>
      </c>
      <c r="C3965" s="24" t="s">
        <v>24</v>
      </c>
      <c r="D3965" s="24" t="s">
        <v>25</v>
      </c>
      <c r="E3965" s="60" t="s">
        <v>4460</v>
      </c>
      <c r="F3965" s="60" t="s">
        <v>7412</v>
      </c>
      <c r="G3965" s="37" t="s">
        <v>8199</v>
      </c>
      <c r="H3965" s="232" t="s">
        <v>194</v>
      </c>
      <c r="I3965" s="24">
        <v>2</v>
      </c>
      <c r="J3965" s="24" t="s">
        <v>8183</v>
      </c>
      <c r="K3965" s="60" t="s">
        <v>31</v>
      </c>
      <c r="L3965" s="238">
        <v>2</v>
      </c>
      <c r="M3965" s="27">
        <f>L3965*130</f>
        <v>260</v>
      </c>
      <c r="N3965" s="23"/>
      <c r="O3965" s="184" t="s">
        <v>32</v>
      </c>
      <c r="P3965" s="237"/>
    </row>
    <row r="3966" s="83" customFormat="1" ht="18" customHeight="1" spans="1:16">
      <c r="A3966" s="24">
        <v>3961</v>
      </c>
      <c r="B3966" s="24" t="s">
        <v>23</v>
      </c>
      <c r="C3966" s="24" t="s">
        <v>24</v>
      </c>
      <c r="D3966" s="24" t="s">
        <v>25</v>
      </c>
      <c r="E3966" s="60" t="s">
        <v>4460</v>
      </c>
      <c r="F3966" s="60" t="s">
        <v>7412</v>
      </c>
      <c r="G3966" s="37" t="s">
        <v>7009</v>
      </c>
      <c r="H3966" s="24" t="s">
        <v>51</v>
      </c>
      <c r="I3966" s="24">
        <v>3</v>
      </c>
      <c r="J3966" s="24" t="s">
        <v>8183</v>
      </c>
      <c r="K3966" s="60" t="s">
        <v>31</v>
      </c>
      <c r="L3966" s="238">
        <v>3</v>
      </c>
      <c r="M3966" s="27">
        <f>L3966*312</f>
        <v>936</v>
      </c>
      <c r="N3966" s="23"/>
      <c r="O3966" s="184" t="s">
        <v>32</v>
      </c>
      <c r="P3966" s="237"/>
    </row>
    <row r="3967" s="83" customFormat="1" ht="18" customHeight="1" spans="1:16">
      <c r="A3967" s="24">
        <v>3962</v>
      </c>
      <c r="B3967" s="24" t="s">
        <v>23</v>
      </c>
      <c r="C3967" s="24" t="s">
        <v>24</v>
      </c>
      <c r="D3967" s="24" t="s">
        <v>25</v>
      </c>
      <c r="E3967" s="60" t="s">
        <v>4460</v>
      </c>
      <c r="F3967" s="60" t="s">
        <v>7412</v>
      </c>
      <c r="G3967" s="37" t="s">
        <v>8200</v>
      </c>
      <c r="H3967" s="232" t="s">
        <v>194</v>
      </c>
      <c r="I3967" s="24">
        <v>3</v>
      </c>
      <c r="J3967" s="24" t="s">
        <v>8183</v>
      </c>
      <c r="K3967" s="60" t="s">
        <v>31</v>
      </c>
      <c r="L3967" s="238">
        <v>3</v>
      </c>
      <c r="M3967" s="27">
        <f t="shared" ref="M3967:M3974" si="183">L3967*130</f>
        <v>390</v>
      </c>
      <c r="N3967" s="23"/>
      <c r="O3967" s="184" t="s">
        <v>32</v>
      </c>
      <c r="P3967" s="237"/>
    </row>
    <row r="3968" s="83" customFormat="1" ht="18" customHeight="1" spans="1:16">
      <c r="A3968" s="24">
        <v>3963</v>
      </c>
      <c r="B3968" s="24" t="s">
        <v>23</v>
      </c>
      <c r="C3968" s="24" t="s">
        <v>24</v>
      </c>
      <c r="D3968" s="24" t="s">
        <v>25</v>
      </c>
      <c r="E3968" s="60" t="s">
        <v>4460</v>
      </c>
      <c r="F3968" s="60" t="s">
        <v>7412</v>
      </c>
      <c r="G3968" s="37" t="s">
        <v>8201</v>
      </c>
      <c r="H3968" s="232" t="s">
        <v>194</v>
      </c>
      <c r="I3968" s="24">
        <v>2</v>
      </c>
      <c r="J3968" s="24" t="s">
        <v>8183</v>
      </c>
      <c r="K3968" s="60" t="s">
        <v>31</v>
      </c>
      <c r="L3968" s="238">
        <v>2</v>
      </c>
      <c r="M3968" s="27">
        <f t="shared" si="183"/>
        <v>260</v>
      </c>
      <c r="N3968" s="23"/>
      <c r="O3968" s="184" t="s">
        <v>32</v>
      </c>
      <c r="P3968" s="237"/>
    </row>
    <row r="3969" s="83" customFormat="1" ht="18" customHeight="1" spans="1:16">
      <c r="A3969" s="24">
        <v>3964</v>
      </c>
      <c r="B3969" s="24" t="s">
        <v>23</v>
      </c>
      <c r="C3969" s="24" t="s">
        <v>24</v>
      </c>
      <c r="D3969" s="24" t="s">
        <v>25</v>
      </c>
      <c r="E3969" s="60" t="s">
        <v>4460</v>
      </c>
      <c r="F3969" s="60" t="s">
        <v>7412</v>
      </c>
      <c r="G3969" s="37" t="s">
        <v>7730</v>
      </c>
      <c r="H3969" s="232" t="s">
        <v>194</v>
      </c>
      <c r="I3969" s="24">
        <v>2</v>
      </c>
      <c r="J3969" s="24" t="s">
        <v>8183</v>
      </c>
      <c r="K3969" s="60" t="s">
        <v>31</v>
      </c>
      <c r="L3969" s="238">
        <v>2</v>
      </c>
      <c r="M3969" s="27">
        <f t="shared" si="183"/>
        <v>260</v>
      </c>
      <c r="N3969" s="23"/>
      <c r="O3969" s="184" t="s">
        <v>32</v>
      </c>
      <c r="P3969" s="237"/>
    </row>
    <row r="3970" s="83" customFormat="1" ht="18" customHeight="1" spans="1:16">
      <c r="A3970" s="24">
        <v>3965</v>
      </c>
      <c r="B3970" s="24" t="s">
        <v>23</v>
      </c>
      <c r="C3970" s="24" t="s">
        <v>24</v>
      </c>
      <c r="D3970" s="24" t="s">
        <v>25</v>
      </c>
      <c r="E3970" s="60" t="s">
        <v>4460</v>
      </c>
      <c r="F3970" s="60" t="s">
        <v>7412</v>
      </c>
      <c r="G3970" s="37" t="s">
        <v>857</v>
      </c>
      <c r="H3970" s="232" t="s">
        <v>194</v>
      </c>
      <c r="I3970" s="24">
        <v>3</v>
      </c>
      <c r="J3970" s="24" t="s">
        <v>8183</v>
      </c>
      <c r="K3970" s="60" t="s">
        <v>31</v>
      </c>
      <c r="L3970" s="238">
        <v>3</v>
      </c>
      <c r="M3970" s="27">
        <f t="shared" si="183"/>
        <v>390</v>
      </c>
      <c r="N3970" s="23"/>
      <c r="O3970" s="184" t="s">
        <v>32</v>
      </c>
      <c r="P3970" s="237"/>
    </row>
    <row r="3971" s="83" customFormat="1" ht="18" customHeight="1" spans="1:16">
      <c r="A3971" s="24">
        <v>3966</v>
      </c>
      <c r="B3971" s="24" t="s">
        <v>23</v>
      </c>
      <c r="C3971" s="24" t="s">
        <v>24</v>
      </c>
      <c r="D3971" s="24" t="s">
        <v>25</v>
      </c>
      <c r="E3971" s="60" t="s">
        <v>4460</v>
      </c>
      <c r="F3971" s="60" t="s">
        <v>7412</v>
      </c>
      <c r="G3971" s="37" t="s">
        <v>8202</v>
      </c>
      <c r="H3971" s="232" t="s">
        <v>194</v>
      </c>
      <c r="I3971" s="24">
        <v>3</v>
      </c>
      <c r="J3971" s="24" t="s">
        <v>8183</v>
      </c>
      <c r="K3971" s="60" t="s">
        <v>31</v>
      </c>
      <c r="L3971" s="238">
        <v>3</v>
      </c>
      <c r="M3971" s="27">
        <f t="shared" si="183"/>
        <v>390</v>
      </c>
      <c r="N3971" s="23"/>
      <c r="O3971" s="184" t="s">
        <v>32</v>
      </c>
      <c r="P3971" s="237"/>
    </row>
    <row r="3972" s="83" customFormat="1" ht="18" customHeight="1" spans="1:16">
      <c r="A3972" s="24">
        <v>3967</v>
      </c>
      <c r="B3972" s="24" t="s">
        <v>23</v>
      </c>
      <c r="C3972" s="24" t="s">
        <v>24</v>
      </c>
      <c r="D3972" s="24" t="s">
        <v>25</v>
      </c>
      <c r="E3972" s="24" t="s">
        <v>4460</v>
      </c>
      <c r="F3972" s="24" t="s">
        <v>7412</v>
      </c>
      <c r="G3972" s="37" t="s">
        <v>8203</v>
      </c>
      <c r="H3972" s="232" t="s">
        <v>194</v>
      </c>
      <c r="I3972" s="24">
        <v>3</v>
      </c>
      <c r="J3972" s="24" t="s">
        <v>8183</v>
      </c>
      <c r="K3972" s="60" t="s">
        <v>31</v>
      </c>
      <c r="L3972" s="238">
        <v>3</v>
      </c>
      <c r="M3972" s="27">
        <f t="shared" si="183"/>
        <v>390</v>
      </c>
      <c r="N3972" s="23"/>
      <c r="O3972" s="184" t="s">
        <v>32</v>
      </c>
      <c r="P3972" s="237"/>
    </row>
    <row r="3973" s="83" customFormat="1" ht="18" customHeight="1" spans="1:16">
      <c r="A3973" s="24">
        <v>3968</v>
      </c>
      <c r="B3973" s="24" t="s">
        <v>23</v>
      </c>
      <c r="C3973" s="24" t="s">
        <v>24</v>
      </c>
      <c r="D3973" s="24" t="s">
        <v>25</v>
      </c>
      <c r="E3973" s="24" t="s">
        <v>4460</v>
      </c>
      <c r="F3973" s="24" t="s">
        <v>7412</v>
      </c>
      <c r="G3973" s="37" t="s">
        <v>8204</v>
      </c>
      <c r="H3973" s="232" t="s">
        <v>194</v>
      </c>
      <c r="I3973" s="24">
        <v>2</v>
      </c>
      <c r="J3973" s="24" t="s">
        <v>8183</v>
      </c>
      <c r="K3973" s="60" t="s">
        <v>31</v>
      </c>
      <c r="L3973" s="238">
        <v>2</v>
      </c>
      <c r="M3973" s="27">
        <f t="shared" si="183"/>
        <v>260</v>
      </c>
      <c r="N3973" s="23"/>
      <c r="O3973" s="184" t="s">
        <v>32</v>
      </c>
      <c r="P3973" s="237"/>
    </row>
    <row r="3974" s="83" customFormat="1" ht="18" customHeight="1" spans="1:16">
      <c r="A3974" s="24">
        <v>3969</v>
      </c>
      <c r="B3974" s="24" t="s">
        <v>23</v>
      </c>
      <c r="C3974" s="24" t="s">
        <v>24</v>
      </c>
      <c r="D3974" s="24" t="s">
        <v>25</v>
      </c>
      <c r="E3974" s="60" t="s">
        <v>4460</v>
      </c>
      <c r="F3974" s="60" t="s">
        <v>7412</v>
      </c>
      <c r="G3974" s="37" t="s">
        <v>8205</v>
      </c>
      <c r="H3974" s="232" t="s">
        <v>194</v>
      </c>
      <c r="I3974" s="24">
        <v>3</v>
      </c>
      <c r="J3974" s="24" t="s">
        <v>8183</v>
      </c>
      <c r="K3974" s="60" t="s">
        <v>31</v>
      </c>
      <c r="L3974" s="238">
        <v>3</v>
      </c>
      <c r="M3974" s="27">
        <f t="shared" si="183"/>
        <v>390</v>
      </c>
      <c r="N3974" s="23"/>
      <c r="O3974" s="184" t="s">
        <v>32</v>
      </c>
      <c r="P3974" s="237"/>
    </row>
    <row r="3975" s="83" customFormat="1" ht="18" customHeight="1" spans="1:16">
      <c r="A3975" s="24">
        <v>3970</v>
      </c>
      <c r="B3975" s="24" t="s">
        <v>23</v>
      </c>
      <c r="C3975" s="24" t="s">
        <v>24</v>
      </c>
      <c r="D3975" s="24" t="s">
        <v>25</v>
      </c>
      <c r="E3975" s="60" t="s">
        <v>4460</v>
      </c>
      <c r="F3975" s="60" t="s">
        <v>7412</v>
      </c>
      <c r="G3975" s="37" t="s">
        <v>6911</v>
      </c>
      <c r="H3975" s="24" t="s">
        <v>5025</v>
      </c>
      <c r="I3975" s="24">
        <v>1</v>
      </c>
      <c r="J3975" s="24" t="s">
        <v>8183</v>
      </c>
      <c r="K3975" s="60" t="s">
        <v>31</v>
      </c>
      <c r="L3975" s="238">
        <v>1</v>
      </c>
      <c r="M3975" s="27">
        <f>L3975*312</f>
        <v>312</v>
      </c>
      <c r="N3975" s="23"/>
      <c r="O3975" s="184" t="s">
        <v>32</v>
      </c>
      <c r="P3975" s="237"/>
    </row>
    <row r="3976" s="83" customFormat="1" ht="18" customHeight="1" spans="1:16">
      <c r="A3976" s="24">
        <v>3971</v>
      </c>
      <c r="B3976" s="24" t="s">
        <v>23</v>
      </c>
      <c r="C3976" s="24" t="s">
        <v>24</v>
      </c>
      <c r="D3976" s="24" t="s">
        <v>25</v>
      </c>
      <c r="E3976" s="60" t="s">
        <v>4460</v>
      </c>
      <c r="F3976" s="60" t="s">
        <v>7412</v>
      </c>
      <c r="G3976" s="37" t="s">
        <v>8206</v>
      </c>
      <c r="H3976" s="232" t="s">
        <v>194</v>
      </c>
      <c r="I3976" s="24">
        <v>3</v>
      </c>
      <c r="J3976" s="24" t="s">
        <v>8183</v>
      </c>
      <c r="K3976" s="60" t="s">
        <v>31</v>
      </c>
      <c r="L3976" s="238">
        <v>3</v>
      </c>
      <c r="M3976" s="27">
        <f>L3976*130</f>
        <v>390</v>
      </c>
      <c r="N3976" s="23"/>
      <c r="O3976" s="184" t="s">
        <v>32</v>
      </c>
      <c r="P3976" s="237"/>
    </row>
    <row r="3977" s="83" customFormat="1" ht="18" customHeight="1" spans="1:16">
      <c r="A3977" s="24">
        <v>3972</v>
      </c>
      <c r="B3977" s="24" t="s">
        <v>23</v>
      </c>
      <c r="C3977" s="24" t="s">
        <v>24</v>
      </c>
      <c r="D3977" s="24" t="s">
        <v>25</v>
      </c>
      <c r="E3977" s="60" t="s">
        <v>4460</v>
      </c>
      <c r="F3977" s="60" t="s">
        <v>7412</v>
      </c>
      <c r="G3977" s="37" t="s">
        <v>7048</v>
      </c>
      <c r="H3977" s="24" t="s">
        <v>1583</v>
      </c>
      <c r="I3977" s="24">
        <v>2</v>
      </c>
      <c r="J3977" s="24" t="s">
        <v>8183</v>
      </c>
      <c r="K3977" s="60" t="s">
        <v>31</v>
      </c>
      <c r="L3977" s="238">
        <v>2</v>
      </c>
      <c r="M3977" s="27">
        <f>L3977*312</f>
        <v>624</v>
      </c>
      <c r="N3977" s="23"/>
      <c r="O3977" s="184" t="s">
        <v>32</v>
      </c>
      <c r="P3977" s="237"/>
    </row>
    <row r="3978" s="83" customFormat="1" ht="18" customHeight="1" spans="1:16">
      <c r="A3978" s="24">
        <v>3973</v>
      </c>
      <c r="B3978" s="24" t="s">
        <v>23</v>
      </c>
      <c r="C3978" s="24" t="s">
        <v>24</v>
      </c>
      <c r="D3978" s="24" t="s">
        <v>25</v>
      </c>
      <c r="E3978" s="24" t="s">
        <v>4460</v>
      </c>
      <c r="F3978" s="24" t="s">
        <v>7412</v>
      </c>
      <c r="G3978" s="37" t="s">
        <v>8207</v>
      </c>
      <c r="H3978" s="232" t="s">
        <v>194</v>
      </c>
      <c r="I3978" s="24">
        <v>2</v>
      </c>
      <c r="J3978" s="24" t="s">
        <v>8183</v>
      </c>
      <c r="K3978" s="60" t="s">
        <v>31</v>
      </c>
      <c r="L3978" s="238">
        <v>2</v>
      </c>
      <c r="M3978" s="27">
        <f>L3978*130</f>
        <v>260</v>
      </c>
      <c r="N3978" s="23"/>
      <c r="O3978" s="184" t="s">
        <v>32</v>
      </c>
      <c r="P3978" s="237"/>
    </row>
    <row r="3979" s="83" customFormat="1" ht="18" customHeight="1" spans="1:16">
      <c r="A3979" s="24">
        <v>3974</v>
      </c>
      <c r="B3979" s="24" t="s">
        <v>23</v>
      </c>
      <c r="C3979" s="24" t="s">
        <v>24</v>
      </c>
      <c r="D3979" s="24" t="s">
        <v>25</v>
      </c>
      <c r="E3979" s="24" t="s">
        <v>4460</v>
      </c>
      <c r="F3979" s="24" t="s">
        <v>7412</v>
      </c>
      <c r="G3979" s="37" t="s">
        <v>8208</v>
      </c>
      <c r="H3979" s="232" t="s">
        <v>194</v>
      </c>
      <c r="I3979" s="24">
        <v>2</v>
      </c>
      <c r="J3979" s="24" t="s">
        <v>8183</v>
      </c>
      <c r="K3979" s="60" t="s">
        <v>31</v>
      </c>
      <c r="L3979" s="238">
        <v>2</v>
      </c>
      <c r="M3979" s="27">
        <f>L3979*130</f>
        <v>260</v>
      </c>
      <c r="N3979" s="23"/>
      <c r="O3979" s="184" t="s">
        <v>32</v>
      </c>
      <c r="P3979" s="237"/>
    </row>
    <row r="3980" s="83" customFormat="1" ht="18" customHeight="1" spans="1:16">
      <c r="A3980" s="24">
        <v>3975</v>
      </c>
      <c r="B3980" s="24" t="s">
        <v>23</v>
      </c>
      <c r="C3980" s="24" t="s">
        <v>24</v>
      </c>
      <c r="D3980" s="24" t="s">
        <v>25</v>
      </c>
      <c r="E3980" s="60" t="s">
        <v>4460</v>
      </c>
      <c r="F3980" s="60" t="s">
        <v>7412</v>
      </c>
      <c r="G3980" s="37" t="s">
        <v>7758</v>
      </c>
      <c r="H3980" s="232" t="s">
        <v>194</v>
      </c>
      <c r="I3980" s="24">
        <v>2</v>
      </c>
      <c r="J3980" s="24" t="s">
        <v>8183</v>
      </c>
      <c r="K3980" s="60" t="s">
        <v>31</v>
      </c>
      <c r="L3980" s="238">
        <v>2</v>
      </c>
      <c r="M3980" s="27">
        <f>L3980*130</f>
        <v>260</v>
      </c>
      <c r="N3980" s="23"/>
      <c r="O3980" s="184" t="s">
        <v>32</v>
      </c>
      <c r="P3980" s="237"/>
    </row>
    <row r="3981" s="83" customFormat="1" ht="18" customHeight="1" spans="1:16">
      <c r="A3981" s="24">
        <v>3976</v>
      </c>
      <c r="B3981" s="24" t="s">
        <v>23</v>
      </c>
      <c r="C3981" s="24" t="s">
        <v>24</v>
      </c>
      <c r="D3981" s="24" t="s">
        <v>25</v>
      </c>
      <c r="E3981" s="24" t="s">
        <v>4460</v>
      </c>
      <c r="F3981" s="24" t="s">
        <v>7412</v>
      </c>
      <c r="G3981" s="37" t="s">
        <v>8026</v>
      </c>
      <c r="H3981" s="232" t="s">
        <v>194</v>
      </c>
      <c r="I3981" s="24">
        <v>2</v>
      </c>
      <c r="J3981" s="24" t="s">
        <v>8183</v>
      </c>
      <c r="K3981" s="60" t="s">
        <v>31</v>
      </c>
      <c r="L3981" s="238">
        <v>2</v>
      </c>
      <c r="M3981" s="27">
        <f>L3981*130</f>
        <v>260</v>
      </c>
      <c r="N3981" s="23"/>
      <c r="O3981" s="184" t="s">
        <v>32</v>
      </c>
      <c r="P3981" s="237"/>
    </row>
    <row r="3982" s="83" customFormat="1" ht="18" customHeight="1" spans="1:16">
      <c r="A3982" s="24">
        <v>3977</v>
      </c>
      <c r="B3982" s="24" t="s">
        <v>23</v>
      </c>
      <c r="C3982" s="24" t="s">
        <v>24</v>
      </c>
      <c r="D3982" s="24" t="s">
        <v>25</v>
      </c>
      <c r="E3982" s="60" t="s">
        <v>4460</v>
      </c>
      <c r="F3982" s="60" t="s">
        <v>7412</v>
      </c>
      <c r="G3982" s="37" t="s">
        <v>8209</v>
      </c>
      <c r="H3982" s="24" t="s">
        <v>5025</v>
      </c>
      <c r="I3982" s="24">
        <v>1</v>
      </c>
      <c r="J3982" s="24" t="s">
        <v>8183</v>
      </c>
      <c r="K3982" s="60" t="s">
        <v>31</v>
      </c>
      <c r="L3982" s="238">
        <v>1</v>
      </c>
      <c r="M3982" s="27">
        <f>L3982*312</f>
        <v>312</v>
      </c>
      <c r="N3982" s="23"/>
      <c r="O3982" s="184" t="s">
        <v>32</v>
      </c>
      <c r="P3982" s="237"/>
    </row>
    <row r="3983" s="83" customFormat="1" ht="18" customHeight="1" spans="1:16">
      <c r="A3983" s="24">
        <v>3978</v>
      </c>
      <c r="B3983" s="24" t="s">
        <v>23</v>
      </c>
      <c r="C3983" s="24" t="s">
        <v>24</v>
      </c>
      <c r="D3983" s="24" t="s">
        <v>25</v>
      </c>
      <c r="E3983" s="24" t="s">
        <v>4460</v>
      </c>
      <c r="F3983" s="24" t="s">
        <v>7412</v>
      </c>
      <c r="G3983" s="37" t="s">
        <v>7611</v>
      </c>
      <c r="H3983" s="232" t="s">
        <v>194</v>
      </c>
      <c r="I3983" s="24">
        <v>1</v>
      </c>
      <c r="J3983" s="24" t="s">
        <v>8183</v>
      </c>
      <c r="K3983" s="60" t="s">
        <v>31</v>
      </c>
      <c r="L3983" s="238">
        <v>1</v>
      </c>
      <c r="M3983" s="27">
        <f>L3983*312</f>
        <v>312</v>
      </c>
      <c r="N3983" s="23"/>
      <c r="O3983" s="184" t="s">
        <v>32</v>
      </c>
      <c r="P3983" s="237"/>
    </row>
    <row r="3984" s="83" customFormat="1" ht="18" customHeight="1" spans="1:16">
      <c r="A3984" s="24">
        <v>3979</v>
      </c>
      <c r="B3984" s="24" t="s">
        <v>23</v>
      </c>
      <c r="C3984" s="24" t="s">
        <v>24</v>
      </c>
      <c r="D3984" s="24" t="s">
        <v>25</v>
      </c>
      <c r="E3984" s="60" t="s">
        <v>4460</v>
      </c>
      <c r="F3984" s="60" t="s">
        <v>7412</v>
      </c>
      <c r="G3984" s="37" t="s">
        <v>8210</v>
      </c>
      <c r="H3984" s="232" t="s">
        <v>194</v>
      </c>
      <c r="I3984" s="24">
        <v>3</v>
      </c>
      <c r="J3984" s="24" t="s">
        <v>8183</v>
      </c>
      <c r="K3984" s="60" t="s">
        <v>31</v>
      </c>
      <c r="L3984" s="238">
        <v>3</v>
      </c>
      <c r="M3984" s="27">
        <f t="shared" ref="M3984:M3989" si="184">L3984*130</f>
        <v>390</v>
      </c>
      <c r="N3984" s="23"/>
      <c r="O3984" s="184" t="s">
        <v>32</v>
      </c>
      <c r="P3984" s="237"/>
    </row>
    <row r="3985" s="83" customFormat="1" ht="18" customHeight="1" spans="1:16">
      <c r="A3985" s="24">
        <v>3980</v>
      </c>
      <c r="B3985" s="24" t="s">
        <v>23</v>
      </c>
      <c r="C3985" s="24" t="s">
        <v>24</v>
      </c>
      <c r="D3985" s="24" t="s">
        <v>25</v>
      </c>
      <c r="E3985" s="60" t="s">
        <v>4460</v>
      </c>
      <c r="F3985" s="60" t="s">
        <v>7412</v>
      </c>
      <c r="G3985" s="37" t="s">
        <v>8211</v>
      </c>
      <c r="H3985" s="232" t="s">
        <v>194</v>
      </c>
      <c r="I3985" s="24">
        <v>3</v>
      </c>
      <c r="J3985" s="24" t="s">
        <v>8183</v>
      </c>
      <c r="K3985" s="60" t="s">
        <v>31</v>
      </c>
      <c r="L3985" s="238">
        <v>3</v>
      </c>
      <c r="M3985" s="27">
        <f t="shared" si="184"/>
        <v>390</v>
      </c>
      <c r="N3985" s="23"/>
      <c r="O3985" s="184" t="s">
        <v>32</v>
      </c>
      <c r="P3985" s="237"/>
    </row>
    <row r="3986" s="83" customFormat="1" ht="18" customHeight="1" spans="1:16">
      <c r="A3986" s="24">
        <v>3981</v>
      </c>
      <c r="B3986" s="24" t="s">
        <v>23</v>
      </c>
      <c r="C3986" s="24" t="s">
        <v>24</v>
      </c>
      <c r="D3986" s="24" t="s">
        <v>25</v>
      </c>
      <c r="E3986" s="60" t="s">
        <v>4460</v>
      </c>
      <c r="F3986" s="60" t="s">
        <v>7412</v>
      </c>
      <c r="G3986" s="37" t="s">
        <v>7575</v>
      </c>
      <c r="H3986" s="232" t="s">
        <v>194</v>
      </c>
      <c r="I3986" s="24">
        <v>2</v>
      </c>
      <c r="J3986" s="24" t="s">
        <v>8183</v>
      </c>
      <c r="K3986" s="60" t="s">
        <v>31</v>
      </c>
      <c r="L3986" s="238">
        <v>2</v>
      </c>
      <c r="M3986" s="27">
        <f t="shared" si="184"/>
        <v>260</v>
      </c>
      <c r="N3986" s="23"/>
      <c r="O3986" s="184" t="s">
        <v>32</v>
      </c>
      <c r="P3986" s="237"/>
    </row>
    <row r="3987" s="83" customFormat="1" ht="18" customHeight="1" spans="1:16">
      <c r="A3987" s="24">
        <v>3982</v>
      </c>
      <c r="B3987" s="24" t="s">
        <v>23</v>
      </c>
      <c r="C3987" s="24" t="s">
        <v>24</v>
      </c>
      <c r="D3987" s="24" t="s">
        <v>25</v>
      </c>
      <c r="E3987" s="24" t="s">
        <v>4460</v>
      </c>
      <c r="F3987" s="24" t="s">
        <v>7412</v>
      </c>
      <c r="G3987" s="37" t="s">
        <v>8212</v>
      </c>
      <c r="H3987" s="24" t="s">
        <v>194</v>
      </c>
      <c r="I3987" s="24">
        <v>5</v>
      </c>
      <c r="J3987" s="24" t="s">
        <v>8183</v>
      </c>
      <c r="K3987" s="60" t="s">
        <v>31</v>
      </c>
      <c r="L3987" s="238">
        <v>5</v>
      </c>
      <c r="M3987" s="27">
        <f t="shared" si="184"/>
        <v>650</v>
      </c>
      <c r="N3987" s="23"/>
      <c r="O3987" s="184" t="s">
        <v>32</v>
      </c>
      <c r="P3987" s="237"/>
    </row>
    <row r="3988" s="83" customFormat="1" ht="18" customHeight="1" spans="1:16">
      <c r="A3988" s="24">
        <v>3983</v>
      </c>
      <c r="B3988" s="24" t="s">
        <v>23</v>
      </c>
      <c r="C3988" s="24" t="s">
        <v>24</v>
      </c>
      <c r="D3988" s="24" t="s">
        <v>25</v>
      </c>
      <c r="E3988" s="60" t="s">
        <v>4460</v>
      </c>
      <c r="F3988" s="60" t="s">
        <v>7412</v>
      </c>
      <c r="G3988" s="37" t="s">
        <v>7461</v>
      </c>
      <c r="H3988" s="232" t="s">
        <v>194</v>
      </c>
      <c r="I3988" s="24">
        <v>3</v>
      </c>
      <c r="J3988" s="24" t="s">
        <v>8183</v>
      </c>
      <c r="K3988" s="60" t="s">
        <v>31</v>
      </c>
      <c r="L3988" s="238">
        <v>3</v>
      </c>
      <c r="M3988" s="27">
        <f t="shared" si="184"/>
        <v>390</v>
      </c>
      <c r="N3988" s="23"/>
      <c r="O3988" s="184" t="s">
        <v>32</v>
      </c>
      <c r="P3988" s="237"/>
    </row>
    <row r="3989" s="83" customFormat="1" ht="18" customHeight="1" spans="1:16">
      <c r="A3989" s="24">
        <v>3984</v>
      </c>
      <c r="B3989" s="24" t="s">
        <v>23</v>
      </c>
      <c r="C3989" s="24" t="s">
        <v>24</v>
      </c>
      <c r="D3989" s="24" t="s">
        <v>25</v>
      </c>
      <c r="E3989" s="60" t="s">
        <v>4460</v>
      </c>
      <c r="F3989" s="60" t="s">
        <v>7412</v>
      </c>
      <c r="G3989" s="37" t="s">
        <v>8213</v>
      </c>
      <c r="H3989" s="232" t="s">
        <v>194</v>
      </c>
      <c r="I3989" s="24">
        <v>3</v>
      </c>
      <c r="J3989" s="24" t="s">
        <v>8183</v>
      </c>
      <c r="K3989" s="60" t="s">
        <v>31</v>
      </c>
      <c r="L3989" s="238">
        <v>3</v>
      </c>
      <c r="M3989" s="27">
        <f t="shared" si="184"/>
        <v>390</v>
      </c>
      <c r="N3989" s="23"/>
      <c r="O3989" s="184" t="s">
        <v>32</v>
      </c>
      <c r="P3989" s="237"/>
    </row>
    <row r="3990" s="83" customFormat="1" ht="18" customHeight="1" spans="1:16">
      <c r="A3990" s="24">
        <v>3985</v>
      </c>
      <c r="B3990" s="24" t="s">
        <v>23</v>
      </c>
      <c r="C3990" s="24" t="s">
        <v>24</v>
      </c>
      <c r="D3990" s="24" t="s">
        <v>25</v>
      </c>
      <c r="E3990" s="60" t="s">
        <v>4460</v>
      </c>
      <c r="F3990" s="60" t="s">
        <v>7412</v>
      </c>
      <c r="G3990" s="37" t="s">
        <v>8214</v>
      </c>
      <c r="H3990" s="24" t="s">
        <v>51</v>
      </c>
      <c r="I3990" s="24">
        <v>5</v>
      </c>
      <c r="J3990" s="24" t="s">
        <v>8183</v>
      </c>
      <c r="K3990" s="60" t="s">
        <v>31</v>
      </c>
      <c r="L3990" s="238">
        <v>5</v>
      </c>
      <c r="M3990" s="27">
        <f>L3990*312</f>
        <v>1560</v>
      </c>
      <c r="N3990" s="23"/>
      <c r="O3990" s="184" t="s">
        <v>32</v>
      </c>
      <c r="P3990" s="237"/>
    </row>
    <row r="3991" s="83" customFormat="1" ht="18" customHeight="1" spans="1:16">
      <c r="A3991" s="24">
        <v>3986</v>
      </c>
      <c r="B3991" s="24" t="s">
        <v>23</v>
      </c>
      <c r="C3991" s="24" t="s">
        <v>24</v>
      </c>
      <c r="D3991" s="24" t="s">
        <v>25</v>
      </c>
      <c r="E3991" s="60" t="s">
        <v>4460</v>
      </c>
      <c r="F3991" s="60" t="s">
        <v>7412</v>
      </c>
      <c r="G3991" s="37" t="s">
        <v>8215</v>
      </c>
      <c r="H3991" s="24" t="s">
        <v>194</v>
      </c>
      <c r="I3991" s="24">
        <v>5</v>
      </c>
      <c r="J3991" s="24" t="s">
        <v>8183</v>
      </c>
      <c r="K3991" s="60" t="s">
        <v>31</v>
      </c>
      <c r="L3991" s="238">
        <v>5</v>
      </c>
      <c r="M3991" s="27">
        <f>L3991*130</f>
        <v>650</v>
      </c>
      <c r="N3991" s="23"/>
      <c r="O3991" s="184" t="s">
        <v>32</v>
      </c>
      <c r="P3991" s="237"/>
    </row>
    <row r="3992" s="83" customFormat="1" ht="18" customHeight="1" spans="1:16">
      <c r="A3992" s="24">
        <v>3987</v>
      </c>
      <c r="B3992" s="24" t="s">
        <v>23</v>
      </c>
      <c r="C3992" s="24" t="s">
        <v>24</v>
      </c>
      <c r="D3992" s="24" t="s">
        <v>25</v>
      </c>
      <c r="E3992" s="24" t="s">
        <v>4460</v>
      </c>
      <c r="F3992" s="24" t="s">
        <v>7412</v>
      </c>
      <c r="G3992" s="37" t="s">
        <v>8216</v>
      </c>
      <c r="H3992" s="24" t="s">
        <v>194</v>
      </c>
      <c r="I3992" s="24">
        <v>4</v>
      </c>
      <c r="J3992" s="24" t="s">
        <v>8183</v>
      </c>
      <c r="K3992" s="60" t="s">
        <v>31</v>
      </c>
      <c r="L3992" s="238">
        <v>4</v>
      </c>
      <c r="M3992" s="27">
        <f>L3992*130</f>
        <v>520</v>
      </c>
      <c r="N3992" s="23"/>
      <c r="O3992" s="184" t="s">
        <v>32</v>
      </c>
      <c r="P3992" s="237"/>
    </row>
    <row r="3993" s="83" customFormat="1" ht="18" customHeight="1" spans="1:16">
      <c r="A3993" s="24">
        <v>3988</v>
      </c>
      <c r="B3993" s="24" t="s">
        <v>23</v>
      </c>
      <c r="C3993" s="24" t="s">
        <v>24</v>
      </c>
      <c r="D3993" s="24" t="s">
        <v>25</v>
      </c>
      <c r="E3993" s="60" t="s">
        <v>4460</v>
      </c>
      <c r="F3993" s="60" t="s">
        <v>7412</v>
      </c>
      <c r="G3993" s="37" t="s">
        <v>8217</v>
      </c>
      <c r="H3993" s="24" t="s">
        <v>194</v>
      </c>
      <c r="I3993" s="24">
        <v>4</v>
      </c>
      <c r="J3993" s="24" t="s">
        <v>8183</v>
      </c>
      <c r="K3993" s="60" t="s">
        <v>31</v>
      </c>
      <c r="L3993" s="238">
        <v>4</v>
      </c>
      <c r="M3993" s="27">
        <f>L3993*130</f>
        <v>520</v>
      </c>
      <c r="N3993" s="23"/>
      <c r="O3993" s="184" t="s">
        <v>32</v>
      </c>
      <c r="P3993" s="237"/>
    </row>
    <row r="3994" s="83" customFormat="1" ht="18" customHeight="1" spans="1:16">
      <c r="A3994" s="24">
        <v>3989</v>
      </c>
      <c r="B3994" s="24" t="s">
        <v>23</v>
      </c>
      <c r="C3994" s="24" t="s">
        <v>24</v>
      </c>
      <c r="D3994" s="24" t="s">
        <v>25</v>
      </c>
      <c r="E3994" s="60" t="s">
        <v>4460</v>
      </c>
      <c r="F3994" s="60" t="s">
        <v>7412</v>
      </c>
      <c r="G3994" s="37" t="s">
        <v>8218</v>
      </c>
      <c r="H3994" s="232" t="s">
        <v>194</v>
      </c>
      <c r="I3994" s="24">
        <v>2</v>
      </c>
      <c r="J3994" s="24" t="s">
        <v>8183</v>
      </c>
      <c r="K3994" s="60" t="s">
        <v>31</v>
      </c>
      <c r="L3994" s="238">
        <v>2</v>
      </c>
      <c r="M3994" s="27">
        <f>L3994*130</f>
        <v>260</v>
      </c>
      <c r="N3994" s="23"/>
      <c r="O3994" s="184" t="s">
        <v>32</v>
      </c>
      <c r="P3994" s="237"/>
    </row>
    <row r="3995" s="83" customFormat="1" ht="18" customHeight="1" spans="1:16">
      <c r="A3995" s="24">
        <v>3990</v>
      </c>
      <c r="B3995" s="24" t="s">
        <v>23</v>
      </c>
      <c r="C3995" s="24" t="s">
        <v>24</v>
      </c>
      <c r="D3995" s="24" t="s">
        <v>25</v>
      </c>
      <c r="E3995" s="60" t="s">
        <v>4460</v>
      </c>
      <c r="F3995" s="60" t="s">
        <v>7412</v>
      </c>
      <c r="G3995" s="37" t="s">
        <v>8219</v>
      </c>
      <c r="H3995" s="24" t="s">
        <v>51</v>
      </c>
      <c r="I3995" s="24">
        <v>2</v>
      </c>
      <c r="J3995" s="24" t="s">
        <v>8183</v>
      </c>
      <c r="K3995" s="60" t="s">
        <v>31</v>
      </c>
      <c r="L3995" s="238">
        <v>2</v>
      </c>
      <c r="M3995" s="27">
        <f>L3995*312</f>
        <v>624</v>
      </c>
      <c r="N3995" s="23"/>
      <c r="O3995" s="184" t="s">
        <v>32</v>
      </c>
      <c r="P3995" s="237"/>
    </row>
    <row r="3996" s="83" customFormat="1" ht="18" customHeight="1" spans="1:16">
      <c r="A3996" s="24">
        <v>3991</v>
      </c>
      <c r="B3996" s="24" t="s">
        <v>23</v>
      </c>
      <c r="C3996" s="24" t="s">
        <v>24</v>
      </c>
      <c r="D3996" s="24" t="s">
        <v>25</v>
      </c>
      <c r="E3996" s="60" t="s">
        <v>4460</v>
      </c>
      <c r="F3996" s="60" t="s">
        <v>7412</v>
      </c>
      <c r="G3996" s="37" t="s">
        <v>8220</v>
      </c>
      <c r="H3996" s="24" t="s">
        <v>5025</v>
      </c>
      <c r="I3996" s="24">
        <v>1</v>
      </c>
      <c r="J3996" s="24" t="s">
        <v>8183</v>
      </c>
      <c r="K3996" s="60" t="s">
        <v>31</v>
      </c>
      <c r="L3996" s="238">
        <v>1</v>
      </c>
      <c r="M3996" s="27">
        <f>L3996*312</f>
        <v>312</v>
      </c>
      <c r="N3996" s="23"/>
      <c r="O3996" s="184" t="s">
        <v>32</v>
      </c>
      <c r="P3996" s="237"/>
    </row>
    <row r="3997" s="83" customFormat="1" ht="18" customHeight="1" spans="1:16">
      <c r="A3997" s="24">
        <v>3992</v>
      </c>
      <c r="B3997" s="24" t="s">
        <v>23</v>
      </c>
      <c r="C3997" s="24" t="s">
        <v>24</v>
      </c>
      <c r="D3997" s="24" t="s">
        <v>25</v>
      </c>
      <c r="E3997" s="60" t="s">
        <v>4878</v>
      </c>
      <c r="F3997" s="60" t="s">
        <v>7412</v>
      </c>
      <c r="G3997" s="37" t="s">
        <v>7581</v>
      </c>
      <c r="H3997" s="232" t="s">
        <v>194</v>
      </c>
      <c r="I3997" s="24">
        <v>1</v>
      </c>
      <c r="J3997" s="24" t="s">
        <v>8183</v>
      </c>
      <c r="K3997" s="60" t="s">
        <v>31</v>
      </c>
      <c r="L3997" s="238">
        <v>1</v>
      </c>
      <c r="M3997" s="27">
        <f>L3997*312</f>
        <v>312</v>
      </c>
      <c r="N3997" s="23"/>
      <c r="O3997" s="184" t="s">
        <v>32</v>
      </c>
      <c r="P3997" s="237"/>
    </row>
    <row r="3998" s="83" customFormat="1" ht="18" customHeight="1" spans="1:16">
      <c r="A3998" s="24">
        <v>3993</v>
      </c>
      <c r="B3998" s="24" t="s">
        <v>23</v>
      </c>
      <c r="C3998" s="24" t="s">
        <v>24</v>
      </c>
      <c r="D3998" s="24" t="s">
        <v>25</v>
      </c>
      <c r="E3998" s="24" t="s">
        <v>4460</v>
      </c>
      <c r="F3998" s="24" t="s">
        <v>7412</v>
      </c>
      <c r="G3998" s="37" t="s">
        <v>7694</v>
      </c>
      <c r="H3998" s="232" t="s">
        <v>194</v>
      </c>
      <c r="I3998" s="24">
        <v>2</v>
      </c>
      <c r="J3998" s="24" t="s">
        <v>8183</v>
      </c>
      <c r="K3998" s="60" t="s">
        <v>31</v>
      </c>
      <c r="L3998" s="238">
        <v>2</v>
      </c>
      <c r="M3998" s="27">
        <f>L3998*130</f>
        <v>260</v>
      </c>
      <c r="N3998" s="23"/>
      <c r="O3998" s="184" t="s">
        <v>32</v>
      </c>
      <c r="P3998" s="237"/>
    </row>
    <row r="3999" s="83" customFormat="1" ht="18" customHeight="1" spans="1:16">
      <c r="A3999" s="24">
        <v>3994</v>
      </c>
      <c r="B3999" s="24" t="s">
        <v>23</v>
      </c>
      <c r="C3999" s="24" t="s">
        <v>24</v>
      </c>
      <c r="D3999" s="24" t="s">
        <v>25</v>
      </c>
      <c r="E3999" s="60" t="s">
        <v>4460</v>
      </c>
      <c r="F3999" s="60" t="s">
        <v>7412</v>
      </c>
      <c r="G3999" s="37" t="s">
        <v>7427</v>
      </c>
      <c r="H3999" s="232" t="s">
        <v>194</v>
      </c>
      <c r="I3999" s="24">
        <v>1</v>
      </c>
      <c r="J3999" s="24" t="s">
        <v>8183</v>
      </c>
      <c r="K3999" s="60" t="s">
        <v>31</v>
      </c>
      <c r="L3999" s="238">
        <v>1</v>
      </c>
      <c r="M3999" s="27">
        <f>L3999*312</f>
        <v>312</v>
      </c>
      <c r="N3999" s="23"/>
      <c r="O3999" s="184" t="s">
        <v>32</v>
      </c>
      <c r="P3999" s="237"/>
    </row>
    <row r="4000" s="83" customFormat="1" ht="18" customHeight="1" spans="1:16">
      <c r="A4000" s="24">
        <v>3995</v>
      </c>
      <c r="B4000" s="24" t="s">
        <v>23</v>
      </c>
      <c r="C4000" s="24" t="s">
        <v>24</v>
      </c>
      <c r="D4000" s="24" t="s">
        <v>25</v>
      </c>
      <c r="E4000" s="60" t="s">
        <v>4460</v>
      </c>
      <c r="F4000" s="60" t="s">
        <v>7412</v>
      </c>
      <c r="G4000" s="37" t="s">
        <v>8221</v>
      </c>
      <c r="H4000" s="24" t="s">
        <v>51</v>
      </c>
      <c r="I4000" s="24">
        <v>2</v>
      </c>
      <c r="J4000" s="24" t="s">
        <v>8183</v>
      </c>
      <c r="K4000" s="60" t="s">
        <v>31</v>
      </c>
      <c r="L4000" s="238">
        <v>2</v>
      </c>
      <c r="M4000" s="27">
        <f>L4000*312</f>
        <v>624</v>
      </c>
      <c r="N4000" s="23"/>
      <c r="O4000" s="184" t="s">
        <v>32</v>
      </c>
      <c r="P4000" s="237"/>
    </row>
    <row r="4001" s="83" customFormat="1" ht="18" customHeight="1" spans="1:16">
      <c r="A4001" s="24">
        <v>3996</v>
      </c>
      <c r="B4001" s="24" t="s">
        <v>23</v>
      </c>
      <c r="C4001" s="24" t="s">
        <v>24</v>
      </c>
      <c r="D4001" s="24" t="s">
        <v>25</v>
      </c>
      <c r="E4001" s="60" t="s">
        <v>4460</v>
      </c>
      <c r="F4001" s="60" t="s">
        <v>7412</v>
      </c>
      <c r="G4001" s="37" t="s">
        <v>7411</v>
      </c>
      <c r="H4001" s="232" t="s">
        <v>194</v>
      </c>
      <c r="I4001" s="24">
        <v>2</v>
      </c>
      <c r="J4001" s="24" t="s">
        <v>7772</v>
      </c>
      <c r="K4001" s="60" t="s">
        <v>31</v>
      </c>
      <c r="L4001" s="238">
        <v>2</v>
      </c>
      <c r="M4001" s="27">
        <f>L4001*130</f>
        <v>260</v>
      </c>
      <c r="N4001" s="23"/>
      <c r="O4001" s="184" t="s">
        <v>32</v>
      </c>
      <c r="P4001" s="237"/>
    </row>
    <row r="4002" s="178" customFormat="1" ht="14.25" spans="1:16">
      <c r="A4002" s="24">
        <v>3997</v>
      </c>
      <c r="B4002" s="24" t="s">
        <v>23</v>
      </c>
      <c r="C4002" s="24" t="s">
        <v>24</v>
      </c>
      <c r="D4002" s="24" t="s">
        <v>25</v>
      </c>
      <c r="E4002" s="60" t="s">
        <v>4460</v>
      </c>
      <c r="F4002" s="60" t="s">
        <v>7412</v>
      </c>
      <c r="G4002" s="37" t="s">
        <v>8222</v>
      </c>
      <c r="H4002" s="232" t="s">
        <v>194</v>
      </c>
      <c r="I4002" s="37">
        <v>3</v>
      </c>
      <c r="J4002" s="241" t="s">
        <v>8143</v>
      </c>
      <c r="K4002" s="60" t="s">
        <v>31</v>
      </c>
      <c r="L4002" s="238">
        <v>3</v>
      </c>
      <c r="M4002" s="27">
        <f>L4002*130</f>
        <v>390</v>
      </c>
      <c r="N4002" s="23"/>
      <c r="O4002" s="184" t="s">
        <v>32</v>
      </c>
      <c r="P4002" s="254"/>
    </row>
    <row r="4003" s="83" customFormat="1" ht="18" customHeight="1" spans="1:16">
      <c r="A4003" s="24">
        <v>3998</v>
      </c>
      <c r="B4003" s="24" t="s">
        <v>23</v>
      </c>
      <c r="C4003" s="24" t="s">
        <v>24</v>
      </c>
      <c r="D4003" s="24" t="s">
        <v>25</v>
      </c>
      <c r="E4003" s="60" t="s">
        <v>4460</v>
      </c>
      <c r="F4003" s="60" t="s">
        <v>7412</v>
      </c>
      <c r="G4003" s="37" t="s">
        <v>8223</v>
      </c>
      <c r="H4003" s="24" t="s">
        <v>194</v>
      </c>
      <c r="I4003" s="24">
        <v>5</v>
      </c>
      <c r="J4003" s="24" t="s">
        <v>7963</v>
      </c>
      <c r="K4003" s="60" t="s">
        <v>31</v>
      </c>
      <c r="L4003" s="238">
        <v>5</v>
      </c>
      <c r="M4003" s="27">
        <f>L4003*130</f>
        <v>650</v>
      </c>
      <c r="N4003" s="23"/>
      <c r="O4003" s="184" t="s">
        <v>32</v>
      </c>
      <c r="P4003" s="237"/>
    </row>
    <row r="4004" s="83" customFormat="1" ht="18" customHeight="1" spans="1:16">
      <c r="A4004" s="24">
        <v>3999</v>
      </c>
      <c r="B4004" s="24" t="s">
        <v>23</v>
      </c>
      <c r="C4004" s="24" t="s">
        <v>24</v>
      </c>
      <c r="D4004" s="24" t="s">
        <v>25</v>
      </c>
      <c r="E4004" s="60" t="s">
        <v>4460</v>
      </c>
      <c r="F4004" s="60" t="s">
        <v>8224</v>
      </c>
      <c r="G4004" s="94" t="s">
        <v>5991</v>
      </c>
      <c r="H4004" s="24" t="s">
        <v>194</v>
      </c>
      <c r="I4004" s="24">
        <v>5</v>
      </c>
      <c r="J4004" s="24" t="s">
        <v>8225</v>
      </c>
      <c r="K4004" s="60" t="s">
        <v>31</v>
      </c>
      <c r="L4004" s="106">
        <v>5</v>
      </c>
      <c r="M4004" s="27">
        <f>L4004*130</f>
        <v>650</v>
      </c>
      <c r="N4004" s="23"/>
      <c r="O4004" s="184" t="s">
        <v>32</v>
      </c>
      <c r="P4004" s="237"/>
    </row>
    <row r="4005" s="83" customFormat="1" ht="18" customHeight="1" spans="1:16">
      <c r="A4005" s="24">
        <v>4000</v>
      </c>
      <c r="B4005" s="24" t="s">
        <v>23</v>
      </c>
      <c r="C4005" s="24" t="s">
        <v>24</v>
      </c>
      <c r="D4005" s="24" t="s">
        <v>25</v>
      </c>
      <c r="E4005" s="60" t="s">
        <v>4460</v>
      </c>
      <c r="F4005" s="60" t="s">
        <v>8224</v>
      </c>
      <c r="G4005" s="94" t="s">
        <v>8226</v>
      </c>
      <c r="H4005" s="24" t="s">
        <v>51</v>
      </c>
      <c r="I4005" s="24">
        <v>2</v>
      </c>
      <c r="J4005" s="24" t="s">
        <v>8225</v>
      </c>
      <c r="K4005" s="60" t="s">
        <v>31</v>
      </c>
      <c r="L4005" s="106">
        <v>2</v>
      </c>
      <c r="M4005" s="27">
        <f>L4005*312</f>
        <v>624</v>
      </c>
      <c r="N4005" s="23"/>
      <c r="O4005" s="184" t="s">
        <v>32</v>
      </c>
      <c r="P4005" s="237"/>
    </row>
    <row r="4006" s="83" customFormat="1" ht="18" customHeight="1" spans="1:16">
      <c r="A4006" s="24">
        <v>4001</v>
      </c>
      <c r="B4006" s="24" t="s">
        <v>23</v>
      </c>
      <c r="C4006" s="24" t="s">
        <v>24</v>
      </c>
      <c r="D4006" s="24" t="s">
        <v>25</v>
      </c>
      <c r="E4006" s="60" t="s">
        <v>4460</v>
      </c>
      <c r="F4006" s="60" t="s">
        <v>8224</v>
      </c>
      <c r="G4006" s="94" t="s">
        <v>8227</v>
      </c>
      <c r="H4006" s="24" t="s">
        <v>194</v>
      </c>
      <c r="I4006" s="24">
        <v>6</v>
      </c>
      <c r="J4006" s="24" t="s">
        <v>8225</v>
      </c>
      <c r="K4006" s="60" t="s">
        <v>31</v>
      </c>
      <c r="L4006" s="106">
        <v>6</v>
      </c>
      <c r="M4006" s="27">
        <f t="shared" ref="M4006:M4011" si="185">L4006*130</f>
        <v>780</v>
      </c>
      <c r="N4006" s="23"/>
      <c r="O4006" s="184" t="s">
        <v>32</v>
      </c>
      <c r="P4006" s="237"/>
    </row>
    <row r="4007" s="83" customFormat="1" ht="18" customHeight="1" spans="1:16">
      <c r="A4007" s="24">
        <v>4002</v>
      </c>
      <c r="B4007" s="24" t="s">
        <v>23</v>
      </c>
      <c r="C4007" s="24" t="s">
        <v>24</v>
      </c>
      <c r="D4007" s="24" t="s">
        <v>25</v>
      </c>
      <c r="E4007" s="60" t="s">
        <v>4460</v>
      </c>
      <c r="F4007" s="60" t="s">
        <v>8224</v>
      </c>
      <c r="G4007" s="94" t="s">
        <v>8228</v>
      </c>
      <c r="H4007" s="232" t="s">
        <v>194</v>
      </c>
      <c r="I4007" s="24">
        <v>3</v>
      </c>
      <c r="J4007" s="24" t="s">
        <v>8225</v>
      </c>
      <c r="K4007" s="60" t="s">
        <v>31</v>
      </c>
      <c r="L4007" s="106">
        <v>3</v>
      </c>
      <c r="M4007" s="27">
        <f t="shared" si="185"/>
        <v>390</v>
      </c>
      <c r="N4007" s="23"/>
      <c r="O4007" s="184" t="s">
        <v>32</v>
      </c>
      <c r="P4007" s="237"/>
    </row>
    <row r="4008" s="83" customFormat="1" ht="18" customHeight="1" spans="1:16">
      <c r="A4008" s="24">
        <v>4003</v>
      </c>
      <c r="B4008" s="24" t="s">
        <v>23</v>
      </c>
      <c r="C4008" s="24" t="s">
        <v>24</v>
      </c>
      <c r="D4008" s="24" t="s">
        <v>25</v>
      </c>
      <c r="E4008" s="60" t="s">
        <v>4460</v>
      </c>
      <c r="F4008" s="60" t="s">
        <v>8224</v>
      </c>
      <c r="G4008" s="94" t="s">
        <v>8229</v>
      </c>
      <c r="H4008" s="232" t="s">
        <v>194</v>
      </c>
      <c r="I4008" s="24">
        <v>3</v>
      </c>
      <c r="J4008" s="24" t="s">
        <v>8225</v>
      </c>
      <c r="K4008" s="60" t="s">
        <v>31</v>
      </c>
      <c r="L4008" s="106">
        <v>3</v>
      </c>
      <c r="M4008" s="27">
        <f t="shared" si="185"/>
        <v>390</v>
      </c>
      <c r="N4008" s="23"/>
      <c r="O4008" s="184" t="s">
        <v>32</v>
      </c>
      <c r="P4008" s="237"/>
    </row>
    <row r="4009" s="83" customFormat="1" ht="18" customHeight="1" spans="1:16">
      <c r="A4009" s="24">
        <v>4004</v>
      </c>
      <c r="B4009" s="24" t="s">
        <v>23</v>
      </c>
      <c r="C4009" s="24" t="s">
        <v>24</v>
      </c>
      <c r="D4009" s="24" t="s">
        <v>25</v>
      </c>
      <c r="E4009" s="60" t="s">
        <v>4460</v>
      </c>
      <c r="F4009" s="60" t="s">
        <v>8224</v>
      </c>
      <c r="G4009" s="94" t="s">
        <v>8230</v>
      </c>
      <c r="H4009" s="24" t="s">
        <v>194</v>
      </c>
      <c r="I4009" s="24">
        <v>6</v>
      </c>
      <c r="J4009" s="24" t="s">
        <v>8225</v>
      </c>
      <c r="K4009" s="60" t="s">
        <v>31</v>
      </c>
      <c r="L4009" s="106">
        <v>6</v>
      </c>
      <c r="M4009" s="27">
        <f t="shared" si="185"/>
        <v>780</v>
      </c>
      <c r="N4009" s="23"/>
      <c r="O4009" s="184" t="s">
        <v>32</v>
      </c>
      <c r="P4009" s="237"/>
    </row>
    <row r="4010" s="83" customFormat="1" ht="18" customHeight="1" spans="1:16">
      <c r="A4010" s="24">
        <v>4005</v>
      </c>
      <c r="B4010" s="24" t="s">
        <v>23</v>
      </c>
      <c r="C4010" s="24" t="s">
        <v>24</v>
      </c>
      <c r="D4010" s="24" t="s">
        <v>25</v>
      </c>
      <c r="E4010" s="24" t="s">
        <v>4460</v>
      </c>
      <c r="F4010" s="24" t="s">
        <v>8224</v>
      </c>
      <c r="G4010" s="94" t="s">
        <v>3225</v>
      </c>
      <c r="H4010" s="24" t="s">
        <v>194</v>
      </c>
      <c r="I4010" s="24">
        <v>7</v>
      </c>
      <c r="J4010" s="24" t="s">
        <v>8225</v>
      </c>
      <c r="K4010" s="60" t="s">
        <v>31</v>
      </c>
      <c r="L4010" s="106">
        <v>6</v>
      </c>
      <c r="M4010" s="27">
        <f t="shared" si="185"/>
        <v>780</v>
      </c>
      <c r="N4010" s="23"/>
      <c r="O4010" s="184" t="s">
        <v>32</v>
      </c>
      <c r="P4010" s="237"/>
    </row>
    <row r="4011" s="83" customFormat="1" ht="18" customHeight="1" spans="1:16">
      <c r="A4011" s="24">
        <v>4006</v>
      </c>
      <c r="B4011" s="24" t="s">
        <v>23</v>
      </c>
      <c r="C4011" s="24" t="s">
        <v>24</v>
      </c>
      <c r="D4011" s="24" t="s">
        <v>25</v>
      </c>
      <c r="E4011" s="24" t="s">
        <v>4460</v>
      </c>
      <c r="F4011" s="24" t="s">
        <v>8224</v>
      </c>
      <c r="G4011" s="94" t="s">
        <v>8231</v>
      </c>
      <c r="H4011" s="24" t="s">
        <v>194</v>
      </c>
      <c r="I4011" s="24">
        <v>4</v>
      </c>
      <c r="J4011" s="24" t="s">
        <v>8225</v>
      </c>
      <c r="K4011" s="60" t="s">
        <v>31</v>
      </c>
      <c r="L4011" s="106">
        <v>4</v>
      </c>
      <c r="M4011" s="27">
        <f t="shared" si="185"/>
        <v>520</v>
      </c>
      <c r="N4011" s="23"/>
      <c r="O4011" s="184" t="s">
        <v>32</v>
      </c>
      <c r="P4011" s="237"/>
    </row>
    <row r="4012" s="83" customFormat="1" ht="18" customHeight="1" spans="1:16">
      <c r="A4012" s="24">
        <v>4007</v>
      </c>
      <c r="B4012" s="24" t="s">
        <v>23</v>
      </c>
      <c r="C4012" s="24" t="s">
        <v>24</v>
      </c>
      <c r="D4012" s="24" t="s">
        <v>25</v>
      </c>
      <c r="E4012" s="60" t="s">
        <v>4460</v>
      </c>
      <c r="F4012" s="60" t="s">
        <v>8224</v>
      </c>
      <c r="G4012" s="94" t="s">
        <v>8232</v>
      </c>
      <c r="H4012" s="24" t="s">
        <v>8113</v>
      </c>
      <c r="I4012" s="24">
        <v>3</v>
      </c>
      <c r="J4012" s="24" t="s">
        <v>8225</v>
      </c>
      <c r="K4012" s="60" t="s">
        <v>31</v>
      </c>
      <c r="L4012" s="106">
        <v>3</v>
      </c>
      <c r="M4012" s="27">
        <f>L4012*312</f>
        <v>936</v>
      </c>
      <c r="N4012" s="23"/>
      <c r="O4012" s="184" t="s">
        <v>32</v>
      </c>
      <c r="P4012" s="237"/>
    </row>
    <row r="4013" s="83" customFormat="1" ht="18" customHeight="1" spans="1:16">
      <c r="A4013" s="24">
        <v>4008</v>
      </c>
      <c r="B4013" s="24" t="s">
        <v>23</v>
      </c>
      <c r="C4013" s="24" t="s">
        <v>24</v>
      </c>
      <c r="D4013" s="24" t="s">
        <v>25</v>
      </c>
      <c r="E4013" s="60" t="s">
        <v>4460</v>
      </c>
      <c r="F4013" s="60" t="s">
        <v>8224</v>
      </c>
      <c r="G4013" s="94" t="s">
        <v>8233</v>
      </c>
      <c r="H4013" s="24" t="s">
        <v>194</v>
      </c>
      <c r="I4013" s="24">
        <v>4</v>
      </c>
      <c r="J4013" s="24" t="s">
        <v>8225</v>
      </c>
      <c r="K4013" s="60" t="s">
        <v>31</v>
      </c>
      <c r="L4013" s="106">
        <v>4</v>
      </c>
      <c r="M4013" s="27">
        <f>L4013*130</f>
        <v>520</v>
      </c>
      <c r="N4013" s="23"/>
      <c r="O4013" s="184" t="s">
        <v>32</v>
      </c>
      <c r="P4013" s="237"/>
    </row>
    <row r="4014" s="83" customFormat="1" ht="18" customHeight="1" spans="1:16">
      <c r="A4014" s="24">
        <v>4009</v>
      </c>
      <c r="B4014" s="24" t="s">
        <v>23</v>
      </c>
      <c r="C4014" s="24" t="s">
        <v>24</v>
      </c>
      <c r="D4014" s="24" t="s">
        <v>25</v>
      </c>
      <c r="E4014" s="60" t="s">
        <v>4460</v>
      </c>
      <c r="F4014" s="60" t="s">
        <v>8224</v>
      </c>
      <c r="G4014" s="94" t="s">
        <v>8234</v>
      </c>
      <c r="H4014" s="24" t="s">
        <v>8113</v>
      </c>
      <c r="I4014" s="24">
        <v>4</v>
      </c>
      <c r="J4014" s="24" t="s">
        <v>8225</v>
      </c>
      <c r="K4014" s="60" t="s">
        <v>31</v>
      </c>
      <c r="L4014" s="106">
        <v>4</v>
      </c>
      <c r="M4014" s="27">
        <f>L4014*130</f>
        <v>520</v>
      </c>
      <c r="N4014" s="23"/>
      <c r="O4014" s="184" t="s">
        <v>32</v>
      </c>
      <c r="P4014" s="237"/>
    </row>
    <row r="4015" s="83" customFormat="1" ht="18" customHeight="1" spans="1:16">
      <c r="A4015" s="24">
        <v>4010</v>
      </c>
      <c r="B4015" s="24" t="s">
        <v>23</v>
      </c>
      <c r="C4015" s="24" t="s">
        <v>24</v>
      </c>
      <c r="D4015" s="24" t="s">
        <v>25</v>
      </c>
      <c r="E4015" s="24" t="s">
        <v>4460</v>
      </c>
      <c r="F4015" s="24" t="s">
        <v>8224</v>
      </c>
      <c r="G4015" s="94" t="s">
        <v>2638</v>
      </c>
      <c r="H4015" s="24" t="s">
        <v>194</v>
      </c>
      <c r="I4015" s="24">
        <v>6</v>
      </c>
      <c r="J4015" s="24" t="s">
        <v>8225</v>
      </c>
      <c r="K4015" s="60" t="s">
        <v>31</v>
      </c>
      <c r="L4015" s="106">
        <v>6</v>
      </c>
      <c r="M4015" s="27">
        <f>L4015*130</f>
        <v>780</v>
      </c>
      <c r="N4015" s="23"/>
      <c r="O4015" s="184" t="s">
        <v>32</v>
      </c>
      <c r="P4015" s="237"/>
    </row>
    <row r="4016" s="83" customFormat="1" ht="18" customHeight="1" spans="1:16">
      <c r="A4016" s="24">
        <v>4011</v>
      </c>
      <c r="B4016" s="24" t="s">
        <v>23</v>
      </c>
      <c r="C4016" s="24" t="s">
        <v>24</v>
      </c>
      <c r="D4016" s="24" t="s">
        <v>25</v>
      </c>
      <c r="E4016" s="60" t="s">
        <v>4460</v>
      </c>
      <c r="F4016" s="60" t="s">
        <v>8224</v>
      </c>
      <c r="G4016" s="94" t="s">
        <v>8235</v>
      </c>
      <c r="H4016" s="232" t="s">
        <v>194</v>
      </c>
      <c r="I4016" s="24">
        <v>3</v>
      </c>
      <c r="J4016" s="24" t="s">
        <v>8225</v>
      </c>
      <c r="K4016" s="60" t="s">
        <v>31</v>
      </c>
      <c r="L4016" s="106">
        <v>3</v>
      </c>
      <c r="M4016" s="27">
        <f>L4016*130</f>
        <v>390</v>
      </c>
      <c r="N4016" s="23"/>
      <c r="O4016" s="184" t="s">
        <v>32</v>
      </c>
      <c r="P4016" s="237"/>
    </row>
    <row r="4017" s="83" customFormat="1" ht="18" customHeight="1" spans="1:16">
      <c r="A4017" s="24">
        <v>4012</v>
      </c>
      <c r="B4017" s="24" t="s">
        <v>23</v>
      </c>
      <c r="C4017" s="24" t="s">
        <v>24</v>
      </c>
      <c r="D4017" s="24" t="s">
        <v>25</v>
      </c>
      <c r="E4017" s="60" t="s">
        <v>4460</v>
      </c>
      <c r="F4017" s="60" t="s">
        <v>8224</v>
      </c>
      <c r="G4017" s="94" t="s">
        <v>8236</v>
      </c>
      <c r="H4017" s="24" t="s">
        <v>194</v>
      </c>
      <c r="I4017" s="24">
        <v>8</v>
      </c>
      <c r="J4017" s="24" t="s">
        <v>8225</v>
      </c>
      <c r="K4017" s="60" t="s">
        <v>31</v>
      </c>
      <c r="L4017" s="106">
        <v>6</v>
      </c>
      <c r="M4017" s="27">
        <f>L4017*130</f>
        <v>780</v>
      </c>
      <c r="N4017" s="23"/>
      <c r="O4017" s="184" t="s">
        <v>32</v>
      </c>
      <c r="P4017" s="237"/>
    </row>
    <row r="4018" s="83" customFormat="1" ht="18" customHeight="1" spans="1:16">
      <c r="A4018" s="24">
        <v>4013</v>
      </c>
      <c r="B4018" s="24" t="s">
        <v>23</v>
      </c>
      <c r="C4018" s="24" t="s">
        <v>24</v>
      </c>
      <c r="D4018" s="24" t="s">
        <v>25</v>
      </c>
      <c r="E4018" s="60" t="s">
        <v>4460</v>
      </c>
      <c r="F4018" s="60" t="s">
        <v>8224</v>
      </c>
      <c r="G4018" s="94" t="s">
        <v>8237</v>
      </c>
      <c r="H4018" s="24" t="s">
        <v>51</v>
      </c>
      <c r="I4018" s="24">
        <v>5</v>
      </c>
      <c r="J4018" s="24" t="s">
        <v>8225</v>
      </c>
      <c r="K4018" s="60" t="s">
        <v>31</v>
      </c>
      <c r="L4018" s="106">
        <v>5</v>
      </c>
      <c r="M4018" s="27">
        <f>L4018*312</f>
        <v>1560</v>
      </c>
      <c r="N4018" s="23"/>
      <c r="O4018" s="184" t="s">
        <v>32</v>
      </c>
      <c r="P4018" s="237"/>
    </row>
    <row r="4019" s="83" customFormat="1" ht="18" customHeight="1" spans="1:16">
      <c r="A4019" s="24">
        <v>4014</v>
      </c>
      <c r="B4019" s="24" t="s">
        <v>23</v>
      </c>
      <c r="C4019" s="24" t="s">
        <v>24</v>
      </c>
      <c r="D4019" s="24" t="s">
        <v>25</v>
      </c>
      <c r="E4019" s="60" t="s">
        <v>4460</v>
      </c>
      <c r="F4019" s="60" t="s">
        <v>8224</v>
      </c>
      <c r="G4019" s="94" t="s">
        <v>8238</v>
      </c>
      <c r="H4019" s="24" t="s">
        <v>1583</v>
      </c>
      <c r="I4019" s="24">
        <v>4</v>
      </c>
      <c r="J4019" s="24" t="s">
        <v>8239</v>
      </c>
      <c r="K4019" s="60" t="s">
        <v>31</v>
      </c>
      <c r="L4019" s="106">
        <v>4</v>
      </c>
      <c r="M4019" s="27">
        <f t="shared" ref="M4019:M4028" si="186">L4019*130</f>
        <v>520</v>
      </c>
      <c r="N4019" s="23"/>
      <c r="O4019" s="184" t="s">
        <v>32</v>
      </c>
      <c r="P4019" s="237"/>
    </row>
    <row r="4020" s="83" customFormat="1" ht="18" customHeight="1" spans="1:16">
      <c r="A4020" s="24">
        <v>4015</v>
      </c>
      <c r="B4020" s="24" t="s">
        <v>23</v>
      </c>
      <c r="C4020" s="24" t="s">
        <v>24</v>
      </c>
      <c r="D4020" s="24" t="s">
        <v>25</v>
      </c>
      <c r="E4020" s="60" t="s">
        <v>4460</v>
      </c>
      <c r="F4020" s="60" t="s">
        <v>8224</v>
      </c>
      <c r="G4020" s="94" t="s">
        <v>4960</v>
      </c>
      <c r="H4020" s="24" t="s">
        <v>1583</v>
      </c>
      <c r="I4020" s="24">
        <v>5</v>
      </c>
      <c r="J4020" s="24" t="s">
        <v>8239</v>
      </c>
      <c r="K4020" s="60" t="s">
        <v>31</v>
      </c>
      <c r="L4020" s="106">
        <v>6</v>
      </c>
      <c r="M4020" s="27">
        <f t="shared" si="186"/>
        <v>780</v>
      </c>
      <c r="N4020" s="23"/>
      <c r="O4020" s="184" t="s">
        <v>32</v>
      </c>
      <c r="P4020" s="237"/>
    </row>
    <row r="4021" s="83" customFormat="1" ht="18" customHeight="1" spans="1:16">
      <c r="A4021" s="24">
        <v>4016</v>
      </c>
      <c r="B4021" s="24" t="s">
        <v>23</v>
      </c>
      <c r="C4021" s="24" t="s">
        <v>24</v>
      </c>
      <c r="D4021" s="24" t="s">
        <v>25</v>
      </c>
      <c r="E4021" s="60" t="s">
        <v>4460</v>
      </c>
      <c r="F4021" s="60" t="s">
        <v>8224</v>
      </c>
      <c r="G4021" s="94" t="s">
        <v>8240</v>
      </c>
      <c r="H4021" s="24" t="s">
        <v>194</v>
      </c>
      <c r="I4021" s="24">
        <v>5</v>
      </c>
      <c r="J4021" s="24" t="s">
        <v>8239</v>
      </c>
      <c r="K4021" s="60" t="s">
        <v>31</v>
      </c>
      <c r="L4021" s="106">
        <v>5</v>
      </c>
      <c r="M4021" s="27">
        <f t="shared" si="186"/>
        <v>650</v>
      </c>
      <c r="N4021" s="23"/>
      <c r="O4021" s="184" t="s">
        <v>32</v>
      </c>
      <c r="P4021" s="237"/>
    </row>
    <row r="4022" s="83" customFormat="1" ht="18" customHeight="1" spans="1:16">
      <c r="A4022" s="24">
        <v>4017</v>
      </c>
      <c r="B4022" s="24" t="s">
        <v>23</v>
      </c>
      <c r="C4022" s="24" t="s">
        <v>24</v>
      </c>
      <c r="D4022" s="24" t="s">
        <v>25</v>
      </c>
      <c r="E4022" s="60" t="s">
        <v>4460</v>
      </c>
      <c r="F4022" s="60" t="s">
        <v>8224</v>
      </c>
      <c r="G4022" s="94" t="s">
        <v>8241</v>
      </c>
      <c r="H4022" s="232" t="s">
        <v>194</v>
      </c>
      <c r="I4022" s="24">
        <v>3</v>
      </c>
      <c r="J4022" s="24" t="s">
        <v>8239</v>
      </c>
      <c r="K4022" s="60" t="s">
        <v>31</v>
      </c>
      <c r="L4022" s="106">
        <v>3</v>
      </c>
      <c r="M4022" s="27">
        <f t="shared" si="186"/>
        <v>390</v>
      </c>
      <c r="N4022" s="23"/>
      <c r="O4022" s="184" t="s">
        <v>32</v>
      </c>
      <c r="P4022" s="237"/>
    </row>
    <row r="4023" s="83" customFormat="1" ht="18" customHeight="1" spans="1:16">
      <c r="A4023" s="24">
        <v>4018</v>
      </c>
      <c r="B4023" s="24" t="s">
        <v>23</v>
      </c>
      <c r="C4023" s="24" t="s">
        <v>24</v>
      </c>
      <c r="D4023" s="24" t="s">
        <v>25</v>
      </c>
      <c r="E4023" s="60" t="s">
        <v>4460</v>
      </c>
      <c r="F4023" s="60" t="s">
        <v>8224</v>
      </c>
      <c r="G4023" s="94" t="s">
        <v>8242</v>
      </c>
      <c r="H4023" s="24" t="s">
        <v>1583</v>
      </c>
      <c r="I4023" s="24">
        <v>5</v>
      </c>
      <c r="J4023" s="24" t="s">
        <v>8239</v>
      </c>
      <c r="K4023" s="60" t="s">
        <v>31</v>
      </c>
      <c r="L4023" s="106">
        <v>5</v>
      </c>
      <c r="M4023" s="27">
        <f t="shared" si="186"/>
        <v>650</v>
      </c>
      <c r="N4023" s="23"/>
      <c r="O4023" s="184" t="s">
        <v>32</v>
      </c>
      <c r="P4023" s="237"/>
    </row>
    <row r="4024" s="83" customFormat="1" ht="18" customHeight="1" spans="1:16">
      <c r="A4024" s="24">
        <v>4019</v>
      </c>
      <c r="B4024" s="24" t="s">
        <v>23</v>
      </c>
      <c r="C4024" s="24" t="s">
        <v>24</v>
      </c>
      <c r="D4024" s="24" t="s">
        <v>25</v>
      </c>
      <c r="E4024" s="60" t="s">
        <v>4460</v>
      </c>
      <c r="F4024" s="60" t="s">
        <v>8224</v>
      </c>
      <c r="G4024" s="94" t="s">
        <v>8243</v>
      </c>
      <c r="H4024" s="24" t="s">
        <v>194</v>
      </c>
      <c r="I4024" s="24">
        <v>4</v>
      </c>
      <c r="J4024" s="24" t="s">
        <v>8239</v>
      </c>
      <c r="K4024" s="60" t="s">
        <v>31</v>
      </c>
      <c r="L4024" s="106">
        <v>4</v>
      </c>
      <c r="M4024" s="27">
        <f t="shared" si="186"/>
        <v>520</v>
      </c>
      <c r="N4024" s="23"/>
      <c r="O4024" s="184" t="s">
        <v>32</v>
      </c>
      <c r="P4024" s="237"/>
    </row>
    <row r="4025" s="83" customFormat="1" ht="18" customHeight="1" spans="1:16">
      <c r="A4025" s="24">
        <v>4020</v>
      </c>
      <c r="B4025" s="24" t="s">
        <v>23</v>
      </c>
      <c r="C4025" s="24" t="s">
        <v>24</v>
      </c>
      <c r="D4025" s="24" t="s">
        <v>25</v>
      </c>
      <c r="E4025" s="60" t="s">
        <v>4460</v>
      </c>
      <c r="F4025" s="60" t="s">
        <v>8224</v>
      </c>
      <c r="G4025" s="94" t="s">
        <v>8244</v>
      </c>
      <c r="H4025" s="24" t="s">
        <v>194</v>
      </c>
      <c r="I4025" s="24">
        <v>5</v>
      </c>
      <c r="J4025" s="24" t="s">
        <v>8239</v>
      </c>
      <c r="K4025" s="60" t="s">
        <v>31</v>
      </c>
      <c r="L4025" s="106">
        <v>5</v>
      </c>
      <c r="M4025" s="27">
        <f t="shared" si="186"/>
        <v>650</v>
      </c>
      <c r="N4025" s="23"/>
      <c r="O4025" s="184" t="s">
        <v>32</v>
      </c>
      <c r="P4025" s="237"/>
    </row>
    <row r="4026" s="83" customFormat="1" ht="18" customHeight="1" spans="1:16">
      <c r="A4026" s="24">
        <v>4021</v>
      </c>
      <c r="B4026" s="24" t="s">
        <v>23</v>
      </c>
      <c r="C4026" s="24" t="s">
        <v>24</v>
      </c>
      <c r="D4026" s="24" t="s">
        <v>25</v>
      </c>
      <c r="E4026" s="60" t="s">
        <v>4460</v>
      </c>
      <c r="F4026" s="60" t="s">
        <v>8224</v>
      </c>
      <c r="G4026" s="94" t="s">
        <v>8245</v>
      </c>
      <c r="H4026" s="24" t="s">
        <v>194</v>
      </c>
      <c r="I4026" s="24">
        <v>5</v>
      </c>
      <c r="J4026" s="24" t="s">
        <v>8239</v>
      </c>
      <c r="K4026" s="60" t="s">
        <v>31</v>
      </c>
      <c r="L4026" s="106">
        <v>5</v>
      </c>
      <c r="M4026" s="27">
        <f t="shared" si="186"/>
        <v>650</v>
      </c>
      <c r="N4026" s="23"/>
      <c r="O4026" s="184" t="s">
        <v>32</v>
      </c>
      <c r="P4026" s="237"/>
    </row>
    <row r="4027" s="83" customFormat="1" ht="18" customHeight="1" spans="1:16">
      <c r="A4027" s="24">
        <v>4022</v>
      </c>
      <c r="B4027" s="24" t="s">
        <v>23</v>
      </c>
      <c r="C4027" s="24" t="s">
        <v>24</v>
      </c>
      <c r="D4027" s="24" t="s">
        <v>25</v>
      </c>
      <c r="E4027" s="60" t="s">
        <v>4460</v>
      </c>
      <c r="F4027" s="60" t="s">
        <v>8224</v>
      </c>
      <c r="G4027" s="94" t="s">
        <v>8246</v>
      </c>
      <c r="H4027" s="24" t="s">
        <v>194</v>
      </c>
      <c r="I4027" s="24">
        <v>6</v>
      </c>
      <c r="J4027" s="24" t="s">
        <v>8239</v>
      </c>
      <c r="K4027" s="60" t="s">
        <v>31</v>
      </c>
      <c r="L4027" s="106">
        <v>6</v>
      </c>
      <c r="M4027" s="27">
        <f t="shared" si="186"/>
        <v>780</v>
      </c>
      <c r="N4027" s="23"/>
      <c r="O4027" s="184" t="s">
        <v>32</v>
      </c>
      <c r="P4027" s="237"/>
    </row>
    <row r="4028" s="83" customFormat="1" ht="18" customHeight="1" spans="1:16">
      <c r="A4028" s="24">
        <v>4023</v>
      </c>
      <c r="B4028" s="24" t="s">
        <v>23</v>
      </c>
      <c r="C4028" s="24" t="s">
        <v>24</v>
      </c>
      <c r="D4028" s="24" t="s">
        <v>25</v>
      </c>
      <c r="E4028" s="60" t="s">
        <v>4460</v>
      </c>
      <c r="F4028" s="60" t="s">
        <v>8224</v>
      </c>
      <c r="G4028" s="94" t="s">
        <v>8247</v>
      </c>
      <c r="H4028" s="24" t="s">
        <v>194</v>
      </c>
      <c r="I4028" s="24">
        <v>5</v>
      </c>
      <c r="J4028" s="24" t="s">
        <v>8239</v>
      </c>
      <c r="K4028" s="60" t="s">
        <v>31</v>
      </c>
      <c r="L4028" s="106">
        <v>5</v>
      </c>
      <c r="M4028" s="27">
        <f t="shared" si="186"/>
        <v>650</v>
      </c>
      <c r="N4028" s="23"/>
      <c r="O4028" s="184" t="s">
        <v>32</v>
      </c>
      <c r="P4028" s="237"/>
    </row>
    <row r="4029" s="83" customFormat="1" ht="18" customHeight="1" spans="1:16">
      <c r="A4029" s="24">
        <v>4024</v>
      </c>
      <c r="B4029" s="24" t="s">
        <v>23</v>
      </c>
      <c r="C4029" s="24" t="s">
        <v>24</v>
      </c>
      <c r="D4029" s="24" t="s">
        <v>25</v>
      </c>
      <c r="E4029" s="60" t="s">
        <v>4460</v>
      </c>
      <c r="F4029" s="60" t="s">
        <v>8224</v>
      </c>
      <c r="G4029" s="94" t="s">
        <v>8248</v>
      </c>
      <c r="H4029" s="24" t="s">
        <v>51</v>
      </c>
      <c r="I4029" s="24">
        <v>3</v>
      </c>
      <c r="J4029" s="24" t="s">
        <v>8239</v>
      </c>
      <c r="K4029" s="60" t="s">
        <v>31</v>
      </c>
      <c r="L4029" s="106">
        <v>3</v>
      </c>
      <c r="M4029" s="27">
        <f>L4029*312</f>
        <v>936</v>
      </c>
      <c r="N4029" s="23"/>
      <c r="O4029" s="184" t="s">
        <v>32</v>
      </c>
      <c r="P4029" s="237"/>
    </row>
    <row r="4030" s="83" customFormat="1" ht="18" customHeight="1" spans="1:16">
      <c r="A4030" s="24">
        <v>4025</v>
      </c>
      <c r="B4030" s="24" t="s">
        <v>23</v>
      </c>
      <c r="C4030" s="24" t="s">
        <v>24</v>
      </c>
      <c r="D4030" s="24" t="s">
        <v>25</v>
      </c>
      <c r="E4030" s="60" t="s">
        <v>4460</v>
      </c>
      <c r="F4030" s="60" t="s">
        <v>8224</v>
      </c>
      <c r="G4030" s="94" t="s">
        <v>1151</v>
      </c>
      <c r="H4030" s="24" t="s">
        <v>194</v>
      </c>
      <c r="I4030" s="24">
        <v>6</v>
      </c>
      <c r="J4030" s="24" t="s">
        <v>8239</v>
      </c>
      <c r="K4030" s="60" t="s">
        <v>31</v>
      </c>
      <c r="L4030" s="106">
        <v>6</v>
      </c>
      <c r="M4030" s="27">
        <f>L4030*130</f>
        <v>780</v>
      </c>
      <c r="N4030" s="23"/>
      <c r="O4030" s="184" t="s">
        <v>32</v>
      </c>
      <c r="P4030" s="237"/>
    </row>
    <row r="4031" s="83" customFormat="1" ht="18" customHeight="1" spans="1:16">
      <c r="A4031" s="24">
        <v>4026</v>
      </c>
      <c r="B4031" s="24" t="s">
        <v>23</v>
      </c>
      <c r="C4031" s="24" t="s">
        <v>24</v>
      </c>
      <c r="D4031" s="24" t="s">
        <v>25</v>
      </c>
      <c r="E4031" s="60" t="s">
        <v>4460</v>
      </c>
      <c r="F4031" s="60" t="s">
        <v>8224</v>
      </c>
      <c r="G4031" s="94" t="s">
        <v>8249</v>
      </c>
      <c r="H4031" s="24" t="s">
        <v>194</v>
      </c>
      <c r="I4031" s="24">
        <v>5</v>
      </c>
      <c r="J4031" s="24" t="s">
        <v>8239</v>
      </c>
      <c r="K4031" s="60" t="s">
        <v>31</v>
      </c>
      <c r="L4031" s="106">
        <v>5</v>
      </c>
      <c r="M4031" s="27">
        <f>L4031*130</f>
        <v>650</v>
      </c>
      <c r="N4031" s="23"/>
      <c r="O4031" s="184" t="s">
        <v>32</v>
      </c>
      <c r="P4031" s="237"/>
    </row>
    <row r="4032" s="83" customFormat="1" ht="18" customHeight="1" spans="1:16">
      <c r="A4032" s="24">
        <v>4027</v>
      </c>
      <c r="B4032" s="24" t="s">
        <v>23</v>
      </c>
      <c r="C4032" s="24" t="s">
        <v>24</v>
      </c>
      <c r="D4032" s="24" t="s">
        <v>25</v>
      </c>
      <c r="E4032" s="24" t="s">
        <v>4460</v>
      </c>
      <c r="F4032" s="24" t="s">
        <v>8224</v>
      </c>
      <c r="G4032" s="94" t="s">
        <v>8250</v>
      </c>
      <c r="H4032" s="24" t="s">
        <v>194</v>
      </c>
      <c r="I4032" s="24">
        <v>4</v>
      </c>
      <c r="J4032" s="24" t="s">
        <v>8239</v>
      </c>
      <c r="K4032" s="60" t="s">
        <v>31</v>
      </c>
      <c r="L4032" s="106">
        <v>4</v>
      </c>
      <c r="M4032" s="27">
        <f>L4032*130</f>
        <v>520</v>
      </c>
      <c r="N4032" s="23"/>
      <c r="O4032" s="184" t="s">
        <v>32</v>
      </c>
      <c r="P4032" s="237"/>
    </row>
    <row r="4033" s="83" customFormat="1" ht="18" customHeight="1" spans="1:16">
      <c r="A4033" s="24">
        <v>4028</v>
      </c>
      <c r="B4033" s="24" t="s">
        <v>23</v>
      </c>
      <c r="C4033" s="24" t="s">
        <v>24</v>
      </c>
      <c r="D4033" s="24" t="s">
        <v>25</v>
      </c>
      <c r="E4033" s="60" t="s">
        <v>4460</v>
      </c>
      <c r="F4033" s="60" t="s">
        <v>8224</v>
      </c>
      <c r="G4033" s="94" t="s">
        <v>8251</v>
      </c>
      <c r="H4033" s="24" t="s">
        <v>1583</v>
      </c>
      <c r="I4033" s="24">
        <v>4</v>
      </c>
      <c r="J4033" s="24" t="s">
        <v>8239</v>
      </c>
      <c r="K4033" s="60" t="s">
        <v>31</v>
      </c>
      <c r="L4033" s="106">
        <v>4</v>
      </c>
      <c r="M4033" s="27">
        <f>L4033*130</f>
        <v>520</v>
      </c>
      <c r="N4033" s="23"/>
      <c r="O4033" s="184" t="s">
        <v>32</v>
      </c>
      <c r="P4033" s="237"/>
    </row>
    <row r="4034" s="83" customFormat="1" ht="18" customHeight="1" spans="1:16">
      <c r="A4034" s="24">
        <v>4029</v>
      </c>
      <c r="B4034" s="24" t="s">
        <v>23</v>
      </c>
      <c r="C4034" s="24" t="s">
        <v>24</v>
      </c>
      <c r="D4034" s="24" t="s">
        <v>25</v>
      </c>
      <c r="E4034" s="60" t="s">
        <v>4460</v>
      </c>
      <c r="F4034" s="60" t="s">
        <v>8224</v>
      </c>
      <c r="G4034" s="94" t="s">
        <v>8252</v>
      </c>
      <c r="H4034" s="24" t="s">
        <v>1583</v>
      </c>
      <c r="I4034" s="24">
        <v>5</v>
      </c>
      <c r="J4034" s="24" t="s">
        <v>8239</v>
      </c>
      <c r="K4034" s="60" t="s">
        <v>31</v>
      </c>
      <c r="L4034" s="106">
        <v>5</v>
      </c>
      <c r="M4034" s="27">
        <f>L4034*130</f>
        <v>650</v>
      </c>
      <c r="N4034" s="23"/>
      <c r="O4034" s="184" t="s">
        <v>32</v>
      </c>
      <c r="P4034" s="237"/>
    </row>
    <row r="4035" s="83" customFormat="1" ht="18" customHeight="1" spans="1:16">
      <c r="A4035" s="24">
        <v>4030</v>
      </c>
      <c r="B4035" s="24" t="s">
        <v>23</v>
      </c>
      <c r="C4035" s="24" t="s">
        <v>24</v>
      </c>
      <c r="D4035" s="24" t="s">
        <v>25</v>
      </c>
      <c r="E4035" s="60" t="s">
        <v>4460</v>
      </c>
      <c r="F4035" s="60" t="s">
        <v>8224</v>
      </c>
      <c r="G4035" s="94" t="s">
        <v>8253</v>
      </c>
      <c r="H4035" s="24" t="s">
        <v>5025</v>
      </c>
      <c r="I4035" s="24">
        <v>1</v>
      </c>
      <c r="J4035" s="24" t="s">
        <v>8239</v>
      </c>
      <c r="K4035" s="60" t="s">
        <v>31</v>
      </c>
      <c r="L4035" s="106">
        <v>1</v>
      </c>
      <c r="M4035" s="27">
        <f>L4035*312</f>
        <v>312</v>
      </c>
      <c r="N4035" s="23"/>
      <c r="O4035" s="184" t="s">
        <v>32</v>
      </c>
      <c r="P4035" s="237"/>
    </row>
    <row r="4036" s="83" customFormat="1" ht="18" customHeight="1" spans="1:16">
      <c r="A4036" s="24">
        <v>4031</v>
      </c>
      <c r="B4036" s="24" t="s">
        <v>23</v>
      </c>
      <c r="C4036" s="24" t="s">
        <v>24</v>
      </c>
      <c r="D4036" s="24" t="s">
        <v>25</v>
      </c>
      <c r="E4036" s="60" t="s">
        <v>4460</v>
      </c>
      <c r="F4036" s="60" t="s">
        <v>8224</v>
      </c>
      <c r="G4036" s="94" t="s">
        <v>8254</v>
      </c>
      <c r="H4036" s="24" t="s">
        <v>5025</v>
      </c>
      <c r="I4036" s="24">
        <v>1</v>
      </c>
      <c r="J4036" s="24" t="s">
        <v>8239</v>
      </c>
      <c r="K4036" s="60" t="s">
        <v>31</v>
      </c>
      <c r="L4036" s="106">
        <v>1</v>
      </c>
      <c r="M4036" s="27">
        <f>L4036*312</f>
        <v>312</v>
      </c>
      <c r="N4036" s="23"/>
      <c r="O4036" s="184" t="s">
        <v>32</v>
      </c>
      <c r="P4036" s="237"/>
    </row>
    <row r="4037" s="83" customFormat="1" ht="18" customHeight="1" spans="1:16">
      <c r="A4037" s="24">
        <v>4032</v>
      </c>
      <c r="B4037" s="24" t="s">
        <v>23</v>
      </c>
      <c r="C4037" s="24" t="s">
        <v>24</v>
      </c>
      <c r="D4037" s="24" t="s">
        <v>25</v>
      </c>
      <c r="E4037" s="60" t="s">
        <v>4460</v>
      </c>
      <c r="F4037" s="60" t="s">
        <v>8224</v>
      </c>
      <c r="G4037" s="94" t="s">
        <v>8255</v>
      </c>
      <c r="H4037" s="24" t="s">
        <v>51</v>
      </c>
      <c r="I4037" s="24">
        <v>1</v>
      </c>
      <c r="J4037" s="24" t="s">
        <v>8239</v>
      </c>
      <c r="K4037" s="60" t="s">
        <v>31</v>
      </c>
      <c r="L4037" s="106">
        <v>1</v>
      </c>
      <c r="M4037" s="27">
        <f>L4037*312</f>
        <v>312</v>
      </c>
      <c r="N4037" s="23"/>
      <c r="O4037" s="184" t="s">
        <v>32</v>
      </c>
      <c r="P4037" s="237"/>
    </row>
    <row r="4038" s="83" customFormat="1" ht="18" customHeight="1" spans="1:16">
      <c r="A4038" s="24">
        <v>4033</v>
      </c>
      <c r="B4038" s="24" t="s">
        <v>23</v>
      </c>
      <c r="C4038" s="24" t="s">
        <v>24</v>
      </c>
      <c r="D4038" s="24" t="s">
        <v>25</v>
      </c>
      <c r="E4038" s="60" t="s">
        <v>4460</v>
      </c>
      <c r="F4038" s="60" t="s">
        <v>8224</v>
      </c>
      <c r="G4038" s="94" t="s">
        <v>8256</v>
      </c>
      <c r="H4038" s="232" t="s">
        <v>194</v>
      </c>
      <c r="I4038" s="24">
        <v>3</v>
      </c>
      <c r="J4038" s="24" t="s">
        <v>8239</v>
      </c>
      <c r="K4038" s="60" t="s">
        <v>31</v>
      </c>
      <c r="L4038" s="106">
        <v>3</v>
      </c>
      <c r="M4038" s="27">
        <f t="shared" ref="M4038:M4048" si="187">L4038*130</f>
        <v>390</v>
      </c>
      <c r="N4038" s="23"/>
      <c r="O4038" s="184" t="s">
        <v>32</v>
      </c>
      <c r="P4038" s="237"/>
    </row>
    <row r="4039" s="83" customFormat="1" ht="18" customHeight="1" spans="1:16">
      <c r="A4039" s="24">
        <v>4034</v>
      </c>
      <c r="B4039" s="24" t="s">
        <v>23</v>
      </c>
      <c r="C4039" s="24" t="s">
        <v>24</v>
      </c>
      <c r="D4039" s="24" t="s">
        <v>25</v>
      </c>
      <c r="E4039" s="60" t="s">
        <v>4460</v>
      </c>
      <c r="F4039" s="60" t="s">
        <v>8224</v>
      </c>
      <c r="G4039" s="94" t="s">
        <v>8257</v>
      </c>
      <c r="H4039" s="24" t="s">
        <v>194</v>
      </c>
      <c r="I4039" s="24">
        <v>6</v>
      </c>
      <c r="J4039" s="24" t="s">
        <v>8258</v>
      </c>
      <c r="K4039" s="60" t="s">
        <v>31</v>
      </c>
      <c r="L4039" s="106">
        <v>6</v>
      </c>
      <c r="M4039" s="27">
        <f t="shared" si="187"/>
        <v>780</v>
      </c>
      <c r="N4039" s="23"/>
      <c r="O4039" s="184" t="s">
        <v>32</v>
      </c>
      <c r="P4039" s="237"/>
    </row>
    <row r="4040" s="83" customFormat="1" ht="18" customHeight="1" spans="1:16">
      <c r="A4040" s="24">
        <v>4035</v>
      </c>
      <c r="B4040" s="24" t="s">
        <v>23</v>
      </c>
      <c r="C4040" s="24" t="s">
        <v>24</v>
      </c>
      <c r="D4040" s="24" t="s">
        <v>25</v>
      </c>
      <c r="E4040" s="60" t="s">
        <v>4460</v>
      </c>
      <c r="F4040" s="60" t="s">
        <v>8224</v>
      </c>
      <c r="G4040" s="94" t="s">
        <v>8259</v>
      </c>
      <c r="H4040" s="232" t="s">
        <v>194</v>
      </c>
      <c r="I4040" s="24">
        <v>3</v>
      </c>
      <c r="J4040" s="24" t="s">
        <v>8258</v>
      </c>
      <c r="K4040" s="60" t="s">
        <v>31</v>
      </c>
      <c r="L4040" s="106">
        <v>3</v>
      </c>
      <c r="M4040" s="27">
        <f t="shared" si="187"/>
        <v>390</v>
      </c>
      <c r="N4040" s="23"/>
      <c r="O4040" s="184" t="s">
        <v>32</v>
      </c>
      <c r="P4040" s="237"/>
    </row>
    <row r="4041" s="83" customFormat="1" ht="18" customHeight="1" spans="1:16">
      <c r="A4041" s="24">
        <v>4036</v>
      </c>
      <c r="B4041" s="24" t="s">
        <v>23</v>
      </c>
      <c r="C4041" s="24" t="s">
        <v>24</v>
      </c>
      <c r="D4041" s="24" t="s">
        <v>25</v>
      </c>
      <c r="E4041" s="60" t="s">
        <v>4460</v>
      </c>
      <c r="F4041" s="60" t="s">
        <v>8224</v>
      </c>
      <c r="G4041" s="94" t="s">
        <v>8260</v>
      </c>
      <c r="H4041" s="24" t="s">
        <v>194</v>
      </c>
      <c r="I4041" s="24">
        <v>6</v>
      </c>
      <c r="J4041" s="24" t="s">
        <v>8258</v>
      </c>
      <c r="K4041" s="60" t="s">
        <v>31</v>
      </c>
      <c r="L4041" s="106">
        <v>6</v>
      </c>
      <c r="M4041" s="27">
        <f t="shared" si="187"/>
        <v>780</v>
      </c>
      <c r="N4041" s="23"/>
      <c r="O4041" s="184" t="s">
        <v>32</v>
      </c>
      <c r="P4041" s="237"/>
    </row>
    <row r="4042" s="83" customFormat="1" ht="18" customHeight="1" spans="1:16">
      <c r="A4042" s="24">
        <v>4037</v>
      </c>
      <c r="B4042" s="24" t="s">
        <v>23</v>
      </c>
      <c r="C4042" s="24" t="s">
        <v>24</v>
      </c>
      <c r="D4042" s="24" t="s">
        <v>25</v>
      </c>
      <c r="E4042" s="60" t="s">
        <v>4460</v>
      </c>
      <c r="F4042" s="60" t="s">
        <v>8224</v>
      </c>
      <c r="G4042" s="94" t="s">
        <v>8261</v>
      </c>
      <c r="H4042" s="232" t="s">
        <v>194</v>
      </c>
      <c r="I4042" s="24">
        <v>3</v>
      </c>
      <c r="J4042" s="24" t="s">
        <v>8258</v>
      </c>
      <c r="K4042" s="60" t="s">
        <v>31</v>
      </c>
      <c r="L4042" s="106">
        <v>3</v>
      </c>
      <c r="M4042" s="27">
        <f t="shared" si="187"/>
        <v>390</v>
      </c>
      <c r="N4042" s="23"/>
      <c r="O4042" s="184" t="s">
        <v>32</v>
      </c>
      <c r="P4042" s="237"/>
    </row>
    <row r="4043" s="83" customFormat="1" ht="18" customHeight="1" spans="1:16">
      <c r="A4043" s="24">
        <v>4038</v>
      </c>
      <c r="B4043" s="24" t="s">
        <v>23</v>
      </c>
      <c r="C4043" s="24" t="s">
        <v>24</v>
      </c>
      <c r="D4043" s="24" t="s">
        <v>25</v>
      </c>
      <c r="E4043" s="60" t="s">
        <v>4460</v>
      </c>
      <c r="F4043" s="60" t="s">
        <v>8224</v>
      </c>
      <c r="G4043" s="94" t="s">
        <v>8262</v>
      </c>
      <c r="H4043" s="24" t="s">
        <v>194</v>
      </c>
      <c r="I4043" s="24">
        <v>5</v>
      </c>
      <c r="J4043" s="24" t="s">
        <v>8258</v>
      </c>
      <c r="K4043" s="60" t="s">
        <v>31</v>
      </c>
      <c r="L4043" s="106">
        <v>5</v>
      </c>
      <c r="M4043" s="27">
        <f t="shared" si="187"/>
        <v>650</v>
      </c>
      <c r="N4043" s="23"/>
      <c r="O4043" s="184" t="s">
        <v>32</v>
      </c>
      <c r="P4043" s="237"/>
    </row>
    <row r="4044" s="83" customFormat="1" ht="18" customHeight="1" spans="1:16">
      <c r="A4044" s="24">
        <v>4039</v>
      </c>
      <c r="B4044" s="24" t="s">
        <v>23</v>
      </c>
      <c r="C4044" s="24" t="s">
        <v>24</v>
      </c>
      <c r="D4044" s="24" t="s">
        <v>25</v>
      </c>
      <c r="E4044" s="60" t="s">
        <v>4460</v>
      </c>
      <c r="F4044" s="60" t="s">
        <v>8224</v>
      </c>
      <c r="G4044" s="94" t="s">
        <v>8263</v>
      </c>
      <c r="H4044" s="24" t="s">
        <v>194</v>
      </c>
      <c r="I4044" s="24">
        <v>6</v>
      </c>
      <c r="J4044" s="24" t="s">
        <v>8258</v>
      </c>
      <c r="K4044" s="60" t="s">
        <v>31</v>
      </c>
      <c r="L4044" s="106">
        <v>6</v>
      </c>
      <c r="M4044" s="27">
        <f t="shared" si="187"/>
        <v>780</v>
      </c>
      <c r="N4044" s="23"/>
      <c r="O4044" s="184" t="s">
        <v>32</v>
      </c>
      <c r="P4044" s="237"/>
    </row>
    <row r="4045" s="83" customFormat="1" ht="18" customHeight="1" spans="1:16">
      <c r="A4045" s="24">
        <v>4040</v>
      </c>
      <c r="B4045" s="24" t="s">
        <v>23</v>
      </c>
      <c r="C4045" s="24" t="s">
        <v>24</v>
      </c>
      <c r="D4045" s="24" t="s">
        <v>25</v>
      </c>
      <c r="E4045" s="60" t="s">
        <v>4460</v>
      </c>
      <c r="F4045" s="60" t="s">
        <v>8224</v>
      </c>
      <c r="G4045" s="94" t="s">
        <v>8264</v>
      </c>
      <c r="H4045" s="232" t="s">
        <v>194</v>
      </c>
      <c r="I4045" s="24">
        <v>3</v>
      </c>
      <c r="J4045" s="24" t="s">
        <v>8258</v>
      </c>
      <c r="K4045" s="60" t="s">
        <v>31</v>
      </c>
      <c r="L4045" s="106">
        <v>3</v>
      </c>
      <c r="M4045" s="27">
        <f t="shared" si="187"/>
        <v>390</v>
      </c>
      <c r="N4045" s="23"/>
      <c r="O4045" s="184" t="s">
        <v>32</v>
      </c>
      <c r="P4045" s="237"/>
    </row>
    <row r="4046" s="83" customFormat="1" ht="18" customHeight="1" spans="1:16">
      <c r="A4046" s="24">
        <v>4041</v>
      </c>
      <c r="B4046" s="24" t="s">
        <v>23</v>
      </c>
      <c r="C4046" s="24" t="s">
        <v>24</v>
      </c>
      <c r="D4046" s="24" t="s">
        <v>25</v>
      </c>
      <c r="E4046" s="24" t="s">
        <v>4460</v>
      </c>
      <c r="F4046" s="24" t="s">
        <v>8224</v>
      </c>
      <c r="G4046" s="94" t="s">
        <v>8265</v>
      </c>
      <c r="H4046" s="24" t="s">
        <v>194</v>
      </c>
      <c r="I4046" s="24">
        <v>5</v>
      </c>
      <c r="J4046" s="24" t="s">
        <v>8258</v>
      </c>
      <c r="K4046" s="60" t="s">
        <v>31</v>
      </c>
      <c r="L4046" s="106">
        <v>5</v>
      </c>
      <c r="M4046" s="27">
        <f t="shared" si="187"/>
        <v>650</v>
      </c>
      <c r="N4046" s="23"/>
      <c r="O4046" s="184" t="s">
        <v>32</v>
      </c>
      <c r="P4046" s="237"/>
    </row>
    <row r="4047" s="83" customFormat="1" ht="18" customHeight="1" spans="1:16">
      <c r="A4047" s="24">
        <v>4042</v>
      </c>
      <c r="B4047" s="24" t="s">
        <v>23</v>
      </c>
      <c r="C4047" s="24" t="s">
        <v>24</v>
      </c>
      <c r="D4047" s="24" t="s">
        <v>25</v>
      </c>
      <c r="E4047" s="60" t="s">
        <v>4460</v>
      </c>
      <c r="F4047" s="60" t="s">
        <v>8224</v>
      </c>
      <c r="G4047" s="94" t="s">
        <v>8266</v>
      </c>
      <c r="H4047" s="24" t="s">
        <v>194</v>
      </c>
      <c r="I4047" s="24">
        <v>7</v>
      </c>
      <c r="J4047" s="24" t="s">
        <v>8258</v>
      </c>
      <c r="K4047" s="60" t="s">
        <v>31</v>
      </c>
      <c r="L4047" s="106">
        <v>7</v>
      </c>
      <c r="M4047" s="27">
        <f t="shared" si="187"/>
        <v>910</v>
      </c>
      <c r="N4047" s="23"/>
      <c r="O4047" s="184" t="s">
        <v>32</v>
      </c>
      <c r="P4047" s="237"/>
    </row>
    <row r="4048" s="83" customFormat="1" ht="18" customHeight="1" spans="1:16">
      <c r="A4048" s="24">
        <v>4043</v>
      </c>
      <c r="B4048" s="24" t="s">
        <v>23</v>
      </c>
      <c r="C4048" s="24" t="s">
        <v>24</v>
      </c>
      <c r="D4048" s="24" t="s">
        <v>25</v>
      </c>
      <c r="E4048" s="60" t="s">
        <v>4460</v>
      </c>
      <c r="F4048" s="60" t="s">
        <v>8224</v>
      </c>
      <c r="G4048" s="94" t="s">
        <v>8267</v>
      </c>
      <c r="H4048" s="24" t="s">
        <v>194</v>
      </c>
      <c r="I4048" s="24">
        <v>4</v>
      </c>
      <c r="J4048" s="24" t="s">
        <v>8258</v>
      </c>
      <c r="K4048" s="60" t="s">
        <v>31</v>
      </c>
      <c r="L4048" s="106">
        <v>4</v>
      </c>
      <c r="M4048" s="27">
        <f t="shared" si="187"/>
        <v>520</v>
      </c>
      <c r="N4048" s="23"/>
      <c r="O4048" s="184" t="s">
        <v>32</v>
      </c>
      <c r="P4048" s="237"/>
    </row>
    <row r="4049" s="83" customFormat="1" ht="18" customHeight="1" spans="1:16">
      <c r="A4049" s="24">
        <v>4044</v>
      </c>
      <c r="B4049" s="24" t="s">
        <v>23</v>
      </c>
      <c r="C4049" s="24" t="s">
        <v>24</v>
      </c>
      <c r="D4049" s="24" t="s">
        <v>25</v>
      </c>
      <c r="E4049" s="60" t="s">
        <v>4460</v>
      </c>
      <c r="F4049" s="60" t="s">
        <v>8224</v>
      </c>
      <c r="G4049" s="94" t="s">
        <v>5991</v>
      </c>
      <c r="H4049" s="232" t="s">
        <v>194</v>
      </c>
      <c r="I4049" s="24">
        <v>3</v>
      </c>
      <c r="J4049" s="24" t="s">
        <v>8258</v>
      </c>
      <c r="K4049" s="60" t="s">
        <v>31</v>
      </c>
      <c r="L4049" s="106">
        <v>3</v>
      </c>
      <c r="M4049" s="27">
        <f>L4049*468</f>
        <v>1404</v>
      </c>
      <c r="N4049" s="23"/>
      <c r="O4049" s="184" t="s">
        <v>32</v>
      </c>
      <c r="P4049" s="242"/>
    </row>
    <row r="4050" s="83" customFormat="1" ht="18" customHeight="1" spans="1:16">
      <c r="A4050" s="24">
        <v>4045</v>
      </c>
      <c r="B4050" s="24" t="s">
        <v>23</v>
      </c>
      <c r="C4050" s="24" t="s">
        <v>24</v>
      </c>
      <c r="D4050" s="24" t="s">
        <v>25</v>
      </c>
      <c r="E4050" s="60" t="s">
        <v>4460</v>
      </c>
      <c r="F4050" s="60" t="s">
        <v>8224</v>
      </c>
      <c r="G4050" s="94" t="s">
        <v>8268</v>
      </c>
      <c r="H4050" s="24" t="s">
        <v>194</v>
      </c>
      <c r="I4050" s="24">
        <v>8</v>
      </c>
      <c r="J4050" s="24" t="s">
        <v>8258</v>
      </c>
      <c r="K4050" s="60" t="s">
        <v>31</v>
      </c>
      <c r="L4050" s="106">
        <v>7</v>
      </c>
      <c r="M4050" s="27">
        <f t="shared" ref="M4050:M4059" si="188">L4050*130</f>
        <v>910</v>
      </c>
      <c r="N4050" s="23"/>
      <c r="O4050" s="184" t="s">
        <v>32</v>
      </c>
      <c r="P4050" s="237"/>
    </row>
    <row r="4051" s="83" customFormat="1" ht="18" customHeight="1" spans="1:16">
      <c r="A4051" s="24">
        <v>4046</v>
      </c>
      <c r="B4051" s="24" t="s">
        <v>23</v>
      </c>
      <c r="C4051" s="24" t="s">
        <v>24</v>
      </c>
      <c r="D4051" s="24" t="s">
        <v>25</v>
      </c>
      <c r="E4051" s="60" t="s">
        <v>4460</v>
      </c>
      <c r="F4051" s="60" t="s">
        <v>8224</v>
      </c>
      <c r="G4051" s="94" t="s">
        <v>8269</v>
      </c>
      <c r="H4051" s="232" t="s">
        <v>194</v>
      </c>
      <c r="I4051" s="24">
        <v>3</v>
      </c>
      <c r="J4051" s="24" t="s">
        <v>8258</v>
      </c>
      <c r="K4051" s="60" t="s">
        <v>31</v>
      </c>
      <c r="L4051" s="106">
        <v>3</v>
      </c>
      <c r="M4051" s="27">
        <f t="shared" si="188"/>
        <v>390</v>
      </c>
      <c r="N4051" s="23"/>
      <c r="O4051" s="184" t="s">
        <v>32</v>
      </c>
      <c r="P4051" s="237"/>
    </row>
    <row r="4052" s="83" customFormat="1" ht="18" customHeight="1" spans="1:16">
      <c r="A4052" s="24">
        <v>4047</v>
      </c>
      <c r="B4052" s="24" t="s">
        <v>23</v>
      </c>
      <c r="C4052" s="24" t="s">
        <v>24</v>
      </c>
      <c r="D4052" s="24" t="s">
        <v>25</v>
      </c>
      <c r="E4052" s="60" t="s">
        <v>4460</v>
      </c>
      <c r="F4052" s="60" t="s">
        <v>8224</v>
      </c>
      <c r="G4052" s="94" t="s">
        <v>8270</v>
      </c>
      <c r="H4052" s="232" t="s">
        <v>194</v>
      </c>
      <c r="I4052" s="24">
        <v>3</v>
      </c>
      <c r="J4052" s="24" t="s">
        <v>8258</v>
      </c>
      <c r="K4052" s="60" t="s">
        <v>31</v>
      </c>
      <c r="L4052" s="106">
        <v>3</v>
      </c>
      <c r="M4052" s="27">
        <f t="shared" si="188"/>
        <v>390</v>
      </c>
      <c r="N4052" s="23"/>
      <c r="O4052" s="184" t="s">
        <v>32</v>
      </c>
      <c r="P4052" s="237"/>
    </row>
    <row r="4053" s="83" customFormat="1" ht="18" customHeight="1" spans="1:16">
      <c r="A4053" s="24">
        <v>4048</v>
      </c>
      <c r="B4053" s="24" t="s">
        <v>23</v>
      </c>
      <c r="C4053" s="24" t="s">
        <v>24</v>
      </c>
      <c r="D4053" s="24" t="s">
        <v>25</v>
      </c>
      <c r="E4053" s="60" t="s">
        <v>4460</v>
      </c>
      <c r="F4053" s="60" t="s">
        <v>8224</v>
      </c>
      <c r="G4053" s="94" t="s">
        <v>8271</v>
      </c>
      <c r="H4053" s="24" t="s">
        <v>194</v>
      </c>
      <c r="I4053" s="24">
        <v>5</v>
      </c>
      <c r="J4053" s="24" t="s">
        <v>8258</v>
      </c>
      <c r="K4053" s="60" t="s">
        <v>31</v>
      </c>
      <c r="L4053" s="106">
        <v>5</v>
      </c>
      <c r="M4053" s="27">
        <f t="shared" si="188"/>
        <v>650</v>
      </c>
      <c r="N4053" s="23"/>
      <c r="O4053" s="184" t="s">
        <v>32</v>
      </c>
      <c r="P4053" s="237"/>
    </row>
    <row r="4054" s="83" customFormat="1" ht="18" customHeight="1" spans="1:16">
      <c r="A4054" s="24">
        <v>4049</v>
      </c>
      <c r="B4054" s="24" t="s">
        <v>23</v>
      </c>
      <c r="C4054" s="24" t="s">
        <v>24</v>
      </c>
      <c r="D4054" s="24" t="s">
        <v>25</v>
      </c>
      <c r="E4054" s="60" t="s">
        <v>4460</v>
      </c>
      <c r="F4054" s="60" t="s">
        <v>8224</v>
      </c>
      <c r="G4054" s="94" t="s">
        <v>8272</v>
      </c>
      <c r="H4054" s="24" t="s">
        <v>194</v>
      </c>
      <c r="I4054" s="24">
        <v>4</v>
      </c>
      <c r="J4054" s="24" t="s">
        <v>8258</v>
      </c>
      <c r="K4054" s="60" t="s">
        <v>31</v>
      </c>
      <c r="L4054" s="106">
        <v>4</v>
      </c>
      <c r="M4054" s="27">
        <f t="shared" si="188"/>
        <v>520</v>
      </c>
      <c r="N4054" s="23"/>
      <c r="O4054" s="184" t="s">
        <v>32</v>
      </c>
      <c r="P4054" s="237"/>
    </row>
    <row r="4055" s="83" customFormat="1" ht="18" customHeight="1" spans="1:16">
      <c r="A4055" s="24">
        <v>4050</v>
      </c>
      <c r="B4055" s="24" t="s">
        <v>23</v>
      </c>
      <c r="C4055" s="24" t="s">
        <v>24</v>
      </c>
      <c r="D4055" s="24" t="s">
        <v>25</v>
      </c>
      <c r="E4055" s="60" t="s">
        <v>4460</v>
      </c>
      <c r="F4055" s="60" t="s">
        <v>8224</v>
      </c>
      <c r="G4055" s="94" t="s">
        <v>6316</v>
      </c>
      <c r="H4055" s="232" t="s">
        <v>194</v>
      </c>
      <c r="I4055" s="24">
        <v>3</v>
      </c>
      <c r="J4055" s="24" t="s">
        <v>8258</v>
      </c>
      <c r="K4055" s="60" t="s">
        <v>31</v>
      </c>
      <c r="L4055" s="106">
        <v>3</v>
      </c>
      <c r="M4055" s="27">
        <f t="shared" si="188"/>
        <v>390</v>
      </c>
      <c r="N4055" s="23"/>
      <c r="O4055" s="184" t="s">
        <v>32</v>
      </c>
      <c r="P4055" s="237"/>
    </row>
    <row r="4056" s="83" customFormat="1" ht="18" customHeight="1" spans="1:16">
      <c r="A4056" s="24">
        <v>4051</v>
      </c>
      <c r="B4056" s="24" t="s">
        <v>23</v>
      </c>
      <c r="C4056" s="24" t="s">
        <v>24</v>
      </c>
      <c r="D4056" s="24" t="s">
        <v>25</v>
      </c>
      <c r="E4056" s="60" t="s">
        <v>4460</v>
      </c>
      <c r="F4056" s="60" t="s">
        <v>8224</v>
      </c>
      <c r="G4056" s="94" t="s">
        <v>8273</v>
      </c>
      <c r="H4056" s="24" t="s">
        <v>194</v>
      </c>
      <c r="I4056" s="24">
        <v>4</v>
      </c>
      <c r="J4056" s="24" t="s">
        <v>8258</v>
      </c>
      <c r="K4056" s="60" t="s">
        <v>31</v>
      </c>
      <c r="L4056" s="106">
        <v>4</v>
      </c>
      <c r="M4056" s="27">
        <f t="shared" si="188"/>
        <v>520</v>
      </c>
      <c r="N4056" s="23"/>
      <c r="O4056" s="184" t="s">
        <v>32</v>
      </c>
      <c r="P4056" s="237"/>
    </row>
    <row r="4057" s="83" customFormat="1" ht="18" customHeight="1" spans="1:16">
      <c r="A4057" s="24">
        <v>4052</v>
      </c>
      <c r="B4057" s="24" t="s">
        <v>23</v>
      </c>
      <c r="C4057" s="24" t="s">
        <v>24</v>
      </c>
      <c r="D4057" s="24" t="s">
        <v>25</v>
      </c>
      <c r="E4057" s="60" t="s">
        <v>4460</v>
      </c>
      <c r="F4057" s="60" t="s">
        <v>8224</v>
      </c>
      <c r="G4057" s="94" t="s">
        <v>8274</v>
      </c>
      <c r="H4057" s="24" t="s">
        <v>194</v>
      </c>
      <c r="I4057" s="24">
        <v>6</v>
      </c>
      <c r="J4057" s="24" t="s">
        <v>8258</v>
      </c>
      <c r="K4057" s="60" t="s">
        <v>31</v>
      </c>
      <c r="L4057" s="106">
        <v>6</v>
      </c>
      <c r="M4057" s="27">
        <f t="shared" si="188"/>
        <v>780</v>
      </c>
      <c r="N4057" s="23"/>
      <c r="O4057" s="184" t="s">
        <v>32</v>
      </c>
      <c r="P4057" s="237"/>
    </row>
    <row r="4058" s="83" customFormat="1" ht="18" customHeight="1" spans="1:16">
      <c r="A4058" s="24">
        <v>4053</v>
      </c>
      <c r="B4058" s="24" t="s">
        <v>23</v>
      </c>
      <c r="C4058" s="24" t="s">
        <v>24</v>
      </c>
      <c r="D4058" s="24" t="s">
        <v>25</v>
      </c>
      <c r="E4058" s="60" t="s">
        <v>4460</v>
      </c>
      <c r="F4058" s="60" t="s">
        <v>8224</v>
      </c>
      <c r="G4058" s="94" t="s">
        <v>2912</v>
      </c>
      <c r="H4058" s="24" t="s">
        <v>194</v>
      </c>
      <c r="I4058" s="24">
        <v>4</v>
      </c>
      <c r="J4058" s="24" t="s">
        <v>8275</v>
      </c>
      <c r="K4058" s="60" t="s">
        <v>31</v>
      </c>
      <c r="L4058" s="106">
        <v>4</v>
      </c>
      <c r="M4058" s="27">
        <f t="shared" si="188"/>
        <v>520</v>
      </c>
      <c r="N4058" s="23"/>
      <c r="O4058" s="184" t="s">
        <v>32</v>
      </c>
      <c r="P4058" s="237"/>
    </row>
    <row r="4059" s="83" customFormat="1" ht="18" customHeight="1" spans="1:16">
      <c r="A4059" s="24">
        <v>4054</v>
      </c>
      <c r="B4059" s="24" t="s">
        <v>23</v>
      </c>
      <c r="C4059" s="24" t="s">
        <v>24</v>
      </c>
      <c r="D4059" s="24" t="s">
        <v>25</v>
      </c>
      <c r="E4059" s="60" t="s">
        <v>4460</v>
      </c>
      <c r="F4059" s="60" t="s">
        <v>8224</v>
      </c>
      <c r="G4059" s="94" t="s">
        <v>4172</v>
      </c>
      <c r="H4059" s="24" t="s">
        <v>194</v>
      </c>
      <c r="I4059" s="24">
        <v>5</v>
      </c>
      <c r="J4059" s="24" t="s">
        <v>8275</v>
      </c>
      <c r="K4059" s="60" t="s">
        <v>31</v>
      </c>
      <c r="L4059" s="106">
        <v>5</v>
      </c>
      <c r="M4059" s="27">
        <f t="shared" si="188"/>
        <v>650</v>
      </c>
      <c r="N4059" s="23"/>
      <c r="O4059" s="184" t="s">
        <v>32</v>
      </c>
      <c r="P4059" s="237"/>
    </row>
    <row r="4060" s="83" customFormat="1" ht="18" customHeight="1" spans="1:16">
      <c r="A4060" s="24">
        <v>4055</v>
      </c>
      <c r="B4060" s="24" t="s">
        <v>23</v>
      </c>
      <c r="C4060" s="24" t="s">
        <v>24</v>
      </c>
      <c r="D4060" s="24" t="s">
        <v>25</v>
      </c>
      <c r="E4060" s="60" t="s">
        <v>4878</v>
      </c>
      <c r="F4060" s="60" t="s">
        <v>8224</v>
      </c>
      <c r="G4060" s="94" t="s">
        <v>8276</v>
      </c>
      <c r="H4060" s="24" t="s">
        <v>51</v>
      </c>
      <c r="I4060" s="24">
        <v>4</v>
      </c>
      <c r="J4060" s="24" t="s">
        <v>8275</v>
      </c>
      <c r="K4060" s="60" t="s">
        <v>31</v>
      </c>
      <c r="L4060" s="106">
        <v>4</v>
      </c>
      <c r="M4060" s="27">
        <f>L4060*312</f>
        <v>1248</v>
      </c>
      <c r="N4060" s="23"/>
      <c r="O4060" s="184" t="s">
        <v>32</v>
      </c>
      <c r="P4060" s="237"/>
    </row>
    <row r="4061" s="83" customFormat="1" ht="18" customHeight="1" spans="1:16">
      <c r="A4061" s="24">
        <v>4056</v>
      </c>
      <c r="B4061" s="24" t="s">
        <v>23</v>
      </c>
      <c r="C4061" s="24" t="s">
        <v>24</v>
      </c>
      <c r="D4061" s="24" t="s">
        <v>25</v>
      </c>
      <c r="E4061" s="60" t="s">
        <v>4460</v>
      </c>
      <c r="F4061" s="60" t="s">
        <v>8224</v>
      </c>
      <c r="G4061" s="94" t="s">
        <v>8277</v>
      </c>
      <c r="H4061" s="24" t="s">
        <v>1583</v>
      </c>
      <c r="I4061" s="24">
        <v>4</v>
      </c>
      <c r="J4061" s="24" t="s">
        <v>8275</v>
      </c>
      <c r="K4061" s="60" t="s">
        <v>31</v>
      </c>
      <c r="L4061" s="106">
        <v>4</v>
      </c>
      <c r="M4061" s="27">
        <f>L4061*130</f>
        <v>520</v>
      </c>
      <c r="N4061" s="23"/>
      <c r="O4061" s="184" t="s">
        <v>32</v>
      </c>
      <c r="P4061" s="237"/>
    </row>
    <row r="4062" s="225" customFormat="1" ht="18" customHeight="1" spans="1:16">
      <c r="A4062" s="24">
        <v>4057</v>
      </c>
      <c r="B4062" s="24" t="s">
        <v>23</v>
      </c>
      <c r="C4062" s="24" t="s">
        <v>24</v>
      </c>
      <c r="D4062" s="24" t="s">
        <v>25</v>
      </c>
      <c r="E4062" s="24" t="s">
        <v>4460</v>
      </c>
      <c r="F4062" s="24" t="s">
        <v>8224</v>
      </c>
      <c r="G4062" s="94" t="s">
        <v>1113</v>
      </c>
      <c r="H4062" s="24" t="s">
        <v>51</v>
      </c>
      <c r="I4062" s="24">
        <v>5</v>
      </c>
      <c r="J4062" s="24" t="s">
        <v>8275</v>
      </c>
      <c r="K4062" s="60" t="s">
        <v>31</v>
      </c>
      <c r="L4062" s="106">
        <v>5</v>
      </c>
      <c r="M4062" s="27">
        <f>L4062*312</f>
        <v>1560</v>
      </c>
      <c r="N4062" s="244"/>
      <c r="O4062" s="184" t="s">
        <v>32</v>
      </c>
      <c r="P4062" s="249"/>
    </row>
    <row r="4063" s="83" customFormat="1" ht="18" customHeight="1" spans="1:16">
      <c r="A4063" s="24">
        <v>4058</v>
      </c>
      <c r="B4063" s="24" t="s">
        <v>23</v>
      </c>
      <c r="C4063" s="24" t="s">
        <v>24</v>
      </c>
      <c r="D4063" s="24" t="s">
        <v>25</v>
      </c>
      <c r="E4063" s="60" t="s">
        <v>4460</v>
      </c>
      <c r="F4063" s="60" t="s">
        <v>8224</v>
      </c>
      <c r="G4063" s="94" t="s">
        <v>8278</v>
      </c>
      <c r="H4063" s="24" t="s">
        <v>5025</v>
      </c>
      <c r="I4063" s="24">
        <v>2</v>
      </c>
      <c r="J4063" s="24" t="s">
        <v>8275</v>
      </c>
      <c r="K4063" s="60" t="s">
        <v>31</v>
      </c>
      <c r="L4063" s="106">
        <v>2</v>
      </c>
      <c r="M4063" s="27">
        <f>L4063*312</f>
        <v>624</v>
      </c>
      <c r="N4063" s="23"/>
      <c r="O4063" s="184" t="s">
        <v>32</v>
      </c>
      <c r="P4063" s="237"/>
    </row>
    <row r="4064" s="83" customFormat="1" ht="18" customHeight="1" spans="1:16">
      <c r="A4064" s="24">
        <v>4059</v>
      </c>
      <c r="B4064" s="24" t="s">
        <v>23</v>
      </c>
      <c r="C4064" s="24" t="s">
        <v>24</v>
      </c>
      <c r="D4064" s="24" t="s">
        <v>25</v>
      </c>
      <c r="E4064" s="24" t="s">
        <v>4460</v>
      </c>
      <c r="F4064" s="24" t="s">
        <v>8224</v>
      </c>
      <c r="G4064" s="94" t="s">
        <v>8279</v>
      </c>
      <c r="H4064" s="24" t="s">
        <v>194</v>
      </c>
      <c r="I4064" s="24">
        <v>5</v>
      </c>
      <c r="J4064" s="24" t="s">
        <v>8275</v>
      </c>
      <c r="K4064" s="60" t="s">
        <v>31</v>
      </c>
      <c r="L4064" s="106">
        <v>5</v>
      </c>
      <c r="M4064" s="27">
        <f>L4064*130</f>
        <v>650</v>
      </c>
      <c r="N4064" s="23"/>
      <c r="O4064" s="184" t="s">
        <v>32</v>
      </c>
      <c r="P4064" s="237"/>
    </row>
    <row r="4065" s="83" customFormat="1" ht="18" customHeight="1" spans="1:16">
      <c r="A4065" s="24">
        <v>4060</v>
      </c>
      <c r="B4065" s="24" t="s">
        <v>23</v>
      </c>
      <c r="C4065" s="24" t="s">
        <v>24</v>
      </c>
      <c r="D4065" s="24" t="s">
        <v>25</v>
      </c>
      <c r="E4065" s="60" t="s">
        <v>4460</v>
      </c>
      <c r="F4065" s="60" t="s">
        <v>8224</v>
      </c>
      <c r="G4065" s="94" t="s">
        <v>8280</v>
      </c>
      <c r="H4065" s="24" t="s">
        <v>194</v>
      </c>
      <c r="I4065" s="24">
        <v>5</v>
      </c>
      <c r="J4065" s="24" t="s">
        <v>8275</v>
      </c>
      <c r="K4065" s="60" t="s">
        <v>31</v>
      </c>
      <c r="L4065" s="106">
        <v>5</v>
      </c>
      <c r="M4065" s="27">
        <f>L4065*130</f>
        <v>650</v>
      </c>
      <c r="N4065" s="23"/>
      <c r="O4065" s="184" t="s">
        <v>32</v>
      </c>
      <c r="P4065" s="237"/>
    </row>
    <row r="4066" s="83" customFormat="1" ht="18" customHeight="1" spans="1:16">
      <c r="A4066" s="24">
        <v>4061</v>
      </c>
      <c r="B4066" s="24" t="s">
        <v>23</v>
      </c>
      <c r="C4066" s="24" t="s">
        <v>24</v>
      </c>
      <c r="D4066" s="24" t="s">
        <v>25</v>
      </c>
      <c r="E4066" s="60" t="s">
        <v>4460</v>
      </c>
      <c r="F4066" s="60" t="s">
        <v>8224</v>
      </c>
      <c r="G4066" s="94" t="s">
        <v>8281</v>
      </c>
      <c r="H4066" s="24" t="s">
        <v>1583</v>
      </c>
      <c r="I4066" s="24">
        <v>2</v>
      </c>
      <c r="J4066" s="24" t="s">
        <v>8275</v>
      </c>
      <c r="K4066" s="60" t="s">
        <v>31</v>
      </c>
      <c r="L4066" s="106">
        <v>2</v>
      </c>
      <c r="M4066" s="27">
        <f>L4066*312</f>
        <v>624</v>
      </c>
      <c r="N4066" s="23"/>
      <c r="O4066" s="184" t="s">
        <v>32</v>
      </c>
      <c r="P4066" s="237"/>
    </row>
    <row r="4067" s="83" customFormat="1" ht="18" customHeight="1" spans="1:16">
      <c r="A4067" s="24">
        <v>4062</v>
      </c>
      <c r="B4067" s="24" t="s">
        <v>23</v>
      </c>
      <c r="C4067" s="24" t="s">
        <v>24</v>
      </c>
      <c r="D4067" s="24" t="s">
        <v>25</v>
      </c>
      <c r="E4067" s="24" t="s">
        <v>4460</v>
      </c>
      <c r="F4067" s="24" t="s">
        <v>8224</v>
      </c>
      <c r="G4067" s="94" t="s">
        <v>8282</v>
      </c>
      <c r="H4067" s="232" t="s">
        <v>194</v>
      </c>
      <c r="I4067" s="24">
        <v>3</v>
      </c>
      <c r="J4067" s="24" t="s">
        <v>8275</v>
      </c>
      <c r="K4067" s="60" t="s">
        <v>31</v>
      </c>
      <c r="L4067" s="106">
        <v>3</v>
      </c>
      <c r="M4067" s="27">
        <f>L4067*130</f>
        <v>390</v>
      </c>
      <c r="N4067" s="23"/>
      <c r="O4067" s="184" t="s">
        <v>32</v>
      </c>
      <c r="P4067" s="237"/>
    </row>
    <row r="4068" s="83" customFormat="1" ht="18" customHeight="1" spans="1:16">
      <c r="A4068" s="24">
        <v>4063</v>
      </c>
      <c r="B4068" s="24" t="s">
        <v>23</v>
      </c>
      <c r="C4068" s="24" t="s">
        <v>24</v>
      </c>
      <c r="D4068" s="24" t="s">
        <v>25</v>
      </c>
      <c r="E4068" s="60" t="s">
        <v>4460</v>
      </c>
      <c r="F4068" s="60" t="s">
        <v>8224</v>
      </c>
      <c r="G4068" s="94" t="s">
        <v>8283</v>
      </c>
      <c r="H4068" s="24" t="s">
        <v>51</v>
      </c>
      <c r="I4068" s="24">
        <v>3</v>
      </c>
      <c r="J4068" s="24" t="s">
        <v>8275</v>
      </c>
      <c r="K4068" s="60" t="s">
        <v>31</v>
      </c>
      <c r="L4068" s="106">
        <v>3</v>
      </c>
      <c r="M4068" s="27">
        <f>L4068*312</f>
        <v>936</v>
      </c>
      <c r="N4068" s="23"/>
      <c r="O4068" s="184" t="s">
        <v>32</v>
      </c>
      <c r="P4068" s="237"/>
    </row>
    <row r="4069" s="83" customFormat="1" ht="18" customHeight="1" spans="1:16">
      <c r="A4069" s="24">
        <v>4064</v>
      </c>
      <c r="B4069" s="24" t="s">
        <v>23</v>
      </c>
      <c r="C4069" s="24" t="s">
        <v>24</v>
      </c>
      <c r="D4069" s="24" t="s">
        <v>25</v>
      </c>
      <c r="E4069" s="60" t="s">
        <v>4460</v>
      </c>
      <c r="F4069" s="60" t="s">
        <v>8224</v>
      </c>
      <c r="G4069" s="94" t="s">
        <v>8284</v>
      </c>
      <c r="H4069" s="24" t="s">
        <v>194</v>
      </c>
      <c r="I4069" s="24">
        <v>7</v>
      </c>
      <c r="J4069" s="24" t="s">
        <v>8275</v>
      </c>
      <c r="K4069" s="60" t="s">
        <v>31</v>
      </c>
      <c r="L4069" s="106">
        <v>7</v>
      </c>
      <c r="M4069" s="27">
        <f>L4069*130</f>
        <v>910</v>
      </c>
      <c r="N4069" s="23"/>
      <c r="O4069" s="184" t="s">
        <v>32</v>
      </c>
      <c r="P4069" s="237"/>
    </row>
    <row r="4070" s="83" customFormat="1" ht="18" customHeight="1" spans="1:16">
      <c r="A4070" s="24">
        <v>4065</v>
      </c>
      <c r="B4070" s="24" t="s">
        <v>23</v>
      </c>
      <c r="C4070" s="24" t="s">
        <v>24</v>
      </c>
      <c r="D4070" s="24" t="s">
        <v>25</v>
      </c>
      <c r="E4070" s="60" t="s">
        <v>4460</v>
      </c>
      <c r="F4070" s="60" t="s">
        <v>8224</v>
      </c>
      <c r="G4070" s="94" t="s">
        <v>8285</v>
      </c>
      <c r="H4070" s="256" t="s">
        <v>51</v>
      </c>
      <c r="I4070" s="256">
        <v>6</v>
      </c>
      <c r="J4070" s="256" t="s">
        <v>8275</v>
      </c>
      <c r="K4070" s="60" t="s">
        <v>31</v>
      </c>
      <c r="L4070" s="106">
        <v>6</v>
      </c>
      <c r="M4070" s="27">
        <f>L4070*312</f>
        <v>1872</v>
      </c>
      <c r="N4070" s="23"/>
      <c r="O4070" s="184" t="s">
        <v>32</v>
      </c>
      <c r="P4070" s="237"/>
    </row>
    <row r="4071" s="83" customFormat="1" ht="18" customHeight="1" spans="1:16">
      <c r="A4071" s="24">
        <v>4066</v>
      </c>
      <c r="B4071" s="24" t="s">
        <v>23</v>
      </c>
      <c r="C4071" s="24" t="s">
        <v>24</v>
      </c>
      <c r="D4071" s="24" t="s">
        <v>25</v>
      </c>
      <c r="E4071" s="60" t="s">
        <v>4460</v>
      </c>
      <c r="F4071" s="60" t="s">
        <v>8224</v>
      </c>
      <c r="G4071" s="94" t="s">
        <v>8286</v>
      </c>
      <c r="H4071" s="24" t="s">
        <v>51</v>
      </c>
      <c r="I4071" s="24">
        <v>6</v>
      </c>
      <c r="J4071" s="24" t="s">
        <v>8275</v>
      </c>
      <c r="K4071" s="60" t="s">
        <v>31</v>
      </c>
      <c r="L4071" s="106">
        <v>6</v>
      </c>
      <c r="M4071" s="27">
        <f>L4071*312</f>
        <v>1872</v>
      </c>
      <c r="N4071" s="23"/>
      <c r="O4071" s="184" t="s">
        <v>32</v>
      </c>
      <c r="P4071" s="237"/>
    </row>
    <row r="4072" s="83" customFormat="1" ht="18" customHeight="1" spans="1:16">
      <c r="A4072" s="24">
        <v>4067</v>
      </c>
      <c r="B4072" s="24" t="s">
        <v>23</v>
      </c>
      <c r="C4072" s="24" t="s">
        <v>24</v>
      </c>
      <c r="D4072" s="24" t="s">
        <v>25</v>
      </c>
      <c r="E4072" s="24" t="s">
        <v>4460</v>
      </c>
      <c r="F4072" s="24" t="s">
        <v>8224</v>
      </c>
      <c r="G4072" s="94" t="s">
        <v>8287</v>
      </c>
      <c r="H4072" s="24" t="s">
        <v>194</v>
      </c>
      <c r="I4072" s="24">
        <v>7</v>
      </c>
      <c r="J4072" s="24" t="s">
        <v>8275</v>
      </c>
      <c r="K4072" s="60" t="s">
        <v>31</v>
      </c>
      <c r="L4072" s="106">
        <v>6</v>
      </c>
      <c r="M4072" s="27">
        <f>L4072*130</f>
        <v>780</v>
      </c>
      <c r="N4072" s="23"/>
      <c r="O4072" s="184" t="s">
        <v>32</v>
      </c>
      <c r="P4072" s="237"/>
    </row>
    <row r="4073" s="83" customFormat="1" ht="18" customHeight="1" spans="1:16">
      <c r="A4073" s="24">
        <v>4068</v>
      </c>
      <c r="B4073" s="24" t="s">
        <v>23</v>
      </c>
      <c r="C4073" s="24" t="s">
        <v>24</v>
      </c>
      <c r="D4073" s="24" t="s">
        <v>25</v>
      </c>
      <c r="E4073" s="24" t="s">
        <v>4460</v>
      </c>
      <c r="F4073" s="24" t="s">
        <v>8224</v>
      </c>
      <c r="G4073" s="94" t="s">
        <v>8288</v>
      </c>
      <c r="H4073" s="24" t="s">
        <v>194</v>
      </c>
      <c r="I4073" s="24">
        <v>6</v>
      </c>
      <c r="J4073" s="24" t="s">
        <v>8275</v>
      </c>
      <c r="K4073" s="60" t="s">
        <v>31</v>
      </c>
      <c r="L4073" s="106">
        <v>6</v>
      </c>
      <c r="M4073" s="27">
        <f>L4073*130</f>
        <v>780</v>
      </c>
      <c r="N4073" s="23"/>
      <c r="O4073" s="184" t="s">
        <v>32</v>
      </c>
      <c r="P4073" s="237"/>
    </row>
    <row r="4074" s="83" customFormat="1" ht="18" customHeight="1" spans="1:16">
      <c r="A4074" s="24">
        <v>4069</v>
      </c>
      <c r="B4074" s="24" t="s">
        <v>23</v>
      </c>
      <c r="C4074" s="24" t="s">
        <v>24</v>
      </c>
      <c r="D4074" s="24" t="s">
        <v>25</v>
      </c>
      <c r="E4074" s="60" t="s">
        <v>4460</v>
      </c>
      <c r="F4074" s="60" t="s">
        <v>8224</v>
      </c>
      <c r="G4074" s="94" t="s">
        <v>8289</v>
      </c>
      <c r="H4074" s="24" t="s">
        <v>194</v>
      </c>
      <c r="I4074" s="24">
        <v>6</v>
      </c>
      <c r="J4074" s="24" t="s">
        <v>8275</v>
      </c>
      <c r="K4074" s="60" t="s">
        <v>31</v>
      </c>
      <c r="L4074" s="106">
        <v>6</v>
      </c>
      <c r="M4074" s="27">
        <f>L4074*130</f>
        <v>780</v>
      </c>
      <c r="N4074" s="23"/>
      <c r="O4074" s="184" t="s">
        <v>32</v>
      </c>
      <c r="P4074" s="237"/>
    </row>
    <row r="4075" s="83" customFormat="1" ht="18" customHeight="1" spans="1:16">
      <c r="A4075" s="24">
        <v>4070</v>
      </c>
      <c r="B4075" s="24" t="s">
        <v>23</v>
      </c>
      <c r="C4075" s="24" t="s">
        <v>24</v>
      </c>
      <c r="D4075" s="24" t="s">
        <v>25</v>
      </c>
      <c r="E4075" s="24" t="s">
        <v>4460</v>
      </c>
      <c r="F4075" s="24" t="s">
        <v>8224</v>
      </c>
      <c r="G4075" s="94" t="s">
        <v>8290</v>
      </c>
      <c r="H4075" s="232" t="s">
        <v>194</v>
      </c>
      <c r="I4075" s="24">
        <v>2</v>
      </c>
      <c r="J4075" s="24" t="s">
        <v>8275</v>
      </c>
      <c r="K4075" s="60" t="s">
        <v>31</v>
      </c>
      <c r="L4075" s="106">
        <v>2</v>
      </c>
      <c r="M4075" s="27">
        <f>L4075*130</f>
        <v>260</v>
      </c>
      <c r="N4075" s="23"/>
      <c r="O4075" s="184" t="s">
        <v>32</v>
      </c>
      <c r="P4075" s="237"/>
    </row>
    <row r="4076" s="83" customFormat="1" ht="18" customHeight="1" spans="1:16">
      <c r="A4076" s="24">
        <v>4071</v>
      </c>
      <c r="B4076" s="24" t="s">
        <v>23</v>
      </c>
      <c r="C4076" s="24" t="s">
        <v>24</v>
      </c>
      <c r="D4076" s="24" t="s">
        <v>25</v>
      </c>
      <c r="E4076" s="60" t="s">
        <v>4460</v>
      </c>
      <c r="F4076" s="60" t="s">
        <v>8224</v>
      </c>
      <c r="G4076" s="94" t="s">
        <v>8291</v>
      </c>
      <c r="H4076" s="24" t="s">
        <v>194</v>
      </c>
      <c r="I4076" s="24">
        <v>5</v>
      </c>
      <c r="J4076" s="24" t="s">
        <v>8275</v>
      </c>
      <c r="K4076" s="60" t="s">
        <v>31</v>
      </c>
      <c r="L4076" s="106">
        <v>5</v>
      </c>
      <c r="M4076" s="27">
        <f>L4076*130</f>
        <v>650</v>
      </c>
      <c r="N4076" s="23"/>
      <c r="O4076" s="184" t="s">
        <v>32</v>
      </c>
      <c r="P4076" s="237"/>
    </row>
    <row r="4077" s="83" customFormat="1" ht="18" customHeight="1" spans="1:16">
      <c r="A4077" s="24">
        <v>4072</v>
      </c>
      <c r="B4077" s="24" t="s">
        <v>23</v>
      </c>
      <c r="C4077" s="24" t="s">
        <v>24</v>
      </c>
      <c r="D4077" s="24" t="s">
        <v>25</v>
      </c>
      <c r="E4077" s="60" t="s">
        <v>4460</v>
      </c>
      <c r="F4077" s="60" t="s">
        <v>8224</v>
      </c>
      <c r="G4077" s="94" t="s">
        <v>8292</v>
      </c>
      <c r="H4077" s="24" t="s">
        <v>51</v>
      </c>
      <c r="I4077" s="24">
        <v>2</v>
      </c>
      <c r="J4077" s="24" t="s">
        <v>8275</v>
      </c>
      <c r="K4077" s="60" t="s">
        <v>31</v>
      </c>
      <c r="L4077" s="106">
        <v>2</v>
      </c>
      <c r="M4077" s="27">
        <f>L4077*312</f>
        <v>624</v>
      </c>
      <c r="N4077" s="23"/>
      <c r="O4077" s="184" t="s">
        <v>32</v>
      </c>
      <c r="P4077" s="237"/>
    </row>
    <row r="4078" s="83" customFormat="1" ht="18" customHeight="1" spans="1:16">
      <c r="A4078" s="24">
        <v>4073</v>
      </c>
      <c r="B4078" s="24" t="s">
        <v>23</v>
      </c>
      <c r="C4078" s="24" t="s">
        <v>24</v>
      </c>
      <c r="D4078" s="24" t="s">
        <v>25</v>
      </c>
      <c r="E4078" s="60" t="s">
        <v>4460</v>
      </c>
      <c r="F4078" s="60" t="s">
        <v>8224</v>
      </c>
      <c r="G4078" s="94" t="s">
        <v>8293</v>
      </c>
      <c r="H4078" s="232" t="s">
        <v>194</v>
      </c>
      <c r="I4078" s="24">
        <v>3</v>
      </c>
      <c r="J4078" s="24" t="s">
        <v>8275</v>
      </c>
      <c r="K4078" s="60" t="s">
        <v>31</v>
      </c>
      <c r="L4078" s="106">
        <v>3</v>
      </c>
      <c r="M4078" s="27">
        <f t="shared" ref="M4078:M4090" si="189">L4078*130</f>
        <v>390</v>
      </c>
      <c r="N4078" s="23"/>
      <c r="O4078" s="184" t="s">
        <v>32</v>
      </c>
      <c r="P4078" s="237"/>
    </row>
    <row r="4079" s="83" customFormat="1" ht="18" customHeight="1" spans="1:16">
      <c r="A4079" s="24">
        <v>4074</v>
      </c>
      <c r="B4079" s="24" t="s">
        <v>23</v>
      </c>
      <c r="C4079" s="24" t="s">
        <v>24</v>
      </c>
      <c r="D4079" s="24" t="s">
        <v>25</v>
      </c>
      <c r="E4079" s="60" t="s">
        <v>4460</v>
      </c>
      <c r="F4079" s="60" t="s">
        <v>8224</v>
      </c>
      <c r="G4079" s="94" t="s">
        <v>8294</v>
      </c>
      <c r="H4079" s="24" t="s">
        <v>194</v>
      </c>
      <c r="I4079" s="24">
        <v>5</v>
      </c>
      <c r="J4079" s="24" t="s">
        <v>8275</v>
      </c>
      <c r="K4079" s="60" t="s">
        <v>31</v>
      </c>
      <c r="L4079" s="106">
        <v>5</v>
      </c>
      <c r="M4079" s="27">
        <f t="shared" si="189"/>
        <v>650</v>
      </c>
      <c r="N4079" s="23"/>
      <c r="O4079" s="184" t="s">
        <v>32</v>
      </c>
      <c r="P4079" s="237"/>
    </row>
    <row r="4080" s="83" customFormat="1" ht="18" customHeight="1" spans="1:16">
      <c r="A4080" s="24">
        <v>4075</v>
      </c>
      <c r="B4080" s="24" t="s">
        <v>23</v>
      </c>
      <c r="C4080" s="24" t="s">
        <v>24</v>
      </c>
      <c r="D4080" s="24" t="s">
        <v>25</v>
      </c>
      <c r="E4080" s="60" t="s">
        <v>4460</v>
      </c>
      <c r="F4080" s="60" t="s">
        <v>8224</v>
      </c>
      <c r="G4080" s="94" t="s">
        <v>8295</v>
      </c>
      <c r="H4080" s="24" t="s">
        <v>194</v>
      </c>
      <c r="I4080" s="24">
        <v>4</v>
      </c>
      <c r="J4080" s="24" t="s">
        <v>8275</v>
      </c>
      <c r="K4080" s="60" t="s">
        <v>31</v>
      </c>
      <c r="L4080" s="106">
        <v>4</v>
      </c>
      <c r="M4080" s="27">
        <f t="shared" si="189"/>
        <v>520</v>
      </c>
      <c r="N4080" s="23"/>
      <c r="O4080" s="184" t="s">
        <v>32</v>
      </c>
      <c r="P4080" s="237"/>
    </row>
    <row r="4081" s="83" customFormat="1" ht="18" customHeight="1" spans="1:16">
      <c r="A4081" s="24">
        <v>4076</v>
      </c>
      <c r="B4081" s="24" t="s">
        <v>23</v>
      </c>
      <c r="C4081" s="24" t="s">
        <v>24</v>
      </c>
      <c r="D4081" s="24" t="s">
        <v>25</v>
      </c>
      <c r="E4081" s="24" t="s">
        <v>4460</v>
      </c>
      <c r="F4081" s="24" t="s">
        <v>8224</v>
      </c>
      <c r="G4081" s="94" t="s">
        <v>8296</v>
      </c>
      <c r="H4081" s="24" t="s">
        <v>194</v>
      </c>
      <c r="I4081" s="24">
        <v>4</v>
      </c>
      <c r="J4081" s="24" t="s">
        <v>8275</v>
      </c>
      <c r="K4081" s="60" t="s">
        <v>31</v>
      </c>
      <c r="L4081" s="106">
        <v>4</v>
      </c>
      <c r="M4081" s="27">
        <f t="shared" si="189"/>
        <v>520</v>
      </c>
      <c r="N4081" s="23"/>
      <c r="O4081" s="184" t="s">
        <v>32</v>
      </c>
      <c r="P4081" s="237"/>
    </row>
    <row r="4082" s="83" customFormat="1" ht="18" customHeight="1" spans="1:16">
      <c r="A4082" s="24">
        <v>4077</v>
      </c>
      <c r="B4082" s="24" t="s">
        <v>23</v>
      </c>
      <c r="C4082" s="24" t="s">
        <v>24</v>
      </c>
      <c r="D4082" s="24" t="s">
        <v>25</v>
      </c>
      <c r="E4082" s="60" t="s">
        <v>4460</v>
      </c>
      <c r="F4082" s="60" t="s">
        <v>8224</v>
      </c>
      <c r="G4082" s="94" t="s">
        <v>8297</v>
      </c>
      <c r="H4082" s="232" t="s">
        <v>194</v>
      </c>
      <c r="I4082" s="24">
        <v>3</v>
      </c>
      <c r="J4082" s="24" t="s">
        <v>8275</v>
      </c>
      <c r="K4082" s="60" t="s">
        <v>31</v>
      </c>
      <c r="L4082" s="106">
        <v>3</v>
      </c>
      <c r="M4082" s="27">
        <f t="shared" si="189"/>
        <v>390</v>
      </c>
      <c r="N4082" s="23"/>
      <c r="O4082" s="184" t="s">
        <v>32</v>
      </c>
      <c r="P4082" s="237"/>
    </row>
    <row r="4083" s="83" customFormat="1" ht="18" customHeight="1" spans="1:16">
      <c r="A4083" s="24">
        <v>4078</v>
      </c>
      <c r="B4083" s="24" t="s">
        <v>23</v>
      </c>
      <c r="C4083" s="24" t="s">
        <v>24</v>
      </c>
      <c r="D4083" s="24" t="s">
        <v>25</v>
      </c>
      <c r="E4083" s="60" t="s">
        <v>4460</v>
      </c>
      <c r="F4083" s="60" t="s">
        <v>8224</v>
      </c>
      <c r="G4083" s="94" t="s">
        <v>4174</v>
      </c>
      <c r="H4083" s="232" t="s">
        <v>194</v>
      </c>
      <c r="I4083" s="24">
        <v>3</v>
      </c>
      <c r="J4083" s="24" t="s">
        <v>8275</v>
      </c>
      <c r="K4083" s="60" t="s">
        <v>31</v>
      </c>
      <c r="L4083" s="106">
        <v>3</v>
      </c>
      <c r="M4083" s="27">
        <f t="shared" si="189"/>
        <v>390</v>
      </c>
      <c r="N4083" s="23"/>
      <c r="O4083" s="184" t="s">
        <v>32</v>
      </c>
      <c r="P4083" s="237"/>
    </row>
    <row r="4084" s="83" customFormat="1" ht="18" customHeight="1" spans="1:16">
      <c r="A4084" s="24">
        <v>4079</v>
      </c>
      <c r="B4084" s="24" t="s">
        <v>23</v>
      </c>
      <c r="C4084" s="24" t="s">
        <v>24</v>
      </c>
      <c r="D4084" s="24" t="s">
        <v>25</v>
      </c>
      <c r="E4084" s="60" t="s">
        <v>4460</v>
      </c>
      <c r="F4084" s="60" t="s">
        <v>8224</v>
      </c>
      <c r="G4084" s="94" t="s">
        <v>8298</v>
      </c>
      <c r="H4084" s="232" t="s">
        <v>194</v>
      </c>
      <c r="I4084" s="24">
        <v>3</v>
      </c>
      <c r="J4084" s="24" t="s">
        <v>8275</v>
      </c>
      <c r="K4084" s="60" t="s">
        <v>31</v>
      </c>
      <c r="L4084" s="106">
        <v>3</v>
      </c>
      <c r="M4084" s="27">
        <f t="shared" si="189"/>
        <v>390</v>
      </c>
      <c r="N4084" s="23"/>
      <c r="O4084" s="184" t="s">
        <v>32</v>
      </c>
      <c r="P4084" s="237"/>
    </row>
    <row r="4085" s="83" customFormat="1" ht="18" customHeight="1" spans="1:16">
      <c r="A4085" s="24">
        <v>4080</v>
      </c>
      <c r="B4085" s="24" t="s">
        <v>23</v>
      </c>
      <c r="C4085" s="24" t="s">
        <v>24</v>
      </c>
      <c r="D4085" s="24" t="s">
        <v>25</v>
      </c>
      <c r="E4085" s="60" t="s">
        <v>4460</v>
      </c>
      <c r="F4085" s="60" t="s">
        <v>8224</v>
      </c>
      <c r="G4085" s="94" t="s">
        <v>8299</v>
      </c>
      <c r="H4085" s="24" t="s">
        <v>1583</v>
      </c>
      <c r="I4085" s="24">
        <v>5</v>
      </c>
      <c r="J4085" s="24" t="s">
        <v>8275</v>
      </c>
      <c r="K4085" s="60" t="s">
        <v>31</v>
      </c>
      <c r="L4085" s="106">
        <v>5</v>
      </c>
      <c r="M4085" s="27">
        <f t="shared" si="189"/>
        <v>650</v>
      </c>
      <c r="N4085" s="23"/>
      <c r="O4085" s="184" t="s">
        <v>32</v>
      </c>
      <c r="P4085" s="237"/>
    </row>
    <row r="4086" s="83" customFormat="1" ht="18" customHeight="1" spans="1:16">
      <c r="A4086" s="24">
        <v>4081</v>
      </c>
      <c r="B4086" s="24" t="s">
        <v>23</v>
      </c>
      <c r="C4086" s="24" t="s">
        <v>24</v>
      </c>
      <c r="D4086" s="24" t="s">
        <v>25</v>
      </c>
      <c r="E4086" s="60" t="s">
        <v>4460</v>
      </c>
      <c r="F4086" s="60" t="s">
        <v>8224</v>
      </c>
      <c r="G4086" s="94" t="s">
        <v>8300</v>
      </c>
      <c r="H4086" s="24" t="s">
        <v>194</v>
      </c>
      <c r="I4086" s="24">
        <v>4</v>
      </c>
      <c r="J4086" s="24" t="s">
        <v>8275</v>
      </c>
      <c r="K4086" s="60" t="s">
        <v>31</v>
      </c>
      <c r="L4086" s="106">
        <v>4</v>
      </c>
      <c r="M4086" s="27">
        <f t="shared" si="189"/>
        <v>520</v>
      </c>
      <c r="N4086" s="23"/>
      <c r="O4086" s="184" t="s">
        <v>32</v>
      </c>
      <c r="P4086" s="237"/>
    </row>
    <row r="4087" s="83" customFormat="1" ht="18" customHeight="1" spans="1:16">
      <c r="A4087" s="24">
        <v>4082</v>
      </c>
      <c r="B4087" s="24" t="s">
        <v>23</v>
      </c>
      <c r="C4087" s="24" t="s">
        <v>24</v>
      </c>
      <c r="D4087" s="24" t="s">
        <v>25</v>
      </c>
      <c r="E4087" s="60" t="s">
        <v>4460</v>
      </c>
      <c r="F4087" s="60" t="s">
        <v>8224</v>
      </c>
      <c r="G4087" s="94" t="s">
        <v>8301</v>
      </c>
      <c r="H4087" s="24" t="s">
        <v>194</v>
      </c>
      <c r="I4087" s="24">
        <v>5</v>
      </c>
      <c r="J4087" s="24" t="s">
        <v>8275</v>
      </c>
      <c r="K4087" s="60" t="s">
        <v>31</v>
      </c>
      <c r="L4087" s="106">
        <v>5</v>
      </c>
      <c r="M4087" s="27">
        <f t="shared" si="189"/>
        <v>650</v>
      </c>
      <c r="N4087" s="23"/>
      <c r="O4087" s="184" t="s">
        <v>32</v>
      </c>
      <c r="P4087" s="237"/>
    </row>
    <row r="4088" s="83" customFormat="1" ht="18" customHeight="1" spans="1:16">
      <c r="A4088" s="24">
        <v>4083</v>
      </c>
      <c r="B4088" s="24" t="s">
        <v>23</v>
      </c>
      <c r="C4088" s="24" t="s">
        <v>24</v>
      </c>
      <c r="D4088" s="24" t="s">
        <v>25</v>
      </c>
      <c r="E4088" s="60" t="s">
        <v>4460</v>
      </c>
      <c r="F4088" s="60" t="s">
        <v>8224</v>
      </c>
      <c r="G4088" s="94" t="s">
        <v>8302</v>
      </c>
      <c r="H4088" s="24" t="s">
        <v>194</v>
      </c>
      <c r="I4088" s="24">
        <v>5</v>
      </c>
      <c r="J4088" s="24" t="s">
        <v>8275</v>
      </c>
      <c r="K4088" s="60" t="s">
        <v>31</v>
      </c>
      <c r="L4088" s="106">
        <v>5</v>
      </c>
      <c r="M4088" s="27">
        <f t="shared" si="189"/>
        <v>650</v>
      </c>
      <c r="N4088" s="23"/>
      <c r="O4088" s="184" t="s">
        <v>32</v>
      </c>
      <c r="P4088" s="237"/>
    </row>
    <row r="4089" s="83" customFormat="1" ht="18" customHeight="1" spans="1:16">
      <c r="A4089" s="24">
        <v>4084</v>
      </c>
      <c r="B4089" s="24" t="s">
        <v>23</v>
      </c>
      <c r="C4089" s="24" t="s">
        <v>24</v>
      </c>
      <c r="D4089" s="24" t="s">
        <v>25</v>
      </c>
      <c r="E4089" s="60" t="s">
        <v>4460</v>
      </c>
      <c r="F4089" s="60" t="s">
        <v>8224</v>
      </c>
      <c r="G4089" s="94" t="s">
        <v>8303</v>
      </c>
      <c r="H4089" s="24" t="s">
        <v>194</v>
      </c>
      <c r="I4089" s="24">
        <v>4</v>
      </c>
      <c r="J4089" s="24" t="s">
        <v>8275</v>
      </c>
      <c r="K4089" s="60" t="s">
        <v>31</v>
      </c>
      <c r="L4089" s="106">
        <v>4</v>
      </c>
      <c r="M4089" s="27">
        <f t="shared" si="189"/>
        <v>520</v>
      </c>
      <c r="N4089" s="23"/>
      <c r="O4089" s="184" t="s">
        <v>32</v>
      </c>
      <c r="P4089" s="237"/>
    </row>
    <row r="4090" s="83" customFormat="1" ht="18" customHeight="1" spans="1:16">
      <c r="A4090" s="24">
        <v>4085</v>
      </c>
      <c r="B4090" s="24" t="s">
        <v>23</v>
      </c>
      <c r="C4090" s="24" t="s">
        <v>24</v>
      </c>
      <c r="D4090" s="24" t="s">
        <v>25</v>
      </c>
      <c r="E4090" s="24" t="s">
        <v>4460</v>
      </c>
      <c r="F4090" s="24" t="s">
        <v>8224</v>
      </c>
      <c r="G4090" s="94" t="s">
        <v>8304</v>
      </c>
      <c r="H4090" s="24" t="s">
        <v>194</v>
      </c>
      <c r="I4090" s="24">
        <v>6</v>
      </c>
      <c r="J4090" s="24" t="s">
        <v>8275</v>
      </c>
      <c r="K4090" s="60" t="s">
        <v>31</v>
      </c>
      <c r="L4090" s="106">
        <v>6</v>
      </c>
      <c r="M4090" s="27">
        <f t="shared" si="189"/>
        <v>780</v>
      </c>
      <c r="N4090" s="23"/>
      <c r="O4090" s="184" t="s">
        <v>32</v>
      </c>
      <c r="P4090" s="237"/>
    </row>
    <row r="4091" s="83" customFormat="1" ht="18" customHeight="1" spans="1:16">
      <c r="A4091" s="24">
        <v>4086</v>
      </c>
      <c r="B4091" s="24" t="s">
        <v>23</v>
      </c>
      <c r="C4091" s="24" t="s">
        <v>24</v>
      </c>
      <c r="D4091" s="24" t="s">
        <v>25</v>
      </c>
      <c r="E4091" s="60" t="s">
        <v>4460</v>
      </c>
      <c r="F4091" s="60" t="s">
        <v>8224</v>
      </c>
      <c r="G4091" s="94" t="s">
        <v>8305</v>
      </c>
      <c r="H4091" s="24" t="s">
        <v>1583</v>
      </c>
      <c r="I4091" s="24">
        <v>3</v>
      </c>
      <c r="J4091" s="24" t="s">
        <v>8275</v>
      </c>
      <c r="K4091" s="60" t="s">
        <v>31</v>
      </c>
      <c r="L4091" s="106">
        <v>3</v>
      </c>
      <c r="M4091" s="27">
        <f>L4091*312</f>
        <v>936</v>
      </c>
      <c r="N4091" s="23"/>
      <c r="O4091" s="184" t="s">
        <v>32</v>
      </c>
      <c r="P4091" s="237"/>
    </row>
    <row r="4092" s="83" customFormat="1" ht="18" customHeight="1" spans="1:16">
      <c r="A4092" s="24">
        <v>4087</v>
      </c>
      <c r="B4092" s="24" t="s">
        <v>23</v>
      </c>
      <c r="C4092" s="24" t="s">
        <v>24</v>
      </c>
      <c r="D4092" s="24" t="s">
        <v>25</v>
      </c>
      <c r="E4092" s="60" t="s">
        <v>4460</v>
      </c>
      <c r="F4092" s="60" t="s">
        <v>8224</v>
      </c>
      <c r="G4092" s="94" t="s">
        <v>4323</v>
      </c>
      <c r="H4092" s="24" t="s">
        <v>194</v>
      </c>
      <c r="I4092" s="24">
        <v>5</v>
      </c>
      <c r="J4092" s="24" t="s">
        <v>8275</v>
      </c>
      <c r="K4092" s="60" t="s">
        <v>31</v>
      </c>
      <c r="L4092" s="106">
        <v>5</v>
      </c>
      <c r="M4092" s="27">
        <f>L4092*130</f>
        <v>650</v>
      </c>
      <c r="N4092" s="23"/>
      <c r="O4092" s="184" t="s">
        <v>32</v>
      </c>
      <c r="P4092" s="237"/>
    </row>
    <row r="4093" s="83" customFormat="1" ht="18" customHeight="1" spans="1:16">
      <c r="A4093" s="24">
        <v>4088</v>
      </c>
      <c r="B4093" s="24" t="s">
        <v>23</v>
      </c>
      <c r="C4093" s="24" t="s">
        <v>24</v>
      </c>
      <c r="D4093" s="24" t="s">
        <v>25</v>
      </c>
      <c r="E4093" s="60" t="s">
        <v>4460</v>
      </c>
      <c r="F4093" s="60" t="s">
        <v>8224</v>
      </c>
      <c r="G4093" s="94" t="s">
        <v>8306</v>
      </c>
      <c r="H4093" s="24" t="s">
        <v>194</v>
      </c>
      <c r="I4093" s="24">
        <v>4</v>
      </c>
      <c r="J4093" s="24" t="s">
        <v>8275</v>
      </c>
      <c r="K4093" s="60" t="s">
        <v>31</v>
      </c>
      <c r="L4093" s="106">
        <v>4</v>
      </c>
      <c r="M4093" s="27">
        <f>L4093*130</f>
        <v>520</v>
      </c>
      <c r="N4093" s="23"/>
      <c r="O4093" s="184" t="s">
        <v>32</v>
      </c>
      <c r="P4093" s="237"/>
    </row>
    <row r="4094" s="83" customFormat="1" ht="18" customHeight="1" spans="1:16">
      <c r="A4094" s="24">
        <v>4089</v>
      </c>
      <c r="B4094" s="24" t="s">
        <v>23</v>
      </c>
      <c r="C4094" s="24" t="s">
        <v>24</v>
      </c>
      <c r="D4094" s="24" t="s">
        <v>25</v>
      </c>
      <c r="E4094" s="60" t="s">
        <v>4460</v>
      </c>
      <c r="F4094" s="60" t="s">
        <v>8224</v>
      </c>
      <c r="G4094" s="94" t="s">
        <v>8307</v>
      </c>
      <c r="H4094" s="24" t="s">
        <v>51</v>
      </c>
      <c r="I4094" s="24">
        <v>1</v>
      </c>
      <c r="J4094" s="24" t="s">
        <v>8275</v>
      </c>
      <c r="K4094" s="60" t="s">
        <v>31</v>
      </c>
      <c r="L4094" s="106">
        <v>1</v>
      </c>
      <c r="M4094" s="27">
        <f>L4094*312</f>
        <v>312</v>
      </c>
      <c r="N4094" s="23"/>
      <c r="O4094" s="184" t="s">
        <v>32</v>
      </c>
      <c r="P4094" s="237"/>
    </row>
    <row r="4095" s="83" customFormat="1" ht="18" customHeight="1" spans="1:16">
      <c r="A4095" s="24">
        <v>4090</v>
      </c>
      <c r="B4095" s="24" t="s">
        <v>23</v>
      </c>
      <c r="C4095" s="24" t="s">
        <v>24</v>
      </c>
      <c r="D4095" s="24" t="s">
        <v>25</v>
      </c>
      <c r="E4095" s="24" t="s">
        <v>4460</v>
      </c>
      <c r="F4095" s="24" t="s">
        <v>8224</v>
      </c>
      <c r="G4095" s="94" t="s">
        <v>8308</v>
      </c>
      <c r="H4095" s="24" t="s">
        <v>194</v>
      </c>
      <c r="I4095" s="24">
        <v>5</v>
      </c>
      <c r="J4095" s="24" t="s">
        <v>8275</v>
      </c>
      <c r="K4095" s="60" t="s">
        <v>31</v>
      </c>
      <c r="L4095" s="106">
        <v>5</v>
      </c>
      <c r="M4095" s="27">
        <f>L4095*130</f>
        <v>650</v>
      </c>
      <c r="N4095" s="23"/>
      <c r="O4095" s="184" t="s">
        <v>32</v>
      </c>
      <c r="P4095" s="237"/>
    </row>
    <row r="4096" s="83" customFormat="1" ht="18" customHeight="1" spans="1:16">
      <c r="A4096" s="24">
        <v>4091</v>
      </c>
      <c r="B4096" s="24" t="s">
        <v>23</v>
      </c>
      <c r="C4096" s="24" t="s">
        <v>24</v>
      </c>
      <c r="D4096" s="24" t="s">
        <v>25</v>
      </c>
      <c r="E4096" s="60" t="s">
        <v>4460</v>
      </c>
      <c r="F4096" s="60" t="s">
        <v>8224</v>
      </c>
      <c r="G4096" s="94" t="s">
        <v>4632</v>
      </c>
      <c r="H4096" s="24" t="s">
        <v>194</v>
      </c>
      <c r="I4096" s="24">
        <v>4</v>
      </c>
      <c r="J4096" s="24" t="s">
        <v>8275</v>
      </c>
      <c r="K4096" s="60" t="s">
        <v>31</v>
      </c>
      <c r="L4096" s="106">
        <v>4</v>
      </c>
      <c r="M4096" s="27">
        <f>L4096*130</f>
        <v>520</v>
      </c>
      <c r="N4096" s="23"/>
      <c r="O4096" s="184" t="s">
        <v>32</v>
      </c>
      <c r="P4096" s="237"/>
    </row>
    <row r="4097" s="83" customFormat="1" ht="18" customHeight="1" spans="1:16">
      <c r="A4097" s="24">
        <v>4092</v>
      </c>
      <c r="B4097" s="24" t="s">
        <v>23</v>
      </c>
      <c r="C4097" s="24" t="s">
        <v>24</v>
      </c>
      <c r="D4097" s="24" t="s">
        <v>25</v>
      </c>
      <c r="E4097" s="60" t="s">
        <v>4460</v>
      </c>
      <c r="F4097" s="60" t="s">
        <v>8224</v>
      </c>
      <c r="G4097" s="94" t="s">
        <v>8309</v>
      </c>
      <c r="H4097" s="24" t="s">
        <v>194</v>
      </c>
      <c r="I4097" s="24">
        <v>4</v>
      </c>
      <c r="J4097" s="24" t="s">
        <v>8275</v>
      </c>
      <c r="K4097" s="60" t="s">
        <v>31</v>
      </c>
      <c r="L4097" s="106">
        <v>4</v>
      </c>
      <c r="M4097" s="27">
        <f>L4097*130</f>
        <v>520</v>
      </c>
      <c r="N4097" s="23"/>
      <c r="O4097" s="184" t="s">
        <v>32</v>
      </c>
      <c r="P4097" s="237"/>
    </row>
    <row r="4098" s="83" customFormat="1" ht="18" customHeight="1" spans="1:16">
      <c r="A4098" s="24">
        <v>4093</v>
      </c>
      <c r="B4098" s="24" t="s">
        <v>23</v>
      </c>
      <c r="C4098" s="24" t="s">
        <v>24</v>
      </c>
      <c r="D4098" s="24" t="s">
        <v>25</v>
      </c>
      <c r="E4098" s="60" t="s">
        <v>4460</v>
      </c>
      <c r="F4098" s="60" t="s">
        <v>8224</v>
      </c>
      <c r="G4098" s="94" t="s">
        <v>8310</v>
      </c>
      <c r="H4098" s="232" t="s">
        <v>194</v>
      </c>
      <c r="I4098" s="24">
        <v>3</v>
      </c>
      <c r="J4098" s="24" t="s">
        <v>8275</v>
      </c>
      <c r="K4098" s="60" t="s">
        <v>31</v>
      </c>
      <c r="L4098" s="106">
        <v>3</v>
      </c>
      <c r="M4098" s="27">
        <f>L4098*130</f>
        <v>390</v>
      </c>
      <c r="N4098" s="23"/>
      <c r="O4098" s="184" t="s">
        <v>32</v>
      </c>
      <c r="P4098" s="237"/>
    </row>
    <row r="4099" s="83" customFormat="1" ht="18" customHeight="1" spans="1:16">
      <c r="A4099" s="24">
        <v>4094</v>
      </c>
      <c r="B4099" s="24" t="s">
        <v>23</v>
      </c>
      <c r="C4099" s="24" t="s">
        <v>24</v>
      </c>
      <c r="D4099" s="24" t="s">
        <v>25</v>
      </c>
      <c r="E4099" s="60" t="s">
        <v>4460</v>
      </c>
      <c r="F4099" s="60" t="s">
        <v>8224</v>
      </c>
      <c r="G4099" s="94" t="s">
        <v>8311</v>
      </c>
      <c r="H4099" s="24" t="s">
        <v>194</v>
      </c>
      <c r="I4099" s="24">
        <v>4</v>
      </c>
      <c r="J4099" s="24" t="s">
        <v>8275</v>
      </c>
      <c r="K4099" s="60" t="s">
        <v>31</v>
      </c>
      <c r="L4099" s="106">
        <v>4</v>
      </c>
      <c r="M4099" s="27">
        <f>L4099*130</f>
        <v>520</v>
      </c>
      <c r="N4099" s="23"/>
      <c r="O4099" s="184" t="s">
        <v>32</v>
      </c>
      <c r="P4099" s="237"/>
    </row>
    <row r="4100" s="83" customFormat="1" ht="18" customHeight="1" spans="1:16">
      <c r="A4100" s="24">
        <v>4095</v>
      </c>
      <c r="B4100" s="24" t="s">
        <v>23</v>
      </c>
      <c r="C4100" s="24" t="s">
        <v>24</v>
      </c>
      <c r="D4100" s="24" t="s">
        <v>25</v>
      </c>
      <c r="E4100" s="24" t="s">
        <v>4460</v>
      </c>
      <c r="F4100" s="24" t="s">
        <v>8224</v>
      </c>
      <c r="G4100" s="94" t="s">
        <v>8312</v>
      </c>
      <c r="H4100" s="232" t="s">
        <v>194</v>
      </c>
      <c r="I4100" s="24">
        <v>1</v>
      </c>
      <c r="J4100" s="24" t="s">
        <v>8313</v>
      </c>
      <c r="K4100" s="60" t="s">
        <v>31</v>
      </c>
      <c r="L4100" s="106">
        <v>1</v>
      </c>
      <c r="M4100" s="27">
        <f>L4100*312</f>
        <v>312</v>
      </c>
      <c r="N4100" s="23"/>
      <c r="O4100" s="184" t="s">
        <v>32</v>
      </c>
      <c r="P4100" s="237"/>
    </row>
    <row r="4101" s="83" customFormat="1" ht="18" customHeight="1" spans="1:16">
      <c r="A4101" s="24">
        <v>4096</v>
      </c>
      <c r="B4101" s="24" t="s">
        <v>23</v>
      </c>
      <c r="C4101" s="24" t="s">
        <v>24</v>
      </c>
      <c r="D4101" s="24" t="s">
        <v>25</v>
      </c>
      <c r="E4101" s="60" t="s">
        <v>4460</v>
      </c>
      <c r="F4101" s="60" t="s">
        <v>8224</v>
      </c>
      <c r="G4101" s="94" t="s">
        <v>8314</v>
      </c>
      <c r="H4101" s="232" t="s">
        <v>194</v>
      </c>
      <c r="I4101" s="24">
        <v>1</v>
      </c>
      <c r="J4101" s="24" t="s">
        <v>8313</v>
      </c>
      <c r="K4101" s="60" t="s">
        <v>31</v>
      </c>
      <c r="L4101" s="106">
        <v>1</v>
      </c>
      <c r="M4101" s="27">
        <f>L4101*312</f>
        <v>312</v>
      </c>
      <c r="N4101" s="23"/>
      <c r="O4101" s="184" t="s">
        <v>32</v>
      </c>
      <c r="P4101" s="237"/>
    </row>
    <row r="4102" s="83" customFormat="1" ht="18" customHeight="1" spans="1:16">
      <c r="A4102" s="24">
        <v>4097</v>
      </c>
      <c r="B4102" s="24" t="s">
        <v>23</v>
      </c>
      <c r="C4102" s="24" t="s">
        <v>24</v>
      </c>
      <c r="D4102" s="24" t="s">
        <v>25</v>
      </c>
      <c r="E4102" s="60" t="s">
        <v>4460</v>
      </c>
      <c r="F4102" s="60" t="s">
        <v>8224</v>
      </c>
      <c r="G4102" s="94" t="s">
        <v>8315</v>
      </c>
      <c r="H4102" s="232" t="s">
        <v>194</v>
      </c>
      <c r="I4102" s="24">
        <v>2</v>
      </c>
      <c r="J4102" s="24" t="s">
        <v>8313</v>
      </c>
      <c r="K4102" s="60" t="s">
        <v>31</v>
      </c>
      <c r="L4102" s="106">
        <v>2</v>
      </c>
      <c r="M4102" s="27">
        <f t="shared" ref="M4102:M4108" si="190">L4102*130</f>
        <v>260</v>
      </c>
      <c r="N4102" s="23"/>
      <c r="O4102" s="184" t="s">
        <v>32</v>
      </c>
      <c r="P4102" s="237"/>
    </row>
    <row r="4103" s="83" customFormat="1" ht="18" customHeight="1" spans="1:16">
      <c r="A4103" s="24">
        <v>4098</v>
      </c>
      <c r="B4103" s="24" t="s">
        <v>23</v>
      </c>
      <c r="C4103" s="24" t="s">
        <v>24</v>
      </c>
      <c r="D4103" s="24" t="s">
        <v>25</v>
      </c>
      <c r="E4103" s="60" t="s">
        <v>4460</v>
      </c>
      <c r="F4103" s="60" t="s">
        <v>8224</v>
      </c>
      <c r="G4103" s="94" t="s">
        <v>8316</v>
      </c>
      <c r="H4103" s="232" t="s">
        <v>194</v>
      </c>
      <c r="I4103" s="24">
        <v>2</v>
      </c>
      <c r="J4103" s="24" t="s">
        <v>8313</v>
      </c>
      <c r="K4103" s="60" t="s">
        <v>31</v>
      </c>
      <c r="L4103" s="106">
        <v>2</v>
      </c>
      <c r="M4103" s="27">
        <f t="shared" si="190"/>
        <v>260</v>
      </c>
      <c r="N4103" s="23"/>
      <c r="O4103" s="184" t="s">
        <v>32</v>
      </c>
      <c r="P4103" s="237"/>
    </row>
    <row r="4104" s="83" customFormat="1" ht="18" customHeight="1" spans="1:16">
      <c r="A4104" s="24">
        <v>4099</v>
      </c>
      <c r="B4104" s="24" t="s">
        <v>23</v>
      </c>
      <c r="C4104" s="24" t="s">
        <v>24</v>
      </c>
      <c r="D4104" s="24" t="s">
        <v>25</v>
      </c>
      <c r="E4104" s="24" t="s">
        <v>4460</v>
      </c>
      <c r="F4104" s="24" t="s">
        <v>8224</v>
      </c>
      <c r="G4104" s="94" t="s">
        <v>1703</v>
      </c>
      <c r="H4104" s="232" t="s">
        <v>194</v>
      </c>
      <c r="I4104" s="24">
        <v>2</v>
      </c>
      <c r="J4104" s="24" t="s">
        <v>8313</v>
      </c>
      <c r="K4104" s="60" t="s">
        <v>31</v>
      </c>
      <c r="L4104" s="106">
        <v>2</v>
      </c>
      <c r="M4104" s="27">
        <f t="shared" si="190"/>
        <v>260</v>
      </c>
      <c r="N4104" s="23"/>
      <c r="O4104" s="184" t="s">
        <v>32</v>
      </c>
      <c r="P4104" s="237"/>
    </row>
    <row r="4105" s="83" customFormat="1" ht="18" customHeight="1" spans="1:16">
      <c r="A4105" s="24">
        <v>4100</v>
      </c>
      <c r="B4105" s="24" t="s">
        <v>23</v>
      </c>
      <c r="C4105" s="24" t="s">
        <v>24</v>
      </c>
      <c r="D4105" s="24" t="s">
        <v>25</v>
      </c>
      <c r="E4105" s="60" t="s">
        <v>4460</v>
      </c>
      <c r="F4105" s="60" t="s">
        <v>8224</v>
      </c>
      <c r="G4105" s="94" t="s">
        <v>8317</v>
      </c>
      <c r="H4105" s="24" t="s">
        <v>1583</v>
      </c>
      <c r="I4105" s="24">
        <v>4</v>
      </c>
      <c r="J4105" s="24" t="s">
        <v>8313</v>
      </c>
      <c r="K4105" s="60" t="s">
        <v>31</v>
      </c>
      <c r="L4105" s="106">
        <v>4</v>
      </c>
      <c r="M4105" s="27">
        <f t="shared" si="190"/>
        <v>520</v>
      </c>
      <c r="N4105" s="23"/>
      <c r="O4105" s="184" t="s">
        <v>32</v>
      </c>
      <c r="P4105" s="237"/>
    </row>
    <row r="4106" s="83" customFormat="1" ht="18" customHeight="1" spans="1:16">
      <c r="A4106" s="24">
        <v>4101</v>
      </c>
      <c r="B4106" s="24" t="s">
        <v>23</v>
      </c>
      <c r="C4106" s="24" t="s">
        <v>24</v>
      </c>
      <c r="D4106" s="24" t="s">
        <v>25</v>
      </c>
      <c r="E4106" s="60" t="s">
        <v>4460</v>
      </c>
      <c r="F4106" s="60" t="s">
        <v>8224</v>
      </c>
      <c r="G4106" s="94" t="s">
        <v>8318</v>
      </c>
      <c r="H4106" s="232" t="s">
        <v>194</v>
      </c>
      <c r="I4106" s="24">
        <v>2</v>
      </c>
      <c r="J4106" s="24" t="s">
        <v>8313</v>
      </c>
      <c r="K4106" s="60" t="s">
        <v>31</v>
      </c>
      <c r="L4106" s="106">
        <v>2</v>
      </c>
      <c r="M4106" s="27">
        <f t="shared" si="190"/>
        <v>260</v>
      </c>
      <c r="N4106" s="23"/>
      <c r="O4106" s="184" t="s">
        <v>32</v>
      </c>
      <c r="P4106" s="237"/>
    </row>
    <row r="4107" s="83" customFormat="1" ht="18" customHeight="1" spans="1:16">
      <c r="A4107" s="24">
        <v>4102</v>
      </c>
      <c r="B4107" s="24" t="s">
        <v>23</v>
      </c>
      <c r="C4107" s="24" t="s">
        <v>24</v>
      </c>
      <c r="D4107" s="24" t="s">
        <v>25</v>
      </c>
      <c r="E4107" s="24" t="s">
        <v>4460</v>
      </c>
      <c r="F4107" s="24" t="s">
        <v>8224</v>
      </c>
      <c r="G4107" s="94" t="s">
        <v>8319</v>
      </c>
      <c r="H4107" s="232" t="s">
        <v>194</v>
      </c>
      <c r="I4107" s="24">
        <v>2</v>
      </c>
      <c r="J4107" s="24" t="s">
        <v>8313</v>
      </c>
      <c r="K4107" s="60" t="s">
        <v>31</v>
      </c>
      <c r="L4107" s="106">
        <v>2</v>
      </c>
      <c r="M4107" s="27">
        <f t="shared" si="190"/>
        <v>260</v>
      </c>
      <c r="N4107" s="23"/>
      <c r="O4107" s="184" t="s">
        <v>32</v>
      </c>
      <c r="P4107" s="237"/>
    </row>
    <row r="4108" s="83" customFormat="1" ht="18" customHeight="1" spans="1:16">
      <c r="A4108" s="24">
        <v>4103</v>
      </c>
      <c r="B4108" s="24" t="s">
        <v>23</v>
      </c>
      <c r="C4108" s="24" t="s">
        <v>24</v>
      </c>
      <c r="D4108" s="24" t="s">
        <v>25</v>
      </c>
      <c r="E4108" s="24" t="s">
        <v>4460</v>
      </c>
      <c r="F4108" s="24" t="s">
        <v>8224</v>
      </c>
      <c r="G4108" s="106" t="s">
        <v>8320</v>
      </c>
      <c r="H4108" s="232" t="s">
        <v>194</v>
      </c>
      <c r="I4108" s="24">
        <v>2</v>
      </c>
      <c r="J4108" s="24" t="s">
        <v>8313</v>
      </c>
      <c r="K4108" s="60" t="s">
        <v>31</v>
      </c>
      <c r="L4108" s="106">
        <v>2</v>
      </c>
      <c r="M4108" s="27">
        <f t="shared" si="190"/>
        <v>260</v>
      </c>
      <c r="N4108" s="23"/>
      <c r="O4108" s="184" t="s">
        <v>32</v>
      </c>
      <c r="P4108" s="239"/>
    </row>
    <row r="4109" s="83" customFormat="1" ht="18" customHeight="1" spans="1:16">
      <c r="A4109" s="24">
        <v>4104</v>
      </c>
      <c r="B4109" s="24" t="s">
        <v>23</v>
      </c>
      <c r="C4109" s="24" t="s">
        <v>24</v>
      </c>
      <c r="D4109" s="24" t="s">
        <v>25</v>
      </c>
      <c r="E4109" s="60" t="s">
        <v>4878</v>
      </c>
      <c r="F4109" s="60" t="s">
        <v>8224</v>
      </c>
      <c r="G4109" s="94" t="s">
        <v>8321</v>
      </c>
      <c r="H4109" s="24" t="s">
        <v>51</v>
      </c>
      <c r="I4109" s="24">
        <v>2</v>
      </c>
      <c r="J4109" s="24" t="s">
        <v>8313</v>
      </c>
      <c r="K4109" s="60" t="s">
        <v>31</v>
      </c>
      <c r="L4109" s="106">
        <v>2</v>
      </c>
      <c r="M4109" s="27">
        <f>L4109*312</f>
        <v>624</v>
      </c>
      <c r="N4109" s="23"/>
      <c r="O4109" s="184" t="s">
        <v>32</v>
      </c>
      <c r="P4109" s="237"/>
    </row>
    <row r="4110" s="83" customFormat="1" ht="18" customHeight="1" spans="1:16">
      <c r="A4110" s="24">
        <v>4105</v>
      </c>
      <c r="B4110" s="24" t="s">
        <v>23</v>
      </c>
      <c r="C4110" s="24" t="s">
        <v>24</v>
      </c>
      <c r="D4110" s="24" t="s">
        <v>25</v>
      </c>
      <c r="E4110" s="60" t="s">
        <v>4460</v>
      </c>
      <c r="F4110" s="60" t="s">
        <v>8224</v>
      </c>
      <c r="G4110" s="94" t="s">
        <v>8322</v>
      </c>
      <c r="H4110" s="232" t="s">
        <v>194</v>
      </c>
      <c r="I4110" s="24">
        <v>2</v>
      </c>
      <c r="J4110" s="24" t="s">
        <v>8313</v>
      </c>
      <c r="K4110" s="60" t="s">
        <v>31</v>
      </c>
      <c r="L4110" s="106">
        <v>2</v>
      </c>
      <c r="M4110" s="27">
        <f t="shared" ref="M4110:M4115" si="191">L4110*130</f>
        <v>260</v>
      </c>
      <c r="N4110" s="23"/>
      <c r="O4110" s="184" t="s">
        <v>32</v>
      </c>
      <c r="P4110" s="237"/>
    </row>
    <row r="4111" s="83" customFormat="1" ht="18" customHeight="1" spans="1:16">
      <c r="A4111" s="24">
        <v>4106</v>
      </c>
      <c r="B4111" s="24" t="s">
        <v>23</v>
      </c>
      <c r="C4111" s="24" t="s">
        <v>24</v>
      </c>
      <c r="D4111" s="24" t="s">
        <v>25</v>
      </c>
      <c r="E4111" s="60" t="s">
        <v>4460</v>
      </c>
      <c r="F4111" s="60" t="s">
        <v>8224</v>
      </c>
      <c r="G4111" s="94" t="s">
        <v>8323</v>
      </c>
      <c r="H4111" s="24" t="s">
        <v>1583</v>
      </c>
      <c r="I4111" s="24">
        <v>4</v>
      </c>
      <c r="J4111" s="24" t="s">
        <v>8313</v>
      </c>
      <c r="K4111" s="60" t="s">
        <v>31</v>
      </c>
      <c r="L4111" s="106">
        <v>4</v>
      </c>
      <c r="M4111" s="27">
        <f t="shared" si="191"/>
        <v>520</v>
      </c>
      <c r="N4111" s="23"/>
      <c r="O4111" s="184" t="s">
        <v>32</v>
      </c>
      <c r="P4111" s="237"/>
    </row>
    <row r="4112" s="83" customFormat="1" ht="18" customHeight="1" spans="1:16">
      <c r="A4112" s="24">
        <v>4107</v>
      </c>
      <c r="B4112" s="24" t="s">
        <v>23</v>
      </c>
      <c r="C4112" s="24" t="s">
        <v>24</v>
      </c>
      <c r="D4112" s="24" t="s">
        <v>25</v>
      </c>
      <c r="E4112" s="60" t="s">
        <v>4460</v>
      </c>
      <c r="F4112" s="60" t="s">
        <v>8224</v>
      </c>
      <c r="G4112" s="94" t="s">
        <v>8324</v>
      </c>
      <c r="H4112" s="232" t="s">
        <v>194</v>
      </c>
      <c r="I4112" s="24">
        <v>2</v>
      </c>
      <c r="J4112" s="24" t="s">
        <v>8313</v>
      </c>
      <c r="K4112" s="60" t="s">
        <v>31</v>
      </c>
      <c r="L4112" s="106">
        <v>2</v>
      </c>
      <c r="M4112" s="27">
        <f t="shared" si="191"/>
        <v>260</v>
      </c>
      <c r="N4112" s="23"/>
      <c r="O4112" s="184" t="s">
        <v>32</v>
      </c>
      <c r="P4112" s="237"/>
    </row>
    <row r="4113" s="83" customFormat="1" ht="18" customHeight="1" spans="1:16">
      <c r="A4113" s="24">
        <v>4108</v>
      </c>
      <c r="B4113" s="24" t="s">
        <v>23</v>
      </c>
      <c r="C4113" s="24" t="s">
        <v>24</v>
      </c>
      <c r="D4113" s="24" t="s">
        <v>25</v>
      </c>
      <c r="E4113" s="60" t="s">
        <v>4460</v>
      </c>
      <c r="F4113" s="60" t="s">
        <v>8224</v>
      </c>
      <c r="G4113" s="94" t="s">
        <v>178</v>
      </c>
      <c r="H4113" s="232" t="s">
        <v>194</v>
      </c>
      <c r="I4113" s="24">
        <v>2</v>
      </c>
      <c r="J4113" s="24" t="s">
        <v>8313</v>
      </c>
      <c r="K4113" s="60" t="s">
        <v>31</v>
      </c>
      <c r="L4113" s="106">
        <v>2</v>
      </c>
      <c r="M4113" s="27">
        <f t="shared" si="191"/>
        <v>260</v>
      </c>
      <c r="N4113" s="23"/>
      <c r="O4113" s="184" t="s">
        <v>32</v>
      </c>
      <c r="P4113" s="237"/>
    </row>
    <row r="4114" s="83" customFormat="1" ht="18" customHeight="1" spans="1:16">
      <c r="A4114" s="24">
        <v>4109</v>
      </c>
      <c r="B4114" s="24" t="s">
        <v>23</v>
      </c>
      <c r="C4114" s="24" t="s">
        <v>24</v>
      </c>
      <c r="D4114" s="24" t="s">
        <v>25</v>
      </c>
      <c r="E4114" s="24" t="s">
        <v>4460</v>
      </c>
      <c r="F4114" s="24" t="s">
        <v>8224</v>
      </c>
      <c r="G4114" s="94" t="s">
        <v>8325</v>
      </c>
      <c r="H4114" s="232" t="s">
        <v>194</v>
      </c>
      <c r="I4114" s="24">
        <v>2</v>
      </c>
      <c r="J4114" s="24" t="s">
        <v>8313</v>
      </c>
      <c r="K4114" s="60" t="s">
        <v>31</v>
      </c>
      <c r="L4114" s="106">
        <v>2</v>
      </c>
      <c r="M4114" s="27">
        <f t="shared" si="191"/>
        <v>260</v>
      </c>
      <c r="N4114" s="23"/>
      <c r="O4114" s="184" t="s">
        <v>32</v>
      </c>
      <c r="P4114" s="237"/>
    </row>
    <row r="4115" s="83" customFormat="1" ht="18" customHeight="1" spans="1:16">
      <c r="A4115" s="24">
        <v>4110</v>
      </c>
      <c r="B4115" s="24" t="s">
        <v>23</v>
      </c>
      <c r="C4115" s="24" t="s">
        <v>24</v>
      </c>
      <c r="D4115" s="24" t="s">
        <v>25</v>
      </c>
      <c r="E4115" s="60" t="s">
        <v>4460</v>
      </c>
      <c r="F4115" s="60" t="s">
        <v>8224</v>
      </c>
      <c r="G4115" s="94" t="s">
        <v>8326</v>
      </c>
      <c r="H4115" s="232" t="s">
        <v>194</v>
      </c>
      <c r="I4115" s="24">
        <v>2</v>
      </c>
      <c r="J4115" s="24" t="s">
        <v>8313</v>
      </c>
      <c r="K4115" s="60" t="s">
        <v>31</v>
      </c>
      <c r="L4115" s="106">
        <v>2</v>
      </c>
      <c r="M4115" s="27">
        <f t="shared" si="191"/>
        <v>260</v>
      </c>
      <c r="N4115" s="23"/>
      <c r="O4115" s="184" t="s">
        <v>32</v>
      </c>
      <c r="P4115" s="237"/>
    </row>
    <row r="4116" s="83" customFormat="1" ht="18" customHeight="1" spans="1:16">
      <c r="A4116" s="24">
        <v>4111</v>
      </c>
      <c r="B4116" s="24" t="s">
        <v>23</v>
      </c>
      <c r="C4116" s="24" t="s">
        <v>24</v>
      </c>
      <c r="D4116" s="24" t="s">
        <v>25</v>
      </c>
      <c r="E4116" s="60" t="s">
        <v>4460</v>
      </c>
      <c r="F4116" s="60" t="s">
        <v>8224</v>
      </c>
      <c r="G4116" s="94" t="s">
        <v>8327</v>
      </c>
      <c r="H4116" s="232" t="s">
        <v>194</v>
      </c>
      <c r="I4116" s="24">
        <v>1</v>
      </c>
      <c r="J4116" s="24" t="s">
        <v>8313</v>
      </c>
      <c r="K4116" s="60" t="s">
        <v>31</v>
      </c>
      <c r="L4116" s="106">
        <v>1</v>
      </c>
      <c r="M4116" s="27">
        <f>L4116*312</f>
        <v>312</v>
      </c>
      <c r="N4116" s="23"/>
      <c r="O4116" s="184" t="s">
        <v>32</v>
      </c>
      <c r="P4116" s="237"/>
    </row>
    <row r="4117" s="83" customFormat="1" ht="18" customHeight="1" spans="1:16">
      <c r="A4117" s="24">
        <v>4112</v>
      </c>
      <c r="B4117" s="24" t="s">
        <v>23</v>
      </c>
      <c r="C4117" s="24" t="s">
        <v>24</v>
      </c>
      <c r="D4117" s="24" t="s">
        <v>25</v>
      </c>
      <c r="E4117" s="60" t="s">
        <v>4460</v>
      </c>
      <c r="F4117" s="60" t="s">
        <v>8224</v>
      </c>
      <c r="G4117" s="94" t="s">
        <v>8328</v>
      </c>
      <c r="H4117" s="232" t="s">
        <v>194</v>
      </c>
      <c r="I4117" s="24">
        <v>3</v>
      </c>
      <c r="J4117" s="24" t="s">
        <v>8313</v>
      </c>
      <c r="K4117" s="60" t="s">
        <v>31</v>
      </c>
      <c r="L4117" s="106">
        <v>3</v>
      </c>
      <c r="M4117" s="27">
        <f>L4117*130</f>
        <v>390</v>
      </c>
      <c r="N4117" s="23"/>
      <c r="O4117" s="184" t="s">
        <v>32</v>
      </c>
      <c r="P4117" s="237"/>
    </row>
    <row r="4118" s="83" customFormat="1" ht="18" customHeight="1" spans="1:16">
      <c r="A4118" s="24">
        <v>4113</v>
      </c>
      <c r="B4118" s="24" t="s">
        <v>23</v>
      </c>
      <c r="C4118" s="24" t="s">
        <v>24</v>
      </c>
      <c r="D4118" s="24" t="s">
        <v>25</v>
      </c>
      <c r="E4118" s="60" t="s">
        <v>4460</v>
      </c>
      <c r="F4118" s="60" t="s">
        <v>8224</v>
      </c>
      <c r="G4118" s="94" t="s">
        <v>8329</v>
      </c>
      <c r="H4118" s="232" t="s">
        <v>194</v>
      </c>
      <c r="I4118" s="24">
        <v>1</v>
      </c>
      <c r="J4118" s="24" t="s">
        <v>8313</v>
      </c>
      <c r="K4118" s="60" t="s">
        <v>31</v>
      </c>
      <c r="L4118" s="106">
        <v>1</v>
      </c>
      <c r="M4118" s="27">
        <f>L4118*312</f>
        <v>312</v>
      </c>
      <c r="N4118" s="23"/>
      <c r="O4118" s="184" t="s">
        <v>32</v>
      </c>
      <c r="P4118" s="237"/>
    </row>
    <row r="4119" s="83" customFormat="1" ht="18" customHeight="1" spans="1:16">
      <c r="A4119" s="24">
        <v>4114</v>
      </c>
      <c r="B4119" s="24" t="s">
        <v>23</v>
      </c>
      <c r="C4119" s="24" t="s">
        <v>24</v>
      </c>
      <c r="D4119" s="24" t="s">
        <v>25</v>
      </c>
      <c r="E4119" s="60" t="s">
        <v>4460</v>
      </c>
      <c r="F4119" s="60" t="s">
        <v>8224</v>
      </c>
      <c r="G4119" s="94" t="s">
        <v>8330</v>
      </c>
      <c r="H4119" s="232" t="s">
        <v>194</v>
      </c>
      <c r="I4119" s="24">
        <v>1</v>
      </c>
      <c r="J4119" s="24" t="s">
        <v>8313</v>
      </c>
      <c r="K4119" s="60" t="s">
        <v>31</v>
      </c>
      <c r="L4119" s="106">
        <v>1</v>
      </c>
      <c r="M4119" s="27">
        <f>L4119*312</f>
        <v>312</v>
      </c>
      <c r="N4119" s="23"/>
      <c r="O4119" s="184" t="s">
        <v>32</v>
      </c>
      <c r="P4119" s="237"/>
    </row>
    <row r="4120" s="83" customFormat="1" ht="18" customHeight="1" spans="1:16">
      <c r="A4120" s="24">
        <v>4115</v>
      </c>
      <c r="B4120" s="24" t="s">
        <v>23</v>
      </c>
      <c r="C4120" s="24" t="s">
        <v>24</v>
      </c>
      <c r="D4120" s="24" t="s">
        <v>25</v>
      </c>
      <c r="E4120" s="60" t="s">
        <v>4460</v>
      </c>
      <c r="F4120" s="60" t="s">
        <v>8224</v>
      </c>
      <c r="G4120" s="94" t="s">
        <v>8331</v>
      </c>
      <c r="H4120" s="232" t="s">
        <v>194</v>
      </c>
      <c r="I4120" s="24">
        <v>2</v>
      </c>
      <c r="J4120" s="24" t="s">
        <v>8313</v>
      </c>
      <c r="K4120" s="60" t="s">
        <v>31</v>
      </c>
      <c r="L4120" s="106">
        <v>2</v>
      </c>
      <c r="M4120" s="27">
        <f>L4120*130</f>
        <v>260</v>
      </c>
      <c r="N4120" s="23"/>
      <c r="O4120" s="184" t="s">
        <v>32</v>
      </c>
      <c r="P4120" s="237"/>
    </row>
    <row r="4121" s="83" customFormat="1" ht="18" customHeight="1" spans="1:16">
      <c r="A4121" s="24">
        <v>4116</v>
      </c>
      <c r="B4121" s="24" t="s">
        <v>23</v>
      </c>
      <c r="C4121" s="24" t="s">
        <v>24</v>
      </c>
      <c r="D4121" s="24" t="s">
        <v>25</v>
      </c>
      <c r="E4121" s="60" t="s">
        <v>4460</v>
      </c>
      <c r="F4121" s="60" t="s">
        <v>8224</v>
      </c>
      <c r="G4121" s="94" t="s">
        <v>8332</v>
      </c>
      <c r="H4121" s="232" t="s">
        <v>194</v>
      </c>
      <c r="I4121" s="24">
        <v>1</v>
      </c>
      <c r="J4121" s="24" t="s">
        <v>8313</v>
      </c>
      <c r="K4121" s="60" t="s">
        <v>31</v>
      </c>
      <c r="L4121" s="106">
        <v>1</v>
      </c>
      <c r="M4121" s="27">
        <f>L4121*312</f>
        <v>312</v>
      </c>
      <c r="N4121" s="23"/>
      <c r="O4121" s="184" t="s">
        <v>32</v>
      </c>
      <c r="P4121" s="237"/>
    </row>
    <row r="4122" s="83" customFormat="1" ht="18" customHeight="1" spans="1:16">
      <c r="A4122" s="24">
        <v>4117</v>
      </c>
      <c r="B4122" s="24" t="s">
        <v>23</v>
      </c>
      <c r="C4122" s="24" t="s">
        <v>24</v>
      </c>
      <c r="D4122" s="24" t="s">
        <v>25</v>
      </c>
      <c r="E4122" s="60" t="s">
        <v>4460</v>
      </c>
      <c r="F4122" s="60" t="s">
        <v>8224</v>
      </c>
      <c r="G4122" s="94" t="s">
        <v>8333</v>
      </c>
      <c r="H4122" s="232" t="s">
        <v>194</v>
      </c>
      <c r="I4122" s="24">
        <v>2</v>
      </c>
      <c r="J4122" s="24" t="s">
        <v>8313</v>
      </c>
      <c r="K4122" s="60" t="s">
        <v>31</v>
      </c>
      <c r="L4122" s="106">
        <v>2</v>
      </c>
      <c r="M4122" s="27">
        <f>L4122*130</f>
        <v>260</v>
      </c>
      <c r="N4122" s="23"/>
      <c r="O4122" s="184" t="s">
        <v>32</v>
      </c>
      <c r="P4122" s="237"/>
    </row>
    <row r="4123" s="83" customFormat="1" ht="18" customHeight="1" spans="1:16">
      <c r="A4123" s="24">
        <v>4118</v>
      </c>
      <c r="B4123" s="24" t="s">
        <v>23</v>
      </c>
      <c r="C4123" s="24" t="s">
        <v>24</v>
      </c>
      <c r="D4123" s="24" t="s">
        <v>25</v>
      </c>
      <c r="E4123" s="60" t="s">
        <v>4460</v>
      </c>
      <c r="F4123" s="60" t="s">
        <v>8224</v>
      </c>
      <c r="G4123" s="94" t="s">
        <v>8334</v>
      </c>
      <c r="H4123" s="232" t="s">
        <v>194</v>
      </c>
      <c r="I4123" s="24">
        <v>2</v>
      </c>
      <c r="J4123" s="24" t="s">
        <v>8313</v>
      </c>
      <c r="K4123" s="60" t="s">
        <v>31</v>
      </c>
      <c r="L4123" s="106">
        <v>2</v>
      </c>
      <c r="M4123" s="27">
        <f>L4123*130</f>
        <v>260</v>
      </c>
      <c r="N4123" s="23"/>
      <c r="O4123" s="184" t="s">
        <v>32</v>
      </c>
      <c r="P4123" s="237"/>
    </row>
    <row r="4124" s="83" customFormat="1" ht="18" customHeight="1" spans="1:16">
      <c r="A4124" s="24">
        <v>4119</v>
      </c>
      <c r="B4124" s="24" t="s">
        <v>23</v>
      </c>
      <c r="C4124" s="24" t="s">
        <v>24</v>
      </c>
      <c r="D4124" s="24" t="s">
        <v>25</v>
      </c>
      <c r="E4124" s="60" t="s">
        <v>4460</v>
      </c>
      <c r="F4124" s="60" t="s">
        <v>8224</v>
      </c>
      <c r="G4124" s="94" t="s">
        <v>8335</v>
      </c>
      <c r="H4124" s="232" t="s">
        <v>194</v>
      </c>
      <c r="I4124" s="24">
        <v>2</v>
      </c>
      <c r="J4124" s="24" t="s">
        <v>8313</v>
      </c>
      <c r="K4124" s="60" t="s">
        <v>31</v>
      </c>
      <c r="L4124" s="106">
        <v>2</v>
      </c>
      <c r="M4124" s="27">
        <f>L4124*130</f>
        <v>260</v>
      </c>
      <c r="N4124" s="23"/>
      <c r="O4124" s="184" t="s">
        <v>32</v>
      </c>
      <c r="P4124" s="237"/>
    </row>
    <row r="4125" s="83" customFormat="1" ht="18" customHeight="1" spans="1:16">
      <c r="A4125" s="24">
        <v>4120</v>
      </c>
      <c r="B4125" s="24" t="s">
        <v>23</v>
      </c>
      <c r="C4125" s="24" t="s">
        <v>24</v>
      </c>
      <c r="D4125" s="24" t="s">
        <v>25</v>
      </c>
      <c r="E4125" s="60" t="s">
        <v>4460</v>
      </c>
      <c r="F4125" s="60" t="s">
        <v>8224</v>
      </c>
      <c r="G4125" s="94" t="s">
        <v>8336</v>
      </c>
      <c r="H4125" s="232" t="s">
        <v>194</v>
      </c>
      <c r="I4125" s="24">
        <v>2</v>
      </c>
      <c r="J4125" s="24" t="s">
        <v>8313</v>
      </c>
      <c r="K4125" s="60" t="s">
        <v>31</v>
      </c>
      <c r="L4125" s="106">
        <v>2</v>
      </c>
      <c r="M4125" s="27">
        <f>L4125*130</f>
        <v>260</v>
      </c>
      <c r="N4125" s="23"/>
      <c r="O4125" s="184" t="s">
        <v>32</v>
      </c>
      <c r="P4125" s="237"/>
    </row>
    <row r="4126" s="83" customFormat="1" ht="18" customHeight="1" spans="1:16">
      <c r="A4126" s="24">
        <v>4121</v>
      </c>
      <c r="B4126" s="24" t="s">
        <v>23</v>
      </c>
      <c r="C4126" s="24" t="s">
        <v>24</v>
      </c>
      <c r="D4126" s="24" t="s">
        <v>25</v>
      </c>
      <c r="E4126" s="60" t="s">
        <v>4460</v>
      </c>
      <c r="F4126" s="60" t="s">
        <v>8224</v>
      </c>
      <c r="G4126" s="94" t="s">
        <v>8337</v>
      </c>
      <c r="H4126" s="24" t="s">
        <v>1583</v>
      </c>
      <c r="I4126" s="24">
        <v>1</v>
      </c>
      <c r="J4126" s="24" t="s">
        <v>8313</v>
      </c>
      <c r="K4126" s="60" t="s">
        <v>31</v>
      </c>
      <c r="L4126" s="106">
        <v>1</v>
      </c>
      <c r="M4126" s="27">
        <f>L4126*312</f>
        <v>312</v>
      </c>
      <c r="N4126" s="23"/>
      <c r="O4126" s="184" t="s">
        <v>32</v>
      </c>
      <c r="P4126" s="237"/>
    </row>
    <row r="4127" s="83" customFormat="1" ht="18" customHeight="1" spans="1:16">
      <c r="A4127" s="24">
        <v>4122</v>
      </c>
      <c r="B4127" s="24" t="s">
        <v>23</v>
      </c>
      <c r="C4127" s="24" t="s">
        <v>24</v>
      </c>
      <c r="D4127" s="24" t="s">
        <v>25</v>
      </c>
      <c r="E4127" s="60" t="s">
        <v>4460</v>
      </c>
      <c r="F4127" s="60" t="s">
        <v>8224</v>
      </c>
      <c r="G4127" s="94" t="s">
        <v>8338</v>
      </c>
      <c r="H4127" s="232" t="s">
        <v>194</v>
      </c>
      <c r="I4127" s="24">
        <v>2</v>
      </c>
      <c r="J4127" s="24" t="s">
        <v>8313</v>
      </c>
      <c r="K4127" s="60" t="s">
        <v>31</v>
      </c>
      <c r="L4127" s="106">
        <v>2</v>
      </c>
      <c r="M4127" s="27">
        <f>L4127*130</f>
        <v>260</v>
      </c>
      <c r="N4127" s="23"/>
      <c r="O4127" s="184" t="s">
        <v>32</v>
      </c>
      <c r="P4127" s="237"/>
    </row>
    <row r="4128" s="83" customFormat="1" ht="18" customHeight="1" spans="1:16">
      <c r="A4128" s="24">
        <v>4123</v>
      </c>
      <c r="B4128" s="24" t="s">
        <v>23</v>
      </c>
      <c r="C4128" s="24" t="s">
        <v>24</v>
      </c>
      <c r="D4128" s="24" t="s">
        <v>25</v>
      </c>
      <c r="E4128" s="60" t="s">
        <v>4460</v>
      </c>
      <c r="F4128" s="60" t="s">
        <v>8224</v>
      </c>
      <c r="G4128" s="94" t="s">
        <v>8339</v>
      </c>
      <c r="H4128" s="232" t="s">
        <v>194</v>
      </c>
      <c r="I4128" s="24">
        <v>1</v>
      </c>
      <c r="J4128" s="24" t="s">
        <v>8313</v>
      </c>
      <c r="K4128" s="60" t="s">
        <v>31</v>
      </c>
      <c r="L4128" s="106">
        <v>1</v>
      </c>
      <c r="M4128" s="27">
        <f>L4128*312</f>
        <v>312</v>
      </c>
      <c r="N4128" s="23"/>
      <c r="O4128" s="184" t="s">
        <v>32</v>
      </c>
      <c r="P4128" s="237"/>
    </row>
    <row r="4129" s="83" customFormat="1" ht="18" customHeight="1" spans="1:16">
      <c r="A4129" s="24">
        <v>4124</v>
      </c>
      <c r="B4129" s="24" t="s">
        <v>23</v>
      </c>
      <c r="C4129" s="24" t="s">
        <v>24</v>
      </c>
      <c r="D4129" s="24" t="s">
        <v>25</v>
      </c>
      <c r="E4129" s="60" t="s">
        <v>4460</v>
      </c>
      <c r="F4129" s="60" t="s">
        <v>8224</v>
      </c>
      <c r="G4129" s="94" t="s">
        <v>8340</v>
      </c>
      <c r="H4129" s="232" t="s">
        <v>194</v>
      </c>
      <c r="I4129" s="24">
        <v>2</v>
      </c>
      <c r="J4129" s="24" t="s">
        <v>8313</v>
      </c>
      <c r="K4129" s="60" t="s">
        <v>31</v>
      </c>
      <c r="L4129" s="106">
        <v>2</v>
      </c>
      <c r="M4129" s="27">
        <f>L4129*130</f>
        <v>260</v>
      </c>
      <c r="N4129" s="23"/>
      <c r="O4129" s="184" t="s">
        <v>32</v>
      </c>
      <c r="P4129" s="237"/>
    </row>
    <row r="4130" s="83" customFormat="1" ht="18" customHeight="1" spans="1:16">
      <c r="A4130" s="24">
        <v>4125</v>
      </c>
      <c r="B4130" s="24" t="s">
        <v>23</v>
      </c>
      <c r="C4130" s="24" t="s">
        <v>24</v>
      </c>
      <c r="D4130" s="24" t="s">
        <v>25</v>
      </c>
      <c r="E4130" s="24" t="s">
        <v>4460</v>
      </c>
      <c r="F4130" s="24" t="s">
        <v>8224</v>
      </c>
      <c r="G4130" s="94" t="s">
        <v>8341</v>
      </c>
      <c r="H4130" s="232" t="s">
        <v>194</v>
      </c>
      <c r="I4130" s="24">
        <v>1</v>
      </c>
      <c r="J4130" s="24" t="s">
        <v>8342</v>
      </c>
      <c r="K4130" s="60" t="s">
        <v>31</v>
      </c>
      <c r="L4130" s="106">
        <v>1</v>
      </c>
      <c r="M4130" s="27">
        <f>L4130*312</f>
        <v>312</v>
      </c>
      <c r="N4130" s="23"/>
      <c r="O4130" s="184" t="s">
        <v>32</v>
      </c>
      <c r="P4130" s="237"/>
    </row>
    <row r="4131" s="83" customFormat="1" ht="18" customHeight="1" spans="1:16">
      <c r="A4131" s="24">
        <v>4126</v>
      </c>
      <c r="B4131" s="24" t="s">
        <v>23</v>
      </c>
      <c r="C4131" s="24" t="s">
        <v>24</v>
      </c>
      <c r="D4131" s="24" t="s">
        <v>25</v>
      </c>
      <c r="E4131" s="24" t="s">
        <v>4460</v>
      </c>
      <c r="F4131" s="24" t="s">
        <v>8224</v>
      </c>
      <c r="G4131" s="94" t="s">
        <v>8343</v>
      </c>
      <c r="H4131" s="232" t="s">
        <v>194</v>
      </c>
      <c r="I4131" s="24">
        <v>2</v>
      </c>
      <c r="J4131" s="24" t="s">
        <v>8313</v>
      </c>
      <c r="K4131" s="60" t="s">
        <v>31</v>
      </c>
      <c r="L4131" s="106">
        <v>2</v>
      </c>
      <c r="M4131" s="27">
        <f>L4131*130</f>
        <v>260</v>
      </c>
      <c r="N4131" s="23"/>
      <c r="O4131" s="184" t="s">
        <v>32</v>
      </c>
      <c r="P4131" s="237"/>
    </row>
    <row r="4132" s="83" customFormat="1" ht="18" customHeight="1" spans="1:16">
      <c r="A4132" s="24">
        <v>4127</v>
      </c>
      <c r="B4132" s="24" t="s">
        <v>23</v>
      </c>
      <c r="C4132" s="24" t="s">
        <v>24</v>
      </c>
      <c r="D4132" s="24" t="s">
        <v>25</v>
      </c>
      <c r="E4132" s="60" t="s">
        <v>4460</v>
      </c>
      <c r="F4132" s="60" t="s">
        <v>8224</v>
      </c>
      <c r="G4132" s="94" t="s">
        <v>8344</v>
      </c>
      <c r="H4132" s="24" t="s">
        <v>1583</v>
      </c>
      <c r="I4132" s="24">
        <v>1</v>
      </c>
      <c r="J4132" s="24" t="s">
        <v>8313</v>
      </c>
      <c r="K4132" s="60" t="s">
        <v>31</v>
      </c>
      <c r="L4132" s="106">
        <v>1</v>
      </c>
      <c r="M4132" s="27">
        <f>L4132*312</f>
        <v>312</v>
      </c>
      <c r="N4132" s="23"/>
      <c r="O4132" s="184" t="s">
        <v>32</v>
      </c>
      <c r="P4132" s="237"/>
    </row>
    <row r="4133" s="83" customFormat="1" ht="18" customHeight="1" spans="1:16">
      <c r="A4133" s="24">
        <v>4128</v>
      </c>
      <c r="B4133" s="24" t="s">
        <v>23</v>
      </c>
      <c r="C4133" s="24" t="s">
        <v>24</v>
      </c>
      <c r="D4133" s="24" t="s">
        <v>25</v>
      </c>
      <c r="E4133" s="24" t="s">
        <v>4460</v>
      </c>
      <c r="F4133" s="24" t="s">
        <v>8224</v>
      </c>
      <c r="G4133" s="94" t="s">
        <v>1633</v>
      </c>
      <c r="H4133" s="232" t="s">
        <v>194</v>
      </c>
      <c r="I4133" s="24">
        <v>2</v>
      </c>
      <c r="J4133" s="24" t="s">
        <v>8313</v>
      </c>
      <c r="K4133" s="60" t="s">
        <v>31</v>
      </c>
      <c r="L4133" s="106">
        <v>2</v>
      </c>
      <c r="M4133" s="27">
        <f>L4133*130</f>
        <v>260</v>
      </c>
      <c r="N4133" s="23"/>
      <c r="O4133" s="184" t="s">
        <v>32</v>
      </c>
      <c r="P4133" s="237"/>
    </row>
    <row r="4134" s="83" customFormat="1" ht="18" customHeight="1" spans="1:16">
      <c r="A4134" s="24">
        <v>4129</v>
      </c>
      <c r="B4134" s="24" t="s">
        <v>23</v>
      </c>
      <c r="C4134" s="24" t="s">
        <v>24</v>
      </c>
      <c r="D4134" s="24" t="s">
        <v>25</v>
      </c>
      <c r="E4134" s="60" t="s">
        <v>4460</v>
      </c>
      <c r="F4134" s="60" t="s">
        <v>8224</v>
      </c>
      <c r="G4134" s="94" t="s">
        <v>8345</v>
      </c>
      <c r="H4134" s="232" t="s">
        <v>194</v>
      </c>
      <c r="I4134" s="24">
        <v>2</v>
      </c>
      <c r="J4134" s="24" t="s">
        <v>8313</v>
      </c>
      <c r="K4134" s="60" t="s">
        <v>31</v>
      </c>
      <c r="L4134" s="106">
        <v>2</v>
      </c>
      <c r="M4134" s="27">
        <f>L4134*130</f>
        <v>260</v>
      </c>
      <c r="N4134" s="23"/>
      <c r="O4134" s="184" t="s">
        <v>32</v>
      </c>
      <c r="P4134" s="237"/>
    </row>
    <row r="4135" s="83" customFormat="1" ht="18" customHeight="1" spans="1:16">
      <c r="A4135" s="24">
        <v>4130</v>
      </c>
      <c r="B4135" s="24" t="s">
        <v>23</v>
      </c>
      <c r="C4135" s="24" t="s">
        <v>24</v>
      </c>
      <c r="D4135" s="24" t="s">
        <v>25</v>
      </c>
      <c r="E4135" s="60" t="s">
        <v>4460</v>
      </c>
      <c r="F4135" s="60" t="s">
        <v>8224</v>
      </c>
      <c r="G4135" s="94" t="s">
        <v>8346</v>
      </c>
      <c r="H4135" s="232" t="s">
        <v>194</v>
      </c>
      <c r="I4135" s="24">
        <v>2</v>
      </c>
      <c r="J4135" s="24" t="s">
        <v>8313</v>
      </c>
      <c r="K4135" s="60" t="s">
        <v>31</v>
      </c>
      <c r="L4135" s="106">
        <v>2</v>
      </c>
      <c r="M4135" s="27">
        <f>L4135*130</f>
        <v>260</v>
      </c>
      <c r="N4135" s="23"/>
      <c r="O4135" s="184" t="s">
        <v>32</v>
      </c>
      <c r="P4135" s="237"/>
    </row>
    <row r="4136" s="83" customFormat="1" ht="18" customHeight="1" spans="1:16">
      <c r="A4136" s="24">
        <v>4131</v>
      </c>
      <c r="B4136" s="24" t="s">
        <v>23</v>
      </c>
      <c r="C4136" s="24" t="s">
        <v>24</v>
      </c>
      <c r="D4136" s="24" t="s">
        <v>25</v>
      </c>
      <c r="E4136" s="60" t="s">
        <v>4460</v>
      </c>
      <c r="F4136" s="60" t="s">
        <v>8224</v>
      </c>
      <c r="G4136" s="94" t="s">
        <v>8347</v>
      </c>
      <c r="H4136" s="232" t="s">
        <v>194</v>
      </c>
      <c r="I4136" s="24">
        <v>2</v>
      </c>
      <c r="J4136" s="24" t="s">
        <v>8313</v>
      </c>
      <c r="K4136" s="60" t="s">
        <v>31</v>
      </c>
      <c r="L4136" s="106">
        <v>2</v>
      </c>
      <c r="M4136" s="27">
        <f>L4136*130</f>
        <v>260</v>
      </c>
      <c r="N4136" s="23"/>
      <c r="O4136" s="184" t="s">
        <v>32</v>
      </c>
      <c r="P4136" s="237"/>
    </row>
    <row r="4137" s="83" customFormat="1" ht="18" customHeight="1" spans="1:16">
      <c r="A4137" s="24">
        <v>4132</v>
      </c>
      <c r="B4137" s="24" t="s">
        <v>23</v>
      </c>
      <c r="C4137" s="24" t="s">
        <v>24</v>
      </c>
      <c r="D4137" s="24" t="s">
        <v>25</v>
      </c>
      <c r="E4137" s="60" t="s">
        <v>4460</v>
      </c>
      <c r="F4137" s="60" t="s">
        <v>8224</v>
      </c>
      <c r="G4137" s="94" t="s">
        <v>8348</v>
      </c>
      <c r="H4137" s="24" t="s">
        <v>1583</v>
      </c>
      <c r="I4137" s="24">
        <v>2</v>
      </c>
      <c r="J4137" s="24" t="s">
        <v>8313</v>
      </c>
      <c r="K4137" s="60" t="s">
        <v>31</v>
      </c>
      <c r="L4137" s="106">
        <v>2</v>
      </c>
      <c r="M4137" s="27">
        <f>L4137*312</f>
        <v>624</v>
      </c>
      <c r="N4137" s="23"/>
      <c r="O4137" s="184" t="s">
        <v>32</v>
      </c>
      <c r="P4137" s="237"/>
    </row>
    <row r="4138" s="83" customFormat="1" ht="18" customHeight="1" spans="1:16">
      <c r="A4138" s="24">
        <v>4133</v>
      </c>
      <c r="B4138" s="24" t="s">
        <v>23</v>
      </c>
      <c r="C4138" s="24" t="s">
        <v>24</v>
      </c>
      <c r="D4138" s="24" t="s">
        <v>25</v>
      </c>
      <c r="E4138" s="60" t="s">
        <v>4460</v>
      </c>
      <c r="F4138" s="60" t="s">
        <v>8224</v>
      </c>
      <c r="G4138" s="94" t="s">
        <v>8349</v>
      </c>
      <c r="H4138" s="232" t="s">
        <v>194</v>
      </c>
      <c r="I4138" s="24">
        <v>2</v>
      </c>
      <c r="J4138" s="24" t="s">
        <v>8313</v>
      </c>
      <c r="K4138" s="60" t="s">
        <v>31</v>
      </c>
      <c r="L4138" s="106">
        <v>2</v>
      </c>
      <c r="M4138" s="27">
        <f>L4138*130</f>
        <v>260</v>
      </c>
      <c r="N4138" s="23"/>
      <c r="O4138" s="184" t="s">
        <v>32</v>
      </c>
      <c r="P4138" s="237"/>
    </row>
    <row r="4139" s="83" customFormat="1" ht="18" customHeight="1" spans="1:16">
      <c r="A4139" s="24">
        <v>4134</v>
      </c>
      <c r="B4139" s="24" t="s">
        <v>23</v>
      </c>
      <c r="C4139" s="24" t="s">
        <v>24</v>
      </c>
      <c r="D4139" s="24" t="s">
        <v>25</v>
      </c>
      <c r="E4139" s="60" t="s">
        <v>4460</v>
      </c>
      <c r="F4139" s="60" t="s">
        <v>8224</v>
      </c>
      <c r="G4139" s="94" t="s">
        <v>8350</v>
      </c>
      <c r="H4139" s="232" t="s">
        <v>194</v>
      </c>
      <c r="I4139" s="24">
        <v>2</v>
      </c>
      <c r="J4139" s="24" t="s">
        <v>8313</v>
      </c>
      <c r="K4139" s="60" t="s">
        <v>31</v>
      </c>
      <c r="L4139" s="106">
        <v>2</v>
      </c>
      <c r="M4139" s="27">
        <f>L4139*130</f>
        <v>260</v>
      </c>
      <c r="N4139" s="23"/>
      <c r="O4139" s="184" t="s">
        <v>32</v>
      </c>
      <c r="P4139" s="237"/>
    </row>
    <row r="4140" s="83" customFormat="1" ht="18" customHeight="1" spans="1:16">
      <c r="A4140" s="24">
        <v>4135</v>
      </c>
      <c r="B4140" s="24" t="s">
        <v>23</v>
      </c>
      <c r="C4140" s="24" t="s">
        <v>24</v>
      </c>
      <c r="D4140" s="24" t="s">
        <v>25</v>
      </c>
      <c r="E4140" s="60" t="s">
        <v>4460</v>
      </c>
      <c r="F4140" s="60" t="s">
        <v>8224</v>
      </c>
      <c r="G4140" s="94" t="s">
        <v>8351</v>
      </c>
      <c r="H4140" s="232" t="s">
        <v>194</v>
      </c>
      <c r="I4140" s="24">
        <v>2</v>
      </c>
      <c r="J4140" s="24" t="s">
        <v>8342</v>
      </c>
      <c r="K4140" s="60" t="s">
        <v>31</v>
      </c>
      <c r="L4140" s="106">
        <v>2</v>
      </c>
      <c r="M4140" s="27">
        <f>L4140*130</f>
        <v>260</v>
      </c>
      <c r="N4140" s="23"/>
      <c r="O4140" s="184" t="s">
        <v>32</v>
      </c>
      <c r="P4140" s="237"/>
    </row>
    <row r="4141" s="83" customFormat="1" ht="18" customHeight="1" spans="1:16">
      <c r="A4141" s="24">
        <v>4136</v>
      </c>
      <c r="B4141" s="24" t="s">
        <v>23</v>
      </c>
      <c r="C4141" s="24" t="s">
        <v>24</v>
      </c>
      <c r="D4141" s="24" t="s">
        <v>25</v>
      </c>
      <c r="E4141" s="60" t="s">
        <v>4460</v>
      </c>
      <c r="F4141" s="60" t="s">
        <v>8224</v>
      </c>
      <c r="G4141" s="94" t="s">
        <v>8352</v>
      </c>
      <c r="H4141" s="232" t="s">
        <v>194</v>
      </c>
      <c r="I4141" s="24">
        <v>1</v>
      </c>
      <c r="J4141" s="24" t="s">
        <v>8313</v>
      </c>
      <c r="K4141" s="60" t="s">
        <v>31</v>
      </c>
      <c r="L4141" s="106">
        <v>1</v>
      </c>
      <c r="M4141" s="27">
        <f>L4141*312</f>
        <v>312</v>
      </c>
      <c r="N4141" s="23"/>
      <c r="O4141" s="184" t="s">
        <v>32</v>
      </c>
      <c r="P4141" s="237"/>
    </row>
    <row r="4142" s="83" customFormat="1" ht="18" customHeight="1" spans="1:16">
      <c r="A4142" s="24">
        <v>4137</v>
      </c>
      <c r="B4142" s="24" t="s">
        <v>23</v>
      </c>
      <c r="C4142" s="24" t="s">
        <v>24</v>
      </c>
      <c r="D4142" s="24" t="s">
        <v>25</v>
      </c>
      <c r="E4142" s="24" t="s">
        <v>4460</v>
      </c>
      <c r="F4142" s="24" t="s">
        <v>8224</v>
      </c>
      <c r="G4142" s="106" t="s">
        <v>8353</v>
      </c>
      <c r="H4142" s="232" t="s">
        <v>194</v>
      </c>
      <c r="I4142" s="24">
        <v>2</v>
      </c>
      <c r="J4142" s="24" t="s">
        <v>8313</v>
      </c>
      <c r="K4142" s="60" t="s">
        <v>31</v>
      </c>
      <c r="L4142" s="106">
        <v>2</v>
      </c>
      <c r="M4142" s="27">
        <f>L4142*130</f>
        <v>260</v>
      </c>
      <c r="N4142" s="23"/>
      <c r="O4142" s="184" t="s">
        <v>32</v>
      </c>
      <c r="P4142" s="239"/>
    </row>
    <row r="4143" s="83" customFormat="1" ht="18" customHeight="1" spans="1:16">
      <c r="A4143" s="24">
        <v>4138</v>
      </c>
      <c r="B4143" s="24" t="s">
        <v>23</v>
      </c>
      <c r="C4143" s="24" t="s">
        <v>24</v>
      </c>
      <c r="D4143" s="24" t="s">
        <v>25</v>
      </c>
      <c r="E4143" s="60" t="s">
        <v>4460</v>
      </c>
      <c r="F4143" s="60" t="s">
        <v>8224</v>
      </c>
      <c r="G4143" s="94" t="s">
        <v>8354</v>
      </c>
      <c r="H4143" s="24" t="s">
        <v>1583</v>
      </c>
      <c r="I4143" s="24">
        <v>4</v>
      </c>
      <c r="J4143" s="24" t="s">
        <v>8313</v>
      </c>
      <c r="K4143" s="60" t="s">
        <v>31</v>
      </c>
      <c r="L4143" s="106">
        <v>4</v>
      </c>
      <c r="M4143" s="27">
        <f>L4143*130</f>
        <v>520</v>
      </c>
      <c r="N4143" s="23"/>
      <c r="O4143" s="184" t="s">
        <v>32</v>
      </c>
      <c r="P4143" s="237"/>
    </row>
    <row r="4144" s="83" customFormat="1" ht="18" customHeight="1" spans="1:16">
      <c r="A4144" s="24">
        <v>4139</v>
      </c>
      <c r="B4144" s="24" t="s">
        <v>23</v>
      </c>
      <c r="C4144" s="24" t="s">
        <v>24</v>
      </c>
      <c r="D4144" s="24" t="s">
        <v>25</v>
      </c>
      <c r="E4144" s="60" t="s">
        <v>4460</v>
      </c>
      <c r="F4144" s="60" t="s">
        <v>8224</v>
      </c>
      <c r="G4144" s="94" t="s">
        <v>8355</v>
      </c>
      <c r="H4144" s="232" t="s">
        <v>194</v>
      </c>
      <c r="I4144" s="24">
        <v>2</v>
      </c>
      <c r="J4144" s="24" t="s">
        <v>8313</v>
      </c>
      <c r="K4144" s="60" t="s">
        <v>31</v>
      </c>
      <c r="L4144" s="106">
        <v>2</v>
      </c>
      <c r="M4144" s="27">
        <f>L4144*130</f>
        <v>260</v>
      </c>
      <c r="N4144" s="23"/>
      <c r="O4144" s="184" t="s">
        <v>32</v>
      </c>
      <c r="P4144" s="237"/>
    </row>
    <row r="4145" s="83" customFormat="1" ht="18" customHeight="1" spans="1:16">
      <c r="A4145" s="24">
        <v>4140</v>
      </c>
      <c r="B4145" s="24" t="s">
        <v>23</v>
      </c>
      <c r="C4145" s="24" t="s">
        <v>24</v>
      </c>
      <c r="D4145" s="24" t="s">
        <v>25</v>
      </c>
      <c r="E4145" s="24" t="s">
        <v>4460</v>
      </c>
      <c r="F4145" s="24" t="s">
        <v>8224</v>
      </c>
      <c r="G4145" s="94" t="s">
        <v>8356</v>
      </c>
      <c r="H4145" s="232" t="s">
        <v>194</v>
      </c>
      <c r="I4145" s="24">
        <v>1</v>
      </c>
      <c r="J4145" s="24" t="s">
        <v>8313</v>
      </c>
      <c r="K4145" s="60" t="s">
        <v>31</v>
      </c>
      <c r="L4145" s="106">
        <v>1</v>
      </c>
      <c r="M4145" s="27">
        <f>L4145*312</f>
        <v>312</v>
      </c>
      <c r="N4145" s="23"/>
      <c r="O4145" s="184" t="s">
        <v>32</v>
      </c>
      <c r="P4145" s="237"/>
    </row>
    <row r="4146" s="83" customFormat="1" ht="18" customHeight="1" spans="1:16">
      <c r="A4146" s="24">
        <v>4141</v>
      </c>
      <c r="B4146" s="24" t="s">
        <v>23</v>
      </c>
      <c r="C4146" s="24" t="s">
        <v>24</v>
      </c>
      <c r="D4146" s="24" t="s">
        <v>25</v>
      </c>
      <c r="E4146" s="60" t="s">
        <v>4460</v>
      </c>
      <c r="F4146" s="60" t="s">
        <v>8224</v>
      </c>
      <c r="G4146" s="94" t="s">
        <v>8357</v>
      </c>
      <c r="H4146" s="232" t="s">
        <v>194</v>
      </c>
      <c r="I4146" s="24">
        <v>2</v>
      </c>
      <c r="J4146" s="24" t="s">
        <v>8313</v>
      </c>
      <c r="K4146" s="60" t="s">
        <v>31</v>
      </c>
      <c r="L4146" s="106">
        <v>2</v>
      </c>
      <c r="M4146" s="27">
        <f>L4146*130</f>
        <v>260</v>
      </c>
      <c r="N4146" s="23"/>
      <c r="O4146" s="184" t="s">
        <v>32</v>
      </c>
      <c r="P4146" s="237"/>
    </row>
    <row r="4147" s="83" customFormat="1" ht="18" customHeight="1" spans="1:16">
      <c r="A4147" s="24">
        <v>4142</v>
      </c>
      <c r="B4147" s="24" t="s">
        <v>23</v>
      </c>
      <c r="C4147" s="24" t="s">
        <v>24</v>
      </c>
      <c r="D4147" s="24" t="s">
        <v>25</v>
      </c>
      <c r="E4147" s="60" t="s">
        <v>4460</v>
      </c>
      <c r="F4147" s="60" t="s">
        <v>8224</v>
      </c>
      <c r="G4147" s="94" t="s">
        <v>8358</v>
      </c>
      <c r="H4147" s="24" t="s">
        <v>1583</v>
      </c>
      <c r="I4147" s="24">
        <v>3</v>
      </c>
      <c r="J4147" s="24" t="s">
        <v>8359</v>
      </c>
      <c r="K4147" s="60" t="s">
        <v>31</v>
      </c>
      <c r="L4147" s="106">
        <v>3</v>
      </c>
      <c r="M4147" s="27">
        <f>L4147*312</f>
        <v>936</v>
      </c>
      <c r="N4147" s="23"/>
      <c r="O4147" s="184" t="s">
        <v>32</v>
      </c>
      <c r="P4147" s="237"/>
    </row>
    <row r="4148" s="83" customFormat="1" ht="18" customHeight="1" spans="1:16">
      <c r="A4148" s="24">
        <v>4143</v>
      </c>
      <c r="B4148" s="24" t="s">
        <v>23</v>
      </c>
      <c r="C4148" s="24" t="s">
        <v>24</v>
      </c>
      <c r="D4148" s="24" t="s">
        <v>25</v>
      </c>
      <c r="E4148" s="60" t="s">
        <v>4460</v>
      </c>
      <c r="F4148" s="60" t="s">
        <v>8224</v>
      </c>
      <c r="G4148" s="94" t="s">
        <v>8360</v>
      </c>
      <c r="H4148" s="232" t="s">
        <v>194</v>
      </c>
      <c r="I4148" s="24">
        <v>2</v>
      </c>
      <c r="J4148" s="24" t="s">
        <v>8359</v>
      </c>
      <c r="K4148" s="60" t="s">
        <v>31</v>
      </c>
      <c r="L4148" s="106">
        <v>2</v>
      </c>
      <c r="M4148" s="27">
        <f t="shared" ref="M4148:M4156" si="192">L4148*130</f>
        <v>260</v>
      </c>
      <c r="N4148" s="23"/>
      <c r="O4148" s="184" t="s">
        <v>32</v>
      </c>
      <c r="P4148" s="237"/>
    </row>
    <row r="4149" s="83" customFormat="1" ht="18" customHeight="1" spans="1:16">
      <c r="A4149" s="24">
        <v>4144</v>
      </c>
      <c r="B4149" s="24" t="s">
        <v>23</v>
      </c>
      <c r="C4149" s="24" t="s">
        <v>24</v>
      </c>
      <c r="D4149" s="24" t="s">
        <v>25</v>
      </c>
      <c r="E4149" s="60" t="s">
        <v>4460</v>
      </c>
      <c r="F4149" s="60" t="s">
        <v>8224</v>
      </c>
      <c r="G4149" s="94" t="s">
        <v>8361</v>
      </c>
      <c r="H4149" s="232" t="s">
        <v>194</v>
      </c>
      <c r="I4149" s="24">
        <v>2</v>
      </c>
      <c r="J4149" s="24" t="s">
        <v>8359</v>
      </c>
      <c r="K4149" s="60" t="s">
        <v>31</v>
      </c>
      <c r="L4149" s="106">
        <v>2</v>
      </c>
      <c r="M4149" s="27">
        <f t="shared" si="192"/>
        <v>260</v>
      </c>
      <c r="N4149" s="23"/>
      <c r="O4149" s="184" t="s">
        <v>32</v>
      </c>
      <c r="P4149" s="237"/>
    </row>
    <row r="4150" s="83" customFormat="1" ht="18" customHeight="1" spans="1:16">
      <c r="A4150" s="24">
        <v>4145</v>
      </c>
      <c r="B4150" s="24" t="s">
        <v>23</v>
      </c>
      <c r="C4150" s="24" t="s">
        <v>24</v>
      </c>
      <c r="D4150" s="24" t="s">
        <v>25</v>
      </c>
      <c r="E4150" s="60" t="s">
        <v>4460</v>
      </c>
      <c r="F4150" s="60" t="s">
        <v>8224</v>
      </c>
      <c r="G4150" s="94" t="s">
        <v>8362</v>
      </c>
      <c r="H4150" s="232" t="s">
        <v>194</v>
      </c>
      <c r="I4150" s="24">
        <v>2</v>
      </c>
      <c r="J4150" s="24" t="s">
        <v>8359</v>
      </c>
      <c r="K4150" s="60" t="s">
        <v>31</v>
      </c>
      <c r="L4150" s="106">
        <v>2</v>
      </c>
      <c r="M4150" s="27">
        <f t="shared" si="192"/>
        <v>260</v>
      </c>
      <c r="N4150" s="23"/>
      <c r="O4150" s="184" t="s">
        <v>32</v>
      </c>
      <c r="P4150" s="237"/>
    </row>
    <row r="4151" s="83" customFormat="1" ht="18" customHeight="1" spans="1:16">
      <c r="A4151" s="24">
        <v>4146</v>
      </c>
      <c r="B4151" s="24" t="s">
        <v>23</v>
      </c>
      <c r="C4151" s="24" t="s">
        <v>24</v>
      </c>
      <c r="D4151" s="24" t="s">
        <v>25</v>
      </c>
      <c r="E4151" s="24" t="s">
        <v>4460</v>
      </c>
      <c r="F4151" s="24" t="s">
        <v>8224</v>
      </c>
      <c r="G4151" s="94" t="s">
        <v>8363</v>
      </c>
      <c r="H4151" s="232" t="s">
        <v>194</v>
      </c>
      <c r="I4151" s="24">
        <v>2</v>
      </c>
      <c r="J4151" s="24" t="s">
        <v>8359</v>
      </c>
      <c r="K4151" s="60" t="s">
        <v>31</v>
      </c>
      <c r="L4151" s="106">
        <v>2</v>
      </c>
      <c r="M4151" s="27">
        <f t="shared" si="192"/>
        <v>260</v>
      </c>
      <c r="N4151" s="23"/>
      <c r="O4151" s="184" t="s">
        <v>32</v>
      </c>
      <c r="P4151" s="237"/>
    </row>
    <row r="4152" s="225" customFormat="1" ht="18" customHeight="1" spans="1:16">
      <c r="A4152" s="24">
        <v>4147</v>
      </c>
      <c r="B4152" s="24" t="s">
        <v>23</v>
      </c>
      <c r="C4152" s="24" t="s">
        <v>24</v>
      </c>
      <c r="D4152" s="24" t="s">
        <v>25</v>
      </c>
      <c r="E4152" s="60" t="s">
        <v>4460</v>
      </c>
      <c r="F4152" s="60" t="s">
        <v>8224</v>
      </c>
      <c r="G4152" s="94" t="s">
        <v>1659</v>
      </c>
      <c r="H4152" s="24" t="s">
        <v>1583</v>
      </c>
      <c r="I4152" s="24">
        <v>4</v>
      </c>
      <c r="J4152" s="24" t="s">
        <v>8364</v>
      </c>
      <c r="K4152" s="60" t="s">
        <v>31</v>
      </c>
      <c r="L4152" s="106">
        <v>4</v>
      </c>
      <c r="M4152" s="27">
        <f t="shared" si="192"/>
        <v>520</v>
      </c>
      <c r="N4152" s="244"/>
      <c r="O4152" s="184" t="s">
        <v>32</v>
      </c>
      <c r="P4152" s="249"/>
    </row>
    <row r="4153" s="83" customFormat="1" ht="18" customHeight="1" spans="1:16">
      <c r="A4153" s="24">
        <v>4148</v>
      </c>
      <c r="B4153" s="24" t="s">
        <v>23</v>
      </c>
      <c r="C4153" s="24" t="s">
        <v>24</v>
      </c>
      <c r="D4153" s="24" t="s">
        <v>25</v>
      </c>
      <c r="E4153" s="60" t="s">
        <v>4460</v>
      </c>
      <c r="F4153" s="60" t="s">
        <v>8224</v>
      </c>
      <c r="G4153" s="94" t="s">
        <v>8365</v>
      </c>
      <c r="H4153" s="232" t="s">
        <v>194</v>
      </c>
      <c r="I4153" s="24">
        <v>3</v>
      </c>
      <c r="J4153" s="24" t="s">
        <v>8359</v>
      </c>
      <c r="K4153" s="60" t="s">
        <v>31</v>
      </c>
      <c r="L4153" s="106">
        <v>3</v>
      </c>
      <c r="M4153" s="27">
        <f t="shared" si="192"/>
        <v>390</v>
      </c>
      <c r="N4153" s="23"/>
      <c r="O4153" s="184" t="s">
        <v>32</v>
      </c>
      <c r="P4153" s="237"/>
    </row>
    <row r="4154" s="83" customFormat="1" ht="18" customHeight="1" spans="1:16">
      <c r="A4154" s="24">
        <v>4149</v>
      </c>
      <c r="B4154" s="24" t="s">
        <v>23</v>
      </c>
      <c r="C4154" s="24" t="s">
        <v>24</v>
      </c>
      <c r="D4154" s="24" t="s">
        <v>25</v>
      </c>
      <c r="E4154" s="24" t="s">
        <v>4460</v>
      </c>
      <c r="F4154" s="24" t="s">
        <v>8224</v>
      </c>
      <c r="G4154" s="94" t="s">
        <v>8366</v>
      </c>
      <c r="H4154" s="232" t="s">
        <v>194</v>
      </c>
      <c r="I4154" s="24">
        <v>2</v>
      </c>
      <c r="J4154" s="24" t="s">
        <v>8359</v>
      </c>
      <c r="K4154" s="60" t="s">
        <v>31</v>
      </c>
      <c r="L4154" s="106">
        <v>2</v>
      </c>
      <c r="M4154" s="27">
        <f t="shared" si="192"/>
        <v>260</v>
      </c>
      <c r="N4154" s="23"/>
      <c r="O4154" s="184" t="s">
        <v>32</v>
      </c>
      <c r="P4154" s="237"/>
    </row>
    <row r="4155" s="83" customFormat="1" ht="18" customHeight="1" spans="1:16">
      <c r="A4155" s="24">
        <v>4150</v>
      </c>
      <c r="B4155" s="24" t="s">
        <v>23</v>
      </c>
      <c r="C4155" s="24" t="s">
        <v>24</v>
      </c>
      <c r="D4155" s="24" t="s">
        <v>25</v>
      </c>
      <c r="E4155" s="60" t="s">
        <v>4460</v>
      </c>
      <c r="F4155" s="60" t="s">
        <v>8224</v>
      </c>
      <c r="G4155" s="94" t="s">
        <v>8367</v>
      </c>
      <c r="H4155" s="232" t="s">
        <v>194</v>
      </c>
      <c r="I4155" s="24">
        <v>3</v>
      </c>
      <c r="J4155" s="24" t="s">
        <v>8359</v>
      </c>
      <c r="K4155" s="60" t="s">
        <v>31</v>
      </c>
      <c r="L4155" s="106">
        <v>3</v>
      </c>
      <c r="M4155" s="27">
        <f t="shared" si="192"/>
        <v>390</v>
      </c>
      <c r="N4155" s="23"/>
      <c r="O4155" s="184" t="s">
        <v>32</v>
      </c>
      <c r="P4155" s="237"/>
    </row>
    <row r="4156" s="83" customFormat="1" ht="18" customHeight="1" spans="1:16">
      <c r="A4156" s="24">
        <v>4151</v>
      </c>
      <c r="B4156" s="24" t="s">
        <v>23</v>
      </c>
      <c r="C4156" s="24" t="s">
        <v>24</v>
      </c>
      <c r="D4156" s="24" t="s">
        <v>25</v>
      </c>
      <c r="E4156" s="60" t="s">
        <v>4460</v>
      </c>
      <c r="F4156" s="60" t="s">
        <v>8224</v>
      </c>
      <c r="G4156" s="94" t="s">
        <v>4674</v>
      </c>
      <c r="H4156" s="24" t="s">
        <v>194</v>
      </c>
      <c r="I4156" s="24">
        <v>4</v>
      </c>
      <c r="J4156" s="24" t="s">
        <v>8359</v>
      </c>
      <c r="K4156" s="60" t="s">
        <v>31</v>
      </c>
      <c r="L4156" s="106">
        <v>4</v>
      </c>
      <c r="M4156" s="27">
        <f t="shared" si="192"/>
        <v>520</v>
      </c>
      <c r="N4156" s="23"/>
      <c r="O4156" s="184" t="s">
        <v>32</v>
      </c>
      <c r="P4156" s="237"/>
    </row>
    <row r="4157" s="83" customFormat="1" ht="18" customHeight="1" spans="1:16">
      <c r="A4157" s="24">
        <v>4152</v>
      </c>
      <c r="B4157" s="24" t="s">
        <v>23</v>
      </c>
      <c r="C4157" s="24" t="s">
        <v>24</v>
      </c>
      <c r="D4157" s="24" t="s">
        <v>25</v>
      </c>
      <c r="E4157" s="60" t="s">
        <v>4460</v>
      </c>
      <c r="F4157" s="60" t="s">
        <v>8224</v>
      </c>
      <c r="G4157" s="94" t="s">
        <v>8368</v>
      </c>
      <c r="H4157" s="24" t="s">
        <v>1583</v>
      </c>
      <c r="I4157" s="24">
        <v>3</v>
      </c>
      <c r="J4157" s="24" t="s">
        <v>8364</v>
      </c>
      <c r="K4157" s="60" t="s">
        <v>31</v>
      </c>
      <c r="L4157" s="106">
        <v>3</v>
      </c>
      <c r="M4157" s="27">
        <f>L4157*312</f>
        <v>936</v>
      </c>
      <c r="N4157" s="23"/>
      <c r="O4157" s="184" t="s">
        <v>32</v>
      </c>
      <c r="P4157" s="237"/>
    </row>
    <row r="4158" s="83" customFormat="1" ht="18" customHeight="1" spans="1:16">
      <c r="A4158" s="24">
        <v>4153</v>
      </c>
      <c r="B4158" s="24" t="s">
        <v>23</v>
      </c>
      <c r="C4158" s="24" t="s">
        <v>24</v>
      </c>
      <c r="D4158" s="24" t="s">
        <v>25</v>
      </c>
      <c r="E4158" s="60" t="s">
        <v>4460</v>
      </c>
      <c r="F4158" s="60" t="s">
        <v>8224</v>
      </c>
      <c r="G4158" s="94" t="s">
        <v>8369</v>
      </c>
      <c r="H4158" s="24" t="s">
        <v>51</v>
      </c>
      <c r="I4158" s="24">
        <v>4</v>
      </c>
      <c r="J4158" s="24" t="s">
        <v>8359</v>
      </c>
      <c r="K4158" s="60" t="s">
        <v>31</v>
      </c>
      <c r="L4158" s="106">
        <v>4</v>
      </c>
      <c r="M4158" s="27">
        <f>L4158*312</f>
        <v>1248</v>
      </c>
      <c r="N4158" s="23"/>
      <c r="O4158" s="184" t="s">
        <v>32</v>
      </c>
      <c r="P4158" s="237"/>
    </row>
    <row r="4159" s="83" customFormat="1" ht="18" customHeight="1" spans="1:16">
      <c r="A4159" s="24">
        <v>4154</v>
      </c>
      <c r="B4159" s="24" t="s">
        <v>23</v>
      </c>
      <c r="C4159" s="24" t="s">
        <v>24</v>
      </c>
      <c r="D4159" s="24" t="s">
        <v>25</v>
      </c>
      <c r="E4159" s="24" t="s">
        <v>4460</v>
      </c>
      <c r="F4159" s="24" t="s">
        <v>8224</v>
      </c>
      <c r="G4159" s="94" t="s">
        <v>5352</v>
      </c>
      <c r="H4159" s="232" t="s">
        <v>194</v>
      </c>
      <c r="I4159" s="24">
        <v>2</v>
      </c>
      <c r="J4159" s="24" t="s">
        <v>8359</v>
      </c>
      <c r="K4159" s="60" t="s">
        <v>31</v>
      </c>
      <c r="L4159" s="106">
        <v>2</v>
      </c>
      <c r="M4159" s="27">
        <f>L4159*130</f>
        <v>260</v>
      </c>
      <c r="N4159" s="23"/>
      <c r="O4159" s="184" t="s">
        <v>32</v>
      </c>
      <c r="P4159" s="237"/>
    </row>
    <row r="4160" s="83" customFormat="1" ht="18" customHeight="1" spans="1:16">
      <c r="A4160" s="24">
        <v>4155</v>
      </c>
      <c r="B4160" s="24" t="s">
        <v>23</v>
      </c>
      <c r="C4160" s="24" t="s">
        <v>24</v>
      </c>
      <c r="D4160" s="24" t="s">
        <v>25</v>
      </c>
      <c r="E4160" s="60" t="s">
        <v>4460</v>
      </c>
      <c r="F4160" s="60" t="s">
        <v>8224</v>
      </c>
      <c r="G4160" s="94" t="s">
        <v>8370</v>
      </c>
      <c r="H4160" s="232" t="s">
        <v>194</v>
      </c>
      <c r="I4160" s="24">
        <v>2</v>
      </c>
      <c r="J4160" s="24" t="s">
        <v>8359</v>
      </c>
      <c r="K4160" s="60" t="s">
        <v>31</v>
      </c>
      <c r="L4160" s="106">
        <v>2</v>
      </c>
      <c r="M4160" s="27">
        <f>L4160*130</f>
        <v>260</v>
      </c>
      <c r="N4160" s="23"/>
      <c r="O4160" s="184" t="s">
        <v>32</v>
      </c>
      <c r="P4160" s="237"/>
    </row>
    <row r="4161" s="83" customFormat="1" ht="18" customHeight="1" spans="1:16">
      <c r="A4161" s="24">
        <v>4156</v>
      </c>
      <c r="B4161" s="24" t="s">
        <v>23</v>
      </c>
      <c r="C4161" s="24" t="s">
        <v>24</v>
      </c>
      <c r="D4161" s="24" t="s">
        <v>25</v>
      </c>
      <c r="E4161" s="60" t="s">
        <v>4460</v>
      </c>
      <c r="F4161" s="60" t="s">
        <v>8224</v>
      </c>
      <c r="G4161" s="94" t="s">
        <v>8371</v>
      </c>
      <c r="H4161" s="232" t="s">
        <v>194</v>
      </c>
      <c r="I4161" s="24">
        <v>3</v>
      </c>
      <c r="J4161" s="24" t="s">
        <v>8359</v>
      </c>
      <c r="K4161" s="60" t="s">
        <v>31</v>
      </c>
      <c r="L4161" s="106">
        <v>3</v>
      </c>
      <c r="M4161" s="27">
        <f>L4161*130</f>
        <v>390</v>
      </c>
      <c r="N4161" s="23"/>
      <c r="O4161" s="184" t="s">
        <v>32</v>
      </c>
      <c r="P4161" s="237"/>
    </row>
    <row r="4162" s="83" customFormat="1" ht="18" customHeight="1" spans="1:16">
      <c r="A4162" s="24">
        <v>4157</v>
      </c>
      <c r="B4162" s="24" t="s">
        <v>23</v>
      </c>
      <c r="C4162" s="24" t="s">
        <v>24</v>
      </c>
      <c r="D4162" s="24" t="s">
        <v>25</v>
      </c>
      <c r="E4162" s="60" t="s">
        <v>4460</v>
      </c>
      <c r="F4162" s="60" t="s">
        <v>8224</v>
      </c>
      <c r="G4162" s="94" t="s">
        <v>8372</v>
      </c>
      <c r="H4162" s="24" t="s">
        <v>8373</v>
      </c>
      <c r="I4162" s="24">
        <v>2</v>
      </c>
      <c r="J4162" s="24" t="s">
        <v>8359</v>
      </c>
      <c r="K4162" s="60" t="s">
        <v>31</v>
      </c>
      <c r="L4162" s="106">
        <v>2</v>
      </c>
      <c r="M4162" s="27">
        <f>L4162*312</f>
        <v>624</v>
      </c>
      <c r="N4162" s="23"/>
      <c r="O4162" s="184" t="s">
        <v>32</v>
      </c>
      <c r="P4162" s="237"/>
    </row>
    <row r="4163" s="83" customFormat="1" ht="18" customHeight="1" spans="1:16">
      <c r="A4163" s="24">
        <v>4158</v>
      </c>
      <c r="B4163" s="24" t="s">
        <v>23</v>
      </c>
      <c r="C4163" s="24" t="s">
        <v>24</v>
      </c>
      <c r="D4163" s="24" t="s">
        <v>25</v>
      </c>
      <c r="E4163" s="60" t="s">
        <v>4460</v>
      </c>
      <c r="F4163" s="60" t="s">
        <v>8224</v>
      </c>
      <c r="G4163" s="94" t="s">
        <v>8374</v>
      </c>
      <c r="H4163" s="24" t="s">
        <v>1583</v>
      </c>
      <c r="I4163" s="24">
        <v>2</v>
      </c>
      <c r="J4163" s="24" t="s">
        <v>8359</v>
      </c>
      <c r="K4163" s="60" t="s">
        <v>31</v>
      </c>
      <c r="L4163" s="106">
        <v>2</v>
      </c>
      <c r="M4163" s="27">
        <f>L4163*312</f>
        <v>624</v>
      </c>
      <c r="N4163" s="23"/>
      <c r="O4163" s="184" t="s">
        <v>32</v>
      </c>
      <c r="P4163" s="237"/>
    </row>
    <row r="4164" s="225" customFormat="1" ht="18" customHeight="1" spans="1:16">
      <c r="A4164" s="24">
        <v>4159</v>
      </c>
      <c r="B4164" s="24" t="s">
        <v>23</v>
      </c>
      <c r="C4164" s="24" t="s">
        <v>24</v>
      </c>
      <c r="D4164" s="24" t="s">
        <v>25</v>
      </c>
      <c r="E4164" s="60" t="s">
        <v>4460</v>
      </c>
      <c r="F4164" s="60" t="s">
        <v>8224</v>
      </c>
      <c r="G4164" s="94" t="s">
        <v>8375</v>
      </c>
      <c r="H4164" s="232" t="s">
        <v>194</v>
      </c>
      <c r="I4164" s="24">
        <v>3</v>
      </c>
      <c r="J4164" s="24" t="s">
        <v>8359</v>
      </c>
      <c r="K4164" s="60" t="s">
        <v>31</v>
      </c>
      <c r="L4164" s="106">
        <v>2</v>
      </c>
      <c r="M4164" s="27">
        <f>L4164*130</f>
        <v>260</v>
      </c>
      <c r="N4164" s="244"/>
      <c r="O4164" s="184" t="s">
        <v>32</v>
      </c>
      <c r="P4164" s="249"/>
    </row>
    <row r="4165" s="83" customFormat="1" ht="18" customHeight="1" spans="1:16">
      <c r="A4165" s="24">
        <v>4160</v>
      </c>
      <c r="B4165" s="24" t="s">
        <v>23</v>
      </c>
      <c r="C4165" s="24" t="s">
        <v>24</v>
      </c>
      <c r="D4165" s="24" t="s">
        <v>25</v>
      </c>
      <c r="E4165" s="60" t="s">
        <v>4878</v>
      </c>
      <c r="F4165" s="60" t="s">
        <v>8224</v>
      </c>
      <c r="G4165" s="94" t="s">
        <v>8376</v>
      </c>
      <c r="H4165" s="24" t="s">
        <v>1583</v>
      </c>
      <c r="I4165" s="24">
        <v>2</v>
      </c>
      <c r="J4165" s="24" t="s">
        <v>8359</v>
      </c>
      <c r="K4165" s="60" t="s">
        <v>31</v>
      </c>
      <c r="L4165" s="106">
        <v>4</v>
      </c>
      <c r="M4165" s="27">
        <f>L4165*312</f>
        <v>1248</v>
      </c>
      <c r="N4165" s="23"/>
      <c r="O4165" s="184" t="s">
        <v>32</v>
      </c>
      <c r="P4165" s="237"/>
    </row>
    <row r="4166" s="83" customFormat="1" ht="18" customHeight="1" spans="1:16">
      <c r="A4166" s="24">
        <v>4161</v>
      </c>
      <c r="B4166" s="24" t="s">
        <v>23</v>
      </c>
      <c r="C4166" s="24" t="s">
        <v>24</v>
      </c>
      <c r="D4166" s="24" t="s">
        <v>25</v>
      </c>
      <c r="E4166" s="60" t="s">
        <v>4460</v>
      </c>
      <c r="F4166" s="60" t="s">
        <v>8224</v>
      </c>
      <c r="G4166" s="94" t="s">
        <v>8377</v>
      </c>
      <c r="H4166" s="232" t="s">
        <v>194</v>
      </c>
      <c r="I4166" s="24">
        <v>2</v>
      </c>
      <c r="J4166" s="24" t="s">
        <v>8359</v>
      </c>
      <c r="K4166" s="60" t="s">
        <v>31</v>
      </c>
      <c r="L4166" s="106">
        <v>2</v>
      </c>
      <c r="M4166" s="27">
        <f>L4166*130</f>
        <v>260</v>
      </c>
      <c r="N4166" s="23"/>
      <c r="O4166" s="184" t="s">
        <v>32</v>
      </c>
      <c r="P4166" s="237"/>
    </row>
    <row r="4167" s="83" customFormat="1" ht="18" customHeight="1" spans="1:16">
      <c r="A4167" s="24">
        <v>4162</v>
      </c>
      <c r="B4167" s="24" t="s">
        <v>23</v>
      </c>
      <c r="C4167" s="24" t="s">
        <v>24</v>
      </c>
      <c r="D4167" s="24" t="s">
        <v>25</v>
      </c>
      <c r="E4167" s="60" t="s">
        <v>4460</v>
      </c>
      <c r="F4167" s="60" t="s">
        <v>8224</v>
      </c>
      <c r="G4167" s="94" t="s">
        <v>8378</v>
      </c>
      <c r="H4167" s="232" t="s">
        <v>194</v>
      </c>
      <c r="I4167" s="24">
        <v>2</v>
      </c>
      <c r="J4167" s="24" t="s">
        <v>8359</v>
      </c>
      <c r="K4167" s="60" t="s">
        <v>31</v>
      </c>
      <c r="L4167" s="106">
        <v>2</v>
      </c>
      <c r="M4167" s="27">
        <f>L4167*130</f>
        <v>260</v>
      </c>
      <c r="N4167" s="23"/>
      <c r="O4167" s="184" t="s">
        <v>32</v>
      </c>
      <c r="P4167" s="237"/>
    </row>
    <row r="4168" s="83" customFormat="1" ht="18" customHeight="1" spans="1:16">
      <c r="A4168" s="24">
        <v>4163</v>
      </c>
      <c r="B4168" s="24" t="s">
        <v>23</v>
      </c>
      <c r="C4168" s="24" t="s">
        <v>24</v>
      </c>
      <c r="D4168" s="24" t="s">
        <v>25</v>
      </c>
      <c r="E4168" s="60" t="s">
        <v>4460</v>
      </c>
      <c r="F4168" s="60" t="s">
        <v>8224</v>
      </c>
      <c r="G4168" s="94" t="s">
        <v>8379</v>
      </c>
      <c r="H4168" s="232" t="s">
        <v>194</v>
      </c>
      <c r="I4168" s="24">
        <v>2</v>
      </c>
      <c r="J4168" s="24" t="s">
        <v>8359</v>
      </c>
      <c r="K4168" s="60" t="s">
        <v>31</v>
      </c>
      <c r="L4168" s="106">
        <v>2</v>
      </c>
      <c r="M4168" s="27">
        <f>L4168*468</f>
        <v>936</v>
      </c>
      <c r="N4168" s="23"/>
      <c r="O4168" s="184" t="s">
        <v>32</v>
      </c>
      <c r="P4168" s="242"/>
    </row>
    <row r="4169" s="83" customFormat="1" ht="18" customHeight="1" spans="1:16">
      <c r="A4169" s="24">
        <v>4164</v>
      </c>
      <c r="B4169" s="24" t="s">
        <v>23</v>
      </c>
      <c r="C4169" s="24" t="s">
        <v>24</v>
      </c>
      <c r="D4169" s="24" t="s">
        <v>25</v>
      </c>
      <c r="E4169" s="60" t="s">
        <v>4460</v>
      </c>
      <c r="F4169" s="60" t="s">
        <v>8224</v>
      </c>
      <c r="G4169" s="94" t="s">
        <v>8380</v>
      </c>
      <c r="H4169" s="24" t="s">
        <v>1583</v>
      </c>
      <c r="I4169" s="24">
        <v>3</v>
      </c>
      <c r="J4169" s="24" t="s">
        <v>8359</v>
      </c>
      <c r="K4169" s="60" t="s">
        <v>31</v>
      </c>
      <c r="L4169" s="106">
        <v>3</v>
      </c>
      <c r="M4169" s="27">
        <f>L4169*312</f>
        <v>936</v>
      </c>
      <c r="N4169" s="23"/>
      <c r="O4169" s="184" t="s">
        <v>32</v>
      </c>
      <c r="P4169" s="237"/>
    </row>
    <row r="4170" s="83" customFormat="1" ht="18" customHeight="1" spans="1:16">
      <c r="A4170" s="24">
        <v>4165</v>
      </c>
      <c r="B4170" s="24" t="s">
        <v>23</v>
      </c>
      <c r="C4170" s="24" t="s">
        <v>24</v>
      </c>
      <c r="D4170" s="24" t="s">
        <v>25</v>
      </c>
      <c r="E4170" s="60" t="s">
        <v>4460</v>
      </c>
      <c r="F4170" s="60" t="s">
        <v>8224</v>
      </c>
      <c r="G4170" s="94" t="s">
        <v>8381</v>
      </c>
      <c r="H4170" s="24" t="s">
        <v>5025</v>
      </c>
      <c r="I4170" s="24">
        <v>1</v>
      </c>
      <c r="J4170" s="24" t="s">
        <v>8359</v>
      </c>
      <c r="K4170" s="60" t="s">
        <v>31</v>
      </c>
      <c r="L4170" s="106">
        <v>1</v>
      </c>
      <c r="M4170" s="27">
        <f>L4170*312</f>
        <v>312</v>
      </c>
      <c r="N4170" s="23"/>
      <c r="O4170" s="184" t="s">
        <v>32</v>
      </c>
      <c r="P4170" s="237"/>
    </row>
    <row r="4171" s="83" customFormat="1" ht="18" customHeight="1" spans="1:16">
      <c r="A4171" s="24">
        <v>4166</v>
      </c>
      <c r="B4171" s="24" t="s">
        <v>23</v>
      </c>
      <c r="C4171" s="24" t="s">
        <v>24</v>
      </c>
      <c r="D4171" s="24" t="s">
        <v>25</v>
      </c>
      <c r="E4171" s="24" t="s">
        <v>4460</v>
      </c>
      <c r="F4171" s="24" t="s">
        <v>8224</v>
      </c>
      <c r="G4171" s="94" t="s">
        <v>8382</v>
      </c>
      <c r="H4171" s="232" t="s">
        <v>194</v>
      </c>
      <c r="I4171" s="24">
        <v>3</v>
      </c>
      <c r="J4171" s="24" t="s">
        <v>8359</v>
      </c>
      <c r="K4171" s="60" t="s">
        <v>31</v>
      </c>
      <c r="L4171" s="106">
        <v>3</v>
      </c>
      <c r="M4171" s="27">
        <f>L4171*130</f>
        <v>390</v>
      </c>
      <c r="N4171" s="23"/>
      <c r="O4171" s="184" t="s">
        <v>32</v>
      </c>
      <c r="P4171" s="237"/>
    </row>
    <row r="4172" s="83" customFormat="1" ht="18" customHeight="1" spans="1:16">
      <c r="A4172" s="24">
        <v>4167</v>
      </c>
      <c r="B4172" s="24" t="s">
        <v>23</v>
      </c>
      <c r="C4172" s="24" t="s">
        <v>24</v>
      </c>
      <c r="D4172" s="24" t="s">
        <v>25</v>
      </c>
      <c r="E4172" s="60" t="s">
        <v>4460</v>
      </c>
      <c r="F4172" s="60" t="s">
        <v>8224</v>
      </c>
      <c r="G4172" s="94" t="s">
        <v>8383</v>
      </c>
      <c r="H4172" s="24" t="s">
        <v>194</v>
      </c>
      <c r="I4172" s="24">
        <v>6</v>
      </c>
      <c r="J4172" s="24" t="s">
        <v>8384</v>
      </c>
      <c r="K4172" s="60" t="s">
        <v>31</v>
      </c>
      <c r="L4172" s="106">
        <v>6</v>
      </c>
      <c r="M4172" s="27">
        <f>L4172*130</f>
        <v>780</v>
      </c>
      <c r="N4172" s="23"/>
      <c r="O4172" s="184" t="s">
        <v>32</v>
      </c>
      <c r="P4172" s="237"/>
    </row>
    <row r="4173" s="83" customFormat="1" ht="18" customHeight="1" spans="1:16">
      <c r="A4173" s="24">
        <v>4168</v>
      </c>
      <c r="B4173" s="24" t="s">
        <v>23</v>
      </c>
      <c r="C4173" s="24" t="s">
        <v>24</v>
      </c>
      <c r="D4173" s="24" t="s">
        <v>25</v>
      </c>
      <c r="E4173" s="60" t="s">
        <v>4460</v>
      </c>
      <c r="F4173" s="60" t="s">
        <v>8224</v>
      </c>
      <c r="G4173" s="94" t="s">
        <v>8385</v>
      </c>
      <c r="H4173" s="232" t="s">
        <v>194</v>
      </c>
      <c r="I4173" s="24">
        <v>1</v>
      </c>
      <c r="J4173" s="24" t="s">
        <v>8384</v>
      </c>
      <c r="K4173" s="60" t="s">
        <v>31</v>
      </c>
      <c r="L4173" s="106">
        <v>1</v>
      </c>
      <c r="M4173" s="27">
        <f>L4173*312</f>
        <v>312</v>
      </c>
      <c r="N4173" s="23"/>
      <c r="O4173" s="184" t="s">
        <v>32</v>
      </c>
      <c r="P4173" s="237"/>
    </row>
    <row r="4174" s="83" customFormat="1" ht="18" customHeight="1" spans="1:16">
      <c r="A4174" s="24">
        <v>4169</v>
      </c>
      <c r="B4174" s="24" t="s">
        <v>23</v>
      </c>
      <c r="C4174" s="24" t="s">
        <v>24</v>
      </c>
      <c r="D4174" s="24" t="s">
        <v>25</v>
      </c>
      <c r="E4174" s="24" t="s">
        <v>4460</v>
      </c>
      <c r="F4174" s="24" t="s">
        <v>8224</v>
      </c>
      <c r="G4174" s="94" t="s">
        <v>8386</v>
      </c>
      <c r="H4174" s="232" t="s">
        <v>194</v>
      </c>
      <c r="I4174" s="24">
        <v>2</v>
      </c>
      <c r="J4174" s="24" t="s">
        <v>8384</v>
      </c>
      <c r="K4174" s="60" t="s">
        <v>31</v>
      </c>
      <c r="L4174" s="106">
        <v>2</v>
      </c>
      <c r="M4174" s="27">
        <f t="shared" ref="M4174:M4182" si="193">L4174*130</f>
        <v>260</v>
      </c>
      <c r="N4174" s="23"/>
      <c r="O4174" s="184" t="s">
        <v>32</v>
      </c>
      <c r="P4174" s="237"/>
    </row>
    <row r="4175" s="83" customFormat="1" ht="18" customHeight="1" spans="1:16">
      <c r="A4175" s="24">
        <v>4170</v>
      </c>
      <c r="B4175" s="24" t="s">
        <v>23</v>
      </c>
      <c r="C4175" s="24" t="s">
        <v>24</v>
      </c>
      <c r="D4175" s="24" t="s">
        <v>25</v>
      </c>
      <c r="E4175" s="60" t="s">
        <v>4460</v>
      </c>
      <c r="F4175" s="60" t="s">
        <v>8224</v>
      </c>
      <c r="G4175" s="94" t="s">
        <v>8387</v>
      </c>
      <c r="H4175" s="24" t="s">
        <v>194</v>
      </c>
      <c r="I4175" s="24">
        <v>5</v>
      </c>
      <c r="J4175" s="24" t="s">
        <v>8384</v>
      </c>
      <c r="K4175" s="60" t="s">
        <v>31</v>
      </c>
      <c r="L4175" s="106">
        <v>5</v>
      </c>
      <c r="M4175" s="27">
        <f t="shared" si="193"/>
        <v>650</v>
      </c>
      <c r="N4175" s="23"/>
      <c r="O4175" s="184" t="s">
        <v>32</v>
      </c>
      <c r="P4175" s="237"/>
    </row>
    <row r="4176" s="83" customFormat="1" ht="18" customHeight="1" spans="1:16">
      <c r="A4176" s="24">
        <v>4171</v>
      </c>
      <c r="B4176" s="24" t="s">
        <v>23</v>
      </c>
      <c r="C4176" s="24" t="s">
        <v>24</v>
      </c>
      <c r="D4176" s="24" t="s">
        <v>25</v>
      </c>
      <c r="E4176" s="60" t="s">
        <v>4460</v>
      </c>
      <c r="F4176" s="60" t="s">
        <v>8224</v>
      </c>
      <c r="G4176" s="94" t="s">
        <v>8388</v>
      </c>
      <c r="H4176" s="232" t="s">
        <v>194</v>
      </c>
      <c r="I4176" s="24">
        <v>3</v>
      </c>
      <c r="J4176" s="24" t="s">
        <v>8384</v>
      </c>
      <c r="K4176" s="60" t="s">
        <v>31</v>
      </c>
      <c r="L4176" s="106">
        <v>3</v>
      </c>
      <c r="M4176" s="27">
        <f t="shared" si="193"/>
        <v>390</v>
      </c>
      <c r="N4176" s="23"/>
      <c r="O4176" s="184" t="s">
        <v>32</v>
      </c>
      <c r="P4176" s="237"/>
    </row>
    <row r="4177" s="83" customFormat="1" ht="18" customHeight="1" spans="1:16">
      <c r="A4177" s="24">
        <v>4172</v>
      </c>
      <c r="B4177" s="24" t="s">
        <v>23</v>
      </c>
      <c r="C4177" s="24" t="s">
        <v>24</v>
      </c>
      <c r="D4177" s="24" t="s">
        <v>25</v>
      </c>
      <c r="E4177" s="24" t="s">
        <v>4460</v>
      </c>
      <c r="F4177" s="24" t="s">
        <v>8224</v>
      </c>
      <c r="G4177" s="94" t="s">
        <v>8389</v>
      </c>
      <c r="H4177" s="24" t="s">
        <v>194</v>
      </c>
      <c r="I4177" s="24">
        <v>6</v>
      </c>
      <c r="J4177" s="24" t="s">
        <v>8384</v>
      </c>
      <c r="K4177" s="60" t="s">
        <v>31</v>
      </c>
      <c r="L4177" s="106">
        <v>6</v>
      </c>
      <c r="M4177" s="27">
        <f t="shared" si="193"/>
        <v>780</v>
      </c>
      <c r="N4177" s="23"/>
      <c r="O4177" s="184" t="s">
        <v>32</v>
      </c>
      <c r="P4177" s="237"/>
    </row>
    <row r="4178" s="83" customFormat="1" ht="18" customHeight="1" spans="1:16">
      <c r="A4178" s="24">
        <v>4173</v>
      </c>
      <c r="B4178" s="24" t="s">
        <v>23</v>
      </c>
      <c r="C4178" s="24" t="s">
        <v>24</v>
      </c>
      <c r="D4178" s="24" t="s">
        <v>25</v>
      </c>
      <c r="E4178" s="60" t="s">
        <v>4460</v>
      </c>
      <c r="F4178" s="60" t="s">
        <v>8224</v>
      </c>
      <c r="G4178" s="94" t="s">
        <v>658</v>
      </c>
      <c r="H4178" s="232" t="s">
        <v>194</v>
      </c>
      <c r="I4178" s="24">
        <v>3</v>
      </c>
      <c r="J4178" s="24" t="s">
        <v>8384</v>
      </c>
      <c r="K4178" s="60" t="s">
        <v>31</v>
      </c>
      <c r="L4178" s="106">
        <v>3</v>
      </c>
      <c r="M4178" s="27">
        <f t="shared" si="193"/>
        <v>390</v>
      </c>
      <c r="N4178" s="23"/>
      <c r="O4178" s="184" t="s">
        <v>32</v>
      </c>
      <c r="P4178" s="237"/>
    </row>
    <row r="4179" s="83" customFormat="1" ht="18" customHeight="1" spans="1:16">
      <c r="A4179" s="24">
        <v>4174</v>
      </c>
      <c r="B4179" s="24" t="s">
        <v>23</v>
      </c>
      <c r="C4179" s="24" t="s">
        <v>24</v>
      </c>
      <c r="D4179" s="24" t="s">
        <v>25</v>
      </c>
      <c r="E4179" s="60" t="s">
        <v>4460</v>
      </c>
      <c r="F4179" s="60" t="s">
        <v>8224</v>
      </c>
      <c r="G4179" s="94" t="s">
        <v>8390</v>
      </c>
      <c r="H4179" s="24" t="s">
        <v>194</v>
      </c>
      <c r="I4179" s="24">
        <v>5</v>
      </c>
      <c r="J4179" s="24" t="s">
        <v>8384</v>
      </c>
      <c r="K4179" s="60" t="s">
        <v>31</v>
      </c>
      <c r="L4179" s="106">
        <v>5</v>
      </c>
      <c r="M4179" s="27">
        <f t="shared" si="193"/>
        <v>650</v>
      </c>
      <c r="N4179" s="23"/>
      <c r="O4179" s="184" t="s">
        <v>32</v>
      </c>
      <c r="P4179" s="237"/>
    </row>
    <row r="4180" s="83" customFormat="1" ht="18" customHeight="1" spans="1:16">
      <c r="A4180" s="24">
        <v>4175</v>
      </c>
      <c r="B4180" s="24" t="s">
        <v>23</v>
      </c>
      <c r="C4180" s="24" t="s">
        <v>24</v>
      </c>
      <c r="D4180" s="24" t="s">
        <v>25</v>
      </c>
      <c r="E4180" s="60" t="s">
        <v>4460</v>
      </c>
      <c r="F4180" s="60" t="s">
        <v>8224</v>
      </c>
      <c r="G4180" s="94" t="s">
        <v>8391</v>
      </c>
      <c r="H4180" s="232" t="s">
        <v>194</v>
      </c>
      <c r="I4180" s="24">
        <v>3</v>
      </c>
      <c r="J4180" s="24" t="s">
        <v>8384</v>
      </c>
      <c r="K4180" s="60" t="s">
        <v>31</v>
      </c>
      <c r="L4180" s="106">
        <v>3</v>
      </c>
      <c r="M4180" s="27">
        <f t="shared" si="193"/>
        <v>390</v>
      </c>
      <c r="N4180" s="23"/>
      <c r="O4180" s="184" t="s">
        <v>32</v>
      </c>
      <c r="P4180" s="237"/>
    </row>
    <row r="4181" s="83" customFormat="1" ht="18" customHeight="1" spans="1:16">
      <c r="A4181" s="24">
        <v>4176</v>
      </c>
      <c r="B4181" s="24" t="s">
        <v>23</v>
      </c>
      <c r="C4181" s="24" t="s">
        <v>24</v>
      </c>
      <c r="D4181" s="24" t="s">
        <v>25</v>
      </c>
      <c r="E4181" s="60" t="s">
        <v>4460</v>
      </c>
      <c r="F4181" s="60" t="s">
        <v>8224</v>
      </c>
      <c r="G4181" s="94" t="s">
        <v>8392</v>
      </c>
      <c r="H4181" s="24" t="s">
        <v>194</v>
      </c>
      <c r="I4181" s="24">
        <v>6</v>
      </c>
      <c r="J4181" s="24" t="s">
        <v>8384</v>
      </c>
      <c r="K4181" s="60" t="s">
        <v>31</v>
      </c>
      <c r="L4181" s="106">
        <v>6</v>
      </c>
      <c r="M4181" s="27">
        <f t="shared" si="193"/>
        <v>780</v>
      </c>
      <c r="N4181" s="23"/>
      <c r="O4181" s="184" t="s">
        <v>32</v>
      </c>
      <c r="P4181" s="237"/>
    </row>
    <row r="4182" s="83" customFormat="1" ht="18" customHeight="1" spans="1:16">
      <c r="A4182" s="24">
        <v>4177</v>
      </c>
      <c r="B4182" s="24" t="s">
        <v>23</v>
      </c>
      <c r="C4182" s="24" t="s">
        <v>24</v>
      </c>
      <c r="D4182" s="24" t="s">
        <v>25</v>
      </c>
      <c r="E4182" s="60" t="s">
        <v>4460</v>
      </c>
      <c r="F4182" s="60" t="s">
        <v>8224</v>
      </c>
      <c r="G4182" s="94" t="s">
        <v>6316</v>
      </c>
      <c r="H4182" s="24" t="s">
        <v>194</v>
      </c>
      <c r="I4182" s="24">
        <v>4</v>
      </c>
      <c r="J4182" s="24" t="s">
        <v>8384</v>
      </c>
      <c r="K4182" s="60" t="s">
        <v>31</v>
      </c>
      <c r="L4182" s="106">
        <v>4</v>
      </c>
      <c r="M4182" s="27">
        <f t="shared" si="193"/>
        <v>520</v>
      </c>
      <c r="N4182" s="23"/>
      <c r="O4182" s="184" t="s">
        <v>32</v>
      </c>
      <c r="P4182" s="237"/>
    </row>
    <row r="4183" s="83" customFormat="1" ht="18" customHeight="1" spans="1:16">
      <c r="A4183" s="24">
        <v>4178</v>
      </c>
      <c r="B4183" s="24" t="s">
        <v>23</v>
      </c>
      <c r="C4183" s="24" t="s">
        <v>24</v>
      </c>
      <c r="D4183" s="24" t="s">
        <v>25</v>
      </c>
      <c r="E4183" s="60" t="s">
        <v>4460</v>
      </c>
      <c r="F4183" s="60" t="s">
        <v>8224</v>
      </c>
      <c r="G4183" s="94" t="s">
        <v>8393</v>
      </c>
      <c r="H4183" s="24" t="s">
        <v>1583</v>
      </c>
      <c r="I4183" s="24">
        <v>2</v>
      </c>
      <c r="J4183" s="24" t="s">
        <v>8384</v>
      </c>
      <c r="K4183" s="60" t="s">
        <v>31</v>
      </c>
      <c r="L4183" s="106">
        <v>2</v>
      </c>
      <c r="M4183" s="27">
        <f>L4183*312</f>
        <v>624</v>
      </c>
      <c r="N4183" s="23"/>
      <c r="O4183" s="184" t="s">
        <v>32</v>
      </c>
      <c r="P4183" s="237"/>
    </row>
    <row r="4184" s="83" customFormat="1" ht="18" customHeight="1" spans="1:16">
      <c r="A4184" s="24">
        <v>4179</v>
      </c>
      <c r="B4184" s="24" t="s">
        <v>23</v>
      </c>
      <c r="C4184" s="24" t="s">
        <v>24</v>
      </c>
      <c r="D4184" s="24" t="s">
        <v>25</v>
      </c>
      <c r="E4184" s="60" t="s">
        <v>4460</v>
      </c>
      <c r="F4184" s="60" t="s">
        <v>8224</v>
      </c>
      <c r="G4184" s="94" t="s">
        <v>8270</v>
      </c>
      <c r="H4184" s="232" t="s">
        <v>194</v>
      </c>
      <c r="I4184" s="24">
        <v>2</v>
      </c>
      <c r="J4184" s="24" t="s">
        <v>8384</v>
      </c>
      <c r="K4184" s="60" t="s">
        <v>31</v>
      </c>
      <c r="L4184" s="106">
        <v>2</v>
      </c>
      <c r="M4184" s="27">
        <f>L4184*130</f>
        <v>260</v>
      </c>
      <c r="N4184" s="23"/>
      <c r="O4184" s="184" t="s">
        <v>32</v>
      </c>
      <c r="P4184" s="237"/>
    </row>
    <row r="4185" s="83" customFormat="1" ht="18" customHeight="1" spans="1:16">
      <c r="A4185" s="24">
        <v>4180</v>
      </c>
      <c r="B4185" s="24" t="s">
        <v>23</v>
      </c>
      <c r="C4185" s="24" t="s">
        <v>24</v>
      </c>
      <c r="D4185" s="24" t="s">
        <v>25</v>
      </c>
      <c r="E4185" s="60" t="s">
        <v>4460</v>
      </c>
      <c r="F4185" s="60" t="s">
        <v>8224</v>
      </c>
      <c r="G4185" s="94" t="s">
        <v>8394</v>
      </c>
      <c r="H4185" s="24" t="s">
        <v>8373</v>
      </c>
      <c r="I4185" s="24">
        <v>2</v>
      </c>
      <c r="J4185" s="24" t="s">
        <v>8364</v>
      </c>
      <c r="K4185" s="60" t="s">
        <v>31</v>
      </c>
      <c r="L4185" s="106">
        <v>2</v>
      </c>
      <c r="M4185" s="27">
        <f>L4185*312</f>
        <v>624</v>
      </c>
      <c r="N4185" s="23"/>
      <c r="O4185" s="184" t="s">
        <v>32</v>
      </c>
      <c r="P4185" s="237"/>
    </row>
    <row r="4186" s="83" customFormat="1" ht="18" customHeight="1" spans="1:16">
      <c r="A4186" s="24">
        <v>4181</v>
      </c>
      <c r="B4186" s="24" t="s">
        <v>23</v>
      </c>
      <c r="C4186" s="24" t="s">
        <v>24</v>
      </c>
      <c r="D4186" s="24" t="s">
        <v>25</v>
      </c>
      <c r="E4186" s="24" t="s">
        <v>4460</v>
      </c>
      <c r="F4186" s="24" t="s">
        <v>8224</v>
      </c>
      <c r="G4186" s="94" t="s">
        <v>5981</v>
      </c>
      <c r="H4186" s="232" t="s">
        <v>194</v>
      </c>
      <c r="I4186" s="24">
        <v>3</v>
      </c>
      <c r="J4186" s="24" t="s">
        <v>8364</v>
      </c>
      <c r="K4186" s="60" t="s">
        <v>31</v>
      </c>
      <c r="L4186" s="106">
        <v>3</v>
      </c>
      <c r="M4186" s="27">
        <f>L4186*130</f>
        <v>390</v>
      </c>
      <c r="N4186" s="23"/>
      <c r="O4186" s="184" t="s">
        <v>32</v>
      </c>
      <c r="P4186" s="237"/>
    </row>
    <row r="4187" s="83" customFormat="1" ht="18" customHeight="1" spans="1:16">
      <c r="A4187" s="24">
        <v>4182</v>
      </c>
      <c r="B4187" s="24" t="s">
        <v>23</v>
      </c>
      <c r="C4187" s="24" t="s">
        <v>24</v>
      </c>
      <c r="D4187" s="24" t="s">
        <v>25</v>
      </c>
      <c r="E4187" s="24" t="s">
        <v>4460</v>
      </c>
      <c r="F4187" s="24" t="s">
        <v>8224</v>
      </c>
      <c r="G4187" s="94" t="s">
        <v>8395</v>
      </c>
      <c r="H4187" s="232" t="s">
        <v>194</v>
      </c>
      <c r="I4187" s="24">
        <v>3</v>
      </c>
      <c r="J4187" s="24" t="s">
        <v>8364</v>
      </c>
      <c r="K4187" s="60" t="s">
        <v>31</v>
      </c>
      <c r="L4187" s="106">
        <v>3</v>
      </c>
      <c r="M4187" s="27">
        <f>L4187*130</f>
        <v>390</v>
      </c>
      <c r="N4187" s="23"/>
      <c r="O4187" s="184" t="s">
        <v>32</v>
      </c>
      <c r="P4187" s="237"/>
    </row>
    <row r="4188" s="83" customFormat="1" ht="18" customHeight="1" spans="1:16">
      <c r="A4188" s="24">
        <v>4183</v>
      </c>
      <c r="B4188" s="24" t="s">
        <v>23</v>
      </c>
      <c r="C4188" s="24" t="s">
        <v>24</v>
      </c>
      <c r="D4188" s="24" t="s">
        <v>25</v>
      </c>
      <c r="E4188" s="60" t="s">
        <v>4460</v>
      </c>
      <c r="F4188" s="60" t="s">
        <v>8224</v>
      </c>
      <c r="G4188" s="94" t="s">
        <v>8396</v>
      </c>
      <c r="H4188" s="24" t="s">
        <v>51</v>
      </c>
      <c r="I4188" s="24">
        <v>4</v>
      </c>
      <c r="J4188" s="24" t="s">
        <v>8364</v>
      </c>
      <c r="K4188" s="60" t="s">
        <v>31</v>
      </c>
      <c r="L4188" s="106">
        <v>4</v>
      </c>
      <c r="M4188" s="27">
        <f>L4188*312</f>
        <v>1248</v>
      </c>
      <c r="N4188" s="23"/>
      <c r="O4188" s="184" t="s">
        <v>32</v>
      </c>
      <c r="P4188" s="237"/>
    </row>
    <row r="4189" s="83" customFormat="1" ht="18" customHeight="1" spans="1:16">
      <c r="A4189" s="24">
        <v>4184</v>
      </c>
      <c r="B4189" s="24" t="s">
        <v>23</v>
      </c>
      <c r="C4189" s="24" t="s">
        <v>24</v>
      </c>
      <c r="D4189" s="24" t="s">
        <v>25</v>
      </c>
      <c r="E4189" s="60" t="s">
        <v>4460</v>
      </c>
      <c r="F4189" s="60" t="s">
        <v>8224</v>
      </c>
      <c r="G4189" s="94" t="s">
        <v>8397</v>
      </c>
      <c r="H4189" s="24" t="s">
        <v>1583</v>
      </c>
      <c r="I4189" s="24">
        <v>3</v>
      </c>
      <c r="J4189" s="24" t="s">
        <v>8364</v>
      </c>
      <c r="K4189" s="60" t="s">
        <v>31</v>
      </c>
      <c r="L4189" s="106">
        <v>3</v>
      </c>
      <c r="M4189" s="27">
        <f>L4189*312</f>
        <v>936</v>
      </c>
      <c r="N4189" s="23"/>
      <c r="O4189" s="184" t="s">
        <v>32</v>
      </c>
      <c r="P4189" s="237"/>
    </row>
    <row r="4190" s="83" customFormat="1" ht="18" customHeight="1" spans="1:16">
      <c r="A4190" s="24">
        <v>4185</v>
      </c>
      <c r="B4190" s="24" t="s">
        <v>23</v>
      </c>
      <c r="C4190" s="24" t="s">
        <v>24</v>
      </c>
      <c r="D4190" s="24" t="s">
        <v>25</v>
      </c>
      <c r="E4190" s="24" t="s">
        <v>4460</v>
      </c>
      <c r="F4190" s="24" t="s">
        <v>8224</v>
      </c>
      <c r="G4190" s="94" t="s">
        <v>8398</v>
      </c>
      <c r="H4190" s="232" t="s">
        <v>194</v>
      </c>
      <c r="I4190" s="24">
        <v>3</v>
      </c>
      <c r="J4190" s="24" t="s">
        <v>8364</v>
      </c>
      <c r="K4190" s="60" t="s">
        <v>31</v>
      </c>
      <c r="L4190" s="106">
        <v>3</v>
      </c>
      <c r="M4190" s="27">
        <f>L4190*130</f>
        <v>390</v>
      </c>
      <c r="N4190" s="23"/>
      <c r="O4190" s="184" t="s">
        <v>32</v>
      </c>
      <c r="P4190" s="237"/>
    </row>
    <row r="4191" s="83" customFormat="1" ht="18" customHeight="1" spans="1:16">
      <c r="A4191" s="24">
        <v>4186</v>
      </c>
      <c r="B4191" s="24" t="s">
        <v>23</v>
      </c>
      <c r="C4191" s="24" t="s">
        <v>24</v>
      </c>
      <c r="D4191" s="24" t="s">
        <v>25</v>
      </c>
      <c r="E4191" s="60" t="s">
        <v>4460</v>
      </c>
      <c r="F4191" s="60" t="s">
        <v>8224</v>
      </c>
      <c r="G4191" s="94" t="s">
        <v>8399</v>
      </c>
      <c r="H4191" s="24" t="s">
        <v>5025</v>
      </c>
      <c r="I4191" s="24">
        <v>2</v>
      </c>
      <c r="J4191" s="24" t="s">
        <v>8364</v>
      </c>
      <c r="K4191" s="60" t="s">
        <v>31</v>
      </c>
      <c r="L4191" s="106">
        <v>2</v>
      </c>
      <c r="M4191" s="27">
        <f>L4191*312</f>
        <v>624</v>
      </c>
      <c r="N4191" s="23"/>
      <c r="O4191" s="184" t="s">
        <v>32</v>
      </c>
      <c r="P4191" s="237"/>
    </row>
    <row r="4192" s="83" customFormat="1" ht="18" customHeight="1" spans="1:16">
      <c r="A4192" s="24">
        <v>4187</v>
      </c>
      <c r="B4192" s="24" t="s">
        <v>23</v>
      </c>
      <c r="C4192" s="24" t="s">
        <v>24</v>
      </c>
      <c r="D4192" s="24" t="s">
        <v>25</v>
      </c>
      <c r="E4192" s="24" t="s">
        <v>4460</v>
      </c>
      <c r="F4192" s="24" t="s">
        <v>8224</v>
      </c>
      <c r="G4192" s="94" t="s">
        <v>8400</v>
      </c>
      <c r="H4192" s="232" t="s">
        <v>194</v>
      </c>
      <c r="I4192" s="24">
        <v>2</v>
      </c>
      <c r="J4192" s="24" t="s">
        <v>8364</v>
      </c>
      <c r="K4192" s="60" t="s">
        <v>31</v>
      </c>
      <c r="L4192" s="106">
        <v>2</v>
      </c>
      <c r="M4192" s="27">
        <f>L4192*130</f>
        <v>260</v>
      </c>
      <c r="N4192" s="23"/>
      <c r="O4192" s="184" t="s">
        <v>32</v>
      </c>
      <c r="P4192" s="237"/>
    </row>
    <row r="4193" s="83" customFormat="1" ht="18" customHeight="1" spans="1:16">
      <c r="A4193" s="24">
        <v>4188</v>
      </c>
      <c r="B4193" s="24" t="s">
        <v>23</v>
      </c>
      <c r="C4193" s="24" t="s">
        <v>24</v>
      </c>
      <c r="D4193" s="24" t="s">
        <v>25</v>
      </c>
      <c r="E4193" s="60" t="s">
        <v>4460</v>
      </c>
      <c r="F4193" s="60" t="s">
        <v>8224</v>
      </c>
      <c r="G4193" s="94" t="s">
        <v>7092</v>
      </c>
      <c r="H4193" s="24" t="s">
        <v>1583</v>
      </c>
      <c r="I4193" s="24">
        <v>2</v>
      </c>
      <c r="J4193" s="24" t="s">
        <v>8364</v>
      </c>
      <c r="K4193" s="60" t="s">
        <v>31</v>
      </c>
      <c r="L4193" s="106">
        <v>2</v>
      </c>
      <c r="M4193" s="27">
        <f>L4193*312</f>
        <v>624</v>
      </c>
      <c r="N4193" s="23"/>
      <c r="O4193" s="184" t="s">
        <v>32</v>
      </c>
      <c r="P4193" s="237"/>
    </row>
    <row r="4194" s="83" customFormat="1" ht="18" customHeight="1" spans="1:16">
      <c r="A4194" s="24">
        <v>4189</v>
      </c>
      <c r="B4194" s="24" t="s">
        <v>23</v>
      </c>
      <c r="C4194" s="24" t="s">
        <v>24</v>
      </c>
      <c r="D4194" s="24" t="s">
        <v>25</v>
      </c>
      <c r="E4194" s="24" t="s">
        <v>4460</v>
      </c>
      <c r="F4194" s="24" t="s">
        <v>8224</v>
      </c>
      <c r="G4194" s="94" t="s">
        <v>8401</v>
      </c>
      <c r="H4194" s="232" t="s">
        <v>194</v>
      </c>
      <c r="I4194" s="24">
        <v>3</v>
      </c>
      <c r="J4194" s="24" t="s">
        <v>8364</v>
      </c>
      <c r="K4194" s="60" t="s">
        <v>31</v>
      </c>
      <c r="L4194" s="106">
        <v>3</v>
      </c>
      <c r="M4194" s="27">
        <f>L4194*130</f>
        <v>390</v>
      </c>
      <c r="N4194" s="23"/>
      <c r="O4194" s="184" t="s">
        <v>32</v>
      </c>
      <c r="P4194" s="237"/>
    </row>
    <row r="4195" s="83" customFormat="1" ht="18" customHeight="1" spans="1:16">
      <c r="A4195" s="24">
        <v>4190</v>
      </c>
      <c r="B4195" s="24" t="s">
        <v>23</v>
      </c>
      <c r="C4195" s="24" t="s">
        <v>24</v>
      </c>
      <c r="D4195" s="24" t="s">
        <v>25</v>
      </c>
      <c r="E4195" s="24" t="s">
        <v>4460</v>
      </c>
      <c r="F4195" s="24" t="s">
        <v>8224</v>
      </c>
      <c r="G4195" s="94" t="s">
        <v>8402</v>
      </c>
      <c r="H4195" s="24" t="s">
        <v>194</v>
      </c>
      <c r="I4195" s="24">
        <v>4</v>
      </c>
      <c r="J4195" s="24" t="s">
        <v>8364</v>
      </c>
      <c r="K4195" s="60" t="s">
        <v>31</v>
      </c>
      <c r="L4195" s="106">
        <v>4</v>
      </c>
      <c r="M4195" s="27">
        <f>L4195*130</f>
        <v>520</v>
      </c>
      <c r="N4195" s="23"/>
      <c r="O4195" s="184" t="s">
        <v>32</v>
      </c>
      <c r="P4195" s="237"/>
    </row>
    <row r="4196" s="83" customFormat="1" ht="18" customHeight="1" spans="1:16">
      <c r="A4196" s="24">
        <v>4191</v>
      </c>
      <c r="B4196" s="24" t="s">
        <v>23</v>
      </c>
      <c r="C4196" s="24" t="s">
        <v>24</v>
      </c>
      <c r="D4196" s="24" t="s">
        <v>25</v>
      </c>
      <c r="E4196" s="60" t="s">
        <v>4460</v>
      </c>
      <c r="F4196" s="60" t="s">
        <v>8224</v>
      </c>
      <c r="G4196" s="94" t="s">
        <v>8403</v>
      </c>
      <c r="H4196" s="24" t="s">
        <v>1583</v>
      </c>
      <c r="I4196" s="24">
        <v>2</v>
      </c>
      <c r="J4196" s="24" t="s">
        <v>8364</v>
      </c>
      <c r="K4196" s="60" t="s">
        <v>31</v>
      </c>
      <c r="L4196" s="106">
        <v>2</v>
      </c>
      <c r="M4196" s="27">
        <f>L4196*312</f>
        <v>624</v>
      </c>
      <c r="N4196" s="23"/>
      <c r="O4196" s="184" t="s">
        <v>32</v>
      </c>
      <c r="P4196" s="237"/>
    </row>
    <row r="4197" s="83" customFormat="1" ht="18" customHeight="1" spans="1:16">
      <c r="A4197" s="24">
        <v>4192</v>
      </c>
      <c r="B4197" s="24" t="s">
        <v>23</v>
      </c>
      <c r="C4197" s="24" t="s">
        <v>24</v>
      </c>
      <c r="D4197" s="24" t="s">
        <v>25</v>
      </c>
      <c r="E4197" s="24" t="s">
        <v>4460</v>
      </c>
      <c r="F4197" s="24" t="s">
        <v>8224</v>
      </c>
      <c r="G4197" s="94" t="s">
        <v>8404</v>
      </c>
      <c r="H4197" s="232" t="s">
        <v>194</v>
      </c>
      <c r="I4197" s="24">
        <v>3</v>
      </c>
      <c r="J4197" s="24" t="s">
        <v>8364</v>
      </c>
      <c r="K4197" s="60" t="s">
        <v>31</v>
      </c>
      <c r="L4197" s="106">
        <v>3</v>
      </c>
      <c r="M4197" s="27">
        <f>L4197*130</f>
        <v>390</v>
      </c>
      <c r="N4197" s="23"/>
      <c r="O4197" s="184" t="s">
        <v>32</v>
      </c>
      <c r="P4197" s="237"/>
    </row>
    <row r="4198" s="83" customFormat="1" ht="18" customHeight="1" spans="1:16">
      <c r="A4198" s="24">
        <v>4193</v>
      </c>
      <c r="B4198" s="24" t="s">
        <v>23</v>
      </c>
      <c r="C4198" s="24" t="s">
        <v>24</v>
      </c>
      <c r="D4198" s="24" t="s">
        <v>25</v>
      </c>
      <c r="E4198" s="60" t="s">
        <v>4460</v>
      </c>
      <c r="F4198" s="60" t="s">
        <v>8224</v>
      </c>
      <c r="G4198" s="94" t="s">
        <v>8405</v>
      </c>
      <c r="H4198" s="232" t="s">
        <v>194</v>
      </c>
      <c r="I4198" s="24">
        <v>3</v>
      </c>
      <c r="J4198" s="24" t="s">
        <v>8364</v>
      </c>
      <c r="K4198" s="60" t="s">
        <v>31</v>
      </c>
      <c r="L4198" s="106">
        <v>3</v>
      </c>
      <c r="M4198" s="27">
        <f>L4198*130</f>
        <v>390</v>
      </c>
      <c r="N4198" s="23"/>
      <c r="O4198" s="184" t="s">
        <v>32</v>
      </c>
      <c r="P4198" s="237"/>
    </row>
    <row r="4199" s="83" customFormat="1" ht="18" customHeight="1" spans="1:16">
      <c r="A4199" s="24">
        <v>4194</v>
      </c>
      <c r="B4199" s="24" t="s">
        <v>23</v>
      </c>
      <c r="C4199" s="24" t="s">
        <v>24</v>
      </c>
      <c r="D4199" s="24" t="s">
        <v>25</v>
      </c>
      <c r="E4199" s="60" t="s">
        <v>4460</v>
      </c>
      <c r="F4199" s="60" t="s">
        <v>8224</v>
      </c>
      <c r="G4199" s="94" t="s">
        <v>8406</v>
      </c>
      <c r="H4199" s="232" t="s">
        <v>194</v>
      </c>
      <c r="I4199" s="24">
        <v>3</v>
      </c>
      <c r="J4199" s="24" t="s">
        <v>8364</v>
      </c>
      <c r="K4199" s="60" t="s">
        <v>31</v>
      </c>
      <c r="L4199" s="106">
        <v>3</v>
      </c>
      <c r="M4199" s="27">
        <f>L4199*130</f>
        <v>390</v>
      </c>
      <c r="N4199" s="23"/>
      <c r="O4199" s="184" t="s">
        <v>32</v>
      </c>
      <c r="P4199" s="237"/>
    </row>
    <row r="4200" s="83" customFormat="1" ht="18" customHeight="1" spans="1:16">
      <c r="A4200" s="24">
        <v>4195</v>
      </c>
      <c r="B4200" s="24" t="s">
        <v>23</v>
      </c>
      <c r="C4200" s="24" t="s">
        <v>24</v>
      </c>
      <c r="D4200" s="24" t="s">
        <v>25</v>
      </c>
      <c r="E4200" s="60" t="s">
        <v>4460</v>
      </c>
      <c r="F4200" s="60" t="s">
        <v>8224</v>
      </c>
      <c r="G4200" s="94" t="s">
        <v>8407</v>
      </c>
      <c r="H4200" s="24" t="s">
        <v>5025</v>
      </c>
      <c r="I4200" s="24">
        <v>1</v>
      </c>
      <c r="J4200" s="24" t="s">
        <v>8408</v>
      </c>
      <c r="K4200" s="60" t="s">
        <v>31</v>
      </c>
      <c r="L4200" s="106">
        <v>1</v>
      </c>
      <c r="M4200" s="27">
        <f>L4200*312</f>
        <v>312</v>
      </c>
      <c r="N4200" s="23"/>
      <c r="O4200" s="184" t="s">
        <v>32</v>
      </c>
      <c r="P4200" s="237"/>
    </row>
    <row r="4201" s="83" customFormat="1" ht="18" customHeight="1" spans="1:16">
      <c r="A4201" s="24">
        <v>4196</v>
      </c>
      <c r="B4201" s="24" t="s">
        <v>23</v>
      </c>
      <c r="C4201" s="24" t="s">
        <v>24</v>
      </c>
      <c r="D4201" s="24" t="s">
        <v>25</v>
      </c>
      <c r="E4201" s="24" t="s">
        <v>4460</v>
      </c>
      <c r="F4201" s="24" t="s">
        <v>8224</v>
      </c>
      <c r="G4201" s="94" t="s">
        <v>8409</v>
      </c>
      <c r="H4201" s="24" t="s">
        <v>51</v>
      </c>
      <c r="I4201" s="24">
        <v>7</v>
      </c>
      <c r="J4201" s="24" t="s">
        <v>8408</v>
      </c>
      <c r="K4201" s="60" t="s">
        <v>31</v>
      </c>
      <c r="L4201" s="106">
        <v>7</v>
      </c>
      <c r="M4201" s="27">
        <f>L4201*312</f>
        <v>2184</v>
      </c>
      <c r="N4201" s="23"/>
      <c r="O4201" s="184" t="s">
        <v>32</v>
      </c>
      <c r="P4201" s="237"/>
    </row>
    <row r="4202" s="83" customFormat="1" ht="18" customHeight="1" spans="1:16">
      <c r="A4202" s="24">
        <v>4197</v>
      </c>
      <c r="B4202" s="24" t="s">
        <v>23</v>
      </c>
      <c r="C4202" s="24" t="s">
        <v>24</v>
      </c>
      <c r="D4202" s="24" t="s">
        <v>25</v>
      </c>
      <c r="E4202" s="60" t="s">
        <v>4460</v>
      </c>
      <c r="F4202" s="60" t="s">
        <v>8224</v>
      </c>
      <c r="G4202" s="94" t="s">
        <v>8410</v>
      </c>
      <c r="H4202" s="24" t="s">
        <v>194</v>
      </c>
      <c r="I4202" s="24">
        <v>4</v>
      </c>
      <c r="J4202" s="24" t="s">
        <v>8408</v>
      </c>
      <c r="K4202" s="60" t="s">
        <v>31</v>
      </c>
      <c r="L4202" s="106">
        <v>4</v>
      </c>
      <c r="M4202" s="27">
        <f t="shared" ref="M4202:M4207" si="194">L4202*130</f>
        <v>520</v>
      </c>
      <c r="N4202" s="23"/>
      <c r="O4202" s="184" t="s">
        <v>32</v>
      </c>
      <c r="P4202" s="237"/>
    </row>
    <row r="4203" s="83" customFormat="1" ht="18" customHeight="1" spans="1:16">
      <c r="A4203" s="24">
        <v>4198</v>
      </c>
      <c r="B4203" s="24" t="s">
        <v>23</v>
      </c>
      <c r="C4203" s="24" t="s">
        <v>24</v>
      </c>
      <c r="D4203" s="24" t="s">
        <v>25</v>
      </c>
      <c r="E4203" s="60" t="s">
        <v>4460</v>
      </c>
      <c r="F4203" s="60" t="s">
        <v>8224</v>
      </c>
      <c r="G4203" s="94" t="s">
        <v>8411</v>
      </c>
      <c r="H4203" s="233" t="s">
        <v>194</v>
      </c>
      <c r="I4203" s="256">
        <v>4</v>
      </c>
      <c r="J4203" s="256" t="s">
        <v>8408</v>
      </c>
      <c r="K4203" s="60" t="s">
        <v>31</v>
      </c>
      <c r="L4203" s="106">
        <v>4</v>
      </c>
      <c r="M4203" s="27">
        <f t="shared" si="194"/>
        <v>520</v>
      </c>
      <c r="N4203" s="23"/>
      <c r="O4203" s="184" t="s">
        <v>32</v>
      </c>
      <c r="P4203" s="237"/>
    </row>
    <row r="4204" s="83" customFormat="1" ht="18" customHeight="1" spans="1:16">
      <c r="A4204" s="24">
        <v>4199</v>
      </c>
      <c r="B4204" s="24" t="s">
        <v>23</v>
      </c>
      <c r="C4204" s="24" t="s">
        <v>24</v>
      </c>
      <c r="D4204" s="24" t="s">
        <v>25</v>
      </c>
      <c r="E4204" s="60" t="s">
        <v>4460</v>
      </c>
      <c r="F4204" s="60" t="s">
        <v>8224</v>
      </c>
      <c r="G4204" s="94" t="s">
        <v>1106</v>
      </c>
      <c r="H4204" s="256" t="s">
        <v>194</v>
      </c>
      <c r="I4204" s="256">
        <v>4</v>
      </c>
      <c r="J4204" s="256" t="s">
        <v>8408</v>
      </c>
      <c r="K4204" s="60" t="s">
        <v>31</v>
      </c>
      <c r="L4204" s="106">
        <v>4</v>
      </c>
      <c r="M4204" s="27">
        <f t="shared" si="194"/>
        <v>520</v>
      </c>
      <c r="N4204" s="23"/>
      <c r="O4204" s="184" t="s">
        <v>32</v>
      </c>
      <c r="P4204" s="237"/>
    </row>
    <row r="4205" s="83" customFormat="1" ht="18" customHeight="1" spans="1:16">
      <c r="A4205" s="24">
        <v>4200</v>
      </c>
      <c r="B4205" s="24" t="s">
        <v>23</v>
      </c>
      <c r="C4205" s="24" t="s">
        <v>24</v>
      </c>
      <c r="D4205" s="24" t="s">
        <v>25</v>
      </c>
      <c r="E4205" s="24" t="s">
        <v>4460</v>
      </c>
      <c r="F4205" s="24" t="s">
        <v>8224</v>
      </c>
      <c r="G4205" s="94" t="s">
        <v>8412</v>
      </c>
      <c r="H4205" s="232" t="s">
        <v>194</v>
      </c>
      <c r="I4205" s="24">
        <v>3</v>
      </c>
      <c r="J4205" s="24" t="s">
        <v>8408</v>
      </c>
      <c r="K4205" s="60" t="s">
        <v>31</v>
      </c>
      <c r="L4205" s="106">
        <v>3</v>
      </c>
      <c r="M4205" s="27">
        <f t="shared" si="194"/>
        <v>390</v>
      </c>
      <c r="N4205" s="23"/>
      <c r="O4205" s="184" t="s">
        <v>32</v>
      </c>
      <c r="P4205" s="237"/>
    </row>
    <row r="4206" s="83" customFormat="1" ht="18" customHeight="1" spans="1:16">
      <c r="A4206" s="24">
        <v>4201</v>
      </c>
      <c r="B4206" s="24" t="s">
        <v>23</v>
      </c>
      <c r="C4206" s="24" t="s">
        <v>24</v>
      </c>
      <c r="D4206" s="24" t="s">
        <v>25</v>
      </c>
      <c r="E4206" s="60" t="s">
        <v>4460</v>
      </c>
      <c r="F4206" s="60" t="s">
        <v>8224</v>
      </c>
      <c r="G4206" s="94" t="s">
        <v>8413</v>
      </c>
      <c r="H4206" s="24" t="s">
        <v>194</v>
      </c>
      <c r="I4206" s="24">
        <v>6</v>
      </c>
      <c r="J4206" s="24" t="s">
        <v>8408</v>
      </c>
      <c r="K4206" s="60" t="s">
        <v>31</v>
      </c>
      <c r="L4206" s="106">
        <v>6</v>
      </c>
      <c r="M4206" s="27">
        <f t="shared" si="194"/>
        <v>780</v>
      </c>
      <c r="N4206" s="23"/>
      <c r="O4206" s="184" t="s">
        <v>32</v>
      </c>
      <c r="P4206" s="237"/>
    </row>
    <row r="4207" s="83" customFormat="1" ht="18" customHeight="1" spans="1:16">
      <c r="A4207" s="24">
        <v>4202</v>
      </c>
      <c r="B4207" s="24" t="s">
        <v>23</v>
      </c>
      <c r="C4207" s="24" t="s">
        <v>24</v>
      </c>
      <c r="D4207" s="24" t="s">
        <v>25</v>
      </c>
      <c r="E4207" s="60" t="s">
        <v>4460</v>
      </c>
      <c r="F4207" s="60" t="s">
        <v>8224</v>
      </c>
      <c r="G4207" s="94" t="s">
        <v>8414</v>
      </c>
      <c r="H4207" s="24" t="s">
        <v>194</v>
      </c>
      <c r="I4207" s="24">
        <v>9</v>
      </c>
      <c r="J4207" s="24" t="s">
        <v>8408</v>
      </c>
      <c r="K4207" s="60" t="s">
        <v>31</v>
      </c>
      <c r="L4207" s="106">
        <v>8</v>
      </c>
      <c r="M4207" s="27">
        <f t="shared" si="194"/>
        <v>1040</v>
      </c>
      <c r="N4207" s="23"/>
      <c r="O4207" s="184" t="s">
        <v>32</v>
      </c>
      <c r="P4207" s="237"/>
    </row>
    <row r="4208" s="83" customFormat="1" ht="18" customHeight="1" spans="1:16">
      <c r="A4208" s="24">
        <v>4203</v>
      </c>
      <c r="B4208" s="24" t="s">
        <v>23</v>
      </c>
      <c r="C4208" s="24" t="s">
        <v>24</v>
      </c>
      <c r="D4208" s="24" t="s">
        <v>25</v>
      </c>
      <c r="E4208" s="60" t="s">
        <v>4460</v>
      </c>
      <c r="F4208" s="60" t="s">
        <v>8224</v>
      </c>
      <c r="G4208" s="94" t="s">
        <v>3095</v>
      </c>
      <c r="H4208" s="24" t="s">
        <v>51</v>
      </c>
      <c r="I4208" s="24">
        <v>2</v>
      </c>
      <c r="J4208" s="24" t="s">
        <v>8415</v>
      </c>
      <c r="K4208" s="60" t="s">
        <v>31</v>
      </c>
      <c r="L4208" s="106">
        <v>2</v>
      </c>
      <c r="M4208" s="27">
        <f>L4208*312</f>
        <v>624</v>
      </c>
      <c r="N4208" s="23"/>
      <c r="O4208" s="184" t="s">
        <v>32</v>
      </c>
      <c r="P4208" s="237"/>
    </row>
    <row r="4209" s="83" customFormat="1" ht="18" customHeight="1" spans="1:16">
      <c r="A4209" s="24">
        <v>4204</v>
      </c>
      <c r="B4209" s="24" t="s">
        <v>23</v>
      </c>
      <c r="C4209" s="24" t="s">
        <v>24</v>
      </c>
      <c r="D4209" s="24" t="s">
        <v>25</v>
      </c>
      <c r="E4209" s="24" t="s">
        <v>4460</v>
      </c>
      <c r="F4209" s="24" t="s">
        <v>8224</v>
      </c>
      <c r="G4209" s="106" t="s">
        <v>8416</v>
      </c>
      <c r="H4209" s="232" t="s">
        <v>194</v>
      </c>
      <c r="I4209" s="24">
        <v>2</v>
      </c>
      <c r="J4209" s="24" t="s">
        <v>8415</v>
      </c>
      <c r="K4209" s="60" t="s">
        <v>31</v>
      </c>
      <c r="L4209" s="106">
        <v>2</v>
      </c>
      <c r="M4209" s="27">
        <f>L4209*130</f>
        <v>260</v>
      </c>
      <c r="N4209" s="23"/>
      <c r="O4209" s="184" t="s">
        <v>32</v>
      </c>
      <c r="P4209" s="239"/>
    </row>
    <row r="4210" s="83" customFormat="1" ht="18" customHeight="1" spans="1:16">
      <c r="A4210" s="24">
        <v>4205</v>
      </c>
      <c r="B4210" s="24" t="s">
        <v>23</v>
      </c>
      <c r="C4210" s="24" t="s">
        <v>24</v>
      </c>
      <c r="D4210" s="24" t="s">
        <v>25</v>
      </c>
      <c r="E4210" s="24" t="s">
        <v>4460</v>
      </c>
      <c r="F4210" s="24" t="s">
        <v>8224</v>
      </c>
      <c r="G4210" s="94" t="s">
        <v>8417</v>
      </c>
      <c r="H4210" s="232" t="s">
        <v>194</v>
      </c>
      <c r="I4210" s="24">
        <v>2</v>
      </c>
      <c r="J4210" s="24" t="s">
        <v>8415</v>
      </c>
      <c r="K4210" s="60" t="s">
        <v>31</v>
      </c>
      <c r="L4210" s="106">
        <v>2</v>
      </c>
      <c r="M4210" s="27">
        <f>L4210*130</f>
        <v>260</v>
      </c>
      <c r="N4210" s="23"/>
      <c r="O4210" s="184" t="s">
        <v>32</v>
      </c>
      <c r="P4210" s="237"/>
    </row>
    <row r="4211" s="83" customFormat="1" ht="18" customHeight="1" spans="1:16">
      <c r="A4211" s="24">
        <v>4206</v>
      </c>
      <c r="B4211" s="24" t="s">
        <v>23</v>
      </c>
      <c r="C4211" s="24" t="s">
        <v>24</v>
      </c>
      <c r="D4211" s="24" t="s">
        <v>25</v>
      </c>
      <c r="E4211" s="60" t="s">
        <v>4460</v>
      </c>
      <c r="F4211" s="60" t="s">
        <v>8224</v>
      </c>
      <c r="G4211" s="94" t="s">
        <v>8418</v>
      </c>
      <c r="H4211" s="232" t="s">
        <v>194</v>
      </c>
      <c r="I4211" s="24">
        <v>1</v>
      </c>
      <c r="J4211" s="24" t="s">
        <v>8415</v>
      </c>
      <c r="K4211" s="60" t="s">
        <v>31</v>
      </c>
      <c r="L4211" s="106">
        <v>1</v>
      </c>
      <c r="M4211" s="27">
        <f>L4211*312</f>
        <v>312</v>
      </c>
      <c r="N4211" s="23"/>
      <c r="O4211" s="184" t="s">
        <v>32</v>
      </c>
      <c r="P4211" s="237"/>
    </row>
    <row r="4212" s="83" customFormat="1" ht="18" customHeight="1" spans="1:16">
      <c r="A4212" s="24">
        <v>4207</v>
      </c>
      <c r="B4212" s="24" t="s">
        <v>23</v>
      </c>
      <c r="C4212" s="24" t="s">
        <v>24</v>
      </c>
      <c r="D4212" s="24" t="s">
        <v>25</v>
      </c>
      <c r="E4212" s="60" t="s">
        <v>4460</v>
      </c>
      <c r="F4212" s="60" t="s">
        <v>8224</v>
      </c>
      <c r="G4212" s="94" t="s">
        <v>8419</v>
      </c>
      <c r="H4212" s="232" t="s">
        <v>194</v>
      </c>
      <c r="I4212" s="24">
        <v>2</v>
      </c>
      <c r="J4212" s="24" t="s">
        <v>8415</v>
      </c>
      <c r="K4212" s="60" t="s">
        <v>31</v>
      </c>
      <c r="L4212" s="106">
        <v>2</v>
      </c>
      <c r="M4212" s="27">
        <f>L4212*130</f>
        <v>260</v>
      </c>
      <c r="N4212" s="23"/>
      <c r="O4212" s="184" t="s">
        <v>32</v>
      </c>
      <c r="P4212" s="237"/>
    </row>
    <row r="4213" s="83" customFormat="1" ht="18" customHeight="1" spans="1:16">
      <c r="A4213" s="24">
        <v>4208</v>
      </c>
      <c r="B4213" s="24" t="s">
        <v>23</v>
      </c>
      <c r="C4213" s="24" t="s">
        <v>24</v>
      </c>
      <c r="D4213" s="24" t="s">
        <v>25</v>
      </c>
      <c r="E4213" s="60" t="s">
        <v>4460</v>
      </c>
      <c r="F4213" s="60" t="s">
        <v>8224</v>
      </c>
      <c r="G4213" s="94" t="s">
        <v>8420</v>
      </c>
      <c r="H4213" s="232" t="s">
        <v>194</v>
      </c>
      <c r="I4213" s="24">
        <v>2</v>
      </c>
      <c r="J4213" s="24" t="s">
        <v>8415</v>
      </c>
      <c r="K4213" s="60" t="s">
        <v>31</v>
      </c>
      <c r="L4213" s="106">
        <v>2</v>
      </c>
      <c r="M4213" s="27">
        <f>L4213*130</f>
        <v>260</v>
      </c>
      <c r="N4213" s="23"/>
      <c r="O4213" s="184" t="s">
        <v>32</v>
      </c>
      <c r="P4213" s="237"/>
    </row>
    <row r="4214" s="83" customFormat="1" ht="18" customHeight="1" spans="1:16">
      <c r="A4214" s="24">
        <v>4209</v>
      </c>
      <c r="B4214" s="24" t="s">
        <v>23</v>
      </c>
      <c r="C4214" s="24" t="s">
        <v>24</v>
      </c>
      <c r="D4214" s="24" t="s">
        <v>25</v>
      </c>
      <c r="E4214" s="60" t="s">
        <v>4460</v>
      </c>
      <c r="F4214" s="60" t="s">
        <v>8224</v>
      </c>
      <c r="G4214" s="94" t="s">
        <v>8421</v>
      </c>
      <c r="H4214" s="232" t="s">
        <v>194</v>
      </c>
      <c r="I4214" s="24">
        <v>1</v>
      </c>
      <c r="J4214" s="24" t="s">
        <v>8415</v>
      </c>
      <c r="K4214" s="60" t="s">
        <v>31</v>
      </c>
      <c r="L4214" s="106">
        <v>1</v>
      </c>
      <c r="M4214" s="27">
        <f>L4214*312</f>
        <v>312</v>
      </c>
      <c r="N4214" s="23"/>
      <c r="O4214" s="184" t="s">
        <v>32</v>
      </c>
      <c r="P4214" s="237"/>
    </row>
    <row r="4215" s="83" customFormat="1" ht="18" customHeight="1" spans="1:16">
      <c r="A4215" s="24">
        <v>4210</v>
      </c>
      <c r="B4215" s="24" t="s">
        <v>23</v>
      </c>
      <c r="C4215" s="24" t="s">
        <v>24</v>
      </c>
      <c r="D4215" s="24" t="s">
        <v>25</v>
      </c>
      <c r="E4215" s="60" t="s">
        <v>4878</v>
      </c>
      <c r="F4215" s="60" t="s">
        <v>8224</v>
      </c>
      <c r="G4215" s="94" t="s">
        <v>8422</v>
      </c>
      <c r="H4215" s="24" t="s">
        <v>1583</v>
      </c>
      <c r="I4215" s="24">
        <v>4</v>
      </c>
      <c r="J4215" s="24" t="s">
        <v>8415</v>
      </c>
      <c r="K4215" s="60" t="s">
        <v>31</v>
      </c>
      <c r="L4215" s="106">
        <v>4</v>
      </c>
      <c r="M4215" s="27">
        <f>L4215*130</f>
        <v>520</v>
      </c>
      <c r="N4215" s="23"/>
      <c r="O4215" s="184" t="s">
        <v>32</v>
      </c>
      <c r="P4215" s="237"/>
    </row>
    <row r="4216" s="83" customFormat="1" ht="18" customHeight="1" spans="1:16">
      <c r="A4216" s="24">
        <v>4211</v>
      </c>
      <c r="B4216" s="24" t="s">
        <v>23</v>
      </c>
      <c r="C4216" s="24" t="s">
        <v>24</v>
      </c>
      <c r="D4216" s="24" t="s">
        <v>25</v>
      </c>
      <c r="E4216" s="60" t="s">
        <v>4460</v>
      </c>
      <c r="F4216" s="60" t="s">
        <v>8224</v>
      </c>
      <c r="G4216" s="94" t="s">
        <v>8423</v>
      </c>
      <c r="H4216" s="232" t="s">
        <v>194</v>
      </c>
      <c r="I4216" s="24">
        <v>2</v>
      </c>
      <c r="J4216" s="24" t="s">
        <v>8415</v>
      </c>
      <c r="K4216" s="60" t="s">
        <v>31</v>
      </c>
      <c r="L4216" s="106">
        <v>2</v>
      </c>
      <c r="M4216" s="27">
        <f>L4216*130</f>
        <v>260</v>
      </c>
      <c r="N4216" s="23"/>
      <c r="O4216" s="184" t="s">
        <v>32</v>
      </c>
      <c r="P4216" s="237"/>
    </row>
    <row r="4217" s="83" customFormat="1" ht="18" customHeight="1" spans="1:16">
      <c r="A4217" s="24">
        <v>4212</v>
      </c>
      <c r="B4217" s="24" t="s">
        <v>23</v>
      </c>
      <c r="C4217" s="24" t="s">
        <v>24</v>
      </c>
      <c r="D4217" s="24" t="s">
        <v>25</v>
      </c>
      <c r="E4217" s="60" t="s">
        <v>4460</v>
      </c>
      <c r="F4217" s="60" t="s">
        <v>8224</v>
      </c>
      <c r="G4217" s="94" t="s">
        <v>8424</v>
      </c>
      <c r="H4217" s="232" t="s">
        <v>194</v>
      </c>
      <c r="I4217" s="24">
        <v>2</v>
      </c>
      <c r="J4217" s="24" t="s">
        <v>8415</v>
      </c>
      <c r="K4217" s="60" t="s">
        <v>31</v>
      </c>
      <c r="L4217" s="106">
        <v>2</v>
      </c>
      <c r="M4217" s="27">
        <f>L4217*130</f>
        <v>260</v>
      </c>
      <c r="N4217" s="23"/>
      <c r="O4217" s="184" t="s">
        <v>32</v>
      </c>
      <c r="P4217" s="237"/>
    </row>
    <row r="4218" s="83" customFormat="1" ht="18" customHeight="1" spans="1:16">
      <c r="A4218" s="24">
        <v>4213</v>
      </c>
      <c r="B4218" s="24" t="s">
        <v>23</v>
      </c>
      <c r="C4218" s="24" t="s">
        <v>24</v>
      </c>
      <c r="D4218" s="24" t="s">
        <v>25</v>
      </c>
      <c r="E4218" s="60" t="s">
        <v>4460</v>
      </c>
      <c r="F4218" s="60" t="s">
        <v>8224</v>
      </c>
      <c r="G4218" s="94" t="s">
        <v>8425</v>
      </c>
      <c r="H4218" s="232" t="s">
        <v>194</v>
      </c>
      <c r="I4218" s="24">
        <v>2</v>
      </c>
      <c r="J4218" s="24" t="s">
        <v>8415</v>
      </c>
      <c r="K4218" s="60" t="s">
        <v>31</v>
      </c>
      <c r="L4218" s="106">
        <v>2</v>
      </c>
      <c r="M4218" s="27">
        <f>L4218*130</f>
        <v>260</v>
      </c>
      <c r="N4218" s="23"/>
      <c r="O4218" s="184" t="s">
        <v>32</v>
      </c>
      <c r="P4218" s="237"/>
    </row>
    <row r="4219" s="83" customFormat="1" ht="18" customHeight="1" spans="1:16">
      <c r="A4219" s="24">
        <v>4214</v>
      </c>
      <c r="B4219" s="24" t="s">
        <v>23</v>
      </c>
      <c r="C4219" s="24" t="s">
        <v>24</v>
      </c>
      <c r="D4219" s="24" t="s">
        <v>25</v>
      </c>
      <c r="E4219" s="60" t="s">
        <v>4460</v>
      </c>
      <c r="F4219" s="60" t="s">
        <v>8224</v>
      </c>
      <c r="G4219" s="94" t="s">
        <v>8426</v>
      </c>
      <c r="H4219" s="232" t="s">
        <v>194</v>
      </c>
      <c r="I4219" s="24">
        <v>1</v>
      </c>
      <c r="J4219" s="24" t="s">
        <v>8415</v>
      </c>
      <c r="K4219" s="60" t="s">
        <v>31</v>
      </c>
      <c r="L4219" s="106">
        <v>1</v>
      </c>
      <c r="M4219" s="27">
        <f>L4219*312</f>
        <v>312</v>
      </c>
      <c r="N4219" s="23"/>
      <c r="O4219" s="184" t="s">
        <v>32</v>
      </c>
      <c r="P4219" s="237"/>
    </row>
    <row r="4220" s="83" customFormat="1" ht="18" customHeight="1" spans="1:16">
      <c r="A4220" s="24">
        <v>4215</v>
      </c>
      <c r="B4220" s="24" t="s">
        <v>23</v>
      </c>
      <c r="C4220" s="24" t="s">
        <v>24</v>
      </c>
      <c r="D4220" s="24" t="s">
        <v>25</v>
      </c>
      <c r="E4220" s="60" t="s">
        <v>4460</v>
      </c>
      <c r="F4220" s="60" t="s">
        <v>8224</v>
      </c>
      <c r="G4220" s="94" t="s">
        <v>8427</v>
      </c>
      <c r="H4220" s="232" t="s">
        <v>194</v>
      </c>
      <c r="I4220" s="24">
        <v>2</v>
      </c>
      <c r="J4220" s="24" t="s">
        <v>8415</v>
      </c>
      <c r="K4220" s="60" t="s">
        <v>31</v>
      </c>
      <c r="L4220" s="106">
        <v>2</v>
      </c>
      <c r="M4220" s="27">
        <f>L4220*130</f>
        <v>260</v>
      </c>
      <c r="N4220" s="23"/>
      <c r="O4220" s="184" t="s">
        <v>32</v>
      </c>
      <c r="P4220" s="237"/>
    </row>
    <row r="4221" s="83" customFormat="1" ht="18" customHeight="1" spans="1:16">
      <c r="A4221" s="24">
        <v>4216</v>
      </c>
      <c r="B4221" s="24" t="s">
        <v>23</v>
      </c>
      <c r="C4221" s="24" t="s">
        <v>24</v>
      </c>
      <c r="D4221" s="24" t="s">
        <v>25</v>
      </c>
      <c r="E4221" s="60" t="s">
        <v>4460</v>
      </c>
      <c r="F4221" s="60" t="s">
        <v>8224</v>
      </c>
      <c r="G4221" s="94" t="s">
        <v>8428</v>
      </c>
      <c r="H4221" s="24" t="s">
        <v>1583</v>
      </c>
      <c r="I4221" s="24">
        <v>2</v>
      </c>
      <c r="J4221" s="24" t="s">
        <v>8415</v>
      </c>
      <c r="K4221" s="60" t="s">
        <v>31</v>
      </c>
      <c r="L4221" s="106">
        <v>2</v>
      </c>
      <c r="M4221" s="27">
        <f>L4221*312</f>
        <v>624</v>
      </c>
      <c r="N4221" s="23"/>
      <c r="O4221" s="184" t="s">
        <v>32</v>
      </c>
      <c r="P4221" s="237"/>
    </row>
    <row r="4222" s="83" customFormat="1" ht="18" customHeight="1" spans="1:16">
      <c r="A4222" s="24">
        <v>4217</v>
      </c>
      <c r="B4222" s="24" t="s">
        <v>23</v>
      </c>
      <c r="C4222" s="24" t="s">
        <v>24</v>
      </c>
      <c r="D4222" s="24" t="s">
        <v>25</v>
      </c>
      <c r="E4222" s="60" t="s">
        <v>4460</v>
      </c>
      <c r="F4222" s="60" t="s">
        <v>8224</v>
      </c>
      <c r="G4222" s="94" t="s">
        <v>8429</v>
      </c>
      <c r="H4222" s="232" t="s">
        <v>194</v>
      </c>
      <c r="I4222" s="24">
        <v>1</v>
      </c>
      <c r="J4222" s="24" t="s">
        <v>8415</v>
      </c>
      <c r="K4222" s="60" t="s">
        <v>31</v>
      </c>
      <c r="L4222" s="106">
        <v>1</v>
      </c>
      <c r="M4222" s="27">
        <f>L4222*312</f>
        <v>312</v>
      </c>
      <c r="N4222" s="23"/>
      <c r="O4222" s="184" t="s">
        <v>32</v>
      </c>
      <c r="P4222" s="237"/>
    </row>
    <row r="4223" s="83" customFormat="1" ht="18" customHeight="1" spans="1:16">
      <c r="A4223" s="24">
        <v>4218</v>
      </c>
      <c r="B4223" s="24" t="s">
        <v>23</v>
      </c>
      <c r="C4223" s="24" t="s">
        <v>24</v>
      </c>
      <c r="D4223" s="24" t="s">
        <v>25</v>
      </c>
      <c r="E4223" s="60" t="s">
        <v>4460</v>
      </c>
      <c r="F4223" s="60" t="s">
        <v>8224</v>
      </c>
      <c r="G4223" s="94" t="s">
        <v>8430</v>
      </c>
      <c r="H4223" s="24" t="s">
        <v>1583</v>
      </c>
      <c r="I4223" s="24">
        <v>2</v>
      </c>
      <c r="J4223" s="24" t="s">
        <v>8415</v>
      </c>
      <c r="K4223" s="60" t="s">
        <v>31</v>
      </c>
      <c r="L4223" s="106">
        <v>2</v>
      </c>
      <c r="M4223" s="27">
        <f>L4223*312</f>
        <v>624</v>
      </c>
      <c r="N4223" s="23"/>
      <c r="O4223" s="184" t="s">
        <v>32</v>
      </c>
      <c r="P4223" s="237"/>
    </row>
    <row r="4224" s="83" customFormat="1" ht="18" customHeight="1" spans="1:16">
      <c r="A4224" s="24">
        <v>4219</v>
      </c>
      <c r="B4224" s="24" t="s">
        <v>23</v>
      </c>
      <c r="C4224" s="24" t="s">
        <v>24</v>
      </c>
      <c r="D4224" s="24" t="s">
        <v>25</v>
      </c>
      <c r="E4224" s="60" t="s">
        <v>4460</v>
      </c>
      <c r="F4224" s="60" t="s">
        <v>8224</v>
      </c>
      <c r="G4224" s="94" t="s">
        <v>8431</v>
      </c>
      <c r="H4224" s="232" t="s">
        <v>194</v>
      </c>
      <c r="I4224" s="24">
        <v>2</v>
      </c>
      <c r="J4224" s="24" t="s">
        <v>8415</v>
      </c>
      <c r="K4224" s="60" t="s">
        <v>31</v>
      </c>
      <c r="L4224" s="106">
        <v>2</v>
      </c>
      <c r="M4224" s="27">
        <f>L4224*130</f>
        <v>260</v>
      </c>
      <c r="N4224" s="23"/>
      <c r="O4224" s="184" t="s">
        <v>32</v>
      </c>
      <c r="P4224" s="237"/>
    </row>
    <row r="4225" s="83" customFormat="1" ht="18" customHeight="1" spans="1:16">
      <c r="A4225" s="24">
        <v>4220</v>
      </c>
      <c r="B4225" s="24" t="s">
        <v>23</v>
      </c>
      <c r="C4225" s="24" t="s">
        <v>24</v>
      </c>
      <c r="D4225" s="24" t="s">
        <v>25</v>
      </c>
      <c r="E4225" s="60" t="s">
        <v>4460</v>
      </c>
      <c r="F4225" s="60" t="s">
        <v>8224</v>
      </c>
      <c r="G4225" s="94" t="s">
        <v>797</v>
      </c>
      <c r="H4225" s="232" t="s">
        <v>194</v>
      </c>
      <c r="I4225" s="24">
        <v>2</v>
      </c>
      <c r="J4225" s="24" t="s">
        <v>8415</v>
      </c>
      <c r="K4225" s="60" t="s">
        <v>31</v>
      </c>
      <c r="L4225" s="106">
        <v>2</v>
      </c>
      <c r="M4225" s="27">
        <f>L4225*130</f>
        <v>260</v>
      </c>
      <c r="N4225" s="23"/>
      <c r="O4225" s="184" t="s">
        <v>32</v>
      </c>
      <c r="P4225" s="237"/>
    </row>
    <row r="4226" s="83" customFormat="1" ht="18" customHeight="1" spans="1:16">
      <c r="A4226" s="24">
        <v>4221</v>
      </c>
      <c r="B4226" s="24" t="s">
        <v>23</v>
      </c>
      <c r="C4226" s="24" t="s">
        <v>24</v>
      </c>
      <c r="D4226" s="24" t="s">
        <v>25</v>
      </c>
      <c r="E4226" s="60" t="s">
        <v>4878</v>
      </c>
      <c r="F4226" s="60" t="s">
        <v>8224</v>
      </c>
      <c r="G4226" s="94" t="s">
        <v>8432</v>
      </c>
      <c r="H4226" s="232" t="s">
        <v>194</v>
      </c>
      <c r="I4226" s="24">
        <v>1</v>
      </c>
      <c r="J4226" s="24" t="s">
        <v>8415</v>
      </c>
      <c r="K4226" s="60" t="s">
        <v>31</v>
      </c>
      <c r="L4226" s="106">
        <v>1</v>
      </c>
      <c r="M4226" s="27">
        <f>L4226*312</f>
        <v>312</v>
      </c>
      <c r="N4226" s="23"/>
      <c r="O4226" s="184" t="s">
        <v>32</v>
      </c>
      <c r="P4226" s="237"/>
    </row>
    <row r="4227" s="83" customFormat="1" ht="18" customHeight="1" spans="1:16">
      <c r="A4227" s="24">
        <v>4222</v>
      </c>
      <c r="B4227" s="24" t="s">
        <v>23</v>
      </c>
      <c r="C4227" s="24" t="s">
        <v>24</v>
      </c>
      <c r="D4227" s="24" t="s">
        <v>25</v>
      </c>
      <c r="E4227" s="60" t="s">
        <v>4460</v>
      </c>
      <c r="F4227" s="60" t="s">
        <v>8224</v>
      </c>
      <c r="G4227" s="94" t="s">
        <v>8433</v>
      </c>
      <c r="H4227" s="232" t="s">
        <v>194</v>
      </c>
      <c r="I4227" s="24">
        <v>2</v>
      </c>
      <c r="J4227" s="24" t="s">
        <v>8415</v>
      </c>
      <c r="K4227" s="60" t="s">
        <v>31</v>
      </c>
      <c r="L4227" s="106">
        <v>2</v>
      </c>
      <c r="M4227" s="27">
        <f t="shared" ref="M4227:M4232" si="195">L4227*130</f>
        <v>260</v>
      </c>
      <c r="N4227" s="23"/>
      <c r="O4227" s="184" t="s">
        <v>32</v>
      </c>
      <c r="P4227" s="237"/>
    </row>
    <row r="4228" s="83" customFormat="1" ht="18" customHeight="1" spans="1:16">
      <c r="A4228" s="24">
        <v>4223</v>
      </c>
      <c r="B4228" s="24" t="s">
        <v>23</v>
      </c>
      <c r="C4228" s="24" t="s">
        <v>24</v>
      </c>
      <c r="D4228" s="24" t="s">
        <v>25</v>
      </c>
      <c r="E4228" s="60" t="s">
        <v>4460</v>
      </c>
      <c r="F4228" s="60" t="s">
        <v>8224</v>
      </c>
      <c r="G4228" s="94" t="s">
        <v>8434</v>
      </c>
      <c r="H4228" s="232" t="s">
        <v>194</v>
      </c>
      <c r="I4228" s="24">
        <v>2</v>
      </c>
      <c r="J4228" s="24" t="s">
        <v>8415</v>
      </c>
      <c r="K4228" s="60" t="s">
        <v>31</v>
      </c>
      <c r="L4228" s="106">
        <v>2</v>
      </c>
      <c r="M4228" s="27">
        <f t="shared" si="195"/>
        <v>260</v>
      </c>
      <c r="N4228" s="23"/>
      <c r="O4228" s="184" t="s">
        <v>32</v>
      </c>
      <c r="P4228" s="237"/>
    </row>
    <row r="4229" s="83" customFormat="1" ht="18" customHeight="1" spans="1:16">
      <c r="A4229" s="24">
        <v>4224</v>
      </c>
      <c r="B4229" s="24" t="s">
        <v>23</v>
      </c>
      <c r="C4229" s="24" t="s">
        <v>24</v>
      </c>
      <c r="D4229" s="24" t="s">
        <v>25</v>
      </c>
      <c r="E4229" s="60" t="s">
        <v>4460</v>
      </c>
      <c r="F4229" s="60" t="s">
        <v>8224</v>
      </c>
      <c r="G4229" s="94" t="s">
        <v>8435</v>
      </c>
      <c r="H4229" s="232" t="s">
        <v>194</v>
      </c>
      <c r="I4229" s="24">
        <v>3</v>
      </c>
      <c r="J4229" s="24" t="s">
        <v>8415</v>
      </c>
      <c r="K4229" s="60" t="s">
        <v>31</v>
      </c>
      <c r="L4229" s="106">
        <v>3</v>
      </c>
      <c r="M4229" s="27">
        <f t="shared" si="195"/>
        <v>390</v>
      </c>
      <c r="N4229" s="23"/>
      <c r="O4229" s="184" t="s">
        <v>32</v>
      </c>
      <c r="P4229" s="237"/>
    </row>
    <row r="4230" s="83" customFormat="1" ht="18" customHeight="1" spans="1:16">
      <c r="A4230" s="24">
        <v>4225</v>
      </c>
      <c r="B4230" s="24" t="s">
        <v>23</v>
      </c>
      <c r="C4230" s="24" t="s">
        <v>24</v>
      </c>
      <c r="D4230" s="24" t="s">
        <v>25</v>
      </c>
      <c r="E4230" s="24" t="s">
        <v>4460</v>
      </c>
      <c r="F4230" s="24" t="s">
        <v>8224</v>
      </c>
      <c r="G4230" s="94" t="s">
        <v>8436</v>
      </c>
      <c r="H4230" s="232" t="s">
        <v>194</v>
      </c>
      <c r="I4230" s="24">
        <v>2</v>
      </c>
      <c r="J4230" s="24" t="s">
        <v>8415</v>
      </c>
      <c r="K4230" s="60" t="s">
        <v>31</v>
      </c>
      <c r="L4230" s="106">
        <v>2</v>
      </c>
      <c r="M4230" s="27">
        <f t="shared" si="195"/>
        <v>260</v>
      </c>
      <c r="N4230" s="23"/>
      <c r="O4230" s="184" t="s">
        <v>32</v>
      </c>
      <c r="P4230" s="237"/>
    </row>
    <row r="4231" s="83" customFormat="1" ht="18" customHeight="1" spans="1:16">
      <c r="A4231" s="24">
        <v>4226</v>
      </c>
      <c r="B4231" s="24" t="s">
        <v>23</v>
      </c>
      <c r="C4231" s="24" t="s">
        <v>24</v>
      </c>
      <c r="D4231" s="24" t="s">
        <v>25</v>
      </c>
      <c r="E4231" s="60" t="s">
        <v>4460</v>
      </c>
      <c r="F4231" s="60" t="s">
        <v>8224</v>
      </c>
      <c r="G4231" s="94" t="s">
        <v>8437</v>
      </c>
      <c r="H4231" s="232" t="s">
        <v>194</v>
      </c>
      <c r="I4231" s="24">
        <v>2</v>
      </c>
      <c r="J4231" s="24" t="s">
        <v>8415</v>
      </c>
      <c r="K4231" s="60" t="s">
        <v>31</v>
      </c>
      <c r="L4231" s="106">
        <v>2</v>
      </c>
      <c r="M4231" s="27">
        <f t="shared" si="195"/>
        <v>260</v>
      </c>
      <c r="N4231" s="23"/>
      <c r="O4231" s="184" t="s">
        <v>32</v>
      </c>
      <c r="P4231" s="237"/>
    </row>
    <row r="4232" s="83" customFormat="1" ht="18" customHeight="1" spans="1:16">
      <c r="A4232" s="24">
        <v>4227</v>
      </c>
      <c r="B4232" s="24" t="s">
        <v>23</v>
      </c>
      <c r="C4232" s="24" t="s">
        <v>24</v>
      </c>
      <c r="D4232" s="24" t="s">
        <v>25</v>
      </c>
      <c r="E4232" s="60" t="s">
        <v>4460</v>
      </c>
      <c r="F4232" s="60" t="s">
        <v>8224</v>
      </c>
      <c r="G4232" s="94" t="s">
        <v>8438</v>
      </c>
      <c r="H4232" s="232" t="s">
        <v>194</v>
      </c>
      <c r="I4232" s="24">
        <v>2</v>
      </c>
      <c r="J4232" s="24" t="s">
        <v>8415</v>
      </c>
      <c r="K4232" s="60" t="s">
        <v>31</v>
      </c>
      <c r="L4232" s="106">
        <v>2</v>
      </c>
      <c r="M4232" s="27">
        <f t="shared" si="195"/>
        <v>260</v>
      </c>
      <c r="N4232" s="23"/>
      <c r="O4232" s="184" t="s">
        <v>32</v>
      </c>
      <c r="P4232" s="237"/>
    </row>
    <row r="4233" s="83" customFormat="1" ht="18" customHeight="1" spans="1:16">
      <c r="A4233" s="24">
        <v>4228</v>
      </c>
      <c r="B4233" s="24" t="s">
        <v>23</v>
      </c>
      <c r="C4233" s="24" t="s">
        <v>24</v>
      </c>
      <c r="D4233" s="24" t="s">
        <v>25</v>
      </c>
      <c r="E4233" s="60" t="s">
        <v>4460</v>
      </c>
      <c r="F4233" s="60" t="s">
        <v>8224</v>
      </c>
      <c r="G4233" s="94" t="s">
        <v>8439</v>
      </c>
      <c r="H4233" s="24" t="s">
        <v>51</v>
      </c>
      <c r="I4233" s="24">
        <v>2</v>
      </c>
      <c r="J4233" s="24" t="s">
        <v>8415</v>
      </c>
      <c r="K4233" s="60" t="s">
        <v>31</v>
      </c>
      <c r="L4233" s="106">
        <v>2</v>
      </c>
      <c r="M4233" s="27">
        <f>L4233*312</f>
        <v>624</v>
      </c>
      <c r="N4233" s="23"/>
      <c r="O4233" s="184" t="s">
        <v>32</v>
      </c>
      <c r="P4233" s="237"/>
    </row>
    <row r="4234" s="83" customFormat="1" ht="18" customHeight="1" spans="1:16">
      <c r="A4234" s="24">
        <v>4229</v>
      </c>
      <c r="B4234" s="24" t="s">
        <v>23</v>
      </c>
      <c r="C4234" s="24" t="s">
        <v>24</v>
      </c>
      <c r="D4234" s="24" t="s">
        <v>25</v>
      </c>
      <c r="E4234" s="60" t="s">
        <v>4460</v>
      </c>
      <c r="F4234" s="60" t="s">
        <v>8224</v>
      </c>
      <c r="G4234" s="94" t="s">
        <v>8440</v>
      </c>
      <c r="H4234" s="232" t="s">
        <v>194</v>
      </c>
      <c r="I4234" s="24">
        <v>2</v>
      </c>
      <c r="J4234" s="24" t="s">
        <v>8415</v>
      </c>
      <c r="K4234" s="60" t="s">
        <v>31</v>
      </c>
      <c r="L4234" s="106">
        <v>2</v>
      </c>
      <c r="M4234" s="27">
        <f>L4234*130</f>
        <v>260</v>
      </c>
      <c r="N4234" s="23"/>
      <c r="O4234" s="184" t="s">
        <v>32</v>
      </c>
      <c r="P4234" s="237"/>
    </row>
    <row r="4235" s="83" customFormat="1" ht="18" customHeight="1" spans="1:16">
      <c r="A4235" s="24">
        <v>4230</v>
      </c>
      <c r="B4235" s="24" t="s">
        <v>23</v>
      </c>
      <c r="C4235" s="24" t="s">
        <v>24</v>
      </c>
      <c r="D4235" s="24" t="s">
        <v>25</v>
      </c>
      <c r="E4235" s="60" t="s">
        <v>4460</v>
      </c>
      <c r="F4235" s="60" t="s">
        <v>8224</v>
      </c>
      <c r="G4235" s="94" t="s">
        <v>8441</v>
      </c>
      <c r="H4235" s="24" t="s">
        <v>51</v>
      </c>
      <c r="I4235" s="24">
        <v>2</v>
      </c>
      <c r="J4235" s="24" t="s">
        <v>8415</v>
      </c>
      <c r="K4235" s="60" t="s">
        <v>31</v>
      </c>
      <c r="L4235" s="106">
        <v>2</v>
      </c>
      <c r="M4235" s="27">
        <f>L4235*312</f>
        <v>624</v>
      </c>
      <c r="N4235" s="23"/>
      <c r="O4235" s="184" t="s">
        <v>32</v>
      </c>
      <c r="P4235" s="237"/>
    </row>
    <row r="4236" s="83" customFormat="1" ht="18" customHeight="1" spans="1:16">
      <c r="A4236" s="24">
        <v>4231</v>
      </c>
      <c r="B4236" s="24" t="s">
        <v>23</v>
      </c>
      <c r="C4236" s="24" t="s">
        <v>24</v>
      </c>
      <c r="D4236" s="24" t="s">
        <v>25</v>
      </c>
      <c r="E4236" s="60" t="s">
        <v>4460</v>
      </c>
      <c r="F4236" s="60" t="s">
        <v>8224</v>
      </c>
      <c r="G4236" s="94" t="s">
        <v>8442</v>
      </c>
      <c r="H4236" s="232" t="s">
        <v>194</v>
      </c>
      <c r="I4236" s="24">
        <v>2</v>
      </c>
      <c r="J4236" s="24" t="s">
        <v>8415</v>
      </c>
      <c r="K4236" s="60" t="s">
        <v>31</v>
      </c>
      <c r="L4236" s="106">
        <v>2</v>
      </c>
      <c r="M4236" s="27">
        <f>L4236*130</f>
        <v>260</v>
      </c>
      <c r="N4236" s="23"/>
      <c r="O4236" s="184" t="s">
        <v>32</v>
      </c>
      <c r="P4236" s="237"/>
    </row>
    <row r="4237" s="83" customFormat="1" ht="18" customHeight="1" spans="1:16">
      <c r="A4237" s="24">
        <v>4232</v>
      </c>
      <c r="B4237" s="24" t="s">
        <v>23</v>
      </c>
      <c r="C4237" s="24" t="s">
        <v>24</v>
      </c>
      <c r="D4237" s="24" t="s">
        <v>25</v>
      </c>
      <c r="E4237" s="60" t="s">
        <v>4460</v>
      </c>
      <c r="F4237" s="60" t="s">
        <v>8224</v>
      </c>
      <c r="G4237" s="94" t="s">
        <v>8443</v>
      </c>
      <c r="H4237" s="24" t="s">
        <v>1583</v>
      </c>
      <c r="I4237" s="24">
        <v>2</v>
      </c>
      <c r="J4237" s="24" t="s">
        <v>8415</v>
      </c>
      <c r="K4237" s="60" t="s">
        <v>31</v>
      </c>
      <c r="L4237" s="106">
        <v>2</v>
      </c>
      <c r="M4237" s="27">
        <f>L4237*312</f>
        <v>624</v>
      </c>
      <c r="N4237" s="23"/>
      <c r="O4237" s="184" t="s">
        <v>32</v>
      </c>
      <c r="P4237" s="237"/>
    </row>
    <row r="4238" s="83" customFormat="1" ht="18" customHeight="1" spans="1:16">
      <c r="A4238" s="24">
        <v>4233</v>
      </c>
      <c r="B4238" s="24" t="s">
        <v>23</v>
      </c>
      <c r="C4238" s="24" t="s">
        <v>24</v>
      </c>
      <c r="D4238" s="24" t="s">
        <v>25</v>
      </c>
      <c r="E4238" s="60" t="s">
        <v>4460</v>
      </c>
      <c r="F4238" s="60" t="s">
        <v>8224</v>
      </c>
      <c r="G4238" s="94" t="s">
        <v>8444</v>
      </c>
      <c r="H4238" s="232" t="s">
        <v>194</v>
      </c>
      <c r="I4238" s="24">
        <v>2</v>
      </c>
      <c r="J4238" s="24" t="s">
        <v>8415</v>
      </c>
      <c r="K4238" s="60" t="s">
        <v>31</v>
      </c>
      <c r="L4238" s="106">
        <v>2</v>
      </c>
      <c r="M4238" s="27">
        <f t="shared" ref="M4238:M4243" si="196">L4238*130</f>
        <v>260</v>
      </c>
      <c r="N4238" s="23"/>
      <c r="O4238" s="184" t="s">
        <v>32</v>
      </c>
      <c r="P4238" s="237"/>
    </row>
    <row r="4239" s="83" customFormat="1" ht="18" customHeight="1" spans="1:16">
      <c r="A4239" s="24">
        <v>4234</v>
      </c>
      <c r="B4239" s="24" t="s">
        <v>23</v>
      </c>
      <c r="C4239" s="24" t="s">
        <v>24</v>
      </c>
      <c r="D4239" s="24" t="s">
        <v>25</v>
      </c>
      <c r="E4239" s="24" t="s">
        <v>4460</v>
      </c>
      <c r="F4239" s="24" t="s">
        <v>8224</v>
      </c>
      <c r="G4239" s="94" t="s">
        <v>8445</v>
      </c>
      <c r="H4239" s="232" t="s">
        <v>194</v>
      </c>
      <c r="I4239" s="24">
        <v>2</v>
      </c>
      <c r="J4239" s="24" t="s">
        <v>8415</v>
      </c>
      <c r="K4239" s="60" t="s">
        <v>31</v>
      </c>
      <c r="L4239" s="106">
        <v>2</v>
      </c>
      <c r="M4239" s="27">
        <f t="shared" si="196"/>
        <v>260</v>
      </c>
      <c r="N4239" s="23"/>
      <c r="O4239" s="184" t="s">
        <v>32</v>
      </c>
      <c r="P4239" s="237"/>
    </row>
    <row r="4240" s="83" customFormat="1" ht="18" customHeight="1" spans="1:16">
      <c r="A4240" s="24">
        <v>4235</v>
      </c>
      <c r="B4240" s="24" t="s">
        <v>23</v>
      </c>
      <c r="C4240" s="24" t="s">
        <v>24</v>
      </c>
      <c r="D4240" s="24" t="s">
        <v>25</v>
      </c>
      <c r="E4240" s="60" t="s">
        <v>4460</v>
      </c>
      <c r="F4240" s="60" t="s">
        <v>8224</v>
      </c>
      <c r="G4240" s="94" t="s">
        <v>8446</v>
      </c>
      <c r="H4240" s="232" t="s">
        <v>194</v>
      </c>
      <c r="I4240" s="24">
        <v>2</v>
      </c>
      <c r="J4240" s="24" t="s">
        <v>8415</v>
      </c>
      <c r="K4240" s="60" t="s">
        <v>31</v>
      </c>
      <c r="L4240" s="106">
        <v>2</v>
      </c>
      <c r="M4240" s="27">
        <f t="shared" si="196"/>
        <v>260</v>
      </c>
      <c r="N4240" s="23"/>
      <c r="O4240" s="184" t="s">
        <v>32</v>
      </c>
      <c r="P4240" s="237"/>
    </row>
    <row r="4241" s="83" customFormat="1" ht="18" customHeight="1" spans="1:16">
      <c r="A4241" s="24">
        <v>4236</v>
      </c>
      <c r="B4241" s="24" t="s">
        <v>23</v>
      </c>
      <c r="C4241" s="24" t="s">
        <v>24</v>
      </c>
      <c r="D4241" s="24" t="s">
        <v>25</v>
      </c>
      <c r="E4241" s="60" t="s">
        <v>4460</v>
      </c>
      <c r="F4241" s="60" t="s">
        <v>8224</v>
      </c>
      <c r="G4241" s="94" t="s">
        <v>8447</v>
      </c>
      <c r="H4241" s="232" t="s">
        <v>194</v>
      </c>
      <c r="I4241" s="24">
        <v>2</v>
      </c>
      <c r="J4241" s="24" t="s">
        <v>8415</v>
      </c>
      <c r="K4241" s="60" t="s">
        <v>31</v>
      </c>
      <c r="L4241" s="106">
        <v>2</v>
      </c>
      <c r="M4241" s="27">
        <f t="shared" si="196"/>
        <v>260</v>
      </c>
      <c r="N4241" s="23"/>
      <c r="O4241" s="184" t="s">
        <v>32</v>
      </c>
      <c r="P4241" s="237"/>
    </row>
    <row r="4242" s="83" customFormat="1" ht="18" customHeight="1" spans="1:16">
      <c r="A4242" s="24">
        <v>4237</v>
      </c>
      <c r="B4242" s="24" t="s">
        <v>23</v>
      </c>
      <c r="C4242" s="24" t="s">
        <v>24</v>
      </c>
      <c r="D4242" s="24" t="s">
        <v>25</v>
      </c>
      <c r="E4242" s="60" t="s">
        <v>4460</v>
      </c>
      <c r="F4242" s="60" t="s">
        <v>8224</v>
      </c>
      <c r="G4242" s="94" t="s">
        <v>7088</v>
      </c>
      <c r="H4242" s="232" t="s">
        <v>194</v>
      </c>
      <c r="I4242" s="24">
        <v>3</v>
      </c>
      <c r="J4242" s="24" t="s">
        <v>8415</v>
      </c>
      <c r="K4242" s="60" t="s">
        <v>31</v>
      </c>
      <c r="L4242" s="106">
        <v>3</v>
      </c>
      <c r="M4242" s="27">
        <f t="shared" si="196"/>
        <v>390</v>
      </c>
      <c r="N4242" s="23"/>
      <c r="O4242" s="184" t="s">
        <v>32</v>
      </c>
      <c r="P4242" s="237"/>
    </row>
    <row r="4243" s="83" customFormat="1" ht="18" customHeight="1" spans="1:16">
      <c r="A4243" s="24">
        <v>4238</v>
      </c>
      <c r="B4243" s="24" t="s">
        <v>23</v>
      </c>
      <c r="C4243" s="24" t="s">
        <v>24</v>
      </c>
      <c r="D4243" s="24" t="s">
        <v>25</v>
      </c>
      <c r="E4243" s="60" t="s">
        <v>4460</v>
      </c>
      <c r="F4243" s="60" t="s">
        <v>8224</v>
      </c>
      <c r="G4243" s="94" t="s">
        <v>8448</v>
      </c>
      <c r="H4243" s="232" t="s">
        <v>194</v>
      </c>
      <c r="I4243" s="24">
        <v>2</v>
      </c>
      <c r="J4243" s="24" t="s">
        <v>8415</v>
      </c>
      <c r="K4243" s="60" t="s">
        <v>31</v>
      </c>
      <c r="L4243" s="106">
        <v>2</v>
      </c>
      <c r="M4243" s="27">
        <f t="shared" si="196"/>
        <v>260</v>
      </c>
      <c r="N4243" s="23"/>
      <c r="O4243" s="184" t="s">
        <v>32</v>
      </c>
      <c r="P4243" s="237"/>
    </row>
    <row r="4244" s="83" customFormat="1" ht="18" customHeight="1" spans="1:16">
      <c r="A4244" s="24">
        <v>4239</v>
      </c>
      <c r="B4244" s="24" t="s">
        <v>23</v>
      </c>
      <c r="C4244" s="24" t="s">
        <v>24</v>
      </c>
      <c r="D4244" s="24" t="s">
        <v>25</v>
      </c>
      <c r="E4244" s="60" t="s">
        <v>4460</v>
      </c>
      <c r="F4244" s="60" t="s">
        <v>8224</v>
      </c>
      <c r="G4244" s="94" t="s">
        <v>7943</v>
      </c>
      <c r="H4244" s="232" t="s">
        <v>194</v>
      </c>
      <c r="I4244" s="24">
        <v>1</v>
      </c>
      <c r="J4244" s="24" t="s">
        <v>8415</v>
      </c>
      <c r="K4244" s="60" t="s">
        <v>31</v>
      </c>
      <c r="L4244" s="106">
        <v>1</v>
      </c>
      <c r="M4244" s="27">
        <f>L4244*312</f>
        <v>312</v>
      </c>
      <c r="N4244" s="23"/>
      <c r="O4244" s="184" t="s">
        <v>32</v>
      </c>
      <c r="P4244" s="237"/>
    </row>
    <row r="4245" s="83" customFormat="1" ht="18" customHeight="1" spans="1:16">
      <c r="A4245" s="24">
        <v>4240</v>
      </c>
      <c r="B4245" s="24" t="s">
        <v>23</v>
      </c>
      <c r="C4245" s="24" t="s">
        <v>24</v>
      </c>
      <c r="D4245" s="24" t="s">
        <v>25</v>
      </c>
      <c r="E4245" s="24" t="s">
        <v>4460</v>
      </c>
      <c r="F4245" s="24" t="s">
        <v>8224</v>
      </c>
      <c r="G4245" s="94" t="s">
        <v>8449</v>
      </c>
      <c r="H4245" s="232" t="s">
        <v>194</v>
      </c>
      <c r="I4245" s="24">
        <v>2</v>
      </c>
      <c r="J4245" s="24" t="s">
        <v>8415</v>
      </c>
      <c r="K4245" s="60" t="s">
        <v>31</v>
      </c>
      <c r="L4245" s="106">
        <v>2</v>
      </c>
      <c r="M4245" s="27">
        <f>L4245*130</f>
        <v>260</v>
      </c>
      <c r="N4245" s="23"/>
      <c r="O4245" s="184" t="s">
        <v>32</v>
      </c>
      <c r="P4245" s="237"/>
    </row>
    <row r="4246" s="83" customFormat="1" ht="18" customHeight="1" spans="1:16">
      <c r="A4246" s="24">
        <v>4241</v>
      </c>
      <c r="B4246" s="24" t="s">
        <v>23</v>
      </c>
      <c r="C4246" s="24" t="s">
        <v>24</v>
      </c>
      <c r="D4246" s="24" t="s">
        <v>25</v>
      </c>
      <c r="E4246" s="60" t="s">
        <v>4460</v>
      </c>
      <c r="F4246" s="60" t="s">
        <v>8224</v>
      </c>
      <c r="G4246" s="94" t="s">
        <v>8450</v>
      </c>
      <c r="H4246" s="232" t="s">
        <v>194</v>
      </c>
      <c r="I4246" s="24">
        <v>2</v>
      </c>
      <c r="J4246" s="24" t="s">
        <v>8415</v>
      </c>
      <c r="K4246" s="60" t="s">
        <v>31</v>
      </c>
      <c r="L4246" s="106">
        <v>2</v>
      </c>
      <c r="M4246" s="27">
        <f>L4246*130</f>
        <v>260</v>
      </c>
      <c r="N4246" s="23"/>
      <c r="O4246" s="184" t="s">
        <v>32</v>
      </c>
      <c r="P4246" s="237"/>
    </row>
    <row r="4247" s="83" customFormat="1" ht="18" customHeight="1" spans="1:16">
      <c r="A4247" s="24">
        <v>4242</v>
      </c>
      <c r="B4247" s="24" t="s">
        <v>23</v>
      </c>
      <c r="C4247" s="24" t="s">
        <v>24</v>
      </c>
      <c r="D4247" s="24" t="s">
        <v>25</v>
      </c>
      <c r="E4247" s="24" t="s">
        <v>4460</v>
      </c>
      <c r="F4247" s="24" t="s">
        <v>8224</v>
      </c>
      <c r="G4247" s="94" t="s">
        <v>533</v>
      </c>
      <c r="H4247" s="232" t="s">
        <v>194</v>
      </c>
      <c r="I4247" s="24">
        <v>2</v>
      </c>
      <c r="J4247" s="24" t="s">
        <v>8415</v>
      </c>
      <c r="K4247" s="60" t="s">
        <v>31</v>
      </c>
      <c r="L4247" s="106">
        <v>2</v>
      </c>
      <c r="M4247" s="27">
        <f>L4247*130</f>
        <v>260</v>
      </c>
      <c r="N4247" s="23"/>
      <c r="O4247" s="184" t="s">
        <v>32</v>
      </c>
      <c r="P4247" s="237"/>
    </row>
    <row r="4248" s="83" customFormat="1" ht="18" customHeight="1" spans="1:16">
      <c r="A4248" s="24">
        <v>4243</v>
      </c>
      <c r="B4248" s="24" t="s">
        <v>23</v>
      </c>
      <c r="C4248" s="24" t="s">
        <v>24</v>
      </c>
      <c r="D4248" s="24" t="s">
        <v>25</v>
      </c>
      <c r="E4248" s="60" t="s">
        <v>4878</v>
      </c>
      <c r="F4248" s="60" t="s">
        <v>8224</v>
      </c>
      <c r="G4248" s="94" t="s">
        <v>8451</v>
      </c>
      <c r="H4248" s="24" t="s">
        <v>51</v>
      </c>
      <c r="I4248" s="24">
        <v>1</v>
      </c>
      <c r="J4248" s="24" t="s">
        <v>8415</v>
      </c>
      <c r="K4248" s="60" t="s">
        <v>31</v>
      </c>
      <c r="L4248" s="106">
        <v>1</v>
      </c>
      <c r="M4248" s="27">
        <f>L4248*312</f>
        <v>312</v>
      </c>
      <c r="N4248" s="23"/>
      <c r="O4248" s="184" t="s">
        <v>32</v>
      </c>
      <c r="P4248" s="237"/>
    </row>
    <row r="4249" s="83" customFormat="1" ht="18" customHeight="1" spans="1:16">
      <c r="A4249" s="24">
        <v>4244</v>
      </c>
      <c r="B4249" s="24" t="s">
        <v>23</v>
      </c>
      <c r="C4249" s="24" t="s">
        <v>24</v>
      </c>
      <c r="D4249" s="24" t="s">
        <v>25</v>
      </c>
      <c r="E4249" s="24" t="s">
        <v>4460</v>
      </c>
      <c r="F4249" s="24" t="s">
        <v>8224</v>
      </c>
      <c r="G4249" s="94" t="s">
        <v>8452</v>
      </c>
      <c r="H4249" s="232" t="s">
        <v>194</v>
      </c>
      <c r="I4249" s="24">
        <v>2</v>
      </c>
      <c r="J4249" s="24" t="s">
        <v>8415</v>
      </c>
      <c r="K4249" s="60" t="s">
        <v>31</v>
      </c>
      <c r="L4249" s="106">
        <v>2</v>
      </c>
      <c r="M4249" s="27">
        <f>L4249*130</f>
        <v>260</v>
      </c>
      <c r="N4249" s="23"/>
      <c r="O4249" s="184" t="s">
        <v>32</v>
      </c>
      <c r="P4249" s="237"/>
    </row>
    <row r="4250" s="83" customFormat="1" ht="18" customHeight="1" spans="1:16">
      <c r="A4250" s="24">
        <v>4245</v>
      </c>
      <c r="B4250" s="24" t="s">
        <v>23</v>
      </c>
      <c r="C4250" s="24" t="s">
        <v>24</v>
      </c>
      <c r="D4250" s="24" t="s">
        <v>25</v>
      </c>
      <c r="E4250" s="60" t="s">
        <v>4460</v>
      </c>
      <c r="F4250" s="60" t="s">
        <v>8224</v>
      </c>
      <c r="G4250" s="94" t="s">
        <v>8453</v>
      </c>
      <c r="H4250" s="232" t="s">
        <v>194</v>
      </c>
      <c r="I4250" s="24">
        <v>2</v>
      </c>
      <c r="J4250" s="24" t="s">
        <v>8415</v>
      </c>
      <c r="K4250" s="60" t="s">
        <v>31</v>
      </c>
      <c r="L4250" s="106">
        <v>2</v>
      </c>
      <c r="M4250" s="27">
        <f>L4250*130</f>
        <v>260</v>
      </c>
      <c r="N4250" s="23"/>
      <c r="O4250" s="184" t="s">
        <v>32</v>
      </c>
      <c r="P4250" s="237"/>
    </row>
    <row r="4251" s="83" customFormat="1" ht="18" customHeight="1" spans="1:16">
      <c r="A4251" s="24">
        <v>4246</v>
      </c>
      <c r="B4251" s="24" t="s">
        <v>23</v>
      </c>
      <c r="C4251" s="24" t="s">
        <v>24</v>
      </c>
      <c r="D4251" s="24" t="s">
        <v>25</v>
      </c>
      <c r="E4251" s="60" t="s">
        <v>4460</v>
      </c>
      <c r="F4251" s="60" t="s">
        <v>8224</v>
      </c>
      <c r="G4251" s="94" t="s">
        <v>8454</v>
      </c>
      <c r="H4251" s="232" t="s">
        <v>194</v>
      </c>
      <c r="I4251" s="24">
        <v>2</v>
      </c>
      <c r="J4251" s="24" t="s">
        <v>8415</v>
      </c>
      <c r="K4251" s="60" t="s">
        <v>31</v>
      </c>
      <c r="L4251" s="106">
        <v>2</v>
      </c>
      <c r="M4251" s="27">
        <f>L4251*130</f>
        <v>260</v>
      </c>
      <c r="N4251" s="23"/>
      <c r="O4251" s="184" t="s">
        <v>32</v>
      </c>
      <c r="P4251" s="237"/>
    </row>
    <row r="4252" s="83" customFormat="1" ht="18" customHeight="1" spans="1:16">
      <c r="A4252" s="24">
        <v>4247</v>
      </c>
      <c r="B4252" s="24" t="s">
        <v>23</v>
      </c>
      <c r="C4252" s="24" t="s">
        <v>24</v>
      </c>
      <c r="D4252" s="24" t="s">
        <v>25</v>
      </c>
      <c r="E4252" s="24" t="s">
        <v>4460</v>
      </c>
      <c r="F4252" s="24" t="s">
        <v>8224</v>
      </c>
      <c r="G4252" s="94" t="s">
        <v>8455</v>
      </c>
      <c r="H4252" s="232" t="s">
        <v>194</v>
      </c>
      <c r="I4252" s="24">
        <v>1</v>
      </c>
      <c r="J4252" s="24" t="s">
        <v>8415</v>
      </c>
      <c r="K4252" s="60" t="s">
        <v>31</v>
      </c>
      <c r="L4252" s="106">
        <v>1</v>
      </c>
      <c r="M4252" s="27">
        <f>L4252*312</f>
        <v>312</v>
      </c>
      <c r="N4252" s="23"/>
      <c r="O4252" s="184" t="s">
        <v>32</v>
      </c>
      <c r="P4252" s="237"/>
    </row>
    <row r="4253" s="83" customFormat="1" ht="18" customHeight="1" spans="1:16">
      <c r="A4253" s="24">
        <v>4248</v>
      </c>
      <c r="B4253" s="24" t="s">
        <v>23</v>
      </c>
      <c r="C4253" s="24" t="s">
        <v>24</v>
      </c>
      <c r="D4253" s="24" t="s">
        <v>25</v>
      </c>
      <c r="E4253" s="60" t="s">
        <v>4460</v>
      </c>
      <c r="F4253" s="60" t="s">
        <v>8224</v>
      </c>
      <c r="G4253" s="94" t="s">
        <v>8456</v>
      </c>
      <c r="H4253" s="232" t="s">
        <v>194</v>
      </c>
      <c r="I4253" s="24">
        <v>2</v>
      </c>
      <c r="J4253" s="24" t="s">
        <v>8415</v>
      </c>
      <c r="K4253" s="60" t="s">
        <v>31</v>
      </c>
      <c r="L4253" s="106">
        <v>2</v>
      </c>
      <c r="M4253" s="27">
        <f>L4253*130</f>
        <v>260</v>
      </c>
      <c r="N4253" s="23"/>
      <c r="O4253" s="184" t="s">
        <v>32</v>
      </c>
      <c r="P4253" s="237"/>
    </row>
    <row r="4254" s="83" customFormat="1" ht="18" customHeight="1" spans="1:16">
      <c r="A4254" s="24">
        <v>4249</v>
      </c>
      <c r="B4254" s="24" t="s">
        <v>23</v>
      </c>
      <c r="C4254" s="24" t="s">
        <v>24</v>
      </c>
      <c r="D4254" s="24" t="s">
        <v>25</v>
      </c>
      <c r="E4254" s="24" t="s">
        <v>4460</v>
      </c>
      <c r="F4254" s="24" t="s">
        <v>8224</v>
      </c>
      <c r="G4254" s="94" t="s">
        <v>8457</v>
      </c>
      <c r="H4254" s="232" t="s">
        <v>194</v>
      </c>
      <c r="I4254" s="24">
        <v>2</v>
      </c>
      <c r="J4254" s="24" t="s">
        <v>8415</v>
      </c>
      <c r="K4254" s="60" t="s">
        <v>31</v>
      </c>
      <c r="L4254" s="106">
        <v>2</v>
      </c>
      <c r="M4254" s="27">
        <f>L4254*130</f>
        <v>260</v>
      </c>
      <c r="N4254" s="23"/>
      <c r="O4254" s="184" t="s">
        <v>32</v>
      </c>
      <c r="P4254" s="237"/>
    </row>
    <row r="4255" s="83" customFormat="1" ht="18" customHeight="1" spans="1:16">
      <c r="A4255" s="24">
        <v>4250</v>
      </c>
      <c r="B4255" s="24" t="s">
        <v>23</v>
      </c>
      <c r="C4255" s="24" t="s">
        <v>24</v>
      </c>
      <c r="D4255" s="24" t="s">
        <v>25</v>
      </c>
      <c r="E4255" s="60" t="s">
        <v>4460</v>
      </c>
      <c r="F4255" s="60" t="s">
        <v>8224</v>
      </c>
      <c r="G4255" s="94" t="s">
        <v>5064</v>
      </c>
      <c r="H4255" s="232" t="s">
        <v>194</v>
      </c>
      <c r="I4255" s="24">
        <v>1</v>
      </c>
      <c r="J4255" s="24" t="s">
        <v>8415</v>
      </c>
      <c r="K4255" s="60" t="s">
        <v>31</v>
      </c>
      <c r="L4255" s="106">
        <v>1</v>
      </c>
      <c r="M4255" s="27">
        <f>L4255*312</f>
        <v>312</v>
      </c>
      <c r="N4255" s="23"/>
      <c r="O4255" s="184" t="s">
        <v>32</v>
      </c>
      <c r="P4255" s="237"/>
    </row>
    <row r="4256" s="83" customFormat="1" ht="18" customHeight="1" spans="1:16">
      <c r="A4256" s="24">
        <v>4251</v>
      </c>
      <c r="B4256" s="24" t="s">
        <v>23</v>
      </c>
      <c r="C4256" s="24" t="s">
        <v>24</v>
      </c>
      <c r="D4256" s="24" t="s">
        <v>25</v>
      </c>
      <c r="E4256" s="60" t="s">
        <v>4460</v>
      </c>
      <c r="F4256" s="60" t="s">
        <v>8224</v>
      </c>
      <c r="G4256" s="94" t="s">
        <v>8458</v>
      </c>
      <c r="H4256" s="232" t="s">
        <v>194</v>
      </c>
      <c r="I4256" s="24">
        <v>2</v>
      </c>
      <c r="J4256" s="24" t="s">
        <v>8415</v>
      </c>
      <c r="K4256" s="60" t="s">
        <v>31</v>
      </c>
      <c r="L4256" s="106">
        <v>2</v>
      </c>
      <c r="M4256" s="27">
        <f>L4256*130</f>
        <v>260</v>
      </c>
      <c r="N4256" s="23"/>
      <c r="O4256" s="184" t="s">
        <v>32</v>
      </c>
      <c r="P4256" s="237"/>
    </row>
    <row r="4257" s="83" customFormat="1" ht="18" customHeight="1" spans="1:16">
      <c r="A4257" s="24">
        <v>4252</v>
      </c>
      <c r="B4257" s="24" t="s">
        <v>23</v>
      </c>
      <c r="C4257" s="24" t="s">
        <v>24</v>
      </c>
      <c r="D4257" s="24" t="s">
        <v>25</v>
      </c>
      <c r="E4257" s="60" t="s">
        <v>4460</v>
      </c>
      <c r="F4257" s="60" t="s">
        <v>8224</v>
      </c>
      <c r="G4257" s="94" t="s">
        <v>8459</v>
      </c>
      <c r="H4257" s="232" t="s">
        <v>194</v>
      </c>
      <c r="I4257" s="24">
        <v>2</v>
      </c>
      <c r="J4257" s="24" t="s">
        <v>8415</v>
      </c>
      <c r="K4257" s="60" t="s">
        <v>31</v>
      </c>
      <c r="L4257" s="106">
        <v>2</v>
      </c>
      <c r="M4257" s="27">
        <f>L4257*130</f>
        <v>260</v>
      </c>
      <c r="N4257" s="23"/>
      <c r="O4257" s="184" t="s">
        <v>32</v>
      </c>
      <c r="P4257" s="237"/>
    </row>
    <row r="4258" s="83" customFormat="1" ht="18" customHeight="1" spans="1:16">
      <c r="A4258" s="24">
        <v>4253</v>
      </c>
      <c r="B4258" s="24" t="s">
        <v>23</v>
      </c>
      <c r="C4258" s="24" t="s">
        <v>24</v>
      </c>
      <c r="D4258" s="24" t="s">
        <v>25</v>
      </c>
      <c r="E4258" s="24" t="s">
        <v>4460</v>
      </c>
      <c r="F4258" s="24" t="s">
        <v>8224</v>
      </c>
      <c r="G4258" s="94" t="s">
        <v>1113</v>
      </c>
      <c r="H4258" s="232" t="s">
        <v>194</v>
      </c>
      <c r="I4258" s="24">
        <v>2</v>
      </c>
      <c r="J4258" s="24" t="s">
        <v>8415</v>
      </c>
      <c r="K4258" s="60" t="s">
        <v>31</v>
      </c>
      <c r="L4258" s="106">
        <v>1</v>
      </c>
      <c r="M4258" s="27">
        <f>L4258*312</f>
        <v>312</v>
      </c>
      <c r="N4258" s="244"/>
      <c r="O4258" s="184" t="s">
        <v>32</v>
      </c>
      <c r="P4258" s="249"/>
    </row>
    <row r="4259" s="83" customFormat="1" ht="18" customHeight="1" spans="1:16">
      <c r="A4259" s="24">
        <v>4254</v>
      </c>
      <c r="B4259" s="24" t="s">
        <v>23</v>
      </c>
      <c r="C4259" s="24" t="s">
        <v>24</v>
      </c>
      <c r="D4259" s="24" t="s">
        <v>25</v>
      </c>
      <c r="E4259" s="60" t="s">
        <v>4460</v>
      </c>
      <c r="F4259" s="60" t="s">
        <v>8224</v>
      </c>
      <c r="G4259" s="94" t="s">
        <v>8460</v>
      </c>
      <c r="H4259" s="24" t="s">
        <v>51</v>
      </c>
      <c r="I4259" s="24">
        <v>1</v>
      </c>
      <c r="J4259" s="24" t="s">
        <v>8415</v>
      </c>
      <c r="K4259" s="60" t="s">
        <v>31</v>
      </c>
      <c r="L4259" s="106">
        <v>1</v>
      </c>
      <c r="M4259" s="27">
        <f>L4259*312</f>
        <v>312</v>
      </c>
      <c r="N4259" s="23"/>
      <c r="O4259" s="184" t="s">
        <v>32</v>
      </c>
      <c r="P4259" s="237"/>
    </row>
    <row r="4260" s="83" customFormat="1" ht="18" customHeight="1" spans="1:16">
      <c r="A4260" s="24">
        <v>4255</v>
      </c>
      <c r="B4260" s="24" t="s">
        <v>23</v>
      </c>
      <c r="C4260" s="24" t="s">
        <v>24</v>
      </c>
      <c r="D4260" s="24" t="s">
        <v>25</v>
      </c>
      <c r="E4260" s="24" t="s">
        <v>4460</v>
      </c>
      <c r="F4260" s="24" t="s">
        <v>8224</v>
      </c>
      <c r="G4260" s="94" t="s">
        <v>8461</v>
      </c>
      <c r="H4260" s="232" t="s">
        <v>194</v>
      </c>
      <c r="I4260" s="24">
        <v>2</v>
      </c>
      <c r="J4260" s="24" t="s">
        <v>8415</v>
      </c>
      <c r="K4260" s="60" t="s">
        <v>31</v>
      </c>
      <c r="L4260" s="106">
        <v>2</v>
      </c>
      <c r="M4260" s="27">
        <f t="shared" ref="M4260:M4272" si="197">L4260*130</f>
        <v>260</v>
      </c>
      <c r="N4260" s="23"/>
      <c r="O4260" s="184" t="s">
        <v>32</v>
      </c>
      <c r="P4260" s="237"/>
    </row>
    <row r="4261" s="83" customFormat="1" ht="18" customHeight="1" spans="1:16">
      <c r="A4261" s="24">
        <v>4256</v>
      </c>
      <c r="B4261" s="24" t="s">
        <v>23</v>
      </c>
      <c r="C4261" s="24" t="s">
        <v>24</v>
      </c>
      <c r="D4261" s="24" t="s">
        <v>25</v>
      </c>
      <c r="E4261" s="60" t="s">
        <v>4460</v>
      </c>
      <c r="F4261" s="60" t="s">
        <v>8224</v>
      </c>
      <c r="G4261" s="94" t="s">
        <v>906</v>
      </c>
      <c r="H4261" s="232" t="s">
        <v>194</v>
      </c>
      <c r="I4261" s="24">
        <v>2</v>
      </c>
      <c r="J4261" s="24" t="s">
        <v>8415</v>
      </c>
      <c r="K4261" s="60" t="s">
        <v>31</v>
      </c>
      <c r="L4261" s="106">
        <v>2</v>
      </c>
      <c r="M4261" s="27">
        <f t="shared" si="197"/>
        <v>260</v>
      </c>
      <c r="N4261" s="23"/>
      <c r="O4261" s="184" t="s">
        <v>32</v>
      </c>
      <c r="P4261" s="237"/>
    </row>
    <row r="4262" s="83" customFormat="1" ht="18" customHeight="1" spans="1:16">
      <c r="A4262" s="24">
        <v>4257</v>
      </c>
      <c r="B4262" s="24" t="s">
        <v>23</v>
      </c>
      <c r="C4262" s="24" t="s">
        <v>24</v>
      </c>
      <c r="D4262" s="24" t="s">
        <v>25</v>
      </c>
      <c r="E4262" s="24" t="s">
        <v>4460</v>
      </c>
      <c r="F4262" s="24" t="s">
        <v>8224</v>
      </c>
      <c r="G4262" s="94" t="s">
        <v>8462</v>
      </c>
      <c r="H4262" s="232" t="s">
        <v>194</v>
      </c>
      <c r="I4262" s="24">
        <v>2</v>
      </c>
      <c r="J4262" s="24" t="s">
        <v>8415</v>
      </c>
      <c r="K4262" s="60" t="s">
        <v>31</v>
      </c>
      <c r="L4262" s="106">
        <v>2</v>
      </c>
      <c r="M4262" s="27">
        <f t="shared" si="197"/>
        <v>260</v>
      </c>
      <c r="N4262" s="23"/>
      <c r="O4262" s="184" t="s">
        <v>32</v>
      </c>
      <c r="P4262" s="237"/>
    </row>
    <row r="4263" s="83" customFormat="1" ht="18" customHeight="1" spans="1:16">
      <c r="A4263" s="24">
        <v>4258</v>
      </c>
      <c r="B4263" s="24" t="s">
        <v>23</v>
      </c>
      <c r="C4263" s="24" t="s">
        <v>24</v>
      </c>
      <c r="D4263" s="24" t="s">
        <v>25</v>
      </c>
      <c r="E4263" s="60" t="s">
        <v>4460</v>
      </c>
      <c r="F4263" s="60" t="s">
        <v>8224</v>
      </c>
      <c r="G4263" s="94" t="s">
        <v>8463</v>
      </c>
      <c r="H4263" s="232" t="s">
        <v>194</v>
      </c>
      <c r="I4263" s="24">
        <v>2</v>
      </c>
      <c r="J4263" s="24" t="s">
        <v>8415</v>
      </c>
      <c r="K4263" s="60" t="s">
        <v>31</v>
      </c>
      <c r="L4263" s="106">
        <v>2</v>
      </c>
      <c r="M4263" s="27">
        <f t="shared" si="197"/>
        <v>260</v>
      </c>
      <c r="N4263" s="23"/>
      <c r="O4263" s="184" t="s">
        <v>32</v>
      </c>
      <c r="P4263" s="237"/>
    </row>
    <row r="4264" s="83" customFormat="1" ht="18" customHeight="1" spans="1:16">
      <c r="A4264" s="24">
        <v>4259</v>
      </c>
      <c r="B4264" s="24" t="s">
        <v>23</v>
      </c>
      <c r="C4264" s="24" t="s">
        <v>24</v>
      </c>
      <c r="D4264" s="24" t="s">
        <v>25</v>
      </c>
      <c r="E4264" s="60" t="s">
        <v>4460</v>
      </c>
      <c r="F4264" s="60" t="s">
        <v>8224</v>
      </c>
      <c r="G4264" s="94" t="s">
        <v>8464</v>
      </c>
      <c r="H4264" s="232" t="s">
        <v>194</v>
      </c>
      <c r="I4264" s="24">
        <v>2</v>
      </c>
      <c r="J4264" s="24" t="s">
        <v>8415</v>
      </c>
      <c r="K4264" s="60" t="s">
        <v>31</v>
      </c>
      <c r="L4264" s="106">
        <v>2</v>
      </c>
      <c r="M4264" s="27">
        <f t="shared" si="197"/>
        <v>260</v>
      </c>
      <c r="N4264" s="23"/>
      <c r="O4264" s="184" t="s">
        <v>32</v>
      </c>
      <c r="P4264" s="237"/>
    </row>
    <row r="4265" s="83" customFormat="1" ht="18" customHeight="1" spans="1:16">
      <c r="A4265" s="24">
        <v>4260</v>
      </c>
      <c r="B4265" s="24" t="s">
        <v>23</v>
      </c>
      <c r="C4265" s="24" t="s">
        <v>24</v>
      </c>
      <c r="D4265" s="24" t="s">
        <v>25</v>
      </c>
      <c r="E4265" s="60" t="s">
        <v>4460</v>
      </c>
      <c r="F4265" s="60" t="s">
        <v>8224</v>
      </c>
      <c r="G4265" s="94" t="s">
        <v>1077</v>
      </c>
      <c r="H4265" s="232" t="s">
        <v>194</v>
      </c>
      <c r="I4265" s="24">
        <v>2</v>
      </c>
      <c r="J4265" s="24" t="s">
        <v>8415</v>
      </c>
      <c r="K4265" s="60" t="s">
        <v>31</v>
      </c>
      <c r="L4265" s="106">
        <v>2</v>
      </c>
      <c r="M4265" s="27">
        <f t="shared" si="197"/>
        <v>260</v>
      </c>
      <c r="N4265" s="23"/>
      <c r="O4265" s="184" t="s">
        <v>32</v>
      </c>
      <c r="P4265" s="237"/>
    </row>
    <row r="4266" s="83" customFormat="1" ht="18" customHeight="1" spans="1:16">
      <c r="A4266" s="24">
        <v>4261</v>
      </c>
      <c r="B4266" s="24" t="s">
        <v>23</v>
      </c>
      <c r="C4266" s="24" t="s">
        <v>24</v>
      </c>
      <c r="D4266" s="24" t="s">
        <v>25</v>
      </c>
      <c r="E4266" s="60" t="s">
        <v>4460</v>
      </c>
      <c r="F4266" s="60" t="s">
        <v>8224</v>
      </c>
      <c r="G4266" s="94" t="s">
        <v>8465</v>
      </c>
      <c r="H4266" s="232" t="s">
        <v>194</v>
      </c>
      <c r="I4266" s="24">
        <v>2</v>
      </c>
      <c r="J4266" s="24" t="s">
        <v>8415</v>
      </c>
      <c r="K4266" s="60" t="s">
        <v>31</v>
      </c>
      <c r="L4266" s="106">
        <v>2</v>
      </c>
      <c r="M4266" s="27">
        <f t="shared" si="197"/>
        <v>260</v>
      </c>
      <c r="N4266" s="23"/>
      <c r="O4266" s="184" t="s">
        <v>32</v>
      </c>
      <c r="P4266" s="237"/>
    </row>
    <row r="4267" s="83" customFormat="1" ht="18" customHeight="1" spans="1:16">
      <c r="A4267" s="24">
        <v>4262</v>
      </c>
      <c r="B4267" s="24" t="s">
        <v>23</v>
      </c>
      <c r="C4267" s="24" t="s">
        <v>24</v>
      </c>
      <c r="D4267" s="24" t="s">
        <v>25</v>
      </c>
      <c r="E4267" s="60" t="s">
        <v>4460</v>
      </c>
      <c r="F4267" s="60" t="s">
        <v>8224</v>
      </c>
      <c r="G4267" s="94" t="s">
        <v>8466</v>
      </c>
      <c r="H4267" s="232" t="s">
        <v>194</v>
      </c>
      <c r="I4267" s="24">
        <v>2</v>
      </c>
      <c r="J4267" s="24" t="s">
        <v>8415</v>
      </c>
      <c r="K4267" s="60" t="s">
        <v>31</v>
      </c>
      <c r="L4267" s="106">
        <v>2</v>
      </c>
      <c r="M4267" s="27">
        <f t="shared" si="197"/>
        <v>260</v>
      </c>
      <c r="N4267" s="23"/>
      <c r="O4267" s="184" t="s">
        <v>32</v>
      </c>
      <c r="P4267" s="237"/>
    </row>
    <row r="4268" s="83" customFormat="1" ht="18" customHeight="1" spans="1:16">
      <c r="A4268" s="24">
        <v>4263</v>
      </c>
      <c r="B4268" s="24" t="s">
        <v>23</v>
      </c>
      <c r="C4268" s="24" t="s">
        <v>24</v>
      </c>
      <c r="D4268" s="24" t="s">
        <v>25</v>
      </c>
      <c r="E4268" s="60" t="s">
        <v>4460</v>
      </c>
      <c r="F4268" s="60" t="s">
        <v>8224</v>
      </c>
      <c r="G4268" s="94" t="s">
        <v>8467</v>
      </c>
      <c r="H4268" s="232" t="s">
        <v>194</v>
      </c>
      <c r="I4268" s="24">
        <v>2</v>
      </c>
      <c r="J4268" s="24" t="s">
        <v>8415</v>
      </c>
      <c r="K4268" s="60" t="s">
        <v>31</v>
      </c>
      <c r="L4268" s="106">
        <v>2</v>
      </c>
      <c r="M4268" s="27">
        <f t="shared" si="197"/>
        <v>260</v>
      </c>
      <c r="N4268" s="23"/>
      <c r="O4268" s="184" t="s">
        <v>32</v>
      </c>
      <c r="P4268" s="237"/>
    </row>
    <row r="4269" s="83" customFormat="1" ht="18" customHeight="1" spans="1:16">
      <c r="A4269" s="24">
        <v>4264</v>
      </c>
      <c r="B4269" s="24" t="s">
        <v>23</v>
      </c>
      <c r="C4269" s="24" t="s">
        <v>24</v>
      </c>
      <c r="D4269" s="24" t="s">
        <v>25</v>
      </c>
      <c r="E4269" s="24" t="s">
        <v>4460</v>
      </c>
      <c r="F4269" s="24" t="s">
        <v>8224</v>
      </c>
      <c r="G4269" s="94" t="s">
        <v>8468</v>
      </c>
      <c r="H4269" s="232" t="s">
        <v>194</v>
      </c>
      <c r="I4269" s="24">
        <v>2</v>
      </c>
      <c r="J4269" s="24" t="s">
        <v>8415</v>
      </c>
      <c r="K4269" s="60" t="s">
        <v>31</v>
      </c>
      <c r="L4269" s="106">
        <v>2</v>
      </c>
      <c r="M4269" s="27">
        <f t="shared" si="197"/>
        <v>260</v>
      </c>
      <c r="N4269" s="23"/>
      <c r="O4269" s="184" t="s">
        <v>32</v>
      </c>
      <c r="P4269" s="237"/>
    </row>
    <row r="4270" s="83" customFormat="1" ht="18" customHeight="1" spans="1:16">
      <c r="A4270" s="24">
        <v>4265</v>
      </c>
      <c r="B4270" s="24" t="s">
        <v>23</v>
      </c>
      <c r="C4270" s="24" t="s">
        <v>24</v>
      </c>
      <c r="D4270" s="24" t="s">
        <v>25</v>
      </c>
      <c r="E4270" s="60" t="s">
        <v>4460</v>
      </c>
      <c r="F4270" s="60" t="s">
        <v>8224</v>
      </c>
      <c r="G4270" s="94" t="s">
        <v>8469</v>
      </c>
      <c r="H4270" s="232" t="s">
        <v>194</v>
      </c>
      <c r="I4270" s="24">
        <v>2</v>
      </c>
      <c r="J4270" s="24" t="s">
        <v>8415</v>
      </c>
      <c r="K4270" s="60" t="s">
        <v>31</v>
      </c>
      <c r="L4270" s="106">
        <v>2</v>
      </c>
      <c r="M4270" s="27">
        <f t="shared" si="197"/>
        <v>260</v>
      </c>
      <c r="N4270" s="23"/>
      <c r="O4270" s="184" t="s">
        <v>32</v>
      </c>
      <c r="P4270" s="237"/>
    </row>
    <row r="4271" s="83" customFormat="1" ht="18" customHeight="1" spans="1:16">
      <c r="A4271" s="24">
        <v>4266</v>
      </c>
      <c r="B4271" s="24" t="s">
        <v>23</v>
      </c>
      <c r="C4271" s="24" t="s">
        <v>24</v>
      </c>
      <c r="D4271" s="24" t="s">
        <v>25</v>
      </c>
      <c r="E4271" s="60" t="s">
        <v>4460</v>
      </c>
      <c r="F4271" s="60" t="s">
        <v>8224</v>
      </c>
      <c r="G4271" s="94" t="s">
        <v>8470</v>
      </c>
      <c r="H4271" s="232" t="s">
        <v>194</v>
      </c>
      <c r="I4271" s="24">
        <v>2</v>
      </c>
      <c r="J4271" s="24" t="s">
        <v>8415</v>
      </c>
      <c r="K4271" s="60" t="s">
        <v>31</v>
      </c>
      <c r="L4271" s="106">
        <v>2</v>
      </c>
      <c r="M4271" s="27">
        <f t="shared" si="197"/>
        <v>260</v>
      </c>
      <c r="N4271" s="23"/>
      <c r="O4271" s="184" t="s">
        <v>32</v>
      </c>
      <c r="P4271" s="237"/>
    </row>
    <row r="4272" s="83" customFormat="1" ht="18" customHeight="1" spans="1:16">
      <c r="A4272" s="24">
        <v>4267</v>
      </c>
      <c r="B4272" s="24" t="s">
        <v>23</v>
      </c>
      <c r="C4272" s="24" t="s">
        <v>24</v>
      </c>
      <c r="D4272" s="24" t="s">
        <v>25</v>
      </c>
      <c r="E4272" s="60" t="s">
        <v>4460</v>
      </c>
      <c r="F4272" s="60" t="s">
        <v>8224</v>
      </c>
      <c r="G4272" s="94" t="s">
        <v>8471</v>
      </c>
      <c r="H4272" s="232" t="s">
        <v>194</v>
      </c>
      <c r="I4272" s="24">
        <v>2</v>
      </c>
      <c r="J4272" s="24" t="s">
        <v>8415</v>
      </c>
      <c r="K4272" s="60" t="s">
        <v>31</v>
      </c>
      <c r="L4272" s="106">
        <v>2</v>
      </c>
      <c r="M4272" s="27">
        <f t="shared" si="197"/>
        <v>260</v>
      </c>
      <c r="N4272" s="23"/>
      <c r="O4272" s="184" t="s">
        <v>32</v>
      </c>
      <c r="P4272" s="237"/>
    </row>
    <row r="4273" s="83" customFormat="1" ht="18" customHeight="1" spans="1:16">
      <c r="A4273" s="24">
        <v>4268</v>
      </c>
      <c r="B4273" s="24" t="s">
        <v>23</v>
      </c>
      <c r="C4273" s="24" t="s">
        <v>24</v>
      </c>
      <c r="D4273" s="24" t="s">
        <v>25</v>
      </c>
      <c r="E4273" s="60" t="s">
        <v>4460</v>
      </c>
      <c r="F4273" s="60" t="s">
        <v>8224</v>
      </c>
      <c r="G4273" s="94" t="s">
        <v>8472</v>
      </c>
      <c r="H4273" s="232" t="s">
        <v>194</v>
      </c>
      <c r="I4273" s="24">
        <v>1</v>
      </c>
      <c r="J4273" s="24" t="s">
        <v>8415</v>
      </c>
      <c r="K4273" s="60" t="s">
        <v>31</v>
      </c>
      <c r="L4273" s="106">
        <v>1</v>
      </c>
      <c r="M4273" s="27">
        <f>L4273*312</f>
        <v>312</v>
      </c>
      <c r="N4273" s="23"/>
      <c r="O4273" s="184" t="s">
        <v>32</v>
      </c>
      <c r="P4273" s="237"/>
    </row>
    <row r="4274" s="83" customFormat="1" ht="18" customHeight="1" spans="1:16">
      <c r="A4274" s="24">
        <v>4269</v>
      </c>
      <c r="B4274" s="24" t="s">
        <v>23</v>
      </c>
      <c r="C4274" s="24" t="s">
        <v>24</v>
      </c>
      <c r="D4274" s="24" t="s">
        <v>25</v>
      </c>
      <c r="E4274" s="60" t="s">
        <v>4460</v>
      </c>
      <c r="F4274" s="60" t="s">
        <v>8224</v>
      </c>
      <c r="G4274" s="94" t="s">
        <v>8473</v>
      </c>
      <c r="H4274" s="232" t="s">
        <v>194</v>
      </c>
      <c r="I4274" s="24">
        <v>2</v>
      </c>
      <c r="J4274" s="24" t="s">
        <v>8415</v>
      </c>
      <c r="K4274" s="60" t="s">
        <v>31</v>
      </c>
      <c r="L4274" s="106">
        <v>2</v>
      </c>
      <c r="M4274" s="27">
        <f>L4274*130</f>
        <v>260</v>
      </c>
      <c r="N4274" s="23"/>
      <c r="O4274" s="184" t="s">
        <v>32</v>
      </c>
      <c r="P4274" s="237"/>
    </row>
    <row r="4275" s="83" customFormat="1" ht="18" customHeight="1" spans="1:16">
      <c r="A4275" s="24">
        <v>4270</v>
      </c>
      <c r="B4275" s="24" t="s">
        <v>23</v>
      </c>
      <c r="C4275" s="24" t="s">
        <v>24</v>
      </c>
      <c r="D4275" s="24" t="s">
        <v>25</v>
      </c>
      <c r="E4275" s="60" t="s">
        <v>4460</v>
      </c>
      <c r="F4275" s="60" t="s">
        <v>8224</v>
      </c>
      <c r="G4275" s="94" t="s">
        <v>8474</v>
      </c>
      <c r="H4275" s="232" t="s">
        <v>194</v>
      </c>
      <c r="I4275" s="24">
        <v>2</v>
      </c>
      <c r="J4275" s="24" t="s">
        <v>8415</v>
      </c>
      <c r="K4275" s="60" t="s">
        <v>31</v>
      </c>
      <c r="L4275" s="106">
        <v>2</v>
      </c>
      <c r="M4275" s="27">
        <f>L4275*130</f>
        <v>260</v>
      </c>
      <c r="N4275" s="23"/>
      <c r="O4275" s="184" t="s">
        <v>32</v>
      </c>
      <c r="P4275" s="237"/>
    </row>
    <row r="4276" s="83" customFormat="1" ht="18" customHeight="1" spans="1:16">
      <c r="A4276" s="24">
        <v>4271</v>
      </c>
      <c r="B4276" s="24" t="s">
        <v>23</v>
      </c>
      <c r="C4276" s="24" t="s">
        <v>24</v>
      </c>
      <c r="D4276" s="24" t="s">
        <v>25</v>
      </c>
      <c r="E4276" s="60" t="s">
        <v>4460</v>
      </c>
      <c r="F4276" s="60" t="s">
        <v>8224</v>
      </c>
      <c r="G4276" s="94" t="s">
        <v>8475</v>
      </c>
      <c r="H4276" s="232" t="s">
        <v>194</v>
      </c>
      <c r="I4276" s="24">
        <v>1</v>
      </c>
      <c r="J4276" s="24" t="s">
        <v>8415</v>
      </c>
      <c r="K4276" s="60" t="s">
        <v>31</v>
      </c>
      <c r="L4276" s="106">
        <v>1</v>
      </c>
      <c r="M4276" s="27">
        <f>L4276*312</f>
        <v>312</v>
      </c>
      <c r="N4276" s="23"/>
      <c r="O4276" s="184" t="s">
        <v>32</v>
      </c>
      <c r="P4276" s="237"/>
    </row>
    <row r="4277" s="83" customFormat="1" ht="18" customHeight="1" spans="1:16">
      <c r="A4277" s="24">
        <v>4272</v>
      </c>
      <c r="B4277" s="24" t="s">
        <v>23</v>
      </c>
      <c r="C4277" s="24" t="s">
        <v>24</v>
      </c>
      <c r="D4277" s="24" t="s">
        <v>25</v>
      </c>
      <c r="E4277" s="60" t="s">
        <v>4460</v>
      </c>
      <c r="F4277" s="60" t="s">
        <v>8224</v>
      </c>
      <c r="G4277" s="94" t="s">
        <v>8476</v>
      </c>
      <c r="H4277" s="232" t="s">
        <v>194</v>
      </c>
      <c r="I4277" s="24">
        <v>1</v>
      </c>
      <c r="J4277" s="24" t="s">
        <v>8415</v>
      </c>
      <c r="K4277" s="60" t="s">
        <v>31</v>
      </c>
      <c r="L4277" s="106">
        <v>1</v>
      </c>
      <c r="M4277" s="27">
        <f>L4277*312</f>
        <v>312</v>
      </c>
      <c r="N4277" s="23"/>
      <c r="O4277" s="184" t="s">
        <v>32</v>
      </c>
      <c r="P4277" s="237"/>
    </row>
    <row r="4278" s="83" customFormat="1" ht="18" customHeight="1" spans="1:16">
      <c r="A4278" s="24">
        <v>4273</v>
      </c>
      <c r="B4278" s="24" t="s">
        <v>23</v>
      </c>
      <c r="C4278" s="24" t="s">
        <v>24</v>
      </c>
      <c r="D4278" s="24" t="s">
        <v>25</v>
      </c>
      <c r="E4278" s="24" t="s">
        <v>4460</v>
      </c>
      <c r="F4278" s="24" t="s">
        <v>8224</v>
      </c>
      <c r="G4278" s="94" t="s">
        <v>8477</v>
      </c>
      <c r="H4278" s="232" t="s">
        <v>194</v>
      </c>
      <c r="I4278" s="24">
        <v>2</v>
      </c>
      <c r="J4278" s="24" t="s">
        <v>8415</v>
      </c>
      <c r="K4278" s="60" t="s">
        <v>31</v>
      </c>
      <c r="L4278" s="106">
        <v>2</v>
      </c>
      <c r="M4278" s="27">
        <f>L4278*130</f>
        <v>260</v>
      </c>
      <c r="N4278" s="23"/>
      <c r="O4278" s="184" t="s">
        <v>32</v>
      </c>
      <c r="P4278" s="237"/>
    </row>
    <row r="4279" s="83" customFormat="1" ht="18" customHeight="1" spans="1:16">
      <c r="A4279" s="24">
        <v>4274</v>
      </c>
      <c r="B4279" s="24" t="s">
        <v>23</v>
      </c>
      <c r="C4279" s="24" t="s">
        <v>24</v>
      </c>
      <c r="D4279" s="24" t="s">
        <v>25</v>
      </c>
      <c r="E4279" s="60" t="s">
        <v>4460</v>
      </c>
      <c r="F4279" s="60" t="s">
        <v>8224</v>
      </c>
      <c r="G4279" s="94" t="s">
        <v>8478</v>
      </c>
      <c r="H4279" s="232" t="s">
        <v>194</v>
      </c>
      <c r="I4279" s="24">
        <v>2</v>
      </c>
      <c r="J4279" s="24" t="s">
        <v>8415</v>
      </c>
      <c r="K4279" s="60" t="s">
        <v>31</v>
      </c>
      <c r="L4279" s="106">
        <v>2</v>
      </c>
      <c r="M4279" s="27">
        <f>L4279*130</f>
        <v>260</v>
      </c>
      <c r="N4279" s="23"/>
      <c r="O4279" s="184" t="s">
        <v>32</v>
      </c>
      <c r="P4279" s="237"/>
    </row>
    <row r="4280" s="83" customFormat="1" ht="18" customHeight="1" spans="1:16">
      <c r="A4280" s="24">
        <v>4275</v>
      </c>
      <c r="B4280" s="24" t="s">
        <v>23</v>
      </c>
      <c r="C4280" s="24" t="s">
        <v>24</v>
      </c>
      <c r="D4280" s="24" t="s">
        <v>25</v>
      </c>
      <c r="E4280" s="24" t="s">
        <v>4460</v>
      </c>
      <c r="F4280" s="24" t="s">
        <v>8224</v>
      </c>
      <c r="G4280" s="94" t="s">
        <v>8479</v>
      </c>
      <c r="H4280" s="232" t="s">
        <v>194</v>
      </c>
      <c r="I4280" s="24">
        <v>2</v>
      </c>
      <c r="J4280" s="24" t="s">
        <v>8415</v>
      </c>
      <c r="K4280" s="60" t="s">
        <v>31</v>
      </c>
      <c r="L4280" s="106">
        <v>2</v>
      </c>
      <c r="M4280" s="27">
        <f>L4280*130</f>
        <v>260</v>
      </c>
      <c r="N4280" s="23"/>
      <c r="O4280" s="184" t="s">
        <v>32</v>
      </c>
      <c r="P4280" s="237"/>
    </row>
    <row r="4281" s="83" customFormat="1" ht="18" customHeight="1" spans="1:16">
      <c r="A4281" s="24">
        <v>4276</v>
      </c>
      <c r="B4281" s="24" t="s">
        <v>23</v>
      </c>
      <c r="C4281" s="24" t="s">
        <v>24</v>
      </c>
      <c r="D4281" s="24" t="s">
        <v>25</v>
      </c>
      <c r="E4281" s="60" t="s">
        <v>4460</v>
      </c>
      <c r="F4281" s="60" t="s">
        <v>8224</v>
      </c>
      <c r="G4281" s="94" t="s">
        <v>8480</v>
      </c>
      <c r="H4281" s="24" t="s">
        <v>1583</v>
      </c>
      <c r="I4281" s="24">
        <v>2</v>
      </c>
      <c r="J4281" s="24" t="s">
        <v>8415</v>
      </c>
      <c r="K4281" s="60" t="s">
        <v>31</v>
      </c>
      <c r="L4281" s="106">
        <v>2</v>
      </c>
      <c r="M4281" s="27">
        <f>L4281*312</f>
        <v>624</v>
      </c>
      <c r="N4281" s="23"/>
      <c r="O4281" s="184" t="s">
        <v>32</v>
      </c>
      <c r="P4281" s="237"/>
    </row>
    <row r="4282" s="83" customFormat="1" ht="18" customHeight="1" spans="1:16">
      <c r="A4282" s="24">
        <v>4277</v>
      </c>
      <c r="B4282" s="24" t="s">
        <v>23</v>
      </c>
      <c r="C4282" s="24" t="s">
        <v>24</v>
      </c>
      <c r="D4282" s="24" t="s">
        <v>25</v>
      </c>
      <c r="E4282" s="24" t="s">
        <v>4460</v>
      </c>
      <c r="F4282" s="24" t="s">
        <v>8224</v>
      </c>
      <c r="G4282" s="94" t="s">
        <v>8481</v>
      </c>
      <c r="H4282" s="232" t="s">
        <v>194</v>
      </c>
      <c r="I4282" s="24">
        <v>2</v>
      </c>
      <c r="J4282" s="24" t="s">
        <v>8415</v>
      </c>
      <c r="K4282" s="60" t="s">
        <v>31</v>
      </c>
      <c r="L4282" s="106">
        <v>2</v>
      </c>
      <c r="M4282" s="27">
        <f>L4282*130</f>
        <v>260</v>
      </c>
      <c r="N4282" s="23"/>
      <c r="O4282" s="184" t="s">
        <v>32</v>
      </c>
      <c r="P4282" s="237"/>
    </row>
    <row r="4283" s="83" customFormat="1" ht="18" customHeight="1" spans="1:16">
      <c r="A4283" s="24">
        <v>4278</v>
      </c>
      <c r="B4283" s="24" t="s">
        <v>23</v>
      </c>
      <c r="C4283" s="24" t="s">
        <v>24</v>
      </c>
      <c r="D4283" s="24" t="s">
        <v>25</v>
      </c>
      <c r="E4283" s="60" t="s">
        <v>4460</v>
      </c>
      <c r="F4283" s="60" t="s">
        <v>8224</v>
      </c>
      <c r="G4283" s="94" t="s">
        <v>8482</v>
      </c>
      <c r="H4283" s="232" t="s">
        <v>194</v>
      </c>
      <c r="I4283" s="24">
        <v>2</v>
      </c>
      <c r="J4283" s="24" t="s">
        <v>8415</v>
      </c>
      <c r="K4283" s="60" t="s">
        <v>31</v>
      </c>
      <c r="L4283" s="106">
        <v>2</v>
      </c>
      <c r="M4283" s="27">
        <f>L4283*130</f>
        <v>260</v>
      </c>
      <c r="N4283" s="23"/>
      <c r="O4283" s="184" t="s">
        <v>32</v>
      </c>
      <c r="P4283" s="237"/>
    </row>
    <row r="4284" s="83" customFormat="1" ht="18" customHeight="1" spans="1:16">
      <c r="A4284" s="24">
        <v>4279</v>
      </c>
      <c r="B4284" s="24" t="s">
        <v>23</v>
      </c>
      <c r="C4284" s="24" t="s">
        <v>24</v>
      </c>
      <c r="D4284" s="24" t="s">
        <v>25</v>
      </c>
      <c r="E4284" s="24" t="s">
        <v>4460</v>
      </c>
      <c r="F4284" s="24" t="s">
        <v>8224</v>
      </c>
      <c r="G4284" s="94" t="s">
        <v>8483</v>
      </c>
      <c r="H4284" s="232" t="s">
        <v>194</v>
      </c>
      <c r="I4284" s="24">
        <v>1</v>
      </c>
      <c r="J4284" s="24" t="s">
        <v>8415</v>
      </c>
      <c r="K4284" s="60" t="s">
        <v>31</v>
      </c>
      <c r="L4284" s="106">
        <v>1</v>
      </c>
      <c r="M4284" s="27">
        <f>L4284*312</f>
        <v>312</v>
      </c>
      <c r="N4284" s="23"/>
      <c r="O4284" s="184" t="s">
        <v>32</v>
      </c>
      <c r="P4284" s="237"/>
    </row>
    <row r="4285" s="83" customFormat="1" ht="18" customHeight="1" spans="1:16">
      <c r="A4285" s="24">
        <v>4280</v>
      </c>
      <c r="B4285" s="24" t="s">
        <v>23</v>
      </c>
      <c r="C4285" s="24" t="s">
        <v>24</v>
      </c>
      <c r="D4285" s="24" t="s">
        <v>25</v>
      </c>
      <c r="E4285" s="60" t="s">
        <v>4460</v>
      </c>
      <c r="F4285" s="60" t="s">
        <v>8224</v>
      </c>
      <c r="G4285" s="94" t="s">
        <v>8484</v>
      </c>
      <c r="H4285" s="232" t="s">
        <v>194</v>
      </c>
      <c r="I4285" s="24">
        <v>5</v>
      </c>
      <c r="J4285" s="24" t="s">
        <v>8485</v>
      </c>
      <c r="K4285" s="60" t="s">
        <v>31</v>
      </c>
      <c r="L4285" s="106">
        <v>3</v>
      </c>
      <c r="M4285" s="27">
        <f>L4285*130</f>
        <v>390</v>
      </c>
      <c r="N4285" s="23"/>
      <c r="O4285" s="184" t="s">
        <v>32</v>
      </c>
      <c r="P4285" s="237"/>
    </row>
    <row r="4286" s="83" customFormat="1" ht="18" customHeight="1" spans="1:16">
      <c r="A4286" s="24">
        <v>4281</v>
      </c>
      <c r="B4286" s="24" t="s">
        <v>23</v>
      </c>
      <c r="C4286" s="24" t="s">
        <v>24</v>
      </c>
      <c r="D4286" s="24" t="s">
        <v>25</v>
      </c>
      <c r="E4286" s="60" t="s">
        <v>4460</v>
      </c>
      <c r="F4286" s="60" t="s">
        <v>8224</v>
      </c>
      <c r="G4286" s="94" t="s">
        <v>8486</v>
      </c>
      <c r="H4286" s="232" t="s">
        <v>194</v>
      </c>
      <c r="I4286" s="24">
        <v>4</v>
      </c>
      <c r="J4286" s="24" t="s">
        <v>8485</v>
      </c>
      <c r="K4286" s="60" t="s">
        <v>31</v>
      </c>
      <c r="L4286" s="106">
        <v>2</v>
      </c>
      <c r="M4286" s="27">
        <f>L4286*130</f>
        <v>260</v>
      </c>
      <c r="N4286" s="23"/>
      <c r="O4286" s="184" t="s">
        <v>32</v>
      </c>
      <c r="P4286" s="237"/>
    </row>
    <row r="4287" s="83" customFormat="1" ht="18" customHeight="1" spans="1:16">
      <c r="A4287" s="24">
        <v>4282</v>
      </c>
      <c r="B4287" s="24" t="s">
        <v>23</v>
      </c>
      <c r="C4287" s="24" t="s">
        <v>24</v>
      </c>
      <c r="D4287" s="24" t="s">
        <v>25</v>
      </c>
      <c r="E4287" s="60" t="s">
        <v>4460</v>
      </c>
      <c r="F4287" s="60" t="s">
        <v>8224</v>
      </c>
      <c r="G4287" s="94" t="s">
        <v>8487</v>
      </c>
      <c r="H4287" s="232" t="s">
        <v>194</v>
      </c>
      <c r="I4287" s="24">
        <v>5</v>
      </c>
      <c r="J4287" s="24" t="s">
        <v>8485</v>
      </c>
      <c r="K4287" s="60" t="s">
        <v>31</v>
      </c>
      <c r="L4287" s="106">
        <v>2</v>
      </c>
      <c r="M4287" s="27">
        <f>L4287*130</f>
        <v>260</v>
      </c>
      <c r="N4287" s="23"/>
      <c r="O4287" s="184" t="s">
        <v>32</v>
      </c>
      <c r="P4287" s="237"/>
    </row>
    <row r="4288" s="83" customFormat="1" ht="18" customHeight="1" spans="1:16">
      <c r="A4288" s="24">
        <v>4283</v>
      </c>
      <c r="B4288" s="24" t="s">
        <v>23</v>
      </c>
      <c r="C4288" s="24" t="s">
        <v>24</v>
      </c>
      <c r="D4288" s="24" t="s">
        <v>25</v>
      </c>
      <c r="E4288" s="60" t="s">
        <v>4460</v>
      </c>
      <c r="F4288" s="60" t="s">
        <v>8224</v>
      </c>
      <c r="G4288" s="94" t="s">
        <v>8488</v>
      </c>
      <c r="H4288" s="24" t="s">
        <v>194</v>
      </c>
      <c r="I4288" s="24">
        <v>8</v>
      </c>
      <c r="J4288" s="24" t="s">
        <v>8485</v>
      </c>
      <c r="K4288" s="60" t="s">
        <v>31</v>
      </c>
      <c r="L4288" s="106">
        <v>4</v>
      </c>
      <c r="M4288" s="27">
        <f>L4288*130</f>
        <v>520</v>
      </c>
      <c r="N4288" s="23"/>
      <c r="O4288" s="184" t="s">
        <v>32</v>
      </c>
      <c r="P4288" s="237"/>
    </row>
    <row r="4289" s="83" customFormat="1" ht="18" customHeight="1" spans="1:16">
      <c r="A4289" s="24">
        <v>4284</v>
      </c>
      <c r="B4289" s="24" t="s">
        <v>23</v>
      </c>
      <c r="C4289" s="24" t="s">
        <v>24</v>
      </c>
      <c r="D4289" s="24" t="s">
        <v>25</v>
      </c>
      <c r="E4289" s="24" t="s">
        <v>4460</v>
      </c>
      <c r="F4289" s="24" t="s">
        <v>8224</v>
      </c>
      <c r="G4289" s="94" t="s">
        <v>8489</v>
      </c>
      <c r="H4289" s="232" t="s">
        <v>194</v>
      </c>
      <c r="I4289" s="24">
        <v>2</v>
      </c>
      <c r="J4289" s="24" t="s">
        <v>8485</v>
      </c>
      <c r="K4289" s="60" t="s">
        <v>31</v>
      </c>
      <c r="L4289" s="106">
        <v>1</v>
      </c>
      <c r="M4289" s="27">
        <f>L4289*312</f>
        <v>312</v>
      </c>
      <c r="N4289" s="23"/>
      <c r="O4289" s="184" t="s">
        <v>32</v>
      </c>
      <c r="P4289" s="237"/>
    </row>
    <row r="4290" s="83" customFormat="1" ht="18" customHeight="1" spans="1:16">
      <c r="A4290" s="24">
        <v>4285</v>
      </c>
      <c r="B4290" s="24" t="s">
        <v>23</v>
      </c>
      <c r="C4290" s="24" t="s">
        <v>24</v>
      </c>
      <c r="D4290" s="24" t="s">
        <v>25</v>
      </c>
      <c r="E4290" s="60" t="s">
        <v>4460</v>
      </c>
      <c r="F4290" s="60" t="s">
        <v>8224</v>
      </c>
      <c r="G4290" s="94" t="s">
        <v>8490</v>
      </c>
      <c r="H4290" s="232" t="s">
        <v>194</v>
      </c>
      <c r="I4290" s="24">
        <v>4</v>
      </c>
      <c r="J4290" s="24" t="s">
        <v>8485</v>
      </c>
      <c r="K4290" s="60" t="s">
        <v>31</v>
      </c>
      <c r="L4290" s="106">
        <v>2</v>
      </c>
      <c r="M4290" s="27">
        <f t="shared" ref="M4290:M4312" si="198">L4290*130</f>
        <v>260</v>
      </c>
      <c r="N4290" s="23"/>
      <c r="O4290" s="184" t="s">
        <v>32</v>
      </c>
      <c r="P4290" s="237"/>
    </row>
    <row r="4291" s="83" customFormat="1" ht="18" customHeight="1" spans="1:16">
      <c r="A4291" s="24">
        <v>4286</v>
      </c>
      <c r="B4291" s="24" t="s">
        <v>23</v>
      </c>
      <c r="C4291" s="24" t="s">
        <v>24</v>
      </c>
      <c r="D4291" s="24" t="s">
        <v>25</v>
      </c>
      <c r="E4291" s="60" t="s">
        <v>4460</v>
      </c>
      <c r="F4291" s="60" t="s">
        <v>8224</v>
      </c>
      <c r="G4291" s="94" t="s">
        <v>8491</v>
      </c>
      <c r="H4291" s="232" t="s">
        <v>194</v>
      </c>
      <c r="I4291" s="24">
        <v>4</v>
      </c>
      <c r="J4291" s="24" t="s">
        <v>8485</v>
      </c>
      <c r="K4291" s="60" t="s">
        <v>31</v>
      </c>
      <c r="L4291" s="106">
        <v>3</v>
      </c>
      <c r="M4291" s="27">
        <f t="shared" si="198"/>
        <v>390</v>
      </c>
      <c r="N4291" s="23"/>
      <c r="O4291" s="184" t="s">
        <v>32</v>
      </c>
      <c r="P4291" s="237"/>
    </row>
    <row r="4292" s="83" customFormat="1" ht="18" customHeight="1" spans="1:16">
      <c r="A4292" s="24">
        <v>4287</v>
      </c>
      <c r="B4292" s="24" t="s">
        <v>23</v>
      </c>
      <c r="C4292" s="24" t="s">
        <v>24</v>
      </c>
      <c r="D4292" s="24" t="s">
        <v>25</v>
      </c>
      <c r="E4292" s="60" t="s">
        <v>4460</v>
      </c>
      <c r="F4292" s="60" t="s">
        <v>8224</v>
      </c>
      <c r="G4292" s="94" t="s">
        <v>8492</v>
      </c>
      <c r="H4292" s="232" t="s">
        <v>194</v>
      </c>
      <c r="I4292" s="24">
        <v>5</v>
      </c>
      <c r="J4292" s="24" t="s">
        <v>8485</v>
      </c>
      <c r="K4292" s="60" t="s">
        <v>31</v>
      </c>
      <c r="L4292" s="106">
        <v>2</v>
      </c>
      <c r="M4292" s="27">
        <f t="shared" si="198"/>
        <v>260</v>
      </c>
      <c r="N4292" s="23"/>
      <c r="O4292" s="184" t="s">
        <v>32</v>
      </c>
      <c r="P4292" s="237"/>
    </row>
    <row r="4293" s="83" customFormat="1" ht="18" customHeight="1" spans="1:16">
      <c r="A4293" s="24">
        <v>4288</v>
      </c>
      <c r="B4293" s="24" t="s">
        <v>23</v>
      </c>
      <c r="C4293" s="24" t="s">
        <v>24</v>
      </c>
      <c r="D4293" s="24" t="s">
        <v>25</v>
      </c>
      <c r="E4293" s="60" t="s">
        <v>4460</v>
      </c>
      <c r="F4293" s="60" t="s">
        <v>8224</v>
      </c>
      <c r="G4293" s="94" t="s">
        <v>8493</v>
      </c>
      <c r="H4293" s="232" t="s">
        <v>194</v>
      </c>
      <c r="I4293" s="24">
        <v>5</v>
      </c>
      <c r="J4293" s="24" t="s">
        <v>8485</v>
      </c>
      <c r="K4293" s="60" t="s">
        <v>31</v>
      </c>
      <c r="L4293" s="106">
        <v>3</v>
      </c>
      <c r="M4293" s="27">
        <f t="shared" si="198"/>
        <v>390</v>
      </c>
      <c r="N4293" s="23"/>
      <c r="O4293" s="184" t="s">
        <v>32</v>
      </c>
      <c r="P4293" s="237"/>
    </row>
    <row r="4294" s="83" customFormat="1" ht="18" customHeight="1" spans="1:16">
      <c r="A4294" s="24">
        <v>4289</v>
      </c>
      <c r="B4294" s="24" t="s">
        <v>23</v>
      </c>
      <c r="C4294" s="24" t="s">
        <v>24</v>
      </c>
      <c r="D4294" s="24" t="s">
        <v>25</v>
      </c>
      <c r="E4294" s="60" t="s">
        <v>4460</v>
      </c>
      <c r="F4294" s="60" t="s">
        <v>8224</v>
      </c>
      <c r="G4294" s="94" t="s">
        <v>8494</v>
      </c>
      <c r="H4294" s="232" t="s">
        <v>194</v>
      </c>
      <c r="I4294" s="24">
        <v>4</v>
      </c>
      <c r="J4294" s="24" t="s">
        <v>8485</v>
      </c>
      <c r="K4294" s="60" t="s">
        <v>31</v>
      </c>
      <c r="L4294" s="106">
        <v>2</v>
      </c>
      <c r="M4294" s="27">
        <f t="shared" si="198"/>
        <v>260</v>
      </c>
      <c r="N4294" s="23"/>
      <c r="O4294" s="184" t="s">
        <v>32</v>
      </c>
      <c r="P4294" s="237"/>
    </row>
    <row r="4295" s="83" customFormat="1" ht="18" customHeight="1" spans="1:16">
      <c r="A4295" s="24">
        <v>4290</v>
      </c>
      <c r="B4295" s="24" t="s">
        <v>23</v>
      </c>
      <c r="C4295" s="24" t="s">
        <v>24</v>
      </c>
      <c r="D4295" s="24" t="s">
        <v>25</v>
      </c>
      <c r="E4295" s="60" t="s">
        <v>4460</v>
      </c>
      <c r="F4295" s="60" t="s">
        <v>8224</v>
      </c>
      <c r="G4295" s="94" t="s">
        <v>8495</v>
      </c>
      <c r="H4295" s="232" t="s">
        <v>194</v>
      </c>
      <c r="I4295" s="24">
        <v>5</v>
      </c>
      <c r="J4295" s="24" t="s">
        <v>8485</v>
      </c>
      <c r="K4295" s="60" t="s">
        <v>31</v>
      </c>
      <c r="L4295" s="106">
        <v>3</v>
      </c>
      <c r="M4295" s="27">
        <f t="shared" si="198"/>
        <v>390</v>
      </c>
      <c r="N4295" s="23"/>
      <c r="O4295" s="184" t="s">
        <v>32</v>
      </c>
      <c r="P4295" s="237"/>
    </row>
    <row r="4296" s="83" customFormat="1" ht="18" customHeight="1" spans="1:16">
      <c r="A4296" s="24">
        <v>4291</v>
      </c>
      <c r="B4296" s="24" t="s">
        <v>23</v>
      </c>
      <c r="C4296" s="24" t="s">
        <v>24</v>
      </c>
      <c r="D4296" s="24" t="s">
        <v>25</v>
      </c>
      <c r="E4296" s="60" t="s">
        <v>4460</v>
      </c>
      <c r="F4296" s="60" t="s">
        <v>8224</v>
      </c>
      <c r="G4296" s="94" t="s">
        <v>8496</v>
      </c>
      <c r="H4296" s="232" t="s">
        <v>194</v>
      </c>
      <c r="I4296" s="24">
        <v>3</v>
      </c>
      <c r="J4296" s="24" t="s">
        <v>8485</v>
      </c>
      <c r="K4296" s="60" t="s">
        <v>31</v>
      </c>
      <c r="L4296" s="106">
        <v>2</v>
      </c>
      <c r="M4296" s="27">
        <f t="shared" si="198"/>
        <v>260</v>
      </c>
      <c r="N4296" s="23"/>
      <c r="O4296" s="184" t="s">
        <v>32</v>
      </c>
      <c r="P4296" s="237"/>
    </row>
    <row r="4297" s="83" customFormat="1" ht="18" customHeight="1" spans="1:16">
      <c r="A4297" s="24">
        <v>4292</v>
      </c>
      <c r="B4297" s="24" t="s">
        <v>23</v>
      </c>
      <c r="C4297" s="24" t="s">
        <v>24</v>
      </c>
      <c r="D4297" s="24" t="s">
        <v>25</v>
      </c>
      <c r="E4297" s="60" t="s">
        <v>4460</v>
      </c>
      <c r="F4297" s="60" t="s">
        <v>8224</v>
      </c>
      <c r="G4297" s="94" t="s">
        <v>8497</v>
      </c>
      <c r="H4297" s="24" t="s">
        <v>194</v>
      </c>
      <c r="I4297" s="24">
        <v>6</v>
      </c>
      <c r="J4297" s="24" t="s">
        <v>8485</v>
      </c>
      <c r="K4297" s="60" t="s">
        <v>31</v>
      </c>
      <c r="L4297" s="106">
        <v>4</v>
      </c>
      <c r="M4297" s="27">
        <f t="shared" si="198"/>
        <v>520</v>
      </c>
      <c r="N4297" s="23"/>
      <c r="O4297" s="184" t="s">
        <v>32</v>
      </c>
      <c r="P4297" s="237"/>
    </row>
    <row r="4298" s="83" customFormat="1" ht="18" customHeight="1" spans="1:16">
      <c r="A4298" s="24">
        <v>4293</v>
      </c>
      <c r="B4298" s="24" t="s">
        <v>23</v>
      </c>
      <c r="C4298" s="24" t="s">
        <v>24</v>
      </c>
      <c r="D4298" s="24" t="s">
        <v>25</v>
      </c>
      <c r="E4298" s="24" t="s">
        <v>4460</v>
      </c>
      <c r="F4298" s="24" t="s">
        <v>8224</v>
      </c>
      <c r="G4298" s="94" t="s">
        <v>8498</v>
      </c>
      <c r="H4298" s="232" t="s">
        <v>194</v>
      </c>
      <c r="I4298" s="24">
        <v>4</v>
      </c>
      <c r="J4298" s="24" t="s">
        <v>8485</v>
      </c>
      <c r="K4298" s="60" t="s">
        <v>31</v>
      </c>
      <c r="L4298" s="106">
        <v>3</v>
      </c>
      <c r="M4298" s="27">
        <f t="shared" si="198"/>
        <v>390</v>
      </c>
      <c r="N4298" s="23"/>
      <c r="O4298" s="184" t="s">
        <v>32</v>
      </c>
      <c r="P4298" s="237"/>
    </row>
    <row r="4299" s="83" customFormat="1" ht="18" customHeight="1" spans="1:16">
      <c r="A4299" s="24">
        <v>4294</v>
      </c>
      <c r="B4299" s="24" t="s">
        <v>23</v>
      </c>
      <c r="C4299" s="24" t="s">
        <v>24</v>
      </c>
      <c r="D4299" s="24" t="s">
        <v>25</v>
      </c>
      <c r="E4299" s="60" t="s">
        <v>4460</v>
      </c>
      <c r="F4299" s="60" t="s">
        <v>8224</v>
      </c>
      <c r="G4299" s="94" t="s">
        <v>8499</v>
      </c>
      <c r="H4299" s="232" t="s">
        <v>194</v>
      </c>
      <c r="I4299" s="24">
        <v>4</v>
      </c>
      <c r="J4299" s="24" t="s">
        <v>8485</v>
      </c>
      <c r="K4299" s="60" t="s">
        <v>31</v>
      </c>
      <c r="L4299" s="106">
        <v>3</v>
      </c>
      <c r="M4299" s="27">
        <f t="shared" si="198"/>
        <v>390</v>
      </c>
      <c r="N4299" s="23"/>
      <c r="O4299" s="184" t="s">
        <v>32</v>
      </c>
      <c r="P4299" s="237"/>
    </row>
    <row r="4300" s="83" customFormat="1" ht="18" customHeight="1" spans="1:16">
      <c r="A4300" s="24">
        <v>4295</v>
      </c>
      <c r="B4300" s="24" t="s">
        <v>23</v>
      </c>
      <c r="C4300" s="24" t="s">
        <v>24</v>
      </c>
      <c r="D4300" s="24" t="s">
        <v>25</v>
      </c>
      <c r="E4300" s="60" t="s">
        <v>4460</v>
      </c>
      <c r="F4300" s="60" t="s">
        <v>8224</v>
      </c>
      <c r="G4300" s="94" t="s">
        <v>8500</v>
      </c>
      <c r="H4300" s="232" t="s">
        <v>194</v>
      </c>
      <c r="I4300" s="24">
        <v>5</v>
      </c>
      <c r="J4300" s="24" t="s">
        <v>8485</v>
      </c>
      <c r="K4300" s="60" t="s">
        <v>31</v>
      </c>
      <c r="L4300" s="106">
        <v>2</v>
      </c>
      <c r="M4300" s="27">
        <f t="shared" si="198"/>
        <v>260</v>
      </c>
      <c r="N4300" s="23"/>
      <c r="O4300" s="184" t="s">
        <v>32</v>
      </c>
      <c r="P4300" s="237"/>
    </row>
    <row r="4301" s="83" customFormat="1" ht="18" customHeight="1" spans="1:16">
      <c r="A4301" s="24">
        <v>4296</v>
      </c>
      <c r="B4301" s="24" t="s">
        <v>23</v>
      </c>
      <c r="C4301" s="24" t="s">
        <v>24</v>
      </c>
      <c r="D4301" s="24" t="s">
        <v>25</v>
      </c>
      <c r="E4301" s="60" t="s">
        <v>4460</v>
      </c>
      <c r="F4301" s="60" t="s">
        <v>8224</v>
      </c>
      <c r="G4301" s="94" t="s">
        <v>8501</v>
      </c>
      <c r="H4301" s="232" t="s">
        <v>194</v>
      </c>
      <c r="I4301" s="24">
        <v>4</v>
      </c>
      <c r="J4301" s="24" t="s">
        <v>8485</v>
      </c>
      <c r="K4301" s="60" t="s">
        <v>31</v>
      </c>
      <c r="L4301" s="106">
        <v>2</v>
      </c>
      <c r="M4301" s="27">
        <f t="shared" si="198"/>
        <v>260</v>
      </c>
      <c r="N4301" s="23"/>
      <c r="O4301" s="184" t="s">
        <v>32</v>
      </c>
      <c r="P4301" s="237"/>
    </row>
    <row r="4302" s="83" customFormat="1" ht="18" customHeight="1" spans="1:16">
      <c r="A4302" s="24">
        <v>4297</v>
      </c>
      <c r="B4302" s="24" t="s">
        <v>23</v>
      </c>
      <c r="C4302" s="24" t="s">
        <v>24</v>
      </c>
      <c r="D4302" s="24" t="s">
        <v>25</v>
      </c>
      <c r="E4302" s="60" t="s">
        <v>4460</v>
      </c>
      <c r="F4302" s="60" t="s">
        <v>8224</v>
      </c>
      <c r="G4302" s="94" t="s">
        <v>8502</v>
      </c>
      <c r="H4302" s="24" t="s">
        <v>194</v>
      </c>
      <c r="I4302" s="24">
        <v>6</v>
      </c>
      <c r="J4302" s="24" t="s">
        <v>8485</v>
      </c>
      <c r="K4302" s="60" t="s">
        <v>31</v>
      </c>
      <c r="L4302" s="106">
        <v>6</v>
      </c>
      <c r="M4302" s="27">
        <f t="shared" si="198"/>
        <v>780</v>
      </c>
      <c r="N4302" s="23"/>
      <c r="O4302" s="184" t="s">
        <v>32</v>
      </c>
      <c r="P4302" s="237"/>
    </row>
    <row r="4303" s="83" customFormat="1" ht="18" customHeight="1" spans="1:16">
      <c r="A4303" s="24">
        <v>4298</v>
      </c>
      <c r="B4303" s="24" t="s">
        <v>23</v>
      </c>
      <c r="C4303" s="24" t="s">
        <v>24</v>
      </c>
      <c r="D4303" s="24" t="s">
        <v>25</v>
      </c>
      <c r="E4303" s="60" t="s">
        <v>4460</v>
      </c>
      <c r="F4303" s="60" t="s">
        <v>8224</v>
      </c>
      <c r="G4303" s="94" t="s">
        <v>8503</v>
      </c>
      <c r="H4303" s="232" t="s">
        <v>194</v>
      </c>
      <c r="I4303" s="24">
        <v>5</v>
      </c>
      <c r="J4303" s="24" t="s">
        <v>8485</v>
      </c>
      <c r="K4303" s="60" t="s">
        <v>31</v>
      </c>
      <c r="L4303" s="106">
        <v>3</v>
      </c>
      <c r="M4303" s="27">
        <f t="shared" si="198"/>
        <v>390</v>
      </c>
      <c r="N4303" s="23"/>
      <c r="O4303" s="184" t="s">
        <v>32</v>
      </c>
      <c r="P4303" s="237"/>
    </row>
    <row r="4304" s="83" customFormat="1" ht="18" customHeight="1" spans="1:16">
      <c r="A4304" s="24">
        <v>4299</v>
      </c>
      <c r="B4304" s="24" t="s">
        <v>23</v>
      </c>
      <c r="C4304" s="24" t="s">
        <v>24</v>
      </c>
      <c r="D4304" s="24" t="s">
        <v>25</v>
      </c>
      <c r="E4304" s="60" t="s">
        <v>4460</v>
      </c>
      <c r="F4304" s="60" t="s">
        <v>8224</v>
      </c>
      <c r="G4304" s="94" t="s">
        <v>8504</v>
      </c>
      <c r="H4304" s="232" t="s">
        <v>194</v>
      </c>
      <c r="I4304" s="24">
        <v>6</v>
      </c>
      <c r="J4304" s="24" t="s">
        <v>8485</v>
      </c>
      <c r="K4304" s="60" t="s">
        <v>31</v>
      </c>
      <c r="L4304" s="106">
        <v>3</v>
      </c>
      <c r="M4304" s="27">
        <f t="shared" si="198"/>
        <v>390</v>
      </c>
      <c r="N4304" s="23"/>
      <c r="O4304" s="184" t="s">
        <v>32</v>
      </c>
      <c r="P4304" s="237"/>
    </row>
    <row r="4305" s="83" customFormat="1" ht="18" customHeight="1" spans="1:16">
      <c r="A4305" s="24">
        <v>4300</v>
      </c>
      <c r="B4305" s="24" t="s">
        <v>23</v>
      </c>
      <c r="C4305" s="24" t="s">
        <v>24</v>
      </c>
      <c r="D4305" s="24" t="s">
        <v>25</v>
      </c>
      <c r="E4305" s="24" t="s">
        <v>4460</v>
      </c>
      <c r="F4305" s="24" t="s">
        <v>8224</v>
      </c>
      <c r="G4305" s="94" t="s">
        <v>8505</v>
      </c>
      <c r="H4305" s="232" t="s">
        <v>194</v>
      </c>
      <c r="I4305" s="24">
        <v>5</v>
      </c>
      <c r="J4305" s="24" t="s">
        <v>8485</v>
      </c>
      <c r="K4305" s="60" t="s">
        <v>31</v>
      </c>
      <c r="L4305" s="106">
        <v>2</v>
      </c>
      <c r="M4305" s="27">
        <f t="shared" si="198"/>
        <v>260</v>
      </c>
      <c r="N4305" s="23"/>
      <c r="O4305" s="184" t="s">
        <v>32</v>
      </c>
      <c r="P4305" s="237"/>
    </row>
    <row r="4306" s="83" customFormat="1" ht="18" customHeight="1" spans="1:16">
      <c r="A4306" s="24">
        <v>4301</v>
      </c>
      <c r="B4306" s="24" t="s">
        <v>23</v>
      </c>
      <c r="C4306" s="24" t="s">
        <v>24</v>
      </c>
      <c r="D4306" s="24" t="s">
        <v>25</v>
      </c>
      <c r="E4306" s="60" t="s">
        <v>4460</v>
      </c>
      <c r="F4306" s="60" t="s">
        <v>8224</v>
      </c>
      <c r="G4306" s="94" t="s">
        <v>8506</v>
      </c>
      <c r="H4306" s="232" t="s">
        <v>194</v>
      </c>
      <c r="I4306" s="24">
        <v>3</v>
      </c>
      <c r="J4306" s="24" t="s">
        <v>8485</v>
      </c>
      <c r="K4306" s="60" t="s">
        <v>31</v>
      </c>
      <c r="L4306" s="106">
        <v>3</v>
      </c>
      <c r="M4306" s="27">
        <f t="shared" si="198"/>
        <v>390</v>
      </c>
      <c r="N4306" s="23"/>
      <c r="O4306" s="184" t="s">
        <v>32</v>
      </c>
      <c r="P4306" s="237"/>
    </row>
    <row r="4307" s="83" customFormat="1" ht="18" customHeight="1" spans="1:16">
      <c r="A4307" s="24">
        <v>4302</v>
      </c>
      <c r="B4307" s="24" t="s">
        <v>23</v>
      </c>
      <c r="C4307" s="24" t="s">
        <v>24</v>
      </c>
      <c r="D4307" s="24" t="s">
        <v>25</v>
      </c>
      <c r="E4307" s="24" t="s">
        <v>4460</v>
      </c>
      <c r="F4307" s="24" t="s">
        <v>8224</v>
      </c>
      <c r="G4307" s="94" t="s">
        <v>8507</v>
      </c>
      <c r="H4307" s="232" t="s">
        <v>194</v>
      </c>
      <c r="I4307" s="24">
        <v>3</v>
      </c>
      <c r="J4307" s="24" t="s">
        <v>8485</v>
      </c>
      <c r="K4307" s="60" t="s">
        <v>31</v>
      </c>
      <c r="L4307" s="106">
        <v>3</v>
      </c>
      <c r="M4307" s="27">
        <f t="shared" si="198"/>
        <v>390</v>
      </c>
      <c r="N4307" s="23"/>
      <c r="O4307" s="184" t="s">
        <v>32</v>
      </c>
      <c r="P4307" s="237"/>
    </row>
    <row r="4308" s="83" customFormat="1" ht="18" customHeight="1" spans="1:16">
      <c r="A4308" s="24">
        <v>4303</v>
      </c>
      <c r="B4308" s="24" t="s">
        <v>23</v>
      </c>
      <c r="C4308" s="24" t="s">
        <v>24</v>
      </c>
      <c r="D4308" s="24" t="s">
        <v>25</v>
      </c>
      <c r="E4308" s="24" t="s">
        <v>4460</v>
      </c>
      <c r="F4308" s="24" t="s">
        <v>8224</v>
      </c>
      <c r="G4308" s="94" t="s">
        <v>8508</v>
      </c>
      <c r="H4308" s="24" t="s">
        <v>194</v>
      </c>
      <c r="I4308" s="24">
        <v>5</v>
      </c>
      <c r="J4308" s="24" t="s">
        <v>8485</v>
      </c>
      <c r="K4308" s="60" t="s">
        <v>31</v>
      </c>
      <c r="L4308" s="106">
        <v>5</v>
      </c>
      <c r="M4308" s="27">
        <f t="shared" si="198"/>
        <v>650</v>
      </c>
      <c r="N4308" s="23"/>
      <c r="O4308" s="184" t="s">
        <v>32</v>
      </c>
      <c r="P4308" s="237"/>
    </row>
    <row r="4309" s="83" customFormat="1" ht="18" customHeight="1" spans="1:16">
      <c r="A4309" s="24">
        <v>4304</v>
      </c>
      <c r="B4309" s="24" t="s">
        <v>23</v>
      </c>
      <c r="C4309" s="24" t="s">
        <v>24</v>
      </c>
      <c r="D4309" s="24" t="s">
        <v>25</v>
      </c>
      <c r="E4309" s="60" t="s">
        <v>4460</v>
      </c>
      <c r="F4309" s="60" t="s">
        <v>8224</v>
      </c>
      <c r="G4309" s="94" t="s">
        <v>8509</v>
      </c>
      <c r="H4309" s="232" t="s">
        <v>194</v>
      </c>
      <c r="I4309" s="24">
        <v>3</v>
      </c>
      <c r="J4309" s="24" t="s">
        <v>8485</v>
      </c>
      <c r="K4309" s="60" t="s">
        <v>31</v>
      </c>
      <c r="L4309" s="106">
        <v>3</v>
      </c>
      <c r="M4309" s="27">
        <f t="shared" si="198"/>
        <v>390</v>
      </c>
      <c r="N4309" s="23"/>
      <c r="O4309" s="184" t="s">
        <v>32</v>
      </c>
      <c r="P4309" s="237"/>
    </row>
    <row r="4310" s="83" customFormat="1" ht="18" customHeight="1" spans="1:16">
      <c r="A4310" s="24">
        <v>4305</v>
      </c>
      <c r="B4310" s="24" t="s">
        <v>23</v>
      </c>
      <c r="C4310" s="24" t="s">
        <v>24</v>
      </c>
      <c r="D4310" s="24" t="s">
        <v>25</v>
      </c>
      <c r="E4310" s="60" t="s">
        <v>4460</v>
      </c>
      <c r="F4310" s="60" t="s">
        <v>8224</v>
      </c>
      <c r="G4310" s="94" t="s">
        <v>8510</v>
      </c>
      <c r="H4310" s="232" t="s">
        <v>194</v>
      </c>
      <c r="I4310" s="24">
        <v>7</v>
      </c>
      <c r="J4310" s="24" t="s">
        <v>8485</v>
      </c>
      <c r="K4310" s="60" t="s">
        <v>31</v>
      </c>
      <c r="L4310" s="106">
        <v>3</v>
      </c>
      <c r="M4310" s="27">
        <f t="shared" si="198"/>
        <v>390</v>
      </c>
      <c r="N4310" s="23"/>
      <c r="O4310" s="184" t="s">
        <v>32</v>
      </c>
      <c r="P4310" s="237"/>
    </row>
    <row r="4311" s="83" customFormat="1" ht="18" customHeight="1" spans="1:16">
      <c r="A4311" s="24">
        <v>4306</v>
      </c>
      <c r="B4311" s="24" t="s">
        <v>23</v>
      </c>
      <c r="C4311" s="24" t="s">
        <v>24</v>
      </c>
      <c r="D4311" s="24" t="s">
        <v>25</v>
      </c>
      <c r="E4311" s="24" t="s">
        <v>4460</v>
      </c>
      <c r="F4311" s="24" t="s">
        <v>8224</v>
      </c>
      <c r="G4311" s="94" t="s">
        <v>5383</v>
      </c>
      <c r="H4311" s="232" t="s">
        <v>194</v>
      </c>
      <c r="I4311" s="24">
        <v>4</v>
      </c>
      <c r="J4311" s="24" t="s">
        <v>8485</v>
      </c>
      <c r="K4311" s="60" t="s">
        <v>31</v>
      </c>
      <c r="L4311" s="106">
        <v>3</v>
      </c>
      <c r="M4311" s="27">
        <f t="shared" si="198"/>
        <v>390</v>
      </c>
      <c r="N4311" s="23"/>
      <c r="O4311" s="184" t="s">
        <v>32</v>
      </c>
      <c r="P4311" s="237"/>
    </row>
    <row r="4312" s="83" customFormat="1" ht="18" customHeight="1" spans="1:16">
      <c r="A4312" s="24">
        <v>4307</v>
      </c>
      <c r="B4312" s="24" t="s">
        <v>23</v>
      </c>
      <c r="C4312" s="24" t="s">
        <v>24</v>
      </c>
      <c r="D4312" s="24" t="s">
        <v>25</v>
      </c>
      <c r="E4312" s="60" t="s">
        <v>4460</v>
      </c>
      <c r="F4312" s="60" t="s">
        <v>8224</v>
      </c>
      <c r="G4312" s="94" t="s">
        <v>8511</v>
      </c>
      <c r="H4312" s="232" t="s">
        <v>194</v>
      </c>
      <c r="I4312" s="24">
        <v>4</v>
      </c>
      <c r="J4312" s="24" t="s">
        <v>8485</v>
      </c>
      <c r="K4312" s="60" t="s">
        <v>31</v>
      </c>
      <c r="L4312" s="106">
        <v>3</v>
      </c>
      <c r="M4312" s="27">
        <f t="shared" si="198"/>
        <v>390</v>
      </c>
      <c r="N4312" s="23"/>
      <c r="O4312" s="184" t="s">
        <v>32</v>
      </c>
      <c r="P4312" s="237"/>
    </row>
    <row r="4313" s="83" customFormat="1" ht="18" customHeight="1" spans="1:16">
      <c r="A4313" s="24">
        <v>4308</v>
      </c>
      <c r="B4313" s="24" t="s">
        <v>23</v>
      </c>
      <c r="C4313" s="24" t="s">
        <v>24</v>
      </c>
      <c r="D4313" s="24" t="s">
        <v>25</v>
      </c>
      <c r="E4313" s="60" t="s">
        <v>4460</v>
      </c>
      <c r="F4313" s="60" t="s">
        <v>8224</v>
      </c>
      <c r="G4313" s="94" t="s">
        <v>8512</v>
      </c>
      <c r="H4313" s="24" t="s">
        <v>1583</v>
      </c>
      <c r="I4313" s="24">
        <v>3</v>
      </c>
      <c r="J4313" s="24" t="s">
        <v>8485</v>
      </c>
      <c r="K4313" s="60" t="s">
        <v>31</v>
      </c>
      <c r="L4313" s="106">
        <v>3</v>
      </c>
      <c r="M4313" s="27">
        <f>L4313*312</f>
        <v>936</v>
      </c>
      <c r="N4313" s="23"/>
      <c r="O4313" s="184" t="s">
        <v>32</v>
      </c>
      <c r="P4313" s="237"/>
    </row>
    <row r="4314" s="83" customFormat="1" ht="18" customHeight="1" spans="1:16">
      <c r="A4314" s="24">
        <v>4309</v>
      </c>
      <c r="B4314" s="24" t="s">
        <v>23</v>
      </c>
      <c r="C4314" s="24" t="s">
        <v>24</v>
      </c>
      <c r="D4314" s="24" t="s">
        <v>25</v>
      </c>
      <c r="E4314" s="60" t="s">
        <v>4460</v>
      </c>
      <c r="F4314" s="60" t="s">
        <v>8224</v>
      </c>
      <c r="G4314" s="94" t="s">
        <v>8513</v>
      </c>
      <c r="H4314" s="232" t="s">
        <v>194</v>
      </c>
      <c r="I4314" s="24">
        <v>7</v>
      </c>
      <c r="J4314" s="24" t="s">
        <v>8485</v>
      </c>
      <c r="K4314" s="60" t="s">
        <v>31</v>
      </c>
      <c r="L4314" s="106">
        <v>3</v>
      </c>
      <c r="M4314" s="27">
        <f t="shared" ref="M4314:M4321" si="199">L4314*130</f>
        <v>390</v>
      </c>
      <c r="N4314" s="23"/>
      <c r="O4314" s="184" t="s">
        <v>32</v>
      </c>
      <c r="P4314" s="237"/>
    </row>
    <row r="4315" s="83" customFormat="1" ht="18" customHeight="1" spans="1:16">
      <c r="A4315" s="24">
        <v>4310</v>
      </c>
      <c r="B4315" s="24" t="s">
        <v>23</v>
      </c>
      <c r="C4315" s="24" t="s">
        <v>24</v>
      </c>
      <c r="D4315" s="24" t="s">
        <v>25</v>
      </c>
      <c r="E4315" s="60" t="s">
        <v>4460</v>
      </c>
      <c r="F4315" s="60" t="s">
        <v>8224</v>
      </c>
      <c r="G4315" s="94" t="s">
        <v>8514</v>
      </c>
      <c r="H4315" s="24" t="s">
        <v>1583</v>
      </c>
      <c r="I4315" s="24">
        <v>4</v>
      </c>
      <c r="J4315" s="24" t="s">
        <v>8485</v>
      </c>
      <c r="K4315" s="60" t="s">
        <v>31</v>
      </c>
      <c r="L4315" s="106">
        <v>4</v>
      </c>
      <c r="M4315" s="27">
        <f t="shared" si="199"/>
        <v>520</v>
      </c>
      <c r="N4315" s="23"/>
      <c r="O4315" s="184" t="s">
        <v>32</v>
      </c>
      <c r="P4315" s="237"/>
    </row>
    <row r="4316" s="83" customFormat="1" ht="18" customHeight="1" spans="1:16">
      <c r="A4316" s="24">
        <v>4311</v>
      </c>
      <c r="B4316" s="24" t="s">
        <v>23</v>
      </c>
      <c r="C4316" s="24" t="s">
        <v>24</v>
      </c>
      <c r="D4316" s="24" t="s">
        <v>25</v>
      </c>
      <c r="E4316" s="60" t="s">
        <v>4460</v>
      </c>
      <c r="F4316" s="60" t="s">
        <v>8224</v>
      </c>
      <c r="G4316" s="94" t="s">
        <v>658</v>
      </c>
      <c r="H4316" s="232" t="s">
        <v>194</v>
      </c>
      <c r="I4316" s="24">
        <v>4</v>
      </c>
      <c r="J4316" s="24" t="s">
        <v>8485</v>
      </c>
      <c r="K4316" s="60" t="s">
        <v>31</v>
      </c>
      <c r="L4316" s="106">
        <v>2</v>
      </c>
      <c r="M4316" s="27">
        <f t="shared" si="199"/>
        <v>260</v>
      </c>
      <c r="N4316" s="23"/>
      <c r="O4316" s="184" t="s">
        <v>32</v>
      </c>
      <c r="P4316" s="237"/>
    </row>
    <row r="4317" s="83" customFormat="1" ht="18" customHeight="1" spans="1:16">
      <c r="A4317" s="24">
        <v>4312</v>
      </c>
      <c r="B4317" s="24" t="s">
        <v>23</v>
      </c>
      <c r="C4317" s="24" t="s">
        <v>24</v>
      </c>
      <c r="D4317" s="24" t="s">
        <v>25</v>
      </c>
      <c r="E4317" s="60" t="s">
        <v>4460</v>
      </c>
      <c r="F4317" s="60" t="s">
        <v>8224</v>
      </c>
      <c r="G4317" s="94" t="s">
        <v>8515</v>
      </c>
      <c r="H4317" s="232" t="s">
        <v>194</v>
      </c>
      <c r="I4317" s="24">
        <v>3</v>
      </c>
      <c r="J4317" s="24" t="s">
        <v>8485</v>
      </c>
      <c r="K4317" s="60" t="s">
        <v>31</v>
      </c>
      <c r="L4317" s="106">
        <v>2</v>
      </c>
      <c r="M4317" s="27">
        <f t="shared" si="199"/>
        <v>260</v>
      </c>
      <c r="N4317" s="23"/>
      <c r="O4317" s="184" t="s">
        <v>32</v>
      </c>
      <c r="P4317" s="237"/>
    </row>
    <row r="4318" s="83" customFormat="1" ht="18" customHeight="1" spans="1:16">
      <c r="A4318" s="24">
        <v>4313</v>
      </c>
      <c r="B4318" s="24" t="s">
        <v>23</v>
      </c>
      <c r="C4318" s="24" t="s">
        <v>24</v>
      </c>
      <c r="D4318" s="24" t="s">
        <v>25</v>
      </c>
      <c r="E4318" s="60" t="s">
        <v>4460</v>
      </c>
      <c r="F4318" s="60" t="s">
        <v>8224</v>
      </c>
      <c r="G4318" s="94" t="s">
        <v>8516</v>
      </c>
      <c r="H4318" s="24" t="s">
        <v>1583</v>
      </c>
      <c r="I4318" s="24">
        <v>4</v>
      </c>
      <c r="J4318" s="24" t="s">
        <v>8485</v>
      </c>
      <c r="K4318" s="60" t="s">
        <v>31</v>
      </c>
      <c r="L4318" s="106">
        <v>4</v>
      </c>
      <c r="M4318" s="27">
        <f t="shared" si="199"/>
        <v>520</v>
      </c>
      <c r="N4318" s="23"/>
      <c r="O4318" s="184" t="s">
        <v>32</v>
      </c>
      <c r="P4318" s="237"/>
    </row>
    <row r="4319" s="83" customFormat="1" ht="18" customHeight="1" spans="1:16">
      <c r="A4319" s="24">
        <v>4314</v>
      </c>
      <c r="B4319" s="24" t="s">
        <v>23</v>
      </c>
      <c r="C4319" s="24" t="s">
        <v>24</v>
      </c>
      <c r="D4319" s="24" t="s">
        <v>25</v>
      </c>
      <c r="E4319" s="60" t="s">
        <v>4460</v>
      </c>
      <c r="F4319" s="60" t="s">
        <v>8224</v>
      </c>
      <c r="G4319" s="94" t="s">
        <v>8517</v>
      </c>
      <c r="H4319" s="24" t="s">
        <v>194</v>
      </c>
      <c r="I4319" s="24">
        <v>4</v>
      </c>
      <c r="J4319" s="24" t="s">
        <v>8485</v>
      </c>
      <c r="K4319" s="60" t="s">
        <v>31</v>
      </c>
      <c r="L4319" s="106">
        <v>4</v>
      </c>
      <c r="M4319" s="27">
        <f t="shared" si="199"/>
        <v>520</v>
      </c>
      <c r="N4319" s="23"/>
      <c r="O4319" s="184" t="s">
        <v>32</v>
      </c>
      <c r="P4319" s="237"/>
    </row>
    <row r="4320" s="83" customFormat="1" ht="18" customHeight="1" spans="1:16">
      <c r="A4320" s="24">
        <v>4315</v>
      </c>
      <c r="B4320" s="24" t="s">
        <v>23</v>
      </c>
      <c r="C4320" s="24" t="s">
        <v>24</v>
      </c>
      <c r="D4320" s="24" t="s">
        <v>25</v>
      </c>
      <c r="E4320" s="60" t="s">
        <v>4460</v>
      </c>
      <c r="F4320" s="60" t="s">
        <v>8224</v>
      </c>
      <c r="G4320" s="94" t="s">
        <v>8518</v>
      </c>
      <c r="H4320" s="232" t="s">
        <v>194</v>
      </c>
      <c r="I4320" s="24">
        <v>6</v>
      </c>
      <c r="J4320" s="24" t="s">
        <v>8485</v>
      </c>
      <c r="K4320" s="60" t="s">
        <v>31</v>
      </c>
      <c r="L4320" s="106">
        <v>3</v>
      </c>
      <c r="M4320" s="27">
        <f t="shared" si="199"/>
        <v>390</v>
      </c>
      <c r="N4320" s="23"/>
      <c r="O4320" s="184" t="s">
        <v>32</v>
      </c>
      <c r="P4320" s="237"/>
    </row>
    <row r="4321" s="83" customFormat="1" ht="18" customHeight="1" spans="1:16">
      <c r="A4321" s="24">
        <v>4316</v>
      </c>
      <c r="B4321" s="24" t="s">
        <v>23</v>
      </c>
      <c r="C4321" s="24" t="s">
        <v>24</v>
      </c>
      <c r="D4321" s="24" t="s">
        <v>25</v>
      </c>
      <c r="E4321" s="60" t="s">
        <v>4460</v>
      </c>
      <c r="F4321" s="60" t="s">
        <v>8224</v>
      </c>
      <c r="G4321" s="94" t="s">
        <v>8519</v>
      </c>
      <c r="H4321" s="232" t="s">
        <v>194</v>
      </c>
      <c r="I4321" s="24">
        <v>5</v>
      </c>
      <c r="J4321" s="24" t="s">
        <v>8485</v>
      </c>
      <c r="K4321" s="60" t="s">
        <v>31</v>
      </c>
      <c r="L4321" s="106">
        <v>2</v>
      </c>
      <c r="M4321" s="27">
        <f t="shared" si="199"/>
        <v>260</v>
      </c>
      <c r="N4321" s="23"/>
      <c r="O4321" s="184" t="s">
        <v>32</v>
      </c>
      <c r="P4321" s="237"/>
    </row>
    <row r="4322" s="83" customFormat="1" ht="18" customHeight="1" spans="1:16">
      <c r="A4322" s="24">
        <v>4317</v>
      </c>
      <c r="B4322" s="24" t="s">
        <v>23</v>
      </c>
      <c r="C4322" s="24" t="s">
        <v>24</v>
      </c>
      <c r="D4322" s="24" t="s">
        <v>25</v>
      </c>
      <c r="E4322" s="60" t="s">
        <v>4460</v>
      </c>
      <c r="F4322" s="60" t="s">
        <v>8224</v>
      </c>
      <c r="G4322" s="94" t="s">
        <v>8520</v>
      </c>
      <c r="H4322" s="24" t="s">
        <v>51</v>
      </c>
      <c r="I4322" s="24">
        <v>6</v>
      </c>
      <c r="J4322" s="24" t="s">
        <v>8485</v>
      </c>
      <c r="K4322" s="60" t="s">
        <v>31</v>
      </c>
      <c r="L4322" s="106">
        <v>3</v>
      </c>
      <c r="M4322" s="27">
        <f>L4322*312</f>
        <v>936</v>
      </c>
      <c r="N4322" s="23"/>
      <c r="O4322" s="184" t="s">
        <v>32</v>
      </c>
      <c r="P4322" s="237"/>
    </row>
    <row r="4323" s="83" customFormat="1" ht="18" customHeight="1" spans="1:16">
      <c r="A4323" s="24">
        <v>4318</v>
      </c>
      <c r="B4323" s="24" t="s">
        <v>23</v>
      </c>
      <c r="C4323" s="24" t="s">
        <v>24</v>
      </c>
      <c r="D4323" s="24" t="s">
        <v>25</v>
      </c>
      <c r="E4323" s="60" t="s">
        <v>4878</v>
      </c>
      <c r="F4323" s="60" t="s">
        <v>8224</v>
      </c>
      <c r="G4323" s="94" t="s">
        <v>8521</v>
      </c>
      <c r="H4323" s="24" t="s">
        <v>1583</v>
      </c>
      <c r="I4323" s="24">
        <v>3</v>
      </c>
      <c r="J4323" s="24" t="s">
        <v>8485</v>
      </c>
      <c r="K4323" s="60" t="s">
        <v>31</v>
      </c>
      <c r="L4323" s="106">
        <v>3</v>
      </c>
      <c r="M4323" s="27">
        <f>L4323*312</f>
        <v>936</v>
      </c>
      <c r="N4323" s="23"/>
      <c r="O4323" s="184" t="s">
        <v>32</v>
      </c>
      <c r="P4323" s="237"/>
    </row>
    <row r="4324" s="83" customFormat="1" ht="18" customHeight="1" spans="1:16">
      <c r="A4324" s="24">
        <v>4319</v>
      </c>
      <c r="B4324" s="24" t="s">
        <v>23</v>
      </c>
      <c r="C4324" s="24" t="s">
        <v>24</v>
      </c>
      <c r="D4324" s="24" t="s">
        <v>25</v>
      </c>
      <c r="E4324" s="60" t="s">
        <v>4878</v>
      </c>
      <c r="F4324" s="60" t="s">
        <v>8224</v>
      </c>
      <c r="G4324" s="94" t="s">
        <v>8522</v>
      </c>
      <c r="H4324" s="24" t="s">
        <v>1583</v>
      </c>
      <c r="I4324" s="24">
        <v>1</v>
      </c>
      <c r="J4324" s="24" t="s">
        <v>8485</v>
      </c>
      <c r="K4324" s="60" t="s">
        <v>31</v>
      </c>
      <c r="L4324" s="106">
        <v>1</v>
      </c>
      <c r="M4324" s="27">
        <f>L4324*312</f>
        <v>312</v>
      </c>
      <c r="N4324" s="23"/>
      <c r="O4324" s="184" t="s">
        <v>32</v>
      </c>
      <c r="P4324" s="237"/>
    </row>
    <row r="4325" s="83" customFormat="1" ht="18" customHeight="1" spans="1:16">
      <c r="A4325" s="24">
        <v>4320</v>
      </c>
      <c r="B4325" s="24" t="s">
        <v>23</v>
      </c>
      <c r="C4325" s="24" t="s">
        <v>24</v>
      </c>
      <c r="D4325" s="24" t="s">
        <v>25</v>
      </c>
      <c r="E4325" s="60" t="s">
        <v>4878</v>
      </c>
      <c r="F4325" s="60" t="s">
        <v>8224</v>
      </c>
      <c r="G4325" s="94" t="s">
        <v>8523</v>
      </c>
      <c r="H4325" s="24" t="s">
        <v>1583</v>
      </c>
      <c r="I4325" s="24">
        <v>1</v>
      </c>
      <c r="J4325" s="24" t="s">
        <v>8485</v>
      </c>
      <c r="K4325" s="60" t="s">
        <v>31</v>
      </c>
      <c r="L4325" s="106">
        <v>1</v>
      </c>
      <c r="M4325" s="27">
        <f>L4325*312</f>
        <v>312</v>
      </c>
      <c r="N4325" s="23"/>
      <c r="O4325" s="184" t="s">
        <v>32</v>
      </c>
      <c r="P4325" s="237"/>
    </row>
    <row r="4326" s="83" customFormat="1" ht="18" customHeight="1" spans="1:16">
      <c r="A4326" s="24">
        <v>4321</v>
      </c>
      <c r="B4326" s="24" t="s">
        <v>23</v>
      </c>
      <c r="C4326" s="24" t="s">
        <v>24</v>
      </c>
      <c r="D4326" s="24" t="s">
        <v>25</v>
      </c>
      <c r="E4326" s="24" t="s">
        <v>4460</v>
      </c>
      <c r="F4326" s="24" t="s">
        <v>8224</v>
      </c>
      <c r="G4326" s="94" t="s">
        <v>8524</v>
      </c>
      <c r="H4326" s="232" t="s">
        <v>194</v>
      </c>
      <c r="I4326" s="24">
        <v>4</v>
      </c>
      <c r="J4326" s="24" t="s">
        <v>8485</v>
      </c>
      <c r="K4326" s="60" t="s">
        <v>31</v>
      </c>
      <c r="L4326" s="106">
        <v>2</v>
      </c>
      <c r="M4326" s="27">
        <f>L4326*130</f>
        <v>260</v>
      </c>
      <c r="N4326" s="23"/>
      <c r="O4326" s="184" t="s">
        <v>32</v>
      </c>
      <c r="P4326" s="237"/>
    </row>
    <row r="4327" s="83" customFormat="1" ht="18" customHeight="1" spans="1:16">
      <c r="A4327" s="24">
        <v>4322</v>
      </c>
      <c r="B4327" s="24" t="s">
        <v>23</v>
      </c>
      <c r="C4327" s="24" t="s">
        <v>24</v>
      </c>
      <c r="D4327" s="24" t="s">
        <v>25</v>
      </c>
      <c r="E4327" s="60" t="s">
        <v>4460</v>
      </c>
      <c r="F4327" s="60" t="s">
        <v>8224</v>
      </c>
      <c r="G4327" s="94" t="s">
        <v>1346</v>
      </c>
      <c r="H4327" s="232" t="s">
        <v>194</v>
      </c>
      <c r="I4327" s="24">
        <v>6</v>
      </c>
      <c r="J4327" s="24" t="s">
        <v>8485</v>
      </c>
      <c r="K4327" s="60" t="s">
        <v>31</v>
      </c>
      <c r="L4327" s="106">
        <v>3</v>
      </c>
      <c r="M4327" s="27">
        <f>L4327*130</f>
        <v>390</v>
      </c>
      <c r="N4327" s="23"/>
      <c r="O4327" s="184" t="s">
        <v>32</v>
      </c>
      <c r="P4327" s="237"/>
    </row>
    <row r="4328" s="83" customFormat="1" ht="18" customHeight="1" spans="1:16">
      <c r="A4328" s="24">
        <v>4323</v>
      </c>
      <c r="B4328" s="24" t="s">
        <v>23</v>
      </c>
      <c r="C4328" s="24" t="s">
        <v>24</v>
      </c>
      <c r="D4328" s="24" t="s">
        <v>25</v>
      </c>
      <c r="E4328" s="60" t="s">
        <v>4460</v>
      </c>
      <c r="F4328" s="60" t="s">
        <v>8224</v>
      </c>
      <c r="G4328" s="94" t="s">
        <v>8525</v>
      </c>
      <c r="H4328" s="24" t="s">
        <v>1583</v>
      </c>
      <c r="I4328" s="24">
        <v>3</v>
      </c>
      <c r="J4328" s="24" t="s">
        <v>8485</v>
      </c>
      <c r="K4328" s="60" t="s">
        <v>31</v>
      </c>
      <c r="L4328" s="106">
        <v>2</v>
      </c>
      <c r="M4328" s="27">
        <f>L4328*312</f>
        <v>624</v>
      </c>
      <c r="N4328" s="23"/>
      <c r="O4328" s="184" t="s">
        <v>32</v>
      </c>
      <c r="P4328" s="237"/>
    </row>
    <row r="4329" s="83" customFormat="1" ht="18" customHeight="1" spans="1:16">
      <c r="A4329" s="24">
        <v>4324</v>
      </c>
      <c r="B4329" s="24" t="s">
        <v>23</v>
      </c>
      <c r="C4329" s="24" t="s">
        <v>24</v>
      </c>
      <c r="D4329" s="24" t="s">
        <v>25</v>
      </c>
      <c r="E4329" s="24" t="s">
        <v>4460</v>
      </c>
      <c r="F4329" s="24" t="s">
        <v>8224</v>
      </c>
      <c r="G4329" s="94" t="s">
        <v>8526</v>
      </c>
      <c r="H4329" s="232" t="s">
        <v>194</v>
      </c>
      <c r="I4329" s="24">
        <v>4</v>
      </c>
      <c r="J4329" s="24" t="s">
        <v>8485</v>
      </c>
      <c r="K4329" s="60" t="s">
        <v>31</v>
      </c>
      <c r="L4329" s="106">
        <v>2</v>
      </c>
      <c r="M4329" s="27">
        <f>L4329*130</f>
        <v>260</v>
      </c>
      <c r="N4329" s="23"/>
      <c r="O4329" s="184" t="s">
        <v>32</v>
      </c>
      <c r="P4329" s="237"/>
    </row>
    <row r="4330" s="83" customFormat="1" ht="18" customHeight="1" spans="1:16">
      <c r="A4330" s="24">
        <v>4325</v>
      </c>
      <c r="B4330" s="24" t="s">
        <v>23</v>
      </c>
      <c r="C4330" s="24" t="s">
        <v>24</v>
      </c>
      <c r="D4330" s="24" t="s">
        <v>25</v>
      </c>
      <c r="E4330" s="60" t="s">
        <v>4460</v>
      </c>
      <c r="F4330" s="60" t="s">
        <v>8224</v>
      </c>
      <c r="G4330" s="94" t="s">
        <v>8527</v>
      </c>
      <c r="H4330" s="232" t="s">
        <v>194</v>
      </c>
      <c r="I4330" s="24">
        <v>5</v>
      </c>
      <c r="J4330" s="24" t="s">
        <v>8485</v>
      </c>
      <c r="K4330" s="60" t="s">
        <v>31</v>
      </c>
      <c r="L4330" s="106">
        <v>2</v>
      </c>
      <c r="M4330" s="27">
        <f>L4330*130</f>
        <v>260</v>
      </c>
      <c r="N4330" s="23"/>
      <c r="O4330" s="184" t="s">
        <v>32</v>
      </c>
      <c r="P4330" s="237"/>
    </row>
    <row r="4331" s="83" customFormat="1" ht="18" customHeight="1" spans="1:16">
      <c r="A4331" s="24">
        <v>4326</v>
      </c>
      <c r="B4331" s="24" t="s">
        <v>23</v>
      </c>
      <c r="C4331" s="24" t="s">
        <v>24</v>
      </c>
      <c r="D4331" s="24" t="s">
        <v>25</v>
      </c>
      <c r="E4331" s="60" t="s">
        <v>4460</v>
      </c>
      <c r="F4331" s="60" t="s">
        <v>8224</v>
      </c>
      <c r="G4331" s="94" t="s">
        <v>8528</v>
      </c>
      <c r="H4331" s="24" t="s">
        <v>1583</v>
      </c>
      <c r="I4331" s="24">
        <v>3</v>
      </c>
      <c r="J4331" s="24" t="s">
        <v>8485</v>
      </c>
      <c r="K4331" s="60" t="s">
        <v>31</v>
      </c>
      <c r="L4331" s="106">
        <v>2</v>
      </c>
      <c r="M4331" s="27">
        <f>L4331*312</f>
        <v>624</v>
      </c>
      <c r="N4331" s="23"/>
      <c r="O4331" s="184" t="s">
        <v>32</v>
      </c>
      <c r="P4331" s="237"/>
    </row>
    <row r="4332" s="83" customFormat="1" ht="18" customHeight="1" spans="1:16">
      <c r="A4332" s="24">
        <v>4327</v>
      </c>
      <c r="B4332" s="24" t="s">
        <v>23</v>
      </c>
      <c r="C4332" s="24" t="s">
        <v>24</v>
      </c>
      <c r="D4332" s="24" t="s">
        <v>25</v>
      </c>
      <c r="E4332" s="60" t="s">
        <v>4460</v>
      </c>
      <c r="F4332" s="60" t="s">
        <v>8224</v>
      </c>
      <c r="G4332" s="94" t="s">
        <v>8529</v>
      </c>
      <c r="H4332" s="232" t="s">
        <v>194</v>
      </c>
      <c r="I4332" s="24">
        <v>4</v>
      </c>
      <c r="J4332" s="24" t="s">
        <v>8485</v>
      </c>
      <c r="K4332" s="60" t="s">
        <v>31</v>
      </c>
      <c r="L4332" s="106">
        <v>2</v>
      </c>
      <c r="M4332" s="27">
        <f>L4332*130</f>
        <v>260</v>
      </c>
      <c r="N4332" s="23"/>
      <c r="O4332" s="184" t="s">
        <v>32</v>
      </c>
      <c r="P4332" s="237"/>
    </row>
    <row r="4333" s="83" customFormat="1" ht="18" customHeight="1" spans="1:16">
      <c r="A4333" s="24">
        <v>4328</v>
      </c>
      <c r="B4333" s="24" t="s">
        <v>23</v>
      </c>
      <c r="C4333" s="24" t="s">
        <v>24</v>
      </c>
      <c r="D4333" s="24" t="s">
        <v>25</v>
      </c>
      <c r="E4333" s="60" t="s">
        <v>4460</v>
      </c>
      <c r="F4333" s="60" t="s">
        <v>8224</v>
      </c>
      <c r="G4333" s="94" t="s">
        <v>3827</v>
      </c>
      <c r="H4333" s="232" t="s">
        <v>194</v>
      </c>
      <c r="I4333" s="24">
        <v>5</v>
      </c>
      <c r="J4333" s="24" t="s">
        <v>8485</v>
      </c>
      <c r="K4333" s="60" t="s">
        <v>31</v>
      </c>
      <c r="L4333" s="106">
        <v>3</v>
      </c>
      <c r="M4333" s="27">
        <f>L4333*130</f>
        <v>390</v>
      </c>
      <c r="N4333" s="23"/>
      <c r="O4333" s="184" t="s">
        <v>32</v>
      </c>
      <c r="P4333" s="237"/>
    </row>
    <row r="4334" s="83" customFormat="1" ht="18" customHeight="1" spans="1:16">
      <c r="A4334" s="24">
        <v>4329</v>
      </c>
      <c r="B4334" s="24" t="s">
        <v>23</v>
      </c>
      <c r="C4334" s="24" t="s">
        <v>24</v>
      </c>
      <c r="D4334" s="24" t="s">
        <v>25</v>
      </c>
      <c r="E4334" s="24" t="s">
        <v>4460</v>
      </c>
      <c r="F4334" s="24" t="s">
        <v>8224</v>
      </c>
      <c r="G4334" s="94" t="s">
        <v>8530</v>
      </c>
      <c r="H4334" s="232" t="s">
        <v>194</v>
      </c>
      <c r="I4334" s="24">
        <v>3</v>
      </c>
      <c r="J4334" s="24" t="s">
        <v>8485</v>
      </c>
      <c r="K4334" s="60" t="s">
        <v>31</v>
      </c>
      <c r="L4334" s="106">
        <v>2</v>
      </c>
      <c r="M4334" s="27">
        <f>L4334*130</f>
        <v>260</v>
      </c>
      <c r="N4334" s="23"/>
      <c r="O4334" s="184" t="s">
        <v>32</v>
      </c>
      <c r="P4334" s="237"/>
    </row>
    <row r="4335" s="83" customFormat="1" ht="18" customHeight="1" spans="1:16">
      <c r="A4335" s="24">
        <v>4330</v>
      </c>
      <c r="B4335" s="24" t="s">
        <v>23</v>
      </c>
      <c r="C4335" s="24" t="s">
        <v>24</v>
      </c>
      <c r="D4335" s="24" t="s">
        <v>25</v>
      </c>
      <c r="E4335" s="60" t="s">
        <v>4460</v>
      </c>
      <c r="F4335" s="60" t="s">
        <v>8224</v>
      </c>
      <c r="G4335" s="94" t="s">
        <v>8531</v>
      </c>
      <c r="H4335" s="232" t="s">
        <v>194</v>
      </c>
      <c r="I4335" s="24">
        <v>2</v>
      </c>
      <c r="J4335" s="24" t="s">
        <v>8485</v>
      </c>
      <c r="K4335" s="60" t="s">
        <v>31</v>
      </c>
      <c r="L4335" s="106">
        <v>1</v>
      </c>
      <c r="M4335" s="27">
        <f>L4335*312</f>
        <v>312</v>
      </c>
      <c r="N4335" s="23"/>
      <c r="O4335" s="184" t="s">
        <v>32</v>
      </c>
      <c r="P4335" s="237"/>
    </row>
    <row r="4336" s="83" customFormat="1" ht="18" customHeight="1" spans="1:16">
      <c r="A4336" s="24">
        <v>4331</v>
      </c>
      <c r="B4336" s="24" t="s">
        <v>23</v>
      </c>
      <c r="C4336" s="24" t="s">
        <v>24</v>
      </c>
      <c r="D4336" s="24" t="s">
        <v>25</v>
      </c>
      <c r="E4336" s="24" t="s">
        <v>4460</v>
      </c>
      <c r="F4336" s="24" t="s">
        <v>8224</v>
      </c>
      <c r="G4336" s="94" t="s">
        <v>8532</v>
      </c>
      <c r="H4336" s="232" t="s">
        <v>194</v>
      </c>
      <c r="I4336" s="24">
        <v>4</v>
      </c>
      <c r="J4336" s="24" t="s">
        <v>8485</v>
      </c>
      <c r="K4336" s="60" t="s">
        <v>31</v>
      </c>
      <c r="L4336" s="106">
        <v>2</v>
      </c>
      <c r="M4336" s="27">
        <f t="shared" ref="M4336:M4341" si="200">L4336*130</f>
        <v>260</v>
      </c>
      <c r="N4336" s="23"/>
      <c r="O4336" s="184" t="s">
        <v>32</v>
      </c>
      <c r="P4336" s="237"/>
    </row>
    <row r="4337" s="83" customFormat="1" ht="18" customHeight="1" spans="1:16">
      <c r="A4337" s="24">
        <v>4332</v>
      </c>
      <c r="B4337" s="24" t="s">
        <v>23</v>
      </c>
      <c r="C4337" s="24" t="s">
        <v>24</v>
      </c>
      <c r="D4337" s="24" t="s">
        <v>25</v>
      </c>
      <c r="E4337" s="24" t="s">
        <v>4460</v>
      </c>
      <c r="F4337" s="24" t="s">
        <v>8224</v>
      </c>
      <c r="G4337" s="94" t="s">
        <v>8533</v>
      </c>
      <c r="H4337" s="232" t="s">
        <v>194</v>
      </c>
      <c r="I4337" s="24">
        <v>6</v>
      </c>
      <c r="J4337" s="24" t="s">
        <v>8485</v>
      </c>
      <c r="K4337" s="60" t="s">
        <v>31</v>
      </c>
      <c r="L4337" s="106">
        <v>3</v>
      </c>
      <c r="M4337" s="27">
        <f t="shared" si="200"/>
        <v>390</v>
      </c>
      <c r="N4337" s="23"/>
      <c r="O4337" s="184" t="s">
        <v>32</v>
      </c>
      <c r="P4337" s="237"/>
    </row>
    <row r="4338" s="83" customFormat="1" ht="18" customHeight="1" spans="1:16">
      <c r="A4338" s="24">
        <v>4333</v>
      </c>
      <c r="B4338" s="24" t="s">
        <v>23</v>
      </c>
      <c r="C4338" s="24" t="s">
        <v>24</v>
      </c>
      <c r="D4338" s="24" t="s">
        <v>25</v>
      </c>
      <c r="E4338" s="60" t="s">
        <v>4460</v>
      </c>
      <c r="F4338" s="60" t="s">
        <v>8224</v>
      </c>
      <c r="G4338" s="94" t="s">
        <v>8534</v>
      </c>
      <c r="H4338" s="232" t="s">
        <v>194</v>
      </c>
      <c r="I4338" s="24">
        <v>6</v>
      </c>
      <c r="J4338" s="24" t="s">
        <v>8485</v>
      </c>
      <c r="K4338" s="60" t="s">
        <v>31</v>
      </c>
      <c r="L4338" s="106">
        <v>2</v>
      </c>
      <c r="M4338" s="27">
        <f t="shared" si="200"/>
        <v>260</v>
      </c>
      <c r="N4338" s="23"/>
      <c r="O4338" s="184" t="s">
        <v>32</v>
      </c>
      <c r="P4338" s="237"/>
    </row>
    <row r="4339" s="83" customFormat="1" ht="18" customHeight="1" spans="1:16">
      <c r="A4339" s="24">
        <v>4334</v>
      </c>
      <c r="B4339" s="24" t="s">
        <v>23</v>
      </c>
      <c r="C4339" s="24" t="s">
        <v>24</v>
      </c>
      <c r="D4339" s="24" t="s">
        <v>25</v>
      </c>
      <c r="E4339" s="24" t="s">
        <v>4460</v>
      </c>
      <c r="F4339" s="24" t="s">
        <v>8224</v>
      </c>
      <c r="G4339" s="94" t="s">
        <v>8535</v>
      </c>
      <c r="H4339" s="232" t="s">
        <v>194</v>
      </c>
      <c r="I4339" s="24">
        <v>6</v>
      </c>
      <c r="J4339" s="24" t="s">
        <v>8485</v>
      </c>
      <c r="K4339" s="60" t="s">
        <v>31</v>
      </c>
      <c r="L4339" s="106">
        <v>3</v>
      </c>
      <c r="M4339" s="27">
        <f t="shared" si="200"/>
        <v>390</v>
      </c>
      <c r="N4339" s="23"/>
      <c r="O4339" s="184" t="s">
        <v>32</v>
      </c>
      <c r="P4339" s="237"/>
    </row>
    <row r="4340" s="83" customFormat="1" ht="18" customHeight="1" spans="1:16">
      <c r="A4340" s="24">
        <v>4335</v>
      </c>
      <c r="B4340" s="24" t="s">
        <v>23</v>
      </c>
      <c r="C4340" s="24" t="s">
        <v>24</v>
      </c>
      <c r="D4340" s="24" t="s">
        <v>25</v>
      </c>
      <c r="E4340" s="60" t="s">
        <v>4460</v>
      </c>
      <c r="F4340" s="60" t="s">
        <v>8224</v>
      </c>
      <c r="G4340" s="94" t="s">
        <v>8536</v>
      </c>
      <c r="H4340" s="232" t="s">
        <v>194</v>
      </c>
      <c r="I4340" s="24">
        <v>5</v>
      </c>
      <c r="J4340" s="24" t="s">
        <v>8485</v>
      </c>
      <c r="K4340" s="60" t="s">
        <v>31</v>
      </c>
      <c r="L4340" s="106">
        <v>3</v>
      </c>
      <c r="M4340" s="27">
        <f t="shared" si="200"/>
        <v>390</v>
      </c>
      <c r="N4340" s="23"/>
      <c r="O4340" s="184" t="s">
        <v>32</v>
      </c>
      <c r="P4340" s="237"/>
    </row>
    <row r="4341" s="83" customFormat="1" ht="18" customHeight="1" spans="1:16">
      <c r="A4341" s="24">
        <v>4336</v>
      </c>
      <c r="B4341" s="24" t="s">
        <v>23</v>
      </c>
      <c r="C4341" s="24" t="s">
        <v>24</v>
      </c>
      <c r="D4341" s="24" t="s">
        <v>25</v>
      </c>
      <c r="E4341" s="60" t="s">
        <v>4460</v>
      </c>
      <c r="F4341" s="60" t="s">
        <v>8224</v>
      </c>
      <c r="G4341" s="94" t="s">
        <v>5625</v>
      </c>
      <c r="H4341" s="232" t="s">
        <v>194</v>
      </c>
      <c r="I4341" s="24">
        <v>5</v>
      </c>
      <c r="J4341" s="24" t="s">
        <v>8485</v>
      </c>
      <c r="K4341" s="60" t="s">
        <v>31</v>
      </c>
      <c r="L4341" s="106">
        <v>2</v>
      </c>
      <c r="M4341" s="27">
        <f t="shared" si="200"/>
        <v>260</v>
      </c>
      <c r="N4341" s="23"/>
      <c r="O4341" s="184" t="s">
        <v>32</v>
      </c>
      <c r="P4341" s="237"/>
    </row>
    <row r="4342" s="83" customFormat="1" ht="18" customHeight="1" spans="1:16">
      <c r="A4342" s="24">
        <v>4337</v>
      </c>
      <c r="B4342" s="24" t="s">
        <v>23</v>
      </c>
      <c r="C4342" s="24" t="s">
        <v>24</v>
      </c>
      <c r="D4342" s="24" t="s">
        <v>25</v>
      </c>
      <c r="E4342" s="60" t="s">
        <v>4460</v>
      </c>
      <c r="F4342" s="60" t="s">
        <v>8224</v>
      </c>
      <c r="G4342" s="94" t="s">
        <v>8537</v>
      </c>
      <c r="H4342" s="24" t="s">
        <v>51</v>
      </c>
      <c r="I4342" s="24">
        <v>6</v>
      </c>
      <c r="J4342" s="24" t="s">
        <v>8485</v>
      </c>
      <c r="K4342" s="60" t="s">
        <v>31</v>
      </c>
      <c r="L4342" s="106">
        <v>3</v>
      </c>
      <c r="M4342" s="27">
        <f>L4342*312</f>
        <v>936</v>
      </c>
      <c r="N4342" s="23"/>
      <c r="O4342" s="184" t="s">
        <v>32</v>
      </c>
      <c r="P4342" s="237"/>
    </row>
    <row r="4343" s="83" customFormat="1" ht="18" customHeight="1" spans="1:16">
      <c r="A4343" s="24">
        <v>4338</v>
      </c>
      <c r="B4343" s="24" t="s">
        <v>23</v>
      </c>
      <c r="C4343" s="24" t="s">
        <v>24</v>
      </c>
      <c r="D4343" s="24" t="s">
        <v>25</v>
      </c>
      <c r="E4343" s="60" t="s">
        <v>4460</v>
      </c>
      <c r="F4343" s="60" t="s">
        <v>8224</v>
      </c>
      <c r="G4343" s="94" t="s">
        <v>8538</v>
      </c>
      <c r="H4343" s="24" t="s">
        <v>1583</v>
      </c>
      <c r="I4343" s="24">
        <v>3</v>
      </c>
      <c r="J4343" s="24" t="s">
        <v>8485</v>
      </c>
      <c r="K4343" s="60" t="s">
        <v>31</v>
      </c>
      <c r="L4343" s="106">
        <v>3</v>
      </c>
      <c r="M4343" s="27">
        <f>L4343*312</f>
        <v>936</v>
      </c>
      <c r="N4343" s="23"/>
      <c r="O4343" s="184" t="s">
        <v>32</v>
      </c>
      <c r="P4343" s="237"/>
    </row>
    <row r="4344" s="83" customFormat="1" ht="18" customHeight="1" spans="1:16">
      <c r="A4344" s="24">
        <v>4339</v>
      </c>
      <c r="B4344" s="24" t="s">
        <v>23</v>
      </c>
      <c r="C4344" s="24" t="s">
        <v>24</v>
      </c>
      <c r="D4344" s="24" t="s">
        <v>25</v>
      </c>
      <c r="E4344" s="60" t="s">
        <v>4460</v>
      </c>
      <c r="F4344" s="60" t="s">
        <v>8224</v>
      </c>
      <c r="G4344" s="94" t="s">
        <v>8539</v>
      </c>
      <c r="H4344" s="232" t="s">
        <v>194</v>
      </c>
      <c r="I4344" s="24">
        <v>6</v>
      </c>
      <c r="J4344" s="24" t="s">
        <v>8485</v>
      </c>
      <c r="K4344" s="60" t="s">
        <v>31</v>
      </c>
      <c r="L4344" s="106">
        <v>2</v>
      </c>
      <c r="M4344" s="27">
        <f>L4344*130</f>
        <v>260</v>
      </c>
      <c r="N4344" s="23"/>
      <c r="O4344" s="184" t="s">
        <v>32</v>
      </c>
      <c r="P4344" s="237"/>
    </row>
    <row r="4345" s="83" customFormat="1" ht="18" customHeight="1" spans="1:16">
      <c r="A4345" s="24">
        <v>4340</v>
      </c>
      <c r="B4345" s="24" t="s">
        <v>23</v>
      </c>
      <c r="C4345" s="24" t="s">
        <v>24</v>
      </c>
      <c r="D4345" s="24" t="s">
        <v>25</v>
      </c>
      <c r="E4345" s="60" t="s">
        <v>4460</v>
      </c>
      <c r="F4345" s="60" t="s">
        <v>8224</v>
      </c>
      <c r="G4345" s="94" t="s">
        <v>8540</v>
      </c>
      <c r="H4345" s="24" t="s">
        <v>1583</v>
      </c>
      <c r="I4345" s="24">
        <v>4</v>
      </c>
      <c r="J4345" s="24" t="s">
        <v>8485</v>
      </c>
      <c r="K4345" s="60" t="s">
        <v>31</v>
      </c>
      <c r="L4345" s="106">
        <v>3</v>
      </c>
      <c r="M4345" s="27">
        <f>L4345*312</f>
        <v>936</v>
      </c>
      <c r="N4345" s="23"/>
      <c r="O4345" s="184" t="s">
        <v>32</v>
      </c>
      <c r="P4345" s="237"/>
    </row>
    <row r="4346" s="83" customFormat="1" ht="18" customHeight="1" spans="1:16">
      <c r="A4346" s="24">
        <v>4341</v>
      </c>
      <c r="B4346" s="24" t="s">
        <v>23</v>
      </c>
      <c r="C4346" s="24" t="s">
        <v>24</v>
      </c>
      <c r="D4346" s="24" t="s">
        <v>25</v>
      </c>
      <c r="E4346" s="60" t="s">
        <v>4460</v>
      </c>
      <c r="F4346" s="60" t="s">
        <v>8224</v>
      </c>
      <c r="G4346" s="94" t="s">
        <v>8541</v>
      </c>
      <c r="H4346" s="232" t="s">
        <v>194</v>
      </c>
      <c r="I4346" s="24">
        <v>2</v>
      </c>
      <c r="J4346" s="24" t="s">
        <v>8485</v>
      </c>
      <c r="K4346" s="60" t="s">
        <v>31</v>
      </c>
      <c r="L4346" s="106">
        <v>2</v>
      </c>
      <c r="M4346" s="27">
        <f t="shared" ref="M4346:M4358" si="201">L4346*130</f>
        <v>260</v>
      </c>
      <c r="N4346" s="23"/>
      <c r="O4346" s="184" t="s">
        <v>32</v>
      </c>
      <c r="P4346" s="237"/>
    </row>
    <row r="4347" s="83" customFormat="1" ht="18" customHeight="1" spans="1:16">
      <c r="A4347" s="24">
        <v>4342</v>
      </c>
      <c r="B4347" s="24" t="s">
        <v>23</v>
      </c>
      <c r="C4347" s="24" t="s">
        <v>24</v>
      </c>
      <c r="D4347" s="24" t="s">
        <v>25</v>
      </c>
      <c r="E4347" s="60" t="s">
        <v>4460</v>
      </c>
      <c r="F4347" s="60" t="s">
        <v>8224</v>
      </c>
      <c r="G4347" s="94" t="s">
        <v>1967</v>
      </c>
      <c r="H4347" s="24" t="s">
        <v>1583</v>
      </c>
      <c r="I4347" s="24">
        <v>8</v>
      </c>
      <c r="J4347" s="24" t="s">
        <v>8485</v>
      </c>
      <c r="K4347" s="60" t="s">
        <v>31</v>
      </c>
      <c r="L4347" s="106">
        <v>8</v>
      </c>
      <c r="M4347" s="27">
        <f t="shared" si="201"/>
        <v>1040</v>
      </c>
      <c r="N4347" s="23"/>
      <c r="O4347" s="184" t="s">
        <v>32</v>
      </c>
      <c r="P4347" s="237"/>
    </row>
    <row r="4348" s="83" customFormat="1" ht="18" customHeight="1" spans="1:16">
      <c r="A4348" s="24">
        <v>4343</v>
      </c>
      <c r="B4348" s="24" t="s">
        <v>23</v>
      </c>
      <c r="C4348" s="24" t="s">
        <v>24</v>
      </c>
      <c r="D4348" s="24" t="s">
        <v>25</v>
      </c>
      <c r="E4348" s="24" t="s">
        <v>4460</v>
      </c>
      <c r="F4348" s="24" t="s">
        <v>8224</v>
      </c>
      <c r="G4348" s="94" t="s">
        <v>8542</v>
      </c>
      <c r="H4348" s="24" t="s">
        <v>194</v>
      </c>
      <c r="I4348" s="24">
        <v>10</v>
      </c>
      <c r="J4348" s="24" t="s">
        <v>8485</v>
      </c>
      <c r="K4348" s="60" t="s">
        <v>31</v>
      </c>
      <c r="L4348" s="106">
        <v>4</v>
      </c>
      <c r="M4348" s="27">
        <f t="shared" si="201"/>
        <v>520</v>
      </c>
      <c r="N4348" s="23"/>
      <c r="O4348" s="184" t="s">
        <v>32</v>
      </c>
      <c r="P4348" s="237"/>
    </row>
    <row r="4349" s="83" customFormat="1" ht="18" customHeight="1" spans="1:16">
      <c r="A4349" s="24">
        <v>4344</v>
      </c>
      <c r="B4349" s="24" t="s">
        <v>23</v>
      </c>
      <c r="C4349" s="24" t="s">
        <v>24</v>
      </c>
      <c r="D4349" s="24" t="s">
        <v>25</v>
      </c>
      <c r="E4349" s="60" t="s">
        <v>4460</v>
      </c>
      <c r="F4349" s="60" t="s">
        <v>8224</v>
      </c>
      <c r="G4349" s="94" t="s">
        <v>8543</v>
      </c>
      <c r="H4349" s="232" t="s">
        <v>194</v>
      </c>
      <c r="I4349" s="24">
        <v>6</v>
      </c>
      <c r="J4349" s="24" t="s">
        <v>8544</v>
      </c>
      <c r="K4349" s="60" t="s">
        <v>31</v>
      </c>
      <c r="L4349" s="106">
        <v>3</v>
      </c>
      <c r="M4349" s="27">
        <f t="shared" si="201"/>
        <v>390</v>
      </c>
      <c r="N4349" s="23"/>
      <c r="O4349" s="184" t="s">
        <v>32</v>
      </c>
      <c r="P4349" s="237"/>
    </row>
    <row r="4350" s="83" customFormat="1" ht="18" customHeight="1" spans="1:16">
      <c r="A4350" s="24">
        <v>4345</v>
      </c>
      <c r="B4350" s="24" t="s">
        <v>23</v>
      </c>
      <c r="C4350" s="24" t="s">
        <v>24</v>
      </c>
      <c r="D4350" s="24" t="s">
        <v>25</v>
      </c>
      <c r="E4350" s="60" t="s">
        <v>4460</v>
      </c>
      <c r="F4350" s="60" t="s">
        <v>8224</v>
      </c>
      <c r="G4350" s="94" t="s">
        <v>8545</v>
      </c>
      <c r="H4350" s="232" t="s">
        <v>194</v>
      </c>
      <c r="I4350" s="24">
        <v>5</v>
      </c>
      <c r="J4350" s="24" t="s">
        <v>8544</v>
      </c>
      <c r="K4350" s="60" t="s">
        <v>31</v>
      </c>
      <c r="L4350" s="106">
        <v>3</v>
      </c>
      <c r="M4350" s="27">
        <f t="shared" si="201"/>
        <v>390</v>
      </c>
      <c r="N4350" s="23"/>
      <c r="O4350" s="184" t="s">
        <v>32</v>
      </c>
      <c r="P4350" s="237"/>
    </row>
    <row r="4351" s="83" customFormat="1" ht="18" customHeight="1" spans="1:16">
      <c r="A4351" s="24">
        <v>4346</v>
      </c>
      <c r="B4351" s="24" t="s">
        <v>23</v>
      </c>
      <c r="C4351" s="24" t="s">
        <v>24</v>
      </c>
      <c r="D4351" s="24" t="s">
        <v>25</v>
      </c>
      <c r="E4351" s="60" t="s">
        <v>4460</v>
      </c>
      <c r="F4351" s="60" t="s">
        <v>8224</v>
      </c>
      <c r="G4351" s="94" t="s">
        <v>8546</v>
      </c>
      <c r="H4351" s="232" t="s">
        <v>194</v>
      </c>
      <c r="I4351" s="24">
        <v>4</v>
      </c>
      <c r="J4351" s="24" t="s">
        <v>8544</v>
      </c>
      <c r="K4351" s="60" t="s">
        <v>31</v>
      </c>
      <c r="L4351" s="106">
        <v>2</v>
      </c>
      <c r="M4351" s="27">
        <f t="shared" si="201"/>
        <v>260</v>
      </c>
      <c r="N4351" s="23"/>
      <c r="O4351" s="184" t="s">
        <v>32</v>
      </c>
      <c r="P4351" s="237"/>
    </row>
    <row r="4352" s="83" customFormat="1" ht="18" customHeight="1" spans="1:16">
      <c r="A4352" s="24">
        <v>4347</v>
      </c>
      <c r="B4352" s="24" t="s">
        <v>23</v>
      </c>
      <c r="C4352" s="24" t="s">
        <v>24</v>
      </c>
      <c r="D4352" s="24" t="s">
        <v>25</v>
      </c>
      <c r="E4352" s="60" t="s">
        <v>4460</v>
      </c>
      <c r="F4352" s="60" t="s">
        <v>8224</v>
      </c>
      <c r="G4352" s="94" t="s">
        <v>8547</v>
      </c>
      <c r="H4352" s="24" t="s">
        <v>194</v>
      </c>
      <c r="I4352" s="24">
        <v>8</v>
      </c>
      <c r="J4352" s="24" t="s">
        <v>8544</v>
      </c>
      <c r="K4352" s="60" t="s">
        <v>31</v>
      </c>
      <c r="L4352" s="106">
        <v>4</v>
      </c>
      <c r="M4352" s="27">
        <f t="shared" si="201"/>
        <v>520</v>
      </c>
      <c r="N4352" s="23"/>
      <c r="O4352" s="184" t="s">
        <v>32</v>
      </c>
      <c r="P4352" s="237"/>
    </row>
    <row r="4353" s="83" customFormat="1" ht="18" customHeight="1" spans="1:16">
      <c r="A4353" s="24">
        <v>4348</v>
      </c>
      <c r="B4353" s="24" t="s">
        <v>23</v>
      </c>
      <c r="C4353" s="24" t="s">
        <v>24</v>
      </c>
      <c r="D4353" s="24" t="s">
        <v>25</v>
      </c>
      <c r="E4353" s="60" t="s">
        <v>4460</v>
      </c>
      <c r="F4353" s="60" t="s">
        <v>8224</v>
      </c>
      <c r="G4353" s="94" t="s">
        <v>8548</v>
      </c>
      <c r="H4353" s="24" t="s">
        <v>194</v>
      </c>
      <c r="I4353" s="24">
        <v>7</v>
      </c>
      <c r="J4353" s="24" t="s">
        <v>8544</v>
      </c>
      <c r="K4353" s="60" t="s">
        <v>31</v>
      </c>
      <c r="L4353" s="106">
        <v>4</v>
      </c>
      <c r="M4353" s="27">
        <f t="shared" si="201"/>
        <v>520</v>
      </c>
      <c r="N4353" s="23"/>
      <c r="O4353" s="184" t="s">
        <v>32</v>
      </c>
      <c r="P4353" s="237"/>
    </row>
    <row r="4354" s="83" customFormat="1" ht="18" customHeight="1" spans="1:16">
      <c r="A4354" s="24">
        <v>4349</v>
      </c>
      <c r="B4354" s="24" t="s">
        <v>23</v>
      </c>
      <c r="C4354" s="24" t="s">
        <v>24</v>
      </c>
      <c r="D4354" s="24" t="s">
        <v>25</v>
      </c>
      <c r="E4354" s="60" t="s">
        <v>4460</v>
      </c>
      <c r="F4354" s="60" t="s">
        <v>8224</v>
      </c>
      <c r="G4354" s="94" t="s">
        <v>8549</v>
      </c>
      <c r="H4354" s="24" t="s">
        <v>194</v>
      </c>
      <c r="I4354" s="24">
        <v>8</v>
      </c>
      <c r="J4354" s="24" t="s">
        <v>8544</v>
      </c>
      <c r="K4354" s="60" t="s">
        <v>31</v>
      </c>
      <c r="L4354" s="106">
        <v>4</v>
      </c>
      <c r="M4354" s="27">
        <f t="shared" si="201"/>
        <v>520</v>
      </c>
      <c r="N4354" s="23"/>
      <c r="O4354" s="184" t="s">
        <v>32</v>
      </c>
      <c r="P4354" s="237"/>
    </row>
    <row r="4355" s="83" customFormat="1" ht="18" customHeight="1" spans="1:16">
      <c r="A4355" s="24">
        <v>4350</v>
      </c>
      <c r="B4355" s="24" t="s">
        <v>23</v>
      </c>
      <c r="C4355" s="24" t="s">
        <v>24</v>
      </c>
      <c r="D4355" s="24" t="s">
        <v>25</v>
      </c>
      <c r="E4355" s="60" t="s">
        <v>4460</v>
      </c>
      <c r="F4355" s="60" t="s">
        <v>8224</v>
      </c>
      <c r="G4355" s="94" t="s">
        <v>7046</v>
      </c>
      <c r="H4355" s="232" t="s">
        <v>194</v>
      </c>
      <c r="I4355" s="24">
        <v>4</v>
      </c>
      <c r="J4355" s="24" t="s">
        <v>8544</v>
      </c>
      <c r="K4355" s="60" t="s">
        <v>31</v>
      </c>
      <c r="L4355" s="106">
        <v>2</v>
      </c>
      <c r="M4355" s="27">
        <f t="shared" si="201"/>
        <v>260</v>
      </c>
      <c r="N4355" s="23"/>
      <c r="O4355" s="184" t="s">
        <v>32</v>
      </c>
      <c r="P4355" s="237"/>
    </row>
    <row r="4356" s="83" customFormat="1" ht="18" customHeight="1" spans="1:16">
      <c r="A4356" s="24">
        <v>4351</v>
      </c>
      <c r="B4356" s="24" t="s">
        <v>23</v>
      </c>
      <c r="C4356" s="24" t="s">
        <v>24</v>
      </c>
      <c r="D4356" s="24" t="s">
        <v>25</v>
      </c>
      <c r="E4356" s="60" t="s">
        <v>4460</v>
      </c>
      <c r="F4356" s="60" t="s">
        <v>8224</v>
      </c>
      <c r="G4356" s="94" t="s">
        <v>8220</v>
      </c>
      <c r="H4356" s="232" t="s">
        <v>194</v>
      </c>
      <c r="I4356" s="24">
        <v>5</v>
      </c>
      <c r="J4356" s="24" t="s">
        <v>8544</v>
      </c>
      <c r="K4356" s="60" t="s">
        <v>31</v>
      </c>
      <c r="L4356" s="106">
        <v>3</v>
      </c>
      <c r="M4356" s="27">
        <f t="shared" si="201"/>
        <v>390</v>
      </c>
      <c r="N4356" s="23"/>
      <c r="O4356" s="184" t="s">
        <v>32</v>
      </c>
      <c r="P4356" s="237"/>
    </row>
    <row r="4357" s="83" customFormat="1" ht="18" customHeight="1" spans="1:16">
      <c r="A4357" s="24">
        <v>4352</v>
      </c>
      <c r="B4357" s="24" t="s">
        <v>23</v>
      </c>
      <c r="C4357" s="24" t="s">
        <v>24</v>
      </c>
      <c r="D4357" s="24" t="s">
        <v>25</v>
      </c>
      <c r="E4357" s="24" t="s">
        <v>4460</v>
      </c>
      <c r="F4357" s="24" t="s">
        <v>8224</v>
      </c>
      <c r="G4357" s="94" t="s">
        <v>8550</v>
      </c>
      <c r="H4357" s="232" t="s">
        <v>194</v>
      </c>
      <c r="I4357" s="24">
        <v>4</v>
      </c>
      <c r="J4357" s="24" t="s">
        <v>8544</v>
      </c>
      <c r="K4357" s="60" t="s">
        <v>31</v>
      </c>
      <c r="L4357" s="106">
        <v>2</v>
      </c>
      <c r="M4357" s="27">
        <f t="shared" si="201"/>
        <v>260</v>
      </c>
      <c r="N4357" s="23"/>
      <c r="O4357" s="184" t="s">
        <v>32</v>
      </c>
      <c r="P4357" s="237"/>
    </row>
    <row r="4358" s="83" customFormat="1" ht="18" customHeight="1" spans="1:16">
      <c r="A4358" s="24">
        <v>4353</v>
      </c>
      <c r="B4358" s="24" t="s">
        <v>23</v>
      </c>
      <c r="C4358" s="24" t="s">
        <v>24</v>
      </c>
      <c r="D4358" s="24" t="s">
        <v>25</v>
      </c>
      <c r="E4358" s="60" t="s">
        <v>4460</v>
      </c>
      <c r="F4358" s="60" t="s">
        <v>8224</v>
      </c>
      <c r="G4358" s="94" t="s">
        <v>8551</v>
      </c>
      <c r="H4358" s="232" t="s">
        <v>194</v>
      </c>
      <c r="I4358" s="24">
        <v>3</v>
      </c>
      <c r="J4358" s="24" t="s">
        <v>8544</v>
      </c>
      <c r="K4358" s="60" t="s">
        <v>31</v>
      </c>
      <c r="L4358" s="106">
        <v>2</v>
      </c>
      <c r="M4358" s="27">
        <f t="shared" si="201"/>
        <v>260</v>
      </c>
      <c r="N4358" s="23"/>
      <c r="O4358" s="184" t="s">
        <v>32</v>
      </c>
      <c r="P4358" s="237"/>
    </row>
    <row r="4359" s="83" customFormat="1" ht="18" customHeight="1" spans="1:16">
      <c r="A4359" s="24">
        <v>4354</v>
      </c>
      <c r="B4359" s="24" t="s">
        <v>23</v>
      </c>
      <c r="C4359" s="24" t="s">
        <v>24</v>
      </c>
      <c r="D4359" s="24" t="s">
        <v>25</v>
      </c>
      <c r="E4359" s="60" t="s">
        <v>4460</v>
      </c>
      <c r="F4359" s="60" t="s">
        <v>8224</v>
      </c>
      <c r="G4359" s="94" t="s">
        <v>8552</v>
      </c>
      <c r="H4359" s="24" t="s">
        <v>1583</v>
      </c>
      <c r="I4359" s="24">
        <v>5</v>
      </c>
      <c r="J4359" s="24" t="s">
        <v>8544</v>
      </c>
      <c r="K4359" s="60" t="s">
        <v>31</v>
      </c>
      <c r="L4359" s="106">
        <v>3</v>
      </c>
      <c r="M4359" s="27">
        <f>L4359*312</f>
        <v>936</v>
      </c>
      <c r="N4359" s="23"/>
      <c r="O4359" s="184" t="s">
        <v>32</v>
      </c>
      <c r="P4359" s="237"/>
    </row>
    <row r="4360" s="83" customFormat="1" ht="18" customHeight="1" spans="1:16">
      <c r="A4360" s="24">
        <v>4355</v>
      </c>
      <c r="B4360" s="24" t="s">
        <v>23</v>
      </c>
      <c r="C4360" s="24" t="s">
        <v>24</v>
      </c>
      <c r="D4360" s="24" t="s">
        <v>25</v>
      </c>
      <c r="E4360" s="60" t="s">
        <v>4460</v>
      </c>
      <c r="F4360" s="60" t="s">
        <v>8224</v>
      </c>
      <c r="G4360" s="94" t="s">
        <v>8553</v>
      </c>
      <c r="H4360" s="24" t="s">
        <v>194</v>
      </c>
      <c r="I4360" s="24">
        <v>7</v>
      </c>
      <c r="J4360" s="24" t="s">
        <v>8544</v>
      </c>
      <c r="K4360" s="60" t="s">
        <v>31</v>
      </c>
      <c r="L4360" s="106">
        <v>4</v>
      </c>
      <c r="M4360" s="27">
        <f>L4360*130</f>
        <v>520</v>
      </c>
      <c r="N4360" s="23"/>
      <c r="O4360" s="184" t="s">
        <v>32</v>
      </c>
      <c r="P4360" s="237"/>
    </row>
    <row r="4361" s="83" customFormat="1" ht="18" customHeight="1" spans="1:16">
      <c r="A4361" s="24">
        <v>4356</v>
      </c>
      <c r="B4361" s="24" t="s">
        <v>23</v>
      </c>
      <c r="C4361" s="24" t="s">
        <v>24</v>
      </c>
      <c r="D4361" s="24" t="s">
        <v>25</v>
      </c>
      <c r="E4361" s="60" t="s">
        <v>4460</v>
      </c>
      <c r="F4361" s="60" t="s">
        <v>8224</v>
      </c>
      <c r="G4361" s="94" t="s">
        <v>8554</v>
      </c>
      <c r="H4361" s="232" t="s">
        <v>194</v>
      </c>
      <c r="I4361" s="24">
        <v>5</v>
      </c>
      <c r="J4361" s="24" t="s">
        <v>8544</v>
      </c>
      <c r="K4361" s="60" t="s">
        <v>31</v>
      </c>
      <c r="L4361" s="106">
        <v>3</v>
      </c>
      <c r="M4361" s="27">
        <f>L4361*130</f>
        <v>390</v>
      </c>
      <c r="N4361" s="23"/>
      <c r="O4361" s="184" t="s">
        <v>32</v>
      </c>
      <c r="P4361" s="237"/>
    </row>
    <row r="4362" s="83" customFormat="1" ht="18" customHeight="1" spans="1:16">
      <c r="A4362" s="24">
        <v>4357</v>
      </c>
      <c r="B4362" s="24" t="s">
        <v>23</v>
      </c>
      <c r="C4362" s="24" t="s">
        <v>24</v>
      </c>
      <c r="D4362" s="24" t="s">
        <v>25</v>
      </c>
      <c r="E4362" s="60" t="s">
        <v>4460</v>
      </c>
      <c r="F4362" s="60" t="s">
        <v>8224</v>
      </c>
      <c r="G4362" s="94" t="s">
        <v>8555</v>
      </c>
      <c r="H4362" s="24" t="s">
        <v>1583</v>
      </c>
      <c r="I4362" s="24">
        <v>2</v>
      </c>
      <c r="J4362" s="24" t="s">
        <v>8544</v>
      </c>
      <c r="K4362" s="60" t="s">
        <v>31</v>
      </c>
      <c r="L4362" s="106">
        <v>2</v>
      </c>
      <c r="M4362" s="27">
        <f>L4362*312</f>
        <v>624</v>
      </c>
      <c r="N4362" s="23"/>
      <c r="O4362" s="184" t="s">
        <v>32</v>
      </c>
      <c r="P4362" s="237"/>
    </row>
    <row r="4363" s="83" customFormat="1" ht="18" customHeight="1" spans="1:16">
      <c r="A4363" s="24">
        <v>4358</v>
      </c>
      <c r="B4363" s="24" t="s">
        <v>23</v>
      </c>
      <c r="C4363" s="24" t="s">
        <v>24</v>
      </c>
      <c r="D4363" s="24" t="s">
        <v>25</v>
      </c>
      <c r="E4363" s="60" t="s">
        <v>4460</v>
      </c>
      <c r="F4363" s="60" t="s">
        <v>8224</v>
      </c>
      <c r="G4363" s="94" t="s">
        <v>8556</v>
      </c>
      <c r="H4363" s="232" t="s">
        <v>194</v>
      </c>
      <c r="I4363" s="24">
        <v>4</v>
      </c>
      <c r="J4363" s="24" t="s">
        <v>8544</v>
      </c>
      <c r="K4363" s="60" t="s">
        <v>31</v>
      </c>
      <c r="L4363" s="106">
        <v>2</v>
      </c>
      <c r="M4363" s="27">
        <f>L4363*130</f>
        <v>260</v>
      </c>
      <c r="N4363" s="23"/>
      <c r="O4363" s="184" t="s">
        <v>32</v>
      </c>
      <c r="P4363" s="237"/>
    </row>
    <row r="4364" s="83" customFormat="1" ht="18" customHeight="1" spans="1:16">
      <c r="A4364" s="24">
        <v>4359</v>
      </c>
      <c r="B4364" s="24" t="s">
        <v>23</v>
      </c>
      <c r="C4364" s="24" t="s">
        <v>24</v>
      </c>
      <c r="D4364" s="24" t="s">
        <v>25</v>
      </c>
      <c r="E4364" s="60" t="s">
        <v>4460</v>
      </c>
      <c r="F4364" s="60" t="s">
        <v>8224</v>
      </c>
      <c r="G4364" s="94" t="s">
        <v>8557</v>
      </c>
      <c r="H4364" s="232" t="s">
        <v>194</v>
      </c>
      <c r="I4364" s="24">
        <v>5</v>
      </c>
      <c r="J4364" s="24" t="s">
        <v>8544</v>
      </c>
      <c r="K4364" s="60" t="s">
        <v>31</v>
      </c>
      <c r="L4364" s="106">
        <v>3</v>
      </c>
      <c r="M4364" s="27">
        <f>L4364*130</f>
        <v>390</v>
      </c>
      <c r="N4364" s="23"/>
      <c r="O4364" s="184" t="s">
        <v>32</v>
      </c>
      <c r="P4364" s="237"/>
    </row>
    <row r="4365" s="83" customFormat="1" ht="18" customHeight="1" spans="1:16">
      <c r="A4365" s="24">
        <v>4360</v>
      </c>
      <c r="B4365" s="24" t="s">
        <v>23</v>
      </c>
      <c r="C4365" s="24" t="s">
        <v>24</v>
      </c>
      <c r="D4365" s="24" t="s">
        <v>25</v>
      </c>
      <c r="E4365" s="60" t="s">
        <v>4460</v>
      </c>
      <c r="F4365" s="60" t="s">
        <v>8224</v>
      </c>
      <c r="G4365" s="94" t="s">
        <v>8558</v>
      </c>
      <c r="H4365" s="24" t="s">
        <v>1583</v>
      </c>
      <c r="I4365" s="24">
        <v>3</v>
      </c>
      <c r="J4365" s="24" t="s">
        <v>8544</v>
      </c>
      <c r="K4365" s="60" t="s">
        <v>31</v>
      </c>
      <c r="L4365" s="106">
        <v>2</v>
      </c>
      <c r="M4365" s="27">
        <f>L4365*312</f>
        <v>624</v>
      </c>
      <c r="N4365" s="23"/>
      <c r="O4365" s="184" t="s">
        <v>32</v>
      </c>
      <c r="P4365" s="237"/>
    </row>
    <row r="4366" s="83" customFormat="1" ht="18" customHeight="1" spans="1:16">
      <c r="A4366" s="24">
        <v>4361</v>
      </c>
      <c r="B4366" s="24" t="s">
        <v>23</v>
      </c>
      <c r="C4366" s="24" t="s">
        <v>24</v>
      </c>
      <c r="D4366" s="24" t="s">
        <v>25</v>
      </c>
      <c r="E4366" s="60" t="s">
        <v>4460</v>
      </c>
      <c r="F4366" s="60" t="s">
        <v>8224</v>
      </c>
      <c r="G4366" s="94" t="s">
        <v>8559</v>
      </c>
      <c r="H4366" s="232" t="s">
        <v>194</v>
      </c>
      <c r="I4366" s="24">
        <v>5</v>
      </c>
      <c r="J4366" s="24" t="s">
        <v>8544</v>
      </c>
      <c r="K4366" s="60" t="s">
        <v>31</v>
      </c>
      <c r="L4366" s="106">
        <v>3</v>
      </c>
      <c r="M4366" s="27">
        <f>L4366*130</f>
        <v>390</v>
      </c>
      <c r="N4366" s="23"/>
      <c r="O4366" s="184" t="s">
        <v>32</v>
      </c>
      <c r="P4366" s="237"/>
    </row>
    <row r="4367" s="83" customFormat="1" ht="18" customHeight="1" spans="1:16">
      <c r="A4367" s="24">
        <v>4362</v>
      </c>
      <c r="B4367" s="24" t="s">
        <v>23</v>
      </c>
      <c r="C4367" s="24" t="s">
        <v>24</v>
      </c>
      <c r="D4367" s="24" t="s">
        <v>25</v>
      </c>
      <c r="E4367" s="24" t="s">
        <v>4460</v>
      </c>
      <c r="F4367" s="24" t="s">
        <v>8224</v>
      </c>
      <c r="G4367" s="94" t="s">
        <v>8560</v>
      </c>
      <c r="H4367" s="24" t="s">
        <v>194</v>
      </c>
      <c r="I4367" s="24">
        <v>10</v>
      </c>
      <c r="J4367" s="24" t="s">
        <v>8544</v>
      </c>
      <c r="K4367" s="60" t="s">
        <v>31</v>
      </c>
      <c r="L4367" s="106">
        <v>5</v>
      </c>
      <c r="M4367" s="27">
        <f>L4367*130</f>
        <v>650</v>
      </c>
      <c r="N4367" s="23"/>
      <c r="O4367" s="184" t="s">
        <v>32</v>
      </c>
      <c r="P4367" s="237"/>
    </row>
    <row r="4368" s="83" customFormat="1" ht="18" customHeight="1" spans="1:16">
      <c r="A4368" s="24">
        <v>4363</v>
      </c>
      <c r="B4368" s="24" t="s">
        <v>23</v>
      </c>
      <c r="C4368" s="24" t="s">
        <v>24</v>
      </c>
      <c r="D4368" s="24" t="s">
        <v>25</v>
      </c>
      <c r="E4368" s="60" t="s">
        <v>4460</v>
      </c>
      <c r="F4368" s="60" t="s">
        <v>8224</v>
      </c>
      <c r="G4368" s="94" t="s">
        <v>8561</v>
      </c>
      <c r="H4368" s="24" t="s">
        <v>1583</v>
      </c>
      <c r="I4368" s="24">
        <v>4</v>
      </c>
      <c r="J4368" s="24" t="s">
        <v>8544</v>
      </c>
      <c r="K4368" s="60" t="s">
        <v>31</v>
      </c>
      <c r="L4368" s="106">
        <v>2</v>
      </c>
      <c r="M4368" s="27">
        <f>L4368*312</f>
        <v>624</v>
      </c>
      <c r="N4368" s="23"/>
      <c r="O4368" s="184" t="s">
        <v>32</v>
      </c>
      <c r="P4368" s="237"/>
    </row>
    <row r="4369" s="83" customFormat="1" ht="18" customHeight="1" spans="1:16">
      <c r="A4369" s="24">
        <v>4364</v>
      </c>
      <c r="B4369" s="24" t="s">
        <v>23</v>
      </c>
      <c r="C4369" s="24" t="s">
        <v>24</v>
      </c>
      <c r="D4369" s="24" t="s">
        <v>25</v>
      </c>
      <c r="E4369" s="60" t="s">
        <v>4460</v>
      </c>
      <c r="F4369" s="60" t="s">
        <v>8224</v>
      </c>
      <c r="G4369" s="94" t="s">
        <v>8562</v>
      </c>
      <c r="H4369" s="24" t="s">
        <v>194</v>
      </c>
      <c r="I4369" s="24">
        <v>8</v>
      </c>
      <c r="J4369" s="24" t="s">
        <v>8544</v>
      </c>
      <c r="K4369" s="60" t="s">
        <v>31</v>
      </c>
      <c r="L4369" s="106">
        <v>4</v>
      </c>
      <c r="M4369" s="27">
        <f>L4369*130</f>
        <v>520</v>
      </c>
      <c r="N4369" s="23"/>
      <c r="O4369" s="184" t="s">
        <v>32</v>
      </c>
      <c r="P4369" s="237"/>
    </row>
    <row r="4370" s="225" customFormat="1" ht="18" customHeight="1" spans="1:17">
      <c r="A4370" s="24">
        <v>4365</v>
      </c>
      <c r="B4370" s="24" t="s">
        <v>23</v>
      </c>
      <c r="C4370" s="24" t="s">
        <v>24</v>
      </c>
      <c r="D4370" s="24" t="s">
        <v>25</v>
      </c>
      <c r="E4370" s="24" t="s">
        <v>4460</v>
      </c>
      <c r="F4370" s="24" t="s">
        <v>8224</v>
      </c>
      <c r="G4370" s="94" t="s">
        <v>8563</v>
      </c>
      <c r="H4370" s="24" t="s">
        <v>194</v>
      </c>
      <c r="I4370" s="24">
        <v>6</v>
      </c>
      <c r="J4370" s="24" t="s">
        <v>8544</v>
      </c>
      <c r="K4370" s="60" t="s">
        <v>31</v>
      </c>
      <c r="L4370" s="106">
        <v>4</v>
      </c>
      <c r="M4370" s="27">
        <f>L4370*130</f>
        <v>520</v>
      </c>
      <c r="N4370" s="244"/>
      <c r="O4370" s="184" t="s">
        <v>32</v>
      </c>
      <c r="P4370" s="249"/>
      <c r="Q4370" s="257"/>
    </row>
    <row r="4371" s="83" customFormat="1" ht="18" customHeight="1" spans="1:16">
      <c r="A4371" s="24">
        <v>4366</v>
      </c>
      <c r="B4371" s="24" t="s">
        <v>23</v>
      </c>
      <c r="C4371" s="24" t="s">
        <v>24</v>
      </c>
      <c r="D4371" s="24" t="s">
        <v>25</v>
      </c>
      <c r="E4371" s="60" t="s">
        <v>4460</v>
      </c>
      <c r="F4371" s="60" t="s">
        <v>8224</v>
      </c>
      <c r="G4371" s="94" t="s">
        <v>8564</v>
      </c>
      <c r="H4371" s="232" t="s">
        <v>194</v>
      </c>
      <c r="I4371" s="24">
        <v>1</v>
      </c>
      <c r="J4371" s="24" t="s">
        <v>8544</v>
      </c>
      <c r="K4371" s="60" t="s">
        <v>31</v>
      </c>
      <c r="L4371" s="106">
        <v>1</v>
      </c>
      <c r="M4371" s="27">
        <f>L4371*312</f>
        <v>312</v>
      </c>
      <c r="N4371" s="23"/>
      <c r="O4371" s="184" t="s">
        <v>32</v>
      </c>
      <c r="P4371" s="237"/>
    </row>
    <row r="4372" s="83" customFormat="1" ht="18" customHeight="1" spans="1:16">
      <c r="A4372" s="24">
        <v>4367</v>
      </c>
      <c r="B4372" s="24" t="s">
        <v>23</v>
      </c>
      <c r="C4372" s="24" t="s">
        <v>24</v>
      </c>
      <c r="D4372" s="24" t="s">
        <v>25</v>
      </c>
      <c r="E4372" s="24" t="s">
        <v>4460</v>
      </c>
      <c r="F4372" s="24" t="s">
        <v>8224</v>
      </c>
      <c r="G4372" s="94" t="s">
        <v>8565</v>
      </c>
      <c r="H4372" s="232" t="s">
        <v>194</v>
      </c>
      <c r="I4372" s="24">
        <v>3</v>
      </c>
      <c r="J4372" s="24" t="s">
        <v>8544</v>
      </c>
      <c r="K4372" s="60" t="s">
        <v>31</v>
      </c>
      <c r="L4372" s="106">
        <v>2</v>
      </c>
      <c r="M4372" s="27">
        <f t="shared" ref="M4372:M4387" si="202">L4372*130</f>
        <v>260</v>
      </c>
      <c r="N4372" s="23"/>
      <c r="O4372" s="184" t="s">
        <v>32</v>
      </c>
      <c r="P4372" s="237"/>
    </row>
    <row r="4373" s="83" customFormat="1" ht="18" customHeight="1" spans="1:16">
      <c r="A4373" s="24">
        <v>4368</v>
      </c>
      <c r="B4373" s="24" t="s">
        <v>23</v>
      </c>
      <c r="C4373" s="24" t="s">
        <v>24</v>
      </c>
      <c r="D4373" s="24" t="s">
        <v>25</v>
      </c>
      <c r="E4373" s="60" t="s">
        <v>4460</v>
      </c>
      <c r="F4373" s="60" t="s">
        <v>8224</v>
      </c>
      <c r="G4373" s="94" t="s">
        <v>8566</v>
      </c>
      <c r="H4373" s="232" t="s">
        <v>194</v>
      </c>
      <c r="I4373" s="24">
        <v>6</v>
      </c>
      <c r="J4373" s="24" t="s">
        <v>8544</v>
      </c>
      <c r="K4373" s="60" t="s">
        <v>31</v>
      </c>
      <c r="L4373" s="106">
        <v>3</v>
      </c>
      <c r="M4373" s="27">
        <f t="shared" si="202"/>
        <v>390</v>
      </c>
      <c r="N4373" s="23"/>
      <c r="O4373" s="184" t="s">
        <v>32</v>
      </c>
      <c r="P4373" s="237"/>
    </row>
    <row r="4374" s="83" customFormat="1" ht="18" customHeight="1" spans="1:16">
      <c r="A4374" s="24">
        <v>4369</v>
      </c>
      <c r="B4374" s="24" t="s">
        <v>23</v>
      </c>
      <c r="C4374" s="24" t="s">
        <v>24</v>
      </c>
      <c r="D4374" s="24" t="s">
        <v>25</v>
      </c>
      <c r="E4374" s="60" t="s">
        <v>4460</v>
      </c>
      <c r="F4374" s="60" t="s">
        <v>8224</v>
      </c>
      <c r="G4374" s="94" t="s">
        <v>8567</v>
      </c>
      <c r="H4374" s="232" t="s">
        <v>194</v>
      </c>
      <c r="I4374" s="24">
        <v>4</v>
      </c>
      <c r="J4374" s="24" t="s">
        <v>8544</v>
      </c>
      <c r="K4374" s="60" t="s">
        <v>31</v>
      </c>
      <c r="L4374" s="106">
        <v>2</v>
      </c>
      <c r="M4374" s="27">
        <f t="shared" si="202"/>
        <v>260</v>
      </c>
      <c r="N4374" s="23"/>
      <c r="O4374" s="184" t="s">
        <v>32</v>
      </c>
      <c r="P4374" s="237"/>
    </row>
    <row r="4375" s="83" customFormat="1" ht="18" customHeight="1" spans="1:16">
      <c r="A4375" s="24">
        <v>4370</v>
      </c>
      <c r="B4375" s="24" t="s">
        <v>23</v>
      </c>
      <c r="C4375" s="24" t="s">
        <v>24</v>
      </c>
      <c r="D4375" s="24" t="s">
        <v>25</v>
      </c>
      <c r="E4375" s="60" t="s">
        <v>4460</v>
      </c>
      <c r="F4375" s="60" t="s">
        <v>8224</v>
      </c>
      <c r="G4375" s="94" t="s">
        <v>8568</v>
      </c>
      <c r="H4375" s="232" t="s">
        <v>194</v>
      </c>
      <c r="I4375" s="24">
        <v>4</v>
      </c>
      <c r="J4375" s="24" t="s">
        <v>8544</v>
      </c>
      <c r="K4375" s="60" t="s">
        <v>31</v>
      </c>
      <c r="L4375" s="106">
        <v>2</v>
      </c>
      <c r="M4375" s="27">
        <f t="shared" si="202"/>
        <v>260</v>
      </c>
      <c r="N4375" s="23"/>
      <c r="O4375" s="184" t="s">
        <v>32</v>
      </c>
      <c r="P4375" s="237"/>
    </row>
    <row r="4376" s="83" customFormat="1" ht="18" customHeight="1" spans="1:16">
      <c r="A4376" s="24">
        <v>4371</v>
      </c>
      <c r="B4376" s="24" t="s">
        <v>23</v>
      </c>
      <c r="C4376" s="24" t="s">
        <v>24</v>
      </c>
      <c r="D4376" s="24" t="s">
        <v>25</v>
      </c>
      <c r="E4376" s="60" t="s">
        <v>4460</v>
      </c>
      <c r="F4376" s="60" t="s">
        <v>8224</v>
      </c>
      <c r="G4376" s="94" t="s">
        <v>8569</v>
      </c>
      <c r="H4376" s="232" t="s">
        <v>194</v>
      </c>
      <c r="I4376" s="24">
        <v>3</v>
      </c>
      <c r="J4376" s="24" t="s">
        <v>8544</v>
      </c>
      <c r="K4376" s="60" t="s">
        <v>31</v>
      </c>
      <c r="L4376" s="106">
        <v>2</v>
      </c>
      <c r="M4376" s="27">
        <f t="shared" si="202"/>
        <v>260</v>
      </c>
      <c r="N4376" s="23"/>
      <c r="O4376" s="184" t="s">
        <v>32</v>
      </c>
      <c r="P4376" s="237"/>
    </row>
    <row r="4377" s="83" customFormat="1" ht="18" customHeight="1" spans="1:16">
      <c r="A4377" s="24">
        <v>4372</v>
      </c>
      <c r="B4377" s="24" t="s">
        <v>23</v>
      </c>
      <c r="C4377" s="24" t="s">
        <v>24</v>
      </c>
      <c r="D4377" s="24" t="s">
        <v>25</v>
      </c>
      <c r="E4377" s="60" t="s">
        <v>4460</v>
      </c>
      <c r="F4377" s="60" t="s">
        <v>8224</v>
      </c>
      <c r="G4377" s="94" t="s">
        <v>8570</v>
      </c>
      <c r="H4377" s="232" t="s">
        <v>194</v>
      </c>
      <c r="I4377" s="24">
        <v>3</v>
      </c>
      <c r="J4377" s="24" t="s">
        <v>8544</v>
      </c>
      <c r="K4377" s="60" t="s">
        <v>31</v>
      </c>
      <c r="L4377" s="106">
        <v>2</v>
      </c>
      <c r="M4377" s="27">
        <f t="shared" si="202"/>
        <v>260</v>
      </c>
      <c r="N4377" s="23"/>
      <c r="O4377" s="184" t="s">
        <v>32</v>
      </c>
      <c r="P4377" s="237"/>
    </row>
    <row r="4378" s="83" customFormat="1" ht="18" customHeight="1" spans="1:16">
      <c r="A4378" s="24">
        <v>4373</v>
      </c>
      <c r="B4378" s="24" t="s">
        <v>23</v>
      </c>
      <c r="C4378" s="24" t="s">
        <v>24</v>
      </c>
      <c r="D4378" s="24" t="s">
        <v>25</v>
      </c>
      <c r="E4378" s="60" t="s">
        <v>4460</v>
      </c>
      <c r="F4378" s="60" t="s">
        <v>8224</v>
      </c>
      <c r="G4378" s="94" t="s">
        <v>8571</v>
      </c>
      <c r="H4378" s="232" t="s">
        <v>194</v>
      </c>
      <c r="I4378" s="24">
        <v>5</v>
      </c>
      <c r="J4378" s="24" t="s">
        <v>8544</v>
      </c>
      <c r="K4378" s="60" t="s">
        <v>31</v>
      </c>
      <c r="L4378" s="106">
        <v>3</v>
      </c>
      <c r="M4378" s="27">
        <f t="shared" si="202"/>
        <v>390</v>
      </c>
      <c r="N4378" s="23"/>
      <c r="O4378" s="184" t="s">
        <v>32</v>
      </c>
      <c r="P4378" s="237"/>
    </row>
    <row r="4379" s="83" customFormat="1" ht="18" customHeight="1" spans="1:16">
      <c r="A4379" s="24">
        <v>4374</v>
      </c>
      <c r="B4379" s="24" t="s">
        <v>23</v>
      </c>
      <c r="C4379" s="24" t="s">
        <v>24</v>
      </c>
      <c r="D4379" s="24" t="s">
        <v>25</v>
      </c>
      <c r="E4379" s="60" t="s">
        <v>4460</v>
      </c>
      <c r="F4379" s="60" t="s">
        <v>8224</v>
      </c>
      <c r="G4379" s="94" t="s">
        <v>8572</v>
      </c>
      <c r="H4379" s="232" t="s">
        <v>194</v>
      </c>
      <c r="I4379" s="24">
        <v>5</v>
      </c>
      <c r="J4379" s="24" t="s">
        <v>8544</v>
      </c>
      <c r="K4379" s="60" t="s">
        <v>31</v>
      </c>
      <c r="L4379" s="106">
        <v>3</v>
      </c>
      <c r="M4379" s="27">
        <f t="shared" si="202"/>
        <v>390</v>
      </c>
      <c r="N4379" s="23"/>
      <c r="O4379" s="184" t="s">
        <v>32</v>
      </c>
      <c r="P4379" s="237"/>
    </row>
    <row r="4380" s="83" customFormat="1" ht="18" customHeight="1" spans="1:16">
      <c r="A4380" s="24">
        <v>4375</v>
      </c>
      <c r="B4380" s="24" t="s">
        <v>23</v>
      </c>
      <c r="C4380" s="24" t="s">
        <v>24</v>
      </c>
      <c r="D4380" s="24" t="s">
        <v>25</v>
      </c>
      <c r="E4380" s="60" t="s">
        <v>4460</v>
      </c>
      <c r="F4380" s="60" t="s">
        <v>8224</v>
      </c>
      <c r="G4380" s="94" t="s">
        <v>404</v>
      </c>
      <c r="H4380" s="232" t="s">
        <v>194</v>
      </c>
      <c r="I4380" s="24">
        <v>7</v>
      </c>
      <c r="J4380" s="24" t="s">
        <v>8544</v>
      </c>
      <c r="K4380" s="60" t="s">
        <v>31</v>
      </c>
      <c r="L4380" s="106">
        <v>3</v>
      </c>
      <c r="M4380" s="27">
        <f t="shared" si="202"/>
        <v>390</v>
      </c>
      <c r="N4380" s="23"/>
      <c r="O4380" s="184" t="s">
        <v>32</v>
      </c>
      <c r="P4380" s="237"/>
    </row>
    <row r="4381" s="225" customFormat="1" ht="18" customHeight="1" spans="1:16">
      <c r="A4381" s="24">
        <v>4376</v>
      </c>
      <c r="B4381" s="24" t="s">
        <v>23</v>
      </c>
      <c r="C4381" s="24" t="s">
        <v>24</v>
      </c>
      <c r="D4381" s="24" t="s">
        <v>25</v>
      </c>
      <c r="E4381" s="24" t="s">
        <v>4460</v>
      </c>
      <c r="F4381" s="24" t="s">
        <v>8224</v>
      </c>
      <c r="G4381" s="62" t="s">
        <v>8573</v>
      </c>
      <c r="H4381" s="24" t="s">
        <v>194</v>
      </c>
      <c r="I4381" s="24">
        <v>8</v>
      </c>
      <c r="J4381" s="24" t="s">
        <v>8544</v>
      </c>
      <c r="K4381" s="60" t="s">
        <v>31</v>
      </c>
      <c r="L4381" s="106">
        <v>4</v>
      </c>
      <c r="M4381" s="27">
        <f t="shared" si="202"/>
        <v>520</v>
      </c>
      <c r="N4381" s="23"/>
      <c r="O4381" s="184" t="s">
        <v>32</v>
      </c>
      <c r="P4381" s="249"/>
    </row>
    <row r="4382" s="83" customFormat="1" ht="18" customHeight="1" spans="1:16">
      <c r="A4382" s="24">
        <v>4377</v>
      </c>
      <c r="B4382" s="24" t="s">
        <v>23</v>
      </c>
      <c r="C4382" s="24" t="s">
        <v>24</v>
      </c>
      <c r="D4382" s="24" t="s">
        <v>25</v>
      </c>
      <c r="E4382" s="24" t="s">
        <v>4460</v>
      </c>
      <c r="F4382" s="24" t="s">
        <v>8224</v>
      </c>
      <c r="G4382" s="106" t="s">
        <v>8574</v>
      </c>
      <c r="H4382" s="232" t="s">
        <v>194</v>
      </c>
      <c r="I4382" s="24">
        <v>5</v>
      </c>
      <c r="J4382" s="24" t="s">
        <v>8544</v>
      </c>
      <c r="K4382" s="60" t="s">
        <v>31</v>
      </c>
      <c r="L4382" s="106">
        <v>3</v>
      </c>
      <c r="M4382" s="27">
        <f t="shared" si="202"/>
        <v>390</v>
      </c>
      <c r="N4382" s="23"/>
      <c r="O4382" s="184" t="s">
        <v>32</v>
      </c>
      <c r="P4382" s="239"/>
    </row>
    <row r="4383" s="83" customFormat="1" ht="18" customHeight="1" spans="1:16">
      <c r="A4383" s="24">
        <v>4378</v>
      </c>
      <c r="B4383" s="24" t="s">
        <v>23</v>
      </c>
      <c r="C4383" s="24" t="s">
        <v>24</v>
      </c>
      <c r="D4383" s="24" t="s">
        <v>25</v>
      </c>
      <c r="E4383" s="60" t="s">
        <v>4460</v>
      </c>
      <c r="F4383" s="60" t="s">
        <v>8224</v>
      </c>
      <c r="G4383" s="94" t="s">
        <v>8575</v>
      </c>
      <c r="H4383" s="232" t="s">
        <v>194</v>
      </c>
      <c r="I4383" s="24">
        <v>6</v>
      </c>
      <c r="J4383" s="24" t="s">
        <v>8544</v>
      </c>
      <c r="K4383" s="60" t="s">
        <v>31</v>
      </c>
      <c r="L4383" s="106">
        <v>3</v>
      </c>
      <c r="M4383" s="27">
        <f t="shared" si="202"/>
        <v>390</v>
      </c>
      <c r="N4383" s="23"/>
      <c r="O4383" s="184" t="s">
        <v>32</v>
      </c>
      <c r="P4383" s="237"/>
    </row>
    <row r="4384" s="83" customFormat="1" ht="18" customHeight="1" spans="1:16">
      <c r="A4384" s="24">
        <v>4379</v>
      </c>
      <c r="B4384" s="24" t="s">
        <v>23</v>
      </c>
      <c r="C4384" s="24" t="s">
        <v>24</v>
      </c>
      <c r="D4384" s="24" t="s">
        <v>25</v>
      </c>
      <c r="E4384" s="60" t="s">
        <v>4460</v>
      </c>
      <c r="F4384" s="60" t="s">
        <v>8224</v>
      </c>
      <c r="G4384" s="94" t="s">
        <v>8576</v>
      </c>
      <c r="H4384" s="232" t="s">
        <v>194</v>
      </c>
      <c r="I4384" s="24">
        <v>7</v>
      </c>
      <c r="J4384" s="24" t="s">
        <v>8544</v>
      </c>
      <c r="K4384" s="60" t="s">
        <v>31</v>
      </c>
      <c r="L4384" s="106">
        <v>3</v>
      </c>
      <c r="M4384" s="27">
        <f t="shared" si="202"/>
        <v>390</v>
      </c>
      <c r="N4384" s="23"/>
      <c r="O4384" s="184" t="s">
        <v>32</v>
      </c>
      <c r="P4384" s="237"/>
    </row>
    <row r="4385" s="83" customFormat="1" ht="18" customHeight="1" spans="1:16">
      <c r="A4385" s="24">
        <v>4380</v>
      </c>
      <c r="B4385" s="24" t="s">
        <v>23</v>
      </c>
      <c r="C4385" s="24" t="s">
        <v>24</v>
      </c>
      <c r="D4385" s="24" t="s">
        <v>25</v>
      </c>
      <c r="E4385" s="60" t="s">
        <v>4460</v>
      </c>
      <c r="F4385" s="60" t="s">
        <v>8224</v>
      </c>
      <c r="G4385" s="94" t="s">
        <v>8577</v>
      </c>
      <c r="H4385" s="232" t="s">
        <v>194</v>
      </c>
      <c r="I4385" s="24">
        <v>3</v>
      </c>
      <c r="J4385" s="24" t="s">
        <v>8544</v>
      </c>
      <c r="K4385" s="60" t="s">
        <v>31</v>
      </c>
      <c r="L4385" s="106">
        <v>2</v>
      </c>
      <c r="M4385" s="27">
        <f t="shared" si="202"/>
        <v>260</v>
      </c>
      <c r="N4385" s="23"/>
      <c r="O4385" s="184" t="s">
        <v>32</v>
      </c>
      <c r="P4385" s="237"/>
    </row>
    <row r="4386" s="83" customFormat="1" ht="18" customHeight="1" spans="1:16">
      <c r="A4386" s="24">
        <v>4381</v>
      </c>
      <c r="B4386" s="24" t="s">
        <v>23</v>
      </c>
      <c r="C4386" s="24" t="s">
        <v>24</v>
      </c>
      <c r="D4386" s="24" t="s">
        <v>25</v>
      </c>
      <c r="E4386" s="60" t="s">
        <v>4460</v>
      </c>
      <c r="F4386" s="60" t="s">
        <v>8224</v>
      </c>
      <c r="G4386" s="94" t="s">
        <v>8578</v>
      </c>
      <c r="H4386" s="232" t="s">
        <v>194</v>
      </c>
      <c r="I4386" s="24">
        <v>3</v>
      </c>
      <c r="J4386" s="24" t="s">
        <v>8544</v>
      </c>
      <c r="K4386" s="60" t="s">
        <v>31</v>
      </c>
      <c r="L4386" s="106">
        <v>2</v>
      </c>
      <c r="M4386" s="27">
        <f t="shared" si="202"/>
        <v>260</v>
      </c>
      <c r="N4386" s="23"/>
      <c r="O4386" s="184" t="s">
        <v>32</v>
      </c>
      <c r="P4386" s="237"/>
    </row>
    <row r="4387" s="83" customFormat="1" ht="18" customHeight="1" spans="1:16">
      <c r="A4387" s="24">
        <v>4382</v>
      </c>
      <c r="B4387" s="24" t="s">
        <v>23</v>
      </c>
      <c r="C4387" s="24" t="s">
        <v>24</v>
      </c>
      <c r="D4387" s="24" t="s">
        <v>25</v>
      </c>
      <c r="E4387" s="60" t="s">
        <v>4460</v>
      </c>
      <c r="F4387" s="60" t="s">
        <v>8224</v>
      </c>
      <c r="G4387" s="94" t="s">
        <v>8579</v>
      </c>
      <c r="H4387" s="232" t="s">
        <v>194</v>
      </c>
      <c r="I4387" s="24">
        <v>5</v>
      </c>
      <c r="J4387" s="24" t="s">
        <v>8544</v>
      </c>
      <c r="K4387" s="60" t="s">
        <v>31</v>
      </c>
      <c r="L4387" s="106">
        <v>3</v>
      </c>
      <c r="M4387" s="27">
        <f t="shared" si="202"/>
        <v>390</v>
      </c>
      <c r="N4387" s="23"/>
      <c r="O4387" s="184" t="s">
        <v>32</v>
      </c>
      <c r="P4387" s="237"/>
    </row>
    <row r="4388" s="83" customFormat="1" ht="18" customHeight="1" spans="1:16">
      <c r="A4388" s="24">
        <v>4383</v>
      </c>
      <c r="B4388" s="24" t="s">
        <v>23</v>
      </c>
      <c r="C4388" s="24" t="s">
        <v>24</v>
      </c>
      <c r="D4388" s="24" t="s">
        <v>25</v>
      </c>
      <c r="E4388" s="60" t="s">
        <v>4460</v>
      </c>
      <c r="F4388" s="60" t="s">
        <v>8224</v>
      </c>
      <c r="G4388" s="94" t="s">
        <v>8580</v>
      </c>
      <c r="H4388" s="232" t="s">
        <v>194</v>
      </c>
      <c r="I4388" s="24">
        <v>1</v>
      </c>
      <c r="J4388" s="24" t="s">
        <v>8544</v>
      </c>
      <c r="K4388" s="60" t="s">
        <v>31</v>
      </c>
      <c r="L4388" s="106">
        <v>1</v>
      </c>
      <c r="M4388" s="27">
        <f>L4388*312</f>
        <v>312</v>
      </c>
      <c r="N4388" s="23"/>
      <c r="O4388" s="184" t="s">
        <v>32</v>
      </c>
      <c r="P4388" s="237"/>
    </row>
    <row r="4389" s="83" customFormat="1" ht="18" customHeight="1" spans="1:16">
      <c r="A4389" s="24">
        <v>4384</v>
      </c>
      <c r="B4389" s="24" t="s">
        <v>23</v>
      </c>
      <c r="C4389" s="24" t="s">
        <v>24</v>
      </c>
      <c r="D4389" s="24" t="s">
        <v>25</v>
      </c>
      <c r="E4389" s="60" t="s">
        <v>4460</v>
      </c>
      <c r="F4389" s="60" t="s">
        <v>8224</v>
      </c>
      <c r="G4389" s="94" t="s">
        <v>6569</v>
      </c>
      <c r="H4389" s="232" t="s">
        <v>194</v>
      </c>
      <c r="I4389" s="24">
        <v>7</v>
      </c>
      <c r="J4389" s="24" t="s">
        <v>8544</v>
      </c>
      <c r="K4389" s="60" t="s">
        <v>31</v>
      </c>
      <c r="L4389" s="106">
        <v>3</v>
      </c>
      <c r="M4389" s="27">
        <f>L4389*130</f>
        <v>390</v>
      </c>
      <c r="N4389" s="23"/>
      <c r="O4389" s="184" t="s">
        <v>32</v>
      </c>
      <c r="P4389" s="237"/>
    </row>
    <row r="4390" s="83" customFormat="1" ht="18" customHeight="1" spans="1:16">
      <c r="A4390" s="24">
        <v>4385</v>
      </c>
      <c r="B4390" s="24" t="s">
        <v>23</v>
      </c>
      <c r="C4390" s="24" t="s">
        <v>24</v>
      </c>
      <c r="D4390" s="24" t="s">
        <v>25</v>
      </c>
      <c r="E4390" s="24" t="s">
        <v>4460</v>
      </c>
      <c r="F4390" s="24" t="s">
        <v>8224</v>
      </c>
      <c r="G4390" s="94" t="s">
        <v>1224</v>
      </c>
      <c r="H4390" s="232" t="s">
        <v>194</v>
      </c>
      <c r="I4390" s="24">
        <v>5</v>
      </c>
      <c r="J4390" s="24" t="s">
        <v>8544</v>
      </c>
      <c r="K4390" s="60" t="s">
        <v>31</v>
      </c>
      <c r="L4390" s="106">
        <v>2</v>
      </c>
      <c r="M4390" s="27">
        <f>L4390*130</f>
        <v>260</v>
      </c>
      <c r="N4390" s="23"/>
      <c r="O4390" s="184" t="s">
        <v>32</v>
      </c>
      <c r="P4390" s="237"/>
    </row>
    <row r="4391" s="83" customFormat="1" ht="18" customHeight="1" spans="1:16">
      <c r="A4391" s="24">
        <v>4386</v>
      </c>
      <c r="B4391" s="24" t="s">
        <v>23</v>
      </c>
      <c r="C4391" s="24" t="s">
        <v>24</v>
      </c>
      <c r="D4391" s="24" t="s">
        <v>25</v>
      </c>
      <c r="E4391" s="60" t="s">
        <v>4460</v>
      </c>
      <c r="F4391" s="60" t="s">
        <v>8224</v>
      </c>
      <c r="G4391" s="94" t="s">
        <v>8581</v>
      </c>
      <c r="H4391" s="232" t="s">
        <v>194</v>
      </c>
      <c r="I4391" s="24">
        <v>6</v>
      </c>
      <c r="J4391" s="24" t="s">
        <v>8544</v>
      </c>
      <c r="K4391" s="60" t="s">
        <v>31</v>
      </c>
      <c r="L4391" s="106">
        <v>3</v>
      </c>
      <c r="M4391" s="27">
        <f>L4391*130</f>
        <v>390</v>
      </c>
      <c r="N4391" s="23"/>
      <c r="O4391" s="184" t="s">
        <v>32</v>
      </c>
      <c r="P4391" s="237"/>
    </row>
    <row r="4392" s="83" customFormat="1" ht="18" customHeight="1" spans="1:16">
      <c r="A4392" s="24">
        <v>4387</v>
      </c>
      <c r="B4392" s="24" t="s">
        <v>23</v>
      </c>
      <c r="C4392" s="24" t="s">
        <v>24</v>
      </c>
      <c r="D4392" s="24" t="s">
        <v>25</v>
      </c>
      <c r="E4392" s="60" t="s">
        <v>4460</v>
      </c>
      <c r="F4392" s="60" t="s">
        <v>8224</v>
      </c>
      <c r="G4392" s="94" t="s">
        <v>8582</v>
      </c>
      <c r="H4392" s="232" t="s">
        <v>194</v>
      </c>
      <c r="I4392" s="24">
        <v>1</v>
      </c>
      <c r="J4392" s="24" t="s">
        <v>8544</v>
      </c>
      <c r="K4392" s="60" t="s">
        <v>31</v>
      </c>
      <c r="L4392" s="106">
        <v>1</v>
      </c>
      <c r="M4392" s="27">
        <f>L4392*312</f>
        <v>312</v>
      </c>
      <c r="N4392" s="23"/>
      <c r="O4392" s="184" t="s">
        <v>32</v>
      </c>
      <c r="P4392" s="237"/>
    </row>
    <row r="4393" s="83" customFormat="1" ht="18" customHeight="1" spans="1:16">
      <c r="A4393" s="24">
        <v>4388</v>
      </c>
      <c r="B4393" s="24" t="s">
        <v>23</v>
      </c>
      <c r="C4393" s="24" t="s">
        <v>24</v>
      </c>
      <c r="D4393" s="24" t="s">
        <v>25</v>
      </c>
      <c r="E4393" s="60" t="s">
        <v>4460</v>
      </c>
      <c r="F4393" s="60" t="s">
        <v>8224</v>
      </c>
      <c r="G4393" s="94" t="s">
        <v>8583</v>
      </c>
      <c r="H4393" s="232" t="s">
        <v>194</v>
      </c>
      <c r="I4393" s="24">
        <v>3</v>
      </c>
      <c r="J4393" s="24" t="s">
        <v>8544</v>
      </c>
      <c r="K4393" s="60" t="s">
        <v>31</v>
      </c>
      <c r="L4393" s="106">
        <v>2</v>
      </c>
      <c r="M4393" s="27">
        <f t="shared" ref="M4393:M4398" si="203">L4393*130</f>
        <v>260</v>
      </c>
      <c r="N4393" s="23"/>
      <c r="O4393" s="184" t="s">
        <v>32</v>
      </c>
      <c r="P4393" s="237"/>
    </row>
    <row r="4394" s="83" customFormat="1" ht="18" customHeight="1" spans="1:16">
      <c r="A4394" s="24">
        <v>4389</v>
      </c>
      <c r="B4394" s="24" t="s">
        <v>23</v>
      </c>
      <c r="C4394" s="24" t="s">
        <v>24</v>
      </c>
      <c r="D4394" s="24" t="s">
        <v>25</v>
      </c>
      <c r="E4394" s="24" t="s">
        <v>4460</v>
      </c>
      <c r="F4394" s="24" t="s">
        <v>8224</v>
      </c>
      <c r="G4394" s="94" t="s">
        <v>8584</v>
      </c>
      <c r="H4394" s="232" t="s">
        <v>194</v>
      </c>
      <c r="I4394" s="24">
        <v>3</v>
      </c>
      <c r="J4394" s="24" t="s">
        <v>8544</v>
      </c>
      <c r="K4394" s="60" t="s">
        <v>31</v>
      </c>
      <c r="L4394" s="106">
        <v>2</v>
      </c>
      <c r="M4394" s="27">
        <f t="shared" si="203"/>
        <v>260</v>
      </c>
      <c r="N4394" s="23"/>
      <c r="O4394" s="184" t="s">
        <v>32</v>
      </c>
      <c r="P4394" s="237"/>
    </row>
    <row r="4395" s="83" customFormat="1" ht="18" customHeight="1" spans="1:16">
      <c r="A4395" s="24">
        <v>4390</v>
      </c>
      <c r="B4395" s="24" t="s">
        <v>23</v>
      </c>
      <c r="C4395" s="24" t="s">
        <v>24</v>
      </c>
      <c r="D4395" s="24" t="s">
        <v>25</v>
      </c>
      <c r="E4395" s="60" t="s">
        <v>4460</v>
      </c>
      <c r="F4395" s="60" t="s">
        <v>8224</v>
      </c>
      <c r="G4395" s="94" t="s">
        <v>8585</v>
      </c>
      <c r="H4395" s="232" t="s">
        <v>194</v>
      </c>
      <c r="I4395" s="24">
        <v>4</v>
      </c>
      <c r="J4395" s="24" t="s">
        <v>8544</v>
      </c>
      <c r="K4395" s="60" t="s">
        <v>31</v>
      </c>
      <c r="L4395" s="106">
        <v>2</v>
      </c>
      <c r="M4395" s="27">
        <f t="shared" si="203"/>
        <v>260</v>
      </c>
      <c r="N4395" s="23"/>
      <c r="O4395" s="184" t="s">
        <v>32</v>
      </c>
      <c r="P4395" s="237"/>
    </row>
    <row r="4396" s="83" customFormat="1" ht="18" customHeight="1" spans="1:16">
      <c r="A4396" s="24">
        <v>4391</v>
      </c>
      <c r="B4396" s="24" t="s">
        <v>23</v>
      </c>
      <c r="C4396" s="24" t="s">
        <v>24</v>
      </c>
      <c r="D4396" s="24" t="s">
        <v>25</v>
      </c>
      <c r="E4396" s="60" t="s">
        <v>4460</v>
      </c>
      <c r="F4396" s="60" t="s">
        <v>8224</v>
      </c>
      <c r="G4396" s="94" t="s">
        <v>8586</v>
      </c>
      <c r="H4396" s="24" t="s">
        <v>194</v>
      </c>
      <c r="I4396" s="24">
        <v>4</v>
      </c>
      <c r="J4396" s="24" t="s">
        <v>8544</v>
      </c>
      <c r="K4396" s="60" t="s">
        <v>31</v>
      </c>
      <c r="L4396" s="106">
        <v>4</v>
      </c>
      <c r="M4396" s="27">
        <f t="shared" si="203"/>
        <v>520</v>
      </c>
      <c r="N4396" s="23"/>
      <c r="O4396" s="184" t="s">
        <v>32</v>
      </c>
      <c r="P4396" s="237"/>
    </row>
    <row r="4397" s="83" customFormat="1" ht="18" customHeight="1" spans="1:16">
      <c r="A4397" s="24">
        <v>4392</v>
      </c>
      <c r="B4397" s="24" t="s">
        <v>23</v>
      </c>
      <c r="C4397" s="24" t="s">
        <v>24</v>
      </c>
      <c r="D4397" s="24" t="s">
        <v>25</v>
      </c>
      <c r="E4397" s="60" t="s">
        <v>4460</v>
      </c>
      <c r="F4397" s="60" t="s">
        <v>8224</v>
      </c>
      <c r="G4397" s="94" t="s">
        <v>8587</v>
      </c>
      <c r="H4397" s="232" t="s">
        <v>194</v>
      </c>
      <c r="I4397" s="24">
        <v>5</v>
      </c>
      <c r="J4397" s="24" t="s">
        <v>8544</v>
      </c>
      <c r="K4397" s="60" t="s">
        <v>31</v>
      </c>
      <c r="L4397" s="106">
        <v>3</v>
      </c>
      <c r="M4397" s="27">
        <f t="shared" si="203"/>
        <v>390</v>
      </c>
      <c r="N4397" s="23"/>
      <c r="O4397" s="184" t="s">
        <v>32</v>
      </c>
      <c r="P4397" s="237"/>
    </row>
    <row r="4398" s="83" customFormat="1" ht="18" customHeight="1" spans="1:16">
      <c r="A4398" s="24">
        <v>4393</v>
      </c>
      <c r="B4398" s="24" t="s">
        <v>23</v>
      </c>
      <c r="C4398" s="24" t="s">
        <v>24</v>
      </c>
      <c r="D4398" s="24" t="s">
        <v>25</v>
      </c>
      <c r="E4398" s="60" t="s">
        <v>4460</v>
      </c>
      <c r="F4398" s="60" t="s">
        <v>8224</v>
      </c>
      <c r="G4398" s="94" t="s">
        <v>8588</v>
      </c>
      <c r="H4398" s="24" t="s">
        <v>194</v>
      </c>
      <c r="I4398" s="24">
        <v>8</v>
      </c>
      <c r="J4398" s="24" t="s">
        <v>8544</v>
      </c>
      <c r="K4398" s="60" t="s">
        <v>31</v>
      </c>
      <c r="L4398" s="106">
        <v>4</v>
      </c>
      <c r="M4398" s="27">
        <f t="shared" si="203"/>
        <v>520</v>
      </c>
      <c r="N4398" s="23"/>
      <c r="O4398" s="184" t="s">
        <v>32</v>
      </c>
      <c r="P4398" s="237"/>
    </row>
    <row r="4399" s="83" customFormat="1" ht="18" customHeight="1" spans="1:16">
      <c r="A4399" s="24">
        <v>4394</v>
      </c>
      <c r="B4399" s="24" t="s">
        <v>23</v>
      </c>
      <c r="C4399" s="24" t="s">
        <v>24</v>
      </c>
      <c r="D4399" s="24" t="s">
        <v>25</v>
      </c>
      <c r="E4399" s="60" t="s">
        <v>4460</v>
      </c>
      <c r="F4399" s="60" t="s">
        <v>8224</v>
      </c>
      <c r="G4399" s="94" t="s">
        <v>7120</v>
      </c>
      <c r="H4399" s="232" t="s">
        <v>194</v>
      </c>
      <c r="I4399" s="24">
        <v>2</v>
      </c>
      <c r="J4399" s="24" t="s">
        <v>8544</v>
      </c>
      <c r="K4399" s="60" t="s">
        <v>31</v>
      </c>
      <c r="L4399" s="106">
        <v>1</v>
      </c>
      <c r="M4399" s="27">
        <f>L4399*312</f>
        <v>312</v>
      </c>
      <c r="N4399" s="23"/>
      <c r="O4399" s="184" t="s">
        <v>32</v>
      </c>
      <c r="P4399" s="237"/>
    </row>
    <row r="4400" s="83" customFormat="1" ht="18" customHeight="1" spans="1:16">
      <c r="A4400" s="24">
        <v>4395</v>
      </c>
      <c r="B4400" s="24" t="s">
        <v>23</v>
      </c>
      <c r="C4400" s="24" t="s">
        <v>24</v>
      </c>
      <c r="D4400" s="24" t="s">
        <v>25</v>
      </c>
      <c r="E4400" s="60" t="s">
        <v>4878</v>
      </c>
      <c r="F4400" s="60" t="s">
        <v>8224</v>
      </c>
      <c r="G4400" s="94" t="s">
        <v>8589</v>
      </c>
      <c r="H4400" s="24" t="s">
        <v>194</v>
      </c>
      <c r="I4400" s="24">
        <v>5</v>
      </c>
      <c r="J4400" s="24" t="s">
        <v>8544</v>
      </c>
      <c r="K4400" s="60" t="s">
        <v>31</v>
      </c>
      <c r="L4400" s="106">
        <v>5</v>
      </c>
      <c r="M4400" s="27">
        <f t="shared" ref="M4400:M4409" si="204">L4400*130</f>
        <v>650</v>
      </c>
      <c r="N4400" s="23"/>
      <c r="O4400" s="184" t="s">
        <v>32</v>
      </c>
      <c r="P4400" s="237"/>
    </row>
    <row r="4401" s="83" customFormat="1" ht="18" customHeight="1" spans="1:16">
      <c r="A4401" s="24">
        <v>4396</v>
      </c>
      <c r="B4401" s="24" t="s">
        <v>23</v>
      </c>
      <c r="C4401" s="24" t="s">
        <v>24</v>
      </c>
      <c r="D4401" s="24" t="s">
        <v>25</v>
      </c>
      <c r="E4401" s="60" t="s">
        <v>4460</v>
      </c>
      <c r="F4401" s="60" t="s">
        <v>8224</v>
      </c>
      <c r="G4401" s="94" t="s">
        <v>8590</v>
      </c>
      <c r="H4401" s="232" t="s">
        <v>194</v>
      </c>
      <c r="I4401" s="24">
        <v>3</v>
      </c>
      <c r="J4401" s="24" t="s">
        <v>8544</v>
      </c>
      <c r="K4401" s="60" t="s">
        <v>31</v>
      </c>
      <c r="L4401" s="106">
        <v>2</v>
      </c>
      <c r="M4401" s="27">
        <f t="shared" si="204"/>
        <v>260</v>
      </c>
      <c r="N4401" s="23"/>
      <c r="O4401" s="184" t="s">
        <v>32</v>
      </c>
      <c r="P4401" s="237"/>
    </row>
    <row r="4402" s="83" customFormat="1" ht="18" customHeight="1" spans="1:16">
      <c r="A4402" s="24">
        <v>4397</v>
      </c>
      <c r="B4402" s="24" t="s">
        <v>23</v>
      </c>
      <c r="C4402" s="24" t="s">
        <v>24</v>
      </c>
      <c r="D4402" s="24" t="s">
        <v>25</v>
      </c>
      <c r="E4402" s="60" t="s">
        <v>4460</v>
      </c>
      <c r="F4402" s="60" t="s">
        <v>8224</v>
      </c>
      <c r="G4402" s="94" t="s">
        <v>8591</v>
      </c>
      <c r="H4402" s="232" t="s">
        <v>194</v>
      </c>
      <c r="I4402" s="24">
        <v>3</v>
      </c>
      <c r="J4402" s="24" t="s">
        <v>8544</v>
      </c>
      <c r="K4402" s="60" t="s">
        <v>31</v>
      </c>
      <c r="L4402" s="106">
        <v>2</v>
      </c>
      <c r="M4402" s="27">
        <f t="shared" si="204"/>
        <v>260</v>
      </c>
      <c r="N4402" s="23"/>
      <c r="O4402" s="184" t="s">
        <v>32</v>
      </c>
      <c r="P4402" s="237"/>
    </row>
    <row r="4403" s="83" customFormat="1" ht="18" customHeight="1" spans="1:16">
      <c r="A4403" s="24">
        <v>4398</v>
      </c>
      <c r="B4403" s="24" t="s">
        <v>23</v>
      </c>
      <c r="C4403" s="24" t="s">
        <v>24</v>
      </c>
      <c r="D4403" s="24" t="s">
        <v>25</v>
      </c>
      <c r="E4403" s="60" t="s">
        <v>4460</v>
      </c>
      <c r="F4403" s="60" t="s">
        <v>8224</v>
      </c>
      <c r="G4403" s="94" t="s">
        <v>8592</v>
      </c>
      <c r="H4403" s="232" t="s">
        <v>194</v>
      </c>
      <c r="I4403" s="24">
        <v>6</v>
      </c>
      <c r="J4403" s="24" t="s">
        <v>8544</v>
      </c>
      <c r="K4403" s="60" t="s">
        <v>31</v>
      </c>
      <c r="L4403" s="106">
        <v>3</v>
      </c>
      <c r="M4403" s="27">
        <f t="shared" si="204"/>
        <v>390</v>
      </c>
      <c r="N4403" s="23"/>
      <c r="O4403" s="184" t="s">
        <v>32</v>
      </c>
      <c r="P4403" s="237"/>
    </row>
    <row r="4404" s="83" customFormat="1" ht="18" customHeight="1" spans="1:16">
      <c r="A4404" s="24">
        <v>4399</v>
      </c>
      <c r="B4404" s="24" t="s">
        <v>23</v>
      </c>
      <c r="C4404" s="24" t="s">
        <v>24</v>
      </c>
      <c r="D4404" s="24" t="s">
        <v>25</v>
      </c>
      <c r="E4404" s="60" t="s">
        <v>4460</v>
      </c>
      <c r="F4404" s="60" t="s">
        <v>8224</v>
      </c>
      <c r="G4404" s="94" t="s">
        <v>8593</v>
      </c>
      <c r="H4404" s="232" t="s">
        <v>194</v>
      </c>
      <c r="I4404" s="24">
        <v>5</v>
      </c>
      <c r="J4404" s="24" t="s">
        <v>8544</v>
      </c>
      <c r="K4404" s="60" t="s">
        <v>31</v>
      </c>
      <c r="L4404" s="106">
        <v>2</v>
      </c>
      <c r="M4404" s="27">
        <f t="shared" si="204"/>
        <v>260</v>
      </c>
      <c r="N4404" s="23"/>
      <c r="O4404" s="184" t="s">
        <v>32</v>
      </c>
      <c r="P4404" s="237"/>
    </row>
    <row r="4405" s="83" customFormat="1" ht="18" customHeight="1" spans="1:16">
      <c r="A4405" s="24">
        <v>4400</v>
      </c>
      <c r="B4405" s="24" t="s">
        <v>23</v>
      </c>
      <c r="C4405" s="24" t="s">
        <v>24</v>
      </c>
      <c r="D4405" s="24" t="s">
        <v>25</v>
      </c>
      <c r="E4405" s="60" t="s">
        <v>4460</v>
      </c>
      <c r="F4405" s="60" t="s">
        <v>8224</v>
      </c>
      <c r="G4405" s="94" t="s">
        <v>8594</v>
      </c>
      <c r="H4405" s="232" t="s">
        <v>194</v>
      </c>
      <c r="I4405" s="24">
        <v>4</v>
      </c>
      <c r="J4405" s="24" t="s">
        <v>8544</v>
      </c>
      <c r="K4405" s="60" t="s">
        <v>31</v>
      </c>
      <c r="L4405" s="106">
        <v>2</v>
      </c>
      <c r="M4405" s="27">
        <f t="shared" si="204"/>
        <v>260</v>
      </c>
      <c r="N4405" s="23"/>
      <c r="O4405" s="184" t="s">
        <v>32</v>
      </c>
      <c r="P4405" s="237"/>
    </row>
    <row r="4406" s="83" customFormat="1" ht="18" customHeight="1" spans="1:16">
      <c r="A4406" s="24">
        <v>4401</v>
      </c>
      <c r="B4406" s="24" t="s">
        <v>23</v>
      </c>
      <c r="C4406" s="24" t="s">
        <v>24</v>
      </c>
      <c r="D4406" s="24" t="s">
        <v>25</v>
      </c>
      <c r="E4406" s="60" t="s">
        <v>4460</v>
      </c>
      <c r="F4406" s="60" t="s">
        <v>8224</v>
      </c>
      <c r="G4406" s="94" t="s">
        <v>5731</v>
      </c>
      <c r="H4406" s="232" t="s">
        <v>194</v>
      </c>
      <c r="I4406" s="24">
        <v>3</v>
      </c>
      <c r="J4406" s="24" t="s">
        <v>8544</v>
      </c>
      <c r="K4406" s="60" t="s">
        <v>31</v>
      </c>
      <c r="L4406" s="106">
        <v>2</v>
      </c>
      <c r="M4406" s="27">
        <f t="shared" si="204"/>
        <v>260</v>
      </c>
      <c r="N4406" s="23"/>
      <c r="O4406" s="184" t="s">
        <v>32</v>
      </c>
      <c r="P4406" s="237"/>
    </row>
    <row r="4407" s="83" customFormat="1" ht="18" customHeight="1" spans="1:16">
      <c r="A4407" s="24">
        <v>4402</v>
      </c>
      <c r="B4407" s="24" t="s">
        <v>23</v>
      </c>
      <c r="C4407" s="24" t="s">
        <v>24</v>
      </c>
      <c r="D4407" s="24" t="s">
        <v>25</v>
      </c>
      <c r="E4407" s="60" t="s">
        <v>4460</v>
      </c>
      <c r="F4407" s="60" t="s">
        <v>8224</v>
      </c>
      <c r="G4407" s="94" t="s">
        <v>8595</v>
      </c>
      <c r="H4407" s="232" t="s">
        <v>194</v>
      </c>
      <c r="I4407" s="24">
        <v>4</v>
      </c>
      <c r="J4407" s="24" t="s">
        <v>8544</v>
      </c>
      <c r="K4407" s="60" t="s">
        <v>31</v>
      </c>
      <c r="L4407" s="106">
        <v>2</v>
      </c>
      <c r="M4407" s="27">
        <f t="shared" si="204"/>
        <v>260</v>
      </c>
      <c r="N4407" s="23"/>
      <c r="O4407" s="184" t="s">
        <v>32</v>
      </c>
      <c r="P4407" s="237"/>
    </row>
    <row r="4408" s="83" customFormat="1" ht="18" customHeight="1" spans="1:16">
      <c r="A4408" s="24">
        <v>4403</v>
      </c>
      <c r="B4408" s="24" t="s">
        <v>23</v>
      </c>
      <c r="C4408" s="24" t="s">
        <v>24</v>
      </c>
      <c r="D4408" s="24" t="s">
        <v>25</v>
      </c>
      <c r="E4408" s="60" t="s">
        <v>4460</v>
      </c>
      <c r="F4408" s="60" t="s">
        <v>8224</v>
      </c>
      <c r="G4408" s="94" t="s">
        <v>8596</v>
      </c>
      <c r="H4408" s="232" t="s">
        <v>194</v>
      </c>
      <c r="I4408" s="24">
        <v>4</v>
      </c>
      <c r="J4408" s="24" t="s">
        <v>8544</v>
      </c>
      <c r="K4408" s="60" t="s">
        <v>31</v>
      </c>
      <c r="L4408" s="106">
        <v>2</v>
      </c>
      <c r="M4408" s="27">
        <f t="shared" si="204"/>
        <v>260</v>
      </c>
      <c r="N4408" s="23"/>
      <c r="O4408" s="184" t="s">
        <v>32</v>
      </c>
      <c r="P4408" s="237"/>
    </row>
    <row r="4409" s="83" customFormat="1" ht="18" customHeight="1" spans="1:16">
      <c r="A4409" s="24">
        <v>4404</v>
      </c>
      <c r="B4409" s="24" t="s">
        <v>23</v>
      </c>
      <c r="C4409" s="24" t="s">
        <v>24</v>
      </c>
      <c r="D4409" s="24" t="s">
        <v>25</v>
      </c>
      <c r="E4409" s="60" t="s">
        <v>4460</v>
      </c>
      <c r="F4409" s="60" t="s">
        <v>8224</v>
      </c>
      <c r="G4409" s="94" t="s">
        <v>8597</v>
      </c>
      <c r="H4409" s="232" t="s">
        <v>194</v>
      </c>
      <c r="I4409" s="24">
        <v>4</v>
      </c>
      <c r="J4409" s="24" t="s">
        <v>8544</v>
      </c>
      <c r="K4409" s="60" t="s">
        <v>31</v>
      </c>
      <c r="L4409" s="106">
        <v>2</v>
      </c>
      <c r="M4409" s="27">
        <f t="shared" si="204"/>
        <v>260</v>
      </c>
      <c r="N4409" s="23"/>
      <c r="O4409" s="184" t="s">
        <v>32</v>
      </c>
      <c r="P4409" s="237"/>
    </row>
    <row r="4410" s="83" customFormat="1" ht="18" customHeight="1" spans="1:16">
      <c r="A4410" s="24">
        <v>4405</v>
      </c>
      <c r="B4410" s="24" t="s">
        <v>23</v>
      </c>
      <c r="C4410" s="24" t="s">
        <v>24</v>
      </c>
      <c r="D4410" s="24" t="s">
        <v>25</v>
      </c>
      <c r="E4410" s="60" t="s">
        <v>4460</v>
      </c>
      <c r="F4410" s="60" t="s">
        <v>8224</v>
      </c>
      <c r="G4410" s="94" t="s">
        <v>8598</v>
      </c>
      <c r="H4410" s="232" t="s">
        <v>194</v>
      </c>
      <c r="I4410" s="24">
        <v>2</v>
      </c>
      <c r="J4410" s="24" t="s">
        <v>8544</v>
      </c>
      <c r="K4410" s="60" t="s">
        <v>31</v>
      </c>
      <c r="L4410" s="106">
        <v>1</v>
      </c>
      <c r="M4410" s="27">
        <f>L4410*312</f>
        <v>312</v>
      </c>
      <c r="N4410" s="23"/>
      <c r="O4410" s="184" t="s">
        <v>32</v>
      </c>
      <c r="P4410" s="237"/>
    </row>
    <row r="4411" s="83" customFormat="1" ht="18" customHeight="1" spans="1:16">
      <c r="A4411" s="24">
        <v>4406</v>
      </c>
      <c r="B4411" s="24" t="s">
        <v>23</v>
      </c>
      <c r="C4411" s="24" t="s">
        <v>24</v>
      </c>
      <c r="D4411" s="24" t="s">
        <v>25</v>
      </c>
      <c r="E4411" s="60" t="s">
        <v>4460</v>
      </c>
      <c r="F4411" s="60" t="s">
        <v>8224</v>
      </c>
      <c r="G4411" s="94" t="s">
        <v>8599</v>
      </c>
      <c r="H4411" s="232" t="s">
        <v>194</v>
      </c>
      <c r="I4411" s="24">
        <v>3</v>
      </c>
      <c r="J4411" s="24" t="s">
        <v>8544</v>
      </c>
      <c r="K4411" s="60" t="s">
        <v>31</v>
      </c>
      <c r="L4411" s="106">
        <v>2</v>
      </c>
      <c r="M4411" s="27">
        <f>L4411*130</f>
        <v>260</v>
      </c>
      <c r="N4411" s="23"/>
      <c r="O4411" s="184" t="s">
        <v>32</v>
      </c>
      <c r="P4411" s="237"/>
    </row>
    <row r="4412" s="83" customFormat="1" ht="18" customHeight="1" spans="1:16">
      <c r="A4412" s="24">
        <v>4407</v>
      </c>
      <c r="B4412" s="24" t="s">
        <v>23</v>
      </c>
      <c r="C4412" s="24" t="s">
        <v>24</v>
      </c>
      <c r="D4412" s="24" t="s">
        <v>25</v>
      </c>
      <c r="E4412" s="60" t="s">
        <v>4460</v>
      </c>
      <c r="F4412" s="60" t="s">
        <v>8224</v>
      </c>
      <c r="G4412" s="94" t="s">
        <v>8600</v>
      </c>
      <c r="H4412" s="24" t="s">
        <v>194</v>
      </c>
      <c r="I4412" s="24">
        <v>6</v>
      </c>
      <c r="J4412" s="24" t="s">
        <v>8544</v>
      </c>
      <c r="K4412" s="60" t="s">
        <v>31</v>
      </c>
      <c r="L4412" s="106">
        <v>4</v>
      </c>
      <c r="M4412" s="27">
        <f>L4412*130</f>
        <v>520</v>
      </c>
      <c r="N4412" s="23"/>
      <c r="O4412" s="184" t="s">
        <v>32</v>
      </c>
      <c r="P4412" s="237"/>
    </row>
    <row r="4413" s="83" customFormat="1" ht="18" customHeight="1" spans="1:16">
      <c r="A4413" s="24">
        <v>4408</v>
      </c>
      <c r="B4413" s="24" t="s">
        <v>23</v>
      </c>
      <c r="C4413" s="24" t="s">
        <v>24</v>
      </c>
      <c r="D4413" s="24" t="s">
        <v>25</v>
      </c>
      <c r="E4413" s="60" t="s">
        <v>4460</v>
      </c>
      <c r="F4413" s="60" t="s">
        <v>8224</v>
      </c>
      <c r="G4413" s="94" t="s">
        <v>8601</v>
      </c>
      <c r="H4413" s="232" t="s">
        <v>194</v>
      </c>
      <c r="I4413" s="24">
        <v>4</v>
      </c>
      <c r="J4413" s="24" t="s">
        <v>8544</v>
      </c>
      <c r="K4413" s="60" t="s">
        <v>31</v>
      </c>
      <c r="L4413" s="106">
        <v>2</v>
      </c>
      <c r="M4413" s="27">
        <f>L4413*130</f>
        <v>260</v>
      </c>
      <c r="N4413" s="23"/>
      <c r="O4413" s="184" t="s">
        <v>32</v>
      </c>
      <c r="P4413" s="237"/>
    </row>
    <row r="4414" s="83" customFormat="1" ht="18" customHeight="1" spans="1:16">
      <c r="A4414" s="24">
        <v>4409</v>
      </c>
      <c r="B4414" s="24" t="s">
        <v>23</v>
      </c>
      <c r="C4414" s="24" t="s">
        <v>24</v>
      </c>
      <c r="D4414" s="24" t="s">
        <v>25</v>
      </c>
      <c r="E4414" s="60" t="s">
        <v>4460</v>
      </c>
      <c r="F4414" s="60" t="s">
        <v>8224</v>
      </c>
      <c r="G4414" s="94" t="s">
        <v>8298</v>
      </c>
      <c r="H4414" s="232" t="s">
        <v>194</v>
      </c>
      <c r="I4414" s="24">
        <v>2</v>
      </c>
      <c r="J4414" s="24" t="s">
        <v>8544</v>
      </c>
      <c r="K4414" s="60" t="s">
        <v>31</v>
      </c>
      <c r="L4414" s="106">
        <v>1</v>
      </c>
      <c r="M4414" s="27">
        <f>L4414*312</f>
        <v>312</v>
      </c>
      <c r="N4414" s="23"/>
      <c r="O4414" s="184" t="s">
        <v>32</v>
      </c>
      <c r="P4414" s="237"/>
    </row>
    <row r="4415" s="83" customFormat="1" ht="18" customHeight="1" spans="1:16">
      <c r="A4415" s="24">
        <v>4410</v>
      </c>
      <c r="B4415" s="24" t="s">
        <v>23</v>
      </c>
      <c r="C4415" s="24" t="s">
        <v>24</v>
      </c>
      <c r="D4415" s="24" t="s">
        <v>25</v>
      </c>
      <c r="E4415" s="60" t="s">
        <v>4460</v>
      </c>
      <c r="F4415" s="60" t="s">
        <v>8224</v>
      </c>
      <c r="G4415" s="94" t="s">
        <v>7972</v>
      </c>
      <c r="H4415" s="232" t="s">
        <v>194</v>
      </c>
      <c r="I4415" s="24">
        <v>2</v>
      </c>
      <c r="J4415" s="24" t="s">
        <v>8544</v>
      </c>
      <c r="K4415" s="60" t="s">
        <v>31</v>
      </c>
      <c r="L4415" s="106">
        <v>1</v>
      </c>
      <c r="M4415" s="27">
        <f>L4415*312</f>
        <v>312</v>
      </c>
      <c r="N4415" s="23"/>
      <c r="O4415" s="184" t="s">
        <v>32</v>
      </c>
      <c r="P4415" s="237"/>
    </row>
    <row r="4416" s="83" customFormat="1" ht="18" customHeight="1" spans="1:16">
      <c r="A4416" s="24">
        <v>4411</v>
      </c>
      <c r="B4416" s="24" t="s">
        <v>23</v>
      </c>
      <c r="C4416" s="24" t="s">
        <v>24</v>
      </c>
      <c r="D4416" s="24" t="s">
        <v>25</v>
      </c>
      <c r="E4416" s="60" t="s">
        <v>4460</v>
      </c>
      <c r="F4416" s="60" t="s">
        <v>8224</v>
      </c>
      <c r="G4416" s="94" t="s">
        <v>8602</v>
      </c>
      <c r="H4416" s="232" t="s">
        <v>194</v>
      </c>
      <c r="I4416" s="24">
        <v>5</v>
      </c>
      <c r="J4416" s="24" t="s">
        <v>8544</v>
      </c>
      <c r="K4416" s="60" t="s">
        <v>31</v>
      </c>
      <c r="L4416" s="106">
        <v>3</v>
      </c>
      <c r="M4416" s="27">
        <f t="shared" ref="M4416:M4431" si="205">L4416*130</f>
        <v>390</v>
      </c>
      <c r="N4416" s="23"/>
      <c r="O4416" s="184" t="s">
        <v>32</v>
      </c>
      <c r="P4416" s="237"/>
    </row>
    <row r="4417" s="83" customFormat="1" ht="18" customHeight="1" spans="1:16">
      <c r="A4417" s="24">
        <v>4412</v>
      </c>
      <c r="B4417" s="24" t="s">
        <v>23</v>
      </c>
      <c r="C4417" s="24" t="s">
        <v>24</v>
      </c>
      <c r="D4417" s="24" t="s">
        <v>25</v>
      </c>
      <c r="E4417" s="60" t="s">
        <v>4460</v>
      </c>
      <c r="F4417" s="60" t="s">
        <v>8224</v>
      </c>
      <c r="G4417" s="94" t="s">
        <v>8603</v>
      </c>
      <c r="H4417" s="24" t="s">
        <v>194</v>
      </c>
      <c r="I4417" s="24">
        <v>6</v>
      </c>
      <c r="J4417" s="24" t="s">
        <v>8544</v>
      </c>
      <c r="K4417" s="60" t="s">
        <v>31</v>
      </c>
      <c r="L4417" s="106">
        <v>4</v>
      </c>
      <c r="M4417" s="27">
        <f t="shared" si="205"/>
        <v>520</v>
      </c>
      <c r="N4417" s="23"/>
      <c r="O4417" s="184" t="s">
        <v>32</v>
      </c>
      <c r="P4417" s="237"/>
    </row>
    <row r="4418" s="83" customFormat="1" ht="18" customHeight="1" spans="1:16">
      <c r="A4418" s="24">
        <v>4413</v>
      </c>
      <c r="B4418" s="24" t="s">
        <v>23</v>
      </c>
      <c r="C4418" s="24" t="s">
        <v>24</v>
      </c>
      <c r="D4418" s="24" t="s">
        <v>25</v>
      </c>
      <c r="E4418" s="60" t="s">
        <v>4460</v>
      </c>
      <c r="F4418" s="60" t="s">
        <v>8224</v>
      </c>
      <c r="G4418" s="94" t="s">
        <v>8604</v>
      </c>
      <c r="H4418" s="232" t="s">
        <v>194</v>
      </c>
      <c r="I4418" s="24">
        <v>5</v>
      </c>
      <c r="J4418" s="24" t="s">
        <v>8544</v>
      </c>
      <c r="K4418" s="60" t="s">
        <v>31</v>
      </c>
      <c r="L4418" s="106">
        <v>3</v>
      </c>
      <c r="M4418" s="27">
        <f t="shared" si="205"/>
        <v>390</v>
      </c>
      <c r="N4418" s="23"/>
      <c r="O4418" s="184" t="s">
        <v>32</v>
      </c>
      <c r="P4418" s="237"/>
    </row>
    <row r="4419" s="83" customFormat="1" ht="18" customHeight="1" spans="1:16">
      <c r="A4419" s="24">
        <v>4414</v>
      </c>
      <c r="B4419" s="24" t="s">
        <v>23</v>
      </c>
      <c r="C4419" s="24" t="s">
        <v>24</v>
      </c>
      <c r="D4419" s="24" t="s">
        <v>25</v>
      </c>
      <c r="E4419" s="24" t="s">
        <v>4460</v>
      </c>
      <c r="F4419" s="24" t="s">
        <v>8224</v>
      </c>
      <c r="G4419" s="94" t="s">
        <v>8605</v>
      </c>
      <c r="H4419" s="24" t="s">
        <v>194</v>
      </c>
      <c r="I4419" s="24">
        <v>6</v>
      </c>
      <c r="J4419" s="24" t="s">
        <v>8544</v>
      </c>
      <c r="K4419" s="60" t="s">
        <v>31</v>
      </c>
      <c r="L4419" s="106">
        <v>4</v>
      </c>
      <c r="M4419" s="27">
        <f t="shared" si="205"/>
        <v>520</v>
      </c>
      <c r="N4419" s="23"/>
      <c r="O4419" s="184" t="s">
        <v>32</v>
      </c>
      <c r="P4419" s="237"/>
    </row>
    <row r="4420" s="83" customFormat="1" ht="18" customHeight="1" spans="1:16">
      <c r="A4420" s="24">
        <v>4415</v>
      </c>
      <c r="B4420" s="24" t="s">
        <v>23</v>
      </c>
      <c r="C4420" s="24" t="s">
        <v>24</v>
      </c>
      <c r="D4420" s="24" t="s">
        <v>25</v>
      </c>
      <c r="E4420" s="24" t="s">
        <v>4460</v>
      </c>
      <c r="F4420" s="24" t="s">
        <v>8224</v>
      </c>
      <c r="G4420" s="94" t="s">
        <v>8606</v>
      </c>
      <c r="H4420" s="232" t="s">
        <v>194</v>
      </c>
      <c r="I4420" s="24">
        <v>5</v>
      </c>
      <c r="J4420" s="24" t="s">
        <v>8544</v>
      </c>
      <c r="K4420" s="60" t="s">
        <v>31</v>
      </c>
      <c r="L4420" s="106">
        <v>3</v>
      </c>
      <c r="M4420" s="27">
        <f t="shared" si="205"/>
        <v>390</v>
      </c>
      <c r="N4420" s="23"/>
      <c r="O4420" s="184" t="s">
        <v>32</v>
      </c>
      <c r="P4420" s="237"/>
    </row>
    <row r="4421" s="83" customFormat="1" ht="18" customHeight="1" spans="1:16">
      <c r="A4421" s="24">
        <v>4416</v>
      </c>
      <c r="B4421" s="24" t="s">
        <v>23</v>
      </c>
      <c r="C4421" s="24" t="s">
        <v>24</v>
      </c>
      <c r="D4421" s="24" t="s">
        <v>25</v>
      </c>
      <c r="E4421" s="60" t="s">
        <v>4460</v>
      </c>
      <c r="F4421" s="60" t="s">
        <v>8224</v>
      </c>
      <c r="G4421" s="94" t="s">
        <v>8607</v>
      </c>
      <c r="H4421" s="24" t="s">
        <v>194</v>
      </c>
      <c r="I4421" s="24">
        <v>8</v>
      </c>
      <c r="J4421" s="24" t="s">
        <v>8544</v>
      </c>
      <c r="K4421" s="60" t="s">
        <v>31</v>
      </c>
      <c r="L4421" s="106">
        <v>4</v>
      </c>
      <c r="M4421" s="27">
        <f t="shared" si="205"/>
        <v>520</v>
      </c>
      <c r="N4421" s="23"/>
      <c r="O4421" s="184" t="s">
        <v>32</v>
      </c>
      <c r="P4421" s="237"/>
    </row>
    <row r="4422" s="83" customFormat="1" ht="18" customHeight="1" spans="1:16">
      <c r="A4422" s="24">
        <v>4417</v>
      </c>
      <c r="B4422" s="24" t="s">
        <v>23</v>
      </c>
      <c r="C4422" s="24" t="s">
        <v>24</v>
      </c>
      <c r="D4422" s="24" t="s">
        <v>25</v>
      </c>
      <c r="E4422" s="24" t="s">
        <v>4460</v>
      </c>
      <c r="F4422" s="24" t="s">
        <v>8224</v>
      </c>
      <c r="G4422" s="94" t="s">
        <v>5740</v>
      </c>
      <c r="H4422" s="232" t="s">
        <v>194</v>
      </c>
      <c r="I4422" s="24">
        <v>4</v>
      </c>
      <c r="J4422" s="24" t="s">
        <v>8544</v>
      </c>
      <c r="K4422" s="60" t="s">
        <v>31</v>
      </c>
      <c r="L4422" s="106">
        <v>2</v>
      </c>
      <c r="M4422" s="27">
        <f t="shared" si="205"/>
        <v>260</v>
      </c>
      <c r="N4422" s="23"/>
      <c r="O4422" s="184" t="s">
        <v>32</v>
      </c>
      <c r="P4422" s="237"/>
    </row>
    <row r="4423" s="83" customFormat="1" ht="18" customHeight="1" spans="1:16">
      <c r="A4423" s="24">
        <v>4418</v>
      </c>
      <c r="B4423" s="24" t="s">
        <v>23</v>
      </c>
      <c r="C4423" s="24" t="s">
        <v>24</v>
      </c>
      <c r="D4423" s="24" t="s">
        <v>25</v>
      </c>
      <c r="E4423" s="60" t="s">
        <v>4460</v>
      </c>
      <c r="F4423" s="60" t="s">
        <v>8224</v>
      </c>
      <c r="G4423" s="94" t="s">
        <v>8608</v>
      </c>
      <c r="H4423" s="232" t="s">
        <v>194</v>
      </c>
      <c r="I4423" s="24">
        <v>6</v>
      </c>
      <c r="J4423" s="24" t="s">
        <v>8544</v>
      </c>
      <c r="K4423" s="60" t="s">
        <v>31</v>
      </c>
      <c r="L4423" s="106">
        <v>3</v>
      </c>
      <c r="M4423" s="27">
        <f t="shared" si="205"/>
        <v>390</v>
      </c>
      <c r="N4423" s="23"/>
      <c r="O4423" s="184" t="s">
        <v>32</v>
      </c>
      <c r="P4423" s="237"/>
    </row>
    <row r="4424" s="83" customFormat="1" ht="18" customHeight="1" spans="1:16">
      <c r="A4424" s="24">
        <v>4419</v>
      </c>
      <c r="B4424" s="24" t="s">
        <v>23</v>
      </c>
      <c r="C4424" s="24" t="s">
        <v>24</v>
      </c>
      <c r="D4424" s="24" t="s">
        <v>25</v>
      </c>
      <c r="E4424" s="60" t="s">
        <v>4460</v>
      </c>
      <c r="F4424" s="60" t="s">
        <v>8224</v>
      </c>
      <c r="G4424" s="94" t="s">
        <v>8609</v>
      </c>
      <c r="H4424" s="232" t="s">
        <v>194</v>
      </c>
      <c r="I4424" s="24">
        <v>4</v>
      </c>
      <c r="J4424" s="24" t="s">
        <v>8544</v>
      </c>
      <c r="K4424" s="60" t="s">
        <v>31</v>
      </c>
      <c r="L4424" s="106">
        <v>2</v>
      </c>
      <c r="M4424" s="27">
        <f t="shared" si="205"/>
        <v>260</v>
      </c>
      <c r="N4424" s="23"/>
      <c r="O4424" s="184" t="s">
        <v>32</v>
      </c>
      <c r="P4424" s="237"/>
    </row>
    <row r="4425" s="83" customFormat="1" ht="18" customHeight="1" spans="1:16">
      <c r="A4425" s="24">
        <v>4420</v>
      </c>
      <c r="B4425" s="24" t="s">
        <v>23</v>
      </c>
      <c r="C4425" s="24" t="s">
        <v>24</v>
      </c>
      <c r="D4425" s="24" t="s">
        <v>25</v>
      </c>
      <c r="E4425" s="60" t="s">
        <v>4460</v>
      </c>
      <c r="F4425" s="60" t="s">
        <v>8224</v>
      </c>
      <c r="G4425" s="94" t="s">
        <v>8610</v>
      </c>
      <c r="H4425" s="232" t="s">
        <v>194</v>
      </c>
      <c r="I4425" s="24">
        <v>4</v>
      </c>
      <c r="J4425" s="24" t="s">
        <v>8544</v>
      </c>
      <c r="K4425" s="60" t="s">
        <v>31</v>
      </c>
      <c r="L4425" s="106">
        <v>2</v>
      </c>
      <c r="M4425" s="27">
        <f t="shared" si="205"/>
        <v>260</v>
      </c>
      <c r="N4425" s="23"/>
      <c r="O4425" s="184" t="s">
        <v>32</v>
      </c>
      <c r="P4425" s="237"/>
    </row>
    <row r="4426" s="83" customFormat="1" ht="18" customHeight="1" spans="1:16">
      <c r="A4426" s="24">
        <v>4421</v>
      </c>
      <c r="B4426" s="24" t="s">
        <v>23</v>
      </c>
      <c r="C4426" s="24" t="s">
        <v>24</v>
      </c>
      <c r="D4426" s="24" t="s">
        <v>25</v>
      </c>
      <c r="E4426" s="60" t="s">
        <v>4460</v>
      </c>
      <c r="F4426" s="60" t="s">
        <v>8224</v>
      </c>
      <c r="G4426" s="94" t="s">
        <v>8611</v>
      </c>
      <c r="H4426" s="232" t="s">
        <v>194</v>
      </c>
      <c r="I4426" s="24">
        <v>2</v>
      </c>
      <c r="J4426" s="24" t="s">
        <v>8544</v>
      </c>
      <c r="K4426" s="60" t="s">
        <v>31</v>
      </c>
      <c r="L4426" s="106">
        <v>2</v>
      </c>
      <c r="M4426" s="27">
        <f t="shared" si="205"/>
        <v>260</v>
      </c>
      <c r="N4426" s="23"/>
      <c r="O4426" s="184" t="s">
        <v>32</v>
      </c>
      <c r="P4426" s="237"/>
    </row>
    <row r="4427" s="83" customFormat="1" ht="18" customHeight="1" spans="1:16">
      <c r="A4427" s="24">
        <v>4422</v>
      </c>
      <c r="B4427" s="24" t="s">
        <v>23</v>
      </c>
      <c r="C4427" s="24" t="s">
        <v>24</v>
      </c>
      <c r="D4427" s="24" t="s">
        <v>25</v>
      </c>
      <c r="E4427" s="60" t="s">
        <v>4460</v>
      </c>
      <c r="F4427" s="60" t="s">
        <v>8224</v>
      </c>
      <c r="G4427" s="94" t="s">
        <v>8612</v>
      </c>
      <c r="H4427" s="232" t="s">
        <v>194</v>
      </c>
      <c r="I4427" s="24">
        <v>3</v>
      </c>
      <c r="J4427" s="24" t="s">
        <v>8544</v>
      </c>
      <c r="K4427" s="60" t="s">
        <v>31</v>
      </c>
      <c r="L4427" s="106">
        <v>2</v>
      </c>
      <c r="M4427" s="27">
        <f t="shared" si="205"/>
        <v>260</v>
      </c>
      <c r="N4427" s="23"/>
      <c r="O4427" s="184" t="s">
        <v>32</v>
      </c>
      <c r="P4427" s="237"/>
    </row>
    <row r="4428" s="83" customFormat="1" ht="18" customHeight="1" spans="1:16">
      <c r="A4428" s="24">
        <v>4423</v>
      </c>
      <c r="B4428" s="24" t="s">
        <v>23</v>
      </c>
      <c r="C4428" s="24" t="s">
        <v>24</v>
      </c>
      <c r="D4428" s="24" t="s">
        <v>25</v>
      </c>
      <c r="E4428" s="24" t="s">
        <v>4460</v>
      </c>
      <c r="F4428" s="24" t="s">
        <v>8224</v>
      </c>
      <c r="G4428" s="94" t="s">
        <v>8613</v>
      </c>
      <c r="H4428" s="232" t="s">
        <v>194</v>
      </c>
      <c r="I4428" s="24">
        <v>6</v>
      </c>
      <c r="J4428" s="24" t="s">
        <v>8544</v>
      </c>
      <c r="K4428" s="60" t="s">
        <v>31</v>
      </c>
      <c r="L4428" s="106">
        <v>3</v>
      </c>
      <c r="M4428" s="27">
        <f t="shared" si="205"/>
        <v>390</v>
      </c>
      <c r="N4428" s="23"/>
      <c r="O4428" s="184" t="s">
        <v>32</v>
      </c>
      <c r="P4428" s="237"/>
    </row>
    <row r="4429" s="83" customFormat="1" ht="18" customHeight="1" spans="1:16">
      <c r="A4429" s="24">
        <v>4424</v>
      </c>
      <c r="B4429" s="24" t="s">
        <v>23</v>
      </c>
      <c r="C4429" s="24" t="s">
        <v>24</v>
      </c>
      <c r="D4429" s="24" t="s">
        <v>25</v>
      </c>
      <c r="E4429" s="24" t="s">
        <v>4460</v>
      </c>
      <c r="F4429" s="24" t="s">
        <v>8224</v>
      </c>
      <c r="G4429" s="94" t="s">
        <v>8614</v>
      </c>
      <c r="H4429" s="232" t="s">
        <v>194</v>
      </c>
      <c r="I4429" s="24">
        <v>4</v>
      </c>
      <c r="J4429" s="24" t="s">
        <v>8544</v>
      </c>
      <c r="K4429" s="60" t="s">
        <v>31</v>
      </c>
      <c r="L4429" s="106">
        <v>2</v>
      </c>
      <c r="M4429" s="27">
        <f t="shared" si="205"/>
        <v>260</v>
      </c>
      <c r="N4429" s="23"/>
      <c r="O4429" s="184" t="s">
        <v>32</v>
      </c>
      <c r="P4429" s="237"/>
    </row>
    <row r="4430" s="83" customFormat="1" ht="18" customHeight="1" spans="1:16">
      <c r="A4430" s="24">
        <v>4425</v>
      </c>
      <c r="B4430" s="24" t="s">
        <v>23</v>
      </c>
      <c r="C4430" s="24" t="s">
        <v>24</v>
      </c>
      <c r="D4430" s="24" t="s">
        <v>25</v>
      </c>
      <c r="E4430" s="60" t="s">
        <v>4460</v>
      </c>
      <c r="F4430" s="60" t="s">
        <v>8224</v>
      </c>
      <c r="G4430" s="94" t="s">
        <v>8615</v>
      </c>
      <c r="H4430" s="24" t="s">
        <v>194</v>
      </c>
      <c r="I4430" s="24">
        <v>4</v>
      </c>
      <c r="J4430" s="24" t="s">
        <v>8544</v>
      </c>
      <c r="K4430" s="60" t="s">
        <v>31</v>
      </c>
      <c r="L4430" s="106">
        <v>4</v>
      </c>
      <c r="M4430" s="27">
        <f t="shared" si="205"/>
        <v>520</v>
      </c>
      <c r="N4430" s="23"/>
      <c r="O4430" s="184" t="s">
        <v>32</v>
      </c>
      <c r="P4430" s="237"/>
    </row>
    <row r="4431" s="83" customFormat="1" ht="18" customHeight="1" spans="1:16">
      <c r="A4431" s="24">
        <v>4426</v>
      </c>
      <c r="B4431" s="24" t="s">
        <v>23</v>
      </c>
      <c r="C4431" s="24" t="s">
        <v>24</v>
      </c>
      <c r="D4431" s="24" t="s">
        <v>25</v>
      </c>
      <c r="E4431" s="60" t="s">
        <v>4460</v>
      </c>
      <c r="F4431" s="60" t="s">
        <v>8224</v>
      </c>
      <c r="G4431" s="94" t="s">
        <v>8616</v>
      </c>
      <c r="H4431" s="232" t="s">
        <v>194</v>
      </c>
      <c r="I4431" s="24">
        <v>4</v>
      </c>
      <c r="J4431" s="24" t="s">
        <v>8544</v>
      </c>
      <c r="K4431" s="60" t="s">
        <v>31</v>
      </c>
      <c r="L4431" s="106">
        <v>2</v>
      </c>
      <c r="M4431" s="27">
        <f t="shared" si="205"/>
        <v>260</v>
      </c>
      <c r="N4431" s="23"/>
      <c r="O4431" s="184" t="s">
        <v>32</v>
      </c>
      <c r="P4431" s="237"/>
    </row>
    <row r="4432" s="83" customFormat="1" ht="18" customHeight="1" spans="1:16">
      <c r="A4432" s="24">
        <v>4427</v>
      </c>
      <c r="B4432" s="24" t="s">
        <v>23</v>
      </c>
      <c r="C4432" s="24" t="s">
        <v>24</v>
      </c>
      <c r="D4432" s="24" t="s">
        <v>25</v>
      </c>
      <c r="E4432" s="60" t="s">
        <v>4460</v>
      </c>
      <c r="F4432" s="60" t="s">
        <v>8224</v>
      </c>
      <c r="G4432" s="94" t="s">
        <v>8617</v>
      </c>
      <c r="H4432" s="232" t="s">
        <v>194</v>
      </c>
      <c r="I4432" s="24">
        <v>2</v>
      </c>
      <c r="J4432" s="24" t="s">
        <v>8544</v>
      </c>
      <c r="K4432" s="60" t="s">
        <v>31</v>
      </c>
      <c r="L4432" s="106">
        <v>1</v>
      </c>
      <c r="M4432" s="27">
        <f>L4432*312</f>
        <v>312</v>
      </c>
      <c r="N4432" s="23"/>
      <c r="O4432" s="184" t="s">
        <v>32</v>
      </c>
      <c r="P4432" s="237"/>
    </row>
    <row r="4433" s="83" customFormat="1" ht="18" customHeight="1" spans="1:16">
      <c r="A4433" s="24">
        <v>4428</v>
      </c>
      <c r="B4433" s="24" t="s">
        <v>23</v>
      </c>
      <c r="C4433" s="24" t="s">
        <v>24</v>
      </c>
      <c r="D4433" s="24" t="s">
        <v>25</v>
      </c>
      <c r="E4433" s="60" t="s">
        <v>4460</v>
      </c>
      <c r="F4433" s="60" t="s">
        <v>8224</v>
      </c>
      <c r="G4433" s="94" t="s">
        <v>8618</v>
      </c>
      <c r="H4433" s="232" t="s">
        <v>194</v>
      </c>
      <c r="I4433" s="24">
        <v>5</v>
      </c>
      <c r="J4433" s="24" t="s">
        <v>8544</v>
      </c>
      <c r="K4433" s="60" t="s">
        <v>31</v>
      </c>
      <c r="L4433" s="106">
        <v>3</v>
      </c>
      <c r="M4433" s="27">
        <f>L4433*130</f>
        <v>390</v>
      </c>
      <c r="N4433" s="23"/>
      <c r="O4433" s="184" t="s">
        <v>32</v>
      </c>
      <c r="P4433" s="237"/>
    </row>
    <row r="4434" s="83" customFormat="1" ht="18" customHeight="1" spans="1:16">
      <c r="A4434" s="24">
        <v>4429</v>
      </c>
      <c r="B4434" s="24" t="s">
        <v>23</v>
      </c>
      <c r="C4434" s="24" t="s">
        <v>24</v>
      </c>
      <c r="D4434" s="24" t="s">
        <v>25</v>
      </c>
      <c r="E4434" s="60" t="s">
        <v>4460</v>
      </c>
      <c r="F4434" s="60" t="s">
        <v>8224</v>
      </c>
      <c r="G4434" s="94" t="s">
        <v>8619</v>
      </c>
      <c r="H4434" s="232" t="s">
        <v>194</v>
      </c>
      <c r="I4434" s="24">
        <v>4</v>
      </c>
      <c r="J4434" s="24" t="s">
        <v>8544</v>
      </c>
      <c r="K4434" s="60" t="s">
        <v>31</v>
      </c>
      <c r="L4434" s="106">
        <v>2</v>
      </c>
      <c r="M4434" s="27">
        <f>L4434*130</f>
        <v>260</v>
      </c>
      <c r="N4434" s="23"/>
      <c r="O4434" s="184" t="s">
        <v>32</v>
      </c>
      <c r="P4434" s="237"/>
    </row>
    <row r="4435" s="83" customFormat="1" ht="18" customHeight="1" spans="1:16">
      <c r="A4435" s="24">
        <v>4430</v>
      </c>
      <c r="B4435" s="24" t="s">
        <v>23</v>
      </c>
      <c r="C4435" s="24" t="s">
        <v>24</v>
      </c>
      <c r="D4435" s="24" t="s">
        <v>25</v>
      </c>
      <c r="E4435" s="60" t="s">
        <v>4460</v>
      </c>
      <c r="F4435" s="60" t="s">
        <v>8224</v>
      </c>
      <c r="G4435" s="94" t="s">
        <v>8620</v>
      </c>
      <c r="H4435" s="24" t="s">
        <v>1583</v>
      </c>
      <c r="I4435" s="24">
        <v>2</v>
      </c>
      <c r="J4435" s="24" t="s">
        <v>8544</v>
      </c>
      <c r="K4435" s="60" t="s">
        <v>31</v>
      </c>
      <c r="L4435" s="106">
        <v>1</v>
      </c>
      <c r="M4435" s="27">
        <f>L4435*312</f>
        <v>312</v>
      </c>
      <c r="N4435" s="23"/>
      <c r="O4435" s="184" t="s">
        <v>32</v>
      </c>
      <c r="P4435" s="237"/>
    </row>
    <row r="4436" s="83" customFormat="1" ht="18" customHeight="1" spans="1:16">
      <c r="A4436" s="24">
        <v>4431</v>
      </c>
      <c r="B4436" s="24" t="s">
        <v>23</v>
      </c>
      <c r="C4436" s="24" t="s">
        <v>24</v>
      </c>
      <c r="D4436" s="24" t="s">
        <v>25</v>
      </c>
      <c r="E4436" s="60" t="s">
        <v>4460</v>
      </c>
      <c r="F4436" s="60" t="s">
        <v>8224</v>
      </c>
      <c r="G4436" s="94" t="s">
        <v>8621</v>
      </c>
      <c r="H4436" s="232" t="s">
        <v>194</v>
      </c>
      <c r="I4436" s="24">
        <v>4</v>
      </c>
      <c r="J4436" s="24" t="s">
        <v>8544</v>
      </c>
      <c r="K4436" s="60" t="s">
        <v>31</v>
      </c>
      <c r="L4436" s="106">
        <v>2</v>
      </c>
      <c r="M4436" s="27">
        <f t="shared" ref="M4436:M4445" si="206">L4436*130</f>
        <v>260</v>
      </c>
      <c r="N4436" s="23"/>
      <c r="O4436" s="184" t="s">
        <v>32</v>
      </c>
      <c r="P4436" s="237"/>
    </row>
    <row r="4437" s="83" customFormat="1" ht="18" customHeight="1" spans="1:16">
      <c r="A4437" s="24">
        <v>4432</v>
      </c>
      <c r="B4437" s="24" t="s">
        <v>23</v>
      </c>
      <c r="C4437" s="24" t="s">
        <v>24</v>
      </c>
      <c r="D4437" s="24" t="s">
        <v>25</v>
      </c>
      <c r="E4437" s="60" t="s">
        <v>4460</v>
      </c>
      <c r="F4437" s="60" t="s">
        <v>8224</v>
      </c>
      <c r="G4437" s="94" t="s">
        <v>8622</v>
      </c>
      <c r="H4437" s="24" t="s">
        <v>194</v>
      </c>
      <c r="I4437" s="24">
        <v>4</v>
      </c>
      <c r="J4437" s="24" t="s">
        <v>8544</v>
      </c>
      <c r="K4437" s="60" t="s">
        <v>31</v>
      </c>
      <c r="L4437" s="106">
        <v>4</v>
      </c>
      <c r="M4437" s="27">
        <f t="shared" si="206"/>
        <v>520</v>
      </c>
      <c r="N4437" s="23"/>
      <c r="O4437" s="184" t="s">
        <v>32</v>
      </c>
      <c r="P4437" s="237"/>
    </row>
    <row r="4438" s="83" customFormat="1" ht="18" customHeight="1" spans="1:16">
      <c r="A4438" s="24">
        <v>4433</v>
      </c>
      <c r="B4438" s="24" t="s">
        <v>23</v>
      </c>
      <c r="C4438" s="24" t="s">
        <v>24</v>
      </c>
      <c r="D4438" s="24" t="s">
        <v>25</v>
      </c>
      <c r="E4438" s="60" t="s">
        <v>4460</v>
      </c>
      <c r="F4438" s="60" t="s">
        <v>8224</v>
      </c>
      <c r="G4438" s="94" t="s">
        <v>8623</v>
      </c>
      <c r="H4438" s="232" t="s">
        <v>194</v>
      </c>
      <c r="I4438" s="24">
        <v>5</v>
      </c>
      <c r="J4438" s="24" t="s">
        <v>8544</v>
      </c>
      <c r="K4438" s="60" t="s">
        <v>31</v>
      </c>
      <c r="L4438" s="106">
        <v>3</v>
      </c>
      <c r="M4438" s="27">
        <f t="shared" si="206"/>
        <v>390</v>
      </c>
      <c r="N4438" s="23"/>
      <c r="O4438" s="184" t="s">
        <v>32</v>
      </c>
      <c r="P4438" s="237"/>
    </row>
    <row r="4439" s="83" customFormat="1" ht="18" customHeight="1" spans="1:16">
      <c r="A4439" s="24">
        <v>4434</v>
      </c>
      <c r="B4439" s="24" t="s">
        <v>23</v>
      </c>
      <c r="C4439" s="24" t="s">
        <v>24</v>
      </c>
      <c r="D4439" s="24" t="s">
        <v>25</v>
      </c>
      <c r="E4439" s="60" t="s">
        <v>4460</v>
      </c>
      <c r="F4439" s="60" t="s">
        <v>8224</v>
      </c>
      <c r="G4439" s="94" t="s">
        <v>8624</v>
      </c>
      <c r="H4439" s="24" t="s">
        <v>194</v>
      </c>
      <c r="I4439" s="24">
        <v>4</v>
      </c>
      <c r="J4439" s="24" t="s">
        <v>8544</v>
      </c>
      <c r="K4439" s="60" t="s">
        <v>31</v>
      </c>
      <c r="L4439" s="106">
        <v>4</v>
      </c>
      <c r="M4439" s="27">
        <f t="shared" si="206"/>
        <v>520</v>
      </c>
      <c r="N4439" s="23"/>
      <c r="O4439" s="184" t="s">
        <v>32</v>
      </c>
      <c r="P4439" s="237"/>
    </row>
    <row r="4440" s="83" customFormat="1" ht="18" customHeight="1" spans="1:16">
      <c r="A4440" s="24">
        <v>4435</v>
      </c>
      <c r="B4440" s="24" t="s">
        <v>23</v>
      </c>
      <c r="C4440" s="24" t="s">
        <v>24</v>
      </c>
      <c r="D4440" s="24" t="s">
        <v>25</v>
      </c>
      <c r="E4440" s="60" t="s">
        <v>4878</v>
      </c>
      <c r="F4440" s="60" t="s">
        <v>8224</v>
      </c>
      <c r="G4440" s="94" t="s">
        <v>7193</v>
      </c>
      <c r="H4440" s="232" t="s">
        <v>194</v>
      </c>
      <c r="I4440" s="24">
        <v>2</v>
      </c>
      <c r="J4440" s="24" t="s">
        <v>8544</v>
      </c>
      <c r="K4440" s="60" t="s">
        <v>31</v>
      </c>
      <c r="L4440" s="106">
        <v>2</v>
      </c>
      <c r="M4440" s="27">
        <f t="shared" si="206"/>
        <v>260</v>
      </c>
      <c r="N4440" s="23"/>
      <c r="O4440" s="184" t="s">
        <v>32</v>
      </c>
      <c r="P4440" s="237"/>
    </row>
    <row r="4441" s="83" customFormat="1" ht="18" customHeight="1" spans="1:16">
      <c r="A4441" s="24">
        <v>4436</v>
      </c>
      <c r="B4441" s="24" t="s">
        <v>23</v>
      </c>
      <c r="C4441" s="24" t="s">
        <v>24</v>
      </c>
      <c r="D4441" s="24" t="s">
        <v>25</v>
      </c>
      <c r="E4441" s="60" t="s">
        <v>4460</v>
      </c>
      <c r="F4441" s="60" t="s">
        <v>8224</v>
      </c>
      <c r="G4441" s="94" t="s">
        <v>4674</v>
      </c>
      <c r="H4441" s="232" t="s">
        <v>194</v>
      </c>
      <c r="I4441" s="24">
        <v>6</v>
      </c>
      <c r="J4441" s="24" t="s">
        <v>8544</v>
      </c>
      <c r="K4441" s="60" t="s">
        <v>31</v>
      </c>
      <c r="L4441" s="106">
        <v>3</v>
      </c>
      <c r="M4441" s="27">
        <f t="shared" si="206"/>
        <v>390</v>
      </c>
      <c r="N4441" s="23"/>
      <c r="O4441" s="184" t="s">
        <v>32</v>
      </c>
      <c r="P4441" s="237"/>
    </row>
    <row r="4442" s="83" customFormat="1" ht="18" customHeight="1" spans="1:16">
      <c r="A4442" s="24">
        <v>4437</v>
      </c>
      <c r="B4442" s="24" t="s">
        <v>23</v>
      </c>
      <c r="C4442" s="24" t="s">
        <v>24</v>
      </c>
      <c r="D4442" s="24" t="s">
        <v>25</v>
      </c>
      <c r="E4442" s="60" t="s">
        <v>4460</v>
      </c>
      <c r="F4442" s="60" t="s">
        <v>8224</v>
      </c>
      <c r="G4442" s="94" t="s">
        <v>8625</v>
      </c>
      <c r="H4442" s="232" t="s">
        <v>194</v>
      </c>
      <c r="I4442" s="24">
        <v>4</v>
      </c>
      <c r="J4442" s="24" t="s">
        <v>8544</v>
      </c>
      <c r="K4442" s="60" t="s">
        <v>31</v>
      </c>
      <c r="L4442" s="106">
        <v>2</v>
      </c>
      <c r="M4442" s="27">
        <f t="shared" si="206"/>
        <v>260</v>
      </c>
      <c r="N4442" s="23"/>
      <c r="O4442" s="184" t="s">
        <v>32</v>
      </c>
      <c r="P4442" s="237"/>
    </row>
    <row r="4443" s="83" customFormat="1" ht="18" customHeight="1" spans="1:16">
      <c r="A4443" s="24">
        <v>4438</v>
      </c>
      <c r="B4443" s="24" t="s">
        <v>23</v>
      </c>
      <c r="C4443" s="24" t="s">
        <v>24</v>
      </c>
      <c r="D4443" s="24" t="s">
        <v>25</v>
      </c>
      <c r="E4443" s="60" t="s">
        <v>4460</v>
      </c>
      <c r="F4443" s="60" t="s">
        <v>8224</v>
      </c>
      <c r="G4443" s="94" t="s">
        <v>8626</v>
      </c>
      <c r="H4443" s="24" t="s">
        <v>194</v>
      </c>
      <c r="I4443" s="24">
        <v>8</v>
      </c>
      <c r="J4443" s="24" t="s">
        <v>8544</v>
      </c>
      <c r="K4443" s="60" t="s">
        <v>31</v>
      </c>
      <c r="L4443" s="106">
        <v>4</v>
      </c>
      <c r="M4443" s="27">
        <f t="shared" si="206"/>
        <v>520</v>
      </c>
      <c r="N4443" s="23"/>
      <c r="O4443" s="184" t="s">
        <v>32</v>
      </c>
      <c r="P4443" s="237"/>
    </row>
    <row r="4444" s="83" customFormat="1" ht="18" customHeight="1" spans="1:16">
      <c r="A4444" s="24">
        <v>4439</v>
      </c>
      <c r="B4444" s="24" t="s">
        <v>23</v>
      </c>
      <c r="C4444" s="24" t="s">
        <v>24</v>
      </c>
      <c r="D4444" s="24" t="s">
        <v>25</v>
      </c>
      <c r="E4444" s="60" t="s">
        <v>4460</v>
      </c>
      <c r="F4444" s="60" t="s">
        <v>8224</v>
      </c>
      <c r="G4444" s="94" t="s">
        <v>8627</v>
      </c>
      <c r="H4444" s="232" t="s">
        <v>194</v>
      </c>
      <c r="I4444" s="24">
        <v>5</v>
      </c>
      <c r="J4444" s="24" t="s">
        <v>8544</v>
      </c>
      <c r="K4444" s="60" t="s">
        <v>31</v>
      </c>
      <c r="L4444" s="106">
        <v>2</v>
      </c>
      <c r="M4444" s="27">
        <f t="shared" si="206"/>
        <v>260</v>
      </c>
      <c r="N4444" s="23"/>
      <c r="O4444" s="184" t="s">
        <v>32</v>
      </c>
      <c r="P4444" s="237"/>
    </row>
    <row r="4445" s="83" customFormat="1" ht="18" customHeight="1" spans="1:16">
      <c r="A4445" s="24">
        <v>4440</v>
      </c>
      <c r="B4445" s="24" t="s">
        <v>23</v>
      </c>
      <c r="C4445" s="24" t="s">
        <v>24</v>
      </c>
      <c r="D4445" s="24" t="s">
        <v>25</v>
      </c>
      <c r="E4445" s="60" t="s">
        <v>4460</v>
      </c>
      <c r="F4445" s="60" t="s">
        <v>8224</v>
      </c>
      <c r="G4445" s="94" t="s">
        <v>8628</v>
      </c>
      <c r="H4445" s="232" t="s">
        <v>194</v>
      </c>
      <c r="I4445" s="24">
        <v>7</v>
      </c>
      <c r="J4445" s="24" t="s">
        <v>8544</v>
      </c>
      <c r="K4445" s="60" t="s">
        <v>31</v>
      </c>
      <c r="L4445" s="106">
        <v>3</v>
      </c>
      <c r="M4445" s="27">
        <f t="shared" si="206"/>
        <v>390</v>
      </c>
      <c r="N4445" s="23"/>
      <c r="O4445" s="184" t="s">
        <v>32</v>
      </c>
      <c r="P4445" s="237"/>
    </row>
    <row r="4446" s="83" customFormat="1" ht="18" customHeight="1" spans="1:16">
      <c r="A4446" s="24">
        <v>4441</v>
      </c>
      <c r="B4446" s="24" t="s">
        <v>23</v>
      </c>
      <c r="C4446" s="24" t="s">
        <v>24</v>
      </c>
      <c r="D4446" s="24" t="s">
        <v>25</v>
      </c>
      <c r="E4446" s="60" t="s">
        <v>4460</v>
      </c>
      <c r="F4446" s="60" t="s">
        <v>8224</v>
      </c>
      <c r="G4446" s="94" t="s">
        <v>8629</v>
      </c>
      <c r="H4446" s="232" t="s">
        <v>194</v>
      </c>
      <c r="I4446" s="24">
        <v>1</v>
      </c>
      <c r="J4446" s="24" t="s">
        <v>8544</v>
      </c>
      <c r="K4446" s="60" t="s">
        <v>31</v>
      </c>
      <c r="L4446" s="106">
        <v>1</v>
      </c>
      <c r="M4446" s="27">
        <f>L4446*312</f>
        <v>312</v>
      </c>
      <c r="N4446" s="23"/>
      <c r="O4446" s="184" t="s">
        <v>32</v>
      </c>
      <c r="P4446" s="237"/>
    </row>
    <row r="4447" s="83" customFormat="1" ht="18" customHeight="1" spans="1:16">
      <c r="A4447" s="24">
        <v>4442</v>
      </c>
      <c r="B4447" s="24" t="s">
        <v>23</v>
      </c>
      <c r="C4447" s="24" t="s">
        <v>24</v>
      </c>
      <c r="D4447" s="24" t="s">
        <v>25</v>
      </c>
      <c r="E4447" s="60" t="s">
        <v>4460</v>
      </c>
      <c r="F4447" s="60" t="s">
        <v>8224</v>
      </c>
      <c r="G4447" s="94" t="s">
        <v>8630</v>
      </c>
      <c r="H4447" s="232" t="s">
        <v>194</v>
      </c>
      <c r="I4447" s="24">
        <v>4</v>
      </c>
      <c r="J4447" s="24" t="s">
        <v>8544</v>
      </c>
      <c r="K4447" s="60" t="s">
        <v>31</v>
      </c>
      <c r="L4447" s="106">
        <v>2</v>
      </c>
      <c r="M4447" s="27">
        <f>L4447*130</f>
        <v>260</v>
      </c>
      <c r="N4447" s="23"/>
      <c r="O4447" s="184" t="s">
        <v>32</v>
      </c>
      <c r="P4447" s="237"/>
    </row>
    <row r="4448" s="83" customFormat="1" ht="18" customHeight="1" spans="1:16">
      <c r="A4448" s="24">
        <v>4443</v>
      </c>
      <c r="B4448" s="24" t="s">
        <v>23</v>
      </c>
      <c r="C4448" s="24" t="s">
        <v>24</v>
      </c>
      <c r="D4448" s="24" t="s">
        <v>25</v>
      </c>
      <c r="E4448" s="60" t="s">
        <v>4460</v>
      </c>
      <c r="F4448" s="60" t="s">
        <v>8224</v>
      </c>
      <c r="G4448" s="94" t="s">
        <v>8631</v>
      </c>
      <c r="H4448" s="232" t="s">
        <v>194</v>
      </c>
      <c r="I4448" s="24">
        <v>5</v>
      </c>
      <c r="J4448" s="24" t="s">
        <v>8544</v>
      </c>
      <c r="K4448" s="60" t="s">
        <v>31</v>
      </c>
      <c r="L4448" s="106">
        <v>3</v>
      </c>
      <c r="M4448" s="27">
        <f>L4448*130</f>
        <v>390</v>
      </c>
      <c r="N4448" s="23"/>
      <c r="O4448" s="184" t="s">
        <v>32</v>
      </c>
      <c r="P4448" s="237"/>
    </row>
    <row r="4449" s="83" customFormat="1" ht="18" customHeight="1" spans="1:16">
      <c r="A4449" s="24">
        <v>4444</v>
      </c>
      <c r="B4449" s="24" t="s">
        <v>23</v>
      </c>
      <c r="C4449" s="24" t="s">
        <v>24</v>
      </c>
      <c r="D4449" s="24" t="s">
        <v>25</v>
      </c>
      <c r="E4449" s="60" t="s">
        <v>4460</v>
      </c>
      <c r="F4449" s="60" t="s">
        <v>8224</v>
      </c>
      <c r="G4449" s="94" t="s">
        <v>8632</v>
      </c>
      <c r="H4449" s="232" t="s">
        <v>194</v>
      </c>
      <c r="I4449" s="24">
        <v>3</v>
      </c>
      <c r="J4449" s="24" t="s">
        <v>8544</v>
      </c>
      <c r="K4449" s="60" t="s">
        <v>31</v>
      </c>
      <c r="L4449" s="106">
        <v>2</v>
      </c>
      <c r="M4449" s="27">
        <f>L4449*130</f>
        <v>260</v>
      </c>
      <c r="N4449" s="23"/>
      <c r="O4449" s="184" t="s">
        <v>32</v>
      </c>
      <c r="P4449" s="237"/>
    </row>
    <row r="4450" s="83" customFormat="1" ht="18" customHeight="1" spans="1:16">
      <c r="A4450" s="24">
        <v>4445</v>
      </c>
      <c r="B4450" s="24" t="s">
        <v>23</v>
      </c>
      <c r="C4450" s="24" t="s">
        <v>24</v>
      </c>
      <c r="D4450" s="24" t="s">
        <v>25</v>
      </c>
      <c r="E4450" s="60" t="s">
        <v>4460</v>
      </c>
      <c r="F4450" s="60" t="s">
        <v>8224</v>
      </c>
      <c r="G4450" s="94" t="s">
        <v>8633</v>
      </c>
      <c r="H4450" s="232" t="s">
        <v>194</v>
      </c>
      <c r="I4450" s="24">
        <v>2</v>
      </c>
      <c r="J4450" s="24" t="s">
        <v>8544</v>
      </c>
      <c r="K4450" s="60" t="s">
        <v>31</v>
      </c>
      <c r="L4450" s="106">
        <v>1</v>
      </c>
      <c r="M4450" s="27">
        <f>L4450*312</f>
        <v>312</v>
      </c>
      <c r="N4450" s="23"/>
      <c r="O4450" s="184" t="s">
        <v>32</v>
      </c>
      <c r="P4450" s="237"/>
    </row>
    <row r="4451" s="83" customFormat="1" ht="18" customHeight="1" spans="1:16">
      <c r="A4451" s="24">
        <v>4446</v>
      </c>
      <c r="B4451" s="24" t="s">
        <v>23</v>
      </c>
      <c r="C4451" s="24" t="s">
        <v>24</v>
      </c>
      <c r="D4451" s="24" t="s">
        <v>25</v>
      </c>
      <c r="E4451" s="60" t="s">
        <v>4460</v>
      </c>
      <c r="F4451" s="60" t="s">
        <v>8224</v>
      </c>
      <c r="G4451" s="94" t="s">
        <v>8634</v>
      </c>
      <c r="H4451" s="24" t="s">
        <v>194</v>
      </c>
      <c r="I4451" s="24">
        <v>6</v>
      </c>
      <c r="J4451" s="24" t="s">
        <v>8544</v>
      </c>
      <c r="K4451" s="60" t="s">
        <v>31</v>
      </c>
      <c r="L4451" s="106">
        <v>4</v>
      </c>
      <c r="M4451" s="27">
        <f t="shared" ref="M4451:M4458" si="207">L4451*130</f>
        <v>520</v>
      </c>
      <c r="N4451" s="23"/>
      <c r="O4451" s="184" t="s">
        <v>32</v>
      </c>
      <c r="P4451" s="237"/>
    </row>
    <row r="4452" s="83" customFormat="1" ht="18" customHeight="1" spans="1:16">
      <c r="A4452" s="24">
        <v>4447</v>
      </c>
      <c r="B4452" s="24" t="s">
        <v>23</v>
      </c>
      <c r="C4452" s="24" t="s">
        <v>24</v>
      </c>
      <c r="D4452" s="24" t="s">
        <v>25</v>
      </c>
      <c r="E4452" s="60" t="s">
        <v>4460</v>
      </c>
      <c r="F4452" s="60" t="s">
        <v>8224</v>
      </c>
      <c r="G4452" s="94" t="s">
        <v>8635</v>
      </c>
      <c r="H4452" s="232" t="s">
        <v>194</v>
      </c>
      <c r="I4452" s="24">
        <v>4</v>
      </c>
      <c r="J4452" s="24" t="s">
        <v>8544</v>
      </c>
      <c r="K4452" s="60" t="s">
        <v>31</v>
      </c>
      <c r="L4452" s="106">
        <v>2</v>
      </c>
      <c r="M4452" s="27">
        <f t="shared" si="207"/>
        <v>260</v>
      </c>
      <c r="N4452" s="23"/>
      <c r="O4452" s="184" t="s">
        <v>32</v>
      </c>
      <c r="P4452" s="237"/>
    </row>
    <row r="4453" s="83" customFormat="1" ht="18" customHeight="1" spans="1:16">
      <c r="A4453" s="24">
        <v>4448</v>
      </c>
      <c r="B4453" s="24" t="s">
        <v>23</v>
      </c>
      <c r="C4453" s="24" t="s">
        <v>24</v>
      </c>
      <c r="D4453" s="24" t="s">
        <v>25</v>
      </c>
      <c r="E4453" s="24" t="s">
        <v>4460</v>
      </c>
      <c r="F4453" s="24" t="s">
        <v>8224</v>
      </c>
      <c r="G4453" s="94" t="s">
        <v>8636</v>
      </c>
      <c r="H4453" s="232" t="s">
        <v>194</v>
      </c>
      <c r="I4453" s="24">
        <v>4</v>
      </c>
      <c r="J4453" s="24" t="s">
        <v>8544</v>
      </c>
      <c r="K4453" s="60" t="s">
        <v>31</v>
      </c>
      <c r="L4453" s="106">
        <v>2</v>
      </c>
      <c r="M4453" s="27">
        <f t="shared" si="207"/>
        <v>260</v>
      </c>
      <c r="N4453" s="23"/>
      <c r="O4453" s="184" t="s">
        <v>32</v>
      </c>
      <c r="P4453" s="237"/>
    </row>
    <row r="4454" s="83" customFormat="1" ht="18" customHeight="1" spans="1:16">
      <c r="A4454" s="24">
        <v>4449</v>
      </c>
      <c r="B4454" s="24" t="s">
        <v>23</v>
      </c>
      <c r="C4454" s="24" t="s">
        <v>24</v>
      </c>
      <c r="D4454" s="24" t="s">
        <v>25</v>
      </c>
      <c r="E4454" s="60" t="s">
        <v>4460</v>
      </c>
      <c r="F4454" s="60" t="s">
        <v>8224</v>
      </c>
      <c r="G4454" s="94" t="s">
        <v>8637</v>
      </c>
      <c r="H4454" s="232" t="s">
        <v>194</v>
      </c>
      <c r="I4454" s="24">
        <v>4</v>
      </c>
      <c r="J4454" s="24" t="s">
        <v>8544</v>
      </c>
      <c r="K4454" s="60" t="s">
        <v>31</v>
      </c>
      <c r="L4454" s="106">
        <v>2</v>
      </c>
      <c r="M4454" s="27">
        <f t="shared" si="207"/>
        <v>260</v>
      </c>
      <c r="N4454" s="23"/>
      <c r="O4454" s="184" t="s">
        <v>32</v>
      </c>
      <c r="P4454" s="237"/>
    </row>
    <row r="4455" s="83" customFormat="1" ht="18" customHeight="1" spans="1:16">
      <c r="A4455" s="24">
        <v>4450</v>
      </c>
      <c r="B4455" s="24" t="s">
        <v>23</v>
      </c>
      <c r="C4455" s="24" t="s">
        <v>24</v>
      </c>
      <c r="D4455" s="24" t="s">
        <v>25</v>
      </c>
      <c r="E4455" s="60" t="s">
        <v>4460</v>
      </c>
      <c r="F4455" s="60" t="s">
        <v>8224</v>
      </c>
      <c r="G4455" s="94" t="s">
        <v>8638</v>
      </c>
      <c r="H4455" s="232" t="s">
        <v>194</v>
      </c>
      <c r="I4455" s="24">
        <v>3</v>
      </c>
      <c r="J4455" s="24" t="s">
        <v>8544</v>
      </c>
      <c r="K4455" s="60" t="s">
        <v>31</v>
      </c>
      <c r="L4455" s="106">
        <v>2</v>
      </c>
      <c r="M4455" s="27">
        <f t="shared" si="207"/>
        <v>260</v>
      </c>
      <c r="N4455" s="23"/>
      <c r="O4455" s="184" t="s">
        <v>32</v>
      </c>
      <c r="P4455" s="237"/>
    </row>
    <row r="4456" s="83" customFormat="1" ht="18" customHeight="1" spans="1:16">
      <c r="A4456" s="24">
        <v>4451</v>
      </c>
      <c r="B4456" s="24" t="s">
        <v>23</v>
      </c>
      <c r="C4456" s="24" t="s">
        <v>24</v>
      </c>
      <c r="D4456" s="24" t="s">
        <v>25</v>
      </c>
      <c r="E4456" s="60" t="s">
        <v>4460</v>
      </c>
      <c r="F4456" s="60" t="s">
        <v>8224</v>
      </c>
      <c r="G4456" s="94" t="s">
        <v>8639</v>
      </c>
      <c r="H4456" s="24" t="s">
        <v>194</v>
      </c>
      <c r="I4456" s="24">
        <v>7</v>
      </c>
      <c r="J4456" s="24" t="s">
        <v>8544</v>
      </c>
      <c r="K4456" s="60" t="s">
        <v>31</v>
      </c>
      <c r="L4456" s="106">
        <v>4</v>
      </c>
      <c r="M4456" s="27">
        <f t="shared" si="207"/>
        <v>520</v>
      </c>
      <c r="N4456" s="23"/>
      <c r="O4456" s="184" t="s">
        <v>32</v>
      </c>
      <c r="P4456" s="237"/>
    </row>
    <row r="4457" s="83" customFormat="1" ht="18" customHeight="1" spans="1:16">
      <c r="A4457" s="24">
        <v>4452</v>
      </c>
      <c r="B4457" s="24" t="s">
        <v>23</v>
      </c>
      <c r="C4457" s="24" t="s">
        <v>24</v>
      </c>
      <c r="D4457" s="24" t="s">
        <v>25</v>
      </c>
      <c r="E4457" s="60" t="s">
        <v>4460</v>
      </c>
      <c r="F4457" s="60" t="s">
        <v>8224</v>
      </c>
      <c r="G4457" s="94" t="s">
        <v>5896</v>
      </c>
      <c r="H4457" s="232" t="s">
        <v>194</v>
      </c>
      <c r="I4457" s="24">
        <v>6</v>
      </c>
      <c r="J4457" s="24" t="s">
        <v>8544</v>
      </c>
      <c r="K4457" s="60" t="s">
        <v>31</v>
      </c>
      <c r="L4457" s="106">
        <v>2</v>
      </c>
      <c r="M4457" s="27">
        <f t="shared" si="207"/>
        <v>260</v>
      </c>
      <c r="N4457" s="23"/>
      <c r="O4457" s="184" t="s">
        <v>32</v>
      </c>
      <c r="P4457" s="237"/>
    </row>
    <row r="4458" s="83" customFormat="1" ht="18" customHeight="1" spans="1:16">
      <c r="A4458" s="24">
        <v>4453</v>
      </c>
      <c r="B4458" s="24" t="s">
        <v>23</v>
      </c>
      <c r="C4458" s="24" t="s">
        <v>24</v>
      </c>
      <c r="D4458" s="24" t="s">
        <v>25</v>
      </c>
      <c r="E4458" s="24" t="s">
        <v>4460</v>
      </c>
      <c r="F4458" s="24" t="s">
        <v>8224</v>
      </c>
      <c r="G4458" s="94" t="s">
        <v>8640</v>
      </c>
      <c r="H4458" s="232" t="s">
        <v>194</v>
      </c>
      <c r="I4458" s="24">
        <v>4</v>
      </c>
      <c r="J4458" s="24" t="s">
        <v>8544</v>
      </c>
      <c r="K4458" s="60" t="s">
        <v>31</v>
      </c>
      <c r="L4458" s="106">
        <v>2</v>
      </c>
      <c r="M4458" s="27">
        <f t="shared" si="207"/>
        <v>260</v>
      </c>
      <c r="N4458" s="23"/>
      <c r="O4458" s="184" t="s">
        <v>32</v>
      </c>
      <c r="P4458" s="237"/>
    </row>
    <row r="4459" s="83" customFormat="1" ht="18" customHeight="1" spans="1:16">
      <c r="A4459" s="24">
        <v>4454</v>
      </c>
      <c r="B4459" s="24" t="s">
        <v>23</v>
      </c>
      <c r="C4459" s="24" t="s">
        <v>24</v>
      </c>
      <c r="D4459" s="24" t="s">
        <v>25</v>
      </c>
      <c r="E4459" s="60" t="s">
        <v>4460</v>
      </c>
      <c r="F4459" s="60" t="s">
        <v>8224</v>
      </c>
      <c r="G4459" s="94" t="s">
        <v>8641</v>
      </c>
      <c r="H4459" s="24" t="s">
        <v>1583</v>
      </c>
      <c r="I4459" s="24">
        <v>4</v>
      </c>
      <c r="J4459" s="24" t="s">
        <v>8544</v>
      </c>
      <c r="K4459" s="60" t="s">
        <v>31</v>
      </c>
      <c r="L4459" s="106">
        <v>2</v>
      </c>
      <c r="M4459" s="27">
        <f>L4459*312</f>
        <v>624</v>
      </c>
      <c r="N4459" s="23"/>
      <c r="O4459" s="184" t="s">
        <v>32</v>
      </c>
      <c r="P4459" s="237"/>
    </row>
    <row r="4460" s="83" customFormat="1" ht="18" customHeight="1" spans="1:16">
      <c r="A4460" s="24">
        <v>4455</v>
      </c>
      <c r="B4460" s="24" t="s">
        <v>23</v>
      </c>
      <c r="C4460" s="24" t="s">
        <v>24</v>
      </c>
      <c r="D4460" s="24" t="s">
        <v>25</v>
      </c>
      <c r="E4460" s="60" t="s">
        <v>4460</v>
      </c>
      <c r="F4460" s="60" t="s">
        <v>8224</v>
      </c>
      <c r="G4460" s="94" t="s">
        <v>8642</v>
      </c>
      <c r="H4460" s="232" t="s">
        <v>194</v>
      </c>
      <c r="I4460" s="24">
        <v>4</v>
      </c>
      <c r="J4460" s="24" t="s">
        <v>8544</v>
      </c>
      <c r="K4460" s="60" t="s">
        <v>31</v>
      </c>
      <c r="L4460" s="106">
        <v>2</v>
      </c>
      <c r="M4460" s="27">
        <f>L4460*130</f>
        <v>260</v>
      </c>
      <c r="N4460" s="23"/>
      <c r="O4460" s="184" t="s">
        <v>32</v>
      </c>
      <c r="P4460" s="237"/>
    </row>
    <row r="4461" s="83" customFormat="1" ht="18" customHeight="1" spans="1:16">
      <c r="A4461" s="24">
        <v>4456</v>
      </c>
      <c r="B4461" s="24" t="s">
        <v>23</v>
      </c>
      <c r="C4461" s="24" t="s">
        <v>24</v>
      </c>
      <c r="D4461" s="24" t="s">
        <v>25</v>
      </c>
      <c r="E4461" s="60" t="s">
        <v>4460</v>
      </c>
      <c r="F4461" s="60" t="s">
        <v>8224</v>
      </c>
      <c r="G4461" s="94" t="s">
        <v>8643</v>
      </c>
      <c r="H4461" s="232" t="s">
        <v>194</v>
      </c>
      <c r="I4461" s="24">
        <v>1</v>
      </c>
      <c r="J4461" s="24" t="s">
        <v>8544</v>
      </c>
      <c r="K4461" s="60" t="s">
        <v>31</v>
      </c>
      <c r="L4461" s="106">
        <v>1</v>
      </c>
      <c r="M4461" s="27">
        <f>L4461*312</f>
        <v>312</v>
      </c>
      <c r="N4461" s="23"/>
      <c r="O4461" s="184" t="s">
        <v>32</v>
      </c>
      <c r="P4461" s="237"/>
    </row>
    <row r="4462" s="225" customFormat="1" ht="18" customHeight="1" spans="1:18">
      <c r="A4462" s="24">
        <v>4457</v>
      </c>
      <c r="B4462" s="24" t="s">
        <v>23</v>
      </c>
      <c r="C4462" s="24" t="s">
        <v>24</v>
      </c>
      <c r="D4462" s="24" t="s">
        <v>25</v>
      </c>
      <c r="E4462" s="24" t="s">
        <v>4460</v>
      </c>
      <c r="F4462" s="24" t="s">
        <v>8224</v>
      </c>
      <c r="G4462" s="94" t="s">
        <v>8644</v>
      </c>
      <c r="H4462" s="232" t="s">
        <v>194</v>
      </c>
      <c r="I4462" s="24">
        <v>3</v>
      </c>
      <c r="J4462" s="24" t="s">
        <v>8544</v>
      </c>
      <c r="K4462" s="60" t="s">
        <v>31</v>
      </c>
      <c r="L4462" s="106">
        <v>1</v>
      </c>
      <c r="M4462" s="27">
        <f>L4462*312</f>
        <v>312</v>
      </c>
      <c r="N4462" s="244"/>
      <c r="O4462" s="184" t="s">
        <v>32</v>
      </c>
      <c r="P4462" s="249"/>
      <c r="R4462" s="225" t="s">
        <v>8645</v>
      </c>
    </row>
    <row r="4463" s="83" customFormat="1" ht="18" customHeight="1" spans="1:16">
      <c r="A4463" s="24">
        <v>4458</v>
      </c>
      <c r="B4463" s="24" t="s">
        <v>23</v>
      </c>
      <c r="C4463" s="24" t="s">
        <v>24</v>
      </c>
      <c r="D4463" s="24" t="s">
        <v>25</v>
      </c>
      <c r="E4463" s="60" t="s">
        <v>4460</v>
      </c>
      <c r="F4463" s="60" t="s">
        <v>8224</v>
      </c>
      <c r="G4463" s="94" t="s">
        <v>5769</v>
      </c>
      <c r="H4463" s="232" t="s">
        <v>194</v>
      </c>
      <c r="I4463" s="24">
        <v>4</v>
      </c>
      <c r="J4463" s="24" t="s">
        <v>8544</v>
      </c>
      <c r="K4463" s="60" t="s">
        <v>31</v>
      </c>
      <c r="L4463" s="106">
        <v>2</v>
      </c>
      <c r="M4463" s="27">
        <f>L4463*130</f>
        <v>260</v>
      </c>
      <c r="N4463" s="23"/>
      <c r="O4463" s="184" t="s">
        <v>32</v>
      </c>
      <c r="P4463" s="237"/>
    </row>
    <row r="4464" s="83" customFormat="1" ht="18" customHeight="1" spans="1:16">
      <c r="A4464" s="24">
        <v>4459</v>
      </c>
      <c r="B4464" s="24" t="s">
        <v>23</v>
      </c>
      <c r="C4464" s="24" t="s">
        <v>24</v>
      </c>
      <c r="D4464" s="24" t="s">
        <v>25</v>
      </c>
      <c r="E4464" s="24" t="s">
        <v>4460</v>
      </c>
      <c r="F4464" s="24" t="s">
        <v>8224</v>
      </c>
      <c r="G4464" s="94" t="s">
        <v>8646</v>
      </c>
      <c r="H4464" s="232" t="s">
        <v>194</v>
      </c>
      <c r="I4464" s="24">
        <v>4</v>
      </c>
      <c r="J4464" s="24" t="s">
        <v>8544</v>
      </c>
      <c r="K4464" s="60" t="s">
        <v>31</v>
      </c>
      <c r="L4464" s="106">
        <v>2</v>
      </c>
      <c r="M4464" s="27">
        <f>L4464*130</f>
        <v>260</v>
      </c>
      <c r="N4464" s="23"/>
      <c r="O4464" s="184" t="s">
        <v>32</v>
      </c>
      <c r="P4464" s="237"/>
    </row>
    <row r="4465" s="225" customFormat="1" ht="18" customHeight="1" spans="1:16">
      <c r="A4465" s="24">
        <v>4460</v>
      </c>
      <c r="B4465" s="24" t="s">
        <v>23</v>
      </c>
      <c r="C4465" s="24" t="s">
        <v>24</v>
      </c>
      <c r="D4465" s="24" t="s">
        <v>25</v>
      </c>
      <c r="E4465" s="60" t="s">
        <v>4460</v>
      </c>
      <c r="F4465" s="60" t="s">
        <v>8224</v>
      </c>
      <c r="G4465" s="94" t="s">
        <v>8647</v>
      </c>
      <c r="H4465" s="232" t="s">
        <v>194</v>
      </c>
      <c r="I4465" s="24">
        <v>2</v>
      </c>
      <c r="J4465" s="24" t="s">
        <v>8544</v>
      </c>
      <c r="K4465" s="60" t="s">
        <v>31</v>
      </c>
      <c r="L4465" s="106">
        <v>1</v>
      </c>
      <c r="M4465" s="27">
        <f>L4465*312</f>
        <v>312</v>
      </c>
      <c r="N4465" s="244"/>
      <c r="O4465" s="184" t="s">
        <v>32</v>
      </c>
      <c r="P4465" s="249"/>
    </row>
    <row r="4466" s="83" customFormat="1" ht="18" customHeight="1" spans="1:16">
      <c r="A4466" s="24">
        <v>4461</v>
      </c>
      <c r="B4466" s="24" t="s">
        <v>23</v>
      </c>
      <c r="C4466" s="24" t="s">
        <v>24</v>
      </c>
      <c r="D4466" s="24" t="s">
        <v>25</v>
      </c>
      <c r="E4466" s="60" t="s">
        <v>4460</v>
      </c>
      <c r="F4466" s="60" t="s">
        <v>8224</v>
      </c>
      <c r="G4466" s="94" t="s">
        <v>8648</v>
      </c>
      <c r="H4466" s="24" t="s">
        <v>1583</v>
      </c>
      <c r="I4466" s="24">
        <v>2</v>
      </c>
      <c r="J4466" s="24" t="s">
        <v>8544</v>
      </c>
      <c r="K4466" s="60" t="s">
        <v>31</v>
      </c>
      <c r="L4466" s="106">
        <v>1</v>
      </c>
      <c r="M4466" s="27">
        <f>L4466*312</f>
        <v>312</v>
      </c>
      <c r="N4466" s="23"/>
      <c r="O4466" s="184" t="s">
        <v>32</v>
      </c>
      <c r="P4466" s="237"/>
    </row>
    <row r="4467" s="83" customFormat="1" ht="18" customHeight="1" spans="1:16">
      <c r="A4467" s="24">
        <v>4462</v>
      </c>
      <c r="B4467" s="24" t="s">
        <v>23</v>
      </c>
      <c r="C4467" s="24" t="s">
        <v>24</v>
      </c>
      <c r="D4467" s="24" t="s">
        <v>25</v>
      </c>
      <c r="E4467" s="24" t="s">
        <v>4460</v>
      </c>
      <c r="F4467" s="24" t="s">
        <v>8224</v>
      </c>
      <c r="G4467" s="94" t="s">
        <v>8649</v>
      </c>
      <c r="H4467" s="232" t="s">
        <v>194</v>
      </c>
      <c r="I4467" s="24">
        <v>3</v>
      </c>
      <c r="J4467" s="24" t="s">
        <v>8544</v>
      </c>
      <c r="K4467" s="60" t="s">
        <v>31</v>
      </c>
      <c r="L4467" s="106">
        <v>2</v>
      </c>
      <c r="M4467" s="27">
        <f>L4467*130</f>
        <v>260</v>
      </c>
      <c r="N4467" s="23"/>
      <c r="O4467" s="184" t="s">
        <v>32</v>
      </c>
      <c r="P4467" s="237"/>
    </row>
    <row r="4468" s="83" customFormat="1" ht="18" customHeight="1" spans="1:16">
      <c r="A4468" s="24">
        <v>4463</v>
      </c>
      <c r="B4468" s="24" t="s">
        <v>23</v>
      </c>
      <c r="C4468" s="24" t="s">
        <v>24</v>
      </c>
      <c r="D4468" s="24" t="s">
        <v>25</v>
      </c>
      <c r="E4468" s="60" t="s">
        <v>4460</v>
      </c>
      <c r="F4468" s="60" t="s">
        <v>8224</v>
      </c>
      <c r="G4468" s="94" t="s">
        <v>8650</v>
      </c>
      <c r="H4468" s="24" t="s">
        <v>1583</v>
      </c>
      <c r="I4468" s="24">
        <v>6</v>
      </c>
      <c r="J4468" s="24" t="s">
        <v>8544</v>
      </c>
      <c r="K4468" s="60" t="s">
        <v>31</v>
      </c>
      <c r="L4468" s="106">
        <v>3</v>
      </c>
      <c r="M4468" s="27">
        <f>L4468*312</f>
        <v>936</v>
      </c>
      <c r="N4468" s="23"/>
      <c r="O4468" s="184" t="s">
        <v>32</v>
      </c>
      <c r="P4468" s="237"/>
    </row>
    <row r="4469" s="83" customFormat="1" ht="18" customHeight="1" spans="1:16">
      <c r="A4469" s="24">
        <v>4464</v>
      </c>
      <c r="B4469" s="24" t="s">
        <v>23</v>
      </c>
      <c r="C4469" s="24" t="s">
        <v>24</v>
      </c>
      <c r="D4469" s="24" t="s">
        <v>25</v>
      </c>
      <c r="E4469" s="60" t="s">
        <v>4460</v>
      </c>
      <c r="F4469" s="60" t="s">
        <v>8224</v>
      </c>
      <c r="G4469" s="94" t="s">
        <v>8583</v>
      </c>
      <c r="H4469" s="232" t="s">
        <v>194</v>
      </c>
      <c r="I4469" s="24">
        <v>6</v>
      </c>
      <c r="J4469" s="24" t="s">
        <v>8544</v>
      </c>
      <c r="K4469" s="60" t="s">
        <v>31</v>
      </c>
      <c r="L4469" s="106">
        <v>3</v>
      </c>
      <c r="M4469" s="27">
        <f>L4469*130</f>
        <v>390</v>
      </c>
      <c r="N4469" s="23"/>
      <c r="O4469" s="184" t="s">
        <v>32</v>
      </c>
      <c r="P4469" s="237"/>
    </row>
    <row r="4470" s="83" customFormat="1" ht="18" customHeight="1" spans="1:16">
      <c r="A4470" s="24">
        <v>4465</v>
      </c>
      <c r="B4470" s="24" t="s">
        <v>23</v>
      </c>
      <c r="C4470" s="24" t="s">
        <v>24</v>
      </c>
      <c r="D4470" s="24" t="s">
        <v>25</v>
      </c>
      <c r="E4470" s="60" t="s">
        <v>4460</v>
      </c>
      <c r="F4470" s="60" t="s">
        <v>8224</v>
      </c>
      <c r="G4470" s="94" t="s">
        <v>8651</v>
      </c>
      <c r="H4470" s="232" t="s">
        <v>194</v>
      </c>
      <c r="I4470" s="24">
        <v>2</v>
      </c>
      <c r="J4470" s="24" t="s">
        <v>8544</v>
      </c>
      <c r="K4470" s="60" t="s">
        <v>31</v>
      </c>
      <c r="L4470" s="106">
        <v>2</v>
      </c>
      <c r="M4470" s="27">
        <f>L4470*130</f>
        <v>260</v>
      </c>
      <c r="N4470" s="23"/>
      <c r="O4470" s="184" t="s">
        <v>32</v>
      </c>
      <c r="P4470" s="237"/>
    </row>
    <row r="4471" s="83" customFormat="1" ht="18" customHeight="1" spans="1:16">
      <c r="A4471" s="24">
        <v>4466</v>
      </c>
      <c r="B4471" s="24" t="s">
        <v>23</v>
      </c>
      <c r="C4471" s="24" t="s">
        <v>24</v>
      </c>
      <c r="D4471" s="24" t="s">
        <v>25</v>
      </c>
      <c r="E4471" s="60" t="s">
        <v>4460</v>
      </c>
      <c r="F4471" s="60" t="s">
        <v>8224</v>
      </c>
      <c r="G4471" s="94" t="s">
        <v>8652</v>
      </c>
      <c r="H4471" s="24" t="s">
        <v>1583</v>
      </c>
      <c r="I4471" s="24">
        <v>5</v>
      </c>
      <c r="J4471" s="24" t="s">
        <v>8544</v>
      </c>
      <c r="K4471" s="60" t="s">
        <v>31</v>
      </c>
      <c r="L4471" s="106">
        <v>2</v>
      </c>
      <c r="M4471" s="27">
        <f>L4471*312</f>
        <v>624</v>
      </c>
      <c r="N4471" s="23"/>
      <c r="O4471" s="184" t="s">
        <v>32</v>
      </c>
      <c r="P4471" s="237"/>
    </row>
    <row r="4472" s="83" customFormat="1" ht="18" customHeight="1" spans="1:16">
      <c r="A4472" s="24">
        <v>4467</v>
      </c>
      <c r="B4472" s="24" t="s">
        <v>23</v>
      </c>
      <c r="C4472" s="24" t="s">
        <v>24</v>
      </c>
      <c r="D4472" s="24" t="s">
        <v>25</v>
      </c>
      <c r="E4472" s="60" t="s">
        <v>4460</v>
      </c>
      <c r="F4472" s="60" t="s">
        <v>8224</v>
      </c>
      <c r="G4472" s="94" t="s">
        <v>8653</v>
      </c>
      <c r="H4472" s="232" t="s">
        <v>194</v>
      </c>
      <c r="I4472" s="24">
        <v>5</v>
      </c>
      <c r="J4472" s="24" t="s">
        <v>8544</v>
      </c>
      <c r="K4472" s="60" t="s">
        <v>31</v>
      </c>
      <c r="L4472" s="106">
        <v>2</v>
      </c>
      <c r="M4472" s="27">
        <f t="shared" ref="M4472:M4477" si="208">L4472*130</f>
        <v>260</v>
      </c>
      <c r="N4472" s="23"/>
      <c r="O4472" s="184" t="s">
        <v>32</v>
      </c>
      <c r="P4472" s="237"/>
    </row>
    <row r="4473" s="83" customFormat="1" ht="18" customHeight="1" spans="1:16">
      <c r="A4473" s="24">
        <v>4468</v>
      </c>
      <c r="B4473" s="24" t="s">
        <v>23</v>
      </c>
      <c r="C4473" s="24" t="s">
        <v>24</v>
      </c>
      <c r="D4473" s="24" t="s">
        <v>25</v>
      </c>
      <c r="E4473" s="60" t="s">
        <v>4460</v>
      </c>
      <c r="F4473" s="60" t="s">
        <v>8224</v>
      </c>
      <c r="G4473" s="94" t="s">
        <v>8654</v>
      </c>
      <c r="H4473" s="232" t="s">
        <v>194</v>
      </c>
      <c r="I4473" s="24">
        <v>4</v>
      </c>
      <c r="J4473" s="24" t="s">
        <v>8544</v>
      </c>
      <c r="K4473" s="60" t="s">
        <v>31</v>
      </c>
      <c r="L4473" s="106">
        <v>2</v>
      </c>
      <c r="M4473" s="27">
        <f t="shared" si="208"/>
        <v>260</v>
      </c>
      <c r="N4473" s="23"/>
      <c r="O4473" s="184" t="s">
        <v>32</v>
      </c>
      <c r="P4473" s="237"/>
    </row>
    <row r="4474" s="83" customFormat="1" ht="18" customHeight="1" spans="1:16">
      <c r="A4474" s="24">
        <v>4469</v>
      </c>
      <c r="B4474" s="24" t="s">
        <v>23</v>
      </c>
      <c r="C4474" s="24" t="s">
        <v>24</v>
      </c>
      <c r="D4474" s="24" t="s">
        <v>25</v>
      </c>
      <c r="E4474" s="60" t="s">
        <v>4460</v>
      </c>
      <c r="F4474" s="60" t="s">
        <v>8224</v>
      </c>
      <c r="G4474" s="94" t="s">
        <v>8655</v>
      </c>
      <c r="H4474" s="232" t="s">
        <v>194</v>
      </c>
      <c r="I4474" s="24">
        <v>3</v>
      </c>
      <c r="J4474" s="24" t="s">
        <v>8544</v>
      </c>
      <c r="K4474" s="60" t="s">
        <v>31</v>
      </c>
      <c r="L4474" s="106">
        <v>2</v>
      </c>
      <c r="M4474" s="27">
        <f t="shared" si="208"/>
        <v>260</v>
      </c>
      <c r="N4474" s="23"/>
      <c r="O4474" s="184" t="s">
        <v>32</v>
      </c>
      <c r="P4474" s="237"/>
    </row>
    <row r="4475" s="83" customFormat="1" ht="18" customHeight="1" spans="1:16">
      <c r="A4475" s="24">
        <v>4470</v>
      </c>
      <c r="B4475" s="24" t="s">
        <v>23</v>
      </c>
      <c r="C4475" s="24" t="s">
        <v>24</v>
      </c>
      <c r="D4475" s="24" t="s">
        <v>25</v>
      </c>
      <c r="E4475" s="60" t="s">
        <v>4460</v>
      </c>
      <c r="F4475" s="60" t="s">
        <v>8224</v>
      </c>
      <c r="G4475" s="94" t="s">
        <v>8656</v>
      </c>
      <c r="H4475" s="232" t="s">
        <v>194</v>
      </c>
      <c r="I4475" s="24">
        <v>3</v>
      </c>
      <c r="J4475" s="24" t="s">
        <v>8544</v>
      </c>
      <c r="K4475" s="60" t="s">
        <v>31</v>
      </c>
      <c r="L4475" s="106">
        <v>2</v>
      </c>
      <c r="M4475" s="27">
        <f t="shared" si="208"/>
        <v>260</v>
      </c>
      <c r="N4475" s="23"/>
      <c r="O4475" s="184" t="s">
        <v>32</v>
      </c>
      <c r="P4475" s="237"/>
    </row>
    <row r="4476" s="83" customFormat="1" ht="18" customHeight="1" spans="1:16">
      <c r="A4476" s="24">
        <v>4471</v>
      </c>
      <c r="B4476" s="24" t="s">
        <v>23</v>
      </c>
      <c r="C4476" s="24" t="s">
        <v>24</v>
      </c>
      <c r="D4476" s="24" t="s">
        <v>25</v>
      </c>
      <c r="E4476" s="60" t="s">
        <v>4460</v>
      </c>
      <c r="F4476" s="60" t="s">
        <v>8224</v>
      </c>
      <c r="G4476" s="94" t="s">
        <v>8657</v>
      </c>
      <c r="H4476" s="232" t="s">
        <v>194</v>
      </c>
      <c r="I4476" s="24">
        <v>6</v>
      </c>
      <c r="J4476" s="24" t="s">
        <v>8544</v>
      </c>
      <c r="K4476" s="60" t="s">
        <v>31</v>
      </c>
      <c r="L4476" s="106">
        <v>2</v>
      </c>
      <c r="M4476" s="27">
        <f t="shared" si="208"/>
        <v>260</v>
      </c>
      <c r="N4476" s="23"/>
      <c r="O4476" s="184" t="s">
        <v>32</v>
      </c>
      <c r="P4476" s="237"/>
    </row>
    <row r="4477" s="83" customFormat="1" ht="18" customHeight="1" spans="1:16">
      <c r="A4477" s="24">
        <v>4472</v>
      </c>
      <c r="B4477" s="24" t="s">
        <v>23</v>
      </c>
      <c r="C4477" s="24" t="s">
        <v>24</v>
      </c>
      <c r="D4477" s="24" t="s">
        <v>25</v>
      </c>
      <c r="E4477" s="60" t="s">
        <v>4460</v>
      </c>
      <c r="F4477" s="60" t="s">
        <v>8224</v>
      </c>
      <c r="G4477" s="94" t="s">
        <v>8658</v>
      </c>
      <c r="H4477" s="232" t="s">
        <v>194</v>
      </c>
      <c r="I4477" s="24">
        <v>2</v>
      </c>
      <c r="J4477" s="24" t="s">
        <v>8544</v>
      </c>
      <c r="K4477" s="60" t="s">
        <v>31</v>
      </c>
      <c r="L4477" s="106">
        <v>2</v>
      </c>
      <c r="M4477" s="27">
        <f t="shared" si="208"/>
        <v>260</v>
      </c>
      <c r="N4477" s="23"/>
      <c r="O4477" s="184" t="s">
        <v>32</v>
      </c>
      <c r="P4477" s="237"/>
    </row>
    <row r="4478" s="83" customFormat="1" ht="18" customHeight="1" spans="1:16">
      <c r="A4478" s="24">
        <v>4473</v>
      </c>
      <c r="B4478" s="24" t="s">
        <v>23</v>
      </c>
      <c r="C4478" s="24" t="s">
        <v>24</v>
      </c>
      <c r="D4478" s="24" t="s">
        <v>25</v>
      </c>
      <c r="E4478" s="60" t="s">
        <v>4460</v>
      </c>
      <c r="F4478" s="60" t="s">
        <v>8224</v>
      </c>
      <c r="G4478" s="94" t="s">
        <v>5402</v>
      </c>
      <c r="H4478" s="24" t="s">
        <v>1583</v>
      </c>
      <c r="I4478" s="24">
        <v>2</v>
      </c>
      <c r="J4478" s="24" t="s">
        <v>8544</v>
      </c>
      <c r="K4478" s="60" t="s">
        <v>31</v>
      </c>
      <c r="L4478" s="106">
        <v>2</v>
      </c>
      <c r="M4478" s="27">
        <f>L4478*312</f>
        <v>624</v>
      </c>
      <c r="N4478" s="23"/>
      <c r="O4478" s="184" t="s">
        <v>32</v>
      </c>
      <c r="P4478" s="237"/>
    </row>
    <row r="4479" s="83" customFormat="1" ht="18" customHeight="1" spans="1:16">
      <c r="A4479" s="24">
        <v>4474</v>
      </c>
      <c r="B4479" s="24" t="s">
        <v>23</v>
      </c>
      <c r="C4479" s="24" t="s">
        <v>24</v>
      </c>
      <c r="D4479" s="24" t="s">
        <v>25</v>
      </c>
      <c r="E4479" s="60" t="s">
        <v>4460</v>
      </c>
      <c r="F4479" s="60" t="s">
        <v>8224</v>
      </c>
      <c r="G4479" s="94" t="s">
        <v>8659</v>
      </c>
      <c r="H4479" s="256" t="s">
        <v>194</v>
      </c>
      <c r="I4479" s="256">
        <v>5</v>
      </c>
      <c r="J4479" s="256" t="s">
        <v>8660</v>
      </c>
      <c r="K4479" s="60" t="s">
        <v>31</v>
      </c>
      <c r="L4479" s="106">
        <v>5</v>
      </c>
      <c r="M4479" s="27">
        <f t="shared" ref="M4479:M4500" si="209">L4479*130</f>
        <v>650</v>
      </c>
      <c r="N4479" s="23"/>
      <c r="O4479" s="184" t="s">
        <v>32</v>
      </c>
      <c r="P4479" s="237"/>
    </row>
    <row r="4480" s="83" customFormat="1" ht="18" customHeight="1" spans="1:16">
      <c r="A4480" s="24">
        <v>4475</v>
      </c>
      <c r="B4480" s="24" t="s">
        <v>23</v>
      </c>
      <c r="C4480" s="24" t="s">
        <v>24</v>
      </c>
      <c r="D4480" s="24" t="s">
        <v>25</v>
      </c>
      <c r="E4480" s="60" t="s">
        <v>4460</v>
      </c>
      <c r="F4480" s="60" t="s">
        <v>8224</v>
      </c>
      <c r="G4480" s="94" t="s">
        <v>8661</v>
      </c>
      <c r="H4480" s="24" t="s">
        <v>1583</v>
      </c>
      <c r="I4480" s="24">
        <v>5</v>
      </c>
      <c r="J4480" s="24" t="s">
        <v>8660</v>
      </c>
      <c r="K4480" s="60" t="s">
        <v>31</v>
      </c>
      <c r="L4480" s="106">
        <v>5</v>
      </c>
      <c r="M4480" s="27">
        <f t="shared" si="209"/>
        <v>650</v>
      </c>
      <c r="N4480" s="23"/>
      <c r="O4480" s="184" t="s">
        <v>32</v>
      </c>
      <c r="P4480" s="237"/>
    </row>
    <row r="4481" s="83" customFormat="1" ht="18" customHeight="1" spans="1:16">
      <c r="A4481" s="24">
        <v>4476</v>
      </c>
      <c r="B4481" s="24" t="s">
        <v>23</v>
      </c>
      <c r="C4481" s="24" t="s">
        <v>24</v>
      </c>
      <c r="D4481" s="24" t="s">
        <v>25</v>
      </c>
      <c r="E4481" s="60" t="s">
        <v>4460</v>
      </c>
      <c r="F4481" s="60" t="s">
        <v>8224</v>
      </c>
      <c r="G4481" s="94" t="s">
        <v>1031</v>
      </c>
      <c r="H4481" s="232" t="s">
        <v>194</v>
      </c>
      <c r="I4481" s="256">
        <v>3</v>
      </c>
      <c r="J4481" s="256" t="s">
        <v>8660</v>
      </c>
      <c r="K4481" s="60" t="s">
        <v>31</v>
      </c>
      <c r="L4481" s="106">
        <v>3</v>
      </c>
      <c r="M4481" s="27">
        <f t="shared" si="209"/>
        <v>390</v>
      </c>
      <c r="N4481" s="23"/>
      <c r="O4481" s="184" t="s">
        <v>32</v>
      </c>
      <c r="P4481" s="237"/>
    </row>
    <row r="4482" s="83" customFormat="1" ht="18" customHeight="1" spans="1:16">
      <c r="A4482" s="24">
        <v>4477</v>
      </c>
      <c r="B4482" s="24" t="s">
        <v>23</v>
      </c>
      <c r="C4482" s="24" t="s">
        <v>24</v>
      </c>
      <c r="D4482" s="24" t="s">
        <v>25</v>
      </c>
      <c r="E4482" s="60" t="s">
        <v>4460</v>
      </c>
      <c r="F4482" s="60" t="s">
        <v>8224</v>
      </c>
      <c r="G4482" s="94" t="s">
        <v>8662</v>
      </c>
      <c r="H4482" s="256" t="s">
        <v>194</v>
      </c>
      <c r="I4482" s="256">
        <v>4</v>
      </c>
      <c r="J4482" s="256" t="s">
        <v>8660</v>
      </c>
      <c r="K4482" s="60" t="s">
        <v>31</v>
      </c>
      <c r="L4482" s="106">
        <v>4</v>
      </c>
      <c r="M4482" s="27">
        <f t="shared" si="209"/>
        <v>520</v>
      </c>
      <c r="N4482" s="23"/>
      <c r="O4482" s="184" t="s">
        <v>32</v>
      </c>
      <c r="P4482" s="237"/>
    </row>
    <row r="4483" s="83" customFormat="1" ht="18" customHeight="1" spans="1:16">
      <c r="A4483" s="24">
        <v>4478</v>
      </c>
      <c r="B4483" s="24" t="s">
        <v>23</v>
      </c>
      <c r="C4483" s="24" t="s">
        <v>24</v>
      </c>
      <c r="D4483" s="24" t="s">
        <v>25</v>
      </c>
      <c r="E4483" s="60" t="s">
        <v>4460</v>
      </c>
      <c r="F4483" s="60" t="s">
        <v>8224</v>
      </c>
      <c r="G4483" s="94" t="s">
        <v>8663</v>
      </c>
      <c r="H4483" s="233" t="s">
        <v>194</v>
      </c>
      <c r="I4483" s="256">
        <v>6</v>
      </c>
      <c r="J4483" s="256" t="s">
        <v>8660</v>
      </c>
      <c r="K4483" s="60" t="s">
        <v>31</v>
      </c>
      <c r="L4483" s="106">
        <v>5</v>
      </c>
      <c r="M4483" s="27">
        <f t="shared" si="209"/>
        <v>650</v>
      </c>
      <c r="N4483" s="23"/>
      <c r="O4483" s="184" t="s">
        <v>32</v>
      </c>
      <c r="P4483" s="237"/>
    </row>
    <row r="4484" s="83" customFormat="1" ht="18" customHeight="1" spans="1:16">
      <c r="A4484" s="24">
        <v>4479</v>
      </c>
      <c r="B4484" s="24" t="s">
        <v>23</v>
      </c>
      <c r="C4484" s="24" t="s">
        <v>24</v>
      </c>
      <c r="D4484" s="24" t="s">
        <v>25</v>
      </c>
      <c r="E4484" s="24" t="s">
        <v>4460</v>
      </c>
      <c r="F4484" s="24" t="s">
        <v>8224</v>
      </c>
      <c r="G4484" s="94" t="s">
        <v>8664</v>
      </c>
      <c r="H4484" s="24" t="s">
        <v>194</v>
      </c>
      <c r="I4484" s="24">
        <v>4</v>
      </c>
      <c r="J4484" s="24" t="s">
        <v>8660</v>
      </c>
      <c r="K4484" s="60" t="s">
        <v>31</v>
      </c>
      <c r="L4484" s="106">
        <v>4</v>
      </c>
      <c r="M4484" s="27">
        <f t="shared" si="209"/>
        <v>520</v>
      </c>
      <c r="N4484" s="23"/>
      <c r="O4484" s="184" t="s">
        <v>32</v>
      </c>
      <c r="P4484" s="237"/>
    </row>
    <row r="4485" s="83" customFormat="1" ht="18" customHeight="1" spans="1:16">
      <c r="A4485" s="24">
        <v>4480</v>
      </c>
      <c r="B4485" s="24" t="s">
        <v>23</v>
      </c>
      <c r="C4485" s="24" t="s">
        <v>24</v>
      </c>
      <c r="D4485" s="24" t="s">
        <v>25</v>
      </c>
      <c r="E4485" s="60" t="s">
        <v>4460</v>
      </c>
      <c r="F4485" s="60" t="s">
        <v>8224</v>
      </c>
      <c r="G4485" s="94" t="s">
        <v>4174</v>
      </c>
      <c r="H4485" s="232" t="s">
        <v>194</v>
      </c>
      <c r="I4485" s="256">
        <v>3</v>
      </c>
      <c r="J4485" s="256" t="s">
        <v>8660</v>
      </c>
      <c r="K4485" s="60" t="s">
        <v>31</v>
      </c>
      <c r="L4485" s="106">
        <v>3</v>
      </c>
      <c r="M4485" s="27">
        <f t="shared" si="209"/>
        <v>390</v>
      </c>
      <c r="N4485" s="23"/>
      <c r="O4485" s="184" t="s">
        <v>32</v>
      </c>
      <c r="P4485" s="237"/>
    </row>
    <row r="4486" s="83" customFormat="1" ht="18" customHeight="1" spans="1:16">
      <c r="A4486" s="24">
        <v>4481</v>
      </c>
      <c r="B4486" s="24" t="s">
        <v>23</v>
      </c>
      <c r="C4486" s="24" t="s">
        <v>24</v>
      </c>
      <c r="D4486" s="24" t="s">
        <v>25</v>
      </c>
      <c r="E4486" s="60" t="s">
        <v>4460</v>
      </c>
      <c r="F4486" s="60" t="s">
        <v>8224</v>
      </c>
      <c r="G4486" s="94" t="s">
        <v>8665</v>
      </c>
      <c r="H4486" s="256" t="s">
        <v>194</v>
      </c>
      <c r="I4486" s="256">
        <v>4</v>
      </c>
      <c r="J4486" s="256" t="s">
        <v>8660</v>
      </c>
      <c r="K4486" s="60" t="s">
        <v>31</v>
      </c>
      <c r="L4486" s="106">
        <v>4</v>
      </c>
      <c r="M4486" s="27">
        <f t="shared" si="209"/>
        <v>520</v>
      </c>
      <c r="N4486" s="23"/>
      <c r="O4486" s="184" t="s">
        <v>32</v>
      </c>
      <c r="P4486" s="237"/>
    </row>
    <row r="4487" s="83" customFormat="1" ht="18" customHeight="1" spans="1:16">
      <c r="A4487" s="24">
        <v>4482</v>
      </c>
      <c r="B4487" s="24" t="s">
        <v>23</v>
      </c>
      <c r="C4487" s="24" t="s">
        <v>24</v>
      </c>
      <c r="D4487" s="24" t="s">
        <v>25</v>
      </c>
      <c r="E4487" s="60" t="s">
        <v>4460</v>
      </c>
      <c r="F4487" s="60" t="s">
        <v>8224</v>
      </c>
      <c r="G4487" s="94" t="s">
        <v>998</v>
      </c>
      <c r="H4487" s="256" t="s">
        <v>194</v>
      </c>
      <c r="I4487" s="256">
        <v>5</v>
      </c>
      <c r="J4487" s="256" t="s">
        <v>8660</v>
      </c>
      <c r="K4487" s="60" t="s">
        <v>31</v>
      </c>
      <c r="L4487" s="106">
        <v>5</v>
      </c>
      <c r="M4487" s="27">
        <f t="shared" si="209"/>
        <v>650</v>
      </c>
      <c r="N4487" s="23"/>
      <c r="O4487" s="184" t="s">
        <v>32</v>
      </c>
      <c r="P4487" s="237"/>
    </row>
    <row r="4488" s="83" customFormat="1" ht="18" customHeight="1" spans="1:16">
      <c r="A4488" s="24">
        <v>4483</v>
      </c>
      <c r="B4488" s="24" t="s">
        <v>23</v>
      </c>
      <c r="C4488" s="24" t="s">
        <v>24</v>
      </c>
      <c r="D4488" s="24" t="s">
        <v>25</v>
      </c>
      <c r="E4488" s="60" t="s">
        <v>4460</v>
      </c>
      <c r="F4488" s="60" t="s">
        <v>8224</v>
      </c>
      <c r="G4488" s="94" t="s">
        <v>8666</v>
      </c>
      <c r="H4488" s="256" t="s">
        <v>194</v>
      </c>
      <c r="I4488" s="256">
        <v>5</v>
      </c>
      <c r="J4488" s="256" t="s">
        <v>8660</v>
      </c>
      <c r="K4488" s="60" t="s">
        <v>31</v>
      </c>
      <c r="L4488" s="106">
        <v>5</v>
      </c>
      <c r="M4488" s="27">
        <f t="shared" si="209"/>
        <v>650</v>
      </c>
      <c r="N4488" s="23"/>
      <c r="O4488" s="184" t="s">
        <v>32</v>
      </c>
      <c r="P4488" s="237"/>
    </row>
    <row r="4489" s="83" customFormat="1" ht="18" customHeight="1" spans="1:16">
      <c r="A4489" s="24">
        <v>4484</v>
      </c>
      <c r="B4489" s="24" t="s">
        <v>23</v>
      </c>
      <c r="C4489" s="24" t="s">
        <v>24</v>
      </c>
      <c r="D4489" s="24" t="s">
        <v>25</v>
      </c>
      <c r="E4489" s="60" t="s">
        <v>4460</v>
      </c>
      <c r="F4489" s="60" t="s">
        <v>8224</v>
      </c>
      <c r="G4489" s="94" t="s">
        <v>550</v>
      </c>
      <c r="H4489" s="233" t="s">
        <v>194</v>
      </c>
      <c r="I4489" s="256">
        <v>5</v>
      </c>
      <c r="J4489" s="256" t="s">
        <v>8660</v>
      </c>
      <c r="K4489" s="60" t="s">
        <v>31</v>
      </c>
      <c r="L4489" s="106">
        <v>5</v>
      </c>
      <c r="M4489" s="27">
        <f t="shared" si="209"/>
        <v>650</v>
      </c>
      <c r="N4489" s="23"/>
      <c r="O4489" s="184" t="s">
        <v>32</v>
      </c>
      <c r="P4489" s="237"/>
    </row>
    <row r="4490" s="83" customFormat="1" ht="18" customHeight="1" spans="1:16">
      <c r="A4490" s="24">
        <v>4485</v>
      </c>
      <c r="B4490" s="24" t="s">
        <v>23</v>
      </c>
      <c r="C4490" s="24" t="s">
        <v>24</v>
      </c>
      <c r="D4490" s="24" t="s">
        <v>25</v>
      </c>
      <c r="E4490" s="60" t="s">
        <v>4460</v>
      </c>
      <c r="F4490" s="60" t="s">
        <v>8224</v>
      </c>
      <c r="G4490" s="94" t="s">
        <v>1113</v>
      </c>
      <c r="H4490" s="256" t="s">
        <v>194</v>
      </c>
      <c r="I4490" s="256">
        <v>4</v>
      </c>
      <c r="J4490" s="256" t="s">
        <v>8660</v>
      </c>
      <c r="K4490" s="60" t="s">
        <v>31</v>
      </c>
      <c r="L4490" s="106">
        <v>4</v>
      </c>
      <c r="M4490" s="27">
        <f t="shared" si="209"/>
        <v>520</v>
      </c>
      <c r="N4490" s="23"/>
      <c r="O4490" s="184" t="s">
        <v>32</v>
      </c>
      <c r="P4490" s="237"/>
    </row>
    <row r="4491" s="83" customFormat="1" ht="18" customHeight="1" spans="1:16">
      <c r="A4491" s="24">
        <v>4486</v>
      </c>
      <c r="B4491" s="24" t="s">
        <v>23</v>
      </c>
      <c r="C4491" s="24" t="s">
        <v>24</v>
      </c>
      <c r="D4491" s="24" t="s">
        <v>25</v>
      </c>
      <c r="E4491" s="60" t="s">
        <v>4460</v>
      </c>
      <c r="F4491" s="60" t="s">
        <v>8224</v>
      </c>
      <c r="G4491" s="94" t="s">
        <v>8667</v>
      </c>
      <c r="H4491" s="233" t="s">
        <v>194</v>
      </c>
      <c r="I4491" s="256">
        <v>6</v>
      </c>
      <c r="J4491" s="256" t="s">
        <v>8660</v>
      </c>
      <c r="K4491" s="60" t="s">
        <v>31</v>
      </c>
      <c r="L4491" s="106">
        <v>6</v>
      </c>
      <c r="M4491" s="27">
        <f t="shared" si="209"/>
        <v>780</v>
      </c>
      <c r="N4491" s="23"/>
      <c r="O4491" s="184" t="s">
        <v>32</v>
      </c>
      <c r="P4491" s="237"/>
    </row>
    <row r="4492" s="83" customFormat="1" ht="18" customHeight="1" spans="1:16">
      <c r="A4492" s="24">
        <v>4487</v>
      </c>
      <c r="B4492" s="24" t="s">
        <v>23</v>
      </c>
      <c r="C4492" s="24" t="s">
        <v>24</v>
      </c>
      <c r="D4492" s="24" t="s">
        <v>25</v>
      </c>
      <c r="E4492" s="60" t="s">
        <v>4460</v>
      </c>
      <c r="F4492" s="60" t="s">
        <v>8224</v>
      </c>
      <c r="G4492" s="94" t="s">
        <v>8668</v>
      </c>
      <c r="H4492" s="232" t="s">
        <v>194</v>
      </c>
      <c r="I4492" s="256">
        <v>3</v>
      </c>
      <c r="J4492" s="256" t="s">
        <v>8660</v>
      </c>
      <c r="K4492" s="60" t="s">
        <v>31</v>
      </c>
      <c r="L4492" s="106">
        <v>3</v>
      </c>
      <c r="M4492" s="27">
        <f t="shared" si="209"/>
        <v>390</v>
      </c>
      <c r="N4492" s="23"/>
      <c r="O4492" s="184" t="s">
        <v>32</v>
      </c>
      <c r="P4492" s="237"/>
    </row>
    <row r="4493" s="83" customFormat="1" ht="18" customHeight="1" spans="1:16">
      <c r="A4493" s="24">
        <v>4488</v>
      </c>
      <c r="B4493" s="24" t="s">
        <v>23</v>
      </c>
      <c r="C4493" s="24" t="s">
        <v>24</v>
      </c>
      <c r="D4493" s="24" t="s">
        <v>25</v>
      </c>
      <c r="E4493" s="60" t="s">
        <v>4460</v>
      </c>
      <c r="F4493" s="60" t="s">
        <v>8224</v>
      </c>
      <c r="G4493" s="94" t="s">
        <v>8669</v>
      </c>
      <c r="H4493" s="256" t="s">
        <v>194</v>
      </c>
      <c r="I4493" s="256">
        <v>5</v>
      </c>
      <c r="J4493" s="256" t="s">
        <v>8670</v>
      </c>
      <c r="K4493" s="60" t="s">
        <v>31</v>
      </c>
      <c r="L4493" s="106">
        <v>5</v>
      </c>
      <c r="M4493" s="27">
        <f t="shared" si="209"/>
        <v>650</v>
      </c>
      <c r="N4493" s="23"/>
      <c r="O4493" s="184" t="s">
        <v>32</v>
      </c>
      <c r="P4493" s="237"/>
    </row>
    <row r="4494" s="83" customFormat="1" ht="18" customHeight="1" spans="1:16">
      <c r="A4494" s="24">
        <v>4489</v>
      </c>
      <c r="B4494" s="24" t="s">
        <v>23</v>
      </c>
      <c r="C4494" s="24" t="s">
        <v>24</v>
      </c>
      <c r="D4494" s="24" t="s">
        <v>25</v>
      </c>
      <c r="E4494" s="60" t="s">
        <v>4460</v>
      </c>
      <c r="F4494" s="60" t="s">
        <v>8224</v>
      </c>
      <c r="G4494" s="94" t="s">
        <v>8671</v>
      </c>
      <c r="H4494" s="256" t="s">
        <v>194</v>
      </c>
      <c r="I4494" s="256">
        <v>5</v>
      </c>
      <c r="J4494" s="256" t="s">
        <v>8670</v>
      </c>
      <c r="K4494" s="60" t="s">
        <v>31</v>
      </c>
      <c r="L4494" s="106">
        <v>5</v>
      </c>
      <c r="M4494" s="27">
        <f t="shared" si="209"/>
        <v>650</v>
      </c>
      <c r="N4494" s="23"/>
      <c r="O4494" s="184" t="s">
        <v>32</v>
      </c>
      <c r="P4494" s="237"/>
    </row>
    <row r="4495" s="83" customFormat="1" ht="18" customHeight="1" spans="1:16">
      <c r="A4495" s="24">
        <v>4490</v>
      </c>
      <c r="B4495" s="24" t="s">
        <v>23</v>
      </c>
      <c r="C4495" s="24" t="s">
        <v>24</v>
      </c>
      <c r="D4495" s="24" t="s">
        <v>25</v>
      </c>
      <c r="E4495" s="60" t="s">
        <v>4460</v>
      </c>
      <c r="F4495" s="60" t="s">
        <v>8224</v>
      </c>
      <c r="G4495" s="94" t="s">
        <v>8672</v>
      </c>
      <c r="H4495" s="256" t="s">
        <v>194</v>
      </c>
      <c r="I4495" s="256">
        <v>5</v>
      </c>
      <c r="J4495" s="256" t="s">
        <v>8670</v>
      </c>
      <c r="K4495" s="60" t="s">
        <v>31</v>
      </c>
      <c r="L4495" s="106">
        <v>5</v>
      </c>
      <c r="M4495" s="27">
        <f t="shared" si="209"/>
        <v>650</v>
      </c>
      <c r="N4495" s="23"/>
      <c r="O4495" s="184" t="s">
        <v>32</v>
      </c>
      <c r="P4495" s="237"/>
    </row>
    <row r="4496" s="83" customFormat="1" ht="18" customHeight="1" spans="1:16">
      <c r="A4496" s="24">
        <v>4491</v>
      </c>
      <c r="B4496" s="24" t="s">
        <v>23</v>
      </c>
      <c r="C4496" s="24" t="s">
        <v>24</v>
      </c>
      <c r="D4496" s="24" t="s">
        <v>25</v>
      </c>
      <c r="E4496" s="60" t="s">
        <v>4460</v>
      </c>
      <c r="F4496" s="60" t="s">
        <v>8224</v>
      </c>
      <c r="G4496" s="94" t="s">
        <v>8673</v>
      </c>
      <c r="H4496" s="232" t="s">
        <v>194</v>
      </c>
      <c r="I4496" s="256">
        <v>2</v>
      </c>
      <c r="J4496" s="256" t="s">
        <v>8670</v>
      </c>
      <c r="K4496" s="60" t="s">
        <v>31</v>
      </c>
      <c r="L4496" s="106">
        <v>2</v>
      </c>
      <c r="M4496" s="27">
        <f t="shared" si="209"/>
        <v>260</v>
      </c>
      <c r="N4496" s="23"/>
      <c r="O4496" s="184" t="s">
        <v>32</v>
      </c>
      <c r="P4496" s="237"/>
    </row>
    <row r="4497" s="83" customFormat="1" ht="18" customHeight="1" spans="1:16">
      <c r="A4497" s="24">
        <v>4492</v>
      </c>
      <c r="B4497" s="24" t="s">
        <v>23</v>
      </c>
      <c r="C4497" s="24" t="s">
        <v>24</v>
      </c>
      <c r="D4497" s="24" t="s">
        <v>25</v>
      </c>
      <c r="E4497" s="60" t="s">
        <v>4460</v>
      </c>
      <c r="F4497" s="60" t="s">
        <v>8224</v>
      </c>
      <c r="G4497" s="94" t="s">
        <v>8674</v>
      </c>
      <c r="H4497" s="256" t="s">
        <v>194</v>
      </c>
      <c r="I4497" s="256">
        <v>5</v>
      </c>
      <c r="J4497" s="256" t="s">
        <v>8670</v>
      </c>
      <c r="K4497" s="60" t="s">
        <v>31</v>
      </c>
      <c r="L4497" s="106">
        <v>5</v>
      </c>
      <c r="M4497" s="27">
        <f t="shared" si="209"/>
        <v>650</v>
      </c>
      <c r="N4497" s="23"/>
      <c r="O4497" s="184" t="s">
        <v>32</v>
      </c>
      <c r="P4497" s="237"/>
    </row>
    <row r="4498" s="83" customFormat="1" ht="18" customHeight="1" spans="1:16">
      <c r="A4498" s="24">
        <v>4493</v>
      </c>
      <c r="B4498" s="24" t="s">
        <v>23</v>
      </c>
      <c r="C4498" s="24" t="s">
        <v>24</v>
      </c>
      <c r="D4498" s="24" t="s">
        <v>25</v>
      </c>
      <c r="E4498" s="60" t="s">
        <v>4460</v>
      </c>
      <c r="F4498" s="60" t="s">
        <v>8224</v>
      </c>
      <c r="G4498" s="94" t="s">
        <v>8675</v>
      </c>
      <c r="H4498" s="256" t="s">
        <v>194</v>
      </c>
      <c r="I4498" s="256">
        <v>6</v>
      </c>
      <c r="J4498" s="256" t="s">
        <v>8670</v>
      </c>
      <c r="K4498" s="60" t="s">
        <v>31</v>
      </c>
      <c r="L4498" s="106">
        <v>6</v>
      </c>
      <c r="M4498" s="27">
        <f t="shared" si="209"/>
        <v>780</v>
      </c>
      <c r="N4498" s="23"/>
      <c r="O4498" s="184" t="s">
        <v>32</v>
      </c>
      <c r="P4498" s="237"/>
    </row>
    <row r="4499" s="83" customFormat="1" ht="18" customHeight="1" spans="1:16">
      <c r="A4499" s="24">
        <v>4494</v>
      </c>
      <c r="B4499" s="24" t="s">
        <v>23</v>
      </c>
      <c r="C4499" s="24" t="s">
        <v>24</v>
      </c>
      <c r="D4499" s="24" t="s">
        <v>25</v>
      </c>
      <c r="E4499" s="60" t="s">
        <v>4460</v>
      </c>
      <c r="F4499" s="60" t="s">
        <v>8224</v>
      </c>
      <c r="G4499" s="94" t="s">
        <v>8676</v>
      </c>
      <c r="H4499" s="232" t="s">
        <v>194</v>
      </c>
      <c r="I4499" s="256">
        <v>3</v>
      </c>
      <c r="J4499" s="256" t="s">
        <v>8670</v>
      </c>
      <c r="K4499" s="60" t="s">
        <v>31</v>
      </c>
      <c r="L4499" s="106">
        <v>3</v>
      </c>
      <c r="M4499" s="27">
        <f t="shared" si="209"/>
        <v>390</v>
      </c>
      <c r="N4499" s="23"/>
      <c r="O4499" s="184" t="s">
        <v>32</v>
      </c>
      <c r="P4499" s="237"/>
    </row>
    <row r="4500" s="83" customFormat="1" ht="18" customHeight="1" spans="1:16">
      <c r="A4500" s="24">
        <v>4495</v>
      </c>
      <c r="B4500" s="24" t="s">
        <v>23</v>
      </c>
      <c r="C4500" s="24" t="s">
        <v>24</v>
      </c>
      <c r="D4500" s="24" t="s">
        <v>25</v>
      </c>
      <c r="E4500" s="60" t="s">
        <v>4460</v>
      </c>
      <c r="F4500" s="60" t="s">
        <v>8224</v>
      </c>
      <c r="G4500" s="94" t="s">
        <v>8677</v>
      </c>
      <c r="H4500" s="256" t="s">
        <v>194</v>
      </c>
      <c r="I4500" s="256">
        <v>5</v>
      </c>
      <c r="J4500" s="256" t="s">
        <v>8670</v>
      </c>
      <c r="K4500" s="60" t="s">
        <v>31</v>
      </c>
      <c r="L4500" s="106">
        <v>4</v>
      </c>
      <c r="M4500" s="27">
        <f t="shared" si="209"/>
        <v>520</v>
      </c>
      <c r="N4500" s="23"/>
      <c r="O4500" s="184" t="s">
        <v>32</v>
      </c>
      <c r="P4500" s="237"/>
    </row>
    <row r="4501" s="83" customFormat="1" ht="18" customHeight="1" spans="1:16">
      <c r="A4501" s="24">
        <v>4496</v>
      </c>
      <c r="B4501" s="24" t="s">
        <v>23</v>
      </c>
      <c r="C4501" s="24" t="s">
        <v>24</v>
      </c>
      <c r="D4501" s="24" t="s">
        <v>25</v>
      </c>
      <c r="E4501" s="60" t="s">
        <v>4878</v>
      </c>
      <c r="F4501" s="60" t="s">
        <v>8224</v>
      </c>
      <c r="G4501" s="94" t="s">
        <v>8678</v>
      </c>
      <c r="H4501" s="256" t="s">
        <v>51</v>
      </c>
      <c r="I4501" s="256">
        <v>5</v>
      </c>
      <c r="J4501" s="256" t="s">
        <v>8670</v>
      </c>
      <c r="K4501" s="60" t="s">
        <v>31</v>
      </c>
      <c r="L4501" s="106">
        <v>5</v>
      </c>
      <c r="M4501" s="27">
        <f>L4501*312</f>
        <v>1560</v>
      </c>
      <c r="N4501" s="23"/>
      <c r="O4501" s="184" t="s">
        <v>32</v>
      </c>
      <c r="P4501" s="237"/>
    </row>
    <row r="4502" s="83" customFormat="1" ht="18" customHeight="1" spans="1:16">
      <c r="A4502" s="24">
        <v>4497</v>
      </c>
      <c r="B4502" s="24" t="s">
        <v>23</v>
      </c>
      <c r="C4502" s="24" t="s">
        <v>24</v>
      </c>
      <c r="D4502" s="24" t="s">
        <v>25</v>
      </c>
      <c r="E4502" s="60" t="s">
        <v>4460</v>
      </c>
      <c r="F4502" s="60" t="s">
        <v>8224</v>
      </c>
      <c r="G4502" s="94" t="s">
        <v>8679</v>
      </c>
      <c r="H4502" s="256" t="s">
        <v>194</v>
      </c>
      <c r="I4502" s="256">
        <v>6</v>
      </c>
      <c r="J4502" s="256" t="s">
        <v>8670</v>
      </c>
      <c r="K4502" s="60" t="s">
        <v>31</v>
      </c>
      <c r="L4502" s="106">
        <v>6</v>
      </c>
      <c r="M4502" s="27">
        <f>L4502*130</f>
        <v>780</v>
      </c>
      <c r="N4502" s="23"/>
      <c r="O4502" s="184" t="s">
        <v>32</v>
      </c>
      <c r="P4502" s="237"/>
    </row>
    <row r="4503" s="83" customFormat="1" ht="18" customHeight="1" spans="1:16">
      <c r="A4503" s="24">
        <v>4498</v>
      </c>
      <c r="B4503" s="24" t="s">
        <v>23</v>
      </c>
      <c r="C4503" s="24" t="s">
        <v>24</v>
      </c>
      <c r="D4503" s="24" t="s">
        <v>25</v>
      </c>
      <c r="E4503" s="60" t="s">
        <v>4460</v>
      </c>
      <c r="F4503" s="60" t="s">
        <v>8224</v>
      </c>
      <c r="G4503" s="94" t="s">
        <v>8680</v>
      </c>
      <c r="H4503" s="256" t="s">
        <v>194</v>
      </c>
      <c r="I4503" s="256">
        <v>4</v>
      </c>
      <c r="J4503" s="256" t="s">
        <v>8670</v>
      </c>
      <c r="K4503" s="60" t="s">
        <v>31</v>
      </c>
      <c r="L4503" s="106">
        <v>4</v>
      </c>
      <c r="M4503" s="27">
        <f>L4503*130</f>
        <v>520</v>
      </c>
      <c r="N4503" s="23"/>
      <c r="O4503" s="184" t="s">
        <v>32</v>
      </c>
      <c r="P4503" s="237"/>
    </row>
    <row r="4504" s="83" customFormat="1" ht="18" customHeight="1" spans="1:16">
      <c r="A4504" s="24">
        <v>4499</v>
      </c>
      <c r="B4504" s="24" t="s">
        <v>23</v>
      </c>
      <c r="C4504" s="24" t="s">
        <v>24</v>
      </c>
      <c r="D4504" s="24" t="s">
        <v>25</v>
      </c>
      <c r="E4504" s="60" t="s">
        <v>4460</v>
      </c>
      <c r="F4504" s="60" t="s">
        <v>8224</v>
      </c>
      <c r="G4504" s="94" t="s">
        <v>8681</v>
      </c>
      <c r="H4504" s="256" t="s">
        <v>51</v>
      </c>
      <c r="I4504" s="256">
        <v>4</v>
      </c>
      <c r="J4504" s="256" t="s">
        <v>8670</v>
      </c>
      <c r="K4504" s="60" t="s">
        <v>31</v>
      </c>
      <c r="L4504" s="106">
        <v>4</v>
      </c>
      <c r="M4504" s="27">
        <f>L4504*312</f>
        <v>1248</v>
      </c>
      <c r="N4504" s="23"/>
      <c r="O4504" s="184" t="s">
        <v>32</v>
      </c>
      <c r="P4504" s="237"/>
    </row>
    <row r="4505" s="83" customFormat="1" ht="18" customHeight="1" spans="1:16">
      <c r="A4505" s="24">
        <v>4500</v>
      </c>
      <c r="B4505" s="24" t="s">
        <v>23</v>
      </c>
      <c r="C4505" s="24" t="s">
        <v>24</v>
      </c>
      <c r="D4505" s="24" t="s">
        <v>25</v>
      </c>
      <c r="E4505" s="60" t="s">
        <v>4460</v>
      </c>
      <c r="F4505" s="60" t="s">
        <v>8224</v>
      </c>
      <c r="G4505" s="94" t="s">
        <v>8682</v>
      </c>
      <c r="H4505" s="256" t="s">
        <v>194</v>
      </c>
      <c r="I4505" s="256">
        <v>5</v>
      </c>
      <c r="J4505" s="256" t="s">
        <v>8670</v>
      </c>
      <c r="K4505" s="60" t="s">
        <v>31</v>
      </c>
      <c r="L4505" s="106">
        <v>5</v>
      </c>
      <c r="M4505" s="27">
        <f>L4505*130</f>
        <v>650</v>
      </c>
      <c r="N4505" s="23"/>
      <c r="O4505" s="184" t="s">
        <v>32</v>
      </c>
      <c r="P4505" s="237"/>
    </row>
    <row r="4506" s="83" customFormat="1" ht="18" customHeight="1" spans="1:16">
      <c r="A4506" s="24">
        <v>4501</v>
      </c>
      <c r="B4506" s="24" t="s">
        <v>23</v>
      </c>
      <c r="C4506" s="24" t="s">
        <v>24</v>
      </c>
      <c r="D4506" s="24" t="s">
        <v>25</v>
      </c>
      <c r="E4506" s="60" t="s">
        <v>4460</v>
      </c>
      <c r="F4506" s="60" t="s">
        <v>8224</v>
      </c>
      <c r="G4506" s="94" t="s">
        <v>8683</v>
      </c>
      <c r="H4506" s="256" t="s">
        <v>194</v>
      </c>
      <c r="I4506" s="256">
        <v>5</v>
      </c>
      <c r="J4506" s="256" t="s">
        <v>8670</v>
      </c>
      <c r="K4506" s="60" t="s">
        <v>31</v>
      </c>
      <c r="L4506" s="106">
        <v>5</v>
      </c>
      <c r="M4506" s="27">
        <f>L4506*130</f>
        <v>650</v>
      </c>
      <c r="N4506" s="23"/>
      <c r="O4506" s="184" t="s">
        <v>32</v>
      </c>
      <c r="P4506" s="237"/>
    </row>
    <row r="4507" s="83" customFormat="1" ht="18" customHeight="1" spans="1:16">
      <c r="A4507" s="24">
        <v>4502</v>
      </c>
      <c r="B4507" s="24" t="s">
        <v>23</v>
      </c>
      <c r="C4507" s="24" t="s">
        <v>24</v>
      </c>
      <c r="D4507" s="24" t="s">
        <v>25</v>
      </c>
      <c r="E4507" s="60" t="s">
        <v>4460</v>
      </c>
      <c r="F4507" s="60" t="s">
        <v>8224</v>
      </c>
      <c r="G4507" s="94" t="s">
        <v>8684</v>
      </c>
      <c r="H4507" s="256" t="s">
        <v>51</v>
      </c>
      <c r="I4507" s="256">
        <v>3</v>
      </c>
      <c r="J4507" s="256" t="s">
        <v>8670</v>
      </c>
      <c r="K4507" s="60" t="s">
        <v>31</v>
      </c>
      <c r="L4507" s="106">
        <v>3</v>
      </c>
      <c r="M4507" s="27">
        <f>L4507*312</f>
        <v>936</v>
      </c>
      <c r="N4507" s="23"/>
      <c r="O4507" s="184" t="s">
        <v>32</v>
      </c>
      <c r="P4507" s="237"/>
    </row>
    <row r="4508" s="83" customFormat="1" ht="18" customHeight="1" spans="1:16">
      <c r="A4508" s="24">
        <v>4503</v>
      </c>
      <c r="B4508" s="24" t="s">
        <v>23</v>
      </c>
      <c r="C4508" s="24" t="s">
        <v>24</v>
      </c>
      <c r="D4508" s="24" t="s">
        <v>25</v>
      </c>
      <c r="E4508" s="60" t="s">
        <v>4460</v>
      </c>
      <c r="F4508" s="60" t="s">
        <v>8224</v>
      </c>
      <c r="G4508" s="94" t="s">
        <v>8685</v>
      </c>
      <c r="H4508" s="256" t="s">
        <v>194</v>
      </c>
      <c r="I4508" s="256">
        <v>5</v>
      </c>
      <c r="J4508" s="256" t="s">
        <v>8670</v>
      </c>
      <c r="K4508" s="60" t="s">
        <v>31</v>
      </c>
      <c r="L4508" s="106">
        <v>5</v>
      </c>
      <c r="M4508" s="27">
        <f>L4508*130</f>
        <v>650</v>
      </c>
      <c r="N4508" s="23"/>
      <c r="O4508" s="184" t="s">
        <v>32</v>
      </c>
      <c r="P4508" s="237"/>
    </row>
    <row r="4509" s="83" customFormat="1" ht="18" customHeight="1" spans="1:16">
      <c r="A4509" s="24">
        <v>4504</v>
      </c>
      <c r="B4509" s="24" t="s">
        <v>23</v>
      </c>
      <c r="C4509" s="24" t="s">
        <v>24</v>
      </c>
      <c r="D4509" s="24" t="s">
        <v>25</v>
      </c>
      <c r="E4509" s="60" t="s">
        <v>4460</v>
      </c>
      <c r="F4509" s="60" t="s">
        <v>8224</v>
      </c>
      <c r="G4509" s="94" t="s">
        <v>6018</v>
      </c>
      <c r="H4509" s="256" t="s">
        <v>194</v>
      </c>
      <c r="I4509" s="256">
        <v>5</v>
      </c>
      <c r="J4509" s="256" t="s">
        <v>8670</v>
      </c>
      <c r="K4509" s="60" t="s">
        <v>31</v>
      </c>
      <c r="L4509" s="106">
        <v>5</v>
      </c>
      <c r="M4509" s="27">
        <f>L4509*130</f>
        <v>650</v>
      </c>
      <c r="N4509" s="23"/>
      <c r="O4509" s="184" t="s">
        <v>32</v>
      </c>
      <c r="P4509" s="237"/>
    </row>
    <row r="4510" s="83" customFormat="1" ht="18" customHeight="1" spans="1:16">
      <c r="A4510" s="24">
        <v>4505</v>
      </c>
      <c r="B4510" s="24" t="s">
        <v>23</v>
      </c>
      <c r="C4510" s="24" t="s">
        <v>24</v>
      </c>
      <c r="D4510" s="24" t="s">
        <v>25</v>
      </c>
      <c r="E4510" s="60" t="s">
        <v>4460</v>
      </c>
      <c r="F4510" s="60" t="s">
        <v>8224</v>
      </c>
      <c r="G4510" s="94" t="s">
        <v>8686</v>
      </c>
      <c r="H4510" s="256" t="s">
        <v>194</v>
      </c>
      <c r="I4510" s="256">
        <v>5</v>
      </c>
      <c r="J4510" s="256" t="s">
        <v>8670</v>
      </c>
      <c r="K4510" s="60" t="s">
        <v>31</v>
      </c>
      <c r="L4510" s="106">
        <v>5</v>
      </c>
      <c r="M4510" s="27">
        <f>L4510*130</f>
        <v>650</v>
      </c>
      <c r="N4510" s="23"/>
      <c r="O4510" s="184" t="s">
        <v>32</v>
      </c>
      <c r="P4510" s="237"/>
    </row>
    <row r="4511" s="83" customFormat="1" ht="18" customHeight="1" spans="1:16">
      <c r="A4511" s="24">
        <v>4506</v>
      </c>
      <c r="B4511" s="24" t="s">
        <v>23</v>
      </c>
      <c r="C4511" s="24" t="s">
        <v>24</v>
      </c>
      <c r="D4511" s="24" t="s">
        <v>25</v>
      </c>
      <c r="E4511" s="60" t="s">
        <v>4460</v>
      </c>
      <c r="F4511" s="60" t="s">
        <v>8224</v>
      </c>
      <c r="G4511" s="94" t="s">
        <v>8687</v>
      </c>
      <c r="H4511" s="256" t="s">
        <v>194</v>
      </c>
      <c r="I4511" s="256">
        <v>5</v>
      </c>
      <c r="J4511" s="256" t="s">
        <v>8670</v>
      </c>
      <c r="K4511" s="60" t="s">
        <v>31</v>
      </c>
      <c r="L4511" s="106">
        <v>5</v>
      </c>
      <c r="M4511" s="27">
        <f>L4511*130</f>
        <v>650</v>
      </c>
      <c r="N4511" s="23"/>
      <c r="O4511" s="184" t="s">
        <v>32</v>
      </c>
      <c r="P4511" s="237"/>
    </row>
    <row r="4512" s="83" customFormat="1" ht="18" customHeight="1" spans="1:16">
      <c r="A4512" s="24">
        <v>4507</v>
      </c>
      <c r="B4512" s="24" t="s">
        <v>23</v>
      </c>
      <c r="C4512" s="24" t="s">
        <v>24</v>
      </c>
      <c r="D4512" s="24" t="s">
        <v>25</v>
      </c>
      <c r="E4512" s="60" t="s">
        <v>4460</v>
      </c>
      <c r="F4512" s="60" t="s">
        <v>8224</v>
      </c>
      <c r="G4512" s="94" t="s">
        <v>7933</v>
      </c>
      <c r="H4512" s="256" t="s">
        <v>194</v>
      </c>
      <c r="I4512" s="256">
        <v>5</v>
      </c>
      <c r="J4512" s="256" t="s">
        <v>8670</v>
      </c>
      <c r="K4512" s="60" t="s">
        <v>31</v>
      </c>
      <c r="L4512" s="106">
        <v>5</v>
      </c>
      <c r="M4512" s="27">
        <f>L4512*130</f>
        <v>650</v>
      </c>
      <c r="N4512" s="23"/>
      <c r="O4512" s="184" t="s">
        <v>32</v>
      </c>
      <c r="P4512" s="237"/>
    </row>
    <row r="4513" s="83" customFormat="1" ht="18" customHeight="1" spans="1:16">
      <c r="A4513" s="24">
        <v>4508</v>
      </c>
      <c r="B4513" s="24" t="s">
        <v>23</v>
      </c>
      <c r="C4513" s="24" t="s">
        <v>24</v>
      </c>
      <c r="D4513" s="24" t="s">
        <v>25</v>
      </c>
      <c r="E4513" s="60" t="s">
        <v>4460</v>
      </c>
      <c r="F4513" s="60" t="s">
        <v>8224</v>
      </c>
      <c r="G4513" s="94" t="s">
        <v>8688</v>
      </c>
      <c r="H4513" s="232" t="s">
        <v>194</v>
      </c>
      <c r="I4513" s="256">
        <v>1</v>
      </c>
      <c r="J4513" s="256" t="s">
        <v>8670</v>
      </c>
      <c r="K4513" s="60" t="s">
        <v>31</v>
      </c>
      <c r="L4513" s="106">
        <v>1</v>
      </c>
      <c r="M4513" s="27">
        <f>L4513*312</f>
        <v>312</v>
      </c>
      <c r="N4513" s="23"/>
      <c r="O4513" s="184" t="s">
        <v>32</v>
      </c>
      <c r="P4513" s="237"/>
    </row>
    <row r="4514" s="83" customFormat="1" ht="18" customHeight="1" spans="1:16">
      <c r="A4514" s="24">
        <v>4509</v>
      </c>
      <c r="B4514" s="24" t="s">
        <v>23</v>
      </c>
      <c r="C4514" s="24" t="s">
        <v>24</v>
      </c>
      <c r="D4514" s="24" t="s">
        <v>25</v>
      </c>
      <c r="E4514" s="60" t="s">
        <v>4460</v>
      </c>
      <c r="F4514" s="60" t="s">
        <v>8224</v>
      </c>
      <c r="G4514" s="94" t="s">
        <v>8689</v>
      </c>
      <c r="H4514" s="256" t="s">
        <v>194</v>
      </c>
      <c r="I4514" s="256">
        <v>4</v>
      </c>
      <c r="J4514" s="256" t="s">
        <v>8670</v>
      </c>
      <c r="K4514" s="60" t="s">
        <v>31</v>
      </c>
      <c r="L4514" s="106">
        <v>4</v>
      </c>
      <c r="M4514" s="27">
        <f t="shared" ref="M4514:M4520" si="210">L4514*130</f>
        <v>520</v>
      </c>
      <c r="N4514" s="23"/>
      <c r="O4514" s="184" t="s">
        <v>32</v>
      </c>
      <c r="P4514" s="237"/>
    </row>
    <row r="4515" s="83" customFormat="1" ht="18" customHeight="1" spans="1:16">
      <c r="A4515" s="24">
        <v>4510</v>
      </c>
      <c r="B4515" s="24" t="s">
        <v>23</v>
      </c>
      <c r="C4515" s="24" t="s">
        <v>24</v>
      </c>
      <c r="D4515" s="24" t="s">
        <v>25</v>
      </c>
      <c r="E4515" s="24" t="s">
        <v>4460</v>
      </c>
      <c r="F4515" s="24" t="s">
        <v>8224</v>
      </c>
      <c r="G4515" s="94" t="s">
        <v>8168</v>
      </c>
      <c r="H4515" s="256" t="s">
        <v>194</v>
      </c>
      <c r="I4515" s="256">
        <v>6</v>
      </c>
      <c r="J4515" s="256" t="s">
        <v>8670</v>
      </c>
      <c r="K4515" s="60" t="s">
        <v>31</v>
      </c>
      <c r="L4515" s="106">
        <v>6</v>
      </c>
      <c r="M4515" s="27">
        <f t="shared" si="210"/>
        <v>780</v>
      </c>
      <c r="N4515" s="23"/>
      <c r="O4515" s="184" t="s">
        <v>32</v>
      </c>
      <c r="P4515" s="237"/>
    </row>
    <row r="4516" s="83" customFormat="1" ht="18" customHeight="1" spans="1:16">
      <c r="A4516" s="24">
        <v>4511</v>
      </c>
      <c r="B4516" s="24" t="s">
        <v>23</v>
      </c>
      <c r="C4516" s="24" t="s">
        <v>24</v>
      </c>
      <c r="D4516" s="24" t="s">
        <v>25</v>
      </c>
      <c r="E4516" s="24" t="s">
        <v>4460</v>
      </c>
      <c r="F4516" s="24" t="s">
        <v>8224</v>
      </c>
      <c r="G4516" s="94" t="s">
        <v>8690</v>
      </c>
      <c r="H4516" s="256" t="s">
        <v>194</v>
      </c>
      <c r="I4516" s="256">
        <v>5</v>
      </c>
      <c r="J4516" s="256" t="s">
        <v>8670</v>
      </c>
      <c r="K4516" s="60" t="s">
        <v>31</v>
      </c>
      <c r="L4516" s="106">
        <v>5</v>
      </c>
      <c r="M4516" s="27">
        <f t="shared" si="210"/>
        <v>650</v>
      </c>
      <c r="N4516" s="23"/>
      <c r="O4516" s="184" t="s">
        <v>32</v>
      </c>
      <c r="P4516" s="237"/>
    </row>
    <row r="4517" s="83" customFormat="1" ht="18" customHeight="1" spans="1:16">
      <c r="A4517" s="24">
        <v>4512</v>
      </c>
      <c r="B4517" s="24" t="s">
        <v>23</v>
      </c>
      <c r="C4517" s="24" t="s">
        <v>24</v>
      </c>
      <c r="D4517" s="24" t="s">
        <v>25</v>
      </c>
      <c r="E4517" s="24" t="s">
        <v>4460</v>
      </c>
      <c r="F4517" s="24" t="s">
        <v>8224</v>
      </c>
      <c r="G4517" s="94" t="s">
        <v>8691</v>
      </c>
      <c r="H4517" s="256" t="s">
        <v>194</v>
      </c>
      <c r="I4517" s="256">
        <v>6</v>
      </c>
      <c r="J4517" s="256" t="s">
        <v>8670</v>
      </c>
      <c r="K4517" s="60" t="s">
        <v>31</v>
      </c>
      <c r="L4517" s="106">
        <v>6</v>
      </c>
      <c r="M4517" s="27">
        <f t="shared" si="210"/>
        <v>780</v>
      </c>
      <c r="N4517" s="23"/>
      <c r="O4517" s="184" t="s">
        <v>32</v>
      </c>
      <c r="P4517" s="237"/>
    </row>
    <row r="4518" s="83" customFormat="1" ht="18" customHeight="1" spans="1:16">
      <c r="A4518" s="24">
        <v>4513</v>
      </c>
      <c r="B4518" s="24" t="s">
        <v>23</v>
      </c>
      <c r="C4518" s="24" t="s">
        <v>24</v>
      </c>
      <c r="D4518" s="24" t="s">
        <v>25</v>
      </c>
      <c r="E4518" s="60" t="s">
        <v>4460</v>
      </c>
      <c r="F4518" s="60" t="s">
        <v>8224</v>
      </c>
      <c r="G4518" s="94" t="s">
        <v>8692</v>
      </c>
      <c r="H4518" s="256" t="s">
        <v>194</v>
      </c>
      <c r="I4518" s="256">
        <v>5</v>
      </c>
      <c r="J4518" s="256" t="s">
        <v>8670</v>
      </c>
      <c r="K4518" s="60" t="s">
        <v>31</v>
      </c>
      <c r="L4518" s="106">
        <v>5</v>
      </c>
      <c r="M4518" s="27">
        <f t="shared" si="210"/>
        <v>650</v>
      </c>
      <c r="N4518" s="23"/>
      <c r="O4518" s="184" t="s">
        <v>32</v>
      </c>
      <c r="P4518" s="237"/>
    </row>
    <row r="4519" s="83" customFormat="1" ht="18" customHeight="1" spans="1:16">
      <c r="A4519" s="24">
        <v>4514</v>
      </c>
      <c r="B4519" s="24" t="s">
        <v>23</v>
      </c>
      <c r="C4519" s="24" t="s">
        <v>24</v>
      </c>
      <c r="D4519" s="24" t="s">
        <v>25</v>
      </c>
      <c r="E4519" s="60" t="s">
        <v>4460</v>
      </c>
      <c r="F4519" s="60" t="s">
        <v>8224</v>
      </c>
      <c r="G4519" s="94" t="s">
        <v>8693</v>
      </c>
      <c r="H4519" s="256" t="s">
        <v>194</v>
      </c>
      <c r="I4519" s="256">
        <v>5</v>
      </c>
      <c r="J4519" s="256" t="s">
        <v>8670</v>
      </c>
      <c r="K4519" s="60" t="s">
        <v>31</v>
      </c>
      <c r="L4519" s="106">
        <v>5</v>
      </c>
      <c r="M4519" s="27">
        <f t="shared" si="210"/>
        <v>650</v>
      </c>
      <c r="N4519" s="23"/>
      <c r="O4519" s="184" t="s">
        <v>32</v>
      </c>
      <c r="P4519" s="237"/>
    </row>
    <row r="4520" s="83" customFormat="1" ht="18" customHeight="1" spans="1:16">
      <c r="A4520" s="24">
        <v>4515</v>
      </c>
      <c r="B4520" s="24" t="s">
        <v>23</v>
      </c>
      <c r="C4520" s="24" t="s">
        <v>24</v>
      </c>
      <c r="D4520" s="24" t="s">
        <v>25</v>
      </c>
      <c r="E4520" s="60" t="s">
        <v>4460</v>
      </c>
      <c r="F4520" s="60" t="s">
        <v>8224</v>
      </c>
      <c r="G4520" s="94" t="s">
        <v>8694</v>
      </c>
      <c r="H4520" s="232" t="s">
        <v>194</v>
      </c>
      <c r="I4520" s="256">
        <v>3</v>
      </c>
      <c r="J4520" s="256" t="s">
        <v>8670</v>
      </c>
      <c r="K4520" s="60" t="s">
        <v>31</v>
      </c>
      <c r="L4520" s="106">
        <v>3</v>
      </c>
      <c r="M4520" s="27">
        <f t="shared" si="210"/>
        <v>390</v>
      </c>
      <c r="N4520" s="23"/>
      <c r="O4520" s="184" t="s">
        <v>32</v>
      </c>
      <c r="P4520" s="237"/>
    </row>
    <row r="4521" s="83" customFormat="1" ht="18" customHeight="1" spans="1:16">
      <c r="A4521" s="24">
        <v>4516</v>
      </c>
      <c r="B4521" s="24" t="s">
        <v>23</v>
      </c>
      <c r="C4521" s="24" t="s">
        <v>24</v>
      </c>
      <c r="D4521" s="24" t="s">
        <v>25</v>
      </c>
      <c r="E4521" s="60" t="s">
        <v>4460</v>
      </c>
      <c r="F4521" s="60" t="s">
        <v>8224</v>
      </c>
      <c r="G4521" s="94" t="s">
        <v>8695</v>
      </c>
      <c r="H4521" s="24" t="s">
        <v>1583</v>
      </c>
      <c r="I4521" s="256">
        <v>3</v>
      </c>
      <c r="J4521" s="256" t="s">
        <v>8670</v>
      </c>
      <c r="K4521" s="60" t="s">
        <v>31</v>
      </c>
      <c r="L4521" s="106">
        <v>3</v>
      </c>
      <c r="M4521" s="27">
        <f>L4521*312</f>
        <v>936</v>
      </c>
      <c r="N4521" s="23"/>
      <c r="O4521" s="184" t="s">
        <v>32</v>
      </c>
      <c r="P4521" s="237"/>
    </row>
    <row r="4522" s="83" customFormat="1" ht="18" customHeight="1" spans="1:16">
      <c r="A4522" s="24">
        <v>4517</v>
      </c>
      <c r="B4522" s="24" t="s">
        <v>23</v>
      </c>
      <c r="C4522" s="24" t="s">
        <v>24</v>
      </c>
      <c r="D4522" s="24" t="s">
        <v>25</v>
      </c>
      <c r="E4522" s="60" t="s">
        <v>4460</v>
      </c>
      <c r="F4522" s="60" t="s">
        <v>8224</v>
      </c>
      <c r="G4522" s="94" t="s">
        <v>8696</v>
      </c>
      <c r="H4522" s="256" t="s">
        <v>194</v>
      </c>
      <c r="I4522" s="256">
        <v>4</v>
      </c>
      <c r="J4522" s="256" t="s">
        <v>8670</v>
      </c>
      <c r="K4522" s="60" t="s">
        <v>31</v>
      </c>
      <c r="L4522" s="106">
        <v>4</v>
      </c>
      <c r="M4522" s="27">
        <f t="shared" ref="M4522:M4529" si="211">L4522*130</f>
        <v>520</v>
      </c>
      <c r="N4522" s="23"/>
      <c r="O4522" s="184" t="s">
        <v>32</v>
      </c>
      <c r="P4522" s="237"/>
    </row>
    <row r="4523" s="83" customFormat="1" ht="18" customHeight="1" spans="1:16">
      <c r="A4523" s="24">
        <v>4518</v>
      </c>
      <c r="B4523" s="24" t="s">
        <v>23</v>
      </c>
      <c r="C4523" s="24" t="s">
        <v>24</v>
      </c>
      <c r="D4523" s="24" t="s">
        <v>25</v>
      </c>
      <c r="E4523" s="60" t="s">
        <v>4460</v>
      </c>
      <c r="F4523" s="60" t="s">
        <v>8224</v>
      </c>
      <c r="G4523" s="94" t="s">
        <v>8697</v>
      </c>
      <c r="H4523" s="256" t="s">
        <v>194</v>
      </c>
      <c r="I4523" s="256">
        <v>4</v>
      </c>
      <c r="J4523" s="256" t="s">
        <v>8670</v>
      </c>
      <c r="K4523" s="60" t="s">
        <v>31</v>
      </c>
      <c r="L4523" s="106">
        <v>4</v>
      </c>
      <c r="M4523" s="27">
        <f t="shared" si="211"/>
        <v>520</v>
      </c>
      <c r="N4523" s="23"/>
      <c r="O4523" s="184" t="s">
        <v>32</v>
      </c>
      <c r="P4523" s="237"/>
    </row>
    <row r="4524" s="83" customFormat="1" ht="18" customHeight="1" spans="1:16">
      <c r="A4524" s="24">
        <v>4519</v>
      </c>
      <c r="B4524" s="24" t="s">
        <v>23</v>
      </c>
      <c r="C4524" s="24" t="s">
        <v>24</v>
      </c>
      <c r="D4524" s="24" t="s">
        <v>25</v>
      </c>
      <c r="E4524" s="60" t="s">
        <v>4460</v>
      </c>
      <c r="F4524" s="60" t="s">
        <v>8224</v>
      </c>
      <c r="G4524" s="94" t="s">
        <v>8698</v>
      </c>
      <c r="H4524" s="256" t="s">
        <v>194</v>
      </c>
      <c r="I4524" s="256">
        <v>5</v>
      </c>
      <c r="J4524" s="256" t="s">
        <v>8670</v>
      </c>
      <c r="K4524" s="60" t="s">
        <v>31</v>
      </c>
      <c r="L4524" s="106">
        <v>5</v>
      </c>
      <c r="M4524" s="27">
        <f t="shared" si="211"/>
        <v>650</v>
      </c>
      <c r="N4524" s="23"/>
      <c r="O4524" s="184" t="s">
        <v>32</v>
      </c>
      <c r="P4524" s="237"/>
    </row>
    <row r="4525" s="83" customFormat="1" ht="18" customHeight="1" spans="1:16">
      <c r="A4525" s="24">
        <v>4520</v>
      </c>
      <c r="B4525" s="24" t="s">
        <v>23</v>
      </c>
      <c r="C4525" s="24" t="s">
        <v>24</v>
      </c>
      <c r="D4525" s="24" t="s">
        <v>25</v>
      </c>
      <c r="E4525" s="60" t="s">
        <v>4460</v>
      </c>
      <c r="F4525" s="60" t="s">
        <v>8224</v>
      </c>
      <c r="G4525" s="94" t="s">
        <v>8699</v>
      </c>
      <c r="H4525" s="256" t="s">
        <v>194</v>
      </c>
      <c r="I4525" s="256">
        <v>4</v>
      </c>
      <c r="J4525" s="256" t="s">
        <v>8670</v>
      </c>
      <c r="K4525" s="60" t="s">
        <v>31</v>
      </c>
      <c r="L4525" s="106">
        <v>4</v>
      </c>
      <c r="M4525" s="27">
        <f t="shared" si="211"/>
        <v>520</v>
      </c>
      <c r="N4525" s="23"/>
      <c r="O4525" s="184" t="s">
        <v>32</v>
      </c>
      <c r="P4525" s="237"/>
    </row>
    <row r="4526" s="83" customFormat="1" ht="18" customHeight="1" spans="1:16">
      <c r="A4526" s="24">
        <v>4521</v>
      </c>
      <c r="B4526" s="24" t="s">
        <v>23</v>
      </c>
      <c r="C4526" s="24" t="s">
        <v>24</v>
      </c>
      <c r="D4526" s="24" t="s">
        <v>25</v>
      </c>
      <c r="E4526" s="60" t="s">
        <v>4460</v>
      </c>
      <c r="F4526" s="60" t="s">
        <v>8224</v>
      </c>
      <c r="G4526" s="94" t="s">
        <v>8700</v>
      </c>
      <c r="H4526" s="256" t="s">
        <v>194</v>
      </c>
      <c r="I4526" s="256">
        <v>4</v>
      </c>
      <c r="J4526" s="256" t="s">
        <v>8670</v>
      </c>
      <c r="K4526" s="60" t="s">
        <v>31</v>
      </c>
      <c r="L4526" s="106">
        <v>4</v>
      </c>
      <c r="M4526" s="27">
        <f t="shared" si="211"/>
        <v>520</v>
      </c>
      <c r="N4526" s="23"/>
      <c r="O4526" s="184" t="s">
        <v>32</v>
      </c>
      <c r="P4526" s="237"/>
    </row>
    <row r="4527" s="83" customFormat="1" ht="18" customHeight="1" spans="1:16">
      <c r="A4527" s="24">
        <v>4522</v>
      </c>
      <c r="B4527" s="24" t="s">
        <v>23</v>
      </c>
      <c r="C4527" s="24" t="s">
        <v>24</v>
      </c>
      <c r="D4527" s="24" t="s">
        <v>25</v>
      </c>
      <c r="E4527" s="60" t="s">
        <v>4460</v>
      </c>
      <c r="F4527" s="60" t="s">
        <v>8224</v>
      </c>
      <c r="G4527" s="94" t="s">
        <v>8701</v>
      </c>
      <c r="H4527" s="232" t="s">
        <v>194</v>
      </c>
      <c r="I4527" s="256">
        <v>3</v>
      </c>
      <c r="J4527" s="256" t="s">
        <v>8670</v>
      </c>
      <c r="K4527" s="60" t="s">
        <v>31</v>
      </c>
      <c r="L4527" s="106">
        <v>3</v>
      </c>
      <c r="M4527" s="27">
        <f t="shared" si="211"/>
        <v>390</v>
      </c>
      <c r="N4527" s="23"/>
      <c r="O4527" s="184" t="s">
        <v>32</v>
      </c>
      <c r="P4527" s="237"/>
    </row>
    <row r="4528" s="83" customFormat="1" ht="18" customHeight="1" spans="1:16">
      <c r="A4528" s="24">
        <v>4523</v>
      </c>
      <c r="B4528" s="24" t="s">
        <v>23</v>
      </c>
      <c r="C4528" s="24" t="s">
        <v>24</v>
      </c>
      <c r="D4528" s="24" t="s">
        <v>25</v>
      </c>
      <c r="E4528" s="60" t="s">
        <v>4460</v>
      </c>
      <c r="F4528" s="60" t="s">
        <v>8224</v>
      </c>
      <c r="G4528" s="94" t="s">
        <v>8702</v>
      </c>
      <c r="H4528" s="256" t="s">
        <v>194</v>
      </c>
      <c r="I4528" s="256">
        <v>3</v>
      </c>
      <c r="J4528" s="256" t="s">
        <v>8670</v>
      </c>
      <c r="K4528" s="60" t="s">
        <v>31</v>
      </c>
      <c r="L4528" s="106">
        <v>3</v>
      </c>
      <c r="M4528" s="27">
        <f t="shared" si="211"/>
        <v>390</v>
      </c>
      <c r="N4528" s="23"/>
      <c r="O4528" s="184" t="s">
        <v>32</v>
      </c>
      <c r="P4528" s="237"/>
    </row>
    <row r="4529" s="83" customFormat="1" ht="18" customHeight="1" spans="1:16">
      <c r="A4529" s="24">
        <v>4524</v>
      </c>
      <c r="B4529" s="24" t="s">
        <v>23</v>
      </c>
      <c r="C4529" s="24" t="s">
        <v>24</v>
      </c>
      <c r="D4529" s="24" t="s">
        <v>25</v>
      </c>
      <c r="E4529" s="24" t="s">
        <v>4460</v>
      </c>
      <c r="F4529" s="24" t="s">
        <v>8224</v>
      </c>
      <c r="G4529" s="94" t="s">
        <v>8703</v>
      </c>
      <c r="H4529" s="256" t="s">
        <v>194</v>
      </c>
      <c r="I4529" s="256">
        <v>4</v>
      </c>
      <c r="J4529" s="256" t="s">
        <v>8670</v>
      </c>
      <c r="K4529" s="60" t="s">
        <v>31</v>
      </c>
      <c r="L4529" s="106">
        <v>4</v>
      </c>
      <c r="M4529" s="27">
        <f t="shared" si="211"/>
        <v>520</v>
      </c>
      <c r="N4529" s="23"/>
      <c r="O4529" s="184" t="s">
        <v>32</v>
      </c>
      <c r="P4529" s="237"/>
    </row>
    <row r="4530" s="83" customFormat="1" ht="18" customHeight="1" spans="1:16">
      <c r="A4530" s="24">
        <v>4525</v>
      </c>
      <c r="B4530" s="24" t="s">
        <v>23</v>
      </c>
      <c r="C4530" s="24" t="s">
        <v>24</v>
      </c>
      <c r="D4530" s="24" t="s">
        <v>25</v>
      </c>
      <c r="E4530" s="60" t="s">
        <v>4460</v>
      </c>
      <c r="F4530" s="60" t="s">
        <v>8224</v>
      </c>
      <c r="G4530" s="94" t="s">
        <v>8704</v>
      </c>
      <c r="H4530" s="24" t="s">
        <v>1583</v>
      </c>
      <c r="I4530" s="256">
        <v>1</v>
      </c>
      <c r="J4530" s="256" t="s">
        <v>8670</v>
      </c>
      <c r="K4530" s="60" t="s">
        <v>31</v>
      </c>
      <c r="L4530" s="106">
        <v>1</v>
      </c>
      <c r="M4530" s="27">
        <f>L4530*312</f>
        <v>312</v>
      </c>
      <c r="N4530" s="23"/>
      <c r="O4530" s="184" t="s">
        <v>32</v>
      </c>
      <c r="P4530" s="237"/>
    </row>
    <row r="4531" s="83" customFormat="1" ht="18" customHeight="1" spans="1:16">
      <c r="A4531" s="24">
        <v>4526</v>
      </c>
      <c r="B4531" s="24" t="s">
        <v>23</v>
      </c>
      <c r="C4531" s="24" t="s">
        <v>24</v>
      </c>
      <c r="D4531" s="24" t="s">
        <v>25</v>
      </c>
      <c r="E4531" s="60" t="s">
        <v>4460</v>
      </c>
      <c r="F4531" s="60" t="s">
        <v>8224</v>
      </c>
      <c r="G4531" s="94" t="s">
        <v>8705</v>
      </c>
      <c r="H4531" s="256" t="s">
        <v>194</v>
      </c>
      <c r="I4531" s="256">
        <v>6</v>
      </c>
      <c r="J4531" s="256" t="s">
        <v>8670</v>
      </c>
      <c r="K4531" s="60" t="s">
        <v>31</v>
      </c>
      <c r="L4531" s="106">
        <v>6</v>
      </c>
      <c r="M4531" s="27">
        <f t="shared" ref="M4531:M4537" si="212">L4531*130</f>
        <v>780</v>
      </c>
      <c r="N4531" s="23"/>
      <c r="O4531" s="184" t="s">
        <v>32</v>
      </c>
      <c r="P4531" s="237"/>
    </row>
    <row r="4532" s="83" customFormat="1" ht="18" customHeight="1" spans="1:16">
      <c r="A4532" s="24">
        <v>4527</v>
      </c>
      <c r="B4532" s="24" t="s">
        <v>23</v>
      </c>
      <c r="C4532" s="24" t="s">
        <v>24</v>
      </c>
      <c r="D4532" s="24" t="s">
        <v>25</v>
      </c>
      <c r="E4532" s="60" t="s">
        <v>4460</v>
      </c>
      <c r="F4532" s="60" t="s">
        <v>8224</v>
      </c>
      <c r="G4532" s="94" t="s">
        <v>8706</v>
      </c>
      <c r="H4532" s="256" t="s">
        <v>194</v>
      </c>
      <c r="I4532" s="256">
        <v>5</v>
      </c>
      <c r="J4532" s="256" t="s">
        <v>8670</v>
      </c>
      <c r="K4532" s="60" t="s">
        <v>31</v>
      </c>
      <c r="L4532" s="106">
        <v>5</v>
      </c>
      <c r="M4532" s="27">
        <f t="shared" si="212"/>
        <v>650</v>
      </c>
      <c r="N4532" s="23"/>
      <c r="O4532" s="184" t="s">
        <v>32</v>
      </c>
      <c r="P4532" s="237"/>
    </row>
    <row r="4533" s="83" customFormat="1" ht="18" customHeight="1" spans="1:16">
      <c r="A4533" s="24">
        <v>4528</v>
      </c>
      <c r="B4533" s="24" t="s">
        <v>23</v>
      </c>
      <c r="C4533" s="24" t="s">
        <v>24</v>
      </c>
      <c r="D4533" s="24" t="s">
        <v>25</v>
      </c>
      <c r="E4533" s="60" t="s">
        <v>4460</v>
      </c>
      <c r="F4533" s="60" t="s">
        <v>8224</v>
      </c>
      <c r="G4533" s="94" t="s">
        <v>8707</v>
      </c>
      <c r="H4533" s="256" t="s">
        <v>194</v>
      </c>
      <c r="I4533" s="256">
        <v>5</v>
      </c>
      <c r="J4533" s="256" t="s">
        <v>8670</v>
      </c>
      <c r="K4533" s="60" t="s">
        <v>31</v>
      </c>
      <c r="L4533" s="106">
        <v>5</v>
      </c>
      <c r="M4533" s="27">
        <f t="shared" si="212"/>
        <v>650</v>
      </c>
      <c r="N4533" s="23"/>
      <c r="O4533" s="184" t="s">
        <v>32</v>
      </c>
      <c r="P4533" s="237"/>
    </row>
    <row r="4534" s="83" customFormat="1" ht="18" customHeight="1" spans="1:16">
      <c r="A4534" s="24">
        <v>4529</v>
      </c>
      <c r="B4534" s="24" t="s">
        <v>23</v>
      </c>
      <c r="C4534" s="24" t="s">
        <v>24</v>
      </c>
      <c r="D4534" s="24" t="s">
        <v>25</v>
      </c>
      <c r="E4534" s="60" t="s">
        <v>4460</v>
      </c>
      <c r="F4534" s="60" t="s">
        <v>8224</v>
      </c>
      <c r="G4534" s="94" t="s">
        <v>6917</v>
      </c>
      <c r="H4534" s="256" t="s">
        <v>194</v>
      </c>
      <c r="I4534" s="256">
        <v>5</v>
      </c>
      <c r="J4534" s="256" t="s">
        <v>8670</v>
      </c>
      <c r="K4534" s="60" t="s">
        <v>31</v>
      </c>
      <c r="L4534" s="106">
        <v>5</v>
      </c>
      <c r="M4534" s="27">
        <f t="shared" si="212"/>
        <v>650</v>
      </c>
      <c r="N4534" s="23"/>
      <c r="O4534" s="184" t="s">
        <v>32</v>
      </c>
      <c r="P4534" s="237"/>
    </row>
    <row r="4535" s="83" customFormat="1" ht="18" customHeight="1" spans="1:16">
      <c r="A4535" s="24">
        <v>4530</v>
      </c>
      <c r="B4535" s="24" t="s">
        <v>23</v>
      </c>
      <c r="C4535" s="24" t="s">
        <v>24</v>
      </c>
      <c r="D4535" s="24" t="s">
        <v>25</v>
      </c>
      <c r="E4535" s="60" t="s">
        <v>4460</v>
      </c>
      <c r="F4535" s="60" t="s">
        <v>8224</v>
      </c>
      <c r="G4535" s="94" t="s">
        <v>7059</v>
      </c>
      <c r="H4535" s="256" t="s">
        <v>194</v>
      </c>
      <c r="I4535" s="256">
        <v>5</v>
      </c>
      <c r="J4535" s="256" t="s">
        <v>8670</v>
      </c>
      <c r="K4535" s="60" t="s">
        <v>31</v>
      </c>
      <c r="L4535" s="106">
        <v>5</v>
      </c>
      <c r="M4535" s="27">
        <f t="shared" si="212"/>
        <v>650</v>
      </c>
      <c r="N4535" s="23"/>
      <c r="O4535" s="184" t="s">
        <v>32</v>
      </c>
      <c r="P4535" s="237"/>
    </row>
    <row r="4536" s="83" customFormat="1" ht="18" customHeight="1" spans="1:16">
      <c r="A4536" s="24">
        <v>4531</v>
      </c>
      <c r="B4536" s="24" t="s">
        <v>23</v>
      </c>
      <c r="C4536" s="24" t="s">
        <v>24</v>
      </c>
      <c r="D4536" s="24" t="s">
        <v>25</v>
      </c>
      <c r="E4536" s="60" t="s">
        <v>4460</v>
      </c>
      <c r="F4536" s="60" t="s">
        <v>8224</v>
      </c>
      <c r="G4536" s="94" t="s">
        <v>8708</v>
      </c>
      <c r="H4536" s="232" t="s">
        <v>194</v>
      </c>
      <c r="I4536" s="256">
        <v>3</v>
      </c>
      <c r="J4536" s="256" t="s">
        <v>8670</v>
      </c>
      <c r="K4536" s="60" t="s">
        <v>31</v>
      </c>
      <c r="L4536" s="106">
        <v>3</v>
      </c>
      <c r="M4536" s="27">
        <f t="shared" si="212"/>
        <v>390</v>
      </c>
      <c r="N4536" s="23"/>
      <c r="O4536" s="184" t="s">
        <v>32</v>
      </c>
      <c r="P4536" s="237"/>
    </row>
    <row r="4537" s="83" customFormat="1" ht="18" customHeight="1" spans="1:16">
      <c r="A4537" s="24">
        <v>4532</v>
      </c>
      <c r="B4537" s="24" t="s">
        <v>23</v>
      </c>
      <c r="C4537" s="24" t="s">
        <v>24</v>
      </c>
      <c r="D4537" s="24" t="s">
        <v>25</v>
      </c>
      <c r="E4537" s="60" t="s">
        <v>4460</v>
      </c>
      <c r="F4537" s="60" t="s">
        <v>8224</v>
      </c>
      <c r="G4537" s="94" t="s">
        <v>243</v>
      </c>
      <c r="H4537" s="232" t="s">
        <v>194</v>
      </c>
      <c r="I4537" s="256">
        <v>5</v>
      </c>
      <c r="J4537" s="256" t="s">
        <v>8670</v>
      </c>
      <c r="K4537" s="60" t="s">
        <v>31</v>
      </c>
      <c r="L4537" s="106">
        <v>3</v>
      </c>
      <c r="M4537" s="27">
        <f t="shared" si="212"/>
        <v>390</v>
      </c>
      <c r="N4537" s="23"/>
      <c r="O4537" s="184" t="s">
        <v>32</v>
      </c>
      <c r="P4537" s="237"/>
    </row>
    <row r="4538" s="83" customFormat="1" ht="18" customHeight="1" spans="1:16">
      <c r="A4538" s="24">
        <v>4533</v>
      </c>
      <c r="B4538" s="24" t="s">
        <v>23</v>
      </c>
      <c r="C4538" s="24" t="s">
        <v>24</v>
      </c>
      <c r="D4538" s="24" t="s">
        <v>25</v>
      </c>
      <c r="E4538" s="60" t="s">
        <v>4460</v>
      </c>
      <c r="F4538" s="60" t="s">
        <v>8224</v>
      </c>
      <c r="G4538" s="94" t="s">
        <v>8709</v>
      </c>
      <c r="H4538" s="24" t="s">
        <v>1583</v>
      </c>
      <c r="I4538" s="24">
        <v>2</v>
      </c>
      <c r="J4538" s="256" t="s">
        <v>8670</v>
      </c>
      <c r="K4538" s="60" t="s">
        <v>31</v>
      </c>
      <c r="L4538" s="106">
        <v>2</v>
      </c>
      <c r="M4538" s="27">
        <f>L4538*312</f>
        <v>624</v>
      </c>
      <c r="N4538" s="23"/>
      <c r="O4538" s="184" t="s">
        <v>32</v>
      </c>
      <c r="P4538" s="237"/>
    </row>
    <row r="4539" s="226" customFormat="1" ht="18" customHeight="1" spans="1:16">
      <c r="A4539" s="24">
        <v>4534</v>
      </c>
      <c r="B4539" s="24" t="s">
        <v>23</v>
      </c>
      <c r="C4539" s="24" t="s">
        <v>24</v>
      </c>
      <c r="D4539" s="24" t="s">
        <v>25</v>
      </c>
      <c r="E4539" s="60" t="s">
        <v>4460</v>
      </c>
      <c r="F4539" s="60" t="s">
        <v>8710</v>
      </c>
      <c r="G4539" s="37" t="s">
        <v>8711</v>
      </c>
      <c r="H4539" s="24" t="s">
        <v>194</v>
      </c>
      <c r="I4539" s="24">
        <v>7</v>
      </c>
      <c r="J4539" s="24" t="s">
        <v>8712</v>
      </c>
      <c r="K4539" s="60" t="s">
        <v>31</v>
      </c>
      <c r="L4539" s="238">
        <v>5</v>
      </c>
      <c r="M4539" s="27">
        <f t="shared" ref="M4539:M4558" si="213">L4539*130</f>
        <v>650</v>
      </c>
      <c r="N4539" s="23"/>
      <c r="O4539" s="184" t="s">
        <v>32</v>
      </c>
      <c r="P4539" s="250"/>
    </row>
    <row r="4540" s="226" customFormat="1" ht="18" customHeight="1" spans="1:16">
      <c r="A4540" s="24">
        <v>4535</v>
      </c>
      <c r="B4540" s="24" t="s">
        <v>23</v>
      </c>
      <c r="C4540" s="24" t="s">
        <v>24</v>
      </c>
      <c r="D4540" s="24" t="s">
        <v>25</v>
      </c>
      <c r="E4540" s="60" t="s">
        <v>4460</v>
      </c>
      <c r="F4540" s="60" t="s">
        <v>8710</v>
      </c>
      <c r="G4540" s="37" t="s">
        <v>8713</v>
      </c>
      <c r="H4540" s="232" t="s">
        <v>194</v>
      </c>
      <c r="I4540" s="24">
        <v>5</v>
      </c>
      <c r="J4540" s="24" t="s">
        <v>8714</v>
      </c>
      <c r="K4540" s="60" t="s">
        <v>31</v>
      </c>
      <c r="L4540" s="238">
        <v>3</v>
      </c>
      <c r="M4540" s="27">
        <f t="shared" si="213"/>
        <v>390</v>
      </c>
      <c r="N4540" s="23"/>
      <c r="O4540" s="184" t="s">
        <v>32</v>
      </c>
      <c r="P4540" s="250"/>
    </row>
    <row r="4541" s="226" customFormat="1" ht="18" customHeight="1" spans="1:16">
      <c r="A4541" s="24">
        <v>4536</v>
      </c>
      <c r="B4541" s="24" t="s">
        <v>23</v>
      </c>
      <c r="C4541" s="24" t="s">
        <v>24</v>
      </c>
      <c r="D4541" s="24" t="s">
        <v>25</v>
      </c>
      <c r="E4541" s="60" t="s">
        <v>4460</v>
      </c>
      <c r="F4541" s="60" t="s">
        <v>8710</v>
      </c>
      <c r="G4541" s="37" t="s">
        <v>8715</v>
      </c>
      <c r="H4541" s="24" t="s">
        <v>194</v>
      </c>
      <c r="I4541" s="24">
        <v>4</v>
      </c>
      <c r="J4541" s="24" t="s">
        <v>8716</v>
      </c>
      <c r="K4541" s="60" t="s">
        <v>31</v>
      </c>
      <c r="L4541" s="238">
        <v>4</v>
      </c>
      <c r="M4541" s="27">
        <f t="shared" si="213"/>
        <v>520</v>
      </c>
      <c r="N4541" s="23"/>
      <c r="O4541" s="184" t="s">
        <v>32</v>
      </c>
      <c r="P4541" s="250"/>
    </row>
    <row r="4542" s="226" customFormat="1" ht="18" customHeight="1" spans="1:16">
      <c r="A4542" s="24">
        <v>4537</v>
      </c>
      <c r="B4542" s="24" t="s">
        <v>23</v>
      </c>
      <c r="C4542" s="24" t="s">
        <v>24</v>
      </c>
      <c r="D4542" s="24" t="s">
        <v>25</v>
      </c>
      <c r="E4542" s="60" t="s">
        <v>4460</v>
      </c>
      <c r="F4542" s="60" t="s">
        <v>8710</v>
      </c>
      <c r="G4542" s="37" t="s">
        <v>8717</v>
      </c>
      <c r="H4542" s="232" t="s">
        <v>194</v>
      </c>
      <c r="I4542" s="24">
        <v>3</v>
      </c>
      <c r="J4542" s="24" t="s">
        <v>8716</v>
      </c>
      <c r="K4542" s="60" t="s">
        <v>31</v>
      </c>
      <c r="L4542" s="238">
        <v>3</v>
      </c>
      <c r="M4542" s="27">
        <f t="shared" si="213"/>
        <v>390</v>
      </c>
      <c r="N4542" s="23"/>
      <c r="O4542" s="184" t="s">
        <v>32</v>
      </c>
      <c r="P4542" s="250"/>
    </row>
    <row r="4543" s="226" customFormat="1" ht="18" customHeight="1" spans="1:16">
      <c r="A4543" s="24">
        <v>4538</v>
      </c>
      <c r="B4543" s="24" t="s">
        <v>23</v>
      </c>
      <c r="C4543" s="24" t="s">
        <v>24</v>
      </c>
      <c r="D4543" s="24" t="s">
        <v>25</v>
      </c>
      <c r="E4543" s="60" t="s">
        <v>4460</v>
      </c>
      <c r="F4543" s="60" t="s">
        <v>8710</v>
      </c>
      <c r="G4543" s="37" t="s">
        <v>8718</v>
      </c>
      <c r="H4543" s="232" t="s">
        <v>194</v>
      </c>
      <c r="I4543" s="24">
        <v>4</v>
      </c>
      <c r="J4543" s="24" t="s">
        <v>8716</v>
      </c>
      <c r="K4543" s="60" t="s">
        <v>31</v>
      </c>
      <c r="L4543" s="238">
        <v>3</v>
      </c>
      <c r="M4543" s="27">
        <f t="shared" si="213"/>
        <v>390</v>
      </c>
      <c r="N4543" s="23"/>
      <c r="O4543" s="184" t="s">
        <v>32</v>
      </c>
      <c r="P4543" s="250"/>
    </row>
    <row r="4544" s="226" customFormat="1" ht="18" customHeight="1" spans="1:16">
      <c r="A4544" s="24">
        <v>4539</v>
      </c>
      <c r="B4544" s="24" t="s">
        <v>23</v>
      </c>
      <c r="C4544" s="24" t="s">
        <v>24</v>
      </c>
      <c r="D4544" s="24" t="s">
        <v>25</v>
      </c>
      <c r="E4544" s="60" t="s">
        <v>4460</v>
      </c>
      <c r="F4544" s="60" t="s">
        <v>8710</v>
      </c>
      <c r="G4544" s="37" t="s">
        <v>8719</v>
      </c>
      <c r="H4544" s="24" t="s">
        <v>194</v>
      </c>
      <c r="I4544" s="24">
        <v>5</v>
      </c>
      <c r="J4544" s="24" t="s">
        <v>8716</v>
      </c>
      <c r="K4544" s="60" t="s">
        <v>31</v>
      </c>
      <c r="L4544" s="238">
        <v>5</v>
      </c>
      <c r="M4544" s="27">
        <f t="shared" si="213"/>
        <v>650</v>
      </c>
      <c r="N4544" s="23"/>
      <c r="O4544" s="184" t="s">
        <v>32</v>
      </c>
      <c r="P4544" s="250"/>
    </row>
    <row r="4545" s="226" customFormat="1" ht="18" customHeight="1" spans="1:16">
      <c r="A4545" s="24">
        <v>4540</v>
      </c>
      <c r="B4545" s="24" t="s">
        <v>23</v>
      </c>
      <c r="C4545" s="24" t="s">
        <v>24</v>
      </c>
      <c r="D4545" s="24" t="s">
        <v>25</v>
      </c>
      <c r="E4545" s="60" t="s">
        <v>4460</v>
      </c>
      <c r="F4545" s="60" t="s">
        <v>8710</v>
      </c>
      <c r="G4545" s="37" t="s">
        <v>8720</v>
      </c>
      <c r="H4545" s="24" t="s">
        <v>1583</v>
      </c>
      <c r="I4545" s="24">
        <v>5</v>
      </c>
      <c r="J4545" s="24" t="s">
        <v>8716</v>
      </c>
      <c r="K4545" s="60" t="s">
        <v>31</v>
      </c>
      <c r="L4545" s="238">
        <v>4</v>
      </c>
      <c r="M4545" s="27">
        <f t="shared" si="213"/>
        <v>520</v>
      </c>
      <c r="N4545" s="23"/>
      <c r="O4545" s="184" t="s">
        <v>32</v>
      </c>
      <c r="P4545" s="250"/>
    </row>
    <row r="4546" s="226" customFormat="1" ht="18" customHeight="1" spans="1:16">
      <c r="A4546" s="24">
        <v>4541</v>
      </c>
      <c r="B4546" s="24" t="s">
        <v>23</v>
      </c>
      <c r="C4546" s="24" t="s">
        <v>24</v>
      </c>
      <c r="D4546" s="24" t="s">
        <v>25</v>
      </c>
      <c r="E4546" s="60" t="s">
        <v>4460</v>
      </c>
      <c r="F4546" s="259" t="s">
        <v>8710</v>
      </c>
      <c r="G4546" s="37" t="s">
        <v>8721</v>
      </c>
      <c r="H4546" s="260" t="s">
        <v>194</v>
      </c>
      <c r="I4546" s="260">
        <v>5</v>
      </c>
      <c r="J4546" s="260" t="s">
        <v>8722</v>
      </c>
      <c r="K4546" s="60" t="s">
        <v>31</v>
      </c>
      <c r="L4546" s="238">
        <v>5</v>
      </c>
      <c r="M4546" s="27">
        <f t="shared" si="213"/>
        <v>650</v>
      </c>
      <c r="N4546" s="23"/>
      <c r="O4546" s="184" t="s">
        <v>32</v>
      </c>
      <c r="P4546" s="250"/>
    </row>
    <row r="4547" s="226" customFormat="1" ht="18" customHeight="1" spans="1:16">
      <c r="A4547" s="24">
        <v>4542</v>
      </c>
      <c r="B4547" s="24" t="s">
        <v>23</v>
      </c>
      <c r="C4547" s="24" t="s">
        <v>24</v>
      </c>
      <c r="D4547" s="24" t="s">
        <v>25</v>
      </c>
      <c r="E4547" s="60" t="s">
        <v>4460</v>
      </c>
      <c r="F4547" s="259" t="s">
        <v>8710</v>
      </c>
      <c r="G4547" s="37" t="s">
        <v>8723</v>
      </c>
      <c r="H4547" s="232" t="s">
        <v>194</v>
      </c>
      <c r="I4547" s="260">
        <v>3</v>
      </c>
      <c r="J4547" s="260" t="s">
        <v>8724</v>
      </c>
      <c r="K4547" s="60" t="s">
        <v>31</v>
      </c>
      <c r="L4547" s="238">
        <v>3</v>
      </c>
      <c r="M4547" s="27">
        <f t="shared" si="213"/>
        <v>390</v>
      </c>
      <c r="N4547" s="23"/>
      <c r="O4547" s="184" t="s">
        <v>32</v>
      </c>
      <c r="P4547" s="250"/>
    </row>
    <row r="4548" s="226" customFormat="1" ht="18" customHeight="1" spans="1:16">
      <c r="A4548" s="24">
        <v>4543</v>
      </c>
      <c r="B4548" s="24" t="s">
        <v>23</v>
      </c>
      <c r="C4548" s="24" t="s">
        <v>24</v>
      </c>
      <c r="D4548" s="24" t="s">
        <v>25</v>
      </c>
      <c r="E4548" s="60" t="s">
        <v>4460</v>
      </c>
      <c r="F4548" s="259" t="s">
        <v>8710</v>
      </c>
      <c r="G4548" s="37" t="s">
        <v>8725</v>
      </c>
      <c r="H4548" s="232" t="s">
        <v>194</v>
      </c>
      <c r="I4548" s="260">
        <v>3</v>
      </c>
      <c r="J4548" s="260" t="s">
        <v>8726</v>
      </c>
      <c r="K4548" s="60" t="s">
        <v>31</v>
      </c>
      <c r="L4548" s="238">
        <v>3</v>
      </c>
      <c r="M4548" s="27">
        <f t="shared" si="213"/>
        <v>390</v>
      </c>
      <c r="N4548" s="23"/>
      <c r="O4548" s="184" t="s">
        <v>32</v>
      </c>
      <c r="P4548" s="250"/>
    </row>
    <row r="4549" s="226" customFormat="1" ht="18" customHeight="1" spans="1:16">
      <c r="A4549" s="24">
        <v>4544</v>
      </c>
      <c r="B4549" s="24" t="s">
        <v>23</v>
      </c>
      <c r="C4549" s="24" t="s">
        <v>24</v>
      </c>
      <c r="D4549" s="24" t="s">
        <v>25</v>
      </c>
      <c r="E4549" s="60" t="s">
        <v>4460</v>
      </c>
      <c r="F4549" s="60" t="s">
        <v>8710</v>
      </c>
      <c r="G4549" s="37" t="s">
        <v>8727</v>
      </c>
      <c r="H4549" s="24" t="s">
        <v>194</v>
      </c>
      <c r="I4549" s="24">
        <v>4</v>
      </c>
      <c r="J4549" s="24" t="s">
        <v>8712</v>
      </c>
      <c r="K4549" s="60" t="s">
        <v>31</v>
      </c>
      <c r="L4549" s="238">
        <v>4</v>
      </c>
      <c r="M4549" s="27">
        <f t="shared" si="213"/>
        <v>520</v>
      </c>
      <c r="N4549" s="23"/>
      <c r="O4549" s="184" t="s">
        <v>32</v>
      </c>
      <c r="P4549" s="250"/>
    </row>
    <row r="4550" s="226" customFormat="1" ht="18" customHeight="1" spans="1:16">
      <c r="A4550" s="24">
        <v>4545</v>
      </c>
      <c r="B4550" s="24" t="s">
        <v>23</v>
      </c>
      <c r="C4550" s="24" t="s">
        <v>24</v>
      </c>
      <c r="D4550" s="24" t="s">
        <v>25</v>
      </c>
      <c r="E4550" s="60" t="s">
        <v>4460</v>
      </c>
      <c r="F4550" s="60" t="s">
        <v>8710</v>
      </c>
      <c r="G4550" s="37" t="s">
        <v>8728</v>
      </c>
      <c r="H4550" s="24" t="s">
        <v>194</v>
      </c>
      <c r="I4550" s="24">
        <v>6</v>
      </c>
      <c r="J4550" s="24" t="s">
        <v>8712</v>
      </c>
      <c r="K4550" s="60" t="s">
        <v>31</v>
      </c>
      <c r="L4550" s="238">
        <v>4</v>
      </c>
      <c r="M4550" s="27">
        <f t="shared" si="213"/>
        <v>520</v>
      </c>
      <c r="N4550" s="23"/>
      <c r="O4550" s="184" t="s">
        <v>32</v>
      </c>
      <c r="P4550" s="250"/>
    </row>
    <row r="4551" s="226" customFormat="1" ht="18" customHeight="1" spans="1:16">
      <c r="A4551" s="24">
        <v>4546</v>
      </c>
      <c r="B4551" s="24" t="s">
        <v>23</v>
      </c>
      <c r="C4551" s="24" t="s">
        <v>24</v>
      </c>
      <c r="D4551" s="24" t="s">
        <v>25</v>
      </c>
      <c r="E4551" s="24" t="s">
        <v>4460</v>
      </c>
      <c r="F4551" s="24" t="s">
        <v>8710</v>
      </c>
      <c r="G4551" s="238" t="s">
        <v>8729</v>
      </c>
      <c r="H4551" s="24" t="s">
        <v>194</v>
      </c>
      <c r="I4551" s="24">
        <v>7</v>
      </c>
      <c r="J4551" s="24" t="s">
        <v>8712</v>
      </c>
      <c r="K4551" s="60" t="s">
        <v>31</v>
      </c>
      <c r="L4551" s="238">
        <v>5</v>
      </c>
      <c r="M4551" s="27">
        <f t="shared" si="213"/>
        <v>650</v>
      </c>
      <c r="N4551" s="23"/>
      <c r="O4551" s="184" t="s">
        <v>32</v>
      </c>
      <c r="P4551" s="251"/>
    </row>
    <row r="4552" s="226" customFormat="1" ht="18" customHeight="1" spans="1:16">
      <c r="A4552" s="24">
        <v>4547</v>
      </c>
      <c r="B4552" s="24" t="s">
        <v>23</v>
      </c>
      <c r="C4552" s="24" t="s">
        <v>24</v>
      </c>
      <c r="D4552" s="24" t="s">
        <v>25</v>
      </c>
      <c r="E4552" s="60" t="s">
        <v>4460</v>
      </c>
      <c r="F4552" s="60" t="s">
        <v>8710</v>
      </c>
      <c r="G4552" s="37" t="s">
        <v>8730</v>
      </c>
      <c r="H4552" s="24" t="s">
        <v>194</v>
      </c>
      <c r="I4552" s="24">
        <v>5</v>
      </c>
      <c r="J4552" s="24" t="s">
        <v>8712</v>
      </c>
      <c r="K4552" s="60" t="s">
        <v>31</v>
      </c>
      <c r="L4552" s="238">
        <v>5</v>
      </c>
      <c r="M4552" s="27">
        <f t="shared" si="213"/>
        <v>650</v>
      </c>
      <c r="N4552" s="23"/>
      <c r="O4552" s="184" t="s">
        <v>32</v>
      </c>
      <c r="P4552" s="250"/>
    </row>
    <row r="4553" s="226" customFormat="1" ht="18" customHeight="1" spans="1:16">
      <c r="A4553" s="24">
        <v>4548</v>
      </c>
      <c r="B4553" s="24" t="s">
        <v>23</v>
      </c>
      <c r="C4553" s="24" t="s">
        <v>24</v>
      </c>
      <c r="D4553" s="24" t="s">
        <v>25</v>
      </c>
      <c r="E4553" s="60" t="s">
        <v>4460</v>
      </c>
      <c r="F4553" s="60" t="s">
        <v>8710</v>
      </c>
      <c r="G4553" s="37" t="s">
        <v>8731</v>
      </c>
      <c r="H4553" s="232" t="s">
        <v>194</v>
      </c>
      <c r="I4553" s="24">
        <v>3</v>
      </c>
      <c r="J4553" s="24" t="s">
        <v>8712</v>
      </c>
      <c r="K4553" s="60" t="s">
        <v>31</v>
      </c>
      <c r="L4553" s="238">
        <v>2</v>
      </c>
      <c r="M4553" s="27">
        <f t="shared" si="213"/>
        <v>260</v>
      </c>
      <c r="N4553" s="23"/>
      <c r="O4553" s="184" t="s">
        <v>32</v>
      </c>
      <c r="P4553" s="250"/>
    </row>
    <row r="4554" s="226" customFormat="1" ht="18" customHeight="1" spans="1:16">
      <c r="A4554" s="24">
        <v>4549</v>
      </c>
      <c r="B4554" s="24" t="s">
        <v>23</v>
      </c>
      <c r="C4554" s="24" t="s">
        <v>24</v>
      </c>
      <c r="D4554" s="24" t="s">
        <v>25</v>
      </c>
      <c r="E4554" s="60" t="s">
        <v>4460</v>
      </c>
      <c r="F4554" s="60" t="s">
        <v>8710</v>
      </c>
      <c r="G4554" s="37" t="s">
        <v>8732</v>
      </c>
      <c r="H4554" s="24" t="s">
        <v>194</v>
      </c>
      <c r="I4554" s="24">
        <v>6</v>
      </c>
      <c r="J4554" s="24" t="s">
        <v>8712</v>
      </c>
      <c r="K4554" s="60" t="s">
        <v>31</v>
      </c>
      <c r="L4554" s="238">
        <v>4</v>
      </c>
      <c r="M4554" s="27">
        <f t="shared" si="213"/>
        <v>520</v>
      </c>
      <c r="N4554" s="23"/>
      <c r="O4554" s="184" t="s">
        <v>32</v>
      </c>
      <c r="P4554" s="250"/>
    </row>
    <row r="4555" s="226" customFormat="1" ht="18" customHeight="1" spans="1:16">
      <c r="A4555" s="24">
        <v>4550</v>
      </c>
      <c r="B4555" s="24" t="s">
        <v>23</v>
      </c>
      <c r="C4555" s="24" t="s">
        <v>24</v>
      </c>
      <c r="D4555" s="24" t="s">
        <v>25</v>
      </c>
      <c r="E4555" s="60" t="s">
        <v>4460</v>
      </c>
      <c r="F4555" s="60" t="s">
        <v>8710</v>
      </c>
      <c r="G4555" s="37" t="s">
        <v>8733</v>
      </c>
      <c r="H4555" s="232" t="s">
        <v>194</v>
      </c>
      <c r="I4555" s="24">
        <v>4</v>
      </c>
      <c r="J4555" s="24" t="s">
        <v>8712</v>
      </c>
      <c r="K4555" s="60" t="s">
        <v>31</v>
      </c>
      <c r="L4555" s="238">
        <v>3</v>
      </c>
      <c r="M4555" s="27">
        <f t="shared" si="213"/>
        <v>390</v>
      </c>
      <c r="N4555" s="23"/>
      <c r="O4555" s="184" t="s">
        <v>32</v>
      </c>
      <c r="P4555" s="250"/>
    </row>
    <row r="4556" s="226" customFormat="1" ht="18" customHeight="1" spans="1:16">
      <c r="A4556" s="24">
        <v>4551</v>
      </c>
      <c r="B4556" s="24" t="s">
        <v>23</v>
      </c>
      <c r="C4556" s="24" t="s">
        <v>24</v>
      </c>
      <c r="D4556" s="24" t="s">
        <v>25</v>
      </c>
      <c r="E4556" s="60" t="s">
        <v>4460</v>
      </c>
      <c r="F4556" s="60" t="s">
        <v>8710</v>
      </c>
      <c r="G4556" s="37" t="s">
        <v>8734</v>
      </c>
      <c r="H4556" s="232" t="s">
        <v>194</v>
      </c>
      <c r="I4556" s="24">
        <v>3</v>
      </c>
      <c r="J4556" s="24" t="s">
        <v>8712</v>
      </c>
      <c r="K4556" s="60" t="s">
        <v>31</v>
      </c>
      <c r="L4556" s="238">
        <v>2</v>
      </c>
      <c r="M4556" s="27">
        <f t="shared" si="213"/>
        <v>260</v>
      </c>
      <c r="N4556" s="23"/>
      <c r="O4556" s="184" t="s">
        <v>32</v>
      </c>
      <c r="P4556" s="250"/>
    </row>
    <row r="4557" s="226" customFormat="1" ht="18" customHeight="1" spans="1:16">
      <c r="A4557" s="24">
        <v>4552</v>
      </c>
      <c r="B4557" s="24" t="s">
        <v>23</v>
      </c>
      <c r="C4557" s="24" t="s">
        <v>24</v>
      </c>
      <c r="D4557" s="24" t="s">
        <v>25</v>
      </c>
      <c r="E4557" s="60" t="s">
        <v>4460</v>
      </c>
      <c r="F4557" s="60" t="s">
        <v>8710</v>
      </c>
      <c r="G4557" s="37" t="s">
        <v>8735</v>
      </c>
      <c r="H4557" s="232" t="s">
        <v>194</v>
      </c>
      <c r="I4557" s="24">
        <v>4</v>
      </c>
      <c r="J4557" s="24" t="s">
        <v>8712</v>
      </c>
      <c r="K4557" s="60" t="s">
        <v>31</v>
      </c>
      <c r="L4557" s="238">
        <v>2</v>
      </c>
      <c r="M4557" s="27">
        <f t="shared" si="213"/>
        <v>260</v>
      </c>
      <c r="N4557" s="23"/>
      <c r="O4557" s="184" t="s">
        <v>32</v>
      </c>
      <c r="P4557" s="250"/>
    </row>
    <row r="4558" s="226" customFormat="1" ht="18" customHeight="1" spans="1:16">
      <c r="A4558" s="24">
        <v>4553</v>
      </c>
      <c r="B4558" s="24" t="s">
        <v>23</v>
      </c>
      <c r="C4558" s="24" t="s">
        <v>24</v>
      </c>
      <c r="D4558" s="24" t="s">
        <v>25</v>
      </c>
      <c r="E4558" s="60" t="s">
        <v>4460</v>
      </c>
      <c r="F4558" s="60" t="s">
        <v>8710</v>
      </c>
      <c r="G4558" s="37" t="s">
        <v>8736</v>
      </c>
      <c r="H4558" s="24" t="s">
        <v>194</v>
      </c>
      <c r="I4558" s="24">
        <v>7</v>
      </c>
      <c r="J4558" s="24" t="s">
        <v>8712</v>
      </c>
      <c r="K4558" s="60" t="s">
        <v>31</v>
      </c>
      <c r="L4558" s="238">
        <v>5</v>
      </c>
      <c r="M4558" s="27">
        <f t="shared" si="213"/>
        <v>650</v>
      </c>
      <c r="N4558" s="23"/>
      <c r="O4558" s="184" t="s">
        <v>32</v>
      </c>
      <c r="P4558" s="250"/>
    </row>
    <row r="4559" s="226" customFormat="1" ht="18" customHeight="1" spans="1:16">
      <c r="A4559" s="24">
        <v>4554</v>
      </c>
      <c r="B4559" s="24" t="s">
        <v>23</v>
      </c>
      <c r="C4559" s="24" t="s">
        <v>24</v>
      </c>
      <c r="D4559" s="24" t="s">
        <v>25</v>
      </c>
      <c r="E4559" s="60" t="s">
        <v>4460</v>
      </c>
      <c r="F4559" s="60" t="s">
        <v>8710</v>
      </c>
      <c r="G4559" s="37" t="s">
        <v>8737</v>
      </c>
      <c r="H4559" s="24" t="s">
        <v>51</v>
      </c>
      <c r="I4559" s="24">
        <v>5</v>
      </c>
      <c r="J4559" s="24" t="s">
        <v>8712</v>
      </c>
      <c r="K4559" s="60" t="s">
        <v>31</v>
      </c>
      <c r="L4559" s="238">
        <v>5</v>
      </c>
      <c r="M4559" s="27">
        <f>L4559*312</f>
        <v>1560</v>
      </c>
      <c r="N4559" s="23"/>
      <c r="O4559" s="184" t="s">
        <v>32</v>
      </c>
      <c r="P4559" s="250"/>
    </row>
    <row r="4560" s="226" customFormat="1" ht="18" customHeight="1" spans="1:16">
      <c r="A4560" s="24">
        <v>4555</v>
      </c>
      <c r="B4560" s="24" t="s">
        <v>23</v>
      </c>
      <c r="C4560" s="24" t="s">
        <v>24</v>
      </c>
      <c r="D4560" s="24" t="s">
        <v>25</v>
      </c>
      <c r="E4560" s="24" t="s">
        <v>4460</v>
      </c>
      <c r="F4560" s="24" t="s">
        <v>8710</v>
      </c>
      <c r="G4560" s="37" t="s">
        <v>8738</v>
      </c>
      <c r="H4560" s="232" t="s">
        <v>194</v>
      </c>
      <c r="I4560" s="24">
        <v>3</v>
      </c>
      <c r="J4560" s="24" t="s">
        <v>8712</v>
      </c>
      <c r="K4560" s="60" t="s">
        <v>31</v>
      </c>
      <c r="L4560" s="238">
        <v>2</v>
      </c>
      <c r="M4560" s="27">
        <f t="shared" ref="M4560:M4567" si="214">L4560*130</f>
        <v>260</v>
      </c>
      <c r="N4560" s="23"/>
      <c r="O4560" s="184" t="s">
        <v>32</v>
      </c>
      <c r="P4560" s="250"/>
    </row>
    <row r="4561" s="226" customFormat="1" ht="18" customHeight="1" spans="1:16">
      <c r="A4561" s="24">
        <v>4556</v>
      </c>
      <c r="B4561" s="24" t="s">
        <v>23</v>
      </c>
      <c r="C4561" s="24" t="s">
        <v>24</v>
      </c>
      <c r="D4561" s="24" t="s">
        <v>25</v>
      </c>
      <c r="E4561" s="24" t="s">
        <v>4460</v>
      </c>
      <c r="F4561" s="24" t="s">
        <v>8710</v>
      </c>
      <c r="G4561" s="37" t="s">
        <v>8739</v>
      </c>
      <c r="H4561" s="232" t="s">
        <v>194</v>
      </c>
      <c r="I4561" s="24">
        <v>3</v>
      </c>
      <c r="J4561" s="24" t="s">
        <v>8712</v>
      </c>
      <c r="K4561" s="60" t="s">
        <v>31</v>
      </c>
      <c r="L4561" s="238">
        <v>2</v>
      </c>
      <c r="M4561" s="27">
        <f t="shared" si="214"/>
        <v>260</v>
      </c>
      <c r="N4561" s="23"/>
      <c r="O4561" s="184" t="s">
        <v>32</v>
      </c>
      <c r="P4561" s="250"/>
    </row>
    <row r="4562" s="226" customFormat="1" ht="18" customHeight="1" spans="1:16">
      <c r="A4562" s="24">
        <v>4557</v>
      </c>
      <c r="B4562" s="24" t="s">
        <v>23</v>
      </c>
      <c r="C4562" s="24" t="s">
        <v>24</v>
      </c>
      <c r="D4562" s="24" t="s">
        <v>25</v>
      </c>
      <c r="E4562" s="60" t="s">
        <v>4460</v>
      </c>
      <c r="F4562" s="60" t="s">
        <v>8710</v>
      </c>
      <c r="G4562" s="37" t="s">
        <v>7859</v>
      </c>
      <c r="H4562" s="232" t="s">
        <v>194</v>
      </c>
      <c r="I4562" s="24">
        <v>4</v>
      </c>
      <c r="J4562" s="24" t="s">
        <v>8712</v>
      </c>
      <c r="K4562" s="60" t="s">
        <v>31</v>
      </c>
      <c r="L4562" s="238">
        <v>3</v>
      </c>
      <c r="M4562" s="27">
        <f t="shared" si="214"/>
        <v>390</v>
      </c>
      <c r="N4562" s="23"/>
      <c r="O4562" s="184" t="s">
        <v>32</v>
      </c>
      <c r="P4562" s="250"/>
    </row>
    <row r="4563" s="226" customFormat="1" ht="18" customHeight="1" spans="1:16">
      <c r="A4563" s="24">
        <v>4558</v>
      </c>
      <c r="B4563" s="24" t="s">
        <v>23</v>
      </c>
      <c r="C4563" s="24" t="s">
        <v>24</v>
      </c>
      <c r="D4563" s="24" t="s">
        <v>25</v>
      </c>
      <c r="E4563" s="60" t="s">
        <v>4460</v>
      </c>
      <c r="F4563" s="60" t="s">
        <v>8710</v>
      </c>
      <c r="G4563" s="37" t="s">
        <v>8740</v>
      </c>
      <c r="H4563" s="24" t="s">
        <v>194</v>
      </c>
      <c r="I4563" s="24">
        <v>6</v>
      </c>
      <c r="J4563" s="24" t="s">
        <v>8712</v>
      </c>
      <c r="K4563" s="60" t="s">
        <v>31</v>
      </c>
      <c r="L4563" s="238">
        <v>4</v>
      </c>
      <c r="M4563" s="27">
        <f t="shared" si="214"/>
        <v>520</v>
      </c>
      <c r="N4563" s="23"/>
      <c r="O4563" s="184" t="s">
        <v>32</v>
      </c>
      <c r="P4563" s="250"/>
    </row>
    <row r="4564" s="226" customFormat="1" ht="18" customHeight="1" spans="1:16">
      <c r="A4564" s="24">
        <v>4559</v>
      </c>
      <c r="B4564" s="24" t="s">
        <v>23</v>
      </c>
      <c r="C4564" s="24" t="s">
        <v>24</v>
      </c>
      <c r="D4564" s="24" t="s">
        <v>25</v>
      </c>
      <c r="E4564" s="60" t="s">
        <v>4460</v>
      </c>
      <c r="F4564" s="60" t="s">
        <v>8710</v>
      </c>
      <c r="G4564" s="37" t="s">
        <v>8741</v>
      </c>
      <c r="H4564" s="24" t="s">
        <v>194</v>
      </c>
      <c r="I4564" s="24">
        <v>5</v>
      </c>
      <c r="J4564" s="24" t="s">
        <v>8712</v>
      </c>
      <c r="K4564" s="60" t="s">
        <v>31</v>
      </c>
      <c r="L4564" s="238">
        <v>4</v>
      </c>
      <c r="M4564" s="27">
        <f t="shared" si="214"/>
        <v>520</v>
      </c>
      <c r="N4564" s="23"/>
      <c r="O4564" s="184" t="s">
        <v>32</v>
      </c>
      <c r="P4564" s="250"/>
    </row>
    <row r="4565" s="226" customFormat="1" ht="18" customHeight="1" spans="1:16">
      <c r="A4565" s="24">
        <v>4560</v>
      </c>
      <c r="B4565" s="24" t="s">
        <v>23</v>
      </c>
      <c r="C4565" s="24" t="s">
        <v>24</v>
      </c>
      <c r="D4565" s="24" t="s">
        <v>25</v>
      </c>
      <c r="E4565" s="60" t="s">
        <v>4460</v>
      </c>
      <c r="F4565" s="60" t="s">
        <v>8710</v>
      </c>
      <c r="G4565" s="37" t="s">
        <v>8742</v>
      </c>
      <c r="H4565" s="232" t="s">
        <v>194</v>
      </c>
      <c r="I4565" s="24">
        <v>3</v>
      </c>
      <c r="J4565" s="24" t="s">
        <v>8712</v>
      </c>
      <c r="K4565" s="60" t="s">
        <v>31</v>
      </c>
      <c r="L4565" s="238">
        <v>2</v>
      </c>
      <c r="M4565" s="27">
        <f t="shared" si="214"/>
        <v>260</v>
      </c>
      <c r="N4565" s="23"/>
      <c r="O4565" s="184" t="s">
        <v>32</v>
      </c>
      <c r="P4565" s="250"/>
    </row>
    <row r="4566" s="226" customFormat="1" ht="18" customHeight="1" spans="1:16">
      <c r="A4566" s="24">
        <v>4561</v>
      </c>
      <c r="B4566" s="24" t="s">
        <v>23</v>
      </c>
      <c r="C4566" s="24" t="s">
        <v>24</v>
      </c>
      <c r="D4566" s="24" t="s">
        <v>25</v>
      </c>
      <c r="E4566" s="60" t="s">
        <v>4460</v>
      </c>
      <c r="F4566" s="60" t="s">
        <v>8710</v>
      </c>
      <c r="G4566" s="37" t="s">
        <v>8743</v>
      </c>
      <c r="H4566" s="232" t="s">
        <v>194</v>
      </c>
      <c r="I4566" s="24">
        <v>4</v>
      </c>
      <c r="J4566" s="24" t="s">
        <v>8712</v>
      </c>
      <c r="K4566" s="60" t="s">
        <v>31</v>
      </c>
      <c r="L4566" s="238">
        <v>3</v>
      </c>
      <c r="M4566" s="27">
        <f t="shared" si="214"/>
        <v>390</v>
      </c>
      <c r="N4566" s="23"/>
      <c r="O4566" s="184" t="s">
        <v>32</v>
      </c>
      <c r="P4566" s="250"/>
    </row>
    <row r="4567" s="226" customFormat="1" ht="18" customHeight="1" spans="1:16">
      <c r="A4567" s="24">
        <v>4562</v>
      </c>
      <c r="B4567" s="24" t="s">
        <v>23</v>
      </c>
      <c r="C4567" s="24" t="s">
        <v>24</v>
      </c>
      <c r="D4567" s="24" t="s">
        <v>25</v>
      </c>
      <c r="E4567" s="60" t="s">
        <v>4460</v>
      </c>
      <c r="F4567" s="60" t="s">
        <v>8710</v>
      </c>
      <c r="G4567" s="37" t="s">
        <v>8744</v>
      </c>
      <c r="H4567" s="232" t="s">
        <v>194</v>
      </c>
      <c r="I4567" s="24">
        <v>4</v>
      </c>
      <c r="J4567" s="24" t="s">
        <v>8712</v>
      </c>
      <c r="K4567" s="60" t="s">
        <v>31</v>
      </c>
      <c r="L4567" s="238">
        <v>3</v>
      </c>
      <c r="M4567" s="27">
        <f t="shared" si="214"/>
        <v>390</v>
      </c>
      <c r="N4567" s="23"/>
      <c r="O4567" s="184" t="s">
        <v>32</v>
      </c>
      <c r="P4567" s="250"/>
    </row>
    <row r="4568" s="226" customFormat="1" ht="18" customHeight="1" spans="1:16">
      <c r="A4568" s="24">
        <v>4563</v>
      </c>
      <c r="B4568" s="24" t="s">
        <v>23</v>
      </c>
      <c r="C4568" s="24" t="s">
        <v>24</v>
      </c>
      <c r="D4568" s="24" t="s">
        <v>25</v>
      </c>
      <c r="E4568" s="60" t="s">
        <v>4460</v>
      </c>
      <c r="F4568" s="60" t="s">
        <v>8710</v>
      </c>
      <c r="G4568" s="37" t="s">
        <v>8745</v>
      </c>
      <c r="H4568" s="232" t="s">
        <v>194</v>
      </c>
      <c r="I4568" s="24">
        <v>1</v>
      </c>
      <c r="J4568" s="24" t="s">
        <v>8712</v>
      </c>
      <c r="K4568" s="60" t="s">
        <v>31</v>
      </c>
      <c r="L4568" s="238">
        <v>1</v>
      </c>
      <c r="M4568" s="27">
        <f>L4568*312</f>
        <v>312</v>
      </c>
      <c r="N4568" s="23"/>
      <c r="O4568" s="184" t="s">
        <v>32</v>
      </c>
      <c r="P4568" s="250"/>
    </row>
    <row r="4569" s="226" customFormat="1" ht="18" customHeight="1" spans="1:16">
      <c r="A4569" s="24">
        <v>4564</v>
      </c>
      <c r="B4569" s="24" t="s">
        <v>23</v>
      </c>
      <c r="C4569" s="24" t="s">
        <v>24</v>
      </c>
      <c r="D4569" s="24" t="s">
        <v>25</v>
      </c>
      <c r="E4569" s="60" t="s">
        <v>4460</v>
      </c>
      <c r="F4569" s="60" t="s">
        <v>8710</v>
      </c>
      <c r="G4569" s="37" t="s">
        <v>8746</v>
      </c>
      <c r="H4569" s="24" t="s">
        <v>1583</v>
      </c>
      <c r="I4569" s="24">
        <v>6</v>
      </c>
      <c r="J4569" s="24" t="s">
        <v>8712</v>
      </c>
      <c r="K4569" s="60" t="s">
        <v>31</v>
      </c>
      <c r="L4569" s="238">
        <v>4</v>
      </c>
      <c r="M4569" s="27">
        <f t="shared" ref="M4569:M4580" si="215">L4569*130</f>
        <v>520</v>
      </c>
      <c r="N4569" s="23"/>
      <c r="O4569" s="184" t="s">
        <v>32</v>
      </c>
      <c r="P4569" s="250"/>
    </row>
    <row r="4570" s="226" customFormat="1" ht="18" customHeight="1" spans="1:16">
      <c r="A4570" s="24">
        <v>4565</v>
      </c>
      <c r="B4570" s="24" t="s">
        <v>23</v>
      </c>
      <c r="C4570" s="24" t="s">
        <v>24</v>
      </c>
      <c r="D4570" s="24" t="s">
        <v>25</v>
      </c>
      <c r="E4570" s="60" t="s">
        <v>4460</v>
      </c>
      <c r="F4570" s="60" t="s">
        <v>8710</v>
      </c>
      <c r="G4570" s="37" t="s">
        <v>4174</v>
      </c>
      <c r="H4570" s="232" t="s">
        <v>194</v>
      </c>
      <c r="I4570" s="24">
        <v>5</v>
      </c>
      <c r="J4570" s="24" t="s">
        <v>8712</v>
      </c>
      <c r="K4570" s="60" t="s">
        <v>31</v>
      </c>
      <c r="L4570" s="238">
        <v>3</v>
      </c>
      <c r="M4570" s="27">
        <f t="shared" si="215"/>
        <v>390</v>
      </c>
      <c r="N4570" s="23"/>
      <c r="O4570" s="184" t="s">
        <v>32</v>
      </c>
      <c r="P4570" s="250"/>
    </row>
    <row r="4571" s="226" customFormat="1" ht="18" customHeight="1" spans="1:16">
      <c r="A4571" s="24">
        <v>4566</v>
      </c>
      <c r="B4571" s="24" t="s">
        <v>23</v>
      </c>
      <c r="C4571" s="24" t="s">
        <v>24</v>
      </c>
      <c r="D4571" s="24" t="s">
        <v>25</v>
      </c>
      <c r="E4571" s="60" t="s">
        <v>4460</v>
      </c>
      <c r="F4571" s="60" t="s">
        <v>8710</v>
      </c>
      <c r="G4571" s="37" t="s">
        <v>8747</v>
      </c>
      <c r="H4571" s="24" t="s">
        <v>194</v>
      </c>
      <c r="I4571" s="24">
        <v>6</v>
      </c>
      <c r="J4571" s="24" t="s">
        <v>8712</v>
      </c>
      <c r="K4571" s="60" t="s">
        <v>31</v>
      </c>
      <c r="L4571" s="238">
        <v>4</v>
      </c>
      <c r="M4571" s="27">
        <f t="shared" si="215"/>
        <v>520</v>
      </c>
      <c r="N4571" s="23"/>
      <c r="O4571" s="184" t="s">
        <v>32</v>
      </c>
      <c r="P4571" s="250"/>
    </row>
    <row r="4572" s="226" customFormat="1" ht="18" customHeight="1" spans="1:16">
      <c r="A4572" s="24">
        <v>4567</v>
      </c>
      <c r="B4572" s="24" t="s">
        <v>23</v>
      </c>
      <c r="C4572" s="24" t="s">
        <v>24</v>
      </c>
      <c r="D4572" s="24" t="s">
        <v>25</v>
      </c>
      <c r="E4572" s="60" t="s">
        <v>4460</v>
      </c>
      <c r="F4572" s="60" t="s">
        <v>8710</v>
      </c>
      <c r="G4572" s="37" t="s">
        <v>8748</v>
      </c>
      <c r="H4572" s="232" t="s">
        <v>194</v>
      </c>
      <c r="I4572" s="24">
        <v>5</v>
      </c>
      <c r="J4572" s="24" t="s">
        <v>8712</v>
      </c>
      <c r="K4572" s="60" t="s">
        <v>31</v>
      </c>
      <c r="L4572" s="238">
        <v>3</v>
      </c>
      <c r="M4572" s="27">
        <f t="shared" si="215"/>
        <v>390</v>
      </c>
      <c r="N4572" s="23"/>
      <c r="O4572" s="184" t="s">
        <v>32</v>
      </c>
      <c r="P4572" s="250"/>
    </row>
    <row r="4573" s="226" customFormat="1" ht="18" customHeight="1" spans="1:16">
      <c r="A4573" s="24">
        <v>4568</v>
      </c>
      <c r="B4573" s="24" t="s">
        <v>23</v>
      </c>
      <c r="C4573" s="24" t="s">
        <v>24</v>
      </c>
      <c r="D4573" s="24" t="s">
        <v>25</v>
      </c>
      <c r="E4573" s="60" t="s">
        <v>4460</v>
      </c>
      <c r="F4573" s="60" t="s">
        <v>8710</v>
      </c>
      <c r="G4573" s="37" t="s">
        <v>8749</v>
      </c>
      <c r="H4573" s="24" t="s">
        <v>194</v>
      </c>
      <c r="I4573" s="24">
        <v>5</v>
      </c>
      <c r="J4573" s="24" t="s">
        <v>8712</v>
      </c>
      <c r="K4573" s="60" t="s">
        <v>31</v>
      </c>
      <c r="L4573" s="238">
        <v>4</v>
      </c>
      <c r="M4573" s="27">
        <f t="shared" si="215"/>
        <v>520</v>
      </c>
      <c r="N4573" s="23"/>
      <c r="O4573" s="184" t="s">
        <v>32</v>
      </c>
      <c r="P4573" s="250"/>
    </row>
    <row r="4574" s="226" customFormat="1" ht="18" customHeight="1" spans="1:16">
      <c r="A4574" s="24">
        <v>4569</v>
      </c>
      <c r="B4574" s="24" t="s">
        <v>23</v>
      </c>
      <c r="C4574" s="24" t="s">
        <v>24</v>
      </c>
      <c r="D4574" s="24" t="s">
        <v>25</v>
      </c>
      <c r="E4574" s="60" t="s">
        <v>4460</v>
      </c>
      <c r="F4574" s="60" t="s">
        <v>8710</v>
      </c>
      <c r="G4574" s="37" t="s">
        <v>8750</v>
      </c>
      <c r="H4574" s="24" t="s">
        <v>194</v>
      </c>
      <c r="I4574" s="24">
        <v>7</v>
      </c>
      <c r="J4574" s="24" t="s">
        <v>8712</v>
      </c>
      <c r="K4574" s="60" t="s">
        <v>31</v>
      </c>
      <c r="L4574" s="238">
        <v>7</v>
      </c>
      <c r="M4574" s="27">
        <f t="shared" si="215"/>
        <v>910</v>
      </c>
      <c r="N4574" s="23"/>
      <c r="O4574" s="184" t="s">
        <v>32</v>
      </c>
      <c r="P4574" s="250"/>
    </row>
    <row r="4575" s="226" customFormat="1" ht="18" customHeight="1" spans="1:16">
      <c r="A4575" s="24">
        <v>4570</v>
      </c>
      <c r="B4575" s="24" t="s">
        <v>23</v>
      </c>
      <c r="C4575" s="24" t="s">
        <v>24</v>
      </c>
      <c r="D4575" s="24" t="s">
        <v>25</v>
      </c>
      <c r="E4575" s="60" t="s">
        <v>4460</v>
      </c>
      <c r="F4575" s="60" t="s">
        <v>8710</v>
      </c>
      <c r="G4575" s="37" t="s">
        <v>8751</v>
      </c>
      <c r="H4575" s="24" t="s">
        <v>194</v>
      </c>
      <c r="I4575" s="24">
        <v>5</v>
      </c>
      <c r="J4575" s="24" t="s">
        <v>8712</v>
      </c>
      <c r="K4575" s="60" t="s">
        <v>31</v>
      </c>
      <c r="L4575" s="238">
        <v>4</v>
      </c>
      <c r="M4575" s="27">
        <f t="shared" si="215"/>
        <v>520</v>
      </c>
      <c r="N4575" s="23"/>
      <c r="O4575" s="184" t="s">
        <v>32</v>
      </c>
      <c r="P4575" s="250"/>
    </row>
    <row r="4576" s="226" customFormat="1" ht="18" customHeight="1" spans="1:16">
      <c r="A4576" s="24">
        <v>4571</v>
      </c>
      <c r="B4576" s="24" t="s">
        <v>23</v>
      </c>
      <c r="C4576" s="24" t="s">
        <v>24</v>
      </c>
      <c r="D4576" s="24" t="s">
        <v>25</v>
      </c>
      <c r="E4576" s="60" t="s">
        <v>4878</v>
      </c>
      <c r="F4576" s="60" t="s">
        <v>8710</v>
      </c>
      <c r="G4576" s="37" t="s">
        <v>8752</v>
      </c>
      <c r="H4576" s="232" t="s">
        <v>194</v>
      </c>
      <c r="I4576" s="24">
        <v>6</v>
      </c>
      <c r="J4576" s="24" t="s">
        <v>8712</v>
      </c>
      <c r="K4576" s="60" t="s">
        <v>31</v>
      </c>
      <c r="L4576" s="238">
        <v>3</v>
      </c>
      <c r="M4576" s="27">
        <f t="shared" si="215"/>
        <v>390</v>
      </c>
      <c r="N4576" s="23"/>
      <c r="O4576" s="184" t="s">
        <v>32</v>
      </c>
      <c r="P4576" s="250"/>
    </row>
    <row r="4577" s="226" customFormat="1" ht="18" customHeight="1" spans="1:16">
      <c r="A4577" s="24">
        <v>4572</v>
      </c>
      <c r="B4577" s="24" t="s">
        <v>23</v>
      </c>
      <c r="C4577" s="24" t="s">
        <v>24</v>
      </c>
      <c r="D4577" s="24" t="s">
        <v>25</v>
      </c>
      <c r="E4577" s="60" t="s">
        <v>4460</v>
      </c>
      <c r="F4577" s="60" t="s">
        <v>8710</v>
      </c>
      <c r="G4577" s="37" t="s">
        <v>160</v>
      </c>
      <c r="H4577" s="24" t="s">
        <v>194</v>
      </c>
      <c r="I4577" s="24">
        <v>6</v>
      </c>
      <c r="J4577" s="24" t="s">
        <v>8712</v>
      </c>
      <c r="K4577" s="60" t="s">
        <v>31</v>
      </c>
      <c r="L4577" s="238">
        <v>5</v>
      </c>
      <c r="M4577" s="27">
        <f t="shared" si="215"/>
        <v>650</v>
      </c>
      <c r="N4577" s="23"/>
      <c r="O4577" s="184" t="s">
        <v>32</v>
      </c>
      <c r="P4577" s="250"/>
    </row>
    <row r="4578" s="226" customFormat="1" ht="18" customHeight="1" spans="1:16">
      <c r="A4578" s="24">
        <v>4573</v>
      </c>
      <c r="B4578" s="24" t="s">
        <v>23</v>
      </c>
      <c r="C4578" s="24" t="s">
        <v>24</v>
      </c>
      <c r="D4578" s="24" t="s">
        <v>25</v>
      </c>
      <c r="E4578" s="60" t="s">
        <v>4460</v>
      </c>
      <c r="F4578" s="60" t="s">
        <v>8710</v>
      </c>
      <c r="G4578" s="37" t="s">
        <v>8753</v>
      </c>
      <c r="H4578" s="24" t="s">
        <v>194</v>
      </c>
      <c r="I4578" s="24">
        <v>5</v>
      </c>
      <c r="J4578" s="24" t="s">
        <v>8712</v>
      </c>
      <c r="K4578" s="60" t="s">
        <v>31</v>
      </c>
      <c r="L4578" s="238">
        <v>4</v>
      </c>
      <c r="M4578" s="27">
        <f t="shared" si="215"/>
        <v>520</v>
      </c>
      <c r="N4578" s="23"/>
      <c r="O4578" s="184" t="s">
        <v>32</v>
      </c>
      <c r="P4578" s="250"/>
    </row>
    <row r="4579" s="226" customFormat="1" ht="18" customHeight="1" spans="1:16">
      <c r="A4579" s="24">
        <v>4574</v>
      </c>
      <c r="B4579" s="24" t="s">
        <v>23</v>
      </c>
      <c r="C4579" s="24" t="s">
        <v>24</v>
      </c>
      <c r="D4579" s="24" t="s">
        <v>25</v>
      </c>
      <c r="E4579" s="60" t="s">
        <v>4460</v>
      </c>
      <c r="F4579" s="60" t="s">
        <v>8710</v>
      </c>
      <c r="G4579" s="37" t="s">
        <v>8754</v>
      </c>
      <c r="H4579" s="24" t="s">
        <v>194</v>
      </c>
      <c r="I4579" s="24">
        <v>5</v>
      </c>
      <c r="J4579" s="24" t="s">
        <v>8712</v>
      </c>
      <c r="K4579" s="60" t="s">
        <v>31</v>
      </c>
      <c r="L4579" s="238">
        <v>4</v>
      </c>
      <c r="M4579" s="27">
        <f t="shared" si="215"/>
        <v>520</v>
      </c>
      <c r="N4579" s="23"/>
      <c r="O4579" s="184" t="s">
        <v>32</v>
      </c>
      <c r="P4579" s="250"/>
    </row>
    <row r="4580" s="226" customFormat="1" ht="18" customHeight="1" spans="1:16">
      <c r="A4580" s="24">
        <v>4575</v>
      </c>
      <c r="B4580" s="24" t="s">
        <v>23</v>
      </c>
      <c r="C4580" s="24" t="s">
        <v>24</v>
      </c>
      <c r="D4580" s="24" t="s">
        <v>25</v>
      </c>
      <c r="E4580" s="60" t="s">
        <v>4460</v>
      </c>
      <c r="F4580" s="60" t="s">
        <v>8710</v>
      </c>
      <c r="G4580" s="37" t="s">
        <v>8755</v>
      </c>
      <c r="H4580" s="24" t="s">
        <v>194</v>
      </c>
      <c r="I4580" s="24">
        <v>7</v>
      </c>
      <c r="J4580" s="24" t="s">
        <v>8712</v>
      </c>
      <c r="K4580" s="60" t="s">
        <v>31</v>
      </c>
      <c r="L4580" s="238">
        <v>5</v>
      </c>
      <c r="M4580" s="27">
        <f t="shared" si="215"/>
        <v>650</v>
      </c>
      <c r="N4580" s="23"/>
      <c r="O4580" s="184" t="s">
        <v>32</v>
      </c>
      <c r="P4580" s="250"/>
    </row>
    <row r="4581" s="226" customFormat="1" ht="18" customHeight="1" spans="1:16">
      <c r="A4581" s="24">
        <v>4576</v>
      </c>
      <c r="B4581" s="24" t="s">
        <v>23</v>
      </c>
      <c r="C4581" s="24" t="s">
        <v>24</v>
      </c>
      <c r="D4581" s="24" t="s">
        <v>25</v>
      </c>
      <c r="E4581" s="60" t="s">
        <v>4460</v>
      </c>
      <c r="F4581" s="60" t="s">
        <v>8710</v>
      </c>
      <c r="G4581" s="37" t="s">
        <v>8756</v>
      </c>
      <c r="H4581" s="24" t="s">
        <v>51</v>
      </c>
      <c r="I4581" s="24">
        <v>6</v>
      </c>
      <c r="J4581" s="24" t="s">
        <v>8712</v>
      </c>
      <c r="K4581" s="60" t="s">
        <v>31</v>
      </c>
      <c r="L4581" s="238">
        <v>4</v>
      </c>
      <c r="M4581" s="27">
        <f>L4581*312</f>
        <v>1248</v>
      </c>
      <c r="N4581" s="23"/>
      <c r="O4581" s="184" t="s">
        <v>32</v>
      </c>
      <c r="P4581" s="250"/>
    </row>
    <row r="4582" s="226" customFormat="1" ht="18" customHeight="1" spans="1:16">
      <c r="A4582" s="24">
        <v>4577</v>
      </c>
      <c r="B4582" s="24" t="s">
        <v>23</v>
      </c>
      <c r="C4582" s="24" t="s">
        <v>24</v>
      </c>
      <c r="D4582" s="24" t="s">
        <v>25</v>
      </c>
      <c r="E4582" s="60" t="s">
        <v>4460</v>
      </c>
      <c r="F4582" s="60" t="s">
        <v>8710</v>
      </c>
      <c r="G4582" s="37" t="s">
        <v>8757</v>
      </c>
      <c r="H4582" s="232" t="s">
        <v>194</v>
      </c>
      <c r="I4582" s="24">
        <v>3</v>
      </c>
      <c r="J4582" s="24" t="s">
        <v>8714</v>
      </c>
      <c r="K4582" s="60" t="s">
        <v>31</v>
      </c>
      <c r="L4582" s="238">
        <v>2</v>
      </c>
      <c r="M4582" s="27">
        <f>L4582*130</f>
        <v>260</v>
      </c>
      <c r="N4582" s="23"/>
      <c r="O4582" s="184" t="s">
        <v>32</v>
      </c>
      <c r="P4582" s="250"/>
    </row>
    <row r="4583" s="226" customFormat="1" ht="18" customHeight="1" spans="1:16">
      <c r="A4583" s="24">
        <v>4578</v>
      </c>
      <c r="B4583" s="24" t="s">
        <v>23</v>
      </c>
      <c r="C4583" s="24" t="s">
        <v>24</v>
      </c>
      <c r="D4583" s="24" t="s">
        <v>25</v>
      </c>
      <c r="E4583" s="60" t="s">
        <v>4460</v>
      </c>
      <c r="F4583" s="60" t="s">
        <v>8710</v>
      </c>
      <c r="G4583" s="37" t="s">
        <v>8758</v>
      </c>
      <c r="H4583" s="24" t="s">
        <v>1583</v>
      </c>
      <c r="I4583" s="24">
        <v>6</v>
      </c>
      <c r="J4583" s="24" t="s">
        <v>8714</v>
      </c>
      <c r="K4583" s="60" t="s">
        <v>31</v>
      </c>
      <c r="L4583" s="238">
        <v>3</v>
      </c>
      <c r="M4583" s="27">
        <f>L4583*312</f>
        <v>936</v>
      </c>
      <c r="N4583" s="23"/>
      <c r="O4583" s="184" t="s">
        <v>32</v>
      </c>
      <c r="P4583" s="250"/>
    </row>
    <row r="4584" s="226" customFormat="1" ht="18" customHeight="1" spans="1:16">
      <c r="A4584" s="24">
        <v>4579</v>
      </c>
      <c r="B4584" s="24" t="s">
        <v>23</v>
      </c>
      <c r="C4584" s="24" t="s">
        <v>24</v>
      </c>
      <c r="D4584" s="24" t="s">
        <v>25</v>
      </c>
      <c r="E4584" s="60" t="s">
        <v>4460</v>
      </c>
      <c r="F4584" s="60" t="s">
        <v>8710</v>
      </c>
      <c r="G4584" s="37" t="s">
        <v>8759</v>
      </c>
      <c r="H4584" s="232" t="s">
        <v>194</v>
      </c>
      <c r="I4584" s="24">
        <v>4</v>
      </c>
      <c r="J4584" s="24" t="s">
        <v>8714</v>
      </c>
      <c r="K4584" s="60" t="s">
        <v>31</v>
      </c>
      <c r="L4584" s="238">
        <v>3</v>
      </c>
      <c r="M4584" s="27">
        <f t="shared" ref="M4584:M4591" si="216">L4584*130</f>
        <v>390</v>
      </c>
      <c r="N4584" s="23"/>
      <c r="O4584" s="184" t="s">
        <v>32</v>
      </c>
      <c r="P4584" s="250"/>
    </row>
    <row r="4585" s="226" customFormat="1" ht="18" customHeight="1" spans="1:16">
      <c r="A4585" s="24">
        <v>4580</v>
      </c>
      <c r="B4585" s="24" t="s">
        <v>23</v>
      </c>
      <c r="C4585" s="24" t="s">
        <v>24</v>
      </c>
      <c r="D4585" s="24" t="s">
        <v>25</v>
      </c>
      <c r="E4585" s="60" t="s">
        <v>4460</v>
      </c>
      <c r="F4585" s="60" t="s">
        <v>8710</v>
      </c>
      <c r="G4585" s="37" t="s">
        <v>8760</v>
      </c>
      <c r="H4585" s="232" t="s">
        <v>194</v>
      </c>
      <c r="I4585" s="24">
        <v>2</v>
      </c>
      <c r="J4585" s="24" t="s">
        <v>8714</v>
      </c>
      <c r="K4585" s="60" t="s">
        <v>31</v>
      </c>
      <c r="L4585" s="238">
        <v>2</v>
      </c>
      <c r="M4585" s="27">
        <f t="shared" si="216"/>
        <v>260</v>
      </c>
      <c r="N4585" s="23"/>
      <c r="O4585" s="184" t="s">
        <v>32</v>
      </c>
      <c r="P4585" s="250"/>
    </row>
    <row r="4586" s="226" customFormat="1" ht="18" customHeight="1" spans="1:16">
      <c r="A4586" s="24">
        <v>4581</v>
      </c>
      <c r="B4586" s="24" t="s">
        <v>23</v>
      </c>
      <c r="C4586" s="24" t="s">
        <v>24</v>
      </c>
      <c r="D4586" s="24" t="s">
        <v>25</v>
      </c>
      <c r="E4586" s="60" t="s">
        <v>4460</v>
      </c>
      <c r="F4586" s="60" t="s">
        <v>8710</v>
      </c>
      <c r="G4586" s="37" t="s">
        <v>8761</v>
      </c>
      <c r="H4586" s="232" t="s">
        <v>194</v>
      </c>
      <c r="I4586" s="24">
        <v>3</v>
      </c>
      <c r="J4586" s="24" t="s">
        <v>8714</v>
      </c>
      <c r="K4586" s="60" t="s">
        <v>31</v>
      </c>
      <c r="L4586" s="238">
        <v>2</v>
      </c>
      <c r="M4586" s="27">
        <f t="shared" si="216"/>
        <v>260</v>
      </c>
      <c r="N4586" s="23"/>
      <c r="O4586" s="184" t="s">
        <v>32</v>
      </c>
      <c r="P4586" s="250"/>
    </row>
    <row r="4587" s="226" customFormat="1" ht="18" customHeight="1" spans="1:16">
      <c r="A4587" s="24">
        <v>4582</v>
      </c>
      <c r="B4587" s="24" t="s">
        <v>23</v>
      </c>
      <c r="C4587" s="24" t="s">
        <v>24</v>
      </c>
      <c r="D4587" s="24" t="s">
        <v>25</v>
      </c>
      <c r="E4587" s="60" t="s">
        <v>4460</v>
      </c>
      <c r="F4587" s="60" t="s">
        <v>8710</v>
      </c>
      <c r="G4587" s="37" t="s">
        <v>8334</v>
      </c>
      <c r="H4587" s="232" t="s">
        <v>194</v>
      </c>
      <c r="I4587" s="24">
        <v>7</v>
      </c>
      <c r="J4587" s="24" t="s">
        <v>8714</v>
      </c>
      <c r="K4587" s="60" t="s">
        <v>31</v>
      </c>
      <c r="L4587" s="238">
        <v>3</v>
      </c>
      <c r="M4587" s="27">
        <f t="shared" si="216"/>
        <v>390</v>
      </c>
      <c r="N4587" s="23"/>
      <c r="O4587" s="184" t="s">
        <v>32</v>
      </c>
      <c r="P4587" s="250"/>
    </row>
    <row r="4588" s="226" customFormat="1" ht="18" customHeight="1" spans="1:16">
      <c r="A4588" s="24">
        <v>4583</v>
      </c>
      <c r="B4588" s="24" t="s">
        <v>23</v>
      </c>
      <c r="C4588" s="24" t="s">
        <v>24</v>
      </c>
      <c r="D4588" s="24" t="s">
        <v>25</v>
      </c>
      <c r="E4588" s="60" t="s">
        <v>4460</v>
      </c>
      <c r="F4588" s="60" t="s">
        <v>8710</v>
      </c>
      <c r="G4588" s="37" t="s">
        <v>8762</v>
      </c>
      <c r="H4588" s="232" t="s">
        <v>194</v>
      </c>
      <c r="I4588" s="24">
        <v>3</v>
      </c>
      <c r="J4588" s="24" t="s">
        <v>8714</v>
      </c>
      <c r="K4588" s="60" t="s">
        <v>31</v>
      </c>
      <c r="L4588" s="238">
        <v>3</v>
      </c>
      <c r="M4588" s="27">
        <f t="shared" si="216"/>
        <v>390</v>
      </c>
      <c r="N4588" s="23"/>
      <c r="O4588" s="184" t="s">
        <v>32</v>
      </c>
      <c r="P4588" s="250"/>
    </row>
    <row r="4589" s="226" customFormat="1" ht="18" customHeight="1" spans="1:16">
      <c r="A4589" s="24">
        <v>4584</v>
      </c>
      <c r="B4589" s="24" t="s">
        <v>23</v>
      </c>
      <c r="C4589" s="24" t="s">
        <v>24</v>
      </c>
      <c r="D4589" s="24" t="s">
        <v>25</v>
      </c>
      <c r="E4589" s="60" t="s">
        <v>4460</v>
      </c>
      <c r="F4589" s="60" t="s">
        <v>8710</v>
      </c>
      <c r="G4589" s="37" t="s">
        <v>8763</v>
      </c>
      <c r="H4589" s="232" t="s">
        <v>194</v>
      </c>
      <c r="I4589" s="24">
        <v>6</v>
      </c>
      <c r="J4589" s="24" t="s">
        <v>8714</v>
      </c>
      <c r="K4589" s="60" t="s">
        <v>31</v>
      </c>
      <c r="L4589" s="238">
        <v>3</v>
      </c>
      <c r="M4589" s="27">
        <f t="shared" si="216"/>
        <v>390</v>
      </c>
      <c r="N4589" s="23"/>
      <c r="O4589" s="184" t="s">
        <v>32</v>
      </c>
      <c r="P4589" s="250"/>
    </row>
    <row r="4590" s="226" customFormat="1" ht="18" customHeight="1" spans="1:16">
      <c r="A4590" s="24">
        <v>4585</v>
      </c>
      <c r="B4590" s="24" t="s">
        <v>23</v>
      </c>
      <c r="C4590" s="24" t="s">
        <v>24</v>
      </c>
      <c r="D4590" s="24" t="s">
        <v>25</v>
      </c>
      <c r="E4590" s="60" t="s">
        <v>4460</v>
      </c>
      <c r="F4590" s="60" t="s">
        <v>8710</v>
      </c>
      <c r="G4590" s="37" t="s">
        <v>8764</v>
      </c>
      <c r="H4590" s="232" t="s">
        <v>194</v>
      </c>
      <c r="I4590" s="24">
        <v>6</v>
      </c>
      <c r="J4590" s="24" t="s">
        <v>8714</v>
      </c>
      <c r="K4590" s="60" t="s">
        <v>31</v>
      </c>
      <c r="L4590" s="238">
        <v>3</v>
      </c>
      <c r="M4590" s="27">
        <f t="shared" si="216"/>
        <v>390</v>
      </c>
      <c r="N4590" s="23"/>
      <c r="O4590" s="184" t="s">
        <v>32</v>
      </c>
      <c r="P4590" s="250"/>
    </row>
    <row r="4591" s="226" customFormat="1" ht="18" customHeight="1" spans="1:16">
      <c r="A4591" s="24">
        <v>4586</v>
      </c>
      <c r="B4591" s="24" t="s">
        <v>23</v>
      </c>
      <c r="C4591" s="24" t="s">
        <v>24</v>
      </c>
      <c r="D4591" s="24" t="s">
        <v>25</v>
      </c>
      <c r="E4591" s="60" t="s">
        <v>4460</v>
      </c>
      <c r="F4591" s="60" t="s">
        <v>8710</v>
      </c>
      <c r="G4591" s="37" t="s">
        <v>8765</v>
      </c>
      <c r="H4591" s="232" t="s">
        <v>194</v>
      </c>
      <c r="I4591" s="24">
        <v>3</v>
      </c>
      <c r="J4591" s="24" t="s">
        <v>8716</v>
      </c>
      <c r="K4591" s="60" t="s">
        <v>31</v>
      </c>
      <c r="L4591" s="238">
        <v>3</v>
      </c>
      <c r="M4591" s="27">
        <f t="shared" si="216"/>
        <v>390</v>
      </c>
      <c r="N4591" s="23"/>
      <c r="O4591" s="184" t="s">
        <v>32</v>
      </c>
      <c r="P4591" s="250"/>
    </row>
    <row r="4592" s="226" customFormat="1" ht="18" customHeight="1" spans="1:16">
      <c r="A4592" s="24">
        <v>4587</v>
      </c>
      <c r="B4592" s="24" t="s">
        <v>23</v>
      </c>
      <c r="C4592" s="24" t="s">
        <v>24</v>
      </c>
      <c r="D4592" s="24" t="s">
        <v>25</v>
      </c>
      <c r="E4592" s="60" t="s">
        <v>4460</v>
      </c>
      <c r="F4592" s="60" t="s">
        <v>8710</v>
      </c>
      <c r="G4592" s="37" t="s">
        <v>8766</v>
      </c>
      <c r="H4592" s="24" t="s">
        <v>1583</v>
      </c>
      <c r="I4592" s="24">
        <v>3</v>
      </c>
      <c r="J4592" s="24" t="s">
        <v>8716</v>
      </c>
      <c r="K4592" s="60" t="s">
        <v>31</v>
      </c>
      <c r="L4592" s="238">
        <v>2</v>
      </c>
      <c r="M4592" s="27">
        <f>L4592*312</f>
        <v>624</v>
      </c>
      <c r="N4592" s="23"/>
      <c r="O4592" s="184" t="s">
        <v>32</v>
      </c>
      <c r="P4592" s="250"/>
    </row>
    <row r="4593" s="226" customFormat="1" ht="18" customHeight="1" spans="1:16">
      <c r="A4593" s="24">
        <v>4588</v>
      </c>
      <c r="B4593" s="24" t="s">
        <v>23</v>
      </c>
      <c r="C4593" s="24" t="s">
        <v>24</v>
      </c>
      <c r="D4593" s="24" t="s">
        <v>25</v>
      </c>
      <c r="E4593" s="60" t="s">
        <v>4460</v>
      </c>
      <c r="F4593" s="60" t="s">
        <v>8710</v>
      </c>
      <c r="G4593" s="37" t="s">
        <v>8767</v>
      </c>
      <c r="H4593" s="24" t="s">
        <v>194</v>
      </c>
      <c r="I4593" s="24">
        <v>8</v>
      </c>
      <c r="J4593" s="24" t="s">
        <v>8716</v>
      </c>
      <c r="K4593" s="60" t="s">
        <v>31</v>
      </c>
      <c r="L4593" s="238">
        <v>6</v>
      </c>
      <c r="M4593" s="27">
        <f t="shared" ref="M4593:M4604" si="217">L4593*130</f>
        <v>780</v>
      </c>
      <c r="N4593" s="23"/>
      <c r="O4593" s="184" t="s">
        <v>32</v>
      </c>
      <c r="P4593" s="250"/>
    </row>
    <row r="4594" s="226" customFormat="1" ht="18" customHeight="1" spans="1:16">
      <c r="A4594" s="24">
        <v>4589</v>
      </c>
      <c r="B4594" s="24" t="s">
        <v>23</v>
      </c>
      <c r="C4594" s="24" t="s">
        <v>24</v>
      </c>
      <c r="D4594" s="24" t="s">
        <v>25</v>
      </c>
      <c r="E4594" s="60" t="s">
        <v>4460</v>
      </c>
      <c r="F4594" s="60" t="s">
        <v>8710</v>
      </c>
      <c r="G4594" s="37" t="s">
        <v>8768</v>
      </c>
      <c r="H4594" s="24" t="s">
        <v>194</v>
      </c>
      <c r="I4594" s="24">
        <v>6</v>
      </c>
      <c r="J4594" s="24" t="s">
        <v>8716</v>
      </c>
      <c r="K4594" s="60" t="s">
        <v>31</v>
      </c>
      <c r="L4594" s="238">
        <v>6</v>
      </c>
      <c r="M4594" s="27">
        <f t="shared" si="217"/>
        <v>780</v>
      </c>
      <c r="N4594" s="23"/>
      <c r="O4594" s="184" t="s">
        <v>32</v>
      </c>
      <c r="P4594" s="250"/>
    </row>
    <row r="4595" s="226" customFormat="1" ht="18" customHeight="1" spans="1:16">
      <c r="A4595" s="24">
        <v>4590</v>
      </c>
      <c r="B4595" s="24" t="s">
        <v>23</v>
      </c>
      <c r="C4595" s="24" t="s">
        <v>24</v>
      </c>
      <c r="D4595" s="24" t="s">
        <v>25</v>
      </c>
      <c r="E4595" s="60" t="s">
        <v>4460</v>
      </c>
      <c r="F4595" s="60" t="s">
        <v>8710</v>
      </c>
      <c r="G4595" s="37" t="s">
        <v>8769</v>
      </c>
      <c r="H4595" s="24" t="s">
        <v>1583</v>
      </c>
      <c r="I4595" s="24">
        <v>4</v>
      </c>
      <c r="J4595" s="24" t="s">
        <v>8716</v>
      </c>
      <c r="K4595" s="60" t="s">
        <v>31</v>
      </c>
      <c r="L4595" s="238">
        <v>4</v>
      </c>
      <c r="M4595" s="27">
        <f t="shared" si="217"/>
        <v>520</v>
      </c>
      <c r="N4595" s="23"/>
      <c r="O4595" s="184" t="s">
        <v>32</v>
      </c>
      <c r="P4595" s="250"/>
    </row>
    <row r="4596" s="226" customFormat="1" ht="18" customHeight="1" spans="1:16">
      <c r="A4596" s="24">
        <v>4591</v>
      </c>
      <c r="B4596" s="24" t="s">
        <v>23</v>
      </c>
      <c r="C4596" s="24" t="s">
        <v>24</v>
      </c>
      <c r="D4596" s="24" t="s">
        <v>25</v>
      </c>
      <c r="E4596" s="60" t="s">
        <v>4460</v>
      </c>
      <c r="F4596" s="60" t="s">
        <v>8710</v>
      </c>
      <c r="G4596" s="37" t="s">
        <v>8770</v>
      </c>
      <c r="H4596" s="232" t="s">
        <v>194</v>
      </c>
      <c r="I4596" s="24">
        <v>3</v>
      </c>
      <c r="J4596" s="24" t="s">
        <v>8716</v>
      </c>
      <c r="K4596" s="60" t="s">
        <v>31</v>
      </c>
      <c r="L4596" s="238">
        <v>3</v>
      </c>
      <c r="M4596" s="27">
        <f t="shared" si="217"/>
        <v>390</v>
      </c>
      <c r="N4596" s="23"/>
      <c r="O4596" s="184" t="s">
        <v>32</v>
      </c>
      <c r="P4596" s="250"/>
    </row>
    <row r="4597" s="226" customFormat="1" ht="18" customHeight="1" spans="1:16">
      <c r="A4597" s="24">
        <v>4592</v>
      </c>
      <c r="B4597" s="24" t="s">
        <v>23</v>
      </c>
      <c r="C4597" s="24" t="s">
        <v>24</v>
      </c>
      <c r="D4597" s="24" t="s">
        <v>25</v>
      </c>
      <c r="E4597" s="60" t="s">
        <v>4460</v>
      </c>
      <c r="F4597" s="60" t="s">
        <v>8710</v>
      </c>
      <c r="G4597" s="37" t="s">
        <v>8771</v>
      </c>
      <c r="H4597" s="24" t="s">
        <v>194</v>
      </c>
      <c r="I4597" s="24">
        <v>7</v>
      </c>
      <c r="J4597" s="24" t="s">
        <v>8716</v>
      </c>
      <c r="K4597" s="60" t="s">
        <v>31</v>
      </c>
      <c r="L4597" s="238">
        <v>6</v>
      </c>
      <c r="M4597" s="27">
        <f t="shared" si="217"/>
        <v>780</v>
      </c>
      <c r="N4597" s="23"/>
      <c r="O4597" s="184" t="s">
        <v>32</v>
      </c>
      <c r="P4597" s="250"/>
    </row>
    <row r="4598" s="226" customFormat="1" ht="18" customHeight="1" spans="1:16">
      <c r="A4598" s="24">
        <v>4593</v>
      </c>
      <c r="B4598" s="24" t="s">
        <v>23</v>
      </c>
      <c r="C4598" s="24" t="s">
        <v>24</v>
      </c>
      <c r="D4598" s="24" t="s">
        <v>25</v>
      </c>
      <c r="E4598" s="60" t="s">
        <v>4460</v>
      </c>
      <c r="F4598" s="60" t="s">
        <v>8710</v>
      </c>
      <c r="G4598" s="37" t="s">
        <v>8772</v>
      </c>
      <c r="H4598" s="232" t="s">
        <v>194</v>
      </c>
      <c r="I4598" s="24">
        <v>3</v>
      </c>
      <c r="J4598" s="24" t="s">
        <v>8716</v>
      </c>
      <c r="K4598" s="60" t="s">
        <v>31</v>
      </c>
      <c r="L4598" s="238">
        <v>3</v>
      </c>
      <c r="M4598" s="27">
        <f t="shared" si="217"/>
        <v>390</v>
      </c>
      <c r="N4598" s="23"/>
      <c r="O4598" s="184" t="s">
        <v>32</v>
      </c>
      <c r="P4598" s="250"/>
    </row>
    <row r="4599" s="226" customFormat="1" ht="18" customHeight="1" spans="1:16">
      <c r="A4599" s="24">
        <v>4594</v>
      </c>
      <c r="B4599" s="24" t="s">
        <v>23</v>
      </c>
      <c r="C4599" s="24" t="s">
        <v>24</v>
      </c>
      <c r="D4599" s="24" t="s">
        <v>25</v>
      </c>
      <c r="E4599" s="60" t="s">
        <v>4460</v>
      </c>
      <c r="F4599" s="60" t="s">
        <v>8710</v>
      </c>
      <c r="G4599" s="37" t="s">
        <v>8773</v>
      </c>
      <c r="H4599" s="232" t="s">
        <v>194</v>
      </c>
      <c r="I4599" s="24">
        <v>3</v>
      </c>
      <c r="J4599" s="24" t="s">
        <v>8716</v>
      </c>
      <c r="K4599" s="60" t="s">
        <v>31</v>
      </c>
      <c r="L4599" s="238">
        <v>3</v>
      </c>
      <c r="M4599" s="27">
        <f t="shared" si="217"/>
        <v>390</v>
      </c>
      <c r="N4599" s="23"/>
      <c r="O4599" s="184" t="s">
        <v>32</v>
      </c>
      <c r="P4599" s="250"/>
    </row>
    <row r="4600" s="226" customFormat="1" ht="18" customHeight="1" spans="1:16">
      <c r="A4600" s="24">
        <v>4595</v>
      </c>
      <c r="B4600" s="24" t="s">
        <v>23</v>
      </c>
      <c r="C4600" s="24" t="s">
        <v>24</v>
      </c>
      <c r="D4600" s="24" t="s">
        <v>25</v>
      </c>
      <c r="E4600" s="60" t="s">
        <v>4460</v>
      </c>
      <c r="F4600" s="60" t="s">
        <v>8710</v>
      </c>
      <c r="G4600" s="37" t="s">
        <v>8774</v>
      </c>
      <c r="H4600" s="232" t="s">
        <v>194</v>
      </c>
      <c r="I4600" s="24">
        <v>3</v>
      </c>
      <c r="J4600" s="24" t="s">
        <v>8716</v>
      </c>
      <c r="K4600" s="60" t="s">
        <v>31</v>
      </c>
      <c r="L4600" s="238">
        <v>3</v>
      </c>
      <c r="M4600" s="27">
        <f t="shared" si="217"/>
        <v>390</v>
      </c>
      <c r="N4600" s="23"/>
      <c r="O4600" s="184" t="s">
        <v>32</v>
      </c>
      <c r="P4600" s="250"/>
    </row>
    <row r="4601" s="226" customFormat="1" ht="18" customHeight="1" spans="1:16">
      <c r="A4601" s="24">
        <v>4596</v>
      </c>
      <c r="B4601" s="24" t="s">
        <v>23</v>
      </c>
      <c r="C4601" s="24" t="s">
        <v>24</v>
      </c>
      <c r="D4601" s="24" t="s">
        <v>25</v>
      </c>
      <c r="E4601" s="60" t="s">
        <v>4460</v>
      </c>
      <c r="F4601" s="60" t="s">
        <v>8710</v>
      </c>
      <c r="G4601" s="37" t="s">
        <v>8775</v>
      </c>
      <c r="H4601" s="232" t="s">
        <v>194</v>
      </c>
      <c r="I4601" s="24">
        <v>3</v>
      </c>
      <c r="J4601" s="24" t="s">
        <v>8716</v>
      </c>
      <c r="K4601" s="60" t="s">
        <v>31</v>
      </c>
      <c r="L4601" s="238">
        <v>3</v>
      </c>
      <c r="M4601" s="27">
        <f t="shared" si="217"/>
        <v>390</v>
      </c>
      <c r="N4601" s="23"/>
      <c r="O4601" s="184" t="s">
        <v>32</v>
      </c>
      <c r="P4601" s="250"/>
    </row>
    <row r="4602" s="226" customFormat="1" ht="18" customHeight="1" spans="1:16">
      <c r="A4602" s="24">
        <v>4597</v>
      </c>
      <c r="B4602" s="24" t="s">
        <v>23</v>
      </c>
      <c r="C4602" s="24" t="s">
        <v>24</v>
      </c>
      <c r="D4602" s="24" t="s">
        <v>25</v>
      </c>
      <c r="E4602" s="60" t="s">
        <v>4460</v>
      </c>
      <c r="F4602" s="60" t="s">
        <v>8710</v>
      </c>
      <c r="G4602" s="37" t="s">
        <v>8776</v>
      </c>
      <c r="H4602" s="24" t="s">
        <v>194</v>
      </c>
      <c r="I4602" s="24">
        <v>4</v>
      </c>
      <c r="J4602" s="24" t="s">
        <v>8716</v>
      </c>
      <c r="K4602" s="60" t="s">
        <v>31</v>
      </c>
      <c r="L4602" s="238">
        <v>4</v>
      </c>
      <c r="M4602" s="27">
        <f t="shared" si="217"/>
        <v>520</v>
      </c>
      <c r="N4602" s="23"/>
      <c r="O4602" s="184" t="s">
        <v>32</v>
      </c>
      <c r="P4602" s="250"/>
    </row>
    <row r="4603" s="226" customFormat="1" ht="18" customHeight="1" spans="1:16">
      <c r="A4603" s="24">
        <v>4598</v>
      </c>
      <c r="B4603" s="24" t="s">
        <v>23</v>
      </c>
      <c r="C4603" s="24" t="s">
        <v>24</v>
      </c>
      <c r="D4603" s="24" t="s">
        <v>25</v>
      </c>
      <c r="E4603" s="60" t="s">
        <v>4460</v>
      </c>
      <c r="F4603" s="60" t="s">
        <v>8710</v>
      </c>
      <c r="G4603" s="37" t="s">
        <v>8777</v>
      </c>
      <c r="H4603" s="232" t="s">
        <v>194</v>
      </c>
      <c r="I4603" s="24">
        <v>5</v>
      </c>
      <c r="J4603" s="24" t="s">
        <v>8716</v>
      </c>
      <c r="K4603" s="60" t="s">
        <v>31</v>
      </c>
      <c r="L4603" s="238">
        <v>3</v>
      </c>
      <c r="M4603" s="27">
        <f t="shared" si="217"/>
        <v>390</v>
      </c>
      <c r="N4603" s="23"/>
      <c r="O4603" s="184" t="s">
        <v>32</v>
      </c>
      <c r="P4603" s="250"/>
    </row>
    <row r="4604" s="226" customFormat="1" ht="18" customHeight="1" spans="1:16">
      <c r="A4604" s="24">
        <v>4599</v>
      </c>
      <c r="B4604" s="24" t="s">
        <v>23</v>
      </c>
      <c r="C4604" s="24" t="s">
        <v>24</v>
      </c>
      <c r="D4604" s="24" t="s">
        <v>25</v>
      </c>
      <c r="E4604" s="24" t="s">
        <v>4460</v>
      </c>
      <c r="F4604" s="24" t="s">
        <v>8710</v>
      </c>
      <c r="G4604" s="37" t="s">
        <v>8778</v>
      </c>
      <c r="H4604" s="24" t="s">
        <v>194</v>
      </c>
      <c r="I4604" s="24">
        <v>6</v>
      </c>
      <c r="J4604" s="24" t="s">
        <v>8716</v>
      </c>
      <c r="K4604" s="60" t="s">
        <v>31</v>
      </c>
      <c r="L4604" s="238">
        <v>5</v>
      </c>
      <c r="M4604" s="27">
        <f t="shared" si="217"/>
        <v>650</v>
      </c>
      <c r="N4604" s="23"/>
      <c r="O4604" s="184" t="s">
        <v>32</v>
      </c>
      <c r="P4604" s="250"/>
    </row>
    <row r="4605" s="226" customFormat="1" ht="18" customHeight="1" spans="1:16">
      <c r="A4605" s="24">
        <v>4600</v>
      </c>
      <c r="B4605" s="24" t="s">
        <v>23</v>
      </c>
      <c r="C4605" s="24" t="s">
        <v>24</v>
      </c>
      <c r="D4605" s="24" t="s">
        <v>25</v>
      </c>
      <c r="E4605" s="60" t="s">
        <v>4460</v>
      </c>
      <c r="F4605" s="60" t="s">
        <v>8710</v>
      </c>
      <c r="G4605" s="37" t="s">
        <v>8779</v>
      </c>
      <c r="H4605" s="24" t="s">
        <v>1583</v>
      </c>
      <c r="I4605" s="24">
        <v>6</v>
      </c>
      <c r="J4605" s="24" t="s">
        <v>8716</v>
      </c>
      <c r="K4605" s="60" t="s">
        <v>31</v>
      </c>
      <c r="L4605" s="238">
        <v>3</v>
      </c>
      <c r="M4605" s="27">
        <f>L4605*312</f>
        <v>936</v>
      </c>
      <c r="N4605" s="23"/>
      <c r="O4605" s="184" t="s">
        <v>32</v>
      </c>
      <c r="P4605" s="250"/>
    </row>
    <row r="4606" s="226" customFormat="1" ht="18" customHeight="1" spans="1:16">
      <c r="A4606" s="24">
        <v>4601</v>
      </c>
      <c r="B4606" s="24" t="s">
        <v>23</v>
      </c>
      <c r="C4606" s="24" t="s">
        <v>24</v>
      </c>
      <c r="D4606" s="24" t="s">
        <v>25</v>
      </c>
      <c r="E4606" s="60" t="s">
        <v>4460</v>
      </c>
      <c r="F4606" s="60" t="s">
        <v>8710</v>
      </c>
      <c r="G4606" s="37" t="s">
        <v>8780</v>
      </c>
      <c r="H4606" s="24" t="s">
        <v>194</v>
      </c>
      <c r="I4606" s="24">
        <v>4</v>
      </c>
      <c r="J4606" s="24" t="s">
        <v>8716</v>
      </c>
      <c r="K4606" s="60" t="s">
        <v>31</v>
      </c>
      <c r="L4606" s="238">
        <v>4</v>
      </c>
      <c r="M4606" s="27">
        <f t="shared" ref="M4606:M4611" si="218">L4606*130</f>
        <v>520</v>
      </c>
      <c r="N4606" s="23"/>
      <c r="O4606" s="184" t="s">
        <v>32</v>
      </c>
      <c r="P4606" s="250"/>
    </row>
    <row r="4607" s="226" customFormat="1" ht="18" customHeight="1" spans="1:16">
      <c r="A4607" s="24">
        <v>4602</v>
      </c>
      <c r="B4607" s="24" t="s">
        <v>23</v>
      </c>
      <c r="C4607" s="24" t="s">
        <v>24</v>
      </c>
      <c r="D4607" s="24" t="s">
        <v>25</v>
      </c>
      <c r="E4607" s="60" t="s">
        <v>4460</v>
      </c>
      <c r="F4607" s="60" t="s">
        <v>8710</v>
      </c>
      <c r="G4607" s="37" t="s">
        <v>8781</v>
      </c>
      <c r="H4607" s="232" t="s">
        <v>194</v>
      </c>
      <c r="I4607" s="24">
        <v>4</v>
      </c>
      <c r="J4607" s="24" t="s">
        <v>8716</v>
      </c>
      <c r="K4607" s="60" t="s">
        <v>31</v>
      </c>
      <c r="L4607" s="238">
        <v>3</v>
      </c>
      <c r="M4607" s="27">
        <f t="shared" si="218"/>
        <v>390</v>
      </c>
      <c r="N4607" s="23"/>
      <c r="O4607" s="184" t="s">
        <v>32</v>
      </c>
      <c r="P4607" s="250"/>
    </row>
    <row r="4608" s="226" customFormat="1" ht="18" customHeight="1" spans="1:16">
      <c r="A4608" s="24">
        <v>4603</v>
      </c>
      <c r="B4608" s="24" t="s">
        <v>23</v>
      </c>
      <c r="C4608" s="24" t="s">
        <v>24</v>
      </c>
      <c r="D4608" s="24" t="s">
        <v>25</v>
      </c>
      <c r="E4608" s="60" t="s">
        <v>4460</v>
      </c>
      <c r="F4608" s="60" t="s">
        <v>8710</v>
      </c>
      <c r="G4608" s="37" t="s">
        <v>8782</v>
      </c>
      <c r="H4608" s="232" t="s">
        <v>194</v>
      </c>
      <c r="I4608" s="24">
        <v>3</v>
      </c>
      <c r="J4608" s="24" t="s">
        <v>8716</v>
      </c>
      <c r="K4608" s="60" t="s">
        <v>31</v>
      </c>
      <c r="L4608" s="238">
        <v>3</v>
      </c>
      <c r="M4608" s="27">
        <f t="shared" si="218"/>
        <v>390</v>
      </c>
      <c r="N4608" s="23"/>
      <c r="O4608" s="184" t="s">
        <v>32</v>
      </c>
      <c r="P4608" s="250"/>
    </row>
    <row r="4609" s="226" customFormat="1" ht="18" customHeight="1" spans="1:16">
      <c r="A4609" s="24">
        <v>4604</v>
      </c>
      <c r="B4609" s="24" t="s">
        <v>23</v>
      </c>
      <c r="C4609" s="24" t="s">
        <v>24</v>
      </c>
      <c r="D4609" s="24" t="s">
        <v>25</v>
      </c>
      <c r="E4609" s="60" t="s">
        <v>4460</v>
      </c>
      <c r="F4609" s="60" t="s">
        <v>8710</v>
      </c>
      <c r="G4609" s="37" t="s">
        <v>8783</v>
      </c>
      <c r="H4609" s="24" t="s">
        <v>194</v>
      </c>
      <c r="I4609" s="24">
        <v>7</v>
      </c>
      <c r="J4609" s="24" t="s">
        <v>8716</v>
      </c>
      <c r="K4609" s="60" t="s">
        <v>31</v>
      </c>
      <c r="L4609" s="238">
        <v>6</v>
      </c>
      <c r="M4609" s="27">
        <f t="shared" si="218"/>
        <v>780</v>
      </c>
      <c r="N4609" s="23"/>
      <c r="O4609" s="184" t="s">
        <v>32</v>
      </c>
      <c r="P4609" s="250"/>
    </row>
    <row r="4610" s="226" customFormat="1" ht="18" customHeight="1" spans="1:16">
      <c r="A4610" s="24">
        <v>4605</v>
      </c>
      <c r="B4610" s="24" t="s">
        <v>23</v>
      </c>
      <c r="C4610" s="24" t="s">
        <v>24</v>
      </c>
      <c r="D4610" s="24" t="s">
        <v>25</v>
      </c>
      <c r="E4610" s="60" t="s">
        <v>4460</v>
      </c>
      <c r="F4610" s="60" t="s">
        <v>8710</v>
      </c>
      <c r="G4610" s="37" t="s">
        <v>8784</v>
      </c>
      <c r="H4610" s="24" t="s">
        <v>194</v>
      </c>
      <c r="I4610" s="24">
        <v>6</v>
      </c>
      <c r="J4610" s="24" t="s">
        <v>8716</v>
      </c>
      <c r="K4610" s="60" t="s">
        <v>31</v>
      </c>
      <c r="L4610" s="238">
        <v>5</v>
      </c>
      <c r="M4610" s="27">
        <f t="shared" si="218"/>
        <v>650</v>
      </c>
      <c r="N4610" s="23"/>
      <c r="O4610" s="184" t="s">
        <v>32</v>
      </c>
      <c r="P4610" s="250"/>
    </row>
    <row r="4611" s="226" customFormat="1" ht="18" customHeight="1" spans="1:16">
      <c r="A4611" s="24">
        <v>4606</v>
      </c>
      <c r="B4611" s="24" t="s">
        <v>23</v>
      </c>
      <c r="C4611" s="24" t="s">
        <v>24</v>
      </c>
      <c r="D4611" s="24" t="s">
        <v>25</v>
      </c>
      <c r="E4611" s="60" t="s">
        <v>4460</v>
      </c>
      <c r="F4611" s="60" t="s">
        <v>8710</v>
      </c>
      <c r="G4611" s="37" t="s">
        <v>8785</v>
      </c>
      <c r="H4611" s="24" t="s">
        <v>194</v>
      </c>
      <c r="I4611" s="24">
        <v>4</v>
      </c>
      <c r="J4611" s="24" t="s">
        <v>8716</v>
      </c>
      <c r="K4611" s="60" t="s">
        <v>31</v>
      </c>
      <c r="L4611" s="238">
        <v>4</v>
      </c>
      <c r="M4611" s="27">
        <f t="shared" si="218"/>
        <v>520</v>
      </c>
      <c r="N4611" s="23"/>
      <c r="O4611" s="184" t="s">
        <v>32</v>
      </c>
      <c r="P4611" s="250"/>
    </row>
    <row r="4612" s="226" customFormat="1" ht="18" customHeight="1" spans="1:16">
      <c r="A4612" s="24">
        <v>4607</v>
      </c>
      <c r="B4612" s="24" t="s">
        <v>23</v>
      </c>
      <c r="C4612" s="24" t="s">
        <v>24</v>
      </c>
      <c r="D4612" s="24" t="s">
        <v>25</v>
      </c>
      <c r="E4612" s="60" t="s">
        <v>4460</v>
      </c>
      <c r="F4612" s="60" t="s">
        <v>8710</v>
      </c>
      <c r="G4612" s="37" t="s">
        <v>8786</v>
      </c>
      <c r="H4612" s="232" t="s">
        <v>194</v>
      </c>
      <c r="I4612" s="24">
        <v>1</v>
      </c>
      <c r="J4612" s="24" t="s">
        <v>8716</v>
      </c>
      <c r="K4612" s="60" t="s">
        <v>31</v>
      </c>
      <c r="L4612" s="238">
        <v>1</v>
      </c>
      <c r="M4612" s="27">
        <f>L4612*312</f>
        <v>312</v>
      </c>
      <c r="N4612" s="23"/>
      <c r="O4612" s="184" t="s">
        <v>32</v>
      </c>
      <c r="P4612" s="250"/>
    </row>
    <row r="4613" s="226" customFormat="1" ht="18" customHeight="1" spans="1:16">
      <c r="A4613" s="24">
        <v>4608</v>
      </c>
      <c r="B4613" s="24" t="s">
        <v>23</v>
      </c>
      <c r="C4613" s="24" t="s">
        <v>24</v>
      </c>
      <c r="D4613" s="24" t="s">
        <v>25</v>
      </c>
      <c r="E4613" s="60" t="s">
        <v>4460</v>
      </c>
      <c r="F4613" s="60" t="s">
        <v>8710</v>
      </c>
      <c r="G4613" s="37" t="s">
        <v>8787</v>
      </c>
      <c r="H4613" s="24" t="s">
        <v>194</v>
      </c>
      <c r="I4613" s="24">
        <v>4</v>
      </c>
      <c r="J4613" s="24" t="s">
        <v>8788</v>
      </c>
      <c r="K4613" s="60" t="s">
        <v>31</v>
      </c>
      <c r="L4613" s="238">
        <v>4</v>
      </c>
      <c r="M4613" s="27">
        <f>L4613*130</f>
        <v>520</v>
      </c>
      <c r="N4613" s="23"/>
      <c r="O4613" s="184" t="s">
        <v>32</v>
      </c>
      <c r="P4613" s="250"/>
    </row>
    <row r="4614" s="226" customFormat="1" ht="18" customHeight="1" spans="1:16">
      <c r="A4614" s="24">
        <v>4609</v>
      </c>
      <c r="B4614" s="24" t="s">
        <v>23</v>
      </c>
      <c r="C4614" s="24" t="s">
        <v>24</v>
      </c>
      <c r="D4614" s="24" t="s">
        <v>25</v>
      </c>
      <c r="E4614" s="24" t="s">
        <v>4460</v>
      </c>
      <c r="F4614" s="24" t="s">
        <v>8710</v>
      </c>
      <c r="G4614" s="238" t="s">
        <v>8789</v>
      </c>
      <c r="H4614" s="24" t="s">
        <v>194</v>
      </c>
      <c r="I4614" s="24">
        <v>4</v>
      </c>
      <c r="J4614" s="24" t="s">
        <v>8788</v>
      </c>
      <c r="K4614" s="60" t="s">
        <v>31</v>
      </c>
      <c r="L4614" s="238">
        <v>4</v>
      </c>
      <c r="M4614" s="27">
        <f>L4614*130</f>
        <v>520</v>
      </c>
      <c r="N4614" s="23"/>
      <c r="O4614" s="184" t="s">
        <v>32</v>
      </c>
      <c r="P4614" s="251"/>
    </row>
    <row r="4615" s="226" customFormat="1" ht="18" customHeight="1" spans="1:16">
      <c r="A4615" s="24">
        <v>4610</v>
      </c>
      <c r="B4615" s="24" t="s">
        <v>23</v>
      </c>
      <c r="C4615" s="24" t="s">
        <v>24</v>
      </c>
      <c r="D4615" s="24" t="s">
        <v>25</v>
      </c>
      <c r="E4615" s="60" t="s">
        <v>4460</v>
      </c>
      <c r="F4615" s="60" t="s">
        <v>8710</v>
      </c>
      <c r="G4615" s="37" t="s">
        <v>8790</v>
      </c>
      <c r="H4615" s="24" t="s">
        <v>194</v>
      </c>
      <c r="I4615" s="24">
        <v>4</v>
      </c>
      <c r="J4615" s="24" t="s">
        <v>8788</v>
      </c>
      <c r="K4615" s="60" t="s">
        <v>31</v>
      </c>
      <c r="L4615" s="238">
        <v>4</v>
      </c>
      <c r="M4615" s="27">
        <f>L4615*130</f>
        <v>520</v>
      </c>
      <c r="N4615" s="23"/>
      <c r="O4615" s="184" t="s">
        <v>32</v>
      </c>
      <c r="P4615" s="250"/>
    </row>
    <row r="4616" s="226" customFormat="1" ht="18" customHeight="1" spans="1:16">
      <c r="A4616" s="24">
        <v>4611</v>
      </c>
      <c r="B4616" s="24" t="s">
        <v>23</v>
      </c>
      <c r="C4616" s="24" t="s">
        <v>24</v>
      </c>
      <c r="D4616" s="24" t="s">
        <v>25</v>
      </c>
      <c r="E4616" s="60" t="s">
        <v>4460</v>
      </c>
      <c r="F4616" s="60" t="s">
        <v>8710</v>
      </c>
      <c r="G4616" s="37" t="s">
        <v>8791</v>
      </c>
      <c r="H4616" s="232" t="s">
        <v>194</v>
      </c>
      <c r="I4616" s="24">
        <v>3</v>
      </c>
      <c r="J4616" s="24" t="s">
        <v>8788</v>
      </c>
      <c r="K4616" s="60" t="s">
        <v>31</v>
      </c>
      <c r="L4616" s="238">
        <v>3</v>
      </c>
      <c r="M4616" s="27">
        <f>L4616*130</f>
        <v>390</v>
      </c>
      <c r="N4616" s="23"/>
      <c r="O4616" s="184" t="s">
        <v>32</v>
      </c>
      <c r="P4616" s="250"/>
    </row>
    <row r="4617" s="226" customFormat="1" ht="18" customHeight="1" spans="1:16">
      <c r="A4617" s="24">
        <v>4612</v>
      </c>
      <c r="B4617" s="24" t="s">
        <v>23</v>
      </c>
      <c r="C4617" s="24" t="s">
        <v>24</v>
      </c>
      <c r="D4617" s="24" t="s">
        <v>25</v>
      </c>
      <c r="E4617" s="60" t="s">
        <v>4460</v>
      </c>
      <c r="F4617" s="60" t="s">
        <v>8710</v>
      </c>
      <c r="G4617" s="37" t="s">
        <v>8792</v>
      </c>
      <c r="H4617" s="24" t="s">
        <v>51</v>
      </c>
      <c r="I4617" s="24">
        <v>5</v>
      </c>
      <c r="J4617" s="24" t="s">
        <v>8788</v>
      </c>
      <c r="K4617" s="60" t="s">
        <v>31</v>
      </c>
      <c r="L4617" s="238">
        <v>5</v>
      </c>
      <c r="M4617" s="27">
        <f>L4617*312</f>
        <v>1560</v>
      </c>
      <c r="N4617" s="23"/>
      <c r="O4617" s="184" t="s">
        <v>32</v>
      </c>
      <c r="P4617" s="250"/>
    </row>
    <row r="4618" s="226" customFormat="1" ht="18" customHeight="1" spans="1:16">
      <c r="A4618" s="24">
        <v>4613</v>
      </c>
      <c r="B4618" s="24" t="s">
        <v>23</v>
      </c>
      <c r="C4618" s="24" t="s">
        <v>24</v>
      </c>
      <c r="D4618" s="24" t="s">
        <v>25</v>
      </c>
      <c r="E4618" s="60" t="s">
        <v>4460</v>
      </c>
      <c r="F4618" s="60" t="s">
        <v>8710</v>
      </c>
      <c r="G4618" s="37" t="s">
        <v>8793</v>
      </c>
      <c r="H4618" s="24" t="s">
        <v>1583</v>
      </c>
      <c r="I4618" s="24">
        <v>2</v>
      </c>
      <c r="J4618" s="24" t="s">
        <v>8788</v>
      </c>
      <c r="K4618" s="60" t="s">
        <v>31</v>
      </c>
      <c r="L4618" s="238">
        <v>2</v>
      </c>
      <c r="M4618" s="27">
        <f>L4618*312</f>
        <v>624</v>
      </c>
      <c r="N4618" s="23"/>
      <c r="O4618" s="184" t="s">
        <v>32</v>
      </c>
      <c r="P4618" s="250"/>
    </row>
    <row r="4619" s="226" customFormat="1" ht="18" customHeight="1" spans="1:16">
      <c r="A4619" s="24">
        <v>4614</v>
      </c>
      <c r="B4619" s="24" t="s">
        <v>23</v>
      </c>
      <c r="C4619" s="24" t="s">
        <v>24</v>
      </c>
      <c r="D4619" s="24" t="s">
        <v>25</v>
      </c>
      <c r="E4619" s="60" t="s">
        <v>4460</v>
      </c>
      <c r="F4619" s="60" t="s">
        <v>8710</v>
      </c>
      <c r="G4619" s="37" t="s">
        <v>8794</v>
      </c>
      <c r="H4619" s="232" t="s">
        <v>194</v>
      </c>
      <c r="I4619" s="24">
        <v>2</v>
      </c>
      <c r="J4619" s="24" t="s">
        <v>8788</v>
      </c>
      <c r="K4619" s="60" t="s">
        <v>31</v>
      </c>
      <c r="L4619" s="238">
        <v>2</v>
      </c>
      <c r="M4619" s="27">
        <f>L4619*130</f>
        <v>260</v>
      </c>
      <c r="N4619" s="23"/>
      <c r="O4619" s="184" t="s">
        <v>32</v>
      </c>
      <c r="P4619" s="250"/>
    </row>
    <row r="4620" s="226" customFormat="1" ht="18" customHeight="1" spans="1:16">
      <c r="A4620" s="24">
        <v>4615</v>
      </c>
      <c r="B4620" s="24" t="s">
        <v>23</v>
      </c>
      <c r="C4620" s="24" t="s">
        <v>24</v>
      </c>
      <c r="D4620" s="24" t="s">
        <v>25</v>
      </c>
      <c r="E4620" s="60" t="s">
        <v>4460</v>
      </c>
      <c r="F4620" s="60" t="s">
        <v>8710</v>
      </c>
      <c r="G4620" s="37" t="s">
        <v>8795</v>
      </c>
      <c r="H4620" s="232" t="s">
        <v>194</v>
      </c>
      <c r="I4620" s="24">
        <v>2</v>
      </c>
      <c r="J4620" s="24" t="s">
        <v>8788</v>
      </c>
      <c r="K4620" s="60" t="s">
        <v>31</v>
      </c>
      <c r="L4620" s="238">
        <v>2</v>
      </c>
      <c r="M4620" s="27">
        <f>L4620*130</f>
        <v>260</v>
      </c>
      <c r="N4620" s="23"/>
      <c r="O4620" s="184" t="s">
        <v>32</v>
      </c>
      <c r="P4620" s="250"/>
    </row>
    <row r="4621" s="226" customFormat="1" ht="18" customHeight="1" spans="1:16">
      <c r="A4621" s="24">
        <v>4616</v>
      </c>
      <c r="B4621" s="24" t="s">
        <v>23</v>
      </c>
      <c r="C4621" s="24" t="s">
        <v>24</v>
      </c>
      <c r="D4621" s="24" t="s">
        <v>25</v>
      </c>
      <c r="E4621" s="60" t="s">
        <v>4878</v>
      </c>
      <c r="F4621" s="60" t="s">
        <v>8710</v>
      </c>
      <c r="G4621" s="37" t="s">
        <v>8796</v>
      </c>
      <c r="H4621" s="24" t="s">
        <v>1583</v>
      </c>
      <c r="I4621" s="24">
        <v>4</v>
      </c>
      <c r="J4621" s="24" t="s">
        <v>8788</v>
      </c>
      <c r="K4621" s="60" t="s">
        <v>31</v>
      </c>
      <c r="L4621" s="238">
        <v>4</v>
      </c>
      <c r="M4621" s="27">
        <f>L4621*130</f>
        <v>520</v>
      </c>
      <c r="N4621" s="23"/>
      <c r="O4621" s="184" t="s">
        <v>32</v>
      </c>
      <c r="P4621" s="250"/>
    </row>
    <row r="4622" s="226" customFormat="1" ht="18" customHeight="1" spans="1:16">
      <c r="A4622" s="24">
        <v>4617</v>
      </c>
      <c r="B4622" s="24" t="s">
        <v>23</v>
      </c>
      <c r="C4622" s="24" t="s">
        <v>24</v>
      </c>
      <c r="D4622" s="24" t="s">
        <v>25</v>
      </c>
      <c r="E4622" s="60" t="s">
        <v>4460</v>
      </c>
      <c r="F4622" s="60" t="s">
        <v>8710</v>
      </c>
      <c r="G4622" s="37" t="s">
        <v>917</v>
      </c>
      <c r="H4622" s="232" t="s">
        <v>194</v>
      </c>
      <c r="I4622" s="24">
        <v>2</v>
      </c>
      <c r="J4622" s="24" t="s">
        <v>8788</v>
      </c>
      <c r="K4622" s="60" t="s">
        <v>31</v>
      </c>
      <c r="L4622" s="238">
        <v>2</v>
      </c>
      <c r="M4622" s="27">
        <f>L4622*130</f>
        <v>260</v>
      </c>
      <c r="N4622" s="23"/>
      <c r="O4622" s="184" t="s">
        <v>32</v>
      </c>
      <c r="P4622" s="250"/>
    </row>
    <row r="4623" s="226" customFormat="1" ht="18" customHeight="1" spans="1:16">
      <c r="A4623" s="24">
        <v>4618</v>
      </c>
      <c r="B4623" s="24" t="s">
        <v>23</v>
      </c>
      <c r="C4623" s="24" t="s">
        <v>24</v>
      </c>
      <c r="D4623" s="24" t="s">
        <v>25</v>
      </c>
      <c r="E4623" s="60" t="s">
        <v>4460</v>
      </c>
      <c r="F4623" s="60" t="s">
        <v>8710</v>
      </c>
      <c r="G4623" s="37" t="s">
        <v>8797</v>
      </c>
      <c r="H4623" s="232" t="s">
        <v>194</v>
      </c>
      <c r="I4623" s="24">
        <v>3</v>
      </c>
      <c r="J4623" s="24" t="s">
        <v>8788</v>
      </c>
      <c r="K4623" s="60" t="s">
        <v>31</v>
      </c>
      <c r="L4623" s="238">
        <v>3</v>
      </c>
      <c r="M4623" s="27">
        <f>L4623*130</f>
        <v>390</v>
      </c>
      <c r="N4623" s="23"/>
      <c r="O4623" s="184" t="s">
        <v>32</v>
      </c>
      <c r="P4623" s="250"/>
    </row>
    <row r="4624" s="226" customFormat="1" ht="18" customHeight="1" spans="1:16">
      <c r="A4624" s="24">
        <v>4619</v>
      </c>
      <c r="B4624" s="24" t="s">
        <v>23</v>
      </c>
      <c r="C4624" s="24" t="s">
        <v>24</v>
      </c>
      <c r="D4624" s="24" t="s">
        <v>25</v>
      </c>
      <c r="E4624" s="60" t="s">
        <v>4460</v>
      </c>
      <c r="F4624" s="60" t="s">
        <v>8710</v>
      </c>
      <c r="G4624" s="37" t="s">
        <v>8798</v>
      </c>
      <c r="H4624" s="24" t="s">
        <v>51</v>
      </c>
      <c r="I4624" s="24">
        <v>2</v>
      </c>
      <c r="J4624" s="24" t="s">
        <v>8788</v>
      </c>
      <c r="K4624" s="60" t="s">
        <v>31</v>
      </c>
      <c r="L4624" s="238">
        <v>2</v>
      </c>
      <c r="M4624" s="27">
        <f>L4624*312</f>
        <v>624</v>
      </c>
      <c r="N4624" s="23"/>
      <c r="O4624" s="184" t="s">
        <v>32</v>
      </c>
      <c r="P4624" s="250"/>
    </row>
    <row r="4625" s="226" customFormat="1" ht="18" customHeight="1" spans="1:16">
      <c r="A4625" s="24">
        <v>4620</v>
      </c>
      <c r="B4625" s="24" t="s">
        <v>23</v>
      </c>
      <c r="C4625" s="24" t="s">
        <v>24</v>
      </c>
      <c r="D4625" s="24" t="s">
        <v>25</v>
      </c>
      <c r="E4625" s="60" t="s">
        <v>4460</v>
      </c>
      <c r="F4625" s="60" t="s">
        <v>8710</v>
      </c>
      <c r="G4625" s="37" t="s">
        <v>8665</v>
      </c>
      <c r="H4625" s="24" t="s">
        <v>194</v>
      </c>
      <c r="I4625" s="24">
        <v>4</v>
      </c>
      <c r="J4625" s="24" t="s">
        <v>8788</v>
      </c>
      <c r="K4625" s="60" t="s">
        <v>31</v>
      </c>
      <c r="L4625" s="238">
        <v>4</v>
      </c>
      <c r="M4625" s="27">
        <f>L4625*130</f>
        <v>520</v>
      </c>
      <c r="N4625" s="23"/>
      <c r="O4625" s="184" t="s">
        <v>32</v>
      </c>
      <c r="P4625" s="250"/>
    </row>
    <row r="4626" s="226" customFormat="1" ht="18" customHeight="1" spans="1:16">
      <c r="A4626" s="24">
        <v>4621</v>
      </c>
      <c r="B4626" s="24" t="s">
        <v>23</v>
      </c>
      <c r="C4626" s="24" t="s">
        <v>24</v>
      </c>
      <c r="D4626" s="24" t="s">
        <v>25</v>
      </c>
      <c r="E4626" s="60" t="s">
        <v>4878</v>
      </c>
      <c r="F4626" s="60" t="s">
        <v>8710</v>
      </c>
      <c r="G4626" s="37" t="s">
        <v>8799</v>
      </c>
      <c r="H4626" s="24" t="s">
        <v>1583</v>
      </c>
      <c r="I4626" s="24">
        <v>3</v>
      </c>
      <c r="J4626" s="24" t="s">
        <v>8788</v>
      </c>
      <c r="K4626" s="60" t="s">
        <v>31</v>
      </c>
      <c r="L4626" s="238">
        <v>3</v>
      </c>
      <c r="M4626" s="27">
        <f>L4626*312</f>
        <v>936</v>
      </c>
      <c r="N4626" s="23"/>
      <c r="O4626" s="184" t="s">
        <v>32</v>
      </c>
      <c r="P4626" s="250"/>
    </row>
    <row r="4627" s="226" customFormat="1" ht="18" customHeight="1" spans="1:16">
      <c r="A4627" s="24">
        <v>4622</v>
      </c>
      <c r="B4627" s="24" t="s">
        <v>23</v>
      </c>
      <c r="C4627" s="24" t="s">
        <v>24</v>
      </c>
      <c r="D4627" s="24" t="s">
        <v>25</v>
      </c>
      <c r="E4627" s="60" t="s">
        <v>4460</v>
      </c>
      <c r="F4627" s="259" t="s">
        <v>8710</v>
      </c>
      <c r="G4627" s="37" t="s">
        <v>8800</v>
      </c>
      <c r="H4627" s="232" t="s">
        <v>194</v>
      </c>
      <c r="I4627" s="260">
        <v>3</v>
      </c>
      <c r="J4627" s="260" t="s">
        <v>8722</v>
      </c>
      <c r="K4627" s="60" t="s">
        <v>31</v>
      </c>
      <c r="L4627" s="238">
        <v>3</v>
      </c>
      <c r="M4627" s="27">
        <f>L4627*130</f>
        <v>390</v>
      </c>
      <c r="N4627" s="23"/>
      <c r="O4627" s="184" t="s">
        <v>32</v>
      </c>
      <c r="P4627" s="250"/>
    </row>
    <row r="4628" s="226" customFormat="1" ht="18" customHeight="1" spans="1:16">
      <c r="A4628" s="24">
        <v>4623</v>
      </c>
      <c r="B4628" s="24" t="s">
        <v>23</v>
      </c>
      <c r="C4628" s="24" t="s">
        <v>24</v>
      </c>
      <c r="D4628" s="24" t="s">
        <v>25</v>
      </c>
      <c r="E4628" s="60" t="s">
        <v>4460</v>
      </c>
      <c r="F4628" s="259" t="s">
        <v>8710</v>
      </c>
      <c r="G4628" s="37" t="s">
        <v>8801</v>
      </c>
      <c r="H4628" s="260" t="s">
        <v>194</v>
      </c>
      <c r="I4628" s="260">
        <v>6</v>
      </c>
      <c r="J4628" s="260" t="s">
        <v>8722</v>
      </c>
      <c r="K4628" s="60" t="s">
        <v>31</v>
      </c>
      <c r="L4628" s="238">
        <v>6</v>
      </c>
      <c r="M4628" s="27">
        <f>L4628*130</f>
        <v>780</v>
      </c>
      <c r="N4628" s="23"/>
      <c r="O4628" s="184" t="s">
        <v>32</v>
      </c>
      <c r="P4628" s="250"/>
    </row>
    <row r="4629" s="226" customFormat="1" ht="18" customHeight="1" spans="1:16">
      <c r="A4629" s="24">
        <v>4624</v>
      </c>
      <c r="B4629" s="24" t="s">
        <v>23</v>
      </c>
      <c r="C4629" s="24" t="s">
        <v>24</v>
      </c>
      <c r="D4629" s="24" t="s">
        <v>25</v>
      </c>
      <c r="E4629" s="60" t="s">
        <v>4460</v>
      </c>
      <c r="F4629" s="259" t="s">
        <v>8710</v>
      </c>
      <c r="G4629" s="37" t="s">
        <v>8515</v>
      </c>
      <c r="H4629" s="260" t="s">
        <v>194</v>
      </c>
      <c r="I4629" s="260">
        <v>9</v>
      </c>
      <c r="J4629" s="260" t="s">
        <v>8722</v>
      </c>
      <c r="K4629" s="60" t="s">
        <v>31</v>
      </c>
      <c r="L4629" s="238">
        <v>9</v>
      </c>
      <c r="M4629" s="27">
        <f>L4629*130</f>
        <v>1170</v>
      </c>
      <c r="N4629" s="23"/>
      <c r="O4629" s="184" t="s">
        <v>32</v>
      </c>
      <c r="P4629" s="250"/>
    </row>
    <row r="4630" s="226" customFormat="1" ht="18" customHeight="1" spans="1:16">
      <c r="A4630" s="24">
        <v>4625</v>
      </c>
      <c r="B4630" s="24" t="s">
        <v>23</v>
      </c>
      <c r="C4630" s="24" t="s">
        <v>24</v>
      </c>
      <c r="D4630" s="24" t="s">
        <v>25</v>
      </c>
      <c r="E4630" s="60" t="s">
        <v>4460</v>
      </c>
      <c r="F4630" s="259" t="s">
        <v>8710</v>
      </c>
      <c r="G4630" s="37" t="s">
        <v>658</v>
      </c>
      <c r="H4630" s="260" t="s">
        <v>51</v>
      </c>
      <c r="I4630" s="260">
        <v>8</v>
      </c>
      <c r="J4630" s="260" t="s">
        <v>8722</v>
      </c>
      <c r="K4630" s="60" t="s">
        <v>31</v>
      </c>
      <c r="L4630" s="238">
        <v>8</v>
      </c>
      <c r="M4630" s="27">
        <f>L4630*312</f>
        <v>2496</v>
      </c>
      <c r="N4630" s="23"/>
      <c r="O4630" s="184" t="s">
        <v>32</v>
      </c>
      <c r="P4630" s="250"/>
    </row>
    <row r="4631" s="226" customFormat="1" ht="18" customHeight="1" spans="1:16">
      <c r="A4631" s="24">
        <v>4626</v>
      </c>
      <c r="B4631" s="24" t="s">
        <v>23</v>
      </c>
      <c r="C4631" s="24" t="s">
        <v>24</v>
      </c>
      <c r="D4631" s="24" t="s">
        <v>25</v>
      </c>
      <c r="E4631" s="60" t="s">
        <v>4460</v>
      </c>
      <c r="F4631" s="259" t="s">
        <v>8710</v>
      </c>
      <c r="G4631" s="37" t="s">
        <v>8802</v>
      </c>
      <c r="H4631" s="232" t="s">
        <v>194</v>
      </c>
      <c r="I4631" s="260">
        <v>2</v>
      </c>
      <c r="J4631" s="260" t="s">
        <v>8722</v>
      </c>
      <c r="K4631" s="60" t="s">
        <v>31</v>
      </c>
      <c r="L4631" s="238">
        <v>2</v>
      </c>
      <c r="M4631" s="27">
        <f t="shared" ref="M4631:M4636" si="219">L4631*130</f>
        <v>260</v>
      </c>
      <c r="N4631" s="23"/>
      <c r="O4631" s="184" t="s">
        <v>32</v>
      </c>
      <c r="P4631" s="250"/>
    </row>
    <row r="4632" s="226" customFormat="1" ht="18" customHeight="1" spans="1:16">
      <c r="A4632" s="24">
        <v>4627</v>
      </c>
      <c r="B4632" s="24" t="s">
        <v>23</v>
      </c>
      <c r="C4632" s="24" t="s">
        <v>24</v>
      </c>
      <c r="D4632" s="24" t="s">
        <v>25</v>
      </c>
      <c r="E4632" s="60" t="s">
        <v>4460</v>
      </c>
      <c r="F4632" s="259" t="s">
        <v>8710</v>
      </c>
      <c r="G4632" s="37" t="s">
        <v>8265</v>
      </c>
      <c r="H4632" s="232" t="s">
        <v>194</v>
      </c>
      <c r="I4632" s="260">
        <v>3</v>
      </c>
      <c r="J4632" s="260" t="s">
        <v>8722</v>
      </c>
      <c r="K4632" s="60" t="s">
        <v>31</v>
      </c>
      <c r="L4632" s="238">
        <v>3</v>
      </c>
      <c r="M4632" s="27">
        <f t="shared" si="219"/>
        <v>390</v>
      </c>
      <c r="N4632" s="23"/>
      <c r="O4632" s="184" t="s">
        <v>32</v>
      </c>
      <c r="P4632" s="250"/>
    </row>
    <row r="4633" s="226" customFormat="1" ht="18" customHeight="1" spans="1:16">
      <c r="A4633" s="24">
        <v>4628</v>
      </c>
      <c r="B4633" s="24" t="s">
        <v>23</v>
      </c>
      <c r="C4633" s="24" t="s">
        <v>24</v>
      </c>
      <c r="D4633" s="24" t="s">
        <v>25</v>
      </c>
      <c r="E4633" s="60" t="s">
        <v>4460</v>
      </c>
      <c r="F4633" s="259" t="s">
        <v>8710</v>
      </c>
      <c r="G4633" s="37" t="s">
        <v>8803</v>
      </c>
      <c r="H4633" s="232" t="s">
        <v>194</v>
      </c>
      <c r="I4633" s="260">
        <v>2</v>
      </c>
      <c r="J4633" s="260" t="s">
        <v>8722</v>
      </c>
      <c r="K4633" s="60" t="s">
        <v>31</v>
      </c>
      <c r="L4633" s="238">
        <v>2</v>
      </c>
      <c r="M4633" s="27">
        <f t="shared" si="219"/>
        <v>260</v>
      </c>
      <c r="N4633" s="23"/>
      <c r="O4633" s="184" t="s">
        <v>32</v>
      </c>
      <c r="P4633" s="250"/>
    </row>
    <row r="4634" s="226" customFormat="1" ht="18" customHeight="1" spans="1:16">
      <c r="A4634" s="24">
        <v>4629</v>
      </c>
      <c r="B4634" s="24" t="s">
        <v>23</v>
      </c>
      <c r="C4634" s="24" t="s">
        <v>24</v>
      </c>
      <c r="D4634" s="24" t="s">
        <v>25</v>
      </c>
      <c r="E4634" s="60" t="s">
        <v>4460</v>
      </c>
      <c r="F4634" s="259" t="s">
        <v>8710</v>
      </c>
      <c r="G4634" s="37" t="s">
        <v>8804</v>
      </c>
      <c r="H4634" s="260" t="s">
        <v>1583</v>
      </c>
      <c r="I4634" s="260">
        <v>4</v>
      </c>
      <c r="J4634" s="260" t="s">
        <v>8722</v>
      </c>
      <c r="K4634" s="60" t="s">
        <v>31</v>
      </c>
      <c r="L4634" s="238">
        <v>4</v>
      </c>
      <c r="M4634" s="27">
        <f t="shared" si="219"/>
        <v>520</v>
      </c>
      <c r="N4634" s="23"/>
      <c r="O4634" s="184" t="s">
        <v>32</v>
      </c>
      <c r="P4634" s="250"/>
    </row>
    <row r="4635" s="226" customFormat="1" ht="18" customHeight="1" spans="1:16">
      <c r="A4635" s="24">
        <v>4630</v>
      </c>
      <c r="B4635" s="24" t="s">
        <v>23</v>
      </c>
      <c r="C4635" s="24" t="s">
        <v>24</v>
      </c>
      <c r="D4635" s="24" t="s">
        <v>25</v>
      </c>
      <c r="E4635" s="60" t="s">
        <v>4460</v>
      </c>
      <c r="F4635" s="259" t="s">
        <v>8710</v>
      </c>
      <c r="G4635" s="37" t="s">
        <v>6316</v>
      </c>
      <c r="H4635" s="260" t="s">
        <v>194</v>
      </c>
      <c r="I4635" s="260">
        <v>5</v>
      </c>
      <c r="J4635" s="260" t="s">
        <v>8722</v>
      </c>
      <c r="K4635" s="60" t="s">
        <v>31</v>
      </c>
      <c r="L4635" s="238">
        <v>5</v>
      </c>
      <c r="M4635" s="27">
        <f t="shared" si="219"/>
        <v>650</v>
      </c>
      <c r="N4635" s="23"/>
      <c r="O4635" s="184" t="s">
        <v>32</v>
      </c>
      <c r="P4635" s="250"/>
    </row>
    <row r="4636" s="226" customFormat="1" ht="18" customHeight="1" spans="1:16">
      <c r="A4636" s="24">
        <v>4631</v>
      </c>
      <c r="B4636" s="24" t="s">
        <v>23</v>
      </c>
      <c r="C4636" s="24" t="s">
        <v>24</v>
      </c>
      <c r="D4636" s="24" t="s">
        <v>25</v>
      </c>
      <c r="E4636" s="60" t="s">
        <v>4460</v>
      </c>
      <c r="F4636" s="259" t="s">
        <v>8710</v>
      </c>
      <c r="G4636" s="37" t="s">
        <v>7072</v>
      </c>
      <c r="H4636" s="260" t="s">
        <v>1583</v>
      </c>
      <c r="I4636" s="260">
        <v>4</v>
      </c>
      <c r="J4636" s="260" t="s">
        <v>8722</v>
      </c>
      <c r="K4636" s="60" t="s">
        <v>31</v>
      </c>
      <c r="L4636" s="238">
        <v>4</v>
      </c>
      <c r="M4636" s="27">
        <f t="shared" si="219"/>
        <v>520</v>
      </c>
      <c r="N4636" s="23"/>
      <c r="O4636" s="184" t="s">
        <v>32</v>
      </c>
      <c r="P4636" s="250"/>
    </row>
    <row r="4637" s="226" customFormat="1" ht="18" customHeight="1" spans="1:16">
      <c r="A4637" s="24">
        <v>4632</v>
      </c>
      <c r="B4637" s="24" t="s">
        <v>23</v>
      </c>
      <c r="C4637" s="24" t="s">
        <v>24</v>
      </c>
      <c r="D4637" s="24" t="s">
        <v>25</v>
      </c>
      <c r="E4637" s="60" t="s">
        <v>4460</v>
      </c>
      <c r="F4637" s="259" t="s">
        <v>8710</v>
      </c>
      <c r="G4637" s="37" t="s">
        <v>8805</v>
      </c>
      <c r="H4637" s="260" t="s">
        <v>51</v>
      </c>
      <c r="I4637" s="260">
        <v>4</v>
      </c>
      <c r="J4637" s="260" t="s">
        <v>8806</v>
      </c>
      <c r="K4637" s="60" t="s">
        <v>31</v>
      </c>
      <c r="L4637" s="238">
        <v>4</v>
      </c>
      <c r="M4637" s="27">
        <f>L4637*312</f>
        <v>1248</v>
      </c>
      <c r="N4637" s="23"/>
      <c r="O4637" s="184" t="s">
        <v>32</v>
      </c>
      <c r="P4637" s="250"/>
    </row>
    <row r="4638" s="226" customFormat="1" ht="18" customHeight="1" spans="1:16">
      <c r="A4638" s="24">
        <v>4633</v>
      </c>
      <c r="B4638" s="24" t="s">
        <v>23</v>
      </c>
      <c r="C4638" s="24" t="s">
        <v>24</v>
      </c>
      <c r="D4638" s="24" t="s">
        <v>25</v>
      </c>
      <c r="E4638" s="60" t="s">
        <v>4460</v>
      </c>
      <c r="F4638" s="259" t="s">
        <v>8710</v>
      </c>
      <c r="G4638" s="37" t="s">
        <v>8807</v>
      </c>
      <c r="H4638" s="232" t="s">
        <v>194</v>
      </c>
      <c r="I4638" s="260">
        <v>3</v>
      </c>
      <c r="J4638" s="260" t="s">
        <v>8806</v>
      </c>
      <c r="K4638" s="60" t="s">
        <v>31</v>
      </c>
      <c r="L4638" s="238">
        <v>3</v>
      </c>
      <c r="M4638" s="27">
        <f>L4638*130</f>
        <v>390</v>
      </c>
      <c r="N4638" s="23"/>
      <c r="O4638" s="184" t="s">
        <v>32</v>
      </c>
      <c r="P4638" s="250"/>
    </row>
    <row r="4639" s="226" customFormat="1" ht="18" customHeight="1" spans="1:16">
      <c r="A4639" s="24">
        <v>4634</v>
      </c>
      <c r="B4639" s="24" t="s">
        <v>23</v>
      </c>
      <c r="C4639" s="24" t="s">
        <v>24</v>
      </c>
      <c r="D4639" s="24" t="s">
        <v>25</v>
      </c>
      <c r="E4639" s="60" t="s">
        <v>4460</v>
      </c>
      <c r="F4639" s="259" t="s">
        <v>8710</v>
      </c>
      <c r="G4639" s="37" t="s">
        <v>8808</v>
      </c>
      <c r="H4639" s="260" t="s">
        <v>194</v>
      </c>
      <c r="I4639" s="260">
        <v>4</v>
      </c>
      <c r="J4639" s="260" t="s">
        <v>8806</v>
      </c>
      <c r="K4639" s="60" t="s">
        <v>31</v>
      </c>
      <c r="L4639" s="238">
        <v>4</v>
      </c>
      <c r="M4639" s="27">
        <f>L4639*130</f>
        <v>520</v>
      </c>
      <c r="N4639" s="23"/>
      <c r="O4639" s="184" t="s">
        <v>32</v>
      </c>
      <c r="P4639" s="250"/>
    </row>
    <row r="4640" s="226" customFormat="1" ht="18" customHeight="1" spans="1:16">
      <c r="A4640" s="24">
        <v>4635</v>
      </c>
      <c r="B4640" s="24" t="s">
        <v>23</v>
      </c>
      <c r="C4640" s="24" t="s">
        <v>24</v>
      </c>
      <c r="D4640" s="24" t="s">
        <v>25</v>
      </c>
      <c r="E4640" s="60" t="s">
        <v>4460</v>
      </c>
      <c r="F4640" s="259" t="s">
        <v>8710</v>
      </c>
      <c r="G4640" s="37" t="s">
        <v>8809</v>
      </c>
      <c r="H4640" s="260" t="s">
        <v>51</v>
      </c>
      <c r="I4640" s="260">
        <v>5</v>
      </c>
      <c r="J4640" s="260" t="s">
        <v>8806</v>
      </c>
      <c r="K4640" s="60" t="s">
        <v>31</v>
      </c>
      <c r="L4640" s="238">
        <v>5</v>
      </c>
      <c r="M4640" s="27">
        <f>L4640*312</f>
        <v>1560</v>
      </c>
      <c r="N4640" s="23"/>
      <c r="O4640" s="184" t="s">
        <v>32</v>
      </c>
      <c r="P4640" s="250"/>
    </row>
    <row r="4641" s="226" customFormat="1" ht="18" customHeight="1" spans="1:16">
      <c r="A4641" s="24">
        <v>4636</v>
      </c>
      <c r="B4641" s="24" t="s">
        <v>23</v>
      </c>
      <c r="C4641" s="24" t="s">
        <v>24</v>
      </c>
      <c r="D4641" s="24" t="s">
        <v>25</v>
      </c>
      <c r="E4641" s="24" t="s">
        <v>4460</v>
      </c>
      <c r="F4641" s="260" t="s">
        <v>8710</v>
      </c>
      <c r="G4641" s="37" t="s">
        <v>8810</v>
      </c>
      <c r="H4641" s="260" t="s">
        <v>194</v>
      </c>
      <c r="I4641" s="260">
        <v>5</v>
      </c>
      <c r="J4641" s="260" t="s">
        <v>8806</v>
      </c>
      <c r="K4641" s="60" t="s">
        <v>31</v>
      </c>
      <c r="L4641" s="238">
        <v>5</v>
      </c>
      <c r="M4641" s="27">
        <f t="shared" ref="M4641:M4646" si="220">L4641*130</f>
        <v>650</v>
      </c>
      <c r="N4641" s="23"/>
      <c r="O4641" s="184" t="s">
        <v>32</v>
      </c>
      <c r="P4641" s="250"/>
    </row>
    <row r="4642" s="226" customFormat="1" ht="18" customHeight="1" spans="1:16">
      <c r="A4642" s="24">
        <v>4637</v>
      </c>
      <c r="B4642" s="24" t="s">
        <v>23</v>
      </c>
      <c r="C4642" s="24" t="s">
        <v>24</v>
      </c>
      <c r="D4642" s="24" t="s">
        <v>25</v>
      </c>
      <c r="E4642" s="60" t="s">
        <v>4460</v>
      </c>
      <c r="F4642" s="259" t="s">
        <v>8710</v>
      </c>
      <c r="G4642" s="37" t="s">
        <v>1026</v>
      </c>
      <c r="H4642" s="260" t="s">
        <v>194</v>
      </c>
      <c r="I4642" s="260">
        <v>4</v>
      </c>
      <c r="J4642" s="260" t="s">
        <v>8806</v>
      </c>
      <c r="K4642" s="60" t="s">
        <v>31</v>
      </c>
      <c r="L4642" s="238">
        <v>4</v>
      </c>
      <c r="M4642" s="27">
        <f t="shared" si="220"/>
        <v>520</v>
      </c>
      <c r="N4642" s="23"/>
      <c r="O4642" s="184" t="s">
        <v>32</v>
      </c>
      <c r="P4642" s="250"/>
    </row>
    <row r="4643" s="226" customFormat="1" ht="18" customHeight="1" spans="1:16">
      <c r="A4643" s="24">
        <v>4638</v>
      </c>
      <c r="B4643" s="24" t="s">
        <v>23</v>
      </c>
      <c r="C4643" s="24" t="s">
        <v>24</v>
      </c>
      <c r="D4643" s="24" t="s">
        <v>25</v>
      </c>
      <c r="E4643" s="60" t="s">
        <v>4460</v>
      </c>
      <c r="F4643" s="259" t="s">
        <v>8710</v>
      </c>
      <c r="G4643" s="37" t="s">
        <v>8811</v>
      </c>
      <c r="H4643" s="232" t="s">
        <v>194</v>
      </c>
      <c r="I4643" s="260">
        <v>3</v>
      </c>
      <c r="J4643" s="260" t="s">
        <v>8806</v>
      </c>
      <c r="K4643" s="60" t="s">
        <v>31</v>
      </c>
      <c r="L4643" s="238">
        <v>3</v>
      </c>
      <c r="M4643" s="27">
        <f t="shared" si="220"/>
        <v>390</v>
      </c>
      <c r="N4643" s="23"/>
      <c r="O4643" s="184" t="s">
        <v>32</v>
      </c>
      <c r="P4643" s="250"/>
    </row>
    <row r="4644" s="226" customFormat="1" ht="18" customHeight="1" spans="1:16">
      <c r="A4644" s="24">
        <v>4639</v>
      </c>
      <c r="B4644" s="24" t="s">
        <v>23</v>
      </c>
      <c r="C4644" s="24" t="s">
        <v>24</v>
      </c>
      <c r="D4644" s="24" t="s">
        <v>25</v>
      </c>
      <c r="E4644" s="60" t="s">
        <v>4460</v>
      </c>
      <c r="F4644" s="259" t="s">
        <v>8710</v>
      </c>
      <c r="G4644" s="37" t="s">
        <v>8812</v>
      </c>
      <c r="H4644" s="232" t="s">
        <v>194</v>
      </c>
      <c r="I4644" s="260">
        <v>3</v>
      </c>
      <c r="J4644" s="260" t="s">
        <v>8806</v>
      </c>
      <c r="K4644" s="60" t="s">
        <v>31</v>
      </c>
      <c r="L4644" s="238">
        <v>3</v>
      </c>
      <c r="M4644" s="27">
        <f t="shared" si="220"/>
        <v>390</v>
      </c>
      <c r="N4644" s="23"/>
      <c r="O4644" s="184" t="s">
        <v>32</v>
      </c>
      <c r="P4644" s="250"/>
    </row>
    <row r="4645" s="226" customFormat="1" ht="18" customHeight="1" spans="1:16">
      <c r="A4645" s="24">
        <v>4640</v>
      </c>
      <c r="B4645" s="24" t="s">
        <v>23</v>
      </c>
      <c r="C4645" s="24" t="s">
        <v>24</v>
      </c>
      <c r="D4645" s="24" t="s">
        <v>25</v>
      </c>
      <c r="E4645" s="60" t="s">
        <v>4460</v>
      </c>
      <c r="F4645" s="259" t="s">
        <v>8710</v>
      </c>
      <c r="G4645" s="37" t="s">
        <v>8813</v>
      </c>
      <c r="H4645" s="260" t="s">
        <v>1583</v>
      </c>
      <c r="I4645" s="260">
        <v>5</v>
      </c>
      <c r="J4645" s="260" t="s">
        <v>8806</v>
      </c>
      <c r="K4645" s="60" t="s">
        <v>31</v>
      </c>
      <c r="L4645" s="238">
        <v>5</v>
      </c>
      <c r="M4645" s="27">
        <f t="shared" si="220"/>
        <v>650</v>
      </c>
      <c r="N4645" s="23"/>
      <c r="O4645" s="184" t="s">
        <v>32</v>
      </c>
      <c r="P4645" s="250"/>
    </row>
    <row r="4646" s="226" customFormat="1" ht="18" customHeight="1" spans="1:16">
      <c r="A4646" s="24">
        <v>4641</v>
      </c>
      <c r="B4646" s="24" t="s">
        <v>23</v>
      </c>
      <c r="C4646" s="24" t="s">
        <v>24</v>
      </c>
      <c r="D4646" s="24" t="s">
        <v>25</v>
      </c>
      <c r="E4646" s="60" t="s">
        <v>4460</v>
      </c>
      <c r="F4646" s="259" t="s">
        <v>8710</v>
      </c>
      <c r="G4646" s="37" t="s">
        <v>8814</v>
      </c>
      <c r="H4646" s="260" t="s">
        <v>194</v>
      </c>
      <c r="I4646" s="260">
        <v>4</v>
      </c>
      <c r="J4646" s="260" t="s">
        <v>8806</v>
      </c>
      <c r="K4646" s="60" t="s">
        <v>31</v>
      </c>
      <c r="L4646" s="238">
        <v>4</v>
      </c>
      <c r="M4646" s="27">
        <f t="shared" si="220"/>
        <v>520</v>
      </c>
      <c r="N4646" s="23"/>
      <c r="O4646" s="184" t="s">
        <v>32</v>
      </c>
      <c r="P4646" s="250"/>
    </row>
    <row r="4647" s="226" customFormat="1" ht="18" customHeight="1" spans="1:16">
      <c r="A4647" s="24">
        <v>4642</v>
      </c>
      <c r="B4647" s="24" t="s">
        <v>23</v>
      </c>
      <c r="C4647" s="24" t="s">
        <v>24</v>
      </c>
      <c r="D4647" s="24" t="s">
        <v>25</v>
      </c>
      <c r="E4647" s="60" t="s">
        <v>4460</v>
      </c>
      <c r="F4647" s="259" t="s">
        <v>8710</v>
      </c>
      <c r="G4647" s="37" t="s">
        <v>8815</v>
      </c>
      <c r="H4647" s="260" t="s">
        <v>1583</v>
      </c>
      <c r="I4647" s="260">
        <v>3</v>
      </c>
      <c r="J4647" s="260" t="s">
        <v>8806</v>
      </c>
      <c r="K4647" s="60" t="s">
        <v>31</v>
      </c>
      <c r="L4647" s="238">
        <v>3</v>
      </c>
      <c r="M4647" s="27">
        <f>L4647*312</f>
        <v>936</v>
      </c>
      <c r="N4647" s="23"/>
      <c r="O4647" s="184" t="s">
        <v>32</v>
      </c>
      <c r="P4647" s="250"/>
    </row>
    <row r="4648" s="226" customFormat="1" ht="18" customHeight="1" spans="1:16">
      <c r="A4648" s="24">
        <v>4643</v>
      </c>
      <c r="B4648" s="24" t="s">
        <v>23</v>
      </c>
      <c r="C4648" s="24" t="s">
        <v>24</v>
      </c>
      <c r="D4648" s="24" t="s">
        <v>25</v>
      </c>
      <c r="E4648" s="60" t="s">
        <v>4460</v>
      </c>
      <c r="F4648" s="259" t="s">
        <v>8710</v>
      </c>
      <c r="G4648" s="37" t="s">
        <v>8816</v>
      </c>
      <c r="H4648" s="232" t="s">
        <v>194</v>
      </c>
      <c r="I4648" s="260">
        <v>2</v>
      </c>
      <c r="J4648" s="260" t="s">
        <v>8806</v>
      </c>
      <c r="K4648" s="60" t="s">
        <v>31</v>
      </c>
      <c r="L4648" s="238">
        <v>2</v>
      </c>
      <c r="M4648" s="27">
        <f>L4648*130</f>
        <v>260</v>
      </c>
      <c r="N4648" s="23"/>
      <c r="O4648" s="184" t="s">
        <v>32</v>
      </c>
      <c r="P4648" s="250"/>
    </row>
    <row r="4649" s="226" customFormat="1" ht="18" customHeight="1" spans="1:16">
      <c r="A4649" s="24">
        <v>4644</v>
      </c>
      <c r="B4649" s="24" t="s">
        <v>23</v>
      </c>
      <c r="C4649" s="24" t="s">
        <v>24</v>
      </c>
      <c r="D4649" s="24" t="s">
        <v>25</v>
      </c>
      <c r="E4649" s="60" t="s">
        <v>4460</v>
      </c>
      <c r="F4649" s="259" t="s">
        <v>8710</v>
      </c>
      <c r="G4649" s="37" t="s">
        <v>8817</v>
      </c>
      <c r="H4649" s="232" t="s">
        <v>194</v>
      </c>
      <c r="I4649" s="260">
        <v>5</v>
      </c>
      <c r="J4649" s="260" t="s">
        <v>8806</v>
      </c>
      <c r="K4649" s="60" t="s">
        <v>31</v>
      </c>
      <c r="L4649" s="238">
        <v>3</v>
      </c>
      <c r="M4649" s="27">
        <f>L4649*130</f>
        <v>390</v>
      </c>
      <c r="N4649" s="23"/>
      <c r="O4649" s="184" t="s">
        <v>32</v>
      </c>
      <c r="P4649" s="250"/>
    </row>
    <row r="4650" s="226" customFormat="1" ht="18" customHeight="1" spans="1:16">
      <c r="A4650" s="24">
        <v>4645</v>
      </c>
      <c r="B4650" s="24" t="s">
        <v>23</v>
      </c>
      <c r="C4650" s="24" t="s">
        <v>24</v>
      </c>
      <c r="D4650" s="24" t="s">
        <v>25</v>
      </c>
      <c r="E4650" s="60" t="s">
        <v>4460</v>
      </c>
      <c r="F4650" s="259" t="s">
        <v>8710</v>
      </c>
      <c r="G4650" s="37" t="s">
        <v>8818</v>
      </c>
      <c r="H4650" s="260" t="s">
        <v>194</v>
      </c>
      <c r="I4650" s="260">
        <v>4</v>
      </c>
      <c r="J4650" s="260" t="s">
        <v>8724</v>
      </c>
      <c r="K4650" s="60" t="s">
        <v>31</v>
      </c>
      <c r="L4650" s="238">
        <v>4</v>
      </c>
      <c r="M4650" s="27">
        <f>L4650*130</f>
        <v>520</v>
      </c>
      <c r="N4650" s="23"/>
      <c r="O4650" s="184" t="s">
        <v>32</v>
      </c>
      <c r="P4650" s="250"/>
    </row>
    <row r="4651" s="226" customFormat="1" ht="18" customHeight="1" spans="1:16">
      <c r="A4651" s="24">
        <v>4646</v>
      </c>
      <c r="B4651" s="24" t="s">
        <v>23</v>
      </c>
      <c r="C4651" s="24" t="s">
        <v>24</v>
      </c>
      <c r="D4651" s="24" t="s">
        <v>25</v>
      </c>
      <c r="E4651" s="60" t="s">
        <v>4460</v>
      </c>
      <c r="F4651" s="259" t="s">
        <v>8710</v>
      </c>
      <c r="G4651" s="37" t="s">
        <v>8819</v>
      </c>
      <c r="H4651" s="260" t="s">
        <v>194</v>
      </c>
      <c r="I4651" s="260">
        <v>4</v>
      </c>
      <c r="J4651" s="260" t="s">
        <v>8724</v>
      </c>
      <c r="K4651" s="60" t="s">
        <v>31</v>
      </c>
      <c r="L4651" s="238">
        <v>4</v>
      </c>
      <c r="M4651" s="27">
        <f>L4651*130</f>
        <v>520</v>
      </c>
      <c r="N4651" s="23"/>
      <c r="O4651" s="184" t="s">
        <v>32</v>
      </c>
      <c r="P4651" s="250"/>
    </row>
    <row r="4652" s="226" customFormat="1" ht="18" customHeight="1" spans="1:16">
      <c r="A4652" s="24">
        <v>4647</v>
      </c>
      <c r="B4652" s="24" t="s">
        <v>23</v>
      </c>
      <c r="C4652" s="24" t="s">
        <v>24</v>
      </c>
      <c r="D4652" s="24" t="s">
        <v>25</v>
      </c>
      <c r="E4652" s="60" t="s">
        <v>4460</v>
      </c>
      <c r="F4652" s="259" t="s">
        <v>8710</v>
      </c>
      <c r="G4652" s="37" t="s">
        <v>6037</v>
      </c>
      <c r="H4652" s="260" t="s">
        <v>194</v>
      </c>
      <c r="I4652" s="260">
        <v>4</v>
      </c>
      <c r="J4652" s="260" t="s">
        <v>8724</v>
      </c>
      <c r="K4652" s="60" t="s">
        <v>31</v>
      </c>
      <c r="L4652" s="238">
        <v>4</v>
      </c>
      <c r="M4652" s="27">
        <f>L4652*130</f>
        <v>520</v>
      </c>
      <c r="N4652" s="23"/>
      <c r="O4652" s="184" t="s">
        <v>32</v>
      </c>
      <c r="P4652" s="250"/>
    </row>
    <row r="4653" s="226" customFormat="1" ht="18" customHeight="1" spans="1:16">
      <c r="A4653" s="24">
        <v>4648</v>
      </c>
      <c r="B4653" s="24" t="s">
        <v>23</v>
      </c>
      <c r="C4653" s="24" t="s">
        <v>24</v>
      </c>
      <c r="D4653" s="24" t="s">
        <v>25</v>
      </c>
      <c r="E4653" s="60" t="s">
        <v>4878</v>
      </c>
      <c r="F4653" s="259" t="s">
        <v>8710</v>
      </c>
      <c r="G4653" s="37" t="s">
        <v>8820</v>
      </c>
      <c r="H4653" s="260" t="s">
        <v>51</v>
      </c>
      <c r="I4653" s="260">
        <v>2</v>
      </c>
      <c r="J4653" s="260" t="s">
        <v>8724</v>
      </c>
      <c r="K4653" s="60" t="s">
        <v>31</v>
      </c>
      <c r="L4653" s="238">
        <v>2</v>
      </c>
      <c r="M4653" s="27">
        <f>L4653*312</f>
        <v>624</v>
      </c>
      <c r="N4653" s="23"/>
      <c r="O4653" s="184" t="s">
        <v>32</v>
      </c>
      <c r="P4653" s="250"/>
    </row>
    <row r="4654" s="226" customFormat="1" ht="18" customHeight="1" spans="1:16">
      <c r="A4654" s="24">
        <v>4649</v>
      </c>
      <c r="B4654" s="24" t="s">
        <v>23</v>
      </c>
      <c r="C4654" s="24" t="s">
        <v>24</v>
      </c>
      <c r="D4654" s="24" t="s">
        <v>25</v>
      </c>
      <c r="E4654" s="60" t="s">
        <v>4460</v>
      </c>
      <c r="F4654" s="259" t="s">
        <v>8710</v>
      </c>
      <c r="G4654" s="37" t="s">
        <v>8821</v>
      </c>
      <c r="H4654" s="232" t="s">
        <v>194</v>
      </c>
      <c r="I4654" s="260">
        <v>2</v>
      </c>
      <c r="J4654" s="260" t="s">
        <v>8724</v>
      </c>
      <c r="K4654" s="60" t="s">
        <v>31</v>
      </c>
      <c r="L4654" s="238">
        <v>2</v>
      </c>
      <c r="M4654" s="27">
        <f>L4654*130</f>
        <v>260</v>
      </c>
      <c r="N4654" s="23"/>
      <c r="O4654" s="184" t="s">
        <v>32</v>
      </c>
      <c r="P4654" s="250"/>
    </row>
    <row r="4655" s="226" customFormat="1" ht="18" customHeight="1" spans="1:16">
      <c r="A4655" s="24">
        <v>4650</v>
      </c>
      <c r="B4655" s="24" t="s">
        <v>23</v>
      </c>
      <c r="C4655" s="24" t="s">
        <v>24</v>
      </c>
      <c r="D4655" s="24" t="s">
        <v>25</v>
      </c>
      <c r="E4655" s="60" t="s">
        <v>4460</v>
      </c>
      <c r="F4655" s="259" t="s">
        <v>8710</v>
      </c>
      <c r="G4655" s="37" t="s">
        <v>8822</v>
      </c>
      <c r="H4655" s="232" t="s">
        <v>194</v>
      </c>
      <c r="I4655" s="260">
        <v>3</v>
      </c>
      <c r="J4655" s="260" t="s">
        <v>8724</v>
      </c>
      <c r="K4655" s="60" t="s">
        <v>31</v>
      </c>
      <c r="L4655" s="238">
        <v>3</v>
      </c>
      <c r="M4655" s="27">
        <f>L4655*130</f>
        <v>390</v>
      </c>
      <c r="N4655" s="23"/>
      <c r="O4655" s="184" t="s">
        <v>32</v>
      </c>
      <c r="P4655" s="250"/>
    </row>
    <row r="4656" s="226" customFormat="1" ht="18" customHeight="1" spans="1:16">
      <c r="A4656" s="24">
        <v>4651</v>
      </c>
      <c r="B4656" s="24" t="s">
        <v>23</v>
      </c>
      <c r="C4656" s="24" t="s">
        <v>24</v>
      </c>
      <c r="D4656" s="24" t="s">
        <v>25</v>
      </c>
      <c r="E4656" s="60" t="s">
        <v>4460</v>
      </c>
      <c r="F4656" s="259" t="s">
        <v>8710</v>
      </c>
      <c r="G4656" s="37" t="s">
        <v>8823</v>
      </c>
      <c r="H4656" s="232" t="s">
        <v>194</v>
      </c>
      <c r="I4656" s="260">
        <v>3</v>
      </c>
      <c r="J4656" s="260" t="s">
        <v>8724</v>
      </c>
      <c r="K4656" s="60" t="s">
        <v>31</v>
      </c>
      <c r="L4656" s="238">
        <v>3</v>
      </c>
      <c r="M4656" s="27">
        <f>L4656*130</f>
        <v>390</v>
      </c>
      <c r="N4656" s="23"/>
      <c r="O4656" s="184" t="s">
        <v>32</v>
      </c>
      <c r="P4656" s="250"/>
    </row>
    <row r="4657" s="226" customFormat="1" ht="18" customHeight="1" spans="1:16">
      <c r="A4657" s="24">
        <v>4652</v>
      </c>
      <c r="B4657" s="24" t="s">
        <v>23</v>
      </c>
      <c r="C4657" s="24" t="s">
        <v>24</v>
      </c>
      <c r="D4657" s="24" t="s">
        <v>25</v>
      </c>
      <c r="E4657" s="24" t="s">
        <v>4460</v>
      </c>
      <c r="F4657" s="260" t="s">
        <v>8710</v>
      </c>
      <c r="G4657" s="37" t="s">
        <v>8824</v>
      </c>
      <c r="H4657" s="232" t="s">
        <v>194</v>
      </c>
      <c r="I4657" s="260">
        <v>3</v>
      </c>
      <c r="J4657" s="260" t="s">
        <v>8724</v>
      </c>
      <c r="K4657" s="60" t="s">
        <v>31</v>
      </c>
      <c r="L4657" s="238">
        <v>3</v>
      </c>
      <c r="M4657" s="27">
        <f>L4657*130</f>
        <v>390</v>
      </c>
      <c r="N4657" s="23"/>
      <c r="O4657" s="184" t="s">
        <v>32</v>
      </c>
      <c r="P4657" s="250"/>
    </row>
    <row r="4658" s="226" customFormat="1" ht="18" customHeight="1" spans="1:16">
      <c r="A4658" s="24">
        <v>4653</v>
      </c>
      <c r="B4658" s="24" t="s">
        <v>23</v>
      </c>
      <c r="C4658" s="24" t="s">
        <v>24</v>
      </c>
      <c r="D4658" s="24" t="s">
        <v>25</v>
      </c>
      <c r="E4658" s="60" t="s">
        <v>4460</v>
      </c>
      <c r="F4658" s="259" t="s">
        <v>8710</v>
      </c>
      <c r="G4658" s="37" t="s">
        <v>8825</v>
      </c>
      <c r="H4658" s="232" t="s">
        <v>194</v>
      </c>
      <c r="I4658" s="260">
        <v>3</v>
      </c>
      <c r="J4658" s="260" t="s">
        <v>8724</v>
      </c>
      <c r="K4658" s="60" t="s">
        <v>31</v>
      </c>
      <c r="L4658" s="238">
        <v>3</v>
      </c>
      <c r="M4658" s="27">
        <f>L4658*130</f>
        <v>390</v>
      </c>
      <c r="N4658" s="23"/>
      <c r="O4658" s="184" t="s">
        <v>32</v>
      </c>
      <c r="P4658" s="250"/>
    </row>
    <row r="4659" s="226" customFormat="1" ht="18" customHeight="1" spans="1:16">
      <c r="A4659" s="24">
        <v>4654</v>
      </c>
      <c r="B4659" s="24" t="s">
        <v>23</v>
      </c>
      <c r="C4659" s="24" t="s">
        <v>24</v>
      </c>
      <c r="D4659" s="24" t="s">
        <v>25</v>
      </c>
      <c r="E4659" s="24" t="s">
        <v>4460</v>
      </c>
      <c r="F4659" s="260" t="s">
        <v>8710</v>
      </c>
      <c r="G4659" s="37" t="s">
        <v>8826</v>
      </c>
      <c r="H4659" s="260" t="s">
        <v>51</v>
      </c>
      <c r="I4659" s="260">
        <v>3</v>
      </c>
      <c r="J4659" s="260" t="s">
        <v>8724</v>
      </c>
      <c r="K4659" s="60" t="s">
        <v>31</v>
      </c>
      <c r="L4659" s="238">
        <v>3</v>
      </c>
      <c r="M4659" s="27">
        <f>L4659*312</f>
        <v>936</v>
      </c>
      <c r="N4659" s="23"/>
      <c r="O4659" s="184" t="s">
        <v>32</v>
      </c>
      <c r="P4659" s="250"/>
    </row>
    <row r="4660" s="226" customFormat="1" ht="18" customHeight="1" spans="1:16">
      <c r="A4660" s="24">
        <v>4655</v>
      </c>
      <c r="B4660" s="24" t="s">
        <v>23</v>
      </c>
      <c r="C4660" s="24" t="s">
        <v>24</v>
      </c>
      <c r="D4660" s="24" t="s">
        <v>25</v>
      </c>
      <c r="E4660" s="24" t="s">
        <v>4460</v>
      </c>
      <c r="F4660" s="260" t="s">
        <v>8710</v>
      </c>
      <c r="G4660" s="37" t="s">
        <v>8827</v>
      </c>
      <c r="H4660" s="232" t="s">
        <v>194</v>
      </c>
      <c r="I4660" s="260">
        <v>3</v>
      </c>
      <c r="J4660" s="260" t="s">
        <v>8724</v>
      </c>
      <c r="K4660" s="60" t="s">
        <v>31</v>
      </c>
      <c r="L4660" s="238">
        <v>3</v>
      </c>
      <c r="M4660" s="27">
        <f t="shared" ref="M4660:M4665" si="221">L4660*130</f>
        <v>390</v>
      </c>
      <c r="N4660" s="23"/>
      <c r="O4660" s="184" t="s">
        <v>32</v>
      </c>
      <c r="P4660" s="250"/>
    </row>
    <row r="4661" s="226" customFormat="1" ht="18" customHeight="1" spans="1:16">
      <c r="A4661" s="24">
        <v>4656</v>
      </c>
      <c r="B4661" s="24" t="s">
        <v>23</v>
      </c>
      <c r="C4661" s="24" t="s">
        <v>24</v>
      </c>
      <c r="D4661" s="24" t="s">
        <v>25</v>
      </c>
      <c r="E4661" s="24" t="s">
        <v>4460</v>
      </c>
      <c r="F4661" s="260" t="s">
        <v>8710</v>
      </c>
      <c r="G4661" s="37" t="s">
        <v>8828</v>
      </c>
      <c r="H4661" s="232" t="s">
        <v>194</v>
      </c>
      <c r="I4661" s="260">
        <v>2</v>
      </c>
      <c r="J4661" s="260" t="s">
        <v>8724</v>
      </c>
      <c r="K4661" s="60" t="s">
        <v>31</v>
      </c>
      <c r="L4661" s="238">
        <v>2</v>
      </c>
      <c r="M4661" s="27">
        <f t="shared" si="221"/>
        <v>260</v>
      </c>
      <c r="N4661" s="23"/>
      <c r="O4661" s="184" t="s">
        <v>32</v>
      </c>
      <c r="P4661" s="250"/>
    </row>
    <row r="4662" s="226" customFormat="1" ht="18" customHeight="1" spans="1:16">
      <c r="A4662" s="24">
        <v>4657</v>
      </c>
      <c r="B4662" s="24" t="s">
        <v>23</v>
      </c>
      <c r="C4662" s="24" t="s">
        <v>24</v>
      </c>
      <c r="D4662" s="24" t="s">
        <v>25</v>
      </c>
      <c r="E4662" s="60" t="s">
        <v>4460</v>
      </c>
      <c r="F4662" s="259" t="s">
        <v>8710</v>
      </c>
      <c r="G4662" s="37" t="s">
        <v>8829</v>
      </c>
      <c r="H4662" s="260" t="s">
        <v>194</v>
      </c>
      <c r="I4662" s="260">
        <v>4</v>
      </c>
      <c r="J4662" s="260" t="s">
        <v>8724</v>
      </c>
      <c r="K4662" s="60" t="s">
        <v>31</v>
      </c>
      <c r="L4662" s="238">
        <v>4</v>
      </c>
      <c r="M4662" s="27">
        <f t="shared" si="221"/>
        <v>520</v>
      </c>
      <c r="N4662" s="23"/>
      <c r="O4662" s="184" t="s">
        <v>32</v>
      </c>
      <c r="P4662" s="250"/>
    </row>
    <row r="4663" s="226" customFormat="1" ht="18" customHeight="1" spans="1:16">
      <c r="A4663" s="24">
        <v>4658</v>
      </c>
      <c r="B4663" s="24" t="s">
        <v>23</v>
      </c>
      <c r="C4663" s="24" t="s">
        <v>24</v>
      </c>
      <c r="D4663" s="24" t="s">
        <v>25</v>
      </c>
      <c r="E4663" s="60" t="s">
        <v>4460</v>
      </c>
      <c r="F4663" s="259" t="s">
        <v>8710</v>
      </c>
      <c r="G4663" s="37" t="s">
        <v>8830</v>
      </c>
      <c r="H4663" s="260" t="s">
        <v>194</v>
      </c>
      <c r="I4663" s="260">
        <v>4</v>
      </c>
      <c r="J4663" s="260" t="s">
        <v>8724</v>
      </c>
      <c r="K4663" s="60" t="s">
        <v>31</v>
      </c>
      <c r="L4663" s="238">
        <v>4</v>
      </c>
      <c r="M4663" s="27">
        <f t="shared" si="221"/>
        <v>520</v>
      </c>
      <c r="N4663" s="23"/>
      <c r="O4663" s="184" t="s">
        <v>32</v>
      </c>
      <c r="P4663" s="250"/>
    </row>
    <row r="4664" s="226" customFormat="1" ht="18" customHeight="1" spans="1:16">
      <c r="A4664" s="24">
        <v>4659</v>
      </c>
      <c r="B4664" s="24" t="s">
        <v>23</v>
      </c>
      <c r="C4664" s="24" t="s">
        <v>24</v>
      </c>
      <c r="D4664" s="24" t="s">
        <v>25</v>
      </c>
      <c r="E4664" s="60" t="s">
        <v>4460</v>
      </c>
      <c r="F4664" s="259" t="s">
        <v>8710</v>
      </c>
      <c r="G4664" s="37" t="s">
        <v>8831</v>
      </c>
      <c r="H4664" s="260" t="s">
        <v>194</v>
      </c>
      <c r="I4664" s="260">
        <v>6</v>
      </c>
      <c r="J4664" s="260" t="s">
        <v>8726</v>
      </c>
      <c r="K4664" s="60" t="s">
        <v>31</v>
      </c>
      <c r="L4664" s="238">
        <v>6</v>
      </c>
      <c r="M4664" s="27">
        <f t="shared" si="221"/>
        <v>780</v>
      </c>
      <c r="N4664" s="23"/>
      <c r="O4664" s="184" t="s">
        <v>32</v>
      </c>
      <c r="P4664" s="250"/>
    </row>
    <row r="4665" s="226" customFormat="1" ht="18" customHeight="1" spans="1:16">
      <c r="A4665" s="24">
        <v>4660</v>
      </c>
      <c r="B4665" s="24" t="s">
        <v>23</v>
      </c>
      <c r="C4665" s="24" t="s">
        <v>24</v>
      </c>
      <c r="D4665" s="24" t="s">
        <v>25</v>
      </c>
      <c r="E4665" s="60" t="s">
        <v>4460</v>
      </c>
      <c r="F4665" s="259" t="s">
        <v>8710</v>
      </c>
      <c r="G4665" s="37" t="s">
        <v>8832</v>
      </c>
      <c r="H4665" s="232" t="s">
        <v>194</v>
      </c>
      <c r="I4665" s="260">
        <v>3</v>
      </c>
      <c r="J4665" s="260" t="s">
        <v>8726</v>
      </c>
      <c r="K4665" s="60" t="s">
        <v>31</v>
      </c>
      <c r="L4665" s="238">
        <v>3</v>
      </c>
      <c r="M4665" s="27">
        <f t="shared" si="221"/>
        <v>390</v>
      </c>
      <c r="N4665" s="23"/>
      <c r="O4665" s="184" t="s">
        <v>32</v>
      </c>
      <c r="P4665" s="250"/>
    </row>
    <row r="4666" s="226" customFormat="1" ht="18" customHeight="1" spans="1:16">
      <c r="A4666" s="24">
        <v>4661</v>
      </c>
      <c r="B4666" s="24" t="s">
        <v>23</v>
      </c>
      <c r="C4666" s="24" t="s">
        <v>24</v>
      </c>
      <c r="D4666" s="24" t="s">
        <v>25</v>
      </c>
      <c r="E4666" s="60" t="s">
        <v>4460</v>
      </c>
      <c r="F4666" s="259" t="s">
        <v>8710</v>
      </c>
      <c r="G4666" s="37" t="s">
        <v>8833</v>
      </c>
      <c r="H4666" s="260" t="s">
        <v>51</v>
      </c>
      <c r="I4666" s="260">
        <v>3</v>
      </c>
      <c r="J4666" s="260" t="s">
        <v>8726</v>
      </c>
      <c r="K4666" s="60" t="s">
        <v>31</v>
      </c>
      <c r="L4666" s="238">
        <v>3</v>
      </c>
      <c r="M4666" s="27">
        <f>L4666*312</f>
        <v>936</v>
      </c>
      <c r="N4666" s="23"/>
      <c r="O4666" s="184" t="s">
        <v>32</v>
      </c>
      <c r="P4666" s="250"/>
    </row>
    <row r="4667" s="226" customFormat="1" ht="18" customHeight="1" spans="1:16">
      <c r="A4667" s="24">
        <v>4662</v>
      </c>
      <c r="B4667" s="24" t="s">
        <v>23</v>
      </c>
      <c r="C4667" s="24" t="s">
        <v>24</v>
      </c>
      <c r="D4667" s="24" t="s">
        <v>25</v>
      </c>
      <c r="E4667" s="60" t="s">
        <v>4460</v>
      </c>
      <c r="F4667" s="259" t="s">
        <v>8710</v>
      </c>
      <c r="G4667" s="37" t="s">
        <v>672</v>
      </c>
      <c r="H4667" s="260" t="s">
        <v>194</v>
      </c>
      <c r="I4667" s="260">
        <v>5</v>
      </c>
      <c r="J4667" s="260" t="s">
        <v>8726</v>
      </c>
      <c r="K4667" s="60" t="s">
        <v>31</v>
      </c>
      <c r="L4667" s="238">
        <v>5</v>
      </c>
      <c r="M4667" s="27">
        <f>L4667*130</f>
        <v>650</v>
      </c>
      <c r="N4667" s="23"/>
      <c r="O4667" s="184" t="s">
        <v>32</v>
      </c>
      <c r="P4667" s="250"/>
    </row>
    <row r="4668" s="226" customFormat="1" ht="18" customHeight="1" spans="1:16">
      <c r="A4668" s="24">
        <v>4663</v>
      </c>
      <c r="B4668" s="24" t="s">
        <v>23</v>
      </c>
      <c r="C4668" s="24" t="s">
        <v>24</v>
      </c>
      <c r="D4668" s="24" t="s">
        <v>25</v>
      </c>
      <c r="E4668" s="60" t="s">
        <v>4460</v>
      </c>
      <c r="F4668" s="259" t="s">
        <v>8710</v>
      </c>
      <c r="G4668" s="37" t="s">
        <v>4722</v>
      </c>
      <c r="H4668" s="260" t="s">
        <v>194</v>
      </c>
      <c r="I4668" s="260">
        <v>6</v>
      </c>
      <c r="J4668" s="260" t="s">
        <v>8726</v>
      </c>
      <c r="K4668" s="60" t="s">
        <v>31</v>
      </c>
      <c r="L4668" s="238">
        <v>6</v>
      </c>
      <c r="M4668" s="27">
        <f>L4668*130</f>
        <v>780</v>
      </c>
      <c r="N4668" s="23"/>
      <c r="O4668" s="184" t="s">
        <v>32</v>
      </c>
      <c r="P4668" s="250"/>
    </row>
    <row r="4669" s="226" customFormat="1" ht="18" customHeight="1" spans="1:16">
      <c r="A4669" s="24">
        <v>4664</v>
      </c>
      <c r="B4669" s="24" t="s">
        <v>23</v>
      </c>
      <c r="C4669" s="24" t="s">
        <v>24</v>
      </c>
      <c r="D4669" s="24" t="s">
        <v>25</v>
      </c>
      <c r="E4669" s="60" t="s">
        <v>4460</v>
      </c>
      <c r="F4669" s="259" t="s">
        <v>8710</v>
      </c>
      <c r="G4669" s="37" t="s">
        <v>8834</v>
      </c>
      <c r="H4669" s="260" t="s">
        <v>51</v>
      </c>
      <c r="I4669" s="260">
        <v>2</v>
      </c>
      <c r="J4669" s="260" t="s">
        <v>8726</v>
      </c>
      <c r="K4669" s="60" t="s">
        <v>31</v>
      </c>
      <c r="L4669" s="238">
        <v>2</v>
      </c>
      <c r="M4669" s="27">
        <f>L4669*312</f>
        <v>624</v>
      </c>
      <c r="N4669" s="23"/>
      <c r="O4669" s="184" t="s">
        <v>32</v>
      </c>
      <c r="P4669" s="250"/>
    </row>
    <row r="4670" s="226" customFormat="1" ht="18" customHeight="1" spans="1:16">
      <c r="A4670" s="24">
        <v>4665</v>
      </c>
      <c r="B4670" s="24" t="s">
        <v>23</v>
      </c>
      <c r="C4670" s="24" t="s">
        <v>24</v>
      </c>
      <c r="D4670" s="24" t="s">
        <v>25</v>
      </c>
      <c r="E4670" s="60" t="s">
        <v>4460</v>
      </c>
      <c r="F4670" s="259" t="s">
        <v>8710</v>
      </c>
      <c r="G4670" s="37" t="s">
        <v>8835</v>
      </c>
      <c r="H4670" s="260" t="s">
        <v>194</v>
      </c>
      <c r="I4670" s="260">
        <v>1</v>
      </c>
      <c r="J4670" s="260" t="s">
        <v>8726</v>
      </c>
      <c r="K4670" s="60" t="s">
        <v>31</v>
      </c>
      <c r="L4670" s="238">
        <v>1</v>
      </c>
      <c r="M4670" s="27">
        <f>L4670*312</f>
        <v>312</v>
      </c>
      <c r="N4670" s="23"/>
      <c r="O4670" s="184" t="s">
        <v>32</v>
      </c>
      <c r="P4670" s="250"/>
    </row>
    <row r="4671" s="226" customFormat="1" ht="18" customHeight="1" spans="1:16">
      <c r="A4671" s="24">
        <v>4666</v>
      </c>
      <c r="B4671" s="24" t="s">
        <v>23</v>
      </c>
      <c r="C4671" s="24" t="s">
        <v>24</v>
      </c>
      <c r="D4671" s="24" t="s">
        <v>25</v>
      </c>
      <c r="E4671" s="60" t="s">
        <v>4460</v>
      </c>
      <c r="F4671" s="259" t="s">
        <v>8710</v>
      </c>
      <c r="G4671" s="37" t="s">
        <v>8836</v>
      </c>
      <c r="H4671" s="232" t="s">
        <v>194</v>
      </c>
      <c r="I4671" s="260">
        <v>2</v>
      </c>
      <c r="J4671" s="260" t="s">
        <v>8837</v>
      </c>
      <c r="K4671" s="60" t="s">
        <v>31</v>
      </c>
      <c r="L4671" s="238">
        <v>2</v>
      </c>
      <c r="M4671" s="27">
        <f>L4671*130</f>
        <v>260</v>
      </c>
      <c r="N4671" s="23"/>
      <c r="O4671" s="184" t="s">
        <v>32</v>
      </c>
      <c r="P4671" s="250"/>
    </row>
    <row r="4672" s="226" customFormat="1" ht="18" customHeight="1" spans="1:16">
      <c r="A4672" s="24">
        <v>4667</v>
      </c>
      <c r="B4672" s="24" t="s">
        <v>23</v>
      </c>
      <c r="C4672" s="24" t="s">
        <v>24</v>
      </c>
      <c r="D4672" s="24" t="s">
        <v>25</v>
      </c>
      <c r="E4672" s="60" t="s">
        <v>4460</v>
      </c>
      <c r="F4672" s="259" t="s">
        <v>8710</v>
      </c>
      <c r="G4672" s="37" t="s">
        <v>8838</v>
      </c>
      <c r="H4672" s="232" t="s">
        <v>194</v>
      </c>
      <c r="I4672" s="260">
        <v>3</v>
      </c>
      <c r="J4672" s="260" t="s">
        <v>8837</v>
      </c>
      <c r="K4672" s="60" t="s">
        <v>31</v>
      </c>
      <c r="L4672" s="238">
        <v>3</v>
      </c>
      <c r="M4672" s="27">
        <f>L4672*130</f>
        <v>390</v>
      </c>
      <c r="N4672" s="23"/>
      <c r="O4672" s="184" t="s">
        <v>32</v>
      </c>
      <c r="P4672" s="250"/>
    </row>
    <row r="4673" s="226" customFormat="1" ht="18" customHeight="1" spans="1:16">
      <c r="A4673" s="24">
        <v>4668</v>
      </c>
      <c r="B4673" s="24" t="s">
        <v>23</v>
      </c>
      <c r="C4673" s="24" t="s">
        <v>24</v>
      </c>
      <c r="D4673" s="24" t="s">
        <v>25</v>
      </c>
      <c r="E4673" s="60" t="s">
        <v>4460</v>
      </c>
      <c r="F4673" s="259" t="s">
        <v>8710</v>
      </c>
      <c r="G4673" s="37" t="s">
        <v>8839</v>
      </c>
      <c r="H4673" s="24" t="s">
        <v>5025</v>
      </c>
      <c r="I4673" s="260">
        <v>1</v>
      </c>
      <c r="J4673" s="260" t="s">
        <v>8837</v>
      </c>
      <c r="K4673" s="60" t="s">
        <v>31</v>
      </c>
      <c r="L4673" s="238">
        <v>1</v>
      </c>
      <c r="M4673" s="27">
        <f>L4673*312</f>
        <v>312</v>
      </c>
      <c r="N4673" s="23"/>
      <c r="O4673" s="184" t="s">
        <v>32</v>
      </c>
      <c r="P4673" s="250"/>
    </row>
    <row r="4674" s="226" customFormat="1" ht="18" customHeight="1" spans="1:16">
      <c r="A4674" s="24">
        <v>4669</v>
      </c>
      <c r="B4674" s="24" t="s">
        <v>23</v>
      </c>
      <c r="C4674" s="24" t="s">
        <v>24</v>
      </c>
      <c r="D4674" s="24" t="s">
        <v>25</v>
      </c>
      <c r="E4674" s="60" t="s">
        <v>4460</v>
      </c>
      <c r="F4674" s="259" t="s">
        <v>8710</v>
      </c>
      <c r="G4674" s="37" t="s">
        <v>5925</v>
      </c>
      <c r="H4674" s="232" t="s">
        <v>194</v>
      </c>
      <c r="I4674" s="260">
        <v>4</v>
      </c>
      <c r="J4674" s="260" t="s">
        <v>8837</v>
      </c>
      <c r="K4674" s="60" t="s">
        <v>31</v>
      </c>
      <c r="L4674" s="238">
        <v>3</v>
      </c>
      <c r="M4674" s="27">
        <f>L4674*130</f>
        <v>390</v>
      </c>
      <c r="N4674" s="23"/>
      <c r="O4674" s="184" t="s">
        <v>32</v>
      </c>
      <c r="P4674" s="250"/>
    </row>
    <row r="4675" s="226" customFormat="1" ht="18" customHeight="1" spans="1:16">
      <c r="A4675" s="24">
        <v>4670</v>
      </c>
      <c r="B4675" s="24" t="s">
        <v>23</v>
      </c>
      <c r="C4675" s="24" t="s">
        <v>24</v>
      </c>
      <c r="D4675" s="24" t="s">
        <v>25</v>
      </c>
      <c r="E4675" s="60" t="s">
        <v>4460</v>
      </c>
      <c r="F4675" s="259" t="s">
        <v>8710</v>
      </c>
      <c r="G4675" s="37" t="s">
        <v>8840</v>
      </c>
      <c r="H4675" s="232" t="s">
        <v>194</v>
      </c>
      <c r="I4675" s="260">
        <v>3</v>
      </c>
      <c r="J4675" s="260" t="s">
        <v>8837</v>
      </c>
      <c r="K4675" s="60" t="s">
        <v>31</v>
      </c>
      <c r="L4675" s="238">
        <v>3</v>
      </c>
      <c r="M4675" s="27">
        <f>L4675*130</f>
        <v>390</v>
      </c>
      <c r="N4675" s="23"/>
      <c r="O4675" s="184" t="s">
        <v>32</v>
      </c>
      <c r="P4675" s="250"/>
    </row>
    <row r="4676" s="226" customFormat="1" ht="18" customHeight="1" spans="1:16">
      <c r="A4676" s="24">
        <v>4671</v>
      </c>
      <c r="B4676" s="24" t="s">
        <v>23</v>
      </c>
      <c r="C4676" s="24" t="s">
        <v>24</v>
      </c>
      <c r="D4676" s="24" t="s">
        <v>25</v>
      </c>
      <c r="E4676" s="60" t="s">
        <v>4460</v>
      </c>
      <c r="F4676" s="259" t="s">
        <v>8710</v>
      </c>
      <c r="G4676" s="37" t="s">
        <v>8841</v>
      </c>
      <c r="H4676" s="232" t="s">
        <v>194</v>
      </c>
      <c r="I4676" s="260">
        <v>2</v>
      </c>
      <c r="J4676" s="260" t="s">
        <v>8837</v>
      </c>
      <c r="K4676" s="60" t="s">
        <v>31</v>
      </c>
      <c r="L4676" s="238">
        <v>1</v>
      </c>
      <c r="M4676" s="27">
        <f>L4676*312</f>
        <v>312</v>
      </c>
      <c r="N4676" s="23"/>
      <c r="O4676" s="184" t="s">
        <v>32</v>
      </c>
      <c r="P4676" s="250"/>
    </row>
    <row r="4677" s="226" customFormat="1" ht="18" customHeight="1" spans="1:16">
      <c r="A4677" s="24">
        <v>4672</v>
      </c>
      <c r="B4677" s="24" t="s">
        <v>23</v>
      </c>
      <c r="C4677" s="24" t="s">
        <v>24</v>
      </c>
      <c r="D4677" s="24" t="s">
        <v>25</v>
      </c>
      <c r="E4677" s="60" t="s">
        <v>4460</v>
      </c>
      <c r="F4677" s="259" t="s">
        <v>8710</v>
      </c>
      <c r="G4677" s="37" t="s">
        <v>8842</v>
      </c>
      <c r="H4677" s="232" t="s">
        <v>194</v>
      </c>
      <c r="I4677" s="260">
        <v>2</v>
      </c>
      <c r="J4677" s="260" t="s">
        <v>8837</v>
      </c>
      <c r="K4677" s="60" t="s">
        <v>31</v>
      </c>
      <c r="L4677" s="238">
        <v>2</v>
      </c>
      <c r="M4677" s="27">
        <f>L4677*130</f>
        <v>260</v>
      </c>
      <c r="N4677" s="23"/>
      <c r="O4677" s="184" t="s">
        <v>32</v>
      </c>
      <c r="P4677" s="250"/>
    </row>
    <row r="4678" s="226" customFormat="1" ht="18" customHeight="1" spans="1:16">
      <c r="A4678" s="24">
        <v>4673</v>
      </c>
      <c r="B4678" s="24" t="s">
        <v>23</v>
      </c>
      <c r="C4678" s="24" t="s">
        <v>24</v>
      </c>
      <c r="D4678" s="24" t="s">
        <v>25</v>
      </c>
      <c r="E4678" s="60" t="s">
        <v>4460</v>
      </c>
      <c r="F4678" s="259" t="s">
        <v>8710</v>
      </c>
      <c r="G4678" s="37" t="s">
        <v>8843</v>
      </c>
      <c r="H4678" s="260" t="s">
        <v>51</v>
      </c>
      <c r="I4678" s="260">
        <v>3</v>
      </c>
      <c r="J4678" s="260" t="s">
        <v>8837</v>
      </c>
      <c r="K4678" s="60" t="s">
        <v>31</v>
      </c>
      <c r="L4678" s="238">
        <v>3</v>
      </c>
      <c r="M4678" s="27">
        <f>L4678*312</f>
        <v>936</v>
      </c>
      <c r="N4678" s="23"/>
      <c r="O4678" s="184" t="s">
        <v>32</v>
      </c>
      <c r="P4678" s="250"/>
    </row>
    <row r="4679" s="226" customFormat="1" ht="18" customHeight="1" spans="1:16">
      <c r="A4679" s="24">
        <v>4674</v>
      </c>
      <c r="B4679" s="24" t="s">
        <v>23</v>
      </c>
      <c r="C4679" s="24" t="s">
        <v>24</v>
      </c>
      <c r="D4679" s="24" t="s">
        <v>25</v>
      </c>
      <c r="E4679" s="60" t="s">
        <v>4460</v>
      </c>
      <c r="F4679" s="259" t="s">
        <v>8710</v>
      </c>
      <c r="G4679" s="37" t="s">
        <v>8844</v>
      </c>
      <c r="H4679" s="24" t="s">
        <v>5025</v>
      </c>
      <c r="I4679" s="260">
        <v>3</v>
      </c>
      <c r="J4679" s="260" t="s">
        <v>8837</v>
      </c>
      <c r="K4679" s="60" t="s">
        <v>31</v>
      </c>
      <c r="L4679" s="238">
        <v>3</v>
      </c>
      <c r="M4679" s="27">
        <f>L4679*312</f>
        <v>936</v>
      </c>
      <c r="N4679" s="23"/>
      <c r="O4679" s="184" t="s">
        <v>32</v>
      </c>
      <c r="P4679" s="250"/>
    </row>
    <row r="4680" s="226" customFormat="1" ht="18" customHeight="1" spans="1:16">
      <c r="A4680" s="24">
        <v>4675</v>
      </c>
      <c r="B4680" s="24" t="s">
        <v>23</v>
      </c>
      <c r="C4680" s="24" t="s">
        <v>24</v>
      </c>
      <c r="D4680" s="24" t="s">
        <v>25</v>
      </c>
      <c r="E4680" s="24" t="s">
        <v>4460</v>
      </c>
      <c r="F4680" s="260" t="s">
        <v>8710</v>
      </c>
      <c r="G4680" s="238" t="s">
        <v>8845</v>
      </c>
      <c r="H4680" s="232" t="s">
        <v>194</v>
      </c>
      <c r="I4680" s="260">
        <v>2</v>
      </c>
      <c r="J4680" s="260" t="s">
        <v>8837</v>
      </c>
      <c r="K4680" s="60" t="s">
        <v>31</v>
      </c>
      <c r="L4680" s="238">
        <v>1</v>
      </c>
      <c r="M4680" s="27">
        <f>L4680*312</f>
        <v>312</v>
      </c>
      <c r="N4680" s="23"/>
      <c r="O4680" s="184" t="s">
        <v>32</v>
      </c>
      <c r="P4680" s="251"/>
    </row>
    <row r="4681" s="226" customFormat="1" ht="18" customHeight="1" spans="1:16">
      <c r="A4681" s="24">
        <v>4676</v>
      </c>
      <c r="B4681" s="24" t="s">
        <v>23</v>
      </c>
      <c r="C4681" s="24" t="s">
        <v>24</v>
      </c>
      <c r="D4681" s="24" t="s">
        <v>25</v>
      </c>
      <c r="E4681" s="60" t="s">
        <v>4460</v>
      </c>
      <c r="F4681" s="259" t="s">
        <v>8710</v>
      </c>
      <c r="G4681" s="37" t="s">
        <v>8846</v>
      </c>
      <c r="H4681" s="232" t="s">
        <v>194</v>
      </c>
      <c r="I4681" s="260">
        <v>4</v>
      </c>
      <c r="J4681" s="260" t="s">
        <v>8837</v>
      </c>
      <c r="K4681" s="60" t="s">
        <v>31</v>
      </c>
      <c r="L4681" s="238">
        <v>2</v>
      </c>
      <c r="M4681" s="27">
        <f t="shared" ref="M4681:M4687" si="222">L4681*130</f>
        <v>260</v>
      </c>
      <c r="N4681" s="23"/>
      <c r="O4681" s="184" t="s">
        <v>32</v>
      </c>
      <c r="P4681" s="250"/>
    </row>
    <row r="4682" s="226" customFormat="1" ht="18" customHeight="1" spans="1:16">
      <c r="A4682" s="24">
        <v>4677</v>
      </c>
      <c r="B4682" s="24" t="s">
        <v>23</v>
      </c>
      <c r="C4682" s="24" t="s">
        <v>24</v>
      </c>
      <c r="D4682" s="24" t="s">
        <v>25</v>
      </c>
      <c r="E4682" s="60" t="s">
        <v>4460</v>
      </c>
      <c r="F4682" s="259" t="s">
        <v>8710</v>
      </c>
      <c r="G4682" s="37" t="s">
        <v>7770</v>
      </c>
      <c r="H4682" s="232" t="s">
        <v>194</v>
      </c>
      <c r="I4682" s="260">
        <v>3</v>
      </c>
      <c r="J4682" s="260" t="s">
        <v>8837</v>
      </c>
      <c r="K4682" s="60" t="s">
        <v>31</v>
      </c>
      <c r="L4682" s="238">
        <v>3</v>
      </c>
      <c r="M4682" s="27">
        <f t="shared" si="222"/>
        <v>390</v>
      </c>
      <c r="N4682" s="23"/>
      <c r="O4682" s="184" t="s">
        <v>32</v>
      </c>
      <c r="P4682" s="250"/>
    </row>
    <row r="4683" s="226" customFormat="1" ht="18" customHeight="1" spans="1:16">
      <c r="A4683" s="24">
        <v>4678</v>
      </c>
      <c r="B4683" s="24" t="s">
        <v>23</v>
      </c>
      <c r="C4683" s="24" t="s">
        <v>24</v>
      </c>
      <c r="D4683" s="24" t="s">
        <v>25</v>
      </c>
      <c r="E4683" s="60" t="s">
        <v>4460</v>
      </c>
      <c r="F4683" s="259" t="s">
        <v>8710</v>
      </c>
      <c r="G4683" s="37" t="s">
        <v>8847</v>
      </c>
      <c r="H4683" s="260" t="s">
        <v>1583</v>
      </c>
      <c r="I4683" s="260">
        <v>4</v>
      </c>
      <c r="J4683" s="260" t="s">
        <v>8837</v>
      </c>
      <c r="K4683" s="60" t="s">
        <v>31</v>
      </c>
      <c r="L4683" s="238">
        <v>4</v>
      </c>
      <c r="M4683" s="27">
        <f t="shared" si="222"/>
        <v>520</v>
      </c>
      <c r="N4683" s="23"/>
      <c r="O4683" s="184" t="s">
        <v>32</v>
      </c>
      <c r="P4683" s="250"/>
    </row>
    <row r="4684" s="226" customFormat="1" ht="18" customHeight="1" spans="1:16">
      <c r="A4684" s="24">
        <v>4679</v>
      </c>
      <c r="B4684" s="24" t="s">
        <v>23</v>
      </c>
      <c r="C4684" s="24" t="s">
        <v>24</v>
      </c>
      <c r="D4684" s="24" t="s">
        <v>25</v>
      </c>
      <c r="E4684" s="60" t="s">
        <v>4460</v>
      </c>
      <c r="F4684" s="259" t="s">
        <v>8710</v>
      </c>
      <c r="G4684" s="37" t="s">
        <v>795</v>
      </c>
      <c r="H4684" s="232" t="s">
        <v>194</v>
      </c>
      <c r="I4684" s="260">
        <v>3</v>
      </c>
      <c r="J4684" s="260" t="s">
        <v>8837</v>
      </c>
      <c r="K4684" s="60" t="s">
        <v>31</v>
      </c>
      <c r="L4684" s="238">
        <v>3</v>
      </c>
      <c r="M4684" s="27">
        <f t="shared" si="222"/>
        <v>390</v>
      </c>
      <c r="N4684" s="23"/>
      <c r="O4684" s="184" t="s">
        <v>32</v>
      </c>
      <c r="P4684" s="250"/>
    </row>
    <row r="4685" s="226" customFormat="1" ht="18" customHeight="1" spans="1:16">
      <c r="A4685" s="24">
        <v>4680</v>
      </c>
      <c r="B4685" s="24" t="s">
        <v>23</v>
      </c>
      <c r="C4685" s="24" t="s">
        <v>24</v>
      </c>
      <c r="D4685" s="24" t="s">
        <v>25</v>
      </c>
      <c r="E4685" s="60" t="s">
        <v>4460</v>
      </c>
      <c r="F4685" s="259" t="s">
        <v>8710</v>
      </c>
      <c r="G4685" s="37" t="s">
        <v>8848</v>
      </c>
      <c r="H4685" s="260" t="s">
        <v>1583</v>
      </c>
      <c r="I4685" s="260">
        <v>4</v>
      </c>
      <c r="J4685" s="260" t="s">
        <v>8837</v>
      </c>
      <c r="K4685" s="60" t="s">
        <v>31</v>
      </c>
      <c r="L4685" s="238">
        <v>4</v>
      </c>
      <c r="M4685" s="27">
        <f t="shared" si="222"/>
        <v>520</v>
      </c>
      <c r="N4685" s="23"/>
      <c r="O4685" s="184" t="s">
        <v>32</v>
      </c>
      <c r="P4685" s="250"/>
    </row>
    <row r="4686" s="226" customFormat="1" ht="18" customHeight="1" spans="1:16">
      <c r="A4686" s="24">
        <v>4681</v>
      </c>
      <c r="B4686" s="24" t="s">
        <v>23</v>
      </c>
      <c r="C4686" s="24" t="s">
        <v>24</v>
      </c>
      <c r="D4686" s="24" t="s">
        <v>25</v>
      </c>
      <c r="E4686" s="60" t="s">
        <v>4460</v>
      </c>
      <c r="F4686" s="259" t="s">
        <v>8710</v>
      </c>
      <c r="G4686" s="37" t="s">
        <v>8849</v>
      </c>
      <c r="H4686" s="232" t="s">
        <v>194</v>
      </c>
      <c r="I4686" s="260">
        <v>3</v>
      </c>
      <c r="J4686" s="260" t="s">
        <v>8837</v>
      </c>
      <c r="K4686" s="60" t="s">
        <v>31</v>
      </c>
      <c r="L4686" s="238">
        <v>3</v>
      </c>
      <c r="M4686" s="27">
        <f t="shared" si="222"/>
        <v>390</v>
      </c>
      <c r="N4686" s="23"/>
      <c r="O4686" s="184" t="s">
        <v>32</v>
      </c>
      <c r="P4686" s="250"/>
    </row>
    <row r="4687" s="226" customFormat="1" ht="18" customHeight="1" spans="1:16">
      <c r="A4687" s="24">
        <v>4682</v>
      </c>
      <c r="B4687" s="24" t="s">
        <v>23</v>
      </c>
      <c r="C4687" s="24" t="s">
        <v>24</v>
      </c>
      <c r="D4687" s="24" t="s">
        <v>25</v>
      </c>
      <c r="E4687" s="24" t="s">
        <v>4460</v>
      </c>
      <c r="F4687" s="260" t="s">
        <v>8710</v>
      </c>
      <c r="G4687" s="37" t="s">
        <v>8850</v>
      </c>
      <c r="H4687" s="232" t="s">
        <v>194</v>
      </c>
      <c r="I4687" s="260">
        <v>3</v>
      </c>
      <c r="J4687" s="260" t="s">
        <v>8726</v>
      </c>
      <c r="K4687" s="60" t="s">
        <v>31</v>
      </c>
      <c r="L4687" s="238">
        <v>3</v>
      </c>
      <c r="M4687" s="27">
        <f t="shared" si="222"/>
        <v>390</v>
      </c>
      <c r="N4687" s="23"/>
      <c r="O4687" s="184" t="s">
        <v>32</v>
      </c>
      <c r="P4687" s="250"/>
    </row>
    <row r="4688" s="226" customFormat="1" ht="18" customHeight="1" spans="1:16">
      <c r="A4688" s="24">
        <v>4683</v>
      </c>
      <c r="B4688" s="24" t="s">
        <v>23</v>
      </c>
      <c r="C4688" s="24" t="s">
        <v>24</v>
      </c>
      <c r="D4688" s="24" t="s">
        <v>25</v>
      </c>
      <c r="E4688" s="60" t="s">
        <v>4460</v>
      </c>
      <c r="F4688" s="259" t="s">
        <v>8710</v>
      </c>
      <c r="G4688" s="37" t="s">
        <v>8851</v>
      </c>
      <c r="H4688" s="260" t="s">
        <v>51</v>
      </c>
      <c r="I4688" s="260">
        <v>6</v>
      </c>
      <c r="J4688" s="260" t="s">
        <v>8726</v>
      </c>
      <c r="K4688" s="60" t="s">
        <v>31</v>
      </c>
      <c r="L4688" s="238">
        <v>6</v>
      </c>
      <c r="M4688" s="27">
        <f>L4688*312</f>
        <v>1872</v>
      </c>
      <c r="N4688" s="23"/>
      <c r="O4688" s="184" t="s">
        <v>32</v>
      </c>
      <c r="P4688" s="250"/>
    </row>
    <row r="4689" s="226" customFormat="1" ht="18" customHeight="1" spans="1:16">
      <c r="A4689" s="24">
        <v>4684</v>
      </c>
      <c r="B4689" s="24" t="s">
        <v>23</v>
      </c>
      <c r="C4689" s="24" t="s">
        <v>24</v>
      </c>
      <c r="D4689" s="24" t="s">
        <v>25</v>
      </c>
      <c r="E4689" s="60" t="s">
        <v>4460</v>
      </c>
      <c r="F4689" s="259" t="s">
        <v>8710</v>
      </c>
      <c r="G4689" s="37" t="s">
        <v>8852</v>
      </c>
      <c r="H4689" s="260" t="s">
        <v>1583</v>
      </c>
      <c r="I4689" s="260">
        <v>5</v>
      </c>
      <c r="J4689" s="260" t="s">
        <v>8726</v>
      </c>
      <c r="K4689" s="60" t="s">
        <v>31</v>
      </c>
      <c r="L4689" s="238">
        <v>5</v>
      </c>
      <c r="M4689" s="27">
        <f t="shared" ref="M4689:M4695" si="223">L4689*130</f>
        <v>650</v>
      </c>
      <c r="N4689" s="23"/>
      <c r="O4689" s="184" t="s">
        <v>32</v>
      </c>
      <c r="P4689" s="250"/>
    </row>
    <row r="4690" s="226" customFormat="1" ht="18" customHeight="1" spans="1:16">
      <c r="A4690" s="24">
        <v>4685</v>
      </c>
      <c r="B4690" s="24" t="s">
        <v>23</v>
      </c>
      <c r="C4690" s="24" t="s">
        <v>24</v>
      </c>
      <c r="D4690" s="24" t="s">
        <v>25</v>
      </c>
      <c r="E4690" s="60" t="s">
        <v>4460</v>
      </c>
      <c r="F4690" s="259" t="s">
        <v>8710</v>
      </c>
      <c r="G4690" s="37" t="s">
        <v>8853</v>
      </c>
      <c r="H4690" s="260" t="s">
        <v>194</v>
      </c>
      <c r="I4690" s="260">
        <v>5</v>
      </c>
      <c r="J4690" s="260" t="s">
        <v>8726</v>
      </c>
      <c r="K4690" s="60" t="s">
        <v>31</v>
      </c>
      <c r="L4690" s="238">
        <v>5</v>
      </c>
      <c r="M4690" s="27">
        <f t="shared" si="223"/>
        <v>650</v>
      </c>
      <c r="N4690" s="23"/>
      <c r="O4690" s="184" t="s">
        <v>32</v>
      </c>
      <c r="P4690" s="250"/>
    </row>
    <row r="4691" s="226" customFormat="1" ht="18" customHeight="1" spans="1:16">
      <c r="A4691" s="24">
        <v>4686</v>
      </c>
      <c r="B4691" s="24" t="s">
        <v>23</v>
      </c>
      <c r="C4691" s="24" t="s">
        <v>24</v>
      </c>
      <c r="D4691" s="24" t="s">
        <v>25</v>
      </c>
      <c r="E4691" s="60" t="s">
        <v>4460</v>
      </c>
      <c r="F4691" s="259" t="s">
        <v>8710</v>
      </c>
      <c r="G4691" s="37" t="s">
        <v>8854</v>
      </c>
      <c r="H4691" s="232" t="s">
        <v>194</v>
      </c>
      <c r="I4691" s="260">
        <v>2</v>
      </c>
      <c r="J4691" s="260" t="s">
        <v>8726</v>
      </c>
      <c r="K4691" s="60" t="s">
        <v>31</v>
      </c>
      <c r="L4691" s="238">
        <v>2</v>
      </c>
      <c r="M4691" s="27">
        <f t="shared" si="223"/>
        <v>260</v>
      </c>
      <c r="N4691" s="23"/>
      <c r="O4691" s="184" t="s">
        <v>32</v>
      </c>
      <c r="P4691" s="250"/>
    </row>
    <row r="4692" s="226" customFormat="1" ht="18" customHeight="1" spans="1:16">
      <c r="A4692" s="24">
        <v>4687</v>
      </c>
      <c r="B4692" s="24" t="s">
        <v>23</v>
      </c>
      <c r="C4692" s="24" t="s">
        <v>24</v>
      </c>
      <c r="D4692" s="24" t="s">
        <v>25</v>
      </c>
      <c r="E4692" s="60" t="s">
        <v>4460</v>
      </c>
      <c r="F4692" s="259" t="s">
        <v>8710</v>
      </c>
      <c r="G4692" s="37" t="s">
        <v>8855</v>
      </c>
      <c r="H4692" s="232" t="s">
        <v>194</v>
      </c>
      <c r="I4692" s="260">
        <v>3</v>
      </c>
      <c r="J4692" s="260" t="s">
        <v>8726</v>
      </c>
      <c r="K4692" s="60" t="s">
        <v>31</v>
      </c>
      <c r="L4692" s="238">
        <v>3</v>
      </c>
      <c r="M4692" s="27">
        <f t="shared" si="223"/>
        <v>390</v>
      </c>
      <c r="N4692" s="23"/>
      <c r="O4692" s="184" t="s">
        <v>32</v>
      </c>
      <c r="P4692" s="250"/>
    </row>
    <row r="4693" s="226" customFormat="1" ht="18" customHeight="1" spans="1:16">
      <c r="A4693" s="24">
        <v>4688</v>
      </c>
      <c r="B4693" s="24" t="s">
        <v>23</v>
      </c>
      <c r="C4693" s="24" t="s">
        <v>24</v>
      </c>
      <c r="D4693" s="24" t="s">
        <v>25</v>
      </c>
      <c r="E4693" s="60" t="s">
        <v>4460</v>
      </c>
      <c r="F4693" s="259" t="s">
        <v>8710</v>
      </c>
      <c r="G4693" s="37" t="s">
        <v>8856</v>
      </c>
      <c r="H4693" s="260" t="s">
        <v>194</v>
      </c>
      <c r="I4693" s="260">
        <v>4</v>
      </c>
      <c r="J4693" s="260" t="s">
        <v>8726</v>
      </c>
      <c r="K4693" s="60" t="s">
        <v>31</v>
      </c>
      <c r="L4693" s="238">
        <v>4</v>
      </c>
      <c r="M4693" s="27">
        <f t="shared" si="223"/>
        <v>520</v>
      </c>
      <c r="N4693" s="23"/>
      <c r="O4693" s="184" t="s">
        <v>32</v>
      </c>
      <c r="P4693" s="250"/>
    </row>
    <row r="4694" s="226" customFormat="1" ht="18" customHeight="1" spans="1:16">
      <c r="A4694" s="24">
        <v>4689</v>
      </c>
      <c r="B4694" s="24" t="s">
        <v>23</v>
      </c>
      <c r="C4694" s="24" t="s">
        <v>24</v>
      </c>
      <c r="D4694" s="24" t="s">
        <v>25</v>
      </c>
      <c r="E4694" s="60" t="s">
        <v>4460</v>
      </c>
      <c r="F4694" s="259" t="s">
        <v>8710</v>
      </c>
      <c r="G4694" s="37" t="s">
        <v>8857</v>
      </c>
      <c r="H4694" s="260" t="s">
        <v>194</v>
      </c>
      <c r="I4694" s="260">
        <v>5</v>
      </c>
      <c r="J4694" s="260" t="s">
        <v>8726</v>
      </c>
      <c r="K4694" s="60" t="s">
        <v>31</v>
      </c>
      <c r="L4694" s="238">
        <v>5</v>
      </c>
      <c r="M4694" s="27">
        <f t="shared" si="223"/>
        <v>650</v>
      </c>
      <c r="N4694" s="23"/>
      <c r="O4694" s="184" t="s">
        <v>32</v>
      </c>
      <c r="P4694" s="250"/>
    </row>
    <row r="4695" s="226" customFormat="1" ht="18" customHeight="1" spans="1:16">
      <c r="A4695" s="24">
        <v>4690</v>
      </c>
      <c r="B4695" s="24" t="s">
        <v>23</v>
      </c>
      <c r="C4695" s="24" t="s">
        <v>24</v>
      </c>
      <c r="D4695" s="24" t="s">
        <v>25</v>
      </c>
      <c r="E4695" s="60" t="s">
        <v>4460</v>
      </c>
      <c r="F4695" s="259" t="s">
        <v>8710</v>
      </c>
      <c r="G4695" s="37" t="s">
        <v>8858</v>
      </c>
      <c r="H4695" s="260" t="s">
        <v>194</v>
      </c>
      <c r="I4695" s="260">
        <v>5</v>
      </c>
      <c r="J4695" s="260" t="s">
        <v>8726</v>
      </c>
      <c r="K4695" s="60" t="s">
        <v>31</v>
      </c>
      <c r="L4695" s="238">
        <v>5</v>
      </c>
      <c r="M4695" s="27">
        <f t="shared" si="223"/>
        <v>650</v>
      </c>
      <c r="N4695" s="23"/>
      <c r="O4695" s="184" t="s">
        <v>32</v>
      </c>
      <c r="P4695" s="250"/>
    </row>
    <row r="4696" s="226" customFormat="1" ht="18" customHeight="1" spans="1:16">
      <c r="A4696" s="24">
        <v>4691</v>
      </c>
      <c r="B4696" s="24" t="s">
        <v>23</v>
      </c>
      <c r="C4696" s="24" t="s">
        <v>24</v>
      </c>
      <c r="D4696" s="24" t="s">
        <v>25</v>
      </c>
      <c r="E4696" s="60" t="s">
        <v>4460</v>
      </c>
      <c r="F4696" s="259" t="s">
        <v>8710</v>
      </c>
      <c r="G4696" s="37" t="s">
        <v>8859</v>
      </c>
      <c r="H4696" s="260" t="s">
        <v>51</v>
      </c>
      <c r="I4696" s="260">
        <v>4</v>
      </c>
      <c r="J4696" s="260" t="s">
        <v>8726</v>
      </c>
      <c r="K4696" s="60" t="s">
        <v>31</v>
      </c>
      <c r="L4696" s="238">
        <v>4</v>
      </c>
      <c r="M4696" s="27">
        <f>L4696*312</f>
        <v>1248</v>
      </c>
      <c r="N4696" s="23"/>
      <c r="O4696" s="184" t="s">
        <v>32</v>
      </c>
      <c r="P4696" s="250"/>
    </row>
    <row r="4697" s="226" customFormat="1" ht="18" customHeight="1" spans="1:16">
      <c r="A4697" s="24">
        <v>4692</v>
      </c>
      <c r="B4697" s="24" t="s">
        <v>23</v>
      </c>
      <c r="C4697" s="24" t="s">
        <v>24</v>
      </c>
      <c r="D4697" s="24" t="s">
        <v>25</v>
      </c>
      <c r="E4697" s="60" t="s">
        <v>4460</v>
      </c>
      <c r="F4697" s="259" t="s">
        <v>8710</v>
      </c>
      <c r="G4697" s="37" t="s">
        <v>8860</v>
      </c>
      <c r="H4697" s="260" t="s">
        <v>194</v>
      </c>
      <c r="I4697" s="260">
        <v>4</v>
      </c>
      <c r="J4697" s="260" t="s">
        <v>8726</v>
      </c>
      <c r="K4697" s="60" t="s">
        <v>31</v>
      </c>
      <c r="L4697" s="238">
        <v>4</v>
      </c>
      <c r="M4697" s="27">
        <f>L4697*130</f>
        <v>520</v>
      </c>
      <c r="N4697" s="23"/>
      <c r="O4697" s="184" t="s">
        <v>32</v>
      </c>
      <c r="P4697" s="250"/>
    </row>
    <row r="4698" s="226" customFormat="1" ht="18" customHeight="1" spans="1:16">
      <c r="A4698" s="24">
        <v>4693</v>
      </c>
      <c r="B4698" s="24" t="s">
        <v>23</v>
      </c>
      <c r="C4698" s="24" t="s">
        <v>24</v>
      </c>
      <c r="D4698" s="24" t="s">
        <v>25</v>
      </c>
      <c r="E4698" s="60" t="s">
        <v>4878</v>
      </c>
      <c r="F4698" s="259" t="s">
        <v>8710</v>
      </c>
      <c r="G4698" s="37" t="s">
        <v>8861</v>
      </c>
      <c r="H4698" s="260" t="s">
        <v>51</v>
      </c>
      <c r="I4698" s="260">
        <v>4</v>
      </c>
      <c r="J4698" s="260" t="s">
        <v>8726</v>
      </c>
      <c r="K4698" s="60" t="s">
        <v>31</v>
      </c>
      <c r="L4698" s="238">
        <v>4</v>
      </c>
      <c r="M4698" s="27">
        <f>L4698*312</f>
        <v>1248</v>
      </c>
      <c r="N4698" s="23"/>
      <c r="O4698" s="184" t="s">
        <v>32</v>
      </c>
      <c r="P4698" s="250"/>
    </row>
    <row r="4699" s="226" customFormat="1" ht="18" customHeight="1" spans="1:16">
      <c r="A4699" s="24">
        <v>4694</v>
      </c>
      <c r="B4699" s="24" t="s">
        <v>23</v>
      </c>
      <c r="C4699" s="24" t="s">
        <v>24</v>
      </c>
      <c r="D4699" s="24" t="s">
        <v>25</v>
      </c>
      <c r="E4699" s="60" t="s">
        <v>4460</v>
      </c>
      <c r="F4699" s="259" t="s">
        <v>8710</v>
      </c>
      <c r="G4699" s="37" t="s">
        <v>8862</v>
      </c>
      <c r="H4699" s="232" t="s">
        <v>194</v>
      </c>
      <c r="I4699" s="260">
        <v>3</v>
      </c>
      <c r="J4699" s="260" t="s">
        <v>8726</v>
      </c>
      <c r="K4699" s="60" t="s">
        <v>31</v>
      </c>
      <c r="L4699" s="238">
        <v>3</v>
      </c>
      <c r="M4699" s="27">
        <f>L4699*130</f>
        <v>390</v>
      </c>
      <c r="N4699" s="23"/>
      <c r="O4699" s="184" t="s">
        <v>32</v>
      </c>
      <c r="P4699" s="250"/>
    </row>
    <row r="4700" s="226" customFormat="1" ht="18" customHeight="1" spans="1:16">
      <c r="A4700" s="24">
        <v>4695</v>
      </c>
      <c r="B4700" s="24" t="s">
        <v>23</v>
      </c>
      <c r="C4700" s="24" t="s">
        <v>24</v>
      </c>
      <c r="D4700" s="24" t="s">
        <v>25</v>
      </c>
      <c r="E4700" s="60" t="s">
        <v>4460</v>
      </c>
      <c r="F4700" s="259" t="s">
        <v>8710</v>
      </c>
      <c r="G4700" s="37" t="s">
        <v>8863</v>
      </c>
      <c r="H4700" s="260" t="s">
        <v>194</v>
      </c>
      <c r="I4700" s="260">
        <v>4</v>
      </c>
      <c r="J4700" s="260" t="s">
        <v>8726</v>
      </c>
      <c r="K4700" s="60" t="s">
        <v>31</v>
      </c>
      <c r="L4700" s="238">
        <v>4</v>
      </c>
      <c r="M4700" s="27">
        <f>L4700*130</f>
        <v>520</v>
      </c>
      <c r="N4700" s="23"/>
      <c r="O4700" s="184" t="s">
        <v>32</v>
      </c>
      <c r="P4700" s="250"/>
    </row>
    <row r="4701" s="226" customFormat="1" ht="18" customHeight="1" spans="1:16">
      <c r="A4701" s="24">
        <v>4696</v>
      </c>
      <c r="B4701" s="24" t="s">
        <v>23</v>
      </c>
      <c r="C4701" s="24" t="s">
        <v>24</v>
      </c>
      <c r="D4701" s="24" t="s">
        <v>25</v>
      </c>
      <c r="E4701" s="60" t="s">
        <v>4460</v>
      </c>
      <c r="F4701" s="259" t="s">
        <v>8710</v>
      </c>
      <c r="G4701" s="37" t="s">
        <v>8864</v>
      </c>
      <c r="H4701" s="232" t="s">
        <v>194</v>
      </c>
      <c r="I4701" s="260">
        <v>2</v>
      </c>
      <c r="J4701" s="260" t="s">
        <v>8726</v>
      </c>
      <c r="K4701" s="60" t="s">
        <v>31</v>
      </c>
      <c r="L4701" s="238">
        <v>2</v>
      </c>
      <c r="M4701" s="27">
        <f>L4701*130</f>
        <v>260</v>
      </c>
      <c r="N4701" s="23"/>
      <c r="O4701" s="184" t="s">
        <v>32</v>
      </c>
      <c r="P4701" s="250"/>
    </row>
    <row r="4702" s="226" customFormat="1" ht="18" customHeight="1" spans="1:16">
      <c r="A4702" s="24">
        <v>4697</v>
      </c>
      <c r="B4702" s="24" t="s">
        <v>23</v>
      </c>
      <c r="C4702" s="24" t="s">
        <v>24</v>
      </c>
      <c r="D4702" s="24" t="s">
        <v>25</v>
      </c>
      <c r="E4702" s="60" t="s">
        <v>4460</v>
      </c>
      <c r="F4702" s="259" t="s">
        <v>8710</v>
      </c>
      <c r="G4702" s="37" t="s">
        <v>8865</v>
      </c>
      <c r="H4702" s="260" t="s">
        <v>194</v>
      </c>
      <c r="I4702" s="260">
        <v>4</v>
      </c>
      <c r="J4702" s="260" t="s">
        <v>8726</v>
      </c>
      <c r="K4702" s="60" t="s">
        <v>31</v>
      </c>
      <c r="L4702" s="238">
        <v>4</v>
      </c>
      <c r="M4702" s="27">
        <f>L4702*130</f>
        <v>520</v>
      </c>
      <c r="N4702" s="23"/>
      <c r="O4702" s="184" t="s">
        <v>32</v>
      </c>
      <c r="P4702" s="250"/>
    </row>
    <row r="4703" s="226" customFormat="1" ht="18" customHeight="1" spans="1:16">
      <c r="A4703" s="24">
        <v>4698</v>
      </c>
      <c r="B4703" s="24" t="s">
        <v>23</v>
      </c>
      <c r="C4703" s="24" t="s">
        <v>24</v>
      </c>
      <c r="D4703" s="24" t="s">
        <v>25</v>
      </c>
      <c r="E4703" s="60" t="s">
        <v>4460</v>
      </c>
      <c r="F4703" s="259" t="s">
        <v>8710</v>
      </c>
      <c r="G4703" s="37" t="s">
        <v>8866</v>
      </c>
      <c r="H4703" s="232" t="s">
        <v>194</v>
      </c>
      <c r="I4703" s="260">
        <v>3</v>
      </c>
      <c r="J4703" s="260" t="s">
        <v>8726</v>
      </c>
      <c r="K4703" s="60" t="s">
        <v>31</v>
      </c>
      <c r="L4703" s="238">
        <v>3</v>
      </c>
      <c r="M4703" s="27">
        <f>L4703*130</f>
        <v>390</v>
      </c>
      <c r="N4703" s="23"/>
      <c r="O4703" s="184" t="s">
        <v>32</v>
      </c>
      <c r="P4703" s="250"/>
    </row>
    <row r="4704" s="226" customFormat="1" ht="18" customHeight="1" spans="1:16">
      <c r="A4704" s="24">
        <v>4699</v>
      </c>
      <c r="B4704" s="24" t="s">
        <v>23</v>
      </c>
      <c r="C4704" s="24" t="s">
        <v>24</v>
      </c>
      <c r="D4704" s="24" t="s">
        <v>25</v>
      </c>
      <c r="E4704" s="60" t="s">
        <v>4460</v>
      </c>
      <c r="F4704" s="259" t="s">
        <v>8710</v>
      </c>
      <c r="G4704" s="37" t="s">
        <v>8867</v>
      </c>
      <c r="H4704" s="232" t="s">
        <v>194</v>
      </c>
      <c r="I4704" s="260">
        <v>2</v>
      </c>
      <c r="J4704" s="260" t="s">
        <v>8726</v>
      </c>
      <c r="K4704" s="60" t="s">
        <v>31</v>
      </c>
      <c r="L4704" s="238">
        <v>1</v>
      </c>
      <c r="M4704" s="27">
        <f>L4704*312</f>
        <v>312</v>
      </c>
      <c r="N4704" s="23"/>
      <c r="O4704" s="184" t="s">
        <v>32</v>
      </c>
      <c r="P4704" s="250"/>
    </row>
    <row r="4705" s="226" customFormat="1" ht="18" customHeight="1" spans="1:16">
      <c r="A4705" s="24">
        <v>4700</v>
      </c>
      <c r="B4705" s="24" t="s">
        <v>23</v>
      </c>
      <c r="C4705" s="24" t="s">
        <v>24</v>
      </c>
      <c r="D4705" s="24" t="s">
        <v>25</v>
      </c>
      <c r="E4705" s="60" t="s">
        <v>4460</v>
      </c>
      <c r="F4705" s="259" t="s">
        <v>8710</v>
      </c>
      <c r="G4705" s="37" t="s">
        <v>8868</v>
      </c>
      <c r="H4705" s="260" t="s">
        <v>51</v>
      </c>
      <c r="I4705" s="260">
        <v>3</v>
      </c>
      <c r="J4705" s="260" t="s">
        <v>8726</v>
      </c>
      <c r="K4705" s="60" t="s">
        <v>31</v>
      </c>
      <c r="L4705" s="238">
        <v>3</v>
      </c>
      <c r="M4705" s="27">
        <f>L4705*312</f>
        <v>936</v>
      </c>
      <c r="N4705" s="23"/>
      <c r="O4705" s="184" t="s">
        <v>32</v>
      </c>
      <c r="P4705" s="250"/>
    </row>
    <row r="4706" s="226" customFormat="1" ht="18" customHeight="1" spans="1:16">
      <c r="A4706" s="24">
        <v>4701</v>
      </c>
      <c r="B4706" s="24" t="s">
        <v>23</v>
      </c>
      <c r="C4706" s="24" t="s">
        <v>24</v>
      </c>
      <c r="D4706" s="24" t="s">
        <v>25</v>
      </c>
      <c r="E4706" s="60" t="s">
        <v>4460</v>
      </c>
      <c r="F4706" s="259" t="s">
        <v>8710</v>
      </c>
      <c r="G4706" s="37" t="s">
        <v>8869</v>
      </c>
      <c r="H4706" s="232" t="s">
        <v>194</v>
      </c>
      <c r="I4706" s="260">
        <v>2</v>
      </c>
      <c r="J4706" s="260" t="s">
        <v>8726</v>
      </c>
      <c r="K4706" s="60" t="s">
        <v>31</v>
      </c>
      <c r="L4706" s="238">
        <v>2</v>
      </c>
      <c r="M4706" s="27">
        <f>L4706*130</f>
        <v>260</v>
      </c>
      <c r="N4706" s="23"/>
      <c r="O4706" s="184" t="s">
        <v>32</v>
      </c>
      <c r="P4706" s="250"/>
    </row>
    <row r="4707" s="226" customFormat="1" ht="18" customHeight="1" spans="1:16">
      <c r="A4707" s="24">
        <v>4702</v>
      </c>
      <c r="B4707" s="24" t="s">
        <v>23</v>
      </c>
      <c r="C4707" s="24" t="s">
        <v>24</v>
      </c>
      <c r="D4707" s="24" t="s">
        <v>25</v>
      </c>
      <c r="E4707" s="60" t="s">
        <v>4460</v>
      </c>
      <c r="F4707" s="259" t="s">
        <v>8710</v>
      </c>
      <c r="G4707" s="37" t="s">
        <v>8870</v>
      </c>
      <c r="H4707" s="260" t="s">
        <v>8871</v>
      </c>
      <c r="I4707" s="260">
        <v>1</v>
      </c>
      <c r="J4707" s="260" t="s">
        <v>8726</v>
      </c>
      <c r="K4707" s="60" t="s">
        <v>31</v>
      </c>
      <c r="L4707" s="238">
        <v>1</v>
      </c>
      <c r="M4707" s="27">
        <f>L4707*468</f>
        <v>468</v>
      </c>
      <c r="N4707" s="23"/>
      <c r="O4707" s="184" t="s">
        <v>32</v>
      </c>
      <c r="P4707" s="250"/>
    </row>
    <row r="4708" s="226" customFormat="1" ht="18" customHeight="1" spans="1:16">
      <c r="A4708" s="24">
        <v>4703</v>
      </c>
      <c r="B4708" s="24" t="s">
        <v>23</v>
      </c>
      <c r="C4708" s="24" t="s">
        <v>24</v>
      </c>
      <c r="D4708" s="24" t="s">
        <v>25</v>
      </c>
      <c r="E4708" s="60" t="s">
        <v>4460</v>
      </c>
      <c r="F4708" s="259" t="s">
        <v>8710</v>
      </c>
      <c r="G4708" s="37" t="s">
        <v>8872</v>
      </c>
      <c r="H4708" s="232" t="s">
        <v>194</v>
      </c>
      <c r="I4708" s="260">
        <v>2</v>
      </c>
      <c r="J4708" s="260" t="s">
        <v>8726</v>
      </c>
      <c r="K4708" s="60" t="s">
        <v>31</v>
      </c>
      <c r="L4708" s="238">
        <v>2</v>
      </c>
      <c r="M4708" s="27">
        <f t="shared" ref="M4708:M4723" si="224">L4708*130</f>
        <v>260</v>
      </c>
      <c r="N4708" s="23"/>
      <c r="O4708" s="184" t="s">
        <v>32</v>
      </c>
      <c r="P4708" s="250"/>
    </row>
    <row r="4709" s="226" customFormat="1" ht="18" customHeight="1" spans="1:16">
      <c r="A4709" s="24">
        <v>4704</v>
      </c>
      <c r="B4709" s="24" t="s">
        <v>23</v>
      </c>
      <c r="C4709" s="24" t="s">
        <v>24</v>
      </c>
      <c r="D4709" s="24" t="s">
        <v>25</v>
      </c>
      <c r="E4709" s="60" t="s">
        <v>4460</v>
      </c>
      <c r="F4709" s="259" t="s">
        <v>8710</v>
      </c>
      <c r="G4709" s="37" t="s">
        <v>8873</v>
      </c>
      <c r="H4709" s="232" t="s">
        <v>194</v>
      </c>
      <c r="I4709" s="260">
        <v>2</v>
      </c>
      <c r="J4709" s="260" t="s">
        <v>8726</v>
      </c>
      <c r="K4709" s="60" t="s">
        <v>31</v>
      </c>
      <c r="L4709" s="238">
        <v>2</v>
      </c>
      <c r="M4709" s="27">
        <f t="shared" si="224"/>
        <v>260</v>
      </c>
      <c r="N4709" s="23"/>
      <c r="O4709" s="184" t="s">
        <v>32</v>
      </c>
      <c r="P4709" s="250"/>
    </row>
    <row r="4710" s="226" customFormat="1" ht="18" customHeight="1" spans="1:16">
      <c r="A4710" s="24">
        <v>4705</v>
      </c>
      <c r="B4710" s="24" t="s">
        <v>23</v>
      </c>
      <c r="C4710" s="24" t="s">
        <v>24</v>
      </c>
      <c r="D4710" s="24" t="s">
        <v>25</v>
      </c>
      <c r="E4710" s="60" t="s">
        <v>4460</v>
      </c>
      <c r="F4710" s="259" t="s">
        <v>8710</v>
      </c>
      <c r="G4710" s="37" t="s">
        <v>8874</v>
      </c>
      <c r="H4710" s="232" t="s">
        <v>194</v>
      </c>
      <c r="I4710" s="260">
        <v>3</v>
      </c>
      <c r="J4710" s="260" t="s">
        <v>8726</v>
      </c>
      <c r="K4710" s="60" t="s">
        <v>31</v>
      </c>
      <c r="L4710" s="238">
        <v>3</v>
      </c>
      <c r="M4710" s="27">
        <f t="shared" si="224"/>
        <v>390</v>
      </c>
      <c r="N4710" s="23"/>
      <c r="O4710" s="184" t="s">
        <v>32</v>
      </c>
      <c r="P4710" s="250"/>
    </row>
    <row r="4711" s="226" customFormat="1" ht="18" customHeight="1" spans="1:16">
      <c r="A4711" s="24">
        <v>4706</v>
      </c>
      <c r="B4711" s="24" t="s">
        <v>23</v>
      </c>
      <c r="C4711" s="24" t="s">
        <v>24</v>
      </c>
      <c r="D4711" s="24" t="s">
        <v>25</v>
      </c>
      <c r="E4711" s="60" t="s">
        <v>4460</v>
      </c>
      <c r="F4711" s="259" t="s">
        <v>8710</v>
      </c>
      <c r="G4711" s="37" t="s">
        <v>8875</v>
      </c>
      <c r="H4711" s="232" t="s">
        <v>194</v>
      </c>
      <c r="I4711" s="260">
        <v>2</v>
      </c>
      <c r="J4711" s="260" t="s">
        <v>8726</v>
      </c>
      <c r="K4711" s="60" t="s">
        <v>31</v>
      </c>
      <c r="L4711" s="238">
        <v>2</v>
      </c>
      <c r="M4711" s="27">
        <f t="shared" si="224"/>
        <v>260</v>
      </c>
      <c r="N4711" s="23"/>
      <c r="O4711" s="184" t="s">
        <v>32</v>
      </c>
      <c r="P4711" s="250"/>
    </row>
    <row r="4712" s="83" customFormat="1" ht="18" customHeight="1" spans="1:16">
      <c r="A4712" s="24">
        <v>4707</v>
      </c>
      <c r="B4712" s="24" t="s">
        <v>23</v>
      </c>
      <c r="C4712" s="24" t="s">
        <v>24</v>
      </c>
      <c r="D4712" s="24" t="s">
        <v>25</v>
      </c>
      <c r="E4712" s="60" t="s">
        <v>4460</v>
      </c>
      <c r="F4712" s="60" t="s">
        <v>8876</v>
      </c>
      <c r="G4712" s="24" t="s">
        <v>8877</v>
      </c>
      <c r="H4712" s="232" t="s">
        <v>194</v>
      </c>
      <c r="I4712" s="24">
        <v>3</v>
      </c>
      <c r="J4712" s="24" t="s">
        <v>6387</v>
      </c>
      <c r="K4712" s="60" t="s">
        <v>31</v>
      </c>
      <c r="L4712" s="60">
        <v>3</v>
      </c>
      <c r="M4712" s="27">
        <f t="shared" si="224"/>
        <v>390</v>
      </c>
      <c r="N4712" s="23"/>
      <c r="O4712" s="184" t="s">
        <v>32</v>
      </c>
      <c r="P4712" s="237"/>
    </row>
    <row r="4713" s="83" customFormat="1" ht="18" customHeight="1" spans="1:16">
      <c r="A4713" s="24">
        <v>4708</v>
      </c>
      <c r="B4713" s="24" t="s">
        <v>23</v>
      </c>
      <c r="C4713" s="24" t="s">
        <v>24</v>
      </c>
      <c r="D4713" s="24" t="s">
        <v>25</v>
      </c>
      <c r="E4713" s="60" t="s">
        <v>4460</v>
      </c>
      <c r="F4713" s="60" t="s">
        <v>8876</v>
      </c>
      <c r="G4713" s="24" t="s">
        <v>8878</v>
      </c>
      <c r="H4713" s="24" t="s">
        <v>194</v>
      </c>
      <c r="I4713" s="24">
        <v>5</v>
      </c>
      <c r="J4713" s="24" t="s">
        <v>6387</v>
      </c>
      <c r="K4713" s="60" t="s">
        <v>31</v>
      </c>
      <c r="L4713" s="60">
        <v>4</v>
      </c>
      <c r="M4713" s="27">
        <f t="shared" si="224"/>
        <v>520</v>
      </c>
      <c r="N4713" s="23"/>
      <c r="O4713" s="184" t="s">
        <v>32</v>
      </c>
      <c r="P4713" s="237"/>
    </row>
    <row r="4714" s="83" customFormat="1" ht="18" customHeight="1" spans="1:16">
      <c r="A4714" s="24">
        <v>4709</v>
      </c>
      <c r="B4714" s="24" t="s">
        <v>23</v>
      </c>
      <c r="C4714" s="24" t="s">
        <v>24</v>
      </c>
      <c r="D4714" s="24" t="s">
        <v>25</v>
      </c>
      <c r="E4714" s="60" t="s">
        <v>4460</v>
      </c>
      <c r="F4714" s="60" t="s">
        <v>8876</v>
      </c>
      <c r="G4714" s="24" t="s">
        <v>8879</v>
      </c>
      <c r="H4714" s="24" t="s">
        <v>194</v>
      </c>
      <c r="I4714" s="24">
        <v>4</v>
      </c>
      <c r="J4714" s="24" t="s">
        <v>6387</v>
      </c>
      <c r="K4714" s="60" t="s">
        <v>31</v>
      </c>
      <c r="L4714" s="60">
        <v>4</v>
      </c>
      <c r="M4714" s="27">
        <f t="shared" si="224"/>
        <v>520</v>
      </c>
      <c r="N4714" s="23"/>
      <c r="O4714" s="184" t="s">
        <v>32</v>
      </c>
      <c r="P4714" s="237"/>
    </row>
    <row r="4715" s="83" customFormat="1" ht="18" customHeight="1" spans="1:16">
      <c r="A4715" s="24">
        <v>4710</v>
      </c>
      <c r="B4715" s="24" t="s">
        <v>23</v>
      </c>
      <c r="C4715" s="24" t="s">
        <v>24</v>
      </c>
      <c r="D4715" s="24" t="s">
        <v>25</v>
      </c>
      <c r="E4715" s="60" t="s">
        <v>4460</v>
      </c>
      <c r="F4715" s="60" t="s">
        <v>8876</v>
      </c>
      <c r="G4715" s="24" t="s">
        <v>8880</v>
      </c>
      <c r="H4715" s="232" t="s">
        <v>194</v>
      </c>
      <c r="I4715" s="24">
        <v>2</v>
      </c>
      <c r="J4715" s="24" t="s">
        <v>6387</v>
      </c>
      <c r="K4715" s="60" t="s">
        <v>31</v>
      </c>
      <c r="L4715" s="60">
        <v>2</v>
      </c>
      <c r="M4715" s="27">
        <f t="shared" si="224"/>
        <v>260</v>
      </c>
      <c r="N4715" s="23"/>
      <c r="O4715" s="184" t="s">
        <v>32</v>
      </c>
      <c r="P4715" s="237"/>
    </row>
    <row r="4716" s="83" customFormat="1" ht="18" customHeight="1" spans="1:16">
      <c r="A4716" s="24">
        <v>4711</v>
      </c>
      <c r="B4716" s="24" t="s">
        <v>23</v>
      </c>
      <c r="C4716" s="24" t="s">
        <v>24</v>
      </c>
      <c r="D4716" s="24" t="s">
        <v>25</v>
      </c>
      <c r="E4716" s="24" t="s">
        <v>4460</v>
      </c>
      <c r="F4716" s="24" t="s">
        <v>8876</v>
      </c>
      <c r="G4716" s="24" t="s">
        <v>8881</v>
      </c>
      <c r="H4716" s="24" t="s">
        <v>194</v>
      </c>
      <c r="I4716" s="24">
        <v>5</v>
      </c>
      <c r="J4716" s="24" t="s">
        <v>6387</v>
      </c>
      <c r="K4716" s="60" t="s">
        <v>31</v>
      </c>
      <c r="L4716" s="60">
        <v>5</v>
      </c>
      <c r="M4716" s="27">
        <f t="shared" si="224"/>
        <v>650</v>
      </c>
      <c r="N4716" s="23"/>
      <c r="O4716" s="184" t="s">
        <v>32</v>
      </c>
      <c r="P4716" s="237"/>
    </row>
    <row r="4717" s="83" customFormat="1" ht="18" customHeight="1" spans="1:16">
      <c r="A4717" s="24">
        <v>4712</v>
      </c>
      <c r="B4717" s="24" t="s">
        <v>23</v>
      </c>
      <c r="C4717" s="24" t="s">
        <v>24</v>
      </c>
      <c r="D4717" s="24" t="s">
        <v>25</v>
      </c>
      <c r="E4717" s="60" t="s">
        <v>4460</v>
      </c>
      <c r="F4717" s="60" t="s">
        <v>8876</v>
      </c>
      <c r="G4717" s="24" t="s">
        <v>8882</v>
      </c>
      <c r="H4717" s="24" t="s">
        <v>194</v>
      </c>
      <c r="I4717" s="24">
        <v>5</v>
      </c>
      <c r="J4717" s="24" t="s">
        <v>6387</v>
      </c>
      <c r="K4717" s="60" t="s">
        <v>31</v>
      </c>
      <c r="L4717" s="60">
        <v>5</v>
      </c>
      <c r="M4717" s="27">
        <f t="shared" si="224"/>
        <v>650</v>
      </c>
      <c r="N4717" s="23"/>
      <c r="O4717" s="184" t="s">
        <v>32</v>
      </c>
      <c r="P4717" s="237"/>
    </row>
    <row r="4718" s="83" customFormat="1" ht="18" customHeight="1" spans="1:16">
      <c r="A4718" s="24">
        <v>4713</v>
      </c>
      <c r="B4718" s="24" t="s">
        <v>23</v>
      </c>
      <c r="C4718" s="24" t="s">
        <v>24</v>
      </c>
      <c r="D4718" s="24" t="s">
        <v>25</v>
      </c>
      <c r="E4718" s="24" t="s">
        <v>4460</v>
      </c>
      <c r="F4718" s="24" t="s">
        <v>8876</v>
      </c>
      <c r="G4718" s="24" t="s">
        <v>8883</v>
      </c>
      <c r="H4718" s="232" t="s">
        <v>194</v>
      </c>
      <c r="I4718" s="24">
        <v>3</v>
      </c>
      <c r="J4718" s="24" t="s">
        <v>6387</v>
      </c>
      <c r="K4718" s="60" t="s">
        <v>31</v>
      </c>
      <c r="L4718" s="60">
        <v>3</v>
      </c>
      <c r="M4718" s="27">
        <f t="shared" si="224"/>
        <v>390</v>
      </c>
      <c r="N4718" s="23"/>
      <c r="O4718" s="184" t="s">
        <v>32</v>
      </c>
      <c r="P4718" s="237"/>
    </row>
    <row r="4719" s="83" customFormat="1" ht="18" customHeight="1" spans="1:16">
      <c r="A4719" s="24">
        <v>4714</v>
      </c>
      <c r="B4719" s="24" t="s">
        <v>23</v>
      </c>
      <c r="C4719" s="24" t="s">
        <v>24</v>
      </c>
      <c r="D4719" s="24" t="s">
        <v>25</v>
      </c>
      <c r="E4719" s="60" t="s">
        <v>4460</v>
      </c>
      <c r="F4719" s="60" t="s">
        <v>8876</v>
      </c>
      <c r="G4719" s="24" t="s">
        <v>8884</v>
      </c>
      <c r="H4719" s="24" t="s">
        <v>194</v>
      </c>
      <c r="I4719" s="24">
        <v>6</v>
      </c>
      <c r="J4719" s="24" t="s">
        <v>6387</v>
      </c>
      <c r="K4719" s="60" t="s">
        <v>31</v>
      </c>
      <c r="L4719" s="60">
        <v>6</v>
      </c>
      <c r="M4719" s="27">
        <f t="shared" si="224"/>
        <v>780</v>
      </c>
      <c r="N4719" s="23"/>
      <c r="O4719" s="184" t="s">
        <v>32</v>
      </c>
      <c r="P4719" s="237"/>
    </row>
    <row r="4720" s="83" customFormat="1" ht="18" customHeight="1" spans="1:16">
      <c r="A4720" s="24">
        <v>4715</v>
      </c>
      <c r="B4720" s="24" t="s">
        <v>23</v>
      </c>
      <c r="C4720" s="24" t="s">
        <v>24</v>
      </c>
      <c r="D4720" s="24" t="s">
        <v>25</v>
      </c>
      <c r="E4720" s="60" t="s">
        <v>4460</v>
      </c>
      <c r="F4720" s="60" t="s">
        <v>8876</v>
      </c>
      <c r="G4720" s="24" t="s">
        <v>8885</v>
      </c>
      <c r="H4720" s="24" t="s">
        <v>194</v>
      </c>
      <c r="I4720" s="24">
        <v>5</v>
      </c>
      <c r="J4720" s="24" t="s">
        <v>6387</v>
      </c>
      <c r="K4720" s="60" t="s">
        <v>31</v>
      </c>
      <c r="L4720" s="60">
        <v>5</v>
      </c>
      <c r="M4720" s="27">
        <f t="shared" si="224"/>
        <v>650</v>
      </c>
      <c r="N4720" s="23"/>
      <c r="O4720" s="184" t="s">
        <v>32</v>
      </c>
      <c r="P4720" s="237"/>
    </row>
    <row r="4721" s="83" customFormat="1" ht="18" customHeight="1" spans="1:16">
      <c r="A4721" s="24">
        <v>4716</v>
      </c>
      <c r="B4721" s="24" t="s">
        <v>23</v>
      </c>
      <c r="C4721" s="24" t="s">
        <v>24</v>
      </c>
      <c r="D4721" s="24" t="s">
        <v>25</v>
      </c>
      <c r="E4721" s="60" t="s">
        <v>4460</v>
      </c>
      <c r="F4721" s="60" t="s">
        <v>8876</v>
      </c>
      <c r="G4721" s="24" t="s">
        <v>6487</v>
      </c>
      <c r="H4721" s="24" t="s">
        <v>1583</v>
      </c>
      <c r="I4721" s="24">
        <v>5</v>
      </c>
      <c r="J4721" s="24" t="s">
        <v>6387</v>
      </c>
      <c r="K4721" s="60" t="s">
        <v>31</v>
      </c>
      <c r="L4721" s="60">
        <v>4</v>
      </c>
      <c r="M4721" s="27">
        <f t="shared" si="224"/>
        <v>520</v>
      </c>
      <c r="N4721" s="23"/>
      <c r="O4721" s="184" t="s">
        <v>32</v>
      </c>
      <c r="P4721" s="237"/>
    </row>
    <row r="4722" s="83" customFormat="1" ht="18" customHeight="1" spans="1:16">
      <c r="A4722" s="24">
        <v>4717</v>
      </c>
      <c r="B4722" s="24" t="s">
        <v>23</v>
      </c>
      <c r="C4722" s="24" t="s">
        <v>24</v>
      </c>
      <c r="D4722" s="24" t="s">
        <v>25</v>
      </c>
      <c r="E4722" s="60" t="s">
        <v>4460</v>
      </c>
      <c r="F4722" s="60" t="s">
        <v>8876</v>
      </c>
      <c r="G4722" s="24" t="s">
        <v>8886</v>
      </c>
      <c r="H4722" s="232" t="s">
        <v>194</v>
      </c>
      <c r="I4722" s="24">
        <v>3</v>
      </c>
      <c r="J4722" s="24" t="s">
        <v>6387</v>
      </c>
      <c r="K4722" s="60" t="s">
        <v>31</v>
      </c>
      <c r="L4722" s="60">
        <v>3</v>
      </c>
      <c r="M4722" s="27">
        <f t="shared" si="224"/>
        <v>390</v>
      </c>
      <c r="N4722" s="23"/>
      <c r="O4722" s="184" t="s">
        <v>32</v>
      </c>
      <c r="P4722" s="237"/>
    </row>
    <row r="4723" s="83" customFormat="1" ht="18" customHeight="1" spans="1:16">
      <c r="A4723" s="24">
        <v>4718</v>
      </c>
      <c r="B4723" s="24" t="s">
        <v>23</v>
      </c>
      <c r="C4723" s="24" t="s">
        <v>24</v>
      </c>
      <c r="D4723" s="24" t="s">
        <v>25</v>
      </c>
      <c r="E4723" s="60" t="s">
        <v>4460</v>
      </c>
      <c r="F4723" s="60" t="s">
        <v>8876</v>
      </c>
      <c r="G4723" s="24" t="s">
        <v>8887</v>
      </c>
      <c r="H4723" s="24" t="s">
        <v>1583</v>
      </c>
      <c r="I4723" s="24">
        <v>4</v>
      </c>
      <c r="J4723" s="24" t="s">
        <v>6387</v>
      </c>
      <c r="K4723" s="60" t="s">
        <v>31</v>
      </c>
      <c r="L4723" s="60">
        <v>4</v>
      </c>
      <c r="M4723" s="27">
        <f t="shared" si="224"/>
        <v>520</v>
      </c>
      <c r="N4723" s="23"/>
      <c r="O4723" s="184" t="s">
        <v>32</v>
      </c>
      <c r="P4723" s="237"/>
    </row>
    <row r="4724" s="83" customFormat="1" ht="18" customHeight="1" spans="1:16">
      <c r="A4724" s="24">
        <v>4719</v>
      </c>
      <c r="B4724" s="24" t="s">
        <v>23</v>
      </c>
      <c r="C4724" s="24" t="s">
        <v>24</v>
      </c>
      <c r="D4724" s="24" t="s">
        <v>25</v>
      </c>
      <c r="E4724" s="60" t="s">
        <v>4460</v>
      </c>
      <c r="F4724" s="60" t="s">
        <v>8876</v>
      </c>
      <c r="G4724" s="24" t="s">
        <v>8888</v>
      </c>
      <c r="H4724" s="24" t="s">
        <v>1583</v>
      </c>
      <c r="I4724" s="24">
        <v>2</v>
      </c>
      <c r="J4724" s="24" t="s">
        <v>6387</v>
      </c>
      <c r="K4724" s="60" t="s">
        <v>31</v>
      </c>
      <c r="L4724" s="60">
        <v>2</v>
      </c>
      <c r="M4724" s="27">
        <f>L4724*312</f>
        <v>624</v>
      </c>
      <c r="N4724" s="23"/>
      <c r="O4724" s="184" t="s">
        <v>32</v>
      </c>
      <c r="P4724" s="237"/>
    </row>
    <row r="4725" s="83" customFormat="1" ht="18" customHeight="1" spans="1:16">
      <c r="A4725" s="24">
        <v>4720</v>
      </c>
      <c r="B4725" s="24" t="s">
        <v>23</v>
      </c>
      <c r="C4725" s="24" t="s">
        <v>24</v>
      </c>
      <c r="D4725" s="24" t="s">
        <v>25</v>
      </c>
      <c r="E4725" s="60" t="s">
        <v>4460</v>
      </c>
      <c r="F4725" s="60" t="s">
        <v>8876</v>
      </c>
      <c r="G4725" s="24" t="s">
        <v>8889</v>
      </c>
      <c r="H4725" s="24" t="s">
        <v>194</v>
      </c>
      <c r="I4725" s="24">
        <v>5</v>
      </c>
      <c r="J4725" s="24" t="s">
        <v>6387</v>
      </c>
      <c r="K4725" s="60" t="s">
        <v>31</v>
      </c>
      <c r="L4725" s="60">
        <v>4</v>
      </c>
      <c r="M4725" s="27">
        <f t="shared" ref="M4725:M4756" si="225">L4725*130</f>
        <v>520</v>
      </c>
      <c r="N4725" s="23"/>
      <c r="O4725" s="184" t="s">
        <v>32</v>
      </c>
      <c r="P4725" s="237"/>
    </row>
    <row r="4726" s="83" customFormat="1" ht="18" customHeight="1" spans="1:16">
      <c r="A4726" s="24">
        <v>4721</v>
      </c>
      <c r="B4726" s="24" t="s">
        <v>23</v>
      </c>
      <c r="C4726" s="24" t="s">
        <v>24</v>
      </c>
      <c r="D4726" s="24" t="s">
        <v>25</v>
      </c>
      <c r="E4726" s="60" t="s">
        <v>4460</v>
      </c>
      <c r="F4726" s="60" t="s">
        <v>8876</v>
      </c>
      <c r="G4726" s="24" t="s">
        <v>8890</v>
      </c>
      <c r="H4726" s="24" t="s">
        <v>194</v>
      </c>
      <c r="I4726" s="24">
        <v>7</v>
      </c>
      <c r="J4726" s="24" t="s">
        <v>6387</v>
      </c>
      <c r="K4726" s="60" t="s">
        <v>31</v>
      </c>
      <c r="L4726" s="60">
        <v>7</v>
      </c>
      <c r="M4726" s="27">
        <f t="shared" si="225"/>
        <v>910</v>
      </c>
      <c r="N4726" s="23"/>
      <c r="O4726" s="184" t="s">
        <v>32</v>
      </c>
      <c r="P4726" s="237"/>
    </row>
    <row r="4727" s="83" customFormat="1" ht="18" customHeight="1" spans="1:16">
      <c r="A4727" s="24">
        <v>4722</v>
      </c>
      <c r="B4727" s="24" t="s">
        <v>23</v>
      </c>
      <c r="C4727" s="24" t="s">
        <v>24</v>
      </c>
      <c r="D4727" s="24" t="s">
        <v>25</v>
      </c>
      <c r="E4727" s="60" t="s">
        <v>4460</v>
      </c>
      <c r="F4727" s="60" t="s">
        <v>8876</v>
      </c>
      <c r="G4727" s="24" t="s">
        <v>8891</v>
      </c>
      <c r="H4727" s="24" t="s">
        <v>194</v>
      </c>
      <c r="I4727" s="24">
        <v>4</v>
      </c>
      <c r="J4727" s="24" t="s">
        <v>6387</v>
      </c>
      <c r="K4727" s="60" t="s">
        <v>31</v>
      </c>
      <c r="L4727" s="60">
        <v>4</v>
      </c>
      <c r="M4727" s="27">
        <f t="shared" si="225"/>
        <v>520</v>
      </c>
      <c r="N4727" s="23"/>
      <c r="O4727" s="184" t="s">
        <v>32</v>
      </c>
      <c r="P4727" s="237"/>
    </row>
    <row r="4728" s="83" customFormat="1" ht="18" customHeight="1" spans="1:16">
      <c r="A4728" s="24">
        <v>4723</v>
      </c>
      <c r="B4728" s="24" t="s">
        <v>23</v>
      </c>
      <c r="C4728" s="24" t="s">
        <v>24</v>
      </c>
      <c r="D4728" s="24" t="s">
        <v>25</v>
      </c>
      <c r="E4728" s="60" t="s">
        <v>4460</v>
      </c>
      <c r="F4728" s="60" t="s">
        <v>8876</v>
      </c>
      <c r="G4728" s="24" t="s">
        <v>4589</v>
      </c>
      <c r="H4728" s="24" t="s">
        <v>194</v>
      </c>
      <c r="I4728" s="24">
        <v>4</v>
      </c>
      <c r="J4728" s="24" t="s">
        <v>6387</v>
      </c>
      <c r="K4728" s="60" t="s">
        <v>31</v>
      </c>
      <c r="L4728" s="60">
        <v>4</v>
      </c>
      <c r="M4728" s="27">
        <f t="shared" si="225"/>
        <v>520</v>
      </c>
      <c r="N4728" s="23"/>
      <c r="O4728" s="184" t="s">
        <v>32</v>
      </c>
      <c r="P4728" s="237"/>
    </row>
    <row r="4729" s="83" customFormat="1" ht="18" customHeight="1" spans="1:16">
      <c r="A4729" s="24">
        <v>4724</v>
      </c>
      <c r="B4729" s="24" t="s">
        <v>23</v>
      </c>
      <c r="C4729" s="24" t="s">
        <v>24</v>
      </c>
      <c r="D4729" s="24" t="s">
        <v>25</v>
      </c>
      <c r="E4729" s="60" t="s">
        <v>4460</v>
      </c>
      <c r="F4729" s="60" t="s">
        <v>8876</v>
      </c>
      <c r="G4729" s="24" t="s">
        <v>8892</v>
      </c>
      <c r="H4729" s="24" t="s">
        <v>194</v>
      </c>
      <c r="I4729" s="24">
        <v>6</v>
      </c>
      <c r="J4729" s="24" t="s">
        <v>6387</v>
      </c>
      <c r="K4729" s="60" t="s">
        <v>31</v>
      </c>
      <c r="L4729" s="60">
        <v>6</v>
      </c>
      <c r="M4729" s="27">
        <f t="shared" si="225"/>
        <v>780</v>
      </c>
      <c r="N4729" s="23"/>
      <c r="O4729" s="184" t="s">
        <v>32</v>
      </c>
      <c r="P4729" s="237"/>
    </row>
    <row r="4730" s="83" customFormat="1" ht="18" customHeight="1" spans="1:16">
      <c r="A4730" s="24">
        <v>4725</v>
      </c>
      <c r="B4730" s="24" t="s">
        <v>23</v>
      </c>
      <c r="C4730" s="24" t="s">
        <v>24</v>
      </c>
      <c r="D4730" s="24" t="s">
        <v>25</v>
      </c>
      <c r="E4730" s="60" t="s">
        <v>4460</v>
      </c>
      <c r="F4730" s="60" t="s">
        <v>8876</v>
      </c>
      <c r="G4730" s="24" t="s">
        <v>8893</v>
      </c>
      <c r="H4730" s="24" t="s">
        <v>194</v>
      </c>
      <c r="I4730" s="24">
        <v>5</v>
      </c>
      <c r="J4730" s="24" t="s">
        <v>6387</v>
      </c>
      <c r="K4730" s="60" t="s">
        <v>31</v>
      </c>
      <c r="L4730" s="60">
        <v>5</v>
      </c>
      <c r="M4730" s="27">
        <f t="shared" si="225"/>
        <v>650</v>
      </c>
      <c r="N4730" s="23"/>
      <c r="O4730" s="184" t="s">
        <v>32</v>
      </c>
      <c r="P4730" s="237"/>
    </row>
    <row r="4731" s="83" customFormat="1" ht="18" customHeight="1" spans="1:16">
      <c r="A4731" s="24">
        <v>4726</v>
      </c>
      <c r="B4731" s="24" t="s">
        <v>23</v>
      </c>
      <c r="C4731" s="24" t="s">
        <v>24</v>
      </c>
      <c r="D4731" s="24" t="s">
        <v>25</v>
      </c>
      <c r="E4731" s="24" t="s">
        <v>4460</v>
      </c>
      <c r="F4731" s="24" t="s">
        <v>8876</v>
      </c>
      <c r="G4731" s="24" t="s">
        <v>8894</v>
      </c>
      <c r="H4731" s="24" t="s">
        <v>194</v>
      </c>
      <c r="I4731" s="24">
        <v>5</v>
      </c>
      <c r="J4731" s="24" t="s">
        <v>6387</v>
      </c>
      <c r="K4731" s="60" t="s">
        <v>31</v>
      </c>
      <c r="L4731" s="60">
        <v>5</v>
      </c>
      <c r="M4731" s="27">
        <f t="shared" si="225"/>
        <v>650</v>
      </c>
      <c r="N4731" s="23"/>
      <c r="O4731" s="184" t="s">
        <v>32</v>
      </c>
      <c r="P4731" s="237"/>
    </row>
    <row r="4732" s="83" customFormat="1" ht="18" customHeight="1" spans="1:16">
      <c r="A4732" s="24">
        <v>4727</v>
      </c>
      <c r="B4732" s="24" t="s">
        <v>23</v>
      </c>
      <c r="C4732" s="24" t="s">
        <v>24</v>
      </c>
      <c r="D4732" s="24" t="s">
        <v>25</v>
      </c>
      <c r="E4732" s="60" t="s">
        <v>4460</v>
      </c>
      <c r="F4732" s="60" t="s">
        <v>8876</v>
      </c>
      <c r="G4732" s="24" t="s">
        <v>8895</v>
      </c>
      <c r="H4732" s="24" t="s">
        <v>194</v>
      </c>
      <c r="I4732" s="24">
        <v>4</v>
      </c>
      <c r="J4732" s="24" t="s">
        <v>6387</v>
      </c>
      <c r="K4732" s="60" t="s">
        <v>31</v>
      </c>
      <c r="L4732" s="60">
        <v>4</v>
      </c>
      <c r="M4732" s="27">
        <f t="shared" si="225"/>
        <v>520</v>
      </c>
      <c r="N4732" s="23"/>
      <c r="O4732" s="184" t="s">
        <v>32</v>
      </c>
      <c r="P4732" s="237"/>
    </row>
    <row r="4733" s="83" customFormat="1" ht="18" customHeight="1" spans="1:16">
      <c r="A4733" s="24">
        <v>4728</v>
      </c>
      <c r="B4733" s="24" t="s">
        <v>23</v>
      </c>
      <c r="C4733" s="24" t="s">
        <v>24</v>
      </c>
      <c r="D4733" s="24" t="s">
        <v>25</v>
      </c>
      <c r="E4733" s="60" t="s">
        <v>4460</v>
      </c>
      <c r="F4733" s="60" t="s">
        <v>8876</v>
      </c>
      <c r="G4733" s="24" t="s">
        <v>8896</v>
      </c>
      <c r="H4733" s="24" t="s">
        <v>194</v>
      </c>
      <c r="I4733" s="24">
        <v>9</v>
      </c>
      <c r="J4733" s="24" t="s">
        <v>6387</v>
      </c>
      <c r="K4733" s="60" t="s">
        <v>31</v>
      </c>
      <c r="L4733" s="60">
        <v>7</v>
      </c>
      <c r="M4733" s="27">
        <f t="shared" si="225"/>
        <v>910</v>
      </c>
      <c r="N4733" s="23"/>
      <c r="O4733" s="184" t="s">
        <v>32</v>
      </c>
      <c r="P4733" s="237"/>
    </row>
    <row r="4734" s="83" customFormat="1" ht="18" customHeight="1" spans="1:16">
      <c r="A4734" s="24">
        <v>4729</v>
      </c>
      <c r="B4734" s="24" t="s">
        <v>23</v>
      </c>
      <c r="C4734" s="24" t="s">
        <v>24</v>
      </c>
      <c r="D4734" s="24" t="s">
        <v>25</v>
      </c>
      <c r="E4734" s="60" t="s">
        <v>4460</v>
      </c>
      <c r="F4734" s="60" t="s">
        <v>8876</v>
      </c>
      <c r="G4734" s="24" t="s">
        <v>8897</v>
      </c>
      <c r="H4734" s="24" t="s">
        <v>194</v>
      </c>
      <c r="I4734" s="24">
        <v>4</v>
      </c>
      <c r="J4734" s="24" t="s">
        <v>6387</v>
      </c>
      <c r="K4734" s="60" t="s">
        <v>31</v>
      </c>
      <c r="L4734" s="60">
        <v>4</v>
      </c>
      <c r="M4734" s="27">
        <f t="shared" si="225"/>
        <v>520</v>
      </c>
      <c r="N4734" s="23"/>
      <c r="O4734" s="184" t="s">
        <v>32</v>
      </c>
      <c r="P4734" s="237"/>
    </row>
    <row r="4735" s="83" customFormat="1" ht="18" customHeight="1" spans="1:16">
      <c r="A4735" s="24">
        <v>4730</v>
      </c>
      <c r="B4735" s="24" t="s">
        <v>23</v>
      </c>
      <c r="C4735" s="24" t="s">
        <v>24</v>
      </c>
      <c r="D4735" s="24" t="s">
        <v>25</v>
      </c>
      <c r="E4735" s="24" t="s">
        <v>4460</v>
      </c>
      <c r="F4735" s="24" t="s">
        <v>8876</v>
      </c>
      <c r="G4735" s="24" t="s">
        <v>8898</v>
      </c>
      <c r="H4735" s="24" t="s">
        <v>194</v>
      </c>
      <c r="I4735" s="24">
        <v>8</v>
      </c>
      <c r="J4735" s="24" t="s">
        <v>6387</v>
      </c>
      <c r="K4735" s="60" t="s">
        <v>31</v>
      </c>
      <c r="L4735" s="60">
        <v>5</v>
      </c>
      <c r="M4735" s="27">
        <f t="shared" si="225"/>
        <v>650</v>
      </c>
      <c r="N4735" s="23"/>
      <c r="O4735" s="184" t="s">
        <v>32</v>
      </c>
      <c r="P4735" s="237"/>
    </row>
    <row r="4736" s="83" customFormat="1" ht="18" customHeight="1" spans="1:16">
      <c r="A4736" s="24">
        <v>4731</v>
      </c>
      <c r="B4736" s="24" t="s">
        <v>23</v>
      </c>
      <c r="C4736" s="24" t="s">
        <v>24</v>
      </c>
      <c r="D4736" s="24" t="s">
        <v>25</v>
      </c>
      <c r="E4736" s="60" t="s">
        <v>4460</v>
      </c>
      <c r="F4736" s="60" t="s">
        <v>8876</v>
      </c>
      <c r="G4736" s="24" t="s">
        <v>725</v>
      </c>
      <c r="H4736" s="24" t="s">
        <v>194</v>
      </c>
      <c r="I4736" s="24">
        <v>4</v>
      </c>
      <c r="J4736" s="24" t="s">
        <v>6387</v>
      </c>
      <c r="K4736" s="60" t="s">
        <v>31</v>
      </c>
      <c r="L4736" s="60">
        <v>4</v>
      </c>
      <c r="M4736" s="27">
        <f t="shared" si="225"/>
        <v>520</v>
      </c>
      <c r="N4736" s="23"/>
      <c r="O4736" s="184" t="s">
        <v>32</v>
      </c>
      <c r="P4736" s="237"/>
    </row>
    <row r="4737" s="83" customFormat="1" ht="18" customHeight="1" spans="1:16">
      <c r="A4737" s="24">
        <v>4732</v>
      </c>
      <c r="B4737" s="24" t="s">
        <v>23</v>
      </c>
      <c r="C4737" s="24" t="s">
        <v>24</v>
      </c>
      <c r="D4737" s="24" t="s">
        <v>25</v>
      </c>
      <c r="E4737" s="24" t="s">
        <v>4460</v>
      </c>
      <c r="F4737" s="24" t="s">
        <v>8876</v>
      </c>
      <c r="G4737" s="24" t="s">
        <v>8899</v>
      </c>
      <c r="H4737" s="24" t="s">
        <v>194</v>
      </c>
      <c r="I4737" s="24">
        <v>6</v>
      </c>
      <c r="J4737" s="24" t="s">
        <v>6387</v>
      </c>
      <c r="K4737" s="60" t="s">
        <v>31</v>
      </c>
      <c r="L4737" s="60">
        <v>6</v>
      </c>
      <c r="M4737" s="27">
        <f t="shared" si="225"/>
        <v>780</v>
      </c>
      <c r="N4737" s="23"/>
      <c r="O4737" s="184" t="s">
        <v>32</v>
      </c>
      <c r="P4737" s="237"/>
    </row>
    <row r="4738" s="83" customFormat="1" ht="18" customHeight="1" spans="1:16">
      <c r="A4738" s="24">
        <v>4733</v>
      </c>
      <c r="B4738" s="24" t="s">
        <v>23</v>
      </c>
      <c r="C4738" s="24" t="s">
        <v>24</v>
      </c>
      <c r="D4738" s="24" t="s">
        <v>25</v>
      </c>
      <c r="E4738" s="24" t="s">
        <v>4460</v>
      </c>
      <c r="F4738" s="24" t="s">
        <v>8876</v>
      </c>
      <c r="G4738" s="24" t="s">
        <v>8900</v>
      </c>
      <c r="H4738" s="24" t="s">
        <v>194</v>
      </c>
      <c r="I4738" s="24">
        <v>6</v>
      </c>
      <c r="J4738" s="24" t="s">
        <v>6387</v>
      </c>
      <c r="K4738" s="60" t="s">
        <v>31</v>
      </c>
      <c r="L4738" s="60">
        <v>2</v>
      </c>
      <c r="M4738" s="27">
        <f t="shared" si="225"/>
        <v>260</v>
      </c>
      <c r="N4738" s="23"/>
      <c r="O4738" s="184" t="s">
        <v>32</v>
      </c>
      <c r="P4738" s="237"/>
    </row>
    <row r="4739" s="83" customFormat="1" ht="18" customHeight="1" spans="1:16">
      <c r="A4739" s="24">
        <v>4734</v>
      </c>
      <c r="B4739" s="24" t="s">
        <v>23</v>
      </c>
      <c r="C4739" s="24" t="s">
        <v>24</v>
      </c>
      <c r="D4739" s="24" t="s">
        <v>25</v>
      </c>
      <c r="E4739" s="60" t="s">
        <v>4460</v>
      </c>
      <c r="F4739" s="60" t="s">
        <v>8876</v>
      </c>
      <c r="G4739" s="24" t="s">
        <v>8901</v>
      </c>
      <c r="H4739" s="232" t="s">
        <v>194</v>
      </c>
      <c r="I4739" s="24">
        <v>5</v>
      </c>
      <c r="J4739" s="24" t="s">
        <v>6387</v>
      </c>
      <c r="K4739" s="60" t="s">
        <v>31</v>
      </c>
      <c r="L4739" s="60">
        <v>2</v>
      </c>
      <c r="M4739" s="27">
        <f t="shared" si="225"/>
        <v>260</v>
      </c>
      <c r="N4739" s="23"/>
      <c r="O4739" s="184" t="s">
        <v>32</v>
      </c>
      <c r="P4739" s="237"/>
    </row>
    <row r="4740" s="83" customFormat="1" ht="18" customHeight="1" spans="1:16">
      <c r="A4740" s="24">
        <v>4735</v>
      </c>
      <c r="B4740" s="24" t="s">
        <v>23</v>
      </c>
      <c r="C4740" s="24" t="s">
        <v>24</v>
      </c>
      <c r="D4740" s="24" t="s">
        <v>25</v>
      </c>
      <c r="E4740" s="60" t="s">
        <v>4460</v>
      </c>
      <c r="F4740" s="60" t="s">
        <v>8876</v>
      </c>
      <c r="G4740" s="24" t="s">
        <v>8902</v>
      </c>
      <c r="H4740" s="24" t="s">
        <v>194</v>
      </c>
      <c r="I4740" s="24">
        <v>4</v>
      </c>
      <c r="J4740" s="24" t="s">
        <v>6387</v>
      </c>
      <c r="K4740" s="60" t="s">
        <v>31</v>
      </c>
      <c r="L4740" s="60">
        <v>4</v>
      </c>
      <c r="M4740" s="27">
        <f t="shared" si="225"/>
        <v>520</v>
      </c>
      <c r="N4740" s="23"/>
      <c r="O4740" s="184" t="s">
        <v>32</v>
      </c>
      <c r="P4740" s="237"/>
    </row>
    <row r="4741" s="83" customFormat="1" ht="18" customHeight="1" spans="1:16">
      <c r="A4741" s="24">
        <v>4736</v>
      </c>
      <c r="B4741" s="24" t="s">
        <v>23</v>
      </c>
      <c r="C4741" s="24" t="s">
        <v>24</v>
      </c>
      <c r="D4741" s="24" t="s">
        <v>25</v>
      </c>
      <c r="E4741" s="60" t="s">
        <v>4460</v>
      </c>
      <c r="F4741" s="60" t="s">
        <v>8876</v>
      </c>
      <c r="G4741" s="24" t="s">
        <v>8903</v>
      </c>
      <c r="H4741" s="24" t="s">
        <v>194</v>
      </c>
      <c r="I4741" s="24">
        <v>4</v>
      </c>
      <c r="J4741" s="24" t="s">
        <v>6387</v>
      </c>
      <c r="K4741" s="60" t="s">
        <v>31</v>
      </c>
      <c r="L4741" s="60">
        <v>4</v>
      </c>
      <c r="M4741" s="27">
        <f t="shared" si="225"/>
        <v>520</v>
      </c>
      <c r="N4741" s="23"/>
      <c r="O4741" s="184" t="s">
        <v>32</v>
      </c>
      <c r="P4741" s="237"/>
    </row>
    <row r="4742" s="83" customFormat="1" ht="18" customHeight="1" spans="1:16">
      <c r="A4742" s="24">
        <v>4737</v>
      </c>
      <c r="B4742" s="24" t="s">
        <v>23</v>
      </c>
      <c r="C4742" s="24" t="s">
        <v>24</v>
      </c>
      <c r="D4742" s="24" t="s">
        <v>25</v>
      </c>
      <c r="E4742" s="60" t="s">
        <v>4460</v>
      </c>
      <c r="F4742" s="60" t="s">
        <v>8876</v>
      </c>
      <c r="G4742" s="24" t="s">
        <v>6509</v>
      </c>
      <c r="H4742" s="24" t="s">
        <v>194</v>
      </c>
      <c r="I4742" s="24">
        <v>4</v>
      </c>
      <c r="J4742" s="24" t="s">
        <v>6387</v>
      </c>
      <c r="K4742" s="60" t="s">
        <v>31</v>
      </c>
      <c r="L4742" s="60">
        <v>4</v>
      </c>
      <c r="M4742" s="27">
        <f t="shared" si="225"/>
        <v>520</v>
      </c>
      <c r="N4742" s="23"/>
      <c r="O4742" s="184" t="s">
        <v>32</v>
      </c>
      <c r="P4742" s="237"/>
    </row>
    <row r="4743" s="83" customFormat="1" ht="18" customHeight="1" spans="1:16">
      <c r="A4743" s="24">
        <v>4738</v>
      </c>
      <c r="B4743" s="24" t="s">
        <v>23</v>
      </c>
      <c r="C4743" s="24" t="s">
        <v>24</v>
      </c>
      <c r="D4743" s="24" t="s">
        <v>25</v>
      </c>
      <c r="E4743" s="60" t="s">
        <v>4460</v>
      </c>
      <c r="F4743" s="60" t="s">
        <v>8876</v>
      </c>
      <c r="G4743" s="24" t="s">
        <v>5900</v>
      </c>
      <c r="H4743" s="24" t="s">
        <v>194</v>
      </c>
      <c r="I4743" s="24">
        <v>7</v>
      </c>
      <c r="J4743" s="24" t="s">
        <v>6387</v>
      </c>
      <c r="K4743" s="60" t="s">
        <v>31</v>
      </c>
      <c r="L4743" s="60">
        <v>7</v>
      </c>
      <c r="M4743" s="27">
        <f t="shared" si="225"/>
        <v>910</v>
      </c>
      <c r="N4743" s="23"/>
      <c r="O4743" s="184" t="s">
        <v>32</v>
      </c>
      <c r="P4743" s="237"/>
    </row>
    <row r="4744" s="83" customFormat="1" ht="18" customHeight="1" spans="1:16">
      <c r="A4744" s="24">
        <v>4739</v>
      </c>
      <c r="B4744" s="24" t="s">
        <v>23</v>
      </c>
      <c r="C4744" s="24" t="s">
        <v>24</v>
      </c>
      <c r="D4744" s="24" t="s">
        <v>25</v>
      </c>
      <c r="E4744" s="60" t="s">
        <v>4460</v>
      </c>
      <c r="F4744" s="60" t="s">
        <v>8876</v>
      </c>
      <c r="G4744" s="24" t="s">
        <v>8904</v>
      </c>
      <c r="H4744" s="232" t="s">
        <v>194</v>
      </c>
      <c r="I4744" s="24">
        <v>3</v>
      </c>
      <c r="J4744" s="24" t="s">
        <v>6387</v>
      </c>
      <c r="K4744" s="60" t="s">
        <v>31</v>
      </c>
      <c r="L4744" s="60">
        <v>3</v>
      </c>
      <c r="M4744" s="27">
        <f t="shared" si="225"/>
        <v>390</v>
      </c>
      <c r="N4744" s="23"/>
      <c r="O4744" s="184" t="s">
        <v>32</v>
      </c>
      <c r="P4744" s="237"/>
    </row>
    <row r="4745" s="83" customFormat="1" ht="18" customHeight="1" spans="1:16">
      <c r="A4745" s="24">
        <v>4740</v>
      </c>
      <c r="B4745" s="24" t="s">
        <v>23</v>
      </c>
      <c r="C4745" s="24" t="s">
        <v>24</v>
      </c>
      <c r="D4745" s="24" t="s">
        <v>25</v>
      </c>
      <c r="E4745" s="60" t="s">
        <v>4460</v>
      </c>
      <c r="F4745" s="60" t="s">
        <v>8876</v>
      </c>
      <c r="G4745" s="24" t="s">
        <v>8905</v>
      </c>
      <c r="H4745" s="24" t="s">
        <v>194</v>
      </c>
      <c r="I4745" s="24">
        <v>6</v>
      </c>
      <c r="J4745" s="24" t="s">
        <v>6387</v>
      </c>
      <c r="K4745" s="60" t="s">
        <v>31</v>
      </c>
      <c r="L4745" s="60">
        <v>6</v>
      </c>
      <c r="M4745" s="27">
        <f t="shared" si="225"/>
        <v>780</v>
      </c>
      <c r="N4745" s="23"/>
      <c r="O4745" s="184" t="s">
        <v>32</v>
      </c>
      <c r="P4745" s="237"/>
    </row>
    <row r="4746" s="83" customFormat="1" ht="18" customHeight="1" spans="1:16">
      <c r="A4746" s="24">
        <v>4741</v>
      </c>
      <c r="B4746" s="24" t="s">
        <v>23</v>
      </c>
      <c r="C4746" s="24" t="s">
        <v>24</v>
      </c>
      <c r="D4746" s="24" t="s">
        <v>25</v>
      </c>
      <c r="E4746" s="60" t="s">
        <v>4460</v>
      </c>
      <c r="F4746" s="60" t="s">
        <v>8876</v>
      </c>
      <c r="G4746" s="24" t="s">
        <v>8906</v>
      </c>
      <c r="H4746" s="24" t="s">
        <v>194</v>
      </c>
      <c r="I4746" s="24">
        <v>4</v>
      </c>
      <c r="J4746" s="24" t="s">
        <v>6387</v>
      </c>
      <c r="K4746" s="60" t="s">
        <v>31</v>
      </c>
      <c r="L4746" s="60">
        <v>3</v>
      </c>
      <c r="M4746" s="27">
        <f t="shared" si="225"/>
        <v>390</v>
      </c>
      <c r="N4746" s="23"/>
      <c r="O4746" s="184" t="s">
        <v>32</v>
      </c>
      <c r="P4746" s="237"/>
    </row>
    <row r="4747" s="83" customFormat="1" ht="18" customHeight="1" spans="1:16">
      <c r="A4747" s="24">
        <v>4742</v>
      </c>
      <c r="B4747" s="24" t="s">
        <v>23</v>
      </c>
      <c r="C4747" s="24" t="s">
        <v>24</v>
      </c>
      <c r="D4747" s="24" t="s">
        <v>25</v>
      </c>
      <c r="E4747" s="60" t="s">
        <v>4460</v>
      </c>
      <c r="F4747" s="60" t="s">
        <v>8876</v>
      </c>
      <c r="G4747" s="24" t="s">
        <v>8907</v>
      </c>
      <c r="H4747" s="232" t="s">
        <v>194</v>
      </c>
      <c r="I4747" s="24">
        <v>7</v>
      </c>
      <c r="J4747" s="24" t="s">
        <v>6387</v>
      </c>
      <c r="K4747" s="60" t="s">
        <v>31</v>
      </c>
      <c r="L4747" s="60">
        <v>3</v>
      </c>
      <c r="M4747" s="27">
        <f t="shared" si="225"/>
        <v>390</v>
      </c>
      <c r="N4747" s="23"/>
      <c r="O4747" s="184" t="s">
        <v>32</v>
      </c>
      <c r="P4747" s="237"/>
    </row>
    <row r="4748" s="83" customFormat="1" ht="18" customHeight="1" spans="1:16">
      <c r="A4748" s="24">
        <v>4743</v>
      </c>
      <c r="B4748" s="24" t="s">
        <v>23</v>
      </c>
      <c r="C4748" s="24" t="s">
        <v>24</v>
      </c>
      <c r="D4748" s="24" t="s">
        <v>25</v>
      </c>
      <c r="E4748" s="60" t="s">
        <v>4460</v>
      </c>
      <c r="F4748" s="60" t="s">
        <v>8876</v>
      </c>
      <c r="G4748" s="24" t="s">
        <v>8908</v>
      </c>
      <c r="H4748" s="232" t="s">
        <v>194</v>
      </c>
      <c r="I4748" s="24">
        <v>3</v>
      </c>
      <c r="J4748" s="24" t="s">
        <v>6387</v>
      </c>
      <c r="K4748" s="60" t="s">
        <v>31</v>
      </c>
      <c r="L4748" s="60">
        <v>3</v>
      </c>
      <c r="M4748" s="27">
        <f t="shared" si="225"/>
        <v>390</v>
      </c>
      <c r="N4748" s="23"/>
      <c r="O4748" s="184" t="s">
        <v>32</v>
      </c>
      <c r="P4748" s="237"/>
    </row>
    <row r="4749" s="83" customFormat="1" ht="18" customHeight="1" spans="1:16">
      <c r="A4749" s="24">
        <v>4744</v>
      </c>
      <c r="B4749" s="24" t="s">
        <v>23</v>
      </c>
      <c r="C4749" s="24" t="s">
        <v>24</v>
      </c>
      <c r="D4749" s="24" t="s">
        <v>25</v>
      </c>
      <c r="E4749" s="60" t="s">
        <v>4460</v>
      </c>
      <c r="F4749" s="60" t="s">
        <v>8876</v>
      </c>
      <c r="G4749" s="24" t="s">
        <v>8909</v>
      </c>
      <c r="H4749" s="232" t="s">
        <v>194</v>
      </c>
      <c r="I4749" s="24">
        <v>3</v>
      </c>
      <c r="J4749" s="24" t="s">
        <v>6387</v>
      </c>
      <c r="K4749" s="60" t="s">
        <v>31</v>
      </c>
      <c r="L4749" s="60">
        <v>3</v>
      </c>
      <c r="M4749" s="27">
        <f t="shared" si="225"/>
        <v>390</v>
      </c>
      <c r="N4749" s="23"/>
      <c r="O4749" s="184" t="s">
        <v>32</v>
      </c>
      <c r="P4749" s="237"/>
    </row>
    <row r="4750" s="83" customFormat="1" ht="18" customHeight="1" spans="1:16">
      <c r="A4750" s="24">
        <v>4745</v>
      </c>
      <c r="B4750" s="24" t="s">
        <v>23</v>
      </c>
      <c r="C4750" s="24" t="s">
        <v>24</v>
      </c>
      <c r="D4750" s="24" t="s">
        <v>25</v>
      </c>
      <c r="E4750" s="24" t="s">
        <v>4460</v>
      </c>
      <c r="F4750" s="24" t="s">
        <v>8876</v>
      </c>
      <c r="G4750" s="24" t="s">
        <v>8910</v>
      </c>
      <c r="H4750" s="232" t="s">
        <v>194</v>
      </c>
      <c r="I4750" s="24">
        <v>2</v>
      </c>
      <c r="J4750" s="24" t="s">
        <v>6387</v>
      </c>
      <c r="K4750" s="60" t="s">
        <v>31</v>
      </c>
      <c r="L4750" s="60">
        <v>2</v>
      </c>
      <c r="M4750" s="27">
        <f t="shared" si="225"/>
        <v>260</v>
      </c>
      <c r="N4750" s="23"/>
      <c r="O4750" s="184" t="s">
        <v>32</v>
      </c>
      <c r="P4750" s="237"/>
    </row>
    <row r="4751" s="83" customFormat="1" ht="18" customHeight="1" spans="1:16">
      <c r="A4751" s="24">
        <v>4746</v>
      </c>
      <c r="B4751" s="24" t="s">
        <v>23</v>
      </c>
      <c r="C4751" s="24" t="s">
        <v>24</v>
      </c>
      <c r="D4751" s="24" t="s">
        <v>25</v>
      </c>
      <c r="E4751" s="24" t="s">
        <v>4460</v>
      </c>
      <c r="F4751" s="24" t="s">
        <v>8876</v>
      </c>
      <c r="G4751" s="60" t="s">
        <v>8911</v>
      </c>
      <c r="H4751" s="232" t="s">
        <v>194</v>
      </c>
      <c r="I4751" s="24">
        <v>3</v>
      </c>
      <c r="J4751" s="24" t="s">
        <v>6387</v>
      </c>
      <c r="K4751" s="60" t="s">
        <v>31</v>
      </c>
      <c r="L4751" s="60">
        <v>3</v>
      </c>
      <c r="M4751" s="27">
        <f t="shared" si="225"/>
        <v>390</v>
      </c>
      <c r="N4751" s="23"/>
      <c r="O4751" s="184" t="s">
        <v>32</v>
      </c>
      <c r="P4751" s="239"/>
    </row>
    <row r="4752" s="83" customFormat="1" ht="18" customHeight="1" spans="1:16">
      <c r="A4752" s="24">
        <v>4747</v>
      </c>
      <c r="B4752" s="24" t="s">
        <v>23</v>
      </c>
      <c r="C4752" s="24" t="s">
        <v>24</v>
      </c>
      <c r="D4752" s="24" t="s">
        <v>25</v>
      </c>
      <c r="E4752" s="60" t="s">
        <v>4460</v>
      </c>
      <c r="F4752" s="60" t="s">
        <v>8876</v>
      </c>
      <c r="G4752" s="24" t="s">
        <v>8912</v>
      </c>
      <c r="H4752" s="232" t="s">
        <v>194</v>
      </c>
      <c r="I4752" s="24">
        <v>4</v>
      </c>
      <c r="J4752" s="24" t="s">
        <v>6387</v>
      </c>
      <c r="K4752" s="60" t="s">
        <v>31</v>
      </c>
      <c r="L4752" s="60">
        <v>2</v>
      </c>
      <c r="M4752" s="27">
        <f t="shared" si="225"/>
        <v>260</v>
      </c>
      <c r="N4752" s="23"/>
      <c r="O4752" s="184" t="s">
        <v>32</v>
      </c>
      <c r="P4752" s="237"/>
    </row>
    <row r="4753" s="83" customFormat="1" ht="18" customHeight="1" spans="1:16">
      <c r="A4753" s="24">
        <v>4748</v>
      </c>
      <c r="B4753" s="24" t="s">
        <v>23</v>
      </c>
      <c r="C4753" s="24" t="s">
        <v>24</v>
      </c>
      <c r="D4753" s="24" t="s">
        <v>25</v>
      </c>
      <c r="E4753" s="60" t="s">
        <v>4460</v>
      </c>
      <c r="F4753" s="60" t="s">
        <v>8876</v>
      </c>
      <c r="G4753" s="24" t="s">
        <v>8913</v>
      </c>
      <c r="H4753" s="232" t="s">
        <v>194</v>
      </c>
      <c r="I4753" s="24">
        <v>2</v>
      </c>
      <c r="J4753" s="24" t="s">
        <v>6387</v>
      </c>
      <c r="K4753" s="60" t="s">
        <v>31</v>
      </c>
      <c r="L4753" s="60">
        <v>2</v>
      </c>
      <c r="M4753" s="27">
        <f t="shared" si="225"/>
        <v>260</v>
      </c>
      <c r="N4753" s="23"/>
      <c r="O4753" s="184" t="s">
        <v>32</v>
      </c>
      <c r="P4753" s="237"/>
    </row>
    <row r="4754" s="83" customFormat="1" ht="18" customHeight="1" spans="1:16">
      <c r="A4754" s="24">
        <v>4749</v>
      </c>
      <c r="B4754" s="24" t="s">
        <v>23</v>
      </c>
      <c r="C4754" s="24" t="s">
        <v>24</v>
      </c>
      <c r="D4754" s="24" t="s">
        <v>25</v>
      </c>
      <c r="E4754" s="60" t="s">
        <v>4878</v>
      </c>
      <c r="F4754" s="60" t="s">
        <v>8876</v>
      </c>
      <c r="G4754" s="24" t="s">
        <v>8914</v>
      </c>
      <c r="H4754" s="24" t="s">
        <v>194</v>
      </c>
      <c r="I4754" s="24">
        <v>10</v>
      </c>
      <c r="J4754" s="24" t="s">
        <v>6387</v>
      </c>
      <c r="K4754" s="60" t="s">
        <v>31</v>
      </c>
      <c r="L4754" s="60">
        <v>10</v>
      </c>
      <c r="M4754" s="27">
        <f t="shared" si="225"/>
        <v>1300</v>
      </c>
      <c r="N4754" s="23"/>
      <c r="O4754" s="184" t="s">
        <v>32</v>
      </c>
      <c r="P4754" s="237"/>
    </row>
    <row r="4755" s="83" customFormat="1" ht="18" customHeight="1" spans="1:16">
      <c r="A4755" s="24">
        <v>4750</v>
      </c>
      <c r="B4755" s="24" t="s">
        <v>23</v>
      </c>
      <c r="C4755" s="24" t="s">
        <v>24</v>
      </c>
      <c r="D4755" s="24" t="s">
        <v>25</v>
      </c>
      <c r="E4755" s="60" t="s">
        <v>4460</v>
      </c>
      <c r="F4755" s="60" t="s">
        <v>8876</v>
      </c>
      <c r="G4755" s="24" t="s">
        <v>8915</v>
      </c>
      <c r="H4755" s="24" t="s">
        <v>194</v>
      </c>
      <c r="I4755" s="24">
        <v>7</v>
      </c>
      <c r="J4755" s="24" t="s">
        <v>6387</v>
      </c>
      <c r="K4755" s="60" t="s">
        <v>31</v>
      </c>
      <c r="L4755" s="60">
        <v>5</v>
      </c>
      <c r="M4755" s="27">
        <f t="shared" si="225"/>
        <v>650</v>
      </c>
      <c r="N4755" s="23"/>
      <c r="O4755" s="184" t="s">
        <v>32</v>
      </c>
      <c r="P4755" s="237"/>
    </row>
    <row r="4756" s="83" customFormat="1" ht="18" customHeight="1" spans="1:16">
      <c r="A4756" s="24">
        <v>4751</v>
      </c>
      <c r="B4756" s="24" t="s">
        <v>23</v>
      </c>
      <c r="C4756" s="24" t="s">
        <v>24</v>
      </c>
      <c r="D4756" s="24" t="s">
        <v>25</v>
      </c>
      <c r="E4756" s="24" t="s">
        <v>4460</v>
      </c>
      <c r="F4756" s="24" t="s">
        <v>8876</v>
      </c>
      <c r="G4756" s="24" t="s">
        <v>8916</v>
      </c>
      <c r="H4756" s="24" t="s">
        <v>194</v>
      </c>
      <c r="I4756" s="24">
        <v>5</v>
      </c>
      <c r="J4756" s="24" t="s">
        <v>6387</v>
      </c>
      <c r="K4756" s="60" t="s">
        <v>31</v>
      </c>
      <c r="L4756" s="60">
        <v>4</v>
      </c>
      <c r="M4756" s="27">
        <f t="shared" si="225"/>
        <v>520</v>
      </c>
      <c r="N4756" s="23"/>
      <c r="O4756" s="184" t="s">
        <v>32</v>
      </c>
      <c r="P4756" s="237"/>
    </row>
    <row r="4757" s="83" customFormat="1" ht="18" customHeight="1" spans="1:16">
      <c r="A4757" s="24">
        <v>4752</v>
      </c>
      <c r="B4757" s="24" t="s">
        <v>23</v>
      </c>
      <c r="C4757" s="24" t="s">
        <v>24</v>
      </c>
      <c r="D4757" s="24" t="s">
        <v>25</v>
      </c>
      <c r="E4757" s="24" t="s">
        <v>4460</v>
      </c>
      <c r="F4757" s="24" t="s">
        <v>8876</v>
      </c>
      <c r="G4757" s="60" t="s">
        <v>8917</v>
      </c>
      <c r="H4757" s="24" t="s">
        <v>194</v>
      </c>
      <c r="I4757" s="24">
        <v>5</v>
      </c>
      <c r="J4757" s="24" t="s">
        <v>6387</v>
      </c>
      <c r="K4757" s="60" t="s">
        <v>31</v>
      </c>
      <c r="L4757" s="60">
        <v>4</v>
      </c>
      <c r="M4757" s="27">
        <f t="shared" ref="M4757:M4784" si="226">L4757*130</f>
        <v>520</v>
      </c>
      <c r="N4757" s="23"/>
      <c r="O4757" s="184" t="s">
        <v>32</v>
      </c>
      <c r="P4757" s="239"/>
    </row>
    <row r="4758" s="83" customFormat="1" ht="18" customHeight="1" spans="1:16">
      <c r="A4758" s="24">
        <v>4753</v>
      </c>
      <c r="B4758" s="24" t="s">
        <v>23</v>
      </c>
      <c r="C4758" s="24" t="s">
        <v>24</v>
      </c>
      <c r="D4758" s="24" t="s">
        <v>25</v>
      </c>
      <c r="E4758" s="60" t="s">
        <v>4460</v>
      </c>
      <c r="F4758" s="60" t="s">
        <v>8876</v>
      </c>
      <c r="G4758" s="24" t="s">
        <v>8918</v>
      </c>
      <c r="H4758" s="24" t="s">
        <v>194</v>
      </c>
      <c r="I4758" s="24">
        <v>6</v>
      </c>
      <c r="J4758" s="24" t="s">
        <v>6387</v>
      </c>
      <c r="K4758" s="60" t="s">
        <v>31</v>
      </c>
      <c r="L4758" s="60">
        <v>5</v>
      </c>
      <c r="M4758" s="27">
        <f t="shared" si="226"/>
        <v>650</v>
      </c>
      <c r="N4758" s="23"/>
      <c r="O4758" s="184" t="s">
        <v>32</v>
      </c>
      <c r="P4758" s="237"/>
    </row>
    <row r="4759" s="83" customFormat="1" ht="18" customHeight="1" spans="1:16">
      <c r="A4759" s="24">
        <v>4754</v>
      </c>
      <c r="B4759" s="24" t="s">
        <v>23</v>
      </c>
      <c r="C4759" s="24" t="s">
        <v>24</v>
      </c>
      <c r="D4759" s="24" t="s">
        <v>25</v>
      </c>
      <c r="E4759" s="60" t="s">
        <v>4460</v>
      </c>
      <c r="F4759" s="60" t="s">
        <v>8876</v>
      </c>
      <c r="G4759" s="24" t="s">
        <v>8919</v>
      </c>
      <c r="H4759" s="24" t="s">
        <v>194</v>
      </c>
      <c r="I4759" s="24">
        <v>4</v>
      </c>
      <c r="J4759" s="24" t="s">
        <v>6387</v>
      </c>
      <c r="K4759" s="60" t="s">
        <v>31</v>
      </c>
      <c r="L4759" s="60">
        <v>4</v>
      </c>
      <c r="M4759" s="27">
        <f t="shared" si="226"/>
        <v>520</v>
      </c>
      <c r="N4759" s="23"/>
      <c r="O4759" s="184" t="s">
        <v>32</v>
      </c>
      <c r="P4759" s="237"/>
    </row>
    <row r="4760" s="83" customFormat="1" ht="18" customHeight="1" spans="1:16">
      <c r="A4760" s="24">
        <v>4755</v>
      </c>
      <c r="B4760" s="24" t="s">
        <v>23</v>
      </c>
      <c r="C4760" s="24" t="s">
        <v>24</v>
      </c>
      <c r="D4760" s="24" t="s">
        <v>25</v>
      </c>
      <c r="E4760" s="60" t="s">
        <v>4460</v>
      </c>
      <c r="F4760" s="60" t="s">
        <v>8876</v>
      </c>
      <c r="G4760" s="24" t="s">
        <v>8920</v>
      </c>
      <c r="H4760" s="24" t="s">
        <v>194</v>
      </c>
      <c r="I4760" s="24">
        <v>5</v>
      </c>
      <c r="J4760" s="24" t="s">
        <v>6387</v>
      </c>
      <c r="K4760" s="60" t="s">
        <v>31</v>
      </c>
      <c r="L4760" s="60">
        <v>5</v>
      </c>
      <c r="M4760" s="27">
        <f t="shared" si="226"/>
        <v>650</v>
      </c>
      <c r="N4760" s="23"/>
      <c r="O4760" s="184" t="s">
        <v>32</v>
      </c>
      <c r="P4760" s="237"/>
    </row>
    <row r="4761" s="83" customFormat="1" ht="18" customHeight="1" spans="1:16">
      <c r="A4761" s="24">
        <v>4756</v>
      </c>
      <c r="B4761" s="24" t="s">
        <v>23</v>
      </c>
      <c r="C4761" s="24" t="s">
        <v>24</v>
      </c>
      <c r="D4761" s="24" t="s">
        <v>25</v>
      </c>
      <c r="E4761" s="60" t="s">
        <v>4460</v>
      </c>
      <c r="F4761" s="60" t="s">
        <v>8876</v>
      </c>
      <c r="G4761" s="24" t="s">
        <v>8921</v>
      </c>
      <c r="H4761" s="24" t="s">
        <v>194</v>
      </c>
      <c r="I4761" s="24">
        <v>5</v>
      </c>
      <c r="J4761" s="24" t="s">
        <v>6387</v>
      </c>
      <c r="K4761" s="60" t="s">
        <v>31</v>
      </c>
      <c r="L4761" s="60">
        <v>5</v>
      </c>
      <c r="M4761" s="27">
        <f t="shared" si="226"/>
        <v>650</v>
      </c>
      <c r="N4761" s="23"/>
      <c r="O4761" s="184" t="s">
        <v>32</v>
      </c>
      <c r="P4761" s="237"/>
    </row>
    <row r="4762" s="83" customFormat="1" ht="18" customHeight="1" spans="1:16">
      <c r="A4762" s="24">
        <v>4757</v>
      </c>
      <c r="B4762" s="24" t="s">
        <v>23</v>
      </c>
      <c r="C4762" s="24" t="s">
        <v>24</v>
      </c>
      <c r="D4762" s="24" t="s">
        <v>25</v>
      </c>
      <c r="E4762" s="60" t="s">
        <v>4460</v>
      </c>
      <c r="F4762" s="60" t="s">
        <v>8876</v>
      </c>
      <c r="G4762" s="24" t="s">
        <v>8922</v>
      </c>
      <c r="H4762" s="232" t="s">
        <v>194</v>
      </c>
      <c r="I4762" s="24">
        <v>3</v>
      </c>
      <c r="J4762" s="24" t="s">
        <v>6387</v>
      </c>
      <c r="K4762" s="60" t="s">
        <v>31</v>
      </c>
      <c r="L4762" s="60">
        <v>3</v>
      </c>
      <c r="M4762" s="27">
        <f t="shared" si="226"/>
        <v>390</v>
      </c>
      <c r="N4762" s="23"/>
      <c r="O4762" s="184" t="s">
        <v>32</v>
      </c>
      <c r="P4762" s="237"/>
    </row>
    <row r="4763" s="83" customFormat="1" ht="18" customHeight="1" spans="1:16">
      <c r="A4763" s="24">
        <v>4758</v>
      </c>
      <c r="B4763" s="24" t="s">
        <v>23</v>
      </c>
      <c r="C4763" s="24" t="s">
        <v>24</v>
      </c>
      <c r="D4763" s="24" t="s">
        <v>25</v>
      </c>
      <c r="E4763" s="60" t="s">
        <v>4460</v>
      </c>
      <c r="F4763" s="60" t="s">
        <v>8876</v>
      </c>
      <c r="G4763" s="24" t="s">
        <v>8923</v>
      </c>
      <c r="H4763" s="232" t="s">
        <v>194</v>
      </c>
      <c r="I4763" s="24">
        <v>3</v>
      </c>
      <c r="J4763" s="24" t="s">
        <v>6387</v>
      </c>
      <c r="K4763" s="60" t="s">
        <v>31</v>
      </c>
      <c r="L4763" s="60">
        <v>3</v>
      </c>
      <c r="M4763" s="27">
        <f t="shared" si="226"/>
        <v>390</v>
      </c>
      <c r="N4763" s="23"/>
      <c r="O4763" s="184" t="s">
        <v>32</v>
      </c>
      <c r="P4763" s="237"/>
    </row>
    <row r="4764" s="83" customFormat="1" ht="18" customHeight="1" spans="1:16">
      <c r="A4764" s="24">
        <v>4759</v>
      </c>
      <c r="B4764" s="24" t="s">
        <v>23</v>
      </c>
      <c r="C4764" s="24" t="s">
        <v>24</v>
      </c>
      <c r="D4764" s="24" t="s">
        <v>25</v>
      </c>
      <c r="E4764" s="60" t="s">
        <v>4460</v>
      </c>
      <c r="F4764" s="60" t="s">
        <v>8876</v>
      </c>
      <c r="G4764" s="24" t="s">
        <v>8924</v>
      </c>
      <c r="H4764" s="24" t="s">
        <v>194</v>
      </c>
      <c r="I4764" s="24">
        <v>5</v>
      </c>
      <c r="J4764" s="24" t="s">
        <v>6387</v>
      </c>
      <c r="K4764" s="60" t="s">
        <v>31</v>
      </c>
      <c r="L4764" s="60">
        <v>4</v>
      </c>
      <c r="M4764" s="27">
        <f t="shared" si="226"/>
        <v>520</v>
      </c>
      <c r="N4764" s="23"/>
      <c r="O4764" s="184" t="s">
        <v>32</v>
      </c>
      <c r="P4764" s="237"/>
    </row>
    <row r="4765" s="83" customFormat="1" ht="18" customHeight="1" spans="1:16">
      <c r="A4765" s="24">
        <v>4760</v>
      </c>
      <c r="B4765" s="24" t="s">
        <v>23</v>
      </c>
      <c r="C4765" s="24" t="s">
        <v>24</v>
      </c>
      <c r="D4765" s="24" t="s">
        <v>25</v>
      </c>
      <c r="E4765" s="24" t="s">
        <v>4460</v>
      </c>
      <c r="F4765" s="24" t="s">
        <v>8876</v>
      </c>
      <c r="G4765" s="24" t="s">
        <v>8925</v>
      </c>
      <c r="H4765" s="232" t="s">
        <v>194</v>
      </c>
      <c r="I4765" s="24">
        <v>5</v>
      </c>
      <c r="J4765" s="24" t="s">
        <v>6387</v>
      </c>
      <c r="K4765" s="60" t="s">
        <v>31</v>
      </c>
      <c r="L4765" s="60">
        <v>2</v>
      </c>
      <c r="M4765" s="27">
        <f t="shared" si="226"/>
        <v>260</v>
      </c>
      <c r="N4765" s="23"/>
      <c r="O4765" s="184" t="s">
        <v>32</v>
      </c>
      <c r="P4765" s="237"/>
    </row>
    <row r="4766" s="83" customFormat="1" ht="18" customHeight="1" spans="1:16">
      <c r="A4766" s="24">
        <v>4761</v>
      </c>
      <c r="B4766" s="24" t="s">
        <v>23</v>
      </c>
      <c r="C4766" s="24" t="s">
        <v>24</v>
      </c>
      <c r="D4766" s="24" t="s">
        <v>25</v>
      </c>
      <c r="E4766" s="24" t="s">
        <v>4460</v>
      </c>
      <c r="F4766" s="24" t="s">
        <v>8876</v>
      </c>
      <c r="G4766" s="24" t="s">
        <v>8926</v>
      </c>
      <c r="H4766" s="24" t="s">
        <v>194</v>
      </c>
      <c r="I4766" s="24">
        <v>6</v>
      </c>
      <c r="J4766" s="24" t="s">
        <v>6387</v>
      </c>
      <c r="K4766" s="60" t="s">
        <v>31</v>
      </c>
      <c r="L4766" s="60">
        <v>6</v>
      </c>
      <c r="M4766" s="27">
        <f t="shared" si="226"/>
        <v>780</v>
      </c>
      <c r="N4766" s="23"/>
      <c r="O4766" s="184" t="s">
        <v>32</v>
      </c>
      <c r="P4766" s="237"/>
    </row>
    <row r="4767" s="83" customFormat="1" ht="18" customHeight="1" spans="1:16">
      <c r="A4767" s="24">
        <v>4762</v>
      </c>
      <c r="B4767" s="24" t="s">
        <v>23</v>
      </c>
      <c r="C4767" s="24" t="s">
        <v>24</v>
      </c>
      <c r="D4767" s="24" t="s">
        <v>25</v>
      </c>
      <c r="E4767" s="60" t="s">
        <v>4878</v>
      </c>
      <c r="F4767" s="60" t="s">
        <v>8876</v>
      </c>
      <c r="G4767" s="24" t="s">
        <v>8927</v>
      </c>
      <c r="H4767" s="232" t="s">
        <v>194</v>
      </c>
      <c r="I4767" s="24">
        <v>3</v>
      </c>
      <c r="J4767" s="24" t="s">
        <v>6387</v>
      </c>
      <c r="K4767" s="60" t="s">
        <v>31</v>
      </c>
      <c r="L4767" s="60">
        <v>3</v>
      </c>
      <c r="M4767" s="27">
        <f t="shared" si="226"/>
        <v>390</v>
      </c>
      <c r="N4767" s="23"/>
      <c r="O4767" s="184" t="s">
        <v>32</v>
      </c>
      <c r="P4767" s="237"/>
    </row>
    <row r="4768" s="83" customFormat="1" ht="18" customHeight="1" spans="1:16">
      <c r="A4768" s="24">
        <v>4763</v>
      </c>
      <c r="B4768" s="24" t="s">
        <v>23</v>
      </c>
      <c r="C4768" s="24" t="s">
        <v>24</v>
      </c>
      <c r="D4768" s="24" t="s">
        <v>25</v>
      </c>
      <c r="E4768" s="24" t="s">
        <v>4460</v>
      </c>
      <c r="F4768" s="24" t="s">
        <v>8876</v>
      </c>
      <c r="G4768" s="60" t="s">
        <v>8928</v>
      </c>
      <c r="H4768" s="232" t="s">
        <v>194</v>
      </c>
      <c r="I4768" s="24">
        <v>13</v>
      </c>
      <c r="J4768" s="24" t="s">
        <v>6387</v>
      </c>
      <c r="K4768" s="60" t="s">
        <v>31</v>
      </c>
      <c r="L4768" s="60">
        <v>3</v>
      </c>
      <c r="M4768" s="27">
        <f t="shared" si="226"/>
        <v>390</v>
      </c>
      <c r="N4768" s="23"/>
      <c r="O4768" s="184" t="s">
        <v>32</v>
      </c>
      <c r="P4768" s="239"/>
    </row>
    <row r="4769" s="83" customFormat="1" ht="18" customHeight="1" spans="1:16">
      <c r="A4769" s="24">
        <v>4764</v>
      </c>
      <c r="B4769" s="24" t="s">
        <v>23</v>
      </c>
      <c r="C4769" s="24" t="s">
        <v>24</v>
      </c>
      <c r="D4769" s="24" t="s">
        <v>25</v>
      </c>
      <c r="E4769" s="24" t="s">
        <v>4460</v>
      </c>
      <c r="F4769" s="24" t="s">
        <v>8876</v>
      </c>
      <c r="G4769" s="24" t="s">
        <v>8929</v>
      </c>
      <c r="H4769" s="24" t="s">
        <v>194</v>
      </c>
      <c r="I4769" s="24">
        <v>4</v>
      </c>
      <c r="J4769" s="24" t="s">
        <v>6387</v>
      </c>
      <c r="K4769" s="60" t="s">
        <v>31</v>
      </c>
      <c r="L4769" s="60">
        <v>4</v>
      </c>
      <c r="M4769" s="27">
        <f t="shared" si="226"/>
        <v>520</v>
      </c>
      <c r="N4769" s="23"/>
      <c r="O4769" s="184" t="s">
        <v>32</v>
      </c>
      <c r="P4769" s="237"/>
    </row>
    <row r="4770" s="83" customFormat="1" ht="18" customHeight="1" spans="1:16">
      <c r="A4770" s="24">
        <v>4765</v>
      </c>
      <c r="B4770" s="24" t="s">
        <v>23</v>
      </c>
      <c r="C4770" s="24" t="s">
        <v>24</v>
      </c>
      <c r="D4770" s="24" t="s">
        <v>25</v>
      </c>
      <c r="E4770" s="24" t="s">
        <v>4460</v>
      </c>
      <c r="F4770" s="24" t="s">
        <v>8876</v>
      </c>
      <c r="G4770" s="24" t="s">
        <v>8930</v>
      </c>
      <c r="H4770" s="24" t="s">
        <v>194</v>
      </c>
      <c r="I4770" s="24">
        <v>7</v>
      </c>
      <c r="J4770" s="24" t="s">
        <v>6387</v>
      </c>
      <c r="K4770" s="60" t="s">
        <v>31</v>
      </c>
      <c r="L4770" s="60">
        <v>7</v>
      </c>
      <c r="M4770" s="27">
        <f t="shared" si="226"/>
        <v>910</v>
      </c>
      <c r="N4770" s="23"/>
      <c r="O4770" s="184" t="s">
        <v>32</v>
      </c>
      <c r="P4770" s="237"/>
    </row>
    <row r="4771" s="83" customFormat="1" ht="18" customHeight="1" spans="1:16">
      <c r="A4771" s="24">
        <v>4766</v>
      </c>
      <c r="B4771" s="24" t="s">
        <v>23</v>
      </c>
      <c r="C4771" s="24" t="s">
        <v>24</v>
      </c>
      <c r="D4771" s="24" t="s">
        <v>25</v>
      </c>
      <c r="E4771" s="60" t="s">
        <v>4460</v>
      </c>
      <c r="F4771" s="60" t="s">
        <v>8876</v>
      </c>
      <c r="G4771" s="24" t="s">
        <v>8931</v>
      </c>
      <c r="H4771" s="24" t="s">
        <v>194</v>
      </c>
      <c r="I4771" s="24">
        <v>4</v>
      </c>
      <c r="J4771" s="24" t="s">
        <v>6387</v>
      </c>
      <c r="K4771" s="60" t="s">
        <v>31</v>
      </c>
      <c r="L4771" s="60">
        <v>4</v>
      </c>
      <c r="M4771" s="27">
        <f t="shared" si="226"/>
        <v>520</v>
      </c>
      <c r="N4771" s="23"/>
      <c r="O4771" s="184" t="s">
        <v>32</v>
      </c>
      <c r="P4771" s="237"/>
    </row>
    <row r="4772" s="83" customFormat="1" ht="18" customHeight="1" spans="1:16">
      <c r="A4772" s="24">
        <v>4767</v>
      </c>
      <c r="B4772" s="24" t="s">
        <v>23</v>
      </c>
      <c r="C4772" s="24" t="s">
        <v>24</v>
      </c>
      <c r="D4772" s="24" t="s">
        <v>25</v>
      </c>
      <c r="E4772" s="60" t="s">
        <v>4460</v>
      </c>
      <c r="F4772" s="60" t="s">
        <v>8876</v>
      </c>
      <c r="G4772" s="24" t="s">
        <v>8932</v>
      </c>
      <c r="H4772" s="24" t="s">
        <v>194</v>
      </c>
      <c r="I4772" s="24">
        <v>4</v>
      </c>
      <c r="J4772" s="24" t="s">
        <v>6387</v>
      </c>
      <c r="K4772" s="60" t="s">
        <v>31</v>
      </c>
      <c r="L4772" s="60">
        <v>4</v>
      </c>
      <c r="M4772" s="27">
        <f t="shared" si="226"/>
        <v>520</v>
      </c>
      <c r="N4772" s="23"/>
      <c r="O4772" s="184" t="s">
        <v>32</v>
      </c>
      <c r="P4772" s="237"/>
    </row>
    <row r="4773" s="83" customFormat="1" ht="18" customHeight="1" spans="1:16">
      <c r="A4773" s="24">
        <v>4768</v>
      </c>
      <c r="B4773" s="24" t="s">
        <v>23</v>
      </c>
      <c r="C4773" s="24" t="s">
        <v>24</v>
      </c>
      <c r="D4773" s="24" t="s">
        <v>25</v>
      </c>
      <c r="E4773" s="60" t="s">
        <v>4460</v>
      </c>
      <c r="F4773" s="60" t="s">
        <v>8876</v>
      </c>
      <c r="G4773" s="24" t="s">
        <v>8933</v>
      </c>
      <c r="H4773" s="24" t="s">
        <v>194</v>
      </c>
      <c r="I4773" s="24">
        <v>4</v>
      </c>
      <c r="J4773" s="24" t="s">
        <v>6387</v>
      </c>
      <c r="K4773" s="60" t="s">
        <v>31</v>
      </c>
      <c r="L4773" s="60">
        <v>4</v>
      </c>
      <c r="M4773" s="27">
        <f t="shared" si="226"/>
        <v>520</v>
      </c>
      <c r="N4773" s="23"/>
      <c r="O4773" s="184" t="s">
        <v>32</v>
      </c>
      <c r="P4773" s="237"/>
    </row>
    <row r="4774" s="83" customFormat="1" ht="18" customHeight="1" spans="1:16">
      <c r="A4774" s="24">
        <v>4769</v>
      </c>
      <c r="B4774" s="24" t="s">
        <v>23</v>
      </c>
      <c r="C4774" s="24" t="s">
        <v>24</v>
      </c>
      <c r="D4774" s="24" t="s">
        <v>25</v>
      </c>
      <c r="E4774" s="60" t="s">
        <v>4460</v>
      </c>
      <c r="F4774" s="60" t="s">
        <v>8876</v>
      </c>
      <c r="G4774" s="24" t="s">
        <v>8934</v>
      </c>
      <c r="H4774" s="24" t="s">
        <v>194</v>
      </c>
      <c r="I4774" s="24">
        <v>4</v>
      </c>
      <c r="J4774" s="24" t="s">
        <v>6387</v>
      </c>
      <c r="K4774" s="60" t="s">
        <v>31</v>
      </c>
      <c r="L4774" s="60">
        <v>4</v>
      </c>
      <c r="M4774" s="27">
        <f t="shared" si="226"/>
        <v>520</v>
      </c>
      <c r="N4774" s="23"/>
      <c r="O4774" s="184" t="s">
        <v>32</v>
      </c>
      <c r="P4774" s="237"/>
    </row>
    <row r="4775" s="83" customFormat="1" ht="18" customHeight="1" spans="1:16">
      <c r="A4775" s="24">
        <v>4770</v>
      </c>
      <c r="B4775" s="24" t="s">
        <v>23</v>
      </c>
      <c r="C4775" s="24" t="s">
        <v>24</v>
      </c>
      <c r="D4775" s="24" t="s">
        <v>25</v>
      </c>
      <c r="E4775" s="60" t="s">
        <v>4460</v>
      </c>
      <c r="F4775" s="60" t="s">
        <v>8876</v>
      </c>
      <c r="G4775" s="24" t="s">
        <v>8935</v>
      </c>
      <c r="H4775" s="232" t="s">
        <v>194</v>
      </c>
      <c r="I4775" s="24">
        <v>2</v>
      </c>
      <c r="J4775" s="24" t="s">
        <v>6387</v>
      </c>
      <c r="K4775" s="60" t="s">
        <v>31</v>
      </c>
      <c r="L4775" s="60">
        <v>2</v>
      </c>
      <c r="M4775" s="27">
        <f t="shared" si="226"/>
        <v>260</v>
      </c>
      <c r="N4775" s="23"/>
      <c r="O4775" s="184" t="s">
        <v>32</v>
      </c>
      <c r="P4775" s="237"/>
    </row>
    <row r="4776" s="83" customFormat="1" ht="18" customHeight="1" spans="1:16">
      <c r="A4776" s="24">
        <v>4771</v>
      </c>
      <c r="B4776" s="24" t="s">
        <v>23</v>
      </c>
      <c r="C4776" s="24" t="s">
        <v>24</v>
      </c>
      <c r="D4776" s="24" t="s">
        <v>25</v>
      </c>
      <c r="E4776" s="60" t="s">
        <v>4460</v>
      </c>
      <c r="F4776" s="60" t="s">
        <v>8876</v>
      </c>
      <c r="G4776" s="24" t="s">
        <v>8936</v>
      </c>
      <c r="H4776" s="24" t="s">
        <v>194</v>
      </c>
      <c r="I4776" s="24">
        <v>5</v>
      </c>
      <c r="J4776" s="24" t="s">
        <v>6387</v>
      </c>
      <c r="K4776" s="60" t="s">
        <v>31</v>
      </c>
      <c r="L4776" s="60">
        <v>5</v>
      </c>
      <c r="M4776" s="27">
        <f t="shared" si="226"/>
        <v>650</v>
      </c>
      <c r="N4776" s="23"/>
      <c r="O4776" s="184" t="s">
        <v>32</v>
      </c>
      <c r="P4776" s="237"/>
    </row>
    <row r="4777" s="83" customFormat="1" ht="18" customHeight="1" spans="1:16">
      <c r="A4777" s="24">
        <v>4772</v>
      </c>
      <c r="B4777" s="24" t="s">
        <v>23</v>
      </c>
      <c r="C4777" s="24" t="s">
        <v>24</v>
      </c>
      <c r="D4777" s="24" t="s">
        <v>25</v>
      </c>
      <c r="E4777" s="24" t="s">
        <v>4460</v>
      </c>
      <c r="F4777" s="24" t="s">
        <v>8876</v>
      </c>
      <c r="G4777" s="24" t="s">
        <v>5577</v>
      </c>
      <c r="H4777" s="232" t="s">
        <v>194</v>
      </c>
      <c r="I4777" s="24">
        <v>2</v>
      </c>
      <c r="J4777" s="24" t="s">
        <v>6387</v>
      </c>
      <c r="K4777" s="60" t="s">
        <v>31</v>
      </c>
      <c r="L4777" s="60">
        <v>2</v>
      </c>
      <c r="M4777" s="27">
        <f t="shared" si="226"/>
        <v>260</v>
      </c>
      <c r="N4777" s="23"/>
      <c r="O4777" s="184" t="s">
        <v>32</v>
      </c>
      <c r="P4777" s="237"/>
    </row>
    <row r="4778" s="83" customFormat="1" ht="18" customHeight="1" spans="1:16">
      <c r="A4778" s="24">
        <v>4773</v>
      </c>
      <c r="B4778" s="24" t="s">
        <v>23</v>
      </c>
      <c r="C4778" s="24" t="s">
        <v>24</v>
      </c>
      <c r="D4778" s="24" t="s">
        <v>25</v>
      </c>
      <c r="E4778" s="24" t="s">
        <v>4460</v>
      </c>
      <c r="F4778" s="24" t="s">
        <v>8876</v>
      </c>
      <c r="G4778" s="24" t="s">
        <v>8937</v>
      </c>
      <c r="H4778" s="24" t="s">
        <v>194</v>
      </c>
      <c r="I4778" s="24">
        <v>7</v>
      </c>
      <c r="J4778" s="24" t="s">
        <v>6387</v>
      </c>
      <c r="K4778" s="60" t="s">
        <v>31</v>
      </c>
      <c r="L4778" s="60">
        <v>7</v>
      </c>
      <c r="M4778" s="27">
        <f t="shared" si="226"/>
        <v>910</v>
      </c>
      <c r="N4778" s="23"/>
      <c r="O4778" s="184" t="s">
        <v>32</v>
      </c>
      <c r="P4778" s="237"/>
    </row>
    <row r="4779" s="83" customFormat="1" ht="18" customHeight="1" spans="1:16">
      <c r="A4779" s="24">
        <v>4774</v>
      </c>
      <c r="B4779" s="24" t="s">
        <v>23</v>
      </c>
      <c r="C4779" s="24" t="s">
        <v>24</v>
      </c>
      <c r="D4779" s="24" t="s">
        <v>25</v>
      </c>
      <c r="E4779" s="60" t="s">
        <v>4460</v>
      </c>
      <c r="F4779" s="60" t="s">
        <v>8876</v>
      </c>
      <c r="G4779" s="24" t="s">
        <v>8938</v>
      </c>
      <c r="H4779" s="232" t="s">
        <v>194</v>
      </c>
      <c r="I4779" s="24">
        <v>3</v>
      </c>
      <c r="J4779" s="24" t="s">
        <v>6387</v>
      </c>
      <c r="K4779" s="60" t="s">
        <v>31</v>
      </c>
      <c r="L4779" s="60">
        <v>3</v>
      </c>
      <c r="M4779" s="27">
        <f t="shared" si="226"/>
        <v>390</v>
      </c>
      <c r="N4779" s="23"/>
      <c r="O4779" s="184" t="s">
        <v>32</v>
      </c>
      <c r="P4779" s="237"/>
    </row>
    <row r="4780" s="83" customFormat="1" ht="18" customHeight="1" spans="1:16">
      <c r="A4780" s="24">
        <v>4775</v>
      </c>
      <c r="B4780" s="24" t="s">
        <v>23</v>
      </c>
      <c r="C4780" s="24" t="s">
        <v>24</v>
      </c>
      <c r="D4780" s="24" t="s">
        <v>25</v>
      </c>
      <c r="E4780" s="60" t="s">
        <v>4460</v>
      </c>
      <c r="F4780" s="60" t="s">
        <v>8876</v>
      </c>
      <c r="G4780" s="24" t="s">
        <v>4541</v>
      </c>
      <c r="H4780" s="232" t="s">
        <v>194</v>
      </c>
      <c r="I4780" s="24">
        <v>2</v>
      </c>
      <c r="J4780" s="24" t="s">
        <v>6387</v>
      </c>
      <c r="K4780" s="60" t="s">
        <v>31</v>
      </c>
      <c r="L4780" s="60">
        <v>2</v>
      </c>
      <c r="M4780" s="27">
        <f t="shared" si="226"/>
        <v>260</v>
      </c>
      <c r="N4780" s="23"/>
      <c r="O4780" s="184" t="s">
        <v>32</v>
      </c>
      <c r="P4780" s="237"/>
    </row>
    <row r="4781" s="83" customFormat="1" ht="18" customHeight="1" spans="1:16">
      <c r="A4781" s="24">
        <v>4776</v>
      </c>
      <c r="B4781" s="24" t="s">
        <v>23</v>
      </c>
      <c r="C4781" s="24" t="s">
        <v>24</v>
      </c>
      <c r="D4781" s="24" t="s">
        <v>25</v>
      </c>
      <c r="E4781" s="60" t="s">
        <v>4460</v>
      </c>
      <c r="F4781" s="60" t="s">
        <v>8876</v>
      </c>
      <c r="G4781" s="24" t="s">
        <v>8939</v>
      </c>
      <c r="H4781" s="24" t="s">
        <v>194</v>
      </c>
      <c r="I4781" s="24">
        <v>4</v>
      </c>
      <c r="J4781" s="24" t="s">
        <v>6387</v>
      </c>
      <c r="K4781" s="60" t="s">
        <v>31</v>
      </c>
      <c r="L4781" s="60">
        <v>4</v>
      </c>
      <c r="M4781" s="27">
        <f t="shared" si="226"/>
        <v>520</v>
      </c>
      <c r="N4781" s="23"/>
      <c r="O4781" s="184" t="s">
        <v>32</v>
      </c>
      <c r="P4781" s="237"/>
    </row>
    <row r="4782" s="83" customFormat="1" ht="18" customHeight="1" spans="1:16">
      <c r="A4782" s="24">
        <v>4777</v>
      </c>
      <c r="B4782" s="24" t="s">
        <v>23</v>
      </c>
      <c r="C4782" s="24" t="s">
        <v>24</v>
      </c>
      <c r="D4782" s="24" t="s">
        <v>25</v>
      </c>
      <c r="E4782" s="60" t="s">
        <v>4878</v>
      </c>
      <c r="F4782" s="60" t="s">
        <v>8876</v>
      </c>
      <c r="G4782" s="24" t="s">
        <v>8940</v>
      </c>
      <c r="H4782" s="24" t="s">
        <v>194</v>
      </c>
      <c r="I4782" s="24">
        <v>4</v>
      </c>
      <c r="J4782" s="24" t="s">
        <v>6387</v>
      </c>
      <c r="K4782" s="60" t="s">
        <v>31</v>
      </c>
      <c r="L4782" s="60">
        <v>4</v>
      </c>
      <c r="M4782" s="27">
        <f t="shared" si="226"/>
        <v>520</v>
      </c>
      <c r="N4782" s="23"/>
      <c r="O4782" s="184" t="s">
        <v>32</v>
      </c>
      <c r="P4782" s="237"/>
    </row>
    <row r="4783" s="83" customFormat="1" ht="18" customHeight="1" spans="1:16">
      <c r="A4783" s="24">
        <v>4778</v>
      </c>
      <c r="B4783" s="24" t="s">
        <v>23</v>
      </c>
      <c r="C4783" s="24" t="s">
        <v>24</v>
      </c>
      <c r="D4783" s="24" t="s">
        <v>25</v>
      </c>
      <c r="E4783" s="24" t="s">
        <v>4460</v>
      </c>
      <c r="F4783" s="24" t="s">
        <v>8876</v>
      </c>
      <c r="G4783" s="24" t="s">
        <v>8941</v>
      </c>
      <c r="H4783" s="24" t="s">
        <v>194</v>
      </c>
      <c r="I4783" s="24">
        <v>4</v>
      </c>
      <c r="J4783" s="24" t="s">
        <v>6387</v>
      </c>
      <c r="K4783" s="60" t="s">
        <v>31</v>
      </c>
      <c r="L4783" s="60">
        <v>4</v>
      </c>
      <c r="M4783" s="27">
        <f t="shared" si="226"/>
        <v>520</v>
      </c>
      <c r="N4783" s="23"/>
      <c r="O4783" s="184" t="s">
        <v>32</v>
      </c>
      <c r="P4783" s="237"/>
    </row>
    <row r="4784" s="83" customFormat="1" ht="18" customHeight="1" spans="1:16">
      <c r="A4784" s="24">
        <v>4779</v>
      </c>
      <c r="B4784" s="24" t="s">
        <v>23</v>
      </c>
      <c r="C4784" s="24" t="s">
        <v>24</v>
      </c>
      <c r="D4784" s="24" t="s">
        <v>25</v>
      </c>
      <c r="E4784" s="24" t="s">
        <v>4460</v>
      </c>
      <c r="F4784" s="24" t="s">
        <v>8876</v>
      </c>
      <c r="G4784" s="24" t="s">
        <v>8942</v>
      </c>
      <c r="H4784" s="24" t="s">
        <v>194</v>
      </c>
      <c r="I4784" s="24">
        <v>8</v>
      </c>
      <c r="J4784" s="24" t="s">
        <v>6387</v>
      </c>
      <c r="K4784" s="60" t="s">
        <v>31</v>
      </c>
      <c r="L4784" s="60">
        <v>8</v>
      </c>
      <c r="M4784" s="27">
        <f t="shared" si="226"/>
        <v>1040</v>
      </c>
      <c r="N4784" s="23"/>
      <c r="O4784" s="184" t="s">
        <v>32</v>
      </c>
      <c r="P4784" s="237"/>
    </row>
    <row r="4785" s="83" customFormat="1" ht="18" customHeight="1" spans="1:16">
      <c r="A4785" s="24">
        <v>4780</v>
      </c>
      <c r="B4785" s="24" t="s">
        <v>23</v>
      </c>
      <c r="C4785" s="24" t="s">
        <v>24</v>
      </c>
      <c r="D4785" s="24" t="s">
        <v>25</v>
      </c>
      <c r="E4785" s="60" t="s">
        <v>4460</v>
      </c>
      <c r="F4785" s="60" t="s">
        <v>8876</v>
      </c>
      <c r="G4785" s="24" t="s">
        <v>8943</v>
      </c>
      <c r="H4785" s="232" t="s">
        <v>194</v>
      </c>
      <c r="I4785" s="24">
        <v>4</v>
      </c>
      <c r="J4785" s="24" t="s">
        <v>6387</v>
      </c>
      <c r="K4785" s="60" t="s">
        <v>31</v>
      </c>
      <c r="L4785" s="60">
        <v>1</v>
      </c>
      <c r="M4785" s="27">
        <f>L4785*312</f>
        <v>312</v>
      </c>
      <c r="N4785" s="23"/>
      <c r="O4785" s="184" t="s">
        <v>32</v>
      </c>
      <c r="P4785" s="237"/>
    </row>
    <row r="4786" s="83" customFormat="1" ht="18" customHeight="1" spans="1:16">
      <c r="A4786" s="24">
        <v>4781</v>
      </c>
      <c r="B4786" s="24" t="s">
        <v>23</v>
      </c>
      <c r="C4786" s="24" t="s">
        <v>24</v>
      </c>
      <c r="D4786" s="24" t="s">
        <v>25</v>
      </c>
      <c r="E4786" s="24" t="s">
        <v>4460</v>
      </c>
      <c r="F4786" s="24" t="s">
        <v>8876</v>
      </c>
      <c r="G4786" s="24" t="s">
        <v>8944</v>
      </c>
      <c r="H4786" s="232" t="s">
        <v>194</v>
      </c>
      <c r="I4786" s="24">
        <v>4</v>
      </c>
      <c r="J4786" s="24" t="s">
        <v>6387</v>
      </c>
      <c r="K4786" s="60" t="s">
        <v>31</v>
      </c>
      <c r="L4786" s="60">
        <v>1</v>
      </c>
      <c r="M4786" s="27">
        <f>L4786*312</f>
        <v>312</v>
      </c>
      <c r="N4786" s="23"/>
      <c r="O4786" s="184" t="s">
        <v>32</v>
      </c>
      <c r="P4786" s="237"/>
    </row>
    <row r="4787" s="83" customFormat="1" ht="18" customHeight="1" spans="1:16">
      <c r="A4787" s="24">
        <v>4782</v>
      </c>
      <c r="B4787" s="24" t="s">
        <v>23</v>
      </c>
      <c r="C4787" s="24" t="s">
        <v>24</v>
      </c>
      <c r="D4787" s="24" t="s">
        <v>25</v>
      </c>
      <c r="E4787" s="60" t="s">
        <v>4460</v>
      </c>
      <c r="F4787" s="60" t="s">
        <v>8876</v>
      </c>
      <c r="G4787" s="24" t="s">
        <v>5586</v>
      </c>
      <c r="H4787" s="24" t="s">
        <v>194</v>
      </c>
      <c r="I4787" s="24">
        <v>5</v>
      </c>
      <c r="J4787" s="24" t="s">
        <v>6387</v>
      </c>
      <c r="K4787" s="60" t="s">
        <v>31</v>
      </c>
      <c r="L4787" s="60">
        <v>5</v>
      </c>
      <c r="M4787" s="27">
        <f t="shared" ref="M4787:M4802" si="227">L4787*130</f>
        <v>650</v>
      </c>
      <c r="N4787" s="23"/>
      <c r="O4787" s="184" t="s">
        <v>32</v>
      </c>
      <c r="P4787" s="237"/>
    </row>
    <row r="4788" s="83" customFormat="1" ht="18" customHeight="1" spans="1:16">
      <c r="A4788" s="24">
        <v>4783</v>
      </c>
      <c r="B4788" s="24" t="s">
        <v>23</v>
      </c>
      <c r="C4788" s="24" t="s">
        <v>24</v>
      </c>
      <c r="D4788" s="24" t="s">
        <v>25</v>
      </c>
      <c r="E4788" s="60" t="s">
        <v>4460</v>
      </c>
      <c r="F4788" s="60" t="s">
        <v>8876</v>
      </c>
      <c r="G4788" s="24" t="s">
        <v>8945</v>
      </c>
      <c r="H4788" s="232" t="s">
        <v>194</v>
      </c>
      <c r="I4788" s="24">
        <v>3</v>
      </c>
      <c r="J4788" s="24" t="s">
        <v>6387</v>
      </c>
      <c r="K4788" s="60" t="s">
        <v>31</v>
      </c>
      <c r="L4788" s="60">
        <v>3</v>
      </c>
      <c r="M4788" s="27">
        <f t="shared" si="227"/>
        <v>390</v>
      </c>
      <c r="N4788" s="23"/>
      <c r="O4788" s="184" t="s">
        <v>32</v>
      </c>
      <c r="P4788" s="237"/>
    </row>
    <row r="4789" s="83" customFormat="1" ht="18" customHeight="1" spans="1:16">
      <c r="A4789" s="24">
        <v>4784</v>
      </c>
      <c r="B4789" s="24" t="s">
        <v>23</v>
      </c>
      <c r="C4789" s="24" t="s">
        <v>24</v>
      </c>
      <c r="D4789" s="24" t="s">
        <v>25</v>
      </c>
      <c r="E4789" s="60" t="s">
        <v>4460</v>
      </c>
      <c r="F4789" s="60" t="s">
        <v>8876</v>
      </c>
      <c r="G4789" s="24" t="s">
        <v>4489</v>
      </c>
      <c r="H4789" s="24" t="s">
        <v>194</v>
      </c>
      <c r="I4789" s="24">
        <v>5</v>
      </c>
      <c r="J4789" s="24" t="s">
        <v>6387</v>
      </c>
      <c r="K4789" s="60" t="s">
        <v>31</v>
      </c>
      <c r="L4789" s="60">
        <v>5</v>
      </c>
      <c r="M4789" s="27">
        <f t="shared" si="227"/>
        <v>650</v>
      </c>
      <c r="N4789" s="23"/>
      <c r="O4789" s="184" t="s">
        <v>32</v>
      </c>
      <c r="P4789" s="237"/>
    </row>
    <row r="4790" s="83" customFormat="1" ht="18" customHeight="1" spans="1:16">
      <c r="A4790" s="24">
        <v>4785</v>
      </c>
      <c r="B4790" s="24" t="s">
        <v>23</v>
      </c>
      <c r="C4790" s="24" t="s">
        <v>24</v>
      </c>
      <c r="D4790" s="24" t="s">
        <v>25</v>
      </c>
      <c r="E4790" s="60" t="s">
        <v>4460</v>
      </c>
      <c r="F4790" s="60" t="s">
        <v>8876</v>
      </c>
      <c r="G4790" s="24" t="s">
        <v>8946</v>
      </c>
      <c r="H4790" s="24" t="s">
        <v>194</v>
      </c>
      <c r="I4790" s="24">
        <v>5</v>
      </c>
      <c r="J4790" s="24" t="s">
        <v>6387</v>
      </c>
      <c r="K4790" s="60" t="s">
        <v>31</v>
      </c>
      <c r="L4790" s="60">
        <v>4</v>
      </c>
      <c r="M4790" s="27">
        <f t="shared" si="227"/>
        <v>520</v>
      </c>
      <c r="N4790" s="23"/>
      <c r="O4790" s="184" t="s">
        <v>32</v>
      </c>
      <c r="P4790" s="237"/>
    </row>
    <row r="4791" s="83" customFormat="1" ht="18" customHeight="1" spans="1:16">
      <c r="A4791" s="24">
        <v>4786</v>
      </c>
      <c r="B4791" s="24" t="s">
        <v>23</v>
      </c>
      <c r="C4791" s="24" t="s">
        <v>24</v>
      </c>
      <c r="D4791" s="24" t="s">
        <v>25</v>
      </c>
      <c r="E4791" s="60" t="s">
        <v>4460</v>
      </c>
      <c r="F4791" s="60" t="s">
        <v>8876</v>
      </c>
      <c r="G4791" s="24" t="s">
        <v>8947</v>
      </c>
      <c r="H4791" s="24" t="s">
        <v>194</v>
      </c>
      <c r="I4791" s="24">
        <v>5</v>
      </c>
      <c r="J4791" s="24" t="s">
        <v>6387</v>
      </c>
      <c r="K4791" s="60" t="s">
        <v>31</v>
      </c>
      <c r="L4791" s="60">
        <v>5</v>
      </c>
      <c r="M4791" s="27">
        <f t="shared" si="227"/>
        <v>650</v>
      </c>
      <c r="N4791" s="23"/>
      <c r="O4791" s="184" t="s">
        <v>32</v>
      </c>
      <c r="P4791" s="237"/>
    </row>
    <row r="4792" s="83" customFormat="1" ht="18" customHeight="1" spans="1:16">
      <c r="A4792" s="24">
        <v>4787</v>
      </c>
      <c r="B4792" s="24" t="s">
        <v>23</v>
      </c>
      <c r="C4792" s="24" t="s">
        <v>24</v>
      </c>
      <c r="D4792" s="24" t="s">
        <v>25</v>
      </c>
      <c r="E4792" s="60" t="s">
        <v>4460</v>
      </c>
      <c r="F4792" s="60" t="s">
        <v>8876</v>
      </c>
      <c r="G4792" s="24" t="s">
        <v>8948</v>
      </c>
      <c r="H4792" s="24" t="s">
        <v>194</v>
      </c>
      <c r="I4792" s="24">
        <v>6</v>
      </c>
      <c r="J4792" s="24" t="s">
        <v>6387</v>
      </c>
      <c r="K4792" s="60" t="s">
        <v>31</v>
      </c>
      <c r="L4792" s="60">
        <v>6</v>
      </c>
      <c r="M4792" s="27">
        <f t="shared" si="227"/>
        <v>780</v>
      </c>
      <c r="N4792" s="23"/>
      <c r="O4792" s="184" t="s">
        <v>32</v>
      </c>
      <c r="P4792" s="237"/>
    </row>
    <row r="4793" s="83" customFormat="1" ht="18" customHeight="1" spans="1:16">
      <c r="A4793" s="24">
        <v>4788</v>
      </c>
      <c r="B4793" s="24" t="s">
        <v>23</v>
      </c>
      <c r="C4793" s="24" t="s">
        <v>24</v>
      </c>
      <c r="D4793" s="24" t="s">
        <v>25</v>
      </c>
      <c r="E4793" s="60" t="s">
        <v>4460</v>
      </c>
      <c r="F4793" s="60" t="s">
        <v>8876</v>
      </c>
      <c r="G4793" s="24" t="s">
        <v>8949</v>
      </c>
      <c r="H4793" s="24" t="s">
        <v>194</v>
      </c>
      <c r="I4793" s="24">
        <v>6</v>
      </c>
      <c r="J4793" s="24" t="s">
        <v>6387</v>
      </c>
      <c r="K4793" s="60" t="s">
        <v>31</v>
      </c>
      <c r="L4793" s="60">
        <v>6</v>
      </c>
      <c r="M4793" s="27">
        <f t="shared" si="227"/>
        <v>780</v>
      </c>
      <c r="N4793" s="23"/>
      <c r="O4793" s="184" t="s">
        <v>32</v>
      </c>
      <c r="P4793" s="237"/>
    </row>
    <row r="4794" s="83" customFormat="1" ht="18" customHeight="1" spans="1:16">
      <c r="A4794" s="24">
        <v>4789</v>
      </c>
      <c r="B4794" s="24" t="s">
        <v>23</v>
      </c>
      <c r="C4794" s="24" t="s">
        <v>24</v>
      </c>
      <c r="D4794" s="24" t="s">
        <v>25</v>
      </c>
      <c r="E4794" s="60" t="s">
        <v>4460</v>
      </c>
      <c r="F4794" s="60" t="s">
        <v>8876</v>
      </c>
      <c r="G4794" s="24" t="s">
        <v>8950</v>
      </c>
      <c r="H4794" s="232" t="s">
        <v>194</v>
      </c>
      <c r="I4794" s="24">
        <v>3</v>
      </c>
      <c r="J4794" s="24" t="s">
        <v>6387</v>
      </c>
      <c r="K4794" s="60" t="s">
        <v>31</v>
      </c>
      <c r="L4794" s="60">
        <v>3</v>
      </c>
      <c r="M4794" s="27">
        <f t="shared" si="227"/>
        <v>390</v>
      </c>
      <c r="N4794" s="23"/>
      <c r="O4794" s="184" t="s">
        <v>32</v>
      </c>
      <c r="P4794" s="237"/>
    </row>
    <row r="4795" s="83" customFormat="1" ht="18" customHeight="1" spans="1:16">
      <c r="A4795" s="24">
        <v>4790</v>
      </c>
      <c r="B4795" s="24" t="s">
        <v>23</v>
      </c>
      <c r="C4795" s="24" t="s">
        <v>24</v>
      </c>
      <c r="D4795" s="24" t="s">
        <v>25</v>
      </c>
      <c r="E4795" s="24" t="s">
        <v>4460</v>
      </c>
      <c r="F4795" s="24" t="s">
        <v>8876</v>
      </c>
      <c r="G4795" s="60" t="s">
        <v>8951</v>
      </c>
      <c r="H4795" s="24" t="s">
        <v>194</v>
      </c>
      <c r="I4795" s="24">
        <v>7</v>
      </c>
      <c r="J4795" s="24" t="s">
        <v>6387</v>
      </c>
      <c r="K4795" s="60" t="s">
        <v>31</v>
      </c>
      <c r="L4795" s="60">
        <v>3</v>
      </c>
      <c r="M4795" s="27">
        <f t="shared" si="227"/>
        <v>390</v>
      </c>
      <c r="N4795" s="23"/>
      <c r="O4795" s="184" t="s">
        <v>32</v>
      </c>
      <c r="P4795" s="239"/>
    </row>
    <row r="4796" s="83" customFormat="1" ht="18" customHeight="1" spans="1:16">
      <c r="A4796" s="24">
        <v>4791</v>
      </c>
      <c r="B4796" s="24" t="s">
        <v>23</v>
      </c>
      <c r="C4796" s="24" t="s">
        <v>24</v>
      </c>
      <c r="D4796" s="24" t="s">
        <v>25</v>
      </c>
      <c r="E4796" s="60" t="s">
        <v>4460</v>
      </c>
      <c r="F4796" s="60" t="s">
        <v>8876</v>
      </c>
      <c r="G4796" s="24" t="s">
        <v>3927</v>
      </c>
      <c r="H4796" s="24" t="s">
        <v>194</v>
      </c>
      <c r="I4796" s="24">
        <v>4</v>
      </c>
      <c r="J4796" s="24" t="s">
        <v>6387</v>
      </c>
      <c r="K4796" s="60" t="s">
        <v>31</v>
      </c>
      <c r="L4796" s="60">
        <v>4</v>
      </c>
      <c r="M4796" s="27">
        <f t="shared" si="227"/>
        <v>520</v>
      </c>
      <c r="N4796" s="23"/>
      <c r="O4796" s="184" t="s">
        <v>32</v>
      </c>
      <c r="P4796" s="237"/>
    </row>
    <row r="4797" s="83" customFormat="1" ht="18" customHeight="1" spans="1:16">
      <c r="A4797" s="24">
        <v>4792</v>
      </c>
      <c r="B4797" s="24" t="s">
        <v>23</v>
      </c>
      <c r="C4797" s="24" t="s">
        <v>24</v>
      </c>
      <c r="D4797" s="24" t="s">
        <v>25</v>
      </c>
      <c r="E4797" s="60" t="s">
        <v>4460</v>
      </c>
      <c r="F4797" s="60" t="s">
        <v>8876</v>
      </c>
      <c r="G4797" s="24" t="s">
        <v>8952</v>
      </c>
      <c r="H4797" s="24" t="s">
        <v>194</v>
      </c>
      <c r="I4797" s="24">
        <v>4</v>
      </c>
      <c r="J4797" s="24" t="s">
        <v>6387</v>
      </c>
      <c r="K4797" s="60" t="s">
        <v>31</v>
      </c>
      <c r="L4797" s="60">
        <v>4</v>
      </c>
      <c r="M4797" s="27">
        <f t="shared" si="227"/>
        <v>520</v>
      </c>
      <c r="N4797" s="23"/>
      <c r="O4797" s="184" t="s">
        <v>32</v>
      </c>
      <c r="P4797" s="237"/>
    </row>
    <row r="4798" s="83" customFormat="1" ht="18" customHeight="1" spans="1:16">
      <c r="A4798" s="24">
        <v>4793</v>
      </c>
      <c r="B4798" s="24" t="s">
        <v>23</v>
      </c>
      <c r="C4798" s="24" t="s">
        <v>24</v>
      </c>
      <c r="D4798" s="24" t="s">
        <v>25</v>
      </c>
      <c r="E4798" s="60" t="s">
        <v>4460</v>
      </c>
      <c r="F4798" s="60" t="s">
        <v>8876</v>
      </c>
      <c r="G4798" s="24" t="s">
        <v>8953</v>
      </c>
      <c r="H4798" s="24" t="s">
        <v>194</v>
      </c>
      <c r="I4798" s="24">
        <v>4</v>
      </c>
      <c r="J4798" s="24" t="s">
        <v>6387</v>
      </c>
      <c r="K4798" s="60" t="s">
        <v>31</v>
      </c>
      <c r="L4798" s="60">
        <v>3</v>
      </c>
      <c r="M4798" s="27">
        <f t="shared" si="227"/>
        <v>390</v>
      </c>
      <c r="N4798" s="23"/>
      <c r="O4798" s="184" t="s">
        <v>32</v>
      </c>
      <c r="P4798" s="237"/>
    </row>
    <row r="4799" s="83" customFormat="1" ht="18" customHeight="1" spans="1:16">
      <c r="A4799" s="24">
        <v>4794</v>
      </c>
      <c r="B4799" s="24" t="s">
        <v>23</v>
      </c>
      <c r="C4799" s="24" t="s">
        <v>24</v>
      </c>
      <c r="D4799" s="24" t="s">
        <v>25</v>
      </c>
      <c r="E4799" s="60" t="s">
        <v>4460</v>
      </c>
      <c r="F4799" s="60" t="s">
        <v>8876</v>
      </c>
      <c r="G4799" s="24" t="s">
        <v>8954</v>
      </c>
      <c r="H4799" s="24" t="s">
        <v>194</v>
      </c>
      <c r="I4799" s="24">
        <v>7</v>
      </c>
      <c r="J4799" s="24" t="s">
        <v>6387</v>
      </c>
      <c r="K4799" s="60" t="s">
        <v>31</v>
      </c>
      <c r="L4799" s="60">
        <v>7</v>
      </c>
      <c r="M4799" s="27">
        <f t="shared" si="227"/>
        <v>910</v>
      </c>
      <c r="N4799" s="23"/>
      <c r="O4799" s="184" t="s">
        <v>32</v>
      </c>
      <c r="P4799" s="237"/>
    </row>
    <row r="4800" s="83" customFormat="1" ht="18" customHeight="1" spans="1:16">
      <c r="A4800" s="24">
        <v>4795</v>
      </c>
      <c r="B4800" s="24" t="s">
        <v>23</v>
      </c>
      <c r="C4800" s="24" t="s">
        <v>24</v>
      </c>
      <c r="D4800" s="24" t="s">
        <v>25</v>
      </c>
      <c r="E4800" s="60" t="s">
        <v>4460</v>
      </c>
      <c r="F4800" s="60" t="s">
        <v>8876</v>
      </c>
      <c r="G4800" s="24" t="s">
        <v>8955</v>
      </c>
      <c r="H4800" s="24" t="s">
        <v>194</v>
      </c>
      <c r="I4800" s="24">
        <v>5</v>
      </c>
      <c r="J4800" s="24" t="s">
        <v>6387</v>
      </c>
      <c r="K4800" s="60" t="s">
        <v>31</v>
      </c>
      <c r="L4800" s="60">
        <v>4</v>
      </c>
      <c r="M4800" s="27">
        <f t="shared" si="227"/>
        <v>520</v>
      </c>
      <c r="N4800" s="23"/>
      <c r="O4800" s="184" t="s">
        <v>32</v>
      </c>
      <c r="P4800" s="237"/>
    </row>
    <row r="4801" s="83" customFormat="1" ht="18" customHeight="1" spans="1:16">
      <c r="A4801" s="24">
        <v>4796</v>
      </c>
      <c r="B4801" s="24" t="s">
        <v>23</v>
      </c>
      <c r="C4801" s="24" t="s">
        <v>24</v>
      </c>
      <c r="D4801" s="24" t="s">
        <v>25</v>
      </c>
      <c r="E4801" s="60" t="s">
        <v>4460</v>
      </c>
      <c r="F4801" s="60" t="s">
        <v>8876</v>
      </c>
      <c r="G4801" s="24" t="s">
        <v>8956</v>
      </c>
      <c r="H4801" s="24" t="s">
        <v>194</v>
      </c>
      <c r="I4801" s="24">
        <v>9</v>
      </c>
      <c r="J4801" s="24" t="s">
        <v>6387</v>
      </c>
      <c r="K4801" s="60" t="s">
        <v>31</v>
      </c>
      <c r="L4801" s="60">
        <v>9</v>
      </c>
      <c r="M4801" s="27">
        <f t="shared" si="227"/>
        <v>1170</v>
      </c>
      <c r="N4801" s="23"/>
      <c r="O4801" s="184" t="s">
        <v>32</v>
      </c>
      <c r="P4801" s="237"/>
    </row>
    <row r="4802" s="83" customFormat="1" ht="18" customHeight="1" spans="1:16">
      <c r="A4802" s="24">
        <v>4797</v>
      </c>
      <c r="B4802" s="24" t="s">
        <v>23</v>
      </c>
      <c r="C4802" s="24" t="s">
        <v>24</v>
      </c>
      <c r="D4802" s="24" t="s">
        <v>25</v>
      </c>
      <c r="E4802" s="60" t="s">
        <v>4460</v>
      </c>
      <c r="F4802" s="60" t="s">
        <v>8876</v>
      </c>
      <c r="G4802" s="24" t="s">
        <v>8957</v>
      </c>
      <c r="H4802" s="24" t="s">
        <v>194</v>
      </c>
      <c r="I4802" s="24">
        <v>5</v>
      </c>
      <c r="J4802" s="24" t="s">
        <v>6387</v>
      </c>
      <c r="K4802" s="60" t="s">
        <v>31</v>
      </c>
      <c r="L4802" s="60">
        <v>5</v>
      </c>
      <c r="M4802" s="27">
        <f t="shared" si="227"/>
        <v>650</v>
      </c>
      <c r="N4802" s="23"/>
      <c r="O4802" s="184" t="s">
        <v>32</v>
      </c>
      <c r="P4802" s="237"/>
    </row>
    <row r="4803" s="83" customFormat="1" ht="18" customHeight="1" spans="1:16">
      <c r="A4803" s="24">
        <v>4798</v>
      </c>
      <c r="B4803" s="24" t="s">
        <v>23</v>
      </c>
      <c r="C4803" s="24" t="s">
        <v>24</v>
      </c>
      <c r="D4803" s="24" t="s">
        <v>25</v>
      </c>
      <c r="E4803" s="60" t="s">
        <v>4460</v>
      </c>
      <c r="F4803" s="60" t="s">
        <v>8876</v>
      </c>
      <c r="G4803" s="24" t="s">
        <v>8958</v>
      </c>
      <c r="H4803" s="232" t="s">
        <v>194</v>
      </c>
      <c r="I4803" s="24">
        <v>4</v>
      </c>
      <c r="J4803" s="24" t="s">
        <v>6387</v>
      </c>
      <c r="K4803" s="60" t="s">
        <v>31</v>
      </c>
      <c r="L4803" s="60">
        <v>1</v>
      </c>
      <c r="M4803" s="27">
        <f>L4803*312</f>
        <v>312</v>
      </c>
      <c r="N4803" s="23"/>
      <c r="O4803" s="184" t="s">
        <v>32</v>
      </c>
      <c r="P4803" s="237"/>
    </row>
    <row r="4804" s="83" customFormat="1" ht="18" customHeight="1" spans="1:16">
      <c r="A4804" s="24">
        <v>4799</v>
      </c>
      <c r="B4804" s="24" t="s">
        <v>23</v>
      </c>
      <c r="C4804" s="24" t="s">
        <v>24</v>
      </c>
      <c r="D4804" s="24" t="s">
        <v>25</v>
      </c>
      <c r="E4804" s="60" t="s">
        <v>4460</v>
      </c>
      <c r="F4804" s="60" t="s">
        <v>8876</v>
      </c>
      <c r="G4804" s="24" t="s">
        <v>8959</v>
      </c>
      <c r="H4804" s="232" t="s">
        <v>194</v>
      </c>
      <c r="I4804" s="24">
        <v>4</v>
      </c>
      <c r="J4804" s="24" t="s">
        <v>6387</v>
      </c>
      <c r="K4804" s="60" t="s">
        <v>31</v>
      </c>
      <c r="L4804" s="60">
        <v>1</v>
      </c>
      <c r="M4804" s="27">
        <f>L4804*312</f>
        <v>312</v>
      </c>
      <c r="N4804" s="23"/>
      <c r="O4804" s="184" t="s">
        <v>32</v>
      </c>
      <c r="P4804" s="237"/>
    </row>
    <row r="4805" s="83" customFormat="1" ht="18" customHeight="1" spans="1:16">
      <c r="A4805" s="24">
        <v>4800</v>
      </c>
      <c r="B4805" s="24" t="s">
        <v>23</v>
      </c>
      <c r="C4805" s="24" t="s">
        <v>24</v>
      </c>
      <c r="D4805" s="24" t="s">
        <v>25</v>
      </c>
      <c r="E4805" s="60" t="s">
        <v>4460</v>
      </c>
      <c r="F4805" s="60" t="s">
        <v>8876</v>
      </c>
      <c r="G4805" s="24" t="s">
        <v>8960</v>
      </c>
      <c r="H4805" s="24" t="s">
        <v>194</v>
      </c>
      <c r="I4805" s="24">
        <v>5</v>
      </c>
      <c r="J4805" s="24" t="s">
        <v>6387</v>
      </c>
      <c r="K4805" s="60" t="s">
        <v>31</v>
      </c>
      <c r="L4805" s="60">
        <v>4</v>
      </c>
      <c r="M4805" s="27">
        <f t="shared" ref="M4805:M4817" si="228">L4805*130</f>
        <v>520</v>
      </c>
      <c r="N4805" s="23"/>
      <c r="O4805" s="184" t="s">
        <v>32</v>
      </c>
      <c r="P4805" s="237"/>
    </row>
    <row r="4806" s="83" customFormat="1" ht="18" customHeight="1" spans="1:16">
      <c r="A4806" s="24">
        <v>4801</v>
      </c>
      <c r="B4806" s="24" t="s">
        <v>23</v>
      </c>
      <c r="C4806" s="24" t="s">
        <v>24</v>
      </c>
      <c r="D4806" s="24" t="s">
        <v>25</v>
      </c>
      <c r="E4806" s="60" t="s">
        <v>4460</v>
      </c>
      <c r="F4806" s="60" t="s">
        <v>8876</v>
      </c>
      <c r="G4806" s="24" t="s">
        <v>8961</v>
      </c>
      <c r="H4806" s="24" t="s">
        <v>194</v>
      </c>
      <c r="I4806" s="24">
        <v>4</v>
      </c>
      <c r="J4806" s="24" t="s">
        <v>6387</v>
      </c>
      <c r="K4806" s="60" t="s">
        <v>31</v>
      </c>
      <c r="L4806" s="60">
        <v>4</v>
      </c>
      <c r="M4806" s="27">
        <f t="shared" si="228"/>
        <v>520</v>
      </c>
      <c r="N4806" s="23"/>
      <c r="O4806" s="184" t="s">
        <v>32</v>
      </c>
      <c r="P4806" s="237"/>
    </row>
    <row r="4807" s="83" customFormat="1" ht="18" customHeight="1" spans="1:16">
      <c r="A4807" s="24">
        <v>4802</v>
      </c>
      <c r="B4807" s="24" t="s">
        <v>23</v>
      </c>
      <c r="C4807" s="24" t="s">
        <v>24</v>
      </c>
      <c r="D4807" s="24" t="s">
        <v>25</v>
      </c>
      <c r="E4807" s="60" t="s">
        <v>4460</v>
      </c>
      <c r="F4807" s="60" t="s">
        <v>8876</v>
      </c>
      <c r="G4807" s="24" t="s">
        <v>8962</v>
      </c>
      <c r="H4807" s="24" t="s">
        <v>194</v>
      </c>
      <c r="I4807" s="24">
        <v>5</v>
      </c>
      <c r="J4807" s="24" t="s">
        <v>6387</v>
      </c>
      <c r="K4807" s="60" t="s">
        <v>31</v>
      </c>
      <c r="L4807" s="60">
        <v>4</v>
      </c>
      <c r="M4807" s="27">
        <f t="shared" si="228"/>
        <v>520</v>
      </c>
      <c r="N4807" s="23"/>
      <c r="O4807" s="184" t="s">
        <v>32</v>
      </c>
      <c r="P4807" s="237"/>
    </row>
    <row r="4808" s="83" customFormat="1" ht="18" customHeight="1" spans="1:16">
      <c r="A4808" s="24">
        <v>4803</v>
      </c>
      <c r="B4808" s="24" t="s">
        <v>23</v>
      </c>
      <c r="C4808" s="24" t="s">
        <v>24</v>
      </c>
      <c r="D4808" s="24" t="s">
        <v>25</v>
      </c>
      <c r="E4808" s="60" t="s">
        <v>4460</v>
      </c>
      <c r="F4808" s="60" t="s">
        <v>8876</v>
      </c>
      <c r="G4808" s="24" t="s">
        <v>8963</v>
      </c>
      <c r="H4808" s="24" t="s">
        <v>194</v>
      </c>
      <c r="I4808" s="24">
        <v>6</v>
      </c>
      <c r="J4808" s="24" t="s">
        <v>6387</v>
      </c>
      <c r="K4808" s="60" t="s">
        <v>31</v>
      </c>
      <c r="L4808" s="60">
        <v>5</v>
      </c>
      <c r="M4808" s="27">
        <f t="shared" si="228"/>
        <v>650</v>
      </c>
      <c r="N4808" s="23"/>
      <c r="O4808" s="184" t="s">
        <v>32</v>
      </c>
      <c r="P4808" s="237"/>
    </row>
    <row r="4809" s="83" customFormat="1" ht="18" customHeight="1" spans="1:16">
      <c r="A4809" s="24">
        <v>4804</v>
      </c>
      <c r="B4809" s="24" t="s">
        <v>23</v>
      </c>
      <c r="C4809" s="24" t="s">
        <v>24</v>
      </c>
      <c r="D4809" s="24" t="s">
        <v>25</v>
      </c>
      <c r="E4809" s="60" t="s">
        <v>4460</v>
      </c>
      <c r="F4809" s="60" t="s">
        <v>8876</v>
      </c>
      <c r="G4809" s="24" t="s">
        <v>8964</v>
      </c>
      <c r="H4809" s="232" t="s">
        <v>194</v>
      </c>
      <c r="I4809" s="24">
        <v>3</v>
      </c>
      <c r="J4809" s="24" t="s">
        <v>6387</v>
      </c>
      <c r="K4809" s="60" t="s">
        <v>31</v>
      </c>
      <c r="L4809" s="60">
        <v>3</v>
      </c>
      <c r="M4809" s="27">
        <f t="shared" si="228"/>
        <v>390</v>
      </c>
      <c r="N4809" s="23"/>
      <c r="O4809" s="184" t="s">
        <v>32</v>
      </c>
      <c r="P4809" s="237"/>
    </row>
    <row r="4810" s="83" customFormat="1" ht="18" customHeight="1" spans="1:16">
      <c r="A4810" s="24">
        <v>4805</v>
      </c>
      <c r="B4810" s="24" t="s">
        <v>23</v>
      </c>
      <c r="C4810" s="24" t="s">
        <v>24</v>
      </c>
      <c r="D4810" s="24" t="s">
        <v>25</v>
      </c>
      <c r="E4810" s="60" t="s">
        <v>4460</v>
      </c>
      <c r="F4810" s="60" t="s">
        <v>8876</v>
      </c>
      <c r="G4810" s="24" t="s">
        <v>8965</v>
      </c>
      <c r="H4810" s="24" t="s">
        <v>194</v>
      </c>
      <c r="I4810" s="24">
        <v>4</v>
      </c>
      <c r="J4810" s="24" t="s">
        <v>6387</v>
      </c>
      <c r="K4810" s="60" t="s">
        <v>31</v>
      </c>
      <c r="L4810" s="60">
        <v>4</v>
      </c>
      <c r="M4810" s="27">
        <f t="shared" si="228"/>
        <v>520</v>
      </c>
      <c r="N4810" s="23"/>
      <c r="O4810" s="184" t="s">
        <v>32</v>
      </c>
      <c r="P4810" s="237"/>
    </row>
    <row r="4811" s="83" customFormat="1" ht="18" customHeight="1" spans="1:16">
      <c r="A4811" s="24">
        <v>4806</v>
      </c>
      <c r="B4811" s="24" t="s">
        <v>23</v>
      </c>
      <c r="C4811" s="24" t="s">
        <v>24</v>
      </c>
      <c r="D4811" s="24" t="s">
        <v>25</v>
      </c>
      <c r="E4811" s="60" t="s">
        <v>4460</v>
      </c>
      <c r="F4811" s="60" t="s">
        <v>8876</v>
      </c>
      <c r="G4811" s="24" t="s">
        <v>8966</v>
      </c>
      <c r="H4811" s="24" t="s">
        <v>194</v>
      </c>
      <c r="I4811" s="24">
        <v>8</v>
      </c>
      <c r="J4811" s="24" t="s">
        <v>6387</v>
      </c>
      <c r="K4811" s="60" t="s">
        <v>31</v>
      </c>
      <c r="L4811" s="60">
        <v>8</v>
      </c>
      <c r="M4811" s="27">
        <f t="shared" si="228"/>
        <v>1040</v>
      </c>
      <c r="N4811" s="23"/>
      <c r="O4811" s="184" t="s">
        <v>32</v>
      </c>
      <c r="P4811" s="237"/>
    </row>
    <row r="4812" s="83" customFormat="1" ht="18" customHeight="1" spans="1:16">
      <c r="A4812" s="24">
        <v>4807</v>
      </c>
      <c r="B4812" s="24" t="s">
        <v>23</v>
      </c>
      <c r="C4812" s="24" t="s">
        <v>24</v>
      </c>
      <c r="D4812" s="24" t="s">
        <v>25</v>
      </c>
      <c r="E4812" s="60" t="s">
        <v>4460</v>
      </c>
      <c r="F4812" s="60" t="s">
        <v>8876</v>
      </c>
      <c r="G4812" s="24" t="s">
        <v>8967</v>
      </c>
      <c r="H4812" s="24" t="s">
        <v>194</v>
      </c>
      <c r="I4812" s="24">
        <v>6</v>
      </c>
      <c r="J4812" s="24" t="s">
        <v>8968</v>
      </c>
      <c r="K4812" s="60" t="s">
        <v>31</v>
      </c>
      <c r="L4812" s="60">
        <v>6</v>
      </c>
      <c r="M4812" s="27">
        <f t="shared" si="228"/>
        <v>780</v>
      </c>
      <c r="N4812" s="23"/>
      <c r="O4812" s="184" t="s">
        <v>32</v>
      </c>
      <c r="P4812" s="237"/>
    </row>
    <row r="4813" s="83" customFormat="1" ht="18" customHeight="1" spans="1:16">
      <c r="A4813" s="24">
        <v>4808</v>
      </c>
      <c r="B4813" s="24" t="s">
        <v>23</v>
      </c>
      <c r="C4813" s="24" t="s">
        <v>24</v>
      </c>
      <c r="D4813" s="24" t="s">
        <v>25</v>
      </c>
      <c r="E4813" s="60" t="s">
        <v>4460</v>
      </c>
      <c r="F4813" s="60" t="s">
        <v>8876</v>
      </c>
      <c r="G4813" s="24" t="s">
        <v>5561</v>
      </c>
      <c r="H4813" s="24" t="s">
        <v>194</v>
      </c>
      <c r="I4813" s="24">
        <v>5</v>
      </c>
      <c r="J4813" s="24" t="s">
        <v>8968</v>
      </c>
      <c r="K4813" s="60" t="s">
        <v>31</v>
      </c>
      <c r="L4813" s="60">
        <v>5</v>
      </c>
      <c r="M4813" s="27">
        <f t="shared" si="228"/>
        <v>650</v>
      </c>
      <c r="N4813" s="23"/>
      <c r="O4813" s="184" t="s">
        <v>32</v>
      </c>
      <c r="P4813" s="237"/>
    </row>
    <row r="4814" s="83" customFormat="1" ht="18" customHeight="1" spans="1:16">
      <c r="A4814" s="24">
        <v>4809</v>
      </c>
      <c r="B4814" s="24" t="s">
        <v>23</v>
      </c>
      <c r="C4814" s="24" t="s">
        <v>24</v>
      </c>
      <c r="D4814" s="24" t="s">
        <v>25</v>
      </c>
      <c r="E4814" s="24" t="s">
        <v>4460</v>
      </c>
      <c r="F4814" s="24" t="s">
        <v>8876</v>
      </c>
      <c r="G4814" s="24" t="s">
        <v>5707</v>
      </c>
      <c r="H4814" s="24" t="s">
        <v>194</v>
      </c>
      <c r="I4814" s="24">
        <v>5</v>
      </c>
      <c r="J4814" s="24" t="s">
        <v>8968</v>
      </c>
      <c r="K4814" s="60" t="s">
        <v>31</v>
      </c>
      <c r="L4814" s="60">
        <v>5</v>
      </c>
      <c r="M4814" s="27">
        <f t="shared" si="228"/>
        <v>650</v>
      </c>
      <c r="N4814" s="23"/>
      <c r="O4814" s="184" t="s">
        <v>32</v>
      </c>
      <c r="P4814" s="237"/>
    </row>
    <row r="4815" s="83" customFormat="1" ht="18" customHeight="1" spans="1:16">
      <c r="A4815" s="24">
        <v>4810</v>
      </c>
      <c r="B4815" s="24" t="s">
        <v>23</v>
      </c>
      <c r="C4815" s="24" t="s">
        <v>24</v>
      </c>
      <c r="D4815" s="24" t="s">
        <v>25</v>
      </c>
      <c r="E4815" s="60" t="s">
        <v>4460</v>
      </c>
      <c r="F4815" s="60" t="s">
        <v>8876</v>
      </c>
      <c r="G4815" s="24" t="s">
        <v>8969</v>
      </c>
      <c r="H4815" s="24" t="s">
        <v>194</v>
      </c>
      <c r="I4815" s="24">
        <v>5</v>
      </c>
      <c r="J4815" s="24" t="s">
        <v>8968</v>
      </c>
      <c r="K4815" s="60" t="s">
        <v>31</v>
      </c>
      <c r="L4815" s="60">
        <v>5</v>
      </c>
      <c r="M4815" s="27">
        <f t="shared" si="228"/>
        <v>650</v>
      </c>
      <c r="N4815" s="23"/>
      <c r="O4815" s="184" t="s">
        <v>32</v>
      </c>
      <c r="P4815" s="237"/>
    </row>
    <row r="4816" s="83" customFormat="1" ht="18" customHeight="1" spans="1:16">
      <c r="A4816" s="24">
        <v>4811</v>
      </c>
      <c r="B4816" s="24" t="s">
        <v>23</v>
      </c>
      <c r="C4816" s="24" t="s">
        <v>24</v>
      </c>
      <c r="D4816" s="24" t="s">
        <v>25</v>
      </c>
      <c r="E4816" s="60" t="s">
        <v>4460</v>
      </c>
      <c r="F4816" s="60" t="s">
        <v>8876</v>
      </c>
      <c r="G4816" s="24" t="s">
        <v>5740</v>
      </c>
      <c r="H4816" s="24" t="s">
        <v>194</v>
      </c>
      <c r="I4816" s="24">
        <v>5</v>
      </c>
      <c r="J4816" s="24" t="s">
        <v>8968</v>
      </c>
      <c r="K4816" s="60" t="s">
        <v>31</v>
      </c>
      <c r="L4816" s="60">
        <v>5</v>
      </c>
      <c r="M4816" s="27">
        <f t="shared" si="228"/>
        <v>650</v>
      </c>
      <c r="N4816" s="23"/>
      <c r="O4816" s="184" t="s">
        <v>32</v>
      </c>
      <c r="P4816" s="237"/>
    </row>
    <row r="4817" s="83" customFormat="1" ht="18" customHeight="1" spans="1:16">
      <c r="A4817" s="24">
        <v>4812</v>
      </c>
      <c r="B4817" s="24" t="s">
        <v>23</v>
      </c>
      <c r="C4817" s="24" t="s">
        <v>24</v>
      </c>
      <c r="D4817" s="24" t="s">
        <v>25</v>
      </c>
      <c r="E4817" s="60" t="s">
        <v>4460</v>
      </c>
      <c r="F4817" s="60" t="s">
        <v>8876</v>
      </c>
      <c r="G4817" s="24" t="s">
        <v>8970</v>
      </c>
      <c r="H4817" s="24" t="s">
        <v>194</v>
      </c>
      <c r="I4817" s="24">
        <v>6</v>
      </c>
      <c r="J4817" s="24" t="s">
        <v>8968</v>
      </c>
      <c r="K4817" s="60" t="s">
        <v>31</v>
      </c>
      <c r="L4817" s="60">
        <v>6</v>
      </c>
      <c r="M4817" s="27">
        <f t="shared" si="228"/>
        <v>780</v>
      </c>
      <c r="N4817" s="23"/>
      <c r="O4817" s="184" t="s">
        <v>32</v>
      </c>
      <c r="P4817" s="237"/>
    </row>
    <row r="4818" s="83" customFormat="1" ht="18" customHeight="1" spans="1:16">
      <c r="A4818" s="24">
        <v>4813</v>
      </c>
      <c r="B4818" s="24" t="s">
        <v>23</v>
      </c>
      <c r="C4818" s="24" t="s">
        <v>24</v>
      </c>
      <c r="D4818" s="24" t="s">
        <v>25</v>
      </c>
      <c r="E4818" s="60" t="s">
        <v>4460</v>
      </c>
      <c r="F4818" s="60" t="s">
        <v>8876</v>
      </c>
      <c r="G4818" s="24" t="s">
        <v>8971</v>
      </c>
      <c r="H4818" s="24" t="s">
        <v>51</v>
      </c>
      <c r="I4818" s="24">
        <v>1</v>
      </c>
      <c r="J4818" s="24" t="s">
        <v>8968</v>
      </c>
      <c r="K4818" s="60" t="s">
        <v>31</v>
      </c>
      <c r="L4818" s="60">
        <v>1</v>
      </c>
      <c r="M4818" s="27">
        <f>L4818*312</f>
        <v>312</v>
      </c>
      <c r="N4818" s="23"/>
      <c r="O4818" s="184" t="s">
        <v>32</v>
      </c>
      <c r="P4818" s="237"/>
    </row>
    <row r="4819" s="83" customFormat="1" ht="18" customHeight="1" spans="1:16">
      <c r="A4819" s="24">
        <v>4814</v>
      </c>
      <c r="B4819" s="24" t="s">
        <v>23</v>
      </c>
      <c r="C4819" s="24" t="s">
        <v>24</v>
      </c>
      <c r="D4819" s="24" t="s">
        <v>25</v>
      </c>
      <c r="E4819" s="60" t="s">
        <v>4460</v>
      </c>
      <c r="F4819" s="60" t="s">
        <v>8876</v>
      </c>
      <c r="G4819" s="24" t="s">
        <v>8972</v>
      </c>
      <c r="H4819" s="24" t="s">
        <v>6215</v>
      </c>
      <c r="I4819" s="24">
        <v>6</v>
      </c>
      <c r="J4819" s="24" t="s">
        <v>8968</v>
      </c>
      <c r="K4819" s="60" t="s">
        <v>31</v>
      </c>
      <c r="L4819" s="60">
        <v>6</v>
      </c>
      <c r="M4819" s="27">
        <f>L4819*312</f>
        <v>1872</v>
      </c>
      <c r="N4819" s="23"/>
      <c r="O4819" s="184" t="s">
        <v>32</v>
      </c>
      <c r="P4819" s="237"/>
    </row>
    <row r="4820" s="83" customFormat="1" ht="18" customHeight="1" spans="1:16">
      <c r="A4820" s="24">
        <v>4815</v>
      </c>
      <c r="B4820" s="24" t="s">
        <v>23</v>
      </c>
      <c r="C4820" s="24" t="s">
        <v>24</v>
      </c>
      <c r="D4820" s="24" t="s">
        <v>25</v>
      </c>
      <c r="E4820" s="60" t="s">
        <v>4460</v>
      </c>
      <c r="F4820" s="60" t="s">
        <v>8876</v>
      </c>
      <c r="G4820" s="24" t="s">
        <v>5696</v>
      </c>
      <c r="H4820" s="24" t="s">
        <v>8973</v>
      </c>
      <c r="I4820" s="24">
        <v>3</v>
      </c>
      <c r="J4820" s="24" t="s">
        <v>8968</v>
      </c>
      <c r="K4820" s="60" t="s">
        <v>31</v>
      </c>
      <c r="L4820" s="60">
        <v>3</v>
      </c>
      <c r="M4820" s="27">
        <f>L4820*312</f>
        <v>936</v>
      </c>
      <c r="N4820" s="23"/>
      <c r="O4820" s="184" t="s">
        <v>32</v>
      </c>
      <c r="P4820" s="237"/>
    </row>
    <row r="4821" s="83" customFormat="1" ht="18" customHeight="1" spans="1:16">
      <c r="A4821" s="24">
        <v>4816</v>
      </c>
      <c r="B4821" s="24" t="s">
        <v>23</v>
      </c>
      <c r="C4821" s="24" t="s">
        <v>24</v>
      </c>
      <c r="D4821" s="24" t="s">
        <v>25</v>
      </c>
      <c r="E4821" s="60" t="s">
        <v>4878</v>
      </c>
      <c r="F4821" s="60" t="s">
        <v>8876</v>
      </c>
      <c r="G4821" s="24" t="s">
        <v>5835</v>
      </c>
      <c r="H4821" s="24" t="s">
        <v>51</v>
      </c>
      <c r="I4821" s="24">
        <v>3</v>
      </c>
      <c r="J4821" s="24" t="s">
        <v>8968</v>
      </c>
      <c r="K4821" s="60" t="s">
        <v>31</v>
      </c>
      <c r="L4821" s="60">
        <v>3</v>
      </c>
      <c r="M4821" s="27">
        <f>L4821*312</f>
        <v>936</v>
      </c>
      <c r="N4821" s="23"/>
      <c r="O4821" s="184" t="s">
        <v>32</v>
      </c>
      <c r="P4821" s="237"/>
    </row>
    <row r="4822" s="83" customFormat="1" ht="18" customHeight="1" spans="1:16">
      <c r="A4822" s="24">
        <v>4817</v>
      </c>
      <c r="B4822" s="24" t="s">
        <v>23</v>
      </c>
      <c r="C4822" s="24" t="s">
        <v>24</v>
      </c>
      <c r="D4822" s="24" t="s">
        <v>25</v>
      </c>
      <c r="E4822" s="60" t="s">
        <v>4460</v>
      </c>
      <c r="F4822" s="60" t="s">
        <v>8876</v>
      </c>
      <c r="G4822" s="24" t="s">
        <v>6550</v>
      </c>
      <c r="H4822" s="24" t="s">
        <v>8973</v>
      </c>
      <c r="I4822" s="24">
        <v>3</v>
      </c>
      <c r="J4822" s="24" t="s">
        <v>8968</v>
      </c>
      <c r="K4822" s="60" t="s">
        <v>31</v>
      </c>
      <c r="L4822" s="60">
        <v>3</v>
      </c>
      <c r="M4822" s="27">
        <f>L4822*312</f>
        <v>936</v>
      </c>
      <c r="N4822" s="23"/>
      <c r="O4822" s="184" t="s">
        <v>32</v>
      </c>
      <c r="P4822" s="237"/>
    </row>
    <row r="4823" s="83" customFormat="1" ht="18" customHeight="1" spans="1:16">
      <c r="A4823" s="24">
        <v>4818</v>
      </c>
      <c r="B4823" s="24" t="s">
        <v>23</v>
      </c>
      <c r="C4823" s="24" t="s">
        <v>24</v>
      </c>
      <c r="D4823" s="24" t="s">
        <v>25</v>
      </c>
      <c r="E4823" s="60" t="s">
        <v>4460</v>
      </c>
      <c r="F4823" s="60" t="s">
        <v>8876</v>
      </c>
      <c r="G4823" s="24" t="s">
        <v>8974</v>
      </c>
      <c r="H4823" s="24" t="s">
        <v>194</v>
      </c>
      <c r="I4823" s="24">
        <v>6</v>
      </c>
      <c r="J4823" s="24" t="s">
        <v>8968</v>
      </c>
      <c r="K4823" s="60" t="s">
        <v>31</v>
      </c>
      <c r="L4823" s="60">
        <v>5</v>
      </c>
      <c r="M4823" s="27">
        <f>L4823*130</f>
        <v>650</v>
      </c>
      <c r="N4823" s="23"/>
      <c r="O4823" s="184" t="s">
        <v>32</v>
      </c>
      <c r="P4823" s="237"/>
    </row>
    <row r="4824" s="83" customFormat="1" ht="18" customHeight="1" spans="1:16">
      <c r="A4824" s="24">
        <v>4819</v>
      </c>
      <c r="B4824" s="24" t="s">
        <v>23</v>
      </c>
      <c r="C4824" s="24" t="s">
        <v>24</v>
      </c>
      <c r="D4824" s="24" t="s">
        <v>25</v>
      </c>
      <c r="E4824" s="60" t="s">
        <v>4460</v>
      </c>
      <c r="F4824" s="60" t="s">
        <v>8876</v>
      </c>
      <c r="G4824" s="24" t="s">
        <v>8975</v>
      </c>
      <c r="H4824" s="24" t="s">
        <v>194</v>
      </c>
      <c r="I4824" s="24">
        <v>7</v>
      </c>
      <c r="J4824" s="24" t="s">
        <v>8968</v>
      </c>
      <c r="K4824" s="60" t="s">
        <v>31</v>
      </c>
      <c r="L4824" s="60">
        <v>6</v>
      </c>
      <c r="M4824" s="27">
        <f>L4824*130</f>
        <v>780</v>
      </c>
      <c r="N4824" s="23"/>
      <c r="O4824" s="184" t="s">
        <v>32</v>
      </c>
      <c r="P4824" s="237"/>
    </row>
    <row r="4825" s="83" customFormat="1" ht="18" customHeight="1" spans="1:16">
      <c r="A4825" s="24">
        <v>4820</v>
      </c>
      <c r="B4825" s="24" t="s">
        <v>23</v>
      </c>
      <c r="C4825" s="24" t="s">
        <v>24</v>
      </c>
      <c r="D4825" s="24" t="s">
        <v>25</v>
      </c>
      <c r="E4825" s="60" t="s">
        <v>4460</v>
      </c>
      <c r="F4825" s="60" t="s">
        <v>8876</v>
      </c>
      <c r="G4825" s="24" t="s">
        <v>5701</v>
      </c>
      <c r="H4825" s="24" t="s">
        <v>194</v>
      </c>
      <c r="I4825" s="24">
        <v>6</v>
      </c>
      <c r="J4825" s="24" t="s">
        <v>8968</v>
      </c>
      <c r="K4825" s="60" t="s">
        <v>31</v>
      </c>
      <c r="L4825" s="60">
        <v>5</v>
      </c>
      <c r="M4825" s="27">
        <f>L4825*130</f>
        <v>650</v>
      </c>
      <c r="N4825" s="23"/>
      <c r="O4825" s="184" t="s">
        <v>32</v>
      </c>
      <c r="P4825" s="237"/>
    </row>
    <row r="4826" s="83" customFormat="1" ht="18" customHeight="1" spans="1:16">
      <c r="A4826" s="24">
        <v>4821</v>
      </c>
      <c r="B4826" s="24" t="s">
        <v>23</v>
      </c>
      <c r="C4826" s="24" t="s">
        <v>24</v>
      </c>
      <c r="D4826" s="24" t="s">
        <v>25</v>
      </c>
      <c r="E4826" s="60" t="s">
        <v>4460</v>
      </c>
      <c r="F4826" s="60" t="s">
        <v>8876</v>
      </c>
      <c r="G4826" s="24" t="s">
        <v>8976</v>
      </c>
      <c r="H4826" s="24" t="s">
        <v>51</v>
      </c>
      <c r="I4826" s="24">
        <v>5</v>
      </c>
      <c r="J4826" s="24" t="s">
        <v>8968</v>
      </c>
      <c r="K4826" s="60" t="s">
        <v>31</v>
      </c>
      <c r="L4826" s="60">
        <v>5</v>
      </c>
      <c r="M4826" s="27">
        <f>L4826*312</f>
        <v>1560</v>
      </c>
      <c r="N4826" s="23"/>
      <c r="O4826" s="184" t="s">
        <v>32</v>
      </c>
      <c r="P4826" s="237"/>
    </row>
    <row r="4827" s="83" customFormat="1" ht="18" customHeight="1" spans="1:16">
      <c r="A4827" s="24">
        <v>4822</v>
      </c>
      <c r="B4827" s="24" t="s">
        <v>23</v>
      </c>
      <c r="C4827" s="24" t="s">
        <v>24</v>
      </c>
      <c r="D4827" s="24" t="s">
        <v>25</v>
      </c>
      <c r="E4827" s="60" t="s">
        <v>4460</v>
      </c>
      <c r="F4827" s="60" t="s">
        <v>8876</v>
      </c>
      <c r="G4827" s="24" t="s">
        <v>8977</v>
      </c>
      <c r="H4827" s="24" t="s">
        <v>194</v>
      </c>
      <c r="I4827" s="24">
        <v>10</v>
      </c>
      <c r="J4827" s="24" t="s">
        <v>8968</v>
      </c>
      <c r="K4827" s="60" t="s">
        <v>31</v>
      </c>
      <c r="L4827" s="60">
        <v>5</v>
      </c>
      <c r="M4827" s="27">
        <f>L4827*130</f>
        <v>650</v>
      </c>
      <c r="N4827" s="23"/>
      <c r="O4827" s="184" t="s">
        <v>32</v>
      </c>
      <c r="P4827" s="237"/>
    </row>
    <row r="4828" s="83" customFormat="1" ht="18" customHeight="1" spans="1:16">
      <c r="A4828" s="24">
        <v>4823</v>
      </c>
      <c r="B4828" s="24" t="s">
        <v>23</v>
      </c>
      <c r="C4828" s="24" t="s">
        <v>24</v>
      </c>
      <c r="D4828" s="24" t="s">
        <v>25</v>
      </c>
      <c r="E4828" s="24" t="s">
        <v>4460</v>
      </c>
      <c r="F4828" s="24" t="s">
        <v>8876</v>
      </c>
      <c r="G4828" s="24" t="s">
        <v>8978</v>
      </c>
      <c r="H4828" s="24" t="s">
        <v>194</v>
      </c>
      <c r="I4828" s="24">
        <v>7</v>
      </c>
      <c r="J4828" s="24" t="s">
        <v>8968</v>
      </c>
      <c r="K4828" s="60" t="s">
        <v>31</v>
      </c>
      <c r="L4828" s="60">
        <v>7</v>
      </c>
      <c r="M4828" s="27">
        <f>L4828*130</f>
        <v>910</v>
      </c>
      <c r="N4828" s="23"/>
      <c r="O4828" s="184" t="s">
        <v>32</v>
      </c>
      <c r="P4828" s="237"/>
    </row>
    <row r="4829" s="83" customFormat="1" ht="18" customHeight="1" spans="1:16">
      <c r="A4829" s="24">
        <v>4824</v>
      </c>
      <c r="B4829" s="24" t="s">
        <v>23</v>
      </c>
      <c r="C4829" s="24" t="s">
        <v>24</v>
      </c>
      <c r="D4829" s="24" t="s">
        <v>25</v>
      </c>
      <c r="E4829" s="24" t="s">
        <v>4460</v>
      </c>
      <c r="F4829" s="24" t="s">
        <v>8876</v>
      </c>
      <c r="G4829" s="24" t="s">
        <v>8979</v>
      </c>
      <c r="H4829" s="24" t="s">
        <v>194</v>
      </c>
      <c r="I4829" s="24">
        <v>7</v>
      </c>
      <c r="J4829" s="24" t="s">
        <v>8968</v>
      </c>
      <c r="K4829" s="60" t="s">
        <v>31</v>
      </c>
      <c r="L4829" s="60">
        <v>7</v>
      </c>
      <c r="M4829" s="27">
        <f>L4829*130</f>
        <v>910</v>
      </c>
      <c r="N4829" s="23"/>
      <c r="O4829" s="184" t="s">
        <v>32</v>
      </c>
      <c r="P4829" s="237"/>
    </row>
    <row r="4830" s="83" customFormat="1" ht="18" customHeight="1" spans="1:16">
      <c r="A4830" s="24">
        <v>4825</v>
      </c>
      <c r="B4830" s="24" t="s">
        <v>23</v>
      </c>
      <c r="C4830" s="24" t="s">
        <v>24</v>
      </c>
      <c r="D4830" s="24" t="s">
        <v>25</v>
      </c>
      <c r="E4830" s="60" t="s">
        <v>4460</v>
      </c>
      <c r="F4830" s="60" t="s">
        <v>8876</v>
      </c>
      <c r="G4830" s="24" t="s">
        <v>8980</v>
      </c>
      <c r="H4830" s="24" t="s">
        <v>194</v>
      </c>
      <c r="I4830" s="24">
        <v>5</v>
      </c>
      <c r="J4830" s="24" t="s">
        <v>8968</v>
      </c>
      <c r="K4830" s="60" t="s">
        <v>31</v>
      </c>
      <c r="L4830" s="60">
        <v>5</v>
      </c>
      <c r="M4830" s="27">
        <f>L4830*130</f>
        <v>650</v>
      </c>
      <c r="N4830" s="23"/>
      <c r="O4830" s="184" t="s">
        <v>32</v>
      </c>
      <c r="P4830" s="237"/>
    </row>
    <row r="4831" s="83" customFormat="1" ht="18" customHeight="1" spans="1:16">
      <c r="A4831" s="24">
        <v>4826</v>
      </c>
      <c r="B4831" s="24" t="s">
        <v>23</v>
      </c>
      <c r="C4831" s="24" t="s">
        <v>24</v>
      </c>
      <c r="D4831" s="24" t="s">
        <v>25</v>
      </c>
      <c r="E4831" s="60" t="s">
        <v>4460</v>
      </c>
      <c r="F4831" s="60" t="s">
        <v>8876</v>
      </c>
      <c r="G4831" s="24" t="s">
        <v>8981</v>
      </c>
      <c r="H4831" s="24" t="s">
        <v>194</v>
      </c>
      <c r="I4831" s="24">
        <v>6</v>
      </c>
      <c r="J4831" s="24" t="s">
        <v>8968</v>
      </c>
      <c r="K4831" s="60" t="s">
        <v>31</v>
      </c>
      <c r="L4831" s="60">
        <v>6</v>
      </c>
      <c r="M4831" s="27">
        <f>L4831*130</f>
        <v>780</v>
      </c>
      <c r="N4831" s="23"/>
      <c r="O4831" s="184" t="s">
        <v>32</v>
      </c>
      <c r="P4831" s="237"/>
    </row>
    <row r="4832" s="83" customFormat="1" ht="18" customHeight="1" spans="1:16">
      <c r="A4832" s="24">
        <v>4827</v>
      </c>
      <c r="B4832" s="24" t="s">
        <v>23</v>
      </c>
      <c r="C4832" s="24" t="s">
        <v>24</v>
      </c>
      <c r="D4832" s="24" t="s">
        <v>25</v>
      </c>
      <c r="E4832" s="24" t="s">
        <v>4460</v>
      </c>
      <c r="F4832" s="24" t="s">
        <v>8876</v>
      </c>
      <c r="G4832" s="24" t="s">
        <v>8982</v>
      </c>
      <c r="H4832" s="232" t="s">
        <v>194</v>
      </c>
      <c r="I4832" s="24">
        <v>1</v>
      </c>
      <c r="J4832" s="24" t="s">
        <v>8968</v>
      </c>
      <c r="K4832" s="60" t="s">
        <v>31</v>
      </c>
      <c r="L4832" s="60">
        <v>1</v>
      </c>
      <c r="M4832" s="27">
        <f>L4832*312</f>
        <v>312</v>
      </c>
      <c r="N4832" s="23"/>
      <c r="O4832" s="184" t="s">
        <v>32</v>
      </c>
      <c r="P4832" s="237"/>
    </row>
    <row r="4833" s="83" customFormat="1" ht="18" customHeight="1" spans="1:16">
      <c r="A4833" s="24">
        <v>4828</v>
      </c>
      <c r="B4833" s="24" t="s">
        <v>23</v>
      </c>
      <c r="C4833" s="24" t="s">
        <v>24</v>
      </c>
      <c r="D4833" s="24" t="s">
        <v>25</v>
      </c>
      <c r="E4833" s="60" t="s">
        <v>4460</v>
      </c>
      <c r="F4833" s="60" t="s">
        <v>8876</v>
      </c>
      <c r="G4833" s="24" t="s">
        <v>8983</v>
      </c>
      <c r="H4833" s="24" t="s">
        <v>1583</v>
      </c>
      <c r="I4833" s="24">
        <v>3</v>
      </c>
      <c r="J4833" s="24" t="s">
        <v>8968</v>
      </c>
      <c r="K4833" s="60" t="s">
        <v>31</v>
      </c>
      <c r="L4833" s="60">
        <v>3</v>
      </c>
      <c r="M4833" s="27">
        <f>L4833*312</f>
        <v>936</v>
      </c>
      <c r="N4833" s="23"/>
      <c r="O4833" s="184" t="s">
        <v>32</v>
      </c>
      <c r="P4833" s="237"/>
    </row>
    <row r="4834" s="83" customFormat="1" ht="18" customHeight="1" spans="1:16">
      <c r="A4834" s="24">
        <v>4829</v>
      </c>
      <c r="B4834" s="24" t="s">
        <v>23</v>
      </c>
      <c r="C4834" s="24" t="s">
        <v>24</v>
      </c>
      <c r="D4834" s="24" t="s">
        <v>25</v>
      </c>
      <c r="E4834" s="24" t="s">
        <v>4460</v>
      </c>
      <c r="F4834" s="24" t="s">
        <v>8876</v>
      </c>
      <c r="G4834" s="24" t="s">
        <v>8984</v>
      </c>
      <c r="H4834" s="24" t="s">
        <v>194</v>
      </c>
      <c r="I4834" s="24">
        <v>5</v>
      </c>
      <c r="J4834" s="24" t="s">
        <v>8968</v>
      </c>
      <c r="K4834" s="60" t="s">
        <v>31</v>
      </c>
      <c r="L4834" s="60">
        <v>5</v>
      </c>
      <c r="M4834" s="27">
        <f t="shared" ref="M4834:M4841" si="229">L4834*130</f>
        <v>650</v>
      </c>
      <c r="N4834" s="23"/>
      <c r="O4834" s="184" t="s">
        <v>32</v>
      </c>
      <c r="P4834" s="237"/>
    </row>
    <row r="4835" s="83" customFormat="1" ht="18" customHeight="1" spans="1:16">
      <c r="A4835" s="24">
        <v>4830</v>
      </c>
      <c r="B4835" s="24" t="s">
        <v>23</v>
      </c>
      <c r="C4835" s="24" t="s">
        <v>24</v>
      </c>
      <c r="D4835" s="24" t="s">
        <v>25</v>
      </c>
      <c r="E4835" s="24" t="s">
        <v>4460</v>
      </c>
      <c r="F4835" s="24" t="s">
        <v>8876</v>
      </c>
      <c r="G4835" s="24" t="s">
        <v>8985</v>
      </c>
      <c r="H4835" s="24" t="s">
        <v>194</v>
      </c>
      <c r="I4835" s="24">
        <v>10</v>
      </c>
      <c r="J4835" s="24" t="s">
        <v>8968</v>
      </c>
      <c r="K4835" s="60" t="s">
        <v>31</v>
      </c>
      <c r="L4835" s="60">
        <v>6</v>
      </c>
      <c r="M4835" s="27">
        <f t="shared" si="229"/>
        <v>780</v>
      </c>
      <c r="N4835" s="23"/>
      <c r="O4835" s="184" t="s">
        <v>32</v>
      </c>
      <c r="P4835" s="237"/>
    </row>
    <row r="4836" s="83" customFormat="1" ht="18" customHeight="1" spans="1:16">
      <c r="A4836" s="24">
        <v>4831</v>
      </c>
      <c r="B4836" s="24" t="s">
        <v>23</v>
      </c>
      <c r="C4836" s="24" t="s">
        <v>24</v>
      </c>
      <c r="D4836" s="24" t="s">
        <v>25</v>
      </c>
      <c r="E4836" s="60" t="s">
        <v>4460</v>
      </c>
      <c r="F4836" s="60" t="s">
        <v>8876</v>
      </c>
      <c r="G4836" s="24" t="s">
        <v>8986</v>
      </c>
      <c r="H4836" s="24" t="s">
        <v>194</v>
      </c>
      <c r="I4836" s="24">
        <v>5</v>
      </c>
      <c r="J4836" s="24" t="s">
        <v>8968</v>
      </c>
      <c r="K4836" s="60" t="s">
        <v>31</v>
      </c>
      <c r="L4836" s="60">
        <v>4</v>
      </c>
      <c r="M4836" s="27">
        <f t="shared" si="229"/>
        <v>520</v>
      </c>
      <c r="N4836" s="23"/>
      <c r="O4836" s="184" t="s">
        <v>32</v>
      </c>
      <c r="P4836" s="237"/>
    </row>
    <row r="4837" s="83" customFormat="1" ht="18" customHeight="1" spans="1:16">
      <c r="A4837" s="24">
        <v>4832</v>
      </c>
      <c r="B4837" s="24" t="s">
        <v>23</v>
      </c>
      <c r="C4837" s="24" t="s">
        <v>24</v>
      </c>
      <c r="D4837" s="24" t="s">
        <v>25</v>
      </c>
      <c r="E4837" s="60" t="s">
        <v>4460</v>
      </c>
      <c r="F4837" s="60" t="s">
        <v>8876</v>
      </c>
      <c r="G4837" s="24" t="s">
        <v>8987</v>
      </c>
      <c r="H4837" s="24" t="s">
        <v>194</v>
      </c>
      <c r="I4837" s="24">
        <v>5</v>
      </c>
      <c r="J4837" s="24" t="s">
        <v>8968</v>
      </c>
      <c r="K4837" s="60" t="s">
        <v>31</v>
      </c>
      <c r="L4837" s="60">
        <v>4</v>
      </c>
      <c r="M4837" s="27">
        <f t="shared" si="229"/>
        <v>520</v>
      </c>
      <c r="N4837" s="23"/>
      <c r="O4837" s="184" t="s">
        <v>32</v>
      </c>
      <c r="P4837" s="237"/>
    </row>
    <row r="4838" s="83" customFormat="1" ht="18" customHeight="1" spans="1:16">
      <c r="A4838" s="24">
        <v>4833</v>
      </c>
      <c r="B4838" s="24" t="s">
        <v>23</v>
      </c>
      <c r="C4838" s="24" t="s">
        <v>24</v>
      </c>
      <c r="D4838" s="24" t="s">
        <v>25</v>
      </c>
      <c r="E4838" s="60" t="s">
        <v>4460</v>
      </c>
      <c r="F4838" s="60" t="s">
        <v>8876</v>
      </c>
      <c r="G4838" s="24" t="s">
        <v>8988</v>
      </c>
      <c r="H4838" s="24" t="s">
        <v>194</v>
      </c>
      <c r="I4838" s="24">
        <v>5</v>
      </c>
      <c r="J4838" s="24" t="s">
        <v>8968</v>
      </c>
      <c r="K4838" s="60" t="s">
        <v>31</v>
      </c>
      <c r="L4838" s="60">
        <v>5</v>
      </c>
      <c r="M4838" s="27">
        <f t="shared" si="229"/>
        <v>650</v>
      </c>
      <c r="N4838" s="23"/>
      <c r="O4838" s="184" t="s">
        <v>32</v>
      </c>
      <c r="P4838" s="237"/>
    </row>
    <row r="4839" s="83" customFormat="1" ht="18" customHeight="1" spans="1:16">
      <c r="A4839" s="24">
        <v>4834</v>
      </c>
      <c r="B4839" s="24" t="s">
        <v>23</v>
      </c>
      <c r="C4839" s="24" t="s">
        <v>24</v>
      </c>
      <c r="D4839" s="24" t="s">
        <v>25</v>
      </c>
      <c r="E4839" s="60" t="s">
        <v>4460</v>
      </c>
      <c r="F4839" s="60" t="s">
        <v>8876</v>
      </c>
      <c r="G4839" s="24" t="s">
        <v>8989</v>
      </c>
      <c r="H4839" s="24" t="s">
        <v>194</v>
      </c>
      <c r="I4839" s="24">
        <v>4</v>
      </c>
      <c r="J4839" s="24" t="s">
        <v>8968</v>
      </c>
      <c r="K4839" s="60" t="s">
        <v>31</v>
      </c>
      <c r="L4839" s="60">
        <v>4</v>
      </c>
      <c r="M4839" s="27">
        <f t="shared" si="229"/>
        <v>520</v>
      </c>
      <c r="N4839" s="23"/>
      <c r="O4839" s="184" t="s">
        <v>32</v>
      </c>
      <c r="P4839" s="237"/>
    </row>
    <row r="4840" s="83" customFormat="1" ht="18" customHeight="1" spans="1:16">
      <c r="A4840" s="24">
        <v>4835</v>
      </c>
      <c r="B4840" s="24" t="s">
        <v>23</v>
      </c>
      <c r="C4840" s="24" t="s">
        <v>24</v>
      </c>
      <c r="D4840" s="24" t="s">
        <v>25</v>
      </c>
      <c r="E4840" s="60" t="s">
        <v>4460</v>
      </c>
      <c r="F4840" s="60" t="s">
        <v>8876</v>
      </c>
      <c r="G4840" s="24" t="s">
        <v>8990</v>
      </c>
      <c r="H4840" s="232" t="s">
        <v>194</v>
      </c>
      <c r="I4840" s="24">
        <v>3</v>
      </c>
      <c r="J4840" s="24" t="s">
        <v>8968</v>
      </c>
      <c r="K4840" s="60" t="s">
        <v>31</v>
      </c>
      <c r="L4840" s="60">
        <v>3</v>
      </c>
      <c r="M4840" s="27">
        <f t="shared" si="229"/>
        <v>390</v>
      </c>
      <c r="N4840" s="23"/>
      <c r="O4840" s="184" t="s">
        <v>32</v>
      </c>
      <c r="P4840" s="237"/>
    </row>
    <row r="4841" s="83" customFormat="1" ht="18" customHeight="1" spans="1:16">
      <c r="A4841" s="24">
        <v>4836</v>
      </c>
      <c r="B4841" s="24" t="s">
        <v>23</v>
      </c>
      <c r="C4841" s="24" t="s">
        <v>24</v>
      </c>
      <c r="D4841" s="24" t="s">
        <v>25</v>
      </c>
      <c r="E4841" s="60" t="s">
        <v>4460</v>
      </c>
      <c r="F4841" s="60" t="s">
        <v>8876</v>
      </c>
      <c r="G4841" s="24" t="s">
        <v>8991</v>
      </c>
      <c r="H4841" s="232" t="s">
        <v>194</v>
      </c>
      <c r="I4841" s="24">
        <v>3</v>
      </c>
      <c r="J4841" s="24" t="s">
        <v>8968</v>
      </c>
      <c r="K4841" s="60" t="s">
        <v>31</v>
      </c>
      <c r="L4841" s="60">
        <v>3</v>
      </c>
      <c r="M4841" s="27">
        <f t="shared" si="229"/>
        <v>390</v>
      </c>
      <c r="N4841" s="23"/>
      <c r="O4841" s="184" t="s">
        <v>32</v>
      </c>
      <c r="P4841" s="237"/>
    </row>
    <row r="4842" s="83" customFormat="1" ht="18" customHeight="1" spans="1:16">
      <c r="A4842" s="24">
        <v>4837</v>
      </c>
      <c r="B4842" s="24" t="s">
        <v>23</v>
      </c>
      <c r="C4842" s="24" t="s">
        <v>24</v>
      </c>
      <c r="D4842" s="24" t="s">
        <v>25</v>
      </c>
      <c r="E4842" s="60" t="s">
        <v>4460</v>
      </c>
      <c r="F4842" s="60" t="s">
        <v>8876</v>
      </c>
      <c r="G4842" s="24" t="s">
        <v>8992</v>
      </c>
      <c r="H4842" s="24" t="s">
        <v>51</v>
      </c>
      <c r="I4842" s="24">
        <v>6</v>
      </c>
      <c r="J4842" s="24" t="s">
        <v>8968</v>
      </c>
      <c r="K4842" s="60" t="s">
        <v>31</v>
      </c>
      <c r="L4842" s="60">
        <v>6</v>
      </c>
      <c r="M4842" s="27">
        <f>L4842*312</f>
        <v>1872</v>
      </c>
      <c r="N4842" s="23"/>
      <c r="O4842" s="184" t="s">
        <v>32</v>
      </c>
      <c r="P4842" s="237"/>
    </row>
    <row r="4843" s="83" customFormat="1" ht="18" customHeight="1" spans="1:16">
      <c r="A4843" s="24">
        <v>4838</v>
      </c>
      <c r="B4843" s="24" t="s">
        <v>23</v>
      </c>
      <c r="C4843" s="24" t="s">
        <v>24</v>
      </c>
      <c r="D4843" s="24" t="s">
        <v>25</v>
      </c>
      <c r="E4843" s="60" t="s">
        <v>4460</v>
      </c>
      <c r="F4843" s="60" t="s">
        <v>8876</v>
      </c>
      <c r="G4843" s="24" t="s">
        <v>5119</v>
      </c>
      <c r="H4843" s="24" t="s">
        <v>194</v>
      </c>
      <c r="I4843" s="24">
        <v>4</v>
      </c>
      <c r="J4843" s="24" t="s">
        <v>8968</v>
      </c>
      <c r="K4843" s="60" t="s">
        <v>31</v>
      </c>
      <c r="L4843" s="60">
        <v>4</v>
      </c>
      <c r="M4843" s="27">
        <f>L4843*130</f>
        <v>520</v>
      </c>
      <c r="N4843" s="23"/>
      <c r="O4843" s="184" t="s">
        <v>32</v>
      </c>
      <c r="P4843" s="237"/>
    </row>
    <row r="4844" s="83" customFormat="1" ht="18" customHeight="1" spans="1:16">
      <c r="A4844" s="24">
        <v>4839</v>
      </c>
      <c r="B4844" s="24" t="s">
        <v>23</v>
      </c>
      <c r="C4844" s="24" t="s">
        <v>24</v>
      </c>
      <c r="D4844" s="24" t="s">
        <v>25</v>
      </c>
      <c r="E4844" s="60" t="s">
        <v>4878</v>
      </c>
      <c r="F4844" s="60" t="s">
        <v>8876</v>
      </c>
      <c r="G4844" s="24" t="s">
        <v>8993</v>
      </c>
      <c r="H4844" s="24" t="s">
        <v>8973</v>
      </c>
      <c r="I4844" s="24">
        <v>4</v>
      </c>
      <c r="J4844" s="24" t="s">
        <v>8994</v>
      </c>
      <c r="K4844" s="60" t="s">
        <v>31</v>
      </c>
      <c r="L4844" s="60">
        <v>4</v>
      </c>
      <c r="M4844" s="27">
        <f>L4844*130</f>
        <v>520</v>
      </c>
      <c r="N4844" s="23"/>
      <c r="O4844" s="184" t="s">
        <v>32</v>
      </c>
      <c r="P4844" s="237"/>
    </row>
    <row r="4845" s="83" customFormat="1" ht="18" customHeight="1" spans="1:16">
      <c r="A4845" s="24">
        <v>4840</v>
      </c>
      <c r="B4845" s="24" t="s">
        <v>23</v>
      </c>
      <c r="C4845" s="24" t="s">
        <v>24</v>
      </c>
      <c r="D4845" s="24" t="s">
        <v>25</v>
      </c>
      <c r="E4845" s="24" t="s">
        <v>4460</v>
      </c>
      <c r="F4845" s="24" t="s">
        <v>8876</v>
      </c>
      <c r="G4845" s="24" t="s">
        <v>8995</v>
      </c>
      <c r="H4845" s="24" t="s">
        <v>194</v>
      </c>
      <c r="I4845" s="24">
        <v>5</v>
      </c>
      <c r="J4845" s="24" t="s">
        <v>8994</v>
      </c>
      <c r="K4845" s="60" t="s">
        <v>31</v>
      </c>
      <c r="L4845" s="60">
        <v>5</v>
      </c>
      <c r="M4845" s="27">
        <f>L4845*130</f>
        <v>650</v>
      </c>
      <c r="N4845" s="23"/>
      <c r="O4845" s="184" t="s">
        <v>32</v>
      </c>
      <c r="P4845" s="237"/>
    </row>
    <row r="4846" s="83" customFormat="1" ht="18" customHeight="1" spans="1:16">
      <c r="A4846" s="24">
        <v>4841</v>
      </c>
      <c r="B4846" s="24" t="s">
        <v>23</v>
      </c>
      <c r="C4846" s="24" t="s">
        <v>24</v>
      </c>
      <c r="D4846" s="24" t="s">
        <v>25</v>
      </c>
      <c r="E4846" s="60" t="s">
        <v>4460</v>
      </c>
      <c r="F4846" s="60" t="s">
        <v>8876</v>
      </c>
      <c r="G4846" s="24" t="s">
        <v>8996</v>
      </c>
      <c r="H4846" s="24" t="s">
        <v>6215</v>
      </c>
      <c r="I4846" s="24">
        <v>7</v>
      </c>
      <c r="J4846" s="24" t="s">
        <v>8994</v>
      </c>
      <c r="K4846" s="60" t="s">
        <v>31</v>
      </c>
      <c r="L4846" s="60">
        <v>7</v>
      </c>
      <c r="M4846" s="27">
        <f>L4846*312</f>
        <v>2184</v>
      </c>
      <c r="N4846" s="23"/>
      <c r="O4846" s="184" t="s">
        <v>32</v>
      </c>
      <c r="P4846" s="237"/>
    </row>
    <row r="4847" s="83" customFormat="1" ht="18" customHeight="1" spans="1:16">
      <c r="A4847" s="24">
        <v>4842</v>
      </c>
      <c r="B4847" s="24" t="s">
        <v>23</v>
      </c>
      <c r="C4847" s="24" t="s">
        <v>24</v>
      </c>
      <c r="D4847" s="24" t="s">
        <v>25</v>
      </c>
      <c r="E4847" s="60" t="s">
        <v>4460</v>
      </c>
      <c r="F4847" s="60" t="s">
        <v>8876</v>
      </c>
      <c r="G4847" s="24" t="s">
        <v>8997</v>
      </c>
      <c r="H4847" s="24" t="s">
        <v>1583</v>
      </c>
      <c r="I4847" s="24">
        <v>5</v>
      </c>
      <c r="J4847" s="24" t="s">
        <v>8994</v>
      </c>
      <c r="K4847" s="60" t="s">
        <v>31</v>
      </c>
      <c r="L4847" s="60">
        <v>5</v>
      </c>
      <c r="M4847" s="27">
        <f t="shared" ref="M4847:M4853" si="230">L4847*130</f>
        <v>650</v>
      </c>
      <c r="N4847" s="23"/>
      <c r="O4847" s="184" t="s">
        <v>32</v>
      </c>
      <c r="P4847" s="237"/>
    </row>
    <row r="4848" s="83" customFormat="1" ht="18" customHeight="1" spans="1:16">
      <c r="A4848" s="24">
        <v>4843</v>
      </c>
      <c r="B4848" s="24" t="s">
        <v>23</v>
      </c>
      <c r="C4848" s="24" t="s">
        <v>24</v>
      </c>
      <c r="D4848" s="24" t="s">
        <v>25</v>
      </c>
      <c r="E4848" s="60" t="s">
        <v>4460</v>
      </c>
      <c r="F4848" s="60" t="s">
        <v>8876</v>
      </c>
      <c r="G4848" s="24" t="s">
        <v>5397</v>
      </c>
      <c r="H4848" s="24" t="s">
        <v>194</v>
      </c>
      <c r="I4848" s="24">
        <v>6</v>
      </c>
      <c r="J4848" s="24" t="s">
        <v>8998</v>
      </c>
      <c r="K4848" s="60" t="s">
        <v>31</v>
      </c>
      <c r="L4848" s="60">
        <v>5</v>
      </c>
      <c r="M4848" s="27">
        <f t="shared" si="230"/>
        <v>650</v>
      </c>
      <c r="N4848" s="23"/>
      <c r="O4848" s="184" t="s">
        <v>32</v>
      </c>
      <c r="P4848" s="237"/>
    </row>
    <row r="4849" s="83" customFormat="1" ht="18" customHeight="1" spans="1:16">
      <c r="A4849" s="24">
        <v>4844</v>
      </c>
      <c r="B4849" s="24" t="s">
        <v>23</v>
      </c>
      <c r="C4849" s="24" t="s">
        <v>24</v>
      </c>
      <c r="D4849" s="24" t="s">
        <v>25</v>
      </c>
      <c r="E4849" s="60" t="s">
        <v>4460</v>
      </c>
      <c r="F4849" s="60" t="s">
        <v>8876</v>
      </c>
      <c r="G4849" s="24" t="s">
        <v>8999</v>
      </c>
      <c r="H4849" s="24" t="s">
        <v>194</v>
      </c>
      <c r="I4849" s="24">
        <v>8</v>
      </c>
      <c r="J4849" s="24" t="s">
        <v>8998</v>
      </c>
      <c r="K4849" s="60" t="s">
        <v>31</v>
      </c>
      <c r="L4849" s="60">
        <v>8</v>
      </c>
      <c r="M4849" s="27">
        <f t="shared" si="230"/>
        <v>1040</v>
      </c>
      <c r="N4849" s="23"/>
      <c r="O4849" s="184" t="s">
        <v>32</v>
      </c>
      <c r="P4849" s="237"/>
    </row>
    <row r="4850" s="83" customFormat="1" ht="18" customHeight="1" spans="1:16">
      <c r="A4850" s="24">
        <v>4845</v>
      </c>
      <c r="B4850" s="24" t="s">
        <v>23</v>
      </c>
      <c r="C4850" s="24" t="s">
        <v>24</v>
      </c>
      <c r="D4850" s="24" t="s">
        <v>25</v>
      </c>
      <c r="E4850" s="60" t="s">
        <v>4460</v>
      </c>
      <c r="F4850" s="60" t="s">
        <v>8876</v>
      </c>
      <c r="G4850" s="24" t="s">
        <v>9000</v>
      </c>
      <c r="H4850" s="24" t="s">
        <v>194</v>
      </c>
      <c r="I4850" s="24">
        <v>5</v>
      </c>
      <c r="J4850" s="24" t="s">
        <v>8998</v>
      </c>
      <c r="K4850" s="60" t="s">
        <v>31</v>
      </c>
      <c r="L4850" s="60">
        <v>5</v>
      </c>
      <c r="M4850" s="27">
        <f t="shared" si="230"/>
        <v>650</v>
      </c>
      <c r="N4850" s="23"/>
      <c r="O4850" s="184" t="s">
        <v>32</v>
      </c>
      <c r="P4850" s="237"/>
    </row>
    <row r="4851" s="83" customFormat="1" ht="18" customHeight="1" spans="1:16">
      <c r="A4851" s="24">
        <v>4846</v>
      </c>
      <c r="B4851" s="24" t="s">
        <v>23</v>
      </c>
      <c r="C4851" s="24" t="s">
        <v>24</v>
      </c>
      <c r="D4851" s="24" t="s">
        <v>25</v>
      </c>
      <c r="E4851" s="60" t="s">
        <v>4460</v>
      </c>
      <c r="F4851" s="60" t="s">
        <v>8876</v>
      </c>
      <c r="G4851" s="24" t="s">
        <v>9001</v>
      </c>
      <c r="H4851" s="232" t="s">
        <v>194</v>
      </c>
      <c r="I4851" s="24">
        <v>3</v>
      </c>
      <c r="J4851" s="24" t="s">
        <v>8998</v>
      </c>
      <c r="K4851" s="60" t="s">
        <v>31</v>
      </c>
      <c r="L4851" s="60">
        <v>3</v>
      </c>
      <c r="M4851" s="27">
        <f t="shared" si="230"/>
        <v>390</v>
      </c>
      <c r="N4851" s="23"/>
      <c r="O4851" s="184" t="s">
        <v>32</v>
      </c>
      <c r="P4851" s="237"/>
    </row>
    <row r="4852" s="83" customFormat="1" ht="18" customHeight="1" spans="1:16">
      <c r="A4852" s="24">
        <v>4847</v>
      </c>
      <c r="B4852" s="24" t="s">
        <v>23</v>
      </c>
      <c r="C4852" s="24" t="s">
        <v>24</v>
      </c>
      <c r="D4852" s="24" t="s">
        <v>25</v>
      </c>
      <c r="E4852" s="60" t="s">
        <v>4460</v>
      </c>
      <c r="F4852" s="60" t="s">
        <v>8876</v>
      </c>
      <c r="G4852" s="24" t="s">
        <v>5849</v>
      </c>
      <c r="H4852" s="24" t="s">
        <v>194</v>
      </c>
      <c r="I4852" s="24">
        <v>10</v>
      </c>
      <c r="J4852" s="24" t="s">
        <v>8998</v>
      </c>
      <c r="K4852" s="60" t="s">
        <v>31</v>
      </c>
      <c r="L4852" s="60">
        <v>8</v>
      </c>
      <c r="M4852" s="27">
        <f t="shared" si="230"/>
        <v>1040</v>
      </c>
      <c r="N4852" s="23"/>
      <c r="O4852" s="184" t="s">
        <v>32</v>
      </c>
      <c r="P4852" s="237"/>
    </row>
    <row r="4853" s="83" customFormat="1" ht="18" customHeight="1" spans="1:16">
      <c r="A4853" s="24">
        <v>4848</v>
      </c>
      <c r="B4853" s="24" t="s">
        <v>23</v>
      </c>
      <c r="C4853" s="24" t="s">
        <v>24</v>
      </c>
      <c r="D4853" s="24" t="s">
        <v>25</v>
      </c>
      <c r="E4853" s="60" t="s">
        <v>4460</v>
      </c>
      <c r="F4853" s="60" t="s">
        <v>8876</v>
      </c>
      <c r="G4853" s="24" t="s">
        <v>9002</v>
      </c>
      <c r="H4853" s="24" t="s">
        <v>194</v>
      </c>
      <c r="I4853" s="24">
        <v>5</v>
      </c>
      <c r="J4853" s="24" t="s">
        <v>8998</v>
      </c>
      <c r="K4853" s="60" t="s">
        <v>31</v>
      </c>
      <c r="L4853" s="60">
        <v>5</v>
      </c>
      <c r="M4853" s="27">
        <f t="shared" si="230"/>
        <v>650</v>
      </c>
      <c r="N4853" s="23"/>
      <c r="O4853" s="184" t="s">
        <v>32</v>
      </c>
      <c r="P4853" s="237"/>
    </row>
    <row r="4854" s="83" customFormat="1" ht="18" customHeight="1" spans="1:16">
      <c r="A4854" s="24">
        <v>4849</v>
      </c>
      <c r="B4854" s="24" t="s">
        <v>23</v>
      </c>
      <c r="C4854" s="24" t="s">
        <v>24</v>
      </c>
      <c r="D4854" s="24" t="s">
        <v>25</v>
      </c>
      <c r="E4854" s="60" t="s">
        <v>4460</v>
      </c>
      <c r="F4854" s="60" t="s">
        <v>8876</v>
      </c>
      <c r="G4854" s="24" t="s">
        <v>5847</v>
      </c>
      <c r="H4854" s="232" t="s">
        <v>194</v>
      </c>
      <c r="I4854" s="24">
        <v>1</v>
      </c>
      <c r="J4854" s="24" t="s">
        <v>8998</v>
      </c>
      <c r="K4854" s="60" t="s">
        <v>31</v>
      </c>
      <c r="L4854" s="60">
        <v>1</v>
      </c>
      <c r="M4854" s="27">
        <f>L4854*312</f>
        <v>312</v>
      </c>
      <c r="N4854" s="23"/>
      <c r="O4854" s="184" t="s">
        <v>32</v>
      </c>
      <c r="P4854" s="237"/>
    </row>
    <row r="4855" s="83" customFormat="1" ht="18" customHeight="1" spans="1:16">
      <c r="A4855" s="24">
        <v>4850</v>
      </c>
      <c r="B4855" s="24" t="s">
        <v>23</v>
      </c>
      <c r="C4855" s="24" t="s">
        <v>24</v>
      </c>
      <c r="D4855" s="24" t="s">
        <v>25</v>
      </c>
      <c r="E4855" s="60" t="s">
        <v>4460</v>
      </c>
      <c r="F4855" s="60" t="s">
        <v>8876</v>
      </c>
      <c r="G4855" s="24" t="s">
        <v>2318</v>
      </c>
      <c r="H4855" s="232" t="s">
        <v>194</v>
      </c>
      <c r="I4855" s="24">
        <v>3</v>
      </c>
      <c r="J4855" s="24" t="s">
        <v>8998</v>
      </c>
      <c r="K4855" s="60" t="s">
        <v>31</v>
      </c>
      <c r="L4855" s="60">
        <v>3</v>
      </c>
      <c r="M4855" s="27">
        <f t="shared" ref="M4855:M4862" si="231">L4855*130</f>
        <v>390</v>
      </c>
      <c r="N4855" s="23"/>
      <c r="O4855" s="184" t="s">
        <v>32</v>
      </c>
      <c r="P4855" s="237"/>
    </row>
    <row r="4856" s="83" customFormat="1" ht="18" customHeight="1" spans="1:16">
      <c r="A4856" s="24">
        <v>4851</v>
      </c>
      <c r="B4856" s="24" t="s">
        <v>23</v>
      </c>
      <c r="C4856" s="24" t="s">
        <v>24</v>
      </c>
      <c r="D4856" s="24" t="s">
        <v>25</v>
      </c>
      <c r="E4856" s="60" t="s">
        <v>4460</v>
      </c>
      <c r="F4856" s="60" t="s">
        <v>8876</v>
      </c>
      <c r="G4856" s="24" t="s">
        <v>9003</v>
      </c>
      <c r="H4856" s="24" t="s">
        <v>194</v>
      </c>
      <c r="I4856" s="24">
        <v>5</v>
      </c>
      <c r="J4856" s="24" t="s">
        <v>8998</v>
      </c>
      <c r="K4856" s="60" t="s">
        <v>31</v>
      </c>
      <c r="L4856" s="60">
        <v>5</v>
      </c>
      <c r="M4856" s="27">
        <f t="shared" si="231"/>
        <v>650</v>
      </c>
      <c r="N4856" s="23"/>
      <c r="O4856" s="184" t="s">
        <v>32</v>
      </c>
      <c r="P4856" s="237"/>
    </row>
    <row r="4857" s="83" customFormat="1" ht="18" customHeight="1" spans="1:16">
      <c r="A4857" s="24">
        <v>4852</v>
      </c>
      <c r="B4857" s="24" t="s">
        <v>23</v>
      </c>
      <c r="C4857" s="24" t="s">
        <v>24</v>
      </c>
      <c r="D4857" s="24" t="s">
        <v>25</v>
      </c>
      <c r="E4857" s="60" t="s">
        <v>4460</v>
      </c>
      <c r="F4857" s="60" t="s">
        <v>8876</v>
      </c>
      <c r="G4857" s="24" t="s">
        <v>9004</v>
      </c>
      <c r="H4857" s="24" t="s">
        <v>194</v>
      </c>
      <c r="I4857" s="24">
        <v>4</v>
      </c>
      <c r="J4857" s="24" t="s">
        <v>8998</v>
      </c>
      <c r="K4857" s="60" t="s">
        <v>31</v>
      </c>
      <c r="L4857" s="60">
        <v>4</v>
      </c>
      <c r="M4857" s="27">
        <f t="shared" si="231"/>
        <v>520</v>
      </c>
      <c r="N4857" s="23"/>
      <c r="O4857" s="184" t="s">
        <v>32</v>
      </c>
      <c r="P4857" s="237"/>
    </row>
    <row r="4858" s="83" customFormat="1" ht="18" customHeight="1" spans="1:16">
      <c r="A4858" s="24">
        <v>4853</v>
      </c>
      <c r="B4858" s="24" t="s">
        <v>23</v>
      </c>
      <c r="C4858" s="24" t="s">
        <v>24</v>
      </c>
      <c r="D4858" s="24" t="s">
        <v>25</v>
      </c>
      <c r="E4858" s="60" t="s">
        <v>4460</v>
      </c>
      <c r="F4858" s="60" t="s">
        <v>8876</v>
      </c>
      <c r="G4858" s="24" t="s">
        <v>9005</v>
      </c>
      <c r="H4858" s="24" t="s">
        <v>194</v>
      </c>
      <c r="I4858" s="24">
        <v>5</v>
      </c>
      <c r="J4858" s="24" t="s">
        <v>8998</v>
      </c>
      <c r="K4858" s="60" t="s">
        <v>31</v>
      </c>
      <c r="L4858" s="60">
        <v>5</v>
      </c>
      <c r="M4858" s="27">
        <f t="shared" si="231"/>
        <v>650</v>
      </c>
      <c r="N4858" s="23"/>
      <c r="O4858" s="184" t="s">
        <v>32</v>
      </c>
      <c r="P4858" s="237"/>
    </row>
    <row r="4859" s="83" customFormat="1" ht="18" customHeight="1" spans="1:16">
      <c r="A4859" s="24">
        <v>4854</v>
      </c>
      <c r="B4859" s="24" t="s">
        <v>23</v>
      </c>
      <c r="C4859" s="24" t="s">
        <v>24</v>
      </c>
      <c r="D4859" s="24" t="s">
        <v>25</v>
      </c>
      <c r="E4859" s="60" t="s">
        <v>4460</v>
      </c>
      <c r="F4859" s="60" t="s">
        <v>8876</v>
      </c>
      <c r="G4859" s="24" t="s">
        <v>5446</v>
      </c>
      <c r="H4859" s="232" t="s">
        <v>194</v>
      </c>
      <c r="I4859" s="24">
        <v>3</v>
      </c>
      <c r="J4859" s="24" t="s">
        <v>8998</v>
      </c>
      <c r="K4859" s="60" t="s">
        <v>31</v>
      </c>
      <c r="L4859" s="60">
        <v>3</v>
      </c>
      <c r="M4859" s="27">
        <f t="shared" si="231"/>
        <v>390</v>
      </c>
      <c r="N4859" s="23"/>
      <c r="O4859" s="184" t="s">
        <v>32</v>
      </c>
      <c r="P4859" s="237"/>
    </row>
    <row r="4860" s="83" customFormat="1" ht="18" customHeight="1" spans="1:16">
      <c r="A4860" s="24">
        <v>4855</v>
      </c>
      <c r="B4860" s="24" t="s">
        <v>23</v>
      </c>
      <c r="C4860" s="24" t="s">
        <v>24</v>
      </c>
      <c r="D4860" s="24" t="s">
        <v>25</v>
      </c>
      <c r="E4860" s="60" t="s">
        <v>4460</v>
      </c>
      <c r="F4860" s="60" t="s">
        <v>8876</v>
      </c>
      <c r="G4860" s="24" t="s">
        <v>9006</v>
      </c>
      <c r="H4860" s="232" t="s">
        <v>194</v>
      </c>
      <c r="I4860" s="24">
        <v>2</v>
      </c>
      <c r="J4860" s="24" t="s">
        <v>8998</v>
      </c>
      <c r="K4860" s="60" t="s">
        <v>31</v>
      </c>
      <c r="L4860" s="60">
        <v>2</v>
      </c>
      <c r="M4860" s="27">
        <f t="shared" si="231"/>
        <v>260</v>
      </c>
      <c r="N4860" s="23"/>
      <c r="O4860" s="184" t="s">
        <v>32</v>
      </c>
      <c r="P4860" s="237"/>
    </row>
    <row r="4861" s="83" customFormat="1" ht="18" customHeight="1" spans="1:16">
      <c r="A4861" s="24">
        <v>4856</v>
      </c>
      <c r="B4861" s="24" t="s">
        <v>23</v>
      </c>
      <c r="C4861" s="24" t="s">
        <v>24</v>
      </c>
      <c r="D4861" s="24" t="s">
        <v>25</v>
      </c>
      <c r="E4861" s="60" t="s">
        <v>4460</v>
      </c>
      <c r="F4861" s="60" t="s">
        <v>8876</v>
      </c>
      <c r="G4861" s="24" t="s">
        <v>9007</v>
      </c>
      <c r="H4861" s="232" t="s">
        <v>194</v>
      </c>
      <c r="I4861" s="24">
        <v>2</v>
      </c>
      <c r="J4861" s="24" t="s">
        <v>8998</v>
      </c>
      <c r="K4861" s="60" t="s">
        <v>31</v>
      </c>
      <c r="L4861" s="60">
        <v>2</v>
      </c>
      <c r="M4861" s="27">
        <f t="shared" si="231"/>
        <v>260</v>
      </c>
      <c r="N4861" s="23"/>
      <c r="O4861" s="184" t="s">
        <v>32</v>
      </c>
      <c r="P4861" s="237"/>
    </row>
    <row r="4862" s="83" customFormat="1" ht="18" customHeight="1" spans="1:16">
      <c r="A4862" s="24">
        <v>4857</v>
      </c>
      <c r="B4862" s="24" t="s">
        <v>23</v>
      </c>
      <c r="C4862" s="24" t="s">
        <v>24</v>
      </c>
      <c r="D4862" s="24" t="s">
        <v>25</v>
      </c>
      <c r="E4862" s="60" t="s">
        <v>4460</v>
      </c>
      <c r="F4862" s="60" t="s">
        <v>8876</v>
      </c>
      <c r="G4862" s="24" t="s">
        <v>9008</v>
      </c>
      <c r="H4862" s="24" t="s">
        <v>194</v>
      </c>
      <c r="I4862" s="24">
        <v>4</v>
      </c>
      <c r="J4862" s="24" t="s">
        <v>8998</v>
      </c>
      <c r="K4862" s="60" t="s">
        <v>31</v>
      </c>
      <c r="L4862" s="60">
        <v>4</v>
      </c>
      <c r="M4862" s="27">
        <f t="shared" si="231"/>
        <v>520</v>
      </c>
      <c r="N4862" s="23"/>
      <c r="O4862" s="184" t="s">
        <v>32</v>
      </c>
      <c r="P4862" s="237"/>
    </row>
    <row r="4863" s="83" customFormat="1" ht="18" customHeight="1" spans="1:16">
      <c r="A4863" s="24">
        <v>4858</v>
      </c>
      <c r="B4863" s="24" t="s">
        <v>23</v>
      </c>
      <c r="C4863" s="24" t="s">
        <v>24</v>
      </c>
      <c r="D4863" s="24" t="s">
        <v>25</v>
      </c>
      <c r="E4863" s="60" t="s">
        <v>4460</v>
      </c>
      <c r="F4863" s="60" t="s">
        <v>8876</v>
      </c>
      <c r="G4863" s="24" t="s">
        <v>9009</v>
      </c>
      <c r="H4863" s="232" t="s">
        <v>194</v>
      </c>
      <c r="I4863" s="24">
        <v>1</v>
      </c>
      <c r="J4863" s="24" t="s">
        <v>8998</v>
      </c>
      <c r="K4863" s="60" t="s">
        <v>31</v>
      </c>
      <c r="L4863" s="60">
        <v>1</v>
      </c>
      <c r="M4863" s="27">
        <f>L4863*312</f>
        <v>312</v>
      </c>
      <c r="N4863" s="23"/>
      <c r="O4863" s="184" t="s">
        <v>32</v>
      </c>
      <c r="P4863" s="237"/>
    </row>
    <row r="4864" s="83" customFormat="1" ht="18" customHeight="1" spans="1:16">
      <c r="A4864" s="24">
        <v>4859</v>
      </c>
      <c r="B4864" s="24" t="s">
        <v>23</v>
      </c>
      <c r="C4864" s="24" t="s">
        <v>24</v>
      </c>
      <c r="D4864" s="24" t="s">
        <v>25</v>
      </c>
      <c r="E4864" s="60" t="s">
        <v>4460</v>
      </c>
      <c r="F4864" s="60" t="s">
        <v>8876</v>
      </c>
      <c r="G4864" s="24" t="s">
        <v>9010</v>
      </c>
      <c r="H4864" s="24" t="s">
        <v>194</v>
      </c>
      <c r="I4864" s="24">
        <v>4</v>
      </c>
      <c r="J4864" s="24" t="s">
        <v>8998</v>
      </c>
      <c r="K4864" s="60" t="s">
        <v>31</v>
      </c>
      <c r="L4864" s="60">
        <v>4</v>
      </c>
      <c r="M4864" s="27">
        <f t="shared" ref="M4864:M4876" si="232">L4864*130</f>
        <v>520</v>
      </c>
      <c r="N4864" s="23"/>
      <c r="O4864" s="184" t="s">
        <v>32</v>
      </c>
      <c r="P4864" s="237"/>
    </row>
    <row r="4865" s="83" customFormat="1" ht="18" customHeight="1" spans="1:16">
      <c r="A4865" s="24">
        <v>4860</v>
      </c>
      <c r="B4865" s="24" t="s">
        <v>23</v>
      </c>
      <c r="C4865" s="24" t="s">
        <v>24</v>
      </c>
      <c r="D4865" s="24" t="s">
        <v>25</v>
      </c>
      <c r="E4865" s="60" t="s">
        <v>4460</v>
      </c>
      <c r="F4865" s="60" t="s">
        <v>8876</v>
      </c>
      <c r="G4865" s="24" t="s">
        <v>9011</v>
      </c>
      <c r="H4865" s="24" t="s">
        <v>194</v>
      </c>
      <c r="I4865" s="24">
        <v>4</v>
      </c>
      <c r="J4865" s="24" t="s">
        <v>8998</v>
      </c>
      <c r="K4865" s="60" t="s">
        <v>31</v>
      </c>
      <c r="L4865" s="60">
        <v>4</v>
      </c>
      <c r="M4865" s="27">
        <f t="shared" si="232"/>
        <v>520</v>
      </c>
      <c r="N4865" s="23"/>
      <c r="O4865" s="184" t="s">
        <v>32</v>
      </c>
      <c r="P4865" s="237"/>
    </row>
    <row r="4866" s="83" customFormat="1" ht="18" customHeight="1" spans="1:16">
      <c r="A4866" s="24">
        <v>4861</v>
      </c>
      <c r="B4866" s="24" t="s">
        <v>23</v>
      </c>
      <c r="C4866" s="24" t="s">
        <v>24</v>
      </c>
      <c r="D4866" s="24" t="s">
        <v>25</v>
      </c>
      <c r="E4866" s="60" t="s">
        <v>4460</v>
      </c>
      <c r="F4866" s="60" t="s">
        <v>8876</v>
      </c>
      <c r="G4866" s="24" t="s">
        <v>9012</v>
      </c>
      <c r="H4866" s="24" t="s">
        <v>194</v>
      </c>
      <c r="I4866" s="24">
        <v>4</v>
      </c>
      <c r="J4866" s="24" t="s">
        <v>8998</v>
      </c>
      <c r="K4866" s="60" t="s">
        <v>31</v>
      </c>
      <c r="L4866" s="60">
        <v>4</v>
      </c>
      <c r="M4866" s="27">
        <f t="shared" si="232"/>
        <v>520</v>
      </c>
      <c r="N4866" s="23"/>
      <c r="O4866" s="184" t="s">
        <v>32</v>
      </c>
      <c r="P4866" s="237"/>
    </row>
    <row r="4867" s="83" customFormat="1" ht="18" customHeight="1" spans="1:16">
      <c r="A4867" s="24">
        <v>4862</v>
      </c>
      <c r="B4867" s="24" t="s">
        <v>23</v>
      </c>
      <c r="C4867" s="24" t="s">
        <v>24</v>
      </c>
      <c r="D4867" s="24" t="s">
        <v>25</v>
      </c>
      <c r="E4867" s="60" t="s">
        <v>4460</v>
      </c>
      <c r="F4867" s="60" t="s">
        <v>8876</v>
      </c>
      <c r="G4867" s="24" t="s">
        <v>9013</v>
      </c>
      <c r="H4867" s="232" t="s">
        <v>194</v>
      </c>
      <c r="I4867" s="24">
        <v>3</v>
      </c>
      <c r="J4867" s="24" t="s">
        <v>8998</v>
      </c>
      <c r="K4867" s="60" t="s">
        <v>31</v>
      </c>
      <c r="L4867" s="60">
        <v>3</v>
      </c>
      <c r="M4867" s="27">
        <f t="shared" si="232"/>
        <v>390</v>
      </c>
      <c r="N4867" s="23"/>
      <c r="O4867" s="184" t="s">
        <v>32</v>
      </c>
      <c r="P4867" s="237"/>
    </row>
    <row r="4868" s="83" customFormat="1" ht="18" customHeight="1" spans="1:16">
      <c r="A4868" s="24">
        <v>4863</v>
      </c>
      <c r="B4868" s="24" t="s">
        <v>23</v>
      </c>
      <c r="C4868" s="24" t="s">
        <v>24</v>
      </c>
      <c r="D4868" s="24" t="s">
        <v>25</v>
      </c>
      <c r="E4868" s="60" t="s">
        <v>4460</v>
      </c>
      <c r="F4868" s="60" t="s">
        <v>8876</v>
      </c>
      <c r="G4868" s="24" t="s">
        <v>9014</v>
      </c>
      <c r="H4868" s="24" t="s">
        <v>194</v>
      </c>
      <c r="I4868" s="24">
        <v>4</v>
      </c>
      <c r="J4868" s="24" t="s">
        <v>8998</v>
      </c>
      <c r="K4868" s="60" t="s">
        <v>31</v>
      </c>
      <c r="L4868" s="60">
        <v>4</v>
      </c>
      <c r="M4868" s="27">
        <f t="shared" si="232"/>
        <v>520</v>
      </c>
      <c r="N4868" s="23"/>
      <c r="O4868" s="184" t="s">
        <v>32</v>
      </c>
      <c r="P4868" s="237"/>
    </row>
    <row r="4869" s="83" customFormat="1" ht="18" customHeight="1" spans="1:16">
      <c r="A4869" s="24">
        <v>4864</v>
      </c>
      <c r="B4869" s="24" t="s">
        <v>23</v>
      </c>
      <c r="C4869" s="24" t="s">
        <v>24</v>
      </c>
      <c r="D4869" s="24" t="s">
        <v>25</v>
      </c>
      <c r="E4869" s="60" t="s">
        <v>4460</v>
      </c>
      <c r="F4869" s="60" t="s">
        <v>8876</v>
      </c>
      <c r="G4869" s="24" t="s">
        <v>9015</v>
      </c>
      <c r="H4869" s="24" t="s">
        <v>194</v>
      </c>
      <c r="I4869" s="24">
        <v>4</v>
      </c>
      <c r="J4869" s="24" t="s">
        <v>8998</v>
      </c>
      <c r="K4869" s="60" t="s">
        <v>31</v>
      </c>
      <c r="L4869" s="60">
        <v>4</v>
      </c>
      <c r="M4869" s="27">
        <f t="shared" si="232"/>
        <v>520</v>
      </c>
      <c r="N4869" s="23"/>
      <c r="O4869" s="184" t="s">
        <v>32</v>
      </c>
      <c r="P4869" s="237"/>
    </row>
    <row r="4870" s="83" customFormat="1" ht="18" customHeight="1" spans="1:16">
      <c r="A4870" s="24">
        <v>4865</v>
      </c>
      <c r="B4870" s="24" t="s">
        <v>23</v>
      </c>
      <c r="C4870" s="24" t="s">
        <v>24</v>
      </c>
      <c r="D4870" s="24" t="s">
        <v>25</v>
      </c>
      <c r="E4870" s="60" t="s">
        <v>4460</v>
      </c>
      <c r="F4870" s="60" t="s">
        <v>8876</v>
      </c>
      <c r="G4870" s="24" t="s">
        <v>9016</v>
      </c>
      <c r="H4870" s="232" t="s">
        <v>194</v>
      </c>
      <c r="I4870" s="24">
        <v>2</v>
      </c>
      <c r="J4870" s="24" t="s">
        <v>8998</v>
      </c>
      <c r="K4870" s="60" t="s">
        <v>31</v>
      </c>
      <c r="L4870" s="60">
        <v>2</v>
      </c>
      <c r="M4870" s="27">
        <f t="shared" si="232"/>
        <v>260</v>
      </c>
      <c r="N4870" s="23"/>
      <c r="O4870" s="184" t="s">
        <v>32</v>
      </c>
      <c r="P4870" s="237"/>
    </row>
    <row r="4871" s="83" customFormat="1" ht="18" customHeight="1" spans="1:16">
      <c r="A4871" s="24">
        <v>4866</v>
      </c>
      <c r="B4871" s="24" t="s">
        <v>23</v>
      </c>
      <c r="C4871" s="24" t="s">
        <v>24</v>
      </c>
      <c r="D4871" s="24" t="s">
        <v>25</v>
      </c>
      <c r="E4871" s="60" t="s">
        <v>4460</v>
      </c>
      <c r="F4871" s="60" t="s">
        <v>8876</v>
      </c>
      <c r="G4871" s="24" t="s">
        <v>9017</v>
      </c>
      <c r="H4871" s="232" t="s">
        <v>194</v>
      </c>
      <c r="I4871" s="24">
        <v>3</v>
      </c>
      <c r="J4871" s="24" t="s">
        <v>8998</v>
      </c>
      <c r="K4871" s="60" t="s">
        <v>31</v>
      </c>
      <c r="L4871" s="60">
        <v>2</v>
      </c>
      <c r="M4871" s="27">
        <f t="shared" si="232"/>
        <v>260</v>
      </c>
      <c r="N4871" s="23"/>
      <c r="O4871" s="184" t="s">
        <v>32</v>
      </c>
      <c r="P4871" s="237"/>
    </row>
    <row r="4872" s="83" customFormat="1" ht="18" customHeight="1" spans="1:16">
      <c r="A4872" s="24">
        <v>4867</v>
      </c>
      <c r="B4872" s="24" t="s">
        <v>23</v>
      </c>
      <c r="C4872" s="24" t="s">
        <v>24</v>
      </c>
      <c r="D4872" s="24" t="s">
        <v>25</v>
      </c>
      <c r="E4872" s="60" t="s">
        <v>4460</v>
      </c>
      <c r="F4872" s="60" t="s">
        <v>8876</v>
      </c>
      <c r="G4872" s="24" t="s">
        <v>9018</v>
      </c>
      <c r="H4872" s="24" t="s">
        <v>194</v>
      </c>
      <c r="I4872" s="24">
        <v>7</v>
      </c>
      <c r="J4872" s="24" t="s">
        <v>8998</v>
      </c>
      <c r="K4872" s="60" t="s">
        <v>31</v>
      </c>
      <c r="L4872" s="60">
        <v>7</v>
      </c>
      <c r="M4872" s="27">
        <f t="shared" si="232"/>
        <v>910</v>
      </c>
      <c r="N4872" s="23"/>
      <c r="O4872" s="184" t="s">
        <v>32</v>
      </c>
      <c r="P4872" s="237"/>
    </row>
    <row r="4873" s="83" customFormat="1" ht="18" customHeight="1" spans="1:16">
      <c r="A4873" s="24">
        <v>4868</v>
      </c>
      <c r="B4873" s="24" t="s">
        <v>23</v>
      </c>
      <c r="C4873" s="24" t="s">
        <v>24</v>
      </c>
      <c r="D4873" s="24" t="s">
        <v>25</v>
      </c>
      <c r="E4873" s="60" t="s">
        <v>4460</v>
      </c>
      <c r="F4873" s="60" t="s">
        <v>8876</v>
      </c>
      <c r="G4873" s="24" t="s">
        <v>5327</v>
      </c>
      <c r="H4873" s="24" t="s">
        <v>194</v>
      </c>
      <c r="I4873" s="24">
        <v>4</v>
      </c>
      <c r="J4873" s="24" t="s">
        <v>8998</v>
      </c>
      <c r="K4873" s="60" t="s">
        <v>31</v>
      </c>
      <c r="L4873" s="60">
        <v>4</v>
      </c>
      <c r="M4873" s="27">
        <f t="shared" si="232"/>
        <v>520</v>
      </c>
      <c r="N4873" s="23"/>
      <c r="O4873" s="184" t="s">
        <v>32</v>
      </c>
      <c r="P4873" s="237"/>
    </row>
    <row r="4874" s="83" customFormat="1" ht="18" customHeight="1" spans="1:16">
      <c r="A4874" s="24">
        <v>4869</v>
      </c>
      <c r="B4874" s="24" t="s">
        <v>23</v>
      </c>
      <c r="C4874" s="24" t="s">
        <v>24</v>
      </c>
      <c r="D4874" s="24" t="s">
        <v>25</v>
      </c>
      <c r="E4874" s="60" t="s">
        <v>4460</v>
      </c>
      <c r="F4874" s="60" t="s">
        <v>8876</v>
      </c>
      <c r="G4874" s="24" t="s">
        <v>9019</v>
      </c>
      <c r="H4874" s="24" t="s">
        <v>194</v>
      </c>
      <c r="I4874" s="24">
        <v>9</v>
      </c>
      <c r="J4874" s="24" t="s">
        <v>8998</v>
      </c>
      <c r="K4874" s="60" t="s">
        <v>31</v>
      </c>
      <c r="L4874" s="60">
        <v>9</v>
      </c>
      <c r="M4874" s="27">
        <f t="shared" si="232"/>
        <v>1170</v>
      </c>
      <c r="N4874" s="23"/>
      <c r="O4874" s="184" t="s">
        <v>32</v>
      </c>
      <c r="P4874" s="237"/>
    </row>
    <row r="4875" s="83" customFormat="1" ht="18" customHeight="1" spans="1:16">
      <c r="A4875" s="24">
        <v>4870</v>
      </c>
      <c r="B4875" s="24" t="s">
        <v>23</v>
      </c>
      <c r="C4875" s="24" t="s">
        <v>24</v>
      </c>
      <c r="D4875" s="24" t="s">
        <v>25</v>
      </c>
      <c r="E4875" s="60" t="s">
        <v>4460</v>
      </c>
      <c r="F4875" s="60" t="s">
        <v>8876</v>
      </c>
      <c r="G4875" s="24" t="s">
        <v>9020</v>
      </c>
      <c r="H4875" s="24" t="s">
        <v>194</v>
      </c>
      <c r="I4875" s="24">
        <v>6</v>
      </c>
      <c r="J4875" s="24" t="s">
        <v>8998</v>
      </c>
      <c r="K4875" s="60" t="s">
        <v>31</v>
      </c>
      <c r="L4875" s="60">
        <v>6</v>
      </c>
      <c r="M4875" s="27">
        <f t="shared" si="232"/>
        <v>780</v>
      </c>
      <c r="N4875" s="23"/>
      <c r="O4875" s="184" t="s">
        <v>32</v>
      </c>
      <c r="P4875" s="237"/>
    </row>
    <row r="4876" s="83" customFormat="1" ht="18" customHeight="1" spans="1:16">
      <c r="A4876" s="24">
        <v>4871</v>
      </c>
      <c r="B4876" s="24" t="s">
        <v>23</v>
      </c>
      <c r="C4876" s="24" t="s">
        <v>24</v>
      </c>
      <c r="D4876" s="24" t="s">
        <v>25</v>
      </c>
      <c r="E4876" s="60" t="s">
        <v>4460</v>
      </c>
      <c r="F4876" s="60" t="s">
        <v>8876</v>
      </c>
      <c r="G4876" s="24" t="s">
        <v>9021</v>
      </c>
      <c r="H4876" s="24" t="s">
        <v>194</v>
      </c>
      <c r="I4876" s="24">
        <v>5</v>
      </c>
      <c r="J4876" s="24" t="s">
        <v>8998</v>
      </c>
      <c r="K4876" s="60" t="s">
        <v>31</v>
      </c>
      <c r="L4876" s="60">
        <v>5</v>
      </c>
      <c r="M4876" s="27">
        <f t="shared" si="232"/>
        <v>650</v>
      </c>
      <c r="N4876" s="23"/>
      <c r="O4876" s="184" t="s">
        <v>32</v>
      </c>
      <c r="P4876" s="237"/>
    </row>
    <row r="4877" s="83" customFormat="1" ht="18" customHeight="1" spans="1:16">
      <c r="A4877" s="24">
        <v>4872</v>
      </c>
      <c r="B4877" s="24" t="s">
        <v>23</v>
      </c>
      <c r="C4877" s="24" t="s">
        <v>24</v>
      </c>
      <c r="D4877" s="24" t="s">
        <v>25</v>
      </c>
      <c r="E4877" s="60" t="s">
        <v>4460</v>
      </c>
      <c r="F4877" s="60" t="s">
        <v>8876</v>
      </c>
      <c r="G4877" s="24" t="s">
        <v>5671</v>
      </c>
      <c r="H4877" s="232" t="s">
        <v>194</v>
      </c>
      <c r="I4877" s="24">
        <v>1</v>
      </c>
      <c r="J4877" s="24" t="s">
        <v>8998</v>
      </c>
      <c r="K4877" s="60" t="s">
        <v>31</v>
      </c>
      <c r="L4877" s="60">
        <v>1</v>
      </c>
      <c r="M4877" s="27">
        <f>L4877*312</f>
        <v>312</v>
      </c>
      <c r="N4877" s="23"/>
      <c r="O4877" s="184" t="s">
        <v>32</v>
      </c>
      <c r="P4877" s="237"/>
    </row>
    <row r="4878" s="83" customFormat="1" ht="18" customHeight="1" spans="1:16">
      <c r="A4878" s="24">
        <v>4873</v>
      </c>
      <c r="B4878" s="24" t="s">
        <v>23</v>
      </c>
      <c r="C4878" s="24" t="s">
        <v>24</v>
      </c>
      <c r="D4878" s="24" t="s">
        <v>25</v>
      </c>
      <c r="E4878" s="60" t="s">
        <v>4460</v>
      </c>
      <c r="F4878" s="60" t="s">
        <v>8876</v>
      </c>
      <c r="G4878" s="24" t="s">
        <v>5398</v>
      </c>
      <c r="H4878" s="24" t="s">
        <v>194</v>
      </c>
      <c r="I4878" s="24">
        <v>7</v>
      </c>
      <c r="J4878" s="24" t="s">
        <v>8998</v>
      </c>
      <c r="K4878" s="60" t="s">
        <v>31</v>
      </c>
      <c r="L4878" s="60">
        <v>6</v>
      </c>
      <c r="M4878" s="27">
        <f t="shared" ref="M4878:M4895" si="233">L4878*130</f>
        <v>780</v>
      </c>
      <c r="N4878" s="23"/>
      <c r="O4878" s="184" t="s">
        <v>32</v>
      </c>
      <c r="P4878" s="237"/>
    </row>
    <row r="4879" s="83" customFormat="1" ht="18" customHeight="1" spans="1:16">
      <c r="A4879" s="24">
        <v>4874</v>
      </c>
      <c r="B4879" s="24" t="s">
        <v>23</v>
      </c>
      <c r="C4879" s="24" t="s">
        <v>24</v>
      </c>
      <c r="D4879" s="24" t="s">
        <v>25</v>
      </c>
      <c r="E4879" s="60" t="s">
        <v>4460</v>
      </c>
      <c r="F4879" s="60" t="s">
        <v>8876</v>
      </c>
      <c r="G4879" s="24" t="s">
        <v>9022</v>
      </c>
      <c r="H4879" s="24" t="s">
        <v>194</v>
      </c>
      <c r="I4879" s="24">
        <v>5</v>
      </c>
      <c r="J4879" s="24" t="s">
        <v>8998</v>
      </c>
      <c r="K4879" s="60" t="s">
        <v>31</v>
      </c>
      <c r="L4879" s="60">
        <v>5</v>
      </c>
      <c r="M4879" s="27">
        <f t="shared" si="233"/>
        <v>650</v>
      </c>
      <c r="N4879" s="23"/>
      <c r="O4879" s="184" t="s">
        <v>32</v>
      </c>
      <c r="P4879" s="237"/>
    </row>
    <row r="4880" s="83" customFormat="1" ht="18" customHeight="1" spans="1:16">
      <c r="A4880" s="24">
        <v>4875</v>
      </c>
      <c r="B4880" s="24" t="s">
        <v>23</v>
      </c>
      <c r="C4880" s="24" t="s">
        <v>24</v>
      </c>
      <c r="D4880" s="24" t="s">
        <v>25</v>
      </c>
      <c r="E4880" s="60" t="s">
        <v>4460</v>
      </c>
      <c r="F4880" s="60" t="s">
        <v>8876</v>
      </c>
      <c r="G4880" s="24" t="s">
        <v>9023</v>
      </c>
      <c r="H4880" s="24" t="s">
        <v>194</v>
      </c>
      <c r="I4880" s="24">
        <v>5</v>
      </c>
      <c r="J4880" s="24" t="s">
        <v>8998</v>
      </c>
      <c r="K4880" s="60" t="s">
        <v>31</v>
      </c>
      <c r="L4880" s="60">
        <v>5</v>
      </c>
      <c r="M4880" s="27">
        <f t="shared" si="233"/>
        <v>650</v>
      </c>
      <c r="N4880" s="23"/>
      <c r="O4880" s="184" t="s">
        <v>32</v>
      </c>
      <c r="P4880" s="237"/>
    </row>
    <row r="4881" s="83" customFormat="1" ht="18" customHeight="1" spans="1:16">
      <c r="A4881" s="24">
        <v>4876</v>
      </c>
      <c r="B4881" s="24" t="s">
        <v>23</v>
      </c>
      <c r="C4881" s="24" t="s">
        <v>24</v>
      </c>
      <c r="D4881" s="24" t="s">
        <v>25</v>
      </c>
      <c r="E4881" s="60" t="s">
        <v>4460</v>
      </c>
      <c r="F4881" s="60" t="s">
        <v>8876</v>
      </c>
      <c r="G4881" s="24" t="s">
        <v>9024</v>
      </c>
      <c r="H4881" s="24" t="s">
        <v>194</v>
      </c>
      <c r="I4881" s="24">
        <v>5</v>
      </c>
      <c r="J4881" s="24" t="s">
        <v>8998</v>
      </c>
      <c r="K4881" s="60" t="s">
        <v>31</v>
      </c>
      <c r="L4881" s="60">
        <v>5</v>
      </c>
      <c r="M4881" s="27">
        <f t="shared" si="233"/>
        <v>650</v>
      </c>
      <c r="N4881" s="23"/>
      <c r="O4881" s="184" t="s">
        <v>32</v>
      </c>
      <c r="P4881" s="237"/>
    </row>
    <row r="4882" s="83" customFormat="1" ht="18" customHeight="1" spans="1:16">
      <c r="A4882" s="24">
        <v>4877</v>
      </c>
      <c r="B4882" s="24" t="s">
        <v>23</v>
      </c>
      <c r="C4882" s="24" t="s">
        <v>24</v>
      </c>
      <c r="D4882" s="24" t="s">
        <v>25</v>
      </c>
      <c r="E4882" s="60" t="s">
        <v>4460</v>
      </c>
      <c r="F4882" s="60" t="s">
        <v>8876</v>
      </c>
      <c r="G4882" s="24" t="s">
        <v>9025</v>
      </c>
      <c r="H4882" s="24" t="s">
        <v>194</v>
      </c>
      <c r="I4882" s="24">
        <v>4</v>
      </c>
      <c r="J4882" s="24" t="s">
        <v>8998</v>
      </c>
      <c r="K4882" s="60" t="s">
        <v>31</v>
      </c>
      <c r="L4882" s="60">
        <v>4</v>
      </c>
      <c r="M4882" s="27">
        <f t="shared" si="233"/>
        <v>520</v>
      </c>
      <c r="N4882" s="23"/>
      <c r="O4882" s="184" t="s">
        <v>32</v>
      </c>
      <c r="P4882" s="237"/>
    </row>
    <row r="4883" s="83" customFormat="1" ht="18" customHeight="1" spans="1:16">
      <c r="A4883" s="24">
        <v>4878</v>
      </c>
      <c r="B4883" s="24" t="s">
        <v>23</v>
      </c>
      <c r="C4883" s="24" t="s">
        <v>24</v>
      </c>
      <c r="D4883" s="24" t="s">
        <v>25</v>
      </c>
      <c r="E4883" s="60" t="s">
        <v>4460</v>
      </c>
      <c r="F4883" s="60" t="s">
        <v>8876</v>
      </c>
      <c r="G4883" s="24" t="s">
        <v>6852</v>
      </c>
      <c r="H4883" s="24" t="s">
        <v>194</v>
      </c>
      <c r="I4883" s="24">
        <v>5</v>
      </c>
      <c r="J4883" s="24" t="s">
        <v>8998</v>
      </c>
      <c r="K4883" s="60" t="s">
        <v>31</v>
      </c>
      <c r="L4883" s="60">
        <v>5</v>
      </c>
      <c r="M4883" s="27">
        <f t="shared" si="233"/>
        <v>650</v>
      </c>
      <c r="N4883" s="23"/>
      <c r="O4883" s="184" t="s">
        <v>32</v>
      </c>
      <c r="P4883" s="237"/>
    </row>
    <row r="4884" s="83" customFormat="1" ht="18" customHeight="1" spans="1:16">
      <c r="A4884" s="24">
        <v>4879</v>
      </c>
      <c r="B4884" s="24" t="s">
        <v>23</v>
      </c>
      <c r="C4884" s="24" t="s">
        <v>24</v>
      </c>
      <c r="D4884" s="24" t="s">
        <v>25</v>
      </c>
      <c r="E4884" s="60" t="s">
        <v>4460</v>
      </c>
      <c r="F4884" s="60" t="s">
        <v>8876</v>
      </c>
      <c r="G4884" s="24" t="s">
        <v>9026</v>
      </c>
      <c r="H4884" s="232" t="s">
        <v>194</v>
      </c>
      <c r="I4884" s="24">
        <v>3</v>
      </c>
      <c r="J4884" s="24" t="s">
        <v>8998</v>
      </c>
      <c r="K4884" s="60" t="s">
        <v>31</v>
      </c>
      <c r="L4884" s="60">
        <v>3</v>
      </c>
      <c r="M4884" s="27">
        <f t="shared" si="233"/>
        <v>390</v>
      </c>
      <c r="N4884" s="23"/>
      <c r="O4884" s="184" t="s">
        <v>32</v>
      </c>
      <c r="P4884" s="237"/>
    </row>
    <row r="4885" s="83" customFormat="1" ht="18" customHeight="1" spans="1:16">
      <c r="A4885" s="24">
        <v>4880</v>
      </c>
      <c r="B4885" s="24" t="s">
        <v>23</v>
      </c>
      <c r="C4885" s="24" t="s">
        <v>24</v>
      </c>
      <c r="D4885" s="24" t="s">
        <v>25</v>
      </c>
      <c r="E4885" s="60" t="s">
        <v>4460</v>
      </c>
      <c r="F4885" s="60" t="s">
        <v>8876</v>
      </c>
      <c r="G4885" s="24" t="s">
        <v>9027</v>
      </c>
      <c r="H4885" s="24" t="s">
        <v>194</v>
      </c>
      <c r="I4885" s="24">
        <v>5</v>
      </c>
      <c r="J4885" s="24" t="s">
        <v>8998</v>
      </c>
      <c r="K4885" s="60" t="s">
        <v>31</v>
      </c>
      <c r="L4885" s="60">
        <v>5</v>
      </c>
      <c r="M4885" s="27">
        <f t="shared" si="233"/>
        <v>650</v>
      </c>
      <c r="N4885" s="23"/>
      <c r="O4885" s="184" t="s">
        <v>32</v>
      </c>
      <c r="P4885" s="237"/>
    </row>
    <row r="4886" s="83" customFormat="1" ht="18" customHeight="1" spans="1:16">
      <c r="A4886" s="24">
        <v>4881</v>
      </c>
      <c r="B4886" s="24" t="s">
        <v>23</v>
      </c>
      <c r="C4886" s="24" t="s">
        <v>24</v>
      </c>
      <c r="D4886" s="24" t="s">
        <v>25</v>
      </c>
      <c r="E4886" s="60" t="s">
        <v>4460</v>
      </c>
      <c r="F4886" s="60" t="s">
        <v>8876</v>
      </c>
      <c r="G4886" s="24" t="s">
        <v>9028</v>
      </c>
      <c r="H4886" s="24" t="s">
        <v>194</v>
      </c>
      <c r="I4886" s="24">
        <v>4</v>
      </c>
      <c r="J4886" s="24" t="s">
        <v>8998</v>
      </c>
      <c r="K4886" s="60" t="s">
        <v>31</v>
      </c>
      <c r="L4886" s="60">
        <v>4</v>
      </c>
      <c r="M4886" s="27">
        <f t="shared" si="233"/>
        <v>520</v>
      </c>
      <c r="N4886" s="23"/>
      <c r="O4886" s="184" t="s">
        <v>32</v>
      </c>
      <c r="P4886" s="237"/>
    </row>
    <row r="4887" s="83" customFormat="1" ht="18" customHeight="1" spans="1:16">
      <c r="A4887" s="24">
        <v>4882</v>
      </c>
      <c r="B4887" s="24" t="s">
        <v>23</v>
      </c>
      <c r="C4887" s="24" t="s">
        <v>24</v>
      </c>
      <c r="D4887" s="24" t="s">
        <v>25</v>
      </c>
      <c r="E4887" s="60" t="s">
        <v>4460</v>
      </c>
      <c r="F4887" s="60" t="s">
        <v>8876</v>
      </c>
      <c r="G4887" s="24" t="s">
        <v>9029</v>
      </c>
      <c r="H4887" s="232" t="s">
        <v>194</v>
      </c>
      <c r="I4887" s="24">
        <v>3</v>
      </c>
      <c r="J4887" s="24" t="s">
        <v>8998</v>
      </c>
      <c r="K4887" s="60" t="s">
        <v>31</v>
      </c>
      <c r="L4887" s="60">
        <v>3</v>
      </c>
      <c r="M4887" s="27">
        <f t="shared" si="233"/>
        <v>390</v>
      </c>
      <c r="N4887" s="23"/>
      <c r="O4887" s="184" t="s">
        <v>32</v>
      </c>
      <c r="P4887" s="237"/>
    </row>
    <row r="4888" s="83" customFormat="1" ht="18" customHeight="1" spans="1:16">
      <c r="A4888" s="24">
        <v>4883</v>
      </c>
      <c r="B4888" s="24" t="s">
        <v>23</v>
      </c>
      <c r="C4888" s="24" t="s">
        <v>24</v>
      </c>
      <c r="D4888" s="24" t="s">
        <v>25</v>
      </c>
      <c r="E4888" s="60" t="s">
        <v>4460</v>
      </c>
      <c r="F4888" s="60" t="s">
        <v>8876</v>
      </c>
      <c r="G4888" s="24" t="s">
        <v>9030</v>
      </c>
      <c r="H4888" s="24" t="s">
        <v>194</v>
      </c>
      <c r="I4888" s="24">
        <v>4</v>
      </c>
      <c r="J4888" s="24" t="s">
        <v>8998</v>
      </c>
      <c r="K4888" s="60" t="s">
        <v>31</v>
      </c>
      <c r="L4888" s="60">
        <v>4</v>
      </c>
      <c r="M4888" s="27">
        <f t="shared" si="233"/>
        <v>520</v>
      </c>
      <c r="N4888" s="23"/>
      <c r="O4888" s="184" t="s">
        <v>32</v>
      </c>
      <c r="P4888" s="237"/>
    </row>
    <row r="4889" s="83" customFormat="1" ht="18" customHeight="1" spans="1:16">
      <c r="A4889" s="24">
        <v>4884</v>
      </c>
      <c r="B4889" s="24" t="s">
        <v>23</v>
      </c>
      <c r="C4889" s="24" t="s">
        <v>24</v>
      </c>
      <c r="D4889" s="24" t="s">
        <v>25</v>
      </c>
      <c r="E4889" s="60" t="s">
        <v>4460</v>
      </c>
      <c r="F4889" s="60" t="s">
        <v>8876</v>
      </c>
      <c r="G4889" s="24" t="s">
        <v>5380</v>
      </c>
      <c r="H4889" s="24" t="s">
        <v>194</v>
      </c>
      <c r="I4889" s="24">
        <v>4</v>
      </c>
      <c r="J4889" s="24" t="s">
        <v>8998</v>
      </c>
      <c r="K4889" s="60" t="s">
        <v>31</v>
      </c>
      <c r="L4889" s="60">
        <v>3</v>
      </c>
      <c r="M4889" s="27">
        <f t="shared" si="233"/>
        <v>390</v>
      </c>
      <c r="N4889" s="23"/>
      <c r="O4889" s="184" t="s">
        <v>32</v>
      </c>
      <c r="P4889" s="237"/>
    </row>
    <row r="4890" s="83" customFormat="1" ht="18" customHeight="1" spans="1:16">
      <c r="A4890" s="24">
        <v>4885</v>
      </c>
      <c r="B4890" s="24" t="s">
        <v>23</v>
      </c>
      <c r="C4890" s="24" t="s">
        <v>24</v>
      </c>
      <c r="D4890" s="24" t="s">
        <v>25</v>
      </c>
      <c r="E4890" s="60" t="s">
        <v>4460</v>
      </c>
      <c r="F4890" s="60" t="s">
        <v>8876</v>
      </c>
      <c r="G4890" s="24" t="s">
        <v>9031</v>
      </c>
      <c r="H4890" s="24" t="s">
        <v>194</v>
      </c>
      <c r="I4890" s="24">
        <v>5</v>
      </c>
      <c r="J4890" s="24" t="s">
        <v>9032</v>
      </c>
      <c r="K4890" s="60" t="s">
        <v>31</v>
      </c>
      <c r="L4890" s="60">
        <v>4</v>
      </c>
      <c r="M4890" s="27">
        <f t="shared" si="233"/>
        <v>520</v>
      </c>
      <c r="N4890" s="23"/>
      <c r="O4890" s="184" t="s">
        <v>32</v>
      </c>
      <c r="P4890" s="237"/>
    </row>
    <row r="4891" s="83" customFormat="1" ht="18" customHeight="1" spans="1:16">
      <c r="A4891" s="24">
        <v>4886</v>
      </c>
      <c r="B4891" s="24" t="s">
        <v>23</v>
      </c>
      <c r="C4891" s="24" t="s">
        <v>24</v>
      </c>
      <c r="D4891" s="24" t="s">
        <v>25</v>
      </c>
      <c r="E4891" s="60" t="s">
        <v>4460</v>
      </c>
      <c r="F4891" s="60" t="s">
        <v>8876</v>
      </c>
      <c r="G4891" s="24" t="s">
        <v>9033</v>
      </c>
      <c r="H4891" s="24" t="s">
        <v>194</v>
      </c>
      <c r="I4891" s="24">
        <v>5</v>
      </c>
      <c r="J4891" s="24" t="s">
        <v>9032</v>
      </c>
      <c r="K4891" s="60" t="s">
        <v>31</v>
      </c>
      <c r="L4891" s="60">
        <v>5</v>
      </c>
      <c r="M4891" s="27">
        <f t="shared" si="233"/>
        <v>650</v>
      </c>
      <c r="N4891" s="23"/>
      <c r="O4891" s="184" t="s">
        <v>32</v>
      </c>
      <c r="P4891" s="237"/>
    </row>
    <row r="4892" s="83" customFormat="1" ht="18" customHeight="1" spans="1:16">
      <c r="A4892" s="24">
        <v>4887</v>
      </c>
      <c r="B4892" s="24" t="s">
        <v>23</v>
      </c>
      <c r="C4892" s="24" t="s">
        <v>24</v>
      </c>
      <c r="D4892" s="24" t="s">
        <v>25</v>
      </c>
      <c r="E4892" s="60" t="s">
        <v>4460</v>
      </c>
      <c r="F4892" s="60" t="s">
        <v>8876</v>
      </c>
      <c r="G4892" s="24" t="s">
        <v>9034</v>
      </c>
      <c r="H4892" s="232" t="s">
        <v>194</v>
      </c>
      <c r="I4892" s="24">
        <v>3</v>
      </c>
      <c r="J4892" s="24" t="s">
        <v>9032</v>
      </c>
      <c r="K4892" s="60" t="s">
        <v>31</v>
      </c>
      <c r="L4892" s="60">
        <v>3</v>
      </c>
      <c r="M4892" s="27">
        <f t="shared" si="233"/>
        <v>390</v>
      </c>
      <c r="N4892" s="23"/>
      <c r="O4892" s="184" t="s">
        <v>32</v>
      </c>
      <c r="P4892" s="237"/>
    </row>
    <row r="4893" s="83" customFormat="1" ht="18" customHeight="1" spans="1:16">
      <c r="A4893" s="24">
        <v>4888</v>
      </c>
      <c r="B4893" s="24" t="s">
        <v>23</v>
      </c>
      <c r="C4893" s="24" t="s">
        <v>24</v>
      </c>
      <c r="D4893" s="24" t="s">
        <v>25</v>
      </c>
      <c r="E4893" s="60" t="s">
        <v>4460</v>
      </c>
      <c r="F4893" s="60" t="s">
        <v>8876</v>
      </c>
      <c r="G4893" s="24" t="s">
        <v>9035</v>
      </c>
      <c r="H4893" s="24" t="s">
        <v>194</v>
      </c>
      <c r="I4893" s="24">
        <v>6</v>
      </c>
      <c r="J4893" s="24" t="s">
        <v>9032</v>
      </c>
      <c r="K4893" s="60" t="s">
        <v>31</v>
      </c>
      <c r="L4893" s="60">
        <v>6</v>
      </c>
      <c r="M4893" s="27">
        <f t="shared" si="233"/>
        <v>780</v>
      </c>
      <c r="N4893" s="23"/>
      <c r="O4893" s="184" t="s">
        <v>32</v>
      </c>
      <c r="P4893" s="237"/>
    </row>
    <row r="4894" s="83" customFormat="1" ht="18" customHeight="1" spans="1:16">
      <c r="A4894" s="24">
        <v>4889</v>
      </c>
      <c r="B4894" s="24" t="s">
        <v>23</v>
      </c>
      <c r="C4894" s="24" t="s">
        <v>24</v>
      </c>
      <c r="D4894" s="24" t="s">
        <v>25</v>
      </c>
      <c r="E4894" s="60" t="s">
        <v>4460</v>
      </c>
      <c r="F4894" s="60" t="s">
        <v>8876</v>
      </c>
      <c r="G4894" s="24" t="s">
        <v>9036</v>
      </c>
      <c r="H4894" s="24" t="s">
        <v>194</v>
      </c>
      <c r="I4894" s="24">
        <v>6</v>
      </c>
      <c r="J4894" s="24" t="s">
        <v>9032</v>
      </c>
      <c r="K4894" s="60" t="s">
        <v>31</v>
      </c>
      <c r="L4894" s="60">
        <v>6</v>
      </c>
      <c r="M4894" s="27">
        <f t="shared" si="233"/>
        <v>780</v>
      </c>
      <c r="N4894" s="23"/>
      <c r="O4894" s="184" t="s">
        <v>32</v>
      </c>
      <c r="P4894" s="237"/>
    </row>
    <row r="4895" s="83" customFormat="1" ht="18" customHeight="1" spans="1:16">
      <c r="A4895" s="24">
        <v>4890</v>
      </c>
      <c r="B4895" s="24" t="s">
        <v>23</v>
      </c>
      <c r="C4895" s="24" t="s">
        <v>24</v>
      </c>
      <c r="D4895" s="24" t="s">
        <v>25</v>
      </c>
      <c r="E4895" s="60" t="s">
        <v>4460</v>
      </c>
      <c r="F4895" s="60" t="s">
        <v>8876</v>
      </c>
      <c r="G4895" s="24" t="s">
        <v>9037</v>
      </c>
      <c r="H4895" s="232" t="s">
        <v>194</v>
      </c>
      <c r="I4895" s="24">
        <v>3</v>
      </c>
      <c r="J4895" s="24" t="s">
        <v>9032</v>
      </c>
      <c r="K4895" s="60" t="s">
        <v>31</v>
      </c>
      <c r="L4895" s="60">
        <v>3</v>
      </c>
      <c r="M4895" s="27">
        <f t="shared" si="233"/>
        <v>390</v>
      </c>
      <c r="N4895" s="23"/>
      <c r="O4895" s="184" t="s">
        <v>32</v>
      </c>
      <c r="P4895" s="237"/>
    </row>
    <row r="4896" s="83" customFormat="1" ht="18" customHeight="1" spans="1:16">
      <c r="A4896" s="24">
        <v>4891</v>
      </c>
      <c r="B4896" s="24" t="s">
        <v>23</v>
      </c>
      <c r="C4896" s="24" t="s">
        <v>24</v>
      </c>
      <c r="D4896" s="24" t="s">
        <v>25</v>
      </c>
      <c r="E4896" s="60" t="s">
        <v>4460</v>
      </c>
      <c r="F4896" s="60" t="s">
        <v>8876</v>
      </c>
      <c r="G4896" s="24" t="s">
        <v>3353</v>
      </c>
      <c r="H4896" s="232" t="s">
        <v>194</v>
      </c>
      <c r="I4896" s="24">
        <v>1</v>
      </c>
      <c r="J4896" s="24" t="s">
        <v>9032</v>
      </c>
      <c r="K4896" s="60" t="s">
        <v>31</v>
      </c>
      <c r="L4896" s="60">
        <v>1</v>
      </c>
      <c r="M4896" s="27">
        <f>L4896*312</f>
        <v>312</v>
      </c>
      <c r="N4896" s="23"/>
      <c r="O4896" s="184" t="s">
        <v>32</v>
      </c>
      <c r="P4896" s="237"/>
    </row>
    <row r="4897" s="83" customFormat="1" ht="18" customHeight="1" spans="1:16">
      <c r="A4897" s="24">
        <v>4892</v>
      </c>
      <c r="B4897" s="24" t="s">
        <v>23</v>
      </c>
      <c r="C4897" s="24" t="s">
        <v>24</v>
      </c>
      <c r="D4897" s="24" t="s">
        <v>25</v>
      </c>
      <c r="E4897" s="60" t="s">
        <v>4460</v>
      </c>
      <c r="F4897" s="60" t="s">
        <v>8876</v>
      </c>
      <c r="G4897" s="24" t="s">
        <v>9038</v>
      </c>
      <c r="H4897" s="24" t="s">
        <v>194</v>
      </c>
      <c r="I4897" s="24">
        <v>4</v>
      </c>
      <c r="J4897" s="24" t="s">
        <v>9032</v>
      </c>
      <c r="K4897" s="60" t="s">
        <v>31</v>
      </c>
      <c r="L4897" s="60">
        <v>4</v>
      </c>
      <c r="M4897" s="27">
        <f t="shared" ref="M4897:M4944" si="234">L4897*130</f>
        <v>520</v>
      </c>
      <c r="N4897" s="23"/>
      <c r="O4897" s="184" t="s">
        <v>32</v>
      </c>
      <c r="P4897" s="237"/>
    </row>
    <row r="4898" s="83" customFormat="1" ht="18" customHeight="1" spans="1:16">
      <c r="A4898" s="24">
        <v>4893</v>
      </c>
      <c r="B4898" s="24" t="s">
        <v>23</v>
      </c>
      <c r="C4898" s="24" t="s">
        <v>24</v>
      </c>
      <c r="D4898" s="24" t="s">
        <v>25</v>
      </c>
      <c r="E4898" s="60" t="s">
        <v>4460</v>
      </c>
      <c r="F4898" s="60" t="s">
        <v>8876</v>
      </c>
      <c r="G4898" s="24" t="s">
        <v>9039</v>
      </c>
      <c r="H4898" s="24" t="s">
        <v>194</v>
      </c>
      <c r="I4898" s="24">
        <v>4</v>
      </c>
      <c r="J4898" s="24" t="s">
        <v>9032</v>
      </c>
      <c r="K4898" s="60" t="s">
        <v>31</v>
      </c>
      <c r="L4898" s="60">
        <v>4</v>
      </c>
      <c r="M4898" s="27">
        <f t="shared" si="234"/>
        <v>520</v>
      </c>
      <c r="N4898" s="23"/>
      <c r="O4898" s="184" t="s">
        <v>32</v>
      </c>
      <c r="P4898" s="237"/>
    </row>
    <row r="4899" s="83" customFormat="1" ht="18" customHeight="1" spans="1:16">
      <c r="A4899" s="24">
        <v>4894</v>
      </c>
      <c r="B4899" s="24" t="s">
        <v>23</v>
      </c>
      <c r="C4899" s="24" t="s">
        <v>24</v>
      </c>
      <c r="D4899" s="24" t="s">
        <v>25</v>
      </c>
      <c r="E4899" s="60" t="s">
        <v>4460</v>
      </c>
      <c r="F4899" s="60" t="s">
        <v>8876</v>
      </c>
      <c r="G4899" s="24" t="s">
        <v>9040</v>
      </c>
      <c r="H4899" s="232" t="s">
        <v>194</v>
      </c>
      <c r="I4899" s="24">
        <v>4</v>
      </c>
      <c r="J4899" s="24" t="s">
        <v>9032</v>
      </c>
      <c r="K4899" s="60" t="s">
        <v>31</v>
      </c>
      <c r="L4899" s="60">
        <v>2</v>
      </c>
      <c r="M4899" s="27">
        <f t="shared" si="234"/>
        <v>260</v>
      </c>
      <c r="N4899" s="23"/>
      <c r="O4899" s="184" t="s">
        <v>32</v>
      </c>
      <c r="P4899" s="237"/>
    </row>
    <row r="4900" s="83" customFormat="1" ht="18" customHeight="1" spans="1:16">
      <c r="A4900" s="24">
        <v>4895</v>
      </c>
      <c r="B4900" s="24" t="s">
        <v>23</v>
      </c>
      <c r="C4900" s="24" t="s">
        <v>24</v>
      </c>
      <c r="D4900" s="24" t="s">
        <v>25</v>
      </c>
      <c r="E4900" s="60" t="s">
        <v>4460</v>
      </c>
      <c r="F4900" s="60" t="s">
        <v>8876</v>
      </c>
      <c r="G4900" s="24" t="s">
        <v>9041</v>
      </c>
      <c r="H4900" s="24" t="s">
        <v>194</v>
      </c>
      <c r="I4900" s="24">
        <v>5</v>
      </c>
      <c r="J4900" s="24" t="s">
        <v>9032</v>
      </c>
      <c r="K4900" s="60" t="s">
        <v>31</v>
      </c>
      <c r="L4900" s="60">
        <v>5</v>
      </c>
      <c r="M4900" s="27">
        <f t="shared" si="234"/>
        <v>650</v>
      </c>
      <c r="N4900" s="23"/>
      <c r="O4900" s="184" t="s">
        <v>32</v>
      </c>
      <c r="P4900" s="237"/>
    </row>
    <row r="4901" s="83" customFormat="1" ht="18" customHeight="1" spans="1:16">
      <c r="A4901" s="24">
        <v>4896</v>
      </c>
      <c r="B4901" s="24" t="s">
        <v>23</v>
      </c>
      <c r="C4901" s="24" t="s">
        <v>24</v>
      </c>
      <c r="D4901" s="24" t="s">
        <v>25</v>
      </c>
      <c r="E4901" s="60" t="s">
        <v>4460</v>
      </c>
      <c r="F4901" s="60" t="s">
        <v>8876</v>
      </c>
      <c r="G4901" s="24" t="s">
        <v>9042</v>
      </c>
      <c r="H4901" s="232" t="s">
        <v>194</v>
      </c>
      <c r="I4901" s="24">
        <v>3</v>
      </c>
      <c r="J4901" s="24" t="s">
        <v>9032</v>
      </c>
      <c r="K4901" s="60" t="s">
        <v>31</v>
      </c>
      <c r="L4901" s="60">
        <v>3</v>
      </c>
      <c r="M4901" s="27">
        <f t="shared" si="234"/>
        <v>390</v>
      </c>
      <c r="N4901" s="23"/>
      <c r="O4901" s="184" t="s">
        <v>32</v>
      </c>
      <c r="P4901" s="237"/>
    </row>
    <row r="4902" s="83" customFormat="1" ht="18" customHeight="1" spans="1:16">
      <c r="A4902" s="24">
        <v>4897</v>
      </c>
      <c r="B4902" s="24" t="s">
        <v>23</v>
      </c>
      <c r="C4902" s="24" t="s">
        <v>24</v>
      </c>
      <c r="D4902" s="24" t="s">
        <v>25</v>
      </c>
      <c r="E4902" s="60" t="s">
        <v>4460</v>
      </c>
      <c r="F4902" s="60" t="s">
        <v>8876</v>
      </c>
      <c r="G4902" s="24" t="s">
        <v>9043</v>
      </c>
      <c r="H4902" s="232" t="s">
        <v>194</v>
      </c>
      <c r="I4902" s="24">
        <v>3</v>
      </c>
      <c r="J4902" s="24" t="s">
        <v>9032</v>
      </c>
      <c r="K4902" s="60" t="s">
        <v>31</v>
      </c>
      <c r="L4902" s="60">
        <v>3</v>
      </c>
      <c r="M4902" s="27">
        <f t="shared" si="234"/>
        <v>390</v>
      </c>
      <c r="N4902" s="23"/>
      <c r="O4902" s="184" t="s">
        <v>32</v>
      </c>
      <c r="P4902" s="237"/>
    </row>
    <row r="4903" s="83" customFormat="1" ht="18" customHeight="1" spans="1:16">
      <c r="A4903" s="24">
        <v>4898</v>
      </c>
      <c r="B4903" s="24" t="s">
        <v>23</v>
      </c>
      <c r="C4903" s="24" t="s">
        <v>24</v>
      </c>
      <c r="D4903" s="24" t="s">
        <v>25</v>
      </c>
      <c r="E4903" s="60" t="s">
        <v>4460</v>
      </c>
      <c r="F4903" s="60" t="s">
        <v>8876</v>
      </c>
      <c r="G4903" s="24" t="s">
        <v>9044</v>
      </c>
      <c r="H4903" s="24" t="s">
        <v>194</v>
      </c>
      <c r="I4903" s="24">
        <v>4</v>
      </c>
      <c r="J4903" s="24" t="s">
        <v>9032</v>
      </c>
      <c r="K4903" s="60" t="s">
        <v>31</v>
      </c>
      <c r="L4903" s="60">
        <v>4</v>
      </c>
      <c r="M4903" s="27">
        <f t="shared" si="234"/>
        <v>520</v>
      </c>
      <c r="N4903" s="23"/>
      <c r="O4903" s="184" t="s">
        <v>32</v>
      </c>
      <c r="P4903" s="237"/>
    </row>
    <row r="4904" s="83" customFormat="1" ht="18" customHeight="1" spans="1:16">
      <c r="A4904" s="24">
        <v>4899</v>
      </c>
      <c r="B4904" s="24" t="s">
        <v>23</v>
      </c>
      <c r="C4904" s="24" t="s">
        <v>24</v>
      </c>
      <c r="D4904" s="24" t="s">
        <v>25</v>
      </c>
      <c r="E4904" s="60" t="s">
        <v>4460</v>
      </c>
      <c r="F4904" s="60" t="s">
        <v>8876</v>
      </c>
      <c r="G4904" s="24" t="s">
        <v>9045</v>
      </c>
      <c r="H4904" s="24" t="s">
        <v>194</v>
      </c>
      <c r="I4904" s="24">
        <v>6</v>
      </c>
      <c r="J4904" s="24" t="s">
        <v>9032</v>
      </c>
      <c r="K4904" s="60" t="s">
        <v>31</v>
      </c>
      <c r="L4904" s="60">
        <v>6</v>
      </c>
      <c r="M4904" s="27">
        <f t="shared" si="234"/>
        <v>780</v>
      </c>
      <c r="N4904" s="23"/>
      <c r="O4904" s="184" t="s">
        <v>32</v>
      </c>
      <c r="P4904" s="237"/>
    </row>
    <row r="4905" s="83" customFormat="1" ht="18" customHeight="1" spans="1:16">
      <c r="A4905" s="24">
        <v>4900</v>
      </c>
      <c r="B4905" s="24" t="s">
        <v>23</v>
      </c>
      <c r="C4905" s="24" t="s">
        <v>24</v>
      </c>
      <c r="D4905" s="24" t="s">
        <v>25</v>
      </c>
      <c r="E4905" s="60" t="s">
        <v>4460</v>
      </c>
      <c r="F4905" s="60" t="s">
        <v>8876</v>
      </c>
      <c r="G4905" s="24" t="s">
        <v>9046</v>
      </c>
      <c r="H4905" s="24" t="s">
        <v>194</v>
      </c>
      <c r="I4905" s="24">
        <v>4</v>
      </c>
      <c r="J4905" s="24" t="s">
        <v>9032</v>
      </c>
      <c r="K4905" s="60" t="s">
        <v>31</v>
      </c>
      <c r="L4905" s="60">
        <v>4</v>
      </c>
      <c r="M4905" s="27">
        <f t="shared" si="234"/>
        <v>520</v>
      </c>
      <c r="N4905" s="23"/>
      <c r="O4905" s="184" t="s">
        <v>32</v>
      </c>
      <c r="P4905" s="237"/>
    </row>
    <row r="4906" s="83" customFormat="1" ht="18" customHeight="1" spans="1:16">
      <c r="A4906" s="24">
        <v>4901</v>
      </c>
      <c r="B4906" s="24" t="s">
        <v>23</v>
      </c>
      <c r="C4906" s="24" t="s">
        <v>24</v>
      </c>
      <c r="D4906" s="24" t="s">
        <v>25</v>
      </c>
      <c r="E4906" s="60" t="s">
        <v>4460</v>
      </c>
      <c r="F4906" s="60" t="s">
        <v>8876</v>
      </c>
      <c r="G4906" s="24" t="s">
        <v>9047</v>
      </c>
      <c r="H4906" s="24" t="s">
        <v>194</v>
      </c>
      <c r="I4906" s="24">
        <v>4</v>
      </c>
      <c r="J4906" s="24" t="s">
        <v>9032</v>
      </c>
      <c r="K4906" s="60" t="s">
        <v>31</v>
      </c>
      <c r="L4906" s="60">
        <v>4</v>
      </c>
      <c r="M4906" s="27">
        <f t="shared" si="234"/>
        <v>520</v>
      </c>
      <c r="N4906" s="23"/>
      <c r="O4906" s="184" t="s">
        <v>32</v>
      </c>
      <c r="P4906" s="237"/>
    </row>
    <row r="4907" s="83" customFormat="1" ht="18" customHeight="1" spans="1:16">
      <c r="A4907" s="24">
        <v>4902</v>
      </c>
      <c r="B4907" s="24" t="s">
        <v>23</v>
      </c>
      <c r="C4907" s="24" t="s">
        <v>24</v>
      </c>
      <c r="D4907" s="24" t="s">
        <v>25</v>
      </c>
      <c r="E4907" s="60" t="s">
        <v>4460</v>
      </c>
      <c r="F4907" s="60" t="s">
        <v>8876</v>
      </c>
      <c r="G4907" s="24" t="s">
        <v>9048</v>
      </c>
      <c r="H4907" s="24" t="s">
        <v>194</v>
      </c>
      <c r="I4907" s="24">
        <v>5</v>
      </c>
      <c r="J4907" s="24" t="s">
        <v>9032</v>
      </c>
      <c r="K4907" s="60" t="s">
        <v>31</v>
      </c>
      <c r="L4907" s="60">
        <v>5</v>
      </c>
      <c r="M4907" s="27">
        <f t="shared" si="234"/>
        <v>650</v>
      </c>
      <c r="N4907" s="23"/>
      <c r="O4907" s="184" t="s">
        <v>32</v>
      </c>
      <c r="P4907" s="237"/>
    </row>
    <row r="4908" s="83" customFormat="1" ht="18" customHeight="1" spans="1:16">
      <c r="A4908" s="24">
        <v>4903</v>
      </c>
      <c r="B4908" s="24" t="s">
        <v>23</v>
      </c>
      <c r="C4908" s="24" t="s">
        <v>24</v>
      </c>
      <c r="D4908" s="24" t="s">
        <v>25</v>
      </c>
      <c r="E4908" s="60" t="s">
        <v>4460</v>
      </c>
      <c r="F4908" s="60" t="s">
        <v>8876</v>
      </c>
      <c r="G4908" s="24" t="s">
        <v>9049</v>
      </c>
      <c r="H4908" s="24" t="s">
        <v>194</v>
      </c>
      <c r="I4908" s="24">
        <v>4</v>
      </c>
      <c r="J4908" s="24" t="s">
        <v>9032</v>
      </c>
      <c r="K4908" s="60" t="s">
        <v>31</v>
      </c>
      <c r="L4908" s="60">
        <v>4</v>
      </c>
      <c r="M4908" s="27">
        <f t="shared" si="234"/>
        <v>520</v>
      </c>
      <c r="N4908" s="23"/>
      <c r="O4908" s="184" t="s">
        <v>32</v>
      </c>
      <c r="P4908" s="237"/>
    </row>
    <row r="4909" s="83" customFormat="1" ht="18" customHeight="1" spans="1:16">
      <c r="A4909" s="24">
        <v>4904</v>
      </c>
      <c r="B4909" s="24" t="s">
        <v>23</v>
      </c>
      <c r="C4909" s="24" t="s">
        <v>24</v>
      </c>
      <c r="D4909" s="24" t="s">
        <v>25</v>
      </c>
      <c r="E4909" s="60" t="s">
        <v>4460</v>
      </c>
      <c r="F4909" s="60" t="s">
        <v>8876</v>
      </c>
      <c r="G4909" s="24" t="s">
        <v>9050</v>
      </c>
      <c r="H4909" s="24" t="s">
        <v>194</v>
      </c>
      <c r="I4909" s="24">
        <v>4</v>
      </c>
      <c r="J4909" s="24" t="s">
        <v>9032</v>
      </c>
      <c r="K4909" s="60" t="s">
        <v>31</v>
      </c>
      <c r="L4909" s="60">
        <v>4</v>
      </c>
      <c r="M4909" s="27">
        <f t="shared" si="234"/>
        <v>520</v>
      </c>
      <c r="N4909" s="23"/>
      <c r="O4909" s="184" t="s">
        <v>32</v>
      </c>
      <c r="P4909" s="237"/>
    </row>
    <row r="4910" s="83" customFormat="1" ht="18" customHeight="1" spans="1:16">
      <c r="A4910" s="24">
        <v>4905</v>
      </c>
      <c r="B4910" s="24" t="s">
        <v>23</v>
      </c>
      <c r="C4910" s="24" t="s">
        <v>24</v>
      </c>
      <c r="D4910" s="24" t="s">
        <v>25</v>
      </c>
      <c r="E4910" s="60" t="s">
        <v>4460</v>
      </c>
      <c r="F4910" s="60" t="s">
        <v>8876</v>
      </c>
      <c r="G4910" s="24" t="s">
        <v>9051</v>
      </c>
      <c r="H4910" s="232" t="s">
        <v>194</v>
      </c>
      <c r="I4910" s="24">
        <v>3</v>
      </c>
      <c r="J4910" s="24" t="s">
        <v>9032</v>
      </c>
      <c r="K4910" s="60" t="s">
        <v>31</v>
      </c>
      <c r="L4910" s="60">
        <v>3</v>
      </c>
      <c r="M4910" s="27">
        <f t="shared" si="234"/>
        <v>390</v>
      </c>
      <c r="N4910" s="23"/>
      <c r="O4910" s="184" t="s">
        <v>32</v>
      </c>
      <c r="P4910" s="237"/>
    </row>
    <row r="4911" s="83" customFormat="1" ht="18" customHeight="1" spans="1:16">
      <c r="A4911" s="24">
        <v>4906</v>
      </c>
      <c r="B4911" s="24" t="s">
        <v>23</v>
      </c>
      <c r="C4911" s="24" t="s">
        <v>24</v>
      </c>
      <c r="D4911" s="24" t="s">
        <v>25</v>
      </c>
      <c r="E4911" s="60" t="s">
        <v>4460</v>
      </c>
      <c r="F4911" s="60" t="s">
        <v>8876</v>
      </c>
      <c r="G4911" s="24" t="s">
        <v>9052</v>
      </c>
      <c r="H4911" s="24" t="s">
        <v>194</v>
      </c>
      <c r="I4911" s="24">
        <v>4</v>
      </c>
      <c r="J4911" s="24" t="s">
        <v>9032</v>
      </c>
      <c r="K4911" s="60" t="s">
        <v>31</v>
      </c>
      <c r="L4911" s="60">
        <v>4</v>
      </c>
      <c r="M4911" s="27">
        <f t="shared" si="234"/>
        <v>520</v>
      </c>
      <c r="N4911" s="23"/>
      <c r="O4911" s="184" t="s">
        <v>32</v>
      </c>
      <c r="P4911" s="237"/>
    </row>
    <row r="4912" s="83" customFormat="1" ht="18" customHeight="1" spans="1:16">
      <c r="A4912" s="24">
        <v>4907</v>
      </c>
      <c r="B4912" s="24" t="s">
        <v>23</v>
      </c>
      <c r="C4912" s="24" t="s">
        <v>24</v>
      </c>
      <c r="D4912" s="24" t="s">
        <v>25</v>
      </c>
      <c r="E4912" s="60" t="s">
        <v>4460</v>
      </c>
      <c r="F4912" s="60" t="s">
        <v>8876</v>
      </c>
      <c r="G4912" s="24" t="s">
        <v>9053</v>
      </c>
      <c r="H4912" s="232" t="s">
        <v>194</v>
      </c>
      <c r="I4912" s="24">
        <v>3</v>
      </c>
      <c r="J4912" s="24" t="s">
        <v>9032</v>
      </c>
      <c r="K4912" s="60" t="s">
        <v>31</v>
      </c>
      <c r="L4912" s="60">
        <v>3</v>
      </c>
      <c r="M4912" s="27">
        <f t="shared" si="234"/>
        <v>390</v>
      </c>
      <c r="N4912" s="23"/>
      <c r="O4912" s="184" t="s">
        <v>32</v>
      </c>
      <c r="P4912" s="237"/>
    </row>
    <row r="4913" s="83" customFormat="1" ht="18" customHeight="1" spans="1:16">
      <c r="A4913" s="24">
        <v>4908</v>
      </c>
      <c r="B4913" s="24" t="s">
        <v>23</v>
      </c>
      <c r="C4913" s="24" t="s">
        <v>24</v>
      </c>
      <c r="D4913" s="24" t="s">
        <v>25</v>
      </c>
      <c r="E4913" s="24" t="s">
        <v>4460</v>
      </c>
      <c r="F4913" s="24" t="s">
        <v>8876</v>
      </c>
      <c r="G4913" s="60" t="s">
        <v>9054</v>
      </c>
      <c r="H4913" s="24" t="s">
        <v>194</v>
      </c>
      <c r="I4913" s="24">
        <v>5</v>
      </c>
      <c r="J4913" s="24" t="s">
        <v>9032</v>
      </c>
      <c r="K4913" s="60" t="s">
        <v>31</v>
      </c>
      <c r="L4913" s="60">
        <v>5</v>
      </c>
      <c r="M4913" s="27">
        <f t="shared" si="234"/>
        <v>650</v>
      </c>
      <c r="N4913" s="23"/>
      <c r="O4913" s="184" t="s">
        <v>32</v>
      </c>
      <c r="P4913" s="239"/>
    </row>
    <row r="4914" s="83" customFormat="1" ht="18" customHeight="1" spans="1:16">
      <c r="A4914" s="24">
        <v>4909</v>
      </c>
      <c r="B4914" s="24" t="s">
        <v>23</v>
      </c>
      <c r="C4914" s="24" t="s">
        <v>24</v>
      </c>
      <c r="D4914" s="24" t="s">
        <v>25</v>
      </c>
      <c r="E4914" s="60" t="s">
        <v>4460</v>
      </c>
      <c r="F4914" s="60" t="s">
        <v>8876</v>
      </c>
      <c r="G4914" s="24" t="s">
        <v>9055</v>
      </c>
      <c r="H4914" s="24" t="s">
        <v>194</v>
      </c>
      <c r="I4914" s="24">
        <v>4</v>
      </c>
      <c r="J4914" s="24" t="s">
        <v>9032</v>
      </c>
      <c r="K4914" s="60" t="s">
        <v>31</v>
      </c>
      <c r="L4914" s="60">
        <v>3</v>
      </c>
      <c r="M4914" s="27">
        <f t="shared" si="234"/>
        <v>390</v>
      </c>
      <c r="N4914" s="23"/>
      <c r="O4914" s="184" t="s">
        <v>32</v>
      </c>
      <c r="P4914" s="237"/>
    </row>
    <row r="4915" s="83" customFormat="1" ht="18" customHeight="1" spans="1:16">
      <c r="A4915" s="24">
        <v>4910</v>
      </c>
      <c r="B4915" s="24" t="s">
        <v>23</v>
      </c>
      <c r="C4915" s="24" t="s">
        <v>24</v>
      </c>
      <c r="D4915" s="24" t="s">
        <v>25</v>
      </c>
      <c r="E4915" s="60" t="s">
        <v>4460</v>
      </c>
      <c r="F4915" s="60" t="s">
        <v>8876</v>
      </c>
      <c r="G4915" s="24" t="s">
        <v>9056</v>
      </c>
      <c r="H4915" s="24" t="s">
        <v>194</v>
      </c>
      <c r="I4915" s="24">
        <v>6</v>
      </c>
      <c r="J4915" s="24" t="s">
        <v>9032</v>
      </c>
      <c r="K4915" s="60" t="s">
        <v>31</v>
      </c>
      <c r="L4915" s="60">
        <v>6</v>
      </c>
      <c r="M4915" s="27">
        <f t="shared" si="234"/>
        <v>780</v>
      </c>
      <c r="N4915" s="23"/>
      <c r="O4915" s="184" t="s">
        <v>32</v>
      </c>
      <c r="P4915" s="237"/>
    </row>
    <row r="4916" s="83" customFormat="1" ht="18" customHeight="1" spans="1:16">
      <c r="A4916" s="24">
        <v>4911</v>
      </c>
      <c r="B4916" s="24" t="s">
        <v>23</v>
      </c>
      <c r="C4916" s="24" t="s">
        <v>24</v>
      </c>
      <c r="D4916" s="24" t="s">
        <v>25</v>
      </c>
      <c r="E4916" s="60" t="s">
        <v>4460</v>
      </c>
      <c r="F4916" s="60" t="s">
        <v>8876</v>
      </c>
      <c r="G4916" s="24" t="s">
        <v>9057</v>
      </c>
      <c r="H4916" s="232" t="s">
        <v>194</v>
      </c>
      <c r="I4916" s="24">
        <v>2</v>
      </c>
      <c r="J4916" s="24" t="s">
        <v>9032</v>
      </c>
      <c r="K4916" s="60" t="s">
        <v>31</v>
      </c>
      <c r="L4916" s="60">
        <v>2</v>
      </c>
      <c r="M4916" s="27">
        <f t="shared" si="234"/>
        <v>260</v>
      </c>
      <c r="N4916" s="23"/>
      <c r="O4916" s="184" t="s">
        <v>32</v>
      </c>
      <c r="P4916" s="237"/>
    </row>
    <row r="4917" s="83" customFormat="1" ht="18" customHeight="1" spans="1:16">
      <c r="A4917" s="24">
        <v>4912</v>
      </c>
      <c r="B4917" s="24" t="s">
        <v>23</v>
      </c>
      <c r="C4917" s="24" t="s">
        <v>24</v>
      </c>
      <c r="D4917" s="24" t="s">
        <v>25</v>
      </c>
      <c r="E4917" s="60" t="s">
        <v>4460</v>
      </c>
      <c r="F4917" s="60" t="s">
        <v>8876</v>
      </c>
      <c r="G4917" s="24" t="s">
        <v>9058</v>
      </c>
      <c r="H4917" s="232" t="s">
        <v>194</v>
      </c>
      <c r="I4917" s="24">
        <v>2</v>
      </c>
      <c r="J4917" s="24" t="s">
        <v>9032</v>
      </c>
      <c r="K4917" s="60" t="s">
        <v>31</v>
      </c>
      <c r="L4917" s="60">
        <v>2</v>
      </c>
      <c r="M4917" s="27">
        <f t="shared" si="234"/>
        <v>260</v>
      </c>
      <c r="N4917" s="23"/>
      <c r="O4917" s="184" t="s">
        <v>32</v>
      </c>
      <c r="P4917" s="237"/>
    </row>
    <row r="4918" s="83" customFormat="1" ht="18" customHeight="1" spans="1:16">
      <c r="A4918" s="24">
        <v>4913</v>
      </c>
      <c r="B4918" s="24" t="s">
        <v>23</v>
      </c>
      <c r="C4918" s="24" t="s">
        <v>24</v>
      </c>
      <c r="D4918" s="24" t="s">
        <v>25</v>
      </c>
      <c r="E4918" s="60" t="s">
        <v>4460</v>
      </c>
      <c r="F4918" s="60" t="s">
        <v>8876</v>
      </c>
      <c r="G4918" s="24" t="s">
        <v>9059</v>
      </c>
      <c r="H4918" s="232" t="s">
        <v>194</v>
      </c>
      <c r="I4918" s="24">
        <v>3</v>
      </c>
      <c r="J4918" s="24" t="s">
        <v>9032</v>
      </c>
      <c r="K4918" s="60" t="s">
        <v>31</v>
      </c>
      <c r="L4918" s="60">
        <v>3</v>
      </c>
      <c r="M4918" s="27">
        <f t="shared" si="234"/>
        <v>390</v>
      </c>
      <c r="N4918" s="23"/>
      <c r="O4918" s="184" t="s">
        <v>32</v>
      </c>
      <c r="P4918" s="237"/>
    </row>
    <row r="4919" s="83" customFormat="1" ht="18" customHeight="1" spans="1:16">
      <c r="A4919" s="24">
        <v>4914</v>
      </c>
      <c r="B4919" s="24" t="s">
        <v>23</v>
      </c>
      <c r="C4919" s="24" t="s">
        <v>24</v>
      </c>
      <c r="D4919" s="24" t="s">
        <v>25</v>
      </c>
      <c r="E4919" s="60" t="s">
        <v>4460</v>
      </c>
      <c r="F4919" s="60" t="s">
        <v>8876</v>
      </c>
      <c r="G4919" s="24" t="s">
        <v>9060</v>
      </c>
      <c r="H4919" s="232" t="s">
        <v>194</v>
      </c>
      <c r="I4919" s="24">
        <v>3</v>
      </c>
      <c r="J4919" s="24" t="s">
        <v>9032</v>
      </c>
      <c r="K4919" s="60" t="s">
        <v>31</v>
      </c>
      <c r="L4919" s="60">
        <v>3</v>
      </c>
      <c r="M4919" s="27">
        <f t="shared" si="234"/>
        <v>390</v>
      </c>
      <c r="N4919" s="23"/>
      <c r="O4919" s="184" t="s">
        <v>32</v>
      </c>
      <c r="P4919" s="237"/>
    </row>
    <row r="4920" s="83" customFormat="1" ht="18" customHeight="1" spans="1:16">
      <c r="A4920" s="24">
        <v>4915</v>
      </c>
      <c r="B4920" s="24" t="s">
        <v>23</v>
      </c>
      <c r="C4920" s="24" t="s">
        <v>24</v>
      </c>
      <c r="D4920" s="24" t="s">
        <v>25</v>
      </c>
      <c r="E4920" s="60" t="s">
        <v>4460</v>
      </c>
      <c r="F4920" s="60" t="s">
        <v>8876</v>
      </c>
      <c r="G4920" s="24" t="s">
        <v>9061</v>
      </c>
      <c r="H4920" s="24" t="s">
        <v>194</v>
      </c>
      <c r="I4920" s="24">
        <v>7</v>
      </c>
      <c r="J4920" s="24" t="s">
        <v>9032</v>
      </c>
      <c r="K4920" s="60" t="s">
        <v>31</v>
      </c>
      <c r="L4920" s="60">
        <v>7</v>
      </c>
      <c r="M4920" s="27">
        <f t="shared" si="234"/>
        <v>910</v>
      </c>
      <c r="N4920" s="23"/>
      <c r="O4920" s="184" t="s">
        <v>32</v>
      </c>
      <c r="P4920" s="237"/>
    </row>
    <row r="4921" s="83" customFormat="1" ht="18" customHeight="1" spans="1:16">
      <c r="A4921" s="24">
        <v>4916</v>
      </c>
      <c r="B4921" s="24" t="s">
        <v>23</v>
      </c>
      <c r="C4921" s="24" t="s">
        <v>24</v>
      </c>
      <c r="D4921" s="24" t="s">
        <v>25</v>
      </c>
      <c r="E4921" s="60" t="s">
        <v>4460</v>
      </c>
      <c r="F4921" s="60" t="s">
        <v>8876</v>
      </c>
      <c r="G4921" s="24" t="s">
        <v>9062</v>
      </c>
      <c r="H4921" s="24" t="s">
        <v>194</v>
      </c>
      <c r="I4921" s="24">
        <v>5</v>
      </c>
      <c r="J4921" s="24" t="s">
        <v>9032</v>
      </c>
      <c r="K4921" s="60" t="s">
        <v>31</v>
      </c>
      <c r="L4921" s="60">
        <v>5</v>
      </c>
      <c r="M4921" s="27">
        <f t="shared" si="234"/>
        <v>650</v>
      </c>
      <c r="N4921" s="23"/>
      <c r="O4921" s="184" t="s">
        <v>32</v>
      </c>
      <c r="P4921" s="237"/>
    </row>
    <row r="4922" s="83" customFormat="1" ht="18" customHeight="1" spans="1:16">
      <c r="A4922" s="24">
        <v>4917</v>
      </c>
      <c r="B4922" s="24" t="s">
        <v>23</v>
      </c>
      <c r="C4922" s="24" t="s">
        <v>24</v>
      </c>
      <c r="D4922" s="24" t="s">
        <v>25</v>
      </c>
      <c r="E4922" s="60" t="s">
        <v>4460</v>
      </c>
      <c r="F4922" s="60" t="s">
        <v>8876</v>
      </c>
      <c r="G4922" s="24" t="s">
        <v>3305</v>
      </c>
      <c r="H4922" s="24" t="s">
        <v>194</v>
      </c>
      <c r="I4922" s="24">
        <v>5</v>
      </c>
      <c r="J4922" s="24" t="s">
        <v>9032</v>
      </c>
      <c r="K4922" s="60" t="s">
        <v>31</v>
      </c>
      <c r="L4922" s="60">
        <v>5</v>
      </c>
      <c r="M4922" s="27">
        <f t="shared" si="234"/>
        <v>650</v>
      </c>
      <c r="N4922" s="23"/>
      <c r="O4922" s="184" t="s">
        <v>32</v>
      </c>
      <c r="P4922" s="237"/>
    </row>
    <row r="4923" s="83" customFormat="1" ht="18" customHeight="1" spans="1:16">
      <c r="A4923" s="24">
        <v>4918</v>
      </c>
      <c r="B4923" s="24" t="s">
        <v>23</v>
      </c>
      <c r="C4923" s="24" t="s">
        <v>24</v>
      </c>
      <c r="D4923" s="24" t="s">
        <v>25</v>
      </c>
      <c r="E4923" s="60" t="s">
        <v>4460</v>
      </c>
      <c r="F4923" s="60" t="s">
        <v>8876</v>
      </c>
      <c r="G4923" s="24" t="s">
        <v>9063</v>
      </c>
      <c r="H4923" s="24" t="s">
        <v>194</v>
      </c>
      <c r="I4923" s="24">
        <v>5</v>
      </c>
      <c r="J4923" s="24" t="s">
        <v>9032</v>
      </c>
      <c r="K4923" s="60" t="s">
        <v>31</v>
      </c>
      <c r="L4923" s="60">
        <v>5</v>
      </c>
      <c r="M4923" s="27">
        <f t="shared" si="234"/>
        <v>650</v>
      </c>
      <c r="N4923" s="23"/>
      <c r="O4923" s="184" t="s">
        <v>32</v>
      </c>
      <c r="P4923" s="237"/>
    </row>
    <row r="4924" s="83" customFormat="1" ht="18" customHeight="1" spans="1:16">
      <c r="A4924" s="24">
        <v>4919</v>
      </c>
      <c r="B4924" s="24" t="s">
        <v>23</v>
      </c>
      <c r="C4924" s="24" t="s">
        <v>24</v>
      </c>
      <c r="D4924" s="24" t="s">
        <v>25</v>
      </c>
      <c r="E4924" s="24" t="s">
        <v>4460</v>
      </c>
      <c r="F4924" s="24" t="s">
        <v>8876</v>
      </c>
      <c r="G4924" s="24" t="s">
        <v>5270</v>
      </c>
      <c r="H4924" s="24" t="s">
        <v>194</v>
      </c>
      <c r="I4924" s="24">
        <v>5</v>
      </c>
      <c r="J4924" s="24" t="s">
        <v>9064</v>
      </c>
      <c r="K4924" s="60" t="s">
        <v>31</v>
      </c>
      <c r="L4924" s="60">
        <v>5</v>
      </c>
      <c r="M4924" s="27">
        <f t="shared" si="234"/>
        <v>650</v>
      </c>
      <c r="N4924" s="23"/>
      <c r="O4924" s="184" t="s">
        <v>32</v>
      </c>
      <c r="P4924" s="237"/>
    </row>
    <row r="4925" s="83" customFormat="1" ht="18" customHeight="1" spans="1:16">
      <c r="A4925" s="24">
        <v>4920</v>
      </c>
      <c r="B4925" s="24" t="s">
        <v>23</v>
      </c>
      <c r="C4925" s="24" t="s">
        <v>24</v>
      </c>
      <c r="D4925" s="24" t="s">
        <v>25</v>
      </c>
      <c r="E4925" s="60" t="s">
        <v>4460</v>
      </c>
      <c r="F4925" s="60" t="s">
        <v>8876</v>
      </c>
      <c r="G4925" s="24" t="s">
        <v>9065</v>
      </c>
      <c r="H4925" s="232" t="s">
        <v>194</v>
      </c>
      <c r="I4925" s="24">
        <v>2</v>
      </c>
      <c r="J4925" s="24" t="s">
        <v>9064</v>
      </c>
      <c r="K4925" s="60" t="s">
        <v>31</v>
      </c>
      <c r="L4925" s="60">
        <v>2</v>
      </c>
      <c r="M4925" s="27">
        <f t="shared" si="234"/>
        <v>260</v>
      </c>
      <c r="N4925" s="23"/>
      <c r="O4925" s="184" t="s">
        <v>32</v>
      </c>
      <c r="P4925" s="237"/>
    </row>
    <row r="4926" s="83" customFormat="1" ht="18" customHeight="1" spans="1:16">
      <c r="A4926" s="24">
        <v>4921</v>
      </c>
      <c r="B4926" s="24" t="s">
        <v>23</v>
      </c>
      <c r="C4926" s="24" t="s">
        <v>24</v>
      </c>
      <c r="D4926" s="24" t="s">
        <v>25</v>
      </c>
      <c r="E4926" s="60" t="s">
        <v>4460</v>
      </c>
      <c r="F4926" s="60" t="s">
        <v>8876</v>
      </c>
      <c r="G4926" s="24" t="s">
        <v>9066</v>
      </c>
      <c r="H4926" s="232" t="s">
        <v>194</v>
      </c>
      <c r="I4926" s="24">
        <v>3</v>
      </c>
      <c r="J4926" s="24" t="s">
        <v>9064</v>
      </c>
      <c r="K4926" s="60" t="s">
        <v>31</v>
      </c>
      <c r="L4926" s="60">
        <v>3</v>
      </c>
      <c r="M4926" s="27">
        <f t="shared" si="234"/>
        <v>390</v>
      </c>
      <c r="N4926" s="23"/>
      <c r="O4926" s="184" t="s">
        <v>32</v>
      </c>
      <c r="P4926" s="237"/>
    </row>
    <row r="4927" s="83" customFormat="1" ht="18" customHeight="1" spans="1:16">
      <c r="A4927" s="24">
        <v>4922</v>
      </c>
      <c r="B4927" s="24" t="s">
        <v>23</v>
      </c>
      <c r="C4927" s="24" t="s">
        <v>24</v>
      </c>
      <c r="D4927" s="24" t="s">
        <v>25</v>
      </c>
      <c r="E4927" s="60" t="s">
        <v>4460</v>
      </c>
      <c r="F4927" s="60" t="s">
        <v>8876</v>
      </c>
      <c r="G4927" s="24" t="s">
        <v>5566</v>
      </c>
      <c r="H4927" s="24" t="s">
        <v>194</v>
      </c>
      <c r="I4927" s="24">
        <v>4</v>
      </c>
      <c r="J4927" s="24" t="s">
        <v>9064</v>
      </c>
      <c r="K4927" s="60" t="s">
        <v>31</v>
      </c>
      <c r="L4927" s="60">
        <v>4</v>
      </c>
      <c r="M4927" s="27">
        <f t="shared" si="234"/>
        <v>520</v>
      </c>
      <c r="N4927" s="23"/>
      <c r="O4927" s="184" t="s">
        <v>32</v>
      </c>
      <c r="P4927" s="237"/>
    </row>
    <row r="4928" s="83" customFormat="1" ht="18" customHeight="1" spans="1:16">
      <c r="A4928" s="24">
        <v>4923</v>
      </c>
      <c r="B4928" s="24" t="s">
        <v>23</v>
      </c>
      <c r="C4928" s="24" t="s">
        <v>24</v>
      </c>
      <c r="D4928" s="24" t="s">
        <v>25</v>
      </c>
      <c r="E4928" s="60" t="s">
        <v>4460</v>
      </c>
      <c r="F4928" s="60" t="s">
        <v>8876</v>
      </c>
      <c r="G4928" s="24" t="s">
        <v>9067</v>
      </c>
      <c r="H4928" s="24" t="s">
        <v>194</v>
      </c>
      <c r="I4928" s="24">
        <v>4</v>
      </c>
      <c r="J4928" s="24" t="s">
        <v>9064</v>
      </c>
      <c r="K4928" s="60" t="s">
        <v>31</v>
      </c>
      <c r="L4928" s="60">
        <v>4</v>
      </c>
      <c r="M4928" s="27">
        <f t="shared" si="234"/>
        <v>520</v>
      </c>
      <c r="N4928" s="23"/>
      <c r="O4928" s="184" t="s">
        <v>32</v>
      </c>
      <c r="P4928" s="237"/>
    </row>
    <row r="4929" s="83" customFormat="1" ht="18" customHeight="1" spans="1:16">
      <c r="A4929" s="24">
        <v>4924</v>
      </c>
      <c r="B4929" s="24" t="s">
        <v>23</v>
      </c>
      <c r="C4929" s="24" t="s">
        <v>24</v>
      </c>
      <c r="D4929" s="24" t="s">
        <v>25</v>
      </c>
      <c r="E4929" s="60" t="s">
        <v>4460</v>
      </c>
      <c r="F4929" s="60" t="s">
        <v>8876</v>
      </c>
      <c r="G4929" s="24" t="s">
        <v>6552</v>
      </c>
      <c r="H4929" s="24" t="s">
        <v>194</v>
      </c>
      <c r="I4929" s="24">
        <v>4</v>
      </c>
      <c r="J4929" s="24" t="s">
        <v>9064</v>
      </c>
      <c r="K4929" s="60" t="s">
        <v>31</v>
      </c>
      <c r="L4929" s="60">
        <v>3</v>
      </c>
      <c r="M4929" s="27">
        <f t="shared" si="234"/>
        <v>390</v>
      </c>
      <c r="N4929" s="23"/>
      <c r="O4929" s="184" t="s">
        <v>32</v>
      </c>
      <c r="P4929" s="237"/>
    </row>
    <row r="4930" s="83" customFormat="1" ht="18" customHeight="1" spans="1:16">
      <c r="A4930" s="24">
        <v>4925</v>
      </c>
      <c r="B4930" s="24" t="s">
        <v>23</v>
      </c>
      <c r="C4930" s="24" t="s">
        <v>24</v>
      </c>
      <c r="D4930" s="24" t="s">
        <v>25</v>
      </c>
      <c r="E4930" s="60" t="s">
        <v>4460</v>
      </c>
      <c r="F4930" s="60" t="s">
        <v>8876</v>
      </c>
      <c r="G4930" s="24" t="s">
        <v>9068</v>
      </c>
      <c r="H4930" s="24" t="s">
        <v>194</v>
      </c>
      <c r="I4930" s="24">
        <v>5</v>
      </c>
      <c r="J4930" s="24" t="s">
        <v>9064</v>
      </c>
      <c r="K4930" s="60" t="s">
        <v>31</v>
      </c>
      <c r="L4930" s="60">
        <v>4</v>
      </c>
      <c r="M4930" s="27">
        <f t="shared" si="234"/>
        <v>520</v>
      </c>
      <c r="N4930" s="23"/>
      <c r="O4930" s="184" t="s">
        <v>32</v>
      </c>
      <c r="P4930" s="237"/>
    </row>
    <row r="4931" s="83" customFormat="1" ht="18" customHeight="1" spans="1:16">
      <c r="A4931" s="24">
        <v>4926</v>
      </c>
      <c r="B4931" s="24" t="s">
        <v>23</v>
      </c>
      <c r="C4931" s="24" t="s">
        <v>24</v>
      </c>
      <c r="D4931" s="24" t="s">
        <v>25</v>
      </c>
      <c r="E4931" s="60" t="s">
        <v>4460</v>
      </c>
      <c r="F4931" s="60" t="s">
        <v>8876</v>
      </c>
      <c r="G4931" s="24" t="s">
        <v>9069</v>
      </c>
      <c r="H4931" s="24" t="s">
        <v>194</v>
      </c>
      <c r="I4931" s="24">
        <v>4</v>
      </c>
      <c r="J4931" s="24" t="s">
        <v>9064</v>
      </c>
      <c r="K4931" s="60" t="s">
        <v>31</v>
      </c>
      <c r="L4931" s="60">
        <v>4</v>
      </c>
      <c r="M4931" s="27">
        <f t="shared" si="234"/>
        <v>520</v>
      </c>
      <c r="N4931" s="23"/>
      <c r="O4931" s="184" t="s">
        <v>32</v>
      </c>
      <c r="P4931" s="237"/>
    </row>
    <row r="4932" s="83" customFormat="1" ht="18" customHeight="1" spans="1:16">
      <c r="A4932" s="24">
        <v>4927</v>
      </c>
      <c r="B4932" s="24" t="s">
        <v>23</v>
      </c>
      <c r="C4932" s="24" t="s">
        <v>24</v>
      </c>
      <c r="D4932" s="24" t="s">
        <v>25</v>
      </c>
      <c r="E4932" s="60" t="s">
        <v>4460</v>
      </c>
      <c r="F4932" s="60" t="s">
        <v>8876</v>
      </c>
      <c r="G4932" s="24" t="s">
        <v>6639</v>
      </c>
      <c r="H4932" s="24" t="s">
        <v>194</v>
      </c>
      <c r="I4932" s="24">
        <v>4</v>
      </c>
      <c r="J4932" s="24" t="s">
        <v>9064</v>
      </c>
      <c r="K4932" s="60" t="s">
        <v>31</v>
      </c>
      <c r="L4932" s="60">
        <v>4</v>
      </c>
      <c r="M4932" s="27">
        <f t="shared" si="234"/>
        <v>520</v>
      </c>
      <c r="N4932" s="23"/>
      <c r="O4932" s="184" t="s">
        <v>32</v>
      </c>
      <c r="P4932" s="237"/>
    </row>
    <row r="4933" s="83" customFormat="1" ht="18" customHeight="1" spans="1:16">
      <c r="A4933" s="24">
        <v>4928</v>
      </c>
      <c r="B4933" s="24" t="s">
        <v>23</v>
      </c>
      <c r="C4933" s="24" t="s">
        <v>24</v>
      </c>
      <c r="D4933" s="24" t="s">
        <v>25</v>
      </c>
      <c r="E4933" s="60" t="s">
        <v>4460</v>
      </c>
      <c r="F4933" s="60" t="s">
        <v>8876</v>
      </c>
      <c r="G4933" s="24" t="s">
        <v>9070</v>
      </c>
      <c r="H4933" s="24" t="s">
        <v>194</v>
      </c>
      <c r="I4933" s="24">
        <v>5</v>
      </c>
      <c r="J4933" s="24" t="s">
        <v>9064</v>
      </c>
      <c r="K4933" s="60" t="s">
        <v>31</v>
      </c>
      <c r="L4933" s="60">
        <v>5</v>
      </c>
      <c r="M4933" s="27">
        <f t="shared" si="234"/>
        <v>650</v>
      </c>
      <c r="N4933" s="23"/>
      <c r="O4933" s="184" t="s">
        <v>32</v>
      </c>
      <c r="P4933" s="237"/>
    </row>
    <row r="4934" s="83" customFormat="1" ht="18" customHeight="1" spans="1:16">
      <c r="A4934" s="24">
        <v>4929</v>
      </c>
      <c r="B4934" s="24" t="s">
        <v>23</v>
      </c>
      <c r="C4934" s="24" t="s">
        <v>24</v>
      </c>
      <c r="D4934" s="24" t="s">
        <v>25</v>
      </c>
      <c r="E4934" s="60" t="s">
        <v>4460</v>
      </c>
      <c r="F4934" s="60" t="s">
        <v>8876</v>
      </c>
      <c r="G4934" s="24" t="s">
        <v>5576</v>
      </c>
      <c r="H4934" s="232" t="s">
        <v>194</v>
      </c>
      <c r="I4934" s="24">
        <v>3</v>
      </c>
      <c r="J4934" s="24" t="s">
        <v>9064</v>
      </c>
      <c r="K4934" s="60" t="s">
        <v>31</v>
      </c>
      <c r="L4934" s="60">
        <v>3</v>
      </c>
      <c r="M4934" s="27">
        <f t="shared" si="234"/>
        <v>390</v>
      </c>
      <c r="N4934" s="23"/>
      <c r="O4934" s="184" t="s">
        <v>32</v>
      </c>
      <c r="P4934" s="237"/>
    </row>
    <row r="4935" s="83" customFormat="1" ht="18" customHeight="1" spans="1:16">
      <c r="A4935" s="24">
        <v>4930</v>
      </c>
      <c r="B4935" s="24" t="s">
        <v>23</v>
      </c>
      <c r="C4935" s="24" t="s">
        <v>24</v>
      </c>
      <c r="D4935" s="24" t="s">
        <v>25</v>
      </c>
      <c r="E4935" s="60" t="s">
        <v>4460</v>
      </c>
      <c r="F4935" s="60" t="s">
        <v>8876</v>
      </c>
      <c r="G4935" s="24" t="s">
        <v>9071</v>
      </c>
      <c r="H4935" s="24" t="s">
        <v>194</v>
      </c>
      <c r="I4935" s="24">
        <v>5</v>
      </c>
      <c r="J4935" s="24" t="s">
        <v>9064</v>
      </c>
      <c r="K4935" s="60" t="s">
        <v>31</v>
      </c>
      <c r="L4935" s="60">
        <v>5</v>
      </c>
      <c r="M4935" s="27">
        <f t="shared" si="234"/>
        <v>650</v>
      </c>
      <c r="N4935" s="23"/>
      <c r="O4935" s="184" t="s">
        <v>32</v>
      </c>
      <c r="P4935" s="237"/>
    </row>
    <row r="4936" s="83" customFormat="1" ht="18" customHeight="1" spans="1:16">
      <c r="A4936" s="24">
        <v>4931</v>
      </c>
      <c r="B4936" s="24" t="s">
        <v>23</v>
      </c>
      <c r="C4936" s="24" t="s">
        <v>24</v>
      </c>
      <c r="D4936" s="24" t="s">
        <v>25</v>
      </c>
      <c r="E4936" s="60" t="s">
        <v>4460</v>
      </c>
      <c r="F4936" s="60" t="s">
        <v>8876</v>
      </c>
      <c r="G4936" s="24" t="s">
        <v>6292</v>
      </c>
      <c r="H4936" s="24" t="s">
        <v>194</v>
      </c>
      <c r="I4936" s="24">
        <v>8</v>
      </c>
      <c r="J4936" s="24" t="s">
        <v>9064</v>
      </c>
      <c r="K4936" s="60" t="s">
        <v>31</v>
      </c>
      <c r="L4936" s="60">
        <v>8</v>
      </c>
      <c r="M4936" s="27">
        <f t="shared" si="234"/>
        <v>1040</v>
      </c>
      <c r="N4936" s="23"/>
      <c r="O4936" s="184" t="s">
        <v>32</v>
      </c>
      <c r="P4936" s="237"/>
    </row>
    <row r="4937" s="83" customFormat="1" ht="18" customHeight="1" spans="1:16">
      <c r="A4937" s="24">
        <v>4932</v>
      </c>
      <c r="B4937" s="24" t="s">
        <v>23</v>
      </c>
      <c r="C4937" s="24" t="s">
        <v>24</v>
      </c>
      <c r="D4937" s="24" t="s">
        <v>25</v>
      </c>
      <c r="E4937" s="24" t="s">
        <v>4460</v>
      </c>
      <c r="F4937" s="24" t="s">
        <v>8876</v>
      </c>
      <c r="G4937" s="24" t="s">
        <v>6296</v>
      </c>
      <c r="H4937" s="24" t="s">
        <v>194</v>
      </c>
      <c r="I4937" s="24">
        <v>6</v>
      </c>
      <c r="J4937" s="24" t="s">
        <v>9064</v>
      </c>
      <c r="K4937" s="60" t="s">
        <v>31</v>
      </c>
      <c r="L4937" s="60">
        <v>6</v>
      </c>
      <c r="M4937" s="27">
        <f t="shared" si="234"/>
        <v>780</v>
      </c>
      <c r="N4937" s="23"/>
      <c r="O4937" s="184" t="s">
        <v>32</v>
      </c>
      <c r="P4937" s="237"/>
    </row>
    <row r="4938" s="83" customFormat="1" ht="18" customHeight="1" spans="1:16">
      <c r="A4938" s="24">
        <v>4933</v>
      </c>
      <c r="B4938" s="24" t="s">
        <v>23</v>
      </c>
      <c r="C4938" s="24" t="s">
        <v>24</v>
      </c>
      <c r="D4938" s="24" t="s">
        <v>25</v>
      </c>
      <c r="E4938" s="60" t="s">
        <v>4460</v>
      </c>
      <c r="F4938" s="60" t="s">
        <v>8876</v>
      </c>
      <c r="G4938" s="24" t="s">
        <v>5883</v>
      </c>
      <c r="H4938" s="24" t="s">
        <v>194</v>
      </c>
      <c r="I4938" s="24">
        <v>4</v>
      </c>
      <c r="J4938" s="24" t="s">
        <v>9064</v>
      </c>
      <c r="K4938" s="60" t="s">
        <v>31</v>
      </c>
      <c r="L4938" s="60">
        <v>4</v>
      </c>
      <c r="M4938" s="27">
        <f t="shared" si="234"/>
        <v>520</v>
      </c>
      <c r="N4938" s="23"/>
      <c r="O4938" s="184" t="s">
        <v>32</v>
      </c>
      <c r="P4938" s="237"/>
    </row>
    <row r="4939" s="83" customFormat="1" ht="18" customHeight="1" spans="1:16">
      <c r="A4939" s="24">
        <v>4934</v>
      </c>
      <c r="B4939" s="24" t="s">
        <v>23</v>
      </c>
      <c r="C4939" s="24" t="s">
        <v>24</v>
      </c>
      <c r="D4939" s="24" t="s">
        <v>25</v>
      </c>
      <c r="E4939" s="24" t="s">
        <v>4460</v>
      </c>
      <c r="F4939" s="24" t="s">
        <v>8876</v>
      </c>
      <c r="G4939" s="24" t="s">
        <v>9072</v>
      </c>
      <c r="H4939" s="24" t="s">
        <v>194</v>
      </c>
      <c r="I4939" s="24">
        <v>4</v>
      </c>
      <c r="J4939" s="24" t="s">
        <v>9064</v>
      </c>
      <c r="K4939" s="60" t="s">
        <v>31</v>
      </c>
      <c r="L4939" s="60">
        <v>4</v>
      </c>
      <c r="M4939" s="27">
        <f t="shared" si="234"/>
        <v>520</v>
      </c>
      <c r="N4939" s="23"/>
      <c r="O4939" s="184" t="s">
        <v>32</v>
      </c>
      <c r="P4939" s="237"/>
    </row>
    <row r="4940" s="83" customFormat="1" ht="18" customHeight="1" spans="1:16">
      <c r="A4940" s="24">
        <v>4935</v>
      </c>
      <c r="B4940" s="24" t="s">
        <v>23</v>
      </c>
      <c r="C4940" s="24" t="s">
        <v>24</v>
      </c>
      <c r="D4940" s="24" t="s">
        <v>25</v>
      </c>
      <c r="E4940" s="24" t="s">
        <v>4460</v>
      </c>
      <c r="F4940" s="24" t="s">
        <v>8876</v>
      </c>
      <c r="G4940" s="24" t="s">
        <v>9073</v>
      </c>
      <c r="H4940" s="232" t="s">
        <v>194</v>
      </c>
      <c r="I4940" s="24">
        <v>3</v>
      </c>
      <c r="J4940" s="24" t="s">
        <v>9064</v>
      </c>
      <c r="K4940" s="60" t="s">
        <v>31</v>
      </c>
      <c r="L4940" s="60">
        <v>3</v>
      </c>
      <c r="M4940" s="27">
        <f t="shared" si="234"/>
        <v>390</v>
      </c>
      <c r="N4940" s="23"/>
      <c r="O4940" s="184" t="s">
        <v>32</v>
      </c>
      <c r="P4940" s="237"/>
    </row>
    <row r="4941" s="83" customFormat="1" ht="18" customHeight="1" spans="1:16">
      <c r="A4941" s="24">
        <v>4936</v>
      </c>
      <c r="B4941" s="24" t="s">
        <v>23</v>
      </c>
      <c r="C4941" s="24" t="s">
        <v>24</v>
      </c>
      <c r="D4941" s="24" t="s">
        <v>25</v>
      </c>
      <c r="E4941" s="60" t="s">
        <v>4460</v>
      </c>
      <c r="F4941" s="60" t="s">
        <v>8876</v>
      </c>
      <c r="G4941" s="24" t="s">
        <v>9074</v>
      </c>
      <c r="H4941" s="24" t="s">
        <v>194</v>
      </c>
      <c r="I4941" s="24">
        <v>5</v>
      </c>
      <c r="J4941" s="24" t="s">
        <v>9064</v>
      </c>
      <c r="K4941" s="60" t="s">
        <v>31</v>
      </c>
      <c r="L4941" s="60">
        <v>2</v>
      </c>
      <c r="M4941" s="27">
        <f t="shared" si="234"/>
        <v>260</v>
      </c>
      <c r="N4941" s="23"/>
      <c r="O4941" s="184" t="s">
        <v>32</v>
      </c>
      <c r="P4941" s="237"/>
    </row>
    <row r="4942" s="225" customFormat="1" ht="18" customHeight="1" spans="1:16">
      <c r="A4942" s="24">
        <v>4937</v>
      </c>
      <c r="B4942" s="24" t="s">
        <v>23</v>
      </c>
      <c r="C4942" s="24" t="s">
        <v>24</v>
      </c>
      <c r="D4942" s="24" t="s">
        <v>25</v>
      </c>
      <c r="E4942" s="24" t="s">
        <v>4460</v>
      </c>
      <c r="F4942" s="24" t="s">
        <v>8876</v>
      </c>
      <c r="G4942" s="24" t="s">
        <v>9075</v>
      </c>
      <c r="H4942" s="24" t="s">
        <v>194</v>
      </c>
      <c r="I4942" s="24">
        <v>6</v>
      </c>
      <c r="J4942" s="24" t="s">
        <v>9064</v>
      </c>
      <c r="K4942" s="60" t="s">
        <v>31</v>
      </c>
      <c r="L4942" s="60">
        <v>6</v>
      </c>
      <c r="M4942" s="27">
        <f t="shared" si="234"/>
        <v>780</v>
      </c>
      <c r="N4942" s="244"/>
      <c r="O4942" s="184" t="s">
        <v>32</v>
      </c>
      <c r="P4942" s="249"/>
    </row>
    <row r="4943" s="83" customFormat="1" ht="18" customHeight="1" spans="1:16">
      <c r="A4943" s="24">
        <v>4938</v>
      </c>
      <c r="B4943" s="24" t="s">
        <v>23</v>
      </c>
      <c r="C4943" s="24" t="s">
        <v>24</v>
      </c>
      <c r="D4943" s="24" t="s">
        <v>25</v>
      </c>
      <c r="E4943" s="60" t="s">
        <v>4460</v>
      </c>
      <c r="F4943" s="60" t="s">
        <v>8876</v>
      </c>
      <c r="G4943" s="24" t="s">
        <v>9076</v>
      </c>
      <c r="H4943" s="24" t="s">
        <v>194</v>
      </c>
      <c r="I4943" s="24">
        <v>4</v>
      </c>
      <c r="J4943" s="24" t="s">
        <v>9064</v>
      </c>
      <c r="K4943" s="60" t="s">
        <v>31</v>
      </c>
      <c r="L4943" s="60">
        <v>4</v>
      </c>
      <c r="M4943" s="27">
        <f t="shared" si="234"/>
        <v>520</v>
      </c>
      <c r="N4943" s="23"/>
      <c r="O4943" s="184" t="s">
        <v>32</v>
      </c>
      <c r="P4943" s="237"/>
    </row>
    <row r="4944" s="83" customFormat="1" ht="18" customHeight="1" spans="1:16">
      <c r="A4944" s="24">
        <v>4939</v>
      </c>
      <c r="B4944" s="24" t="s">
        <v>23</v>
      </c>
      <c r="C4944" s="24" t="s">
        <v>24</v>
      </c>
      <c r="D4944" s="24" t="s">
        <v>25</v>
      </c>
      <c r="E4944" s="60" t="s">
        <v>4460</v>
      </c>
      <c r="F4944" s="60" t="s">
        <v>8876</v>
      </c>
      <c r="G4944" s="24" t="s">
        <v>9077</v>
      </c>
      <c r="H4944" s="24" t="s">
        <v>194</v>
      </c>
      <c r="I4944" s="24">
        <v>6</v>
      </c>
      <c r="J4944" s="24" t="s">
        <v>9064</v>
      </c>
      <c r="K4944" s="60" t="s">
        <v>31</v>
      </c>
      <c r="L4944" s="60">
        <v>6</v>
      </c>
      <c r="M4944" s="27">
        <f t="shared" si="234"/>
        <v>780</v>
      </c>
      <c r="N4944" s="23"/>
      <c r="O4944" s="184" t="s">
        <v>32</v>
      </c>
      <c r="P4944" s="237"/>
    </row>
    <row r="4945" s="83" customFormat="1" ht="18" customHeight="1" spans="1:16">
      <c r="A4945" s="24">
        <v>4940</v>
      </c>
      <c r="B4945" s="24" t="s">
        <v>23</v>
      </c>
      <c r="C4945" s="24" t="s">
        <v>24</v>
      </c>
      <c r="D4945" s="24" t="s">
        <v>25</v>
      </c>
      <c r="E4945" s="60" t="s">
        <v>4460</v>
      </c>
      <c r="F4945" s="60" t="s">
        <v>8876</v>
      </c>
      <c r="G4945" s="24" t="s">
        <v>6296</v>
      </c>
      <c r="H4945" s="24" t="s">
        <v>6215</v>
      </c>
      <c r="I4945" s="24">
        <v>3</v>
      </c>
      <c r="J4945" s="24" t="s">
        <v>9064</v>
      </c>
      <c r="K4945" s="60" t="s">
        <v>31</v>
      </c>
      <c r="L4945" s="60">
        <v>3</v>
      </c>
      <c r="M4945" s="27">
        <f>L4945*312</f>
        <v>936</v>
      </c>
      <c r="N4945" s="23"/>
      <c r="O4945" s="184" t="s">
        <v>32</v>
      </c>
      <c r="P4945" s="237"/>
    </row>
    <row r="4946" s="83" customFormat="1" ht="18" customHeight="1" spans="1:16">
      <c r="A4946" s="24">
        <v>4941</v>
      </c>
      <c r="B4946" s="24" t="s">
        <v>23</v>
      </c>
      <c r="C4946" s="24" t="s">
        <v>24</v>
      </c>
      <c r="D4946" s="24" t="s">
        <v>25</v>
      </c>
      <c r="E4946" s="60" t="s">
        <v>4460</v>
      </c>
      <c r="F4946" s="60" t="s">
        <v>8876</v>
      </c>
      <c r="G4946" s="24" t="s">
        <v>9078</v>
      </c>
      <c r="H4946" s="24" t="s">
        <v>194</v>
      </c>
      <c r="I4946" s="24">
        <v>5</v>
      </c>
      <c r="J4946" s="24" t="s">
        <v>9064</v>
      </c>
      <c r="K4946" s="60" t="s">
        <v>31</v>
      </c>
      <c r="L4946" s="60">
        <v>5</v>
      </c>
      <c r="M4946" s="27">
        <f t="shared" ref="M4946:M4962" si="235">L4946*130</f>
        <v>650</v>
      </c>
      <c r="N4946" s="23"/>
      <c r="O4946" s="184" t="s">
        <v>32</v>
      </c>
      <c r="P4946" s="237"/>
    </row>
    <row r="4947" s="83" customFormat="1" ht="18" customHeight="1" spans="1:16">
      <c r="A4947" s="24">
        <v>4942</v>
      </c>
      <c r="B4947" s="24" t="s">
        <v>23</v>
      </c>
      <c r="C4947" s="24" t="s">
        <v>24</v>
      </c>
      <c r="D4947" s="24" t="s">
        <v>25</v>
      </c>
      <c r="E4947" s="60" t="s">
        <v>4460</v>
      </c>
      <c r="F4947" s="60" t="s">
        <v>8876</v>
      </c>
      <c r="G4947" s="24" t="s">
        <v>6456</v>
      </c>
      <c r="H4947" s="24" t="s">
        <v>194</v>
      </c>
      <c r="I4947" s="24">
        <v>6</v>
      </c>
      <c r="J4947" s="24" t="s">
        <v>9064</v>
      </c>
      <c r="K4947" s="60" t="s">
        <v>31</v>
      </c>
      <c r="L4947" s="60">
        <v>6</v>
      </c>
      <c r="M4947" s="27">
        <f t="shared" si="235"/>
        <v>780</v>
      </c>
      <c r="N4947" s="23"/>
      <c r="O4947" s="184" t="s">
        <v>32</v>
      </c>
      <c r="P4947" s="237"/>
    </row>
    <row r="4948" s="83" customFormat="1" ht="18" customHeight="1" spans="1:16">
      <c r="A4948" s="24">
        <v>4943</v>
      </c>
      <c r="B4948" s="24" t="s">
        <v>23</v>
      </c>
      <c r="C4948" s="24" t="s">
        <v>24</v>
      </c>
      <c r="D4948" s="24" t="s">
        <v>25</v>
      </c>
      <c r="E4948" s="60" t="s">
        <v>4460</v>
      </c>
      <c r="F4948" s="60" t="s">
        <v>8876</v>
      </c>
      <c r="G4948" s="24" t="s">
        <v>9079</v>
      </c>
      <c r="H4948" s="24" t="s">
        <v>194</v>
      </c>
      <c r="I4948" s="24">
        <v>8</v>
      </c>
      <c r="J4948" s="24" t="s">
        <v>9064</v>
      </c>
      <c r="K4948" s="60" t="s">
        <v>31</v>
      </c>
      <c r="L4948" s="60">
        <v>7</v>
      </c>
      <c r="M4948" s="27">
        <f t="shared" si="235"/>
        <v>910</v>
      </c>
      <c r="N4948" s="23"/>
      <c r="O4948" s="184" t="s">
        <v>32</v>
      </c>
      <c r="P4948" s="237"/>
    </row>
    <row r="4949" s="83" customFormat="1" ht="18" customHeight="1" spans="1:16">
      <c r="A4949" s="24">
        <v>4944</v>
      </c>
      <c r="B4949" s="24" t="s">
        <v>23</v>
      </c>
      <c r="C4949" s="24" t="s">
        <v>24</v>
      </c>
      <c r="D4949" s="24" t="s">
        <v>25</v>
      </c>
      <c r="E4949" s="60" t="s">
        <v>4460</v>
      </c>
      <c r="F4949" s="60" t="s">
        <v>8876</v>
      </c>
      <c r="G4949" s="24" t="s">
        <v>9080</v>
      </c>
      <c r="H4949" s="24" t="s">
        <v>194</v>
      </c>
      <c r="I4949" s="24">
        <v>5</v>
      </c>
      <c r="J4949" s="24" t="s">
        <v>9064</v>
      </c>
      <c r="K4949" s="60" t="s">
        <v>31</v>
      </c>
      <c r="L4949" s="60">
        <v>5</v>
      </c>
      <c r="M4949" s="27">
        <f t="shared" si="235"/>
        <v>650</v>
      </c>
      <c r="N4949" s="23"/>
      <c r="O4949" s="184" t="s">
        <v>32</v>
      </c>
      <c r="P4949" s="237"/>
    </row>
    <row r="4950" s="83" customFormat="1" ht="18" customHeight="1" spans="1:16">
      <c r="A4950" s="24">
        <v>4945</v>
      </c>
      <c r="B4950" s="24" t="s">
        <v>23</v>
      </c>
      <c r="C4950" s="24" t="s">
        <v>24</v>
      </c>
      <c r="D4950" s="24" t="s">
        <v>25</v>
      </c>
      <c r="E4950" s="60" t="s">
        <v>4460</v>
      </c>
      <c r="F4950" s="60" t="s">
        <v>8876</v>
      </c>
      <c r="G4950" s="24" t="s">
        <v>5121</v>
      </c>
      <c r="H4950" s="24" t="s">
        <v>194</v>
      </c>
      <c r="I4950" s="24">
        <v>4</v>
      </c>
      <c r="J4950" s="24" t="s">
        <v>9064</v>
      </c>
      <c r="K4950" s="60" t="s">
        <v>31</v>
      </c>
      <c r="L4950" s="60">
        <v>4</v>
      </c>
      <c r="M4950" s="27">
        <f t="shared" si="235"/>
        <v>520</v>
      </c>
      <c r="N4950" s="23"/>
      <c r="O4950" s="184" t="s">
        <v>32</v>
      </c>
      <c r="P4950" s="237"/>
    </row>
    <row r="4951" s="83" customFormat="1" ht="18" customHeight="1" spans="1:16">
      <c r="A4951" s="24">
        <v>4946</v>
      </c>
      <c r="B4951" s="24" t="s">
        <v>23</v>
      </c>
      <c r="C4951" s="24" t="s">
        <v>24</v>
      </c>
      <c r="D4951" s="24" t="s">
        <v>25</v>
      </c>
      <c r="E4951" s="60" t="s">
        <v>4460</v>
      </c>
      <c r="F4951" s="60" t="s">
        <v>8876</v>
      </c>
      <c r="G4951" s="24" t="s">
        <v>9081</v>
      </c>
      <c r="H4951" s="232" t="s">
        <v>194</v>
      </c>
      <c r="I4951" s="24">
        <v>2</v>
      </c>
      <c r="J4951" s="24" t="s">
        <v>9064</v>
      </c>
      <c r="K4951" s="60" t="s">
        <v>31</v>
      </c>
      <c r="L4951" s="60">
        <v>2</v>
      </c>
      <c r="M4951" s="27">
        <f t="shared" si="235"/>
        <v>260</v>
      </c>
      <c r="N4951" s="23"/>
      <c r="O4951" s="184" t="s">
        <v>32</v>
      </c>
      <c r="P4951" s="237"/>
    </row>
    <row r="4952" s="83" customFormat="1" ht="18" customHeight="1" spans="1:16">
      <c r="A4952" s="24">
        <v>4947</v>
      </c>
      <c r="B4952" s="24" t="s">
        <v>23</v>
      </c>
      <c r="C4952" s="24" t="s">
        <v>24</v>
      </c>
      <c r="D4952" s="24" t="s">
        <v>25</v>
      </c>
      <c r="E4952" s="60" t="s">
        <v>4460</v>
      </c>
      <c r="F4952" s="60" t="s">
        <v>8876</v>
      </c>
      <c r="G4952" s="24" t="s">
        <v>9082</v>
      </c>
      <c r="H4952" s="232" t="s">
        <v>194</v>
      </c>
      <c r="I4952" s="24">
        <v>3</v>
      </c>
      <c r="J4952" s="24" t="s">
        <v>9064</v>
      </c>
      <c r="K4952" s="60" t="s">
        <v>31</v>
      </c>
      <c r="L4952" s="60">
        <v>3</v>
      </c>
      <c r="M4952" s="27">
        <f t="shared" si="235"/>
        <v>390</v>
      </c>
      <c r="N4952" s="23"/>
      <c r="O4952" s="184" t="s">
        <v>32</v>
      </c>
      <c r="P4952" s="237"/>
    </row>
    <row r="4953" s="83" customFormat="1" ht="18" customHeight="1" spans="1:16">
      <c r="A4953" s="24">
        <v>4948</v>
      </c>
      <c r="B4953" s="24" t="s">
        <v>23</v>
      </c>
      <c r="C4953" s="24" t="s">
        <v>24</v>
      </c>
      <c r="D4953" s="24" t="s">
        <v>25</v>
      </c>
      <c r="E4953" s="60" t="s">
        <v>4460</v>
      </c>
      <c r="F4953" s="60" t="s">
        <v>8876</v>
      </c>
      <c r="G4953" s="24" t="s">
        <v>9083</v>
      </c>
      <c r="H4953" s="24" t="s">
        <v>194</v>
      </c>
      <c r="I4953" s="24">
        <v>4</v>
      </c>
      <c r="J4953" s="24" t="s">
        <v>9064</v>
      </c>
      <c r="K4953" s="60" t="s">
        <v>31</v>
      </c>
      <c r="L4953" s="60">
        <v>4</v>
      </c>
      <c r="M4953" s="27">
        <f t="shared" si="235"/>
        <v>520</v>
      </c>
      <c r="N4953" s="23"/>
      <c r="O4953" s="184" t="s">
        <v>32</v>
      </c>
      <c r="P4953" s="237"/>
    </row>
    <row r="4954" s="83" customFormat="1" ht="18" customHeight="1" spans="1:16">
      <c r="A4954" s="24">
        <v>4949</v>
      </c>
      <c r="B4954" s="24" t="s">
        <v>23</v>
      </c>
      <c r="C4954" s="24" t="s">
        <v>24</v>
      </c>
      <c r="D4954" s="24" t="s">
        <v>25</v>
      </c>
      <c r="E4954" s="60" t="s">
        <v>4460</v>
      </c>
      <c r="F4954" s="60" t="s">
        <v>8876</v>
      </c>
      <c r="G4954" s="24" t="s">
        <v>9084</v>
      </c>
      <c r="H4954" s="24" t="s">
        <v>194</v>
      </c>
      <c r="I4954" s="24">
        <v>5</v>
      </c>
      <c r="J4954" s="24" t="s">
        <v>9064</v>
      </c>
      <c r="K4954" s="60" t="s">
        <v>31</v>
      </c>
      <c r="L4954" s="60">
        <v>5</v>
      </c>
      <c r="M4954" s="27">
        <f t="shared" si="235"/>
        <v>650</v>
      </c>
      <c r="N4954" s="23"/>
      <c r="O4954" s="184" t="s">
        <v>32</v>
      </c>
      <c r="P4954" s="237"/>
    </row>
    <row r="4955" s="83" customFormat="1" ht="18" customHeight="1" spans="1:16">
      <c r="A4955" s="24">
        <v>4950</v>
      </c>
      <c r="B4955" s="24" t="s">
        <v>23</v>
      </c>
      <c r="C4955" s="24" t="s">
        <v>24</v>
      </c>
      <c r="D4955" s="24" t="s">
        <v>25</v>
      </c>
      <c r="E4955" s="60" t="s">
        <v>4460</v>
      </c>
      <c r="F4955" s="60" t="s">
        <v>8876</v>
      </c>
      <c r="G4955" s="24" t="s">
        <v>9085</v>
      </c>
      <c r="H4955" s="24" t="s">
        <v>194</v>
      </c>
      <c r="I4955" s="24">
        <v>5</v>
      </c>
      <c r="J4955" s="24" t="s">
        <v>9064</v>
      </c>
      <c r="K4955" s="60" t="s">
        <v>31</v>
      </c>
      <c r="L4955" s="60">
        <v>5</v>
      </c>
      <c r="M4955" s="27">
        <f t="shared" si="235"/>
        <v>650</v>
      </c>
      <c r="N4955" s="23"/>
      <c r="O4955" s="184" t="s">
        <v>32</v>
      </c>
      <c r="P4955" s="237"/>
    </row>
    <row r="4956" s="83" customFormat="1" ht="18" customHeight="1" spans="1:16">
      <c r="A4956" s="24">
        <v>4951</v>
      </c>
      <c r="B4956" s="24" t="s">
        <v>23</v>
      </c>
      <c r="C4956" s="24" t="s">
        <v>24</v>
      </c>
      <c r="D4956" s="24" t="s">
        <v>25</v>
      </c>
      <c r="E4956" s="60" t="s">
        <v>4460</v>
      </c>
      <c r="F4956" s="60" t="s">
        <v>8876</v>
      </c>
      <c r="G4956" s="24" t="s">
        <v>9086</v>
      </c>
      <c r="H4956" s="24" t="s">
        <v>194</v>
      </c>
      <c r="I4956" s="24">
        <v>5</v>
      </c>
      <c r="J4956" s="24" t="s">
        <v>9064</v>
      </c>
      <c r="K4956" s="60" t="s">
        <v>31</v>
      </c>
      <c r="L4956" s="60">
        <v>5</v>
      </c>
      <c r="M4956" s="27">
        <f t="shared" si="235"/>
        <v>650</v>
      </c>
      <c r="N4956" s="23"/>
      <c r="O4956" s="184" t="s">
        <v>32</v>
      </c>
      <c r="P4956" s="237"/>
    </row>
    <row r="4957" s="83" customFormat="1" ht="18" customHeight="1" spans="1:16">
      <c r="A4957" s="24">
        <v>4952</v>
      </c>
      <c r="B4957" s="24" t="s">
        <v>23</v>
      </c>
      <c r="C4957" s="24" t="s">
        <v>24</v>
      </c>
      <c r="D4957" s="24" t="s">
        <v>25</v>
      </c>
      <c r="E4957" s="60" t="s">
        <v>4460</v>
      </c>
      <c r="F4957" s="60" t="s">
        <v>8876</v>
      </c>
      <c r="G4957" s="24" t="s">
        <v>9087</v>
      </c>
      <c r="H4957" s="24" t="s">
        <v>194</v>
      </c>
      <c r="I4957" s="24">
        <v>4</v>
      </c>
      <c r="J4957" s="24" t="s">
        <v>9064</v>
      </c>
      <c r="K4957" s="60" t="s">
        <v>31</v>
      </c>
      <c r="L4957" s="60">
        <v>4</v>
      </c>
      <c r="M4957" s="27">
        <f t="shared" si="235"/>
        <v>520</v>
      </c>
      <c r="N4957" s="23"/>
      <c r="O4957" s="184" t="s">
        <v>32</v>
      </c>
      <c r="P4957" s="237"/>
    </row>
    <row r="4958" s="83" customFormat="1" ht="18" customHeight="1" spans="1:16">
      <c r="A4958" s="24">
        <v>4953</v>
      </c>
      <c r="B4958" s="24" t="s">
        <v>23</v>
      </c>
      <c r="C4958" s="24" t="s">
        <v>24</v>
      </c>
      <c r="D4958" s="24" t="s">
        <v>25</v>
      </c>
      <c r="E4958" s="60" t="s">
        <v>4460</v>
      </c>
      <c r="F4958" s="60" t="s">
        <v>8876</v>
      </c>
      <c r="G4958" s="24" t="s">
        <v>9088</v>
      </c>
      <c r="H4958" s="24" t="s">
        <v>194</v>
      </c>
      <c r="I4958" s="24">
        <v>4</v>
      </c>
      <c r="J4958" s="24" t="s">
        <v>9064</v>
      </c>
      <c r="K4958" s="60" t="s">
        <v>31</v>
      </c>
      <c r="L4958" s="60">
        <v>4</v>
      </c>
      <c r="M4958" s="27">
        <f t="shared" si="235"/>
        <v>520</v>
      </c>
      <c r="N4958" s="23"/>
      <c r="O4958" s="184" t="s">
        <v>32</v>
      </c>
      <c r="P4958" s="237"/>
    </row>
    <row r="4959" s="83" customFormat="1" ht="18" customHeight="1" spans="1:16">
      <c r="A4959" s="24">
        <v>4954</v>
      </c>
      <c r="B4959" s="24" t="s">
        <v>23</v>
      </c>
      <c r="C4959" s="24" t="s">
        <v>24</v>
      </c>
      <c r="D4959" s="24" t="s">
        <v>25</v>
      </c>
      <c r="E4959" s="60" t="s">
        <v>4460</v>
      </c>
      <c r="F4959" s="60" t="s">
        <v>8876</v>
      </c>
      <c r="G4959" s="24" t="s">
        <v>9089</v>
      </c>
      <c r="H4959" s="24" t="s">
        <v>194</v>
      </c>
      <c r="I4959" s="24">
        <v>4</v>
      </c>
      <c r="J4959" s="24" t="s">
        <v>9064</v>
      </c>
      <c r="K4959" s="60" t="s">
        <v>31</v>
      </c>
      <c r="L4959" s="60">
        <v>4</v>
      </c>
      <c r="M4959" s="27">
        <f t="shared" si="235"/>
        <v>520</v>
      </c>
      <c r="N4959" s="23"/>
      <c r="O4959" s="184" t="s">
        <v>32</v>
      </c>
      <c r="P4959" s="237"/>
    </row>
    <row r="4960" s="83" customFormat="1" ht="18" customHeight="1" spans="1:16">
      <c r="A4960" s="24">
        <v>4955</v>
      </c>
      <c r="B4960" s="24" t="s">
        <v>23</v>
      </c>
      <c r="C4960" s="24" t="s">
        <v>24</v>
      </c>
      <c r="D4960" s="24" t="s">
        <v>25</v>
      </c>
      <c r="E4960" s="60" t="s">
        <v>4460</v>
      </c>
      <c r="F4960" s="60" t="s">
        <v>8876</v>
      </c>
      <c r="G4960" s="24" t="s">
        <v>9090</v>
      </c>
      <c r="H4960" s="24" t="s">
        <v>194</v>
      </c>
      <c r="I4960" s="24">
        <v>7</v>
      </c>
      <c r="J4960" s="24" t="s">
        <v>9064</v>
      </c>
      <c r="K4960" s="60" t="s">
        <v>31</v>
      </c>
      <c r="L4960" s="60">
        <v>7</v>
      </c>
      <c r="M4960" s="27">
        <f t="shared" si="235"/>
        <v>910</v>
      </c>
      <c r="N4960" s="23"/>
      <c r="O4960" s="184" t="s">
        <v>32</v>
      </c>
      <c r="P4960" s="237"/>
    </row>
    <row r="4961" s="83" customFormat="1" ht="18" customHeight="1" spans="1:16">
      <c r="A4961" s="24">
        <v>4956</v>
      </c>
      <c r="B4961" s="24" t="s">
        <v>23</v>
      </c>
      <c r="C4961" s="24" t="s">
        <v>24</v>
      </c>
      <c r="D4961" s="24" t="s">
        <v>25</v>
      </c>
      <c r="E4961" s="24" t="s">
        <v>4460</v>
      </c>
      <c r="F4961" s="24" t="s">
        <v>8876</v>
      </c>
      <c r="G4961" s="24" t="s">
        <v>9091</v>
      </c>
      <c r="H4961" s="232" t="s">
        <v>194</v>
      </c>
      <c r="I4961" s="24">
        <v>2</v>
      </c>
      <c r="J4961" s="24" t="s">
        <v>9064</v>
      </c>
      <c r="K4961" s="60" t="s">
        <v>31</v>
      </c>
      <c r="L4961" s="60">
        <v>2</v>
      </c>
      <c r="M4961" s="27">
        <f t="shared" si="235"/>
        <v>260</v>
      </c>
      <c r="N4961" s="23"/>
      <c r="O4961" s="184" t="s">
        <v>32</v>
      </c>
      <c r="P4961" s="237"/>
    </row>
    <row r="4962" s="83" customFormat="1" ht="18" customHeight="1" spans="1:16">
      <c r="A4962" s="24">
        <v>4957</v>
      </c>
      <c r="B4962" s="24" t="s">
        <v>23</v>
      </c>
      <c r="C4962" s="24" t="s">
        <v>24</v>
      </c>
      <c r="D4962" s="24" t="s">
        <v>25</v>
      </c>
      <c r="E4962" s="60" t="s">
        <v>4460</v>
      </c>
      <c r="F4962" s="60" t="s">
        <v>8876</v>
      </c>
      <c r="G4962" s="24" t="s">
        <v>9092</v>
      </c>
      <c r="H4962" s="24" t="s">
        <v>194</v>
      </c>
      <c r="I4962" s="24">
        <v>6</v>
      </c>
      <c r="J4962" s="24" t="s">
        <v>9064</v>
      </c>
      <c r="K4962" s="60" t="s">
        <v>31</v>
      </c>
      <c r="L4962" s="60">
        <v>6</v>
      </c>
      <c r="M4962" s="27">
        <f t="shared" si="235"/>
        <v>780</v>
      </c>
      <c r="N4962" s="23"/>
      <c r="O4962" s="184" t="s">
        <v>32</v>
      </c>
      <c r="P4962" s="237"/>
    </row>
    <row r="4963" s="83" customFormat="1" ht="18" customHeight="1" spans="1:16">
      <c r="A4963" s="24">
        <v>4958</v>
      </c>
      <c r="B4963" s="24" t="s">
        <v>23</v>
      </c>
      <c r="C4963" s="24" t="s">
        <v>24</v>
      </c>
      <c r="D4963" s="24" t="s">
        <v>25</v>
      </c>
      <c r="E4963" s="60" t="s">
        <v>4460</v>
      </c>
      <c r="F4963" s="60" t="s">
        <v>8876</v>
      </c>
      <c r="G4963" s="24" t="s">
        <v>9093</v>
      </c>
      <c r="H4963" s="232" t="s">
        <v>194</v>
      </c>
      <c r="I4963" s="24">
        <v>1</v>
      </c>
      <c r="J4963" s="24" t="s">
        <v>9064</v>
      </c>
      <c r="K4963" s="60" t="s">
        <v>31</v>
      </c>
      <c r="L4963" s="60">
        <v>1</v>
      </c>
      <c r="M4963" s="27">
        <f>L4963*312</f>
        <v>312</v>
      </c>
      <c r="N4963" s="23"/>
      <c r="O4963" s="184" t="s">
        <v>32</v>
      </c>
      <c r="P4963" s="237"/>
    </row>
    <row r="4964" s="83" customFormat="1" ht="18" customHeight="1" spans="1:16">
      <c r="A4964" s="24">
        <v>4959</v>
      </c>
      <c r="B4964" s="24" t="s">
        <v>23</v>
      </c>
      <c r="C4964" s="24" t="s">
        <v>24</v>
      </c>
      <c r="D4964" s="24" t="s">
        <v>25</v>
      </c>
      <c r="E4964" s="60" t="s">
        <v>4460</v>
      </c>
      <c r="F4964" s="60" t="s">
        <v>8876</v>
      </c>
      <c r="G4964" s="24" t="s">
        <v>9094</v>
      </c>
      <c r="H4964" s="24" t="s">
        <v>194</v>
      </c>
      <c r="I4964" s="24">
        <v>5</v>
      </c>
      <c r="J4964" s="24" t="s">
        <v>9064</v>
      </c>
      <c r="K4964" s="60" t="s">
        <v>31</v>
      </c>
      <c r="L4964" s="60">
        <v>5</v>
      </c>
      <c r="M4964" s="27">
        <f t="shared" ref="M4964:M4972" si="236">L4964*130</f>
        <v>650</v>
      </c>
      <c r="N4964" s="23"/>
      <c r="O4964" s="184" t="s">
        <v>32</v>
      </c>
      <c r="P4964" s="237"/>
    </row>
    <row r="4965" s="83" customFormat="1" ht="18" customHeight="1" spans="1:16">
      <c r="A4965" s="24">
        <v>4960</v>
      </c>
      <c r="B4965" s="24" t="s">
        <v>23</v>
      </c>
      <c r="C4965" s="24" t="s">
        <v>24</v>
      </c>
      <c r="D4965" s="24" t="s">
        <v>25</v>
      </c>
      <c r="E4965" s="24" t="s">
        <v>4460</v>
      </c>
      <c r="F4965" s="24" t="s">
        <v>8876</v>
      </c>
      <c r="G4965" s="24" t="s">
        <v>9095</v>
      </c>
      <c r="H4965" s="24" t="s">
        <v>194</v>
      </c>
      <c r="I4965" s="24">
        <v>6</v>
      </c>
      <c r="J4965" s="24" t="s">
        <v>9064</v>
      </c>
      <c r="K4965" s="60" t="s">
        <v>31</v>
      </c>
      <c r="L4965" s="60">
        <v>6</v>
      </c>
      <c r="M4965" s="27">
        <f t="shared" si="236"/>
        <v>780</v>
      </c>
      <c r="N4965" s="23"/>
      <c r="O4965" s="184" t="s">
        <v>32</v>
      </c>
      <c r="P4965" s="237"/>
    </row>
    <row r="4966" s="83" customFormat="1" ht="18" customHeight="1" spans="1:16">
      <c r="A4966" s="24">
        <v>4961</v>
      </c>
      <c r="B4966" s="24" t="s">
        <v>23</v>
      </c>
      <c r="C4966" s="24" t="s">
        <v>24</v>
      </c>
      <c r="D4966" s="24" t="s">
        <v>25</v>
      </c>
      <c r="E4966" s="60" t="s">
        <v>4460</v>
      </c>
      <c r="F4966" s="60" t="s">
        <v>8876</v>
      </c>
      <c r="G4966" s="24" t="s">
        <v>9096</v>
      </c>
      <c r="H4966" s="24" t="s">
        <v>194</v>
      </c>
      <c r="I4966" s="24">
        <v>4</v>
      </c>
      <c r="J4966" s="24" t="s">
        <v>9064</v>
      </c>
      <c r="K4966" s="60" t="s">
        <v>31</v>
      </c>
      <c r="L4966" s="60">
        <v>4</v>
      </c>
      <c r="M4966" s="27">
        <f t="shared" si="236"/>
        <v>520</v>
      </c>
      <c r="N4966" s="23"/>
      <c r="O4966" s="184" t="s">
        <v>32</v>
      </c>
      <c r="P4966" s="237"/>
    </row>
    <row r="4967" s="83" customFormat="1" ht="18" customHeight="1" spans="1:16">
      <c r="A4967" s="24">
        <v>4962</v>
      </c>
      <c r="B4967" s="24" t="s">
        <v>23</v>
      </c>
      <c r="C4967" s="24" t="s">
        <v>24</v>
      </c>
      <c r="D4967" s="24" t="s">
        <v>25</v>
      </c>
      <c r="E4967" s="60" t="s">
        <v>4460</v>
      </c>
      <c r="F4967" s="60" t="s">
        <v>8876</v>
      </c>
      <c r="G4967" s="24" t="s">
        <v>9097</v>
      </c>
      <c r="H4967" s="24" t="s">
        <v>194</v>
      </c>
      <c r="I4967" s="24">
        <v>7</v>
      </c>
      <c r="J4967" s="24" t="s">
        <v>9064</v>
      </c>
      <c r="K4967" s="60" t="s">
        <v>31</v>
      </c>
      <c r="L4967" s="60">
        <v>7</v>
      </c>
      <c r="M4967" s="27">
        <f t="shared" si="236"/>
        <v>910</v>
      </c>
      <c r="N4967" s="23"/>
      <c r="O4967" s="184" t="s">
        <v>32</v>
      </c>
      <c r="P4967" s="237"/>
    </row>
    <row r="4968" s="83" customFormat="1" ht="18" customHeight="1" spans="1:16">
      <c r="A4968" s="24">
        <v>4963</v>
      </c>
      <c r="B4968" s="24" t="s">
        <v>23</v>
      </c>
      <c r="C4968" s="24" t="s">
        <v>24</v>
      </c>
      <c r="D4968" s="24" t="s">
        <v>25</v>
      </c>
      <c r="E4968" s="24" t="s">
        <v>4460</v>
      </c>
      <c r="F4968" s="24" t="s">
        <v>8876</v>
      </c>
      <c r="G4968" s="24" t="s">
        <v>9098</v>
      </c>
      <c r="H4968" s="24" t="s">
        <v>194</v>
      </c>
      <c r="I4968" s="24">
        <v>4</v>
      </c>
      <c r="J4968" s="24" t="s">
        <v>9064</v>
      </c>
      <c r="K4968" s="60" t="s">
        <v>31</v>
      </c>
      <c r="L4968" s="60">
        <v>3</v>
      </c>
      <c r="M4968" s="27">
        <f t="shared" si="236"/>
        <v>390</v>
      </c>
      <c r="N4968" s="23"/>
      <c r="O4968" s="184" t="s">
        <v>32</v>
      </c>
      <c r="P4968" s="237"/>
    </row>
    <row r="4969" s="83" customFormat="1" ht="18" customHeight="1" spans="1:16">
      <c r="A4969" s="24">
        <v>4964</v>
      </c>
      <c r="B4969" s="24" t="s">
        <v>23</v>
      </c>
      <c r="C4969" s="24" t="s">
        <v>24</v>
      </c>
      <c r="D4969" s="24" t="s">
        <v>25</v>
      </c>
      <c r="E4969" s="60" t="s">
        <v>4460</v>
      </c>
      <c r="F4969" s="60" t="s">
        <v>8876</v>
      </c>
      <c r="G4969" s="24" t="s">
        <v>9099</v>
      </c>
      <c r="H4969" s="232" t="s">
        <v>194</v>
      </c>
      <c r="I4969" s="24">
        <v>3</v>
      </c>
      <c r="J4969" s="24" t="s">
        <v>9064</v>
      </c>
      <c r="K4969" s="60" t="s">
        <v>31</v>
      </c>
      <c r="L4969" s="60">
        <v>3</v>
      </c>
      <c r="M4969" s="27">
        <f t="shared" si="236"/>
        <v>390</v>
      </c>
      <c r="N4969" s="23"/>
      <c r="O4969" s="184" t="s">
        <v>32</v>
      </c>
      <c r="P4969" s="237"/>
    </row>
    <row r="4970" s="83" customFormat="1" ht="18" customHeight="1" spans="1:16">
      <c r="A4970" s="24">
        <v>4965</v>
      </c>
      <c r="B4970" s="24" t="s">
        <v>23</v>
      </c>
      <c r="C4970" s="24" t="s">
        <v>24</v>
      </c>
      <c r="D4970" s="24" t="s">
        <v>25</v>
      </c>
      <c r="E4970" s="60" t="s">
        <v>4460</v>
      </c>
      <c r="F4970" s="60" t="s">
        <v>8876</v>
      </c>
      <c r="G4970" s="24" t="s">
        <v>9100</v>
      </c>
      <c r="H4970" s="24" t="s">
        <v>194</v>
      </c>
      <c r="I4970" s="24">
        <v>4</v>
      </c>
      <c r="J4970" s="24" t="s">
        <v>9064</v>
      </c>
      <c r="K4970" s="60" t="s">
        <v>31</v>
      </c>
      <c r="L4970" s="60">
        <v>4</v>
      </c>
      <c r="M4970" s="27">
        <f t="shared" si="236"/>
        <v>520</v>
      </c>
      <c r="N4970" s="23"/>
      <c r="O4970" s="184" t="s">
        <v>32</v>
      </c>
      <c r="P4970" s="237"/>
    </row>
    <row r="4971" s="83" customFormat="1" ht="18" customHeight="1" spans="1:16">
      <c r="A4971" s="24">
        <v>4966</v>
      </c>
      <c r="B4971" s="24" t="s">
        <v>23</v>
      </c>
      <c r="C4971" s="24" t="s">
        <v>24</v>
      </c>
      <c r="D4971" s="24" t="s">
        <v>25</v>
      </c>
      <c r="E4971" s="60" t="s">
        <v>4460</v>
      </c>
      <c r="F4971" s="60" t="s">
        <v>8876</v>
      </c>
      <c r="G4971" s="24" t="s">
        <v>9101</v>
      </c>
      <c r="H4971" s="24" t="s">
        <v>1583</v>
      </c>
      <c r="I4971" s="24">
        <v>4</v>
      </c>
      <c r="J4971" s="24" t="s">
        <v>9064</v>
      </c>
      <c r="K4971" s="60" t="s">
        <v>31</v>
      </c>
      <c r="L4971" s="60">
        <v>4</v>
      </c>
      <c r="M4971" s="27">
        <f t="shared" si="236"/>
        <v>520</v>
      </c>
      <c r="N4971" s="23"/>
      <c r="O4971" s="184" t="s">
        <v>32</v>
      </c>
      <c r="P4971" s="237"/>
    </row>
    <row r="4972" s="83" customFormat="1" ht="18" customHeight="1" spans="1:16">
      <c r="A4972" s="24">
        <v>4967</v>
      </c>
      <c r="B4972" s="24" t="s">
        <v>23</v>
      </c>
      <c r="C4972" s="24" t="s">
        <v>24</v>
      </c>
      <c r="D4972" s="24" t="s">
        <v>25</v>
      </c>
      <c r="E4972" s="60" t="s">
        <v>4460</v>
      </c>
      <c r="F4972" s="60" t="s">
        <v>8876</v>
      </c>
      <c r="G4972" s="24" t="s">
        <v>9102</v>
      </c>
      <c r="H4972" s="24" t="s">
        <v>194</v>
      </c>
      <c r="I4972" s="24">
        <v>6</v>
      </c>
      <c r="J4972" s="24" t="s">
        <v>9064</v>
      </c>
      <c r="K4972" s="60" t="s">
        <v>31</v>
      </c>
      <c r="L4972" s="60">
        <v>6</v>
      </c>
      <c r="M4972" s="27">
        <f t="shared" si="236"/>
        <v>780</v>
      </c>
      <c r="N4972" s="23"/>
      <c r="O4972" s="184" t="s">
        <v>32</v>
      </c>
      <c r="P4972" s="237"/>
    </row>
    <row r="4973" s="83" customFormat="1" ht="18" customHeight="1" spans="1:16">
      <c r="A4973" s="24">
        <v>4968</v>
      </c>
      <c r="B4973" s="24" t="s">
        <v>23</v>
      </c>
      <c r="C4973" s="24" t="s">
        <v>24</v>
      </c>
      <c r="D4973" s="24" t="s">
        <v>25</v>
      </c>
      <c r="E4973" s="60" t="s">
        <v>4460</v>
      </c>
      <c r="F4973" s="60" t="s">
        <v>8876</v>
      </c>
      <c r="G4973" s="24" t="s">
        <v>9103</v>
      </c>
      <c r="H4973" s="24" t="s">
        <v>51</v>
      </c>
      <c r="I4973" s="24">
        <v>2</v>
      </c>
      <c r="J4973" s="24" t="s">
        <v>9104</v>
      </c>
      <c r="K4973" s="60" t="s">
        <v>31</v>
      </c>
      <c r="L4973" s="60">
        <v>2</v>
      </c>
      <c r="M4973" s="27">
        <f>L4973*312</f>
        <v>624</v>
      </c>
      <c r="N4973" s="23"/>
      <c r="O4973" s="184" t="s">
        <v>32</v>
      </c>
      <c r="P4973" s="237"/>
    </row>
    <row r="4974" s="83" customFormat="1" ht="18" customHeight="1" spans="1:16">
      <c r="A4974" s="24">
        <v>4969</v>
      </c>
      <c r="B4974" s="24" t="s">
        <v>23</v>
      </c>
      <c r="C4974" s="24" t="s">
        <v>24</v>
      </c>
      <c r="D4974" s="24" t="s">
        <v>25</v>
      </c>
      <c r="E4974" s="60" t="s">
        <v>4460</v>
      </c>
      <c r="F4974" s="60" t="s">
        <v>8876</v>
      </c>
      <c r="G4974" s="24" t="s">
        <v>5522</v>
      </c>
      <c r="H4974" s="24" t="s">
        <v>51</v>
      </c>
      <c r="I4974" s="24">
        <v>3</v>
      </c>
      <c r="J4974" s="24" t="s">
        <v>9104</v>
      </c>
      <c r="K4974" s="60" t="s">
        <v>31</v>
      </c>
      <c r="L4974" s="60">
        <v>3</v>
      </c>
      <c r="M4974" s="27">
        <f>L4974*312</f>
        <v>936</v>
      </c>
      <c r="N4974" s="23"/>
      <c r="O4974" s="184" t="s">
        <v>32</v>
      </c>
      <c r="P4974" s="237"/>
    </row>
    <row r="4975" s="83" customFormat="1" ht="18" customHeight="1" spans="1:16">
      <c r="A4975" s="24">
        <v>4970</v>
      </c>
      <c r="B4975" s="24" t="s">
        <v>23</v>
      </c>
      <c r="C4975" s="24" t="s">
        <v>24</v>
      </c>
      <c r="D4975" s="24" t="s">
        <v>25</v>
      </c>
      <c r="E4975" s="60" t="s">
        <v>4460</v>
      </c>
      <c r="F4975" s="60" t="s">
        <v>8876</v>
      </c>
      <c r="G4975" s="24" t="s">
        <v>940</v>
      </c>
      <c r="H4975" s="232" t="s">
        <v>194</v>
      </c>
      <c r="I4975" s="24">
        <v>2</v>
      </c>
      <c r="J4975" s="24" t="s">
        <v>9104</v>
      </c>
      <c r="K4975" s="60" t="s">
        <v>31</v>
      </c>
      <c r="L4975" s="60">
        <v>2</v>
      </c>
      <c r="M4975" s="27">
        <f>L4975*130</f>
        <v>260</v>
      </c>
      <c r="N4975" s="23"/>
      <c r="O4975" s="184" t="s">
        <v>32</v>
      </c>
      <c r="P4975" s="237"/>
    </row>
    <row r="4976" s="83" customFormat="1" ht="18" customHeight="1" spans="1:16">
      <c r="A4976" s="24">
        <v>4971</v>
      </c>
      <c r="B4976" s="24" t="s">
        <v>23</v>
      </c>
      <c r="C4976" s="24" t="s">
        <v>24</v>
      </c>
      <c r="D4976" s="24" t="s">
        <v>25</v>
      </c>
      <c r="E4976" s="60" t="s">
        <v>4460</v>
      </c>
      <c r="F4976" s="60" t="s">
        <v>8876</v>
      </c>
      <c r="G4976" s="24" t="s">
        <v>9105</v>
      </c>
      <c r="H4976" s="24" t="s">
        <v>1583</v>
      </c>
      <c r="I4976" s="24">
        <v>5</v>
      </c>
      <c r="J4976" s="24" t="s">
        <v>9104</v>
      </c>
      <c r="K4976" s="60" t="s">
        <v>31</v>
      </c>
      <c r="L4976" s="60">
        <v>5</v>
      </c>
      <c r="M4976" s="27">
        <f>L4976*130</f>
        <v>650</v>
      </c>
      <c r="N4976" s="23"/>
      <c r="O4976" s="184" t="s">
        <v>32</v>
      </c>
      <c r="P4976" s="237"/>
    </row>
    <row r="4977" s="83" customFormat="1" ht="18" customHeight="1" spans="1:16">
      <c r="A4977" s="24">
        <v>4972</v>
      </c>
      <c r="B4977" s="24" t="s">
        <v>23</v>
      </c>
      <c r="C4977" s="24" t="s">
        <v>24</v>
      </c>
      <c r="D4977" s="24" t="s">
        <v>25</v>
      </c>
      <c r="E4977" s="24" t="s">
        <v>4460</v>
      </c>
      <c r="F4977" s="24" t="s">
        <v>8876</v>
      </c>
      <c r="G4977" s="24" t="s">
        <v>9106</v>
      </c>
      <c r="H4977" s="24" t="s">
        <v>194</v>
      </c>
      <c r="I4977" s="24">
        <v>7</v>
      </c>
      <c r="J4977" s="24" t="s">
        <v>9104</v>
      </c>
      <c r="K4977" s="60" t="s">
        <v>31</v>
      </c>
      <c r="L4977" s="60">
        <v>6</v>
      </c>
      <c r="M4977" s="27">
        <f>L4977*130</f>
        <v>780</v>
      </c>
      <c r="N4977" s="23"/>
      <c r="O4977" s="184" t="s">
        <v>32</v>
      </c>
      <c r="P4977" s="237"/>
    </row>
    <row r="4978" s="83" customFormat="1" ht="18" customHeight="1" spans="1:16">
      <c r="A4978" s="24">
        <v>4973</v>
      </c>
      <c r="B4978" s="24" t="s">
        <v>23</v>
      </c>
      <c r="C4978" s="24" t="s">
        <v>24</v>
      </c>
      <c r="D4978" s="24" t="s">
        <v>25</v>
      </c>
      <c r="E4978" s="24" t="s">
        <v>4460</v>
      </c>
      <c r="F4978" s="24" t="s">
        <v>8876</v>
      </c>
      <c r="G4978" s="24" t="s">
        <v>9107</v>
      </c>
      <c r="H4978" s="24" t="s">
        <v>194</v>
      </c>
      <c r="I4978" s="24">
        <v>5</v>
      </c>
      <c r="J4978" s="24" t="s">
        <v>9104</v>
      </c>
      <c r="K4978" s="60" t="s">
        <v>31</v>
      </c>
      <c r="L4978" s="60">
        <v>5</v>
      </c>
      <c r="M4978" s="27">
        <f>L4978*130</f>
        <v>650</v>
      </c>
      <c r="N4978" s="23"/>
      <c r="O4978" s="184" t="s">
        <v>32</v>
      </c>
      <c r="P4978" s="237"/>
    </row>
    <row r="4979" s="83" customFormat="1" ht="18" customHeight="1" spans="1:16">
      <c r="A4979" s="24">
        <v>4974</v>
      </c>
      <c r="B4979" s="24" t="s">
        <v>23</v>
      </c>
      <c r="C4979" s="24" t="s">
        <v>24</v>
      </c>
      <c r="D4979" s="24" t="s">
        <v>25</v>
      </c>
      <c r="E4979" s="60" t="s">
        <v>4460</v>
      </c>
      <c r="F4979" s="60" t="s">
        <v>8876</v>
      </c>
      <c r="G4979" s="24" t="s">
        <v>5099</v>
      </c>
      <c r="H4979" s="24" t="s">
        <v>1583</v>
      </c>
      <c r="I4979" s="24">
        <v>6</v>
      </c>
      <c r="J4979" s="24" t="s">
        <v>9104</v>
      </c>
      <c r="K4979" s="60" t="s">
        <v>31</v>
      </c>
      <c r="L4979" s="60">
        <v>6</v>
      </c>
      <c r="M4979" s="27">
        <f>L4979*130</f>
        <v>780</v>
      </c>
      <c r="N4979" s="23"/>
      <c r="O4979" s="184" t="s">
        <v>32</v>
      </c>
      <c r="P4979" s="237"/>
    </row>
    <row r="4980" s="83" customFormat="1" ht="18" customHeight="1" spans="1:16">
      <c r="A4980" s="24">
        <v>4975</v>
      </c>
      <c r="B4980" s="24" t="s">
        <v>23</v>
      </c>
      <c r="C4980" s="24" t="s">
        <v>24</v>
      </c>
      <c r="D4980" s="24" t="s">
        <v>25</v>
      </c>
      <c r="E4980" s="60" t="s">
        <v>4460</v>
      </c>
      <c r="F4980" s="60" t="s">
        <v>8876</v>
      </c>
      <c r="G4980" s="24" t="s">
        <v>593</v>
      </c>
      <c r="H4980" s="24" t="s">
        <v>1583</v>
      </c>
      <c r="I4980" s="24">
        <v>2</v>
      </c>
      <c r="J4980" s="24" t="s">
        <v>9104</v>
      </c>
      <c r="K4980" s="60" t="s">
        <v>31</v>
      </c>
      <c r="L4980" s="60">
        <v>2</v>
      </c>
      <c r="M4980" s="27">
        <f>L4980*312</f>
        <v>624</v>
      </c>
      <c r="N4980" s="23"/>
      <c r="O4980" s="184" t="s">
        <v>32</v>
      </c>
      <c r="P4980" s="237"/>
    </row>
    <row r="4981" s="83" customFormat="1" ht="18" customHeight="1" spans="1:16">
      <c r="A4981" s="24">
        <v>4976</v>
      </c>
      <c r="B4981" s="24" t="s">
        <v>23</v>
      </c>
      <c r="C4981" s="24" t="s">
        <v>24</v>
      </c>
      <c r="D4981" s="24" t="s">
        <v>25</v>
      </c>
      <c r="E4981" s="60" t="s">
        <v>4460</v>
      </c>
      <c r="F4981" s="60" t="s">
        <v>8876</v>
      </c>
      <c r="G4981" s="24" t="s">
        <v>8978</v>
      </c>
      <c r="H4981" s="24" t="s">
        <v>1583</v>
      </c>
      <c r="I4981" s="24">
        <v>3</v>
      </c>
      <c r="J4981" s="24" t="s">
        <v>9104</v>
      </c>
      <c r="K4981" s="60" t="s">
        <v>31</v>
      </c>
      <c r="L4981" s="60">
        <v>3</v>
      </c>
      <c r="M4981" s="27">
        <f>L4981*312</f>
        <v>936</v>
      </c>
      <c r="N4981" s="23"/>
      <c r="O4981" s="184" t="s">
        <v>32</v>
      </c>
      <c r="P4981" s="237"/>
    </row>
    <row r="4982" s="83" customFormat="1" ht="18" customHeight="1" spans="1:16">
      <c r="A4982" s="24">
        <v>4977</v>
      </c>
      <c r="B4982" s="24" t="s">
        <v>23</v>
      </c>
      <c r="C4982" s="24" t="s">
        <v>24</v>
      </c>
      <c r="D4982" s="24" t="s">
        <v>25</v>
      </c>
      <c r="E4982" s="60" t="s">
        <v>4460</v>
      </c>
      <c r="F4982" s="60" t="s">
        <v>8876</v>
      </c>
      <c r="G4982" s="24" t="s">
        <v>9108</v>
      </c>
      <c r="H4982" s="24" t="s">
        <v>194</v>
      </c>
      <c r="I4982" s="24">
        <v>4</v>
      </c>
      <c r="J4982" s="24" t="s">
        <v>9104</v>
      </c>
      <c r="K4982" s="60" t="s">
        <v>31</v>
      </c>
      <c r="L4982" s="60">
        <v>4</v>
      </c>
      <c r="M4982" s="27">
        <f t="shared" ref="M4982:M5005" si="237">L4982*130</f>
        <v>520</v>
      </c>
      <c r="N4982" s="23"/>
      <c r="O4982" s="184" t="s">
        <v>32</v>
      </c>
      <c r="P4982" s="237"/>
    </row>
    <row r="4983" s="83" customFormat="1" ht="18" customHeight="1" spans="1:16">
      <c r="A4983" s="24">
        <v>4978</v>
      </c>
      <c r="B4983" s="24" t="s">
        <v>23</v>
      </c>
      <c r="C4983" s="24" t="s">
        <v>24</v>
      </c>
      <c r="D4983" s="24" t="s">
        <v>25</v>
      </c>
      <c r="E4983" s="60" t="s">
        <v>4460</v>
      </c>
      <c r="F4983" s="60" t="s">
        <v>8876</v>
      </c>
      <c r="G4983" s="24" t="s">
        <v>9109</v>
      </c>
      <c r="H4983" s="24" t="s">
        <v>194</v>
      </c>
      <c r="I4983" s="24">
        <v>4</v>
      </c>
      <c r="J4983" s="24" t="s">
        <v>9104</v>
      </c>
      <c r="K4983" s="60" t="s">
        <v>31</v>
      </c>
      <c r="L4983" s="60">
        <v>4</v>
      </c>
      <c r="M4983" s="27">
        <f t="shared" si="237"/>
        <v>520</v>
      </c>
      <c r="N4983" s="23"/>
      <c r="O4983" s="184" t="s">
        <v>32</v>
      </c>
      <c r="P4983" s="237"/>
    </row>
    <row r="4984" s="83" customFormat="1" ht="18" customHeight="1" spans="1:16">
      <c r="A4984" s="24">
        <v>4979</v>
      </c>
      <c r="B4984" s="24" t="s">
        <v>23</v>
      </c>
      <c r="C4984" s="24" t="s">
        <v>24</v>
      </c>
      <c r="D4984" s="24" t="s">
        <v>25</v>
      </c>
      <c r="E4984" s="24" t="s">
        <v>4460</v>
      </c>
      <c r="F4984" s="24" t="s">
        <v>8876</v>
      </c>
      <c r="G4984" s="60" t="s">
        <v>9110</v>
      </c>
      <c r="H4984" s="24" t="s">
        <v>194</v>
      </c>
      <c r="I4984" s="24">
        <v>4</v>
      </c>
      <c r="J4984" s="24" t="s">
        <v>9104</v>
      </c>
      <c r="K4984" s="60" t="s">
        <v>31</v>
      </c>
      <c r="L4984" s="60">
        <v>4</v>
      </c>
      <c r="M4984" s="27">
        <f t="shared" si="237"/>
        <v>520</v>
      </c>
      <c r="N4984" s="23"/>
      <c r="O4984" s="184" t="s">
        <v>32</v>
      </c>
      <c r="P4984" s="239"/>
    </row>
    <row r="4985" s="83" customFormat="1" ht="18" customHeight="1" spans="1:16">
      <c r="A4985" s="24">
        <v>4980</v>
      </c>
      <c r="B4985" s="24" t="s">
        <v>23</v>
      </c>
      <c r="C4985" s="24" t="s">
        <v>24</v>
      </c>
      <c r="D4985" s="24" t="s">
        <v>25</v>
      </c>
      <c r="E4985" s="60" t="s">
        <v>4460</v>
      </c>
      <c r="F4985" s="60" t="s">
        <v>8876</v>
      </c>
      <c r="G4985" s="24" t="s">
        <v>9111</v>
      </c>
      <c r="H4985" s="24" t="s">
        <v>194</v>
      </c>
      <c r="I4985" s="24">
        <v>4</v>
      </c>
      <c r="J4985" s="24" t="s">
        <v>9104</v>
      </c>
      <c r="K4985" s="60" t="s">
        <v>31</v>
      </c>
      <c r="L4985" s="60">
        <v>4</v>
      </c>
      <c r="M4985" s="27">
        <f t="shared" si="237"/>
        <v>520</v>
      </c>
      <c r="N4985" s="23"/>
      <c r="O4985" s="184" t="s">
        <v>32</v>
      </c>
      <c r="P4985" s="237"/>
    </row>
    <row r="4986" s="83" customFormat="1" ht="18" customHeight="1" spans="1:16">
      <c r="A4986" s="24">
        <v>4981</v>
      </c>
      <c r="B4986" s="24" t="s">
        <v>23</v>
      </c>
      <c r="C4986" s="24" t="s">
        <v>24</v>
      </c>
      <c r="D4986" s="24" t="s">
        <v>25</v>
      </c>
      <c r="E4986" s="60" t="s">
        <v>4460</v>
      </c>
      <c r="F4986" s="60" t="s">
        <v>8876</v>
      </c>
      <c r="G4986" s="24" t="s">
        <v>1198</v>
      </c>
      <c r="H4986" s="24" t="s">
        <v>194</v>
      </c>
      <c r="I4986" s="24">
        <v>8</v>
      </c>
      <c r="J4986" s="24" t="s">
        <v>9104</v>
      </c>
      <c r="K4986" s="60" t="s">
        <v>31</v>
      </c>
      <c r="L4986" s="60">
        <v>8</v>
      </c>
      <c r="M4986" s="27">
        <f t="shared" si="237"/>
        <v>1040</v>
      </c>
      <c r="N4986" s="23"/>
      <c r="O4986" s="184" t="s">
        <v>32</v>
      </c>
      <c r="P4986" s="237"/>
    </row>
    <row r="4987" s="83" customFormat="1" ht="18" customHeight="1" spans="1:16">
      <c r="A4987" s="24">
        <v>4982</v>
      </c>
      <c r="B4987" s="24" t="s">
        <v>23</v>
      </c>
      <c r="C4987" s="24" t="s">
        <v>24</v>
      </c>
      <c r="D4987" s="24" t="s">
        <v>25</v>
      </c>
      <c r="E4987" s="24" t="s">
        <v>4460</v>
      </c>
      <c r="F4987" s="24" t="s">
        <v>8876</v>
      </c>
      <c r="G4987" s="24" t="s">
        <v>9112</v>
      </c>
      <c r="H4987" s="232" t="s">
        <v>194</v>
      </c>
      <c r="I4987" s="24">
        <v>2</v>
      </c>
      <c r="J4987" s="24" t="s">
        <v>9104</v>
      </c>
      <c r="K4987" s="60" t="s">
        <v>31</v>
      </c>
      <c r="L4987" s="60">
        <v>2</v>
      </c>
      <c r="M4987" s="27">
        <f t="shared" si="237"/>
        <v>260</v>
      </c>
      <c r="N4987" s="23"/>
      <c r="O4987" s="184" t="s">
        <v>32</v>
      </c>
      <c r="P4987" s="237"/>
    </row>
    <row r="4988" s="83" customFormat="1" ht="18" customHeight="1" spans="1:16">
      <c r="A4988" s="24">
        <v>4983</v>
      </c>
      <c r="B4988" s="24" t="s">
        <v>23</v>
      </c>
      <c r="C4988" s="24" t="s">
        <v>24</v>
      </c>
      <c r="D4988" s="24" t="s">
        <v>25</v>
      </c>
      <c r="E4988" s="60" t="s">
        <v>4460</v>
      </c>
      <c r="F4988" s="60" t="s">
        <v>8876</v>
      </c>
      <c r="G4988" s="24" t="s">
        <v>5781</v>
      </c>
      <c r="H4988" s="24" t="s">
        <v>194</v>
      </c>
      <c r="I4988" s="24">
        <v>6</v>
      </c>
      <c r="J4988" s="24" t="s">
        <v>9104</v>
      </c>
      <c r="K4988" s="60" t="s">
        <v>31</v>
      </c>
      <c r="L4988" s="60">
        <v>6</v>
      </c>
      <c r="M4988" s="27">
        <f t="shared" si="237"/>
        <v>780</v>
      </c>
      <c r="N4988" s="23"/>
      <c r="O4988" s="184" t="s">
        <v>32</v>
      </c>
      <c r="P4988" s="237"/>
    </row>
    <row r="4989" s="83" customFormat="1" ht="18" customHeight="1" spans="1:16">
      <c r="A4989" s="24">
        <v>4984</v>
      </c>
      <c r="B4989" s="24" t="s">
        <v>23</v>
      </c>
      <c r="C4989" s="24" t="s">
        <v>24</v>
      </c>
      <c r="D4989" s="24" t="s">
        <v>25</v>
      </c>
      <c r="E4989" s="24" t="s">
        <v>4460</v>
      </c>
      <c r="F4989" s="24" t="s">
        <v>8876</v>
      </c>
      <c r="G4989" s="24" t="s">
        <v>9113</v>
      </c>
      <c r="H4989" s="24" t="s">
        <v>194</v>
      </c>
      <c r="I4989" s="24">
        <v>5</v>
      </c>
      <c r="J4989" s="24" t="s">
        <v>9104</v>
      </c>
      <c r="K4989" s="60" t="s">
        <v>31</v>
      </c>
      <c r="L4989" s="60">
        <v>5</v>
      </c>
      <c r="M4989" s="27">
        <f t="shared" si="237"/>
        <v>650</v>
      </c>
      <c r="N4989" s="23"/>
      <c r="O4989" s="184" t="s">
        <v>32</v>
      </c>
      <c r="P4989" s="237"/>
    </row>
    <row r="4990" s="83" customFormat="1" ht="18" customHeight="1" spans="1:16">
      <c r="A4990" s="24">
        <v>4985</v>
      </c>
      <c r="B4990" s="24" t="s">
        <v>23</v>
      </c>
      <c r="C4990" s="24" t="s">
        <v>24</v>
      </c>
      <c r="D4990" s="24" t="s">
        <v>25</v>
      </c>
      <c r="E4990" s="24" t="s">
        <v>4460</v>
      </c>
      <c r="F4990" s="24" t="s">
        <v>8876</v>
      </c>
      <c r="G4990" s="24" t="s">
        <v>9114</v>
      </c>
      <c r="H4990" s="24" t="s">
        <v>194</v>
      </c>
      <c r="I4990" s="24">
        <v>4</v>
      </c>
      <c r="J4990" s="24" t="s">
        <v>9104</v>
      </c>
      <c r="K4990" s="60" t="s">
        <v>31</v>
      </c>
      <c r="L4990" s="60">
        <v>4</v>
      </c>
      <c r="M4990" s="27">
        <f t="shared" si="237"/>
        <v>520</v>
      </c>
      <c r="N4990" s="23"/>
      <c r="O4990" s="184" t="s">
        <v>32</v>
      </c>
      <c r="P4990" s="237"/>
    </row>
    <row r="4991" s="83" customFormat="1" ht="18" customHeight="1" spans="1:16">
      <c r="A4991" s="24">
        <v>4986</v>
      </c>
      <c r="B4991" s="24" t="s">
        <v>23</v>
      </c>
      <c r="C4991" s="24" t="s">
        <v>24</v>
      </c>
      <c r="D4991" s="24" t="s">
        <v>25</v>
      </c>
      <c r="E4991" s="24" t="s">
        <v>4460</v>
      </c>
      <c r="F4991" s="24" t="s">
        <v>8876</v>
      </c>
      <c r="G4991" s="24" t="s">
        <v>9115</v>
      </c>
      <c r="H4991" s="24" t="s">
        <v>194</v>
      </c>
      <c r="I4991" s="24">
        <v>4</v>
      </c>
      <c r="J4991" s="24" t="s">
        <v>9104</v>
      </c>
      <c r="K4991" s="60" t="s">
        <v>31</v>
      </c>
      <c r="L4991" s="60">
        <v>4</v>
      </c>
      <c r="M4991" s="27">
        <f t="shared" si="237"/>
        <v>520</v>
      </c>
      <c r="N4991" s="23"/>
      <c r="O4991" s="184" t="s">
        <v>32</v>
      </c>
      <c r="P4991" s="237"/>
    </row>
    <row r="4992" s="83" customFormat="1" ht="18" customHeight="1" spans="1:16">
      <c r="A4992" s="24">
        <v>4987</v>
      </c>
      <c r="B4992" s="24" t="s">
        <v>23</v>
      </c>
      <c r="C4992" s="24" t="s">
        <v>24</v>
      </c>
      <c r="D4992" s="24" t="s">
        <v>25</v>
      </c>
      <c r="E4992" s="60" t="s">
        <v>4460</v>
      </c>
      <c r="F4992" s="60" t="s">
        <v>8876</v>
      </c>
      <c r="G4992" s="24" t="s">
        <v>9116</v>
      </c>
      <c r="H4992" s="24" t="s">
        <v>194</v>
      </c>
      <c r="I4992" s="24">
        <v>4</v>
      </c>
      <c r="J4992" s="24" t="s">
        <v>9104</v>
      </c>
      <c r="K4992" s="60" t="s">
        <v>31</v>
      </c>
      <c r="L4992" s="60">
        <v>4</v>
      </c>
      <c r="M4992" s="27">
        <f t="shared" si="237"/>
        <v>520</v>
      </c>
      <c r="N4992" s="23"/>
      <c r="O4992" s="184" t="s">
        <v>32</v>
      </c>
      <c r="P4992" s="237"/>
    </row>
    <row r="4993" s="83" customFormat="1" ht="18" customHeight="1" spans="1:16">
      <c r="A4993" s="24">
        <v>4988</v>
      </c>
      <c r="B4993" s="24" t="s">
        <v>23</v>
      </c>
      <c r="C4993" s="24" t="s">
        <v>24</v>
      </c>
      <c r="D4993" s="24" t="s">
        <v>25</v>
      </c>
      <c r="E4993" s="24" t="s">
        <v>4460</v>
      </c>
      <c r="F4993" s="24" t="s">
        <v>8876</v>
      </c>
      <c r="G4993" s="60" t="s">
        <v>9117</v>
      </c>
      <c r="H4993" s="24" t="s">
        <v>194</v>
      </c>
      <c r="I4993" s="24">
        <v>6</v>
      </c>
      <c r="J4993" s="24" t="s">
        <v>9104</v>
      </c>
      <c r="K4993" s="60" t="s">
        <v>31</v>
      </c>
      <c r="L4993" s="60">
        <v>6</v>
      </c>
      <c r="M4993" s="27">
        <f t="shared" si="237"/>
        <v>780</v>
      </c>
      <c r="N4993" s="23"/>
      <c r="O4993" s="184" t="s">
        <v>32</v>
      </c>
      <c r="P4993" s="239"/>
    </row>
    <row r="4994" s="83" customFormat="1" ht="18" customHeight="1" spans="1:16">
      <c r="A4994" s="24">
        <v>4989</v>
      </c>
      <c r="B4994" s="24" t="s">
        <v>23</v>
      </c>
      <c r="C4994" s="24" t="s">
        <v>24</v>
      </c>
      <c r="D4994" s="24" t="s">
        <v>25</v>
      </c>
      <c r="E4994" s="60" t="s">
        <v>4460</v>
      </c>
      <c r="F4994" s="60" t="s">
        <v>8876</v>
      </c>
      <c r="G4994" s="24" t="s">
        <v>9118</v>
      </c>
      <c r="H4994" s="24" t="s">
        <v>194</v>
      </c>
      <c r="I4994" s="24">
        <v>6</v>
      </c>
      <c r="J4994" s="24" t="s">
        <v>9104</v>
      </c>
      <c r="K4994" s="60" t="s">
        <v>31</v>
      </c>
      <c r="L4994" s="60">
        <v>6</v>
      </c>
      <c r="M4994" s="27">
        <f t="shared" si="237"/>
        <v>780</v>
      </c>
      <c r="N4994" s="23"/>
      <c r="O4994" s="184" t="s">
        <v>32</v>
      </c>
      <c r="P4994" s="237"/>
    </row>
    <row r="4995" s="83" customFormat="1" ht="18" customHeight="1" spans="1:16">
      <c r="A4995" s="24">
        <v>4990</v>
      </c>
      <c r="B4995" s="24" t="s">
        <v>23</v>
      </c>
      <c r="C4995" s="24" t="s">
        <v>24</v>
      </c>
      <c r="D4995" s="24" t="s">
        <v>25</v>
      </c>
      <c r="E4995" s="60" t="s">
        <v>4460</v>
      </c>
      <c r="F4995" s="60" t="s">
        <v>8876</v>
      </c>
      <c r="G4995" s="24" t="s">
        <v>6419</v>
      </c>
      <c r="H4995" s="24" t="s">
        <v>194</v>
      </c>
      <c r="I4995" s="24">
        <v>4</v>
      </c>
      <c r="J4995" s="24" t="s">
        <v>9104</v>
      </c>
      <c r="K4995" s="60" t="s">
        <v>31</v>
      </c>
      <c r="L4995" s="60">
        <v>4</v>
      </c>
      <c r="M4995" s="27">
        <f t="shared" si="237"/>
        <v>520</v>
      </c>
      <c r="N4995" s="23"/>
      <c r="O4995" s="184" t="s">
        <v>32</v>
      </c>
      <c r="P4995" s="237"/>
    </row>
    <row r="4996" s="83" customFormat="1" ht="18" customHeight="1" spans="1:16">
      <c r="A4996" s="24">
        <v>4991</v>
      </c>
      <c r="B4996" s="24" t="s">
        <v>23</v>
      </c>
      <c r="C4996" s="24" t="s">
        <v>24</v>
      </c>
      <c r="D4996" s="24" t="s">
        <v>25</v>
      </c>
      <c r="E4996" s="60" t="s">
        <v>4460</v>
      </c>
      <c r="F4996" s="60" t="s">
        <v>8876</v>
      </c>
      <c r="G4996" s="24" t="s">
        <v>9119</v>
      </c>
      <c r="H4996" s="24" t="s">
        <v>194</v>
      </c>
      <c r="I4996" s="24">
        <v>5</v>
      </c>
      <c r="J4996" s="24" t="s">
        <v>9104</v>
      </c>
      <c r="K4996" s="60" t="s">
        <v>31</v>
      </c>
      <c r="L4996" s="60">
        <v>5</v>
      </c>
      <c r="M4996" s="27">
        <f t="shared" si="237"/>
        <v>650</v>
      </c>
      <c r="N4996" s="23"/>
      <c r="O4996" s="184" t="s">
        <v>32</v>
      </c>
      <c r="P4996" s="237"/>
    </row>
    <row r="4997" s="83" customFormat="1" ht="18" customHeight="1" spans="1:16">
      <c r="A4997" s="24">
        <v>4992</v>
      </c>
      <c r="B4997" s="24" t="s">
        <v>23</v>
      </c>
      <c r="C4997" s="24" t="s">
        <v>24</v>
      </c>
      <c r="D4997" s="24" t="s">
        <v>25</v>
      </c>
      <c r="E4997" s="60" t="s">
        <v>4460</v>
      </c>
      <c r="F4997" s="60" t="s">
        <v>8876</v>
      </c>
      <c r="G4997" s="24" t="s">
        <v>9120</v>
      </c>
      <c r="H4997" s="24" t="s">
        <v>194</v>
      </c>
      <c r="I4997" s="24">
        <v>5</v>
      </c>
      <c r="J4997" s="24" t="s">
        <v>9104</v>
      </c>
      <c r="K4997" s="60" t="s">
        <v>31</v>
      </c>
      <c r="L4997" s="60">
        <v>5</v>
      </c>
      <c r="M4997" s="27">
        <f t="shared" si="237"/>
        <v>650</v>
      </c>
      <c r="N4997" s="23"/>
      <c r="O4997" s="184" t="s">
        <v>32</v>
      </c>
      <c r="P4997" s="237"/>
    </row>
    <row r="4998" s="83" customFormat="1" ht="18" customHeight="1" spans="1:16">
      <c r="A4998" s="24">
        <v>4993</v>
      </c>
      <c r="B4998" s="24" t="s">
        <v>23</v>
      </c>
      <c r="C4998" s="24" t="s">
        <v>24</v>
      </c>
      <c r="D4998" s="24" t="s">
        <v>25</v>
      </c>
      <c r="E4998" s="24" t="s">
        <v>4460</v>
      </c>
      <c r="F4998" s="24" t="s">
        <v>8876</v>
      </c>
      <c r="G4998" s="24" t="s">
        <v>9121</v>
      </c>
      <c r="H4998" s="24" t="s">
        <v>194</v>
      </c>
      <c r="I4998" s="24">
        <v>5</v>
      </c>
      <c r="J4998" s="24" t="s">
        <v>9104</v>
      </c>
      <c r="K4998" s="60" t="s">
        <v>31</v>
      </c>
      <c r="L4998" s="60">
        <v>5</v>
      </c>
      <c r="M4998" s="27">
        <f t="shared" si="237"/>
        <v>650</v>
      </c>
      <c r="N4998" s="23"/>
      <c r="O4998" s="184" t="s">
        <v>32</v>
      </c>
      <c r="P4998" s="237"/>
    </row>
    <row r="4999" s="83" customFormat="1" ht="18" customHeight="1" spans="1:16">
      <c r="A4999" s="24">
        <v>4994</v>
      </c>
      <c r="B4999" s="24" t="s">
        <v>23</v>
      </c>
      <c r="C4999" s="24" t="s">
        <v>24</v>
      </c>
      <c r="D4999" s="24" t="s">
        <v>25</v>
      </c>
      <c r="E4999" s="24" t="s">
        <v>4460</v>
      </c>
      <c r="F4999" s="24" t="s">
        <v>8876</v>
      </c>
      <c r="G4999" s="24" t="s">
        <v>9122</v>
      </c>
      <c r="H4999" s="24" t="s">
        <v>194</v>
      </c>
      <c r="I4999" s="24">
        <v>5</v>
      </c>
      <c r="J4999" s="24" t="s">
        <v>9104</v>
      </c>
      <c r="K4999" s="60" t="s">
        <v>31</v>
      </c>
      <c r="L4999" s="60">
        <v>4</v>
      </c>
      <c r="M4999" s="27">
        <f t="shared" si="237"/>
        <v>520</v>
      </c>
      <c r="N4999" s="23"/>
      <c r="O4999" s="184" t="s">
        <v>32</v>
      </c>
      <c r="P4999" s="237"/>
    </row>
    <row r="5000" s="83" customFormat="1" ht="18" customHeight="1" spans="1:16">
      <c r="A5000" s="24">
        <v>4995</v>
      </c>
      <c r="B5000" s="24" t="s">
        <v>23</v>
      </c>
      <c r="C5000" s="24" t="s">
        <v>24</v>
      </c>
      <c r="D5000" s="24" t="s">
        <v>25</v>
      </c>
      <c r="E5000" s="60" t="s">
        <v>4460</v>
      </c>
      <c r="F5000" s="60" t="s">
        <v>8876</v>
      </c>
      <c r="G5000" s="24" t="s">
        <v>5832</v>
      </c>
      <c r="H5000" s="24" t="s">
        <v>194</v>
      </c>
      <c r="I5000" s="24">
        <v>4</v>
      </c>
      <c r="J5000" s="24" t="s">
        <v>9104</v>
      </c>
      <c r="K5000" s="60" t="s">
        <v>31</v>
      </c>
      <c r="L5000" s="60">
        <v>4</v>
      </c>
      <c r="M5000" s="27">
        <f t="shared" si="237"/>
        <v>520</v>
      </c>
      <c r="N5000" s="23"/>
      <c r="O5000" s="184" t="s">
        <v>32</v>
      </c>
      <c r="P5000" s="237"/>
    </row>
    <row r="5001" s="83" customFormat="1" ht="18" customHeight="1" spans="1:16">
      <c r="A5001" s="24">
        <v>4996</v>
      </c>
      <c r="B5001" s="24" t="s">
        <v>23</v>
      </c>
      <c r="C5001" s="24" t="s">
        <v>24</v>
      </c>
      <c r="D5001" s="24" t="s">
        <v>25</v>
      </c>
      <c r="E5001" s="60" t="s">
        <v>4460</v>
      </c>
      <c r="F5001" s="60" t="s">
        <v>8876</v>
      </c>
      <c r="G5001" s="24" t="s">
        <v>9123</v>
      </c>
      <c r="H5001" s="24" t="s">
        <v>194</v>
      </c>
      <c r="I5001" s="24">
        <v>5</v>
      </c>
      <c r="J5001" s="24" t="s">
        <v>9104</v>
      </c>
      <c r="K5001" s="60" t="s">
        <v>31</v>
      </c>
      <c r="L5001" s="60">
        <v>5</v>
      </c>
      <c r="M5001" s="27">
        <f t="shared" si="237"/>
        <v>650</v>
      </c>
      <c r="N5001" s="23"/>
      <c r="O5001" s="184" t="s">
        <v>32</v>
      </c>
      <c r="P5001" s="237"/>
    </row>
    <row r="5002" s="83" customFormat="1" ht="18" customHeight="1" spans="1:16">
      <c r="A5002" s="24">
        <v>4997</v>
      </c>
      <c r="B5002" s="24" t="s">
        <v>23</v>
      </c>
      <c r="C5002" s="24" t="s">
        <v>24</v>
      </c>
      <c r="D5002" s="24" t="s">
        <v>25</v>
      </c>
      <c r="E5002" s="24" t="s">
        <v>4460</v>
      </c>
      <c r="F5002" s="24" t="s">
        <v>8876</v>
      </c>
      <c r="G5002" s="24" t="s">
        <v>9124</v>
      </c>
      <c r="H5002" s="24" t="s">
        <v>194</v>
      </c>
      <c r="I5002" s="24">
        <v>6</v>
      </c>
      <c r="J5002" s="24" t="s">
        <v>9104</v>
      </c>
      <c r="K5002" s="60" t="s">
        <v>31</v>
      </c>
      <c r="L5002" s="60">
        <v>6</v>
      </c>
      <c r="M5002" s="27">
        <f t="shared" si="237"/>
        <v>780</v>
      </c>
      <c r="N5002" s="23"/>
      <c r="O5002" s="184" t="s">
        <v>32</v>
      </c>
      <c r="P5002" s="237"/>
    </row>
    <row r="5003" s="83" customFormat="1" ht="18" customHeight="1" spans="1:16">
      <c r="A5003" s="24">
        <v>4998</v>
      </c>
      <c r="B5003" s="24" t="s">
        <v>23</v>
      </c>
      <c r="C5003" s="24" t="s">
        <v>24</v>
      </c>
      <c r="D5003" s="24" t="s">
        <v>25</v>
      </c>
      <c r="E5003" s="60" t="s">
        <v>4460</v>
      </c>
      <c r="F5003" s="60" t="s">
        <v>8876</v>
      </c>
      <c r="G5003" s="24" t="s">
        <v>9125</v>
      </c>
      <c r="H5003" s="24" t="s">
        <v>1583</v>
      </c>
      <c r="I5003" s="24">
        <v>5</v>
      </c>
      <c r="J5003" s="24" t="s">
        <v>9104</v>
      </c>
      <c r="K5003" s="60" t="s">
        <v>31</v>
      </c>
      <c r="L5003" s="60">
        <v>4</v>
      </c>
      <c r="M5003" s="27">
        <f t="shared" si="237"/>
        <v>520</v>
      </c>
      <c r="N5003" s="23"/>
      <c r="O5003" s="184" t="s">
        <v>32</v>
      </c>
      <c r="P5003" s="237"/>
    </row>
    <row r="5004" s="83" customFormat="1" ht="18" customHeight="1" spans="1:16">
      <c r="A5004" s="24">
        <v>4999</v>
      </c>
      <c r="B5004" s="24" t="s">
        <v>23</v>
      </c>
      <c r="C5004" s="24" t="s">
        <v>24</v>
      </c>
      <c r="D5004" s="24" t="s">
        <v>25</v>
      </c>
      <c r="E5004" s="60" t="s">
        <v>4460</v>
      </c>
      <c r="F5004" s="60" t="s">
        <v>8876</v>
      </c>
      <c r="G5004" s="24" t="s">
        <v>7284</v>
      </c>
      <c r="H5004" s="232" t="s">
        <v>194</v>
      </c>
      <c r="I5004" s="24">
        <v>3</v>
      </c>
      <c r="J5004" s="24" t="s">
        <v>9126</v>
      </c>
      <c r="K5004" s="60" t="s">
        <v>31</v>
      </c>
      <c r="L5004" s="60">
        <v>2</v>
      </c>
      <c r="M5004" s="27">
        <f t="shared" si="237"/>
        <v>260</v>
      </c>
      <c r="N5004" s="23"/>
      <c r="O5004" s="184" t="s">
        <v>32</v>
      </c>
      <c r="P5004" s="237"/>
    </row>
    <row r="5005" s="83" customFormat="1" ht="18" customHeight="1" spans="1:16">
      <c r="A5005" s="24">
        <v>5000</v>
      </c>
      <c r="B5005" s="24" t="s">
        <v>23</v>
      </c>
      <c r="C5005" s="24" t="s">
        <v>24</v>
      </c>
      <c r="D5005" s="24" t="s">
        <v>25</v>
      </c>
      <c r="E5005" s="60" t="s">
        <v>4460</v>
      </c>
      <c r="F5005" s="60" t="s">
        <v>8876</v>
      </c>
      <c r="G5005" s="24" t="s">
        <v>9127</v>
      </c>
      <c r="H5005" s="24" t="s">
        <v>194</v>
      </c>
      <c r="I5005" s="24">
        <v>4</v>
      </c>
      <c r="J5005" s="24" t="s">
        <v>9126</v>
      </c>
      <c r="K5005" s="60" t="s">
        <v>31</v>
      </c>
      <c r="L5005" s="60">
        <v>4</v>
      </c>
      <c r="M5005" s="27">
        <f t="shared" si="237"/>
        <v>520</v>
      </c>
      <c r="N5005" s="23"/>
      <c r="O5005" s="184" t="s">
        <v>32</v>
      </c>
      <c r="P5005" s="237"/>
    </row>
    <row r="5006" s="83" customFormat="1" ht="18" customHeight="1" spans="1:16">
      <c r="A5006" s="24">
        <v>5001</v>
      </c>
      <c r="B5006" s="24" t="s">
        <v>23</v>
      </c>
      <c r="C5006" s="24" t="s">
        <v>24</v>
      </c>
      <c r="D5006" s="24" t="s">
        <v>25</v>
      </c>
      <c r="E5006" s="24" t="s">
        <v>4460</v>
      </c>
      <c r="F5006" s="24" t="s">
        <v>8876</v>
      </c>
      <c r="G5006" s="24" t="s">
        <v>9128</v>
      </c>
      <c r="H5006" s="232" t="s">
        <v>194</v>
      </c>
      <c r="I5006" s="24">
        <v>1</v>
      </c>
      <c r="J5006" s="24" t="s">
        <v>9126</v>
      </c>
      <c r="K5006" s="60" t="s">
        <v>31</v>
      </c>
      <c r="L5006" s="60">
        <v>1</v>
      </c>
      <c r="M5006" s="27">
        <f>L5006*312</f>
        <v>312</v>
      </c>
      <c r="N5006" s="23"/>
      <c r="O5006" s="184" t="s">
        <v>32</v>
      </c>
      <c r="P5006" s="237"/>
    </row>
    <row r="5007" s="83" customFormat="1" ht="18" customHeight="1" spans="1:16">
      <c r="A5007" s="24">
        <v>5002</v>
      </c>
      <c r="B5007" s="24" t="s">
        <v>23</v>
      </c>
      <c r="C5007" s="24" t="s">
        <v>24</v>
      </c>
      <c r="D5007" s="24" t="s">
        <v>25</v>
      </c>
      <c r="E5007" s="60" t="s">
        <v>4460</v>
      </c>
      <c r="F5007" s="60" t="s">
        <v>8876</v>
      </c>
      <c r="G5007" s="24" t="s">
        <v>9129</v>
      </c>
      <c r="H5007" s="24" t="s">
        <v>1583</v>
      </c>
      <c r="I5007" s="24">
        <v>3</v>
      </c>
      <c r="J5007" s="24" t="s">
        <v>9126</v>
      </c>
      <c r="K5007" s="60" t="s">
        <v>31</v>
      </c>
      <c r="L5007" s="60">
        <v>3</v>
      </c>
      <c r="M5007" s="27">
        <f>L5007*312</f>
        <v>936</v>
      </c>
      <c r="N5007" s="23"/>
      <c r="O5007" s="184" t="s">
        <v>32</v>
      </c>
      <c r="P5007" s="237"/>
    </row>
    <row r="5008" s="83" customFormat="1" ht="18" customHeight="1" spans="1:16">
      <c r="A5008" s="24">
        <v>5003</v>
      </c>
      <c r="B5008" s="24" t="s">
        <v>23</v>
      </c>
      <c r="C5008" s="24" t="s">
        <v>24</v>
      </c>
      <c r="D5008" s="24" t="s">
        <v>25</v>
      </c>
      <c r="E5008" s="60" t="s">
        <v>4460</v>
      </c>
      <c r="F5008" s="60" t="s">
        <v>8876</v>
      </c>
      <c r="G5008" s="24" t="s">
        <v>9130</v>
      </c>
      <c r="H5008" s="24" t="s">
        <v>194</v>
      </c>
      <c r="I5008" s="24">
        <v>5</v>
      </c>
      <c r="J5008" s="24" t="s">
        <v>9126</v>
      </c>
      <c r="K5008" s="60" t="s">
        <v>31</v>
      </c>
      <c r="L5008" s="60">
        <v>5</v>
      </c>
      <c r="M5008" s="27">
        <f t="shared" ref="M5008:M5022" si="238">L5008*130</f>
        <v>650</v>
      </c>
      <c r="N5008" s="23"/>
      <c r="O5008" s="184" t="s">
        <v>32</v>
      </c>
      <c r="P5008" s="237"/>
    </row>
    <row r="5009" s="83" customFormat="1" ht="18" customHeight="1" spans="1:16">
      <c r="A5009" s="24">
        <v>5004</v>
      </c>
      <c r="B5009" s="24" t="s">
        <v>23</v>
      </c>
      <c r="C5009" s="24" t="s">
        <v>24</v>
      </c>
      <c r="D5009" s="24" t="s">
        <v>25</v>
      </c>
      <c r="E5009" s="60" t="s">
        <v>4460</v>
      </c>
      <c r="F5009" s="60" t="s">
        <v>8876</v>
      </c>
      <c r="G5009" s="24" t="s">
        <v>9131</v>
      </c>
      <c r="H5009" s="24" t="s">
        <v>194</v>
      </c>
      <c r="I5009" s="24">
        <v>6</v>
      </c>
      <c r="J5009" s="24" t="s">
        <v>9126</v>
      </c>
      <c r="K5009" s="60" t="s">
        <v>31</v>
      </c>
      <c r="L5009" s="60">
        <v>5</v>
      </c>
      <c r="M5009" s="27">
        <f t="shared" si="238"/>
        <v>650</v>
      </c>
      <c r="N5009" s="23"/>
      <c r="O5009" s="184" t="s">
        <v>32</v>
      </c>
      <c r="P5009" s="237"/>
    </row>
    <row r="5010" s="83" customFormat="1" ht="18" customHeight="1" spans="1:16">
      <c r="A5010" s="24">
        <v>5005</v>
      </c>
      <c r="B5010" s="24" t="s">
        <v>23</v>
      </c>
      <c r="C5010" s="24" t="s">
        <v>24</v>
      </c>
      <c r="D5010" s="24" t="s">
        <v>25</v>
      </c>
      <c r="E5010" s="24" t="s">
        <v>4460</v>
      </c>
      <c r="F5010" s="24" t="s">
        <v>8876</v>
      </c>
      <c r="G5010" s="24" t="s">
        <v>9132</v>
      </c>
      <c r="H5010" s="24" t="s">
        <v>194</v>
      </c>
      <c r="I5010" s="24">
        <v>6</v>
      </c>
      <c r="J5010" s="24" t="s">
        <v>9126</v>
      </c>
      <c r="K5010" s="60" t="s">
        <v>31</v>
      </c>
      <c r="L5010" s="60">
        <v>5</v>
      </c>
      <c r="M5010" s="27">
        <f t="shared" si="238"/>
        <v>650</v>
      </c>
      <c r="N5010" s="23"/>
      <c r="O5010" s="184" t="s">
        <v>32</v>
      </c>
      <c r="P5010" s="237"/>
    </row>
    <row r="5011" s="83" customFormat="1" ht="18" customHeight="1" spans="1:16">
      <c r="A5011" s="24">
        <v>5006</v>
      </c>
      <c r="B5011" s="24" t="s">
        <v>23</v>
      </c>
      <c r="C5011" s="24" t="s">
        <v>24</v>
      </c>
      <c r="D5011" s="24" t="s">
        <v>25</v>
      </c>
      <c r="E5011" s="60" t="s">
        <v>4460</v>
      </c>
      <c r="F5011" s="60" t="s">
        <v>8876</v>
      </c>
      <c r="G5011" s="24" t="s">
        <v>9133</v>
      </c>
      <c r="H5011" s="24" t="s">
        <v>1583</v>
      </c>
      <c r="I5011" s="24">
        <v>4</v>
      </c>
      <c r="J5011" s="24" t="s">
        <v>9126</v>
      </c>
      <c r="K5011" s="60" t="s">
        <v>31</v>
      </c>
      <c r="L5011" s="60">
        <v>4</v>
      </c>
      <c r="M5011" s="27">
        <f t="shared" si="238"/>
        <v>520</v>
      </c>
      <c r="N5011" s="23"/>
      <c r="O5011" s="184" t="s">
        <v>32</v>
      </c>
      <c r="P5011" s="237"/>
    </row>
    <row r="5012" s="83" customFormat="1" ht="18" customHeight="1" spans="1:16">
      <c r="A5012" s="24">
        <v>5007</v>
      </c>
      <c r="B5012" s="24" t="s">
        <v>23</v>
      </c>
      <c r="C5012" s="24" t="s">
        <v>24</v>
      </c>
      <c r="D5012" s="24" t="s">
        <v>25</v>
      </c>
      <c r="E5012" s="60" t="s">
        <v>4460</v>
      </c>
      <c r="F5012" s="60" t="s">
        <v>8876</v>
      </c>
      <c r="G5012" s="24" t="s">
        <v>8515</v>
      </c>
      <c r="H5012" s="24" t="s">
        <v>194</v>
      </c>
      <c r="I5012" s="24">
        <v>6</v>
      </c>
      <c r="J5012" s="24" t="s">
        <v>9126</v>
      </c>
      <c r="K5012" s="60" t="s">
        <v>31</v>
      </c>
      <c r="L5012" s="60">
        <v>6</v>
      </c>
      <c r="M5012" s="27">
        <f t="shared" si="238"/>
        <v>780</v>
      </c>
      <c r="N5012" s="23"/>
      <c r="O5012" s="184" t="s">
        <v>32</v>
      </c>
      <c r="P5012" s="237"/>
    </row>
    <row r="5013" s="83" customFormat="1" ht="18" customHeight="1" spans="1:16">
      <c r="A5013" s="24">
        <v>5008</v>
      </c>
      <c r="B5013" s="24" t="s">
        <v>23</v>
      </c>
      <c r="C5013" s="24" t="s">
        <v>24</v>
      </c>
      <c r="D5013" s="24" t="s">
        <v>25</v>
      </c>
      <c r="E5013" s="60" t="s">
        <v>4460</v>
      </c>
      <c r="F5013" s="60" t="s">
        <v>8876</v>
      </c>
      <c r="G5013" s="24" t="s">
        <v>9134</v>
      </c>
      <c r="H5013" s="232" t="s">
        <v>194</v>
      </c>
      <c r="I5013" s="24">
        <v>3</v>
      </c>
      <c r="J5013" s="24" t="s">
        <v>9126</v>
      </c>
      <c r="K5013" s="60" t="s">
        <v>31</v>
      </c>
      <c r="L5013" s="60">
        <v>3</v>
      </c>
      <c r="M5013" s="27">
        <f t="shared" si="238"/>
        <v>390</v>
      </c>
      <c r="N5013" s="23"/>
      <c r="O5013" s="184" t="s">
        <v>32</v>
      </c>
      <c r="P5013" s="237"/>
    </row>
    <row r="5014" s="83" customFormat="1" ht="18" customHeight="1" spans="1:16">
      <c r="A5014" s="24">
        <v>5009</v>
      </c>
      <c r="B5014" s="24" t="s">
        <v>23</v>
      </c>
      <c r="C5014" s="24" t="s">
        <v>24</v>
      </c>
      <c r="D5014" s="24" t="s">
        <v>25</v>
      </c>
      <c r="E5014" s="24" t="s">
        <v>4460</v>
      </c>
      <c r="F5014" s="24" t="s">
        <v>8876</v>
      </c>
      <c r="G5014" s="24" t="s">
        <v>9135</v>
      </c>
      <c r="H5014" s="24" t="s">
        <v>194</v>
      </c>
      <c r="I5014" s="24">
        <v>5</v>
      </c>
      <c r="J5014" s="24" t="s">
        <v>9126</v>
      </c>
      <c r="K5014" s="60" t="s">
        <v>31</v>
      </c>
      <c r="L5014" s="60">
        <v>5</v>
      </c>
      <c r="M5014" s="27">
        <f t="shared" si="238"/>
        <v>650</v>
      </c>
      <c r="N5014" s="23"/>
      <c r="O5014" s="184" t="s">
        <v>32</v>
      </c>
      <c r="P5014" s="237"/>
    </row>
    <row r="5015" s="83" customFormat="1" ht="18" customHeight="1" spans="1:16">
      <c r="A5015" s="24">
        <v>5010</v>
      </c>
      <c r="B5015" s="24" t="s">
        <v>23</v>
      </c>
      <c r="C5015" s="24" t="s">
        <v>24</v>
      </c>
      <c r="D5015" s="24" t="s">
        <v>25</v>
      </c>
      <c r="E5015" s="60" t="s">
        <v>4460</v>
      </c>
      <c r="F5015" s="60" t="s">
        <v>8876</v>
      </c>
      <c r="G5015" s="24" t="s">
        <v>9136</v>
      </c>
      <c r="H5015" s="24" t="s">
        <v>194</v>
      </c>
      <c r="I5015" s="24">
        <v>4</v>
      </c>
      <c r="J5015" s="24" t="s">
        <v>9126</v>
      </c>
      <c r="K5015" s="60" t="s">
        <v>31</v>
      </c>
      <c r="L5015" s="60">
        <v>4</v>
      </c>
      <c r="M5015" s="27">
        <f t="shared" si="238"/>
        <v>520</v>
      </c>
      <c r="N5015" s="23"/>
      <c r="O5015" s="184" t="s">
        <v>32</v>
      </c>
      <c r="P5015" s="237"/>
    </row>
    <row r="5016" s="83" customFormat="1" ht="18" customHeight="1" spans="1:16">
      <c r="A5016" s="24">
        <v>5011</v>
      </c>
      <c r="B5016" s="24" t="s">
        <v>23</v>
      </c>
      <c r="C5016" s="24" t="s">
        <v>24</v>
      </c>
      <c r="D5016" s="24" t="s">
        <v>25</v>
      </c>
      <c r="E5016" s="60" t="s">
        <v>4460</v>
      </c>
      <c r="F5016" s="60" t="s">
        <v>8876</v>
      </c>
      <c r="G5016" s="24" t="s">
        <v>9137</v>
      </c>
      <c r="H5016" s="24" t="s">
        <v>1583</v>
      </c>
      <c r="I5016" s="24">
        <v>5</v>
      </c>
      <c r="J5016" s="24" t="s">
        <v>9126</v>
      </c>
      <c r="K5016" s="60" t="s">
        <v>31</v>
      </c>
      <c r="L5016" s="60">
        <v>5</v>
      </c>
      <c r="M5016" s="27">
        <f t="shared" si="238"/>
        <v>650</v>
      </c>
      <c r="N5016" s="23"/>
      <c r="O5016" s="184" t="s">
        <v>32</v>
      </c>
      <c r="P5016" s="237"/>
    </row>
    <row r="5017" s="83" customFormat="1" ht="18" customHeight="1" spans="1:16">
      <c r="A5017" s="24">
        <v>5012</v>
      </c>
      <c r="B5017" s="24" t="s">
        <v>23</v>
      </c>
      <c r="C5017" s="24" t="s">
        <v>24</v>
      </c>
      <c r="D5017" s="24" t="s">
        <v>25</v>
      </c>
      <c r="E5017" s="24" t="s">
        <v>4460</v>
      </c>
      <c r="F5017" s="24" t="s">
        <v>8876</v>
      </c>
      <c r="G5017" s="24" t="s">
        <v>9138</v>
      </c>
      <c r="H5017" s="24" t="s">
        <v>194</v>
      </c>
      <c r="I5017" s="24">
        <v>6</v>
      </c>
      <c r="J5017" s="24" t="s">
        <v>9126</v>
      </c>
      <c r="K5017" s="60" t="s">
        <v>31</v>
      </c>
      <c r="L5017" s="60">
        <v>5</v>
      </c>
      <c r="M5017" s="27">
        <f t="shared" si="238"/>
        <v>650</v>
      </c>
      <c r="N5017" s="23"/>
      <c r="O5017" s="184" t="s">
        <v>32</v>
      </c>
      <c r="P5017" s="237"/>
    </row>
    <row r="5018" s="83" customFormat="1" ht="18" customHeight="1" spans="1:16">
      <c r="A5018" s="24">
        <v>5013</v>
      </c>
      <c r="B5018" s="24" t="s">
        <v>23</v>
      </c>
      <c r="C5018" s="24" t="s">
        <v>24</v>
      </c>
      <c r="D5018" s="24" t="s">
        <v>25</v>
      </c>
      <c r="E5018" s="60" t="s">
        <v>4460</v>
      </c>
      <c r="F5018" s="60" t="s">
        <v>8876</v>
      </c>
      <c r="G5018" s="24" t="s">
        <v>9139</v>
      </c>
      <c r="H5018" s="232" t="s">
        <v>194</v>
      </c>
      <c r="I5018" s="24">
        <v>3</v>
      </c>
      <c r="J5018" s="24" t="s">
        <v>9126</v>
      </c>
      <c r="K5018" s="60" t="s">
        <v>31</v>
      </c>
      <c r="L5018" s="60">
        <v>3</v>
      </c>
      <c r="M5018" s="27">
        <f t="shared" si="238"/>
        <v>390</v>
      </c>
      <c r="N5018" s="23"/>
      <c r="O5018" s="184" t="s">
        <v>32</v>
      </c>
      <c r="P5018" s="237"/>
    </row>
    <row r="5019" s="83" customFormat="1" ht="18" customHeight="1" spans="1:16">
      <c r="A5019" s="24">
        <v>5014</v>
      </c>
      <c r="B5019" s="24" t="s">
        <v>23</v>
      </c>
      <c r="C5019" s="24" t="s">
        <v>24</v>
      </c>
      <c r="D5019" s="24" t="s">
        <v>25</v>
      </c>
      <c r="E5019" s="24" t="s">
        <v>4460</v>
      </c>
      <c r="F5019" s="24" t="s">
        <v>8876</v>
      </c>
      <c r="G5019" s="24" t="s">
        <v>9140</v>
      </c>
      <c r="H5019" s="24" t="s">
        <v>194</v>
      </c>
      <c r="I5019" s="24">
        <v>4</v>
      </c>
      <c r="J5019" s="24" t="s">
        <v>9126</v>
      </c>
      <c r="K5019" s="60" t="s">
        <v>31</v>
      </c>
      <c r="L5019" s="60">
        <v>4</v>
      </c>
      <c r="M5019" s="27">
        <f t="shared" si="238"/>
        <v>520</v>
      </c>
      <c r="N5019" s="23"/>
      <c r="O5019" s="184" t="s">
        <v>32</v>
      </c>
      <c r="P5019" s="237"/>
    </row>
    <row r="5020" s="83" customFormat="1" ht="18" customHeight="1" spans="1:16">
      <c r="A5020" s="24">
        <v>5015</v>
      </c>
      <c r="B5020" s="24" t="s">
        <v>23</v>
      </c>
      <c r="C5020" s="24" t="s">
        <v>24</v>
      </c>
      <c r="D5020" s="24" t="s">
        <v>25</v>
      </c>
      <c r="E5020" s="24" t="s">
        <v>4460</v>
      </c>
      <c r="F5020" s="24" t="s">
        <v>8876</v>
      </c>
      <c r="G5020" s="24" t="s">
        <v>6457</v>
      </c>
      <c r="H5020" s="24" t="s">
        <v>194</v>
      </c>
      <c r="I5020" s="24">
        <v>5</v>
      </c>
      <c r="J5020" s="24" t="s">
        <v>9126</v>
      </c>
      <c r="K5020" s="60" t="s">
        <v>31</v>
      </c>
      <c r="L5020" s="60">
        <v>4</v>
      </c>
      <c r="M5020" s="27">
        <f t="shared" si="238"/>
        <v>520</v>
      </c>
      <c r="N5020" s="23"/>
      <c r="O5020" s="184" t="s">
        <v>32</v>
      </c>
      <c r="P5020" s="237"/>
    </row>
    <row r="5021" s="83" customFormat="1" ht="18" customHeight="1" spans="1:16">
      <c r="A5021" s="24">
        <v>5016</v>
      </c>
      <c r="B5021" s="24" t="s">
        <v>23</v>
      </c>
      <c r="C5021" s="24" t="s">
        <v>24</v>
      </c>
      <c r="D5021" s="24" t="s">
        <v>25</v>
      </c>
      <c r="E5021" s="60" t="s">
        <v>4460</v>
      </c>
      <c r="F5021" s="60" t="s">
        <v>8876</v>
      </c>
      <c r="G5021" s="24" t="s">
        <v>9141</v>
      </c>
      <c r="H5021" s="24" t="s">
        <v>1583</v>
      </c>
      <c r="I5021" s="24">
        <v>4</v>
      </c>
      <c r="J5021" s="24" t="s">
        <v>9126</v>
      </c>
      <c r="K5021" s="60" t="s">
        <v>31</v>
      </c>
      <c r="L5021" s="60">
        <v>4</v>
      </c>
      <c r="M5021" s="27">
        <f t="shared" si="238"/>
        <v>520</v>
      </c>
      <c r="N5021" s="23"/>
      <c r="O5021" s="184" t="s">
        <v>32</v>
      </c>
      <c r="P5021" s="237"/>
    </row>
    <row r="5022" s="83" customFormat="1" ht="18" customHeight="1" spans="1:16">
      <c r="A5022" s="24">
        <v>5017</v>
      </c>
      <c r="B5022" s="24" t="s">
        <v>23</v>
      </c>
      <c r="C5022" s="24" t="s">
        <v>24</v>
      </c>
      <c r="D5022" s="24" t="s">
        <v>25</v>
      </c>
      <c r="E5022" s="60" t="s">
        <v>4460</v>
      </c>
      <c r="F5022" s="60" t="s">
        <v>8876</v>
      </c>
      <c r="G5022" s="24" t="s">
        <v>6301</v>
      </c>
      <c r="H5022" s="24" t="s">
        <v>194</v>
      </c>
      <c r="I5022" s="24">
        <v>4</v>
      </c>
      <c r="J5022" s="24" t="s">
        <v>9126</v>
      </c>
      <c r="K5022" s="60" t="s">
        <v>31</v>
      </c>
      <c r="L5022" s="60">
        <v>4</v>
      </c>
      <c r="M5022" s="27">
        <f t="shared" si="238"/>
        <v>520</v>
      </c>
      <c r="N5022" s="23"/>
      <c r="O5022" s="184" t="s">
        <v>32</v>
      </c>
      <c r="P5022" s="237"/>
    </row>
    <row r="5023" s="83" customFormat="1" ht="18" customHeight="1" spans="1:16">
      <c r="A5023" s="24">
        <v>5018</v>
      </c>
      <c r="B5023" s="24" t="s">
        <v>23</v>
      </c>
      <c r="C5023" s="24" t="s">
        <v>24</v>
      </c>
      <c r="D5023" s="24" t="s">
        <v>25</v>
      </c>
      <c r="E5023" s="60" t="s">
        <v>4460</v>
      </c>
      <c r="F5023" s="60" t="s">
        <v>8876</v>
      </c>
      <c r="G5023" s="24" t="s">
        <v>9142</v>
      </c>
      <c r="H5023" s="24" t="s">
        <v>6215</v>
      </c>
      <c r="I5023" s="24">
        <v>5</v>
      </c>
      <c r="J5023" s="24" t="s">
        <v>9126</v>
      </c>
      <c r="K5023" s="60" t="s">
        <v>31</v>
      </c>
      <c r="L5023" s="60">
        <v>5</v>
      </c>
      <c r="M5023" s="27">
        <f>L5023*312</f>
        <v>1560</v>
      </c>
      <c r="N5023" s="23"/>
      <c r="O5023" s="184" t="s">
        <v>32</v>
      </c>
      <c r="P5023" s="237"/>
    </row>
    <row r="5024" s="83" customFormat="1" ht="18" customHeight="1" spans="1:16">
      <c r="A5024" s="24">
        <v>5019</v>
      </c>
      <c r="B5024" s="24" t="s">
        <v>23</v>
      </c>
      <c r="C5024" s="24" t="s">
        <v>24</v>
      </c>
      <c r="D5024" s="24" t="s">
        <v>25</v>
      </c>
      <c r="E5024" s="60" t="s">
        <v>4460</v>
      </c>
      <c r="F5024" s="60" t="s">
        <v>8876</v>
      </c>
      <c r="G5024" s="24" t="s">
        <v>4109</v>
      </c>
      <c r="H5024" s="24" t="s">
        <v>1583</v>
      </c>
      <c r="I5024" s="24">
        <v>4</v>
      </c>
      <c r="J5024" s="24" t="s">
        <v>9126</v>
      </c>
      <c r="K5024" s="60" t="s">
        <v>31</v>
      </c>
      <c r="L5024" s="60">
        <v>3</v>
      </c>
      <c r="M5024" s="27">
        <f>L5024*312</f>
        <v>936</v>
      </c>
      <c r="N5024" s="23"/>
      <c r="O5024" s="184" t="s">
        <v>32</v>
      </c>
      <c r="P5024" s="237"/>
    </row>
    <row r="5025" s="83" customFormat="1" ht="18" customHeight="1" spans="1:16">
      <c r="A5025" s="24">
        <v>5020</v>
      </c>
      <c r="B5025" s="24" t="s">
        <v>23</v>
      </c>
      <c r="C5025" s="24" t="s">
        <v>24</v>
      </c>
      <c r="D5025" s="24" t="s">
        <v>25</v>
      </c>
      <c r="E5025" s="60" t="s">
        <v>4460</v>
      </c>
      <c r="F5025" s="60" t="s">
        <v>8876</v>
      </c>
      <c r="G5025" s="24" t="s">
        <v>9143</v>
      </c>
      <c r="H5025" s="24" t="s">
        <v>194</v>
      </c>
      <c r="I5025" s="24">
        <v>5</v>
      </c>
      <c r="J5025" s="24" t="s">
        <v>9126</v>
      </c>
      <c r="K5025" s="60" t="s">
        <v>31</v>
      </c>
      <c r="L5025" s="60">
        <v>5</v>
      </c>
      <c r="M5025" s="27">
        <f t="shared" ref="M5025:M5035" si="239">L5025*130</f>
        <v>650</v>
      </c>
      <c r="N5025" s="23"/>
      <c r="O5025" s="184" t="s">
        <v>32</v>
      </c>
      <c r="P5025" s="237"/>
    </row>
    <row r="5026" s="83" customFormat="1" ht="18" customHeight="1" spans="1:16">
      <c r="A5026" s="24">
        <v>5021</v>
      </c>
      <c r="B5026" s="24" t="s">
        <v>23</v>
      </c>
      <c r="C5026" s="24" t="s">
        <v>24</v>
      </c>
      <c r="D5026" s="24" t="s">
        <v>25</v>
      </c>
      <c r="E5026" s="60" t="s">
        <v>4460</v>
      </c>
      <c r="F5026" s="60" t="s">
        <v>8876</v>
      </c>
      <c r="G5026" s="24" t="s">
        <v>9144</v>
      </c>
      <c r="H5026" s="24" t="s">
        <v>194</v>
      </c>
      <c r="I5026" s="24">
        <v>4</v>
      </c>
      <c r="J5026" s="24" t="s">
        <v>9126</v>
      </c>
      <c r="K5026" s="60" t="s">
        <v>31</v>
      </c>
      <c r="L5026" s="60">
        <v>4</v>
      </c>
      <c r="M5026" s="27">
        <f t="shared" si="239"/>
        <v>520</v>
      </c>
      <c r="N5026" s="23"/>
      <c r="O5026" s="184" t="s">
        <v>32</v>
      </c>
      <c r="P5026" s="237"/>
    </row>
    <row r="5027" s="83" customFormat="1" ht="18" customHeight="1" spans="1:16">
      <c r="A5027" s="24">
        <v>5022</v>
      </c>
      <c r="B5027" s="24" t="s">
        <v>23</v>
      </c>
      <c r="C5027" s="24" t="s">
        <v>24</v>
      </c>
      <c r="D5027" s="24" t="s">
        <v>25</v>
      </c>
      <c r="E5027" s="24" t="s">
        <v>4460</v>
      </c>
      <c r="F5027" s="24" t="s">
        <v>8876</v>
      </c>
      <c r="G5027" s="24" t="s">
        <v>9145</v>
      </c>
      <c r="H5027" s="24" t="s">
        <v>194</v>
      </c>
      <c r="I5027" s="24">
        <v>4</v>
      </c>
      <c r="J5027" s="24" t="s">
        <v>9126</v>
      </c>
      <c r="K5027" s="60" t="s">
        <v>31</v>
      </c>
      <c r="L5027" s="60">
        <v>4</v>
      </c>
      <c r="M5027" s="27">
        <f t="shared" si="239"/>
        <v>520</v>
      </c>
      <c r="N5027" s="23"/>
      <c r="O5027" s="184" t="s">
        <v>32</v>
      </c>
      <c r="P5027" s="237"/>
    </row>
    <row r="5028" s="83" customFormat="1" ht="18" customHeight="1" spans="1:16">
      <c r="A5028" s="24">
        <v>5023</v>
      </c>
      <c r="B5028" s="24" t="s">
        <v>23</v>
      </c>
      <c r="C5028" s="24" t="s">
        <v>24</v>
      </c>
      <c r="D5028" s="24" t="s">
        <v>25</v>
      </c>
      <c r="E5028" s="60" t="s">
        <v>4460</v>
      </c>
      <c r="F5028" s="60" t="s">
        <v>8876</v>
      </c>
      <c r="G5028" s="24" t="s">
        <v>9146</v>
      </c>
      <c r="H5028" s="232" t="s">
        <v>194</v>
      </c>
      <c r="I5028" s="24">
        <v>6</v>
      </c>
      <c r="J5028" s="24" t="s">
        <v>9126</v>
      </c>
      <c r="K5028" s="60" t="s">
        <v>31</v>
      </c>
      <c r="L5028" s="60">
        <v>3</v>
      </c>
      <c r="M5028" s="27">
        <f t="shared" si="239"/>
        <v>390</v>
      </c>
      <c r="N5028" s="23"/>
      <c r="O5028" s="184" t="s">
        <v>32</v>
      </c>
      <c r="P5028" s="237"/>
    </row>
    <row r="5029" s="83" customFormat="1" ht="18" customHeight="1" spans="1:16">
      <c r="A5029" s="24">
        <v>5024</v>
      </c>
      <c r="B5029" s="24" t="s">
        <v>23</v>
      </c>
      <c r="C5029" s="24" t="s">
        <v>24</v>
      </c>
      <c r="D5029" s="24" t="s">
        <v>25</v>
      </c>
      <c r="E5029" s="24" t="s">
        <v>4460</v>
      </c>
      <c r="F5029" s="24" t="s">
        <v>8876</v>
      </c>
      <c r="G5029" s="24" t="s">
        <v>9147</v>
      </c>
      <c r="H5029" s="24" t="s">
        <v>194</v>
      </c>
      <c r="I5029" s="24">
        <v>6</v>
      </c>
      <c r="J5029" s="24" t="s">
        <v>9126</v>
      </c>
      <c r="K5029" s="60" t="s">
        <v>31</v>
      </c>
      <c r="L5029" s="60">
        <v>6</v>
      </c>
      <c r="M5029" s="27">
        <f t="shared" si="239"/>
        <v>780</v>
      </c>
      <c r="N5029" s="23"/>
      <c r="O5029" s="184" t="s">
        <v>32</v>
      </c>
      <c r="P5029" s="237"/>
    </row>
    <row r="5030" s="83" customFormat="1" ht="18" customHeight="1" spans="1:16">
      <c r="A5030" s="24">
        <v>5025</v>
      </c>
      <c r="B5030" s="24" t="s">
        <v>23</v>
      </c>
      <c r="C5030" s="24" t="s">
        <v>24</v>
      </c>
      <c r="D5030" s="24" t="s">
        <v>25</v>
      </c>
      <c r="E5030" s="60" t="s">
        <v>4460</v>
      </c>
      <c r="F5030" s="60" t="s">
        <v>8876</v>
      </c>
      <c r="G5030" s="24" t="s">
        <v>9148</v>
      </c>
      <c r="H5030" s="232" t="s">
        <v>194</v>
      </c>
      <c r="I5030" s="24">
        <v>3</v>
      </c>
      <c r="J5030" s="24" t="s">
        <v>9126</v>
      </c>
      <c r="K5030" s="60" t="s">
        <v>31</v>
      </c>
      <c r="L5030" s="60">
        <v>3</v>
      </c>
      <c r="M5030" s="27">
        <f t="shared" si="239"/>
        <v>390</v>
      </c>
      <c r="N5030" s="23"/>
      <c r="O5030" s="184" t="s">
        <v>32</v>
      </c>
      <c r="P5030" s="237"/>
    </row>
    <row r="5031" s="83" customFormat="1" ht="18" customHeight="1" spans="1:16">
      <c r="A5031" s="24">
        <v>5026</v>
      </c>
      <c r="B5031" s="24" t="s">
        <v>23</v>
      </c>
      <c r="C5031" s="24" t="s">
        <v>24</v>
      </c>
      <c r="D5031" s="24" t="s">
        <v>25</v>
      </c>
      <c r="E5031" s="24" t="s">
        <v>4460</v>
      </c>
      <c r="F5031" s="24" t="s">
        <v>8876</v>
      </c>
      <c r="G5031" s="24" t="s">
        <v>9149</v>
      </c>
      <c r="H5031" s="24" t="s">
        <v>194</v>
      </c>
      <c r="I5031" s="24">
        <v>4</v>
      </c>
      <c r="J5031" s="24" t="s">
        <v>9126</v>
      </c>
      <c r="K5031" s="60" t="s">
        <v>31</v>
      </c>
      <c r="L5031" s="60">
        <v>4</v>
      </c>
      <c r="M5031" s="27">
        <f t="shared" si="239"/>
        <v>520</v>
      </c>
      <c r="N5031" s="23"/>
      <c r="O5031" s="184" t="s">
        <v>32</v>
      </c>
      <c r="P5031" s="237"/>
    </row>
    <row r="5032" s="83" customFormat="1" ht="18" customHeight="1" spans="1:16">
      <c r="A5032" s="24">
        <v>5027</v>
      </c>
      <c r="B5032" s="24" t="s">
        <v>23</v>
      </c>
      <c r="C5032" s="24" t="s">
        <v>24</v>
      </c>
      <c r="D5032" s="24" t="s">
        <v>25</v>
      </c>
      <c r="E5032" s="24" t="s">
        <v>4460</v>
      </c>
      <c r="F5032" s="24" t="s">
        <v>8876</v>
      </c>
      <c r="G5032" s="24" t="s">
        <v>8680</v>
      </c>
      <c r="H5032" s="24" t="s">
        <v>194</v>
      </c>
      <c r="I5032" s="24">
        <v>4</v>
      </c>
      <c r="J5032" s="24" t="s">
        <v>9126</v>
      </c>
      <c r="K5032" s="60" t="s">
        <v>31</v>
      </c>
      <c r="L5032" s="60">
        <v>4</v>
      </c>
      <c r="M5032" s="27">
        <f t="shared" si="239"/>
        <v>520</v>
      </c>
      <c r="N5032" s="23"/>
      <c r="O5032" s="184" t="s">
        <v>32</v>
      </c>
      <c r="P5032" s="237"/>
    </row>
    <row r="5033" s="83" customFormat="1" ht="18" customHeight="1" spans="1:16">
      <c r="A5033" s="24">
        <v>5028</v>
      </c>
      <c r="B5033" s="24" t="s">
        <v>23</v>
      </c>
      <c r="C5033" s="24" t="s">
        <v>24</v>
      </c>
      <c r="D5033" s="24" t="s">
        <v>25</v>
      </c>
      <c r="E5033" s="24" t="s">
        <v>4460</v>
      </c>
      <c r="F5033" s="24" t="s">
        <v>8876</v>
      </c>
      <c r="G5033" s="24" t="s">
        <v>9150</v>
      </c>
      <c r="H5033" s="24" t="s">
        <v>194</v>
      </c>
      <c r="I5033" s="24">
        <v>5</v>
      </c>
      <c r="J5033" s="24" t="s">
        <v>9126</v>
      </c>
      <c r="K5033" s="60" t="s">
        <v>31</v>
      </c>
      <c r="L5033" s="60">
        <v>5</v>
      </c>
      <c r="M5033" s="27">
        <f t="shared" si="239"/>
        <v>650</v>
      </c>
      <c r="N5033" s="23"/>
      <c r="O5033" s="184" t="s">
        <v>32</v>
      </c>
      <c r="P5033" s="237"/>
    </row>
    <row r="5034" s="83" customFormat="1" ht="18" customHeight="1" spans="1:16">
      <c r="A5034" s="24">
        <v>5029</v>
      </c>
      <c r="B5034" s="24" t="s">
        <v>23</v>
      </c>
      <c r="C5034" s="24" t="s">
        <v>24</v>
      </c>
      <c r="D5034" s="24" t="s">
        <v>25</v>
      </c>
      <c r="E5034" s="60" t="s">
        <v>4460</v>
      </c>
      <c r="F5034" s="60" t="s">
        <v>8876</v>
      </c>
      <c r="G5034" s="24" t="s">
        <v>602</v>
      </c>
      <c r="H5034" s="24" t="s">
        <v>194</v>
      </c>
      <c r="I5034" s="24">
        <v>6</v>
      </c>
      <c r="J5034" s="24" t="s">
        <v>9126</v>
      </c>
      <c r="K5034" s="60" t="s">
        <v>31</v>
      </c>
      <c r="L5034" s="60">
        <v>6</v>
      </c>
      <c r="M5034" s="27">
        <f t="shared" si="239"/>
        <v>780</v>
      </c>
      <c r="N5034" s="23"/>
      <c r="O5034" s="184" t="s">
        <v>32</v>
      </c>
      <c r="P5034" s="237"/>
    </row>
    <row r="5035" s="83" customFormat="1" ht="18" customHeight="1" spans="1:16">
      <c r="A5035" s="24">
        <v>5030</v>
      </c>
      <c r="B5035" s="24" t="s">
        <v>23</v>
      </c>
      <c r="C5035" s="24" t="s">
        <v>24</v>
      </c>
      <c r="D5035" s="24" t="s">
        <v>25</v>
      </c>
      <c r="E5035" s="60" t="s">
        <v>4460</v>
      </c>
      <c r="F5035" s="60" t="s">
        <v>8876</v>
      </c>
      <c r="G5035" s="24" t="s">
        <v>9151</v>
      </c>
      <c r="H5035" s="232" t="s">
        <v>194</v>
      </c>
      <c r="I5035" s="24">
        <v>2</v>
      </c>
      <c r="J5035" s="24" t="s">
        <v>9126</v>
      </c>
      <c r="K5035" s="60" t="s">
        <v>31</v>
      </c>
      <c r="L5035" s="60">
        <v>2</v>
      </c>
      <c r="M5035" s="27">
        <f t="shared" si="239"/>
        <v>260</v>
      </c>
      <c r="N5035" s="23"/>
      <c r="O5035" s="184" t="s">
        <v>32</v>
      </c>
      <c r="P5035" s="237"/>
    </row>
    <row r="5036" s="83" customFormat="1" ht="18" customHeight="1" spans="1:16">
      <c r="A5036" s="24">
        <v>5031</v>
      </c>
      <c r="B5036" s="24" t="s">
        <v>23</v>
      </c>
      <c r="C5036" s="24" t="s">
        <v>24</v>
      </c>
      <c r="D5036" s="24" t="s">
        <v>25</v>
      </c>
      <c r="E5036" s="60" t="s">
        <v>4460</v>
      </c>
      <c r="F5036" s="60" t="s">
        <v>8876</v>
      </c>
      <c r="G5036" s="24" t="s">
        <v>9152</v>
      </c>
      <c r="H5036" s="24" t="s">
        <v>51</v>
      </c>
      <c r="I5036" s="24">
        <v>3</v>
      </c>
      <c r="J5036" s="24" t="s">
        <v>9126</v>
      </c>
      <c r="K5036" s="60" t="s">
        <v>31</v>
      </c>
      <c r="L5036" s="60">
        <v>2</v>
      </c>
      <c r="M5036" s="27">
        <f>L5036*312</f>
        <v>624</v>
      </c>
      <c r="N5036" s="23"/>
      <c r="O5036" s="184" t="s">
        <v>32</v>
      </c>
      <c r="P5036" s="237"/>
    </row>
    <row r="5037" s="83" customFormat="1" ht="18" customHeight="1" spans="1:16">
      <c r="A5037" s="24">
        <v>5032</v>
      </c>
      <c r="B5037" s="24" t="s">
        <v>23</v>
      </c>
      <c r="C5037" s="24" t="s">
        <v>24</v>
      </c>
      <c r="D5037" s="24" t="s">
        <v>25</v>
      </c>
      <c r="E5037" s="60" t="s">
        <v>4878</v>
      </c>
      <c r="F5037" s="60" t="s">
        <v>8876</v>
      </c>
      <c r="G5037" s="24" t="s">
        <v>9153</v>
      </c>
      <c r="H5037" s="24" t="s">
        <v>1583</v>
      </c>
      <c r="I5037" s="24">
        <v>4</v>
      </c>
      <c r="J5037" s="24" t="s">
        <v>9126</v>
      </c>
      <c r="K5037" s="60" t="s">
        <v>31</v>
      </c>
      <c r="L5037" s="60">
        <v>4</v>
      </c>
      <c r="M5037" s="27">
        <f t="shared" ref="M5037:M5046" si="240">L5037*130</f>
        <v>520</v>
      </c>
      <c r="N5037" s="23"/>
      <c r="O5037" s="184" t="s">
        <v>32</v>
      </c>
      <c r="P5037" s="237"/>
    </row>
    <row r="5038" s="83" customFormat="1" ht="18" customHeight="1" spans="1:16">
      <c r="A5038" s="24">
        <v>5033</v>
      </c>
      <c r="B5038" s="24" t="s">
        <v>23</v>
      </c>
      <c r="C5038" s="24" t="s">
        <v>24</v>
      </c>
      <c r="D5038" s="24" t="s">
        <v>25</v>
      </c>
      <c r="E5038" s="24" t="s">
        <v>4460</v>
      </c>
      <c r="F5038" s="24" t="s">
        <v>8876</v>
      </c>
      <c r="G5038" s="24" t="s">
        <v>9154</v>
      </c>
      <c r="H5038" s="24" t="s">
        <v>194</v>
      </c>
      <c r="I5038" s="24">
        <v>5</v>
      </c>
      <c r="J5038" s="24" t="s">
        <v>9126</v>
      </c>
      <c r="K5038" s="60" t="s">
        <v>31</v>
      </c>
      <c r="L5038" s="60">
        <v>5</v>
      </c>
      <c r="M5038" s="27">
        <f t="shared" si="240"/>
        <v>650</v>
      </c>
      <c r="N5038" s="23"/>
      <c r="O5038" s="184" t="s">
        <v>32</v>
      </c>
      <c r="P5038" s="237"/>
    </row>
    <row r="5039" s="83" customFormat="1" ht="18" customHeight="1" spans="1:16">
      <c r="A5039" s="24">
        <v>5034</v>
      </c>
      <c r="B5039" s="24" t="s">
        <v>23</v>
      </c>
      <c r="C5039" s="24" t="s">
        <v>24</v>
      </c>
      <c r="D5039" s="24" t="s">
        <v>25</v>
      </c>
      <c r="E5039" s="60" t="s">
        <v>4460</v>
      </c>
      <c r="F5039" s="60" t="s">
        <v>8876</v>
      </c>
      <c r="G5039" s="24" t="s">
        <v>9155</v>
      </c>
      <c r="H5039" s="24" t="s">
        <v>194</v>
      </c>
      <c r="I5039" s="24">
        <v>4</v>
      </c>
      <c r="J5039" s="24" t="s">
        <v>8994</v>
      </c>
      <c r="K5039" s="60" t="s">
        <v>31</v>
      </c>
      <c r="L5039" s="60">
        <v>4</v>
      </c>
      <c r="M5039" s="27">
        <f t="shared" si="240"/>
        <v>520</v>
      </c>
      <c r="N5039" s="23"/>
      <c r="O5039" s="184" t="s">
        <v>32</v>
      </c>
      <c r="P5039" s="237"/>
    </row>
    <row r="5040" s="83" customFormat="1" ht="18" customHeight="1" spans="1:16">
      <c r="A5040" s="24">
        <v>5035</v>
      </c>
      <c r="B5040" s="24" t="s">
        <v>23</v>
      </c>
      <c r="C5040" s="24" t="s">
        <v>24</v>
      </c>
      <c r="D5040" s="24" t="s">
        <v>25</v>
      </c>
      <c r="E5040" s="60" t="s">
        <v>4460</v>
      </c>
      <c r="F5040" s="60" t="s">
        <v>8876</v>
      </c>
      <c r="G5040" s="24" t="s">
        <v>9156</v>
      </c>
      <c r="H5040" s="24" t="s">
        <v>194</v>
      </c>
      <c r="I5040" s="24">
        <v>4</v>
      </c>
      <c r="J5040" s="24" t="s">
        <v>8994</v>
      </c>
      <c r="K5040" s="60" t="s">
        <v>31</v>
      </c>
      <c r="L5040" s="60">
        <v>4</v>
      </c>
      <c r="M5040" s="27">
        <f t="shared" si="240"/>
        <v>520</v>
      </c>
      <c r="N5040" s="23"/>
      <c r="O5040" s="184" t="s">
        <v>32</v>
      </c>
      <c r="P5040" s="237"/>
    </row>
    <row r="5041" s="83" customFormat="1" ht="18" customHeight="1" spans="1:16">
      <c r="A5041" s="24">
        <v>5036</v>
      </c>
      <c r="B5041" s="24" t="s">
        <v>23</v>
      </c>
      <c r="C5041" s="24" t="s">
        <v>24</v>
      </c>
      <c r="D5041" s="24" t="s">
        <v>25</v>
      </c>
      <c r="E5041" s="60" t="s">
        <v>4460</v>
      </c>
      <c r="F5041" s="60" t="s">
        <v>8876</v>
      </c>
      <c r="G5041" s="24" t="s">
        <v>9157</v>
      </c>
      <c r="H5041" s="232" t="s">
        <v>194</v>
      </c>
      <c r="I5041" s="24">
        <v>3</v>
      </c>
      <c r="J5041" s="24" t="s">
        <v>8994</v>
      </c>
      <c r="K5041" s="60" t="s">
        <v>31</v>
      </c>
      <c r="L5041" s="60">
        <v>3</v>
      </c>
      <c r="M5041" s="27">
        <f t="shared" si="240"/>
        <v>390</v>
      </c>
      <c r="N5041" s="23"/>
      <c r="O5041" s="184" t="s">
        <v>32</v>
      </c>
      <c r="P5041" s="237"/>
    </row>
    <row r="5042" s="83" customFormat="1" ht="18" customHeight="1" spans="1:16">
      <c r="A5042" s="24">
        <v>5037</v>
      </c>
      <c r="B5042" s="24" t="s">
        <v>23</v>
      </c>
      <c r="C5042" s="24" t="s">
        <v>24</v>
      </c>
      <c r="D5042" s="24" t="s">
        <v>25</v>
      </c>
      <c r="E5042" s="60" t="s">
        <v>4460</v>
      </c>
      <c r="F5042" s="60" t="s">
        <v>8876</v>
      </c>
      <c r="G5042" s="24" t="s">
        <v>9158</v>
      </c>
      <c r="H5042" s="24" t="s">
        <v>194</v>
      </c>
      <c r="I5042" s="24">
        <v>5</v>
      </c>
      <c r="J5042" s="24" t="s">
        <v>8994</v>
      </c>
      <c r="K5042" s="60" t="s">
        <v>31</v>
      </c>
      <c r="L5042" s="60">
        <v>3</v>
      </c>
      <c r="M5042" s="27">
        <f t="shared" si="240"/>
        <v>390</v>
      </c>
      <c r="N5042" s="23"/>
      <c r="O5042" s="184" t="s">
        <v>32</v>
      </c>
      <c r="P5042" s="237"/>
    </row>
    <row r="5043" s="83" customFormat="1" ht="18" customHeight="1" spans="1:16">
      <c r="A5043" s="24">
        <v>5038</v>
      </c>
      <c r="B5043" s="24" t="s">
        <v>23</v>
      </c>
      <c r="C5043" s="24" t="s">
        <v>24</v>
      </c>
      <c r="D5043" s="24" t="s">
        <v>25</v>
      </c>
      <c r="E5043" s="24" t="s">
        <v>4460</v>
      </c>
      <c r="F5043" s="24" t="s">
        <v>8876</v>
      </c>
      <c r="G5043" s="24" t="s">
        <v>9159</v>
      </c>
      <c r="H5043" s="232" t="s">
        <v>194</v>
      </c>
      <c r="I5043" s="24">
        <v>3</v>
      </c>
      <c r="J5043" s="24" t="s">
        <v>8994</v>
      </c>
      <c r="K5043" s="60" t="s">
        <v>31</v>
      </c>
      <c r="L5043" s="60">
        <v>3</v>
      </c>
      <c r="M5043" s="27">
        <f t="shared" si="240"/>
        <v>390</v>
      </c>
      <c r="N5043" s="23"/>
      <c r="O5043" s="184" t="s">
        <v>32</v>
      </c>
      <c r="P5043" s="237"/>
    </row>
    <row r="5044" s="83" customFormat="1" ht="18" customHeight="1" spans="1:16">
      <c r="A5044" s="24">
        <v>5039</v>
      </c>
      <c r="B5044" s="24" t="s">
        <v>23</v>
      </c>
      <c r="C5044" s="24" t="s">
        <v>24</v>
      </c>
      <c r="D5044" s="24" t="s">
        <v>25</v>
      </c>
      <c r="E5044" s="60" t="s">
        <v>4460</v>
      </c>
      <c r="F5044" s="60" t="s">
        <v>8876</v>
      </c>
      <c r="G5044" s="24" t="s">
        <v>9160</v>
      </c>
      <c r="H5044" s="24" t="s">
        <v>194</v>
      </c>
      <c r="I5044" s="24">
        <v>4</v>
      </c>
      <c r="J5044" s="24" t="s">
        <v>8994</v>
      </c>
      <c r="K5044" s="60" t="s">
        <v>31</v>
      </c>
      <c r="L5044" s="60">
        <v>4</v>
      </c>
      <c r="M5044" s="27">
        <f t="shared" si="240"/>
        <v>520</v>
      </c>
      <c r="N5044" s="23"/>
      <c r="O5044" s="184" t="s">
        <v>32</v>
      </c>
      <c r="P5044" s="237"/>
    </row>
    <row r="5045" s="83" customFormat="1" ht="18" customHeight="1" spans="1:16">
      <c r="A5045" s="24">
        <v>5040</v>
      </c>
      <c r="B5045" s="24" t="s">
        <v>23</v>
      </c>
      <c r="C5045" s="24" t="s">
        <v>24</v>
      </c>
      <c r="D5045" s="24" t="s">
        <v>25</v>
      </c>
      <c r="E5045" s="24" t="s">
        <v>4460</v>
      </c>
      <c r="F5045" s="24" t="s">
        <v>8876</v>
      </c>
      <c r="G5045" s="24" t="s">
        <v>9161</v>
      </c>
      <c r="H5045" s="24" t="s">
        <v>194</v>
      </c>
      <c r="I5045" s="24">
        <v>5</v>
      </c>
      <c r="J5045" s="24" t="s">
        <v>8994</v>
      </c>
      <c r="K5045" s="60" t="s">
        <v>31</v>
      </c>
      <c r="L5045" s="60">
        <v>5</v>
      </c>
      <c r="M5045" s="27">
        <f t="shared" si="240"/>
        <v>650</v>
      </c>
      <c r="N5045" s="23"/>
      <c r="O5045" s="184" t="s">
        <v>32</v>
      </c>
      <c r="P5045" s="237"/>
    </row>
    <row r="5046" s="83" customFormat="1" ht="18" customHeight="1" spans="1:16">
      <c r="A5046" s="24">
        <v>5041</v>
      </c>
      <c r="B5046" s="24" t="s">
        <v>23</v>
      </c>
      <c r="C5046" s="24" t="s">
        <v>24</v>
      </c>
      <c r="D5046" s="24" t="s">
        <v>25</v>
      </c>
      <c r="E5046" s="24" t="s">
        <v>4460</v>
      </c>
      <c r="F5046" s="24" t="s">
        <v>8876</v>
      </c>
      <c r="G5046" s="24" t="s">
        <v>9109</v>
      </c>
      <c r="H5046" s="24" t="s">
        <v>194</v>
      </c>
      <c r="I5046" s="24">
        <v>4</v>
      </c>
      <c r="J5046" s="24" t="s">
        <v>8994</v>
      </c>
      <c r="K5046" s="60" t="s">
        <v>31</v>
      </c>
      <c r="L5046" s="60">
        <v>4</v>
      </c>
      <c r="M5046" s="27">
        <f t="shared" si="240"/>
        <v>520</v>
      </c>
      <c r="N5046" s="23"/>
      <c r="O5046" s="184" t="s">
        <v>32</v>
      </c>
      <c r="P5046" s="237"/>
    </row>
    <row r="5047" s="83" customFormat="1" ht="18" customHeight="1" spans="1:16">
      <c r="A5047" s="24">
        <v>5042</v>
      </c>
      <c r="B5047" s="24" t="s">
        <v>23</v>
      </c>
      <c r="C5047" s="24" t="s">
        <v>24</v>
      </c>
      <c r="D5047" s="24" t="s">
        <v>25</v>
      </c>
      <c r="E5047" s="60" t="s">
        <v>4460</v>
      </c>
      <c r="F5047" s="60" t="s">
        <v>8876</v>
      </c>
      <c r="G5047" s="24" t="s">
        <v>9162</v>
      </c>
      <c r="H5047" s="232" t="s">
        <v>194</v>
      </c>
      <c r="I5047" s="24">
        <v>1</v>
      </c>
      <c r="J5047" s="24" t="s">
        <v>8994</v>
      </c>
      <c r="K5047" s="60" t="s">
        <v>31</v>
      </c>
      <c r="L5047" s="60">
        <v>1</v>
      </c>
      <c r="M5047" s="27">
        <f>L5047*312</f>
        <v>312</v>
      </c>
      <c r="N5047" s="23"/>
      <c r="O5047" s="184" t="s">
        <v>32</v>
      </c>
      <c r="P5047" s="237"/>
    </row>
    <row r="5048" s="83" customFormat="1" ht="18" customHeight="1" spans="1:16">
      <c r="A5048" s="24">
        <v>5043</v>
      </c>
      <c r="B5048" s="24" t="s">
        <v>23</v>
      </c>
      <c r="C5048" s="24" t="s">
        <v>24</v>
      </c>
      <c r="D5048" s="24" t="s">
        <v>25</v>
      </c>
      <c r="E5048" s="60" t="s">
        <v>4460</v>
      </c>
      <c r="F5048" s="60" t="s">
        <v>8876</v>
      </c>
      <c r="G5048" s="24" t="s">
        <v>9163</v>
      </c>
      <c r="H5048" s="24" t="s">
        <v>194</v>
      </c>
      <c r="I5048" s="24">
        <v>4</v>
      </c>
      <c r="J5048" s="24" t="s">
        <v>8994</v>
      </c>
      <c r="K5048" s="60" t="s">
        <v>31</v>
      </c>
      <c r="L5048" s="60">
        <v>4</v>
      </c>
      <c r="M5048" s="27">
        <f t="shared" ref="M5048:M5062" si="241">L5048*130</f>
        <v>520</v>
      </c>
      <c r="N5048" s="23"/>
      <c r="O5048" s="184" t="s">
        <v>32</v>
      </c>
      <c r="P5048" s="237"/>
    </row>
    <row r="5049" s="83" customFormat="1" ht="18" customHeight="1" spans="1:16">
      <c r="A5049" s="24">
        <v>5044</v>
      </c>
      <c r="B5049" s="24" t="s">
        <v>23</v>
      </c>
      <c r="C5049" s="24" t="s">
        <v>24</v>
      </c>
      <c r="D5049" s="24" t="s">
        <v>25</v>
      </c>
      <c r="E5049" s="60" t="s">
        <v>4460</v>
      </c>
      <c r="F5049" s="60" t="s">
        <v>8876</v>
      </c>
      <c r="G5049" s="24" t="s">
        <v>9164</v>
      </c>
      <c r="H5049" s="232" t="s">
        <v>194</v>
      </c>
      <c r="I5049" s="24">
        <v>3</v>
      </c>
      <c r="J5049" s="24" t="s">
        <v>8994</v>
      </c>
      <c r="K5049" s="60" t="s">
        <v>31</v>
      </c>
      <c r="L5049" s="60">
        <v>3</v>
      </c>
      <c r="M5049" s="27">
        <f t="shared" si="241"/>
        <v>390</v>
      </c>
      <c r="N5049" s="23"/>
      <c r="O5049" s="184" t="s">
        <v>32</v>
      </c>
      <c r="P5049" s="237"/>
    </row>
    <row r="5050" s="83" customFormat="1" ht="18" customHeight="1" spans="1:16">
      <c r="A5050" s="24">
        <v>5045</v>
      </c>
      <c r="B5050" s="24" t="s">
        <v>23</v>
      </c>
      <c r="C5050" s="24" t="s">
        <v>24</v>
      </c>
      <c r="D5050" s="24" t="s">
        <v>25</v>
      </c>
      <c r="E5050" s="24" t="s">
        <v>4460</v>
      </c>
      <c r="F5050" s="24" t="s">
        <v>8876</v>
      </c>
      <c r="G5050" s="24" t="s">
        <v>9165</v>
      </c>
      <c r="H5050" s="24" t="s">
        <v>194</v>
      </c>
      <c r="I5050" s="24">
        <v>5</v>
      </c>
      <c r="J5050" s="24" t="s">
        <v>8994</v>
      </c>
      <c r="K5050" s="60" t="s">
        <v>31</v>
      </c>
      <c r="L5050" s="60">
        <v>5</v>
      </c>
      <c r="M5050" s="27">
        <f t="shared" si="241"/>
        <v>650</v>
      </c>
      <c r="N5050" s="23"/>
      <c r="O5050" s="184" t="s">
        <v>32</v>
      </c>
      <c r="P5050" s="237"/>
    </row>
    <row r="5051" s="83" customFormat="1" ht="18" customHeight="1" spans="1:16">
      <c r="A5051" s="24">
        <v>5046</v>
      </c>
      <c r="B5051" s="24" t="s">
        <v>23</v>
      </c>
      <c r="C5051" s="24" t="s">
        <v>24</v>
      </c>
      <c r="D5051" s="24" t="s">
        <v>25</v>
      </c>
      <c r="E5051" s="60" t="s">
        <v>4460</v>
      </c>
      <c r="F5051" s="60" t="s">
        <v>8876</v>
      </c>
      <c r="G5051" s="24" t="s">
        <v>9166</v>
      </c>
      <c r="H5051" s="232" t="s">
        <v>194</v>
      </c>
      <c r="I5051" s="24">
        <v>3</v>
      </c>
      <c r="J5051" s="24" t="s">
        <v>8994</v>
      </c>
      <c r="K5051" s="60" t="s">
        <v>31</v>
      </c>
      <c r="L5051" s="60">
        <v>3</v>
      </c>
      <c r="M5051" s="27">
        <f t="shared" si="241"/>
        <v>390</v>
      </c>
      <c r="N5051" s="23"/>
      <c r="O5051" s="184" t="s">
        <v>32</v>
      </c>
      <c r="P5051" s="237"/>
    </row>
    <row r="5052" s="83" customFormat="1" ht="18" customHeight="1" spans="1:16">
      <c r="A5052" s="24">
        <v>5047</v>
      </c>
      <c r="B5052" s="24" t="s">
        <v>23</v>
      </c>
      <c r="C5052" s="24" t="s">
        <v>24</v>
      </c>
      <c r="D5052" s="24" t="s">
        <v>25</v>
      </c>
      <c r="E5052" s="60" t="s">
        <v>4460</v>
      </c>
      <c r="F5052" s="60" t="s">
        <v>8876</v>
      </c>
      <c r="G5052" s="24" t="s">
        <v>9167</v>
      </c>
      <c r="H5052" s="232" t="s">
        <v>194</v>
      </c>
      <c r="I5052" s="24">
        <v>3</v>
      </c>
      <c r="J5052" s="24" t="s">
        <v>8994</v>
      </c>
      <c r="K5052" s="60" t="s">
        <v>31</v>
      </c>
      <c r="L5052" s="60">
        <v>3</v>
      </c>
      <c r="M5052" s="27">
        <f t="shared" si="241"/>
        <v>390</v>
      </c>
      <c r="N5052" s="23"/>
      <c r="O5052" s="184" t="s">
        <v>32</v>
      </c>
      <c r="P5052" s="237"/>
    </row>
    <row r="5053" s="83" customFormat="1" ht="18" customHeight="1" spans="1:16">
      <c r="A5053" s="24">
        <v>5048</v>
      </c>
      <c r="B5053" s="24" t="s">
        <v>23</v>
      </c>
      <c r="C5053" s="24" t="s">
        <v>24</v>
      </c>
      <c r="D5053" s="24" t="s">
        <v>25</v>
      </c>
      <c r="E5053" s="60" t="s">
        <v>4460</v>
      </c>
      <c r="F5053" s="60" t="s">
        <v>8876</v>
      </c>
      <c r="G5053" s="24" t="s">
        <v>9168</v>
      </c>
      <c r="H5053" s="24" t="s">
        <v>194</v>
      </c>
      <c r="I5053" s="24">
        <v>5</v>
      </c>
      <c r="J5053" s="24" t="s">
        <v>8994</v>
      </c>
      <c r="K5053" s="60" t="s">
        <v>31</v>
      </c>
      <c r="L5053" s="60">
        <v>3</v>
      </c>
      <c r="M5053" s="27">
        <f t="shared" si="241"/>
        <v>390</v>
      </c>
      <c r="N5053" s="23"/>
      <c r="O5053" s="184" t="s">
        <v>32</v>
      </c>
      <c r="P5053" s="237"/>
    </row>
    <row r="5054" s="83" customFormat="1" ht="18" customHeight="1" spans="1:16">
      <c r="A5054" s="24">
        <v>5049</v>
      </c>
      <c r="B5054" s="24" t="s">
        <v>23</v>
      </c>
      <c r="C5054" s="24" t="s">
        <v>24</v>
      </c>
      <c r="D5054" s="24" t="s">
        <v>25</v>
      </c>
      <c r="E5054" s="60" t="s">
        <v>4460</v>
      </c>
      <c r="F5054" s="60" t="s">
        <v>8876</v>
      </c>
      <c r="G5054" s="24" t="s">
        <v>9169</v>
      </c>
      <c r="H5054" s="24" t="s">
        <v>194</v>
      </c>
      <c r="I5054" s="24">
        <v>4</v>
      </c>
      <c r="J5054" s="24" t="s">
        <v>8994</v>
      </c>
      <c r="K5054" s="60" t="s">
        <v>31</v>
      </c>
      <c r="L5054" s="60">
        <v>4</v>
      </c>
      <c r="M5054" s="27">
        <f t="shared" si="241"/>
        <v>520</v>
      </c>
      <c r="N5054" s="23"/>
      <c r="O5054" s="184" t="s">
        <v>32</v>
      </c>
      <c r="P5054" s="237"/>
    </row>
    <row r="5055" s="83" customFormat="1" ht="18" customHeight="1" spans="1:16">
      <c r="A5055" s="24">
        <v>5050</v>
      </c>
      <c r="B5055" s="24" t="s">
        <v>23</v>
      </c>
      <c r="C5055" s="24" t="s">
        <v>24</v>
      </c>
      <c r="D5055" s="24" t="s">
        <v>25</v>
      </c>
      <c r="E5055" s="60" t="s">
        <v>4460</v>
      </c>
      <c r="F5055" s="60" t="s">
        <v>8876</v>
      </c>
      <c r="G5055" s="24" t="s">
        <v>9170</v>
      </c>
      <c r="H5055" s="24" t="s">
        <v>194</v>
      </c>
      <c r="I5055" s="24">
        <v>4</v>
      </c>
      <c r="J5055" s="24" t="s">
        <v>8994</v>
      </c>
      <c r="K5055" s="60" t="s">
        <v>31</v>
      </c>
      <c r="L5055" s="60">
        <v>4</v>
      </c>
      <c r="M5055" s="27">
        <f t="shared" si="241"/>
        <v>520</v>
      </c>
      <c r="N5055" s="23"/>
      <c r="O5055" s="184" t="s">
        <v>32</v>
      </c>
      <c r="P5055" s="237"/>
    </row>
    <row r="5056" s="83" customFormat="1" ht="18" customHeight="1" spans="1:16">
      <c r="A5056" s="24">
        <v>5051</v>
      </c>
      <c r="B5056" s="24" t="s">
        <v>23</v>
      </c>
      <c r="C5056" s="24" t="s">
        <v>24</v>
      </c>
      <c r="D5056" s="24" t="s">
        <v>25</v>
      </c>
      <c r="E5056" s="60" t="s">
        <v>4460</v>
      </c>
      <c r="F5056" s="60" t="s">
        <v>8876</v>
      </c>
      <c r="G5056" s="24" t="s">
        <v>8044</v>
      </c>
      <c r="H5056" s="24" t="s">
        <v>1583</v>
      </c>
      <c r="I5056" s="24">
        <v>7</v>
      </c>
      <c r="J5056" s="24" t="s">
        <v>8994</v>
      </c>
      <c r="K5056" s="60" t="s">
        <v>31</v>
      </c>
      <c r="L5056" s="60">
        <v>6</v>
      </c>
      <c r="M5056" s="27">
        <f t="shared" si="241"/>
        <v>780</v>
      </c>
      <c r="N5056" s="23"/>
      <c r="O5056" s="184" t="s">
        <v>32</v>
      </c>
      <c r="P5056" s="237"/>
    </row>
    <row r="5057" s="83" customFormat="1" ht="18" customHeight="1" spans="1:16">
      <c r="A5057" s="24">
        <v>5052</v>
      </c>
      <c r="B5057" s="24" t="s">
        <v>23</v>
      </c>
      <c r="C5057" s="24" t="s">
        <v>24</v>
      </c>
      <c r="D5057" s="24" t="s">
        <v>25</v>
      </c>
      <c r="E5057" s="60" t="s">
        <v>4460</v>
      </c>
      <c r="F5057" s="60" t="s">
        <v>8876</v>
      </c>
      <c r="G5057" s="24" t="s">
        <v>5874</v>
      </c>
      <c r="H5057" s="232" t="s">
        <v>194</v>
      </c>
      <c r="I5057" s="24">
        <v>3</v>
      </c>
      <c r="J5057" s="24" t="s">
        <v>8994</v>
      </c>
      <c r="K5057" s="60" t="s">
        <v>31</v>
      </c>
      <c r="L5057" s="60">
        <v>3</v>
      </c>
      <c r="M5057" s="27">
        <f t="shared" si="241"/>
        <v>390</v>
      </c>
      <c r="N5057" s="23"/>
      <c r="O5057" s="184" t="s">
        <v>32</v>
      </c>
      <c r="P5057" s="237"/>
    </row>
    <row r="5058" s="83" customFormat="1" ht="18" customHeight="1" spans="1:16">
      <c r="A5058" s="24">
        <v>5053</v>
      </c>
      <c r="B5058" s="24" t="s">
        <v>23</v>
      </c>
      <c r="C5058" s="24" t="s">
        <v>24</v>
      </c>
      <c r="D5058" s="24" t="s">
        <v>25</v>
      </c>
      <c r="E5058" s="60" t="s">
        <v>4460</v>
      </c>
      <c r="F5058" s="60" t="s">
        <v>8876</v>
      </c>
      <c r="G5058" s="24" t="s">
        <v>5435</v>
      </c>
      <c r="H5058" s="24" t="s">
        <v>194</v>
      </c>
      <c r="I5058" s="24">
        <v>5</v>
      </c>
      <c r="J5058" s="24" t="s">
        <v>8994</v>
      </c>
      <c r="K5058" s="60" t="s">
        <v>31</v>
      </c>
      <c r="L5058" s="60">
        <v>5</v>
      </c>
      <c r="M5058" s="27">
        <f t="shared" si="241"/>
        <v>650</v>
      </c>
      <c r="N5058" s="23"/>
      <c r="O5058" s="184" t="s">
        <v>32</v>
      </c>
      <c r="P5058" s="237"/>
    </row>
    <row r="5059" s="83" customFormat="1" ht="18" customHeight="1" spans="1:16">
      <c r="A5059" s="24">
        <v>5054</v>
      </c>
      <c r="B5059" s="24" t="s">
        <v>23</v>
      </c>
      <c r="C5059" s="24" t="s">
        <v>24</v>
      </c>
      <c r="D5059" s="24" t="s">
        <v>25</v>
      </c>
      <c r="E5059" s="60" t="s">
        <v>4460</v>
      </c>
      <c r="F5059" s="60" t="s">
        <v>8876</v>
      </c>
      <c r="G5059" s="24" t="s">
        <v>9171</v>
      </c>
      <c r="H5059" s="24" t="s">
        <v>194</v>
      </c>
      <c r="I5059" s="24">
        <v>7</v>
      </c>
      <c r="J5059" s="24" t="s">
        <v>8994</v>
      </c>
      <c r="K5059" s="60" t="s">
        <v>31</v>
      </c>
      <c r="L5059" s="60">
        <v>6</v>
      </c>
      <c r="M5059" s="27">
        <f t="shared" si="241"/>
        <v>780</v>
      </c>
      <c r="N5059" s="23"/>
      <c r="O5059" s="184" t="s">
        <v>32</v>
      </c>
      <c r="P5059" s="237"/>
    </row>
    <row r="5060" s="83" customFormat="1" ht="18" customHeight="1" spans="1:16">
      <c r="A5060" s="24">
        <v>5055</v>
      </c>
      <c r="B5060" s="24" t="s">
        <v>23</v>
      </c>
      <c r="C5060" s="24" t="s">
        <v>24</v>
      </c>
      <c r="D5060" s="24" t="s">
        <v>25</v>
      </c>
      <c r="E5060" s="60" t="s">
        <v>4460</v>
      </c>
      <c r="F5060" s="60" t="s">
        <v>8876</v>
      </c>
      <c r="G5060" s="24" t="s">
        <v>9172</v>
      </c>
      <c r="H5060" s="24" t="s">
        <v>194</v>
      </c>
      <c r="I5060" s="24">
        <v>10</v>
      </c>
      <c r="J5060" s="24" t="s">
        <v>8994</v>
      </c>
      <c r="K5060" s="60" t="s">
        <v>31</v>
      </c>
      <c r="L5060" s="60">
        <v>6</v>
      </c>
      <c r="M5060" s="27">
        <f t="shared" si="241"/>
        <v>780</v>
      </c>
      <c r="N5060" s="23"/>
      <c r="O5060" s="184" t="s">
        <v>32</v>
      </c>
      <c r="P5060" s="237"/>
    </row>
    <row r="5061" s="83" customFormat="1" ht="18" customHeight="1" spans="1:16">
      <c r="A5061" s="24">
        <v>5056</v>
      </c>
      <c r="B5061" s="24" t="s">
        <v>23</v>
      </c>
      <c r="C5061" s="24" t="s">
        <v>24</v>
      </c>
      <c r="D5061" s="24" t="s">
        <v>25</v>
      </c>
      <c r="E5061" s="60" t="s">
        <v>4460</v>
      </c>
      <c r="F5061" s="60" t="s">
        <v>8876</v>
      </c>
      <c r="G5061" s="24" t="s">
        <v>9173</v>
      </c>
      <c r="H5061" s="24" t="s">
        <v>194</v>
      </c>
      <c r="I5061" s="24">
        <v>4</v>
      </c>
      <c r="J5061" s="24" t="s">
        <v>8994</v>
      </c>
      <c r="K5061" s="60" t="s">
        <v>31</v>
      </c>
      <c r="L5061" s="60">
        <v>4</v>
      </c>
      <c r="M5061" s="27">
        <f t="shared" si="241"/>
        <v>520</v>
      </c>
      <c r="N5061" s="23"/>
      <c r="O5061" s="184" t="s">
        <v>32</v>
      </c>
      <c r="P5061" s="237"/>
    </row>
    <row r="5062" s="83" customFormat="1" ht="18" customHeight="1" spans="1:16">
      <c r="A5062" s="24">
        <v>5057</v>
      </c>
      <c r="B5062" s="24" t="s">
        <v>23</v>
      </c>
      <c r="C5062" s="24" t="s">
        <v>24</v>
      </c>
      <c r="D5062" s="24" t="s">
        <v>25</v>
      </c>
      <c r="E5062" s="60" t="s">
        <v>4460</v>
      </c>
      <c r="F5062" s="60" t="s">
        <v>8876</v>
      </c>
      <c r="G5062" s="24" t="s">
        <v>9174</v>
      </c>
      <c r="H5062" s="24" t="s">
        <v>9175</v>
      </c>
      <c r="I5062" s="24">
        <v>4</v>
      </c>
      <c r="J5062" s="24" t="s">
        <v>8994</v>
      </c>
      <c r="K5062" s="60" t="s">
        <v>31</v>
      </c>
      <c r="L5062" s="60">
        <v>4</v>
      </c>
      <c r="M5062" s="27">
        <f t="shared" si="241"/>
        <v>520</v>
      </c>
      <c r="N5062" s="23"/>
      <c r="O5062" s="184" t="s">
        <v>32</v>
      </c>
      <c r="P5062" s="237"/>
    </row>
    <row r="5063" s="83" customFormat="1" ht="18" customHeight="1" spans="1:16">
      <c r="A5063" s="24">
        <v>5058</v>
      </c>
      <c r="B5063" s="24" t="s">
        <v>23</v>
      </c>
      <c r="C5063" s="24" t="s">
        <v>24</v>
      </c>
      <c r="D5063" s="24" t="s">
        <v>25</v>
      </c>
      <c r="E5063" s="60" t="s">
        <v>4460</v>
      </c>
      <c r="F5063" s="60" t="s">
        <v>8876</v>
      </c>
      <c r="G5063" s="24" t="s">
        <v>9176</v>
      </c>
      <c r="H5063" s="24" t="s">
        <v>8973</v>
      </c>
      <c r="I5063" s="24">
        <v>3</v>
      </c>
      <c r="J5063" s="24" t="s">
        <v>8994</v>
      </c>
      <c r="K5063" s="60" t="s">
        <v>31</v>
      </c>
      <c r="L5063" s="60">
        <v>3</v>
      </c>
      <c r="M5063" s="27">
        <f>L5063*312</f>
        <v>936</v>
      </c>
      <c r="N5063" s="23"/>
      <c r="O5063" s="184" t="s">
        <v>32</v>
      </c>
      <c r="P5063" s="237"/>
    </row>
    <row r="5064" s="83" customFormat="1" ht="18" customHeight="1" spans="1:16">
      <c r="A5064" s="24">
        <v>5059</v>
      </c>
      <c r="B5064" s="24" t="s">
        <v>23</v>
      </c>
      <c r="C5064" s="24" t="s">
        <v>24</v>
      </c>
      <c r="D5064" s="24" t="s">
        <v>25</v>
      </c>
      <c r="E5064" s="60" t="s">
        <v>4460</v>
      </c>
      <c r="F5064" s="60" t="s">
        <v>8876</v>
      </c>
      <c r="G5064" s="24" t="s">
        <v>9177</v>
      </c>
      <c r="H5064" s="232" t="s">
        <v>194</v>
      </c>
      <c r="I5064" s="24">
        <v>3</v>
      </c>
      <c r="J5064" s="24" t="s">
        <v>8994</v>
      </c>
      <c r="K5064" s="60" t="s">
        <v>31</v>
      </c>
      <c r="L5064" s="60">
        <v>3</v>
      </c>
      <c r="M5064" s="27">
        <f>L5064*130</f>
        <v>390</v>
      </c>
      <c r="N5064" s="23"/>
      <c r="O5064" s="184" t="s">
        <v>32</v>
      </c>
      <c r="P5064" s="237"/>
    </row>
    <row r="5065" s="83" customFormat="1" ht="18" customHeight="1" spans="1:16">
      <c r="A5065" s="24">
        <v>5060</v>
      </c>
      <c r="B5065" s="24" t="s">
        <v>23</v>
      </c>
      <c r="C5065" s="24" t="s">
        <v>24</v>
      </c>
      <c r="D5065" s="24" t="s">
        <v>25</v>
      </c>
      <c r="E5065" s="60" t="s">
        <v>4460</v>
      </c>
      <c r="F5065" s="60" t="s">
        <v>8876</v>
      </c>
      <c r="G5065" s="24" t="s">
        <v>9178</v>
      </c>
      <c r="H5065" s="24" t="s">
        <v>5025</v>
      </c>
      <c r="I5065" s="24">
        <v>1</v>
      </c>
      <c r="J5065" s="24" t="s">
        <v>8994</v>
      </c>
      <c r="K5065" s="60" t="s">
        <v>31</v>
      </c>
      <c r="L5065" s="60">
        <v>1</v>
      </c>
      <c r="M5065" s="27">
        <f>L5065*312</f>
        <v>312</v>
      </c>
      <c r="N5065" s="23"/>
      <c r="O5065" s="184" t="s">
        <v>32</v>
      </c>
      <c r="P5065" s="237"/>
    </row>
    <row r="5066" s="83" customFormat="1" ht="18" customHeight="1" spans="1:16">
      <c r="A5066" s="24">
        <v>5061</v>
      </c>
      <c r="B5066" s="24" t="s">
        <v>23</v>
      </c>
      <c r="C5066" s="24" t="s">
        <v>24</v>
      </c>
      <c r="D5066" s="24" t="s">
        <v>25</v>
      </c>
      <c r="E5066" s="60" t="s">
        <v>4460</v>
      </c>
      <c r="F5066" s="60" t="s">
        <v>8876</v>
      </c>
      <c r="G5066" s="24" t="s">
        <v>9179</v>
      </c>
      <c r="H5066" s="24" t="s">
        <v>194</v>
      </c>
      <c r="I5066" s="24">
        <v>4</v>
      </c>
      <c r="J5066" s="24" t="s">
        <v>9180</v>
      </c>
      <c r="K5066" s="60" t="s">
        <v>31</v>
      </c>
      <c r="L5066" s="60">
        <v>4</v>
      </c>
      <c r="M5066" s="27">
        <f t="shared" ref="M5066:M5071" si="242">L5066*130</f>
        <v>520</v>
      </c>
      <c r="N5066" s="23"/>
      <c r="O5066" s="184" t="s">
        <v>32</v>
      </c>
      <c r="P5066" s="237"/>
    </row>
    <row r="5067" s="83" customFormat="1" ht="18" customHeight="1" spans="1:16">
      <c r="A5067" s="24">
        <v>5062</v>
      </c>
      <c r="B5067" s="24" t="s">
        <v>23</v>
      </c>
      <c r="C5067" s="24" t="s">
        <v>24</v>
      </c>
      <c r="D5067" s="24" t="s">
        <v>25</v>
      </c>
      <c r="E5067" s="60" t="s">
        <v>4460</v>
      </c>
      <c r="F5067" s="60" t="s">
        <v>8876</v>
      </c>
      <c r="G5067" s="24" t="s">
        <v>9181</v>
      </c>
      <c r="H5067" s="232" t="s">
        <v>194</v>
      </c>
      <c r="I5067" s="24">
        <v>4</v>
      </c>
      <c r="J5067" s="24" t="s">
        <v>9180</v>
      </c>
      <c r="K5067" s="60" t="s">
        <v>31</v>
      </c>
      <c r="L5067" s="60">
        <v>2</v>
      </c>
      <c r="M5067" s="27">
        <f t="shared" si="242"/>
        <v>260</v>
      </c>
      <c r="N5067" s="23"/>
      <c r="O5067" s="184" t="s">
        <v>32</v>
      </c>
      <c r="P5067" s="237"/>
    </row>
    <row r="5068" s="83" customFormat="1" ht="18" customHeight="1" spans="1:16">
      <c r="A5068" s="24">
        <v>5063</v>
      </c>
      <c r="B5068" s="24" t="s">
        <v>23</v>
      </c>
      <c r="C5068" s="24" t="s">
        <v>24</v>
      </c>
      <c r="D5068" s="24" t="s">
        <v>25</v>
      </c>
      <c r="E5068" s="60" t="s">
        <v>4460</v>
      </c>
      <c r="F5068" s="60" t="s">
        <v>8876</v>
      </c>
      <c r="G5068" s="24" t="s">
        <v>9182</v>
      </c>
      <c r="H5068" s="232" t="s">
        <v>194</v>
      </c>
      <c r="I5068" s="24">
        <v>5</v>
      </c>
      <c r="J5068" s="24" t="s">
        <v>9180</v>
      </c>
      <c r="K5068" s="60" t="s">
        <v>31</v>
      </c>
      <c r="L5068" s="60">
        <v>3</v>
      </c>
      <c r="M5068" s="27">
        <f t="shared" si="242"/>
        <v>390</v>
      </c>
      <c r="N5068" s="23"/>
      <c r="O5068" s="184" t="s">
        <v>32</v>
      </c>
      <c r="P5068" s="237"/>
    </row>
    <row r="5069" s="83" customFormat="1" ht="18" customHeight="1" spans="1:16">
      <c r="A5069" s="24">
        <v>5064</v>
      </c>
      <c r="B5069" s="24" t="s">
        <v>23</v>
      </c>
      <c r="C5069" s="24" t="s">
        <v>24</v>
      </c>
      <c r="D5069" s="24" t="s">
        <v>25</v>
      </c>
      <c r="E5069" s="60" t="s">
        <v>4460</v>
      </c>
      <c r="F5069" s="60" t="s">
        <v>8876</v>
      </c>
      <c r="G5069" s="24" t="s">
        <v>9183</v>
      </c>
      <c r="H5069" s="232" t="s">
        <v>194</v>
      </c>
      <c r="I5069" s="24">
        <v>2</v>
      </c>
      <c r="J5069" s="24" t="s">
        <v>9180</v>
      </c>
      <c r="K5069" s="60" t="s">
        <v>31</v>
      </c>
      <c r="L5069" s="60">
        <v>2</v>
      </c>
      <c r="M5069" s="27">
        <f t="shared" si="242"/>
        <v>260</v>
      </c>
      <c r="N5069" s="23"/>
      <c r="O5069" s="184" t="s">
        <v>32</v>
      </c>
      <c r="P5069" s="237"/>
    </row>
    <row r="5070" s="83" customFormat="1" ht="18" customHeight="1" spans="1:16">
      <c r="A5070" s="24">
        <v>5065</v>
      </c>
      <c r="B5070" s="24" t="s">
        <v>23</v>
      </c>
      <c r="C5070" s="24" t="s">
        <v>24</v>
      </c>
      <c r="D5070" s="24" t="s">
        <v>25</v>
      </c>
      <c r="E5070" s="60" t="s">
        <v>4460</v>
      </c>
      <c r="F5070" s="60" t="s">
        <v>8876</v>
      </c>
      <c r="G5070" s="24" t="s">
        <v>9184</v>
      </c>
      <c r="H5070" s="232" t="s">
        <v>194</v>
      </c>
      <c r="I5070" s="24">
        <v>4</v>
      </c>
      <c r="J5070" s="24" t="s">
        <v>9180</v>
      </c>
      <c r="K5070" s="60" t="s">
        <v>31</v>
      </c>
      <c r="L5070" s="60">
        <v>3</v>
      </c>
      <c r="M5070" s="27">
        <f t="shared" si="242"/>
        <v>390</v>
      </c>
      <c r="N5070" s="23"/>
      <c r="O5070" s="184" t="s">
        <v>32</v>
      </c>
      <c r="P5070" s="237"/>
    </row>
    <row r="5071" s="83" customFormat="1" ht="18" customHeight="1" spans="1:16">
      <c r="A5071" s="24">
        <v>5066</v>
      </c>
      <c r="B5071" s="24" t="s">
        <v>23</v>
      </c>
      <c r="C5071" s="24" t="s">
        <v>24</v>
      </c>
      <c r="D5071" s="24" t="s">
        <v>25</v>
      </c>
      <c r="E5071" s="60" t="s">
        <v>4460</v>
      </c>
      <c r="F5071" s="60" t="s">
        <v>8876</v>
      </c>
      <c r="G5071" s="24" t="s">
        <v>9185</v>
      </c>
      <c r="H5071" s="24" t="s">
        <v>194</v>
      </c>
      <c r="I5071" s="24">
        <v>4</v>
      </c>
      <c r="J5071" s="24" t="s">
        <v>9180</v>
      </c>
      <c r="K5071" s="60" t="s">
        <v>31</v>
      </c>
      <c r="L5071" s="60">
        <v>4</v>
      </c>
      <c r="M5071" s="27">
        <f t="shared" si="242"/>
        <v>520</v>
      </c>
      <c r="N5071" s="23"/>
      <c r="O5071" s="184" t="s">
        <v>32</v>
      </c>
      <c r="P5071" s="237"/>
    </row>
    <row r="5072" s="83" customFormat="1" ht="18" customHeight="1" spans="1:16">
      <c r="A5072" s="24">
        <v>5067</v>
      </c>
      <c r="B5072" s="24" t="s">
        <v>23</v>
      </c>
      <c r="C5072" s="24" t="s">
        <v>24</v>
      </c>
      <c r="D5072" s="24" t="s">
        <v>25</v>
      </c>
      <c r="E5072" s="60" t="s">
        <v>4460</v>
      </c>
      <c r="F5072" s="60" t="s">
        <v>8876</v>
      </c>
      <c r="G5072" s="24" t="s">
        <v>9186</v>
      </c>
      <c r="H5072" s="24" t="s">
        <v>1583</v>
      </c>
      <c r="I5072" s="24">
        <v>2</v>
      </c>
      <c r="J5072" s="24" t="s">
        <v>9180</v>
      </c>
      <c r="K5072" s="60" t="s">
        <v>31</v>
      </c>
      <c r="L5072" s="60">
        <v>2</v>
      </c>
      <c r="M5072" s="27">
        <f>L5072*312</f>
        <v>624</v>
      </c>
      <c r="N5072" s="23"/>
      <c r="O5072" s="184" t="s">
        <v>32</v>
      </c>
      <c r="P5072" s="237"/>
    </row>
    <row r="5073" s="83" customFormat="1" ht="18" customHeight="1" spans="1:16">
      <c r="A5073" s="24">
        <v>5068</v>
      </c>
      <c r="B5073" s="24" t="s">
        <v>23</v>
      </c>
      <c r="C5073" s="24" t="s">
        <v>24</v>
      </c>
      <c r="D5073" s="24" t="s">
        <v>25</v>
      </c>
      <c r="E5073" s="60" t="s">
        <v>4460</v>
      </c>
      <c r="F5073" s="60" t="s">
        <v>8876</v>
      </c>
      <c r="G5073" s="24" t="s">
        <v>9187</v>
      </c>
      <c r="H5073" s="232" t="s">
        <v>194</v>
      </c>
      <c r="I5073" s="24">
        <v>7</v>
      </c>
      <c r="J5073" s="24" t="s">
        <v>9180</v>
      </c>
      <c r="K5073" s="60" t="s">
        <v>31</v>
      </c>
      <c r="L5073" s="60">
        <v>3</v>
      </c>
      <c r="M5073" s="27">
        <f t="shared" ref="M5073:M5079" si="243">L5073*130</f>
        <v>390</v>
      </c>
      <c r="N5073" s="23"/>
      <c r="O5073" s="184" t="s">
        <v>32</v>
      </c>
      <c r="P5073" s="237"/>
    </row>
    <row r="5074" s="83" customFormat="1" ht="18" customHeight="1" spans="1:16">
      <c r="A5074" s="24">
        <v>5069</v>
      </c>
      <c r="B5074" s="24" t="s">
        <v>23</v>
      </c>
      <c r="C5074" s="24" t="s">
        <v>24</v>
      </c>
      <c r="D5074" s="24" t="s">
        <v>25</v>
      </c>
      <c r="E5074" s="60" t="s">
        <v>4460</v>
      </c>
      <c r="F5074" s="60" t="s">
        <v>8876</v>
      </c>
      <c r="G5074" s="24" t="s">
        <v>9188</v>
      </c>
      <c r="H5074" s="232" t="s">
        <v>194</v>
      </c>
      <c r="I5074" s="24">
        <v>6</v>
      </c>
      <c r="J5074" s="24" t="s">
        <v>9180</v>
      </c>
      <c r="K5074" s="60" t="s">
        <v>31</v>
      </c>
      <c r="L5074" s="60">
        <v>3</v>
      </c>
      <c r="M5074" s="27">
        <f t="shared" si="243"/>
        <v>390</v>
      </c>
      <c r="N5074" s="23"/>
      <c r="O5074" s="184" t="s">
        <v>32</v>
      </c>
      <c r="P5074" s="237"/>
    </row>
    <row r="5075" s="83" customFormat="1" ht="18" customHeight="1" spans="1:16">
      <c r="A5075" s="24">
        <v>5070</v>
      </c>
      <c r="B5075" s="24" t="s">
        <v>23</v>
      </c>
      <c r="C5075" s="24" t="s">
        <v>24</v>
      </c>
      <c r="D5075" s="24" t="s">
        <v>25</v>
      </c>
      <c r="E5075" s="60" t="s">
        <v>4460</v>
      </c>
      <c r="F5075" s="60" t="s">
        <v>8876</v>
      </c>
      <c r="G5075" s="24" t="s">
        <v>9189</v>
      </c>
      <c r="H5075" s="232" t="s">
        <v>194</v>
      </c>
      <c r="I5075" s="24">
        <v>3</v>
      </c>
      <c r="J5075" s="24" t="s">
        <v>9180</v>
      </c>
      <c r="K5075" s="60" t="s">
        <v>31</v>
      </c>
      <c r="L5075" s="60">
        <v>3</v>
      </c>
      <c r="M5075" s="27">
        <f t="shared" si="243"/>
        <v>390</v>
      </c>
      <c r="N5075" s="23"/>
      <c r="O5075" s="184" t="s">
        <v>32</v>
      </c>
      <c r="P5075" s="237"/>
    </row>
    <row r="5076" s="83" customFormat="1" ht="18" customHeight="1" spans="1:16">
      <c r="A5076" s="24">
        <v>5071</v>
      </c>
      <c r="B5076" s="24" t="s">
        <v>23</v>
      </c>
      <c r="C5076" s="24" t="s">
        <v>24</v>
      </c>
      <c r="D5076" s="24" t="s">
        <v>25</v>
      </c>
      <c r="E5076" s="60" t="s">
        <v>4460</v>
      </c>
      <c r="F5076" s="60" t="s">
        <v>8876</v>
      </c>
      <c r="G5076" s="24" t="s">
        <v>9190</v>
      </c>
      <c r="H5076" s="232" t="s">
        <v>194</v>
      </c>
      <c r="I5076" s="24">
        <v>3</v>
      </c>
      <c r="J5076" s="24" t="s">
        <v>9180</v>
      </c>
      <c r="K5076" s="60" t="s">
        <v>31</v>
      </c>
      <c r="L5076" s="60">
        <v>3</v>
      </c>
      <c r="M5076" s="27">
        <f t="shared" si="243"/>
        <v>390</v>
      </c>
      <c r="N5076" s="23"/>
      <c r="O5076" s="184" t="s">
        <v>32</v>
      </c>
      <c r="P5076" s="237"/>
    </row>
    <row r="5077" s="83" customFormat="1" ht="18" customHeight="1" spans="1:16">
      <c r="A5077" s="24">
        <v>5072</v>
      </c>
      <c r="B5077" s="24" t="s">
        <v>23</v>
      </c>
      <c r="C5077" s="24" t="s">
        <v>24</v>
      </c>
      <c r="D5077" s="24" t="s">
        <v>25</v>
      </c>
      <c r="E5077" s="60" t="s">
        <v>4460</v>
      </c>
      <c r="F5077" s="60" t="s">
        <v>8876</v>
      </c>
      <c r="G5077" s="24" t="s">
        <v>9191</v>
      </c>
      <c r="H5077" s="24" t="s">
        <v>194</v>
      </c>
      <c r="I5077" s="24">
        <v>8</v>
      </c>
      <c r="J5077" s="24" t="s">
        <v>9180</v>
      </c>
      <c r="K5077" s="60" t="s">
        <v>31</v>
      </c>
      <c r="L5077" s="60">
        <v>4</v>
      </c>
      <c r="M5077" s="27">
        <f t="shared" si="243"/>
        <v>520</v>
      </c>
      <c r="N5077" s="23"/>
      <c r="O5077" s="184" t="s">
        <v>32</v>
      </c>
      <c r="P5077" s="237"/>
    </row>
    <row r="5078" s="83" customFormat="1" ht="18" customHeight="1" spans="1:16">
      <c r="A5078" s="24">
        <v>5073</v>
      </c>
      <c r="B5078" s="24" t="s">
        <v>23</v>
      </c>
      <c r="C5078" s="24" t="s">
        <v>24</v>
      </c>
      <c r="D5078" s="24" t="s">
        <v>25</v>
      </c>
      <c r="E5078" s="60" t="s">
        <v>4460</v>
      </c>
      <c r="F5078" s="60" t="s">
        <v>8876</v>
      </c>
      <c r="G5078" s="24" t="s">
        <v>6844</v>
      </c>
      <c r="H5078" s="232" t="s">
        <v>194</v>
      </c>
      <c r="I5078" s="24">
        <v>6</v>
      </c>
      <c r="J5078" s="24" t="s">
        <v>9180</v>
      </c>
      <c r="K5078" s="60" t="s">
        <v>31</v>
      </c>
      <c r="L5078" s="60">
        <v>3</v>
      </c>
      <c r="M5078" s="27">
        <f t="shared" si="243"/>
        <v>390</v>
      </c>
      <c r="N5078" s="23"/>
      <c r="O5078" s="184" t="s">
        <v>32</v>
      </c>
      <c r="P5078" s="237"/>
    </row>
    <row r="5079" s="83" customFormat="1" ht="18" customHeight="1" spans="1:16">
      <c r="A5079" s="24">
        <v>5074</v>
      </c>
      <c r="B5079" s="24" t="s">
        <v>23</v>
      </c>
      <c r="C5079" s="24" t="s">
        <v>24</v>
      </c>
      <c r="D5079" s="24" t="s">
        <v>25</v>
      </c>
      <c r="E5079" s="60" t="s">
        <v>4460</v>
      </c>
      <c r="F5079" s="60" t="s">
        <v>8876</v>
      </c>
      <c r="G5079" s="24" t="s">
        <v>9192</v>
      </c>
      <c r="H5079" s="232" t="s">
        <v>194</v>
      </c>
      <c r="I5079" s="24">
        <v>3</v>
      </c>
      <c r="J5079" s="24" t="s">
        <v>9180</v>
      </c>
      <c r="K5079" s="60" t="s">
        <v>31</v>
      </c>
      <c r="L5079" s="60">
        <v>2</v>
      </c>
      <c r="M5079" s="27">
        <f t="shared" si="243"/>
        <v>260</v>
      </c>
      <c r="N5079" s="23"/>
      <c r="O5079" s="184" t="s">
        <v>32</v>
      </c>
      <c r="P5079" s="237"/>
    </row>
    <row r="5080" s="83" customFormat="1" ht="18" customHeight="1" spans="1:16">
      <c r="A5080" s="24">
        <v>5075</v>
      </c>
      <c r="B5080" s="24" t="s">
        <v>23</v>
      </c>
      <c r="C5080" s="24" t="s">
        <v>24</v>
      </c>
      <c r="D5080" s="24" t="s">
        <v>25</v>
      </c>
      <c r="E5080" s="60" t="s">
        <v>4460</v>
      </c>
      <c r="F5080" s="60" t="s">
        <v>8876</v>
      </c>
      <c r="G5080" s="24" t="s">
        <v>9193</v>
      </c>
      <c r="H5080" s="232" t="s">
        <v>194</v>
      </c>
      <c r="I5080" s="24">
        <v>1</v>
      </c>
      <c r="J5080" s="24" t="s">
        <v>9180</v>
      </c>
      <c r="K5080" s="60" t="s">
        <v>31</v>
      </c>
      <c r="L5080" s="60">
        <v>1</v>
      </c>
      <c r="M5080" s="27">
        <f>L5080*312</f>
        <v>312</v>
      </c>
      <c r="N5080" s="23"/>
      <c r="O5080" s="184" t="s">
        <v>32</v>
      </c>
      <c r="P5080" s="237"/>
    </row>
    <row r="5081" s="83" customFormat="1" ht="18" customHeight="1" spans="1:16">
      <c r="A5081" s="24">
        <v>5076</v>
      </c>
      <c r="B5081" s="24" t="s">
        <v>23</v>
      </c>
      <c r="C5081" s="24" t="s">
        <v>24</v>
      </c>
      <c r="D5081" s="24" t="s">
        <v>25</v>
      </c>
      <c r="E5081" s="60" t="s">
        <v>4878</v>
      </c>
      <c r="F5081" s="60" t="s">
        <v>8876</v>
      </c>
      <c r="G5081" s="24" t="s">
        <v>9194</v>
      </c>
      <c r="H5081" s="232" t="s">
        <v>194</v>
      </c>
      <c r="I5081" s="24">
        <v>5</v>
      </c>
      <c r="J5081" s="24" t="s">
        <v>9180</v>
      </c>
      <c r="K5081" s="60" t="s">
        <v>31</v>
      </c>
      <c r="L5081" s="60">
        <v>2</v>
      </c>
      <c r="M5081" s="27">
        <f t="shared" ref="M5081:M5102" si="244">L5081*130</f>
        <v>260</v>
      </c>
      <c r="N5081" s="23"/>
      <c r="O5081" s="184" t="s">
        <v>32</v>
      </c>
      <c r="P5081" s="237"/>
    </row>
    <row r="5082" s="83" customFormat="1" ht="18" customHeight="1" spans="1:16">
      <c r="A5082" s="24">
        <v>5077</v>
      </c>
      <c r="B5082" s="24" t="s">
        <v>23</v>
      </c>
      <c r="C5082" s="24" t="s">
        <v>24</v>
      </c>
      <c r="D5082" s="24" t="s">
        <v>25</v>
      </c>
      <c r="E5082" s="24" t="s">
        <v>4460</v>
      </c>
      <c r="F5082" s="24" t="s">
        <v>8876</v>
      </c>
      <c r="G5082" s="24" t="s">
        <v>9195</v>
      </c>
      <c r="H5082" s="232" t="s">
        <v>194</v>
      </c>
      <c r="I5082" s="24">
        <v>5</v>
      </c>
      <c r="J5082" s="24" t="s">
        <v>9180</v>
      </c>
      <c r="K5082" s="60" t="s">
        <v>31</v>
      </c>
      <c r="L5082" s="60">
        <v>3</v>
      </c>
      <c r="M5082" s="27">
        <f t="shared" si="244"/>
        <v>390</v>
      </c>
      <c r="N5082" s="23"/>
      <c r="O5082" s="184" t="s">
        <v>32</v>
      </c>
      <c r="P5082" s="237"/>
    </row>
    <row r="5083" s="83" customFormat="1" ht="18" customHeight="1" spans="1:16">
      <c r="A5083" s="24">
        <v>5078</v>
      </c>
      <c r="B5083" s="24" t="s">
        <v>23</v>
      </c>
      <c r="C5083" s="24" t="s">
        <v>24</v>
      </c>
      <c r="D5083" s="24" t="s">
        <v>25</v>
      </c>
      <c r="E5083" s="24" t="s">
        <v>4460</v>
      </c>
      <c r="F5083" s="24" t="s">
        <v>8876</v>
      </c>
      <c r="G5083" s="24" t="s">
        <v>9196</v>
      </c>
      <c r="H5083" s="24" t="s">
        <v>194</v>
      </c>
      <c r="I5083" s="24">
        <v>10</v>
      </c>
      <c r="J5083" s="24" t="s">
        <v>9180</v>
      </c>
      <c r="K5083" s="60" t="s">
        <v>31</v>
      </c>
      <c r="L5083" s="60">
        <v>4</v>
      </c>
      <c r="M5083" s="27">
        <f t="shared" si="244"/>
        <v>520</v>
      </c>
      <c r="N5083" s="23"/>
      <c r="O5083" s="184" t="s">
        <v>32</v>
      </c>
      <c r="P5083" s="237"/>
    </row>
    <row r="5084" s="83" customFormat="1" ht="18" customHeight="1" spans="1:16">
      <c r="A5084" s="24">
        <v>5079</v>
      </c>
      <c r="B5084" s="24" t="s">
        <v>23</v>
      </c>
      <c r="C5084" s="24" t="s">
        <v>24</v>
      </c>
      <c r="D5084" s="24" t="s">
        <v>25</v>
      </c>
      <c r="E5084" s="60" t="s">
        <v>4460</v>
      </c>
      <c r="F5084" s="60" t="s">
        <v>8876</v>
      </c>
      <c r="G5084" s="24" t="s">
        <v>9197</v>
      </c>
      <c r="H5084" s="232" t="s">
        <v>194</v>
      </c>
      <c r="I5084" s="24">
        <v>5</v>
      </c>
      <c r="J5084" s="24" t="s">
        <v>9180</v>
      </c>
      <c r="K5084" s="60" t="s">
        <v>31</v>
      </c>
      <c r="L5084" s="60">
        <v>2</v>
      </c>
      <c r="M5084" s="27">
        <f t="shared" si="244"/>
        <v>260</v>
      </c>
      <c r="N5084" s="23"/>
      <c r="O5084" s="184" t="s">
        <v>32</v>
      </c>
      <c r="P5084" s="237"/>
    </row>
    <row r="5085" s="83" customFormat="1" ht="18" customHeight="1" spans="1:16">
      <c r="A5085" s="24">
        <v>5080</v>
      </c>
      <c r="B5085" s="24" t="s">
        <v>23</v>
      </c>
      <c r="C5085" s="24" t="s">
        <v>24</v>
      </c>
      <c r="D5085" s="24" t="s">
        <v>25</v>
      </c>
      <c r="E5085" s="60" t="s">
        <v>4460</v>
      </c>
      <c r="F5085" s="60" t="s">
        <v>8876</v>
      </c>
      <c r="G5085" s="24" t="s">
        <v>9198</v>
      </c>
      <c r="H5085" s="232" t="s">
        <v>194</v>
      </c>
      <c r="I5085" s="24">
        <v>6</v>
      </c>
      <c r="J5085" s="24" t="s">
        <v>9180</v>
      </c>
      <c r="K5085" s="60" t="s">
        <v>31</v>
      </c>
      <c r="L5085" s="60">
        <v>3</v>
      </c>
      <c r="M5085" s="27">
        <f t="shared" si="244"/>
        <v>390</v>
      </c>
      <c r="N5085" s="23"/>
      <c r="O5085" s="184" t="s">
        <v>32</v>
      </c>
      <c r="P5085" s="237"/>
    </row>
    <row r="5086" s="83" customFormat="1" ht="18" customHeight="1" spans="1:16">
      <c r="A5086" s="24">
        <v>5081</v>
      </c>
      <c r="B5086" s="24" t="s">
        <v>23</v>
      </c>
      <c r="C5086" s="24" t="s">
        <v>24</v>
      </c>
      <c r="D5086" s="24" t="s">
        <v>25</v>
      </c>
      <c r="E5086" s="60" t="s">
        <v>4460</v>
      </c>
      <c r="F5086" s="60" t="s">
        <v>8876</v>
      </c>
      <c r="G5086" s="24" t="s">
        <v>9199</v>
      </c>
      <c r="H5086" s="232" t="s">
        <v>194</v>
      </c>
      <c r="I5086" s="24">
        <v>5</v>
      </c>
      <c r="J5086" s="24" t="s">
        <v>9180</v>
      </c>
      <c r="K5086" s="60" t="s">
        <v>31</v>
      </c>
      <c r="L5086" s="60">
        <v>3</v>
      </c>
      <c r="M5086" s="27">
        <f t="shared" si="244"/>
        <v>390</v>
      </c>
      <c r="N5086" s="23"/>
      <c r="O5086" s="184" t="s">
        <v>32</v>
      </c>
      <c r="P5086" s="237"/>
    </row>
    <row r="5087" s="83" customFormat="1" ht="18" customHeight="1" spans="1:16">
      <c r="A5087" s="24">
        <v>5082</v>
      </c>
      <c r="B5087" s="24" t="s">
        <v>23</v>
      </c>
      <c r="C5087" s="24" t="s">
        <v>24</v>
      </c>
      <c r="D5087" s="24" t="s">
        <v>25</v>
      </c>
      <c r="E5087" s="60" t="s">
        <v>4460</v>
      </c>
      <c r="F5087" s="60" t="s">
        <v>8876</v>
      </c>
      <c r="G5087" s="24" t="s">
        <v>9200</v>
      </c>
      <c r="H5087" s="24" t="s">
        <v>194</v>
      </c>
      <c r="I5087" s="24">
        <v>6</v>
      </c>
      <c r="J5087" s="24" t="s">
        <v>9180</v>
      </c>
      <c r="K5087" s="60" t="s">
        <v>31</v>
      </c>
      <c r="L5087" s="60">
        <v>2</v>
      </c>
      <c r="M5087" s="27">
        <f t="shared" si="244"/>
        <v>260</v>
      </c>
      <c r="N5087" s="23"/>
      <c r="O5087" s="184" t="s">
        <v>32</v>
      </c>
      <c r="P5087" s="237"/>
    </row>
    <row r="5088" s="83" customFormat="1" ht="18" customHeight="1" spans="1:16">
      <c r="A5088" s="24">
        <v>5083</v>
      </c>
      <c r="B5088" s="24" t="s">
        <v>23</v>
      </c>
      <c r="C5088" s="24" t="s">
        <v>24</v>
      </c>
      <c r="D5088" s="24" t="s">
        <v>25</v>
      </c>
      <c r="E5088" s="60" t="s">
        <v>4460</v>
      </c>
      <c r="F5088" s="60" t="s">
        <v>8876</v>
      </c>
      <c r="G5088" s="24" t="s">
        <v>9201</v>
      </c>
      <c r="H5088" s="232" t="s">
        <v>194</v>
      </c>
      <c r="I5088" s="24">
        <v>3</v>
      </c>
      <c r="J5088" s="24" t="s">
        <v>9180</v>
      </c>
      <c r="K5088" s="60" t="s">
        <v>31</v>
      </c>
      <c r="L5088" s="60">
        <v>3</v>
      </c>
      <c r="M5088" s="27">
        <f t="shared" si="244"/>
        <v>390</v>
      </c>
      <c r="N5088" s="23"/>
      <c r="O5088" s="184" t="s">
        <v>32</v>
      </c>
      <c r="P5088" s="237"/>
    </row>
    <row r="5089" s="83" customFormat="1" ht="18" customHeight="1" spans="1:16">
      <c r="A5089" s="24">
        <v>5084</v>
      </c>
      <c r="B5089" s="24" t="s">
        <v>23</v>
      </c>
      <c r="C5089" s="24" t="s">
        <v>24</v>
      </c>
      <c r="D5089" s="24" t="s">
        <v>25</v>
      </c>
      <c r="E5089" s="60" t="s">
        <v>4460</v>
      </c>
      <c r="F5089" s="60" t="s">
        <v>8876</v>
      </c>
      <c r="G5089" s="24" t="s">
        <v>9202</v>
      </c>
      <c r="H5089" s="24" t="s">
        <v>194</v>
      </c>
      <c r="I5089" s="24">
        <v>6</v>
      </c>
      <c r="J5089" s="24" t="s">
        <v>9180</v>
      </c>
      <c r="K5089" s="60" t="s">
        <v>31</v>
      </c>
      <c r="L5089" s="60">
        <v>4</v>
      </c>
      <c r="M5089" s="27">
        <f t="shared" si="244"/>
        <v>520</v>
      </c>
      <c r="N5089" s="23"/>
      <c r="O5089" s="184" t="s">
        <v>32</v>
      </c>
      <c r="P5089" s="237"/>
    </row>
    <row r="5090" s="83" customFormat="1" ht="18" customHeight="1" spans="1:16">
      <c r="A5090" s="24">
        <v>5085</v>
      </c>
      <c r="B5090" s="24" t="s">
        <v>23</v>
      </c>
      <c r="C5090" s="24" t="s">
        <v>24</v>
      </c>
      <c r="D5090" s="24" t="s">
        <v>25</v>
      </c>
      <c r="E5090" s="60" t="s">
        <v>4460</v>
      </c>
      <c r="F5090" s="60" t="s">
        <v>8876</v>
      </c>
      <c r="G5090" s="24" t="s">
        <v>9203</v>
      </c>
      <c r="H5090" s="232" t="s">
        <v>194</v>
      </c>
      <c r="I5090" s="24">
        <v>5</v>
      </c>
      <c r="J5090" s="24" t="s">
        <v>9180</v>
      </c>
      <c r="K5090" s="60" t="s">
        <v>31</v>
      </c>
      <c r="L5090" s="60">
        <v>3</v>
      </c>
      <c r="M5090" s="27">
        <f t="shared" si="244"/>
        <v>390</v>
      </c>
      <c r="N5090" s="23"/>
      <c r="O5090" s="184" t="s">
        <v>32</v>
      </c>
      <c r="P5090" s="237"/>
    </row>
    <row r="5091" s="83" customFormat="1" ht="18" customHeight="1" spans="1:16">
      <c r="A5091" s="24">
        <v>5086</v>
      </c>
      <c r="B5091" s="24" t="s">
        <v>23</v>
      </c>
      <c r="C5091" s="24" t="s">
        <v>24</v>
      </c>
      <c r="D5091" s="24" t="s">
        <v>25</v>
      </c>
      <c r="E5091" s="60" t="s">
        <v>4460</v>
      </c>
      <c r="F5091" s="60" t="s">
        <v>8876</v>
      </c>
      <c r="G5091" s="24" t="s">
        <v>9204</v>
      </c>
      <c r="H5091" s="232" t="s">
        <v>194</v>
      </c>
      <c r="I5091" s="24">
        <v>3</v>
      </c>
      <c r="J5091" s="24" t="s">
        <v>9180</v>
      </c>
      <c r="K5091" s="60" t="s">
        <v>31</v>
      </c>
      <c r="L5091" s="60">
        <v>3</v>
      </c>
      <c r="M5091" s="27">
        <f t="shared" si="244"/>
        <v>390</v>
      </c>
      <c r="N5091" s="23"/>
      <c r="O5091" s="184" t="s">
        <v>32</v>
      </c>
      <c r="P5091" s="237"/>
    </row>
    <row r="5092" s="83" customFormat="1" ht="18" customHeight="1" spans="1:16">
      <c r="A5092" s="24">
        <v>5087</v>
      </c>
      <c r="B5092" s="24" t="s">
        <v>23</v>
      </c>
      <c r="C5092" s="24" t="s">
        <v>24</v>
      </c>
      <c r="D5092" s="24" t="s">
        <v>25</v>
      </c>
      <c r="E5092" s="60" t="s">
        <v>4460</v>
      </c>
      <c r="F5092" s="60" t="s">
        <v>8876</v>
      </c>
      <c r="G5092" s="24" t="s">
        <v>9205</v>
      </c>
      <c r="H5092" s="24" t="s">
        <v>194</v>
      </c>
      <c r="I5092" s="24">
        <v>6</v>
      </c>
      <c r="J5092" s="24" t="s">
        <v>9180</v>
      </c>
      <c r="K5092" s="60" t="s">
        <v>31</v>
      </c>
      <c r="L5092" s="60">
        <v>5</v>
      </c>
      <c r="M5092" s="27">
        <f t="shared" si="244"/>
        <v>650</v>
      </c>
      <c r="N5092" s="23"/>
      <c r="O5092" s="184" t="s">
        <v>32</v>
      </c>
      <c r="P5092" s="237"/>
    </row>
    <row r="5093" s="83" customFormat="1" ht="18" customHeight="1" spans="1:16">
      <c r="A5093" s="24">
        <v>5088</v>
      </c>
      <c r="B5093" s="24" t="s">
        <v>23</v>
      </c>
      <c r="C5093" s="24" t="s">
        <v>24</v>
      </c>
      <c r="D5093" s="24" t="s">
        <v>25</v>
      </c>
      <c r="E5093" s="60" t="s">
        <v>4460</v>
      </c>
      <c r="F5093" s="60" t="s">
        <v>8876</v>
      </c>
      <c r="G5093" s="24" t="s">
        <v>9206</v>
      </c>
      <c r="H5093" s="24" t="s">
        <v>194</v>
      </c>
      <c r="I5093" s="24">
        <v>6</v>
      </c>
      <c r="J5093" s="24" t="s">
        <v>9180</v>
      </c>
      <c r="K5093" s="60" t="s">
        <v>31</v>
      </c>
      <c r="L5093" s="60">
        <v>4</v>
      </c>
      <c r="M5093" s="27">
        <f t="shared" si="244"/>
        <v>520</v>
      </c>
      <c r="N5093" s="23"/>
      <c r="O5093" s="184" t="s">
        <v>32</v>
      </c>
      <c r="P5093" s="237"/>
    </row>
    <row r="5094" s="83" customFormat="1" ht="18" customHeight="1" spans="1:16">
      <c r="A5094" s="24">
        <v>5089</v>
      </c>
      <c r="B5094" s="24" t="s">
        <v>23</v>
      </c>
      <c r="C5094" s="24" t="s">
        <v>24</v>
      </c>
      <c r="D5094" s="24" t="s">
        <v>25</v>
      </c>
      <c r="E5094" s="60" t="s">
        <v>4460</v>
      </c>
      <c r="F5094" s="60" t="s">
        <v>8876</v>
      </c>
      <c r="G5094" s="24" t="s">
        <v>9207</v>
      </c>
      <c r="H5094" s="232" t="s">
        <v>194</v>
      </c>
      <c r="I5094" s="24">
        <v>4</v>
      </c>
      <c r="J5094" s="24" t="s">
        <v>9180</v>
      </c>
      <c r="K5094" s="60" t="s">
        <v>31</v>
      </c>
      <c r="L5094" s="60">
        <v>2</v>
      </c>
      <c r="M5094" s="27">
        <f t="shared" si="244"/>
        <v>260</v>
      </c>
      <c r="N5094" s="23"/>
      <c r="O5094" s="184" t="s">
        <v>32</v>
      </c>
      <c r="P5094" s="237"/>
    </row>
    <row r="5095" s="83" customFormat="1" ht="18" customHeight="1" spans="1:16">
      <c r="A5095" s="24">
        <v>5090</v>
      </c>
      <c r="B5095" s="24" t="s">
        <v>23</v>
      </c>
      <c r="C5095" s="24" t="s">
        <v>24</v>
      </c>
      <c r="D5095" s="24" t="s">
        <v>25</v>
      </c>
      <c r="E5095" s="60" t="s">
        <v>4460</v>
      </c>
      <c r="F5095" s="60" t="s">
        <v>8876</v>
      </c>
      <c r="G5095" s="24" t="s">
        <v>9208</v>
      </c>
      <c r="H5095" s="232" t="s">
        <v>194</v>
      </c>
      <c r="I5095" s="24">
        <v>6</v>
      </c>
      <c r="J5095" s="24" t="s">
        <v>9180</v>
      </c>
      <c r="K5095" s="60" t="s">
        <v>31</v>
      </c>
      <c r="L5095" s="60">
        <v>3</v>
      </c>
      <c r="M5095" s="27">
        <f t="shared" si="244"/>
        <v>390</v>
      </c>
      <c r="N5095" s="23"/>
      <c r="O5095" s="184" t="s">
        <v>32</v>
      </c>
      <c r="P5095" s="237"/>
    </row>
    <row r="5096" s="83" customFormat="1" ht="18" customHeight="1" spans="1:16">
      <c r="A5096" s="24">
        <v>5091</v>
      </c>
      <c r="B5096" s="24" t="s">
        <v>23</v>
      </c>
      <c r="C5096" s="24" t="s">
        <v>24</v>
      </c>
      <c r="D5096" s="24" t="s">
        <v>25</v>
      </c>
      <c r="E5096" s="60" t="s">
        <v>4460</v>
      </c>
      <c r="F5096" s="60" t="s">
        <v>8876</v>
      </c>
      <c r="G5096" s="24" t="s">
        <v>9209</v>
      </c>
      <c r="H5096" s="24" t="s">
        <v>194</v>
      </c>
      <c r="I5096" s="24">
        <v>7</v>
      </c>
      <c r="J5096" s="24" t="s">
        <v>9180</v>
      </c>
      <c r="K5096" s="60" t="s">
        <v>31</v>
      </c>
      <c r="L5096" s="60">
        <v>4</v>
      </c>
      <c r="M5096" s="27">
        <f t="shared" si="244"/>
        <v>520</v>
      </c>
      <c r="N5096" s="23"/>
      <c r="O5096" s="184" t="s">
        <v>32</v>
      </c>
      <c r="P5096" s="237"/>
    </row>
    <row r="5097" s="83" customFormat="1" ht="18" customHeight="1" spans="1:16">
      <c r="A5097" s="24">
        <v>5092</v>
      </c>
      <c r="B5097" s="24" t="s">
        <v>23</v>
      </c>
      <c r="C5097" s="24" t="s">
        <v>24</v>
      </c>
      <c r="D5097" s="24" t="s">
        <v>25</v>
      </c>
      <c r="E5097" s="60" t="s">
        <v>4460</v>
      </c>
      <c r="F5097" s="60" t="s">
        <v>8876</v>
      </c>
      <c r="G5097" s="24" t="s">
        <v>9210</v>
      </c>
      <c r="H5097" s="232" t="s">
        <v>194</v>
      </c>
      <c r="I5097" s="24">
        <v>5</v>
      </c>
      <c r="J5097" s="24" t="s">
        <v>9180</v>
      </c>
      <c r="K5097" s="60" t="s">
        <v>31</v>
      </c>
      <c r="L5097" s="60">
        <v>3</v>
      </c>
      <c r="M5097" s="27">
        <f t="shared" si="244"/>
        <v>390</v>
      </c>
      <c r="N5097" s="23"/>
      <c r="O5097" s="184" t="s">
        <v>32</v>
      </c>
      <c r="P5097" s="237"/>
    </row>
    <row r="5098" s="83" customFormat="1" ht="18" customHeight="1" spans="1:16">
      <c r="A5098" s="24">
        <v>5093</v>
      </c>
      <c r="B5098" s="24" t="s">
        <v>23</v>
      </c>
      <c r="C5098" s="24" t="s">
        <v>24</v>
      </c>
      <c r="D5098" s="24" t="s">
        <v>25</v>
      </c>
      <c r="E5098" s="60" t="s">
        <v>4460</v>
      </c>
      <c r="F5098" s="60" t="s">
        <v>8876</v>
      </c>
      <c r="G5098" s="24" t="s">
        <v>9211</v>
      </c>
      <c r="H5098" s="232" t="s">
        <v>194</v>
      </c>
      <c r="I5098" s="24">
        <v>5</v>
      </c>
      <c r="J5098" s="24" t="s">
        <v>9180</v>
      </c>
      <c r="K5098" s="60" t="s">
        <v>31</v>
      </c>
      <c r="L5098" s="60">
        <v>3</v>
      </c>
      <c r="M5098" s="27">
        <f t="shared" si="244"/>
        <v>390</v>
      </c>
      <c r="N5098" s="23"/>
      <c r="O5098" s="184" t="s">
        <v>32</v>
      </c>
      <c r="P5098" s="237"/>
    </row>
    <row r="5099" s="83" customFormat="1" ht="18" customHeight="1" spans="1:16">
      <c r="A5099" s="24">
        <v>5094</v>
      </c>
      <c r="B5099" s="24" t="s">
        <v>23</v>
      </c>
      <c r="C5099" s="24" t="s">
        <v>24</v>
      </c>
      <c r="D5099" s="24" t="s">
        <v>25</v>
      </c>
      <c r="E5099" s="60" t="s">
        <v>4460</v>
      </c>
      <c r="F5099" s="60" t="s">
        <v>8876</v>
      </c>
      <c r="G5099" s="24" t="s">
        <v>9212</v>
      </c>
      <c r="H5099" s="232" t="s">
        <v>194</v>
      </c>
      <c r="I5099" s="24">
        <v>4</v>
      </c>
      <c r="J5099" s="24" t="s">
        <v>9180</v>
      </c>
      <c r="K5099" s="60" t="s">
        <v>31</v>
      </c>
      <c r="L5099" s="60">
        <v>2</v>
      </c>
      <c r="M5099" s="27">
        <f t="shared" si="244"/>
        <v>260</v>
      </c>
      <c r="N5099" s="23"/>
      <c r="O5099" s="184" t="s">
        <v>32</v>
      </c>
      <c r="P5099" s="237"/>
    </row>
    <row r="5100" s="83" customFormat="1" ht="18" customHeight="1" spans="1:16">
      <c r="A5100" s="24">
        <v>5095</v>
      </c>
      <c r="B5100" s="24" t="s">
        <v>23</v>
      </c>
      <c r="C5100" s="24" t="s">
        <v>24</v>
      </c>
      <c r="D5100" s="24" t="s">
        <v>25</v>
      </c>
      <c r="E5100" s="60" t="s">
        <v>4460</v>
      </c>
      <c r="F5100" s="60" t="s">
        <v>8876</v>
      </c>
      <c r="G5100" s="24" t="s">
        <v>9213</v>
      </c>
      <c r="H5100" s="232" t="s">
        <v>194</v>
      </c>
      <c r="I5100" s="24">
        <v>4</v>
      </c>
      <c r="J5100" s="24" t="s">
        <v>9180</v>
      </c>
      <c r="K5100" s="60" t="s">
        <v>31</v>
      </c>
      <c r="L5100" s="60">
        <v>2</v>
      </c>
      <c r="M5100" s="27">
        <f t="shared" si="244"/>
        <v>260</v>
      </c>
      <c r="N5100" s="23"/>
      <c r="O5100" s="184" t="s">
        <v>32</v>
      </c>
      <c r="P5100" s="237"/>
    </row>
    <row r="5101" s="83" customFormat="1" ht="18" customHeight="1" spans="1:16">
      <c r="A5101" s="24">
        <v>5096</v>
      </c>
      <c r="B5101" s="24" t="s">
        <v>23</v>
      </c>
      <c r="C5101" s="24" t="s">
        <v>24</v>
      </c>
      <c r="D5101" s="24" t="s">
        <v>25</v>
      </c>
      <c r="E5101" s="24" t="s">
        <v>4460</v>
      </c>
      <c r="F5101" s="24" t="s">
        <v>8876</v>
      </c>
      <c r="G5101" s="24" t="s">
        <v>9214</v>
      </c>
      <c r="H5101" s="232" t="s">
        <v>194</v>
      </c>
      <c r="I5101" s="24">
        <v>6</v>
      </c>
      <c r="J5101" s="24" t="s">
        <v>9180</v>
      </c>
      <c r="K5101" s="60" t="s">
        <v>31</v>
      </c>
      <c r="L5101" s="60">
        <v>3</v>
      </c>
      <c r="M5101" s="27">
        <f t="shared" si="244"/>
        <v>390</v>
      </c>
      <c r="N5101" s="23"/>
      <c r="O5101" s="184" t="s">
        <v>32</v>
      </c>
      <c r="P5101" s="237"/>
    </row>
    <row r="5102" s="83" customFormat="1" ht="18" customHeight="1" spans="1:16">
      <c r="A5102" s="24">
        <v>5097</v>
      </c>
      <c r="B5102" s="24" t="s">
        <v>23</v>
      </c>
      <c r="C5102" s="24" t="s">
        <v>24</v>
      </c>
      <c r="D5102" s="24" t="s">
        <v>25</v>
      </c>
      <c r="E5102" s="60" t="s">
        <v>4460</v>
      </c>
      <c r="F5102" s="60" t="s">
        <v>8876</v>
      </c>
      <c r="G5102" s="24" t="s">
        <v>9215</v>
      </c>
      <c r="H5102" s="232" t="s">
        <v>194</v>
      </c>
      <c r="I5102" s="24">
        <v>7</v>
      </c>
      <c r="J5102" s="24" t="s">
        <v>9180</v>
      </c>
      <c r="K5102" s="60" t="s">
        <v>31</v>
      </c>
      <c r="L5102" s="60">
        <v>3</v>
      </c>
      <c r="M5102" s="27">
        <f t="shared" si="244"/>
        <v>390</v>
      </c>
      <c r="N5102" s="23"/>
      <c r="O5102" s="184" t="s">
        <v>32</v>
      </c>
      <c r="P5102" s="237"/>
    </row>
    <row r="5103" s="83" customFormat="1" ht="18" customHeight="1" spans="1:16">
      <c r="A5103" s="24">
        <v>5098</v>
      </c>
      <c r="B5103" s="24" t="s">
        <v>23</v>
      </c>
      <c r="C5103" s="24" t="s">
        <v>24</v>
      </c>
      <c r="D5103" s="24" t="s">
        <v>25</v>
      </c>
      <c r="E5103" s="60" t="s">
        <v>4460</v>
      </c>
      <c r="F5103" s="60" t="s">
        <v>8876</v>
      </c>
      <c r="G5103" s="24" t="s">
        <v>9216</v>
      </c>
      <c r="H5103" s="24" t="s">
        <v>51</v>
      </c>
      <c r="I5103" s="24">
        <v>5</v>
      </c>
      <c r="J5103" s="24" t="s">
        <v>9180</v>
      </c>
      <c r="K5103" s="60" t="s">
        <v>31</v>
      </c>
      <c r="L5103" s="60">
        <v>4</v>
      </c>
      <c r="M5103" s="27">
        <f>L5103*312</f>
        <v>1248</v>
      </c>
      <c r="N5103" s="23"/>
      <c r="O5103" s="184" t="s">
        <v>32</v>
      </c>
      <c r="P5103" s="237"/>
    </row>
    <row r="5104" s="83" customFormat="1" ht="18" customHeight="1" spans="1:16">
      <c r="A5104" s="24">
        <v>5099</v>
      </c>
      <c r="B5104" s="24" t="s">
        <v>23</v>
      </c>
      <c r="C5104" s="24" t="s">
        <v>24</v>
      </c>
      <c r="D5104" s="24" t="s">
        <v>25</v>
      </c>
      <c r="E5104" s="60" t="s">
        <v>4460</v>
      </c>
      <c r="F5104" s="60" t="s">
        <v>8876</v>
      </c>
      <c r="G5104" s="24" t="s">
        <v>9217</v>
      </c>
      <c r="H5104" s="232" t="s">
        <v>194</v>
      </c>
      <c r="I5104" s="24">
        <v>7</v>
      </c>
      <c r="J5104" s="24" t="s">
        <v>9180</v>
      </c>
      <c r="K5104" s="60" t="s">
        <v>31</v>
      </c>
      <c r="L5104" s="60">
        <v>3</v>
      </c>
      <c r="M5104" s="27">
        <f>L5104*130</f>
        <v>390</v>
      </c>
      <c r="N5104" s="23"/>
      <c r="O5104" s="184" t="s">
        <v>32</v>
      </c>
      <c r="P5104" s="237"/>
    </row>
    <row r="5105" s="83" customFormat="1" ht="18" customHeight="1" spans="1:16">
      <c r="A5105" s="24">
        <v>5100</v>
      </c>
      <c r="B5105" s="24" t="s">
        <v>23</v>
      </c>
      <c r="C5105" s="24" t="s">
        <v>24</v>
      </c>
      <c r="D5105" s="24" t="s">
        <v>25</v>
      </c>
      <c r="E5105" s="24" t="s">
        <v>4460</v>
      </c>
      <c r="F5105" s="24" t="s">
        <v>8876</v>
      </c>
      <c r="G5105" s="60" t="s">
        <v>9218</v>
      </c>
      <c r="H5105" s="232" t="s">
        <v>194</v>
      </c>
      <c r="I5105" s="24">
        <v>6</v>
      </c>
      <c r="J5105" s="24" t="s">
        <v>9180</v>
      </c>
      <c r="K5105" s="60" t="s">
        <v>31</v>
      </c>
      <c r="L5105" s="60">
        <v>3</v>
      </c>
      <c r="M5105" s="27">
        <f>L5105*130</f>
        <v>390</v>
      </c>
      <c r="N5105" s="23"/>
      <c r="O5105" s="184" t="s">
        <v>32</v>
      </c>
      <c r="P5105" s="239"/>
    </row>
    <row r="5106" s="83" customFormat="1" ht="18" customHeight="1" spans="1:16">
      <c r="A5106" s="24">
        <v>5101</v>
      </c>
      <c r="B5106" s="24" t="s">
        <v>23</v>
      </c>
      <c r="C5106" s="24" t="s">
        <v>24</v>
      </c>
      <c r="D5106" s="24" t="s">
        <v>25</v>
      </c>
      <c r="E5106" s="60" t="s">
        <v>4460</v>
      </c>
      <c r="F5106" s="60" t="s">
        <v>8876</v>
      </c>
      <c r="G5106" s="24" t="s">
        <v>9219</v>
      </c>
      <c r="H5106" s="232" t="s">
        <v>194</v>
      </c>
      <c r="I5106" s="24">
        <v>5</v>
      </c>
      <c r="J5106" s="24" t="s">
        <v>9180</v>
      </c>
      <c r="K5106" s="60" t="s">
        <v>31</v>
      </c>
      <c r="L5106" s="60">
        <v>3</v>
      </c>
      <c r="M5106" s="27">
        <f>L5106*130</f>
        <v>390</v>
      </c>
      <c r="N5106" s="23"/>
      <c r="O5106" s="184" t="s">
        <v>32</v>
      </c>
      <c r="P5106" s="237"/>
    </row>
    <row r="5107" s="83" customFormat="1" ht="18" customHeight="1" spans="1:16">
      <c r="A5107" s="24">
        <v>5102</v>
      </c>
      <c r="B5107" s="24" t="s">
        <v>23</v>
      </c>
      <c r="C5107" s="24" t="s">
        <v>24</v>
      </c>
      <c r="D5107" s="24" t="s">
        <v>25</v>
      </c>
      <c r="E5107" s="60" t="s">
        <v>4460</v>
      </c>
      <c r="F5107" s="60" t="s">
        <v>8876</v>
      </c>
      <c r="G5107" s="24" t="s">
        <v>9220</v>
      </c>
      <c r="H5107" s="232" t="s">
        <v>194</v>
      </c>
      <c r="I5107" s="24">
        <v>5</v>
      </c>
      <c r="J5107" s="24" t="s">
        <v>9180</v>
      </c>
      <c r="K5107" s="60" t="s">
        <v>31</v>
      </c>
      <c r="L5107" s="60">
        <v>3</v>
      </c>
      <c r="M5107" s="27">
        <f>L5107*130</f>
        <v>390</v>
      </c>
      <c r="N5107" s="23"/>
      <c r="O5107" s="184" t="s">
        <v>32</v>
      </c>
      <c r="P5107" s="237"/>
    </row>
    <row r="5108" s="83" customFormat="1" ht="18" customHeight="1" spans="1:16">
      <c r="A5108" s="24">
        <v>5103</v>
      </c>
      <c r="B5108" s="24" t="s">
        <v>23</v>
      </c>
      <c r="C5108" s="24" t="s">
        <v>24</v>
      </c>
      <c r="D5108" s="24" t="s">
        <v>25</v>
      </c>
      <c r="E5108" s="60" t="s">
        <v>4460</v>
      </c>
      <c r="F5108" s="60" t="s">
        <v>8876</v>
      </c>
      <c r="G5108" s="24" t="s">
        <v>9221</v>
      </c>
      <c r="H5108" s="24" t="s">
        <v>51</v>
      </c>
      <c r="I5108" s="24">
        <v>4</v>
      </c>
      <c r="J5108" s="24" t="s">
        <v>9180</v>
      </c>
      <c r="K5108" s="60" t="s">
        <v>31</v>
      </c>
      <c r="L5108" s="60">
        <v>4</v>
      </c>
      <c r="M5108" s="27">
        <f>L5108*312</f>
        <v>1248</v>
      </c>
      <c r="N5108" s="23"/>
      <c r="O5108" s="184" t="s">
        <v>32</v>
      </c>
      <c r="P5108" s="237"/>
    </row>
    <row r="5109" s="83" customFormat="1" ht="18" customHeight="1" spans="1:16">
      <c r="A5109" s="24">
        <v>5104</v>
      </c>
      <c r="B5109" s="24" t="s">
        <v>23</v>
      </c>
      <c r="C5109" s="24" t="s">
        <v>24</v>
      </c>
      <c r="D5109" s="24" t="s">
        <v>25</v>
      </c>
      <c r="E5109" s="60" t="s">
        <v>4460</v>
      </c>
      <c r="F5109" s="60" t="s">
        <v>8876</v>
      </c>
      <c r="G5109" s="24" t="s">
        <v>9222</v>
      </c>
      <c r="H5109" s="232" t="s">
        <v>194</v>
      </c>
      <c r="I5109" s="24">
        <v>4</v>
      </c>
      <c r="J5109" s="24" t="s">
        <v>9180</v>
      </c>
      <c r="K5109" s="60" t="s">
        <v>31</v>
      </c>
      <c r="L5109" s="60">
        <v>2</v>
      </c>
      <c r="M5109" s="27">
        <f>L5109*130</f>
        <v>260</v>
      </c>
      <c r="N5109" s="23"/>
      <c r="O5109" s="184" t="s">
        <v>32</v>
      </c>
      <c r="P5109" s="237"/>
    </row>
    <row r="5110" s="225" customFormat="1" ht="18" customHeight="1" spans="1:16">
      <c r="A5110" s="24">
        <v>5105</v>
      </c>
      <c r="B5110" s="24" t="s">
        <v>23</v>
      </c>
      <c r="C5110" s="24" t="s">
        <v>24</v>
      </c>
      <c r="D5110" s="24" t="s">
        <v>25</v>
      </c>
      <c r="E5110" s="24" t="s">
        <v>4460</v>
      </c>
      <c r="F5110" s="24" t="s">
        <v>8876</v>
      </c>
      <c r="G5110" s="24" t="s">
        <v>9223</v>
      </c>
      <c r="H5110" s="232" t="s">
        <v>194</v>
      </c>
      <c r="I5110" s="24">
        <v>3</v>
      </c>
      <c r="J5110" s="24" t="s">
        <v>9180</v>
      </c>
      <c r="K5110" s="60" t="s">
        <v>31</v>
      </c>
      <c r="L5110" s="60">
        <v>1</v>
      </c>
      <c r="M5110" s="27">
        <f>L5110*312</f>
        <v>312</v>
      </c>
      <c r="N5110" s="23"/>
      <c r="O5110" s="184" t="s">
        <v>32</v>
      </c>
      <c r="P5110" s="249"/>
    </row>
    <row r="5111" s="83" customFormat="1" ht="18" customHeight="1" spans="1:16">
      <c r="A5111" s="24">
        <v>5106</v>
      </c>
      <c r="B5111" s="24" t="s">
        <v>23</v>
      </c>
      <c r="C5111" s="24" t="s">
        <v>24</v>
      </c>
      <c r="D5111" s="24" t="s">
        <v>25</v>
      </c>
      <c r="E5111" s="60" t="s">
        <v>4460</v>
      </c>
      <c r="F5111" s="60" t="s">
        <v>8876</v>
      </c>
      <c r="G5111" s="24" t="s">
        <v>9224</v>
      </c>
      <c r="H5111" s="232" t="s">
        <v>194</v>
      </c>
      <c r="I5111" s="24">
        <v>3</v>
      </c>
      <c r="J5111" s="24" t="s">
        <v>9180</v>
      </c>
      <c r="K5111" s="60" t="s">
        <v>31</v>
      </c>
      <c r="L5111" s="60">
        <v>3</v>
      </c>
      <c r="M5111" s="27">
        <f t="shared" ref="M5111:M5120" si="245">L5111*130</f>
        <v>390</v>
      </c>
      <c r="N5111" s="23"/>
      <c r="O5111" s="184" t="s">
        <v>32</v>
      </c>
      <c r="P5111" s="237"/>
    </row>
    <row r="5112" s="83" customFormat="1" ht="18" customHeight="1" spans="1:16">
      <c r="A5112" s="24">
        <v>5107</v>
      </c>
      <c r="B5112" s="24" t="s">
        <v>23</v>
      </c>
      <c r="C5112" s="24" t="s">
        <v>24</v>
      </c>
      <c r="D5112" s="24" t="s">
        <v>25</v>
      </c>
      <c r="E5112" s="60" t="s">
        <v>4460</v>
      </c>
      <c r="F5112" s="60" t="s">
        <v>8876</v>
      </c>
      <c r="G5112" s="24" t="s">
        <v>9225</v>
      </c>
      <c r="H5112" s="232" t="s">
        <v>194</v>
      </c>
      <c r="I5112" s="24">
        <v>4</v>
      </c>
      <c r="J5112" s="24" t="s">
        <v>9180</v>
      </c>
      <c r="K5112" s="60" t="s">
        <v>31</v>
      </c>
      <c r="L5112" s="60">
        <v>2</v>
      </c>
      <c r="M5112" s="27">
        <f t="shared" si="245"/>
        <v>260</v>
      </c>
      <c r="N5112" s="23"/>
      <c r="O5112" s="184" t="s">
        <v>32</v>
      </c>
      <c r="P5112" s="237"/>
    </row>
    <row r="5113" s="83" customFormat="1" ht="18" customHeight="1" spans="1:16">
      <c r="A5113" s="24">
        <v>5108</v>
      </c>
      <c r="B5113" s="24" t="s">
        <v>23</v>
      </c>
      <c r="C5113" s="24" t="s">
        <v>24</v>
      </c>
      <c r="D5113" s="24" t="s">
        <v>25</v>
      </c>
      <c r="E5113" s="60" t="s">
        <v>4460</v>
      </c>
      <c r="F5113" s="60" t="s">
        <v>8876</v>
      </c>
      <c r="G5113" s="24" t="s">
        <v>9226</v>
      </c>
      <c r="H5113" s="232" t="s">
        <v>194</v>
      </c>
      <c r="I5113" s="24">
        <v>5</v>
      </c>
      <c r="J5113" s="24" t="s">
        <v>9180</v>
      </c>
      <c r="K5113" s="60" t="s">
        <v>31</v>
      </c>
      <c r="L5113" s="60">
        <v>3</v>
      </c>
      <c r="M5113" s="27">
        <f t="shared" si="245"/>
        <v>390</v>
      </c>
      <c r="N5113" s="23"/>
      <c r="O5113" s="184" t="s">
        <v>32</v>
      </c>
      <c r="P5113" s="237"/>
    </row>
    <row r="5114" s="83" customFormat="1" ht="18" customHeight="1" spans="1:16">
      <c r="A5114" s="24">
        <v>5109</v>
      </c>
      <c r="B5114" s="24" t="s">
        <v>23</v>
      </c>
      <c r="C5114" s="24" t="s">
        <v>24</v>
      </c>
      <c r="D5114" s="24" t="s">
        <v>25</v>
      </c>
      <c r="E5114" s="60" t="s">
        <v>4460</v>
      </c>
      <c r="F5114" s="60" t="s">
        <v>8876</v>
      </c>
      <c r="G5114" s="24" t="s">
        <v>9227</v>
      </c>
      <c r="H5114" s="232" t="s">
        <v>194</v>
      </c>
      <c r="I5114" s="24">
        <v>2</v>
      </c>
      <c r="J5114" s="24" t="s">
        <v>9180</v>
      </c>
      <c r="K5114" s="60" t="s">
        <v>31</v>
      </c>
      <c r="L5114" s="60">
        <v>2</v>
      </c>
      <c r="M5114" s="27">
        <f t="shared" si="245"/>
        <v>260</v>
      </c>
      <c r="N5114" s="23"/>
      <c r="O5114" s="184" t="s">
        <v>32</v>
      </c>
      <c r="P5114" s="237"/>
    </row>
    <row r="5115" s="83" customFormat="1" ht="18" customHeight="1" spans="1:16">
      <c r="A5115" s="24">
        <v>5110</v>
      </c>
      <c r="B5115" s="24" t="s">
        <v>23</v>
      </c>
      <c r="C5115" s="24" t="s">
        <v>24</v>
      </c>
      <c r="D5115" s="24" t="s">
        <v>25</v>
      </c>
      <c r="E5115" s="60" t="s">
        <v>4460</v>
      </c>
      <c r="F5115" s="60" t="s">
        <v>8876</v>
      </c>
      <c r="G5115" s="24" t="s">
        <v>9228</v>
      </c>
      <c r="H5115" s="24" t="s">
        <v>194</v>
      </c>
      <c r="I5115" s="24">
        <v>4</v>
      </c>
      <c r="J5115" s="24" t="s">
        <v>9180</v>
      </c>
      <c r="K5115" s="60" t="s">
        <v>31</v>
      </c>
      <c r="L5115" s="60">
        <v>4</v>
      </c>
      <c r="M5115" s="27">
        <f t="shared" si="245"/>
        <v>520</v>
      </c>
      <c r="N5115" s="23"/>
      <c r="O5115" s="184" t="s">
        <v>32</v>
      </c>
      <c r="P5115" s="237"/>
    </row>
    <row r="5116" s="83" customFormat="1" ht="18" customHeight="1" spans="1:16">
      <c r="A5116" s="24">
        <v>5111</v>
      </c>
      <c r="B5116" s="24" t="s">
        <v>23</v>
      </c>
      <c r="C5116" s="24" t="s">
        <v>24</v>
      </c>
      <c r="D5116" s="24" t="s">
        <v>25</v>
      </c>
      <c r="E5116" s="60" t="s">
        <v>4460</v>
      </c>
      <c r="F5116" s="60" t="s">
        <v>8876</v>
      </c>
      <c r="G5116" s="24" t="s">
        <v>9229</v>
      </c>
      <c r="H5116" s="24" t="s">
        <v>194</v>
      </c>
      <c r="I5116" s="24">
        <v>4</v>
      </c>
      <c r="J5116" s="24" t="s">
        <v>9180</v>
      </c>
      <c r="K5116" s="60" t="s">
        <v>31</v>
      </c>
      <c r="L5116" s="60">
        <v>4</v>
      </c>
      <c r="M5116" s="27">
        <f t="shared" si="245"/>
        <v>520</v>
      </c>
      <c r="N5116" s="23"/>
      <c r="O5116" s="184" t="s">
        <v>32</v>
      </c>
      <c r="P5116" s="237"/>
    </row>
    <row r="5117" s="83" customFormat="1" ht="18" customHeight="1" spans="1:16">
      <c r="A5117" s="24">
        <v>5112</v>
      </c>
      <c r="B5117" s="24" t="s">
        <v>23</v>
      </c>
      <c r="C5117" s="24" t="s">
        <v>24</v>
      </c>
      <c r="D5117" s="24" t="s">
        <v>25</v>
      </c>
      <c r="E5117" s="60" t="s">
        <v>4460</v>
      </c>
      <c r="F5117" s="60" t="s">
        <v>8876</v>
      </c>
      <c r="G5117" s="24" t="s">
        <v>9230</v>
      </c>
      <c r="H5117" s="232" t="s">
        <v>194</v>
      </c>
      <c r="I5117" s="24">
        <v>3</v>
      </c>
      <c r="J5117" s="24" t="s">
        <v>9180</v>
      </c>
      <c r="K5117" s="60" t="s">
        <v>31</v>
      </c>
      <c r="L5117" s="60">
        <v>3</v>
      </c>
      <c r="M5117" s="27">
        <f t="shared" si="245"/>
        <v>390</v>
      </c>
      <c r="N5117" s="23"/>
      <c r="O5117" s="184" t="s">
        <v>32</v>
      </c>
      <c r="P5117" s="237"/>
    </row>
    <row r="5118" s="83" customFormat="1" ht="18" customHeight="1" spans="1:16">
      <c r="A5118" s="24">
        <v>5113</v>
      </c>
      <c r="B5118" s="24" t="s">
        <v>23</v>
      </c>
      <c r="C5118" s="24" t="s">
        <v>24</v>
      </c>
      <c r="D5118" s="24" t="s">
        <v>25</v>
      </c>
      <c r="E5118" s="60" t="s">
        <v>4460</v>
      </c>
      <c r="F5118" s="60" t="s">
        <v>8876</v>
      </c>
      <c r="G5118" s="24" t="s">
        <v>9231</v>
      </c>
      <c r="H5118" s="24" t="s">
        <v>194</v>
      </c>
      <c r="I5118" s="24">
        <v>5</v>
      </c>
      <c r="J5118" s="24" t="s">
        <v>9180</v>
      </c>
      <c r="K5118" s="60" t="s">
        <v>31</v>
      </c>
      <c r="L5118" s="60">
        <v>5</v>
      </c>
      <c r="M5118" s="27">
        <f t="shared" si="245"/>
        <v>650</v>
      </c>
      <c r="N5118" s="23"/>
      <c r="O5118" s="184" t="s">
        <v>32</v>
      </c>
      <c r="P5118" s="237"/>
    </row>
    <row r="5119" s="83" customFormat="1" ht="18" customHeight="1" spans="1:16">
      <c r="A5119" s="24">
        <v>5114</v>
      </c>
      <c r="B5119" s="24" t="s">
        <v>23</v>
      </c>
      <c r="C5119" s="24" t="s">
        <v>24</v>
      </c>
      <c r="D5119" s="24" t="s">
        <v>25</v>
      </c>
      <c r="E5119" s="60" t="s">
        <v>4460</v>
      </c>
      <c r="F5119" s="60" t="s">
        <v>8876</v>
      </c>
      <c r="G5119" s="24" t="s">
        <v>9232</v>
      </c>
      <c r="H5119" s="232" t="s">
        <v>194</v>
      </c>
      <c r="I5119" s="24">
        <v>2</v>
      </c>
      <c r="J5119" s="24" t="s">
        <v>9180</v>
      </c>
      <c r="K5119" s="60" t="s">
        <v>31</v>
      </c>
      <c r="L5119" s="60">
        <v>2</v>
      </c>
      <c r="M5119" s="27">
        <f t="shared" si="245"/>
        <v>260</v>
      </c>
      <c r="N5119" s="23"/>
      <c r="O5119" s="184" t="s">
        <v>32</v>
      </c>
      <c r="P5119" s="237"/>
    </row>
    <row r="5120" s="83" customFormat="1" ht="18" customHeight="1" spans="1:16">
      <c r="A5120" s="24">
        <v>5115</v>
      </c>
      <c r="B5120" s="24" t="s">
        <v>23</v>
      </c>
      <c r="C5120" s="24" t="s">
        <v>24</v>
      </c>
      <c r="D5120" s="24" t="s">
        <v>25</v>
      </c>
      <c r="E5120" s="60" t="s">
        <v>4460</v>
      </c>
      <c r="F5120" s="60" t="s">
        <v>8876</v>
      </c>
      <c r="G5120" s="24" t="s">
        <v>9233</v>
      </c>
      <c r="H5120" s="24" t="s">
        <v>194</v>
      </c>
      <c r="I5120" s="24">
        <v>5</v>
      </c>
      <c r="J5120" s="24" t="s">
        <v>9180</v>
      </c>
      <c r="K5120" s="60" t="s">
        <v>31</v>
      </c>
      <c r="L5120" s="60">
        <v>5</v>
      </c>
      <c r="M5120" s="27">
        <f t="shared" si="245"/>
        <v>650</v>
      </c>
      <c r="N5120" s="23"/>
      <c r="O5120" s="184" t="s">
        <v>32</v>
      </c>
      <c r="P5120" s="237"/>
    </row>
    <row r="5121" s="83" customFormat="1" ht="18" customHeight="1" spans="1:16">
      <c r="A5121" s="24">
        <v>5116</v>
      </c>
      <c r="B5121" s="24" t="s">
        <v>23</v>
      </c>
      <c r="C5121" s="24" t="s">
        <v>24</v>
      </c>
      <c r="D5121" s="24" t="s">
        <v>25</v>
      </c>
      <c r="E5121" s="60" t="s">
        <v>4460</v>
      </c>
      <c r="F5121" s="60" t="s">
        <v>8876</v>
      </c>
      <c r="G5121" s="24" t="s">
        <v>9234</v>
      </c>
      <c r="H5121" s="24" t="s">
        <v>51</v>
      </c>
      <c r="I5121" s="24">
        <v>2</v>
      </c>
      <c r="J5121" s="24" t="s">
        <v>9180</v>
      </c>
      <c r="K5121" s="60" t="s">
        <v>31</v>
      </c>
      <c r="L5121" s="60">
        <v>2</v>
      </c>
      <c r="M5121" s="27">
        <f>L5121*312</f>
        <v>624</v>
      </c>
      <c r="N5121" s="23"/>
      <c r="O5121" s="184" t="s">
        <v>32</v>
      </c>
      <c r="P5121" s="237"/>
    </row>
    <row r="5122" s="83" customFormat="1" ht="18" customHeight="1" spans="1:16">
      <c r="A5122" s="24">
        <v>5117</v>
      </c>
      <c r="B5122" s="24" t="s">
        <v>23</v>
      </c>
      <c r="C5122" s="24" t="s">
        <v>24</v>
      </c>
      <c r="D5122" s="24" t="s">
        <v>25</v>
      </c>
      <c r="E5122" s="24" t="s">
        <v>4460</v>
      </c>
      <c r="F5122" s="24" t="s">
        <v>8876</v>
      </c>
      <c r="G5122" s="24" t="s">
        <v>9235</v>
      </c>
      <c r="H5122" s="232" t="s">
        <v>194</v>
      </c>
      <c r="I5122" s="24">
        <v>3</v>
      </c>
      <c r="J5122" s="24" t="s">
        <v>9180</v>
      </c>
      <c r="K5122" s="60" t="s">
        <v>31</v>
      </c>
      <c r="L5122" s="60">
        <v>3</v>
      </c>
      <c r="M5122" s="27">
        <f>L5122*130</f>
        <v>390</v>
      </c>
      <c r="N5122" s="23"/>
      <c r="O5122" s="184" t="s">
        <v>32</v>
      </c>
      <c r="P5122" s="237"/>
    </row>
    <row r="5123" s="83" customFormat="1" ht="18" customHeight="1" spans="1:16">
      <c r="A5123" s="24">
        <v>5118</v>
      </c>
      <c r="B5123" s="24" t="s">
        <v>23</v>
      </c>
      <c r="C5123" s="24" t="s">
        <v>24</v>
      </c>
      <c r="D5123" s="24" t="s">
        <v>25</v>
      </c>
      <c r="E5123" s="60" t="s">
        <v>4460</v>
      </c>
      <c r="F5123" s="60" t="s">
        <v>8876</v>
      </c>
      <c r="G5123" s="24" t="s">
        <v>9236</v>
      </c>
      <c r="H5123" s="24" t="s">
        <v>1583</v>
      </c>
      <c r="I5123" s="24">
        <v>3</v>
      </c>
      <c r="J5123" s="24" t="s">
        <v>9180</v>
      </c>
      <c r="K5123" s="60" t="s">
        <v>31</v>
      </c>
      <c r="L5123" s="60">
        <v>3</v>
      </c>
      <c r="M5123" s="27">
        <f>L5123*312</f>
        <v>936</v>
      </c>
      <c r="N5123" s="23"/>
      <c r="O5123" s="184" t="s">
        <v>32</v>
      </c>
      <c r="P5123" s="237"/>
    </row>
    <row r="5124" s="83" customFormat="1" ht="18" customHeight="1" spans="1:16">
      <c r="A5124" s="24">
        <v>5119</v>
      </c>
      <c r="B5124" s="24" t="s">
        <v>23</v>
      </c>
      <c r="C5124" s="24" t="s">
        <v>24</v>
      </c>
      <c r="D5124" s="24" t="s">
        <v>25</v>
      </c>
      <c r="E5124" s="60" t="s">
        <v>4460</v>
      </c>
      <c r="F5124" s="60" t="s">
        <v>8876</v>
      </c>
      <c r="G5124" s="24" t="s">
        <v>9237</v>
      </c>
      <c r="H5124" s="24" t="s">
        <v>194</v>
      </c>
      <c r="I5124" s="24">
        <v>4</v>
      </c>
      <c r="J5124" s="24" t="s">
        <v>9180</v>
      </c>
      <c r="K5124" s="60" t="s">
        <v>31</v>
      </c>
      <c r="L5124" s="60">
        <v>4</v>
      </c>
      <c r="M5124" s="27">
        <f>L5124*130</f>
        <v>520</v>
      </c>
      <c r="N5124" s="23"/>
      <c r="O5124" s="184" t="s">
        <v>32</v>
      </c>
      <c r="P5124" s="237"/>
    </row>
    <row r="5125" s="83" customFormat="1" ht="18" customHeight="1" spans="1:16">
      <c r="A5125" s="24">
        <v>5120</v>
      </c>
      <c r="B5125" s="24" t="s">
        <v>23</v>
      </c>
      <c r="C5125" s="24" t="s">
        <v>24</v>
      </c>
      <c r="D5125" s="24" t="s">
        <v>25</v>
      </c>
      <c r="E5125" s="60" t="s">
        <v>4460</v>
      </c>
      <c r="F5125" s="60" t="s">
        <v>8876</v>
      </c>
      <c r="G5125" s="24" t="s">
        <v>9238</v>
      </c>
      <c r="H5125" s="232" t="s">
        <v>194</v>
      </c>
      <c r="I5125" s="24">
        <v>3</v>
      </c>
      <c r="J5125" s="24" t="s">
        <v>9180</v>
      </c>
      <c r="K5125" s="60" t="s">
        <v>31</v>
      </c>
      <c r="L5125" s="60">
        <v>3</v>
      </c>
      <c r="M5125" s="27">
        <f>L5125*130</f>
        <v>390</v>
      </c>
      <c r="N5125" s="23"/>
      <c r="O5125" s="184" t="s">
        <v>32</v>
      </c>
      <c r="P5125" s="237"/>
    </row>
    <row r="5126" s="83" customFormat="1" ht="18" customHeight="1" spans="1:16">
      <c r="A5126" s="24">
        <v>5121</v>
      </c>
      <c r="B5126" s="24" t="s">
        <v>23</v>
      </c>
      <c r="C5126" s="24" t="s">
        <v>24</v>
      </c>
      <c r="D5126" s="24" t="s">
        <v>25</v>
      </c>
      <c r="E5126" s="60" t="s">
        <v>4878</v>
      </c>
      <c r="F5126" s="60" t="s">
        <v>8876</v>
      </c>
      <c r="G5126" s="24" t="s">
        <v>9239</v>
      </c>
      <c r="H5126" s="24" t="s">
        <v>6215</v>
      </c>
      <c r="I5126" s="24">
        <v>5</v>
      </c>
      <c r="J5126" s="24" t="s">
        <v>9180</v>
      </c>
      <c r="K5126" s="60" t="s">
        <v>31</v>
      </c>
      <c r="L5126" s="60">
        <v>5</v>
      </c>
      <c r="M5126" s="27">
        <f>L5126*312</f>
        <v>1560</v>
      </c>
      <c r="N5126" s="23"/>
      <c r="O5126" s="184" t="s">
        <v>32</v>
      </c>
      <c r="P5126" s="237"/>
    </row>
    <row r="5127" s="83" customFormat="1" ht="18" customHeight="1" spans="1:16">
      <c r="A5127" s="24">
        <v>5122</v>
      </c>
      <c r="B5127" s="24" t="s">
        <v>23</v>
      </c>
      <c r="C5127" s="24" t="s">
        <v>24</v>
      </c>
      <c r="D5127" s="24" t="s">
        <v>25</v>
      </c>
      <c r="E5127" s="60" t="s">
        <v>4460</v>
      </c>
      <c r="F5127" s="60" t="s">
        <v>8876</v>
      </c>
      <c r="G5127" s="24" t="s">
        <v>9240</v>
      </c>
      <c r="H5127" s="24" t="s">
        <v>1583</v>
      </c>
      <c r="I5127" s="24">
        <v>2</v>
      </c>
      <c r="J5127" s="24" t="s">
        <v>9180</v>
      </c>
      <c r="K5127" s="60" t="s">
        <v>31</v>
      </c>
      <c r="L5127" s="60">
        <v>2</v>
      </c>
      <c r="M5127" s="27">
        <f>L5127*312</f>
        <v>624</v>
      </c>
      <c r="N5127" s="23"/>
      <c r="O5127" s="184" t="s">
        <v>32</v>
      </c>
      <c r="P5127" s="237"/>
    </row>
    <row r="5128" s="83" customFormat="1" ht="18" customHeight="1" spans="1:16">
      <c r="A5128" s="24">
        <v>5123</v>
      </c>
      <c r="B5128" s="24" t="s">
        <v>23</v>
      </c>
      <c r="C5128" s="24" t="s">
        <v>24</v>
      </c>
      <c r="D5128" s="24" t="s">
        <v>25</v>
      </c>
      <c r="E5128" s="60" t="s">
        <v>4460</v>
      </c>
      <c r="F5128" s="60" t="s">
        <v>8876</v>
      </c>
      <c r="G5128" s="24" t="s">
        <v>9241</v>
      </c>
      <c r="H5128" s="24" t="s">
        <v>51</v>
      </c>
      <c r="I5128" s="24">
        <v>6</v>
      </c>
      <c r="J5128" s="24" t="s">
        <v>9180</v>
      </c>
      <c r="K5128" s="60" t="s">
        <v>31</v>
      </c>
      <c r="L5128" s="60">
        <v>6</v>
      </c>
      <c r="M5128" s="27">
        <f>L5128*312</f>
        <v>1872</v>
      </c>
      <c r="N5128" s="23"/>
      <c r="O5128" s="184" t="s">
        <v>32</v>
      </c>
      <c r="P5128" s="237"/>
    </row>
    <row r="5129" s="83" customFormat="1" ht="18" customHeight="1" spans="1:16">
      <c r="A5129" s="24">
        <v>5124</v>
      </c>
      <c r="B5129" s="24" t="s">
        <v>23</v>
      </c>
      <c r="C5129" s="24" t="s">
        <v>24</v>
      </c>
      <c r="D5129" s="24" t="s">
        <v>25</v>
      </c>
      <c r="E5129" s="24" t="s">
        <v>4460</v>
      </c>
      <c r="F5129" s="24" t="s">
        <v>8876</v>
      </c>
      <c r="G5129" s="24" t="s">
        <v>9242</v>
      </c>
      <c r="H5129" s="24" t="s">
        <v>194</v>
      </c>
      <c r="I5129" s="24">
        <v>5</v>
      </c>
      <c r="J5129" s="24" t="s">
        <v>9180</v>
      </c>
      <c r="K5129" s="60" t="s">
        <v>31</v>
      </c>
      <c r="L5129" s="60">
        <v>4</v>
      </c>
      <c r="M5129" s="27">
        <f>L5129*130</f>
        <v>520</v>
      </c>
      <c r="N5129" s="23"/>
      <c r="O5129" s="184" t="s">
        <v>32</v>
      </c>
      <c r="P5129" s="237"/>
    </row>
    <row r="5130" s="83" customFormat="1" ht="18" customHeight="1" spans="1:16">
      <c r="A5130" s="24">
        <v>5125</v>
      </c>
      <c r="B5130" s="24" t="s">
        <v>23</v>
      </c>
      <c r="C5130" s="24" t="s">
        <v>24</v>
      </c>
      <c r="D5130" s="24" t="s">
        <v>25</v>
      </c>
      <c r="E5130" s="60" t="s">
        <v>4460</v>
      </c>
      <c r="F5130" s="60" t="s">
        <v>8876</v>
      </c>
      <c r="G5130" s="24" t="s">
        <v>9243</v>
      </c>
      <c r="H5130" s="232" t="s">
        <v>194</v>
      </c>
      <c r="I5130" s="24">
        <v>2</v>
      </c>
      <c r="J5130" s="24" t="s">
        <v>9180</v>
      </c>
      <c r="K5130" s="60" t="s">
        <v>31</v>
      </c>
      <c r="L5130" s="60">
        <v>2</v>
      </c>
      <c r="M5130" s="27">
        <f>L5130*130</f>
        <v>260</v>
      </c>
      <c r="N5130" s="23"/>
      <c r="O5130" s="184" t="s">
        <v>32</v>
      </c>
      <c r="P5130" s="237"/>
    </row>
    <row r="5131" s="83" customFormat="1" ht="18" customHeight="1" spans="1:16">
      <c r="A5131" s="24">
        <v>5126</v>
      </c>
      <c r="B5131" s="24" t="s">
        <v>23</v>
      </c>
      <c r="C5131" s="24" t="s">
        <v>24</v>
      </c>
      <c r="D5131" s="24" t="s">
        <v>25</v>
      </c>
      <c r="E5131" s="60" t="s">
        <v>4460</v>
      </c>
      <c r="F5131" s="60" t="s">
        <v>8876</v>
      </c>
      <c r="G5131" s="24" t="s">
        <v>9244</v>
      </c>
      <c r="H5131" s="24" t="s">
        <v>9175</v>
      </c>
      <c r="I5131" s="24">
        <v>4</v>
      </c>
      <c r="J5131" s="24" t="s">
        <v>9180</v>
      </c>
      <c r="K5131" s="60" t="s">
        <v>31</v>
      </c>
      <c r="L5131" s="60">
        <v>4</v>
      </c>
      <c r="M5131" s="27">
        <f>L5131*130</f>
        <v>520</v>
      </c>
      <c r="N5131" s="23"/>
      <c r="O5131" s="184" t="s">
        <v>32</v>
      </c>
      <c r="P5131" s="237"/>
    </row>
    <row r="5132" s="83" customFormat="1" ht="18" customHeight="1" spans="1:16">
      <c r="A5132" s="24">
        <v>5127</v>
      </c>
      <c r="B5132" s="24" t="s">
        <v>23</v>
      </c>
      <c r="C5132" s="24" t="s">
        <v>24</v>
      </c>
      <c r="D5132" s="24" t="s">
        <v>25</v>
      </c>
      <c r="E5132" s="60" t="s">
        <v>4460</v>
      </c>
      <c r="F5132" s="60" t="s">
        <v>8876</v>
      </c>
      <c r="G5132" s="24" t="s">
        <v>9245</v>
      </c>
      <c r="H5132" s="24" t="s">
        <v>5025</v>
      </c>
      <c r="I5132" s="24">
        <v>1</v>
      </c>
      <c r="J5132" s="24" t="s">
        <v>9180</v>
      </c>
      <c r="K5132" s="60" t="s">
        <v>31</v>
      </c>
      <c r="L5132" s="60">
        <v>1</v>
      </c>
      <c r="M5132" s="27">
        <f>L5132*312</f>
        <v>312</v>
      </c>
      <c r="N5132" s="23"/>
      <c r="O5132" s="184" t="s">
        <v>32</v>
      </c>
      <c r="P5132" s="237"/>
    </row>
    <row r="5133" s="83" customFormat="1" ht="18" customHeight="1" spans="1:16">
      <c r="A5133" s="24">
        <v>5128</v>
      </c>
      <c r="B5133" s="24" t="s">
        <v>23</v>
      </c>
      <c r="C5133" s="24" t="s">
        <v>24</v>
      </c>
      <c r="D5133" s="24" t="s">
        <v>25</v>
      </c>
      <c r="E5133" s="60" t="s">
        <v>4460</v>
      </c>
      <c r="F5133" s="60" t="s">
        <v>8876</v>
      </c>
      <c r="G5133" s="24" t="s">
        <v>9246</v>
      </c>
      <c r="H5133" s="232" t="s">
        <v>194</v>
      </c>
      <c r="I5133" s="24">
        <v>3</v>
      </c>
      <c r="J5133" s="24" t="s">
        <v>9180</v>
      </c>
      <c r="K5133" s="60" t="s">
        <v>31</v>
      </c>
      <c r="L5133" s="60">
        <v>3</v>
      </c>
      <c r="M5133" s="27">
        <f>L5133*130</f>
        <v>390</v>
      </c>
      <c r="N5133" s="23"/>
      <c r="O5133" s="184" t="s">
        <v>32</v>
      </c>
      <c r="P5133" s="237"/>
    </row>
    <row r="5134" s="83" customFormat="1" ht="18" customHeight="1" spans="1:16">
      <c r="A5134" s="24">
        <v>5129</v>
      </c>
      <c r="B5134" s="24" t="s">
        <v>23</v>
      </c>
      <c r="C5134" s="24" t="s">
        <v>24</v>
      </c>
      <c r="D5134" s="24" t="s">
        <v>25</v>
      </c>
      <c r="E5134" s="60" t="s">
        <v>4460</v>
      </c>
      <c r="F5134" s="60" t="s">
        <v>8876</v>
      </c>
      <c r="G5134" s="24" t="s">
        <v>9247</v>
      </c>
      <c r="H5134" s="232" t="s">
        <v>194</v>
      </c>
      <c r="I5134" s="24">
        <v>5</v>
      </c>
      <c r="J5134" s="24" t="s">
        <v>9180</v>
      </c>
      <c r="K5134" s="60" t="s">
        <v>31</v>
      </c>
      <c r="L5134" s="60">
        <v>3</v>
      </c>
      <c r="M5134" s="27">
        <f>L5134*130</f>
        <v>390</v>
      </c>
      <c r="N5134" s="23"/>
      <c r="O5134" s="184" t="s">
        <v>32</v>
      </c>
      <c r="P5134" s="237"/>
    </row>
    <row r="5135" s="83" customFormat="1" ht="18" customHeight="1" spans="1:16">
      <c r="A5135" s="24">
        <v>5130</v>
      </c>
      <c r="B5135" s="24" t="s">
        <v>23</v>
      </c>
      <c r="C5135" s="24" t="s">
        <v>24</v>
      </c>
      <c r="D5135" s="24" t="s">
        <v>25</v>
      </c>
      <c r="E5135" s="60" t="s">
        <v>4460</v>
      </c>
      <c r="F5135" s="60" t="s">
        <v>8876</v>
      </c>
      <c r="G5135" s="24" t="s">
        <v>9248</v>
      </c>
      <c r="H5135" s="232" t="s">
        <v>194</v>
      </c>
      <c r="I5135" s="24">
        <v>5</v>
      </c>
      <c r="J5135" s="24" t="s">
        <v>9180</v>
      </c>
      <c r="K5135" s="60" t="s">
        <v>31</v>
      </c>
      <c r="L5135" s="60">
        <v>3</v>
      </c>
      <c r="M5135" s="27">
        <f>L5135*130</f>
        <v>390</v>
      </c>
      <c r="N5135" s="23"/>
      <c r="O5135" s="184" t="s">
        <v>32</v>
      </c>
      <c r="P5135" s="237"/>
    </row>
    <row r="5136" s="83" customFormat="1" ht="18" customHeight="1" spans="1:16">
      <c r="A5136" s="24">
        <v>5131</v>
      </c>
      <c r="B5136" s="24" t="s">
        <v>23</v>
      </c>
      <c r="C5136" s="24" t="s">
        <v>24</v>
      </c>
      <c r="D5136" s="24" t="s">
        <v>25</v>
      </c>
      <c r="E5136" s="60" t="s">
        <v>4460</v>
      </c>
      <c r="F5136" s="60" t="s">
        <v>8876</v>
      </c>
      <c r="G5136" s="24" t="s">
        <v>9249</v>
      </c>
      <c r="H5136" s="232" t="s">
        <v>194</v>
      </c>
      <c r="I5136" s="24">
        <v>3</v>
      </c>
      <c r="J5136" s="24" t="s">
        <v>9180</v>
      </c>
      <c r="K5136" s="60" t="s">
        <v>31</v>
      </c>
      <c r="L5136" s="60">
        <v>2</v>
      </c>
      <c r="M5136" s="27">
        <f>L5136*130</f>
        <v>260</v>
      </c>
      <c r="N5136" s="23"/>
      <c r="O5136" s="184" t="s">
        <v>32</v>
      </c>
      <c r="P5136" s="237"/>
    </row>
    <row r="5137" s="83" customFormat="1" ht="18" customHeight="1" spans="1:16">
      <c r="A5137" s="24">
        <v>5132</v>
      </c>
      <c r="B5137" s="24" t="s">
        <v>23</v>
      </c>
      <c r="C5137" s="24" t="s">
        <v>24</v>
      </c>
      <c r="D5137" s="24" t="s">
        <v>25</v>
      </c>
      <c r="E5137" s="60" t="s">
        <v>4460</v>
      </c>
      <c r="F5137" s="60" t="s">
        <v>8876</v>
      </c>
      <c r="G5137" s="24" t="s">
        <v>9250</v>
      </c>
      <c r="H5137" s="232" t="s">
        <v>194</v>
      </c>
      <c r="I5137" s="24">
        <v>3</v>
      </c>
      <c r="J5137" s="24" t="s">
        <v>9180</v>
      </c>
      <c r="K5137" s="60" t="s">
        <v>31</v>
      </c>
      <c r="L5137" s="60">
        <v>3</v>
      </c>
      <c r="M5137" s="27">
        <f>L5137*130</f>
        <v>390</v>
      </c>
      <c r="N5137" s="23"/>
      <c r="O5137" s="184" t="s">
        <v>32</v>
      </c>
      <c r="P5137" s="237"/>
    </row>
    <row r="5138" s="83" customFormat="1" ht="18" customHeight="1" spans="1:16">
      <c r="A5138" s="24">
        <v>5133</v>
      </c>
      <c r="B5138" s="24" t="s">
        <v>23</v>
      </c>
      <c r="C5138" s="24" t="s">
        <v>24</v>
      </c>
      <c r="D5138" s="24" t="s">
        <v>25</v>
      </c>
      <c r="E5138" s="60" t="s">
        <v>4460</v>
      </c>
      <c r="F5138" s="60" t="s">
        <v>8876</v>
      </c>
      <c r="G5138" s="24" t="s">
        <v>9251</v>
      </c>
      <c r="H5138" s="24" t="s">
        <v>51</v>
      </c>
      <c r="I5138" s="24">
        <v>3</v>
      </c>
      <c r="J5138" s="24" t="s">
        <v>9180</v>
      </c>
      <c r="K5138" s="60" t="s">
        <v>31</v>
      </c>
      <c r="L5138" s="60">
        <v>3</v>
      </c>
      <c r="M5138" s="27">
        <f>L5138*312</f>
        <v>936</v>
      </c>
      <c r="N5138" s="23"/>
      <c r="O5138" s="184" t="s">
        <v>32</v>
      </c>
      <c r="P5138" s="237"/>
    </row>
    <row r="5139" s="83" customFormat="1" ht="18" customHeight="1" spans="1:16">
      <c r="A5139" s="24">
        <v>5134</v>
      </c>
      <c r="B5139" s="24" t="s">
        <v>23</v>
      </c>
      <c r="C5139" s="24" t="s">
        <v>24</v>
      </c>
      <c r="D5139" s="24" t="s">
        <v>25</v>
      </c>
      <c r="E5139" s="60" t="s">
        <v>4460</v>
      </c>
      <c r="F5139" s="60" t="s">
        <v>8876</v>
      </c>
      <c r="G5139" s="24" t="s">
        <v>9252</v>
      </c>
      <c r="H5139" s="232" t="s">
        <v>194</v>
      </c>
      <c r="I5139" s="24">
        <v>3</v>
      </c>
      <c r="J5139" s="24" t="s">
        <v>9180</v>
      </c>
      <c r="K5139" s="60" t="s">
        <v>31</v>
      </c>
      <c r="L5139" s="60">
        <v>3</v>
      </c>
      <c r="M5139" s="27">
        <f t="shared" ref="M5139:M5160" si="246">L5139*130</f>
        <v>390</v>
      </c>
      <c r="N5139" s="23"/>
      <c r="O5139" s="184" t="s">
        <v>32</v>
      </c>
      <c r="P5139" s="237"/>
    </row>
    <row r="5140" s="83" customFormat="1" ht="18" customHeight="1" spans="1:16">
      <c r="A5140" s="24">
        <v>5135</v>
      </c>
      <c r="B5140" s="24" t="s">
        <v>23</v>
      </c>
      <c r="C5140" s="24" t="s">
        <v>24</v>
      </c>
      <c r="D5140" s="24" t="s">
        <v>25</v>
      </c>
      <c r="E5140" s="60" t="s">
        <v>4460</v>
      </c>
      <c r="F5140" s="60" t="s">
        <v>8876</v>
      </c>
      <c r="G5140" s="24" t="s">
        <v>9253</v>
      </c>
      <c r="H5140" s="24" t="s">
        <v>194</v>
      </c>
      <c r="I5140" s="24">
        <v>8</v>
      </c>
      <c r="J5140" s="24" t="s">
        <v>9180</v>
      </c>
      <c r="K5140" s="60" t="s">
        <v>31</v>
      </c>
      <c r="L5140" s="60">
        <v>4</v>
      </c>
      <c r="M5140" s="27">
        <f t="shared" si="246"/>
        <v>520</v>
      </c>
      <c r="N5140" s="23"/>
      <c r="O5140" s="184" t="s">
        <v>32</v>
      </c>
      <c r="P5140" s="237"/>
    </row>
    <row r="5141" s="83" customFormat="1" ht="18" customHeight="1" spans="1:16">
      <c r="A5141" s="24">
        <v>5136</v>
      </c>
      <c r="B5141" s="24" t="s">
        <v>23</v>
      </c>
      <c r="C5141" s="24" t="s">
        <v>24</v>
      </c>
      <c r="D5141" s="24" t="s">
        <v>25</v>
      </c>
      <c r="E5141" s="60" t="s">
        <v>4460</v>
      </c>
      <c r="F5141" s="60" t="s">
        <v>8876</v>
      </c>
      <c r="G5141" s="24" t="s">
        <v>9254</v>
      </c>
      <c r="H5141" s="232" t="s">
        <v>194</v>
      </c>
      <c r="I5141" s="24">
        <v>2</v>
      </c>
      <c r="J5141" s="24" t="s">
        <v>9180</v>
      </c>
      <c r="K5141" s="60" t="s">
        <v>31</v>
      </c>
      <c r="L5141" s="60">
        <v>2</v>
      </c>
      <c r="M5141" s="27">
        <f t="shared" si="246"/>
        <v>260</v>
      </c>
      <c r="N5141" s="23"/>
      <c r="O5141" s="184" t="s">
        <v>32</v>
      </c>
      <c r="P5141" s="237"/>
    </row>
    <row r="5142" s="225" customFormat="1" ht="18" customHeight="1" spans="1:16">
      <c r="A5142" s="24">
        <v>5137</v>
      </c>
      <c r="B5142" s="24" t="s">
        <v>23</v>
      </c>
      <c r="C5142" s="24" t="s">
        <v>24</v>
      </c>
      <c r="D5142" s="24" t="s">
        <v>25</v>
      </c>
      <c r="E5142" s="60" t="s">
        <v>4460</v>
      </c>
      <c r="F5142" s="60" t="s">
        <v>8876</v>
      </c>
      <c r="G5142" s="24" t="s">
        <v>9255</v>
      </c>
      <c r="H5142" s="24" t="s">
        <v>194</v>
      </c>
      <c r="I5142" s="24">
        <v>7</v>
      </c>
      <c r="J5142" s="24" t="s">
        <v>6387</v>
      </c>
      <c r="K5142" s="60" t="s">
        <v>31</v>
      </c>
      <c r="L5142" s="60">
        <v>5</v>
      </c>
      <c r="M5142" s="27">
        <f t="shared" si="246"/>
        <v>650</v>
      </c>
      <c r="N5142" s="244"/>
      <c r="O5142" s="184" t="s">
        <v>32</v>
      </c>
      <c r="P5142" s="249"/>
    </row>
    <row r="5143" s="83" customFormat="1" ht="18" customHeight="1" spans="1:16">
      <c r="A5143" s="24">
        <v>5138</v>
      </c>
      <c r="B5143" s="24" t="s">
        <v>23</v>
      </c>
      <c r="C5143" s="24" t="s">
        <v>24</v>
      </c>
      <c r="D5143" s="24" t="s">
        <v>25</v>
      </c>
      <c r="E5143" s="60" t="s">
        <v>4460</v>
      </c>
      <c r="F5143" s="60" t="s">
        <v>8876</v>
      </c>
      <c r="G5143" s="24" t="s">
        <v>9256</v>
      </c>
      <c r="H5143" s="24" t="s">
        <v>194</v>
      </c>
      <c r="I5143" s="24">
        <v>6</v>
      </c>
      <c r="J5143" s="24" t="s">
        <v>6387</v>
      </c>
      <c r="K5143" s="60" t="s">
        <v>31</v>
      </c>
      <c r="L5143" s="60">
        <v>3</v>
      </c>
      <c r="M5143" s="27">
        <f t="shared" si="246"/>
        <v>390</v>
      </c>
      <c r="N5143" s="23"/>
      <c r="O5143" s="184" t="s">
        <v>32</v>
      </c>
      <c r="P5143" s="237"/>
    </row>
    <row r="5144" s="83" customFormat="1" ht="18" customHeight="1" spans="1:16">
      <c r="A5144" s="24">
        <v>5139</v>
      </c>
      <c r="B5144" s="24" t="s">
        <v>23</v>
      </c>
      <c r="C5144" s="24" t="s">
        <v>24</v>
      </c>
      <c r="D5144" s="24" t="s">
        <v>25</v>
      </c>
      <c r="E5144" s="60" t="s">
        <v>4460</v>
      </c>
      <c r="F5144" s="60" t="s">
        <v>8876</v>
      </c>
      <c r="G5144" s="24" t="s">
        <v>9257</v>
      </c>
      <c r="H5144" s="24" t="s">
        <v>194</v>
      </c>
      <c r="I5144" s="24">
        <v>6</v>
      </c>
      <c r="J5144" s="24" t="s">
        <v>6387</v>
      </c>
      <c r="K5144" s="60" t="s">
        <v>31</v>
      </c>
      <c r="L5144" s="60">
        <v>5</v>
      </c>
      <c r="M5144" s="27">
        <f t="shared" si="246"/>
        <v>650</v>
      </c>
      <c r="N5144" s="23"/>
      <c r="O5144" s="184" t="s">
        <v>32</v>
      </c>
      <c r="P5144" s="237"/>
    </row>
    <row r="5145" s="83" customFormat="1" ht="18" customHeight="1" spans="1:16">
      <c r="A5145" s="24">
        <v>5140</v>
      </c>
      <c r="B5145" s="24" t="s">
        <v>23</v>
      </c>
      <c r="C5145" s="24" t="s">
        <v>24</v>
      </c>
      <c r="D5145" s="24" t="s">
        <v>25</v>
      </c>
      <c r="E5145" s="60" t="s">
        <v>4460</v>
      </c>
      <c r="F5145" s="60" t="s">
        <v>8876</v>
      </c>
      <c r="G5145" s="24" t="s">
        <v>9098</v>
      </c>
      <c r="H5145" s="24" t="s">
        <v>194</v>
      </c>
      <c r="I5145" s="24">
        <v>6</v>
      </c>
      <c r="J5145" s="24" t="s">
        <v>8968</v>
      </c>
      <c r="K5145" s="60" t="s">
        <v>31</v>
      </c>
      <c r="L5145" s="60">
        <v>5</v>
      </c>
      <c r="M5145" s="27">
        <f t="shared" si="246"/>
        <v>650</v>
      </c>
      <c r="N5145" s="23"/>
      <c r="O5145" s="184" t="s">
        <v>32</v>
      </c>
      <c r="P5145" s="237"/>
    </row>
    <row r="5146" s="83" customFormat="1" ht="18" customHeight="1" spans="1:16">
      <c r="A5146" s="24">
        <v>5141</v>
      </c>
      <c r="B5146" s="24" t="s">
        <v>23</v>
      </c>
      <c r="C5146" s="24" t="s">
        <v>24</v>
      </c>
      <c r="D5146" s="24" t="s">
        <v>25</v>
      </c>
      <c r="E5146" s="60" t="s">
        <v>4460</v>
      </c>
      <c r="F5146" s="60" t="s">
        <v>8876</v>
      </c>
      <c r="G5146" s="24" t="s">
        <v>7022</v>
      </c>
      <c r="H5146" s="24" t="s">
        <v>194</v>
      </c>
      <c r="I5146" s="24">
        <v>4</v>
      </c>
      <c r="J5146" s="24" t="s">
        <v>8968</v>
      </c>
      <c r="K5146" s="60" t="s">
        <v>31</v>
      </c>
      <c r="L5146" s="60">
        <v>4</v>
      </c>
      <c r="M5146" s="27">
        <f t="shared" si="246"/>
        <v>520</v>
      </c>
      <c r="N5146" s="23"/>
      <c r="O5146" s="184" t="s">
        <v>32</v>
      </c>
      <c r="P5146" s="237"/>
    </row>
    <row r="5147" s="83" customFormat="1" ht="18" customHeight="1" spans="1:16">
      <c r="A5147" s="24">
        <v>5142</v>
      </c>
      <c r="B5147" s="24" t="s">
        <v>23</v>
      </c>
      <c r="C5147" s="24" t="s">
        <v>24</v>
      </c>
      <c r="D5147" s="24" t="s">
        <v>25</v>
      </c>
      <c r="E5147" s="60" t="s">
        <v>4460</v>
      </c>
      <c r="F5147" s="60" t="s">
        <v>8876</v>
      </c>
      <c r="G5147" s="24" t="s">
        <v>9258</v>
      </c>
      <c r="H5147" s="24" t="s">
        <v>194</v>
      </c>
      <c r="I5147" s="24">
        <v>4</v>
      </c>
      <c r="J5147" s="24" t="s">
        <v>8968</v>
      </c>
      <c r="K5147" s="60" t="s">
        <v>31</v>
      </c>
      <c r="L5147" s="60">
        <v>4</v>
      </c>
      <c r="M5147" s="27">
        <f t="shared" si="246"/>
        <v>520</v>
      </c>
      <c r="N5147" s="23"/>
      <c r="O5147" s="184" t="s">
        <v>32</v>
      </c>
      <c r="P5147" s="237"/>
    </row>
    <row r="5148" s="83" customFormat="1" ht="18" customHeight="1" spans="1:16">
      <c r="A5148" s="24">
        <v>5143</v>
      </c>
      <c r="B5148" s="24" t="s">
        <v>23</v>
      </c>
      <c r="C5148" s="24" t="s">
        <v>24</v>
      </c>
      <c r="D5148" s="24" t="s">
        <v>25</v>
      </c>
      <c r="E5148" s="60" t="s">
        <v>4460</v>
      </c>
      <c r="F5148" s="60" t="s">
        <v>8876</v>
      </c>
      <c r="G5148" s="24" t="s">
        <v>9259</v>
      </c>
      <c r="H5148" s="232" t="s">
        <v>194</v>
      </c>
      <c r="I5148" s="24">
        <v>3</v>
      </c>
      <c r="J5148" s="24" t="s">
        <v>8998</v>
      </c>
      <c r="K5148" s="60" t="s">
        <v>31</v>
      </c>
      <c r="L5148" s="60">
        <v>3</v>
      </c>
      <c r="M5148" s="27">
        <f t="shared" si="246"/>
        <v>390</v>
      </c>
      <c r="N5148" s="23"/>
      <c r="O5148" s="184" t="s">
        <v>32</v>
      </c>
      <c r="P5148" s="237"/>
    </row>
    <row r="5149" s="83" customFormat="1" ht="18" customHeight="1" spans="1:16">
      <c r="A5149" s="24">
        <v>5144</v>
      </c>
      <c r="B5149" s="24" t="s">
        <v>23</v>
      </c>
      <c r="C5149" s="24" t="s">
        <v>24</v>
      </c>
      <c r="D5149" s="24" t="s">
        <v>25</v>
      </c>
      <c r="E5149" s="60" t="s">
        <v>4460</v>
      </c>
      <c r="F5149" s="60" t="s">
        <v>8876</v>
      </c>
      <c r="G5149" s="24" t="s">
        <v>9260</v>
      </c>
      <c r="H5149" s="232" t="s">
        <v>194</v>
      </c>
      <c r="I5149" s="24">
        <v>3</v>
      </c>
      <c r="J5149" s="24" t="s">
        <v>8998</v>
      </c>
      <c r="K5149" s="60" t="s">
        <v>31</v>
      </c>
      <c r="L5149" s="60">
        <v>3</v>
      </c>
      <c r="M5149" s="27">
        <f t="shared" si="246"/>
        <v>390</v>
      </c>
      <c r="N5149" s="23"/>
      <c r="O5149" s="184" t="s">
        <v>32</v>
      </c>
      <c r="P5149" s="237"/>
    </row>
    <row r="5150" s="83" customFormat="1" ht="18" customHeight="1" spans="1:16">
      <c r="A5150" s="24">
        <v>5145</v>
      </c>
      <c r="B5150" s="24" t="s">
        <v>23</v>
      </c>
      <c r="C5150" s="24" t="s">
        <v>24</v>
      </c>
      <c r="D5150" s="24" t="s">
        <v>25</v>
      </c>
      <c r="E5150" s="60" t="s">
        <v>4460</v>
      </c>
      <c r="F5150" s="60" t="s">
        <v>8876</v>
      </c>
      <c r="G5150" s="24" t="s">
        <v>9261</v>
      </c>
      <c r="H5150" s="232" t="s">
        <v>194</v>
      </c>
      <c r="I5150" s="24">
        <v>2</v>
      </c>
      <c r="J5150" s="24" t="s">
        <v>9032</v>
      </c>
      <c r="K5150" s="60" t="s">
        <v>31</v>
      </c>
      <c r="L5150" s="60">
        <v>2</v>
      </c>
      <c r="M5150" s="27">
        <f t="shared" si="246"/>
        <v>260</v>
      </c>
      <c r="N5150" s="23"/>
      <c r="O5150" s="184" t="s">
        <v>32</v>
      </c>
      <c r="P5150" s="237"/>
    </row>
    <row r="5151" s="83" customFormat="1" ht="18" customHeight="1" spans="1:16">
      <c r="A5151" s="24">
        <v>5146</v>
      </c>
      <c r="B5151" s="24" t="s">
        <v>23</v>
      </c>
      <c r="C5151" s="24" t="s">
        <v>24</v>
      </c>
      <c r="D5151" s="24" t="s">
        <v>25</v>
      </c>
      <c r="E5151" s="60" t="s">
        <v>4460</v>
      </c>
      <c r="F5151" s="60" t="s">
        <v>8876</v>
      </c>
      <c r="G5151" s="24" t="s">
        <v>9262</v>
      </c>
      <c r="H5151" s="24" t="s">
        <v>194</v>
      </c>
      <c r="I5151" s="24">
        <v>5</v>
      </c>
      <c r="J5151" s="24" t="s">
        <v>9032</v>
      </c>
      <c r="K5151" s="60" t="s">
        <v>31</v>
      </c>
      <c r="L5151" s="60">
        <v>5</v>
      </c>
      <c r="M5151" s="27">
        <f t="shared" si="246"/>
        <v>650</v>
      </c>
      <c r="N5151" s="23"/>
      <c r="O5151" s="184" t="s">
        <v>32</v>
      </c>
      <c r="P5151" s="237"/>
    </row>
    <row r="5152" s="83" customFormat="1" ht="18" customHeight="1" spans="1:16">
      <c r="A5152" s="24">
        <v>5147</v>
      </c>
      <c r="B5152" s="24" t="s">
        <v>23</v>
      </c>
      <c r="C5152" s="24" t="s">
        <v>24</v>
      </c>
      <c r="D5152" s="24" t="s">
        <v>25</v>
      </c>
      <c r="E5152" s="60" t="s">
        <v>4460</v>
      </c>
      <c r="F5152" s="60" t="s">
        <v>8876</v>
      </c>
      <c r="G5152" s="24" t="s">
        <v>8978</v>
      </c>
      <c r="H5152" s="232" t="s">
        <v>194</v>
      </c>
      <c r="I5152" s="24">
        <v>5</v>
      </c>
      <c r="J5152" s="24" t="s">
        <v>9064</v>
      </c>
      <c r="K5152" s="60" t="s">
        <v>31</v>
      </c>
      <c r="L5152" s="60">
        <v>3</v>
      </c>
      <c r="M5152" s="27">
        <f t="shared" si="246"/>
        <v>390</v>
      </c>
      <c r="N5152" s="23"/>
      <c r="O5152" s="184" t="s">
        <v>32</v>
      </c>
      <c r="P5152" s="237"/>
    </row>
    <row r="5153" s="83" customFormat="1" ht="18" customHeight="1" spans="1:16">
      <c r="A5153" s="24">
        <v>5148</v>
      </c>
      <c r="B5153" s="24" t="s">
        <v>23</v>
      </c>
      <c r="C5153" s="24" t="s">
        <v>24</v>
      </c>
      <c r="D5153" s="24" t="s">
        <v>25</v>
      </c>
      <c r="E5153" s="24" t="s">
        <v>4460</v>
      </c>
      <c r="F5153" s="24" t="s">
        <v>8876</v>
      </c>
      <c r="G5153" s="24" t="s">
        <v>9263</v>
      </c>
      <c r="H5153" s="232" t="s">
        <v>194</v>
      </c>
      <c r="I5153" s="24">
        <v>2</v>
      </c>
      <c r="J5153" s="24" t="s">
        <v>9064</v>
      </c>
      <c r="K5153" s="60" t="s">
        <v>31</v>
      </c>
      <c r="L5153" s="60">
        <v>2</v>
      </c>
      <c r="M5153" s="27">
        <f t="shared" si="246"/>
        <v>260</v>
      </c>
      <c r="N5153" s="23"/>
      <c r="O5153" s="184" t="s">
        <v>32</v>
      </c>
      <c r="P5153" s="237"/>
    </row>
    <row r="5154" s="83" customFormat="1" ht="18" customHeight="1" spans="1:16">
      <c r="A5154" s="24">
        <v>5149</v>
      </c>
      <c r="B5154" s="24" t="s">
        <v>23</v>
      </c>
      <c r="C5154" s="24" t="s">
        <v>24</v>
      </c>
      <c r="D5154" s="24" t="s">
        <v>25</v>
      </c>
      <c r="E5154" s="60" t="s">
        <v>4460</v>
      </c>
      <c r="F5154" s="60" t="s">
        <v>8876</v>
      </c>
      <c r="G5154" s="24" t="s">
        <v>9264</v>
      </c>
      <c r="H5154" s="24" t="s">
        <v>194</v>
      </c>
      <c r="I5154" s="24">
        <v>5</v>
      </c>
      <c r="J5154" s="24" t="s">
        <v>9064</v>
      </c>
      <c r="K5154" s="60" t="s">
        <v>31</v>
      </c>
      <c r="L5154" s="60">
        <v>5</v>
      </c>
      <c r="M5154" s="27">
        <f t="shared" si="246"/>
        <v>650</v>
      </c>
      <c r="N5154" s="23"/>
      <c r="O5154" s="184" t="s">
        <v>32</v>
      </c>
      <c r="P5154" s="237"/>
    </row>
    <row r="5155" s="83" customFormat="1" ht="18" customHeight="1" spans="1:16">
      <c r="A5155" s="24">
        <v>5150</v>
      </c>
      <c r="B5155" s="24" t="s">
        <v>23</v>
      </c>
      <c r="C5155" s="24" t="s">
        <v>24</v>
      </c>
      <c r="D5155" s="24" t="s">
        <v>25</v>
      </c>
      <c r="E5155" s="24" t="s">
        <v>4460</v>
      </c>
      <c r="F5155" s="24" t="s">
        <v>8876</v>
      </c>
      <c r="G5155" s="24" t="s">
        <v>9265</v>
      </c>
      <c r="H5155" s="232" t="s">
        <v>194</v>
      </c>
      <c r="I5155" s="24">
        <v>3</v>
      </c>
      <c r="J5155" s="24" t="s">
        <v>9104</v>
      </c>
      <c r="K5155" s="60" t="s">
        <v>31</v>
      </c>
      <c r="L5155" s="60">
        <v>3</v>
      </c>
      <c r="M5155" s="27">
        <f t="shared" si="246"/>
        <v>390</v>
      </c>
      <c r="N5155" s="23"/>
      <c r="O5155" s="184" t="s">
        <v>32</v>
      </c>
      <c r="P5155" s="237"/>
    </row>
    <row r="5156" s="83" customFormat="1" ht="18" customHeight="1" spans="1:16">
      <c r="A5156" s="24">
        <v>5151</v>
      </c>
      <c r="B5156" s="24" t="s">
        <v>23</v>
      </c>
      <c r="C5156" s="24" t="s">
        <v>24</v>
      </c>
      <c r="D5156" s="24" t="s">
        <v>25</v>
      </c>
      <c r="E5156" s="60" t="s">
        <v>4460</v>
      </c>
      <c r="F5156" s="60" t="s">
        <v>8876</v>
      </c>
      <c r="G5156" s="24" t="s">
        <v>9266</v>
      </c>
      <c r="H5156" s="24" t="s">
        <v>194</v>
      </c>
      <c r="I5156" s="24">
        <v>4</v>
      </c>
      <c r="J5156" s="24" t="s">
        <v>9104</v>
      </c>
      <c r="K5156" s="60" t="s">
        <v>31</v>
      </c>
      <c r="L5156" s="60">
        <v>4</v>
      </c>
      <c r="M5156" s="27">
        <f t="shared" si="246"/>
        <v>520</v>
      </c>
      <c r="N5156" s="23"/>
      <c r="O5156" s="184" t="s">
        <v>32</v>
      </c>
      <c r="P5156" s="237"/>
    </row>
    <row r="5157" s="83" customFormat="1" ht="18" customHeight="1" spans="1:16">
      <c r="A5157" s="24">
        <v>5152</v>
      </c>
      <c r="B5157" s="24" t="s">
        <v>23</v>
      </c>
      <c r="C5157" s="24" t="s">
        <v>24</v>
      </c>
      <c r="D5157" s="24" t="s">
        <v>25</v>
      </c>
      <c r="E5157" s="60" t="s">
        <v>4460</v>
      </c>
      <c r="F5157" s="60" t="s">
        <v>8876</v>
      </c>
      <c r="G5157" s="24" t="s">
        <v>9267</v>
      </c>
      <c r="H5157" s="24" t="s">
        <v>194</v>
      </c>
      <c r="I5157" s="24">
        <v>4</v>
      </c>
      <c r="J5157" s="24" t="s">
        <v>9126</v>
      </c>
      <c r="K5157" s="60" t="s">
        <v>31</v>
      </c>
      <c r="L5157" s="60">
        <v>3</v>
      </c>
      <c r="M5157" s="27">
        <f t="shared" si="246"/>
        <v>390</v>
      </c>
      <c r="N5157" s="23"/>
      <c r="O5157" s="184" t="s">
        <v>32</v>
      </c>
      <c r="P5157" s="237"/>
    </row>
    <row r="5158" s="83" customFormat="1" ht="18" customHeight="1" spans="1:16">
      <c r="A5158" s="24">
        <v>5153</v>
      </c>
      <c r="B5158" s="24" t="s">
        <v>23</v>
      </c>
      <c r="C5158" s="24" t="s">
        <v>24</v>
      </c>
      <c r="D5158" s="24" t="s">
        <v>25</v>
      </c>
      <c r="E5158" s="60" t="s">
        <v>4460</v>
      </c>
      <c r="F5158" s="60" t="s">
        <v>8876</v>
      </c>
      <c r="G5158" s="24" t="s">
        <v>9268</v>
      </c>
      <c r="H5158" s="24" t="s">
        <v>194</v>
      </c>
      <c r="I5158" s="24">
        <v>4</v>
      </c>
      <c r="J5158" s="24" t="s">
        <v>9126</v>
      </c>
      <c r="K5158" s="60" t="s">
        <v>31</v>
      </c>
      <c r="L5158" s="60">
        <v>4</v>
      </c>
      <c r="M5158" s="27">
        <f t="shared" si="246"/>
        <v>520</v>
      </c>
      <c r="N5158" s="23"/>
      <c r="O5158" s="184" t="s">
        <v>32</v>
      </c>
      <c r="P5158" s="237"/>
    </row>
    <row r="5159" s="83" customFormat="1" ht="18" customHeight="1" spans="1:16">
      <c r="A5159" s="24">
        <v>5154</v>
      </c>
      <c r="B5159" s="24" t="s">
        <v>23</v>
      </c>
      <c r="C5159" s="24" t="s">
        <v>24</v>
      </c>
      <c r="D5159" s="24" t="s">
        <v>25</v>
      </c>
      <c r="E5159" s="24" t="s">
        <v>4460</v>
      </c>
      <c r="F5159" s="24" t="s">
        <v>8876</v>
      </c>
      <c r="G5159" s="24" t="s">
        <v>9269</v>
      </c>
      <c r="H5159" s="24" t="s">
        <v>194</v>
      </c>
      <c r="I5159" s="24">
        <v>5</v>
      </c>
      <c r="J5159" s="24" t="s">
        <v>9126</v>
      </c>
      <c r="K5159" s="60" t="s">
        <v>31</v>
      </c>
      <c r="L5159" s="60">
        <v>5</v>
      </c>
      <c r="M5159" s="27">
        <f t="shared" si="246"/>
        <v>650</v>
      </c>
      <c r="N5159" s="23"/>
      <c r="O5159" s="184" t="s">
        <v>32</v>
      </c>
      <c r="P5159" s="237"/>
    </row>
    <row r="5160" s="83" customFormat="1" ht="18" customHeight="1" spans="1:16">
      <c r="A5160" s="24">
        <v>5155</v>
      </c>
      <c r="B5160" s="24" t="s">
        <v>23</v>
      </c>
      <c r="C5160" s="24" t="s">
        <v>24</v>
      </c>
      <c r="D5160" s="24" t="s">
        <v>25</v>
      </c>
      <c r="E5160" s="24" t="s">
        <v>4460</v>
      </c>
      <c r="F5160" s="24" t="s">
        <v>8876</v>
      </c>
      <c r="G5160" s="24" t="s">
        <v>9270</v>
      </c>
      <c r="H5160" s="24" t="s">
        <v>194</v>
      </c>
      <c r="I5160" s="24">
        <v>4</v>
      </c>
      <c r="J5160" s="24" t="s">
        <v>9180</v>
      </c>
      <c r="K5160" s="60" t="s">
        <v>31</v>
      </c>
      <c r="L5160" s="60">
        <v>4</v>
      </c>
      <c r="M5160" s="27">
        <f t="shared" si="246"/>
        <v>520</v>
      </c>
      <c r="N5160" s="23"/>
      <c r="O5160" s="184" t="s">
        <v>32</v>
      </c>
      <c r="P5160" s="237"/>
    </row>
    <row r="5161" s="83" customFormat="1" ht="18" customHeight="1" spans="1:16">
      <c r="A5161" s="24">
        <v>5156</v>
      </c>
      <c r="B5161" s="24" t="s">
        <v>23</v>
      </c>
      <c r="C5161" s="24" t="s">
        <v>24</v>
      </c>
      <c r="D5161" s="24" t="s">
        <v>25</v>
      </c>
      <c r="E5161" s="24" t="s">
        <v>4460</v>
      </c>
      <c r="F5161" s="24" t="s">
        <v>8876</v>
      </c>
      <c r="G5161" s="24" t="s">
        <v>9271</v>
      </c>
      <c r="H5161" s="232" t="s">
        <v>194</v>
      </c>
      <c r="I5161" s="24">
        <v>1</v>
      </c>
      <c r="J5161" s="24" t="s">
        <v>8998</v>
      </c>
      <c r="K5161" s="60" t="s">
        <v>31</v>
      </c>
      <c r="L5161" s="60">
        <v>1</v>
      </c>
      <c r="M5161" s="27">
        <f>L5161*312</f>
        <v>312</v>
      </c>
      <c r="N5161" s="23"/>
      <c r="O5161" s="184" t="s">
        <v>32</v>
      </c>
      <c r="P5161" s="237"/>
    </row>
    <row r="5162" s="83" customFormat="1" ht="18" customHeight="1" spans="1:16">
      <c r="A5162" s="24">
        <v>5157</v>
      </c>
      <c r="B5162" s="24" t="s">
        <v>23</v>
      </c>
      <c r="C5162" s="24" t="s">
        <v>24</v>
      </c>
      <c r="D5162" s="24" t="s">
        <v>25</v>
      </c>
      <c r="E5162" s="24" t="s">
        <v>4460</v>
      </c>
      <c r="F5162" s="24" t="s">
        <v>8876</v>
      </c>
      <c r="G5162" s="60" t="s">
        <v>9272</v>
      </c>
      <c r="H5162" s="232" t="s">
        <v>194</v>
      </c>
      <c r="I5162" s="24">
        <v>3</v>
      </c>
      <c r="J5162" s="24" t="s">
        <v>9104</v>
      </c>
      <c r="K5162" s="60" t="s">
        <v>31</v>
      </c>
      <c r="L5162" s="60">
        <v>3</v>
      </c>
      <c r="M5162" s="27">
        <f>L5162*130</f>
        <v>390</v>
      </c>
      <c r="N5162" s="23"/>
      <c r="O5162" s="184" t="s">
        <v>32</v>
      </c>
      <c r="P5162" s="239"/>
    </row>
    <row r="5163" s="83" customFormat="1" ht="18" customHeight="1" spans="1:16">
      <c r="A5163" s="24">
        <v>5158</v>
      </c>
      <c r="B5163" s="24" t="s">
        <v>23</v>
      </c>
      <c r="C5163" s="24" t="s">
        <v>24</v>
      </c>
      <c r="D5163" s="24" t="s">
        <v>25</v>
      </c>
      <c r="E5163" s="24" t="s">
        <v>4460</v>
      </c>
      <c r="F5163" s="24" t="s">
        <v>8876</v>
      </c>
      <c r="G5163" s="24" t="s">
        <v>9273</v>
      </c>
      <c r="H5163" s="24" t="s">
        <v>194</v>
      </c>
      <c r="I5163" s="24">
        <v>4</v>
      </c>
      <c r="J5163" s="24" t="s">
        <v>9126</v>
      </c>
      <c r="K5163" s="60" t="s">
        <v>31</v>
      </c>
      <c r="L5163" s="60">
        <v>4</v>
      </c>
      <c r="M5163" s="27">
        <f>L5163*130</f>
        <v>520</v>
      </c>
      <c r="N5163" s="23"/>
      <c r="O5163" s="184" t="s">
        <v>32</v>
      </c>
      <c r="P5163" s="237"/>
    </row>
    <row r="5164" s="83" customFormat="1" ht="18" customHeight="1" spans="1:16">
      <c r="A5164" s="24">
        <v>5159</v>
      </c>
      <c r="B5164" s="24" t="s">
        <v>23</v>
      </c>
      <c r="C5164" s="24" t="s">
        <v>24</v>
      </c>
      <c r="D5164" s="24" t="s">
        <v>25</v>
      </c>
      <c r="E5164" s="60" t="s">
        <v>4460</v>
      </c>
      <c r="F5164" s="60" t="s">
        <v>8876</v>
      </c>
      <c r="G5164" s="24" t="s">
        <v>9274</v>
      </c>
      <c r="H5164" s="24" t="s">
        <v>5025</v>
      </c>
      <c r="I5164" s="24">
        <v>1</v>
      </c>
      <c r="J5164" s="24" t="s">
        <v>9180</v>
      </c>
      <c r="K5164" s="60" t="s">
        <v>31</v>
      </c>
      <c r="L5164" s="60">
        <v>1</v>
      </c>
      <c r="M5164" s="27">
        <f>L5164*312</f>
        <v>312</v>
      </c>
      <c r="N5164" s="23"/>
      <c r="O5164" s="184" t="s">
        <v>32</v>
      </c>
      <c r="P5164" s="237"/>
    </row>
    <row r="5165" s="83" customFormat="1" ht="18" customHeight="1" spans="1:16">
      <c r="A5165" s="24">
        <v>5160</v>
      </c>
      <c r="B5165" s="24" t="s">
        <v>23</v>
      </c>
      <c r="C5165" s="24" t="s">
        <v>24</v>
      </c>
      <c r="D5165" s="24" t="s">
        <v>25</v>
      </c>
      <c r="E5165" s="60" t="s">
        <v>4460</v>
      </c>
      <c r="F5165" s="60" t="s">
        <v>8876</v>
      </c>
      <c r="G5165" s="24" t="s">
        <v>9275</v>
      </c>
      <c r="H5165" s="24" t="s">
        <v>194</v>
      </c>
      <c r="I5165" s="24">
        <v>4</v>
      </c>
      <c r="J5165" s="24" t="s">
        <v>6387</v>
      </c>
      <c r="K5165" s="60" t="s">
        <v>31</v>
      </c>
      <c r="L5165" s="60">
        <v>3</v>
      </c>
      <c r="M5165" s="27">
        <f>L5165*130</f>
        <v>390</v>
      </c>
      <c r="N5165" s="23"/>
      <c r="O5165" s="184" t="s">
        <v>32</v>
      </c>
      <c r="P5165" s="237"/>
    </row>
    <row r="5166" s="83" customFormat="1" ht="18" customHeight="1" spans="1:16">
      <c r="A5166" s="24">
        <v>5161</v>
      </c>
      <c r="B5166" s="24" t="s">
        <v>23</v>
      </c>
      <c r="C5166" s="24" t="s">
        <v>24</v>
      </c>
      <c r="D5166" s="24" t="s">
        <v>25</v>
      </c>
      <c r="E5166" s="60" t="s">
        <v>4460</v>
      </c>
      <c r="F5166" s="60" t="s">
        <v>9276</v>
      </c>
      <c r="G5166" s="24" t="s">
        <v>9277</v>
      </c>
      <c r="H5166" s="24" t="s">
        <v>194</v>
      </c>
      <c r="I5166" s="24">
        <v>4</v>
      </c>
      <c r="J5166" s="24" t="s">
        <v>9278</v>
      </c>
      <c r="K5166" s="60" t="s">
        <v>31</v>
      </c>
      <c r="L5166" s="60">
        <v>4</v>
      </c>
      <c r="M5166" s="27">
        <f>L5166*130</f>
        <v>520</v>
      </c>
      <c r="N5166" s="23"/>
      <c r="O5166" s="184" t="s">
        <v>32</v>
      </c>
      <c r="P5166" s="237"/>
    </row>
    <row r="5167" s="83" customFormat="1" ht="18" customHeight="1" spans="1:16">
      <c r="A5167" s="24">
        <v>5162</v>
      </c>
      <c r="B5167" s="24" t="s">
        <v>23</v>
      </c>
      <c r="C5167" s="24" t="s">
        <v>24</v>
      </c>
      <c r="D5167" s="24" t="s">
        <v>25</v>
      </c>
      <c r="E5167" s="60" t="s">
        <v>4460</v>
      </c>
      <c r="F5167" s="60" t="s">
        <v>9276</v>
      </c>
      <c r="G5167" s="24" t="s">
        <v>9279</v>
      </c>
      <c r="H5167" s="24" t="s">
        <v>194</v>
      </c>
      <c r="I5167" s="24">
        <v>4</v>
      </c>
      <c r="J5167" s="24" t="s">
        <v>9278</v>
      </c>
      <c r="K5167" s="60" t="s">
        <v>31</v>
      </c>
      <c r="L5167" s="60">
        <v>4</v>
      </c>
      <c r="M5167" s="27">
        <f>L5167*130</f>
        <v>520</v>
      </c>
      <c r="N5167" s="23"/>
      <c r="O5167" s="184" t="s">
        <v>32</v>
      </c>
      <c r="P5167" s="237"/>
    </row>
    <row r="5168" s="83" customFormat="1" ht="18" customHeight="1" spans="1:16">
      <c r="A5168" s="24">
        <v>5163</v>
      </c>
      <c r="B5168" s="24" t="s">
        <v>23</v>
      </c>
      <c r="C5168" s="24" t="s">
        <v>24</v>
      </c>
      <c r="D5168" s="24" t="s">
        <v>25</v>
      </c>
      <c r="E5168" s="60" t="s">
        <v>4460</v>
      </c>
      <c r="F5168" s="60" t="s">
        <v>9276</v>
      </c>
      <c r="G5168" s="24" t="s">
        <v>9280</v>
      </c>
      <c r="H5168" s="232" t="s">
        <v>194</v>
      </c>
      <c r="I5168" s="24">
        <v>3</v>
      </c>
      <c r="J5168" s="24" t="s">
        <v>9278</v>
      </c>
      <c r="K5168" s="60" t="s">
        <v>31</v>
      </c>
      <c r="L5168" s="60">
        <v>3</v>
      </c>
      <c r="M5168" s="27">
        <f>L5168*130</f>
        <v>390</v>
      </c>
      <c r="N5168" s="23"/>
      <c r="O5168" s="184" t="s">
        <v>32</v>
      </c>
      <c r="P5168" s="237"/>
    </row>
    <row r="5169" s="83" customFormat="1" ht="18" customHeight="1" spans="1:16">
      <c r="A5169" s="24">
        <v>5164</v>
      </c>
      <c r="B5169" s="24" t="s">
        <v>23</v>
      </c>
      <c r="C5169" s="24" t="s">
        <v>24</v>
      </c>
      <c r="D5169" s="24" t="s">
        <v>25</v>
      </c>
      <c r="E5169" s="60" t="s">
        <v>4460</v>
      </c>
      <c r="F5169" s="60" t="s">
        <v>9276</v>
      </c>
      <c r="G5169" s="24" t="s">
        <v>9281</v>
      </c>
      <c r="H5169" s="24" t="s">
        <v>194</v>
      </c>
      <c r="I5169" s="24">
        <v>7</v>
      </c>
      <c r="J5169" s="24" t="s">
        <v>9278</v>
      </c>
      <c r="K5169" s="60" t="s">
        <v>31</v>
      </c>
      <c r="L5169" s="60">
        <v>7</v>
      </c>
      <c r="M5169" s="27">
        <f>L5169*130</f>
        <v>910</v>
      </c>
      <c r="N5169" s="23"/>
      <c r="O5169" s="184" t="s">
        <v>32</v>
      </c>
      <c r="P5169" s="237"/>
    </row>
    <row r="5170" s="83" customFormat="1" ht="18" customHeight="1" spans="1:16">
      <c r="A5170" s="24">
        <v>5165</v>
      </c>
      <c r="B5170" s="24" t="s">
        <v>23</v>
      </c>
      <c r="C5170" s="24" t="s">
        <v>24</v>
      </c>
      <c r="D5170" s="24" t="s">
        <v>25</v>
      </c>
      <c r="E5170" s="60" t="s">
        <v>4460</v>
      </c>
      <c r="F5170" s="60" t="s">
        <v>9276</v>
      </c>
      <c r="G5170" s="24" t="s">
        <v>9123</v>
      </c>
      <c r="H5170" s="24" t="s">
        <v>51</v>
      </c>
      <c r="I5170" s="24">
        <v>4</v>
      </c>
      <c r="J5170" s="24" t="s">
        <v>9278</v>
      </c>
      <c r="K5170" s="60" t="s">
        <v>31</v>
      </c>
      <c r="L5170" s="60">
        <v>4</v>
      </c>
      <c r="M5170" s="27">
        <f>L5170*312</f>
        <v>1248</v>
      </c>
      <c r="N5170" s="23"/>
      <c r="O5170" s="184" t="s">
        <v>32</v>
      </c>
      <c r="P5170" s="237"/>
    </row>
    <row r="5171" s="83" customFormat="1" ht="18" customHeight="1" spans="1:16">
      <c r="A5171" s="24">
        <v>5166</v>
      </c>
      <c r="B5171" s="24" t="s">
        <v>23</v>
      </c>
      <c r="C5171" s="24" t="s">
        <v>24</v>
      </c>
      <c r="D5171" s="24" t="s">
        <v>25</v>
      </c>
      <c r="E5171" s="60" t="s">
        <v>4460</v>
      </c>
      <c r="F5171" s="60" t="s">
        <v>9276</v>
      </c>
      <c r="G5171" s="24" t="s">
        <v>9282</v>
      </c>
      <c r="H5171" s="232" t="s">
        <v>194</v>
      </c>
      <c r="I5171" s="24">
        <v>3</v>
      </c>
      <c r="J5171" s="24" t="s">
        <v>9278</v>
      </c>
      <c r="K5171" s="60" t="s">
        <v>31</v>
      </c>
      <c r="L5171" s="60">
        <v>3</v>
      </c>
      <c r="M5171" s="27">
        <f>L5171*130</f>
        <v>390</v>
      </c>
      <c r="N5171" s="23"/>
      <c r="O5171" s="184" t="s">
        <v>32</v>
      </c>
      <c r="P5171" s="237"/>
    </row>
    <row r="5172" s="83" customFormat="1" ht="18" customHeight="1" spans="1:16">
      <c r="A5172" s="24">
        <v>5167</v>
      </c>
      <c r="B5172" s="24" t="s">
        <v>23</v>
      </c>
      <c r="C5172" s="24" t="s">
        <v>24</v>
      </c>
      <c r="D5172" s="24" t="s">
        <v>25</v>
      </c>
      <c r="E5172" s="60" t="s">
        <v>4460</v>
      </c>
      <c r="F5172" s="60" t="s">
        <v>9276</v>
      </c>
      <c r="G5172" s="24" t="s">
        <v>9283</v>
      </c>
      <c r="H5172" s="24" t="s">
        <v>1583</v>
      </c>
      <c r="I5172" s="24">
        <v>4</v>
      </c>
      <c r="J5172" s="24" t="s">
        <v>9278</v>
      </c>
      <c r="K5172" s="60" t="s">
        <v>31</v>
      </c>
      <c r="L5172" s="60">
        <v>4</v>
      </c>
      <c r="M5172" s="27">
        <f>L5172*130</f>
        <v>520</v>
      </c>
      <c r="N5172" s="23"/>
      <c r="O5172" s="184" t="s">
        <v>32</v>
      </c>
      <c r="P5172" s="237"/>
    </row>
    <row r="5173" s="83" customFormat="1" ht="18" customHeight="1" spans="1:16">
      <c r="A5173" s="24">
        <v>5168</v>
      </c>
      <c r="B5173" s="24" t="s">
        <v>23</v>
      </c>
      <c r="C5173" s="24" t="s">
        <v>24</v>
      </c>
      <c r="D5173" s="24" t="s">
        <v>25</v>
      </c>
      <c r="E5173" s="60" t="s">
        <v>4460</v>
      </c>
      <c r="F5173" s="60" t="s">
        <v>9276</v>
      </c>
      <c r="G5173" s="24" t="s">
        <v>9284</v>
      </c>
      <c r="H5173" s="24" t="s">
        <v>194</v>
      </c>
      <c r="I5173" s="24">
        <v>4</v>
      </c>
      <c r="J5173" s="24" t="s">
        <v>9278</v>
      </c>
      <c r="K5173" s="60" t="s">
        <v>31</v>
      </c>
      <c r="L5173" s="60">
        <v>4</v>
      </c>
      <c r="M5173" s="27">
        <f>L5173*130</f>
        <v>520</v>
      </c>
      <c r="N5173" s="23"/>
      <c r="O5173" s="184" t="s">
        <v>32</v>
      </c>
      <c r="P5173" s="237"/>
    </row>
    <row r="5174" s="83" customFormat="1" ht="18" customHeight="1" spans="1:16">
      <c r="A5174" s="24">
        <v>5169</v>
      </c>
      <c r="B5174" s="24" t="s">
        <v>23</v>
      </c>
      <c r="C5174" s="24" t="s">
        <v>24</v>
      </c>
      <c r="D5174" s="24" t="s">
        <v>25</v>
      </c>
      <c r="E5174" s="60" t="s">
        <v>4460</v>
      </c>
      <c r="F5174" s="60" t="s">
        <v>9276</v>
      </c>
      <c r="G5174" s="24" t="s">
        <v>9285</v>
      </c>
      <c r="H5174" s="24" t="s">
        <v>51</v>
      </c>
      <c r="I5174" s="24">
        <v>3</v>
      </c>
      <c r="J5174" s="24" t="s">
        <v>9278</v>
      </c>
      <c r="K5174" s="60" t="s">
        <v>31</v>
      </c>
      <c r="L5174" s="60">
        <v>3</v>
      </c>
      <c r="M5174" s="27">
        <f>L5174*312</f>
        <v>936</v>
      </c>
      <c r="N5174" s="23"/>
      <c r="O5174" s="184" t="s">
        <v>32</v>
      </c>
      <c r="P5174" s="237"/>
    </row>
    <row r="5175" s="83" customFormat="1" ht="18" customHeight="1" spans="1:16">
      <c r="A5175" s="24">
        <v>5170</v>
      </c>
      <c r="B5175" s="24" t="s">
        <v>23</v>
      </c>
      <c r="C5175" s="24" t="s">
        <v>24</v>
      </c>
      <c r="D5175" s="24" t="s">
        <v>25</v>
      </c>
      <c r="E5175" s="60" t="s">
        <v>4460</v>
      </c>
      <c r="F5175" s="60" t="s">
        <v>9276</v>
      </c>
      <c r="G5175" s="24" t="s">
        <v>9286</v>
      </c>
      <c r="H5175" s="24" t="s">
        <v>194</v>
      </c>
      <c r="I5175" s="24">
        <v>5</v>
      </c>
      <c r="J5175" s="24" t="s">
        <v>9278</v>
      </c>
      <c r="K5175" s="60" t="s">
        <v>31</v>
      </c>
      <c r="L5175" s="60">
        <v>5</v>
      </c>
      <c r="M5175" s="27">
        <f>L5175*130</f>
        <v>650</v>
      </c>
      <c r="N5175" s="23"/>
      <c r="O5175" s="184" t="s">
        <v>32</v>
      </c>
      <c r="P5175" s="237"/>
    </row>
    <row r="5176" s="83" customFormat="1" ht="18" customHeight="1" spans="1:16">
      <c r="A5176" s="24">
        <v>5171</v>
      </c>
      <c r="B5176" s="24" t="s">
        <v>23</v>
      </c>
      <c r="C5176" s="24" t="s">
        <v>24</v>
      </c>
      <c r="D5176" s="24" t="s">
        <v>25</v>
      </c>
      <c r="E5176" s="60" t="s">
        <v>4460</v>
      </c>
      <c r="F5176" s="60" t="s">
        <v>9276</v>
      </c>
      <c r="G5176" s="24" t="s">
        <v>9287</v>
      </c>
      <c r="H5176" s="24" t="s">
        <v>194</v>
      </c>
      <c r="I5176" s="24">
        <v>4</v>
      </c>
      <c r="J5176" s="24" t="s">
        <v>9278</v>
      </c>
      <c r="K5176" s="60" t="s">
        <v>31</v>
      </c>
      <c r="L5176" s="60">
        <v>4</v>
      </c>
      <c r="M5176" s="27">
        <f>L5176*130</f>
        <v>520</v>
      </c>
      <c r="N5176" s="23"/>
      <c r="O5176" s="184" t="s">
        <v>32</v>
      </c>
      <c r="P5176" s="237"/>
    </row>
    <row r="5177" s="83" customFormat="1" ht="18" customHeight="1" spans="1:16">
      <c r="A5177" s="24">
        <v>5172</v>
      </c>
      <c r="B5177" s="24" t="s">
        <v>23</v>
      </c>
      <c r="C5177" s="24" t="s">
        <v>24</v>
      </c>
      <c r="D5177" s="24" t="s">
        <v>25</v>
      </c>
      <c r="E5177" s="60" t="s">
        <v>4460</v>
      </c>
      <c r="F5177" s="60" t="s">
        <v>9276</v>
      </c>
      <c r="G5177" s="24" t="s">
        <v>9288</v>
      </c>
      <c r="H5177" s="24" t="s">
        <v>51</v>
      </c>
      <c r="I5177" s="24">
        <v>3</v>
      </c>
      <c r="J5177" s="24" t="s">
        <v>9278</v>
      </c>
      <c r="K5177" s="60" t="s">
        <v>31</v>
      </c>
      <c r="L5177" s="60">
        <v>3</v>
      </c>
      <c r="M5177" s="27">
        <f>L5177*312</f>
        <v>936</v>
      </c>
      <c r="N5177" s="23"/>
      <c r="O5177" s="184" t="s">
        <v>32</v>
      </c>
      <c r="P5177" s="237"/>
    </row>
    <row r="5178" s="83" customFormat="1" ht="18" customHeight="1" spans="1:16">
      <c r="A5178" s="24">
        <v>5173</v>
      </c>
      <c r="B5178" s="24" t="s">
        <v>23</v>
      </c>
      <c r="C5178" s="24" t="s">
        <v>24</v>
      </c>
      <c r="D5178" s="24" t="s">
        <v>25</v>
      </c>
      <c r="E5178" s="60" t="s">
        <v>4460</v>
      </c>
      <c r="F5178" s="60" t="s">
        <v>9276</v>
      </c>
      <c r="G5178" s="24" t="s">
        <v>9289</v>
      </c>
      <c r="H5178" s="232" t="s">
        <v>194</v>
      </c>
      <c r="I5178" s="24">
        <v>3</v>
      </c>
      <c r="J5178" s="24" t="s">
        <v>9278</v>
      </c>
      <c r="K5178" s="60" t="s">
        <v>31</v>
      </c>
      <c r="L5178" s="60">
        <v>3</v>
      </c>
      <c r="M5178" s="27">
        <f>L5178*130</f>
        <v>390</v>
      </c>
      <c r="N5178" s="23"/>
      <c r="O5178" s="184" t="s">
        <v>32</v>
      </c>
      <c r="P5178" s="237"/>
    </row>
    <row r="5179" s="83" customFormat="1" ht="18" customHeight="1" spans="1:16">
      <c r="A5179" s="24">
        <v>5174</v>
      </c>
      <c r="B5179" s="24" t="s">
        <v>23</v>
      </c>
      <c r="C5179" s="24" t="s">
        <v>24</v>
      </c>
      <c r="D5179" s="24" t="s">
        <v>25</v>
      </c>
      <c r="E5179" s="60" t="s">
        <v>4460</v>
      </c>
      <c r="F5179" s="60" t="s">
        <v>9276</v>
      </c>
      <c r="G5179" s="24" t="s">
        <v>9290</v>
      </c>
      <c r="H5179" s="24" t="s">
        <v>51</v>
      </c>
      <c r="I5179" s="24">
        <v>6</v>
      </c>
      <c r="J5179" s="24" t="s">
        <v>9278</v>
      </c>
      <c r="K5179" s="60" t="s">
        <v>31</v>
      </c>
      <c r="L5179" s="60">
        <v>6</v>
      </c>
      <c r="M5179" s="27">
        <f>L5179*312</f>
        <v>1872</v>
      </c>
      <c r="N5179" s="23"/>
      <c r="O5179" s="184" t="s">
        <v>32</v>
      </c>
      <c r="P5179" s="237"/>
    </row>
    <row r="5180" s="83" customFormat="1" ht="18" customHeight="1" spans="1:16">
      <c r="A5180" s="24">
        <v>5175</v>
      </c>
      <c r="B5180" s="24" t="s">
        <v>23</v>
      </c>
      <c r="C5180" s="24" t="s">
        <v>24</v>
      </c>
      <c r="D5180" s="24" t="s">
        <v>25</v>
      </c>
      <c r="E5180" s="24" t="s">
        <v>4460</v>
      </c>
      <c r="F5180" s="24" t="s">
        <v>9276</v>
      </c>
      <c r="G5180" s="60" t="s">
        <v>9291</v>
      </c>
      <c r="H5180" s="232" t="s">
        <v>194</v>
      </c>
      <c r="I5180" s="24">
        <v>3</v>
      </c>
      <c r="J5180" s="24" t="s">
        <v>9278</v>
      </c>
      <c r="K5180" s="60" t="s">
        <v>31</v>
      </c>
      <c r="L5180" s="60">
        <v>3</v>
      </c>
      <c r="M5180" s="27">
        <f>L5180*130</f>
        <v>390</v>
      </c>
      <c r="N5180" s="23"/>
      <c r="O5180" s="184" t="s">
        <v>32</v>
      </c>
      <c r="P5180" s="239"/>
    </row>
    <row r="5181" s="83" customFormat="1" ht="18" customHeight="1" spans="1:16">
      <c r="A5181" s="24">
        <v>5176</v>
      </c>
      <c r="B5181" s="24" t="s">
        <v>23</v>
      </c>
      <c r="C5181" s="24" t="s">
        <v>24</v>
      </c>
      <c r="D5181" s="24" t="s">
        <v>25</v>
      </c>
      <c r="E5181" s="60" t="s">
        <v>4460</v>
      </c>
      <c r="F5181" s="60" t="s">
        <v>9276</v>
      </c>
      <c r="G5181" s="24" t="s">
        <v>9292</v>
      </c>
      <c r="H5181" s="232" t="s">
        <v>194</v>
      </c>
      <c r="I5181" s="24">
        <v>3</v>
      </c>
      <c r="J5181" s="24" t="s">
        <v>9278</v>
      </c>
      <c r="K5181" s="60" t="s">
        <v>31</v>
      </c>
      <c r="L5181" s="60">
        <v>3</v>
      </c>
      <c r="M5181" s="27">
        <f>L5181*130</f>
        <v>390</v>
      </c>
      <c r="N5181" s="23"/>
      <c r="O5181" s="184" t="s">
        <v>32</v>
      </c>
      <c r="P5181" s="237"/>
    </row>
    <row r="5182" s="83" customFormat="1" ht="18" customHeight="1" spans="1:16">
      <c r="A5182" s="24">
        <v>5177</v>
      </c>
      <c r="B5182" s="24" t="s">
        <v>23</v>
      </c>
      <c r="C5182" s="24" t="s">
        <v>24</v>
      </c>
      <c r="D5182" s="24" t="s">
        <v>25</v>
      </c>
      <c r="E5182" s="60" t="s">
        <v>4460</v>
      </c>
      <c r="F5182" s="60" t="s">
        <v>9276</v>
      </c>
      <c r="G5182" s="24" t="s">
        <v>9293</v>
      </c>
      <c r="H5182" s="24" t="s">
        <v>194</v>
      </c>
      <c r="I5182" s="24">
        <v>5</v>
      </c>
      <c r="J5182" s="24" t="s">
        <v>9278</v>
      </c>
      <c r="K5182" s="60" t="s">
        <v>31</v>
      </c>
      <c r="L5182" s="60">
        <v>5</v>
      </c>
      <c r="M5182" s="27">
        <f>L5182*130</f>
        <v>650</v>
      </c>
      <c r="N5182" s="23"/>
      <c r="O5182" s="184" t="s">
        <v>32</v>
      </c>
      <c r="P5182" s="237"/>
    </row>
    <row r="5183" s="83" customFormat="1" ht="18" customHeight="1" spans="1:16">
      <c r="A5183" s="24">
        <v>5178</v>
      </c>
      <c r="B5183" s="24" t="s">
        <v>23</v>
      </c>
      <c r="C5183" s="24" t="s">
        <v>24</v>
      </c>
      <c r="D5183" s="24" t="s">
        <v>25</v>
      </c>
      <c r="E5183" s="60" t="s">
        <v>4460</v>
      </c>
      <c r="F5183" s="60" t="s">
        <v>9276</v>
      </c>
      <c r="G5183" s="24" t="s">
        <v>9294</v>
      </c>
      <c r="H5183" s="24" t="s">
        <v>194</v>
      </c>
      <c r="I5183" s="24">
        <v>4</v>
      </c>
      <c r="J5183" s="24" t="s">
        <v>9278</v>
      </c>
      <c r="K5183" s="60" t="s">
        <v>31</v>
      </c>
      <c r="L5183" s="60">
        <v>4</v>
      </c>
      <c r="M5183" s="27">
        <f>L5183*130</f>
        <v>520</v>
      </c>
      <c r="N5183" s="23"/>
      <c r="O5183" s="184" t="s">
        <v>32</v>
      </c>
      <c r="P5183" s="237"/>
    </row>
    <row r="5184" s="83" customFormat="1" ht="18" customHeight="1" spans="1:16">
      <c r="A5184" s="24">
        <v>5179</v>
      </c>
      <c r="B5184" s="24" t="s">
        <v>23</v>
      </c>
      <c r="C5184" s="24" t="s">
        <v>24</v>
      </c>
      <c r="D5184" s="24" t="s">
        <v>25</v>
      </c>
      <c r="E5184" s="60" t="s">
        <v>4460</v>
      </c>
      <c r="F5184" s="60" t="s">
        <v>9276</v>
      </c>
      <c r="G5184" s="24" t="s">
        <v>9295</v>
      </c>
      <c r="H5184" s="24" t="s">
        <v>194</v>
      </c>
      <c r="I5184" s="24">
        <v>6</v>
      </c>
      <c r="J5184" s="24" t="s">
        <v>9278</v>
      </c>
      <c r="K5184" s="60" t="s">
        <v>31</v>
      </c>
      <c r="L5184" s="60">
        <v>6</v>
      </c>
      <c r="M5184" s="27">
        <f>L5184*130</f>
        <v>780</v>
      </c>
      <c r="N5184" s="23"/>
      <c r="O5184" s="184" t="s">
        <v>32</v>
      </c>
      <c r="P5184" s="237"/>
    </row>
    <row r="5185" s="83" customFormat="1" ht="18" customHeight="1" spans="1:16">
      <c r="A5185" s="24">
        <v>5180</v>
      </c>
      <c r="B5185" s="24" t="s">
        <v>23</v>
      </c>
      <c r="C5185" s="24" t="s">
        <v>24</v>
      </c>
      <c r="D5185" s="24" t="s">
        <v>25</v>
      </c>
      <c r="E5185" s="60" t="s">
        <v>4460</v>
      </c>
      <c r="F5185" s="60" t="s">
        <v>9276</v>
      </c>
      <c r="G5185" s="24" t="s">
        <v>9296</v>
      </c>
      <c r="H5185" s="24" t="s">
        <v>1583</v>
      </c>
      <c r="I5185" s="24">
        <v>3</v>
      </c>
      <c r="J5185" s="24" t="s">
        <v>9278</v>
      </c>
      <c r="K5185" s="60" t="s">
        <v>31</v>
      </c>
      <c r="L5185" s="60">
        <v>3</v>
      </c>
      <c r="M5185" s="27">
        <f>L5185*312</f>
        <v>936</v>
      </c>
      <c r="N5185" s="23"/>
      <c r="O5185" s="184" t="s">
        <v>32</v>
      </c>
      <c r="P5185" s="237"/>
    </row>
    <row r="5186" s="83" customFormat="1" ht="18" customHeight="1" spans="1:16">
      <c r="A5186" s="24">
        <v>5181</v>
      </c>
      <c r="B5186" s="24" t="s">
        <v>23</v>
      </c>
      <c r="C5186" s="24" t="s">
        <v>24</v>
      </c>
      <c r="D5186" s="24" t="s">
        <v>25</v>
      </c>
      <c r="E5186" s="60" t="s">
        <v>4460</v>
      </c>
      <c r="F5186" s="60" t="s">
        <v>9276</v>
      </c>
      <c r="G5186" s="24" t="s">
        <v>9297</v>
      </c>
      <c r="H5186" s="24" t="s">
        <v>194</v>
      </c>
      <c r="I5186" s="24">
        <v>7</v>
      </c>
      <c r="J5186" s="24" t="s">
        <v>9278</v>
      </c>
      <c r="K5186" s="60" t="s">
        <v>31</v>
      </c>
      <c r="L5186" s="60">
        <v>7</v>
      </c>
      <c r="M5186" s="27">
        <f>L5186*130</f>
        <v>910</v>
      </c>
      <c r="N5186" s="23"/>
      <c r="O5186" s="184" t="s">
        <v>32</v>
      </c>
      <c r="P5186" s="237"/>
    </row>
    <row r="5187" s="83" customFormat="1" ht="18" customHeight="1" spans="1:16">
      <c r="A5187" s="24">
        <v>5182</v>
      </c>
      <c r="B5187" s="24" t="s">
        <v>23</v>
      </c>
      <c r="C5187" s="24" t="s">
        <v>24</v>
      </c>
      <c r="D5187" s="24" t="s">
        <v>25</v>
      </c>
      <c r="E5187" s="60" t="s">
        <v>4460</v>
      </c>
      <c r="F5187" s="60" t="s">
        <v>9276</v>
      </c>
      <c r="G5187" s="24" t="s">
        <v>9298</v>
      </c>
      <c r="H5187" s="24" t="s">
        <v>51</v>
      </c>
      <c r="I5187" s="24">
        <v>2</v>
      </c>
      <c r="J5187" s="24" t="s">
        <v>9278</v>
      </c>
      <c r="K5187" s="60" t="s">
        <v>31</v>
      </c>
      <c r="L5187" s="60">
        <v>2</v>
      </c>
      <c r="M5187" s="27">
        <f>L5187*312</f>
        <v>624</v>
      </c>
      <c r="N5187" s="23"/>
      <c r="O5187" s="184" t="s">
        <v>32</v>
      </c>
      <c r="P5187" s="237"/>
    </row>
    <row r="5188" s="83" customFormat="1" ht="18" customHeight="1" spans="1:16">
      <c r="A5188" s="24">
        <v>5183</v>
      </c>
      <c r="B5188" s="24" t="s">
        <v>23</v>
      </c>
      <c r="C5188" s="24" t="s">
        <v>24</v>
      </c>
      <c r="D5188" s="24" t="s">
        <v>25</v>
      </c>
      <c r="E5188" s="60" t="s">
        <v>4460</v>
      </c>
      <c r="F5188" s="60" t="s">
        <v>9276</v>
      </c>
      <c r="G5188" s="24" t="s">
        <v>9299</v>
      </c>
      <c r="H5188" s="24" t="s">
        <v>51</v>
      </c>
      <c r="I5188" s="24">
        <v>3</v>
      </c>
      <c r="J5188" s="24" t="s">
        <v>9278</v>
      </c>
      <c r="K5188" s="60" t="s">
        <v>31</v>
      </c>
      <c r="L5188" s="60">
        <v>3</v>
      </c>
      <c r="M5188" s="27">
        <f>L5188*312</f>
        <v>936</v>
      </c>
      <c r="N5188" s="23"/>
      <c r="O5188" s="184" t="s">
        <v>32</v>
      </c>
      <c r="P5188" s="237"/>
    </row>
    <row r="5189" s="83" customFormat="1" ht="18" customHeight="1" spans="1:16">
      <c r="A5189" s="24">
        <v>5184</v>
      </c>
      <c r="B5189" s="24" t="s">
        <v>23</v>
      </c>
      <c r="C5189" s="24" t="s">
        <v>24</v>
      </c>
      <c r="D5189" s="24" t="s">
        <v>25</v>
      </c>
      <c r="E5189" s="60" t="s">
        <v>4460</v>
      </c>
      <c r="F5189" s="60" t="s">
        <v>9276</v>
      </c>
      <c r="G5189" s="24" t="s">
        <v>9300</v>
      </c>
      <c r="H5189" s="24" t="s">
        <v>194</v>
      </c>
      <c r="I5189" s="24">
        <v>6</v>
      </c>
      <c r="J5189" s="24" t="s">
        <v>9278</v>
      </c>
      <c r="K5189" s="60" t="s">
        <v>31</v>
      </c>
      <c r="L5189" s="60">
        <v>6</v>
      </c>
      <c r="M5189" s="27">
        <f t="shared" ref="M5189:M5205" si="247">L5189*130</f>
        <v>780</v>
      </c>
      <c r="N5189" s="23"/>
      <c r="O5189" s="184" t="s">
        <v>32</v>
      </c>
      <c r="P5189" s="237"/>
    </row>
    <row r="5190" s="83" customFormat="1" ht="18" customHeight="1" spans="1:16">
      <c r="A5190" s="24">
        <v>5185</v>
      </c>
      <c r="B5190" s="24" t="s">
        <v>23</v>
      </c>
      <c r="C5190" s="24" t="s">
        <v>24</v>
      </c>
      <c r="D5190" s="24" t="s">
        <v>25</v>
      </c>
      <c r="E5190" s="60" t="s">
        <v>4460</v>
      </c>
      <c r="F5190" s="60" t="s">
        <v>9276</v>
      </c>
      <c r="G5190" s="24" t="s">
        <v>9301</v>
      </c>
      <c r="H5190" s="24" t="s">
        <v>194</v>
      </c>
      <c r="I5190" s="24">
        <v>5</v>
      </c>
      <c r="J5190" s="24" t="s">
        <v>9278</v>
      </c>
      <c r="K5190" s="60" t="s">
        <v>31</v>
      </c>
      <c r="L5190" s="60">
        <v>5</v>
      </c>
      <c r="M5190" s="27">
        <f t="shared" si="247"/>
        <v>650</v>
      </c>
      <c r="N5190" s="23"/>
      <c r="O5190" s="184" t="s">
        <v>32</v>
      </c>
      <c r="P5190" s="237"/>
    </row>
    <row r="5191" s="83" customFormat="1" ht="18" customHeight="1" spans="1:16">
      <c r="A5191" s="24">
        <v>5186</v>
      </c>
      <c r="B5191" s="24" t="s">
        <v>23</v>
      </c>
      <c r="C5191" s="24" t="s">
        <v>24</v>
      </c>
      <c r="D5191" s="24" t="s">
        <v>25</v>
      </c>
      <c r="E5191" s="60" t="s">
        <v>4460</v>
      </c>
      <c r="F5191" s="60" t="s">
        <v>9276</v>
      </c>
      <c r="G5191" s="24" t="s">
        <v>9302</v>
      </c>
      <c r="H5191" s="24" t="s">
        <v>194</v>
      </c>
      <c r="I5191" s="24">
        <v>4</v>
      </c>
      <c r="J5191" s="24" t="s">
        <v>9303</v>
      </c>
      <c r="K5191" s="60" t="s">
        <v>31</v>
      </c>
      <c r="L5191" s="60">
        <v>4</v>
      </c>
      <c r="M5191" s="27">
        <f t="shared" si="247"/>
        <v>520</v>
      </c>
      <c r="N5191" s="23"/>
      <c r="O5191" s="184" t="s">
        <v>32</v>
      </c>
      <c r="P5191" s="237"/>
    </row>
    <row r="5192" s="83" customFormat="1" ht="18" customHeight="1" spans="1:16">
      <c r="A5192" s="24">
        <v>5187</v>
      </c>
      <c r="B5192" s="24" t="s">
        <v>23</v>
      </c>
      <c r="C5192" s="24" t="s">
        <v>24</v>
      </c>
      <c r="D5192" s="24" t="s">
        <v>25</v>
      </c>
      <c r="E5192" s="60" t="s">
        <v>4460</v>
      </c>
      <c r="F5192" s="60" t="s">
        <v>9276</v>
      </c>
      <c r="G5192" s="24" t="s">
        <v>9304</v>
      </c>
      <c r="H5192" s="24" t="s">
        <v>194</v>
      </c>
      <c r="I5192" s="24">
        <v>4</v>
      </c>
      <c r="J5192" s="24" t="s">
        <v>9303</v>
      </c>
      <c r="K5192" s="60" t="s">
        <v>31</v>
      </c>
      <c r="L5192" s="60">
        <v>4</v>
      </c>
      <c r="M5192" s="27">
        <f t="shared" si="247"/>
        <v>520</v>
      </c>
      <c r="N5192" s="23"/>
      <c r="O5192" s="184" t="s">
        <v>32</v>
      </c>
      <c r="P5192" s="237"/>
    </row>
    <row r="5193" s="83" customFormat="1" ht="18" customHeight="1" spans="1:16">
      <c r="A5193" s="24">
        <v>5188</v>
      </c>
      <c r="B5193" s="24" t="s">
        <v>23</v>
      </c>
      <c r="C5193" s="24" t="s">
        <v>24</v>
      </c>
      <c r="D5193" s="24" t="s">
        <v>25</v>
      </c>
      <c r="E5193" s="60" t="s">
        <v>4460</v>
      </c>
      <c r="F5193" s="60" t="s">
        <v>9276</v>
      </c>
      <c r="G5193" s="24" t="s">
        <v>9305</v>
      </c>
      <c r="H5193" s="24" t="s">
        <v>194</v>
      </c>
      <c r="I5193" s="24">
        <v>6</v>
      </c>
      <c r="J5193" s="24" t="s">
        <v>9303</v>
      </c>
      <c r="K5193" s="60" t="s">
        <v>31</v>
      </c>
      <c r="L5193" s="60">
        <v>6</v>
      </c>
      <c r="M5193" s="27">
        <f t="shared" si="247"/>
        <v>780</v>
      </c>
      <c r="N5193" s="23"/>
      <c r="O5193" s="184" t="s">
        <v>32</v>
      </c>
      <c r="P5193" s="237"/>
    </row>
    <row r="5194" s="83" customFormat="1" ht="18" customHeight="1" spans="1:16">
      <c r="A5194" s="24">
        <v>5189</v>
      </c>
      <c r="B5194" s="24" t="s">
        <v>23</v>
      </c>
      <c r="C5194" s="24" t="s">
        <v>24</v>
      </c>
      <c r="D5194" s="24" t="s">
        <v>25</v>
      </c>
      <c r="E5194" s="60" t="s">
        <v>4460</v>
      </c>
      <c r="F5194" s="60" t="s">
        <v>9276</v>
      </c>
      <c r="G5194" s="24" t="s">
        <v>9306</v>
      </c>
      <c r="H5194" s="24" t="s">
        <v>194</v>
      </c>
      <c r="I5194" s="24">
        <v>8</v>
      </c>
      <c r="J5194" s="24" t="s">
        <v>9303</v>
      </c>
      <c r="K5194" s="60" t="s">
        <v>31</v>
      </c>
      <c r="L5194" s="60">
        <v>8</v>
      </c>
      <c r="M5194" s="27">
        <f t="shared" si="247"/>
        <v>1040</v>
      </c>
      <c r="N5194" s="23"/>
      <c r="O5194" s="184" t="s">
        <v>32</v>
      </c>
      <c r="P5194" s="237"/>
    </row>
    <row r="5195" s="83" customFormat="1" ht="18" customHeight="1" spans="1:16">
      <c r="A5195" s="24">
        <v>5190</v>
      </c>
      <c r="B5195" s="24" t="s">
        <v>23</v>
      </c>
      <c r="C5195" s="24" t="s">
        <v>24</v>
      </c>
      <c r="D5195" s="24" t="s">
        <v>25</v>
      </c>
      <c r="E5195" s="60" t="s">
        <v>4460</v>
      </c>
      <c r="F5195" s="60" t="s">
        <v>9276</v>
      </c>
      <c r="G5195" s="24" t="s">
        <v>9140</v>
      </c>
      <c r="H5195" s="24" t="s">
        <v>194</v>
      </c>
      <c r="I5195" s="24">
        <v>4</v>
      </c>
      <c r="J5195" s="24" t="s">
        <v>9303</v>
      </c>
      <c r="K5195" s="60" t="s">
        <v>31</v>
      </c>
      <c r="L5195" s="60">
        <v>4</v>
      </c>
      <c r="M5195" s="27">
        <f t="shared" si="247"/>
        <v>520</v>
      </c>
      <c r="N5195" s="23"/>
      <c r="O5195" s="184" t="s">
        <v>32</v>
      </c>
      <c r="P5195" s="237"/>
    </row>
    <row r="5196" s="83" customFormat="1" ht="18" customHeight="1" spans="1:16">
      <c r="A5196" s="24">
        <v>5191</v>
      </c>
      <c r="B5196" s="24" t="s">
        <v>23</v>
      </c>
      <c r="C5196" s="24" t="s">
        <v>24</v>
      </c>
      <c r="D5196" s="24" t="s">
        <v>25</v>
      </c>
      <c r="E5196" s="60" t="s">
        <v>4460</v>
      </c>
      <c r="F5196" s="60" t="s">
        <v>9276</v>
      </c>
      <c r="G5196" s="24" t="s">
        <v>9307</v>
      </c>
      <c r="H5196" s="24" t="s">
        <v>194</v>
      </c>
      <c r="I5196" s="24">
        <v>4</v>
      </c>
      <c r="J5196" s="24" t="s">
        <v>9303</v>
      </c>
      <c r="K5196" s="60" t="s">
        <v>31</v>
      </c>
      <c r="L5196" s="60">
        <v>4</v>
      </c>
      <c r="M5196" s="27">
        <f t="shared" si="247"/>
        <v>520</v>
      </c>
      <c r="N5196" s="23"/>
      <c r="O5196" s="184" t="s">
        <v>32</v>
      </c>
      <c r="P5196" s="237"/>
    </row>
    <row r="5197" s="83" customFormat="1" ht="18" customHeight="1" spans="1:16">
      <c r="A5197" s="24">
        <v>5192</v>
      </c>
      <c r="B5197" s="24" t="s">
        <v>23</v>
      </c>
      <c r="C5197" s="24" t="s">
        <v>24</v>
      </c>
      <c r="D5197" s="24" t="s">
        <v>25</v>
      </c>
      <c r="E5197" s="60" t="s">
        <v>4460</v>
      </c>
      <c r="F5197" s="60" t="s">
        <v>9276</v>
      </c>
      <c r="G5197" s="24" t="s">
        <v>9308</v>
      </c>
      <c r="H5197" s="232" t="s">
        <v>194</v>
      </c>
      <c r="I5197" s="24">
        <v>2</v>
      </c>
      <c r="J5197" s="24" t="s">
        <v>9303</v>
      </c>
      <c r="K5197" s="60" t="s">
        <v>31</v>
      </c>
      <c r="L5197" s="60">
        <v>2</v>
      </c>
      <c r="M5197" s="27">
        <f t="shared" si="247"/>
        <v>260</v>
      </c>
      <c r="N5197" s="23"/>
      <c r="O5197" s="184" t="s">
        <v>32</v>
      </c>
      <c r="P5197" s="237"/>
    </row>
    <row r="5198" s="83" customFormat="1" ht="18" customHeight="1" spans="1:16">
      <c r="A5198" s="24">
        <v>5193</v>
      </c>
      <c r="B5198" s="24" t="s">
        <v>23</v>
      </c>
      <c r="C5198" s="24" t="s">
        <v>24</v>
      </c>
      <c r="D5198" s="24" t="s">
        <v>25</v>
      </c>
      <c r="E5198" s="60" t="s">
        <v>4460</v>
      </c>
      <c r="F5198" s="60" t="s">
        <v>9276</v>
      </c>
      <c r="G5198" s="24" t="s">
        <v>9309</v>
      </c>
      <c r="H5198" s="24" t="s">
        <v>194</v>
      </c>
      <c r="I5198" s="24">
        <v>5</v>
      </c>
      <c r="J5198" s="24" t="s">
        <v>9303</v>
      </c>
      <c r="K5198" s="60" t="s">
        <v>31</v>
      </c>
      <c r="L5198" s="60">
        <v>5</v>
      </c>
      <c r="M5198" s="27">
        <f t="shared" si="247"/>
        <v>650</v>
      </c>
      <c r="N5198" s="23"/>
      <c r="O5198" s="184" t="s">
        <v>32</v>
      </c>
      <c r="P5198" s="237"/>
    </row>
    <row r="5199" s="83" customFormat="1" ht="18" customHeight="1" spans="1:16">
      <c r="A5199" s="24">
        <v>5194</v>
      </c>
      <c r="B5199" s="24" t="s">
        <v>23</v>
      </c>
      <c r="C5199" s="24" t="s">
        <v>24</v>
      </c>
      <c r="D5199" s="24" t="s">
        <v>25</v>
      </c>
      <c r="E5199" s="60" t="s">
        <v>4460</v>
      </c>
      <c r="F5199" s="60" t="s">
        <v>9276</v>
      </c>
      <c r="G5199" s="24" t="s">
        <v>9310</v>
      </c>
      <c r="H5199" s="24" t="s">
        <v>194</v>
      </c>
      <c r="I5199" s="24">
        <v>7</v>
      </c>
      <c r="J5199" s="24" t="s">
        <v>9303</v>
      </c>
      <c r="K5199" s="60" t="s">
        <v>31</v>
      </c>
      <c r="L5199" s="60">
        <v>7</v>
      </c>
      <c r="M5199" s="27">
        <f t="shared" si="247"/>
        <v>910</v>
      </c>
      <c r="N5199" s="23"/>
      <c r="O5199" s="184" t="s">
        <v>32</v>
      </c>
      <c r="P5199" s="237"/>
    </row>
    <row r="5200" s="83" customFormat="1" ht="18" customHeight="1" spans="1:16">
      <c r="A5200" s="24">
        <v>5195</v>
      </c>
      <c r="B5200" s="24" t="s">
        <v>23</v>
      </c>
      <c r="C5200" s="24" t="s">
        <v>24</v>
      </c>
      <c r="D5200" s="24" t="s">
        <v>25</v>
      </c>
      <c r="E5200" s="60" t="s">
        <v>4460</v>
      </c>
      <c r="F5200" s="60" t="s">
        <v>9276</v>
      </c>
      <c r="G5200" s="24" t="s">
        <v>9311</v>
      </c>
      <c r="H5200" s="24" t="s">
        <v>194</v>
      </c>
      <c r="I5200" s="24">
        <v>6</v>
      </c>
      <c r="J5200" s="24" t="s">
        <v>9303</v>
      </c>
      <c r="K5200" s="60" t="s">
        <v>31</v>
      </c>
      <c r="L5200" s="60">
        <v>6</v>
      </c>
      <c r="M5200" s="27">
        <f t="shared" si="247"/>
        <v>780</v>
      </c>
      <c r="N5200" s="23"/>
      <c r="O5200" s="184" t="s">
        <v>32</v>
      </c>
      <c r="P5200" s="237"/>
    </row>
    <row r="5201" s="83" customFormat="1" ht="18" customHeight="1" spans="1:16">
      <c r="A5201" s="24">
        <v>5196</v>
      </c>
      <c r="B5201" s="24" t="s">
        <v>23</v>
      </c>
      <c r="C5201" s="24" t="s">
        <v>24</v>
      </c>
      <c r="D5201" s="24" t="s">
        <v>25</v>
      </c>
      <c r="E5201" s="60" t="s">
        <v>4460</v>
      </c>
      <c r="F5201" s="60" t="s">
        <v>9276</v>
      </c>
      <c r="G5201" s="24" t="s">
        <v>9312</v>
      </c>
      <c r="H5201" s="232" t="s">
        <v>194</v>
      </c>
      <c r="I5201" s="24">
        <v>2</v>
      </c>
      <c r="J5201" s="24" t="s">
        <v>9303</v>
      </c>
      <c r="K5201" s="60" t="s">
        <v>31</v>
      </c>
      <c r="L5201" s="60">
        <v>2</v>
      </c>
      <c r="M5201" s="27">
        <f t="shared" si="247"/>
        <v>260</v>
      </c>
      <c r="N5201" s="23"/>
      <c r="O5201" s="184" t="s">
        <v>32</v>
      </c>
      <c r="P5201" s="237"/>
    </row>
    <row r="5202" s="83" customFormat="1" ht="18" customHeight="1" spans="1:16">
      <c r="A5202" s="24">
        <v>5197</v>
      </c>
      <c r="B5202" s="24" t="s">
        <v>23</v>
      </c>
      <c r="C5202" s="24" t="s">
        <v>24</v>
      </c>
      <c r="D5202" s="24" t="s">
        <v>25</v>
      </c>
      <c r="E5202" s="60" t="s">
        <v>4460</v>
      </c>
      <c r="F5202" s="60" t="s">
        <v>9276</v>
      </c>
      <c r="G5202" s="24" t="s">
        <v>5980</v>
      </c>
      <c r="H5202" s="232" t="s">
        <v>194</v>
      </c>
      <c r="I5202" s="24">
        <v>3</v>
      </c>
      <c r="J5202" s="24" t="s">
        <v>9303</v>
      </c>
      <c r="K5202" s="60" t="s">
        <v>31</v>
      </c>
      <c r="L5202" s="60">
        <v>3</v>
      </c>
      <c r="M5202" s="27">
        <f t="shared" si="247"/>
        <v>390</v>
      </c>
      <c r="N5202" s="23"/>
      <c r="O5202" s="184" t="s">
        <v>32</v>
      </c>
      <c r="P5202" s="237"/>
    </row>
    <row r="5203" s="83" customFormat="1" ht="18" customHeight="1" spans="1:16">
      <c r="A5203" s="24">
        <v>5198</v>
      </c>
      <c r="B5203" s="24" t="s">
        <v>23</v>
      </c>
      <c r="C5203" s="24" t="s">
        <v>24</v>
      </c>
      <c r="D5203" s="24" t="s">
        <v>25</v>
      </c>
      <c r="E5203" s="60" t="s">
        <v>4460</v>
      </c>
      <c r="F5203" s="60" t="s">
        <v>9276</v>
      </c>
      <c r="G5203" s="24" t="s">
        <v>9313</v>
      </c>
      <c r="H5203" s="24" t="s">
        <v>194</v>
      </c>
      <c r="I5203" s="24">
        <v>6</v>
      </c>
      <c r="J5203" s="24" t="s">
        <v>9303</v>
      </c>
      <c r="K5203" s="60" t="s">
        <v>31</v>
      </c>
      <c r="L5203" s="60">
        <v>6</v>
      </c>
      <c r="M5203" s="27">
        <f t="shared" si="247"/>
        <v>780</v>
      </c>
      <c r="N5203" s="23"/>
      <c r="O5203" s="184" t="s">
        <v>32</v>
      </c>
      <c r="P5203" s="237"/>
    </row>
    <row r="5204" s="83" customFormat="1" ht="18" customHeight="1" spans="1:16">
      <c r="A5204" s="24">
        <v>5199</v>
      </c>
      <c r="B5204" s="24" t="s">
        <v>23</v>
      </c>
      <c r="C5204" s="24" t="s">
        <v>24</v>
      </c>
      <c r="D5204" s="24" t="s">
        <v>25</v>
      </c>
      <c r="E5204" s="60" t="s">
        <v>4460</v>
      </c>
      <c r="F5204" s="60" t="s">
        <v>9276</v>
      </c>
      <c r="G5204" s="24" t="s">
        <v>9314</v>
      </c>
      <c r="H5204" s="24" t="s">
        <v>194</v>
      </c>
      <c r="I5204" s="24">
        <v>5</v>
      </c>
      <c r="J5204" s="24" t="s">
        <v>9303</v>
      </c>
      <c r="K5204" s="60" t="s">
        <v>31</v>
      </c>
      <c r="L5204" s="60">
        <v>5</v>
      </c>
      <c r="M5204" s="27">
        <f t="shared" si="247"/>
        <v>650</v>
      </c>
      <c r="N5204" s="23"/>
      <c r="O5204" s="184" t="s">
        <v>32</v>
      </c>
      <c r="P5204" s="237"/>
    </row>
    <row r="5205" s="83" customFormat="1" ht="18" customHeight="1" spans="1:16">
      <c r="A5205" s="24">
        <v>5200</v>
      </c>
      <c r="B5205" s="24" t="s">
        <v>23</v>
      </c>
      <c r="C5205" s="24" t="s">
        <v>24</v>
      </c>
      <c r="D5205" s="24" t="s">
        <v>25</v>
      </c>
      <c r="E5205" s="60" t="s">
        <v>4460</v>
      </c>
      <c r="F5205" s="60" t="s">
        <v>9276</v>
      </c>
      <c r="G5205" s="24" t="s">
        <v>9315</v>
      </c>
      <c r="H5205" s="232" t="s">
        <v>194</v>
      </c>
      <c r="I5205" s="24">
        <v>3</v>
      </c>
      <c r="J5205" s="24" t="s">
        <v>9303</v>
      </c>
      <c r="K5205" s="60" t="s">
        <v>31</v>
      </c>
      <c r="L5205" s="60">
        <v>3</v>
      </c>
      <c r="M5205" s="27">
        <f t="shared" si="247"/>
        <v>390</v>
      </c>
      <c r="N5205" s="23"/>
      <c r="O5205" s="184" t="s">
        <v>32</v>
      </c>
      <c r="P5205" s="237"/>
    </row>
    <row r="5206" s="83" customFormat="1" ht="18" customHeight="1" spans="1:16">
      <c r="A5206" s="24">
        <v>5201</v>
      </c>
      <c r="B5206" s="24" t="s">
        <v>23</v>
      </c>
      <c r="C5206" s="24" t="s">
        <v>24</v>
      </c>
      <c r="D5206" s="24" t="s">
        <v>25</v>
      </c>
      <c r="E5206" s="60" t="s">
        <v>4460</v>
      </c>
      <c r="F5206" s="60" t="s">
        <v>9276</v>
      </c>
      <c r="G5206" s="24" t="s">
        <v>6001</v>
      </c>
      <c r="H5206" s="24" t="s">
        <v>1583</v>
      </c>
      <c r="I5206" s="24">
        <v>3</v>
      </c>
      <c r="J5206" s="24" t="s">
        <v>9303</v>
      </c>
      <c r="K5206" s="60" t="s">
        <v>31</v>
      </c>
      <c r="L5206" s="60">
        <v>3</v>
      </c>
      <c r="M5206" s="27">
        <f>L5206*312</f>
        <v>936</v>
      </c>
      <c r="N5206" s="23"/>
      <c r="O5206" s="184" t="s">
        <v>32</v>
      </c>
      <c r="P5206" s="237"/>
    </row>
    <row r="5207" s="83" customFormat="1" ht="18" customHeight="1" spans="1:16">
      <c r="A5207" s="24">
        <v>5202</v>
      </c>
      <c r="B5207" s="24" t="s">
        <v>23</v>
      </c>
      <c r="C5207" s="24" t="s">
        <v>24</v>
      </c>
      <c r="D5207" s="24" t="s">
        <v>25</v>
      </c>
      <c r="E5207" s="60" t="s">
        <v>4460</v>
      </c>
      <c r="F5207" s="60" t="s">
        <v>9276</v>
      </c>
      <c r="G5207" s="24" t="s">
        <v>9316</v>
      </c>
      <c r="H5207" s="24" t="s">
        <v>194</v>
      </c>
      <c r="I5207" s="24">
        <v>5</v>
      </c>
      <c r="J5207" s="24" t="s">
        <v>9303</v>
      </c>
      <c r="K5207" s="60" t="s">
        <v>31</v>
      </c>
      <c r="L5207" s="60">
        <v>5</v>
      </c>
      <c r="M5207" s="27">
        <f t="shared" ref="M5207:M5219" si="248">L5207*130</f>
        <v>650</v>
      </c>
      <c r="N5207" s="23"/>
      <c r="O5207" s="184" t="s">
        <v>32</v>
      </c>
      <c r="P5207" s="237"/>
    </row>
    <row r="5208" s="83" customFormat="1" ht="18" customHeight="1" spans="1:16">
      <c r="A5208" s="24">
        <v>5203</v>
      </c>
      <c r="B5208" s="24" t="s">
        <v>23</v>
      </c>
      <c r="C5208" s="24" t="s">
        <v>24</v>
      </c>
      <c r="D5208" s="24" t="s">
        <v>25</v>
      </c>
      <c r="E5208" s="60" t="s">
        <v>4460</v>
      </c>
      <c r="F5208" s="60" t="s">
        <v>9276</v>
      </c>
      <c r="G5208" s="24" t="s">
        <v>9317</v>
      </c>
      <c r="H5208" s="232" t="s">
        <v>194</v>
      </c>
      <c r="I5208" s="24">
        <v>3</v>
      </c>
      <c r="J5208" s="24" t="s">
        <v>9303</v>
      </c>
      <c r="K5208" s="60" t="s">
        <v>31</v>
      </c>
      <c r="L5208" s="60">
        <v>3</v>
      </c>
      <c r="M5208" s="27">
        <f t="shared" si="248"/>
        <v>390</v>
      </c>
      <c r="N5208" s="23"/>
      <c r="O5208" s="184" t="s">
        <v>32</v>
      </c>
      <c r="P5208" s="237"/>
    </row>
    <row r="5209" s="83" customFormat="1" ht="18" customHeight="1" spans="1:16">
      <c r="A5209" s="24">
        <v>5204</v>
      </c>
      <c r="B5209" s="24" t="s">
        <v>23</v>
      </c>
      <c r="C5209" s="24" t="s">
        <v>24</v>
      </c>
      <c r="D5209" s="24" t="s">
        <v>25</v>
      </c>
      <c r="E5209" s="60" t="s">
        <v>4460</v>
      </c>
      <c r="F5209" s="60" t="s">
        <v>9276</v>
      </c>
      <c r="G5209" s="24" t="s">
        <v>9318</v>
      </c>
      <c r="H5209" s="232" t="s">
        <v>194</v>
      </c>
      <c r="I5209" s="24">
        <v>3</v>
      </c>
      <c r="J5209" s="24" t="s">
        <v>9319</v>
      </c>
      <c r="K5209" s="60" t="s">
        <v>31</v>
      </c>
      <c r="L5209" s="60">
        <v>3</v>
      </c>
      <c r="M5209" s="27">
        <f t="shared" si="248"/>
        <v>390</v>
      </c>
      <c r="N5209" s="23"/>
      <c r="O5209" s="184" t="s">
        <v>32</v>
      </c>
      <c r="P5209" s="237"/>
    </row>
    <row r="5210" s="83" customFormat="1" ht="18" customHeight="1" spans="1:16">
      <c r="A5210" s="24">
        <v>5205</v>
      </c>
      <c r="B5210" s="24" t="s">
        <v>23</v>
      </c>
      <c r="C5210" s="24" t="s">
        <v>24</v>
      </c>
      <c r="D5210" s="24" t="s">
        <v>25</v>
      </c>
      <c r="E5210" s="60" t="s">
        <v>4460</v>
      </c>
      <c r="F5210" s="60" t="s">
        <v>9276</v>
      </c>
      <c r="G5210" s="24" t="s">
        <v>5927</v>
      </c>
      <c r="H5210" s="232" t="s">
        <v>194</v>
      </c>
      <c r="I5210" s="24">
        <v>3</v>
      </c>
      <c r="J5210" s="24" t="s">
        <v>9320</v>
      </c>
      <c r="K5210" s="60" t="s">
        <v>31</v>
      </c>
      <c r="L5210" s="60">
        <v>3</v>
      </c>
      <c r="M5210" s="27">
        <f t="shared" si="248"/>
        <v>390</v>
      </c>
      <c r="N5210" s="23"/>
      <c r="O5210" s="184" t="s">
        <v>32</v>
      </c>
      <c r="P5210" s="237"/>
    </row>
    <row r="5211" s="83" customFormat="1" ht="18" customHeight="1" spans="1:16">
      <c r="A5211" s="24">
        <v>5206</v>
      </c>
      <c r="B5211" s="24" t="s">
        <v>23</v>
      </c>
      <c r="C5211" s="24" t="s">
        <v>24</v>
      </c>
      <c r="D5211" s="24" t="s">
        <v>25</v>
      </c>
      <c r="E5211" s="60" t="s">
        <v>4460</v>
      </c>
      <c r="F5211" s="60" t="s">
        <v>9276</v>
      </c>
      <c r="G5211" s="24" t="s">
        <v>9321</v>
      </c>
      <c r="H5211" s="24" t="s">
        <v>194</v>
      </c>
      <c r="I5211" s="24">
        <v>4</v>
      </c>
      <c r="J5211" s="24" t="s">
        <v>9320</v>
      </c>
      <c r="K5211" s="60" t="s">
        <v>31</v>
      </c>
      <c r="L5211" s="60">
        <v>4</v>
      </c>
      <c r="M5211" s="27">
        <f t="shared" si="248"/>
        <v>520</v>
      </c>
      <c r="N5211" s="23"/>
      <c r="O5211" s="184" t="s">
        <v>32</v>
      </c>
      <c r="P5211" s="237"/>
    </row>
    <row r="5212" s="83" customFormat="1" ht="18" customHeight="1" spans="1:16">
      <c r="A5212" s="24">
        <v>5207</v>
      </c>
      <c r="B5212" s="24" t="s">
        <v>23</v>
      </c>
      <c r="C5212" s="24" t="s">
        <v>24</v>
      </c>
      <c r="D5212" s="24" t="s">
        <v>25</v>
      </c>
      <c r="E5212" s="60" t="s">
        <v>4460</v>
      </c>
      <c r="F5212" s="60" t="s">
        <v>9276</v>
      </c>
      <c r="G5212" s="24" t="s">
        <v>1447</v>
      </c>
      <c r="H5212" s="24" t="s">
        <v>194</v>
      </c>
      <c r="I5212" s="24">
        <v>7</v>
      </c>
      <c r="J5212" s="24" t="s">
        <v>9322</v>
      </c>
      <c r="K5212" s="60" t="s">
        <v>31</v>
      </c>
      <c r="L5212" s="60">
        <v>7</v>
      </c>
      <c r="M5212" s="27">
        <f t="shared" si="248"/>
        <v>910</v>
      </c>
      <c r="N5212" s="23"/>
      <c r="O5212" s="184" t="s">
        <v>32</v>
      </c>
      <c r="P5212" s="237"/>
    </row>
    <row r="5213" s="83" customFormat="1" ht="18" customHeight="1" spans="1:16">
      <c r="A5213" s="24">
        <v>5208</v>
      </c>
      <c r="B5213" s="24" t="s">
        <v>23</v>
      </c>
      <c r="C5213" s="24" t="s">
        <v>24</v>
      </c>
      <c r="D5213" s="24" t="s">
        <v>25</v>
      </c>
      <c r="E5213" s="60" t="s">
        <v>4460</v>
      </c>
      <c r="F5213" s="60" t="s">
        <v>9276</v>
      </c>
      <c r="G5213" s="24" t="s">
        <v>9323</v>
      </c>
      <c r="H5213" s="24" t="s">
        <v>1583</v>
      </c>
      <c r="I5213" s="24">
        <v>6</v>
      </c>
      <c r="J5213" s="24" t="s">
        <v>9322</v>
      </c>
      <c r="K5213" s="60" t="s">
        <v>31</v>
      </c>
      <c r="L5213" s="60">
        <v>6</v>
      </c>
      <c r="M5213" s="27">
        <f t="shared" si="248"/>
        <v>780</v>
      </c>
      <c r="N5213" s="23"/>
      <c r="O5213" s="184" t="s">
        <v>32</v>
      </c>
      <c r="P5213" s="237"/>
    </row>
    <row r="5214" s="83" customFormat="1" ht="18" customHeight="1" spans="1:16">
      <c r="A5214" s="24">
        <v>5209</v>
      </c>
      <c r="B5214" s="24" t="s">
        <v>23</v>
      </c>
      <c r="C5214" s="24" t="s">
        <v>24</v>
      </c>
      <c r="D5214" s="24" t="s">
        <v>25</v>
      </c>
      <c r="E5214" s="60" t="s">
        <v>4460</v>
      </c>
      <c r="F5214" s="60" t="s">
        <v>9276</v>
      </c>
      <c r="G5214" s="24" t="s">
        <v>9324</v>
      </c>
      <c r="H5214" s="232" t="s">
        <v>194</v>
      </c>
      <c r="I5214" s="24">
        <v>2</v>
      </c>
      <c r="J5214" s="24" t="s">
        <v>9322</v>
      </c>
      <c r="K5214" s="60" t="s">
        <v>31</v>
      </c>
      <c r="L5214" s="60">
        <v>2</v>
      </c>
      <c r="M5214" s="27">
        <f t="shared" si="248"/>
        <v>260</v>
      </c>
      <c r="N5214" s="23"/>
      <c r="O5214" s="184" t="s">
        <v>32</v>
      </c>
      <c r="P5214" s="237"/>
    </row>
    <row r="5215" s="83" customFormat="1" ht="18" customHeight="1" spans="1:16">
      <c r="A5215" s="24">
        <v>5210</v>
      </c>
      <c r="B5215" s="24" t="s">
        <v>23</v>
      </c>
      <c r="C5215" s="24" t="s">
        <v>24</v>
      </c>
      <c r="D5215" s="24" t="s">
        <v>25</v>
      </c>
      <c r="E5215" s="60" t="s">
        <v>4460</v>
      </c>
      <c r="F5215" s="60" t="s">
        <v>9276</v>
      </c>
      <c r="G5215" s="24" t="s">
        <v>9325</v>
      </c>
      <c r="H5215" s="24" t="s">
        <v>1583</v>
      </c>
      <c r="I5215" s="24">
        <v>4</v>
      </c>
      <c r="J5215" s="24" t="s">
        <v>9322</v>
      </c>
      <c r="K5215" s="60" t="s">
        <v>31</v>
      </c>
      <c r="L5215" s="60">
        <v>4</v>
      </c>
      <c r="M5215" s="27">
        <f t="shared" si="248"/>
        <v>520</v>
      </c>
      <c r="N5215" s="23"/>
      <c r="O5215" s="184" t="s">
        <v>32</v>
      </c>
      <c r="P5215" s="237"/>
    </row>
    <row r="5216" s="83" customFormat="1" ht="18" customHeight="1" spans="1:16">
      <c r="A5216" s="24">
        <v>5211</v>
      </c>
      <c r="B5216" s="24" t="s">
        <v>23</v>
      </c>
      <c r="C5216" s="24" t="s">
        <v>24</v>
      </c>
      <c r="D5216" s="24" t="s">
        <v>25</v>
      </c>
      <c r="E5216" s="60" t="s">
        <v>4460</v>
      </c>
      <c r="F5216" s="60" t="s">
        <v>9276</v>
      </c>
      <c r="G5216" s="24" t="s">
        <v>9326</v>
      </c>
      <c r="H5216" s="24" t="s">
        <v>194</v>
      </c>
      <c r="I5216" s="24">
        <v>5</v>
      </c>
      <c r="J5216" s="24" t="s">
        <v>9322</v>
      </c>
      <c r="K5216" s="60" t="s">
        <v>31</v>
      </c>
      <c r="L5216" s="60">
        <v>5</v>
      </c>
      <c r="M5216" s="27">
        <f t="shared" si="248"/>
        <v>650</v>
      </c>
      <c r="N5216" s="23"/>
      <c r="O5216" s="184" t="s">
        <v>32</v>
      </c>
      <c r="P5216" s="237"/>
    </row>
    <row r="5217" s="83" customFormat="1" ht="18" customHeight="1" spans="1:16">
      <c r="A5217" s="24">
        <v>5212</v>
      </c>
      <c r="B5217" s="24" t="s">
        <v>23</v>
      </c>
      <c r="C5217" s="24" t="s">
        <v>24</v>
      </c>
      <c r="D5217" s="24" t="s">
        <v>25</v>
      </c>
      <c r="E5217" s="60" t="s">
        <v>4460</v>
      </c>
      <c r="F5217" s="60" t="s">
        <v>9276</v>
      </c>
      <c r="G5217" s="24" t="s">
        <v>5122</v>
      </c>
      <c r="H5217" s="24" t="s">
        <v>1583</v>
      </c>
      <c r="I5217" s="24">
        <v>6</v>
      </c>
      <c r="J5217" s="24" t="s">
        <v>9322</v>
      </c>
      <c r="K5217" s="60" t="s">
        <v>31</v>
      </c>
      <c r="L5217" s="60">
        <v>6</v>
      </c>
      <c r="M5217" s="27">
        <f t="shared" si="248"/>
        <v>780</v>
      </c>
      <c r="N5217" s="23"/>
      <c r="O5217" s="184" t="s">
        <v>32</v>
      </c>
      <c r="P5217" s="237"/>
    </row>
    <row r="5218" s="83" customFormat="1" ht="18" customHeight="1" spans="1:16">
      <c r="A5218" s="24">
        <v>5213</v>
      </c>
      <c r="B5218" s="24" t="s">
        <v>23</v>
      </c>
      <c r="C5218" s="24" t="s">
        <v>24</v>
      </c>
      <c r="D5218" s="24" t="s">
        <v>25</v>
      </c>
      <c r="E5218" s="60" t="s">
        <v>4460</v>
      </c>
      <c r="F5218" s="60" t="s">
        <v>9276</v>
      </c>
      <c r="G5218" s="24" t="s">
        <v>9327</v>
      </c>
      <c r="H5218" s="24" t="s">
        <v>194</v>
      </c>
      <c r="I5218" s="24">
        <v>4</v>
      </c>
      <c r="J5218" s="24" t="s">
        <v>9322</v>
      </c>
      <c r="K5218" s="60" t="s">
        <v>31</v>
      </c>
      <c r="L5218" s="60">
        <v>4</v>
      </c>
      <c r="M5218" s="27">
        <f t="shared" si="248"/>
        <v>520</v>
      </c>
      <c r="N5218" s="23"/>
      <c r="O5218" s="184" t="s">
        <v>32</v>
      </c>
      <c r="P5218" s="237"/>
    </row>
    <row r="5219" s="83" customFormat="1" ht="18" customHeight="1" spans="1:16">
      <c r="A5219" s="24">
        <v>5214</v>
      </c>
      <c r="B5219" s="24" t="s">
        <v>23</v>
      </c>
      <c r="C5219" s="24" t="s">
        <v>24</v>
      </c>
      <c r="D5219" s="24" t="s">
        <v>25</v>
      </c>
      <c r="E5219" s="60" t="s">
        <v>4460</v>
      </c>
      <c r="F5219" s="60" t="s">
        <v>9276</v>
      </c>
      <c r="G5219" s="24" t="s">
        <v>9328</v>
      </c>
      <c r="H5219" s="24" t="s">
        <v>1583</v>
      </c>
      <c r="I5219" s="24">
        <v>4</v>
      </c>
      <c r="J5219" s="24" t="s">
        <v>9329</v>
      </c>
      <c r="K5219" s="60" t="s">
        <v>31</v>
      </c>
      <c r="L5219" s="60">
        <v>4</v>
      </c>
      <c r="M5219" s="27">
        <f t="shared" si="248"/>
        <v>520</v>
      </c>
      <c r="N5219" s="23"/>
      <c r="O5219" s="184" t="s">
        <v>32</v>
      </c>
      <c r="P5219" s="237"/>
    </row>
    <row r="5220" s="83" customFormat="1" ht="18" customHeight="1" spans="1:16">
      <c r="A5220" s="24">
        <v>5215</v>
      </c>
      <c r="B5220" s="24" t="s">
        <v>23</v>
      </c>
      <c r="C5220" s="24" t="s">
        <v>24</v>
      </c>
      <c r="D5220" s="24" t="s">
        <v>25</v>
      </c>
      <c r="E5220" s="60" t="s">
        <v>4460</v>
      </c>
      <c r="F5220" s="60" t="s">
        <v>9276</v>
      </c>
      <c r="G5220" s="24" t="s">
        <v>9330</v>
      </c>
      <c r="H5220" s="24" t="s">
        <v>1583</v>
      </c>
      <c r="I5220" s="24">
        <v>3</v>
      </c>
      <c r="J5220" s="24" t="s">
        <v>9329</v>
      </c>
      <c r="K5220" s="60" t="s">
        <v>31</v>
      </c>
      <c r="L5220" s="60">
        <v>3</v>
      </c>
      <c r="M5220" s="27">
        <f>L5220*312</f>
        <v>936</v>
      </c>
      <c r="N5220" s="23"/>
      <c r="O5220" s="184" t="s">
        <v>32</v>
      </c>
      <c r="P5220" s="237"/>
    </row>
    <row r="5221" s="83" customFormat="1" ht="18" customHeight="1" spans="1:16">
      <c r="A5221" s="24">
        <v>5216</v>
      </c>
      <c r="B5221" s="24" t="s">
        <v>23</v>
      </c>
      <c r="C5221" s="24" t="s">
        <v>24</v>
      </c>
      <c r="D5221" s="24" t="s">
        <v>25</v>
      </c>
      <c r="E5221" s="60" t="s">
        <v>4878</v>
      </c>
      <c r="F5221" s="60" t="s">
        <v>9276</v>
      </c>
      <c r="G5221" s="24" t="s">
        <v>5021</v>
      </c>
      <c r="H5221" s="24" t="s">
        <v>51</v>
      </c>
      <c r="I5221" s="24">
        <v>3</v>
      </c>
      <c r="J5221" s="24" t="s">
        <v>9329</v>
      </c>
      <c r="K5221" s="60" t="s">
        <v>31</v>
      </c>
      <c r="L5221" s="60">
        <v>3</v>
      </c>
      <c r="M5221" s="27">
        <f>L5221*312</f>
        <v>936</v>
      </c>
      <c r="N5221" s="23"/>
      <c r="O5221" s="184" t="s">
        <v>32</v>
      </c>
      <c r="P5221" s="237"/>
    </row>
    <row r="5222" s="83" customFormat="1" ht="18" customHeight="1" spans="1:16">
      <c r="A5222" s="24">
        <v>5217</v>
      </c>
      <c r="B5222" s="24" t="s">
        <v>23</v>
      </c>
      <c r="C5222" s="24" t="s">
        <v>24</v>
      </c>
      <c r="D5222" s="24" t="s">
        <v>25</v>
      </c>
      <c r="E5222" s="60" t="s">
        <v>4460</v>
      </c>
      <c r="F5222" s="60" t="s">
        <v>9276</v>
      </c>
      <c r="G5222" s="24" t="s">
        <v>9331</v>
      </c>
      <c r="H5222" s="24" t="s">
        <v>194</v>
      </c>
      <c r="I5222" s="24">
        <v>4</v>
      </c>
      <c r="J5222" s="24" t="s">
        <v>9329</v>
      </c>
      <c r="K5222" s="60" t="s">
        <v>31</v>
      </c>
      <c r="L5222" s="60">
        <v>4</v>
      </c>
      <c r="M5222" s="27">
        <f>L5222*130</f>
        <v>520</v>
      </c>
      <c r="N5222" s="23"/>
      <c r="O5222" s="184" t="s">
        <v>32</v>
      </c>
      <c r="P5222" s="237"/>
    </row>
    <row r="5223" s="83" customFormat="1" ht="18" customHeight="1" spans="1:16">
      <c r="A5223" s="24">
        <v>5218</v>
      </c>
      <c r="B5223" s="24" t="s">
        <v>23</v>
      </c>
      <c r="C5223" s="24" t="s">
        <v>24</v>
      </c>
      <c r="D5223" s="24" t="s">
        <v>25</v>
      </c>
      <c r="E5223" s="60" t="s">
        <v>4460</v>
      </c>
      <c r="F5223" s="60" t="s">
        <v>9276</v>
      </c>
      <c r="G5223" s="24" t="s">
        <v>9332</v>
      </c>
      <c r="H5223" s="232" t="s">
        <v>194</v>
      </c>
      <c r="I5223" s="24">
        <v>3</v>
      </c>
      <c r="J5223" s="24" t="s">
        <v>9329</v>
      </c>
      <c r="K5223" s="60" t="s">
        <v>31</v>
      </c>
      <c r="L5223" s="60">
        <v>3</v>
      </c>
      <c r="M5223" s="27">
        <f>L5223*130</f>
        <v>390</v>
      </c>
      <c r="N5223" s="23"/>
      <c r="O5223" s="184" t="s">
        <v>32</v>
      </c>
      <c r="P5223" s="237"/>
    </row>
    <row r="5224" s="83" customFormat="1" ht="18" customHeight="1" spans="1:16">
      <c r="A5224" s="24">
        <v>5219</v>
      </c>
      <c r="B5224" s="24" t="s">
        <v>23</v>
      </c>
      <c r="C5224" s="24" t="s">
        <v>24</v>
      </c>
      <c r="D5224" s="24" t="s">
        <v>25</v>
      </c>
      <c r="E5224" s="60" t="s">
        <v>4460</v>
      </c>
      <c r="F5224" s="60" t="s">
        <v>9276</v>
      </c>
      <c r="G5224" s="24" t="s">
        <v>5701</v>
      </c>
      <c r="H5224" s="232" t="s">
        <v>194</v>
      </c>
      <c r="I5224" s="24">
        <v>3</v>
      </c>
      <c r="J5224" s="24" t="s">
        <v>9329</v>
      </c>
      <c r="K5224" s="60" t="s">
        <v>31</v>
      </c>
      <c r="L5224" s="60">
        <v>3</v>
      </c>
      <c r="M5224" s="27">
        <f>L5224*130</f>
        <v>390</v>
      </c>
      <c r="N5224" s="23"/>
      <c r="O5224" s="184" t="s">
        <v>32</v>
      </c>
      <c r="P5224" s="237"/>
    </row>
    <row r="5225" s="83" customFormat="1" ht="18" customHeight="1" spans="1:16">
      <c r="A5225" s="24">
        <v>5220</v>
      </c>
      <c r="B5225" s="24" t="s">
        <v>23</v>
      </c>
      <c r="C5225" s="24" t="s">
        <v>24</v>
      </c>
      <c r="D5225" s="24" t="s">
        <v>25</v>
      </c>
      <c r="E5225" s="60" t="s">
        <v>4460</v>
      </c>
      <c r="F5225" s="60" t="s">
        <v>9276</v>
      </c>
      <c r="G5225" s="24" t="s">
        <v>9333</v>
      </c>
      <c r="H5225" s="24" t="s">
        <v>194</v>
      </c>
      <c r="I5225" s="24">
        <v>4</v>
      </c>
      <c r="J5225" s="24" t="s">
        <v>9329</v>
      </c>
      <c r="K5225" s="60" t="s">
        <v>31</v>
      </c>
      <c r="L5225" s="60">
        <v>4</v>
      </c>
      <c r="M5225" s="27">
        <f>L5225*130</f>
        <v>520</v>
      </c>
      <c r="N5225" s="23"/>
      <c r="O5225" s="184" t="s">
        <v>32</v>
      </c>
      <c r="P5225" s="237"/>
    </row>
    <row r="5226" s="83" customFormat="1" ht="18" customHeight="1" spans="1:16">
      <c r="A5226" s="24">
        <v>5221</v>
      </c>
      <c r="B5226" s="24" t="s">
        <v>23</v>
      </c>
      <c r="C5226" s="24" t="s">
        <v>24</v>
      </c>
      <c r="D5226" s="24" t="s">
        <v>25</v>
      </c>
      <c r="E5226" s="60" t="s">
        <v>4460</v>
      </c>
      <c r="F5226" s="60" t="s">
        <v>9276</v>
      </c>
      <c r="G5226" s="24" t="s">
        <v>9334</v>
      </c>
      <c r="H5226" s="24" t="s">
        <v>1583</v>
      </c>
      <c r="I5226" s="24">
        <v>3</v>
      </c>
      <c r="J5226" s="24" t="s">
        <v>9329</v>
      </c>
      <c r="K5226" s="60" t="s">
        <v>31</v>
      </c>
      <c r="L5226" s="60">
        <v>3</v>
      </c>
      <c r="M5226" s="27">
        <f>L5226*312</f>
        <v>936</v>
      </c>
      <c r="N5226" s="23"/>
      <c r="O5226" s="184" t="s">
        <v>32</v>
      </c>
      <c r="P5226" s="237"/>
    </row>
    <row r="5227" s="83" customFormat="1" ht="18" customHeight="1" spans="1:16">
      <c r="A5227" s="24">
        <v>5222</v>
      </c>
      <c r="B5227" s="24" t="s">
        <v>23</v>
      </c>
      <c r="C5227" s="24" t="s">
        <v>24</v>
      </c>
      <c r="D5227" s="24" t="s">
        <v>25</v>
      </c>
      <c r="E5227" s="60" t="s">
        <v>4460</v>
      </c>
      <c r="F5227" s="60" t="s">
        <v>9276</v>
      </c>
      <c r="G5227" s="24" t="s">
        <v>9335</v>
      </c>
      <c r="H5227" s="232" t="s">
        <v>194</v>
      </c>
      <c r="I5227" s="24">
        <v>2</v>
      </c>
      <c r="J5227" s="24" t="s">
        <v>9329</v>
      </c>
      <c r="K5227" s="60" t="s">
        <v>31</v>
      </c>
      <c r="L5227" s="60">
        <v>2</v>
      </c>
      <c r="M5227" s="27">
        <f>L5227*130</f>
        <v>260</v>
      </c>
      <c r="N5227" s="23"/>
      <c r="O5227" s="184" t="s">
        <v>32</v>
      </c>
      <c r="P5227" s="237"/>
    </row>
    <row r="5228" s="83" customFormat="1" ht="18" customHeight="1" spans="1:16">
      <c r="A5228" s="24">
        <v>5223</v>
      </c>
      <c r="B5228" s="24" t="s">
        <v>23</v>
      </c>
      <c r="C5228" s="24" t="s">
        <v>24</v>
      </c>
      <c r="D5228" s="24" t="s">
        <v>25</v>
      </c>
      <c r="E5228" s="60" t="s">
        <v>4460</v>
      </c>
      <c r="F5228" s="60" t="s">
        <v>9276</v>
      </c>
      <c r="G5228" s="24" t="s">
        <v>9336</v>
      </c>
      <c r="H5228" s="24" t="s">
        <v>194</v>
      </c>
      <c r="I5228" s="24">
        <v>5</v>
      </c>
      <c r="J5228" s="24" t="s">
        <v>9329</v>
      </c>
      <c r="K5228" s="60" t="s">
        <v>31</v>
      </c>
      <c r="L5228" s="60">
        <v>5</v>
      </c>
      <c r="M5228" s="27">
        <f>L5228*130</f>
        <v>650</v>
      </c>
      <c r="N5228" s="23"/>
      <c r="O5228" s="184" t="s">
        <v>32</v>
      </c>
      <c r="P5228" s="237"/>
    </row>
    <row r="5229" s="83" customFormat="1" ht="18" customHeight="1" spans="1:16">
      <c r="A5229" s="24">
        <v>5224</v>
      </c>
      <c r="B5229" s="24" t="s">
        <v>23</v>
      </c>
      <c r="C5229" s="24" t="s">
        <v>24</v>
      </c>
      <c r="D5229" s="24" t="s">
        <v>25</v>
      </c>
      <c r="E5229" s="60" t="s">
        <v>4460</v>
      </c>
      <c r="F5229" s="60" t="s">
        <v>9276</v>
      </c>
      <c r="G5229" s="24" t="s">
        <v>9337</v>
      </c>
      <c r="H5229" s="24" t="s">
        <v>194</v>
      </c>
      <c r="I5229" s="24">
        <v>4</v>
      </c>
      <c r="J5229" s="24" t="s">
        <v>9329</v>
      </c>
      <c r="K5229" s="60" t="s">
        <v>31</v>
      </c>
      <c r="L5229" s="60">
        <v>4</v>
      </c>
      <c r="M5229" s="27">
        <f>L5229*130</f>
        <v>520</v>
      </c>
      <c r="N5229" s="23"/>
      <c r="O5229" s="184" t="s">
        <v>32</v>
      </c>
      <c r="P5229" s="237"/>
    </row>
    <row r="5230" s="83" customFormat="1" ht="18" customHeight="1" spans="1:16">
      <c r="A5230" s="24">
        <v>5225</v>
      </c>
      <c r="B5230" s="24" t="s">
        <v>23</v>
      </c>
      <c r="C5230" s="24" t="s">
        <v>24</v>
      </c>
      <c r="D5230" s="24" t="s">
        <v>25</v>
      </c>
      <c r="E5230" s="60" t="s">
        <v>4460</v>
      </c>
      <c r="F5230" s="60" t="s">
        <v>9276</v>
      </c>
      <c r="G5230" s="24" t="s">
        <v>9338</v>
      </c>
      <c r="H5230" s="24" t="s">
        <v>51</v>
      </c>
      <c r="I5230" s="24">
        <v>5</v>
      </c>
      <c r="J5230" s="24" t="s">
        <v>9329</v>
      </c>
      <c r="K5230" s="60" t="s">
        <v>31</v>
      </c>
      <c r="L5230" s="60">
        <v>5</v>
      </c>
      <c r="M5230" s="27">
        <f>L5230*312</f>
        <v>1560</v>
      </c>
      <c r="N5230" s="23"/>
      <c r="O5230" s="184" t="s">
        <v>32</v>
      </c>
      <c r="P5230" s="237"/>
    </row>
    <row r="5231" s="83" customFormat="1" ht="18" customHeight="1" spans="1:16">
      <c r="A5231" s="24">
        <v>5226</v>
      </c>
      <c r="B5231" s="24" t="s">
        <v>23</v>
      </c>
      <c r="C5231" s="24" t="s">
        <v>24</v>
      </c>
      <c r="D5231" s="24" t="s">
        <v>25</v>
      </c>
      <c r="E5231" s="60" t="s">
        <v>4460</v>
      </c>
      <c r="F5231" s="60" t="s">
        <v>9276</v>
      </c>
      <c r="G5231" s="24" t="s">
        <v>9339</v>
      </c>
      <c r="H5231" s="24" t="s">
        <v>194</v>
      </c>
      <c r="I5231" s="24">
        <v>7</v>
      </c>
      <c r="J5231" s="24" t="s">
        <v>9329</v>
      </c>
      <c r="K5231" s="60" t="s">
        <v>31</v>
      </c>
      <c r="L5231" s="60">
        <v>7</v>
      </c>
      <c r="M5231" s="27">
        <f>L5231*130</f>
        <v>910</v>
      </c>
      <c r="N5231" s="23"/>
      <c r="O5231" s="184" t="s">
        <v>32</v>
      </c>
      <c r="P5231" s="237"/>
    </row>
    <row r="5232" s="225" customFormat="1" ht="18" customHeight="1" spans="1:16">
      <c r="A5232" s="24">
        <v>5227</v>
      </c>
      <c r="B5232" s="24" t="s">
        <v>23</v>
      </c>
      <c r="C5232" s="24" t="s">
        <v>24</v>
      </c>
      <c r="D5232" s="24" t="s">
        <v>25</v>
      </c>
      <c r="E5232" s="60" t="s">
        <v>4460</v>
      </c>
      <c r="F5232" s="60" t="s">
        <v>9276</v>
      </c>
      <c r="G5232" s="24" t="s">
        <v>6754</v>
      </c>
      <c r="H5232" s="232" t="s">
        <v>194</v>
      </c>
      <c r="I5232" s="24">
        <v>3</v>
      </c>
      <c r="J5232" s="24" t="s">
        <v>9329</v>
      </c>
      <c r="K5232" s="60" t="s">
        <v>31</v>
      </c>
      <c r="L5232" s="60">
        <v>2</v>
      </c>
      <c r="M5232" s="27">
        <f>L5232*130</f>
        <v>260</v>
      </c>
      <c r="N5232" s="244"/>
      <c r="O5232" s="184" t="s">
        <v>32</v>
      </c>
      <c r="P5232" s="249"/>
    </row>
    <row r="5233" s="83" customFormat="1" ht="18" customHeight="1" spans="1:16">
      <c r="A5233" s="24">
        <v>5228</v>
      </c>
      <c r="B5233" s="24" t="s">
        <v>23</v>
      </c>
      <c r="C5233" s="24" t="s">
        <v>24</v>
      </c>
      <c r="D5233" s="24" t="s">
        <v>25</v>
      </c>
      <c r="E5233" s="60" t="s">
        <v>4460</v>
      </c>
      <c r="F5233" s="60" t="s">
        <v>9276</v>
      </c>
      <c r="G5233" s="24" t="s">
        <v>9340</v>
      </c>
      <c r="H5233" s="24" t="s">
        <v>194</v>
      </c>
      <c r="I5233" s="24">
        <v>7</v>
      </c>
      <c r="J5233" s="24" t="s">
        <v>9329</v>
      </c>
      <c r="K5233" s="60" t="s">
        <v>31</v>
      </c>
      <c r="L5233" s="60">
        <v>5</v>
      </c>
      <c r="M5233" s="27">
        <f>L5233*130</f>
        <v>650</v>
      </c>
      <c r="N5233" s="23"/>
      <c r="O5233" s="184" t="s">
        <v>32</v>
      </c>
      <c r="P5233" s="237"/>
    </row>
    <row r="5234" s="83" customFormat="1" ht="18" customHeight="1" spans="1:16">
      <c r="A5234" s="24">
        <v>5229</v>
      </c>
      <c r="B5234" s="24" t="s">
        <v>23</v>
      </c>
      <c r="C5234" s="24" t="s">
        <v>24</v>
      </c>
      <c r="D5234" s="24" t="s">
        <v>25</v>
      </c>
      <c r="E5234" s="60" t="s">
        <v>4460</v>
      </c>
      <c r="F5234" s="60" t="s">
        <v>9276</v>
      </c>
      <c r="G5234" s="24" t="s">
        <v>9341</v>
      </c>
      <c r="H5234" s="24" t="s">
        <v>194</v>
      </c>
      <c r="I5234" s="24">
        <v>4</v>
      </c>
      <c r="J5234" s="24" t="s">
        <v>9329</v>
      </c>
      <c r="K5234" s="60" t="s">
        <v>31</v>
      </c>
      <c r="L5234" s="60">
        <v>4</v>
      </c>
      <c r="M5234" s="27">
        <f>L5234*130</f>
        <v>520</v>
      </c>
      <c r="N5234" s="23"/>
      <c r="O5234" s="184" t="s">
        <v>32</v>
      </c>
      <c r="P5234" s="237"/>
    </row>
    <row r="5235" s="83" customFormat="1" ht="18" customHeight="1" spans="1:16">
      <c r="A5235" s="24">
        <v>5230</v>
      </c>
      <c r="B5235" s="24" t="s">
        <v>23</v>
      </c>
      <c r="C5235" s="24" t="s">
        <v>24</v>
      </c>
      <c r="D5235" s="24" t="s">
        <v>25</v>
      </c>
      <c r="E5235" s="60" t="s">
        <v>4460</v>
      </c>
      <c r="F5235" s="60" t="s">
        <v>9276</v>
      </c>
      <c r="G5235" s="24" t="s">
        <v>9342</v>
      </c>
      <c r="H5235" s="24" t="s">
        <v>1583</v>
      </c>
      <c r="I5235" s="24">
        <v>3</v>
      </c>
      <c r="J5235" s="24" t="s">
        <v>9329</v>
      </c>
      <c r="K5235" s="60" t="s">
        <v>31</v>
      </c>
      <c r="L5235" s="60">
        <v>3</v>
      </c>
      <c r="M5235" s="27">
        <f>L5235*312</f>
        <v>936</v>
      </c>
      <c r="N5235" s="23"/>
      <c r="O5235" s="184" t="s">
        <v>32</v>
      </c>
      <c r="P5235" s="237"/>
    </row>
    <row r="5236" s="83" customFormat="1" ht="18" customHeight="1" spans="1:16">
      <c r="A5236" s="24">
        <v>5231</v>
      </c>
      <c r="B5236" s="24" t="s">
        <v>23</v>
      </c>
      <c r="C5236" s="24" t="s">
        <v>24</v>
      </c>
      <c r="D5236" s="24" t="s">
        <v>25</v>
      </c>
      <c r="E5236" s="60" t="s">
        <v>4460</v>
      </c>
      <c r="F5236" s="60" t="s">
        <v>9276</v>
      </c>
      <c r="G5236" s="24" t="s">
        <v>9343</v>
      </c>
      <c r="H5236" s="232" t="s">
        <v>194</v>
      </c>
      <c r="I5236" s="24">
        <v>2</v>
      </c>
      <c r="J5236" s="24" t="s">
        <v>9329</v>
      </c>
      <c r="K5236" s="60" t="s">
        <v>31</v>
      </c>
      <c r="L5236" s="60">
        <v>2</v>
      </c>
      <c r="M5236" s="27">
        <f t="shared" ref="M5236:M5246" si="249">L5236*130</f>
        <v>260</v>
      </c>
      <c r="N5236" s="23"/>
      <c r="O5236" s="184" t="s">
        <v>32</v>
      </c>
      <c r="P5236" s="237"/>
    </row>
    <row r="5237" s="83" customFormat="1" ht="18" customHeight="1" spans="1:16">
      <c r="A5237" s="24">
        <v>5232</v>
      </c>
      <c r="B5237" s="24" t="s">
        <v>23</v>
      </c>
      <c r="C5237" s="24" t="s">
        <v>24</v>
      </c>
      <c r="D5237" s="24" t="s">
        <v>25</v>
      </c>
      <c r="E5237" s="60" t="s">
        <v>4460</v>
      </c>
      <c r="F5237" s="60" t="s">
        <v>9276</v>
      </c>
      <c r="G5237" s="24" t="s">
        <v>9344</v>
      </c>
      <c r="H5237" s="24" t="s">
        <v>1583</v>
      </c>
      <c r="I5237" s="24">
        <v>4</v>
      </c>
      <c r="J5237" s="24" t="s">
        <v>9329</v>
      </c>
      <c r="K5237" s="60" t="s">
        <v>31</v>
      </c>
      <c r="L5237" s="60">
        <v>4</v>
      </c>
      <c r="M5237" s="27">
        <f t="shared" si="249"/>
        <v>520</v>
      </c>
      <c r="N5237" s="23"/>
      <c r="O5237" s="184" t="s">
        <v>32</v>
      </c>
      <c r="P5237" s="237"/>
    </row>
    <row r="5238" s="83" customFormat="1" ht="18" customHeight="1" spans="1:16">
      <c r="A5238" s="24">
        <v>5233</v>
      </c>
      <c r="B5238" s="24" t="s">
        <v>23</v>
      </c>
      <c r="C5238" s="24" t="s">
        <v>24</v>
      </c>
      <c r="D5238" s="24" t="s">
        <v>25</v>
      </c>
      <c r="E5238" s="60" t="s">
        <v>4460</v>
      </c>
      <c r="F5238" s="60" t="s">
        <v>9276</v>
      </c>
      <c r="G5238" s="24" t="s">
        <v>9345</v>
      </c>
      <c r="H5238" s="24" t="s">
        <v>194</v>
      </c>
      <c r="I5238" s="24">
        <v>6</v>
      </c>
      <c r="J5238" s="24" t="s">
        <v>9329</v>
      </c>
      <c r="K5238" s="60" t="s">
        <v>31</v>
      </c>
      <c r="L5238" s="60">
        <v>6</v>
      </c>
      <c r="M5238" s="27">
        <f t="shared" si="249"/>
        <v>780</v>
      </c>
      <c r="N5238" s="23"/>
      <c r="O5238" s="184" t="s">
        <v>32</v>
      </c>
      <c r="P5238" s="237"/>
    </row>
    <row r="5239" s="83" customFormat="1" ht="18" customHeight="1" spans="1:16">
      <c r="A5239" s="24">
        <v>5234</v>
      </c>
      <c r="B5239" s="24" t="s">
        <v>23</v>
      </c>
      <c r="C5239" s="24" t="s">
        <v>24</v>
      </c>
      <c r="D5239" s="24" t="s">
        <v>25</v>
      </c>
      <c r="E5239" s="60" t="s">
        <v>4460</v>
      </c>
      <c r="F5239" s="60" t="s">
        <v>9276</v>
      </c>
      <c r="G5239" s="24" t="s">
        <v>9346</v>
      </c>
      <c r="H5239" s="24" t="s">
        <v>194</v>
      </c>
      <c r="I5239" s="24">
        <v>4</v>
      </c>
      <c r="J5239" s="24" t="s">
        <v>9329</v>
      </c>
      <c r="K5239" s="60" t="s">
        <v>31</v>
      </c>
      <c r="L5239" s="60">
        <v>4</v>
      </c>
      <c r="M5239" s="27">
        <f t="shared" si="249"/>
        <v>520</v>
      </c>
      <c r="N5239" s="23"/>
      <c r="O5239" s="184" t="s">
        <v>32</v>
      </c>
      <c r="P5239" s="237"/>
    </row>
    <row r="5240" s="83" customFormat="1" ht="18" customHeight="1" spans="1:16">
      <c r="A5240" s="24">
        <v>5235</v>
      </c>
      <c r="B5240" s="24" t="s">
        <v>23</v>
      </c>
      <c r="C5240" s="24" t="s">
        <v>24</v>
      </c>
      <c r="D5240" s="24" t="s">
        <v>25</v>
      </c>
      <c r="E5240" s="60" t="s">
        <v>4460</v>
      </c>
      <c r="F5240" s="60" t="s">
        <v>9276</v>
      </c>
      <c r="G5240" s="24" t="s">
        <v>9347</v>
      </c>
      <c r="H5240" s="24" t="s">
        <v>194</v>
      </c>
      <c r="I5240" s="24">
        <v>4</v>
      </c>
      <c r="J5240" s="24" t="s">
        <v>9329</v>
      </c>
      <c r="K5240" s="60" t="s">
        <v>31</v>
      </c>
      <c r="L5240" s="60">
        <v>4</v>
      </c>
      <c r="M5240" s="27">
        <f t="shared" si="249"/>
        <v>520</v>
      </c>
      <c r="N5240" s="23"/>
      <c r="O5240" s="184" t="s">
        <v>32</v>
      </c>
      <c r="P5240" s="237"/>
    </row>
    <row r="5241" s="83" customFormat="1" ht="18" customHeight="1" spans="1:16">
      <c r="A5241" s="24">
        <v>5236</v>
      </c>
      <c r="B5241" s="24" t="s">
        <v>23</v>
      </c>
      <c r="C5241" s="24" t="s">
        <v>24</v>
      </c>
      <c r="D5241" s="24" t="s">
        <v>25</v>
      </c>
      <c r="E5241" s="60" t="s">
        <v>4460</v>
      </c>
      <c r="F5241" s="60" t="s">
        <v>9276</v>
      </c>
      <c r="G5241" s="24" t="s">
        <v>9348</v>
      </c>
      <c r="H5241" s="24" t="s">
        <v>194</v>
      </c>
      <c r="I5241" s="24">
        <v>5</v>
      </c>
      <c r="J5241" s="24" t="s">
        <v>9329</v>
      </c>
      <c r="K5241" s="60" t="s">
        <v>31</v>
      </c>
      <c r="L5241" s="60">
        <v>5</v>
      </c>
      <c r="M5241" s="27">
        <f t="shared" si="249"/>
        <v>650</v>
      </c>
      <c r="N5241" s="23"/>
      <c r="O5241" s="184" t="s">
        <v>32</v>
      </c>
      <c r="P5241" s="237"/>
    </row>
    <row r="5242" s="83" customFormat="1" ht="18" customHeight="1" spans="1:16">
      <c r="A5242" s="24">
        <v>5237</v>
      </c>
      <c r="B5242" s="24" t="s">
        <v>23</v>
      </c>
      <c r="C5242" s="24" t="s">
        <v>24</v>
      </c>
      <c r="D5242" s="24" t="s">
        <v>25</v>
      </c>
      <c r="E5242" s="60" t="s">
        <v>4460</v>
      </c>
      <c r="F5242" s="60" t="s">
        <v>9276</v>
      </c>
      <c r="G5242" s="24" t="s">
        <v>9176</v>
      </c>
      <c r="H5242" s="24" t="s">
        <v>194</v>
      </c>
      <c r="I5242" s="24">
        <v>6</v>
      </c>
      <c r="J5242" s="24" t="s">
        <v>9329</v>
      </c>
      <c r="K5242" s="60" t="s">
        <v>31</v>
      </c>
      <c r="L5242" s="60">
        <v>6</v>
      </c>
      <c r="M5242" s="27">
        <f t="shared" si="249"/>
        <v>780</v>
      </c>
      <c r="N5242" s="23"/>
      <c r="O5242" s="184" t="s">
        <v>32</v>
      </c>
      <c r="P5242" s="237"/>
    </row>
    <row r="5243" s="83" customFormat="1" ht="18" customHeight="1" spans="1:16">
      <c r="A5243" s="24">
        <v>5238</v>
      </c>
      <c r="B5243" s="24" t="s">
        <v>23</v>
      </c>
      <c r="C5243" s="24" t="s">
        <v>24</v>
      </c>
      <c r="D5243" s="24" t="s">
        <v>25</v>
      </c>
      <c r="E5243" s="60" t="s">
        <v>4460</v>
      </c>
      <c r="F5243" s="60" t="s">
        <v>9276</v>
      </c>
      <c r="G5243" s="24" t="s">
        <v>5084</v>
      </c>
      <c r="H5243" s="232" t="s">
        <v>194</v>
      </c>
      <c r="I5243" s="24">
        <v>3</v>
      </c>
      <c r="J5243" s="24" t="s">
        <v>9329</v>
      </c>
      <c r="K5243" s="60" t="s">
        <v>31</v>
      </c>
      <c r="L5243" s="60">
        <v>3</v>
      </c>
      <c r="M5243" s="27">
        <f t="shared" si="249"/>
        <v>390</v>
      </c>
      <c r="N5243" s="23"/>
      <c r="O5243" s="184" t="s">
        <v>32</v>
      </c>
      <c r="P5243" s="237"/>
    </row>
    <row r="5244" s="83" customFormat="1" ht="18" customHeight="1" spans="1:16">
      <c r="A5244" s="24">
        <v>5239</v>
      </c>
      <c r="B5244" s="24" t="s">
        <v>23</v>
      </c>
      <c r="C5244" s="24" t="s">
        <v>24</v>
      </c>
      <c r="D5244" s="24" t="s">
        <v>25</v>
      </c>
      <c r="E5244" s="60" t="s">
        <v>4460</v>
      </c>
      <c r="F5244" s="60" t="s">
        <v>9276</v>
      </c>
      <c r="G5244" s="24" t="s">
        <v>5835</v>
      </c>
      <c r="H5244" s="232" t="s">
        <v>194</v>
      </c>
      <c r="I5244" s="24">
        <v>3</v>
      </c>
      <c r="J5244" s="24" t="s">
        <v>9329</v>
      </c>
      <c r="K5244" s="60" t="s">
        <v>31</v>
      </c>
      <c r="L5244" s="60">
        <v>3</v>
      </c>
      <c r="M5244" s="27">
        <f t="shared" si="249"/>
        <v>390</v>
      </c>
      <c r="N5244" s="23"/>
      <c r="O5244" s="184" t="s">
        <v>32</v>
      </c>
      <c r="P5244" s="237"/>
    </row>
    <row r="5245" s="83" customFormat="1" ht="18" customHeight="1" spans="1:16">
      <c r="A5245" s="24">
        <v>5240</v>
      </c>
      <c r="B5245" s="24" t="s">
        <v>23</v>
      </c>
      <c r="C5245" s="24" t="s">
        <v>24</v>
      </c>
      <c r="D5245" s="24" t="s">
        <v>25</v>
      </c>
      <c r="E5245" s="60" t="s">
        <v>4460</v>
      </c>
      <c r="F5245" s="60" t="s">
        <v>9276</v>
      </c>
      <c r="G5245" s="24" t="s">
        <v>2644</v>
      </c>
      <c r="H5245" s="24" t="s">
        <v>194</v>
      </c>
      <c r="I5245" s="24">
        <v>4</v>
      </c>
      <c r="J5245" s="24" t="s">
        <v>9329</v>
      </c>
      <c r="K5245" s="60" t="s">
        <v>31</v>
      </c>
      <c r="L5245" s="60">
        <v>4</v>
      </c>
      <c r="M5245" s="27">
        <f t="shared" si="249"/>
        <v>520</v>
      </c>
      <c r="N5245" s="23"/>
      <c r="O5245" s="184" t="s">
        <v>32</v>
      </c>
      <c r="P5245" s="237"/>
    </row>
    <row r="5246" s="83" customFormat="1" ht="18" customHeight="1" spans="1:16">
      <c r="A5246" s="24">
        <v>5241</v>
      </c>
      <c r="B5246" s="24" t="s">
        <v>23</v>
      </c>
      <c r="C5246" s="24" t="s">
        <v>24</v>
      </c>
      <c r="D5246" s="24" t="s">
        <v>25</v>
      </c>
      <c r="E5246" s="60" t="s">
        <v>4460</v>
      </c>
      <c r="F5246" s="60" t="s">
        <v>9276</v>
      </c>
      <c r="G5246" s="24" t="s">
        <v>9349</v>
      </c>
      <c r="H5246" s="24" t="s">
        <v>194</v>
      </c>
      <c r="I5246" s="24">
        <v>6</v>
      </c>
      <c r="J5246" s="24" t="s">
        <v>9329</v>
      </c>
      <c r="K5246" s="60" t="s">
        <v>31</v>
      </c>
      <c r="L5246" s="60">
        <v>6</v>
      </c>
      <c r="M5246" s="27">
        <f t="shared" si="249"/>
        <v>780</v>
      </c>
      <c r="N5246" s="23"/>
      <c r="O5246" s="184" t="s">
        <v>32</v>
      </c>
      <c r="P5246" s="237"/>
    </row>
    <row r="5247" s="83" customFormat="1" ht="18" customHeight="1" spans="1:16">
      <c r="A5247" s="24">
        <v>5242</v>
      </c>
      <c r="B5247" s="24" t="s">
        <v>23</v>
      </c>
      <c r="C5247" s="24" t="s">
        <v>24</v>
      </c>
      <c r="D5247" s="24" t="s">
        <v>25</v>
      </c>
      <c r="E5247" s="60" t="s">
        <v>4460</v>
      </c>
      <c r="F5247" s="60" t="s">
        <v>9276</v>
      </c>
      <c r="G5247" s="24" t="s">
        <v>6745</v>
      </c>
      <c r="H5247" s="24" t="s">
        <v>51</v>
      </c>
      <c r="I5247" s="24">
        <v>2</v>
      </c>
      <c r="J5247" s="24" t="s">
        <v>9329</v>
      </c>
      <c r="K5247" s="60" t="s">
        <v>31</v>
      </c>
      <c r="L5247" s="60">
        <v>2</v>
      </c>
      <c r="M5247" s="27">
        <f>L5247*312</f>
        <v>624</v>
      </c>
      <c r="N5247" s="23"/>
      <c r="O5247" s="184" t="s">
        <v>32</v>
      </c>
      <c r="P5247" s="237"/>
    </row>
    <row r="5248" s="83" customFormat="1" ht="18" customHeight="1" spans="1:16">
      <c r="A5248" s="24">
        <v>5243</v>
      </c>
      <c r="B5248" s="24" t="s">
        <v>23</v>
      </c>
      <c r="C5248" s="24" t="s">
        <v>24</v>
      </c>
      <c r="D5248" s="24" t="s">
        <v>25</v>
      </c>
      <c r="E5248" s="60" t="s">
        <v>4878</v>
      </c>
      <c r="F5248" s="60" t="s">
        <v>9276</v>
      </c>
      <c r="G5248" s="24" t="s">
        <v>9350</v>
      </c>
      <c r="H5248" s="24" t="s">
        <v>51</v>
      </c>
      <c r="I5248" s="24">
        <v>4</v>
      </c>
      <c r="J5248" s="24" t="s">
        <v>9329</v>
      </c>
      <c r="K5248" s="60" t="s">
        <v>31</v>
      </c>
      <c r="L5248" s="60">
        <v>4</v>
      </c>
      <c r="M5248" s="27">
        <f>L5248*312</f>
        <v>1248</v>
      </c>
      <c r="N5248" s="23"/>
      <c r="O5248" s="184" t="s">
        <v>32</v>
      </c>
      <c r="P5248" s="237"/>
    </row>
    <row r="5249" s="83" customFormat="1" ht="18" customHeight="1" spans="1:16">
      <c r="A5249" s="24">
        <v>5244</v>
      </c>
      <c r="B5249" s="24" t="s">
        <v>23</v>
      </c>
      <c r="C5249" s="24" t="s">
        <v>24</v>
      </c>
      <c r="D5249" s="24" t="s">
        <v>25</v>
      </c>
      <c r="E5249" s="60" t="s">
        <v>4460</v>
      </c>
      <c r="F5249" s="60" t="s">
        <v>9276</v>
      </c>
      <c r="G5249" s="24" t="s">
        <v>9351</v>
      </c>
      <c r="H5249" s="232" t="s">
        <v>194</v>
      </c>
      <c r="I5249" s="24">
        <v>3</v>
      </c>
      <c r="J5249" s="24" t="s">
        <v>9329</v>
      </c>
      <c r="K5249" s="60" t="s">
        <v>31</v>
      </c>
      <c r="L5249" s="60">
        <v>3</v>
      </c>
      <c r="M5249" s="27">
        <f t="shared" ref="M5249:M5259" si="250">L5249*130</f>
        <v>390</v>
      </c>
      <c r="N5249" s="23"/>
      <c r="O5249" s="184" t="s">
        <v>32</v>
      </c>
      <c r="P5249" s="237"/>
    </row>
    <row r="5250" s="83" customFormat="1" ht="18" customHeight="1" spans="1:16">
      <c r="A5250" s="24">
        <v>5245</v>
      </c>
      <c r="B5250" s="24" t="s">
        <v>23</v>
      </c>
      <c r="C5250" s="24" t="s">
        <v>24</v>
      </c>
      <c r="D5250" s="24" t="s">
        <v>25</v>
      </c>
      <c r="E5250" s="60" t="s">
        <v>4460</v>
      </c>
      <c r="F5250" s="60" t="s">
        <v>9276</v>
      </c>
      <c r="G5250" s="24" t="s">
        <v>5780</v>
      </c>
      <c r="H5250" s="24" t="s">
        <v>194</v>
      </c>
      <c r="I5250" s="24">
        <v>5</v>
      </c>
      <c r="J5250" s="24" t="s">
        <v>9329</v>
      </c>
      <c r="K5250" s="60" t="s">
        <v>31</v>
      </c>
      <c r="L5250" s="60">
        <v>5</v>
      </c>
      <c r="M5250" s="27">
        <f t="shared" si="250"/>
        <v>650</v>
      </c>
      <c r="N5250" s="23"/>
      <c r="O5250" s="184" t="s">
        <v>32</v>
      </c>
      <c r="P5250" s="237"/>
    </row>
    <row r="5251" s="83" customFormat="1" ht="18" customHeight="1" spans="1:16">
      <c r="A5251" s="24">
        <v>5246</v>
      </c>
      <c r="B5251" s="24" t="s">
        <v>23</v>
      </c>
      <c r="C5251" s="24" t="s">
        <v>24</v>
      </c>
      <c r="D5251" s="24" t="s">
        <v>25</v>
      </c>
      <c r="E5251" s="60" t="s">
        <v>4460</v>
      </c>
      <c r="F5251" s="60" t="s">
        <v>9276</v>
      </c>
      <c r="G5251" s="24" t="s">
        <v>9352</v>
      </c>
      <c r="H5251" s="24" t="s">
        <v>194</v>
      </c>
      <c r="I5251" s="24">
        <v>5</v>
      </c>
      <c r="J5251" s="24" t="s">
        <v>9329</v>
      </c>
      <c r="K5251" s="60" t="s">
        <v>31</v>
      </c>
      <c r="L5251" s="60">
        <v>5</v>
      </c>
      <c r="M5251" s="27">
        <f t="shared" si="250"/>
        <v>650</v>
      </c>
      <c r="N5251" s="23"/>
      <c r="O5251" s="184" t="s">
        <v>32</v>
      </c>
      <c r="P5251" s="237"/>
    </row>
    <row r="5252" s="83" customFormat="1" ht="18" customHeight="1" spans="1:16">
      <c r="A5252" s="24">
        <v>5247</v>
      </c>
      <c r="B5252" s="24" t="s">
        <v>23</v>
      </c>
      <c r="C5252" s="24" t="s">
        <v>24</v>
      </c>
      <c r="D5252" s="24" t="s">
        <v>25</v>
      </c>
      <c r="E5252" s="60" t="s">
        <v>4460</v>
      </c>
      <c r="F5252" s="60" t="s">
        <v>9276</v>
      </c>
      <c r="G5252" s="24" t="s">
        <v>9353</v>
      </c>
      <c r="H5252" s="24" t="s">
        <v>1583</v>
      </c>
      <c r="I5252" s="24">
        <v>5</v>
      </c>
      <c r="J5252" s="24" t="s">
        <v>9329</v>
      </c>
      <c r="K5252" s="60" t="s">
        <v>31</v>
      </c>
      <c r="L5252" s="60">
        <v>5</v>
      </c>
      <c r="M5252" s="27">
        <f t="shared" si="250"/>
        <v>650</v>
      </c>
      <c r="N5252" s="23"/>
      <c r="O5252" s="184" t="s">
        <v>32</v>
      </c>
      <c r="P5252" s="237"/>
    </row>
    <row r="5253" s="83" customFormat="1" ht="18" customHeight="1" spans="1:16">
      <c r="A5253" s="24">
        <v>5248</v>
      </c>
      <c r="B5253" s="24" t="s">
        <v>23</v>
      </c>
      <c r="C5253" s="24" t="s">
        <v>24</v>
      </c>
      <c r="D5253" s="24" t="s">
        <v>25</v>
      </c>
      <c r="E5253" s="60" t="s">
        <v>4460</v>
      </c>
      <c r="F5253" s="60" t="s">
        <v>9276</v>
      </c>
      <c r="G5253" s="24" t="s">
        <v>6549</v>
      </c>
      <c r="H5253" s="24" t="s">
        <v>194</v>
      </c>
      <c r="I5253" s="24">
        <v>5</v>
      </c>
      <c r="J5253" s="24" t="s">
        <v>9329</v>
      </c>
      <c r="K5253" s="60" t="s">
        <v>31</v>
      </c>
      <c r="L5253" s="60">
        <v>5</v>
      </c>
      <c r="M5253" s="27">
        <f t="shared" si="250"/>
        <v>650</v>
      </c>
      <c r="N5253" s="23"/>
      <c r="O5253" s="184" t="s">
        <v>32</v>
      </c>
      <c r="P5253" s="237"/>
    </row>
    <row r="5254" s="83" customFormat="1" ht="18" customHeight="1" spans="1:16">
      <c r="A5254" s="24">
        <v>5249</v>
      </c>
      <c r="B5254" s="24" t="s">
        <v>23</v>
      </c>
      <c r="C5254" s="24" t="s">
        <v>24</v>
      </c>
      <c r="D5254" s="24" t="s">
        <v>25</v>
      </c>
      <c r="E5254" s="60" t="s">
        <v>4460</v>
      </c>
      <c r="F5254" s="60" t="s">
        <v>9276</v>
      </c>
      <c r="G5254" s="24" t="s">
        <v>6351</v>
      </c>
      <c r="H5254" s="24" t="s">
        <v>194</v>
      </c>
      <c r="I5254" s="24">
        <v>6</v>
      </c>
      <c r="J5254" s="24" t="s">
        <v>9329</v>
      </c>
      <c r="K5254" s="60" t="s">
        <v>31</v>
      </c>
      <c r="L5254" s="60">
        <v>3</v>
      </c>
      <c r="M5254" s="27">
        <f t="shared" si="250"/>
        <v>390</v>
      </c>
      <c r="N5254" s="23"/>
      <c r="O5254" s="184" t="s">
        <v>32</v>
      </c>
      <c r="P5254" s="237"/>
    </row>
    <row r="5255" s="83" customFormat="1" ht="18" customHeight="1" spans="1:16">
      <c r="A5255" s="24">
        <v>5250</v>
      </c>
      <c r="B5255" s="24" t="s">
        <v>23</v>
      </c>
      <c r="C5255" s="24" t="s">
        <v>24</v>
      </c>
      <c r="D5255" s="24" t="s">
        <v>25</v>
      </c>
      <c r="E5255" s="60" t="s">
        <v>4460</v>
      </c>
      <c r="F5255" s="60" t="s">
        <v>9276</v>
      </c>
      <c r="G5255" s="24" t="s">
        <v>9354</v>
      </c>
      <c r="H5255" s="24" t="s">
        <v>194</v>
      </c>
      <c r="I5255" s="24">
        <v>7</v>
      </c>
      <c r="J5255" s="24" t="s">
        <v>9329</v>
      </c>
      <c r="K5255" s="60" t="s">
        <v>31</v>
      </c>
      <c r="L5255" s="60">
        <v>7</v>
      </c>
      <c r="M5255" s="27">
        <f t="shared" si="250"/>
        <v>910</v>
      </c>
      <c r="N5255" s="23"/>
      <c r="O5255" s="184" t="s">
        <v>32</v>
      </c>
      <c r="P5255" s="237"/>
    </row>
    <row r="5256" s="83" customFormat="1" ht="18" customHeight="1" spans="1:16">
      <c r="A5256" s="24">
        <v>5251</v>
      </c>
      <c r="B5256" s="24" t="s">
        <v>23</v>
      </c>
      <c r="C5256" s="24" t="s">
        <v>24</v>
      </c>
      <c r="D5256" s="24" t="s">
        <v>25</v>
      </c>
      <c r="E5256" s="24" t="s">
        <v>4460</v>
      </c>
      <c r="F5256" s="24" t="s">
        <v>9276</v>
      </c>
      <c r="G5256" s="24" t="s">
        <v>6649</v>
      </c>
      <c r="H5256" s="232" t="s">
        <v>194</v>
      </c>
      <c r="I5256" s="24">
        <v>3</v>
      </c>
      <c r="J5256" s="24" t="s">
        <v>9355</v>
      </c>
      <c r="K5256" s="60" t="s">
        <v>31</v>
      </c>
      <c r="L5256" s="60">
        <v>3</v>
      </c>
      <c r="M5256" s="27">
        <f t="shared" si="250"/>
        <v>390</v>
      </c>
      <c r="N5256" s="23"/>
      <c r="O5256" s="184" t="s">
        <v>32</v>
      </c>
      <c r="P5256" s="237"/>
    </row>
    <row r="5257" s="83" customFormat="1" ht="18" customHeight="1" spans="1:16">
      <c r="A5257" s="24">
        <v>5252</v>
      </c>
      <c r="B5257" s="24" t="s">
        <v>23</v>
      </c>
      <c r="C5257" s="24" t="s">
        <v>24</v>
      </c>
      <c r="D5257" s="24" t="s">
        <v>25</v>
      </c>
      <c r="E5257" s="60" t="s">
        <v>4460</v>
      </c>
      <c r="F5257" s="60" t="s">
        <v>9276</v>
      </c>
      <c r="G5257" s="24" t="s">
        <v>9356</v>
      </c>
      <c r="H5257" s="24" t="s">
        <v>194</v>
      </c>
      <c r="I5257" s="24">
        <v>4</v>
      </c>
      <c r="J5257" s="24" t="s">
        <v>9355</v>
      </c>
      <c r="K5257" s="60" t="s">
        <v>31</v>
      </c>
      <c r="L5257" s="60">
        <v>4</v>
      </c>
      <c r="M5257" s="27">
        <f t="shared" si="250"/>
        <v>520</v>
      </c>
      <c r="N5257" s="23"/>
      <c r="O5257" s="184" t="s">
        <v>32</v>
      </c>
      <c r="P5257" s="237"/>
    </row>
    <row r="5258" s="83" customFormat="1" ht="18" customHeight="1" spans="1:16">
      <c r="A5258" s="24">
        <v>5253</v>
      </c>
      <c r="B5258" s="24" t="s">
        <v>23</v>
      </c>
      <c r="C5258" s="24" t="s">
        <v>24</v>
      </c>
      <c r="D5258" s="24" t="s">
        <v>25</v>
      </c>
      <c r="E5258" s="60" t="s">
        <v>4460</v>
      </c>
      <c r="F5258" s="60" t="s">
        <v>9276</v>
      </c>
      <c r="G5258" s="24" t="s">
        <v>9357</v>
      </c>
      <c r="H5258" s="232" t="s">
        <v>194</v>
      </c>
      <c r="I5258" s="24">
        <v>3</v>
      </c>
      <c r="J5258" s="24" t="s">
        <v>9355</v>
      </c>
      <c r="K5258" s="60" t="s">
        <v>31</v>
      </c>
      <c r="L5258" s="60">
        <v>3</v>
      </c>
      <c r="M5258" s="27">
        <f t="shared" si="250"/>
        <v>390</v>
      </c>
      <c r="N5258" s="23"/>
      <c r="O5258" s="184" t="s">
        <v>32</v>
      </c>
      <c r="P5258" s="237"/>
    </row>
    <row r="5259" s="83" customFormat="1" ht="18" customHeight="1" spans="1:16">
      <c r="A5259" s="24">
        <v>5254</v>
      </c>
      <c r="B5259" s="24" t="s">
        <v>23</v>
      </c>
      <c r="C5259" s="24" t="s">
        <v>24</v>
      </c>
      <c r="D5259" s="24" t="s">
        <v>25</v>
      </c>
      <c r="E5259" s="60" t="s">
        <v>4460</v>
      </c>
      <c r="F5259" s="60" t="s">
        <v>9276</v>
      </c>
      <c r="G5259" s="24" t="s">
        <v>9358</v>
      </c>
      <c r="H5259" s="24" t="s">
        <v>194</v>
      </c>
      <c r="I5259" s="24">
        <v>4</v>
      </c>
      <c r="J5259" s="24" t="s">
        <v>9359</v>
      </c>
      <c r="K5259" s="60" t="s">
        <v>31</v>
      </c>
      <c r="L5259" s="60">
        <v>4</v>
      </c>
      <c r="M5259" s="27">
        <f t="shared" si="250"/>
        <v>520</v>
      </c>
      <c r="N5259" s="23"/>
      <c r="O5259" s="184" t="s">
        <v>32</v>
      </c>
      <c r="P5259" s="237"/>
    </row>
    <row r="5260" s="83" customFormat="1" ht="18" customHeight="1" spans="1:16">
      <c r="A5260" s="24">
        <v>5255</v>
      </c>
      <c r="B5260" s="24" t="s">
        <v>23</v>
      </c>
      <c r="C5260" s="24" t="s">
        <v>24</v>
      </c>
      <c r="D5260" s="24" t="s">
        <v>25</v>
      </c>
      <c r="E5260" s="60" t="s">
        <v>4460</v>
      </c>
      <c r="F5260" s="60" t="s">
        <v>9276</v>
      </c>
      <c r="G5260" s="24" t="s">
        <v>5544</v>
      </c>
      <c r="H5260" s="24" t="s">
        <v>1583</v>
      </c>
      <c r="I5260" s="24">
        <v>3</v>
      </c>
      <c r="J5260" s="24" t="s">
        <v>9329</v>
      </c>
      <c r="K5260" s="60" t="s">
        <v>31</v>
      </c>
      <c r="L5260" s="60">
        <v>3</v>
      </c>
      <c r="M5260" s="27">
        <f>L5260*312</f>
        <v>936</v>
      </c>
      <c r="N5260" s="23"/>
      <c r="O5260" s="184" t="s">
        <v>32</v>
      </c>
      <c r="P5260" s="237"/>
    </row>
    <row r="5261" s="83" customFormat="1" ht="18" customHeight="1" spans="1:16">
      <c r="A5261" s="24">
        <v>5256</v>
      </c>
      <c r="B5261" s="24" t="s">
        <v>23</v>
      </c>
      <c r="C5261" s="24" t="s">
        <v>24</v>
      </c>
      <c r="D5261" s="24" t="s">
        <v>25</v>
      </c>
      <c r="E5261" s="60" t="s">
        <v>4460</v>
      </c>
      <c r="F5261" s="60" t="s">
        <v>9276</v>
      </c>
      <c r="G5261" s="24" t="s">
        <v>9360</v>
      </c>
      <c r="H5261" s="24" t="s">
        <v>194</v>
      </c>
      <c r="I5261" s="24">
        <v>6</v>
      </c>
      <c r="J5261" s="24" t="s">
        <v>9329</v>
      </c>
      <c r="K5261" s="60" t="s">
        <v>31</v>
      </c>
      <c r="L5261" s="60">
        <v>5</v>
      </c>
      <c r="M5261" s="27">
        <f t="shared" ref="M5261:M5269" si="251">L5261*130</f>
        <v>650</v>
      </c>
      <c r="N5261" s="23"/>
      <c r="O5261" s="184" t="s">
        <v>32</v>
      </c>
      <c r="P5261" s="237"/>
    </row>
    <row r="5262" s="83" customFormat="1" ht="18" customHeight="1" spans="1:16">
      <c r="A5262" s="24">
        <v>5257</v>
      </c>
      <c r="B5262" s="24" t="s">
        <v>23</v>
      </c>
      <c r="C5262" s="24" t="s">
        <v>24</v>
      </c>
      <c r="D5262" s="24" t="s">
        <v>25</v>
      </c>
      <c r="E5262" s="60" t="s">
        <v>4460</v>
      </c>
      <c r="F5262" s="60" t="s">
        <v>9276</v>
      </c>
      <c r="G5262" s="24" t="s">
        <v>9361</v>
      </c>
      <c r="H5262" s="24" t="s">
        <v>194</v>
      </c>
      <c r="I5262" s="24">
        <v>4</v>
      </c>
      <c r="J5262" s="24" t="s">
        <v>9329</v>
      </c>
      <c r="K5262" s="60" t="s">
        <v>31</v>
      </c>
      <c r="L5262" s="60">
        <v>4</v>
      </c>
      <c r="M5262" s="27">
        <f t="shared" si="251"/>
        <v>520</v>
      </c>
      <c r="N5262" s="23"/>
      <c r="O5262" s="184" t="s">
        <v>32</v>
      </c>
      <c r="P5262" s="237"/>
    </row>
    <row r="5263" s="83" customFormat="1" ht="18" customHeight="1" spans="1:16">
      <c r="A5263" s="24">
        <v>5258</v>
      </c>
      <c r="B5263" s="24" t="s">
        <v>23</v>
      </c>
      <c r="C5263" s="24" t="s">
        <v>24</v>
      </c>
      <c r="D5263" s="24" t="s">
        <v>25</v>
      </c>
      <c r="E5263" s="60" t="s">
        <v>4460</v>
      </c>
      <c r="F5263" s="60" t="s">
        <v>9276</v>
      </c>
      <c r="G5263" s="24" t="s">
        <v>5691</v>
      </c>
      <c r="H5263" s="24" t="s">
        <v>194</v>
      </c>
      <c r="I5263" s="24">
        <v>5</v>
      </c>
      <c r="J5263" s="24" t="s">
        <v>9329</v>
      </c>
      <c r="K5263" s="60" t="s">
        <v>31</v>
      </c>
      <c r="L5263" s="60">
        <v>5</v>
      </c>
      <c r="M5263" s="27">
        <f t="shared" si="251"/>
        <v>650</v>
      </c>
      <c r="N5263" s="23"/>
      <c r="O5263" s="184" t="s">
        <v>32</v>
      </c>
      <c r="P5263" s="237"/>
    </row>
    <row r="5264" s="83" customFormat="1" ht="18" customHeight="1" spans="1:16">
      <c r="A5264" s="24">
        <v>5259</v>
      </c>
      <c r="B5264" s="24" t="s">
        <v>23</v>
      </c>
      <c r="C5264" s="24" t="s">
        <v>24</v>
      </c>
      <c r="D5264" s="24" t="s">
        <v>25</v>
      </c>
      <c r="E5264" s="60" t="s">
        <v>4460</v>
      </c>
      <c r="F5264" s="60" t="s">
        <v>9276</v>
      </c>
      <c r="G5264" s="24" t="s">
        <v>9362</v>
      </c>
      <c r="H5264" s="24" t="s">
        <v>194</v>
      </c>
      <c r="I5264" s="24">
        <v>6</v>
      </c>
      <c r="J5264" s="24" t="s">
        <v>9329</v>
      </c>
      <c r="K5264" s="60" t="s">
        <v>31</v>
      </c>
      <c r="L5264" s="60">
        <v>6</v>
      </c>
      <c r="M5264" s="27">
        <f t="shared" si="251"/>
        <v>780</v>
      </c>
      <c r="N5264" s="23"/>
      <c r="O5264" s="184" t="s">
        <v>32</v>
      </c>
      <c r="P5264" s="237"/>
    </row>
    <row r="5265" s="83" customFormat="1" ht="18" customHeight="1" spans="1:16">
      <c r="A5265" s="24">
        <v>5260</v>
      </c>
      <c r="B5265" s="24" t="s">
        <v>23</v>
      </c>
      <c r="C5265" s="24" t="s">
        <v>24</v>
      </c>
      <c r="D5265" s="24" t="s">
        <v>25</v>
      </c>
      <c r="E5265" s="60" t="s">
        <v>4460</v>
      </c>
      <c r="F5265" s="60" t="s">
        <v>9276</v>
      </c>
      <c r="G5265" s="24" t="s">
        <v>9363</v>
      </c>
      <c r="H5265" s="24" t="s">
        <v>1583</v>
      </c>
      <c r="I5265" s="24">
        <v>5</v>
      </c>
      <c r="J5265" s="24" t="s">
        <v>9364</v>
      </c>
      <c r="K5265" s="60" t="s">
        <v>31</v>
      </c>
      <c r="L5265" s="60">
        <v>5</v>
      </c>
      <c r="M5265" s="27">
        <f t="shared" si="251"/>
        <v>650</v>
      </c>
      <c r="N5265" s="23"/>
      <c r="O5265" s="184" t="s">
        <v>32</v>
      </c>
      <c r="P5265" s="237"/>
    </row>
    <row r="5266" s="83" customFormat="1" ht="18" customHeight="1" spans="1:16">
      <c r="A5266" s="24">
        <v>5261</v>
      </c>
      <c r="B5266" s="24" t="s">
        <v>23</v>
      </c>
      <c r="C5266" s="24" t="s">
        <v>24</v>
      </c>
      <c r="D5266" s="24" t="s">
        <v>25</v>
      </c>
      <c r="E5266" s="60" t="s">
        <v>4460</v>
      </c>
      <c r="F5266" s="60" t="s">
        <v>9276</v>
      </c>
      <c r="G5266" s="24" t="s">
        <v>9365</v>
      </c>
      <c r="H5266" s="24" t="s">
        <v>194</v>
      </c>
      <c r="I5266" s="24">
        <v>6</v>
      </c>
      <c r="J5266" s="24" t="s">
        <v>9364</v>
      </c>
      <c r="K5266" s="60" t="s">
        <v>31</v>
      </c>
      <c r="L5266" s="60">
        <v>6</v>
      </c>
      <c r="M5266" s="27">
        <f t="shared" si="251"/>
        <v>780</v>
      </c>
      <c r="N5266" s="23"/>
      <c r="O5266" s="184" t="s">
        <v>32</v>
      </c>
      <c r="P5266" s="237"/>
    </row>
    <row r="5267" s="83" customFormat="1" ht="18" customHeight="1" spans="1:16">
      <c r="A5267" s="24">
        <v>5262</v>
      </c>
      <c r="B5267" s="24" t="s">
        <v>23</v>
      </c>
      <c r="C5267" s="24" t="s">
        <v>24</v>
      </c>
      <c r="D5267" s="24" t="s">
        <v>25</v>
      </c>
      <c r="E5267" s="60" t="s">
        <v>4460</v>
      </c>
      <c r="F5267" s="60" t="s">
        <v>9276</v>
      </c>
      <c r="G5267" s="24" t="s">
        <v>7672</v>
      </c>
      <c r="H5267" s="24" t="s">
        <v>194</v>
      </c>
      <c r="I5267" s="24">
        <v>5</v>
      </c>
      <c r="J5267" s="24" t="s">
        <v>9364</v>
      </c>
      <c r="K5267" s="60" t="s">
        <v>31</v>
      </c>
      <c r="L5267" s="60">
        <v>5</v>
      </c>
      <c r="M5267" s="27">
        <f t="shared" si="251"/>
        <v>650</v>
      </c>
      <c r="N5267" s="23"/>
      <c r="O5267" s="184" t="s">
        <v>32</v>
      </c>
      <c r="P5267" s="237"/>
    </row>
    <row r="5268" s="83" customFormat="1" ht="18" customHeight="1" spans="1:16">
      <c r="A5268" s="24">
        <v>5263</v>
      </c>
      <c r="B5268" s="24" t="s">
        <v>23</v>
      </c>
      <c r="C5268" s="24" t="s">
        <v>24</v>
      </c>
      <c r="D5268" s="24" t="s">
        <v>25</v>
      </c>
      <c r="E5268" s="60" t="s">
        <v>4460</v>
      </c>
      <c r="F5268" s="60" t="s">
        <v>9276</v>
      </c>
      <c r="G5268" s="24" t="s">
        <v>9366</v>
      </c>
      <c r="H5268" s="24" t="s">
        <v>1583</v>
      </c>
      <c r="I5268" s="24">
        <v>6</v>
      </c>
      <c r="J5268" s="24" t="s">
        <v>9364</v>
      </c>
      <c r="K5268" s="60" t="s">
        <v>31</v>
      </c>
      <c r="L5268" s="60">
        <v>6</v>
      </c>
      <c r="M5268" s="27">
        <f t="shared" si="251"/>
        <v>780</v>
      </c>
      <c r="N5268" s="23"/>
      <c r="O5268" s="184" t="s">
        <v>32</v>
      </c>
      <c r="P5268" s="237"/>
    </row>
    <row r="5269" s="83" customFormat="1" ht="18" customHeight="1" spans="1:16">
      <c r="A5269" s="24">
        <v>5264</v>
      </c>
      <c r="B5269" s="24" t="s">
        <v>23</v>
      </c>
      <c r="C5269" s="24" t="s">
        <v>24</v>
      </c>
      <c r="D5269" s="24" t="s">
        <v>25</v>
      </c>
      <c r="E5269" s="60" t="s">
        <v>4460</v>
      </c>
      <c r="F5269" s="60" t="s">
        <v>9276</v>
      </c>
      <c r="G5269" s="24" t="s">
        <v>9367</v>
      </c>
      <c r="H5269" s="24" t="s">
        <v>194</v>
      </c>
      <c r="I5269" s="24">
        <v>4</v>
      </c>
      <c r="J5269" s="24" t="s">
        <v>9364</v>
      </c>
      <c r="K5269" s="60" t="s">
        <v>31</v>
      </c>
      <c r="L5269" s="60">
        <v>4</v>
      </c>
      <c r="M5269" s="27">
        <f t="shared" si="251"/>
        <v>520</v>
      </c>
      <c r="N5269" s="23"/>
      <c r="O5269" s="184" t="s">
        <v>32</v>
      </c>
      <c r="P5269" s="237"/>
    </row>
    <row r="5270" s="83" customFormat="1" ht="18" customHeight="1" spans="1:16">
      <c r="A5270" s="24">
        <v>5265</v>
      </c>
      <c r="B5270" s="24" t="s">
        <v>23</v>
      </c>
      <c r="C5270" s="24" t="s">
        <v>24</v>
      </c>
      <c r="D5270" s="24" t="s">
        <v>25</v>
      </c>
      <c r="E5270" s="60" t="s">
        <v>4460</v>
      </c>
      <c r="F5270" s="60" t="s">
        <v>9276</v>
      </c>
      <c r="G5270" s="24" t="s">
        <v>9368</v>
      </c>
      <c r="H5270" s="24" t="s">
        <v>51</v>
      </c>
      <c r="I5270" s="24">
        <v>2</v>
      </c>
      <c r="J5270" s="24" t="s">
        <v>9369</v>
      </c>
      <c r="K5270" s="60" t="s">
        <v>31</v>
      </c>
      <c r="L5270" s="60">
        <v>2</v>
      </c>
      <c r="M5270" s="27">
        <f>L5270*312</f>
        <v>624</v>
      </c>
      <c r="N5270" s="23"/>
      <c r="O5270" s="184" t="s">
        <v>32</v>
      </c>
      <c r="P5270" s="237"/>
    </row>
    <row r="5271" s="83" customFormat="1" ht="18" customHeight="1" spans="1:16">
      <c r="A5271" s="24">
        <v>5266</v>
      </c>
      <c r="B5271" s="24" t="s">
        <v>23</v>
      </c>
      <c r="C5271" s="24" t="s">
        <v>24</v>
      </c>
      <c r="D5271" s="24" t="s">
        <v>25</v>
      </c>
      <c r="E5271" s="60" t="s">
        <v>4460</v>
      </c>
      <c r="F5271" s="60" t="s">
        <v>9276</v>
      </c>
      <c r="G5271" s="24" t="s">
        <v>9370</v>
      </c>
      <c r="H5271" s="232" t="s">
        <v>194</v>
      </c>
      <c r="I5271" s="24">
        <v>3</v>
      </c>
      <c r="J5271" s="24" t="s">
        <v>9369</v>
      </c>
      <c r="K5271" s="60" t="s">
        <v>31</v>
      </c>
      <c r="L5271" s="60">
        <v>3</v>
      </c>
      <c r="M5271" s="27">
        <f>L5271*130</f>
        <v>390</v>
      </c>
      <c r="N5271" s="23"/>
      <c r="O5271" s="184" t="s">
        <v>32</v>
      </c>
      <c r="P5271" s="237"/>
    </row>
    <row r="5272" s="83" customFormat="1" ht="18" customHeight="1" spans="1:16">
      <c r="A5272" s="24">
        <v>5267</v>
      </c>
      <c r="B5272" s="24" t="s">
        <v>23</v>
      </c>
      <c r="C5272" s="24" t="s">
        <v>24</v>
      </c>
      <c r="D5272" s="24" t="s">
        <v>25</v>
      </c>
      <c r="E5272" s="60" t="s">
        <v>4460</v>
      </c>
      <c r="F5272" s="60" t="s">
        <v>9276</v>
      </c>
      <c r="G5272" s="24" t="s">
        <v>9371</v>
      </c>
      <c r="H5272" s="232" t="s">
        <v>194</v>
      </c>
      <c r="I5272" s="24">
        <v>5</v>
      </c>
      <c r="J5272" s="24" t="s">
        <v>9372</v>
      </c>
      <c r="K5272" s="60" t="s">
        <v>31</v>
      </c>
      <c r="L5272" s="60">
        <v>5</v>
      </c>
      <c r="M5272" s="27">
        <f>L5272*468</f>
        <v>2340</v>
      </c>
      <c r="N5272" s="23"/>
      <c r="O5272" s="184" t="s">
        <v>32</v>
      </c>
      <c r="P5272" s="242"/>
    </row>
    <row r="5273" s="83" customFormat="1" ht="18" customHeight="1" spans="1:16">
      <c r="A5273" s="24">
        <v>5268</v>
      </c>
      <c r="B5273" s="24" t="s">
        <v>23</v>
      </c>
      <c r="C5273" s="24" t="s">
        <v>24</v>
      </c>
      <c r="D5273" s="24" t="s">
        <v>25</v>
      </c>
      <c r="E5273" s="60" t="s">
        <v>4460</v>
      </c>
      <c r="F5273" s="60" t="s">
        <v>9276</v>
      </c>
      <c r="G5273" s="24" t="s">
        <v>9373</v>
      </c>
      <c r="H5273" s="232" t="s">
        <v>194</v>
      </c>
      <c r="I5273" s="24">
        <v>7</v>
      </c>
      <c r="J5273" s="24" t="s">
        <v>9372</v>
      </c>
      <c r="K5273" s="60" t="s">
        <v>31</v>
      </c>
      <c r="L5273" s="60">
        <v>7</v>
      </c>
      <c r="M5273" s="27">
        <f>L5273*468</f>
        <v>3276</v>
      </c>
      <c r="N5273" s="23"/>
      <c r="O5273" s="184" t="s">
        <v>32</v>
      </c>
      <c r="P5273" s="242"/>
    </row>
    <row r="5274" s="83" customFormat="1" ht="18" customHeight="1" spans="1:16">
      <c r="A5274" s="24">
        <v>5269</v>
      </c>
      <c r="B5274" s="24" t="s">
        <v>23</v>
      </c>
      <c r="C5274" s="24" t="s">
        <v>24</v>
      </c>
      <c r="D5274" s="24" t="s">
        <v>25</v>
      </c>
      <c r="E5274" s="60" t="s">
        <v>4460</v>
      </c>
      <c r="F5274" s="60" t="s">
        <v>9276</v>
      </c>
      <c r="G5274" s="24" t="s">
        <v>9374</v>
      </c>
      <c r="H5274" s="24" t="s">
        <v>51</v>
      </c>
      <c r="I5274" s="24">
        <v>4</v>
      </c>
      <c r="J5274" s="24" t="s">
        <v>9355</v>
      </c>
      <c r="K5274" s="60" t="s">
        <v>31</v>
      </c>
      <c r="L5274" s="60">
        <v>4</v>
      </c>
      <c r="M5274" s="27">
        <f>L5274*312</f>
        <v>1248</v>
      </c>
      <c r="N5274" s="23"/>
      <c r="O5274" s="184" t="s">
        <v>32</v>
      </c>
      <c r="P5274" s="237"/>
    </row>
    <row r="5275" s="83" customFormat="1" ht="18" customHeight="1" spans="1:16">
      <c r="A5275" s="24">
        <v>5270</v>
      </c>
      <c r="B5275" s="24" t="s">
        <v>23</v>
      </c>
      <c r="C5275" s="24" t="s">
        <v>24</v>
      </c>
      <c r="D5275" s="24" t="s">
        <v>25</v>
      </c>
      <c r="E5275" s="60" t="s">
        <v>4460</v>
      </c>
      <c r="F5275" s="60" t="s">
        <v>9276</v>
      </c>
      <c r="G5275" s="24" t="s">
        <v>9375</v>
      </c>
      <c r="H5275" s="232" t="s">
        <v>194</v>
      </c>
      <c r="I5275" s="24">
        <v>2</v>
      </c>
      <c r="J5275" s="24" t="s">
        <v>9355</v>
      </c>
      <c r="K5275" s="60" t="s">
        <v>31</v>
      </c>
      <c r="L5275" s="60">
        <v>2</v>
      </c>
      <c r="M5275" s="27">
        <f t="shared" ref="M5275:M5288" si="252">L5275*130</f>
        <v>260</v>
      </c>
      <c r="N5275" s="23"/>
      <c r="O5275" s="184" t="s">
        <v>32</v>
      </c>
      <c r="P5275" s="237"/>
    </row>
    <row r="5276" s="83" customFormat="1" ht="18" customHeight="1" spans="1:16">
      <c r="A5276" s="24">
        <v>5271</v>
      </c>
      <c r="B5276" s="24" t="s">
        <v>23</v>
      </c>
      <c r="C5276" s="24" t="s">
        <v>24</v>
      </c>
      <c r="D5276" s="24" t="s">
        <v>25</v>
      </c>
      <c r="E5276" s="60" t="s">
        <v>4460</v>
      </c>
      <c r="F5276" s="60" t="s">
        <v>9276</v>
      </c>
      <c r="G5276" s="24" t="s">
        <v>9376</v>
      </c>
      <c r="H5276" s="24" t="s">
        <v>1583</v>
      </c>
      <c r="I5276" s="24">
        <v>6</v>
      </c>
      <c r="J5276" s="24" t="s">
        <v>9355</v>
      </c>
      <c r="K5276" s="60" t="s">
        <v>31</v>
      </c>
      <c r="L5276" s="60">
        <v>6</v>
      </c>
      <c r="M5276" s="27">
        <f t="shared" si="252"/>
        <v>780</v>
      </c>
      <c r="N5276" s="23"/>
      <c r="O5276" s="184" t="s">
        <v>32</v>
      </c>
      <c r="P5276" s="237"/>
    </row>
    <row r="5277" s="83" customFormat="1" ht="18" customHeight="1" spans="1:16">
      <c r="A5277" s="24">
        <v>5272</v>
      </c>
      <c r="B5277" s="24" t="s">
        <v>23</v>
      </c>
      <c r="C5277" s="24" t="s">
        <v>24</v>
      </c>
      <c r="D5277" s="24" t="s">
        <v>25</v>
      </c>
      <c r="E5277" s="24" t="s">
        <v>4460</v>
      </c>
      <c r="F5277" s="24" t="s">
        <v>9276</v>
      </c>
      <c r="G5277" s="24" t="s">
        <v>9377</v>
      </c>
      <c r="H5277" s="24" t="s">
        <v>194</v>
      </c>
      <c r="I5277" s="24">
        <v>6</v>
      </c>
      <c r="J5277" s="24" t="s">
        <v>9369</v>
      </c>
      <c r="K5277" s="60" t="s">
        <v>31</v>
      </c>
      <c r="L5277" s="60">
        <v>6</v>
      </c>
      <c r="M5277" s="27">
        <f t="shared" si="252"/>
        <v>780</v>
      </c>
      <c r="N5277" s="23"/>
      <c r="O5277" s="184" t="s">
        <v>32</v>
      </c>
      <c r="P5277" s="237"/>
    </row>
    <row r="5278" s="83" customFormat="1" ht="18" customHeight="1" spans="1:16">
      <c r="A5278" s="24">
        <v>5273</v>
      </c>
      <c r="B5278" s="24" t="s">
        <v>23</v>
      </c>
      <c r="C5278" s="24" t="s">
        <v>24</v>
      </c>
      <c r="D5278" s="24" t="s">
        <v>25</v>
      </c>
      <c r="E5278" s="24" t="s">
        <v>4460</v>
      </c>
      <c r="F5278" s="24" t="s">
        <v>9276</v>
      </c>
      <c r="G5278" s="24" t="s">
        <v>9378</v>
      </c>
      <c r="H5278" s="24" t="s">
        <v>194</v>
      </c>
      <c r="I5278" s="24">
        <v>5</v>
      </c>
      <c r="J5278" s="24" t="s">
        <v>9369</v>
      </c>
      <c r="K5278" s="60" t="s">
        <v>31</v>
      </c>
      <c r="L5278" s="60">
        <v>5</v>
      </c>
      <c r="M5278" s="27">
        <f t="shared" si="252"/>
        <v>650</v>
      </c>
      <c r="N5278" s="23"/>
      <c r="O5278" s="184" t="s">
        <v>32</v>
      </c>
      <c r="P5278" s="237"/>
    </row>
    <row r="5279" s="83" customFormat="1" ht="18" customHeight="1" spans="1:16">
      <c r="A5279" s="24">
        <v>5274</v>
      </c>
      <c r="B5279" s="24" t="s">
        <v>23</v>
      </c>
      <c r="C5279" s="24" t="s">
        <v>24</v>
      </c>
      <c r="D5279" s="24" t="s">
        <v>25</v>
      </c>
      <c r="E5279" s="60" t="s">
        <v>4460</v>
      </c>
      <c r="F5279" s="60" t="s">
        <v>9276</v>
      </c>
      <c r="G5279" s="24" t="s">
        <v>6744</v>
      </c>
      <c r="H5279" s="24" t="s">
        <v>194</v>
      </c>
      <c r="I5279" s="24">
        <v>5</v>
      </c>
      <c r="J5279" s="24" t="s">
        <v>9369</v>
      </c>
      <c r="K5279" s="60" t="s">
        <v>31</v>
      </c>
      <c r="L5279" s="60">
        <v>5</v>
      </c>
      <c r="M5279" s="27">
        <f t="shared" si="252"/>
        <v>650</v>
      </c>
      <c r="N5279" s="23"/>
      <c r="O5279" s="184" t="s">
        <v>32</v>
      </c>
      <c r="P5279" s="237"/>
    </row>
    <row r="5280" s="83" customFormat="1" ht="18" customHeight="1" spans="1:16">
      <c r="A5280" s="24">
        <v>5275</v>
      </c>
      <c r="B5280" s="24" t="s">
        <v>23</v>
      </c>
      <c r="C5280" s="24" t="s">
        <v>24</v>
      </c>
      <c r="D5280" s="24" t="s">
        <v>25</v>
      </c>
      <c r="E5280" s="24" t="s">
        <v>4460</v>
      </c>
      <c r="F5280" s="24" t="s">
        <v>9276</v>
      </c>
      <c r="G5280" s="24" t="s">
        <v>761</v>
      </c>
      <c r="H5280" s="24" t="s">
        <v>194</v>
      </c>
      <c r="I5280" s="24">
        <v>7</v>
      </c>
      <c r="J5280" s="24" t="s">
        <v>9369</v>
      </c>
      <c r="K5280" s="60" t="s">
        <v>31</v>
      </c>
      <c r="L5280" s="60">
        <v>7</v>
      </c>
      <c r="M5280" s="27">
        <f t="shared" si="252"/>
        <v>910</v>
      </c>
      <c r="N5280" s="23"/>
      <c r="O5280" s="184" t="s">
        <v>32</v>
      </c>
      <c r="P5280" s="237"/>
    </row>
    <row r="5281" s="83" customFormat="1" ht="18" customHeight="1" spans="1:16">
      <c r="A5281" s="24">
        <v>5276</v>
      </c>
      <c r="B5281" s="24" t="s">
        <v>23</v>
      </c>
      <c r="C5281" s="24" t="s">
        <v>24</v>
      </c>
      <c r="D5281" s="24" t="s">
        <v>25</v>
      </c>
      <c r="E5281" s="60" t="s">
        <v>4460</v>
      </c>
      <c r="F5281" s="60" t="s">
        <v>9276</v>
      </c>
      <c r="G5281" s="24" t="s">
        <v>1340</v>
      </c>
      <c r="H5281" s="24" t="s">
        <v>194</v>
      </c>
      <c r="I5281" s="24">
        <v>8</v>
      </c>
      <c r="J5281" s="24" t="s">
        <v>9369</v>
      </c>
      <c r="K5281" s="60" t="s">
        <v>31</v>
      </c>
      <c r="L5281" s="60">
        <v>7</v>
      </c>
      <c r="M5281" s="27">
        <f t="shared" si="252"/>
        <v>910</v>
      </c>
      <c r="N5281" s="23"/>
      <c r="O5281" s="184" t="s">
        <v>32</v>
      </c>
      <c r="P5281" s="237"/>
    </row>
    <row r="5282" s="83" customFormat="1" ht="18" customHeight="1" spans="1:16">
      <c r="A5282" s="24">
        <v>5277</v>
      </c>
      <c r="B5282" s="24" t="s">
        <v>23</v>
      </c>
      <c r="C5282" s="24" t="s">
        <v>24</v>
      </c>
      <c r="D5282" s="24" t="s">
        <v>25</v>
      </c>
      <c r="E5282" s="24" t="s">
        <v>4460</v>
      </c>
      <c r="F5282" s="24" t="s">
        <v>9276</v>
      </c>
      <c r="G5282" s="24" t="s">
        <v>9379</v>
      </c>
      <c r="H5282" s="24" t="s">
        <v>194</v>
      </c>
      <c r="I5282" s="24">
        <v>5</v>
      </c>
      <c r="J5282" s="24" t="s">
        <v>9369</v>
      </c>
      <c r="K5282" s="60" t="s">
        <v>31</v>
      </c>
      <c r="L5282" s="60">
        <v>5</v>
      </c>
      <c r="M5282" s="27">
        <f t="shared" si="252"/>
        <v>650</v>
      </c>
      <c r="N5282" s="23"/>
      <c r="O5282" s="184" t="s">
        <v>32</v>
      </c>
      <c r="P5282" s="237"/>
    </row>
    <row r="5283" s="83" customFormat="1" ht="18" customHeight="1" spans="1:16">
      <c r="A5283" s="24">
        <v>5278</v>
      </c>
      <c r="B5283" s="24" t="s">
        <v>23</v>
      </c>
      <c r="C5283" s="24" t="s">
        <v>24</v>
      </c>
      <c r="D5283" s="24" t="s">
        <v>25</v>
      </c>
      <c r="E5283" s="60" t="s">
        <v>4460</v>
      </c>
      <c r="F5283" s="60" t="s">
        <v>9276</v>
      </c>
      <c r="G5283" s="24" t="s">
        <v>9380</v>
      </c>
      <c r="H5283" s="24" t="s">
        <v>194</v>
      </c>
      <c r="I5283" s="24">
        <v>5</v>
      </c>
      <c r="J5283" s="24" t="s">
        <v>9303</v>
      </c>
      <c r="K5283" s="60" t="s">
        <v>31</v>
      </c>
      <c r="L5283" s="60">
        <v>5</v>
      </c>
      <c r="M5283" s="27">
        <f t="shared" si="252"/>
        <v>650</v>
      </c>
      <c r="N5283" s="23"/>
      <c r="O5283" s="184" t="s">
        <v>32</v>
      </c>
      <c r="P5283" s="237"/>
    </row>
    <row r="5284" s="83" customFormat="1" ht="18" customHeight="1" spans="1:16">
      <c r="A5284" s="24">
        <v>5279</v>
      </c>
      <c r="B5284" s="24" t="s">
        <v>23</v>
      </c>
      <c r="C5284" s="24" t="s">
        <v>24</v>
      </c>
      <c r="D5284" s="24" t="s">
        <v>25</v>
      </c>
      <c r="E5284" s="60" t="s">
        <v>4460</v>
      </c>
      <c r="F5284" s="60" t="s">
        <v>9276</v>
      </c>
      <c r="G5284" s="24" t="s">
        <v>9381</v>
      </c>
      <c r="H5284" s="24" t="s">
        <v>194</v>
      </c>
      <c r="I5284" s="24">
        <v>6</v>
      </c>
      <c r="J5284" s="24" t="s">
        <v>9320</v>
      </c>
      <c r="K5284" s="60" t="s">
        <v>31</v>
      </c>
      <c r="L5284" s="60">
        <v>6</v>
      </c>
      <c r="M5284" s="27">
        <f t="shared" si="252"/>
        <v>780</v>
      </c>
      <c r="N5284" s="23"/>
      <c r="O5284" s="184" t="s">
        <v>32</v>
      </c>
      <c r="P5284" s="237"/>
    </row>
    <row r="5285" s="83" customFormat="1" ht="18" customHeight="1" spans="1:16">
      <c r="A5285" s="24">
        <v>5280</v>
      </c>
      <c r="B5285" s="24" t="s">
        <v>23</v>
      </c>
      <c r="C5285" s="24" t="s">
        <v>24</v>
      </c>
      <c r="D5285" s="24" t="s">
        <v>25</v>
      </c>
      <c r="E5285" s="60" t="s">
        <v>4460</v>
      </c>
      <c r="F5285" s="60" t="s">
        <v>9382</v>
      </c>
      <c r="G5285" s="37" t="s">
        <v>9383</v>
      </c>
      <c r="H5285" s="24" t="s">
        <v>194</v>
      </c>
      <c r="I5285" s="24">
        <v>5</v>
      </c>
      <c r="J5285" s="24" t="s">
        <v>9384</v>
      </c>
      <c r="K5285" s="60" t="s">
        <v>31</v>
      </c>
      <c r="L5285" s="238">
        <v>5</v>
      </c>
      <c r="M5285" s="27">
        <f t="shared" si="252"/>
        <v>650</v>
      </c>
      <c r="N5285" s="23"/>
      <c r="O5285" s="184" t="s">
        <v>32</v>
      </c>
      <c r="P5285" s="237"/>
    </row>
    <row r="5286" s="83" customFormat="1" ht="18" customHeight="1" spans="1:16">
      <c r="A5286" s="24">
        <v>5281</v>
      </c>
      <c r="B5286" s="24" t="s">
        <v>23</v>
      </c>
      <c r="C5286" s="24" t="s">
        <v>24</v>
      </c>
      <c r="D5286" s="24" t="s">
        <v>25</v>
      </c>
      <c r="E5286" s="60" t="s">
        <v>4460</v>
      </c>
      <c r="F5286" s="60" t="s">
        <v>9382</v>
      </c>
      <c r="G5286" s="37" t="s">
        <v>1820</v>
      </c>
      <c r="H5286" s="283" t="s">
        <v>1583</v>
      </c>
      <c r="I5286" s="24">
        <v>5</v>
      </c>
      <c r="J5286" s="283" t="s">
        <v>9385</v>
      </c>
      <c r="K5286" s="60" t="s">
        <v>31</v>
      </c>
      <c r="L5286" s="238">
        <v>5</v>
      </c>
      <c r="M5286" s="27">
        <f t="shared" si="252"/>
        <v>650</v>
      </c>
      <c r="N5286" s="23"/>
      <c r="O5286" s="184" t="s">
        <v>32</v>
      </c>
      <c r="P5286" s="237"/>
    </row>
    <row r="5287" s="83" customFormat="1" ht="18" customHeight="1" spans="1:16">
      <c r="A5287" s="24">
        <v>5282</v>
      </c>
      <c r="B5287" s="24" t="s">
        <v>23</v>
      </c>
      <c r="C5287" s="24" t="s">
        <v>24</v>
      </c>
      <c r="D5287" s="24" t="s">
        <v>25</v>
      </c>
      <c r="E5287" s="60" t="s">
        <v>4460</v>
      </c>
      <c r="F5287" s="60" t="s">
        <v>9382</v>
      </c>
      <c r="G5287" s="37" t="s">
        <v>4188</v>
      </c>
      <c r="H5287" s="24" t="s">
        <v>1583</v>
      </c>
      <c r="I5287" s="24">
        <v>6</v>
      </c>
      <c r="J5287" s="24" t="s">
        <v>9385</v>
      </c>
      <c r="K5287" s="60" t="s">
        <v>31</v>
      </c>
      <c r="L5287" s="238">
        <v>6</v>
      </c>
      <c r="M5287" s="27">
        <f t="shared" si="252"/>
        <v>780</v>
      </c>
      <c r="N5287" s="23"/>
      <c r="O5287" s="184" t="s">
        <v>32</v>
      </c>
      <c r="P5287" s="237"/>
    </row>
    <row r="5288" s="83" customFormat="1" ht="18" customHeight="1" spans="1:16">
      <c r="A5288" s="24">
        <v>5283</v>
      </c>
      <c r="B5288" s="24" t="s">
        <v>23</v>
      </c>
      <c r="C5288" s="24" t="s">
        <v>24</v>
      </c>
      <c r="D5288" s="24" t="s">
        <v>25</v>
      </c>
      <c r="E5288" s="60" t="s">
        <v>4878</v>
      </c>
      <c r="F5288" s="60" t="s">
        <v>9382</v>
      </c>
      <c r="G5288" s="37" t="s">
        <v>9386</v>
      </c>
      <c r="H5288" s="24" t="s">
        <v>1583</v>
      </c>
      <c r="I5288" s="24">
        <v>4</v>
      </c>
      <c r="J5288" s="24" t="s">
        <v>9385</v>
      </c>
      <c r="K5288" s="60" t="s">
        <v>31</v>
      </c>
      <c r="L5288" s="238">
        <v>4</v>
      </c>
      <c r="M5288" s="27">
        <f t="shared" si="252"/>
        <v>520</v>
      </c>
      <c r="N5288" s="23"/>
      <c r="O5288" s="184" t="s">
        <v>32</v>
      </c>
      <c r="P5288" s="237"/>
    </row>
    <row r="5289" s="83" customFormat="1" ht="18" customHeight="1" spans="1:16">
      <c r="A5289" s="24">
        <v>5284</v>
      </c>
      <c r="B5289" s="24" t="s">
        <v>23</v>
      </c>
      <c r="C5289" s="24" t="s">
        <v>24</v>
      </c>
      <c r="D5289" s="24" t="s">
        <v>25</v>
      </c>
      <c r="E5289" s="60" t="s">
        <v>4460</v>
      </c>
      <c r="F5289" s="60" t="s">
        <v>9382</v>
      </c>
      <c r="G5289" s="37" t="s">
        <v>9387</v>
      </c>
      <c r="H5289" s="24" t="s">
        <v>1583</v>
      </c>
      <c r="I5289" s="24">
        <v>3</v>
      </c>
      <c r="J5289" s="24" t="s">
        <v>9385</v>
      </c>
      <c r="K5289" s="60" t="s">
        <v>31</v>
      </c>
      <c r="L5289" s="238">
        <v>3</v>
      </c>
      <c r="M5289" s="27">
        <f>L5289*312</f>
        <v>936</v>
      </c>
      <c r="N5289" s="23"/>
      <c r="O5289" s="184" t="s">
        <v>32</v>
      </c>
      <c r="P5289" s="237"/>
    </row>
    <row r="5290" s="83" customFormat="1" ht="18" customHeight="1" spans="1:16">
      <c r="A5290" s="24">
        <v>5285</v>
      </c>
      <c r="B5290" s="24" t="s">
        <v>23</v>
      </c>
      <c r="C5290" s="24" t="s">
        <v>24</v>
      </c>
      <c r="D5290" s="24" t="s">
        <v>25</v>
      </c>
      <c r="E5290" s="60" t="s">
        <v>4460</v>
      </c>
      <c r="F5290" s="60" t="s">
        <v>9382</v>
      </c>
      <c r="G5290" s="37" t="s">
        <v>1086</v>
      </c>
      <c r="H5290" s="24" t="s">
        <v>1583</v>
      </c>
      <c r="I5290" s="24">
        <v>4</v>
      </c>
      <c r="J5290" s="24" t="s">
        <v>9385</v>
      </c>
      <c r="K5290" s="60" t="s">
        <v>31</v>
      </c>
      <c r="L5290" s="238">
        <v>4</v>
      </c>
      <c r="M5290" s="27">
        <f>L5290*130</f>
        <v>520</v>
      </c>
      <c r="N5290" s="23"/>
      <c r="O5290" s="184" t="s">
        <v>32</v>
      </c>
      <c r="P5290" s="237"/>
    </row>
    <row r="5291" s="83" customFormat="1" ht="18" customHeight="1" spans="1:16">
      <c r="A5291" s="24">
        <v>5286</v>
      </c>
      <c r="B5291" s="24" t="s">
        <v>23</v>
      </c>
      <c r="C5291" s="24" t="s">
        <v>24</v>
      </c>
      <c r="D5291" s="24" t="s">
        <v>25</v>
      </c>
      <c r="E5291" s="60" t="s">
        <v>4460</v>
      </c>
      <c r="F5291" s="60" t="s">
        <v>9382</v>
      </c>
      <c r="G5291" s="37" t="s">
        <v>9388</v>
      </c>
      <c r="H5291" s="24" t="s">
        <v>1583</v>
      </c>
      <c r="I5291" s="24">
        <v>5</v>
      </c>
      <c r="J5291" s="24" t="s">
        <v>9385</v>
      </c>
      <c r="K5291" s="60" t="s">
        <v>31</v>
      </c>
      <c r="L5291" s="238">
        <v>5</v>
      </c>
      <c r="M5291" s="27">
        <f>L5291*130</f>
        <v>650</v>
      </c>
      <c r="N5291" s="23"/>
      <c r="O5291" s="184" t="s">
        <v>32</v>
      </c>
      <c r="P5291" s="237"/>
    </row>
    <row r="5292" s="83" customFormat="1" ht="18" customHeight="1" spans="1:16">
      <c r="A5292" s="24">
        <v>5287</v>
      </c>
      <c r="B5292" s="24" t="s">
        <v>23</v>
      </c>
      <c r="C5292" s="24" t="s">
        <v>24</v>
      </c>
      <c r="D5292" s="24" t="s">
        <v>25</v>
      </c>
      <c r="E5292" s="60" t="s">
        <v>4460</v>
      </c>
      <c r="F5292" s="60" t="s">
        <v>9382</v>
      </c>
      <c r="G5292" s="37" t="s">
        <v>9389</v>
      </c>
      <c r="H5292" s="24" t="s">
        <v>1583</v>
      </c>
      <c r="I5292" s="24">
        <v>2</v>
      </c>
      <c r="J5292" s="24" t="s">
        <v>9385</v>
      </c>
      <c r="K5292" s="60" t="s">
        <v>31</v>
      </c>
      <c r="L5292" s="238">
        <v>2</v>
      </c>
      <c r="M5292" s="27">
        <f>L5292*312</f>
        <v>624</v>
      </c>
      <c r="N5292" s="23"/>
      <c r="O5292" s="184" t="s">
        <v>32</v>
      </c>
      <c r="P5292" s="237"/>
    </row>
    <row r="5293" s="83" customFormat="1" ht="18" customHeight="1" spans="1:16">
      <c r="A5293" s="24">
        <v>5288</v>
      </c>
      <c r="B5293" s="24" t="s">
        <v>23</v>
      </c>
      <c r="C5293" s="24" t="s">
        <v>24</v>
      </c>
      <c r="D5293" s="24" t="s">
        <v>25</v>
      </c>
      <c r="E5293" s="60" t="s">
        <v>4460</v>
      </c>
      <c r="F5293" s="60" t="s">
        <v>9382</v>
      </c>
      <c r="G5293" s="37" t="s">
        <v>4164</v>
      </c>
      <c r="H5293" s="24" t="s">
        <v>1583</v>
      </c>
      <c r="I5293" s="24">
        <v>3</v>
      </c>
      <c r="J5293" s="24" t="s">
        <v>9385</v>
      </c>
      <c r="K5293" s="60" t="s">
        <v>31</v>
      </c>
      <c r="L5293" s="238">
        <v>1</v>
      </c>
      <c r="M5293" s="27">
        <f>L5293*312</f>
        <v>312</v>
      </c>
      <c r="N5293" s="23"/>
      <c r="O5293" s="184" t="s">
        <v>32</v>
      </c>
      <c r="P5293" s="237"/>
    </row>
    <row r="5294" s="83" customFormat="1" ht="18" customHeight="1" spans="1:16">
      <c r="A5294" s="24">
        <v>5289</v>
      </c>
      <c r="B5294" s="24" t="s">
        <v>23</v>
      </c>
      <c r="C5294" s="24" t="s">
        <v>24</v>
      </c>
      <c r="D5294" s="24" t="s">
        <v>25</v>
      </c>
      <c r="E5294" s="60" t="s">
        <v>4460</v>
      </c>
      <c r="F5294" s="60" t="s">
        <v>9382</v>
      </c>
      <c r="G5294" s="37" t="s">
        <v>9390</v>
      </c>
      <c r="H5294" s="24" t="s">
        <v>1583</v>
      </c>
      <c r="I5294" s="24">
        <v>3</v>
      </c>
      <c r="J5294" s="24" t="s">
        <v>9385</v>
      </c>
      <c r="K5294" s="60" t="s">
        <v>31</v>
      </c>
      <c r="L5294" s="238">
        <v>3</v>
      </c>
      <c r="M5294" s="27">
        <f>L5294*312</f>
        <v>936</v>
      </c>
      <c r="N5294" s="23"/>
      <c r="O5294" s="184" t="s">
        <v>32</v>
      </c>
      <c r="P5294" s="237"/>
    </row>
    <row r="5295" s="83" customFormat="1" ht="18" customHeight="1" spans="1:16">
      <c r="A5295" s="24">
        <v>5290</v>
      </c>
      <c r="B5295" s="24" t="s">
        <v>23</v>
      </c>
      <c r="C5295" s="24" t="s">
        <v>24</v>
      </c>
      <c r="D5295" s="24" t="s">
        <v>25</v>
      </c>
      <c r="E5295" s="60" t="s">
        <v>4460</v>
      </c>
      <c r="F5295" s="60" t="s">
        <v>9382</v>
      </c>
      <c r="G5295" s="37" t="s">
        <v>9391</v>
      </c>
      <c r="H5295" s="24" t="s">
        <v>1583</v>
      </c>
      <c r="I5295" s="24">
        <v>5</v>
      </c>
      <c r="J5295" s="24" t="s">
        <v>9385</v>
      </c>
      <c r="K5295" s="60" t="s">
        <v>31</v>
      </c>
      <c r="L5295" s="238">
        <v>5</v>
      </c>
      <c r="M5295" s="27">
        <f>L5295*130</f>
        <v>650</v>
      </c>
      <c r="N5295" s="23"/>
      <c r="O5295" s="184" t="s">
        <v>32</v>
      </c>
      <c r="P5295" s="237"/>
    </row>
    <row r="5296" s="83" customFormat="1" ht="18" customHeight="1" spans="1:16">
      <c r="A5296" s="24">
        <v>5291</v>
      </c>
      <c r="B5296" s="24" t="s">
        <v>23</v>
      </c>
      <c r="C5296" s="24" t="s">
        <v>24</v>
      </c>
      <c r="D5296" s="24" t="s">
        <v>25</v>
      </c>
      <c r="E5296" s="60" t="s">
        <v>4460</v>
      </c>
      <c r="F5296" s="60" t="s">
        <v>9382</v>
      </c>
      <c r="G5296" s="37" t="s">
        <v>9392</v>
      </c>
      <c r="H5296" s="24" t="s">
        <v>1583</v>
      </c>
      <c r="I5296" s="24">
        <v>2</v>
      </c>
      <c r="J5296" s="24" t="s">
        <v>9385</v>
      </c>
      <c r="K5296" s="60" t="s">
        <v>31</v>
      </c>
      <c r="L5296" s="238">
        <v>2</v>
      </c>
      <c r="M5296" s="27">
        <f>L5296*312</f>
        <v>624</v>
      </c>
      <c r="N5296" s="23"/>
      <c r="O5296" s="184" t="s">
        <v>32</v>
      </c>
      <c r="P5296" s="237"/>
    </row>
    <row r="5297" s="83" customFormat="1" ht="18" customHeight="1" spans="1:16">
      <c r="A5297" s="24">
        <v>5292</v>
      </c>
      <c r="B5297" s="24" t="s">
        <v>23</v>
      </c>
      <c r="C5297" s="24" t="s">
        <v>24</v>
      </c>
      <c r="D5297" s="24" t="s">
        <v>25</v>
      </c>
      <c r="E5297" s="60" t="s">
        <v>4460</v>
      </c>
      <c r="F5297" s="60" t="s">
        <v>9382</v>
      </c>
      <c r="G5297" s="37" t="s">
        <v>9393</v>
      </c>
      <c r="H5297" s="24" t="s">
        <v>1583</v>
      </c>
      <c r="I5297" s="24">
        <v>4</v>
      </c>
      <c r="J5297" s="24" t="s">
        <v>9385</v>
      </c>
      <c r="K5297" s="60" t="s">
        <v>31</v>
      </c>
      <c r="L5297" s="238">
        <v>4</v>
      </c>
      <c r="M5297" s="27">
        <f>L5297*130</f>
        <v>520</v>
      </c>
      <c r="N5297" s="23"/>
      <c r="O5297" s="184" t="s">
        <v>32</v>
      </c>
      <c r="P5297" s="237"/>
    </row>
    <row r="5298" s="83" customFormat="1" ht="18" customHeight="1" spans="1:16">
      <c r="A5298" s="24">
        <v>5293</v>
      </c>
      <c r="B5298" s="24" t="s">
        <v>23</v>
      </c>
      <c r="C5298" s="24" t="s">
        <v>24</v>
      </c>
      <c r="D5298" s="24" t="s">
        <v>25</v>
      </c>
      <c r="E5298" s="60" t="s">
        <v>4460</v>
      </c>
      <c r="F5298" s="60" t="s">
        <v>9382</v>
      </c>
      <c r="G5298" s="37" t="s">
        <v>9394</v>
      </c>
      <c r="H5298" s="24" t="s">
        <v>51</v>
      </c>
      <c r="I5298" s="24">
        <v>4</v>
      </c>
      <c r="J5298" s="24" t="s">
        <v>9385</v>
      </c>
      <c r="K5298" s="60" t="s">
        <v>31</v>
      </c>
      <c r="L5298" s="238">
        <v>4</v>
      </c>
      <c r="M5298" s="27">
        <f>L5298*312</f>
        <v>1248</v>
      </c>
      <c r="N5298" s="23"/>
      <c r="O5298" s="184" t="s">
        <v>32</v>
      </c>
      <c r="P5298" s="237"/>
    </row>
    <row r="5299" s="83" customFormat="1" ht="18" customHeight="1" spans="1:16">
      <c r="A5299" s="24">
        <v>5294</v>
      </c>
      <c r="B5299" s="24" t="s">
        <v>23</v>
      </c>
      <c r="C5299" s="24" t="s">
        <v>24</v>
      </c>
      <c r="D5299" s="24" t="s">
        <v>25</v>
      </c>
      <c r="E5299" s="60" t="s">
        <v>4460</v>
      </c>
      <c r="F5299" s="60" t="s">
        <v>9382</v>
      </c>
      <c r="G5299" s="37" t="s">
        <v>7184</v>
      </c>
      <c r="H5299" s="232" t="s">
        <v>194</v>
      </c>
      <c r="I5299" s="24">
        <v>3</v>
      </c>
      <c r="J5299" s="24" t="s">
        <v>9385</v>
      </c>
      <c r="K5299" s="60" t="s">
        <v>31</v>
      </c>
      <c r="L5299" s="238">
        <v>3</v>
      </c>
      <c r="M5299" s="27">
        <f>L5299*130</f>
        <v>390</v>
      </c>
      <c r="N5299" s="23"/>
      <c r="O5299" s="184" t="s">
        <v>32</v>
      </c>
      <c r="P5299" s="237"/>
    </row>
    <row r="5300" s="83" customFormat="1" ht="18" customHeight="1" spans="1:16">
      <c r="A5300" s="24">
        <v>5295</v>
      </c>
      <c r="B5300" s="24" t="s">
        <v>23</v>
      </c>
      <c r="C5300" s="24" t="s">
        <v>24</v>
      </c>
      <c r="D5300" s="24" t="s">
        <v>25</v>
      </c>
      <c r="E5300" s="60" t="s">
        <v>4460</v>
      </c>
      <c r="F5300" s="60" t="s">
        <v>9382</v>
      </c>
      <c r="G5300" s="37" t="s">
        <v>9395</v>
      </c>
      <c r="H5300" s="24" t="s">
        <v>194</v>
      </c>
      <c r="I5300" s="24">
        <v>4</v>
      </c>
      <c r="J5300" s="24" t="s">
        <v>9385</v>
      </c>
      <c r="K5300" s="60" t="s">
        <v>31</v>
      </c>
      <c r="L5300" s="238">
        <v>4</v>
      </c>
      <c r="M5300" s="27">
        <f>L5300*130</f>
        <v>520</v>
      </c>
      <c r="N5300" s="23"/>
      <c r="O5300" s="184" t="s">
        <v>32</v>
      </c>
      <c r="P5300" s="237"/>
    </row>
    <row r="5301" s="83" customFormat="1" ht="18" customHeight="1" spans="1:16">
      <c r="A5301" s="24">
        <v>5296</v>
      </c>
      <c r="B5301" s="24" t="s">
        <v>23</v>
      </c>
      <c r="C5301" s="24" t="s">
        <v>24</v>
      </c>
      <c r="D5301" s="24" t="s">
        <v>25</v>
      </c>
      <c r="E5301" s="60" t="s">
        <v>4460</v>
      </c>
      <c r="F5301" s="60" t="s">
        <v>9382</v>
      </c>
      <c r="G5301" s="37" t="s">
        <v>9396</v>
      </c>
      <c r="H5301" s="24" t="s">
        <v>194</v>
      </c>
      <c r="I5301" s="24">
        <v>3</v>
      </c>
      <c r="J5301" s="24" t="s">
        <v>9397</v>
      </c>
      <c r="K5301" s="60" t="s">
        <v>31</v>
      </c>
      <c r="L5301" s="238">
        <v>3</v>
      </c>
      <c r="M5301" s="27">
        <f>L5301*468</f>
        <v>1404</v>
      </c>
      <c r="N5301" s="23"/>
      <c r="O5301" s="184" t="s">
        <v>32</v>
      </c>
      <c r="P5301" s="237"/>
    </row>
    <row r="5302" s="83" customFormat="1" ht="18" customHeight="1" spans="1:16">
      <c r="A5302" s="24">
        <v>5297</v>
      </c>
      <c r="B5302" s="24" t="s">
        <v>23</v>
      </c>
      <c r="C5302" s="24" t="s">
        <v>24</v>
      </c>
      <c r="D5302" s="24" t="s">
        <v>25</v>
      </c>
      <c r="E5302" s="60" t="s">
        <v>4878</v>
      </c>
      <c r="F5302" s="60" t="s">
        <v>9382</v>
      </c>
      <c r="G5302" s="37" t="s">
        <v>9398</v>
      </c>
      <c r="H5302" s="24" t="s">
        <v>6215</v>
      </c>
      <c r="I5302" s="24">
        <v>3</v>
      </c>
      <c r="J5302" s="24" t="s">
        <v>9397</v>
      </c>
      <c r="K5302" s="60" t="s">
        <v>31</v>
      </c>
      <c r="L5302" s="238">
        <v>3</v>
      </c>
      <c r="M5302" s="27">
        <f>L5302*312</f>
        <v>936</v>
      </c>
      <c r="N5302" s="23"/>
      <c r="O5302" s="184" t="s">
        <v>32</v>
      </c>
      <c r="P5302" s="237"/>
    </row>
    <row r="5303" s="225" customFormat="1" ht="18" customHeight="1" spans="1:16">
      <c r="A5303" s="24">
        <v>5298</v>
      </c>
      <c r="B5303" s="24" t="s">
        <v>23</v>
      </c>
      <c r="C5303" s="24" t="s">
        <v>24</v>
      </c>
      <c r="D5303" s="24" t="s">
        <v>25</v>
      </c>
      <c r="E5303" s="24" t="s">
        <v>4460</v>
      </c>
      <c r="F5303" s="24" t="s">
        <v>9382</v>
      </c>
      <c r="G5303" s="37" t="s">
        <v>9399</v>
      </c>
      <c r="H5303" s="24" t="s">
        <v>8113</v>
      </c>
      <c r="I5303" s="24">
        <v>5</v>
      </c>
      <c r="J5303" s="24" t="s">
        <v>9397</v>
      </c>
      <c r="K5303" s="60" t="s">
        <v>31</v>
      </c>
      <c r="L5303" s="238">
        <v>5</v>
      </c>
      <c r="M5303" s="27">
        <f>L5303*130</f>
        <v>650</v>
      </c>
      <c r="N5303" s="244"/>
      <c r="O5303" s="184" t="s">
        <v>32</v>
      </c>
      <c r="P5303" s="249"/>
    </row>
    <row r="5304" s="83" customFormat="1" ht="18" customHeight="1" spans="1:16">
      <c r="A5304" s="24">
        <v>5299</v>
      </c>
      <c r="B5304" s="24" t="s">
        <v>23</v>
      </c>
      <c r="C5304" s="24" t="s">
        <v>24</v>
      </c>
      <c r="D5304" s="24" t="s">
        <v>25</v>
      </c>
      <c r="E5304" s="60" t="s">
        <v>4460</v>
      </c>
      <c r="F5304" s="60" t="s">
        <v>9382</v>
      </c>
      <c r="G5304" s="37" t="s">
        <v>9400</v>
      </c>
      <c r="H5304" s="24" t="s">
        <v>51</v>
      </c>
      <c r="I5304" s="24">
        <v>3</v>
      </c>
      <c r="J5304" s="24" t="s">
        <v>9397</v>
      </c>
      <c r="K5304" s="60" t="s">
        <v>31</v>
      </c>
      <c r="L5304" s="238">
        <v>3</v>
      </c>
      <c r="M5304" s="27">
        <f>L5304*312</f>
        <v>936</v>
      </c>
      <c r="N5304" s="23"/>
      <c r="O5304" s="184" t="s">
        <v>32</v>
      </c>
      <c r="P5304" s="237"/>
    </row>
    <row r="5305" s="83" customFormat="1" ht="18" customHeight="1" spans="1:16">
      <c r="A5305" s="24">
        <v>5300</v>
      </c>
      <c r="B5305" s="24" t="s">
        <v>23</v>
      </c>
      <c r="C5305" s="24" t="s">
        <v>24</v>
      </c>
      <c r="D5305" s="24" t="s">
        <v>25</v>
      </c>
      <c r="E5305" s="24" t="s">
        <v>4460</v>
      </c>
      <c r="F5305" s="24" t="s">
        <v>9382</v>
      </c>
      <c r="G5305" s="37" t="s">
        <v>9041</v>
      </c>
      <c r="H5305" s="24" t="s">
        <v>8113</v>
      </c>
      <c r="I5305" s="24">
        <v>7</v>
      </c>
      <c r="J5305" s="24" t="s">
        <v>9397</v>
      </c>
      <c r="K5305" s="60" t="s">
        <v>31</v>
      </c>
      <c r="L5305" s="238">
        <v>7</v>
      </c>
      <c r="M5305" s="27">
        <f>L5305*130</f>
        <v>910</v>
      </c>
      <c r="N5305" s="23"/>
      <c r="O5305" s="184" t="s">
        <v>32</v>
      </c>
      <c r="P5305" s="237"/>
    </row>
    <row r="5306" s="83" customFormat="1" ht="18" customHeight="1" spans="1:16">
      <c r="A5306" s="24">
        <v>5301</v>
      </c>
      <c r="B5306" s="24" t="s">
        <v>23</v>
      </c>
      <c r="C5306" s="24" t="s">
        <v>24</v>
      </c>
      <c r="D5306" s="24" t="s">
        <v>25</v>
      </c>
      <c r="E5306" s="60" t="s">
        <v>4460</v>
      </c>
      <c r="F5306" s="60" t="s">
        <v>9382</v>
      </c>
      <c r="G5306" s="37" t="s">
        <v>9401</v>
      </c>
      <c r="H5306" s="232" t="s">
        <v>194</v>
      </c>
      <c r="I5306" s="24">
        <v>3</v>
      </c>
      <c r="J5306" s="24" t="s">
        <v>9397</v>
      </c>
      <c r="K5306" s="60" t="s">
        <v>31</v>
      </c>
      <c r="L5306" s="238">
        <v>3</v>
      </c>
      <c r="M5306" s="27">
        <f>L5306*130</f>
        <v>390</v>
      </c>
      <c r="N5306" s="23"/>
      <c r="O5306" s="184" t="s">
        <v>32</v>
      </c>
      <c r="P5306" s="237"/>
    </row>
    <row r="5307" s="83" customFormat="1" ht="18" customHeight="1" spans="1:16">
      <c r="A5307" s="24">
        <v>5302</v>
      </c>
      <c r="B5307" s="24" t="s">
        <v>23</v>
      </c>
      <c r="C5307" s="24" t="s">
        <v>24</v>
      </c>
      <c r="D5307" s="24" t="s">
        <v>25</v>
      </c>
      <c r="E5307" s="60" t="s">
        <v>4460</v>
      </c>
      <c r="F5307" s="60" t="s">
        <v>9382</v>
      </c>
      <c r="G5307" s="37" t="s">
        <v>3331</v>
      </c>
      <c r="H5307" s="24" t="s">
        <v>194</v>
      </c>
      <c r="I5307" s="24">
        <v>6</v>
      </c>
      <c r="J5307" s="24" t="s">
        <v>9397</v>
      </c>
      <c r="K5307" s="60" t="s">
        <v>31</v>
      </c>
      <c r="L5307" s="238">
        <v>5</v>
      </c>
      <c r="M5307" s="27">
        <f>L5307*130</f>
        <v>650</v>
      </c>
      <c r="N5307" s="23"/>
      <c r="O5307" s="184" t="s">
        <v>32</v>
      </c>
      <c r="P5307" s="237"/>
    </row>
    <row r="5308" s="83" customFormat="1" ht="18" customHeight="1" spans="1:16">
      <c r="A5308" s="24">
        <v>5303</v>
      </c>
      <c r="B5308" s="24" t="s">
        <v>23</v>
      </c>
      <c r="C5308" s="24" t="s">
        <v>24</v>
      </c>
      <c r="D5308" s="24" t="s">
        <v>25</v>
      </c>
      <c r="E5308" s="60" t="s">
        <v>4460</v>
      </c>
      <c r="F5308" s="60" t="s">
        <v>9382</v>
      </c>
      <c r="G5308" s="37" t="s">
        <v>9402</v>
      </c>
      <c r="H5308" s="24" t="s">
        <v>194</v>
      </c>
      <c r="I5308" s="24">
        <v>5</v>
      </c>
      <c r="J5308" s="24" t="s">
        <v>9397</v>
      </c>
      <c r="K5308" s="60" t="s">
        <v>31</v>
      </c>
      <c r="L5308" s="238">
        <v>1</v>
      </c>
      <c r="M5308" s="27">
        <f>L5308*312</f>
        <v>312</v>
      </c>
      <c r="N5308" s="23"/>
      <c r="O5308" s="184" t="s">
        <v>32</v>
      </c>
      <c r="P5308" s="237"/>
    </row>
    <row r="5309" s="83" customFormat="1" ht="18" customHeight="1" spans="1:16">
      <c r="A5309" s="24">
        <v>5304</v>
      </c>
      <c r="B5309" s="24" t="s">
        <v>23</v>
      </c>
      <c r="C5309" s="24" t="s">
        <v>24</v>
      </c>
      <c r="D5309" s="24" t="s">
        <v>25</v>
      </c>
      <c r="E5309" s="60" t="s">
        <v>4460</v>
      </c>
      <c r="F5309" s="60" t="s">
        <v>9382</v>
      </c>
      <c r="G5309" s="37" t="s">
        <v>9403</v>
      </c>
      <c r="H5309" s="24" t="s">
        <v>194</v>
      </c>
      <c r="I5309" s="24">
        <v>6</v>
      </c>
      <c r="J5309" s="24" t="s">
        <v>9404</v>
      </c>
      <c r="K5309" s="60" t="s">
        <v>31</v>
      </c>
      <c r="L5309" s="238">
        <v>5</v>
      </c>
      <c r="M5309" s="27">
        <f>L5309*130</f>
        <v>650</v>
      </c>
      <c r="N5309" s="23"/>
      <c r="O5309" s="184" t="s">
        <v>32</v>
      </c>
      <c r="P5309" s="237"/>
    </row>
    <row r="5310" s="83" customFormat="1" ht="18" customHeight="1" spans="1:16">
      <c r="A5310" s="24">
        <v>5305</v>
      </c>
      <c r="B5310" s="24" t="s">
        <v>23</v>
      </c>
      <c r="C5310" s="24" t="s">
        <v>24</v>
      </c>
      <c r="D5310" s="24" t="s">
        <v>25</v>
      </c>
      <c r="E5310" s="60" t="s">
        <v>4460</v>
      </c>
      <c r="F5310" s="60" t="s">
        <v>9382</v>
      </c>
      <c r="G5310" s="37" t="s">
        <v>9405</v>
      </c>
      <c r="H5310" s="232" t="s">
        <v>194</v>
      </c>
      <c r="I5310" s="24">
        <v>3</v>
      </c>
      <c r="J5310" s="24" t="s">
        <v>9404</v>
      </c>
      <c r="K5310" s="60" t="s">
        <v>31</v>
      </c>
      <c r="L5310" s="238">
        <v>3</v>
      </c>
      <c r="M5310" s="27">
        <f>L5310*130</f>
        <v>390</v>
      </c>
      <c r="N5310" s="23"/>
      <c r="O5310" s="184" t="s">
        <v>32</v>
      </c>
      <c r="P5310" s="237"/>
    </row>
    <row r="5311" s="83" customFormat="1" ht="18" customHeight="1" spans="1:16">
      <c r="A5311" s="24">
        <v>5306</v>
      </c>
      <c r="B5311" s="24" t="s">
        <v>23</v>
      </c>
      <c r="C5311" s="24" t="s">
        <v>24</v>
      </c>
      <c r="D5311" s="24" t="s">
        <v>25</v>
      </c>
      <c r="E5311" s="60" t="s">
        <v>4460</v>
      </c>
      <c r="F5311" s="60" t="s">
        <v>9382</v>
      </c>
      <c r="G5311" s="37" t="s">
        <v>9406</v>
      </c>
      <c r="H5311" s="24" t="s">
        <v>1583</v>
      </c>
      <c r="I5311" s="24">
        <v>3</v>
      </c>
      <c r="J5311" s="24" t="s">
        <v>9404</v>
      </c>
      <c r="K5311" s="60" t="s">
        <v>31</v>
      </c>
      <c r="L5311" s="238">
        <v>3</v>
      </c>
      <c r="M5311" s="27">
        <f>L5311*312</f>
        <v>936</v>
      </c>
      <c r="N5311" s="23"/>
      <c r="O5311" s="184" t="s">
        <v>32</v>
      </c>
      <c r="P5311" s="237"/>
    </row>
    <row r="5312" s="83" customFormat="1" ht="18" customHeight="1" spans="1:16">
      <c r="A5312" s="24">
        <v>5307</v>
      </c>
      <c r="B5312" s="24" t="s">
        <v>23</v>
      </c>
      <c r="C5312" s="24" t="s">
        <v>24</v>
      </c>
      <c r="D5312" s="24" t="s">
        <v>25</v>
      </c>
      <c r="E5312" s="60" t="s">
        <v>4460</v>
      </c>
      <c r="F5312" s="60" t="s">
        <v>9382</v>
      </c>
      <c r="G5312" s="37" t="s">
        <v>9407</v>
      </c>
      <c r="H5312" s="24" t="s">
        <v>194</v>
      </c>
      <c r="I5312" s="24">
        <v>7</v>
      </c>
      <c r="J5312" s="24" t="s">
        <v>9404</v>
      </c>
      <c r="K5312" s="60" t="s">
        <v>31</v>
      </c>
      <c r="L5312" s="238">
        <v>6</v>
      </c>
      <c r="M5312" s="27">
        <f>L5312*130</f>
        <v>780</v>
      </c>
      <c r="N5312" s="23"/>
      <c r="O5312" s="184" t="s">
        <v>32</v>
      </c>
      <c r="P5312" s="237"/>
    </row>
    <row r="5313" s="83" customFormat="1" ht="18" customHeight="1" spans="1:16">
      <c r="A5313" s="24">
        <v>5308</v>
      </c>
      <c r="B5313" s="24" t="s">
        <v>23</v>
      </c>
      <c r="C5313" s="24" t="s">
        <v>24</v>
      </c>
      <c r="D5313" s="24" t="s">
        <v>25</v>
      </c>
      <c r="E5313" s="60" t="s">
        <v>4460</v>
      </c>
      <c r="F5313" s="60" t="s">
        <v>9382</v>
      </c>
      <c r="G5313" s="37" t="s">
        <v>9408</v>
      </c>
      <c r="H5313" s="24" t="s">
        <v>1583</v>
      </c>
      <c r="I5313" s="24">
        <v>2</v>
      </c>
      <c r="J5313" s="24" t="s">
        <v>9404</v>
      </c>
      <c r="K5313" s="60" t="s">
        <v>31</v>
      </c>
      <c r="L5313" s="238">
        <v>2</v>
      </c>
      <c r="M5313" s="27">
        <f>L5313*312</f>
        <v>624</v>
      </c>
      <c r="N5313" s="23"/>
      <c r="O5313" s="184" t="s">
        <v>32</v>
      </c>
      <c r="P5313" s="237"/>
    </row>
    <row r="5314" s="83" customFormat="1" ht="18" customHeight="1" spans="1:16">
      <c r="A5314" s="24">
        <v>5309</v>
      </c>
      <c r="B5314" s="24" t="s">
        <v>23</v>
      </c>
      <c r="C5314" s="24" t="s">
        <v>24</v>
      </c>
      <c r="D5314" s="24" t="s">
        <v>25</v>
      </c>
      <c r="E5314" s="60" t="s">
        <v>4460</v>
      </c>
      <c r="F5314" s="60" t="s">
        <v>9382</v>
      </c>
      <c r="G5314" s="37" t="s">
        <v>9409</v>
      </c>
      <c r="H5314" s="24" t="s">
        <v>1583</v>
      </c>
      <c r="I5314" s="24">
        <v>2</v>
      </c>
      <c r="J5314" s="24" t="s">
        <v>9404</v>
      </c>
      <c r="K5314" s="60" t="s">
        <v>31</v>
      </c>
      <c r="L5314" s="238">
        <v>2</v>
      </c>
      <c r="M5314" s="27">
        <f>L5314*312</f>
        <v>624</v>
      </c>
      <c r="N5314" s="23"/>
      <c r="O5314" s="184" t="s">
        <v>32</v>
      </c>
      <c r="P5314" s="237"/>
    </row>
    <row r="5315" s="83" customFormat="1" ht="18" customHeight="1" spans="1:16">
      <c r="A5315" s="24">
        <v>5310</v>
      </c>
      <c r="B5315" s="24" t="s">
        <v>23</v>
      </c>
      <c r="C5315" s="24" t="s">
        <v>24</v>
      </c>
      <c r="D5315" s="24" t="s">
        <v>25</v>
      </c>
      <c r="E5315" s="60" t="s">
        <v>4460</v>
      </c>
      <c r="F5315" s="60" t="s">
        <v>9382</v>
      </c>
      <c r="G5315" s="37" t="s">
        <v>9410</v>
      </c>
      <c r="H5315" s="24" t="s">
        <v>1583</v>
      </c>
      <c r="I5315" s="24">
        <v>5</v>
      </c>
      <c r="J5315" s="24" t="s">
        <v>9411</v>
      </c>
      <c r="K5315" s="60" t="s">
        <v>31</v>
      </c>
      <c r="L5315" s="238">
        <v>5</v>
      </c>
      <c r="M5315" s="27">
        <f>L5315*130</f>
        <v>650</v>
      </c>
      <c r="N5315" s="23"/>
      <c r="O5315" s="184" t="s">
        <v>32</v>
      </c>
      <c r="P5315" s="237"/>
    </row>
    <row r="5316" s="83" customFormat="1" ht="18" customHeight="1" spans="1:16">
      <c r="A5316" s="24">
        <v>5311</v>
      </c>
      <c r="B5316" s="24" t="s">
        <v>23</v>
      </c>
      <c r="C5316" s="24" t="s">
        <v>24</v>
      </c>
      <c r="D5316" s="24" t="s">
        <v>25</v>
      </c>
      <c r="E5316" s="60" t="s">
        <v>4460</v>
      </c>
      <c r="F5316" s="60" t="s">
        <v>9382</v>
      </c>
      <c r="G5316" s="37" t="s">
        <v>9412</v>
      </c>
      <c r="H5316" s="24" t="s">
        <v>1583</v>
      </c>
      <c r="I5316" s="24">
        <v>3</v>
      </c>
      <c r="J5316" s="24" t="s">
        <v>9411</v>
      </c>
      <c r="K5316" s="60" t="s">
        <v>31</v>
      </c>
      <c r="L5316" s="238">
        <v>3</v>
      </c>
      <c r="M5316" s="27">
        <f>L5316*312</f>
        <v>936</v>
      </c>
      <c r="N5316" s="23"/>
      <c r="O5316" s="184" t="s">
        <v>32</v>
      </c>
      <c r="P5316" s="237"/>
    </row>
    <row r="5317" s="83" customFormat="1" ht="18" customHeight="1" spans="1:16">
      <c r="A5317" s="24">
        <v>5312</v>
      </c>
      <c r="B5317" s="24" t="s">
        <v>23</v>
      </c>
      <c r="C5317" s="24" t="s">
        <v>24</v>
      </c>
      <c r="D5317" s="24" t="s">
        <v>25</v>
      </c>
      <c r="E5317" s="60" t="s">
        <v>4460</v>
      </c>
      <c r="F5317" s="60" t="s">
        <v>9382</v>
      </c>
      <c r="G5317" s="37" t="s">
        <v>9413</v>
      </c>
      <c r="H5317" s="232" t="s">
        <v>194</v>
      </c>
      <c r="I5317" s="24">
        <v>2</v>
      </c>
      <c r="J5317" s="24" t="s">
        <v>9411</v>
      </c>
      <c r="K5317" s="60" t="s">
        <v>31</v>
      </c>
      <c r="L5317" s="238">
        <v>2</v>
      </c>
      <c r="M5317" s="27">
        <f>L5317*130</f>
        <v>260</v>
      </c>
      <c r="N5317" s="23"/>
      <c r="O5317" s="184" t="s">
        <v>32</v>
      </c>
      <c r="P5317" s="237"/>
    </row>
    <row r="5318" s="83" customFormat="1" ht="18" customHeight="1" spans="1:16">
      <c r="A5318" s="24">
        <v>5313</v>
      </c>
      <c r="B5318" s="24" t="s">
        <v>23</v>
      </c>
      <c r="C5318" s="24" t="s">
        <v>24</v>
      </c>
      <c r="D5318" s="24" t="s">
        <v>25</v>
      </c>
      <c r="E5318" s="60" t="s">
        <v>4460</v>
      </c>
      <c r="F5318" s="60" t="s">
        <v>9382</v>
      </c>
      <c r="G5318" s="37" t="s">
        <v>9076</v>
      </c>
      <c r="H5318" s="232" t="s">
        <v>194</v>
      </c>
      <c r="I5318" s="24">
        <v>3</v>
      </c>
      <c r="J5318" s="24" t="s">
        <v>9411</v>
      </c>
      <c r="K5318" s="60" t="s">
        <v>31</v>
      </c>
      <c r="L5318" s="238">
        <v>3</v>
      </c>
      <c r="M5318" s="27">
        <f>L5318*130</f>
        <v>390</v>
      </c>
      <c r="N5318" s="23"/>
      <c r="O5318" s="184" t="s">
        <v>32</v>
      </c>
      <c r="P5318" s="237"/>
    </row>
    <row r="5319" s="83" customFormat="1" ht="18" customHeight="1" spans="1:16">
      <c r="A5319" s="24">
        <v>5314</v>
      </c>
      <c r="B5319" s="24" t="s">
        <v>23</v>
      </c>
      <c r="C5319" s="24" t="s">
        <v>24</v>
      </c>
      <c r="D5319" s="24" t="s">
        <v>25</v>
      </c>
      <c r="E5319" s="60" t="s">
        <v>4460</v>
      </c>
      <c r="F5319" s="60" t="s">
        <v>9382</v>
      </c>
      <c r="G5319" s="37" t="s">
        <v>9167</v>
      </c>
      <c r="H5319" s="24" t="s">
        <v>1583</v>
      </c>
      <c r="I5319" s="24">
        <v>1</v>
      </c>
      <c r="J5319" s="24" t="s">
        <v>9411</v>
      </c>
      <c r="K5319" s="60" t="s">
        <v>31</v>
      </c>
      <c r="L5319" s="238">
        <v>1</v>
      </c>
      <c r="M5319" s="27">
        <f>L5319*312</f>
        <v>312</v>
      </c>
      <c r="N5319" s="23"/>
      <c r="O5319" s="184" t="s">
        <v>32</v>
      </c>
      <c r="P5319" s="237"/>
    </row>
    <row r="5320" s="83" customFormat="1" ht="18" customHeight="1" spans="1:16">
      <c r="A5320" s="24">
        <v>5315</v>
      </c>
      <c r="B5320" s="24" t="s">
        <v>23</v>
      </c>
      <c r="C5320" s="24" t="s">
        <v>24</v>
      </c>
      <c r="D5320" s="24" t="s">
        <v>25</v>
      </c>
      <c r="E5320" s="60" t="s">
        <v>4460</v>
      </c>
      <c r="F5320" s="60" t="s">
        <v>9382</v>
      </c>
      <c r="G5320" s="37" t="s">
        <v>9414</v>
      </c>
      <c r="H5320" s="24" t="s">
        <v>1583</v>
      </c>
      <c r="I5320" s="24">
        <v>6</v>
      </c>
      <c r="J5320" s="24" t="s">
        <v>9411</v>
      </c>
      <c r="K5320" s="60" t="s">
        <v>31</v>
      </c>
      <c r="L5320" s="238">
        <v>6</v>
      </c>
      <c r="M5320" s="27">
        <f>L5320*130</f>
        <v>780</v>
      </c>
      <c r="N5320" s="23"/>
      <c r="O5320" s="184" t="s">
        <v>32</v>
      </c>
      <c r="P5320" s="237"/>
    </row>
    <row r="5321" s="225" customFormat="1" ht="18" customHeight="1" spans="1:16">
      <c r="A5321" s="24">
        <v>5316</v>
      </c>
      <c r="B5321" s="24" t="s">
        <v>23</v>
      </c>
      <c r="C5321" s="24" t="s">
        <v>24</v>
      </c>
      <c r="D5321" s="24" t="s">
        <v>25</v>
      </c>
      <c r="E5321" s="60" t="s">
        <v>4460</v>
      </c>
      <c r="F5321" s="60" t="s">
        <v>9382</v>
      </c>
      <c r="G5321" s="37" t="s">
        <v>9415</v>
      </c>
      <c r="H5321" s="24" t="s">
        <v>9416</v>
      </c>
      <c r="I5321" s="24">
        <v>5</v>
      </c>
      <c r="J5321" s="24" t="s">
        <v>9411</v>
      </c>
      <c r="K5321" s="60" t="s">
        <v>31</v>
      </c>
      <c r="L5321" s="238">
        <v>4</v>
      </c>
      <c r="M5321" s="27">
        <f>L5321*130</f>
        <v>520</v>
      </c>
      <c r="N5321" s="244"/>
      <c r="O5321" s="184" t="s">
        <v>32</v>
      </c>
      <c r="P5321" s="249"/>
    </row>
    <row r="5322" s="83" customFormat="1" ht="18" customHeight="1" spans="1:16">
      <c r="A5322" s="24">
        <v>5317</v>
      </c>
      <c r="B5322" s="24" t="s">
        <v>23</v>
      </c>
      <c r="C5322" s="24" t="s">
        <v>24</v>
      </c>
      <c r="D5322" s="24" t="s">
        <v>25</v>
      </c>
      <c r="E5322" s="60" t="s">
        <v>4460</v>
      </c>
      <c r="F5322" s="60" t="s">
        <v>9382</v>
      </c>
      <c r="G5322" s="37" t="s">
        <v>3345</v>
      </c>
      <c r="H5322" s="24" t="s">
        <v>194</v>
      </c>
      <c r="I5322" s="24">
        <v>4</v>
      </c>
      <c r="J5322" s="24" t="s">
        <v>9384</v>
      </c>
      <c r="K5322" s="60" t="s">
        <v>31</v>
      </c>
      <c r="L5322" s="238">
        <v>4</v>
      </c>
      <c r="M5322" s="27">
        <f>L5322*130</f>
        <v>520</v>
      </c>
      <c r="N5322" s="23"/>
      <c r="O5322" s="184" t="s">
        <v>32</v>
      </c>
      <c r="P5322" s="237"/>
    </row>
    <row r="5323" s="83" customFormat="1" ht="18" customHeight="1" spans="1:16">
      <c r="A5323" s="24">
        <v>5318</v>
      </c>
      <c r="B5323" s="24" t="s">
        <v>23</v>
      </c>
      <c r="C5323" s="24" t="s">
        <v>24</v>
      </c>
      <c r="D5323" s="24" t="s">
        <v>25</v>
      </c>
      <c r="E5323" s="60" t="s">
        <v>4460</v>
      </c>
      <c r="F5323" s="60" t="s">
        <v>9382</v>
      </c>
      <c r="G5323" s="37" t="s">
        <v>9417</v>
      </c>
      <c r="H5323" s="232" t="s">
        <v>194</v>
      </c>
      <c r="I5323" s="24">
        <v>2</v>
      </c>
      <c r="J5323" s="24" t="s">
        <v>9384</v>
      </c>
      <c r="K5323" s="60" t="s">
        <v>31</v>
      </c>
      <c r="L5323" s="238">
        <v>2</v>
      </c>
      <c r="M5323" s="27">
        <f>L5323*130</f>
        <v>260</v>
      </c>
      <c r="N5323" s="23"/>
      <c r="O5323" s="184" t="s">
        <v>32</v>
      </c>
      <c r="P5323" s="237"/>
    </row>
    <row r="5324" s="83" customFormat="1" ht="18" customHeight="1" spans="1:16">
      <c r="A5324" s="24">
        <v>5319</v>
      </c>
      <c r="B5324" s="24" t="s">
        <v>23</v>
      </c>
      <c r="C5324" s="24" t="s">
        <v>24</v>
      </c>
      <c r="D5324" s="24" t="s">
        <v>25</v>
      </c>
      <c r="E5324" s="60" t="s">
        <v>4460</v>
      </c>
      <c r="F5324" s="60" t="s">
        <v>9382</v>
      </c>
      <c r="G5324" s="37" t="s">
        <v>9418</v>
      </c>
      <c r="H5324" s="24" t="s">
        <v>1583</v>
      </c>
      <c r="I5324" s="24">
        <v>2</v>
      </c>
      <c r="J5324" s="24" t="s">
        <v>9384</v>
      </c>
      <c r="K5324" s="60" t="s">
        <v>31</v>
      </c>
      <c r="L5324" s="238">
        <v>2</v>
      </c>
      <c r="M5324" s="27">
        <f>L5324*312</f>
        <v>624</v>
      </c>
      <c r="N5324" s="23"/>
      <c r="O5324" s="184" t="s">
        <v>32</v>
      </c>
      <c r="P5324" s="237"/>
    </row>
    <row r="5325" s="83" customFormat="1" ht="18" customHeight="1" spans="1:16">
      <c r="A5325" s="24">
        <v>5320</v>
      </c>
      <c r="B5325" s="24" t="s">
        <v>23</v>
      </c>
      <c r="C5325" s="24" t="s">
        <v>24</v>
      </c>
      <c r="D5325" s="24" t="s">
        <v>25</v>
      </c>
      <c r="E5325" s="60" t="s">
        <v>4460</v>
      </c>
      <c r="F5325" s="60" t="s">
        <v>9382</v>
      </c>
      <c r="G5325" s="37" t="s">
        <v>9419</v>
      </c>
      <c r="H5325" s="24" t="s">
        <v>1583</v>
      </c>
      <c r="I5325" s="24">
        <v>3</v>
      </c>
      <c r="J5325" s="24" t="s">
        <v>9384</v>
      </c>
      <c r="K5325" s="60" t="s">
        <v>31</v>
      </c>
      <c r="L5325" s="238">
        <v>2</v>
      </c>
      <c r="M5325" s="27">
        <f>L5325*312</f>
        <v>624</v>
      </c>
      <c r="N5325" s="23"/>
      <c r="O5325" s="184" t="s">
        <v>32</v>
      </c>
      <c r="P5325" s="237"/>
    </row>
    <row r="5326" s="83" customFormat="1" ht="18" customHeight="1" spans="1:16">
      <c r="A5326" s="24">
        <v>5321</v>
      </c>
      <c r="B5326" s="24" t="s">
        <v>23</v>
      </c>
      <c r="C5326" s="24" t="s">
        <v>24</v>
      </c>
      <c r="D5326" s="24" t="s">
        <v>25</v>
      </c>
      <c r="E5326" s="60" t="s">
        <v>4460</v>
      </c>
      <c r="F5326" s="60" t="s">
        <v>9382</v>
      </c>
      <c r="G5326" s="37" t="s">
        <v>7285</v>
      </c>
      <c r="H5326" s="24" t="s">
        <v>194</v>
      </c>
      <c r="I5326" s="24">
        <v>4</v>
      </c>
      <c r="J5326" s="24" t="s">
        <v>9384</v>
      </c>
      <c r="K5326" s="60" t="s">
        <v>31</v>
      </c>
      <c r="L5326" s="238">
        <v>4</v>
      </c>
      <c r="M5326" s="27">
        <f t="shared" ref="M5326:M5351" si="253">L5326*130</f>
        <v>520</v>
      </c>
      <c r="N5326" s="23"/>
      <c r="O5326" s="184" t="s">
        <v>32</v>
      </c>
      <c r="P5326" s="237"/>
    </row>
    <row r="5327" s="83" customFormat="1" ht="18" customHeight="1" spans="1:16">
      <c r="A5327" s="24">
        <v>5322</v>
      </c>
      <c r="B5327" s="24" t="s">
        <v>23</v>
      </c>
      <c r="C5327" s="24" t="s">
        <v>24</v>
      </c>
      <c r="D5327" s="24" t="s">
        <v>25</v>
      </c>
      <c r="E5327" s="60" t="s">
        <v>4460</v>
      </c>
      <c r="F5327" s="60" t="s">
        <v>9382</v>
      </c>
      <c r="G5327" s="37" t="s">
        <v>9143</v>
      </c>
      <c r="H5327" s="24" t="s">
        <v>194</v>
      </c>
      <c r="I5327" s="24">
        <v>4</v>
      </c>
      <c r="J5327" s="24" t="s">
        <v>9384</v>
      </c>
      <c r="K5327" s="60" t="s">
        <v>31</v>
      </c>
      <c r="L5327" s="238">
        <v>4</v>
      </c>
      <c r="M5327" s="27">
        <f t="shared" si="253"/>
        <v>520</v>
      </c>
      <c r="N5327" s="23"/>
      <c r="O5327" s="184" t="s">
        <v>32</v>
      </c>
      <c r="P5327" s="237"/>
    </row>
    <row r="5328" s="83" customFormat="1" ht="18" customHeight="1" spans="1:16">
      <c r="A5328" s="24">
        <v>5323</v>
      </c>
      <c r="B5328" s="24" t="s">
        <v>23</v>
      </c>
      <c r="C5328" s="24" t="s">
        <v>24</v>
      </c>
      <c r="D5328" s="24" t="s">
        <v>25</v>
      </c>
      <c r="E5328" s="60" t="s">
        <v>4460</v>
      </c>
      <c r="F5328" s="60" t="s">
        <v>9382</v>
      </c>
      <c r="G5328" s="37" t="s">
        <v>9420</v>
      </c>
      <c r="H5328" s="232" t="s">
        <v>194</v>
      </c>
      <c r="I5328" s="24">
        <v>3</v>
      </c>
      <c r="J5328" s="24" t="s">
        <v>9384</v>
      </c>
      <c r="K5328" s="60" t="s">
        <v>31</v>
      </c>
      <c r="L5328" s="238">
        <v>3</v>
      </c>
      <c r="M5328" s="27">
        <f t="shared" si="253"/>
        <v>390</v>
      </c>
      <c r="N5328" s="23"/>
      <c r="O5328" s="184" t="s">
        <v>32</v>
      </c>
      <c r="P5328" s="237"/>
    </row>
    <row r="5329" s="83" customFormat="1" ht="18" customHeight="1" spans="1:16">
      <c r="A5329" s="24">
        <v>5324</v>
      </c>
      <c r="B5329" s="24" t="s">
        <v>23</v>
      </c>
      <c r="C5329" s="24" t="s">
        <v>24</v>
      </c>
      <c r="D5329" s="24" t="s">
        <v>25</v>
      </c>
      <c r="E5329" s="60" t="s">
        <v>4460</v>
      </c>
      <c r="F5329" s="60" t="s">
        <v>9382</v>
      </c>
      <c r="G5329" s="37" t="s">
        <v>9421</v>
      </c>
      <c r="H5329" s="24" t="s">
        <v>194</v>
      </c>
      <c r="I5329" s="24">
        <v>6</v>
      </c>
      <c r="J5329" s="24" t="s">
        <v>9384</v>
      </c>
      <c r="K5329" s="60" t="s">
        <v>31</v>
      </c>
      <c r="L5329" s="238">
        <v>6</v>
      </c>
      <c r="M5329" s="27">
        <f t="shared" si="253"/>
        <v>780</v>
      </c>
      <c r="N5329" s="23"/>
      <c r="O5329" s="184" t="s">
        <v>32</v>
      </c>
      <c r="P5329" s="237"/>
    </row>
    <row r="5330" s="83" customFormat="1" ht="18" customHeight="1" spans="1:16">
      <c r="A5330" s="24">
        <v>5325</v>
      </c>
      <c r="B5330" s="24" t="s">
        <v>23</v>
      </c>
      <c r="C5330" s="24" t="s">
        <v>24</v>
      </c>
      <c r="D5330" s="24" t="s">
        <v>25</v>
      </c>
      <c r="E5330" s="60" t="s">
        <v>4460</v>
      </c>
      <c r="F5330" s="60" t="s">
        <v>9382</v>
      </c>
      <c r="G5330" s="37" t="s">
        <v>9422</v>
      </c>
      <c r="H5330" s="24" t="s">
        <v>194</v>
      </c>
      <c r="I5330" s="24">
        <v>5</v>
      </c>
      <c r="J5330" s="24" t="s">
        <v>9384</v>
      </c>
      <c r="K5330" s="60" t="s">
        <v>31</v>
      </c>
      <c r="L5330" s="238">
        <v>5</v>
      </c>
      <c r="M5330" s="27">
        <f t="shared" si="253"/>
        <v>650</v>
      </c>
      <c r="N5330" s="23"/>
      <c r="O5330" s="184" t="s">
        <v>32</v>
      </c>
      <c r="P5330" s="237"/>
    </row>
    <row r="5331" s="83" customFormat="1" ht="18" customHeight="1" spans="1:16">
      <c r="A5331" s="24">
        <v>5326</v>
      </c>
      <c r="B5331" s="24" t="s">
        <v>23</v>
      </c>
      <c r="C5331" s="24" t="s">
        <v>24</v>
      </c>
      <c r="D5331" s="24" t="s">
        <v>25</v>
      </c>
      <c r="E5331" s="60" t="s">
        <v>4460</v>
      </c>
      <c r="F5331" s="60" t="s">
        <v>9382</v>
      </c>
      <c r="G5331" s="37" t="s">
        <v>9423</v>
      </c>
      <c r="H5331" s="24" t="s">
        <v>194</v>
      </c>
      <c r="I5331" s="24">
        <v>7</v>
      </c>
      <c r="J5331" s="24" t="s">
        <v>9384</v>
      </c>
      <c r="K5331" s="60" t="s">
        <v>31</v>
      </c>
      <c r="L5331" s="238">
        <v>7</v>
      </c>
      <c r="M5331" s="27">
        <f t="shared" si="253"/>
        <v>910</v>
      </c>
      <c r="N5331" s="23"/>
      <c r="O5331" s="184" t="s">
        <v>32</v>
      </c>
      <c r="P5331" s="237"/>
    </row>
    <row r="5332" s="83" customFormat="1" ht="18" customHeight="1" spans="1:16">
      <c r="A5332" s="24">
        <v>5327</v>
      </c>
      <c r="B5332" s="24" t="s">
        <v>23</v>
      </c>
      <c r="C5332" s="24" t="s">
        <v>24</v>
      </c>
      <c r="D5332" s="24" t="s">
        <v>25</v>
      </c>
      <c r="E5332" s="60" t="s">
        <v>4460</v>
      </c>
      <c r="F5332" s="60" t="s">
        <v>9382</v>
      </c>
      <c r="G5332" s="37" t="s">
        <v>9424</v>
      </c>
      <c r="H5332" s="24" t="s">
        <v>194</v>
      </c>
      <c r="I5332" s="24">
        <v>4</v>
      </c>
      <c r="J5332" s="24" t="s">
        <v>9384</v>
      </c>
      <c r="K5332" s="60" t="s">
        <v>31</v>
      </c>
      <c r="L5332" s="238">
        <v>4</v>
      </c>
      <c r="M5332" s="27">
        <f t="shared" si="253"/>
        <v>520</v>
      </c>
      <c r="N5332" s="23"/>
      <c r="O5332" s="184" t="s">
        <v>32</v>
      </c>
      <c r="P5332" s="237"/>
    </row>
    <row r="5333" s="83" customFormat="1" ht="18" customHeight="1" spans="1:16">
      <c r="A5333" s="24">
        <v>5328</v>
      </c>
      <c r="B5333" s="24" t="s">
        <v>23</v>
      </c>
      <c r="C5333" s="24" t="s">
        <v>24</v>
      </c>
      <c r="D5333" s="24" t="s">
        <v>25</v>
      </c>
      <c r="E5333" s="60" t="s">
        <v>4460</v>
      </c>
      <c r="F5333" s="60" t="s">
        <v>9382</v>
      </c>
      <c r="G5333" s="37" t="s">
        <v>9425</v>
      </c>
      <c r="H5333" s="232" t="s">
        <v>194</v>
      </c>
      <c r="I5333" s="24">
        <v>3</v>
      </c>
      <c r="J5333" s="24" t="s">
        <v>9384</v>
      </c>
      <c r="K5333" s="60" t="s">
        <v>31</v>
      </c>
      <c r="L5333" s="238">
        <v>3</v>
      </c>
      <c r="M5333" s="27">
        <f t="shared" si="253"/>
        <v>390</v>
      </c>
      <c r="N5333" s="23"/>
      <c r="O5333" s="184" t="s">
        <v>32</v>
      </c>
      <c r="P5333" s="237"/>
    </row>
    <row r="5334" s="83" customFormat="1" ht="18" customHeight="1" spans="1:16">
      <c r="A5334" s="24">
        <v>5329</v>
      </c>
      <c r="B5334" s="24" t="s">
        <v>23</v>
      </c>
      <c r="C5334" s="24" t="s">
        <v>24</v>
      </c>
      <c r="D5334" s="24" t="s">
        <v>25</v>
      </c>
      <c r="E5334" s="60" t="s">
        <v>4460</v>
      </c>
      <c r="F5334" s="60" t="s">
        <v>9382</v>
      </c>
      <c r="G5334" s="37" t="s">
        <v>9426</v>
      </c>
      <c r="H5334" s="24" t="s">
        <v>194</v>
      </c>
      <c r="I5334" s="24">
        <v>6</v>
      </c>
      <c r="J5334" s="24" t="s">
        <v>9427</v>
      </c>
      <c r="K5334" s="60" t="s">
        <v>31</v>
      </c>
      <c r="L5334" s="238">
        <v>5</v>
      </c>
      <c r="M5334" s="27">
        <f t="shared" si="253"/>
        <v>650</v>
      </c>
      <c r="N5334" s="23"/>
      <c r="O5334" s="184" t="s">
        <v>32</v>
      </c>
      <c r="P5334" s="237"/>
    </row>
    <row r="5335" s="83" customFormat="1" ht="18" customHeight="1" spans="1:16">
      <c r="A5335" s="24">
        <v>5330</v>
      </c>
      <c r="B5335" s="24" t="s">
        <v>23</v>
      </c>
      <c r="C5335" s="24" t="s">
        <v>24</v>
      </c>
      <c r="D5335" s="24" t="s">
        <v>25</v>
      </c>
      <c r="E5335" s="60" t="s">
        <v>4460</v>
      </c>
      <c r="F5335" s="60" t="s">
        <v>9382</v>
      </c>
      <c r="G5335" s="37" t="s">
        <v>9428</v>
      </c>
      <c r="H5335" s="232" t="s">
        <v>194</v>
      </c>
      <c r="I5335" s="24">
        <v>3</v>
      </c>
      <c r="J5335" s="24" t="s">
        <v>9427</v>
      </c>
      <c r="K5335" s="60" t="s">
        <v>31</v>
      </c>
      <c r="L5335" s="238">
        <v>3</v>
      </c>
      <c r="M5335" s="27">
        <f t="shared" si="253"/>
        <v>390</v>
      </c>
      <c r="N5335" s="23"/>
      <c r="O5335" s="184" t="s">
        <v>32</v>
      </c>
      <c r="P5335" s="237"/>
    </row>
    <row r="5336" s="83" customFormat="1" ht="18" customHeight="1" spans="1:16">
      <c r="A5336" s="24">
        <v>5331</v>
      </c>
      <c r="B5336" s="24" t="s">
        <v>23</v>
      </c>
      <c r="C5336" s="24" t="s">
        <v>24</v>
      </c>
      <c r="D5336" s="24" t="s">
        <v>25</v>
      </c>
      <c r="E5336" s="60" t="s">
        <v>4460</v>
      </c>
      <c r="F5336" s="60" t="s">
        <v>9382</v>
      </c>
      <c r="G5336" s="37" t="s">
        <v>9429</v>
      </c>
      <c r="H5336" s="24" t="s">
        <v>194</v>
      </c>
      <c r="I5336" s="24">
        <v>4</v>
      </c>
      <c r="J5336" s="24" t="s">
        <v>9427</v>
      </c>
      <c r="K5336" s="60" t="s">
        <v>31</v>
      </c>
      <c r="L5336" s="238">
        <v>4</v>
      </c>
      <c r="M5336" s="27">
        <f t="shared" si="253"/>
        <v>520</v>
      </c>
      <c r="N5336" s="23"/>
      <c r="O5336" s="184" t="s">
        <v>32</v>
      </c>
      <c r="P5336" s="237"/>
    </row>
    <row r="5337" s="83" customFormat="1" ht="18" customHeight="1" spans="1:16">
      <c r="A5337" s="24">
        <v>5332</v>
      </c>
      <c r="B5337" s="24" t="s">
        <v>23</v>
      </c>
      <c r="C5337" s="24" t="s">
        <v>24</v>
      </c>
      <c r="D5337" s="24" t="s">
        <v>25</v>
      </c>
      <c r="E5337" s="60" t="s">
        <v>4460</v>
      </c>
      <c r="F5337" s="60" t="s">
        <v>9382</v>
      </c>
      <c r="G5337" s="37" t="s">
        <v>9430</v>
      </c>
      <c r="H5337" s="232" t="s">
        <v>194</v>
      </c>
      <c r="I5337" s="24">
        <v>3</v>
      </c>
      <c r="J5337" s="24" t="s">
        <v>9431</v>
      </c>
      <c r="K5337" s="60" t="s">
        <v>31</v>
      </c>
      <c r="L5337" s="238">
        <v>3</v>
      </c>
      <c r="M5337" s="27">
        <f t="shared" si="253"/>
        <v>390</v>
      </c>
      <c r="N5337" s="23"/>
      <c r="O5337" s="184" t="s">
        <v>32</v>
      </c>
      <c r="P5337" s="237"/>
    </row>
    <row r="5338" s="83" customFormat="1" ht="18" customHeight="1" spans="1:16">
      <c r="A5338" s="24">
        <v>5333</v>
      </c>
      <c r="B5338" s="24" t="s">
        <v>23</v>
      </c>
      <c r="C5338" s="24" t="s">
        <v>24</v>
      </c>
      <c r="D5338" s="24" t="s">
        <v>25</v>
      </c>
      <c r="E5338" s="60" t="s">
        <v>4460</v>
      </c>
      <c r="F5338" s="60" t="s">
        <v>9382</v>
      </c>
      <c r="G5338" s="37" t="s">
        <v>9432</v>
      </c>
      <c r="H5338" s="24" t="s">
        <v>194</v>
      </c>
      <c r="I5338" s="24">
        <v>8</v>
      </c>
      <c r="J5338" s="24" t="s">
        <v>9431</v>
      </c>
      <c r="K5338" s="60" t="s">
        <v>31</v>
      </c>
      <c r="L5338" s="238">
        <v>6</v>
      </c>
      <c r="M5338" s="27">
        <f t="shared" si="253"/>
        <v>780</v>
      </c>
      <c r="N5338" s="23"/>
      <c r="O5338" s="184" t="s">
        <v>32</v>
      </c>
      <c r="P5338" s="237"/>
    </row>
    <row r="5339" s="83" customFormat="1" ht="18" customHeight="1" spans="1:16">
      <c r="A5339" s="24">
        <v>5334</v>
      </c>
      <c r="B5339" s="24" t="s">
        <v>23</v>
      </c>
      <c r="C5339" s="24" t="s">
        <v>24</v>
      </c>
      <c r="D5339" s="24" t="s">
        <v>25</v>
      </c>
      <c r="E5339" s="60" t="s">
        <v>4460</v>
      </c>
      <c r="F5339" s="60" t="s">
        <v>9382</v>
      </c>
      <c r="G5339" s="37" t="s">
        <v>5684</v>
      </c>
      <c r="H5339" s="24" t="s">
        <v>194</v>
      </c>
      <c r="I5339" s="24">
        <v>6</v>
      </c>
      <c r="J5339" s="24" t="s">
        <v>9431</v>
      </c>
      <c r="K5339" s="60" t="s">
        <v>31</v>
      </c>
      <c r="L5339" s="238">
        <v>6</v>
      </c>
      <c r="M5339" s="27">
        <f t="shared" si="253"/>
        <v>780</v>
      </c>
      <c r="N5339" s="23"/>
      <c r="O5339" s="184" t="s">
        <v>32</v>
      </c>
      <c r="P5339" s="237"/>
    </row>
    <row r="5340" s="83" customFormat="1" ht="18" customHeight="1" spans="1:16">
      <c r="A5340" s="24">
        <v>5335</v>
      </c>
      <c r="B5340" s="24" t="s">
        <v>23</v>
      </c>
      <c r="C5340" s="24" t="s">
        <v>24</v>
      </c>
      <c r="D5340" s="24" t="s">
        <v>25</v>
      </c>
      <c r="E5340" s="60" t="s">
        <v>4460</v>
      </c>
      <c r="F5340" s="60" t="s">
        <v>9382</v>
      </c>
      <c r="G5340" s="37" t="s">
        <v>9433</v>
      </c>
      <c r="H5340" s="24" t="s">
        <v>194</v>
      </c>
      <c r="I5340" s="24">
        <v>7</v>
      </c>
      <c r="J5340" s="24" t="s">
        <v>9431</v>
      </c>
      <c r="K5340" s="60" t="s">
        <v>31</v>
      </c>
      <c r="L5340" s="238">
        <v>7</v>
      </c>
      <c r="M5340" s="27">
        <f t="shared" si="253"/>
        <v>910</v>
      </c>
      <c r="N5340" s="23"/>
      <c r="O5340" s="184" t="s">
        <v>32</v>
      </c>
      <c r="P5340" s="237"/>
    </row>
    <row r="5341" s="83" customFormat="1" ht="18" customHeight="1" spans="1:16">
      <c r="A5341" s="24">
        <v>5336</v>
      </c>
      <c r="B5341" s="24" t="s">
        <v>23</v>
      </c>
      <c r="C5341" s="24" t="s">
        <v>24</v>
      </c>
      <c r="D5341" s="24" t="s">
        <v>25</v>
      </c>
      <c r="E5341" s="60" t="s">
        <v>4460</v>
      </c>
      <c r="F5341" s="60" t="s">
        <v>9382</v>
      </c>
      <c r="G5341" s="37" t="s">
        <v>9434</v>
      </c>
      <c r="H5341" s="24" t="s">
        <v>194</v>
      </c>
      <c r="I5341" s="24">
        <v>5</v>
      </c>
      <c r="J5341" s="24" t="s">
        <v>9431</v>
      </c>
      <c r="K5341" s="60" t="s">
        <v>31</v>
      </c>
      <c r="L5341" s="238">
        <v>5</v>
      </c>
      <c r="M5341" s="27">
        <f t="shared" si="253"/>
        <v>650</v>
      </c>
      <c r="N5341" s="23"/>
      <c r="O5341" s="184" t="s">
        <v>32</v>
      </c>
      <c r="P5341" s="237"/>
    </row>
    <row r="5342" s="83" customFormat="1" ht="18" customHeight="1" spans="1:16">
      <c r="A5342" s="24">
        <v>5337</v>
      </c>
      <c r="B5342" s="24" t="s">
        <v>23</v>
      </c>
      <c r="C5342" s="24" t="s">
        <v>24</v>
      </c>
      <c r="D5342" s="24" t="s">
        <v>25</v>
      </c>
      <c r="E5342" s="60" t="s">
        <v>4460</v>
      </c>
      <c r="F5342" s="60" t="s">
        <v>9382</v>
      </c>
      <c r="G5342" s="37" t="s">
        <v>9435</v>
      </c>
      <c r="H5342" s="24" t="s">
        <v>194</v>
      </c>
      <c r="I5342" s="24">
        <v>7</v>
      </c>
      <c r="J5342" s="24" t="s">
        <v>9431</v>
      </c>
      <c r="K5342" s="60" t="s">
        <v>31</v>
      </c>
      <c r="L5342" s="238">
        <v>7</v>
      </c>
      <c r="M5342" s="27">
        <f t="shared" si="253"/>
        <v>910</v>
      </c>
      <c r="N5342" s="23"/>
      <c r="O5342" s="184" t="s">
        <v>32</v>
      </c>
      <c r="P5342" s="237"/>
    </row>
    <row r="5343" s="83" customFormat="1" ht="18" customHeight="1" spans="1:16">
      <c r="A5343" s="24">
        <v>5338</v>
      </c>
      <c r="B5343" s="24" t="s">
        <v>23</v>
      </c>
      <c r="C5343" s="24" t="s">
        <v>24</v>
      </c>
      <c r="D5343" s="24" t="s">
        <v>25</v>
      </c>
      <c r="E5343" s="60" t="s">
        <v>4460</v>
      </c>
      <c r="F5343" s="60" t="s">
        <v>9382</v>
      </c>
      <c r="G5343" s="37" t="s">
        <v>9436</v>
      </c>
      <c r="H5343" s="24" t="s">
        <v>194</v>
      </c>
      <c r="I5343" s="24">
        <v>5</v>
      </c>
      <c r="J5343" s="24" t="s">
        <v>9431</v>
      </c>
      <c r="K5343" s="60" t="s">
        <v>31</v>
      </c>
      <c r="L5343" s="238">
        <v>5</v>
      </c>
      <c r="M5343" s="27">
        <f t="shared" si="253"/>
        <v>650</v>
      </c>
      <c r="N5343" s="23"/>
      <c r="O5343" s="184" t="s">
        <v>32</v>
      </c>
      <c r="P5343" s="237"/>
    </row>
    <row r="5344" s="83" customFormat="1" ht="18" customHeight="1" spans="1:16">
      <c r="A5344" s="24">
        <v>5339</v>
      </c>
      <c r="B5344" s="24" t="s">
        <v>23</v>
      </c>
      <c r="C5344" s="24" t="s">
        <v>24</v>
      </c>
      <c r="D5344" s="24" t="s">
        <v>25</v>
      </c>
      <c r="E5344" s="60" t="s">
        <v>4460</v>
      </c>
      <c r="F5344" s="60" t="s">
        <v>9382</v>
      </c>
      <c r="G5344" s="37" t="s">
        <v>9437</v>
      </c>
      <c r="H5344" s="24" t="s">
        <v>194</v>
      </c>
      <c r="I5344" s="24">
        <v>4</v>
      </c>
      <c r="J5344" s="24" t="s">
        <v>9438</v>
      </c>
      <c r="K5344" s="60" t="s">
        <v>31</v>
      </c>
      <c r="L5344" s="238">
        <v>4</v>
      </c>
      <c r="M5344" s="27">
        <f t="shared" si="253"/>
        <v>520</v>
      </c>
      <c r="N5344" s="23"/>
      <c r="O5344" s="184" t="s">
        <v>32</v>
      </c>
      <c r="P5344" s="237"/>
    </row>
    <row r="5345" s="225" customFormat="1" ht="18" customHeight="1" spans="1:16">
      <c r="A5345" s="24">
        <v>5340</v>
      </c>
      <c r="B5345" s="24" t="s">
        <v>23</v>
      </c>
      <c r="C5345" s="24" t="s">
        <v>24</v>
      </c>
      <c r="D5345" s="24" t="s">
        <v>25</v>
      </c>
      <c r="E5345" s="60" t="s">
        <v>4460</v>
      </c>
      <c r="F5345" s="60" t="s">
        <v>9382</v>
      </c>
      <c r="G5345" s="37" t="s">
        <v>9439</v>
      </c>
      <c r="H5345" s="24" t="s">
        <v>1583</v>
      </c>
      <c r="I5345" s="24">
        <v>6</v>
      </c>
      <c r="J5345" s="24" t="s">
        <v>9438</v>
      </c>
      <c r="K5345" s="60" t="s">
        <v>31</v>
      </c>
      <c r="L5345" s="238">
        <v>5</v>
      </c>
      <c r="M5345" s="27">
        <f t="shared" si="253"/>
        <v>650</v>
      </c>
      <c r="N5345" s="244"/>
      <c r="O5345" s="184" t="s">
        <v>32</v>
      </c>
      <c r="P5345" s="249"/>
    </row>
    <row r="5346" s="83" customFormat="1" ht="18" customHeight="1" spans="1:16">
      <c r="A5346" s="24">
        <v>5341</v>
      </c>
      <c r="B5346" s="24" t="s">
        <v>23</v>
      </c>
      <c r="C5346" s="24" t="s">
        <v>24</v>
      </c>
      <c r="D5346" s="24" t="s">
        <v>25</v>
      </c>
      <c r="E5346" s="60" t="s">
        <v>4460</v>
      </c>
      <c r="F5346" s="60" t="s">
        <v>9382</v>
      </c>
      <c r="G5346" s="37" t="s">
        <v>9440</v>
      </c>
      <c r="H5346" s="24" t="s">
        <v>194</v>
      </c>
      <c r="I5346" s="24">
        <v>7</v>
      </c>
      <c r="J5346" s="24" t="s">
        <v>9438</v>
      </c>
      <c r="K5346" s="60" t="s">
        <v>31</v>
      </c>
      <c r="L5346" s="238">
        <v>7</v>
      </c>
      <c r="M5346" s="27">
        <f t="shared" si="253"/>
        <v>910</v>
      </c>
      <c r="N5346" s="23"/>
      <c r="O5346" s="184" t="s">
        <v>32</v>
      </c>
      <c r="P5346" s="237"/>
    </row>
    <row r="5347" s="83" customFormat="1" ht="18" customHeight="1" spans="1:16">
      <c r="A5347" s="24">
        <v>5342</v>
      </c>
      <c r="B5347" s="24" t="s">
        <v>23</v>
      </c>
      <c r="C5347" s="24" t="s">
        <v>24</v>
      </c>
      <c r="D5347" s="24" t="s">
        <v>25</v>
      </c>
      <c r="E5347" s="60" t="s">
        <v>4460</v>
      </c>
      <c r="F5347" s="60" t="s">
        <v>9382</v>
      </c>
      <c r="G5347" s="37" t="s">
        <v>9441</v>
      </c>
      <c r="H5347" s="24" t="s">
        <v>194</v>
      </c>
      <c r="I5347" s="24">
        <v>5</v>
      </c>
      <c r="J5347" s="24" t="s">
        <v>9438</v>
      </c>
      <c r="K5347" s="60" t="s">
        <v>31</v>
      </c>
      <c r="L5347" s="238">
        <v>5</v>
      </c>
      <c r="M5347" s="27">
        <f t="shared" si="253"/>
        <v>650</v>
      </c>
      <c r="N5347" s="23"/>
      <c r="O5347" s="184" t="s">
        <v>32</v>
      </c>
      <c r="P5347" s="237"/>
    </row>
    <row r="5348" s="83" customFormat="1" ht="18" customHeight="1" spans="1:16">
      <c r="A5348" s="24">
        <v>5343</v>
      </c>
      <c r="B5348" s="24" t="s">
        <v>23</v>
      </c>
      <c r="C5348" s="24" t="s">
        <v>24</v>
      </c>
      <c r="D5348" s="24" t="s">
        <v>25</v>
      </c>
      <c r="E5348" s="60" t="s">
        <v>4460</v>
      </c>
      <c r="F5348" s="60" t="s">
        <v>9382</v>
      </c>
      <c r="G5348" s="37" t="s">
        <v>9442</v>
      </c>
      <c r="H5348" s="24" t="s">
        <v>194</v>
      </c>
      <c r="I5348" s="24">
        <v>6</v>
      </c>
      <c r="J5348" s="24" t="s">
        <v>9438</v>
      </c>
      <c r="K5348" s="60" t="s">
        <v>31</v>
      </c>
      <c r="L5348" s="238">
        <v>6</v>
      </c>
      <c r="M5348" s="27">
        <f t="shared" si="253"/>
        <v>780</v>
      </c>
      <c r="N5348" s="23"/>
      <c r="O5348" s="184" t="s">
        <v>32</v>
      </c>
      <c r="P5348" s="237"/>
    </row>
    <row r="5349" s="83" customFormat="1" ht="18" customHeight="1" spans="1:16">
      <c r="A5349" s="24">
        <v>5344</v>
      </c>
      <c r="B5349" s="24" t="s">
        <v>23</v>
      </c>
      <c r="C5349" s="24" t="s">
        <v>24</v>
      </c>
      <c r="D5349" s="24" t="s">
        <v>25</v>
      </c>
      <c r="E5349" s="60" t="s">
        <v>4460</v>
      </c>
      <c r="F5349" s="60" t="s">
        <v>9382</v>
      </c>
      <c r="G5349" s="37" t="s">
        <v>9443</v>
      </c>
      <c r="H5349" s="24" t="s">
        <v>1583</v>
      </c>
      <c r="I5349" s="24">
        <v>6</v>
      </c>
      <c r="J5349" s="24" t="s">
        <v>9444</v>
      </c>
      <c r="K5349" s="60" t="s">
        <v>31</v>
      </c>
      <c r="L5349" s="238">
        <v>6</v>
      </c>
      <c r="M5349" s="27">
        <f t="shared" si="253"/>
        <v>780</v>
      </c>
      <c r="N5349" s="23"/>
      <c r="O5349" s="184" t="s">
        <v>32</v>
      </c>
      <c r="P5349" s="237"/>
    </row>
    <row r="5350" s="83" customFormat="1" ht="18" customHeight="1" spans="1:16">
      <c r="A5350" s="24">
        <v>5345</v>
      </c>
      <c r="B5350" s="24" t="s">
        <v>23</v>
      </c>
      <c r="C5350" s="24" t="s">
        <v>24</v>
      </c>
      <c r="D5350" s="24" t="s">
        <v>25</v>
      </c>
      <c r="E5350" s="60" t="s">
        <v>4460</v>
      </c>
      <c r="F5350" s="60" t="s">
        <v>9382</v>
      </c>
      <c r="G5350" s="37" t="s">
        <v>9445</v>
      </c>
      <c r="H5350" s="232" t="s">
        <v>194</v>
      </c>
      <c r="I5350" s="24">
        <v>2</v>
      </c>
      <c r="J5350" s="24" t="s">
        <v>9444</v>
      </c>
      <c r="K5350" s="60" t="s">
        <v>31</v>
      </c>
      <c r="L5350" s="238">
        <v>2</v>
      </c>
      <c r="M5350" s="27">
        <f t="shared" si="253"/>
        <v>260</v>
      </c>
      <c r="N5350" s="23"/>
      <c r="O5350" s="184" t="s">
        <v>32</v>
      </c>
      <c r="P5350" s="237"/>
    </row>
    <row r="5351" s="83" customFormat="1" ht="18" customHeight="1" spans="1:16">
      <c r="A5351" s="24">
        <v>5346</v>
      </c>
      <c r="B5351" s="24" t="s">
        <v>23</v>
      </c>
      <c r="C5351" s="24" t="s">
        <v>24</v>
      </c>
      <c r="D5351" s="24" t="s">
        <v>25</v>
      </c>
      <c r="E5351" s="60" t="s">
        <v>4460</v>
      </c>
      <c r="F5351" s="60" t="s">
        <v>9382</v>
      </c>
      <c r="G5351" s="37" t="s">
        <v>9446</v>
      </c>
      <c r="H5351" s="232" t="s">
        <v>194</v>
      </c>
      <c r="I5351" s="24">
        <v>3</v>
      </c>
      <c r="J5351" s="24" t="s">
        <v>9444</v>
      </c>
      <c r="K5351" s="60" t="s">
        <v>31</v>
      </c>
      <c r="L5351" s="238">
        <v>3</v>
      </c>
      <c r="M5351" s="27">
        <f t="shared" si="253"/>
        <v>390</v>
      </c>
      <c r="N5351" s="23"/>
      <c r="O5351" s="184" t="s">
        <v>32</v>
      </c>
      <c r="P5351" s="237"/>
    </row>
    <row r="5352" s="83" customFormat="1" ht="18" customHeight="1" spans="1:16">
      <c r="A5352" s="24">
        <v>5347</v>
      </c>
      <c r="B5352" s="24" t="s">
        <v>23</v>
      </c>
      <c r="C5352" s="24" t="s">
        <v>24</v>
      </c>
      <c r="D5352" s="24" t="s">
        <v>25</v>
      </c>
      <c r="E5352" s="60" t="s">
        <v>4460</v>
      </c>
      <c r="F5352" s="60" t="s">
        <v>9382</v>
      </c>
      <c r="G5352" s="37" t="s">
        <v>9447</v>
      </c>
      <c r="H5352" s="24" t="s">
        <v>51</v>
      </c>
      <c r="I5352" s="24">
        <v>6</v>
      </c>
      <c r="J5352" s="24" t="s">
        <v>9444</v>
      </c>
      <c r="K5352" s="60" t="s">
        <v>31</v>
      </c>
      <c r="L5352" s="238">
        <v>6</v>
      </c>
      <c r="M5352" s="27">
        <f>L5352*312</f>
        <v>1872</v>
      </c>
      <c r="N5352" s="23"/>
      <c r="O5352" s="184" t="s">
        <v>32</v>
      </c>
      <c r="P5352" s="237"/>
    </row>
    <row r="5353" s="83" customFormat="1" ht="18" customHeight="1" spans="1:16">
      <c r="A5353" s="24">
        <v>5348</v>
      </c>
      <c r="B5353" s="24" t="s">
        <v>23</v>
      </c>
      <c r="C5353" s="24" t="s">
        <v>24</v>
      </c>
      <c r="D5353" s="24" t="s">
        <v>25</v>
      </c>
      <c r="E5353" s="60" t="s">
        <v>4460</v>
      </c>
      <c r="F5353" s="60" t="s">
        <v>9382</v>
      </c>
      <c r="G5353" s="37" t="s">
        <v>9448</v>
      </c>
      <c r="H5353" s="24" t="s">
        <v>194</v>
      </c>
      <c r="I5353" s="24">
        <v>4</v>
      </c>
      <c r="J5353" s="24" t="s">
        <v>9444</v>
      </c>
      <c r="K5353" s="60" t="s">
        <v>31</v>
      </c>
      <c r="L5353" s="238">
        <v>4</v>
      </c>
      <c r="M5353" s="27">
        <f t="shared" ref="M5353:M5362" si="254">L5353*130</f>
        <v>520</v>
      </c>
      <c r="N5353" s="23"/>
      <c r="O5353" s="184" t="s">
        <v>32</v>
      </c>
      <c r="P5353" s="237"/>
    </row>
    <row r="5354" s="83" customFormat="1" ht="18" customHeight="1" spans="1:16">
      <c r="A5354" s="24">
        <v>5349</v>
      </c>
      <c r="B5354" s="24" t="s">
        <v>23</v>
      </c>
      <c r="C5354" s="24" t="s">
        <v>24</v>
      </c>
      <c r="D5354" s="24" t="s">
        <v>25</v>
      </c>
      <c r="E5354" s="60" t="s">
        <v>4460</v>
      </c>
      <c r="F5354" s="60" t="s">
        <v>9382</v>
      </c>
      <c r="G5354" s="37" t="s">
        <v>9449</v>
      </c>
      <c r="H5354" s="24" t="s">
        <v>1583</v>
      </c>
      <c r="I5354" s="24">
        <v>4</v>
      </c>
      <c r="J5354" s="24" t="s">
        <v>9444</v>
      </c>
      <c r="K5354" s="60" t="s">
        <v>31</v>
      </c>
      <c r="L5354" s="238">
        <v>4</v>
      </c>
      <c r="M5354" s="27">
        <f t="shared" si="254"/>
        <v>520</v>
      </c>
      <c r="N5354" s="23"/>
      <c r="O5354" s="184" t="s">
        <v>32</v>
      </c>
      <c r="P5354" s="237"/>
    </row>
    <row r="5355" s="83" customFormat="1" ht="18" customHeight="1" spans="1:16">
      <c r="A5355" s="24">
        <v>5350</v>
      </c>
      <c r="B5355" s="24" t="s">
        <v>23</v>
      </c>
      <c r="C5355" s="24" t="s">
        <v>24</v>
      </c>
      <c r="D5355" s="24" t="s">
        <v>25</v>
      </c>
      <c r="E5355" s="24" t="s">
        <v>4460</v>
      </c>
      <c r="F5355" s="24" t="s">
        <v>9382</v>
      </c>
      <c r="G5355" s="37" t="s">
        <v>9450</v>
      </c>
      <c r="H5355" s="232" t="s">
        <v>194</v>
      </c>
      <c r="I5355" s="24">
        <v>3</v>
      </c>
      <c r="J5355" s="24" t="s">
        <v>9444</v>
      </c>
      <c r="K5355" s="60" t="s">
        <v>31</v>
      </c>
      <c r="L5355" s="238">
        <v>3</v>
      </c>
      <c r="M5355" s="27">
        <f t="shared" si="254"/>
        <v>390</v>
      </c>
      <c r="N5355" s="23"/>
      <c r="O5355" s="184" t="s">
        <v>32</v>
      </c>
      <c r="P5355" s="237"/>
    </row>
    <row r="5356" s="83" customFormat="1" ht="18" customHeight="1" spans="1:16">
      <c r="A5356" s="24">
        <v>5351</v>
      </c>
      <c r="B5356" s="24" t="s">
        <v>23</v>
      </c>
      <c r="C5356" s="24" t="s">
        <v>24</v>
      </c>
      <c r="D5356" s="24" t="s">
        <v>25</v>
      </c>
      <c r="E5356" s="60" t="s">
        <v>4460</v>
      </c>
      <c r="F5356" s="60" t="s">
        <v>9382</v>
      </c>
      <c r="G5356" s="37" t="s">
        <v>9451</v>
      </c>
      <c r="H5356" s="24" t="s">
        <v>194</v>
      </c>
      <c r="I5356" s="24">
        <v>4</v>
      </c>
      <c r="J5356" s="24" t="s">
        <v>9444</v>
      </c>
      <c r="K5356" s="60" t="s">
        <v>31</v>
      </c>
      <c r="L5356" s="238">
        <v>4</v>
      </c>
      <c r="M5356" s="27">
        <f t="shared" si="254"/>
        <v>520</v>
      </c>
      <c r="N5356" s="23"/>
      <c r="O5356" s="184" t="s">
        <v>32</v>
      </c>
      <c r="P5356" s="237"/>
    </row>
    <row r="5357" s="83" customFormat="1" ht="18" customHeight="1" spans="1:16">
      <c r="A5357" s="24">
        <v>5352</v>
      </c>
      <c r="B5357" s="24" t="s">
        <v>23</v>
      </c>
      <c r="C5357" s="24" t="s">
        <v>24</v>
      </c>
      <c r="D5357" s="24" t="s">
        <v>25</v>
      </c>
      <c r="E5357" s="60" t="s">
        <v>4460</v>
      </c>
      <c r="F5357" s="60" t="s">
        <v>9382</v>
      </c>
      <c r="G5357" s="37" t="s">
        <v>9452</v>
      </c>
      <c r="H5357" s="24" t="s">
        <v>194</v>
      </c>
      <c r="I5357" s="24">
        <v>4</v>
      </c>
      <c r="J5357" s="24" t="s">
        <v>9411</v>
      </c>
      <c r="K5357" s="60" t="s">
        <v>31</v>
      </c>
      <c r="L5357" s="238">
        <v>4</v>
      </c>
      <c r="M5357" s="27">
        <f t="shared" si="254"/>
        <v>520</v>
      </c>
      <c r="N5357" s="23"/>
      <c r="O5357" s="184" t="s">
        <v>32</v>
      </c>
      <c r="P5357" s="237"/>
    </row>
    <row r="5358" s="83" customFormat="1" ht="18" customHeight="1" spans="1:16">
      <c r="A5358" s="24">
        <v>5353</v>
      </c>
      <c r="B5358" s="24" t="s">
        <v>23</v>
      </c>
      <c r="C5358" s="24" t="s">
        <v>24</v>
      </c>
      <c r="D5358" s="24" t="s">
        <v>25</v>
      </c>
      <c r="E5358" s="60" t="s">
        <v>4460</v>
      </c>
      <c r="F5358" s="60" t="s">
        <v>9382</v>
      </c>
      <c r="G5358" s="37" t="s">
        <v>9453</v>
      </c>
      <c r="H5358" s="232" t="s">
        <v>194</v>
      </c>
      <c r="I5358" s="24">
        <v>2</v>
      </c>
      <c r="J5358" s="24" t="s">
        <v>9427</v>
      </c>
      <c r="K5358" s="60" t="s">
        <v>31</v>
      </c>
      <c r="L5358" s="238">
        <v>2</v>
      </c>
      <c r="M5358" s="27">
        <f t="shared" si="254"/>
        <v>260</v>
      </c>
      <c r="N5358" s="23"/>
      <c r="O5358" s="184" t="s">
        <v>32</v>
      </c>
      <c r="P5358" s="237"/>
    </row>
    <row r="5359" s="83" customFormat="1" ht="18" customHeight="1" spans="1:16">
      <c r="A5359" s="24">
        <v>5354</v>
      </c>
      <c r="B5359" s="24" t="s">
        <v>23</v>
      </c>
      <c r="C5359" s="24" t="s">
        <v>24</v>
      </c>
      <c r="D5359" s="24" t="s">
        <v>25</v>
      </c>
      <c r="E5359" s="60" t="s">
        <v>4460</v>
      </c>
      <c r="F5359" s="60" t="s">
        <v>9382</v>
      </c>
      <c r="G5359" s="37" t="s">
        <v>9454</v>
      </c>
      <c r="H5359" s="24" t="s">
        <v>194</v>
      </c>
      <c r="I5359" s="24">
        <v>6</v>
      </c>
      <c r="J5359" s="24" t="s">
        <v>9384</v>
      </c>
      <c r="K5359" s="60" t="s">
        <v>31</v>
      </c>
      <c r="L5359" s="238">
        <v>6</v>
      </c>
      <c r="M5359" s="27">
        <f t="shared" si="254"/>
        <v>780</v>
      </c>
      <c r="N5359" s="23"/>
      <c r="O5359" s="184" t="s">
        <v>32</v>
      </c>
      <c r="P5359" s="237"/>
    </row>
    <row r="5360" s="83" customFormat="1" ht="18" customHeight="1" spans="1:16">
      <c r="A5360" s="24">
        <v>5355</v>
      </c>
      <c r="B5360" s="24" t="s">
        <v>23</v>
      </c>
      <c r="C5360" s="24" t="s">
        <v>24</v>
      </c>
      <c r="D5360" s="24" t="s">
        <v>25</v>
      </c>
      <c r="E5360" s="60" t="s">
        <v>4460</v>
      </c>
      <c r="F5360" s="60" t="s">
        <v>9382</v>
      </c>
      <c r="G5360" s="37" t="s">
        <v>9455</v>
      </c>
      <c r="H5360" s="24" t="s">
        <v>194</v>
      </c>
      <c r="I5360" s="24">
        <v>5</v>
      </c>
      <c r="J5360" s="24" t="s">
        <v>9384</v>
      </c>
      <c r="K5360" s="60" t="s">
        <v>31</v>
      </c>
      <c r="L5360" s="238">
        <v>5</v>
      </c>
      <c r="M5360" s="27">
        <f t="shared" si="254"/>
        <v>650</v>
      </c>
      <c r="N5360" s="23"/>
      <c r="O5360" s="184" t="s">
        <v>32</v>
      </c>
      <c r="P5360" s="237"/>
    </row>
    <row r="5361" s="83" customFormat="1" ht="18" customHeight="1" spans="1:16">
      <c r="A5361" s="24">
        <v>5356</v>
      </c>
      <c r="B5361" s="24" t="s">
        <v>23</v>
      </c>
      <c r="C5361" s="24" t="s">
        <v>24</v>
      </c>
      <c r="D5361" s="24" t="s">
        <v>25</v>
      </c>
      <c r="E5361" s="24" t="s">
        <v>4460</v>
      </c>
      <c r="F5361" s="24" t="s">
        <v>9382</v>
      </c>
      <c r="G5361" s="37" t="s">
        <v>9456</v>
      </c>
      <c r="H5361" s="232" t="s">
        <v>194</v>
      </c>
      <c r="I5361" s="24">
        <v>2</v>
      </c>
      <c r="J5361" s="24" t="s">
        <v>9457</v>
      </c>
      <c r="K5361" s="60" t="s">
        <v>31</v>
      </c>
      <c r="L5361" s="238">
        <v>2</v>
      </c>
      <c r="M5361" s="27">
        <f t="shared" si="254"/>
        <v>260</v>
      </c>
      <c r="N5361" s="23"/>
      <c r="O5361" s="184" t="s">
        <v>32</v>
      </c>
      <c r="P5361" s="237"/>
    </row>
    <row r="5362" s="83" customFormat="1" ht="18" customHeight="1" spans="1:16">
      <c r="A5362" s="24">
        <v>5357</v>
      </c>
      <c r="B5362" s="24" t="s">
        <v>23</v>
      </c>
      <c r="C5362" s="24" t="s">
        <v>24</v>
      </c>
      <c r="D5362" s="24" t="s">
        <v>25</v>
      </c>
      <c r="E5362" s="60" t="s">
        <v>4878</v>
      </c>
      <c r="F5362" s="60" t="s">
        <v>9382</v>
      </c>
      <c r="G5362" s="37" t="s">
        <v>9458</v>
      </c>
      <c r="H5362" s="24" t="s">
        <v>1583</v>
      </c>
      <c r="I5362" s="24">
        <v>5</v>
      </c>
      <c r="J5362" s="24" t="s">
        <v>9457</v>
      </c>
      <c r="K5362" s="60" t="s">
        <v>31</v>
      </c>
      <c r="L5362" s="238">
        <v>5</v>
      </c>
      <c r="M5362" s="27">
        <f t="shared" si="254"/>
        <v>650</v>
      </c>
      <c r="N5362" s="23"/>
      <c r="O5362" s="184" t="s">
        <v>32</v>
      </c>
      <c r="P5362" s="237"/>
    </row>
    <row r="5363" s="83" customFormat="1" ht="18" customHeight="1" spans="1:16">
      <c r="A5363" s="24">
        <v>5358</v>
      </c>
      <c r="B5363" s="24" t="s">
        <v>23</v>
      </c>
      <c r="C5363" s="24" t="s">
        <v>24</v>
      </c>
      <c r="D5363" s="24" t="s">
        <v>25</v>
      </c>
      <c r="E5363" s="60" t="s">
        <v>4460</v>
      </c>
      <c r="F5363" s="60" t="s">
        <v>9382</v>
      </c>
      <c r="G5363" s="37" t="s">
        <v>9459</v>
      </c>
      <c r="H5363" s="24" t="s">
        <v>51</v>
      </c>
      <c r="I5363" s="24">
        <v>4</v>
      </c>
      <c r="J5363" s="24" t="s">
        <v>9457</v>
      </c>
      <c r="K5363" s="60" t="s">
        <v>31</v>
      </c>
      <c r="L5363" s="238">
        <v>4</v>
      </c>
      <c r="M5363" s="27">
        <f>L5363*312</f>
        <v>1248</v>
      </c>
      <c r="N5363" s="23"/>
      <c r="O5363" s="184" t="s">
        <v>32</v>
      </c>
      <c r="P5363" s="237"/>
    </row>
    <row r="5364" s="83" customFormat="1" ht="18" customHeight="1" spans="1:16">
      <c r="A5364" s="24">
        <v>5359</v>
      </c>
      <c r="B5364" s="24" t="s">
        <v>23</v>
      </c>
      <c r="C5364" s="24" t="s">
        <v>24</v>
      </c>
      <c r="D5364" s="24" t="s">
        <v>25</v>
      </c>
      <c r="E5364" s="24" t="s">
        <v>4460</v>
      </c>
      <c r="F5364" s="24" t="s">
        <v>9382</v>
      </c>
      <c r="G5364" s="37" t="s">
        <v>9460</v>
      </c>
      <c r="H5364" s="232" t="s">
        <v>194</v>
      </c>
      <c r="I5364" s="24">
        <v>3</v>
      </c>
      <c r="J5364" s="24" t="s">
        <v>9457</v>
      </c>
      <c r="K5364" s="60" t="s">
        <v>31</v>
      </c>
      <c r="L5364" s="238">
        <v>3</v>
      </c>
      <c r="M5364" s="27">
        <f>L5364*130</f>
        <v>390</v>
      </c>
      <c r="N5364" s="23"/>
      <c r="O5364" s="184" t="s">
        <v>32</v>
      </c>
      <c r="P5364" s="239"/>
    </row>
    <row r="5365" s="83" customFormat="1" ht="18" customHeight="1" spans="1:16">
      <c r="A5365" s="24">
        <v>5360</v>
      </c>
      <c r="B5365" s="24" t="s">
        <v>23</v>
      </c>
      <c r="C5365" s="24" t="s">
        <v>24</v>
      </c>
      <c r="D5365" s="24" t="s">
        <v>25</v>
      </c>
      <c r="E5365" s="60" t="s">
        <v>4460</v>
      </c>
      <c r="F5365" s="60" t="s">
        <v>9382</v>
      </c>
      <c r="G5365" s="37" t="s">
        <v>9461</v>
      </c>
      <c r="H5365" s="24" t="s">
        <v>194</v>
      </c>
      <c r="I5365" s="24">
        <v>4</v>
      </c>
      <c r="J5365" s="24" t="s">
        <v>9462</v>
      </c>
      <c r="K5365" s="60" t="s">
        <v>31</v>
      </c>
      <c r="L5365" s="238">
        <v>4</v>
      </c>
      <c r="M5365" s="27">
        <f>L5365*130</f>
        <v>520</v>
      </c>
      <c r="N5365" s="23"/>
      <c r="O5365" s="184" t="s">
        <v>32</v>
      </c>
      <c r="P5365" s="237"/>
    </row>
    <row r="5366" s="83" customFormat="1" ht="18" customHeight="1" spans="1:16">
      <c r="A5366" s="24">
        <v>5361</v>
      </c>
      <c r="B5366" s="24" t="s">
        <v>23</v>
      </c>
      <c r="C5366" s="24" t="s">
        <v>24</v>
      </c>
      <c r="D5366" s="24" t="s">
        <v>25</v>
      </c>
      <c r="E5366" s="60" t="s">
        <v>4460</v>
      </c>
      <c r="F5366" s="60" t="s">
        <v>9382</v>
      </c>
      <c r="G5366" s="37" t="s">
        <v>5577</v>
      </c>
      <c r="H5366" s="24" t="s">
        <v>1583</v>
      </c>
      <c r="I5366" s="24">
        <v>3</v>
      </c>
      <c r="J5366" s="24" t="s">
        <v>9462</v>
      </c>
      <c r="K5366" s="60" t="s">
        <v>31</v>
      </c>
      <c r="L5366" s="238">
        <v>3</v>
      </c>
      <c r="M5366" s="27">
        <f>L5366*312</f>
        <v>936</v>
      </c>
      <c r="N5366" s="23"/>
      <c r="O5366" s="184" t="s">
        <v>32</v>
      </c>
      <c r="P5366" s="237"/>
    </row>
    <row r="5367" s="83" customFormat="1" ht="18" customHeight="1" spans="1:16">
      <c r="A5367" s="24">
        <v>5362</v>
      </c>
      <c r="B5367" s="24" t="s">
        <v>23</v>
      </c>
      <c r="C5367" s="24" t="s">
        <v>24</v>
      </c>
      <c r="D5367" s="24" t="s">
        <v>25</v>
      </c>
      <c r="E5367" s="60" t="s">
        <v>4460</v>
      </c>
      <c r="F5367" s="60" t="s">
        <v>9382</v>
      </c>
      <c r="G5367" s="37" t="s">
        <v>5594</v>
      </c>
      <c r="H5367" s="24" t="s">
        <v>1583</v>
      </c>
      <c r="I5367" s="24">
        <v>4</v>
      </c>
      <c r="J5367" s="24" t="s">
        <v>9462</v>
      </c>
      <c r="K5367" s="60" t="s">
        <v>31</v>
      </c>
      <c r="L5367" s="238">
        <v>4</v>
      </c>
      <c r="M5367" s="27">
        <f>L5367*130</f>
        <v>520</v>
      </c>
      <c r="N5367" s="23"/>
      <c r="O5367" s="184" t="s">
        <v>32</v>
      </c>
      <c r="P5367" s="237"/>
    </row>
    <row r="5368" s="83" customFormat="1" ht="18" customHeight="1" spans="1:16">
      <c r="A5368" s="24">
        <v>5363</v>
      </c>
      <c r="B5368" s="24" t="s">
        <v>23</v>
      </c>
      <c r="C5368" s="24" t="s">
        <v>24</v>
      </c>
      <c r="D5368" s="24" t="s">
        <v>25</v>
      </c>
      <c r="E5368" s="60" t="s">
        <v>4460</v>
      </c>
      <c r="F5368" s="60" t="s">
        <v>9382</v>
      </c>
      <c r="G5368" s="37" t="s">
        <v>9463</v>
      </c>
      <c r="H5368" s="24" t="s">
        <v>1583</v>
      </c>
      <c r="I5368" s="24">
        <v>3</v>
      </c>
      <c r="J5368" s="24" t="s">
        <v>9462</v>
      </c>
      <c r="K5368" s="60" t="s">
        <v>31</v>
      </c>
      <c r="L5368" s="238">
        <v>3</v>
      </c>
      <c r="M5368" s="27">
        <f>L5368*312</f>
        <v>936</v>
      </c>
      <c r="N5368" s="23"/>
      <c r="O5368" s="184" t="s">
        <v>32</v>
      </c>
      <c r="P5368" s="237"/>
    </row>
    <row r="5369" s="83" customFormat="1" ht="18" customHeight="1" spans="1:16">
      <c r="A5369" s="24">
        <v>5364</v>
      </c>
      <c r="B5369" s="24" t="s">
        <v>23</v>
      </c>
      <c r="C5369" s="24" t="s">
        <v>24</v>
      </c>
      <c r="D5369" s="24" t="s">
        <v>25</v>
      </c>
      <c r="E5369" s="60" t="s">
        <v>4878</v>
      </c>
      <c r="F5369" s="60" t="s">
        <v>9382</v>
      </c>
      <c r="G5369" s="37" t="s">
        <v>9464</v>
      </c>
      <c r="H5369" s="24" t="s">
        <v>1583</v>
      </c>
      <c r="I5369" s="24">
        <v>4</v>
      </c>
      <c r="J5369" s="24" t="s">
        <v>9462</v>
      </c>
      <c r="K5369" s="60" t="s">
        <v>31</v>
      </c>
      <c r="L5369" s="238">
        <v>4</v>
      </c>
      <c r="M5369" s="27">
        <f>L5369*130</f>
        <v>520</v>
      </c>
      <c r="N5369" s="23"/>
      <c r="O5369" s="184" t="s">
        <v>32</v>
      </c>
      <c r="P5369" s="237"/>
    </row>
    <row r="5370" s="83" customFormat="1" ht="18" customHeight="1" spans="1:16">
      <c r="A5370" s="24">
        <v>5365</v>
      </c>
      <c r="B5370" s="24" t="s">
        <v>23</v>
      </c>
      <c r="C5370" s="24" t="s">
        <v>24</v>
      </c>
      <c r="D5370" s="24" t="s">
        <v>25</v>
      </c>
      <c r="E5370" s="60" t="s">
        <v>4460</v>
      </c>
      <c r="F5370" s="60" t="s">
        <v>9382</v>
      </c>
      <c r="G5370" s="37" t="s">
        <v>9465</v>
      </c>
      <c r="H5370" s="24" t="s">
        <v>1583</v>
      </c>
      <c r="I5370" s="24">
        <v>2</v>
      </c>
      <c r="J5370" s="24" t="s">
        <v>9466</v>
      </c>
      <c r="K5370" s="60" t="s">
        <v>31</v>
      </c>
      <c r="L5370" s="238">
        <v>2</v>
      </c>
      <c r="M5370" s="27">
        <f>L5370*312</f>
        <v>624</v>
      </c>
      <c r="N5370" s="23"/>
      <c r="O5370" s="184" t="s">
        <v>32</v>
      </c>
      <c r="P5370" s="237"/>
    </row>
    <row r="5371" s="83" customFormat="1" ht="18" customHeight="1" spans="1:16">
      <c r="A5371" s="24">
        <v>5366</v>
      </c>
      <c r="B5371" s="24" t="s">
        <v>23</v>
      </c>
      <c r="C5371" s="24" t="s">
        <v>24</v>
      </c>
      <c r="D5371" s="24" t="s">
        <v>25</v>
      </c>
      <c r="E5371" s="60" t="s">
        <v>4460</v>
      </c>
      <c r="F5371" s="60" t="s">
        <v>9382</v>
      </c>
      <c r="G5371" s="37" t="s">
        <v>9467</v>
      </c>
      <c r="H5371" s="24" t="s">
        <v>194</v>
      </c>
      <c r="I5371" s="24">
        <v>5</v>
      </c>
      <c r="J5371" s="24" t="s">
        <v>9466</v>
      </c>
      <c r="K5371" s="60" t="s">
        <v>31</v>
      </c>
      <c r="L5371" s="238">
        <v>5</v>
      </c>
      <c r="M5371" s="27">
        <f>L5371*130</f>
        <v>650</v>
      </c>
      <c r="N5371" s="23"/>
      <c r="O5371" s="184" t="s">
        <v>32</v>
      </c>
      <c r="P5371" s="237"/>
    </row>
    <row r="5372" s="83" customFormat="1" ht="18" customHeight="1" spans="1:16">
      <c r="A5372" s="24">
        <v>5367</v>
      </c>
      <c r="B5372" s="24" t="s">
        <v>23</v>
      </c>
      <c r="C5372" s="24" t="s">
        <v>24</v>
      </c>
      <c r="D5372" s="24" t="s">
        <v>25</v>
      </c>
      <c r="E5372" s="60" t="s">
        <v>4460</v>
      </c>
      <c r="F5372" s="60" t="s">
        <v>9382</v>
      </c>
      <c r="G5372" s="37" t="s">
        <v>9468</v>
      </c>
      <c r="H5372" s="24" t="s">
        <v>1583</v>
      </c>
      <c r="I5372" s="24">
        <v>3</v>
      </c>
      <c r="J5372" s="24" t="s">
        <v>9466</v>
      </c>
      <c r="K5372" s="60" t="s">
        <v>31</v>
      </c>
      <c r="L5372" s="238">
        <v>3</v>
      </c>
      <c r="M5372" s="27">
        <f>L5372*312</f>
        <v>936</v>
      </c>
      <c r="N5372" s="23"/>
      <c r="O5372" s="184" t="s">
        <v>32</v>
      </c>
      <c r="P5372" s="237"/>
    </row>
    <row r="5373" s="83" customFormat="1" ht="18" customHeight="1" spans="1:16">
      <c r="A5373" s="24">
        <v>5368</v>
      </c>
      <c r="B5373" s="24" t="s">
        <v>23</v>
      </c>
      <c r="C5373" s="24" t="s">
        <v>24</v>
      </c>
      <c r="D5373" s="24" t="s">
        <v>25</v>
      </c>
      <c r="E5373" s="60" t="s">
        <v>4460</v>
      </c>
      <c r="F5373" s="60" t="s">
        <v>9382</v>
      </c>
      <c r="G5373" s="37" t="s">
        <v>9469</v>
      </c>
      <c r="H5373" s="24" t="s">
        <v>1583</v>
      </c>
      <c r="I5373" s="24">
        <v>4</v>
      </c>
      <c r="J5373" s="24" t="s">
        <v>9470</v>
      </c>
      <c r="K5373" s="60" t="s">
        <v>31</v>
      </c>
      <c r="L5373" s="238">
        <v>4</v>
      </c>
      <c r="M5373" s="27">
        <f>L5373*130</f>
        <v>520</v>
      </c>
      <c r="N5373" s="23"/>
      <c r="O5373" s="184" t="s">
        <v>32</v>
      </c>
      <c r="P5373" s="237"/>
    </row>
    <row r="5374" s="83" customFormat="1" ht="18" customHeight="1" spans="1:16">
      <c r="A5374" s="24">
        <v>5369</v>
      </c>
      <c r="B5374" s="24" t="s">
        <v>23</v>
      </c>
      <c r="C5374" s="24" t="s">
        <v>24</v>
      </c>
      <c r="D5374" s="24" t="s">
        <v>25</v>
      </c>
      <c r="E5374" s="60" t="s">
        <v>4460</v>
      </c>
      <c r="F5374" s="60" t="s">
        <v>9382</v>
      </c>
      <c r="G5374" s="37" t="s">
        <v>9471</v>
      </c>
      <c r="H5374" s="232" t="s">
        <v>194</v>
      </c>
      <c r="I5374" s="24">
        <v>3</v>
      </c>
      <c r="J5374" s="24" t="s">
        <v>9470</v>
      </c>
      <c r="K5374" s="60" t="s">
        <v>31</v>
      </c>
      <c r="L5374" s="238">
        <v>3</v>
      </c>
      <c r="M5374" s="27">
        <f>L5374*130</f>
        <v>390</v>
      </c>
      <c r="N5374" s="23"/>
      <c r="O5374" s="184" t="s">
        <v>32</v>
      </c>
      <c r="P5374" s="237"/>
    </row>
    <row r="5375" s="83" customFormat="1" ht="18" customHeight="1" spans="1:16">
      <c r="A5375" s="24">
        <v>5370</v>
      </c>
      <c r="B5375" s="24" t="s">
        <v>23</v>
      </c>
      <c r="C5375" s="24" t="s">
        <v>24</v>
      </c>
      <c r="D5375" s="24" t="s">
        <v>25</v>
      </c>
      <c r="E5375" s="60" t="s">
        <v>4460</v>
      </c>
      <c r="F5375" s="60" t="s">
        <v>9382</v>
      </c>
      <c r="G5375" s="37" t="s">
        <v>9472</v>
      </c>
      <c r="H5375" s="24" t="s">
        <v>1583</v>
      </c>
      <c r="I5375" s="24">
        <v>3</v>
      </c>
      <c r="J5375" s="24" t="s">
        <v>9470</v>
      </c>
      <c r="K5375" s="60" t="s">
        <v>31</v>
      </c>
      <c r="L5375" s="238">
        <v>3</v>
      </c>
      <c r="M5375" s="27">
        <f>L5375*312</f>
        <v>936</v>
      </c>
      <c r="N5375" s="23"/>
      <c r="O5375" s="184" t="s">
        <v>32</v>
      </c>
      <c r="P5375" s="237"/>
    </row>
    <row r="5376" s="83" customFormat="1" ht="18" customHeight="1" spans="1:16">
      <c r="A5376" s="24">
        <v>5371</v>
      </c>
      <c r="B5376" s="24" t="s">
        <v>23</v>
      </c>
      <c r="C5376" s="24" t="s">
        <v>24</v>
      </c>
      <c r="D5376" s="24" t="s">
        <v>25</v>
      </c>
      <c r="E5376" s="60" t="s">
        <v>4460</v>
      </c>
      <c r="F5376" s="60" t="s">
        <v>9382</v>
      </c>
      <c r="G5376" s="37" t="s">
        <v>9473</v>
      </c>
      <c r="H5376" s="24" t="s">
        <v>194</v>
      </c>
      <c r="I5376" s="24">
        <v>4</v>
      </c>
      <c r="J5376" s="24" t="s">
        <v>9470</v>
      </c>
      <c r="K5376" s="60" t="s">
        <v>31</v>
      </c>
      <c r="L5376" s="238">
        <v>3</v>
      </c>
      <c r="M5376" s="27">
        <f>L5376*130</f>
        <v>390</v>
      </c>
      <c r="N5376" s="23"/>
      <c r="O5376" s="184" t="s">
        <v>32</v>
      </c>
      <c r="P5376" s="237"/>
    </row>
    <row r="5377" s="83" customFormat="1" ht="18" customHeight="1" spans="1:16">
      <c r="A5377" s="24">
        <v>5372</v>
      </c>
      <c r="B5377" s="24" t="s">
        <v>23</v>
      </c>
      <c r="C5377" s="24" t="s">
        <v>24</v>
      </c>
      <c r="D5377" s="24" t="s">
        <v>25</v>
      </c>
      <c r="E5377" s="60" t="s">
        <v>4460</v>
      </c>
      <c r="F5377" s="60" t="s">
        <v>9382</v>
      </c>
      <c r="G5377" s="37" t="s">
        <v>9474</v>
      </c>
      <c r="H5377" s="232" t="s">
        <v>194</v>
      </c>
      <c r="I5377" s="24">
        <v>3</v>
      </c>
      <c r="J5377" s="24" t="s">
        <v>9470</v>
      </c>
      <c r="K5377" s="60" t="s">
        <v>31</v>
      </c>
      <c r="L5377" s="238">
        <v>3</v>
      </c>
      <c r="M5377" s="27">
        <f>L5377*130</f>
        <v>390</v>
      </c>
      <c r="N5377" s="23"/>
      <c r="O5377" s="184" t="s">
        <v>32</v>
      </c>
      <c r="P5377" s="237"/>
    </row>
    <row r="5378" s="83" customFormat="1" ht="18" customHeight="1" spans="1:16">
      <c r="A5378" s="24">
        <v>5373</v>
      </c>
      <c r="B5378" s="24" t="s">
        <v>23</v>
      </c>
      <c r="C5378" s="24" t="s">
        <v>24</v>
      </c>
      <c r="D5378" s="24" t="s">
        <v>25</v>
      </c>
      <c r="E5378" s="60" t="s">
        <v>4460</v>
      </c>
      <c r="F5378" s="60" t="s">
        <v>9382</v>
      </c>
      <c r="G5378" s="37" t="s">
        <v>9475</v>
      </c>
      <c r="H5378" s="24" t="s">
        <v>1583</v>
      </c>
      <c r="I5378" s="24">
        <v>3</v>
      </c>
      <c r="J5378" s="24" t="s">
        <v>9431</v>
      </c>
      <c r="K5378" s="60" t="s">
        <v>31</v>
      </c>
      <c r="L5378" s="238">
        <v>3</v>
      </c>
      <c r="M5378" s="27">
        <f>L5378*312</f>
        <v>936</v>
      </c>
      <c r="N5378" s="23"/>
      <c r="O5378" s="184" t="s">
        <v>32</v>
      </c>
      <c r="P5378" s="237"/>
    </row>
    <row r="5379" s="83" customFormat="1" ht="18" customHeight="1" spans="1:16">
      <c r="A5379" s="24">
        <v>5374</v>
      </c>
      <c r="B5379" s="24" t="s">
        <v>23</v>
      </c>
      <c r="C5379" s="24" t="s">
        <v>24</v>
      </c>
      <c r="D5379" s="24" t="s">
        <v>25</v>
      </c>
      <c r="E5379" s="60" t="s">
        <v>4460</v>
      </c>
      <c r="F5379" s="60" t="s">
        <v>9382</v>
      </c>
      <c r="G5379" s="37" t="s">
        <v>9476</v>
      </c>
      <c r="H5379" s="24" t="s">
        <v>194</v>
      </c>
      <c r="I5379" s="24">
        <v>6</v>
      </c>
      <c r="J5379" s="24" t="s">
        <v>9431</v>
      </c>
      <c r="K5379" s="60" t="s">
        <v>31</v>
      </c>
      <c r="L5379" s="238">
        <v>6</v>
      </c>
      <c r="M5379" s="27">
        <f>L5379*130</f>
        <v>780</v>
      </c>
      <c r="N5379" s="23"/>
      <c r="O5379" s="184" t="s">
        <v>32</v>
      </c>
      <c r="P5379" s="237"/>
    </row>
    <row r="5380" s="83" customFormat="1" ht="18" customHeight="1" spans="1:16">
      <c r="A5380" s="24">
        <v>5375</v>
      </c>
      <c r="B5380" s="24" t="s">
        <v>23</v>
      </c>
      <c r="C5380" s="24" t="s">
        <v>24</v>
      </c>
      <c r="D5380" s="24" t="s">
        <v>25</v>
      </c>
      <c r="E5380" s="60" t="s">
        <v>4460</v>
      </c>
      <c r="F5380" s="60" t="s">
        <v>9382</v>
      </c>
      <c r="G5380" s="37" t="s">
        <v>9477</v>
      </c>
      <c r="H5380" s="24" t="s">
        <v>1583</v>
      </c>
      <c r="I5380" s="24">
        <v>7</v>
      </c>
      <c r="J5380" s="24" t="s">
        <v>9431</v>
      </c>
      <c r="K5380" s="60" t="s">
        <v>31</v>
      </c>
      <c r="L5380" s="238">
        <v>6</v>
      </c>
      <c r="M5380" s="27">
        <f>L5380*130</f>
        <v>780</v>
      </c>
      <c r="N5380" s="23"/>
      <c r="O5380" s="184" t="s">
        <v>32</v>
      </c>
      <c r="P5380" s="237"/>
    </row>
    <row r="5381" s="83" customFormat="1" ht="18" customHeight="1" spans="1:16">
      <c r="A5381" s="24">
        <v>5376</v>
      </c>
      <c r="B5381" s="24" t="s">
        <v>23</v>
      </c>
      <c r="C5381" s="24" t="s">
        <v>24</v>
      </c>
      <c r="D5381" s="24" t="s">
        <v>25</v>
      </c>
      <c r="E5381" s="60" t="s">
        <v>4460</v>
      </c>
      <c r="F5381" s="60" t="s">
        <v>9382</v>
      </c>
      <c r="G5381" s="37" t="s">
        <v>9478</v>
      </c>
      <c r="H5381" s="24" t="s">
        <v>194</v>
      </c>
      <c r="I5381" s="24">
        <v>7</v>
      </c>
      <c r="J5381" s="24" t="s">
        <v>9431</v>
      </c>
      <c r="K5381" s="60" t="s">
        <v>31</v>
      </c>
      <c r="L5381" s="238">
        <v>6</v>
      </c>
      <c r="M5381" s="27">
        <f>L5381*130</f>
        <v>780</v>
      </c>
      <c r="N5381" s="23"/>
      <c r="O5381" s="184" t="s">
        <v>32</v>
      </c>
      <c r="P5381" s="237"/>
    </row>
    <row r="5382" s="83" customFormat="1" ht="18" customHeight="1" spans="1:16">
      <c r="A5382" s="24">
        <v>5377</v>
      </c>
      <c r="B5382" s="24" t="s">
        <v>23</v>
      </c>
      <c r="C5382" s="24" t="s">
        <v>24</v>
      </c>
      <c r="D5382" s="24" t="s">
        <v>25</v>
      </c>
      <c r="E5382" s="60" t="s">
        <v>4460</v>
      </c>
      <c r="F5382" s="60" t="s">
        <v>9382</v>
      </c>
      <c r="G5382" s="37" t="s">
        <v>9479</v>
      </c>
      <c r="H5382" s="232" t="s">
        <v>194</v>
      </c>
      <c r="I5382" s="24">
        <v>3</v>
      </c>
      <c r="J5382" s="24" t="s">
        <v>9431</v>
      </c>
      <c r="K5382" s="60" t="s">
        <v>31</v>
      </c>
      <c r="L5382" s="238">
        <v>3</v>
      </c>
      <c r="M5382" s="27">
        <f>L5382*130</f>
        <v>390</v>
      </c>
      <c r="N5382" s="23"/>
      <c r="O5382" s="184" t="s">
        <v>32</v>
      </c>
      <c r="P5382" s="237"/>
    </row>
    <row r="5383" s="83" customFormat="1" ht="18" customHeight="1" spans="1:16">
      <c r="A5383" s="24">
        <v>5378</v>
      </c>
      <c r="B5383" s="24" t="s">
        <v>23</v>
      </c>
      <c r="C5383" s="24" t="s">
        <v>24</v>
      </c>
      <c r="D5383" s="24" t="s">
        <v>25</v>
      </c>
      <c r="E5383" s="60" t="s">
        <v>4460</v>
      </c>
      <c r="F5383" s="60" t="s">
        <v>9382</v>
      </c>
      <c r="G5383" s="37" t="s">
        <v>9480</v>
      </c>
      <c r="H5383" s="24" t="s">
        <v>194</v>
      </c>
      <c r="I5383" s="24">
        <v>8</v>
      </c>
      <c r="J5383" s="24" t="s">
        <v>9481</v>
      </c>
      <c r="K5383" s="60" t="s">
        <v>31</v>
      </c>
      <c r="L5383" s="238">
        <v>8</v>
      </c>
      <c r="M5383" s="27">
        <f>L5383*130</f>
        <v>1040</v>
      </c>
      <c r="N5383" s="23"/>
      <c r="O5383" s="184" t="s">
        <v>32</v>
      </c>
      <c r="P5383" s="237"/>
    </row>
    <row r="5384" s="83" customFormat="1" ht="18" customHeight="1" spans="1:16">
      <c r="A5384" s="24">
        <v>5379</v>
      </c>
      <c r="B5384" s="24" t="s">
        <v>23</v>
      </c>
      <c r="C5384" s="24" t="s">
        <v>24</v>
      </c>
      <c r="D5384" s="24" t="s">
        <v>25</v>
      </c>
      <c r="E5384" s="60" t="s">
        <v>4878</v>
      </c>
      <c r="F5384" s="60" t="s">
        <v>9382</v>
      </c>
      <c r="G5384" s="37" t="s">
        <v>9482</v>
      </c>
      <c r="H5384" s="24" t="s">
        <v>1583</v>
      </c>
      <c r="I5384" s="24">
        <v>2</v>
      </c>
      <c r="J5384" s="24" t="s">
        <v>9431</v>
      </c>
      <c r="K5384" s="60" t="s">
        <v>31</v>
      </c>
      <c r="L5384" s="238">
        <v>2</v>
      </c>
      <c r="M5384" s="27">
        <f>L5384*312</f>
        <v>624</v>
      </c>
      <c r="N5384" s="23"/>
      <c r="O5384" s="184" t="s">
        <v>32</v>
      </c>
      <c r="P5384" s="237"/>
    </row>
    <row r="5385" s="83" customFormat="1" ht="18" customHeight="1" spans="1:16">
      <c r="A5385" s="24">
        <v>5380</v>
      </c>
      <c r="B5385" s="24" t="s">
        <v>23</v>
      </c>
      <c r="C5385" s="24" t="s">
        <v>24</v>
      </c>
      <c r="D5385" s="24" t="s">
        <v>25</v>
      </c>
      <c r="E5385" s="60" t="s">
        <v>4460</v>
      </c>
      <c r="F5385" s="60" t="s">
        <v>9382</v>
      </c>
      <c r="G5385" s="37" t="s">
        <v>5880</v>
      </c>
      <c r="H5385" s="24" t="s">
        <v>194</v>
      </c>
      <c r="I5385" s="24">
        <v>6</v>
      </c>
      <c r="J5385" s="24" t="s">
        <v>9431</v>
      </c>
      <c r="K5385" s="60" t="s">
        <v>31</v>
      </c>
      <c r="L5385" s="238">
        <v>5</v>
      </c>
      <c r="M5385" s="27">
        <f>L5385*130</f>
        <v>650</v>
      </c>
      <c r="N5385" s="23"/>
      <c r="O5385" s="184" t="s">
        <v>32</v>
      </c>
      <c r="P5385" s="237"/>
    </row>
    <row r="5386" s="83" customFormat="1" ht="18" customHeight="1" spans="1:16">
      <c r="A5386" s="24">
        <v>5381</v>
      </c>
      <c r="B5386" s="24" t="s">
        <v>23</v>
      </c>
      <c r="C5386" s="24" t="s">
        <v>24</v>
      </c>
      <c r="D5386" s="24" t="s">
        <v>25</v>
      </c>
      <c r="E5386" s="60" t="s">
        <v>4460</v>
      </c>
      <c r="F5386" s="60" t="s">
        <v>9382</v>
      </c>
      <c r="G5386" s="37" t="s">
        <v>9483</v>
      </c>
      <c r="H5386" s="24" t="s">
        <v>1583</v>
      </c>
      <c r="I5386" s="24">
        <v>3</v>
      </c>
      <c r="J5386" s="24" t="s">
        <v>9484</v>
      </c>
      <c r="K5386" s="60" t="s">
        <v>31</v>
      </c>
      <c r="L5386" s="238">
        <v>3</v>
      </c>
      <c r="M5386" s="27">
        <f>L5386*312</f>
        <v>936</v>
      </c>
      <c r="N5386" s="23"/>
      <c r="O5386" s="184" t="s">
        <v>32</v>
      </c>
      <c r="P5386" s="237"/>
    </row>
    <row r="5387" s="83" customFormat="1" ht="18" customHeight="1" spans="1:16">
      <c r="A5387" s="24">
        <v>5382</v>
      </c>
      <c r="B5387" s="24" t="s">
        <v>23</v>
      </c>
      <c r="C5387" s="24" t="s">
        <v>24</v>
      </c>
      <c r="D5387" s="24" t="s">
        <v>25</v>
      </c>
      <c r="E5387" s="60" t="s">
        <v>4460</v>
      </c>
      <c r="F5387" s="60" t="s">
        <v>9382</v>
      </c>
      <c r="G5387" s="37" t="s">
        <v>9485</v>
      </c>
      <c r="H5387" s="24" t="s">
        <v>194</v>
      </c>
      <c r="I5387" s="24">
        <v>5</v>
      </c>
      <c r="J5387" s="24" t="s">
        <v>9404</v>
      </c>
      <c r="K5387" s="60" t="s">
        <v>31</v>
      </c>
      <c r="L5387" s="238">
        <v>5</v>
      </c>
      <c r="M5387" s="27">
        <f>L5387*130</f>
        <v>650</v>
      </c>
      <c r="N5387" s="23"/>
      <c r="O5387" s="184" t="s">
        <v>32</v>
      </c>
      <c r="P5387" s="237"/>
    </row>
    <row r="5388" s="83" customFormat="1" ht="18" customHeight="1" spans="1:16">
      <c r="A5388" s="24">
        <v>5383</v>
      </c>
      <c r="B5388" s="24" t="s">
        <v>23</v>
      </c>
      <c r="C5388" s="24" t="s">
        <v>24</v>
      </c>
      <c r="D5388" s="24" t="s">
        <v>25</v>
      </c>
      <c r="E5388" s="60" t="s">
        <v>4878</v>
      </c>
      <c r="F5388" s="60" t="s">
        <v>9382</v>
      </c>
      <c r="G5388" s="37" t="s">
        <v>9486</v>
      </c>
      <c r="H5388" s="24" t="s">
        <v>194</v>
      </c>
      <c r="I5388" s="24">
        <v>4</v>
      </c>
      <c r="J5388" s="24" t="s">
        <v>9404</v>
      </c>
      <c r="K5388" s="60" t="s">
        <v>31</v>
      </c>
      <c r="L5388" s="238">
        <v>4</v>
      </c>
      <c r="M5388" s="27">
        <f>L5388*130</f>
        <v>520</v>
      </c>
      <c r="N5388" s="23"/>
      <c r="O5388" s="184" t="s">
        <v>32</v>
      </c>
      <c r="P5388" s="237"/>
    </row>
    <row r="5389" s="83" customFormat="1" ht="18" customHeight="1" spans="1:16">
      <c r="A5389" s="24">
        <v>5384</v>
      </c>
      <c r="B5389" s="24" t="s">
        <v>23</v>
      </c>
      <c r="C5389" s="24" t="s">
        <v>24</v>
      </c>
      <c r="D5389" s="24" t="s">
        <v>25</v>
      </c>
      <c r="E5389" s="60" t="s">
        <v>4878</v>
      </c>
      <c r="F5389" s="60" t="s">
        <v>9382</v>
      </c>
      <c r="G5389" s="37" t="s">
        <v>9487</v>
      </c>
      <c r="H5389" s="24" t="s">
        <v>194</v>
      </c>
      <c r="I5389" s="24">
        <v>4</v>
      </c>
      <c r="J5389" s="24" t="s">
        <v>9404</v>
      </c>
      <c r="K5389" s="60" t="s">
        <v>31</v>
      </c>
      <c r="L5389" s="238">
        <v>4</v>
      </c>
      <c r="M5389" s="27">
        <f>L5389*130</f>
        <v>520</v>
      </c>
      <c r="N5389" s="23"/>
      <c r="O5389" s="184" t="s">
        <v>32</v>
      </c>
      <c r="P5389" s="237"/>
    </row>
    <row r="5390" s="83" customFormat="1" ht="18" customHeight="1" spans="1:16">
      <c r="A5390" s="24">
        <v>5385</v>
      </c>
      <c r="B5390" s="24" t="s">
        <v>23</v>
      </c>
      <c r="C5390" s="24" t="s">
        <v>24</v>
      </c>
      <c r="D5390" s="24" t="s">
        <v>25</v>
      </c>
      <c r="E5390" s="60" t="s">
        <v>4460</v>
      </c>
      <c r="F5390" s="60" t="s">
        <v>9382</v>
      </c>
      <c r="G5390" s="37" t="s">
        <v>9488</v>
      </c>
      <c r="H5390" s="24" t="s">
        <v>194</v>
      </c>
      <c r="I5390" s="24">
        <v>4</v>
      </c>
      <c r="J5390" s="24" t="s">
        <v>9431</v>
      </c>
      <c r="K5390" s="60" t="s">
        <v>31</v>
      </c>
      <c r="L5390" s="238">
        <v>4</v>
      </c>
      <c r="M5390" s="27">
        <f>L5390*130</f>
        <v>520</v>
      </c>
      <c r="N5390" s="23"/>
      <c r="O5390" s="184" t="s">
        <v>32</v>
      </c>
      <c r="P5390" s="237"/>
    </row>
    <row r="5391" s="83" customFormat="1" ht="18" customHeight="1" spans="1:16">
      <c r="A5391" s="24">
        <v>5386</v>
      </c>
      <c r="B5391" s="24" t="s">
        <v>23</v>
      </c>
      <c r="C5391" s="24" t="s">
        <v>24</v>
      </c>
      <c r="D5391" s="24" t="s">
        <v>25</v>
      </c>
      <c r="E5391" s="60" t="s">
        <v>4460</v>
      </c>
      <c r="F5391" s="60" t="s">
        <v>9489</v>
      </c>
      <c r="G5391" s="24" t="s">
        <v>9490</v>
      </c>
      <c r="H5391" s="24" t="s">
        <v>51</v>
      </c>
      <c r="I5391" s="24">
        <v>6</v>
      </c>
      <c r="J5391" s="24" t="s">
        <v>9491</v>
      </c>
      <c r="K5391" s="60" t="s">
        <v>31</v>
      </c>
      <c r="L5391" s="60">
        <v>6</v>
      </c>
      <c r="M5391" s="27">
        <f>L5391*312</f>
        <v>1872</v>
      </c>
      <c r="N5391" s="23"/>
      <c r="O5391" s="184" t="s">
        <v>32</v>
      </c>
      <c r="P5391" s="237"/>
    </row>
    <row r="5392" s="83" customFormat="1" ht="18" customHeight="1" spans="1:16">
      <c r="A5392" s="24">
        <v>5387</v>
      </c>
      <c r="B5392" s="24" t="s">
        <v>23</v>
      </c>
      <c r="C5392" s="24" t="s">
        <v>24</v>
      </c>
      <c r="D5392" s="24" t="s">
        <v>25</v>
      </c>
      <c r="E5392" s="60" t="s">
        <v>4460</v>
      </c>
      <c r="F5392" s="60" t="s">
        <v>9489</v>
      </c>
      <c r="G5392" s="24" t="s">
        <v>9492</v>
      </c>
      <c r="H5392" s="24" t="s">
        <v>194</v>
      </c>
      <c r="I5392" s="24">
        <v>5</v>
      </c>
      <c r="J5392" s="24" t="s">
        <v>9491</v>
      </c>
      <c r="K5392" s="60" t="s">
        <v>31</v>
      </c>
      <c r="L5392" s="60">
        <v>5</v>
      </c>
      <c r="M5392" s="27">
        <f t="shared" ref="M5392:M5408" si="255">L5392*130</f>
        <v>650</v>
      </c>
      <c r="N5392" s="23"/>
      <c r="O5392" s="184" t="s">
        <v>32</v>
      </c>
      <c r="P5392" s="237"/>
    </row>
    <row r="5393" s="83" customFormat="1" ht="18" customHeight="1" spans="1:16">
      <c r="A5393" s="24">
        <v>5388</v>
      </c>
      <c r="B5393" s="24" t="s">
        <v>23</v>
      </c>
      <c r="C5393" s="24" t="s">
        <v>24</v>
      </c>
      <c r="D5393" s="24" t="s">
        <v>25</v>
      </c>
      <c r="E5393" s="60" t="s">
        <v>4460</v>
      </c>
      <c r="F5393" s="60" t="s">
        <v>9489</v>
      </c>
      <c r="G5393" s="24" t="s">
        <v>9493</v>
      </c>
      <c r="H5393" s="232" t="s">
        <v>194</v>
      </c>
      <c r="I5393" s="24">
        <v>2</v>
      </c>
      <c r="J5393" s="24" t="s">
        <v>9491</v>
      </c>
      <c r="K5393" s="60" t="s">
        <v>31</v>
      </c>
      <c r="L5393" s="60">
        <v>2</v>
      </c>
      <c r="M5393" s="27">
        <f t="shared" si="255"/>
        <v>260</v>
      </c>
      <c r="N5393" s="23"/>
      <c r="O5393" s="184" t="s">
        <v>32</v>
      </c>
      <c r="P5393" s="237"/>
    </row>
    <row r="5394" s="83" customFormat="1" ht="18" customHeight="1" spans="1:16">
      <c r="A5394" s="24">
        <v>5389</v>
      </c>
      <c r="B5394" s="24" t="s">
        <v>23</v>
      </c>
      <c r="C5394" s="24" t="s">
        <v>24</v>
      </c>
      <c r="D5394" s="24" t="s">
        <v>25</v>
      </c>
      <c r="E5394" s="60" t="s">
        <v>4460</v>
      </c>
      <c r="F5394" s="60" t="s">
        <v>9489</v>
      </c>
      <c r="G5394" s="24" t="s">
        <v>9494</v>
      </c>
      <c r="H5394" s="232" t="s">
        <v>194</v>
      </c>
      <c r="I5394" s="24">
        <v>3</v>
      </c>
      <c r="J5394" s="24" t="s">
        <v>9491</v>
      </c>
      <c r="K5394" s="60" t="s">
        <v>31</v>
      </c>
      <c r="L5394" s="60">
        <v>3</v>
      </c>
      <c r="M5394" s="27">
        <f t="shared" si="255"/>
        <v>390</v>
      </c>
      <c r="N5394" s="23"/>
      <c r="O5394" s="184" t="s">
        <v>32</v>
      </c>
      <c r="P5394" s="237"/>
    </row>
    <row r="5395" s="83" customFormat="1" ht="18" customHeight="1" spans="1:16">
      <c r="A5395" s="24">
        <v>5390</v>
      </c>
      <c r="B5395" s="24" t="s">
        <v>23</v>
      </c>
      <c r="C5395" s="24" t="s">
        <v>24</v>
      </c>
      <c r="D5395" s="24" t="s">
        <v>25</v>
      </c>
      <c r="E5395" s="60" t="s">
        <v>4460</v>
      </c>
      <c r="F5395" s="60" t="s">
        <v>9489</v>
      </c>
      <c r="G5395" s="24" t="s">
        <v>9495</v>
      </c>
      <c r="H5395" s="24" t="s">
        <v>194</v>
      </c>
      <c r="I5395" s="24">
        <v>5</v>
      </c>
      <c r="J5395" s="24" t="s">
        <v>9491</v>
      </c>
      <c r="K5395" s="60" t="s">
        <v>31</v>
      </c>
      <c r="L5395" s="60">
        <v>5</v>
      </c>
      <c r="M5395" s="27">
        <f t="shared" si="255"/>
        <v>650</v>
      </c>
      <c r="N5395" s="23"/>
      <c r="O5395" s="184" t="s">
        <v>32</v>
      </c>
      <c r="P5395" s="237"/>
    </row>
    <row r="5396" s="83" customFormat="1" ht="18" customHeight="1" spans="1:16">
      <c r="A5396" s="24">
        <v>5391</v>
      </c>
      <c r="B5396" s="24" t="s">
        <v>23</v>
      </c>
      <c r="C5396" s="24" t="s">
        <v>24</v>
      </c>
      <c r="D5396" s="24" t="s">
        <v>25</v>
      </c>
      <c r="E5396" s="24" t="s">
        <v>4460</v>
      </c>
      <c r="F5396" s="24" t="s">
        <v>9489</v>
      </c>
      <c r="G5396" s="24" t="s">
        <v>9496</v>
      </c>
      <c r="H5396" s="24" t="s">
        <v>194</v>
      </c>
      <c r="I5396" s="24">
        <v>5</v>
      </c>
      <c r="J5396" s="24" t="s">
        <v>9491</v>
      </c>
      <c r="K5396" s="60" t="s">
        <v>31</v>
      </c>
      <c r="L5396" s="60">
        <v>5</v>
      </c>
      <c r="M5396" s="27">
        <f t="shared" si="255"/>
        <v>650</v>
      </c>
      <c r="N5396" s="23"/>
      <c r="O5396" s="184" t="s">
        <v>32</v>
      </c>
      <c r="P5396" s="237"/>
    </row>
    <row r="5397" s="83" customFormat="1" ht="18" customHeight="1" spans="1:16">
      <c r="A5397" s="24">
        <v>5392</v>
      </c>
      <c r="B5397" s="24" t="s">
        <v>23</v>
      </c>
      <c r="C5397" s="24" t="s">
        <v>24</v>
      </c>
      <c r="D5397" s="24" t="s">
        <v>25</v>
      </c>
      <c r="E5397" s="60" t="s">
        <v>4460</v>
      </c>
      <c r="F5397" s="60" t="s">
        <v>9489</v>
      </c>
      <c r="G5397" s="24" t="s">
        <v>9497</v>
      </c>
      <c r="H5397" s="232" t="s">
        <v>194</v>
      </c>
      <c r="I5397" s="24">
        <v>2</v>
      </c>
      <c r="J5397" s="24" t="s">
        <v>9491</v>
      </c>
      <c r="K5397" s="60" t="s">
        <v>31</v>
      </c>
      <c r="L5397" s="60">
        <v>2</v>
      </c>
      <c r="M5397" s="27">
        <f t="shared" si="255"/>
        <v>260</v>
      </c>
      <c r="N5397" s="23"/>
      <c r="O5397" s="184" t="s">
        <v>32</v>
      </c>
      <c r="P5397" s="237"/>
    </row>
    <row r="5398" s="83" customFormat="1" ht="18" customHeight="1" spans="1:16">
      <c r="A5398" s="24">
        <v>5393</v>
      </c>
      <c r="B5398" s="24" t="s">
        <v>23</v>
      </c>
      <c r="C5398" s="24" t="s">
        <v>24</v>
      </c>
      <c r="D5398" s="24" t="s">
        <v>25</v>
      </c>
      <c r="E5398" s="60" t="s">
        <v>4460</v>
      </c>
      <c r="F5398" s="60" t="s">
        <v>9489</v>
      </c>
      <c r="G5398" s="24" t="s">
        <v>9498</v>
      </c>
      <c r="H5398" s="24" t="s">
        <v>194</v>
      </c>
      <c r="I5398" s="24">
        <v>4</v>
      </c>
      <c r="J5398" s="24" t="s">
        <v>9491</v>
      </c>
      <c r="K5398" s="60" t="s">
        <v>31</v>
      </c>
      <c r="L5398" s="60">
        <v>4</v>
      </c>
      <c r="M5398" s="27">
        <f t="shared" si="255"/>
        <v>520</v>
      </c>
      <c r="N5398" s="23"/>
      <c r="O5398" s="184" t="s">
        <v>32</v>
      </c>
      <c r="P5398" s="237"/>
    </row>
    <row r="5399" s="83" customFormat="1" ht="18" customHeight="1" spans="1:16">
      <c r="A5399" s="24">
        <v>5394</v>
      </c>
      <c r="B5399" s="24" t="s">
        <v>23</v>
      </c>
      <c r="C5399" s="24" t="s">
        <v>24</v>
      </c>
      <c r="D5399" s="24" t="s">
        <v>25</v>
      </c>
      <c r="E5399" s="60" t="s">
        <v>4460</v>
      </c>
      <c r="F5399" s="60" t="s">
        <v>9489</v>
      </c>
      <c r="G5399" s="24" t="s">
        <v>9499</v>
      </c>
      <c r="H5399" s="24" t="s">
        <v>194</v>
      </c>
      <c r="I5399" s="24">
        <v>5</v>
      </c>
      <c r="J5399" s="24" t="s">
        <v>9491</v>
      </c>
      <c r="K5399" s="60" t="s">
        <v>31</v>
      </c>
      <c r="L5399" s="60">
        <v>5</v>
      </c>
      <c r="M5399" s="27">
        <f t="shared" si="255"/>
        <v>650</v>
      </c>
      <c r="N5399" s="23"/>
      <c r="O5399" s="184" t="s">
        <v>32</v>
      </c>
      <c r="P5399" s="237"/>
    </row>
    <row r="5400" s="83" customFormat="1" ht="18" customHeight="1" spans="1:16">
      <c r="A5400" s="24">
        <v>5395</v>
      </c>
      <c r="B5400" s="24" t="s">
        <v>23</v>
      </c>
      <c r="C5400" s="24" t="s">
        <v>24</v>
      </c>
      <c r="D5400" s="24" t="s">
        <v>25</v>
      </c>
      <c r="E5400" s="60" t="s">
        <v>4460</v>
      </c>
      <c r="F5400" s="60" t="s">
        <v>9489</v>
      </c>
      <c r="G5400" s="24" t="s">
        <v>9500</v>
      </c>
      <c r="H5400" s="232" t="s">
        <v>194</v>
      </c>
      <c r="I5400" s="24">
        <v>2</v>
      </c>
      <c r="J5400" s="24" t="s">
        <v>9491</v>
      </c>
      <c r="K5400" s="60" t="s">
        <v>31</v>
      </c>
      <c r="L5400" s="60">
        <v>2</v>
      </c>
      <c r="M5400" s="27">
        <f t="shared" si="255"/>
        <v>260</v>
      </c>
      <c r="N5400" s="23"/>
      <c r="O5400" s="184" t="s">
        <v>32</v>
      </c>
      <c r="P5400" s="237"/>
    </row>
    <row r="5401" s="83" customFormat="1" ht="18" customHeight="1" spans="1:16">
      <c r="A5401" s="24">
        <v>5396</v>
      </c>
      <c r="B5401" s="24" t="s">
        <v>23</v>
      </c>
      <c r="C5401" s="24" t="s">
        <v>24</v>
      </c>
      <c r="D5401" s="24" t="s">
        <v>25</v>
      </c>
      <c r="E5401" s="60" t="s">
        <v>4460</v>
      </c>
      <c r="F5401" s="60" t="s">
        <v>9489</v>
      </c>
      <c r="G5401" s="24" t="s">
        <v>9501</v>
      </c>
      <c r="H5401" s="232" t="s">
        <v>194</v>
      </c>
      <c r="I5401" s="24">
        <v>2</v>
      </c>
      <c r="J5401" s="24" t="s">
        <v>9491</v>
      </c>
      <c r="K5401" s="60" t="s">
        <v>31</v>
      </c>
      <c r="L5401" s="60">
        <v>2</v>
      </c>
      <c r="M5401" s="27">
        <f t="shared" si="255"/>
        <v>260</v>
      </c>
      <c r="N5401" s="23"/>
      <c r="O5401" s="184" t="s">
        <v>32</v>
      </c>
      <c r="P5401" s="237"/>
    </row>
    <row r="5402" s="83" customFormat="1" ht="18" customHeight="1" spans="1:16">
      <c r="A5402" s="24">
        <v>5397</v>
      </c>
      <c r="B5402" s="24" t="s">
        <v>23</v>
      </c>
      <c r="C5402" s="24" t="s">
        <v>24</v>
      </c>
      <c r="D5402" s="24" t="s">
        <v>25</v>
      </c>
      <c r="E5402" s="60" t="s">
        <v>4460</v>
      </c>
      <c r="F5402" s="60" t="s">
        <v>9489</v>
      </c>
      <c r="G5402" s="24" t="s">
        <v>9502</v>
      </c>
      <c r="H5402" s="24" t="s">
        <v>194</v>
      </c>
      <c r="I5402" s="24">
        <v>4</v>
      </c>
      <c r="J5402" s="24" t="s">
        <v>9491</v>
      </c>
      <c r="K5402" s="60" t="s">
        <v>31</v>
      </c>
      <c r="L5402" s="60">
        <v>4</v>
      </c>
      <c r="M5402" s="27">
        <f t="shared" si="255"/>
        <v>520</v>
      </c>
      <c r="N5402" s="23"/>
      <c r="O5402" s="184" t="s">
        <v>32</v>
      </c>
      <c r="P5402" s="237"/>
    </row>
    <row r="5403" s="83" customFormat="1" ht="18" customHeight="1" spans="1:16">
      <c r="A5403" s="24">
        <v>5398</v>
      </c>
      <c r="B5403" s="24" t="s">
        <v>23</v>
      </c>
      <c r="C5403" s="24" t="s">
        <v>24</v>
      </c>
      <c r="D5403" s="24" t="s">
        <v>25</v>
      </c>
      <c r="E5403" s="60" t="s">
        <v>4460</v>
      </c>
      <c r="F5403" s="60" t="s">
        <v>9489</v>
      </c>
      <c r="G5403" s="24" t="s">
        <v>9503</v>
      </c>
      <c r="H5403" s="232" t="s">
        <v>194</v>
      </c>
      <c r="I5403" s="24">
        <v>3</v>
      </c>
      <c r="J5403" s="24" t="s">
        <v>9491</v>
      </c>
      <c r="K5403" s="60" t="s">
        <v>31</v>
      </c>
      <c r="L5403" s="60">
        <v>3</v>
      </c>
      <c r="M5403" s="27">
        <f t="shared" si="255"/>
        <v>390</v>
      </c>
      <c r="N5403" s="23"/>
      <c r="O5403" s="184" t="s">
        <v>32</v>
      </c>
      <c r="P5403" s="237"/>
    </row>
    <row r="5404" s="83" customFormat="1" ht="18" customHeight="1" spans="1:16">
      <c r="A5404" s="24">
        <v>5399</v>
      </c>
      <c r="B5404" s="24" t="s">
        <v>23</v>
      </c>
      <c r="C5404" s="24" t="s">
        <v>24</v>
      </c>
      <c r="D5404" s="24" t="s">
        <v>25</v>
      </c>
      <c r="E5404" s="60" t="s">
        <v>4460</v>
      </c>
      <c r="F5404" s="60" t="s">
        <v>9489</v>
      </c>
      <c r="G5404" s="24" t="s">
        <v>9504</v>
      </c>
      <c r="H5404" s="232" t="s">
        <v>194</v>
      </c>
      <c r="I5404" s="24">
        <v>2</v>
      </c>
      <c r="J5404" s="24" t="s">
        <v>9491</v>
      </c>
      <c r="K5404" s="60" t="s">
        <v>31</v>
      </c>
      <c r="L5404" s="60">
        <v>2</v>
      </c>
      <c r="M5404" s="27">
        <f t="shared" si="255"/>
        <v>260</v>
      </c>
      <c r="N5404" s="23"/>
      <c r="O5404" s="184" t="s">
        <v>32</v>
      </c>
      <c r="P5404" s="237"/>
    </row>
    <row r="5405" s="83" customFormat="1" ht="18" customHeight="1" spans="1:16">
      <c r="A5405" s="24">
        <v>5400</v>
      </c>
      <c r="B5405" s="24" t="s">
        <v>23</v>
      </c>
      <c r="C5405" s="24" t="s">
        <v>24</v>
      </c>
      <c r="D5405" s="24" t="s">
        <v>25</v>
      </c>
      <c r="E5405" s="60" t="s">
        <v>4460</v>
      </c>
      <c r="F5405" s="60" t="s">
        <v>9489</v>
      </c>
      <c r="G5405" s="24" t="s">
        <v>9505</v>
      </c>
      <c r="H5405" s="232" t="s">
        <v>194</v>
      </c>
      <c r="I5405" s="24">
        <v>3</v>
      </c>
      <c r="J5405" s="24" t="s">
        <v>9506</v>
      </c>
      <c r="K5405" s="60" t="s">
        <v>31</v>
      </c>
      <c r="L5405" s="60">
        <v>3</v>
      </c>
      <c r="M5405" s="27">
        <f t="shared" si="255"/>
        <v>390</v>
      </c>
      <c r="N5405" s="23"/>
      <c r="O5405" s="184" t="s">
        <v>32</v>
      </c>
      <c r="P5405" s="237"/>
    </row>
    <row r="5406" s="83" customFormat="1" ht="18" customHeight="1" spans="1:16">
      <c r="A5406" s="24">
        <v>5401</v>
      </c>
      <c r="B5406" s="24" t="s">
        <v>23</v>
      </c>
      <c r="C5406" s="24" t="s">
        <v>24</v>
      </c>
      <c r="D5406" s="24" t="s">
        <v>25</v>
      </c>
      <c r="E5406" s="60" t="s">
        <v>4460</v>
      </c>
      <c r="F5406" s="60" t="s">
        <v>9489</v>
      </c>
      <c r="G5406" s="24" t="s">
        <v>9507</v>
      </c>
      <c r="H5406" s="232" t="s">
        <v>194</v>
      </c>
      <c r="I5406" s="24">
        <v>2</v>
      </c>
      <c r="J5406" s="24" t="s">
        <v>9506</v>
      </c>
      <c r="K5406" s="60" t="s">
        <v>31</v>
      </c>
      <c r="L5406" s="60">
        <v>2</v>
      </c>
      <c r="M5406" s="27">
        <f t="shared" si="255"/>
        <v>260</v>
      </c>
      <c r="N5406" s="23"/>
      <c r="O5406" s="184" t="s">
        <v>32</v>
      </c>
      <c r="P5406" s="237"/>
    </row>
    <row r="5407" s="83" customFormat="1" ht="18" customHeight="1" spans="1:16">
      <c r="A5407" s="24">
        <v>5402</v>
      </c>
      <c r="B5407" s="24" t="s">
        <v>23</v>
      </c>
      <c r="C5407" s="24" t="s">
        <v>24</v>
      </c>
      <c r="D5407" s="24" t="s">
        <v>25</v>
      </c>
      <c r="E5407" s="60" t="s">
        <v>4460</v>
      </c>
      <c r="F5407" s="60" t="s">
        <v>9489</v>
      </c>
      <c r="G5407" s="24" t="s">
        <v>9508</v>
      </c>
      <c r="H5407" s="232" t="s">
        <v>194</v>
      </c>
      <c r="I5407" s="24">
        <v>2</v>
      </c>
      <c r="J5407" s="24" t="s">
        <v>9506</v>
      </c>
      <c r="K5407" s="60" t="s">
        <v>31</v>
      </c>
      <c r="L5407" s="60">
        <v>2</v>
      </c>
      <c r="M5407" s="27">
        <f t="shared" si="255"/>
        <v>260</v>
      </c>
      <c r="N5407" s="23"/>
      <c r="O5407" s="184" t="s">
        <v>32</v>
      </c>
      <c r="P5407" s="237"/>
    </row>
    <row r="5408" s="83" customFormat="1" ht="18" customHeight="1" spans="1:16">
      <c r="A5408" s="24">
        <v>5403</v>
      </c>
      <c r="B5408" s="24" t="s">
        <v>23</v>
      </c>
      <c r="C5408" s="24" t="s">
        <v>24</v>
      </c>
      <c r="D5408" s="24" t="s">
        <v>25</v>
      </c>
      <c r="E5408" s="24" t="s">
        <v>4460</v>
      </c>
      <c r="F5408" s="24" t="s">
        <v>9489</v>
      </c>
      <c r="G5408" s="24" t="s">
        <v>9509</v>
      </c>
      <c r="H5408" s="24" t="s">
        <v>194</v>
      </c>
      <c r="I5408" s="24">
        <v>4</v>
      </c>
      <c r="J5408" s="24" t="s">
        <v>9506</v>
      </c>
      <c r="K5408" s="60" t="s">
        <v>31</v>
      </c>
      <c r="L5408" s="60">
        <v>4</v>
      </c>
      <c r="M5408" s="27">
        <f t="shared" si="255"/>
        <v>520</v>
      </c>
      <c r="N5408" s="23"/>
      <c r="O5408" s="184" t="s">
        <v>32</v>
      </c>
      <c r="P5408" s="237"/>
    </row>
    <row r="5409" s="83" customFormat="1" ht="18" customHeight="1" spans="1:16">
      <c r="A5409" s="24">
        <v>5404</v>
      </c>
      <c r="B5409" s="24" t="s">
        <v>23</v>
      </c>
      <c r="C5409" s="24" t="s">
        <v>24</v>
      </c>
      <c r="D5409" s="24" t="s">
        <v>25</v>
      </c>
      <c r="E5409" s="60" t="s">
        <v>4460</v>
      </c>
      <c r="F5409" s="60" t="s">
        <v>9489</v>
      </c>
      <c r="G5409" s="24" t="s">
        <v>9510</v>
      </c>
      <c r="H5409" s="24" t="s">
        <v>51</v>
      </c>
      <c r="I5409" s="24">
        <v>4</v>
      </c>
      <c r="J5409" s="24" t="s">
        <v>9506</v>
      </c>
      <c r="K5409" s="60" t="s">
        <v>31</v>
      </c>
      <c r="L5409" s="60">
        <v>4</v>
      </c>
      <c r="M5409" s="27">
        <f>L5409*312</f>
        <v>1248</v>
      </c>
      <c r="N5409" s="23"/>
      <c r="O5409" s="184" t="s">
        <v>32</v>
      </c>
      <c r="P5409" s="237"/>
    </row>
    <row r="5410" s="83" customFormat="1" ht="18" customHeight="1" spans="1:16">
      <c r="A5410" s="24">
        <v>5405</v>
      </c>
      <c r="B5410" s="24" t="s">
        <v>23</v>
      </c>
      <c r="C5410" s="24" t="s">
        <v>24</v>
      </c>
      <c r="D5410" s="24" t="s">
        <v>25</v>
      </c>
      <c r="E5410" s="60" t="s">
        <v>4460</v>
      </c>
      <c r="F5410" s="60" t="s">
        <v>9489</v>
      </c>
      <c r="G5410" s="24" t="s">
        <v>9511</v>
      </c>
      <c r="H5410" s="232" t="s">
        <v>194</v>
      </c>
      <c r="I5410" s="24">
        <v>3</v>
      </c>
      <c r="J5410" s="24" t="s">
        <v>9506</v>
      </c>
      <c r="K5410" s="60" t="s">
        <v>31</v>
      </c>
      <c r="L5410" s="60">
        <v>3</v>
      </c>
      <c r="M5410" s="27">
        <f>L5410*130</f>
        <v>390</v>
      </c>
      <c r="N5410" s="23"/>
      <c r="O5410" s="184" t="s">
        <v>32</v>
      </c>
      <c r="P5410" s="237"/>
    </row>
    <row r="5411" s="83" customFormat="1" ht="18" customHeight="1" spans="1:16">
      <c r="A5411" s="24">
        <v>5406</v>
      </c>
      <c r="B5411" s="24" t="s">
        <v>23</v>
      </c>
      <c r="C5411" s="24" t="s">
        <v>24</v>
      </c>
      <c r="D5411" s="24" t="s">
        <v>25</v>
      </c>
      <c r="E5411" s="60" t="s">
        <v>4460</v>
      </c>
      <c r="F5411" s="60" t="s">
        <v>9489</v>
      </c>
      <c r="G5411" s="24" t="s">
        <v>131</v>
      </c>
      <c r="H5411" s="24" t="s">
        <v>51</v>
      </c>
      <c r="I5411" s="24">
        <v>1</v>
      </c>
      <c r="J5411" s="24" t="s">
        <v>9506</v>
      </c>
      <c r="K5411" s="60" t="s">
        <v>31</v>
      </c>
      <c r="L5411" s="60">
        <v>1</v>
      </c>
      <c r="M5411" s="27">
        <f>L5411*312</f>
        <v>312</v>
      </c>
      <c r="N5411" s="23"/>
      <c r="O5411" s="184" t="s">
        <v>32</v>
      </c>
      <c r="P5411" s="237"/>
    </row>
    <row r="5412" s="83" customFormat="1" ht="18" customHeight="1" spans="1:16">
      <c r="A5412" s="24">
        <v>5407</v>
      </c>
      <c r="B5412" s="24" t="s">
        <v>23</v>
      </c>
      <c r="C5412" s="24" t="s">
        <v>24</v>
      </c>
      <c r="D5412" s="24" t="s">
        <v>25</v>
      </c>
      <c r="E5412" s="60" t="s">
        <v>4460</v>
      </c>
      <c r="F5412" s="60" t="s">
        <v>9489</v>
      </c>
      <c r="G5412" s="24" t="s">
        <v>9512</v>
      </c>
      <c r="H5412" s="232" t="s">
        <v>194</v>
      </c>
      <c r="I5412" s="24">
        <v>2</v>
      </c>
      <c r="J5412" s="24" t="s">
        <v>9506</v>
      </c>
      <c r="K5412" s="60" t="s">
        <v>31</v>
      </c>
      <c r="L5412" s="60">
        <v>2</v>
      </c>
      <c r="M5412" s="27">
        <f>L5412*130</f>
        <v>260</v>
      </c>
      <c r="N5412" s="23"/>
      <c r="O5412" s="184" t="s">
        <v>32</v>
      </c>
      <c r="P5412" s="237"/>
    </row>
    <row r="5413" s="83" customFormat="1" ht="18" customHeight="1" spans="1:16">
      <c r="A5413" s="24">
        <v>5408</v>
      </c>
      <c r="B5413" s="24" t="s">
        <v>23</v>
      </c>
      <c r="C5413" s="24" t="s">
        <v>24</v>
      </c>
      <c r="D5413" s="24" t="s">
        <v>25</v>
      </c>
      <c r="E5413" s="60" t="s">
        <v>4460</v>
      </c>
      <c r="F5413" s="60" t="s">
        <v>9489</v>
      </c>
      <c r="G5413" s="24" t="s">
        <v>8432</v>
      </c>
      <c r="H5413" s="232" t="s">
        <v>194</v>
      </c>
      <c r="I5413" s="24">
        <v>2</v>
      </c>
      <c r="J5413" s="24" t="s">
        <v>9506</v>
      </c>
      <c r="K5413" s="60" t="s">
        <v>31</v>
      </c>
      <c r="L5413" s="60">
        <v>2</v>
      </c>
      <c r="M5413" s="27">
        <f>L5413*130</f>
        <v>260</v>
      </c>
      <c r="N5413" s="23"/>
      <c r="O5413" s="184" t="s">
        <v>32</v>
      </c>
      <c r="P5413" s="237"/>
    </row>
    <row r="5414" s="83" customFormat="1" ht="18" customHeight="1" spans="1:16">
      <c r="A5414" s="24">
        <v>5409</v>
      </c>
      <c r="B5414" s="24" t="s">
        <v>23</v>
      </c>
      <c r="C5414" s="24" t="s">
        <v>24</v>
      </c>
      <c r="D5414" s="24" t="s">
        <v>25</v>
      </c>
      <c r="E5414" s="60" t="s">
        <v>4460</v>
      </c>
      <c r="F5414" s="60" t="s">
        <v>9489</v>
      </c>
      <c r="G5414" s="24" t="s">
        <v>9513</v>
      </c>
      <c r="H5414" s="232" t="s">
        <v>194</v>
      </c>
      <c r="I5414" s="24">
        <v>2</v>
      </c>
      <c r="J5414" s="24" t="s">
        <v>9506</v>
      </c>
      <c r="K5414" s="60" t="s">
        <v>31</v>
      </c>
      <c r="L5414" s="60">
        <v>2</v>
      </c>
      <c r="M5414" s="27">
        <f>L5414*130</f>
        <v>260</v>
      </c>
      <c r="N5414" s="23"/>
      <c r="O5414" s="184" t="s">
        <v>32</v>
      </c>
      <c r="P5414" s="237"/>
    </row>
    <row r="5415" s="83" customFormat="1" ht="18" customHeight="1" spans="1:16">
      <c r="A5415" s="24">
        <v>5410</v>
      </c>
      <c r="B5415" s="24" t="s">
        <v>23</v>
      </c>
      <c r="C5415" s="24" t="s">
        <v>24</v>
      </c>
      <c r="D5415" s="24" t="s">
        <v>25</v>
      </c>
      <c r="E5415" s="60" t="s">
        <v>4460</v>
      </c>
      <c r="F5415" s="60" t="s">
        <v>9489</v>
      </c>
      <c r="G5415" s="24" t="s">
        <v>9514</v>
      </c>
      <c r="H5415" s="24" t="s">
        <v>6215</v>
      </c>
      <c r="I5415" s="24">
        <v>3</v>
      </c>
      <c r="J5415" s="24" t="s">
        <v>9506</v>
      </c>
      <c r="K5415" s="60" t="s">
        <v>31</v>
      </c>
      <c r="L5415" s="60">
        <v>3</v>
      </c>
      <c r="M5415" s="27">
        <f>L5415*312</f>
        <v>936</v>
      </c>
      <c r="N5415" s="23"/>
      <c r="O5415" s="184" t="s">
        <v>32</v>
      </c>
      <c r="P5415" s="237"/>
    </row>
    <row r="5416" s="83" customFormat="1" ht="18" customHeight="1" spans="1:16">
      <c r="A5416" s="24">
        <v>5411</v>
      </c>
      <c r="B5416" s="24" t="s">
        <v>23</v>
      </c>
      <c r="C5416" s="24" t="s">
        <v>24</v>
      </c>
      <c r="D5416" s="24" t="s">
        <v>25</v>
      </c>
      <c r="E5416" s="60" t="s">
        <v>4878</v>
      </c>
      <c r="F5416" s="60" t="s">
        <v>9489</v>
      </c>
      <c r="G5416" s="24" t="s">
        <v>9515</v>
      </c>
      <c r="H5416" s="24" t="s">
        <v>1583</v>
      </c>
      <c r="I5416" s="24">
        <v>4</v>
      </c>
      <c r="J5416" s="24" t="s">
        <v>9506</v>
      </c>
      <c r="K5416" s="60" t="s">
        <v>31</v>
      </c>
      <c r="L5416" s="60">
        <v>4</v>
      </c>
      <c r="M5416" s="27">
        <f>L5416*130</f>
        <v>520</v>
      </c>
      <c r="N5416" s="23"/>
      <c r="O5416" s="184" t="s">
        <v>32</v>
      </c>
      <c r="P5416" s="237"/>
    </row>
    <row r="5417" s="83" customFormat="1" ht="18" customHeight="1" spans="1:16">
      <c r="A5417" s="24">
        <v>5412</v>
      </c>
      <c r="B5417" s="24" t="s">
        <v>23</v>
      </c>
      <c r="C5417" s="24" t="s">
        <v>24</v>
      </c>
      <c r="D5417" s="24" t="s">
        <v>25</v>
      </c>
      <c r="E5417" s="60" t="s">
        <v>4460</v>
      </c>
      <c r="F5417" s="60" t="s">
        <v>9489</v>
      </c>
      <c r="G5417" s="24" t="s">
        <v>9516</v>
      </c>
      <c r="H5417" s="232" t="s">
        <v>194</v>
      </c>
      <c r="I5417" s="24">
        <v>2</v>
      </c>
      <c r="J5417" s="24" t="s">
        <v>9506</v>
      </c>
      <c r="K5417" s="60" t="s">
        <v>31</v>
      </c>
      <c r="L5417" s="60">
        <v>2</v>
      </c>
      <c r="M5417" s="27">
        <f>L5417*130</f>
        <v>260</v>
      </c>
      <c r="N5417" s="23"/>
      <c r="O5417" s="184" t="s">
        <v>32</v>
      </c>
      <c r="P5417" s="237"/>
    </row>
    <row r="5418" s="83" customFormat="1" ht="18" customHeight="1" spans="1:16">
      <c r="A5418" s="24">
        <v>5413</v>
      </c>
      <c r="B5418" s="24" t="s">
        <v>23</v>
      </c>
      <c r="C5418" s="24" t="s">
        <v>24</v>
      </c>
      <c r="D5418" s="24" t="s">
        <v>25</v>
      </c>
      <c r="E5418" s="60" t="s">
        <v>4460</v>
      </c>
      <c r="F5418" s="60" t="s">
        <v>9489</v>
      </c>
      <c r="G5418" s="24" t="s">
        <v>9517</v>
      </c>
      <c r="H5418" s="232" t="s">
        <v>194</v>
      </c>
      <c r="I5418" s="24">
        <v>2</v>
      </c>
      <c r="J5418" s="24" t="s">
        <v>9518</v>
      </c>
      <c r="K5418" s="60" t="s">
        <v>31</v>
      </c>
      <c r="L5418" s="60">
        <v>2</v>
      </c>
      <c r="M5418" s="27">
        <f>L5418*130</f>
        <v>260</v>
      </c>
      <c r="N5418" s="23"/>
      <c r="O5418" s="184" t="s">
        <v>32</v>
      </c>
      <c r="P5418" s="237"/>
    </row>
    <row r="5419" s="83" customFormat="1" ht="18" customHeight="1" spans="1:16">
      <c r="A5419" s="24">
        <v>5414</v>
      </c>
      <c r="B5419" s="24" t="s">
        <v>23</v>
      </c>
      <c r="C5419" s="24" t="s">
        <v>24</v>
      </c>
      <c r="D5419" s="24" t="s">
        <v>25</v>
      </c>
      <c r="E5419" s="24" t="s">
        <v>4460</v>
      </c>
      <c r="F5419" s="24" t="s">
        <v>9489</v>
      </c>
      <c r="G5419" s="24" t="s">
        <v>9519</v>
      </c>
      <c r="H5419" s="232" t="s">
        <v>194</v>
      </c>
      <c r="I5419" s="24">
        <v>1</v>
      </c>
      <c r="J5419" s="24" t="s">
        <v>9518</v>
      </c>
      <c r="K5419" s="60" t="s">
        <v>31</v>
      </c>
      <c r="L5419" s="60">
        <v>1</v>
      </c>
      <c r="M5419" s="27">
        <f>L5419*312</f>
        <v>312</v>
      </c>
      <c r="N5419" s="23"/>
      <c r="O5419" s="184" t="s">
        <v>32</v>
      </c>
      <c r="P5419" s="237"/>
    </row>
    <row r="5420" s="83" customFormat="1" ht="18" customHeight="1" spans="1:16">
      <c r="A5420" s="24">
        <v>5415</v>
      </c>
      <c r="B5420" s="24" t="s">
        <v>23</v>
      </c>
      <c r="C5420" s="24" t="s">
        <v>24</v>
      </c>
      <c r="D5420" s="24" t="s">
        <v>25</v>
      </c>
      <c r="E5420" s="24" t="s">
        <v>4460</v>
      </c>
      <c r="F5420" s="24" t="s">
        <v>9489</v>
      </c>
      <c r="G5420" s="24" t="s">
        <v>9520</v>
      </c>
      <c r="H5420" s="232" t="s">
        <v>194</v>
      </c>
      <c r="I5420" s="24">
        <v>1</v>
      </c>
      <c r="J5420" s="24" t="s">
        <v>9518</v>
      </c>
      <c r="K5420" s="60" t="s">
        <v>31</v>
      </c>
      <c r="L5420" s="60">
        <v>1</v>
      </c>
      <c r="M5420" s="27">
        <f>L5420*312</f>
        <v>312</v>
      </c>
      <c r="N5420" s="23"/>
      <c r="O5420" s="184" t="s">
        <v>32</v>
      </c>
      <c r="P5420" s="237"/>
    </row>
    <row r="5421" s="83" customFormat="1" ht="18" customHeight="1" spans="1:16">
      <c r="A5421" s="24">
        <v>5416</v>
      </c>
      <c r="B5421" s="24" t="s">
        <v>23</v>
      </c>
      <c r="C5421" s="24" t="s">
        <v>24</v>
      </c>
      <c r="D5421" s="24" t="s">
        <v>25</v>
      </c>
      <c r="E5421" s="60" t="s">
        <v>4460</v>
      </c>
      <c r="F5421" s="60" t="s">
        <v>9489</v>
      </c>
      <c r="G5421" s="24" t="s">
        <v>9521</v>
      </c>
      <c r="H5421" s="232" t="s">
        <v>194</v>
      </c>
      <c r="I5421" s="24">
        <v>2</v>
      </c>
      <c r="J5421" s="24" t="s">
        <v>9518</v>
      </c>
      <c r="K5421" s="60" t="s">
        <v>31</v>
      </c>
      <c r="L5421" s="60">
        <v>2</v>
      </c>
      <c r="M5421" s="27">
        <f>L5421*130</f>
        <v>260</v>
      </c>
      <c r="N5421" s="23"/>
      <c r="O5421" s="184" t="s">
        <v>32</v>
      </c>
      <c r="P5421" s="237"/>
    </row>
    <row r="5422" s="83" customFormat="1" ht="18" customHeight="1" spans="1:16">
      <c r="A5422" s="24">
        <v>5417</v>
      </c>
      <c r="B5422" s="24" t="s">
        <v>23</v>
      </c>
      <c r="C5422" s="24" t="s">
        <v>24</v>
      </c>
      <c r="D5422" s="24" t="s">
        <v>25</v>
      </c>
      <c r="E5422" s="60" t="s">
        <v>4460</v>
      </c>
      <c r="F5422" s="60" t="s">
        <v>9489</v>
      </c>
      <c r="G5422" s="24" t="s">
        <v>9522</v>
      </c>
      <c r="H5422" s="232" t="s">
        <v>194</v>
      </c>
      <c r="I5422" s="24">
        <v>2</v>
      </c>
      <c r="J5422" s="24" t="s">
        <v>9518</v>
      </c>
      <c r="K5422" s="60" t="s">
        <v>31</v>
      </c>
      <c r="L5422" s="60">
        <v>2</v>
      </c>
      <c r="M5422" s="27">
        <f>L5422*130</f>
        <v>260</v>
      </c>
      <c r="N5422" s="23"/>
      <c r="O5422" s="184" t="s">
        <v>32</v>
      </c>
      <c r="P5422" s="237"/>
    </row>
    <row r="5423" s="225" customFormat="1" ht="18" customHeight="1" spans="1:16">
      <c r="A5423" s="24">
        <v>5418</v>
      </c>
      <c r="B5423" s="24" t="s">
        <v>23</v>
      </c>
      <c r="C5423" s="24" t="s">
        <v>24</v>
      </c>
      <c r="D5423" s="24" t="s">
        <v>25</v>
      </c>
      <c r="E5423" s="24" t="s">
        <v>4460</v>
      </c>
      <c r="F5423" s="24" t="s">
        <v>9489</v>
      </c>
      <c r="G5423" s="261" t="s">
        <v>9523</v>
      </c>
      <c r="H5423" s="232" t="s">
        <v>194</v>
      </c>
      <c r="I5423" s="24">
        <v>2</v>
      </c>
      <c r="J5423" s="24" t="s">
        <v>9518</v>
      </c>
      <c r="K5423" s="60" t="s">
        <v>31</v>
      </c>
      <c r="L5423" s="60">
        <v>1</v>
      </c>
      <c r="M5423" s="27">
        <f>L5423*312</f>
        <v>312</v>
      </c>
      <c r="N5423" s="23"/>
      <c r="O5423" s="184" t="s">
        <v>32</v>
      </c>
      <c r="P5423" s="249"/>
    </row>
    <row r="5424" s="83" customFormat="1" ht="18" customHeight="1" spans="1:16">
      <c r="A5424" s="24">
        <v>5419</v>
      </c>
      <c r="B5424" s="24" t="s">
        <v>23</v>
      </c>
      <c r="C5424" s="24" t="s">
        <v>24</v>
      </c>
      <c r="D5424" s="24" t="s">
        <v>25</v>
      </c>
      <c r="E5424" s="60" t="s">
        <v>4460</v>
      </c>
      <c r="F5424" s="60" t="s">
        <v>9489</v>
      </c>
      <c r="G5424" s="24" t="s">
        <v>9524</v>
      </c>
      <c r="H5424" s="24" t="s">
        <v>51</v>
      </c>
      <c r="I5424" s="24">
        <v>3</v>
      </c>
      <c r="J5424" s="24" t="s">
        <v>9518</v>
      </c>
      <c r="K5424" s="60" t="s">
        <v>31</v>
      </c>
      <c r="L5424" s="60">
        <v>3</v>
      </c>
      <c r="M5424" s="27">
        <f>L5424*312</f>
        <v>936</v>
      </c>
      <c r="N5424" s="23"/>
      <c r="O5424" s="184" t="s">
        <v>32</v>
      </c>
      <c r="P5424" s="237"/>
    </row>
    <row r="5425" s="83" customFormat="1" ht="18" customHeight="1" spans="1:16">
      <c r="A5425" s="24">
        <v>5420</v>
      </c>
      <c r="B5425" s="24" t="s">
        <v>23</v>
      </c>
      <c r="C5425" s="24" t="s">
        <v>24</v>
      </c>
      <c r="D5425" s="24" t="s">
        <v>25</v>
      </c>
      <c r="E5425" s="60" t="s">
        <v>4460</v>
      </c>
      <c r="F5425" s="60" t="s">
        <v>9489</v>
      </c>
      <c r="G5425" s="24" t="s">
        <v>9525</v>
      </c>
      <c r="H5425" s="24" t="s">
        <v>194</v>
      </c>
      <c r="I5425" s="24">
        <v>4</v>
      </c>
      <c r="J5425" s="24" t="s">
        <v>9518</v>
      </c>
      <c r="K5425" s="60" t="s">
        <v>31</v>
      </c>
      <c r="L5425" s="60">
        <v>4</v>
      </c>
      <c r="M5425" s="27">
        <f>L5425*130</f>
        <v>520</v>
      </c>
      <c r="N5425" s="23"/>
      <c r="O5425" s="184" t="s">
        <v>32</v>
      </c>
      <c r="P5425" s="237"/>
    </row>
    <row r="5426" s="83" customFormat="1" ht="18" customHeight="1" spans="1:16">
      <c r="A5426" s="24">
        <v>5421</v>
      </c>
      <c r="B5426" s="24" t="s">
        <v>23</v>
      </c>
      <c r="C5426" s="24" t="s">
        <v>24</v>
      </c>
      <c r="D5426" s="24" t="s">
        <v>25</v>
      </c>
      <c r="E5426" s="24" t="s">
        <v>4460</v>
      </c>
      <c r="F5426" s="24" t="s">
        <v>9489</v>
      </c>
      <c r="G5426" s="60" t="s">
        <v>9526</v>
      </c>
      <c r="H5426" s="232" t="s">
        <v>194</v>
      </c>
      <c r="I5426" s="24">
        <v>3</v>
      </c>
      <c r="J5426" s="24" t="s">
        <v>9518</v>
      </c>
      <c r="K5426" s="60" t="s">
        <v>31</v>
      </c>
      <c r="L5426" s="60">
        <v>3</v>
      </c>
      <c r="M5426" s="27">
        <f>L5426*130</f>
        <v>390</v>
      </c>
      <c r="N5426" s="23"/>
      <c r="O5426" s="184" t="s">
        <v>32</v>
      </c>
      <c r="P5426" s="239"/>
    </row>
    <row r="5427" s="83" customFormat="1" ht="18" customHeight="1" spans="1:16">
      <c r="A5427" s="24">
        <v>5422</v>
      </c>
      <c r="B5427" s="24" t="s">
        <v>23</v>
      </c>
      <c r="C5427" s="24" t="s">
        <v>24</v>
      </c>
      <c r="D5427" s="24" t="s">
        <v>25</v>
      </c>
      <c r="E5427" s="60" t="s">
        <v>4460</v>
      </c>
      <c r="F5427" s="60" t="s">
        <v>9489</v>
      </c>
      <c r="G5427" s="24" t="s">
        <v>9527</v>
      </c>
      <c r="H5427" s="24" t="s">
        <v>194</v>
      </c>
      <c r="I5427" s="24">
        <v>5</v>
      </c>
      <c r="J5427" s="24" t="s">
        <v>9528</v>
      </c>
      <c r="K5427" s="60" t="s">
        <v>31</v>
      </c>
      <c r="L5427" s="60">
        <v>5</v>
      </c>
      <c r="M5427" s="27">
        <f>L5427*130</f>
        <v>650</v>
      </c>
      <c r="N5427" s="23"/>
      <c r="O5427" s="184" t="s">
        <v>32</v>
      </c>
      <c r="P5427" s="237"/>
    </row>
    <row r="5428" s="83" customFormat="1" ht="18" customHeight="1" spans="1:16">
      <c r="A5428" s="24">
        <v>5423</v>
      </c>
      <c r="B5428" s="24" t="s">
        <v>23</v>
      </c>
      <c r="C5428" s="24" t="s">
        <v>24</v>
      </c>
      <c r="D5428" s="24" t="s">
        <v>25</v>
      </c>
      <c r="E5428" s="60" t="s">
        <v>4460</v>
      </c>
      <c r="F5428" s="60" t="s">
        <v>9489</v>
      </c>
      <c r="G5428" s="24" t="s">
        <v>5409</v>
      </c>
      <c r="H5428" s="24" t="s">
        <v>194</v>
      </c>
      <c r="I5428" s="24">
        <v>4</v>
      </c>
      <c r="J5428" s="24" t="s">
        <v>9528</v>
      </c>
      <c r="K5428" s="60" t="s">
        <v>31</v>
      </c>
      <c r="L5428" s="60">
        <v>4</v>
      </c>
      <c r="M5428" s="27">
        <f>L5428*130</f>
        <v>520</v>
      </c>
      <c r="N5428" s="23"/>
      <c r="O5428" s="184" t="s">
        <v>32</v>
      </c>
      <c r="P5428" s="237"/>
    </row>
    <row r="5429" s="83" customFormat="1" ht="18" customHeight="1" spans="1:16">
      <c r="A5429" s="24">
        <v>5424</v>
      </c>
      <c r="B5429" s="24" t="s">
        <v>23</v>
      </c>
      <c r="C5429" s="24" t="s">
        <v>24</v>
      </c>
      <c r="D5429" s="24" t="s">
        <v>25</v>
      </c>
      <c r="E5429" s="60" t="s">
        <v>4460</v>
      </c>
      <c r="F5429" s="60" t="s">
        <v>9489</v>
      </c>
      <c r="G5429" s="24" t="s">
        <v>9529</v>
      </c>
      <c r="H5429" s="24" t="s">
        <v>5025</v>
      </c>
      <c r="I5429" s="24">
        <v>1</v>
      </c>
      <c r="J5429" s="24" t="s">
        <v>9528</v>
      </c>
      <c r="K5429" s="60" t="s">
        <v>31</v>
      </c>
      <c r="L5429" s="60">
        <v>1</v>
      </c>
      <c r="M5429" s="27">
        <f>L5429*312</f>
        <v>312</v>
      </c>
      <c r="N5429" s="23"/>
      <c r="O5429" s="184" t="s">
        <v>32</v>
      </c>
      <c r="P5429" s="237"/>
    </row>
    <row r="5430" s="83" customFormat="1" ht="18" customHeight="1" spans="1:16">
      <c r="A5430" s="24">
        <v>5425</v>
      </c>
      <c r="B5430" s="24" t="s">
        <v>23</v>
      </c>
      <c r="C5430" s="24" t="s">
        <v>24</v>
      </c>
      <c r="D5430" s="24" t="s">
        <v>25</v>
      </c>
      <c r="E5430" s="60" t="s">
        <v>4460</v>
      </c>
      <c r="F5430" s="60" t="s">
        <v>9489</v>
      </c>
      <c r="G5430" s="24" t="s">
        <v>131</v>
      </c>
      <c r="H5430" s="24" t="s">
        <v>194</v>
      </c>
      <c r="I5430" s="24">
        <v>5</v>
      </c>
      <c r="J5430" s="24" t="s">
        <v>9528</v>
      </c>
      <c r="K5430" s="60" t="s">
        <v>31</v>
      </c>
      <c r="L5430" s="60">
        <v>5</v>
      </c>
      <c r="M5430" s="27">
        <f t="shared" ref="M5430:M5436" si="256">L5430*130</f>
        <v>650</v>
      </c>
      <c r="N5430" s="23"/>
      <c r="O5430" s="184" t="s">
        <v>32</v>
      </c>
      <c r="P5430" s="237"/>
    </row>
    <row r="5431" s="83" customFormat="1" ht="18" customHeight="1" spans="1:16">
      <c r="A5431" s="24">
        <v>5426</v>
      </c>
      <c r="B5431" s="24" t="s">
        <v>23</v>
      </c>
      <c r="C5431" s="24" t="s">
        <v>24</v>
      </c>
      <c r="D5431" s="24" t="s">
        <v>25</v>
      </c>
      <c r="E5431" s="60" t="s">
        <v>4460</v>
      </c>
      <c r="F5431" s="60" t="s">
        <v>9489</v>
      </c>
      <c r="G5431" s="24" t="s">
        <v>9530</v>
      </c>
      <c r="H5431" s="24" t="s">
        <v>194</v>
      </c>
      <c r="I5431" s="24">
        <v>5</v>
      </c>
      <c r="J5431" s="24" t="s">
        <v>9528</v>
      </c>
      <c r="K5431" s="60" t="s">
        <v>31</v>
      </c>
      <c r="L5431" s="60">
        <v>5</v>
      </c>
      <c r="M5431" s="27">
        <f t="shared" si="256"/>
        <v>650</v>
      </c>
      <c r="N5431" s="23"/>
      <c r="O5431" s="184" t="s">
        <v>32</v>
      </c>
      <c r="P5431" s="237"/>
    </row>
    <row r="5432" s="83" customFormat="1" ht="18" customHeight="1" spans="1:16">
      <c r="A5432" s="24">
        <v>5427</v>
      </c>
      <c r="B5432" s="24" t="s">
        <v>23</v>
      </c>
      <c r="C5432" s="24" t="s">
        <v>24</v>
      </c>
      <c r="D5432" s="24" t="s">
        <v>25</v>
      </c>
      <c r="E5432" s="24" t="s">
        <v>4460</v>
      </c>
      <c r="F5432" s="24" t="s">
        <v>9489</v>
      </c>
      <c r="G5432" s="24" t="s">
        <v>9531</v>
      </c>
      <c r="H5432" s="24" t="s">
        <v>194</v>
      </c>
      <c r="I5432" s="24">
        <v>4</v>
      </c>
      <c r="J5432" s="24" t="s">
        <v>9528</v>
      </c>
      <c r="K5432" s="60" t="s">
        <v>31</v>
      </c>
      <c r="L5432" s="60">
        <v>4</v>
      </c>
      <c r="M5432" s="27">
        <f t="shared" si="256"/>
        <v>520</v>
      </c>
      <c r="N5432" s="23"/>
      <c r="O5432" s="184" t="s">
        <v>32</v>
      </c>
      <c r="P5432" s="237"/>
    </row>
    <row r="5433" s="83" customFormat="1" ht="18" customHeight="1" spans="1:16">
      <c r="A5433" s="24">
        <v>5428</v>
      </c>
      <c r="B5433" s="24" t="s">
        <v>23</v>
      </c>
      <c r="C5433" s="24" t="s">
        <v>24</v>
      </c>
      <c r="D5433" s="24" t="s">
        <v>25</v>
      </c>
      <c r="E5433" s="60" t="s">
        <v>4460</v>
      </c>
      <c r="F5433" s="60" t="s">
        <v>9489</v>
      </c>
      <c r="G5433" s="24" t="s">
        <v>6917</v>
      </c>
      <c r="H5433" s="232" t="s">
        <v>194</v>
      </c>
      <c r="I5433" s="24">
        <v>3</v>
      </c>
      <c r="J5433" s="24" t="s">
        <v>9528</v>
      </c>
      <c r="K5433" s="60" t="s">
        <v>31</v>
      </c>
      <c r="L5433" s="60">
        <v>3</v>
      </c>
      <c r="M5433" s="27">
        <f t="shared" si="256"/>
        <v>390</v>
      </c>
      <c r="N5433" s="23"/>
      <c r="O5433" s="184" t="s">
        <v>32</v>
      </c>
      <c r="P5433" s="237"/>
    </row>
    <row r="5434" s="83" customFormat="1" ht="18" customHeight="1" spans="1:16">
      <c r="A5434" s="24">
        <v>5429</v>
      </c>
      <c r="B5434" s="24" t="s">
        <v>23</v>
      </c>
      <c r="C5434" s="24" t="s">
        <v>24</v>
      </c>
      <c r="D5434" s="24" t="s">
        <v>25</v>
      </c>
      <c r="E5434" s="60" t="s">
        <v>4460</v>
      </c>
      <c r="F5434" s="60" t="s">
        <v>9489</v>
      </c>
      <c r="G5434" s="24" t="s">
        <v>8368</v>
      </c>
      <c r="H5434" s="24" t="s">
        <v>194</v>
      </c>
      <c r="I5434" s="24">
        <v>5</v>
      </c>
      <c r="J5434" s="24" t="s">
        <v>9528</v>
      </c>
      <c r="K5434" s="60" t="s">
        <v>31</v>
      </c>
      <c r="L5434" s="60">
        <v>5</v>
      </c>
      <c r="M5434" s="27">
        <f t="shared" si="256"/>
        <v>650</v>
      </c>
      <c r="N5434" s="23"/>
      <c r="O5434" s="184" t="s">
        <v>32</v>
      </c>
      <c r="P5434" s="237"/>
    </row>
    <row r="5435" s="83" customFormat="1" ht="18" customHeight="1" spans="1:16">
      <c r="A5435" s="24">
        <v>5430</v>
      </c>
      <c r="B5435" s="24" t="s">
        <v>23</v>
      </c>
      <c r="C5435" s="24" t="s">
        <v>24</v>
      </c>
      <c r="D5435" s="24" t="s">
        <v>25</v>
      </c>
      <c r="E5435" s="24" t="s">
        <v>4460</v>
      </c>
      <c r="F5435" s="24" t="s">
        <v>9489</v>
      </c>
      <c r="G5435" s="24" t="s">
        <v>9532</v>
      </c>
      <c r="H5435" s="232" t="s">
        <v>194</v>
      </c>
      <c r="I5435" s="24">
        <v>3</v>
      </c>
      <c r="J5435" s="24" t="s">
        <v>9528</v>
      </c>
      <c r="K5435" s="60" t="s">
        <v>31</v>
      </c>
      <c r="L5435" s="60">
        <v>3</v>
      </c>
      <c r="M5435" s="27">
        <f t="shared" si="256"/>
        <v>390</v>
      </c>
      <c r="N5435" s="23"/>
      <c r="O5435" s="184" t="s">
        <v>32</v>
      </c>
      <c r="P5435" s="237"/>
    </row>
    <row r="5436" s="83" customFormat="1" ht="18" customHeight="1" spans="1:16">
      <c r="A5436" s="24">
        <v>5431</v>
      </c>
      <c r="B5436" s="24" t="s">
        <v>23</v>
      </c>
      <c r="C5436" s="24" t="s">
        <v>24</v>
      </c>
      <c r="D5436" s="24" t="s">
        <v>25</v>
      </c>
      <c r="E5436" s="24" t="s">
        <v>4460</v>
      </c>
      <c r="F5436" s="24" t="s">
        <v>9489</v>
      </c>
      <c r="G5436" s="24" t="s">
        <v>9533</v>
      </c>
      <c r="H5436" s="24" t="s">
        <v>194</v>
      </c>
      <c r="I5436" s="24">
        <v>6</v>
      </c>
      <c r="J5436" s="24" t="s">
        <v>9528</v>
      </c>
      <c r="K5436" s="60" t="s">
        <v>31</v>
      </c>
      <c r="L5436" s="60">
        <v>6</v>
      </c>
      <c r="M5436" s="27">
        <f t="shared" si="256"/>
        <v>780</v>
      </c>
      <c r="N5436" s="23"/>
      <c r="O5436" s="184" t="s">
        <v>32</v>
      </c>
      <c r="P5436" s="237"/>
    </row>
    <row r="5437" s="83" customFormat="1" ht="18" customHeight="1" spans="1:16">
      <c r="A5437" s="24">
        <v>5432</v>
      </c>
      <c r="B5437" s="24" t="s">
        <v>23</v>
      </c>
      <c r="C5437" s="24" t="s">
        <v>24</v>
      </c>
      <c r="D5437" s="24" t="s">
        <v>25</v>
      </c>
      <c r="E5437" s="60" t="s">
        <v>4460</v>
      </c>
      <c r="F5437" s="60" t="s">
        <v>9489</v>
      </c>
      <c r="G5437" s="24" t="s">
        <v>9534</v>
      </c>
      <c r="H5437" s="24" t="s">
        <v>51</v>
      </c>
      <c r="I5437" s="24">
        <v>4</v>
      </c>
      <c r="J5437" s="24" t="s">
        <v>9535</v>
      </c>
      <c r="K5437" s="60" t="s">
        <v>31</v>
      </c>
      <c r="L5437" s="60">
        <v>4</v>
      </c>
      <c r="M5437" s="27">
        <f>L5437*312</f>
        <v>1248</v>
      </c>
      <c r="N5437" s="23"/>
      <c r="O5437" s="184" t="s">
        <v>32</v>
      </c>
      <c r="P5437" s="237"/>
    </row>
    <row r="5438" s="83" customFormat="1" ht="18" customHeight="1" spans="1:16">
      <c r="A5438" s="24">
        <v>5433</v>
      </c>
      <c r="B5438" s="24" t="s">
        <v>23</v>
      </c>
      <c r="C5438" s="24" t="s">
        <v>24</v>
      </c>
      <c r="D5438" s="24" t="s">
        <v>25</v>
      </c>
      <c r="E5438" s="60" t="s">
        <v>4460</v>
      </c>
      <c r="F5438" s="60" t="s">
        <v>9489</v>
      </c>
      <c r="G5438" s="24" t="s">
        <v>9536</v>
      </c>
      <c r="H5438" s="24" t="s">
        <v>194</v>
      </c>
      <c r="I5438" s="24">
        <v>5</v>
      </c>
      <c r="J5438" s="24" t="s">
        <v>9535</v>
      </c>
      <c r="K5438" s="60" t="s">
        <v>31</v>
      </c>
      <c r="L5438" s="60">
        <v>5</v>
      </c>
      <c r="M5438" s="27">
        <f>L5438*130</f>
        <v>650</v>
      </c>
      <c r="N5438" s="23"/>
      <c r="O5438" s="184" t="s">
        <v>32</v>
      </c>
      <c r="P5438" s="237"/>
    </row>
    <row r="5439" s="83" customFormat="1" ht="18" customHeight="1" spans="1:16">
      <c r="A5439" s="24">
        <v>5434</v>
      </c>
      <c r="B5439" s="24" t="s">
        <v>23</v>
      </c>
      <c r="C5439" s="24" t="s">
        <v>24</v>
      </c>
      <c r="D5439" s="24" t="s">
        <v>25</v>
      </c>
      <c r="E5439" s="60" t="s">
        <v>4460</v>
      </c>
      <c r="F5439" s="60" t="s">
        <v>9489</v>
      </c>
      <c r="G5439" s="24" t="s">
        <v>9537</v>
      </c>
      <c r="H5439" s="24" t="s">
        <v>194</v>
      </c>
      <c r="I5439" s="24">
        <v>5</v>
      </c>
      <c r="J5439" s="24" t="s">
        <v>9535</v>
      </c>
      <c r="K5439" s="60" t="s">
        <v>31</v>
      </c>
      <c r="L5439" s="60">
        <v>5</v>
      </c>
      <c r="M5439" s="27">
        <f>L5439*130</f>
        <v>650</v>
      </c>
      <c r="N5439" s="23"/>
      <c r="O5439" s="184" t="s">
        <v>32</v>
      </c>
      <c r="P5439" s="237"/>
    </row>
    <row r="5440" s="83" customFormat="1" ht="18" customHeight="1" spans="1:16">
      <c r="A5440" s="24">
        <v>5435</v>
      </c>
      <c r="B5440" s="24" t="s">
        <v>23</v>
      </c>
      <c r="C5440" s="24" t="s">
        <v>24</v>
      </c>
      <c r="D5440" s="24" t="s">
        <v>25</v>
      </c>
      <c r="E5440" s="60" t="s">
        <v>4460</v>
      </c>
      <c r="F5440" s="60" t="s">
        <v>9489</v>
      </c>
      <c r="G5440" s="24" t="s">
        <v>9538</v>
      </c>
      <c r="H5440" s="24" t="s">
        <v>51</v>
      </c>
      <c r="I5440" s="24">
        <v>5</v>
      </c>
      <c r="J5440" s="24" t="s">
        <v>9535</v>
      </c>
      <c r="K5440" s="60" t="s">
        <v>31</v>
      </c>
      <c r="L5440" s="60">
        <v>5</v>
      </c>
      <c r="M5440" s="27">
        <f>L5440*312</f>
        <v>1560</v>
      </c>
      <c r="N5440" s="23"/>
      <c r="O5440" s="184" t="s">
        <v>32</v>
      </c>
      <c r="P5440" s="237"/>
    </row>
    <row r="5441" s="83" customFormat="1" ht="18" customHeight="1" spans="1:16">
      <c r="A5441" s="24">
        <v>5436</v>
      </c>
      <c r="B5441" s="24" t="s">
        <v>23</v>
      </c>
      <c r="C5441" s="24" t="s">
        <v>24</v>
      </c>
      <c r="D5441" s="24" t="s">
        <v>25</v>
      </c>
      <c r="E5441" s="60" t="s">
        <v>4460</v>
      </c>
      <c r="F5441" s="60" t="s">
        <v>9489</v>
      </c>
      <c r="G5441" s="24" t="s">
        <v>9539</v>
      </c>
      <c r="H5441" s="24" t="s">
        <v>51</v>
      </c>
      <c r="I5441" s="24">
        <v>2</v>
      </c>
      <c r="J5441" s="24" t="s">
        <v>9535</v>
      </c>
      <c r="K5441" s="60" t="s">
        <v>31</v>
      </c>
      <c r="L5441" s="60">
        <v>2</v>
      </c>
      <c r="M5441" s="27">
        <f>L5441*312</f>
        <v>624</v>
      </c>
      <c r="N5441" s="23"/>
      <c r="O5441" s="184" t="s">
        <v>32</v>
      </c>
      <c r="P5441" s="237"/>
    </row>
    <row r="5442" s="83" customFormat="1" ht="18" customHeight="1" spans="1:16">
      <c r="A5442" s="24">
        <v>5437</v>
      </c>
      <c r="B5442" s="24" t="s">
        <v>23</v>
      </c>
      <c r="C5442" s="24" t="s">
        <v>24</v>
      </c>
      <c r="D5442" s="24" t="s">
        <v>25</v>
      </c>
      <c r="E5442" s="24" t="s">
        <v>4460</v>
      </c>
      <c r="F5442" s="24" t="s">
        <v>9489</v>
      </c>
      <c r="G5442" s="24" t="s">
        <v>9540</v>
      </c>
      <c r="H5442" s="232" t="s">
        <v>194</v>
      </c>
      <c r="I5442" s="24">
        <v>1</v>
      </c>
      <c r="J5442" s="24" t="s">
        <v>9535</v>
      </c>
      <c r="K5442" s="60" t="s">
        <v>31</v>
      </c>
      <c r="L5442" s="60">
        <v>1</v>
      </c>
      <c r="M5442" s="27">
        <f>L5442*312</f>
        <v>312</v>
      </c>
      <c r="N5442" s="23"/>
      <c r="O5442" s="184" t="s">
        <v>32</v>
      </c>
      <c r="P5442" s="237"/>
    </row>
    <row r="5443" s="83" customFormat="1" ht="18" customHeight="1" spans="1:16">
      <c r="A5443" s="24">
        <v>5438</v>
      </c>
      <c r="B5443" s="24" t="s">
        <v>23</v>
      </c>
      <c r="C5443" s="24" t="s">
        <v>24</v>
      </c>
      <c r="D5443" s="24" t="s">
        <v>25</v>
      </c>
      <c r="E5443" s="60" t="s">
        <v>4460</v>
      </c>
      <c r="F5443" s="60" t="s">
        <v>9489</v>
      </c>
      <c r="G5443" s="24" t="s">
        <v>9541</v>
      </c>
      <c r="H5443" s="24" t="s">
        <v>194</v>
      </c>
      <c r="I5443" s="24">
        <v>4</v>
      </c>
      <c r="J5443" s="24" t="s">
        <v>9542</v>
      </c>
      <c r="K5443" s="60" t="s">
        <v>31</v>
      </c>
      <c r="L5443" s="60">
        <v>4</v>
      </c>
      <c r="M5443" s="27">
        <f t="shared" ref="M5443:M5460" si="257">L5443*130</f>
        <v>520</v>
      </c>
      <c r="N5443" s="23"/>
      <c r="O5443" s="184" t="s">
        <v>32</v>
      </c>
      <c r="P5443" s="237"/>
    </row>
    <row r="5444" s="83" customFormat="1" ht="18" customHeight="1" spans="1:16">
      <c r="A5444" s="24">
        <v>5439</v>
      </c>
      <c r="B5444" s="24" t="s">
        <v>23</v>
      </c>
      <c r="C5444" s="24" t="s">
        <v>24</v>
      </c>
      <c r="D5444" s="24" t="s">
        <v>25</v>
      </c>
      <c r="E5444" s="24" t="s">
        <v>4460</v>
      </c>
      <c r="F5444" s="24" t="s">
        <v>9489</v>
      </c>
      <c r="G5444" s="24" t="s">
        <v>9543</v>
      </c>
      <c r="H5444" s="232" t="s">
        <v>194</v>
      </c>
      <c r="I5444" s="24">
        <v>2</v>
      </c>
      <c r="J5444" s="24" t="s">
        <v>9542</v>
      </c>
      <c r="K5444" s="60" t="s">
        <v>31</v>
      </c>
      <c r="L5444" s="60">
        <v>2</v>
      </c>
      <c r="M5444" s="27">
        <f t="shared" si="257"/>
        <v>260</v>
      </c>
      <c r="N5444" s="23"/>
      <c r="O5444" s="184" t="s">
        <v>32</v>
      </c>
      <c r="P5444" s="237"/>
    </row>
    <row r="5445" s="83" customFormat="1" ht="18" customHeight="1" spans="1:16">
      <c r="A5445" s="24">
        <v>5440</v>
      </c>
      <c r="B5445" s="24" t="s">
        <v>23</v>
      </c>
      <c r="C5445" s="24" t="s">
        <v>24</v>
      </c>
      <c r="D5445" s="24" t="s">
        <v>25</v>
      </c>
      <c r="E5445" s="60" t="s">
        <v>4460</v>
      </c>
      <c r="F5445" s="60" t="s">
        <v>9489</v>
      </c>
      <c r="G5445" s="24" t="s">
        <v>9544</v>
      </c>
      <c r="H5445" s="24" t="s">
        <v>194</v>
      </c>
      <c r="I5445" s="24">
        <v>4</v>
      </c>
      <c r="J5445" s="24" t="s">
        <v>9542</v>
      </c>
      <c r="K5445" s="60" t="s">
        <v>31</v>
      </c>
      <c r="L5445" s="60">
        <v>4</v>
      </c>
      <c r="M5445" s="27">
        <f t="shared" si="257"/>
        <v>520</v>
      </c>
      <c r="N5445" s="23"/>
      <c r="O5445" s="184" t="s">
        <v>32</v>
      </c>
      <c r="P5445" s="237"/>
    </row>
    <row r="5446" s="83" customFormat="1" ht="18" customHeight="1" spans="1:16">
      <c r="A5446" s="24">
        <v>5441</v>
      </c>
      <c r="B5446" s="24" t="s">
        <v>23</v>
      </c>
      <c r="C5446" s="24" t="s">
        <v>24</v>
      </c>
      <c r="D5446" s="24" t="s">
        <v>25</v>
      </c>
      <c r="E5446" s="60" t="s">
        <v>4460</v>
      </c>
      <c r="F5446" s="60" t="s">
        <v>9489</v>
      </c>
      <c r="G5446" s="24" t="s">
        <v>9545</v>
      </c>
      <c r="H5446" s="24" t="s">
        <v>194</v>
      </c>
      <c r="I5446" s="24">
        <v>6</v>
      </c>
      <c r="J5446" s="24" t="s">
        <v>9542</v>
      </c>
      <c r="K5446" s="60" t="s">
        <v>31</v>
      </c>
      <c r="L5446" s="60">
        <v>6</v>
      </c>
      <c r="M5446" s="27">
        <f t="shared" si="257"/>
        <v>780</v>
      </c>
      <c r="N5446" s="23"/>
      <c r="O5446" s="184" t="s">
        <v>32</v>
      </c>
      <c r="P5446" s="237"/>
    </row>
    <row r="5447" s="83" customFormat="1" ht="18" customHeight="1" spans="1:16">
      <c r="A5447" s="24">
        <v>5442</v>
      </c>
      <c r="B5447" s="24" t="s">
        <v>23</v>
      </c>
      <c r="C5447" s="24" t="s">
        <v>24</v>
      </c>
      <c r="D5447" s="24" t="s">
        <v>25</v>
      </c>
      <c r="E5447" s="60" t="s">
        <v>4460</v>
      </c>
      <c r="F5447" s="60" t="s">
        <v>9489</v>
      </c>
      <c r="G5447" s="24" t="s">
        <v>9546</v>
      </c>
      <c r="H5447" s="24" t="s">
        <v>194</v>
      </c>
      <c r="I5447" s="24">
        <v>6</v>
      </c>
      <c r="J5447" s="24" t="s">
        <v>9542</v>
      </c>
      <c r="K5447" s="60" t="s">
        <v>31</v>
      </c>
      <c r="L5447" s="60">
        <v>6</v>
      </c>
      <c r="M5447" s="27">
        <f t="shared" si="257"/>
        <v>780</v>
      </c>
      <c r="N5447" s="23"/>
      <c r="O5447" s="184" t="s">
        <v>32</v>
      </c>
      <c r="P5447" s="237"/>
    </row>
    <row r="5448" s="83" customFormat="1" ht="18" customHeight="1" spans="1:16">
      <c r="A5448" s="24">
        <v>5443</v>
      </c>
      <c r="B5448" s="24" t="s">
        <v>23</v>
      </c>
      <c r="C5448" s="24" t="s">
        <v>24</v>
      </c>
      <c r="D5448" s="24" t="s">
        <v>25</v>
      </c>
      <c r="E5448" s="60" t="s">
        <v>4460</v>
      </c>
      <c r="F5448" s="60" t="s">
        <v>9489</v>
      </c>
      <c r="G5448" s="24" t="s">
        <v>9547</v>
      </c>
      <c r="H5448" s="24" t="s">
        <v>194</v>
      </c>
      <c r="I5448" s="24">
        <v>4</v>
      </c>
      <c r="J5448" s="24" t="s">
        <v>9542</v>
      </c>
      <c r="K5448" s="60" t="s">
        <v>31</v>
      </c>
      <c r="L5448" s="60">
        <v>4</v>
      </c>
      <c r="M5448" s="27">
        <f t="shared" si="257"/>
        <v>520</v>
      </c>
      <c r="N5448" s="23"/>
      <c r="O5448" s="184" t="s">
        <v>32</v>
      </c>
      <c r="P5448" s="237"/>
    </row>
    <row r="5449" s="83" customFormat="1" ht="18" customHeight="1" spans="1:16">
      <c r="A5449" s="24">
        <v>5444</v>
      </c>
      <c r="B5449" s="24" t="s">
        <v>23</v>
      </c>
      <c r="C5449" s="24" t="s">
        <v>24</v>
      </c>
      <c r="D5449" s="24" t="s">
        <v>25</v>
      </c>
      <c r="E5449" s="60" t="s">
        <v>4460</v>
      </c>
      <c r="F5449" s="60" t="s">
        <v>9489</v>
      </c>
      <c r="G5449" s="24" t="s">
        <v>9548</v>
      </c>
      <c r="H5449" s="24" t="s">
        <v>194</v>
      </c>
      <c r="I5449" s="24">
        <v>4</v>
      </c>
      <c r="J5449" s="24" t="s">
        <v>9542</v>
      </c>
      <c r="K5449" s="60" t="s">
        <v>31</v>
      </c>
      <c r="L5449" s="60">
        <v>4</v>
      </c>
      <c r="M5449" s="27">
        <f t="shared" si="257"/>
        <v>520</v>
      </c>
      <c r="N5449" s="23"/>
      <c r="O5449" s="184" t="s">
        <v>32</v>
      </c>
      <c r="P5449" s="237"/>
    </row>
    <row r="5450" s="83" customFormat="1" ht="18" customHeight="1" spans="1:16">
      <c r="A5450" s="24">
        <v>5445</v>
      </c>
      <c r="B5450" s="24" t="s">
        <v>23</v>
      </c>
      <c r="C5450" s="24" t="s">
        <v>24</v>
      </c>
      <c r="D5450" s="24" t="s">
        <v>25</v>
      </c>
      <c r="E5450" s="24" t="s">
        <v>4460</v>
      </c>
      <c r="F5450" s="24" t="s">
        <v>9489</v>
      </c>
      <c r="G5450" s="24" t="s">
        <v>9549</v>
      </c>
      <c r="H5450" s="24" t="s">
        <v>194</v>
      </c>
      <c r="I5450" s="24">
        <v>4</v>
      </c>
      <c r="J5450" s="24" t="s">
        <v>9542</v>
      </c>
      <c r="K5450" s="60" t="s">
        <v>31</v>
      </c>
      <c r="L5450" s="60">
        <v>4</v>
      </c>
      <c r="M5450" s="27">
        <f t="shared" si="257"/>
        <v>520</v>
      </c>
      <c r="N5450" s="23"/>
      <c r="O5450" s="184" t="s">
        <v>32</v>
      </c>
      <c r="P5450" s="237"/>
    </row>
    <row r="5451" s="83" customFormat="1" ht="18" customHeight="1" spans="1:16">
      <c r="A5451" s="24">
        <v>5446</v>
      </c>
      <c r="B5451" s="24" t="s">
        <v>23</v>
      </c>
      <c r="C5451" s="24" t="s">
        <v>24</v>
      </c>
      <c r="D5451" s="24" t="s">
        <v>25</v>
      </c>
      <c r="E5451" s="60" t="s">
        <v>4460</v>
      </c>
      <c r="F5451" s="60" t="s">
        <v>9489</v>
      </c>
      <c r="G5451" s="24" t="s">
        <v>9550</v>
      </c>
      <c r="H5451" s="24" t="s">
        <v>194</v>
      </c>
      <c r="I5451" s="24">
        <v>8</v>
      </c>
      <c r="J5451" s="24" t="s">
        <v>9551</v>
      </c>
      <c r="K5451" s="60" t="s">
        <v>31</v>
      </c>
      <c r="L5451" s="60">
        <v>8</v>
      </c>
      <c r="M5451" s="27">
        <f t="shared" si="257"/>
        <v>1040</v>
      </c>
      <c r="N5451" s="23"/>
      <c r="O5451" s="184" t="s">
        <v>32</v>
      </c>
      <c r="P5451" s="237"/>
    </row>
    <row r="5452" s="83" customFormat="1" ht="18" customHeight="1" spans="1:16">
      <c r="A5452" s="24">
        <v>5447</v>
      </c>
      <c r="B5452" s="24" t="s">
        <v>23</v>
      </c>
      <c r="C5452" s="24" t="s">
        <v>24</v>
      </c>
      <c r="D5452" s="24" t="s">
        <v>25</v>
      </c>
      <c r="E5452" s="60" t="s">
        <v>4460</v>
      </c>
      <c r="F5452" s="60" t="s">
        <v>9489</v>
      </c>
      <c r="G5452" s="24" t="s">
        <v>9552</v>
      </c>
      <c r="H5452" s="232" t="s">
        <v>194</v>
      </c>
      <c r="I5452" s="24">
        <v>3</v>
      </c>
      <c r="J5452" s="24" t="s">
        <v>9551</v>
      </c>
      <c r="K5452" s="60" t="s">
        <v>31</v>
      </c>
      <c r="L5452" s="60">
        <v>3</v>
      </c>
      <c r="M5452" s="27">
        <f t="shared" si="257"/>
        <v>390</v>
      </c>
      <c r="N5452" s="23"/>
      <c r="O5452" s="184" t="s">
        <v>32</v>
      </c>
      <c r="P5452" s="237"/>
    </row>
    <row r="5453" s="83" customFormat="1" ht="18" customHeight="1" spans="1:16">
      <c r="A5453" s="24">
        <v>5448</v>
      </c>
      <c r="B5453" s="24" t="s">
        <v>23</v>
      </c>
      <c r="C5453" s="24" t="s">
        <v>24</v>
      </c>
      <c r="D5453" s="24" t="s">
        <v>25</v>
      </c>
      <c r="E5453" s="60" t="s">
        <v>4460</v>
      </c>
      <c r="F5453" s="60" t="s">
        <v>9489</v>
      </c>
      <c r="G5453" s="24" t="s">
        <v>9553</v>
      </c>
      <c r="H5453" s="232" t="s">
        <v>194</v>
      </c>
      <c r="I5453" s="24">
        <v>3</v>
      </c>
      <c r="J5453" s="24" t="s">
        <v>9551</v>
      </c>
      <c r="K5453" s="60" t="s">
        <v>31</v>
      </c>
      <c r="L5453" s="60">
        <v>3</v>
      </c>
      <c r="M5453" s="27">
        <f t="shared" si="257"/>
        <v>390</v>
      </c>
      <c r="N5453" s="23"/>
      <c r="O5453" s="184" t="s">
        <v>32</v>
      </c>
      <c r="P5453" s="237"/>
    </row>
    <row r="5454" s="83" customFormat="1" ht="18" customHeight="1" spans="1:16">
      <c r="A5454" s="24">
        <v>5449</v>
      </c>
      <c r="B5454" s="24" t="s">
        <v>23</v>
      </c>
      <c r="C5454" s="24" t="s">
        <v>24</v>
      </c>
      <c r="D5454" s="24" t="s">
        <v>25</v>
      </c>
      <c r="E5454" s="60" t="s">
        <v>4460</v>
      </c>
      <c r="F5454" s="60" t="s">
        <v>9489</v>
      </c>
      <c r="G5454" s="24" t="s">
        <v>9554</v>
      </c>
      <c r="H5454" s="232" t="s">
        <v>194</v>
      </c>
      <c r="I5454" s="24">
        <v>2</v>
      </c>
      <c r="J5454" s="24" t="s">
        <v>9551</v>
      </c>
      <c r="K5454" s="60" t="s">
        <v>31</v>
      </c>
      <c r="L5454" s="60">
        <v>2</v>
      </c>
      <c r="M5454" s="27">
        <f t="shared" si="257"/>
        <v>260</v>
      </c>
      <c r="N5454" s="23"/>
      <c r="O5454" s="184" t="s">
        <v>32</v>
      </c>
      <c r="P5454" s="237"/>
    </row>
    <row r="5455" s="83" customFormat="1" ht="18" customHeight="1" spans="1:16">
      <c r="A5455" s="24">
        <v>5450</v>
      </c>
      <c r="B5455" s="24" t="s">
        <v>23</v>
      </c>
      <c r="C5455" s="24" t="s">
        <v>24</v>
      </c>
      <c r="D5455" s="24" t="s">
        <v>25</v>
      </c>
      <c r="E5455" s="60" t="s">
        <v>4460</v>
      </c>
      <c r="F5455" s="60" t="s">
        <v>9489</v>
      </c>
      <c r="G5455" s="24" t="s">
        <v>9555</v>
      </c>
      <c r="H5455" s="24" t="s">
        <v>194</v>
      </c>
      <c r="I5455" s="24">
        <v>4</v>
      </c>
      <c r="J5455" s="24" t="s">
        <v>9551</v>
      </c>
      <c r="K5455" s="60" t="s">
        <v>31</v>
      </c>
      <c r="L5455" s="60">
        <v>4</v>
      </c>
      <c r="M5455" s="27">
        <f t="shared" si="257"/>
        <v>520</v>
      </c>
      <c r="N5455" s="23"/>
      <c r="O5455" s="184" t="s">
        <v>32</v>
      </c>
      <c r="P5455" s="237"/>
    </row>
    <row r="5456" s="83" customFormat="1" ht="18" customHeight="1" spans="1:16">
      <c r="A5456" s="24">
        <v>5451</v>
      </c>
      <c r="B5456" s="24" t="s">
        <v>23</v>
      </c>
      <c r="C5456" s="24" t="s">
        <v>24</v>
      </c>
      <c r="D5456" s="24" t="s">
        <v>25</v>
      </c>
      <c r="E5456" s="60" t="s">
        <v>4460</v>
      </c>
      <c r="F5456" s="60" t="s">
        <v>9489</v>
      </c>
      <c r="G5456" s="24" t="s">
        <v>9556</v>
      </c>
      <c r="H5456" s="232" t="s">
        <v>194</v>
      </c>
      <c r="I5456" s="24">
        <v>3</v>
      </c>
      <c r="J5456" s="24" t="s">
        <v>9551</v>
      </c>
      <c r="K5456" s="60" t="s">
        <v>31</v>
      </c>
      <c r="L5456" s="60">
        <v>3</v>
      </c>
      <c r="M5456" s="27">
        <f t="shared" si="257"/>
        <v>390</v>
      </c>
      <c r="N5456" s="23"/>
      <c r="O5456" s="184" t="s">
        <v>32</v>
      </c>
      <c r="P5456" s="237"/>
    </row>
    <row r="5457" s="83" customFormat="1" ht="18" customHeight="1" spans="1:16">
      <c r="A5457" s="24">
        <v>5452</v>
      </c>
      <c r="B5457" s="24" t="s">
        <v>23</v>
      </c>
      <c r="C5457" s="24" t="s">
        <v>24</v>
      </c>
      <c r="D5457" s="24" t="s">
        <v>25</v>
      </c>
      <c r="E5457" s="24" t="s">
        <v>4460</v>
      </c>
      <c r="F5457" s="24" t="s">
        <v>9489</v>
      </c>
      <c r="G5457" s="24" t="s">
        <v>9557</v>
      </c>
      <c r="H5457" s="24" t="s">
        <v>194</v>
      </c>
      <c r="I5457" s="24">
        <v>4</v>
      </c>
      <c r="J5457" s="24" t="s">
        <v>9551</v>
      </c>
      <c r="K5457" s="60" t="s">
        <v>31</v>
      </c>
      <c r="L5457" s="60">
        <v>4</v>
      </c>
      <c r="M5457" s="27">
        <f t="shared" si="257"/>
        <v>520</v>
      </c>
      <c r="N5457" s="23"/>
      <c r="O5457" s="184" t="s">
        <v>32</v>
      </c>
      <c r="P5457" s="237"/>
    </row>
    <row r="5458" s="83" customFormat="1" ht="18" customHeight="1" spans="1:16">
      <c r="A5458" s="24">
        <v>5453</v>
      </c>
      <c r="B5458" s="24" t="s">
        <v>23</v>
      </c>
      <c r="C5458" s="24" t="s">
        <v>24</v>
      </c>
      <c r="D5458" s="24" t="s">
        <v>25</v>
      </c>
      <c r="E5458" s="24" t="s">
        <v>4460</v>
      </c>
      <c r="F5458" s="24" t="s">
        <v>9489</v>
      </c>
      <c r="G5458" s="24" t="s">
        <v>9558</v>
      </c>
      <c r="H5458" s="24" t="s">
        <v>194</v>
      </c>
      <c r="I5458" s="24">
        <v>5</v>
      </c>
      <c r="J5458" s="24" t="s">
        <v>9551</v>
      </c>
      <c r="K5458" s="60" t="s">
        <v>31</v>
      </c>
      <c r="L5458" s="60">
        <v>5</v>
      </c>
      <c r="M5458" s="27">
        <f t="shared" si="257"/>
        <v>650</v>
      </c>
      <c r="N5458" s="23"/>
      <c r="O5458" s="184" t="s">
        <v>32</v>
      </c>
      <c r="P5458" s="237"/>
    </row>
    <row r="5459" s="83" customFormat="1" ht="18" customHeight="1" spans="1:16">
      <c r="A5459" s="24">
        <v>5454</v>
      </c>
      <c r="B5459" s="24" t="s">
        <v>23</v>
      </c>
      <c r="C5459" s="24" t="s">
        <v>24</v>
      </c>
      <c r="D5459" s="24" t="s">
        <v>25</v>
      </c>
      <c r="E5459" s="60" t="s">
        <v>4460</v>
      </c>
      <c r="F5459" s="60" t="s">
        <v>9489</v>
      </c>
      <c r="G5459" s="24" t="s">
        <v>9559</v>
      </c>
      <c r="H5459" s="24" t="s">
        <v>194</v>
      </c>
      <c r="I5459" s="24">
        <v>8</v>
      </c>
      <c r="J5459" s="24" t="s">
        <v>9551</v>
      </c>
      <c r="K5459" s="60" t="s">
        <v>31</v>
      </c>
      <c r="L5459" s="60">
        <v>7</v>
      </c>
      <c r="M5459" s="27">
        <f t="shared" si="257"/>
        <v>910</v>
      </c>
      <c r="N5459" s="23"/>
      <c r="O5459" s="184" t="s">
        <v>32</v>
      </c>
      <c r="P5459" s="237"/>
    </row>
    <row r="5460" s="83" customFormat="1" ht="18" customHeight="1" spans="1:16">
      <c r="A5460" s="24">
        <v>5455</v>
      </c>
      <c r="B5460" s="24" t="s">
        <v>23</v>
      </c>
      <c r="C5460" s="24" t="s">
        <v>24</v>
      </c>
      <c r="D5460" s="24" t="s">
        <v>25</v>
      </c>
      <c r="E5460" s="24" t="s">
        <v>4460</v>
      </c>
      <c r="F5460" s="24" t="s">
        <v>9489</v>
      </c>
      <c r="G5460" s="24" t="s">
        <v>9560</v>
      </c>
      <c r="H5460" s="24" t="s">
        <v>194</v>
      </c>
      <c r="I5460" s="24">
        <v>7</v>
      </c>
      <c r="J5460" s="24" t="s">
        <v>9551</v>
      </c>
      <c r="K5460" s="60" t="s">
        <v>31</v>
      </c>
      <c r="L5460" s="60">
        <v>7</v>
      </c>
      <c r="M5460" s="27">
        <f t="shared" si="257"/>
        <v>910</v>
      </c>
      <c r="N5460" s="23"/>
      <c r="O5460" s="184" t="s">
        <v>32</v>
      </c>
      <c r="P5460" s="237"/>
    </row>
    <row r="5461" s="83" customFormat="1" ht="18" customHeight="1" spans="1:16">
      <c r="A5461" s="24">
        <v>5456</v>
      </c>
      <c r="B5461" s="24" t="s">
        <v>23</v>
      </c>
      <c r="C5461" s="24" t="s">
        <v>24</v>
      </c>
      <c r="D5461" s="24" t="s">
        <v>25</v>
      </c>
      <c r="E5461" s="60" t="s">
        <v>4878</v>
      </c>
      <c r="F5461" s="60" t="s">
        <v>9489</v>
      </c>
      <c r="G5461" s="24" t="s">
        <v>9561</v>
      </c>
      <c r="H5461" s="24" t="s">
        <v>1583</v>
      </c>
      <c r="I5461" s="24">
        <v>3</v>
      </c>
      <c r="J5461" s="24" t="s">
        <v>9551</v>
      </c>
      <c r="K5461" s="60" t="s">
        <v>31</v>
      </c>
      <c r="L5461" s="60">
        <v>3</v>
      </c>
      <c r="M5461" s="27">
        <f>L5461*312</f>
        <v>936</v>
      </c>
      <c r="N5461" s="23"/>
      <c r="O5461" s="184" t="s">
        <v>32</v>
      </c>
      <c r="P5461" s="237"/>
    </row>
    <row r="5462" s="83" customFormat="1" ht="18" customHeight="1" spans="1:16">
      <c r="A5462" s="24">
        <v>5457</v>
      </c>
      <c r="B5462" s="24" t="s">
        <v>23</v>
      </c>
      <c r="C5462" s="24" t="s">
        <v>24</v>
      </c>
      <c r="D5462" s="24" t="s">
        <v>25</v>
      </c>
      <c r="E5462" s="60" t="s">
        <v>4460</v>
      </c>
      <c r="F5462" s="60" t="s">
        <v>9489</v>
      </c>
      <c r="G5462" s="24" t="s">
        <v>9562</v>
      </c>
      <c r="H5462" s="232" t="s">
        <v>194</v>
      </c>
      <c r="I5462" s="24">
        <v>3</v>
      </c>
      <c r="J5462" s="24" t="s">
        <v>9563</v>
      </c>
      <c r="K5462" s="60" t="s">
        <v>31</v>
      </c>
      <c r="L5462" s="60">
        <v>3</v>
      </c>
      <c r="M5462" s="27">
        <f t="shared" ref="M5462:M5468" si="258">L5462*130</f>
        <v>390</v>
      </c>
      <c r="N5462" s="23"/>
      <c r="O5462" s="184" t="s">
        <v>32</v>
      </c>
      <c r="P5462" s="237"/>
    </row>
    <row r="5463" s="83" customFormat="1" ht="18" customHeight="1" spans="1:16">
      <c r="A5463" s="24">
        <v>5458</v>
      </c>
      <c r="B5463" s="24" t="s">
        <v>23</v>
      </c>
      <c r="C5463" s="24" t="s">
        <v>24</v>
      </c>
      <c r="D5463" s="24" t="s">
        <v>25</v>
      </c>
      <c r="E5463" s="60" t="s">
        <v>4460</v>
      </c>
      <c r="F5463" s="60" t="s">
        <v>9489</v>
      </c>
      <c r="G5463" s="24" t="s">
        <v>9564</v>
      </c>
      <c r="H5463" s="232" t="s">
        <v>194</v>
      </c>
      <c r="I5463" s="24">
        <v>2</v>
      </c>
      <c r="J5463" s="24" t="s">
        <v>9563</v>
      </c>
      <c r="K5463" s="60" t="s">
        <v>31</v>
      </c>
      <c r="L5463" s="60">
        <v>2</v>
      </c>
      <c r="M5463" s="27">
        <f t="shared" si="258"/>
        <v>260</v>
      </c>
      <c r="N5463" s="23"/>
      <c r="O5463" s="184" t="s">
        <v>32</v>
      </c>
      <c r="P5463" s="237"/>
    </row>
    <row r="5464" s="83" customFormat="1" ht="18" customHeight="1" spans="1:16">
      <c r="A5464" s="24">
        <v>5459</v>
      </c>
      <c r="B5464" s="24" t="s">
        <v>23</v>
      </c>
      <c r="C5464" s="24" t="s">
        <v>24</v>
      </c>
      <c r="D5464" s="24" t="s">
        <v>25</v>
      </c>
      <c r="E5464" s="60" t="s">
        <v>4460</v>
      </c>
      <c r="F5464" s="60" t="s">
        <v>9489</v>
      </c>
      <c r="G5464" s="24" t="s">
        <v>9565</v>
      </c>
      <c r="H5464" s="232" t="s">
        <v>194</v>
      </c>
      <c r="I5464" s="24">
        <v>3</v>
      </c>
      <c r="J5464" s="24" t="s">
        <v>9563</v>
      </c>
      <c r="K5464" s="60" t="s">
        <v>31</v>
      </c>
      <c r="L5464" s="60">
        <v>3</v>
      </c>
      <c r="M5464" s="27">
        <f t="shared" si="258"/>
        <v>390</v>
      </c>
      <c r="N5464" s="23"/>
      <c r="O5464" s="184" t="s">
        <v>32</v>
      </c>
      <c r="P5464" s="237"/>
    </row>
    <row r="5465" s="83" customFormat="1" ht="18" customHeight="1" spans="1:16">
      <c r="A5465" s="24">
        <v>5460</v>
      </c>
      <c r="B5465" s="24" t="s">
        <v>23</v>
      </c>
      <c r="C5465" s="24" t="s">
        <v>24</v>
      </c>
      <c r="D5465" s="24" t="s">
        <v>25</v>
      </c>
      <c r="E5465" s="60" t="s">
        <v>4460</v>
      </c>
      <c r="F5465" s="60" t="s">
        <v>9489</v>
      </c>
      <c r="G5465" s="24" t="s">
        <v>9566</v>
      </c>
      <c r="H5465" s="232" t="s">
        <v>194</v>
      </c>
      <c r="I5465" s="24">
        <v>2</v>
      </c>
      <c r="J5465" s="24" t="s">
        <v>9563</v>
      </c>
      <c r="K5465" s="60" t="s">
        <v>31</v>
      </c>
      <c r="L5465" s="60">
        <v>2</v>
      </c>
      <c r="M5465" s="27">
        <f t="shared" si="258"/>
        <v>260</v>
      </c>
      <c r="N5465" s="23"/>
      <c r="O5465" s="184" t="s">
        <v>32</v>
      </c>
      <c r="P5465" s="237"/>
    </row>
    <row r="5466" s="83" customFormat="1" ht="18" customHeight="1" spans="1:16">
      <c r="A5466" s="24">
        <v>5461</v>
      </c>
      <c r="B5466" s="24" t="s">
        <v>23</v>
      </c>
      <c r="C5466" s="24" t="s">
        <v>24</v>
      </c>
      <c r="D5466" s="24" t="s">
        <v>25</v>
      </c>
      <c r="E5466" s="60" t="s">
        <v>4460</v>
      </c>
      <c r="F5466" s="60" t="s">
        <v>9489</v>
      </c>
      <c r="G5466" s="24" t="s">
        <v>9567</v>
      </c>
      <c r="H5466" s="24" t="s">
        <v>194</v>
      </c>
      <c r="I5466" s="24">
        <v>8</v>
      </c>
      <c r="J5466" s="24" t="s">
        <v>9568</v>
      </c>
      <c r="K5466" s="60" t="s">
        <v>31</v>
      </c>
      <c r="L5466" s="60">
        <v>8</v>
      </c>
      <c r="M5466" s="27">
        <f t="shared" si="258"/>
        <v>1040</v>
      </c>
      <c r="N5466" s="23"/>
      <c r="O5466" s="184" t="s">
        <v>32</v>
      </c>
      <c r="P5466" s="237"/>
    </row>
    <row r="5467" s="83" customFormat="1" ht="18" customHeight="1" spans="1:16">
      <c r="A5467" s="24">
        <v>5462</v>
      </c>
      <c r="B5467" s="24" t="s">
        <v>23</v>
      </c>
      <c r="C5467" s="24" t="s">
        <v>24</v>
      </c>
      <c r="D5467" s="24" t="s">
        <v>25</v>
      </c>
      <c r="E5467" s="60" t="s">
        <v>4460</v>
      </c>
      <c r="F5467" s="60" t="s">
        <v>9489</v>
      </c>
      <c r="G5467" s="24" t="s">
        <v>9569</v>
      </c>
      <c r="H5467" s="232" t="s">
        <v>194</v>
      </c>
      <c r="I5467" s="24">
        <v>3</v>
      </c>
      <c r="J5467" s="24" t="s">
        <v>9568</v>
      </c>
      <c r="K5467" s="60" t="s">
        <v>31</v>
      </c>
      <c r="L5467" s="60">
        <v>3</v>
      </c>
      <c r="M5467" s="27">
        <f t="shared" si="258"/>
        <v>390</v>
      </c>
      <c r="N5467" s="23"/>
      <c r="O5467" s="184" t="s">
        <v>32</v>
      </c>
      <c r="P5467" s="237"/>
    </row>
    <row r="5468" s="83" customFormat="1" ht="18" customHeight="1" spans="1:16">
      <c r="A5468" s="24">
        <v>5463</v>
      </c>
      <c r="B5468" s="24" t="s">
        <v>23</v>
      </c>
      <c r="C5468" s="24" t="s">
        <v>24</v>
      </c>
      <c r="D5468" s="24" t="s">
        <v>25</v>
      </c>
      <c r="E5468" s="60" t="s">
        <v>4460</v>
      </c>
      <c r="F5468" s="60" t="s">
        <v>9489</v>
      </c>
      <c r="G5468" s="24" t="s">
        <v>9570</v>
      </c>
      <c r="H5468" s="24" t="s">
        <v>194</v>
      </c>
      <c r="I5468" s="24">
        <v>4</v>
      </c>
      <c r="J5468" s="24" t="s">
        <v>9568</v>
      </c>
      <c r="K5468" s="60" t="s">
        <v>31</v>
      </c>
      <c r="L5468" s="60">
        <v>4</v>
      </c>
      <c r="M5468" s="27">
        <f t="shared" si="258"/>
        <v>520</v>
      </c>
      <c r="N5468" s="23"/>
      <c r="O5468" s="184" t="s">
        <v>32</v>
      </c>
      <c r="P5468" s="237"/>
    </row>
    <row r="5469" s="83" customFormat="1" ht="18" customHeight="1" spans="1:16">
      <c r="A5469" s="24">
        <v>5464</v>
      </c>
      <c r="B5469" s="24" t="s">
        <v>23</v>
      </c>
      <c r="C5469" s="24" t="s">
        <v>24</v>
      </c>
      <c r="D5469" s="24" t="s">
        <v>25</v>
      </c>
      <c r="E5469" s="60" t="s">
        <v>4460</v>
      </c>
      <c r="F5469" s="60" t="s">
        <v>9489</v>
      </c>
      <c r="G5469" s="24" t="s">
        <v>9571</v>
      </c>
      <c r="H5469" s="232" t="s">
        <v>194</v>
      </c>
      <c r="I5469" s="24">
        <v>1</v>
      </c>
      <c r="J5469" s="24" t="s">
        <v>9568</v>
      </c>
      <c r="K5469" s="60" t="s">
        <v>31</v>
      </c>
      <c r="L5469" s="60">
        <v>1</v>
      </c>
      <c r="M5469" s="27">
        <f>L5469*312</f>
        <v>312</v>
      </c>
      <c r="N5469" s="23"/>
      <c r="O5469" s="184" t="s">
        <v>32</v>
      </c>
      <c r="P5469" s="237"/>
    </row>
    <row r="5470" s="225" customFormat="1" ht="18" customHeight="1" spans="1:16">
      <c r="A5470" s="24">
        <v>5465</v>
      </c>
      <c r="B5470" s="24" t="s">
        <v>23</v>
      </c>
      <c r="C5470" s="24" t="s">
        <v>24</v>
      </c>
      <c r="D5470" s="24" t="s">
        <v>25</v>
      </c>
      <c r="E5470" s="60" t="s">
        <v>4460</v>
      </c>
      <c r="F5470" s="60" t="s">
        <v>9489</v>
      </c>
      <c r="G5470" s="261" t="s">
        <v>9572</v>
      </c>
      <c r="H5470" s="24" t="s">
        <v>51</v>
      </c>
      <c r="I5470" s="24">
        <v>3</v>
      </c>
      <c r="J5470" s="24" t="s">
        <v>9573</v>
      </c>
      <c r="K5470" s="60" t="s">
        <v>31</v>
      </c>
      <c r="L5470" s="60">
        <v>2</v>
      </c>
      <c r="M5470" s="27">
        <f>L5470*312</f>
        <v>624</v>
      </c>
      <c r="N5470" s="244"/>
      <c r="O5470" s="184" t="s">
        <v>32</v>
      </c>
      <c r="P5470" s="249"/>
    </row>
    <row r="5471" s="83" customFormat="1" ht="18" customHeight="1" spans="1:16">
      <c r="A5471" s="24">
        <v>5466</v>
      </c>
      <c r="B5471" s="24" t="s">
        <v>23</v>
      </c>
      <c r="C5471" s="24" t="s">
        <v>24</v>
      </c>
      <c r="D5471" s="24" t="s">
        <v>25</v>
      </c>
      <c r="E5471" s="60" t="s">
        <v>4460</v>
      </c>
      <c r="F5471" s="60" t="s">
        <v>9489</v>
      </c>
      <c r="G5471" s="24" t="s">
        <v>9574</v>
      </c>
      <c r="H5471" s="24" t="s">
        <v>194</v>
      </c>
      <c r="I5471" s="24">
        <v>5</v>
      </c>
      <c r="J5471" s="24" t="s">
        <v>9573</v>
      </c>
      <c r="K5471" s="60" t="s">
        <v>31</v>
      </c>
      <c r="L5471" s="60">
        <v>5</v>
      </c>
      <c r="M5471" s="27">
        <f>L5471*130</f>
        <v>650</v>
      </c>
      <c r="N5471" s="23"/>
      <c r="O5471" s="184" t="s">
        <v>32</v>
      </c>
      <c r="P5471" s="237"/>
    </row>
    <row r="5472" s="83" customFormat="1" ht="18" customHeight="1" spans="1:16">
      <c r="A5472" s="24">
        <v>5467</v>
      </c>
      <c r="B5472" s="24" t="s">
        <v>23</v>
      </c>
      <c r="C5472" s="24" t="s">
        <v>24</v>
      </c>
      <c r="D5472" s="24" t="s">
        <v>25</v>
      </c>
      <c r="E5472" s="60" t="s">
        <v>4460</v>
      </c>
      <c r="F5472" s="60" t="s">
        <v>9489</v>
      </c>
      <c r="G5472" s="24" t="s">
        <v>9575</v>
      </c>
      <c r="H5472" s="232" t="s">
        <v>194</v>
      </c>
      <c r="I5472" s="24">
        <v>2</v>
      </c>
      <c r="J5472" s="24" t="s">
        <v>9573</v>
      </c>
      <c r="K5472" s="60" t="s">
        <v>31</v>
      </c>
      <c r="L5472" s="60">
        <v>2</v>
      </c>
      <c r="M5472" s="27">
        <f>L5472*130</f>
        <v>260</v>
      </c>
      <c r="N5472" s="23"/>
      <c r="O5472" s="184" t="s">
        <v>32</v>
      </c>
      <c r="P5472" s="237"/>
    </row>
    <row r="5473" s="83" customFormat="1" ht="18" customHeight="1" spans="1:16">
      <c r="A5473" s="24">
        <v>5468</v>
      </c>
      <c r="B5473" s="24" t="s">
        <v>23</v>
      </c>
      <c r="C5473" s="24" t="s">
        <v>24</v>
      </c>
      <c r="D5473" s="24" t="s">
        <v>25</v>
      </c>
      <c r="E5473" s="60" t="s">
        <v>4460</v>
      </c>
      <c r="F5473" s="60" t="s">
        <v>9489</v>
      </c>
      <c r="G5473" s="24" t="s">
        <v>8859</v>
      </c>
      <c r="H5473" s="232" t="s">
        <v>194</v>
      </c>
      <c r="I5473" s="24">
        <v>3</v>
      </c>
      <c r="J5473" s="24" t="s">
        <v>9573</v>
      </c>
      <c r="K5473" s="60" t="s">
        <v>31</v>
      </c>
      <c r="L5473" s="60">
        <v>3</v>
      </c>
      <c r="M5473" s="27">
        <f>L5473*130</f>
        <v>390</v>
      </c>
      <c r="N5473" s="23"/>
      <c r="O5473" s="184" t="s">
        <v>32</v>
      </c>
      <c r="P5473" s="237"/>
    </row>
    <row r="5474" s="83" customFormat="1" ht="18" customHeight="1" spans="1:16">
      <c r="A5474" s="24">
        <v>5469</v>
      </c>
      <c r="B5474" s="24" t="s">
        <v>23</v>
      </c>
      <c r="C5474" s="24" t="s">
        <v>24</v>
      </c>
      <c r="D5474" s="24" t="s">
        <v>25</v>
      </c>
      <c r="E5474" s="24" t="s">
        <v>4460</v>
      </c>
      <c r="F5474" s="24" t="s">
        <v>9489</v>
      </c>
      <c r="G5474" s="24" t="s">
        <v>8492</v>
      </c>
      <c r="H5474" s="24" t="s">
        <v>194</v>
      </c>
      <c r="I5474" s="24">
        <v>5</v>
      </c>
      <c r="J5474" s="24" t="s">
        <v>9573</v>
      </c>
      <c r="K5474" s="60" t="s">
        <v>31</v>
      </c>
      <c r="L5474" s="60">
        <v>5</v>
      </c>
      <c r="M5474" s="27">
        <f>L5474*130</f>
        <v>650</v>
      </c>
      <c r="N5474" s="23"/>
      <c r="O5474" s="184" t="s">
        <v>32</v>
      </c>
      <c r="P5474" s="237"/>
    </row>
    <row r="5475" s="83" customFormat="1" ht="18" customHeight="1" spans="1:16">
      <c r="A5475" s="24">
        <v>5470</v>
      </c>
      <c r="B5475" s="24" t="s">
        <v>23</v>
      </c>
      <c r="C5475" s="24" t="s">
        <v>24</v>
      </c>
      <c r="D5475" s="24" t="s">
        <v>25</v>
      </c>
      <c r="E5475" s="24" t="s">
        <v>4460</v>
      </c>
      <c r="F5475" s="24" t="s">
        <v>9489</v>
      </c>
      <c r="G5475" s="24" t="s">
        <v>8665</v>
      </c>
      <c r="H5475" s="232" t="s">
        <v>194</v>
      </c>
      <c r="I5475" s="24">
        <v>2</v>
      </c>
      <c r="J5475" s="24" t="s">
        <v>9573</v>
      </c>
      <c r="K5475" s="60" t="s">
        <v>31</v>
      </c>
      <c r="L5475" s="60">
        <v>2</v>
      </c>
      <c r="M5475" s="27">
        <f>L5475*130</f>
        <v>260</v>
      </c>
      <c r="N5475" s="23"/>
      <c r="O5475" s="184" t="s">
        <v>32</v>
      </c>
      <c r="P5475" s="237"/>
    </row>
    <row r="5476" s="83" customFormat="1" ht="18" customHeight="1" spans="1:16">
      <c r="A5476" s="24">
        <v>5471</v>
      </c>
      <c r="B5476" s="24" t="s">
        <v>23</v>
      </c>
      <c r="C5476" s="24" t="s">
        <v>24</v>
      </c>
      <c r="D5476" s="24" t="s">
        <v>25</v>
      </c>
      <c r="E5476" s="60" t="s">
        <v>4460</v>
      </c>
      <c r="F5476" s="60" t="s">
        <v>9489</v>
      </c>
      <c r="G5476" s="24" t="s">
        <v>9576</v>
      </c>
      <c r="H5476" s="24" t="s">
        <v>51</v>
      </c>
      <c r="I5476" s="24">
        <v>3</v>
      </c>
      <c r="J5476" s="24" t="s">
        <v>9577</v>
      </c>
      <c r="K5476" s="60" t="s">
        <v>31</v>
      </c>
      <c r="L5476" s="60">
        <v>3</v>
      </c>
      <c r="M5476" s="27">
        <f>L5476*312</f>
        <v>936</v>
      </c>
      <c r="N5476" s="23"/>
      <c r="O5476" s="184" t="s">
        <v>32</v>
      </c>
      <c r="P5476" s="237"/>
    </row>
    <row r="5477" s="83" customFormat="1" ht="18" customHeight="1" spans="1:16">
      <c r="A5477" s="24">
        <v>5472</v>
      </c>
      <c r="B5477" s="24" t="s">
        <v>23</v>
      </c>
      <c r="C5477" s="24" t="s">
        <v>24</v>
      </c>
      <c r="D5477" s="24" t="s">
        <v>25</v>
      </c>
      <c r="E5477" s="60" t="s">
        <v>4878</v>
      </c>
      <c r="F5477" s="60" t="s">
        <v>9489</v>
      </c>
      <c r="G5477" s="24" t="s">
        <v>9578</v>
      </c>
      <c r="H5477" s="24" t="s">
        <v>1583</v>
      </c>
      <c r="I5477" s="24">
        <v>2</v>
      </c>
      <c r="J5477" s="24" t="s">
        <v>9577</v>
      </c>
      <c r="K5477" s="60" t="s">
        <v>31</v>
      </c>
      <c r="L5477" s="60">
        <v>2</v>
      </c>
      <c r="M5477" s="27">
        <f>L5477*312</f>
        <v>624</v>
      </c>
      <c r="N5477" s="23"/>
      <c r="O5477" s="184" t="s">
        <v>32</v>
      </c>
      <c r="P5477" s="237"/>
    </row>
    <row r="5478" s="83" customFormat="1" ht="18" customHeight="1" spans="1:16">
      <c r="A5478" s="24">
        <v>5473</v>
      </c>
      <c r="B5478" s="24" t="s">
        <v>23</v>
      </c>
      <c r="C5478" s="24" t="s">
        <v>24</v>
      </c>
      <c r="D5478" s="24" t="s">
        <v>25</v>
      </c>
      <c r="E5478" s="24" t="s">
        <v>4460</v>
      </c>
      <c r="F5478" s="24" t="s">
        <v>9489</v>
      </c>
      <c r="G5478" s="24" t="s">
        <v>9579</v>
      </c>
      <c r="H5478" s="24" t="s">
        <v>194</v>
      </c>
      <c r="I5478" s="24">
        <v>4</v>
      </c>
      <c r="J5478" s="24" t="s">
        <v>9580</v>
      </c>
      <c r="K5478" s="60" t="s">
        <v>31</v>
      </c>
      <c r="L5478" s="60">
        <v>4</v>
      </c>
      <c r="M5478" s="27">
        <f>L5478*130</f>
        <v>520</v>
      </c>
      <c r="N5478" s="23"/>
      <c r="O5478" s="184" t="s">
        <v>32</v>
      </c>
      <c r="P5478" s="237"/>
    </row>
    <row r="5479" s="83" customFormat="1" ht="18" customHeight="1" spans="1:16">
      <c r="A5479" s="24">
        <v>5474</v>
      </c>
      <c r="B5479" s="24" t="s">
        <v>23</v>
      </c>
      <c r="C5479" s="24" t="s">
        <v>24</v>
      </c>
      <c r="D5479" s="24" t="s">
        <v>25</v>
      </c>
      <c r="E5479" s="24" t="s">
        <v>4460</v>
      </c>
      <c r="F5479" s="24" t="s">
        <v>9489</v>
      </c>
      <c r="G5479" s="24" t="s">
        <v>9581</v>
      </c>
      <c r="H5479" s="232" t="s">
        <v>194</v>
      </c>
      <c r="I5479" s="24">
        <v>3</v>
      </c>
      <c r="J5479" s="24" t="s">
        <v>9580</v>
      </c>
      <c r="K5479" s="60" t="s">
        <v>31</v>
      </c>
      <c r="L5479" s="60">
        <v>3</v>
      </c>
      <c r="M5479" s="27">
        <f>L5479*130</f>
        <v>390</v>
      </c>
      <c r="N5479" s="23"/>
      <c r="O5479" s="184" t="s">
        <v>32</v>
      </c>
      <c r="P5479" s="237"/>
    </row>
    <row r="5480" s="83" customFormat="1" ht="18" customHeight="1" spans="1:16">
      <c r="A5480" s="24">
        <v>5475</v>
      </c>
      <c r="B5480" s="24" t="s">
        <v>23</v>
      </c>
      <c r="C5480" s="24" t="s">
        <v>24</v>
      </c>
      <c r="D5480" s="24" t="s">
        <v>25</v>
      </c>
      <c r="E5480" s="24" t="s">
        <v>4460</v>
      </c>
      <c r="F5480" s="24" t="s">
        <v>9489</v>
      </c>
      <c r="G5480" s="24" t="s">
        <v>9582</v>
      </c>
      <c r="H5480" s="24" t="s">
        <v>194</v>
      </c>
      <c r="I5480" s="24">
        <v>4</v>
      </c>
      <c r="J5480" s="24" t="s">
        <v>9580</v>
      </c>
      <c r="K5480" s="60" t="s">
        <v>31</v>
      </c>
      <c r="L5480" s="60">
        <v>4</v>
      </c>
      <c r="M5480" s="27">
        <f>L5480*130</f>
        <v>520</v>
      </c>
      <c r="N5480" s="23"/>
      <c r="O5480" s="184" t="s">
        <v>32</v>
      </c>
      <c r="P5480" s="237"/>
    </row>
    <row r="5481" s="83" customFormat="1" ht="18" customHeight="1" spans="1:16">
      <c r="A5481" s="24">
        <v>5476</v>
      </c>
      <c r="B5481" s="24" t="s">
        <v>23</v>
      </c>
      <c r="C5481" s="24" t="s">
        <v>24</v>
      </c>
      <c r="D5481" s="24" t="s">
        <v>25</v>
      </c>
      <c r="E5481" s="60" t="s">
        <v>4460</v>
      </c>
      <c r="F5481" s="60" t="s">
        <v>9489</v>
      </c>
      <c r="G5481" s="24" t="s">
        <v>9583</v>
      </c>
      <c r="H5481" s="24" t="s">
        <v>51</v>
      </c>
      <c r="I5481" s="24">
        <v>1</v>
      </c>
      <c r="J5481" s="24" t="s">
        <v>9580</v>
      </c>
      <c r="K5481" s="60" t="s">
        <v>31</v>
      </c>
      <c r="L5481" s="60">
        <v>1</v>
      </c>
      <c r="M5481" s="27">
        <f>L5481*312</f>
        <v>312</v>
      </c>
      <c r="N5481" s="23"/>
      <c r="O5481" s="184" t="s">
        <v>32</v>
      </c>
      <c r="P5481" s="237"/>
    </row>
    <row r="5482" s="83" customFormat="1" ht="18" customHeight="1" spans="1:16">
      <c r="A5482" s="24">
        <v>5477</v>
      </c>
      <c r="B5482" s="24" t="s">
        <v>23</v>
      </c>
      <c r="C5482" s="24" t="s">
        <v>24</v>
      </c>
      <c r="D5482" s="24" t="s">
        <v>25</v>
      </c>
      <c r="E5482" s="24" t="s">
        <v>4460</v>
      </c>
      <c r="F5482" s="24" t="s">
        <v>9489</v>
      </c>
      <c r="G5482" s="24" t="s">
        <v>9584</v>
      </c>
      <c r="H5482" s="232" t="s">
        <v>194</v>
      </c>
      <c r="I5482" s="24">
        <v>2</v>
      </c>
      <c r="J5482" s="24" t="s">
        <v>9580</v>
      </c>
      <c r="K5482" s="60" t="s">
        <v>31</v>
      </c>
      <c r="L5482" s="60">
        <v>2</v>
      </c>
      <c r="M5482" s="27">
        <f t="shared" ref="M5482:M5500" si="259">L5482*130</f>
        <v>260</v>
      </c>
      <c r="N5482" s="23"/>
      <c r="O5482" s="184" t="s">
        <v>32</v>
      </c>
      <c r="P5482" s="237"/>
    </row>
    <row r="5483" s="83" customFormat="1" ht="18" customHeight="1" spans="1:16">
      <c r="A5483" s="24">
        <v>5478</v>
      </c>
      <c r="B5483" s="24" t="s">
        <v>23</v>
      </c>
      <c r="C5483" s="24" t="s">
        <v>24</v>
      </c>
      <c r="D5483" s="24" t="s">
        <v>25</v>
      </c>
      <c r="E5483" s="60" t="s">
        <v>4460</v>
      </c>
      <c r="F5483" s="60" t="s">
        <v>9489</v>
      </c>
      <c r="G5483" s="24" t="s">
        <v>9585</v>
      </c>
      <c r="H5483" s="232" t="s">
        <v>194</v>
      </c>
      <c r="I5483" s="24">
        <v>2</v>
      </c>
      <c r="J5483" s="24" t="s">
        <v>9580</v>
      </c>
      <c r="K5483" s="60" t="s">
        <v>31</v>
      </c>
      <c r="L5483" s="60">
        <v>2</v>
      </c>
      <c r="M5483" s="27">
        <f t="shared" si="259"/>
        <v>260</v>
      </c>
      <c r="N5483" s="23"/>
      <c r="O5483" s="184" t="s">
        <v>32</v>
      </c>
      <c r="P5483" s="237"/>
    </row>
    <row r="5484" s="83" customFormat="1" ht="18" customHeight="1" spans="1:16">
      <c r="A5484" s="24">
        <v>5479</v>
      </c>
      <c r="B5484" s="24" t="s">
        <v>23</v>
      </c>
      <c r="C5484" s="24" t="s">
        <v>24</v>
      </c>
      <c r="D5484" s="24" t="s">
        <v>25</v>
      </c>
      <c r="E5484" s="24" t="s">
        <v>4460</v>
      </c>
      <c r="F5484" s="24" t="s">
        <v>9489</v>
      </c>
      <c r="G5484" s="24" t="s">
        <v>9586</v>
      </c>
      <c r="H5484" s="24" t="s">
        <v>194</v>
      </c>
      <c r="I5484" s="24">
        <v>4</v>
      </c>
      <c r="J5484" s="24" t="s">
        <v>9580</v>
      </c>
      <c r="K5484" s="60" t="s">
        <v>31</v>
      </c>
      <c r="L5484" s="60">
        <v>4</v>
      </c>
      <c r="M5484" s="27">
        <f t="shared" si="259"/>
        <v>520</v>
      </c>
      <c r="N5484" s="23"/>
      <c r="O5484" s="184" t="s">
        <v>32</v>
      </c>
      <c r="P5484" s="237"/>
    </row>
    <row r="5485" s="83" customFormat="1" ht="18" customHeight="1" spans="1:16">
      <c r="A5485" s="24">
        <v>5480</v>
      </c>
      <c r="B5485" s="24" t="s">
        <v>23</v>
      </c>
      <c r="C5485" s="24" t="s">
        <v>24</v>
      </c>
      <c r="D5485" s="24" t="s">
        <v>25</v>
      </c>
      <c r="E5485" s="60" t="s">
        <v>4878</v>
      </c>
      <c r="F5485" s="60" t="s">
        <v>9489</v>
      </c>
      <c r="G5485" s="24" t="s">
        <v>9587</v>
      </c>
      <c r="H5485" s="24" t="s">
        <v>194</v>
      </c>
      <c r="I5485" s="24">
        <v>4</v>
      </c>
      <c r="J5485" s="24" t="s">
        <v>9588</v>
      </c>
      <c r="K5485" s="60" t="s">
        <v>31</v>
      </c>
      <c r="L5485" s="60">
        <v>2</v>
      </c>
      <c r="M5485" s="27">
        <f t="shared" si="259"/>
        <v>260</v>
      </c>
      <c r="N5485" s="23"/>
      <c r="O5485" s="184" t="s">
        <v>32</v>
      </c>
      <c r="P5485" s="237"/>
    </row>
    <row r="5486" s="83" customFormat="1" ht="18" customHeight="1" spans="1:16">
      <c r="A5486" s="24">
        <v>5481</v>
      </c>
      <c r="B5486" s="24" t="s">
        <v>23</v>
      </c>
      <c r="C5486" s="24" t="s">
        <v>24</v>
      </c>
      <c r="D5486" s="24" t="s">
        <v>25</v>
      </c>
      <c r="E5486" s="60" t="s">
        <v>4460</v>
      </c>
      <c r="F5486" s="60" t="s">
        <v>9489</v>
      </c>
      <c r="G5486" s="24" t="s">
        <v>9589</v>
      </c>
      <c r="H5486" s="232" t="s">
        <v>194</v>
      </c>
      <c r="I5486" s="24">
        <v>3</v>
      </c>
      <c r="J5486" s="24" t="s">
        <v>9588</v>
      </c>
      <c r="K5486" s="60" t="s">
        <v>31</v>
      </c>
      <c r="L5486" s="60">
        <v>3</v>
      </c>
      <c r="M5486" s="27">
        <f t="shared" si="259"/>
        <v>390</v>
      </c>
      <c r="N5486" s="23"/>
      <c r="O5486" s="184" t="s">
        <v>32</v>
      </c>
      <c r="P5486" s="237"/>
    </row>
    <row r="5487" s="83" customFormat="1" ht="18" customHeight="1" spans="1:16">
      <c r="A5487" s="24">
        <v>5482</v>
      </c>
      <c r="B5487" s="24" t="s">
        <v>23</v>
      </c>
      <c r="C5487" s="24" t="s">
        <v>24</v>
      </c>
      <c r="D5487" s="24" t="s">
        <v>25</v>
      </c>
      <c r="E5487" s="24" t="s">
        <v>4460</v>
      </c>
      <c r="F5487" s="24" t="s">
        <v>9489</v>
      </c>
      <c r="G5487" s="24" t="s">
        <v>5804</v>
      </c>
      <c r="H5487" s="232" t="s">
        <v>194</v>
      </c>
      <c r="I5487" s="24">
        <v>3</v>
      </c>
      <c r="J5487" s="24" t="s">
        <v>9588</v>
      </c>
      <c r="K5487" s="60" t="s">
        <v>31</v>
      </c>
      <c r="L5487" s="60">
        <v>3</v>
      </c>
      <c r="M5487" s="27">
        <f t="shared" si="259"/>
        <v>390</v>
      </c>
      <c r="N5487" s="23"/>
      <c r="O5487" s="184" t="s">
        <v>32</v>
      </c>
      <c r="P5487" s="237"/>
    </row>
    <row r="5488" s="83" customFormat="1" ht="18" customHeight="1" spans="1:16">
      <c r="A5488" s="24">
        <v>5483</v>
      </c>
      <c r="B5488" s="24" t="s">
        <v>23</v>
      </c>
      <c r="C5488" s="24" t="s">
        <v>24</v>
      </c>
      <c r="D5488" s="24" t="s">
        <v>25</v>
      </c>
      <c r="E5488" s="24" t="s">
        <v>4460</v>
      </c>
      <c r="F5488" s="24" t="s">
        <v>9489</v>
      </c>
      <c r="G5488" s="24" t="s">
        <v>9590</v>
      </c>
      <c r="H5488" s="24" t="s">
        <v>194</v>
      </c>
      <c r="I5488" s="24">
        <v>4</v>
      </c>
      <c r="J5488" s="24" t="s">
        <v>9588</v>
      </c>
      <c r="K5488" s="60" t="s">
        <v>31</v>
      </c>
      <c r="L5488" s="60">
        <v>4</v>
      </c>
      <c r="M5488" s="27">
        <f t="shared" si="259"/>
        <v>520</v>
      </c>
      <c r="N5488" s="23"/>
      <c r="O5488" s="184" t="s">
        <v>32</v>
      </c>
      <c r="P5488" s="237"/>
    </row>
    <row r="5489" s="83" customFormat="1" ht="18" customHeight="1" spans="1:16">
      <c r="A5489" s="24">
        <v>5484</v>
      </c>
      <c r="B5489" s="24" t="s">
        <v>23</v>
      </c>
      <c r="C5489" s="24" t="s">
        <v>24</v>
      </c>
      <c r="D5489" s="24" t="s">
        <v>25</v>
      </c>
      <c r="E5489" s="60" t="s">
        <v>4460</v>
      </c>
      <c r="F5489" s="60" t="s">
        <v>9489</v>
      </c>
      <c r="G5489" s="24" t="s">
        <v>9591</v>
      </c>
      <c r="H5489" s="232" t="s">
        <v>194</v>
      </c>
      <c r="I5489" s="24">
        <v>3</v>
      </c>
      <c r="J5489" s="24" t="s">
        <v>9588</v>
      </c>
      <c r="K5489" s="60" t="s">
        <v>31</v>
      </c>
      <c r="L5489" s="60">
        <v>3</v>
      </c>
      <c r="M5489" s="27">
        <f t="shared" si="259"/>
        <v>390</v>
      </c>
      <c r="N5489" s="23"/>
      <c r="O5489" s="184" t="s">
        <v>32</v>
      </c>
      <c r="P5489" s="237"/>
    </row>
    <row r="5490" s="83" customFormat="1" ht="18" customHeight="1" spans="1:16">
      <c r="A5490" s="24">
        <v>5485</v>
      </c>
      <c r="B5490" s="24" t="s">
        <v>23</v>
      </c>
      <c r="C5490" s="24" t="s">
        <v>24</v>
      </c>
      <c r="D5490" s="24" t="s">
        <v>25</v>
      </c>
      <c r="E5490" s="60" t="s">
        <v>4460</v>
      </c>
      <c r="F5490" s="60" t="s">
        <v>9489</v>
      </c>
      <c r="G5490" s="24" t="s">
        <v>9592</v>
      </c>
      <c r="H5490" s="24" t="s">
        <v>194</v>
      </c>
      <c r="I5490" s="24">
        <v>4</v>
      </c>
      <c r="J5490" s="24" t="s">
        <v>9588</v>
      </c>
      <c r="K5490" s="60" t="s">
        <v>31</v>
      </c>
      <c r="L5490" s="60">
        <v>4</v>
      </c>
      <c r="M5490" s="27">
        <f t="shared" si="259"/>
        <v>520</v>
      </c>
      <c r="N5490" s="23"/>
      <c r="O5490" s="184" t="s">
        <v>32</v>
      </c>
      <c r="P5490" s="237"/>
    </row>
    <row r="5491" s="83" customFormat="1" ht="18" customHeight="1" spans="1:16">
      <c r="A5491" s="24">
        <v>5486</v>
      </c>
      <c r="B5491" s="24" t="s">
        <v>23</v>
      </c>
      <c r="C5491" s="24" t="s">
        <v>24</v>
      </c>
      <c r="D5491" s="24" t="s">
        <v>25</v>
      </c>
      <c r="E5491" s="60" t="s">
        <v>4460</v>
      </c>
      <c r="F5491" s="60" t="s">
        <v>9489</v>
      </c>
      <c r="G5491" s="24" t="s">
        <v>9593</v>
      </c>
      <c r="H5491" s="24" t="s">
        <v>194</v>
      </c>
      <c r="I5491" s="24">
        <v>5</v>
      </c>
      <c r="J5491" s="24" t="s">
        <v>9588</v>
      </c>
      <c r="K5491" s="60" t="s">
        <v>31</v>
      </c>
      <c r="L5491" s="60">
        <v>5</v>
      </c>
      <c r="M5491" s="27">
        <f t="shared" si="259"/>
        <v>650</v>
      </c>
      <c r="N5491" s="23"/>
      <c r="O5491" s="184" t="s">
        <v>32</v>
      </c>
      <c r="P5491" s="237"/>
    </row>
    <row r="5492" s="83" customFormat="1" ht="18" customHeight="1" spans="1:16">
      <c r="A5492" s="24">
        <v>5487</v>
      </c>
      <c r="B5492" s="24" t="s">
        <v>23</v>
      </c>
      <c r="C5492" s="24" t="s">
        <v>24</v>
      </c>
      <c r="D5492" s="24" t="s">
        <v>25</v>
      </c>
      <c r="E5492" s="60" t="s">
        <v>4460</v>
      </c>
      <c r="F5492" s="60" t="s">
        <v>9489</v>
      </c>
      <c r="G5492" s="24" t="s">
        <v>9594</v>
      </c>
      <c r="H5492" s="24" t="s">
        <v>194</v>
      </c>
      <c r="I5492" s="24">
        <v>5</v>
      </c>
      <c r="J5492" s="24" t="s">
        <v>9588</v>
      </c>
      <c r="K5492" s="60" t="s">
        <v>31</v>
      </c>
      <c r="L5492" s="60">
        <v>5</v>
      </c>
      <c r="M5492" s="27">
        <f t="shared" si="259"/>
        <v>650</v>
      </c>
      <c r="N5492" s="23"/>
      <c r="O5492" s="184" t="s">
        <v>32</v>
      </c>
      <c r="P5492" s="237"/>
    </row>
    <row r="5493" s="83" customFormat="1" ht="18" customHeight="1" spans="1:16">
      <c r="A5493" s="24">
        <v>5488</v>
      </c>
      <c r="B5493" s="24" t="s">
        <v>23</v>
      </c>
      <c r="C5493" s="24" t="s">
        <v>24</v>
      </c>
      <c r="D5493" s="24" t="s">
        <v>25</v>
      </c>
      <c r="E5493" s="60" t="s">
        <v>4460</v>
      </c>
      <c r="F5493" s="60" t="s">
        <v>9489</v>
      </c>
      <c r="G5493" s="24" t="s">
        <v>9595</v>
      </c>
      <c r="H5493" s="24" t="s">
        <v>194</v>
      </c>
      <c r="I5493" s="24">
        <v>5</v>
      </c>
      <c r="J5493" s="24" t="s">
        <v>9588</v>
      </c>
      <c r="K5493" s="60" t="s">
        <v>31</v>
      </c>
      <c r="L5493" s="60">
        <v>5</v>
      </c>
      <c r="M5493" s="27">
        <f t="shared" si="259"/>
        <v>650</v>
      </c>
      <c r="N5493" s="23"/>
      <c r="O5493" s="184" t="s">
        <v>32</v>
      </c>
      <c r="P5493" s="237"/>
    </row>
    <row r="5494" s="83" customFormat="1" ht="18" customHeight="1" spans="1:16">
      <c r="A5494" s="24">
        <v>5489</v>
      </c>
      <c r="B5494" s="24" t="s">
        <v>23</v>
      </c>
      <c r="C5494" s="24" t="s">
        <v>24</v>
      </c>
      <c r="D5494" s="24" t="s">
        <v>25</v>
      </c>
      <c r="E5494" s="60" t="s">
        <v>4460</v>
      </c>
      <c r="F5494" s="60" t="s">
        <v>9489</v>
      </c>
      <c r="G5494" s="24" t="s">
        <v>9596</v>
      </c>
      <c r="H5494" s="24" t="s">
        <v>194</v>
      </c>
      <c r="I5494" s="24">
        <v>4</v>
      </c>
      <c r="J5494" s="24" t="s">
        <v>9588</v>
      </c>
      <c r="K5494" s="60" t="s">
        <v>31</v>
      </c>
      <c r="L5494" s="60">
        <v>4</v>
      </c>
      <c r="M5494" s="27">
        <f t="shared" si="259"/>
        <v>520</v>
      </c>
      <c r="N5494" s="23"/>
      <c r="O5494" s="184" t="s">
        <v>32</v>
      </c>
      <c r="P5494" s="237"/>
    </row>
    <row r="5495" s="83" customFormat="1" ht="18" customHeight="1" spans="1:16">
      <c r="A5495" s="24">
        <v>5490</v>
      </c>
      <c r="B5495" s="24" t="s">
        <v>23</v>
      </c>
      <c r="C5495" s="24" t="s">
        <v>24</v>
      </c>
      <c r="D5495" s="24" t="s">
        <v>25</v>
      </c>
      <c r="E5495" s="24" t="s">
        <v>4460</v>
      </c>
      <c r="F5495" s="24" t="s">
        <v>9489</v>
      </c>
      <c r="G5495" s="24" t="s">
        <v>9597</v>
      </c>
      <c r="H5495" s="232" t="s">
        <v>194</v>
      </c>
      <c r="I5495" s="24">
        <v>3</v>
      </c>
      <c r="J5495" s="24" t="s">
        <v>9588</v>
      </c>
      <c r="K5495" s="60" t="s">
        <v>31</v>
      </c>
      <c r="L5495" s="60">
        <v>3</v>
      </c>
      <c r="M5495" s="27">
        <f t="shared" si="259"/>
        <v>390</v>
      </c>
      <c r="N5495" s="23"/>
      <c r="O5495" s="184" t="s">
        <v>32</v>
      </c>
      <c r="P5495" s="237"/>
    </row>
    <row r="5496" s="83" customFormat="1" ht="18" customHeight="1" spans="1:16">
      <c r="A5496" s="24">
        <v>5491</v>
      </c>
      <c r="B5496" s="24" t="s">
        <v>23</v>
      </c>
      <c r="C5496" s="24" t="s">
        <v>24</v>
      </c>
      <c r="D5496" s="24" t="s">
        <v>25</v>
      </c>
      <c r="E5496" s="60" t="s">
        <v>4460</v>
      </c>
      <c r="F5496" s="60" t="s">
        <v>9489</v>
      </c>
      <c r="G5496" s="24" t="s">
        <v>9598</v>
      </c>
      <c r="H5496" s="24" t="s">
        <v>194</v>
      </c>
      <c r="I5496" s="24">
        <v>5</v>
      </c>
      <c r="J5496" s="24" t="s">
        <v>9588</v>
      </c>
      <c r="K5496" s="60" t="s">
        <v>31</v>
      </c>
      <c r="L5496" s="60">
        <v>5</v>
      </c>
      <c r="M5496" s="27">
        <f t="shared" si="259"/>
        <v>650</v>
      </c>
      <c r="N5496" s="23"/>
      <c r="O5496" s="184" t="s">
        <v>32</v>
      </c>
      <c r="P5496" s="237"/>
    </row>
    <row r="5497" s="83" customFormat="1" ht="18" customHeight="1" spans="1:16">
      <c r="A5497" s="24">
        <v>5492</v>
      </c>
      <c r="B5497" s="24" t="s">
        <v>23</v>
      </c>
      <c r="C5497" s="24" t="s">
        <v>24</v>
      </c>
      <c r="D5497" s="24" t="s">
        <v>25</v>
      </c>
      <c r="E5497" s="60" t="s">
        <v>4460</v>
      </c>
      <c r="F5497" s="60" t="s">
        <v>9489</v>
      </c>
      <c r="G5497" s="24" t="s">
        <v>9599</v>
      </c>
      <c r="H5497" s="24" t="s">
        <v>194</v>
      </c>
      <c r="I5497" s="24">
        <v>5</v>
      </c>
      <c r="J5497" s="24" t="s">
        <v>9588</v>
      </c>
      <c r="K5497" s="60" t="s">
        <v>31</v>
      </c>
      <c r="L5497" s="60">
        <v>5</v>
      </c>
      <c r="M5497" s="27">
        <f t="shared" si="259"/>
        <v>650</v>
      </c>
      <c r="N5497" s="23"/>
      <c r="O5497" s="184" t="s">
        <v>32</v>
      </c>
      <c r="P5497" s="237"/>
    </row>
    <row r="5498" s="83" customFormat="1" ht="18" customHeight="1" spans="1:16">
      <c r="A5498" s="24">
        <v>5493</v>
      </c>
      <c r="B5498" s="24" t="s">
        <v>23</v>
      </c>
      <c r="C5498" s="24" t="s">
        <v>24</v>
      </c>
      <c r="D5498" s="24" t="s">
        <v>25</v>
      </c>
      <c r="E5498" s="60" t="s">
        <v>4460</v>
      </c>
      <c r="F5498" s="60" t="s">
        <v>9600</v>
      </c>
      <c r="G5498" s="37" t="s">
        <v>9601</v>
      </c>
      <c r="H5498" s="24" t="s">
        <v>1583</v>
      </c>
      <c r="I5498" s="24">
        <v>4</v>
      </c>
      <c r="J5498" s="24" t="s">
        <v>9602</v>
      </c>
      <c r="K5498" s="60" t="s">
        <v>31</v>
      </c>
      <c r="L5498" s="238">
        <v>4</v>
      </c>
      <c r="M5498" s="27">
        <f t="shared" si="259"/>
        <v>520</v>
      </c>
      <c r="N5498" s="23"/>
      <c r="O5498" s="184" t="s">
        <v>32</v>
      </c>
      <c r="P5498" s="237"/>
    </row>
    <row r="5499" s="83" customFormat="1" ht="18" customHeight="1" spans="1:16">
      <c r="A5499" s="24">
        <v>5494</v>
      </c>
      <c r="B5499" s="24" t="s">
        <v>23</v>
      </c>
      <c r="C5499" s="24" t="s">
        <v>24</v>
      </c>
      <c r="D5499" s="24" t="s">
        <v>25</v>
      </c>
      <c r="E5499" s="24" t="s">
        <v>4460</v>
      </c>
      <c r="F5499" s="24" t="s">
        <v>9600</v>
      </c>
      <c r="G5499" s="37" t="s">
        <v>9603</v>
      </c>
      <c r="H5499" s="24" t="s">
        <v>194</v>
      </c>
      <c r="I5499" s="24">
        <v>4</v>
      </c>
      <c r="J5499" s="24" t="s">
        <v>9602</v>
      </c>
      <c r="K5499" s="60" t="s">
        <v>31</v>
      </c>
      <c r="L5499" s="238">
        <v>3</v>
      </c>
      <c r="M5499" s="27">
        <f t="shared" si="259"/>
        <v>390</v>
      </c>
      <c r="N5499" s="23"/>
      <c r="O5499" s="184" t="s">
        <v>32</v>
      </c>
      <c r="P5499" s="237"/>
    </row>
    <row r="5500" s="83" customFormat="1" ht="18" customHeight="1" spans="1:16">
      <c r="A5500" s="24">
        <v>5495</v>
      </c>
      <c r="B5500" s="24" t="s">
        <v>23</v>
      </c>
      <c r="C5500" s="24" t="s">
        <v>24</v>
      </c>
      <c r="D5500" s="24" t="s">
        <v>25</v>
      </c>
      <c r="E5500" s="60" t="s">
        <v>4460</v>
      </c>
      <c r="F5500" s="60" t="s">
        <v>9600</v>
      </c>
      <c r="G5500" s="37" t="s">
        <v>9604</v>
      </c>
      <c r="H5500" s="24" t="s">
        <v>194</v>
      </c>
      <c r="I5500" s="24">
        <v>4</v>
      </c>
      <c r="J5500" s="24" t="s">
        <v>9602</v>
      </c>
      <c r="K5500" s="60" t="s">
        <v>31</v>
      </c>
      <c r="L5500" s="238">
        <v>4</v>
      </c>
      <c r="M5500" s="27">
        <f t="shared" si="259"/>
        <v>520</v>
      </c>
      <c r="N5500" s="23"/>
      <c r="O5500" s="184" t="s">
        <v>32</v>
      </c>
      <c r="P5500" s="237"/>
    </row>
    <row r="5501" s="83" customFormat="1" ht="18" customHeight="1" spans="1:16">
      <c r="A5501" s="24">
        <v>5496</v>
      </c>
      <c r="B5501" s="24" t="s">
        <v>23</v>
      </c>
      <c r="C5501" s="24" t="s">
        <v>24</v>
      </c>
      <c r="D5501" s="24" t="s">
        <v>25</v>
      </c>
      <c r="E5501" s="60" t="s">
        <v>4460</v>
      </c>
      <c r="F5501" s="60" t="s">
        <v>9600</v>
      </c>
      <c r="G5501" s="37" t="s">
        <v>9605</v>
      </c>
      <c r="H5501" s="24" t="s">
        <v>1583</v>
      </c>
      <c r="I5501" s="24">
        <v>3</v>
      </c>
      <c r="J5501" s="24" t="s">
        <v>9602</v>
      </c>
      <c r="K5501" s="60" t="s">
        <v>31</v>
      </c>
      <c r="L5501" s="238">
        <v>3</v>
      </c>
      <c r="M5501" s="27">
        <f>L5501*312</f>
        <v>936</v>
      </c>
      <c r="N5501" s="23"/>
      <c r="O5501" s="184" t="s">
        <v>32</v>
      </c>
      <c r="P5501" s="237"/>
    </row>
    <row r="5502" s="83" customFormat="1" ht="18" customHeight="1" spans="1:16">
      <c r="A5502" s="24">
        <v>5497</v>
      </c>
      <c r="B5502" s="24" t="s">
        <v>23</v>
      </c>
      <c r="C5502" s="24" t="s">
        <v>24</v>
      </c>
      <c r="D5502" s="24" t="s">
        <v>25</v>
      </c>
      <c r="E5502" s="24" t="s">
        <v>4460</v>
      </c>
      <c r="F5502" s="24" t="s">
        <v>9600</v>
      </c>
      <c r="G5502" s="37" t="s">
        <v>3331</v>
      </c>
      <c r="H5502" s="24" t="s">
        <v>194</v>
      </c>
      <c r="I5502" s="24">
        <v>6</v>
      </c>
      <c r="J5502" s="24" t="s">
        <v>9602</v>
      </c>
      <c r="K5502" s="60" t="s">
        <v>31</v>
      </c>
      <c r="L5502" s="238">
        <v>6</v>
      </c>
      <c r="M5502" s="27">
        <f t="shared" ref="M5502:M5516" si="260">L5502*130</f>
        <v>780</v>
      </c>
      <c r="N5502" s="23"/>
      <c r="O5502" s="184" t="s">
        <v>32</v>
      </c>
      <c r="P5502" s="237"/>
    </row>
    <row r="5503" s="83" customFormat="1" ht="18" customHeight="1" spans="1:16">
      <c r="A5503" s="24">
        <v>5498</v>
      </c>
      <c r="B5503" s="24" t="s">
        <v>23</v>
      </c>
      <c r="C5503" s="24" t="s">
        <v>24</v>
      </c>
      <c r="D5503" s="24" t="s">
        <v>25</v>
      </c>
      <c r="E5503" s="60" t="s">
        <v>4460</v>
      </c>
      <c r="F5503" s="60" t="s">
        <v>9600</v>
      </c>
      <c r="G5503" s="37" t="s">
        <v>9606</v>
      </c>
      <c r="H5503" s="24" t="s">
        <v>1583</v>
      </c>
      <c r="I5503" s="24">
        <v>7</v>
      </c>
      <c r="J5503" s="24" t="s">
        <v>9602</v>
      </c>
      <c r="K5503" s="60" t="s">
        <v>31</v>
      </c>
      <c r="L5503" s="238">
        <v>5</v>
      </c>
      <c r="M5503" s="27">
        <f t="shared" si="260"/>
        <v>650</v>
      </c>
      <c r="N5503" s="23"/>
      <c r="O5503" s="184" t="s">
        <v>32</v>
      </c>
      <c r="P5503" s="237"/>
    </row>
    <row r="5504" s="83" customFormat="1" ht="18" customHeight="1" spans="1:16">
      <c r="A5504" s="24">
        <v>5499</v>
      </c>
      <c r="B5504" s="24" t="s">
        <v>23</v>
      </c>
      <c r="C5504" s="24" t="s">
        <v>24</v>
      </c>
      <c r="D5504" s="24" t="s">
        <v>25</v>
      </c>
      <c r="E5504" s="60" t="s">
        <v>4460</v>
      </c>
      <c r="F5504" s="60" t="s">
        <v>9600</v>
      </c>
      <c r="G5504" s="37" t="s">
        <v>9607</v>
      </c>
      <c r="H5504" s="24" t="s">
        <v>194</v>
      </c>
      <c r="I5504" s="24">
        <v>4</v>
      </c>
      <c r="J5504" s="24" t="s">
        <v>9602</v>
      </c>
      <c r="K5504" s="60" t="s">
        <v>31</v>
      </c>
      <c r="L5504" s="238">
        <v>4</v>
      </c>
      <c r="M5504" s="27">
        <f t="shared" si="260"/>
        <v>520</v>
      </c>
      <c r="N5504" s="23"/>
      <c r="O5504" s="184" t="s">
        <v>32</v>
      </c>
      <c r="P5504" s="237"/>
    </row>
    <row r="5505" s="83" customFormat="1" ht="18" customHeight="1" spans="1:16">
      <c r="A5505" s="24">
        <v>5500</v>
      </c>
      <c r="B5505" s="24" t="s">
        <v>23</v>
      </c>
      <c r="C5505" s="24" t="s">
        <v>24</v>
      </c>
      <c r="D5505" s="24" t="s">
        <v>25</v>
      </c>
      <c r="E5505" s="60" t="s">
        <v>4460</v>
      </c>
      <c r="F5505" s="60" t="s">
        <v>9600</v>
      </c>
      <c r="G5505" s="37" t="s">
        <v>9608</v>
      </c>
      <c r="H5505" s="24" t="s">
        <v>194</v>
      </c>
      <c r="I5505" s="24">
        <v>7</v>
      </c>
      <c r="J5505" s="24" t="s">
        <v>9602</v>
      </c>
      <c r="K5505" s="60" t="s">
        <v>31</v>
      </c>
      <c r="L5505" s="238">
        <v>7</v>
      </c>
      <c r="M5505" s="27">
        <f t="shared" si="260"/>
        <v>910</v>
      </c>
      <c r="N5505" s="23"/>
      <c r="O5505" s="184" t="s">
        <v>32</v>
      </c>
      <c r="P5505" s="237"/>
    </row>
    <row r="5506" s="83" customFormat="1" ht="18" customHeight="1" spans="1:16">
      <c r="A5506" s="24">
        <v>5501</v>
      </c>
      <c r="B5506" s="24" t="s">
        <v>23</v>
      </c>
      <c r="C5506" s="24" t="s">
        <v>24</v>
      </c>
      <c r="D5506" s="24" t="s">
        <v>25</v>
      </c>
      <c r="E5506" s="60" t="s">
        <v>4460</v>
      </c>
      <c r="F5506" s="60" t="s">
        <v>9600</v>
      </c>
      <c r="G5506" s="37" t="s">
        <v>9609</v>
      </c>
      <c r="H5506" s="24" t="s">
        <v>194</v>
      </c>
      <c r="I5506" s="24">
        <v>4</v>
      </c>
      <c r="J5506" s="24" t="s">
        <v>9602</v>
      </c>
      <c r="K5506" s="60" t="s">
        <v>31</v>
      </c>
      <c r="L5506" s="238">
        <v>4</v>
      </c>
      <c r="M5506" s="27">
        <f t="shared" si="260"/>
        <v>520</v>
      </c>
      <c r="N5506" s="23"/>
      <c r="O5506" s="184" t="s">
        <v>32</v>
      </c>
      <c r="P5506" s="237"/>
    </row>
    <row r="5507" s="83" customFormat="1" ht="18" customHeight="1" spans="1:16">
      <c r="A5507" s="24">
        <v>5502</v>
      </c>
      <c r="B5507" s="24" t="s">
        <v>23</v>
      </c>
      <c r="C5507" s="24" t="s">
        <v>24</v>
      </c>
      <c r="D5507" s="24" t="s">
        <v>25</v>
      </c>
      <c r="E5507" s="24" t="s">
        <v>4460</v>
      </c>
      <c r="F5507" s="24" t="s">
        <v>9600</v>
      </c>
      <c r="G5507" s="37" t="s">
        <v>9610</v>
      </c>
      <c r="H5507" s="24" t="s">
        <v>194</v>
      </c>
      <c r="I5507" s="24">
        <v>7</v>
      </c>
      <c r="J5507" s="24" t="s">
        <v>9602</v>
      </c>
      <c r="K5507" s="60" t="s">
        <v>31</v>
      </c>
      <c r="L5507" s="238">
        <v>7</v>
      </c>
      <c r="M5507" s="27">
        <f t="shared" si="260"/>
        <v>910</v>
      </c>
      <c r="N5507" s="23"/>
      <c r="O5507" s="184" t="s">
        <v>32</v>
      </c>
      <c r="P5507" s="237"/>
    </row>
    <row r="5508" s="83" customFormat="1" ht="18" customHeight="1" spans="1:16">
      <c r="A5508" s="24">
        <v>5503</v>
      </c>
      <c r="B5508" s="24" t="s">
        <v>23</v>
      </c>
      <c r="C5508" s="24" t="s">
        <v>24</v>
      </c>
      <c r="D5508" s="24" t="s">
        <v>25</v>
      </c>
      <c r="E5508" s="60" t="s">
        <v>4460</v>
      </c>
      <c r="F5508" s="60" t="s">
        <v>9600</v>
      </c>
      <c r="G5508" s="37" t="s">
        <v>9611</v>
      </c>
      <c r="H5508" s="24" t="s">
        <v>194</v>
      </c>
      <c r="I5508" s="24">
        <v>7</v>
      </c>
      <c r="J5508" s="24" t="s">
        <v>9602</v>
      </c>
      <c r="K5508" s="60" t="s">
        <v>31</v>
      </c>
      <c r="L5508" s="238">
        <v>7</v>
      </c>
      <c r="M5508" s="27">
        <f t="shared" si="260"/>
        <v>910</v>
      </c>
      <c r="N5508" s="23"/>
      <c r="O5508" s="184" t="s">
        <v>32</v>
      </c>
      <c r="P5508" s="237"/>
    </row>
    <row r="5509" s="83" customFormat="1" ht="18" customHeight="1" spans="1:16">
      <c r="A5509" s="24">
        <v>5504</v>
      </c>
      <c r="B5509" s="24" t="s">
        <v>23</v>
      </c>
      <c r="C5509" s="24" t="s">
        <v>24</v>
      </c>
      <c r="D5509" s="24" t="s">
        <v>25</v>
      </c>
      <c r="E5509" s="60" t="s">
        <v>4460</v>
      </c>
      <c r="F5509" s="60" t="s">
        <v>9600</v>
      </c>
      <c r="G5509" s="37" t="s">
        <v>9612</v>
      </c>
      <c r="H5509" s="232" t="s">
        <v>194</v>
      </c>
      <c r="I5509" s="24">
        <v>2</v>
      </c>
      <c r="J5509" s="24" t="s">
        <v>9602</v>
      </c>
      <c r="K5509" s="60" t="s">
        <v>31</v>
      </c>
      <c r="L5509" s="238">
        <v>2</v>
      </c>
      <c r="M5509" s="27">
        <f t="shared" si="260"/>
        <v>260</v>
      </c>
      <c r="N5509" s="23"/>
      <c r="O5509" s="184" t="s">
        <v>32</v>
      </c>
      <c r="P5509" s="237"/>
    </row>
    <row r="5510" s="83" customFormat="1" ht="18" customHeight="1" spans="1:16">
      <c r="A5510" s="24">
        <v>5505</v>
      </c>
      <c r="B5510" s="24" t="s">
        <v>23</v>
      </c>
      <c r="C5510" s="24" t="s">
        <v>24</v>
      </c>
      <c r="D5510" s="24" t="s">
        <v>25</v>
      </c>
      <c r="E5510" s="60" t="s">
        <v>4460</v>
      </c>
      <c r="F5510" s="60" t="s">
        <v>9600</v>
      </c>
      <c r="G5510" s="37" t="s">
        <v>9613</v>
      </c>
      <c r="H5510" s="232" t="s">
        <v>194</v>
      </c>
      <c r="I5510" s="24">
        <v>3</v>
      </c>
      <c r="J5510" s="24" t="s">
        <v>9602</v>
      </c>
      <c r="K5510" s="60" t="s">
        <v>31</v>
      </c>
      <c r="L5510" s="238">
        <v>3</v>
      </c>
      <c r="M5510" s="27">
        <f t="shared" si="260"/>
        <v>390</v>
      </c>
      <c r="N5510" s="23"/>
      <c r="O5510" s="184" t="s">
        <v>32</v>
      </c>
      <c r="P5510" s="237"/>
    </row>
    <row r="5511" s="83" customFormat="1" ht="18" customHeight="1" spans="1:16">
      <c r="A5511" s="24">
        <v>5506</v>
      </c>
      <c r="B5511" s="24" t="s">
        <v>23</v>
      </c>
      <c r="C5511" s="24" t="s">
        <v>24</v>
      </c>
      <c r="D5511" s="24" t="s">
        <v>25</v>
      </c>
      <c r="E5511" s="24" t="s">
        <v>4460</v>
      </c>
      <c r="F5511" s="24" t="s">
        <v>9600</v>
      </c>
      <c r="G5511" s="37" t="s">
        <v>9614</v>
      </c>
      <c r="H5511" s="24" t="s">
        <v>194</v>
      </c>
      <c r="I5511" s="24">
        <v>4</v>
      </c>
      <c r="J5511" s="24" t="s">
        <v>9602</v>
      </c>
      <c r="K5511" s="60" t="s">
        <v>31</v>
      </c>
      <c r="L5511" s="238">
        <v>4</v>
      </c>
      <c r="M5511" s="27">
        <f t="shared" si="260"/>
        <v>520</v>
      </c>
      <c r="N5511" s="23"/>
      <c r="O5511" s="184" t="s">
        <v>32</v>
      </c>
      <c r="P5511" s="237"/>
    </row>
    <row r="5512" s="83" customFormat="1" ht="18" customHeight="1" spans="1:16">
      <c r="A5512" s="24">
        <v>5507</v>
      </c>
      <c r="B5512" s="24" t="s">
        <v>23</v>
      </c>
      <c r="C5512" s="24" t="s">
        <v>24</v>
      </c>
      <c r="D5512" s="24" t="s">
        <v>25</v>
      </c>
      <c r="E5512" s="60" t="s">
        <v>4460</v>
      </c>
      <c r="F5512" s="60" t="s">
        <v>9600</v>
      </c>
      <c r="G5512" s="37" t="s">
        <v>9615</v>
      </c>
      <c r="H5512" s="24" t="s">
        <v>1583</v>
      </c>
      <c r="I5512" s="24">
        <v>4</v>
      </c>
      <c r="J5512" s="24" t="s">
        <v>9602</v>
      </c>
      <c r="K5512" s="60" t="s">
        <v>31</v>
      </c>
      <c r="L5512" s="238">
        <v>4</v>
      </c>
      <c r="M5512" s="27">
        <f t="shared" si="260"/>
        <v>520</v>
      </c>
      <c r="N5512" s="23"/>
      <c r="O5512" s="184" t="s">
        <v>32</v>
      </c>
      <c r="P5512" s="237"/>
    </row>
    <row r="5513" s="83" customFormat="1" ht="18" customHeight="1" spans="1:16">
      <c r="A5513" s="24">
        <v>5508</v>
      </c>
      <c r="B5513" s="24" t="s">
        <v>23</v>
      </c>
      <c r="C5513" s="24" t="s">
        <v>24</v>
      </c>
      <c r="D5513" s="24" t="s">
        <v>25</v>
      </c>
      <c r="E5513" s="60" t="s">
        <v>4460</v>
      </c>
      <c r="F5513" s="60" t="s">
        <v>9600</v>
      </c>
      <c r="G5513" s="37" t="s">
        <v>9616</v>
      </c>
      <c r="H5513" s="232" t="s">
        <v>194</v>
      </c>
      <c r="I5513" s="24">
        <v>3</v>
      </c>
      <c r="J5513" s="24" t="s">
        <v>9602</v>
      </c>
      <c r="K5513" s="60" t="s">
        <v>31</v>
      </c>
      <c r="L5513" s="238">
        <v>3</v>
      </c>
      <c r="M5513" s="27">
        <f t="shared" si="260"/>
        <v>390</v>
      </c>
      <c r="N5513" s="23"/>
      <c r="O5513" s="184" t="s">
        <v>32</v>
      </c>
      <c r="P5513" s="237"/>
    </row>
    <row r="5514" s="83" customFormat="1" ht="18" customHeight="1" spans="1:16">
      <c r="A5514" s="24">
        <v>5509</v>
      </c>
      <c r="B5514" s="24" t="s">
        <v>23</v>
      </c>
      <c r="C5514" s="24" t="s">
        <v>24</v>
      </c>
      <c r="D5514" s="24" t="s">
        <v>25</v>
      </c>
      <c r="E5514" s="60" t="s">
        <v>4460</v>
      </c>
      <c r="F5514" s="60" t="s">
        <v>9600</v>
      </c>
      <c r="G5514" s="37" t="s">
        <v>9617</v>
      </c>
      <c r="H5514" s="24" t="s">
        <v>194</v>
      </c>
      <c r="I5514" s="24">
        <v>5</v>
      </c>
      <c r="J5514" s="24" t="s">
        <v>9602</v>
      </c>
      <c r="K5514" s="60" t="s">
        <v>31</v>
      </c>
      <c r="L5514" s="238">
        <v>5</v>
      </c>
      <c r="M5514" s="27">
        <f t="shared" si="260"/>
        <v>650</v>
      </c>
      <c r="N5514" s="23"/>
      <c r="O5514" s="184" t="s">
        <v>32</v>
      </c>
      <c r="P5514" s="237"/>
    </row>
    <row r="5515" s="83" customFormat="1" ht="18" customHeight="1" spans="1:16">
      <c r="A5515" s="24">
        <v>5510</v>
      </c>
      <c r="B5515" s="24" t="s">
        <v>23</v>
      </c>
      <c r="C5515" s="24" t="s">
        <v>24</v>
      </c>
      <c r="D5515" s="24" t="s">
        <v>25</v>
      </c>
      <c r="E5515" s="60" t="s">
        <v>4460</v>
      </c>
      <c r="F5515" s="60" t="s">
        <v>9600</v>
      </c>
      <c r="G5515" s="37" t="s">
        <v>9618</v>
      </c>
      <c r="H5515" s="232" t="s">
        <v>194</v>
      </c>
      <c r="I5515" s="24">
        <v>3</v>
      </c>
      <c r="J5515" s="24" t="s">
        <v>9602</v>
      </c>
      <c r="K5515" s="60" t="s">
        <v>31</v>
      </c>
      <c r="L5515" s="238">
        <v>3</v>
      </c>
      <c r="M5515" s="27">
        <f t="shared" si="260"/>
        <v>390</v>
      </c>
      <c r="N5515" s="23"/>
      <c r="O5515" s="184" t="s">
        <v>32</v>
      </c>
      <c r="P5515" s="237"/>
    </row>
    <row r="5516" s="83" customFormat="1" ht="18" customHeight="1" spans="1:16">
      <c r="A5516" s="24">
        <v>5511</v>
      </c>
      <c r="B5516" s="24" t="s">
        <v>23</v>
      </c>
      <c r="C5516" s="24" t="s">
        <v>24</v>
      </c>
      <c r="D5516" s="24" t="s">
        <v>25</v>
      </c>
      <c r="E5516" s="60" t="s">
        <v>4460</v>
      </c>
      <c r="F5516" s="60" t="s">
        <v>9600</v>
      </c>
      <c r="G5516" s="37" t="s">
        <v>9619</v>
      </c>
      <c r="H5516" s="24" t="s">
        <v>194</v>
      </c>
      <c r="I5516" s="24">
        <v>6</v>
      </c>
      <c r="J5516" s="24" t="s">
        <v>9602</v>
      </c>
      <c r="K5516" s="60" t="s">
        <v>31</v>
      </c>
      <c r="L5516" s="238">
        <v>4</v>
      </c>
      <c r="M5516" s="27">
        <f t="shared" si="260"/>
        <v>520</v>
      </c>
      <c r="N5516" s="23"/>
      <c r="O5516" s="184" t="s">
        <v>32</v>
      </c>
      <c r="P5516" s="237"/>
    </row>
    <row r="5517" s="83" customFormat="1" ht="18" customHeight="1" spans="1:16">
      <c r="A5517" s="24">
        <v>5512</v>
      </c>
      <c r="B5517" s="24" t="s">
        <v>23</v>
      </c>
      <c r="C5517" s="24" t="s">
        <v>24</v>
      </c>
      <c r="D5517" s="24" t="s">
        <v>25</v>
      </c>
      <c r="E5517" s="60" t="s">
        <v>4460</v>
      </c>
      <c r="F5517" s="60" t="s">
        <v>9600</v>
      </c>
      <c r="G5517" s="37" t="s">
        <v>9620</v>
      </c>
      <c r="H5517" s="24" t="s">
        <v>1583</v>
      </c>
      <c r="I5517" s="24">
        <v>2</v>
      </c>
      <c r="J5517" s="24" t="s">
        <v>9621</v>
      </c>
      <c r="K5517" s="60" t="s">
        <v>31</v>
      </c>
      <c r="L5517" s="238">
        <v>2</v>
      </c>
      <c r="M5517" s="27">
        <f>L5517*312</f>
        <v>624</v>
      </c>
      <c r="N5517" s="23"/>
      <c r="O5517" s="184" t="s">
        <v>32</v>
      </c>
      <c r="P5517" s="237"/>
    </row>
    <row r="5518" s="83" customFormat="1" ht="18" customHeight="1" spans="1:16">
      <c r="A5518" s="24">
        <v>5513</v>
      </c>
      <c r="B5518" s="24" t="s">
        <v>23</v>
      </c>
      <c r="C5518" s="24" t="s">
        <v>24</v>
      </c>
      <c r="D5518" s="24" t="s">
        <v>25</v>
      </c>
      <c r="E5518" s="24" t="s">
        <v>4460</v>
      </c>
      <c r="F5518" s="24" t="s">
        <v>9600</v>
      </c>
      <c r="G5518" s="238" t="s">
        <v>9622</v>
      </c>
      <c r="H5518" s="24" t="s">
        <v>1583</v>
      </c>
      <c r="I5518" s="24">
        <v>2</v>
      </c>
      <c r="J5518" s="24" t="s">
        <v>9621</v>
      </c>
      <c r="K5518" s="60" t="s">
        <v>31</v>
      </c>
      <c r="L5518" s="238">
        <v>1</v>
      </c>
      <c r="M5518" s="27">
        <f>L5518*312</f>
        <v>312</v>
      </c>
      <c r="N5518" s="23"/>
      <c r="O5518" s="184" t="s">
        <v>32</v>
      </c>
      <c r="P5518" s="239"/>
    </row>
    <row r="5519" s="83" customFormat="1" ht="18" customHeight="1" spans="1:16">
      <c r="A5519" s="24">
        <v>5514</v>
      </c>
      <c r="B5519" s="24" t="s">
        <v>23</v>
      </c>
      <c r="C5519" s="24" t="s">
        <v>24</v>
      </c>
      <c r="D5519" s="24" t="s">
        <v>25</v>
      </c>
      <c r="E5519" s="60" t="s">
        <v>4460</v>
      </c>
      <c r="F5519" s="60" t="s">
        <v>9600</v>
      </c>
      <c r="G5519" s="37" t="s">
        <v>9623</v>
      </c>
      <c r="H5519" s="232" t="s">
        <v>194</v>
      </c>
      <c r="I5519" s="24">
        <v>5</v>
      </c>
      <c r="J5519" s="24" t="s">
        <v>9621</v>
      </c>
      <c r="K5519" s="60" t="s">
        <v>31</v>
      </c>
      <c r="L5519" s="238">
        <v>2</v>
      </c>
      <c r="M5519" s="27">
        <f>L5519*130</f>
        <v>260</v>
      </c>
      <c r="N5519" s="23"/>
      <c r="O5519" s="184" t="s">
        <v>32</v>
      </c>
      <c r="P5519" s="237"/>
    </row>
    <row r="5520" s="83" customFormat="1" ht="18" customHeight="1" spans="1:16">
      <c r="A5520" s="24">
        <v>5515</v>
      </c>
      <c r="B5520" s="24" t="s">
        <v>23</v>
      </c>
      <c r="C5520" s="24" t="s">
        <v>24</v>
      </c>
      <c r="D5520" s="24" t="s">
        <v>25</v>
      </c>
      <c r="E5520" s="60" t="s">
        <v>4460</v>
      </c>
      <c r="F5520" s="60" t="s">
        <v>9600</v>
      </c>
      <c r="G5520" s="37" t="s">
        <v>9624</v>
      </c>
      <c r="H5520" s="232" t="s">
        <v>194</v>
      </c>
      <c r="I5520" s="24">
        <v>2</v>
      </c>
      <c r="J5520" s="24" t="s">
        <v>9621</v>
      </c>
      <c r="K5520" s="60" t="s">
        <v>31</v>
      </c>
      <c r="L5520" s="238">
        <v>2</v>
      </c>
      <c r="M5520" s="27">
        <f>L5520*130</f>
        <v>260</v>
      </c>
      <c r="N5520" s="23"/>
      <c r="O5520" s="184" t="s">
        <v>32</v>
      </c>
      <c r="P5520" s="237"/>
    </row>
    <row r="5521" s="83" customFormat="1" ht="18" customHeight="1" spans="1:16">
      <c r="A5521" s="24">
        <v>5516</v>
      </c>
      <c r="B5521" s="24" t="s">
        <v>23</v>
      </c>
      <c r="C5521" s="24" t="s">
        <v>24</v>
      </c>
      <c r="D5521" s="24" t="s">
        <v>25</v>
      </c>
      <c r="E5521" s="24" t="s">
        <v>4460</v>
      </c>
      <c r="F5521" s="24" t="s">
        <v>9600</v>
      </c>
      <c r="G5521" s="238" t="s">
        <v>9625</v>
      </c>
      <c r="H5521" s="232" t="s">
        <v>194</v>
      </c>
      <c r="I5521" s="24">
        <v>2</v>
      </c>
      <c r="J5521" s="24" t="s">
        <v>9621</v>
      </c>
      <c r="K5521" s="60" t="s">
        <v>31</v>
      </c>
      <c r="L5521" s="238">
        <v>2</v>
      </c>
      <c r="M5521" s="27">
        <f>L5521*130</f>
        <v>260</v>
      </c>
      <c r="N5521" s="23"/>
      <c r="O5521" s="184" t="s">
        <v>32</v>
      </c>
      <c r="P5521" s="239"/>
    </row>
    <row r="5522" s="83" customFormat="1" ht="18" customHeight="1" spans="1:16">
      <c r="A5522" s="24">
        <v>5517</v>
      </c>
      <c r="B5522" s="24" t="s">
        <v>23</v>
      </c>
      <c r="C5522" s="24" t="s">
        <v>24</v>
      </c>
      <c r="D5522" s="24" t="s">
        <v>25</v>
      </c>
      <c r="E5522" s="60" t="s">
        <v>4460</v>
      </c>
      <c r="F5522" s="60" t="s">
        <v>9600</v>
      </c>
      <c r="G5522" s="37" t="s">
        <v>9626</v>
      </c>
      <c r="H5522" s="232" t="s">
        <v>194</v>
      </c>
      <c r="I5522" s="24">
        <v>2</v>
      </c>
      <c r="J5522" s="24" t="s">
        <v>9621</v>
      </c>
      <c r="K5522" s="60" t="s">
        <v>31</v>
      </c>
      <c r="L5522" s="238">
        <v>2</v>
      </c>
      <c r="M5522" s="27">
        <f>L5522*130</f>
        <v>260</v>
      </c>
      <c r="N5522" s="23"/>
      <c r="O5522" s="184" t="s">
        <v>32</v>
      </c>
      <c r="P5522" s="237"/>
    </row>
    <row r="5523" s="83" customFormat="1" ht="18" customHeight="1" spans="1:16">
      <c r="A5523" s="24">
        <v>5518</v>
      </c>
      <c r="B5523" s="24" t="s">
        <v>23</v>
      </c>
      <c r="C5523" s="24" t="s">
        <v>24</v>
      </c>
      <c r="D5523" s="24" t="s">
        <v>25</v>
      </c>
      <c r="E5523" s="60" t="s">
        <v>4460</v>
      </c>
      <c r="F5523" s="60" t="s">
        <v>9600</v>
      </c>
      <c r="G5523" s="37" t="s">
        <v>9627</v>
      </c>
      <c r="H5523" s="232" t="s">
        <v>194</v>
      </c>
      <c r="I5523" s="24">
        <v>1</v>
      </c>
      <c r="J5523" s="24" t="s">
        <v>9621</v>
      </c>
      <c r="K5523" s="60" t="s">
        <v>31</v>
      </c>
      <c r="L5523" s="238">
        <v>1</v>
      </c>
      <c r="M5523" s="27">
        <f>L5523*312</f>
        <v>312</v>
      </c>
      <c r="N5523" s="23"/>
      <c r="O5523" s="184" t="s">
        <v>32</v>
      </c>
      <c r="P5523" s="237"/>
    </row>
    <row r="5524" s="83" customFormat="1" ht="18" customHeight="1" spans="1:16">
      <c r="A5524" s="24">
        <v>5519</v>
      </c>
      <c r="B5524" s="24" t="s">
        <v>23</v>
      </c>
      <c r="C5524" s="24" t="s">
        <v>24</v>
      </c>
      <c r="D5524" s="24" t="s">
        <v>25</v>
      </c>
      <c r="E5524" s="24" t="s">
        <v>4460</v>
      </c>
      <c r="F5524" s="24" t="s">
        <v>9600</v>
      </c>
      <c r="G5524" s="37" t="s">
        <v>1788</v>
      </c>
      <c r="H5524" s="232" t="s">
        <v>194</v>
      </c>
      <c r="I5524" s="24">
        <v>4</v>
      </c>
      <c r="J5524" s="24" t="s">
        <v>9621</v>
      </c>
      <c r="K5524" s="60" t="s">
        <v>31</v>
      </c>
      <c r="L5524" s="238">
        <v>2</v>
      </c>
      <c r="M5524" s="27">
        <f t="shared" ref="M5524:M5529" si="261">L5524*130</f>
        <v>260</v>
      </c>
      <c r="N5524" s="23"/>
      <c r="O5524" s="184" t="s">
        <v>32</v>
      </c>
      <c r="P5524" s="237"/>
    </row>
    <row r="5525" s="83" customFormat="1" ht="18" customHeight="1" spans="1:16">
      <c r="A5525" s="24">
        <v>5520</v>
      </c>
      <c r="B5525" s="24" t="s">
        <v>23</v>
      </c>
      <c r="C5525" s="24" t="s">
        <v>24</v>
      </c>
      <c r="D5525" s="24" t="s">
        <v>25</v>
      </c>
      <c r="E5525" s="24" t="s">
        <v>4460</v>
      </c>
      <c r="F5525" s="24" t="s">
        <v>9600</v>
      </c>
      <c r="G5525" s="37" t="s">
        <v>9628</v>
      </c>
      <c r="H5525" s="24" t="s">
        <v>194</v>
      </c>
      <c r="I5525" s="24">
        <v>12</v>
      </c>
      <c r="J5525" s="24" t="s">
        <v>9621</v>
      </c>
      <c r="K5525" s="60" t="s">
        <v>31</v>
      </c>
      <c r="L5525" s="238">
        <v>4</v>
      </c>
      <c r="M5525" s="27">
        <f t="shared" si="261"/>
        <v>520</v>
      </c>
      <c r="N5525" s="23"/>
      <c r="O5525" s="184" t="s">
        <v>32</v>
      </c>
      <c r="P5525" s="237"/>
    </row>
    <row r="5526" s="83" customFormat="1" ht="18" customHeight="1" spans="1:16">
      <c r="A5526" s="24">
        <v>5521</v>
      </c>
      <c r="B5526" s="24" t="s">
        <v>23</v>
      </c>
      <c r="C5526" s="24" t="s">
        <v>24</v>
      </c>
      <c r="D5526" s="24" t="s">
        <v>25</v>
      </c>
      <c r="E5526" s="60" t="s">
        <v>4460</v>
      </c>
      <c r="F5526" s="60" t="s">
        <v>9600</v>
      </c>
      <c r="G5526" s="37" t="s">
        <v>9629</v>
      </c>
      <c r="H5526" s="232" t="s">
        <v>194</v>
      </c>
      <c r="I5526" s="24">
        <v>5</v>
      </c>
      <c r="J5526" s="24" t="s">
        <v>9621</v>
      </c>
      <c r="K5526" s="60" t="s">
        <v>31</v>
      </c>
      <c r="L5526" s="238">
        <v>2</v>
      </c>
      <c r="M5526" s="27">
        <f t="shared" si="261"/>
        <v>260</v>
      </c>
      <c r="N5526" s="23"/>
      <c r="O5526" s="184" t="s">
        <v>32</v>
      </c>
      <c r="P5526" s="237"/>
    </row>
    <row r="5527" s="83" customFormat="1" ht="18" customHeight="1" spans="1:16">
      <c r="A5527" s="24">
        <v>5522</v>
      </c>
      <c r="B5527" s="24" t="s">
        <v>23</v>
      </c>
      <c r="C5527" s="24" t="s">
        <v>24</v>
      </c>
      <c r="D5527" s="24" t="s">
        <v>25</v>
      </c>
      <c r="E5527" s="60" t="s">
        <v>4460</v>
      </c>
      <c r="F5527" s="60" t="s">
        <v>9600</v>
      </c>
      <c r="G5527" s="37" t="s">
        <v>9630</v>
      </c>
      <c r="H5527" s="232" t="s">
        <v>194</v>
      </c>
      <c r="I5527" s="24">
        <v>4</v>
      </c>
      <c r="J5527" s="24" t="s">
        <v>9621</v>
      </c>
      <c r="K5527" s="60" t="s">
        <v>31</v>
      </c>
      <c r="L5527" s="238">
        <v>2</v>
      </c>
      <c r="M5527" s="27">
        <f t="shared" si="261"/>
        <v>260</v>
      </c>
      <c r="N5527" s="23"/>
      <c r="O5527" s="184" t="s">
        <v>32</v>
      </c>
      <c r="P5527" s="237"/>
    </row>
    <row r="5528" s="83" customFormat="1" ht="18" customHeight="1" spans="1:16">
      <c r="A5528" s="24">
        <v>5523</v>
      </c>
      <c r="B5528" s="24" t="s">
        <v>23</v>
      </c>
      <c r="C5528" s="24" t="s">
        <v>24</v>
      </c>
      <c r="D5528" s="24" t="s">
        <v>25</v>
      </c>
      <c r="E5528" s="24" t="s">
        <v>4460</v>
      </c>
      <c r="F5528" s="24" t="s">
        <v>9600</v>
      </c>
      <c r="G5528" s="37" t="s">
        <v>9631</v>
      </c>
      <c r="H5528" s="232" t="s">
        <v>194</v>
      </c>
      <c r="I5528" s="24">
        <v>4</v>
      </c>
      <c r="J5528" s="24" t="s">
        <v>9621</v>
      </c>
      <c r="K5528" s="60" t="s">
        <v>31</v>
      </c>
      <c r="L5528" s="238">
        <v>2</v>
      </c>
      <c r="M5528" s="27">
        <f t="shared" si="261"/>
        <v>260</v>
      </c>
      <c r="N5528" s="23"/>
      <c r="O5528" s="184" t="s">
        <v>32</v>
      </c>
      <c r="P5528" s="237"/>
    </row>
    <row r="5529" s="83" customFormat="1" ht="18" customHeight="1" spans="1:16">
      <c r="A5529" s="24">
        <v>5524</v>
      </c>
      <c r="B5529" s="24" t="s">
        <v>23</v>
      </c>
      <c r="C5529" s="24" t="s">
        <v>24</v>
      </c>
      <c r="D5529" s="24" t="s">
        <v>25</v>
      </c>
      <c r="E5529" s="60" t="s">
        <v>4460</v>
      </c>
      <c r="F5529" s="60" t="s">
        <v>9600</v>
      </c>
      <c r="G5529" s="37" t="s">
        <v>9632</v>
      </c>
      <c r="H5529" s="232" t="s">
        <v>194</v>
      </c>
      <c r="I5529" s="24">
        <v>4</v>
      </c>
      <c r="J5529" s="24" t="s">
        <v>9621</v>
      </c>
      <c r="K5529" s="60" t="s">
        <v>31</v>
      </c>
      <c r="L5529" s="238">
        <v>2</v>
      </c>
      <c r="M5529" s="27">
        <f t="shared" si="261"/>
        <v>260</v>
      </c>
      <c r="N5529" s="23"/>
      <c r="O5529" s="184" t="s">
        <v>32</v>
      </c>
      <c r="P5529" s="237"/>
    </row>
    <row r="5530" s="83" customFormat="1" ht="18" customHeight="1" spans="1:16">
      <c r="A5530" s="24">
        <v>5525</v>
      </c>
      <c r="B5530" s="24" t="s">
        <v>23</v>
      </c>
      <c r="C5530" s="24" t="s">
        <v>24</v>
      </c>
      <c r="D5530" s="24" t="s">
        <v>25</v>
      </c>
      <c r="E5530" s="24" t="s">
        <v>4460</v>
      </c>
      <c r="F5530" s="24" t="s">
        <v>9600</v>
      </c>
      <c r="G5530" s="37" t="s">
        <v>9633</v>
      </c>
      <c r="H5530" s="232" t="s">
        <v>194</v>
      </c>
      <c r="I5530" s="24">
        <v>1</v>
      </c>
      <c r="J5530" s="24" t="s">
        <v>9621</v>
      </c>
      <c r="K5530" s="60" t="s">
        <v>31</v>
      </c>
      <c r="L5530" s="238">
        <v>1</v>
      </c>
      <c r="M5530" s="27">
        <f>L5530*312</f>
        <v>312</v>
      </c>
      <c r="N5530" s="23"/>
      <c r="O5530" s="184" t="s">
        <v>32</v>
      </c>
      <c r="P5530" s="237"/>
    </row>
    <row r="5531" s="83" customFormat="1" ht="18" customHeight="1" spans="1:16">
      <c r="A5531" s="24">
        <v>5526</v>
      </c>
      <c r="B5531" s="24" t="s">
        <v>23</v>
      </c>
      <c r="C5531" s="24" t="s">
        <v>24</v>
      </c>
      <c r="D5531" s="24" t="s">
        <v>25</v>
      </c>
      <c r="E5531" s="24" t="s">
        <v>4460</v>
      </c>
      <c r="F5531" s="24" t="s">
        <v>9600</v>
      </c>
      <c r="G5531" s="37" t="s">
        <v>9634</v>
      </c>
      <c r="H5531" s="232" t="s">
        <v>194</v>
      </c>
      <c r="I5531" s="24">
        <v>6</v>
      </c>
      <c r="J5531" s="24" t="s">
        <v>9621</v>
      </c>
      <c r="K5531" s="60" t="s">
        <v>31</v>
      </c>
      <c r="L5531" s="238">
        <v>2</v>
      </c>
      <c r="M5531" s="27">
        <f>L5531*130</f>
        <v>260</v>
      </c>
      <c r="N5531" s="23"/>
      <c r="O5531" s="184" t="s">
        <v>32</v>
      </c>
      <c r="P5531" s="237"/>
    </row>
    <row r="5532" s="83" customFormat="1" ht="18" customHeight="1" spans="1:16">
      <c r="A5532" s="24">
        <v>5527</v>
      </c>
      <c r="B5532" s="24" t="s">
        <v>23</v>
      </c>
      <c r="C5532" s="24" t="s">
        <v>24</v>
      </c>
      <c r="D5532" s="24" t="s">
        <v>25</v>
      </c>
      <c r="E5532" s="60" t="s">
        <v>4460</v>
      </c>
      <c r="F5532" s="60" t="s">
        <v>9600</v>
      </c>
      <c r="G5532" s="37" t="s">
        <v>9635</v>
      </c>
      <c r="H5532" s="232" t="s">
        <v>194</v>
      </c>
      <c r="I5532" s="24">
        <v>3</v>
      </c>
      <c r="J5532" s="24" t="s">
        <v>9621</v>
      </c>
      <c r="K5532" s="60" t="s">
        <v>31</v>
      </c>
      <c r="L5532" s="238">
        <v>2</v>
      </c>
      <c r="M5532" s="27">
        <f>L5532*130</f>
        <v>260</v>
      </c>
      <c r="N5532" s="23"/>
      <c r="O5532" s="184" t="s">
        <v>32</v>
      </c>
      <c r="P5532" s="237"/>
    </row>
    <row r="5533" s="83" customFormat="1" ht="18" customHeight="1" spans="1:16">
      <c r="A5533" s="24">
        <v>5528</v>
      </c>
      <c r="B5533" s="24" t="s">
        <v>23</v>
      </c>
      <c r="C5533" s="24" t="s">
        <v>24</v>
      </c>
      <c r="D5533" s="24" t="s">
        <v>25</v>
      </c>
      <c r="E5533" s="60" t="s">
        <v>4878</v>
      </c>
      <c r="F5533" s="60" t="s">
        <v>9600</v>
      </c>
      <c r="G5533" s="37" t="s">
        <v>9636</v>
      </c>
      <c r="H5533" s="232" t="s">
        <v>194</v>
      </c>
      <c r="I5533" s="24">
        <v>1</v>
      </c>
      <c r="J5533" s="24" t="s">
        <v>9621</v>
      </c>
      <c r="K5533" s="60" t="s">
        <v>31</v>
      </c>
      <c r="L5533" s="238">
        <v>1</v>
      </c>
      <c r="M5533" s="27">
        <f>L5533*312</f>
        <v>312</v>
      </c>
      <c r="N5533" s="23"/>
      <c r="O5533" s="184" t="s">
        <v>32</v>
      </c>
      <c r="P5533" s="237"/>
    </row>
    <row r="5534" s="83" customFormat="1" ht="18" customHeight="1" spans="1:16">
      <c r="A5534" s="24">
        <v>5529</v>
      </c>
      <c r="B5534" s="24" t="s">
        <v>23</v>
      </c>
      <c r="C5534" s="24" t="s">
        <v>24</v>
      </c>
      <c r="D5534" s="24" t="s">
        <v>25</v>
      </c>
      <c r="E5534" s="60" t="s">
        <v>4460</v>
      </c>
      <c r="F5534" s="60" t="s">
        <v>9600</v>
      </c>
      <c r="G5534" s="37" t="s">
        <v>9637</v>
      </c>
      <c r="H5534" s="24" t="s">
        <v>194</v>
      </c>
      <c r="I5534" s="24">
        <v>7</v>
      </c>
      <c r="J5534" s="24" t="s">
        <v>9621</v>
      </c>
      <c r="K5534" s="60" t="s">
        <v>31</v>
      </c>
      <c r="L5534" s="238">
        <v>5</v>
      </c>
      <c r="M5534" s="27">
        <f>L5534*130</f>
        <v>650</v>
      </c>
      <c r="N5534" s="23"/>
      <c r="O5534" s="184" t="s">
        <v>32</v>
      </c>
      <c r="P5534" s="237"/>
    </row>
    <row r="5535" s="83" customFormat="1" ht="18" customHeight="1" spans="1:16">
      <c r="A5535" s="24">
        <v>5530</v>
      </c>
      <c r="B5535" s="24" t="s">
        <v>23</v>
      </c>
      <c r="C5535" s="24" t="s">
        <v>24</v>
      </c>
      <c r="D5535" s="24" t="s">
        <v>25</v>
      </c>
      <c r="E5535" s="60" t="s">
        <v>4460</v>
      </c>
      <c r="F5535" s="60" t="s">
        <v>9600</v>
      </c>
      <c r="G5535" s="37" t="s">
        <v>8601</v>
      </c>
      <c r="H5535" s="24" t="s">
        <v>194</v>
      </c>
      <c r="I5535" s="24">
        <v>8</v>
      </c>
      <c r="J5535" s="24" t="s">
        <v>9621</v>
      </c>
      <c r="K5535" s="60" t="s">
        <v>31</v>
      </c>
      <c r="L5535" s="238">
        <v>5</v>
      </c>
      <c r="M5535" s="27">
        <f>L5535*130</f>
        <v>650</v>
      </c>
      <c r="N5535" s="23"/>
      <c r="O5535" s="184" t="s">
        <v>32</v>
      </c>
      <c r="P5535" s="237"/>
    </row>
    <row r="5536" s="83" customFormat="1" ht="18" customHeight="1" spans="1:16">
      <c r="A5536" s="24">
        <v>5531</v>
      </c>
      <c r="B5536" s="24" t="s">
        <v>23</v>
      </c>
      <c r="C5536" s="24" t="s">
        <v>24</v>
      </c>
      <c r="D5536" s="24" t="s">
        <v>25</v>
      </c>
      <c r="E5536" s="60" t="s">
        <v>4460</v>
      </c>
      <c r="F5536" s="60" t="s">
        <v>9600</v>
      </c>
      <c r="G5536" s="37" t="s">
        <v>9638</v>
      </c>
      <c r="H5536" s="24" t="s">
        <v>194</v>
      </c>
      <c r="I5536" s="24">
        <v>4</v>
      </c>
      <c r="J5536" s="24" t="s">
        <v>9621</v>
      </c>
      <c r="K5536" s="60" t="s">
        <v>31</v>
      </c>
      <c r="L5536" s="238">
        <v>4</v>
      </c>
      <c r="M5536" s="27">
        <f>L5536*130</f>
        <v>520</v>
      </c>
      <c r="N5536" s="23"/>
      <c r="O5536" s="184" t="s">
        <v>32</v>
      </c>
      <c r="P5536" s="237"/>
    </row>
    <row r="5537" s="83" customFormat="1" ht="18" customHeight="1" spans="1:16">
      <c r="A5537" s="24">
        <v>5532</v>
      </c>
      <c r="B5537" s="24" t="s">
        <v>23</v>
      </c>
      <c r="C5537" s="24" t="s">
        <v>24</v>
      </c>
      <c r="D5537" s="24" t="s">
        <v>25</v>
      </c>
      <c r="E5537" s="60" t="s">
        <v>4460</v>
      </c>
      <c r="F5537" s="60" t="s">
        <v>9600</v>
      </c>
      <c r="G5537" s="37" t="s">
        <v>9639</v>
      </c>
      <c r="H5537" s="24" t="s">
        <v>194</v>
      </c>
      <c r="I5537" s="24">
        <v>7</v>
      </c>
      <c r="J5537" s="24" t="s">
        <v>9621</v>
      </c>
      <c r="K5537" s="60" t="s">
        <v>31</v>
      </c>
      <c r="L5537" s="238">
        <v>5</v>
      </c>
      <c r="M5537" s="27">
        <f>L5537*130</f>
        <v>650</v>
      </c>
      <c r="N5537" s="23"/>
      <c r="O5537" s="184" t="s">
        <v>32</v>
      </c>
      <c r="P5537" s="237"/>
    </row>
    <row r="5538" s="83" customFormat="1" ht="18" customHeight="1" spans="1:16">
      <c r="A5538" s="24">
        <v>5533</v>
      </c>
      <c r="B5538" s="24" t="s">
        <v>23</v>
      </c>
      <c r="C5538" s="24" t="s">
        <v>24</v>
      </c>
      <c r="D5538" s="24" t="s">
        <v>25</v>
      </c>
      <c r="E5538" s="60" t="s">
        <v>4460</v>
      </c>
      <c r="F5538" s="60" t="s">
        <v>9600</v>
      </c>
      <c r="G5538" s="37" t="s">
        <v>9640</v>
      </c>
      <c r="H5538" s="232" t="s">
        <v>194</v>
      </c>
      <c r="I5538" s="24">
        <v>3</v>
      </c>
      <c r="J5538" s="24" t="s">
        <v>9621</v>
      </c>
      <c r="K5538" s="60" t="s">
        <v>31</v>
      </c>
      <c r="L5538" s="238">
        <v>3</v>
      </c>
      <c r="M5538" s="27">
        <f>L5538*130</f>
        <v>390</v>
      </c>
      <c r="N5538" s="23"/>
      <c r="O5538" s="184" t="s">
        <v>32</v>
      </c>
      <c r="P5538" s="237"/>
    </row>
    <row r="5539" s="83" customFormat="1" ht="18" customHeight="1" spans="1:16">
      <c r="A5539" s="24">
        <v>5534</v>
      </c>
      <c r="B5539" s="24" t="s">
        <v>23</v>
      </c>
      <c r="C5539" s="24" t="s">
        <v>24</v>
      </c>
      <c r="D5539" s="24" t="s">
        <v>25</v>
      </c>
      <c r="E5539" s="60" t="s">
        <v>4878</v>
      </c>
      <c r="F5539" s="60" t="s">
        <v>9600</v>
      </c>
      <c r="G5539" s="37" t="s">
        <v>9641</v>
      </c>
      <c r="H5539" s="24" t="s">
        <v>6215</v>
      </c>
      <c r="I5539" s="24">
        <v>4</v>
      </c>
      <c r="J5539" s="24" t="s">
        <v>9621</v>
      </c>
      <c r="K5539" s="60" t="s">
        <v>31</v>
      </c>
      <c r="L5539" s="238">
        <v>4</v>
      </c>
      <c r="M5539" s="27">
        <f>L5539*312</f>
        <v>1248</v>
      </c>
      <c r="N5539" s="23"/>
      <c r="O5539" s="184" t="s">
        <v>32</v>
      </c>
      <c r="P5539" s="237"/>
    </row>
    <row r="5540" s="83" customFormat="1" ht="18" customHeight="1" spans="1:16">
      <c r="A5540" s="24">
        <v>5535</v>
      </c>
      <c r="B5540" s="24" t="s">
        <v>23</v>
      </c>
      <c r="C5540" s="24" t="s">
        <v>24</v>
      </c>
      <c r="D5540" s="24" t="s">
        <v>25</v>
      </c>
      <c r="E5540" s="60" t="s">
        <v>4460</v>
      </c>
      <c r="F5540" s="60" t="s">
        <v>9600</v>
      </c>
      <c r="G5540" s="37" t="s">
        <v>9642</v>
      </c>
      <c r="H5540" s="24" t="s">
        <v>194</v>
      </c>
      <c r="I5540" s="24">
        <v>5</v>
      </c>
      <c r="J5540" s="24" t="s">
        <v>9621</v>
      </c>
      <c r="K5540" s="60" t="s">
        <v>31</v>
      </c>
      <c r="L5540" s="238">
        <v>5</v>
      </c>
      <c r="M5540" s="27">
        <f t="shared" ref="M5540:M5548" si="262">L5540*130</f>
        <v>650</v>
      </c>
      <c r="N5540" s="23"/>
      <c r="O5540" s="184" t="s">
        <v>32</v>
      </c>
      <c r="P5540" s="237"/>
    </row>
    <row r="5541" s="83" customFormat="1" ht="18" customHeight="1" spans="1:16">
      <c r="A5541" s="24">
        <v>5536</v>
      </c>
      <c r="B5541" s="24" t="s">
        <v>23</v>
      </c>
      <c r="C5541" s="24" t="s">
        <v>24</v>
      </c>
      <c r="D5541" s="24" t="s">
        <v>25</v>
      </c>
      <c r="E5541" s="60" t="s">
        <v>4460</v>
      </c>
      <c r="F5541" s="60" t="s">
        <v>9600</v>
      </c>
      <c r="G5541" s="37" t="s">
        <v>9643</v>
      </c>
      <c r="H5541" s="232" t="s">
        <v>194</v>
      </c>
      <c r="I5541" s="24">
        <v>2</v>
      </c>
      <c r="J5541" s="24" t="s">
        <v>9621</v>
      </c>
      <c r="K5541" s="60" t="s">
        <v>31</v>
      </c>
      <c r="L5541" s="238">
        <v>2</v>
      </c>
      <c r="M5541" s="27">
        <f t="shared" si="262"/>
        <v>260</v>
      </c>
      <c r="N5541" s="23"/>
      <c r="O5541" s="184" t="s">
        <v>32</v>
      </c>
      <c r="P5541" s="237"/>
    </row>
    <row r="5542" s="83" customFormat="1" ht="18" customHeight="1" spans="1:16">
      <c r="A5542" s="24">
        <v>5537</v>
      </c>
      <c r="B5542" s="24" t="s">
        <v>23</v>
      </c>
      <c r="C5542" s="24" t="s">
        <v>24</v>
      </c>
      <c r="D5542" s="24" t="s">
        <v>25</v>
      </c>
      <c r="E5542" s="24" t="s">
        <v>4460</v>
      </c>
      <c r="F5542" s="24" t="s">
        <v>9600</v>
      </c>
      <c r="G5542" s="37" t="s">
        <v>4524</v>
      </c>
      <c r="H5542" s="232" t="s">
        <v>194</v>
      </c>
      <c r="I5542" s="24">
        <v>3</v>
      </c>
      <c r="J5542" s="24" t="s">
        <v>9621</v>
      </c>
      <c r="K5542" s="60" t="s">
        <v>31</v>
      </c>
      <c r="L5542" s="238">
        <v>3</v>
      </c>
      <c r="M5542" s="27">
        <f t="shared" si="262"/>
        <v>390</v>
      </c>
      <c r="N5542" s="23"/>
      <c r="O5542" s="184" t="s">
        <v>32</v>
      </c>
      <c r="P5542" s="237"/>
    </row>
    <row r="5543" s="83" customFormat="1" ht="18" customHeight="1" spans="1:16">
      <c r="A5543" s="24">
        <v>5538</v>
      </c>
      <c r="B5543" s="24" t="s">
        <v>23</v>
      </c>
      <c r="C5543" s="24" t="s">
        <v>24</v>
      </c>
      <c r="D5543" s="24" t="s">
        <v>25</v>
      </c>
      <c r="E5543" s="60" t="s">
        <v>4460</v>
      </c>
      <c r="F5543" s="60" t="s">
        <v>9600</v>
      </c>
      <c r="G5543" s="37" t="s">
        <v>9644</v>
      </c>
      <c r="H5543" s="232" t="s">
        <v>194</v>
      </c>
      <c r="I5543" s="24">
        <v>3</v>
      </c>
      <c r="J5543" s="24" t="s">
        <v>9621</v>
      </c>
      <c r="K5543" s="60" t="s">
        <v>31</v>
      </c>
      <c r="L5543" s="238">
        <v>3</v>
      </c>
      <c r="M5543" s="27">
        <f t="shared" si="262"/>
        <v>390</v>
      </c>
      <c r="N5543" s="23"/>
      <c r="O5543" s="184" t="s">
        <v>32</v>
      </c>
      <c r="P5543" s="237"/>
    </row>
    <row r="5544" s="83" customFormat="1" ht="18" customHeight="1" spans="1:16">
      <c r="A5544" s="24">
        <v>5539</v>
      </c>
      <c r="B5544" s="24" t="s">
        <v>23</v>
      </c>
      <c r="C5544" s="24" t="s">
        <v>24</v>
      </c>
      <c r="D5544" s="24" t="s">
        <v>25</v>
      </c>
      <c r="E5544" s="24" t="s">
        <v>4460</v>
      </c>
      <c r="F5544" s="24" t="s">
        <v>9600</v>
      </c>
      <c r="G5544" s="37" t="s">
        <v>9645</v>
      </c>
      <c r="H5544" s="24" t="s">
        <v>194</v>
      </c>
      <c r="I5544" s="24">
        <v>8</v>
      </c>
      <c r="J5544" s="24" t="s">
        <v>9621</v>
      </c>
      <c r="K5544" s="60" t="s">
        <v>31</v>
      </c>
      <c r="L5544" s="238">
        <v>2</v>
      </c>
      <c r="M5544" s="27">
        <f t="shared" si="262"/>
        <v>260</v>
      </c>
      <c r="N5544" s="23"/>
      <c r="O5544" s="184" t="s">
        <v>32</v>
      </c>
      <c r="P5544" s="237"/>
    </row>
    <row r="5545" s="83" customFormat="1" ht="18" customHeight="1" spans="1:16">
      <c r="A5545" s="24">
        <v>5540</v>
      </c>
      <c r="B5545" s="24" t="s">
        <v>23</v>
      </c>
      <c r="C5545" s="24" t="s">
        <v>24</v>
      </c>
      <c r="D5545" s="24" t="s">
        <v>25</v>
      </c>
      <c r="E5545" s="60" t="s">
        <v>4460</v>
      </c>
      <c r="F5545" s="60" t="s">
        <v>9600</v>
      </c>
      <c r="G5545" s="37" t="s">
        <v>9646</v>
      </c>
      <c r="H5545" s="24" t="s">
        <v>194</v>
      </c>
      <c r="I5545" s="24">
        <v>5</v>
      </c>
      <c r="J5545" s="24" t="s">
        <v>9621</v>
      </c>
      <c r="K5545" s="60" t="s">
        <v>31</v>
      </c>
      <c r="L5545" s="238">
        <v>4</v>
      </c>
      <c r="M5545" s="27">
        <f t="shared" si="262"/>
        <v>520</v>
      </c>
      <c r="N5545" s="23"/>
      <c r="O5545" s="184" t="s">
        <v>32</v>
      </c>
      <c r="P5545" s="237"/>
    </row>
    <row r="5546" s="83" customFormat="1" ht="18" customHeight="1" spans="1:16">
      <c r="A5546" s="24">
        <v>5541</v>
      </c>
      <c r="B5546" s="24" t="s">
        <v>23</v>
      </c>
      <c r="C5546" s="24" t="s">
        <v>24</v>
      </c>
      <c r="D5546" s="24" t="s">
        <v>25</v>
      </c>
      <c r="E5546" s="60" t="s">
        <v>4460</v>
      </c>
      <c r="F5546" s="60" t="s">
        <v>9600</v>
      </c>
      <c r="G5546" s="37" t="s">
        <v>9647</v>
      </c>
      <c r="H5546" s="24" t="s">
        <v>194</v>
      </c>
      <c r="I5546" s="24">
        <v>4</v>
      </c>
      <c r="J5546" s="24" t="s">
        <v>9621</v>
      </c>
      <c r="K5546" s="60" t="s">
        <v>31</v>
      </c>
      <c r="L5546" s="238">
        <v>4</v>
      </c>
      <c r="M5546" s="27">
        <f t="shared" si="262"/>
        <v>520</v>
      </c>
      <c r="N5546" s="23"/>
      <c r="O5546" s="184" t="s">
        <v>32</v>
      </c>
      <c r="P5546" s="237"/>
    </row>
    <row r="5547" s="83" customFormat="1" ht="18" customHeight="1" spans="1:16">
      <c r="A5547" s="24">
        <v>5542</v>
      </c>
      <c r="B5547" s="24" t="s">
        <v>23</v>
      </c>
      <c r="C5547" s="24" t="s">
        <v>24</v>
      </c>
      <c r="D5547" s="24" t="s">
        <v>25</v>
      </c>
      <c r="E5547" s="60" t="s">
        <v>4460</v>
      </c>
      <c r="F5547" s="60" t="s">
        <v>9600</v>
      </c>
      <c r="G5547" s="37" t="s">
        <v>9648</v>
      </c>
      <c r="H5547" s="232" t="s">
        <v>194</v>
      </c>
      <c r="I5547" s="24">
        <v>5</v>
      </c>
      <c r="J5547" s="24" t="s">
        <v>9621</v>
      </c>
      <c r="K5547" s="60" t="s">
        <v>31</v>
      </c>
      <c r="L5547" s="238">
        <v>2</v>
      </c>
      <c r="M5547" s="27">
        <f t="shared" si="262"/>
        <v>260</v>
      </c>
      <c r="N5547" s="23"/>
      <c r="O5547" s="184" t="s">
        <v>32</v>
      </c>
      <c r="P5547" s="237"/>
    </row>
    <row r="5548" s="83" customFormat="1" ht="18" customHeight="1" spans="1:16">
      <c r="A5548" s="24">
        <v>5543</v>
      </c>
      <c r="B5548" s="24" t="s">
        <v>23</v>
      </c>
      <c r="C5548" s="24" t="s">
        <v>24</v>
      </c>
      <c r="D5548" s="24" t="s">
        <v>25</v>
      </c>
      <c r="E5548" s="60" t="s">
        <v>4460</v>
      </c>
      <c r="F5548" s="60" t="s">
        <v>9600</v>
      </c>
      <c r="G5548" s="37" t="s">
        <v>9649</v>
      </c>
      <c r="H5548" s="232" t="s">
        <v>194</v>
      </c>
      <c r="I5548" s="24">
        <v>3</v>
      </c>
      <c r="J5548" s="24" t="s">
        <v>9650</v>
      </c>
      <c r="K5548" s="60" t="s">
        <v>31</v>
      </c>
      <c r="L5548" s="238">
        <v>3</v>
      </c>
      <c r="M5548" s="27">
        <f t="shared" si="262"/>
        <v>390</v>
      </c>
      <c r="N5548" s="23"/>
      <c r="O5548" s="184" t="s">
        <v>32</v>
      </c>
      <c r="P5548" s="237"/>
    </row>
    <row r="5549" s="83" customFormat="1" ht="18" customHeight="1" spans="1:16">
      <c r="A5549" s="24">
        <v>5544</v>
      </c>
      <c r="B5549" s="24" t="s">
        <v>23</v>
      </c>
      <c r="C5549" s="24" t="s">
        <v>24</v>
      </c>
      <c r="D5549" s="24" t="s">
        <v>25</v>
      </c>
      <c r="E5549" s="60" t="s">
        <v>4878</v>
      </c>
      <c r="F5549" s="60" t="s">
        <v>9600</v>
      </c>
      <c r="G5549" s="37" t="s">
        <v>9651</v>
      </c>
      <c r="H5549" s="24" t="s">
        <v>8871</v>
      </c>
      <c r="I5549" s="24">
        <v>3</v>
      </c>
      <c r="J5549" s="24" t="s">
        <v>9650</v>
      </c>
      <c r="K5549" s="60" t="s">
        <v>31</v>
      </c>
      <c r="L5549" s="238">
        <v>3</v>
      </c>
      <c r="M5549" s="27">
        <f>L5549*468</f>
        <v>1404</v>
      </c>
      <c r="N5549" s="23"/>
      <c r="O5549" s="184" t="s">
        <v>32</v>
      </c>
      <c r="P5549" s="237"/>
    </row>
    <row r="5550" s="83" customFormat="1" ht="18" customHeight="1" spans="1:16">
      <c r="A5550" s="24">
        <v>5545</v>
      </c>
      <c r="B5550" s="24" t="s">
        <v>23</v>
      </c>
      <c r="C5550" s="24" t="s">
        <v>24</v>
      </c>
      <c r="D5550" s="24" t="s">
        <v>25</v>
      </c>
      <c r="E5550" s="60" t="s">
        <v>4460</v>
      </c>
      <c r="F5550" s="60" t="s">
        <v>9600</v>
      </c>
      <c r="G5550" s="37" t="s">
        <v>9652</v>
      </c>
      <c r="H5550" s="24" t="s">
        <v>194</v>
      </c>
      <c r="I5550" s="24">
        <v>5</v>
      </c>
      <c r="J5550" s="24" t="s">
        <v>9650</v>
      </c>
      <c r="K5550" s="60" t="s">
        <v>31</v>
      </c>
      <c r="L5550" s="238">
        <v>4</v>
      </c>
      <c r="M5550" s="27">
        <f t="shared" ref="M5550:M5569" si="263">L5550*130</f>
        <v>520</v>
      </c>
      <c r="N5550" s="23"/>
      <c r="O5550" s="184" t="s">
        <v>32</v>
      </c>
      <c r="P5550" s="237"/>
    </row>
    <row r="5551" s="83" customFormat="1" ht="18" customHeight="1" spans="1:16">
      <c r="A5551" s="24">
        <v>5546</v>
      </c>
      <c r="B5551" s="24" t="s">
        <v>23</v>
      </c>
      <c r="C5551" s="24" t="s">
        <v>24</v>
      </c>
      <c r="D5551" s="24" t="s">
        <v>25</v>
      </c>
      <c r="E5551" s="60" t="s">
        <v>4460</v>
      </c>
      <c r="F5551" s="60" t="s">
        <v>9600</v>
      </c>
      <c r="G5551" s="37" t="s">
        <v>9653</v>
      </c>
      <c r="H5551" s="24" t="s">
        <v>194</v>
      </c>
      <c r="I5551" s="24">
        <v>5</v>
      </c>
      <c r="J5551" s="24" t="s">
        <v>9650</v>
      </c>
      <c r="K5551" s="60" t="s">
        <v>31</v>
      </c>
      <c r="L5551" s="238">
        <v>5</v>
      </c>
      <c r="M5551" s="27">
        <f t="shared" si="263"/>
        <v>650</v>
      </c>
      <c r="N5551" s="23"/>
      <c r="O5551" s="184" t="s">
        <v>32</v>
      </c>
      <c r="P5551" s="237"/>
    </row>
    <row r="5552" s="83" customFormat="1" ht="18" customHeight="1" spans="1:16">
      <c r="A5552" s="24">
        <v>5547</v>
      </c>
      <c r="B5552" s="24" t="s">
        <v>23</v>
      </c>
      <c r="C5552" s="24" t="s">
        <v>24</v>
      </c>
      <c r="D5552" s="24" t="s">
        <v>25</v>
      </c>
      <c r="E5552" s="60" t="s">
        <v>4460</v>
      </c>
      <c r="F5552" s="60" t="s">
        <v>9600</v>
      </c>
      <c r="G5552" s="37" t="s">
        <v>9654</v>
      </c>
      <c r="H5552" s="24" t="s">
        <v>194</v>
      </c>
      <c r="I5552" s="24">
        <v>6</v>
      </c>
      <c r="J5552" s="24" t="s">
        <v>9650</v>
      </c>
      <c r="K5552" s="60" t="s">
        <v>31</v>
      </c>
      <c r="L5552" s="238">
        <v>5</v>
      </c>
      <c r="M5552" s="27">
        <f t="shared" si="263"/>
        <v>650</v>
      </c>
      <c r="N5552" s="23"/>
      <c r="O5552" s="184" t="s">
        <v>32</v>
      </c>
      <c r="P5552" s="237"/>
    </row>
    <row r="5553" s="83" customFormat="1" ht="18" customHeight="1" spans="1:16">
      <c r="A5553" s="24">
        <v>5548</v>
      </c>
      <c r="B5553" s="24" t="s">
        <v>23</v>
      </c>
      <c r="C5553" s="24" t="s">
        <v>24</v>
      </c>
      <c r="D5553" s="24" t="s">
        <v>25</v>
      </c>
      <c r="E5553" s="60" t="s">
        <v>4460</v>
      </c>
      <c r="F5553" s="60" t="s">
        <v>9600</v>
      </c>
      <c r="G5553" s="37" t="s">
        <v>9655</v>
      </c>
      <c r="H5553" s="24" t="s">
        <v>194</v>
      </c>
      <c r="I5553" s="24">
        <v>6</v>
      </c>
      <c r="J5553" s="24" t="s">
        <v>9650</v>
      </c>
      <c r="K5553" s="60" t="s">
        <v>31</v>
      </c>
      <c r="L5553" s="238">
        <v>6</v>
      </c>
      <c r="M5553" s="27">
        <f t="shared" si="263"/>
        <v>780</v>
      </c>
      <c r="N5553" s="23"/>
      <c r="O5553" s="184" t="s">
        <v>32</v>
      </c>
      <c r="P5553" s="237"/>
    </row>
    <row r="5554" s="83" customFormat="1" ht="18" customHeight="1" spans="1:16">
      <c r="A5554" s="24">
        <v>5549</v>
      </c>
      <c r="B5554" s="24" t="s">
        <v>23</v>
      </c>
      <c r="C5554" s="24" t="s">
        <v>24</v>
      </c>
      <c r="D5554" s="24" t="s">
        <v>25</v>
      </c>
      <c r="E5554" s="60" t="s">
        <v>4460</v>
      </c>
      <c r="F5554" s="60" t="s">
        <v>9600</v>
      </c>
      <c r="G5554" s="37" t="s">
        <v>9656</v>
      </c>
      <c r="H5554" s="232" t="s">
        <v>194</v>
      </c>
      <c r="I5554" s="24">
        <v>3</v>
      </c>
      <c r="J5554" s="24" t="s">
        <v>9650</v>
      </c>
      <c r="K5554" s="60" t="s">
        <v>31</v>
      </c>
      <c r="L5554" s="238">
        <v>3</v>
      </c>
      <c r="M5554" s="27">
        <f t="shared" si="263"/>
        <v>390</v>
      </c>
      <c r="N5554" s="23"/>
      <c r="O5554" s="184" t="s">
        <v>32</v>
      </c>
      <c r="P5554" s="237"/>
    </row>
    <row r="5555" s="83" customFormat="1" ht="18" customHeight="1" spans="1:16">
      <c r="A5555" s="24">
        <v>5550</v>
      </c>
      <c r="B5555" s="24" t="s">
        <v>23</v>
      </c>
      <c r="C5555" s="24" t="s">
        <v>24</v>
      </c>
      <c r="D5555" s="24" t="s">
        <v>25</v>
      </c>
      <c r="E5555" s="60" t="s">
        <v>4460</v>
      </c>
      <c r="F5555" s="60" t="s">
        <v>9600</v>
      </c>
      <c r="G5555" s="37" t="s">
        <v>9657</v>
      </c>
      <c r="H5555" s="24" t="s">
        <v>194</v>
      </c>
      <c r="I5555" s="24">
        <v>4</v>
      </c>
      <c r="J5555" s="24" t="s">
        <v>9650</v>
      </c>
      <c r="K5555" s="60" t="s">
        <v>31</v>
      </c>
      <c r="L5555" s="238">
        <v>4</v>
      </c>
      <c r="M5555" s="27">
        <f t="shared" si="263"/>
        <v>520</v>
      </c>
      <c r="N5555" s="23"/>
      <c r="O5555" s="184" t="s">
        <v>32</v>
      </c>
      <c r="P5555" s="237"/>
    </row>
    <row r="5556" s="83" customFormat="1" ht="18" customHeight="1" spans="1:16">
      <c r="A5556" s="24">
        <v>5551</v>
      </c>
      <c r="B5556" s="24" t="s">
        <v>23</v>
      </c>
      <c r="C5556" s="24" t="s">
        <v>24</v>
      </c>
      <c r="D5556" s="24" t="s">
        <v>25</v>
      </c>
      <c r="E5556" s="60" t="s">
        <v>4460</v>
      </c>
      <c r="F5556" s="60" t="s">
        <v>9600</v>
      </c>
      <c r="G5556" s="37" t="s">
        <v>9658</v>
      </c>
      <c r="H5556" s="24" t="s">
        <v>194</v>
      </c>
      <c r="I5556" s="24">
        <v>4</v>
      </c>
      <c r="J5556" s="24" t="s">
        <v>9650</v>
      </c>
      <c r="K5556" s="60" t="s">
        <v>31</v>
      </c>
      <c r="L5556" s="238">
        <v>4</v>
      </c>
      <c r="M5556" s="27">
        <f t="shared" si="263"/>
        <v>520</v>
      </c>
      <c r="N5556" s="23"/>
      <c r="O5556" s="184" t="s">
        <v>32</v>
      </c>
      <c r="P5556" s="237"/>
    </row>
    <row r="5557" s="83" customFormat="1" ht="18" customHeight="1" spans="1:16">
      <c r="A5557" s="24">
        <v>5552</v>
      </c>
      <c r="B5557" s="24" t="s">
        <v>23</v>
      </c>
      <c r="C5557" s="24" t="s">
        <v>24</v>
      </c>
      <c r="D5557" s="24" t="s">
        <v>25</v>
      </c>
      <c r="E5557" s="24" t="s">
        <v>4460</v>
      </c>
      <c r="F5557" s="24" t="s">
        <v>9600</v>
      </c>
      <c r="G5557" s="37" t="s">
        <v>9659</v>
      </c>
      <c r="H5557" s="24" t="s">
        <v>194</v>
      </c>
      <c r="I5557" s="24">
        <v>5</v>
      </c>
      <c r="J5557" s="24" t="s">
        <v>9650</v>
      </c>
      <c r="K5557" s="60" t="s">
        <v>31</v>
      </c>
      <c r="L5557" s="238">
        <v>4</v>
      </c>
      <c r="M5557" s="27">
        <f t="shared" si="263"/>
        <v>520</v>
      </c>
      <c r="N5557" s="23"/>
      <c r="O5557" s="184" t="s">
        <v>32</v>
      </c>
      <c r="P5557" s="237"/>
    </row>
    <row r="5558" s="83" customFormat="1" ht="18" customHeight="1" spans="1:16">
      <c r="A5558" s="24">
        <v>5553</v>
      </c>
      <c r="B5558" s="24" t="s">
        <v>23</v>
      </c>
      <c r="C5558" s="24" t="s">
        <v>24</v>
      </c>
      <c r="D5558" s="24" t="s">
        <v>25</v>
      </c>
      <c r="E5558" s="60" t="s">
        <v>4460</v>
      </c>
      <c r="F5558" s="60" t="s">
        <v>9600</v>
      </c>
      <c r="G5558" s="37" t="s">
        <v>9660</v>
      </c>
      <c r="H5558" s="24" t="s">
        <v>194</v>
      </c>
      <c r="I5558" s="24">
        <v>6</v>
      </c>
      <c r="J5558" s="24" t="s">
        <v>9650</v>
      </c>
      <c r="K5558" s="60" t="s">
        <v>31</v>
      </c>
      <c r="L5558" s="238">
        <v>5</v>
      </c>
      <c r="M5558" s="27">
        <f t="shared" si="263"/>
        <v>650</v>
      </c>
      <c r="N5558" s="23"/>
      <c r="O5558" s="184" t="s">
        <v>32</v>
      </c>
      <c r="P5558" s="237"/>
    </row>
    <row r="5559" s="83" customFormat="1" ht="18" customHeight="1" spans="1:16">
      <c r="A5559" s="24">
        <v>5554</v>
      </c>
      <c r="B5559" s="24" t="s">
        <v>23</v>
      </c>
      <c r="C5559" s="24" t="s">
        <v>24</v>
      </c>
      <c r="D5559" s="24" t="s">
        <v>25</v>
      </c>
      <c r="E5559" s="60" t="s">
        <v>4460</v>
      </c>
      <c r="F5559" s="60" t="s">
        <v>9600</v>
      </c>
      <c r="G5559" s="37" t="s">
        <v>9661</v>
      </c>
      <c r="H5559" s="24" t="s">
        <v>194</v>
      </c>
      <c r="I5559" s="24">
        <v>6</v>
      </c>
      <c r="J5559" s="24" t="s">
        <v>9650</v>
      </c>
      <c r="K5559" s="60" t="s">
        <v>31</v>
      </c>
      <c r="L5559" s="238">
        <v>6</v>
      </c>
      <c r="M5559" s="27">
        <f t="shared" si="263"/>
        <v>780</v>
      </c>
      <c r="N5559" s="23"/>
      <c r="O5559" s="184" t="s">
        <v>32</v>
      </c>
      <c r="P5559" s="237"/>
    </row>
    <row r="5560" s="83" customFormat="1" ht="18" customHeight="1" spans="1:16">
      <c r="A5560" s="24">
        <v>5555</v>
      </c>
      <c r="B5560" s="24" t="s">
        <v>23</v>
      </c>
      <c r="C5560" s="24" t="s">
        <v>24</v>
      </c>
      <c r="D5560" s="24" t="s">
        <v>25</v>
      </c>
      <c r="E5560" s="60" t="s">
        <v>4460</v>
      </c>
      <c r="F5560" s="60" t="s">
        <v>9600</v>
      </c>
      <c r="G5560" s="37" t="s">
        <v>9662</v>
      </c>
      <c r="H5560" s="24" t="s">
        <v>194</v>
      </c>
      <c r="I5560" s="24">
        <v>4</v>
      </c>
      <c r="J5560" s="24" t="s">
        <v>9663</v>
      </c>
      <c r="K5560" s="60" t="s">
        <v>31</v>
      </c>
      <c r="L5560" s="238">
        <v>4</v>
      </c>
      <c r="M5560" s="27">
        <f t="shared" si="263"/>
        <v>520</v>
      </c>
      <c r="N5560" s="23"/>
      <c r="O5560" s="184" t="s">
        <v>32</v>
      </c>
      <c r="P5560" s="237"/>
    </row>
    <row r="5561" s="83" customFormat="1" ht="18" customHeight="1" spans="1:16">
      <c r="A5561" s="24">
        <v>5556</v>
      </c>
      <c r="B5561" s="24" t="s">
        <v>23</v>
      </c>
      <c r="C5561" s="24" t="s">
        <v>24</v>
      </c>
      <c r="D5561" s="24" t="s">
        <v>25</v>
      </c>
      <c r="E5561" s="60" t="s">
        <v>4460</v>
      </c>
      <c r="F5561" s="60" t="s">
        <v>9600</v>
      </c>
      <c r="G5561" s="37" t="s">
        <v>9664</v>
      </c>
      <c r="H5561" s="24" t="s">
        <v>194</v>
      </c>
      <c r="I5561" s="24">
        <v>7</v>
      </c>
      <c r="J5561" s="24" t="s">
        <v>9663</v>
      </c>
      <c r="K5561" s="60" t="s">
        <v>31</v>
      </c>
      <c r="L5561" s="238">
        <v>6</v>
      </c>
      <c r="M5561" s="27">
        <f t="shared" si="263"/>
        <v>780</v>
      </c>
      <c r="N5561" s="23"/>
      <c r="O5561" s="184" t="s">
        <v>32</v>
      </c>
      <c r="P5561" s="237"/>
    </row>
    <row r="5562" s="83" customFormat="1" ht="18" customHeight="1" spans="1:16">
      <c r="A5562" s="24">
        <v>5557</v>
      </c>
      <c r="B5562" s="24" t="s">
        <v>23</v>
      </c>
      <c r="C5562" s="24" t="s">
        <v>24</v>
      </c>
      <c r="D5562" s="24" t="s">
        <v>25</v>
      </c>
      <c r="E5562" s="60" t="s">
        <v>4460</v>
      </c>
      <c r="F5562" s="60" t="s">
        <v>9600</v>
      </c>
      <c r="G5562" s="37" t="s">
        <v>9665</v>
      </c>
      <c r="H5562" s="24" t="s">
        <v>194</v>
      </c>
      <c r="I5562" s="24">
        <v>4</v>
      </c>
      <c r="J5562" s="24" t="s">
        <v>9663</v>
      </c>
      <c r="K5562" s="60" t="s">
        <v>31</v>
      </c>
      <c r="L5562" s="238">
        <v>4</v>
      </c>
      <c r="M5562" s="27">
        <f t="shared" si="263"/>
        <v>520</v>
      </c>
      <c r="N5562" s="23"/>
      <c r="O5562" s="184" t="s">
        <v>32</v>
      </c>
      <c r="P5562" s="237"/>
    </row>
    <row r="5563" s="83" customFormat="1" ht="18" customHeight="1" spans="1:16">
      <c r="A5563" s="24">
        <v>5558</v>
      </c>
      <c r="B5563" s="24" t="s">
        <v>23</v>
      </c>
      <c r="C5563" s="24" t="s">
        <v>24</v>
      </c>
      <c r="D5563" s="24" t="s">
        <v>25</v>
      </c>
      <c r="E5563" s="60" t="s">
        <v>4460</v>
      </c>
      <c r="F5563" s="60" t="s">
        <v>9600</v>
      </c>
      <c r="G5563" s="37" t="s">
        <v>9666</v>
      </c>
      <c r="H5563" s="232" t="s">
        <v>194</v>
      </c>
      <c r="I5563" s="24">
        <v>3</v>
      </c>
      <c r="J5563" s="24" t="s">
        <v>9663</v>
      </c>
      <c r="K5563" s="60" t="s">
        <v>31</v>
      </c>
      <c r="L5563" s="238">
        <v>3</v>
      </c>
      <c r="M5563" s="27">
        <f t="shared" si="263"/>
        <v>390</v>
      </c>
      <c r="N5563" s="23"/>
      <c r="O5563" s="184" t="s">
        <v>32</v>
      </c>
      <c r="P5563" s="237"/>
    </row>
    <row r="5564" s="83" customFormat="1" ht="18" customHeight="1" spans="1:16">
      <c r="A5564" s="24">
        <v>5559</v>
      </c>
      <c r="B5564" s="24" t="s">
        <v>23</v>
      </c>
      <c r="C5564" s="24" t="s">
        <v>24</v>
      </c>
      <c r="D5564" s="24" t="s">
        <v>25</v>
      </c>
      <c r="E5564" s="60" t="s">
        <v>4460</v>
      </c>
      <c r="F5564" s="60" t="s">
        <v>9600</v>
      </c>
      <c r="G5564" s="37" t="s">
        <v>9667</v>
      </c>
      <c r="H5564" s="24" t="s">
        <v>194</v>
      </c>
      <c r="I5564" s="24">
        <v>4</v>
      </c>
      <c r="J5564" s="24" t="s">
        <v>9663</v>
      </c>
      <c r="K5564" s="60" t="s">
        <v>31</v>
      </c>
      <c r="L5564" s="238">
        <v>4</v>
      </c>
      <c r="M5564" s="27">
        <f t="shared" si="263"/>
        <v>520</v>
      </c>
      <c r="N5564" s="23"/>
      <c r="O5564" s="184" t="s">
        <v>32</v>
      </c>
      <c r="P5564" s="237"/>
    </row>
    <row r="5565" s="83" customFormat="1" ht="18" customHeight="1" spans="1:16">
      <c r="A5565" s="24">
        <v>5560</v>
      </c>
      <c r="B5565" s="24" t="s">
        <v>23</v>
      </c>
      <c r="C5565" s="24" t="s">
        <v>24</v>
      </c>
      <c r="D5565" s="24" t="s">
        <v>25</v>
      </c>
      <c r="E5565" s="60" t="s">
        <v>4460</v>
      </c>
      <c r="F5565" s="60" t="s">
        <v>9600</v>
      </c>
      <c r="G5565" s="37" t="s">
        <v>9668</v>
      </c>
      <c r="H5565" s="24" t="s">
        <v>194</v>
      </c>
      <c r="I5565" s="24">
        <v>6</v>
      </c>
      <c r="J5565" s="24" t="s">
        <v>9663</v>
      </c>
      <c r="K5565" s="60" t="s">
        <v>31</v>
      </c>
      <c r="L5565" s="238">
        <v>6</v>
      </c>
      <c r="M5565" s="27">
        <f t="shared" si="263"/>
        <v>780</v>
      </c>
      <c r="N5565" s="23"/>
      <c r="O5565" s="184" t="s">
        <v>32</v>
      </c>
      <c r="P5565" s="237"/>
    </row>
    <row r="5566" s="83" customFormat="1" ht="18" customHeight="1" spans="1:16">
      <c r="A5566" s="24">
        <v>5561</v>
      </c>
      <c r="B5566" s="24" t="s">
        <v>23</v>
      </c>
      <c r="C5566" s="24" t="s">
        <v>24</v>
      </c>
      <c r="D5566" s="24" t="s">
        <v>25</v>
      </c>
      <c r="E5566" s="60" t="s">
        <v>4460</v>
      </c>
      <c r="F5566" s="60" t="s">
        <v>9600</v>
      </c>
      <c r="G5566" s="37" t="s">
        <v>9669</v>
      </c>
      <c r="H5566" s="24" t="s">
        <v>194</v>
      </c>
      <c r="I5566" s="24">
        <v>8</v>
      </c>
      <c r="J5566" s="24" t="s">
        <v>9663</v>
      </c>
      <c r="K5566" s="60" t="s">
        <v>31</v>
      </c>
      <c r="L5566" s="238">
        <v>8</v>
      </c>
      <c r="M5566" s="27">
        <f t="shared" si="263"/>
        <v>1040</v>
      </c>
      <c r="N5566" s="23"/>
      <c r="O5566" s="184" t="s">
        <v>32</v>
      </c>
      <c r="P5566" s="237"/>
    </row>
    <row r="5567" s="83" customFormat="1" ht="18" customHeight="1" spans="1:16">
      <c r="A5567" s="24">
        <v>5562</v>
      </c>
      <c r="B5567" s="24" t="s">
        <v>23</v>
      </c>
      <c r="C5567" s="24" t="s">
        <v>24</v>
      </c>
      <c r="D5567" s="24" t="s">
        <v>25</v>
      </c>
      <c r="E5567" s="60" t="s">
        <v>4460</v>
      </c>
      <c r="F5567" s="60" t="s">
        <v>9600</v>
      </c>
      <c r="G5567" s="37" t="s">
        <v>8802</v>
      </c>
      <c r="H5567" s="232" t="s">
        <v>194</v>
      </c>
      <c r="I5567" s="24">
        <v>3</v>
      </c>
      <c r="J5567" s="24" t="s">
        <v>9663</v>
      </c>
      <c r="K5567" s="60" t="s">
        <v>31</v>
      </c>
      <c r="L5567" s="238">
        <v>3</v>
      </c>
      <c r="M5567" s="27">
        <f t="shared" si="263"/>
        <v>390</v>
      </c>
      <c r="N5567" s="23"/>
      <c r="O5567" s="184" t="s">
        <v>32</v>
      </c>
      <c r="P5567" s="237"/>
    </row>
    <row r="5568" s="83" customFormat="1" ht="18" customHeight="1" spans="1:16">
      <c r="A5568" s="24">
        <v>5563</v>
      </c>
      <c r="B5568" s="24" t="s">
        <v>23</v>
      </c>
      <c r="C5568" s="24" t="s">
        <v>24</v>
      </c>
      <c r="D5568" s="24" t="s">
        <v>25</v>
      </c>
      <c r="E5568" s="60" t="s">
        <v>4460</v>
      </c>
      <c r="F5568" s="60" t="s">
        <v>9600</v>
      </c>
      <c r="G5568" s="37" t="s">
        <v>9670</v>
      </c>
      <c r="H5568" s="24" t="s">
        <v>194</v>
      </c>
      <c r="I5568" s="24">
        <v>6</v>
      </c>
      <c r="J5568" s="24" t="s">
        <v>9663</v>
      </c>
      <c r="K5568" s="60" t="s">
        <v>31</v>
      </c>
      <c r="L5568" s="238">
        <v>6</v>
      </c>
      <c r="M5568" s="27">
        <f t="shared" si="263"/>
        <v>780</v>
      </c>
      <c r="N5568" s="23"/>
      <c r="O5568" s="184" t="s">
        <v>32</v>
      </c>
      <c r="P5568" s="237"/>
    </row>
    <row r="5569" s="83" customFormat="1" ht="18" customHeight="1" spans="1:16">
      <c r="A5569" s="24">
        <v>5564</v>
      </c>
      <c r="B5569" s="24" t="s">
        <v>23</v>
      </c>
      <c r="C5569" s="24" t="s">
        <v>24</v>
      </c>
      <c r="D5569" s="24" t="s">
        <v>25</v>
      </c>
      <c r="E5569" s="60" t="s">
        <v>4460</v>
      </c>
      <c r="F5569" s="60" t="s">
        <v>9600</v>
      </c>
      <c r="G5569" s="37" t="s">
        <v>6346</v>
      </c>
      <c r="H5569" s="24" t="s">
        <v>194</v>
      </c>
      <c r="I5569" s="24">
        <v>4</v>
      </c>
      <c r="J5569" s="24" t="s">
        <v>9663</v>
      </c>
      <c r="K5569" s="60" t="s">
        <v>31</v>
      </c>
      <c r="L5569" s="238">
        <v>4</v>
      </c>
      <c r="M5569" s="27">
        <f t="shared" si="263"/>
        <v>520</v>
      </c>
      <c r="N5569" s="23"/>
      <c r="O5569" s="184" t="s">
        <v>32</v>
      </c>
      <c r="P5569" s="237"/>
    </row>
    <row r="5570" s="83" customFormat="1" ht="18" customHeight="1" spans="1:16">
      <c r="A5570" s="24">
        <v>5565</v>
      </c>
      <c r="B5570" s="24" t="s">
        <v>23</v>
      </c>
      <c r="C5570" s="24" t="s">
        <v>24</v>
      </c>
      <c r="D5570" s="24" t="s">
        <v>25</v>
      </c>
      <c r="E5570" s="60" t="s">
        <v>4460</v>
      </c>
      <c r="F5570" s="60" t="s">
        <v>9600</v>
      </c>
      <c r="G5570" s="37" t="s">
        <v>9671</v>
      </c>
      <c r="H5570" s="232" t="s">
        <v>194</v>
      </c>
      <c r="I5570" s="24">
        <v>1</v>
      </c>
      <c r="J5570" s="24" t="s">
        <v>9663</v>
      </c>
      <c r="K5570" s="60" t="s">
        <v>31</v>
      </c>
      <c r="L5570" s="238">
        <v>1</v>
      </c>
      <c r="M5570" s="27">
        <f>L5570*312</f>
        <v>312</v>
      </c>
      <c r="N5570" s="23"/>
      <c r="O5570" s="184" t="s">
        <v>32</v>
      </c>
      <c r="P5570" s="237"/>
    </row>
    <row r="5571" s="83" customFormat="1" ht="18" customHeight="1" spans="1:16">
      <c r="A5571" s="24">
        <v>5566</v>
      </c>
      <c r="B5571" s="24" t="s">
        <v>23</v>
      </c>
      <c r="C5571" s="24" t="s">
        <v>24</v>
      </c>
      <c r="D5571" s="24" t="s">
        <v>25</v>
      </c>
      <c r="E5571" s="60" t="s">
        <v>4460</v>
      </c>
      <c r="F5571" s="60" t="s">
        <v>9600</v>
      </c>
      <c r="G5571" s="37" t="s">
        <v>9672</v>
      </c>
      <c r="H5571" s="24" t="s">
        <v>1583</v>
      </c>
      <c r="I5571" s="24">
        <v>5</v>
      </c>
      <c r="J5571" s="24" t="s">
        <v>9663</v>
      </c>
      <c r="K5571" s="60" t="s">
        <v>31</v>
      </c>
      <c r="L5571" s="238">
        <v>5</v>
      </c>
      <c r="M5571" s="27">
        <f>L5571*130</f>
        <v>650</v>
      </c>
      <c r="N5571" s="23"/>
      <c r="O5571" s="184" t="s">
        <v>32</v>
      </c>
      <c r="P5571" s="237"/>
    </row>
    <row r="5572" s="83" customFormat="1" ht="18" customHeight="1" spans="1:16">
      <c r="A5572" s="24">
        <v>5567</v>
      </c>
      <c r="B5572" s="24" t="s">
        <v>23</v>
      </c>
      <c r="C5572" s="24" t="s">
        <v>24</v>
      </c>
      <c r="D5572" s="24" t="s">
        <v>25</v>
      </c>
      <c r="E5572" s="60" t="s">
        <v>4460</v>
      </c>
      <c r="F5572" s="60" t="s">
        <v>9600</v>
      </c>
      <c r="G5572" s="37" t="s">
        <v>9673</v>
      </c>
      <c r="H5572" s="232" t="s">
        <v>194</v>
      </c>
      <c r="I5572" s="24">
        <v>3</v>
      </c>
      <c r="J5572" s="24" t="s">
        <v>9663</v>
      </c>
      <c r="K5572" s="60" t="s">
        <v>31</v>
      </c>
      <c r="L5572" s="238">
        <v>2</v>
      </c>
      <c r="M5572" s="27">
        <f>L5572*130</f>
        <v>260</v>
      </c>
      <c r="N5572" s="23"/>
      <c r="O5572" s="184" t="s">
        <v>32</v>
      </c>
      <c r="P5572" s="237"/>
    </row>
    <row r="5573" s="83" customFormat="1" ht="18" customHeight="1" spans="1:16">
      <c r="A5573" s="24">
        <v>5568</v>
      </c>
      <c r="B5573" s="24" t="s">
        <v>23</v>
      </c>
      <c r="C5573" s="24" t="s">
        <v>24</v>
      </c>
      <c r="D5573" s="24" t="s">
        <v>25</v>
      </c>
      <c r="E5573" s="24" t="s">
        <v>4460</v>
      </c>
      <c r="F5573" s="24" t="s">
        <v>9600</v>
      </c>
      <c r="G5573" s="37" t="s">
        <v>9674</v>
      </c>
      <c r="H5573" s="232" t="s">
        <v>194</v>
      </c>
      <c r="I5573" s="24">
        <v>2</v>
      </c>
      <c r="J5573" s="24" t="s">
        <v>9663</v>
      </c>
      <c r="K5573" s="60" t="s">
        <v>31</v>
      </c>
      <c r="L5573" s="238">
        <v>2</v>
      </c>
      <c r="M5573" s="27">
        <f>L5573*130</f>
        <v>260</v>
      </c>
      <c r="N5573" s="23"/>
      <c r="O5573" s="184" t="s">
        <v>32</v>
      </c>
      <c r="P5573" s="237"/>
    </row>
    <row r="5574" s="83" customFormat="1" ht="18" customHeight="1" spans="1:16">
      <c r="A5574" s="24">
        <v>5569</v>
      </c>
      <c r="B5574" s="24" t="s">
        <v>23</v>
      </c>
      <c r="C5574" s="24" t="s">
        <v>24</v>
      </c>
      <c r="D5574" s="24" t="s">
        <v>25</v>
      </c>
      <c r="E5574" s="24" t="s">
        <v>4460</v>
      </c>
      <c r="F5574" s="24" t="s">
        <v>9600</v>
      </c>
      <c r="G5574" s="37" t="s">
        <v>9675</v>
      </c>
      <c r="H5574" s="24" t="s">
        <v>194</v>
      </c>
      <c r="I5574" s="24">
        <v>6</v>
      </c>
      <c r="J5574" s="24" t="s">
        <v>9663</v>
      </c>
      <c r="K5574" s="60" t="s">
        <v>31</v>
      </c>
      <c r="L5574" s="238">
        <v>4</v>
      </c>
      <c r="M5574" s="27">
        <f>L5574*130</f>
        <v>520</v>
      </c>
      <c r="N5574" s="23"/>
      <c r="O5574" s="184" t="s">
        <v>32</v>
      </c>
      <c r="P5574" s="237"/>
    </row>
    <row r="5575" s="83" customFormat="1" ht="18" customHeight="1" spans="1:16">
      <c r="A5575" s="24">
        <v>5570</v>
      </c>
      <c r="B5575" s="24" t="s">
        <v>23</v>
      </c>
      <c r="C5575" s="24" t="s">
        <v>24</v>
      </c>
      <c r="D5575" s="24" t="s">
        <v>25</v>
      </c>
      <c r="E5575" s="60" t="s">
        <v>4878</v>
      </c>
      <c r="F5575" s="60" t="s">
        <v>9600</v>
      </c>
      <c r="G5575" s="37" t="s">
        <v>9676</v>
      </c>
      <c r="H5575" s="24" t="s">
        <v>1583</v>
      </c>
      <c r="I5575" s="24">
        <v>2</v>
      </c>
      <c r="J5575" s="24" t="s">
        <v>9663</v>
      </c>
      <c r="K5575" s="60" t="s">
        <v>31</v>
      </c>
      <c r="L5575" s="238">
        <v>2</v>
      </c>
      <c r="M5575" s="27">
        <f>L5575*312</f>
        <v>624</v>
      </c>
      <c r="N5575" s="23"/>
      <c r="O5575" s="184" t="s">
        <v>32</v>
      </c>
      <c r="P5575" s="237"/>
    </row>
    <row r="5576" s="83" customFormat="1" ht="18" customHeight="1" spans="1:16">
      <c r="A5576" s="24">
        <v>5571</v>
      </c>
      <c r="B5576" s="24" t="s">
        <v>23</v>
      </c>
      <c r="C5576" s="24" t="s">
        <v>24</v>
      </c>
      <c r="D5576" s="24" t="s">
        <v>25</v>
      </c>
      <c r="E5576" s="60" t="s">
        <v>4460</v>
      </c>
      <c r="F5576" s="60" t="s">
        <v>9600</v>
      </c>
      <c r="G5576" s="37" t="s">
        <v>9677</v>
      </c>
      <c r="H5576" s="24" t="s">
        <v>194</v>
      </c>
      <c r="I5576" s="24">
        <v>5</v>
      </c>
      <c r="J5576" s="24" t="s">
        <v>9663</v>
      </c>
      <c r="K5576" s="60" t="s">
        <v>31</v>
      </c>
      <c r="L5576" s="238">
        <v>5</v>
      </c>
      <c r="M5576" s="27">
        <f t="shared" ref="M5576:M5583" si="264">L5576*130</f>
        <v>650</v>
      </c>
      <c r="N5576" s="23"/>
      <c r="O5576" s="184" t="s">
        <v>32</v>
      </c>
      <c r="P5576" s="237"/>
    </row>
    <row r="5577" s="83" customFormat="1" ht="18" customHeight="1" spans="1:16">
      <c r="A5577" s="24">
        <v>5572</v>
      </c>
      <c r="B5577" s="24" t="s">
        <v>23</v>
      </c>
      <c r="C5577" s="24" t="s">
        <v>24</v>
      </c>
      <c r="D5577" s="24" t="s">
        <v>25</v>
      </c>
      <c r="E5577" s="60" t="s">
        <v>4460</v>
      </c>
      <c r="F5577" s="60" t="s">
        <v>9600</v>
      </c>
      <c r="G5577" s="37" t="s">
        <v>9678</v>
      </c>
      <c r="H5577" s="232" t="s">
        <v>194</v>
      </c>
      <c r="I5577" s="24">
        <v>3</v>
      </c>
      <c r="J5577" s="24" t="s">
        <v>9663</v>
      </c>
      <c r="K5577" s="60" t="s">
        <v>31</v>
      </c>
      <c r="L5577" s="238">
        <v>3</v>
      </c>
      <c r="M5577" s="27">
        <f t="shared" si="264"/>
        <v>390</v>
      </c>
      <c r="N5577" s="23"/>
      <c r="O5577" s="184" t="s">
        <v>32</v>
      </c>
      <c r="P5577" s="237"/>
    </row>
    <row r="5578" s="83" customFormat="1" ht="18" customHeight="1" spans="1:16">
      <c r="A5578" s="24">
        <v>5573</v>
      </c>
      <c r="B5578" s="24" t="s">
        <v>23</v>
      </c>
      <c r="C5578" s="24" t="s">
        <v>24</v>
      </c>
      <c r="D5578" s="24" t="s">
        <v>25</v>
      </c>
      <c r="E5578" s="24" t="s">
        <v>4460</v>
      </c>
      <c r="F5578" s="24" t="s">
        <v>9600</v>
      </c>
      <c r="G5578" s="37" t="s">
        <v>9679</v>
      </c>
      <c r="H5578" s="24" t="s">
        <v>194</v>
      </c>
      <c r="I5578" s="24">
        <v>4</v>
      </c>
      <c r="J5578" s="24" t="s">
        <v>9663</v>
      </c>
      <c r="K5578" s="60" t="s">
        <v>31</v>
      </c>
      <c r="L5578" s="238">
        <v>4</v>
      </c>
      <c r="M5578" s="27">
        <f t="shared" si="264"/>
        <v>520</v>
      </c>
      <c r="N5578" s="23"/>
      <c r="O5578" s="184" t="s">
        <v>32</v>
      </c>
      <c r="P5578" s="237"/>
    </row>
    <row r="5579" s="83" customFormat="1" ht="18" customHeight="1" spans="1:16">
      <c r="A5579" s="24">
        <v>5574</v>
      </c>
      <c r="B5579" s="24" t="s">
        <v>23</v>
      </c>
      <c r="C5579" s="24" t="s">
        <v>24</v>
      </c>
      <c r="D5579" s="24" t="s">
        <v>25</v>
      </c>
      <c r="E5579" s="60" t="s">
        <v>4460</v>
      </c>
      <c r="F5579" s="60" t="s">
        <v>9600</v>
      </c>
      <c r="G5579" s="37" t="s">
        <v>9680</v>
      </c>
      <c r="H5579" s="232" t="s">
        <v>194</v>
      </c>
      <c r="I5579" s="24">
        <v>2</v>
      </c>
      <c r="J5579" s="24" t="s">
        <v>9663</v>
      </c>
      <c r="K5579" s="60" t="s">
        <v>31</v>
      </c>
      <c r="L5579" s="238">
        <v>2</v>
      </c>
      <c r="M5579" s="27">
        <f t="shared" si="264"/>
        <v>260</v>
      </c>
      <c r="N5579" s="23"/>
      <c r="O5579" s="184" t="s">
        <v>32</v>
      </c>
      <c r="P5579" s="237"/>
    </row>
    <row r="5580" s="83" customFormat="1" ht="18" customHeight="1" spans="1:16">
      <c r="A5580" s="24">
        <v>5575</v>
      </c>
      <c r="B5580" s="24" t="s">
        <v>23</v>
      </c>
      <c r="C5580" s="24" t="s">
        <v>24</v>
      </c>
      <c r="D5580" s="24" t="s">
        <v>25</v>
      </c>
      <c r="E5580" s="60" t="s">
        <v>4460</v>
      </c>
      <c r="F5580" s="60" t="s">
        <v>9600</v>
      </c>
      <c r="G5580" s="37" t="s">
        <v>9681</v>
      </c>
      <c r="H5580" s="24" t="s">
        <v>194</v>
      </c>
      <c r="I5580" s="24">
        <v>4</v>
      </c>
      <c r="J5580" s="24" t="s">
        <v>9663</v>
      </c>
      <c r="K5580" s="60" t="s">
        <v>31</v>
      </c>
      <c r="L5580" s="238">
        <v>4</v>
      </c>
      <c r="M5580" s="27">
        <f t="shared" si="264"/>
        <v>520</v>
      </c>
      <c r="N5580" s="23"/>
      <c r="O5580" s="184" t="s">
        <v>32</v>
      </c>
      <c r="P5580" s="237"/>
    </row>
    <row r="5581" s="83" customFormat="1" ht="18" customHeight="1" spans="1:16">
      <c r="A5581" s="24">
        <v>5576</v>
      </c>
      <c r="B5581" s="24" t="s">
        <v>23</v>
      </c>
      <c r="C5581" s="24" t="s">
        <v>24</v>
      </c>
      <c r="D5581" s="24" t="s">
        <v>25</v>
      </c>
      <c r="E5581" s="60" t="s">
        <v>4460</v>
      </c>
      <c r="F5581" s="60" t="s">
        <v>9600</v>
      </c>
      <c r="G5581" s="37" t="s">
        <v>9682</v>
      </c>
      <c r="H5581" s="232" t="s">
        <v>194</v>
      </c>
      <c r="I5581" s="24">
        <v>3</v>
      </c>
      <c r="J5581" s="24" t="s">
        <v>9663</v>
      </c>
      <c r="K5581" s="60" t="s">
        <v>31</v>
      </c>
      <c r="L5581" s="238">
        <v>3</v>
      </c>
      <c r="M5581" s="27">
        <f t="shared" si="264"/>
        <v>390</v>
      </c>
      <c r="N5581" s="23"/>
      <c r="O5581" s="184" t="s">
        <v>32</v>
      </c>
      <c r="P5581" s="237"/>
    </row>
    <row r="5582" s="83" customFormat="1" ht="18" customHeight="1" spans="1:16">
      <c r="A5582" s="24">
        <v>5577</v>
      </c>
      <c r="B5582" s="24" t="s">
        <v>23</v>
      </c>
      <c r="C5582" s="24" t="s">
        <v>24</v>
      </c>
      <c r="D5582" s="24" t="s">
        <v>25</v>
      </c>
      <c r="E5582" s="24" t="s">
        <v>4460</v>
      </c>
      <c r="F5582" s="24" t="s">
        <v>9600</v>
      </c>
      <c r="G5582" s="37" t="s">
        <v>9683</v>
      </c>
      <c r="H5582" s="232" t="s">
        <v>194</v>
      </c>
      <c r="I5582" s="24">
        <v>3</v>
      </c>
      <c r="J5582" s="24" t="s">
        <v>9663</v>
      </c>
      <c r="K5582" s="60" t="s">
        <v>31</v>
      </c>
      <c r="L5582" s="238">
        <v>3</v>
      </c>
      <c r="M5582" s="27">
        <f t="shared" si="264"/>
        <v>390</v>
      </c>
      <c r="N5582" s="23"/>
      <c r="O5582" s="184" t="s">
        <v>32</v>
      </c>
      <c r="P5582" s="237"/>
    </row>
    <row r="5583" s="83" customFormat="1" ht="18" customHeight="1" spans="1:16">
      <c r="A5583" s="24">
        <v>5578</v>
      </c>
      <c r="B5583" s="24" t="s">
        <v>23</v>
      </c>
      <c r="C5583" s="24" t="s">
        <v>24</v>
      </c>
      <c r="D5583" s="24" t="s">
        <v>25</v>
      </c>
      <c r="E5583" s="60" t="s">
        <v>4460</v>
      </c>
      <c r="F5583" s="60" t="s">
        <v>9600</v>
      </c>
      <c r="G5583" s="37" t="s">
        <v>9684</v>
      </c>
      <c r="H5583" s="24" t="s">
        <v>194</v>
      </c>
      <c r="I5583" s="24">
        <v>5</v>
      </c>
      <c r="J5583" s="24" t="s">
        <v>9663</v>
      </c>
      <c r="K5583" s="60" t="s">
        <v>31</v>
      </c>
      <c r="L5583" s="238">
        <v>5</v>
      </c>
      <c r="M5583" s="27">
        <f t="shared" si="264"/>
        <v>650</v>
      </c>
      <c r="N5583" s="23"/>
      <c r="O5583" s="184" t="s">
        <v>32</v>
      </c>
      <c r="P5583" s="237"/>
    </row>
    <row r="5584" s="83" customFormat="1" ht="18" customHeight="1" spans="1:16">
      <c r="A5584" s="24">
        <v>5579</v>
      </c>
      <c r="B5584" s="24" t="s">
        <v>23</v>
      </c>
      <c r="C5584" s="24" t="s">
        <v>24</v>
      </c>
      <c r="D5584" s="24" t="s">
        <v>25</v>
      </c>
      <c r="E5584" s="60" t="s">
        <v>4460</v>
      </c>
      <c r="F5584" s="60" t="s">
        <v>9600</v>
      </c>
      <c r="G5584" s="37" t="s">
        <v>9685</v>
      </c>
      <c r="H5584" s="24" t="s">
        <v>9686</v>
      </c>
      <c r="I5584" s="24">
        <v>2</v>
      </c>
      <c r="J5584" s="24" t="s">
        <v>9687</v>
      </c>
      <c r="K5584" s="60" t="s">
        <v>31</v>
      </c>
      <c r="L5584" s="238">
        <v>2</v>
      </c>
      <c r="M5584" s="27">
        <f>L5584*468</f>
        <v>936</v>
      </c>
      <c r="N5584" s="23"/>
      <c r="O5584" s="184" t="s">
        <v>32</v>
      </c>
      <c r="P5584" s="237"/>
    </row>
    <row r="5585" s="83" customFormat="1" ht="18" customHeight="1" spans="1:16">
      <c r="A5585" s="24">
        <v>5580</v>
      </c>
      <c r="B5585" s="24" t="s">
        <v>23</v>
      </c>
      <c r="C5585" s="24" t="s">
        <v>24</v>
      </c>
      <c r="D5585" s="24" t="s">
        <v>25</v>
      </c>
      <c r="E5585" s="60" t="s">
        <v>4460</v>
      </c>
      <c r="F5585" s="60" t="s">
        <v>9600</v>
      </c>
      <c r="G5585" s="37" t="s">
        <v>9688</v>
      </c>
      <c r="H5585" s="24" t="s">
        <v>194</v>
      </c>
      <c r="I5585" s="24">
        <v>6</v>
      </c>
      <c r="J5585" s="24" t="s">
        <v>9689</v>
      </c>
      <c r="K5585" s="60" t="s">
        <v>31</v>
      </c>
      <c r="L5585" s="238">
        <v>5</v>
      </c>
      <c r="M5585" s="27">
        <f>L5585*130</f>
        <v>650</v>
      </c>
      <c r="N5585" s="23"/>
      <c r="O5585" s="184" t="s">
        <v>32</v>
      </c>
      <c r="P5585" s="237"/>
    </row>
    <row r="5586" s="83" customFormat="1" ht="18" customHeight="1" spans="1:16">
      <c r="A5586" s="24">
        <v>5581</v>
      </c>
      <c r="B5586" s="24" t="s">
        <v>23</v>
      </c>
      <c r="C5586" s="24" t="s">
        <v>24</v>
      </c>
      <c r="D5586" s="24" t="s">
        <v>25</v>
      </c>
      <c r="E5586" s="60" t="s">
        <v>4460</v>
      </c>
      <c r="F5586" s="60" t="s">
        <v>9600</v>
      </c>
      <c r="G5586" s="37" t="s">
        <v>9690</v>
      </c>
      <c r="H5586" s="24" t="s">
        <v>194</v>
      </c>
      <c r="I5586" s="24">
        <v>4</v>
      </c>
      <c r="J5586" s="24" t="s">
        <v>9689</v>
      </c>
      <c r="K5586" s="60" t="s">
        <v>31</v>
      </c>
      <c r="L5586" s="238">
        <v>4</v>
      </c>
      <c r="M5586" s="27">
        <f>L5586*130</f>
        <v>520</v>
      </c>
      <c r="N5586" s="23"/>
      <c r="O5586" s="184" t="s">
        <v>32</v>
      </c>
      <c r="P5586" s="237"/>
    </row>
    <row r="5587" s="83" customFormat="1" ht="18" customHeight="1" spans="1:16">
      <c r="A5587" s="24">
        <v>5582</v>
      </c>
      <c r="B5587" s="24" t="s">
        <v>23</v>
      </c>
      <c r="C5587" s="24" t="s">
        <v>24</v>
      </c>
      <c r="D5587" s="24" t="s">
        <v>25</v>
      </c>
      <c r="E5587" s="60" t="s">
        <v>4460</v>
      </c>
      <c r="F5587" s="60" t="s">
        <v>9600</v>
      </c>
      <c r="G5587" s="37" t="s">
        <v>9691</v>
      </c>
      <c r="H5587" s="232" t="s">
        <v>194</v>
      </c>
      <c r="I5587" s="24">
        <v>3</v>
      </c>
      <c r="J5587" s="24" t="s">
        <v>9689</v>
      </c>
      <c r="K5587" s="60" t="s">
        <v>31</v>
      </c>
      <c r="L5587" s="238">
        <v>3</v>
      </c>
      <c r="M5587" s="27">
        <f>L5587*130</f>
        <v>390</v>
      </c>
      <c r="N5587" s="23"/>
      <c r="O5587" s="184" t="s">
        <v>32</v>
      </c>
      <c r="P5587" s="237"/>
    </row>
    <row r="5588" s="83" customFormat="1" ht="18" customHeight="1" spans="1:16">
      <c r="A5588" s="24">
        <v>5583</v>
      </c>
      <c r="B5588" s="24" t="s">
        <v>23</v>
      </c>
      <c r="C5588" s="24" t="s">
        <v>24</v>
      </c>
      <c r="D5588" s="24" t="s">
        <v>25</v>
      </c>
      <c r="E5588" s="60" t="s">
        <v>4460</v>
      </c>
      <c r="F5588" s="60" t="s">
        <v>9600</v>
      </c>
      <c r="G5588" s="37" t="s">
        <v>9692</v>
      </c>
      <c r="H5588" s="24" t="s">
        <v>8871</v>
      </c>
      <c r="I5588" s="24">
        <v>5</v>
      </c>
      <c r="J5588" s="24" t="s">
        <v>9689</v>
      </c>
      <c r="K5588" s="60" t="s">
        <v>31</v>
      </c>
      <c r="L5588" s="238">
        <v>5</v>
      </c>
      <c r="M5588" s="27">
        <f>L5588*468</f>
        <v>2340</v>
      </c>
      <c r="N5588" s="23"/>
      <c r="O5588" s="184" t="s">
        <v>32</v>
      </c>
      <c r="P5588" s="237"/>
    </row>
    <row r="5589" s="83" customFormat="1" ht="18" customHeight="1" spans="1:16">
      <c r="A5589" s="24">
        <v>5584</v>
      </c>
      <c r="B5589" s="24" t="s">
        <v>23</v>
      </c>
      <c r="C5589" s="24" t="s">
        <v>24</v>
      </c>
      <c r="D5589" s="24" t="s">
        <v>25</v>
      </c>
      <c r="E5589" s="60" t="s">
        <v>4460</v>
      </c>
      <c r="F5589" s="60" t="s">
        <v>9600</v>
      </c>
      <c r="G5589" s="37" t="s">
        <v>9693</v>
      </c>
      <c r="H5589" s="24" t="s">
        <v>1583</v>
      </c>
      <c r="I5589" s="24">
        <v>4</v>
      </c>
      <c r="J5589" s="24" t="s">
        <v>9689</v>
      </c>
      <c r="K5589" s="60" t="s">
        <v>31</v>
      </c>
      <c r="L5589" s="238">
        <v>4</v>
      </c>
      <c r="M5589" s="27">
        <f>L5589*130</f>
        <v>520</v>
      </c>
      <c r="N5589" s="23"/>
      <c r="O5589" s="184" t="s">
        <v>32</v>
      </c>
      <c r="P5589" s="237"/>
    </row>
    <row r="5590" s="83" customFormat="1" ht="18" customHeight="1" spans="1:16">
      <c r="A5590" s="24">
        <v>5585</v>
      </c>
      <c r="B5590" s="24" t="s">
        <v>23</v>
      </c>
      <c r="C5590" s="24" t="s">
        <v>24</v>
      </c>
      <c r="D5590" s="24" t="s">
        <v>25</v>
      </c>
      <c r="E5590" s="60" t="s">
        <v>4460</v>
      </c>
      <c r="F5590" s="60" t="s">
        <v>9600</v>
      </c>
      <c r="G5590" s="37" t="s">
        <v>9694</v>
      </c>
      <c r="H5590" s="24" t="s">
        <v>51</v>
      </c>
      <c r="I5590" s="24">
        <v>3</v>
      </c>
      <c r="J5590" s="24" t="s">
        <v>9689</v>
      </c>
      <c r="K5590" s="60" t="s">
        <v>31</v>
      </c>
      <c r="L5590" s="238">
        <v>3</v>
      </c>
      <c r="M5590" s="27">
        <f>L5590*312</f>
        <v>936</v>
      </c>
      <c r="N5590" s="23"/>
      <c r="O5590" s="184" t="s">
        <v>32</v>
      </c>
      <c r="P5590" s="237"/>
    </row>
    <row r="5591" s="83" customFormat="1" ht="18" customHeight="1" spans="1:16">
      <c r="A5591" s="24">
        <v>5586</v>
      </c>
      <c r="B5591" s="24" t="s">
        <v>23</v>
      </c>
      <c r="C5591" s="24" t="s">
        <v>24</v>
      </c>
      <c r="D5591" s="24" t="s">
        <v>25</v>
      </c>
      <c r="E5591" s="60" t="s">
        <v>4878</v>
      </c>
      <c r="F5591" s="60" t="s">
        <v>9600</v>
      </c>
      <c r="G5591" s="37" t="s">
        <v>9695</v>
      </c>
      <c r="H5591" s="24" t="s">
        <v>51</v>
      </c>
      <c r="I5591" s="24">
        <v>5</v>
      </c>
      <c r="J5591" s="24" t="s">
        <v>9689</v>
      </c>
      <c r="K5591" s="60" t="s">
        <v>31</v>
      </c>
      <c r="L5591" s="238">
        <v>4</v>
      </c>
      <c r="M5591" s="27">
        <f>L5591*312</f>
        <v>1248</v>
      </c>
      <c r="N5591" s="23"/>
      <c r="O5591" s="184" t="s">
        <v>32</v>
      </c>
      <c r="P5591" s="237"/>
    </row>
    <row r="5592" s="83" customFormat="1" ht="18" customHeight="1" spans="1:16">
      <c r="A5592" s="24">
        <v>5587</v>
      </c>
      <c r="B5592" s="24" t="s">
        <v>23</v>
      </c>
      <c r="C5592" s="24" t="s">
        <v>24</v>
      </c>
      <c r="D5592" s="24" t="s">
        <v>25</v>
      </c>
      <c r="E5592" s="60" t="s">
        <v>4460</v>
      </c>
      <c r="F5592" s="60" t="s">
        <v>9600</v>
      </c>
      <c r="G5592" s="37" t="s">
        <v>9696</v>
      </c>
      <c r="H5592" s="24" t="s">
        <v>1583</v>
      </c>
      <c r="I5592" s="24">
        <v>3</v>
      </c>
      <c r="J5592" s="24" t="s">
        <v>9689</v>
      </c>
      <c r="K5592" s="60" t="s">
        <v>31</v>
      </c>
      <c r="L5592" s="238">
        <v>3</v>
      </c>
      <c r="M5592" s="27">
        <f>L5592*312</f>
        <v>936</v>
      </c>
      <c r="N5592" s="23"/>
      <c r="O5592" s="184" t="s">
        <v>32</v>
      </c>
      <c r="P5592" s="237"/>
    </row>
    <row r="5593" s="83" customFormat="1" ht="18" customHeight="1" spans="1:16">
      <c r="A5593" s="24">
        <v>5588</v>
      </c>
      <c r="B5593" s="24" t="s">
        <v>23</v>
      </c>
      <c r="C5593" s="24" t="s">
        <v>24</v>
      </c>
      <c r="D5593" s="24" t="s">
        <v>25</v>
      </c>
      <c r="E5593" s="60" t="s">
        <v>4460</v>
      </c>
      <c r="F5593" s="60" t="s">
        <v>9600</v>
      </c>
      <c r="G5593" s="37" t="s">
        <v>9697</v>
      </c>
      <c r="H5593" s="24" t="s">
        <v>1583</v>
      </c>
      <c r="I5593" s="24">
        <v>3</v>
      </c>
      <c r="J5593" s="24" t="s">
        <v>9689</v>
      </c>
      <c r="K5593" s="60" t="s">
        <v>31</v>
      </c>
      <c r="L5593" s="238">
        <v>3</v>
      </c>
      <c r="M5593" s="27">
        <f>L5593*312</f>
        <v>936</v>
      </c>
      <c r="N5593" s="23"/>
      <c r="O5593" s="184" t="s">
        <v>32</v>
      </c>
      <c r="P5593" s="237"/>
    </row>
    <row r="5594" s="83" customFormat="1" ht="18" customHeight="1" spans="1:16">
      <c r="A5594" s="24">
        <v>5589</v>
      </c>
      <c r="B5594" s="24" t="s">
        <v>23</v>
      </c>
      <c r="C5594" s="24" t="s">
        <v>24</v>
      </c>
      <c r="D5594" s="24" t="s">
        <v>25</v>
      </c>
      <c r="E5594" s="24" t="s">
        <v>4460</v>
      </c>
      <c r="F5594" s="24" t="s">
        <v>9600</v>
      </c>
      <c r="G5594" s="37" t="s">
        <v>9698</v>
      </c>
      <c r="H5594" s="232" t="s">
        <v>194</v>
      </c>
      <c r="I5594" s="24">
        <v>2</v>
      </c>
      <c r="J5594" s="24" t="s">
        <v>9689</v>
      </c>
      <c r="K5594" s="60" t="s">
        <v>31</v>
      </c>
      <c r="L5594" s="238">
        <v>2</v>
      </c>
      <c r="M5594" s="27">
        <f>L5594*130</f>
        <v>260</v>
      </c>
      <c r="N5594" s="23"/>
      <c r="O5594" s="184" t="s">
        <v>32</v>
      </c>
      <c r="P5594" s="237"/>
    </row>
    <row r="5595" s="83" customFormat="1" ht="18" customHeight="1" spans="1:16">
      <c r="A5595" s="24">
        <v>5590</v>
      </c>
      <c r="B5595" s="24" t="s">
        <v>23</v>
      </c>
      <c r="C5595" s="24" t="s">
        <v>24</v>
      </c>
      <c r="D5595" s="24" t="s">
        <v>25</v>
      </c>
      <c r="E5595" s="60" t="s">
        <v>4460</v>
      </c>
      <c r="F5595" s="60" t="s">
        <v>9600</v>
      </c>
      <c r="G5595" s="37" t="s">
        <v>9699</v>
      </c>
      <c r="H5595" s="24" t="s">
        <v>194</v>
      </c>
      <c r="I5595" s="24">
        <v>5</v>
      </c>
      <c r="J5595" s="24" t="s">
        <v>9689</v>
      </c>
      <c r="K5595" s="60" t="s">
        <v>31</v>
      </c>
      <c r="L5595" s="238">
        <v>4</v>
      </c>
      <c r="M5595" s="27">
        <f>L5595*130</f>
        <v>520</v>
      </c>
      <c r="N5595" s="23"/>
      <c r="O5595" s="184" t="s">
        <v>32</v>
      </c>
      <c r="P5595" s="237"/>
    </row>
    <row r="5596" s="83" customFormat="1" ht="18" customHeight="1" spans="1:16">
      <c r="A5596" s="24">
        <v>5591</v>
      </c>
      <c r="B5596" s="24" t="s">
        <v>23</v>
      </c>
      <c r="C5596" s="24" t="s">
        <v>24</v>
      </c>
      <c r="D5596" s="24" t="s">
        <v>25</v>
      </c>
      <c r="E5596" s="60" t="s">
        <v>4460</v>
      </c>
      <c r="F5596" s="60" t="s">
        <v>9600</v>
      </c>
      <c r="G5596" s="37" t="s">
        <v>9700</v>
      </c>
      <c r="H5596" s="24" t="s">
        <v>1583</v>
      </c>
      <c r="I5596" s="24">
        <v>4</v>
      </c>
      <c r="J5596" s="24" t="s">
        <v>9689</v>
      </c>
      <c r="K5596" s="60" t="s">
        <v>31</v>
      </c>
      <c r="L5596" s="238">
        <v>4</v>
      </c>
      <c r="M5596" s="27">
        <f>L5596*130</f>
        <v>520</v>
      </c>
      <c r="N5596" s="23"/>
      <c r="O5596" s="184" t="s">
        <v>32</v>
      </c>
      <c r="P5596" s="237"/>
    </row>
    <row r="5597" s="83" customFormat="1" ht="18" customHeight="1" spans="1:16">
      <c r="A5597" s="24">
        <v>5592</v>
      </c>
      <c r="B5597" s="24" t="s">
        <v>23</v>
      </c>
      <c r="C5597" s="24" t="s">
        <v>24</v>
      </c>
      <c r="D5597" s="24" t="s">
        <v>25</v>
      </c>
      <c r="E5597" s="60" t="s">
        <v>4460</v>
      </c>
      <c r="F5597" s="60" t="s">
        <v>9600</v>
      </c>
      <c r="G5597" s="37" t="s">
        <v>9701</v>
      </c>
      <c r="H5597" s="24" t="s">
        <v>194</v>
      </c>
      <c r="I5597" s="24">
        <v>6</v>
      </c>
      <c r="J5597" s="24" t="s">
        <v>9689</v>
      </c>
      <c r="K5597" s="60" t="s">
        <v>31</v>
      </c>
      <c r="L5597" s="238">
        <v>6</v>
      </c>
      <c r="M5597" s="27">
        <f>L5597*130</f>
        <v>780</v>
      </c>
      <c r="N5597" s="23"/>
      <c r="O5597" s="184" t="s">
        <v>32</v>
      </c>
      <c r="P5597" s="237"/>
    </row>
    <row r="5598" s="83" customFormat="1" ht="18" customHeight="1" spans="1:16">
      <c r="A5598" s="24">
        <v>5593</v>
      </c>
      <c r="B5598" s="24" t="s">
        <v>23</v>
      </c>
      <c r="C5598" s="24" t="s">
        <v>24</v>
      </c>
      <c r="D5598" s="24" t="s">
        <v>25</v>
      </c>
      <c r="E5598" s="60" t="s">
        <v>4460</v>
      </c>
      <c r="F5598" s="60" t="s">
        <v>9600</v>
      </c>
      <c r="G5598" s="37" t="s">
        <v>9702</v>
      </c>
      <c r="H5598" s="24" t="s">
        <v>194</v>
      </c>
      <c r="I5598" s="24">
        <v>6</v>
      </c>
      <c r="J5598" s="24" t="s">
        <v>9703</v>
      </c>
      <c r="K5598" s="60" t="s">
        <v>31</v>
      </c>
      <c r="L5598" s="238">
        <v>6</v>
      </c>
      <c r="M5598" s="27">
        <f>L5598*130</f>
        <v>780</v>
      </c>
      <c r="N5598" s="23"/>
      <c r="O5598" s="184" t="s">
        <v>32</v>
      </c>
      <c r="P5598" s="237"/>
    </row>
    <row r="5599" s="83" customFormat="1" ht="18" customHeight="1" spans="1:16">
      <c r="A5599" s="24">
        <v>5594</v>
      </c>
      <c r="B5599" s="24" t="s">
        <v>23</v>
      </c>
      <c r="C5599" s="24" t="s">
        <v>24</v>
      </c>
      <c r="D5599" s="24" t="s">
        <v>25</v>
      </c>
      <c r="E5599" s="60" t="s">
        <v>4460</v>
      </c>
      <c r="F5599" s="60" t="s">
        <v>9600</v>
      </c>
      <c r="G5599" s="37" t="s">
        <v>9704</v>
      </c>
      <c r="H5599" s="24" t="s">
        <v>51</v>
      </c>
      <c r="I5599" s="24">
        <v>4</v>
      </c>
      <c r="J5599" s="24" t="s">
        <v>9703</v>
      </c>
      <c r="K5599" s="60" t="s">
        <v>31</v>
      </c>
      <c r="L5599" s="238">
        <v>4</v>
      </c>
      <c r="M5599" s="27">
        <f>L5599*312</f>
        <v>1248</v>
      </c>
      <c r="N5599" s="23"/>
      <c r="O5599" s="24" t="s">
        <v>32</v>
      </c>
      <c r="P5599" s="237"/>
    </row>
    <row r="5600" s="83" customFormat="1" ht="18" customHeight="1" spans="1:16">
      <c r="A5600" s="24">
        <v>5595</v>
      </c>
      <c r="B5600" s="24" t="s">
        <v>23</v>
      </c>
      <c r="C5600" s="24" t="s">
        <v>24</v>
      </c>
      <c r="D5600" s="24" t="s">
        <v>25</v>
      </c>
      <c r="E5600" s="60" t="s">
        <v>4460</v>
      </c>
      <c r="F5600" s="60" t="s">
        <v>9600</v>
      </c>
      <c r="G5600" s="37" t="s">
        <v>9705</v>
      </c>
      <c r="H5600" s="24" t="s">
        <v>194</v>
      </c>
      <c r="I5600" s="24">
        <v>5</v>
      </c>
      <c r="J5600" s="24" t="s">
        <v>9706</v>
      </c>
      <c r="K5600" s="60" t="s">
        <v>31</v>
      </c>
      <c r="L5600" s="238">
        <v>4</v>
      </c>
      <c r="M5600" s="27">
        <f>L5600*130</f>
        <v>520</v>
      </c>
      <c r="N5600" s="23"/>
      <c r="O5600" s="184" t="s">
        <v>32</v>
      </c>
      <c r="P5600" s="237"/>
    </row>
    <row r="5601" s="83" customFormat="1" ht="18" customHeight="1" spans="1:16">
      <c r="A5601" s="24">
        <v>5596</v>
      </c>
      <c r="B5601" s="24" t="s">
        <v>23</v>
      </c>
      <c r="C5601" s="24" t="s">
        <v>24</v>
      </c>
      <c r="D5601" s="24" t="s">
        <v>25</v>
      </c>
      <c r="E5601" s="60" t="s">
        <v>4460</v>
      </c>
      <c r="F5601" s="60" t="s">
        <v>9600</v>
      </c>
      <c r="G5601" s="37" t="s">
        <v>9707</v>
      </c>
      <c r="H5601" s="24" t="s">
        <v>1583</v>
      </c>
      <c r="I5601" s="24">
        <v>5</v>
      </c>
      <c r="J5601" s="24" t="s">
        <v>9706</v>
      </c>
      <c r="K5601" s="60" t="s">
        <v>31</v>
      </c>
      <c r="L5601" s="238">
        <v>5</v>
      </c>
      <c r="M5601" s="27">
        <f>L5601*130</f>
        <v>650</v>
      </c>
      <c r="N5601" s="23"/>
      <c r="O5601" s="184" t="s">
        <v>32</v>
      </c>
      <c r="P5601" s="237"/>
    </row>
    <row r="5602" s="83" customFormat="1" ht="18" customHeight="1" spans="1:16">
      <c r="A5602" s="24">
        <v>5597</v>
      </c>
      <c r="B5602" s="24" t="s">
        <v>23</v>
      </c>
      <c r="C5602" s="24" t="s">
        <v>24</v>
      </c>
      <c r="D5602" s="24" t="s">
        <v>25</v>
      </c>
      <c r="E5602" s="60" t="s">
        <v>4460</v>
      </c>
      <c r="F5602" s="60" t="s">
        <v>9600</v>
      </c>
      <c r="G5602" s="37" t="s">
        <v>9708</v>
      </c>
      <c r="H5602" s="24" t="s">
        <v>1583</v>
      </c>
      <c r="I5602" s="24">
        <v>3</v>
      </c>
      <c r="J5602" s="24" t="s">
        <v>9706</v>
      </c>
      <c r="K5602" s="60" t="s">
        <v>31</v>
      </c>
      <c r="L5602" s="238">
        <v>3</v>
      </c>
      <c r="M5602" s="27">
        <f>L5602*312</f>
        <v>936</v>
      </c>
      <c r="N5602" s="23"/>
      <c r="O5602" s="184" t="s">
        <v>32</v>
      </c>
      <c r="P5602" s="237"/>
    </row>
    <row r="5603" s="83" customFormat="1" ht="18" customHeight="1" spans="1:16">
      <c r="A5603" s="24">
        <v>5598</v>
      </c>
      <c r="B5603" s="24" t="s">
        <v>23</v>
      </c>
      <c r="C5603" s="24" t="s">
        <v>24</v>
      </c>
      <c r="D5603" s="24" t="s">
        <v>25</v>
      </c>
      <c r="E5603" s="60" t="s">
        <v>4460</v>
      </c>
      <c r="F5603" s="60" t="s">
        <v>9600</v>
      </c>
      <c r="G5603" s="37" t="s">
        <v>9709</v>
      </c>
      <c r="H5603" s="24" t="s">
        <v>1583</v>
      </c>
      <c r="I5603" s="24">
        <v>1</v>
      </c>
      <c r="J5603" s="24" t="s">
        <v>9706</v>
      </c>
      <c r="K5603" s="60" t="s">
        <v>31</v>
      </c>
      <c r="L5603" s="238">
        <v>1</v>
      </c>
      <c r="M5603" s="27">
        <f>L5603*312</f>
        <v>312</v>
      </c>
      <c r="N5603" s="23"/>
      <c r="O5603" s="184" t="s">
        <v>32</v>
      </c>
      <c r="P5603" s="237"/>
    </row>
    <row r="5604" s="83" customFormat="1" ht="18" customHeight="1" spans="1:16">
      <c r="A5604" s="24">
        <v>5599</v>
      </c>
      <c r="B5604" s="24" t="s">
        <v>23</v>
      </c>
      <c r="C5604" s="24" t="s">
        <v>24</v>
      </c>
      <c r="D5604" s="24" t="s">
        <v>25</v>
      </c>
      <c r="E5604" s="60" t="s">
        <v>4460</v>
      </c>
      <c r="F5604" s="60" t="s">
        <v>9600</v>
      </c>
      <c r="G5604" s="37" t="s">
        <v>9710</v>
      </c>
      <c r="H5604" s="24" t="s">
        <v>1583</v>
      </c>
      <c r="I5604" s="24">
        <v>3</v>
      </c>
      <c r="J5604" s="24" t="s">
        <v>9706</v>
      </c>
      <c r="K5604" s="60" t="s">
        <v>31</v>
      </c>
      <c r="L5604" s="238">
        <v>3</v>
      </c>
      <c r="M5604" s="27">
        <f>L5604*312</f>
        <v>936</v>
      </c>
      <c r="N5604" s="23"/>
      <c r="O5604" s="184" t="s">
        <v>32</v>
      </c>
      <c r="P5604" s="237"/>
    </row>
    <row r="5605" s="83" customFormat="1" ht="18" customHeight="1" spans="1:16">
      <c r="A5605" s="24">
        <v>5600</v>
      </c>
      <c r="B5605" s="24" t="s">
        <v>23</v>
      </c>
      <c r="C5605" s="24" t="s">
        <v>24</v>
      </c>
      <c r="D5605" s="24" t="s">
        <v>25</v>
      </c>
      <c r="E5605" s="60" t="s">
        <v>4460</v>
      </c>
      <c r="F5605" s="60" t="s">
        <v>9600</v>
      </c>
      <c r="G5605" s="37" t="s">
        <v>9711</v>
      </c>
      <c r="H5605" s="24" t="s">
        <v>1583</v>
      </c>
      <c r="I5605" s="24">
        <v>5</v>
      </c>
      <c r="J5605" s="24" t="s">
        <v>9706</v>
      </c>
      <c r="K5605" s="60" t="s">
        <v>31</v>
      </c>
      <c r="L5605" s="238">
        <v>5</v>
      </c>
      <c r="M5605" s="27">
        <f>L5605*130</f>
        <v>650</v>
      </c>
      <c r="N5605" s="23"/>
      <c r="O5605" s="184" t="s">
        <v>32</v>
      </c>
      <c r="P5605" s="237"/>
    </row>
    <row r="5606" s="83" customFormat="1" ht="18" customHeight="1" spans="1:16">
      <c r="A5606" s="24">
        <v>5601</v>
      </c>
      <c r="B5606" s="24" t="s">
        <v>23</v>
      </c>
      <c r="C5606" s="24" t="s">
        <v>24</v>
      </c>
      <c r="D5606" s="24" t="s">
        <v>25</v>
      </c>
      <c r="E5606" s="60" t="s">
        <v>4460</v>
      </c>
      <c r="F5606" s="60" t="s">
        <v>9600</v>
      </c>
      <c r="G5606" s="37" t="s">
        <v>9712</v>
      </c>
      <c r="H5606" s="24" t="s">
        <v>1583</v>
      </c>
      <c r="I5606" s="24">
        <v>3</v>
      </c>
      <c r="J5606" s="24" t="s">
        <v>9706</v>
      </c>
      <c r="K5606" s="60" t="s">
        <v>31</v>
      </c>
      <c r="L5606" s="238">
        <v>3</v>
      </c>
      <c r="M5606" s="27">
        <f>L5606*312</f>
        <v>936</v>
      </c>
      <c r="N5606" s="23"/>
      <c r="O5606" s="184" t="s">
        <v>32</v>
      </c>
      <c r="P5606" s="237"/>
    </row>
    <row r="5607" s="83" customFormat="1" ht="18" customHeight="1" spans="1:16">
      <c r="A5607" s="24">
        <v>5602</v>
      </c>
      <c r="B5607" s="24" t="s">
        <v>23</v>
      </c>
      <c r="C5607" s="24" t="s">
        <v>24</v>
      </c>
      <c r="D5607" s="24" t="s">
        <v>25</v>
      </c>
      <c r="E5607" s="24" t="s">
        <v>4460</v>
      </c>
      <c r="F5607" s="24" t="s">
        <v>9600</v>
      </c>
      <c r="G5607" s="238" t="s">
        <v>9713</v>
      </c>
      <c r="H5607" s="24" t="s">
        <v>1583</v>
      </c>
      <c r="I5607" s="24">
        <v>2</v>
      </c>
      <c r="J5607" s="24" t="s">
        <v>9706</v>
      </c>
      <c r="K5607" s="60" t="s">
        <v>31</v>
      </c>
      <c r="L5607" s="238">
        <v>2</v>
      </c>
      <c r="M5607" s="27">
        <f>L5607*312</f>
        <v>624</v>
      </c>
      <c r="N5607" s="23"/>
      <c r="O5607" s="184" t="s">
        <v>32</v>
      </c>
      <c r="P5607" s="239"/>
    </row>
    <row r="5608" s="83" customFormat="1" ht="18" customHeight="1" spans="1:16">
      <c r="A5608" s="24">
        <v>5603</v>
      </c>
      <c r="B5608" s="24" t="s">
        <v>23</v>
      </c>
      <c r="C5608" s="24" t="s">
        <v>24</v>
      </c>
      <c r="D5608" s="24" t="s">
        <v>25</v>
      </c>
      <c r="E5608" s="60" t="s">
        <v>4460</v>
      </c>
      <c r="F5608" s="60" t="s">
        <v>9600</v>
      </c>
      <c r="G5608" s="37" t="s">
        <v>9714</v>
      </c>
      <c r="H5608" s="24" t="s">
        <v>194</v>
      </c>
      <c r="I5608" s="24">
        <v>4</v>
      </c>
      <c r="J5608" s="24" t="s">
        <v>9706</v>
      </c>
      <c r="K5608" s="60" t="s">
        <v>31</v>
      </c>
      <c r="L5608" s="238">
        <v>4</v>
      </c>
      <c r="M5608" s="27">
        <f>L5608*130</f>
        <v>520</v>
      </c>
      <c r="N5608" s="23"/>
      <c r="O5608" s="184" t="s">
        <v>32</v>
      </c>
      <c r="P5608" s="237"/>
    </row>
    <row r="5609" s="83" customFormat="1" ht="18" customHeight="1" spans="1:16">
      <c r="A5609" s="24">
        <v>5604</v>
      </c>
      <c r="B5609" s="24" t="s">
        <v>23</v>
      </c>
      <c r="C5609" s="24" t="s">
        <v>24</v>
      </c>
      <c r="D5609" s="24" t="s">
        <v>25</v>
      </c>
      <c r="E5609" s="60" t="s">
        <v>4460</v>
      </c>
      <c r="F5609" s="60" t="s">
        <v>9600</v>
      </c>
      <c r="G5609" s="37" t="s">
        <v>9715</v>
      </c>
      <c r="H5609" s="24" t="s">
        <v>194</v>
      </c>
      <c r="I5609" s="24">
        <v>4</v>
      </c>
      <c r="J5609" s="24" t="s">
        <v>9706</v>
      </c>
      <c r="K5609" s="60" t="s">
        <v>31</v>
      </c>
      <c r="L5609" s="238">
        <v>4</v>
      </c>
      <c r="M5609" s="27">
        <f>L5609*130</f>
        <v>520</v>
      </c>
      <c r="N5609" s="23"/>
      <c r="O5609" s="184" t="s">
        <v>32</v>
      </c>
      <c r="P5609" s="237"/>
    </row>
    <row r="5610" s="83" customFormat="1" ht="18" customHeight="1" spans="1:16">
      <c r="A5610" s="24">
        <v>5605</v>
      </c>
      <c r="B5610" s="24" t="s">
        <v>23</v>
      </c>
      <c r="C5610" s="24" t="s">
        <v>24</v>
      </c>
      <c r="D5610" s="24" t="s">
        <v>25</v>
      </c>
      <c r="E5610" s="60" t="s">
        <v>4460</v>
      </c>
      <c r="F5610" s="60" t="s">
        <v>9600</v>
      </c>
      <c r="G5610" s="37" t="s">
        <v>9716</v>
      </c>
      <c r="H5610" s="232" t="s">
        <v>194</v>
      </c>
      <c r="I5610" s="24">
        <v>3</v>
      </c>
      <c r="J5610" s="24" t="s">
        <v>9706</v>
      </c>
      <c r="K5610" s="60" t="s">
        <v>31</v>
      </c>
      <c r="L5610" s="238">
        <v>3</v>
      </c>
      <c r="M5610" s="27">
        <f>L5610*130</f>
        <v>390</v>
      </c>
      <c r="N5610" s="23"/>
      <c r="O5610" s="184" t="s">
        <v>32</v>
      </c>
      <c r="P5610" s="237"/>
    </row>
    <row r="5611" s="83" customFormat="1" ht="18" customHeight="1" spans="1:16">
      <c r="A5611" s="24">
        <v>5606</v>
      </c>
      <c r="B5611" s="24" t="s">
        <v>23</v>
      </c>
      <c r="C5611" s="24" t="s">
        <v>24</v>
      </c>
      <c r="D5611" s="24" t="s">
        <v>25</v>
      </c>
      <c r="E5611" s="60" t="s">
        <v>4878</v>
      </c>
      <c r="F5611" s="60" t="s">
        <v>9600</v>
      </c>
      <c r="G5611" s="37" t="s">
        <v>9717</v>
      </c>
      <c r="H5611" s="24" t="s">
        <v>1583</v>
      </c>
      <c r="I5611" s="24">
        <v>2</v>
      </c>
      <c r="J5611" s="24" t="s">
        <v>9706</v>
      </c>
      <c r="K5611" s="60" t="s">
        <v>31</v>
      </c>
      <c r="L5611" s="238">
        <v>2</v>
      </c>
      <c r="M5611" s="27">
        <f>L5611*312</f>
        <v>624</v>
      </c>
      <c r="N5611" s="23"/>
      <c r="O5611" s="184" t="s">
        <v>32</v>
      </c>
      <c r="P5611" s="237"/>
    </row>
    <row r="5612" s="83" customFormat="1" ht="18" customHeight="1" spans="1:16">
      <c r="A5612" s="24">
        <v>5607</v>
      </c>
      <c r="B5612" s="24" t="s">
        <v>23</v>
      </c>
      <c r="C5612" s="24" t="s">
        <v>24</v>
      </c>
      <c r="D5612" s="24" t="s">
        <v>25</v>
      </c>
      <c r="E5612" s="60" t="s">
        <v>4460</v>
      </c>
      <c r="F5612" s="60" t="s">
        <v>9600</v>
      </c>
      <c r="G5612" s="37" t="s">
        <v>9718</v>
      </c>
      <c r="H5612" s="232" t="s">
        <v>194</v>
      </c>
      <c r="I5612" s="24">
        <v>2</v>
      </c>
      <c r="J5612" s="24" t="s">
        <v>9706</v>
      </c>
      <c r="K5612" s="60" t="s">
        <v>31</v>
      </c>
      <c r="L5612" s="238">
        <v>2</v>
      </c>
      <c r="M5612" s="27">
        <f t="shared" ref="M5612:M5617" si="265">L5612*130</f>
        <v>260</v>
      </c>
      <c r="N5612" s="23"/>
      <c r="O5612" s="184" t="s">
        <v>32</v>
      </c>
      <c r="P5612" s="237"/>
    </row>
    <row r="5613" s="83" customFormat="1" ht="18" customHeight="1" spans="1:16">
      <c r="A5613" s="24">
        <v>5608</v>
      </c>
      <c r="B5613" s="24" t="s">
        <v>23</v>
      </c>
      <c r="C5613" s="24" t="s">
        <v>24</v>
      </c>
      <c r="D5613" s="24" t="s">
        <v>25</v>
      </c>
      <c r="E5613" s="60" t="s">
        <v>4460</v>
      </c>
      <c r="F5613" s="60" t="s">
        <v>9600</v>
      </c>
      <c r="G5613" s="37" t="s">
        <v>9719</v>
      </c>
      <c r="H5613" s="232" t="s">
        <v>194</v>
      </c>
      <c r="I5613" s="24">
        <v>3</v>
      </c>
      <c r="J5613" s="24" t="s">
        <v>9706</v>
      </c>
      <c r="K5613" s="60" t="s">
        <v>31</v>
      </c>
      <c r="L5613" s="238">
        <v>3</v>
      </c>
      <c r="M5613" s="27">
        <f t="shared" si="265"/>
        <v>390</v>
      </c>
      <c r="N5613" s="23"/>
      <c r="O5613" s="184" t="s">
        <v>32</v>
      </c>
      <c r="P5613" s="237"/>
    </row>
    <row r="5614" s="83" customFormat="1" ht="18" customHeight="1" spans="1:16">
      <c r="A5614" s="24">
        <v>5609</v>
      </c>
      <c r="B5614" s="24" t="s">
        <v>23</v>
      </c>
      <c r="C5614" s="24" t="s">
        <v>24</v>
      </c>
      <c r="D5614" s="24" t="s">
        <v>25</v>
      </c>
      <c r="E5614" s="60" t="s">
        <v>4460</v>
      </c>
      <c r="F5614" s="60" t="s">
        <v>9600</v>
      </c>
      <c r="G5614" s="37" t="s">
        <v>9720</v>
      </c>
      <c r="H5614" s="24" t="s">
        <v>194</v>
      </c>
      <c r="I5614" s="24">
        <v>4</v>
      </c>
      <c r="J5614" s="24" t="s">
        <v>9706</v>
      </c>
      <c r="K5614" s="60" t="s">
        <v>31</v>
      </c>
      <c r="L5614" s="238">
        <v>4</v>
      </c>
      <c r="M5614" s="27">
        <f t="shared" si="265"/>
        <v>520</v>
      </c>
      <c r="N5614" s="23"/>
      <c r="O5614" s="184" t="s">
        <v>32</v>
      </c>
      <c r="P5614" s="237"/>
    </row>
    <row r="5615" s="83" customFormat="1" ht="18" customHeight="1" spans="1:16">
      <c r="A5615" s="24">
        <v>5610</v>
      </c>
      <c r="B5615" s="24" t="s">
        <v>23</v>
      </c>
      <c r="C5615" s="24" t="s">
        <v>24</v>
      </c>
      <c r="D5615" s="24" t="s">
        <v>25</v>
      </c>
      <c r="E5615" s="60" t="s">
        <v>4460</v>
      </c>
      <c r="F5615" s="60" t="s">
        <v>9600</v>
      </c>
      <c r="G5615" s="37" t="s">
        <v>9721</v>
      </c>
      <c r="H5615" s="24" t="s">
        <v>194</v>
      </c>
      <c r="I5615" s="24">
        <v>7</v>
      </c>
      <c r="J5615" s="24" t="s">
        <v>9706</v>
      </c>
      <c r="K5615" s="60" t="s">
        <v>31</v>
      </c>
      <c r="L5615" s="238">
        <v>7</v>
      </c>
      <c r="M5615" s="27">
        <f t="shared" si="265"/>
        <v>910</v>
      </c>
      <c r="N5615" s="23"/>
      <c r="O5615" s="184" t="s">
        <v>32</v>
      </c>
      <c r="P5615" s="237"/>
    </row>
    <row r="5616" s="83" customFormat="1" ht="18" customHeight="1" spans="1:16">
      <c r="A5616" s="24">
        <v>5611</v>
      </c>
      <c r="B5616" s="24" t="s">
        <v>23</v>
      </c>
      <c r="C5616" s="24" t="s">
        <v>24</v>
      </c>
      <c r="D5616" s="24" t="s">
        <v>25</v>
      </c>
      <c r="E5616" s="60" t="s">
        <v>4460</v>
      </c>
      <c r="F5616" s="60" t="s">
        <v>9600</v>
      </c>
      <c r="G5616" s="37" t="s">
        <v>9722</v>
      </c>
      <c r="H5616" s="24" t="s">
        <v>194</v>
      </c>
      <c r="I5616" s="24">
        <v>4</v>
      </c>
      <c r="J5616" s="24" t="s">
        <v>9706</v>
      </c>
      <c r="K5616" s="60" t="s">
        <v>31</v>
      </c>
      <c r="L5616" s="238">
        <v>4</v>
      </c>
      <c r="M5616" s="27">
        <f t="shared" si="265"/>
        <v>520</v>
      </c>
      <c r="N5616" s="23"/>
      <c r="O5616" s="184" t="s">
        <v>32</v>
      </c>
      <c r="P5616" s="237"/>
    </row>
    <row r="5617" s="83" customFormat="1" ht="18" customHeight="1" spans="1:16">
      <c r="A5617" s="24">
        <v>5612</v>
      </c>
      <c r="B5617" s="24" t="s">
        <v>23</v>
      </c>
      <c r="C5617" s="24" t="s">
        <v>24</v>
      </c>
      <c r="D5617" s="24" t="s">
        <v>25</v>
      </c>
      <c r="E5617" s="60" t="s">
        <v>4460</v>
      </c>
      <c r="F5617" s="60" t="s">
        <v>9600</v>
      </c>
      <c r="G5617" s="37" t="s">
        <v>9723</v>
      </c>
      <c r="H5617" s="24" t="s">
        <v>194</v>
      </c>
      <c r="I5617" s="24">
        <v>4</v>
      </c>
      <c r="J5617" s="24" t="s">
        <v>9706</v>
      </c>
      <c r="K5617" s="60" t="s">
        <v>31</v>
      </c>
      <c r="L5617" s="238">
        <v>4</v>
      </c>
      <c r="M5617" s="27">
        <f t="shared" si="265"/>
        <v>520</v>
      </c>
      <c r="N5617" s="23"/>
      <c r="O5617" s="184" t="s">
        <v>32</v>
      </c>
      <c r="P5617" s="237"/>
    </row>
    <row r="5618" s="83" customFormat="1" ht="18" customHeight="1" spans="1:16">
      <c r="A5618" s="24">
        <v>5613</v>
      </c>
      <c r="B5618" s="24" t="s">
        <v>23</v>
      </c>
      <c r="C5618" s="24" t="s">
        <v>24</v>
      </c>
      <c r="D5618" s="24" t="s">
        <v>25</v>
      </c>
      <c r="E5618" s="60" t="s">
        <v>4460</v>
      </c>
      <c r="F5618" s="60" t="s">
        <v>9600</v>
      </c>
      <c r="G5618" s="37" t="s">
        <v>9724</v>
      </c>
      <c r="H5618" s="24" t="s">
        <v>1583</v>
      </c>
      <c r="I5618" s="24">
        <v>3</v>
      </c>
      <c r="J5618" s="24" t="s">
        <v>9706</v>
      </c>
      <c r="K5618" s="60" t="s">
        <v>31</v>
      </c>
      <c r="L5618" s="238">
        <v>2</v>
      </c>
      <c r="M5618" s="27">
        <f>L5618*312</f>
        <v>624</v>
      </c>
      <c r="N5618" s="23"/>
      <c r="O5618" s="184" t="s">
        <v>32</v>
      </c>
      <c r="P5618" s="237"/>
    </row>
    <row r="5619" s="83" customFormat="1" ht="18" customHeight="1" spans="1:16">
      <c r="A5619" s="24">
        <v>5614</v>
      </c>
      <c r="B5619" s="24" t="s">
        <v>23</v>
      </c>
      <c r="C5619" s="24" t="s">
        <v>24</v>
      </c>
      <c r="D5619" s="24" t="s">
        <v>25</v>
      </c>
      <c r="E5619" s="24" t="s">
        <v>4460</v>
      </c>
      <c r="F5619" s="24" t="s">
        <v>9600</v>
      </c>
      <c r="G5619" s="37" t="s">
        <v>9725</v>
      </c>
      <c r="H5619" s="24" t="s">
        <v>194</v>
      </c>
      <c r="I5619" s="24">
        <v>5</v>
      </c>
      <c r="J5619" s="24" t="s">
        <v>9706</v>
      </c>
      <c r="K5619" s="60" t="s">
        <v>31</v>
      </c>
      <c r="L5619" s="238">
        <v>5</v>
      </c>
      <c r="M5619" s="27">
        <f>L5619*130</f>
        <v>650</v>
      </c>
      <c r="N5619" s="23"/>
      <c r="O5619" s="184" t="s">
        <v>32</v>
      </c>
      <c r="P5619" s="237"/>
    </row>
    <row r="5620" s="83" customFormat="1" ht="18" customHeight="1" spans="1:16">
      <c r="A5620" s="24">
        <v>5615</v>
      </c>
      <c r="B5620" s="24" t="s">
        <v>23</v>
      </c>
      <c r="C5620" s="24" t="s">
        <v>24</v>
      </c>
      <c r="D5620" s="24" t="s">
        <v>25</v>
      </c>
      <c r="E5620" s="24" t="s">
        <v>4460</v>
      </c>
      <c r="F5620" s="24" t="s">
        <v>9600</v>
      </c>
      <c r="G5620" s="37" t="s">
        <v>9726</v>
      </c>
      <c r="H5620" s="24" t="s">
        <v>194</v>
      </c>
      <c r="I5620" s="24">
        <v>5</v>
      </c>
      <c r="J5620" s="24" t="s">
        <v>9727</v>
      </c>
      <c r="K5620" s="60" t="s">
        <v>31</v>
      </c>
      <c r="L5620" s="238">
        <v>5</v>
      </c>
      <c r="M5620" s="27">
        <f>L5620*130</f>
        <v>650</v>
      </c>
      <c r="N5620" s="23"/>
      <c r="O5620" s="184" t="s">
        <v>32</v>
      </c>
      <c r="P5620" s="237"/>
    </row>
    <row r="5621" s="83" customFormat="1" ht="18" customHeight="1" spans="1:16">
      <c r="A5621" s="24">
        <v>5616</v>
      </c>
      <c r="B5621" s="24" t="s">
        <v>23</v>
      </c>
      <c r="C5621" s="24" t="s">
        <v>24</v>
      </c>
      <c r="D5621" s="24" t="s">
        <v>25</v>
      </c>
      <c r="E5621" s="60" t="s">
        <v>4460</v>
      </c>
      <c r="F5621" s="60" t="s">
        <v>9600</v>
      </c>
      <c r="G5621" s="37" t="s">
        <v>9728</v>
      </c>
      <c r="H5621" s="232" t="s">
        <v>194</v>
      </c>
      <c r="I5621" s="24">
        <v>2</v>
      </c>
      <c r="J5621" s="24" t="s">
        <v>9727</v>
      </c>
      <c r="K5621" s="60" t="s">
        <v>31</v>
      </c>
      <c r="L5621" s="238">
        <v>2</v>
      </c>
      <c r="M5621" s="27">
        <f>L5621*130</f>
        <v>260</v>
      </c>
      <c r="N5621" s="23"/>
      <c r="O5621" s="184" t="s">
        <v>32</v>
      </c>
      <c r="P5621" s="237"/>
    </row>
    <row r="5622" s="83" customFormat="1" ht="18" customHeight="1" spans="1:16">
      <c r="A5622" s="24">
        <v>5617</v>
      </c>
      <c r="B5622" s="24" t="s">
        <v>23</v>
      </c>
      <c r="C5622" s="24" t="s">
        <v>24</v>
      </c>
      <c r="D5622" s="24" t="s">
        <v>25</v>
      </c>
      <c r="E5622" s="60" t="s">
        <v>4460</v>
      </c>
      <c r="F5622" s="60" t="s">
        <v>9600</v>
      </c>
      <c r="G5622" s="37" t="s">
        <v>9729</v>
      </c>
      <c r="H5622" s="232" t="s">
        <v>194</v>
      </c>
      <c r="I5622" s="24">
        <v>3</v>
      </c>
      <c r="J5622" s="24" t="s">
        <v>9727</v>
      </c>
      <c r="K5622" s="60" t="s">
        <v>31</v>
      </c>
      <c r="L5622" s="238">
        <v>3</v>
      </c>
      <c r="M5622" s="27">
        <f>L5622*130</f>
        <v>390</v>
      </c>
      <c r="N5622" s="23"/>
      <c r="O5622" s="184" t="s">
        <v>32</v>
      </c>
      <c r="P5622" s="237"/>
    </row>
    <row r="5623" s="83" customFormat="1" ht="18" customHeight="1" spans="1:16">
      <c r="A5623" s="24">
        <v>5618</v>
      </c>
      <c r="B5623" s="24" t="s">
        <v>23</v>
      </c>
      <c r="C5623" s="24" t="s">
        <v>24</v>
      </c>
      <c r="D5623" s="24" t="s">
        <v>25</v>
      </c>
      <c r="E5623" s="24" t="s">
        <v>4460</v>
      </c>
      <c r="F5623" s="24" t="s">
        <v>9600</v>
      </c>
      <c r="G5623" s="37" t="s">
        <v>9730</v>
      </c>
      <c r="H5623" s="24" t="s">
        <v>194</v>
      </c>
      <c r="I5623" s="24">
        <v>4</v>
      </c>
      <c r="J5623" s="24" t="s">
        <v>9727</v>
      </c>
      <c r="K5623" s="60" t="s">
        <v>31</v>
      </c>
      <c r="L5623" s="238">
        <v>4</v>
      </c>
      <c r="M5623" s="27">
        <f>L5623*130</f>
        <v>520</v>
      </c>
      <c r="N5623" s="23"/>
      <c r="O5623" s="184" t="s">
        <v>32</v>
      </c>
      <c r="P5623" s="237"/>
    </row>
    <row r="5624" s="83" customFormat="1" ht="18" customHeight="1" spans="1:16">
      <c r="A5624" s="24">
        <v>5619</v>
      </c>
      <c r="B5624" s="24" t="s">
        <v>23</v>
      </c>
      <c r="C5624" s="24" t="s">
        <v>24</v>
      </c>
      <c r="D5624" s="24" t="s">
        <v>25</v>
      </c>
      <c r="E5624" s="60" t="s">
        <v>4460</v>
      </c>
      <c r="F5624" s="60" t="s">
        <v>9600</v>
      </c>
      <c r="G5624" s="37" t="s">
        <v>9731</v>
      </c>
      <c r="H5624" s="24" t="s">
        <v>1583</v>
      </c>
      <c r="I5624" s="24">
        <v>2</v>
      </c>
      <c r="J5624" s="24" t="s">
        <v>9727</v>
      </c>
      <c r="K5624" s="60" t="s">
        <v>31</v>
      </c>
      <c r="L5624" s="238">
        <v>2</v>
      </c>
      <c r="M5624" s="27">
        <f>L5624*312</f>
        <v>624</v>
      </c>
      <c r="N5624" s="23"/>
      <c r="O5624" s="184" t="s">
        <v>32</v>
      </c>
      <c r="P5624" s="237"/>
    </row>
    <row r="5625" s="83" customFormat="1" ht="18" customHeight="1" spans="1:16">
      <c r="A5625" s="24">
        <v>5620</v>
      </c>
      <c r="B5625" s="24" t="s">
        <v>23</v>
      </c>
      <c r="C5625" s="24" t="s">
        <v>24</v>
      </c>
      <c r="D5625" s="24" t="s">
        <v>25</v>
      </c>
      <c r="E5625" s="24" t="s">
        <v>4460</v>
      </c>
      <c r="F5625" s="24" t="s">
        <v>9600</v>
      </c>
      <c r="G5625" s="238" t="s">
        <v>9732</v>
      </c>
      <c r="H5625" s="24" t="s">
        <v>194</v>
      </c>
      <c r="I5625" s="24">
        <v>4</v>
      </c>
      <c r="J5625" s="24" t="s">
        <v>9727</v>
      </c>
      <c r="K5625" s="60" t="s">
        <v>31</v>
      </c>
      <c r="L5625" s="238">
        <v>2</v>
      </c>
      <c r="M5625" s="27">
        <f>L5625*130</f>
        <v>260</v>
      </c>
      <c r="N5625" s="23"/>
      <c r="O5625" s="184" t="s">
        <v>32</v>
      </c>
      <c r="P5625" s="239"/>
    </row>
    <row r="5626" s="83" customFormat="1" ht="18" customHeight="1" spans="1:16">
      <c r="A5626" s="24">
        <v>5621</v>
      </c>
      <c r="B5626" s="24" t="s">
        <v>23</v>
      </c>
      <c r="C5626" s="24" t="s">
        <v>24</v>
      </c>
      <c r="D5626" s="24" t="s">
        <v>25</v>
      </c>
      <c r="E5626" s="60" t="s">
        <v>4460</v>
      </c>
      <c r="F5626" s="60" t="s">
        <v>9600</v>
      </c>
      <c r="G5626" s="37" t="s">
        <v>9733</v>
      </c>
      <c r="H5626" s="24" t="s">
        <v>194</v>
      </c>
      <c r="I5626" s="24">
        <v>5</v>
      </c>
      <c r="J5626" s="24" t="s">
        <v>9727</v>
      </c>
      <c r="K5626" s="60" t="s">
        <v>31</v>
      </c>
      <c r="L5626" s="238">
        <v>5</v>
      </c>
      <c r="M5626" s="27">
        <f>L5626*130</f>
        <v>650</v>
      </c>
      <c r="N5626" s="23"/>
      <c r="O5626" s="184" t="s">
        <v>32</v>
      </c>
      <c r="P5626" s="237"/>
    </row>
    <row r="5627" s="83" customFormat="1" ht="18" customHeight="1" spans="1:16">
      <c r="A5627" s="24">
        <v>5622</v>
      </c>
      <c r="B5627" s="24" t="s">
        <v>23</v>
      </c>
      <c r="C5627" s="24" t="s">
        <v>24</v>
      </c>
      <c r="D5627" s="24" t="s">
        <v>25</v>
      </c>
      <c r="E5627" s="60" t="s">
        <v>4460</v>
      </c>
      <c r="F5627" s="60" t="s">
        <v>9600</v>
      </c>
      <c r="G5627" s="37" t="s">
        <v>7034</v>
      </c>
      <c r="H5627" s="24" t="s">
        <v>194</v>
      </c>
      <c r="I5627" s="24">
        <v>5</v>
      </c>
      <c r="J5627" s="24" t="s">
        <v>9727</v>
      </c>
      <c r="K5627" s="60" t="s">
        <v>31</v>
      </c>
      <c r="L5627" s="238">
        <v>4</v>
      </c>
      <c r="M5627" s="27">
        <f>L5627*130</f>
        <v>520</v>
      </c>
      <c r="N5627" s="23"/>
      <c r="O5627" s="184" t="s">
        <v>32</v>
      </c>
      <c r="P5627" s="237"/>
    </row>
    <row r="5628" s="83" customFormat="1" ht="18" customHeight="1" spans="1:16">
      <c r="A5628" s="24">
        <v>5623</v>
      </c>
      <c r="B5628" s="24" t="s">
        <v>23</v>
      </c>
      <c r="C5628" s="24" t="s">
        <v>24</v>
      </c>
      <c r="D5628" s="24" t="s">
        <v>25</v>
      </c>
      <c r="E5628" s="60" t="s">
        <v>4460</v>
      </c>
      <c r="F5628" s="60" t="s">
        <v>9600</v>
      </c>
      <c r="G5628" s="37" t="s">
        <v>9734</v>
      </c>
      <c r="H5628" s="24" t="s">
        <v>5025</v>
      </c>
      <c r="I5628" s="24">
        <v>1</v>
      </c>
      <c r="J5628" s="24" t="s">
        <v>9727</v>
      </c>
      <c r="K5628" s="60" t="s">
        <v>31</v>
      </c>
      <c r="L5628" s="238">
        <v>1</v>
      </c>
      <c r="M5628" s="27">
        <f>L5628*312</f>
        <v>312</v>
      </c>
      <c r="N5628" s="23"/>
      <c r="O5628" s="184" t="s">
        <v>32</v>
      </c>
      <c r="P5628" s="237"/>
    </row>
    <row r="5629" s="83" customFormat="1" ht="18" customHeight="1" spans="1:16">
      <c r="A5629" s="24">
        <v>5624</v>
      </c>
      <c r="B5629" s="24" t="s">
        <v>23</v>
      </c>
      <c r="C5629" s="24" t="s">
        <v>24</v>
      </c>
      <c r="D5629" s="24" t="s">
        <v>25</v>
      </c>
      <c r="E5629" s="60" t="s">
        <v>4460</v>
      </c>
      <c r="F5629" s="60" t="s">
        <v>9600</v>
      </c>
      <c r="G5629" s="37" t="s">
        <v>9735</v>
      </c>
      <c r="H5629" s="24" t="s">
        <v>194</v>
      </c>
      <c r="I5629" s="24">
        <v>6</v>
      </c>
      <c r="J5629" s="24" t="s">
        <v>9727</v>
      </c>
      <c r="K5629" s="60" t="s">
        <v>31</v>
      </c>
      <c r="L5629" s="238">
        <v>3</v>
      </c>
      <c r="M5629" s="27">
        <f>L5629*130</f>
        <v>390</v>
      </c>
      <c r="N5629" s="23"/>
      <c r="O5629" s="184" t="s">
        <v>32</v>
      </c>
      <c r="P5629" s="237"/>
    </row>
    <row r="5630" s="83" customFormat="1" ht="18" customHeight="1" spans="1:16">
      <c r="A5630" s="24">
        <v>5625</v>
      </c>
      <c r="B5630" s="24" t="s">
        <v>23</v>
      </c>
      <c r="C5630" s="24" t="s">
        <v>24</v>
      </c>
      <c r="D5630" s="24" t="s">
        <v>25</v>
      </c>
      <c r="E5630" s="60" t="s">
        <v>4460</v>
      </c>
      <c r="F5630" s="60" t="s">
        <v>9600</v>
      </c>
      <c r="G5630" s="37" t="s">
        <v>9736</v>
      </c>
      <c r="H5630" s="24" t="s">
        <v>5025</v>
      </c>
      <c r="I5630" s="24">
        <v>1</v>
      </c>
      <c r="J5630" s="24" t="s">
        <v>9727</v>
      </c>
      <c r="K5630" s="60" t="s">
        <v>31</v>
      </c>
      <c r="L5630" s="238">
        <v>1</v>
      </c>
      <c r="M5630" s="27">
        <f>L5630*312</f>
        <v>312</v>
      </c>
      <c r="N5630" s="23"/>
      <c r="O5630" s="184" t="s">
        <v>32</v>
      </c>
      <c r="P5630" s="237"/>
    </row>
    <row r="5631" s="83" customFormat="1" ht="18" customHeight="1" spans="1:16">
      <c r="A5631" s="24">
        <v>5626</v>
      </c>
      <c r="B5631" s="24" t="s">
        <v>23</v>
      </c>
      <c r="C5631" s="24" t="s">
        <v>24</v>
      </c>
      <c r="D5631" s="24" t="s">
        <v>25</v>
      </c>
      <c r="E5631" s="24" t="s">
        <v>4460</v>
      </c>
      <c r="F5631" s="24" t="s">
        <v>9600</v>
      </c>
      <c r="G5631" s="37" t="s">
        <v>9737</v>
      </c>
      <c r="H5631" s="24" t="s">
        <v>194</v>
      </c>
      <c r="I5631" s="24">
        <v>4</v>
      </c>
      <c r="J5631" s="24" t="s">
        <v>9738</v>
      </c>
      <c r="K5631" s="60" t="s">
        <v>31</v>
      </c>
      <c r="L5631" s="238">
        <v>4</v>
      </c>
      <c r="M5631" s="27">
        <f>L5631*130</f>
        <v>520</v>
      </c>
      <c r="N5631" s="23"/>
      <c r="O5631" s="184" t="s">
        <v>32</v>
      </c>
      <c r="P5631" s="237"/>
    </row>
    <row r="5632" s="83" customFormat="1" ht="18" customHeight="1" spans="1:16">
      <c r="A5632" s="24">
        <v>5627</v>
      </c>
      <c r="B5632" s="24" t="s">
        <v>23</v>
      </c>
      <c r="C5632" s="24" t="s">
        <v>24</v>
      </c>
      <c r="D5632" s="24" t="s">
        <v>25</v>
      </c>
      <c r="E5632" s="60" t="s">
        <v>4460</v>
      </c>
      <c r="F5632" s="60" t="s">
        <v>9600</v>
      </c>
      <c r="G5632" s="37" t="s">
        <v>9739</v>
      </c>
      <c r="H5632" s="24" t="s">
        <v>1583</v>
      </c>
      <c r="I5632" s="24">
        <v>3</v>
      </c>
      <c r="J5632" s="24" t="s">
        <v>9738</v>
      </c>
      <c r="K5632" s="60" t="s">
        <v>31</v>
      </c>
      <c r="L5632" s="238">
        <v>3</v>
      </c>
      <c r="M5632" s="27">
        <f>L5632*312</f>
        <v>936</v>
      </c>
      <c r="N5632" s="23"/>
      <c r="O5632" s="184" t="s">
        <v>32</v>
      </c>
      <c r="P5632" s="237"/>
    </row>
    <row r="5633" s="83" customFormat="1" ht="18" customHeight="1" spans="1:16">
      <c r="A5633" s="24">
        <v>5628</v>
      </c>
      <c r="B5633" s="24" t="s">
        <v>23</v>
      </c>
      <c r="C5633" s="24" t="s">
        <v>24</v>
      </c>
      <c r="D5633" s="24" t="s">
        <v>25</v>
      </c>
      <c r="E5633" s="60" t="s">
        <v>4460</v>
      </c>
      <c r="F5633" s="60" t="s">
        <v>9600</v>
      </c>
      <c r="G5633" s="37" t="s">
        <v>9740</v>
      </c>
      <c r="H5633" s="24" t="s">
        <v>194</v>
      </c>
      <c r="I5633" s="24">
        <v>6</v>
      </c>
      <c r="J5633" s="24" t="s">
        <v>9738</v>
      </c>
      <c r="K5633" s="60" t="s">
        <v>31</v>
      </c>
      <c r="L5633" s="238">
        <v>5</v>
      </c>
      <c r="M5633" s="27">
        <f t="shared" ref="M5633:M5643" si="266">L5633*130</f>
        <v>650</v>
      </c>
      <c r="N5633" s="23"/>
      <c r="O5633" s="184" t="s">
        <v>32</v>
      </c>
      <c r="P5633" s="237"/>
    </row>
    <row r="5634" s="83" customFormat="1" ht="18" customHeight="1" spans="1:16">
      <c r="A5634" s="24">
        <v>5629</v>
      </c>
      <c r="B5634" s="24" t="s">
        <v>23</v>
      </c>
      <c r="C5634" s="24" t="s">
        <v>24</v>
      </c>
      <c r="D5634" s="24" t="s">
        <v>25</v>
      </c>
      <c r="E5634" s="24" t="s">
        <v>4460</v>
      </c>
      <c r="F5634" s="24" t="s">
        <v>9600</v>
      </c>
      <c r="G5634" s="37" t="s">
        <v>9055</v>
      </c>
      <c r="H5634" s="24" t="s">
        <v>194</v>
      </c>
      <c r="I5634" s="24">
        <v>5</v>
      </c>
      <c r="J5634" s="24" t="s">
        <v>9738</v>
      </c>
      <c r="K5634" s="60" t="s">
        <v>31</v>
      </c>
      <c r="L5634" s="238">
        <v>4</v>
      </c>
      <c r="M5634" s="27">
        <f t="shared" si="266"/>
        <v>520</v>
      </c>
      <c r="N5634" s="23"/>
      <c r="O5634" s="184" t="s">
        <v>32</v>
      </c>
      <c r="P5634" s="237"/>
    </row>
    <row r="5635" s="83" customFormat="1" ht="18" customHeight="1" spans="1:16">
      <c r="A5635" s="24">
        <v>5630</v>
      </c>
      <c r="B5635" s="24" t="s">
        <v>23</v>
      </c>
      <c r="C5635" s="24" t="s">
        <v>24</v>
      </c>
      <c r="D5635" s="24" t="s">
        <v>25</v>
      </c>
      <c r="E5635" s="60" t="s">
        <v>4460</v>
      </c>
      <c r="F5635" s="60" t="s">
        <v>9600</v>
      </c>
      <c r="G5635" s="37" t="s">
        <v>9741</v>
      </c>
      <c r="H5635" s="24" t="s">
        <v>194</v>
      </c>
      <c r="I5635" s="24">
        <v>7</v>
      </c>
      <c r="J5635" s="24" t="s">
        <v>9738</v>
      </c>
      <c r="K5635" s="60" t="s">
        <v>31</v>
      </c>
      <c r="L5635" s="238">
        <v>7</v>
      </c>
      <c r="M5635" s="27">
        <f t="shared" si="266"/>
        <v>910</v>
      </c>
      <c r="N5635" s="23"/>
      <c r="O5635" s="184" t="s">
        <v>32</v>
      </c>
      <c r="P5635" s="237"/>
    </row>
    <row r="5636" s="83" customFormat="1" ht="18" customHeight="1" spans="1:16">
      <c r="A5636" s="24">
        <v>5631</v>
      </c>
      <c r="B5636" s="24" t="s">
        <v>23</v>
      </c>
      <c r="C5636" s="24" t="s">
        <v>24</v>
      </c>
      <c r="D5636" s="24" t="s">
        <v>25</v>
      </c>
      <c r="E5636" s="60" t="s">
        <v>4460</v>
      </c>
      <c r="F5636" s="60" t="s">
        <v>9600</v>
      </c>
      <c r="G5636" s="37" t="s">
        <v>9742</v>
      </c>
      <c r="H5636" s="24" t="s">
        <v>194</v>
      </c>
      <c r="I5636" s="24">
        <v>6</v>
      </c>
      <c r="J5636" s="24" t="s">
        <v>9738</v>
      </c>
      <c r="K5636" s="60" t="s">
        <v>31</v>
      </c>
      <c r="L5636" s="238">
        <v>6</v>
      </c>
      <c r="M5636" s="27">
        <f t="shared" si="266"/>
        <v>780</v>
      </c>
      <c r="N5636" s="23"/>
      <c r="O5636" s="184" t="s">
        <v>32</v>
      </c>
      <c r="P5636" s="237"/>
    </row>
    <row r="5637" s="83" customFormat="1" ht="18" customHeight="1" spans="1:16">
      <c r="A5637" s="24">
        <v>5632</v>
      </c>
      <c r="B5637" s="24" t="s">
        <v>23</v>
      </c>
      <c r="C5637" s="24" t="s">
        <v>24</v>
      </c>
      <c r="D5637" s="24" t="s">
        <v>25</v>
      </c>
      <c r="E5637" s="60" t="s">
        <v>4460</v>
      </c>
      <c r="F5637" s="60" t="s">
        <v>9600</v>
      </c>
      <c r="G5637" s="37" t="s">
        <v>4644</v>
      </c>
      <c r="H5637" s="24" t="s">
        <v>194</v>
      </c>
      <c r="I5637" s="24">
        <v>4</v>
      </c>
      <c r="J5637" s="24" t="s">
        <v>9743</v>
      </c>
      <c r="K5637" s="60" t="s">
        <v>31</v>
      </c>
      <c r="L5637" s="238">
        <v>4</v>
      </c>
      <c r="M5637" s="27">
        <f t="shared" si="266"/>
        <v>520</v>
      </c>
      <c r="N5637" s="23"/>
      <c r="O5637" s="184" t="s">
        <v>32</v>
      </c>
      <c r="P5637" s="237"/>
    </row>
    <row r="5638" s="83" customFormat="1" ht="18" customHeight="1" spans="1:16">
      <c r="A5638" s="24">
        <v>5633</v>
      </c>
      <c r="B5638" s="24" t="s">
        <v>23</v>
      </c>
      <c r="C5638" s="24" t="s">
        <v>24</v>
      </c>
      <c r="D5638" s="24" t="s">
        <v>25</v>
      </c>
      <c r="E5638" s="60" t="s">
        <v>4460</v>
      </c>
      <c r="F5638" s="60" t="s">
        <v>9600</v>
      </c>
      <c r="G5638" s="37" t="s">
        <v>9744</v>
      </c>
      <c r="H5638" s="24" t="s">
        <v>194</v>
      </c>
      <c r="I5638" s="24">
        <v>5</v>
      </c>
      <c r="J5638" s="24" t="s">
        <v>9743</v>
      </c>
      <c r="K5638" s="60" t="s">
        <v>31</v>
      </c>
      <c r="L5638" s="238">
        <v>4</v>
      </c>
      <c r="M5638" s="27">
        <f t="shared" si="266"/>
        <v>520</v>
      </c>
      <c r="N5638" s="23"/>
      <c r="O5638" s="184" t="s">
        <v>32</v>
      </c>
      <c r="P5638" s="237"/>
    </row>
    <row r="5639" s="83" customFormat="1" ht="18" customHeight="1" spans="1:16">
      <c r="A5639" s="24">
        <v>5634</v>
      </c>
      <c r="B5639" s="24" t="s">
        <v>23</v>
      </c>
      <c r="C5639" s="24" t="s">
        <v>24</v>
      </c>
      <c r="D5639" s="24" t="s">
        <v>25</v>
      </c>
      <c r="E5639" s="60" t="s">
        <v>4460</v>
      </c>
      <c r="F5639" s="60" t="s">
        <v>9600</v>
      </c>
      <c r="G5639" s="37" t="s">
        <v>9745</v>
      </c>
      <c r="H5639" s="24" t="s">
        <v>194</v>
      </c>
      <c r="I5639" s="24">
        <v>4</v>
      </c>
      <c r="J5639" s="24" t="s">
        <v>9743</v>
      </c>
      <c r="K5639" s="60" t="s">
        <v>31</v>
      </c>
      <c r="L5639" s="238">
        <v>4</v>
      </c>
      <c r="M5639" s="27">
        <f t="shared" si="266"/>
        <v>520</v>
      </c>
      <c r="N5639" s="23"/>
      <c r="O5639" s="184" t="s">
        <v>32</v>
      </c>
      <c r="P5639" s="237"/>
    </row>
    <row r="5640" s="83" customFormat="1" ht="18" customHeight="1" spans="1:16">
      <c r="A5640" s="24">
        <v>5635</v>
      </c>
      <c r="B5640" s="24" t="s">
        <v>23</v>
      </c>
      <c r="C5640" s="24" t="s">
        <v>24</v>
      </c>
      <c r="D5640" s="24" t="s">
        <v>25</v>
      </c>
      <c r="E5640" s="60" t="s">
        <v>4460</v>
      </c>
      <c r="F5640" s="60" t="s">
        <v>9600</v>
      </c>
      <c r="G5640" s="37" t="s">
        <v>9746</v>
      </c>
      <c r="H5640" s="232" t="s">
        <v>194</v>
      </c>
      <c r="I5640" s="24">
        <v>3</v>
      </c>
      <c r="J5640" s="24" t="s">
        <v>9743</v>
      </c>
      <c r="K5640" s="60" t="s">
        <v>31</v>
      </c>
      <c r="L5640" s="238">
        <v>3</v>
      </c>
      <c r="M5640" s="27">
        <f t="shared" si="266"/>
        <v>390</v>
      </c>
      <c r="N5640" s="23"/>
      <c r="O5640" s="184" t="s">
        <v>32</v>
      </c>
      <c r="P5640" s="237"/>
    </row>
    <row r="5641" s="83" customFormat="1" ht="18" customHeight="1" spans="1:16">
      <c r="A5641" s="24">
        <v>5636</v>
      </c>
      <c r="B5641" s="24" t="s">
        <v>23</v>
      </c>
      <c r="C5641" s="24" t="s">
        <v>24</v>
      </c>
      <c r="D5641" s="24" t="s">
        <v>25</v>
      </c>
      <c r="E5641" s="24" t="s">
        <v>4460</v>
      </c>
      <c r="F5641" s="24" t="s">
        <v>9600</v>
      </c>
      <c r="G5641" s="37" t="s">
        <v>9747</v>
      </c>
      <c r="H5641" s="24" t="s">
        <v>194</v>
      </c>
      <c r="I5641" s="24">
        <v>4</v>
      </c>
      <c r="J5641" s="24" t="s">
        <v>9743</v>
      </c>
      <c r="K5641" s="60" t="s">
        <v>31</v>
      </c>
      <c r="L5641" s="238">
        <v>4</v>
      </c>
      <c r="M5641" s="27">
        <f t="shared" si="266"/>
        <v>520</v>
      </c>
      <c r="N5641" s="23"/>
      <c r="O5641" s="184" t="s">
        <v>32</v>
      </c>
      <c r="P5641" s="237"/>
    </row>
    <row r="5642" s="83" customFormat="1" ht="18" customHeight="1" spans="1:16">
      <c r="A5642" s="24">
        <v>5637</v>
      </c>
      <c r="B5642" s="24" t="s">
        <v>23</v>
      </c>
      <c r="C5642" s="24" t="s">
        <v>24</v>
      </c>
      <c r="D5642" s="24" t="s">
        <v>25</v>
      </c>
      <c r="E5642" s="60" t="s">
        <v>4460</v>
      </c>
      <c r="F5642" s="60" t="s">
        <v>9600</v>
      </c>
      <c r="G5642" s="37" t="s">
        <v>9748</v>
      </c>
      <c r="H5642" s="232" t="s">
        <v>194</v>
      </c>
      <c r="I5642" s="24">
        <v>4</v>
      </c>
      <c r="J5642" s="24" t="s">
        <v>9743</v>
      </c>
      <c r="K5642" s="60" t="s">
        <v>31</v>
      </c>
      <c r="L5642" s="238">
        <v>2</v>
      </c>
      <c r="M5642" s="27">
        <f t="shared" si="266"/>
        <v>260</v>
      </c>
      <c r="N5642" s="23"/>
      <c r="O5642" s="184" t="s">
        <v>32</v>
      </c>
      <c r="P5642" s="237"/>
    </row>
    <row r="5643" s="83" customFormat="1" ht="18" customHeight="1" spans="1:16">
      <c r="A5643" s="24">
        <v>5638</v>
      </c>
      <c r="B5643" s="24" t="s">
        <v>23</v>
      </c>
      <c r="C5643" s="24" t="s">
        <v>24</v>
      </c>
      <c r="D5643" s="24" t="s">
        <v>25</v>
      </c>
      <c r="E5643" s="60" t="s">
        <v>4460</v>
      </c>
      <c r="F5643" s="60" t="s">
        <v>9600</v>
      </c>
      <c r="G5643" s="37" t="s">
        <v>9749</v>
      </c>
      <c r="H5643" s="232" t="s">
        <v>194</v>
      </c>
      <c r="I5643" s="24">
        <v>4</v>
      </c>
      <c r="J5643" s="24" t="s">
        <v>9743</v>
      </c>
      <c r="K5643" s="60" t="s">
        <v>31</v>
      </c>
      <c r="L5643" s="238">
        <v>2</v>
      </c>
      <c r="M5643" s="27">
        <f t="shared" si="266"/>
        <v>260</v>
      </c>
      <c r="N5643" s="23"/>
      <c r="O5643" s="184" t="s">
        <v>32</v>
      </c>
      <c r="P5643" s="237"/>
    </row>
    <row r="5644" s="83" customFormat="1" ht="18" customHeight="1" spans="1:16">
      <c r="A5644" s="24">
        <v>5639</v>
      </c>
      <c r="B5644" s="24" t="s">
        <v>23</v>
      </c>
      <c r="C5644" s="24" t="s">
        <v>24</v>
      </c>
      <c r="D5644" s="24" t="s">
        <v>25</v>
      </c>
      <c r="E5644" s="60" t="s">
        <v>4460</v>
      </c>
      <c r="F5644" s="60" t="s">
        <v>9600</v>
      </c>
      <c r="G5644" s="37" t="s">
        <v>9750</v>
      </c>
      <c r="H5644" s="232" t="s">
        <v>194</v>
      </c>
      <c r="I5644" s="24">
        <v>1</v>
      </c>
      <c r="J5644" s="24" t="s">
        <v>9743</v>
      </c>
      <c r="K5644" s="60" t="s">
        <v>31</v>
      </c>
      <c r="L5644" s="238">
        <v>1</v>
      </c>
      <c r="M5644" s="27">
        <f>L5644*312</f>
        <v>312</v>
      </c>
      <c r="N5644" s="23"/>
      <c r="O5644" s="184" t="s">
        <v>32</v>
      </c>
      <c r="P5644" s="237"/>
    </row>
    <row r="5645" s="83" customFormat="1" ht="18" customHeight="1" spans="1:16">
      <c r="A5645" s="24">
        <v>5640</v>
      </c>
      <c r="B5645" s="24" t="s">
        <v>23</v>
      </c>
      <c r="C5645" s="24" t="s">
        <v>24</v>
      </c>
      <c r="D5645" s="24" t="s">
        <v>25</v>
      </c>
      <c r="E5645" s="60" t="s">
        <v>4460</v>
      </c>
      <c r="F5645" s="60" t="s">
        <v>9600</v>
      </c>
      <c r="G5645" s="37" t="s">
        <v>9751</v>
      </c>
      <c r="H5645" s="24" t="s">
        <v>9752</v>
      </c>
      <c r="I5645" s="24">
        <v>4</v>
      </c>
      <c r="J5645" s="24" t="s">
        <v>9753</v>
      </c>
      <c r="K5645" s="60" t="s">
        <v>31</v>
      </c>
      <c r="L5645" s="238">
        <v>4</v>
      </c>
      <c r="M5645" s="27">
        <f t="shared" ref="M5645:M5652" si="267">L5645*130</f>
        <v>520</v>
      </c>
      <c r="N5645" s="23"/>
      <c r="O5645" s="184" t="s">
        <v>32</v>
      </c>
      <c r="P5645" s="237"/>
    </row>
    <row r="5646" s="83" customFormat="1" ht="18" customHeight="1" spans="1:16">
      <c r="A5646" s="24">
        <v>5641</v>
      </c>
      <c r="B5646" s="24" t="s">
        <v>23</v>
      </c>
      <c r="C5646" s="24" t="s">
        <v>24</v>
      </c>
      <c r="D5646" s="24" t="s">
        <v>25</v>
      </c>
      <c r="E5646" s="60" t="s">
        <v>4460</v>
      </c>
      <c r="F5646" s="60" t="s">
        <v>9600</v>
      </c>
      <c r="G5646" s="37" t="s">
        <v>9754</v>
      </c>
      <c r="H5646" s="24" t="s">
        <v>1583</v>
      </c>
      <c r="I5646" s="24">
        <v>5</v>
      </c>
      <c r="J5646" s="24" t="s">
        <v>9753</v>
      </c>
      <c r="K5646" s="60" t="s">
        <v>31</v>
      </c>
      <c r="L5646" s="238">
        <v>3</v>
      </c>
      <c r="M5646" s="27">
        <f t="shared" si="267"/>
        <v>390</v>
      </c>
      <c r="N5646" s="23"/>
      <c r="O5646" s="184" t="s">
        <v>32</v>
      </c>
      <c r="P5646" s="237"/>
    </row>
    <row r="5647" s="83" customFormat="1" ht="18" customHeight="1" spans="1:16">
      <c r="A5647" s="24">
        <v>5642</v>
      </c>
      <c r="B5647" s="24" t="s">
        <v>23</v>
      </c>
      <c r="C5647" s="24" t="s">
        <v>24</v>
      </c>
      <c r="D5647" s="24" t="s">
        <v>25</v>
      </c>
      <c r="E5647" s="24" t="s">
        <v>4460</v>
      </c>
      <c r="F5647" s="24" t="s">
        <v>9600</v>
      </c>
      <c r="G5647" s="37" t="s">
        <v>9755</v>
      </c>
      <c r="H5647" s="232" t="s">
        <v>194</v>
      </c>
      <c r="I5647" s="24">
        <v>2</v>
      </c>
      <c r="J5647" s="24" t="s">
        <v>9753</v>
      </c>
      <c r="K5647" s="60" t="s">
        <v>31</v>
      </c>
      <c r="L5647" s="238">
        <v>2</v>
      </c>
      <c r="M5647" s="27">
        <f t="shared" si="267"/>
        <v>260</v>
      </c>
      <c r="N5647" s="23"/>
      <c r="O5647" s="184" t="s">
        <v>32</v>
      </c>
      <c r="P5647" s="237"/>
    </row>
    <row r="5648" s="83" customFormat="1" ht="18" customHeight="1" spans="1:16">
      <c r="A5648" s="24">
        <v>5643</v>
      </c>
      <c r="B5648" s="24" t="s">
        <v>23</v>
      </c>
      <c r="C5648" s="24" t="s">
        <v>24</v>
      </c>
      <c r="D5648" s="24" t="s">
        <v>25</v>
      </c>
      <c r="E5648" s="60" t="s">
        <v>4460</v>
      </c>
      <c r="F5648" s="60" t="s">
        <v>9600</v>
      </c>
      <c r="G5648" s="37" t="s">
        <v>9756</v>
      </c>
      <c r="H5648" s="24" t="s">
        <v>9752</v>
      </c>
      <c r="I5648" s="24">
        <v>5</v>
      </c>
      <c r="J5648" s="24" t="s">
        <v>9753</v>
      </c>
      <c r="K5648" s="60" t="s">
        <v>31</v>
      </c>
      <c r="L5648" s="238">
        <v>3</v>
      </c>
      <c r="M5648" s="27">
        <f t="shared" si="267"/>
        <v>390</v>
      </c>
      <c r="N5648" s="23"/>
      <c r="O5648" s="184" t="s">
        <v>32</v>
      </c>
      <c r="P5648" s="237"/>
    </row>
    <row r="5649" s="83" customFormat="1" ht="18" customHeight="1" spans="1:16">
      <c r="A5649" s="24">
        <v>5644</v>
      </c>
      <c r="B5649" s="24" t="s">
        <v>23</v>
      </c>
      <c r="C5649" s="24" t="s">
        <v>24</v>
      </c>
      <c r="D5649" s="24" t="s">
        <v>25</v>
      </c>
      <c r="E5649" s="60" t="s">
        <v>4878</v>
      </c>
      <c r="F5649" s="60" t="s">
        <v>9600</v>
      </c>
      <c r="G5649" s="37" t="s">
        <v>9757</v>
      </c>
      <c r="H5649" s="24" t="s">
        <v>1583</v>
      </c>
      <c r="I5649" s="24">
        <v>4</v>
      </c>
      <c r="J5649" s="24" t="s">
        <v>9753</v>
      </c>
      <c r="K5649" s="60" t="s">
        <v>31</v>
      </c>
      <c r="L5649" s="238">
        <v>3</v>
      </c>
      <c r="M5649" s="27">
        <f t="shared" si="267"/>
        <v>390</v>
      </c>
      <c r="N5649" s="23"/>
      <c r="O5649" s="184" t="s">
        <v>32</v>
      </c>
      <c r="P5649" s="237"/>
    </row>
    <row r="5650" s="83" customFormat="1" ht="18" customHeight="1" spans="1:16">
      <c r="A5650" s="24">
        <v>5645</v>
      </c>
      <c r="B5650" s="24" t="s">
        <v>23</v>
      </c>
      <c r="C5650" s="24" t="s">
        <v>24</v>
      </c>
      <c r="D5650" s="24" t="s">
        <v>25</v>
      </c>
      <c r="E5650" s="60" t="s">
        <v>4460</v>
      </c>
      <c r="F5650" s="60" t="s">
        <v>9600</v>
      </c>
      <c r="G5650" s="37" t="s">
        <v>9758</v>
      </c>
      <c r="H5650" s="24" t="s">
        <v>9752</v>
      </c>
      <c r="I5650" s="24">
        <v>6</v>
      </c>
      <c r="J5650" s="24" t="s">
        <v>9753</v>
      </c>
      <c r="K5650" s="60" t="s">
        <v>31</v>
      </c>
      <c r="L5650" s="238">
        <v>4</v>
      </c>
      <c r="M5650" s="27">
        <f t="shared" si="267"/>
        <v>520</v>
      </c>
      <c r="N5650" s="23"/>
      <c r="O5650" s="184" t="s">
        <v>32</v>
      </c>
      <c r="P5650" s="237"/>
    </row>
    <row r="5651" s="83" customFormat="1" ht="18" customHeight="1" spans="1:16">
      <c r="A5651" s="24">
        <v>5646</v>
      </c>
      <c r="B5651" s="24" t="s">
        <v>23</v>
      </c>
      <c r="C5651" s="24" t="s">
        <v>24</v>
      </c>
      <c r="D5651" s="24" t="s">
        <v>25</v>
      </c>
      <c r="E5651" s="24" t="s">
        <v>4460</v>
      </c>
      <c r="F5651" s="24" t="s">
        <v>9600</v>
      </c>
      <c r="G5651" s="37" t="s">
        <v>9759</v>
      </c>
      <c r="H5651" s="24" t="s">
        <v>9752</v>
      </c>
      <c r="I5651" s="24">
        <v>4</v>
      </c>
      <c r="J5651" s="24" t="s">
        <v>9753</v>
      </c>
      <c r="K5651" s="60" t="s">
        <v>31</v>
      </c>
      <c r="L5651" s="238">
        <v>3</v>
      </c>
      <c r="M5651" s="27">
        <f t="shared" si="267"/>
        <v>390</v>
      </c>
      <c r="N5651" s="23"/>
      <c r="O5651" s="184" t="s">
        <v>32</v>
      </c>
      <c r="P5651" s="237"/>
    </row>
    <row r="5652" s="83" customFormat="1" ht="18" customHeight="1" spans="1:16">
      <c r="A5652" s="24">
        <v>5647</v>
      </c>
      <c r="B5652" s="24" t="s">
        <v>23</v>
      </c>
      <c r="C5652" s="24" t="s">
        <v>24</v>
      </c>
      <c r="D5652" s="24" t="s">
        <v>25</v>
      </c>
      <c r="E5652" s="60" t="s">
        <v>4460</v>
      </c>
      <c r="F5652" s="60" t="s">
        <v>9600</v>
      </c>
      <c r="G5652" s="37" t="s">
        <v>9760</v>
      </c>
      <c r="H5652" s="24" t="s">
        <v>9752</v>
      </c>
      <c r="I5652" s="24">
        <v>4</v>
      </c>
      <c r="J5652" s="24" t="s">
        <v>9753</v>
      </c>
      <c r="K5652" s="60" t="s">
        <v>31</v>
      </c>
      <c r="L5652" s="238">
        <v>4</v>
      </c>
      <c r="M5652" s="27">
        <f t="shared" si="267"/>
        <v>520</v>
      </c>
      <c r="N5652" s="23"/>
      <c r="O5652" s="184" t="s">
        <v>32</v>
      </c>
      <c r="P5652" s="237"/>
    </row>
    <row r="5653" s="83" customFormat="1" ht="18" customHeight="1" spans="1:16">
      <c r="A5653" s="24">
        <v>5648</v>
      </c>
      <c r="B5653" s="24" t="s">
        <v>23</v>
      </c>
      <c r="C5653" s="24" t="s">
        <v>24</v>
      </c>
      <c r="D5653" s="24" t="s">
        <v>25</v>
      </c>
      <c r="E5653" s="24" t="s">
        <v>4460</v>
      </c>
      <c r="F5653" s="24" t="s">
        <v>9600</v>
      </c>
      <c r="G5653" s="37" t="s">
        <v>9761</v>
      </c>
      <c r="H5653" s="232" t="s">
        <v>194</v>
      </c>
      <c r="I5653" s="24">
        <v>2</v>
      </c>
      <c r="J5653" s="24" t="s">
        <v>9753</v>
      </c>
      <c r="K5653" s="60" t="s">
        <v>31</v>
      </c>
      <c r="L5653" s="238">
        <v>1</v>
      </c>
      <c r="M5653" s="27">
        <f>L5653*312</f>
        <v>312</v>
      </c>
      <c r="N5653" s="23"/>
      <c r="O5653" s="184" t="s">
        <v>32</v>
      </c>
      <c r="P5653" s="237"/>
    </row>
    <row r="5654" s="83" customFormat="1" ht="18" customHeight="1" spans="1:16">
      <c r="A5654" s="24">
        <v>5649</v>
      </c>
      <c r="B5654" s="24" t="s">
        <v>23</v>
      </c>
      <c r="C5654" s="24" t="s">
        <v>24</v>
      </c>
      <c r="D5654" s="24" t="s">
        <v>25</v>
      </c>
      <c r="E5654" s="60" t="s">
        <v>4460</v>
      </c>
      <c r="F5654" s="60" t="s">
        <v>9600</v>
      </c>
      <c r="G5654" s="37" t="s">
        <v>9762</v>
      </c>
      <c r="H5654" s="24" t="s">
        <v>1583</v>
      </c>
      <c r="I5654" s="24">
        <v>6</v>
      </c>
      <c r="J5654" s="24" t="s">
        <v>9763</v>
      </c>
      <c r="K5654" s="60" t="s">
        <v>31</v>
      </c>
      <c r="L5654" s="238">
        <v>6</v>
      </c>
      <c r="M5654" s="27">
        <f t="shared" ref="M5654:M5664" si="268">L5654*130</f>
        <v>780</v>
      </c>
      <c r="N5654" s="23"/>
      <c r="O5654" s="184" t="s">
        <v>32</v>
      </c>
      <c r="P5654" s="237"/>
    </row>
    <row r="5655" s="83" customFormat="1" ht="18" customHeight="1" spans="1:16">
      <c r="A5655" s="24">
        <v>5650</v>
      </c>
      <c r="B5655" s="24" t="s">
        <v>23</v>
      </c>
      <c r="C5655" s="24" t="s">
        <v>24</v>
      </c>
      <c r="D5655" s="24" t="s">
        <v>25</v>
      </c>
      <c r="E5655" s="60" t="s">
        <v>4460</v>
      </c>
      <c r="F5655" s="60" t="s">
        <v>9600</v>
      </c>
      <c r="G5655" s="37" t="s">
        <v>9764</v>
      </c>
      <c r="H5655" s="24" t="s">
        <v>9752</v>
      </c>
      <c r="I5655" s="24">
        <v>5</v>
      </c>
      <c r="J5655" s="24" t="s">
        <v>9763</v>
      </c>
      <c r="K5655" s="60" t="s">
        <v>31</v>
      </c>
      <c r="L5655" s="238">
        <v>4</v>
      </c>
      <c r="M5655" s="27">
        <f t="shared" si="268"/>
        <v>520</v>
      </c>
      <c r="N5655" s="23"/>
      <c r="O5655" s="184" t="s">
        <v>32</v>
      </c>
      <c r="P5655" s="237"/>
    </row>
    <row r="5656" s="83" customFormat="1" ht="18" customHeight="1" spans="1:16">
      <c r="A5656" s="24">
        <v>5651</v>
      </c>
      <c r="B5656" s="24" t="s">
        <v>23</v>
      </c>
      <c r="C5656" s="24" t="s">
        <v>24</v>
      </c>
      <c r="D5656" s="24" t="s">
        <v>25</v>
      </c>
      <c r="E5656" s="60" t="s">
        <v>4460</v>
      </c>
      <c r="F5656" s="60" t="s">
        <v>9600</v>
      </c>
      <c r="G5656" s="37" t="s">
        <v>9765</v>
      </c>
      <c r="H5656" s="232" t="s">
        <v>194</v>
      </c>
      <c r="I5656" s="24">
        <v>2</v>
      </c>
      <c r="J5656" s="24" t="s">
        <v>9763</v>
      </c>
      <c r="K5656" s="60" t="s">
        <v>31</v>
      </c>
      <c r="L5656" s="238">
        <v>2</v>
      </c>
      <c r="M5656" s="27">
        <f t="shared" si="268"/>
        <v>260</v>
      </c>
      <c r="N5656" s="23"/>
      <c r="O5656" s="184" t="s">
        <v>32</v>
      </c>
      <c r="P5656" s="237"/>
    </row>
    <row r="5657" s="83" customFormat="1" ht="18" customHeight="1" spans="1:16">
      <c r="A5657" s="24">
        <v>5652</v>
      </c>
      <c r="B5657" s="24" t="s">
        <v>23</v>
      </c>
      <c r="C5657" s="24" t="s">
        <v>24</v>
      </c>
      <c r="D5657" s="24" t="s">
        <v>25</v>
      </c>
      <c r="E5657" s="60" t="s">
        <v>4460</v>
      </c>
      <c r="F5657" s="60" t="s">
        <v>9600</v>
      </c>
      <c r="G5657" s="37" t="s">
        <v>9766</v>
      </c>
      <c r="H5657" s="24" t="s">
        <v>9752</v>
      </c>
      <c r="I5657" s="24">
        <v>5</v>
      </c>
      <c r="J5657" s="24" t="s">
        <v>9763</v>
      </c>
      <c r="K5657" s="60" t="s">
        <v>31</v>
      </c>
      <c r="L5657" s="238">
        <v>5</v>
      </c>
      <c r="M5657" s="27">
        <f t="shared" si="268"/>
        <v>650</v>
      </c>
      <c r="N5657" s="23"/>
      <c r="O5657" s="184" t="s">
        <v>32</v>
      </c>
      <c r="P5657" s="237"/>
    </row>
    <row r="5658" s="83" customFormat="1" ht="18" customHeight="1" spans="1:16">
      <c r="A5658" s="24">
        <v>5653</v>
      </c>
      <c r="B5658" s="24" t="s">
        <v>23</v>
      </c>
      <c r="C5658" s="24" t="s">
        <v>24</v>
      </c>
      <c r="D5658" s="24" t="s">
        <v>25</v>
      </c>
      <c r="E5658" s="60" t="s">
        <v>4460</v>
      </c>
      <c r="F5658" s="60" t="s">
        <v>9600</v>
      </c>
      <c r="G5658" s="37" t="s">
        <v>9767</v>
      </c>
      <c r="H5658" s="232" t="s">
        <v>194</v>
      </c>
      <c r="I5658" s="24">
        <v>3</v>
      </c>
      <c r="J5658" s="24" t="s">
        <v>9763</v>
      </c>
      <c r="K5658" s="60" t="s">
        <v>31</v>
      </c>
      <c r="L5658" s="238">
        <v>3</v>
      </c>
      <c r="M5658" s="27">
        <f t="shared" si="268"/>
        <v>390</v>
      </c>
      <c r="N5658" s="23"/>
      <c r="O5658" s="184" t="s">
        <v>32</v>
      </c>
      <c r="P5658" s="237"/>
    </row>
    <row r="5659" s="83" customFormat="1" ht="18" customHeight="1" spans="1:16">
      <c r="A5659" s="24">
        <v>5654</v>
      </c>
      <c r="B5659" s="24" t="s">
        <v>23</v>
      </c>
      <c r="C5659" s="24" t="s">
        <v>24</v>
      </c>
      <c r="D5659" s="24" t="s">
        <v>25</v>
      </c>
      <c r="E5659" s="60" t="s">
        <v>4460</v>
      </c>
      <c r="F5659" s="60" t="s">
        <v>9600</v>
      </c>
      <c r="G5659" s="37" t="s">
        <v>9768</v>
      </c>
      <c r="H5659" s="24" t="s">
        <v>9752</v>
      </c>
      <c r="I5659" s="24">
        <v>4</v>
      </c>
      <c r="J5659" s="24" t="s">
        <v>9763</v>
      </c>
      <c r="K5659" s="60" t="s">
        <v>31</v>
      </c>
      <c r="L5659" s="238">
        <v>4</v>
      </c>
      <c r="M5659" s="27">
        <f t="shared" si="268"/>
        <v>520</v>
      </c>
      <c r="N5659" s="23"/>
      <c r="O5659" s="184" t="s">
        <v>32</v>
      </c>
      <c r="P5659" s="237"/>
    </row>
    <row r="5660" s="83" customFormat="1" ht="18" customHeight="1" spans="1:16">
      <c r="A5660" s="24">
        <v>5655</v>
      </c>
      <c r="B5660" s="24" t="s">
        <v>23</v>
      </c>
      <c r="C5660" s="24" t="s">
        <v>24</v>
      </c>
      <c r="D5660" s="24" t="s">
        <v>25</v>
      </c>
      <c r="E5660" s="60" t="s">
        <v>4460</v>
      </c>
      <c r="F5660" s="60" t="s">
        <v>9600</v>
      </c>
      <c r="G5660" s="37" t="s">
        <v>9769</v>
      </c>
      <c r="H5660" s="24" t="s">
        <v>9752</v>
      </c>
      <c r="I5660" s="24">
        <v>5</v>
      </c>
      <c r="J5660" s="24" t="s">
        <v>9763</v>
      </c>
      <c r="K5660" s="60" t="s">
        <v>31</v>
      </c>
      <c r="L5660" s="238">
        <v>5</v>
      </c>
      <c r="M5660" s="27">
        <f t="shared" si="268"/>
        <v>650</v>
      </c>
      <c r="N5660" s="23"/>
      <c r="O5660" s="184" t="s">
        <v>32</v>
      </c>
      <c r="P5660" s="237"/>
    </row>
    <row r="5661" s="83" customFormat="1" ht="18" customHeight="1" spans="1:16">
      <c r="A5661" s="24">
        <v>5656</v>
      </c>
      <c r="B5661" s="24" t="s">
        <v>23</v>
      </c>
      <c r="C5661" s="24" t="s">
        <v>24</v>
      </c>
      <c r="D5661" s="24" t="s">
        <v>25</v>
      </c>
      <c r="E5661" s="60" t="s">
        <v>4460</v>
      </c>
      <c r="F5661" s="60" t="s">
        <v>9600</v>
      </c>
      <c r="G5661" s="37" t="s">
        <v>9770</v>
      </c>
      <c r="H5661" s="232" t="s">
        <v>194</v>
      </c>
      <c r="I5661" s="24">
        <v>3</v>
      </c>
      <c r="J5661" s="24" t="s">
        <v>9763</v>
      </c>
      <c r="K5661" s="60" t="s">
        <v>31</v>
      </c>
      <c r="L5661" s="238">
        <v>3</v>
      </c>
      <c r="M5661" s="27">
        <f t="shared" si="268"/>
        <v>390</v>
      </c>
      <c r="N5661" s="23"/>
      <c r="O5661" s="184" t="s">
        <v>32</v>
      </c>
      <c r="P5661" s="237"/>
    </row>
    <row r="5662" s="83" customFormat="1" ht="18" customHeight="1" spans="1:16">
      <c r="A5662" s="24">
        <v>5657</v>
      </c>
      <c r="B5662" s="24" t="s">
        <v>23</v>
      </c>
      <c r="C5662" s="24" t="s">
        <v>24</v>
      </c>
      <c r="D5662" s="24" t="s">
        <v>25</v>
      </c>
      <c r="E5662" s="60" t="s">
        <v>4460</v>
      </c>
      <c r="F5662" s="60" t="s">
        <v>9600</v>
      </c>
      <c r="G5662" s="37" t="s">
        <v>9771</v>
      </c>
      <c r="H5662" s="232" t="s">
        <v>194</v>
      </c>
      <c r="I5662" s="24">
        <v>3</v>
      </c>
      <c r="J5662" s="24" t="s">
        <v>9763</v>
      </c>
      <c r="K5662" s="60" t="s">
        <v>31</v>
      </c>
      <c r="L5662" s="238">
        <v>3</v>
      </c>
      <c r="M5662" s="27">
        <f t="shared" si="268"/>
        <v>390</v>
      </c>
      <c r="N5662" s="23"/>
      <c r="O5662" s="184" t="s">
        <v>32</v>
      </c>
      <c r="P5662" s="237"/>
    </row>
    <row r="5663" s="83" customFormat="1" ht="18" customHeight="1" spans="1:16">
      <c r="A5663" s="24">
        <v>5658</v>
      </c>
      <c r="B5663" s="24" t="s">
        <v>23</v>
      </c>
      <c r="C5663" s="24" t="s">
        <v>24</v>
      </c>
      <c r="D5663" s="24" t="s">
        <v>25</v>
      </c>
      <c r="E5663" s="60" t="s">
        <v>4460</v>
      </c>
      <c r="F5663" s="60" t="s">
        <v>9600</v>
      </c>
      <c r="G5663" s="37" t="s">
        <v>9772</v>
      </c>
      <c r="H5663" s="24" t="s">
        <v>9752</v>
      </c>
      <c r="I5663" s="24">
        <v>4</v>
      </c>
      <c r="J5663" s="24" t="s">
        <v>9763</v>
      </c>
      <c r="K5663" s="60" t="s">
        <v>31</v>
      </c>
      <c r="L5663" s="238">
        <v>4</v>
      </c>
      <c r="M5663" s="27">
        <f t="shared" si="268"/>
        <v>520</v>
      </c>
      <c r="N5663" s="23"/>
      <c r="O5663" s="184" t="s">
        <v>32</v>
      </c>
      <c r="P5663" s="237"/>
    </row>
    <row r="5664" s="83" customFormat="1" ht="18" customHeight="1" spans="1:16">
      <c r="A5664" s="24">
        <v>5659</v>
      </c>
      <c r="B5664" s="24" t="s">
        <v>23</v>
      </c>
      <c r="C5664" s="24" t="s">
        <v>24</v>
      </c>
      <c r="D5664" s="24" t="s">
        <v>25</v>
      </c>
      <c r="E5664" s="60" t="s">
        <v>4460</v>
      </c>
      <c r="F5664" s="60" t="s">
        <v>9600</v>
      </c>
      <c r="G5664" s="37" t="s">
        <v>9773</v>
      </c>
      <c r="H5664" s="24" t="s">
        <v>9752</v>
      </c>
      <c r="I5664" s="24">
        <v>5</v>
      </c>
      <c r="J5664" s="24" t="s">
        <v>9774</v>
      </c>
      <c r="K5664" s="60" t="s">
        <v>31</v>
      </c>
      <c r="L5664" s="238">
        <v>5</v>
      </c>
      <c r="M5664" s="27">
        <f t="shared" si="268"/>
        <v>650</v>
      </c>
      <c r="N5664" s="23"/>
      <c r="O5664" s="184" t="s">
        <v>32</v>
      </c>
      <c r="P5664" s="237"/>
    </row>
    <row r="5665" s="83" customFormat="1" ht="18" customHeight="1" spans="1:16">
      <c r="A5665" s="24">
        <v>5660</v>
      </c>
      <c r="B5665" s="24" t="s">
        <v>23</v>
      </c>
      <c r="C5665" s="24" t="s">
        <v>24</v>
      </c>
      <c r="D5665" s="24" t="s">
        <v>25</v>
      </c>
      <c r="E5665" s="60" t="s">
        <v>4460</v>
      </c>
      <c r="F5665" s="60" t="s">
        <v>9600</v>
      </c>
      <c r="G5665" s="37" t="s">
        <v>9775</v>
      </c>
      <c r="H5665" s="24" t="s">
        <v>1583</v>
      </c>
      <c r="I5665" s="24">
        <v>2</v>
      </c>
      <c r="J5665" s="24" t="s">
        <v>9774</v>
      </c>
      <c r="K5665" s="60" t="s">
        <v>31</v>
      </c>
      <c r="L5665" s="238">
        <v>2</v>
      </c>
      <c r="M5665" s="27">
        <f>L5665*312</f>
        <v>624</v>
      </c>
      <c r="N5665" s="23"/>
      <c r="O5665" s="184" t="s">
        <v>32</v>
      </c>
      <c r="P5665" s="237"/>
    </row>
    <row r="5666" s="83" customFormat="1" ht="18" customHeight="1" spans="1:16">
      <c r="A5666" s="24">
        <v>5661</v>
      </c>
      <c r="B5666" s="24" t="s">
        <v>23</v>
      </c>
      <c r="C5666" s="24" t="s">
        <v>24</v>
      </c>
      <c r="D5666" s="24" t="s">
        <v>25</v>
      </c>
      <c r="E5666" s="60" t="s">
        <v>4460</v>
      </c>
      <c r="F5666" s="60" t="s">
        <v>9600</v>
      </c>
      <c r="G5666" s="37" t="s">
        <v>9776</v>
      </c>
      <c r="H5666" s="24" t="s">
        <v>9752</v>
      </c>
      <c r="I5666" s="24">
        <v>5</v>
      </c>
      <c r="J5666" s="24" t="s">
        <v>9774</v>
      </c>
      <c r="K5666" s="60" t="s">
        <v>31</v>
      </c>
      <c r="L5666" s="238">
        <v>5</v>
      </c>
      <c r="M5666" s="27">
        <f>L5666*130</f>
        <v>650</v>
      </c>
      <c r="N5666" s="23"/>
      <c r="O5666" s="184" t="s">
        <v>32</v>
      </c>
      <c r="P5666" s="237"/>
    </row>
    <row r="5667" s="83" customFormat="1" ht="18" customHeight="1" spans="1:16">
      <c r="A5667" s="24">
        <v>5662</v>
      </c>
      <c r="B5667" s="24" t="s">
        <v>23</v>
      </c>
      <c r="C5667" s="24" t="s">
        <v>24</v>
      </c>
      <c r="D5667" s="24" t="s">
        <v>25</v>
      </c>
      <c r="E5667" s="60" t="s">
        <v>4878</v>
      </c>
      <c r="F5667" s="60" t="s">
        <v>9600</v>
      </c>
      <c r="G5667" s="37" t="s">
        <v>9777</v>
      </c>
      <c r="H5667" s="232" t="s">
        <v>194</v>
      </c>
      <c r="I5667" s="24">
        <v>3</v>
      </c>
      <c r="J5667" s="24" t="s">
        <v>9774</v>
      </c>
      <c r="K5667" s="60" t="s">
        <v>31</v>
      </c>
      <c r="L5667" s="238">
        <v>3</v>
      </c>
      <c r="M5667" s="27">
        <f>L5667*130</f>
        <v>390</v>
      </c>
      <c r="N5667" s="23"/>
      <c r="O5667" s="184" t="s">
        <v>32</v>
      </c>
      <c r="P5667" s="237"/>
    </row>
    <row r="5668" s="83" customFormat="1" ht="18" customHeight="1" spans="1:16">
      <c r="A5668" s="24">
        <v>5663</v>
      </c>
      <c r="B5668" s="24" t="s">
        <v>23</v>
      </c>
      <c r="C5668" s="24" t="s">
        <v>24</v>
      </c>
      <c r="D5668" s="24" t="s">
        <v>25</v>
      </c>
      <c r="E5668" s="60" t="s">
        <v>4460</v>
      </c>
      <c r="F5668" s="60" t="s">
        <v>9600</v>
      </c>
      <c r="G5668" s="37" t="s">
        <v>9778</v>
      </c>
      <c r="H5668" s="24" t="s">
        <v>9752</v>
      </c>
      <c r="I5668" s="24">
        <v>5</v>
      </c>
      <c r="J5668" s="24" t="s">
        <v>9774</v>
      </c>
      <c r="K5668" s="60" t="s">
        <v>31</v>
      </c>
      <c r="L5668" s="238">
        <v>5</v>
      </c>
      <c r="M5668" s="27">
        <f>L5668*130</f>
        <v>650</v>
      </c>
      <c r="N5668" s="23"/>
      <c r="O5668" s="184" t="s">
        <v>32</v>
      </c>
      <c r="P5668" s="237"/>
    </row>
    <row r="5669" s="83" customFormat="1" ht="18" customHeight="1" spans="1:16">
      <c r="A5669" s="24">
        <v>5664</v>
      </c>
      <c r="B5669" s="24" t="s">
        <v>23</v>
      </c>
      <c r="C5669" s="24" t="s">
        <v>24</v>
      </c>
      <c r="D5669" s="24" t="s">
        <v>25</v>
      </c>
      <c r="E5669" s="60" t="s">
        <v>4878</v>
      </c>
      <c r="F5669" s="60" t="s">
        <v>9600</v>
      </c>
      <c r="G5669" s="37" t="s">
        <v>9779</v>
      </c>
      <c r="H5669" s="24" t="s">
        <v>51</v>
      </c>
      <c r="I5669" s="24">
        <v>3</v>
      </c>
      <c r="J5669" s="24" t="s">
        <v>9780</v>
      </c>
      <c r="K5669" s="60" t="s">
        <v>31</v>
      </c>
      <c r="L5669" s="238">
        <v>3</v>
      </c>
      <c r="M5669" s="27">
        <f>L5669*312</f>
        <v>936</v>
      </c>
      <c r="N5669" s="23"/>
      <c r="O5669" s="184" t="s">
        <v>32</v>
      </c>
      <c r="P5669" s="237"/>
    </row>
    <row r="5670" s="83" customFormat="1" ht="18" customHeight="1" spans="1:16">
      <c r="A5670" s="24">
        <v>5665</v>
      </c>
      <c r="B5670" s="24" t="s">
        <v>23</v>
      </c>
      <c r="C5670" s="24" t="s">
        <v>24</v>
      </c>
      <c r="D5670" s="24" t="s">
        <v>25</v>
      </c>
      <c r="E5670" s="60" t="s">
        <v>4460</v>
      </c>
      <c r="F5670" s="60" t="s">
        <v>9600</v>
      </c>
      <c r="G5670" s="37" t="s">
        <v>9781</v>
      </c>
      <c r="H5670" s="24" t="s">
        <v>1583</v>
      </c>
      <c r="I5670" s="24">
        <v>3</v>
      </c>
      <c r="J5670" s="24" t="s">
        <v>9780</v>
      </c>
      <c r="K5670" s="60" t="s">
        <v>31</v>
      </c>
      <c r="L5670" s="238">
        <v>3</v>
      </c>
      <c r="M5670" s="27">
        <f>L5670*312</f>
        <v>936</v>
      </c>
      <c r="N5670" s="23"/>
      <c r="O5670" s="184" t="s">
        <v>32</v>
      </c>
      <c r="P5670" s="237"/>
    </row>
    <row r="5671" s="83" customFormat="1" ht="18" customHeight="1" spans="1:16">
      <c r="A5671" s="24">
        <v>5666</v>
      </c>
      <c r="B5671" s="24" t="s">
        <v>23</v>
      </c>
      <c r="C5671" s="24" t="s">
        <v>24</v>
      </c>
      <c r="D5671" s="24" t="s">
        <v>25</v>
      </c>
      <c r="E5671" s="60" t="s">
        <v>4460</v>
      </c>
      <c r="F5671" s="60" t="s">
        <v>9600</v>
      </c>
      <c r="G5671" s="37" t="s">
        <v>9782</v>
      </c>
      <c r="H5671" s="24" t="s">
        <v>1583</v>
      </c>
      <c r="I5671" s="24">
        <v>1</v>
      </c>
      <c r="J5671" s="24" t="s">
        <v>9780</v>
      </c>
      <c r="K5671" s="60" t="s">
        <v>31</v>
      </c>
      <c r="L5671" s="238">
        <v>1</v>
      </c>
      <c r="M5671" s="27">
        <f>L5671*312</f>
        <v>312</v>
      </c>
      <c r="N5671" s="23"/>
      <c r="O5671" s="184" t="s">
        <v>32</v>
      </c>
      <c r="P5671" s="237"/>
    </row>
    <row r="5672" s="83" customFormat="1" ht="18" customHeight="1" spans="1:16">
      <c r="A5672" s="24">
        <v>5667</v>
      </c>
      <c r="B5672" s="24" t="s">
        <v>23</v>
      </c>
      <c r="C5672" s="24" t="s">
        <v>24</v>
      </c>
      <c r="D5672" s="24" t="s">
        <v>25</v>
      </c>
      <c r="E5672" s="60" t="s">
        <v>4460</v>
      </c>
      <c r="F5672" s="60" t="s">
        <v>9600</v>
      </c>
      <c r="G5672" s="37" t="s">
        <v>9783</v>
      </c>
      <c r="H5672" s="24" t="s">
        <v>1583</v>
      </c>
      <c r="I5672" s="24">
        <v>1</v>
      </c>
      <c r="J5672" s="24" t="s">
        <v>9780</v>
      </c>
      <c r="K5672" s="60" t="s">
        <v>31</v>
      </c>
      <c r="L5672" s="238">
        <v>1</v>
      </c>
      <c r="M5672" s="27">
        <f>L5672*312</f>
        <v>312</v>
      </c>
      <c r="N5672" s="23"/>
      <c r="O5672" s="184" t="s">
        <v>32</v>
      </c>
      <c r="P5672" s="237"/>
    </row>
    <row r="5673" s="83" customFormat="1" ht="18" customHeight="1" spans="1:16">
      <c r="A5673" s="24">
        <v>5668</v>
      </c>
      <c r="B5673" s="24" t="s">
        <v>23</v>
      </c>
      <c r="C5673" s="24" t="s">
        <v>24</v>
      </c>
      <c r="D5673" s="24" t="s">
        <v>25</v>
      </c>
      <c r="E5673" s="60" t="s">
        <v>4460</v>
      </c>
      <c r="F5673" s="60" t="s">
        <v>9600</v>
      </c>
      <c r="G5673" s="37" t="s">
        <v>9784</v>
      </c>
      <c r="H5673" s="24" t="s">
        <v>1583</v>
      </c>
      <c r="I5673" s="24">
        <v>2</v>
      </c>
      <c r="J5673" s="24" t="s">
        <v>9780</v>
      </c>
      <c r="K5673" s="60" t="s">
        <v>31</v>
      </c>
      <c r="L5673" s="238">
        <v>2</v>
      </c>
      <c r="M5673" s="27">
        <f>L5673*312</f>
        <v>624</v>
      </c>
      <c r="N5673" s="23"/>
      <c r="O5673" s="184" t="s">
        <v>32</v>
      </c>
      <c r="P5673" s="237"/>
    </row>
    <row r="5674" s="83" customFormat="1" ht="18" customHeight="1" spans="1:16">
      <c r="A5674" s="24">
        <v>5669</v>
      </c>
      <c r="B5674" s="24" t="s">
        <v>23</v>
      </c>
      <c r="C5674" s="24" t="s">
        <v>24</v>
      </c>
      <c r="D5674" s="24" t="s">
        <v>25</v>
      </c>
      <c r="E5674" s="60" t="s">
        <v>4460</v>
      </c>
      <c r="F5674" s="60" t="s">
        <v>9600</v>
      </c>
      <c r="G5674" s="37" t="s">
        <v>9785</v>
      </c>
      <c r="H5674" s="232" t="s">
        <v>194</v>
      </c>
      <c r="I5674" s="24">
        <v>3</v>
      </c>
      <c r="J5674" s="24" t="s">
        <v>9780</v>
      </c>
      <c r="K5674" s="60" t="s">
        <v>31</v>
      </c>
      <c r="L5674" s="238">
        <v>3</v>
      </c>
      <c r="M5674" s="27">
        <f>L5674*130</f>
        <v>390</v>
      </c>
      <c r="N5674" s="23"/>
      <c r="O5674" s="184" t="s">
        <v>32</v>
      </c>
      <c r="P5674" s="237"/>
    </row>
    <row r="5675" s="83" customFormat="1" ht="18" customHeight="1" spans="1:16">
      <c r="A5675" s="24">
        <v>5670</v>
      </c>
      <c r="B5675" s="24" t="s">
        <v>23</v>
      </c>
      <c r="C5675" s="24" t="s">
        <v>24</v>
      </c>
      <c r="D5675" s="24" t="s">
        <v>25</v>
      </c>
      <c r="E5675" s="60" t="s">
        <v>4460</v>
      </c>
      <c r="F5675" s="60" t="s">
        <v>9600</v>
      </c>
      <c r="G5675" s="37" t="s">
        <v>9786</v>
      </c>
      <c r="H5675" s="24" t="s">
        <v>9752</v>
      </c>
      <c r="I5675" s="24">
        <v>6</v>
      </c>
      <c r="J5675" s="24" t="s">
        <v>9780</v>
      </c>
      <c r="K5675" s="60" t="s">
        <v>31</v>
      </c>
      <c r="L5675" s="238">
        <v>5</v>
      </c>
      <c r="M5675" s="27">
        <f>L5675*130</f>
        <v>650</v>
      </c>
      <c r="N5675" s="23"/>
      <c r="O5675" s="184" t="s">
        <v>32</v>
      </c>
      <c r="P5675" s="237"/>
    </row>
    <row r="5676" s="83" customFormat="1" ht="18" customHeight="1" spans="1:16">
      <c r="A5676" s="24">
        <v>5671</v>
      </c>
      <c r="B5676" s="24" t="s">
        <v>23</v>
      </c>
      <c r="C5676" s="24" t="s">
        <v>24</v>
      </c>
      <c r="D5676" s="24" t="s">
        <v>25</v>
      </c>
      <c r="E5676" s="60" t="s">
        <v>4460</v>
      </c>
      <c r="F5676" s="60" t="s">
        <v>9600</v>
      </c>
      <c r="G5676" s="37" t="s">
        <v>9787</v>
      </c>
      <c r="H5676" s="24" t="s">
        <v>1583</v>
      </c>
      <c r="I5676" s="24">
        <v>3</v>
      </c>
      <c r="J5676" s="24" t="s">
        <v>9780</v>
      </c>
      <c r="K5676" s="60" t="s">
        <v>31</v>
      </c>
      <c r="L5676" s="238">
        <v>3</v>
      </c>
      <c r="M5676" s="27">
        <f>L5676*312</f>
        <v>936</v>
      </c>
      <c r="N5676" s="23"/>
      <c r="O5676" s="184" t="s">
        <v>32</v>
      </c>
      <c r="P5676" s="237"/>
    </row>
    <row r="5677" s="83" customFormat="1" ht="18" customHeight="1" spans="1:16">
      <c r="A5677" s="24">
        <v>5672</v>
      </c>
      <c r="B5677" s="24" t="s">
        <v>23</v>
      </c>
      <c r="C5677" s="24" t="s">
        <v>24</v>
      </c>
      <c r="D5677" s="24" t="s">
        <v>25</v>
      </c>
      <c r="E5677" s="60" t="s">
        <v>4460</v>
      </c>
      <c r="F5677" s="60" t="s">
        <v>9600</v>
      </c>
      <c r="G5677" s="37" t="s">
        <v>9788</v>
      </c>
      <c r="H5677" s="24" t="s">
        <v>9752</v>
      </c>
      <c r="I5677" s="24">
        <v>4</v>
      </c>
      <c r="J5677" s="24" t="s">
        <v>9780</v>
      </c>
      <c r="K5677" s="60" t="s">
        <v>31</v>
      </c>
      <c r="L5677" s="238">
        <v>4</v>
      </c>
      <c r="M5677" s="27">
        <f>L5677*130</f>
        <v>520</v>
      </c>
      <c r="N5677" s="23"/>
      <c r="O5677" s="184" t="s">
        <v>32</v>
      </c>
      <c r="P5677" s="237"/>
    </row>
    <row r="5678" s="83" customFormat="1" ht="18" customHeight="1" spans="1:16">
      <c r="A5678" s="24">
        <v>5673</v>
      </c>
      <c r="B5678" s="24" t="s">
        <v>23</v>
      </c>
      <c r="C5678" s="24" t="s">
        <v>24</v>
      </c>
      <c r="D5678" s="24" t="s">
        <v>25</v>
      </c>
      <c r="E5678" s="60" t="s">
        <v>4878</v>
      </c>
      <c r="F5678" s="60" t="s">
        <v>9600</v>
      </c>
      <c r="G5678" s="37" t="s">
        <v>9789</v>
      </c>
      <c r="H5678" s="24" t="s">
        <v>9752</v>
      </c>
      <c r="I5678" s="24">
        <v>4</v>
      </c>
      <c r="J5678" s="24" t="s">
        <v>9780</v>
      </c>
      <c r="K5678" s="60" t="s">
        <v>31</v>
      </c>
      <c r="L5678" s="238">
        <v>4</v>
      </c>
      <c r="M5678" s="27">
        <f>L5678*130</f>
        <v>520</v>
      </c>
      <c r="N5678" s="23"/>
      <c r="O5678" s="184" t="s">
        <v>32</v>
      </c>
      <c r="P5678" s="237"/>
    </row>
    <row r="5679" s="83" customFormat="1" ht="18" customHeight="1" spans="1:16">
      <c r="A5679" s="24">
        <v>5674</v>
      </c>
      <c r="B5679" s="24" t="s">
        <v>23</v>
      </c>
      <c r="C5679" s="24" t="s">
        <v>24</v>
      </c>
      <c r="D5679" s="24" t="s">
        <v>25</v>
      </c>
      <c r="E5679" s="60" t="s">
        <v>4460</v>
      </c>
      <c r="F5679" s="60" t="s">
        <v>9600</v>
      </c>
      <c r="G5679" s="37" t="s">
        <v>9790</v>
      </c>
      <c r="H5679" s="24" t="s">
        <v>9752</v>
      </c>
      <c r="I5679" s="24">
        <v>7</v>
      </c>
      <c r="J5679" s="24" t="s">
        <v>9780</v>
      </c>
      <c r="K5679" s="60" t="s">
        <v>31</v>
      </c>
      <c r="L5679" s="238">
        <v>6</v>
      </c>
      <c r="M5679" s="27">
        <f>L5679*130</f>
        <v>780</v>
      </c>
      <c r="N5679" s="23"/>
      <c r="O5679" s="184" t="s">
        <v>32</v>
      </c>
      <c r="P5679" s="237"/>
    </row>
    <row r="5680" s="83" customFormat="1" ht="18" customHeight="1" spans="1:16">
      <c r="A5680" s="24">
        <v>5675</v>
      </c>
      <c r="B5680" s="24" t="s">
        <v>23</v>
      </c>
      <c r="C5680" s="24" t="s">
        <v>24</v>
      </c>
      <c r="D5680" s="24" t="s">
        <v>25</v>
      </c>
      <c r="E5680" s="60" t="s">
        <v>4460</v>
      </c>
      <c r="F5680" s="60" t="s">
        <v>9600</v>
      </c>
      <c r="G5680" s="37" t="s">
        <v>9791</v>
      </c>
      <c r="H5680" s="232" t="s">
        <v>194</v>
      </c>
      <c r="I5680" s="24">
        <v>2</v>
      </c>
      <c r="J5680" s="24" t="s">
        <v>9780</v>
      </c>
      <c r="K5680" s="60" t="s">
        <v>31</v>
      </c>
      <c r="L5680" s="238">
        <v>2</v>
      </c>
      <c r="M5680" s="27">
        <f>L5680*130</f>
        <v>260</v>
      </c>
      <c r="N5680" s="23"/>
      <c r="O5680" s="184" t="s">
        <v>32</v>
      </c>
      <c r="P5680" s="237"/>
    </row>
    <row r="5681" s="83" customFormat="1" ht="18" customHeight="1" spans="1:16">
      <c r="A5681" s="24">
        <v>5676</v>
      </c>
      <c r="B5681" s="24" t="s">
        <v>23</v>
      </c>
      <c r="C5681" s="24" t="s">
        <v>24</v>
      </c>
      <c r="D5681" s="24" t="s">
        <v>25</v>
      </c>
      <c r="E5681" s="60" t="s">
        <v>4460</v>
      </c>
      <c r="F5681" s="60" t="s">
        <v>9600</v>
      </c>
      <c r="G5681" s="37" t="s">
        <v>9792</v>
      </c>
      <c r="H5681" s="24" t="s">
        <v>1583</v>
      </c>
      <c r="I5681" s="24">
        <v>2</v>
      </c>
      <c r="J5681" s="24" t="s">
        <v>9780</v>
      </c>
      <c r="K5681" s="60" t="s">
        <v>31</v>
      </c>
      <c r="L5681" s="238">
        <v>2</v>
      </c>
      <c r="M5681" s="27">
        <f>L5681*312</f>
        <v>624</v>
      </c>
      <c r="N5681" s="23"/>
      <c r="O5681" s="184" t="s">
        <v>32</v>
      </c>
      <c r="P5681" s="237"/>
    </row>
    <row r="5682" s="83" customFormat="1" ht="18" customHeight="1" spans="1:16">
      <c r="A5682" s="24">
        <v>5677</v>
      </c>
      <c r="B5682" s="24" t="s">
        <v>23</v>
      </c>
      <c r="C5682" s="24" t="s">
        <v>24</v>
      </c>
      <c r="D5682" s="24" t="s">
        <v>25</v>
      </c>
      <c r="E5682" s="60" t="s">
        <v>4460</v>
      </c>
      <c r="F5682" s="60" t="s">
        <v>9600</v>
      </c>
      <c r="G5682" s="37" t="s">
        <v>9793</v>
      </c>
      <c r="H5682" s="232" t="s">
        <v>194</v>
      </c>
      <c r="I5682" s="24">
        <v>2</v>
      </c>
      <c r="J5682" s="24" t="s">
        <v>9780</v>
      </c>
      <c r="K5682" s="60" t="s">
        <v>31</v>
      </c>
      <c r="L5682" s="238">
        <v>2</v>
      </c>
      <c r="M5682" s="27">
        <f t="shared" ref="M5682:M5693" si="269">L5682*130</f>
        <v>260</v>
      </c>
      <c r="N5682" s="23"/>
      <c r="O5682" s="184" t="s">
        <v>32</v>
      </c>
      <c r="P5682" s="237"/>
    </row>
    <row r="5683" s="83" customFormat="1" ht="18" customHeight="1" spans="1:16">
      <c r="A5683" s="24">
        <v>5678</v>
      </c>
      <c r="B5683" s="24" t="s">
        <v>23</v>
      </c>
      <c r="C5683" s="24" t="s">
        <v>24</v>
      </c>
      <c r="D5683" s="24" t="s">
        <v>25</v>
      </c>
      <c r="E5683" s="60" t="s">
        <v>4460</v>
      </c>
      <c r="F5683" s="60" t="s">
        <v>9600</v>
      </c>
      <c r="G5683" s="37" t="s">
        <v>9794</v>
      </c>
      <c r="H5683" s="232" t="s">
        <v>194</v>
      </c>
      <c r="I5683" s="24">
        <v>3</v>
      </c>
      <c r="J5683" s="24" t="s">
        <v>9780</v>
      </c>
      <c r="K5683" s="60" t="s">
        <v>31</v>
      </c>
      <c r="L5683" s="238">
        <v>3</v>
      </c>
      <c r="M5683" s="27">
        <f t="shared" si="269"/>
        <v>390</v>
      </c>
      <c r="N5683" s="23"/>
      <c r="O5683" s="184" t="s">
        <v>32</v>
      </c>
      <c r="P5683" s="237"/>
    </row>
    <row r="5684" s="83" customFormat="1" ht="18" customHeight="1" spans="1:16">
      <c r="A5684" s="24">
        <v>5679</v>
      </c>
      <c r="B5684" s="24" t="s">
        <v>23</v>
      </c>
      <c r="C5684" s="24" t="s">
        <v>24</v>
      </c>
      <c r="D5684" s="24" t="s">
        <v>25</v>
      </c>
      <c r="E5684" s="60" t="s">
        <v>4460</v>
      </c>
      <c r="F5684" s="60" t="s">
        <v>9600</v>
      </c>
      <c r="G5684" s="37" t="s">
        <v>9795</v>
      </c>
      <c r="H5684" s="24" t="s">
        <v>9752</v>
      </c>
      <c r="I5684" s="24">
        <v>5</v>
      </c>
      <c r="J5684" s="24" t="s">
        <v>9780</v>
      </c>
      <c r="K5684" s="60" t="s">
        <v>31</v>
      </c>
      <c r="L5684" s="238">
        <v>5</v>
      </c>
      <c r="M5684" s="27">
        <f t="shared" si="269"/>
        <v>650</v>
      </c>
      <c r="N5684" s="23"/>
      <c r="O5684" s="184" t="s">
        <v>32</v>
      </c>
      <c r="P5684" s="237"/>
    </row>
    <row r="5685" s="83" customFormat="1" ht="18" customHeight="1" spans="1:16">
      <c r="A5685" s="24">
        <v>5680</v>
      </c>
      <c r="B5685" s="24" t="s">
        <v>23</v>
      </c>
      <c r="C5685" s="24" t="s">
        <v>24</v>
      </c>
      <c r="D5685" s="24" t="s">
        <v>25</v>
      </c>
      <c r="E5685" s="60" t="s">
        <v>4460</v>
      </c>
      <c r="F5685" s="60" t="s">
        <v>9600</v>
      </c>
      <c r="G5685" s="37" t="s">
        <v>9796</v>
      </c>
      <c r="H5685" s="232" t="s">
        <v>194</v>
      </c>
      <c r="I5685" s="24">
        <v>2</v>
      </c>
      <c r="J5685" s="24" t="s">
        <v>9780</v>
      </c>
      <c r="K5685" s="60" t="s">
        <v>31</v>
      </c>
      <c r="L5685" s="238">
        <v>2</v>
      </c>
      <c r="M5685" s="27">
        <f t="shared" si="269"/>
        <v>260</v>
      </c>
      <c r="N5685" s="23"/>
      <c r="O5685" s="184" t="s">
        <v>32</v>
      </c>
      <c r="P5685" s="237"/>
    </row>
    <row r="5686" s="83" customFormat="1" ht="18" customHeight="1" spans="1:16">
      <c r="A5686" s="24">
        <v>5681</v>
      </c>
      <c r="B5686" s="24" t="s">
        <v>23</v>
      </c>
      <c r="C5686" s="24" t="s">
        <v>24</v>
      </c>
      <c r="D5686" s="24" t="s">
        <v>25</v>
      </c>
      <c r="E5686" s="60" t="s">
        <v>4460</v>
      </c>
      <c r="F5686" s="60" t="s">
        <v>9600</v>
      </c>
      <c r="G5686" s="37" t="s">
        <v>9797</v>
      </c>
      <c r="H5686" s="232" t="s">
        <v>194</v>
      </c>
      <c r="I5686" s="24">
        <v>3</v>
      </c>
      <c r="J5686" s="24" t="s">
        <v>9780</v>
      </c>
      <c r="K5686" s="60" t="s">
        <v>31</v>
      </c>
      <c r="L5686" s="238">
        <v>3</v>
      </c>
      <c r="M5686" s="27">
        <f t="shared" si="269"/>
        <v>390</v>
      </c>
      <c r="N5686" s="23"/>
      <c r="O5686" s="184" t="s">
        <v>32</v>
      </c>
      <c r="P5686" s="237"/>
    </row>
    <row r="5687" s="83" customFormat="1" ht="18" customHeight="1" spans="1:16">
      <c r="A5687" s="24">
        <v>5682</v>
      </c>
      <c r="B5687" s="24" t="s">
        <v>23</v>
      </c>
      <c r="C5687" s="24" t="s">
        <v>24</v>
      </c>
      <c r="D5687" s="24" t="s">
        <v>25</v>
      </c>
      <c r="E5687" s="60" t="s">
        <v>4460</v>
      </c>
      <c r="F5687" s="60" t="s">
        <v>9600</v>
      </c>
      <c r="G5687" s="37" t="s">
        <v>8526</v>
      </c>
      <c r="H5687" s="232" t="s">
        <v>194</v>
      </c>
      <c r="I5687" s="24">
        <v>2</v>
      </c>
      <c r="J5687" s="24" t="s">
        <v>9780</v>
      </c>
      <c r="K5687" s="60" t="s">
        <v>31</v>
      </c>
      <c r="L5687" s="238">
        <v>2</v>
      </c>
      <c r="M5687" s="27">
        <f t="shared" si="269"/>
        <v>260</v>
      </c>
      <c r="N5687" s="23"/>
      <c r="O5687" s="184" t="s">
        <v>32</v>
      </c>
      <c r="P5687" s="237"/>
    </row>
    <row r="5688" s="83" customFormat="1" ht="18" customHeight="1" spans="1:16">
      <c r="A5688" s="24">
        <v>5683</v>
      </c>
      <c r="B5688" s="24" t="s">
        <v>23</v>
      </c>
      <c r="C5688" s="24" t="s">
        <v>24</v>
      </c>
      <c r="D5688" s="24" t="s">
        <v>25</v>
      </c>
      <c r="E5688" s="60" t="s">
        <v>4460</v>
      </c>
      <c r="F5688" s="60" t="s">
        <v>9600</v>
      </c>
      <c r="G5688" s="37" t="s">
        <v>9798</v>
      </c>
      <c r="H5688" s="24" t="s">
        <v>9752</v>
      </c>
      <c r="I5688" s="24">
        <v>7</v>
      </c>
      <c r="J5688" s="24" t="s">
        <v>9780</v>
      </c>
      <c r="K5688" s="60" t="s">
        <v>31</v>
      </c>
      <c r="L5688" s="238">
        <v>7</v>
      </c>
      <c r="M5688" s="27">
        <f t="shared" si="269"/>
        <v>910</v>
      </c>
      <c r="N5688" s="23"/>
      <c r="O5688" s="184" t="s">
        <v>32</v>
      </c>
      <c r="P5688" s="237"/>
    </row>
    <row r="5689" s="83" customFormat="1" ht="18" customHeight="1" spans="1:16">
      <c r="A5689" s="24">
        <v>5684</v>
      </c>
      <c r="B5689" s="24" t="s">
        <v>23</v>
      </c>
      <c r="C5689" s="24" t="s">
        <v>24</v>
      </c>
      <c r="D5689" s="24" t="s">
        <v>25</v>
      </c>
      <c r="E5689" s="24" t="s">
        <v>4460</v>
      </c>
      <c r="F5689" s="24" t="s">
        <v>9600</v>
      </c>
      <c r="G5689" s="37" t="s">
        <v>9799</v>
      </c>
      <c r="H5689" s="24" t="s">
        <v>194</v>
      </c>
      <c r="I5689" s="24">
        <v>4</v>
      </c>
      <c r="J5689" s="24" t="s">
        <v>9800</v>
      </c>
      <c r="K5689" s="60" t="s">
        <v>31</v>
      </c>
      <c r="L5689" s="238">
        <v>4</v>
      </c>
      <c r="M5689" s="27">
        <f t="shared" si="269"/>
        <v>520</v>
      </c>
      <c r="N5689" s="23"/>
      <c r="O5689" s="184" t="s">
        <v>32</v>
      </c>
      <c r="P5689" s="237"/>
    </row>
    <row r="5690" s="83" customFormat="1" ht="18" customHeight="1" spans="1:16">
      <c r="A5690" s="24">
        <v>5685</v>
      </c>
      <c r="B5690" s="24" t="s">
        <v>23</v>
      </c>
      <c r="C5690" s="24" t="s">
        <v>24</v>
      </c>
      <c r="D5690" s="24" t="s">
        <v>25</v>
      </c>
      <c r="E5690" s="60" t="s">
        <v>4460</v>
      </c>
      <c r="F5690" s="60" t="s">
        <v>9600</v>
      </c>
      <c r="G5690" s="37" t="s">
        <v>9801</v>
      </c>
      <c r="H5690" s="24" t="s">
        <v>194</v>
      </c>
      <c r="I5690" s="24">
        <v>4</v>
      </c>
      <c r="J5690" s="24" t="s">
        <v>9800</v>
      </c>
      <c r="K5690" s="60" t="s">
        <v>31</v>
      </c>
      <c r="L5690" s="238">
        <v>4</v>
      </c>
      <c r="M5690" s="27">
        <f t="shared" si="269"/>
        <v>520</v>
      </c>
      <c r="N5690" s="23"/>
      <c r="O5690" s="184" t="s">
        <v>32</v>
      </c>
      <c r="P5690" s="237"/>
    </row>
    <row r="5691" s="83" customFormat="1" ht="18" customHeight="1" spans="1:16">
      <c r="A5691" s="24">
        <v>5686</v>
      </c>
      <c r="B5691" s="24" t="s">
        <v>23</v>
      </c>
      <c r="C5691" s="24" t="s">
        <v>24</v>
      </c>
      <c r="D5691" s="24" t="s">
        <v>25</v>
      </c>
      <c r="E5691" s="60" t="s">
        <v>4460</v>
      </c>
      <c r="F5691" s="60" t="s">
        <v>9600</v>
      </c>
      <c r="G5691" s="37" t="s">
        <v>9802</v>
      </c>
      <c r="H5691" s="24" t="s">
        <v>194</v>
      </c>
      <c r="I5691" s="24">
        <v>4</v>
      </c>
      <c r="J5691" s="24" t="s">
        <v>9800</v>
      </c>
      <c r="K5691" s="60" t="s">
        <v>31</v>
      </c>
      <c r="L5691" s="238">
        <v>4</v>
      </c>
      <c r="M5691" s="27">
        <f t="shared" si="269"/>
        <v>520</v>
      </c>
      <c r="N5691" s="23"/>
      <c r="O5691" s="184" t="s">
        <v>32</v>
      </c>
      <c r="P5691" s="237"/>
    </row>
    <row r="5692" s="83" customFormat="1" ht="18" customHeight="1" spans="1:16">
      <c r="A5692" s="24">
        <v>5687</v>
      </c>
      <c r="B5692" s="24" t="s">
        <v>23</v>
      </c>
      <c r="C5692" s="24" t="s">
        <v>24</v>
      </c>
      <c r="D5692" s="24" t="s">
        <v>25</v>
      </c>
      <c r="E5692" s="60" t="s">
        <v>4460</v>
      </c>
      <c r="F5692" s="60" t="s">
        <v>9600</v>
      </c>
      <c r="G5692" s="37" t="s">
        <v>9803</v>
      </c>
      <c r="H5692" s="24" t="s">
        <v>194</v>
      </c>
      <c r="I5692" s="24">
        <v>4</v>
      </c>
      <c r="J5692" s="24" t="s">
        <v>9800</v>
      </c>
      <c r="K5692" s="60" t="s">
        <v>31</v>
      </c>
      <c r="L5692" s="238">
        <v>3</v>
      </c>
      <c r="M5692" s="27">
        <f t="shared" si="269"/>
        <v>390</v>
      </c>
      <c r="N5692" s="23"/>
      <c r="O5692" s="184" t="s">
        <v>32</v>
      </c>
      <c r="P5692" s="237"/>
    </row>
    <row r="5693" s="83" customFormat="1" ht="18" customHeight="1" spans="1:16">
      <c r="A5693" s="24">
        <v>5688</v>
      </c>
      <c r="B5693" s="24" t="s">
        <v>23</v>
      </c>
      <c r="C5693" s="24" t="s">
        <v>24</v>
      </c>
      <c r="D5693" s="24" t="s">
        <v>25</v>
      </c>
      <c r="E5693" s="24" t="s">
        <v>4460</v>
      </c>
      <c r="F5693" s="24" t="s">
        <v>9600</v>
      </c>
      <c r="G5693" s="37" t="s">
        <v>9804</v>
      </c>
      <c r="H5693" s="232" t="s">
        <v>194</v>
      </c>
      <c r="I5693" s="24">
        <v>3</v>
      </c>
      <c r="J5693" s="24" t="s">
        <v>9800</v>
      </c>
      <c r="K5693" s="60" t="s">
        <v>31</v>
      </c>
      <c r="L5693" s="238">
        <v>2</v>
      </c>
      <c r="M5693" s="27">
        <f t="shared" si="269"/>
        <v>260</v>
      </c>
      <c r="N5693" s="23"/>
      <c r="O5693" s="184" t="s">
        <v>32</v>
      </c>
      <c r="P5693" s="237"/>
    </row>
    <row r="5694" s="83" customFormat="1" ht="18" customHeight="1" spans="1:16">
      <c r="A5694" s="24">
        <v>5689</v>
      </c>
      <c r="B5694" s="24" t="s">
        <v>23</v>
      </c>
      <c r="C5694" s="24" t="s">
        <v>24</v>
      </c>
      <c r="D5694" s="24" t="s">
        <v>25</v>
      </c>
      <c r="E5694" s="60" t="s">
        <v>4460</v>
      </c>
      <c r="F5694" s="60" t="s">
        <v>9600</v>
      </c>
      <c r="G5694" s="37" t="s">
        <v>9805</v>
      </c>
      <c r="H5694" s="24" t="s">
        <v>1583</v>
      </c>
      <c r="I5694" s="24">
        <v>3</v>
      </c>
      <c r="J5694" s="24" t="s">
        <v>9800</v>
      </c>
      <c r="K5694" s="60" t="s">
        <v>31</v>
      </c>
      <c r="L5694" s="238">
        <v>3</v>
      </c>
      <c r="M5694" s="27">
        <f>L5694*312</f>
        <v>936</v>
      </c>
      <c r="N5694" s="23"/>
      <c r="O5694" s="184" t="s">
        <v>32</v>
      </c>
      <c r="P5694" s="237"/>
    </row>
    <row r="5695" s="83" customFormat="1" ht="18" customHeight="1" spans="1:16">
      <c r="A5695" s="24">
        <v>5690</v>
      </c>
      <c r="B5695" s="24" t="s">
        <v>23</v>
      </c>
      <c r="C5695" s="24" t="s">
        <v>24</v>
      </c>
      <c r="D5695" s="24" t="s">
        <v>25</v>
      </c>
      <c r="E5695" s="60" t="s">
        <v>4460</v>
      </c>
      <c r="F5695" s="60" t="s">
        <v>9600</v>
      </c>
      <c r="G5695" s="37" t="s">
        <v>9806</v>
      </c>
      <c r="H5695" s="232" t="s">
        <v>194</v>
      </c>
      <c r="I5695" s="24">
        <v>4</v>
      </c>
      <c r="J5695" s="24" t="s">
        <v>9807</v>
      </c>
      <c r="K5695" s="60" t="s">
        <v>31</v>
      </c>
      <c r="L5695" s="238">
        <v>2</v>
      </c>
      <c r="M5695" s="27">
        <f>L5695*130</f>
        <v>260</v>
      </c>
      <c r="N5695" s="23"/>
      <c r="O5695" s="184" t="s">
        <v>32</v>
      </c>
      <c r="P5695" s="237"/>
    </row>
    <row r="5696" s="83" customFormat="1" ht="18" customHeight="1" spans="1:16">
      <c r="A5696" s="24">
        <v>5691</v>
      </c>
      <c r="B5696" s="24" t="s">
        <v>23</v>
      </c>
      <c r="C5696" s="24" t="s">
        <v>24</v>
      </c>
      <c r="D5696" s="24" t="s">
        <v>25</v>
      </c>
      <c r="E5696" s="60" t="s">
        <v>4878</v>
      </c>
      <c r="F5696" s="60" t="s">
        <v>9600</v>
      </c>
      <c r="G5696" s="37" t="s">
        <v>9808</v>
      </c>
      <c r="H5696" s="24" t="s">
        <v>51</v>
      </c>
      <c r="I5696" s="24">
        <v>7</v>
      </c>
      <c r="J5696" s="24" t="s">
        <v>9807</v>
      </c>
      <c r="K5696" s="60" t="s">
        <v>31</v>
      </c>
      <c r="L5696" s="238">
        <v>2</v>
      </c>
      <c r="M5696" s="27">
        <f>L5696*312</f>
        <v>624</v>
      </c>
      <c r="N5696" s="23"/>
      <c r="O5696" s="184" t="s">
        <v>32</v>
      </c>
      <c r="P5696" s="237"/>
    </row>
    <row r="5697" s="83" customFormat="1" ht="18" customHeight="1" spans="1:16">
      <c r="A5697" s="24">
        <v>5692</v>
      </c>
      <c r="B5697" s="24" t="s">
        <v>23</v>
      </c>
      <c r="C5697" s="24" t="s">
        <v>24</v>
      </c>
      <c r="D5697" s="24" t="s">
        <v>25</v>
      </c>
      <c r="E5697" s="60" t="s">
        <v>4460</v>
      </c>
      <c r="F5697" s="60" t="s">
        <v>9600</v>
      </c>
      <c r="G5697" s="37" t="s">
        <v>9809</v>
      </c>
      <c r="H5697" s="232" t="s">
        <v>194</v>
      </c>
      <c r="I5697" s="24">
        <v>4</v>
      </c>
      <c r="J5697" s="24" t="s">
        <v>9807</v>
      </c>
      <c r="K5697" s="60" t="s">
        <v>31</v>
      </c>
      <c r="L5697" s="238">
        <v>2</v>
      </c>
      <c r="M5697" s="27">
        <f>L5697*130</f>
        <v>260</v>
      </c>
      <c r="N5697" s="23"/>
      <c r="O5697" s="184" t="s">
        <v>32</v>
      </c>
      <c r="P5697" s="237"/>
    </row>
    <row r="5698" s="83" customFormat="1" ht="18" customHeight="1" spans="1:16">
      <c r="A5698" s="24">
        <v>5693</v>
      </c>
      <c r="B5698" s="24" t="s">
        <v>23</v>
      </c>
      <c r="C5698" s="24" t="s">
        <v>24</v>
      </c>
      <c r="D5698" s="24" t="s">
        <v>25</v>
      </c>
      <c r="E5698" s="24" t="s">
        <v>4460</v>
      </c>
      <c r="F5698" s="24" t="s">
        <v>9600</v>
      </c>
      <c r="G5698" s="37" t="s">
        <v>3813</v>
      </c>
      <c r="H5698" s="232" t="s">
        <v>194</v>
      </c>
      <c r="I5698" s="24">
        <v>5</v>
      </c>
      <c r="J5698" s="24" t="s">
        <v>9807</v>
      </c>
      <c r="K5698" s="60" t="s">
        <v>31</v>
      </c>
      <c r="L5698" s="238">
        <v>1</v>
      </c>
      <c r="M5698" s="27">
        <f>L5698*312</f>
        <v>312</v>
      </c>
      <c r="N5698" s="23"/>
      <c r="O5698" s="184" t="s">
        <v>32</v>
      </c>
      <c r="P5698" s="237"/>
    </row>
    <row r="5699" s="83" customFormat="1" ht="18" customHeight="1" spans="1:16">
      <c r="A5699" s="24">
        <v>5694</v>
      </c>
      <c r="B5699" s="24" t="s">
        <v>23</v>
      </c>
      <c r="C5699" s="24" t="s">
        <v>24</v>
      </c>
      <c r="D5699" s="24" t="s">
        <v>25</v>
      </c>
      <c r="E5699" s="60" t="s">
        <v>4460</v>
      </c>
      <c r="F5699" s="60" t="s">
        <v>9600</v>
      </c>
      <c r="G5699" s="37" t="s">
        <v>9810</v>
      </c>
      <c r="H5699" s="232" t="s">
        <v>194</v>
      </c>
      <c r="I5699" s="24">
        <v>3</v>
      </c>
      <c r="J5699" s="24" t="s">
        <v>9807</v>
      </c>
      <c r="K5699" s="60" t="s">
        <v>31</v>
      </c>
      <c r="L5699" s="238">
        <v>1</v>
      </c>
      <c r="M5699" s="27">
        <f>L5699*312</f>
        <v>312</v>
      </c>
      <c r="N5699" s="23"/>
      <c r="O5699" s="184" t="s">
        <v>32</v>
      </c>
      <c r="P5699" s="237"/>
    </row>
    <row r="5700" s="83" customFormat="1" ht="18" customHeight="1" spans="1:16">
      <c r="A5700" s="24">
        <v>5695</v>
      </c>
      <c r="B5700" s="24" t="s">
        <v>23</v>
      </c>
      <c r="C5700" s="24" t="s">
        <v>24</v>
      </c>
      <c r="D5700" s="24" t="s">
        <v>25</v>
      </c>
      <c r="E5700" s="60" t="s">
        <v>4460</v>
      </c>
      <c r="F5700" s="60" t="s">
        <v>9600</v>
      </c>
      <c r="G5700" s="37" t="s">
        <v>9811</v>
      </c>
      <c r="H5700" s="232" t="s">
        <v>194</v>
      </c>
      <c r="I5700" s="24">
        <v>6</v>
      </c>
      <c r="J5700" s="24" t="s">
        <v>9807</v>
      </c>
      <c r="K5700" s="60" t="s">
        <v>31</v>
      </c>
      <c r="L5700" s="238">
        <v>1</v>
      </c>
      <c r="M5700" s="27">
        <f>L5700*312</f>
        <v>312</v>
      </c>
      <c r="N5700" s="23"/>
      <c r="O5700" s="184" t="s">
        <v>32</v>
      </c>
      <c r="P5700" s="237"/>
    </row>
    <row r="5701" s="83" customFormat="1" ht="18" customHeight="1" spans="1:16">
      <c r="A5701" s="24">
        <v>5696</v>
      </c>
      <c r="B5701" s="24" t="s">
        <v>23</v>
      </c>
      <c r="C5701" s="24" t="s">
        <v>24</v>
      </c>
      <c r="D5701" s="24" t="s">
        <v>25</v>
      </c>
      <c r="E5701" s="60" t="s">
        <v>4460</v>
      </c>
      <c r="F5701" s="60" t="s">
        <v>9600</v>
      </c>
      <c r="G5701" s="37" t="s">
        <v>9812</v>
      </c>
      <c r="H5701" s="232" t="s">
        <v>194</v>
      </c>
      <c r="I5701" s="24">
        <v>6</v>
      </c>
      <c r="J5701" s="24" t="s">
        <v>9807</v>
      </c>
      <c r="K5701" s="60" t="s">
        <v>31</v>
      </c>
      <c r="L5701" s="238">
        <v>2</v>
      </c>
      <c r="M5701" s="27">
        <f>L5701*130</f>
        <v>260</v>
      </c>
      <c r="N5701" s="23"/>
      <c r="O5701" s="184" t="s">
        <v>32</v>
      </c>
      <c r="P5701" s="237"/>
    </row>
    <row r="5702" s="83" customFormat="1" ht="18" customHeight="1" spans="1:16">
      <c r="A5702" s="24">
        <v>5697</v>
      </c>
      <c r="B5702" s="24" t="s">
        <v>23</v>
      </c>
      <c r="C5702" s="24" t="s">
        <v>24</v>
      </c>
      <c r="D5702" s="24" t="s">
        <v>25</v>
      </c>
      <c r="E5702" s="60" t="s">
        <v>4460</v>
      </c>
      <c r="F5702" s="60" t="s">
        <v>9600</v>
      </c>
      <c r="G5702" s="37" t="s">
        <v>9813</v>
      </c>
      <c r="H5702" s="232" t="s">
        <v>194</v>
      </c>
      <c r="I5702" s="24">
        <v>4</v>
      </c>
      <c r="J5702" s="24" t="s">
        <v>9807</v>
      </c>
      <c r="K5702" s="60" t="s">
        <v>31</v>
      </c>
      <c r="L5702" s="238">
        <v>2</v>
      </c>
      <c r="M5702" s="27">
        <f>L5702*130</f>
        <v>260</v>
      </c>
      <c r="N5702" s="23"/>
      <c r="O5702" s="184" t="s">
        <v>32</v>
      </c>
      <c r="P5702" s="237"/>
    </row>
    <row r="5703" s="83" customFormat="1" ht="18" customHeight="1" spans="1:16">
      <c r="A5703" s="24">
        <v>5698</v>
      </c>
      <c r="B5703" s="24" t="s">
        <v>23</v>
      </c>
      <c r="C5703" s="24" t="s">
        <v>24</v>
      </c>
      <c r="D5703" s="24" t="s">
        <v>25</v>
      </c>
      <c r="E5703" s="60" t="s">
        <v>4460</v>
      </c>
      <c r="F5703" s="60" t="s">
        <v>9600</v>
      </c>
      <c r="G5703" s="37" t="s">
        <v>9814</v>
      </c>
      <c r="H5703" s="232" t="s">
        <v>194</v>
      </c>
      <c r="I5703" s="24">
        <v>5</v>
      </c>
      <c r="J5703" s="24" t="s">
        <v>9807</v>
      </c>
      <c r="K5703" s="60" t="s">
        <v>31</v>
      </c>
      <c r="L5703" s="238">
        <v>1</v>
      </c>
      <c r="M5703" s="27">
        <f>L5703*312</f>
        <v>312</v>
      </c>
      <c r="N5703" s="23"/>
      <c r="O5703" s="184" t="s">
        <v>32</v>
      </c>
      <c r="P5703" s="237"/>
    </row>
    <row r="5704" s="83" customFormat="1" ht="18" customHeight="1" spans="1:16">
      <c r="A5704" s="24">
        <v>5699</v>
      </c>
      <c r="B5704" s="24" t="s">
        <v>23</v>
      </c>
      <c r="C5704" s="24" t="s">
        <v>24</v>
      </c>
      <c r="D5704" s="24" t="s">
        <v>25</v>
      </c>
      <c r="E5704" s="60" t="s">
        <v>4460</v>
      </c>
      <c r="F5704" s="60" t="s">
        <v>9600</v>
      </c>
      <c r="G5704" s="37" t="s">
        <v>9815</v>
      </c>
      <c r="H5704" s="232" t="s">
        <v>194</v>
      </c>
      <c r="I5704" s="24">
        <v>4</v>
      </c>
      <c r="J5704" s="24" t="s">
        <v>9807</v>
      </c>
      <c r="K5704" s="60" t="s">
        <v>31</v>
      </c>
      <c r="L5704" s="238">
        <v>2</v>
      </c>
      <c r="M5704" s="27">
        <f>L5704*130</f>
        <v>260</v>
      </c>
      <c r="N5704" s="23"/>
      <c r="O5704" s="184" t="s">
        <v>32</v>
      </c>
      <c r="P5704" s="237"/>
    </row>
    <row r="5705" s="83" customFormat="1" ht="18" customHeight="1" spans="1:16">
      <c r="A5705" s="24">
        <v>5700</v>
      </c>
      <c r="B5705" s="24" t="s">
        <v>23</v>
      </c>
      <c r="C5705" s="24" t="s">
        <v>24</v>
      </c>
      <c r="D5705" s="24" t="s">
        <v>25</v>
      </c>
      <c r="E5705" s="60" t="s">
        <v>4460</v>
      </c>
      <c r="F5705" s="60" t="s">
        <v>9600</v>
      </c>
      <c r="G5705" s="37" t="s">
        <v>9816</v>
      </c>
      <c r="H5705" s="232" t="s">
        <v>194</v>
      </c>
      <c r="I5705" s="24">
        <v>3</v>
      </c>
      <c r="J5705" s="24" t="s">
        <v>9807</v>
      </c>
      <c r="K5705" s="60" t="s">
        <v>31</v>
      </c>
      <c r="L5705" s="238">
        <v>1</v>
      </c>
      <c r="M5705" s="27">
        <f>L5705*312</f>
        <v>312</v>
      </c>
      <c r="N5705" s="23"/>
      <c r="O5705" s="184" t="s">
        <v>32</v>
      </c>
      <c r="P5705" s="237"/>
    </row>
    <row r="5706" s="83" customFormat="1" ht="18" customHeight="1" spans="1:16">
      <c r="A5706" s="24">
        <v>5701</v>
      </c>
      <c r="B5706" s="24" t="s">
        <v>23</v>
      </c>
      <c r="C5706" s="24" t="s">
        <v>24</v>
      </c>
      <c r="D5706" s="24" t="s">
        <v>25</v>
      </c>
      <c r="E5706" s="60" t="s">
        <v>4460</v>
      </c>
      <c r="F5706" s="60" t="s">
        <v>9600</v>
      </c>
      <c r="G5706" s="37" t="s">
        <v>9817</v>
      </c>
      <c r="H5706" s="232" t="s">
        <v>194</v>
      </c>
      <c r="I5706" s="24">
        <v>4</v>
      </c>
      <c r="J5706" s="24" t="s">
        <v>9807</v>
      </c>
      <c r="K5706" s="60" t="s">
        <v>31</v>
      </c>
      <c r="L5706" s="238">
        <v>1</v>
      </c>
      <c r="M5706" s="27">
        <f>L5706*312</f>
        <v>312</v>
      </c>
      <c r="N5706" s="23"/>
      <c r="O5706" s="184" t="s">
        <v>32</v>
      </c>
      <c r="P5706" s="237"/>
    </row>
    <row r="5707" s="83" customFormat="1" ht="18" customHeight="1" spans="1:16">
      <c r="A5707" s="24">
        <v>5702</v>
      </c>
      <c r="B5707" s="24" t="s">
        <v>23</v>
      </c>
      <c r="C5707" s="24" t="s">
        <v>24</v>
      </c>
      <c r="D5707" s="24" t="s">
        <v>25</v>
      </c>
      <c r="E5707" s="60" t="s">
        <v>4460</v>
      </c>
      <c r="F5707" s="60" t="s">
        <v>9600</v>
      </c>
      <c r="G5707" s="37" t="s">
        <v>4611</v>
      </c>
      <c r="H5707" s="232" t="s">
        <v>194</v>
      </c>
      <c r="I5707" s="24">
        <v>5</v>
      </c>
      <c r="J5707" s="24" t="s">
        <v>9807</v>
      </c>
      <c r="K5707" s="60" t="s">
        <v>31</v>
      </c>
      <c r="L5707" s="238">
        <v>2</v>
      </c>
      <c r="M5707" s="27">
        <f t="shared" ref="M5707:M5714" si="270">L5707*130</f>
        <v>260</v>
      </c>
      <c r="N5707" s="23"/>
      <c r="O5707" s="184" t="s">
        <v>32</v>
      </c>
      <c r="P5707" s="237"/>
    </row>
    <row r="5708" s="83" customFormat="1" ht="18" customHeight="1" spans="1:16">
      <c r="A5708" s="24">
        <v>5703</v>
      </c>
      <c r="B5708" s="24" t="s">
        <v>23</v>
      </c>
      <c r="C5708" s="24" t="s">
        <v>24</v>
      </c>
      <c r="D5708" s="24" t="s">
        <v>25</v>
      </c>
      <c r="E5708" s="60" t="s">
        <v>4460</v>
      </c>
      <c r="F5708" s="60" t="s">
        <v>9600</v>
      </c>
      <c r="G5708" s="37" t="s">
        <v>9818</v>
      </c>
      <c r="H5708" s="24" t="s">
        <v>194</v>
      </c>
      <c r="I5708" s="24">
        <v>4</v>
      </c>
      <c r="J5708" s="24" t="s">
        <v>9819</v>
      </c>
      <c r="K5708" s="60" t="s">
        <v>31</v>
      </c>
      <c r="L5708" s="238">
        <v>4</v>
      </c>
      <c r="M5708" s="27">
        <f t="shared" si="270"/>
        <v>520</v>
      </c>
      <c r="N5708" s="23"/>
      <c r="O5708" s="184" t="s">
        <v>32</v>
      </c>
      <c r="P5708" s="237"/>
    </row>
    <row r="5709" s="83" customFormat="1" ht="18" customHeight="1" spans="1:16">
      <c r="A5709" s="24">
        <v>5704</v>
      </c>
      <c r="B5709" s="24" t="s">
        <v>23</v>
      </c>
      <c r="C5709" s="24" t="s">
        <v>24</v>
      </c>
      <c r="D5709" s="24" t="s">
        <v>25</v>
      </c>
      <c r="E5709" s="60" t="s">
        <v>4460</v>
      </c>
      <c r="F5709" s="60" t="s">
        <v>9600</v>
      </c>
      <c r="G5709" s="37" t="s">
        <v>9820</v>
      </c>
      <c r="H5709" s="24" t="s">
        <v>194</v>
      </c>
      <c r="I5709" s="24">
        <v>7</v>
      </c>
      <c r="J5709" s="24" t="s">
        <v>9819</v>
      </c>
      <c r="K5709" s="60" t="s">
        <v>31</v>
      </c>
      <c r="L5709" s="238">
        <v>7</v>
      </c>
      <c r="M5709" s="27">
        <f t="shared" si="270"/>
        <v>910</v>
      </c>
      <c r="N5709" s="23"/>
      <c r="O5709" s="184" t="s">
        <v>32</v>
      </c>
      <c r="P5709" s="237"/>
    </row>
    <row r="5710" s="83" customFormat="1" ht="18" customHeight="1" spans="1:16">
      <c r="A5710" s="24">
        <v>5705</v>
      </c>
      <c r="B5710" s="24" t="s">
        <v>23</v>
      </c>
      <c r="C5710" s="24" t="s">
        <v>24</v>
      </c>
      <c r="D5710" s="24" t="s">
        <v>25</v>
      </c>
      <c r="E5710" s="60" t="s">
        <v>4460</v>
      </c>
      <c r="F5710" s="60" t="s">
        <v>9600</v>
      </c>
      <c r="G5710" s="37" t="s">
        <v>9821</v>
      </c>
      <c r="H5710" s="24" t="s">
        <v>194</v>
      </c>
      <c r="I5710" s="24">
        <v>7</v>
      </c>
      <c r="J5710" s="24" t="s">
        <v>9819</v>
      </c>
      <c r="K5710" s="60" t="s">
        <v>31</v>
      </c>
      <c r="L5710" s="238">
        <v>7</v>
      </c>
      <c r="M5710" s="27">
        <f t="shared" si="270"/>
        <v>910</v>
      </c>
      <c r="N5710" s="23"/>
      <c r="O5710" s="184" t="s">
        <v>32</v>
      </c>
      <c r="P5710" s="237"/>
    </row>
    <row r="5711" s="83" customFormat="1" ht="18" customHeight="1" spans="1:16">
      <c r="A5711" s="24">
        <v>5706</v>
      </c>
      <c r="B5711" s="24" t="s">
        <v>23</v>
      </c>
      <c r="C5711" s="24" t="s">
        <v>24</v>
      </c>
      <c r="D5711" s="24" t="s">
        <v>25</v>
      </c>
      <c r="E5711" s="60" t="s">
        <v>4460</v>
      </c>
      <c r="F5711" s="60" t="s">
        <v>9600</v>
      </c>
      <c r="G5711" s="37" t="s">
        <v>9822</v>
      </c>
      <c r="H5711" s="24" t="s">
        <v>194</v>
      </c>
      <c r="I5711" s="24">
        <v>5</v>
      </c>
      <c r="J5711" s="24" t="s">
        <v>9819</v>
      </c>
      <c r="K5711" s="60" t="s">
        <v>31</v>
      </c>
      <c r="L5711" s="238">
        <v>5</v>
      </c>
      <c r="M5711" s="27">
        <f t="shared" si="270"/>
        <v>650</v>
      </c>
      <c r="N5711" s="23"/>
      <c r="O5711" s="184" t="s">
        <v>32</v>
      </c>
      <c r="P5711" s="237"/>
    </row>
    <row r="5712" s="83" customFormat="1" ht="18" customHeight="1" spans="1:16">
      <c r="A5712" s="24">
        <v>5707</v>
      </c>
      <c r="B5712" s="24" t="s">
        <v>23</v>
      </c>
      <c r="C5712" s="24" t="s">
        <v>24</v>
      </c>
      <c r="D5712" s="24" t="s">
        <v>25</v>
      </c>
      <c r="E5712" s="60" t="s">
        <v>4460</v>
      </c>
      <c r="F5712" s="60" t="s">
        <v>9600</v>
      </c>
      <c r="G5712" s="37" t="s">
        <v>9823</v>
      </c>
      <c r="H5712" s="24" t="s">
        <v>194</v>
      </c>
      <c r="I5712" s="24">
        <v>5</v>
      </c>
      <c r="J5712" s="24" t="s">
        <v>9819</v>
      </c>
      <c r="K5712" s="60" t="s">
        <v>31</v>
      </c>
      <c r="L5712" s="238">
        <v>5</v>
      </c>
      <c r="M5712" s="27">
        <f t="shared" si="270"/>
        <v>650</v>
      </c>
      <c r="N5712" s="23"/>
      <c r="O5712" s="184" t="s">
        <v>32</v>
      </c>
      <c r="P5712" s="237"/>
    </row>
    <row r="5713" s="83" customFormat="1" ht="18" customHeight="1" spans="1:16">
      <c r="A5713" s="24">
        <v>5708</v>
      </c>
      <c r="B5713" s="24" t="s">
        <v>23</v>
      </c>
      <c r="C5713" s="24" t="s">
        <v>24</v>
      </c>
      <c r="D5713" s="24" t="s">
        <v>25</v>
      </c>
      <c r="E5713" s="60" t="s">
        <v>4460</v>
      </c>
      <c r="F5713" s="60" t="s">
        <v>9600</v>
      </c>
      <c r="G5713" s="37" t="s">
        <v>9824</v>
      </c>
      <c r="H5713" s="24" t="s">
        <v>194</v>
      </c>
      <c r="I5713" s="24">
        <v>6</v>
      </c>
      <c r="J5713" s="24" t="s">
        <v>9819</v>
      </c>
      <c r="K5713" s="60" t="s">
        <v>31</v>
      </c>
      <c r="L5713" s="238">
        <v>6</v>
      </c>
      <c r="M5713" s="27">
        <f t="shared" si="270"/>
        <v>780</v>
      </c>
      <c r="N5713" s="23"/>
      <c r="O5713" s="184" t="s">
        <v>32</v>
      </c>
      <c r="P5713" s="237"/>
    </row>
    <row r="5714" s="83" customFormat="1" ht="18" customHeight="1" spans="1:16">
      <c r="A5714" s="24">
        <v>5709</v>
      </c>
      <c r="B5714" s="24" t="s">
        <v>23</v>
      </c>
      <c r="C5714" s="24" t="s">
        <v>24</v>
      </c>
      <c r="D5714" s="24" t="s">
        <v>25</v>
      </c>
      <c r="E5714" s="60" t="s">
        <v>4460</v>
      </c>
      <c r="F5714" s="60" t="s">
        <v>9600</v>
      </c>
      <c r="G5714" s="37" t="s">
        <v>9825</v>
      </c>
      <c r="H5714" s="232" t="s">
        <v>194</v>
      </c>
      <c r="I5714" s="24">
        <v>2</v>
      </c>
      <c r="J5714" s="24" t="s">
        <v>9819</v>
      </c>
      <c r="K5714" s="60" t="s">
        <v>31</v>
      </c>
      <c r="L5714" s="238">
        <v>2</v>
      </c>
      <c r="M5714" s="27">
        <f t="shared" si="270"/>
        <v>260</v>
      </c>
      <c r="N5714" s="23"/>
      <c r="O5714" s="184" t="s">
        <v>32</v>
      </c>
      <c r="P5714" s="237"/>
    </row>
    <row r="5715" s="83" customFormat="1" ht="18" customHeight="1" spans="1:16">
      <c r="A5715" s="24">
        <v>5710</v>
      </c>
      <c r="B5715" s="24" t="s">
        <v>23</v>
      </c>
      <c r="C5715" s="24" t="s">
        <v>24</v>
      </c>
      <c r="D5715" s="24" t="s">
        <v>25</v>
      </c>
      <c r="E5715" s="60" t="s">
        <v>4460</v>
      </c>
      <c r="F5715" s="60" t="s">
        <v>9600</v>
      </c>
      <c r="G5715" s="37" t="s">
        <v>9826</v>
      </c>
      <c r="H5715" s="24" t="s">
        <v>1583</v>
      </c>
      <c r="I5715" s="24">
        <v>2</v>
      </c>
      <c r="J5715" s="24" t="s">
        <v>9819</v>
      </c>
      <c r="K5715" s="60" t="s">
        <v>31</v>
      </c>
      <c r="L5715" s="238">
        <v>2</v>
      </c>
      <c r="M5715" s="27">
        <f>L5715*312</f>
        <v>624</v>
      </c>
      <c r="N5715" s="23"/>
      <c r="O5715" s="184" t="s">
        <v>32</v>
      </c>
      <c r="P5715" s="237"/>
    </row>
    <row r="5716" s="83" customFormat="1" ht="18" customHeight="1" spans="1:16">
      <c r="A5716" s="24">
        <v>5711</v>
      </c>
      <c r="B5716" s="24" t="s">
        <v>23</v>
      </c>
      <c r="C5716" s="24" t="s">
        <v>24</v>
      </c>
      <c r="D5716" s="24" t="s">
        <v>25</v>
      </c>
      <c r="E5716" s="60" t="s">
        <v>4460</v>
      </c>
      <c r="F5716" s="60" t="s">
        <v>9600</v>
      </c>
      <c r="G5716" s="37" t="s">
        <v>9827</v>
      </c>
      <c r="H5716" s="24" t="s">
        <v>1583</v>
      </c>
      <c r="I5716" s="24">
        <v>4</v>
      </c>
      <c r="J5716" s="24" t="s">
        <v>9819</v>
      </c>
      <c r="K5716" s="60" t="s">
        <v>31</v>
      </c>
      <c r="L5716" s="238">
        <v>4</v>
      </c>
      <c r="M5716" s="27">
        <f>L5716*130</f>
        <v>520</v>
      </c>
      <c r="N5716" s="23"/>
      <c r="O5716" s="184" t="s">
        <v>32</v>
      </c>
      <c r="P5716" s="237"/>
    </row>
    <row r="5717" s="83" customFormat="1" ht="18" customHeight="1" spans="1:16">
      <c r="A5717" s="24">
        <v>5712</v>
      </c>
      <c r="B5717" s="24" t="s">
        <v>23</v>
      </c>
      <c r="C5717" s="24" t="s">
        <v>24</v>
      </c>
      <c r="D5717" s="24" t="s">
        <v>25</v>
      </c>
      <c r="E5717" s="60" t="s">
        <v>4460</v>
      </c>
      <c r="F5717" s="60" t="s">
        <v>9600</v>
      </c>
      <c r="G5717" s="37" t="s">
        <v>9828</v>
      </c>
      <c r="H5717" s="24" t="s">
        <v>194</v>
      </c>
      <c r="I5717" s="24">
        <v>7</v>
      </c>
      <c r="J5717" s="24" t="s">
        <v>9819</v>
      </c>
      <c r="K5717" s="60" t="s">
        <v>31</v>
      </c>
      <c r="L5717" s="238">
        <v>6</v>
      </c>
      <c r="M5717" s="27">
        <f>L5717*130</f>
        <v>780</v>
      </c>
      <c r="N5717" s="23"/>
      <c r="O5717" s="184" t="s">
        <v>32</v>
      </c>
      <c r="P5717" s="237"/>
    </row>
    <row r="5718" s="83" customFormat="1" ht="18" customHeight="1" spans="1:16">
      <c r="A5718" s="24">
        <v>5713</v>
      </c>
      <c r="B5718" s="24" t="s">
        <v>23</v>
      </c>
      <c r="C5718" s="24" t="s">
        <v>24</v>
      </c>
      <c r="D5718" s="24" t="s">
        <v>25</v>
      </c>
      <c r="E5718" s="60" t="s">
        <v>4460</v>
      </c>
      <c r="F5718" s="60" t="s">
        <v>9600</v>
      </c>
      <c r="G5718" s="37" t="s">
        <v>9829</v>
      </c>
      <c r="H5718" s="24" t="s">
        <v>5025</v>
      </c>
      <c r="I5718" s="24">
        <v>1</v>
      </c>
      <c r="J5718" s="24" t="s">
        <v>9800</v>
      </c>
      <c r="K5718" s="60" t="s">
        <v>31</v>
      </c>
      <c r="L5718" s="238">
        <v>1</v>
      </c>
      <c r="M5718" s="27">
        <f>L5718*312</f>
        <v>312</v>
      </c>
      <c r="N5718" s="23"/>
      <c r="O5718" s="184" t="s">
        <v>32</v>
      </c>
      <c r="P5718" s="237"/>
    </row>
    <row r="5719" s="83" customFormat="1" ht="18" customHeight="1" spans="1:16">
      <c r="A5719" s="24">
        <v>5714</v>
      </c>
      <c r="B5719" s="24" t="s">
        <v>23</v>
      </c>
      <c r="C5719" s="24" t="s">
        <v>24</v>
      </c>
      <c r="D5719" s="24" t="s">
        <v>25</v>
      </c>
      <c r="E5719" s="60" t="s">
        <v>4460</v>
      </c>
      <c r="F5719" s="60" t="s">
        <v>9600</v>
      </c>
      <c r="G5719" s="37" t="s">
        <v>9830</v>
      </c>
      <c r="H5719" s="24" t="s">
        <v>5025</v>
      </c>
      <c r="I5719" s="24">
        <v>1</v>
      </c>
      <c r="J5719" s="24" t="s">
        <v>9800</v>
      </c>
      <c r="K5719" s="60" t="s">
        <v>31</v>
      </c>
      <c r="L5719" s="238">
        <v>1</v>
      </c>
      <c r="M5719" s="27">
        <f>L5719*312</f>
        <v>312</v>
      </c>
      <c r="N5719" s="23"/>
      <c r="O5719" s="184" t="s">
        <v>32</v>
      </c>
      <c r="P5719" s="237"/>
    </row>
    <row r="5720" s="83" customFormat="1" ht="18" customHeight="1" spans="1:16">
      <c r="A5720" s="24">
        <v>5715</v>
      </c>
      <c r="B5720" s="24" t="s">
        <v>23</v>
      </c>
      <c r="C5720" s="24" t="s">
        <v>24</v>
      </c>
      <c r="D5720" s="24" t="s">
        <v>25</v>
      </c>
      <c r="E5720" s="60" t="s">
        <v>4460</v>
      </c>
      <c r="F5720" s="60" t="s">
        <v>9600</v>
      </c>
      <c r="G5720" s="37" t="s">
        <v>9831</v>
      </c>
      <c r="H5720" s="24" t="s">
        <v>51</v>
      </c>
      <c r="I5720" s="24">
        <v>2</v>
      </c>
      <c r="J5720" s="24" t="s">
        <v>9800</v>
      </c>
      <c r="K5720" s="60" t="s">
        <v>31</v>
      </c>
      <c r="L5720" s="238">
        <v>1</v>
      </c>
      <c r="M5720" s="27">
        <f>L5720*312</f>
        <v>312</v>
      </c>
      <c r="N5720" s="23"/>
      <c r="O5720" s="184" t="s">
        <v>32</v>
      </c>
      <c r="P5720" s="237"/>
    </row>
    <row r="5721" s="83" customFormat="1" ht="18" customHeight="1" spans="1:16">
      <c r="A5721" s="24">
        <v>5716</v>
      </c>
      <c r="B5721" s="24" t="s">
        <v>23</v>
      </c>
      <c r="C5721" s="24" t="s">
        <v>24</v>
      </c>
      <c r="D5721" s="24" t="s">
        <v>25</v>
      </c>
      <c r="E5721" s="60" t="s">
        <v>4460</v>
      </c>
      <c r="F5721" s="60" t="s">
        <v>9600</v>
      </c>
      <c r="G5721" s="37" t="s">
        <v>9832</v>
      </c>
      <c r="H5721" s="24" t="s">
        <v>194</v>
      </c>
      <c r="I5721" s="24">
        <v>4</v>
      </c>
      <c r="J5721" s="24" t="s">
        <v>9602</v>
      </c>
      <c r="K5721" s="60" t="s">
        <v>31</v>
      </c>
      <c r="L5721" s="238">
        <v>4</v>
      </c>
      <c r="M5721" s="27">
        <f t="shared" ref="M5721:M5726" si="271">L5721*130</f>
        <v>520</v>
      </c>
      <c r="N5721" s="23"/>
      <c r="O5721" s="184" t="s">
        <v>32</v>
      </c>
      <c r="P5721" s="237"/>
    </row>
    <row r="5722" s="83" customFormat="1" ht="18" customHeight="1" spans="1:16">
      <c r="A5722" s="24">
        <v>5717</v>
      </c>
      <c r="B5722" s="24" t="s">
        <v>23</v>
      </c>
      <c r="C5722" s="24" t="s">
        <v>24</v>
      </c>
      <c r="D5722" s="24" t="s">
        <v>25</v>
      </c>
      <c r="E5722" s="60" t="s">
        <v>4460</v>
      </c>
      <c r="F5722" s="60" t="s">
        <v>9600</v>
      </c>
      <c r="G5722" s="37" t="s">
        <v>9833</v>
      </c>
      <c r="H5722" s="232" t="s">
        <v>194</v>
      </c>
      <c r="I5722" s="24">
        <v>2</v>
      </c>
      <c r="J5722" s="24" t="s">
        <v>9602</v>
      </c>
      <c r="K5722" s="60" t="s">
        <v>31</v>
      </c>
      <c r="L5722" s="238">
        <v>2</v>
      </c>
      <c r="M5722" s="27">
        <f t="shared" si="271"/>
        <v>260</v>
      </c>
      <c r="N5722" s="23"/>
      <c r="O5722" s="184" t="s">
        <v>32</v>
      </c>
      <c r="P5722" s="237"/>
    </row>
    <row r="5723" s="83" customFormat="1" ht="18" customHeight="1" spans="1:16">
      <c r="A5723" s="24">
        <v>5718</v>
      </c>
      <c r="B5723" s="24" t="s">
        <v>23</v>
      </c>
      <c r="C5723" s="24" t="s">
        <v>24</v>
      </c>
      <c r="D5723" s="24" t="s">
        <v>25</v>
      </c>
      <c r="E5723" s="60" t="s">
        <v>4460</v>
      </c>
      <c r="F5723" s="60" t="s">
        <v>9600</v>
      </c>
      <c r="G5723" s="37" t="s">
        <v>9834</v>
      </c>
      <c r="H5723" s="232" t="s">
        <v>194</v>
      </c>
      <c r="I5723" s="24">
        <v>3</v>
      </c>
      <c r="J5723" s="24" t="s">
        <v>9602</v>
      </c>
      <c r="K5723" s="60" t="s">
        <v>31</v>
      </c>
      <c r="L5723" s="238">
        <v>3</v>
      </c>
      <c r="M5723" s="27">
        <f t="shared" si="271"/>
        <v>390</v>
      </c>
      <c r="N5723" s="23"/>
      <c r="O5723" s="184" t="s">
        <v>32</v>
      </c>
      <c r="P5723" s="237"/>
    </row>
    <row r="5724" s="83" customFormat="1" ht="18" customHeight="1" spans="1:16">
      <c r="A5724" s="24">
        <v>5719</v>
      </c>
      <c r="B5724" s="24" t="s">
        <v>23</v>
      </c>
      <c r="C5724" s="24" t="s">
        <v>24</v>
      </c>
      <c r="D5724" s="24" t="s">
        <v>25</v>
      </c>
      <c r="E5724" s="60" t="s">
        <v>4460</v>
      </c>
      <c r="F5724" s="60" t="s">
        <v>9600</v>
      </c>
      <c r="G5724" s="37" t="s">
        <v>9835</v>
      </c>
      <c r="H5724" s="232" t="s">
        <v>194</v>
      </c>
      <c r="I5724" s="24">
        <v>3</v>
      </c>
      <c r="J5724" s="24" t="s">
        <v>9602</v>
      </c>
      <c r="K5724" s="60" t="s">
        <v>31</v>
      </c>
      <c r="L5724" s="238">
        <v>2</v>
      </c>
      <c r="M5724" s="27">
        <f t="shared" si="271"/>
        <v>260</v>
      </c>
      <c r="N5724" s="23"/>
      <c r="O5724" s="184" t="s">
        <v>32</v>
      </c>
      <c r="P5724" s="237"/>
    </row>
    <row r="5725" s="83" customFormat="1" ht="18" customHeight="1" spans="1:16">
      <c r="A5725" s="24">
        <v>5720</v>
      </c>
      <c r="B5725" s="24" t="s">
        <v>23</v>
      </c>
      <c r="C5725" s="24" t="s">
        <v>24</v>
      </c>
      <c r="D5725" s="24" t="s">
        <v>25</v>
      </c>
      <c r="E5725" s="60" t="s">
        <v>4460</v>
      </c>
      <c r="F5725" s="60" t="s">
        <v>9600</v>
      </c>
      <c r="G5725" s="37" t="s">
        <v>9836</v>
      </c>
      <c r="H5725" s="232" t="s">
        <v>194</v>
      </c>
      <c r="I5725" s="24">
        <v>4</v>
      </c>
      <c r="J5725" s="24" t="s">
        <v>9621</v>
      </c>
      <c r="K5725" s="60" t="s">
        <v>31</v>
      </c>
      <c r="L5725" s="238">
        <v>2</v>
      </c>
      <c r="M5725" s="27">
        <f t="shared" si="271"/>
        <v>260</v>
      </c>
      <c r="N5725" s="23"/>
      <c r="O5725" s="184" t="s">
        <v>32</v>
      </c>
      <c r="P5725" s="237"/>
    </row>
    <row r="5726" s="83" customFormat="1" ht="18" customHeight="1" spans="1:16">
      <c r="A5726" s="24">
        <v>5721</v>
      </c>
      <c r="B5726" s="24" t="s">
        <v>23</v>
      </c>
      <c r="C5726" s="24" t="s">
        <v>24</v>
      </c>
      <c r="D5726" s="24" t="s">
        <v>25</v>
      </c>
      <c r="E5726" s="60" t="s">
        <v>4460</v>
      </c>
      <c r="F5726" s="60" t="s">
        <v>9600</v>
      </c>
      <c r="G5726" s="37" t="s">
        <v>9837</v>
      </c>
      <c r="H5726" s="24" t="s">
        <v>194</v>
      </c>
      <c r="I5726" s="24">
        <v>5</v>
      </c>
      <c r="J5726" s="24" t="s">
        <v>9650</v>
      </c>
      <c r="K5726" s="60" t="s">
        <v>31</v>
      </c>
      <c r="L5726" s="238">
        <v>5</v>
      </c>
      <c r="M5726" s="27">
        <f t="shared" si="271"/>
        <v>650</v>
      </c>
      <c r="N5726" s="23"/>
      <c r="O5726" s="184" t="s">
        <v>32</v>
      </c>
      <c r="P5726" s="237"/>
    </row>
    <row r="5727" s="83" customFormat="1" ht="18" customHeight="1" spans="1:16">
      <c r="A5727" s="24">
        <v>5722</v>
      </c>
      <c r="B5727" s="24" t="s">
        <v>23</v>
      </c>
      <c r="C5727" s="24" t="s">
        <v>24</v>
      </c>
      <c r="D5727" s="24" t="s">
        <v>25</v>
      </c>
      <c r="E5727" s="60" t="s">
        <v>4460</v>
      </c>
      <c r="F5727" s="60" t="s">
        <v>9600</v>
      </c>
      <c r="G5727" s="37" t="s">
        <v>9838</v>
      </c>
      <c r="H5727" s="24" t="s">
        <v>194</v>
      </c>
      <c r="I5727" s="24">
        <v>1</v>
      </c>
      <c r="J5727" s="24" t="s">
        <v>9650</v>
      </c>
      <c r="K5727" s="60" t="s">
        <v>31</v>
      </c>
      <c r="L5727" s="238">
        <v>1</v>
      </c>
      <c r="M5727" s="27">
        <f>L5727*312</f>
        <v>312</v>
      </c>
      <c r="N5727" s="23"/>
      <c r="O5727" s="184" t="s">
        <v>32</v>
      </c>
      <c r="P5727" s="237"/>
    </row>
    <row r="5728" s="83" customFormat="1" ht="18" customHeight="1" spans="1:16">
      <c r="A5728" s="24">
        <v>5723</v>
      </c>
      <c r="B5728" s="24" t="s">
        <v>23</v>
      </c>
      <c r="C5728" s="24" t="s">
        <v>24</v>
      </c>
      <c r="D5728" s="24" t="s">
        <v>25</v>
      </c>
      <c r="E5728" s="60" t="s">
        <v>4460</v>
      </c>
      <c r="F5728" s="60" t="s">
        <v>9600</v>
      </c>
      <c r="G5728" s="37" t="s">
        <v>9839</v>
      </c>
      <c r="H5728" s="24" t="s">
        <v>194</v>
      </c>
      <c r="I5728" s="24">
        <v>5</v>
      </c>
      <c r="J5728" s="24" t="s">
        <v>9706</v>
      </c>
      <c r="K5728" s="60" t="s">
        <v>31</v>
      </c>
      <c r="L5728" s="238">
        <v>4</v>
      </c>
      <c r="M5728" s="27">
        <f>L5728*130</f>
        <v>520</v>
      </c>
      <c r="N5728" s="23"/>
      <c r="O5728" s="184" t="s">
        <v>32</v>
      </c>
      <c r="P5728" s="237"/>
    </row>
    <row r="5729" s="83" customFormat="1" ht="18" customHeight="1" spans="1:16">
      <c r="A5729" s="24">
        <v>5724</v>
      </c>
      <c r="B5729" s="24" t="s">
        <v>23</v>
      </c>
      <c r="C5729" s="24" t="s">
        <v>24</v>
      </c>
      <c r="D5729" s="24" t="s">
        <v>25</v>
      </c>
      <c r="E5729" s="60" t="s">
        <v>4460</v>
      </c>
      <c r="F5729" s="60" t="s">
        <v>9600</v>
      </c>
      <c r="G5729" s="37" t="s">
        <v>9840</v>
      </c>
      <c r="H5729" s="24" t="s">
        <v>194</v>
      </c>
      <c r="I5729" s="24">
        <v>9</v>
      </c>
      <c r="J5729" s="24" t="s">
        <v>9738</v>
      </c>
      <c r="K5729" s="60" t="s">
        <v>31</v>
      </c>
      <c r="L5729" s="238">
        <v>8</v>
      </c>
      <c r="M5729" s="27">
        <f>L5729*130</f>
        <v>1040</v>
      </c>
      <c r="N5729" s="23"/>
      <c r="O5729" s="184" t="s">
        <v>32</v>
      </c>
      <c r="P5729" s="237"/>
    </row>
    <row r="5730" s="83" customFormat="1" ht="18" customHeight="1" spans="1:16">
      <c r="A5730" s="24">
        <v>5725</v>
      </c>
      <c r="B5730" s="24" t="s">
        <v>23</v>
      </c>
      <c r="C5730" s="24" t="s">
        <v>24</v>
      </c>
      <c r="D5730" s="24" t="s">
        <v>25</v>
      </c>
      <c r="E5730" s="60" t="s">
        <v>4460</v>
      </c>
      <c r="F5730" s="60" t="s">
        <v>9600</v>
      </c>
      <c r="G5730" s="37" t="s">
        <v>9841</v>
      </c>
      <c r="H5730" s="24" t="s">
        <v>1583</v>
      </c>
      <c r="I5730" s="24">
        <v>4</v>
      </c>
      <c r="J5730" s="24" t="s">
        <v>9743</v>
      </c>
      <c r="K5730" s="60" t="s">
        <v>31</v>
      </c>
      <c r="L5730" s="238">
        <v>4</v>
      </c>
      <c r="M5730" s="27">
        <f>L5730*130</f>
        <v>520</v>
      </c>
      <c r="N5730" s="23"/>
      <c r="O5730" s="184" t="s">
        <v>32</v>
      </c>
      <c r="P5730" s="237"/>
    </row>
    <row r="5731" s="83" customFormat="1" ht="18" customHeight="1" spans="1:16">
      <c r="A5731" s="24">
        <v>5726</v>
      </c>
      <c r="B5731" s="24" t="s">
        <v>23</v>
      </c>
      <c r="C5731" s="24" t="s">
        <v>24</v>
      </c>
      <c r="D5731" s="24" t="s">
        <v>25</v>
      </c>
      <c r="E5731" s="60" t="s">
        <v>4460</v>
      </c>
      <c r="F5731" s="60" t="s">
        <v>9600</v>
      </c>
      <c r="G5731" s="37" t="s">
        <v>9842</v>
      </c>
      <c r="H5731" s="24" t="s">
        <v>9752</v>
      </c>
      <c r="I5731" s="24">
        <v>5</v>
      </c>
      <c r="J5731" s="24" t="s">
        <v>9780</v>
      </c>
      <c r="K5731" s="60" t="s">
        <v>31</v>
      </c>
      <c r="L5731" s="238">
        <v>5</v>
      </c>
      <c r="M5731" s="27">
        <f>L5731*130</f>
        <v>650</v>
      </c>
      <c r="N5731" s="23"/>
      <c r="O5731" s="184" t="s">
        <v>32</v>
      </c>
      <c r="P5731" s="237"/>
    </row>
    <row r="5732" s="83" customFormat="1" ht="21" customHeight="1" spans="1:16">
      <c r="A5732" s="24">
        <v>5727</v>
      </c>
      <c r="B5732" s="24" t="s">
        <v>23</v>
      </c>
      <c r="C5732" s="24" t="s">
        <v>24</v>
      </c>
      <c r="D5732" s="24" t="s">
        <v>25</v>
      </c>
      <c r="E5732" s="60" t="s">
        <v>4878</v>
      </c>
      <c r="F5732" s="60" t="s">
        <v>9600</v>
      </c>
      <c r="G5732" s="37" t="s">
        <v>9843</v>
      </c>
      <c r="H5732" s="232" t="s">
        <v>194</v>
      </c>
      <c r="I5732" s="24">
        <v>1</v>
      </c>
      <c r="J5732" s="24" t="s">
        <v>9800</v>
      </c>
      <c r="K5732" s="60" t="s">
        <v>31</v>
      </c>
      <c r="L5732" s="238">
        <v>1</v>
      </c>
      <c r="M5732" s="27">
        <f>L5732*312</f>
        <v>312</v>
      </c>
      <c r="N5732" s="23"/>
      <c r="O5732" s="184" t="s">
        <v>32</v>
      </c>
      <c r="P5732" s="237"/>
    </row>
  </sheetData>
  <mergeCells count="6">
    <mergeCell ref="A1:O1"/>
    <mergeCell ref="B4:F4"/>
    <mergeCell ref="G4:J4"/>
    <mergeCell ref="L4:O4"/>
    <mergeCell ref="A4:A5"/>
    <mergeCell ref="A2:O3"/>
  </mergeCells>
  <conditionalFormatting sqref="G108">
    <cfRule type="duplicateValues" dxfId="1" priority="245"/>
  </conditionalFormatting>
  <conditionalFormatting sqref="H1555">
    <cfRule type="duplicateValues" dxfId="1" priority="240"/>
  </conditionalFormatting>
  <conditionalFormatting sqref="G1556">
    <cfRule type="duplicateValues" dxfId="1" priority="161"/>
  </conditionalFormatting>
  <conditionalFormatting sqref="G1557">
    <cfRule type="duplicateValues" dxfId="1" priority="159"/>
  </conditionalFormatting>
  <conditionalFormatting sqref="H1557">
    <cfRule type="duplicateValues" dxfId="1" priority="233"/>
  </conditionalFormatting>
  <conditionalFormatting sqref="G1558">
    <cfRule type="duplicateValues" dxfId="1" priority="158"/>
  </conditionalFormatting>
  <conditionalFormatting sqref="G1559">
    <cfRule type="duplicateValues" dxfId="1" priority="157"/>
  </conditionalFormatting>
  <conditionalFormatting sqref="H1559">
    <cfRule type="duplicateValues" dxfId="1" priority="232"/>
  </conditionalFormatting>
  <conditionalFormatting sqref="G1560">
    <cfRule type="duplicateValues" dxfId="1" priority="156"/>
  </conditionalFormatting>
  <conditionalFormatting sqref="G1561">
    <cfRule type="duplicateValues" dxfId="1" priority="160"/>
  </conditionalFormatting>
  <conditionalFormatting sqref="G1562">
    <cfRule type="duplicateValues" dxfId="1" priority="155"/>
  </conditionalFormatting>
  <conditionalFormatting sqref="G1563">
    <cfRule type="duplicateValues" dxfId="1" priority="154"/>
  </conditionalFormatting>
  <conditionalFormatting sqref="H1563">
    <cfRule type="duplicateValues" dxfId="1" priority="222"/>
  </conditionalFormatting>
  <conditionalFormatting sqref="G1564">
    <cfRule type="duplicateValues" dxfId="1" priority="153"/>
  </conditionalFormatting>
  <conditionalFormatting sqref="G1565">
    <cfRule type="duplicateValues" dxfId="1" priority="152"/>
  </conditionalFormatting>
  <conditionalFormatting sqref="H1567">
    <cfRule type="duplicateValues" dxfId="1" priority="221"/>
  </conditionalFormatting>
  <conditionalFormatting sqref="G1569">
    <cfRule type="duplicateValues" dxfId="1" priority="149"/>
  </conditionalFormatting>
  <conditionalFormatting sqref="H1569">
    <cfRule type="duplicateValues" dxfId="1" priority="220"/>
  </conditionalFormatting>
  <conditionalFormatting sqref="G1570">
    <cfRule type="duplicateValues" dxfId="1" priority="148"/>
  </conditionalFormatting>
  <conditionalFormatting sqref="G1571">
    <cfRule type="duplicateValues" dxfId="1" priority="147"/>
  </conditionalFormatting>
  <conditionalFormatting sqref="H1571">
    <cfRule type="duplicateValues" dxfId="1" priority="219"/>
  </conditionalFormatting>
  <conditionalFormatting sqref="G1572">
    <cfRule type="duplicateValues" dxfId="1" priority="146"/>
  </conditionalFormatting>
  <conditionalFormatting sqref="G1573">
    <cfRule type="duplicateValues" dxfId="1" priority="145"/>
  </conditionalFormatting>
  <conditionalFormatting sqref="H1573">
    <cfRule type="duplicateValues" dxfId="1" priority="218"/>
  </conditionalFormatting>
  <conditionalFormatting sqref="G1575">
    <cfRule type="duplicateValues" dxfId="1" priority="143"/>
  </conditionalFormatting>
  <conditionalFormatting sqref="H1575">
    <cfRule type="duplicateValues" dxfId="1" priority="217"/>
  </conditionalFormatting>
  <conditionalFormatting sqref="G1576">
    <cfRule type="duplicateValues" dxfId="1" priority="142"/>
  </conditionalFormatting>
  <conditionalFormatting sqref="G1577">
    <cfRule type="duplicateValues" dxfId="1" priority="141"/>
  </conditionalFormatting>
  <conditionalFormatting sqref="G1578">
    <cfRule type="duplicateValues" dxfId="1" priority="140"/>
  </conditionalFormatting>
  <conditionalFormatting sqref="G1579">
    <cfRule type="duplicateValues" dxfId="1" priority="139"/>
  </conditionalFormatting>
  <conditionalFormatting sqref="G1580">
    <cfRule type="duplicateValues" dxfId="1" priority="138"/>
  </conditionalFormatting>
  <conditionalFormatting sqref="G1581">
    <cfRule type="duplicateValues" dxfId="1" priority="151"/>
  </conditionalFormatting>
  <conditionalFormatting sqref="G1582">
    <cfRule type="duplicateValues" dxfId="1" priority="150"/>
  </conditionalFormatting>
  <conditionalFormatting sqref="G1583">
    <cfRule type="duplicateValues" dxfId="1" priority="144"/>
  </conditionalFormatting>
  <conditionalFormatting sqref="G1584">
    <cfRule type="duplicateValues" dxfId="1" priority="137"/>
  </conditionalFormatting>
  <conditionalFormatting sqref="G1585">
    <cfRule type="duplicateValues" dxfId="1" priority="136"/>
  </conditionalFormatting>
  <conditionalFormatting sqref="G1586">
    <cfRule type="duplicateValues" dxfId="1" priority="135"/>
  </conditionalFormatting>
  <conditionalFormatting sqref="G1587">
    <cfRule type="duplicateValues" dxfId="1" priority="134"/>
  </conditionalFormatting>
  <conditionalFormatting sqref="G1588">
    <cfRule type="duplicateValues" dxfId="1" priority="133"/>
  </conditionalFormatting>
  <conditionalFormatting sqref="G1589">
    <cfRule type="duplicateValues" dxfId="1" priority="132"/>
  </conditionalFormatting>
  <conditionalFormatting sqref="G1591">
    <cfRule type="duplicateValues" dxfId="1" priority="130"/>
  </conditionalFormatting>
  <conditionalFormatting sqref="G1592">
    <cfRule type="duplicateValues" dxfId="1" priority="129"/>
  </conditionalFormatting>
  <conditionalFormatting sqref="G1593">
    <cfRule type="duplicateValues" dxfId="1" priority="128"/>
  </conditionalFormatting>
  <conditionalFormatting sqref="G1594">
    <cfRule type="duplicateValues" dxfId="1" priority="127"/>
  </conditionalFormatting>
  <conditionalFormatting sqref="G1595">
    <cfRule type="duplicateValues" dxfId="1" priority="126"/>
  </conditionalFormatting>
  <conditionalFormatting sqref="G1596">
    <cfRule type="duplicateValues" dxfId="1" priority="125"/>
  </conditionalFormatting>
  <conditionalFormatting sqref="G1597">
    <cfRule type="duplicateValues" dxfId="1" priority="124"/>
  </conditionalFormatting>
  <conditionalFormatting sqref="G1598">
    <cfRule type="duplicateValues" dxfId="1" priority="131"/>
  </conditionalFormatting>
  <conditionalFormatting sqref="G1599">
    <cfRule type="duplicateValues" dxfId="1" priority="122"/>
  </conditionalFormatting>
  <conditionalFormatting sqref="G1600">
    <cfRule type="duplicateValues" dxfId="1" priority="121"/>
  </conditionalFormatting>
  <conditionalFormatting sqref="G1601">
    <cfRule type="duplicateValues" dxfId="1" priority="120"/>
  </conditionalFormatting>
  <conditionalFormatting sqref="G1602">
    <cfRule type="duplicateValues" dxfId="1" priority="119"/>
  </conditionalFormatting>
  <conditionalFormatting sqref="G1603">
    <cfRule type="duplicateValues" dxfId="1" priority="118"/>
  </conditionalFormatting>
  <conditionalFormatting sqref="G1604">
    <cfRule type="duplicateValues" dxfId="1" priority="117"/>
  </conditionalFormatting>
  <conditionalFormatting sqref="G1605">
    <cfRule type="duplicateValues" dxfId="1" priority="116"/>
  </conditionalFormatting>
  <conditionalFormatting sqref="G1606">
    <cfRule type="duplicateValues" dxfId="1" priority="123"/>
  </conditionalFormatting>
  <conditionalFormatting sqref="G1607">
    <cfRule type="duplicateValues" dxfId="1" priority="112"/>
  </conditionalFormatting>
  <conditionalFormatting sqref="G1608">
    <cfRule type="duplicateValues" dxfId="1" priority="111"/>
  </conditionalFormatting>
  <conditionalFormatting sqref="G1609">
    <cfRule type="duplicateValues" dxfId="1" priority="110"/>
  </conditionalFormatting>
  <conditionalFormatting sqref="G1610">
    <cfRule type="duplicateValues" dxfId="1" priority="109"/>
  </conditionalFormatting>
  <conditionalFormatting sqref="G1611">
    <cfRule type="duplicateValues" dxfId="1" priority="108"/>
  </conditionalFormatting>
  <conditionalFormatting sqref="G1612">
    <cfRule type="duplicateValues" dxfId="1" priority="107"/>
  </conditionalFormatting>
  <conditionalFormatting sqref="G1613">
    <cfRule type="duplicateValues" dxfId="1" priority="106"/>
  </conditionalFormatting>
  <conditionalFormatting sqref="G1614">
    <cfRule type="duplicateValues" dxfId="1" priority="105"/>
  </conditionalFormatting>
  <conditionalFormatting sqref="G1616">
    <cfRule type="duplicateValues" dxfId="1" priority="115"/>
  </conditionalFormatting>
  <conditionalFormatting sqref="G1617">
    <cfRule type="duplicateValues" dxfId="1" priority="104"/>
  </conditionalFormatting>
  <conditionalFormatting sqref="G1618">
    <cfRule type="duplicateValues" dxfId="1" priority="114"/>
  </conditionalFormatting>
  <conditionalFormatting sqref="G1619">
    <cfRule type="duplicateValues" dxfId="1" priority="113"/>
  </conditionalFormatting>
  <conditionalFormatting sqref="G1620">
    <cfRule type="duplicateValues" dxfId="1" priority="103"/>
  </conditionalFormatting>
  <conditionalFormatting sqref="G1621">
    <cfRule type="duplicateValues" dxfId="1" priority="102"/>
  </conditionalFormatting>
  <conditionalFormatting sqref="G1622">
    <cfRule type="duplicateValues" dxfId="1" priority="101"/>
  </conditionalFormatting>
  <conditionalFormatting sqref="G1623">
    <cfRule type="duplicateValues" dxfId="1" priority="100"/>
  </conditionalFormatting>
  <conditionalFormatting sqref="G1624">
    <cfRule type="duplicateValues" dxfId="1" priority="99"/>
  </conditionalFormatting>
  <conditionalFormatting sqref="G1625">
    <cfRule type="duplicateValues" dxfId="1" priority="98"/>
  </conditionalFormatting>
  <conditionalFormatting sqref="G1626">
    <cfRule type="duplicateValues" dxfId="1" priority="97"/>
  </conditionalFormatting>
  <conditionalFormatting sqref="G1627">
    <cfRule type="duplicateValues" dxfId="1" priority="96"/>
  </conditionalFormatting>
  <conditionalFormatting sqref="G1628">
    <cfRule type="duplicateValues" dxfId="1" priority="95"/>
  </conditionalFormatting>
  <conditionalFormatting sqref="G1629">
    <cfRule type="duplicateValues" dxfId="1" priority="94"/>
  </conditionalFormatting>
  <conditionalFormatting sqref="G1833">
    <cfRule type="duplicateValues" dxfId="1" priority="87"/>
  </conditionalFormatting>
  <conditionalFormatting sqref="G1835">
    <cfRule type="duplicateValues" dxfId="1" priority="90"/>
  </conditionalFormatting>
  <conditionalFormatting sqref="G1842">
    <cfRule type="duplicateValues" dxfId="1" priority="92"/>
  </conditionalFormatting>
  <conditionalFormatting sqref="G5256">
    <cfRule type="duplicateValues" dxfId="1" priority="25"/>
  </conditionalFormatting>
  <conditionalFormatting sqref="G1814:G1828">
    <cfRule type="duplicateValues" dxfId="1" priority="91"/>
  </conditionalFormatting>
  <conditionalFormatting sqref="G1843:G1862">
    <cfRule type="duplicateValues" dxfId="1" priority="89"/>
  </conditionalFormatting>
  <conditionalFormatting sqref="G1829 G1831:G1833">
    <cfRule type="duplicateValues" dxfId="1" priority="93"/>
  </conditionalFormatting>
  <conditionalFormatting sqref="G1836:G1841 G1834 G1863:G1887">
    <cfRule type="duplicateValues" dxfId="1" priority="88"/>
  </conditionalFormatting>
  <conditionalFormatting sqref="G5166 G5216:G5255">
    <cfRule type="duplicateValues" dxfId="1" priority="27"/>
  </conditionalFormatting>
  <dataValidations count="4">
    <dataValidation allowBlank="1" showInputMessage="1" showErrorMessage="1" sqref="L4:M4 N4:O4 H5:J5 K5:L5 M5 N5:O5 A1:A2 M1:M3 K1:L3 B1:G3 A4:G5 N1:O3 H1:J3"/>
    <dataValidation type="list" allowBlank="1" showInputMessage="1" showErrorMessage="1" sqref="H139 H234 H250 H345 H348 H357 H363 H365 H389 H398 H400 H417 H422 H424 H426 H428 H432 H473 H485 H487 H492 H495 H536 H547 H566 H636 H686 H716 H720 H722 H740 H760 H762 H809 H816 H822 H833 H835 H838 H854 H857 H901 H903 H905 H928 H950 H972 H978 H982 H987 H994 H1011 H1026 H1029 H1041 H1053 H1068 H1148 H1166 H1176 H1181 H1183 H1185 H1221 H1233 H1235 H1292 H1302 H1304 H1348 H1382 H1387 H1392 H1394 H1410 H1414 H1422 H1424 H1430 H1449 H1459 H1469 H1473 H1475 H1530 H1558 H1561 H1568 H1578 H1589 H1591 H1598 H1605 H1609 H1612 H1614 H1622 H1655 H1669 H1674 H1682 H1691 H1693 H1701 H1709 H1719 H1727 H1730 H1732 H1773 H1778 H1783 H1785 H1791 H1795 H1804 H1821 H1826 H1829 H1835 H1838 H1843 H1849 H1853 H1855 H1858 H1864 H1866 H1873 H1882 H1904 H1906 H1918 H1925 H1951 H1953 H1964 H1980 H2004 H2007 H2012 H2015 H2043 H2045 H2064 H2071 H2074 H2082 H3137 H3165 H3175 H3227 H3254 H3300 H3324 H3331 H3343 H3349 H3378 H3380 H3434 H3436 H3511 H3525 H3541 H3547 H3632 H3646 H3655 H3668 H3670 H3676 H3723 H3899 H3937 H3958 H3976 H3994 H4016 H4022 H4038 H4040 H4042 H4045 H4049 H4055 H4067 H4070 H4075 H4078 H4098 H4110 H4164 H4171 H4176 H4178 H4180 H4184 H4190 H4192 H4194 H4222 H4234 H4236 H4314 H4344 H4346 H4361 H4366 H4397 H4399 H4418 H4420 H4436 H4438 H4467 H4479 H4540 H4553 H4570 H4572 H4576 H4582 H4596 H4603 H4612 H4616 H4627 H4638 H4665 H4684 H4699 H4701 H4706 H4715 H4718 H4722 H4739 H4744 H4765 H4775 H4777 H4788 H4794 H4809 H4832 H4851 H4863 H4867 H4877 H4884 H4887 H4892 H4899 H4910 H4912 H4934 H4940 H4961 H4963 H4969 H4975 H4987 H5004 H5006 H5013 H5018 H5028 H5030 H5035 H5041 H5043 H5047 H5049 H5057 H5064 H5088 H5117 H5119 H5122 H5125 H5130 H5139 H5141 H5155 H5168 H5171 H5178 H5197 H5205 H5214 H5227 H5232 H5236 H5249 H5256 H5258 H5275 H5299 H5306 H5310 H5323 H5328 H5333 H5335 H5337 H5355 H5358 H5361 H5364 H5374 H5377 H5382 H5397 H5410 H5426 H5433 H5435 H5442 H5444 H5456 H5467 H5469 H5475 H5479 H5489 H5495 H5513 H5515 H5538 H5554 H5563 H5567 H5570 H5577 H5579 H5587 H5594 H5610 H5640 H5647 H5653 H5656 H5658 H5667 H5674 H5680 H5693 H5695 H5714 H5732 H7:H19 H21:H100 H102:H137 H141:H205 H207:H209 H211:H220 H222:H227 H229:H232 H236:H248 H252:H307 H309:H320 H325:H330 H332:H333 H335:H343 H352:H354 H359:H360 H368:H373 H376:H377 H379:H385 H393:H396 H403:H406 H408:H409 H414:H415 H438:H443 H445:H454 H456:H465 H467:H468 H470:H471 H475:H476 H478:H479 H482:H483 H489:H490 H498:H500 H514:H523 H525:H533 H538:H539 H542:H545 H549:H551 H553:H558 H560:H562 H569:H579 H581:H587 H589:H601 H603:H604 H606:H610 H612:H613 H616:H617 H619:H624 H626:H627 H632:H634 H638:H641 H643:H644 H647:H684 H688:H690 H692:H693 H696:H714 H726:H734 H736:H738 H743:H745 H747:H748 H750:H751 H754:H755 H757:H758 H765:H779 H782:H785 H787:H791 H793:H795 H797:H798 H803:H807 H812:H814 H818:H819 H829:H830 H840:H845 H848:H850 H859:H861 H865:H870 H872:H877 H879:H881 H883:H899 H909:H913 H916:H919 H921:H926 H930:H931 H936:H937 H939:H940 H943:H947 H952:H954 H956:H961 H963:H964 H967:H968 H974:H975 H996:H997 H1016:H1020 H1033:H1039 H1043:H1045 H1047:H1048 H1057:H1066 H1070:H1084 H1086:H1091 H1094:H1102 H1104:H1107 H1109:H1112 H1115:H1125 H1127:H1146 H1150:H1155 H1157:H1164 H1173:H1174 H1178:H1179 H1189:H1192 H1194:H1196 H1200:H1202 H1204:H1208 H1210:H1211 H1213:H1217 H1227:H1230 H1238:H1241 H1243:H1245 H1249:H1251 H1253:H1263 H1266:H1271 H1273:H1279 H1281:H1282 H1284:H1290 H1295:H1296 H1298:H1300 H1309:H1318 H1321:H1322 H1324:H1327 H1329:H1341 H1343:H1345 H1351:H1352 H1355:H1356 H1360:H1363 H1365:H1366 H1368:H1380 H1384:H1385 H1389:H1390 H1397:H1401 H1403:H1405 H1407:H1408 H1417:H1418 H1434:H1442 H1444:H1446 H1452:H1453 H1455:H1457 H1479:H1492 H1495:H1507 H1509:H1517 H1519:H1521 H1523:H1526 H1547:H1548 H1550:H1551 H1564:H1566 H1583:H1585 H1594:H1595 H1633:H1637 H1639:H1640 H1645:H1649 H1659:H1660 H1665:H1667 H1676:H1677 H1703:H1704 H1758:H1759 H1765:H1767 H1868:H1869 H1878:H1879 H1893:H1895 H1900:H1902 H1908:H1909 H1915:H1916 H1921:H1923 H1927:H1935 H1940:H1942 H1945:H1946 H1948:H1949 H1955:H1956 H1960:H1962 H1971:H1973 H1975:H1976 H1984:H1987 H1989:H1992 H1994:H1995 H1997:H2001 H2009:H2010 H2019:H2020 H2022:H2025 H2027:H2028 H2031:H2032 H2034:H2039 H2047:H2048 H2050:H2051 H2053:H2058 H2067:H2068 H2078:H2080 H2085:H2086 H2088:H2091 H2094:H2096 H2098:H2099 H2101:H2488 H2490:H2547 H2549:H3087 H3089:H3090 H3093:H3103 H3105:H3106 H3109:H3114 H3116:H3120 H3122:H3127 H3130:H3134 H3140:H3146 H3151:H3153 H3156:H3160 H3162:H3163 H3167:H3173 H3177:H3179 H3181:H3189 H3192:H3193 H3195:H3196 H3198:H3204 H3208:H3211 H3213:H3216 H3219:H3221 H3223:H3225 H3229:H3232 H3235:H3242 H3244:H3246 H3249:H3252 H3257:H3262 H3264:H3278 H3280:H3282 H3285:H3286 H3288:H3289 H3291:H3298 H3302:H3311 H3314:H3315 H3317:H3322 H3327:H3328 H3336:H3338 H3340:H3341 H3351:H3357 H3359:H3376 H3382:H3385 H3387:H3390 H3392:H3407 H3410:H3420 H3422:H3432 H3440:H3441 H3443:H3446 H3448:H3454 H3456:H3458 H3461:H3463 H3466:H3474 H3477:H3499 H3501:H3502 H3504:H3509 H3513:H3523 H3528:H3529 H3532:H3533 H3536:H3539 H3543:H3545 H3549:H3550 H3553:H3557 H3560:H3563 H3565:H3570 H3576:H3589 H3592:H3610 H3612:H3614 H3616:H3618 H3620:H3628 H3629:H3630 H3634:H3643 H3648:H3649 H3651:H3653 H3657:H3666 H3672:H3673 H3679:H3680 H3682:H3687 H3689:H3707 H3709:H3711 H3716:H3718 H3720:H3721 H3725:H3737 H3739:H3741 H3743:H3744 H3746:H3748 H3750:H3760 H3762:H3801 H3803:H3808 H3810:H3813 H3815:H3818 H3821:H3837 H3839:H3841 H3843:H3860 H3862:H3863 H3867:H3869 H3871:H3874 H3876:H3881 H3883:H3897 H3901:H3904 H3907:H3918 H3920:H3921 H3923:H3926 H3929:H3935 H3939:H3945 H3947:H3950 H3952:H3956 H3960:H3961 H3964:H3965 H3967:H3974 H3978:H3981 H3983:H3986 H3988:H3989 H3997:H3999 H4001:H4002 H4007:H4008 H4051:H4052 H4082:H4084 H4100:H4104 H4106:H4108 H4112:H4125 H4127:H4131 H4133:H4136 H4138:H4142 H4144:H4146 H4148:H4151 H4153:H4155 H4159:H4161 H4166:H4168 H4173:H4174 H4186:H4187 H4197:H4199 H4203:H4205 H4209:H4214 H4216:H4220 H4224:H4232 H4238:H4247 H4249:H4258 H4260:H4280 H4282:H4287 H4289:H4296 H4298:H4301 H4303:H4307 H4309:H4312 H4316:H4317 H4320:H4321 H4326:H4327 H4329:H4330 H4332:H4341 H4349:H4351 H4355:H4358 H4363:H4364 H4371:H4380 H4382:H4395 H4401:H4411 H4413:H4416 H4422:H4429 H4431:H4434 H4440:H4442 H4444:H4450 H4452:H4455 H4457:H4458 H4460:H4465 H4469:H4470 H4472:H4477 H4481:H4483 H4485:H4520 H4522:H4529 H4531:H4537 H4542:H4543 H4547:H4548 H4555:H4557 H4560:H4562 H4565:H4568 H4584:H4591 H4598:H4601 H4607:H4608 H4619:H4620 H4622:H4623 H4631:H4633 H4643:H4644 H4648:H4649 H4654:H4658 H4660:H4661 H4671:H4672 H4674:H4677 H4680:H4682 H4686:H4687 H4691:H4692 H4703:H4704 H4708:H4712 H4747:H4753 H4762:H4763 H4767:H4768 H4779:H4780 H4785:H4786 H4803:H4804 H4840:H4841 H4854:H4855 H4859:H4861 H4870:H4871 H4895:H4896 H4901:H4902 H4916:H4919 H4925:H4926 H4951:H4952 H5051:H5052 H5067:H5070 H5073:H5076 H5078:H5082 H5084:H5086 H5090:H5091 H5094:H5095 H5097:H5102 H5104:H5107 H5109:H5114 H5133:H5137 H5148:H5150 H5152:H5153 H5161:H5162 H5180:H5181 H5201:H5202 H5208:H5210 H5223:H5224 H5243:H5244 H5271:H5273 H5317:H5318 H5350:H5351 H5393:H5394 H5400:H5401 H5403:H5407 H5412:H5414 H5417:H5423 H5452:H5454 H5462:H5465 H5472:H5473 H5482:H5483 H5486:H5487 H5509:H5510 H5519:H5524 H5526:H5533 H5541:H5543 H5547:H5548 H5572:H5573 H5581:H5582 H5612:H5613 H5621:H5622 H5642:H5644 H5661:H5662 H5682:H5683 H5685:H5687 H5697:H5707 H5722:H5725">
      <formula1>"特困供养人员,低保户,返贫监测对象,其他困难户,一般户"</formula1>
    </dataValidation>
    <dataValidation type="list" allowBlank="1" showInputMessage="1" showErrorMessage="1" sqref="K7:K318">
      <formula1>"洪涝,地震,台风,旱灾,风雹,低温雨雪冰冻,地质灾害,其它"</formula1>
    </dataValidation>
    <dataValidation type="list" allowBlank="1" showInputMessage="1" showErrorMessage="1" sqref="O7:O9 O10:O1649 O1650:O3628 O3629:O5732">
      <formula1>"现金,一卡通"</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1297"/>
  <sheetViews>
    <sheetView workbookViewId="0">
      <pane ySplit="5" topLeftCell="A1273" activePane="bottomLeft" state="frozen"/>
      <selection/>
      <selection pane="bottomLeft" activeCell="H4" sqref="H$1:H$1048576"/>
    </sheetView>
  </sheetViews>
  <sheetFormatPr defaultColWidth="9" defaultRowHeight="13.5"/>
  <cols>
    <col min="8" max="8" width="11.5583333333333" customWidth="1"/>
    <col min="9" max="10" width="9" customWidth="1"/>
    <col min="11" max="11" width="10.8833333333333" customWidth="1"/>
    <col min="14" max="14" width="14.3833333333333" customWidth="1"/>
    <col min="15" max="15" width="12.75" customWidth="1"/>
  </cols>
  <sheetData>
    <row r="1" s="214" customFormat="1" ht="22.5" spans="1:15">
      <c r="A1" s="215" t="s">
        <v>0</v>
      </c>
      <c r="B1" s="215"/>
      <c r="C1" s="215"/>
      <c r="D1" s="215"/>
      <c r="E1" s="215"/>
      <c r="F1" s="215"/>
      <c r="G1" s="215"/>
      <c r="H1" s="215"/>
      <c r="I1" s="215"/>
      <c r="J1" s="215"/>
      <c r="K1" s="215"/>
      <c r="L1" s="215"/>
      <c r="M1" s="215"/>
      <c r="N1" s="215"/>
      <c r="O1" s="215"/>
    </row>
    <row r="2" s="214" customFormat="1" ht="22.5" spans="1:15">
      <c r="A2" s="215"/>
      <c r="B2" s="215"/>
      <c r="C2" s="215"/>
      <c r="D2" s="215"/>
      <c r="E2" s="215"/>
      <c r="F2" s="215"/>
      <c r="G2" s="215"/>
      <c r="H2" s="215"/>
      <c r="I2" s="215"/>
      <c r="J2" s="215"/>
      <c r="K2" s="215"/>
      <c r="L2" s="215"/>
      <c r="M2" s="215"/>
      <c r="N2" s="215"/>
      <c r="O2" s="215"/>
    </row>
    <row r="3" ht="18.75" spans="1:15">
      <c r="A3" s="3" t="s">
        <v>1</v>
      </c>
      <c r="B3" s="4" t="s">
        <v>2</v>
      </c>
      <c r="C3" s="4"/>
      <c r="D3" s="4"/>
      <c r="E3" s="4"/>
      <c r="F3" s="4"/>
      <c r="G3" s="4" t="s">
        <v>3</v>
      </c>
      <c r="H3" s="5"/>
      <c r="I3" s="4"/>
      <c r="J3" s="17"/>
      <c r="K3" s="18" t="s">
        <v>4</v>
      </c>
      <c r="L3" s="18" t="s">
        <v>5</v>
      </c>
      <c r="M3" s="18"/>
      <c r="N3" s="19"/>
      <c r="O3" s="18"/>
    </row>
    <row r="4" ht="42.75" spans="1:15">
      <c r="A4" s="3"/>
      <c r="B4" s="6" t="s">
        <v>9844</v>
      </c>
      <c r="C4" s="4" t="s">
        <v>7</v>
      </c>
      <c r="D4" s="4" t="s">
        <v>8</v>
      </c>
      <c r="E4" s="6" t="s">
        <v>9</v>
      </c>
      <c r="F4" s="6" t="s">
        <v>10</v>
      </c>
      <c r="G4" s="7" t="s">
        <v>11</v>
      </c>
      <c r="H4" s="6" t="s">
        <v>12</v>
      </c>
      <c r="I4" s="7" t="s">
        <v>13</v>
      </c>
      <c r="J4" s="7" t="s">
        <v>14</v>
      </c>
      <c r="K4" s="7" t="s">
        <v>15</v>
      </c>
      <c r="L4" s="7" t="s">
        <v>16</v>
      </c>
      <c r="M4" s="20" t="s">
        <v>17</v>
      </c>
      <c r="N4" s="21" t="s">
        <v>18</v>
      </c>
      <c r="O4" s="20" t="s">
        <v>19</v>
      </c>
    </row>
    <row r="5" s="1" customFormat="1" ht="18.75" spans="1:15">
      <c r="A5" s="2" t="s">
        <v>20</v>
      </c>
      <c r="B5" s="282" t="s">
        <v>21</v>
      </c>
      <c r="C5" s="282" t="s">
        <v>21</v>
      </c>
      <c r="D5" s="282" t="s">
        <v>21</v>
      </c>
      <c r="E5" s="282" t="s">
        <v>21</v>
      </c>
      <c r="F5" s="282" t="s">
        <v>21</v>
      </c>
      <c r="G5" s="2" t="s">
        <v>21</v>
      </c>
      <c r="H5" s="282" t="s">
        <v>21</v>
      </c>
      <c r="I5" s="2" t="s">
        <v>22</v>
      </c>
      <c r="J5" s="284" t="s">
        <v>21</v>
      </c>
      <c r="K5" s="282" t="s">
        <v>21</v>
      </c>
      <c r="L5" s="2" t="s">
        <v>22</v>
      </c>
      <c r="M5" s="2"/>
      <c r="N5" s="23"/>
      <c r="O5" s="23"/>
    </row>
    <row r="6" s="1" customFormat="1" ht="18.75" spans="1:15">
      <c r="A6" s="216">
        <v>1</v>
      </c>
      <c r="B6" s="216" t="s">
        <v>23</v>
      </c>
      <c r="C6" s="216" t="s">
        <v>24</v>
      </c>
      <c r="D6" s="216" t="s">
        <v>25</v>
      </c>
      <c r="E6" s="216" t="s">
        <v>9845</v>
      </c>
      <c r="F6" s="91" t="s">
        <v>9846</v>
      </c>
      <c r="G6" s="37" t="s">
        <v>9847</v>
      </c>
      <c r="H6" s="91" t="s">
        <v>51</v>
      </c>
      <c r="I6" s="183">
        <v>1</v>
      </c>
      <c r="J6" s="91" t="s">
        <v>9846</v>
      </c>
      <c r="K6" s="216" t="s">
        <v>31</v>
      </c>
      <c r="L6" s="183">
        <v>1</v>
      </c>
      <c r="M6" s="217">
        <f t="shared" ref="M6:M11" si="0">L6*468</f>
        <v>468</v>
      </c>
      <c r="N6" s="103"/>
      <c r="O6" s="24" t="s">
        <v>32</v>
      </c>
    </row>
    <row r="7" s="1" customFormat="1" ht="18.75" spans="1:15">
      <c r="A7" s="216">
        <v>2</v>
      </c>
      <c r="B7" s="216" t="s">
        <v>23</v>
      </c>
      <c r="C7" s="216" t="s">
        <v>24</v>
      </c>
      <c r="D7" s="216" t="s">
        <v>25</v>
      </c>
      <c r="E7" s="216" t="s">
        <v>9845</v>
      </c>
      <c r="F7" s="91" t="s">
        <v>9846</v>
      </c>
      <c r="G7" s="37" t="s">
        <v>9848</v>
      </c>
      <c r="H7" s="91" t="s">
        <v>194</v>
      </c>
      <c r="I7" s="183">
        <v>1</v>
      </c>
      <c r="J7" s="91" t="s">
        <v>9846</v>
      </c>
      <c r="K7" s="216" t="s">
        <v>31</v>
      </c>
      <c r="L7" s="183">
        <v>1</v>
      </c>
      <c r="M7" s="217">
        <f t="shared" si="0"/>
        <v>468</v>
      </c>
      <c r="N7" s="103"/>
      <c r="O7" s="24" t="s">
        <v>32</v>
      </c>
    </row>
    <row r="8" s="1" customFormat="1" ht="18.75" spans="1:15">
      <c r="A8" s="216">
        <v>3</v>
      </c>
      <c r="B8" s="26" t="s">
        <v>23</v>
      </c>
      <c r="C8" s="26" t="s">
        <v>24</v>
      </c>
      <c r="D8" s="26" t="s">
        <v>25</v>
      </c>
      <c r="E8" s="26" t="s">
        <v>9845</v>
      </c>
      <c r="F8" s="91" t="s">
        <v>9846</v>
      </c>
      <c r="G8" s="37" t="s">
        <v>9849</v>
      </c>
      <c r="H8" s="91" t="s">
        <v>194</v>
      </c>
      <c r="I8" s="183">
        <v>1</v>
      </c>
      <c r="J8" s="91" t="s">
        <v>9846</v>
      </c>
      <c r="K8" s="26" t="s">
        <v>31</v>
      </c>
      <c r="L8" s="183">
        <v>1</v>
      </c>
      <c r="M8" s="217">
        <f t="shared" si="0"/>
        <v>468</v>
      </c>
      <c r="N8" s="104"/>
      <c r="O8" s="24" t="s">
        <v>32</v>
      </c>
    </row>
    <row r="9" s="1" customFormat="1" ht="18.75" spans="1:15">
      <c r="A9" s="216">
        <v>4</v>
      </c>
      <c r="B9" s="26" t="s">
        <v>23</v>
      </c>
      <c r="C9" s="26" t="s">
        <v>24</v>
      </c>
      <c r="D9" s="26" t="s">
        <v>25</v>
      </c>
      <c r="E9" s="26" t="s">
        <v>9845</v>
      </c>
      <c r="F9" s="91" t="s">
        <v>9846</v>
      </c>
      <c r="G9" s="37" t="s">
        <v>9850</v>
      </c>
      <c r="H9" s="91" t="s">
        <v>194</v>
      </c>
      <c r="I9" s="183">
        <v>1</v>
      </c>
      <c r="J9" s="91" t="s">
        <v>9846</v>
      </c>
      <c r="K9" s="26" t="s">
        <v>31</v>
      </c>
      <c r="L9" s="183">
        <v>1</v>
      </c>
      <c r="M9" s="217">
        <f t="shared" si="0"/>
        <v>468</v>
      </c>
      <c r="N9" s="104"/>
      <c r="O9" s="24" t="s">
        <v>32</v>
      </c>
    </row>
    <row r="10" s="1" customFormat="1" ht="18.75" spans="1:15">
      <c r="A10" s="216">
        <v>5</v>
      </c>
      <c r="B10" s="26" t="s">
        <v>23</v>
      </c>
      <c r="C10" s="26" t="s">
        <v>24</v>
      </c>
      <c r="D10" s="26" t="s">
        <v>25</v>
      </c>
      <c r="E10" s="26" t="s">
        <v>9845</v>
      </c>
      <c r="F10" s="91" t="s">
        <v>9846</v>
      </c>
      <c r="G10" s="37" t="s">
        <v>9851</v>
      </c>
      <c r="H10" s="91" t="s">
        <v>194</v>
      </c>
      <c r="I10" s="183">
        <v>1</v>
      </c>
      <c r="J10" s="91" t="s">
        <v>9846</v>
      </c>
      <c r="K10" s="26" t="s">
        <v>31</v>
      </c>
      <c r="L10" s="183">
        <v>1</v>
      </c>
      <c r="M10" s="217">
        <f t="shared" si="0"/>
        <v>468</v>
      </c>
      <c r="N10" s="104"/>
      <c r="O10" s="24" t="s">
        <v>32</v>
      </c>
    </row>
    <row r="11" s="1" customFormat="1" ht="18.75" spans="1:15">
      <c r="A11" s="216">
        <v>6</v>
      </c>
      <c r="B11" s="26" t="s">
        <v>23</v>
      </c>
      <c r="C11" s="26" t="s">
        <v>24</v>
      </c>
      <c r="D11" s="26" t="s">
        <v>25</v>
      </c>
      <c r="E11" s="26" t="s">
        <v>9845</v>
      </c>
      <c r="F11" s="91" t="s">
        <v>9846</v>
      </c>
      <c r="G11" s="37" t="s">
        <v>9852</v>
      </c>
      <c r="H11" s="91" t="s">
        <v>194</v>
      </c>
      <c r="I11" s="183">
        <v>1</v>
      </c>
      <c r="J11" s="91" t="s">
        <v>9846</v>
      </c>
      <c r="K11" s="26" t="s">
        <v>31</v>
      </c>
      <c r="L11" s="183">
        <v>1</v>
      </c>
      <c r="M11" s="217">
        <f t="shared" si="0"/>
        <v>468</v>
      </c>
      <c r="N11" s="104"/>
      <c r="O11" s="24" t="s">
        <v>32</v>
      </c>
    </row>
    <row r="12" s="1" customFormat="1" ht="18.75" spans="1:15">
      <c r="A12" s="216">
        <v>7</v>
      </c>
      <c r="B12" s="26" t="s">
        <v>23</v>
      </c>
      <c r="C12" s="26" t="s">
        <v>24</v>
      </c>
      <c r="D12" s="26" t="s">
        <v>25</v>
      </c>
      <c r="E12" s="26" t="s">
        <v>9845</v>
      </c>
      <c r="F12" s="91" t="s">
        <v>9853</v>
      </c>
      <c r="G12" s="91" t="s">
        <v>9854</v>
      </c>
      <c r="H12" s="91" t="s">
        <v>194</v>
      </c>
      <c r="I12" s="183">
        <v>4</v>
      </c>
      <c r="J12" s="91" t="s">
        <v>9853</v>
      </c>
      <c r="K12" s="26" t="s">
        <v>31</v>
      </c>
      <c r="L12" s="183">
        <v>4</v>
      </c>
      <c r="M12" s="218">
        <f>L12*130</f>
        <v>520</v>
      </c>
      <c r="N12" s="104"/>
      <c r="O12" s="24" t="s">
        <v>32</v>
      </c>
    </row>
    <row r="13" s="1" customFormat="1" ht="18.75" spans="1:15">
      <c r="A13" s="216">
        <v>8</v>
      </c>
      <c r="B13" s="26" t="s">
        <v>23</v>
      </c>
      <c r="C13" s="26" t="s">
        <v>24</v>
      </c>
      <c r="D13" s="26" t="s">
        <v>25</v>
      </c>
      <c r="E13" s="26" t="s">
        <v>9845</v>
      </c>
      <c r="F13" s="91" t="s">
        <v>9853</v>
      </c>
      <c r="G13" s="91" t="s">
        <v>9855</v>
      </c>
      <c r="H13" s="91" t="s">
        <v>194</v>
      </c>
      <c r="I13" s="183">
        <v>4</v>
      </c>
      <c r="J13" s="91" t="s">
        <v>9853</v>
      </c>
      <c r="K13" s="26" t="s">
        <v>31</v>
      </c>
      <c r="L13" s="183">
        <v>4</v>
      </c>
      <c r="M13" s="218">
        <f t="shared" ref="M13:M23" si="1">L13*130</f>
        <v>520</v>
      </c>
      <c r="N13" s="104"/>
      <c r="O13" s="24" t="s">
        <v>32</v>
      </c>
    </row>
    <row r="14" s="1" customFormat="1" ht="18.75" spans="1:15">
      <c r="A14" s="216">
        <v>9</v>
      </c>
      <c r="B14" s="26" t="s">
        <v>23</v>
      </c>
      <c r="C14" s="26" t="s">
        <v>24</v>
      </c>
      <c r="D14" s="26" t="s">
        <v>25</v>
      </c>
      <c r="E14" s="26" t="s">
        <v>9845</v>
      </c>
      <c r="F14" s="91" t="s">
        <v>9853</v>
      </c>
      <c r="G14" s="91" t="s">
        <v>9856</v>
      </c>
      <c r="H14" s="91" t="s">
        <v>194</v>
      </c>
      <c r="I14" s="183">
        <v>4</v>
      </c>
      <c r="J14" s="91" t="s">
        <v>9853</v>
      </c>
      <c r="K14" s="26" t="s">
        <v>31</v>
      </c>
      <c r="L14" s="183">
        <v>4</v>
      </c>
      <c r="M14" s="218">
        <f t="shared" si="1"/>
        <v>520</v>
      </c>
      <c r="N14" s="104"/>
      <c r="O14" s="24" t="s">
        <v>32</v>
      </c>
    </row>
    <row r="15" s="1" customFormat="1" ht="18.75" spans="1:15">
      <c r="A15" s="216">
        <v>10</v>
      </c>
      <c r="B15" s="26" t="s">
        <v>23</v>
      </c>
      <c r="C15" s="26" t="s">
        <v>24</v>
      </c>
      <c r="D15" s="26" t="s">
        <v>25</v>
      </c>
      <c r="E15" s="26" t="s">
        <v>9845</v>
      </c>
      <c r="F15" s="91" t="s">
        <v>9853</v>
      </c>
      <c r="G15" s="91" t="s">
        <v>9857</v>
      </c>
      <c r="H15" s="91" t="s">
        <v>194</v>
      </c>
      <c r="I15" s="183">
        <v>7</v>
      </c>
      <c r="J15" s="91" t="s">
        <v>9853</v>
      </c>
      <c r="K15" s="26" t="s">
        <v>31</v>
      </c>
      <c r="L15" s="183">
        <v>7</v>
      </c>
      <c r="M15" s="218">
        <f t="shared" si="1"/>
        <v>910</v>
      </c>
      <c r="N15" s="104"/>
      <c r="O15" s="24" t="s">
        <v>32</v>
      </c>
    </row>
    <row r="16" s="1" customFormat="1" ht="18.75" spans="1:15">
      <c r="A16" s="216">
        <v>11</v>
      </c>
      <c r="B16" s="26" t="s">
        <v>23</v>
      </c>
      <c r="C16" s="26" t="s">
        <v>24</v>
      </c>
      <c r="D16" s="26" t="s">
        <v>25</v>
      </c>
      <c r="E16" s="26" t="s">
        <v>9845</v>
      </c>
      <c r="F16" s="91" t="s">
        <v>9853</v>
      </c>
      <c r="G16" s="91" t="s">
        <v>9858</v>
      </c>
      <c r="H16" s="91" t="s">
        <v>194</v>
      </c>
      <c r="I16" s="183">
        <v>5</v>
      </c>
      <c r="J16" s="91" t="s">
        <v>9853</v>
      </c>
      <c r="K16" s="26" t="s">
        <v>31</v>
      </c>
      <c r="L16" s="183">
        <v>5</v>
      </c>
      <c r="M16" s="218">
        <f t="shared" si="1"/>
        <v>650</v>
      </c>
      <c r="N16" s="104"/>
      <c r="O16" s="24" t="s">
        <v>32</v>
      </c>
    </row>
    <row r="17" s="1" customFormat="1" ht="18.75" spans="1:15">
      <c r="A17" s="216">
        <v>12</v>
      </c>
      <c r="B17" s="26" t="s">
        <v>23</v>
      </c>
      <c r="C17" s="26" t="s">
        <v>24</v>
      </c>
      <c r="D17" s="26" t="s">
        <v>25</v>
      </c>
      <c r="E17" s="26" t="s">
        <v>9845</v>
      </c>
      <c r="F17" s="91" t="s">
        <v>9853</v>
      </c>
      <c r="G17" s="91" t="s">
        <v>9859</v>
      </c>
      <c r="H17" s="91" t="s">
        <v>194</v>
      </c>
      <c r="I17" s="183">
        <v>4</v>
      </c>
      <c r="J17" s="91" t="s">
        <v>9853</v>
      </c>
      <c r="K17" s="26" t="s">
        <v>31</v>
      </c>
      <c r="L17" s="183">
        <v>4</v>
      </c>
      <c r="M17" s="218">
        <f t="shared" si="1"/>
        <v>520</v>
      </c>
      <c r="N17" s="104"/>
      <c r="O17" s="24" t="s">
        <v>32</v>
      </c>
    </row>
    <row r="18" s="1" customFormat="1" ht="18.75" spans="1:15">
      <c r="A18" s="216">
        <v>13</v>
      </c>
      <c r="B18" s="26" t="s">
        <v>23</v>
      </c>
      <c r="C18" s="26" t="s">
        <v>24</v>
      </c>
      <c r="D18" s="26" t="s">
        <v>25</v>
      </c>
      <c r="E18" s="26" t="s">
        <v>9845</v>
      </c>
      <c r="F18" s="91" t="s">
        <v>9853</v>
      </c>
      <c r="G18" s="91" t="s">
        <v>9860</v>
      </c>
      <c r="H18" s="91" t="s">
        <v>194</v>
      </c>
      <c r="I18" s="183">
        <v>5</v>
      </c>
      <c r="J18" s="91" t="s">
        <v>9853</v>
      </c>
      <c r="K18" s="26" t="s">
        <v>31</v>
      </c>
      <c r="L18" s="183">
        <v>5</v>
      </c>
      <c r="M18" s="218">
        <f t="shared" si="1"/>
        <v>650</v>
      </c>
      <c r="N18" s="104"/>
      <c r="O18" s="24" t="s">
        <v>32</v>
      </c>
    </row>
    <row r="19" s="1" customFormat="1" ht="18.75" spans="1:15">
      <c r="A19" s="216">
        <v>14</v>
      </c>
      <c r="B19" s="26" t="s">
        <v>23</v>
      </c>
      <c r="C19" s="26" t="s">
        <v>24</v>
      </c>
      <c r="D19" s="26" t="s">
        <v>25</v>
      </c>
      <c r="E19" s="26" t="s">
        <v>9845</v>
      </c>
      <c r="F19" s="91" t="s">
        <v>9853</v>
      </c>
      <c r="G19" s="91" t="s">
        <v>9235</v>
      </c>
      <c r="H19" s="91" t="s">
        <v>194</v>
      </c>
      <c r="I19" s="183">
        <v>4</v>
      </c>
      <c r="J19" s="91" t="s">
        <v>9853</v>
      </c>
      <c r="K19" s="26" t="s">
        <v>31</v>
      </c>
      <c r="L19" s="183">
        <v>4</v>
      </c>
      <c r="M19" s="218">
        <f t="shared" si="1"/>
        <v>520</v>
      </c>
      <c r="N19" s="104"/>
      <c r="O19" s="24" t="s">
        <v>32</v>
      </c>
    </row>
    <row r="20" s="1" customFormat="1" ht="18.75" spans="1:15">
      <c r="A20" s="216">
        <v>15</v>
      </c>
      <c r="B20" s="26" t="s">
        <v>23</v>
      </c>
      <c r="C20" s="26" t="s">
        <v>24</v>
      </c>
      <c r="D20" s="26" t="s">
        <v>25</v>
      </c>
      <c r="E20" s="26" t="s">
        <v>9845</v>
      </c>
      <c r="F20" s="91" t="s">
        <v>9853</v>
      </c>
      <c r="G20" s="91" t="s">
        <v>9861</v>
      </c>
      <c r="H20" s="91" t="s">
        <v>194</v>
      </c>
      <c r="I20" s="183">
        <v>3</v>
      </c>
      <c r="J20" s="91" t="s">
        <v>9853</v>
      </c>
      <c r="K20" s="26" t="s">
        <v>31</v>
      </c>
      <c r="L20" s="183">
        <v>3</v>
      </c>
      <c r="M20" s="218">
        <f t="shared" si="1"/>
        <v>390</v>
      </c>
      <c r="N20" s="104"/>
      <c r="O20" s="24" t="s">
        <v>32</v>
      </c>
    </row>
    <row r="21" s="1" customFormat="1" ht="18.75" spans="1:15">
      <c r="A21" s="216">
        <v>16</v>
      </c>
      <c r="B21" s="26" t="s">
        <v>23</v>
      </c>
      <c r="C21" s="26" t="s">
        <v>24</v>
      </c>
      <c r="D21" s="26" t="s">
        <v>25</v>
      </c>
      <c r="E21" s="26" t="s">
        <v>9845</v>
      </c>
      <c r="F21" s="91" t="s">
        <v>9853</v>
      </c>
      <c r="G21" s="91" t="s">
        <v>1617</v>
      </c>
      <c r="H21" s="91" t="s">
        <v>194</v>
      </c>
      <c r="I21" s="183">
        <v>4</v>
      </c>
      <c r="J21" s="91" t="s">
        <v>9853</v>
      </c>
      <c r="K21" s="26" t="s">
        <v>31</v>
      </c>
      <c r="L21" s="183">
        <v>4</v>
      </c>
      <c r="M21" s="218">
        <f t="shared" si="1"/>
        <v>520</v>
      </c>
      <c r="N21" s="104"/>
      <c r="O21" s="24" t="s">
        <v>32</v>
      </c>
    </row>
    <row r="22" s="1" customFormat="1" ht="18.75" spans="1:15">
      <c r="A22" s="216">
        <v>17</v>
      </c>
      <c r="B22" s="26" t="s">
        <v>23</v>
      </c>
      <c r="C22" s="26" t="s">
        <v>24</v>
      </c>
      <c r="D22" s="26" t="s">
        <v>25</v>
      </c>
      <c r="E22" s="26" t="s">
        <v>9845</v>
      </c>
      <c r="F22" s="91" t="s">
        <v>9853</v>
      </c>
      <c r="G22" s="91" t="s">
        <v>9862</v>
      </c>
      <c r="H22" s="91" t="s">
        <v>194</v>
      </c>
      <c r="I22" s="183">
        <v>6</v>
      </c>
      <c r="J22" s="91" t="s">
        <v>9853</v>
      </c>
      <c r="K22" s="26" t="s">
        <v>31</v>
      </c>
      <c r="L22" s="183">
        <v>6</v>
      </c>
      <c r="M22" s="218">
        <f t="shared" si="1"/>
        <v>780</v>
      </c>
      <c r="N22" s="104"/>
      <c r="O22" s="24" t="s">
        <v>32</v>
      </c>
    </row>
    <row r="23" s="1" customFormat="1" ht="18.75" spans="1:15">
      <c r="A23" s="216">
        <v>18</v>
      </c>
      <c r="B23" s="26" t="s">
        <v>23</v>
      </c>
      <c r="C23" s="26" t="s">
        <v>24</v>
      </c>
      <c r="D23" s="26" t="s">
        <v>25</v>
      </c>
      <c r="E23" s="26" t="s">
        <v>9845</v>
      </c>
      <c r="F23" s="91" t="s">
        <v>9853</v>
      </c>
      <c r="G23" s="91" t="s">
        <v>9863</v>
      </c>
      <c r="H23" s="91" t="s">
        <v>194</v>
      </c>
      <c r="I23" s="183">
        <v>3</v>
      </c>
      <c r="J23" s="91" t="s">
        <v>9853</v>
      </c>
      <c r="K23" s="26" t="s">
        <v>31</v>
      </c>
      <c r="L23" s="183">
        <v>3</v>
      </c>
      <c r="M23" s="218">
        <f t="shared" si="1"/>
        <v>390</v>
      </c>
      <c r="N23" s="104"/>
      <c r="O23" s="24" t="s">
        <v>32</v>
      </c>
    </row>
    <row r="24" s="1" customFormat="1" ht="18.75" spans="1:15">
      <c r="A24" s="216">
        <v>19</v>
      </c>
      <c r="B24" s="26" t="s">
        <v>23</v>
      </c>
      <c r="C24" s="26" t="s">
        <v>24</v>
      </c>
      <c r="D24" s="26" t="s">
        <v>25</v>
      </c>
      <c r="E24" s="26" t="s">
        <v>9845</v>
      </c>
      <c r="F24" s="91" t="s">
        <v>9853</v>
      </c>
      <c r="G24" s="37" t="s">
        <v>5150</v>
      </c>
      <c r="H24" s="91" t="s">
        <v>29</v>
      </c>
      <c r="I24" s="183">
        <v>3</v>
      </c>
      <c r="J24" s="91" t="s">
        <v>9853</v>
      </c>
      <c r="K24" s="26" t="s">
        <v>31</v>
      </c>
      <c r="L24" s="183">
        <v>3</v>
      </c>
      <c r="M24" s="217">
        <f>L24*468</f>
        <v>1404</v>
      </c>
      <c r="N24" s="104"/>
      <c r="O24" s="24" t="s">
        <v>32</v>
      </c>
    </row>
    <row r="25" s="1" customFormat="1" ht="18.75" spans="1:15">
      <c r="A25" s="216">
        <v>20</v>
      </c>
      <c r="B25" s="26" t="s">
        <v>23</v>
      </c>
      <c r="C25" s="26" t="s">
        <v>24</v>
      </c>
      <c r="D25" s="26" t="s">
        <v>25</v>
      </c>
      <c r="E25" s="26" t="s">
        <v>9845</v>
      </c>
      <c r="F25" s="91" t="s">
        <v>9853</v>
      </c>
      <c r="G25" s="91" t="s">
        <v>3027</v>
      </c>
      <c r="H25" s="91" t="s">
        <v>194</v>
      </c>
      <c r="I25" s="183">
        <v>3</v>
      </c>
      <c r="J25" s="91" t="s">
        <v>9853</v>
      </c>
      <c r="K25" s="26" t="s">
        <v>31</v>
      </c>
      <c r="L25" s="183">
        <v>3</v>
      </c>
      <c r="M25" s="218">
        <f t="shared" ref="M25:M56" si="2">L25*130</f>
        <v>390</v>
      </c>
      <c r="N25" s="104"/>
      <c r="O25" s="24" t="s">
        <v>32</v>
      </c>
    </row>
    <row r="26" s="1" customFormat="1" ht="18.75" spans="1:15">
      <c r="A26" s="216">
        <v>21</v>
      </c>
      <c r="B26" s="26" t="s">
        <v>23</v>
      </c>
      <c r="C26" s="26" t="s">
        <v>24</v>
      </c>
      <c r="D26" s="26" t="s">
        <v>25</v>
      </c>
      <c r="E26" s="26" t="s">
        <v>9845</v>
      </c>
      <c r="F26" s="91" t="s">
        <v>9853</v>
      </c>
      <c r="G26" s="91" t="s">
        <v>9864</v>
      </c>
      <c r="H26" s="91" t="s">
        <v>194</v>
      </c>
      <c r="I26" s="183">
        <v>3</v>
      </c>
      <c r="J26" s="91" t="s">
        <v>9853</v>
      </c>
      <c r="K26" s="26" t="s">
        <v>31</v>
      </c>
      <c r="L26" s="183">
        <v>3</v>
      </c>
      <c r="M26" s="218">
        <f t="shared" si="2"/>
        <v>390</v>
      </c>
      <c r="N26" s="104"/>
      <c r="O26" s="24" t="s">
        <v>32</v>
      </c>
    </row>
    <row r="27" s="1" customFormat="1" ht="18.75" spans="1:15">
      <c r="A27" s="216">
        <v>22</v>
      </c>
      <c r="B27" s="26" t="s">
        <v>23</v>
      </c>
      <c r="C27" s="26" t="s">
        <v>24</v>
      </c>
      <c r="D27" s="26" t="s">
        <v>25</v>
      </c>
      <c r="E27" s="26" t="s">
        <v>9845</v>
      </c>
      <c r="F27" s="91" t="s">
        <v>9853</v>
      </c>
      <c r="G27" s="91" t="s">
        <v>1416</v>
      </c>
      <c r="H27" s="91" t="s">
        <v>194</v>
      </c>
      <c r="I27" s="183">
        <v>4</v>
      </c>
      <c r="J27" s="91" t="s">
        <v>9853</v>
      </c>
      <c r="K27" s="26" t="s">
        <v>31</v>
      </c>
      <c r="L27" s="183">
        <v>4</v>
      </c>
      <c r="M27" s="218">
        <f t="shared" si="2"/>
        <v>520</v>
      </c>
      <c r="N27" s="104"/>
      <c r="O27" s="24" t="s">
        <v>32</v>
      </c>
    </row>
    <row r="28" s="1" customFormat="1" ht="18.75" spans="1:15">
      <c r="A28" s="216">
        <v>23</v>
      </c>
      <c r="B28" s="26" t="s">
        <v>23</v>
      </c>
      <c r="C28" s="26" t="s">
        <v>24</v>
      </c>
      <c r="D28" s="26" t="s">
        <v>25</v>
      </c>
      <c r="E28" s="26" t="s">
        <v>9845</v>
      </c>
      <c r="F28" s="91" t="s">
        <v>9853</v>
      </c>
      <c r="G28" s="91" t="s">
        <v>9865</v>
      </c>
      <c r="H28" s="91" t="s">
        <v>194</v>
      </c>
      <c r="I28" s="183">
        <v>4</v>
      </c>
      <c r="J28" s="91" t="s">
        <v>9853</v>
      </c>
      <c r="K28" s="26" t="s">
        <v>31</v>
      </c>
      <c r="L28" s="183">
        <v>4</v>
      </c>
      <c r="M28" s="218">
        <f t="shared" si="2"/>
        <v>520</v>
      </c>
      <c r="N28" s="104"/>
      <c r="O28" s="24" t="s">
        <v>32</v>
      </c>
    </row>
    <row r="29" s="1" customFormat="1" ht="18.75" spans="1:15">
      <c r="A29" s="216">
        <v>24</v>
      </c>
      <c r="B29" s="26" t="s">
        <v>23</v>
      </c>
      <c r="C29" s="26" t="s">
        <v>24</v>
      </c>
      <c r="D29" s="26" t="s">
        <v>25</v>
      </c>
      <c r="E29" s="26" t="s">
        <v>9845</v>
      </c>
      <c r="F29" s="91" t="s">
        <v>9853</v>
      </c>
      <c r="G29" s="91" t="s">
        <v>1621</v>
      </c>
      <c r="H29" s="91" t="s">
        <v>194</v>
      </c>
      <c r="I29" s="183">
        <v>3</v>
      </c>
      <c r="J29" s="91" t="s">
        <v>9853</v>
      </c>
      <c r="K29" s="26" t="s">
        <v>31</v>
      </c>
      <c r="L29" s="183">
        <v>3</v>
      </c>
      <c r="M29" s="218">
        <f t="shared" si="2"/>
        <v>390</v>
      </c>
      <c r="N29" s="104"/>
      <c r="O29" s="24" t="s">
        <v>32</v>
      </c>
    </row>
    <row r="30" s="1" customFormat="1" ht="18.75" spans="1:15">
      <c r="A30" s="216">
        <v>25</v>
      </c>
      <c r="B30" s="26" t="s">
        <v>23</v>
      </c>
      <c r="C30" s="26" t="s">
        <v>24</v>
      </c>
      <c r="D30" s="26" t="s">
        <v>25</v>
      </c>
      <c r="E30" s="26" t="s">
        <v>9845</v>
      </c>
      <c r="F30" s="91" t="s">
        <v>9853</v>
      </c>
      <c r="G30" s="91" t="s">
        <v>7319</v>
      </c>
      <c r="H30" s="91" t="s">
        <v>194</v>
      </c>
      <c r="I30" s="183">
        <v>3</v>
      </c>
      <c r="J30" s="91" t="s">
        <v>9853</v>
      </c>
      <c r="K30" s="26" t="s">
        <v>31</v>
      </c>
      <c r="L30" s="183">
        <v>3</v>
      </c>
      <c r="M30" s="218">
        <f t="shared" si="2"/>
        <v>390</v>
      </c>
      <c r="N30" s="104"/>
      <c r="O30" s="24" t="s">
        <v>32</v>
      </c>
    </row>
    <row r="31" s="1" customFormat="1" ht="18.75" spans="1:15">
      <c r="A31" s="216">
        <v>26</v>
      </c>
      <c r="B31" s="26" t="s">
        <v>23</v>
      </c>
      <c r="C31" s="26" t="s">
        <v>24</v>
      </c>
      <c r="D31" s="26" t="s">
        <v>25</v>
      </c>
      <c r="E31" s="26" t="s">
        <v>9845</v>
      </c>
      <c r="F31" s="91" t="s">
        <v>9853</v>
      </c>
      <c r="G31" s="91" t="s">
        <v>8229</v>
      </c>
      <c r="H31" s="91" t="s">
        <v>194</v>
      </c>
      <c r="I31" s="183">
        <v>4</v>
      </c>
      <c r="J31" s="91" t="s">
        <v>9853</v>
      </c>
      <c r="K31" s="26" t="s">
        <v>31</v>
      </c>
      <c r="L31" s="183">
        <v>4</v>
      </c>
      <c r="M31" s="218">
        <f t="shared" si="2"/>
        <v>520</v>
      </c>
      <c r="N31" s="104"/>
      <c r="O31" s="24" t="s">
        <v>32</v>
      </c>
    </row>
    <row r="32" s="1" customFormat="1" ht="18.75" spans="1:15">
      <c r="A32" s="216">
        <v>27</v>
      </c>
      <c r="B32" s="26" t="s">
        <v>23</v>
      </c>
      <c r="C32" s="26" t="s">
        <v>24</v>
      </c>
      <c r="D32" s="26" t="s">
        <v>25</v>
      </c>
      <c r="E32" s="26" t="s">
        <v>9845</v>
      </c>
      <c r="F32" s="91" t="s">
        <v>9853</v>
      </c>
      <c r="G32" s="91" t="s">
        <v>9866</v>
      </c>
      <c r="H32" s="91" t="s">
        <v>194</v>
      </c>
      <c r="I32" s="183">
        <v>6</v>
      </c>
      <c r="J32" s="91" t="s">
        <v>9853</v>
      </c>
      <c r="K32" s="26" t="s">
        <v>31</v>
      </c>
      <c r="L32" s="183">
        <v>6</v>
      </c>
      <c r="M32" s="218">
        <f t="shared" si="2"/>
        <v>780</v>
      </c>
      <c r="N32" s="104"/>
      <c r="O32" s="24" t="s">
        <v>32</v>
      </c>
    </row>
    <row r="33" s="1" customFormat="1" ht="18.75" spans="1:15">
      <c r="A33" s="216">
        <v>28</v>
      </c>
      <c r="B33" s="26" t="s">
        <v>23</v>
      </c>
      <c r="C33" s="26" t="s">
        <v>24</v>
      </c>
      <c r="D33" s="26" t="s">
        <v>25</v>
      </c>
      <c r="E33" s="26" t="s">
        <v>9845</v>
      </c>
      <c r="F33" s="91" t="s">
        <v>9853</v>
      </c>
      <c r="G33" s="91" t="s">
        <v>9867</v>
      </c>
      <c r="H33" s="91" t="s">
        <v>194</v>
      </c>
      <c r="I33" s="183">
        <v>5</v>
      </c>
      <c r="J33" s="91" t="s">
        <v>9853</v>
      </c>
      <c r="K33" s="26" t="s">
        <v>31</v>
      </c>
      <c r="L33" s="183">
        <v>5</v>
      </c>
      <c r="M33" s="218">
        <f t="shared" si="2"/>
        <v>650</v>
      </c>
      <c r="N33" s="104"/>
      <c r="O33" s="24" t="s">
        <v>32</v>
      </c>
    </row>
    <row r="34" s="1" customFormat="1" ht="18.75" spans="1:15">
      <c r="A34" s="216">
        <v>29</v>
      </c>
      <c r="B34" s="26" t="s">
        <v>23</v>
      </c>
      <c r="C34" s="26" t="s">
        <v>24</v>
      </c>
      <c r="D34" s="26" t="s">
        <v>25</v>
      </c>
      <c r="E34" s="26" t="s">
        <v>9845</v>
      </c>
      <c r="F34" s="91" t="s">
        <v>9853</v>
      </c>
      <c r="G34" s="91" t="s">
        <v>9868</v>
      </c>
      <c r="H34" s="91" t="s">
        <v>194</v>
      </c>
      <c r="I34" s="183">
        <v>5</v>
      </c>
      <c r="J34" s="91" t="s">
        <v>9853</v>
      </c>
      <c r="K34" s="26" t="s">
        <v>31</v>
      </c>
      <c r="L34" s="183">
        <v>5</v>
      </c>
      <c r="M34" s="218">
        <f t="shared" si="2"/>
        <v>650</v>
      </c>
      <c r="N34" s="104"/>
      <c r="O34" s="24" t="s">
        <v>32</v>
      </c>
    </row>
    <row r="35" s="1" customFormat="1" ht="18.75" spans="1:15">
      <c r="A35" s="216">
        <v>30</v>
      </c>
      <c r="B35" s="26" t="s">
        <v>23</v>
      </c>
      <c r="C35" s="26" t="s">
        <v>24</v>
      </c>
      <c r="D35" s="26" t="s">
        <v>25</v>
      </c>
      <c r="E35" s="26" t="s">
        <v>9845</v>
      </c>
      <c r="F35" s="91" t="s">
        <v>9853</v>
      </c>
      <c r="G35" s="91" t="s">
        <v>9869</v>
      </c>
      <c r="H35" s="91" t="s">
        <v>194</v>
      </c>
      <c r="I35" s="183">
        <v>5</v>
      </c>
      <c r="J35" s="91" t="s">
        <v>9853</v>
      </c>
      <c r="K35" s="26" t="s">
        <v>31</v>
      </c>
      <c r="L35" s="183">
        <v>5</v>
      </c>
      <c r="M35" s="218">
        <f t="shared" si="2"/>
        <v>650</v>
      </c>
      <c r="N35" s="104"/>
      <c r="O35" s="24" t="s">
        <v>32</v>
      </c>
    </row>
    <row r="36" s="1" customFormat="1" ht="18.75" spans="1:15">
      <c r="A36" s="216">
        <v>31</v>
      </c>
      <c r="B36" s="26" t="s">
        <v>23</v>
      </c>
      <c r="C36" s="26" t="s">
        <v>24</v>
      </c>
      <c r="D36" s="26" t="s">
        <v>25</v>
      </c>
      <c r="E36" s="26" t="s">
        <v>9845</v>
      </c>
      <c r="F36" s="91" t="s">
        <v>9853</v>
      </c>
      <c r="G36" s="91" t="s">
        <v>9870</v>
      </c>
      <c r="H36" s="91" t="s">
        <v>194</v>
      </c>
      <c r="I36" s="183">
        <v>4</v>
      </c>
      <c r="J36" s="91" t="s">
        <v>9853</v>
      </c>
      <c r="K36" s="26" t="s">
        <v>31</v>
      </c>
      <c r="L36" s="183">
        <v>4</v>
      </c>
      <c r="M36" s="218">
        <f t="shared" si="2"/>
        <v>520</v>
      </c>
      <c r="N36" s="104"/>
      <c r="O36" s="24" t="s">
        <v>32</v>
      </c>
    </row>
    <row r="37" s="1" customFormat="1" ht="18.75" spans="1:15">
      <c r="A37" s="216">
        <v>32</v>
      </c>
      <c r="B37" s="26" t="s">
        <v>23</v>
      </c>
      <c r="C37" s="26" t="s">
        <v>24</v>
      </c>
      <c r="D37" s="26" t="s">
        <v>25</v>
      </c>
      <c r="E37" s="26" t="s">
        <v>9845</v>
      </c>
      <c r="F37" s="91" t="s">
        <v>9853</v>
      </c>
      <c r="G37" s="91" t="s">
        <v>9871</v>
      </c>
      <c r="H37" s="91" t="s">
        <v>194</v>
      </c>
      <c r="I37" s="183">
        <v>4</v>
      </c>
      <c r="J37" s="91" t="s">
        <v>9853</v>
      </c>
      <c r="K37" s="26" t="s">
        <v>31</v>
      </c>
      <c r="L37" s="183">
        <v>4</v>
      </c>
      <c r="M37" s="218">
        <f t="shared" si="2"/>
        <v>520</v>
      </c>
      <c r="N37" s="104"/>
      <c r="O37" s="24" t="s">
        <v>32</v>
      </c>
    </row>
    <row r="38" s="1" customFormat="1" ht="18.75" spans="1:15">
      <c r="A38" s="216">
        <v>33</v>
      </c>
      <c r="B38" s="26" t="s">
        <v>23</v>
      </c>
      <c r="C38" s="26" t="s">
        <v>24</v>
      </c>
      <c r="D38" s="26" t="s">
        <v>25</v>
      </c>
      <c r="E38" s="26" t="s">
        <v>9845</v>
      </c>
      <c r="F38" s="91" t="s">
        <v>9853</v>
      </c>
      <c r="G38" s="91" t="s">
        <v>1400</v>
      </c>
      <c r="H38" s="91" t="s">
        <v>194</v>
      </c>
      <c r="I38" s="183">
        <v>2</v>
      </c>
      <c r="J38" s="91" t="s">
        <v>9853</v>
      </c>
      <c r="K38" s="26" t="s">
        <v>31</v>
      </c>
      <c r="L38" s="183">
        <v>2</v>
      </c>
      <c r="M38" s="218">
        <f t="shared" si="2"/>
        <v>260</v>
      </c>
      <c r="N38" s="104"/>
      <c r="O38" s="24" t="s">
        <v>32</v>
      </c>
    </row>
    <row r="39" s="1" customFormat="1" ht="18.75" spans="1:15">
      <c r="A39" s="216">
        <v>34</v>
      </c>
      <c r="B39" s="26" t="s">
        <v>23</v>
      </c>
      <c r="C39" s="26" t="s">
        <v>24</v>
      </c>
      <c r="D39" s="26" t="s">
        <v>25</v>
      </c>
      <c r="E39" s="26" t="s">
        <v>9845</v>
      </c>
      <c r="F39" s="91" t="s">
        <v>9853</v>
      </c>
      <c r="G39" s="91" t="s">
        <v>9872</v>
      </c>
      <c r="H39" s="91" t="s">
        <v>194</v>
      </c>
      <c r="I39" s="183">
        <v>4</v>
      </c>
      <c r="J39" s="91" t="s">
        <v>9853</v>
      </c>
      <c r="K39" s="26" t="s">
        <v>31</v>
      </c>
      <c r="L39" s="183">
        <v>4</v>
      </c>
      <c r="M39" s="218">
        <f t="shared" si="2"/>
        <v>520</v>
      </c>
      <c r="N39" s="104"/>
      <c r="O39" s="24" t="s">
        <v>32</v>
      </c>
    </row>
    <row r="40" s="1" customFormat="1" ht="18.75" spans="1:15">
      <c r="A40" s="216">
        <v>35</v>
      </c>
      <c r="B40" s="26" t="s">
        <v>23</v>
      </c>
      <c r="C40" s="26" t="s">
        <v>24</v>
      </c>
      <c r="D40" s="26" t="s">
        <v>25</v>
      </c>
      <c r="E40" s="26" t="s">
        <v>9845</v>
      </c>
      <c r="F40" s="91" t="s">
        <v>9853</v>
      </c>
      <c r="G40" s="91" t="s">
        <v>9873</v>
      </c>
      <c r="H40" s="91" t="s">
        <v>194</v>
      </c>
      <c r="I40" s="183">
        <v>3</v>
      </c>
      <c r="J40" s="91" t="s">
        <v>9853</v>
      </c>
      <c r="K40" s="26" t="s">
        <v>31</v>
      </c>
      <c r="L40" s="183">
        <v>3</v>
      </c>
      <c r="M40" s="218">
        <f t="shared" si="2"/>
        <v>390</v>
      </c>
      <c r="N40" s="104"/>
      <c r="O40" s="24" t="s">
        <v>32</v>
      </c>
    </row>
    <row r="41" s="1" customFormat="1" ht="18.75" spans="1:15">
      <c r="A41" s="216">
        <v>36</v>
      </c>
      <c r="B41" s="26" t="s">
        <v>23</v>
      </c>
      <c r="C41" s="26" t="s">
        <v>24</v>
      </c>
      <c r="D41" s="26" t="s">
        <v>25</v>
      </c>
      <c r="E41" s="26" t="s">
        <v>9845</v>
      </c>
      <c r="F41" s="91" t="s">
        <v>9853</v>
      </c>
      <c r="G41" s="91" t="s">
        <v>9874</v>
      </c>
      <c r="H41" s="91" t="s">
        <v>194</v>
      </c>
      <c r="I41" s="183">
        <v>2</v>
      </c>
      <c r="J41" s="91" t="s">
        <v>9853</v>
      </c>
      <c r="K41" s="26" t="s">
        <v>31</v>
      </c>
      <c r="L41" s="183">
        <v>2</v>
      </c>
      <c r="M41" s="218">
        <f t="shared" si="2"/>
        <v>260</v>
      </c>
      <c r="N41" s="104"/>
      <c r="O41" s="24" t="s">
        <v>32</v>
      </c>
    </row>
    <row r="42" s="1" customFormat="1" ht="18.75" spans="1:15">
      <c r="A42" s="216">
        <v>37</v>
      </c>
      <c r="B42" s="26" t="s">
        <v>23</v>
      </c>
      <c r="C42" s="26" t="s">
        <v>24</v>
      </c>
      <c r="D42" s="26" t="s">
        <v>25</v>
      </c>
      <c r="E42" s="26" t="s">
        <v>9845</v>
      </c>
      <c r="F42" s="91" t="s">
        <v>9853</v>
      </c>
      <c r="G42" s="91" t="s">
        <v>9875</v>
      </c>
      <c r="H42" s="91" t="s">
        <v>194</v>
      </c>
      <c r="I42" s="183">
        <v>3</v>
      </c>
      <c r="J42" s="91" t="s">
        <v>9853</v>
      </c>
      <c r="K42" s="26" t="s">
        <v>31</v>
      </c>
      <c r="L42" s="183">
        <v>3</v>
      </c>
      <c r="M42" s="218">
        <f t="shared" si="2"/>
        <v>390</v>
      </c>
      <c r="N42" s="104"/>
      <c r="O42" s="24" t="s">
        <v>32</v>
      </c>
    </row>
    <row r="43" s="1" customFormat="1" ht="18.75" spans="1:15">
      <c r="A43" s="216">
        <v>38</v>
      </c>
      <c r="B43" s="26" t="s">
        <v>23</v>
      </c>
      <c r="C43" s="26" t="s">
        <v>24</v>
      </c>
      <c r="D43" s="26" t="s">
        <v>25</v>
      </c>
      <c r="E43" s="26" t="s">
        <v>9845</v>
      </c>
      <c r="F43" s="91" t="s">
        <v>9853</v>
      </c>
      <c r="G43" s="91" t="s">
        <v>9876</v>
      </c>
      <c r="H43" s="91" t="s">
        <v>194</v>
      </c>
      <c r="I43" s="183">
        <v>3</v>
      </c>
      <c r="J43" s="91" t="s">
        <v>9853</v>
      </c>
      <c r="K43" s="26" t="s">
        <v>31</v>
      </c>
      <c r="L43" s="183">
        <v>3</v>
      </c>
      <c r="M43" s="218">
        <f t="shared" si="2"/>
        <v>390</v>
      </c>
      <c r="N43" s="104"/>
      <c r="O43" s="24" t="s">
        <v>32</v>
      </c>
    </row>
    <row r="44" s="1" customFormat="1" ht="18.75" spans="1:15">
      <c r="A44" s="216">
        <v>39</v>
      </c>
      <c r="B44" s="26" t="s">
        <v>23</v>
      </c>
      <c r="C44" s="26" t="s">
        <v>24</v>
      </c>
      <c r="D44" s="26" t="s">
        <v>25</v>
      </c>
      <c r="E44" s="26" t="s">
        <v>9845</v>
      </c>
      <c r="F44" s="91" t="s">
        <v>9853</v>
      </c>
      <c r="G44" s="91" t="s">
        <v>9877</v>
      </c>
      <c r="H44" s="91" t="s">
        <v>194</v>
      </c>
      <c r="I44" s="183">
        <v>4</v>
      </c>
      <c r="J44" s="91" t="s">
        <v>9853</v>
      </c>
      <c r="K44" s="26" t="s">
        <v>31</v>
      </c>
      <c r="L44" s="183">
        <v>4</v>
      </c>
      <c r="M44" s="218">
        <f t="shared" si="2"/>
        <v>520</v>
      </c>
      <c r="N44" s="104"/>
      <c r="O44" s="24" t="s">
        <v>32</v>
      </c>
    </row>
    <row r="45" s="1" customFormat="1" ht="18.75" spans="1:15">
      <c r="A45" s="216">
        <v>40</v>
      </c>
      <c r="B45" s="26" t="s">
        <v>23</v>
      </c>
      <c r="C45" s="26" t="s">
        <v>24</v>
      </c>
      <c r="D45" s="26" t="s">
        <v>25</v>
      </c>
      <c r="E45" s="26" t="s">
        <v>9845</v>
      </c>
      <c r="F45" s="91" t="s">
        <v>9853</v>
      </c>
      <c r="G45" s="91" t="s">
        <v>9878</v>
      </c>
      <c r="H45" s="91" t="s">
        <v>194</v>
      </c>
      <c r="I45" s="183">
        <v>5</v>
      </c>
      <c r="J45" s="91" t="s">
        <v>9853</v>
      </c>
      <c r="K45" s="26" t="s">
        <v>31</v>
      </c>
      <c r="L45" s="183">
        <v>5</v>
      </c>
      <c r="M45" s="218">
        <f t="shared" si="2"/>
        <v>650</v>
      </c>
      <c r="N45" s="104"/>
      <c r="O45" s="24" t="s">
        <v>32</v>
      </c>
    </row>
    <row r="46" s="1" customFormat="1" ht="18.75" spans="1:15">
      <c r="A46" s="216">
        <v>41</v>
      </c>
      <c r="B46" s="26" t="s">
        <v>23</v>
      </c>
      <c r="C46" s="26" t="s">
        <v>24</v>
      </c>
      <c r="D46" s="26" t="s">
        <v>25</v>
      </c>
      <c r="E46" s="26" t="s">
        <v>9845</v>
      </c>
      <c r="F46" s="91" t="s">
        <v>9853</v>
      </c>
      <c r="G46" s="91" t="s">
        <v>9879</v>
      </c>
      <c r="H46" s="91" t="s">
        <v>194</v>
      </c>
      <c r="I46" s="183">
        <v>4</v>
      </c>
      <c r="J46" s="91" t="s">
        <v>9853</v>
      </c>
      <c r="K46" s="26" t="s">
        <v>31</v>
      </c>
      <c r="L46" s="183">
        <v>4</v>
      </c>
      <c r="M46" s="218">
        <f t="shared" si="2"/>
        <v>520</v>
      </c>
      <c r="N46" s="104"/>
      <c r="O46" s="24" t="s">
        <v>32</v>
      </c>
    </row>
    <row r="47" s="1" customFormat="1" ht="18.75" spans="1:15">
      <c r="A47" s="216">
        <v>42</v>
      </c>
      <c r="B47" s="26" t="s">
        <v>23</v>
      </c>
      <c r="C47" s="26" t="s">
        <v>24</v>
      </c>
      <c r="D47" s="26" t="s">
        <v>25</v>
      </c>
      <c r="E47" s="26" t="s">
        <v>9845</v>
      </c>
      <c r="F47" s="91" t="s">
        <v>9853</v>
      </c>
      <c r="G47" s="91" t="s">
        <v>9880</v>
      </c>
      <c r="H47" s="91" t="s">
        <v>194</v>
      </c>
      <c r="I47" s="183">
        <v>3</v>
      </c>
      <c r="J47" s="91" t="s">
        <v>9853</v>
      </c>
      <c r="K47" s="26" t="s">
        <v>31</v>
      </c>
      <c r="L47" s="183">
        <v>3</v>
      </c>
      <c r="M47" s="218">
        <f t="shared" si="2"/>
        <v>390</v>
      </c>
      <c r="N47" s="104"/>
      <c r="O47" s="24" t="s">
        <v>32</v>
      </c>
    </row>
    <row r="48" s="1" customFormat="1" ht="18.75" spans="1:15">
      <c r="A48" s="216">
        <v>43</v>
      </c>
      <c r="B48" s="26" t="s">
        <v>23</v>
      </c>
      <c r="C48" s="26" t="s">
        <v>24</v>
      </c>
      <c r="D48" s="26" t="s">
        <v>25</v>
      </c>
      <c r="E48" s="26" t="s">
        <v>9845</v>
      </c>
      <c r="F48" s="91" t="s">
        <v>9853</v>
      </c>
      <c r="G48" s="91" t="s">
        <v>9881</v>
      </c>
      <c r="H48" s="91" t="s">
        <v>194</v>
      </c>
      <c r="I48" s="183">
        <v>3</v>
      </c>
      <c r="J48" s="91" t="s">
        <v>9853</v>
      </c>
      <c r="K48" s="26" t="s">
        <v>31</v>
      </c>
      <c r="L48" s="183">
        <v>3</v>
      </c>
      <c r="M48" s="218">
        <f t="shared" si="2"/>
        <v>390</v>
      </c>
      <c r="N48" s="104"/>
      <c r="O48" s="24" t="s">
        <v>32</v>
      </c>
    </row>
    <row r="49" s="1" customFormat="1" ht="18.75" spans="1:15">
      <c r="A49" s="216">
        <v>44</v>
      </c>
      <c r="B49" s="26" t="s">
        <v>23</v>
      </c>
      <c r="C49" s="26" t="s">
        <v>24</v>
      </c>
      <c r="D49" s="26" t="s">
        <v>25</v>
      </c>
      <c r="E49" s="26" t="s">
        <v>9845</v>
      </c>
      <c r="F49" s="91" t="s">
        <v>9853</v>
      </c>
      <c r="G49" s="91" t="s">
        <v>9882</v>
      </c>
      <c r="H49" s="91" t="s">
        <v>194</v>
      </c>
      <c r="I49" s="183">
        <v>4</v>
      </c>
      <c r="J49" s="91" t="s">
        <v>9853</v>
      </c>
      <c r="K49" s="26" t="s">
        <v>31</v>
      </c>
      <c r="L49" s="183">
        <v>4</v>
      </c>
      <c r="M49" s="218">
        <f t="shared" si="2"/>
        <v>520</v>
      </c>
      <c r="N49" s="104"/>
      <c r="O49" s="24" t="s">
        <v>32</v>
      </c>
    </row>
    <row r="50" s="1" customFormat="1" ht="18.75" spans="1:15">
      <c r="A50" s="216">
        <v>45</v>
      </c>
      <c r="B50" s="26" t="s">
        <v>23</v>
      </c>
      <c r="C50" s="26" t="s">
        <v>24</v>
      </c>
      <c r="D50" s="26" t="s">
        <v>25</v>
      </c>
      <c r="E50" s="26" t="s">
        <v>9845</v>
      </c>
      <c r="F50" s="91" t="s">
        <v>9853</v>
      </c>
      <c r="G50" s="91" t="s">
        <v>9883</v>
      </c>
      <c r="H50" s="91" t="s">
        <v>194</v>
      </c>
      <c r="I50" s="183">
        <v>3</v>
      </c>
      <c r="J50" s="91" t="s">
        <v>9853</v>
      </c>
      <c r="K50" s="26" t="s">
        <v>31</v>
      </c>
      <c r="L50" s="183">
        <v>3</v>
      </c>
      <c r="M50" s="218">
        <f t="shared" si="2"/>
        <v>390</v>
      </c>
      <c r="N50" s="104"/>
      <c r="O50" s="24" t="s">
        <v>32</v>
      </c>
    </row>
    <row r="51" s="1" customFormat="1" ht="18.75" spans="1:15">
      <c r="A51" s="216">
        <v>46</v>
      </c>
      <c r="B51" s="26" t="s">
        <v>23</v>
      </c>
      <c r="C51" s="26" t="s">
        <v>24</v>
      </c>
      <c r="D51" s="26" t="s">
        <v>25</v>
      </c>
      <c r="E51" s="26" t="s">
        <v>9845</v>
      </c>
      <c r="F51" s="91" t="s">
        <v>9853</v>
      </c>
      <c r="G51" s="91" t="s">
        <v>9884</v>
      </c>
      <c r="H51" s="91" t="s">
        <v>194</v>
      </c>
      <c r="I51" s="183">
        <v>5</v>
      </c>
      <c r="J51" s="91" t="s">
        <v>9853</v>
      </c>
      <c r="K51" s="26" t="s">
        <v>31</v>
      </c>
      <c r="L51" s="183">
        <v>5</v>
      </c>
      <c r="M51" s="218">
        <f t="shared" si="2"/>
        <v>650</v>
      </c>
      <c r="N51" s="104"/>
      <c r="O51" s="24" t="s">
        <v>32</v>
      </c>
    </row>
    <row r="52" s="1" customFormat="1" ht="18.75" spans="1:15">
      <c r="A52" s="216">
        <v>47</v>
      </c>
      <c r="B52" s="26" t="s">
        <v>23</v>
      </c>
      <c r="C52" s="26" t="s">
        <v>24</v>
      </c>
      <c r="D52" s="26" t="s">
        <v>25</v>
      </c>
      <c r="E52" s="26" t="s">
        <v>9845</v>
      </c>
      <c r="F52" s="91" t="s">
        <v>9853</v>
      </c>
      <c r="G52" s="91" t="s">
        <v>9885</v>
      </c>
      <c r="H52" s="91" t="s">
        <v>194</v>
      </c>
      <c r="I52" s="183">
        <v>7</v>
      </c>
      <c r="J52" s="91" t="s">
        <v>9853</v>
      </c>
      <c r="K52" s="26" t="s">
        <v>31</v>
      </c>
      <c r="L52" s="183">
        <v>7</v>
      </c>
      <c r="M52" s="218">
        <f t="shared" si="2"/>
        <v>910</v>
      </c>
      <c r="N52" s="104"/>
      <c r="O52" s="24" t="s">
        <v>32</v>
      </c>
    </row>
    <row r="53" s="1" customFormat="1" ht="18.75" spans="1:15">
      <c r="A53" s="216">
        <v>48</v>
      </c>
      <c r="B53" s="26" t="s">
        <v>23</v>
      </c>
      <c r="C53" s="26" t="s">
        <v>24</v>
      </c>
      <c r="D53" s="26" t="s">
        <v>25</v>
      </c>
      <c r="E53" s="26" t="s">
        <v>9845</v>
      </c>
      <c r="F53" s="91" t="s">
        <v>9853</v>
      </c>
      <c r="G53" s="91" t="s">
        <v>9886</v>
      </c>
      <c r="H53" s="91" t="s">
        <v>194</v>
      </c>
      <c r="I53" s="183">
        <v>3</v>
      </c>
      <c r="J53" s="91" t="s">
        <v>9853</v>
      </c>
      <c r="K53" s="26" t="s">
        <v>31</v>
      </c>
      <c r="L53" s="183">
        <v>3</v>
      </c>
      <c r="M53" s="218">
        <f t="shared" si="2"/>
        <v>390</v>
      </c>
      <c r="N53" s="104"/>
      <c r="O53" s="24" t="s">
        <v>32</v>
      </c>
    </row>
    <row r="54" s="1" customFormat="1" ht="18.75" spans="1:15">
      <c r="A54" s="216">
        <v>49</v>
      </c>
      <c r="B54" s="26" t="s">
        <v>23</v>
      </c>
      <c r="C54" s="26" t="s">
        <v>24</v>
      </c>
      <c r="D54" s="26" t="s">
        <v>25</v>
      </c>
      <c r="E54" s="26" t="s">
        <v>9845</v>
      </c>
      <c r="F54" s="91" t="s">
        <v>9853</v>
      </c>
      <c r="G54" s="91" t="s">
        <v>9887</v>
      </c>
      <c r="H54" s="91" t="s">
        <v>194</v>
      </c>
      <c r="I54" s="183">
        <v>4</v>
      </c>
      <c r="J54" s="91" t="s">
        <v>9853</v>
      </c>
      <c r="K54" s="26" t="s">
        <v>31</v>
      </c>
      <c r="L54" s="183">
        <v>4</v>
      </c>
      <c r="M54" s="218">
        <f t="shared" si="2"/>
        <v>520</v>
      </c>
      <c r="N54" s="104"/>
      <c r="O54" s="24" t="s">
        <v>32</v>
      </c>
    </row>
    <row r="55" s="1" customFormat="1" ht="18.75" spans="1:15">
      <c r="A55" s="216">
        <v>50</v>
      </c>
      <c r="B55" s="26" t="s">
        <v>23</v>
      </c>
      <c r="C55" s="26" t="s">
        <v>24</v>
      </c>
      <c r="D55" s="26" t="s">
        <v>25</v>
      </c>
      <c r="E55" s="26" t="s">
        <v>9845</v>
      </c>
      <c r="F55" s="91" t="s">
        <v>9853</v>
      </c>
      <c r="G55" s="91" t="s">
        <v>9888</v>
      </c>
      <c r="H55" s="91" t="s">
        <v>194</v>
      </c>
      <c r="I55" s="183">
        <v>4</v>
      </c>
      <c r="J55" s="91" t="s">
        <v>9853</v>
      </c>
      <c r="K55" s="26" t="s">
        <v>31</v>
      </c>
      <c r="L55" s="183">
        <v>4</v>
      </c>
      <c r="M55" s="218">
        <f t="shared" si="2"/>
        <v>520</v>
      </c>
      <c r="N55" s="104"/>
      <c r="O55" s="24" t="s">
        <v>32</v>
      </c>
    </row>
    <row r="56" s="1" customFormat="1" ht="18.75" spans="1:15">
      <c r="A56" s="216">
        <v>51</v>
      </c>
      <c r="B56" s="26" t="s">
        <v>23</v>
      </c>
      <c r="C56" s="26" t="s">
        <v>24</v>
      </c>
      <c r="D56" s="26" t="s">
        <v>25</v>
      </c>
      <c r="E56" s="26" t="s">
        <v>9845</v>
      </c>
      <c r="F56" s="91" t="s">
        <v>9853</v>
      </c>
      <c r="G56" s="91" t="s">
        <v>9889</v>
      </c>
      <c r="H56" s="91" t="s">
        <v>194</v>
      </c>
      <c r="I56" s="183">
        <v>1</v>
      </c>
      <c r="J56" s="91" t="s">
        <v>9853</v>
      </c>
      <c r="K56" s="26" t="s">
        <v>31</v>
      </c>
      <c r="L56" s="183">
        <v>1</v>
      </c>
      <c r="M56" s="218">
        <f t="shared" si="2"/>
        <v>130</v>
      </c>
      <c r="N56" s="104"/>
      <c r="O56" s="24" t="s">
        <v>32</v>
      </c>
    </row>
    <row r="57" s="1" customFormat="1" ht="18.75" spans="1:15">
      <c r="A57" s="216">
        <v>52</v>
      </c>
      <c r="B57" s="26" t="s">
        <v>23</v>
      </c>
      <c r="C57" s="26" t="s">
        <v>24</v>
      </c>
      <c r="D57" s="26" t="s">
        <v>25</v>
      </c>
      <c r="E57" s="26" t="s">
        <v>9845</v>
      </c>
      <c r="F57" s="91" t="s">
        <v>9853</v>
      </c>
      <c r="G57" s="91" t="s">
        <v>3241</v>
      </c>
      <c r="H57" s="91" t="s">
        <v>194</v>
      </c>
      <c r="I57" s="183">
        <v>2</v>
      </c>
      <c r="J57" s="91" t="s">
        <v>9853</v>
      </c>
      <c r="K57" s="26" t="s">
        <v>31</v>
      </c>
      <c r="L57" s="183">
        <v>2</v>
      </c>
      <c r="M57" s="218">
        <f t="shared" ref="M57:M88" si="3">L57*130</f>
        <v>260</v>
      </c>
      <c r="N57" s="104"/>
      <c r="O57" s="24" t="s">
        <v>32</v>
      </c>
    </row>
    <row r="58" s="1" customFormat="1" ht="18.75" spans="1:15">
      <c r="A58" s="216">
        <v>53</v>
      </c>
      <c r="B58" s="26" t="s">
        <v>23</v>
      </c>
      <c r="C58" s="26" t="s">
        <v>24</v>
      </c>
      <c r="D58" s="26" t="s">
        <v>25</v>
      </c>
      <c r="E58" s="26" t="s">
        <v>9845</v>
      </c>
      <c r="F58" s="91" t="s">
        <v>9853</v>
      </c>
      <c r="G58" s="91" t="s">
        <v>9890</v>
      </c>
      <c r="H58" s="91" t="s">
        <v>194</v>
      </c>
      <c r="I58" s="183">
        <v>3</v>
      </c>
      <c r="J58" s="91" t="s">
        <v>9853</v>
      </c>
      <c r="K58" s="26" t="s">
        <v>31</v>
      </c>
      <c r="L58" s="183">
        <v>3</v>
      </c>
      <c r="M58" s="218">
        <f t="shared" si="3"/>
        <v>390</v>
      </c>
      <c r="N58" s="104"/>
      <c r="O58" s="24" t="s">
        <v>32</v>
      </c>
    </row>
    <row r="59" s="1" customFormat="1" ht="18.75" spans="1:15">
      <c r="A59" s="216">
        <v>54</v>
      </c>
      <c r="B59" s="26" t="s">
        <v>23</v>
      </c>
      <c r="C59" s="26" t="s">
        <v>24</v>
      </c>
      <c r="D59" s="26" t="s">
        <v>25</v>
      </c>
      <c r="E59" s="26" t="s">
        <v>9845</v>
      </c>
      <c r="F59" s="91" t="s">
        <v>9853</v>
      </c>
      <c r="G59" s="91" t="s">
        <v>9891</v>
      </c>
      <c r="H59" s="91" t="s">
        <v>194</v>
      </c>
      <c r="I59" s="183">
        <v>5</v>
      </c>
      <c r="J59" s="91" t="s">
        <v>9853</v>
      </c>
      <c r="K59" s="26" t="s">
        <v>31</v>
      </c>
      <c r="L59" s="183">
        <v>5</v>
      </c>
      <c r="M59" s="218">
        <f t="shared" si="3"/>
        <v>650</v>
      </c>
      <c r="N59" s="104"/>
      <c r="O59" s="24" t="s">
        <v>32</v>
      </c>
    </row>
    <row r="60" s="1" customFormat="1" ht="18.75" spans="1:15">
      <c r="A60" s="216">
        <v>55</v>
      </c>
      <c r="B60" s="26" t="s">
        <v>23</v>
      </c>
      <c r="C60" s="26" t="s">
        <v>24</v>
      </c>
      <c r="D60" s="26" t="s">
        <v>25</v>
      </c>
      <c r="E60" s="26" t="s">
        <v>9845</v>
      </c>
      <c r="F60" s="91" t="s">
        <v>9853</v>
      </c>
      <c r="G60" s="91" t="s">
        <v>9892</v>
      </c>
      <c r="H60" s="91" t="s">
        <v>194</v>
      </c>
      <c r="I60" s="183">
        <v>4</v>
      </c>
      <c r="J60" s="91" t="s">
        <v>9853</v>
      </c>
      <c r="K60" s="26" t="s">
        <v>31</v>
      </c>
      <c r="L60" s="183">
        <v>4</v>
      </c>
      <c r="M60" s="218">
        <f t="shared" si="3"/>
        <v>520</v>
      </c>
      <c r="N60" s="104"/>
      <c r="O60" s="24" t="s">
        <v>32</v>
      </c>
    </row>
    <row r="61" s="1" customFormat="1" ht="18.75" spans="1:15">
      <c r="A61" s="216">
        <v>56</v>
      </c>
      <c r="B61" s="26" t="s">
        <v>23</v>
      </c>
      <c r="C61" s="26" t="s">
        <v>24</v>
      </c>
      <c r="D61" s="26" t="s">
        <v>25</v>
      </c>
      <c r="E61" s="26" t="s">
        <v>9845</v>
      </c>
      <c r="F61" s="91" t="s">
        <v>9853</v>
      </c>
      <c r="G61" s="91" t="s">
        <v>9893</v>
      </c>
      <c r="H61" s="91" t="s">
        <v>194</v>
      </c>
      <c r="I61" s="183">
        <v>5</v>
      </c>
      <c r="J61" s="91" t="s">
        <v>9853</v>
      </c>
      <c r="K61" s="26" t="s">
        <v>31</v>
      </c>
      <c r="L61" s="183">
        <v>5</v>
      </c>
      <c r="M61" s="218">
        <f t="shared" si="3"/>
        <v>650</v>
      </c>
      <c r="N61" s="104"/>
      <c r="O61" s="24" t="s">
        <v>32</v>
      </c>
    </row>
    <row r="62" s="1" customFormat="1" ht="18.75" spans="1:15">
      <c r="A62" s="216">
        <v>57</v>
      </c>
      <c r="B62" s="26" t="s">
        <v>23</v>
      </c>
      <c r="C62" s="26" t="s">
        <v>24</v>
      </c>
      <c r="D62" s="26" t="s">
        <v>25</v>
      </c>
      <c r="E62" s="26" t="s">
        <v>9845</v>
      </c>
      <c r="F62" s="91" t="s">
        <v>9853</v>
      </c>
      <c r="G62" s="91" t="s">
        <v>9894</v>
      </c>
      <c r="H62" s="91" t="s">
        <v>194</v>
      </c>
      <c r="I62" s="183">
        <v>4</v>
      </c>
      <c r="J62" s="91" t="s">
        <v>9853</v>
      </c>
      <c r="K62" s="26" t="s">
        <v>31</v>
      </c>
      <c r="L62" s="183">
        <v>4</v>
      </c>
      <c r="M62" s="218">
        <f t="shared" si="3"/>
        <v>520</v>
      </c>
      <c r="N62" s="104"/>
      <c r="O62" s="24" t="s">
        <v>32</v>
      </c>
    </row>
    <row r="63" s="1" customFormat="1" ht="18.75" spans="1:15">
      <c r="A63" s="216">
        <v>58</v>
      </c>
      <c r="B63" s="26" t="s">
        <v>23</v>
      </c>
      <c r="C63" s="26" t="s">
        <v>24</v>
      </c>
      <c r="D63" s="26" t="s">
        <v>25</v>
      </c>
      <c r="E63" s="26" t="s">
        <v>9845</v>
      </c>
      <c r="F63" s="91" t="s">
        <v>9853</v>
      </c>
      <c r="G63" s="91" t="s">
        <v>9895</v>
      </c>
      <c r="H63" s="91" t="s">
        <v>194</v>
      </c>
      <c r="I63" s="183">
        <v>5</v>
      </c>
      <c r="J63" s="91" t="s">
        <v>9853</v>
      </c>
      <c r="K63" s="26" t="s">
        <v>31</v>
      </c>
      <c r="L63" s="183">
        <v>5</v>
      </c>
      <c r="M63" s="218">
        <f t="shared" si="3"/>
        <v>650</v>
      </c>
      <c r="N63" s="104"/>
      <c r="O63" s="24" t="s">
        <v>32</v>
      </c>
    </row>
    <row r="64" s="1" customFormat="1" ht="18.75" spans="1:15">
      <c r="A64" s="216">
        <v>59</v>
      </c>
      <c r="B64" s="26" t="s">
        <v>23</v>
      </c>
      <c r="C64" s="26" t="s">
        <v>24</v>
      </c>
      <c r="D64" s="26" t="s">
        <v>25</v>
      </c>
      <c r="E64" s="26" t="s">
        <v>9845</v>
      </c>
      <c r="F64" s="91" t="s">
        <v>9853</v>
      </c>
      <c r="G64" s="91" t="s">
        <v>9896</v>
      </c>
      <c r="H64" s="91" t="s">
        <v>194</v>
      </c>
      <c r="I64" s="183">
        <v>2</v>
      </c>
      <c r="J64" s="91" t="s">
        <v>9853</v>
      </c>
      <c r="K64" s="26" t="s">
        <v>31</v>
      </c>
      <c r="L64" s="183">
        <v>2</v>
      </c>
      <c r="M64" s="218">
        <f t="shared" si="3"/>
        <v>260</v>
      </c>
      <c r="N64" s="285" t="s">
        <v>9897</v>
      </c>
      <c r="O64" s="24" t="s">
        <v>32</v>
      </c>
    </row>
    <row r="65" s="1" customFormat="1" ht="18.75" spans="1:15">
      <c r="A65" s="216">
        <v>60</v>
      </c>
      <c r="B65" s="26" t="s">
        <v>23</v>
      </c>
      <c r="C65" s="26" t="s">
        <v>24</v>
      </c>
      <c r="D65" s="26" t="s">
        <v>25</v>
      </c>
      <c r="E65" s="26" t="s">
        <v>9845</v>
      </c>
      <c r="F65" s="91" t="s">
        <v>9853</v>
      </c>
      <c r="G65" s="91" t="s">
        <v>9898</v>
      </c>
      <c r="H65" s="91" t="s">
        <v>194</v>
      </c>
      <c r="I65" s="183">
        <v>3</v>
      </c>
      <c r="J65" s="91" t="s">
        <v>9853</v>
      </c>
      <c r="K65" s="26" t="s">
        <v>31</v>
      </c>
      <c r="L65" s="183">
        <v>3</v>
      </c>
      <c r="M65" s="218">
        <f t="shared" si="3"/>
        <v>390</v>
      </c>
      <c r="N65" s="104"/>
      <c r="O65" s="24" t="s">
        <v>32</v>
      </c>
    </row>
    <row r="66" s="1" customFormat="1" ht="18.75" spans="1:15">
      <c r="A66" s="216">
        <v>61</v>
      </c>
      <c r="B66" s="26" t="s">
        <v>23</v>
      </c>
      <c r="C66" s="26" t="s">
        <v>24</v>
      </c>
      <c r="D66" s="26" t="s">
        <v>25</v>
      </c>
      <c r="E66" s="26" t="s">
        <v>9845</v>
      </c>
      <c r="F66" s="91" t="s">
        <v>9853</v>
      </c>
      <c r="G66" s="91" t="s">
        <v>9899</v>
      </c>
      <c r="H66" s="91" t="s">
        <v>194</v>
      </c>
      <c r="I66" s="183">
        <v>4</v>
      </c>
      <c r="J66" s="91" t="s">
        <v>9853</v>
      </c>
      <c r="K66" s="26" t="s">
        <v>31</v>
      </c>
      <c r="L66" s="183">
        <v>4</v>
      </c>
      <c r="M66" s="218">
        <f t="shared" si="3"/>
        <v>520</v>
      </c>
      <c r="N66" s="104"/>
      <c r="O66" s="24" t="s">
        <v>32</v>
      </c>
    </row>
    <row r="67" s="1" customFormat="1" ht="18.75" spans="1:15">
      <c r="A67" s="216">
        <v>62</v>
      </c>
      <c r="B67" s="26" t="s">
        <v>23</v>
      </c>
      <c r="C67" s="26" t="s">
        <v>24</v>
      </c>
      <c r="D67" s="26" t="s">
        <v>25</v>
      </c>
      <c r="E67" s="26" t="s">
        <v>9845</v>
      </c>
      <c r="F67" s="91" t="s">
        <v>9853</v>
      </c>
      <c r="G67" s="91" t="s">
        <v>9900</v>
      </c>
      <c r="H67" s="91" t="s">
        <v>194</v>
      </c>
      <c r="I67" s="183">
        <v>5</v>
      </c>
      <c r="J67" s="91" t="s">
        <v>9853</v>
      </c>
      <c r="K67" s="26" t="s">
        <v>31</v>
      </c>
      <c r="L67" s="183">
        <v>5</v>
      </c>
      <c r="M67" s="218">
        <f t="shared" si="3"/>
        <v>650</v>
      </c>
      <c r="N67" s="104"/>
      <c r="O67" s="24" t="s">
        <v>32</v>
      </c>
    </row>
    <row r="68" s="1" customFormat="1" ht="18.75" spans="1:15">
      <c r="A68" s="216">
        <v>63</v>
      </c>
      <c r="B68" s="26" t="s">
        <v>23</v>
      </c>
      <c r="C68" s="26" t="s">
        <v>24</v>
      </c>
      <c r="D68" s="26" t="s">
        <v>25</v>
      </c>
      <c r="E68" s="26" t="s">
        <v>9845</v>
      </c>
      <c r="F68" s="91" t="s">
        <v>9853</v>
      </c>
      <c r="G68" s="91" t="s">
        <v>9901</v>
      </c>
      <c r="H68" s="91" t="s">
        <v>194</v>
      </c>
      <c r="I68" s="183">
        <v>4</v>
      </c>
      <c r="J68" s="91" t="s">
        <v>9853</v>
      </c>
      <c r="K68" s="26" t="s">
        <v>31</v>
      </c>
      <c r="L68" s="183">
        <v>4</v>
      </c>
      <c r="M68" s="218">
        <f t="shared" si="3"/>
        <v>520</v>
      </c>
      <c r="N68" s="104"/>
      <c r="O68" s="24" t="s">
        <v>32</v>
      </c>
    </row>
    <row r="69" s="1" customFormat="1" ht="18.75" spans="1:15">
      <c r="A69" s="216">
        <v>64</v>
      </c>
      <c r="B69" s="26" t="s">
        <v>23</v>
      </c>
      <c r="C69" s="26" t="s">
        <v>24</v>
      </c>
      <c r="D69" s="26" t="s">
        <v>25</v>
      </c>
      <c r="E69" s="26" t="s">
        <v>9845</v>
      </c>
      <c r="F69" s="91" t="s">
        <v>9853</v>
      </c>
      <c r="G69" s="91" t="s">
        <v>9902</v>
      </c>
      <c r="H69" s="91" t="s">
        <v>194</v>
      </c>
      <c r="I69" s="183">
        <v>4</v>
      </c>
      <c r="J69" s="91" t="s">
        <v>9853</v>
      </c>
      <c r="K69" s="26" t="s">
        <v>31</v>
      </c>
      <c r="L69" s="183">
        <v>4</v>
      </c>
      <c r="M69" s="218">
        <f t="shared" si="3"/>
        <v>520</v>
      </c>
      <c r="N69" s="104"/>
      <c r="O69" s="24" t="s">
        <v>32</v>
      </c>
    </row>
    <row r="70" s="1" customFormat="1" ht="18.75" spans="1:15">
      <c r="A70" s="216">
        <v>65</v>
      </c>
      <c r="B70" s="26" t="s">
        <v>23</v>
      </c>
      <c r="C70" s="26" t="s">
        <v>24</v>
      </c>
      <c r="D70" s="26" t="s">
        <v>25</v>
      </c>
      <c r="E70" s="26" t="s">
        <v>9845</v>
      </c>
      <c r="F70" s="91" t="s">
        <v>9853</v>
      </c>
      <c r="G70" s="91" t="s">
        <v>9903</v>
      </c>
      <c r="H70" s="91" t="s">
        <v>194</v>
      </c>
      <c r="I70" s="183">
        <v>6</v>
      </c>
      <c r="J70" s="91" t="s">
        <v>9853</v>
      </c>
      <c r="K70" s="26" t="s">
        <v>31</v>
      </c>
      <c r="L70" s="183">
        <v>6</v>
      </c>
      <c r="M70" s="218">
        <f t="shared" si="3"/>
        <v>780</v>
      </c>
      <c r="N70" s="104"/>
      <c r="O70" s="24" t="s">
        <v>32</v>
      </c>
    </row>
    <row r="71" s="1" customFormat="1" ht="18.75" spans="1:15">
      <c r="A71" s="216">
        <v>66</v>
      </c>
      <c r="B71" s="26" t="s">
        <v>23</v>
      </c>
      <c r="C71" s="26" t="s">
        <v>24</v>
      </c>
      <c r="D71" s="26" t="s">
        <v>25</v>
      </c>
      <c r="E71" s="26" t="s">
        <v>9845</v>
      </c>
      <c r="F71" s="91" t="s">
        <v>9853</v>
      </c>
      <c r="G71" s="91" t="s">
        <v>9904</v>
      </c>
      <c r="H71" s="91" t="s">
        <v>194</v>
      </c>
      <c r="I71" s="183">
        <v>5</v>
      </c>
      <c r="J71" s="91" t="s">
        <v>9853</v>
      </c>
      <c r="K71" s="26" t="s">
        <v>31</v>
      </c>
      <c r="L71" s="183">
        <v>5</v>
      </c>
      <c r="M71" s="218">
        <f t="shared" si="3"/>
        <v>650</v>
      </c>
      <c r="N71" s="104"/>
      <c r="O71" s="24" t="s">
        <v>32</v>
      </c>
    </row>
    <row r="72" s="1" customFormat="1" ht="18.75" spans="1:15">
      <c r="A72" s="216">
        <v>67</v>
      </c>
      <c r="B72" s="26" t="s">
        <v>23</v>
      </c>
      <c r="C72" s="26" t="s">
        <v>24</v>
      </c>
      <c r="D72" s="26" t="s">
        <v>25</v>
      </c>
      <c r="E72" s="26" t="s">
        <v>9845</v>
      </c>
      <c r="F72" s="91" t="s">
        <v>9853</v>
      </c>
      <c r="G72" s="91" t="s">
        <v>9905</v>
      </c>
      <c r="H72" s="91" t="s">
        <v>194</v>
      </c>
      <c r="I72" s="183">
        <v>6</v>
      </c>
      <c r="J72" s="91" t="s">
        <v>9853</v>
      </c>
      <c r="K72" s="26" t="s">
        <v>31</v>
      </c>
      <c r="L72" s="183">
        <v>6</v>
      </c>
      <c r="M72" s="218">
        <f t="shared" si="3"/>
        <v>780</v>
      </c>
      <c r="N72" s="104"/>
      <c r="O72" s="24" t="s">
        <v>32</v>
      </c>
    </row>
    <row r="73" s="1" customFormat="1" ht="18.75" spans="1:15">
      <c r="A73" s="216">
        <v>68</v>
      </c>
      <c r="B73" s="26" t="s">
        <v>23</v>
      </c>
      <c r="C73" s="26" t="s">
        <v>24</v>
      </c>
      <c r="D73" s="26" t="s">
        <v>25</v>
      </c>
      <c r="E73" s="26" t="s">
        <v>9845</v>
      </c>
      <c r="F73" s="91" t="s">
        <v>9853</v>
      </c>
      <c r="G73" s="91" t="s">
        <v>9906</v>
      </c>
      <c r="H73" s="91" t="s">
        <v>194</v>
      </c>
      <c r="I73" s="183">
        <v>1</v>
      </c>
      <c r="J73" s="91" t="s">
        <v>9853</v>
      </c>
      <c r="K73" s="26" t="s">
        <v>31</v>
      </c>
      <c r="L73" s="183">
        <v>1</v>
      </c>
      <c r="M73" s="218">
        <f t="shared" si="3"/>
        <v>130</v>
      </c>
      <c r="N73" s="104"/>
      <c r="O73" s="24" t="s">
        <v>32</v>
      </c>
    </row>
    <row r="74" s="1" customFormat="1" ht="18.75" spans="1:15">
      <c r="A74" s="216">
        <v>69</v>
      </c>
      <c r="B74" s="26" t="s">
        <v>23</v>
      </c>
      <c r="C74" s="26" t="s">
        <v>24</v>
      </c>
      <c r="D74" s="26" t="s">
        <v>25</v>
      </c>
      <c r="E74" s="26" t="s">
        <v>9845</v>
      </c>
      <c r="F74" s="91" t="s">
        <v>9853</v>
      </c>
      <c r="G74" s="91" t="s">
        <v>9907</v>
      </c>
      <c r="H74" s="91" t="s">
        <v>194</v>
      </c>
      <c r="I74" s="183">
        <v>7</v>
      </c>
      <c r="J74" s="91" t="s">
        <v>9853</v>
      </c>
      <c r="K74" s="26" t="s">
        <v>31</v>
      </c>
      <c r="L74" s="183">
        <v>7</v>
      </c>
      <c r="M74" s="218">
        <f t="shared" si="3"/>
        <v>910</v>
      </c>
      <c r="N74" s="104"/>
      <c r="O74" s="24" t="s">
        <v>32</v>
      </c>
    </row>
    <row r="75" s="1" customFormat="1" ht="18.75" spans="1:15">
      <c r="A75" s="216">
        <v>70</v>
      </c>
      <c r="B75" s="26" t="s">
        <v>23</v>
      </c>
      <c r="C75" s="26" t="s">
        <v>24</v>
      </c>
      <c r="D75" s="26" t="s">
        <v>25</v>
      </c>
      <c r="E75" s="26" t="s">
        <v>9845</v>
      </c>
      <c r="F75" s="91" t="s">
        <v>9853</v>
      </c>
      <c r="G75" s="91" t="s">
        <v>9908</v>
      </c>
      <c r="H75" s="91" t="s">
        <v>194</v>
      </c>
      <c r="I75" s="183">
        <v>5</v>
      </c>
      <c r="J75" s="91" t="s">
        <v>9853</v>
      </c>
      <c r="K75" s="26" t="s">
        <v>31</v>
      </c>
      <c r="L75" s="183">
        <v>5</v>
      </c>
      <c r="M75" s="218">
        <f t="shared" si="3"/>
        <v>650</v>
      </c>
      <c r="N75" s="104"/>
      <c r="O75" s="24" t="s">
        <v>32</v>
      </c>
    </row>
    <row r="76" s="1" customFormat="1" ht="18.75" spans="1:15">
      <c r="A76" s="216">
        <v>71</v>
      </c>
      <c r="B76" s="26" t="s">
        <v>23</v>
      </c>
      <c r="C76" s="26" t="s">
        <v>24</v>
      </c>
      <c r="D76" s="26" t="s">
        <v>25</v>
      </c>
      <c r="E76" s="26" t="s">
        <v>9845</v>
      </c>
      <c r="F76" s="91" t="s">
        <v>9853</v>
      </c>
      <c r="G76" s="91" t="s">
        <v>9909</v>
      </c>
      <c r="H76" s="91" t="s">
        <v>194</v>
      </c>
      <c r="I76" s="183">
        <v>5</v>
      </c>
      <c r="J76" s="91" t="s">
        <v>9853</v>
      </c>
      <c r="K76" s="26" t="s">
        <v>31</v>
      </c>
      <c r="L76" s="183">
        <v>5</v>
      </c>
      <c r="M76" s="218">
        <f t="shared" si="3"/>
        <v>650</v>
      </c>
      <c r="N76" s="104"/>
      <c r="O76" s="24" t="s">
        <v>32</v>
      </c>
    </row>
    <row r="77" s="1" customFormat="1" ht="18.75" spans="1:15">
      <c r="A77" s="216">
        <v>72</v>
      </c>
      <c r="B77" s="26" t="s">
        <v>23</v>
      </c>
      <c r="C77" s="26" t="s">
        <v>24</v>
      </c>
      <c r="D77" s="26" t="s">
        <v>25</v>
      </c>
      <c r="E77" s="26" t="s">
        <v>9845</v>
      </c>
      <c r="F77" s="91" t="s">
        <v>9853</v>
      </c>
      <c r="G77" s="91" t="s">
        <v>9910</v>
      </c>
      <c r="H77" s="91" t="s">
        <v>194</v>
      </c>
      <c r="I77" s="183">
        <v>4</v>
      </c>
      <c r="J77" s="91" t="s">
        <v>9853</v>
      </c>
      <c r="K77" s="26" t="s">
        <v>31</v>
      </c>
      <c r="L77" s="183">
        <v>4</v>
      </c>
      <c r="M77" s="218">
        <f t="shared" si="3"/>
        <v>520</v>
      </c>
      <c r="N77" s="104"/>
      <c r="O77" s="24" t="s">
        <v>32</v>
      </c>
    </row>
    <row r="78" s="1" customFormat="1" ht="18.75" spans="1:15">
      <c r="A78" s="216">
        <v>73</v>
      </c>
      <c r="B78" s="26" t="s">
        <v>23</v>
      </c>
      <c r="C78" s="26" t="s">
        <v>24</v>
      </c>
      <c r="D78" s="26" t="s">
        <v>25</v>
      </c>
      <c r="E78" s="26" t="s">
        <v>9845</v>
      </c>
      <c r="F78" s="91" t="s">
        <v>9853</v>
      </c>
      <c r="G78" s="91" t="s">
        <v>9911</v>
      </c>
      <c r="H78" s="91" t="s">
        <v>194</v>
      </c>
      <c r="I78" s="183">
        <v>5</v>
      </c>
      <c r="J78" s="91" t="s">
        <v>9853</v>
      </c>
      <c r="K78" s="26" t="s">
        <v>31</v>
      </c>
      <c r="L78" s="183">
        <v>5</v>
      </c>
      <c r="M78" s="218">
        <f t="shared" si="3"/>
        <v>650</v>
      </c>
      <c r="N78" s="104"/>
      <c r="O78" s="24" t="s">
        <v>32</v>
      </c>
    </row>
    <row r="79" s="1" customFormat="1" ht="18.75" spans="1:15">
      <c r="A79" s="216">
        <v>74</v>
      </c>
      <c r="B79" s="26" t="s">
        <v>23</v>
      </c>
      <c r="C79" s="26" t="s">
        <v>24</v>
      </c>
      <c r="D79" s="26" t="s">
        <v>25</v>
      </c>
      <c r="E79" s="26" t="s">
        <v>9845</v>
      </c>
      <c r="F79" s="91" t="s">
        <v>9853</v>
      </c>
      <c r="G79" s="91" t="s">
        <v>9912</v>
      </c>
      <c r="H79" s="91" t="s">
        <v>194</v>
      </c>
      <c r="I79" s="183">
        <v>3</v>
      </c>
      <c r="J79" s="91" t="s">
        <v>9853</v>
      </c>
      <c r="K79" s="26" t="s">
        <v>31</v>
      </c>
      <c r="L79" s="183">
        <v>3</v>
      </c>
      <c r="M79" s="218">
        <f t="shared" si="3"/>
        <v>390</v>
      </c>
      <c r="N79" s="104"/>
      <c r="O79" s="24" t="s">
        <v>32</v>
      </c>
    </row>
    <row r="80" s="1" customFormat="1" ht="18.75" spans="1:15">
      <c r="A80" s="216">
        <v>75</v>
      </c>
      <c r="B80" s="26" t="s">
        <v>23</v>
      </c>
      <c r="C80" s="26" t="s">
        <v>24</v>
      </c>
      <c r="D80" s="26" t="s">
        <v>25</v>
      </c>
      <c r="E80" s="26" t="s">
        <v>9845</v>
      </c>
      <c r="F80" s="91" t="s">
        <v>9853</v>
      </c>
      <c r="G80" s="91" t="s">
        <v>1322</v>
      </c>
      <c r="H80" s="91" t="s">
        <v>194</v>
      </c>
      <c r="I80" s="183">
        <v>2</v>
      </c>
      <c r="J80" s="91" t="s">
        <v>9853</v>
      </c>
      <c r="K80" s="26" t="s">
        <v>31</v>
      </c>
      <c r="L80" s="183">
        <v>2</v>
      </c>
      <c r="M80" s="218">
        <f t="shared" si="3"/>
        <v>260</v>
      </c>
      <c r="N80" s="104"/>
      <c r="O80" s="24" t="s">
        <v>32</v>
      </c>
    </row>
    <row r="81" s="1" customFormat="1" ht="18.75" spans="1:15">
      <c r="A81" s="216">
        <v>76</v>
      </c>
      <c r="B81" s="26" t="s">
        <v>23</v>
      </c>
      <c r="C81" s="26" t="s">
        <v>24</v>
      </c>
      <c r="D81" s="26" t="s">
        <v>25</v>
      </c>
      <c r="E81" s="26" t="s">
        <v>9845</v>
      </c>
      <c r="F81" s="91" t="s">
        <v>9853</v>
      </c>
      <c r="G81" s="91" t="s">
        <v>9913</v>
      </c>
      <c r="H81" s="91" t="s">
        <v>194</v>
      </c>
      <c r="I81" s="183">
        <v>6</v>
      </c>
      <c r="J81" s="91" t="s">
        <v>9853</v>
      </c>
      <c r="K81" s="26" t="s">
        <v>31</v>
      </c>
      <c r="L81" s="183">
        <v>6</v>
      </c>
      <c r="M81" s="218">
        <f t="shared" si="3"/>
        <v>780</v>
      </c>
      <c r="N81" s="104"/>
      <c r="O81" s="24" t="s">
        <v>32</v>
      </c>
    </row>
    <row r="82" s="1" customFormat="1" ht="18.75" spans="1:15">
      <c r="A82" s="216">
        <v>77</v>
      </c>
      <c r="B82" s="26" t="s">
        <v>23</v>
      </c>
      <c r="C82" s="26" t="s">
        <v>24</v>
      </c>
      <c r="D82" s="26" t="s">
        <v>25</v>
      </c>
      <c r="E82" s="26" t="s">
        <v>9845</v>
      </c>
      <c r="F82" s="91" t="s">
        <v>9853</v>
      </c>
      <c r="G82" s="91" t="s">
        <v>9914</v>
      </c>
      <c r="H82" s="91" t="s">
        <v>194</v>
      </c>
      <c r="I82" s="183">
        <v>4</v>
      </c>
      <c r="J82" s="91" t="s">
        <v>9853</v>
      </c>
      <c r="K82" s="26" t="s">
        <v>31</v>
      </c>
      <c r="L82" s="183">
        <v>4</v>
      </c>
      <c r="M82" s="218">
        <f t="shared" si="3"/>
        <v>520</v>
      </c>
      <c r="N82" s="104"/>
      <c r="O82" s="24" t="s">
        <v>32</v>
      </c>
    </row>
    <row r="83" s="1" customFormat="1" ht="18.75" spans="1:15">
      <c r="A83" s="216">
        <v>78</v>
      </c>
      <c r="B83" s="26" t="s">
        <v>23</v>
      </c>
      <c r="C83" s="26" t="s">
        <v>24</v>
      </c>
      <c r="D83" s="26" t="s">
        <v>25</v>
      </c>
      <c r="E83" s="26" t="s">
        <v>9845</v>
      </c>
      <c r="F83" s="91" t="s">
        <v>9853</v>
      </c>
      <c r="G83" s="91" t="s">
        <v>9915</v>
      </c>
      <c r="H83" s="91" t="s">
        <v>194</v>
      </c>
      <c r="I83" s="183">
        <v>4</v>
      </c>
      <c r="J83" s="91" t="s">
        <v>9853</v>
      </c>
      <c r="K83" s="26" t="s">
        <v>31</v>
      </c>
      <c r="L83" s="183">
        <v>4</v>
      </c>
      <c r="M83" s="218">
        <f t="shared" si="3"/>
        <v>520</v>
      </c>
      <c r="N83" s="104"/>
      <c r="O83" s="24" t="s">
        <v>32</v>
      </c>
    </row>
    <row r="84" s="1" customFormat="1" ht="18.75" spans="1:15">
      <c r="A84" s="216">
        <v>79</v>
      </c>
      <c r="B84" s="26" t="s">
        <v>23</v>
      </c>
      <c r="C84" s="26" t="s">
        <v>24</v>
      </c>
      <c r="D84" s="26" t="s">
        <v>25</v>
      </c>
      <c r="E84" s="26" t="s">
        <v>9845</v>
      </c>
      <c r="F84" s="91" t="s">
        <v>9853</v>
      </c>
      <c r="G84" s="91" t="s">
        <v>9916</v>
      </c>
      <c r="H84" s="91" t="s">
        <v>194</v>
      </c>
      <c r="I84" s="183">
        <v>6</v>
      </c>
      <c r="J84" s="91" t="s">
        <v>9853</v>
      </c>
      <c r="K84" s="26" t="s">
        <v>31</v>
      </c>
      <c r="L84" s="183">
        <v>6</v>
      </c>
      <c r="M84" s="218">
        <f t="shared" si="3"/>
        <v>780</v>
      </c>
      <c r="N84" s="104"/>
      <c r="O84" s="24" t="s">
        <v>32</v>
      </c>
    </row>
    <row r="85" s="1" customFormat="1" ht="18.75" spans="1:15">
      <c r="A85" s="216">
        <v>80</v>
      </c>
      <c r="B85" s="26" t="s">
        <v>23</v>
      </c>
      <c r="C85" s="26" t="s">
        <v>24</v>
      </c>
      <c r="D85" s="26" t="s">
        <v>25</v>
      </c>
      <c r="E85" s="26" t="s">
        <v>9845</v>
      </c>
      <c r="F85" s="91" t="s">
        <v>9853</v>
      </c>
      <c r="G85" s="91" t="s">
        <v>9917</v>
      </c>
      <c r="H85" s="91" t="s">
        <v>194</v>
      </c>
      <c r="I85" s="183">
        <v>3</v>
      </c>
      <c r="J85" s="91" t="s">
        <v>9853</v>
      </c>
      <c r="K85" s="26" t="s">
        <v>31</v>
      </c>
      <c r="L85" s="183">
        <v>3</v>
      </c>
      <c r="M85" s="218">
        <f t="shared" si="3"/>
        <v>390</v>
      </c>
      <c r="N85" s="104"/>
      <c r="O85" s="24" t="s">
        <v>32</v>
      </c>
    </row>
    <row r="86" s="1" customFormat="1" ht="18.75" spans="1:15">
      <c r="A86" s="216">
        <v>81</v>
      </c>
      <c r="B86" s="26" t="s">
        <v>23</v>
      </c>
      <c r="C86" s="26" t="s">
        <v>24</v>
      </c>
      <c r="D86" s="26" t="s">
        <v>25</v>
      </c>
      <c r="E86" s="26" t="s">
        <v>9845</v>
      </c>
      <c r="F86" s="91" t="s">
        <v>9853</v>
      </c>
      <c r="G86" s="91" t="s">
        <v>9918</v>
      </c>
      <c r="H86" s="91" t="s">
        <v>194</v>
      </c>
      <c r="I86" s="183">
        <v>4</v>
      </c>
      <c r="J86" s="91" t="s">
        <v>9853</v>
      </c>
      <c r="K86" s="26" t="s">
        <v>31</v>
      </c>
      <c r="L86" s="183">
        <v>4</v>
      </c>
      <c r="M86" s="218">
        <f t="shared" si="3"/>
        <v>520</v>
      </c>
      <c r="N86" s="104"/>
      <c r="O86" s="24" t="s">
        <v>32</v>
      </c>
    </row>
    <row r="87" s="1" customFormat="1" ht="18.75" spans="1:15">
      <c r="A87" s="216">
        <v>82</v>
      </c>
      <c r="B87" s="26" t="s">
        <v>23</v>
      </c>
      <c r="C87" s="26" t="s">
        <v>24</v>
      </c>
      <c r="D87" s="26" t="s">
        <v>25</v>
      </c>
      <c r="E87" s="26" t="s">
        <v>9845</v>
      </c>
      <c r="F87" s="91" t="s">
        <v>9853</v>
      </c>
      <c r="G87" s="91" t="s">
        <v>9919</v>
      </c>
      <c r="H87" s="91" t="s">
        <v>194</v>
      </c>
      <c r="I87" s="183">
        <v>5</v>
      </c>
      <c r="J87" s="91" t="s">
        <v>9853</v>
      </c>
      <c r="K87" s="26" t="s">
        <v>31</v>
      </c>
      <c r="L87" s="183">
        <v>5</v>
      </c>
      <c r="M87" s="218">
        <f t="shared" si="3"/>
        <v>650</v>
      </c>
      <c r="N87" s="104"/>
      <c r="O87" s="24" t="s">
        <v>32</v>
      </c>
    </row>
    <row r="88" s="1" customFormat="1" ht="18.75" spans="1:15">
      <c r="A88" s="216">
        <v>83</v>
      </c>
      <c r="B88" s="26" t="s">
        <v>23</v>
      </c>
      <c r="C88" s="26" t="s">
        <v>24</v>
      </c>
      <c r="D88" s="26" t="s">
        <v>25</v>
      </c>
      <c r="E88" s="26" t="s">
        <v>9845</v>
      </c>
      <c r="F88" s="91" t="s">
        <v>9853</v>
      </c>
      <c r="G88" s="91" t="s">
        <v>9920</v>
      </c>
      <c r="H88" s="91" t="s">
        <v>194</v>
      </c>
      <c r="I88" s="183">
        <v>3</v>
      </c>
      <c r="J88" s="91" t="s">
        <v>9853</v>
      </c>
      <c r="K88" s="26" t="s">
        <v>31</v>
      </c>
      <c r="L88" s="183">
        <v>3</v>
      </c>
      <c r="M88" s="218">
        <f t="shared" si="3"/>
        <v>390</v>
      </c>
      <c r="N88" s="104"/>
      <c r="O88" s="24" t="s">
        <v>32</v>
      </c>
    </row>
    <row r="89" s="1" customFormat="1" ht="18.75" spans="1:15">
      <c r="A89" s="216">
        <v>84</v>
      </c>
      <c r="B89" s="26" t="s">
        <v>23</v>
      </c>
      <c r="C89" s="26" t="s">
        <v>24</v>
      </c>
      <c r="D89" s="26" t="s">
        <v>25</v>
      </c>
      <c r="E89" s="26" t="s">
        <v>9845</v>
      </c>
      <c r="F89" s="91" t="s">
        <v>9853</v>
      </c>
      <c r="G89" s="91" t="s">
        <v>9921</v>
      </c>
      <c r="H89" s="91" t="s">
        <v>194</v>
      </c>
      <c r="I89" s="183">
        <v>5</v>
      </c>
      <c r="J89" s="91" t="s">
        <v>9853</v>
      </c>
      <c r="K89" s="26" t="s">
        <v>31</v>
      </c>
      <c r="L89" s="183">
        <v>5</v>
      </c>
      <c r="M89" s="218">
        <f t="shared" ref="M89:M120" si="4">L89*130</f>
        <v>650</v>
      </c>
      <c r="N89" s="104"/>
      <c r="O89" s="24" t="s">
        <v>32</v>
      </c>
    </row>
    <row r="90" s="1" customFormat="1" ht="18.75" spans="1:15">
      <c r="A90" s="216">
        <v>85</v>
      </c>
      <c r="B90" s="26" t="s">
        <v>23</v>
      </c>
      <c r="C90" s="26" t="s">
        <v>24</v>
      </c>
      <c r="D90" s="26" t="s">
        <v>25</v>
      </c>
      <c r="E90" s="26" t="s">
        <v>9845</v>
      </c>
      <c r="F90" s="91" t="s">
        <v>9853</v>
      </c>
      <c r="G90" s="91" t="s">
        <v>9922</v>
      </c>
      <c r="H90" s="91" t="s">
        <v>194</v>
      </c>
      <c r="I90" s="183">
        <v>6</v>
      </c>
      <c r="J90" s="91" t="s">
        <v>9853</v>
      </c>
      <c r="K90" s="26" t="s">
        <v>31</v>
      </c>
      <c r="L90" s="183">
        <v>6</v>
      </c>
      <c r="M90" s="218">
        <f t="shared" si="4"/>
        <v>780</v>
      </c>
      <c r="N90" s="104"/>
      <c r="O90" s="24" t="s">
        <v>32</v>
      </c>
    </row>
    <row r="91" s="1" customFormat="1" ht="18.75" spans="1:15">
      <c r="A91" s="216">
        <v>86</v>
      </c>
      <c r="B91" s="26" t="s">
        <v>23</v>
      </c>
      <c r="C91" s="26" t="s">
        <v>24</v>
      </c>
      <c r="D91" s="26" t="s">
        <v>25</v>
      </c>
      <c r="E91" s="26" t="s">
        <v>9845</v>
      </c>
      <c r="F91" s="91" t="s">
        <v>9853</v>
      </c>
      <c r="G91" s="91" t="s">
        <v>9923</v>
      </c>
      <c r="H91" s="91" t="s">
        <v>194</v>
      </c>
      <c r="I91" s="183">
        <v>5</v>
      </c>
      <c r="J91" s="91" t="s">
        <v>9853</v>
      </c>
      <c r="K91" s="26" t="s">
        <v>31</v>
      </c>
      <c r="L91" s="183">
        <v>5</v>
      </c>
      <c r="M91" s="218">
        <f t="shared" si="4"/>
        <v>650</v>
      </c>
      <c r="N91" s="104"/>
      <c r="O91" s="24" t="s">
        <v>32</v>
      </c>
    </row>
    <row r="92" s="1" customFormat="1" ht="18.75" spans="1:15">
      <c r="A92" s="216">
        <v>87</v>
      </c>
      <c r="B92" s="26" t="s">
        <v>23</v>
      </c>
      <c r="C92" s="26" t="s">
        <v>24</v>
      </c>
      <c r="D92" s="26" t="s">
        <v>25</v>
      </c>
      <c r="E92" s="26" t="s">
        <v>9845</v>
      </c>
      <c r="F92" s="91" t="s">
        <v>9853</v>
      </c>
      <c r="G92" s="91" t="s">
        <v>9924</v>
      </c>
      <c r="H92" s="91" t="s">
        <v>194</v>
      </c>
      <c r="I92" s="183">
        <v>5</v>
      </c>
      <c r="J92" s="91" t="s">
        <v>9853</v>
      </c>
      <c r="K92" s="26" t="s">
        <v>31</v>
      </c>
      <c r="L92" s="183">
        <v>5</v>
      </c>
      <c r="M92" s="218">
        <f t="shared" si="4"/>
        <v>650</v>
      </c>
      <c r="N92" s="104"/>
      <c r="O92" s="24" t="s">
        <v>32</v>
      </c>
    </row>
    <row r="93" s="1" customFormat="1" ht="18.75" spans="1:15">
      <c r="A93" s="216">
        <v>88</v>
      </c>
      <c r="B93" s="26" t="s">
        <v>23</v>
      </c>
      <c r="C93" s="26" t="s">
        <v>24</v>
      </c>
      <c r="D93" s="26" t="s">
        <v>25</v>
      </c>
      <c r="E93" s="26" t="s">
        <v>9845</v>
      </c>
      <c r="F93" s="91" t="s">
        <v>9853</v>
      </c>
      <c r="G93" s="91" t="s">
        <v>112</v>
      </c>
      <c r="H93" s="91" t="s">
        <v>194</v>
      </c>
      <c r="I93" s="183">
        <v>4</v>
      </c>
      <c r="J93" s="91" t="s">
        <v>9853</v>
      </c>
      <c r="K93" s="26" t="s">
        <v>31</v>
      </c>
      <c r="L93" s="183">
        <v>4</v>
      </c>
      <c r="M93" s="218">
        <f t="shared" si="4"/>
        <v>520</v>
      </c>
      <c r="N93" s="104"/>
      <c r="O93" s="24" t="s">
        <v>32</v>
      </c>
    </row>
    <row r="94" s="1" customFormat="1" ht="18.75" spans="1:15">
      <c r="A94" s="216">
        <v>89</v>
      </c>
      <c r="B94" s="26" t="s">
        <v>23</v>
      </c>
      <c r="C94" s="26" t="s">
        <v>24</v>
      </c>
      <c r="D94" s="26" t="s">
        <v>25</v>
      </c>
      <c r="E94" s="26" t="s">
        <v>9845</v>
      </c>
      <c r="F94" s="91" t="s">
        <v>9853</v>
      </c>
      <c r="G94" s="91" t="s">
        <v>9925</v>
      </c>
      <c r="H94" s="91" t="s">
        <v>194</v>
      </c>
      <c r="I94" s="183">
        <v>6</v>
      </c>
      <c r="J94" s="91" t="s">
        <v>9853</v>
      </c>
      <c r="K94" s="26" t="s">
        <v>31</v>
      </c>
      <c r="L94" s="183">
        <v>6</v>
      </c>
      <c r="M94" s="218">
        <f t="shared" si="4"/>
        <v>780</v>
      </c>
      <c r="N94" s="104"/>
      <c r="O94" s="24" t="s">
        <v>32</v>
      </c>
    </row>
    <row r="95" s="1" customFormat="1" ht="18.75" spans="1:15">
      <c r="A95" s="216">
        <v>90</v>
      </c>
      <c r="B95" s="26" t="s">
        <v>23</v>
      </c>
      <c r="C95" s="26" t="s">
        <v>24</v>
      </c>
      <c r="D95" s="26" t="s">
        <v>25</v>
      </c>
      <c r="E95" s="26" t="s">
        <v>9845</v>
      </c>
      <c r="F95" s="91" t="s">
        <v>9853</v>
      </c>
      <c r="G95" s="91" t="s">
        <v>9926</v>
      </c>
      <c r="H95" s="91" t="s">
        <v>194</v>
      </c>
      <c r="I95" s="183">
        <v>4</v>
      </c>
      <c r="J95" s="91" t="s">
        <v>9853</v>
      </c>
      <c r="K95" s="26" t="s">
        <v>31</v>
      </c>
      <c r="L95" s="183">
        <v>4</v>
      </c>
      <c r="M95" s="218">
        <f t="shared" si="4"/>
        <v>520</v>
      </c>
      <c r="N95" s="104"/>
      <c r="O95" s="24" t="s">
        <v>32</v>
      </c>
    </row>
    <row r="96" s="1" customFormat="1" ht="18.75" spans="1:15">
      <c r="A96" s="216">
        <v>91</v>
      </c>
      <c r="B96" s="26" t="s">
        <v>23</v>
      </c>
      <c r="C96" s="26" t="s">
        <v>24</v>
      </c>
      <c r="D96" s="26" t="s">
        <v>25</v>
      </c>
      <c r="E96" s="26" t="s">
        <v>9845</v>
      </c>
      <c r="F96" s="91" t="s">
        <v>9853</v>
      </c>
      <c r="G96" s="91" t="s">
        <v>9927</v>
      </c>
      <c r="H96" s="91" t="s">
        <v>194</v>
      </c>
      <c r="I96" s="183">
        <v>2</v>
      </c>
      <c r="J96" s="91" t="s">
        <v>9853</v>
      </c>
      <c r="K96" s="26" t="s">
        <v>31</v>
      </c>
      <c r="L96" s="183">
        <v>2</v>
      </c>
      <c r="M96" s="218">
        <f t="shared" si="4"/>
        <v>260</v>
      </c>
      <c r="N96" s="104"/>
      <c r="O96" s="24" t="s">
        <v>32</v>
      </c>
    </row>
    <row r="97" s="1" customFormat="1" ht="18.75" spans="1:15">
      <c r="A97" s="216">
        <v>92</v>
      </c>
      <c r="B97" s="26" t="s">
        <v>23</v>
      </c>
      <c r="C97" s="26" t="s">
        <v>24</v>
      </c>
      <c r="D97" s="26" t="s">
        <v>25</v>
      </c>
      <c r="E97" s="26" t="s">
        <v>9845</v>
      </c>
      <c r="F97" s="91" t="s">
        <v>9853</v>
      </c>
      <c r="G97" s="91" t="s">
        <v>9928</v>
      </c>
      <c r="H97" s="91" t="s">
        <v>194</v>
      </c>
      <c r="I97" s="183">
        <v>5</v>
      </c>
      <c r="J97" s="91" t="s">
        <v>9853</v>
      </c>
      <c r="K97" s="26" t="s">
        <v>31</v>
      </c>
      <c r="L97" s="183">
        <v>5</v>
      </c>
      <c r="M97" s="218">
        <f t="shared" si="4"/>
        <v>650</v>
      </c>
      <c r="N97" s="104"/>
      <c r="O97" s="24" t="s">
        <v>32</v>
      </c>
    </row>
    <row r="98" s="1" customFormat="1" ht="18.75" spans="1:15">
      <c r="A98" s="216">
        <v>93</v>
      </c>
      <c r="B98" s="26" t="s">
        <v>23</v>
      </c>
      <c r="C98" s="26" t="s">
        <v>24</v>
      </c>
      <c r="D98" s="26" t="s">
        <v>25</v>
      </c>
      <c r="E98" s="26" t="s">
        <v>9845</v>
      </c>
      <c r="F98" s="91" t="s">
        <v>9853</v>
      </c>
      <c r="G98" s="91" t="s">
        <v>9929</v>
      </c>
      <c r="H98" s="91" t="s">
        <v>194</v>
      </c>
      <c r="I98" s="183">
        <v>3</v>
      </c>
      <c r="J98" s="91" t="s">
        <v>9853</v>
      </c>
      <c r="K98" s="26" t="s">
        <v>31</v>
      </c>
      <c r="L98" s="183">
        <v>3</v>
      </c>
      <c r="M98" s="218">
        <f t="shared" si="4"/>
        <v>390</v>
      </c>
      <c r="N98" s="104"/>
      <c r="O98" s="24" t="s">
        <v>32</v>
      </c>
    </row>
    <row r="99" s="1" customFormat="1" ht="18.75" spans="1:15">
      <c r="A99" s="216">
        <v>94</v>
      </c>
      <c r="B99" s="26" t="s">
        <v>23</v>
      </c>
      <c r="C99" s="26" t="s">
        <v>24</v>
      </c>
      <c r="D99" s="26" t="s">
        <v>25</v>
      </c>
      <c r="E99" s="26" t="s">
        <v>9845</v>
      </c>
      <c r="F99" s="91" t="s">
        <v>9853</v>
      </c>
      <c r="G99" s="91" t="s">
        <v>9930</v>
      </c>
      <c r="H99" s="91" t="s">
        <v>194</v>
      </c>
      <c r="I99" s="183">
        <v>3</v>
      </c>
      <c r="J99" s="91" t="s">
        <v>9853</v>
      </c>
      <c r="K99" s="26" t="s">
        <v>31</v>
      </c>
      <c r="L99" s="183">
        <v>3</v>
      </c>
      <c r="M99" s="218">
        <f t="shared" si="4"/>
        <v>390</v>
      </c>
      <c r="N99" s="104"/>
      <c r="O99" s="24" t="s">
        <v>32</v>
      </c>
    </row>
    <row r="100" s="1" customFormat="1" ht="18.75" spans="1:15">
      <c r="A100" s="216">
        <v>95</v>
      </c>
      <c r="B100" s="26" t="s">
        <v>23</v>
      </c>
      <c r="C100" s="26" t="s">
        <v>24</v>
      </c>
      <c r="D100" s="26" t="s">
        <v>25</v>
      </c>
      <c r="E100" s="26" t="s">
        <v>9845</v>
      </c>
      <c r="F100" s="91" t="s">
        <v>9853</v>
      </c>
      <c r="G100" s="91" t="s">
        <v>9931</v>
      </c>
      <c r="H100" s="91" t="s">
        <v>194</v>
      </c>
      <c r="I100" s="183">
        <v>8</v>
      </c>
      <c r="J100" s="91" t="s">
        <v>9853</v>
      </c>
      <c r="K100" s="26" t="s">
        <v>31</v>
      </c>
      <c r="L100" s="183">
        <v>8</v>
      </c>
      <c r="M100" s="218">
        <f t="shared" si="4"/>
        <v>1040</v>
      </c>
      <c r="N100" s="104"/>
      <c r="O100" s="24" t="s">
        <v>32</v>
      </c>
    </row>
    <row r="101" s="1" customFormat="1" ht="18.75" spans="1:15">
      <c r="A101" s="216">
        <v>96</v>
      </c>
      <c r="B101" s="26" t="s">
        <v>23</v>
      </c>
      <c r="C101" s="26" t="s">
        <v>24</v>
      </c>
      <c r="D101" s="26" t="s">
        <v>25</v>
      </c>
      <c r="E101" s="26" t="s">
        <v>9845</v>
      </c>
      <c r="F101" s="91" t="s">
        <v>9853</v>
      </c>
      <c r="G101" s="91" t="s">
        <v>9932</v>
      </c>
      <c r="H101" s="91" t="s">
        <v>194</v>
      </c>
      <c r="I101" s="183">
        <v>1</v>
      </c>
      <c r="J101" s="91" t="s">
        <v>9853</v>
      </c>
      <c r="K101" s="26" t="s">
        <v>31</v>
      </c>
      <c r="L101" s="183">
        <v>1</v>
      </c>
      <c r="M101" s="218">
        <f t="shared" si="4"/>
        <v>130</v>
      </c>
      <c r="N101" s="104"/>
      <c r="O101" s="24" t="s">
        <v>32</v>
      </c>
    </row>
    <row r="102" s="1" customFormat="1" ht="18.75" spans="1:15">
      <c r="A102" s="216">
        <v>97</v>
      </c>
      <c r="B102" s="26" t="s">
        <v>23</v>
      </c>
      <c r="C102" s="26" t="s">
        <v>24</v>
      </c>
      <c r="D102" s="26" t="s">
        <v>25</v>
      </c>
      <c r="E102" s="26" t="s">
        <v>9845</v>
      </c>
      <c r="F102" s="91" t="s">
        <v>9853</v>
      </c>
      <c r="G102" s="91" t="s">
        <v>9933</v>
      </c>
      <c r="H102" s="91" t="s">
        <v>194</v>
      </c>
      <c r="I102" s="183">
        <v>2</v>
      </c>
      <c r="J102" s="91" t="s">
        <v>9853</v>
      </c>
      <c r="K102" s="26" t="s">
        <v>31</v>
      </c>
      <c r="L102" s="183">
        <v>2</v>
      </c>
      <c r="M102" s="218">
        <f t="shared" si="4"/>
        <v>260</v>
      </c>
      <c r="N102" s="104"/>
      <c r="O102" s="24" t="s">
        <v>32</v>
      </c>
    </row>
    <row r="103" s="1" customFormat="1" ht="18.75" spans="1:15">
      <c r="A103" s="216">
        <v>98</v>
      </c>
      <c r="B103" s="26" t="s">
        <v>23</v>
      </c>
      <c r="C103" s="26" t="s">
        <v>24</v>
      </c>
      <c r="D103" s="26" t="s">
        <v>25</v>
      </c>
      <c r="E103" s="26" t="s">
        <v>9845</v>
      </c>
      <c r="F103" s="91" t="s">
        <v>9853</v>
      </c>
      <c r="G103" s="91" t="s">
        <v>9934</v>
      </c>
      <c r="H103" s="91" t="s">
        <v>194</v>
      </c>
      <c r="I103" s="183">
        <v>1</v>
      </c>
      <c r="J103" s="91" t="s">
        <v>9853</v>
      </c>
      <c r="K103" s="26" t="s">
        <v>31</v>
      </c>
      <c r="L103" s="183">
        <v>1</v>
      </c>
      <c r="M103" s="218">
        <f t="shared" si="4"/>
        <v>130</v>
      </c>
      <c r="N103" s="104"/>
      <c r="O103" s="24" t="s">
        <v>32</v>
      </c>
    </row>
    <row r="104" s="1" customFormat="1" ht="18.75" spans="1:15">
      <c r="A104" s="216">
        <v>99</v>
      </c>
      <c r="B104" s="26" t="s">
        <v>23</v>
      </c>
      <c r="C104" s="26" t="s">
        <v>24</v>
      </c>
      <c r="D104" s="26" t="s">
        <v>25</v>
      </c>
      <c r="E104" s="26" t="s">
        <v>9845</v>
      </c>
      <c r="F104" s="91" t="s">
        <v>9853</v>
      </c>
      <c r="G104" s="91" t="s">
        <v>9935</v>
      </c>
      <c r="H104" s="91" t="s">
        <v>194</v>
      </c>
      <c r="I104" s="183">
        <v>1</v>
      </c>
      <c r="J104" s="91" t="s">
        <v>9853</v>
      </c>
      <c r="K104" s="26" t="s">
        <v>31</v>
      </c>
      <c r="L104" s="183">
        <v>1</v>
      </c>
      <c r="M104" s="218">
        <f t="shared" si="4"/>
        <v>130</v>
      </c>
      <c r="N104" s="104"/>
      <c r="O104" s="24" t="s">
        <v>32</v>
      </c>
    </row>
    <row r="105" s="1" customFormat="1" ht="18.75" spans="1:15">
      <c r="A105" s="216">
        <v>100</v>
      </c>
      <c r="B105" s="26" t="s">
        <v>23</v>
      </c>
      <c r="C105" s="26" t="s">
        <v>24</v>
      </c>
      <c r="D105" s="26" t="s">
        <v>25</v>
      </c>
      <c r="E105" s="26" t="s">
        <v>9845</v>
      </c>
      <c r="F105" s="91" t="s">
        <v>9853</v>
      </c>
      <c r="G105" s="91" t="s">
        <v>9936</v>
      </c>
      <c r="H105" s="91" t="s">
        <v>194</v>
      </c>
      <c r="I105" s="183">
        <v>6</v>
      </c>
      <c r="J105" s="91" t="s">
        <v>9853</v>
      </c>
      <c r="K105" s="26" t="s">
        <v>31</v>
      </c>
      <c r="L105" s="183">
        <v>6</v>
      </c>
      <c r="M105" s="218">
        <f t="shared" si="4"/>
        <v>780</v>
      </c>
      <c r="N105" s="104"/>
      <c r="O105" s="24" t="s">
        <v>32</v>
      </c>
    </row>
    <row r="106" s="1" customFormat="1" ht="18.75" spans="1:15">
      <c r="A106" s="216">
        <v>101</v>
      </c>
      <c r="B106" s="26" t="s">
        <v>23</v>
      </c>
      <c r="C106" s="26" t="s">
        <v>24</v>
      </c>
      <c r="D106" s="26" t="s">
        <v>25</v>
      </c>
      <c r="E106" s="26" t="s">
        <v>9845</v>
      </c>
      <c r="F106" s="91" t="s">
        <v>9853</v>
      </c>
      <c r="G106" s="91" t="s">
        <v>9937</v>
      </c>
      <c r="H106" s="91" t="s">
        <v>194</v>
      </c>
      <c r="I106" s="183">
        <v>6</v>
      </c>
      <c r="J106" s="91" t="s">
        <v>9853</v>
      </c>
      <c r="K106" s="26" t="s">
        <v>31</v>
      </c>
      <c r="L106" s="183">
        <v>6</v>
      </c>
      <c r="M106" s="218">
        <f t="shared" si="4"/>
        <v>780</v>
      </c>
      <c r="N106" s="104"/>
      <c r="O106" s="24" t="s">
        <v>32</v>
      </c>
    </row>
    <row r="107" s="1" customFormat="1" ht="18.75" spans="1:15">
      <c r="A107" s="216">
        <v>102</v>
      </c>
      <c r="B107" s="26" t="s">
        <v>23</v>
      </c>
      <c r="C107" s="26" t="s">
        <v>24</v>
      </c>
      <c r="D107" s="26" t="s">
        <v>25</v>
      </c>
      <c r="E107" s="26" t="s">
        <v>9845</v>
      </c>
      <c r="F107" s="91" t="s">
        <v>9853</v>
      </c>
      <c r="G107" s="91" t="s">
        <v>9938</v>
      </c>
      <c r="H107" s="91" t="s">
        <v>194</v>
      </c>
      <c r="I107" s="183">
        <v>4</v>
      </c>
      <c r="J107" s="91" t="s">
        <v>9853</v>
      </c>
      <c r="K107" s="26" t="s">
        <v>31</v>
      </c>
      <c r="L107" s="183">
        <v>4</v>
      </c>
      <c r="M107" s="218">
        <f t="shared" si="4"/>
        <v>520</v>
      </c>
      <c r="N107" s="104"/>
      <c r="O107" s="24" t="s">
        <v>32</v>
      </c>
    </row>
    <row r="108" s="1" customFormat="1" ht="18.75" spans="1:15">
      <c r="A108" s="216">
        <v>103</v>
      </c>
      <c r="B108" s="26" t="s">
        <v>23</v>
      </c>
      <c r="C108" s="26" t="s">
        <v>24</v>
      </c>
      <c r="D108" s="26" t="s">
        <v>25</v>
      </c>
      <c r="E108" s="26" t="s">
        <v>9845</v>
      </c>
      <c r="F108" s="91" t="s">
        <v>9853</v>
      </c>
      <c r="G108" s="91" t="s">
        <v>9939</v>
      </c>
      <c r="H108" s="91" t="s">
        <v>194</v>
      </c>
      <c r="I108" s="183">
        <v>4</v>
      </c>
      <c r="J108" s="91" t="s">
        <v>9853</v>
      </c>
      <c r="K108" s="26" t="s">
        <v>31</v>
      </c>
      <c r="L108" s="183">
        <v>4</v>
      </c>
      <c r="M108" s="218">
        <f t="shared" si="4"/>
        <v>520</v>
      </c>
      <c r="N108" s="104"/>
      <c r="O108" s="24" t="s">
        <v>32</v>
      </c>
    </row>
    <row r="109" s="1" customFormat="1" ht="18.75" spans="1:15">
      <c r="A109" s="216">
        <v>104</v>
      </c>
      <c r="B109" s="26" t="s">
        <v>23</v>
      </c>
      <c r="C109" s="26" t="s">
        <v>24</v>
      </c>
      <c r="D109" s="26" t="s">
        <v>25</v>
      </c>
      <c r="E109" s="26" t="s">
        <v>9845</v>
      </c>
      <c r="F109" s="91" t="s">
        <v>9853</v>
      </c>
      <c r="G109" s="91" t="s">
        <v>9940</v>
      </c>
      <c r="H109" s="91" t="s">
        <v>194</v>
      </c>
      <c r="I109" s="183">
        <v>3</v>
      </c>
      <c r="J109" s="91" t="s">
        <v>9853</v>
      </c>
      <c r="K109" s="26" t="s">
        <v>31</v>
      </c>
      <c r="L109" s="183">
        <v>3</v>
      </c>
      <c r="M109" s="218">
        <f t="shared" si="4"/>
        <v>390</v>
      </c>
      <c r="N109" s="104"/>
      <c r="O109" s="24" t="s">
        <v>32</v>
      </c>
    </row>
    <row r="110" s="1" customFormat="1" ht="18.75" spans="1:15">
      <c r="A110" s="216">
        <v>105</v>
      </c>
      <c r="B110" s="26" t="s">
        <v>23</v>
      </c>
      <c r="C110" s="26" t="s">
        <v>24</v>
      </c>
      <c r="D110" s="26" t="s">
        <v>25</v>
      </c>
      <c r="E110" s="26" t="s">
        <v>9845</v>
      </c>
      <c r="F110" s="91" t="s">
        <v>9853</v>
      </c>
      <c r="G110" s="91" t="s">
        <v>9941</v>
      </c>
      <c r="H110" s="91" t="s">
        <v>194</v>
      </c>
      <c r="I110" s="183">
        <v>1</v>
      </c>
      <c r="J110" s="91" t="s">
        <v>9853</v>
      </c>
      <c r="K110" s="26" t="s">
        <v>31</v>
      </c>
      <c r="L110" s="183">
        <v>1</v>
      </c>
      <c r="M110" s="218">
        <f t="shared" si="4"/>
        <v>130</v>
      </c>
      <c r="N110" s="104"/>
      <c r="O110" s="24" t="s">
        <v>32</v>
      </c>
    </row>
    <row r="111" s="1" customFormat="1" ht="18.75" spans="1:15">
      <c r="A111" s="216">
        <v>106</v>
      </c>
      <c r="B111" s="26" t="s">
        <v>23</v>
      </c>
      <c r="C111" s="26" t="s">
        <v>24</v>
      </c>
      <c r="D111" s="26" t="s">
        <v>25</v>
      </c>
      <c r="E111" s="26" t="s">
        <v>9845</v>
      </c>
      <c r="F111" s="91" t="s">
        <v>9853</v>
      </c>
      <c r="G111" s="91" t="s">
        <v>9942</v>
      </c>
      <c r="H111" s="91" t="s">
        <v>194</v>
      </c>
      <c r="I111" s="183">
        <v>7</v>
      </c>
      <c r="J111" s="91" t="s">
        <v>9853</v>
      </c>
      <c r="K111" s="26" t="s">
        <v>31</v>
      </c>
      <c r="L111" s="183">
        <v>7</v>
      </c>
      <c r="M111" s="218">
        <f t="shared" si="4"/>
        <v>910</v>
      </c>
      <c r="N111" s="104"/>
      <c r="O111" s="24" t="s">
        <v>32</v>
      </c>
    </row>
    <row r="112" s="1" customFormat="1" ht="18.75" spans="1:15">
      <c r="A112" s="216">
        <v>107</v>
      </c>
      <c r="B112" s="26" t="s">
        <v>23</v>
      </c>
      <c r="C112" s="26" t="s">
        <v>24</v>
      </c>
      <c r="D112" s="26" t="s">
        <v>25</v>
      </c>
      <c r="E112" s="26" t="s">
        <v>9845</v>
      </c>
      <c r="F112" s="91" t="s">
        <v>9853</v>
      </c>
      <c r="G112" s="91" t="s">
        <v>9943</v>
      </c>
      <c r="H112" s="91" t="s">
        <v>194</v>
      </c>
      <c r="I112" s="183">
        <v>4</v>
      </c>
      <c r="J112" s="91" t="s">
        <v>9853</v>
      </c>
      <c r="K112" s="26" t="s">
        <v>31</v>
      </c>
      <c r="L112" s="183">
        <v>4</v>
      </c>
      <c r="M112" s="218">
        <f t="shared" si="4"/>
        <v>520</v>
      </c>
      <c r="N112" s="104"/>
      <c r="O112" s="24" t="s">
        <v>32</v>
      </c>
    </row>
    <row r="113" s="1" customFormat="1" ht="18.75" spans="1:15">
      <c r="A113" s="216">
        <v>108</v>
      </c>
      <c r="B113" s="26" t="s">
        <v>23</v>
      </c>
      <c r="C113" s="26" t="s">
        <v>24</v>
      </c>
      <c r="D113" s="26" t="s">
        <v>25</v>
      </c>
      <c r="E113" s="26" t="s">
        <v>9845</v>
      </c>
      <c r="F113" s="91" t="s">
        <v>9853</v>
      </c>
      <c r="G113" s="91" t="s">
        <v>9944</v>
      </c>
      <c r="H113" s="91" t="s">
        <v>194</v>
      </c>
      <c r="I113" s="183">
        <v>4</v>
      </c>
      <c r="J113" s="91" t="s">
        <v>9853</v>
      </c>
      <c r="K113" s="26" t="s">
        <v>31</v>
      </c>
      <c r="L113" s="183">
        <v>4</v>
      </c>
      <c r="M113" s="218">
        <f t="shared" si="4"/>
        <v>520</v>
      </c>
      <c r="N113" s="104"/>
      <c r="O113" s="24" t="s">
        <v>32</v>
      </c>
    </row>
    <row r="114" s="1" customFormat="1" ht="18.75" spans="1:15">
      <c r="A114" s="216">
        <v>109</v>
      </c>
      <c r="B114" s="26" t="s">
        <v>23</v>
      </c>
      <c r="C114" s="26" t="s">
        <v>24</v>
      </c>
      <c r="D114" s="26" t="s">
        <v>25</v>
      </c>
      <c r="E114" s="26" t="s">
        <v>9845</v>
      </c>
      <c r="F114" s="91" t="s">
        <v>9853</v>
      </c>
      <c r="G114" s="91" t="s">
        <v>9945</v>
      </c>
      <c r="H114" s="91" t="s">
        <v>194</v>
      </c>
      <c r="I114" s="183">
        <v>3</v>
      </c>
      <c r="J114" s="91" t="s">
        <v>9853</v>
      </c>
      <c r="K114" s="26" t="s">
        <v>31</v>
      </c>
      <c r="L114" s="183">
        <v>3</v>
      </c>
      <c r="M114" s="218">
        <f t="shared" si="4"/>
        <v>390</v>
      </c>
      <c r="N114" s="104"/>
      <c r="O114" s="24" t="s">
        <v>32</v>
      </c>
    </row>
    <row r="115" s="1" customFormat="1" ht="18.75" spans="1:15">
      <c r="A115" s="216">
        <v>110</v>
      </c>
      <c r="B115" s="26" t="s">
        <v>23</v>
      </c>
      <c r="C115" s="26" t="s">
        <v>24</v>
      </c>
      <c r="D115" s="26" t="s">
        <v>25</v>
      </c>
      <c r="E115" s="26" t="s">
        <v>9845</v>
      </c>
      <c r="F115" s="91" t="s">
        <v>9853</v>
      </c>
      <c r="G115" s="91" t="s">
        <v>9946</v>
      </c>
      <c r="H115" s="91" t="s">
        <v>194</v>
      </c>
      <c r="I115" s="183">
        <v>3</v>
      </c>
      <c r="J115" s="91" t="s">
        <v>9853</v>
      </c>
      <c r="K115" s="26" t="s">
        <v>31</v>
      </c>
      <c r="L115" s="183">
        <v>3</v>
      </c>
      <c r="M115" s="218">
        <f t="shared" si="4"/>
        <v>390</v>
      </c>
      <c r="N115" s="104"/>
      <c r="O115" s="24" t="s">
        <v>32</v>
      </c>
    </row>
    <row r="116" s="1" customFormat="1" ht="18.75" spans="1:15">
      <c r="A116" s="216">
        <v>111</v>
      </c>
      <c r="B116" s="26" t="s">
        <v>23</v>
      </c>
      <c r="C116" s="26" t="s">
        <v>24</v>
      </c>
      <c r="D116" s="26" t="s">
        <v>25</v>
      </c>
      <c r="E116" s="26" t="s">
        <v>9845</v>
      </c>
      <c r="F116" s="91" t="s">
        <v>9853</v>
      </c>
      <c r="G116" s="91" t="s">
        <v>9947</v>
      </c>
      <c r="H116" s="91" t="s">
        <v>194</v>
      </c>
      <c r="I116" s="183">
        <v>3</v>
      </c>
      <c r="J116" s="91" t="s">
        <v>9853</v>
      </c>
      <c r="K116" s="26" t="s">
        <v>31</v>
      </c>
      <c r="L116" s="183">
        <v>3</v>
      </c>
      <c r="M116" s="218">
        <f t="shared" si="4"/>
        <v>390</v>
      </c>
      <c r="N116" s="104"/>
      <c r="O116" s="24" t="s">
        <v>32</v>
      </c>
    </row>
    <row r="117" s="1" customFormat="1" ht="18.75" spans="1:15">
      <c r="A117" s="216">
        <v>112</v>
      </c>
      <c r="B117" s="26" t="s">
        <v>23</v>
      </c>
      <c r="C117" s="26" t="s">
        <v>24</v>
      </c>
      <c r="D117" s="26" t="s">
        <v>25</v>
      </c>
      <c r="E117" s="26" t="s">
        <v>9845</v>
      </c>
      <c r="F117" s="91" t="s">
        <v>9853</v>
      </c>
      <c r="G117" s="91" t="s">
        <v>9948</v>
      </c>
      <c r="H117" s="91" t="s">
        <v>194</v>
      </c>
      <c r="I117" s="183">
        <v>5</v>
      </c>
      <c r="J117" s="91" t="s">
        <v>9853</v>
      </c>
      <c r="K117" s="26" t="s">
        <v>31</v>
      </c>
      <c r="L117" s="183">
        <v>5</v>
      </c>
      <c r="M117" s="218">
        <f t="shared" si="4"/>
        <v>650</v>
      </c>
      <c r="N117" s="104"/>
      <c r="O117" s="24" t="s">
        <v>32</v>
      </c>
    </row>
    <row r="118" s="1" customFormat="1" ht="18.75" spans="1:15">
      <c r="A118" s="216">
        <v>113</v>
      </c>
      <c r="B118" s="26" t="s">
        <v>23</v>
      </c>
      <c r="C118" s="26" t="s">
        <v>24</v>
      </c>
      <c r="D118" s="26" t="s">
        <v>25</v>
      </c>
      <c r="E118" s="26" t="s">
        <v>9845</v>
      </c>
      <c r="F118" s="91" t="s">
        <v>9853</v>
      </c>
      <c r="G118" s="91" t="s">
        <v>9949</v>
      </c>
      <c r="H118" s="91" t="s">
        <v>194</v>
      </c>
      <c r="I118" s="183">
        <v>5</v>
      </c>
      <c r="J118" s="91" t="s">
        <v>9853</v>
      </c>
      <c r="K118" s="26" t="s">
        <v>31</v>
      </c>
      <c r="L118" s="183">
        <v>5</v>
      </c>
      <c r="M118" s="218">
        <f t="shared" si="4"/>
        <v>650</v>
      </c>
      <c r="N118" s="104"/>
      <c r="O118" s="24" t="s">
        <v>32</v>
      </c>
    </row>
    <row r="119" s="1" customFormat="1" ht="18.75" spans="1:15">
      <c r="A119" s="216">
        <v>114</v>
      </c>
      <c r="B119" s="26" t="s">
        <v>23</v>
      </c>
      <c r="C119" s="26" t="s">
        <v>24</v>
      </c>
      <c r="D119" s="26" t="s">
        <v>25</v>
      </c>
      <c r="E119" s="26" t="s">
        <v>9845</v>
      </c>
      <c r="F119" s="91" t="s">
        <v>9853</v>
      </c>
      <c r="G119" s="91" t="s">
        <v>9950</v>
      </c>
      <c r="H119" s="91" t="s">
        <v>194</v>
      </c>
      <c r="I119" s="183">
        <v>4</v>
      </c>
      <c r="J119" s="91" t="s">
        <v>9853</v>
      </c>
      <c r="K119" s="26" t="s">
        <v>31</v>
      </c>
      <c r="L119" s="183">
        <v>4</v>
      </c>
      <c r="M119" s="218">
        <f t="shared" si="4"/>
        <v>520</v>
      </c>
      <c r="N119" s="104"/>
      <c r="O119" s="24" t="s">
        <v>32</v>
      </c>
    </row>
    <row r="120" s="1" customFormat="1" ht="18.75" spans="1:15">
      <c r="A120" s="216">
        <v>115</v>
      </c>
      <c r="B120" s="26" t="s">
        <v>23</v>
      </c>
      <c r="C120" s="26" t="s">
        <v>24</v>
      </c>
      <c r="D120" s="26" t="s">
        <v>25</v>
      </c>
      <c r="E120" s="26" t="s">
        <v>9845</v>
      </c>
      <c r="F120" s="91" t="s">
        <v>9853</v>
      </c>
      <c r="G120" s="91" t="s">
        <v>9951</v>
      </c>
      <c r="H120" s="91" t="s">
        <v>194</v>
      </c>
      <c r="I120" s="183">
        <v>3</v>
      </c>
      <c r="J120" s="91" t="s">
        <v>9853</v>
      </c>
      <c r="K120" s="26" t="s">
        <v>31</v>
      </c>
      <c r="L120" s="183">
        <v>3</v>
      </c>
      <c r="M120" s="218">
        <f t="shared" si="4"/>
        <v>390</v>
      </c>
      <c r="N120" s="104"/>
      <c r="O120" s="24" t="s">
        <v>32</v>
      </c>
    </row>
    <row r="121" s="1" customFormat="1" ht="18.75" spans="1:15">
      <c r="A121" s="216">
        <v>116</v>
      </c>
      <c r="B121" s="26" t="s">
        <v>23</v>
      </c>
      <c r="C121" s="26" t="s">
        <v>24</v>
      </c>
      <c r="D121" s="26" t="s">
        <v>25</v>
      </c>
      <c r="E121" s="26" t="s">
        <v>9845</v>
      </c>
      <c r="F121" s="91" t="s">
        <v>9853</v>
      </c>
      <c r="G121" s="91" t="s">
        <v>6393</v>
      </c>
      <c r="H121" s="91" t="s">
        <v>194</v>
      </c>
      <c r="I121" s="183">
        <v>4</v>
      </c>
      <c r="J121" s="91" t="s">
        <v>9853</v>
      </c>
      <c r="K121" s="26" t="s">
        <v>31</v>
      </c>
      <c r="L121" s="183">
        <v>4</v>
      </c>
      <c r="M121" s="218">
        <f t="shared" ref="M121:M138" si="5">L121*130</f>
        <v>520</v>
      </c>
      <c r="N121" s="104"/>
      <c r="O121" s="24" t="s">
        <v>32</v>
      </c>
    </row>
    <row r="122" s="1" customFormat="1" ht="18.75" spans="1:15">
      <c r="A122" s="216">
        <v>117</v>
      </c>
      <c r="B122" s="26" t="s">
        <v>23</v>
      </c>
      <c r="C122" s="26" t="s">
        <v>24</v>
      </c>
      <c r="D122" s="26" t="s">
        <v>25</v>
      </c>
      <c r="E122" s="26" t="s">
        <v>9845</v>
      </c>
      <c r="F122" s="91" t="s">
        <v>9853</v>
      </c>
      <c r="G122" s="91" t="s">
        <v>9883</v>
      </c>
      <c r="H122" s="91" t="s">
        <v>194</v>
      </c>
      <c r="I122" s="183">
        <v>4</v>
      </c>
      <c r="J122" s="91" t="s">
        <v>9853</v>
      </c>
      <c r="K122" s="26" t="s">
        <v>31</v>
      </c>
      <c r="L122" s="183">
        <v>4</v>
      </c>
      <c r="M122" s="218">
        <f t="shared" si="5"/>
        <v>520</v>
      </c>
      <c r="N122" s="104"/>
      <c r="O122" s="24" t="s">
        <v>32</v>
      </c>
    </row>
    <row r="123" s="1" customFormat="1" ht="18.75" spans="1:15">
      <c r="A123" s="216">
        <v>118</v>
      </c>
      <c r="B123" s="26" t="s">
        <v>23</v>
      </c>
      <c r="C123" s="26" t="s">
        <v>24</v>
      </c>
      <c r="D123" s="26" t="s">
        <v>25</v>
      </c>
      <c r="E123" s="26" t="s">
        <v>9845</v>
      </c>
      <c r="F123" s="91" t="s">
        <v>9853</v>
      </c>
      <c r="G123" s="91" t="s">
        <v>9952</v>
      </c>
      <c r="H123" s="91" t="s">
        <v>194</v>
      </c>
      <c r="I123" s="183">
        <v>2</v>
      </c>
      <c r="J123" s="91" t="s">
        <v>9853</v>
      </c>
      <c r="K123" s="26" t="s">
        <v>31</v>
      </c>
      <c r="L123" s="183">
        <v>2</v>
      </c>
      <c r="M123" s="218">
        <f t="shared" si="5"/>
        <v>260</v>
      </c>
      <c r="N123" s="104"/>
      <c r="O123" s="24" t="s">
        <v>32</v>
      </c>
    </row>
    <row r="124" s="1" customFormat="1" ht="18.75" spans="1:15">
      <c r="A124" s="216">
        <v>119</v>
      </c>
      <c r="B124" s="26" t="s">
        <v>23</v>
      </c>
      <c r="C124" s="26" t="s">
        <v>24</v>
      </c>
      <c r="D124" s="26" t="s">
        <v>25</v>
      </c>
      <c r="E124" s="26" t="s">
        <v>9845</v>
      </c>
      <c r="F124" s="91" t="s">
        <v>9853</v>
      </c>
      <c r="G124" s="91" t="s">
        <v>9953</v>
      </c>
      <c r="H124" s="91" t="s">
        <v>194</v>
      </c>
      <c r="I124" s="183">
        <v>4</v>
      </c>
      <c r="J124" s="91" t="s">
        <v>9853</v>
      </c>
      <c r="K124" s="26" t="s">
        <v>31</v>
      </c>
      <c r="L124" s="183">
        <v>4</v>
      </c>
      <c r="M124" s="218">
        <f t="shared" si="5"/>
        <v>520</v>
      </c>
      <c r="N124" s="104"/>
      <c r="O124" s="24" t="s">
        <v>32</v>
      </c>
    </row>
    <row r="125" s="1" customFormat="1" ht="18.75" spans="1:15">
      <c r="A125" s="216">
        <v>120</v>
      </c>
      <c r="B125" s="26" t="s">
        <v>23</v>
      </c>
      <c r="C125" s="26" t="s">
        <v>24</v>
      </c>
      <c r="D125" s="26" t="s">
        <v>25</v>
      </c>
      <c r="E125" s="26" t="s">
        <v>9845</v>
      </c>
      <c r="F125" s="91" t="s">
        <v>9853</v>
      </c>
      <c r="G125" s="91" t="s">
        <v>9954</v>
      </c>
      <c r="H125" s="91" t="s">
        <v>194</v>
      </c>
      <c r="I125" s="183">
        <v>4</v>
      </c>
      <c r="J125" s="91" t="s">
        <v>9853</v>
      </c>
      <c r="K125" s="26" t="s">
        <v>31</v>
      </c>
      <c r="L125" s="183">
        <v>4</v>
      </c>
      <c r="M125" s="218">
        <f t="shared" si="5"/>
        <v>520</v>
      </c>
      <c r="N125" s="104"/>
      <c r="O125" s="24" t="s">
        <v>32</v>
      </c>
    </row>
    <row r="126" s="1" customFormat="1" ht="18.75" spans="1:15">
      <c r="A126" s="216">
        <v>121</v>
      </c>
      <c r="B126" s="26" t="s">
        <v>23</v>
      </c>
      <c r="C126" s="26" t="s">
        <v>24</v>
      </c>
      <c r="D126" s="26" t="s">
        <v>25</v>
      </c>
      <c r="E126" s="26" t="s">
        <v>9845</v>
      </c>
      <c r="F126" s="91" t="s">
        <v>9853</v>
      </c>
      <c r="G126" s="91" t="s">
        <v>9955</v>
      </c>
      <c r="H126" s="91" t="s">
        <v>194</v>
      </c>
      <c r="I126" s="183">
        <v>1</v>
      </c>
      <c r="J126" s="91" t="s">
        <v>9853</v>
      </c>
      <c r="K126" s="26" t="s">
        <v>31</v>
      </c>
      <c r="L126" s="183">
        <v>1</v>
      </c>
      <c r="M126" s="218">
        <f t="shared" si="5"/>
        <v>130</v>
      </c>
      <c r="N126" s="104"/>
      <c r="O126" s="24" t="s">
        <v>32</v>
      </c>
    </row>
    <row r="127" s="1" customFormat="1" ht="18.75" spans="1:15">
      <c r="A127" s="216">
        <v>122</v>
      </c>
      <c r="B127" s="26" t="s">
        <v>23</v>
      </c>
      <c r="C127" s="26" t="s">
        <v>24</v>
      </c>
      <c r="D127" s="26" t="s">
        <v>25</v>
      </c>
      <c r="E127" s="26" t="s">
        <v>9845</v>
      </c>
      <c r="F127" s="91" t="s">
        <v>9853</v>
      </c>
      <c r="G127" s="91" t="s">
        <v>9956</v>
      </c>
      <c r="H127" s="91" t="s">
        <v>194</v>
      </c>
      <c r="I127" s="183">
        <v>4</v>
      </c>
      <c r="J127" s="91" t="s">
        <v>9853</v>
      </c>
      <c r="K127" s="26" t="s">
        <v>31</v>
      </c>
      <c r="L127" s="183">
        <v>4</v>
      </c>
      <c r="M127" s="218">
        <f t="shared" si="5"/>
        <v>520</v>
      </c>
      <c r="N127" s="104"/>
      <c r="O127" s="24" t="s">
        <v>32</v>
      </c>
    </row>
    <row r="128" s="1" customFormat="1" ht="18.75" spans="1:15">
      <c r="A128" s="216">
        <v>123</v>
      </c>
      <c r="B128" s="26" t="s">
        <v>23</v>
      </c>
      <c r="C128" s="26" t="s">
        <v>24</v>
      </c>
      <c r="D128" s="26" t="s">
        <v>25</v>
      </c>
      <c r="E128" s="26" t="s">
        <v>9845</v>
      </c>
      <c r="F128" s="91" t="s">
        <v>9853</v>
      </c>
      <c r="G128" s="91" t="s">
        <v>9957</v>
      </c>
      <c r="H128" s="91" t="s">
        <v>194</v>
      </c>
      <c r="I128" s="183">
        <v>5</v>
      </c>
      <c r="J128" s="91" t="s">
        <v>9853</v>
      </c>
      <c r="K128" s="26" t="s">
        <v>31</v>
      </c>
      <c r="L128" s="183">
        <v>5</v>
      </c>
      <c r="M128" s="218">
        <f t="shared" si="5"/>
        <v>650</v>
      </c>
      <c r="N128" s="104"/>
      <c r="O128" s="24" t="s">
        <v>32</v>
      </c>
    </row>
    <row r="129" s="1" customFormat="1" ht="18.75" spans="1:15">
      <c r="A129" s="216">
        <v>124</v>
      </c>
      <c r="B129" s="26" t="s">
        <v>23</v>
      </c>
      <c r="C129" s="26" t="s">
        <v>24</v>
      </c>
      <c r="D129" s="26" t="s">
        <v>25</v>
      </c>
      <c r="E129" s="26" t="s">
        <v>9845</v>
      </c>
      <c r="F129" s="91" t="s">
        <v>9853</v>
      </c>
      <c r="G129" s="91" t="s">
        <v>9958</v>
      </c>
      <c r="H129" s="91" t="s">
        <v>194</v>
      </c>
      <c r="I129" s="183">
        <v>3</v>
      </c>
      <c r="J129" s="91" t="s">
        <v>9853</v>
      </c>
      <c r="K129" s="26" t="s">
        <v>31</v>
      </c>
      <c r="L129" s="183">
        <v>3</v>
      </c>
      <c r="M129" s="218">
        <f t="shared" si="5"/>
        <v>390</v>
      </c>
      <c r="N129" s="104"/>
      <c r="O129" s="24" t="s">
        <v>32</v>
      </c>
    </row>
    <row r="130" s="1" customFormat="1" ht="18.75" spans="1:15">
      <c r="A130" s="216">
        <v>125</v>
      </c>
      <c r="B130" s="26" t="s">
        <v>23</v>
      </c>
      <c r="C130" s="26" t="s">
        <v>24</v>
      </c>
      <c r="D130" s="26" t="s">
        <v>25</v>
      </c>
      <c r="E130" s="26" t="s">
        <v>9845</v>
      </c>
      <c r="F130" s="91" t="s">
        <v>9853</v>
      </c>
      <c r="G130" s="91" t="s">
        <v>9959</v>
      </c>
      <c r="H130" s="91" t="s">
        <v>194</v>
      </c>
      <c r="I130" s="183">
        <v>5</v>
      </c>
      <c r="J130" s="91" t="s">
        <v>9853</v>
      </c>
      <c r="K130" s="26" t="s">
        <v>31</v>
      </c>
      <c r="L130" s="183">
        <v>5</v>
      </c>
      <c r="M130" s="218">
        <f t="shared" si="5"/>
        <v>650</v>
      </c>
      <c r="N130" s="104"/>
      <c r="O130" s="24" t="s">
        <v>32</v>
      </c>
    </row>
    <row r="131" s="1" customFormat="1" ht="18.75" spans="1:15">
      <c r="A131" s="216">
        <v>126</v>
      </c>
      <c r="B131" s="26" t="s">
        <v>23</v>
      </c>
      <c r="C131" s="26" t="s">
        <v>24</v>
      </c>
      <c r="D131" s="26" t="s">
        <v>25</v>
      </c>
      <c r="E131" s="26" t="s">
        <v>9845</v>
      </c>
      <c r="F131" s="91" t="s">
        <v>9853</v>
      </c>
      <c r="G131" s="91" t="s">
        <v>6404</v>
      </c>
      <c r="H131" s="91" t="s">
        <v>194</v>
      </c>
      <c r="I131" s="183">
        <v>1</v>
      </c>
      <c r="J131" s="91" t="s">
        <v>9853</v>
      </c>
      <c r="K131" s="26" t="s">
        <v>31</v>
      </c>
      <c r="L131" s="183">
        <v>1</v>
      </c>
      <c r="M131" s="218">
        <f t="shared" si="5"/>
        <v>130</v>
      </c>
      <c r="N131" s="104"/>
      <c r="O131" s="24" t="s">
        <v>32</v>
      </c>
    </row>
    <row r="132" s="1" customFormat="1" ht="18.75" spans="1:15">
      <c r="A132" s="216">
        <v>127</v>
      </c>
      <c r="B132" s="26" t="s">
        <v>23</v>
      </c>
      <c r="C132" s="26" t="s">
        <v>24</v>
      </c>
      <c r="D132" s="26" t="s">
        <v>25</v>
      </c>
      <c r="E132" s="26" t="s">
        <v>9845</v>
      </c>
      <c r="F132" s="91" t="s">
        <v>9853</v>
      </c>
      <c r="G132" s="91" t="s">
        <v>9960</v>
      </c>
      <c r="H132" s="91" t="s">
        <v>194</v>
      </c>
      <c r="I132" s="183">
        <v>1</v>
      </c>
      <c r="J132" s="91" t="s">
        <v>9853</v>
      </c>
      <c r="K132" s="26" t="s">
        <v>31</v>
      </c>
      <c r="L132" s="183">
        <v>1</v>
      </c>
      <c r="M132" s="218">
        <f t="shared" si="5"/>
        <v>130</v>
      </c>
      <c r="N132" s="104"/>
      <c r="O132" s="24" t="s">
        <v>32</v>
      </c>
    </row>
    <row r="133" s="1" customFormat="1" ht="18.75" spans="1:15">
      <c r="A133" s="216">
        <v>128</v>
      </c>
      <c r="B133" s="26" t="s">
        <v>23</v>
      </c>
      <c r="C133" s="26" t="s">
        <v>24</v>
      </c>
      <c r="D133" s="26" t="s">
        <v>25</v>
      </c>
      <c r="E133" s="26" t="s">
        <v>9845</v>
      </c>
      <c r="F133" s="91" t="s">
        <v>9853</v>
      </c>
      <c r="G133" s="91" t="s">
        <v>9961</v>
      </c>
      <c r="H133" s="91" t="s">
        <v>194</v>
      </c>
      <c r="I133" s="183">
        <v>2</v>
      </c>
      <c r="J133" s="91" t="s">
        <v>9853</v>
      </c>
      <c r="K133" s="26" t="s">
        <v>9962</v>
      </c>
      <c r="L133" s="183">
        <v>2</v>
      </c>
      <c r="M133" s="218">
        <f t="shared" si="5"/>
        <v>260</v>
      </c>
      <c r="N133" s="104"/>
      <c r="O133" s="24" t="s">
        <v>32</v>
      </c>
    </row>
    <row r="134" s="1" customFormat="1" ht="18.75" spans="1:15">
      <c r="A134" s="216">
        <v>129</v>
      </c>
      <c r="B134" s="26" t="s">
        <v>23</v>
      </c>
      <c r="C134" s="26" t="s">
        <v>24</v>
      </c>
      <c r="D134" s="26" t="s">
        <v>25</v>
      </c>
      <c r="E134" s="26" t="s">
        <v>9845</v>
      </c>
      <c r="F134" s="91" t="s">
        <v>9853</v>
      </c>
      <c r="G134" s="91" t="s">
        <v>9963</v>
      </c>
      <c r="H134" s="91" t="s">
        <v>194</v>
      </c>
      <c r="I134" s="183">
        <v>4</v>
      </c>
      <c r="J134" s="91" t="s">
        <v>9853</v>
      </c>
      <c r="K134" s="26" t="s">
        <v>31</v>
      </c>
      <c r="L134" s="183">
        <v>4</v>
      </c>
      <c r="M134" s="218">
        <f t="shared" si="5"/>
        <v>520</v>
      </c>
      <c r="N134" s="104"/>
      <c r="O134" s="24" t="s">
        <v>32</v>
      </c>
    </row>
    <row r="135" s="1" customFormat="1" ht="18.75" spans="1:15">
      <c r="A135" s="216">
        <v>130</v>
      </c>
      <c r="B135" s="26" t="s">
        <v>23</v>
      </c>
      <c r="C135" s="26" t="s">
        <v>24</v>
      </c>
      <c r="D135" s="26" t="s">
        <v>25</v>
      </c>
      <c r="E135" s="26" t="s">
        <v>9845</v>
      </c>
      <c r="F135" s="91" t="s">
        <v>9853</v>
      </c>
      <c r="G135" s="91" t="s">
        <v>9964</v>
      </c>
      <c r="H135" s="91" t="s">
        <v>194</v>
      </c>
      <c r="I135" s="183">
        <v>1</v>
      </c>
      <c r="J135" s="91" t="s">
        <v>9853</v>
      </c>
      <c r="K135" s="26" t="s">
        <v>31</v>
      </c>
      <c r="L135" s="183">
        <v>1</v>
      </c>
      <c r="M135" s="218">
        <f t="shared" si="5"/>
        <v>130</v>
      </c>
      <c r="N135" s="104"/>
      <c r="O135" s="24" t="s">
        <v>32</v>
      </c>
    </row>
    <row r="136" s="1" customFormat="1" ht="18.75" spans="1:15">
      <c r="A136" s="216">
        <v>131</v>
      </c>
      <c r="B136" s="26" t="s">
        <v>23</v>
      </c>
      <c r="C136" s="26" t="s">
        <v>24</v>
      </c>
      <c r="D136" s="26" t="s">
        <v>25</v>
      </c>
      <c r="E136" s="26" t="s">
        <v>9845</v>
      </c>
      <c r="F136" s="91" t="s">
        <v>9853</v>
      </c>
      <c r="G136" s="91" t="s">
        <v>9884</v>
      </c>
      <c r="H136" s="91" t="s">
        <v>194</v>
      </c>
      <c r="I136" s="183">
        <v>6</v>
      </c>
      <c r="J136" s="91" t="s">
        <v>9853</v>
      </c>
      <c r="K136" s="26" t="s">
        <v>31</v>
      </c>
      <c r="L136" s="183">
        <v>6</v>
      </c>
      <c r="M136" s="218">
        <f t="shared" si="5"/>
        <v>780</v>
      </c>
      <c r="N136" s="104"/>
      <c r="O136" s="24" t="s">
        <v>32</v>
      </c>
    </row>
    <row r="137" s="1" customFormat="1" ht="18.75" spans="1:15">
      <c r="A137" s="216">
        <v>132</v>
      </c>
      <c r="B137" s="26" t="s">
        <v>23</v>
      </c>
      <c r="C137" s="26" t="s">
        <v>24</v>
      </c>
      <c r="D137" s="26" t="s">
        <v>25</v>
      </c>
      <c r="E137" s="26" t="s">
        <v>9845</v>
      </c>
      <c r="F137" s="91" t="s">
        <v>9853</v>
      </c>
      <c r="G137" s="91" t="s">
        <v>9965</v>
      </c>
      <c r="H137" s="91" t="s">
        <v>194</v>
      </c>
      <c r="I137" s="183">
        <v>3</v>
      </c>
      <c r="J137" s="91" t="s">
        <v>9853</v>
      </c>
      <c r="K137" s="26" t="s">
        <v>31</v>
      </c>
      <c r="L137" s="183">
        <v>3</v>
      </c>
      <c r="M137" s="218">
        <f t="shared" si="5"/>
        <v>390</v>
      </c>
      <c r="N137" s="104"/>
      <c r="O137" s="24" t="s">
        <v>32</v>
      </c>
    </row>
    <row r="138" s="1" customFormat="1" ht="18.75" spans="1:15">
      <c r="A138" s="216">
        <v>133</v>
      </c>
      <c r="B138" s="26" t="s">
        <v>23</v>
      </c>
      <c r="C138" s="26" t="s">
        <v>24</v>
      </c>
      <c r="D138" s="26" t="s">
        <v>25</v>
      </c>
      <c r="E138" s="26" t="s">
        <v>9845</v>
      </c>
      <c r="F138" s="91" t="s">
        <v>9853</v>
      </c>
      <c r="G138" s="91" t="s">
        <v>9966</v>
      </c>
      <c r="H138" s="91" t="s">
        <v>194</v>
      </c>
      <c r="I138" s="183">
        <v>4</v>
      </c>
      <c r="J138" s="91" t="s">
        <v>9853</v>
      </c>
      <c r="K138" s="26" t="s">
        <v>31</v>
      </c>
      <c r="L138" s="183">
        <v>4</v>
      </c>
      <c r="M138" s="218">
        <f t="shared" si="5"/>
        <v>520</v>
      </c>
      <c r="N138" s="104"/>
      <c r="O138" s="24" t="s">
        <v>32</v>
      </c>
    </row>
    <row r="139" s="1" customFormat="1" ht="18.75" spans="1:15">
      <c r="A139" s="216">
        <v>134</v>
      </c>
      <c r="B139" s="26" t="s">
        <v>23</v>
      </c>
      <c r="C139" s="26" t="s">
        <v>24</v>
      </c>
      <c r="D139" s="26" t="s">
        <v>25</v>
      </c>
      <c r="E139" s="26" t="s">
        <v>9845</v>
      </c>
      <c r="F139" s="91" t="s">
        <v>9853</v>
      </c>
      <c r="G139" s="37" t="s">
        <v>9967</v>
      </c>
      <c r="H139" s="91" t="s">
        <v>51</v>
      </c>
      <c r="I139" s="183">
        <v>3</v>
      </c>
      <c r="J139" s="91" t="s">
        <v>9853</v>
      </c>
      <c r="K139" s="26" t="s">
        <v>9968</v>
      </c>
      <c r="L139" s="183">
        <v>3</v>
      </c>
      <c r="M139" s="217">
        <f>L139*468</f>
        <v>1404</v>
      </c>
      <c r="N139" s="26"/>
      <c r="O139" s="24" t="s">
        <v>32</v>
      </c>
    </row>
    <row r="140" s="1" customFormat="1" ht="18.75" spans="1:15">
      <c r="A140" s="216">
        <v>135</v>
      </c>
      <c r="B140" s="26" t="s">
        <v>23</v>
      </c>
      <c r="C140" s="26" t="s">
        <v>24</v>
      </c>
      <c r="D140" s="26" t="s">
        <v>25</v>
      </c>
      <c r="E140" s="26" t="s">
        <v>9845</v>
      </c>
      <c r="F140" s="91" t="s">
        <v>9853</v>
      </c>
      <c r="G140" s="91" t="s">
        <v>9969</v>
      </c>
      <c r="H140" s="91" t="s">
        <v>194</v>
      </c>
      <c r="I140" s="183">
        <v>3</v>
      </c>
      <c r="J140" s="91" t="s">
        <v>9853</v>
      </c>
      <c r="K140" s="26" t="s">
        <v>9970</v>
      </c>
      <c r="L140" s="183">
        <v>3</v>
      </c>
      <c r="M140" s="218">
        <f t="shared" ref="M140:M149" si="6">L140*130</f>
        <v>390</v>
      </c>
      <c r="N140" s="104" t="s">
        <v>9971</v>
      </c>
      <c r="O140" s="24" t="s">
        <v>32</v>
      </c>
    </row>
    <row r="141" s="1" customFormat="1" ht="18.75" spans="1:15">
      <c r="A141" s="216">
        <v>136</v>
      </c>
      <c r="B141" s="26" t="s">
        <v>23</v>
      </c>
      <c r="C141" s="26" t="s">
        <v>24</v>
      </c>
      <c r="D141" s="26" t="s">
        <v>25</v>
      </c>
      <c r="E141" s="26" t="s">
        <v>9845</v>
      </c>
      <c r="F141" s="91" t="s">
        <v>9853</v>
      </c>
      <c r="G141" s="91" t="s">
        <v>9972</v>
      </c>
      <c r="H141" s="91" t="s">
        <v>194</v>
      </c>
      <c r="I141" s="183">
        <v>3</v>
      </c>
      <c r="J141" s="91" t="s">
        <v>9853</v>
      </c>
      <c r="K141" s="26" t="s">
        <v>31</v>
      </c>
      <c r="L141" s="183">
        <v>3</v>
      </c>
      <c r="M141" s="218">
        <f t="shared" si="6"/>
        <v>390</v>
      </c>
      <c r="N141" s="26"/>
      <c r="O141" s="24" t="s">
        <v>32</v>
      </c>
    </row>
    <row r="142" s="1" customFormat="1" ht="18.75" spans="1:15">
      <c r="A142" s="216">
        <v>137</v>
      </c>
      <c r="B142" s="26" t="s">
        <v>23</v>
      </c>
      <c r="C142" s="26" t="s">
        <v>24</v>
      </c>
      <c r="D142" s="26" t="s">
        <v>25</v>
      </c>
      <c r="E142" s="26" t="s">
        <v>9845</v>
      </c>
      <c r="F142" s="91" t="s">
        <v>9853</v>
      </c>
      <c r="G142" s="91" t="s">
        <v>9973</v>
      </c>
      <c r="H142" s="91" t="s">
        <v>194</v>
      </c>
      <c r="I142" s="183">
        <v>3</v>
      </c>
      <c r="J142" s="91" t="s">
        <v>9853</v>
      </c>
      <c r="K142" s="26" t="s">
        <v>31</v>
      </c>
      <c r="L142" s="183">
        <v>3</v>
      </c>
      <c r="M142" s="218">
        <f t="shared" si="6"/>
        <v>390</v>
      </c>
      <c r="N142" s="26"/>
      <c r="O142" s="24" t="s">
        <v>32</v>
      </c>
    </row>
    <row r="143" s="1" customFormat="1" ht="18.75" spans="1:15">
      <c r="A143" s="216">
        <v>138</v>
      </c>
      <c r="B143" s="26" t="s">
        <v>23</v>
      </c>
      <c r="C143" s="26" t="s">
        <v>24</v>
      </c>
      <c r="D143" s="26" t="s">
        <v>25</v>
      </c>
      <c r="E143" s="26" t="s">
        <v>9845</v>
      </c>
      <c r="F143" s="91" t="s">
        <v>9853</v>
      </c>
      <c r="G143" s="91" t="s">
        <v>9974</v>
      </c>
      <c r="H143" s="91" t="s">
        <v>194</v>
      </c>
      <c r="I143" s="183">
        <v>3</v>
      </c>
      <c r="J143" s="91" t="s">
        <v>9853</v>
      </c>
      <c r="K143" s="26" t="s">
        <v>31</v>
      </c>
      <c r="L143" s="183">
        <v>3</v>
      </c>
      <c r="M143" s="218">
        <f t="shared" si="6"/>
        <v>390</v>
      </c>
      <c r="N143" s="26"/>
      <c r="O143" s="24" t="s">
        <v>32</v>
      </c>
    </row>
    <row r="144" s="1" customFormat="1" ht="18.75" spans="1:15">
      <c r="A144" s="216">
        <v>139</v>
      </c>
      <c r="B144" s="26" t="s">
        <v>23</v>
      </c>
      <c r="C144" s="26" t="s">
        <v>24</v>
      </c>
      <c r="D144" s="26" t="s">
        <v>25</v>
      </c>
      <c r="E144" s="26" t="s">
        <v>9845</v>
      </c>
      <c r="F144" s="91" t="s">
        <v>9853</v>
      </c>
      <c r="G144" s="91" t="s">
        <v>9975</v>
      </c>
      <c r="H144" s="91" t="s">
        <v>194</v>
      </c>
      <c r="I144" s="183">
        <v>3</v>
      </c>
      <c r="J144" s="91" t="s">
        <v>9853</v>
      </c>
      <c r="K144" s="26" t="s">
        <v>31</v>
      </c>
      <c r="L144" s="183">
        <v>3</v>
      </c>
      <c r="M144" s="218">
        <f t="shared" si="6"/>
        <v>390</v>
      </c>
      <c r="N144" s="26"/>
      <c r="O144" s="24" t="s">
        <v>32</v>
      </c>
    </row>
    <row r="145" s="1" customFormat="1" ht="18.75" spans="1:15">
      <c r="A145" s="216">
        <v>140</v>
      </c>
      <c r="B145" s="26" t="s">
        <v>23</v>
      </c>
      <c r="C145" s="26" t="s">
        <v>24</v>
      </c>
      <c r="D145" s="26" t="s">
        <v>25</v>
      </c>
      <c r="E145" s="26" t="s">
        <v>9845</v>
      </c>
      <c r="F145" s="91" t="s">
        <v>9853</v>
      </c>
      <c r="G145" s="91" t="s">
        <v>4030</v>
      </c>
      <c r="H145" s="91" t="s">
        <v>194</v>
      </c>
      <c r="I145" s="183">
        <v>5</v>
      </c>
      <c r="J145" s="91" t="s">
        <v>9853</v>
      </c>
      <c r="K145" s="26" t="s">
        <v>31</v>
      </c>
      <c r="L145" s="183">
        <v>5</v>
      </c>
      <c r="M145" s="218">
        <f t="shared" si="6"/>
        <v>650</v>
      </c>
      <c r="N145" s="26"/>
      <c r="O145" s="24" t="s">
        <v>32</v>
      </c>
    </row>
    <row r="146" s="1" customFormat="1" ht="18.75" spans="1:15">
      <c r="A146" s="216">
        <v>141</v>
      </c>
      <c r="B146" s="26" t="s">
        <v>23</v>
      </c>
      <c r="C146" s="26" t="s">
        <v>24</v>
      </c>
      <c r="D146" s="26" t="s">
        <v>25</v>
      </c>
      <c r="E146" s="26" t="s">
        <v>9845</v>
      </c>
      <c r="F146" s="91" t="s">
        <v>9853</v>
      </c>
      <c r="G146" s="91" t="s">
        <v>9391</v>
      </c>
      <c r="H146" s="91" t="s">
        <v>194</v>
      </c>
      <c r="I146" s="183">
        <v>2</v>
      </c>
      <c r="J146" s="91" t="s">
        <v>9853</v>
      </c>
      <c r="K146" s="26" t="s">
        <v>31</v>
      </c>
      <c r="L146" s="183">
        <v>2</v>
      </c>
      <c r="M146" s="218">
        <f t="shared" si="6"/>
        <v>260</v>
      </c>
      <c r="N146" s="104"/>
      <c r="O146" s="24" t="s">
        <v>32</v>
      </c>
    </row>
    <row r="147" s="1" customFormat="1" ht="18.75" spans="1:15">
      <c r="A147" s="216">
        <v>142</v>
      </c>
      <c r="B147" s="26" t="s">
        <v>23</v>
      </c>
      <c r="C147" s="26" t="s">
        <v>24</v>
      </c>
      <c r="D147" s="26" t="s">
        <v>25</v>
      </c>
      <c r="E147" s="26" t="s">
        <v>9845</v>
      </c>
      <c r="F147" s="91" t="s">
        <v>9853</v>
      </c>
      <c r="G147" s="91" t="s">
        <v>9976</v>
      </c>
      <c r="H147" s="91" t="s">
        <v>194</v>
      </c>
      <c r="I147" s="183">
        <v>5</v>
      </c>
      <c r="J147" s="91" t="s">
        <v>9853</v>
      </c>
      <c r="K147" s="26" t="s">
        <v>31</v>
      </c>
      <c r="L147" s="183">
        <v>5</v>
      </c>
      <c r="M147" s="218">
        <f t="shared" si="6"/>
        <v>650</v>
      </c>
      <c r="N147" s="104"/>
      <c r="O147" s="24" t="s">
        <v>32</v>
      </c>
    </row>
    <row r="148" s="1" customFormat="1" ht="18.75" spans="1:15">
      <c r="A148" s="216">
        <v>143</v>
      </c>
      <c r="B148" s="26" t="s">
        <v>23</v>
      </c>
      <c r="C148" s="26" t="s">
        <v>24</v>
      </c>
      <c r="D148" s="26" t="s">
        <v>25</v>
      </c>
      <c r="E148" s="26" t="s">
        <v>9845</v>
      </c>
      <c r="F148" s="91" t="s">
        <v>9853</v>
      </c>
      <c r="G148" s="91" t="s">
        <v>9977</v>
      </c>
      <c r="H148" s="91" t="s">
        <v>194</v>
      </c>
      <c r="I148" s="183">
        <v>9</v>
      </c>
      <c r="J148" s="91" t="s">
        <v>9853</v>
      </c>
      <c r="K148" s="26" t="s">
        <v>31</v>
      </c>
      <c r="L148" s="183">
        <v>9</v>
      </c>
      <c r="M148" s="218">
        <f t="shared" si="6"/>
        <v>1170</v>
      </c>
      <c r="N148" s="104"/>
      <c r="O148" s="24" t="s">
        <v>32</v>
      </c>
    </row>
    <row r="149" s="1" customFormat="1" ht="18.75" spans="1:15">
      <c r="A149" s="216">
        <v>144</v>
      </c>
      <c r="B149" s="26" t="s">
        <v>23</v>
      </c>
      <c r="C149" s="26" t="s">
        <v>24</v>
      </c>
      <c r="D149" s="26" t="s">
        <v>25</v>
      </c>
      <c r="E149" s="26" t="s">
        <v>9845</v>
      </c>
      <c r="F149" s="91" t="s">
        <v>9853</v>
      </c>
      <c r="G149" s="91" t="s">
        <v>9978</v>
      </c>
      <c r="H149" s="91" t="s">
        <v>194</v>
      </c>
      <c r="I149" s="183">
        <v>6</v>
      </c>
      <c r="J149" s="91" t="s">
        <v>9853</v>
      </c>
      <c r="K149" s="26" t="s">
        <v>31</v>
      </c>
      <c r="L149" s="183">
        <v>6</v>
      </c>
      <c r="M149" s="218">
        <f t="shared" si="6"/>
        <v>780</v>
      </c>
      <c r="N149" s="104"/>
      <c r="O149" s="24" t="s">
        <v>32</v>
      </c>
    </row>
    <row r="150" s="1" customFormat="1" ht="18.75" spans="1:15">
      <c r="A150" s="216">
        <v>145</v>
      </c>
      <c r="B150" s="26" t="s">
        <v>23</v>
      </c>
      <c r="C150" s="26" t="s">
        <v>24</v>
      </c>
      <c r="D150" s="26" t="s">
        <v>25</v>
      </c>
      <c r="E150" s="26" t="s">
        <v>9845</v>
      </c>
      <c r="F150" s="91" t="s">
        <v>9853</v>
      </c>
      <c r="G150" s="91" t="s">
        <v>9979</v>
      </c>
      <c r="H150" s="91" t="s">
        <v>51</v>
      </c>
      <c r="I150" s="183">
        <v>5</v>
      </c>
      <c r="J150" s="91" t="s">
        <v>9853</v>
      </c>
      <c r="K150" s="26" t="s">
        <v>31</v>
      </c>
      <c r="L150" s="183">
        <v>5</v>
      </c>
      <c r="M150" s="218">
        <f>L150*312</f>
        <v>1560</v>
      </c>
      <c r="N150" s="104"/>
      <c r="O150" s="24" t="s">
        <v>32</v>
      </c>
    </row>
    <row r="151" s="1" customFormat="1" ht="18.75" spans="1:15">
      <c r="A151" s="216">
        <v>146</v>
      </c>
      <c r="B151" s="26" t="s">
        <v>23</v>
      </c>
      <c r="C151" s="26" t="s">
        <v>24</v>
      </c>
      <c r="D151" s="26" t="s">
        <v>25</v>
      </c>
      <c r="E151" s="26" t="s">
        <v>9845</v>
      </c>
      <c r="F151" s="91" t="s">
        <v>9853</v>
      </c>
      <c r="G151" s="91" t="s">
        <v>9980</v>
      </c>
      <c r="H151" s="91" t="s">
        <v>194</v>
      </c>
      <c r="I151" s="183">
        <v>7</v>
      </c>
      <c r="J151" s="91" t="s">
        <v>9853</v>
      </c>
      <c r="K151" s="26" t="s">
        <v>31</v>
      </c>
      <c r="L151" s="183">
        <v>7</v>
      </c>
      <c r="M151" s="218">
        <f>L151*130</f>
        <v>910</v>
      </c>
      <c r="N151" s="104"/>
      <c r="O151" s="24" t="s">
        <v>32</v>
      </c>
    </row>
    <row r="152" s="1" customFormat="1" ht="18.75" spans="1:15">
      <c r="A152" s="216">
        <v>147</v>
      </c>
      <c r="B152" s="26" t="s">
        <v>23</v>
      </c>
      <c r="C152" s="26" t="s">
        <v>24</v>
      </c>
      <c r="D152" s="26" t="s">
        <v>25</v>
      </c>
      <c r="E152" s="26" t="s">
        <v>9845</v>
      </c>
      <c r="F152" s="91" t="s">
        <v>9853</v>
      </c>
      <c r="G152" s="91" t="s">
        <v>9981</v>
      </c>
      <c r="H152" s="91" t="s">
        <v>194</v>
      </c>
      <c r="I152" s="183">
        <v>2</v>
      </c>
      <c r="J152" s="91" t="s">
        <v>9853</v>
      </c>
      <c r="K152" s="26" t="s">
        <v>31</v>
      </c>
      <c r="L152" s="183">
        <v>2</v>
      </c>
      <c r="M152" s="218">
        <f>L152*130</f>
        <v>260</v>
      </c>
      <c r="N152" s="104"/>
      <c r="O152" s="24" t="s">
        <v>32</v>
      </c>
    </row>
    <row r="153" s="1" customFormat="1" ht="18.75" spans="1:15">
      <c r="A153" s="216">
        <v>148</v>
      </c>
      <c r="B153" s="26" t="s">
        <v>23</v>
      </c>
      <c r="C153" s="26" t="s">
        <v>24</v>
      </c>
      <c r="D153" s="26" t="s">
        <v>25</v>
      </c>
      <c r="E153" s="26" t="s">
        <v>9845</v>
      </c>
      <c r="F153" s="91" t="s">
        <v>9853</v>
      </c>
      <c r="G153" s="91" t="s">
        <v>9982</v>
      </c>
      <c r="H153" s="91" t="s">
        <v>194</v>
      </c>
      <c r="I153" s="183">
        <v>5</v>
      </c>
      <c r="J153" s="91" t="s">
        <v>9853</v>
      </c>
      <c r="K153" s="26" t="s">
        <v>31</v>
      </c>
      <c r="L153" s="183">
        <v>5</v>
      </c>
      <c r="M153" s="218">
        <f>L153*130</f>
        <v>650</v>
      </c>
      <c r="N153" s="104"/>
      <c r="O153" s="24" t="s">
        <v>32</v>
      </c>
    </row>
    <row r="154" s="1" customFormat="1" ht="18.75" spans="1:15">
      <c r="A154" s="216">
        <v>149</v>
      </c>
      <c r="B154" s="26" t="s">
        <v>23</v>
      </c>
      <c r="C154" s="26" t="s">
        <v>24</v>
      </c>
      <c r="D154" s="26" t="s">
        <v>25</v>
      </c>
      <c r="E154" s="26" t="s">
        <v>9845</v>
      </c>
      <c r="F154" s="91" t="s">
        <v>9853</v>
      </c>
      <c r="G154" s="91" t="s">
        <v>9983</v>
      </c>
      <c r="H154" s="91" t="s">
        <v>51</v>
      </c>
      <c r="I154" s="183">
        <v>2</v>
      </c>
      <c r="J154" s="91" t="s">
        <v>9853</v>
      </c>
      <c r="K154" s="26" t="s">
        <v>31</v>
      </c>
      <c r="L154" s="183">
        <v>2</v>
      </c>
      <c r="M154" s="218">
        <f>L154*312</f>
        <v>624</v>
      </c>
      <c r="N154" s="104"/>
      <c r="O154" s="24" t="s">
        <v>32</v>
      </c>
    </row>
    <row r="155" s="1" customFormat="1" ht="18.75" spans="1:15">
      <c r="A155" s="216">
        <v>150</v>
      </c>
      <c r="B155" s="26" t="s">
        <v>23</v>
      </c>
      <c r="C155" s="26" t="s">
        <v>24</v>
      </c>
      <c r="D155" s="26" t="s">
        <v>25</v>
      </c>
      <c r="E155" s="26" t="s">
        <v>9845</v>
      </c>
      <c r="F155" s="91" t="s">
        <v>9853</v>
      </c>
      <c r="G155" s="91" t="s">
        <v>9984</v>
      </c>
      <c r="H155" s="91" t="s">
        <v>194</v>
      </c>
      <c r="I155" s="183">
        <v>5</v>
      </c>
      <c r="J155" s="91" t="s">
        <v>9853</v>
      </c>
      <c r="K155" s="26" t="s">
        <v>31</v>
      </c>
      <c r="L155" s="183">
        <v>5</v>
      </c>
      <c r="M155" s="218">
        <f>L155*130</f>
        <v>650</v>
      </c>
      <c r="N155" s="104"/>
      <c r="O155" s="24" t="s">
        <v>32</v>
      </c>
    </row>
    <row r="156" s="1" customFormat="1" ht="18.75" spans="1:15">
      <c r="A156" s="216">
        <v>151</v>
      </c>
      <c r="B156" s="26" t="s">
        <v>23</v>
      </c>
      <c r="C156" s="26" t="s">
        <v>24</v>
      </c>
      <c r="D156" s="26" t="s">
        <v>25</v>
      </c>
      <c r="E156" s="26" t="s">
        <v>9845</v>
      </c>
      <c r="F156" s="91" t="s">
        <v>9853</v>
      </c>
      <c r="G156" s="91" t="s">
        <v>9985</v>
      </c>
      <c r="H156" s="91" t="s">
        <v>194</v>
      </c>
      <c r="I156" s="183">
        <v>6</v>
      </c>
      <c r="J156" s="91" t="s">
        <v>9853</v>
      </c>
      <c r="K156" s="26" t="s">
        <v>31</v>
      </c>
      <c r="L156" s="183">
        <v>6</v>
      </c>
      <c r="M156" s="218">
        <f>L156*130</f>
        <v>780</v>
      </c>
      <c r="N156" s="104"/>
      <c r="O156" s="24" t="s">
        <v>32</v>
      </c>
    </row>
    <row r="157" s="1" customFormat="1" ht="18.75" spans="1:15">
      <c r="A157" s="216">
        <v>152</v>
      </c>
      <c r="B157" s="26" t="s">
        <v>23</v>
      </c>
      <c r="C157" s="26" t="s">
        <v>24</v>
      </c>
      <c r="D157" s="26" t="s">
        <v>25</v>
      </c>
      <c r="E157" s="26" t="s">
        <v>9845</v>
      </c>
      <c r="F157" s="91" t="s">
        <v>9853</v>
      </c>
      <c r="G157" s="91" t="s">
        <v>9986</v>
      </c>
      <c r="H157" s="91" t="s">
        <v>194</v>
      </c>
      <c r="I157" s="183">
        <v>4</v>
      </c>
      <c r="J157" s="91" t="s">
        <v>9853</v>
      </c>
      <c r="K157" s="26" t="s">
        <v>31</v>
      </c>
      <c r="L157" s="183">
        <v>4</v>
      </c>
      <c r="M157" s="218">
        <f>L157*130</f>
        <v>520</v>
      </c>
      <c r="N157" s="104"/>
      <c r="O157" s="24" t="s">
        <v>32</v>
      </c>
    </row>
    <row r="158" s="1" customFormat="1" ht="18.75" spans="1:15">
      <c r="A158" s="216">
        <v>153</v>
      </c>
      <c r="B158" s="26" t="s">
        <v>23</v>
      </c>
      <c r="C158" s="26" t="s">
        <v>24</v>
      </c>
      <c r="D158" s="26" t="s">
        <v>25</v>
      </c>
      <c r="E158" s="26" t="s">
        <v>9845</v>
      </c>
      <c r="F158" s="91" t="s">
        <v>9853</v>
      </c>
      <c r="G158" s="91" t="s">
        <v>9987</v>
      </c>
      <c r="H158" s="91" t="s">
        <v>51</v>
      </c>
      <c r="I158" s="183">
        <v>3</v>
      </c>
      <c r="J158" s="91" t="s">
        <v>9853</v>
      </c>
      <c r="K158" s="26" t="s">
        <v>31</v>
      </c>
      <c r="L158" s="183">
        <v>3</v>
      </c>
      <c r="M158" s="218">
        <f>L158*312</f>
        <v>936</v>
      </c>
      <c r="N158" s="104"/>
      <c r="O158" s="24" t="s">
        <v>32</v>
      </c>
    </row>
    <row r="159" s="1" customFormat="1" ht="18.75" spans="1:15">
      <c r="A159" s="216">
        <v>154</v>
      </c>
      <c r="B159" s="26" t="s">
        <v>23</v>
      </c>
      <c r="C159" s="26" t="s">
        <v>24</v>
      </c>
      <c r="D159" s="26" t="s">
        <v>25</v>
      </c>
      <c r="E159" s="26" t="s">
        <v>9845</v>
      </c>
      <c r="F159" s="91" t="s">
        <v>9853</v>
      </c>
      <c r="G159" s="91" t="s">
        <v>9988</v>
      </c>
      <c r="H159" s="91" t="s">
        <v>194</v>
      </c>
      <c r="I159" s="183">
        <v>5</v>
      </c>
      <c r="J159" s="91" t="s">
        <v>9853</v>
      </c>
      <c r="K159" s="26" t="s">
        <v>31</v>
      </c>
      <c r="L159" s="183">
        <v>5</v>
      </c>
      <c r="M159" s="218">
        <f t="shared" ref="M159:M192" si="7">L159*130</f>
        <v>650</v>
      </c>
      <c r="N159" s="104"/>
      <c r="O159" s="24" t="s">
        <v>32</v>
      </c>
    </row>
    <row r="160" s="1" customFormat="1" ht="18.75" spans="1:15">
      <c r="A160" s="216">
        <v>155</v>
      </c>
      <c r="B160" s="26" t="s">
        <v>23</v>
      </c>
      <c r="C160" s="26" t="s">
        <v>24</v>
      </c>
      <c r="D160" s="26" t="s">
        <v>25</v>
      </c>
      <c r="E160" s="219" t="s">
        <v>9989</v>
      </c>
      <c r="F160" s="91" t="s">
        <v>9853</v>
      </c>
      <c r="G160" s="91" t="s">
        <v>9990</v>
      </c>
      <c r="H160" s="91" t="s">
        <v>194</v>
      </c>
      <c r="I160" s="183">
        <v>3</v>
      </c>
      <c r="J160" s="91" t="s">
        <v>9853</v>
      </c>
      <c r="K160" s="26" t="s">
        <v>31</v>
      </c>
      <c r="L160" s="183">
        <v>3</v>
      </c>
      <c r="M160" s="218">
        <f t="shared" si="7"/>
        <v>390</v>
      </c>
      <c r="N160" s="104" t="s">
        <v>9991</v>
      </c>
      <c r="O160" s="24" t="s">
        <v>32</v>
      </c>
    </row>
    <row r="161" s="1" customFormat="1" ht="18.75" spans="1:15">
      <c r="A161" s="216">
        <v>156</v>
      </c>
      <c r="B161" s="26" t="s">
        <v>23</v>
      </c>
      <c r="C161" s="26" t="s">
        <v>24</v>
      </c>
      <c r="D161" s="26" t="s">
        <v>25</v>
      </c>
      <c r="E161" s="26" t="s">
        <v>9845</v>
      </c>
      <c r="F161" s="91" t="s">
        <v>9853</v>
      </c>
      <c r="G161" s="91" t="s">
        <v>9992</v>
      </c>
      <c r="H161" s="91" t="s">
        <v>194</v>
      </c>
      <c r="I161" s="183">
        <v>4</v>
      </c>
      <c r="J161" s="91" t="s">
        <v>9853</v>
      </c>
      <c r="K161" s="26" t="s">
        <v>31</v>
      </c>
      <c r="L161" s="183">
        <v>4</v>
      </c>
      <c r="M161" s="218">
        <f t="shared" si="7"/>
        <v>520</v>
      </c>
      <c r="N161" s="104"/>
      <c r="O161" s="24" t="s">
        <v>32</v>
      </c>
    </row>
    <row r="162" s="1" customFormat="1" ht="18.75" spans="1:15">
      <c r="A162" s="216">
        <v>157</v>
      </c>
      <c r="B162" s="26" t="s">
        <v>23</v>
      </c>
      <c r="C162" s="26" t="s">
        <v>24</v>
      </c>
      <c r="D162" s="26" t="s">
        <v>25</v>
      </c>
      <c r="E162" s="26" t="s">
        <v>9845</v>
      </c>
      <c r="F162" s="91" t="s">
        <v>9853</v>
      </c>
      <c r="G162" s="91" t="s">
        <v>9993</v>
      </c>
      <c r="H162" s="91" t="s">
        <v>194</v>
      </c>
      <c r="I162" s="183">
        <v>4</v>
      </c>
      <c r="J162" s="91" t="s">
        <v>9853</v>
      </c>
      <c r="K162" s="26" t="s">
        <v>31</v>
      </c>
      <c r="L162" s="183">
        <v>4</v>
      </c>
      <c r="M162" s="218">
        <f t="shared" si="7"/>
        <v>520</v>
      </c>
      <c r="N162" s="104"/>
      <c r="O162" s="24" t="s">
        <v>32</v>
      </c>
    </row>
    <row r="163" s="1" customFormat="1" ht="18.75" spans="1:15">
      <c r="A163" s="216">
        <v>158</v>
      </c>
      <c r="B163" s="26" t="s">
        <v>23</v>
      </c>
      <c r="C163" s="26" t="s">
        <v>24</v>
      </c>
      <c r="D163" s="26" t="s">
        <v>25</v>
      </c>
      <c r="E163" s="26" t="s">
        <v>9845</v>
      </c>
      <c r="F163" s="91" t="s">
        <v>9853</v>
      </c>
      <c r="G163" s="91" t="s">
        <v>9948</v>
      </c>
      <c r="H163" s="91" t="s">
        <v>194</v>
      </c>
      <c r="I163" s="183">
        <v>3</v>
      </c>
      <c r="J163" s="91" t="s">
        <v>9853</v>
      </c>
      <c r="K163" s="26" t="s">
        <v>31</v>
      </c>
      <c r="L163" s="183">
        <v>3</v>
      </c>
      <c r="M163" s="218">
        <f t="shared" si="7"/>
        <v>390</v>
      </c>
      <c r="N163" s="104"/>
      <c r="O163" s="24" t="s">
        <v>32</v>
      </c>
    </row>
    <row r="164" s="1" customFormat="1" ht="18.75" spans="1:15">
      <c r="A164" s="216">
        <v>159</v>
      </c>
      <c r="B164" s="26" t="s">
        <v>23</v>
      </c>
      <c r="C164" s="26" t="s">
        <v>24</v>
      </c>
      <c r="D164" s="26" t="s">
        <v>25</v>
      </c>
      <c r="E164" s="26" t="s">
        <v>9845</v>
      </c>
      <c r="F164" s="91" t="s">
        <v>9853</v>
      </c>
      <c r="G164" s="91" t="s">
        <v>9994</v>
      </c>
      <c r="H164" s="91" t="s">
        <v>194</v>
      </c>
      <c r="I164" s="183">
        <v>6</v>
      </c>
      <c r="J164" s="91" t="s">
        <v>9853</v>
      </c>
      <c r="K164" s="26" t="s">
        <v>31</v>
      </c>
      <c r="L164" s="183">
        <v>6</v>
      </c>
      <c r="M164" s="218">
        <f t="shared" si="7"/>
        <v>780</v>
      </c>
      <c r="N164" s="104"/>
      <c r="O164" s="24" t="s">
        <v>32</v>
      </c>
    </row>
    <row r="165" s="1" customFormat="1" ht="18.75" spans="1:15">
      <c r="A165" s="216">
        <v>160</v>
      </c>
      <c r="B165" s="26" t="s">
        <v>23</v>
      </c>
      <c r="C165" s="26" t="s">
        <v>24</v>
      </c>
      <c r="D165" s="26" t="s">
        <v>25</v>
      </c>
      <c r="E165" s="26" t="s">
        <v>9845</v>
      </c>
      <c r="F165" s="91" t="s">
        <v>9853</v>
      </c>
      <c r="G165" s="91" t="s">
        <v>9995</v>
      </c>
      <c r="H165" s="91" t="s">
        <v>194</v>
      </c>
      <c r="I165" s="183">
        <v>6</v>
      </c>
      <c r="J165" s="91" t="s">
        <v>9853</v>
      </c>
      <c r="K165" s="26" t="s">
        <v>31</v>
      </c>
      <c r="L165" s="183">
        <v>6</v>
      </c>
      <c r="M165" s="218">
        <f t="shared" si="7"/>
        <v>780</v>
      </c>
      <c r="N165" s="104"/>
      <c r="O165" s="24" t="s">
        <v>32</v>
      </c>
    </row>
    <row r="166" s="1" customFormat="1" ht="18.75" spans="1:15">
      <c r="A166" s="216">
        <v>161</v>
      </c>
      <c r="B166" s="26" t="s">
        <v>23</v>
      </c>
      <c r="C166" s="26" t="s">
        <v>24</v>
      </c>
      <c r="D166" s="26" t="s">
        <v>25</v>
      </c>
      <c r="E166" s="26" t="s">
        <v>9845</v>
      </c>
      <c r="F166" s="91" t="s">
        <v>9853</v>
      </c>
      <c r="G166" s="91" t="s">
        <v>1435</v>
      </c>
      <c r="H166" s="91" t="s">
        <v>194</v>
      </c>
      <c r="I166" s="183">
        <v>1</v>
      </c>
      <c r="J166" s="91" t="s">
        <v>9853</v>
      </c>
      <c r="K166" s="26" t="s">
        <v>31</v>
      </c>
      <c r="L166" s="183">
        <v>1</v>
      </c>
      <c r="M166" s="218">
        <f t="shared" si="7"/>
        <v>130</v>
      </c>
      <c r="N166" s="104"/>
      <c r="O166" s="24" t="s">
        <v>32</v>
      </c>
    </row>
    <row r="167" s="1" customFormat="1" ht="18.75" spans="1:15">
      <c r="A167" s="216">
        <v>162</v>
      </c>
      <c r="B167" s="26" t="s">
        <v>23</v>
      </c>
      <c r="C167" s="26" t="s">
        <v>24</v>
      </c>
      <c r="D167" s="26" t="s">
        <v>25</v>
      </c>
      <c r="E167" s="26" t="s">
        <v>9845</v>
      </c>
      <c r="F167" s="91" t="s">
        <v>9853</v>
      </c>
      <c r="G167" s="91" t="s">
        <v>9996</v>
      </c>
      <c r="H167" s="91" t="s">
        <v>194</v>
      </c>
      <c r="I167" s="183">
        <v>4</v>
      </c>
      <c r="J167" s="91" t="s">
        <v>9853</v>
      </c>
      <c r="K167" s="26" t="s">
        <v>31</v>
      </c>
      <c r="L167" s="183">
        <v>4</v>
      </c>
      <c r="M167" s="218">
        <f t="shared" si="7"/>
        <v>520</v>
      </c>
      <c r="N167" s="104"/>
      <c r="O167" s="24" t="s">
        <v>32</v>
      </c>
    </row>
    <row r="168" s="1" customFormat="1" ht="18.75" spans="1:15">
      <c r="A168" s="216">
        <v>163</v>
      </c>
      <c r="B168" s="26" t="s">
        <v>23</v>
      </c>
      <c r="C168" s="26" t="s">
        <v>24</v>
      </c>
      <c r="D168" s="26" t="s">
        <v>25</v>
      </c>
      <c r="E168" s="26" t="s">
        <v>9845</v>
      </c>
      <c r="F168" s="91" t="s">
        <v>9853</v>
      </c>
      <c r="G168" s="91" t="s">
        <v>9997</v>
      </c>
      <c r="H168" s="91" t="s">
        <v>194</v>
      </c>
      <c r="I168" s="183">
        <v>4</v>
      </c>
      <c r="J168" s="91" t="s">
        <v>9853</v>
      </c>
      <c r="K168" s="26" t="s">
        <v>31</v>
      </c>
      <c r="L168" s="183">
        <v>4</v>
      </c>
      <c r="M168" s="218">
        <f t="shared" si="7"/>
        <v>520</v>
      </c>
      <c r="N168" s="104"/>
      <c r="O168" s="24" t="s">
        <v>32</v>
      </c>
    </row>
    <row r="169" s="1" customFormat="1" ht="18.75" spans="1:15">
      <c r="A169" s="216">
        <v>164</v>
      </c>
      <c r="B169" s="26" t="s">
        <v>23</v>
      </c>
      <c r="C169" s="26" t="s">
        <v>24</v>
      </c>
      <c r="D169" s="26" t="s">
        <v>25</v>
      </c>
      <c r="E169" s="26" t="s">
        <v>9845</v>
      </c>
      <c r="F169" s="91" t="s">
        <v>9853</v>
      </c>
      <c r="G169" s="91" t="s">
        <v>9998</v>
      </c>
      <c r="H169" s="91" t="s">
        <v>194</v>
      </c>
      <c r="I169" s="183">
        <v>7</v>
      </c>
      <c r="J169" s="91" t="s">
        <v>9853</v>
      </c>
      <c r="K169" s="26" t="s">
        <v>31</v>
      </c>
      <c r="L169" s="183">
        <v>7</v>
      </c>
      <c r="M169" s="218">
        <f t="shared" si="7"/>
        <v>910</v>
      </c>
      <c r="N169" s="104"/>
      <c r="O169" s="24" t="s">
        <v>32</v>
      </c>
    </row>
    <row r="170" s="1" customFormat="1" ht="18.75" spans="1:15">
      <c r="A170" s="216">
        <v>165</v>
      </c>
      <c r="B170" s="26" t="s">
        <v>23</v>
      </c>
      <c r="C170" s="26" t="s">
        <v>24</v>
      </c>
      <c r="D170" s="26" t="s">
        <v>25</v>
      </c>
      <c r="E170" s="26" t="s">
        <v>9845</v>
      </c>
      <c r="F170" s="91" t="s">
        <v>9853</v>
      </c>
      <c r="G170" s="91" t="s">
        <v>9946</v>
      </c>
      <c r="H170" s="91" t="s">
        <v>194</v>
      </c>
      <c r="I170" s="183">
        <v>6</v>
      </c>
      <c r="J170" s="91" t="s">
        <v>9853</v>
      </c>
      <c r="K170" s="26" t="s">
        <v>31</v>
      </c>
      <c r="L170" s="183">
        <v>6</v>
      </c>
      <c r="M170" s="218">
        <f t="shared" si="7"/>
        <v>780</v>
      </c>
      <c r="N170" s="104"/>
      <c r="O170" s="24" t="s">
        <v>32</v>
      </c>
    </row>
    <row r="171" s="1" customFormat="1" ht="18.75" spans="1:15">
      <c r="A171" s="216">
        <v>166</v>
      </c>
      <c r="B171" s="26" t="s">
        <v>23</v>
      </c>
      <c r="C171" s="26" t="s">
        <v>24</v>
      </c>
      <c r="D171" s="26" t="s">
        <v>25</v>
      </c>
      <c r="E171" s="26" t="s">
        <v>9845</v>
      </c>
      <c r="F171" s="91" t="s">
        <v>9853</v>
      </c>
      <c r="G171" s="91" t="s">
        <v>9999</v>
      </c>
      <c r="H171" s="91" t="s">
        <v>194</v>
      </c>
      <c r="I171" s="183">
        <v>3</v>
      </c>
      <c r="J171" s="91" t="s">
        <v>9853</v>
      </c>
      <c r="K171" s="26" t="s">
        <v>31</v>
      </c>
      <c r="L171" s="183">
        <v>3</v>
      </c>
      <c r="M171" s="218">
        <f t="shared" si="7"/>
        <v>390</v>
      </c>
      <c r="N171" s="104"/>
      <c r="O171" s="24" t="s">
        <v>32</v>
      </c>
    </row>
    <row r="172" s="1" customFormat="1" ht="18.75" spans="1:15">
      <c r="A172" s="216">
        <v>167</v>
      </c>
      <c r="B172" s="26" t="s">
        <v>23</v>
      </c>
      <c r="C172" s="26" t="s">
        <v>24</v>
      </c>
      <c r="D172" s="26" t="s">
        <v>25</v>
      </c>
      <c r="E172" s="26" t="s">
        <v>9845</v>
      </c>
      <c r="F172" s="91" t="s">
        <v>9853</v>
      </c>
      <c r="G172" s="91" t="s">
        <v>10000</v>
      </c>
      <c r="H172" s="91" t="s">
        <v>194</v>
      </c>
      <c r="I172" s="183">
        <v>4</v>
      </c>
      <c r="J172" s="91" t="s">
        <v>9853</v>
      </c>
      <c r="K172" s="26" t="s">
        <v>31</v>
      </c>
      <c r="L172" s="183">
        <v>4</v>
      </c>
      <c r="M172" s="218">
        <f t="shared" si="7"/>
        <v>520</v>
      </c>
      <c r="N172" s="104"/>
      <c r="O172" s="24" t="s">
        <v>32</v>
      </c>
    </row>
    <row r="173" s="1" customFormat="1" ht="18.75" spans="1:15">
      <c r="A173" s="216">
        <v>168</v>
      </c>
      <c r="B173" s="26" t="s">
        <v>23</v>
      </c>
      <c r="C173" s="26" t="s">
        <v>24</v>
      </c>
      <c r="D173" s="26" t="s">
        <v>25</v>
      </c>
      <c r="E173" s="26" t="s">
        <v>9845</v>
      </c>
      <c r="F173" s="91" t="s">
        <v>9853</v>
      </c>
      <c r="G173" s="91" t="s">
        <v>10001</v>
      </c>
      <c r="H173" s="91" t="s">
        <v>194</v>
      </c>
      <c r="I173" s="183">
        <v>5</v>
      </c>
      <c r="J173" s="91" t="s">
        <v>9853</v>
      </c>
      <c r="K173" s="26" t="s">
        <v>31</v>
      </c>
      <c r="L173" s="183">
        <v>5</v>
      </c>
      <c r="M173" s="218">
        <f t="shared" si="7"/>
        <v>650</v>
      </c>
      <c r="N173" s="104"/>
      <c r="O173" s="24" t="s">
        <v>32</v>
      </c>
    </row>
    <row r="174" s="1" customFormat="1" ht="18.75" spans="1:15">
      <c r="A174" s="216">
        <v>169</v>
      </c>
      <c r="B174" s="26" t="s">
        <v>23</v>
      </c>
      <c r="C174" s="26" t="s">
        <v>24</v>
      </c>
      <c r="D174" s="26" t="s">
        <v>25</v>
      </c>
      <c r="E174" s="26" t="s">
        <v>9845</v>
      </c>
      <c r="F174" s="91" t="s">
        <v>9853</v>
      </c>
      <c r="G174" s="91" t="s">
        <v>10002</v>
      </c>
      <c r="H174" s="91" t="s">
        <v>194</v>
      </c>
      <c r="I174" s="183">
        <v>2</v>
      </c>
      <c r="J174" s="91" t="s">
        <v>9853</v>
      </c>
      <c r="K174" s="26" t="s">
        <v>31</v>
      </c>
      <c r="L174" s="183">
        <v>2</v>
      </c>
      <c r="M174" s="218">
        <f t="shared" si="7"/>
        <v>260</v>
      </c>
      <c r="N174" s="104"/>
      <c r="O174" s="24" t="s">
        <v>32</v>
      </c>
    </row>
    <row r="175" s="1" customFormat="1" ht="18.75" spans="1:15">
      <c r="A175" s="216">
        <v>170</v>
      </c>
      <c r="B175" s="26" t="s">
        <v>23</v>
      </c>
      <c r="C175" s="26" t="s">
        <v>24</v>
      </c>
      <c r="D175" s="26" t="s">
        <v>25</v>
      </c>
      <c r="E175" s="26" t="s">
        <v>9845</v>
      </c>
      <c r="F175" s="91" t="s">
        <v>9853</v>
      </c>
      <c r="G175" s="91" t="s">
        <v>10003</v>
      </c>
      <c r="H175" s="91" t="s">
        <v>194</v>
      </c>
      <c r="I175" s="183">
        <v>3</v>
      </c>
      <c r="J175" s="91" t="s">
        <v>9853</v>
      </c>
      <c r="K175" s="26" t="s">
        <v>31</v>
      </c>
      <c r="L175" s="183">
        <v>3</v>
      </c>
      <c r="M175" s="218">
        <f t="shared" si="7"/>
        <v>390</v>
      </c>
      <c r="N175" s="104"/>
      <c r="O175" s="24" t="s">
        <v>32</v>
      </c>
    </row>
    <row r="176" s="1" customFormat="1" ht="18.75" spans="1:15">
      <c r="A176" s="216">
        <v>171</v>
      </c>
      <c r="B176" s="26" t="s">
        <v>23</v>
      </c>
      <c r="C176" s="26" t="s">
        <v>24</v>
      </c>
      <c r="D176" s="26" t="s">
        <v>25</v>
      </c>
      <c r="E176" s="26" t="s">
        <v>9845</v>
      </c>
      <c r="F176" s="91" t="s">
        <v>9853</v>
      </c>
      <c r="G176" s="91" t="s">
        <v>1073</v>
      </c>
      <c r="H176" s="91" t="s">
        <v>194</v>
      </c>
      <c r="I176" s="183">
        <v>4</v>
      </c>
      <c r="J176" s="91" t="s">
        <v>9853</v>
      </c>
      <c r="K176" s="26" t="s">
        <v>31</v>
      </c>
      <c r="L176" s="183">
        <v>4</v>
      </c>
      <c r="M176" s="218">
        <f t="shared" si="7"/>
        <v>520</v>
      </c>
      <c r="N176" s="104"/>
      <c r="O176" s="24" t="s">
        <v>32</v>
      </c>
    </row>
    <row r="177" s="1" customFormat="1" ht="18.75" spans="1:15">
      <c r="A177" s="216">
        <v>172</v>
      </c>
      <c r="B177" s="26" t="s">
        <v>23</v>
      </c>
      <c r="C177" s="26" t="s">
        <v>24</v>
      </c>
      <c r="D177" s="26" t="s">
        <v>25</v>
      </c>
      <c r="E177" s="26" t="s">
        <v>9845</v>
      </c>
      <c r="F177" s="91" t="s">
        <v>9853</v>
      </c>
      <c r="G177" s="91" t="s">
        <v>1109</v>
      </c>
      <c r="H177" s="91" t="s">
        <v>194</v>
      </c>
      <c r="I177" s="183">
        <v>1</v>
      </c>
      <c r="J177" s="91" t="s">
        <v>9853</v>
      </c>
      <c r="K177" s="26" t="s">
        <v>31</v>
      </c>
      <c r="L177" s="183">
        <v>1</v>
      </c>
      <c r="M177" s="218">
        <f t="shared" si="7"/>
        <v>130</v>
      </c>
      <c r="N177" s="104"/>
      <c r="O177" s="24" t="s">
        <v>32</v>
      </c>
    </row>
    <row r="178" s="1" customFormat="1" ht="18.75" spans="1:15">
      <c r="A178" s="216">
        <v>173</v>
      </c>
      <c r="B178" s="26" t="s">
        <v>23</v>
      </c>
      <c r="C178" s="26" t="s">
        <v>24</v>
      </c>
      <c r="D178" s="26" t="s">
        <v>25</v>
      </c>
      <c r="E178" s="26" t="s">
        <v>9845</v>
      </c>
      <c r="F178" s="91" t="s">
        <v>9853</v>
      </c>
      <c r="G178" s="91" t="s">
        <v>9939</v>
      </c>
      <c r="H178" s="91" t="s">
        <v>194</v>
      </c>
      <c r="I178" s="183">
        <v>5</v>
      </c>
      <c r="J178" s="91" t="s">
        <v>9853</v>
      </c>
      <c r="K178" s="26" t="s">
        <v>31</v>
      </c>
      <c r="L178" s="183">
        <v>5</v>
      </c>
      <c r="M178" s="218">
        <f t="shared" si="7"/>
        <v>650</v>
      </c>
      <c r="N178" s="104"/>
      <c r="O178" s="24" t="s">
        <v>32</v>
      </c>
    </row>
    <row r="179" s="1" customFormat="1" ht="18.75" spans="1:15">
      <c r="A179" s="216">
        <v>174</v>
      </c>
      <c r="B179" s="26" t="s">
        <v>23</v>
      </c>
      <c r="C179" s="26" t="s">
        <v>24</v>
      </c>
      <c r="D179" s="26" t="s">
        <v>25</v>
      </c>
      <c r="E179" s="26" t="s">
        <v>9845</v>
      </c>
      <c r="F179" s="91" t="s">
        <v>9853</v>
      </c>
      <c r="G179" s="91" t="s">
        <v>9391</v>
      </c>
      <c r="H179" s="91" t="s">
        <v>194</v>
      </c>
      <c r="I179" s="183">
        <v>3</v>
      </c>
      <c r="J179" s="91" t="s">
        <v>9853</v>
      </c>
      <c r="K179" s="26" t="s">
        <v>31</v>
      </c>
      <c r="L179" s="183">
        <v>3</v>
      </c>
      <c r="M179" s="218">
        <f t="shared" si="7"/>
        <v>390</v>
      </c>
      <c r="N179" s="104"/>
      <c r="O179" s="24" t="s">
        <v>32</v>
      </c>
    </row>
    <row r="180" s="1" customFormat="1" ht="18.75" spans="1:15">
      <c r="A180" s="216">
        <v>175</v>
      </c>
      <c r="B180" s="26" t="s">
        <v>23</v>
      </c>
      <c r="C180" s="26" t="s">
        <v>24</v>
      </c>
      <c r="D180" s="26" t="s">
        <v>25</v>
      </c>
      <c r="E180" s="26" t="s">
        <v>9845</v>
      </c>
      <c r="F180" s="91" t="s">
        <v>9853</v>
      </c>
      <c r="G180" s="91" t="s">
        <v>4036</v>
      </c>
      <c r="H180" s="91" t="s">
        <v>194</v>
      </c>
      <c r="I180" s="183">
        <v>6</v>
      </c>
      <c r="J180" s="91" t="s">
        <v>9853</v>
      </c>
      <c r="K180" s="26" t="s">
        <v>31</v>
      </c>
      <c r="L180" s="183">
        <v>6</v>
      </c>
      <c r="M180" s="218">
        <f t="shared" si="7"/>
        <v>780</v>
      </c>
      <c r="N180" s="104"/>
      <c r="O180" s="24" t="s">
        <v>32</v>
      </c>
    </row>
    <row r="181" s="1" customFormat="1" ht="18.75" spans="1:15">
      <c r="A181" s="216">
        <v>176</v>
      </c>
      <c r="B181" s="26" t="s">
        <v>23</v>
      </c>
      <c r="C181" s="26" t="s">
        <v>24</v>
      </c>
      <c r="D181" s="26" t="s">
        <v>25</v>
      </c>
      <c r="E181" s="26" t="s">
        <v>9845</v>
      </c>
      <c r="F181" s="91" t="s">
        <v>9853</v>
      </c>
      <c r="G181" s="91" t="s">
        <v>10004</v>
      </c>
      <c r="H181" s="91" t="s">
        <v>194</v>
      </c>
      <c r="I181" s="183">
        <v>3</v>
      </c>
      <c r="J181" s="91" t="s">
        <v>9853</v>
      </c>
      <c r="K181" s="26" t="s">
        <v>31</v>
      </c>
      <c r="L181" s="183">
        <v>3</v>
      </c>
      <c r="M181" s="218">
        <f t="shared" si="7"/>
        <v>390</v>
      </c>
      <c r="N181" s="104"/>
      <c r="O181" s="24" t="s">
        <v>32</v>
      </c>
    </row>
    <row r="182" s="1" customFormat="1" ht="18.75" spans="1:15">
      <c r="A182" s="216">
        <v>177</v>
      </c>
      <c r="B182" s="26" t="s">
        <v>23</v>
      </c>
      <c r="C182" s="26" t="s">
        <v>24</v>
      </c>
      <c r="D182" s="26" t="s">
        <v>25</v>
      </c>
      <c r="E182" s="26" t="s">
        <v>9845</v>
      </c>
      <c r="F182" s="91" t="s">
        <v>9853</v>
      </c>
      <c r="G182" s="91" t="s">
        <v>10005</v>
      </c>
      <c r="H182" s="91" t="s">
        <v>194</v>
      </c>
      <c r="I182" s="183">
        <v>3</v>
      </c>
      <c r="J182" s="91" t="s">
        <v>9853</v>
      </c>
      <c r="K182" s="26" t="s">
        <v>31</v>
      </c>
      <c r="L182" s="183">
        <v>3</v>
      </c>
      <c r="M182" s="218">
        <f t="shared" si="7"/>
        <v>390</v>
      </c>
      <c r="N182" s="104"/>
      <c r="O182" s="24" t="s">
        <v>32</v>
      </c>
    </row>
    <row r="183" s="1" customFormat="1" ht="18.75" spans="1:15">
      <c r="A183" s="216">
        <v>178</v>
      </c>
      <c r="B183" s="26" t="s">
        <v>23</v>
      </c>
      <c r="C183" s="26" t="s">
        <v>24</v>
      </c>
      <c r="D183" s="26" t="s">
        <v>25</v>
      </c>
      <c r="E183" s="26" t="s">
        <v>9845</v>
      </c>
      <c r="F183" s="91" t="s">
        <v>9853</v>
      </c>
      <c r="G183" s="91" t="s">
        <v>2889</v>
      </c>
      <c r="H183" s="91" t="s">
        <v>194</v>
      </c>
      <c r="I183" s="183">
        <v>6</v>
      </c>
      <c r="J183" s="91" t="s">
        <v>9853</v>
      </c>
      <c r="K183" s="26" t="s">
        <v>31</v>
      </c>
      <c r="L183" s="183">
        <v>6</v>
      </c>
      <c r="M183" s="218">
        <f t="shared" si="7"/>
        <v>780</v>
      </c>
      <c r="N183" s="26"/>
      <c r="O183" s="24" t="s">
        <v>32</v>
      </c>
    </row>
    <row r="184" s="1" customFormat="1" ht="18.75" spans="1:15">
      <c r="A184" s="216">
        <v>179</v>
      </c>
      <c r="B184" s="26" t="s">
        <v>23</v>
      </c>
      <c r="C184" s="26" t="s">
        <v>24</v>
      </c>
      <c r="D184" s="26" t="s">
        <v>25</v>
      </c>
      <c r="E184" s="26" t="s">
        <v>9845</v>
      </c>
      <c r="F184" s="91" t="s">
        <v>9853</v>
      </c>
      <c r="G184" s="91" t="s">
        <v>10006</v>
      </c>
      <c r="H184" s="91" t="s">
        <v>194</v>
      </c>
      <c r="I184" s="183">
        <v>1</v>
      </c>
      <c r="J184" s="91" t="s">
        <v>9853</v>
      </c>
      <c r="K184" s="26" t="s">
        <v>31</v>
      </c>
      <c r="L184" s="183">
        <v>1</v>
      </c>
      <c r="M184" s="218">
        <f t="shared" si="7"/>
        <v>130</v>
      </c>
      <c r="N184" s="26"/>
      <c r="O184" s="24" t="s">
        <v>32</v>
      </c>
    </row>
    <row r="185" s="1" customFormat="1" ht="18.75" spans="1:15">
      <c r="A185" s="216">
        <v>180</v>
      </c>
      <c r="B185" s="26" t="s">
        <v>23</v>
      </c>
      <c r="C185" s="26" t="s">
        <v>24</v>
      </c>
      <c r="D185" s="26" t="s">
        <v>25</v>
      </c>
      <c r="E185" s="26" t="s">
        <v>9845</v>
      </c>
      <c r="F185" s="91" t="s">
        <v>9853</v>
      </c>
      <c r="G185" s="91" t="s">
        <v>6393</v>
      </c>
      <c r="H185" s="91" t="s">
        <v>194</v>
      </c>
      <c r="I185" s="183">
        <v>1</v>
      </c>
      <c r="J185" s="91" t="s">
        <v>9853</v>
      </c>
      <c r="K185" s="26" t="s">
        <v>31</v>
      </c>
      <c r="L185" s="183">
        <v>1</v>
      </c>
      <c r="M185" s="218">
        <f t="shared" si="7"/>
        <v>130</v>
      </c>
      <c r="N185" s="26"/>
      <c r="O185" s="24" t="s">
        <v>32</v>
      </c>
    </row>
    <row r="186" s="1" customFormat="1" ht="18.75" spans="1:15">
      <c r="A186" s="216">
        <v>181</v>
      </c>
      <c r="B186" s="26" t="s">
        <v>23</v>
      </c>
      <c r="C186" s="26" t="s">
        <v>24</v>
      </c>
      <c r="D186" s="26" t="s">
        <v>25</v>
      </c>
      <c r="E186" s="26" t="s">
        <v>9845</v>
      </c>
      <c r="F186" s="91" t="s">
        <v>9853</v>
      </c>
      <c r="G186" s="91" t="s">
        <v>9958</v>
      </c>
      <c r="H186" s="91" t="s">
        <v>194</v>
      </c>
      <c r="I186" s="183">
        <v>6</v>
      </c>
      <c r="J186" s="91" t="s">
        <v>9853</v>
      </c>
      <c r="K186" s="26" t="s">
        <v>31</v>
      </c>
      <c r="L186" s="183">
        <v>6</v>
      </c>
      <c r="M186" s="218">
        <f t="shared" si="7"/>
        <v>780</v>
      </c>
      <c r="N186" s="26"/>
      <c r="O186" s="24" t="s">
        <v>32</v>
      </c>
    </row>
    <row r="187" s="1" customFormat="1" ht="18.75" spans="1:15">
      <c r="A187" s="216">
        <v>182</v>
      </c>
      <c r="B187" s="26" t="s">
        <v>23</v>
      </c>
      <c r="C187" s="26" t="s">
        <v>24</v>
      </c>
      <c r="D187" s="26" t="s">
        <v>25</v>
      </c>
      <c r="E187" s="26" t="s">
        <v>9845</v>
      </c>
      <c r="F187" s="91" t="s">
        <v>9853</v>
      </c>
      <c r="G187" s="91" t="s">
        <v>10007</v>
      </c>
      <c r="H187" s="91" t="s">
        <v>194</v>
      </c>
      <c r="I187" s="183">
        <v>4</v>
      </c>
      <c r="J187" s="91" t="s">
        <v>9853</v>
      </c>
      <c r="K187" s="26" t="s">
        <v>31</v>
      </c>
      <c r="L187" s="183">
        <v>4</v>
      </c>
      <c r="M187" s="218">
        <f t="shared" si="7"/>
        <v>520</v>
      </c>
      <c r="N187" s="26"/>
      <c r="O187" s="24" t="s">
        <v>32</v>
      </c>
    </row>
    <row r="188" s="1" customFormat="1" ht="18.75" spans="1:15">
      <c r="A188" s="216">
        <v>183</v>
      </c>
      <c r="B188" s="26" t="s">
        <v>23</v>
      </c>
      <c r="C188" s="26" t="s">
        <v>24</v>
      </c>
      <c r="D188" s="26" t="s">
        <v>25</v>
      </c>
      <c r="E188" s="26" t="s">
        <v>9845</v>
      </c>
      <c r="F188" s="91" t="s">
        <v>9853</v>
      </c>
      <c r="G188" s="91" t="s">
        <v>10008</v>
      </c>
      <c r="H188" s="91" t="s">
        <v>194</v>
      </c>
      <c r="I188" s="183">
        <v>3</v>
      </c>
      <c r="J188" s="91" t="s">
        <v>9853</v>
      </c>
      <c r="K188" s="26" t="s">
        <v>31</v>
      </c>
      <c r="L188" s="183">
        <v>3</v>
      </c>
      <c r="M188" s="218">
        <f t="shared" si="7"/>
        <v>390</v>
      </c>
      <c r="N188" s="27"/>
      <c r="O188" s="24" t="s">
        <v>32</v>
      </c>
    </row>
    <row r="189" s="1" customFormat="1" ht="18.75" spans="1:15">
      <c r="A189" s="216">
        <v>184</v>
      </c>
      <c r="B189" s="26" t="s">
        <v>23</v>
      </c>
      <c r="C189" s="26" t="s">
        <v>24</v>
      </c>
      <c r="D189" s="26" t="s">
        <v>25</v>
      </c>
      <c r="E189" s="26" t="s">
        <v>9845</v>
      </c>
      <c r="F189" s="91" t="s">
        <v>9853</v>
      </c>
      <c r="G189" s="91" t="s">
        <v>10009</v>
      </c>
      <c r="H189" s="91" t="s">
        <v>194</v>
      </c>
      <c r="I189" s="183">
        <v>3</v>
      </c>
      <c r="J189" s="91" t="s">
        <v>9853</v>
      </c>
      <c r="K189" s="26" t="s">
        <v>31</v>
      </c>
      <c r="L189" s="183">
        <v>3</v>
      </c>
      <c r="M189" s="218">
        <f t="shared" si="7"/>
        <v>390</v>
      </c>
      <c r="N189" s="27"/>
      <c r="O189" s="24" t="s">
        <v>32</v>
      </c>
    </row>
    <row r="190" s="1" customFormat="1" ht="18.75" spans="1:15">
      <c r="A190" s="216">
        <v>185</v>
      </c>
      <c r="B190" s="26" t="s">
        <v>23</v>
      </c>
      <c r="C190" s="26" t="s">
        <v>24</v>
      </c>
      <c r="D190" s="26" t="s">
        <v>25</v>
      </c>
      <c r="E190" s="26" t="s">
        <v>9845</v>
      </c>
      <c r="F190" s="91" t="s">
        <v>9853</v>
      </c>
      <c r="G190" s="91" t="s">
        <v>10010</v>
      </c>
      <c r="H190" s="91" t="s">
        <v>194</v>
      </c>
      <c r="I190" s="183">
        <v>4</v>
      </c>
      <c r="J190" s="91" t="s">
        <v>9853</v>
      </c>
      <c r="K190" s="26" t="s">
        <v>31</v>
      </c>
      <c r="L190" s="183">
        <v>4</v>
      </c>
      <c r="M190" s="218">
        <f t="shared" si="7"/>
        <v>520</v>
      </c>
      <c r="N190" s="27"/>
      <c r="O190" s="24" t="s">
        <v>32</v>
      </c>
    </row>
    <row r="191" s="1" customFormat="1" ht="18.75" spans="1:15">
      <c r="A191" s="216">
        <v>186</v>
      </c>
      <c r="B191" s="26" t="s">
        <v>23</v>
      </c>
      <c r="C191" s="26" t="s">
        <v>24</v>
      </c>
      <c r="D191" s="26" t="s">
        <v>25</v>
      </c>
      <c r="E191" s="26" t="s">
        <v>9845</v>
      </c>
      <c r="F191" s="91" t="s">
        <v>9853</v>
      </c>
      <c r="G191" s="91" t="s">
        <v>10011</v>
      </c>
      <c r="H191" s="91" t="s">
        <v>194</v>
      </c>
      <c r="I191" s="183">
        <v>4</v>
      </c>
      <c r="J191" s="91" t="s">
        <v>9853</v>
      </c>
      <c r="K191" s="26" t="s">
        <v>31</v>
      </c>
      <c r="L191" s="183">
        <v>4</v>
      </c>
      <c r="M191" s="218">
        <f t="shared" si="7"/>
        <v>520</v>
      </c>
      <c r="N191" s="27"/>
      <c r="O191" s="24" t="s">
        <v>32</v>
      </c>
    </row>
    <row r="192" s="1" customFormat="1" ht="18.75" spans="1:15">
      <c r="A192" s="216">
        <v>187</v>
      </c>
      <c r="B192" s="26" t="s">
        <v>23</v>
      </c>
      <c r="C192" s="26" t="s">
        <v>24</v>
      </c>
      <c r="D192" s="26" t="s">
        <v>25</v>
      </c>
      <c r="E192" s="26" t="s">
        <v>9845</v>
      </c>
      <c r="F192" s="91" t="s">
        <v>9853</v>
      </c>
      <c r="G192" s="91" t="s">
        <v>10012</v>
      </c>
      <c r="H192" s="91" t="s">
        <v>194</v>
      </c>
      <c r="I192" s="183">
        <v>7</v>
      </c>
      <c r="J192" s="91" t="s">
        <v>9853</v>
      </c>
      <c r="K192" s="26" t="s">
        <v>31</v>
      </c>
      <c r="L192" s="183">
        <v>7</v>
      </c>
      <c r="M192" s="218">
        <f t="shared" si="7"/>
        <v>910</v>
      </c>
      <c r="N192" s="27"/>
      <c r="O192" s="24" t="s">
        <v>32</v>
      </c>
    </row>
    <row r="193" s="1" customFormat="1" ht="18.75" spans="1:15">
      <c r="A193" s="216">
        <v>188</v>
      </c>
      <c r="B193" s="26" t="s">
        <v>23</v>
      </c>
      <c r="C193" s="26" t="s">
        <v>24</v>
      </c>
      <c r="D193" s="26" t="s">
        <v>25</v>
      </c>
      <c r="E193" s="26" t="s">
        <v>9845</v>
      </c>
      <c r="F193" s="91" t="s">
        <v>9853</v>
      </c>
      <c r="G193" s="91" t="s">
        <v>10013</v>
      </c>
      <c r="H193" s="91" t="s">
        <v>47</v>
      </c>
      <c r="I193" s="183">
        <v>1</v>
      </c>
      <c r="J193" s="91" t="s">
        <v>9853</v>
      </c>
      <c r="K193" s="26" t="s">
        <v>31</v>
      </c>
      <c r="L193" s="183">
        <v>1</v>
      </c>
      <c r="M193" s="218">
        <f>L193*312</f>
        <v>312</v>
      </c>
      <c r="N193" s="27"/>
      <c r="O193" s="24" t="s">
        <v>32</v>
      </c>
    </row>
    <row r="194" s="1" customFormat="1" ht="18.75" spans="1:15">
      <c r="A194" s="216">
        <v>189</v>
      </c>
      <c r="B194" s="26" t="s">
        <v>23</v>
      </c>
      <c r="C194" s="26" t="s">
        <v>24</v>
      </c>
      <c r="D194" s="26" t="s">
        <v>25</v>
      </c>
      <c r="E194" s="26" t="s">
        <v>9845</v>
      </c>
      <c r="F194" s="91" t="s">
        <v>9853</v>
      </c>
      <c r="G194" s="91" t="s">
        <v>10014</v>
      </c>
      <c r="H194" s="91" t="s">
        <v>194</v>
      </c>
      <c r="I194" s="183">
        <v>6</v>
      </c>
      <c r="J194" s="91" t="s">
        <v>9853</v>
      </c>
      <c r="K194" s="26" t="s">
        <v>31</v>
      </c>
      <c r="L194" s="183">
        <v>6</v>
      </c>
      <c r="M194" s="218">
        <f t="shared" ref="M194:M206" si="8">L194*130</f>
        <v>780</v>
      </c>
      <c r="N194" s="27"/>
      <c r="O194" s="24" t="s">
        <v>32</v>
      </c>
    </row>
    <row r="195" s="1" customFormat="1" ht="18.75" spans="1:15">
      <c r="A195" s="216">
        <v>190</v>
      </c>
      <c r="B195" s="26" t="s">
        <v>23</v>
      </c>
      <c r="C195" s="26" t="s">
        <v>24</v>
      </c>
      <c r="D195" s="26" t="s">
        <v>25</v>
      </c>
      <c r="E195" s="26" t="s">
        <v>9845</v>
      </c>
      <c r="F195" s="91" t="s">
        <v>9853</v>
      </c>
      <c r="G195" s="91" t="s">
        <v>4036</v>
      </c>
      <c r="H195" s="91" t="s">
        <v>194</v>
      </c>
      <c r="I195" s="183">
        <v>3</v>
      </c>
      <c r="J195" s="91" t="s">
        <v>9853</v>
      </c>
      <c r="K195" s="26" t="s">
        <v>31</v>
      </c>
      <c r="L195" s="183">
        <v>3</v>
      </c>
      <c r="M195" s="218">
        <f t="shared" si="8"/>
        <v>390</v>
      </c>
      <c r="N195" s="27"/>
      <c r="O195" s="24" t="s">
        <v>32</v>
      </c>
    </row>
    <row r="196" s="1" customFormat="1" ht="18.75" spans="1:15">
      <c r="A196" s="216">
        <v>191</v>
      </c>
      <c r="B196" s="26" t="s">
        <v>23</v>
      </c>
      <c r="C196" s="26" t="s">
        <v>24</v>
      </c>
      <c r="D196" s="26" t="s">
        <v>25</v>
      </c>
      <c r="E196" s="26" t="s">
        <v>9845</v>
      </c>
      <c r="F196" s="91" t="s">
        <v>9853</v>
      </c>
      <c r="G196" s="91" t="s">
        <v>10015</v>
      </c>
      <c r="H196" s="91" t="s">
        <v>194</v>
      </c>
      <c r="I196" s="183">
        <v>3</v>
      </c>
      <c r="J196" s="91" t="s">
        <v>9853</v>
      </c>
      <c r="K196" s="26" t="s">
        <v>31</v>
      </c>
      <c r="L196" s="183">
        <v>3</v>
      </c>
      <c r="M196" s="218">
        <f t="shared" si="8"/>
        <v>390</v>
      </c>
      <c r="N196" s="27"/>
      <c r="O196" s="24" t="s">
        <v>32</v>
      </c>
    </row>
    <row r="197" s="1" customFormat="1" ht="18.75" spans="1:15">
      <c r="A197" s="216">
        <v>192</v>
      </c>
      <c r="B197" s="26" t="s">
        <v>23</v>
      </c>
      <c r="C197" s="26" t="s">
        <v>24</v>
      </c>
      <c r="D197" s="26" t="s">
        <v>25</v>
      </c>
      <c r="E197" s="26" t="s">
        <v>9845</v>
      </c>
      <c r="F197" s="91" t="s">
        <v>9853</v>
      </c>
      <c r="G197" s="91" t="s">
        <v>9872</v>
      </c>
      <c r="H197" s="91" t="s">
        <v>194</v>
      </c>
      <c r="I197" s="183">
        <v>1</v>
      </c>
      <c r="J197" s="91" t="s">
        <v>9853</v>
      </c>
      <c r="K197" s="26" t="s">
        <v>31</v>
      </c>
      <c r="L197" s="183">
        <v>1</v>
      </c>
      <c r="M197" s="218">
        <f t="shared" si="8"/>
        <v>130</v>
      </c>
      <c r="N197" s="27"/>
      <c r="O197" s="24" t="s">
        <v>32</v>
      </c>
    </row>
    <row r="198" s="1" customFormat="1" ht="18.75" spans="1:15">
      <c r="A198" s="216">
        <v>193</v>
      </c>
      <c r="B198" s="26" t="s">
        <v>23</v>
      </c>
      <c r="C198" s="26" t="s">
        <v>24</v>
      </c>
      <c r="D198" s="26" t="s">
        <v>25</v>
      </c>
      <c r="E198" s="26" t="s">
        <v>9845</v>
      </c>
      <c r="F198" s="91" t="s">
        <v>9853</v>
      </c>
      <c r="G198" s="91" t="s">
        <v>10016</v>
      </c>
      <c r="H198" s="91" t="s">
        <v>194</v>
      </c>
      <c r="I198" s="183">
        <v>4</v>
      </c>
      <c r="J198" s="91" t="s">
        <v>9853</v>
      </c>
      <c r="K198" s="26" t="s">
        <v>31</v>
      </c>
      <c r="L198" s="183">
        <v>4</v>
      </c>
      <c r="M198" s="218">
        <f t="shared" si="8"/>
        <v>520</v>
      </c>
      <c r="N198" s="27"/>
      <c r="O198" s="24" t="s">
        <v>32</v>
      </c>
    </row>
    <row r="199" s="1" customFormat="1" ht="18.75" spans="1:15">
      <c r="A199" s="216">
        <v>194</v>
      </c>
      <c r="B199" s="26" t="s">
        <v>23</v>
      </c>
      <c r="C199" s="26" t="s">
        <v>24</v>
      </c>
      <c r="D199" s="26" t="s">
        <v>25</v>
      </c>
      <c r="E199" s="26" t="s">
        <v>9845</v>
      </c>
      <c r="F199" s="91" t="s">
        <v>9853</v>
      </c>
      <c r="G199" s="91" t="s">
        <v>10017</v>
      </c>
      <c r="H199" s="91" t="s">
        <v>194</v>
      </c>
      <c r="I199" s="183">
        <v>6</v>
      </c>
      <c r="J199" s="91" t="s">
        <v>9853</v>
      </c>
      <c r="K199" s="26" t="s">
        <v>31</v>
      </c>
      <c r="L199" s="183">
        <v>6</v>
      </c>
      <c r="M199" s="218">
        <f t="shared" si="8"/>
        <v>780</v>
      </c>
      <c r="N199" s="27"/>
      <c r="O199" s="24" t="s">
        <v>32</v>
      </c>
    </row>
    <row r="200" s="1" customFormat="1" ht="18.75" spans="1:15">
      <c r="A200" s="216">
        <v>195</v>
      </c>
      <c r="B200" s="26" t="s">
        <v>23</v>
      </c>
      <c r="C200" s="26" t="s">
        <v>24</v>
      </c>
      <c r="D200" s="26" t="s">
        <v>25</v>
      </c>
      <c r="E200" s="26" t="s">
        <v>9845</v>
      </c>
      <c r="F200" s="91" t="s">
        <v>9853</v>
      </c>
      <c r="G200" s="91" t="s">
        <v>10018</v>
      </c>
      <c r="H200" s="91" t="s">
        <v>194</v>
      </c>
      <c r="I200" s="183">
        <v>3</v>
      </c>
      <c r="J200" s="91" t="s">
        <v>9853</v>
      </c>
      <c r="K200" s="26" t="s">
        <v>31</v>
      </c>
      <c r="L200" s="183">
        <v>3</v>
      </c>
      <c r="M200" s="218">
        <f t="shared" si="8"/>
        <v>390</v>
      </c>
      <c r="N200" s="27"/>
      <c r="O200" s="24" t="s">
        <v>32</v>
      </c>
    </row>
    <row r="201" s="1" customFormat="1" ht="18.75" spans="1:15">
      <c r="A201" s="216">
        <v>196</v>
      </c>
      <c r="B201" s="26" t="s">
        <v>23</v>
      </c>
      <c r="C201" s="26" t="s">
        <v>24</v>
      </c>
      <c r="D201" s="26" t="s">
        <v>25</v>
      </c>
      <c r="E201" s="26" t="s">
        <v>9845</v>
      </c>
      <c r="F201" s="91" t="s">
        <v>9853</v>
      </c>
      <c r="G201" s="91" t="s">
        <v>10019</v>
      </c>
      <c r="H201" s="91" t="s">
        <v>194</v>
      </c>
      <c r="I201" s="183">
        <v>4</v>
      </c>
      <c r="J201" s="91" t="s">
        <v>9853</v>
      </c>
      <c r="K201" s="26" t="s">
        <v>31</v>
      </c>
      <c r="L201" s="183">
        <v>4</v>
      </c>
      <c r="M201" s="218">
        <f t="shared" si="8"/>
        <v>520</v>
      </c>
      <c r="N201" s="27"/>
      <c r="O201" s="24" t="s">
        <v>32</v>
      </c>
    </row>
    <row r="202" s="1" customFormat="1" ht="18.75" spans="1:15">
      <c r="A202" s="216">
        <v>197</v>
      </c>
      <c r="B202" s="26" t="s">
        <v>23</v>
      </c>
      <c r="C202" s="26" t="s">
        <v>24</v>
      </c>
      <c r="D202" s="26" t="s">
        <v>25</v>
      </c>
      <c r="E202" s="26" t="s">
        <v>9845</v>
      </c>
      <c r="F202" s="91" t="s">
        <v>9853</v>
      </c>
      <c r="G202" s="91" t="s">
        <v>10020</v>
      </c>
      <c r="H202" s="91" t="s">
        <v>194</v>
      </c>
      <c r="I202" s="183">
        <v>3</v>
      </c>
      <c r="J202" s="91" t="s">
        <v>9853</v>
      </c>
      <c r="K202" s="26" t="s">
        <v>31</v>
      </c>
      <c r="L202" s="183">
        <v>3</v>
      </c>
      <c r="M202" s="218">
        <f t="shared" si="8"/>
        <v>390</v>
      </c>
      <c r="N202" s="27"/>
      <c r="O202" s="24" t="s">
        <v>32</v>
      </c>
    </row>
    <row r="203" s="1" customFormat="1" ht="18.75" spans="1:15">
      <c r="A203" s="216">
        <v>198</v>
      </c>
      <c r="B203" s="26" t="s">
        <v>23</v>
      </c>
      <c r="C203" s="26" t="s">
        <v>24</v>
      </c>
      <c r="D203" s="26" t="s">
        <v>25</v>
      </c>
      <c r="E203" s="26" t="s">
        <v>9845</v>
      </c>
      <c r="F203" s="91" t="s">
        <v>9853</v>
      </c>
      <c r="G203" s="91" t="s">
        <v>10021</v>
      </c>
      <c r="H203" s="91" t="s">
        <v>194</v>
      </c>
      <c r="I203" s="183">
        <v>3</v>
      </c>
      <c r="J203" s="91" t="s">
        <v>9853</v>
      </c>
      <c r="K203" s="26" t="s">
        <v>31</v>
      </c>
      <c r="L203" s="183">
        <v>3</v>
      </c>
      <c r="M203" s="218">
        <f t="shared" si="8"/>
        <v>390</v>
      </c>
      <c r="N203" s="27"/>
      <c r="O203" s="24" t="s">
        <v>32</v>
      </c>
    </row>
    <row r="204" s="1" customFormat="1" ht="18.75" spans="1:15">
      <c r="A204" s="216">
        <v>199</v>
      </c>
      <c r="B204" s="26" t="s">
        <v>23</v>
      </c>
      <c r="C204" s="26" t="s">
        <v>24</v>
      </c>
      <c r="D204" s="26" t="s">
        <v>25</v>
      </c>
      <c r="E204" s="26" t="s">
        <v>9845</v>
      </c>
      <c r="F204" s="91" t="s">
        <v>9853</v>
      </c>
      <c r="G204" s="91" t="s">
        <v>2848</v>
      </c>
      <c r="H204" s="91" t="s">
        <v>194</v>
      </c>
      <c r="I204" s="183">
        <v>3</v>
      </c>
      <c r="J204" s="91" t="s">
        <v>9853</v>
      </c>
      <c r="K204" s="26" t="s">
        <v>31</v>
      </c>
      <c r="L204" s="183">
        <v>3</v>
      </c>
      <c r="M204" s="218">
        <f t="shared" si="8"/>
        <v>390</v>
      </c>
      <c r="N204" s="27"/>
      <c r="O204" s="24" t="s">
        <v>32</v>
      </c>
    </row>
    <row r="205" s="1" customFormat="1" ht="18.75" spans="1:15">
      <c r="A205" s="216">
        <v>200</v>
      </c>
      <c r="B205" s="26" t="s">
        <v>23</v>
      </c>
      <c r="C205" s="26" t="s">
        <v>24</v>
      </c>
      <c r="D205" s="26" t="s">
        <v>25</v>
      </c>
      <c r="E205" s="26" t="s">
        <v>9845</v>
      </c>
      <c r="F205" s="91" t="s">
        <v>9853</v>
      </c>
      <c r="G205" s="91" t="s">
        <v>10017</v>
      </c>
      <c r="H205" s="91" t="s">
        <v>194</v>
      </c>
      <c r="I205" s="183">
        <v>4</v>
      </c>
      <c r="J205" s="91" t="s">
        <v>9853</v>
      </c>
      <c r="K205" s="26" t="s">
        <v>31</v>
      </c>
      <c r="L205" s="183">
        <v>4</v>
      </c>
      <c r="M205" s="218">
        <f t="shared" si="8"/>
        <v>520</v>
      </c>
      <c r="N205" s="27"/>
      <c r="O205" s="24" t="s">
        <v>32</v>
      </c>
    </row>
    <row r="206" s="1" customFormat="1" ht="18.75" spans="1:15">
      <c r="A206" s="216">
        <v>201</v>
      </c>
      <c r="B206" s="26" t="s">
        <v>23</v>
      </c>
      <c r="C206" s="26" t="s">
        <v>24</v>
      </c>
      <c r="D206" s="26" t="s">
        <v>25</v>
      </c>
      <c r="E206" s="26" t="s">
        <v>9845</v>
      </c>
      <c r="F206" s="91" t="s">
        <v>9853</v>
      </c>
      <c r="G206" s="91" t="s">
        <v>10022</v>
      </c>
      <c r="H206" s="91" t="s">
        <v>194</v>
      </c>
      <c r="I206" s="183">
        <v>4</v>
      </c>
      <c r="J206" s="91" t="s">
        <v>9853</v>
      </c>
      <c r="K206" s="26" t="s">
        <v>31</v>
      </c>
      <c r="L206" s="183">
        <v>4</v>
      </c>
      <c r="M206" s="218">
        <f t="shared" si="8"/>
        <v>520</v>
      </c>
      <c r="N206" s="27"/>
      <c r="O206" s="24" t="s">
        <v>32</v>
      </c>
    </row>
    <row r="207" s="1" customFormat="1" ht="18.75" spans="1:15">
      <c r="A207" s="216">
        <v>202</v>
      </c>
      <c r="B207" s="26" t="s">
        <v>23</v>
      </c>
      <c r="C207" s="26" t="s">
        <v>24</v>
      </c>
      <c r="D207" s="26" t="s">
        <v>25</v>
      </c>
      <c r="E207" s="26" t="s">
        <v>9845</v>
      </c>
      <c r="F207" s="91" t="s">
        <v>9853</v>
      </c>
      <c r="G207" s="91" t="s">
        <v>1109</v>
      </c>
      <c r="H207" s="91" t="s">
        <v>51</v>
      </c>
      <c r="I207" s="183">
        <v>3</v>
      </c>
      <c r="J207" s="91" t="s">
        <v>9853</v>
      </c>
      <c r="K207" s="26" t="s">
        <v>31</v>
      </c>
      <c r="L207" s="183">
        <v>3</v>
      </c>
      <c r="M207" s="218">
        <f>L207*312</f>
        <v>936</v>
      </c>
      <c r="N207" s="27"/>
      <c r="O207" s="24" t="s">
        <v>32</v>
      </c>
    </row>
    <row r="208" s="1" customFormat="1" ht="18.75" spans="1:15">
      <c r="A208" s="216">
        <v>203</v>
      </c>
      <c r="B208" s="26" t="s">
        <v>23</v>
      </c>
      <c r="C208" s="26" t="s">
        <v>24</v>
      </c>
      <c r="D208" s="26" t="s">
        <v>25</v>
      </c>
      <c r="E208" s="26" t="s">
        <v>9845</v>
      </c>
      <c r="F208" s="91" t="s">
        <v>9853</v>
      </c>
      <c r="G208" s="91" t="s">
        <v>10023</v>
      </c>
      <c r="H208" s="91" t="s">
        <v>47</v>
      </c>
      <c r="I208" s="183">
        <v>1</v>
      </c>
      <c r="J208" s="91" t="s">
        <v>9853</v>
      </c>
      <c r="K208" s="26" t="s">
        <v>31</v>
      </c>
      <c r="L208" s="183">
        <v>1</v>
      </c>
      <c r="M208" s="218">
        <f>L208*312</f>
        <v>312</v>
      </c>
      <c r="N208" s="27"/>
      <c r="O208" s="24" t="s">
        <v>32</v>
      </c>
    </row>
    <row r="209" s="1" customFormat="1" ht="18.75" spans="1:15">
      <c r="A209" s="216">
        <v>204</v>
      </c>
      <c r="B209" s="26" t="s">
        <v>23</v>
      </c>
      <c r="C209" s="26" t="s">
        <v>24</v>
      </c>
      <c r="D209" s="26" t="s">
        <v>25</v>
      </c>
      <c r="E209" s="26" t="s">
        <v>9845</v>
      </c>
      <c r="F209" s="91" t="s">
        <v>9853</v>
      </c>
      <c r="G209" s="91" t="s">
        <v>10024</v>
      </c>
      <c r="H209" s="91" t="s">
        <v>194</v>
      </c>
      <c r="I209" s="183">
        <v>1</v>
      </c>
      <c r="J209" s="91" t="s">
        <v>9853</v>
      </c>
      <c r="K209" s="26" t="s">
        <v>31</v>
      </c>
      <c r="L209" s="183">
        <v>1</v>
      </c>
      <c r="M209" s="218">
        <f>L209*130</f>
        <v>130</v>
      </c>
      <c r="N209" s="27"/>
      <c r="O209" s="24" t="s">
        <v>32</v>
      </c>
    </row>
    <row r="210" s="1" customFormat="1" ht="18.75" spans="1:15">
      <c r="A210" s="216">
        <v>205</v>
      </c>
      <c r="B210" s="26" t="s">
        <v>23</v>
      </c>
      <c r="C210" s="26" t="s">
        <v>24</v>
      </c>
      <c r="D210" s="26" t="s">
        <v>25</v>
      </c>
      <c r="E210" s="26" t="s">
        <v>9845</v>
      </c>
      <c r="F210" s="91" t="s">
        <v>9853</v>
      </c>
      <c r="G210" s="91" t="s">
        <v>9941</v>
      </c>
      <c r="H210" s="91" t="s">
        <v>194</v>
      </c>
      <c r="I210" s="183">
        <v>6</v>
      </c>
      <c r="J210" s="91" t="s">
        <v>9853</v>
      </c>
      <c r="K210" s="26" t="s">
        <v>31</v>
      </c>
      <c r="L210" s="183">
        <v>6</v>
      </c>
      <c r="M210" s="218">
        <f>L210*130</f>
        <v>780</v>
      </c>
      <c r="N210" s="27"/>
      <c r="O210" s="24" t="s">
        <v>32</v>
      </c>
    </row>
    <row r="211" s="1" customFormat="1" ht="18.75" spans="1:15">
      <c r="A211" s="216">
        <v>206</v>
      </c>
      <c r="B211" s="26" t="s">
        <v>23</v>
      </c>
      <c r="C211" s="26" t="s">
        <v>24</v>
      </c>
      <c r="D211" s="26" t="s">
        <v>25</v>
      </c>
      <c r="E211" s="26" t="s">
        <v>9845</v>
      </c>
      <c r="F211" s="91" t="s">
        <v>9853</v>
      </c>
      <c r="G211" s="91" t="s">
        <v>10025</v>
      </c>
      <c r="H211" s="91" t="s">
        <v>194</v>
      </c>
      <c r="I211" s="183">
        <v>5</v>
      </c>
      <c r="J211" s="91" t="s">
        <v>9853</v>
      </c>
      <c r="K211" s="26" t="s">
        <v>31</v>
      </c>
      <c r="L211" s="183">
        <v>5</v>
      </c>
      <c r="M211" s="218">
        <f>L211*130</f>
        <v>650</v>
      </c>
      <c r="N211" s="27"/>
      <c r="O211" s="24" t="s">
        <v>32</v>
      </c>
    </row>
    <row r="212" s="1" customFormat="1" ht="18.75" spans="1:15">
      <c r="A212" s="216">
        <v>207</v>
      </c>
      <c r="B212" s="26" t="s">
        <v>23</v>
      </c>
      <c r="C212" s="26" t="s">
        <v>24</v>
      </c>
      <c r="D212" s="26" t="s">
        <v>25</v>
      </c>
      <c r="E212" s="26" t="s">
        <v>9845</v>
      </c>
      <c r="F212" s="91" t="s">
        <v>9853</v>
      </c>
      <c r="G212" s="91" t="s">
        <v>10026</v>
      </c>
      <c r="H212" s="91" t="s">
        <v>51</v>
      </c>
      <c r="I212" s="183">
        <v>3</v>
      </c>
      <c r="J212" s="91" t="s">
        <v>9853</v>
      </c>
      <c r="K212" s="26" t="s">
        <v>31</v>
      </c>
      <c r="L212" s="183">
        <v>3</v>
      </c>
      <c r="M212" s="218">
        <f>L212*312</f>
        <v>936</v>
      </c>
      <c r="N212" s="27"/>
      <c r="O212" s="24" t="s">
        <v>32</v>
      </c>
    </row>
    <row r="213" s="1" customFormat="1" ht="18.75" spans="1:15">
      <c r="A213" s="216">
        <v>208</v>
      </c>
      <c r="B213" s="26" t="s">
        <v>23</v>
      </c>
      <c r="C213" s="26" t="s">
        <v>24</v>
      </c>
      <c r="D213" s="26" t="s">
        <v>25</v>
      </c>
      <c r="E213" s="26" t="s">
        <v>9845</v>
      </c>
      <c r="F213" s="91" t="s">
        <v>9853</v>
      </c>
      <c r="G213" s="91" t="s">
        <v>9418</v>
      </c>
      <c r="H213" s="91" t="s">
        <v>51</v>
      </c>
      <c r="I213" s="183">
        <v>4</v>
      </c>
      <c r="J213" s="91" t="s">
        <v>9853</v>
      </c>
      <c r="K213" s="26" t="s">
        <v>31</v>
      </c>
      <c r="L213" s="183">
        <v>4</v>
      </c>
      <c r="M213" s="218">
        <f>L213*312</f>
        <v>1248</v>
      </c>
      <c r="N213" s="27"/>
      <c r="O213" s="24" t="s">
        <v>32</v>
      </c>
    </row>
    <row r="214" s="1" customFormat="1" ht="18.75" spans="1:15">
      <c r="A214" s="216">
        <v>209</v>
      </c>
      <c r="B214" s="26" t="s">
        <v>23</v>
      </c>
      <c r="C214" s="26" t="s">
        <v>24</v>
      </c>
      <c r="D214" s="26" t="s">
        <v>25</v>
      </c>
      <c r="E214" s="26" t="s">
        <v>9845</v>
      </c>
      <c r="F214" s="91" t="s">
        <v>9853</v>
      </c>
      <c r="G214" s="91" t="s">
        <v>10027</v>
      </c>
      <c r="H214" s="91" t="s">
        <v>194</v>
      </c>
      <c r="I214" s="183">
        <v>4</v>
      </c>
      <c r="J214" s="91" t="s">
        <v>9853</v>
      </c>
      <c r="K214" s="26" t="s">
        <v>31</v>
      </c>
      <c r="L214" s="183">
        <v>4</v>
      </c>
      <c r="M214" s="218">
        <f>L214*130</f>
        <v>520</v>
      </c>
      <c r="N214" s="27"/>
      <c r="O214" s="24" t="s">
        <v>32</v>
      </c>
    </row>
    <row r="215" s="1" customFormat="1" ht="18.75" spans="1:15">
      <c r="A215" s="216">
        <v>210</v>
      </c>
      <c r="B215" s="26" t="s">
        <v>23</v>
      </c>
      <c r="C215" s="26" t="s">
        <v>24</v>
      </c>
      <c r="D215" s="26" t="s">
        <v>25</v>
      </c>
      <c r="E215" s="26" t="s">
        <v>9845</v>
      </c>
      <c r="F215" s="91" t="s">
        <v>9853</v>
      </c>
      <c r="G215" s="91" t="s">
        <v>10028</v>
      </c>
      <c r="H215" s="91" t="s">
        <v>194</v>
      </c>
      <c r="I215" s="183">
        <v>4</v>
      </c>
      <c r="J215" s="91" t="s">
        <v>9853</v>
      </c>
      <c r="K215" s="26" t="s">
        <v>31</v>
      </c>
      <c r="L215" s="183">
        <v>4</v>
      </c>
      <c r="M215" s="218">
        <f>L215*130</f>
        <v>520</v>
      </c>
      <c r="N215" s="27"/>
      <c r="O215" s="24" t="s">
        <v>32</v>
      </c>
    </row>
    <row r="216" s="1" customFormat="1" ht="18.75" spans="1:15">
      <c r="A216" s="216">
        <v>211</v>
      </c>
      <c r="B216" s="26" t="s">
        <v>23</v>
      </c>
      <c r="C216" s="26" t="s">
        <v>24</v>
      </c>
      <c r="D216" s="26" t="s">
        <v>25</v>
      </c>
      <c r="E216" s="26" t="s">
        <v>9845</v>
      </c>
      <c r="F216" s="91" t="s">
        <v>9853</v>
      </c>
      <c r="G216" s="91" t="s">
        <v>1073</v>
      </c>
      <c r="H216" s="91" t="s">
        <v>194</v>
      </c>
      <c r="I216" s="183">
        <v>2</v>
      </c>
      <c r="J216" s="91" t="s">
        <v>9853</v>
      </c>
      <c r="K216" s="26" t="s">
        <v>31</v>
      </c>
      <c r="L216" s="183">
        <v>2</v>
      </c>
      <c r="M216" s="218">
        <f>L216*130</f>
        <v>260</v>
      </c>
      <c r="N216" s="27"/>
      <c r="O216" s="24" t="s">
        <v>32</v>
      </c>
    </row>
    <row r="217" s="1" customFormat="1" ht="18.75" spans="1:15">
      <c r="A217" s="216">
        <v>212</v>
      </c>
      <c r="B217" s="26" t="s">
        <v>23</v>
      </c>
      <c r="C217" s="26" t="s">
        <v>24</v>
      </c>
      <c r="D217" s="26" t="s">
        <v>25</v>
      </c>
      <c r="E217" s="26" t="s">
        <v>9845</v>
      </c>
      <c r="F217" s="91" t="s">
        <v>9853</v>
      </c>
      <c r="G217" s="91" t="s">
        <v>9872</v>
      </c>
      <c r="H217" s="91" t="s">
        <v>194</v>
      </c>
      <c r="I217" s="183">
        <v>9</v>
      </c>
      <c r="J217" s="91" t="s">
        <v>9853</v>
      </c>
      <c r="K217" s="26" t="s">
        <v>31</v>
      </c>
      <c r="L217" s="183">
        <v>9</v>
      </c>
      <c r="M217" s="218">
        <f>L217*130</f>
        <v>1170</v>
      </c>
      <c r="N217" s="27"/>
      <c r="O217" s="24" t="s">
        <v>32</v>
      </c>
    </row>
    <row r="218" s="1" customFormat="1" ht="18.75" spans="1:15">
      <c r="A218" s="216">
        <v>213</v>
      </c>
      <c r="B218" s="26" t="s">
        <v>23</v>
      </c>
      <c r="C218" s="26" t="s">
        <v>24</v>
      </c>
      <c r="D218" s="26" t="s">
        <v>25</v>
      </c>
      <c r="E218" s="26" t="s">
        <v>9845</v>
      </c>
      <c r="F218" s="91" t="s">
        <v>9853</v>
      </c>
      <c r="G218" s="91" t="s">
        <v>10029</v>
      </c>
      <c r="H218" s="91" t="s">
        <v>194</v>
      </c>
      <c r="I218" s="183">
        <v>1</v>
      </c>
      <c r="J218" s="91" t="s">
        <v>9853</v>
      </c>
      <c r="K218" s="26" t="s">
        <v>31</v>
      </c>
      <c r="L218" s="183">
        <v>1</v>
      </c>
      <c r="M218" s="218">
        <f>L218*130</f>
        <v>130</v>
      </c>
      <c r="N218" s="27"/>
      <c r="O218" s="24" t="s">
        <v>32</v>
      </c>
    </row>
    <row r="219" s="1" customFormat="1" ht="18.75" spans="1:15">
      <c r="A219" s="216">
        <v>214</v>
      </c>
      <c r="B219" s="26" t="s">
        <v>23</v>
      </c>
      <c r="C219" s="26" t="s">
        <v>24</v>
      </c>
      <c r="D219" s="26" t="s">
        <v>25</v>
      </c>
      <c r="E219" s="26" t="s">
        <v>9845</v>
      </c>
      <c r="F219" s="91" t="s">
        <v>9853</v>
      </c>
      <c r="G219" s="91" t="s">
        <v>10030</v>
      </c>
      <c r="H219" s="91" t="s">
        <v>51</v>
      </c>
      <c r="I219" s="183">
        <v>2</v>
      </c>
      <c r="J219" s="91" t="s">
        <v>9853</v>
      </c>
      <c r="K219" s="26" t="s">
        <v>31</v>
      </c>
      <c r="L219" s="183">
        <v>2</v>
      </c>
      <c r="M219" s="218">
        <f>L219*312</f>
        <v>624</v>
      </c>
      <c r="N219" s="27"/>
      <c r="O219" s="24" t="s">
        <v>32</v>
      </c>
    </row>
    <row r="220" s="1" customFormat="1" ht="18.75" spans="1:15">
      <c r="A220" s="216">
        <v>215</v>
      </c>
      <c r="B220" s="26" t="s">
        <v>23</v>
      </c>
      <c r="C220" s="26" t="s">
        <v>24</v>
      </c>
      <c r="D220" s="26" t="s">
        <v>25</v>
      </c>
      <c r="E220" s="26" t="s">
        <v>9845</v>
      </c>
      <c r="F220" s="91" t="s">
        <v>9853</v>
      </c>
      <c r="G220" s="91" t="s">
        <v>10031</v>
      </c>
      <c r="H220" s="91" t="s">
        <v>194</v>
      </c>
      <c r="I220" s="183">
        <v>4</v>
      </c>
      <c r="J220" s="91" t="s">
        <v>9853</v>
      </c>
      <c r="K220" s="26" t="s">
        <v>31</v>
      </c>
      <c r="L220" s="183">
        <v>4</v>
      </c>
      <c r="M220" s="218">
        <f>L220*130</f>
        <v>520</v>
      </c>
      <c r="N220" s="27"/>
      <c r="O220" s="24" t="s">
        <v>32</v>
      </c>
    </row>
    <row r="221" s="1" customFormat="1" ht="18.75" spans="1:15">
      <c r="A221" s="216">
        <v>216</v>
      </c>
      <c r="B221" s="26" t="s">
        <v>23</v>
      </c>
      <c r="C221" s="26" t="s">
        <v>24</v>
      </c>
      <c r="D221" s="26" t="s">
        <v>25</v>
      </c>
      <c r="E221" s="26" t="s">
        <v>9845</v>
      </c>
      <c r="F221" s="91" t="s">
        <v>9853</v>
      </c>
      <c r="G221" s="91" t="s">
        <v>10032</v>
      </c>
      <c r="H221" s="91" t="s">
        <v>194</v>
      </c>
      <c r="I221" s="183">
        <v>3</v>
      </c>
      <c r="J221" s="91" t="s">
        <v>9853</v>
      </c>
      <c r="K221" s="26" t="s">
        <v>9970</v>
      </c>
      <c r="L221" s="183">
        <v>3</v>
      </c>
      <c r="M221" s="218">
        <f>L221*130</f>
        <v>390</v>
      </c>
      <c r="N221" s="27"/>
      <c r="O221" s="24" t="s">
        <v>32</v>
      </c>
    </row>
    <row r="222" s="1" customFormat="1" ht="18.75" spans="1:15">
      <c r="A222" s="216">
        <v>217</v>
      </c>
      <c r="B222" s="26" t="s">
        <v>23</v>
      </c>
      <c r="C222" s="26" t="s">
        <v>24</v>
      </c>
      <c r="D222" s="26" t="s">
        <v>25</v>
      </c>
      <c r="E222" s="26" t="s">
        <v>9845</v>
      </c>
      <c r="F222" s="91" t="s">
        <v>9853</v>
      </c>
      <c r="G222" s="91" t="s">
        <v>10033</v>
      </c>
      <c r="H222" s="91" t="s">
        <v>194</v>
      </c>
      <c r="I222" s="183">
        <v>6</v>
      </c>
      <c r="J222" s="91" t="s">
        <v>9853</v>
      </c>
      <c r="K222" s="26" t="s">
        <v>9970</v>
      </c>
      <c r="L222" s="183">
        <v>6</v>
      </c>
      <c r="M222" s="218">
        <f>L222*130</f>
        <v>780</v>
      </c>
      <c r="N222" s="27"/>
      <c r="O222" s="24" t="s">
        <v>32</v>
      </c>
    </row>
    <row r="223" s="1" customFormat="1" ht="18.75" spans="1:15">
      <c r="A223" s="216">
        <v>218</v>
      </c>
      <c r="B223" s="26" t="s">
        <v>23</v>
      </c>
      <c r="C223" s="26" t="s">
        <v>24</v>
      </c>
      <c r="D223" s="26" t="s">
        <v>25</v>
      </c>
      <c r="E223" s="26" t="s">
        <v>9845</v>
      </c>
      <c r="F223" s="91" t="s">
        <v>9853</v>
      </c>
      <c r="G223" s="91" t="s">
        <v>1073</v>
      </c>
      <c r="H223" s="91" t="s">
        <v>47</v>
      </c>
      <c r="I223" s="183">
        <v>1</v>
      </c>
      <c r="J223" s="91" t="s">
        <v>9853</v>
      </c>
      <c r="K223" s="26" t="s">
        <v>9970</v>
      </c>
      <c r="L223" s="183">
        <v>1</v>
      </c>
      <c r="M223" s="218">
        <f>L223*312</f>
        <v>312</v>
      </c>
      <c r="N223" s="27"/>
      <c r="O223" s="24" t="s">
        <v>32</v>
      </c>
    </row>
    <row r="224" s="1" customFormat="1" ht="18.75" spans="1:15">
      <c r="A224" s="216">
        <v>219</v>
      </c>
      <c r="B224" s="26" t="s">
        <v>23</v>
      </c>
      <c r="C224" s="26" t="s">
        <v>24</v>
      </c>
      <c r="D224" s="26" t="s">
        <v>10034</v>
      </c>
      <c r="E224" s="26" t="s">
        <v>9989</v>
      </c>
      <c r="F224" s="91" t="s">
        <v>9853</v>
      </c>
      <c r="G224" s="91" t="s">
        <v>10035</v>
      </c>
      <c r="H224" s="91" t="s">
        <v>51</v>
      </c>
      <c r="I224" s="183">
        <v>4</v>
      </c>
      <c r="J224" s="91" t="s">
        <v>9853</v>
      </c>
      <c r="K224" s="26" t="s">
        <v>31</v>
      </c>
      <c r="L224" s="183">
        <v>4</v>
      </c>
      <c r="M224" s="218">
        <f>L224*312</f>
        <v>1248</v>
      </c>
      <c r="N224" s="27"/>
      <c r="O224" s="24" t="s">
        <v>32</v>
      </c>
    </row>
    <row r="225" s="1" customFormat="1" ht="18.75" spans="1:15">
      <c r="A225" s="216">
        <v>220</v>
      </c>
      <c r="B225" s="26" t="s">
        <v>23</v>
      </c>
      <c r="C225" s="26" t="s">
        <v>24</v>
      </c>
      <c r="D225" s="26" t="s">
        <v>10034</v>
      </c>
      <c r="E225" s="26" t="s">
        <v>9989</v>
      </c>
      <c r="F225" s="91" t="s">
        <v>9853</v>
      </c>
      <c r="G225" s="91" t="s">
        <v>10036</v>
      </c>
      <c r="H225" s="91" t="s">
        <v>47</v>
      </c>
      <c r="I225" s="183">
        <v>1</v>
      </c>
      <c r="J225" s="91" t="s">
        <v>9853</v>
      </c>
      <c r="K225" s="26" t="s">
        <v>31</v>
      </c>
      <c r="L225" s="183">
        <v>1</v>
      </c>
      <c r="M225" s="218">
        <f>L225*312</f>
        <v>312</v>
      </c>
      <c r="N225" s="27"/>
      <c r="O225" s="24" t="s">
        <v>32</v>
      </c>
    </row>
    <row r="226" s="1" customFormat="1" ht="18.75" spans="1:15">
      <c r="A226" s="216">
        <v>221</v>
      </c>
      <c r="B226" s="26" t="s">
        <v>23</v>
      </c>
      <c r="C226" s="26" t="s">
        <v>24</v>
      </c>
      <c r="D226" s="26" t="s">
        <v>10034</v>
      </c>
      <c r="E226" s="26" t="s">
        <v>9989</v>
      </c>
      <c r="F226" s="91" t="s">
        <v>9853</v>
      </c>
      <c r="G226" s="91" t="s">
        <v>10037</v>
      </c>
      <c r="H226" s="91" t="s">
        <v>194</v>
      </c>
      <c r="I226" s="183">
        <v>4</v>
      </c>
      <c r="J226" s="91" t="s">
        <v>9853</v>
      </c>
      <c r="K226" s="26" t="s">
        <v>31</v>
      </c>
      <c r="L226" s="91">
        <v>4</v>
      </c>
      <c r="M226" s="218">
        <f t="shared" ref="M226:M232" si="9">L226*130</f>
        <v>520</v>
      </c>
      <c r="N226" s="104"/>
      <c r="O226" s="24" t="s">
        <v>32</v>
      </c>
    </row>
    <row r="227" s="1" customFormat="1" ht="18.75" spans="1:15">
      <c r="A227" s="216">
        <v>222</v>
      </c>
      <c r="B227" s="26" t="s">
        <v>23</v>
      </c>
      <c r="C227" s="26" t="s">
        <v>24</v>
      </c>
      <c r="D227" s="26" t="s">
        <v>25</v>
      </c>
      <c r="E227" s="26" t="s">
        <v>9845</v>
      </c>
      <c r="F227" s="91" t="s">
        <v>9853</v>
      </c>
      <c r="G227" s="91" t="s">
        <v>10038</v>
      </c>
      <c r="H227" s="91" t="s">
        <v>194</v>
      </c>
      <c r="I227" s="183">
        <v>4</v>
      </c>
      <c r="J227" s="91" t="s">
        <v>9853</v>
      </c>
      <c r="K227" s="27" t="s">
        <v>10039</v>
      </c>
      <c r="L227" s="183">
        <v>4</v>
      </c>
      <c r="M227" s="218">
        <f t="shared" si="9"/>
        <v>520</v>
      </c>
      <c r="N227" s="27"/>
      <c r="O227" s="24" t="s">
        <v>32</v>
      </c>
    </row>
    <row r="228" s="1" customFormat="1" ht="18.75" spans="1:15">
      <c r="A228" s="216">
        <v>223</v>
      </c>
      <c r="B228" s="216" t="s">
        <v>23</v>
      </c>
      <c r="C228" s="216" t="s">
        <v>24</v>
      </c>
      <c r="D228" s="216" t="s">
        <v>25</v>
      </c>
      <c r="E228" s="216" t="s">
        <v>9845</v>
      </c>
      <c r="F228" s="91" t="s">
        <v>9853</v>
      </c>
      <c r="G228" s="91" t="s">
        <v>10040</v>
      </c>
      <c r="H228" s="91" t="s">
        <v>194</v>
      </c>
      <c r="I228" s="183">
        <v>2</v>
      </c>
      <c r="J228" s="91" t="s">
        <v>9853</v>
      </c>
      <c r="K228" s="26" t="s">
        <v>31</v>
      </c>
      <c r="L228" s="183">
        <v>2</v>
      </c>
      <c r="M228" s="218">
        <f t="shared" si="9"/>
        <v>260</v>
      </c>
      <c r="N228" s="27"/>
      <c r="O228" s="24" t="s">
        <v>32</v>
      </c>
    </row>
    <row r="229" s="1" customFormat="1" ht="18.75" spans="1:15">
      <c r="A229" s="216">
        <v>224</v>
      </c>
      <c r="B229" s="216" t="s">
        <v>23</v>
      </c>
      <c r="C229" s="216" t="s">
        <v>24</v>
      </c>
      <c r="D229" s="216" t="s">
        <v>25</v>
      </c>
      <c r="E229" s="216" t="s">
        <v>9845</v>
      </c>
      <c r="F229" s="91" t="s">
        <v>9853</v>
      </c>
      <c r="G229" s="91" t="s">
        <v>10041</v>
      </c>
      <c r="H229" s="91" t="s">
        <v>194</v>
      </c>
      <c r="I229" s="183">
        <v>4</v>
      </c>
      <c r="J229" s="91" t="s">
        <v>9853</v>
      </c>
      <c r="K229" s="26" t="s">
        <v>31</v>
      </c>
      <c r="L229" s="183">
        <v>4</v>
      </c>
      <c r="M229" s="218">
        <f t="shared" si="9"/>
        <v>520</v>
      </c>
      <c r="N229" s="27"/>
      <c r="O229" s="24" t="s">
        <v>32</v>
      </c>
    </row>
    <row r="230" s="1" customFormat="1" ht="18.75" spans="1:15">
      <c r="A230" s="216">
        <v>225</v>
      </c>
      <c r="B230" s="216" t="s">
        <v>23</v>
      </c>
      <c r="C230" s="216" t="s">
        <v>24</v>
      </c>
      <c r="D230" s="216" t="s">
        <v>25</v>
      </c>
      <c r="E230" s="216" t="s">
        <v>9845</v>
      </c>
      <c r="F230" s="91" t="s">
        <v>9853</v>
      </c>
      <c r="G230" s="91" t="s">
        <v>10042</v>
      </c>
      <c r="H230" s="91" t="s">
        <v>194</v>
      </c>
      <c r="I230" s="183">
        <v>5</v>
      </c>
      <c r="J230" s="91" t="s">
        <v>9853</v>
      </c>
      <c r="K230" s="26" t="s">
        <v>31</v>
      </c>
      <c r="L230" s="183">
        <v>5</v>
      </c>
      <c r="M230" s="218">
        <f t="shared" si="9"/>
        <v>650</v>
      </c>
      <c r="N230" s="23"/>
      <c r="O230" s="24" t="s">
        <v>32</v>
      </c>
    </row>
    <row r="231" s="1" customFormat="1" ht="18.75" spans="1:15">
      <c r="A231" s="216">
        <v>226</v>
      </c>
      <c r="B231" s="216" t="s">
        <v>23</v>
      </c>
      <c r="C231" s="216" t="s">
        <v>24</v>
      </c>
      <c r="D231" s="216" t="s">
        <v>25</v>
      </c>
      <c r="E231" s="216" t="s">
        <v>9845</v>
      </c>
      <c r="F231" s="91" t="s">
        <v>9853</v>
      </c>
      <c r="G231" s="91" t="s">
        <v>10043</v>
      </c>
      <c r="H231" s="91" t="s">
        <v>194</v>
      </c>
      <c r="I231" s="183">
        <v>5</v>
      </c>
      <c r="J231" s="91" t="s">
        <v>9853</v>
      </c>
      <c r="K231" s="26" t="s">
        <v>31</v>
      </c>
      <c r="L231" s="183">
        <v>5</v>
      </c>
      <c r="M231" s="218">
        <f t="shared" si="9"/>
        <v>650</v>
      </c>
      <c r="N231" s="27"/>
      <c r="O231" s="24" t="s">
        <v>32</v>
      </c>
    </row>
    <row r="232" s="1" customFormat="1" ht="18.75" spans="1:15">
      <c r="A232" s="216">
        <v>227</v>
      </c>
      <c r="B232" s="216" t="s">
        <v>23</v>
      </c>
      <c r="C232" s="216" t="s">
        <v>24</v>
      </c>
      <c r="D232" s="216" t="s">
        <v>25</v>
      </c>
      <c r="E232" s="216" t="s">
        <v>9845</v>
      </c>
      <c r="F232" s="91" t="s">
        <v>9853</v>
      </c>
      <c r="G232" s="91" t="s">
        <v>10044</v>
      </c>
      <c r="H232" s="91" t="s">
        <v>194</v>
      </c>
      <c r="I232" s="183">
        <v>3</v>
      </c>
      <c r="J232" s="91" t="s">
        <v>9853</v>
      </c>
      <c r="K232" s="26" t="s">
        <v>31</v>
      </c>
      <c r="L232" s="183">
        <v>3</v>
      </c>
      <c r="M232" s="218">
        <f t="shared" si="9"/>
        <v>390</v>
      </c>
      <c r="N232" s="27"/>
      <c r="O232" s="24" t="s">
        <v>32</v>
      </c>
    </row>
    <row r="233" s="1" customFormat="1" ht="18.75" spans="1:15">
      <c r="A233" s="216">
        <v>228</v>
      </c>
      <c r="B233" s="216" t="s">
        <v>23</v>
      </c>
      <c r="C233" s="216" t="s">
        <v>24</v>
      </c>
      <c r="D233" s="216" t="s">
        <v>25</v>
      </c>
      <c r="E233" s="216" t="s">
        <v>9845</v>
      </c>
      <c r="F233" s="91" t="s">
        <v>9853</v>
      </c>
      <c r="G233" s="91" t="s">
        <v>10045</v>
      </c>
      <c r="H233" s="91" t="s">
        <v>51</v>
      </c>
      <c r="I233" s="183">
        <v>4</v>
      </c>
      <c r="J233" s="91" t="s">
        <v>9853</v>
      </c>
      <c r="K233" s="26" t="s">
        <v>31</v>
      </c>
      <c r="L233" s="183">
        <v>4</v>
      </c>
      <c r="M233" s="218">
        <f>L233*312</f>
        <v>1248</v>
      </c>
      <c r="N233" s="27"/>
      <c r="O233" s="24" t="s">
        <v>32</v>
      </c>
    </row>
    <row r="234" s="1" customFormat="1" ht="18.75" spans="1:15">
      <c r="A234" s="216">
        <v>229</v>
      </c>
      <c r="B234" s="216" t="s">
        <v>23</v>
      </c>
      <c r="C234" s="216" t="s">
        <v>24</v>
      </c>
      <c r="D234" s="216" t="s">
        <v>25</v>
      </c>
      <c r="E234" s="216" t="s">
        <v>9845</v>
      </c>
      <c r="F234" s="91" t="s">
        <v>9853</v>
      </c>
      <c r="G234" s="91" t="s">
        <v>10046</v>
      </c>
      <c r="H234" s="91" t="s">
        <v>194</v>
      </c>
      <c r="I234" s="183">
        <v>3</v>
      </c>
      <c r="J234" s="91" t="s">
        <v>9853</v>
      </c>
      <c r="K234" s="26" t="s">
        <v>31</v>
      </c>
      <c r="L234" s="183">
        <v>3</v>
      </c>
      <c r="M234" s="218">
        <f>L234*130</f>
        <v>390</v>
      </c>
      <c r="N234" s="23"/>
      <c r="O234" s="24" t="s">
        <v>32</v>
      </c>
    </row>
    <row r="235" s="1" customFormat="1" ht="18.75" spans="1:15">
      <c r="A235" s="216">
        <v>230</v>
      </c>
      <c r="B235" s="216" t="s">
        <v>23</v>
      </c>
      <c r="C235" s="216" t="s">
        <v>24</v>
      </c>
      <c r="D235" s="216" t="s">
        <v>25</v>
      </c>
      <c r="E235" s="216" t="s">
        <v>9845</v>
      </c>
      <c r="F235" s="91" t="s">
        <v>9853</v>
      </c>
      <c r="G235" s="91" t="s">
        <v>10047</v>
      </c>
      <c r="H235" s="91" t="s">
        <v>194</v>
      </c>
      <c r="I235" s="183">
        <v>3</v>
      </c>
      <c r="J235" s="91" t="s">
        <v>9853</v>
      </c>
      <c r="K235" s="26" t="s">
        <v>31</v>
      </c>
      <c r="L235" s="183">
        <v>3</v>
      </c>
      <c r="M235" s="218">
        <f>L235*130</f>
        <v>390</v>
      </c>
      <c r="N235" s="23"/>
      <c r="O235" s="24" t="s">
        <v>32</v>
      </c>
    </row>
    <row r="236" s="1" customFormat="1" ht="18.75" spans="1:15">
      <c r="A236" s="216">
        <v>231</v>
      </c>
      <c r="B236" s="216" t="s">
        <v>23</v>
      </c>
      <c r="C236" s="216" t="s">
        <v>24</v>
      </c>
      <c r="D236" s="216" t="s">
        <v>25</v>
      </c>
      <c r="E236" s="216" t="s">
        <v>9845</v>
      </c>
      <c r="F236" s="91" t="s">
        <v>9853</v>
      </c>
      <c r="G236" s="91" t="s">
        <v>10048</v>
      </c>
      <c r="H236" s="91" t="s">
        <v>194</v>
      </c>
      <c r="I236" s="183">
        <v>5</v>
      </c>
      <c r="J236" s="91" t="s">
        <v>9853</v>
      </c>
      <c r="K236" s="26" t="s">
        <v>31</v>
      </c>
      <c r="L236" s="183">
        <v>5</v>
      </c>
      <c r="M236" s="218">
        <f>L236*130</f>
        <v>650</v>
      </c>
      <c r="N236" s="23"/>
      <c r="O236" s="24" t="s">
        <v>32</v>
      </c>
    </row>
    <row r="237" s="1" customFormat="1" ht="18.75" spans="1:15">
      <c r="A237" s="216">
        <v>232</v>
      </c>
      <c r="B237" s="216" t="s">
        <v>23</v>
      </c>
      <c r="C237" s="216" t="s">
        <v>24</v>
      </c>
      <c r="D237" s="216" t="s">
        <v>25</v>
      </c>
      <c r="E237" s="216" t="s">
        <v>9845</v>
      </c>
      <c r="F237" s="91" t="s">
        <v>9853</v>
      </c>
      <c r="G237" s="91" t="s">
        <v>10049</v>
      </c>
      <c r="H237" s="91" t="s">
        <v>51</v>
      </c>
      <c r="I237" s="183">
        <v>2</v>
      </c>
      <c r="J237" s="91" t="s">
        <v>9853</v>
      </c>
      <c r="K237" s="26" t="s">
        <v>31</v>
      </c>
      <c r="L237" s="183">
        <v>2</v>
      </c>
      <c r="M237" s="218">
        <f>L237*312</f>
        <v>624</v>
      </c>
      <c r="N237" s="23"/>
      <c r="O237" s="24" t="s">
        <v>32</v>
      </c>
    </row>
    <row r="238" s="1" customFormat="1" ht="18.75" spans="1:15">
      <c r="A238" s="216">
        <v>233</v>
      </c>
      <c r="B238" s="216" t="s">
        <v>23</v>
      </c>
      <c r="C238" s="216" t="s">
        <v>24</v>
      </c>
      <c r="D238" s="216" t="s">
        <v>25</v>
      </c>
      <c r="E238" s="216" t="s">
        <v>9845</v>
      </c>
      <c r="F238" s="91" t="s">
        <v>9853</v>
      </c>
      <c r="G238" s="91" t="s">
        <v>10050</v>
      </c>
      <c r="H238" s="91" t="s">
        <v>194</v>
      </c>
      <c r="I238" s="183">
        <v>4</v>
      </c>
      <c r="J238" s="91" t="s">
        <v>9853</v>
      </c>
      <c r="K238" s="26" t="s">
        <v>31</v>
      </c>
      <c r="L238" s="183">
        <v>4</v>
      </c>
      <c r="M238" s="218">
        <f>L238*130</f>
        <v>520</v>
      </c>
      <c r="N238" s="23"/>
      <c r="O238" s="24" t="s">
        <v>32</v>
      </c>
    </row>
    <row r="239" s="1" customFormat="1" ht="18.75" spans="1:15">
      <c r="A239" s="216">
        <v>234</v>
      </c>
      <c r="B239" s="216" t="s">
        <v>23</v>
      </c>
      <c r="C239" s="216" t="s">
        <v>24</v>
      </c>
      <c r="D239" s="216" t="s">
        <v>25</v>
      </c>
      <c r="E239" s="216" t="s">
        <v>9845</v>
      </c>
      <c r="F239" s="91" t="s">
        <v>9853</v>
      </c>
      <c r="G239" s="91" t="s">
        <v>10051</v>
      </c>
      <c r="H239" s="91" t="s">
        <v>194</v>
      </c>
      <c r="I239" s="183">
        <v>5</v>
      </c>
      <c r="J239" s="91" t="s">
        <v>9853</v>
      </c>
      <c r="K239" s="26" t="s">
        <v>31</v>
      </c>
      <c r="L239" s="183">
        <v>5</v>
      </c>
      <c r="M239" s="218">
        <f>L239*130</f>
        <v>650</v>
      </c>
      <c r="N239" s="23"/>
      <c r="O239" s="24" t="s">
        <v>32</v>
      </c>
    </row>
    <row r="240" s="1" customFormat="1" ht="18.75" spans="1:15">
      <c r="A240" s="216">
        <v>235</v>
      </c>
      <c r="B240" s="216" t="s">
        <v>23</v>
      </c>
      <c r="C240" s="216" t="s">
        <v>24</v>
      </c>
      <c r="D240" s="216" t="s">
        <v>25</v>
      </c>
      <c r="E240" s="216" t="s">
        <v>9845</v>
      </c>
      <c r="F240" s="91" t="s">
        <v>9853</v>
      </c>
      <c r="G240" s="91" t="s">
        <v>9872</v>
      </c>
      <c r="H240" s="91" t="s">
        <v>194</v>
      </c>
      <c r="I240" s="183">
        <v>6</v>
      </c>
      <c r="J240" s="91" t="s">
        <v>9853</v>
      </c>
      <c r="K240" s="26" t="s">
        <v>31</v>
      </c>
      <c r="L240" s="183">
        <v>6</v>
      </c>
      <c r="M240" s="218">
        <f>L240*130</f>
        <v>780</v>
      </c>
      <c r="N240" s="23"/>
      <c r="O240" s="24" t="s">
        <v>32</v>
      </c>
    </row>
    <row r="241" s="1" customFormat="1" ht="18.75" spans="1:15">
      <c r="A241" s="216">
        <v>236</v>
      </c>
      <c r="B241" s="216" t="s">
        <v>23</v>
      </c>
      <c r="C241" s="216" t="s">
        <v>24</v>
      </c>
      <c r="D241" s="216" t="s">
        <v>25</v>
      </c>
      <c r="E241" s="216" t="s">
        <v>9845</v>
      </c>
      <c r="F241" s="91" t="s">
        <v>9853</v>
      </c>
      <c r="G241" s="91" t="s">
        <v>10052</v>
      </c>
      <c r="H241" s="91" t="s">
        <v>194</v>
      </c>
      <c r="I241" s="183">
        <v>1</v>
      </c>
      <c r="J241" s="91" t="s">
        <v>9853</v>
      </c>
      <c r="K241" s="26" t="s">
        <v>31</v>
      </c>
      <c r="L241" s="183">
        <v>1</v>
      </c>
      <c r="M241" s="218">
        <f>L241*130</f>
        <v>130</v>
      </c>
      <c r="N241" s="23"/>
      <c r="O241" s="24" t="s">
        <v>32</v>
      </c>
    </row>
    <row r="242" s="1" customFormat="1" ht="18.75" spans="1:15">
      <c r="A242" s="216">
        <v>237</v>
      </c>
      <c r="B242" s="216" t="s">
        <v>23</v>
      </c>
      <c r="C242" s="216" t="s">
        <v>24</v>
      </c>
      <c r="D242" s="216" t="s">
        <v>25</v>
      </c>
      <c r="E242" s="216" t="s">
        <v>9845</v>
      </c>
      <c r="F242" s="91" t="s">
        <v>9853</v>
      </c>
      <c r="G242" s="91" t="s">
        <v>10053</v>
      </c>
      <c r="H242" s="91" t="s">
        <v>51</v>
      </c>
      <c r="I242" s="183">
        <v>4</v>
      </c>
      <c r="J242" s="91" t="s">
        <v>9853</v>
      </c>
      <c r="K242" s="26" t="s">
        <v>31</v>
      </c>
      <c r="L242" s="183">
        <v>4</v>
      </c>
      <c r="M242" s="218">
        <f>L242*312</f>
        <v>1248</v>
      </c>
      <c r="N242" s="23"/>
      <c r="O242" s="24" t="s">
        <v>32</v>
      </c>
    </row>
    <row r="243" s="1" customFormat="1" ht="18.75" spans="1:15">
      <c r="A243" s="216">
        <v>238</v>
      </c>
      <c r="B243" s="216" t="s">
        <v>23</v>
      </c>
      <c r="C243" s="216" t="s">
        <v>24</v>
      </c>
      <c r="D243" s="216" t="s">
        <v>25</v>
      </c>
      <c r="E243" s="216" t="s">
        <v>9845</v>
      </c>
      <c r="F243" s="91" t="s">
        <v>9853</v>
      </c>
      <c r="G243" s="91" t="s">
        <v>10054</v>
      </c>
      <c r="H243" s="91" t="s">
        <v>194</v>
      </c>
      <c r="I243" s="183">
        <v>4</v>
      </c>
      <c r="J243" s="91" t="s">
        <v>9853</v>
      </c>
      <c r="K243" s="26" t="s">
        <v>31</v>
      </c>
      <c r="L243" s="183">
        <v>4</v>
      </c>
      <c r="M243" s="218">
        <f>L243*130</f>
        <v>520</v>
      </c>
      <c r="N243" s="23"/>
      <c r="O243" s="24" t="s">
        <v>32</v>
      </c>
    </row>
    <row r="244" s="1" customFormat="1" ht="18.75" spans="1:15">
      <c r="A244" s="216">
        <v>239</v>
      </c>
      <c r="B244" s="216" t="s">
        <v>23</v>
      </c>
      <c r="C244" s="216" t="s">
        <v>24</v>
      </c>
      <c r="D244" s="216" t="s">
        <v>25</v>
      </c>
      <c r="E244" s="216" t="s">
        <v>9845</v>
      </c>
      <c r="F244" s="91" t="s">
        <v>9853</v>
      </c>
      <c r="G244" s="91" t="s">
        <v>10055</v>
      </c>
      <c r="H244" s="91" t="s">
        <v>51</v>
      </c>
      <c r="I244" s="183">
        <v>2</v>
      </c>
      <c r="J244" s="91" t="s">
        <v>9853</v>
      </c>
      <c r="K244" s="26" t="s">
        <v>31</v>
      </c>
      <c r="L244" s="183">
        <v>2</v>
      </c>
      <c r="M244" s="218">
        <f>L244*312</f>
        <v>624</v>
      </c>
      <c r="N244" s="23"/>
      <c r="O244" s="24" t="s">
        <v>32</v>
      </c>
    </row>
    <row r="245" s="1" customFormat="1" ht="18.75" spans="1:15">
      <c r="A245" s="216">
        <v>240</v>
      </c>
      <c r="B245" s="216" t="s">
        <v>23</v>
      </c>
      <c r="C245" s="216" t="s">
        <v>24</v>
      </c>
      <c r="D245" s="216" t="s">
        <v>25</v>
      </c>
      <c r="E245" s="216" t="s">
        <v>9845</v>
      </c>
      <c r="F245" s="91" t="s">
        <v>9853</v>
      </c>
      <c r="G245" s="91" t="s">
        <v>10056</v>
      </c>
      <c r="H245" s="91" t="s">
        <v>194</v>
      </c>
      <c r="I245" s="183">
        <v>4</v>
      </c>
      <c r="J245" s="91" t="s">
        <v>9853</v>
      </c>
      <c r="K245" s="26" t="s">
        <v>31</v>
      </c>
      <c r="L245" s="183">
        <v>4</v>
      </c>
      <c r="M245" s="218">
        <f>L245*130</f>
        <v>520</v>
      </c>
      <c r="N245" s="23"/>
      <c r="O245" s="24" t="s">
        <v>32</v>
      </c>
    </row>
    <row r="246" s="1" customFormat="1" ht="18.75" spans="1:15">
      <c r="A246" s="216">
        <v>241</v>
      </c>
      <c r="B246" s="216" t="s">
        <v>23</v>
      </c>
      <c r="C246" s="216" t="s">
        <v>24</v>
      </c>
      <c r="D246" s="216" t="s">
        <v>25</v>
      </c>
      <c r="E246" s="216" t="s">
        <v>9845</v>
      </c>
      <c r="F246" s="91" t="s">
        <v>9853</v>
      </c>
      <c r="G246" s="91" t="s">
        <v>10057</v>
      </c>
      <c r="H246" s="91" t="s">
        <v>194</v>
      </c>
      <c r="I246" s="183">
        <v>3</v>
      </c>
      <c r="J246" s="91" t="s">
        <v>9853</v>
      </c>
      <c r="K246" s="26" t="s">
        <v>31</v>
      </c>
      <c r="L246" s="183">
        <v>3</v>
      </c>
      <c r="M246" s="218">
        <f>L246*130</f>
        <v>390</v>
      </c>
      <c r="N246" s="23"/>
      <c r="O246" s="24" t="s">
        <v>32</v>
      </c>
    </row>
    <row r="247" s="1" customFormat="1" ht="18.75" spans="1:15">
      <c r="A247" s="216">
        <v>242</v>
      </c>
      <c r="B247" s="216" t="s">
        <v>23</v>
      </c>
      <c r="C247" s="216" t="s">
        <v>24</v>
      </c>
      <c r="D247" s="216" t="s">
        <v>25</v>
      </c>
      <c r="E247" s="216" t="s">
        <v>9845</v>
      </c>
      <c r="F247" s="91" t="s">
        <v>9853</v>
      </c>
      <c r="G247" s="91" t="s">
        <v>10058</v>
      </c>
      <c r="H247" s="91" t="s">
        <v>194</v>
      </c>
      <c r="I247" s="183">
        <v>5</v>
      </c>
      <c r="J247" s="91" t="s">
        <v>9853</v>
      </c>
      <c r="K247" s="26" t="s">
        <v>31</v>
      </c>
      <c r="L247" s="183">
        <v>5</v>
      </c>
      <c r="M247" s="218">
        <f>L247*130</f>
        <v>650</v>
      </c>
      <c r="N247" s="23"/>
      <c r="O247" s="24" t="s">
        <v>32</v>
      </c>
    </row>
    <row r="248" s="1" customFormat="1" ht="18.75" spans="1:15">
      <c r="A248" s="216">
        <v>243</v>
      </c>
      <c r="B248" s="216" t="s">
        <v>23</v>
      </c>
      <c r="C248" s="216" t="s">
        <v>24</v>
      </c>
      <c r="D248" s="216" t="s">
        <v>25</v>
      </c>
      <c r="E248" s="216" t="s">
        <v>9845</v>
      </c>
      <c r="F248" s="91" t="s">
        <v>9853</v>
      </c>
      <c r="G248" s="91" t="s">
        <v>10059</v>
      </c>
      <c r="H248" s="91" t="s">
        <v>194</v>
      </c>
      <c r="I248" s="183">
        <v>2</v>
      </c>
      <c r="J248" s="91" t="s">
        <v>9853</v>
      </c>
      <c r="K248" s="26" t="s">
        <v>31</v>
      </c>
      <c r="L248" s="183">
        <v>2</v>
      </c>
      <c r="M248" s="218">
        <f>L248*130</f>
        <v>260</v>
      </c>
      <c r="N248" s="23"/>
      <c r="O248" s="24" t="s">
        <v>32</v>
      </c>
    </row>
    <row r="249" s="1" customFormat="1" ht="18.75" spans="1:15">
      <c r="A249" s="216">
        <v>244</v>
      </c>
      <c r="B249" s="216" t="s">
        <v>23</v>
      </c>
      <c r="C249" s="216" t="s">
        <v>24</v>
      </c>
      <c r="D249" s="216" t="s">
        <v>25</v>
      </c>
      <c r="E249" s="216" t="s">
        <v>9845</v>
      </c>
      <c r="F249" s="91" t="s">
        <v>9853</v>
      </c>
      <c r="G249" s="91" t="s">
        <v>10060</v>
      </c>
      <c r="H249" s="91" t="s">
        <v>51</v>
      </c>
      <c r="I249" s="183">
        <v>4</v>
      </c>
      <c r="J249" s="91" t="s">
        <v>9853</v>
      </c>
      <c r="K249" s="26" t="s">
        <v>31</v>
      </c>
      <c r="L249" s="183">
        <v>4</v>
      </c>
      <c r="M249" s="218">
        <f>L249*312</f>
        <v>1248</v>
      </c>
      <c r="N249" s="23"/>
      <c r="O249" s="24" t="s">
        <v>32</v>
      </c>
    </row>
    <row r="250" s="1" customFormat="1" ht="18.75" spans="1:15">
      <c r="A250" s="216">
        <v>245</v>
      </c>
      <c r="B250" s="216" t="s">
        <v>23</v>
      </c>
      <c r="C250" s="216" t="s">
        <v>24</v>
      </c>
      <c r="D250" s="216" t="s">
        <v>25</v>
      </c>
      <c r="E250" s="216" t="s">
        <v>9845</v>
      </c>
      <c r="F250" s="91" t="s">
        <v>9853</v>
      </c>
      <c r="G250" s="91" t="s">
        <v>10061</v>
      </c>
      <c r="H250" s="91" t="s">
        <v>194</v>
      </c>
      <c r="I250" s="183">
        <v>5</v>
      </c>
      <c r="J250" s="91" t="s">
        <v>9853</v>
      </c>
      <c r="K250" s="26" t="s">
        <v>31</v>
      </c>
      <c r="L250" s="183">
        <v>5</v>
      </c>
      <c r="M250" s="218">
        <f>L250*130</f>
        <v>650</v>
      </c>
      <c r="N250" s="23"/>
      <c r="O250" s="24" t="s">
        <v>32</v>
      </c>
    </row>
    <row r="251" s="1" customFormat="1" ht="18.75" spans="1:15">
      <c r="A251" s="216">
        <v>246</v>
      </c>
      <c r="B251" s="216" t="s">
        <v>23</v>
      </c>
      <c r="C251" s="216" t="s">
        <v>24</v>
      </c>
      <c r="D251" s="216" t="s">
        <v>25</v>
      </c>
      <c r="E251" s="216" t="s">
        <v>9845</v>
      </c>
      <c r="F251" s="91" t="s">
        <v>9853</v>
      </c>
      <c r="G251" s="91" t="s">
        <v>10062</v>
      </c>
      <c r="H251" s="91" t="s">
        <v>194</v>
      </c>
      <c r="I251" s="183">
        <v>4</v>
      </c>
      <c r="J251" s="91" t="s">
        <v>9853</v>
      </c>
      <c r="K251" s="26" t="s">
        <v>31</v>
      </c>
      <c r="L251" s="183">
        <v>4</v>
      </c>
      <c r="M251" s="218">
        <f>L251*130</f>
        <v>520</v>
      </c>
      <c r="N251" s="23"/>
      <c r="O251" s="24" t="s">
        <v>32</v>
      </c>
    </row>
    <row r="252" s="1" customFormat="1" ht="18.75" spans="1:15">
      <c r="A252" s="216">
        <v>247</v>
      </c>
      <c r="B252" s="216" t="s">
        <v>23</v>
      </c>
      <c r="C252" s="216" t="s">
        <v>24</v>
      </c>
      <c r="D252" s="216" t="s">
        <v>25</v>
      </c>
      <c r="E252" s="216" t="s">
        <v>9845</v>
      </c>
      <c r="F252" s="91" t="s">
        <v>9853</v>
      </c>
      <c r="G252" s="91" t="s">
        <v>10063</v>
      </c>
      <c r="H252" s="91" t="s">
        <v>194</v>
      </c>
      <c r="I252" s="183">
        <v>5</v>
      </c>
      <c r="J252" s="91" t="s">
        <v>9853</v>
      </c>
      <c r="K252" s="26" t="s">
        <v>31</v>
      </c>
      <c r="L252" s="183">
        <v>5</v>
      </c>
      <c r="M252" s="218">
        <f>L252*130</f>
        <v>650</v>
      </c>
      <c r="N252" s="23"/>
      <c r="O252" s="24" t="s">
        <v>32</v>
      </c>
    </row>
    <row r="253" s="1" customFormat="1" ht="18.75" spans="1:15">
      <c r="A253" s="216">
        <v>248</v>
      </c>
      <c r="B253" s="216" t="s">
        <v>23</v>
      </c>
      <c r="C253" s="216" t="s">
        <v>24</v>
      </c>
      <c r="D253" s="216" t="s">
        <v>25</v>
      </c>
      <c r="E253" s="216" t="s">
        <v>9845</v>
      </c>
      <c r="F253" s="91" t="s">
        <v>9853</v>
      </c>
      <c r="G253" s="91" t="s">
        <v>10064</v>
      </c>
      <c r="H253" s="91" t="s">
        <v>47</v>
      </c>
      <c r="I253" s="183">
        <v>1</v>
      </c>
      <c r="J253" s="91" t="s">
        <v>9853</v>
      </c>
      <c r="K253" s="26" t="s">
        <v>31</v>
      </c>
      <c r="L253" s="183">
        <v>1</v>
      </c>
      <c r="M253" s="218">
        <f>L253*312</f>
        <v>312</v>
      </c>
      <c r="N253" s="23"/>
      <c r="O253" s="24" t="s">
        <v>32</v>
      </c>
    </row>
    <row r="254" s="1" customFormat="1" ht="18.75" spans="1:15">
      <c r="A254" s="216">
        <v>249</v>
      </c>
      <c r="B254" s="216" t="s">
        <v>23</v>
      </c>
      <c r="C254" s="216" t="s">
        <v>24</v>
      </c>
      <c r="D254" s="216" t="s">
        <v>25</v>
      </c>
      <c r="E254" s="216" t="s">
        <v>9845</v>
      </c>
      <c r="F254" s="91" t="s">
        <v>9853</v>
      </c>
      <c r="G254" s="91" t="s">
        <v>10065</v>
      </c>
      <c r="H254" s="91" t="s">
        <v>194</v>
      </c>
      <c r="I254" s="183">
        <v>1</v>
      </c>
      <c r="J254" s="91" t="s">
        <v>9853</v>
      </c>
      <c r="K254" s="26" t="s">
        <v>31</v>
      </c>
      <c r="L254" s="183">
        <v>1</v>
      </c>
      <c r="M254" s="218">
        <f t="shared" ref="M254:M272" si="10">L254*130</f>
        <v>130</v>
      </c>
      <c r="N254" s="23"/>
      <c r="O254" s="24" t="s">
        <v>32</v>
      </c>
    </row>
    <row r="255" s="1" customFormat="1" ht="18.75" spans="1:15">
      <c r="A255" s="216">
        <v>250</v>
      </c>
      <c r="B255" s="216" t="s">
        <v>23</v>
      </c>
      <c r="C255" s="216" t="s">
        <v>24</v>
      </c>
      <c r="D255" s="216" t="s">
        <v>25</v>
      </c>
      <c r="E255" s="216" t="s">
        <v>9845</v>
      </c>
      <c r="F255" s="91" t="s">
        <v>9853</v>
      </c>
      <c r="G255" s="91" t="s">
        <v>10066</v>
      </c>
      <c r="H255" s="91" t="s">
        <v>194</v>
      </c>
      <c r="I255" s="183">
        <v>2</v>
      </c>
      <c r="J255" s="91" t="s">
        <v>9853</v>
      </c>
      <c r="K255" s="26" t="s">
        <v>31</v>
      </c>
      <c r="L255" s="183">
        <v>2</v>
      </c>
      <c r="M255" s="218">
        <f t="shared" si="10"/>
        <v>260</v>
      </c>
      <c r="N255" s="23"/>
      <c r="O255" s="24" t="s">
        <v>32</v>
      </c>
    </row>
    <row r="256" s="1" customFormat="1" ht="18.75" spans="1:15">
      <c r="A256" s="216">
        <v>251</v>
      </c>
      <c r="B256" s="216" t="s">
        <v>23</v>
      </c>
      <c r="C256" s="216" t="s">
        <v>24</v>
      </c>
      <c r="D256" s="216" t="s">
        <v>25</v>
      </c>
      <c r="E256" s="216" t="s">
        <v>9845</v>
      </c>
      <c r="F256" s="91" t="s">
        <v>9853</v>
      </c>
      <c r="G256" s="91" t="s">
        <v>10067</v>
      </c>
      <c r="H256" s="91" t="s">
        <v>194</v>
      </c>
      <c r="I256" s="183">
        <v>5</v>
      </c>
      <c r="J256" s="91" t="s">
        <v>9853</v>
      </c>
      <c r="K256" s="26" t="s">
        <v>31</v>
      </c>
      <c r="L256" s="183">
        <v>5</v>
      </c>
      <c r="M256" s="218">
        <f t="shared" si="10"/>
        <v>650</v>
      </c>
      <c r="N256" s="23"/>
      <c r="O256" s="24" t="s">
        <v>32</v>
      </c>
    </row>
    <row r="257" s="1" customFormat="1" ht="18.75" spans="1:15">
      <c r="A257" s="216">
        <v>252</v>
      </c>
      <c r="B257" s="216" t="s">
        <v>23</v>
      </c>
      <c r="C257" s="216" t="s">
        <v>24</v>
      </c>
      <c r="D257" s="216" t="s">
        <v>25</v>
      </c>
      <c r="E257" s="216" t="s">
        <v>9845</v>
      </c>
      <c r="F257" s="91" t="s">
        <v>9853</v>
      </c>
      <c r="G257" s="91" t="s">
        <v>10068</v>
      </c>
      <c r="H257" s="91" t="s">
        <v>194</v>
      </c>
      <c r="I257" s="183">
        <v>5</v>
      </c>
      <c r="J257" s="91" t="s">
        <v>9853</v>
      </c>
      <c r="K257" s="26" t="s">
        <v>31</v>
      </c>
      <c r="L257" s="183">
        <v>5</v>
      </c>
      <c r="M257" s="218">
        <f t="shared" si="10"/>
        <v>650</v>
      </c>
      <c r="N257" s="23"/>
      <c r="O257" s="24" t="s">
        <v>32</v>
      </c>
    </row>
    <row r="258" s="1" customFormat="1" ht="18.75" spans="1:15">
      <c r="A258" s="216">
        <v>253</v>
      </c>
      <c r="B258" s="216" t="s">
        <v>23</v>
      </c>
      <c r="C258" s="216" t="s">
        <v>24</v>
      </c>
      <c r="D258" s="216" t="s">
        <v>25</v>
      </c>
      <c r="E258" s="216" t="s">
        <v>9845</v>
      </c>
      <c r="F258" s="91" t="s">
        <v>9853</v>
      </c>
      <c r="G258" s="91" t="s">
        <v>1075</v>
      </c>
      <c r="H258" s="91" t="s">
        <v>194</v>
      </c>
      <c r="I258" s="183">
        <v>4</v>
      </c>
      <c r="J258" s="91" t="s">
        <v>9853</v>
      </c>
      <c r="K258" s="26" t="s">
        <v>31</v>
      </c>
      <c r="L258" s="183">
        <v>4</v>
      </c>
      <c r="M258" s="218">
        <f t="shared" si="10"/>
        <v>520</v>
      </c>
      <c r="N258" s="23"/>
      <c r="O258" s="24" t="s">
        <v>32</v>
      </c>
    </row>
    <row r="259" s="1" customFormat="1" ht="18.75" spans="1:15">
      <c r="A259" s="216">
        <v>254</v>
      </c>
      <c r="B259" s="216" t="s">
        <v>23</v>
      </c>
      <c r="C259" s="216" t="s">
        <v>24</v>
      </c>
      <c r="D259" s="216" t="s">
        <v>25</v>
      </c>
      <c r="E259" s="216" t="s">
        <v>9845</v>
      </c>
      <c r="F259" s="91" t="s">
        <v>9853</v>
      </c>
      <c r="G259" s="91" t="s">
        <v>10069</v>
      </c>
      <c r="H259" s="91" t="s">
        <v>194</v>
      </c>
      <c r="I259" s="183">
        <v>2</v>
      </c>
      <c r="J259" s="91" t="s">
        <v>9853</v>
      </c>
      <c r="K259" s="26" t="s">
        <v>31</v>
      </c>
      <c r="L259" s="183">
        <v>2</v>
      </c>
      <c r="M259" s="218">
        <f t="shared" si="10"/>
        <v>260</v>
      </c>
      <c r="N259" s="23"/>
      <c r="O259" s="24" t="s">
        <v>32</v>
      </c>
    </row>
    <row r="260" s="1" customFormat="1" ht="18.75" spans="1:15">
      <c r="A260" s="216">
        <v>255</v>
      </c>
      <c r="B260" s="216" t="s">
        <v>23</v>
      </c>
      <c r="C260" s="216" t="s">
        <v>24</v>
      </c>
      <c r="D260" s="216" t="s">
        <v>25</v>
      </c>
      <c r="E260" s="216" t="s">
        <v>9845</v>
      </c>
      <c r="F260" s="91" t="s">
        <v>9853</v>
      </c>
      <c r="G260" s="91" t="s">
        <v>10070</v>
      </c>
      <c r="H260" s="91" t="s">
        <v>194</v>
      </c>
      <c r="I260" s="183">
        <v>2</v>
      </c>
      <c r="J260" s="91" t="s">
        <v>9853</v>
      </c>
      <c r="K260" s="26" t="s">
        <v>31</v>
      </c>
      <c r="L260" s="183">
        <v>2</v>
      </c>
      <c r="M260" s="218">
        <f t="shared" si="10"/>
        <v>260</v>
      </c>
      <c r="N260" s="23"/>
      <c r="O260" s="24" t="s">
        <v>32</v>
      </c>
    </row>
    <row r="261" s="1" customFormat="1" ht="18.75" spans="1:15">
      <c r="A261" s="216">
        <v>256</v>
      </c>
      <c r="B261" s="216" t="s">
        <v>23</v>
      </c>
      <c r="C261" s="216" t="s">
        <v>24</v>
      </c>
      <c r="D261" s="216" t="s">
        <v>25</v>
      </c>
      <c r="E261" s="216" t="s">
        <v>9845</v>
      </c>
      <c r="F261" s="91" t="s">
        <v>9853</v>
      </c>
      <c r="G261" s="91" t="s">
        <v>10071</v>
      </c>
      <c r="H261" s="91" t="s">
        <v>194</v>
      </c>
      <c r="I261" s="183">
        <v>2</v>
      </c>
      <c r="J261" s="91" t="s">
        <v>9853</v>
      </c>
      <c r="K261" s="26" t="s">
        <v>31</v>
      </c>
      <c r="L261" s="183">
        <v>2</v>
      </c>
      <c r="M261" s="218">
        <f t="shared" si="10"/>
        <v>260</v>
      </c>
      <c r="N261" s="23"/>
      <c r="O261" s="24" t="s">
        <v>32</v>
      </c>
    </row>
    <row r="262" s="1" customFormat="1" ht="18.75" spans="1:15">
      <c r="A262" s="216">
        <v>257</v>
      </c>
      <c r="B262" s="216" t="s">
        <v>23</v>
      </c>
      <c r="C262" s="216" t="s">
        <v>24</v>
      </c>
      <c r="D262" s="216" t="s">
        <v>25</v>
      </c>
      <c r="E262" s="216" t="s">
        <v>9845</v>
      </c>
      <c r="F262" s="91" t="s">
        <v>9853</v>
      </c>
      <c r="G262" s="91" t="s">
        <v>10072</v>
      </c>
      <c r="H262" s="91" t="s">
        <v>194</v>
      </c>
      <c r="I262" s="183">
        <v>3</v>
      </c>
      <c r="J262" s="91" t="s">
        <v>9853</v>
      </c>
      <c r="K262" s="26" t="s">
        <v>31</v>
      </c>
      <c r="L262" s="183">
        <v>3</v>
      </c>
      <c r="M262" s="218">
        <f t="shared" si="10"/>
        <v>390</v>
      </c>
      <c r="N262" s="23"/>
      <c r="O262" s="24" t="s">
        <v>32</v>
      </c>
    </row>
    <row r="263" s="1" customFormat="1" ht="18.75" spans="1:15">
      <c r="A263" s="216">
        <v>258</v>
      </c>
      <c r="B263" s="216" t="s">
        <v>23</v>
      </c>
      <c r="C263" s="216" t="s">
        <v>24</v>
      </c>
      <c r="D263" s="216" t="s">
        <v>25</v>
      </c>
      <c r="E263" s="216" t="s">
        <v>9845</v>
      </c>
      <c r="F263" s="91" t="s">
        <v>9853</v>
      </c>
      <c r="G263" s="91" t="s">
        <v>10073</v>
      </c>
      <c r="H263" s="91" t="s">
        <v>194</v>
      </c>
      <c r="I263" s="183">
        <v>6</v>
      </c>
      <c r="J263" s="91" t="s">
        <v>9853</v>
      </c>
      <c r="K263" s="26" t="s">
        <v>31</v>
      </c>
      <c r="L263" s="183">
        <v>6</v>
      </c>
      <c r="M263" s="218">
        <f t="shared" si="10"/>
        <v>780</v>
      </c>
      <c r="N263" s="23"/>
      <c r="O263" s="24" t="s">
        <v>32</v>
      </c>
    </row>
    <row r="264" s="1" customFormat="1" ht="18.75" spans="1:15">
      <c r="A264" s="216">
        <v>259</v>
      </c>
      <c r="B264" s="216" t="s">
        <v>23</v>
      </c>
      <c r="C264" s="216" t="s">
        <v>24</v>
      </c>
      <c r="D264" s="216" t="s">
        <v>25</v>
      </c>
      <c r="E264" s="216" t="s">
        <v>9845</v>
      </c>
      <c r="F264" s="91" t="s">
        <v>9853</v>
      </c>
      <c r="G264" s="91" t="s">
        <v>10074</v>
      </c>
      <c r="H264" s="91" t="s">
        <v>194</v>
      </c>
      <c r="I264" s="183">
        <v>4</v>
      </c>
      <c r="J264" s="91" t="s">
        <v>9853</v>
      </c>
      <c r="K264" s="26" t="s">
        <v>31</v>
      </c>
      <c r="L264" s="183">
        <v>4</v>
      </c>
      <c r="M264" s="218">
        <f t="shared" si="10"/>
        <v>520</v>
      </c>
      <c r="N264" s="23"/>
      <c r="O264" s="24" t="s">
        <v>32</v>
      </c>
    </row>
    <row r="265" s="1" customFormat="1" ht="18.75" spans="1:15">
      <c r="A265" s="216">
        <v>260</v>
      </c>
      <c r="B265" s="216" t="s">
        <v>23</v>
      </c>
      <c r="C265" s="216" t="s">
        <v>24</v>
      </c>
      <c r="D265" s="216" t="s">
        <v>25</v>
      </c>
      <c r="E265" s="216" t="s">
        <v>9845</v>
      </c>
      <c r="F265" s="91" t="s">
        <v>9853</v>
      </c>
      <c r="G265" s="91" t="s">
        <v>10075</v>
      </c>
      <c r="H265" s="91" t="s">
        <v>194</v>
      </c>
      <c r="I265" s="183">
        <v>4</v>
      </c>
      <c r="J265" s="91" t="s">
        <v>9853</v>
      </c>
      <c r="K265" s="26" t="s">
        <v>31</v>
      </c>
      <c r="L265" s="183">
        <v>4</v>
      </c>
      <c r="M265" s="218">
        <f t="shared" si="10"/>
        <v>520</v>
      </c>
      <c r="N265" s="23"/>
      <c r="O265" s="24" t="s">
        <v>32</v>
      </c>
    </row>
    <row r="266" s="1" customFormat="1" ht="18.75" spans="1:15">
      <c r="A266" s="216">
        <v>261</v>
      </c>
      <c r="B266" s="216" t="s">
        <v>23</v>
      </c>
      <c r="C266" s="216" t="s">
        <v>24</v>
      </c>
      <c r="D266" s="216" t="s">
        <v>25</v>
      </c>
      <c r="E266" s="216" t="s">
        <v>9845</v>
      </c>
      <c r="F266" s="91" t="s">
        <v>9853</v>
      </c>
      <c r="G266" s="91" t="s">
        <v>10076</v>
      </c>
      <c r="H266" s="91" t="s">
        <v>194</v>
      </c>
      <c r="I266" s="183">
        <v>1</v>
      </c>
      <c r="J266" s="91" t="s">
        <v>9853</v>
      </c>
      <c r="K266" s="26" t="s">
        <v>31</v>
      </c>
      <c r="L266" s="183">
        <v>1</v>
      </c>
      <c r="M266" s="218">
        <f t="shared" si="10"/>
        <v>130</v>
      </c>
      <c r="N266" s="23"/>
      <c r="O266" s="24" t="s">
        <v>32</v>
      </c>
    </row>
    <row r="267" s="1" customFormat="1" ht="18.75" spans="1:15">
      <c r="A267" s="216">
        <v>262</v>
      </c>
      <c r="B267" s="216" t="s">
        <v>23</v>
      </c>
      <c r="C267" s="216" t="s">
        <v>24</v>
      </c>
      <c r="D267" s="216" t="s">
        <v>25</v>
      </c>
      <c r="E267" s="216" t="s">
        <v>9845</v>
      </c>
      <c r="F267" s="91" t="s">
        <v>9853</v>
      </c>
      <c r="G267" s="91" t="s">
        <v>10077</v>
      </c>
      <c r="H267" s="91" t="s">
        <v>194</v>
      </c>
      <c r="I267" s="183">
        <v>4</v>
      </c>
      <c r="J267" s="91" t="s">
        <v>9853</v>
      </c>
      <c r="K267" s="26" t="s">
        <v>31</v>
      </c>
      <c r="L267" s="183">
        <v>4</v>
      </c>
      <c r="M267" s="218">
        <f t="shared" si="10"/>
        <v>520</v>
      </c>
      <c r="N267" s="23"/>
      <c r="O267" s="24" t="s">
        <v>32</v>
      </c>
    </row>
    <row r="268" s="1" customFormat="1" ht="18.75" spans="1:15">
      <c r="A268" s="216">
        <v>263</v>
      </c>
      <c r="B268" s="216" t="s">
        <v>23</v>
      </c>
      <c r="C268" s="216" t="s">
        <v>24</v>
      </c>
      <c r="D268" s="216" t="s">
        <v>25</v>
      </c>
      <c r="E268" s="216" t="s">
        <v>9845</v>
      </c>
      <c r="F268" s="91" t="s">
        <v>9853</v>
      </c>
      <c r="G268" s="91" t="s">
        <v>10078</v>
      </c>
      <c r="H268" s="91" t="s">
        <v>194</v>
      </c>
      <c r="I268" s="183">
        <v>2</v>
      </c>
      <c r="J268" s="91" t="s">
        <v>9853</v>
      </c>
      <c r="K268" s="26" t="s">
        <v>31</v>
      </c>
      <c r="L268" s="183">
        <v>2</v>
      </c>
      <c r="M268" s="218">
        <f t="shared" si="10"/>
        <v>260</v>
      </c>
      <c r="N268" s="23"/>
      <c r="O268" s="24" t="s">
        <v>32</v>
      </c>
    </row>
    <row r="269" s="1" customFormat="1" ht="18.75" spans="1:15">
      <c r="A269" s="216">
        <v>264</v>
      </c>
      <c r="B269" s="216" t="s">
        <v>23</v>
      </c>
      <c r="C269" s="216" t="s">
        <v>24</v>
      </c>
      <c r="D269" s="216" t="s">
        <v>25</v>
      </c>
      <c r="E269" s="216" t="s">
        <v>9845</v>
      </c>
      <c r="F269" s="91" t="s">
        <v>9853</v>
      </c>
      <c r="G269" s="91" t="s">
        <v>10079</v>
      </c>
      <c r="H269" s="91" t="s">
        <v>194</v>
      </c>
      <c r="I269" s="183">
        <v>4</v>
      </c>
      <c r="J269" s="91" t="s">
        <v>9853</v>
      </c>
      <c r="K269" s="26" t="s">
        <v>31</v>
      </c>
      <c r="L269" s="183">
        <v>4</v>
      </c>
      <c r="M269" s="218">
        <f t="shared" si="10"/>
        <v>520</v>
      </c>
      <c r="N269" s="23"/>
      <c r="O269" s="24" t="s">
        <v>32</v>
      </c>
    </row>
    <row r="270" s="1" customFormat="1" ht="18.75" spans="1:15">
      <c r="A270" s="216">
        <v>265</v>
      </c>
      <c r="B270" s="216" t="s">
        <v>23</v>
      </c>
      <c r="C270" s="216" t="s">
        <v>24</v>
      </c>
      <c r="D270" s="216" t="s">
        <v>25</v>
      </c>
      <c r="E270" s="216" t="s">
        <v>9845</v>
      </c>
      <c r="F270" s="91" t="s">
        <v>9853</v>
      </c>
      <c r="G270" s="91" t="s">
        <v>159</v>
      </c>
      <c r="H270" s="91" t="s">
        <v>194</v>
      </c>
      <c r="I270" s="183">
        <v>3</v>
      </c>
      <c r="J270" s="91" t="s">
        <v>9853</v>
      </c>
      <c r="K270" s="26" t="s">
        <v>31</v>
      </c>
      <c r="L270" s="183">
        <v>3</v>
      </c>
      <c r="M270" s="218">
        <f t="shared" si="10"/>
        <v>390</v>
      </c>
      <c r="N270" s="23"/>
      <c r="O270" s="24" t="s">
        <v>32</v>
      </c>
    </row>
    <row r="271" s="1" customFormat="1" ht="18.75" spans="1:15">
      <c r="A271" s="216">
        <v>266</v>
      </c>
      <c r="B271" s="216" t="s">
        <v>23</v>
      </c>
      <c r="C271" s="216" t="s">
        <v>24</v>
      </c>
      <c r="D271" s="216" t="s">
        <v>25</v>
      </c>
      <c r="E271" s="216" t="s">
        <v>9845</v>
      </c>
      <c r="F271" s="91" t="s">
        <v>9853</v>
      </c>
      <c r="G271" s="91" t="s">
        <v>10080</v>
      </c>
      <c r="H271" s="91" t="s">
        <v>194</v>
      </c>
      <c r="I271" s="183">
        <v>3</v>
      </c>
      <c r="J271" s="91" t="s">
        <v>9853</v>
      </c>
      <c r="K271" s="26" t="s">
        <v>31</v>
      </c>
      <c r="L271" s="183">
        <v>3</v>
      </c>
      <c r="M271" s="218">
        <f t="shared" si="10"/>
        <v>390</v>
      </c>
      <c r="N271" s="23"/>
      <c r="O271" s="24" t="s">
        <v>32</v>
      </c>
    </row>
    <row r="272" s="1" customFormat="1" ht="18.75" spans="1:15">
      <c r="A272" s="216">
        <v>267</v>
      </c>
      <c r="B272" s="216" t="s">
        <v>23</v>
      </c>
      <c r="C272" s="216" t="s">
        <v>24</v>
      </c>
      <c r="D272" s="216" t="s">
        <v>25</v>
      </c>
      <c r="E272" s="216" t="s">
        <v>9845</v>
      </c>
      <c r="F272" s="91" t="s">
        <v>9853</v>
      </c>
      <c r="G272" s="91" t="s">
        <v>10081</v>
      </c>
      <c r="H272" s="91" t="s">
        <v>194</v>
      </c>
      <c r="I272" s="183">
        <v>3</v>
      </c>
      <c r="J272" s="91" t="s">
        <v>9853</v>
      </c>
      <c r="K272" s="26" t="s">
        <v>31</v>
      </c>
      <c r="L272" s="183">
        <v>3</v>
      </c>
      <c r="M272" s="218">
        <f t="shared" si="10"/>
        <v>390</v>
      </c>
      <c r="N272" s="23"/>
      <c r="O272" s="24" t="s">
        <v>32</v>
      </c>
    </row>
    <row r="273" s="1" customFormat="1" ht="18.75" spans="1:15">
      <c r="A273" s="216">
        <v>268</v>
      </c>
      <c r="B273" s="216" t="s">
        <v>23</v>
      </c>
      <c r="C273" s="216" t="s">
        <v>24</v>
      </c>
      <c r="D273" s="216" t="s">
        <v>25</v>
      </c>
      <c r="E273" s="216" t="s">
        <v>9845</v>
      </c>
      <c r="F273" s="91" t="s">
        <v>9853</v>
      </c>
      <c r="G273" s="91" t="s">
        <v>10082</v>
      </c>
      <c r="H273" s="91" t="s">
        <v>51</v>
      </c>
      <c r="I273" s="183">
        <v>2</v>
      </c>
      <c r="J273" s="91" t="s">
        <v>9853</v>
      </c>
      <c r="K273" s="26" t="s">
        <v>31</v>
      </c>
      <c r="L273" s="183">
        <v>2</v>
      </c>
      <c r="M273" s="218">
        <f>L273*312</f>
        <v>624</v>
      </c>
      <c r="N273" s="23"/>
      <c r="O273" s="24" t="s">
        <v>32</v>
      </c>
    </row>
    <row r="274" s="1" customFormat="1" ht="18.75" spans="1:15">
      <c r="A274" s="216">
        <v>269</v>
      </c>
      <c r="B274" s="216" t="s">
        <v>23</v>
      </c>
      <c r="C274" s="216" t="s">
        <v>24</v>
      </c>
      <c r="D274" s="216" t="s">
        <v>25</v>
      </c>
      <c r="E274" s="216" t="s">
        <v>9845</v>
      </c>
      <c r="F274" s="91" t="s">
        <v>9853</v>
      </c>
      <c r="G274" s="91" t="s">
        <v>10083</v>
      </c>
      <c r="H274" s="91" t="s">
        <v>51</v>
      </c>
      <c r="I274" s="183">
        <v>2</v>
      </c>
      <c r="J274" s="91" t="s">
        <v>9853</v>
      </c>
      <c r="K274" s="26" t="s">
        <v>31</v>
      </c>
      <c r="L274" s="183">
        <v>2</v>
      </c>
      <c r="M274" s="218">
        <f>L274*312</f>
        <v>624</v>
      </c>
      <c r="N274" s="23"/>
      <c r="O274" s="24" t="s">
        <v>32</v>
      </c>
    </row>
    <row r="275" s="1" customFormat="1" ht="18.75" spans="1:15">
      <c r="A275" s="216">
        <v>270</v>
      </c>
      <c r="B275" s="216" t="s">
        <v>23</v>
      </c>
      <c r="C275" s="216" t="s">
        <v>24</v>
      </c>
      <c r="D275" s="216" t="s">
        <v>25</v>
      </c>
      <c r="E275" s="216" t="s">
        <v>9845</v>
      </c>
      <c r="F275" s="91" t="s">
        <v>9853</v>
      </c>
      <c r="G275" s="91" t="s">
        <v>9851</v>
      </c>
      <c r="H275" s="91" t="s">
        <v>194</v>
      </c>
      <c r="I275" s="183">
        <v>4</v>
      </c>
      <c r="J275" s="91" t="s">
        <v>9853</v>
      </c>
      <c r="K275" s="26" t="s">
        <v>31</v>
      </c>
      <c r="L275" s="183">
        <v>4</v>
      </c>
      <c r="M275" s="218">
        <f t="shared" ref="M275:M293" si="11">L275*130</f>
        <v>520</v>
      </c>
      <c r="N275" s="23"/>
      <c r="O275" s="24" t="s">
        <v>32</v>
      </c>
    </row>
    <row r="276" s="1" customFormat="1" ht="18.75" spans="1:15">
      <c r="A276" s="216">
        <v>271</v>
      </c>
      <c r="B276" s="216" t="s">
        <v>23</v>
      </c>
      <c r="C276" s="216" t="s">
        <v>24</v>
      </c>
      <c r="D276" s="216" t="s">
        <v>25</v>
      </c>
      <c r="E276" s="216" t="s">
        <v>9845</v>
      </c>
      <c r="F276" s="91" t="s">
        <v>9853</v>
      </c>
      <c r="G276" s="91" t="s">
        <v>10084</v>
      </c>
      <c r="H276" s="91" t="s">
        <v>194</v>
      </c>
      <c r="I276" s="183">
        <v>2</v>
      </c>
      <c r="J276" s="91" t="s">
        <v>9853</v>
      </c>
      <c r="K276" s="26" t="s">
        <v>31</v>
      </c>
      <c r="L276" s="183">
        <v>2</v>
      </c>
      <c r="M276" s="218">
        <f t="shared" si="11"/>
        <v>260</v>
      </c>
      <c r="N276" s="23"/>
      <c r="O276" s="24" t="s">
        <v>32</v>
      </c>
    </row>
    <row r="277" s="1" customFormat="1" ht="18.75" spans="1:15">
      <c r="A277" s="216">
        <v>272</v>
      </c>
      <c r="B277" s="216" t="s">
        <v>23</v>
      </c>
      <c r="C277" s="216" t="s">
        <v>24</v>
      </c>
      <c r="D277" s="216" t="s">
        <v>25</v>
      </c>
      <c r="E277" s="216" t="s">
        <v>9845</v>
      </c>
      <c r="F277" s="91" t="s">
        <v>9853</v>
      </c>
      <c r="G277" s="91" t="s">
        <v>4030</v>
      </c>
      <c r="H277" s="91" t="s">
        <v>194</v>
      </c>
      <c r="I277" s="183">
        <v>6</v>
      </c>
      <c r="J277" s="91" t="s">
        <v>9853</v>
      </c>
      <c r="K277" s="26" t="s">
        <v>31</v>
      </c>
      <c r="L277" s="183">
        <v>6</v>
      </c>
      <c r="M277" s="218">
        <f t="shared" si="11"/>
        <v>780</v>
      </c>
      <c r="N277" s="23"/>
      <c r="O277" s="24" t="s">
        <v>32</v>
      </c>
    </row>
    <row r="278" s="1" customFormat="1" ht="18.75" spans="1:15">
      <c r="A278" s="216">
        <v>273</v>
      </c>
      <c r="B278" s="216" t="s">
        <v>23</v>
      </c>
      <c r="C278" s="216" t="s">
        <v>24</v>
      </c>
      <c r="D278" s="216" t="s">
        <v>25</v>
      </c>
      <c r="E278" s="216" t="s">
        <v>9845</v>
      </c>
      <c r="F278" s="91" t="s">
        <v>9853</v>
      </c>
      <c r="G278" s="91" t="s">
        <v>10085</v>
      </c>
      <c r="H278" s="91" t="s">
        <v>194</v>
      </c>
      <c r="I278" s="183">
        <v>5</v>
      </c>
      <c r="J278" s="91" t="s">
        <v>9853</v>
      </c>
      <c r="K278" s="26" t="s">
        <v>31</v>
      </c>
      <c r="L278" s="183">
        <v>5</v>
      </c>
      <c r="M278" s="218">
        <f t="shared" si="11"/>
        <v>650</v>
      </c>
      <c r="N278" s="23"/>
      <c r="O278" s="24" t="s">
        <v>32</v>
      </c>
    </row>
    <row r="279" s="1" customFormat="1" ht="18.75" spans="1:15">
      <c r="A279" s="216">
        <v>274</v>
      </c>
      <c r="B279" s="216" t="s">
        <v>23</v>
      </c>
      <c r="C279" s="216" t="s">
        <v>24</v>
      </c>
      <c r="D279" s="216" t="s">
        <v>25</v>
      </c>
      <c r="E279" s="216" t="s">
        <v>9845</v>
      </c>
      <c r="F279" s="91" t="s">
        <v>9853</v>
      </c>
      <c r="G279" s="91" t="s">
        <v>1075</v>
      </c>
      <c r="H279" s="91" t="s">
        <v>194</v>
      </c>
      <c r="I279" s="183">
        <v>2</v>
      </c>
      <c r="J279" s="91" t="s">
        <v>9853</v>
      </c>
      <c r="K279" s="26" t="s">
        <v>31</v>
      </c>
      <c r="L279" s="183">
        <v>2</v>
      </c>
      <c r="M279" s="218">
        <f t="shared" si="11"/>
        <v>260</v>
      </c>
      <c r="N279" s="23"/>
      <c r="O279" s="24" t="s">
        <v>32</v>
      </c>
    </row>
    <row r="280" s="1" customFormat="1" ht="18.75" spans="1:15">
      <c r="A280" s="216">
        <v>275</v>
      </c>
      <c r="B280" s="216" t="s">
        <v>23</v>
      </c>
      <c r="C280" s="216" t="s">
        <v>24</v>
      </c>
      <c r="D280" s="216" t="s">
        <v>25</v>
      </c>
      <c r="E280" s="216" t="s">
        <v>9845</v>
      </c>
      <c r="F280" s="91" t="s">
        <v>9853</v>
      </c>
      <c r="G280" s="91" t="s">
        <v>10086</v>
      </c>
      <c r="H280" s="91" t="s">
        <v>194</v>
      </c>
      <c r="I280" s="183">
        <v>3</v>
      </c>
      <c r="J280" s="91" t="s">
        <v>9853</v>
      </c>
      <c r="K280" s="26" t="s">
        <v>31</v>
      </c>
      <c r="L280" s="183">
        <v>3</v>
      </c>
      <c r="M280" s="218">
        <f t="shared" si="11"/>
        <v>390</v>
      </c>
      <c r="N280" s="23"/>
      <c r="O280" s="24" t="s">
        <v>32</v>
      </c>
    </row>
    <row r="281" s="1" customFormat="1" ht="18.75" spans="1:15">
      <c r="A281" s="216">
        <v>276</v>
      </c>
      <c r="B281" s="216" t="s">
        <v>23</v>
      </c>
      <c r="C281" s="216" t="s">
        <v>24</v>
      </c>
      <c r="D281" s="216" t="s">
        <v>25</v>
      </c>
      <c r="E281" s="216" t="s">
        <v>9845</v>
      </c>
      <c r="F281" s="91" t="s">
        <v>9853</v>
      </c>
      <c r="G281" s="91" t="s">
        <v>9851</v>
      </c>
      <c r="H281" s="91" t="s">
        <v>194</v>
      </c>
      <c r="I281" s="183">
        <v>1</v>
      </c>
      <c r="J281" s="91" t="s">
        <v>9853</v>
      </c>
      <c r="K281" s="26" t="s">
        <v>31</v>
      </c>
      <c r="L281" s="183">
        <v>1</v>
      </c>
      <c r="M281" s="218">
        <f t="shared" si="11"/>
        <v>130</v>
      </c>
      <c r="N281" s="23"/>
      <c r="O281" s="24" t="s">
        <v>32</v>
      </c>
    </row>
    <row r="282" s="1" customFormat="1" ht="18.75" spans="1:15">
      <c r="A282" s="216">
        <v>277</v>
      </c>
      <c r="B282" s="216" t="s">
        <v>23</v>
      </c>
      <c r="C282" s="216" t="s">
        <v>24</v>
      </c>
      <c r="D282" s="216" t="s">
        <v>25</v>
      </c>
      <c r="E282" s="216" t="s">
        <v>9845</v>
      </c>
      <c r="F282" s="91" t="s">
        <v>9853</v>
      </c>
      <c r="G282" s="91" t="s">
        <v>10087</v>
      </c>
      <c r="H282" s="91" t="s">
        <v>194</v>
      </c>
      <c r="I282" s="183">
        <v>4</v>
      </c>
      <c r="J282" s="91" t="s">
        <v>9853</v>
      </c>
      <c r="K282" s="26" t="s">
        <v>31</v>
      </c>
      <c r="L282" s="183">
        <v>4</v>
      </c>
      <c r="M282" s="218">
        <f t="shared" si="11"/>
        <v>520</v>
      </c>
      <c r="N282" s="23"/>
      <c r="O282" s="24" t="s">
        <v>32</v>
      </c>
    </row>
    <row r="283" s="1" customFormat="1" ht="18.75" spans="1:15">
      <c r="A283" s="216">
        <v>278</v>
      </c>
      <c r="B283" s="216" t="s">
        <v>23</v>
      </c>
      <c r="C283" s="216" t="s">
        <v>24</v>
      </c>
      <c r="D283" s="216" t="s">
        <v>25</v>
      </c>
      <c r="E283" s="216" t="s">
        <v>9845</v>
      </c>
      <c r="F283" s="91" t="s">
        <v>9853</v>
      </c>
      <c r="G283" s="91" t="s">
        <v>9957</v>
      </c>
      <c r="H283" s="91" t="s">
        <v>194</v>
      </c>
      <c r="I283" s="183">
        <v>3</v>
      </c>
      <c r="J283" s="91" t="s">
        <v>9853</v>
      </c>
      <c r="K283" s="26" t="s">
        <v>31</v>
      </c>
      <c r="L283" s="183">
        <v>3</v>
      </c>
      <c r="M283" s="218">
        <f t="shared" si="11"/>
        <v>390</v>
      </c>
      <c r="N283" s="23"/>
      <c r="O283" s="24" t="s">
        <v>32</v>
      </c>
    </row>
    <row r="284" s="1" customFormat="1" ht="18.75" spans="1:15">
      <c r="A284" s="216">
        <v>279</v>
      </c>
      <c r="B284" s="216" t="s">
        <v>23</v>
      </c>
      <c r="C284" s="216" t="s">
        <v>24</v>
      </c>
      <c r="D284" s="216" t="s">
        <v>25</v>
      </c>
      <c r="E284" s="216" t="s">
        <v>9845</v>
      </c>
      <c r="F284" s="91" t="s">
        <v>9853</v>
      </c>
      <c r="G284" s="91" t="s">
        <v>10088</v>
      </c>
      <c r="H284" s="91" t="s">
        <v>194</v>
      </c>
      <c r="I284" s="183">
        <v>3</v>
      </c>
      <c r="J284" s="91" t="s">
        <v>9853</v>
      </c>
      <c r="K284" s="26" t="s">
        <v>31</v>
      </c>
      <c r="L284" s="183">
        <v>3</v>
      </c>
      <c r="M284" s="218">
        <f t="shared" si="11"/>
        <v>390</v>
      </c>
      <c r="N284" s="23"/>
      <c r="O284" s="24" t="s">
        <v>32</v>
      </c>
    </row>
    <row r="285" s="1" customFormat="1" ht="18.75" spans="1:15">
      <c r="A285" s="216">
        <v>280</v>
      </c>
      <c r="B285" s="216" t="s">
        <v>23</v>
      </c>
      <c r="C285" s="216" t="s">
        <v>24</v>
      </c>
      <c r="D285" s="216" t="s">
        <v>25</v>
      </c>
      <c r="E285" s="216" t="s">
        <v>9845</v>
      </c>
      <c r="F285" s="91" t="s">
        <v>9853</v>
      </c>
      <c r="G285" s="91" t="s">
        <v>10089</v>
      </c>
      <c r="H285" s="91" t="s">
        <v>194</v>
      </c>
      <c r="I285" s="183">
        <v>3</v>
      </c>
      <c r="J285" s="91" t="s">
        <v>9853</v>
      </c>
      <c r="K285" s="26" t="s">
        <v>31</v>
      </c>
      <c r="L285" s="183">
        <v>3</v>
      </c>
      <c r="M285" s="218">
        <f t="shared" si="11"/>
        <v>390</v>
      </c>
      <c r="N285" s="23"/>
      <c r="O285" s="24" t="s">
        <v>32</v>
      </c>
    </row>
    <row r="286" s="1" customFormat="1" ht="18.75" spans="1:15">
      <c r="A286" s="216">
        <v>281</v>
      </c>
      <c r="B286" s="216" t="s">
        <v>23</v>
      </c>
      <c r="C286" s="216" t="s">
        <v>24</v>
      </c>
      <c r="D286" s="216" t="s">
        <v>25</v>
      </c>
      <c r="E286" s="216" t="s">
        <v>9845</v>
      </c>
      <c r="F286" s="91" t="s">
        <v>9853</v>
      </c>
      <c r="G286" s="91" t="s">
        <v>10090</v>
      </c>
      <c r="H286" s="91" t="s">
        <v>194</v>
      </c>
      <c r="I286" s="183">
        <v>4</v>
      </c>
      <c r="J286" s="91" t="s">
        <v>9853</v>
      </c>
      <c r="K286" s="26" t="s">
        <v>31</v>
      </c>
      <c r="L286" s="183">
        <v>4</v>
      </c>
      <c r="M286" s="218">
        <f t="shared" si="11"/>
        <v>520</v>
      </c>
      <c r="N286" s="23"/>
      <c r="O286" s="24" t="s">
        <v>32</v>
      </c>
    </row>
    <row r="287" s="1" customFormat="1" ht="18.75" spans="1:15">
      <c r="A287" s="216">
        <v>282</v>
      </c>
      <c r="B287" s="216" t="s">
        <v>23</v>
      </c>
      <c r="C287" s="216" t="s">
        <v>24</v>
      </c>
      <c r="D287" s="216" t="s">
        <v>25</v>
      </c>
      <c r="E287" s="216" t="s">
        <v>9845</v>
      </c>
      <c r="F287" s="91" t="s">
        <v>9853</v>
      </c>
      <c r="G287" s="91" t="s">
        <v>10091</v>
      </c>
      <c r="H287" s="91" t="s">
        <v>194</v>
      </c>
      <c r="I287" s="183">
        <v>4</v>
      </c>
      <c r="J287" s="91" t="s">
        <v>9853</v>
      </c>
      <c r="K287" s="26" t="s">
        <v>31</v>
      </c>
      <c r="L287" s="183">
        <v>4</v>
      </c>
      <c r="M287" s="218">
        <f t="shared" si="11"/>
        <v>520</v>
      </c>
      <c r="N287" s="23"/>
      <c r="O287" s="24" t="s">
        <v>32</v>
      </c>
    </row>
    <row r="288" s="1" customFormat="1" ht="18.75" spans="1:15">
      <c r="A288" s="216">
        <v>283</v>
      </c>
      <c r="B288" s="216" t="s">
        <v>23</v>
      </c>
      <c r="C288" s="216" t="s">
        <v>24</v>
      </c>
      <c r="D288" s="216" t="s">
        <v>25</v>
      </c>
      <c r="E288" s="216" t="s">
        <v>9845</v>
      </c>
      <c r="F288" s="91" t="s">
        <v>9853</v>
      </c>
      <c r="G288" s="91" t="s">
        <v>10046</v>
      </c>
      <c r="H288" s="91" t="s">
        <v>194</v>
      </c>
      <c r="I288" s="183">
        <v>3</v>
      </c>
      <c r="J288" s="91" t="s">
        <v>9853</v>
      </c>
      <c r="K288" s="26" t="s">
        <v>31</v>
      </c>
      <c r="L288" s="183">
        <v>3</v>
      </c>
      <c r="M288" s="218">
        <f t="shared" si="11"/>
        <v>390</v>
      </c>
      <c r="N288" s="23"/>
      <c r="O288" s="24" t="s">
        <v>32</v>
      </c>
    </row>
    <row r="289" s="1" customFormat="1" ht="18.75" spans="1:15">
      <c r="A289" s="216">
        <v>284</v>
      </c>
      <c r="B289" s="216" t="s">
        <v>23</v>
      </c>
      <c r="C289" s="216" t="s">
        <v>24</v>
      </c>
      <c r="D289" s="216" t="s">
        <v>25</v>
      </c>
      <c r="E289" s="216" t="s">
        <v>9845</v>
      </c>
      <c r="F289" s="91" t="s">
        <v>9853</v>
      </c>
      <c r="G289" s="91" t="s">
        <v>10092</v>
      </c>
      <c r="H289" s="91" t="s">
        <v>194</v>
      </c>
      <c r="I289" s="183">
        <v>3</v>
      </c>
      <c r="J289" s="91" t="s">
        <v>9853</v>
      </c>
      <c r="K289" s="26" t="s">
        <v>31</v>
      </c>
      <c r="L289" s="183">
        <v>3</v>
      </c>
      <c r="M289" s="218">
        <f t="shared" si="11"/>
        <v>390</v>
      </c>
      <c r="N289" s="23"/>
      <c r="O289" s="24" t="s">
        <v>32</v>
      </c>
    </row>
    <row r="290" s="1" customFormat="1" ht="18.75" spans="1:15">
      <c r="A290" s="216">
        <v>285</v>
      </c>
      <c r="B290" s="216" t="s">
        <v>23</v>
      </c>
      <c r="C290" s="216" t="s">
        <v>24</v>
      </c>
      <c r="D290" s="216" t="s">
        <v>25</v>
      </c>
      <c r="E290" s="216" t="s">
        <v>9845</v>
      </c>
      <c r="F290" s="91" t="s">
        <v>9853</v>
      </c>
      <c r="G290" s="91" t="s">
        <v>9946</v>
      </c>
      <c r="H290" s="91" t="s">
        <v>194</v>
      </c>
      <c r="I290" s="183">
        <v>2</v>
      </c>
      <c r="J290" s="91" t="s">
        <v>9853</v>
      </c>
      <c r="K290" s="26" t="s">
        <v>31</v>
      </c>
      <c r="L290" s="183">
        <v>2</v>
      </c>
      <c r="M290" s="218">
        <f t="shared" si="11"/>
        <v>260</v>
      </c>
      <c r="N290" s="23"/>
      <c r="O290" s="24" t="s">
        <v>32</v>
      </c>
    </row>
    <row r="291" s="1" customFormat="1" ht="18.75" spans="1:15">
      <c r="A291" s="216">
        <v>286</v>
      </c>
      <c r="B291" s="216" t="s">
        <v>23</v>
      </c>
      <c r="C291" s="216" t="s">
        <v>24</v>
      </c>
      <c r="D291" s="216" t="s">
        <v>25</v>
      </c>
      <c r="E291" s="216" t="s">
        <v>9845</v>
      </c>
      <c r="F291" s="91" t="s">
        <v>9853</v>
      </c>
      <c r="G291" s="91" t="s">
        <v>10093</v>
      </c>
      <c r="H291" s="91" t="s">
        <v>194</v>
      </c>
      <c r="I291" s="183">
        <v>3</v>
      </c>
      <c r="J291" s="91" t="s">
        <v>9853</v>
      </c>
      <c r="K291" s="26" t="s">
        <v>31</v>
      </c>
      <c r="L291" s="183">
        <v>3</v>
      </c>
      <c r="M291" s="218">
        <f t="shared" si="11"/>
        <v>390</v>
      </c>
      <c r="N291" s="23"/>
      <c r="O291" s="24" t="s">
        <v>32</v>
      </c>
    </row>
    <row r="292" s="1" customFormat="1" ht="18.75" spans="1:15">
      <c r="A292" s="216">
        <v>287</v>
      </c>
      <c r="B292" s="216" t="s">
        <v>23</v>
      </c>
      <c r="C292" s="216" t="s">
        <v>24</v>
      </c>
      <c r="D292" s="216" t="s">
        <v>25</v>
      </c>
      <c r="E292" s="216" t="s">
        <v>9845</v>
      </c>
      <c r="F292" s="91" t="s">
        <v>9853</v>
      </c>
      <c r="G292" s="91" t="s">
        <v>10094</v>
      </c>
      <c r="H292" s="91" t="s">
        <v>194</v>
      </c>
      <c r="I292" s="183">
        <v>2</v>
      </c>
      <c r="J292" s="91" t="s">
        <v>9853</v>
      </c>
      <c r="K292" s="26" t="s">
        <v>31</v>
      </c>
      <c r="L292" s="183">
        <v>2</v>
      </c>
      <c r="M292" s="218">
        <f t="shared" si="11"/>
        <v>260</v>
      </c>
      <c r="N292" s="23"/>
      <c r="O292" s="24" t="s">
        <v>32</v>
      </c>
    </row>
    <row r="293" s="1" customFormat="1" ht="18.75" spans="1:15">
      <c r="A293" s="216">
        <v>288</v>
      </c>
      <c r="B293" s="216" t="s">
        <v>23</v>
      </c>
      <c r="C293" s="216" t="s">
        <v>24</v>
      </c>
      <c r="D293" s="216" t="s">
        <v>25</v>
      </c>
      <c r="E293" s="216" t="s">
        <v>9845</v>
      </c>
      <c r="F293" s="91" t="s">
        <v>9853</v>
      </c>
      <c r="G293" s="91" t="s">
        <v>10095</v>
      </c>
      <c r="H293" s="91" t="s">
        <v>194</v>
      </c>
      <c r="I293" s="183">
        <v>6</v>
      </c>
      <c r="J293" s="91" t="s">
        <v>9853</v>
      </c>
      <c r="K293" s="26" t="s">
        <v>31</v>
      </c>
      <c r="L293" s="183">
        <v>6</v>
      </c>
      <c r="M293" s="218">
        <f t="shared" si="11"/>
        <v>780</v>
      </c>
      <c r="N293" s="23"/>
      <c r="O293" s="24" t="s">
        <v>32</v>
      </c>
    </row>
    <row r="294" s="1" customFormat="1" ht="18.75" spans="1:15">
      <c r="A294" s="216">
        <v>289</v>
      </c>
      <c r="B294" s="216" t="s">
        <v>23</v>
      </c>
      <c r="C294" s="216" t="s">
        <v>24</v>
      </c>
      <c r="D294" s="216" t="s">
        <v>25</v>
      </c>
      <c r="E294" s="216" t="s">
        <v>9845</v>
      </c>
      <c r="F294" s="91" t="s">
        <v>9853</v>
      </c>
      <c r="G294" s="91" t="s">
        <v>10096</v>
      </c>
      <c r="H294" s="91" t="s">
        <v>47</v>
      </c>
      <c r="I294" s="183">
        <v>1</v>
      </c>
      <c r="J294" s="91" t="s">
        <v>9853</v>
      </c>
      <c r="K294" s="26" t="s">
        <v>31</v>
      </c>
      <c r="L294" s="183">
        <v>1</v>
      </c>
      <c r="M294" s="218">
        <f>L294*312</f>
        <v>312</v>
      </c>
      <c r="N294" s="23"/>
      <c r="O294" s="24" t="s">
        <v>32</v>
      </c>
    </row>
    <row r="295" s="1" customFormat="1" ht="18.75" spans="1:15">
      <c r="A295" s="216">
        <v>290</v>
      </c>
      <c r="B295" s="216" t="s">
        <v>23</v>
      </c>
      <c r="C295" s="216" t="s">
        <v>24</v>
      </c>
      <c r="D295" s="216" t="s">
        <v>25</v>
      </c>
      <c r="E295" s="216" t="s">
        <v>9845</v>
      </c>
      <c r="F295" s="91" t="s">
        <v>9853</v>
      </c>
      <c r="G295" s="91" t="s">
        <v>10097</v>
      </c>
      <c r="H295" s="91" t="s">
        <v>47</v>
      </c>
      <c r="I295" s="183">
        <v>1</v>
      </c>
      <c r="J295" s="91" t="s">
        <v>9853</v>
      </c>
      <c r="K295" s="26" t="s">
        <v>31</v>
      </c>
      <c r="L295" s="183">
        <v>1</v>
      </c>
      <c r="M295" s="218">
        <f>L295*312</f>
        <v>312</v>
      </c>
      <c r="N295" s="23"/>
      <c r="O295" s="24" t="s">
        <v>32</v>
      </c>
    </row>
    <row r="296" s="1" customFormat="1" ht="18.75" spans="1:15">
      <c r="A296" s="216">
        <v>291</v>
      </c>
      <c r="B296" s="216" t="s">
        <v>23</v>
      </c>
      <c r="C296" s="216" t="s">
        <v>24</v>
      </c>
      <c r="D296" s="216" t="s">
        <v>25</v>
      </c>
      <c r="E296" s="216" t="s">
        <v>9845</v>
      </c>
      <c r="F296" s="91" t="s">
        <v>9853</v>
      </c>
      <c r="G296" s="91" t="s">
        <v>1400</v>
      </c>
      <c r="H296" s="91" t="s">
        <v>194</v>
      </c>
      <c r="I296" s="183">
        <v>2</v>
      </c>
      <c r="J296" s="91" t="s">
        <v>9853</v>
      </c>
      <c r="K296" s="26" t="s">
        <v>31</v>
      </c>
      <c r="L296" s="183">
        <v>2</v>
      </c>
      <c r="M296" s="218">
        <f t="shared" ref="M296:M303" si="12">L296*130</f>
        <v>260</v>
      </c>
      <c r="N296" s="23"/>
      <c r="O296" s="24" t="s">
        <v>32</v>
      </c>
    </row>
    <row r="297" s="1" customFormat="1" ht="18.75" spans="1:15">
      <c r="A297" s="216">
        <v>292</v>
      </c>
      <c r="B297" s="216" t="s">
        <v>23</v>
      </c>
      <c r="C297" s="216" t="s">
        <v>24</v>
      </c>
      <c r="D297" s="216" t="s">
        <v>25</v>
      </c>
      <c r="E297" s="216" t="s">
        <v>9845</v>
      </c>
      <c r="F297" s="91" t="s">
        <v>9853</v>
      </c>
      <c r="G297" s="91" t="s">
        <v>10098</v>
      </c>
      <c r="H297" s="91" t="s">
        <v>194</v>
      </c>
      <c r="I297" s="183">
        <v>3</v>
      </c>
      <c r="J297" s="91" t="s">
        <v>9853</v>
      </c>
      <c r="K297" s="26" t="s">
        <v>31</v>
      </c>
      <c r="L297" s="183">
        <v>3</v>
      </c>
      <c r="M297" s="218">
        <f t="shared" si="12"/>
        <v>390</v>
      </c>
      <c r="N297" s="23"/>
      <c r="O297" s="24" t="s">
        <v>32</v>
      </c>
    </row>
    <row r="298" s="1" customFormat="1" ht="18.75" spans="1:15">
      <c r="A298" s="216">
        <v>293</v>
      </c>
      <c r="B298" s="216" t="s">
        <v>23</v>
      </c>
      <c r="C298" s="216" t="s">
        <v>24</v>
      </c>
      <c r="D298" s="216" t="s">
        <v>25</v>
      </c>
      <c r="E298" s="216" t="s">
        <v>9845</v>
      </c>
      <c r="F298" s="91" t="s">
        <v>9853</v>
      </c>
      <c r="G298" s="91" t="s">
        <v>10099</v>
      </c>
      <c r="H298" s="91" t="s">
        <v>194</v>
      </c>
      <c r="I298" s="183">
        <v>2</v>
      </c>
      <c r="J298" s="91" t="s">
        <v>9853</v>
      </c>
      <c r="K298" s="26" t="s">
        <v>31</v>
      </c>
      <c r="L298" s="183">
        <v>2</v>
      </c>
      <c r="M298" s="218">
        <f t="shared" si="12"/>
        <v>260</v>
      </c>
      <c r="N298" s="23"/>
      <c r="O298" s="24" t="s">
        <v>32</v>
      </c>
    </row>
    <row r="299" s="1" customFormat="1" ht="18.75" spans="1:15">
      <c r="A299" s="216">
        <v>294</v>
      </c>
      <c r="B299" s="216" t="s">
        <v>23</v>
      </c>
      <c r="C299" s="216" t="s">
        <v>24</v>
      </c>
      <c r="D299" s="216" t="s">
        <v>25</v>
      </c>
      <c r="E299" s="216" t="s">
        <v>9845</v>
      </c>
      <c r="F299" s="91" t="s">
        <v>9853</v>
      </c>
      <c r="G299" s="91" t="s">
        <v>10100</v>
      </c>
      <c r="H299" s="91" t="s">
        <v>194</v>
      </c>
      <c r="I299" s="183">
        <v>3</v>
      </c>
      <c r="J299" s="91" t="s">
        <v>9853</v>
      </c>
      <c r="K299" s="26" t="s">
        <v>31</v>
      </c>
      <c r="L299" s="183">
        <v>3</v>
      </c>
      <c r="M299" s="218">
        <f t="shared" si="12"/>
        <v>390</v>
      </c>
      <c r="N299" s="23"/>
      <c r="O299" s="24" t="s">
        <v>32</v>
      </c>
    </row>
    <row r="300" s="1" customFormat="1" ht="18.75" spans="1:15">
      <c r="A300" s="216">
        <v>295</v>
      </c>
      <c r="B300" s="216" t="s">
        <v>23</v>
      </c>
      <c r="C300" s="216" t="s">
        <v>24</v>
      </c>
      <c r="D300" s="216" t="s">
        <v>25</v>
      </c>
      <c r="E300" s="216" t="s">
        <v>9845</v>
      </c>
      <c r="F300" s="91" t="s">
        <v>9853</v>
      </c>
      <c r="G300" s="91" t="s">
        <v>6713</v>
      </c>
      <c r="H300" s="91" t="s">
        <v>194</v>
      </c>
      <c r="I300" s="183">
        <v>4</v>
      </c>
      <c r="J300" s="91" t="s">
        <v>9853</v>
      </c>
      <c r="K300" s="26" t="s">
        <v>31</v>
      </c>
      <c r="L300" s="183">
        <v>4</v>
      </c>
      <c r="M300" s="218">
        <f t="shared" si="12"/>
        <v>520</v>
      </c>
      <c r="N300" s="23"/>
      <c r="O300" s="24" t="s">
        <v>32</v>
      </c>
    </row>
    <row r="301" s="1" customFormat="1" ht="18.75" spans="1:15">
      <c r="A301" s="216">
        <v>296</v>
      </c>
      <c r="B301" s="216" t="s">
        <v>23</v>
      </c>
      <c r="C301" s="216" t="s">
        <v>24</v>
      </c>
      <c r="D301" s="216" t="s">
        <v>25</v>
      </c>
      <c r="E301" s="216" t="s">
        <v>9845</v>
      </c>
      <c r="F301" s="91" t="s">
        <v>9853</v>
      </c>
      <c r="G301" s="91" t="s">
        <v>10101</v>
      </c>
      <c r="H301" s="91" t="s">
        <v>194</v>
      </c>
      <c r="I301" s="183">
        <v>5</v>
      </c>
      <c r="J301" s="91" t="s">
        <v>9853</v>
      </c>
      <c r="K301" s="26" t="s">
        <v>31</v>
      </c>
      <c r="L301" s="183">
        <v>5</v>
      </c>
      <c r="M301" s="218">
        <f t="shared" si="12"/>
        <v>650</v>
      </c>
      <c r="N301" s="23"/>
      <c r="O301" s="24" t="s">
        <v>32</v>
      </c>
    </row>
    <row r="302" s="1" customFormat="1" ht="18.75" spans="1:15">
      <c r="A302" s="216">
        <v>297</v>
      </c>
      <c r="B302" s="216" t="s">
        <v>23</v>
      </c>
      <c r="C302" s="216" t="s">
        <v>24</v>
      </c>
      <c r="D302" s="216" t="s">
        <v>25</v>
      </c>
      <c r="E302" s="216" t="s">
        <v>9845</v>
      </c>
      <c r="F302" s="91" t="s">
        <v>9853</v>
      </c>
      <c r="G302" s="91" t="s">
        <v>10102</v>
      </c>
      <c r="H302" s="91" t="s">
        <v>194</v>
      </c>
      <c r="I302" s="183">
        <v>4</v>
      </c>
      <c r="J302" s="91" t="s">
        <v>9853</v>
      </c>
      <c r="K302" s="26" t="s">
        <v>31</v>
      </c>
      <c r="L302" s="183">
        <v>4</v>
      </c>
      <c r="M302" s="218">
        <f t="shared" si="12"/>
        <v>520</v>
      </c>
      <c r="N302" s="23"/>
      <c r="O302" s="24" t="s">
        <v>32</v>
      </c>
    </row>
    <row r="303" s="1" customFormat="1" ht="18.75" spans="1:15">
      <c r="A303" s="216">
        <v>298</v>
      </c>
      <c r="B303" s="216" t="s">
        <v>23</v>
      </c>
      <c r="C303" s="216" t="s">
        <v>24</v>
      </c>
      <c r="D303" s="216" t="s">
        <v>25</v>
      </c>
      <c r="E303" s="216" t="s">
        <v>9845</v>
      </c>
      <c r="F303" s="91" t="s">
        <v>9853</v>
      </c>
      <c r="G303" s="91" t="s">
        <v>10103</v>
      </c>
      <c r="H303" s="91" t="s">
        <v>194</v>
      </c>
      <c r="I303" s="183">
        <v>3</v>
      </c>
      <c r="J303" s="91" t="s">
        <v>9853</v>
      </c>
      <c r="K303" s="26" t="s">
        <v>31</v>
      </c>
      <c r="L303" s="183">
        <v>3</v>
      </c>
      <c r="M303" s="218">
        <f t="shared" si="12"/>
        <v>390</v>
      </c>
      <c r="N303" s="23"/>
      <c r="O303" s="24" t="s">
        <v>32</v>
      </c>
    </row>
    <row r="304" s="1" customFormat="1" ht="18.75" spans="1:15">
      <c r="A304" s="216">
        <v>299</v>
      </c>
      <c r="B304" s="216" t="s">
        <v>23</v>
      </c>
      <c r="C304" s="216" t="s">
        <v>24</v>
      </c>
      <c r="D304" s="216" t="s">
        <v>25</v>
      </c>
      <c r="E304" s="216" t="s">
        <v>9845</v>
      </c>
      <c r="F304" s="91" t="s">
        <v>9853</v>
      </c>
      <c r="G304" s="91" t="s">
        <v>7517</v>
      </c>
      <c r="H304" s="91" t="s">
        <v>51</v>
      </c>
      <c r="I304" s="183">
        <v>1</v>
      </c>
      <c r="J304" s="91" t="s">
        <v>9853</v>
      </c>
      <c r="K304" s="26" t="s">
        <v>31</v>
      </c>
      <c r="L304" s="183">
        <v>1</v>
      </c>
      <c r="M304" s="218">
        <f>L304*312</f>
        <v>312</v>
      </c>
      <c r="N304" s="23"/>
      <c r="O304" s="24" t="s">
        <v>32</v>
      </c>
    </row>
    <row r="305" s="1" customFormat="1" ht="18.75" spans="1:15">
      <c r="A305" s="216">
        <v>300</v>
      </c>
      <c r="B305" s="216" t="s">
        <v>23</v>
      </c>
      <c r="C305" s="216" t="s">
        <v>24</v>
      </c>
      <c r="D305" s="216" t="s">
        <v>25</v>
      </c>
      <c r="E305" s="216" t="s">
        <v>9845</v>
      </c>
      <c r="F305" s="91" t="s">
        <v>9853</v>
      </c>
      <c r="G305" s="91" t="s">
        <v>7691</v>
      </c>
      <c r="H305" s="91" t="s">
        <v>194</v>
      </c>
      <c r="I305" s="183">
        <v>5</v>
      </c>
      <c r="J305" s="91" t="s">
        <v>9853</v>
      </c>
      <c r="K305" s="26" t="s">
        <v>31</v>
      </c>
      <c r="L305" s="183">
        <v>4</v>
      </c>
      <c r="M305" s="218">
        <f t="shared" ref="M305:M340" si="13">L305*130</f>
        <v>520</v>
      </c>
      <c r="N305" s="23" t="s">
        <v>10104</v>
      </c>
      <c r="O305" s="24" t="s">
        <v>32</v>
      </c>
    </row>
    <row r="306" s="1" customFormat="1" ht="18.75" spans="1:15">
      <c r="A306" s="216">
        <v>301</v>
      </c>
      <c r="B306" s="216" t="s">
        <v>23</v>
      </c>
      <c r="C306" s="216" t="s">
        <v>24</v>
      </c>
      <c r="D306" s="216" t="s">
        <v>25</v>
      </c>
      <c r="E306" s="216" t="s">
        <v>9845</v>
      </c>
      <c r="F306" s="91" t="s">
        <v>9853</v>
      </c>
      <c r="G306" s="91" t="s">
        <v>10105</v>
      </c>
      <c r="H306" s="91" t="s">
        <v>194</v>
      </c>
      <c r="I306" s="183">
        <v>2</v>
      </c>
      <c r="J306" s="91" t="s">
        <v>9853</v>
      </c>
      <c r="K306" s="26" t="s">
        <v>31</v>
      </c>
      <c r="L306" s="183">
        <v>2</v>
      </c>
      <c r="M306" s="218">
        <f t="shared" si="13"/>
        <v>260</v>
      </c>
      <c r="N306" s="23"/>
      <c r="O306" s="24" t="s">
        <v>32</v>
      </c>
    </row>
    <row r="307" s="1" customFormat="1" ht="18.75" spans="1:15">
      <c r="A307" s="216">
        <v>302</v>
      </c>
      <c r="B307" s="216" t="s">
        <v>23</v>
      </c>
      <c r="C307" s="216" t="s">
        <v>24</v>
      </c>
      <c r="D307" s="216" t="s">
        <v>25</v>
      </c>
      <c r="E307" s="216" t="s">
        <v>9845</v>
      </c>
      <c r="F307" s="91" t="s">
        <v>9853</v>
      </c>
      <c r="G307" s="91" t="s">
        <v>10106</v>
      </c>
      <c r="H307" s="91" t="s">
        <v>194</v>
      </c>
      <c r="I307" s="183">
        <v>3</v>
      </c>
      <c r="J307" s="91" t="s">
        <v>9853</v>
      </c>
      <c r="K307" s="26" t="s">
        <v>31</v>
      </c>
      <c r="L307" s="183">
        <v>3</v>
      </c>
      <c r="M307" s="218">
        <f t="shared" si="13"/>
        <v>390</v>
      </c>
      <c r="N307" s="23"/>
      <c r="O307" s="24" t="s">
        <v>32</v>
      </c>
    </row>
    <row r="308" s="1" customFormat="1" ht="18.75" spans="1:15">
      <c r="A308" s="216">
        <v>303</v>
      </c>
      <c r="B308" s="216" t="s">
        <v>23</v>
      </c>
      <c r="C308" s="216" t="s">
        <v>24</v>
      </c>
      <c r="D308" s="216" t="s">
        <v>25</v>
      </c>
      <c r="E308" s="216" t="s">
        <v>9845</v>
      </c>
      <c r="F308" s="91" t="s">
        <v>9853</v>
      </c>
      <c r="G308" s="91" t="s">
        <v>5130</v>
      </c>
      <c r="H308" s="91" t="s">
        <v>194</v>
      </c>
      <c r="I308" s="183">
        <v>3</v>
      </c>
      <c r="J308" s="91" t="s">
        <v>9853</v>
      </c>
      <c r="K308" s="26" t="s">
        <v>31</v>
      </c>
      <c r="L308" s="183">
        <v>3</v>
      </c>
      <c r="M308" s="218">
        <f t="shared" si="13"/>
        <v>390</v>
      </c>
      <c r="N308" s="23"/>
      <c r="O308" s="24" t="s">
        <v>32</v>
      </c>
    </row>
    <row r="309" s="1" customFormat="1" ht="18.75" spans="1:15">
      <c r="A309" s="216">
        <v>304</v>
      </c>
      <c r="B309" s="216" t="s">
        <v>23</v>
      </c>
      <c r="C309" s="216" t="s">
        <v>24</v>
      </c>
      <c r="D309" s="216" t="s">
        <v>25</v>
      </c>
      <c r="E309" s="216" t="s">
        <v>9845</v>
      </c>
      <c r="F309" s="91" t="s">
        <v>9853</v>
      </c>
      <c r="G309" s="91" t="s">
        <v>10107</v>
      </c>
      <c r="H309" s="91" t="s">
        <v>194</v>
      </c>
      <c r="I309" s="183">
        <v>3</v>
      </c>
      <c r="J309" s="91" t="s">
        <v>9853</v>
      </c>
      <c r="K309" s="26" t="s">
        <v>31</v>
      </c>
      <c r="L309" s="183">
        <v>3</v>
      </c>
      <c r="M309" s="218">
        <f t="shared" si="13"/>
        <v>390</v>
      </c>
      <c r="N309" s="23"/>
      <c r="O309" s="24" t="s">
        <v>32</v>
      </c>
    </row>
    <row r="310" s="1" customFormat="1" ht="18.75" spans="1:15">
      <c r="A310" s="216">
        <v>305</v>
      </c>
      <c r="B310" s="216" t="s">
        <v>23</v>
      </c>
      <c r="C310" s="216" t="s">
        <v>24</v>
      </c>
      <c r="D310" s="216" t="s">
        <v>25</v>
      </c>
      <c r="E310" s="216" t="s">
        <v>9845</v>
      </c>
      <c r="F310" s="91" t="s">
        <v>9853</v>
      </c>
      <c r="G310" s="91" t="s">
        <v>10108</v>
      </c>
      <c r="H310" s="91" t="s">
        <v>194</v>
      </c>
      <c r="I310" s="183">
        <v>1</v>
      </c>
      <c r="J310" s="91" t="s">
        <v>9853</v>
      </c>
      <c r="K310" s="26" t="s">
        <v>31</v>
      </c>
      <c r="L310" s="183">
        <v>1</v>
      </c>
      <c r="M310" s="218">
        <f t="shared" si="13"/>
        <v>130</v>
      </c>
      <c r="N310" s="23"/>
      <c r="O310" s="24" t="s">
        <v>32</v>
      </c>
    </row>
    <row r="311" s="1" customFormat="1" ht="18.75" spans="1:15">
      <c r="A311" s="216">
        <v>306</v>
      </c>
      <c r="B311" s="216" t="s">
        <v>23</v>
      </c>
      <c r="C311" s="216" t="s">
        <v>24</v>
      </c>
      <c r="D311" s="216" t="s">
        <v>25</v>
      </c>
      <c r="E311" s="216" t="s">
        <v>9845</v>
      </c>
      <c r="F311" s="91" t="s">
        <v>9853</v>
      </c>
      <c r="G311" s="91" t="s">
        <v>10109</v>
      </c>
      <c r="H311" s="91" t="s">
        <v>194</v>
      </c>
      <c r="I311" s="183">
        <v>2</v>
      </c>
      <c r="J311" s="91" t="s">
        <v>9853</v>
      </c>
      <c r="K311" s="26" t="s">
        <v>31</v>
      </c>
      <c r="L311" s="183">
        <v>2</v>
      </c>
      <c r="M311" s="218">
        <f t="shared" si="13"/>
        <v>260</v>
      </c>
      <c r="N311" s="23"/>
      <c r="O311" s="24" t="s">
        <v>32</v>
      </c>
    </row>
    <row r="312" s="1" customFormat="1" ht="18.75" spans="1:15">
      <c r="A312" s="216">
        <v>307</v>
      </c>
      <c r="B312" s="216" t="s">
        <v>23</v>
      </c>
      <c r="C312" s="216" t="s">
        <v>24</v>
      </c>
      <c r="D312" s="216" t="s">
        <v>25</v>
      </c>
      <c r="E312" s="216" t="s">
        <v>9845</v>
      </c>
      <c r="F312" s="91" t="s">
        <v>9853</v>
      </c>
      <c r="G312" s="91" t="s">
        <v>10110</v>
      </c>
      <c r="H312" s="91" t="s">
        <v>194</v>
      </c>
      <c r="I312" s="183">
        <v>2</v>
      </c>
      <c r="J312" s="91" t="s">
        <v>9853</v>
      </c>
      <c r="K312" s="26" t="s">
        <v>31</v>
      </c>
      <c r="L312" s="183">
        <v>2</v>
      </c>
      <c r="M312" s="218">
        <f t="shared" si="13"/>
        <v>260</v>
      </c>
      <c r="N312" s="23"/>
      <c r="O312" s="24" t="s">
        <v>32</v>
      </c>
    </row>
    <row r="313" s="1" customFormat="1" ht="18.75" spans="1:15">
      <c r="A313" s="216">
        <v>308</v>
      </c>
      <c r="B313" s="216" t="s">
        <v>23</v>
      </c>
      <c r="C313" s="216" t="s">
        <v>24</v>
      </c>
      <c r="D313" s="216" t="s">
        <v>25</v>
      </c>
      <c r="E313" s="216" t="s">
        <v>9845</v>
      </c>
      <c r="F313" s="91" t="s">
        <v>9853</v>
      </c>
      <c r="G313" s="91" t="s">
        <v>10111</v>
      </c>
      <c r="H313" s="91" t="s">
        <v>194</v>
      </c>
      <c r="I313" s="183">
        <v>2</v>
      </c>
      <c r="J313" s="91" t="s">
        <v>9853</v>
      </c>
      <c r="K313" s="26" t="s">
        <v>31</v>
      </c>
      <c r="L313" s="183">
        <v>2</v>
      </c>
      <c r="M313" s="218">
        <f t="shared" si="13"/>
        <v>260</v>
      </c>
      <c r="N313" s="23"/>
      <c r="O313" s="24" t="s">
        <v>32</v>
      </c>
    </row>
    <row r="314" s="1" customFormat="1" ht="18.75" spans="1:15">
      <c r="A314" s="216">
        <v>309</v>
      </c>
      <c r="B314" s="216" t="s">
        <v>23</v>
      </c>
      <c r="C314" s="216" t="s">
        <v>24</v>
      </c>
      <c r="D314" s="216" t="s">
        <v>25</v>
      </c>
      <c r="E314" s="216" t="s">
        <v>9845</v>
      </c>
      <c r="F314" s="91" t="s">
        <v>9853</v>
      </c>
      <c r="G314" s="91" t="s">
        <v>10112</v>
      </c>
      <c r="H314" s="91" t="s">
        <v>194</v>
      </c>
      <c r="I314" s="183">
        <v>2</v>
      </c>
      <c r="J314" s="91" t="s">
        <v>9853</v>
      </c>
      <c r="K314" s="26" t="s">
        <v>31</v>
      </c>
      <c r="L314" s="183">
        <v>2</v>
      </c>
      <c r="M314" s="218">
        <f t="shared" si="13"/>
        <v>260</v>
      </c>
      <c r="N314" s="23"/>
      <c r="O314" s="24" t="s">
        <v>32</v>
      </c>
    </row>
    <row r="315" s="1" customFormat="1" ht="18.75" spans="1:15">
      <c r="A315" s="216">
        <v>310</v>
      </c>
      <c r="B315" s="216" t="s">
        <v>23</v>
      </c>
      <c r="C315" s="216" t="s">
        <v>24</v>
      </c>
      <c r="D315" s="216" t="s">
        <v>25</v>
      </c>
      <c r="E315" s="216" t="s">
        <v>9845</v>
      </c>
      <c r="F315" s="91" t="s">
        <v>9853</v>
      </c>
      <c r="G315" s="91" t="s">
        <v>1449</v>
      </c>
      <c r="H315" s="91" t="s">
        <v>194</v>
      </c>
      <c r="I315" s="183">
        <v>3</v>
      </c>
      <c r="J315" s="91" t="s">
        <v>9853</v>
      </c>
      <c r="K315" s="26" t="s">
        <v>31</v>
      </c>
      <c r="L315" s="183">
        <v>3</v>
      </c>
      <c r="M315" s="218">
        <f t="shared" si="13"/>
        <v>390</v>
      </c>
      <c r="N315" s="23"/>
      <c r="O315" s="24" t="s">
        <v>32</v>
      </c>
    </row>
    <row r="316" s="1" customFormat="1" ht="18.75" spans="1:15">
      <c r="A316" s="216">
        <v>311</v>
      </c>
      <c r="B316" s="216" t="s">
        <v>23</v>
      </c>
      <c r="C316" s="216" t="s">
        <v>24</v>
      </c>
      <c r="D316" s="216" t="s">
        <v>25</v>
      </c>
      <c r="E316" s="216" t="s">
        <v>9845</v>
      </c>
      <c r="F316" s="91" t="s">
        <v>9853</v>
      </c>
      <c r="G316" s="91" t="s">
        <v>10113</v>
      </c>
      <c r="H316" s="91" t="s">
        <v>194</v>
      </c>
      <c r="I316" s="183">
        <v>4</v>
      </c>
      <c r="J316" s="91" t="s">
        <v>9853</v>
      </c>
      <c r="K316" s="26" t="s">
        <v>31</v>
      </c>
      <c r="L316" s="91">
        <v>4</v>
      </c>
      <c r="M316" s="218">
        <f t="shared" si="13"/>
        <v>520</v>
      </c>
      <c r="N316" s="23"/>
      <c r="O316" s="24" t="s">
        <v>32</v>
      </c>
    </row>
    <row r="317" s="1" customFormat="1" ht="18.75" spans="1:15">
      <c r="A317" s="216">
        <v>312</v>
      </c>
      <c r="B317" s="216" t="s">
        <v>23</v>
      </c>
      <c r="C317" s="216" t="s">
        <v>24</v>
      </c>
      <c r="D317" s="216" t="s">
        <v>25</v>
      </c>
      <c r="E317" s="216" t="s">
        <v>9845</v>
      </c>
      <c r="F317" s="91" t="s">
        <v>9853</v>
      </c>
      <c r="G317" s="91" t="s">
        <v>10114</v>
      </c>
      <c r="H317" s="91" t="s">
        <v>194</v>
      </c>
      <c r="I317" s="183">
        <v>4</v>
      </c>
      <c r="J317" s="91" t="s">
        <v>9853</v>
      </c>
      <c r="K317" s="26" t="s">
        <v>31</v>
      </c>
      <c r="L317" s="183">
        <v>4</v>
      </c>
      <c r="M317" s="218">
        <f t="shared" si="13"/>
        <v>520</v>
      </c>
      <c r="N317" s="23"/>
      <c r="O317" s="24" t="s">
        <v>32</v>
      </c>
    </row>
    <row r="318" s="1" customFormat="1" ht="18.75" spans="1:15">
      <c r="A318" s="216">
        <v>313</v>
      </c>
      <c r="B318" s="216" t="s">
        <v>23</v>
      </c>
      <c r="C318" s="216" t="s">
        <v>24</v>
      </c>
      <c r="D318" s="216" t="s">
        <v>25</v>
      </c>
      <c r="E318" s="216" t="s">
        <v>9845</v>
      </c>
      <c r="F318" s="91" t="s">
        <v>9853</v>
      </c>
      <c r="G318" s="91" t="s">
        <v>10115</v>
      </c>
      <c r="H318" s="91" t="s">
        <v>194</v>
      </c>
      <c r="I318" s="183">
        <v>1</v>
      </c>
      <c r="J318" s="91" t="s">
        <v>9853</v>
      </c>
      <c r="K318" s="26" t="s">
        <v>31</v>
      </c>
      <c r="L318" s="183">
        <v>1</v>
      </c>
      <c r="M318" s="218">
        <f t="shared" si="13"/>
        <v>130</v>
      </c>
      <c r="N318" s="23"/>
      <c r="O318" s="24" t="s">
        <v>32</v>
      </c>
    </row>
    <row r="319" s="1" customFormat="1" ht="18.75" spans="1:15">
      <c r="A319" s="216">
        <v>314</v>
      </c>
      <c r="B319" s="216" t="s">
        <v>23</v>
      </c>
      <c r="C319" s="216" t="s">
        <v>24</v>
      </c>
      <c r="D319" s="216" t="s">
        <v>25</v>
      </c>
      <c r="E319" s="216" t="s">
        <v>9845</v>
      </c>
      <c r="F319" s="91" t="s">
        <v>9853</v>
      </c>
      <c r="G319" s="91" t="s">
        <v>10116</v>
      </c>
      <c r="H319" s="91" t="s">
        <v>194</v>
      </c>
      <c r="I319" s="183">
        <v>5</v>
      </c>
      <c r="J319" s="91" t="s">
        <v>9853</v>
      </c>
      <c r="K319" s="26" t="s">
        <v>31</v>
      </c>
      <c r="L319" s="183">
        <v>5</v>
      </c>
      <c r="M319" s="218">
        <f t="shared" si="13"/>
        <v>650</v>
      </c>
      <c r="N319" s="23"/>
      <c r="O319" s="24" t="s">
        <v>32</v>
      </c>
    </row>
    <row r="320" s="1" customFormat="1" ht="18.75" spans="1:15">
      <c r="A320" s="216">
        <v>315</v>
      </c>
      <c r="B320" s="216" t="s">
        <v>23</v>
      </c>
      <c r="C320" s="216" t="s">
        <v>24</v>
      </c>
      <c r="D320" s="216" t="s">
        <v>25</v>
      </c>
      <c r="E320" s="216" t="s">
        <v>9845</v>
      </c>
      <c r="F320" s="91" t="s">
        <v>9853</v>
      </c>
      <c r="G320" s="91" t="s">
        <v>10117</v>
      </c>
      <c r="H320" s="91" t="s">
        <v>194</v>
      </c>
      <c r="I320" s="183">
        <v>2</v>
      </c>
      <c r="J320" s="91" t="s">
        <v>9853</v>
      </c>
      <c r="K320" s="26" t="s">
        <v>31</v>
      </c>
      <c r="L320" s="183">
        <v>2</v>
      </c>
      <c r="M320" s="218">
        <f t="shared" si="13"/>
        <v>260</v>
      </c>
      <c r="N320" s="23"/>
      <c r="O320" s="24" t="s">
        <v>32</v>
      </c>
    </row>
    <row r="321" s="1" customFormat="1" ht="18.75" spans="1:15">
      <c r="A321" s="216">
        <v>316</v>
      </c>
      <c r="B321" s="216" t="s">
        <v>23</v>
      </c>
      <c r="C321" s="216" t="s">
        <v>24</v>
      </c>
      <c r="D321" s="216" t="s">
        <v>25</v>
      </c>
      <c r="E321" s="216" t="s">
        <v>9845</v>
      </c>
      <c r="F321" s="91" t="s">
        <v>9853</v>
      </c>
      <c r="G321" s="91" t="s">
        <v>10118</v>
      </c>
      <c r="H321" s="91" t="s">
        <v>194</v>
      </c>
      <c r="I321" s="183">
        <v>2</v>
      </c>
      <c r="J321" s="91" t="s">
        <v>9853</v>
      </c>
      <c r="K321" s="26" t="s">
        <v>31</v>
      </c>
      <c r="L321" s="183">
        <v>2</v>
      </c>
      <c r="M321" s="218">
        <f t="shared" si="13"/>
        <v>260</v>
      </c>
      <c r="N321" s="23"/>
      <c r="O321" s="24" t="s">
        <v>32</v>
      </c>
    </row>
    <row r="322" s="1" customFormat="1" ht="18.75" spans="1:15">
      <c r="A322" s="216">
        <v>317</v>
      </c>
      <c r="B322" s="216" t="s">
        <v>23</v>
      </c>
      <c r="C322" s="216" t="s">
        <v>24</v>
      </c>
      <c r="D322" s="216" t="s">
        <v>25</v>
      </c>
      <c r="E322" s="216" t="s">
        <v>9845</v>
      </c>
      <c r="F322" s="91" t="s">
        <v>9853</v>
      </c>
      <c r="G322" s="91" t="s">
        <v>10119</v>
      </c>
      <c r="H322" s="91" t="s">
        <v>194</v>
      </c>
      <c r="I322" s="183">
        <v>5</v>
      </c>
      <c r="J322" s="91" t="s">
        <v>9853</v>
      </c>
      <c r="K322" s="26" t="s">
        <v>31</v>
      </c>
      <c r="L322" s="183">
        <v>5</v>
      </c>
      <c r="M322" s="218">
        <f t="shared" si="13"/>
        <v>650</v>
      </c>
      <c r="N322" s="23"/>
      <c r="O322" s="24" t="s">
        <v>32</v>
      </c>
    </row>
    <row r="323" s="1" customFormat="1" ht="18.75" spans="1:15">
      <c r="A323" s="216">
        <v>318</v>
      </c>
      <c r="B323" s="216" t="s">
        <v>23</v>
      </c>
      <c r="C323" s="216" t="s">
        <v>24</v>
      </c>
      <c r="D323" s="216" t="s">
        <v>25</v>
      </c>
      <c r="E323" s="216" t="s">
        <v>9845</v>
      </c>
      <c r="F323" s="91" t="s">
        <v>9853</v>
      </c>
      <c r="G323" s="91" t="s">
        <v>10120</v>
      </c>
      <c r="H323" s="91" t="s">
        <v>194</v>
      </c>
      <c r="I323" s="183">
        <v>4</v>
      </c>
      <c r="J323" s="91" t="s">
        <v>9853</v>
      </c>
      <c r="K323" s="26" t="s">
        <v>31</v>
      </c>
      <c r="L323" s="183">
        <v>4</v>
      </c>
      <c r="M323" s="218">
        <f t="shared" si="13"/>
        <v>520</v>
      </c>
      <c r="N323" s="23"/>
      <c r="O323" s="24" t="s">
        <v>32</v>
      </c>
    </row>
    <row r="324" s="1" customFormat="1" ht="18.75" spans="1:15">
      <c r="A324" s="216">
        <v>319</v>
      </c>
      <c r="B324" s="216" t="s">
        <v>23</v>
      </c>
      <c r="C324" s="216" t="s">
        <v>24</v>
      </c>
      <c r="D324" s="216" t="s">
        <v>25</v>
      </c>
      <c r="E324" s="220" t="s">
        <v>9989</v>
      </c>
      <c r="F324" s="91" t="s">
        <v>9853</v>
      </c>
      <c r="G324" s="91" t="s">
        <v>6393</v>
      </c>
      <c r="H324" s="91" t="s">
        <v>194</v>
      </c>
      <c r="I324" s="183">
        <v>1</v>
      </c>
      <c r="J324" s="91" t="s">
        <v>9853</v>
      </c>
      <c r="K324" s="26" t="s">
        <v>31</v>
      </c>
      <c r="L324" s="183">
        <v>1</v>
      </c>
      <c r="M324" s="218">
        <f t="shared" si="13"/>
        <v>130</v>
      </c>
      <c r="N324" s="23" t="s">
        <v>9991</v>
      </c>
      <c r="O324" s="24" t="s">
        <v>32</v>
      </c>
    </row>
    <row r="325" s="1" customFormat="1" ht="18.75" spans="1:15">
      <c r="A325" s="216">
        <v>320</v>
      </c>
      <c r="B325" s="216" t="s">
        <v>23</v>
      </c>
      <c r="C325" s="216" t="s">
        <v>24</v>
      </c>
      <c r="D325" s="216" t="s">
        <v>25</v>
      </c>
      <c r="E325" s="216" t="s">
        <v>9845</v>
      </c>
      <c r="F325" s="91" t="s">
        <v>9853</v>
      </c>
      <c r="G325" s="91" t="s">
        <v>1073</v>
      </c>
      <c r="H325" s="91" t="s">
        <v>194</v>
      </c>
      <c r="I325" s="183">
        <v>2</v>
      </c>
      <c r="J325" s="91" t="s">
        <v>9853</v>
      </c>
      <c r="K325" s="26" t="s">
        <v>31</v>
      </c>
      <c r="L325" s="183">
        <v>2</v>
      </c>
      <c r="M325" s="218">
        <f t="shared" si="13"/>
        <v>260</v>
      </c>
      <c r="N325" s="23"/>
      <c r="O325" s="24" t="s">
        <v>32</v>
      </c>
    </row>
    <row r="326" s="1" customFormat="1" ht="18.75" spans="1:15">
      <c r="A326" s="216">
        <v>321</v>
      </c>
      <c r="B326" s="216" t="s">
        <v>23</v>
      </c>
      <c r="C326" s="216" t="s">
        <v>24</v>
      </c>
      <c r="D326" s="216" t="s">
        <v>25</v>
      </c>
      <c r="E326" s="216" t="s">
        <v>9845</v>
      </c>
      <c r="F326" s="91" t="s">
        <v>9853</v>
      </c>
      <c r="G326" s="91" t="s">
        <v>10121</v>
      </c>
      <c r="H326" s="91" t="s">
        <v>194</v>
      </c>
      <c r="I326" s="183">
        <v>4</v>
      </c>
      <c r="J326" s="91" t="s">
        <v>9853</v>
      </c>
      <c r="K326" s="26" t="s">
        <v>31</v>
      </c>
      <c r="L326" s="183">
        <v>4</v>
      </c>
      <c r="M326" s="218">
        <f t="shared" si="13"/>
        <v>520</v>
      </c>
      <c r="N326" s="23"/>
      <c r="O326" s="24" t="s">
        <v>32</v>
      </c>
    </row>
    <row r="327" s="1" customFormat="1" ht="18.75" spans="1:15">
      <c r="A327" s="216">
        <v>322</v>
      </c>
      <c r="B327" s="216" t="s">
        <v>23</v>
      </c>
      <c r="C327" s="216" t="s">
        <v>24</v>
      </c>
      <c r="D327" s="216" t="s">
        <v>25</v>
      </c>
      <c r="E327" s="216" t="s">
        <v>9845</v>
      </c>
      <c r="F327" s="91" t="s">
        <v>9853</v>
      </c>
      <c r="G327" s="91" t="s">
        <v>10122</v>
      </c>
      <c r="H327" s="91" t="s">
        <v>194</v>
      </c>
      <c r="I327" s="183">
        <v>3</v>
      </c>
      <c r="J327" s="91" t="s">
        <v>9853</v>
      </c>
      <c r="K327" s="26" t="s">
        <v>31</v>
      </c>
      <c r="L327" s="183">
        <v>3</v>
      </c>
      <c r="M327" s="218">
        <f t="shared" si="13"/>
        <v>390</v>
      </c>
      <c r="N327" s="23"/>
      <c r="O327" s="24" t="s">
        <v>32</v>
      </c>
    </row>
    <row r="328" s="1" customFormat="1" ht="18.75" spans="1:15">
      <c r="A328" s="216">
        <v>323</v>
      </c>
      <c r="B328" s="216" t="s">
        <v>23</v>
      </c>
      <c r="C328" s="216" t="s">
        <v>24</v>
      </c>
      <c r="D328" s="216" t="s">
        <v>25</v>
      </c>
      <c r="E328" s="216" t="s">
        <v>9845</v>
      </c>
      <c r="F328" s="91" t="s">
        <v>9853</v>
      </c>
      <c r="G328" s="91" t="s">
        <v>10123</v>
      </c>
      <c r="H328" s="91" t="s">
        <v>194</v>
      </c>
      <c r="I328" s="183">
        <v>5</v>
      </c>
      <c r="J328" s="91" t="s">
        <v>9853</v>
      </c>
      <c r="K328" s="26" t="s">
        <v>31</v>
      </c>
      <c r="L328" s="183">
        <v>5</v>
      </c>
      <c r="M328" s="218">
        <f t="shared" si="13"/>
        <v>650</v>
      </c>
      <c r="N328" s="23"/>
      <c r="O328" s="24" t="s">
        <v>32</v>
      </c>
    </row>
    <row r="329" s="1" customFormat="1" ht="18.75" spans="1:15">
      <c r="A329" s="216">
        <v>324</v>
      </c>
      <c r="B329" s="216" t="s">
        <v>23</v>
      </c>
      <c r="C329" s="216" t="s">
        <v>24</v>
      </c>
      <c r="D329" s="216" t="s">
        <v>25</v>
      </c>
      <c r="E329" s="216" t="s">
        <v>9845</v>
      </c>
      <c r="F329" s="91" t="s">
        <v>9853</v>
      </c>
      <c r="G329" s="91" t="s">
        <v>10124</v>
      </c>
      <c r="H329" s="91" t="s">
        <v>194</v>
      </c>
      <c r="I329" s="183">
        <v>5</v>
      </c>
      <c r="J329" s="91" t="s">
        <v>9853</v>
      </c>
      <c r="K329" s="26" t="s">
        <v>31</v>
      </c>
      <c r="L329" s="183">
        <v>5</v>
      </c>
      <c r="M329" s="218">
        <f t="shared" si="13"/>
        <v>650</v>
      </c>
      <c r="N329" s="23"/>
      <c r="O329" s="24" t="s">
        <v>32</v>
      </c>
    </row>
    <row r="330" s="1" customFormat="1" ht="18.75" spans="1:15">
      <c r="A330" s="216">
        <v>325</v>
      </c>
      <c r="B330" s="216" t="s">
        <v>23</v>
      </c>
      <c r="C330" s="216" t="s">
        <v>24</v>
      </c>
      <c r="D330" s="216" t="s">
        <v>25</v>
      </c>
      <c r="E330" s="216" t="s">
        <v>9845</v>
      </c>
      <c r="F330" s="91" t="s">
        <v>9853</v>
      </c>
      <c r="G330" s="91" t="s">
        <v>10125</v>
      </c>
      <c r="H330" s="91" t="s">
        <v>194</v>
      </c>
      <c r="I330" s="183">
        <v>3</v>
      </c>
      <c r="J330" s="91" t="s">
        <v>9853</v>
      </c>
      <c r="K330" s="26" t="s">
        <v>31</v>
      </c>
      <c r="L330" s="183">
        <v>3</v>
      </c>
      <c r="M330" s="218">
        <f t="shared" si="13"/>
        <v>390</v>
      </c>
      <c r="N330" s="23"/>
      <c r="O330" s="24" t="s">
        <v>32</v>
      </c>
    </row>
    <row r="331" s="1" customFormat="1" ht="18.75" spans="1:15">
      <c r="A331" s="216">
        <v>326</v>
      </c>
      <c r="B331" s="216" t="s">
        <v>23</v>
      </c>
      <c r="C331" s="216" t="s">
        <v>24</v>
      </c>
      <c r="D331" s="216" t="s">
        <v>25</v>
      </c>
      <c r="E331" s="216" t="s">
        <v>9845</v>
      </c>
      <c r="F331" s="91" t="s">
        <v>9853</v>
      </c>
      <c r="G331" s="91" t="s">
        <v>10126</v>
      </c>
      <c r="H331" s="91" t="s">
        <v>194</v>
      </c>
      <c r="I331" s="183">
        <v>3</v>
      </c>
      <c r="J331" s="91" t="s">
        <v>9853</v>
      </c>
      <c r="K331" s="26" t="s">
        <v>31</v>
      </c>
      <c r="L331" s="183">
        <v>3</v>
      </c>
      <c r="M331" s="218">
        <f t="shared" si="13"/>
        <v>390</v>
      </c>
      <c r="N331" s="23"/>
      <c r="O331" s="24" t="s">
        <v>32</v>
      </c>
    </row>
    <row r="332" s="1" customFormat="1" ht="18.75" spans="1:15">
      <c r="A332" s="216">
        <v>327</v>
      </c>
      <c r="B332" s="216" t="s">
        <v>23</v>
      </c>
      <c r="C332" s="216" t="s">
        <v>24</v>
      </c>
      <c r="D332" s="216" t="s">
        <v>25</v>
      </c>
      <c r="E332" s="216" t="s">
        <v>9845</v>
      </c>
      <c r="F332" s="91" t="s">
        <v>9853</v>
      </c>
      <c r="G332" s="91" t="s">
        <v>10127</v>
      </c>
      <c r="H332" s="91" t="s">
        <v>194</v>
      </c>
      <c r="I332" s="183">
        <v>4</v>
      </c>
      <c r="J332" s="91" t="s">
        <v>9853</v>
      </c>
      <c r="K332" s="26" t="s">
        <v>31</v>
      </c>
      <c r="L332" s="183">
        <v>4</v>
      </c>
      <c r="M332" s="218">
        <f t="shared" si="13"/>
        <v>520</v>
      </c>
      <c r="N332" s="23"/>
      <c r="O332" s="24" t="s">
        <v>32</v>
      </c>
    </row>
    <row r="333" s="1" customFormat="1" ht="18.75" spans="1:15">
      <c r="A333" s="216">
        <v>328</v>
      </c>
      <c r="B333" s="216" t="s">
        <v>23</v>
      </c>
      <c r="C333" s="216" t="s">
        <v>24</v>
      </c>
      <c r="D333" s="216" t="s">
        <v>25</v>
      </c>
      <c r="E333" s="216" t="s">
        <v>9845</v>
      </c>
      <c r="F333" s="91" t="s">
        <v>9853</v>
      </c>
      <c r="G333" s="91" t="s">
        <v>10128</v>
      </c>
      <c r="H333" s="91" t="s">
        <v>194</v>
      </c>
      <c r="I333" s="183">
        <v>2</v>
      </c>
      <c r="J333" s="91" t="s">
        <v>9853</v>
      </c>
      <c r="K333" s="26" t="s">
        <v>31</v>
      </c>
      <c r="L333" s="183">
        <v>2</v>
      </c>
      <c r="M333" s="218">
        <f t="shared" si="13"/>
        <v>260</v>
      </c>
      <c r="N333" s="23"/>
      <c r="O333" s="24" t="s">
        <v>32</v>
      </c>
    </row>
    <row r="334" s="1" customFormat="1" ht="18.75" spans="1:15">
      <c r="A334" s="216">
        <v>329</v>
      </c>
      <c r="B334" s="216" t="s">
        <v>23</v>
      </c>
      <c r="C334" s="216" t="s">
        <v>24</v>
      </c>
      <c r="D334" s="216" t="s">
        <v>25</v>
      </c>
      <c r="E334" s="216" t="s">
        <v>9845</v>
      </c>
      <c r="F334" s="91" t="s">
        <v>9853</v>
      </c>
      <c r="G334" s="91" t="s">
        <v>10129</v>
      </c>
      <c r="H334" s="91" t="s">
        <v>194</v>
      </c>
      <c r="I334" s="183">
        <v>5</v>
      </c>
      <c r="J334" s="91" t="s">
        <v>9853</v>
      </c>
      <c r="K334" s="26" t="s">
        <v>31</v>
      </c>
      <c r="L334" s="183">
        <v>5</v>
      </c>
      <c r="M334" s="218">
        <f t="shared" si="13"/>
        <v>650</v>
      </c>
      <c r="N334" s="23"/>
      <c r="O334" s="24" t="s">
        <v>32</v>
      </c>
    </row>
    <row r="335" s="1" customFormat="1" ht="18.75" spans="1:15">
      <c r="A335" s="216">
        <v>330</v>
      </c>
      <c r="B335" s="216" t="s">
        <v>23</v>
      </c>
      <c r="C335" s="216" t="s">
        <v>24</v>
      </c>
      <c r="D335" s="216" t="s">
        <v>25</v>
      </c>
      <c r="E335" s="216" t="s">
        <v>9845</v>
      </c>
      <c r="F335" s="91" t="s">
        <v>9853</v>
      </c>
      <c r="G335" s="91" t="s">
        <v>10130</v>
      </c>
      <c r="H335" s="91" t="s">
        <v>194</v>
      </c>
      <c r="I335" s="183">
        <v>5</v>
      </c>
      <c r="J335" s="91" t="s">
        <v>9853</v>
      </c>
      <c r="K335" s="26" t="s">
        <v>31</v>
      </c>
      <c r="L335" s="183">
        <v>5</v>
      </c>
      <c r="M335" s="218">
        <f t="shared" si="13"/>
        <v>650</v>
      </c>
      <c r="N335" s="23"/>
      <c r="O335" s="24" t="s">
        <v>32</v>
      </c>
    </row>
    <row r="336" s="1" customFormat="1" ht="18.75" spans="1:15">
      <c r="A336" s="216">
        <v>331</v>
      </c>
      <c r="B336" s="216" t="s">
        <v>23</v>
      </c>
      <c r="C336" s="216" t="s">
        <v>24</v>
      </c>
      <c r="D336" s="216" t="s">
        <v>25</v>
      </c>
      <c r="E336" s="216" t="s">
        <v>9845</v>
      </c>
      <c r="F336" s="91" t="s">
        <v>9853</v>
      </c>
      <c r="G336" s="91" t="s">
        <v>9957</v>
      </c>
      <c r="H336" s="91" t="s">
        <v>194</v>
      </c>
      <c r="I336" s="183">
        <v>3</v>
      </c>
      <c r="J336" s="91" t="s">
        <v>9853</v>
      </c>
      <c r="K336" s="26" t="s">
        <v>31</v>
      </c>
      <c r="L336" s="183">
        <v>3</v>
      </c>
      <c r="M336" s="218">
        <f t="shared" si="13"/>
        <v>390</v>
      </c>
      <c r="N336" s="23"/>
      <c r="O336" s="24" t="s">
        <v>32</v>
      </c>
    </row>
    <row r="337" s="1" customFormat="1" ht="18.75" spans="1:15">
      <c r="A337" s="216">
        <v>332</v>
      </c>
      <c r="B337" s="216" t="s">
        <v>23</v>
      </c>
      <c r="C337" s="216" t="s">
        <v>24</v>
      </c>
      <c r="D337" s="216" t="s">
        <v>25</v>
      </c>
      <c r="E337" s="216" t="s">
        <v>9845</v>
      </c>
      <c r="F337" s="91" t="s">
        <v>9853</v>
      </c>
      <c r="G337" s="91" t="s">
        <v>10131</v>
      </c>
      <c r="H337" s="91" t="s">
        <v>194</v>
      </c>
      <c r="I337" s="183">
        <v>2</v>
      </c>
      <c r="J337" s="91" t="s">
        <v>9853</v>
      </c>
      <c r="K337" s="26" t="s">
        <v>31</v>
      </c>
      <c r="L337" s="183">
        <v>2</v>
      </c>
      <c r="M337" s="218">
        <f t="shared" si="13"/>
        <v>260</v>
      </c>
      <c r="N337" s="23"/>
      <c r="O337" s="24" t="s">
        <v>32</v>
      </c>
    </row>
    <row r="338" s="1" customFormat="1" ht="18.75" spans="1:15">
      <c r="A338" s="216">
        <v>333</v>
      </c>
      <c r="B338" s="216" t="s">
        <v>23</v>
      </c>
      <c r="C338" s="216" t="s">
        <v>24</v>
      </c>
      <c r="D338" s="216" t="s">
        <v>25</v>
      </c>
      <c r="E338" s="216" t="s">
        <v>9845</v>
      </c>
      <c r="F338" s="91" t="s">
        <v>9853</v>
      </c>
      <c r="G338" s="91" t="s">
        <v>10132</v>
      </c>
      <c r="H338" s="91" t="s">
        <v>194</v>
      </c>
      <c r="I338" s="183">
        <v>5</v>
      </c>
      <c r="J338" s="91" t="s">
        <v>9853</v>
      </c>
      <c r="K338" s="26" t="s">
        <v>31</v>
      </c>
      <c r="L338" s="183">
        <v>5</v>
      </c>
      <c r="M338" s="218">
        <f t="shared" si="13"/>
        <v>650</v>
      </c>
      <c r="N338" s="23"/>
      <c r="O338" s="24" t="s">
        <v>32</v>
      </c>
    </row>
    <row r="339" s="1" customFormat="1" ht="18.75" spans="1:15">
      <c r="A339" s="216">
        <v>334</v>
      </c>
      <c r="B339" s="216" t="s">
        <v>23</v>
      </c>
      <c r="C339" s="216" t="s">
        <v>24</v>
      </c>
      <c r="D339" s="216" t="s">
        <v>25</v>
      </c>
      <c r="E339" s="216" t="s">
        <v>9845</v>
      </c>
      <c r="F339" s="91" t="s">
        <v>9853</v>
      </c>
      <c r="G339" s="91" t="s">
        <v>10133</v>
      </c>
      <c r="H339" s="91" t="s">
        <v>194</v>
      </c>
      <c r="I339" s="183">
        <v>4</v>
      </c>
      <c r="J339" s="91" t="s">
        <v>9853</v>
      </c>
      <c r="K339" s="26" t="s">
        <v>31</v>
      </c>
      <c r="L339" s="183">
        <v>4</v>
      </c>
      <c r="M339" s="218">
        <f t="shared" si="13"/>
        <v>520</v>
      </c>
      <c r="N339" s="23"/>
      <c r="O339" s="24" t="s">
        <v>32</v>
      </c>
    </row>
    <row r="340" s="1" customFormat="1" ht="18.75" spans="1:15">
      <c r="A340" s="216">
        <v>335</v>
      </c>
      <c r="B340" s="216" t="s">
        <v>23</v>
      </c>
      <c r="C340" s="216" t="s">
        <v>24</v>
      </c>
      <c r="D340" s="216" t="s">
        <v>25</v>
      </c>
      <c r="E340" s="216" t="s">
        <v>9845</v>
      </c>
      <c r="F340" s="91" t="s">
        <v>9853</v>
      </c>
      <c r="G340" s="91" t="s">
        <v>10134</v>
      </c>
      <c r="H340" s="91" t="s">
        <v>194</v>
      </c>
      <c r="I340" s="183">
        <v>1</v>
      </c>
      <c r="J340" s="91" t="s">
        <v>9853</v>
      </c>
      <c r="K340" s="26" t="s">
        <v>31</v>
      </c>
      <c r="L340" s="183">
        <v>1</v>
      </c>
      <c r="M340" s="218">
        <f t="shared" si="13"/>
        <v>130</v>
      </c>
      <c r="N340" s="23"/>
      <c r="O340" s="24" t="s">
        <v>32</v>
      </c>
    </row>
    <row r="341" s="1" customFormat="1" ht="18.75" spans="1:15">
      <c r="A341" s="216">
        <v>336</v>
      </c>
      <c r="B341" s="216" t="s">
        <v>23</v>
      </c>
      <c r="C341" s="216" t="s">
        <v>24</v>
      </c>
      <c r="D341" s="216" t="s">
        <v>25</v>
      </c>
      <c r="E341" s="216" t="s">
        <v>9845</v>
      </c>
      <c r="F341" s="91" t="s">
        <v>9853</v>
      </c>
      <c r="G341" s="91" t="s">
        <v>10135</v>
      </c>
      <c r="H341" s="91" t="s">
        <v>47</v>
      </c>
      <c r="I341" s="183">
        <v>1</v>
      </c>
      <c r="J341" s="91" t="s">
        <v>9853</v>
      </c>
      <c r="K341" s="26" t="s">
        <v>31</v>
      </c>
      <c r="L341" s="183">
        <v>1</v>
      </c>
      <c r="M341" s="218">
        <f>L341*312</f>
        <v>312</v>
      </c>
      <c r="N341" s="23"/>
      <c r="O341" s="24" t="s">
        <v>32</v>
      </c>
    </row>
    <row r="342" s="1" customFormat="1" ht="18.75" spans="1:15">
      <c r="A342" s="216">
        <v>337</v>
      </c>
      <c r="B342" s="216" t="s">
        <v>23</v>
      </c>
      <c r="C342" s="216" t="s">
        <v>24</v>
      </c>
      <c r="D342" s="216" t="s">
        <v>25</v>
      </c>
      <c r="E342" s="216" t="s">
        <v>9845</v>
      </c>
      <c r="F342" s="91" t="s">
        <v>9853</v>
      </c>
      <c r="G342" s="91" t="s">
        <v>10136</v>
      </c>
      <c r="H342" s="91" t="s">
        <v>47</v>
      </c>
      <c r="I342" s="183">
        <v>1</v>
      </c>
      <c r="J342" s="91" t="s">
        <v>9853</v>
      </c>
      <c r="K342" s="26" t="s">
        <v>31</v>
      </c>
      <c r="L342" s="183">
        <v>1</v>
      </c>
      <c r="M342" s="218">
        <f>L342*312</f>
        <v>312</v>
      </c>
      <c r="N342" s="23"/>
      <c r="O342" s="24" t="s">
        <v>32</v>
      </c>
    </row>
    <row r="343" s="1" customFormat="1" ht="18.75" spans="1:15">
      <c r="A343" s="216">
        <v>338</v>
      </c>
      <c r="B343" s="216" t="s">
        <v>23</v>
      </c>
      <c r="C343" s="216" t="s">
        <v>24</v>
      </c>
      <c r="D343" s="216" t="s">
        <v>25</v>
      </c>
      <c r="E343" s="216" t="s">
        <v>9845</v>
      </c>
      <c r="F343" s="91" t="s">
        <v>9853</v>
      </c>
      <c r="G343" s="91" t="s">
        <v>9870</v>
      </c>
      <c r="H343" s="91" t="s">
        <v>194</v>
      </c>
      <c r="I343" s="183">
        <v>2</v>
      </c>
      <c r="J343" s="91" t="s">
        <v>9853</v>
      </c>
      <c r="K343" s="26" t="s">
        <v>31</v>
      </c>
      <c r="L343" s="183">
        <v>2</v>
      </c>
      <c r="M343" s="218">
        <f>L343*130</f>
        <v>260</v>
      </c>
      <c r="N343" s="23"/>
      <c r="O343" s="24" t="s">
        <v>32</v>
      </c>
    </row>
    <row r="344" s="1" customFormat="1" ht="18.75" spans="1:15">
      <c r="A344" s="216">
        <v>339</v>
      </c>
      <c r="B344" s="216" t="s">
        <v>23</v>
      </c>
      <c r="C344" s="216" t="s">
        <v>24</v>
      </c>
      <c r="D344" s="216" t="s">
        <v>25</v>
      </c>
      <c r="E344" s="216" t="s">
        <v>9845</v>
      </c>
      <c r="F344" s="91" t="s">
        <v>9853</v>
      </c>
      <c r="G344" s="91" t="s">
        <v>10137</v>
      </c>
      <c r="H344" s="91" t="s">
        <v>47</v>
      </c>
      <c r="I344" s="183">
        <v>1</v>
      </c>
      <c r="J344" s="91" t="s">
        <v>9853</v>
      </c>
      <c r="K344" s="26" t="s">
        <v>31</v>
      </c>
      <c r="L344" s="183">
        <v>1</v>
      </c>
      <c r="M344" s="218">
        <f>L344*312</f>
        <v>312</v>
      </c>
      <c r="N344" s="23"/>
      <c r="O344" s="24" t="s">
        <v>32</v>
      </c>
    </row>
    <row r="345" s="1" customFormat="1" ht="18.75" spans="1:15">
      <c r="A345" s="216">
        <v>340</v>
      </c>
      <c r="B345" s="216" t="s">
        <v>23</v>
      </c>
      <c r="C345" s="216" t="s">
        <v>24</v>
      </c>
      <c r="D345" s="216" t="s">
        <v>25</v>
      </c>
      <c r="E345" s="216" t="s">
        <v>9845</v>
      </c>
      <c r="F345" s="91" t="s">
        <v>9853</v>
      </c>
      <c r="G345" s="91" t="s">
        <v>10138</v>
      </c>
      <c r="H345" s="91" t="s">
        <v>194</v>
      </c>
      <c r="I345" s="183">
        <v>1</v>
      </c>
      <c r="J345" s="91" t="s">
        <v>9853</v>
      </c>
      <c r="K345" s="26" t="s">
        <v>31</v>
      </c>
      <c r="L345" s="183">
        <v>1</v>
      </c>
      <c r="M345" s="218">
        <f>L345*130</f>
        <v>130</v>
      </c>
      <c r="N345" s="23"/>
      <c r="O345" s="24" t="s">
        <v>32</v>
      </c>
    </row>
    <row r="346" s="1" customFormat="1" ht="18.75" spans="1:15">
      <c r="A346" s="216">
        <v>341</v>
      </c>
      <c r="B346" s="216" t="s">
        <v>23</v>
      </c>
      <c r="C346" s="216" t="s">
        <v>24</v>
      </c>
      <c r="D346" s="216" t="s">
        <v>25</v>
      </c>
      <c r="E346" s="216" t="s">
        <v>9845</v>
      </c>
      <c r="F346" s="91" t="s">
        <v>9853</v>
      </c>
      <c r="G346" s="91" t="s">
        <v>10139</v>
      </c>
      <c r="H346" s="91" t="s">
        <v>51</v>
      </c>
      <c r="I346" s="183">
        <v>2</v>
      </c>
      <c r="J346" s="91" t="s">
        <v>9853</v>
      </c>
      <c r="K346" s="26" t="s">
        <v>31</v>
      </c>
      <c r="L346" s="183">
        <v>2</v>
      </c>
      <c r="M346" s="218">
        <f t="shared" ref="M346:M358" si="14">L346*312</f>
        <v>624</v>
      </c>
      <c r="N346" s="23"/>
      <c r="O346" s="24" t="s">
        <v>32</v>
      </c>
    </row>
    <row r="347" s="1" customFormat="1" ht="18.75" spans="1:15">
      <c r="A347" s="216">
        <v>342</v>
      </c>
      <c r="B347" s="216" t="s">
        <v>23</v>
      </c>
      <c r="C347" s="216" t="s">
        <v>24</v>
      </c>
      <c r="D347" s="216" t="s">
        <v>25</v>
      </c>
      <c r="E347" s="216" t="s">
        <v>9845</v>
      </c>
      <c r="F347" s="91" t="s">
        <v>9853</v>
      </c>
      <c r="G347" s="91" t="s">
        <v>10140</v>
      </c>
      <c r="H347" s="91" t="s">
        <v>51</v>
      </c>
      <c r="I347" s="183">
        <v>4</v>
      </c>
      <c r="J347" s="91" t="s">
        <v>9853</v>
      </c>
      <c r="K347" s="26" t="s">
        <v>31</v>
      </c>
      <c r="L347" s="183">
        <v>4</v>
      </c>
      <c r="M347" s="218">
        <f t="shared" si="14"/>
        <v>1248</v>
      </c>
      <c r="N347" s="23"/>
      <c r="O347" s="24" t="s">
        <v>32</v>
      </c>
    </row>
    <row r="348" s="1" customFormat="1" ht="18.75" spans="1:15">
      <c r="A348" s="216">
        <v>343</v>
      </c>
      <c r="B348" s="216" t="s">
        <v>23</v>
      </c>
      <c r="C348" s="216" t="s">
        <v>24</v>
      </c>
      <c r="D348" s="216" t="s">
        <v>25</v>
      </c>
      <c r="E348" s="216" t="s">
        <v>9845</v>
      </c>
      <c r="F348" s="91" t="s">
        <v>9853</v>
      </c>
      <c r="G348" s="91" t="s">
        <v>10141</v>
      </c>
      <c r="H348" s="91" t="s">
        <v>51</v>
      </c>
      <c r="I348" s="183">
        <v>3</v>
      </c>
      <c r="J348" s="91" t="s">
        <v>9853</v>
      </c>
      <c r="K348" s="26" t="s">
        <v>31</v>
      </c>
      <c r="L348" s="91">
        <v>3</v>
      </c>
      <c r="M348" s="218">
        <f t="shared" si="14"/>
        <v>936</v>
      </c>
      <c r="N348" s="23"/>
      <c r="O348" s="24" t="s">
        <v>32</v>
      </c>
    </row>
    <row r="349" s="1" customFormat="1" ht="18.75" spans="1:15">
      <c r="A349" s="216">
        <v>344</v>
      </c>
      <c r="B349" s="216" t="s">
        <v>23</v>
      </c>
      <c r="C349" s="216" t="s">
        <v>24</v>
      </c>
      <c r="D349" s="216" t="s">
        <v>25</v>
      </c>
      <c r="E349" s="216" t="s">
        <v>9845</v>
      </c>
      <c r="F349" s="91" t="s">
        <v>9853</v>
      </c>
      <c r="G349" s="91" t="s">
        <v>10142</v>
      </c>
      <c r="H349" s="91" t="s">
        <v>51</v>
      </c>
      <c r="I349" s="183">
        <v>1</v>
      </c>
      <c r="J349" s="91" t="s">
        <v>9853</v>
      </c>
      <c r="K349" s="26" t="s">
        <v>31</v>
      </c>
      <c r="L349" s="183">
        <v>1</v>
      </c>
      <c r="M349" s="218">
        <f t="shared" si="14"/>
        <v>312</v>
      </c>
      <c r="N349" s="23"/>
      <c r="O349" s="24" t="s">
        <v>32</v>
      </c>
    </row>
    <row r="350" s="1" customFormat="1" ht="18.75" spans="1:15">
      <c r="A350" s="216">
        <v>345</v>
      </c>
      <c r="B350" s="216" t="s">
        <v>23</v>
      </c>
      <c r="C350" s="216" t="s">
        <v>24</v>
      </c>
      <c r="D350" s="216" t="s">
        <v>25</v>
      </c>
      <c r="E350" s="216" t="s">
        <v>9845</v>
      </c>
      <c r="F350" s="91" t="s">
        <v>9853</v>
      </c>
      <c r="G350" s="91" t="s">
        <v>10143</v>
      </c>
      <c r="H350" s="91" t="s">
        <v>51</v>
      </c>
      <c r="I350" s="183">
        <v>9</v>
      </c>
      <c r="J350" s="91" t="s">
        <v>9853</v>
      </c>
      <c r="K350" s="26" t="s">
        <v>31</v>
      </c>
      <c r="L350" s="183">
        <v>9</v>
      </c>
      <c r="M350" s="218">
        <f t="shared" si="14"/>
        <v>2808</v>
      </c>
      <c r="N350" s="23"/>
      <c r="O350" s="24" t="s">
        <v>32</v>
      </c>
    </row>
    <row r="351" s="1" customFormat="1" ht="18.75" spans="1:15">
      <c r="A351" s="216">
        <v>346</v>
      </c>
      <c r="B351" s="216" t="s">
        <v>23</v>
      </c>
      <c r="C351" s="216" t="s">
        <v>24</v>
      </c>
      <c r="D351" s="216" t="s">
        <v>25</v>
      </c>
      <c r="E351" s="216" t="s">
        <v>9845</v>
      </c>
      <c r="F351" s="91" t="s">
        <v>9853</v>
      </c>
      <c r="G351" s="91" t="s">
        <v>10144</v>
      </c>
      <c r="H351" s="91" t="s">
        <v>51</v>
      </c>
      <c r="I351" s="183">
        <v>5</v>
      </c>
      <c r="J351" s="91" t="s">
        <v>9853</v>
      </c>
      <c r="K351" s="26" t="s">
        <v>31</v>
      </c>
      <c r="L351" s="183">
        <v>5</v>
      </c>
      <c r="M351" s="218">
        <f t="shared" si="14"/>
        <v>1560</v>
      </c>
      <c r="N351" s="23"/>
      <c r="O351" s="24" t="s">
        <v>32</v>
      </c>
    </row>
    <row r="352" s="1" customFormat="1" ht="18.75" spans="1:15">
      <c r="A352" s="216">
        <v>347</v>
      </c>
      <c r="B352" s="216" t="s">
        <v>23</v>
      </c>
      <c r="C352" s="216" t="s">
        <v>24</v>
      </c>
      <c r="D352" s="216" t="s">
        <v>25</v>
      </c>
      <c r="E352" s="216" t="s">
        <v>9845</v>
      </c>
      <c r="F352" s="91" t="s">
        <v>9853</v>
      </c>
      <c r="G352" s="91" t="s">
        <v>3205</v>
      </c>
      <c r="H352" s="91" t="s">
        <v>51</v>
      </c>
      <c r="I352" s="183">
        <v>1</v>
      </c>
      <c r="J352" s="91" t="s">
        <v>9853</v>
      </c>
      <c r="K352" s="26" t="s">
        <v>31</v>
      </c>
      <c r="L352" s="183">
        <v>1</v>
      </c>
      <c r="M352" s="218">
        <f t="shared" si="14"/>
        <v>312</v>
      </c>
      <c r="N352" s="23"/>
      <c r="O352" s="24" t="s">
        <v>32</v>
      </c>
    </row>
    <row r="353" s="1" customFormat="1" ht="18.75" spans="1:15">
      <c r="A353" s="216">
        <v>348</v>
      </c>
      <c r="B353" s="216" t="s">
        <v>23</v>
      </c>
      <c r="C353" s="216" t="s">
        <v>24</v>
      </c>
      <c r="D353" s="216" t="s">
        <v>25</v>
      </c>
      <c r="E353" s="216" t="s">
        <v>9845</v>
      </c>
      <c r="F353" s="91" t="s">
        <v>9853</v>
      </c>
      <c r="G353" s="91" t="s">
        <v>10145</v>
      </c>
      <c r="H353" s="91" t="s">
        <v>51</v>
      </c>
      <c r="I353" s="183">
        <v>2</v>
      </c>
      <c r="J353" s="91" t="s">
        <v>9853</v>
      </c>
      <c r="K353" s="26" t="s">
        <v>31</v>
      </c>
      <c r="L353" s="91">
        <v>2</v>
      </c>
      <c r="M353" s="218">
        <f t="shared" si="14"/>
        <v>624</v>
      </c>
      <c r="N353" s="23"/>
      <c r="O353" s="24" t="s">
        <v>32</v>
      </c>
    </row>
    <row r="354" s="1" customFormat="1" ht="18.75" spans="1:15">
      <c r="A354" s="216">
        <v>349</v>
      </c>
      <c r="B354" s="216" t="s">
        <v>23</v>
      </c>
      <c r="C354" s="216" t="s">
        <v>24</v>
      </c>
      <c r="D354" s="216" t="s">
        <v>25</v>
      </c>
      <c r="E354" s="216" t="s">
        <v>9845</v>
      </c>
      <c r="F354" s="91" t="s">
        <v>9853</v>
      </c>
      <c r="G354" s="91" t="s">
        <v>10146</v>
      </c>
      <c r="H354" s="91" t="s">
        <v>51</v>
      </c>
      <c r="I354" s="183">
        <v>5</v>
      </c>
      <c r="J354" s="91" t="s">
        <v>9853</v>
      </c>
      <c r="K354" s="26" t="s">
        <v>31</v>
      </c>
      <c r="L354" s="183">
        <v>5</v>
      </c>
      <c r="M354" s="218">
        <f t="shared" si="14"/>
        <v>1560</v>
      </c>
      <c r="N354" s="23"/>
      <c r="O354" s="24" t="s">
        <v>32</v>
      </c>
    </row>
    <row r="355" s="1" customFormat="1" ht="18.75" spans="1:15">
      <c r="A355" s="216">
        <v>350</v>
      </c>
      <c r="B355" s="216" t="s">
        <v>23</v>
      </c>
      <c r="C355" s="216" t="s">
        <v>24</v>
      </c>
      <c r="D355" s="216" t="s">
        <v>25</v>
      </c>
      <c r="E355" s="216" t="s">
        <v>9845</v>
      </c>
      <c r="F355" s="91" t="s">
        <v>9853</v>
      </c>
      <c r="G355" s="91" t="s">
        <v>10147</v>
      </c>
      <c r="H355" s="91" t="s">
        <v>51</v>
      </c>
      <c r="I355" s="183">
        <v>5</v>
      </c>
      <c r="J355" s="91" t="s">
        <v>9853</v>
      </c>
      <c r="K355" s="26" t="s">
        <v>31</v>
      </c>
      <c r="L355" s="183">
        <v>5</v>
      </c>
      <c r="M355" s="218">
        <f t="shared" si="14"/>
        <v>1560</v>
      </c>
      <c r="N355" s="23"/>
      <c r="O355" s="24" t="s">
        <v>32</v>
      </c>
    </row>
    <row r="356" s="1" customFormat="1" ht="18.75" spans="1:15">
      <c r="A356" s="216">
        <v>351</v>
      </c>
      <c r="B356" s="216" t="s">
        <v>23</v>
      </c>
      <c r="C356" s="216" t="s">
        <v>24</v>
      </c>
      <c r="D356" s="216" t="s">
        <v>25</v>
      </c>
      <c r="E356" s="216" t="s">
        <v>9845</v>
      </c>
      <c r="F356" s="91" t="s">
        <v>9853</v>
      </c>
      <c r="G356" s="91" t="s">
        <v>10148</v>
      </c>
      <c r="H356" s="91" t="s">
        <v>51</v>
      </c>
      <c r="I356" s="183">
        <v>4</v>
      </c>
      <c r="J356" s="91" t="s">
        <v>9853</v>
      </c>
      <c r="K356" s="26" t="s">
        <v>31</v>
      </c>
      <c r="L356" s="183">
        <v>4</v>
      </c>
      <c r="M356" s="218">
        <f t="shared" si="14"/>
        <v>1248</v>
      </c>
      <c r="N356" s="23"/>
      <c r="O356" s="24" t="s">
        <v>32</v>
      </c>
    </row>
    <row r="357" s="1" customFormat="1" ht="18.75" spans="1:15">
      <c r="A357" s="216">
        <v>352</v>
      </c>
      <c r="B357" s="216" t="s">
        <v>23</v>
      </c>
      <c r="C357" s="216" t="s">
        <v>24</v>
      </c>
      <c r="D357" s="216" t="s">
        <v>25</v>
      </c>
      <c r="E357" s="216" t="s">
        <v>9845</v>
      </c>
      <c r="F357" s="91" t="s">
        <v>9853</v>
      </c>
      <c r="G357" s="91" t="s">
        <v>10149</v>
      </c>
      <c r="H357" s="91" t="s">
        <v>51</v>
      </c>
      <c r="I357" s="183">
        <v>7</v>
      </c>
      <c r="J357" s="91" t="s">
        <v>9853</v>
      </c>
      <c r="K357" s="26" t="s">
        <v>31</v>
      </c>
      <c r="L357" s="183">
        <v>7</v>
      </c>
      <c r="M357" s="218">
        <f t="shared" si="14"/>
        <v>2184</v>
      </c>
      <c r="N357" s="23"/>
      <c r="O357" s="24" t="s">
        <v>32</v>
      </c>
    </row>
    <row r="358" s="1" customFormat="1" ht="18.75" spans="1:15">
      <c r="A358" s="216">
        <v>353</v>
      </c>
      <c r="B358" s="216" t="s">
        <v>23</v>
      </c>
      <c r="C358" s="216" t="s">
        <v>24</v>
      </c>
      <c r="D358" s="216" t="s">
        <v>25</v>
      </c>
      <c r="E358" s="216" t="s">
        <v>9845</v>
      </c>
      <c r="F358" s="91" t="s">
        <v>9853</v>
      </c>
      <c r="G358" s="91" t="s">
        <v>9984</v>
      </c>
      <c r="H358" s="91" t="s">
        <v>51</v>
      </c>
      <c r="I358" s="183">
        <v>4</v>
      </c>
      <c r="J358" s="91" t="s">
        <v>9853</v>
      </c>
      <c r="K358" s="26" t="s">
        <v>31</v>
      </c>
      <c r="L358" s="183">
        <v>4</v>
      </c>
      <c r="M358" s="218">
        <f t="shared" si="14"/>
        <v>1248</v>
      </c>
      <c r="N358" s="23"/>
      <c r="O358" s="24" t="s">
        <v>32</v>
      </c>
    </row>
    <row r="359" s="1" customFormat="1" ht="18.75" spans="1:15">
      <c r="A359" s="216">
        <v>354</v>
      </c>
      <c r="B359" s="216" t="s">
        <v>23</v>
      </c>
      <c r="C359" s="216" t="s">
        <v>24</v>
      </c>
      <c r="D359" s="216" t="s">
        <v>25</v>
      </c>
      <c r="E359" s="216" t="s">
        <v>9845</v>
      </c>
      <c r="F359" s="91" t="s">
        <v>9853</v>
      </c>
      <c r="G359" s="91" t="s">
        <v>10150</v>
      </c>
      <c r="H359" s="91" t="s">
        <v>194</v>
      </c>
      <c r="I359" s="183">
        <v>2</v>
      </c>
      <c r="J359" s="91" t="s">
        <v>9853</v>
      </c>
      <c r="K359" s="26" t="s">
        <v>31</v>
      </c>
      <c r="L359" s="183">
        <v>2</v>
      </c>
      <c r="M359" s="218">
        <f t="shared" ref="M359:M390" si="15">L359*130</f>
        <v>260</v>
      </c>
      <c r="N359" s="23"/>
      <c r="O359" s="24" t="s">
        <v>32</v>
      </c>
    </row>
    <row r="360" s="1" customFormat="1" ht="18.75" spans="1:15">
      <c r="A360" s="216">
        <v>355</v>
      </c>
      <c r="B360" s="216" t="s">
        <v>23</v>
      </c>
      <c r="C360" s="216" t="s">
        <v>24</v>
      </c>
      <c r="D360" s="216" t="s">
        <v>25</v>
      </c>
      <c r="E360" s="216" t="s">
        <v>9845</v>
      </c>
      <c r="F360" s="91" t="s">
        <v>9853</v>
      </c>
      <c r="G360" s="91" t="s">
        <v>1461</v>
      </c>
      <c r="H360" s="91" t="s">
        <v>194</v>
      </c>
      <c r="I360" s="183">
        <v>4</v>
      </c>
      <c r="J360" s="91" t="s">
        <v>9853</v>
      </c>
      <c r="K360" s="26" t="s">
        <v>31</v>
      </c>
      <c r="L360" s="183">
        <v>4</v>
      </c>
      <c r="M360" s="218">
        <f t="shared" si="15"/>
        <v>520</v>
      </c>
      <c r="N360" s="23"/>
      <c r="O360" s="24" t="s">
        <v>32</v>
      </c>
    </row>
    <row r="361" s="1" customFormat="1" ht="18.75" spans="1:15">
      <c r="A361" s="216">
        <v>356</v>
      </c>
      <c r="B361" s="216" t="s">
        <v>23</v>
      </c>
      <c r="C361" s="216" t="s">
        <v>24</v>
      </c>
      <c r="D361" s="216" t="s">
        <v>25</v>
      </c>
      <c r="E361" s="216" t="s">
        <v>9845</v>
      </c>
      <c r="F361" s="91" t="s">
        <v>9853</v>
      </c>
      <c r="G361" s="91" t="s">
        <v>10151</v>
      </c>
      <c r="H361" s="91" t="s">
        <v>194</v>
      </c>
      <c r="I361" s="183">
        <v>4</v>
      </c>
      <c r="J361" s="91" t="s">
        <v>9853</v>
      </c>
      <c r="K361" s="26" t="s">
        <v>31</v>
      </c>
      <c r="L361" s="91">
        <v>4</v>
      </c>
      <c r="M361" s="218">
        <f t="shared" si="15"/>
        <v>520</v>
      </c>
      <c r="N361" s="23"/>
      <c r="O361" s="24" t="s">
        <v>32</v>
      </c>
    </row>
    <row r="362" s="1" customFormat="1" ht="18.75" spans="1:15">
      <c r="A362" s="216">
        <v>357</v>
      </c>
      <c r="B362" s="216" t="s">
        <v>23</v>
      </c>
      <c r="C362" s="216" t="s">
        <v>24</v>
      </c>
      <c r="D362" s="216" t="s">
        <v>25</v>
      </c>
      <c r="E362" s="216" t="s">
        <v>9845</v>
      </c>
      <c r="F362" s="91" t="s">
        <v>9853</v>
      </c>
      <c r="G362" s="91" t="s">
        <v>10152</v>
      </c>
      <c r="H362" s="91" t="s">
        <v>194</v>
      </c>
      <c r="I362" s="183">
        <v>4</v>
      </c>
      <c r="J362" s="91" t="s">
        <v>9853</v>
      </c>
      <c r="K362" s="26" t="s">
        <v>31</v>
      </c>
      <c r="L362" s="91">
        <v>4</v>
      </c>
      <c r="M362" s="218">
        <f t="shared" si="15"/>
        <v>520</v>
      </c>
      <c r="N362" s="23"/>
      <c r="O362" s="24" t="s">
        <v>32</v>
      </c>
    </row>
    <row r="363" s="1" customFormat="1" ht="18.75" spans="1:15">
      <c r="A363" s="216">
        <v>358</v>
      </c>
      <c r="B363" s="216" t="s">
        <v>23</v>
      </c>
      <c r="C363" s="216" t="s">
        <v>24</v>
      </c>
      <c r="D363" s="216" t="s">
        <v>25</v>
      </c>
      <c r="E363" s="216" t="s">
        <v>9845</v>
      </c>
      <c r="F363" s="91" t="s">
        <v>9853</v>
      </c>
      <c r="G363" s="91" t="s">
        <v>10153</v>
      </c>
      <c r="H363" s="91" t="s">
        <v>194</v>
      </c>
      <c r="I363" s="183">
        <v>5</v>
      </c>
      <c r="J363" s="91" t="s">
        <v>9853</v>
      </c>
      <c r="K363" s="26" t="s">
        <v>31</v>
      </c>
      <c r="L363" s="183">
        <v>5</v>
      </c>
      <c r="M363" s="218">
        <f t="shared" si="15"/>
        <v>650</v>
      </c>
      <c r="N363" s="23"/>
      <c r="O363" s="24" t="s">
        <v>32</v>
      </c>
    </row>
    <row r="364" s="1" customFormat="1" ht="18.75" spans="1:15">
      <c r="A364" s="216">
        <v>359</v>
      </c>
      <c r="B364" s="216" t="s">
        <v>23</v>
      </c>
      <c r="C364" s="216" t="s">
        <v>24</v>
      </c>
      <c r="D364" s="216" t="s">
        <v>25</v>
      </c>
      <c r="E364" s="216" t="s">
        <v>9845</v>
      </c>
      <c r="F364" s="91" t="s">
        <v>9853</v>
      </c>
      <c r="G364" s="91" t="s">
        <v>10154</v>
      </c>
      <c r="H364" s="91" t="s">
        <v>194</v>
      </c>
      <c r="I364" s="183">
        <v>4</v>
      </c>
      <c r="J364" s="91" t="s">
        <v>9853</v>
      </c>
      <c r="K364" s="26" t="s">
        <v>31</v>
      </c>
      <c r="L364" s="183">
        <v>4</v>
      </c>
      <c r="M364" s="218">
        <f t="shared" si="15"/>
        <v>520</v>
      </c>
      <c r="N364" s="23"/>
      <c r="O364" s="24" t="s">
        <v>32</v>
      </c>
    </row>
    <row r="365" s="1" customFormat="1" ht="18.75" spans="1:15">
      <c r="A365" s="216">
        <v>360</v>
      </c>
      <c r="B365" s="216" t="s">
        <v>23</v>
      </c>
      <c r="C365" s="216" t="s">
        <v>24</v>
      </c>
      <c r="D365" s="216" t="s">
        <v>25</v>
      </c>
      <c r="E365" s="216" t="s">
        <v>9845</v>
      </c>
      <c r="F365" s="91" t="s">
        <v>9853</v>
      </c>
      <c r="G365" s="91" t="s">
        <v>8848</v>
      </c>
      <c r="H365" s="91" t="s">
        <v>194</v>
      </c>
      <c r="I365" s="183">
        <v>2</v>
      </c>
      <c r="J365" s="91" t="s">
        <v>9853</v>
      </c>
      <c r="K365" s="26" t="s">
        <v>31</v>
      </c>
      <c r="L365" s="183">
        <v>2</v>
      </c>
      <c r="M365" s="218">
        <f t="shared" si="15"/>
        <v>260</v>
      </c>
      <c r="N365" s="23"/>
      <c r="O365" s="24" t="s">
        <v>32</v>
      </c>
    </row>
    <row r="366" s="1" customFormat="1" ht="18.75" spans="1:15">
      <c r="A366" s="216">
        <v>361</v>
      </c>
      <c r="B366" s="216" t="s">
        <v>23</v>
      </c>
      <c r="C366" s="216" t="s">
        <v>24</v>
      </c>
      <c r="D366" s="216" t="s">
        <v>25</v>
      </c>
      <c r="E366" s="216" t="s">
        <v>9845</v>
      </c>
      <c r="F366" s="91" t="s">
        <v>9853</v>
      </c>
      <c r="G366" s="91" t="s">
        <v>10155</v>
      </c>
      <c r="H366" s="91" t="s">
        <v>194</v>
      </c>
      <c r="I366" s="183">
        <v>2</v>
      </c>
      <c r="J366" s="91" t="s">
        <v>9853</v>
      </c>
      <c r="K366" s="26" t="s">
        <v>31</v>
      </c>
      <c r="L366" s="183">
        <v>2</v>
      </c>
      <c r="M366" s="218">
        <f t="shared" si="15"/>
        <v>260</v>
      </c>
      <c r="N366" s="23"/>
      <c r="O366" s="24" t="s">
        <v>32</v>
      </c>
    </row>
    <row r="367" s="1" customFormat="1" ht="18.75" spans="1:15">
      <c r="A367" s="216">
        <v>362</v>
      </c>
      <c r="B367" s="216" t="s">
        <v>23</v>
      </c>
      <c r="C367" s="216" t="s">
        <v>24</v>
      </c>
      <c r="D367" s="216" t="s">
        <v>25</v>
      </c>
      <c r="E367" s="216" t="s">
        <v>9845</v>
      </c>
      <c r="F367" s="91" t="s">
        <v>9853</v>
      </c>
      <c r="G367" s="91" t="s">
        <v>10156</v>
      </c>
      <c r="H367" s="91" t="s">
        <v>194</v>
      </c>
      <c r="I367" s="183">
        <v>4</v>
      </c>
      <c r="J367" s="91" t="s">
        <v>9853</v>
      </c>
      <c r="K367" s="26" t="s">
        <v>31</v>
      </c>
      <c r="L367" s="183">
        <v>4</v>
      </c>
      <c r="M367" s="218">
        <f t="shared" si="15"/>
        <v>520</v>
      </c>
      <c r="N367" s="23"/>
      <c r="O367" s="24" t="s">
        <v>32</v>
      </c>
    </row>
    <row r="368" s="1" customFormat="1" ht="18.75" spans="1:15">
      <c r="A368" s="216">
        <v>363</v>
      </c>
      <c r="B368" s="216" t="s">
        <v>23</v>
      </c>
      <c r="C368" s="216" t="s">
        <v>24</v>
      </c>
      <c r="D368" s="216" t="s">
        <v>25</v>
      </c>
      <c r="E368" s="216" t="s">
        <v>9845</v>
      </c>
      <c r="F368" s="91" t="s">
        <v>9853</v>
      </c>
      <c r="G368" s="91" t="s">
        <v>10157</v>
      </c>
      <c r="H368" s="91" t="s">
        <v>194</v>
      </c>
      <c r="I368" s="183">
        <v>4</v>
      </c>
      <c r="J368" s="91" t="s">
        <v>9853</v>
      </c>
      <c r="K368" s="26" t="s">
        <v>31</v>
      </c>
      <c r="L368" s="183">
        <v>4</v>
      </c>
      <c r="M368" s="218">
        <f t="shared" si="15"/>
        <v>520</v>
      </c>
      <c r="N368" s="23"/>
      <c r="O368" s="24" t="s">
        <v>32</v>
      </c>
    </row>
    <row r="369" s="1" customFormat="1" ht="18.75" spans="1:15">
      <c r="A369" s="216">
        <v>364</v>
      </c>
      <c r="B369" s="216" t="s">
        <v>23</v>
      </c>
      <c r="C369" s="216" t="s">
        <v>24</v>
      </c>
      <c r="D369" s="216" t="s">
        <v>25</v>
      </c>
      <c r="E369" s="216" t="s">
        <v>9845</v>
      </c>
      <c r="F369" s="91" t="s">
        <v>9853</v>
      </c>
      <c r="G369" s="91" t="s">
        <v>10158</v>
      </c>
      <c r="H369" s="91" t="s">
        <v>194</v>
      </c>
      <c r="I369" s="183">
        <v>6</v>
      </c>
      <c r="J369" s="91" t="s">
        <v>9853</v>
      </c>
      <c r="K369" s="26" t="s">
        <v>31</v>
      </c>
      <c r="L369" s="183">
        <v>6</v>
      </c>
      <c r="M369" s="218">
        <f t="shared" si="15"/>
        <v>780</v>
      </c>
      <c r="N369" s="23"/>
      <c r="O369" s="24" t="s">
        <v>32</v>
      </c>
    </row>
    <row r="370" s="1" customFormat="1" ht="18.75" spans="1:15">
      <c r="A370" s="216">
        <v>365</v>
      </c>
      <c r="B370" s="216" t="s">
        <v>23</v>
      </c>
      <c r="C370" s="216" t="s">
        <v>24</v>
      </c>
      <c r="D370" s="216" t="s">
        <v>25</v>
      </c>
      <c r="E370" s="216" t="s">
        <v>9845</v>
      </c>
      <c r="F370" s="91" t="s">
        <v>9853</v>
      </c>
      <c r="G370" s="91" t="s">
        <v>564</v>
      </c>
      <c r="H370" s="91" t="s">
        <v>194</v>
      </c>
      <c r="I370" s="183">
        <v>1</v>
      </c>
      <c r="J370" s="91" t="s">
        <v>9853</v>
      </c>
      <c r="K370" s="26" t="s">
        <v>31</v>
      </c>
      <c r="L370" s="183">
        <v>1</v>
      </c>
      <c r="M370" s="218">
        <f t="shared" si="15"/>
        <v>130</v>
      </c>
      <c r="N370" s="23"/>
      <c r="O370" s="24" t="s">
        <v>32</v>
      </c>
    </row>
    <row r="371" s="1" customFormat="1" ht="18.75" spans="1:15">
      <c r="A371" s="216">
        <v>366</v>
      </c>
      <c r="B371" s="216" t="s">
        <v>23</v>
      </c>
      <c r="C371" s="216" t="s">
        <v>24</v>
      </c>
      <c r="D371" s="216" t="s">
        <v>25</v>
      </c>
      <c r="E371" s="216" t="s">
        <v>9845</v>
      </c>
      <c r="F371" s="91" t="s">
        <v>9853</v>
      </c>
      <c r="G371" s="91" t="s">
        <v>10159</v>
      </c>
      <c r="H371" s="91" t="s">
        <v>194</v>
      </c>
      <c r="I371" s="183">
        <v>7</v>
      </c>
      <c r="J371" s="91" t="s">
        <v>9853</v>
      </c>
      <c r="K371" s="26" t="s">
        <v>31</v>
      </c>
      <c r="L371" s="183">
        <v>7</v>
      </c>
      <c r="M371" s="218">
        <f t="shared" si="15"/>
        <v>910</v>
      </c>
      <c r="N371" s="23"/>
      <c r="O371" s="24" t="s">
        <v>32</v>
      </c>
    </row>
    <row r="372" s="1" customFormat="1" ht="18.75" spans="1:15">
      <c r="A372" s="216">
        <v>367</v>
      </c>
      <c r="B372" s="216" t="s">
        <v>23</v>
      </c>
      <c r="C372" s="216" t="s">
        <v>24</v>
      </c>
      <c r="D372" s="216" t="s">
        <v>25</v>
      </c>
      <c r="E372" s="216" t="s">
        <v>9845</v>
      </c>
      <c r="F372" s="91" t="s">
        <v>9853</v>
      </c>
      <c r="G372" s="91" t="s">
        <v>10160</v>
      </c>
      <c r="H372" s="91" t="s">
        <v>194</v>
      </c>
      <c r="I372" s="183">
        <v>6</v>
      </c>
      <c r="J372" s="91" t="s">
        <v>9853</v>
      </c>
      <c r="K372" s="26" t="s">
        <v>31</v>
      </c>
      <c r="L372" s="183">
        <v>6</v>
      </c>
      <c r="M372" s="218">
        <f t="shared" si="15"/>
        <v>780</v>
      </c>
      <c r="N372" s="23"/>
      <c r="O372" s="24" t="s">
        <v>32</v>
      </c>
    </row>
    <row r="373" s="1" customFormat="1" ht="18.75" spans="1:15">
      <c r="A373" s="216">
        <v>368</v>
      </c>
      <c r="B373" s="216" t="s">
        <v>23</v>
      </c>
      <c r="C373" s="216" t="s">
        <v>24</v>
      </c>
      <c r="D373" s="216" t="s">
        <v>25</v>
      </c>
      <c r="E373" s="216" t="s">
        <v>9845</v>
      </c>
      <c r="F373" s="91" t="s">
        <v>9853</v>
      </c>
      <c r="G373" s="91" t="s">
        <v>10161</v>
      </c>
      <c r="H373" s="91" t="s">
        <v>194</v>
      </c>
      <c r="I373" s="183">
        <v>4</v>
      </c>
      <c r="J373" s="91" t="s">
        <v>9853</v>
      </c>
      <c r="K373" s="26" t="s">
        <v>31</v>
      </c>
      <c r="L373" s="183">
        <v>4</v>
      </c>
      <c r="M373" s="218">
        <f t="shared" si="15"/>
        <v>520</v>
      </c>
      <c r="N373" s="23"/>
      <c r="O373" s="24" t="s">
        <v>32</v>
      </c>
    </row>
    <row r="374" s="1" customFormat="1" ht="18.75" spans="1:15">
      <c r="A374" s="216">
        <v>369</v>
      </c>
      <c r="B374" s="216" t="s">
        <v>23</v>
      </c>
      <c r="C374" s="216" t="s">
        <v>24</v>
      </c>
      <c r="D374" s="216" t="s">
        <v>25</v>
      </c>
      <c r="E374" s="216" t="s">
        <v>9845</v>
      </c>
      <c r="F374" s="91" t="s">
        <v>9853</v>
      </c>
      <c r="G374" s="91" t="s">
        <v>10162</v>
      </c>
      <c r="H374" s="91" t="s">
        <v>194</v>
      </c>
      <c r="I374" s="183">
        <v>4</v>
      </c>
      <c r="J374" s="91" t="s">
        <v>9853</v>
      </c>
      <c r="K374" s="26" t="s">
        <v>31</v>
      </c>
      <c r="L374" s="183">
        <v>4</v>
      </c>
      <c r="M374" s="218">
        <f t="shared" si="15"/>
        <v>520</v>
      </c>
      <c r="N374" s="23"/>
      <c r="O374" s="24" t="s">
        <v>32</v>
      </c>
    </row>
    <row r="375" s="1" customFormat="1" ht="18.75" spans="1:15">
      <c r="A375" s="216">
        <v>370</v>
      </c>
      <c r="B375" s="216" t="s">
        <v>23</v>
      </c>
      <c r="C375" s="216" t="s">
        <v>24</v>
      </c>
      <c r="D375" s="216" t="s">
        <v>25</v>
      </c>
      <c r="E375" s="216" t="s">
        <v>9845</v>
      </c>
      <c r="F375" s="91" t="s">
        <v>9853</v>
      </c>
      <c r="G375" s="91" t="s">
        <v>10163</v>
      </c>
      <c r="H375" s="91" t="s">
        <v>194</v>
      </c>
      <c r="I375" s="183">
        <v>1</v>
      </c>
      <c r="J375" s="91" t="s">
        <v>9853</v>
      </c>
      <c r="K375" s="26" t="s">
        <v>31</v>
      </c>
      <c r="L375" s="183">
        <v>1</v>
      </c>
      <c r="M375" s="218">
        <f t="shared" si="15"/>
        <v>130</v>
      </c>
      <c r="N375" s="23"/>
      <c r="O375" s="24" t="s">
        <v>32</v>
      </c>
    </row>
    <row r="376" s="1" customFormat="1" ht="18.75" spans="1:15">
      <c r="A376" s="216">
        <v>371</v>
      </c>
      <c r="B376" s="216" t="s">
        <v>23</v>
      </c>
      <c r="C376" s="216" t="s">
        <v>24</v>
      </c>
      <c r="D376" s="216" t="s">
        <v>25</v>
      </c>
      <c r="E376" s="216" t="s">
        <v>9845</v>
      </c>
      <c r="F376" s="91" t="s">
        <v>9853</v>
      </c>
      <c r="G376" s="91" t="s">
        <v>10164</v>
      </c>
      <c r="H376" s="91" t="s">
        <v>194</v>
      </c>
      <c r="I376" s="183">
        <v>5</v>
      </c>
      <c r="J376" s="91" t="s">
        <v>9853</v>
      </c>
      <c r="K376" s="26" t="s">
        <v>31</v>
      </c>
      <c r="L376" s="183">
        <v>5</v>
      </c>
      <c r="M376" s="218">
        <f t="shared" si="15"/>
        <v>650</v>
      </c>
      <c r="N376" s="23"/>
      <c r="O376" s="24" t="s">
        <v>32</v>
      </c>
    </row>
    <row r="377" s="1" customFormat="1" ht="18.75" spans="1:15">
      <c r="A377" s="216">
        <v>372</v>
      </c>
      <c r="B377" s="216" t="s">
        <v>23</v>
      </c>
      <c r="C377" s="216" t="s">
        <v>24</v>
      </c>
      <c r="D377" s="216" t="s">
        <v>25</v>
      </c>
      <c r="E377" s="216" t="s">
        <v>9845</v>
      </c>
      <c r="F377" s="91" t="s">
        <v>9853</v>
      </c>
      <c r="G377" s="91" t="s">
        <v>10165</v>
      </c>
      <c r="H377" s="91" t="s">
        <v>194</v>
      </c>
      <c r="I377" s="183">
        <v>4</v>
      </c>
      <c r="J377" s="91" t="s">
        <v>9853</v>
      </c>
      <c r="K377" s="26" t="s">
        <v>31</v>
      </c>
      <c r="L377" s="183">
        <v>4</v>
      </c>
      <c r="M377" s="218">
        <f t="shared" si="15"/>
        <v>520</v>
      </c>
      <c r="N377" s="23"/>
      <c r="O377" s="24" t="s">
        <v>32</v>
      </c>
    </row>
    <row r="378" s="1" customFormat="1" ht="18.75" spans="1:15">
      <c r="A378" s="216">
        <v>373</v>
      </c>
      <c r="B378" s="216" t="s">
        <v>23</v>
      </c>
      <c r="C378" s="216" t="s">
        <v>24</v>
      </c>
      <c r="D378" s="216" t="s">
        <v>25</v>
      </c>
      <c r="E378" s="216" t="s">
        <v>9845</v>
      </c>
      <c r="F378" s="91" t="s">
        <v>9853</v>
      </c>
      <c r="G378" s="91" t="s">
        <v>10166</v>
      </c>
      <c r="H378" s="91" t="s">
        <v>194</v>
      </c>
      <c r="I378" s="183">
        <v>7</v>
      </c>
      <c r="J378" s="91" t="s">
        <v>9853</v>
      </c>
      <c r="K378" s="26" t="s">
        <v>31</v>
      </c>
      <c r="L378" s="183">
        <v>7</v>
      </c>
      <c r="M378" s="218">
        <f t="shared" si="15"/>
        <v>910</v>
      </c>
      <c r="N378" s="23"/>
      <c r="O378" s="24" t="s">
        <v>32</v>
      </c>
    </row>
    <row r="379" s="1" customFormat="1" ht="18.75" spans="1:15">
      <c r="A379" s="216">
        <v>374</v>
      </c>
      <c r="B379" s="216" t="s">
        <v>23</v>
      </c>
      <c r="C379" s="216" t="s">
        <v>24</v>
      </c>
      <c r="D379" s="216" t="s">
        <v>25</v>
      </c>
      <c r="E379" s="216" t="s">
        <v>9845</v>
      </c>
      <c r="F379" s="91" t="s">
        <v>9853</v>
      </c>
      <c r="G379" s="91" t="s">
        <v>10167</v>
      </c>
      <c r="H379" s="91" t="s">
        <v>194</v>
      </c>
      <c r="I379" s="183">
        <v>6</v>
      </c>
      <c r="J379" s="91" t="s">
        <v>9853</v>
      </c>
      <c r="K379" s="26" t="s">
        <v>31</v>
      </c>
      <c r="L379" s="183">
        <v>6</v>
      </c>
      <c r="M379" s="218">
        <f t="shared" si="15"/>
        <v>780</v>
      </c>
      <c r="N379" s="23"/>
      <c r="O379" s="24" t="s">
        <v>32</v>
      </c>
    </row>
    <row r="380" s="1" customFormat="1" ht="18.75" spans="1:15">
      <c r="A380" s="216">
        <v>375</v>
      </c>
      <c r="B380" s="216" t="s">
        <v>23</v>
      </c>
      <c r="C380" s="216" t="s">
        <v>24</v>
      </c>
      <c r="D380" s="216" t="s">
        <v>25</v>
      </c>
      <c r="E380" s="216" t="s">
        <v>9845</v>
      </c>
      <c r="F380" s="91" t="s">
        <v>9853</v>
      </c>
      <c r="G380" s="91" t="s">
        <v>10168</v>
      </c>
      <c r="H380" s="91" t="s">
        <v>194</v>
      </c>
      <c r="I380" s="183">
        <v>3</v>
      </c>
      <c r="J380" s="91" t="s">
        <v>9853</v>
      </c>
      <c r="K380" s="26" t="s">
        <v>31</v>
      </c>
      <c r="L380" s="183">
        <v>3</v>
      </c>
      <c r="M380" s="218">
        <f t="shared" si="15"/>
        <v>390</v>
      </c>
      <c r="N380" s="23"/>
      <c r="O380" s="24" t="s">
        <v>32</v>
      </c>
    </row>
    <row r="381" s="1" customFormat="1" ht="18.75" spans="1:15">
      <c r="A381" s="216">
        <v>376</v>
      </c>
      <c r="B381" s="216" t="s">
        <v>23</v>
      </c>
      <c r="C381" s="216" t="s">
        <v>24</v>
      </c>
      <c r="D381" s="216" t="s">
        <v>25</v>
      </c>
      <c r="E381" s="216" t="s">
        <v>9845</v>
      </c>
      <c r="F381" s="91" t="s">
        <v>9853</v>
      </c>
      <c r="G381" s="91" t="s">
        <v>10169</v>
      </c>
      <c r="H381" s="91" t="s">
        <v>194</v>
      </c>
      <c r="I381" s="183">
        <v>2</v>
      </c>
      <c r="J381" s="91" t="s">
        <v>9853</v>
      </c>
      <c r="K381" s="26" t="s">
        <v>31</v>
      </c>
      <c r="L381" s="183">
        <v>2</v>
      </c>
      <c r="M381" s="218">
        <f t="shared" si="15"/>
        <v>260</v>
      </c>
      <c r="N381" s="23"/>
      <c r="O381" s="24" t="s">
        <v>32</v>
      </c>
    </row>
    <row r="382" s="1" customFormat="1" ht="18.75" spans="1:15">
      <c r="A382" s="216">
        <v>377</v>
      </c>
      <c r="B382" s="216" t="s">
        <v>23</v>
      </c>
      <c r="C382" s="216" t="s">
        <v>24</v>
      </c>
      <c r="D382" s="216" t="s">
        <v>25</v>
      </c>
      <c r="E382" s="216" t="s">
        <v>9845</v>
      </c>
      <c r="F382" s="91" t="s">
        <v>9853</v>
      </c>
      <c r="G382" s="91" t="s">
        <v>1862</v>
      </c>
      <c r="H382" s="91" t="s">
        <v>194</v>
      </c>
      <c r="I382" s="183">
        <v>1</v>
      </c>
      <c r="J382" s="91" t="s">
        <v>9853</v>
      </c>
      <c r="K382" s="26" t="s">
        <v>31</v>
      </c>
      <c r="L382" s="183">
        <v>1</v>
      </c>
      <c r="M382" s="218">
        <f t="shared" si="15"/>
        <v>130</v>
      </c>
      <c r="N382" s="23"/>
      <c r="O382" s="24" t="s">
        <v>32</v>
      </c>
    </row>
    <row r="383" s="1" customFormat="1" ht="18.75" spans="1:15">
      <c r="A383" s="216">
        <v>378</v>
      </c>
      <c r="B383" s="216" t="s">
        <v>23</v>
      </c>
      <c r="C383" s="216" t="s">
        <v>24</v>
      </c>
      <c r="D383" s="216" t="s">
        <v>25</v>
      </c>
      <c r="E383" s="216" t="s">
        <v>9845</v>
      </c>
      <c r="F383" s="91" t="s">
        <v>9853</v>
      </c>
      <c r="G383" s="91" t="s">
        <v>10170</v>
      </c>
      <c r="H383" s="91" t="s">
        <v>194</v>
      </c>
      <c r="I383" s="183">
        <v>9</v>
      </c>
      <c r="J383" s="91" t="s">
        <v>9853</v>
      </c>
      <c r="K383" s="26" t="s">
        <v>31</v>
      </c>
      <c r="L383" s="183">
        <v>9</v>
      </c>
      <c r="M383" s="218">
        <f t="shared" si="15"/>
        <v>1170</v>
      </c>
      <c r="N383" s="23"/>
      <c r="O383" s="24" t="s">
        <v>32</v>
      </c>
    </row>
    <row r="384" s="1" customFormat="1" ht="18.75" spans="1:15">
      <c r="A384" s="216">
        <v>379</v>
      </c>
      <c r="B384" s="216" t="s">
        <v>23</v>
      </c>
      <c r="C384" s="216" t="s">
        <v>24</v>
      </c>
      <c r="D384" s="216" t="s">
        <v>25</v>
      </c>
      <c r="E384" s="216" t="s">
        <v>9845</v>
      </c>
      <c r="F384" s="91" t="s">
        <v>9853</v>
      </c>
      <c r="G384" s="91" t="s">
        <v>10171</v>
      </c>
      <c r="H384" s="91" t="s">
        <v>194</v>
      </c>
      <c r="I384" s="183">
        <v>3</v>
      </c>
      <c r="J384" s="91" t="s">
        <v>9853</v>
      </c>
      <c r="K384" s="26" t="s">
        <v>31</v>
      </c>
      <c r="L384" s="183">
        <v>3</v>
      </c>
      <c r="M384" s="218">
        <f t="shared" si="15"/>
        <v>390</v>
      </c>
      <c r="N384" s="23"/>
      <c r="O384" s="24" t="s">
        <v>32</v>
      </c>
    </row>
    <row r="385" s="1" customFormat="1" ht="18.75" spans="1:15">
      <c r="A385" s="216">
        <v>380</v>
      </c>
      <c r="B385" s="216" t="s">
        <v>23</v>
      </c>
      <c r="C385" s="216" t="s">
        <v>24</v>
      </c>
      <c r="D385" s="216" t="s">
        <v>25</v>
      </c>
      <c r="E385" s="216" t="s">
        <v>9845</v>
      </c>
      <c r="F385" s="91" t="s">
        <v>9853</v>
      </c>
      <c r="G385" s="91" t="s">
        <v>10172</v>
      </c>
      <c r="H385" s="91" t="s">
        <v>194</v>
      </c>
      <c r="I385" s="183">
        <v>4</v>
      </c>
      <c r="J385" s="91" t="s">
        <v>9853</v>
      </c>
      <c r="K385" s="26" t="s">
        <v>31</v>
      </c>
      <c r="L385" s="183">
        <v>4</v>
      </c>
      <c r="M385" s="218">
        <f t="shared" si="15"/>
        <v>520</v>
      </c>
      <c r="N385" s="23"/>
      <c r="O385" s="24" t="s">
        <v>32</v>
      </c>
    </row>
    <row r="386" s="1" customFormat="1" ht="18.75" spans="1:15">
      <c r="A386" s="216">
        <v>381</v>
      </c>
      <c r="B386" s="216" t="s">
        <v>23</v>
      </c>
      <c r="C386" s="216" t="s">
        <v>24</v>
      </c>
      <c r="D386" s="216" t="s">
        <v>25</v>
      </c>
      <c r="E386" s="216" t="s">
        <v>9845</v>
      </c>
      <c r="F386" s="91" t="s">
        <v>9853</v>
      </c>
      <c r="G386" s="91" t="s">
        <v>3033</v>
      </c>
      <c r="H386" s="91" t="s">
        <v>194</v>
      </c>
      <c r="I386" s="183">
        <v>2</v>
      </c>
      <c r="J386" s="91" t="s">
        <v>9853</v>
      </c>
      <c r="K386" s="26" t="s">
        <v>31</v>
      </c>
      <c r="L386" s="183">
        <v>2</v>
      </c>
      <c r="M386" s="218">
        <f t="shared" si="15"/>
        <v>260</v>
      </c>
      <c r="N386" s="23"/>
      <c r="O386" s="24" t="s">
        <v>32</v>
      </c>
    </row>
    <row r="387" s="1" customFormat="1" ht="18.75" spans="1:15">
      <c r="A387" s="216">
        <v>382</v>
      </c>
      <c r="B387" s="216" t="s">
        <v>23</v>
      </c>
      <c r="C387" s="216" t="s">
        <v>24</v>
      </c>
      <c r="D387" s="216" t="s">
        <v>25</v>
      </c>
      <c r="E387" s="216" t="s">
        <v>9845</v>
      </c>
      <c r="F387" s="91" t="s">
        <v>9853</v>
      </c>
      <c r="G387" s="221" t="s">
        <v>10173</v>
      </c>
      <c r="H387" s="91" t="s">
        <v>194</v>
      </c>
      <c r="I387" s="183">
        <v>3</v>
      </c>
      <c r="J387" s="91" t="s">
        <v>9853</v>
      </c>
      <c r="K387" s="26" t="s">
        <v>31</v>
      </c>
      <c r="L387" s="183">
        <v>3</v>
      </c>
      <c r="M387" s="218">
        <f t="shared" si="15"/>
        <v>390</v>
      </c>
      <c r="N387" s="104"/>
      <c r="O387" s="24" t="s">
        <v>32</v>
      </c>
    </row>
    <row r="388" s="1" customFormat="1" ht="18.75" spans="1:15">
      <c r="A388" s="216">
        <v>383</v>
      </c>
      <c r="B388" s="216" t="s">
        <v>23</v>
      </c>
      <c r="C388" s="216" t="s">
        <v>24</v>
      </c>
      <c r="D388" s="216" t="s">
        <v>25</v>
      </c>
      <c r="E388" s="216" t="s">
        <v>9845</v>
      </c>
      <c r="F388" s="91" t="s">
        <v>9853</v>
      </c>
      <c r="G388" s="91" t="s">
        <v>10174</v>
      </c>
      <c r="H388" s="91" t="s">
        <v>194</v>
      </c>
      <c r="I388" s="183">
        <v>3</v>
      </c>
      <c r="J388" s="91" t="s">
        <v>9853</v>
      </c>
      <c r="K388" s="26" t="s">
        <v>31</v>
      </c>
      <c r="L388" s="183">
        <v>3</v>
      </c>
      <c r="M388" s="218">
        <f t="shared" si="15"/>
        <v>390</v>
      </c>
      <c r="N388" s="23"/>
      <c r="O388" s="24" t="s">
        <v>32</v>
      </c>
    </row>
    <row r="389" s="1" customFormat="1" ht="18.75" spans="1:15">
      <c r="A389" s="216">
        <v>384</v>
      </c>
      <c r="B389" s="216" t="s">
        <v>23</v>
      </c>
      <c r="C389" s="216" t="s">
        <v>24</v>
      </c>
      <c r="D389" s="216" t="s">
        <v>25</v>
      </c>
      <c r="E389" s="216" t="s">
        <v>9845</v>
      </c>
      <c r="F389" s="91" t="s">
        <v>9853</v>
      </c>
      <c r="G389" s="91" t="s">
        <v>10175</v>
      </c>
      <c r="H389" s="91" t="s">
        <v>194</v>
      </c>
      <c r="I389" s="183">
        <v>6</v>
      </c>
      <c r="J389" s="91" t="s">
        <v>9853</v>
      </c>
      <c r="K389" s="26" t="s">
        <v>31</v>
      </c>
      <c r="L389" s="183">
        <v>6</v>
      </c>
      <c r="M389" s="218">
        <f t="shared" si="15"/>
        <v>780</v>
      </c>
      <c r="N389" s="104"/>
      <c r="O389" s="24" t="s">
        <v>32</v>
      </c>
    </row>
    <row r="390" s="1" customFormat="1" ht="18.75" spans="1:15">
      <c r="A390" s="216">
        <v>385</v>
      </c>
      <c r="B390" s="216" t="s">
        <v>23</v>
      </c>
      <c r="C390" s="216" t="s">
        <v>24</v>
      </c>
      <c r="D390" s="216" t="s">
        <v>25</v>
      </c>
      <c r="E390" s="216" t="s">
        <v>9845</v>
      </c>
      <c r="F390" s="91" t="s">
        <v>9853</v>
      </c>
      <c r="G390" s="91" t="s">
        <v>10176</v>
      </c>
      <c r="H390" s="91" t="s">
        <v>194</v>
      </c>
      <c r="I390" s="183">
        <v>4</v>
      </c>
      <c r="J390" s="91" t="s">
        <v>9853</v>
      </c>
      <c r="K390" s="26" t="s">
        <v>31</v>
      </c>
      <c r="L390" s="183">
        <v>4</v>
      </c>
      <c r="M390" s="218">
        <f t="shared" si="15"/>
        <v>520</v>
      </c>
      <c r="N390" s="23"/>
      <c r="O390" s="24" t="s">
        <v>32</v>
      </c>
    </row>
    <row r="391" s="1" customFormat="1" ht="18.75" spans="1:15">
      <c r="A391" s="216">
        <v>386</v>
      </c>
      <c r="B391" s="216" t="s">
        <v>23</v>
      </c>
      <c r="C391" s="216" t="s">
        <v>24</v>
      </c>
      <c r="D391" s="216" t="s">
        <v>25</v>
      </c>
      <c r="E391" s="216" t="s">
        <v>9845</v>
      </c>
      <c r="F391" s="91" t="s">
        <v>9853</v>
      </c>
      <c r="G391" s="91" t="s">
        <v>10177</v>
      </c>
      <c r="H391" s="91" t="s">
        <v>194</v>
      </c>
      <c r="I391" s="183">
        <v>4</v>
      </c>
      <c r="J391" s="91" t="s">
        <v>9853</v>
      </c>
      <c r="K391" s="26" t="s">
        <v>31</v>
      </c>
      <c r="L391" s="183">
        <v>4</v>
      </c>
      <c r="M391" s="218">
        <f t="shared" ref="M391:M426" si="16">L391*130</f>
        <v>520</v>
      </c>
      <c r="N391" s="23"/>
      <c r="O391" s="24" t="s">
        <v>32</v>
      </c>
    </row>
    <row r="392" s="1" customFormat="1" ht="18.75" spans="1:15">
      <c r="A392" s="216">
        <v>387</v>
      </c>
      <c r="B392" s="216" t="s">
        <v>23</v>
      </c>
      <c r="C392" s="216" t="s">
        <v>24</v>
      </c>
      <c r="D392" s="216" t="s">
        <v>25</v>
      </c>
      <c r="E392" s="216" t="s">
        <v>9845</v>
      </c>
      <c r="F392" s="91" t="s">
        <v>9853</v>
      </c>
      <c r="G392" s="91" t="s">
        <v>10178</v>
      </c>
      <c r="H392" s="91" t="s">
        <v>194</v>
      </c>
      <c r="I392" s="183">
        <v>5</v>
      </c>
      <c r="J392" s="91" t="s">
        <v>9853</v>
      </c>
      <c r="K392" s="26" t="s">
        <v>31</v>
      </c>
      <c r="L392" s="183">
        <v>5</v>
      </c>
      <c r="M392" s="218">
        <f t="shared" si="16"/>
        <v>650</v>
      </c>
      <c r="N392" s="23"/>
      <c r="O392" s="24" t="s">
        <v>32</v>
      </c>
    </row>
    <row r="393" s="1" customFormat="1" ht="18.75" spans="1:15">
      <c r="A393" s="216">
        <v>388</v>
      </c>
      <c r="B393" s="216" t="s">
        <v>23</v>
      </c>
      <c r="C393" s="216" t="s">
        <v>24</v>
      </c>
      <c r="D393" s="216" t="s">
        <v>25</v>
      </c>
      <c r="E393" s="216" t="s">
        <v>9845</v>
      </c>
      <c r="F393" s="91" t="s">
        <v>9853</v>
      </c>
      <c r="G393" s="91" t="s">
        <v>10179</v>
      </c>
      <c r="H393" s="91" t="s">
        <v>194</v>
      </c>
      <c r="I393" s="183">
        <v>2</v>
      </c>
      <c r="J393" s="91" t="s">
        <v>9853</v>
      </c>
      <c r="K393" s="26" t="s">
        <v>31</v>
      </c>
      <c r="L393" s="183">
        <v>2</v>
      </c>
      <c r="M393" s="218">
        <f t="shared" si="16"/>
        <v>260</v>
      </c>
      <c r="N393" s="23"/>
      <c r="O393" s="24" t="s">
        <v>32</v>
      </c>
    </row>
    <row r="394" s="1" customFormat="1" ht="18.75" spans="1:15">
      <c r="A394" s="216">
        <v>389</v>
      </c>
      <c r="B394" s="216" t="s">
        <v>23</v>
      </c>
      <c r="C394" s="216" t="s">
        <v>24</v>
      </c>
      <c r="D394" s="216" t="s">
        <v>25</v>
      </c>
      <c r="E394" s="216" t="s">
        <v>9845</v>
      </c>
      <c r="F394" s="91" t="s">
        <v>9853</v>
      </c>
      <c r="G394" s="91" t="s">
        <v>10180</v>
      </c>
      <c r="H394" s="91" t="s">
        <v>194</v>
      </c>
      <c r="I394" s="183">
        <v>4</v>
      </c>
      <c r="J394" s="91" t="s">
        <v>9853</v>
      </c>
      <c r="K394" s="26" t="s">
        <v>31</v>
      </c>
      <c r="L394" s="183">
        <v>4</v>
      </c>
      <c r="M394" s="218">
        <f t="shared" si="16"/>
        <v>520</v>
      </c>
      <c r="N394" s="104"/>
      <c r="O394" s="24" t="s">
        <v>32</v>
      </c>
    </row>
    <row r="395" s="1" customFormat="1" ht="18.75" spans="1:15">
      <c r="A395" s="216">
        <v>390</v>
      </c>
      <c r="B395" s="216" t="s">
        <v>23</v>
      </c>
      <c r="C395" s="216" t="s">
        <v>24</v>
      </c>
      <c r="D395" s="216" t="s">
        <v>25</v>
      </c>
      <c r="E395" s="216" t="s">
        <v>9845</v>
      </c>
      <c r="F395" s="91" t="s">
        <v>9853</v>
      </c>
      <c r="G395" s="91" t="s">
        <v>10181</v>
      </c>
      <c r="H395" s="91" t="s">
        <v>194</v>
      </c>
      <c r="I395" s="183">
        <v>5</v>
      </c>
      <c r="J395" s="91" t="s">
        <v>9853</v>
      </c>
      <c r="K395" s="26" t="s">
        <v>31</v>
      </c>
      <c r="L395" s="183">
        <v>5</v>
      </c>
      <c r="M395" s="218">
        <f t="shared" si="16"/>
        <v>650</v>
      </c>
      <c r="N395" s="104"/>
      <c r="O395" s="24" t="s">
        <v>32</v>
      </c>
    </row>
    <row r="396" s="1" customFormat="1" ht="18.75" spans="1:15">
      <c r="A396" s="216">
        <v>391</v>
      </c>
      <c r="B396" s="216" t="s">
        <v>23</v>
      </c>
      <c r="C396" s="216" t="s">
        <v>24</v>
      </c>
      <c r="D396" s="216" t="s">
        <v>25</v>
      </c>
      <c r="E396" s="216" t="s">
        <v>9845</v>
      </c>
      <c r="F396" s="91" t="s">
        <v>9853</v>
      </c>
      <c r="G396" s="91" t="s">
        <v>10182</v>
      </c>
      <c r="H396" s="91" t="s">
        <v>194</v>
      </c>
      <c r="I396" s="183">
        <v>5</v>
      </c>
      <c r="J396" s="91" t="s">
        <v>9853</v>
      </c>
      <c r="K396" s="26" t="s">
        <v>31</v>
      </c>
      <c r="L396" s="91">
        <v>5</v>
      </c>
      <c r="M396" s="218">
        <f t="shared" si="16"/>
        <v>650</v>
      </c>
      <c r="N396" s="104"/>
      <c r="O396" s="24" t="s">
        <v>32</v>
      </c>
    </row>
    <row r="397" s="1" customFormat="1" ht="18.75" spans="1:15">
      <c r="A397" s="216">
        <v>392</v>
      </c>
      <c r="B397" s="216" t="s">
        <v>23</v>
      </c>
      <c r="C397" s="216" t="s">
        <v>24</v>
      </c>
      <c r="D397" s="216" t="s">
        <v>25</v>
      </c>
      <c r="E397" s="216" t="s">
        <v>9845</v>
      </c>
      <c r="F397" s="91" t="s">
        <v>9853</v>
      </c>
      <c r="G397" s="91" t="s">
        <v>10183</v>
      </c>
      <c r="H397" s="91" t="s">
        <v>194</v>
      </c>
      <c r="I397" s="183">
        <v>3</v>
      </c>
      <c r="J397" s="91" t="s">
        <v>9853</v>
      </c>
      <c r="K397" s="26" t="s">
        <v>31</v>
      </c>
      <c r="L397" s="183">
        <v>3</v>
      </c>
      <c r="M397" s="218">
        <f t="shared" si="16"/>
        <v>390</v>
      </c>
      <c r="N397" s="23"/>
      <c r="O397" s="24" t="s">
        <v>32</v>
      </c>
    </row>
    <row r="398" s="1" customFormat="1" ht="18.75" spans="1:15">
      <c r="A398" s="216">
        <v>393</v>
      </c>
      <c r="B398" s="216" t="s">
        <v>23</v>
      </c>
      <c r="C398" s="216" t="s">
        <v>24</v>
      </c>
      <c r="D398" s="216" t="s">
        <v>25</v>
      </c>
      <c r="E398" s="216" t="s">
        <v>9845</v>
      </c>
      <c r="F398" s="91" t="s">
        <v>9853</v>
      </c>
      <c r="G398" s="91" t="s">
        <v>8229</v>
      </c>
      <c r="H398" s="91" t="s">
        <v>194</v>
      </c>
      <c r="I398" s="183">
        <v>2</v>
      </c>
      <c r="J398" s="91" t="s">
        <v>9853</v>
      </c>
      <c r="K398" s="26" t="s">
        <v>31</v>
      </c>
      <c r="L398" s="183">
        <v>2</v>
      </c>
      <c r="M398" s="218">
        <f t="shared" si="16"/>
        <v>260</v>
      </c>
      <c r="N398" s="23"/>
      <c r="O398" s="24" t="s">
        <v>32</v>
      </c>
    </row>
    <row r="399" s="1" customFormat="1" ht="18.75" spans="1:15">
      <c r="A399" s="216">
        <v>394</v>
      </c>
      <c r="B399" s="216" t="s">
        <v>23</v>
      </c>
      <c r="C399" s="216" t="s">
        <v>24</v>
      </c>
      <c r="D399" s="216" t="s">
        <v>25</v>
      </c>
      <c r="E399" s="216" t="s">
        <v>9845</v>
      </c>
      <c r="F399" s="91" t="s">
        <v>9853</v>
      </c>
      <c r="G399" s="91" t="s">
        <v>10184</v>
      </c>
      <c r="H399" s="91" t="s">
        <v>194</v>
      </c>
      <c r="I399" s="183">
        <v>5</v>
      </c>
      <c r="J399" s="91" t="s">
        <v>9853</v>
      </c>
      <c r="K399" s="26" t="s">
        <v>31</v>
      </c>
      <c r="L399" s="183">
        <v>5</v>
      </c>
      <c r="M399" s="218">
        <f t="shared" si="16"/>
        <v>650</v>
      </c>
      <c r="N399" s="23"/>
      <c r="O399" s="24" t="s">
        <v>32</v>
      </c>
    </row>
    <row r="400" s="1" customFormat="1" ht="18.75" spans="1:15">
      <c r="A400" s="216">
        <v>395</v>
      </c>
      <c r="B400" s="216" t="s">
        <v>23</v>
      </c>
      <c r="C400" s="216" t="s">
        <v>24</v>
      </c>
      <c r="D400" s="216" t="s">
        <v>25</v>
      </c>
      <c r="E400" s="216" t="s">
        <v>9845</v>
      </c>
      <c r="F400" s="91" t="s">
        <v>9853</v>
      </c>
      <c r="G400" s="91" t="s">
        <v>8857</v>
      </c>
      <c r="H400" s="91" t="s">
        <v>194</v>
      </c>
      <c r="I400" s="183">
        <v>4</v>
      </c>
      <c r="J400" s="91" t="s">
        <v>9853</v>
      </c>
      <c r="K400" s="26" t="s">
        <v>31</v>
      </c>
      <c r="L400" s="183">
        <v>4</v>
      </c>
      <c r="M400" s="218">
        <f t="shared" si="16"/>
        <v>520</v>
      </c>
      <c r="N400" s="23"/>
      <c r="O400" s="24" t="s">
        <v>32</v>
      </c>
    </row>
    <row r="401" s="1" customFormat="1" ht="18.75" spans="1:15">
      <c r="A401" s="216">
        <v>396</v>
      </c>
      <c r="B401" s="216" t="s">
        <v>23</v>
      </c>
      <c r="C401" s="216" t="s">
        <v>24</v>
      </c>
      <c r="D401" s="216" t="s">
        <v>25</v>
      </c>
      <c r="E401" s="216" t="s">
        <v>9845</v>
      </c>
      <c r="F401" s="91" t="s">
        <v>9853</v>
      </c>
      <c r="G401" s="91" t="s">
        <v>1067</v>
      </c>
      <c r="H401" s="91" t="s">
        <v>194</v>
      </c>
      <c r="I401" s="183">
        <v>4</v>
      </c>
      <c r="J401" s="91" t="s">
        <v>9853</v>
      </c>
      <c r="K401" s="26" t="s">
        <v>31</v>
      </c>
      <c r="L401" s="183">
        <v>4</v>
      </c>
      <c r="M401" s="218">
        <f t="shared" si="16"/>
        <v>520</v>
      </c>
      <c r="N401" s="23"/>
      <c r="O401" s="24" t="s">
        <v>32</v>
      </c>
    </row>
    <row r="402" s="1" customFormat="1" ht="18.75" spans="1:15">
      <c r="A402" s="216">
        <v>397</v>
      </c>
      <c r="B402" s="216" t="s">
        <v>23</v>
      </c>
      <c r="C402" s="216" t="s">
        <v>24</v>
      </c>
      <c r="D402" s="216" t="s">
        <v>25</v>
      </c>
      <c r="E402" s="216" t="s">
        <v>9845</v>
      </c>
      <c r="F402" s="91" t="s">
        <v>9853</v>
      </c>
      <c r="G402" s="91" t="s">
        <v>10185</v>
      </c>
      <c r="H402" s="91" t="s">
        <v>194</v>
      </c>
      <c r="I402" s="183">
        <v>3</v>
      </c>
      <c r="J402" s="91" t="s">
        <v>9853</v>
      </c>
      <c r="K402" s="26" t="s">
        <v>31</v>
      </c>
      <c r="L402" s="183">
        <v>3</v>
      </c>
      <c r="M402" s="218">
        <f t="shared" si="16"/>
        <v>390</v>
      </c>
      <c r="N402" s="23"/>
      <c r="O402" s="24" t="s">
        <v>32</v>
      </c>
    </row>
    <row r="403" s="1" customFormat="1" ht="18.75" spans="1:15">
      <c r="A403" s="216">
        <v>398</v>
      </c>
      <c r="B403" s="216" t="s">
        <v>23</v>
      </c>
      <c r="C403" s="216" t="s">
        <v>24</v>
      </c>
      <c r="D403" s="216" t="s">
        <v>25</v>
      </c>
      <c r="E403" s="216" t="s">
        <v>9845</v>
      </c>
      <c r="F403" s="91" t="s">
        <v>9853</v>
      </c>
      <c r="G403" s="91" t="s">
        <v>10186</v>
      </c>
      <c r="H403" s="91" t="s">
        <v>194</v>
      </c>
      <c r="I403" s="183">
        <v>7</v>
      </c>
      <c r="J403" s="91" t="s">
        <v>9853</v>
      </c>
      <c r="K403" s="26" t="s">
        <v>31</v>
      </c>
      <c r="L403" s="183">
        <v>7</v>
      </c>
      <c r="M403" s="218">
        <f t="shared" si="16"/>
        <v>910</v>
      </c>
      <c r="N403" s="23"/>
      <c r="O403" s="24" t="s">
        <v>32</v>
      </c>
    </row>
    <row r="404" s="1" customFormat="1" ht="18.75" spans="1:15">
      <c r="A404" s="216">
        <v>399</v>
      </c>
      <c r="B404" s="216" t="s">
        <v>23</v>
      </c>
      <c r="C404" s="216" t="s">
        <v>24</v>
      </c>
      <c r="D404" s="216" t="s">
        <v>25</v>
      </c>
      <c r="E404" s="216" t="s">
        <v>9845</v>
      </c>
      <c r="F404" s="91" t="s">
        <v>9853</v>
      </c>
      <c r="G404" s="91" t="s">
        <v>10187</v>
      </c>
      <c r="H404" s="91" t="s">
        <v>194</v>
      </c>
      <c r="I404" s="183">
        <v>4</v>
      </c>
      <c r="J404" s="91" t="s">
        <v>9853</v>
      </c>
      <c r="K404" s="26" t="s">
        <v>31</v>
      </c>
      <c r="L404" s="183">
        <v>4</v>
      </c>
      <c r="M404" s="218">
        <f t="shared" si="16"/>
        <v>520</v>
      </c>
      <c r="N404" s="23"/>
      <c r="O404" s="24" t="s">
        <v>32</v>
      </c>
    </row>
    <row r="405" s="1" customFormat="1" ht="18.75" spans="1:15">
      <c r="A405" s="216">
        <v>400</v>
      </c>
      <c r="B405" s="216" t="s">
        <v>23</v>
      </c>
      <c r="C405" s="216" t="s">
        <v>24</v>
      </c>
      <c r="D405" s="216" t="s">
        <v>25</v>
      </c>
      <c r="E405" s="216" t="s">
        <v>9845</v>
      </c>
      <c r="F405" s="91" t="s">
        <v>9853</v>
      </c>
      <c r="G405" s="91" t="s">
        <v>10188</v>
      </c>
      <c r="H405" s="91" t="s">
        <v>194</v>
      </c>
      <c r="I405" s="183">
        <v>4</v>
      </c>
      <c r="J405" s="91" t="s">
        <v>9853</v>
      </c>
      <c r="K405" s="26" t="s">
        <v>31</v>
      </c>
      <c r="L405" s="183">
        <v>4</v>
      </c>
      <c r="M405" s="218">
        <f t="shared" si="16"/>
        <v>520</v>
      </c>
      <c r="N405" s="104"/>
      <c r="O405" s="24" t="s">
        <v>32</v>
      </c>
    </row>
    <row r="406" s="1" customFormat="1" ht="18.75" spans="1:15">
      <c r="A406" s="216">
        <v>401</v>
      </c>
      <c r="B406" s="216" t="s">
        <v>23</v>
      </c>
      <c r="C406" s="216" t="s">
        <v>24</v>
      </c>
      <c r="D406" s="216" t="s">
        <v>25</v>
      </c>
      <c r="E406" s="216" t="s">
        <v>9845</v>
      </c>
      <c r="F406" s="91" t="s">
        <v>9853</v>
      </c>
      <c r="G406" s="91" t="s">
        <v>10189</v>
      </c>
      <c r="H406" s="91" t="s">
        <v>194</v>
      </c>
      <c r="I406" s="183">
        <v>5</v>
      </c>
      <c r="J406" s="91" t="s">
        <v>9853</v>
      </c>
      <c r="K406" s="26" t="s">
        <v>31</v>
      </c>
      <c r="L406" s="183">
        <v>5</v>
      </c>
      <c r="M406" s="218">
        <f t="shared" si="16"/>
        <v>650</v>
      </c>
      <c r="N406" s="23"/>
      <c r="O406" s="24" t="s">
        <v>32</v>
      </c>
    </row>
    <row r="407" s="1" customFormat="1" ht="18.75" spans="1:15">
      <c r="A407" s="216">
        <v>402</v>
      </c>
      <c r="B407" s="216" t="s">
        <v>23</v>
      </c>
      <c r="C407" s="216" t="s">
        <v>24</v>
      </c>
      <c r="D407" s="216" t="s">
        <v>25</v>
      </c>
      <c r="E407" s="216" t="s">
        <v>9845</v>
      </c>
      <c r="F407" s="91" t="s">
        <v>9853</v>
      </c>
      <c r="G407" s="91" t="s">
        <v>9946</v>
      </c>
      <c r="H407" s="91" t="s">
        <v>194</v>
      </c>
      <c r="I407" s="183">
        <v>2</v>
      </c>
      <c r="J407" s="91" t="s">
        <v>9853</v>
      </c>
      <c r="K407" s="26" t="s">
        <v>31</v>
      </c>
      <c r="L407" s="91">
        <v>2</v>
      </c>
      <c r="M407" s="218">
        <f t="shared" si="16"/>
        <v>260</v>
      </c>
      <c r="N407" s="23"/>
      <c r="O407" s="24" t="s">
        <v>32</v>
      </c>
    </row>
    <row r="408" s="1" customFormat="1" ht="18.75" spans="1:15">
      <c r="A408" s="216">
        <v>403</v>
      </c>
      <c r="B408" s="216" t="s">
        <v>23</v>
      </c>
      <c r="C408" s="216" t="s">
        <v>24</v>
      </c>
      <c r="D408" s="216" t="s">
        <v>25</v>
      </c>
      <c r="E408" s="216" t="s">
        <v>9845</v>
      </c>
      <c r="F408" s="91" t="s">
        <v>9853</v>
      </c>
      <c r="G408" s="91" t="s">
        <v>10190</v>
      </c>
      <c r="H408" s="91" t="s">
        <v>194</v>
      </c>
      <c r="I408" s="183">
        <v>2</v>
      </c>
      <c r="J408" s="91" t="s">
        <v>9853</v>
      </c>
      <c r="K408" s="26" t="s">
        <v>31</v>
      </c>
      <c r="L408" s="183">
        <v>2</v>
      </c>
      <c r="M408" s="218">
        <f t="shared" si="16"/>
        <v>260</v>
      </c>
      <c r="N408" s="23"/>
      <c r="O408" s="24" t="s">
        <v>32</v>
      </c>
    </row>
    <row r="409" s="1" customFormat="1" ht="18.75" spans="1:15">
      <c r="A409" s="216">
        <v>404</v>
      </c>
      <c r="B409" s="216" t="s">
        <v>23</v>
      </c>
      <c r="C409" s="216" t="s">
        <v>24</v>
      </c>
      <c r="D409" s="216" t="s">
        <v>25</v>
      </c>
      <c r="E409" s="216" t="s">
        <v>9845</v>
      </c>
      <c r="F409" s="91" t="s">
        <v>9853</v>
      </c>
      <c r="G409" s="91" t="s">
        <v>10191</v>
      </c>
      <c r="H409" s="91" t="s">
        <v>194</v>
      </c>
      <c r="I409" s="183">
        <v>5</v>
      </c>
      <c r="J409" s="91" t="s">
        <v>9853</v>
      </c>
      <c r="K409" s="26" t="s">
        <v>31</v>
      </c>
      <c r="L409" s="183">
        <v>5</v>
      </c>
      <c r="M409" s="218">
        <f t="shared" si="16"/>
        <v>650</v>
      </c>
      <c r="N409" s="23"/>
      <c r="O409" s="24" t="s">
        <v>32</v>
      </c>
    </row>
    <row r="410" s="1" customFormat="1" ht="18.75" spans="1:15">
      <c r="A410" s="216">
        <v>405</v>
      </c>
      <c r="B410" s="216" t="s">
        <v>23</v>
      </c>
      <c r="C410" s="216" t="s">
        <v>24</v>
      </c>
      <c r="D410" s="216" t="s">
        <v>25</v>
      </c>
      <c r="E410" s="216" t="s">
        <v>9845</v>
      </c>
      <c r="F410" s="91" t="s">
        <v>9853</v>
      </c>
      <c r="G410" s="91" t="s">
        <v>1876</v>
      </c>
      <c r="H410" s="91" t="s">
        <v>194</v>
      </c>
      <c r="I410" s="183">
        <v>6</v>
      </c>
      <c r="J410" s="91" t="s">
        <v>9853</v>
      </c>
      <c r="K410" s="26" t="s">
        <v>31</v>
      </c>
      <c r="L410" s="183">
        <v>6</v>
      </c>
      <c r="M410" s="218">
        <f t="shared" si="16"/>
        <v>780</v>
      </c>
      <c r="N410" s="23"/>
      <c r="O410" s="24" t="s">
        <v>32</v>
      </c>
    </row>
    <row r="411" s="1" customFormat="1" ht="18.75" spans="1:15">
      <c r="A411" s="216">
        <v>406</v>
      </c>
      <c r="B411" s="216" t="s">
        <v>23</v>
      </c>
      <c r="C411" s="216" t="s">
        <v>24</v>
      </c>
      <c r="D411" s="216" t="s">
        <v>25</v>
      </c>
      <c r="E411" s="216" t="s">
        <v>9845</v>
      </c>
      <c r="F411" s="91" t="s">
        <v>9853</v>
      </c>
      <c r="G411" s="91" t="s">
        <v>7274</v>
      </c>
      <c r="H411" s="91" t="s">
        <v>194</v>
      </c>
      <c r="I411" s="183">
        <v>4</v>
      </c>
      <c r="J411" s="91" t="s">
        <v>9853</v>
      </c>
      <c r="K411" s="26" t="s">
        <v>31</v>
      </c>
      <c r="L411" s="183">
        <v>4</v>
      </c>
      <c r="M411" s="218">
        <f t="shared" si="16"/>
        <v>520</v>
      </c>
      <c r="N411" s="104"/>
      <c r="O411" s="24" t="s">
        <v>32</v>
      </c>
    </row>
    <row r="412" s="1" customFormat="1" ht="18.75" spans="1:15">
      <c r="A412" s="216">
        <v>407</v>
      </c>
      <c r="B412" s="216" t="s">
        <v>23</v>
      </c>
      <c r="C412" s="216" t="s">
        <v>24</v>
      </c>
      <c r="D412" s="216" t="s">
        <v>25</v>
      </c>
      <c r="E412" s="216" t="s">
        <v>9845</v>
      </c>
      <c r="F412" s="91" t="s">
        <v>9853</v>
      </c>
      <c r="G412" s="91" t="s">
        <v>10192</v>
      </c>
      <c r="H412" s="91" t="s">
        <v>194</v>
      </c>
      <c r="I412" s="183">
        <v>2</v>
      </c>
      <c r="J412" s="91" t="s">
        <v>9853</v>
      </c>
      <c r="K412" s="26" t="s">
        <v>31</v>
      </c>
      <c r="L412" s="183">
        <v>2</v>
      </c>
      <c r="M412" s="218">
        <f t="shared" si="16"/>
        <v>260</v>
      </c>
      <c r="N412" s="23"/>
      <c r="O412" s="24" t="s">
        <v>32</v>
      </c>
    </row>
    <row r="413" s="1" customFormat="1" ht="18.75" spans="1:15">
      <c r="A413" s="216">
        <v>408</v>
      </c>
      <c r="B413" s="216" t="s">
        <v>23</v>
      </c>
      <c r="C413" s="216" t="s">
        <v>24</v>
      </c>
      <c r="D413" s="216" t="s">
        <v>25</v>
      </c>
      <c r="E413" s="216" t="s">
        <v>9845</v>
      </c>
      <c r="F413" s="91" t="s">
        <v>9853</v>
      </c>
      <c r="G413" s="91" t="s">
        <v>10193</v>
      </c>
      <c r="H413" s="91" t="s">
        <v>194</v>
      </c>
      <c r="I413" s="183">
        <v>5</v>
      </c>
      <c r="J413" s="91" t="s">
        <v>9853</v>
      </c>
      <c r="K413" s="26" t="s">
        <v>31</v>
      </c>
      <c r="L413" s="183">
        <v>5</v>
      </c>
      <c r="M413" s="218">
        <f t="shared" si="16"/>
        <v>650</v>
      </c>
      <c r="N413" s="23"/>
      <c r="O413" s="24" t="s">
        <v>32</v>
      </c>
    </row>
    <row r="414" s="1" customFormat="1" ht="18.75" spans="1:15">
      <c r="A414" s="216">
        <v>409</v>
      </c>
      <c r="B414" s="216" t="s">
        <v>23</v>
      </c>
      <c r="C414" s="216" t="s">
        <v>24</v>
      </c>
      <c r="D414" s="216" t="s">
        <v>25</v>
      </c>
      <c r="E414" s="216" t="s">
        <v>9845</v>
      </c>
      <c r="F414" s="91" t="s">
        <v>9853</v>
      </c>
      <c r="G414" s="91" t="s">
        <v>10194</v>
      </c>
      <c r="H414" s="91" t="s">
        <v>194</v>
      </c>
      <c r="I414" s="183">
        <v>4</v>
      </c>
      <c r="J414" s="91" t="s">
        <v>9853</v>
      </c>
      <c r="K414" s="26" t="s">
        <v>31</v>
      </c>
      <c r="L414" s="183">
        <v>4</v>
      </c>
      <c r="M414" s="218">
        <f t="shared" si="16"/>
        <v>520</v>
      </c>
      <c r="N414" s="23"/>
      <c r="O414" s="24" t="s">
        <v>32</v>
      </c>
    </row>
    <row r="415" s="1" customFormat="1" ht="18.75" spans="1:15">
      <c r="A415" s="216">
        <v>410</v>
      </c>
      <c r="B415" s="216" t="s">
        <v>23</v>
      </c>
      <c r="C415" s="216" t="s">
        <v>24</v>
      </c>
      <c r="D415" s="216" t="s">
        <v>25</v>
      </c>
      <c r="E415" s="216" t="s">
        <v>9845</v>
      </c>
      <c r="F415" s="91" t="s">
        <v>9853</v>
      </c>
      <c r="G415" s="91" t="s">
        <v>10195</v>
      </c>
      <c r="H415" s="91" t="s">
        <v>194</v>
      </c>
      <c r="I415" s="183">
        <v>3</v>
      </c>
      <c r="J415" s="91" t="s">
        <v>9853</v>
      </c>
      <c r="K415" s="26" t="s">
        <v>31</v>
      </c>
      <c r="L415" s="183">
        <v>3</v>
      </c>
      <c r="M415" s="218">
        <f t="shared" si="16"/>
        <v>390</v>
      </c>
      <c r="N415" s="23"/>
      <c r="O415" s="24" t="s">
        <v>32</v>
      </c>
    </row>
    <row r="416" s="1" customFormat="1" ht="18.75" spans="1:15">
      <c r="A416" s="216">
        <v>411</v>
      </c>
      <c r="B416" s="216" t="s">
        <v>23</v>
      </c>
      <c r="C416" s="216" t="s">
        <v>24</v>
      </c>
      <c r="D416" s="216" t="s">
        <v>25</v>
      </c>
      <c r="E416" s="216" t="s">
        <v>9845</v>
      </c>
      <c r="F416" s="91" t="s">
        <v>9853</v>
      </c>
      <c r="G416" s="91" t="s">
        <v>10196</v>
      </c>
      <c r="H416" s="91" t="s">
        <v>194</v>
      </c>
      <c r="I416" s="183">
        <v>3</v>
      </c>
      <c r="J416" s="91" t="s">
        <v>9853</v>
      </c>
      <c r="K416" s="26" t="s">
        <v>31</v>
      </c>
      <c r="L416" s="183">
        <v>3</v>
      </c>
      <c r="M416" s="218">
        <f t="shared" si="16"/>
        <v>390</v>
      </c>
      <c r="N416" s="23"/>
      <c r="O416" s="24" t="s">
        <v>32</v>
      </c>
    </row>
    <row r="417" s="1" customFormat="1" ht="18.75" spans="1:15">
      <c r="A417" s="216">
        <v>412</v>
      </c>
      <c r="B417" s="216" t="s">
        <v>23</v>
      </c>
      <c r="C417" s="216" t="s">
        <v>24</v>
      </c>
      <c r="D417" s="216" t="s">
        <v>25</v>
      </c>
      <c r="E417" s="216" t="s">
        <v>9845</v>
      </c>
      <c r="F417" s="91" t="s">
        <v>9853</v>
      </c>
      <c r="G417" s="91" t="s">
        <v>10197</v>
      </c>
      <c r="H417" s="91" t="s">
        <v>194</v>
      </c>
      <c r="I417" s="183">
        <v>2</v>
      </c>
      <c r="J417" s="91" t="s">
        <v>9853</v>
      </c>
      <c r="K417" s="26" t="s">
        <v>31</v>
      </c>
      <c r="L417" s="183">
        <v>2</v>
      </c>
      <c r="M417" s="218">
        <f t="shared" si="16"/>
        <v>260</v>
      </c>
      <c r="N417" s="23"/>
      <c r="O417" s="24" t="s">
        <v>32</v>
      </c>
    </row>
    <row r="418" s="1" customFormat="1" ht="18.75" spans="1:15">
      <c r="A418" s="216">
        <v>413</v>
      </c>
      <c r="B418" s="216" t="s">
        <v>23</v>
      </c>
      <c r="C418" s="216" t="s">
        <v>24</v>
      </c>
      <c r="D418" s="216" t="s">
        <v>25</v>
      </c>
      <c r="E418" s="216" t="s">
        <v>9845</v>
      </c>
      <c r="F418" s="91" t="s">
        <v>9853</v>
      </c>
      <c r="G418" s="91" t="s">
        <v>10198</v>
      </c>
      <c r="H418" s="91" t="s">
        <v>194</v>
      </c>
      <c r="I418" s="183">
        <v>5</v>
      </c>
      <c r="J418" s="91" t="s">
        <v>9853</v>
      </c>
      <c r="K418" s="26" t="s">
        <v>31</v>
      </c>
      <c r="L418" s="183">
        <v>5</v>
      </c>
      <c r="M418" s="218">
        <f t="shared" si="16"/>
        <v>650</v>
      </c>
      <c r="N418" s="23"/>
      <c r="O418" s="24" t="s">
        <v>32</v>
      </c>
    </row>
    <row r="419" s="1" customFormat="1" ht="18.75" spans="1:15">
      <c r="A419" s="216">
        <v>414</v>
      </c>
      <c r="B419" s="216" t="s">
        <v>23</v>
      </c>
      <c r="C419" s="216" t="s">
        <v>24</v>
      </c>
      <c r="D419" s="216" t="s">
        <v>25</v>
      </c>
      <c r="E419" s="216" t="s">
        <v>9845</v>
      </c>
      <c r="F419" s="91" t="s">
        <v>9853</v>
      </c>
      <c r="G419" s="91" t="s">
        <v>10199</v>
      </c>
      <c r="H419" s="91" t="s">
        <v>194</v>
      </c>
      <c r="I419" s="183">
        <v>6</v>
      </c>
      <c r="J419" s="91" t="s">
        <v>9853</v>
      </c>
      <c r="K419" s="26" t="s">
        <v>31</v>
      </c>
      <c r="L419" s="183">
        <v>6</v>
      </c>
      <c r="M419" s="218">
        <f t="shared" si="16"/>
        <v>780</v>
      </c>
      <c r="N419" s="23"/>
      <c r="O419" s="24" t="s">
        <v>32</v>
      </c>
    </row>
    <row r="420" s="1" customFormat="1" ht="18.75" spans="1:15">
      <c r="A420" s="216">
        <v>415</v>
      </c>
      <c r="B420" s="216" t="s">
        <v>23</v>
      </c>
      <c r="C420" s="216" t="s">
        <v>24</v>
      </c>
      <c r="D420" s="216" t="s">
        <v>25</v>
      </c>
      <c r="E420" s="216" t="s">
        <v>9845</v>
      </c>
      <c r="F420" s="91" t="s">
        <v>9853</v>
      </c>
      <c r="G420" s="91" t="s">
        <v>10200</v>
      </c>
      <c r="H420" s="91" t="s">
        <v>194</v>
      </c>
      <c r="I420" s="183">
        <v>2</v>
      </c>
      <c r="J420" s="91" t="s">
        <v>9853</v>
      </c>
      <c r="K420" s="26" t="s">
        <v>31</v>
      </c>
      <c r="L420" s="183">
        <v>2</v>
      </c>
      <c r="M420" s="218">
        <f t="shared" si="16"/>
        <v>260</v>
      </c>
      <c r="N420" s="23"/>
      <c r="O420" s="24" t="s">
        <v>32</v>
      </c>
    </row>
    <row r="421" s="1" customFormat="1" ht="18.75" spans="1:15">
      <c r="A421" s="216">
        <v>416</v>
      </c>
      <c r="B421" s="216" t="s">
        <v>23</v>
      </c>
      <c r="C421" s="216" t="s">
        <v>24</v>
      </c>
      <c r="D421" s="216" t="s">
        <v>25</v>
      </c>
      <c r="E421" s="216" t="s">
        <v>9845</v>
      </c>
      <c r="F421" s="91" t="s">
        <v>9853</v>
      </c>
      <c r="G421" s="91" t="s">
        <v>2973</v>
      </c>
      <c r="H421" s="91" t="s">
        <v>194</v>
      </c>
      <c r="I421" s="183">
        <v>6</v>
      </c>
      <c r="J421" s="91" t="s">
        <v>9853</v>
      </c>
      <c r="K421" s="26" t="s">
        <v>31</v>
      </c>
      <c r="L421" s="183">
        <v>6</v>
      </c>
      <c r="M421" s="218">
        <f t="shared" si="16"/>
        <v>780</v>
      </c>
      <c r="N421" s="23"/>
      <c r="O421" s="24" t="s">
        <v>32</v>
      </c>
    </row>
    <row r="422" s="1" customFormat="1" ht="18.75" spans="1:15">
      <c r="A422" s="216">
        <v>417</v>
      </c>
      <c r="B422" s="216" t="s">
        <v>23</v>
      </c>
      <c r="C422" s="216" t="s">
        <v>24</v>
      </c>
      <c r="D422" s="216" t="s">
        <v>25</v>
      </c>
      <c r="E422" s="216" t="s">
        <v>9845</v>
      </c>
      <c r="F422" s="91" t="s">
        <v>9853</v>
      </c>
      <c r="G422" s="91" t="s">
        <v>10201</v>
      </c>
      <c r="H422" s="91" t="s">
        <v>194</v>
      </c>
      <c r="I422" s="183">
        <v>3</v>
      </c>
      <c r="J422" s="91" t="s">
        <v>9853</v>
      </c>
      <c r="K422" s="26" t="s">
        <v>31</v>
      </c>
      <c r="L422" s="183">
        <v>3</v>
      </c>
      <c r="M422" s="218">
        <f t="shared" si="16"/>
        <v>390</v>
      </c>
      <c r="N422" s="23"/>
      <c r="O422" s="24" t="s">
        <v>32</v>
      </c>
    </row>
    <row r="423" s="1" customFormat="1" ht="18.75" spans="1:15">
      <c r="A423" s="216">
        <v>418</v>
      </c>
      <c r="B423" s="216" t="s">
        <v>23</v>
      </c>
      <c r="C423" s="216" t="s">
        <v>24</v>
      </c>
      <c r="D423" s="216" t="s">
        <v>25</v>
      </c>
      <c r="E423" s="216" t="s">
        <v>9845</v>
      </c>
      <c r="F423" s="91" t="s">
        <v>9853</v>
      </c>
      <c r="G423" s="91" t="s">
        <v>10202</v>
      </c>
      <c r="H423" s="91" t="s">
        <v>194</v>
      </c>
      <c r="I423" s="183">
        <v>3</v>
      </c>
      <c r="J423" s="91" t="s">
        <v>9853</v>
      </c>
      <c r="K423" s="26" t="s">
        <v>31</v>
      </c>
      <c r="L423" s="183">
        <v>3</v>
      </c>
      <c r="M423" s="218">
        <f t="shared" si="16"/>
        <v>390</v>
      </c>
      <c r="N423" s="23"/>
      <c r="O423" s="24" t="s">
        <v>32</v>
      </c>
    </row>
    <row r="424" s="1" customFormat="1" ht="18.75" spans="1:15">
      <c r="A424" s="216">
        <v>419</v>
      </c>
      <c r="B424" s="216" t="s">
        <v>23</v>
      </c>
      <c r="C424" s="216" t="s">
        <v>24</v>
      </c>
      <c r="D424" s="216" t="s">
        <v>25</v>
      </c>
      <c r="E424" s="216" t="s">
        <v>9845</v>
      </c>
      <c r="F424" s="91" t="s">
        <v>9853</v>
      </c>
      <c r="G424" s="91" t="s">
        <v>10203</v>
      </c>
      <c r="H424" s="91" t="s">
        <v>194</v>
      </c>
      <c r="I424" s="183">
        <v>1</v>
      </c>
      <c r="J424" s="91" t="s">
        <v>9853</v>
      </c>
      <c r="K424" s="26" t="s">
        <v>31</v>
      </c>
      <c r="L424" s="183">
        <v>1</v>
      </c>
      <c r="M424" s="218">
        <f t="shared" si="16"/>
        <v>130</v>
      </c>
      <c r="N424" s="23"/>
      <c r="O424" s="24" t="s">
        <v>32</v>
      </c>
    </row>
    <row r="425" s="1" customFormat="1" ht="18.75" spans="1:15">
      <c r="A425" s="216">
        <v>420</v>
      </c>
      <c r="B425" s="216" t="s">
        <v>23</v>
      </c>
      <c r="C425" s="216" t="s">
        <v>24</v>
      </c>
      <c r="D425" s="216" t="s">
        <v>25</v>
      </c>
      <c r="E425" s="216" t="s">
        <v>9845</v>
      </c>
      <c r="F425" s="91" t="s">
        <v>9853</v>
      </c>
      <c r="G425" s="91" t="s">
        <v>4595</v>
      </c>
      <c r="H425" s="91" t="s">
        <v>194</v>
      </c>
      <c r="I425" s="183">
        <v>1</v>
      </c>
      <c r="J425" s="91" t="s">
        <v>9853</v>
      </c>
      <c r="K425" s="26" t="s">
        <v>31</v>
      </c>
      <c r="L425" s="183">
        <v>1</v>
      </c>
      <c r="M425" s="218">
        <f t="shared" si="16"/>
        <v>130</v>
      </c>
      <c r="N425" s="23"/>
      <c r="O425" s="24" t="s">
        <v>32</v>
      </c>
    </row>
    <row r="426" s="1" customFormat="1" ht="18.75" spans="1:15">
      <c r="A426" s="216">
        <v>421</v>
      </c>
      <c r="B426" s="216" t="s">
        <v>23</v>
      </c>
      <c r="C426" s="216" t="s">
        <v>24</v>
      </c>
      <c r="D426" s="216" t="s">
        <v>25</v>
      </c>
      <c r="E426" s="216" t="s">
        <v>9845</v>
      </c>
      <c r="F426" s="91" t="s">
        <v>9853</v>
      </c>
      <c r="G426" s="91" t="s">
        <v>10204</v>
      </c>
      <c r="H426" s="91" t="s">
        <v>194</v>
      </c>
      <c r="I426" s="183">
        <v>7</v>
      </c>
      <c r="J426" s="91" t="s">
        <v>9853</v>
      </c>
      <c r="K426" s="26" t="s">
        <v>31</v>
      </c>
      <c r="L426" s="183">
        <v>7</v>
      </c>
      <c r="M426" s="218">
        <f t="shared" si="16"/>
        <v>910</v>
      </c>
      <c r="N426" s="23"/>
      <c r="O426" s="24" t="s">
        <v>32</v>
      </c>
    </row>
    <row r="427" s="1" customFormat="1" ht="18.75" spans="1:15">
      <c r="A427" s="216">
        <v>422</v>
      </c>
      <c r="B427" s="216" t="s">
        <v>23</v>
      </c>
      <c r="C427" s="216" t="s">
        <v>24</v>
      </c>
      <c r="D427" s="216" t="s">
        <v>25</v>
      </c>
      <c r="E427" s="216" t="s">
        <v>9845</v>
      </c>
      <c r="F427" s="91" t="s">
        <v>10205</v>
      </c>
      <c r="G427" s="37" t="s">
        <v>10206</v>
      </c>
      <c r="H427" s="91" t="s">
        <v>194</v>
      </c>
      <c r="I427" s="183">
        <v>3</v>
      </c>
      <c r="J427" s="91" t="s">
        <v>10205</v>
      </c>
      <c r="K427" s="26" t="s">
        <v>31</v>
      </c>
      <c r="L427" s="183">
        <v>3</v>
      </c>
      <c r="M427" s="217">
        <f>L427*468</f>
        <v>1404</v>
      </c>
      <c r="N427" s="23"/>
      <c r="O427" s="24" t="s">
        <v>32</v>
      </c>
    </row>
    <row r="428" s="1" customFormat="1" ht="18.75" spans="1:15">
      <c r="A428" s="216">
        <v>423</v>
      </c>
      <c r="B428" s="216" t="s">
        <v>23</v>
      </c>
      <c r="C428" s="216" t="s">
        <v>24</v>
      </c>
      <c r="D428" s="216" t="s">
        <v>25</v>
      </c>
      <c r="E428" s="216" t="s">
        <v>9845</v>
      </c>
      <c r="F428" s="91" t="s">
        <v>10205</v>
      </c>
      <c r="G428" s="91" t="s">
        <v>10207</v>
      </c>
      <c r="H428" s="91" t="s">
        <v>194</v>
      </c>
      <c r="I428" s="183">
        <v>4</v>
      </c>
      <c r="J428" s="91" t="s">
        <v>10205</v>
      </c>
      <c r="K428" s="26" t="s">
        <v>31</v>
      </c>
      <c r="L428" s="183">
        <v>4</v>
      </c>
      <c r="M428" s="218">
        <f t="shared" ref="M428:M436" si="17">L428*130</f>
        <v>520</v>
      </c>
      <c r="N428" s="23"/>
      <c r="O428" s="24" t="s">
        <v>32</v>
      </c>
    </row>
    <row r="429" s="1" customFormat="1" ht="18.75" spans="1:15">
      <c r="A429" s="216">
        <v>424</v>
      </c>
      <c r="B429" s="216" t="s">
        <v>23</v>
      </c>
      <c r="C429" s="216" t="s">
        <v>24</v>
      </c>
      <c r="D429" s="216" t="s">
        <v>25</v>
      </c>
      <c r="E429" s="216" t="s">
        <v>9845</v>
      </c>
      <c r="F429" s="91" t="s">
        <v>10205</v>
      </c>
      <c r="G429" s="91" t="s">
        <v>10208</v>
      </c>
      <c r="H429" s="91" t="s">
        <v>194</v>
      </c>
      <c r="I429" s="183">
        <v>4</v>
      </c>
      <c r="J429" s="91" t="s">
        <v>10205</v>
      </c>
      <c r="K429" s="26" t="s">
        <v>31</v>
      </c>
      <c r="L429" s="183">
        <v>4</v>
      </c>
      <c r="M429" s="218">
        <f t="shared" si="17"/>
        <v>520</v>
      </c>
      <c r="N429" s="23"/>
      <c r="O429" s="24" t="s">
        <v>32</v>
      </c>
    </row>
    <row r="430" s="1" customFormat="1" ht="18.75" spans="1:15">
      <c r="A430" s="216">
        <v>425</v>
      </c>
      <c r="B430" s="216" t="s">
        <v>23</v>
      </c>
      <c r="C430" s="216" t="s">
        <v>24</v>
      </c>
      <c r="D430" s="216" t="s">
        <v>25</v>
      </c>
      <c r="E430" s="216" t="s">
        <v>9845</v>
      </c>
      <c r="F430" s="91" t="s">
        <v>10205</v>
      </c>
      <c r="G430" s="91" t="s">
        <v>10209</v>
      </c>
      <c r="H430" s="91" t="s">
        <v>194</v>
      </c>
      <c r="I430" s="183">
        <v>3</v>
      </c>
      <c r="J430" s="91" t="s">
        <v>10205</v>
      </c>
      <c r="K430" s="26" t="s">
        <v>31</v>
      </c>
      <c r="L430" s="183">
        <v>3</v>
      </c>
      <c r="M430" s="218">
        <f t="shared" si="17"/>
        <v>390</v>
      </c>
      <c r="N430" s="23"/>
      <c r="O430" s="24" t="s">
        <v>32</v>
      </c>
    </row>
    <row r="431" s="1" customFormat="1" ht="18.75" spans="1:15">
      <c r="A431" s="216">
        <v>426</v>
      </c>
      <c r="B431" s="216" t="s">
        <v>23</v>
      </c>
      <c r="C431" s="216" t="s">
        <v>24</v>
      </c>
      <c r="D431" s="216" t="s">
        <v>25</v>
      </c>
      <c r="E431" s="216" t="s">
        <v>9845</v>
      </c>
      <c r="F431" s="91" t="s">
        <v>10205</v>
      </c>
      <c r="G431" s="91" t="s">
        <v>10210</v>
      </c>
      <c r="H431" s="91" t="s">
        <v>194</v>
      </c>
      <c r="I431" s="183">
        <v>6</v>
      </c>
      <c r="J431" s="91" t="s">
        <v>10205</v>
      </c>
      <c r="K431" s="26" t="s">
        <v>31</v>
      </c>
      <c r="L431" s="183">
        <v>6</v>
      </c>
      <c r="M431" s="218">
        <f t="shared" si="17"/>
        <v>780</v>
      </c>
      <c r="N431" s="23"/>
      <c r="O431" s="24" t="s">
        <v>32</v>
      </c>
    </row>
    <row r="432" s="1" customFormat="1" ht="18.75" spans="1:15">
      <c r="A432" s="216">
        <v>427</v>
      </c>
      <c r="B432" s="216" t="s">
        <v>23</v>
      </c>
      <c r="C432" s="216" t="s">
        <v>24</v>
      </c>
      <c r="D432" s="216" t="s">
        <v>25</v>
      </c>
      <c r="E432" s="216" t="s">
        <v>9845</v>
      </c>
      <c r="F432" s="91" t="s">
        <v>10205</v>
      </c>
      <c r="G432" s="91" t="s">
        <v>9909</v>
      </c>
      <c r="H432" s="91" t="s">
        <v>194</v>
      </c>
      <c r="I432" s="183">
        <v>2</v>
      </c>
      <c r="J432" s="91" t="s">
        <v>10205</v>
      </c>
      <c r="K432" s="26" t="s">
        <v>31</v>
      </c>
      <c r="L432" s="183">
        <v>2</v>
      </c>
      <c r="M432" s="218">
        <f t="shared" si="17"/>
        <v>260</v>
      </c>
      <c r="N432" s="23"/>
      <c r="O432" s="24" t="s">
        <v>32</v>
      </c>
    </row>
    <row r="433" s="1" customFormat="1" ht="18.75" spans="1:15">
      <c r="A433" s="216">
        <v>428</v>
      </c>
      <c r="B433" s="216" t="s">
        <v>23</v>
      </c>
      <c r="C433" s="216" t="s">
        <v>24</v>
      </c>
      <c r="D433" s="216" t="s">
        <v>25</v>
      </c>
      <c r="E433" s="220" t="s">
        <v>9989</v>
      </c>
      <c r="F433" s="91" t="s">
        <v>10205</v>
      </c>
      <c r="G433" s="91" t="s">
        <v>10211</v>
      </c>
      <c r="H433" s="91" t="s">
        <v>194</v>
      </c>
      <c r="I433" s="183">
        <v>4</v>
      </c>
      <c r="J433" s="91" t="s">
        <v>10205</v>
      </c>
      <c r="K433" s="26" t="s">
        <v>31</v>
      </c>
      <c r="L433" s="183">
        <v>4</v>
      </c>
      <c r="M433" s="218">
        <f t="shared" si="17"/>
        <v>520</v>
      </c>
      <c r="N433" s="23" t="s">
        <v>9991</v>
      </c>
      <c r="O433" s="24" t="s">
        <v>32</v>
      </c>
    </row>
    <row r="434" s="1" customFormat="1" ht="18.75" spans="1:15">
      <c r="A434" s="216">
        <v>429</v>
      </c>
      <c r="B434" s="216" t="s">
        <v>23</v>
      </c>
      <c r="C434" s="216" t="s">
        <v>24</v>
      </c>
      <c r="D434" s="216" t="s">
        <v>25</v>
      </c>
      <c r="E434" s="220" t="s">
        <v>9989</v>
      </c>
      <c r="F434" s="91" t="s">
        <v>10205</v>
      </c>
      <c r="G434" s="91" t="s">
        <v>10212</v>
      </c>
      <c r="H434" s="91" t="s">
        <v>194</v>
      </c>
      <c r="I434" s="183">
        <v>4</v>
      </c>
      <c r="J434" s="91" t="s">
        <v>10205</v>
      </c>
      <c r="K434" s="26" t="s">
        <v>31</v>
      </c>
      <c r="L434" s="183">
        <v>4</v>
      </c>
      <c r="M434" s="218">
        <f t="shared" si="17"/>
        <v>520</v>
      </c>
      <c r="N434" s="23" t="s">
        <v>9991</v>
      </c>
      <c r="O434" s="24" t="s">
        <v>32</v>
      </c>
    </row>
    <row r="435" s="1" customFormat="1" ht="18.75" spans="1:15">
      <c r="A435" s="216">
        <v>430</v>
      </c>
      <c r="B435" s="216" t="s">
        <v>23</v>
      </c>
      <c r="C435" s="216" t="s">
        <v>24</v>
      </c>
      <c r="D435" s="216" t="s">
        <v>25</v>
      </c>
      <c r="E435" s="220" t="s">
        <v>9989</v>
      </c>
      <c r="F435" s="91" t="s">
        <v>10205</v>
      </c>
      <c r="G435" s="91" t="s">
        <v>10213</v>
      </c>
      <c r="H435" s="91" t="s">
        <v>194</v>
      </c>
      <c r="I435" s="183">
        <v>3</v>
      </c>
      <c r="J435" s="91" t="s">
        <v>10205</v>
      </c>
      <c r="K435" s="26" t="s">
        <v>31</v>
      </c>
      <c r="L435" s="183">
        <v>3</v>
      </c>
      <c r="M435" s="218">
        <f t="shared" si="17"/>
        <v>390</v>
      </c>
      <c r="N435" s="23" t="s">
        <v>9991</v>
      </c>
      <c r="O435" s="24" t="s">
        <v>32</v>
      </c>
    </row>
    <row r="436" s="1" customFormat="1" ht="18.75" spans="1:15">
      <c r="A436" s="216">
        <v>431</v>
      </c>
      <c r="B436" s="216" t="s">
        <v>23</v>
      </c>
      <c r="C436" s="216" t="s">
        <v>24</v>
      </c>
      <c r="D436" s="216" t="s">
        <v>25</v>
      </c>
      <c r="E436" s="220" t="s">
        <v>9989</v>
      </c>
      <c r="F436" s="91" t="s">
        <v>10205</v>
      </c>
      <c r="G436" s="91" t="s">
        <v>10214</v>
      </c>
      <c r="H436" s="91" t="s">
        <v>194</v>
      </c>
      <c r="I436" s="183">
        <v>3</v>
      </c>
      <c r="J436" s="91" t="s">
        <v>10205</v>
      </c>
      <c r="K436" s="26" t="s">
        <v>31</v>
      </c>
      <c r="L436" s="183">
        <v>3</v>
      </c>
      <c r="M436" s="218">
        <f t="shared" si="17"/>
        <v>390</v>
      </c>
      <c r="N436" s="23" t="s">
        <v>9991</v>
      </c>
      <c r="O436" s="24" t="s">
        <v>32</v>
      </c>
    </row>
    <row r="437" s="1" customFormat="1" ht="18.75" spans="1:15">
      <c r="A437" s="216">
        <v>432</v>
      </c>
      <c r="B437" s="216" t="s">
        <v>23</v>
      </c>
      <c r="C437" s="216" t="s">
        <v>24</v>
      </c>
      <c r="D437" s="216" t="s">
        <v>25</v>
      </c>
      <c r="E437" s="216" t="s">
        <v>9845</v>
      </c>
      <c r="F437" s="91" t="s">
        <v>10205</v>
      </c>
      <c r="G437" s="37" t="s">
        <v>10215</v>
      </c>
      <c r="H437" s="91" t="s">
        <v>194</v>
      </c>
      <c r="I437" s="183">
        <v>5</v>
      </c>
      <c r="J437" s="91" t="s">
        <v>10205</v>
      </c>
      <c r="K437" s="26" t="s">
        <v>31</v>
      </c>
      <c r="L437" s="183">
        <v>5</v>
      </c>
      <c r="M437" s="217">
        <f>L437*468</f>
        <v>2340</v>
      </c>
      <c r="N437" s="23"/>
      <c r="O437" s="24" t="s">
        <v>32</v>
      </c>
    </row>
    <row r="438" s="1" customFormat="1" ht="18.75" spans="1:15">
      <c r="A438" s="216">
        <v>433</v>
      </c>
      <c r="B438" s="216" t="s">
        <v>23</v>
      </c>
      <c r="C438" s="216" t="s">
        <v>24</v>
      </c>
      <c r="D438" s="216" t="s">
        <v>25</v>
      </c>
      <c r="E438" s="216" t="s">
        <v>9845</v>
      </c>
      <c r="F438" s="91" t="s">
        <v>10205</v>
      </c>
      <c r="G438" s="37" t="s">
        <v>10216</v>
      </c>
      <c r="H438" s="91" t="s">
        <v>194</v>
      </c>
      <c r="I438" s="183">
        <v>2</v>
      </c>
      <c r="J438" s="91" t="s">
        <v>10205</v>
      </c>
      <c r="K438" s="26" t="s">
        <v>31</v>
      </c>
      <c r="L438" s="183">
        <v>2</v>
      </c>
      <c r="M438" s="217">
        <f>L438*468</f>
        <v>936</v>
      </c>
      <c r="N438" s="104"/>
      <c r="O438" s="24" t="s">
        <v>32</v>
      </c>
    </row>
    <row r="439" s="1" customFormat="1" ht="18.75" spans="1:15">
      <c r="A439" s="216">
        <v>434</v>
      </c>
      <c r="B439" s="216" t="s">
        <v>23</v>
      </c>
      <c r="C439" s="216" t="s">
        <v>24</v>
      </c>
      <c r="D439" s="216" t="s">
        <v>25</v>
      </c>
      <c r="E439" s="216" t="s">
        <v>9845</v>
      </c>
      <c r="F439" s="91" t="s">
        <v>10205</v>
      </c>
      <c r="G439" s="37" t="s">
        <v>10217</v>
      </c>
      <c r="H439" s="91" t="s">
        <v>194</v>
      </c>
      <c r="I439" s="183">
        <v>2</v>
      </c>
      <c r="J439" s="91" t="s">
        <v>10205</v>
      </c>
      <c r="K439" s="26" t="s">
        <v>31</v>
      </c>
      <c r="L439" s="183">
        <v>2</v>
      </c>
      <c r="M439" s="217">
        <f>L439*468</f>
        <v>936</v>
      </c>
      <c r="N439" s="104"/>
      <c r="O439" s="24" t="s">
        <v>32</v>
      </c>
    </row>
    <row r="440" s="1" customFormat="1" ht="18.75" spans="1:15">
      <c r="A440" s="216">
        <v>435</v>
      </c>
      <c r="B440" s="216" t="s">
        <v>23</v>
      </c>
      <c r="C440" s="216" t="s">
        <v>24</v>
      </c>
      <c r="D440" s="216" t="s">
        <v>25</v>
      </c>
      <c r="E440" s="216" t="s">
        <v>9845</v>
      </c>
      <c r="F440" s="91" t="s">
        <v>10205</v>
      </c>
      <c r="G440" s="91" t="s">
        <v>10218</v>
      </c>
      <c r="H440" s="91" t="s">
        <v>194</v>
      </c>
      <c r="I440" s="183">
        <v>2</v>
      </c>
      <c r="J440" s="91" t="s">
        <v>10205</v>
      </c>
      <c r="K440" s="26" t="s">
        <v>31</v>
      </c>
      <c r="L440" s="183">
        <v>2</v>
      </c>
      <c r="M440" s="218">
        <f t="shared" ref="M440:M503" si="18">L440*130</f>
        <v>260</v>
      </c>
      <c r="N440" s="23"/>
      <c r="O440" s="24" t="s">
        <v>32</v>
      </c>
    </row>
    <row r="441" s="1" customFormat="1" ht="18.75" spans="1:15">
      <c r="A441" s="216">
        <v>436</v>
      </c>
      <c r="B441" s="216" t="s">
        <v>23</v>
      </c>
      <c r="C441" s="216" t="s">
        <v>24</v>
      </c>
      <c r="D441" s="216" t="s">
        <v>25</v>
      </c>
      <c r="E441" s="216" t="s">
        <v>9845</v>
      </c>
      <c r="F441" s="91" t="s">
        <v>10205</v>
      </c>
      <c r="G441" s="91" t="s">
        <v>10219</v>
      </c>
      <c r="H441" s="91" t="s">
        <v>194</v>
      </c>
      <c r="I441" s="183">
        <v>3</v>
      </c>
      <c r="J441" s="91" t="s">
        <v>10205</v>
      </c>
      <c r="K441" s="26" t="s">
        <v>31</v>
      </c>
      <c r="L441" s="183">
        <v>3</v>
      </c>
      <c r="M441" s="218">
        <f t="shared" si="18"/>
        <v>390</v>
      </c>
      <c r="N441" s="23"/>
      <c r="O441" s="24" t="s">
        <v>32</v>
      </c>
    </row>
    <row r="442" s="1" customFormat="1" ht="18.75" spans="1:15">
      <c r="A442" s="216">
        <v>437</v>
      </c>
      <c r="B442" s="216" t="s">
        <v>23</v>
      </c>
      <c r="C442" s="216" t="s">
        <v>24</v>
      </c>
      <c r="D442" s="216" t="s">
        <v>25</v>
      </c>
      <c r="E442" s="216" t="s">
        <v>9845</v>
      </c>
      <c r="F442" s="91" t="s">
        <v>10205</v>
      </c>
      <c r="G442" s="91" t="s">
        <v>10220</v>
      </c>
      <c r="H442" s="91" t="s">
        <v>194</v>
      </c>
      <c r="I442" s="183">
        <v>6</v>
      </c>
      <c r="J442" s="91" t="s">
        <v>10205</v>
      </c>
      <c r="K442" s="26" t="s">
        <v>31</v>
      </c>
      <c r="L442" s="183">
        <v>6</v>
      </c>
      <c r="M442" s="218">
        <f t="shared" si="18"/>
        <v>780</v>
      </c>
      <c r="N442" s="23"/>
      <c r="O442" s="24" t="s">
        <v>32</v>
      </c>
    </row>
    <row r="443" s="1" customFormat="1" ht="18.75" spans="1:15">
      <c r="A443" s="216">
        <v>438</v>
      </c>
      <c r="B443" s="216" t="s">
        <v>23</v>
      </c>
      <c r="C443" s="216" t="s">
        <v>24</v>
      </c>
      <c r="D443" s="216" t="s">
        <v>25</v>
      </c>
      <c r="E443" s="216" t="s">
        <v>9845</v>
      </c>
      <c r="F443" s="91" t="s">
        <v>10205</v>
      </c>
      <c r="G443" s="91" t="s">
        <v>10221</v>
      </c>
      <c r="H443" s="91" t="s">
        <v>194</v>
      </c>
      <c r="I443" s="183">
        <v>3</v>
      </c>
      <c r="J443" s="91" t="s">
        <v>10205</v>
      </c>
      <c r="K443" s="26" t="s">
        <v>31</v>
      </c>
      <c r="L443" s="183">
        <v>3</v>
      </c>
      <c r="M443" s="218">
        <f t="shared" si="18"/>
        <v>390</v>
      </c>
      <c r="N443" s="23"/>
      <c r="O443" s="24" t="s">
        <v>32</v>
      </c>
    </row>
    <row r="444" s="1" customFormat="1" ht="18.75" spans="1:15">
      <c r="A444" s="216">
        <v>439</v>
      </c>
      <c r="B444" s="216" t="s">
        <v>23</v>
      </c>
      <c r="C444" s="216" t="s">
        <v>24</v>
      </c>
      <c r="D444" s="216" t="s">
        <v>25</v>
      </c>
      <c r="E444" s="216" t="s">
        <v>9845</v>
      </c>
      <c r="F444" s="91" t="s">
        <v>10205</v>
      </c>
      <c r="G444" s="91" t="s">
        <v>10222</v>
      </c>
      <c r="H444" s="91" t="s">
        <v>194</v>
      </c>
      <c r="I444" s="183">
        <v>4</v>
      </c>
      <c r="J444" s="91" t="s">
        <v>10205</v>
      </c>
      <c r="K444" s="26" t="s">
        <v>31</v>
      </c>
      <c r="L444" s="183">
        <v>4</v>
      </c>
      <c r="M444" s="218">
        <f t="shared" si="18"/>
        <v>520</v>
      </c>
      <c r="N444" s="23"/>
      <c r="O444" s="24" t="s">
        <v>32</v>
      </c>
    </row>
    <row r="445" s="1" customFormat="1" ht="18.75" spans="1:15">
      <c r="A445" s="216">
        <v>440</v>
      </c>
      <c r="B445" s="216" t="s">
        <v>23</v>
      </c>
      <c r="C445" s="216" t="s">
        <v>24</v>
      </c>
      <c r="D445" s="216" t="s">
        <v>25</v>
      </c>
      <c r="E445" s="216" t="s">
        <v>9845</v>
      </c>
      <c r="F445" s="91" t="s">
        <v>10205</v>
      </c>
      <c r="G445" s="91" t="s">
        <v>10223</v>
      </c>
      <c r="H445" s="91" t="s">
        <v>194</v>
      </c>
      <c r="I445" s="183">
        <v>1</v>
      </c>
      <c r="J445" s="91" t="s">
        <v>10205</v>
      </c>
      <c r="K445" s="26" t="s">
        <v>31</v>
      </c>
      <c r="L445" s="183">
        <v>1</v>
      </c>
      <c r="M445" s="218">
        <f t="shared" si="18"/>
        <v>130</v>
      </c>
      <c r="N445" s="23"/>
      <c r="O445" s="24" t="s">
        <v>32</v>
      </c>
    </row>
    <row r="446" s="1" customFormat="1" ht="18.75" spans="1:15">
      <c r="A446" s="216">
        <v>441</v>
      </c>
      <c r="B446" s="216" t="s">
        <v>23</v>
      </c>
      <c r="C446" s="216" t="s">
        <v>24</v>
      </c>
      <c r="D446" s="216" t="s">
        <v>25</v>
      </c>
      <c r="E446" s="216" t="s">
        <v>9845</v>
      </c>
      <c r="F446" s="91" t="s">
        <v>10205</v>
      </c>
      <c r="G446" s="91" t="s">
        <v>10224</v>
      </c>
      <c r="H446" s="91" t="s">
        <v>194</v>
      </c>
      <c r="I446" s="183">
        <v>4</v>
      </c>
      <c r="J446" s="91" t="s">
        <v>10205</v>
      </c>
      <c r="K446" s="26" t="s">
        <v>31</v>
      </c>
      <c r="L446" s="183">
        <v>4</v>
      </c>
      <c r="M446" s="218">
        <f t="shared" si="18"/>
        <v>520</v>
      </c>
      <c r="N446" s="23"/>
      <c r="O446" s="24" t="s">
        <v>32</v>
      </c>
    </row>
    <row r="447" s="1" customFormat="1" ht="18.75" spans="1:15">
      <c r="A447" s="216">
        <v>442</v>
      </c>
      <c r="B447" s="216" t="s">
        <v>23</v>
      </c>
      <c r="C447" s="216" t="s">
        <v>24</v>
      </c>
      <c r="D447" s="216" t="s">
        <v>25</v>
      </c>
      <c r="E447" s="216" t="s">
        <v>9845</v>
      </c>
      <c r="F447" s="91" t="s">
        <v>10205</v>
      </c>
      <c r="G447" s="91" t="s">
        <v>10225</v>
      </c>
      <c r="H447" s="91" t="s">
        <v>194</v>
      </c>
      <c r="I447" s="183">
        <v>3</v>
      </c>
      <c r="J447" s="91" t="s">
        <v>10205</v>
      </c>
      <c r="K447" s="26" t="s">
        <v>31</v>
      </c>
      <c r="L447" s="183">
        <v>3</v>
      </c>
      <c r="M447" s="218">
        <f t="shared" si="18"/>
        <v>390</v>
      </c>
      <c r="N447" s="23"/>
      <c r="O447" s="24" t="s">
        <v>32</v>
      </c>
    </row>
    <row r="448" s="1" customFormat="1" ht="18.75" spans="1:15">
      <c r="A448" s="216">
        <v>443</v>
      </c>
      <c r="B448" s="216" t="s">
        <v>23</v>
      </c>
      <c r="C448" s="216" t="s">
        <v>24</v>
      </c>
      <c r="D448" s="216" t="s">
        <v>25</v>
      </c>
      <c r="E448" s="216" t="s">
        <v>9845</v>
      </c>
      <c r="F448" s="91" t="s">
        <v>10205</v>
      </c>
      <c r="G448" s="91" t="s">
        <v>10226</v>
      </c>
      <c r="H448" s="91" t="s">
        <v>194</v>
      </c>
      <c r="I448" s="183">
        <v>3</v>
      </c>
      <c r="J448" s="91" t="s">
        <v>10205</v>
      </c>
      <c r="K448" s="26" t="s">
        <v>31</v>
      </c>
      <c r="L448" s="183">
        <v>3</v>
      </c>
      <c r="M448" s="218">
        <f t="shared" si="18"/>
        <v>390</v>
      </c>
      <c r="N448" s="104"/>
      <c r="O448" s="24" t="s">
        <v>32</v>
      </c>
    </row>
    <row r="449" s="1" customFormat="1" ht="18.75" spans="1:15">
      <c r="A449" s="216">
        <v>444</v>
      </c>
      <c r="B449" s="216" t="s">
        <v>23</v>
      </c>
      <c r="C449" s="216" t="s">
        <v>24</v>
      </c>
      <c r="D449" s="216" t="s">
        <v>25</v>
      </c>
      <c r="E449" s="216" t="s">
        <v>9845</v>
      </c>
      <c r="F449" s="91" t="s">
        <v>10205</v>
      </c>
      <c r="G449" s="91" t="s">
        <v>10227</v>
      </c>
      <c r="H449" s="91" t="s">
        <v>194</v>
      </c>
      <c r="I449" s="183">
        <v>4</v>
      </c>
      <c r="J449" s="91" t="s">
        <v>10205</v>
      </c>
      <c r="K449" s="26" t="s">
        <v>31</v>
      </c>
      <c r="L449" s="183">
        <v>4</v>
      </c>
      <c r="M449" s="218">
        <f t="shared" si="18"/>
        <v>520</v>
      </c>
      <c r="N449" s="23"/>
      <c r="O449" s="24" t="s">
        <v>32</v>
      </c>
    </row>
    <row r="450" s="1" customFormat="1" ht="18.75" spans="1:15">
      <c r="A450" s="216">
        <v>445</v>
      </c>
      <c r="B450" s="216" t="s">
        <v>23</v>
      </c>
      <c r="C450" s="216" t="s">
        <v>24</v>
      </c>
      <c r="D450" s="216" t="s">
        <v>25</v>
      </c>
      <c r="E450" s="216" t="s">
        <v>9845</v>
      </c>
      <c r="F450" s="91" t="s">
        <v>10205</v>
      </c>
      <c r="G450" s="91" t="s">
        <v>10228</v>
      </c>
      <c r="H450" s="91" t="s">
        <v>194</v>
      </c>
      <c r="I450" s="183">
        <v>7</v>
      </c>
      <c r="J450" s="91" t="s">
        <v>10205</v>
      </c>
      <c r="K450" s="26" t="s">
        <v>31</v>
      </c>
      <c r="L450" s="183">
        <v>7</v>
      </c>
      <c r="M450" s="218">
        <f t="shared" si="18"/>
        <v>910</v>
      </c>
      <c r="N450" s="23"/>
      <c r="O450" s="24" t="s">
        <v>32</v>
      </c>
    </row>
    <row r="451" s="1" customFormat="1" ht="18.75" spans="1:15">
      <c r="A451" s="216">
        <v>446</v>
      </c>
      <c r="B451" s="216" t="s">
        <v>23</v>
      </c>
      <c r="C451" s="216" t="s">
        <v>24</v>
      </c>
      <c r="D451" s="216" t="s">
        <v>25</v>
      </c>
      <c r="E451" s="216" t="s">
        <v>9845</v>
      </c>
      <c r="F451" s="91" t="s">
        <v>10205</v>
      </c>
      <c r="G451" s="91" t="s">
        <v>10229</v>
      </c>
      <c r="H451" s="91" t="s">
        <v>194</v>
      </c>
      <c r="I451" s="183">
        <v>3</v>
      </c>
      <c r="J451" s="91" t="s">
        <v>10205</v>
      </c>
      <c r="K451" s="26" t="s">
        <v>31</v>
      </c>
      <c r="L451" s="183">
        <v>3</v>
      </c>
      <c r="M451" s="218">
        <f t="shared" si="18"/>
        <v>390</v>
      </c>
      <c r="N451" s="23"/>
      <c r="O451" s="24" t="s">
        <v>32</v>
      </c>
    </row>
    <row r="452" s="1" customFormat="1" ht="18.75" spans="1:15">
      <c r="A452" s="216">
        <v>447</v>
      </c>
      <c r="B452" s="216" t="s">
        <v>23</v>
      </c>
      <c r="C452" s="216" t="s">
        <v>24</v>
      </c>
      <c r="D452" s="216" t="s">
        <v>25</v>
      </c>
      <c r="E452" s="216" t="s">
        <v>9845</v>
      </c>
      <c r="F452" s="91" t="s">
        <v>10205</v>
      </c>
      <c r="G452" s="91" t="s">
        <v>8003</v>
      </c>
      <c r="H452" s="91" t="s">
        <v>194</v>
      </c>
      <c r="I452" s="183">
        <v>5</v>
      </c>
      <c r="J452" s="91" t="s">
        <v>10205</v>
      </c>
      <c r="K452" s="26" t="s">
        <v>31</v>
      </c>
      <c r="L452" s="183">
        <v>5</v>
      </c>
      <c r="M452" s="218">
        <f t="shared" si="18"/>
        <v>650</v>
      </c>
      <c r="N452" s="23"/>
      <c r="O452" s="24" t="s">
        <v>32</v>
      </c>
    </row>
    <row r="453" s="1" customFormat="1" ht="18.75" spans="1:15">
      <c r="A453" s="216">
        <v>448</v>
      </c>
      <c r="B453" s="216" t="s">
        <v>23</v>
      </c>
      <c r="C453" s="216" t="s">
        <v>24</v>
      </c>
      <c r="D453" s="216" t="s">
        <v>25</v>
      </c>
      <c r="E453" s="216" t="s">
        <v>9845</v>
      </c>
      <c r="F453" s="91" t="s">
        <v>10205</v>
      </c>
      <c r="G453" s="91" t="s">
        <v>10230</v>
      </c>
      <c r="H453" s="91" t="s">
        <v>194</v>
      </c>
      <c r="I453" s="183">
        <v>2</v>
      </c>
      <c r="J453" s="91" t="s">
        <v>10205</v>
      </c>
      <c r="K453" s="26" t="s">
        <v>31</v>
      </c>
      <c r="L453" s="183">
        <v>2</v>
      </c>
      <c r="M453" s="218">
        <f t="shared" si="18"/>
        <v>260</v>
      </c>
      <c r="N453" s="23"/>
      <c r="O453" s="24" t="s">
        <v>32</v>
      </c>
    </row>
    <row r="454" s="1" customFormat="1" ht="18.75" spans="1:15">
      <c r="A454" s="216">
        <v>449</v>
      </c>
      <c r="B454" s="216" t="s">
        <v>23</v>
      </c>
      <c r="C454" s="216" t="s">
        <v>24</v>
      </c>
      <c r="D454" s="216" t="s">
        <v>25</v>
      </c>
      <c r="E454" s="216" t="s">
        <v>9845</v>
      </c>
      <c r="F454" s="91" t="s">
        <v>10205</v>
      </c>
      <c r="G454" s="91" t="s">
        <v>10231</v>
      </c>
      <c r="H454" s="91" t="s">
        <v>194</v>
      </c>
      <c r="I454" s="183">
        <v>5</v>
      </c>
      <c r="J454" s="91" t="s">
        <v>10205</v>
      </c>
      <c r="K454" s="26" t="s">
        <v>31</v>
      </c>
      <c r="L454" s="183">
        <v>5</v>
      </c>
      <c r="M454" s="218">
        <f t="shared" si="18"/>
        <v>650</v>
      </c>
      <c r="N454" s="23"/>
      <c r="O454" s="24" t="s">
        <v>32</v>
      </c>
    </row>
    <row r="455" s="1" customFormat="1" ht="18.75" spans="1:15">
      <c r="A455" s="216">
        <v>450</v>
      </c>
      <c r="B455" s="216" t="s">
        <v>23</v>
      </c>
      <c r="C455" s="216" t="s">
        <v>24</v>
      </c>
      <c r="D455" s="216" t="s">
        <v>25</v>
      </c>
      <c r="E455" s="216" t="s">
        <v>9845</v>
      </c>
      <c r="F455" s="91" t="s">
        <v>10205</v>
      </c>
      <c r="G455" s="91" t="s">
        <v>10232</v>
      </c>
      <c r="H455" s="91" t="s">
        <v>194</v>
      </c>
      <c r="I455" s="183">
        <v>6</v>
      </c>
      <c r="J455" s="91" t="s">
        <v>10205</v>
      </c>
      <c r="K455" s="26" t="s">
        <v>31</v>
      </c>
      <c r="L455" s="183">
        <v>6</v>
      </c>
      <c r="M455" s="218">
        <f t="shared" si="18"/>
        <v>780</v>
      </c>
      <c r="N455" s="23"/>
      <c r="O455" s="24" t="s">
        <v>32</v>
      </c>
    </row>
    <row r="456" s="1" customFormat="1" ht="18.75" spans="1:15">
      <c r="A456" s="216">
        <v>451</v>
      </c>
      <c r="B456" s="216" t="s">
        <v>23</v>
      </c>
      <c r="C456" s="216" t="s">
        <v>24</v>
      </c>
      <c r="D456" s="216" t="s">
        <v>25</v>
      </c>
      <c r="E456" s="216" t="s">
        <v>9845</v>
      </c>
      <c r="F456" s="91" t="s">
        <v>10205</v>
      </c>
      <c r="G456" s="91" t="s">
        <v>10233</v>
      </c>
      <c r="H456" s="91" t="s">
        <v>194</v>
      </c>
      <c r="I456" s="183">
        <v>1</v>
      </c>
      <c r="J456" s="91" t="s">
        <v>10205</v>
      </c>
      <c r="K456" s="26" t="s">
        <v>31</v>
      </c>
      <c r="L456" s="183">
        <v>1</v>
      </c>
      <c r="M456" s="218">
        <f t="shared" si="18"/>
        <v>130</v>
      </c>
      <c r="N456" s="23"/>
      <c r="O456" s="24" t="s">
        <v>32</v>
      </c>
    </row>
    <row r="457" s="1" customFormat="1" ht="18.75" spans="1:15">
      <c r="A457" s="216">
        <v>452</v>
      </c>
      <c r="B457" s="216" t="s">
        <v>23</v>
      </c>
      <c r="C457" s="216" t="s">
        <v>24</v>
      </c>
      <c r="D457" s="216" t="s">
        <v>25</v>
      </c>
      <c r="E457" s="216" t="s">
        <v>9845</v>
      </c>
      <c r="F457" s="91" t="s">
        <v>10205</v>
      </c>
      <c r="G457" s="91" t="s">
        <v>7637</v>
      </c>
      <c r="H457" s="91" t="s">
        <v>194</v>
      </c>
      <c r="I457" s="183">
        <v>4</v>
      </c>
      <c r="J457" s="91" t="s">
        <v>10205</v>
      </c>
      <c r="K457" s="26" t="s">
        <v>31</v>
      </c>
      <c r="L457" s="183">
        <v>4</v>
      </c>
      <c r="M457" s="218">
        <f t="shared" si="18"/>
        <v>520</v>
      </c>
      <c r="N457" s="23"/>
      <c r="O457" s="24" t="s">
        <v>32</v>
      </c>
    </row>
    <row r="458" s="1" customFormat="1" ht="18.75" spans="1:15">
      <c r="A458" s="216">
        <v>453</v>
      </c>
      <c r="B458" s="216" t="s">
        <v>23</v>
      </c>
      <c r="C458" s="216" t="s">
        <v>24</v>
      </c>
      <c r="D458" s="216" t="s">
        <v>25</v>
      </c>
      <c r="E458" s="216" t="s">
        <v>9845</v>
      </c>
      <c r="F458" s="91" t="s">
        <v>10205</v>
      </c>
      <c r="G458" s="91" t="s">
        <v>10234</v>
      </c>
      <c r="H458" s="91" t="s">
        <v>194</v>
      </c>
      <c r="I458" s="183">
        <v>4</v>
      </c>
      <c r="J458" s="91" t="s">
        <v>10205</v>
      </c>
      <c r="K458" s="26" t="s">
        <v>31</v>
      </c>
      <c r="L458" s="183">
        <v>4</v>
      </c>
      <c r="M458" s="218">
        <f t="shared" si="18"/>
        <v>520</v>
      </c>
      <c r="N458" s="23"/>
      <c r="O458" s="24" t="s">
        <v>32</v>
      </c>
    </row>
    <row r="459" s="1" customFormat="1" ht="18.75" spans="1:15">
      <c r="A459" s="216">
        <v>454</v>
      </c>
      <c r="B459" s="216" t="s">
        <v>23</v>
      </c>
      <c r="C459" s="216" t="s">
        <v>24</v>
      </c>
      <c r="D459" s="216" t="s">
        <v>25</v>
      </c>
      <c r="E459" s="216" t="s">
        <v>9845</v>
      </c>
      <c r="F459" s="91" t="s">
        <v>10205</v>
      </c>
      <c r="G459" s="91" t="s">
        <v>10235</v>
      </c>
      <c r="H459" s="91" t="s">
        <v>194</v>
      </c>
      <c r="I459" s="183">
        <v>2</v>
      </c>
      <c r="J459" s="91" t="s">
        <v>10205</v>
      </c>
      <c r="K459" s="26" t="s">
        <v>31</v>
      </c>
      <c r="L459" s="183">
        <v>2</v>
      </c>
      <c r="M459" s="218">
        <f t="shared" si="18"/>
        <v>260</v>
      </c>
      <c r="N459" s="23"/>
      <c r="O459" s="24" t="s">
        <v>32</v>
      </c>
    </row>
    <row r="460" s="1" customFormat="1" ht="18.75" spans="1:15">
      <c r="A460" s="216">
        <v>455</v>
      </c>
      <c r="B460" s="216" t="s">
        <v>23</v>
      </c>
      <c r="C460" s="216" t="s">
        <v>24</v>
      </c>
      <c r="D460" s="216" t="s">
        <v>25</v>
      </c>
      <c r="E460" s="216" t="s">
        <v>9845</v>
      </c>
      <c r="F460" s="91" t="s">
        <v>10205</v>
      </c>
      <c r="G460" s="91" t="s">
        <v>10236</v>
      </c>
      <c r="H460" s="91" t="s">
        <v>194</v>
      </c>
      <c r="I460" s="183">
        <v>1</v>
      </c>
      <c r="J460" s="91" t="s">
        <v>10205</v>
      </c>
      <c r="K460" s="26" t="s">
        <v>31</v>
      </c>
      <c r="L460" s="183">
        <v>1</v>
      </c>
      <c r="M460" s="218">
        <f t="shared" si="18"/>
        <v>130</v>
      </c>
      <c r="N460" s="23"/>
      <c r="O460" s="24" t="s">
        <v>32</v>
      </c>
    </row>
    <row r="461" s="1" customFormat="1" ht="18.75" spans="1:15">
      <c r="A461" s="216">
        <v>456</v>
      </c>
      <c r="B461" s="216" t="s">
        <v>23</v>
      </c>
      <c r="C461" s="216" t="s">
        <v>24</v>
      </c>
      <c r="D461" s="216" t="s">
        <v>25</v>
      </c>
      <c r="E461" s="216" t="s">
        <v>9845</v>
      </c>
      <c r="F461" s="91" t="s">
        <v>10205</v>
      </c>
      <c r="G461" s="91" t="s">
        <v>10237</v>
      </c>
      <c r="H461" s="91" t="s">
        <v>194</v>
      </c>
      <c r="I461" s="183">
        <v>1</v>
      </c>
      <c r="J461" s="91" t="s">
        <v>10205</v>
      </c>
      <c r="K461" s="26" t="s">
        <v>31</v>
      </c>
      <c r="L461" s="183">
        <v>1</v>
      </c>
      <c r="M461" s="218">
        <f t="shared" si="18"/>
        <v>130</v>
      </c>
      <c r="N461" s="23"/>
      <c r="O461" s="24" t="s">
        <v>32</v>
      </c>
    </row>
    <row r="462" s="1" customFormat="1" ht="18.75" spans="1:15">
      <c r="A462" s="216">
        <v>457</v>
      </c>
      <c r="B462" s="216" t="s">
        <v>23</v>
      </c>
      <c r="C462" s="216" t="s">
        <v>24</v>
      </c>
      <c r="D462" s="216" t="s">
        <v>25</v>
      </c>
      <c r="E462" s="216" t="s">
        <v>9845</v>
      </c>
      <c r="F462" s="91" t="s">
        <v>10205</v>
      </c>
      <c r="G462" s="91" t="s">
        <v>10238</v>
      </c>
      <c r="H462" s="91" t="s">
        <v>194</v>
      </c>
      <c r="I462" s="183">
        <v>4</v>
      </c>
      <c r="J462" s="91" t="s">
        <v>10205</v>
      </c>
      <c r="K462" s="26" t="s">
        <v>31</v>
      </c>
      <c r="L462" s="183">
        <v>4</v>
      </c>
      <c r="M462" s="218">
        <f t="shared" si="18"/>
        <v>520</v>
      </c>
      <c r="N462" s="23"/>
      <c r="O462" s="24" t="s">
        <v>32</v>
      </c>
    </row>
    <row r="463" s="1" customFormat="1" ht="18.75" spans="1:15">
      <c r="A463" s="216">
        <v>458</v>
      </c>
      <c r="B463" s="216" t="s">
        <v>23</v>
      </c>
      <c r="C463" s="216" t="s">
        <v>24</v>
      </c>
      <c r="D463" s="216" t="s">
        <v>25</v>
      </c>
      <c r="E463" s="216" t="s">
        <v>9845</v>
      </c>
      <c r="F463" s="91" t="s">
        <v>10205</v>
      </c>
      <c r="G463" s="91" t="s">
        <v>6061</v>
      </c>
      <c r="H463" s="91" t="s">
        <v>194</v>
      </c>
      <c r="I463" s="183">
        <v>4</v>
      </c>
      <c r="J463" s="91" t="s">
        <v>10205</v>
      </c>
      <c r="K463" s="26" t="s">
        <v>31</v>
      </c>
      <c r="L463" s="183">
        <v>4</v>
      </c>
      <c r="M463" s="218">
        <f t="shared" si="18"/>
        <v>520</v>
      </c>
      <c r="N463" s="23"/>
      <c r="O463" s="24" t="s">
        <v>32</v>
      </c>
    </row>
    <row r="464" s="1" customFormat="1" ht="18.75" spans="1:15">
      <c r="A464" s="216">
        <v>459</v>
      </c>
      <c r="B464" s="216" t="s">
        <v>23</v>
      </c>
      <c r="C464" s="216" t="s">
        <v>24</v>
      </c>
      <c r="D464" s="216" t="s">
        <v>25</v>
      </c>
      <c r="E464" s="216" t="s">
        <v>9845</v>
      </c>
      <c r="F464" s="91" t="s">
        <v>10205</v>
      </c>
      <c r="G464" s="91" t="s">
        <v>10239</v>
      </c>
      <c r="H464" s="91" t="s">
        <v>194</v>
      </c>
      <c r="I464" s="183">
        <v>2</v>
      </c>
      <c r="J464" s="91" t="s">
        <v>10205</v>
      </c>
      <c r="K464" s="26" t="s">
        <v>31</v>
      </c>
      <c r="L464" s="183">
        <v>2</v>
      </c>
      <c r="M464" s="218">
        <f t="shared" si="18"/>
        <v>260</v>
      </c>
      <c r="N464" s="23"/>
      <c r="O464" s="24" t="s">
        <v>32</v>
      </c>
    </row>
    <row r="465" s="1" customFormat="1" ht="18.75" spans="1:15">
      <c r="A465" s="216">
        <v>460</v>
      </c>
      <c r="B465" s="216" t="s">
        <v>23</v>
      </c>
      <c r="C465" s="216" t="s">
        <v>24</v>
      </c>
      <c r="D465" s="216" t="s">
        <v>25</v>
      </c>
      <c r="E465" s="216" t="s">
        <v>9845</v>
      </c>
      <c r="F465" s="91" t="s">
        <v>10205</v>
      </c>
      <c r="G465" s="91" t="s">
        <v>10240</v>
      </c>
      <c r="H465" s="91" t="s">
        <v>194</v>
      </c>
      <c r="I465" s="183">
        <v>5</v>
      </c>
      <c r="J465" s="91" t="s">
        <v>10205</v>
      </c>
      <c r="K465" s="26" t="s">
        <v>31</v>
      </c>
      <c r="L465" s="183">
        <v>5</v>
      </c>
      <c r="M465" s="218">
        <f t="shared" si="18"/>
        <v>650</v>
      </c>
      <c r="N465" s="23"/>
      <c r="O465" s="24" t="s">
        <v>32</v>
      </c>
    </row>
    <row r="466" s="1" customFormat="1" ht="18.75" spans="1:15">
      <c r="A466" s="216">
        <v>461</v>
      </c>
      <c r="B466" s="216" t="s">
        <v>23</v>
      </c>
      <c r="C466" s="216" t="s">
        <v>24</v>
      </c>
      <c r="D466" s="216" t="s">
        <v>25</v>
      </c>
      <c r="E466" s="216" t="s">
        <v>9845</v>
      </c>
      <c r="F466" s="91" t="s">
        <v>10205</v>
      </c>
      <c r="G466" s="91" t="s">
        <v>10241</v>
      </c>
      <c r="H466" s="91" t="s">
        <v>194</v>
      </c>
      <c r="I466" s="183">
        <v>4</v>
      </c>
      <c r="J466" s="91" t="s">
        <v>10205</v>
      </c>
      <c r="K466" s="26" t="s">
        <v>31</v>
      </c>
      <c r="L466" s="183">
        <v>4</v>
      </c>
      <c r="M466" s="218">
        <f t="shared" si="18"/>
        <v>520</v>
      </c>
      <c r="N466" s="23"/>
      <c r="O466" s="24" t="s">
        <v>32</v>
      </c>
    </row>
    <row r="467" s="1" customFormat="1" ht="18.75" spans="1:15">
      <c r="A467" s="216">
        <v>462</v>
      </c>
      <c r="B467" s="216" t="s">
        <v>23</v>
      </c>
      <c r="C467" s="216" t="s">
        <v>24</v>
      </c>
      <c r="D467" s="216" t="s">
        <v>25</v>
      </c>
      <c r="E467" s="216" t="s">
        <v>9845</v>
      </c>
      <c r="F467" s="91" t="s">
        <v>10205</v>
      </c>
      <c r="G467" s="91" t="s">
        <v>10242</v>
      </c>
      <c r="H467" s="91" t="s">
        <v>194</v>
      </c>
      <c r="I467" s="183">
        <v>5</v>
      </c>
      <c r="J467" s="91" t="s">
        <v>10205</v>
      </c>
      <c r="K467" s="26" t="s">
        <v>31</v>
      </c>
      <c r="L467" s="183">
        <v>5</v>
      </c>
      <c r="M467" s="218">
        <f t="shared" si="18"/>
        <v>650</v>
      </c>
      <c r="N467" s="23"/>
      <c r="O467" s="24" t="s">
        <v>32</v>
      </c>
    </row>
    <row r="468" s="1" customFormat="1" ht="18.75" spans="1:15">
      <c r="A468" s="216">
        <v>463</v>
      </c>
      <c r="B468" s="216" t="s">
        <v>23</v>
      </c>
      <c r="C468" s="216" t="s">
        <v>24</v>
      </c>
      <c r="D468" s="216" t="s">
        <v>25</v>
      </c>
      <c r="E468" s="216" t="s">
        <v>9845</v>
      </c>
      <c r="F468" s="91" t="s">
        <v>10205</v>
      </c>
      <c r="G468" s="91" t="s">
        <v>10243</v>
      </c>
      <c r="H468" s="91" t="s">
        <v>194</v>
      </c>
      <c r="I468" s="183">
        <v>3</v>
      </c>
      <c r="J468" s="91" t="s">
        <v>10205</v>
      </c>
      <c r="K468" s="26" t="s">
        <v>31</v>
      </c>
      <c r="L468" s="183">
        <v>3</v>
      </c>
      <c r="M468" s="218">
        <f t="shared" si="18"/>
        <v>390</v>
      </c>
      <c r="N468" s="23"/>
      <c r="O468" s="24" t="s">
        <v>32</v>
      </c>
    </row>
    <row r="469" s="1" customFormat="1" ht="18.75" spans="1:15">
      <c r="A469" s="216">
        <v>464</v>
      </c>
      <c r="B469" s="216" t="s">
        <v>23</v>
      </c>
      <c r="C469" s="216" t="s">
        <v>24</v>
      </c>
      <c r="D469" s="216" t="s">
        <v>25</v>
      </c>
      <c r="E469" s="216" t="s">
        <v>9845</v>
      </c>
      <c r="F469" s="91" t="s">
        <v>10205</v>
      </c>
      <c r="G469" s="91" t="s">
        <v>10244</v>
      </c>
      <c r="H469" s="91" t="s">
        <v>194</v>
      </c>
      <c r="I469" s="183">
        <v>4</v>
      </c>
      <c r="J469" s="91" t="s">
        <v>10205</v>
      </c>
      <c r="K469" s="26" t="s">
        <v>31</v>
      </c>
      <c r="L469" s="183">
        <v>4</v>
      </c>
      <c r="M469" s="218">
        <f t="shared" si="18"/>
        <v>520</v>
      </c>
      <c r="N469" s="23"/>
      <c r="O469" s="24" t="s">
        <v>32</v>
      </c>
    </row>
    <row r="470" s="1" customFormat="1" ht="18.75" spans="1:15">
      <c r="A470" s="216">
        <v>465</v>
      </c>
      <c r="B470" s="216" t="s">
        <v>23</v>
      </c>
      <c r="C470" s="216" t="s">
        <v>24</v>
      </c>
      <c r="D470" s="216" t="s">
        <v>25</v>
      </c>
      <c r="E470" s="216" t="s">
        <v>9845</v>
      </c>
      <c r="F470" s="91" t="s">
        <v>10205</v>
      </c>
      <c r="G470" s="91" t="s">
        <v>10245</v>
      </c>
      <c r="H470" s="91" t="s">
        <v>194</v>
      </c>
      <c r="I470" s="183">
        <v>3</v>
      </c>
      <c r="J470" s="91" t="s">
        <v>10205</v>
      </c>
      <c r="K470" s="26" t="s">
        <v>31</v>
      </c>
      <c r="L470" s="183">
        <v>3</v>
      </c>
      <c r="M470" s="218">
        <f t="shared" si="18"/>
        <v>390</v>
      </c>
      <c r="N470" s="23"/>
      <c r="O470" s="24" t="s">
        <v>32</v>
      </c>
    </row>
    <row r="471" s="1" customFormat="1" ht="18.75" spans="1:15">
      <c r="A471" s="216">
        <v>466</v>
      </c>
      <c r="B471" s="216" t="s">
        <v>23</v>
      </c>
      <c r="C471" s="216" t="s">
        <v>24</v>
      </c>
      <c r="D471" s="216" t="s">
        <v>25</v>
      </c>
      <c r="E471" s="216" t="s">
        <v>9845</v>
      </c>
      <c r="F471" s="91" t="s">
        <v>10205</v>
      </c>
      <c r="G471" s="91" t="s">
        <v>10246</v>
      </c>
      <c r="H471" s="91" t="s">
        <v>194</v>
      </c>
      <c r="I471" s="183">
        <v>4</v>
      </c>
      <c r="J471" s="91" t="s">
        <v>10205</v>
      </c>
      <c r="K471" s="26" t="s">
        <v>31</v>
      </c>
      <c r="L471" s="183">
        <v>4</v>
      </c>
      <c r="M471" s="218">
        <f t="shared" si="18"/>
        <v>520</v>
      </c>
      <c r="N471" s="23"/>
      <c r="O471" s="24" t="s">
        <v>32</v>
      </c>
    </row>
    <row r="472" s="1" customFormat="1" ht="18.75" spans="1:15">
      <c r="A472" s="216">
        <v>467</v>
      </c>
      <c r="B472" s="216" t="s">
        <v>23</v>
      </c>
      <c r="C472" s="216" t="s">
        <v>24</v>
      </c>
      <c r="D472" s="216" t="s">
        <v>25</v>
      </c>
      <c r="E472" s="216" t="s">
        <v>9845</v>
      </c>
      <c r="F472" s="91" t="s">
        <v>10205</v>
      </c>
      <c r="G472" s="91" t="s">
        <v>10247</v>
      </c>
      <c r="H472" s="91" t="s">
        <v>194</v>
      </c>
      <c r="I472" s="183">
        <v>5</v>
      </c>
      <c r="J472" s="91" t="s">
        <v>10205</v>
      </c>
      <c r="K472" s="26" t="s">
        <v>31</v>
      </c>
      <c r="L472" s="183">
        <v>5</v>
      </c>
      <c r="M472" s="218">
        <f t="shared" si="18"/>
        <v>650</v>
      </c>
      <c r="N472" s="23"/>
      <c r="O472" s="24" t="s">
        <v>32</v>
      </c>
    </row>
    <row r="473" s="1" customFormat="1" ht="18.75" spans="1:15">
      <c r="A473" s="216">
        <v>468</v>
      </c>
      <c r="B473" s="216" t="s">
        <v>23</v>
      </c>
      <c r="C473" s="216" t="s">
        <v>24</v>
      </c>
      <c r="D473" s="216" t="s">
        <v>25</v>
      </c>
      <c r="E473" s="216" t="s">
        <v>9845</v>
      </c>
      <c r="F473" s="91" t="s">
        <v>10205</v>
      </c>
      <c r="G473" s="91" t="s">
        <v>10248</v>
      </c>
      <c r="H473" s="91" t="s">
        <v>194</v>
      </c>
      <c r="I473" s="183">
        <v>6</v>
      </c>
      <c r="J473" s="91" t="s">
        <v>10205</v>
      </c>
      <c r="K473" s="26" t="s">
        <v>31</v>
      </c>
      <c r="L473" s="183">
        <v>6</v>
      </c>
      <c r="M473" s="218">
        <f t="shared" si="18"/>
        <v>780</v>
      </c>
      <c r="N473" s="23"/>
      <c r="O473" s="24" t="s">
        <v>32</v>
      </c>
    </row>
    <row r="474" s="1" customFormat="1" ht="18.75" spans="1:15">
      <c r="A474" s="216">
        <v>469</v>
      </c>
      <c r="B474" s="216" t="s">
        <v>23</v>
      </c>
      <c r="C474" s="216" t="s">
        <v>24</v>
      </c>
      <c r="D474" s="216" t="s">
        <v>25</v>
      </c>
      <c r="E474" s="216" t="s">
        <v>9845</v>
      </c>
      <c r="F474" s="91" t="s">
        <v>10205</v>
      </c>
      <c r="G474" s="91" t="s">
        <v>10249</v>
      </c>
      <c r="H474" s="91" t="s">
        <v>194</v>
      </c>
      <c r="I474" s="183">
        <v>4</v>
      </c>
      <c r="J474" s="91" t="s">
        <v>10205</v>
      </c>
      <c r="K474" s="26" t="s">
        <v>31</v>
      </c>
      <c r="L474" s="183">
        <v>4</v>
      </c>
      <c r="M474" s="218">
        <f t="shared" si="18"/>
        <v>520</v>
      </c>
      <c r="N474" s="23"/>
      <c r="O474" s="24" t="s">
        <v>32</v>
      </c>
    </row>
    <row r="475" s="1" customFormat="1" ht="18.75" spans="1:15">
      <c r="A475" s="216">
        <v>470</v>
      </c>
      <c r="B475" s="216" t="s">
        <v>23</v>
      </c>
      <c r="C475" s="216" t="s">
        <v>24</v>
      </c>
      <c r="D475" s="216" t="s">
        <v>25</v>
      </c>
      <c r="E475" s="216" t="s">
        <v>9845</v>
      </c>
      <c r="F475" s="91" t="s">
        <v>10205</v>
      </c>
      <c r="G475" s="91" t="s">
        <v>10250</v>
      </c>
      <c r="H475" s="91" t="s">
        <v>194</v>
      </c>
      <c r="I475" s="183">
        <v>3</v>
      </c>
      <c r="J475" s="91" t="s">
        <v>10205</v>
      </c>
      <c r="K475" s="26" t="s">
        <v>31</v>
      </c>
      <c r="L475" s="183">
        <v>3</v>
      </c>
      <c r="M475" s="218">
        <f t="shared" si="18"/>
        <v>390</v>
      </c>
      <c r="N475" s="23"/>
      <c r="O475" s="24" t="s">
        <v>32</v>
      </c>
    </row>
    <row r="476" s="1" customFormat="1" ht="18.75" spans="1:15">
      <c r="A476" s="216">
        <v>471</v>
      </c>
      <c r="B476" s="216" t="s">
        <v>23</v>
      </c>
      <c r="C476" s="216" t="s">
        <v>24</v>
      </c>
      <c r="D476" s="216" t="s">
        <v>25</v>
      </c>
      <c r="E476" s="216" t="s">
        <v>9845</v>
      </c>
      <c r="F476" s="91" t="s">
        <v>10205</v>
      </c>
      <c r="G476" s="91" t="s">
        <v>5656</v>
      </c>
      <c r="H476" s="91" t="s">
        <v>194</v>
      </c>
      <c r="I476" s="183">
        <v>4</v>
      </c>
      <c r="J476" s="91" t="s">
        <v>10205</v>
      </c>
      <c r="K476" s="26" t="s">
        <v>31</v>
      </c>
      <c r="L476" s="183">
        <v>4</v>
      </c>
      <c r="M476" s="218">
        <f t="shared" si="18"/>
        <v>520</v>
      </c>
      <c r="N476" s="23"/>
      <c r="O476" s="24" t="s">
        <v>32</v>
      </c>
    </row>
    <row r="477" s="1" customFormat="1" ht="18.75" spans="1:15">
      <c r="A477" s="216">
        <v>472</v>
      </c>
      <c r="B477" s="216" t="s">
        <v>23</v>
      </c>
      <c r="C477" s="216" t="s">
        <v>24</v>
      </c>
      <c r="D477" s="216" t="s">
        <v>25</v>
      </c>
      <c r="E477" s="216" t="s">
        <v>9845</v>
      </c>
      <c r="F477" s="91" t="s">
        <v>10205</v>
      </c>
      <c r="G477" s="91" t="s">
        <v>10251</v>
      </c>
      <c r="H477" s="91" t="s">
        <v>194</v>
      </c>
      <c r="I477" s="183">
        <v>1</v>
      </c>
      <c r="J477" s="91" t="s">
        <v>10205</v>
      </c>
      <c r="K477" s="26" t="s">
        <v>31</v>
      </c>
      <c r="L477" s="183">
        <v>1</v>
      </c>
      <c r="M477" s="218">
        <f t="shared" si="18"/>
        <v>130</v>
      </c>
      <c r="N477" s="23"/>
      <c r="O477" s="24" t="s">
        <v>32</v>
      </c>
    </row>
    <row r="478" s="1" customFormat="1" ht="18.75" spans="1:15">
      <c r="A478" s="216">
        <v>473</v>
      </c>
      <c r="B478" s="216" t="s">
        <v>23</v>
      </c>
      <c r="C478" s="216" t="s">
        <v>24</v>
      </c>
      <c r="D478" s="216" t="s">
        <v>25</v>
      </c>
      <c r="E478" s="216" t="s">
        <v>9845</v>
      </c>
      <c r="F478" s="91" t="s">
        <v>10205</v>
      </c>
      <c r="G478" s="91" t="s">
        <v>10252</v>
      </c>
      <c r="H478" s="91" t="s">
        <v>194</v>
      </c>
      <c r="I478" s="183">
        <v>4</v>
      </c>
      <c r="J478" s="91" t="s">
        <v>10205</v>
      </c>
      <c r="K478" s="26" t="s">
        <v>31</v>
      </c>
      <c r="L478" s="183">
        <v>4</v>
      </c>
      <c r="M478" s="218">
        <f t="shared" si="18"/>
        <v>520</v>
      </c>
      <c r="N478" s="23"/>
      <c r="O478" s="24" t="s">
        <v>32</v>
      </c>
    </row>
    <row r="479" s="1" customFormat="1" ht="18.75" spans="1:15">
      <c r="A479" s="216">
        <v>474</v>
      </c>
      <c r="B479" s="216" t="s">
        <v>23</v>
      </c>
      <c r="C479" s="216" t="s">
        <v>24</v>
      </c>
      <c r="D479" s="216" t="s">
        <v>25</v>
      </c>
      <c r="E479" s="216" t="s">
        <v>9845</v>
      </c>
      <c r="F479" s="91" t="s">
        <v>10205</v>
      </c>
      <c r="G479" s="91" t="s">
        <v>10253</v>
      </c>
      <c r="H479" s="91" t="s">
        <v>194</v>
      </c>
      <c r="I479" s="183">
        <v>4</v>
      </c>
      <c r="J479" s="91" t="s">
        <v>10205</v>
      </c>
      <c r="K479" s="26" t="s">
        <v>31</v>
      </c>
      <c r="L479" s="183">
        <v>4</v>
      </c>
      <c r="M479" s="218">
        <f t="shared" si="18"/>
        <v>520</v>
      </c>
      <c r="N479" s="23"/>
      <c r="O479" s="24" t="s">
        <v>32</v>
      </c>
    </row>
    <row r="480" s="1" customFormat="1" ht="18.75" spans="1:15">
      <c r="A480" s="216">
        <v>475</v>
      </c>
      <c r="B480" s="216" t="s">
        <v>23</v>
      </c>
      <c r="C480" s="216" t="s">
        <v>24</v>
      </c>
      <c r="D480" s="216" t="s">
        <v>25</v>
      </c>
      <c r="E480" s="216" t="s">
        <v>9845</v>
      </c>
      <c r="F480" s="91" t="s">
        <v>10205</v>
      </c>
      <c r="G480" s="91" t="s">
        <v>10254</v>
      </c>
      <c r="H480" s="91" t="s">
        <v>194</v>
      </c>
      <c r="I480" s="183">
        <v>4</v>
      </c>
      <c r="J480" s="91" t="s">
        <v>10205</v>
      </c>
      <c r="K480" s="26" t="s">
        <v>31</v>
      </c>
      <c r="L480" s="183">
        <v>4</v>
      </c>
      <c r="M480" s="218">
        <f t="shared" si="18"/>
        <v>520</v>
      </c>
      <c r="N480" s="23"/>
      <c r="O480" s="24" t="s">
        <v>32</v>
      </c>
    </row>
    <row r="481" s="1" customFormat="1" ht="18.75" spans="1:15">
      <c r="A481" s="216">
        <v>476</v>
      </c>
      <c r="B481" s="216" t="s">
        <v>23</v>
      </c>
      <c r="C481" s="216" t="s">
        <v>24</v>
      </c>
      <c r="D481" s="216" t="s">
        <v>25</v>
      </c>
      <c r="E481" s="216" t="s">
        <v>9845</v>
      </c>
      <c r="F481" s="91" t="s">
        <v>10205</v>
      </c>
      <c r="G481" s="91" t="s">
        <v>10255</v>
      </c>
      <c r="H481" s="91" t="s">
        <v>194</v>
      </c>
      <c r="I481" s="183">
        <v>6</v>
      </c>
      <c r="J481" s="91" t="s">
        <v>10205</v>
      </c>
      <c r="K481" s="26" t="s">
        <v>31</v>
      </c>
      <c r="L481" s="183">
        <v>6</v>
      </c>
      <c r="M481" s="218">
        <f t="shared" si="18"/>
        <v>780</v>
      </c>
      <c r="N481" s="23"/>
      <c r="O481" s="24" t="s">
        <v>32</v>
      </c>
    </row>
    <row r="482" s="1" customFormat="1" ht="18.75" spans="1:15">
      <c r="A482" s="216">
        <v>477</v>
      </c>
      <c r="B482" s="216" t="s">
        <v>23</v>
      </c>
      <c r="C482" s="216" t="s">
        <v>24</v>
      </c>
      <c r="D482" s="216" t="s">
        <v>25</v>
      </c>
      <c r="E482" s="220" t="s">
        <v>9989</v>
      </c>
      <c r="F482" s="91" t="s">
        <v>10205</v>
      </c>
      <c r="G482" s="91" t="s">
        <v>10256</v>
      </c>
      <c r="H482" s="91" t="s">
        <v>194</v>
      </c>
      <c r="I482" s="183">
        <v>6</v>
      </c>
      <c r="J482" s="91" t="s">
        <v>10205</v>
      </c>
      <c r="K482" s="26" t="s">
        <v>31</v>
      </c>
      <c r="L482" s="183">
        <v>6</v>
      </c>
      <c r="M482" s="218">
        <f t="shared" si="18"/>
        <v>780</v>
      </c>
      <c r="N482" s="23" t="s">
        <v>9991</v>
      </c>
      <c r="O482" s="24" t="s">
        <v>32</v>
      </c>
    </row>
    <row r="483" s="1" customFormat="1" ht="18.75" spans="1:15">
      <c r="A483" s="216">
        <v>478</v>
      </c>
      <c r="B483" s="216" t="s">
        <v>23</v>
      </c>
      <c r="C483" s="216" t="s">
        <v>24</v>
      </c>
      <c r="D483" s="216" t="s">
        <v>25</v>
      </c>
      <c r="E483" s="216" t="s">
        <v>9845</v>
      </c>
      <c r="F483" s="91" t="s">
        <v>10205</v>
      </c>
      <c r="G483" s="91" t="s">
        <v>10257</v>
      </c>
      <c r="H483" s="91" t="s">
        <v>194</v>
      </c>
      <c r="I483" s="183">
        <v>6</v>
      </c>
      <c r="J483" s="91" t="s">
        <v>10205</v>
      </c>
      <c r="K483" s="26" t="s">
        <v>31</v>
      </c>
      <c r="L483" s="183">
        <v>6</v>
      </c>
      <c r="M483" s="218">
        <f t="shared" si="18"/>
        <v>780</v>
      </c>
      <c r="N483" s="23"/>
      <c r="O483" s="24" t="s">
        <v>32</v>
      </c>
    </row>
    <row r="484" s="1" customFormat="1" ht="18.75" spans="1:15">
      <c r="A484" s="216">
        <v>479</v>
      </c>
      <c r="B484" s="216" t="s">
        <v>23</v>
      </c>
      <c r="C484" s="216" t="s">
        <v>24</v>
      </c>
      <c r="D484" s="216" t="s">
        <v>25</v>
      </c>
      <c r="E484" s="216" t="s">
        <v>9845</v>
      </c>
      <c r="F484" s="91" t="s">
        <v>10205</v>
      </c>
      <c r="G484" s="91" t="s">
        <v>10258</v>
      </c>
      <c r="H484" s="91" t="s">
        <v>194</v>
      </c>
      <c r="I484" s="183">
        <v>5</v>
      </c>
      <c r="J484" s="91" t="s">
        <v>10205</v>
      </c>
      <c r="K484" s="26" t="s">
        <v>31</v>
      </c>
      <c r="L484" s="183">
        <v>5</v>
      </c>
      <c r="M484" s="218">
        <f t="shared" si="18"/>
        <v>650</v>
      </c>
      <c r="N484" s="23"/>
      <c r="O484" s="24" t="s">
        <v>32</v>
      </c>
    </row>
    <row r="485" s="1" customFormat="1" ht="18.75" spans="1:15">
      <c r="A485" s="216">
        <v>480</v>
      </c>
      <c r="B485" s="216" t="s">
        <v>23</v>
      </c>
      <c r="C485" s="216" t="s">
        <v>24</v>
      </c>
      <c r="D485" s="216" t="s">
        <v>25</v>
      </c>
      <c r="E485" s="216" t="s">
        <v>9845</v>
      </c>
      <c r="F485" s="91" t="s">
        <v>10205</v>
      </c>
      <c r="G485" s="91" t="s">
        <v>10259</v>
      </c>
      <c r="H485" s="91" t="s">
        <v>194</v>
      </c>
      <c r="I485" s="183">
        <v>5</v>
      </c>
      <c r="J485" s="91" t="s">
        <v>10205</v>
      </c>
      <c r="K485" s="26" t="s">
        <v>31</v>
      </c>
      <c r="L485" s="183">
        <v>5</v>
      </c>
      <c r="M485" s="218">
        <f t="shared" si="18"/>
        <v>650</v>
      </c>
      <c r="N485" s="23"/>
      <c r="O485" s="24" t="s">
        <v>32</v>
      </c>
    </row>
    <row r="486" s="1" customFormat="1" ht="18.75" spans="1:15">
      <c r="A486" s="216">
        <v>481</v>
      </c>
      <c r="B486" s="216" t="s">
        <v>23</v>
      </c>
      <c r="C486" s="216" t="s">
        <v>24</v>
      </c>
      <c r="D486" s="216" t="s">
        <v>25</v>
      </c>
      <c r="E486" s="216" t="s">
        <v>9845</v>
      </c>
      <c r="F486" s="91" t="s">
        <v>10205</v>
      </c>
      <c r="G486" s="91" t="s">
        <v>10260</v>
      </c>
      <c r="H486" s="91" t="s">
        <v>194</v>
      </c>
      <c r="I486" s="183">
        <v>2</v>
      </c>
      <c r="J486" s="91" t="s">
        <v>10205</v>
      </c>
      <c r="K486" s="26" t="s">
        <v>31</v>
      </c>
      <c r="L486" s="183">
        <v>2</v>
      </c>
      <c r="M486" s="218">
        <f t="shared" si="18"/>
        <v>260</v>
      </c>
      <c r="N486" s="23"/>
      <c r="O486" s="24" t="s">
        <v>32</v>
      </c>
    </row>
    <row r="487" s="1" customFormat="1" ht="18.75" spans="1:15">
      <c r="A487" s="216">
        <v>482</v>
      </c>
      <c r="B487" s="216" t="s">
        <v>23</v>
      </c>
      <c r="C487" s="216" t="s">
        <v>24</v>
      </c>
      <c r="D487" s="216" t="s">
        <v>25</v>
      </c>
      <c r="E487" s="216" t="s">
        <v>9845</v>
      </c>
      <c r="F487" s="91" t="s">
        <v>10205</v>
      </c>
      <c r="G487" s="91" t="s">
        <v>10261</v>
      </c>
      <c r="H487" s="91" t="s">
        <v>194</v>
      </c>
      <c r="I487" s="183">
        <v>2</v>
      </c>
      <c r="J487" s="91" t="s">
        <v>10205</v>
      </c>
      <c r="K487" s="26" t="s">
        <v>31</v>
      </c>
      <c r="L487" s="183">
        <v>2</v>
      </c>
      <c r="M487" s="218">
        <f t="shared" si="18"/>
        <v>260</v>
      </c>
      <c r="N487" s="23"/>
      <c r="O487" s="24" t="s">
        <v>32</v>
      </c>
    </row>
    <row r="488" s="1" customFormat="1" ht="18.75" spans="1:15">
      <c r="A488" s="216">
        <v>483</v>
      </c>
      <c r="B488" s="216" t="s">
        <v>23</v>
      </c>
      <c r="C488" s="216" t="s">
        <v>24</v>
      </c>
      <c r="D488" s="216" t="s">
        <v>25</v>
      </c>
      <c r="E488" s="216" t="s">
        <v>9845</v>
      </c>
      <c r="F488" s="91" t="s">
        <v>10205</v>
      </c>
      <c r="G488" s="91" t="s">
        <v>10262</v>
      </c>
      <c r="H488" s="91" t="s">
        <v>194</v>
      </c>
      <c r="I488" s="183">
        <v>6</v>
      </c>
      <c r="J488" s="91" t="s">
        <v>10205</v>
      </c>
      <c r="K488" s="26" t="s">
        <v>31</v>
      </c>
      <c r="L488" s="183">
        <v>6</v>
      </c>
      <c r="M488" s="218">
        <f t="shared" si="18"/>
        <v>780</v>
      </c>
      <c r="N488" s="23"/>
      <c r="O488" s="24" t="s">
        <v>32</v>
      </c>
    </row>
    <row r="489" s="1" customFormat="1" ht="18.75" spans="1:15">
      <c r="A489" s="216">
        <v>484</v>
      </c>
      <c r="B489" s="216" t="s">
        <v>23</v>
      </c>
      <c r="C489" s="216" t="s">
        <v>24</v>
      </c>
      <c r="D489" s="216" t="s">
        <v>25</v>
      </c>
      <c r="E489" s="216" t="s">
        <v>9845</v>
      </c>
      <c r="F489" s="91" t="s">
        <v>10205</v>
      </c>
      <c r="G489" s="91" t="s">
        <v>7447</v>
      </c>
      <c r="H489" s="91" t="s">
        <v>194</v>
      </c>
      <c r="I489" s="183">
        <v>4</v>
      </c>
      <c r="J489" s="91" t="s">
        <v>10205</v>
      </c>
      <c r="K489" s="26" t="s">
        <v>31</v>
      </c>
      <c r="L489" s="183">
        <v>4</v>
      </c>
      <c r="M489" s="218">
        <f t="shared" si="18"/>
        <v>520</v>
      </c>
      <c r="N489" s="23"/>
      <c r="O489" s="24" t="s">
        <v>32</v>
      </c>
    </row>
    <row r="490" s="1" customFormat="1" ht="18.75" spans="1:15">
      <c r="A490" s="216">
        <v>485</v>
      </c>
      <c r="B490" s="216" t="s">
        <v>23</v>
      </c>
      <c r="C490" s="216" t="s">
        <v>24</v>
      </c>
      <c r="D490" s="216" t="s">
        <v>25</v>
      </c>
      <c r="E490" s="216" t="s">
        <v>9845</v>
      </c>
      <c r="F490" s="91" t="s">
        <v>10205</v>
      </c>
      <c r="G490" s="91" t="s">
        <v>7512</v>
      </c>
      <c r="H490" s="91" t="s">
        <v>194</v>
      </c>
      <c r="I490" s="183">
        <v>5</v>
      </c>
      <c r="J490" s="91" t="s">
        <v>10205</v>
      </c>
      <c r="K490" s="26" t="s">
        <v>31</v>
      </c>
      <c r="L490" s="183">
        <v>5</v>
      </c>
      <c r="M490" s="218">
        <f t="shared" si="18"/>
        <v>650</v>
      </c>
      <c r="N490" s="23"/>
      <c r="O490" s="24" t="s">
        <v>32</v>
      </c>
    </row>
    <row r="491" s="1" customFormat="1" ht="18.75" spans="1:15">
      <c r="A491" s="216">
        <v>486</v>
      </c>
      <c r="B491" s="216" t="s">
        <v>23</v>
      </c>
      <c r="C491" s="216" t="s">
        <v>24</v>
      </c>
      <c r="D491" s="216" t="s">
        <v>25</v>
      </c>
      <c r="E491" s="216" t="s">
        <v>9845</v>
      </c>
      <c r="F491" s="91" t="s">
        <v>10205</v>
      </c>
      <c r="G491" s="91" t="s">
        <v>3260</v>
      </c>
      <c r="H491" s="91" t="s">
        <v>194</v>
      </c>
      <c r="I491" s="183">
        <v>3</v>
      </c>
      <c r="J491" s="91" t="s">
        <v>10205</v>
      </c>
      <c r="K491" s="26" t="s">
        <v>31</v>
      </c>
      <c r="L491" s="183">
        <v>3</v>
      </c>
      <c r="M491" s="218">
        <f t="shared" si="18"/>
        <v>390</v>
      </c>
      <c r="N491" s="23"/>
      <c r="O491" s="24" t="s">
        <v>32</v>
      </c>
    </row>
    <row r="492" s="1" customFormat="1" ht="18.75" spans="1:15">
      <c r="A492" s="216">
        <v>487</v>
      </c>
      <c r="B492" s="216" t="s">
        <v>23</v>
      </c>
      <c r="C492" s="216" t="s">
        <v>24</v>
      </c>
      <c r="D492" s="216" t="s">
        <v>25</v>
      </c>
      <c r="E492" s="216" t="s">
        <v>9845</v>
      </c>
      <c r="F492" s="91" t="s">
        <v>10205</v>
      </c>
      <c r="G492" s="91" t="s">
        <v>10263</v>
      </c>
      <c r="H492" s="91" t="s">
        <v>194</v>
      </c>
      <c r="I492" s="183">
        <v>3</v>
      </c>
      <c r="J492" s="91" t="s">
        <v>10205</v>
      </c>
      <c r="K492" s="26" t="s">
        <v>31</v>
      </c>
      <c r="L492" s="183">
        <v>3</v>
      </c>
      <c r="M492" s="218">
        <f t="shared" si="18"/>
        <v>390</v>
      </c>
      <c r="N492" s="23"/>
      <c r="O492" s="24" t="s">
        <v>32</v>
      </c>
    </row>
    <row r="493" s="1" customFormat="1" ht="18.75" spans="1:15">
      <c r="A493" s="216">
        <v>488</v>
      </c>
      <c r="B493" s="216" t="s">
        <v>23</v>
      </c>
      <c r="C493" s="216" t="s">
        <v>24</v>
      </c>
      <c r="D493" s="216" t="s">
        <v>25</v>
      </c>
      <c r="E493" s="220" t="s">
        <v>9989</v>
      </c>
      <c r="F493" s="91" t="s">
        <v>10205</v>
      </c>
      <c r="G493" s="91" t="s">
        <v>10264</v>
      </c>
      <c r="H493" s="91" t="s">
        <v>194</v>
      </c>
      <c r="I493" s="183">
        <v>2</v>
      </c>
      <c r="J493" s="91" t="s">
        <v>10205</v>
      </c>
      <c r="K493" s="26" t="s">
        <v>31</v>
      </c>
      <c r="L493" s="183">
        <v>2</v>
      </c>
      <c r="M493" s="218">
        <f t="shared" si="18"/>
        <v>260</v>
      </c>
      <c r="N493" s="23" t="s">
        <v>9991</v>
      </c>
      <c r="O493" s="24" t="s">
        <v>32</v>
      </c>
    </row>
    <row r="494" s="1" customFormat="1" ht="18.75" spans="1:15">
      <c r="A494" s="216">
        <v>489</v>
      </c>
      <c r="B494" s="216" t="s">
        <v>23</v>
      </c>
      <c r="C494" s="216" t="s">
        <v>24</v>
      </c>
      <c r="D494" s="216" t="s">
        <v>25</v>
      </c>
      <c r="E494" s="216" t="s">
        <v>9845</v>
      </c>
      <c r="F494" s="91" t="s">
        <v>10205</v>
      </c>
      <c r="G494" s="91" t="s">
        <v>10265</v>
      </c>
      <c r="H494" s="91" t="s">
        <v>194</v>
      </c>
      <c r="I494" s="183">
        <v>5</v>
      </c>
      <c r="J494" s="91" t="s">
        <v>10205</v>
      </c>
      <c r="K494" s="26" t="s">
        <v>31</v>
      </c>
      <c r="L494" s="183">
        <v>5</v>
      </c>
      <c r="M494" s="218">
        <f t="shared" si="18"/>
        <v>650</v>
      </c>
      <c r="N494" s="23"/>
      <c r="O494" s="24" t="s">
        <v>32</v>
      </c>
    </row>
    <row r="495" s="1" customFormat="1" ht="18.75" spans="1:15">
      <c r="A495" s="216">
        <v>490</v>
      </c>
      <c r="B495" s="216" t="s">
        <v>23</v>
      </c>
      <c r="C495" s="216" t="s">
        <v>24</v>
      </c>
      <c r="D495" s="216" t="s">
        <v>25</v>
      </c>
      <c r="E495" s="216" t="s">
        <v>9845</v>
      </c>
      <c r="F495" s="91" t="s">
        <v>10205</v>
      </c>
      <c r="G495" s="91" t="s">
        <v>10266</v>
      </c>
      <c r="H495" s="91" t="s">
        <v>194</v>
      </c>
      <c r="I495" s="183">
        <v>2</v>
      </c>
      <c r="J495" s="91" t="s">
        <v>10205</v>
      </c>
      <c r="K495" s="26" t="s">
        <v>31</v>
      </c>
      <c r="L495" s="183">
        <v>2</v>
      </c>
      <c r="M495" s="218">
        <f t="shared" si="18"/>
        <v>260</v>
      </c>
      <c r="N495" s="23"/>
      <c r="O495" s="24" t="s">
        <v>32</v>
      </c>
    </row>
    <row r="496" s="1" customFormat="1" ht="18.75" spans="1:15">
      <c r="A496" s="216">
        <v>491</v>
      </c>
      <c r="B496" s="216" t="s">
        <v>23</v>
      </c>
      <c r="C496" s="216" t="s">
        <v>24</v>
      </c>
      <c r="D496" s="216" t="s">
        <v>25</v>
      </c>
      <c r="E496" s="216" t="s">
        <v>9845</v>
      </c>
      <c r="F496" s="91" t="s">
        <v>10205</v>
      </c>
      <c r="G496" s="91" t="s">
        <v>10267</v>
      </c>
      <c r="H496" s="91" t="s">
        <v>194</v>
      </c>
      <c r="I496" s="183">
        <v>2</v>
      </c>
      <c r="J496" s="91" t="s">
        <v>10205</v>
      </c>
      <c r="K496" s="26" t="s">
        <v>31</v>
      </c>
      <c r="L496" s="183">
        <v>2</v>
      </c>
      <c r="M496" s="218">
        <f t="shared" si="18"/>
        <v>260</v>
      </c>
      <c r="N496" s="23"/>
      <c r="O496" s="24" t="s">
        <v>32</v>
      </c>
    </row>
    <row r="497" s="1" customFormat="1" ht="18.75" spans="1:15">
      <c r="A497" s="216">
        <v>492</v>
      </c>
      <c r="B497" s="216" t="s">
        <v>23</v>
      </c>
      <c r="C497" s="216" t="s">
        <v>24</v>
      </c>
      <c r="D497" s="216" t="s">
        <v>25</v>
      </c>
      <c r="E497" s="216" t="s">
        <v>9845</v>
      </c>
      <c r="F497" s="91" t="s">
        <v>10205</v>
      </c>
      <c r="G497" s="91" t="s">
        <v>10268</v>
      </c>
      <c r="H497" s="91" t="s">
        <v>194</v>
      </c>
      <c r="I497" s="183">
        <v>2</v>
      </c>
      <c r="J497" s="91" t="s">
        <v>10205</v>
      </c>
      <c r="K497" s="26" t="s">
        <v>31</v>
      </c>
      <c r="L497" s="183">
        <v>2</v>
      </c>
      <c r="M497" s="218">
        <f t="shared" si="18"/>
        <v>260</v>
      </c>
      <c r="N497" s="23"/>
      <c r="O497" s="24" t="s">
        <v>32</v>
      </c>
    </row>
    <row r="498" s="1" customFormat="1" ht="18.75" spans="1:15">
      <c r="A498" s="216">
        <v>493</v>
      </c>
      <c r="B498" s="216" t="s">
        <v>23</v>
      </c>
      <c r="C498" s="216" t="s">
        <v>24</v>
      </c>
      <c r="D498" s="216" t="s">
        <v>25</v>
      </c>
      <c r="E498" s="216" t="s">
        <v>9845</v>
      </c>
      <c r="F498" s="91" t="s">
        <v>10205</v>
      </c>
      <c r="G498" s="91" t="s">
        <v>10269</v>
      </c>
      <c r="H498" s="91" t="s">
        <v>194</v>
      </c>
      <c r="I498" s="183">
        <v>4</v>
      </c>
      <c r="J498" s="91" t="s">
        <v>10205</v>
      </c>
      <c r="K498" s="26" t="s">
        <v>31</v>
      </c>
      <c r="L498" s="183">
        <v>4</v>
      </c>
      <c r="M498" s="218">
        <f t="shared" si="18"/>
        <v>520</v>
      </c>
      <c r="N498" s="23"/>
      <c r="O498" s="24" t="s">
        <v>32</v>
      </c>
    </row>
    <row r="499" s="1" customFormat="1" ht="18.75" spans="1:15">
      <c r="A499" s="216">
        <v>494</v>
      </c>
      <c r="B499" s="216" t="s">
        <v>23</v>
      </c>
      <c r="C499" s="216" t="s">
        <v>24</v>
      </c>
      <c r="D499" s="216" t="s">
        <v>25</v>
      </c>
      <c r="E499" s="216" t="s">
        <v>9845</v>
      </c>
      <c r="F499" s="91" t="s">
        <v>10205</v>
      </c>
      <c r="G499" s="91" t="s">
        <v>6028</v>
      </c>
      <c r="H499" s="91" t="s">
        <v>194</v>
      </c>
      <c r="I499" s="183">
        <v>4</v>
      </c>
      <c r="J499" s="91" t="s">
        <v>10205</v>
      </c>
      <c r="K499" s="26" t="s">
        <v>31</v>
      </c>
      <c r="L499" s="183">
        <v>4</v>
      </c>
      <c r="M499" s="218">
        <f t="shared" si="18"/>
        <v>520</v>
      </c>
      <c r="N499" s="23"/>
      <c r="O499" s="24" t="s">
        <v>32</v>
      </c>
    </row>
    <row r="500" s="1" customFormat="1" ht="18.75" spans="1:15">
      <c r="A500" s="216">
        <v>495</v>
      </c>
      <c r="B500" s="216" t="s">
        <v>23</v>
      </c>
      <c r="C500" s="216" t="s">
        <v>24</v>
      </c>
      <c r="D500" s="216" t="s">
        <v>25</v>
      </c>
      <c r="E500" s="216" t="s">
        <v>9845</v>
      </c>
      <c r="F500" s="91" t="s">
        <v>10205</v>
      </c>
      <c r="G500" s="91" t="s">
        <v>10270</v>
      </c>
      <c r="H500" s="91" t="s">
        <v>194</v>
      </c>
      <c r="I500" s="183">
        <v>4</v>
      </c>
      <c r="J500" s="91" t="s">
        <v>10205</v>
      </c>
      <c r="K500" s="26" t="s">
        <v>31</v>
      </c>
      <c r="L500" s="183">
        <v>4</v>
      </c>
      <c r="M500" s="218">
        <f t="shared" si="18"/>
        <v>520</v>
      </c>
      <c r="N500" s="23"/>
      <c r="O500" s="24" t="s">
        <v>32</v>
      </c>
    </row>
    <row r="501" s="1" customFormat="1" ht="18.75" spans="1:15">
      <c r="A501" s="216">
        <v>496</v>
      </c>
      <c r="B501" s="216" t="s">
        <v>23</v>
      </c>
      <c r="C501" s="216" t="s">
        <v>24</v>
      </c>
      <c r="D501" s="216" t="s">
        <v>25</v>
      </c>
      <c r="E501" s="216" t="s">
        <v>9845</v>
      </c>
      <c r="F501" s="91" t="s">
        <v>10205</v>
      </c>
      <c r="G501" s="91" t="s">
        <v>10271</v>
      </c>
      <c r="H501" s="91" t="s">
        <v>194</v>
      </c>
      <c r="I501" s="183">
        <v>3</v>
      </c>
      <c r="J501" s="91" t="s">
        <v>10205</v>
      </c>
      <c r="K501" s="26" t="s">
        <v>31</v>
      </c>
      <c r="L501" s="183">
        <v>3</v>
      </c>
      <c r="M501" s="218">
        <f t="shared" si="18"/>
        <v>390</v>
      </c>
      <c r="N501" s="23"/>
      <c r="O501" s="24" t="s">
        <v>32</v>
      </c>
    </row>
    <row r="502" s="1" customFormat="1" ht="18.75" spans="1:15">
      <c r="A502" s="216">
        <v>497</v>
      </c>
      <c r="B502" s="216" t="s">
        <v>23</v>
      </c>
      <c r="C502" s="216" t="s">
        <v>24</v>
      </c>
      <c r="D502" s="216" t="s">
        <v>25</v>
      </c>
      <c r="E502" s="216" t="s">
        <v>9845</v>
      </c>
      <c r="F502" s="91" t="s">
        <v>10205</v>
      </c>
      <c r="G502" s="91" t="s">
        <v>10272</v>
      </c>
      <c r="H502" s="91" t="s">
        <v>194</v>
      </c>
      <c r="I502" s="183">
        <v>3</v>
      </c>
      <c r="J502" s="91" t="s">
        <v>10205</v>
      </c>
      <c r="K502" s="26" t="s">
        <v>31</v>
      </c>
      <c r="L502" s="183">
        <v>3</v>
      </c>
      <c r="M502" s="218">
        <f t="shared" si="18"/>
        <v>390</v>
      </c>
      <c r="N502" s="23"/>
      <c r="O502" s="24" t="s">
        <v>32</v>
      </c>
    </row>
    <row r="503" s="1" customFormat="1" ht="18.75" spans="1:15">
      <c r="A503" s="216">
        <v>498</v>
      </c>
      <c r="B503" s="216" t="s">
        <v>23</v>
      </c>
      <c r="C503" s="216" t="s">
        <v>24</v>
      </c>
      <c r="D503" s="216" t="s">
        <v>25</v>
      </c>
      <c r="E503" s="216" t="s">
        <v>9845</v>
      </c>
      <c r="F503" s="91" t="s">
        <v>10205</v>
      </c>
      <c r="G503" s="91" t="s">
        <v>10273</v>
      </c>
      <c r="H503" s="91" t="s">
        <v>194</v>
      </c>
      <c r="I503" s="183">
        <v>5</v>
      </c>
      <c r="J503" s="91" t="s">
        <v>10205</v>
      </c>
      <c r="K503" s="26" t="s">
        <v>31</v>
      </c>
      <c r="L503" s="183">
        <v>5</v>
      </c>
      <c r="M503" s="218">
        <f t="shared" si="18"/>
        <v>650</v>
      </c>
      <c r="N503" s="23"/>
      <c r="O503" s="24" t="s">
        <v>32</v>
      </c>
    </row>
    <row r="504" s="1" customFormat="1" ht="18.75" spans="1:15">
      <c r="A504" s="216">
        <v>499</v>
      </c>
      <c r="B504" s="216" t="s">
        <v>23</v>
      </c>
      <c r="C504" s="216" t="s">
        <v>24</v>
      </c>
      <c r="D504" s="216" t="s">
        <v>25</v>
      </c>
      <c r="E504" s="216" t="s">
        <v>9845</v>
      </c>
      <c r="F504" s="91" t="s">
        <v>10205</v>
      </c>
      <c r="G504" s="91" t="s">
        <v>10274</v>
      </c>
      <c r="H504" s="91" t="s">
        <v>194</v>
      </c>
      <c r="I504" s="183">
        <v>4</v>
      </c>
      <c r="J504" s="91" t="s">
        <v>10205</v>
      </c>
      <c r="K504" s="26" t="s">
        <v>31</v>
      </c>
      <c r="L504" s="183">
        <v>4</v>
      </c>
      <c r="M504" s="218">
        <f t="shared" ref="M504:M567" si="19">L504*130</f>
        <v>520</v>
      </c>
      <c r="N504" s="23"/>
      <c r="O504" s="24" t="s">
        <v>32</v>
      </c>
    </row>
    <row r="505" s="1" customFormat="1" ht="18.75" spans="1:15">
      <c r="A505" s="216">
        <v>500</v>
      </c>
      <c r="B505" s="216" t="s">
        <v>23</v>
      </c>
      <c r="C505" s="216" t="s">
        <v>24</v>
      </c>
      <c r="D505" s="216" t="s">
        <v>25</v>
      </c>
      <c r="E505" s="216" t="s">
        <v>9845</v>
      </c>
      <c r="F505" s="91" t="s">
        <v>10205</v>
      </c>
      <c r="G505" s="91" t="s">
        <v>10275</v>
      </c>
      <c r="H505" s="91" t="s">
        <v>194</v>
      </c>
      <c r="I505" s="183">
        <v>4</v>
      </c>
      <c r="J505" s="91" t="s">
        <v>10205</v>
      </c>
      <c r="K505" s="26" t="s">
        <v>31</v>
      </c>
      <c r="L505" s="183">
        <v>4</v>
      </c>
      <c r="M505" s="218">
        <f t="shared" si="19"/>
        <v>520</v>
      </c>
      <c r="N505" s="23"/>
      <c r="O505" s="24" t="s">
        <v>32</v>
      </c>
    </row>
    <row r="506" s="1" customFormat="1" ht="18.75" spans="1:15">
      <c r="A506" s="216">
        <v>501</v>
      </c>
      <c r="B506" s="216" t="s">
        <v>23</v>
      </c>
      <c r="C506" s="216" t="s">
        <v>24</v>
      </c>
      <c r="D506" s="216" t="s">
        <v>25</v>
      </c>
      <c r="E506" s="216" t="s">
        <v>9845</v>
      </c>
      <c r="F506" s="91" t="s">
        <v>10205</v>
      </c>
      <c r="G506" s="91" t="s">
        <v>10276</v>
      </c>
      <c r="H506" s="91" t="s">
        <v>194</v>
      </c>
      <c r="I506" s="183">
        <v>4</v>
      </c>
      <c r="J506" s="91" t="s">
        <v>10205</v>
      </c>
      <c r="K506" s="26" t="s">
        <v>31</v>
      </c>
      <c r="L506" s="183">
        <v>4</v>
      </c>
      <c r="M506" s="218">
        <f t="shared" si="19"/>
        <v>520</v>
      </c>
      <c r="N506" s="23"/>
      <c r="O506" s="24" t="s">
        <v>32</v>
      </c>
    </row>
    <row r="507" s="1" customFormat="1" ht="18.75" spans="1:15">
      <c r="A507" s="216">
        <v>502</v>
      </c>
      <c r="B507" s="216" t="s">
        <v>23</v>
      </c>
      <c r="C507" s="216" t="s">
        <v>24</v>
      </c>
      <c r="D507" s="216" t="s">
        <v>25</v>
      </c>
      <c r="E507" s="216" t="s">
        <v>9845</v>
      </c>
      <c r="F507" s="91" t="s">
        <v>10205</v>
      </c>
      <c r="G507" s="91" t="s">
        <v>10277</v>
      </c>
      <c r="H507" s="91" t="s">
        <v>194</v>
      </c>
      <c r="I507" s="183">
        <v>4</v>
      </c>
      <c r="J507" s="91" t="s">
        <v>10205</v>
      </c>
      <c r="K507" s="26" t="s">
        <v>31</v>
      </c>
      <c r="L507" s="183">
        <v>4</v>
      </c>
      <c r="M507" s="218">
        <f t="shared" si="19"/>
        <v>520</v>
      </c>
      <c r="N507" s="23"/>
      <c r="O507" s="24" t="s">
        <v>32</v>
      </c>
    </row>
    <row r="508" s="1" customFormat="1" ht="18.75" spans="1:15">
      <c r="A508" s="216">
        <v>503</v>
      </c>
      <c r="B508" s="216" t="s">
        <v>23</v>
      </c>
      <c r="C508" s="216" t="s">
        <v>24</v>
      </c>
      <c r="D508" s="216" t="s">
        <v>25</v>
      </c>
      <c r="E508" s="216" t="s">
        <v>9845</v>
      </c>
      <c r="F508" s="91" t="s">
        <v>10205</v>
      </c>
      <c r="G508" s="91" t="s">
        <v>10278</v>
      </c>
      <c r="H508" s="91" t="s">
        <v>194</v>
      </c>
      <c r="I508" s="183">
        <v>3</v>
      </c>
      <c r="J508" s="91" t="s">
        <v>10205</v>
      </c>
      <c r="K508" s="26" t="s">
        <v>31</v>
      </c>
      <c r="L508" s="183">
        <v>3</v>
      </c>
      <c r="M508" s="218">
        <f t="shared" si="19"/>
        <v>390</v>
      </c>
      <c r="N508" s="23"/>
      <c r="O508" s="24" t="s">
        <v>32</v>
      </c>
    </row>
    <row r="509" s="1" customFormat="1" ht="18.75" spans="1:15">
      <c r="A509" s="216">
        <v>504</v>
      </c>
      <c r="B509" s="216" t="s">
        <v>23</v>
      </c>
      <c r="C509" s="216" t="s">
        <v>24</v>
      </c>
      <c r="D509" s="216" t="s">
        <v>25</v>
      </c>
      <c r="E509" s="216" t="s">
        <v>9845</v>
      </c>
      <c r="F509" s="91" t="s">
        <v>10205</v>
      </c>
      <c r="G509" s="91" t="s">
        <v>10279</v>
      </c>
      <c r="H509" s="91" t="s">
        <v>194</v>
      </c>
      <c r="I509" s="183">
        <v>4</v>
      </c>
      <c r="J509" s="91" t="s">
        <v>10205</v>
      </c>
      <c r="K509" s="26" t="s">
        <v>31</v>
      </c>
      <c r="L509" s="183">
        <v>4</v>
      </c>
      <c r="M509" s="218">
        <f t="shared" si="19"/>
        <v>520</v>
      </c>
      <c r="N509" s="23"/>
      <c r="O509" s="24" t="s">
        <v>32</v>
      </c>
    </row>
    <row r="510" s="1" customFormat="1" ht="18.75" spans="1:15">
      <c r="A510" s="216">
        <v>505</v>
      </c>
      <c r="B510" s="216" t="s">
        <v>23</v>
      </c>
      <c r="C510" s="216" t="s">
        <v>24</v>
      </c>
      <c r="D510" s="216" t="s">
        <v>25</v>
      </c>
      <c r="E510" s="216" t="s">
        <v>9845</v>
      </c>
      <c r="F510" s="91" t="s">
        <v>10205</v>
      </c>
      <c r="G510" s="91" t="s">
        <v>10280</v>
      </c>
      <c r="H510" s="91" t="s">
        <v>194</v>
      </c>
      <c r="I510" s="183">
        <v>4</v>
      </c>
      <c r="J510" s="91" t="s">
        <v>10205</v>
      </c>
      <c r="K510" s="26" t="s">
        <v>31</v>
      </c>
      <c r="L510" s="183">
        <v>4</v>
      </c>
      <c r="M510" s="218">
        <f t="shared" si="19"/>
        <v>520</v>
      </c>
      <c r="N510" s="23"/>
      <c r="O510" s="24" t="s">
        <v>32</v>
      </c>
    </row>
    <row r="511" s="1" customFormat="1" ht="18.75" spans="1:15">
      <c r="A511" s="216">
        <v>506</v>
      </c>
      <c r="B511" s="216" t="s">
        <v>23</v>
      </c>
      <c r="C511" s="216" t="s">
        <v>24</v>
      </c>
      <c r="D511" s="216" t="s">
        <v>25</v>
      </c>
      <c r="E511" s="216" t="s">
        <v>9845</v>
      </c>
      <c r="F511" s="91" t="s">
        <v>10205</v>
      </c>
      <c r="G511" s="91" t="s">
        <v>10281</v>
      </c>
      <c r="H511" s="91" t="s">
        <v>194</v>
      </c>
      <c r="I511" s="183">
        <v>8</v>
      </c>
      <c r="J511" s="91" t="s">
        <v>10205</v>
      </c>
      <c r="K511" s="26" t="s">
        <v>31</v>
      </c>
      <c r="L511" s="183">
        <v>8</v>
      </c>
      <c r="M511" s="218">
        <f t="shared" si="19"/>
        <v>1040</v>
      </c>
      <c r="N511" s="23"/>
      <c r="O511" s="24" t="s">
        <v>32</v>
      </c>
    </row>
    <row r="512" s="1" customFormat="1" ht="18.75" spans="1:15">
      <c r="A512" s="216">
        <v>507</v>
      </c>
      <c r="B512" s="216" t="s">
        <v>23</v>
      </c>
      <c r="C512" s="216" t="s">
        <v>24</v>
      </c>
      <c r="D512" s="216" t="s">
        <v>25</v>
      </c>
      <c r="E512" s="216" t="s">
        <v>9845</v>
      </c>
      <c r="F512" s="91" t="s">
        <v>10205</v>
      </c>
      <c r="G512" s="91" t="s">
        <v>10282</v>
      </c>
      <c r="H512" s="91" t="s">
        <v>194</v>
      </c>
      <c r="I512" s="183">
        <v>4</v>
      </c>
      <c r="J512" s="91" t="s">
        <v>10205</v>
      </c>
      <c r="K512" s="26" t="s">
        <v>31</v>
      </c>
      <c r="L512" s="183">
        <v>4</v>
      </c>
      <c r="M512" s="218">
        <f t="shared" si="19"/>
        <v>520</v>
      </c>
      <c r="N512" s="23"/>
      <c r="O512" s="24" t="s">
        <v>32</v>
      </c>
    </row>
    <row r="513" s="1" customFormat="1" ht="18.75" spans="1:15">
      <c r="A513" s="216">
        <v>508</v>
      </c>
      <c r="B513" s="216" t="s">
        <v>23</v>
      </c>
      <c r="C513" s="216" t="s">
        <v>24</v>
      </c>
      <c r="D513" s="216" t="s">
        <v>25</v>
      </c>
      <c r="E513" s="216" t="s">
        <v>9845</v>
      </c>
      <c r="F513" s="91" t="s">
        <v>10205</v>
      </c>
      <c r="G513" s="91" t="s">
        <v>10283</v>
      </c>
      <c r="H513" s="91" t="s">
        <v>194</v>
      </c>
      <c r="I513" s="183">
        <v>1</v>
      </c>
      <c r="J513" s="91" t="s">
        <v>10205</v>
      </c>
      <c r="K513" s="26" t="s">
        <v>31</v>
      </c>
      <c r="L513" s="183">
        <v>1</v>
      </c>
      <c r="M513" s="218">
        <f t="shared" si="19"/>
        <v>130</v>
      </c>
      <c r="N513" s="23"/>
      <c r="O513" s="24" t="s">
        <v>32</v>
      </c>
    </row>
    <row r="514" s="1" customFormat="1" ht="18.75" spans="1:15">
      <c r="A514" s="216">
        <v>509</v>
      </c>
      <c r="B514" s="216" t="s">
        <v>23</v>
      </c>
      <c r="C514" s="216" t="s">
        <v>24</v>
      </c>
      <c r="D514" s="216" t="s">
        <v>25</v>
      </c>
      <c r="E514" s="216" t="s">
        <v>9845</v>
      </c>
      <c r="F514" s="91" t="s">
        <v>10205</v>
      </c>
      <c r="G514" s="91" t="s">
        <v>5841</v>
      </c>
      <c r="H514" s="91" t="s">
        <v>194</v>
      </c>
      <c r="I514" s="183">
        <v>5</v>
      </c>
      <c r="J514" s="91" t="s">
        <v>10205</v>
      </c>
      <c r="K514" s="26" t="s">
        <v>31</v>
      </c>
      <c r="L514" s="183">
        <v>5</v>
      </c>
      <c r="M514" s="218">
        <f t="shared" si="19"/>
        <v>650</v>
      </c>
      <c r="N514" s="23"/>
      <c r="O514" s="24" t="s">
        <v>32</v>
      </c>
    </row>
    <row r="515" s="1" customFormat="1" ht="18.75" spans="1:15">
      <c r="A515" s="216">
        <v>510</v>
      </c>
      <c r="B515" s="216" t="s">
        <v>23</v>
      </c>
      <c r="C515" s="216" t="s">
        <v>24</v>
      </c>
      <c r="D515" s="216" t="s">
        <v>25</v>
      </c>
      <c r="E515" s="216" t="s">
        <v>9845</v>
      </c>
      <c r="F515" s="91" t="s">
        <v>10205</v>
      </c>
      <c r="G515" s="91" t="s">
        <v>10284</v>
      </c>
      <c r="H515" s="91" t="s">
        <v>194</v>
      </c>
      <c r="I515" s="183">
        <v>6</v>
      </c>
      <c r="J515" s="91" t="s">
        <v>10205</v>
      </c>
      <c r="K515" s="26" t="s">
        <v>31</v>
      </c>
      <c r="L515" s="183">
        <v>6</v>
      </c>
      <c r="M515" s="218">
        <f t="shared" si="19"/>
        <v>780</v>
      </c>
      <c r="N515" s="23"/>
      <c r="O515" s="24" t="s">
        <v>32</v>
      </c>
    </row>
    <row r="516" s="1" customFormat="1" ht="18.75" spans="1:15">
      <c r="A516" s="216">
        <v>511</v>
      </c>
      <c r="B516" s="216" t="s">
        <v>23</v>
      </c>
      <c r="C516" s="216" t="s">
        <v>24</v>
      </c>
      <c r="D516" s="216" t="s">
        <v>25</v>
      </c>
      <c r="E516" s="216" t="s">
        <v>9845</v>
      </c>
      <c r="F516" s="91" t="s">
        <v>10205</v>
      </c>
      <c r="G516" s="91" t="s">
        <v>10285</v>
      </c>
      <c r="H516" s="91" t="s">
        <v>194</v>
      </c>
      <c r="I516" s="183">
        <v>5</v>
      </c>
      <c r="J516" s="91" t="s">
        <v>10205</v>
      </c>
      <c r="K516" s="26" t="s">
        <v>31</v>
      </c>
      <c r="L516" s="183">
        <v>5</v>
      </c>
      <c r="M516" s="218">
        <f t="shared" si="19"/>
        <v>650</v>
      </c>
      <c r="N516" s="23"/>
      <c r="O516" s="24" t="s">
        <v>32</v>
      </c>
    </row>
    <row r="517" s="1" customFormat="1" ht="18.75" spans="1:15">
      <c r="A517" s="216">
        <v>512</v>
      </c>
      <c r="B517" s="216" t="s">
        <v>23</v>
      </c>
      <c r="C517" s="216" t="s">
        <v>24</v>
      </c>
      <c r="D517" s="216" t="s">
        <v>25</v>
      </c>
      <c r="E517" s="216" t="s">
        <v>9845</v>
      </c>
      <c r="F517" s="91" t="s">
        <v>10205</v>
      </c>
      <c r="G517" s="91" t="s">
        <v>10286</v>
      </c>
      <c r="H517" s="91" t="s">
        <v>194</v>
      </c>
      <c r="I517" s="183">
        <v>3</v>
      </c>
      <c r="J517" s="91" t="s">
        <v>10205</v>
      </c>
      <c r="K517" s="26" t="s">
        <v>31</v>
      </c>
      <c r="L517" s="183">
        <v>3</v>
      </c>
      <c r="M517" s="218">
        <f t="shared" si="19"/>
        <v>390</v>
      </c>
      <c r="N517" s="23"/>
      <c r="O517" s="24" t="s">
        <v>32</v>
      </c>
    </row>
    <row r="518" s="1" customFormat="1" ht="18.75" spans="1:15">
      <c r="A518" s="216">
        <v>513</v>
      </c>
      <c r="B518" s="216" t="s">
        <v>23</v>
      </c>
      <c r="C518" s="216" t="s">
        <v>24</v>
      </c>
      <c r="D518" s="216" t="s">
        <v>25</v>
      </c>
      <c r="E518" s="216" t="s">
        <v>9845</v>
      </c>
      <c r="F518" s="91" t="s">
        <v>10205</v>
      </c>
      <c r="G518" s="91" t="s">
        <v>10287</v>
      </c>
      <c r="H518" s="91" t="s">
        <v>194</v>
      </c>
      <c r="I518" s="183">
        <v>7</v>
      </c>
      <c r="J518" s="91" t="s">
        <v>10205</v>
      </c>
      <c r="K518" s="26" t="s">
        <v>31</v>
      </c>
      <c r="L518" s="183">
        <v>7</v>
      </c>
      <c r="M518" s="218">
        <f t="shared" si="19"/>
        <v>910</v>
      </c>
      <c r="N518" s="23"/>
      <c r="O518" s="24" t="s">
        <v>32</v>
      </c>
    </row>
    <row r="519" s="1" customFormat="1" ht="18.75" spans="1:15">
      <c r="A519" s="216">
        <v>514</v>
      </c>
      <c r="B519" s="216" t="s">
        <v>23</v>
      </c>
      <c r="C519" s="216" t="s">
        <v>24</v>
      </c>
      <c r="D519" s="216" t="s">
        <v>25</v>
      </c>
      <c r="E519" s="216" t="s">
        <v>9845</v>
      </c>
      <c r="F519" s="91" t="s">
        <v>10205</v>
      </c>
      <c r="G519" s="91" t="s">
        <v>10288</v>
      </c>
      <c r="H519" s="91" t="s">
        <v>194</v>
      </c>
      <c r="I519" s="183">
        <v>3</v>
      </c>
      <c r="J519" s="91" t="s">
        <v>10205</v>
      </c>
      <c r="K519" s="26" t="s">
        <v>31</v>
      </c>
      <c r="L519" s="183">
        <v>3</v>
      </c>
      <c r="M519" s="218">
        <f t="shared" si="19"/>
        <v>390</v>
      </c>
      <c r="N519" s="23"/>
      <c r="O519" s="24" t="s">
        <v>32</v>
      </c>
    </row>
    <row r="520" s="1" customFormat="1" ht="18.75" spans="1:15">
      <c r="A520" s="216">
        <v>515</v>
      </c>
      <c r="B520" s="216" t="s">
        <v>23</v>
      </c>
      <c r="C520" s="216" t="s">
        <v>24</v>
      </c>
      <c r="D520" s="216" t="s">
        <v>25</v>
      </c>
      <c r="E520" s="216" t="s">
        <v>9845</v>
      </c>
      <c r="F520" s="91" t="s">
        <v>10205</v>
      </c>
      <c r="G520" s="91" t="s">
        <v>10289</v>
      </c>
      <c r="H520" s="91" t="s">
        <v>194</v>
      </c>
      <c r="I520" s="183">
        <v>1</v>
      </c>
      <c r="J520" s="91" t="s">
        <v>10205</v>
      </c>
      <c r="K520" s="26" t="s">
        <v>31</v>
      </c>
      <c r="L520" s="183">
        <v>1</v>
      </c>
      <c r="M520" s="218">
        <f t="shared" si="19"/>
        <v>130</v>
      </c>
      <c r="N520" s="23"/>
      <c r="O520" s="24" t="s">
        <v>32</v>
      </c>
    </row>
    <row r="521" s="1" customFormat="1" ht="18.75" spans="1:15">
      <c r="A521" s="216">
        <v>516</v>
      </c>
      <c r="B521" s="216" t="s">
        <v>23</v>
      </c>
      <c r="C521" s="216" t="s">
        <v>24</v>
      </c>
      <c r="D521" s="216" t="s">
        <v>25</v>
      </c>
      <c r="E521" s="216" t="s">
        <v>9845</v>
      </c>
      <c r="F521" s="91" t="s">
        <v>10205</v>
      </c>
      <c r="G521" s="91" t="s">
        <v>10290</v>
      </c>
      <c r="H521" s="91" t="s">
        <v>194</v>
      </c>
      <c r="I521" s="183">
        <v>4</v>
      </c>
      <c r="J521" s="91" t="s">
        <v>10205</v>
      </c>
      <c r="K521" s="26" t="s">
        <v>31</v>
      </c>
      <c r="L521" s="183">
        <v>4</v>
      </c>
      <c r="M521" s="218">
        <f t="shared" si="19"/>
        <v>520</v>
      </c>
      <c r="N521" s="104"/>
      <c r="O521" s="24" t="s">
        <v>32</v>
      </c>
    </row>
    <row r="522" s="1" customFormat="1" ht="18.75" spans="1:15">
      <c r="A522" s="216">
        <v>517</v>
      </c>
      <c r="B522" s="216" t="s">
        <v>23</v>
      </c>
      <c r="C522" s="216" t="s">
        <v>24</v>
      </c>
      <c r="D522" s="216" t="s">
        <v>25</v>
      </c>
      <c r="E522" s="216" t="s">
        <v>9845</v>
      </c>
      <c r="F522" s="91" t="s">
        <v>10205</v>
      </c>
      <c r="G522" s="91" t="s">
        <v>10291</v>
      </c>
      <c r="H522" s="91" t="s">
        <v>194</v>
      </c>
      <c r="I522" s="183">
        <v>4</v>
      </c>
      <c r="J522" s="91" t="s">
        <v>10205</v>
      </c>
      <c r="K522" s="26" t="s">
        <v>31</v>
      </c>
      <c r="L522" s="183">
        <v>4</v>
      </c>
      <c r="M522" s="218">
        <f t="shared" si="19"/>
        <v>520</v>
      </c>
      <c r="N522" s="23"/>
      <c r="O522" s="24" t="s">
        <v>32</v>
      </c>
    </row>
    <row r="523" s="1" customFormat="1" ht="18.75" spans="1:15">
      <c r="A523" s="216">
        <v>518</v>
      </c>
      <c r="B523" s="216" t="s">
        <v>23</v>
      </c>
      <c r="C523" s="216" t="s">
        <v>24</v>
      </c>
      <c r="D523" s="216" t="s">
        <v>25</v>
      </c>
      <c r="E523" s="216" t="s">
        <v>9845</v>
      </c>
      <c r="F523" s="91" t="s">
        <v>10205</v>
      </c>
      <c r="G523" s="91" t="s">
        <v>10292</v>
      </c>
      <c r="H523" s="91" t="s">
        <v>194</v>
      </c>
      <c r="I523" s="183">
        <v>1</v>
      </c>
      <c r="J523" s="91" t="s">
        <v>10205</v>
      </c>
      <c r="K523" s="26" t="s">
        <v>31</v>
      </c>
      <c r="L523" s="183">
        <v>1</v>
      </c>
      <c r="M523" s="218">
        <f t="shared" si="19"/>
        <v>130</v>
      </c>
      <c r="N523" s="104"/>
      <c r="O523" s="24" t="s">
        <v>32</v>
      </c>
    </row>
    <row r="524" s="1" customFormat="1" ht="18.75" spans="1:15">
      <c r="A524" s="216">
        <v>519</v>
      </c>
      <c r="B524" s="216" t="s">
        <v>23</v>
      </c>
      <c r="C524" s="216" t="s">
        <v>24</v>
      </c>
      <c r="D524" s="216" t="s">
        <v>25</v>
      </c>
      <c r="E524" s="216" t="s">
        <v>9845</v>
      </c>
      <c r="F524" s="91" t="s">
        <v>10205</v>
      </c>
      <c r="G524" s="91" t="s">
        <v>10293</v>
      </c>
      <c r="H524" s="91" t="s">
        <v>194</v>
      </c>
      <c r="I524" s="183">
        <v>5</v>
      </c>
      <c r="J524" s="91" t="s">
        <v>10205</v>
      </c>
      <c r="K524" s="26" t="s">
        <v>31</v>
      </c>
      <c r="L524" s="183">
        <v>5</v>
      </c>
      <c r="M524" s="218">
        <f t="shared" si="19"/>
        <v>650</v>
      </c>
      <c r="N524" s="23"/>
      <c r="O524" s="24" t="s">
        <v>32</v>
      </c>
    </row>
    <row r="525" s="1" customFormat="1" ht="18.75" spans="1:15">
      <c r="A525" s="216">
        <v>520</v>
      </c>
      <c r="B525" s="216" t="s">
        <v>23</v>
      </c>
      <c r="C525" s="216" t="s">
        <v>24</v>
      </c>
      <c r="D525" s="216" t="s">
        <v>25</v>
      </c>
      <c r="E525" s="216" t="s">
        <v>9845</v>
      </c>
      <c r="F525" s="91" t="s">
        <v>10205</v>
      </c>
      <c r="G525" s="91" t="s">
        <v>10294</v>
      </c>
      <c r="H525" s="91" t="s">
        <v>194</v>
      </c>
      <c r="I525" s="183">
        <v>6</v>
      </c>
      <c r="J525" s="91" t="s">
        <v>10205</v>
      </c>
      <c r="K525" s="26" t="s">
        <v>31</v>
      </c>
      <c r="L525" s="183">
        <v>6</v>
      </c>
      <c r="M525" s="218">
        <f t="shared" si="19"/>
        <v>780</v>
      </c>
      <c r="N525" s="23"/>
      <c r="O525" s="24" t="s">
        <v>32</v>
      </c>
    </row>
    <row r="526" s="1" customFormat="1" ht="18.75" spans="1:15">
      <c r="A526" s="216">
        <v>521</v>
      </c>
      <c r="B526" s="216" t="s">
        <v>23</v>
      </c>
      <c r="C526" s="216" t="s">
        <v>24</v>
      </c>
      <c r="D526" s="216" t="s">
        <v>25</v>
      </c>
      <c r="E526" s="216" t="s">
        <v>9845</v>
      </c>
      <c r="F526" s="91" t="s">
        <v>10205</v>
      </c>
      <c r="G526" s="91" t="s">
        <v>10295</v>
      </c>
      <c r="H526" s="91" t="s">
        <v>194</v>
      </c>
      <c r="I526" s="183">
        <v>3</v>
      </c>
      <c r="J526" s="91" t="s">
        <v>10205</v>
      </c>
      <c r="K526" s="26" t="s">
        <v>31</v>
      </c>
      <c r="L526" s="183">
        <v>3</v>
      </c>
      <c r="M526" s="218">
        <f t="shared" si="19"/>
        <v>390</v>
      </c>
      <c r="N526" s="23"/>
      <c r="O526" s="24" t="s">
        <v>32</v>
      </c>
    </row>
    <row r="527" s="1" customFormat="1" ht="18.75" spans="1:15">
      <c r="A527" s="216">
        <v>522</v>
      </c>
      <c r="B527" s="216" t="s">
        <v>23</v>
      </c>
      <c r="C527" s="216" t="s">
        <v>24</v>
      </c>
      <c r="D527" s="216" t="s">
        <v>25</v>
      </c>
      <c r="E527" s="216" t="s">
        <v>9845</v>
      </c>
      <c r="F527" s="91" t="s">
        <v>10205</v>
      </c>
      <c r="G527" s="91" t="s">
        <v>10296</v>
      </c>
      <c r="H527" s="91" t="s">
        <v>194</v>
      </c>
      <c r="I527" s="183">
        <v>5</v>
      </c>
      <c r="J527" s="91" t="s">
        <v>10205</v>
      </c>
      <c r="K527" s="26" t="s">
        <v>31</v>
      </c>
      <c r="L527" s="183">
        <v>5</v>
      </c>
      <c r="M527" s="218">
        <f t="shared" si="19"/>
        <v>650</v>
      </c>
      <c r="N527" s="23"/>
      <c r="O527" s="24" t="s">
        <v>32</v>
      </c>
    </row>
    <row r="528" s="1" customFormat="1" ht="18.75" spans="1:15">
      <c r="A528" s="216">
        <v>523</v>
      </c>
      <c r="B528" s="216" t="s">
        <v>23</v>
      </c>
      <c r="C528" s="216" t="s">
        <v>24</v>
      </c>
      <c r="D528" s="216" t="s">
        <v>25</v>
      </c>
      <c r="E528" s="216" t="s">
        <v>9845</v>
      </c>
      <c r="F528" s="91" t="s">
        <v>10205</v>
      </c>
      <c r="G528" s="91" t="s">
        <v>10297</v>
      </c>
      <c r="H528" s="91" t="s">
        <v>194</v>
      </c>
      <c r="I528" s="183">
        <v>1</v>
      </c>
      <c r="J528" s="91" t="s">
        <v>10205</v>
      </c>
      <c r="K528" s="26" t="s">
        <v>31</v>
      </c>
      <c r="L528" s="183">
        <v>1</v>
      </c>
      <c r="M528" s="218">
        <f t="shared" si="19"/>
        <v>130</v>
      </c>
      <c r="N528" s="23"/>
      <c r="O528" s="24" t="s">
        <v>32</v>
      </c>
    </row>
    <row r="529" s="1" customFormat="1" ht="18.75" spans="1:15">
      <c r="A529" s="216">
        <v>524</v>
      </c>
      <c r="B529" s="216" t="s">
        <v>23</v>
      </c>
      <c r="C529" s="216" t="s">
        <v>24</v>
      </c>
      <c r="D529" s="216" t="s">
        <v>25</v>
      </c>
      <c r="E529" s="216" t="s">
        <v>9845</v>
      </c>
      <c r="F529" s="91" t="s">
        <v>10205</v>
      </c>
      <c r="G529" s="91" t="s">
        <v>7047</v>
      </c>
      <c r="H529" s="91" t="s">
        <v>194</v>
      </c>
      <c r="I529" s="183">
        <v>2</v>
      </c>
      <c r="J529" s="91" t="s">
        <v>10205</v>
      </c>
      <c r="K529" s="26" t="s">
        <v>31</v>
      </c>
      <c r="L529" s="183">
        <v>2</v>
      </c>
      <c r="M529" s="218">
        <f t="shared" si="19"/>
        <v>260</v>
      </c>
      <c r="N529" s="23"/>
      <c r="O529" s="24" t="s">
        <v>32</v>
      </c>
    </row>
    <row r="530" s="1" customFormat="1" ht="18.75" spans="1:15">
      <c r="A530" s="216">
        <v>525</v>
      </c>
      <c r="B530" s="216" t="s">
        <v>23</v>
      </c>
      <c r="C530" s="216" t="s">
        <v>24</v>
      </c>
      <c r="D530" s="216" t="s">
        <v>25</v>
      </c>
      <c r="E530" s="216" t="s">
        <v>9845</v>
      </c>
      <c r="F530" s="91" t="s">
        <v>10205</v>
      </c>
      <c r="G530" s="91" t="s">
        <v>10298</v>
      </c>
      <c r="H530" s="91" t="s">
        <v>194</v>
      </c>
      <c r="I530" s="183">
        <v>7</v>
      </c>
      <c r="J530" s="91" t="s">
        <v>10205</v>
      </c>
      <c r="K530" s="26" t="s">
        <v>31</v>
      </c>
      <c r="L530" s="183">
        <v>7</v>
      </c>
      <c r="M530" s="218">
        <f t="shared" si="19"/>
        <v>910</v>
      </c>
      <c r="N530" s="23"/>
      <c r="O530" s="24" t="s">
        <v>32</v>
      </c>
    </row>
    <row r="531" s="1" customFormat="1" ht="18.75" spans="1:15">
      <c r="A531" s="216">
        <v>526</v>
      </c>
      <c r="B531" s="216" t="s">
        <v>23</v>
      </c>
      <c r="C531" s="216" t="s">
        <v>24</v>
      </c>
      <c r="D531" s="216" t="s">
        <v>25</v>
      </c>
      <c r="E531" s="216" t="s">
        <v>9845</v>
      </c>
      <c r="F531" s="91" t="s">
        <v>10205</v>
      </c>
      <c r="G531" s="91" t="s">
        <v>10299</v>
      </c>
      <c r="H531" s="91" t="s">
        <v>194</v>
      </c>
      <c r="I531" s="183">
        <v>4</v>
      </c>
      <c r="J531" s="91" t="s">
        <v>10205</v>
      </c>
      <c r="K531" s="26" t="s">
        <v>31</v>
      </c>
      <c r="L531" s="183">
        <v>4</v>
      </c>
      <c r="M531" s="218">
        <f t="shared" si="19"/>
        <v>520</v>
      </c>
      <c r="N531" s="23"/>
      <c r="O531" s="24" t="s">
        <v>32</v>
      </c>
    </row>
    <row r="532" s="1" customFormat="1" ht="18.75" spans="1:15">
      <c r="A532" s="216">
        <v>527</v>
      </c>
      <c r="B532" s="216" t="s">
        <v>23</v>
      </c>
      <c r="C532" s="216" t="s">
        <v>24</v>
      </c>
      <c r="D532" s="216" t="s">
        <v>25</v>
      </c>
      <c r="E532" s="216" t="s">
        <v>9845</v>
      </c>
      <c r="F532" s="91" t="s">
        <v>10205</v>
      </c>
      <c r="G532" s="91" t="s">
        <v>10300</v>
      </c>
      <c r="H532" s="91" t="s">
        <v>194</v>
      </c>
      <c r="I532" s="183">
        <v>6</v>
      </c>
      <c r="J532" s="91" t="s">
        <v>10205</v>
      </c>
      <c r="K532" s="26" t="s">
        <v>31</v>
      </c>
      <c r="L532" s="183">
        <v>6</v>
      </c>
      <c r="M532" s="218">
        <f t="shared" si="19"/>
        <v>780</v>
      </c>
      <c r="N532" s="27"/>
      <c r="O532" s="24" t="s">
        <v>32</v>
      </c>
    </row>
    <row r="533" s="1" customFormat="1" ht="18.75" spans="1:15">
      <c r="A533" s="216">
        <v>528</v>
      </c>
      <c r="B533" s="216" t="s">
        <v>23</v>
      </c>
      <c r="C533" s="216" t="s">
        <v>24</v>
      </c>
      <c r="D533" s="216" t="s">
        <v>25</v>
      </c>
      <c r="E533" s="216" t="s">
        <v>9845</v>
      </c>
      <c r="F533" s="91" t="s">
        <v>10205</v>
      </c>
      <c r="G533" s="91" t="s">
        <v>10301</v>
      </c>
      <c r="H533" s="91" t="s">
        <v>194</v>
      </c>
      <c r="I533" s="183">
        <v>2</v>
      </c>
      <c r="J533" s="91" t="s">
        <v>10205</v>
      </c>
      <c r="K533" s="26" t="s">
        <v>31</v>
      </c>
      <c r="L533" s="183">
        <v>2</v>
      </c>
      <c r="M533" s="218">
        <f t="shared" si="19"/>
        <v>260</v>
      </c>
      <c r="N533" s="27"/>
      <c r="O533" s="24" t="s">
        <v>32</v>
      </c>
    </row>
    <row r="534" s="1" customFormat="1" ht="18.75" spans="1:15">
      <c r="A534" s="216">
        <v>529</v>
      </c>
      <c r="B534" s="216" t="s">
        <v>23</v>
      </c>
      <c r="C534" s="216" t="s">
        <v>24</v>
      </c>
      <c r="D534" s="216" t="s">
        <v>25</v>
      </c>
      <c r="E534" s="216" t="s">
        <v>9845</v>
      </c>
      <c r="F534" s="91" t="s">
        <v>10205</v>
      </c>
      <c r="G534" s="91" t="s">
        <v>10302</v>
      </c>
      <c r="H534" s="91" t="s">
        <v>194</v>
      </c>
      <c r="I534" s="183">
        <v>3</v>
      </c>
      <c r="J534" s="91" t="s">
        <v>10205</v>
      </c>
      <c r="K534" s="26" t="s">
        <v>31</v>
      </c>
      <c r="L534" s="183">
        <v>3</v>
      </c>
      <c r="M534" s="218">
        <f t="shared" si="19"/>
        <v>390</v>
      </c>
      <c r="N534" s="27"/>
      <c r="O534" s="24" t="s">
        <v>32</v>
      </c>
    </row>
    <row r="535" s="1" customFormat="1" ht="18.75" spans="1:15">
      <c r="A535" s="216">
        <v>530</v>
      </c>
      <c r="B535" s="216" t="s">
        <v>23</v>
      </c>
      <c r="C535" s="216" t="s">
        <v>24</v>
      </c>
      <c r="D535" s="216" t="s">
        <v>25</v>
      </c>
      <c r="E535" s="216" t="s">
        <v>9845</v>
      </c>
      <c r="F535" s="91" t="s">
        <v>10205</v>
      </c>
      <c r="G535" s="91" t="s">
        <v>10303</v>
      </c>
      <c r="H535" s="91" t="s">
        <v>194</v>
      </c>
      <c r="I535" s="183">
        <v>7</v>
      </c>
      <c r="J535" s="91" t="s">
        <v>10205</v>
      </c>
      <c r="K535" s="26" t="s">
        <v>31</v>
      </c>
      <c r="L535" s="183">
        <v>7</v>
      </c>
      <c r="M535" s="218">
        <f t="shared" si="19"/>
        <v>910</v>
      </c>
      <c r="N535" s="27"/>
      <c r="O535" s="24" t="s">
        <v>32</v>
      </c>
    </row>
    <row r="536" s="1" customFormat="1" ht="18.75" spans="1:15">
      <c r="A536" s="216">
        <v>531</v>
      </c>
      <c r="B536" s="216" t="s">
        <v>23</v>
      </c>
      <c r="C536" s="216" t="s">
        <v>24</v>
      </c>
      <c r="D536" s="216" t="s">
        <v>25</v>
      </c>
      <c r="E536" s="216" t="s">
        <v>9845</v>
      </c>
      <c r="F536" s="91" t="s">
        <v>10205</v>
      </c>
      <c r="G536" s="91" t="s">
        <v>10304</v>
      </c>
      <c r="H536" s="91" t="s">
        <v>194</v>
      </c>
      <c r="I536" s="183">
        <v>7</v>
      </c>
      <c r="J536" s="91" t="s">
        <v>10205</v>
      </c>
      <c r="K536" s="26" t="s">
        <v>31</v>
      </c>
      <c r="L536" s="183">
        <v>7</v>
      </c>
      <c r="M536" s="218">
        <f t="shared" si="19"/>
        <v>910</v>
      </c>
      <c r="N536" s="27"/>
      <c r="O536" s="24" t="s">
        <v>32</v>
      </c>
    </row>
    <row r="537" s="1" customFormat="1" ht="18.75" spans="1:15">
      <c r="A537" s="216">
        <v>532</v>
      </c>
      <c r="B537" s="216" t="s">
        <v>23</v>
      </c>
      <c r="C537" s="216" t="s">
        <v>24</v>
      </c>
      <c r="D537" s="216" t="s">
        <v>25</v>
      </c>
      <c r="E537" s="216" t="s">
        <v>9845</v>
      </c>
      <c r="F537" s="91" t="s">
        <v>10205</v>
      </c>
      <c r="G537" s="91" t="s">
        <v>10305</v>
      </c>
      <c r="H537" s="91" t="s">
        <v>194</v>
      </c>
      <c r="I537" s="183">
        <v>4</v>
      </c>
      <c r="J537" s="91" t="s">
        <v>10205</v>
      </c>
      <c r="K537" s="26" t="s">
        <v>31</v>
      </c>
      <c r="L537" s="183">
        <v>4</v>
      </c>
      <c r="M537" s="218">
        <f t="shared" si="19"/>
        <v>520</v>
      </c>
      <c r="N537" s="27"/>
      <c r="O537" s="24" t="s">
        <v>32</v>
      </c>
    </row>
    <row r="538" s="1" customFormat="1" ht="18.75" spans="1:15">
      <c r="A538" s="216">
        <v>533</v>
      </c>
      <c r="B538" s="216" t="s">
        <v>23</v>
      </c>
      <c r="C538" s="216" t="s">
        <v>24</v>
      </c>
      <c r="D538" s="216" t="s">
        <v>25</v>
      </c>
      <c r="E538" s="216" t="s">
        <v>9845</v>
      </c>
      <c r="F538" s="91" t="s">
        <v>10205</v>
      </c>
      <c r="G538" s="91" t="s">
        <v>10306</v>
      </c>
      <c r="H538" s="91" t="s">
        <v>194</v>
      </c>
      <c r="I538" s="183">
        <v>4</v>
      </c>
      <c r="J538" s="91" t="s">
        <v>10205</v>
      </c>
      <c r="K538" s="26" t="s">
        <v>31</v>
      </c>
      <c r="L538" s="183">
        <v>4</v>
      </c>
      <c r="M538" s="218">
        <f t="shared" si="19"/>
        <v>520</v>
      </c>
      <c r="N538" s="27"/>
      <c r="O538" s="24" t="s">
        <v>32</v>
      </c>
    </row>
    <row r="539" s="1" customFormat="1" ht="18.75" spans="1:15">
      <c r="A539" s="216">
        <v>534</v>
      </c>
      <c r="B539" s="216" t="s">
        <v>23</v>
      </c>
      <c r="C539" s="216" t="s">
        <v>24</v>
      </c>
      <c r="D539" s="216" t="s">
        <v>25</v>
      </c>
      <c r="E539" s="216" t="s">
        <v>9845</v>
      </c>
      <c r="F539" s="91" t="s">
        <v>10205</v>
      </c>
      <c r="G539" s="91" t="s">
        <v>10307</v>
      </c>
      <c r="H539" s="91" t="s">
        <v>194</v>
      </c>
      <c r="I539" s="183">
        <v>3</v>
      </c>
      <c r="J539" s="91" t="s">
        <v>10205</v>
      </c>
      <c r="K539" s="26" t="s">
        <v>31</v>
      </c>
      <c r="L539" s="183">
        <v>3</v>
      </c>
      <c r="M539" s="218">
        <f t="shared" si="19"/>
        <v>390</v>
      </c>
      <c r="N539" s="27"/>
      <c r="O539" s="24" t="s">
        <v>32</v>
      </c>
    </row>
    <row r="540" s="1" customFormat="1" ht="18.75" spans="1:15">
      <c r="A540" s="216">
        <v>535</v>
      </c>
      <c r="B540" s="216" t="s">
        <v>23</v>
      </c>
      <c r="C540" s="216" t="s">
        <v>24</v>
      </c>
      <c r="D540" s="216" t="s">
        <v>25</v>
      </c>
      <c r="E540" s="216" t="s">
        <v>9845</v>
      </c>
      <c r="F540" s="91" t="s">
        <v>10205</v>
      </c>
      <c r="G540" s="91" t="s">
        <v>10308</v>
      </c>
      <c r="H540" s="91" t="s">
        <v>194</v>
      </c>
      <c r="I540" s="183">
        <v>3</v>
      </c>
      <c r="J540" s="91" t="s">
        <v>10205</v>
      </c>
      <c r="K540" s="26" t="s">
        <v>31</v>
      </c>
      <c r="L540" s="183">
        <v>3</v>
      </c>
      <c r="M540" s="218">
        <f t="shared" si="19"/>
        <v>390</v>
      </c>
      <c r="N540" s="27"/>
      <c r="O540" s="24" t="s">
        <v>32</v>
      </c>
    </row>
    <row r="541" s="1" customFormat="1" ht="18.75" spans="1:15">
      <c r="A541" s="216">
        <v>536</v>
      </c>
      <c r="B541" s="216" t="s">
        <v>23</v>
      </c>
      <c r="C541" s="216" t="s">
        <v>24</v>
      </c>
      <c r="D541" s="216" t="s">
        <v>25</v>
      </c>
      <c r="E541" s="216" t="s">
        <v>9845</v>
      </c>
      <c r="F541" s="91" t="s">
        <v>10205</v>
      </c>
      <c r="G541" s="91" t="s">
        <v>10309</v>
      </c>
      <c r="H541" s="91" t="s">
        <v>194</v>
      </c>
      <c r="I541" s="183">
        <v>8</v>
      </c>
      <c r="J541" s="91" t="s">
        <v>10205</v>
      </c>
      <c r="K541" s="26" t="s">
        <v>31</v>
      </c>
      <c r="L541" s="183">
        <v>8</v>
      </c>
      <c r="M541" s="218">
        <f t="shared" si="19"/>
        <v>1040</v>
      </c>
      <c r="N541" s="27"/>
      <c r="O541" s="24" t="s">
        <v>32</v>
      </c>
    </row>
    <row r="542" s="1" customFormat="1" ht="18.75" spans="1:15">
      <c r="A542" s="216">
        <v>537</v>
      </c>
      <c r="B542" s="216" t="s">
        <v>23</v>
      </c>
      <c r="C542" s="216" t="s">
        <v>24</v>
      </c>
      <c r="D542" s="216" t="s">
        <v>25</v>
      </c>
      <c r="E542" s="216" t="s">
        <v>9845</v>
      </c>
      <c r="F542" s="91" t="s">
        <v>10205</v>
      </c>
      <c r="G542" s="91" t="s">
        <v>10310</v>
      </c>
      <c r="H542" s="91" t="s">
        <v>194</v>
      </c>
      <c r="I542" s="183">
        <v>4</v>
      </c>
      <c r="J542" s="91" t="s">
        <v>10205</v>
      </c>
      <c r="K542" s="26" t="s">
        <v>31</v>
      </c>
      <c r="L542" s="183">
        <v>4</v>
      </c>
      <c r="M542" s="218">
        <f t="shared" si="19"/>
        <v>520</v>
      </c>
      <c r="N542" s="27"/>
      <c r="O542" s="24" t="s">
        <v>32</v>
      </c>
    </row>
    <row r="543" s="1" customFormat="1" ht="18.75" spans="1:15">
      <c r="A543" s="216">
        <v>538</v>
      </c>
      <c r="B543" s="216" t="s">
        <v>23</v>
      </c>
      <c r="C543" s="216" t="s">
        <v>24</v>
      </c>
      <c r="D543" s="216" t="s">
        <v>25</v>
      </c>
      <c r="E543" s="216" t="s">
        <v>9845</v>
      </c>
      <c r="F543" s="91" t="s">
        <v>10205</v>
      </c>
      <c r="G543" s="91" t="s">
        <v>10311</v>
      </c>
      <c r="H543" s="91" t="s">
        <v>194</v>
      </c>
      <c r="I543" s="183">
        <v>6</v>
      </c>
      <c r="J543" s="91" t="s">
        <v>10205</v>
      </c>
      <c r="K543" s="26" t="s">
        <v>31</v>
      </c>
      <c r="L543" s="183">
        <v>6</v>
      </c>
      <c r="M543" s="218">
        <f t="shared" si="19"/>
        <v>780</v>
      </c>
      <c r="N543" s="27"/>
      <c r="O543" s="24" t="s">
        <v>32</v>
      </c>
    </row>
    <row r="544" s="1" customFormat="1" ht="18.75" spans="1:15">
      <c r="A544" s="216">
        <v>539</v>
      </c>
      <c r="B544" s="216" t="s">
        <v>23</v>
      </c>
      <c r="C544" s="216" t="s">
        <v>24</v>
      </c>
      <c r="D544" s="216" t="s">
        <v>25</v>
      </c>
      <c r="E544" s="216" t="s">
        <v>9845</v>
      </c>
      <c r="F544" s="91" t="s">
        <v>10205</v>
      </c>
      <c r="G544" s="91" t="s">
        <v>10312</v>
      </c>
      <c r="H544" s="91" t="s">
        <v>194</v>
      </c>
      <c r="I544" s="183">
        <v>4</v>
      </c>
      <c r="J544" s="91" t="s">
        <v>10205</v>
      </c>
      <c r="K544" s="26" t="s">
        <v>31</v>
      </c>
      <c r="L544" s="183">
        <v>4</v>
      </c>
      <c r="M544" s="218">
        <f t="shared" si="19"/>
        <v>520</v>
      </c>
      <c r="N544" s="27"/>
      <c r="O544" s="24" t="s">
        <v>32</v>
      </c>
    </row>
    <row r="545" s="1" customFormat="1" ht="18.75" spans="1:15">
      <c r="A545" s="216">
        <v>540</v>
      </c>
      <c r="B545" s="216" t="s">
        <v>23</v>
      </c>
      <c r="C545" s="216" t="s">
        <v>24</v>
      </c>
      <c r="D545" s="216" t="s">
        <v>25</v>
      </c>
      <c r="E545" s="216" t="s">
        <v>9845</v>
      </c>
      <c r="F545" s="91" t="s">
        <v>10205</v>
      </c>
      <c r="G545" s="91" t="s">
        <v>10313</v>
      </c>
      <c r="H545" s="91" t="s">
        <v>194</v>
      </c>
      <c r="I545" s="183">
        <v>2</v>
      </c>
      <c r="J545" s="91" t="s">
        <v>10205</v>
      </c>
      <c r="K545" s="26" t="s">
        <v>31</v>
      </c>
      <c r="L545" s="183">
        <v>2</v>
      </c>
      <c r="M545" s="218">
        <f t="shared" si="19"/>
        <v>260</v>
      </c>
      <c r="N545" s="27"/>
      <c r="O545" s="24" t="s">
        <v>32</v>
      </c>
    </row>
    <row r="546" s="1" customFormat="1" ht="18.75" spans="1:15">
      <c r="A546" s="216">
        <v>541</v>
      </c>
      <c r="B546" s="216" t="s">
        <v>23</v>
      </c>
      <c r="C546" s="216" t="s">
        <v>24</v>
      </c>
      <c r="D546" s="216" t="s">
        <v>25</v>
      </c>
      <c r="E546" s="216" t="s">
        <v>9845</v>
      </c>
      <c r="F546" s="91" t="s">
        <v>10205</v>
      </c>
      <c r="G546" s="91" t="s">
        <v>10314</v>
      </c>
      <c r="H546" s="91" t="s">
        <v>194</v>
      </c>
      <c r="I546" s="183">
        <v>5</v>
      </c>
      <c r="J546" s="91" t="s">
        <v>10205</v>
      </c>
      <c r="K546" s="26" t="s">
        <v>31</v>
      </c>
      <c r="L546" s="183">
        <v>5</v>
      </c>
      <c r="M546" s="218">
        <f t="shared" si="19"/>
        <v>650</v>
      </c>
      <c r="N546" s="27"/>
      <c r="O546" s="24" t="s">
        <v>32</v>
      </c>
    </row>
    <row r="547" s="1" customFormat="1" ht="18.75" spans="1:15">
      <c r="A547" s="216">
        <v>542</v>
      </c>
      <c r="B547" s="216" t="s">
        <v>23</v>
      </c>
      <c r="C547" s="216" t="s">
        <v>24</v>
      </c>
      <c r="D547" s="216" t="s">
        <v>25</v>
      </c>
      <c r="E547" s="216" t="s">
        <v>9845</v>
      </c>
      <c r="F547" s="91" t="s">
        <v>10205</v>
      </c>
      <c r="G547" s="91" t="s">
        <v>10315</v>
      </c>
      <c r="H547" s="91" t="s">
        <v>194</v>
      </c>
      <c r="I547" s="183">
        <v>3</v>
      </c>
      <c r="J547" s="91" t="s">
        <v>10205</v>
      </c>
      <c r="K547" s="26" t="s">
        <v>31</v>
      </c>
      <c r="L547" s="183">
        <v>3</v>
      </c>
      <c r="M547" s="218">
        <f t="shared" si="19"/>
        <v>390</v>
      </c>
      <c r="N547" s="27"/>
      <c r="O547" s="24" t="s">
        <v>32</v>
      </c>
    </row>
    <row r="548" s="1" customFormat="1" ht="18.75" spans="1:15">
      <c r="A548" s="216">
        <v>543</v>
      </c>
      <c r="B548" s="216" t="s">
        <v>23</v>
      </c>
      <c r="C548" s="216" t="s">
        <v>24</v>
      </c>
      <c r="D548" s="216" t="s">
        <v>25</v>
      </c>
      <c r="E548" s="216" t="s">
        <v>9845</v>
      </c>
      <c r="F548" s="91" t="s">
        <v>10205</v>
      </c>
      <c r="G548" s="91" t="s">
        <v>10316</v>
      </c>
      <c r="H548" s="91" t="s">
        <v>194</v>
      </c>
      <c r="I548" s="183">
        <v>7</v>
      </c>
      <c r="J548" s="91" t="s">
        <v>10205</v>
      </c>
      <c r="K548" s="26" t="s">
        <v>31</v>
      </c>
      <c r="L548" s="183">
        <v>7</v>
      </c>
      <c r="M548" s="218">
        <f t="shared" si="19"/>
        <v>910</v>
      </c>
      <c r="N548" s="27"/>
      <c r="O548" s="24" t="s">
        <v>32</v>
      </c>
    </row>
    <row r="549" s="1" customFormat="1" ht="18.75" spans="1:15">
      <c r="A549" s="216">
        <v>544</v>
      </c>
      <c r="B549" s="216" t="s">
        <v>23</v>
      </c>
      <c r="C549" s="216" t="s">
        <v>24</v>
      </c>
      <c r="D549" s="216" t="s">
        <v>25</v>
      </c>
      <c r="E549" s="216" t="s">
        <v>9845</v>
      </c>
      <c r="F549" s="91" t="s">
        <v>10205</v>
      </c>
      <c r="G549" s="91" t="s">
        <v>10317</v>
      </c>
      <c r="H549" s="91" t="s">
        <v>194</v>
      </c>
      <c r="I549" s="183">
        <v>3</v>
      </c>
      <c r="J549" s="91" t="s">
        <v>10205</v>
      </c>
      <c r="K549" s="26" t="s">
        <v>31</v>
      </c>
      <c r="L549" s="183">
        <v>3</v>
      </c>
      <c r="M549" s="218">
        <f t="shared" si="19"/>
        <v>390</v>
      </c>
      <c r="N549" s="27"/>
      <c r="O549" s="24" t="s">
        <v>32</v>
      </c>
    </row>
    <row r="550" s="1" customFormat="1" ht="18.75" spans="1:15">
      <c r="A550" s="216">
        <v>545</v>
      </c>
      <c r="B550" s="216" t="s">
        <v>23</v>
      </c>
      <c r="C550" s="216" t="s">
        <v>24</v>
      </c>
      <c r="D550" s="216" t="s">
        <v>25</v>
      </c>
      <c r="E550" s="216" t="s">
        <v>9845</v>
      </c>
      <c r="F550" s="91" t="s">
        <v>10205</v>
      </c>
      <c r="G550" s="91" t="s">
        <v>10318</v>
      </c>
      <c r="H550" s="91" t="s">
        <v>194</v>
      </c>
      <c r="I550" s="183">
        <v>4</v>
      </c>
      <c r="J550" s="91" t="s">
        <v>10205</v>
      </c>
      <c r="K550" s="26" t="s">
        <v>31</v>
      </c>
      <c r="L550" s="183">
        <v>4</v>
      </c>
      <c r="M550" s="218">
        <f t="shared" si="19"/>
        <v>520</v>
      </c>
      <c r="N550" s="27"/>
      <c r="O550" s="24" t="s">
        <v>32</v>
      </c>
    </row>
    <row r="551" s="1" customFormat="1" ht="18.75" spans="1:15">
      <c r="A551" s="216">
        <v>546</v>
      </c>
      <c r="B551" s="216" t="s">
        <v>23</v>
      </c>
      <c r="C551" s="216" t="s">
        <v>24</v>
      </c>
      <c r="D551" s="216" t="s">
        <v>25</v>
      </c>
      <c r="E551" s="216" t="s">
        <v>9845</v>
      </c>
      <c r="F551" s="91" t="s">
        <v>10205</v>
      </c>
      <c r="G551" s="91" t="s">
        <v>10319</v>
      </c>
      <c r="H551" s="91" t="s">
        <v>194</v>
      </c>
      <c r="I551" s="183">
        <v>5</v>
      </c>
      <c r="J551" s="91" t="s">
        <v>10205</v>
      </c>
      <c r="K551" s="26" t="s">
        <v>31</v>
      </c>
      <c r="L551" s="183">
        <v>5</v>
      </c>
      <c r="M551" s="218">
        <f t="shared" si="19"/>
        <v>650</v>
      </c>
      <c r="N551" s="27"/>
      <c r="O551" s="24" t="s">
        <v>32</v>
      </c>
    </row>
    <row r="552" s="1" customFormat="1" ht="18.75" spans="1:15">
      <c r="A552" s="216">
        <v>547</v>
      </c>
      <c r="B552" s="216" t="s">
        <v>23</v>
      </c>
      <c r="C552" s="216" t="s">
        <v>24</v>
      </c>
      <c r="D552" s="216" t="s">
        <v>25</v>
      </c>
      <c r="E552" s="216" t="s">
        <v>9845</v>
      </c>
      <c r="F552" s="91" t="s">
        <v>10205</v>
      </c>
      <c r="G552" s="91" t="s">
        <v>10320</v>
      </c>
      <c r="H552" s="91" t="s">
        <v>194</v>
      </c>
      <c r="I552" s="183">
        <v>4</v>
      </c>
      <c r="J552" s="91" t="s">
        <v>10205</v>
      </c>
      <c r="K552" s="26" t="s">
        <v>31</v>
      </c>
      <c r="L552" s="183">
        <v>4</v>
      </c>
      <c r="M552" s="218">
        <f t="shared" si="19"/>
        <v>520</v>
      </c>
      <c r="N552" s="27"/>
      <c r="O552" s="24" t="s">
        <v>32</v>
      </c>
    </row>
    <row r="553" s="1" customFormat="1" ht="18.75" spans="1:15">
      <c r="A553" s="216">
        <v>548</v>
      </c>
      <c r="B553" s="216" t="s">
        <v>23</v>
      </c>
      <c r="C553" s="216" t="s">
        <v>24</v>
      </c>
      <c r="D553" s="216" t="s">
        <v>25</v>
      </c>
      <c r="E553" s="220" t="s">
        <v>9989</v>
      </c>
      <c r="F553" s="91" t="s">
        <v>10205</v>
      </c>
      <c r="G553" s="91" t="s">
        <v>10321</v>
      </c>
      <c r="H553" s="91" t="s">
        <v>194</v>
      </c>
      <c r="I553" s="183">
        <v>5</v>
      </c>
      <c r="J553" s="91" t="s">
        <v>10205</v>
      </c>
      <c r="K553" s="26" t="s">
        <v>31</v>
      </c>
      <c r="L553" s="183">
        <v>5</v>
      </c>
      <c r="M553" s="218">
        <f t="shared" si="19"/>
        <v>650</v>
      </c>
      <c r="N553" s="23" t="s">
        <v>9991</v>
      </c>
      <c r="O553" s="24" t="s">
        <v>32</v>
      </c>
    </row>
    <row r="554" s="1" customFormat="1" ht="18.75" spans="1:15">
      <c r="A554" s="216">
        <v>549</v>
      </c>
      <c r="B554" s="216" t="s">
        <v>23</v>
      </c>
      <c r="C554" s="216" t="s">
        <v>24</v>
      </c>
      <c r="D554" s="216" t="s">
        <v>25</v>
      </c>
      <c r="E554" s="216" t="s">
        <v>9845</v>
      </c>
      <c r="F554" s="91" t="s">
        <v>10205</v>
      </c>
      <c r="G554" s="91" t="s">
        <v>10322</v>
      </c>
      <c r="H554" s="91" t="s">
        <v>194</v>
      </c>
      <c r="I554" s="183">
        <v>6</v>
      </c>
      <c r="J554" s="91" t="s">
        <v>10205</v>
      </c>
      <c r="K554" s="26" t="s">
        <v>31</v>
      </c>
      <c r="L554" s="183">
        <v>6</v>
      </c>
      <c r="M554" s="218">
        <f t="shared" si="19"/>
        <v>780</v>
      </c>
      <c r="N554" s="27"/>
      <c r="O554" s="24" t="s">
        <v>32</v>
      </c>
    </row>
    <row r="555" s="1" customFormat="1" ht="18.75" spans="1:15">
      <c r="A555" s="216">
        <v>550</v>
      </c>
      <c r="B555" s="216" t="s">
        <v>23</v>
      </c>
      <c r="C555" s="216" t="s">
        <v>24</v>
      </c>
      <c r="D555" s="216" t="s">
        <v>25</v>
      </c>
      <c r="E555" s="220" t="s">
        <v>9989</v>
      </c>
      <c r="F555" s="91" t="s">
        <v>10205</v>
      </c>
      <c r="G555" s="91" t="s">
        <v>10323</v>
      </c>
      <c r="H555" s="91" t="s">
        <v>194</v>
      </c>
      <c r="I555" s="183">
        <v>3</v>
      </c>
      <c r="J555" s="91" t="s">
        <v>10205</v>
      </c>
      <c r="K555" s="26" t="s">
        <v>31</v>
      </c>
      <c r="L555" s="183">
        <v>3</v>
      </c>
      <c r="M555" s="218">
        <f t="shared" si="19"/>
        <v>390</v>
      </c>
      <c r="N555" s="23" t="s">
        <v>9991</v>
      </c>
      <c r="O555" s="24" t="s">
        <v>32</v>
      </c>
    </row>
    <row r="556" s="1" customFormat="1" ht="18.75" spans="1:15">
      <c r="A556" s="216">
        <v>551</v>
      </c>
      <c r="B556" s="216" t="s">
        <v>23</v>
      </c>
      <c r="C556" s="216" t="s">
        <v>24</v>
      </c>
      <c r="D556" s="216" t="s">
        <v>25</v>
      </c>
      <c r="E556" s="216" t="s">
        <v>9845</v>
      </c>
      <c r="F556" s="91" t="s">
        <v>10205</v>
      </c>
      <c r="G556" s="91" t="s">
        <v>10324</v>
      </c>
      <c r="H556" s="91" t="s">
        <v>194</v>
      </c>
      <c r="I556" s="183">
        <v>4</v>
      </c>
      <c r="J556" s="91" t="s">
        <v>10205</v>
      </c>
      <c r="K556" s="26" t="s">
        <v>31</v>
      </c>
      <c r="L556" s="183">
        <v>4</v>
      </c>
      <c r="M556" s="218">
        <f t="shared" si="19"/>
        <v>520</v>
      </c>
      <c r="N556" s="27"/>
      <c r="O556" s="24" t="s">
        <v>32</v>
      </c>
    </row>
    <row r="557" s="1" customFormat="1" ht="18.75" spans="1:15">
      <c r="A557" s="216">
        <v>552</v>
      </c>
      <c r="B557" s="216" t="s">
        <v>23</v>
      </c>
      <c r="C557" s="216" t="s">
        <v>24</v>
      </c>
      <c r="D557" s="216" t="s">
        <v>25</v>
      </c>
      <c r="E557" s="220" t="s">
        <v>9989</v>
      </c>
      <c r="F557" s="91" t="s">
        <v>10205</v>
      </c>
      <c r="G557" s="91" t="s">
        <v>6741</v>
      </c>
      <c r="H557" s="91" t="s">
        <v>194</v>
      </c>
      <c r="I557" s="183">
        <v>5</v>
      </c>
      <c r="J557" s="91" t="s">
        <v>10205</v>
      </c>
      <c r="K557" s="26" t="s">
        <v>31</v>
      </c>
      <c r="L557" s="183">
        <v>5</v>
      </c>
      <c r="M557" s="218">
        <f t="shared" si="19"/>
        <v>650</v>
      </c>
      <c r="N557" s="23" t="s">
        <v>9991</v>
      </c>
      <c r="O557" s="24" t="s">
        <v>32</v>
      </c>
    </row>
    <row r="558" s="1" customFormat="1" ht="18.75" spans="1:15">
      <c r="A558" s="216">
        <v>553</v>
      </c>
      <c r="B558" s="216" t="s">
        <v>23</v>
      </c>
      <c r="C558" s="216" t="s">
        <v>24</v>
      </c>
      <c r="D558" s="216" t="s">
        <v>25</v>
      </c>
      <c r="E558" s="220" t="s">
        <v>9989</v>
      </c>
      <c r="F558" s="91" t="s">
        <v>10205</v>
      </c>
      <c r="G558" s="91" t="s">
        <v>10325</v>
      </c>
      <c r="H558" s="91" t="s">
        <v>194</v>
      </c>
      <c r="I558" s="183">
        <v>4</v>
      </c>
      <c r="J558" s="91" t="s">
        <v>10205</v>
      </c>
      <c r="K558" s="26" t="s">
        <v>31</v>
      </c>
      <c r="L558" s="183">
        <v>4</v>
      </c>
      <c r="M558" s="218">
        <f t="shared" si="19"/>
        <v>520</v>
      </c>
      <c r="N558" s="23" t="s">
        <v>9991</v>
      </c>
      <c r="O558" s="24" t="s">
        <v>32</v>
      </c>
    </row>
    <row r="559" s="1" customFormat="1" ht="18.75" spans="1:15">
      <c r="A559" s="216">
        <v>554</v>
      </c>
      <c r="B559" s="216" t="s">
        <v>23</v>
      </c>
      <c r="C559" s="216" t="s">
        <v>24</v>
      </c>
      <c r="D559" s="216" t="s">
        <v>25</v>
      </c>
      <c r="E559" s="216" t="s">
        <v>9845</v>
      </c>
      <c r="F559" s="91" t="s">
        <v>10205</v>
      </c>
      <c r="G559" s="91" t="s">
        <v>10326</v>
      </c>
      <c r="H559" s="91" t="s">
        <v>194</v>
      </c>
      <c r="I559" s="183">
        <v>5</v>
      </c>
      <c r="J559" s="91" t="s">
        <v>10205</v>
      </c>
      <c r="K559" s="26" t="s">
        <v>31</v>
      </c>
      <c r="L559" s="183">
        <v>5</v>
      </c>
      <c r="M559" s="218">
        <f t="shared" si="19"/>
        <v>650</v>
      </c>
      <c r="N559" s="27"/>
      <c r="O559" s="24" t="s">
        <v>32</v>
      </c>
    </row>
    <row r="560" s="1" customFormat="1" ht="18.75" spans="1:15">
      <c r="A560" s="216">
        <v>555</v>
      </c>
      <c r="B560" s="216" t="s">
        <v>23</v>
      </c>
      <c r="C560" s="216" t="s">
        <v>24</v>
      </c>
      <c r="D560" s="216" t="s">
        <v>25</v>
      </c>
      <c r="E560" s="216" t="s">
        <v>9845</v>
      </c>
      <c r="F560" s="91" t="s">
        <v>10205</v>
      </c>
      <c r="G560" s="91" t="s">
        <v>10327</v>
      </c>
      <c r="H560" s="91" t="s">
        <v>194</v>
      </c>
      <c r="I560" s="183">
        <v>5</v>
      </c>
      <c r="J560" s="91" t="s">
        <v>10205</v>
      </c>
      <c r="K560" s="26" t="s">
        <v>31</v>
      </c>
      <c r="L560" s="183">
        <v>5</v>
      </c>
      <c r="M560" s="218">
        <f t="shared" si="19"/>
        <v>650</v>
      </c>
      <c r="N560" s="27"/>
      <c r="O560" s="24" t="s">
        <v>32</v>
      </c>
    </row>
    <row r="561" s="1" customFormat="1" ht="18.75" spans="1:15">
      <c r="A561" s="216">
        <v>556</v>
      </c>
      <c r="B561" s="216" t="s">
        <v>23</v>
      </c>
      <c r="C561" s="216" t="s">
        <v>24</v>
      </c>
      <c r="D561" s="216" t="s">
        <v>25</v>
      </c>
      <c r="E561" s="216" t="s">
        <v>9845</v>
      </c>
      <c r="F561" s="91" t="s">
        <v>10205</v>
      </c>
      <c r="G561" s="91" t="s">
        <v>6036</v>
      </c>
      <c r="H561" s="91" t="s">
        <v>194</v>
      </c>
      <c r="I561" s="183">
        <v>3</v>
      </c>
      <c r="J561" s="91" t="s">
        <v>10205</v>
      </c>
      <c r="K561" s="26" t="s">
        <v>31</v>
      </c>
      <c r="L561" s="183">
        <v>3</v>
      </c>
      <c r="M561" s="218">
        <f t="shared" si="19"/>
        <v>390</v>
      </c>
      <c r="N561" s="27"/>
      <c r="O561" s="24" t="s">
        <v>32</v>
      </c>
    </row>
    <row r="562" s="1" customFormat="1" ht="18.75" spans="1:15">
      <c r="A562" s="216">
        <v>557</v>
      </c>
      <c r="B562" s="216" t="s">
        <v>23</v>
      </c>
      <c r="C562" s="216" t="s">
        <v>24</v>
      </c>
      <c r="D562" s="216" t="s">
        <v>25</v>
      </c>
      <c r="E562" s="216" t="s">
        <v>9845</v>
      </c>
      <c r="F562" s="91" t="s">
        <v>10205</v>
      </c>
      <c r="G562" s="91" t="s">
        <v>10328</v>
      </c>
      <c r="H562" s="91" t="s">
        <v>194</v>
      </c>
      <c r="I562" s="183">
        <v>4</v>
      </c>
      <c r="J562" s="91" t="s">
        <v>10205</v>
      </c>
      <c r="K562" s="26" t="s">
        <v>31</v>
      </c>
      <c r="L562" s="183">
        <v>4</v>
      </c>
      <c r="M562" s="218">
        <f t="shared" si="19"/>
        <v>520</v>
      </c>
      <c r="N562" s="27"/>
      <c r="O562" s="24" t="s">
        <v>32</v>
      </c>
    </row>
    <row r="563" s="1" customFormat="1" ht="18.75" spans="1:15">
      <c r="A563" s="216">
        <v>558</v>
      </c>
      <c r="B563" s="216" t="s">
        <v>23</v>
      </c>
      <c r="C563" s="216" t="s">
        <v>24</v>
      </c>
      <c r="D563" s="216" t="s">
        <v>25</v>
      </c>
      <c r="E563" s="216" t="s">
        <v>9845</v>
      </c>
      <c r="F563" s="91" t="s">
        <v>10205</v>
      </c>
      <c r="G563" s="91" t="s">
        <v>10329</v>
      </c>
      <c r="H563" s="91" t="s">
        <v>194</v>
      </c>
      <c r="I563" s="183">
        <v>4</v>
      </c>
      <c r="J563" s="91" t="s">
        <v>10205</v>
      </c>
      <c r="K563" s="26" t="s">
        <v>31</v>
      </c>
      <c r="L563" s="183">
        <v>4</v>
      </c>
      <c r="M563" s="218">
        <f t="shared" si="19"/>
        <v>520</v>
      </c>
      <c r="N563" s="27"/>
      <c r="O563" s="24" t="s">
        <v>32</v>
      </c>
    </row>
    <row r="564" s="1" customFormat="1" ht="18.75" spans="1:15">
      <c r="A564" s="216">
        <v>559</v>
      </c>
      <c r="B564" s="216" t="s">
        <v>23</v>
      </c>
      <c r="C564" s="216" t="s">
        <v>24</v>
      </c>
      <c r="D564" s="216" t="s">
        <v>25</v>
      </c>
      <c r="E564" s="220" t="s">
        <v>9989</v>
      </c>
      <c r="F564" s="91" t="s">
        <v>10205</v>
      </c>
      <c r="G564" s="91" t="s">
        <v>10330</v>
      </c>
      <c r="H564" s="91" t="s">
        <v>194</v>
      </c>
      <c r="I564" s="183">
        <v>1</v>
      </c>
      <c r="J564" s="91" t="s">
        <v>10205</v>
      </c>
      <c r="K564" s="26" t="s">
        <v>31</v>
      </c>
      <c r="L564" s="183">
        <v>1</v>
      </c>
      <c r="M564" s="218">
        <f t="shared" si="19"/>
        <v>130</v>
      </c>
      <c r="N564" s="23" t="s">
        <v>9991</v>
      </c>
      <c r="O564" s="24" t="s">
        <v>32</v>
      </c>
    </row>
    <row r="565" s="1" customFormat="1" ht="18.75" spans="1:15">
      <c r="A565" s="216">
        <v>560</v>
      </c>
      <c r="B565" s="216" t="s">
        <v>23</v>
      </c>
      <c r="C565" s="216" t="s">
        <v>24</v>
      </c>
      <c r="D565" s="216" t="s">
        <v>25</v>
      </c>
      <c r="E565" s="216" t="s">
        <v>9845</v>
      </c>
      <c r="F565" s="91" t="s">
        <v>10205</v>
      </c>
      <c r="G565" s="91" t="s">
        <v>10331</v>
      </c>
      <c r="H565" s="91" t="s">
        <v>194</v>
      </c>
      <c r="I565" s="183">
        <v>3</v>
      </c>
      <c r="J565" s="91" t="s">
        <v>10205</v>
      </c>
      <c r="K565" s="26" t="s">
        <v>31</v>
      </c>
      <c r="L565" s="183">
        <v>3</v>
      </c>
      <c r="M565" s="218">
        <f t="shared" si="19"/>
        <v>390</v>
      </c>
      <c r="N565" s="27"/>
      <c r="O565" s="24" t="s">
        <v>32</v>
      </c>
    </row>
    <row r="566" s="1" customFormat="1" ht="18.75" spans="1:15">
      <c r="A566" s="216">
        <v>561</v>
      </c>
      <c r="B566" s="216" t="s">
        <v>23</v>
      </c>
      <c r="C566" s="216" t="s">
        <v>24</v>
      </c>
      <c r="D566" s="216" t="s">
        <v>25</v>
      </c>
      <c r="E566" s="216" t="s">
        <v>9845</v>
      </c>
      <c r="F566" s="91" t="s">
        <v>10205</v>
      </c>
      <c r="G566" s="91" t="s">
        <v>9915</v>
      </c>
      <c r="H566" s="91" t="s">
        <v>194</v>
      </c>
      <c r="I566" s="183">
        <v>3</v>
      </c>
      <c r="J566" s="91" t="s">
        <v>10205</v>
      </c>
      <c r="K566" s="26" t="s">
        <v>31</v>
      </c>
      <c r="L566" s="183">
        <v>3</v>
      </c>
      <c r="M566" s="218">
        <f t="shared" si="19"/>
        <v>390</v>
      </c>
      <c r="N566" s="27"/>
      <c r="O566" s="24" t="s">
        <v>32</v>
      </c>
    </row>
    <row r="567" s="1" customFormat="1" ht="18.75" spans="1:15">
      <c r="A567" s="216">
        <v>562</v>
      </c>
      <c r="B567" s="216" t="s">
        <v>23</v>
      </c>
      <c r="C567" s="216" t="s">
        <v>24</v>
      </c>
      <c r="D567" s="216" t="s">
        <v>25</v>
      </c>
      <c r="E567" s="216" t="s">
        <v>9845</v>
      </c>
      <c r="F567" s="91" t="s">
        <v>10205</v>
      </c>
      <c r="G567" s="91" t="s">
        <v>10332</v>
      </c>
      <c r="H567" s="91" t="s">
        <v>194</v>
      </c>
      <c r="I567" s="183">
        <v>5</v>
      </c>
      <c r="J567" s="91" t="s">
        <v>10205</v>
      </c>
      <c r="K567" s="26" t="s">
        <v>31</v>
      </c>
      <c r="L567" s="183">
        <v>5</v>
      </c>
      <c r="M567" s="218">
        <f t="shared" si="19"/>
        <v>650</v>
      </c>
      <c r="N567" s="27"/>
      <c r="O567" s="24" t="s">
        <v>32</v>
      </c>
    </row>
    <row r="568" s="1" customFormat="1" ht="18.75" spans="1:15">
      <c r="A568" s="216">
        <v>563</v>
      </c>
      <c r="B568" s="216" t="s">
        <v>23</v>
      </c>
      <c r="C568" s="216" t="s">
        <v>24</v>
      </c>
      <c r="D568" s="216" t="s">
        <v>25</v>
      </c>
      <c r="E568" s="216" t="s">
        <v>9845</v>
      </c>
      <c r="F568" s="91" t="s">
        <v>10205</v>
      </c>
      <c r="G568" s="91" t="s">
        <v>10333</v>
      </c>
      <c r="H568" s="91" t="s">
        <v>194</v>
      </c>
      <c r="I568" s="183">
        <v>5</v>
      </c>
      <c r="J568" s="91" t="s">
        <v>10205</v>
      </c>
      <c r="K568" s="26" t="s">
        <v>31</v>
      </c>
      <c r="L568" s="183">
        <v>5</v>
      </c>
      <c r="M568" s="218">
        <f t="shared" ref="M568:M631" si="20">L568*130</f>
        <v>650</v>
      </c>
      <c r="N568" s="27"/>
      <c r="O568" s="24" t="s">
        <v>32</v>
      </c>
    </row>
    <row r="569" s="1" customFormat="1" ht="18.75" spans="1:15">
      <c r="A569" s="216">
        <v>564</v>
      </c>
      <c r="B569" s="216" t="s">
        <v>23</v>
      </c>
      <c r="C569" s="216" t="s">
        <v>24</v>
      </c>
      <c r="D569" s="216" t="s">
        <v>25</v>
      </c>
      <c r="E569" s="216" t="s">
        <v>9845</v>
      </c>
      <c r="F569" s="91" t="s">
        <v>10205</v>
      </c>
      <c r="G569" s="91" t="s">
        <v>10334</v>
      </c>
      <c r="H569" s="91" t="s">
        <v>194</v>
      </c>
      <c r="I569" s="183">
        <v>2</v>
      </c>
      <c r="J569" s="91" t="s">
        <v>10205</v>
      </c>
      <c r="K569" s="26" t="s">
        <v>31</v>
      </c>
      <c r="L569" s="183">
        <v>2</v>
      </c>
      <c r="M569" s="218">
        <f t="shared" si="20"/>
        <v>260</v>
      </c>
      <c r="N569" s="104"/>
      <c r="O569" s="24" t="s">
        <v>32</v>
      </c>
    </row>
    <row r="570" s="1" customFormat="1" ht="18.75" spans="1:15">
      <c r="A570" s="216">
        <v>565</v>
      </c>
      <c r="B570" s="216" t="s">
        <v>23</v>
      </c>
      <c r="C570" s="216" t="s">
        <v>24</v>
      </c>
      <c r="D570" s="216" t="s">
        <v>25</v>
      </c>
      <c r="E570" s="216" t="s">
        <v>9845</v>
      </c>
      <c r="F570" s="91" t="s">
        <v>10205</v>
      </c>
      <c r="G570" s="91" t="s">
        <v>10335</v>
      </c>
      <c r="H570" s="91" t="s">
        <v>194</v>
      </c>
      <c r="I570" s="183">
        <v>4</v>
      </c>
      <c r="J570" s="91" t="s">
        <v>10205</v>
      </c>
      <c r="K570" s="26" t="s">
        <v>31</v>
      </c>
      <c r="L570" s="183">
        <v>4</v>
      </c>
      <c r="M570" s="218">
        <f t="shared" si="20"/>
        <v>520</v>
      </c>
      <c r="N570" s="27"/>
      <c r="O570" s="24" t="s">
        <v>32</v>
      </c>
    </row>
    <row r="571" s="1" customFormat="1" ht="18.75" spans="1:15">
      <c r="A571" s="216">
        <v>566</v>
      </c>
      <c r="B571" s="216" t="s">
        <v>23</v>
      </c>
      <c r="C571" s="216" t="s">
        <v>24</v>
      </c>
      <c r="D571" s="216" t="s">
        <v>25</v>
      </c>
      <c r="E571" s="216" t="s">
        <v>9845</v>
      </c>
      <c r="F571" s="91" t="s">
        <v>10205</v>
      </c>
      <c r="G571" s="91" t="s">
        <v>10336</v>
      </c>
      <c r="H571" s="91" t="s">
        <v>194</v>
      </c>
      <c r="I571" s="183">
        <v>6</v>
      </c>
      <c r="J571" s="91" t="s">
        <v>10205</v>
      </c>
      <c r="K571" s="26" t="s">
        <v>31</v>
      </c>
      <c r="L571" s="183">
        <v>6</v>
      </c>
      <c r="M571" s="218">
        <f t="shared" si="20"/>
        <v>780</v>
      </c>
      <c r="N571" s="27"/>
      <c r="O571" s="24" t="s">
        <v>32</v>
      </c>
    </row>
    <row r="572" s="1" customFormat="1" ht="18.75" spans="1:15">
      <c r="A572" s="216">
        <v>567</v>
      </c>
      <c r="B572" s="216" t="s">
        <v>23</v>
      </c>
      <c r="C572" s="216" t="s">
        <v>24</v>
      </c>
      <c r="D572" s="216" t="s">
        <v>25</v>
      </c>
      <c r="E572" s="216" t="s">
        <v>9845</v>
      </c>
      <c r="F572" s="91" t="s">
        <v>10205</v>
      </c>
      <c r="G572" s="91" t="s">
        <v>10337</v>
      </c>
      <c r="H572" s="91" t="s">
        <v>194</v>
      </c>
      <c r="I572" s="183">
        <v>3</v>
      </c>
      <c r="J572" s="91" t="s">
        <v>10205</v>
      </c>
      <c r="K572" s="26" t="s">
        <v>31</v>
      </c>
      <c r="L572" s="183">
        <v>3</v>
      </c>
      <c r="M572" s="218">
        <f t="shared" si="20"/>
        <v>390</v>
      </c>
      <c r="N572" s="27"/>
      <c r="O572" s="24" t="s">
        <v>32</v>
      </c>
    </row>
    <row r="573" s="1" customFormat="1" ht="18.75" spans="1:15">
      <c r="A573" s="216">
        <v>568</v>
      </c>
      <c r="B573" s="216" t="s">
        <v>23</v>
      </c>
      <c r="C573" s="216" t="s">
        <v>24</v>
      </c>
      <c r="D573" s="216" t="s">
        <v>25</v>
      </c>
      <c r="E573" s="216" t="s">
        <v>9845</v>
      </c>
      <c r="F573" s="91" t="s">
        <v>10205</v>
      </c>
      <c r="G573" s="91" t="s">
        <v>10338</v>
      </c>
      <c r="H573" s="91" t="s">
        <v>194</v>
      </c>
      <c r="I573" s="183">
        <v>5</v>
      </c>
      <c r="J573" s="91" t="s">
        <v>10205</v>
      </c>
      <c r="K573" s="26" t="s">
        <v>31</v>
      </c>
      <c r="L573" s="183">
        <v>5</v>
      </c>
      <c r="M573" s="218">
        <f t="shared" si="20"/>
        <v>650</v>
      </c>
      <c r="N573" s="27"/>
      <c r="O573" s="24" t="s">
        <v>32</v>
      </c>
    </row>
    <row r="574" s="1" customFormat="1" ht="18.75" spans="1:15">
      <c r="A574" s="216">
        <v>569</v>
      </c>
      <c r="B574" s="216" t="s">
        <v>23</v>
      </c>
      <c r="C574" s="216" t="s">
        <v>24</v>
      </c>
      <c r="D574" s="216" t="s">
        <v>25</v>
      </c>
      <c r="E574" s="216" t="s">
        <v>9845</v>
      </c>
      <c r="F574" s="91" t="s">
        <v>10205</v>
      </c>
      <c r="G574" s="91" t="s">
        <v>10339</v>
      </c>
      <c r="H574" s="91" t="s">
        <v>194</v>
      </c>
      <c r="I574" s="183">
        <v>5</v>
      </c>
      <c r="J574" s="91" t="s">
        <v>10205</v>
      </c>
      <c r="K574" s="26" t="s">
        <v>31</v>
      </c>
      <c r="L574" s="183">
        <v>5</v>
      </c>
      <c r="M574" s="218">
        <f t="shared" si="20"/>
        <v>650</v>
      </c>
      <c r="N574" s="27"/>
      <c r="O574" s="24" t="s">
        <v>32</v>
      </c>
    </row>
    <row r="575" s="1" customFormat="1" ht="18.75" spans="1:15">
      <c r="A575" s="216">
        <v>570</v>
      </c>
      <c r="B575" s="216" t="s">
        <v>23</v>
      </c>
      <c r="C575" s="216" t="s">
        <v>24</v>
      </c>
      <c r="D575" s="216" t="s">
        <v>25</v>
      </c>
      <c r="E575" s="216" t="s">
        <v>9845</v>
      </c>
      <c r="F575" s="91" t="s">
        <v>10205</v>
      </c>
      <c r="G575" s="91" t="s">
        <v>10340</v>
      </c>
      <c r="H575" s="91" t="s">
        <v>194</v>
      </c>
      <c r="I575" s="183">
        <v>4</v>
      </c>
      <c r="J575" s="91" t="s">
        <v>10205</v>
      </c>
      <c r="K575" s="26" t="s">
        <v>31</v>
      </c>
      <c r="L575" s="183">
        <v>4</v>
      </c>
      <c r="M575" s="218">
        <f t="shared" si="20"/>
        <v>520</v>
      </c>
      <c r="N575" s="27"/>
      <c r="O575" s="24" t="s">
        <v>32</v>
      </c>
    </row>
    <row r="576" s="1" customFormat="1" ht="18.75" spans="1:15">
      <c r="A576" s="216">
        <v>571</v>
      </c>
      <c r="B576" s="216" t="s">
        <v>23</v>
      </c>
      <c r="C576" s="216" t="s">
        <v>24</v>
      </c>
      <c r="D576" s="216" t="s">
        <v>25</v>
      </c>
      <c r="E576" s="216" t="s">
        <v>9845</v>
      </c>
      <c r="F576" s="91" t="s">
        <v>10205</v>
      </c>
      <c r="G576" s="91" t="s">
        <v>9387</v>
      </c>
      <c r="H576" s="91" t="s">
        <v>194</v>
      </c>
      <c r="I576" s="183">
        <v>4</v>
      </c>
      <c r="J576" s="91" t="s">
        <v>10205</v>
      </c>
      <c r="K576" s="26" t="s">
        <v>31</v>
      </c>
      <c r="L576" s="183">
        <v>4</v>
      </c>
      <c r="M576" s="218">
        <f t="shared" si="20"/>
        <v>520</v>
      </c>
      <c r="N576" s="27"/>
      <c r="O576" s="24" t="s">
        <v>32</v>
      </c>
    </row>
    <row r="577" s="1" customFormat="1" ht="18.75" spans="1:15">
      <c r="A577" s="216">
        <v>572</v>
      </c>
      <c r="B577" s="216" t="s">
        <v>23</v>
      </c>
      <c r="C577" s="216" t="s">
        <v>24</v>
      </c>
      <c r="D577" s="216" t="s">
        <v>25</v>
      </c>
      <c r="E577" s="216" t="s">
        <v>9845</v>
      </c>
      <c r="F577" s="91" t="s">
        <v>10205</v>
      </c>
      <c r="G577" s="91" t="s">
        <v>10341</v>
      </c>
      <c r="H577" s="91" t="s">
        <v>194</v>
      </c>
      <c r="I577" s="183">
        <v>6</v>
      </c>
      <c r="J577" s="91" t="s">
        <v>10205</v>
      </c>
      <c r="K577" s="26" t="s">
        <v>31</v>
      </c>
      <c r="L577" s="183">
        <v>6</v>
      </c>
      <c r="M577" s="218">
        <f t="shared" si="20"/>
        <v>780</v>
      </c>
      <c r="N577" s="27"/>
      <c r="O577" s="24" t="s">
        <v>32</v>
      </c>
    </row>
    <row r="578" s="1" customFormat="1" ht="18.75" spans="1:15">
      <c r="A578" s="216">
        <v>573</v>
      </c>
      <c r="B578" s="216" t="s">
        <v>23</v>
      </c>
      <c r="C578" s="216" t="s">
        <v>24</v>
      </c>
      <c r="D578" s="216" t="s">
        <v>25</v>
      </c>
      <c r="E578" s="216" t="s">
        <v>9845</v>
      </c>
      <c r="F578" s="91" t="s">
        <v>10205</v>
      </c>
      <c r="G578" s="91" t="s">
        <v>10342</v>
      </c>
      <c r="H578" s="91" t="s">
        <v>194</v>
      </c>
      <c r="I578" s="183">
        <v>3</v>
      </c>
      <c r="J578" s="91" t="s">
        <v>10205</v>
      </c>
      <c r="K578" s="26" t="s">
        <v>31</v>
      </c>
      <c r="L578" s="183">
        <v>3</v>
      </c>
      <c r="M578" s="218">
        <f t="shared" si="20"/>
        <v>390</v>
      </c>
      <c r="N578" s="27"/>
      <c r="O578" s="24" t="s">
        <v>32</v>
      </c>
    </row>
    <row r="579" s="1" customFormat="1" ht="18.75" spans="1:15">
      <c r="A579" s="216">
        <v>574</v>
      </c>
      <c r="B579" s="216" t="s">
        <v>23</v>
      </c>
      <c r="C579" s="216" t="s">
        <v>24</v>
      </c>
      <c r="D579" s="216" t="s">
        <v>25</v>
      </c>
      <c r="E579" s="216" t="s">
        <v>9845</v>
      </c>
      <c r="F579" s="91" t="s">
        <v>10205</v>
      </c>
      <c r="G579" s="91" t="s">
        <v>10343</v>
      </c>
      <c r="H579" s="91" t="s">
        <v>194</v>
      </c>
      <c r="I579" s="183">
        <v>7</v>
      </c>
      <c r="J579" s="91" t="s">
        <v>10205</v>
      </c>
      <c r="K579" s="26" t="s">
        <v>31</v>
      </c>
      <c r="L579" s="183">
        <v>7</v>
      </c>
      <c r="M579" s="218">
        <f t="shared" si="20"/>
        <v>910</v>
      </c>
      <c r="N579" s="27"/>
      <c r="O579" s="24" t="s">
        <v>32</v>
      </c>
    </row>
    <row r="580" s="1" customFormat="1" ht="18.75" spans="1:15">
      <c r="A580" s="216">
        <v>575</v>
      </c>
      <c r="B580" s="216" t="s">
        <v>23</v>
      </c>
      <c r="C580" s="216" t="s">
        <v>24</v>
      </c>
      <c r="D580" s="216" t="s">
        <v>25</v>
      </c>
      <c r="E580" s="216" t="s">
        <v>9845</v>
      </c>
      <c r="F580" s="91" t="s">
        <v>10205</v>
      </c>
      <c r="G580" s="91" t="s">
        <v>10344</v>
      </c>
      <c r="H580" s="91" t="s">
        <v>194</v>
      </c>
      <c r="I580" s="183">
        <v>2</v>
      </c>
      <c r="J580" s="91" t="s">
        <v>10205</v>
      </c>
      <c r="K580" s="26" t="s">
        <v>31</v>
      </c>
      <c r="L580" s="183">
        <v>2</v>
      </c>
      <c r="M580" s="218">
        <f t="shared" si="20"/>
        <v>260</v>
      </c>
      <c r="N580" s="27"/>
      <c r="O580" s="24" t="s">
        <v>32</v>
      </c>
    </row>
    <row r="581" s="1" customFormat="1" ht="18.75" spans="1:15">
      <c r="A581" s="216">
        <v>576</v>
      </c>
      <c r="B581" s="216" t="s">
        <v>23</v>
      </c>
      <c r="C581" s="216" t="s">
        <v>24</v>
      </c>
      <c r="D581" s="216" t="s">
        <v>25</v>
      </c>
      <c r="E581" s="216" t="s">
        <v>9845</v>
      </c>
      <c r="F581" s="91" t="s">
        <v>10205</v>
      </c>
      <c r="G581" s="91" t="s">
        <v>10345</v>
      </c>
      <c r="H581" s="91" t="s">
        <v>194</v>
      </c>
      <c r="I581" s="183">
        <v>4</v>
      </c>
      <c r="J581" s="91" t="s">
        <v>10205</v>
      </c>
      <c r="K581" s="26" t="s">
        <v>31</v>
      </c>
      <c r="L581" s="183">
        <v>4</v>
      </c>
      <c r="M581" s="218">
        <f t="shared" si="20"/>
        <v>520</v>
      </c>
      <c r="N581" s="27"/>
      <c r="O581" s="24" t="s">
        <v>32</v>
      </c>
    </row>
    <row r="582" s="1" customFormat="1" ht="18.75" spans="1:15">
      <c r="A582" s="216">
        <v>577</v>
      </c>
      <c r="B582" s="216" t="s">
        <v>23</v>
      </c>
      <c r="C582" s="216" t="s">
        <v>24</v>
      </c>
      <c r="D582" s="216" t="s">
        <v>25</v>
      </c>
      <c r="E582" s="216" t="s">
        <v>9845</v>
      </c>
      <c r="F582" s="91" t="s">
        <v>10205</v>
      </c>
      <c r="G582" s="91" t="s">
        <v>10346</v>
      </c>
      <c r="H582" s="91" t="s">
        <v>194</v>
      </c>
      <c r="I582" s="183">
        <v>5</v>
      </c>
      <c r="J582" s="91" t="s">
        <v>10205</v>
      </c>
      <c r="K582" s="26" t="s">
        <v>31</v>
      </c>
      <c r="L582" s="183">
        <v>5</v>
      </c>
      <c r="M582" s="218">
        <f t="shared" si="20"/>
        <v>650</v>
      </c>
      <c r="N582" s="27"/>
      <c r="O582" s="24" t="s">
        <v>32</v>
      </c>
    </row>
    <row r="583" s="1" customFormat="1" ht="18.75" spans="1:15">
      <c r="A583" s="216">
        <v>578</v>
      </c>
      <c r="B583" s="216" t="s">
        <v>23</v>
      </c>
      <c r="C583" s="216" t="s">
        <v>24</v>
      </c>
      <c r="D583" s="216" t="s">
        <v>25</v>
      </c>
      <c r="E583" s="216" t="s">
        <v>9845</v>
      </c>
      <c r="F583" s="91" t="s">
        <v>10205</v>
      </c>
      <c r="G583" s="91" t="s">
        <v>10347</v>
      </c>
      <c r="H583" s="91" t="s">
        <v>194</v>
      </c>
      <c r="I583" s="183">
        <v>3</v>
      </c>
      <c r="J583" s="91" t="s">
        <v>10205</v>
      </c>
      <c r="K583" s="26" t="s">
        <v>31</v>
      </c>
      <c r="L583" s="183">
        <v>3</v>
      </c>
      <c r="M583" s="218">
        <f t="shared" si="20"/>
        <v>390</v>
      </c>
      <c r="N583" s="27"/>
      <c r="O583" s="24" t="s">
        <v>32</v>
      </c>
    </row>
    <row r="584" s="1" customFormat="1" ht="18.75" spans="1:15">
      <c r="A584" s="216">
        <v>579</v>
      </c>
      <c r="B584" s="216" t="s">
        <v>23</v>
      </c>
      <c r="C584" s="216" t="s">
        <v>24</v>
      </c>
      <c r="D584" s="216" t="s">
        <v>25</v>
      </c>
      <c r="E584" s="216" t="s">
        <v>9845</v>
      </c>
      <c r="F584" s="91" t="s">
        <v>10205</v>
      </c>
      <c r="G584" s="91" t="s">
        <v>10348</v>
      </c>
      <c r="H584" s="91" t="s">
        <v>194</v>
      </c>
      <c r="I584" s="183">
        <v>1</v>
      </c>
      <c r="J584" s="91" t="s">
        <v>10205</v>
      </c>
      <c r="K584" s="26" t="s">
        <v>31</v>
      </c>
      <c r="L584" s="183">
        <v>1</v>
      </c>
      <c r="M584" s="218">
        <f t="shared" si="20"/>
        <v>130</v>
      </c>
      <c r="N584" s="27"/>
      <c r="O584" s="24" t="s">
        <v>32</v>
      </c>
    </row>
    <row r="585" s="1" customFormat="1" ht="18.75" spans="1:15">
      <c r="A585" s="216">
        <v>580</v>
      </c>
      <c r="B585" s="216" t="s">
        <v>23</v>
      </c>
      <c r="C585" s="216" t="s">
        <v>24</v>
      </c>
      <c r="D585" s="216" t="s">
        <v>25</v>
      </c>
      <c r="E585" s="216" t="s">
        <v>9845</v>
      </c>
      <c r="F585" s="91" t="s">
        <v>10205</v>
      </c>
      <c r="G585" s="91" t="s">
        <v>10349</v>
      </c>
      <c r="H585" s="91" t="s">
        <v>194</v>
      </c>
      <c r="I585" s="183">
        <v>1</v>
      </c>
      <c r="J585" s="91" t="s">
        <v>10205</v>
      </c>
      <c r="K585" s="26" t="s">
        <v>31</v>
      </c>
      <c r="L585" s="183">
        <v>1</v>
      </c>
      <c r="M585" s="218">
        <f t="shared" si="20"/>
        <v>130</v>
      </c>
      <c r="N585" s="27"/>
      <c r="O585" s="24" t="s">
        <v>32</v>
      </c>
    </row>
    <row r="586" s="1" customFormat="1" ht="18.75" spans="1:15">
      <c r="A586" s="216">
        <v>581</v>
      </c>
      <c r="B586" s="216" t="s">
        <v>23</v>
      </c>
      <c r="C586" s="216" t="s">
        <v>24</v>
      </c>
      <c r="D586" s="216" t="s">
        <v>25</v>
      </c>
      <c r="E586" s="216" t="s">
        <v>9845</v>
      </c>
      <c r="F586" s="91" t="s">
        <v>10205</v>
      </c>
      <c r="G586" s="91" t="s">
        <v>10350</v>
      </c>
      <c r="H586" s="91" t="s">
        <v>194</v>
      </c>
      <c r="I586" s="183">
        <v>3</v>
      </c>
      <c r="J586" s="91" t="s">
        <v>10205</v>
      </c>
      <c r="K586" s="26" t="s">
        <v>31</v>
      </c>
      <c r="L586" s="183">
        <v>3</v>
      </c>
      <c r="M586" s="218">
        <f t="shared" si="20"/>
        <v>390</v>
      </c>
      <c r="N586" s="27"/>
      <c r="O586" s="24" t="s">
        <v>32</v>
      </c>
    </row>
    <row r="587" s="1" customFormat="1" ht="18.75" spans="1:15">
      <c r="A587" s="216">
        <v>582</v>
      </c>
      <c r="B587" s="216" t="s">
        <v>23</v>
      </c>
      <c r="C587" s="216" t="s">
        <v>24</v>
      </c>
      <c r="D587" s="216" t="s">
        <v>25</v>
      </c>
      <c r="E587" s="216" t="s">
        <v>9845</v>
      </c>
      <c r="F587" s="91" t="s">
        <v>10205</v>
      </c>
      <c r="G587" s="91" t="s">
        <v>10351</v>
      </c>
      <c r="H587" s="91" t="s">
        <v>194</v>
      </c>
      <c r="I587" s="183">
        <v>4</v>
      </c>
      <c r="J587" s="91" t="s">
        <v>10205</v>
      </c>
      <c r="K587" s="26" t="s">
        <v>31</v>
      </c>
      <c r="L587" s="183">
        <v>4</v>
      </c>
      <c r="M587" s="218">
        <f t="shared" si="20"/>
        <v>520</v>
      </c>
      <c r="N587" s="27"/>
      <c r="O587" s="24" t="s">
        <v>32</v>
      </c>
    </row>
    <row r="588" s="1" customFormat="1" ht="18.75" spans="1:15">
      <c r="A588" s="216">
        <v>583</v>
      </c>
      <c r="B588" s="216" t="s">
        <v>23</v>
      </c>
      <c r="C588" s="216" t="s">
        <v>24</v>
      </c>
      <c r="D588" s="216" t="s">
        <v>25</v>
      </c>
      <c r="E588" s="216" t="s">
        <v>9845</v>
      </c>
      <c r="F588" s="91" t="s">
        <v>10205</v>
      </c>
      <c r="G588" s="91" t="s">
        <v>10352</v>
      </c>
      <c r="H588" s="91" t="s">
        <v>194</v>
      </c>
      <c r="I588" s="183">
        <v>5</v>
      </c>
      <c r="J588" s="91" t="s">
        <v>10205</v>
      </c>
      <c r="K588" s="26" t="s">
        <v>31</v>
      </c>
      <c r="L588" s="183">
        <v>5</v>
      </c>
      <c r="M588" s="218">
        <f t="shared" si="20"/>
        <v>650</v>
      </c>
      <c r="N588" s="27"/>
      <c r="O588" s="24" t="s">
        <v>32</v>
      </c>
    </row>
    <row r="589" s="1" customFormat="1" ht="18.75" spans="1:15">
      <c r="A589" s="216">
        <v>584</v>
      </c>
      <c r="B589" s="216" t="s">
        <v>23</v>
      </c>
      <c r="C589" s="216" t="s">
        <v>24</v>
      </c>
      <c r="D589" s="216" t="s">
        <v>25</v>
      </c>
      <c r="E589" s="216" t="s">
        <v>9845</v>
      </c>
      <c r="F589" s="91" t="s">
        <v>10205</v>
      </c>
      <c r="G589" s="91" t="s">
        <v>10353</v>
      </c>
      <c r="H589" s="91" t="s">
        <v>194</v>
      </c>
      <c r="I589" s="183">
        <v>6</v>
      </c>
      <c r="J589" s="91" t="s">
        <v>10205</v>
      </c>
      <c r="K589" s="26" t="s">
        <v>31</v>
      </c>
      <c r="L589" s="183">
        <v>6</v>
      </c>
      <c r="M589" s="218">
        <f t="shared" si="20"/>
        <v>780</v>
      </c>
      <c r="N589" s="27"/>
      <c r="O589" s="24" t="s">
        <v>32</v>
      </c>
    </row>
    <row r="590" s="1" customFormat="1" ht="18.75" spans="1:15">
      <c r="A590" s="216">
        <v>585</v>
      </c>
      <c r="B590" s="216" t="s">
        <v>23</v>
      </c>
      <c r="C590" s="216" t="s">
        <v>24</v>
      </c>
      <c r="D590" s="216" t="s">
        <v>25</v>
      </c>
      <c r="E590" s="216" t="s">
        <v>9845</v>
      </c>
      <c r="F590" s="91" t="s">
        <v>10205</v>
      </c>
      <c r="G590" s="91" t="s">
        <v>10354</v>
      </c>
      <c r="H590" s="91" t="s">
        <v>194</v>
      </c>
      <c r="I590" s="183">
        <v>2</v>
      </c>
      <c r="J590" s="91" t="s">
        <v>10205</v>
      </c>
      <c r="K590" s="26" t="s">
        <v>31</v>
      </c>
      <c r="L590" s="183">
        <v>2</v>
      </c>
      <c r="M590" s="218">
        <f t="shared" si="20"/>
        <v>260</v>
      </c>
      <c r="N590" s="27"/>
      <c r="O590" s="24" t="s">
        <v>32</v>
      </c>
    </row>
    <row r="591" s="1" customFormat="1" ht="18.75" spans="1:15">
      <c r="A591" s="216">
        <v>586</v>
      </c>
      <c r="B591" s="216" t="s">
        <v>23</v>
      </c>
      <c r="C591" s="216" t="s">
        <v>24</v>
      </c>
      <c r="D591" s="216" t="s">
        <v>25</v>
      </c>
      <c r="E591" s="216" t="s">
        <v>9845</v>
      </c>
      <c r="F591" s="91" t="s">
        <v>10205</v>
      </c>
      <c r="G591" s="91" t="s">
        <v>10355</v>
      </c>
      <c r="H591" s="91" t="s">
        <v>194</v>
      </c>
      <c r="I591" s="183">
        <v>4</v>
      </c>
      <c r="J591" s="91" t="s">
        <v>10205</v>
      </c>
      <c r="K591" s="26" t="s">
        <v>31</v>
      </c>
      <c r="L591" s="183">
        <v>4</v>
      </c>
      <c r="M591" s="218">
        <f t="shared" si="20"/>
        <v>520</v>
      </c>
      <c r="N591" s="27"/>
      <c r="O591" s="24" t="s">
        <v>32</v>
      </c>
    </row>
    <row r="592" s="1" customFormat="1" ht="18.75" spans="1:15">
      <c r="A592" s="216">
        <v>587</v>
      </c>
      <c r="B592" s="216" t="s">
        <v>23</v>
      </c>
      <c r="C592" s="216" t="s">
        <v>24</v>
      </c>
      <c r="D592" s="216" t="s">
        <v>25</v>
      </c>
      <c r="E592" s="216" t="s">
        <v>9845</v>
      </c>
      <c r="F592" s="91" t="s">
        <v>10205</v>
      </c>
      <c r="G592" s="91" t="s">
        <v>10356</v>
      </c>
      <c r="H592" s="91" t="s">
        <v>194</v>
      </c>
      <c r="I592" s="183">
        <v>4</v>
      </c>
      <c r="J592" s="91" t="s">
        <v>10205</v>
      </c>
      <c r="K592" s="26" t="s">
        <v>31</v>
      </c>
      <c r="L592" s="183">
        <v>4</v>
      </c>
      <c r="M592" s="218">
        <f t="shared" si="20"/>
        <v>520</v>
      </c>
      <c r="N592" s="27"/>
      <c r="O592" s="24" t="s">
        <v>32</v>
      </c>
    </row>
    <row r="593" s="1" customFormat="1" ht="18.75" spans="1:15">
      <c r="A593" s="216">
        <v>588</v>
      </c>
      <c r="B593" s="216" t="s">
        <v>23</v>
      </c>
      <c r="C593" s="216" t="s">
        <v>24</v>
      </c>
      <c r="D593" s="216" t="s">
        <v>25</v>
      </c>
      <c r="E593" s="216" t="s">
        <v>9845</v>
      </c>
      <c r="F593" s="91" t="s">
        <v>10205</v>
      </c>
      <c r="G593" s="91" t="s">
        <v>10357</v>
      </c>
      <c r="H593" s="91" t="s">
        <v>194</v>
      </c>
      <c r="I593" s="183">
        <v>4</v>
      </c>
      <c r="J593" s="91" t="s">
        <v>10205</v>
      </c>
      <c r="K593" s="26" t="s">
        <v>31</v>
      </c>
      <c r="L593" s="183">
        <v>4</v>
      </c>
      <c r="M593" s="218">
        <f t="shared" si="20"/>
        <v>520</v>
      </c>
      <c r="N593" s="27"/>
      <c r="O593" s="24" t="s">
        <v>32</v>
      </c>
    </row>
    <row r="594" s="1" customFormat="1" ht="18.75" spans="1:15">
      <c r="A594" s="216">
        <v>589</v>
      </c>
      <c r="B594" s="216" t="s">
        <v>23</v>
      </c>
      <c r="C594" s="216" t="s">
        <v>24</v>
      </c>
      <c r="D594" s="216" t="s">
        <v>25</v>
      </c>
      <c r="E594" s="216" t="s">
        <v>9845</v>
      </c>
      <c r="F594" s="91" t="s">
        <v>10205</v>
      </c>
      <c r="G594" s="91" t="s">
        <v>10358</v>
      </c>
      <c r="H594" s="91" t="s">
        <v>194</v>
      </c>
      <c r="I594" s="183">
        <v>6</v>
      </c>
      <c r="J594" s="91" t="s">
        <v>10205</v>
      </c>
      <c r="K594" s="26" t="s">
        <v>31</v>
      </c>
      <c r="L594" s="183">
        <v>6</v>
      </c>
      <c r="M594" s="218">
        <f t="shared" si="20"/>
        <v>780</v>
      </c>
      <c r="N594" s="27"/>
      <c r="O594" s="24" t="s">
        <v>32</v>
      </c>
    </row>
    <row r="595" s="1" customFormat="1" ht="18.75" spans="1:15">
      <c r="A595" s="216">
        <v>590</v>
      </c>
      <c r="B595" s="216" t="s">
        <v>23</v>
      </c>
      <c r="C595" s="216" t="s">
        <v>24</v>
      </c>
      <c r="D595" s="216" t="s">
        <v>25</v>
      </c>
      <c r="E595" s="216" t="s">
        <v>9845</v>
      </c>
      <c r="F595" s="91" t="s">
        <v>10205</v>
      </c>
      <c r="G595" s="91" t="s">
        <v>10359</v>
      </c>
      <c r="H595" s="91" t="s">
        <v>194</v>
      </c>
      <c r="I595" s="183">
        <v>2</v>
      </c>
      <c r="J595" s="91" t="s">
        <v>10205</v>
      </c>
      <c r="K595" s="26" t="s">
        <v>31</v>
      </c>
      <c r="L595" s="183">
        <v>2</v>
      </c>
      <c r="M595" s="218">
        <f t="shared" si="20"/>
        <v>260</v>
      </c>
      <c r="N595" s="27"/>
      <c r="O595" s="24" t="s">
        <v>32</v>
      </c>
    </row>
    <row r="596" s="1" customFormat="1" ht="18.75" spans="1:15">
      <c r="A596" s="216">
        <v>591</v>
      </c>
      <c r="B596" s="216" t="s">
        <v>23</v>
      </c>
      <c r="C596" s="216" t="s">
        <v>24</v>
      </c>
      <c r="D596" s="216" t="s">
        <v>25</v>
      </c>
      <c r="E596" s="216" t="s">
        <v>9845</v>
      </c>
      <c r="F596" s="91" t="s">
        <v>10205</v>
      </c>
      <c r="G596" s="91" t="s">
        <v>10360</v>
      </c>
      <c r="H596" s="91" t="s">
        <v>194</v>
      </c>
      <c r="I596" s="183">
        <v>3</v>
      </c>
      <c r="J596" s="91" t="s">
        <v>10205</v>
      </c>
      <c r="K596" s="26" t="s">
        <v>31</v>
      </c>
      <c r="L596" s="183">
        <v>3</v>
      </c>
      <c r="M596" s="218">
        <f t="shared" si="20"/>
        <v>390</v>
      </c>
      <c r="N596" s="27"/>
      <c r="O596" s="24" t="s">
        <v>32</v>
      </c>
    </row>
    <row r="597" s="1" customFormat="1" ht="18.75" spans="1:15">
      <c r="A597" s="216">
        <v>592</v>
      </c>
      <c r="B597" s="216" t="s">
        <v>23</v>
      </c>
      <c r="C597" s="216" t="s">
        <v>24</v>
      </c>
      <c r="D597" s="216" t="s">
        <v>25</v>
      </c>
      <c r="E597" s="216" t="s">
        <v>9845</v>
      </c>
      <c r="F597" s="91" t="s">
        <v>10205</v>
      </c>
      <c r="G597" s="91" t="s">
        <v>10361</v>
      </c>
      <c r="H597" s="91" t="s">
        <v>194</v>
      </c>
      <c r="I597" s="183">
        <v>4</v>
      </c>
      <c r="J597" s="91" t="s">
        <v>10205</v>
      </c>
      <c r="K597" s="26" t="s">
        <v>31</v>
      </c>
      <c r="L597" s="183">
        <v>4</v>
      </c>
      <c r="M597" s="218">
        <f t="shared" si="20"/>
        <v>520</v>
      </c>
      <c r="N597" s="27"/>
      <c r="O597" s="24" t="s">
        <v>32</v>
      </c>
    </row>
    <row r="598" s="1" customFormat="1" ht="18.75" spans="1:15">
      <c r="A598" s="216">
        <v>593</v>
      </c>
      <c r="B598" s="216" t="s">
        <v>23</v>
      </c>
      <c r="C598" s="216" t="s">
        <v>24</v>
      </c>
      <c r="D598" s="216" t="s">
        <v>25</v>
      </c>
      <c r="E598" s="216" t="s">
        <v>9845</v>
      </c>
      <c r="F598" s="91" t="s">
        <v>10205</v>
      </c>
      <c r="G598" s="91" t="s">
        <v>10362</v>
      </c>
      <c r="H598" s="91" t="s">
        <v>194</v>
      </c>
      <c r="I598" s="183">
        <v>4</v>
      </c>
      <c r="J598" s="91" t="s">
        <v>10205</v>
      </c>
      <c r="K598" s="26" t="s">
        <v>31</v>
      </c>
      <c r="L598" s="183">
        <v>4</v>
      </c>
      <c r="M598" s="218">
        <f t="shared" si="20"/>
        <v>520</v>
      </c>
      <c r="N598" s="27"/>
      <c r="O598" s="24" t="s">
        <v>32</v>
      </c>
    </row>
    <row r="599" s="1" customFormat="1" ht="18.75" spans="1:15">
      <c r="A599" s="216">
        <v>594</v>
      </c>
      <c r="B599" s="216" t="s">
        <v>23</v>
      </c>
      <c r="C599" s="216" t="s">
        <v>24</v>
      </c>
      <c r="D599" s="216" t="s">
        <v>25</v>
      </c>
      <c r="E599" s="216" t="s">
        <v>9845</v>
      </c>
      <c r="F599" s="91" t="s">
        <v>10205</v>
      </c>
      <c r="G599" s="91" t="s">
        <v>10363</v>
      </c>
      <c r="H599" s="91" t="s">
        <v>194</v>
      </c>
      <c r="I599" s="183">
        <v>4</v>
      </c>
      <c r="J599" s="91" t="s">
        <v>10205</v>
      </c>
      <c r="K599" s="26" t="s">
        <v>31</v>
      </c>
      <c r="L599" s="183">
        <v>4</v>
      </c>
      <c r="M599" s="218">
        <f t="shared" si="20"/>
        <v>520</v>
      </c>
      <c r="N599" s="27"/>
      <c r="O599" s="24" t="s">
        <v>32</v>
      </c>
    </row>
    <row r="600" s="1" customFormat="1" ht="18.75" spans="1:15">
      <c r="A600" s="216">
        <v>595</v>
      </c>
      <c r="B600" s="216" t="s">
        <v>23</v>
      </c>
      <c r="C600" s="216" t="s">
        <v>24</v>
      </c>
      <c r="D600" s="216" t="s">
        <v>25</v>
      </c>
      <c r="E600" s="216" t="s">
        <v>9845</v>
      </c>
      <c r="F600" s="91" t="s">
        <v>10205</v>
      </c>
      <c r="G600" s="91" t="s">
        <v>10364</v>
      </c>
      <c r="H600" s="91" t="s">
        <v>194</v>
      </c>
      <c r="I600" s="183">
        <v>3</v>
      </c>
      <c r="J600" s="91" t="s">
        <v>10205</v>
      </c>
      <c r="K600" s="26" t="s">
        <v>31</v>
      </c>
      <c r="L600" s="183">
        <v>3</v>
      </c>
      <c r="M600" s="218">
        <f t="shared" si="20"/>
        <v>390</v>
      </c>
      <c r="N600" s="27"/>
      <c r="O600" s="24" t="s">
        <v>32</v>
      </c>
    </row>
    <row r="601" s="1" customFormat="1" ht="18.75" spans="1:15">
      <c r="A601" s="216">
        <v>596</v>
      </c>
      <c r="B601" s="216" t="s">
        <v>23</v>
      </c>
      <c r="C601" s="216" t="s">
        <v>24</v>
      </c>
      <c r="D601" s="216" t="s">
        <v>25</v>
      </c>
      <c r="E601" s="216" t="s">
        <v>9845</v>
      </c>
      <c r="F601" s="91" t="s">
        <v>10205</v>
      </c>
      <c r="G601" s="91" t="s">
        <v>10365</v>
      </c>
      <c r="H601" s="91" t="s">
        <v>194</v>
      </c>
      <c r="I601" s="183">
        <v>3</v>
      </c>
      <c r="J601" s="91" t="s">
        <v>10205</v>
      </c>
      <c r="K601" s="26" t="s">
        <v>31</v>
      </c>
      <c r="L601" s="183">
        <v>3</v>
      </c>
      <c r="M601" s="218">
        <f t="shared" si="20"/>
        <v>390</v>
      </c>
      <c r="N601" s="27"/>
      <c r="O601" s="24" t="s">
        <v>32</v>
      </c>
    </row>
    <row r="602" s="1" customFormat="1" ht="18.75" spans="1:15">
      <c r="A602" s="216">
        <v>597</v>
      </c>
      <c r="B602" s="216" t="s">
        <v>23</v>
      </c>
      <c r="C602" s="216" t="s">
        <v>24</v>
      </c>
      <c r="D602" s="216" t="s">
        <v>25</v>
      </c>
      <c r="E602" s="216" t="s">
        <v>9845</v>
      </c>
      <c r="F602" s="91" t="s">
        <v>10205</v>
      </c>
      <c r="G602" s="91" t="s">
        <v>10366</v>
      </c>
      <c r="H602" s="91" t="s">
        <v>194</v>
      </c>
      <c r="I602" s="183">
        <v>4</v>
      </c>
      <c r="J602" s="91" t="s">
        <v>10205</v>
      </c>
      <c r="K602" s="26" t="s">
        <v>31</v>
      </c>
      <c r="L602" s="183">
        <v>4</v>
      </c>
      <c r="M602" s="218">
        <f t="shared" si="20"/>
        <v>520</v>
      </c>
      <c r="N602" s="27"/>
      <c r="O602" s="24" t="s">
        <v>32</v>
      </c>
    </row>
    <row r="603" s="1" customFormat="1" ht="18.75" spans="1:15">
      <c r="A603" s="216">
        <v>598</v>
      </c>
      <c r="B603" s="216" t="s">
        <v>23</v>
      </c>
      <c r="C603" s="216" t="s">
        <v>24</v>
      </c>
      <c r="D603" s="216" t="s">
        <v>25</v>
      </c>
      <c r="E603" s="216" t="s">
        <v>9845</v>
      </c>
      <c r="F603" s="91" t="s">
        <v>10205</v>
      </c>
      <c r="G603" s="91" t="s">
        <v>4579</v>
      </c>
      <c r="H603" s="91" t="s">
        <v>194</v>
      </c>
      <c r="I603" s="183">
        <v>5</v>
      </c>
      <c r="J603" s="91" t="s">
        <v>10205</v>
      </c>
      <c r="K603" s="26" t="s">
        <v>31</v>
      </c>
      <c r="L603" s="183">
        <v>5</v>
      </c>
      <c r="M603" s="218">
        <f t="shared" si="20"/>
        <v>650</v>
      </c>
      <c r="N603" s="27"/>
      <c r="O603" s="24" t="s">
        <v>32</v>
      </c>
    </row>
    <row r="604" s="1" customFormat="1" ht="18.75" spans="1:15">
      <c r="A604" s="216">
        <v>599</v>
      </c>
      <c r="B604" s="216" t="s">
        <v>23</v>
      </c>
      <c r="C604" s="216" t="s">
        <v>24</v>
      </c>
      <c r="D604" s="216" t="s">
        <v>25</v>
      </c>
      <c r="E604" s="216" t="s">
        <v>9845</v>
      </c>
      <c r="F604" s="91" t="s">
        <v>10205</v>
      </c>
      <c r="G604" s="91" t="s">
        <v>10367</v>
      </c>
      <c r="H604" s="91" t="s">
        <v>194</v>
      </c>
      <c r="I604" s="183">
        <v>2</v>
      </c>
      <c r="J604" s="91" t="s">
        <v>10205</v>
      </c>
      <c r="K604" s="26" t="s">
        <v>31</v>
      </c>
      <c r="L604" s="183">
        <v>2</v>
      </c>
      <c r="M604" s="218">
        <f t="shared" si="20"/>
        <v>260</v>
      </c>
      <c r="N604" s="27"/>
      <c r="O604" s="24" t="s">
        <v>32</v>
      </c>
    </row>
    <row r="605" s="1" customFormat="1" ht="18.75" spans="1:15">
      <c r="A605" s="216">
        <v>600</v>
      </c>
      <c r="B605" s="216" t="s">
        <v>23</v>
      </c>
      <c r="C605" s="216" t="s">
        <v>24</v>
      </c>
      <c r="D605" s="216" t="s">
        <v>25</v>
      </c>
      <c r="E605" s="216" t="s">
        <v>9845</v>
      </c>
      <c r="F605" s="91" t="s">
        <v>10205</v>
      </c>
      <c r="G605" s="91" t="s">
        <v>10368</v>
      </c>
      <c r="H605" s="91" t="s">
        <v>194</v>
      </c>
      <c r="I605" s="183">
        <v>7</v>
      </c>
      <c r="J605" s="91" t="s">
        <v>10205</v>
      </c>
      <c r="K605" s="26" t="s">
        <v>31</v>
      </c>
      <c r="L605" s="183">
        <v>7</v>
      </c>
      <c r="M605" s="218">
        <f t="shared" si="20"/>
        <v>910</v>
      </c>
      <c r="N605" s="27"/>
      <c r="O605" s="24" t="s">
        <v>32</v>
      </c>
    </row>
    <row r="606" s="1" customFormat="1" ht="18.75" spans="1:15">
      <c r="A606" s="216">
        <v>601</v>
      </c>
      <c r="B606" s="216" t="s">
        <v>23</v>
      </c>
      <c r="C606" s="216" t="s">
        <v>24</v>
      </c>
      <c r="D606" s="216" t="s">
        <v>25</v>
      </c>
      <c r="E606" s="216" t="s">
        <v>9845</v>
      </c>
      <c r="F606" s="91" t="s">
        <v>10205</v>
      </c>
      <c r="G606" s="91" t="s">
        <v>10369</v>
      </c>
      <c r="H606" s="91" t="s">
        <v>194</v>
      </c>
      <c r="I606" s="183">
        <v>4</v>
      </c>
      <c r="J606" s="91" t="s">
        <v>10205</v>
      </c>
      <c r="K606" s="26" t="s">
        <v>31</v>
      </c>
      <c r="L606" s="183">
        <v>4</v>
      </c>
      <c r="M606" s="218">
        <f t="shared" si="20"/>
        <v>520</v>
      </c>
      <c r="N606" s="27"/>
      <c r="O606" s="24" t="s">
        <v>32</v>
      </c>
    </row>
    <row r="607" s="1" customFormat="1" ht="18.75" spans="1:15">
      <c r="A607" s="216">
        <v>602</v>
      </c>
      <c r="B607" s="216" t="s">
        <v>23</v>
      </c>
      <c r="C607" s="216" t="s">
        <v>24</v>
      </c>
      <c r="D607" s="216" t="s">
        <v>25</v>
      </c>
      <c r="E607" s="216" t="s">
        <v>9845</v>
      </c>
      <c r="F607" s="91" t="s">
        <v>10205</v>
      </c>
      <c r="G607" s="91" t="s">
        <v>10370</v>
      </c>
      <c r="H607" s="91" t="s">
        <v>194</v>
      </c>
      <c r="I607" s="183">
        <v>2</v>
      </c>
      <c r="J607" s="91" t="s">
        <v>10205</v>
      </c>
      <c r="K607" s="26" t="s">
        <v>31</v>
      </c>
      <c r="L607" s="183">
        <v>2</v>
      </c>
      <c r="M607" s="218">
        <f t="shared" si="20"/>
        <v>260</v>
      </c>
      <c r="N607" s="27"/>
      <c r="O607" s="24" t="s">
        <v>32</v>
      </c>
    </row>
    <row r="608" s="1" customFormat="1" ht="18.75" spans="1:15">
      <c r="A608" s="216">
        <v>603</v>
      </c>
      <c r="B608" s="216" t="s">
        <v>23</v>
      </c>
      <c r="C608" s="216" t="s">
        <v>24</v>
      </c>
      <c r="D608" s="216" t="s">
        <v>25</v>
      </c>
      <c r="E608" s="216" t="s">
        <v>9845</v>
      </c>
      <c r="F608" s="91" t="s">
        <v>10205</v>
      </c>
      <c r="G608" s="91" t="s">
        <v>10371</v>
      </c>
      <c r="H608" s="91" t="s">
        <v>194</v>
      </c>
      <c r="I608" s="183">
        <v>2</v>
      </c>
      <c r="J608" s="91" t="s">
        <v>10205</v>
      </c>
      <c r="K608" s="26" t="s">
        <v>31</v>
      </c>
      <c r="L608" s="183">
        <v>2</v>
      </c>
      <c r="M608" s="218">
        <f t="shared" si="20"/>
        <v>260</v>
      </c>
      <c r="N608" s="27"/>
      <c r="O608" s="24" t="s">
        <v>32</v>
      </c>
    </row>
    <row r="609" s="1" customFormat="1" ht="18.75" spans="1:15">
      <c r="A609" s="216">
        <v>604</v>
      </c>
      <c r="B609" s="216" t="s">
        <v>23</v>
      </c>
      <c r="C609" s="216" t="s">
        <v>24</v>
      </c>
      <c r="D609" s="216" t="s">
        <v>25</v>
      </c>
      <c r="E609" s="216" t="s">
        <v>9845</v>
      </c>
      <c r="F609" s="91" t="s">
        <v>10205</v>
      </c>
      <c r="G609" s="91" t="s">
        <v>10372</v>
      </c>
      <c r="H609" s="91" t="s">
        <v>194</v>
      </c>
      <c r="I609" s="183">
        <v>3</v>
      </c>
      <c r="J609" s="91" t="s">
        <v>10205</v>
      </c>
      <c r="K609" s="26" t="s">
        <v>31</v>
      </c>
      <c r="L609" s="183">
        <v>3</v>
      </c>
      <c r="M609" s="218">
        <f t="shared" si="20"/>
        <v>390</v>
      </c>
      <c r="N609" s="27"/>
      <c r="O609" s="24" t="s">
        <v>32</v>
      </c>
    </row>
    <row r="610" s="1" customFormat="1" ht="18.75" spans="1:15">
      <c r="A610" s="216">
        <v>605</v>
      </c>
      <c r="B610" s="216" t="s">
        <v>23</v>
      </c>
      <c r="C610" s="216" t="s">
        <v>24</v>
      </c>
      <c r="D610" s="216" t="s">
        <v>25</v>
      </c>
      <c r="E610" s="216" t="s">
        <v>9845</v>
      </c>
      <c r="F610" s="91" t="s">
        <v>10205</v>
      </c>
      <c r="G610" s="91" t="s">
        <v>10373</v>
      </c>
      <c r="H610" s="91" t="s">
        <v>194</v>
      </c>
      <c r="I610" s="183">
        <v>7</v>
      </c>
      <c r="J610" s="91" t="s">
        <v>10205</v>
      </c>
      <c r="K610" s="26" t="s">
        <v>31</v>
      </c>
      <c r="L610" s="183">
        <v>7</v>
      </c>
      <c r="M610" s="218">
        <f t="shared" si="20"/>
        <v>910</v>
      </c>
      <c r="N610" s="27"/>
      <c r="O610" s="24" t="s">
        <v>32</v>
      </c>
    </row>
    <row r="611" s="1" customFormat="1" ht="18.75" spans="1:15">
      <c r="A611" s="216">
        <v>606</v>
      </c>
      <c r="B611" s="216" t="s">
        <v>23</v>
      </c>
      <c r="C611" s="216" t="s">
        <v>24</v>
      </c>
      <c r="D611" s="216" t="s">
        <v>25</v>
      </c>
      <c r="E611" s="216" t="s">
        <v>9845</v>
      </c>
      <c r="F611" s="91" t="s">
        <v>10205</v>
      </c>
      <c r="G611" s="91" t="s">
        <v>10374</v>
      </c>
      <c r="H611" s="91" t="s">
        <v>194</v>
      </c>
      <c r="I611" s="183">
        <v>2</v>
      </c>
      <c r="J611" s="91" t="s">
        <v>10205</v>
      </c>
      <c r="K611" s="26" t="s">
        <v>31</v>
      </c>
      <c r="L611" s="183">
        <v>2</v>
      </c>
      <c r="M611" s="218">
        <f t="shared" si="20"/>
        <v>260</v>
      </c>
      <c r="N611" s="27"/>
      <c r="O611" s="24" t="s">
        <v>32</v>
      </c>
    </row>
    <row r="612" s="1" customFormat="1" ht="18.75" spans="1:15">
      <c r="A612" s="216">
        <v>607</v>
      </c>
      <c r="B612" s="216" t="s">
        <v>23</v>
      </c>
      <c r="C612" s="216" t="s">
        <v>24</v>
      </c>
      <c r="D612" s="216" t="s">
        <v>25</v>
      </c>
      <c r="E612" s="216" t="s">
        <v>9845</v>
      </c>
      <c r="F612" s="91" t="s">
        <v>10205</v>
      </c>
      <c r="G612" s="91" t="s">
        <v>10375</v>
      </c>
      <c r="H612" s="91" t="s">
        <v>194</v>
      </c>
      <c r="I612" s="183">
        <v>2</v>
      </c>
      <c r="J612" s="91" t="s">
        <v>10205</v>
      </c>
      <c r="K612" s="26" t="s">
        <v>31</v>
      </c>
      <c r="L612" s="183">
        <v>2</v>
      </c>
      <c r="M612" s="218">
        <f t="shared" si="20"/>
        <v>260</v>
      </c>
      <c r="N612" s="27"/>
      <c r="O612" s="24" t="s">
        <v>32</v>
      </c>
    </row>
    <row r="613" s="1" customFormat="1" ht="18.75" spans="1:15">
      <c r="A613" s="216">
        <v>608</v>
      </c>
      <c r="B613" s="216" t="s">
        <v>23</v>
      </c>
      <c r="C613" s="216" t="s">
        <v>24</v>
      </c>
      <c r="D613" s="216" t="s">
        <v>25</v>
      </c>
      <c r="E613" s="216" t="s">
        <v>9845</v>
      </c>
      <c r="F613" s="91" t="s">
        <v>10205</v>
      </c>
      <c r="G613" s="91" t="s">
        <v>10376</v>
      </c>
      <c r="H613" s="91" t="s">
        <v>194</v>
      </c>
      <c r="I613" s="183">
        <v>3</v>
      </c>
      <c r="J613" s="91" t="s">
        <v>10205</v>
      </c>
      <c r="K613" s="26" t="s">
        <v>31</v>
      </c>
      <c r="L613" s="183">
        <v>3</v>
      </c>
      <c r="M613" s="218">
        <f t="shared" si="20"/>
        <v>390</v>
      </c>
      <c r="N613" s="27"/>
      <c r="O613" s="24" t="s">
        <v>32</v>
      </c>
    </row>
    <row r="614" s="1" customFormat="1" ht="18.75" spans="1:15">
      <c r="A614" s="216">
        <v>609</v>
      </c>
      <c r="B614" s="216" t="s">
        <v>23</v>
      </c>
      <c r="C614" s="216" t="s">
        <v>24</v>
      </c>
      <c r="D614" s="216" t="s">
        <v>25</v>
      </c>
      <c r="E614" s="216" t="s">
        <v>9845</v>
      </c>
      <c r="F614" s="91" t="s">
        <v>10205</v>
      </c>
      <c r="G614" s="91" t="s">
        <v>10377</v>
      </c>
      <c r="H614" s="91" t="s">
        <v>194</v>
      </c>
      <c r="I614" s="183">
        <v>3</v>
      </c>
      <c r="J614" s="91" t="s">
        <v>10205</v>
      </c>
      <c r="K614" s="26" t="s">
        <v>31</v>
      </c>
      <c r="L614" s="183">
        <v>3</v>
      </c>
      <c r="M614" s="218">
        <f t="shared" si="20"/>
        <v>390</v>
      </c>
      <c r="N614" s="27"/>
      <c r="O614" s="24" t="s">
        <v>32</v>
      </c>
    </row>
    <row r="615" s="1" customFormat="1" ht="18.75" spans="1:15">
      <c r="A615" s="216">
        <v>610</v>
      </c>
      <c r="B615" s="216" t="s">
        <v>23</v>
      </c>
      <c r="C615" s="216" t="s">
        <v>24</v>
      </c>
      <c r="D615" s="216" t="s">
        <v>25</v>
      </c>
      <c r="E615" s="216" t="s">
        <v>9845</v>
      </c>
      <c r="F615" s="91" t="s">
        <v>10205</v>
      </c>
      <c r="G615" s="91" t="s">
        <v>10378</v>
      </c>
      <c r="H615" s="91" t="s">
        <v>194</v>
      </c>
      <c r="I615" s="183">
        <v>2</v>
      </c>
      <c r="J615" s="91" t="s">
        <v>10205</v>
      </c>
      <c r="K615" s="26" t="s">
        <v>31</v>
      </c>
      <c r="L615" s="183">
        <v>2</v>
      </c>
      <c r="M615" s="218">
        <f t="shared" si="20"/>
        <v>260</v>
      </c>
      <c r="N615" s="27"/>
      <c r="O615" s="24" t="s">
        <v>32</v>
      </c>
    </row>
    <row r="616" s="1" customFormat="1" ht="18.75" spans="1:15">
      <c r="A616" s="216">
        <v>611</v>
      </c>
      <c r="B616" s="216" t="s">
        <v>23</v>
      </c>
      <c r="C616" s="216" t="s">
        <v>24</v>
      </c>
      <c r="D616" s="216" t="s">
        <v>25</v>
      </c>
      <c r="E616" s="216" t="s">
        <v>9845</v>
      </c>
      <c r="F616" s="91" t="s">
        <v>10205</v>
      </c>
      <c r="G616" s="91" t="s">
        <v>10379</v>
      </c>
      <c r="H616" s="91" t="s">
        <v>194</v>
      </c>
      <c r="I616" s="183">
        <v>5</v>
      </c>
      <c r="J616" s="91" t="s">
        <v>10205</v>
      </c>
      <c r="K616" s="26" t="s">
        <v>31</v>
      </c>
      <c r="L616" s="183">
        <v>5</v>
      </c>
      <c r="M616" s="218">
        <f t="shared" si="20"/>
        <v>650</v>
      </c>
      <c r="N616" s="27"/>
      <c r="O616" s="24" t="s">
        <v>32</v>
      </c>
    </row>
    <row r="617" s="1" customFormat="1" ht="18.75" spans="1:15">
      <c r="A617" s="216">
        <v>612</v>
      </c>
      <c r="B617" s="216" t="s">
        <v>23</v>
      </c>
      <c r="C617" s="216" t="s">
        <v>24</v>
      </c>
      <c r="D617" s="216" t="s">
        <v>25</v>
      </c>
      <c r="E617" s="216" t="s">
        <v>9845</v>
      </c>
      <c r="F617" s="91" t="s">
        <v>10205</v>
      </c>
      <c r="G617" s="91" t="s">
        <v>10380</v>
      </c>
      <c r="H617" s="91" t="s">
        <v>194</v>
      </c>
      <c r="I617" s="183">
        <v>4</v>
      </c>
      <c r="J617" s="91" t="s">
        <v>10205</v>
      </c>
      <c r="K617" s="26" t="s">
        <v>31</v>
      </c>
      <c r="L617" s="183">
        <v>4</v>
      </c>
      <c r="M617" s="218">
        <f t="shared" si="20"/>
        <v>520</v>
      </c>
      <c r="N617" s="27"/>
      <c r="O617" s="24" t="s">
        <v>32</v>
      </c>
    </row>
    <row r="618" s="1" customFormat="1" ht="18.75" spans="1:15">
      <c r="A618" s="216">
        <v>613</v>
      </c>
      <c r="B618" s="216" t="s">
        <v>23</v>
      </c>
      <c r="C618" s="216" t="s">
        <v>24</v>
      </c>
      <c r="D618" s="216" t="s">
        <v>25</v>
      </c>
      <c r="E618" s="216" t="s">
        <v>9845</v>
      </c>
      <c r="F618" s="91" t="s">
        <v>10205</v>
      </c>
      <c r="G618" s="91" t="s">
        <v>10381</v>
      </c>
      <c r="H618" s="91" t="s">
        <v>194</v>
      </c>
      <c r="I618" s="183">
        <v>6</v>
      </c>
      <c r="J618" s="91" t="s">
        <v>10205</v>
      </c>
      <c r="K618" s="26" t="s">
        <v>31</v>
      </c>
      <c r="L618" s="183">
        <v>6</v>
      </c>
      <c r="M618" s="218">
        <f t="shared" si="20"/>
        <v>780</v>
      </c>
      <c r="N618" s="27"/>
      <c r="O618" s="24" t="s">
        <v>32</v>
      </c>
    </row>
    <row r="619" s="1" customFormat="1" ht="18.75" spans="1:15">
      <c r="A619" s="216">
        <v>614</v>
      </c>
      <c r="B619" s="216" t="s">
        <v>23</v>
      </c>
      <c r="C619" s="216" t="s">
        <v>24</v>
      </c>
      <c r="D619" s="216" t="s">
        <v>25</v>
      </c>
      <c r="E619" s="216" t="s">
        <v>9845</v>
      </c>
      <c r="F619" s="91" t="s">
        <v>10205</v>
      </c>
      <c r="G619" s="91" t="s">
        <v>10382</v>
      </c>
      <c r="H619" s="91" t="s">
        <v>194</v>
      </c>
      <c r="I619" s="183">
        <v>6</v>
      </c>
      <c r="J619" s="91" t="s">
        <v>10205</v>
      </c>
      <c r="K619" s="26" t="s">
        <v>31</v>
      </c>
      <c r="L619" s="183">
        <v>6</v>
      </c>
      <c r="M619" s="218">
        <f t="shared" si="20"/>
        <v>780</v>
      </c>
      <c r="N619" s="27"/>
      <c r="O619" s="24" t="s">
        <v>32</v>
      </c>
    </row>
    <row r="620" s="1" customFormat="1" ht="18.75" spans="1:15">
      <c r="A620" s="216">
        <v>615</v>
      </c>
      <c r="B620" s="216" t="s">
        <v>23</v>
      </c>
      <c r="C620" s="216" t="s">
        <v>24</v>
      </c>
      <c r="D620" s="216" t="s">
        <v>25</v>
      </c>
      <c r="E620" s="216" t="s">
        <v>9845</v>
      </c>
      <c r="F620" s="91" t="s">
        <v>10205</v>
      </c>
      <c r="G620" s="91" t="s">
        <v>10383</v>
      </c>
      <c r="H620" s="91" t="s">
        <v>194</v>
      </c>
      <c r="I620" s="183">
        <v>4</v>
      </c>
      <c r="J620" s="91" t="s">
        <v>10205</v>
      </c>
      <c r="K620" s="26" t="s">
        <v>31</v>
      </c>
      <c r="L620" s="183">
        <v>4</v>
      </c>
      <c r="M620" s="218">
        <f t="shared" si="20"/>
        <v>520</v>
      </c>
      <c r="N620" s="27"/>
      <c r="O620" s="24" t="s">
        <v>32</v>
      </c>
    </row>
    <row r="621" s="1" customFormat="1" ht="18.75" spans="1:15">
      <c r="A621" s="216">
        <v>616</v>
      </c>
      <c r="B621" s="216" t="s">
        <v>23</v>
      </c>
      <c r="C621" s="216" t="s">
        <v>24</v>
      </c>
      <c r="D621" s="216" t="s">
        <v>25</v>
      </c>
      <c r="E621" s="216" t="s">
        <v>9845</v>
      </c>
      <c r="F621" s="91" t="s">
        <v>10205</v>
      </c>
      <c r="G621" s="91" t="s">
        <v>10384</v>
      </c>
      <c r="H621" s="91" t="s">
        <v>194</v>
      </c>
      <c r="I621" s="183">
        <v>4</v>
      </c>
      <c r="J621" s="91" t="s">
        <v>10205</v>
      </c>
      <c r="K621" s="26" t="s">
        <v>31</v>
      </c>
      <c r="L621" s="183">
        <v>4</v>
      </c>
      <c r="M621" s="218">
        <f t="shared" si="20"/>
        <v>520</v>
      </c>
      <c r="N621" s="27"/>
      <c r="O621" s="24" t="s">
        <v>32</v>
      </c>
    </row>
    <row r="622" s="1" customFormat="1" ht="18.75" spans="1:15">
      <c r="A622" s="216">
        <v>617</v>
      </c>
      <c r="B622" s="216" t="s">
        <v>23</v>
      </c>
      <c r="C622" s="216" t="s">
        <v>24</v>
      </c>
      <c r="D622" s="216" t="s">
        <v>25</v>
      </c>
      <c r="E622" s="216" t="s">
        <v>9845</v>
      </c>
      <c r="F622" s="91" t="s">
        <v>10205</v>
      </c>
      <c r="G622" s="91" t="s">
        <v>10385</v>
      </c>
      <c r="H622" s="91" t="s">
        <v>194</v>
      </c>
      <c r="I622" s="183">
        <v>3</v>
      </c>
      <c r="J622" s="91" t="s">
        <v>10205</v>
      </c>
      <c r="K622" s="26" t="s">
        <v>31</v>
      </c>
      <c r="L622" s="183">
        <v>3</v>
      </c>
      <c r="M622" s="218">
        <f t="shared" si="20"/>
        <v>390</v>
      </c>
      <c r="N622" s="27"/>
      <c r="O622" s="24" t="s">
        <v>32</v>
      </c>
    </row>
    <row r="623" s="1" customFormat="1" ht="18.75" spans="1:15">
      <c r="A623" s="216">
        <v>618</v>
      </c>
      <c r="B623" s="216" t="s">
        <v>23</v>
      </c>
      <c r="C623" s="216" t="s">
        <v>24</v>
      </c>
      <c r="D623" s="216" t="s">
        <v>25</v>
      </c>
      <c r="E623" s="216" t="s">
        <v>9845</v>
      </c>
      <c r="F623" s="91" t="s">
        <v>10205</v>
      </c>
      <c r="G623" s="91" t="s">
        <v>1117</v>
      </c>
      <c r="H623" s="91" t="s">
        <v>194</v>
      </c>
      <c r="I623" s="183">
        <v>4</v>
      </c>
      <c r="J623" s="91" t="s">
        <v>10205</v>
      </c>
      <c r="K623" s="26" t="s">
        <v>31</v>
      </c>
      <c r="L623" s="183">
        <v>4</v>
      </c>
      <c r="M623" s="218">
        <f t="shared" si="20"/>
        <v>520</v>
      </c>
      <c r="N623" s="27"/>
      <c r="O623" s="24" t="s">
        <v>32</v>
      </c>
    </row>
    <row r="624" s="1" customFormat="1" ht="18.75" spans="1:15">
      <c r="A624" s="216">
        <v>619</v>
      </c>
      <c r="B624" s="216" t="s">
        <v>23</v>
      </c>
      <c r="C624" s="216" t="s">
        <v>24</v>
      </c>
      <c r="D624" s="216" t="s">
        <v>25</v>
      </c>
      <c r="E624" s="216" t="s">
        <v>9845</v>
      </c>
      <c r="F624" s="91" t="s">
        <v>10205</v>
      </c>
      <c r="G624" s="91" t="s">
        <v>10386</v>
      </c>
      <c r="H624" s="91" t="s">
        <v>194</v>
      </c>
      <c r="I624" s="183">
        <v>2</v>
      </c>
      <c r="J624" s="91" t="s">
        <v>10205</v>
      </c>
      <c r="K624" s="26" t="s">
        <v>31</v>
      </c>
      <c r="L624" s="183">
        <v>2</v>
      </c>
      <c r="M624" s="218">
        <f t="shared" si="20"/>
        <v>260</v>
      </c>
      <c r="N624" s="27"/>
      <c r="O624" s="24" t="s">
        <v>32</v>
      </c>
    </row>
    <row r="625" s="1" customFormat="1" ht="18.75" spans="1:15">
      <c r="A625" s="216">
        <v>620</v>
      </c>
      <c r="B625" s="216" t="s">
        <v>23</v>
      </c>
      <c r="C625" s="216" t="s">
        <v>24</v>
      </c>
      <c r="D625" s="216" t="s">
        <v>25</v>
      </c>
      <c r="E625" s="216" t="s">
        <v>9845</v>
      </c>
      <c r="F625" s="91" t="s">
        <v>10205</v>
      </c>
      <c r="G625" s="91" t="s">
        <v>10387</v>
      </c>
      <c r="H625" s="91" t="s">
        <v>194</v>
      </c>
      <c r="I625" s="183">
        <v>4</v>
      </c>
      <c r="J625" s="91" t="s">
        <v>10205</v>
      </c>
      <c r="K625" s="26" t="s">
        <v>31</v>
      </c>
      <c r="L625" s="183">
        <v>4</v>
      </c>
      <c r="M625" s="218">
        <f t="shared" si="20"/>
        <v>520</v>
      </c>
      <c r="N625" s="27"/>
      <c r="O625" s="24" t="s">
        <v>32</v>
      </c>
    </row>
    <row r="626" s="1" customFormat="1" ht="18.75" spans="1:15">
      <c r="A626" s="216">
        <v>621</v>
      </c>
      <c r="B626" s="216" t="s">
        <v>23</v>
      </c>
      <c r="C626" s="216" t="s">
        <v>24</v>
      </c>
      <c r="D626" s="216" t="s">
        <v>25</v>
      </c>
      <c r="E626" s="216" t="s">
        <v>9845</v>
      </c>
      <c r="F626" s="91" t="s">
        <v>10205</v>
      </c>
      <c r="G626" s="91" t="s">
        <v>10388</v>
      </c>
      <c r="H626" s="91" t="s">
        <v>194</v>
      </c>
      <c r="I626" s="183">
        <v>3</v>
      </c>
      <c r="J626" s="91" t="s">
        <v>10205</v>
      </c>
      <c r="K626" s="26" t="s">
        <v>31</v>
      </c>
      <c r="L626" s="183">
        <v>3</v>
      </c>
      <c r="M626" s="218">
        <f t="shared" si="20"/>
        <v>390</v>
      </c>
      <c r="N626" s="27"/>
      <c r="O626" s="24" t="s">
        <v>32</v>
      </c>
    </row>
    <row r="627" s="1" customFormat="1" ht="18.75" spans="1:15">
      <c r="A627" s="216">
        <v>622</v>
      </c>
      <c r="B627" s="216" t="s">
        <v>23</v>
      </c>
      <c r="C627" s="216" t="s">
        <v>24</v>
      </c>
      <c r="D627" s="216" t="s">
        <v>25</v>
      </c>
      <c r="E627" s="216" t="s">
        <v>9845</v>
      </c>
      <c r="F627" s="91" t="s">
        <v>10205</v>
      </c>
      <c r="G627" s="91" t="s">
        <v>10389</v>
      </c>
      <c r="H627" s="91" t="s">
        <v>194</v>
      </c>
      <c r="I627" s="183">
        <v>2</v>
      </c>
      <c r="J627" s="91" t="s">
        <v>10205</v>
      </c>
      <c r="K627" s="26" t="s">
        <v>31</v>
      </c>
      <c r="L627" s="183">
        <v>2</v>
      </c>
      <c r="M627" s="218">
        <f t="shared" si="20"/>
        <v>260</v>
      </c>
      <c r="N627" s="27"/>
      <c r="O627" s="24" t="s">
        <v>32</v>
      </c>
    </row>
    <row r="628" s="1" customFormat="1" ht="18.75" spans="1:15">
      <c r="A628" s="216">
        <v>623</v>
      </c>
      <c r="B628" s="216" t="s">
        <v>23</v>
      </c>
      <c r="C628" s="216" t="s">
        <v>24</v>
      </c>
      <c r="D628" s="216" t="s">
        <v>25</v>
      </c>
      <c r="E628" s="216" t="s">
        <v>9845</v>
      </c>
      <c r="F628" s="91" t="s">
        <v>10205</v>
      </c>
      <c r="G628" s="91" t="s">
        <v>10390</v>
      </c>
      <c r="H628" s="91" t="s">
        <v>194</v>
      </c>
      <c r="I628" s="183">
        <v>4</v>
      </c>
      <c r="J628" s="91" t="s">
        <v>10205</v>
      </c>
      <c r="K628" s="26" t="s">
        <v>31</v>
      </c>
      <c r="L628" s="183">
        <v>4</v>
      </c>
      <c r="M628" s="218">
        <f t="shared" si="20"/>
        <v>520</v>
      </c>
      <c r="N628" s="27"/>
      <c r="O628" s="24" t="s">
        <v>32</v>
      </c>
    </row>
    <row r="629" s="1" customFormat="1" ht="18.75" spans="1:15">
      <c r="A629" s="216">
        <v>624</v>
      </c>
      <c r="B629" s="216" t="s">
        <v>23</v>
      </c>
      <c r="C629" s="216" t="s">
        <v>24</v>
      </c>
      <c r="D629" s="216" t="s">
        <v>25</v>
      </c>
      <c r="E629" s="216" t="s">
        <v>9845</v>
      </c>
      <c r="F629" s="91" t="s">
        <v>10205</v>
      </c>
      <c r="G629" s="91" t="s">
        <v>10391</v>
      </c>
      <c r="H629" s="91" t="s">
        <v>194</v>
      </c>
      <c r="I629" s="183">
        <v>5</v>
      </c>
      <c r="J629" s="91" t="s">
        <v>10205</v>
      </c>
      <c r="K629" s="26" t="s">
        <v>31</v>
      </c>
      <c r="L629" s="183">
        <v>5</v>
      </c>
      <c r="M629" s="218">
        <f t="shared" si="20"/>
        <v>650</v>
      </c>
      <c r="N629" s="27"/>
      <c r="O629" s="24" t="s">
        <v>32</v>
      </c>
    </row>
    <row r="630" s="1" customFormat="1" ht="18.75" spans="1:15">
      <c r="A630" s="216">
        <v>625</v>
      </c>
      <c r="B630" s="216" t="s">
        <v>23</v>
      </c>
      <c r="C630" s="216" t="s">
        <v>24</v>
      </c>
      <c r="D630" s="216" t="s">
        <v>25</v>
      </c>
      <c r="E630" s="216" t="s">
        <v>9845</v>
      </c>
      <c r="F630" s="91" t="s">
        <v>10205</v>
      </c>
      <c r="G630" s="91" t="s">
        <v>10392</v>
      </c>
      <c r="H630" s="91" t="s">
        <v>194</v>
      </c>
      <c r="I630" s="183">
        <v>2</v>
      </c>
      <c r="J630" s="91" t="s">
        <v>10205</v>
      </c>
      <c r="K630" s="26" t="s">
        <v>31</v>
      </c>
      <c r="L630" s="183">
        <v>2</v>
      </c>
      <c r="M630" s="218">
        <f t="shared" si="20"/>
        <v>260</v>
      </c>
      <c r="N630" s="27"/>
      <c r="O630" s="24" t="s">
        <v>32</v>
      </c>
    </row>
    <row r="631" s="1" customFormat="1" ht="18.75" spans="1:15">
      <c r="A631" s="216">
        <v>626</v>
      </c>
      <c r="B631" s="216" t="s">
        <v>23</v>
      </c>
      <c r="C631" s="216" t="s">
        <v>24</v>
      </c>
      <c r="D631" s="216" t="s">
        <v>25</v>
      </c>
      <c r="E631" s="216" t="s">
        <v>9845</v>
      </c>
      <c r="F631" s="91" t="s">
        <v>10205</v>
      </c>
      <c r="G631" s="91" t="s">
        <v>10393</v>
      </c>
      <c r="H631" s="91" t="s">
        <v>194</v>
      </c>
      <c r="I631" s="183">
        <v>2</v>
      </c>
      <c r="J631" s="91" t="s">
        <v>10205</v>
      </c>
      <c r="K631" s="26" t="s">
        <v>31</v>
      </c>
      <c r="L631" s="183">
        <v>2</v>
      </c>
      <c r="M631" s="218">
        <f t="shared" si="20"/>
        <v>260</v>
      </c>
      <c r="N631" s="27"/>
      <c r="O631" s="24" t="s">
        <v>32</v>
      </c>
    </row>
    <row r="632" s="1" customFormat="1" ht="18.75" spans="1:15">
      <c r="A632" s="216">
        <v>627</v>
      </c>
      <c r="B632" s="216" t="s">
        <v>23</v>
      </c>
      <c r="C632" s="216" t="s">
        <v>24</v>
      </c>
      <c r="D632" s="216" t="s">
        <v>25</v>
      </c>
      <c r="E632" s="216" t="s">
        <v>9845</v>
      </c>
      <c r="F632" s="91" t="s">
        <v>10205</v>
      </c>
      <c r="G632" s="91" t="s">
        <v>10394</v>
      </c>
      <c r="H632" s="91" t="s">
        <v>194</v>
      </c>
      <c r="I632" s="183">
        <v>1</v>
      </c>
      <c r="J632" s="91" t="s">
        <v>10205</v>
      </c>
      <c r="K632" s="26" t="s">
        <v>31</v>
      </c>
      <c r="L632" s="183">
        <v>1</v>
      </c>
      <c r="M632" s="218">
        <f t="shared" ref="M632:M695" si="21">L632*130</f>
        <v>130</v>
      </c>
      <c r="N632" s="27"/>
      <c r="O632" s="24" t="s">
        <v>32</v>
      </c>
    </row>
    <row r="633" s="1" customFormat="1" ht="18.75" spans="1:15">
      <c r="A633" s="216">
        <v>628</v>
      </c>
      <c r="B633" s="216" t="s">
        <v>23</v>
      </c>
      <c r="C633" s="216" t="s">
        <v>24</v>
      </c>
      <c r="D633" s="216" t="s">
        <v>25</v>
      </c>
      <c r="E633" s="216" t="s">
        <v>9845</v>
      </c>
      <c r="F633" s="91" t="s">
        <v>10205</v>
      </c>
      <c r="G633" s="91" t="s">
        <v>10395</v>
      </c>
      <c r="H633" s="91" t="s">
        <v>194</v>
      </c>
      <c r="I633" s="183">
        <v>5</v>
      </c>
      <c r="J633" s="91" t="s">
        <v>10205</v>
      </c>
      <c r="K633" s="26" t="s">
        <v>31</v>
      </c>
      <c r="L633" s="183">
        <v>5</v>
      </c>
      <c r="M633" s="218">
        <f t="shared" si="21"/>
        <v>650</v>
      </c>
      <c r="N633" s="27"/>
      <c r="O633" s="24" t="s">
        <v>32</v>
      </c>
    </row>
    <row r="634" s="1" customFormat="1" ht="18.75" spans="1:15">
      <c r="A634" s="216">
        <v>629</v>
      </c>
      <c r="B634" s="216" t="s">
        <v>23</v>
      </c>
      <c r="C634" s="216" t="s">
        <v>24</v>
      </c>
      <c r="D634" s="216" t="s">
        <v>25</v>
      </c>
      <c r="E634" s="216" t="s">
        <v>9845</v>
      </c>
      <c r="F634" s="91" t="s">
        <v>10205</v>
      </c>
      <c r="G634" s="91" t="s">
        <v>10396</v>
      </c>
      <c r="H634" s="91" t="s">
        <v>194</v>
      </c>
      <c r="I634" s="183">
        <v>1</v>
      </c>
      <c r="J634" s="91" t="s">
        <v>10205</v>
      </c>
      <c r="K634" s="26" t="s">
        <v>31</v>
      </c>
      <c r="L634" s="183">
        <v>1</v>
      </c>
      <c r="M634" s="218">
        <f t="shared" si="21"/>
        <v>130</v>
      </c>
      <c r="N634" s="27"/>
      <c r="O634" s="24" t="s">
        <v>32</v>
      </c>
    </row>
    <row r="635" s="1" customFormat="1" ht="18.75" spans="1:15">
      <c r="A635" s="216">
        <v>630</v>
      </c>
      <c r="B635" s="216" t="s">
        <v>23</v>
      </c>
      <c r="C635" s="216" t="s">
        <v>24</v>
      </c>
      <c r="D635" s="216" t="s">
        <v>25</v>
      </c>
      <c r="E635" s="216" t="s">
        <v>9845</v>
      </c>
      <c r="F635" s="91" t="s">
        <v>10205</v>
      </c>
      <c r="G635" s="91" t="s">
        <v>10397</v>
      </c>
      <c r="H635" s="91" t="s">
        <v>194</v>
      </c>
      <c r="I635" s="183">
        <v>3</v>
      </c>
      <c r="J635" s="91" t="s">
        <v>10205</v>
      </c>
      <c r="K635" s="26" t="s">
        <v>31</v>
      </c>
      <c r="L635" s="183">
        <v>3</v>
      </c>
      <c r="M635" s="218">
        <f t="shared" si="21"/>
        <v>390</v>
      </c>
      <c r="N635" s="27"/>
      <c r="O635" s="24" t="s">
        <v>32</v>
      </c>
    </row>
    <row r="636" s="1" customFormat="1" ht="18.75" spans="1:15">
      <c r="A636" s="216">
        <v>631</v>
      </c>
      <c r="B636" s="216" t="s">
        <v>23</v>
      </c>
      <c r="C636" s="216" t="s">
        <v>24</v>
      </c>
      <c r="D636" s="216" t="s">
        <v>25</v>
      </c>
      <c r="E636" s="216" t="s">
        <v>9845</v>
      </c>
      <c r="F636" s="91" t="s">
        <v>10205</v>
      </c>
      <c r="G636" s="91" t="s">
        <v>9748</v>
      </c>
      <c r="H636" s="91" t="s">
        <v>194</v>
      </c>
      <c r="I636" s="183">
        <v>4</v>
      </c>
      <c r="J636" s="91" t="s">
        <v>10205</v>
      </c>
      <c r="K636" s="26" t="s">
        <v>31</v>
      </c>
      <c r="L636" s="183">
        <v>4</v>
      </c>
      <c r="M636" s="218">
        <f t="shared" si="21"/>
        <v>520</v>
      </c>
      <c r="N636" s="27"/>
      <c r="O636" s="24" t="s">
        <v>32</v>
      </c>
    </row>
    <row r="637" s="1" customFormat="1" ht="18.75" spans="1:15">
      <c r="A637" s="216">
        <v>632</v>
      </c>
      <c r="B637" s="216" t="s">
        <v>23</v>
      </c>
      <c r="C637" s="216" t="s">
        <v>24</v>
      </c>
      <c r="D637" s="216" t="s">
        <v>25</v>
      </c>
      <c r="E637" s="216" t="s">
        <v>9845</v>
      </c>
      <c r="F637" s="91" t="s">
        <v>10205</v>
      </c>
      <c r="G637" s="91" t="s">
        <v>10398</v>
      </c>
      <c r="H637" s="91" t="s">
        <v>194</v>
      </c>
      <c r="I637" s="183">
        <v>7</v>
      </c>
      <c r="J637" s="91" t="s">
        <v>10205</v>
      </c>
      <c r="K637" s="26" t="s">
        <v>31</v>
      </c>
      <c r="L637" s="183">
        <v>7</v>
      </c>
      <c r="M637" s="218">
        <f t="shared" si="21"/>
        <v>910</v>
      </c>
      <c r="N637" s="27"/>
      <c r="O637" s="24" t="s">
        <v>32</v>
      </c>
    </row>
    <row r="638" s="1" customFormat="1" ht="18.75" spans="1:15">
      <c r="A638" s="216">
        <v>633</v>
      </c>
      <c r="B638" s="216" t="s">
        <v>23</v>
      </c>
      <c r="C638" s="216" t="s">
        <v>24</v>
      </c>
      <c r="D638" s="216" t="s">
        <v>25</v>
      </c>
      <c r="E638" s="216" t="s">
        <v>9845</v>
      </c>
      <c r="F638" s="91" t="s">
        <v>10205</v>
      </c>
      <c r="G638" s="91" t="s">
        <v>10399</v>
      </c>
      <c r="H638" s="91" t="s">
        <v>194</v>
      </c>
      <c r="I638" s="183">
        <v>4</v>
      </c>
      <c r="J638" s="91" t="s">
        <v>10205</v>
      </c>
      <c r="K638" s="26" t="s">
        <v>31</v>
      </c>
      <c r="L638" s="183">
        <v>4</v>
      </c>
      <c r="M638" s="218">
        <f t="shared" si="21"/>
        <v>520</v>
      </c>
      <c r="N638" s="27"/>
      <c r="O638" s="24" t="s">
        <v>32</v>
      </c>
    </row>
    <row r="639" s="1" customFormat="1" ht="18.75" spans="1:15">
      <c r="A639" s="216">
        <v>634</v>
      </c>
      <c r="B639" s="216" t="s">
        <v>23</v>
      </c>
      <c r="C639" s="216" t="s">
        <v>24</v>
      </c>
      <c r="D639" s="216" t="s">
        <v>25</v>
      </c>
      <c r="E639" s="216" t="s">
        <v>9845</v>
      </c>
      <c r="F639" s="91" t="s">
        <v>10205</v>
      </c>
      <c r="G639" s="91" t="s">
        <v>10400</v>
      </c>
      <c r="H639" s="91" t="s">
        <v>194</v>
      </c>
      <c r="I639" s="183">
        <v>5</v>
      </c>
      <c r="J639" s="91" t="s">
        <v>10205</v>
      </c>
      <c r="K639" s="26" t="s">
        <v>31</v>
      </c>
      <c r="L639" s="183">
        <v>5</v>
      </c>
      <c r="M639" s="218">
        <f t="shared" si="21"/>
        <v>650</v>
      </c>
      <c r="N639" s="27"/>
      <c r="O639" s="24" t="s">
        <v>32</v>
      </c>
    </row>
    <row r="640" s="1" customFormat="1" ht="18.75" spans="1:15">
      <c r="A640" s="216">
        <v>635</v>
      </c>
      <c r="B640" s="216" t="s">
        <v>23</v>
      </c>
      <c r="C640" s="216" t="s">
        <v>24</v>
      </c>
      <c r="D640" s="216" t="s">
        <v>25</v>
      </c>
      <c r="E640" s="216" t="s">
        <v>9845</v>
      </c>
      <c r="F640" s="91" t="s">
        <v>10205</v>
      </c>
      <c r="G640" s="91" t="s">
        <v>10401</v>
      </c>
      <c r="H640" s="91" t="s">
        <v>194</v>
      </c>
      <c r="I640" s="183">
        <v>2</v>
      </c>
      <c r="J640" s="91" t="s">
        <v>10205</v>
      </c>
      <c r="K640" s="26" t="s">
        <v>31</v>
      </c>
      <c r="L640" s="183">
        <v>2</v>
      </c>
      <c r="M640" s="218">
        <f t="shared" si="21"/>
        <v>260</v>
      </c>
      <c r="N640" s="27"/>
      <c r="O640" s="24" t="s">
        <v>32</v>
      </c>
    </row>
    <row r="641" s="1" customFormat="1" ht="18.75" spans="1:15">
      <c r="A641" s="216">
        <v>636</v>
      </c>
      <c r="B641" s="216" t="s">
        <v>23</v>
      </c>
      <c r="C641" s="216" t="s">
        <v>24</v>
      </c>
      <c r="D641" s="216" t="s">
        <v>25</v>
      </c>
      <c r="E641" s="216" t="s">
        <v>9845</v>
      </c>
      <c r="F641" s="91" t="s">
        <v>10205</v>
      </c>
      <c r="G641" s="91" t="s">
        <v>10402</v>
      </c>
      <c r="H641" s="91" t="s">
        <v>194</v>
      </c>
      <c r="I641" s="183">
        <v>4</v>
      </c>
      <c r="J641" s="91" t="s">
        <v>10205</v>
      </c>
      <c r="K641" s="26" t="s">
        <v>31</v>
      </c>
      <c r="L641" s="183">
        <v>4</v>
      </c>
      <c r="M641" s="218">
        <f t="shared" si="21"/>
        <v>520</v>
      </c>
      <c r="N641" s="27"/>
      <c r="O641" s="24" t="s">
        <v>32</v>
      </c>
    </row>
    <row r="642" s="1" customFormat="1" ht="18.75" spans="1:15">
      <c r="A642" s="216">
        <v>637</v>
      </c>
      <c r="B642" s="216" t="s">
        <v>23</v>
      </c>
      <c r="C642" s="216" t="s">
        <v>24</v>
      </c>
      <c r="D642" s="216" t="s">
        <v>25</v>
      </c>
      <c r="E642" s="216" t="s">
        <v>9845</v>
      </c>
      <c r="F642" s="91" t="s">
        <v>10205</v>
      </c>
      <c r="G642" s="91" t="s">
        <v>10403</v>
      </c>
      <c r="H642" s="91" t="s">
        <v>194</v>
      </c>
      <c r="I642" s="183">
        <v>2</v>
      </c>
      <c r="J642" s="91" t="s">
        <v>10205</v>
      </c>
      <c r="K642" s="26" t="s">
        <v>31</v>
      </c>
      <c r="L642" s="183">
        <v>2</v>
      </c>
      <c r="M642" s="218">
        <f t="shared" si="21"/>
        <v>260</v>
      </c>
      <c r="N642" s="27"/>
      <c r="O642" s="24" t="s">
        <v>32</v>
      </c>
    </row>
    <row r="643" s="1" customFormat="1" ht="18.75" spans="1:15">
      <c r="A643" s="216">
        <v>638</v>
      </c>
      <c r="B643" s="216" t="s">
        <v>23</v>
      </c>
      <c r="C643" s="216" t="s">
        <v>24</v>
      </c>
      <c r="D643" s="216" t="s">
        <v>25</v>
      </c>
      <c r="E643" s="216" t="s">
        <v>9845</v>
      </c>
      <c r="F643" s="91" t="s">
        <v>10205</v>
      </c>
      <c r="G643" s="91" t="s">
        <v>10404</v>
      </c>
      <c r="H643" s="91" t="s">
        <v>194</v>
      </c>
      <c r="I643" s="183">
        <v>2</v>
      </c>
      <c r="J643" s="91" t="s">
        <v>10205</v>
      </c>
      <c r="K643" s="26" t="s">
        <v>31</v>
      </c>
      <c r="L643" s="183">
        <v>2</v>
      </c>
      <c r="M643" s="218">
        <f t="shared" si="21"/>
        <v>260</v>
      </c>
      <c r="N643" s="27"/>
      <c r="O643" s="24" t="s">
        <v>32</v>
      </c>
    </row>
    <row r="644" s="1" customFormat="1" ht="18.75" spans="1:15">
      <c r="A644" s="216">
        <v>639</v>
      </c>
      <c r="B644" s="216" t="s">
        <v>23</v>
      </c>
      <c r="C644" s="216" t="s">
        <v>24</v>
      </c>
      <c r="D644" s="216" t="s">
        <v>25</v>
      </c>
      <c r="E644" s="216" t="s">
        <v>9845</v>
      </c>
      <c r="F644" s="91" t="s">
        <v>10205</v>
      </c>
      <c r="G644" s="91" t="s">
        <v>10405</v>
      </c>
      <c r="H644" s="91" t="s">
        <v>194</v>
      </c>
      <c r="I644" s="183">
        <v>1</v>
      </c>
      <c r="J644" s="91" t="s">
        <v>10205</v>
      </c>
      <c r="K644" s="26" t="s">
        <v>31</v>
      </c>
      <c r="L644" s="183">
        <v>1</v>
      </c>
      <c r="M644" s="218">
        <f t="shared" si="21"/>
        <v>130</v>
      </c>
      <c r="N644" s="27"/>
      <c r="O644" s="24" t="s">
        <v>32</v>
      </c>
    </row>
    <row r="645" s="1" customFormat="1" ht="18.75" spans="1:15">
      <c r="A645" s="216">
        <v>640</v>
      </c>
      <c r="B645" s="216" t="s">
        <v>23</v>
      </c>
      <c r="C645" s="216" t="s">
        <v>24</v>
      </c>
      <c r="D645" s="216" t="s">
        <v>25</v>
      </c>
      <c r="E645" s="216" t="s">
        <v>9845</v>
      </c>
      <c r="F645" s="91" t="s">
        <v>10205</v>
      </c>
      <c r="G645" s="91" t="s">
        <v>10406</v>
      </c>
      <c r="H645" s="91" t="s">
        <v>194</v>
      </c>
      <c r="I645" s="183">
        <v>2</v>
      </c>
      <c r="J645" s="91" t="s">
        <v>10205</v>
      </c>
      <c r="K645" s="26" t="s">
        <v>31</v>
      </c>
      <c r="L645" s="183">
        <v>2</v>
      </c>
      <c r="M645" s="218">
        <f t="shared" si="21"/>
        <v>260</v>
      </c>
      <c r="N645" s="27"/>
      <c r="O645" s="24" t="s">
        <v>32</v>
      </c>
    </row>
    <row r="646" s="1" customFormat="1" ht="18.75" spans="1:15">
      <c r="A646" s="216">
        <v>641</v>
      </c>
      <c r="B646" s="216" t="s">
        <v>23</v>
      </c>
      <c r="C646" s="216" t="s">
        <v>24</v>
      </c>
      <c r="D646" s="216" t="s">
        <v>25</v>
      </c>
      <c r="E646" s="216" t="s">
        <v>9845</v>
      </c>
      <c r="F646" s="91" t="s">
        <v>10205</v>
      </c>
      <c r="G646" s="91" t="s">
        <v>10407</v>
      </c>
      <c r="H646" s="91" t="s">
        <v>194</v>
      </c>
      <c r="I646" s="183">
        <v>4</v>
      </c>
      <c r="J646" s="91" t="s">
        <v>10205</v>
      </c>
      <c r="K646" s="26" t="s">
        <v>31</v>
      </c>
      <c r="L646" s="183">
        <v>4</v>
      </c>
      <c r="M646" s="218">
        <f t="shared" si="21"/>
        <v>520</v>
      </c>
      <c r="N646" s="27"/>
      <c r="O646" s="24" t="s">
        <v>32</v>
      </c>
    </row>
    <row r="647" s="1" customFormat="1" ht="18.75" spans="1:15">
      <c r="A647" s="216">
        <v>642</v>
      </c>
      <c r="B647" s="216" t="s">
        <v>23</v>
      </c>
      <c r="C647" s="216" t="s">
        <v>24</v>
      </c>
      <c r="D647" s="216" t="s">
        <v>25</v>
      </c>
      <c r="E647" s="216" t="s">
        <v>9845</v>
      </c>
      <c r="F647" s="91" t="s">
        <v>10205</v>
      </c>
      <c r="G647" s="91" t="s">
        <v>10408</v>
      </c>
      <c r="H647" s="91" t="s">
        <v>194</v>
      </c>
      <c r="I647" s="183">
        <v>2</v>
      </c>
      <c r="J647" s="91" t="s">
        <v>10205</v>
      </c>
      <c r="K647" s="26" t="s">
        <v>31</v>
      </c>
      <c r="L647" s="183">
        <v>2</v>
      </c>
      <c r="M647" s="218">
        <f t="shared" si="21"/>
        <v>260</v>
      </c>
      <c r="N647" s="27"/>
      <c r="O647" s="24" t="s">
        <v>32</v>
      </c>
    </row>
    <row r="648" s="1" customFormat="1" ht="18.75" spans="1:15">
      <c r="A648" s="216">
        <v>643</v>
      </c>
      <c r="B648" s="216" t="s">
        <v>23</v>
      </c>
      <c r="C648" s="216" t="s">
        <v>24</v>
      </c>
      <c r="D648" s="216" t="s">
        <v>25</v>
      </c>
      <c r="E648" s="216" t="s">
        <v>9845</v>
      </c>
      <c r="F648" s="91" t="s">
        <v>10205</v>
      </c>
      <c r="G648" s="91" t="s">
        <v>10409</v>
      </c>
      <c r="H648" s="91" t="s">
        <v>194</v>
      </c>
      <c r="I648" s="183">
        <v>1</v>
      </c>
      <c r="J648" s="91" t="s">
        <v>10205</v>
      </c>
      <c r="K648" s="26" t="s">
        <v>31</v>
      </c>
      <c r="L648" s="183">
        <v>1</v>
      </c>
      <c r="M648" s="218">
        <f t="shared" si="21"/>
        <v>130</v>
      </c>
      <c r="N648" s="27"/>
      <c r="O648" s="24" t="s">
        <v>32</v>
      </c>
    </row>
    <row r="649" s="1" customFormat="1" ht="18.75" spans="1:15">
      <c r="A649" s="216">
        <v>644</v>
      </c>
      <c r="B649" s="216" t="s">
        <v>23</v>
      </c>
      <c r="C649" s="216" t="s">
        <v>24</v>
      </c>
      <c r="D649" s="216" t="s">
        <v>25</v>
      </c>
      <c r="E649" s="216" t="s">
        <v>9845</v>
      </c>
      <c r="F649" s="91" t="s">
        <v>10205</v>
      </c>
      <c r="G649" s="91" t="s">
        <v>10410</v>
      </c>
      <c r="H649" s="91" t="s">
        <v>194</v>
      </c>
      <c r="I649" s="183">
        <v>2</v>
      </c>
      <c r="J649" s="91" t="s">
        <v>10205</v>
      </c>
      <c r="K649" s="26" t="s">
        <v>31</v>
      </c>
      <c r="L649" s="183">
        <v>2</v>
      </c>
      <c r="M649" s="218">
        <f t="shared" si="21"/>
        <v>260</v>
      </c>
      <c r="N649" s="27"/>
      <c r="O649" s="24" t="s">
        <v>32</v>
      </c>
    </row>
    <row r="650" s="1" customFormat="1" ht="18.75" spans="1:15">
      <c r="A650" s="216">
        <v>645</v>
      </c>
      <c r="B650" s="216" t="s">
        <v>23</v>
      </c>
      <c r="C650" s="216" t="s">
        <v>24</v>
      </c>
      <c r="D650" s="216" t="s">
        <v>25</v>
      </c>
      <c r="E650" s="216" t="s">
        <v>9845</v>
      </c>
      <c r="F650" s="91" t="s">
        <v>10205</v>
      </c>
      <c r="G650" s="91" t="s">
        <v>10411</v>
      </c>
      <c r="H650" s="91" t="s">
        <v>194</v>
      </c>
      <c r="I650" s="183">
        <v>4</v>
      </c>
      <c r="J650" s="91" t="s">
        <v>10205</v>
      </c>
      <c r="K650" s="26" t="s">
        <v>31</v>
      </c>
      <c r="L650" s="183">
        <v>4</v>
      </c>
      <c r="M650" s="218">
        <f t="shared" si="21"/>
        <v>520</v>
      </c>
      <c r="N650" s="27"/>
      <c r="O650" s="24" t="s">
        <v>32</v>
      </c>
    </row>
    <row r="651" s="1" customFormat="1" ht="18.75" spans="1:15">
      <c r="A651" s="216">
        <v>646</v>
      </c>
      <c r="B651" s="216" t="s">
        <v>23</v>
      </c>
      <c r="C651" s="216" t="s">
        <v>24</v>
      </c>
      <c r="D651" s="216" t="s">
        <v>25</v>
      </c>
      <c r="E651" s="216" t="s">
        <v>9845</v>
      </c>
      <c r="F651" s="91" t="s">
        <v>10205</v>
      </c>
      <c r="G651" s="91" t="s">
        <v>10412</v>
      </c>
      <c r="H651" s="91" t="s">
        <v>194</v>
      </c>
      <c r="I651" s="183">
        <v>5</v>
      </c>
      <c r="J651" s="91" t="s">
        <v>10205</v>
      </c>
      <c r="K651" s="26" t="s">
        <v>31</v>
      </c>
      <c r="L651" s="183">
        <v>5</v>
      </c>
      <c r="M651" s="218">
        <f t="shared" si="21"/>
        <v>650</v>
      </c>
      <c r="N651" s="27"/>
      <c r="O651" s="24" t="s">
        <v>32</v>
      </c>
    </row>
    <row r="652" s="1" customFormat="1" ht="18.75" spans="1:15">
      <c r="A652" s="216">
        <v>647</v>
      </c>
      <c r="B652" s="216" t="s">
        <v>23</v>
      </c>
      <c r="C652" s="216" t="s">
        <v>24</v>
      </c>
      <c r="D652" s="216" t="s">
        <v>25</v>
      </c>
      <c r="E652" s="216" t="s">
        <v>9845</v>
      </c>
      <c r="F652" s="91" t="s">
        <v>10205</v>
      </c>
      <c r="G652" s="91" t="s">
        <v>10413</v>
      </c>
      <c r="H652" s="91" t="s">
        <v>194</v>
      </c>
      <c r="I652" s="183">
        <v>3</v>
      </c>
      <c r="J652" s="91" t="s">
        <v>10205</v>
      </c>
      <c r="K652" s="26" t="s">
        <v>31</v>
      </c>
      <c r="L652" s="183">
        <v>3</v>
      </c>
      <c r="M652" s="218">
        <f t="shared" si="21"/>
        <v>390</v>
      </c>
      <c r="N652" s="27"/>
      <c r="O652" s="24" t="s">
        <v>32</v>
      </c>
    </row>
    <row r="653" s="1" customFormat="1" ht="18.75" spans="1:15">
      <c r="A653" s="216">
        <v>648</v>
      </c>
      <c r="B653" s="216" t="s">
        <v>23</v>
      </c>
      <c r="C653" s="216" t="s">
        <v>24</v>
      </c>
      <c r="D653" s="216" t="s">
        <v>25</v>
      </c>
      <c r="E653" s="216" t="s">
        <v>9845</v>
      </c>
      <c r="F653" s="91" t="s">
        <v>10205</v>
      </c>
      <c r="G653" s="91" t="s">
        <v>10414</v>
      </c>
      <c r="H653" s="91" t="s">
        <v>194</v>
      </c>
      <c r="I653" s="183">
        <v>1</v>
      </c>
      <c r="J653" s="91" t="s">
        <v>10205</v>
      </c>
      <c r="K653" s="26" t="s">
        <v>31</v>
      </c>
      <c r="L653" s="183">
        <v>1</v>
      </c>
      <c r="M653" s="218">
        <f t="shared" si="21"/>
        <v>130</v>
      </c>
      <c r="N653" s="27"/>
      <c r="O653" s="24" t="s">
        <v>32</v>
      </c>
    </row>
    <row r="654" s="1" customFormat="1" ht="18.75" spans="1:15">
      <c r="A654" s="216">
        <v>649</v>
      </c>
      <c r="B654" s="216" t="s">
        <v>23</v>
      </c>
      <c r="C654" s="216" t="s">
        <v>24</v>
      </c>
      <c r="D654" s="216" t="s">
        <v>25</v>
      </c>
      <c r="E654" s="216" t="s">
        <v>9845</v>
      </c>
      <c r="F654" s="91" t="s">
        <v>10205</v>
      </c>
      <c r="G654" s="91" t="s">
        <v>10415</v>
      </c>
      <c r="H654" s="91" t="s">
        <v>194</v>
      </c>
      <c r="I654" s="183">
        <v>4</v>
      </c>
      <c r="J654" s="91" t="s">
        <v>10205</v>
      </c>
      <c r="K654" s="26" t="s">
        <v>31</v>
      </c>
      <c r="L654" s="183">
        <v>4</v>
      </c>
      <c r="M654" s="218">
        <f t="shared" si="21"/>
        <v>520</v>
      </c>
      <c r="N654" s="27"/>
      <c r="O654" s="24" t="s">
        <v>32</v>
      </c>
    </row>
    <row r="655" s="1" customFormat="1" ht="18.75" spans="1:15">
      <c r="A655" s="216">
        <v>650</v>
      </c>
      <c r="B655" s="216" t="s">
        <v>23</v>
      </c>
      <c r="C655" s="216" t="s">
        <v>24</v>
      </c>
      <c r="D655" s="216" t="s">
        <v>25</v>
      </c>
      <c r="E655" s="216" t="s">
        <v>9845</v>
      </c>
      <c r="F655" s="91" t="s">
        <v>10205</v>
      </c>
      <c r="G655" s="91" t="s">
        <v>10416</v>
      </c>
      <c r="H655" s="91" t="s">
        <v>194</v>
      </c>
      <c r="I655" s="183">
        <v>3</v>
      </c>
      <c r="J655" s="91" t="s">
        <v>10205</v>
      </c>
      <c r="K655" s="26" t="s">
        <v>31</v>
      </c>
      <c r="L655" s="183">
        <v>3</v>
      </c>
      <c r="M655" s="218">
        <f t="shared" si="21"/>
        <v>390</v>
      </c>
      <c r="N655" s="27"/>
      <c r="O655" s="24" t="s">
        <v>32</v>
      </c>
    </row>
    <row r="656" s="1" customFormat="1" ht="18.75" spans="1:15">
      <c r="A656" s="216">
        <v>651</v>
      </c>
      <c r="B656" s="216" t="s">
        <v>23</v>
      </c>
      <c r="C656" s="216" t="s">
        <v>24</v>
      </c>
      <c r="D656" s="216" t="s">
        <v>25</v>
      </c>
      <c r="E656" s="216" t="s">
        <v>9845</v>
      </c>
      <c r="F656" s="91" t="s">
        <v>10205</v>
      </c>
      <c r="G656" s="91" t="s">
        <v>10417</v>
      </c>
      <c r="H656" s="91" t="s">
        <v>194</v>
      </c>
      <c r="I656" s="183">
        <v>3</v>
      </c>
      <c r="J656" s="91" t="s">
        <v>10205</v>
      </c>
      <c r="K656" s="26" t="s">
        <v>31</v>
      </c>
      <c r="L656" s="183">
        <v>3</v>
      </c>
      <c r="M656" s="218">
        <f t="shared" si="21"/>
        <v>390</v>
      </c>
      <c r="N656" s="27"/>
      <c r="O656" s="24" t="s">
        <v>32</v>
      </c>
    </row>
    <row r="657" s="1" customFormat="1" ht="18.75" spans="1:15">
      <c r="A657" s="216">
        <v>652</v>
      </c>
      <c r="B657" s="216" t="s">
        <v>23</v>
      </c>
      <c r="C657" s="216" t="s">
        <v>24</v>
      </c>
      <c r="D657" s="216" t="s">
        <v>25</v>
      </c>
      <c r="E657" s="216" t="s">
        <v>9845</v>
      </c>
      <c r="F657" s="91" t="s">
        <v>10205</v>
      </c>
      <c r="G657" s="91" t="s">
        <v>10418</v>
      </c>
      <c r="H657" s="91" t="s">
        <v>194</v>
      </c>
      <c r="I657" s="183">
        <v>4</v>
      </c>
      <c r="J657" s="91" t="s">
        <v>10205</v>
      </c>
      <c r="K657" s="26" t="s">
        <v>31</v>
      </c>
      <c r="L657" s="183">
        <v>4</v>
      </c>
      <c r="M657" s="218">
        <f t="shared" si="21"/>
        <v>520</v>
      </c>
      <c r="N657" s="27"/>
      <c r="O657" s="24" t="s">
        <v>32</v>
      </c>
    </row>
    <row r="658" s="1" customFormat="1" ht="18.75" spans="1:15">
      <c r="A658" s="216">
        <v>653</v>
      </c>
      <c r="B658" s="216" t="s">
        <v>23</v>
      </c>
      <c r="C658" s="216" t="s">
        <v>24</v>
      </c>
      <c r="D658" s="216" t="s">
        <v>25</v>
      </c>
      <c r="E658" s="216" t="s">
        <v>9845</v>
      </c>
      <c r="F658" s="91" t="s">
        <v>10205</v>
      </c>
      <c r="G658" s="91" t="s">
        <v>10419</v>
      </c>
      <c r="H658" s="91" t="s">
        <v>194</v>
      </c>
      <c r="I658" s="183">
        <v>3</v>
      </c>
      <c r="J658" s="91" t="s">
        <v>10205</v>
      </c>
      <c r="K658" s="26" t="s">
        <v>31</v>
      </c>
      <c r="L658" s="183">
        <v>3</v>
      </c>
      <c r="M658" s="218">
        <f t="shared" si="21"/>
        <v>390</v>
      </c>
      <c r="N658" s="27"/>
      <c r="O658" s="24" t="s">
        <v>32</v>
      </c>
    </row>
    <row r="659" s="1" customFormat="1" ht="18.75" spans="1:15">
      <c r="A659" s="216">
        <v>654</v>
      </c>
      <c r="B659" s="216" t="s">
        <v>23</v>
      </c>
      <c r="C659" s="216" t="s">
        <v>24</v>
      </c>
      <c r="D659" s="216" t="s">
        <v>25</v>
      </c>
      <c r="E659" s="216" t="s">
        <v>9845</v>
      </c>
      <c r="F659" s="91" t="s">
        <v>10205</v>
      </c>
      <c r="G659" s="91" t="s">
        <v>10420</v>
      </c>
      <c r="H659" s="91" t="s">
        <v>194</v>
      </c>
      <c r="I659" s="183">
        <v>4</v>
      </c>
      <c r="J659" s="91" t="s">
        <v>10205</v>
      </c>
      <c r="K659" s="26" t="s">
        <v>31</v>
      </c>
      <c r="L659" s="183">
        <v>4</v>
      </c>
      <c r="M659" s="218">
        <f t="shared" si="21"/>
        <v>520</v>
      </c>
      <c r="N659" s="27"/>
      <c r="O659" s="24" t="s">
        <v>32</v>
      </c>
    </row>
    <row r="660" s="1" customFormat="1" ht="18.75" spans="1:15">
      <c r="A660" s="216">
        <v>655</v>
      </c>
      <c r="B660" s="216" t="s">
        <v>23</v>
      </c>
      <c r="C660" s="216" t="s">
        <v>24</v>
      </c>
      <c r="D660" s="216" t="s">
        <v>25</v>
      </c>
      <c r="E660" s="216" t="s">
        <v>9845</v>
      </c>
      <c r="F660" s="91" t="s">
        <v>10205</v>
      </c>
      <c r="G660" s="91" t="s">
        <v>10421</v>
      </c>
      <c r="H660" s="91" t="s">
        <v>194</v>
      </c>
      <c r="I660" s="183">
        <v>4</v>
      </c>
      <c r="J660" s="91" t="s">
        <v>10205</v>
      </c>
      <c r="K660" s="26" t="s">
        <v>31</v>
      </c>
      <c r="L660" s="183">
        <v>4</v>
      </c>
      <c r="M660" s="218">
        <f t="shared" si="21"/>
        <v>520</v>
      </c>
      <c r="N660" s="27"/>
      <c r="O660" s="24" t="s">
        <v>32</v>
      </c>
    </row>
    <row r="661" s="1" customFormat="1" ht="18.75" spans="1:15">
      <c r="A661" s="216">
        <v>656</v>
      </c>
      <c r="B661" s="216" t="s">
        <v>23</v>
      </c>
      <c r="C661" s="216" t="s">
        <v>24</v>
      </c>
      <c r="D661" s="216" t="s">
        <v>25</v>
      </c>
      <c r="E661" s="216" t="s">
        <v>9845</v>
      </c>
      <c r="F661" s="91" t="s">
        <v>10205</v>
      </c>
      <c r="G661" s="91" t="s">
        <v>10422</v>
      </c>
      <c r="H661" s="91" t="s">
        <v>194</v>
      </c>
      <c r="I661" s="183">
        <v>4</v>
      </c>
      <c r="J661" s="91" t="s">
        <v>10205</v>
      </c>
      <c r="K661" s="26" t="s">
        <v>31</v>
      </c>
      <c r="L661" s="183">
        <v>4</v>
      </c>
      <c r="M661" s="218">
        <f t="shared" si="21"/>
        <v>520</v>
      </c>
      <c r="N661" s="27"/>
      <c r="O661" s="24" t="s">
        <v>32</v>
      </c>
    </row>
    <row r="662" s="1" customFormat="1" ht="18.75" spans="1:15">
      <c r="A662" s="216">
        <v>657</v>
      </c>
      <c r="B662" s="216" t="s">
        <v>23</v>
      </c>
      <c r="C662" s="216" t="s">
        <v>24</v>
      </c>
      <c r="D662" s="216" t="s">
        <v>25</v>
      </c>
      <c r="E662" s="216" t="s">
        <v>9845</v>
      </c>
      <c r="F662" s="91" t="s">
        <v>10205</v>
      </c>
      <c r="G662" s="91" t="s">
        <v>10423</v>
      </c>
      <c r="H662" s="91" t="s">
        <v>194</v>
      </c>
      <c r="I662" s="183">
        <v>1</v>
      </c>
      <c r="J662" s="91" t="s">
        <v>10205</v>
      </c>
      <c r="K662" s="26" t="s">
        <v>31</v>
      </c>
      <c r="L662" s="183">
        <v>1</v>
      </c>
      <c r="M662" s="218">
        <f t="shared" si="21"/>
        <v>130</v>
      </c>
      <c r="N662" s="27"/>
      <c r="O662" s="24" t="s">
        <v>32</v>
      </c>
    </row>
    <row r="663" s="1" customFormat="1" ht="18.75" spans="1:15">
      <c r="A663" s="216">
        <v>658</v>
      </c>
      <c r="B663" s="216" t="s">
        <v>23</v>
      </c>
      <c r="C663" s="216" t="s">
        <v>24</v>
      </c>
      <c r="D663" s="216" t="s">
        <v>25</v>
      </c>
      <c r="E663" s="216" t="s">
        <v>9845</v>
      </c>
      <c r="F663" s="91" t="s">
        <v>10205</v>
      </c>
      <c r="G663" s="91" t="s">
        <v>10424</v>
      </c>
      <c r="H663" s="91" t="s">
        <v>194</v>
      </c>
      <c r="I663" s="183">
        <v>1</v>
      </c>
      <c r="J663" s="91" t="s">
        <v>10205</v>
      </c>
      <c r="K663" s="26" t="s">
        <v>31</v>
      </c>
      <c r="L663" s="183">
        <v>1</v>
      </c>
      <c r="M663" s="218">
        <f t="shared" si="21"/>
        <v>130</v>
      </c>
      <c r="N663" s="27"/>
      <c r="O663" s="24" t="s">
        <v>32</v>
      </c>
    </row>
    <row r="664" s="1" customFormat="1" ht="18.75" spans="1:15">
      <c r="A664" s="216">
        <v>659</v>
      </c>
      <c r="B664" s="216" t="s">
        <v>23</v>
      </c>
      <c r="C664" s="216" t="s">
        <v>24</v>
      </c>
      <c r="D664" s="216" t="s">
        <v>25</v>
      </c>
      <c r="E664" s="216" t="s">
        <v>9845</v>
      </c>
      <c r="F664" s="91" t="s">
        <v>10205</v>
      </c>
      <c r="G664" s="91" t="s">
        <v>10425</v>
      </c>
      <c r="H664" s="91" t="s">
        <v>194</v>
      </c>
      <c r="I664" s="183">
        <v>7</v>
      </c>
      <c r="J664" s="91" t="s">
        <v>10205</v>
      </c>
      <c r="K664" s="26" t="s">
        <v>31</v>
      </c>
      <c r="L664" s="183">
        <v>7</v>
      </c>
      <c r="M664" s="218">
        <f t="shared" si="21"/>
        <v>910</v>
      </c>
      <c r="N664" s="27"/>
      <c r="O664" s="24" t="s">
        <v>32</v>
      </c>
    </row>
    <row r="665" s="1" customFormat="1" ht="18.75" spans="1:15">
      <c r="A665" s="216">
        <v>660</v>
      </c>
      <c r="B665" s="216" t="s">
        <v>23</v>
      </c>
      <c r="C665" s="216" t="s">
        <v>24</v>
      </c>
      <c r="D665" s="216" t="s">
        <v>25</v>
      </c>
      <c r="E665" s="216" t="s">
        <v>9845</v>
      </c>
      <c r="F665" s="91" t="s">
        <v>10205</v>
      </c>
      <c r="G665" s="91" t="s">
        <v>10426</v>
      </c>
      <c r="H665" s="91" t="s">
        <v>194</v>
      </c>
      <c r="I665" s="183">
        <v>3</v>
      </c>
      <c r="J665" s="91" t="s">
        <v>10205</v>
      </c>
      <c r="K665" s="26" t="s">
        <v>31</v>
      </c>
      <c r="L665" s="183">
        <v>3</v>
      </c>
      <c r="M665" s="218">
        <f t="shared" si="21"/>
        <v>390</v>
      </c>
      <c r="N665" s="27"/>
      <c r="O665" s="24" t="s">
        <v>32</v>
      </c>
    </row>
    <row r="666" s="1" customFormat="1" ht="18.75" spans="1:15">
      <c r="A666" s="216">
        <v>661</v>
      </c>
      <c r="B666" s="216" t="s">
        <v>23</v>
      </c>
      <c r="C666" s="216" t="s">
        <v>24</v>
      </c>
      <c r="D666" s="216" t="s">
        <v>25</v>
      </c>
      <c r="E666" s="216" t="s">
        <v>9845</v>
      </c>
      <c r="F666" s="91" t="s">
        <v>10205</v>
      </c>
      <c r="G666" s="91" t="s">
        <v>10427</v>
      </c>
      <c r="H666" s="91" t="s">
        <v>194</v>
      </c>
      <c r="I666" s="183">
        <v>2</v>
      </c>
      <c r="J666" s="91" t="s">
        <v>10205</v>
      </c>
      <c r="K666" s="26" t="s">
        <v>31</v>
      </c>
      <c r="L666" s="183">
        <v>2</v>
      </c>
      <c r="M666" s="218">
        <f t="shared" si="21"/>
        <v>260</v>
      </c>
      <c r="N666" s="27"/>
      <c r="O666" s="24" t="s">
        <v>32</v>
      </c>
    </row>
    <row r="667" s="1" customFormat="1" ht="18.75" spans="1:15">
      <c r="A667" s="216">
        <v>662</v>
      </c>
      <c r="B667" s="216" t="s">
        <v>23</v>
      </c>
      <c r="C667" s="216" t="s">
        <v>24</v>
      </c>
      <c r="D667" s="216" t="s">
        <v>25</v>
      </c>
      <c r="E667" s="216" t="s">
        <v>9845</v>
      </c>
      <c r="F667" s="91" t="s">
        <v>10205</v>
      </c>
      <c r="G667" s="91" t="s">
        <v>10428</v>
      </c>
      <c r="H667" s="91" t="s">
        <v>194</v>
      </c>
      <c r="I667" s="183">
        <v>2</v>
      </c>
      <c r="J667" s="91" t="s">
        <v>10205</v>
      </c>
      <c r="K667" s="26" t="s">
        <v>31</v>
      </c>
      <c r="L667" s="183">
        <v>2</v>
      </c>
      <c r="M667" s="218">
        <f t="shared" si="21"/>
        <v>260</v>
      </c>
      <c r="N667" s="27"/>
      <c r="O667" s="24" t="s">
        <v>32</v>
      </c>
    </row>
    <row r="668" s="1" customFormat="1" ht="18.75" spans="1:15">
      <c r="A668" s="216">
        <v>663</v>
      </c>
      <c r="B668" s="216" t="s">
        <v>23</v>
      </c>
      <c r="C668" s="216" t="s">
        <v>24</v>
      </c>
      <c r="D668" s="216" t="s">
        <v>25</v>
      </c>
      <c r="E668" s="216" t="s">
        <v>9845</v>
      </c>
      <c r="F668" s="91" t="s">
        <v>10205</v>
      </c>
      <c r="G668" s="91" t="s">
        <v>10429</v>
      </c>
      <c r="H668" s="91" t="s">
        <v>194</v>
      </c>
      <c r="I668" s="183">
        <v>3</v>
      </c>
      <c r="J668" s="91" t="s">
        <v>10205</v>
      </c>
      <c r="K668" s="26" t="s">
        <v>31</v>
      </c>
      <c r="L668" s="183">
        <v>3</v>
      </c>
      <c r="M668" s="218">
        <f t="shared" si="21"/>
        <v>390</v>
      </c>
      <c r="N668" s="27"/>
      <c r="O668" s="24" t="s">
        <v>32</v>
      </c>
    </row>
    <row r="669" s="1" customFormat="1" ht="18.75" spans="1:15">
      <c r="A669" s="216">
        <v>664</v>
      </c>
      <c r="B669" s="216" t="s">
        <v>23</v>
      </c>
      <c r="C669" s="216" t="s">
        <v>24</v>
      </c>
      <c r="D669" s="216" t="s">
        <v>25</v>
      </c>
      <c r="E669" s="220" t="s">
        <v>9989</v>
      </c>
      <c r="F669" s="91" t="s">
        <v>10205</v>
      </c>
      <c r="G669" s="91" t="s">
        <v>10430</v>
      </c>
      <c r="H669" s="91" t="s">
        <v>194</v>
      </c>
      <c r="I669" s="183">
        <v>2</v>
      </c>
      <c r="J669" s="91" t="s">
        <v>10205</v>
      </c>
      <c r="K669" s="26" t="s">
        <v>31</v>
      </c>
      <c r="L669" s="183">
        <v>2</v>
      </c>
      <c r="M669" s="218">
        <f t="shared" si="21"/>
        <v>260</v>
      </c>
      <c r="N669" s="23" t="s">
        <v>9991</v>
      </c>
      <c r="O669" s="24" t="s">
        <v>32</v>
      </c>
    </row>
    <row r="670" s="1" customFormat="1" ht="18.75" spans="1:15">
      <c r="A670" s="216">
        <v>665</v>
      </c>
      <c r="B670" s="216" t="s">
        <v>23</v>
      </c>
      <c r="C670" s="216" t="s">
        <v>24</v>
      </c>
      <c r="D670" s="216" t="s">
        <v>25</v>
      </c>
      <c r="E670" s="216" t="s">
        <v>9845</v>
      </c>
      <c r="F670" s="91" t="s">
        <v>10205</v>
      </c>
      <c r="G670" s="91" t="s">
        <v>7922</v>
      </c>
      <c r="H670" s="91" t="s">
        <v>194</v>
      </c>
      <c r="I670" s="183">
        <v>4</v>
      </c>
      <c r="J670" s="91" t="s">
        <v>10205</v>
      </c>
      <c r="K670" s="26" t="s">
        <v>31</v>
      </c>
      <c r="L670" s="183">
        <v>4</v>
      </c>
      <c r="M670" s="218">
        <f t="shared" si="21"/>
        <v>520</v>
      </c>
      <c r="N670" s="27"/>
      <c r="O670" s="24" t="s">
        <v>32</v>
      </c>
    </row>
    <row r="671" s="1" customFormat="1" ht="18.75" spans="1:15">
      <c r="A671" s="216">
        <v>666</v>
      </c>
      <c r="B671" s="216" t="s">
        <v>23</v>
      </c>
      <c r="C671" s="216" t="s">
        <v>24</v>
      </c>
      <c r="D671" s="216" t="s">
        <v>25</v>
      </c>
      <c r="E671" s="216" t="s">
        <v>9845</v>
      </c>
      <c r="F671" s="91" t="s">
        <v>10205</v>
      </c>
      <c r="G671" s="91" t="s">
        <v>10431</v>
      </c>
      <c r="H671" s="91" t="s">
        <v>194</v>
      </c>
      <c r="I671" s="183">
        <v>1</v>
      </c>
      <c r="J671" s="91" t="s">
        <v>10205</v>
      </c>
      <c r="K671" s="26" t="s">
        <v>31</v>
      </c>
      <c r="L671" s="183">
        <v>1</v>
      </c>
      <c r="M671" s="218">
        <f t="shared" si="21"/>
        <v>130</v>
      </c>
      <c r="N671" s="27"/>
      <c r="O671" s="24" t="s">
        <v>32</v>
      </c>
    </row>
    <row r="672" s="1" customFormat="1" ht="18.75" spans="1:15">
      <c r="A672" s="216">
        <v>667</v>
      </c>
      <c r="B672" s="216" t="s">
        <v>23</v>
      </c>
      <c r="C672" s="216" t="s">
        <v>24</v>
      </c>
      <c r="D672" s="216" t="s">
        <v>25</v>
      </c>
      <c r="E672" s="216" t="s">
        <v>9845</v>
      </c>
      <c r="F672" s="91" t="s">
        <v>10205</v>
      </c>
      <c r="G672" s="91" t="s">
        <v>10432</v>
      </c>
      <c r="H672" s="91" t="s">
        <v>194</v>
      </c>
      <c r="I672" s="183">
        <v>5</v>
      </c>
      <c r="J672" s="91" t="s">
        <v>10205</v>
      </c>
      <c r="K672" s="26" t="s">
        <v>31</v>
      </c>
      <c r="L672" s="183">
        <v>5</v>
      </c>
      <c r="M672" s="218">
        <f t="shared" si="21"/>
        <v>650</v>
      </c>
      <c r="N672" s="27"/>
      <c r="O672" s="24" t="s">
        <v>32</v>
      </c>
    </row>
    <row r="673" s="1" customFormat="1" ht="18.75" spans="1:15">
      <c r="A673" s="216">
        <v>668</v>
      </c>
      <c r="B673" s="216" t="s">
        <v>23</v>
      </c>
      <c r="C673" s="216" t="s">
        <v>24</v>
      </c>
      <c r="D673" s="216" t="s">
        <v>25</v>
      </c>
      <c r="E673" s="216" t="s">
        <v>9845</v>
      </c>
      <c r="F673" s="91" t="s">
        <v>10205</v>
      </c>
      <c r="G673" s="91" t="s">
        <v>10433</v>
      </c>
      <c r="H673" s="91" t="s">
        <v>194</v>
      </c>
      <c r="I673" s="183">
        <v>5</v>
      </c>
      <c r="J673" s="91" t="s">
        <v>10205</v>
      </c>
      <c r="K673" s="26" t="s">
        <v>31</v>
      </c>
      <c r="L673" s="183">
        <v>5</v>
      </c>
      <c r="M673" s="218">
        <f t="shared" si="21"/>
        <v>650</v>
      </c>
      <c r="N673" s="27"/>
      <c r="O673" s="24" t="s">
        <v>32</v>
      </c>
    </row>
    <row r="674" s="1" customFormat="1" ht="18.75" spans="1:15">
      <c r="A674" s="216">
        <v>669</v>
      </c>
      <c r="B674" s="216" t="s">
        <v>23</v>
      </c>
      <c r="C674" s="216" t="s">
        <v>24</v>
      </c>
      <c r="D674" s="216" t="s">
        <v>25</v>
      </c>
      <c r="E674" s="216" t="s">
        <v>9845</v>
      </c>
      <c r="F674" s="91" t="s">
        <v>10205</v>
      </c>
      <c r="G674" s="91" t="s">
        <v>10434</v>
      </c>
      <c r="H674" s="91" t="s">
        <v>194</v>
      </c>
      <c r="I674" s="183">
        <v>5</v>
      </c>
      <c r="J674" s="91" t="s">
        <v>10205</v>
      </c>
      <c r="K674" s="26" t="s">
        <v>31</v>
      </c>
      <c r="L674" s="183">
        <v>5</v>
      </c>
      <c r="M674" s="218">
        <f t="shared" si="21"/>
        <v>650</v>
      </c>
      <c r="N674" s="27"/>
      <c r="O674" s="24" t="s">
        <v>32</v>
      </c>
    </row>
    <row r="675" s="1" customFormat="1" ht="18.75" spans="1:15">
      <c r="A675" s="216">
        <v>670</v>
      </c>
      <c r="B675" s="216" t="s">
        <v>23</v>
      </c>
      <c r="C675" s="216" t="s">
        <v>24</v>
      </c>
      <c r="D675" s="216" t="s">
        <v>25</v>
      </c>
      <c r="E675" s="216" t="s">
        <v>9845</v>
      </c>
      <c r="F675" s="91" t="s">
        <v>10205</v>
      </c>
      <c r="G675" s="91" t="s">
        <v>10238</v>
      </c>
      <c r="H675" s="91" t="s">
        <v>194</v>
      </c>
      <c r="I675" s="183">
        <v>3</v>
      </c>
      <c r="J675" s="91" t="s">
        <v>10205</v>
      </c>
      <c r="K675" s="26" t="s">
        <v>31</v>
      </c>
      <c r="L675" s="183">
        <v>3</v>
      </c>
      <c r="M675" s="218">
        <f t="shared" si="21"/>
        <v>390</v>
      </c>
      <c r="N675" s="27"/>
      <c r="O675" s="24" t="s">
        <v>32</v>
      </c>
    </row>
    <row r="676" s="1" customFormat="1" ht="18.75" spans="1:15">
      <c r="A676" s="216">
        <v>671</v>
      </c>
      <c r="B676" s="216" t="s">
        <v>23</v>
      </c>
      <c r="C676" s="216" t="s">
        <v>24</v>
      </c>
      <c r="D676" s="216" t="s">
        <v>25</v>
      </c>
      <c r="E676" s="216" t="s">
        <v>9845</v>
      </c>
      <c r="F676" s="91" t="s">
        <v>10205</v>
      </c>
      <c r="G676" s="91" t="s">
        <v>10435</v>
      </c>
      <c r="H676" s="91" t="s">
        <v>194</v>
      </c>
      <c r="I676" s="183">
        <v>5</v>
      </c>
      <c r="J676" s="91" t="s">
        <v>10205</v>
      </c>
      <c r="K676" s="26" t="s">
        <v>31</v>
      </c>
      <c r="L676" s="183">
        <v>5</v>
      </c>
      <c r="M676" s="218">
        <f t="shared" si="21"/>
        <v>650</v>
      </c>
      <c r="N676" s="27"/>
      <c r="O676" s="24" t="s">
        <v>32</v>
      </c>
    </row>
    <row r="677" s="1" customFormat="1" ht="18.75" spans="1:15">
      <c r="A677" s="216">
        <v>672</v>
      </c>
      <c r="B677" s="216" t="s">
        <v>23</v>
      </c>
      <c r="C677" s="216" t="s">
        <v>24</v>
      </c>
      <c r="D677" s="216" t="s">
        <v>25</v>
      </c>
      <c r="E677" s="216" t="s">
        <v>9845</v>
      </c>
      <c r="F677" s="91" t="s">
        <v>10205</v>
      </c>
      <c r="G677" s="91" t="s">
        <v>10436</v>
      </c>
      <c r="H677" s="91" t="s">
        <v>194</v>
      </c>
      <c r="I677" s="183">
        <v>2</v>
      </c>
      <c r="J677" s="91" t="s">
        <v>10205</v>
      </c>
      <c r="K677" s="26" t="s">
        <v>31</v>
      </c>
      <c r="L677" s="183">
        <v>2</v>
      </c>
      <c r="M677" s="218">
        <f t="shared" si="21"/>
        <v>260</v>
      </c>
      <c r="N677" s="27"/>
      <c r="O677" s="24" t="s">
        <v>32</v>
      </c>
    </row>
    <row r="678" s="1" customFormat="1" ht="18.75" spans="1:15">
      <c r="A678" s="216">
        <v>673</v>
      </c>
      <c r="B678" s="216" t="s">
        <v>23</v>
      </c>
      <c r="C678" s="216" t="s">
        <v>24</v>
      </c>
      <c r="D678" s="216" t="s">
        <v>25</v>
      </c>
      <c r="E678" s="216" t="s">
        <v>9845</v>
      </c>
      <c r="F678" s="91" t="s">
        <v>10205</v>
      </c>
      <c r="G678" s="91" t="s">
        <v>10437</v>
      </c>
      <c r="H678" s="91" t="s">
        <v>194</v>
      </c>
      <c r="I678" s="183">
        <v>4</v>
      </c>
      <c r="J678" s="91" t="s">
        <v>10205</v>
      </c>
      <c r="K678" s="26" t="s">
        <v>31</v>
      </c>
      <c r="L678" s="183">
        <v>4</v>
      </c>
      <c r="M678" s="218">
        <f t="shared" si="21"/>
        <v>520</v>
      </c>
      <c r="N678" s="27"/>
      <c r="O678" s="24" t="s">
        <v>32</v>
      </c>
    </row>
    <row r="679" s="1" customFormat="1" ht="18.75" spans="1:15">
      <c r="A679" s="216">
        <v>674</v>
      </c>
      <c r="B679" s="216" t="s">
        <v>23</v>
      </c>
      <c r="C679" s="216" t="s">
        <v>24</v>
      </c>
      <c r="D679" s="216" t="s">
        <v>25</v>
      </c>
      <c r="E679" s="216" t="s">
        <v>9845</v>
      </c>
      <c r="F679" s="91" t="s">
        <v>10205</v>
      </c>
      <c r="G679" s="91" t="s">
        <v>10438</v>
      </c>
      <c r="H679" s="91" t="s">
        <v>194</v>
      </c>
      <c r="I679" s="183">
        <v>3</v>
      </c>
      <c r="J679" s="91" t="s">
        <v>10205</v>
      </c>
      <c r="K679" s="26" t="s">
        <v>31</v>
      </c>
      <c r="L679" s="183">
        <v>3</v>
      </c>
      <c r="M679" s="218">
        <f t="shared" si="21"/>
        <v>390</v>
      </c>
      <c r="N679" s="27"/>
      <c r="O679" s="24" t="s">
        <v>32</v>
      </c>
    </row>
    <row r="680" s="1" customFormat="1" ht="18.75" spans="1:15">
      <c r="A680" s="216">
        <v>675</v>
      </c>
      <c r="B680" s="216" t="s">
        <v>23</v>
      </c>
      <c r="C680" s="216" t="s">
        <v>24</v>
      </c>
      <c r="D680" s="216" t="s">
        <v>25</v>
      </c>
      <c r="E680" s="216" t="s">
        <v>9845</v>
      </c>
      <c r="F680" s="91" t="s">
        <v>10205</v>
      </c>
      <c r="G680" s="91" t="s">
        <v>10439</v>
      </c>
      <c r="H680" s="91" t="s">
        <v>194</v>
      </c>
      <c r="I680" s="183">
        <v>1</v>
      </c>
      <c r="J680" s="91" t="s">
        <v>10205</v>
      </c>
      <c r="K680" s="26" t="s">
        <v>31</v>
      </c>
      <c r="L680" s="183">
        <v>1</v>
      </c>
      <c r="M680" s="218">
        <f t="shared" si="21"/>
        <v>130</v>
      </c>
      <c r="N680" s="27"/>
      <c r="O680" s="24" t="s">
        <v>32</v>
      </c>
    </row>
    <row r="681" s="1" customFormat="1" ht="18.75" spans="1:15">
      <c r="A681" s="216">
        <v>676</v>
      </c>
      <c r="B681" s="216" t="s">
        <v>23</v>
      </c>
      <c r="C681" s="216" t="s">
        <v>24</v>
      </c>
      <c r="D681" s="216" t="s">
        <v>25</v>
      </c>
      <c r="E681" s="216" t="s">
        <v>9845</v>
      </c>
      <c r="F681" s="91" t="s">
        <v>10205</v>
      </c>
      <c r="G681" s="91" t="s">
        <v>10440</v>
      </c>
      <c r="H681" s="91" t="s">
        <v>194</v>
      </c>
      <c r="I681" s="183">
        <v>7</v>
      </c>
      <c r="J681" s="91" t="s">
        <v>10205</v>
      </c>
      <c r="K681" s="26" t="s">
        <v>31</v>
      </c>
      <c r="L681" s="183">
        <v>7</v>
      </c>
      <c r="M681" s="218">
        <f t="shared" si="21"/>
        <v>910</v>
      </c>
      <c r="N681" s="27"/>
      <c r="O681" s="24" t="s">
        <v>32</v>
      </c>
    </row>
    <row r="682" s="1" customFormat="1" ht="18.75" spans="1:15">
      <c r="A682" s="216">
        <v>677</v>
      </c>
      <c r="B682" s="216" t="s">
        <v>23</v>
      </c>
      <c r="C682" s="216" t="s">
        <v>24</v>
      </c>
      <c r="D682" s="216" t="s">
        <v>25</v>
      </c>
      <c r="E682" s="216" t="s">
        <v>9845</v>
      </c>
      <c r="F682" s="91" t="s">
        <v>10205</v>
      </c>
      <c r="G682" s="91" t="s">
        <v>10441</v>
      </c>
      <c r="H682" s="91" t="s">
        <v>194</v>
      </c>
      <c r="I682" s="183">
        <v>1</v>
      </c>
      <c r="J682" s="91" t="s">
        <v>10205</v>
      </c>
      <c r="K682" s="26" t="s">
        <v>31</v>
      </c>
      <c r="L682" s="183">
        <v>1</v>
      </c>
      <c r="M682" s="218">
        <f t="shared" si="21"/>
        <v>130</v>
      </c>
      <c r="N682" s="27"/>
      <c r="O682" s="24" t="s">
        <v>32</v>
      </c>
    </row>
    <row r="683" s="1" customFormat="1" ht="18.75" spans="1:15">
      <c r="A683" s="216">
        <v>678</v>
      </c>
      <c r="B683" s="216" t="s">
        <v>23</v>
      </c>
      <c r="C683" s="216" t="s">
        <v>24</v>
      </c>
      <c r="D683" s="216" t="s">
        <v>25</v>
      </c>
      <c r="E683" s="216" t="s">
        <v>9845</v>
      </c>
      <c r="F683" s="91" t="s">
        <v>10205</v>
      </c>
      <c r="G683" s="91" t="s">
        <v>10442</v>
      </c>
      <c r="H683" s="91" t="s">
        <v>194</v>
      </c>
      <c r="I683" s="183">
        <v>2</v>
      </c>
      <c r="J683" s="91" t="s">
        <v>10205</v>
      </c>
      <c r="K683" s="26" t="s">
        <v>31</v>
      </c>
      <c r="L683" s="183">
        <v>2</v>
      </c>
      <c r="M683" s="218">
        <f t="shared" si="21"/>
        <v>260</v>
      </c>
      <c r="N683" s="27"/>
      <c r="O683" s="24" t="s">
        <v>32</v>
      </c>
    </row>
    <row r="684" s="1" customFormat="1" ht="18.75" spans="1:15">
      <c r="A684" s="216">
        <v>679</v>
      </c>
      <c r="B684" s="216" t="s">
        <v>23</v>
      </c>
      <c r="C684" s="216" t="s">
        <v>24</v>
      </c>
      <c r="D684" s="216" t="s">
        <v>25</v>
      </c>
      <c r="E684" s="216" t="s">
        <v>9845</v>
      </c>
      <c r="F684" s="91" t="s">
        <v>10205</v>
      </c>
      <c r="G684" s="91" t="s">
        <v>10443</v>
      </c>
      <c r="H684" s="91" t="s">
        <v>194</v>
      </c>
      <c r="I684" s="183">
        <v>3</v>
      </c>
      <c r="J684" s="91" t="s">
        <v>10205</v>
      </c>
      <c r="K684" s="26" t="s">
        <v>31</v>
      </c>
      <c r="L684" s="183">
        <v>3</v>
      </c>
      <c r="M684" s="218">
        <f t="shared" si="21"/>
        <v>390</v>
      </c>
      <c r="N684" s="27"/>
      <c r="O684" s="24" t="s">
        <v>32</v>
      </c>
    </row>
    <row r="685" s="1" customFormat="1" ht="18.75" spans="1:15">
      <c r="A685" s="216">
        <v>680</v>
      </c>
      <c r="B685" s="216" t="s">
        <v>23</v>
      </c>
      <c r="C685" s="216" t="s">
        <v>24</v>
      </c>
      <c r="D685" s="216" t="s">
        <v>25</v>
      </c>
      <c r="E685" s="216" t="s">
        <v>9845</v>
      </c>
      <c r="F685" s="91" t="s">
        <v>10205</v>
      </c>
      <c r="G685" s="91" t="s">
        <v>10444</v>
      </c>
      <c r="H685" s="91" t="s">
        <v>194</v>
      </c>
      <c r="I685" s="183">
        <v>3</v>
      </c>
      <c r="J685" s="91" t="s">
        <v>10205</v>
      </c>
      <c r="K685" s="26" t="s">
        <v>31</v>
      </c>
      <c r="L685" s="183">
        <v>3</v>
      </c>
      <c r="M685" s="218">
        <f t="shared" si="21"/>
        <v>390</v>
      </c>
      <c r="N685" s="27"/>
      <c r="O685" s="24" t="s">
        <v>32</v>
      </c>
    </row>
    <row r="686" s="1" customFormat="1" ht="18.75" spans="1:15">
      <c r="A686" s="216">
        <v>681</v>
      </c>
      <c r="B686" s="216" t="s">
        <v>23</v>
      </c>
      <c r="C686" s="216" t="s">
        <v>24</v>
      </c>
      <c r="D686" s="216" t="s">
        <v>25</v>
      </c>
      <c r="E686" s="216" t="s">
        <v>9845</v>
      </c>
      <c r="F686" s="91" t="s">
        <v>10205</v>
      </c>
      <c r="G686" s="91" t="s">
        <v>10445</v>
      </c>
      <c r="H686" s="91" t="s">
        <v>194</v>
      </c>
      <c r="I686" s="183">
        <v>1</v>
      </c>
      <c r="J686" s="91" t="s">
        <v>10205</v>
      </c>
      <c r="K686" s="26" t="s">
        <v>31</v>
      </c>
      <c r="L686" s="183">
        <v>1</v>
      </c>
      <c r="M686" s="218">
        <f t="shared" si="21"/>
        <v>130</v>
      </c>
      <c r="N686" s="27"/>
      <c r="O686" s="24" t="s">
        <v>32</v>
      </c>
    </row>
    <row r="687" s="1" customFormat="1" ht="18.75" spans="1:15">
      <c r="A687" s="216">
        <v>682</v>
      </c>
      <c r="B687" s="216" t="s">
        <v>23</v>
      </c>
      <c r="C687" s="216" t="s">
        <v>24</v>
      </c>
      <c r="D687" s="216" t="s">
        <v>25</v>
      </c>
      <c r="E687" s="216" t="s">
        <v>9845</v>
      </c>
      <c r="F687" s="91" t="s">
        <v>10205</v>
      </c>
      <c r="G687" s="91" t="s">
        <v>10446</v>
      </c>
      <c r="H687" s="91" t="s">
        <v>194</v>
      </c>
      <c r="I687" s="183">
        <v>4</v>
      </c>
      <c r="J687" s="91" t="s">
        <v>10205</v>
      </c>
      <c r="K687" s="26" t="s">
        <v>31</v>
      </c>
      <c r="L687" s="183">
        <v>4</v>
      </c>
      <c r="M687" s="218">
        <f t="shared" si="21"/>
        <v>520</v>
      </c>
      <c r="N687" s="27"/>
      <c r="O687" s="24" t="s">
        <v>32</v>
      </c>
    </row>
    <row r="688" s="1" customFormat="1" ht="18.75" spans="1:15">
      <c r="A688" s="216">
        <v>683</v>
      </c>
      <c r="B688" s="216" t="s">
        <v>23</v>
      </c>
      <c r="C688" s="216" t="s">
        <v>24</v>
      </c>
      <c r="D688" s="216" t="s">
        <v>25</v>
      </c>
      <c r="E688" s="216" t="s">
        <v>9845</v>
      </c>
      <c r="F688" s="91" t="s">
        <v>10205</v>
      </c>
      <c r="G688" s="91" t="s">
        <v>10447</v>
      </c>
      <c r="H688" s="91" t="s">
        <v>194</v>
      </c>
      <c r="I688" s="183">
        <v>4</v>
      </c>
      <c r="J688" s="91" t="s">
        <v>10205</v>
      </c>
      <c r="K688" s="26" t="s">
        <v>31</v>
      </c>
      <c r="L688" s="183">
        <v>4</v>
      </c>
      <c r="M688" s="218">
        <f t="shared" si="21"/>
        <v>520</v>
      </c>
      <c r="N688" s="27"/>
      <c r="O688" s="24" t="s">
        <v>32</v>
      </c>
    </row>
    <row r="689" s="1" customFormat="1" ht="18.75" spans="1:15">
      <c r="A689" s="216">
        <v>684</v>
      </c>
      <c r="B689" s="216" t="s">
        <v>23</v>
      </c>
      <c r="C689" s="216" t="s">
        <v>24</v>
      </c>
      <c r="D689" s="216" t="s">
        <v>25</v>
      </c>
      <c r="E689" s="216" t="s">
        <v>9845</v>
      </c>
      <c r="F689" s="91" t="s">
        <v>10205</v>
      </c>
      <c r="G689" s="91" t="s">
        <v>10448</v>
      </c>
      <c r="H689" s="91" t="s">
        <v>194</v>
      </c>
      <c r="I689" s="183">
        <v>3</v>
      </c>
      <c r="J689" s="91" t="s">
        <v>10205</v>
      </c>
      <c r="K689" s="26" t="s">
        <v>31</v>
      </c>
      <c r="L689" s="183">
        <v>3</v>
      </c>
      <c r="M689" s="218">
        <f t="shared" si="21"/>
        <v>390</v>
      </c>
      <c r="N689" s="27"/>
      <c r="O689" s="24" t="s">
        <v>32</v>
      </c>
    </row>
    <row r="690" s="1" customFormat="1" ht="18.75" spans="1:15">
      <c r="A690" s="216">
        <v>685</v>
      </c>
      <c r="B690" s="216" t="s">
        <v>23</v>
      </c>
      <c r="C690" s="216" t="s">
        <v>24</v>
      </c>
      <c r="D690" s="216" t="s">
        <v>25</v>
      </c>
      <c r="E690" s="216" t="s">
        <v>9845</v>
      </c>
      <c r="F690" s="91" t="s">
        <v>10205</v>
      </c>
      <c r="G690" s="91" t="s">
        <v>10449</v>
      </c>
      <c r="H690" s="91" t="s">
        <v>194</v>
      </c>
      <c r="I690" s="183">
        <v>1</v>
      </c>
      <c r="J690" s="91" t="s">
        <v>10205</v>
      </c>
      <c r="K690" s="26" t="s">
        <v>31</v>
      </c>
      <c r="L690" s="183">
        <v>1</v>
      </c>
      <c r="M690" s="218">
        <f t="shared" si="21"/>
        <v>130</v>
      </c>
      <c r="N690" s="27"/>
      <c r="O690" s="24" t="s">
        <v>32</v>
      </c>
    </row>
    <row r="691" s="1" customFormat="1" ht="18.75" spans="1:15">
      <c r="A691" s="216">
        <v>686</v>
      </c>
      <c r="B691" s="216" t="s">
        <v>23</v>
      </c>
      <c r="C691" s="216" t="s">
        <v>24</v>
      </c>
      <c r="D691" s="216" t="s">
        <v>25</v>
      </c>
      <c r="E691" s="216" t="s">
        <v>9845</v>
      </c>
      <c r="F691" s="91" t="s">
        <v>10205</v>
      </c>
      <c r="G691" s="91" t="s">
        <v>10450</v>
      </c>
      <c r="H691" s="91" t="s">
        <v>194</v>
      </c>
      <c r="I691" s="183">
        <v>1</v>
      </c>
      <c r="J691" s="91" t="s">
        <v>10205</v>
      </c>
      <c r="K691" s="26" t="s">
        <v>31</v>
      </c>
      <c r="L691" s="183">
        <v>1</v>
      </c>
      <c r="M691" s="218">
        <f t="shared" si="21"/>
        <v>130</v>
      </c>
      <c r="N691" s="27"/>
      <c r="O691" s="24" t="s">
        <v>32</v>
      </c>
    </row>
    <row r="692" s="1" customFormat="1" ht="18.75" spans="1:15">
      <c r="A692" s="216">
        <v>687</v>
      </c>
      <c r="B692" s="216" t="s">
        <v>23</v>
      </c>
      <c r="C692" s="216" t="s">
        <v>24</v>
      </c>
      <c r="D692" s="216" t="s">
        <v>25</v>
      </c>
      <c r="E692" s="216" t="s">
        <v>9845</v>
      </c>
      <c r="F692" s="91" t="s">
        <v>10205</v>
      </c>
      <c r="G692" s="91" t="s">
        <v>10451</v>
      </c>
      <c r="H692" s="91" t="s">
        <v>194</v>
      </c>
      <c r="I692" s="183">
        <v>1</v>
      </c>
      <c r="J692" s="91" t="s">
        <v>10205</v>
      </c>
      <c r="K692" s="26" t="s">
        <v>31</v>
      </c>
      <c r="L692" s="183">
        <v>1</v>
      </c>
      <c r="M692" s="218">
        <f t="shared" si="21"/>
        <v>130</v>
      </c>
      <c r="N692" s="27"/>
      <c r="O692" s="24" t="s">
        <v>32</v>
      </c>
    </row>
    <row r="693" s="1" customFormat="1" ht="18.75" spans="1:15">
      <c r="A693" s="216">
        <v>688</v>
      </c>
      <c r="B693" s="216" t="s">
        <v>23</v>
      </c>
      <c r="C693" s="216" t="s">
        <v>24</v>
      </c>
      <c r="D693" s="216" t="s">
        <v>25</v>
      </c>
      <c r="E693" s="216" t="s">
        <v>9845</v>
      </c>
      <c r="F693" s="91" t="s">
        <v>10205</v>
      </c>
      <c r="G693" s="91" t="s">
        <v>10452</v>
      </c>
      <c r="H693" s="91" t="s">
        <v>194</v>
      </c>
      <c r="I693" s="183">
        <v>2</v>
      </c>
      <c r="J693" s="91" t="s">
        <v>10205</v>
      </c>
      <c r="K693" s="26" t="s">
        <v>31</v>
      </c>
      <c r="L693" s="183">
        <v>2</v>
      </c>
      <c r="M693" s="218">
        <f t="shared" si="21"/>
        <v>260</v>
      </c>
      <c r="N693" s="27"/>
      <c r="O693" s="24" t="s">
        <v>32</v>
      </c>
    </row>
    <row r="694" s="1" customFormat="1" ht="18.75" spans="1:15">
      <c r="A694" s="216">
        <v>689</v>
      </c>
      <c r="B694" s="216" t="s">
        <v>23</v>
      </c>
      <c r="C694" s="216" t="s">
        <v>24</v>
      </c>
      <c r="D694" s="216" t="s">
        <v>25</v>
      </c>
      <c r="E694" s="216" t="s">
        <v>9845</v>
      </c>
      <c r="F694" s="91" t="s">
        <v>10205</v>
      </c>
      <c r="G694" s="91" t="s">
        <v>10453</v>
      </c>
      <c r="H694" s="91" t="s">
        <v>194</v>
      </c>
      <c r="I694" s="183">
        <v>1</v>
      </c>
      <c r="J694" s="91" t="s">
        <v>10205</v>
      </c>
      <c r="K694" s="26" t="s">
        <v>31</v>
      </c>
      <c r="L694" s="183">
        <v>1</v>
      </c>
      <c r="M694" s="218">
        <f t="shared" si="21"/>
        <v>130</v>
      </c>
      <c r="N694" s="27"/>
      <c r="O694" s="24" t="s">
        <v>32</v>
      </c>
    </row>
    <row r="695" s="1" customFormat="1" ht="18.75" spans="1:15">
      <c r="A695" s="216">
        <v>690</v>
      </c>
      <c r="B695" s="216" t="s">
        <v>23</v>
      </c>
      <c r="C695" s="216" t="s">
        <v>24</v>
      </c>
      <c r="D695" s="216" t="s">
        <v>25</v>
      </c>
      <c r="E695" s="216" t="s">
        <v>9845</v>
      </c>
      <c r="F695" s="91" t="s">
        <v>10205</v>
      </c>
      <c r="G695" s="91" t="s">
        <v>10454</v>
      </c>
      <c r="H695" s="91" t="s">
        <v>194</v>
      </c>
      <c r="I695" s="183">
        <v>1</v>
      </c>
      <c r="J695" s="91" t="s">
        <v>10205</v>
      </c>
      <c r="K695" s="26" t="s">
        <v>31</v>
      </c>
      <c r="L695" s="183">
        <v>1</v>
      </c>
      <c r="M695" s="218">
        <f t="shared" si="21"/>
        <v>130</v>
      </c>
      <c r="N695" s="27"/>
      <c r="O695" s="24" t="s">
        <v>32</v>
      </c>
    </row>
    <row r="696" s="1" customFormat="1" ht="18.75" spans="1:15">
      <c r="A696" s="216">
        <v>691</v>
      </c>
      <c r="B696" s="216" t="s">
        <v>23</v>
      </c>
      <c r="C696" s="216" t="s">
        <v>24</v>
      </c>
      <c r="D696" s="216" t="s">
        <v>25</v>
      </c>
      <c r="E696" s="216" t="s">
        <v>9845</v>
      </c>
      <c r="F696" s="91" t="s">
        <v>10205</v>
      </c>
      <c r="G696" s="91" t="s">
        <v>10455</v>
      </c>
      <c r="H696" s="91" t="s">
        <v>194</v>
      </c>
      <c r="I696" s="183">
        <v>2</v>
      </c>
      <c r="J696" s="91" t="s">
        <v>10205</v>
      </c>
      <c r="K696" s="26" t="s">
        <v>31</v>
      </c>
      <c r="L696" s="183">
        <v>2</v>
      </c>
      <c r="M696" s="218">
        <f t="shared" ref="M696:M759" si="22">L696*130</f>
        <v>260</v>
      </c>
      <c r="N696" s="27"/>
      <c r="O696" s="24" t="s">
        <v>32</v>
      </c>
    </row>
    <row r="697" s="1" customFormat="1" ht="18.75" spans="1:15">
      <c r="A697" s="216">
        <v>692</v>
      </c>
      <c r="B697" s="216" t="s">
        <v>23</v>
      </c>
      <c r="C697" s="216" t="s">
        <v>24</v>
      </c>
      <c r="D697" s="216" t="s">
        <v>25</v>
      </c>
      <c r="E697" s="216" t="s">
        <v>9845</v>
      </c>
      <c r="F697" s="91" t="s">
        <v>10205</v>
      </c>
      <c r="G697" s="91" t="s">
        <v>10456</v>
      </c>
      <c r="H697" s="91" t="s">
        <v>194</v>
      </c>
      <c r="I697" s="183">
        <v>2</v>
      </c>
      <c r="J697" s="91" t="s">
        <v>10205</v>
      </c>
      <c r="K697" s="26" t="s">
        <v>31</v>
      </c>
      <c r="L697" s="183">
        <v>2</v>
      </c>
      <c r="M697" s="218">
        <f t="shared" si="22"/>
        <v>260</v>
      </c>
      <c r="N697" s="27"/>
      <c r="O697" s="24" t="s">
        <v>32</v>
      </c>
    </row>
    <row r="698" s="1" customFormat="1" ht="18.75" spans="1:15">
      <c r="A698" s="216">
        <v>693</v>
      </c>
      <c r="B698" s="216" t="s">
        <v>23</v>
      </c>
      <c r="C698" s="216" t="s">
        <v>24</v>
      </c>
      <c r="D698" s="216" t="s">
        <v>25</v>
      </c>
      <c r="E698" s="216" t="s">
        <v>9845</v>
      </c>
      <c r="F698" s="91" t="s">
        <v>10205</v>
      </c>
      <c r="G698" s="91" t="s">
        <v>10457</v>
      </c>
      <c r="H698" s="91" t="s">
        <v>194</v>
      </c>
      <c r="I698" s="183">
        <v>2</v>
      </c>
      <c r="J698" s="91" t="s">
        <v>10205</v>
      </c>
      <c r="K698" s="26" t="s">
        <v>31</v>
      </c>
      <c r="L698" s="183">
        <v>2</v>
      </c>
      <c r="M698" s="218">
        <f t="shared" si="22"/>
        <v>260</v>
      </c>
      <c r="N698" s="27"/>
      <c r="O698" s="24" t="s">
        <v>32</v>
      </c>
    </row>
    <row r="699" s="1" customFormat="1" ht="18.75" spans="1:15">
      <c r="A699" s="216">
        <v>694</v>
      </c>
      <c r="B699" s="216" t="s">
        <v>23</v>
      </c>
      <c r="C699" s="216" t="s">
        <v>24</v>
      </c>
      <c r="D699" s="216" t="s">
        <v>25</v>
      </c>
      <c r="E699" s="216" t="s">
        <v>9845</v>
      </c>
      <c r="F699" s="91" t="s">
        <v>10205</v>
      </c>
      <c r="G699" s="91" t="s">
        <v>10458</v>
      </c>
      <c r="H699" s="91" t="s">
        <v>194</v>
      </c>
      <c r="I699" s="183">
        <v>1</v>
      </c>
      <c r="J699" s="91" t="s">
        <v>10205</v>
      </c>
      <c r="K699" s="26" t="s">
        <v>31</v>
      </c>
      <c r="L699" s="183">
        <v>1</v>
      </c>
      <c r="M699" s="218">
        <f t="shared" si="22"/>
        <v>130</v>
      </c>
      <c r="N699" s="27"/>
      <c r="O699" s="24" t="s">
        <v>32</v>
      </c>
    </row>
    <row r="700" s="1" customFormat="1" ht="18.75" spans="1:15">
      <c r="A700" s="216">
        <v>695</v>
      </c>
      <c r="B700" s="216" t="s">
        <v>23</v>
      </c>
      <c r="C700" s="216" t="s">
        <v>24</v>
      </c>
      <c r="D700" s="216" t="s">
        <v>25</v>
      </c>
      <c r="E700" s="216" t="s">
        <v>9845</v>
      </c>
      <c r="F700" s="91" t="s">
        <v>10205</v>
      </c>
      <c r="G700" s="91" t="s">
        <v>10459</v>
      </c>
      <c r="H700" s="91" t="s">
        <v>194</v>
      </c>
      <c r="I700" s="183">
        <v>3</v>
      </c>
      <c r="J700" s="91" t="s">
        <v>10205</v>
      </c>
      <c r="K700" s="26" t="s">
        <v>31</v>
      </c>
      <c r="L700" s="183">
        <v>3</v>
      </c>
      <c r="M700" s="218">
        <f t="shared" si="22"/>
        <v>390</v>
      </c>
      <c r="N700" s="27"/>
      <c r="O700" s="24" t="s">
        <v>32</v>
      </c>
    </row>
    <row r="701" s="1" customFormat="1" ht="18.75" spans="1:15">
      <c r="A701" s="216">
        <v>696</v>
      </c>
      <c r="B701" s="216" t="s">
        <v>23</v>
      </c>
      <c r="C701" s="216" t="s">
        <v>24</v>
      </c>
      <c r="D701" s="216" t="s">
        <v>25</v>
      </c>
      <c r="E701" s="216" t="s">
        <v>9845</v>
      </c>
      <c r="F701" s="91" t="s">
        <v>10205</v>
      </c>
      <c r="G701" s="91" t="s">
        <v>10460</v>
      </c>
      <c r="H701" s="91" t="s">
        <v>194</v>
      </c>
      <c r="I701" s="183">
        <v>1</v>
      </c>
      <c r="J701" s="91" t="s">
        <v>10205</v>
      </c>
      <c r="K701" s="26" t="s">
        <v>31</v>
      </c>
      <c r="L701" s="183">
        <v>1</v>
      </c>
      <c r="M701" s="218">
        <f t="shared" si="22"/>
        <v>130</v>
      </c>
      <c r="N701" s="27"/>
      <c r="O701" s="24" t="s">
        <v>32</v>
      </c>
    </row>
    <row r="702" s="1" customFormat="1" ht="18.75" spans="1:15">
      <c r="A702" s="216">
        <v>697</v>
      </c>
      <c r="B702" s="216" t="s">
        <v>23</v>
      </c>
      <c r="C702" s="216" t="s">
        <v>24</v>
      </c>
      <c r="D702" s="216" t="s">
        <v>25</v>
      </c>
      <c r="E702" s="216" t="s">
        <v>9845</v>
      </c>
      <c r="F702" s="91" t="s">
        <v>10205</v>
      </c>
      <c r="G702" s="91" t="s">
        <v>10461</v>
      </c>
      <c r="H702" s="91" t="s">
        <v>194</v>
      </c>
      <c r="I702" s="183">
        <v>5</v>
      </c>
      <c r="J702" s="91" t="s">
        <v>10205</v>
      </c>
      <c r="K702" s="26" t="s">
        <v>31</v>
      </c>
      <c r="L702" s="183">
        <v>5</v>
      </c>
      <c r="M702" s="218">
        <f t="shared" si="22"/>
        <v>650</v>
      </c>
      <c r="N702" s="27"/>
      <c r="O702" s="24" t="s">
        <v>32</v>
      </c>
    </row>
    <row r="703" s="1" customFormat="1" ht="18.75" spans="1:15">
      <c r="A703" s="216">
        <v>698</v>
      </c>
      <c r="B703" s="216" t="s">
        <v>23</v>
      </c>
      <c r="C703" s="216" t="s">
        <v>24</v>
      </c>
      <c r="D703" s="216" t="s">
        <v>25</v>
      </c>
      <c r="E703" s="216" t="s">
        <v>9845</v>
      </c>
      <c r="F703" s="91" t="s">
        <v>10205</v>
      </c>
      <c r="G703" s="91" t="s">
        <v>10462</v>
      </c>
      <c r="H703" s="91" t="s">
        <v>194</v>
      </c>
      <c r="I703" s="183">
        <v>4</v>
      </c>
      <c r="J703" s="91" t="s">
        <v>10205</v>
      </c>
      <c r="K703" s="26" t="s">
        <v>31</v>
      </c>
      <c r="L703" s="183">
        <v>4</v>
      </c>
      <c r="M703" s="218">
        <f t="shared" si="22"/>
        <v>520</v>
      </c>
      <c r="N703" s="27"/>
      <c r="O703" s="24" t="s">
        <v>32</v>
      </c>
    </row>
    <row r="704" s="1" customFormat="1" ht="18.75" spans="1:15">
      <c r="A704" s="216">
        <v>699</v>
      </c>
      <c r="B704" s="216" t="s">
        <v>23</v>
      </c>
      <c r="C704" s="216" t="s">
        <v>24</v>
      </c>
      <c r="D704" s="216" t="s">
        <v>25</v>
      </c>
      <c r="E704" s="216" t="s">
        <v>9845</v>
      </c>
      <c r="F704" s="91" t="s">
        <v>10205</v>
      </c>
      <c r="G704" s="91" t="s">
        <v>10463</v>
      </c>
      <c r="H704" s="91" t="s">
        <v>194</v>
      </c>
      <c r="I704" s="183">
        <v>2</v>
      </c>
      <c r="J704" s="91" t="s">
        <v>10205</v>
      </c>
      <c r="K704" s="26" t="s">
        <v>31</v>
      </c>
      <c r="L704" s="183">
        <v>2</v>
      </c>
      <c r="M704" s="218">
        <f t="shared" si="22"/>
        <v>260</v>
      </c>
      <c r="N704" s="104"/>
      <c r="O704" s="24" t="s">
        <v>32</v>
      </c>
    </row>
    <row r="705" s="1" customFormat="1" ht="18.75" spans="1:15">
      <c r="A705" s="216">
        <v>700</v>
      </c>
      <c r="B705" s="216" t="s">
        <v>23</v>
      </c>
      <c r="C705" s="216" t="s">
        <v>24</v>
      </c>
      <c r="D705" s="216" t="s">
        <v>25</v>
      </c>
      <c r="E705" s="216" t="s">
        <v>9845</v>
      </c>
      <c r="F705" s="91" t="s">
        <v>10205</v>
      </c>
      <c r="G705" s="91" t="s">
        <v>10464</v>
      </c>
      <c r="H705" s="91" t="s">
        <v>194</v>
      </c>
      <c r="I705" s="183">
        <v>1</v>
      </c>
      <c r="J705" s="91" t="s">
        <v>10205</v>
      </c>
      <c r="K705" s="26" t="s">
        <v>31</v>
      </c>
      <c r="L705" s="183">
        <v>1</v>
      </c>
      <c r="M705" s="218">
        <f t="shared" si="22"/>
        <v>130</v>
      </c>
      <c r="N705" s="104"/>
      <c r="O705" s="24" t="s">
        <v>32</v>
      </c>
    </row>
    <row r="706" s="1" customFormat="1" ht="18.75" spans="1:15">
      <c r="A706" s="216">
        <v>701</v>
      </c>
      <c r="B706" s="216" t="s">
        <v>23</v>
      </c>
      <c r="C706" s="216" t="s">
        <v>24</v>
      </c>
      <c r="D706" s="216" t="s">
        <v>25</v>
      </c>
      <c r="E706" s="216" t="s">
        <v>9845</v>
      </c>
      <c r="F706" s="91" t="s">
        <v>10205</v>
      </c>
      <c r="G706" s="91" t="s">
        <v>10465</v>
      </c>
      <c r="H706" s="91" t="s">
        <v>194</v>
      </c>
      <c r="I706" s="183">
        <v>1</v>
      </c>
      <c r="J706" s="91" t="s">
        <v>10205</v>
      </c>
      <c r="K706" s="26" t="s">
        <v>31</v>
      </c>
      <c r="L706" s="183">
        <v>1</v>
      </c>
      <c r="M706" s="218">
        <f t="shared" si="22"/>
        <v>130</v>
      </c>
      <c r="N706" s="27"/>
      <c r="O706" s="24" t="s">
        <v>32</v>
      </c>
    </row>
    <row r="707" s="1" customFormat="1" ht="18.75" spans="1:15">
      <c r="A707" s="216">
        <v>702</v>
      </c>
      <c r="B707" s="216" t="s">
        <v>23</v>
      </c>
      <c r="C707" s="216" t="s">
        <v>24</v>
      </c>
      <c r="D707" s="216" t="s">
        <v>25</v>
      </c>
      <c r="E707" s="216" t="s">
        <v>9845</v>
      </c>
      <c r="F707" s="91" t="s">
        <v>10205</v>
      </c>
      <c r="G707" s="91" t="s">
        <v>144</v>
      </c>
      <c r="H707" s="91" t="s">
        <v>194</v>
      </c>
      <c r="I707" s="183">
        <v>2</v>
      </c>
      <c r="J707" s="91" t="s">
        <v>10205</v>
      </c>
      <c r="K707" s="26" t="s">
        <v>31</v>
      </c>
      <c r="L707" s="183">
        <v>2</v>
      </c>
      <c r="M707" s="218">
        <f t="shared" si="22"/>
        <v>260</v>
      </c>
      <c r="N707" s="27"/>
      <c r="O707" s="24" t="s">
        <v>32</v>
      </c>
    </row>
    <row r="708" s="1" customFormat="1" ht="18.75" spans="1:15">
      <c r="A708" s="216">
        <v>703</v>
      </c>
      <c r="B708" s="216" t="s">
        <v>23</v>
      </c>
      <c r="C708" s="216" t="s">
        <v>24</v>
      </c>
      <c r="D708" s="216" t="s">
        <v>25</v>
      </c>
      <c r="E708" s="216" t="s">
        <v>9845</v>
      </c>
      <c r="F708" s="91" t="s">
        <v>10205</v>
      </c>
      <c r="G708" s="91" t="s">
        <v>10466</v>
      </c>
      <c r="H708" s="91" t="s">
        <v>194</v>
      </c>
      <c r="I708" s="183">
        <v>3</v>
      </c>
      <c r="J708" s="91" t="s">
        <v>10205</v>
      </c>
      <c r="K708" s="26" t="s">
        <v>31</v>
      </c>
      <c r="L708" s="183">
        <v>3</v>
      </c>
      <c r="M708" s="218">
        <f t="shared" si="22"/>
        <v>390</v>
      </c>
      <c r="N708" s="27"/>
      <c r="O708" s="24" t="s">
        <v>32</v>
      </c>
    </row>
    <row r="709" s="1" customFormat="1" ht="18.75" spans="1:15">
      <c r="A709" s="216">
        <v>704</v>
      </c>
      <c r="B709" s="216" t="s">
        <v>23</v>
      </c>
      <c r="C709" s="216" t="s">
        <v>24</v>
      </c>
      <c r="D709" s="216" t="s">
        <v>25</v>
      </c>
      <c r="E709" s="216" t="s">
        <v>9845</v>
      </c>
      <c r="F709" s="91" t="s">
        <v>10205</v>
      </c>
      <c r="G709" s="91" t="s">
        <v>10467</v>
      </c>
      <c r="H709" s="91" t="s">
        <v>194</v>
      </c>
      <c r="I709" s="183">
        <v>2</v>
      </c>
      <c r="J709" s="91" t="s">
        <v>10205</v>
      </c>
      <c r="K709" s="26" t="s">
        <v>31</v>
      </c>
      <c r="L709" s="183">
        <v>2</v>
      </c>
      <c r="M709" s="218">
        <f t="shared" si="22"/>
        <v>260</v>
      </c>
      <c r="N709" s="104"/>
      <c r="O709" s="24" t="s">
        <v>32</v>
      </c>
    </row>
    <row r="710" s="1" customFormat="1" ht="18.75" spans="1:15">
      <c r="A710" s="216">
        <v>705</v>
      </c>
      <c r="B710" s="216" t="s">
        <v>23</v>
      </c>
      <c r="C710" s="216" t="s">
        <v>24</v>
      </c>
      <c r="D710" s="216" t="s">
        <v>25</v>
      </c>
      <c r="E710" s="216" t="s">
        <v>9845</v>
      </c>
      <c r="F710" s="91" t="s">
        <v>10205</v>
      </c>
      <c r="G710" s="91" t="s">
        <v>10468</v>
      </c>
      <c r="H710" s="91" t="s">
        <v>194</v>
      </c>
      <c r="I710" s="183">
        <v>4</v>
      </c>
      <c r="J710" s="91" t="s">
        <v>10205</v>
      </c>
      <c r="K710" s="26" t="s">
        <v>31</v>
      </c>
      <c r="L710" s="183">
        <v>4</v>
      </c>
      <c r="M710" s="218">
        <f t="shared" si="22"/>
        <v>520</v>
      </c>
      <c r="N710" s="27"/>
      <c r="O710" s="24" t="s">
        <v>32</v>
      </c>
    </row>
    <row r="711" s="1" customFormat="1" ht="18.75" spans="1:15">
      <c r="A711" s="216">
        <v>706</v>
      </c>
      <c r="B711" s="216" t="s">
        <v>23</v>
      </c>
      <c r="C711" s="216" t="s">
        <v>24</v>
      </c>
      <c r="D711" s="216" t="s">
        <v>25</v>
      </c>
      <c r="E711" s="216" t="s">
        <v>9845</v>
      </c>
      <c r="F711" s="91" t="s">
        <v>10205</v>
      </c>
      <c r="G711" s="91" t="s">
        <v>10469</v>
      </c>
      <c r="H711" s="91" t="s">
        <v>194</v>
      </c>
      <c r="I711" s="183">
        <v>1</v>
      </c>
      <c r="J711" s="91" t="s">
        <v>10205</v>
      </c>
      <c r="K711" s="26" t="s">
        <v>31</v>
      </c>
      <c r="L711" s="183">
        <v>1</v>
      </c>
      <c r="M711" s="218">
        <f t="shared" si="22"/>
        <v>130</v>
      </c>
      <c r="N711" s="104"/>
      <c r="O711" s="24" t="s">
        <v>32</v>
      </c>
    </row>
    <row r="712" s="1" customFormat="1" ht="18.75" spans="1:15">
      <c r="A712" s="216">
        <v>707</v>
      </c>
      <c r="B712" s="216" t="s">
        <v>23</v>
      </c>
      <c r="C712" s="216" t="s">
        <v>24</v>
      </c>
      <c r="D712" s="216" t="s">
        <v>25</v>
      </c>
      <c r="E712" s="216" t="s">
        <v>9845</v>
      </c>
      <c r="F712" s="91" t="s">
        <v>10205</v>
      </c>
      <c r="G712" s="91" t="s">
        <v>10470</v>
      </c>
      <c r="H712" s="91" t="s">
        <v>194</v>
      </c>
      <c r="I712" s="183">
        <v>4</v>
      </c>
      <c r="J712" s="91" t="s">
        <v>10205</v>
      </c>
      <c r="K712" s="26" t="s">
        <v>31</v>
      </c>
      <c r="L712" s="183">
        <v>4</v>
      </c>
      <c r="M712" s="218">
        <f t="shared" si="22"/>
        <v>520</v>
      </c>
      <c r="N712" s="27"/>
      <c r="O712" s="24" t="s">
        <v>32</v>
      </c>
    </row>
    <row r="713" s="1" customFormat="1" ht="18.75" spans="1:15">
      <c r="A713" s="216">
        <v>708</v>
      </c>
      <c r="B713" s="216" t="s">
        <v>23</v>
      </c>
      <c r="C713" s="216" t="s">
        <v>24</v>
      </c>
      <c r="D713" s="216" t="s">
        <v>25</v>
      </c>
      <c r="E713" s="216" t="s">
        <v>9845</v>
      </c>
      <c r="F713" s="91" t="s">
        <v>10205</v>
      </c>
      <c r="G713" s="91" t="s">
        <v>10471</v>
      </c>
      <c r="H713" s="91" t="s">
        <v>194</v>
      </c>
      <c r="I713" s="183">
        <v>4</v>
      </c>
      <c r="J713" s="91" t="s">
        <v>10205</v>
      </c>
      <c r="K713" s="26" t="s">
        <v>31</v>
      </c>
      <c r="L713" s="183">
        <v>4</v>
      </c>
      <c r="M713" s="218">
        <f t="shared" si="22"/>
        <v>520</v>
      </c>
      <c r="N713" s="104"/>
      <c r="O713" s="24" t="s">
        <v>32</v>
      </c>
    </row>
    <row r="714" s="1" customFormat="1" ht="18.75" spans="1:15">
      <c r="A714" s="216">
        <v>709</v>
      </c>
      <c r="B714" s="216" t="s">
        <v>23</v>
      </c>
      <c r="C714" s="216" t="s">
        <v>24</v>
      </c>
      <c r="D714" s="216" t="s">
        <v>25</v>
      </c>
      <c r="E714" s="216" t="s">
        <v>9845</v>
      </c>
      <c r="F714" s="91" t="s">
        <v>10205</v>
      </c>
      <c r="G714" s="91" t="s">
        <v>10472</v>
      </c>
      <c r="H714" s="91" t="s">
        <v>194</v>
      </c>
      <c r="I714" s="183">
        <v>2</v>
      </c>
      <c r="J714" s="91" t="s">
        <v>10205</v>
      </c>
      <c r="K714" s="26" t="s">
        <v>31</v>
      </c>
      <c r="L714" s="183">
        <v>2</v>
      </c>
      <c r="M714" s="218">
        <f t="shared" si="22"/>
        <v>260</v>
      </c>
      <c r="N714" s="104"/>
      <c r="O714" s="24" t="s">
        <v>32</v>
      </c>
    </row>
    <row r="715" s="1" customFormat="1" ht="18.75" spans="1:15">
      <c r="A715" s="216">
        <v>710</v>
      </c>
      <c r="B715" s="216" t="s">
        <v>23</v>
      </c>
      <c r="C715" s="216" t="s">
        <v>24</v>
      </c>
      <c r="D715" s="216" t="s">
        <v>25</v>
      </c>
      <c r="E715" s="216" t="s">
        <v>9845</v>
      </c>
      <c r="F715" s="91" t="s">
        <v>10205</v>
      </c>
      <c r="G715" s="91" t="s">
        <v>10473</v>
      </c>
      <c r="H715" s="91" t="s">
        <v>194</v>
      </c>
      <c r="I715" s="183">
        <v>2</v>
      </c>
      <c r="J715" s="91" t="s">
        <v>10205</v>
      </c>
      <c r="K715" s="26" t="s">
        <v>31</v>
      </c>
      <c r="L715" s="183">
        <v>2</v>
      </c>
      <c r="M715" s="218">
        <f t="shared" si="22"/>
        <v>260</v>
      </c>
      <c r="N715" s="104"/>
      <c r="O715" s="24" t="s">
        <v>32</v>
      </c>
    </row>
    <row r="716" s="1" customFormat="1" ht="18.75" spans="1:15">
      <c r="A716" s="216">
        <v>711</v>
      </c>
      <c r="B716" s="216" t="s">
        <v>23</v>
      </c>
      <c r="C716" s="216" t="s">
        <v>24</v>
      </c>
      <c r="D716" s="216" t="s">
        <v>25</v>
      </c>
      <c r="E716" s="216" t="s">
        <v>9845</v>
      </c>
      <c r="F716" s="91" t="s">
        <v>10205</v>
      </c>
      <c r="G716" s="91" t="s">
        <v>10474</v>
      </c>
      <c r="H716" s="91" t="s">
        <v>194</v>
      </c>
      <c r="I716" s="183">
        <v>1</v>
      </c>
      <c r="J716" s="91" t="s">
        <v>10205</v>
      </c>
      <c r="K716" s="26" t="s">
        <v>31</v>
      </c>
      <c r="L716" s="183">
        <v>1</v>
      </c>
      <c r="M716" s="218">
        <f t="shared" si="22"/>
        <v>130</v>
      </c>
      <c r="N716" s="27"/>
      <c r="O716" s="24" t="s">
        <v>32</v>
      </c>
    </row>
    <row r="717" s="1" customFormat="1" ht="18.75" spans="1:15">
      <c r="A717" s="216">
        <v>712</v>
      </c>
      <c r="B717" s="216" t="s">
        <v>23</v>
      </c>
      <c r="C717" s="216" t="s">
        <v>24</v>
      </c>
      <c r="D717" s="216" t="s">
        <v>25</v>
      </c>
      <c r="E717" s="216" t="s">
        <v>9845</v>
      </c>
      <c r="F717" s="91" t="s">
        <v>10205</v>
      </c>
      <c r="G717" s="91" t="s">
        <v>10475</v>
      </c>
      <c r="H717" s="91" t="s">
        <v>194</v>
      </c>
      <c r="I717" s="183">
        <v>3</v>
      </c>
      <c r="J717" s="91" t="s">
        <v>10205</v>
      </c>
      <c r="K717" s="26" t="s">
        <v>31</v>
      </c>
      <c r="L717" s="183">
        <v>3</v>
      </c>
      <c r="M717" s="218">
        <f t="shared" si="22"/>
        <v>390</v>
      </c>
      <c r="N717" s="104"/>
      <c r="O717" s="24" t="s">
        <v>32</v>
      </c>
    </row>
    <row r="718" s="1" customFormat="1" ht="18.75" spans="1:15">
      <c r="A718" s="216">
        <v>713</v>
      </c>
      <c r="B718" s="216" t="s">
        <v>23</v>
      </c>
      <c r="C718" s="216" t="s">
        <v>24</v>
      </c>
      <c r="D718" s="216" t="s">
        <v>25</v>
      </c>
      <c r="E718" s="216" t="s">
        <v>9845</v>
      </c>
      <c r="F718" s="91" t="s">
        <v>10205</v>
      </c>
      <c r="G718" s="91" t="s">
        <v>10476</v>
      </c>
      <c r="H718" s="91" t="s">
        <v>194</v>
      </c>
      <c r="I718" s="183">
        <v>2</v>
      </c>
      <c r="J718" s="91" t="s">
        <v>10205</v>
      </c>
      <c r="K718" s="26" t="s">
        <v>31</v>
      </c>
      <c r="L718" s="183">
        <v>2</v>
      </c>
      <c r="M718" s="218">
        <f t="shared" si="22"/>
        <v>260</v>
      </c>
      <c r="N718" s="27"/>
      <c r="O718" s="24" t="s">
        <v>32</v>
      </c>
    </row>
    <row r="719" s="1" customFormat="1" ht="18.75" spans="1:15">
      <c r="A719" s="216">
        <v>714</v>
      </c>
      <c r="B719" s="216" t="s">
        <v>23</v>
      </c>
      <c r="C719" s="216" t="s">
        <v>24</v>
      </c>
      <c r="D719" s="216" t="s">
        <v>25</v>
      </c>
      <c r="E719" s="216" t="s">
        <v>9845</v>
      </c>
      <c r="F719" s="91" t="s">
        <v>10205</v>
      </c>
      <c r="G719" s="91" t="s">
        <v>10477</v>
      </c>
      <c r="H719" s="91" t="s">
        <v>194</v>
      </c>
      <c r="I719" s="183">
        <v>3</v>
      </c>
      <c r="J719" s="91" t="s">
        <v>10205</v>
      </c>
      <c r="K719" s="26" t="s">
        <v>31</v>
      </c>
      <c r="L719" s="183">
        <v>3</v>
      </c>
      <c r="M719" s="218">
        <f t="shared" si="22"/>
        <v>390</v>
      </c>
      <c r="N719" s="27"/>
      <c r="O719" s="24" t="s">
        <v>32</v>
      </c>
    </row>
    <row r="720" s="1" customFormat="1" ht="18.75" spans="1:15">
      <c r="A720" s="216">
        <v>715</v>
      </c>
      <c r="B720" s="216" t="s">
        <v>23</v>
      </c>
      <c r="C720" s="216" t="s">
        <v>24</v>
      </c>
      <c r="D720" s="216" t="s">
        <v>25</v>
      </c>
      <c r="E720" s="216" t="s">
        <v>9845</v>
      </c>
      <c r="F720" s="91" t="s">
        <v>10205</v>
      </c>
      <c r="G720" s="91" t="s">
        <v>10478</v>
      </c>
      <c r="H720" s="91" t="s">
        <v>194</v>
      </c>
      <c r="I720" s="183">
        <v>4</v>
      </c>
      <c r="J720" s="91" t="s">
        <v>10205</v>
      </c>
      <c r="K720" s="26" t="s">
        <v>31</v>
      </c>
      <c r="L720" s="183">
        <v>4</v>
      </c>
      <c r="M720" s="218">
        <f t="shared" si="22"/>
        <v>520</v>
      </c>
      <c r="N720" s="27"/>
      <c r="O720" s="24" t="s">
        <v>32</v>
      </c>
    </row>
    <row r="721" s="1" customFormat="1" ht="18.75" spans="1:15">
      <c r="A721" s="216">
        <v>716</v>
      </c>
      <c r="B721" s="216" t="s">
        <v>23</v>
      </c>
      <c r="C721" s="216" t="s">
        <v>24</v>
      </c>
      <c r="D721" s="216" t="s">
        <v>25</v>
      </c>
      <c r="E721" s="216" t="s">
        <v>9845</v>
      </c>
      <c r="F721" s="91" t="s">
        <v>10205</v>
      </c>
      <c r="G721" s="91" t="s">
        <v>7898</v>
      </c>
      <c r="H721" s="91" t="s">
        <v>194</v>
      </c>
      <c r="I721" s="183">
        <v>2</v>
      </c>
      <c r="J721" s="91" t="s">
        <v>10205</v>
      </c>
      <c r="K721" s="26" t="s">
        <v>31</v>
      </c>
      <c r="L721" s="183">
        <v>2</v>
      </c>
      <c r="M721" s="218">
        <f t="shared" si="22"/>
        <v>260</v>
      </c>
      <c r="N721" s="27"/>
      <c r="O721" s="24" t="s">
        <v>32</v>
      </c>
    </row>
    <row r="722" s="1" customFormat="1" ht="18.75" spans="1:15">
      <c r="A722" s="216">
        <v>717</v>
      </c>
      <c r="B722" s="216" t="s">
        <v>23</v>
      </c>
      <c r="C722" s="216" t="s">
        <v>24</v>
      </c>
      <c r="D722" s="216" t="s">
        <v>25</v>
      </c>
      <c r="E722" s="216" t="s">
        <v>9845</v>
      </c>
      <c r="F722" s="91" t="s">
        <v>10205</v>
      </c>
      <c r="G722" s="91" t="s">
        <v>10479</v>
      </c>
      <c r="H722" s="91" t="s">
        <v>194</v>
      </c>
      <c r="I722" s="183">
        <v>4</v>
      </c>
      <c r="J722" s="91" t="s">
        <v>10205</v>
      </c>
      <c r="K722" s="26" t="s">
        <v>31</v>
      </c>
      <c r="L722" s="183">
        <v>4</v>
      </c>
      <c r="M722" s="218">
        <f t="shared" si="22"/>
        <v>520</v>
      </c>
      <c r="N722" s="104"/>
      <c r="O722" s="24" t="s">
        <v>32</v>
      </c>
    </row>
    <row r="723" s="1" customFormat="1" ht="18.75" spans="1:15">
      <c r="A723" s="216">
        <v>718</v>
      </c>
      <c r="B723" s="216" t="s">
        <v>23</v>
      </c>
      <c r="C723" s="216" t="s">
        <v>24</v>
      </c>
      <c r="D723" s="216" t="s">
        <v>25</v>
      </c>
      <c r="E723" s="216" t="s">
        <v>9845</v>
      </c>
      <c r="F723" s="91" t="s">
        <v>10205</v>
      </c>
      <c r="G723" s="91" t="s">
        <v>10480</v>
      </c>
      <c r="H723" s="91" t="s">
        <v>194</v>
      </c>
      <c r="I723" s="183">
        <v>1</v>
      </c>
      <c r="J723" s="91" t="s">
        <v>10205</v>
      </c>
      <c r="K723" s="26" t="s">
        <v>31</v>
      </c>
      <c r="L723" s="183">
        <v>1</v>
      </c>
      <c r="M723" s="218">
        <f t="shared" si="22"/>
        <v>130</v>
      </c>
      <c r="N723" s="27"/>
      <c r="O723" s="24" t="s">
        <v>32</v>
      </c>
    </row>
    <row r="724" s="1" customFormat="1" ht="18.75" spans="1:15">
      <c r="A724" s="216">
        <v>719</v>
      </c>
      <c r="B724" s="216" t="s">
        <v>23</v>
      </c>
      <c r="C724" s="216" t="s">
        <v>24</v>
      </c>
      <c r="D724" s="216" t="s">
        <v>25</v>
      </c>
      <c r="E724" s="216" t="s">
        <v>9845</v>
      </c>
      <c r="F724" s="91" t="s">
        <v>10205</v>
      </c>
      <c r="G724" s="91" t="s">
        <v>10481</v>
      </c>
      <c r="H724" s="91" t="s">
        <v>194</v>
      </c>
      <c r="I724" s="183">
        <v>1</v>
      </c>
      <c r="J724" s="91" t="s">
        <v>10205</v>
      </c>
      <c r="K724" s="26" t="s">
        <v>31</v>
      </c>
      <c r="L724" s="183">
        <v>1</v>
      </c>
      <c r="M724" s="218">
        <f t="shared" si="22"/>
        <v>130</v>
      </c>
      <c r="N724" s="27"/>
      <c r="O724" s="24" t="s">
        <v>32</v>
      </c>
    </row>
    <row r="725" s="1" customFormat="1" ht="18.75" spans="1:15">
      <c r="A725" s="216">
        <v>720</v>
      </c>
      <c r="B725" s="216" t="s">
        <v>23</v>
      </c>
      <c r="C725" s="216" t="s">
        <v>24</v>
      </c>
      <c r="D725" s="216" t="s">
        <v>25</v>
      </c>
      <c r="E725" s="216" t="s">
        <v>9845</v>
      </c>
      <c r="F725" s="91" t="s">
        <v>10205</v>
      </c>
      <c r="G725" s="91" t="s">
        <v>10482</v>
      </c>
      <c r="H725" s="91" t="s">
        <v>194</v>
      </c>
      <c r="I725" s="183">
        <v>2</v>
      </c>
      <c r="J725" s="91" t="s">
        <v>10205</v>
      </c>
      <c r="K725" s="26" t="s">
        <v>31</v>
      </c>
      <c r="L725" s="183">
        <v>2</v>
      </c>
      <c r="M725" s="218">
        <f t="shared" si="22"/>
        <v>260</v>
      </c>
      <c r="N725" s="104"/>
      <c r="O725" s="24" t="s">
        <v>32</v>
      </c>
    </row>
    <row r="726" s="1" customFormat="1" ht="18.75" spans="1:15">
      <c r="A726" s="216">
        <v>721</v>
      </c>
      <c r="B726" s="216" t="s">
        <v>23</v>
      </c>
      <c r="C726" s="216" t="s">
        <v>24</v>
      </c>
      <c r="D726" s="216" t="s">
        <v>25</v>
      </c>
      <c r="E726" s="216" t="s">
        <v>9845</v>
      </c>
      <c r="F726" s="91" t="s">
        <v>10205</v>
      </c>
      <c r="G726" s="91" t="s">
        <v>10483</v>
      </c>
      <c r="H726" s="91" t="s">
        <v>194</v>
      </c>
      <c r="I726" s="183">
        <v>3</v>
      </c>
      <c r="J726" s="91" t="s">
        <v>10205</v>
      </c>
      <c r="K726" s="26" t="s">
        <v>31</v>
      </c>
      <c r="L726" s="183">
        <v>3</v>
      </c>
      <c r="M726" s="218">
        <f t="shared" si="22"/>
        <v>390</v>
      </c>
      <c r="N726" s="104"/>
      <c r="O726" s="24" t="s">
        <v>32</v>
      </c>
    </row>
    <row r="727" s="1" customFormat="1" ht="18.75" spans="1:15">
      <c r="A727" s="216">
        <v>722</v>
      </c>
      <c r="B727" s="216" t="s">
        <v>23</v>
      </c>
      <c r="C727" s="216" t="s">
        <v>24</v>
      </c>
      <c r="D727" s="216" t="s">
        <v>25</v>
      </c>
      <c r="E727" s="216" t="s">
        <v>9845</v>
      </c>
      <c r="F727" s="91" t="s">
        <v>10205</v>
      </c>
      <c r="G727" s="91" t="s">
        <v>10484</v>
      </c>
      <c r="H727" s="91" t="s">
        <v>194</v>
      </c>
      <c r="I727" s="183">
        <v>3</v>
      </c>
      <c r="J727" s="91" t="s">
        <v>10205</v>
      </c>
      <c r="K727" s="26" t="s">
        <v>31</v>
      </c>
      <c r="L727" s="183">
        <v>3</v>
      </c>
      <c r="M727" s="218">
        <f t="shared" si="22"/>
        <v>390</v>
      </c>
      <c r="N727" s="104"/>
      <c r="O727" s="24" t="s">
        <v>32</v>
      </c>
    </row>
    <row r="728" s="1" customFormat="1" ht="18.75" spans="1:15">
      <c r="A728" s="216">
        <v>723</v>
      </c>
      <c r="B728" s="216" t="s">
        <v>23</v>
      </c>
      <c r="C728" s="216" t="s">
        <v>24</v>
      </c>
      <c r="D728" s="216" t="s">
        <v>25</v>
      </c>
      <c r="E728" s="216" t="s">
        <v>9845</v>
      </c>
      <c r="F728" s="91" t="s">
        <v>10205</v>
      </c>
      <c r="G728" s="91" t="s">
        <v>10485</v>
      </c>
      <c r="H728" s="91" t="s">
        <v>194</v>
      </c>
      <c r="I728" s="183">
        <v>3</v>
      </c>
      <c r="J728" s="91" t="s">
        <v>10205</v>
      </c>
      <c r="K728" s="26" t="s">
        <v>31</v>
      </c>
      <c r="L728" s="183">
        <v>3</v>
      </c>
      <c r="M728" s="218">
        <f t="shared" si="22"/>
        <v>390</v>
      </c>
      <c r="N728" s="104"/>
      <c r="O728" s="24" t="s">
        <v>32</v>
      </c>
    </row>
    <row r="729" s="1" customFormat="1" ht="18.75" spans="1:15">
      <c r="A729" s="216">
        <v>724</v>
      </c>
      <c r="B729" s="216" t="s">
        <v>23</v>
      </c>
      <c r="C729" s="216" t="s">
        <v>24</v>
      </c>
      <c r="D729" s="216" t="s">
        <v>25</v>
      </c>
      <c r="E729" s="216" t="s">
        <v>9845</v>
      </c>
      <c r="F729" s="91" t="s">
        <v>10205</v>
      </c>
      <c r="G729" s="91" t="s">
        <v>10486</v>
      </c>
      <c r="H729" s="91" t="s">
        <v>194</v>
      </c>
      <c r="I729" s="183">
        <v>1</v>
      </c>
      <c r="J729" s="91" t="s">
        <v>10205</v>
      </c>
      <c r="K729" s="26" t="s">
        <v>31</v>
      </c>
      <c r="L729" s="183">
        <v>1</v>
      </c>
      <c r="M729" s="218">
        <f t="shared" si="22"/>
        <v>130</v>
      </c>
      <c r="N729" s="104"/>
      <c r="O729" s="24" t="s">
        <v>32</v>
      </c>
    </row>
    <row r="730" s="1" customFormat="1" ht="18.75" spans="1:15">
      <c r="A730" s="216">
        <v>725</v>
      </c>
      <c r="B730" s="216" t="s">
        <v>23</v>
      </c>
      <c r="C730" s="216" t="s">
        <v>24</v>
      </c>
      <c r="D730" s="216" t="s">
        <v>25</v>
      </c>
      <c r="E730" s="216" t="s">
        <v>9845</v>
      </c>
      <c r="F730" s="91" t="s">
        <v>10205</v>
      </c>
      <c r="G730" s="91" t="s">
        <v>10487</v>
      </c>
      <c r="H730" s="91" t="s">
        <v>194</v>
      </c>
      <c r="I730" s="183">
        <v>4</v>
      </c>
      <c r="J730" s="91" t="s">
        <v>10205</v>
      </c>
      <c r="K730" s="26" t="s">
        <v>31</v>
      </c>
      <c r="L730" s="183">
        <v>4</v>
      </c>
      <c r="M730" s="218">
        <f t="shared" si="22"/>
        <v>520</v>
      </c>
      <c r="N730" s="27"/>
      <c r="O730" s="24" t="s">
        <v>32</v>
      </c>
    </row>
    <row r="731" s="1" customFormat="1" ht="18.75" spans="1:15">
      <c r="A731" s="216">
        <v>726</v>
      </c>
      <c r="B731" s="216" t="s">
        <v>23</v>
      </c>
      <c r="C731" s="216" t="s">
        <v>24</v>
      </c>
      <c r="D731" s="216" t="s">
        <v>25</v>
      </c>
      <c r="E731" s="216" t="s">
        <v>9845</v>
      </c>
      <c r="F731" s="91" t="s">
        <v>10205</v>
      </c>
      <c r="G731" s="91" t="s">
        <v>10488</v>
      </c>
      <c r="H731" s="91" t="s">
        <v>194</v>
      </c>
      <c r="I731" s="183">
        <v>3</v>
      </c>
      <c r="J731" s="91" t="s">
        <v>10205</v>
      </c>
      <c r="K731" s="26" t="s">
        <v>31</v>
      </c>
      <c r="L731" s="183">
        <v>3</v>
      </c>
      <c r="M731" s="218">
        <f t="shared" si="22"/>
        <v>390</v>
      </c>
      <c r="N731" s="27"/>
      <c r="O731" s="24" t="s">
        <v>32</v>
      </c>
    </row>
    <row r="732" s="1" customFormat="1" ht="18.75" spans="1:15">
      <c r="A732" s="216">
        <v>727</v>
      </c>
      <c r="B732" s="216" t="s">
        <v>23</v>
      </c>
      <c r="C732" s="216" t="s">
        <v>24</v>
      </c>
      <c r="D732" s="216" t="s">
        <v>25</v>
      </c>
      <c r="E732" s="216" t="s">
        <v>9845</v>
      </c>
      <c r="F732" s="91" t="s">
        <v>10205</v>
      </c>
      <c r="G732" s="91" t="s">
        <v>10489</v>
      </c>
      <c r="H732" s="91" t="s">
        <v>194</v>
      </c>
      <c r="I732" s="183">
        <v>2</v>
      </c>
      <c r="J732" s="91" t="s">
        <v>10205</v>
      </c>
      <c r="K732" s="26" t="s">
        <v>31</v>
      </c>
      <c r="L732" s="183">
        <v>2</v>
      </c>
      <c r="M732" s="218">
        <f t="shared" si="22"/>
        <v>260</v>
      </c>
      <c r="N732" s="27"/>
      <c r="O732" s="24" t="s">
        <v>32</v>
      </c>
    </row>
    <row r="733" s="1" customFormat="1" ht="18.75" spans="1:15">
      <c r="A733" s="216">
        <v>728</v>
      </c>
      <c r="B733" s="216" t="s">
        <v>23</v>
      </c>
      <c r="C733" s="216" t="s">
        <v>24</v>
      </c>
      <c r="D733" s="216" t="s">
        <v>25</v>
      </c>
      <c r="E733" s="216" t="s">
        <v>9845</v>
      </c>
      <c r="F733" s="91" t="s">
        <v>10205</v>
      </c>
      <c r="G733" s="91" t="s">
        <v>10490</v>
      </c>
      <c r="H733" s="91" t="s">
        <v>194</v>
      </c>
      <c r="I733" s="183">
        <v>2</v>
      </c>
      <c r="J733" s="91" t="s">
        <v>10205</v>
      </c>
      <c r="K733" s="26" t="s">
        <v>31</v>
      </c>
      <c r="L733" s="183">
        <v>2</v>
      </c>
      <c r="M733" s="218">
        <f t="shared" si="22"/>
        <v>260</v>
      </c>
      <c r="N733" s="27"/>
      <c r="O733" s="24" t="s">
        <v>32</v>
      </c>
    </row>
    <row r="734" s="1" customFormat="1" ht="18.75" spans="1:15">
      <c r="A734" s="216">
        <v>729</v>
      </c>
      <c r="B734" s="216" t="s">
        <v>23</v>
      </c>
      <c r="C734" s="216" t="s">
        <v>24</v>
      </c>
      <c r="D734" s="216" t="s">
        <v>25</v>
      </c>
      <c r="E734" s="216" t="s">
        <v>9845</v>
      </c>
      <c r="F734" s="91" t="s">
        <v>10205</v>
      </c>
      <c r="G734" s="91" t="s">
        <v>10491</v>
      </c>
      <c r="H734" s="91" t="s">
        <v>194</v>
      </c>
      <c r="I734" s="183">
        <v>4</v>
      </c>
      <c r="J734" s="91" t="s">
        <v>10205</v>
      </c>
      <c r="K734" s="26" t="s">
        <v>31</v>
      </c>
      <c r="L734" s="183">
        <v>4</v>
      </c>
      <c r="M734" s="218">
        <f t="shared" si="22"/>
        <v>520</v>
      </c>
      <c r="N734" s="27"/>
      <c r="O734" s="24" t="s">
        <v>32</v>
      </c>
    </row>
    <row r="735" s="1" customFormat="1" ht="18.75" spans="1:15">
      <c r="A735" s="216">
        <v>730</v>
      </c>
      <c r="B735" s="216" t="s">
        <v>23</v>
      </c>
      <c r="C735" s="216" t="s">
        <v>24</v>
      </c>
      <c r="D735" s="216" t="s">
        <v>25</v>
      </c>
      <c r="E735" s="216" t="s">
        <v>9845</v>
      </c>
      <c r="F735" s="91" t="s">
        <v>10205</v>
      </c>
      <c r="G735" s="91" t="s">
        <v>10492</v>
      </c>
      <c r="H735" s="91" t="s">
        <v>194</v>
      </c>
      <c r="I735" s="183">
        <v>3</v>
      </c>
      <c r="J735" s="91" t="s">
        <v>10205</v>
      </c>
      <c r="K735" s="26" t="s">
        <v>31</v>
      </c>
      <c r="L735" s="183">
        <v>3</v>
      </c>
      <c r="M735" s="218">
        <f t="shared" si="22"/>
        <v>390</v>
      </c>
      <c r="N735" s="104"/>
      <c r="O735" s="24" t="s">
        <v>32</v>
      </c>
    </row>
    <row r="736" s="1" customFormat="1" ht="18.75" spans="1:15">
      <c r="A736" s="216">
        <v>731</v>
      </c>
      <c r="B736" s="216" t="s">
        <v>23</v>
      </c>
      <c r="C736" s="216" t="s">
        <v>24</v>
      </c>
      <c r="D736" s="216" t="s">
        <v>25</v>
      </c>
      <c r="E736" s="216" t="s">
        <v>9845</v>
      </c>
      <c r="F736" s="91" t="s">
        <v>10205</v>
      </c>
      <c r="G736" s="91" t="s">
        <v>10493</v>
      </c>
      <c r="H736" s="91" t="s">
        <v>194</v>
      </c>
      <c r="I736" s="183">
        <v>2</v>
      </c>
      <c r="J736" s="91" t="s">
        <v>10205</v>
      </c>
      <c r="K736" s="26" t="s">
        <v>31</v>
      </c>
      <c r="L736" s="183">
        <v>2</v>
      </c>
      <c r="M736" s="218">
        <f t="shared" si="22"/>
        <v>260</v>
      </c>
      <c r="N736" s="27"/>
      <c r="O736" s="24" t="s">
        <v>32</v>
      </c>
    </row>
    <row r="737" s="1" customFormat="1" ht="18.75" spans="1:15">
      <c r="A737" s="216">
        <v>732</v>
      </c>
      <c r="B737" s="216" t="s">
        <v>23</v>
      </c>
      <c r="C737" s="216" t="s">
        <v>24</v>
      </c>
      <c r="D737" s="216" t="s">
        <v>25</v>
      </c>
      <c r="E737" s="216" t="s">
        <v>9845</v>
      </c>
      <c r="F737" s="91" t="s">
        <v>10205</v>
      </c>
      <c r="G737" s="91" t="s">
        <v>10494</v>
      </c>
      <c r="H737" s="91" t="s">
        <v>194</v>
      </c>
      <c r="I737" s="183">
        <v>1</v>
      </c>
      <c r="J737" s="91" t="s">
        <v>10205</v>
      </c>
      <c r="K737" s="26" t="s">
        <v>31</v>
      </c>
      <c r="L737" s="183">
        <v>1</v>
      </c>
      <c r="M737" s="218">
        <f t="shared" si="22"/>
        <v>130</v>
      </c>
      <c r="N737" s="27"/>
      <c r="O737" s="24" t="s">
        <v>32</v>
      </c>
    </row>
    <row r="738" s="1" customFormat="1" ht="18.75" spans="1:15">
      <c r="A738" s="216">
        <v>733</v>
      </c>
      <c r="B738" s="216" t="s">
        <v>23</v>
      </c>
      <c r="C738" s="216" t="s">
        <v>24</v>
      </c>
      <c r="D738" s="216" t="s">
        <v>25</v>
      </c>
      <c r="E738" s="216" t="s">
        <v>9845</v>
      </c>
      <c r="F738" s="91" t="s">
        <v>10205</v>
      </c>
      <c r="G738" s="91" t="s">
        <v>10495</v>
      </c>
      <c r="H738" s="91" t="s">
        <v>194</v>
      </c>
      <c r="I738" s="183">
        <v>2</v>
      </c>
      <c r="J738" s="91" t="s">
        <v>10205</v>
      </c>
      <c r="K738" s="26" t="s">
        <v>31</v>
      </c>
      <c r="L738" s="183">
        <v>2</v>
      </c>
      <c r="M738" s="218">
        <f t="shared" si="22"/>
        <v>260</v>
      </c>
      <c r="N738" s="27"/>
      <c r="O738" s="24" t="s">
        <v>32</v>
      </c>
    </row>
    <row r="739" s="1" customFormat="1" ht="18.75" spans="1:15">
      <c r="A739" s="216">
        <v>734</v>
      </c>
      <c r="B739" s="216" t="s">
        <v>23</v>
      </c>
      <c r="C739" s="216" t="s">
        <v>24</v>
      </c>
      <c r="D739" s="216" t="s">
        <v>25</v>
      </c>
      <c r="E739" s="216" t="s">
        <v>9845</v>
      </c>
      <c r="F739" s="91" t="s">
        <v>10205</v>
      </c>
      <c r="G739" s="91" t="s">
        <v>10496</v>
      </c>
      <c r="H739" s="91" t="s">
        <v>194</v>
      </c>
      <c r="I739" s="183">
        <v>2</v>
      </c>
      <c r="J739" s="91" t="s">
        <v>10205</v>
      </c>
      <c r="K739" s="26" t="s">
        <v>31</v>
      </c>
      <c r="L739" s="183">
        <v>2</v>
      </c>
      <c r="M739" s="218">
        <f t="shared" si="22"/>
        <v>260</v>
      </c>
      <c r="N739" s="27"/>
      <c r="O739" s="24" t="s">
        <v>32</v>
      </c>
    </row>
    <row r="740" s="1" customFormat="1" ht="18.75" spans="1:15">
      <c r="A740" s="216">
        <v>735</v>
      </c>
      <c r="B740" s="216" t="s">
        <v>23</v>
      </c>
      <c r="C740" s="216" t="s">
        <v>24</v>
      </c>
      <c r="D740" s="216" t="s">
        <v>25</v>
      </c>
      <c r="E740" s="216" t="s">
        <v>9845</v>
      </c>
      <c r="F740" s="91" t="s">
        <v>10205</v>
      </c>
      <c r="G740" s="91" t="s">
        <v>10497</v>
      </c>
      <c r="H740" s="91" t="s">
        <v>194</v>
      </c>
      <c r="I740" s="183">
        <v>2</v>
      </c>
      <c r="J740" s="91" t="s">
        <v>10205</v>
      </c>
      <c r="K740" s="26" t="s">
        <v>31</v>
      </c>
      <c r="L740" s="183">
        <v>2</v>
      </c>
      <c r="M740" s="218">
        <f t="shared" si="22"/>
        <v>260</v>
      </c>
      <c r="N740" s="27"/>
      <c r="O740" s="24" t="s">
        <v>32</v>
      </c>
    </row>
    <row r="741" s="1" customFormat="1" ht="18.75" spans="1:15">
      <c r="A741" s="216">
        <v>736</v>
      </c>
      <c r="B741" s="216" t="s">
        <v>23</v>
      </c>
      <c r="C741" s="216" t="s">
        <v>24</v>
      </c>
      <c r="D741" s="216" t="s">
        <v>25</v>
      </c>
      <c r="E741" s="216" t="s">
        <v>9845</v>
      </c>
      <c r="F741" s="91" t="s">
        <v>10205</v>
      </c>
      <c r="G741" s="91" t="s">
        <v>10498</v>
      </c>
      <c r="H741" s="91" t="s">
        <v>194</v>
      </c>
      <c r="I741" s="183">
        <v>1</v>
      </c>
      <c r="J741" s="91" t="s">
        <v>10205</v>
      </c>
      <c r="K741" s="26" t="s">
        <v>31</v>
      </c>
      <c r="L741" s="183">
        <v>1</v>
      </c>
      <c r="M741" s="218">
        <f t="shared" si="22"/>
        <v>130</v>
      </c>
      <c r="N741" s="104"/>
      <c r="O741" s="24" t="s">
        <v>32</v>
      </c>
    </row>
    <row r="742" s="1" customFormat="1" ht="18.75" spans="1:15">
      <c r="A742" s="216">
        <v>737</v>
      </c>
      <c r="B742" s="216" t="s">
        <v>23</v>
      </c>
      <c r="C742" s="216" t="s">
        <v>24</v>
      </c>
      <c r="D742" s="216" t="s">
        <v>25</v>
      </c>
      <c r="E742" s="216" t="s">
        <v>9845</v>
      </c>
      <c r="F742" s="91" t="s">
        <v>10205</v>
      </c>
      <c r="G742" s="91" t="s">
        <v>10499</v>
      </c>
      <c r="H742" s="91" t="s">
        <v>194</v>
      </c>
      <c r="I742" s="183">
        <v>2</v>
      </c>
      <c r="J742" s="91" t="s">
        <v>10205</v>
      </c>
      <c r="K742" s="26" t="s">
        <v>31</v>
      </c>
      <c r="L742" s="183">
        <v>2</v>
      </c>
      <c r="M742" s="218">
        <f t="shared" si="22"/>
        <v>260</v>
      </c>
      <c r="N742" s="27"/>
      <c r="O742" s="24" t="s">
        <v>32</v>
      </c>
    </row>
    <row r="743" s="1" customFormat="1" ht="18.75" spans="1:15">
      <c r="A743" s="216">
        <v>738</v>
      </c>
      <c r="B743" s="216" t="s">
        <v>23</v>
      </c>
      <c r="C743" s="216" t="s">
        <v>24</v>
      </c>
      <c r="D743" s="216" t="s">
        <v>25</v>
      </c>
      <c r="E743" s="216" t="s">
        <v>9845</v>
      </c>
      <c r="F743" s="91" t="s">
        <v>10205</v>
      </c>
      <c r="G743" s="91" t="s">
        <v>5667</v>
      </c>
      <c r="H743" s="91" t="s">
        <v>194</v>
      </c>
      <c r="I743" s="183">
        <v>1</v>
      </c>
      <c r="J743" s="91" t="s">
        <v>10205</v>
      </c>
      <c r="K743" s="26" t="s">
        <v>31</v>
      </c>
      <c r="L743" s="183">
        <v>1</v>
      </c>
      <c r="M743" s="218">
        <f t="shared" si="22"/>
        <v>130</v>
      </c>
      <c r="N743" s="27"/>
      <c r="O743" s="24" t="s">
        <v>32</v>
      </c>
    </row>
    <row r="744" s="1" customFormat="1" ht="18.75" spans="1:15">
      <c r="A744" s="216">
        <v>739</v>
      </c>
      <c r="B744" s="216" t="s">
        <v>23</v>
      </c>
      <c r="C744" s="216" t="s">
        <v>24</v>
      </c>
      <c r="D744" s="216" t="s">
        <v>25</v>
      </c>
      <c r="E744" s="216" t="s">
        <v>9845</v>
      </c>
      <c r="F744" s="91" t="s">
        <v>10205</v>
      </c>
      <c r="G744" s="91" t="s">
        <v>10500</v>
      </c>
      <c r="H744" s="91" t="s">
        <v>194</v>
      </c>
      <c r="I744" s="183">
        <v>7</v>
      </c>
      <c r="J744" s="91" t="s">
        <v>10205</v>
      </c>
      <c r="K744" s="26" t="s">
        <v>31</v>
      </c>
      <c r="L744" s="183">
        <v>7</v>
      </c>
      <c r="M744" s="218">
        <f t="shared" si="22"/>
        <v>910</v>
      </c>
      <c r="N744" s="27"/>
      <c r="O744" s="24" t="s">
        <v>32</v>
      </c>
    </row>
    <row r="745" s="1" customFormat="1" ht="18.75" spans="1:15">
      <c r="A745" s="216">
        <v>740</v>
      </c>
      <c r="B745" s="216" t="s">
        <v>23</v>
      </c>
      <c r="C745" s="216" t="s">
        <v>24</v>
      </c>
      <c r="D745" s="216" t="s">
        <v>25</v>
      </c>
      <c r="E745" s="216" t="s">
        <v>9845</v>
      </c>
      <c r="F745" s="91" t="s">
        <v>10205</v>
      </c>
      <c r="G745" s="91" t="s">
        <v>10501</v>
      </c>
      <c r="H745" s="91" t="s">
        <v>194</v>
      </c>
      <c r="I745" s="183">
        <v>1</v>
      </c>
      <c r="J745" s="91" t="s">
        <v>10205</v>
      </c>
      <c r="K745" s="26" t="s">
        <v>31</v>
      </c>
      <c r="L745" s="183">
        <v>1</v>
      </c>
      <c r="M745" s="218">
        <f t="shared" si="22"/>
        <v>130</v>
      </c>
      <c r="N745" s="27"/>
      <c r="O745" s="24" t="s">
        <v>32</v>
      </c>
    </row>
    <row r="746" s="1" customFormat="1" ht="18.75" spans="1:15">
      <c r="A746" s="216">
        <v>741</v>
      </c>
      <c r="B746" s="216" t="s">
        <v>23</v>
      </c>
      <c r="C746" s="216" t="s">
        <v>24</v>
      </c>
      <c r="D746" s="216" t="s">
        <v>25</v>
      </c>
      <c r="E746" s="216" t="s">
        <v>9845</v>
      </c>
      <c r="F746" s="91" t="s">
        <v>10205</v>
      </c>
      <c r="G746" s="91" t="s">
        <v>10502</v>
      </c>
      <c r="H746" s="91" t="s">
        <v>194</v>
      </c>
      <c r="I746" s="183">
        <v>4</v>
      </c>
      <c r="J746" s="91" t="s">
        <v>10205</v>
      </c>
      <c r="K746" s="26" t="s">
        <v>31</v>
      </c>
      <c r="L746" s="183">
        <v>4</v>
      </c>
      <c r="M746" s="218">
        <f t="shared" si="22"/>
        <v>520</v>
      </c>
      <c r="N746" s="27"/>
      <c r="O746" s="24" t="s">
        <v>32</v>
      </c>
    </row>
    <row r="747" s="1" customFormat="1" ht="18.75" spans="1:15">
      <c r="A747" s="216">
        <v>742</v>
      </c>
      <c r="B747" s="216" t="s">
        <v>23</v>
      </c>
      <c r="C747" s="216" t="s">
        <v>24</v>
      </c>
      <c r="D747" s="216" t="s">
        <v>25</v>
      </c>
      <c r="E747" s="216" t="s">
        <v>9845</v>
      </c>
      <c r="F747" s="91" t="s">
        <v>10205</v>
      </c>
      <c r="G747" s="91" t="s">
        <v>10503</v>
      </c>
      <c r="H747" s="91" t="s">
        <v>194</v>
      </c>
      <c r="I747" s="183">
        <v>1</v>
      </c>
      <c r="J747" s="91" t="s">
        <v>10205</v>
      </c>
      <c r="K747" s="26" t="s">
        <v>31</v>
      </c>
      <c r="L747" s="183">
        <v>1</v>
      </c>
      <c r="M747" s="218">
        <f t="shared" si="22"/>
        <v>130</v>
      </c>
      <c r="N747" s="27"/>
      <c r="O747" s="24" t="s">
        <v>32</v>
      </c>
    </row>
    <row r="748" s="1" customFormat="1" ht="18.75" spans="1:15">
      <c r="A748" s="216">
        <v>743</v>
      </c>
      <c r="B748" s="216" t="s">
        <v>23</v>
      </c>
      <c r="C748" s="216" t="s">
        <v>24</v>
      </c>
      <c r="D748" s="216" t="s">
        <v>25</v>
      </c>
      <c r="E748" s="216" t="s">
        <v>9845</v>
      </c>
      <c r="F748" s="91" t="s">
        <v>10205</v>
      </c>
      <c r="G748" s="91" t="s">
        <v>10504</v>
      </c>
      <c r="H748" s="91" t="s">
        <v>194</v>
      </c>
      <c r="I748" s="183">
        <v>4</v>
      </c>
      <c r="J748" s="91" t="s">
        <v>10205</v>
      </c>
      <c r="K748" s="26" t="s">
        <v>31</v>
      </c>
      <c r="L748" s="183">
        <v>4</v>
      </c>
      <c r="M748" s="218">
        <f t="shared" si="22"/>
        <v>520</v>
      </c>
      <c r="N748" s="104"/>
      <c r="O748" s="24" t="s">
        <v>32</v>
      </c>
    </row>
    <row r="749" s="1" customFormat="1" ht="18.75" spans="1:15">
      <c r="A749" s="216">
        <v>744</v>
      </c>
      <c r="B749" s="216" t="s">
        <v>23</v>
      </c>
      <c r="C749" s="216" t="s">
        <v>24</v>
      </c>
      <c r="D749" s="216" t="s">
        <v>25</v>
      </c>
      <c r="E749" s="216" t="s">
        <v>9845</v>
      </c>
      <c r="F749" s="91" t="s">
        <v>10205</v>
      </c>
      <c r="G749" s="91" t="s">
        <v>5673</v>
      </c>
      <c r="H749" s="91" t="s">
        <v>194</v>
      </c>
      <c r="I749" s="183">
        <v>3</v>
      </c>
      <c r="J749" s="91" t="s">
        <v>10205</v>
      </c>
      <c r="K749" s="26" t="s">
        <v>31</v>
      </c>
      <c r="L749" s="183">
        <v>3</v>
      </c>
      <c r="M749" s="218">
        <f t="shared" si="22"/>
        <v>390</v>
      </c>
      <c r="N749" s="104"/>
      <c r="O749" s="24" t="s">
        <v>32</v>
      </c>
    </row>
    <row r="750" s="1" customFormat="1" ht="18.75" spans="1:15">
      <c r="A750" s="216">
        <v>745</v>
      </c>
      <c r="B750" s="216" t="s">
        <v>23</v>
      </c>
      <c r="C750" s="216" t="s">
        <v>24</v>
      </c>
      <c r="D750" s="216" t="s">
        <v>25</v>
      </c>
      <c r="E750" s="216" t="s">
        <v>9845</v>
      </c>
      <c r="F750" s="91" t="s">
        <v>10205</v>
      </c>
      <c r="G750" s="91" t="s">
        <v>10505</v>
      </c>
      <c r="H750" s="91" t="s">
        <v>194</v>
      </c>
      <c r="I750" s="183">
        <v>3</v>
      </c>
      <c r="J750" s="91" t="s">
        <v>10205</v>
      </c>
      <c r="K750" s="26" t="s">
        <v>31</v>
      </c>
      <c r="L750" s="183">
        <v>3</v>
      </c>
      <c r="M750" s="218">
        <f t="shared" si="22"/>
        <v>390</v>
      </c>
      <c r="N750" s="27"/>
      <c r="O750" s="24" t="s">
        <v>32</v>
      </c>
    </row>
    <row r="751" s="1" customFormat="1" ht="18.75" spans="1:15">
      <c r="A751" s="216">
        <v>746</v>
      </c>
      <c r="B751" s="216" t="s">
        <v>23</v>
      </c>
      <c r="C751" s="216" t="s">
        <v>24</v>
      </c>
      <c r="D751" s="216" t="s">
        <v>25</v>
      </c>
      <c r="E751" s="216" t="s">
        <v>9845</v>
      </c>
      <c r="F751" s="91" t="s">
        <v>10205</v>
      </c>
      <c r="G751" s="91" t="s">
        <v>10506</v>
      </c>
      <c r="H751" s="91" t="s">
        <v>194</v>
      </c>
      <c r="I751" s="183">
        <v>4</v>
      </c>
      <c r="J751" s="91" t="s">
        <v>10205</v>
      </c>
      <c r="K751" s="26" t="s">
        <v>31</v>
      </c>
      <c r="L751" s="183">
        <v>4</v>
      </c>
      <c r="M751" s="218">
        <f t="shared" si="22"/>
        <v>520</v>
      </c>
      <c r="N751" s="27"/>
      <c r="O751" s="24" t="s">
        <v>32</v>
      </c>
    </row>
    <row r="752" s="1" customFormat="1" ht="18.75" spans="1:15">
      <c r="A752" s="216">
        <v>747</v>
      </c>
      <c r="B752" s="216" t="s">
        <v>23</v>
      </c>
      <c r="C752" s="216" t="s">
        <v>24</v>
      </c>
      <c r="D752" s="216" t="s">
        <v>25</v>
      </c>
      <c r="E752" s="216" t="s">
        <v>9845</v>
      </c>
      <c r="F752" s="91" t="s">
        <v>10205</v>
      </c>
      <c r="G752" s="91" t="s">
        <v>10507</v>
      </c>
      <c r="H752" s="91" t="s">
        <v>194</v>
      </c>
      <c r="I752" s="183">
        <v>5</v>
      </c>
      <c r="J752" s="91" t="s">
        <v>10205</v>
      </c>
      <c r="K752" s="26" t="s">
        <v>31</v>
      </c>
      <c r="L752" s="183">
        <v>5</v>
      </c>
      <c r="M752" s="218">
        <f t="shared" si="22"/>
        <v>650</v>
      </c>
      <c r="N752" s="27"/>
      <c r="O752" s="24" t="s">
        <v>32</v>
      </c>
    </row>
    <row r="753" s="1" customFormat="1" ht="18.75" spans="1:15">
      <c r="A753" s="216">
        <v>748</v>
      </c>
      <c r="B753" s="216" t="s">
        <v>23</v>
      </c>
      <c r="C753" s="216" t="s">
        <v>24</v>
      </c>
      <c r="D753" s="216" t="s">
        <v>25</v>
      </c>
      <c r="E753" s="216" t="s">
        <v>9845</v>
      </c>
      <c r="F753" s="91" t="s">
        <v>10205</v>
      </c>
      <c r="G753" s="91" t="s">
        <v>10508</v>
      </c>
      <c r="H753" s="91" t="s">
        <v>194</v>
      </c>
      <c r="I753" s="183">
        <v>2</v>
      </c>
      <c r="J753" s="91" t="s">
        <v>10205</v>
      </c>
      <c r="K753" s="26" t="s">
        <v>31</v>
      </c>
      <c r="L753" s="183">
        <v>2</v>
      </c>
      <c r="M753" s="218">
        <f t="shared" si="22"/>
        <v>260</v>
      </c>
      <c r="N753" s="27"/>
      <c r="O753" s="24" t="s">
        <v>32</v>
      </c>
    </row>
    <row r="754" s="1" customFormat="1" ht="18.75" spans="1:15">
      <c r="A754" s="216">
        <v>749</v>
      </c>
      <c r="B754" s="216" t="s">
        <v>23</v>
      </c>
      <c r="C754" s="216" t="s">
        <v>24</v>
      </c>
      <c r="D754" s="216" t="s">
        <v>25</v>
      </c>
      <c r="E754" s="216" t="s">
        <v>9845</v>
      </c>
      <c r="F754" s="91" t="s">
        <v>10205</v>
      </c>
      <c r="G754" s="91" t="s">
        <v>10509</v>
      </c>
      <c r="H754" s="91" t="s">
        <v>194</v>
      </c>
      <c r="I754" s="183">
        <v>2</v>
      </c>
      <c r="J754" s="91" t="s">
        <v>10205</v>
      </c>
      <c r="K754" s="26" t="s">
        <v>31</v>
      </c>
      <c r="L754" s="183">
        <v>2</v>
      </c>
      <c r="M754" s="218">
        <f t="shared" si="22"/>
        <v>260</v>
      </c>
      <c r="N754" s="104"/>
      <c r="O754" s="24" t="s">
        <v>32</v>
      </c>
    </row>
    <row r="755" s="1" customFormat="1" ht="18.75" spans="1:15">
      <c r="A755" s="216">
        <v>750</v>
      </c>
      <c r="B755" s="216" t="s">
        <v>23</v>
      </c>
      <c r="C755" s="216" t="s">
        <v>24</v>
      </c>
      <c r="D755" s="216" t="s">
        <v>25</v>
      </c>
      <c r="E755" s="216" t="s">
        <v>9845</v>
      </c>
      <c r="F755" s="91" t="s">
        <v>10205</v>
      </c>
      <c r="G755" s="91" t="s">
        <v>10510</v>
      </c>
      <c r="H755" s="91" t="s">
        <v>194</v>
      </c>
      <c r="I755" s="183">
        <v>1</v>
      </c>
      <c r="J755" s="91" t="s">
        <v>10205</v>
      </c>
      <c r="K755" s="26" t="s">
        <v>31</v>
      </c>
      <c r="L755" s="183">
        <v>1</v>
      </c>
      <c r="M755" s="218">
        <f t="shared" si="22"/>
        <v>130</v>
      </c>
      <c r="N755" s="104"/>
      <c r="O755" s="24" t="s">
        <v>32</v>
      </c>
    </row>
    <row r="756" s="1" customFormat="1" ht="18.75" spans="1:15">
      <c r="A756" s="216">
        <v>751</v>
      </c>
      <c r="B756" s="216" t="s">
        <v>23</v>
      </c>
      <c r="C756" s="216" t="s">
        <v>24</v>
      </c>
      <c r="D756" s="216" t="s">
        <v>25</v>
      </c>
      <c r="E756" s="216" t="s">
        <v>9845</v>
      </c>
      <c r="F756" s="91" t="s">
        <v>10205</v>
      </c>
      <c r="G756" s="91" t="s">
        <v>6063</v>
      </c>
      <c r="H756" s="91" t="s">
        <v>194</v>
      </c>
      <c r="I756" s="183">
        <v>3</v>
      </c>
      <c r="J756" s="91" t="s">
        <v>10205</v>
      </c>
      <c r="K756" s="26" t="s">
        <v>31</v>
      </c>
      <c r="L756" s="183">
        <v>3</v>
      </c>
      <c r="M756" s="218">
        <f t="shared" si="22"/>
        <v>390</v>
      </c>
      <c r="N756" s="27"/>
      <c r="O756" s="24" t="s">
        <v>32</v>
      </c>
    </row>
    <row r="757" s="1" customFormat="1" ht="18.75" spans="1:15">
      <c r="A757" s="216">
        <v>752</v>
      </c>
      <c r="B757" s="216" t="s">
        <v>23</v>
      </c>
      <c r="C757" s="216" t="s">
        <v>24</v>
      </c>
      <c r="D757" s="216" t="s">
        <v>25</v>
      </c>
      <c r="E757" s="216" t="s">
        <v>9845</v>
      </c>
      <c r="F757" s="91" t="s">
        <v>10205</v>
      </c>
      <c r="G757" s="91" t="s">
        <v>10511</v>
      </c>
      <c r="H757" s="91" t="s">
        <v>194</v>
      </c>
      <c r="I757" s="183">
        <v>3</v>
      </c>
      <c r="J757" s="91" t="s">
        <v>10205</v>
      </c>
      <c r="K757" s="26" t="s">
        <v>31</v>
      </c>
      <c r="L757" s="183">
        <v>3</v>
      </c>
      <c r="M757" s="218">
        <f t="shared" si="22"/>
        <v>390</v>
      </c>
      <c r="N757" s="104"/>
      <c r="O757" s="24" t="s">
        <v>32</v>
      </c>
    </row>
    <row r="758" s="1" customFormat="1" ht="18.75" spans="1:15">
      <c r="A758" s="216">
        <v>753</v>
      </c>
      <c r="B758" s="216" t="s">
        <v>23</v>
      </c>
      <c r="C758" s="216" t="s">
        <v>24</v>
      </c>
      <c r="D758" s="216" t="s">
        <v>25</v>
      </c>
      <c r="E758" s="216" t="s">
        <v>9845</v>
      </c>
      <c r="F758" s="91" t="s">
        <v>10205</v>
      </c>
      <c r="G758" s="91" t="s">
        <v>10512</v>
      </c>
      <c r="H758" s="91" t="s">
        <v>194</v>
      </c>
      <c r="I758" s="183">
        <v>1</v>
      </c>
      <c r="J758" s="91" t="s">
        <v>10205</v>
      </c>
      <c r="K758" s="26" t="s">
        <v>31</v>
      </c>
      <c r="L758" s="183">
        <v>1</v>
      </c>
      <c r="M758" s="218">
        <f t="shared" si="22"/>
        <v>130</v>
      </c>
      <c r="N758" s="27"/>
      <c r="O758" s="24" t="s">
        <v>32</v>
      </c>
    </row>
    <row r="759" s="1" customFormat="1" ht="18.75" spans="1:15">
      <c r="A759" s="216">
        <v>754</v>
      </c>
      <c r="B759" s="216" t="s">
        <v>23</v>
      </c>
      <c r="C759" s="216" t="s">
        <v>24</v>
      </c>
      <c r="D759" s="216" t="s">
        <v>25</v>
      </c>
      <c r="E759" s="216" t="s">
        <v>9845</v>
      </c>
      <c r="F759" s="91" t="s">
        <v>10205</v>
      </c>
      <c r="G759" s="91" t="s">
        <v>10513</v>
      </c>
      <c r="H759" s="91" t="s">
        <v>194</v>
      </c>
      <c r="I759" s="183">
        <v>1</v>
      </c>
      <c r="J759" s="91" t="s">
        <v>10205</v>
      </c>
      <c r="K759" s="26" t="s">
        <v>31</v>
      </c>
      <c r="L759" s="183">
        <v>1</v>
      </c>
      <c r="M759" s="218">
        <f t="shared" si="22"/>
        <v>130</v>
      </c>
      <c r="N759" s="27"/>
      <c r="O759" s="24" t="s">
        <v>32</v>
      </c>
    </row>
    <row r="760" s="1" customFormat="1" ht="18.75" spans="1:15">
      <c r="A760" s="216">
        <v>755</v>
      </c>
      <c r="B760" s="216" t="s">
        <v>23</v>
      </c>
      <c r="C760" s="216" t="s">
        <v>24</v>
      </c>
      <c r="D760" s="216" t="s">
        <v>25</v>
      </c>
      <c r="E760" s="216" t="s">
        <v>9845</v>
      </c>
      <c r="F760" s="91" t="s">
        <v>10205</v>
      </c>
      <c r="G760" s="91" t="s">
        <v>10514</v>
      </c>
      <c r="H760" s="91" t="s">
        <v>194</v>
      </c>
      <c r="I760" s="183">
        <v>4</v>
      </c>
      <c r="J760" s="91" t="s">
        <v>10205</v>
      </c>
      <c r="K760" s="26" t="s">
        <v>31</v>
      </c>
      <c r="L760" s="183">
        <v>4</v>
      </c>
      <c r="M760" s="218">
        <f t="shared" ref="M760:M770" si="23">L760*130</f>
        <v>520</v>
      </c>
      <c r="N760" s="27"/>
      <c r="O760" s="24" t="s">
        <v>32</v>
      </c>
    </row>
    <row r="761" s="1" customFormat="1" ht="18.75" spans="1:15">
      <c r="A761" s="216">
        <v>756</v>
      </c>
      <c r="B761" s="216" t="s">
        <v>23</v>
      </c>
      <c r="C761" s="216" t="s">
        <v>24</v>
      </c>
      <c r="D761" s="216" t="s">
        <v>25</v>
      </c>
      <c r="E761" s="216" t="s">
        <v>9845</v>
      </c>
      <c r="F761" s="91" t="s">
        <v>10205</v>
      </c>
      <c r="G761" s="91" t="s">
        <v>10515</v>
      </c>
      <c r="H761" s="91" t="s">
        <v>194</v>
      </c>
      <c r="I761" s="183">
        <v>4</v>
      </c>
      <c r="J761" s="91" t="s">
        <v>10205</v>
      </c>
      <c r="K761" s="26" t="s">
        <v>31</v>
      </c>
      <c r="L761" s="183">
        <v>4</v>
      </c>
      <c r="M761" s="218">
        <f t="shared" si="23"/>
        <v>520</v>
      </c>
      <c r="N761" s="27"/>
      <c r="O761" s="24" t="s">
        <v>32</v>
      </c>
    </row>
    <row r="762" s="1" customFormat="1" ht="18.75" spans="1:15">
      <c r="A762" s="216">
        <v>757</v>
      </c>
      <c r="B762" s="216" t="s">
        <v>23</v>
      </c>
      <c r="C762" s="216" t="s">
        <v>24</v>
      </c>
      <c r="D762" s="216" t="s">
        <v>25</v>
      </c>
      <c r="E762" s="216" t="s">
        <v>9845</v>
      </c>
      <c r="F762" s="91" t="s">
        <v>10205</v>
      </c>
      <c r="G762" s="91" t="s">
        <v>10516</v>
      </c>
      <c r="H762" s="91" t="s">
        <v>194</v>
      </c>
      <c r="I762" s="183">
        <v>3</v>
      </c>
      <c r="J762" s="91" t="s">
        <v>10205</v>
      </c>
      <c r="K762" s="26" t="s">
        <v>31</v>
      </c>
      <c r="L762" s="183">
        <v>3</v>
      </c>
      <c r="M762" s="218">
        <f t="shared" si="23"/>
        <v>390</v>
      </c>
      <c r="N762" s="104"/>
      <c r="O762" s="24" t="s">
        <v>32</v>
      </c>
    </row>
    <row r="763" s="1" customFormat="1" ht="18.75" spans="1:15">
      <c r="A763" s="216">
        <v>758</v>
      </c>
      <c r="B763" s="216" t="s">
        <v>23</v>
      </c>
      <c r="C763" s="216" t="s">
        <v>24</v>
      </c>
      <c r="D763" s="216" t="s">
        <v>25</v>
      </c>
      <c r="E763" s="216" t="s">
        <v>9845</v>
      </c>
      <c r="F763" s="91" t="s">
        <v>10205</v>
      </c>
      <c r="G763" s="91" t="s">
        <v>10517</v>
      </c>
      <c r="H763" s="91" t="s">
        <v>194</v>
      </c>
      <c r="I763" s="183">
        <v>4</v>
      </c>
      <c r="J763" s="91" t="s">
        <v>10205</v>
      </c>
      <c r="K763" s="26" t="s">
        <v>31</v>
      </c>
      <c r="L763" s="183">
        <v>4</v>
      </c>
      <c r="M763" s="218">
        <f t="shared" si="23"/>
        <v>520</v>
      </c>
      <c r="N763" s="27"/>
      <c r="O763" s="24" t="s">
        <v>32</v>
      </c>
    </row>
    <row r="764" s="1" customFormat="1" ht="18.75" spans="1:15">
      <c r="A764" s="216">
        <v>759</v>
      </c>
      <c r="B764" s="216" t="s">
        <v>23</v>
      </c>
      <c r="C764" s="216" t="s">
        <v>24</v>
      </c>
      <c r="D764" s="216" t="s">
        <v>25</v>
      </c>
      <c r="E764" s="216" t="s">
        <v>9845</v>
      </c>
      <c r="F764" s="91" t="s">
        <v>10205</v>
      </c>
      <c r="G764" s="91" t="s">
        <v>10518</v>
      </c>
      <c r="H764" s="91" t="s">
        <v>194</v>
      </c>
      <c r="I764" s="183">
        <v>1</v>
      </c>
      <c r="J764" s="91" t="s">
        <v>10205</v>
      </c>
      <c r="K764" s="26" t="s">
        <v>31</v>
      </c>
      <c r="L764" s="183">
        <v>1</v>
      </c>
      <c r="M764" s="218">
        <f t="shared" si="23"/>
        <v>130</v>
      </c>
      <c r="N764" s="104"/>
      <c r="O764" s="24" t="s">
        <v>32</v>
      </c>
    </row>
    <row r="765" s="1" customFormat="1" ht="18.75" spans="1:15">
      <c r="A765" s="216">
        <v>760</v>
      </c>
      <c r="B765" s="216" t="s">
        <v>23</v>
      </c>
      <c r="C765" s="216" t="s">
        <v>24</v>
      </c>
      <c r="D765" s="216" t="s">
        <v>25</v>
      </c>
      <c r="E765" s="220" t="s">
        <v>9989</v>
      </c>
      <c r="F765" s="91" t="s">
        <v>10205</v>
      </c>
      <c r="G765" s="91" t="s">
        <v>10519</v>
      </c>
      <c r="H765" s="91" t="s">
        <v>194</v>
      </c>
      <c r="I765" s="183">
        <v>2</v>
      </c>
      <c r="J765" s="91" t="s">
        <v>10205</v>
      </c>
      <c r="K765" s="26" t="s">
        <v>31</v>
      </c>
      <c r="L765" s="183">
        <v>2</v>
      </c>
      <c r="M765" s="218">
        <f t="shared" si="23"/>
        <v>260</v>
      </c>
      <c r="N765" s="23" t="s">
        <v>9991</v>
      </c>
      <c r="O765" s="24" t="s">
        <v>32</v>
      </c>
    </row>
    <row r="766" s="1" customFormat="1" ht="18.75" spans="1:15">
      <c r="A766" s="216">
        <v>761</v>
      </c>
      <c r="B766" s="216" t="s">
        <v>23</v>
      </c>
      <c r="C766" s="216" t="s">
        <v>24</v>
      </c>
      <c r="D766" s="216" t="s">
        <v>25</v>
      </c>
      <c r="E766" s="216" t="s">
        <v>9845</v>
      </c>
      <c r="F766" s="91" t="s">
        <v>10205</v>
      </c>
      <c r="G766" s="91" t="s">
        <v>10520</v>
      </c>
      <c r="H766" s="91" t="s">
        <v>194</v>
      </c>
      <c r="I766" s="183">
        <v>2</v>
      </c>
      <c r="J766" s="91" t="s">
        <v>10205</v>
      </c>
      <c r="K766" s="26" t="s">
        <v>31</v>
      </c>
      <c r="L766" s="183">
        <v>2</v>
      </c>
      <c r="M766" s="218">
        <f t="shared" si="23"/>
        <v>260</v>
      </c>
      <c r="N766" s="27"/>
      <c r="O766" s="24" t="s">
        <v>32</v>
      </c>
    </row>
    <row r="767" s="1" customFormat="1" ht="18.75" spans="1:15">
      <c r="A767" s="216">
        <v>762</v>
      </c>
      <c r="B767" s="216" t="s">
        <v>23</v>
      </c>
      <c r="C767" s="216" t="s">
        <v>24</v>
      </c>
      <c r="D767" s="216" t="s">
        <v>25</v>
      </c>
      <c r="E767" s="216" t="s">
        <v>9845</v>
      </c>
      <c r="F767" s="91" t="s">
        <v>10205</v>
      </c>
      <c r="G767" s="91" t="s">
        <v>10521</v>
      </c>
      <c r="H767" s="91" t="s">
        <v>194</v>
      </c>
      <c r="I767" s="183">
        <v>5</v>
      </c>
      <c r="J767" s="91" t="s">
        <v>10205</v>
      </c>
      <c r="K767" s="26" t="s">
        <v>31</v>
      </c>
      <c r="L767" s="183">
        <v>5</v>
      </c>
      <c r="M767" s="218">
        <f t="shared" si="23"/>
        <v>650</v>
      </c>
      <c r="N767" s="27"/>
      <c r="O767" s="24" t="s">
        <v>32</v>
      </c>
    </row>
    <row r="768" s="1" customFormat="1" ht="18.75" spans="1:15">
      <c r="A768" s="216">
        <v>763</v>
      </c>
      <c r="B768" s="216" t="s">
        <v>23</v>
      </c>
      <c r="C768" s="216" t="s">
        <v>24</v>
      </c>
      <c r="D768" s="216" t="s">
        <v>25</v>
      </c>
      <c r="E768" s="216" t="s">
        <v>9845</v>
      </c>
      <c r="F768" s="91" t="s">
        <v>10205</v>
      </c>
      <c r="G768" s="91" t="s">
        <v>10522</v>
      </c>
      <c r="H768" s="91" t="s">
        <v>194</v>
      </c>
      <c r="I768" s="183">
        <v>1</v>
      </c>
      <c r="J768" s="91" t="s">
        <v>10205</v>
      </c>
      <c r="K768" s="26" t="s">
        <v>31</v>
      </c>
      <c r="L768" s="183">
        <v>1</v>
      </c>
      <c r="M768" s="218">
        <f t="shared" si="23"/>
        <v>130</v>
      </c>
      <c r="N768" s="27"/>
      <c r="O768" s="24" t="s">
        <v>32</v>
      </c>
    </row>
    <row r="769" s="1" customFormat="1" ht="18.75" spans="1:15">
      <c r="A769" s="216">
        <v>764</v>
      </c>
      <c r="B769" s="216" t="s">
        <v>23</v>
      </c>
      <c r="C769" s="216" t="s">
        <v>24</v>
      </c>
      <c r="D769" s="216" t="s">
        <v>25</v>
      </c>
      <c r="E769" s="216" t="s">
        <v>9845</v>
      </c>
      <c r="F769" s="91" t="s">
        <v>10205</v>
      </c>
      <c r="G769" s="91" t="s">
        <v>10523</v>
      </c>
      <c r="H769" s="91" t="s">
        <v>194</v>
      </c>
      <c r="I769" s="183">
        <v>3</v>
      </c>
      <c r="J769" s="91" t="s">
        <v>10205</v>
      </c>
      <c r="K769" s="26" t="s">
        <v>31</v>
      </c>
      <c r="L769" s="183">
        <v>3</v>
      </c>
      <c r="M769" s="218">
        <f t="shared" si="23"/>
        <v>390</v>
      </c>
      <c r="N769" s="104"/>
      <c r="O769" s="24" t="s">
        <v>32</v>
      </c>
    </row>
    <row r="770" s="1" customFormat="1" ht="18.75" spans="1:15">
      <c r="A770" s="216">
        <v>765</v>
      </c>
      <c r="B770" s="216" t="s">
        <v>23</v>
      </c>
      <c r="C770" s="216" t="s">
        <v>24</v>
      </c>
      <c r="D770" s="216" t="s">
        <v>25</v>
      </c>
      <c r="E770" s="216" t="s">
        <v>9845</v>
      </c>
      <c r="F770" s="91" t="s">
        <v>10205</v>
      </c>
      <c r="G770" s="91" t="s">
        <v>10524</v>
      </c>
      <c r="H770" s="91" t="s">
        <v>194</v>
      </c>
      <c r="I770" s="183">
        <v>3</v>
      </c>
      <c r="J770" s="91" t="s">
        <v>10205</v>
      </c>
      <c r="K770" s="26" t="s">
        <v>31</v>
      </c>
      <c r="L770" s="183">
        <v>3</v>
      </c>
      <c r="M770" s="218">
        <f t="shared" si="23"/>
        <v>390</v>
      </c>
      <c r="N770" s="104"/>
      <c r="O770" s="24" t="s">
        <v>32</v>
      </c>
    </row>
    <row r="771" s="1" customFormat="1" ht="18.75" spans="1:15">
      <c r="A771" s="216">
        <v>766</v>
      </c>
      <c r="B771" s="216" t="s">
        <v>23</v>
      </c>
      <c r="C771" s="216" t="s">
        <v>24</v>
      </c>
      <c r="D771" s="216" t="s">
        <v>25</v>
      </c>
      <c r="E771" s="216" t="s">
        <v>9845</v>
      </c>
      <c r="F771" s="91" t="s">
        <v>10525</v>
      </c>
      <c r="G771" s="37" t="s">
        <v>10019</v>
      </c>
      <c r="H771" s="91" t="s">
        <v>194</v>
      </c>
      <c r="I771" s="183">
        <v>4</v>
      </c>
      <c r="J771" s="91" t="s">
        <v>10525</v>
      </c>
      <c r="K771" s="26" t="s">
        <v>31</v>
      </c>
      <c r="L771" s="183">
        <v>4</v>
      </c>
      <c r="M771" s="217">
        <f t="shared" ref="M771:M779" si="24">L771*468</f>
        <v>1872</v>
      </c>
      <c r="N771" s="27"/>
      <c r="O771" s="24" t="s">
        <v>32</v>
      </c>
    </row>
    <row r="772" s="1" customFormat="1" ht="18.75" spans="1:15">
      <c r="A772" s="216">
        <v>767</v>
      </c>
      <c r="B772" s="216" t="s">
        <v>23</v>
      </c>
      <c r="C772" s="216" t="s">
        <v>24</v>
      </c>
      <c r="D772" s="216" t="s">
        <v>25</v>
      </c>
      <c r="E772" s="216" t="s">
        <v>9845</v>
      </c>
      <c r="F772" s="91" t="s">
        <v>10525</v>
      </c>
      <c r="G772" s="37" t="s">
        <v>10526</v>
      </c>
      <c r="H772" s="91" t="s">
        <v>194</v>
      </c>
      <c r="I772" s="183">
        <v>2</v>
      </c>
      <c r="J772" s="91" t="s">
        <v>10525</v>
      </c>
      <c r="K772" s="26" t="s">
        <v>31</v>
      </c>
      <c r="L772" s="183">
        <v>2</v>
      </c>
      <c r="M772" s="217">
        <f t="shared" si="24"/>
        <v>936</v>
      </c>
      <c r="N772" s="27"/>
      <c r="O772" s="24" t="s">
        <v>32</v>
      </c>
    </row>
    <row r="773" s="1" customFormat="1" ht="18.75" spans="1:15">
      <c r="A773" s="216">
        <v>768</v>
      </c>
      <c r="B773" s="216" t="s">
        <v>23</v>
      </c>
      <c r="C773" s="216" t="s">
        <v>24</v>
      </c>
      <c r="D773" s="216" t="s">
        <v>25</v>
      </c>
      <c r="E773" s="216" t="s">
        <v>9845</v>
      </c>
      <c r="F773" s="91" t="s">
        <v>10525</v>
      </c>
      <c r="G773" s="37" t="s">
        <v>10527</v>
      </c>
      <c r="H773" s="91" t="s">
        <v>194</v>
      </c>
      <c r="I773" s="183">
        <v>1</v>
      </c>
      <c r="J773" s="91" t="s">
        <v>10525</v>
      </c>
      <c r="K773" s="26" t="s">
        <v>31</v>
      </c>
      <c r="L773" s="183">
        <v>1</v>
      </c>
      <c r="M773" s="217">
        <f t="shared" si="24"/>
        <v>468</v>
      </c>
      <c r="N773" s="27"/>
      <c r="O773" s="24" t="s">
        <v>32</v>
      </c>
    </row>
    <row r="774" s="1" customFormat="1" ht="18.75" spans="1:15">
      <c r="A774" s="216">
        <v>769</v>
      </c>
      <c r="B774" s="216" t="s">
        <v>23</v>
      </c>
      <c r="C774" s="216" t="s">
        <v>24</v>
      </c>
      <c r="D774" s="216" t="s">
        <v>25</v>
      </c>
      <c r="E774" s="216" t="s">
        <v>9845</v>
      </c>
      <c r="F774" s="91" t="s">
        <v>10525</v>
      </c>
      <c r="G774" s="37" t="s">
        <v>10528</v>
      </c>
      <c r="H774" s="91" t="s">
        <v>194</v>
      </c>
      <c r="I774" s="183">
        <v>1</v>
      </c>
      <c r="J774" s="91" t="s">
        <v>10525</v>
      </c>
      <c r="K774" s="26" t="s">
        <v>31</v>
      </c>
      <c r="L774" s="183">
        <v>1</v>
      </c>
      <c r="M774" s="217">
        <f t="shared" si="24"/>
        <v>468</v>
      </c>
      <c r="N774" s="27"/>
      <c r="O774" s="24" t="s">
        <v>32</v>
      </c>
    </row>
    <row r="775" s="1" customFormat="1" ht="18.75" spans="1:15">
      <c r="A775" s="216">
        <v>770</v>
      </c>
      <c r="B775" s="216" t="s">
        <v>23</v>
      </c>
      <c r="C775" s="216" t="s">
        <v>24</v>
      </c>
      <c r="D775" s="216" t="s">
        <v>25</v>
      </c>
      <c r="E775" s="216" t="s">
        <v>9845</v>
      </c>
      <c r="F775" s="91" t="s">
        <v>10525</v>
      </c>
      <c r="G775" s="37" t="s">
        <v>10529</v>
      </c>
      <c r="H775" s="91" t="s">
        <v>194</v>
      </c>
      <c r="I775" s="183">
        <v>3</v>
      </c>
      <c r="J775" s="91" t="s">
        <v>10525</v>
      </c>
      <c r="K775" s="26" t="s">
        <v>31</v>
      </c>
      <c r="L775" s="183">
        <v>3</v>
      </c>
      <c r="M775" s="217">
        <f t="shared" si="24"/>
        <v>1404</v>
      </c>
      <c r="N775" s="27"/>
      <c r="O775" s="24" t="s">
        <v>32</v>
      </c>
    </row>
    <row r="776" s="1" customFormat="1" ht="18.75" spans="1:15">
      <c r="A776" s="216">
        <v>771</v>
      </c>
      <c r="B776" s="216" t="s">
        <v>23</v>
      </c>
      <c r="C776" s="216" t="s">
        <v>24</v>
      </c>
      <c r="D776" s="216" t="s">
        <v>25</v>
      </c>
      <c r="E776" s="216" t="s">
        <v>9845</v>
      </c>
      <c r="F776" s="91" t="s">
        <v>10525</v>
      </c>
      <c r="G776" s="37" t="s">
        <v>10530</v>
      </c>
      <c r="H776" s="91" t="s">
        <v>194</v>
      </c>
      <c r="I776" s="183">
        <v>4</v>
      </c>
      <c r="J776" s="91" t="s">
        <v>10525</v>
      </c>
      <c r="K776" s="26" t="s">
        <v>31</v>
      </c>
      <c r="L776" s="183">
        <v>4</v>
      </c>
      <c r="M776" s="217">
        <f t="shared" si="24"/>
        <v>1872</v>
      </c>
      <c r="N776" s="27"/>
      <c r="O776" s="24" t="s">
        <v>32</v>
      </c>
    </row>
    <row r="777" s="1" customFormat="1" ht="18.75" spans="1:15">
      <c r="A777" s="216">
        <v>772</v>
      </c>
      <c r="B777" s="216" t="s">
        <v>23</v>
      </c>
      <c r="C777" s="216" t="s">
        <v>24</v>
      </c>
      <c r="D777" s="216" t="s">
        <v>25</v>
      </c>
      <c r="E777" s="216" t="s">
        <v>9845</v>
      </c>
      <c r="F777" s="91" t="s">
        <v>10525</v>
      </c>
      <c r="G777" s="37" t="s">
        <v>10531</v>
      </c>
      <c r="H777" s="91" t="s">
        <v>194</v>
      </c>
      <c r="I777" s="183">
        <v>3</v>
      </c>
      <c r="J777" s="91" t="s">
        <v>10525</v>
      </c>
      <c r="K777" s="26" t="s">
        <v>31</v>
      </c>
      <c r="L777" s="183">
        <v>3</v>
      </c>
      <c r="M777" s="217">
        <f t="shared" si="24"/>
        <v>1404</v>
      </c>
      <c r="N777" s="27"/>
      <c r="O777" s="24" t="s">
        <v>32</v>
      </c>
    </row>
    <row r="778" s="1" customFormat="1" ht="18.75" spans="1:15">
      <c r="A778" s="216">
        <v>773</v>
      </c>
      <c r="B778" s="216" t="s">
        <v>23</v>
      </c>
      <c r="C778" s="216" t="s">
        <v>24</v>
      </c>
      <c r="D778" s="216" t="s">
        <v>25</v>
      </c>
      <c r="E778" s="216" t="s">
        <v>9845</v>
      </c>
      <c r="F778" s="91" t="s">
        <v>10525</v>
      </c>
      <c r="G778" s="37" t="s">
        <v>10532</v>
      </c>
      <c r="H778" s="91" t="s">
        <v>194</v>
      </c>
      <c r="I778" s="183">
        <v>1</v>
      </c>
      <c r="J778" s="91" t="s">
        <v>10525</v>
      </c>
      <c r="K778" s="26" t="s">
        <v>31</v>
      </c>
      <c r="L778" s="183">
        <v>1</v>
      </c>
      <c r="M778" s="217">
        <f t="shared" si="24"/>
        <v>468</v>
      </c>
      <c r="N778" s="27"/>
      <c r="O778" s="24" t="s">
        <v>32</v>
      </c>
    </row>
    <row r="779" s="1" customFormat="1" ht="18.75" spans="1:15">
      <c r="A779" s="216">
        <v>774</v>
      </c>
      <c r="B779" s="216" t="s">
        <v>23</v>
      </c>
      <c r="C779" s="216" t="s">
        <v>24</v>
      </c>
      <c r="D779" s="216" t="s">
        <v>25</v>
      </c>
      <c r="E779" s="216" t="s">
        <v>9845</v>
      </c>
      <c r="F779" s="91" t="s">
        <v>10525</v>
      </c>
      <c r="G779" s="37" t="s">
        <v>10533</v>
      </c>
      <c r="H779" s="91" t="s">
        <v>194</v>
      </c>
      <c r="I779" s="183">
        <v>5</v>
      </c>
      <c r="J779" s="91" t="s">
        <v>10525</v>
      </c>
      <c r="K779" s="26" t="s">
        <v>31</v>
      </c>
      <c r="L779" s="183">
        <v>5</v>
      </c>
      <c r="M779" s="217">
        <f t="shared" si="24"/>
        <v>2340</v>
      </c>
      <c r="N779" s="27"/>
      <c r="O779" s="24" t="s">
        <v>32</v>
      </c>
    </row>
    <row r="780" s="1" customFormat="1" ht="18.75" spans="1:15">
      <c r="A780" s="216">
        <v>775</v>
      </c>
      <c r="B780" s="216" t="s">
        <v>23</v>
      </c>
      <c r="C780" s="216" t="s">
        <v>24</v>
      </c>
      <c r="D780" s="216" t="s">
        <v>25</v>
      </c>
      <c r="E780" s="216" t="s">
        <v>9845</v>
      </c>
      <c r="F780" s="91" t="s">
        <v>10525</v>
      </c>
      <c r="G780" s="91" t="s">
        <v>10534</v>
      </c>
      <c r="H780" s="91" t="s">
        <v>194</v>
      </c>
      <c r="I780" s="183">
        <v>2</v>
      </c>
      <c r="J780" s="91" t="s">
        <v>10525</v>
      </c>
      <c r="K780" s="26" t="s">
        <v>31</v>
      </c>
      <c r="L780" s="183">
        <v>2</v>
      </c>
      <c r="M780" s="218">
        <f t="shared" ref="M780:M811" si="25">L780*130</f>
        <v>260</v>
      </c>
      <c r="N780" s="27"/>
      <c r="O780" s="24" t="s">
        <v>32</v>
      </c>
    </row>
    <row r="781" s="1" customFormat="1" ht="18.75" spans="1:15">
      <c r="A781" s="216">
        <v>776</v>
      </c>
      <c r="B781" s="216" t="s">
        <v>23</v>
      </c>
      <c r="C781" s="216" t="s">
        <v>24</v>
      </c>
      <c r="D781" s="216" t="s">
        <v>25</v>
      </c>
      <c r="E781" s="216" t="s">
        <v>9845</v>
      </c>
      <c r="F781" s="91" t="s">
        <v>10525</v>
      </c>
      <c r="G781" s="91" t="s">
        <v>10535</v>
      </c>
      <c r="H781" s="91" t="s">
        <v>194</v>
      </c>
      <c r="I781" s="183">
        <v>4</v>
      </c>
      <c r="J781" s="91" t="s">
        <v>10525</v>
      </c>
      <c r="K781" s="26" t="s">
        <v>31</v>
      </c>
      <c r="L781" s="183">
        <v>4</v>
      </c>
      <c r="M781" s="218">
        <f t="shared" si="25"/>
        <v>520</v>
      </c>
      <c r="N781" s="27"/>
      <c r="O781" s="24" t="s">
        <v>32</v>
      </c>
    </row>
    <row r="782" s="1" customFormat="1" ht="18.75" spans="1:15">
      <c r="A782" s="216">
        <v>777</v>
      </c>
      <c r="B782" s="216" t="s">
        <v>23</v>
      </c>
      <c r="C782" s="216" t="s">
        <v>24</v>
      </c>
      <c r="D782" s="216" t="s">
        <v>25</v>
      </c>
      <c r="E782" s="216" t="s">
        <v>9845</v>
      </c>
      <c r="F782" s="91" t="s">
        <v>10525</v>
      </c>
      <c r="G782" s="91" t="s">
        <v>9391</v>
      </c>
      <c r="H782" s="91" t="s">
        <v>194</v>
      </c>
      <c r="I782" s="183">
        <v>2</v>
      </c>
      <c r="J782" s="91" t="s">
        <v>10525</v>
      </c>
      <c r="K782" s="26" t="s">
        <v>31</v>
      </c>
      <c r="L782" s="183">
        <v>2</v>
      </c>
      <c r="M782" s="218">
        <f t="shared" si="25"/>
        <v>260</v>
      </c>
      <c r="N782" s="27"/>
      <c r="O782" s="24" t="s">
        <v>32</v>
      </c>
    </row>
    <row r="783" s="1" customFormat="1" ht="18.75" spans="1:15">
      <c r="A783" s="216">
        <v>778</v>
      </c>
      <c r="B783" s="216" t="s">
        <v>23</v>
      </c>
      <c r="C783" s="216" t="s">
        <v>24</v>
      </c>
      <c r="D783" s="216" t="s">
        <v>25</v>
      </c>
      <c r="E783" s="216" t="s">
        <v>9845</v>
      </c>
      <c r="F783" s="91" t="s">
        <v>10525</v>
      </c>
      <c r="G783" s="91" t="s">
        <v>10536</v>
      </c>
      <c r="H783" s="91" t="s">
        <v>194</v>
      </c>
      <c r="I783" s="183">
        <v>4</v>
      </c>
      <c r="J783" s="91" t="s">
        <v>10525</v>
      </c>
      <c r="K783" s="26" t="s">
        <v>31</v>
      </c>
      <c r="L783" s="183">
        <v>4</v>
      </c>
      <c r="M783" s="218">
        <f t="shared" si="25"/>
        <v>520</v>
      </c>
      <c r="N783" s="27"/>
      <c r="O783" s="24" t="s">
        <v>32</v>
      </c>
    </row>
    <row r="784" s="1" customFormat="1" ht="18.75" spans="1:15">
      <c r="A784" s="216">
        <v>779</v>
      </c>
      <c r="B784" s="216" t="s">
        <v>23</v>
      </c>
      <c r="C784" s="216" t="s">
        <v>24</v>
      </c>
      <c r="D784" s="216" t="s">
        <v>25</v>
      </c>
      <c r="E784" s="216" t="s">
        <v>9845</v>
      </c>
      <c r="F784" s="91" t="s">
        <v>10525</v>
      </c>
      <c r="G784" s="91" t="s">
        <v>10537</v>
      </c>
      <c r="H784" s="91" t="s">
        <v>194</v>
      </c>
      <c r="I784" s="183">
        <v>5</v>
      </c>
      <c r="J784" s="91" t="s">
        <v>10525</v>
      </c>
      <c r="K784" s="26" t="s">
        <v>31</v>
      </c>
      <c r="L784" s="183">
        <v>5</v>
      </c>
      <c r="M784" s="218">
        <f t="shared" si="25"/>
        <v>650</v>
      </c>
      <c r="N784" s="27"/>
      <c r="O784" s="24" t="s">
        <v>32</v>
      </c>
    </row>
    <row r="785" s="1" customFormat="1" ht="18.75" spans="1:15">
      <c r="A785" s="216">
        <v>780</v>
      </c>
      <c r="B785" s="216" t="s">
        <v>23</v>
      </c>
      <c r="C785" s="216" t="s">
        <v>24</v>
      </c>
      <c r="D785" s="216" t="s">
        <v>25</v>
      </c>
      <c r="E785" s="216" t="s">
        <v>9845</v>
      </c>
      <c r="F785" s="91" t="s">
        <v>10525</v>
      </c>
      <c r="G785" s="91" t="s">
        <v>10538</v>
      </c>
      <c r="H785" s="91" t="s">
        <v>194</v>
      </c>
      <c r="I785" s="183">
        <v>3</v>
      </c>
      <c r="J785" s="91" t="s">
        <v>10525</v>
      </c>
      <c r="K785" s="26" t="s">
        <v>31</v>
      </c>
      <c r="L785" s="183">
        <v>3</v>
      </c>
      <c r="M785" s="218">
        <f t="shared" si="25"/>
        <v>390</v>
      </c>
      <c r="N785" s="27"/>
      <c r="O785" s="24" t="s">
        <v>32</v>
      </c>
    </row>
    <row r="786" s="1" customFormat="1" ht="18.75" spans="1:15">
      <c r="A786" s="216">
        <v>781</v>
      </c>
      <c r="B786" s="216" t="s">
        <v>23</v>
      </c>
      <c r="C786" s="216" t="s">
        <v>24</v>
      </c>
      <c r="D786" s="216" t="s">
        <v>25</v>
      </c>
      <c r="E786" s="216" t="s">
        <v>9845</v>
      </c>
      <c r="F786" s="91" t="s">
        <v>10525</v>
      </c>
      <c r="G786" s="91" t="s">
        <v>10539</v>
      </c>
      <c r="H786" s="91" t="s">
        <v>194</v>
      </c>
      <c r="I786" s="183">
        <v>6</v>
      </c>
      <c r="J786" s="91" t="s">
        <v>10525</v>
      </c>
      <c r="K786" s="26" t="s">
        <v>31</v>
      </c>
      <c r="L786" s="183">
        <v>6</v>
      </c>
      <c r="M786" s="218">
        <f t="shared" si="25"/>
        <v>780</v>
      </c>
      <c r="N786" s="27"/>
      <c r="O786" s="24" t="s">
        <v>32</v>
      </c>
    </row>
    <row r="787" s="1" customFormat="1" ht="18.75" spans="1:15">
      <c r="A787" s="216">
        <v>782</v>
      </c>
      <c r="B787" s="216" t="s">
        <v>23</v>
      </c>
      <c r="C787" s="216" t="s">
        <v>24</v>
      </c>
      <c r="D787" s="216" t="s">
        <v>25</v>
      </c>
      <c r="E787" s="216" t="s">
        <v>9845</v>
      </c>
      <c r="F787" s="91" t="s">
        <v>10525</v>
      </c>
      <c r="G787" s="91" t="s">
        <v>10540</v>
      </c>
      <c r="H787" s="91" t="s">
        <v>194</v>
      </c>
      <c r="I787" s="183">
        <v>6</v>
      </c>
      <c r="J787" s="91" t="s">
        <v>10525</v>
      </c>
      <c r="K787" s="26" t="s">
        <v>31</v>
      </c>
      <c r="L787" s="183">
        <v>6</v>
      </c>
      <c r="M787" s="218">
        <f t="shared" si="25"/>
        <v>780</v>
      </c>
      <c r="N787" s="27"/>
      <c r="O787" s="24" t="s">
        <v>32</v>
      </c>
    </row>
    <row r="788" s="1" customFormat="1" ht="18.75" spans="1:15">
      <c r="A788" s="216">
        <v>783</v>
      </c>
      <c r="B788" s="216" t="s">
        <v>23</v>
      </c>
      <c r="C788" s="216" t="s">
        <v>24</v>
      </c>
      <c r="D788" s="216" t="s">
        <v>25</v>
      </c>
      <c r="E788" s="216" t="s">
        <v>9845</v>
      </c>
      <c r="F788" s="91" t="s">
        <v>10525</v>
      </c>
      <c r="G788" s="91" t="s">
        <v>10541</v>
      </c>
      <c r="H788" s="91" t="s">
        <v>194</v>
      </c>
      <c r="I788" s="183">
        <v>3</v>
      </c>
      <c r="J788" s="91" t="s">
        <v>10525</v>
      </c>
      <c r="K788" s="26" t="s">
        <v>31</v>
      </c>
      <c r="L788" s="183">
        <v>3</v>
      </c>
      <c r="M788" s="218">
        <f t="shared" si="25"/>
        <v>390</v>
      </c>
      <c r="N788" s="27"/>
      <c r="O788" s="24" t="s">
        <v>32</v>
      </c>
    </row>
    <row r="789" s="1" customFormat="1" ht="18.75" spans="1:15">
      <c r="A789" s="216">
        <v>784</v>
      </c>
      <c r="B789" s="216" t="s">
        <v>23</v>
      </c>
      <c r="C789" s="216" t="s">
        <v>24</v>
      </c>
      <c r="D789" s="216" t="s">
        <v>25</v>
      </c>
      <c r="E789" s="216" t="s">
        <v>9845</v>
      </c>
      <c r="F789" s="91" t="s">
        <v>10525</v>
      </c>
      <c r="G789" s="91" t="s">
        <v>10542</v>
      </c>
      <c r="H789" s="91" t="s">
        <v>194</v>
      </c>
      <c r="I789" s="183">
        <v>4</v>
      </c>
      <c r="J789" s="91" t="s">
        <v>10525</v>
      </c>
      <c r="K789" s="26" t="s">
        <v>31</v>
      </c>
      <c r="L789" s="183">
        <v>4</v>
      </c>
      <c r="M789" s="218">
        <f t="shared" si="25"/>
        <v>520</v>
      </c>
      <c r="N789" s="27"/>
      <c r="O789" s="24" t="s">
        <v>32</v>
      </c>
    </row>
    <row r="790" s="1" customFormat="1" ht="18.75" spans="1:15">
      <c r="A790" s="216">
        <v>785</v>
      </c>
      <c r="B790" s="216" t="s">
        <v>23</v>
      </c>
      <c r="C790" s="216" t="s">
        <v>24</v>
      </c>
      <c r="D790" s="216" t="s">
        <v>25</v>
      </c>
      <c r="E790" s="216" t="s">
        <v>9845</v>
      </c>
      <c r="F790" s="91" t="s">
        <v>10525</v>
      </c>
      <c r="G790" s="91" t="s">
        <v>10543</v>
      </c>
      <c r="H790" s="91" t="s">
        <v>194</v>
      </c>
      <c r="I790" s="183">
        <v>5</v>
      </c>
      <c r="J790" s="91" t="s">
        <v>10525</v>
      </c>
      <c r="K790" s="26" t="s">
        <v>31</v>
      </c>
      <c r="L790" s="183">
        <v>5</v>
      </c>
      <c r="M790" s="218">
        <f t="shared" si="25"/>
        <v>650</v>
      </c>
      <c r="N790" s="27"/>
      <c r="O790" s="24" t="s">
        <v>32</v>
      </c>
    </row>
    <row r="791" s="1" customFormat="1" ht="18.75" spans="1:15">
      <c r="A791" s="216">
        <v>786</v>
      </c>
      <c r="B791" s="216" t="s">
        <v>23</v>
      </c>
      <c r="C791" s="216" t="s">
        <v>24</v>
      </c>
      <c r="D791" s="216" t="s">
        <v>25</v>
      </c>
      <c r="E791" s="216" t="s">
        <v>9845</v>
      </c>
      <c r="F791" s="91" t="s">
        <v>10525</v>
      </c>
      <c r="G791" s="91" t="s">
        <v>10544</v>
      </c>
      <c r="H791" s="91" t="s">
        <v>194</v>
      </c>
      <c r="I791" s="183">
        <v>6</v>
      </c>
      <c r="J791" s="91" t="s">
        <v>10525</v>
      </c>
      <c r="K791" s="26" t="s">
        <v>31</v>
      </c>
      <c r="L791" s="183">
        <v>6</v>
      </c>
      <c r="M791" s="218">
        <f t="shared" si="25"/>
        <v>780</v>
      </c>
      <c r="N791" s="27"/>
      <c r="O791" s="24" t="s">
        <v>32</v>
      </c>
    </row>
    <row r="792" s="1" customFormat="1" ht="18.75" spans="1:15">
      <c r="A792" s="216">
        <v>787</v>
      </c>
      <c r="B792" s="216" t="s">
        <v>23</v>
      </c>
      <c r="C792" s="216" t="s">
        <v>24</v>
      </c>
      <c r="D792" s="216" t="s">
        <v>25</v>
      </c>
      <c r="E792" s="216" t="s">
        <v>9845</v>
      </c>
      <c r="F792" s="91" t="s">
        <v>10525</v>
      </c>
      <c r="G792" s="91" t="s">
        <v>10545</v>
      </c>
      <c r="H792" s="91" t="s">
        <v>194</v>
      </c>
      <c r="I792" s="183">
        <v>4</v>
      </c>
      <c r="J792" s="91" t="s">
        <v>10525</v>
      </c>
      <c r="K792" s="26" t="s">
        <v>31</v>
      </c>
      <c r="L792" s="183">
        <v>4</v>
      </c>
      <c r="M792" s="218">
        <f t="shared" si="25"/>
        <v>520</v>
      </c>
      <c r="N792" s="27"/>
      <c r="O792" s="24" t="s">
        <v>32</v>
      </c>
    </row>
    <row r="793" s="1" customFormat="1" ht="18.75" spans="1:15">
      <c r="A793" s="216">
        <v>788</v>
      </c>
      <c r="B793" s="216" t="s">
        <v>23</v>
      </c>
      <c r="C793" s="216" t="s">
        <v>24</v>
      </c>
      <c r="D793" s="216" t="s">
        <v>25</v>
      </c>
      <c r="E793" s="216" t="s">
        <v>9845</v>
      </c>
      <c r="F793" s="91" t="s">
        <v>10525</v>
      </c>
      <c r="G793" s="91" t="s">
        <v>10546</v>
      </c>
      <c r="H793" s="91" t="s">
        <v>194</v>
      </c>
      <c r="I793" s="183">
        <v>7</v>
      </c>
      <c r="J793" s="91" t="s">
        <v>10525</v>
      </c>
      <c r="K793" s="26" t="s">
        <v>31</v>
      </c>
      <c r="L793" s="183">
        <v>7</v>
      </c>
      <c r="M793" s="218">
        <f t="shared" si="25"/>
        <v>910</v>
      </c>
      <c r="N793" s="27"/>
      <c r="O793" s="24" t="s">
        <v>32</v>
      </c>
    </row>
    <row r="794" s="1" customFormat="1" ht="18.75" spans="1:15">
      <c r="A794" s="216">
        <v>789</v>
      </c>
      <c r="B794" s="216" t="s">
        <v>23</v>
      </c>
      <c r="C794" s="216" t="s">
        <v>24</v>
      </c>
      <c r="D794" s="216" t="s">
        <v>25</v>
      </c>
      <c r="E794" s="216" t="s">
        <v>9845</v>
      </c>
      <c r="F794" s="91" t="s">
        <v>10525</v>
      </c>
      <c r="G794" s="91" t="s">
        <v>10547</v>
      </c>
      <c r="H794" s="91" t="s">
        <v>194</v>
      </c>
      <c r="I794" s="183">
        <v>4</v>
      </c>
      <c r="J794" s="91" t="s">
        <v>10525</v>
      </c>
      <c r="K794" s="26" t="s">
        <v>31</v>
      </c>
      <c r="L794" s="183">
        <v>4</v>
      </c>
      <c r="M794" s="218">
        <f t="shared" si="25"/>
        <v>520</v>
      </c>
      <c r="N794" s="27"/>
      <c r="O794" s="24" t="s">
        <v>32</v>
      </c>
    </row>
    <row r="795" s="1" customFormat="1" ht="18.75" spans="1:15">
      <c r="A795" s="216">
        <v>790</v>
      </c>
      <c r="B795" s="216" t="s">
        <v>23</v>
      </c>
      <c r="C795" s="216" t="s">
        <v>24</v>
      </c>
      <c r="D795" s="216" t="s">
        <v>25</v>
      </c>
      <c r="E795" s="216" t="s">
        <v>9845</v>
      </c>
      <c r="F795" s="91" t="s">
        <v>10525</v>
      </c>
      <c r="G795" s="91" t="s">
        <v>10548</v>
      </c>
      <c r="H795" s="91" t="s">
        <v>194</v>
      </c>
      <c r="I795" s="183">
        <v>4</v>
      </c>
      <c r="J795" s="91" t="s">
        <v>10525</v>
      </c>
      <c r="K795" s="26" t="s">
        <v>31</v>
      </c>
      <c r="L795" s="183">
        <v>4</v>
      </c>
      <c r="M795" s="218">
        <f t="shared" si="25"/>
        <v>520</v>
      </c>
      <c r="N795" s="27"/>
      <c r="O795" s="24" t="s">
        <v>32</v>
      </c>
    </row>
    <row r="796" s="1" customFormat="1" ht="18.75" spans="1:15">
      <c r="A796" s="216">
        <v>791</v>
      </c>
      <c r="B796" s="216" t="s">
        <v>23</v>
      </c>
      <c r="C796" s="216" t="s">
        <v>24</v>
      </c>
      <c r="D796" s="216" t="s">
        <v>25</v>
      </c>
      <c r="E796" s="216" t="s">
        <v>9845</v>
      </c>
      <c r="F796" s="91" t="s">
        <v>10525</v>
      </c>
      <c r="G796" s="91" t="s">
        <v>10549</v>
      </c>
      <c r="H796" s="91" t="s">
        <v>194</v>
      </c>
      <c r="I796" s="183">
        <v>2</v>
      </c>
      <c r="J796" s="91" t="s">
        <v>10525</v>
      </c>
      <c r="K796" s="26" t="s">
        <v>31</v>
      </c>
      <c r="L796" s="183">
        <v>2</v>
      </c>
      <c r="M796" s="218">
        <f t="shared" si="25"/>
        <v>260</v>
      </c>
      <c r="N796" s="27"/>
      <c r="O796" s="24" t="s">
        <v>32</v>
      </c>
    </row>
    <row r="797" s="1" customFormat="1" ht="18.75" spans="1:15">
      <c r="A797" s="216">
        <v>792</v>
      </c>
      <c r="B797" s="216" t="s">
        <v>23</v>
      </c>
      <c r="C797" s="216" t="s">
        <v>24</v>
      </c>
      <c r="D797" s="216" t="s">
        <v>25</v>
      </c>
      <c r="E797" s="216" t="s">
        <v>9845</v>
      </c>
      <c r="F797" s="91" t="s">
        <v>10525</v>
      </c>
      <c r="G797" s="91" t="s">
        <v>10550</v>
      </c>
      <c r="H797" s="91" t="s">
        <v>194</v>
      </c>
      <c r="I797" s="183">
        <v>5</v>
      </c>
      <c r="J797" s="91" t="s">
        <v>10525</v>
      </c>
      <c r="K797" s="26" t="s">
        <v>31</v>
      </c>
      <c r="L797" s="183">
        <v>5</v>
      </c>
      <c r="M797" s="218">
        <f t="shared" si="25"/>
        <v>650</v>
      </c>
      <c r="N797" s="27"/>
      <c r="O797" s="24" t="s">
        <v>32</v>
      </c>
    </row>
    <row r="798" s="1" customFormat="1" ht="18.75" spans="1:15">
      <c r="A798" s="216">
        <v>793</v>
      </c>
      <c r="B798" s="216" t="s">
        <v>23</v>
      </c>
      <c r="C798" s="216" t="s">
        <v>24</v>
      </c>
      <c r="D798" s="216" t="s">
        <v>25</v>
      </c>
      <c r="E798" s="216" t="s">
        <v>9845</v>
      </c>
      <c r="F798" s="91" t="s">
        <v>10525</v>
      </c>
      <c r="G798" s="91" t="s">
        <v>10551</v>
      </c>
      <c r="H798" s="91" t="s">
        <v>194</v>
      </c>
      <c r="I798" s="183">
        <v>4</v>
      </c>
      <c r="J798" s="91" t="s">
        <v>10525</v>
      </c>
      <c r="K798" s="26" t="s">
        <v>31</v>
      </c>
      <c r="L798" s="183">
        <v>4</v>
      </c>
      <c r="M798" s="218">
        <f t="shared" si="25"/>
        <v>520</v>
      </c>
      <c r="N798" s="27"/>
      <c r="O798" s="24" t="s">
        <v>32</v>
      </c>
    </row>
    <row r="799" s="1" customFormat="1" ht="18.75" spans="1:15">
      <c r="A799" s="216">
        <v>794</v>
      </c>
      <c r="B799" s="216" t="s">
        <v>23</v>
      </c>
      <c r="C799" s="216" t="s">
        <v>24</v>
      </c>
      <c r="D799" s="216" t="s">
        <v>25</v>
      </c>
      <c r="E799" s="216" t="s">
        <v>9845</v>
      </c>
      <c r="F799" s="91" t="s">
        <v>10525</v>
      </c>
      <c r="G799" s="91" t="s">
        <v>10552</v>
      </c>
      <c r="H799" s="91" t="s">
        <v>194</v>
      </c>
      <c r="I799" s="183">
        <v>3</v>
      </c>
      <c r="J799" s="91" t="s">
        <v>10525</v>
      </c>
      <c r="K799" s="26" t="s">
        <v>31</v>
      </c>
      <c r="L799" s="183">
        <v>3</v>
      </c>
      <c r="M799" s="218">
        <f t="shared" si="25"/>
        <v>390</v>
      </c>
      <c r="N799" s="27"/>
      <c r="O799" s="24" t="s">
        <v>32</v>
      </c>
    </row>
    <row r="800" s="1" customFormat="1" ht="18.75" spans="1:15">
      <c r="A800" s="216">
        <v>795</v>
      </c>
      <c r="B800" s="216" t="s">
        <v>23</v>
      </c>
      <c r="C800" s="216" t="s">
        <v>24</v>
      </c>
      <c r="D800" s="216" t="s">
        <v>25</v>
      </c>
      <c r="E800" s="216" t="s">
        <v>9845</v>
      </c>
      <c r="F800" s="91" t="s">
        <v>10525</v>
      </c>
      <c r="G800" s="91" t="s">
        <v>10553</v>
      </c>
      <c r="H800" s="91" t="s">
        <v>194</v>
      </c>
      <c r="I800" s="183">
        <v>6</v>
      </c>
      <c r="J800" s="91" t="s">
        <v>10525</v>
      </c>
      <c r="K800" s="26" t="s">
        <v>31</v>
      </c>
      <c r="L800" s="183">
        <v>6</v>
      </c>
      <c r="M800" s="218">
        <f t="shared" si="25"/>
        <v>780</v>
      </c>
      <c r="N800" s="27"/>
      <c r="O800" s="24" t="s">
        <v>32</v>
      </c>
    </row>
    <row r="801" s="1" customFormat="1" ht="18.75" spans="1:15">
      <c r="A801" s="216">
        <v>796</v>
      </c>
      <c r="B801" s="216" t="s">
        <v>23</v>
      </c>
      <c r="C801" s="216" t="s">
        <v>24</v>
      </c>
      <c r="D801" s="216" t="s">
        <v>25</v>
      </c>
      <c r="E801" s="216" t="s">
        <v>9845</v>
      </c>
      <c r="F801" s="91" t="s">
        <v>10525</v>
      </c>
      <c r="G801" s="91" t="s">
        <v>10554</v>
      </c>
      <c r="H801" s="91" t="s">
        <v>194</v>
      </c>
      <c r="I801" s="183">
        <v>7</v>
      </c>
      <c r="J801" s="91" t="s">
        <v>10525</v>
      </c>
      <c r="K801" s="26" t="s">
        <v>31</v>
      </c>
      <c r="L801" s="183">
        <v>7</v>
      </c>
      <c r="M801" s="218">
        <f t="shared" si="25"/>
        <v>910</v>
      </c>
      <c r="N801" s="27"/>
      <c r="O801" s="24" t="s">
        <v>32</v>
      </c>
    </row>
    <row r="802" s="1" customFormat="1" ht="18.75" spans="1:15">
      <c r="A802" s="216">
        <v>797</v>
      </c>
      <c r="B802" s="216" t="s">
        <v>23</v>
      </c>
      <c r="C802" s="216" t="s">
        <v>24</v>
      </c>
      <c r="D802" s="216" t="s">
        <v>25</v>
      </c>
      <c r="E802" s="216" t="s">
        <v>9845</v>
      </c>
      <c r="F802" s="91" t="s">
        <v>10525</v>
      </c>
      <c r="G802" s="91" t="s">
        <v>10555</v>
      </c>
      <c r="H802" s="91" t="s">
        <v>194</v>
      </c>
      <c r="I802" s="183">
        <v>5</v>
      </c>
      <c r="J802" s="91" t="s">
        <v>10525</v>
      </c>
      <c r="K802" s="26" t="s">
        <v>31</v>
      </c>
      <c r="L802" s="183">
        <v>5</v>
      </c>
      <c r="M802" s="218">
        <f t="shared" si="25"/>
        <v>650</v>
      </c>
      <c r="N802" s="27"/>
      <c r="O802" s="24" t="s">
        <v>32</v>
      </c>
    </row>
    <row r="803" s="1" customFormat="1" ht="18.75" spans="1:15">
      <c r="A803" s="216">
        <v>798</v>
      </c>
      <c r="B803" s="216" t="s">
        <v>23</v>
      </c>
      <c r="C803" s="216" t="s">
        <v>24</v>
      </c>
      <c r="D803" s="216" t="s">
        <v>25</v>
      </c>
      <c r="E803" s="216" t="s">
        <v>9845</v>
      </c>
      <c r="F803" s="91" t="s">
        <v>10525</v>
      </c>
      <c r="G803" s="91" t="s">
        <v>10556</v>
      </c>
      <c r="H803" s="91" t="s">
        <v>194</v>
      </c>
      <c r="I803" s="183">
        <v>4</v>
      </c>
      <c r="J803" s="91" t="s">
        <v>10525</v>
      </c>
      <c r="K803" s="26" t="s">
        <v>31</v>
      </c>
      <c r="L803" s="183">
        <v>4</v>
      </c>
      <c r="M803" s="218">
        <f t="shared" si="25"/>
        <v>520</v>
      </c>
      <c r="N803" s="27"/>
      <c r="O803" s="24" t="s">
        <v>32</v>
      </c>
    </row>
    <row r="804" s="1" customFormat="1" ht="18.75" spans="1:15">
      <c r="A804" s="216">
        <v>799</v>
      </c>
      <c r="B804" s="216" t="s">
        <v>23</v>
      </c>
      <c r="C804" s="216" t="s">
        <v>24</v>
      </c>
      <c r="D804" s="216" t="s">
        <v>25</v>
      </c>
      <c r="E804" s="216" t="s">
        <v>9845</v>
      </c>
      <c r="F804" s="91" t="s">
        <v>10525</v>
      </c>
      <c r="G804" s="91" t="s">
        <v>10557</v>
      </c>
      <c r="H804" s="91" t="s">
        <v>194</v>
      </c>
      <c r="I804" s="183">
        <v>4</v>
      </c>
      <c r="J804" s="91" t="s">
        <v>10525</v>
      </c>
      <c r="K804" s="26" t="s">
        <v>31</v>
      </c>
      <c r="L804" s="183">
        <v>4</v>
      </c>
      <c r="M804" s="218">
        <f t="shared" si="25"/>
        <v>520</v>
      </c>
      <c r="N804" s="27"/>
      <c r="O804" s="24" t="s">
        <v>32</v>
      </c>
    </row>
    <row r="805" s="1" customFormat="1" ht="18.75" spans="1:15">
      <c r="A805" s="216">
        <v>800</v>
      </c>
      <c r="B805" s="216" t="s">
        <v>23</v>
      </c>
      <c r="C805" s="216" t="s">
        <v>24</v>
      </c>
      <c r="D805" s="216" t="s">
        <v>25</v>
      </c>
      <c r="E805" s="216" t="s">
        <v>9845</v>
      </c>
      <c r="F805" s="91" t="s">
        <v>10525</v>
      </c>
      <c r="G805" s="91" t="s">
        <v>10558</v>
      </c>
      <c r="H805" s="91" t="s">
        <v>194</v>
      </c>
      <c r="I805" s="183">
        <v>4</v>
      </c>
      <c r="J805" s="91" t="s">
        <v>10525</v>
      </c>
      <c r="K805" s="26" t="s">
        <v>31</v>
      </c>
      <c r="L805" s="183">
        <v>4</v>
      </c>
      <c r="M805" s="218">
        <f t="shared" si="25"/>
        <v>520</v>
      </c>
      <c r="N805" s="27"/>
      <c r="O805" s="24" t="s">
        <v>32</v>
      </c>
    </row>
    <row r="806" s="1" customFormat="1" ht="18.75" spans="1:15">
      <c r="A806" s="216">
        <v>801</v>
      </c>
      <c r="B806" s="216" t="s">
        <v>23</v>
      </c>
      <c r="C806" s="216" t="s">
        <v>24</v>
      </c>
      <c r="D806" s="216" t="s">
        <v>25</v>
      </c>
      <c r="E806" s="216" t="s">
        <v>9845</v>
      </c>
      <c r="F806" s="91" t="s">
        <v>10525</v>
      </c>
      <c r="G806" s="91" t="s">
        <v>10559</v>
      </c>
      <c r="H806" s="91" t="s">
        <v>194</v>
      </c>
      <c r="I806" s="183">
        <v>6</v>
      </c>
      <c r="J806" s="91" t="s">
        <v>10525</v>
      </c>
      <c r="K806" s="26" t="s">
        <v>31</v>
      </c>
      <c r="L806" s="183">
        <v>6</v>
      </c>
      <c r="M806" s="218">
        <f t="shared" si="25"/>
        <v>780</v>
      </c>
      <c r="N806" s="27"/>
      <c r="O806" s="24" t="s">
        <v>32</v>
      </c>
    </row>
    <row r="807" s="1" customFormat="1" ht="18.75" spans="1:15">
      <c r="A807" s="216">
        <v>802</v>
      </c>
      <c r="B807" s="216" t="s">
        <v>23</v>
      </c>
      <c r="C807" s="216" t="s">
        <v>24</v>
      </c>
      <c r="D807" s="216" t="s">
        <v>25</v>
      </c>
      <c r="E807" s="216" t="s">
        <v>9845</v>
      </c>
      <c r="F807" s="91" t="s">
        <v>10525</v>
      </c>
      <c r="G807" s="91" t="s">
        <v>10560</v>
      </c>
      <c r="H807" s="91" t="s">
        <v>194</v>
      </c>
      <c r="I807" s="183">
        <v>4</v>
      </c>
      <c r="J807" s="91" t="s">
        <v>10525</v>
      </c>
      <c r="K807" s="26" t="s">
        <v>31</v>
      </c>
      <c r="L807" s="183">
        <v>4</v>
      </c>
      <c r="M807" s="218">
        <f t="shared" si="25"/>
        <v>520</v>
      </c>
      <c r="N807" s="27"/>
      <c r="O807" s="24" t="s">
        <v>32</v>
      </c>
    </row>
    <row r="808" s="1" customFormat="1" ht="18.75" spans="1:15">
      <c r="A808" s="216">
        <v>803</v>
      </c>
      <c r="B808" s="216" t="s">
        <v>23</v>
      </c>
      <c r="C808" s="216" t="s">
        <v>24</v>
      </c>
      <c r="D808" s="216" t="s">
        <v>25</v>
      </c>
      <c r="E808" s="216" t="s">
        <v>9845</v>
      </c>
      <c r="F808" s="91" t="s">
        <v>10525</v>
      </c>
      <c r="G808" s="91" t="s">
        <v>10561</v>
      </c>
      <c r="H808" s="91" t="s">
        <v>194</v>
      </c>
      <c r="I808" s="183">
        <v>6</v>
      </c>
      <c r="J808" s="91" t="s">
        <v>10525</v>
      </c>
      <c r="K808" s="26" t="s">
        <v>31</v>
      </c>
      <c r="L808" s="183">
        <v>6</v>
      </c>
      <c r="M808" s="218">
        <f t="shared" si="25"/>
        <v>780</v>
      </c>
      <c r="N808" s="27"/>
      <c r="O808" s="24" t="s">
        <v>32</v>
      </c>
    </row>
    <row r="809" s="1" customFormat="1" ht="18.75" spans="1:15">
      <c r="A809" s="216">
        <v>804</v>
      </c>
      <c r="B809" s="216" t="s">
        <v>23</v>
      </c>
      <c r="C809" s="216" t="s">
        <v>24</v>
      </c>
      <c r="D809" s="216" t="s">
        <v>25</v>
      </c>
      <c r="E809" s="216" t="s">
        <v>9845</v>
      </c>
      <c r="F809" s="91" t="s">
        <v>10525</v>
      </c>
      <c r="G809" s="91" t="s">
        <v>8021</v>
      </c>
      <c r="H809" s="91" t="s">
        <v>194</v>
      </c>
      <c r="I809" s="183">
        <v>5</v>
      </c>
      <c r="J809" s="91" t="s">
        <v>10525</v>
      </c>
      <c r="K809" s="26" t="s">
        <v>31</v>
      </c>
      <c r="L809" s="183">
        <v>5</v>
      </c>
      <c r="M809" s="218">
        <f t="shared" si="25"/>
        <v>650</v>
      </c>
      <c r="N809" s="27"/>
      <c r="O809" s="24" t="s">
        <v>32</v>
      </c>
    </row>
    <row r="810" s="1" customFormat="1" ht="18.75" spans="1:15">
      <c r="A810" s="216">
        <v>805</v>
      </c>
      <c r="B810" s="216" t="s">
        <v>23</v>
      </c>
      <c r="C810" s="216" t="s">
        <v>24</v>
      </c>
      <c r="D810" s="216" t="s">
        <v>25</v>
      </c>
      <c r="E810" s="216" t="s">
        <v>9845</v>
      </c>
      <c r="F810" s="91" t="s">
        <v>10525</v>
      </c>
      <c r="G810" s="91" t="s">
        <v>10562</v>
      </c>
      <c r="H810" s="91" t="s">
        <v>194</v>
      </c>
      <c r="I810" s="183">
        <v>3</v>
      </c>
      <c r="J810" s="91" t="s">
        <v>10525</v>
      </c>
      <c r="K810" s="26" t="s">
        <v>31</v>
      </c>
      <c r="L810" s="183">
        <v>3</v>
      </c>
      <c r="M810" s="218">
        <f t="shared" si="25"/>
        <v>390</v>
      </c>
      <c r="N810" s="27"/>
      <c r="O810" s="24" t="s">
        <v>32</v>
      </c>
    </row>
    <row r="811" s="1" customFormat="1" ht="18.75" spans="1:15">
      <c r="A811" s="216">
        <v>806</v>
      </c>
      <c r="B811" s="216" t="s">
        <v>23</v>
      </c>
      <c r="C811" s="216" t="s">
        <v>24</v>
      </c>
      <c r="D811" s="216" t="s">
        <v>25</v>
      </c>
      <c r="E811" s="216" t="s">
        <v>9845</v>
      </c>
      <c r="F811" s="91" t="s">
        <v>10525</v>
      </c>
      <c r="G811" s="91" t="s">
        <v>10563</v>
      </c>
      <c r="H811" s="91" t="s">
        <v>194</v>
      </c>
      <c r="I811" s="183">
        <v>4</v>
      </c>
      <c r="J811" s="91" t="s">
        <v>10525</v>
      </c>
      <c r="K811" s="26" t="s">
        <v>31</v>
      </c>
      <c r="L811" s="183">
        <v>4</v>
      </c>
      <c r="M811" s="218">
        <f t="shared" si="25"/>
        <v>520</v>
      </c>
      <c r="N811" s="27"/>
      <c r="O811" s="24" t="s">
        <v>32</v>
      </c>
    </row>
    <row r="812" s="1" customFormat="1" ht="18.75" spans="1:15">
      <c r="A812" s="216">
        <v>807</v>
      </c>
      <c r="B812" s="216" t="s">
        <v>23</v>
      </c>
      <c r="C812" s="216" t="s">
        <v>24</v>
      </c>
      <c r="D812" s="216" t="s">
        <v>25</v>
      </c>
      <c r="E812" s="216" t="s">
        <v>9845</v>
      </c>
      <c r="F812" s="91" t="s">
        <v>10525</v>
      </c>
      <c r="G812" s="91" t="s">
        <v>10564</v>
      </c>
      <c r="H812" s="91" t="s">
        <v>194</v>
      </c>
      <c r="I812" s="183">
        <v>4</v>
      </c>
      <c r="J812" s="91" t="s">
        <v>10525</v>
      </c>
      <c r="K812" s="26" t="s">
        <v>31</v>
      </c>
      <c r="L812" s="183">
        <v>4</v>
      </c>
      <c r="M812" s="218">
        <f t="shared" ref="M812:M843" si="26">L812*130</f>
        <v>520</v>
      </c>
      <c r="N812" s="27"/>
      <c r="O812" s="24" t="s">
        <v>32</v>
      </c>
    </row>
    <row r="813" s="1" customFormat="1" ht="18.75" spans="1:15">
      <c r="A813" s="216">
        <v>808</v>
      </c>
      <c r="B813" s="216" t="s">
        <v>23</v>
      </c>
      <c r="C813" s="216" t="s">
        <v>24</v>
      </c>
      <c r="D813" s="216" t="s">
        <v>25</v>
      </c>
      <c r="E813" s="216" t="s">
        <v>9845</v>
      </c>
      <c r="F813" s="91" t="s">
        <v>10525</v>
      </c>
      <c r="G813" s="91" t="s">
        <v>8272</v>
      </c>
      <c r="H813" s="91" t="s">
        <v>194</v>
      </c>
      <c r="I813" s="183">
        <v>4</v>
      </c>
      <c r="J813" s="91" t="s">
        <v>10525</v>
      </c>
      <c r="K813" s="26" t="s">
        <v>31</v>
      </c>
      <c r="L813" s="183">
        <v>4</v>
      </c>
      <c r="M813" s="218">
        <f t="shared" si="26"/>
        <v>520</v>
      </c>
      <c r="N813" s="27"/>
      <c r="O813" s="24" t="s">
        <v>32</v>
      </c>
    </row>
    <row r="814" s="1" customFormat="1" ht="18.75" spans="1:15">
      <c r="A814" s="216">
        <v>809</v>
      </c>
      <c r="B814" s="216" t="s">
        <v>23</v>
      </c>
      <c r="C814" s="216" t="s">
        <v>24</v>
      </c>
      <c r="D814" s="216" t="s">
        <v>25</v>
      </c>
      <c r="E814" s="216" t="s">
        <v>9845</v>
      </c>
      <c r="F814" s="91" t="s">
        <v>10525</v>
      </c>
      <c r="G814" s="91" t="s">
        <v>10565</v>
      </c>
      <c r="H814" s="91" t="s">
        <v>194</v>
      </c>
      <c r="I814" s="183">
        <v>3</v>
      </c>
      <c r="J814" s="91" t="s">
        <v>10525</v>
      </c>
      <c r="K814" s="26" t="s">
        <v>31</v>
      </c>
      <c r="L814" s="183">
        <v>3</v>
      </c>
      <c r="M814" s="218">
        <f t="shared" si="26"/>
        <v>390</v>
      </c>
      <c r="N814" s="27"/>
      <c r="O814" s="24" t="s">
        <v>32</v>
      </c>
    </row>
    <row r="815" s="1" customFormat="1" ht="18.75" spans="1:15">
      <c r="A815" s="216">
        <v>810</v>
      </c>
      <c r="B815" s="216" t="s">
        <v>23</v>
      </c>
      <c r="C815" s="216" t="s">
        <v>24</v>
      </c>
      <c r="D815" s="216" t="s">
        <v>25</v>
      </c>
      <c r="E815" s="216" t="s">
        <v>9845</v>
      </c>
      <c r="F815" s="91" t="s">
        <v>10525</v>
      </c>
      <c r="G815" s="91" t="s">
        <v>10566</v>
      </c>
      <c r="H815" s="91" t="s">
        <v>194</v>
      </c>
      <c r="I815" s="183">
        <v>3</v>
      </c>
      <c r="J815" s="91" t="s">
        <v>10525</v>
      </c>
      <c r="K815" s="26" t="s">
        <v>31</v>
      </c>
      <c r="L815" s="183">
        <v>3</v>
      </c>
      <c r="M815" s="218">
        <f t="shared" si="26"/>
        <v>390</v>
      </c>
      <c r="N815" s="27"/>
      <c r="O815" s="24" t="s">
        <v>32</v>
      </c>
    </row>
    <row r="816" s="1" customFormat="1" ht="18.75" spans="1:15">
      <c r="A816" s="216">
        <v>811</v>
      </c>
      <c r="B816" s="216" t="s">
        <v>23</v>
      </c>
      <c r="C816" s="216" t="s">
        <v>24</v>
      </c>
      <c r="D816" s="216" t="s">
        <v>25</v>
      </c>
      <c r="E816" s="216" t="s">
        <v>9845</v>
      </c>
      <c r="F816" s="91" t="s">
        <v>10525</v>
      </c>
      <c r="G816" s="91" t="s">
        <v>10567</v>
      </c>
      <c r="H816" s="91" t="s">
        <v>194</v>
      </c>
      <c r="I816" s="183">
        <v>4</v>
      </c>
      <c r="J816" s="91" t="s">
        <v>10525</v>
      </c>
      <c r="K816" s="26" t="s">
        <v>31</v>
      </c>
      <c r="L816" s="183">
        <v>4</v>
      </c>
      <c r="M816" s="218">
        <f t="shared" si="26"/>
        <v>520</v>
      </c>
      <c r="N816" s="27"/>
      <c r="O816" s="24" t="s">
        <v>32</v>
      </c>
    </row>
    <row r="817" s="1" customFormat="1" ht="18.75" spans="1:15">
      <c r="A817" s="216">
        <v>812</v>
      </c>
      <c r="B817" s="216" t="s">
        <v>23</v>
      </c>
      <c r="C817" s="216" t="s">
        <v>24</v>
      </c>
      <c r="D817" s="216" t="s">
        <v>25</v>
      </c>
      <c r="E817" s="216" t="s">
        <v>9845</v>
      </c>
      <c r="F817" s="91" t="s">
        <v>10525</v>
      </c>
      <c r="G817" s="91" t="s">
        <v>10568</v>
      </c>
      <c r="H817" s="91" t="s">
        <v>194</v>
      </c>
      <c r="I817" s="183">
        <v>3</v>
      </c>
      <c r="J817" s="91" t="s">
        <v>10525</v>
      </c>
      <c r="K817" s="26" t="s">
        <v>31</v>
      </c>
      <c r="L817" s="183">
        <v>3</v>
      </c>
      <c r="M817" s="218">
        <f t="shared" si="26"/>
        <v>390</v>
      </c>
      <c r="N817" s="27"/>
      <c r="O817" s="24" t="s">
        <v>32</v>
      </c>
    </row>
    <row r="818" s="1" customFormat="1" ht="18.75" spans="1:15">
      <c r="A818" s="216">
        <v>813</v>
      </c>
      <c r="B818" s="216" t="s">
        <v>23</v>
      </c>
      <c r="C818" s="216" t="s">
        <v>24</v>
      </c>
      <c r="D818" s="216" t="s">
        <v>25</v>
      </c>
      <c r="E818" s="216" t="s">
        <v>9845</v>
      </c>
      <c r="F818" s="91" t="s">
        <v>10525</v>
      </c>
      <c r="G818" s="91" t="s">
        <v>10569</v>
      </c>
      <c r="H818" s="91" t="s">
        <v>194</v>
      </c>
      <c r="I818" s="183">
        <v>6</v>
      </c>
      <c r="J818" s="91" t="s">
        <v>10525</v>
      </c>
      <c r="K818" s="26" t="s">
        <v>31</v>
      </c>
      <c r="L818" s="183">
        <v>6</v>
      </c>
      <c r="M818" s="218">
        <f t="shared" si="26"/>
        <v>780</v>
      </c>
      <c r="N818" s="27"/>
      <c r="O818" s="24" t="s">
        <v>32</v>
      </c>
    </row>
    <row r="819" s="1" customFormat="1" ht="18.75" spans="1:15">
      <c r="A819" s="216">
        <v>814</v>
      </c>
      <c r="B819" s="216" t="s">
        <v>23</v>
      </c>
      <c r="C819" s="216" t="s">
        <v>24</v>
      </c>
      <c r="D819" s="216" t="s">
        <v>25</v>
      </c>
      <c r="E819" s="216" t="s">
        <v>9845</v>
      </c>
      <c r="F819" s="91" t="s">
        <v>10525</v>
      </c>
      <c r="G819" s="91" t="s">
        <v>8054</v>
      </c>
      <c r="H819" s="91" t="s">
        <v>194</v>
      </c>
      <c r="I819" s="183">
        <v>5</v>
      </c>
      <c r="J819" s="91" t="s">
        <v>10525</v>
      </c>
      <c r="K819" s="26" t="s">
        <v>31</v>
      </c>
      <c r="L819" s="183">
        <v>5</v>
      </c>
      <c r="M819" s="218">
        <f t="shared" si="26"/>
        <v>650</v>
      </c>
      <c r="N819" s="27"/>
      <c r="O819" s="24" t="s">
        <v>32</v>
      </c>
    </row>
    <row r="820" s="1" customFormat="1" ht="18.75" spans="1:15">
      <c r="A820" s="216">
        <v>815</v>
      </c>
      <c r="B820" s="216" t="s">
        <v>23</v>
      </c>
      <c r="C820" s="216" t="s">
        <v>24</v>
      </c>
      <c r="D820" s="216" t="s">
        <v>25</v>
      </c>
      <c r="E820" s="216" t="s">
        <v>9845</v>
      </c>
      <c r="F820" s="91" t="s">
        <v>10525</v>
      </c>
      <c r="G820" s="91" t="s">
        <v>10570</v>
      </c>
      <c r="H820" s="91" t="s">
        <v>194</v>
      </c>
      <c r="I820" s="183">
        <v>3</v>
      </c>
      <c r="J820" s="91" t="s">
        <v>10525</v>
      </c>
      <c r="K820" s="26" t="s">
        <v>31</v>
      </c>
      <c r="L820" s="183">
        <v>3</v>
      </c>
      <c r="M820" s="218">
        <f t="shared" si="26"/>
        <v>390</v>
      </c>
      <c r="N820" s="27"/>
      <c r="O820" s="24" t="s">
        <v>32</v>
      </c>
    </row>
    <row r="821" s="1" customFormat="1" ht="18.75" spans="1:15">
      <c r="A821" s="216">
        <v>816</v>
      </c>
      <c r="B821" s="216" t="s">
        <v>23</v>
      </c>
      <c r="C821" s="216" t="s">
        <v>24</v>
      </c>
      <c r="D821" s="216" t="s">
        <v>25</v>
      </c>
      <c r="E821" s="216" t="s">
        <v>9845</v>
      </c>
      <c r="F821" s="91" t="s">
        <v>10525</v>
      </c>
      <c r="G821" s="91" t="s">
        <v>10571</v>
      </c>
      <c r="H821" s="91" t="s">
        <v>194</v>
      </c>
      <c r="I821" s="183">
        <v>3</v>
      </c>
      <c r="J821" s="91" t="s">
        <v>10525</v>
      </c>
      <c r="K821" s="26" t="s">
        <v>31</v>
      </c>
      <c r="L821" s="183">
        <v>3</v>
      </c>
      <c r="M821" s="218">
        <f t="shared" si="26"/>
        <v>390</v>
      </c>
      <c r="N821" s="27"/>
      <c r="O821" s="24" t="s">
        <v>32</v>
      </c>
    </row>
    <row r="822" s="1" customFormat="1" ht="18.75" spans="1:15">
      <c r="A822" s="216">
        <v>817</v>
      </c>
      <c r="B822" s="216" t="s">
        <v>23</v>
      </c>
      <c r="C822" s="216" t="s">
        <v>24</v>
      </c>
      <c r="D822" s="216" t="s">
        <v>25</v>
      </c>
      <c r="E822" s="216" t="s">
        <v>9845</v>
      </c>
      <c r="F822" s="91" t="s">
        <v>10525</v>
      </c>
      <c r="G822" s="91" t="s">
        <v>10572</v>
      </c>
      <c r="H822" s="91" t="s">
        <v>194</v>
      </c>
      <c r="I822" s="183">
        <v>6</v>
      </c>
      <c r="J822" s="91" t="s">
        <v>10525</v>
      </c>
      <c r="K822" s="26" t="s">
        <v>31</v>
      </c>
      <c r="L822" s="183">
        <v>6</v>
      </c>
      <c r="M822" s="218">
        <f t="shared" si="26"/>
        <v>780</v>
      </c>
      <c r="N822" s="27"/>
      <c r="O822" s="24" t="s">
        <v>32</v>
      </c>
    </row>
    <row r="823" s="1" customFormat="1" ht="18.75" spans="1:15">
      <c r="A823" s="216">
        <v>818</v>
      </c>
      <c r="B823" s="216" t="s">
        <v>23</v>
      </c>
      <c r="C823" s="216" t="s">
        <v>24</v>
      </c>
      <c r="D823" s="216" t="s">
        <v>25</v>
      </c>
      <c r="E823" s="216" t="s">
        <v>9845</v>
      </c>
      <c r="F823" s="91" t="s">
        <v>10525</v>
      </c>
      <c r="G823" s="91" t="s">
        <v>9957</v>
      </c>
      <c r="H823" s="91" t="s">
        <v>194</v>
      </c>
      <c r="I823" s="183">
        <v>5</v>
      </c>
      <c r="J823" s="91" t="s">
        <v>10525</v>
      </c>
      <c r="K823" s="26" t="s">
        <v>31</v>
      </c>
      <c r="L823" s="183">
        <v>5</v>
      </c>
      <c r="M823" s="218">
        <f t="shared" si="26"/>
        <v>650</v>
      </c>
      <c r="N823" s="27"/>
      <c r="O823" s="24" t="s">
        <v>32</v>
      </c>
    </row>
    <row r="824" s="1" customFormat="1" ht="18.75" spans="1:15">
      <c r="A824" s="216">
        <v>819</v>
      </c>
      <c r="B824" s="216" t="s">
        <v>23</v>
      </c>
      <c r="C824" s="216" t="s">
        <v>24</v>
      </c>
      <c r="D824" s="216" t="s">
        <v>25</v>
      </c>
      <c r="E824" s="216" t="s">
        <v>9845</v>
      </c>
      <c r="F824" s="91" t="s">
        <v>10525</v>
      </c>
      <c r="G824" s="91" t="s">
        <v>10573</v>
      </c>
      <c r="H824" s="91" t="s">
        <v>194</v>
      </c>
      <c r="I824" s="183">
        <v>4</v>
      </c>
      <c r="J824" s="91" t="s">
        <v>10525</v>
      </c>
      <c r="K824" s="26" t="s">
        <v>31</v>
      </c>
      <c r="L824" s="183">
        <v>4</v>
      </c>
      <c r="M824" s="218">
        <f t="shared" si="26"/>
        <v>520</v>
      </c>
      <c r="N824" s="27"/>
      <c r="O824" s="24" t="s">
        <v>32</v>
      </c>
    </row>
    <row r="825" s="1" customFormat="1" ht="18.75" spans="1:15">
      <c r="A825" s="216">
        <v>820</v>
      </c>
      <c r="B825" s="216" t="s">
        <v>23</v>
      </c>
      <c r="C825" s="216" t="s">
        <v>24</v>
      </c>
      <c r="D825" s="216" t="s">
        <v>25</v>
      </c>
      <c r="E825" s="216" t="s">
        <v>9845</v>
      </c>
      <c r="F825" s="91" t="s">
        <v>10525</v>
      </c>
      <c r="G825" s="91" t="s">
        <v>10574</v>
      </c>
      <c r="H825" s="91" t="s">
        <v>194</v>
      </c>
      <c r="I825" s="183">
        <v>5</v>
      </c>
      <c r="J825" s="91" t="s">
        <v>10525</v>
      </c>
      <c r="K825" s="26" t="s">
        <v>31</v>
      </c>
      <c r="L825" s="91">
        <v>5</v>
      </c>
      <c r="M825" s="218">
        <f t="shared" si="26"/>
        <v>650</v>
      </c>
      <c r="N825" s="27"/>
      <c r="O825" s="24" t="s">
        <v>32</v>
      </c>
    </row>
    <row r="826" s="1" customFormat="1" ht="18.75" spans="1:15">
      <c r="A826" s="216">
        <v>821</v>
      </c>
      <c r="B826" s="216" t="s">
        <v>23</v>
      </c>
      <c r="C826" s="216" t="s">
        <v>24</v>
      </c>
      <c r="D826" s="216" t="s">
        <v>25</v>
      </c>
      <c r="E826" s="216" t="s">
        <v>9845</v>
      </c>
      <c r="F826" s="91" t="s">
        <v>10525</v>
      </c>
      <c r="G826" s="91" t="s">
        <v>10575</v>
      </c>
      <c r="H826" s="91" t="s">
        <v>194</v>
      </c>
      <c r="I826" s="183">
        <v>7</v>
      </c>
      <c r="J826" s="91" t="s">
        <v>10525</v>
      </c>
      <c r="K826" s="26" t="s">
        <v>31</v>
      </c>
      <c r="L826" s="183">
        <v>7</v>
      </c>
      <c r="M826" s="218">
        <f t="shared" si="26"/>
        <v>910</v>
      </c>
      <c r="N826" s="27"/>
      <c r="O826" s="24" t="s">
        <v>32</v>
      </c>
    </row>
    <row r="827" s="1" customFormat="1" ht="18.75" spans="1:15">
      <c r="A827" s="216">
        <v>822</v>
      </c>
      <c r="B827" s="216" t="s">
        <v>23</v>
      </c>
      <c r="C827" s="216" t="s">
        <v>24</v>
      </c>
      <c r="D827" s="216" t="s">
        <v>25</v>
      </c>
      <c r="E827" s="216" t="s">
        <v>9845</v>
      </c>
      <c r="F827" s="91" t="s">
        <v>10525</v>
      </c>
      <c r="G827" s="91" t="s">
        <v>10576</v>
      </c>
      <c r="H827" s="91" t="s">
        <v>194</v>
      </c>
      <c r="I827" s="183">
        <v>4</v>
      </c>
      <c r="J827" s="91" t="s">
        <v>10525</v>
      </c>
      <c r="K827" s="26" t="s">
        <v>31</v>
      </c>
      <c r="L827" s="183">
        <v>4</v>
      </c>
      <c r="M827" s="218">
        <f t="shared" si="26"/>
        <v>520</v>
      </c>
      <c r="N827" s="27"/>
      <c r="O827" s="24" t="s">
        <v>32</v>
      </c>
    </row>
    <row r="828" s="1" customFormat="1" ht="18.75" spans="1:15">
      <c r="A828" s="216">
        <v>823</v>
      </c>
      <c r="B828" s="216" t="s">
        <v>23</v>
      </c>
      <c r="C828" s="216" t="s">
        <v>24</v>
      </c>
      <c r="D828" s="216" t="s">
        <v>25</v>
      </c>
      <c r="E828" s="216" t="s">
        <v>9845</v>
      </c>
      <c r="F828" s="91" t="s">
        <v>10525</v>
      </c>
      <c r="G828" s="91" t="s">
        <v>10577</v>
      </c>
      <c r="H828" s="91" t="s">
        <v>194</v>
      </c>
      <c r="I828" s="183">
        <v>4</v>
      </c>
      <c r="J828" s="91" t="s">
        <v>10525</v>
      </c>
      <c r="K828" s="26" t="s">
        <v>31</v>
      </c>
      <c r="L828" s="183">
        <v>4</v>
      </c>
      <c r="M828" s="218">
        <f t="shared" si="26"/>
        <v>520</v>
      </c>
      <c r="N828" s="27"/>
      <c r="O828" s="24" t="s">
        <v>32</v>
      </c>
    </row>
    <row r="829" s="1" customFormat="1" ht="18.75" spans="1:15">
      <c r="A829" s="216">
        <v>824</v>
      </c>
      <c r="B829" s="216" t="s">
        <v>23</v>
      </c>
      <c r="C829" s="216" t="s">
        <v>24</v>
      </c>
      <c r="D829" s="216" t="s">
        <v>25</v>
      </c>
      <c r="E829" s="216" t="s">
        <v>9845</v>
      </c>
      <c r="F829" s="91" t="s">
        <v>10525</v>
      </c>
      <c r="G829" s="91" t="s">
        <v>10578</v>
      </c>
      <c r="H829" s="91" t="s">
        <v>194</v>
      </c>
      <c r="I829" s="183">
        <v>7</v>
      </c>
      <c r="J829" s="91" t="s">
        <v>10525</v>
      </c>
      <c r="K829" s="26" t="s">
        <v>31</v>
      </c>
      <c r="L829" s="183">
        <v>7</v>
      </c>
      <c r="M829" s="218">
        <f t="shared" si="26"/>
        <v>910</v>
      </c>
      <c r="N829" s="27"/>
      <c r="O829" s="24" t="s">
        <v>32</v>
      </c>
    </row>
    <row r="830" s="1" customFormat="1" ht="18.75" spans="1:15">
      <c r="A830" s="216">
        <v>825</v>
      </c>
      <c r="B830" s="216" t="s">
        <v>23</v>
      </c>
      <c r="C830" s="216" t="s">
        <v>24</v>
      </c>
      <c r="D830" s="216" t="s">
        <v>25</v>
      </c>
      <c r="E830" s="216" t="s">
        <v>9845</v>
      </c>
      <c r="F830" s="91" t="s">
        <v>10525</v>
      </c>
      <c r="G830" s="91" t="s">
        <v>10579</v>
      </c>
      <c r="H830" s="91" t="s">
        <v>194</v>
      </c>
      <c r="I830" s="183">
        <v>3</v>
      </c>
      <c r="J830" s="91" t="s">
        <v>10525</v>
      </c>
      <c r="K830" s="26" t="s">
        <v>31</v>
      </c>
      <c r="L830" s="183">
        <v>3</v>
      </c>
      <c r="M830" s="218">
        <f t="shared" si="26"/>
        <v>390</v>
      </c>
      <c r="N830" s="27"/>
      <c r="O830" s="24" t="s">
        <v>32</v>
      </c>
    </row>
    <row r="831" s="1" customFormat="1" ht="18.75" spans="1:15">
      <c r="A831" s="216">
        <v>826</v>
      </c>
      <c r="B831" s="216" t="s">
        <v>23</v>
      </c>
      <c r="C831" s="216" t="s">
        <v>24</v>
      </c>
      <c r="D831" s="216" t="s">
        <v>25</v>
      </c>
      <c r="E831" s="216" t="s">
        <v>9845</v>
      </c>
      <c r="F831" s="91" t="s">
        <v>10525</v>
      </c>
      <c r="G831" s="91" t="s">
        <v>10580</v>
      </c>
      <c r="H831" s="91" t="s">
        <v>194</v>
      </c>
      <c r="I831" s="183">
        <v>3</v>
      </c>
      <c r="J831" s="91" t="s">
        <v>10525</v>
      </c>
      <c r="K831" s="26" t="s">
        <v>31</v>
      </c>
      <c r="L831" s="183">
        <v>3</v>
      </c>
      <c r="M831" s="218">
        <f t="shared" si="26"/>
        <v>390</v>
      </c>
      <c r="N831" s="27"/>
      <c r="O831" s="24" t="s">
        <v>32</v>
      </c>
    </row>
    <row r="832" s="1" customFormat="1" ht="18.75" spans="1:15">
      <c r="A832" s="216">
        <v>827</v>
      </c>
      <c r="B832" s="216" t="s">
        <v>23</v>
      </c>
      <c r="C832" s="216" t="s">
        <v>24</v>
      </c>
      <c r="D832" s="216" t="s">
        <v>25</v>
      </c>
      <c r="E832" s="216" t="s">
        <v>9845</v>
      </c>
      <c r="F832" s="91" t="s">
        <v>10525</v>
      </c>
      <c r="G832" s="91" t="s">
        <v>10581</v>
      </c>
      <c r="H832" s="91" t="s">
        <v>194</v>
      </c>
      <c r="I832" s="183">
        <v>3</v>
      </c>
      <c r="J832" s="91" t="s">
        <v>10525</v>
      </c>
      <c r="K832" s="26" t="s">
        <v>31</v>
      </c>
      <c r="L832" s="183">
        <v>3</v>
      </c>
      <c r="M832" s="218">
        <f t="shared" si="26"/>
        <v>390</v>
      </c>
      <c r="N832" s="27"/>
      <c r="O832" s="24" t="s">
        <v>32</v>
      </c>
    </row>
    <row r="833" s="1" customFormat="1" ht="18.75" spans="1:15">
      <c r="A833" s="216">
        <v>828</v>
      </c>
      <c r="B833" s="216" t="s">
        <v>23</v>
      </c>
      <c r="C833" s="216" t="s">
        <v>24</v>
      </c>
      <c r="D833" s="216" t="s">
        <v>25</v>
      </c>
      <c r="E833" s="216" t="s">
        <v>9845</v>
      </c>
      <c r="F833" s="91" t="s">
        <v>10525</v>
      </c>
      <c r="G833" s="91" t="s">
        <v>10582</v>
      </c>
      <c r="H833" s="91" t="s">
        <v>194</v>
      </c>
      <c r="I833" s="183">
        <v>5</v>
      </c>
      <c r="J833" s="91" t="s">
        <v>10525</v>
      </c>
      <c r="K833" s="26" t="s">
        <v>31</v>
      </c>
      <c r="L833" s="183">
        <v>5</v>
      </c>
      <c r="M833" s="218">
        <f t="shared" si="26"/>
        <v>650</v>
      </c>
      <c r="N833" s="27"/>
      <c r="O833" s="24" t="s">
        <v>32</v>
      </c>
    </row>
    <row r="834" s="1" customFormat="1" ht="18.75" spans="1:15">
      <c r="A834" s="216">
        <v>829</v>
      </c>
      <c r="B834" s="216" t="s">
        <v>23</v>
      </c>
      <c r="C834" s="216" t="s">
        <v>24</v>
      </c>
      <c r="D834" s="216" t="s">
        <v>25</v>
      </c>
      <c r="E834" s="216" t="s">
        <v>9845</v>
      </c>
      <c r="F834" s="91" t="s">
        <v>10525</v>
      </c>
      <c r="G834" s="91" t="s">
        <v>10583</v>
      </c>
      <c r="H834" s="91" t="s">
        <v>194</v>
      </c>
      <c r="I834" s="183">
        <v>5</v>
      </c>
      <c r="J834" s="91" t="s">
        <v>10525</v>
      </c>
      <c r="K834" s="26" t="s">
        <v>31</v>
      </c>
      <c r="L834" s="183">
        <v>5</v>
      </c>
      <c r="M834" s="218">
        <f t="shared" si="26"/>
        <v>650</v>
      </c>
      <c r="N834" s="27"/>
      <c r="O834" s="24" t="s">
        <v>32</v>
      </c>
    </row>
    <row r="835" s="1" customFormat="1" ht="18.75" spans="1:15">
      <c r="A835" s="216">
        <v>830</v>
      </c>
      <c r="B835" s="216" t="s">
        <v>23</v>
      </c>
      <c r="C835" s="216" t="s">
        <v>24</v>
      </c>
      <c r="D835" s="216" t="s">
        <v>25</v>
      </c>
      <c r="E835" s="216" t="s">
        <v>9845</v>
      </c>
      <c r="F835" s="91" t="s">
        <v>10525</v>
      </c>
      <c r="G835" s="91" t="s">
        <v>10584</v>
      </c>
      <c r="H835" s="91" t="s">
        <v>194</v>
      </c>
      <c r="I835" s="183">
        <v>2</v>
      </c>
      <c r="J835" s="91" t="s">
        <v>10525</v>
      </c>
      <c r="K835" s="26" t="s">
        <v>31</v>
      </c>
      <c r="L835" s="183">
        <v>2</v>
      </c>
      <c r="M835" s="218">
        <f t="shared" si="26"/>
        <v>260</v>
      </c>
      <c r="N835" s="27"/>
      <c r="O835" s="24" t="s">
        <v>32</v>
      </c>
    </row>
    <row r="836" s="1" customFormat="1" ht="18.75" spans="1:15">
      <c r="A836" s="216">
        <v>831</v>
      </c>
      <c r="B836" s="216" t="s">
        <v>23</v>
      </c>
      <c r="C836" s="216" t="s">
        <v>24</v>
      </c>
      <c r="D836" s="216" t="s">
        <v>25</v>
      </c>
      <c r="E836" s="216" t="s">
        <v>9845</v>
      </c>
      <c r="F836" s="91" t="s">
        <v>10525</v>
      </c>
      <c r="G836" s="91" t="s">
        <v>10585</v>
      </c>
      <c r="H836" s="91" t="s">
        <v>194</v>
      </c>
      <c r="I836" s="183">
        <v>3</v>
      </c>
      <c r="J836" s="91" t="s">
        <v>10525</v>
      </c>
      <c r="K836" s="26" t="s">
        <v>31</v>
      </c>
      <c r="L836" s="183">
        <v>3</v>
      </c>
      <c r="M836" s="218">
        <f t="shared" si="26"/>
        <v>390</v>
      </c>
      <c r="N836" s="27"/>
      <c r="O836" s="24" t="s">
        <v>32</v>
      </c>
    </row>
    <row r="837" s="1" customFormat="1" ht="18.75" spans="1:15">
      <c r="A837" s="216">
        <v>832</v>
      </c>
      <c r="B837" s="216" t="s">
        <v>23</v>
      </c>
      <c r="C837" s="216" t="s">
        <v>24</v>
      </c>
      <c r="D837" s="216" t="s">
        <v>25</v>
      </c>
      <c r="E837" s="216" t="s">
        <v>9845</v>
      </c>
      <c r="F837" s="91" t="s">
        <v>10525</v>
      </c>
      <c r="G837" s="91" t="s">
        <v>10586</v>
      </c>
      <c r="H837" s="91" t="s">
        <v>194</v>
      </c>
      <c r="I837" s="183">
        <v>3</v>
      </c>
      <c r="J837" s="91" t="s">
        <v>10525</v>
      </c>
      <c r="K837" s="26" t="s">
        <v>31</v>
      </c>
      <c r="L837" s="183">
        <v>3</v>
      </c>
      <c r="M837" s="218">
        <f t="shared" si="26"/>
        <v>390</v>
      </c>
      <c r="N837" s="27"/>
      <c r="O837" s="24" t="s">
        <v>32</v>
      </c>
    </row>
    <row r="838" s="1" customFormat="1" ht="18.75" spans="1:15">
      <c r="A838" s="216">
        <v>833</v>
      </c>
      <c r="B838" s="216" t="s">
        <v>23</v>
      </c>
      <c r="C838" s="216" t="s">
        <v>24</v>
      </c>
      <c r="D838" s="216" t="s">
        <v>25</v>
      </c>
      <c r="E838" s="216" t="s">
        <v>9845</v>
      </c>
      <c r="F838" s="91" t="s">
        <v>10525</v>
      </c>
      <c r="G838" s="91" t="s">
        <v>10587</v>
      </c>
      <c r="H838" s="91" t="s">
        <v>194</v>
      </c>
      <c r="I838" s="183">
        <v>4</v>
      </c>
      <c r="J838" s="91" t="s">
        <v>10525</v>
      </c>
      <c r="K838" s="26" t="s">
        <v>31</v>
      </c>
      <c r="L838" s="183">
        <v>4</v>
      </c>
      <c r="M838" s="218">
        <f t="shared" si="26"/>
        <v>520</v>
      </c>
      <c r="N838" s="27"/>
      <c r="O838" s="24" t="s">
        <v>32</v>
      </c>
    </row>
    <row r="839" s="1" customFormat="1" ht="18.75" spans="1:15">
      <c r="A839" s="216">
        <v>834</v>
      </c>
      <c r="B839" s="216" t="s">
        <v>23</v>
      </c>
      <c r="C839" s="216" t="s">
        <v>24</v>
      </c>
      <c r="D839" s="216" t="s">
        <v>25</v>
      </c>
      <c r="E839" s="216" t="s">
        <v>9845</v>
      </c>
      <c r="F839" s="91" t="s">
        <v>10525</v>
      </c>
      <c r="G839" s="91" t="s">
        <v>10588</v>
      </c>
      <c r="H839" s="91" t="s">
        <v>194</v>
      </c>
      <c r="I839" s="183">
        <v>3</v>
      </c>
      <c r="J839" s="91" t="s">
        <v>10525</v>
      </c>
      <c r="K839" s="26" t="s">
        <v>31</v>
      </c>
      <c r="L839" s="183">
        <v>3</v>
      </c>
      <c r="M839" s="218">
        <f t="shared" si="26"/>
        <v>390</v>
      </c>
      <c r="N839" s="27"/>
      <c r="O839" s="24" t="s">
        <v>32</v>
      </c>
    </row>
    <row r="840" s="1" customFormat="1" ht="18.75" spans="1:15">
      <c r="A840" s="216">
        <v>835</v>
      </c>
      <c r="B840" s="216" t="s">
        <v>23</v>
      </c>
      <c r="C840" s="216" t="s">
        <v>24</v>
      </c>
      <c r="D840" s="216" t="s">
        <v>25</v>
      </c>
      <c r="E840" s="216" t="s">
        <v>9845</v>
      </c>
      <c r="F840" s="91" t="s">
        <v>10525</v>
      </c>
      <c r="G840" s="91" t="s">
        <v>7056</v>
      </c>
      <c r="H840" s="91" t="s">
        <v>194</v>
      </c>
      <c r="I840" s="183">
        <v>4</v>
      </c>
      <c r="J840" s="91" t="s">
        <v>10525</v>
      </c>
      <c r="K840" s="26" t="s">
        <v>31</v>
      </c>
      <c r="L840" s="183">
        <v>4</v>
      </c>
      <c r="M840" s="218">
        <f t="shared" si="26"/>
        <v>520</v>
      </c>
      <c r="N840" s="27"/>
      <c r="O840" s="24" t="s">
        <v>32</v>
      </c>
    </row>
    <row r="841" s="1" customFormat="1" ht="18.75" spans="1:15">
      <c r="A841" s="216">
        <v>836</v>
      </c>
      <c r="B841" s="216" t="s">
        <v>23</v>
      </c>
      <c r="C841" s="216" t="s">
        <v>24</v>
      </c>
      <c r="D841" s="216" t="s">
        <v>25</v>
      </c>
      <c r="E841" s="216" t="s">
        <v>9845</v>
      </c>
      <c r="F841" s="91" t="s">
        <v>10525</v>
      </c>
      <c r="G841" s="91" t="s">
        <v>10589</v>
      </c>
      <c r="H841" s="91" t="s">
        <v>194</v>
      </c>
      <c r="I841" s="183">
        <v>5</v>
      </c>
      <c r="J841" s="91" t="s">
        <v>10525</v>
      </c>
      <c r="K841" s="26" t="s">
        <v>31</v>
      </c>
      <c r="L841" s="183">
        <v>5</v>
      </c>
      <c r="M841" s="218">
        <f t="shared" si="26"/>
        <v>650</v>
      </c>
      <c r="N841" s="27"/>
      <c r="O841" s="24" t="s">
        <v>32</v>
      </c>
    </row>
    <row r="842" s="1" customFormat="1" ht="18.75" spans="1:15">
      <c r="A842" s="216">
        <v>837</v>
      </c>
      <c r="B842" s="216" t="s">
        <v>23</v>
      </c>
      <c r="C842" s="216" t="s">
        <v>24</v>
      </c>
      <c r="D842" s="216" t="s">
        <v>25</v>
      </c>
      <c r="E842" s="216" t="s">
        <v>9845</v>
      </c>
      <c r="F842" s="91" t="s">
        <v>10525</v>
      </c>
      <c r="G842" s="91" t="s">
        <v>10590</v>
      </c>
      <c r="H842" s="91" t="s">
        <v>194</v>
      </c>
      <c r="I842" s="183">
        <v>2</v>
      </c>
      <c r="J842" s="91" t="s">
        <v>10525</v>
      </c>
      <c r="K842" s="26" t="s">
        <v>31</v>
      </c>
      <c r="L842" s="183">
        <v>2</v>
      </c>
      <c r="M842" s="218">
        <f t="shared" si="26"/>
        <v>260</v>
      </c>
      <c r="N842" s="27"/>
      <c r="O842" s="24" t="s">
        <v>32</v>
      </c>
    </row>
    <row r="843" s="1" customFormat="1" ht="18.75" spans="1:15">
      <c r="A843" s="216">
        <v>838</v>
      </c>
      <c r="B843" s="216" t="s">
        <v>23</v>
      </c>
      <c r="C843" s="216" t="s">
        <v>24</v>
      </c>
      <c r="D843" s="216" t="s">
        <v>25</v>
      </c>
      <c r="E843" s="216" t="s">
        <v>9845</v>
      </c>
      <c r="F843" s="91" t="s">
        <v>10525</v>
      </c>
      <c r="G843" s="91" t="s">
        <v>10591</v>
      </c>
      <c r="H843" s="91" t="s">
        <v>194</v>
      </c>
      <c r="I843" s="183">
        <v>6</v>
      </c>
      <c r="J843" s="91" t="s">
        <v>10525</v>
      </c>
      <c r="K843" s="26" t="s">
        <v>31</v>
      </c>
      <c r="L843" s="91">
        <v>6</v>
      </c>
      <c r="M843" s="218">
        <f t="shared" si="26"/>
        <v>780</v>
      </c>
      <c r="N843" s="27"/>
      <c r="O843" s="24" t="s">
        <v>32</v>
      </c>
    </row>
    <row r="844" s="1" customFormat="1" ht="18.75" spans="1:15">
      <c r="A844" s="216">
        <v>839</v>
      </c>
      <c r="B844" s="216" t="s">
        <v>23</v>
      </c>
      <c r="C844" s="216" t="s">
        <v>24</v>
      </c>
      <c r="D844" s="216" t="s">
        <v>25</v>
      </c>
      <c r="E844" s="216" t="s">
        <v>9845</v>
      </c>
      <c r="F844" s="91" t="s">
        <v>10525</v>
      </c>
      <c r="G844" s="91" t="s">
        <v>10592</v>
      </c>
      <c r="H844" s="91" t="s">
        <v>194</v>
      </c>
      <c r="I844" s="183">
        <v>1</v>
      </c>
      <c r="J844" s="91" t="s">
        <v>10525</v>
      </c>
      <c r="K844" s="26" t="s">
        <v>31</v>
      </c>
      <c r="L844" s="183">
        <v>1</v>
      </c>
      <c r="M844" s="218">
        <f t="shared" ref="M844:M875" si="27">L844*130</f>
        <v>130</v>
      </c>
      <c r="N844" s="27"/>
      <c r="O844" s="24" t="s">
        <v>32</v>
      </c>
    </row>
    <row r="845" s="1" customFormat="1" ht="18.75" spans="1:15">
      <c r="A845" s="216">
        <v>840</v>
      </c>
      <c r="B845" s="216" t="s">
        <v>23</v>
      </c>
      <c r="C845" s="216" t="s">
        <v>24</v>
      </c>
      <c r="D845" s="216" t="s">
        <v>25</v>
      </c>
      <c r="E845" s="216" t="s">
        <v>9845</v>
      </c>
      <c r="F845" s="91" t="s">
        <v>10525</v>
      </c>
      <c r="G845" s="91" t="s">
        <v>10593</v>
      </c>
      <c r="H845" s="91" t="s">
        <v>194</v>
      </c>
      <c r="I845" s="183">
        <v>1</v>
      </c>
      <c r="J845" s="91" t="s">
        <v>10525</v>
      </c>
      <c r="K845" s="26" t="s">
        <v>31</v>
      </c>
      <c r="L845" s="183">
        <v>1</v>
      </c>
      <c r="M845" s="218">
        <f t="shared" si="27"/>
        <v>130</v>
      </c>
      <c r="N845" s="27"/>
      <c r="O845" s="24" t="s">
        <v>32</v>
      </c>
    </row>
    <row r="846" s="1" customFormat="1" ht="18.75" spans="1:15">
      <c r="A846" s="216">
        <v>841</v>
      </c>
      <c r="B846" s="216" t="s">
        <v>23</v>
      </c>
      <c r="C846" s="216" t="s">
        <v>24</v>
      </c>
      <c r="D846" s="216" t="s">
        <v>25</v>
      </c>
      <c r="E846" s="216" t="s">
        <v>9845</v>
      </c>
      <c r="F846" s="91" t="s">
        <v>10525</v>
      </c>
      <c r="G846" s="91" t="s">
        <v>9941</v>
      </c>
      <c r="H846" s="91" t="s">
        <v>194</v>
      </c>
      <c r="I846" s="183">
        <v>4</v>
      </c>
      <c r="J846" s="91" t="s">
        <v>10525</v>
      </c>
      <c r="K846" s="26" t="s">
        <v>31</v>
      </c>
      <c r="L846" s="183">
        <v>4</v>
      </c>
      <c r="M846" s="218">
        <f t="shared" si="27"/>
        <v>520</v>
      </c>
      <c r="N846" s="27"/>
      <c r="O846" s="24" t="s">
        <v>32</v>
      </c>
    </row>
    <row r="847" s="1" customFormat="1" ht="18.75" spans="1:15">
      <c r="A847" s="216">
        <v>842</v>
      </c>
      <c r="B847" s="216" t="s">
        <v>23</v>
      </c>
      <c r="C847" s="216" t="s">
        <v>24</v>
      </c>
      <c r="D847" s="216" t="s">
        <v>25</v>
      </c>
      <c r="E847" s="216" t="s">
        <v>9845</v>
      </c>
      <c r="F847" s="91" t="s">
        <v>10525</v>
      </c>
      <c r="G847" s="91" t="s">
        <v>10594</v>
      </c>
      <c r="H847" s="91" t="s">
        <v>194</v>
      </c>
      <c r="I847" s="183">
        <v>5</v>
      </c>
      <c r="J847" s="91" t="s">
        <v>10525</v>
      </c>
      <c r="K847" s="26" t="s">
        <v>31</v>
      </c>
      <c r="L847" s="183">
        <v>5</v>
      </c>
      <c r="M847" s="218">
        <f t="shared" si="27"/>
        <v>650</v>
      </c>
      <c r="N847" s="27"/>
      <c r="O847" s="24" t="s">
        <v>32</v>
      </c>
    </row>
    <row r="848" s="1" customFormat="1" ht="18.75" spans="1:15">
      <c r="A848" s="216">
        <v>843</v>
      </c>
      <c r="B848" s="216" t="s">
        <v>23</v>
      </c>
      <c r="C848" s="216" t="s">
        <v>24</v>
      </c>
      <c r="D848" s="216" t="s">
        <v>25</v>
      </c>
      <c r="E848" s="216" t="s">
        <v>9845</v>
      </c>
      <c r="F848" s="91" t="s">
        <v>10525</v>
      </c>
      <c r="G848" s="91" t="s">
        <v>10595</v>
      </c>
      <c r="H848" s="91" t="s">
        <v>194</v>
      </c>
      <c r="I848" s="183">
        <v>5</v>
      </c>
      <c r="J848" s="91" t="s">
        <v>10525</v>
      </c>
      <c r="K848" s="26" t="s">
        <v>31</v>
      </c>
      <c r="L848" s="183">
        <v>5</v>
      </c>
      <c r="M848" s="218">
        <f t="shared" si="27"/>
        <v>650</v>
      </c>
      <c r="N848" s="27"/>
      <c r="O848" s="24" t="s">
        <v>32</v>
      </c>
    </row>
    <row r="849" s="1" customFormat="1" ht="18.75" spans="1:15">
      <c r="A849" s="216">
        <v>844</v>
      </c>
      <c r="B849" s="216" t="s">
        <v>23</v>
      </c>
      <c r="C849" s="216" t="s">
        <v>24</v>
      </c>
      <c r="D849" s="216" t="s">
        <v>25</v>
      </c>
      <c r="E849" s="216" t="s">
        <v>9845</v>
      </c>
      <c r="F849" s="91" t="s">
        <v>10525</v>
      </c>
      <c r="G849" s="91" t="s">
        <v>10596</v>
      </c>
      <c r="H849" s="91" t="s">
        <v>194</v>
      </c>
      <c r="I849" s="183">
        <v>4</v>
      </c>
      <c r="J849" s="91" t="s">
        <v>10525</v>
      </c>
      <c r="K849" s="26" t="s">
        <v>31</v>
      </c>
      <c r="L849" s="183">
        <v>4</v>
      </c>
      <c r="M849" s="218">
        <f t="shared" si="27"/>
        <v>520</v>
      </c>
      <c r="N849" s="27"/>
      <c r="O849" s="24" t="s">
        <v>32</v>
      </c>
    </row>
    <row r="850" s="1" customFormat="1" ht="18.75" spans="1:15">
      <c r="A850" s="216">
        <v>845</v>
      </c>
      <c r="B850" s="216" t="s">
        <v>23</v>
      </c>
      <c r="C850" s="216" t="s">
        <v>24</v>
      </c>
      <c r="D850" s="216" t="s">
        <v>25</v>
      </c>
      <c r="E850" s="216" t="s">
        <v>9845</v>
      </c>
      <c r="F850" s="91" t="s">
        <v>10525</v>
      </c>
      <c r="G850" s="91" t="s">
        <v>10597</v>
      </c>
      <c r="H850" s="91" t="s">
        <v>194</v>
      </c>
      <c r="I850" s="183">
        <v>4</v>
      </c>
      <c r="J850" s="91" t="s">
        <v>10525</v>
      </c>
      <c r="K850" s="26" t="s">
        <v>31</v>
      </c>
      <c r="L850" s="183">
        <v>4</v>
      </c>
      <c r="M850" s="218">
        <f t="shared" si="27"/>
        <v>520</v>
      </c>
      <c r="N850" s="27"/>
      <c r="O850" s="24" t="s">
        <v>32</v>
      </c>
    </row>
    <row r="851" s="1" customFormat="1" ht="18.75" spans="1:15">
      <c r="A851" s="216">
        <v>846</v>
      </c>
      <c r="B851" s="216" t="s">
        <v>23</v>
      </c>
      <c r="C851" s="216" t="s">
        <v>24</v>
      </c>
      <c r="D851" s="216" t="s">
        <v>25</v>
      </c>
      <c r="E851" s="216" t="s">
        <v>9845</v>
      </c>
      <c r="F851" s="91" t="s">
        <v>10525</v>
      </c>
      <c r="G851" s="91" t="s">
        <v>10598</v>
      </c>
      <c r="H851" s="91" t="s">
        <v>194</v>
      </c>
      <c r="I851" s="183">
        <v>5</v>
      </c>
      <c r="J851" s="91" t="s">
        <v>10525</v>
      </c>
      <c r="K851" s="26" t="s">
        <v>31</v>
      </c>
      <c r="L851" s="183">
        <v>5</v>
      </c>
      <c r="M851" s="218">
        <f t="shared" si="27"/>
        <v>650</v>
      </c>
      <c r="N851" s="27"/>
      <c r="O851" s="24" t="s">
        <v>32</v>
      </c>
    </row>
    <row r="852" s="1" customFormat="1" ht="18.75" spans="1:15">
      <c r="A852" s="216">
        <v>847</v>
      </c>
      <c r="B852" s="216" t="s">
        <v>23</v>
      </c>
      <c r="C852" s="216" t="s">
        <v>24</v>
      </c>
      <c r="D852" s="216" t="s">
        <v>25</v>
      </c>
      <c r="E852" s="216" t="s">
        <v>9845</v>
      </c>
      <c r="F852" s="91" t="s">
        <v>10525</v>
      </c>
      <c r="G852" s="91" t="s">
        <v>10599</v>
      </c>
      <c r="H852" s="91" t="s">
        <v>194</v>
      </c>
      <c r="I852" s="183">
        <v>3</v>
      </c>
      <c r="J852" s="91" t="s">
        <v>10525</v>
      </c>
      <c r="K852" s="26" t="s">
        <v>31</v>
      </c>
      <c r="L852" s="183">
        <v>3</v>
      </c>
      <c r="M852" s="218">
        <f t="shared" si="27"/>
        <v>390</v>
      </c>
      <c r="N852" s="27"/>
      <c r="O852" s="24" t="s">
        <v>32</v>
      </c>
    </row>
    <row r="853" s="1" customFormat="1" ht="18.75" spans="1:15">
      <c r="A853" s="216">
        <v>848</v>
      </c>
      <c r="B853" s="216" t="s">
        <v>23</v>
      </c>
      <c r="C853" s="216" t="s">
        <v>24</v>
      </c>
      <c r="D853" s="216" t="s">
        <v>25</v>
      </c>
      <c r="E853" s="216" t="s">
        <v>9845</v>
      </c>
      <c r="F853" s="91" t="s">
        <v>10525</v>
      </c>
      <c r="G853" s="91" t="s">
        <v>10600</v>
      </c>
      <c r="H853" s="91" t="s">
        <v>194</v>
      </c>
      <c r="I853" s="183">
        <v>1</v>
      </c>
      <c r="J853" s="91" t="s">
        <v>10525</v>
      </c>
      <c r="K853" s="26" t="s">
        <v>31</v>
      </c>
      <c r="L853" s="183">
        <v>1</v>
      </c>
      <c r="M853" s="218">
        <f t="shared" si="27"/>
        <v>130</v>
      </c>
      <c r="N853" s="27"/>
      <c r="O853" s="24" t="s">
        <v>32</v>
      </c>
    </row>
    <row r="854" s="1" customFormat="1" ht="18.75" spans="1:15">
      <c r="A854" s="216">
        <v>849</v>
      </c>
      <c r="B854" s="216" t="s">
        <v>23</v>
      </c>
      <c r="C854" s="216" t="s">
        <v>24</v>
      </c>
      <c r="D854" s="216" t="s">
        <v>25</v>
      </c>
      <c r="E854" s="216" t="s">
        <v>9845</v>
      </c>
      <c r="F854" s="91" t="s">
        <v>10525</v>
      </c>
      <c r="G854" s="91" t="s">
        <v>10601</v>
      </c>
      <c r="H854" s="91" t="s">
        <v>194</v>
      </c>
      <c r="I854" s="183">
        <v>4</v>
      </c>
      <c r="J854" s="91" t="s">
        <v>10525</v>
      </c>
      <c r="K854" s="26" t="s">
        <v>31</v>
      </c>
      <c r="L854" s="183">
        <v>4</v>
      </c>
      <c r="M854" s="218">
        <f t="shared" si="27"/>
        <v>520</v>
      </c>
      <c r="N854" s="27"/>
      <c r="O854" s="24" t="s">
        <v>32</v>
      </c>
    </row>
    <row r="855" s="1" customFormat="1" ht="18.75" spans="1:15">
      <c r="A855" s="216">
        <v>850</v>
      </c>
      <c r="B855" s="216" t="s">
        <v>23</v>
      </c>
      <c r="C855" s="216" t="s">
        <v>24</v>
      </c>
      <c r="D855" s="216" t="s">
        <v>25</v>
      </c>
      <c r="E855" s="216" t="s">
        <v>9845</v>
      </c>
      <c r="F855" s="91" t="s">
        <v>10525</v>
      </c>
      <c r="G855" s="91" t="s">
        <v>10602</v>
      </c>
      <c r="H855" s="91" t="s">
        <v>194</v>
      </c>
      <c r="I855" s="183">
        <v>5</v>
      </c>
      <c r="J855" s="91" t="s">
        <v>10525</v>
      </c>
      <c r="K855" s="26" t="s">
        <v>31</v>
      </c>
      <c r="L855" s="183">
        <v>5</v>
      </c>
      <c r="M855" s="218">
        <f t="shared" si="27"/>
        <v>650</v>
      </c>
      <c r="N855" s="27"/>
      <c r="O855" s="24" t="s">
        <v>32</v>
      </c>
    </row>
    <row r="856" s="1" customFormat="1" ht="18.75" spans="1:15">
      <c r="A856" s="216">
        <v>851</v>
      </c>
      <c r="B856" s="216" t="s">
        <v>23</v>
      </c>
      <c r="C856" s="216" t="s">
        <v>24</v>
      </c>
      <c r="D856" s="216" t="s">
        <v>25</v>
      </c>
      <c r="E856" s="216" t="s">
        <v>9845</v>
      </c>
      <c r="F856" s="91" t="s">
        <v>10525</v>
      </c>
      <c r="G856" s="91" t="s">
        <v>10603</v>
      </c>
      <c r="H856" s="91" t="s">
        <v>194</v>
      </c>
      <c r="I856" s="183">
        <v>5</v>
      </c>
      <c r="J856" s="91" t="s">
        <v>10525</v>
      </c>
      <c r="K856" s="26" t="s">
        <v>31</v>
      </c>
      <c r="L856" s="183">
        <v>5</v>
      </c>
      <c r="M856" s="218">
        <f t="shared" si="27"/>
        <v>650</v>
      </c>
      <c r="N856" s="27"/>
      <c r="O856" s="24" t="s">
        <v>32</v>
      </c>
    </row>
    <row r="857" s="1" customFormat="1" ht="18.75" spans="1:15">
      <c r="A857" s="216">
        <v>852</v>
      </c>
      <c r="B857" s="216" t="s">
        <v>23</v>
      </c>
      <c r="C857" s="216" t="s">
        <v>24</v>
      </c>
      <c r="D857" s="216" t="s">
        <v>25</v>
      </c>
      <c r="E857" s="216" t="s">
        <v>9845</v>
      </c>
      <c r="F857" s="91" t="s">
        <v>10525</v>
      </c>
      <c r="G857" s="91" t="s">
        <v>10604</v>
      </c>
      <c r="H857" s="91" t="s">
        <v>194</v>
      </c>
      <c r="I857" s="183">
        <v>3</v>
      </c>
      <c r="J857" s="91" t="s">
        <v>10525</v>
      </c>
      <c r="K857" s="26" t="s">
        <v>31</v>
      </c>
      <c r="L857" s="183">
        <v>3</v>
      </c>
      <c r="M857" s="218">
        <f t="shared" si="27"/>
        <v>390</v>
      </c>
      <c r="N857" s="27"/>
      <c r="O857" s="24" t="s">
        <v>32</v>
      </c>
    </row>
    <row r="858" s="1" customFormat="1" ht="18.75" spans="1:15">
      <c r="A858" s="216">
        <v>853</v>
      </c>
      <c r="B858" s="216" t="s">
        <v>23</v>
      </c>
      <c r="C858" s="216" t="s">
        <v>24</v>
      </c>
      <c r="D858" s="216" t="s">
        <v>25</v>
      </c>
      <c r="E858" s="216" t="s">
        <v>9845</v>
      </c>
      <c r="F858" s="91" t="s">
        <v>10525</v>
      </c>
      <c r="G858" s="91" t="s">
        <v>10605</v>
      </c>
      <c r="H858" s="91" t="s">
        <v>194</v>
      </c>
      <c r="I858" s="183">
        <v>4</v>
      </c>
      <c r="J858" s="91" t="s">
        <v>10525</v>
      </c>
      <c r="K858" s="26" t="s">
        <v>31</v>
      </c>
      <c r="L858" s="183">
        <v>4</v>
      </c>
      <c r="M858" s="218">
        <f t="shared" si="27"/>
        <v>520</v>
      </c>
      <c r="N858" s="27"/>
      <c r="O858" s="24" t="s">
        <v>32</v>
      </c>
    </row>
    <row r="859" s="1" customFormat="1" ht="18.75" spans="1:15">
      <c r="A859" s="216">
        <v>854</v>
      </c>
      <c r="B859" s="216" t="s">
        <v>23</v>
      </c>
      <c r="C859" s="216" t="s">
        <v>24</v>
      </c>
      <c r="D859" s="216" t="s">
        <v>25</v>
      </c>
      <c r="E859" s="216" t="s">
        <v>9845</v>
      </c>
      <c r="F859" s="91" t="s">
        <v>10525</v>
      </c>
      <c r="G859" s="91" t="s">
        <v>10606</v>
      </c>
      <c r="H859" s="91" t="s">
        <v>194</v>
      </c>
      <c r="I859" s="183">
        <v>6</v>
      </c>
      <c r="J859" s="91" t="s">
        <v>10525</v>
      </c>
      <c r="K859" s="26" t="s">
        <v>31</v>
      </c>
      <c r="L859" s="183">
        <v>6</v>
      </c>
      <c r="M859" s="218">
        <f t="shared" si="27"/>
        <v>780</v>
      </c>
      <c r="N859" s="27"/>
      <c r="O859" s="24" t="s">
        <v>32</v>
      </c>
    </row>
    <row r="860" s="1" customFormat="1" ht="18.75" spans="1:15">
      <c r="A860" s="216">
        <v>855</v>
      </c>
      <c r="B860" s="216" t="s">
        <v>23</v>
      </c>
      <c r="C860" s="216" t="s">
        <v>24</v>
      </c>
      <c r="D860" s="216" t="s">
        <v>25</v>
      </c>
      <c r="E860" s="216" t="s">
        <v>9845</v>
      </c>
      <c r="F860" s="91" t="s">
        <v>10525</v>
      </c>
      <c r="G860" s="91" t="s">
        <v>10607</v>
      </c>
      <c r="H860" s="91" t="s">
        <v>194</v>
      </c>
      <c r="I860" s="183">
        <v>5</v>
      </c>
      <c r="J860" s="91" t="s">
        <v>10525</v>
      </c>
      <c r="K860" s="26" t="s">
        <v>31</v>
      </c>
      <c r="L860" s="183">
        <v>5</v>
      </c>
      <c r="M860" s="218">
        <f t="shared" si="27"/>
        <v>650</v>
      </c>
      <c r="N860" s="27"/>
      <c r="O860" s="24" t="s">
        <v>32</v>
      </c>
    </row>
    <row r="861" s="1" customFormat="1" ht="18.75" spans="1:15">
      <c r="A861" s="216">
        <v>856</v>
      </c>
      <c r="B861" s="216" t="s">
        <v>23</v>
      </c>
      <c r="C861" s="216" t="s">
        <v>24</v>
      </c>
      <c r="D861" s="216" t="s">
        <v>25</v>
      </c>
      <c r="E861" s="216" t="s">
        <v>9845</v>
      </c>
      <c r="F861" s="91" t="s">
        <v>10525</v>
      </c>
      <c r="G861" s="91" t="s">
        <v>10608</v>
      </c>
      <c r="H861" s="91" t="s">
        <v>194</v>
      </c>
      <c r="I861" s="183">
        <v>3</v>
      </c>
      <c r="J861" s="91" t="s">
        <v>10525</v>
      </c>
      <c r="K861" s="26" t="s">
        <v>31</v>
      </c>
      <c r="L861" s="183">
        <v>3</v>
      </c>
      <c r="M861" s="218">
        <f t="shared" si="27"/>
        <v>390</v>
      </c>
      <c r="N861" s="27"/>
      <c r="O861" s="24" t="s">
        <v>32</v>
      </c>
    </row>
    <row r="862" s="1" customFormat="1" ht="18.75" spans="1:15">
      <c r="A862" s="216">
        <v>857</v>
      </c>
      <c r="B862" s="216" t="s">
        <v>23</v>
      </c>
      <c r="C862" s="216" t="s">
        <v>24</v>
      </c>
      <c r="D862" s="216" t="s">
        <v>25</v>
      </c>
      <c r="E862" s="216" t="s">
        <v>9845</v>
      </c>
      <c r="F862" s="91" t="s">
        <v>10525</v>
      </c>
      <c r="G862" s="91" t="s">
        <v>10609</v>
      </c>
      <c r="H862" s="91" t="s">
        <v>194</v>
      </c>
      <c r="I862" s="183">
        <v>6</v>
      </c>
      <c r="J862" s="91" t="s">
        <v>10525</v>
      </c>
      <c r="K862" s="26" t="s">
        <v>31</v>
      </c>
      <c r="L862" s="183">
        <v>6</v>
      </c>
      <c r="M862" s="218">
        <f t="shared" si="27"/>
        <v>780</v>
      </c>
      <c r="N862" s="27"/>
      <c r="O862" s="24" t="s">
        <v>32</v>
      </c>
    </row>
    <row r="863" s="1" customFormat="1" ht="18.75" spans="1:15">
      <c r="A863" s="216">
        <v>858</v>
      </c>
      <c r="B863" s="216" t="s">
        <v>23</v>
      </c>
      <c r="C863" s="216" t="s">
        <v>24</v>
      </c>
      <c r="D863" s="216" t="s">
        <v>25</v>
      </c>
      <c r="E863" s="216" t="s">
        <v>9845</v>
      </c>
      <c r="F863" s="91" t="s">
        <v>10525</v>
      </c>
      <c r="G863" s="91" t="s">
        <v>10610</v>
      </c>
      <c r="H863" s="91" t="s">
        <v>194</v>
      </c>
      <c r="I863" s="183">
        <v>3</v>
      </c>
      <c r="J863" s="91" t="s">
        <v>10525</v>
      </c>
      <c r="K863" s="26" t="s">
        <v>31</v>
      </c>
      <c r="L863" s="183">
        <v>3</v>
      </c>
      <c r="M863" s="218">
        <f t="shared" si="27"/>
        <v>390</v>
      </c>
      <c r="N863" s="27"/>
      <c r="O863" s="24" t="s">
        <v>32</v>
      </c>
    </row>
    <row r="864" s="1" customFormat="1" ht="18.75" spans="1:15">
      <c r="A864" s="216">
        <v>859</v>
      </c>
      <c r="B864" s="216" t="s">
        <v>23</v>
      </c>
      <c r="C864" s="216" t="s">
        <v>24</v>
      </c>
      <c r="D864" s="216" t="s">
        <v>25</v>
      </c>
      <c r="E864" s="216" t="s">
        <v>9845</v>
      </c>
      <c r="F864" s="91" t="s">
        <v>10525</v>
      </c>
      <c r="G864" s="91" t="s">
        <v>10611</v>
      </c>
      <c r="H864" s="91" t="s">
        <v>194</v>
      </c>
      <c r="I864" s="183">
        <v>2</v>
      </c>
      <c r="J864" s="91" t="s">
        <v>10525</v>
      </c>
      <c r="K864" s="26" t="s">
        <v>31</v>
      </c>
      <c r="L864" s="183">
        <v>2</v>
      </c>
      <c r="M864" s="218">
        <f t="shared" si="27"/>
        <v>260</v>
      </c>
      <c r="N864" s="27"/>
      <c r="O864" s="24" t="s">
        <v>32</v>
      </c>
    </row>
    <row r="865" s="1" customFormat="1" ht="18.75" spans="1:15">
      <c r="A865" s="216">
        <v>860</v>
      </c>
      <c r="B865" s="216" t="s">
        <v>23</v>
      </c>
      <c r="C865" s="216" t="s">
        <v>24</v>
      </c>
      <c r="D865" s="216" t="s">
        <v>25</v>
      </c>
      <c r="E865" s="216" t="s">
        <v>9845</v>
      </c>
      <c r="F865" s="91" t="s">
        <v>10525</v>
      </c>
      <c r="G865" s="91" t="s">
        <v>10612</v>
      </c>
      <c r="H865" s="91" t="s">
        <v>194</v>
      </c>
      <c r="I865" s="183">
        <v>3</v>
      </c>
      <c r="J865" s="91" t="s">
        <v>10525</v>
      </c>
      <c r="K865" s="26" t="s">
        <v>31</v>
      </c>
      <c r="L865" s="183">
        <v>3</v>
      </c>
      <c r="M865" s="218">
        <f t="shared" si="27"/>
        <v>390</v>
      </c>
      <c r="N865" s="27"/>
      <c r="O865" s="24" t="s">
        <v>32</v>
      </c>
    </row>
    <row r="866" s="1" customFormat="1" ht="18.75" spans="1:15">
      <c r="A866" s="216">
        <v>861</v>
      </c>
      <c r="B866" s="216" t="s">
        <v>23</v>
      </c>
      <c r="C866" s="216" t="s">
        <v>24</v>
      </c>
      <c r="D866" s="216" t="s">
        <v>25</v>
      </c>
      <c r="E866" s="216" t="s">
        <v>9845</v>
      </c>
      <c r="F866" s="91" t="s">
        <v>10525</v>
      </c>
      <c r="G866" s="91" t="s">
        <v>10613</v>
      </c>
      <c r="H866" s="91" t="s">
        <v>194</v>
      </c>
      <c r="I866" s="183">
        <v>5</v>
      </c>
      <c r="J866" s="91" t="s">
        <v>10525</v>
      </c>
      <c r="K866" s="26" t="s">
        <v>31</v>
      </c>
      <c r="L866" s="183">
        <v>5</v>
      </c>
      <c r="M866" s="218">
        <f t="shared" si="27"/>
        <v>650</v>
      </c>
      <c r="N866" s="27"/>
      <c r="O866" s="24" t="s">
        <v>32</v>
      </c>
    </row>
    <row r="867" s="1" customFormat="1" ht="18.75" spans="1:15">
      <c r="A867" s="216">
        <v>862</v>
      </c>
      <c r="B867" s="216" t="s">
        <v>23</v>
      </c>
      <c r="C867" s="216" t="s">
        <v>24</v>
      </c>
      <c r="D867" s="216" t="s">
        <v>25</v>
      </c>
      <c r="E867" s="216" t="s">
        <v>9845</v>
      </c>
      <c r="F867" s="91" t="s">
        <v>10525</v>
      </c>
      <c r="G867" s="91" t="s">
        <v>10614</v>
      </c>
      <c r="H867" s="91" t="s">
        <v>194</v>
      </c>
      <c r="I867" s="183">
        <v>6</v>
      </c>
      <c r="J867" s="91" t="s">
        <v>10525</v>
      </c>
      <c r="K867" s="26" t="s">
        <v>31</v>
      </c>
      <c r="L867" s="183">
        <v>6</v>
      </c>
      <c r="M867" s="218">
        <f t="shared" si="27"/>
        <v>780</v>
      </c>
      <c r="N867" s="27"/>
      <c r="O867" s="24" t="s">
        <v>32</v>
      </c>
    </row>
    <row r="868" s="1" customFormat="1" ht="18.75" spans="1:15">
      <c r="A868" s="216">
        <v>863</v>
      </c>
      <c r="B868" s="216" t="s">
        <v>23</v>
      </c>
      <c r="C868" s="216" t="s">
        <v>24</v>
      </c>
      <c r="D868" s="216" t="s">
        <v>25</v>
      </c>
      <c r="E868" s="216" t="s">
        <v>9845</v>
      </c>
      <c r="F868" s="91" t="s">
        <v>10525</v>
      </c>
      <c r="G868" s="91" t="s">
        <v>10615</v>
      </c>
      <c r="H868" s="91" t="s">
        <v>194</v>
      </c>
      <c r="I868" s="183">
        <v>4</v>
      </c>
      <c r="J868" s="91" t="s">
        <v>10525</v>
      </c>
      <c r="K868" s="26" t="s">
        <v>31</v>
      </c>
      <c r="L868" s="183">
        <v>4</v>
      </c>
      <c r="M868" s="218">
        <f t="shared" si="27"/>
        <v>520</v>
      </c>
      <c r="N868" s="27"/>
      <c r="O868" s="24" t="s">
        <v>32</v>
      </c>
    </row>
    <row r="869" s="1" customFormat="1" ht="18.75" spans="1:15">
      <c r="A869" s="216">
        <v>864</v>
      </c>
      <c r="B869" s="216" t="s">
        <v>23</v>
      </c>
      <c r="C869" s="216" t="s">
        <v>24</v>
      </c>
      <c r="D869" s="216" t="s">
        <v>25</v>
      </c>
      <c r="E869" s="216" t="s">
        <v>9845</v>
      </c>
      <c r="F869" s="91" t="s">
        <v>10525</v>
      </c>
      <c r="G869" s="91" t="s">
        <v>3145</v>
      </c>
      <c r="H869" s="91" t="s">
        <v>194</v>
      </c>
      <c r="I869" s="183">
        <v>3</v>
      </c>
      <c r="J869" s="91" t="s">
        <v>10525</v>
      </c>
      <c r="K869" s="26" t="s">
        <v>31</v>
      </c>
      <c r="L869" s="183">
        <v>3</v>
      </c>
      <c r="M869" s="218">
        <f t="shared" si="27"/>
        <v>390</v>
      </c>
      <c r="N869" s="27"/>
      <c r="O869" s="24" t="s">
        <v>32</v>
      </c>
    </row>
    <row r="870" s="1" customFormat="1" ht="18.75" spans="1:15">
      <c r="A870" s="216">
        <v>865</v>
      </c>
      <c r="B870" s="216" t="s">
        <v>23</v>
      </c>
      <c r="C870" s="216" t="s">
        <v>24</v>
      </c>
      <c r="D870" s="216" t="s">
        <v>25</v>
      </c>
      <c r="E870" s="216" t="s">
        <v>9845</v>
      </c>
      <c r="F870" s="91" t="s">
        <v>10525</v>
      </c>
      <c r="G870" s="91" t="s">
        <v>10616</v>
      </c>
      <c r="H870" s="91" t="s">
        <v>194</v>
      </c>
      <c r="I870" s="183">
        <v>4</v>
      </c>
      <c r="J870" s="91" t="s">
        <v>10525</v>
      </c>
      <c r="K870" s="26" t="s">
        <v>31</v>
      </c>
      <c r="L870" s="183">
        <v>4</v>
      </c>
      <c r="M870" s="218">
        <f t="shared" si="27"/>
        <v>520</v>
      </c>
      <c r="N870" s="27"/>
      <c r="O870" s="24" t="s">
        <v>32</v>
      </c>
    </row>
    <row r="871" s="1" customFormat="1" ht="18.75" spans="1:15">
      <c r="A871" s="216">
        <v>866</v>
      </c>
      <c r="B871" s="216" t="s">
        <v>23</v>
      </c>
      <c r="C871" s="216" t="s">
        <v>24</v>
      </c>
      <c r="D871" s="216" t="s">
        <v>25</v>
      </c>
      <c r="E871" s="216" t="s">
        <v>9845</v>
      </c>
      <c r="F871" s="91" t="s">
        <v>10525</v>
      </c>
      <c r="G871" s="91" t="s">
        <v>10617</v>
      </c>
      <c r="H871" s="91" t="s">
        <v>194</v>
      </c>
      <c r="I871" s="183">
        <v>3</v>
      </c>
      <c r="J871" s="91" t="s">
        <v>10525</v>
      </c>
      <c r="K871" s="26" t="s">
        <v>31</v>
      </c>
      <c r="L871" s="183">
        <v>3</v>
      </c>
      <c r="M871" s="218">
        <f t="shared" si="27"/>
        <v>390</v>
      </c>
      <c r="N871" s="27"/>
      <c r="O871" s="24" t="s">
        <v>32</v>
      </c>
    </row>
    <row r="872" s="1" customFormat="1" ht="18.75" spans="1:15">
      <c r="A872" s="216">
        <v>867</v>
      </c>
      <c r="B872" s="216" t="s">
        <v>23</v>
      </c>
      <c r="C872" s="216" t="s">
        <v>24</v>
      </c>
      <c r="D872" s="216" t="s">
        <v>25</v>
      </c>
      <c r="E872" s="216" t="s">
        <v>9845</v>
      </c>
      <c r="F872" s="91" t="s">
        <v>10525</v>
      </c>
      <c r="G872" s="91" t="s">
        <v>3870</v>
      </c>
      <c r="H872" s="91" t="s">
        <v>194</v>
      </c>
      <c r="I872" s="183">
        <v>3</v>
      </c>
      <c r="J872" s="91" t="s">
        <v>10525</v>
      </c>
      <c r="K872" s="26" t="s">
        <v>31</v>
      </c>
      <c r="L872" s="183">
        <v>3</v>
      </c>
      <c r="M872" s="218">
        <f t="shared" si="27"/>
        <v>390</v>
      </c>
      <c r="N872" s="27"/>
      <c r="O872" s="24" t="s">
        <v>32</v>
      </c>
    </row>
    <row r="873" s="1" customFormat="1" ht="18.75" spans="1:15">
      <c r="A873" s="216">
        <v>868</v>
      </c>
      <c r="B873" s="216" t="s">
        <v>23</v>
      </c>
      <c r="C873" s="216" t="s">
        <v>24</v>
      </c>
      <c r="D873" s="216" t="s">
        <v>25</v>
      </c>
      <c r="E873" s="216" t="s">
        <v>9845</v>
      </c>
      <c r="F873" s="91" t="s">
        <v>10525</v>
      </c>
      <c r="G873" s="91" t="s">
        <v>10618</v>
      </c>
      <c r="H873" s="91" t="s">
        <v>194</v>
      </c>
      <c r="I873" s="183">
        <v>6</v>
      </c>
      <c r="J873" s="91" t="s">
        <v>10525</v>
      </c>
      <c r="K873" s="26" t="s">
        <v>31</v>
      </c>
      <c r="L873" s="183">
        <v>6</v>
      </c>
      <c r="M873" s="218">
        <f t="shared" si="27"/>
        <v>780</v>
      </c>
      <c r="N873" s="27"/>
      <c r="O873" s="24" t="s">
        <v>32</v>
      </c>
    </row>
    <row r="874" s="1" customFormat="1" ht="18.75" spans="1:15">
      <c r="A874" s="216">
        <v>869</v>
      </c>
      <c r="B874" s="216" t="s">
        <v>23</v>
      </c>
      <c r="C874" s="216" t="s">
        <v>24</v>
      </c>
      <c r="D874" s="216" t="s">
        <v>25</v>
      </c>
      <c r="E874" s="216" t="s">
        <v>9845</v>
      </c>
      <c r="F874" s="91" t="s">
        <v>10525</v>
      </c>
      <c r="G874" s="91" t="s">
        <v>10619</v>
      </c>
      <c r="H874" s="91" t="s">
        <v>194</v>
      </c>
      <c r="I874" s="183">
        <v>4</v>
      </c>
      <c r="J874" s="91" t="s">
        <v>10525</v>
      </c>
      <c r="K874" s="26" t="s">
        <v>31</v>
      </c>
      <c r="L874" s="183">
        <v>4</v>
      </c>
      <c r="M874" s="218">
        <f t="shared" si="27"/>
        <v>520</v>
      </c>
      <c r="N874" s="27"/>
      <c r="O874" s="24" t="s">
        <v>32</v>
      </c>
    </row>
    <row r="875" s="1" customFormat="1" ht="18.75" spans="1:15">
      <c r="A875" s="216">
        <v>870</v>
      </c>
      <c r="B875" s="216" t="s">
        <v>23</v>
      </c>
      <c r="C875" s="216" t="s">
        <v>24</v>
      </c>
      <c r="D875" s="216" t="s">
        <v>25</v>
      </c>
      <c r="E875" s="216" t="s">
        <v>9845</v>
      </c>
      <c r="F875" s="91" t="s">
        <v>10525</v>
      </c>
      <c r="G875" s="91" t="s">
        <v>10620</v>
      </c>
      <c r="H875" s="91" t="s">
        <v>194</v>
      </c>
      <c r="I875" s="183">
        <v>4</v>
      </c>
      <c r="J875" s="91" t="s">
        <v>10525</v>
      </c>
      <c r="K875" s="26" t="s">
        <v>31</v>
      </c>
      <c r="L875" s="183">
        <v>4</v>
      </c>
      <c r="M875" s="218">
        <f t="shared" si="27"/>
        <v>520</v>
      </c>
      <c r="N875" s="27"/>
      <c r="O875" s="24" t="s">
        <v>32</v>
      </c>
    </row>
    <row r="876" s="1" customFormat="1" ht="18.75" spans="1:15">
      <c r="A876" s="216">
        <v>871</v>
      </c>
      <c r="B876" s="216" t="s">
        <v>23</v>
      </c>
      <c r="C876" s="216" t="s">
        <v>24</v>
      </c>
      <c r="D876" s="216" t="s">
        <v>25</v>
      </c>
      <c r="E876" s="216" t="s">
        <v>9845</v>
      </c>
      <c r="F876" s="91" t="s">
        <v>10525</v>
      </c>
      <c r="G876" s="91" t="s">
        <v>10621</v>
      </c>
      <c r="H876" s="91" t="s">
        <v>194</v>
      </c>
      <c r="I876" s="183">
        <v>5</v>
      </c>
      <c r="J876" s="91" t="s">
        <v>10525</v>
      </c>
      <c r="K876" s="26" t="s">
        <v>31</v>
      </c>
      <c r="L876" s="183">
        <v>5</v>
      </c>
      <c r="M876" s="218">
        <f t="shared" ref="M876:M907" si="28">L876*130</f>
        <v>650</v>
      </c>
      <c r="N876" s="27"/>
      <c r="O876" s="24" t="s">
        <v>32</v>
      </c>
    </row>
    <row r="877" s="1" customFormat="1" ht="18.75" spans="1:15">
      <c r="A877" s="216">
        <v>872</v>
      </c>
      <c r="B877" s="216" t="s">
        <v>23</v>
      </c>
      <c r="C877" s="216" t="s">
        <v>24</v>
      </c>
      <c r="D877" s="216" t="s">
        <v>25</v>
      </c>
      <c r="E877" s="216" t="s">
        <v>9845</v>
      </c>
      <c r="F877" s="91" t="s">
        <v>10525</v>
      </c>
      <c r="G877" s="91" t="s">
        <v>10622</v>
      </c>
      <c r="H877" s="91" t="s">
        <v>194</v>
      </c>
      <c r="I877" s="183">
        <v>5</v>
      </c>
      <c r="J877" s="91" t="s">
        <v>10525</v>
      </c>
      <c r="K877" s="26" t="s">
        <v>31</v>
      </c>
      <c r="L877" s="183">
        <v>5</v>
      </c>
      <c r="M877" s="218">
        <f t="shared" si="28"/>
        <v>650</v>
      </c>
      <c r="N877" s="27"/>
      <c r="O877" s="24" t="s">
        <v>32</v>
      </c>
    </row>
    <row r="878" s="1" customFormat="1" ht="18.75" spans="1:15">
      <c r="A878" s="216">
        <v>873</v>
      </c>
      <c r="B878" s="216" t="s">
        <v>23</v>
      </c>
      <c r="C878" s="216" t="s">
        <v>24</v>
      </c>
      <c r="D878" s="216" t="s">
        <v>25</v>
      </c>
      <c r="E878" s="216" t="s">
        <v>9845</v>
      </c>
      <c r="F878" s="91" t="s">
        <v>10525</v>
      </c>
      <c r="G878" s="91" t="s">
        <v>10623</v>
      </c>
      <c r="H878" s="91" t="s">
        <v>194</v>
      </c>
      <c r="I878" s="183">
        <v>7</v>
      </c>
      <c r="J878" s="91" t="s">
        <v>10525</v>
      </c>
      <c r="K878" s="26" t="s">
        <v>31</v>
      </c>
      <c r="L878" s="183">
        <v>7</v>
      </c>
      <c r="M878" s="218">
        <f t="shared" si="28"/>
        <v>910</v>
      </c>
      <c r="N878" s="27"/>
      <c r="O878" s="24" t="s">
        <v>32</v>
      </c>
    </row>
    <row r="879" s="1" customFormat="1" ht="18.75" spans="1:15">
      <c r="A879" s="216">
        <v>874</v>
      </c>
      <c r="B879" s="216" t="s">
        <v>23</v>
      </c>
      <c r="C879" s="216" t="s">
        <v>24</v>
      </c>
      <c r="D879" s="216" t="s">
        <v>25</v>
      </c>
      <c r="E879" s="216" t="s">
        <v>9845</v>
      </c>
      <c r="F879" s="91" t="s">
        <v>10525</v>
      </c>
      <c r="G879" s="91" t="s">
        <v>10624</v>
      </c>
      <c r="H879" s="91" t="s">
        <v>194</v>
      </c>
      <c r="I879" s="183">
        <v>5</v>
      </c>
      <c r="J879" s="91" t="s">
        <v>10525</v>
      </c>
      <c r="K879" s="26" t="s">
        <v>31</v>
      </c>
      <c r="L879" s="183">
        <v>5</v>
      </c>
      <c r="M879" s="218">
        <f t="shared" si="28"/>
        <v>650</v>
      </c>
      <c r="N879" s="27"/>
      <c r="O879" s="24" t="s">
        <v>32</v>
      </c>
    </row>
    <row r="880" s="1" customFormat="1" ht="18.75" spans="1:15">
      <c r="A880" s="216">
        <v>875</v>
      </c>
      <c r="B880" s="216" t="s">
        <v>23</v>
      </c>
      <c r="C880" s="216" t="s">
        <v>24</v>
      </c>
      <c r="D880" s="216" t="s">
        <v>25</v>
      </c>
      <c r="E880" s="216" t="s">
        <v>9845</v>
      </c>
      <c r="F880" s="91" t="s">
        <v>10525</v>
      </c>
      <c r="G880" s="91" t="s">
        <v>10625</v>
      </c>
      <c r="H880" s="91" t="s">
        <v>194</v>
      </c>
      <c r="I880" s="183">
        <v>3</v>
      </c>
      <c r="J880" s="91" t="s">
        <v>10525</v>
      </c>
      <c r="K880" s="26" t="s">
        <v>31</v>
      </c>
      <c r="L880" s="183">
        <v>3</v>
      </c>
      <c r="M880" s="218">
        <f t="shared" si="28"/>
        <v>390</v>
      </c>
      <c r="N880" s="27"/>
      <c r="O880" s="24" t="s">
        <v>32</v>
      </c>
    </row>
    <row r="881" s="1" customFormat="1" ht="18.75" spans="1:15">
      <c r="A881" s="216">
        <v>876</v>
      </c>
      <c r="B881" s="216" t="s">
        <v>23</v>
      </c>
      <c r="C881" s="216" t="s">
        <v>24</v>
      </c>
      <c r="D881" s="216" t="s">
        <v>25</v>
      </c>
      <c r="E881" s="216" t="s">
        <v>9845</v>
      </c>
      <c r="F881" s="91" t="s">
        <v>10525</v>
      </c>
      <c r="G881" s="91" t="s">
        <v>10626</v>
      </c>
      <c r="H881" s="91" t="s">
        <v>194</v>
      </c>
      <c r="I881" s="183">
        <v>3</v>
      </c>
      <c r="J881" s="91" t="s">
        <v>10525</v>
      </c>
      <c r="K881" s="26" t="s">
        <v>31</v>
      </c>
      <c r="L881" s="183">
        <v>3</v>
      </c>
      <c r="M881" s="218">
        <f t="shared" si="28"/>
        <v>390</v>
      </c>
      <c r="N881" s="27"/>
      <c r="O881" s="24" t="s">
        <v>32</v>
      </c>
    </row>
    <row r="882" s="1" customFormat="1" ht="18.75" spans="1:15">
      <c r="A882" s="216">
        <v>877</v>
      </c>
      <c r="B882" s="216" t="s">
        <v>23</v>
      </c>
      <c r="C882" s="216" t="s">
        <v>24</v>
      </c>
      <c r="D882" s="216" t="s">
        <v>25</v>
      </c>
      <c r="E882" s="216" t="s">
        <v>9845</v>
      </c>
      <c r="F882" s="91" t="s">
        <v>10525</v>
      </c>
      <c r="G882" s="91" t="s">
        <v>10627</v>
      </c>
      <c r="H882" s="91" t="s">
        <v>194</v>
      </c>
      <c r="I882" s="183">
        <v>4</v>
      </c>
      <c r="J882" s="91" t="s">
        <v>10525</v>
      </c>
      <c r="K882" s="26" t="s">
        <v>31</v>
      </c>
      <c r="L882" s="183">
        <v>4</v>
      </c>
      <c r="M882" s="218">
        <f t="shared" si="28"/>
        <v>520</v>
      </c>
      <c r="N882" s="27"/>
      <c r="O882" s="24" t="s">
        <v>32</v>
      </c>
    </row>
    <row r="883" s="1" customFormat="1" ht="18.75" spans="1:15">
      <c r="A883" s="216">
        <v>878</v>
      </c>
      <c r="B883" s="216" t="s">
        <v>23</v>
      </c>
      <c r="C883" s="216" t="s">
        <v>24</v>
      </c>
      <c r="D883" s="216" t="s">
        <v>25</v>
      </c>
      <c r="E883" s="216" t="s">
        <v>9845</v>
      </c>
      <c r="F883" s="91" t="s">
        <v>10525</v>
      </c>
      <c r="G883" s="91" t="s">
        <v>10628</v>
      </c>
      <c r="H883" s="91" t="s">
        <v>194</v>
      </c>
      <c r="I883" s="183">
        <v>4</v>
      </c>
      <c r="J883" s="91" t="s">
        <v>10525</v>
      </c>
      <c r="K883" s="26" t="s">
        <v>31</v>
      </c>
      <c r="L883" s="183">
        <v>4</v>
      </c>
      <c r="M883" s="218">
        <f t="shared" si="28"/>
        <v>520</v>
      </c>
      <c r="N883" s="27"/>
      <c r="O883" s="24" t="s">
        <v>32</v>
      </c>
    </row>
    <row r="884" s="1" customFormat="1" ht="18.75" spans="1:15">
      <c r="A884" s="216">
        <v>879</v>
      </c>
      <c r="B884" s="216" t="s">
        <v>23</v>
      </c>
      <c r="C884" s="216" t="s">
        <v>24</v>
      </c>
      <c r="D884" s="216" t="s">
        <v>25</v>
      </c>
      <c r="E884" s="216" t="s">
        <v>9845</v>
      </c>
      <c r="F884" s="91" t="s">
        <v>10525</v>
      </c>
      <c r="G884" s="91" t="s">
        <v>10629</v>
      </c>
      <c r="H884" s="91" t="s">
        <v>194</v>
      </c>
      <c r="I884" s="183">
        <v>4</v>
      </c>
      <c r="J884" s="91" t="s">
        <v>10525</v>
      </c>
      <c r="K884" s="26" t="s">
        <v>31</v>
      </c>
      <c r="L884" s="183">
        <v>4</v>
      </c>
      <c r="M884" s="218">
        <f t="shared" si="28"/>
        <v>520</v>
      </c>
      <c r="N884" s="27"/>
      <c r="O884" s="24" t="s">
        <v>32</v>
      </c>
    </row>
    <row r="885" s="1" customFormat="1" ht="18.75" spans="1:15">
      <c r="A885" s="216">
        <v>880</v>
      </c>
      <c r="B885" s="216" t="s">
        <v>23</v>
      </c>
      <c r="C885" s="216" t="s">
        <v>24</v>
      </c>
      <c r="D885" s="216" t="s">
        <v>25</v>
      </c>
      <c r="E885" s="216" t="s">
        <v>9845</v>
      </c>
      <c r="F885" s="91" t="s">
        <v>10525</v>
      </c>
      <c r="G885" s="91" t="s">
        <v>7722</v>
      </c>
      <c r="H885" s="91" t="s">
        <v>194</v>
      </c>
      <c r="I885" s="183">
        <v>3</v>
      </c>
      <c r="J885" s="91" t="s">
        <v>10525</v>
      </c>
      <c r="K885" s="26" t="s">
        <v>31</v>
      </c>
      <c r="L885" s="183">
        <v>3</v>
      </c>
      <c r="M885" s="218">
        <f t="shared" si="28"/>
        <v>390</v>
      </c>
      <c r="N885" s="27"/>
      <c r="O885" s="24" t="s">
        <v>32</v>
      </c>
    </row>
    <row r="886" s="1" customFormat="1" ht="18.75" spans="1:15">
      <c r="A886" s="216">
        <v>881</v>
      </c>
      <c r="B886" s="216" t="s">
        <v>23</v>
      </c>
      <c r="C886" s="216" t="s">
        <v>24</v>
      </c>
      <c r="D886" s="216" t="s">
        <v>25</v>
      </c>
      <c r="E886" s="216" t="s">
        <v>9845</v>
      </c>
      <c r="F886" s="91" t="s">
        <v>10525</v>
      </c>
      <c r="G886" s="91" t="s">
        <v>10630</v>
      </c>
      <c r="H886" s="91" t="s">
        <v>194</v>
      </c>
      <c r="I886" s="183">
        <v>6</v>
      </c>
      <c r="J886" s="91" t="s">
        <v>10525</v>
      </c>
      <c r="K886" s="26" t="s">
        <v>31</v>
      </c>
      <c r="L886" s="183">
        <v>6</v>
      </c>
      <c r="M886" s="218">
        <f t="shared" si="28"/>
        <v>780</v>
      </c>
      <c r="N886" s="27"/>
      <c r="O886" s="24" t="s">
        <v>32</v>
      </c>
    </row>
    <row r="887" s="1" customFormat="1" ht="18.75" spans="1:15">
      <c r="A887" s="216">
        <v>882</v>
      </c>
      <c r="B887" s="216" t="s">
        <v>23</v>
      </c>
      <c r="C887" s="216" t="s">
        <v>24</v>
      </c>
      <c r="D887" s="216" t="s">
        <v>25</v>
      </c>
      <c r="E887" s="216" t="s">
        <v>9845</v>
      </c>
      <c r="F887" s="91" t="s">
        <v>10525</v>
      </c>
      <c r="G887" s="91" t="s">
        <v>9933</v>
      </c>
      <c r="H887" s="91" t="s">
        <v>194</v>
      </c>
      <c r="I887" s="183">
        <v>4</v>
      </c>
      <c r="J887" s="91" t="s">
        <v>10525</v>
      </c>
      <c r="K887" s="26" t="s">
        <v>31</v>
      </c>
      <c r="L887" s="183">
        <v>4</v>
      </c>
      <c r="M887" s="218">
        <f t="shared" si="28"/>
        <v>520</v>
      </c>
      <c r="N887" s="27"/>
      <c r="O887" s="24" t="s">
        <v>32</v>
      </c>
    </row>
    <row r="888" s="1" customFormat="1" ht="18.75" spans="1:15">
      <c r="A888" s="216">
        <v>883</v>
      </c>
      <c r="B888" s="216" t="s">
        <v>23</v>
      </c>
      <c r="C888" s="216" t="s">
        <v>24</v>
      </c>
      <c r="D888" s="216" t="s">
        <v>25</v>
      </c>
      <c r="E888" s="216" t="s">
        <v>9845</v>
      </c>
      <c r="F888" s="91" t="s">
        <v>10525</v>
      </c>
      <c r="G888" s="91" t="s">
        <v>10631</v>
      </c>
      <c r="H888" s="91" t="s">
        <v>194</v>
      </c>
      <c r="I888" s="183">
        <v>2</v>
      </c>
      <c r="J888" s="91" t="s">
        <v>10525</v>
      </c>
      <c r="K888" s="26" t="s">
        <v>31</v>
      </c>
      <c r="L888" s="183">
        <v>2</v>
      </c>
      <c r="M888" s="218">
        <f t="shared" si="28"/>
        <v>260</v>
      </c>
      <c r="N888" s="27"/>
      <c r="O888" s="24" t="s">
        <v>32</v>
      </c>
    </row>
    <row r="889" s="1" customFormat="1" ht="18.75" spans="1:15">
      <c r="A889" s="216">
        <v>884</v>
      </c>
      <c r="B889" s="216" t="s">
        <v>23</v>
      </c>
      <c r="C889" s="216" t="s">
        <v>24</v>
      </c>
      <c r="D889" s="216" t="s">
        <v>25</v>
      </c>
      <c r="E889" s="216" t="s">
        <v>9845</v>
      </c>
      <c r="F889" s="91" t="s">
        <v>10525</v>
      </c>
      <c r="G889" s="91" t="s">
        <v>10632</v>
      </c>
      <c r="H889" s="91" t="s">
        <v>194</v>
      </c>
      <c r="I889" s="183">
        <v>3</v>
      </c>
      <c r="J889" s="91" t="s">
        <v>10525</v>
      </c>
      <c r="K889" s="26" t="s">
        <v>31</v>
      </c>
      <c r="L889" s="183">
        <v>3</v>
      </c>
      <c r="M889" s="218">
        <f t="shared" si="28"/>
        <v>390</v>
      </c>
      <c r="N889" s="27"/>
      <c r="O889" s="24" t="s">
        <v>32</v>
      </c>
    </row>
    <row r="890" s="1" customFormat="1" ht="18.75" spans="1:15">
      <c r="A890" s="216">
        <v>885</v>
      </c>
      <c r="B890" s="216" t="s">
        <v>23</v>
      </c>
      <c r="C890" s="216" t="s">
        <v>24</v>
      </c>
      <c r="D890" s="216" t="s">
        <v>25</v>
      </c>
      <c r="E890" s="216" t="s">
        <v>9845</v>
      </c>
      <c r="F890" s="91" t="s">
        <v>10525</v>
      </c>
      <c r="G890" s="91" t="s">
        <v>10633</v>
      </c>
      <c r="H890" s="91" t="s">
        <v>194</v>
      </c>
      <c r="I890" s="183">
        <v>5</v>
      </c>
      <c r="J890" s="91" t="s">
        <v>10525</v>
      </c>
      <c r="K890" s="26" t="s">
        <v>31</v>
      </c>
      <c r="L890" s="183">
        <v>5</v>
      </c>
      <c r="M890" s="218">
        <f t="shared" si="28"/>
        <v>650</v>
      </c>
      <c r="N890" s="27"/>
      <c r="O890" s="24" t="s">
        <v>32</v>
      </c>
    </row>
    <row r="891" s="1" customFormat="1" ht="18.75" spans="1:15">
      <c r="A891" s="216">
        <v>886</v>
      </c>
      <c r="B891" s="216" t="s">
        <v>23</v>
      </c>
      <c r="C891" s="216" t="s">
        <v>24</v>
      </c>
      <c r="D891" s="216" t="s">
        <v>25</v>
      </c>
      <c r="E891" s="216" t="s">
        <v>9845</v>
      </c>
      <c r="F891" s="91" t="s">
        <v>10525</v>
      </c>
      <c r="G891" s="91" t="s">
        <v>10634</v>
      </c>
      <c r="H891" s="91" t="s">
        <v>194</v>
      </c>
      <c r="I891" s="183">
        <v>2</v>
      </c>
      <c r="J891" s="91" t="s">
        <v>10525</v>
      </c>
      <c r="K891" s="26" t="s">
        <v>31</v>
      </c>
      <c r="L891" s="183">
        <v>2</v>
      </c>
      <c r="M891" s="218">
        <f t="shared" si="28"/>
        <v>260</v>
      </c>
      <c r="N891" s="27"/>
      <c r="O891" s="24" t="s">
        <v>32</v>
      </c>
    </row>
    <row r="892" s="1" customFormat="1" ht="18.75" spans="1:15">
      <c r="A892" s="216">
        <v>887</v>
      </c>
      <c r="B892" s="216" t="s">
        <v>23</v>
      </c>
      <c r="C892" s="216" t="s">
        <v>24</v>
      </c>
      <c r="D892" s="216" t="s">
        <v>25</v>
      </c>
      <c r="E892" s="216" t="s">
        <v>9845</v>
      </c>
      <c r="F892" s="91" t="s">
        <v>10525</v>
      </c>
      <c r="G892" s="91" t="s">
        <v>7857</v>
      </c>
      <c r="H892" s="91" t="s">
        <v>194</v>
      </c>
      <c r="I892" s="183">
        <v>4</v>
      </c>
      <c r="J892" s="91" t="s">
        <v>10525</v>
      </c>
      <c r="K892" s="26" t="s">
        <v>31</v>
      </c>
      <c r="L892" s="183">
        <v>4</v>
      </c>
      <c r="M892" s="218">
        <f t="shared" si="28"/>
        <v>520</v>
      </c>
      <c r="N892" s="27"/>
      <c r="O892" s="24" t="s">
        <v>32</v>
      </c>
    </row>
    <row r="893" s="1" customFormat="1" ht="18.75" spans="1:15">
      <c r="A893" s="216">
        <v>888</v>
      </c>
      <c r="B893" s="216" t="s">
        <v>23</v>
      </c>
      <c r="C893" s="216" t="s">
        <v>24</v>
      </c>
      <c r="D893" s="216" t="s">
        <v>25</v>
      </c>
      <c r="E893" s="216" t="s">
        <v>9845</v>
      </c>
      <c r="F893" s="91" t="s">
        <v>10525</v>
      </c>
      <c r="G893" s="91" t="s">
        <v>2967</v>
      </c>
      <c r="H893" s="91" t="s">
        <v>194</v>
      </c>
      <c r="I893" s="183">
        <v>1</v>
      </c>
      <c r="J893" s="91" t="s">
        <v>10525</v>
      </c>
      <c r="K893" s="26" t="s">
        <v>31</v>
      </c>
      <c r="L893" s="183">
        <v>1</v>
      </c>
      <c r="M893" s="218">
        <f t="shared" si="28"/>
        <v>130</v>
      </c>
      <c r="N893" s="27"/>
      <c r="O893" s="24" t="s">
        <v>32</v>
      </c>
    </row>
    <row r="894" s="1" customFormat="1" ht="18.75" spans="1:15">
      <c r="A894" s="216">
        <v>889</v>
      </c>
      <c r="B894" s="216" t="s">
        <v>23</v>
      </c>
      <c r="C894" s="216" t="s">
        <v>24</v>
      </c>
      <c r="D894" s="216" t="s">
        <v>25</v>
      </c>
      <c r="E894" s="216" t="s">
        <v>9845</v>
      </c>
      <c r="F894" s="91" t="s">
        <v>10525</v>
      </c>
      <c r="G894" s="91" t="s">
        <v>10635</v>
      </c>
      <c r="H894" s="91" t="s">
        <v>194</v>
      </c>
      <c r="I894" s="183">
        <v>4</v>
      </c>
      <c r="J894" s="91" t="s">
        <v>10525</v>
      </c>
      <c r="K894" s="26" t="s">
        <v>31</v>
      </c>
      <c r="L894" s="183">
        <v>4</v>
      </c>
      <c r="M894" s="218">
        <f t="shared" si="28"/>
        <v>520</v>
      </c>
      <c r="N894" s="27"/>
      <c r="O894" s="24" t="s">
        <v>32</v>
      </c>
    </row>
    <row r="895" s="1" customFormat="1" ht="18.75" spans="1:15">
      <c r="A895" s="216">
        <v>890</v>
      </c>
      <c r="B895" s="216" t="s">
        <v>23</v>
      </c>
      <c r="C895" s="216" t="s">
        <v>24</v>
      </c>
      <c r="D895" s="216" t="s">
        <v>25</v>
      </c>
      <c r="E895" s="216" t="s">
        <v>9845</v>
      </c>
      <c r="F895" s="91" t="s">
        <v>10525</v>
      </c>
      <c r="G895" s="91" t="s">
        <v>10636</v>
      </c>
      <c r="H895" s="91" t="s">
        <v>194</v>
      </c>
      <c r="I895" s="183">
        <v>5</v>
      </c>
      <c r="J895" s="91" t="s">
        <v>10525</v>
      </c>
      <c r="K895" s="26" t="s">
        <v>31</v>
      </c>
      <c r="L895" s="183">
        <v>5</v>
      </c>
      <c r="M895" s="218">
        <f t="shared" si="28"/>
        <v>650</v>
      </c>
      <c r="N895" s="27"/>
      <c r="O895" s="24" t="s">
        <v>32</v>
      </c>
    </row>
    <row r="896" s="1" customFormat="1" ht="18.75" spans="1:15">
      <c r="A896" s="216">
        <v>891</v>
      </c>
      <c r="B896" s="216" t="s">
        <v>23</v>
      </c>
      <c r="C896" s="216" t="s">
        <v>24</v>
      </c>
      <c r="D896" s="216" t="s">
        <v>25</v>
      </c>
      <c r="E896" s="216" t="s">
        <v>9845</v>
      </c>
      <c r="F896" s="91" t="s">
        <v>10525</v>
      </c>
      <c r="G896" s="91" t="s">
        <v>10637</v>
      </c>
      <c r="H896" s="91" t="s">
        <v>194</v>
      </c>
      <c r="I896" s="183">
        <v>4</v>
      </c>
      <c r="J896" s="91" t="s">
        <v>10525</v>
      </c>
      <c r="K896" s="26" t="s">
        <v>31</v>
      </c>
      <c r="L896" s="183">
        <v>4</v>
      </c>
      <c r="M896" s="218">
        <f t="shared" si="28"/>
        <v>520</v>
      </c>
      <c r="N896" s="27"/>
      <c r="O896" s="24" t="s">
        <v>32</v>
      </c>
    </row>
    <row r="897" s="1" customFormat="1" ht="18.75" spans="1:15">
      <c r="A897" s="216">
        <v>892</v>
      </c>
      <c r="B897" s="216" t="s">
        <v>23</v>
      </c>
      <c r="C897" s="216" t="s">
        <v>24</v>
      </c>
      <c r="D897" s="216" t="s">
        <v>25</v>
      </c>
      <c r="E897" s="216" t="s">
        <v>9845</v>
      </c>
      <c r="F897" s="91" t="s">
        <v>10525</v>
      </c>
      <c r="G897" s="91" t="s">
        <v>10638</v>
      </c>
      <c r="H897" s="91" t="s">
        <v>194</v>
      </c>
      <c r="I897" s="183">
        <v>6</v>
      </c>
      <c r="J897" s="91" t="s">
        <v>10525</v>
      </c>
      <c r="K897" s="26" t="s">
        <v>31</v>
      </c>
      <c r="L897" s="183">
        <v>6</v>
      </c>
      <c r="M897" s="218">
        <f t="shared" si="28"/>
        <v>780</v>
      </c>
      <c r="N897" s="27"/>
      <c r="O897" s="24" t="s">
        <v>32</v>
      </c>
    </row>
    <row r="898" s="1" customFormat="1" ht="18.75" spans="1:15">
      <c r="A898" s="216">
        <v>893</v>
      </c>
      <c r="B898" s="216" t="s">
        <v>23</v>
      </c>
      <c r="C898" s="216" t="s">
        <v>24</v>
      </c>
      <c r="D898" s="216" t="s">
        <v>25</v>
      </c>
      <c r="E898" s="216" t="s">
        <v>9845</v>
      </c>
      <c r="F898" s="91" t="s">
        <v>10525</v>
      </c>
      <c r="G898" s="91" t="s">
        <v>10639</v>
      </c>
      <c r="H898" s="91" t="s">
        <v>194</v>
      </c>
      <c r="I898" s="183">
        <v>3</v>
      </c>
      <c r="J898" s="91" t="s">
        <v>10525</v>
      </c>
      <c r="K898" s="26" t="s">
        <v>31</v>
      </c>
      <c r="L898" s="183">
        <v>3</v>
      </c>
      <c r="M898" s="218">
        <f t="shared" si="28"/>
        <v>390</v>
      </c>
      <c r="N898" s="27"/>
      <c r="O898" s="24" t="s">
        <v>32</v>
      </c>
    </row>
    <row r="899" s="1" customFormat="1" ht="18.75" spans="1:15">
      <c r="A899" s="216">
        <v>894</v>
      </c>
      <c r="B899" s="216" t="s">
        <v>23</v>
      </c>
      <c r="C899" s="216" t="s">
        <v>24</v>
      </c>
      <c r="D899" s="216" t="s">
        <v>25</v>
      </c>
      <c r="E899" s="216" t="s">
        <v>9845</v>
      </c>
      <c r="F899" s="91" t="s">
        <v>10525</v>
      </c>
      <c r="G899" s="91" t="s">
        <v>10640</v>
      </c>
      <c r="H899" s="91" t="s">
        <v>194</v>
      </c>
      <c r="I899" s="183">
        <v>3</v>
      </c>
      <c r="J899" s="91" t="s">
        <v>10525</v>
      </c>
      <c r="K899" s="26" t="s">
        <v>31</v>
      </c>
      <c r="L899" s="183">
        <v>3</v>
      </c>
      <c r="M899" s="218">
        <f t="shared" si="28"/>
        <v>390</v>
      </c>
      <c r="N899" s="27"/>
      <c r="O899" s="24" t="s">
        <v>32</v>
      </c>
    </row>
    <row r="900" s="1" customFormat="1" ht="18.75" spans="1:15">
      <c r="A900" s="216">
        <v>895</v>
      </c>
      <c r="B900" s="216" t="s">
        <v>23</v>
      </c>
      <c r="C900" s="216" t="s">
        <v>24</v>
      </c>
      <c r="D900" s="216" t="s">
        <v>25</v>
      </c>
      <c r="E900" s="216" t="s">
        <v>9845</v>
      </c>
      <c r="F900" s="91" t="s">
        <v>10525</v>
      </c>
      <c r="G900" s="91" t="s">
        <v>10641</v>
      </c>
      <c r="H900" s="91" t="s">
        <v>194</v>
      </c>
      <c r="I900" s="183">
        <v>2</v>
      </c>
      <c r="J900" s="91" t="s">
        <v>10525</v>
      </c>
      <c r="K900" s="26" t="s">
        <v>31</v>
      </c>
      <c r="L900" s="183">
        <v>2</v>
      </c>
      <c r="M900" s="218">
        <f t="shared" si="28"/>
        <v>260</v>
      </c>
      <c r="N900" s="27"/>
      <c r="O900" s="24" t="s">
        <v>32</v>
      </c>
    </row>
    <row r="901" s="1" customFormat="1" ht="18.75" spans="1:15">
      <c r="A901" s="216">
        <v>896</v>
      </c>
      <c r="B901" s="216" t="s">
        <v>23</v>
      </c>
      <c r="C901" s="216" t="s">
        <v>24</v>
      </c>
      <c r="D901" s="216" t="s">
        <v>25</v>
      </c>
      <c r="E901" s="216" t="s">
        <v>9845</v>
      </c>
      <c r="F901" s="91" t="s">
        <v>10525</v>
      </c>
      <c r="G901" s="91" t="s">
        <v>10642</v>
      </c>
      <c r="H901" s="91" t="s">
        <v>194</v>
      </c>
      <c r="I901" s="183">
        <v>4</v>
      </c>
      <c r="J901" s="91" t="s">
        <v>10525</v>
      </c>
      <c r="K901" s="26" t="s">
        <v>31</v>
      </c>
      <c r="L901" s="183">
        <v>4</v>
      </c>
      <c r="M901" s="218">
        <f t="shared" si="28"/>
        <v>520</v>
      </c>
      <c r="N901" s="27"/>
      <c r="O901" s="24" t="s">
        <v>32</v>
      </c>
    </row>
    <row r="902" s="1" customFormat="1" ht="18.75" spans="1:15">
      <c r="A902" s="216">
        <v>897</v>
      </c>
      <c r="B902" s="216" t="s">
        <v>23</v>
      </c>
      <c r="C902" s="216" t="s">
        <v>24</v>
      </c>
      <c r="D902" s="216" t="s">
        <v>25</v>
      </c>
      <c r="E902" s="216" t="s">
        <v>9845</v>
      </c>
      <c r="F902" s="91" t="s">
        <v>10525</v>
      </c>
      <c r="G902" s="91" t="s">
        <v>10643</v>
      </c>
      <c r="H902" s="91" t="s">
        <v>194</v>
      </c>
      <c r="I902" s="183">
        <v>5</v>
      </c>
      <c r="J902" s="91" t="s">
        <v>10525</v>
      </c>
      <c r="K902" s="26" t="s">
        <v>31</v>
      </c>
      <c r="L902" s="183">
        <v>5</v>
      </c>
      <c r="M902" s="218">
        <f t="shared" si="28"/>
        <v>650</v>
      </c>
      <c r="N902" s="27"/>
      <c r="O902" s="24" t="s">
        <v>32</v>
      </c>
    </row>
    <row r="903" s="1" customFormat="1" ht="18.75" spans="1:15">
      <c r="A903" s="216">
        <v>898</v>
      </c>
      <c r="B903" s="216" t="s">
        <v>23</v>
      </c>
      <c r="C903" s="216" t="s">
        <v>24</v>
      </c>
      <c r="D903" s="216" t="s">
        <v>25</v>
      </c>
      <c r="E903" s="216" t="s">
        <v>9845</v>
      </c>
      <c r="F903" s="91" t="s">
        <v>10525</v>
      </c>
      <c r="G903" s="91" t="s">
        <v>10644</v>
      </c>
      <c r="H903" s="91" t="s">
        <v>194</v>
      </c>
      <c r="I903" s="183">
        <v>5</v>
      </c>
      <c r="J903" s="91" t="s">
        <v>10525</v>
      </c>
      <c r="K903" s="26" t="s">
        <v>31</v>
      </c>
      <c r="L903" s="183">
        <v>5</v>
      </c>
      <c r="M903" s="218">
        <f t="shared" si="28"/>
        <v>650</v>
      </c>
      <c r="N903" s="27"/>
      <c r="O903" s="24" t="s">
        <v>32</v>
      </c>
    </row>
    <row r="904" s="1" customFormat="1" ht="18.75" spans="1:15">
      <c r="A904" s="216">
        <v>899</v>
      </c>
      <c r="B904" s="216" t="s">
        <v>23</v>
      </c>
      <c r="C904" s="216" t="s">
        <v>24</v>
      </c>
      <c r="D904" s="216" t="s">
        <v>25</v>
      </c>
      <c r="E904" s="216" t="s">
        <v>9845</v>
      </c>
      <c r="F904" s="91" t="s">
        <v>10525</v>
      </c>
      <c r="G904" s="91" t="s">
        <v>10645</v>
      </c>
      <c r="H904" s="91" t="s">
        <v>194</v>
      </c>
      <c r="I904" s="183">
        <v>6</v>
      </c>
      <c r="J904" s="91" t="s">
        <v>10525</v>
      </c>
      <c r="K904" s="26" t="s">
        <v>31</v>
      </c>
      <c r="L904" s="183">
        <v>6</v>
      </c>
      <c r="M904" s="218">
        <f t="shared" si="28"/>
        <v>780</v>
      </c>
      <c r="N904" s="27"/>
      <c r="O904" s="24" t="s">
        <v>32</v>
      </c>
    </row>
    <row r="905" s="1" customFormat="1" ht="18.75" spans="1:15">
      <c r="A905" s="216">
        <v>900</v>
      </c>
      <c r="B905" s="216" t="s">
        <v>23</v>
      </c>
      <c r="C905" s="216" t="s">
        <v>24</v>
      </c>
      <c r="D905" s="216" t="s">
        <v>25</v>
      </c>
      <c r="E905" s="216" t="s">
        <v>9845</v>
      </c>
      <c r="F905" s="91" t="s">
        <v>10525</v>
      </c>
      <c r="G905" s="91" t="s">
        <v>10646</v>
      </c>
      <c r="H905" s="91" t="s">
        <v>194</v>
      </c>
      <c r="I905" s="183">
        <v>7</v>
      </c>
      <c r="J905" s="91" t="s">
        <v>10525</v>
      </c>
      <c r="K905" s="26" t="s">
        <v>31</v>
      </c>
      <c r="L905" s="183">
        <v>7</v>
      </c>
      <c r="M905" s="218">
        <f t="shared" si="28"/>
        <v>910</v>
      </c>
      <c r="N905" s="27"/>
      <c r="O905" s="24" t="s">
        <v>32</v>
      </c>
    </row>
    <row r="906" s="1" customFormat="1" ht="18.75" spans="1:15">
      <c r="A906" s="216">
        <v>901</v>
      </c>
      <c r="B906" s="216" t="s">
        <v>23</v>
      </c>
      <c r="C906" s="216" t="s">
        <v>24</v>
      </c>
      <c r="D906" s="216" t="s">
        <v>25</v>
      </c>
      <c r="E906" s="216" t="s">
        <v>9845</v>
      </c>
      <c r="F906" s="91" t="s">
        <v>10525</v>
      </c>
      <c r="G906" s="91" t="s">
        <v>10629</v>
      </c>
      <c r="H906" s="91" t="s">
        <v>194</v>
      </c>
      <c r="I906" s="183">
        <v>6</v>
      </c>
      <c r="J906" s="91" t="s">
        <v>10525</v>
      </c>
      <c r="K906" s="26" t="s">
        <v>31</v>
      </c>
      <c r="L906" s="183">
        <v>6</v>
      </c>
      <c r="M906" s="218">
        <f t="shared" si="28"/>
        <v>780</v>
      </c>
      <c r="N906" s="27"/>
      <c r="O906" s="24" t="s">
        <v>32</v>
      </c>
    </row>
    <row r="907" s="1" customFormat="1" ht="18.75" spans="1:15">
      <c r="A907" s="216">
        <v>902</v>
      </c>
      <c r="B907" s="216" t="s">
        <v>23</v>
      </c>
      <c r="C907" s="216" t="s">
        <v>24</v>
      </c>
      <c r="D907" s="216" t="s">
        <v>25</v>
      </c>
      <c r="E907" s="216" t="s">
        <v>9845</v>
      </c>
      <c r="F907" s="91" t="s">
        <v>10525</v>
      </c>
      <c r="G907" s="91" t="s">
        <v>10647</v>
      </c>
      <c r="H907" s="91" t="s">
        <v>194</v>
      </c>
      <c r="I907" s="183">
        <v>5</v>
      </c>
      <c r="J907" s="91" t="s">
        <v>10525</v>
      </c>
      <c r="K907" s="26" t="s">
        <v>31</v>
      </c>
      <c r="L907" s="183">
        <v>5</v>
      </c>
      <c r="M907" s="218">
        <f t="shared" si="28"/>
        <v>650</v>
      </c>
      <c r="N907" s="27"/>
      <c r="O907" s="24" t="s">
        <v>32</v>
      </c>
    </row>
    <row r="908" s="1" customFormat="1" ht="18.75" spans="1:15">
      <c r="A908" s="216">
        <v>903</v>
      </c>
      <c r="B908" s="216" t="s">
        <v>23</v>
      </c>
      <c r="C908" s="216" t="s">
        <v>24</v>
      </c>
      <c r="D908" s="216" t="s">
        <v>25</v>
      </c>
      <c r="E908" s="216" t="s">
        <v>9845</v>
      </c>
      <c r="F908" s="91" t="s">
        <v>10525</v>
      </c>
      <c r="G908" s="91" t="s">
        <v>10648</v>
      </c>
      <c r="H908" s="91" t="s">
        <v>194</v>
      </c>
      <c r="I908" s="183">
        <v>7</v>
      </c>
      <c r="J908" s="91" t="s">
        <v>10525</v>
      </c>
      <c r="K908" s="26" t="s">
        <v>31</v>
      </c>
      <c r="L908" s="183">
        <v>7</v>
      </c>
      <c r="M908" s="218">
        <f t="shared" ref="M908:M952" si="29">L908*130</f>
        <v>910</v>
      </c>
      <c r="N908" s="27"/>
      <c r="O908" s="24" t="s">
        <v>32</v>
      </c>
    </row>
    <row r="909" s="1" customFormat="1" ht="18.75" spans="1:15">
      <c r="A909" s="216">
        <v>904</v>
      </c>
      <c r="B909" s="216" t="s">
        <v>23</v>
      </c>
      <c r="C909" s="216" t="s">
        <v>24</v>
      </c>
      <c r="D909" s="216" t="s">
        <v>25</v>
      </c>
      <c r="E909" s="216" t="s">
        <v>9845</v>
      </c>
      <c r="F909" s="91" t="s">
        <v>10525</v>
      </c>
      <c r="G909" s="91" t="s">
        <v>10649</v>
      </c>
      <c r="H909" s="91" t="s">
        <v>194</v>
      </c>
      <c r="I909" s="183">
        <v>4</v>
      </c>
      <c r="J909" s="91" t="s">
        <v>10525</v>
      </c>
      <c r="K909" s="26" t="s">
        <v>31</v>
      </c>
      <c r="L909" s="183">
        <v>4</v>
      </c>
      <c r="M909" s="218">
        <f t="shared" si="29"/>
        <v>520</v>
      </c>
      <c r="N909" s="27"/>
      <c r="O909" s="24" t="s">
        <v>32</v>
      </c>
    </row>
    <row r="910" s="1" customFormat="1" ht="18.75" spans="1:15">
      <c r="A910" s="216">
        <v>905</v>
      </c>
      <c r="B910" s="216" t="s">
        <v>23</v>
      </c>
      <c r="C910" s="216" t="s">
        <v>24</v>
      </c>
      <c r="D910" s="216" t="s">
        <v>25</v>
      </c>
      <c r="E910" s="216" t="s">
        <v>9845</v>
      </c>
      <c r="F910" s="91" t="s">
        <v>10525</v>
      </c>
      <c r="G910" s="91" t="s">
        <v>10650</v>
      </c>
      <c r="H910" s="91" t="s">
        <v>194</v>
      </c>
      <c r="I910" s="183">
        <v>4</v>
      </c>
      <c r="J910" s="91" t="s">
        <v>10525</v>
      </c>
      <c r="K910" s="26" t="s">
        <v>31</v>
      </c>
      <c r="L910" s="183">
        <v>4</v>
      </c>
      <c r="M910" s="218">
        <f t="shared" si="29"/>
        <v>520</v>
      </c>
      <c r="N910" s="27"/>
      <c r="O910" s="24" t="s">
        <v>32</v>
      </c>
    </row>
    <row r="911" s="1" customFormat="1" ht="18.75" spans="1:15">
      <c r="A911" s="216">
        <v>906</v>
      </c>
      <c r="B911" s="216" t="s">
        <v>23</v>
      </c>
      <c r="C911" s="216" t="s">
        <v>24</v>
      </c>
      <c r="D911" s="216" t="s">
        <v>25</v>
      </c>
      <c r="E911" s="216" t="s">
        <v>9845</v>
      </c>
      <c r="F911" s="91" t="s">
        <v>10525</v>
      </c>
      <c r="G911" s="91" t="s">
        <v>10651</v>
      </c>
      <c r="H911" s="91" t="s">
        <v>194</v>
      </c>
      <c r="I911" s="183">
        <v>3</v>
      </c>
      <c r="J911" s="91" t="s">
        <v>10525</v>
      </c>
      <c r="K911" s="26" t="s">
        <v>31</v>
      </c>
      <c r="L911" s="183">
        <v>3</v>
      </c>
      <c r="M911" s="218">
        <f t="shared" si="29"/>
        <v>390</v>
      </c>
      <c r="N911" s="27"/>
      <c r="O911" s="24" t="s">
        <v>32</v>
      </c>
    </row>
    <row r="912" s="1" customFormat="1" ht="18.75" spans="1:15">
      <c r="A912" s="216">
        <v>907</v>
      </c>
      <c r="B912" s="216" t="s">
        <v>23</v>
      </c>
      <c r="C912" s="216" t="s">
        <v>24</v>
      </c>
      <c r="D912" s="216" t="s">
        <v>25</v>
      </c>
      <c r="E912" s="216" t="s">
        <v>9845</v>
      </c>
      <c r="F912" s="91" t="s">
        <v>10525</v>
      </c>
      <c r="G912" s="91" t="s">
        <v>1365</v>
      </c>
      <c r="H912" s="91" t="s">
        <v>194</v>
      </c>
      <c r="I912" s="183">
        <v>5</v>
      </c>
      <c r="J912" s="91" t="s">
        <v>10525</v>
      </c>
      <c r="K912" s="26" t="s">
        <v>31</v>
      </c>
      <c r="L912" s="183">
        <v>5</v>
      </c>
      <c r="M912" s="218">
        <f t="shared" si="29"/>
        <v>650</v>
      </c>
      <c r="N912" s="27"/>
      <c r="O912" s="24" t="s">
        <v>32</v>
      </c>
    </row>
    <row r="913" s="1" customFormat="1" ht="18.75" spans="1:15">
      <c r="A913" s="216">
        <v>908</v>
      </c>
      <c r="B913" s="216" t="s">
        <v>23</v>
      </c>
      <c r="C913" s="216" t="s">
        <v>24</v>
      </c>
      <c r="D913" s="216" t="s">
        <v>25</v>
      </c>
      <c r="E913" s="216" t="s">
        <v>9845</v>
      </c>
      <c r="F913" s="91" t="s">
        <v>10525</v>
      </c>
      <c r="G913" s="91" t="s">
        <v>10652</v>
      </c>
      <c r="H913" s="91" t="s">
        <v>194</v>
      </c>
      <c r="I913" s="183">
        <v>4</v>
      </c>
      <c r="J913" s="91" t="s">
        <v>10525</v>
      </c>
      <c r="K913" s="26" t="s">
        <v>31</v>
      </c>
      <c r="L913" s="183">
        <v>4</v>
      </c>
      <c r="M913" s="218">
        <f t="shared" si="29"/>
        <v>520</v>
      </c>
      <c r="N913" s="27"/>
      <c r="O913" s="24" t="s">
        <v>32</v>
      </c>
    </row>
    <row r="914" s="1" customFormat="1" ht="18.75" spans="1:15">
      <c r="A914" s="216">
        <v>909</v>
      </c>
      <c r="B914" s="216" t="s">
        <v>23</v>
      </c>
      <c r="C914" s="216" t="s">
        <v>24</v>
      </c>
      <c r="D914" s="216" t="s">
        <v>25</v>
      </c>
      <c r="E914" s="216" t="s">
        <v>9845</v>
      </c>
      <c r="F914" s="91" t="s">
        <v>10525</v>
      </c>
      <c r="G914" s="91" t="s">
        <v>10653</v>
      </c>
      <c r="H914" s="91" t="s">
        <v>194</v>
      </c>
      <c r="I914" s="183">
        <v>4</v>
      </c>
      <c r="J914" s="91" t="s">
        <v>10525</v>
      </c>
      <c r="K914" s="26" t="s">
        <v>31</v>
      </c>
      <c r="L914" s="183">
        <v>4</v>
      </c>
      <c r="M914" s="218">
        <f t="shared" si="29"/>
        <v>520</v>
      </c>
      <c r="N914" s="27"/>
      <c r="O914" s="24" t="s">
        <v>32</v>
      </c>
    </row>
    <row r="915" s="1" customFormat="1" ht="18.75" spans="1:15">
      <c r="A915" s="216">
        <v>910</v>
      </c>
      <c r="B915" s="216" t="s">
        <v>23</v>
      </c>
      <c r="C915" s="216" t="s">
        <v>24</v>
      </c>
      <c r="D915" s="216" t="s">
        <v>25</v>
      </c>
      <c r="E915" s="216" t="s">
        <v>9845</v>
      </c>
      <c r="F915" s="91" t="s">
        <v>10525</v>
      </c>
      <c r="G915" s="91" t="s">
        <v>10654</v>
      </c>
      <c r="H915" s="91" t="s">
        <v>194</v>
      </c>
      <c r="I915" s="183">
        <v>3</v>
      </c>
      <c r="J915" s="91" t="s">
        <v>10525</v>
      </c>
      <c r="K915" s="26" t="s">
        <v>31</v>
      </c>
      <c r="L915" s="183">
        <v>3</v>
      </c>
      <c r="M915" s="218">
        <f t="shared" si="29"/>
        <v>390</v>
      </c>
      <c r="N915" s="27"/>
      <c r="O915" s="24" t="s">
        <v>32</v>
      </c>
    </row>
    <row r="916" s="1" customFormat="1" ht="18.75" spans="1:15">
      <c r="A916" s="216">
        <v>911</v>
      </c>
      <c r="B916" s="216" t="s">
        <v>23</v>
      </c>
      <c r="C916" s="216" t="s">
        <v>24</v>
      </c>
      <c r="D916" s="216" t="s">
        <v>25</v>
      </c>
      <c r="E916" s="216" t="s">
        <v>9845</v>
      </c>
      <c r="F916" s="91" t="s">
        <v>10525</v>
      </c>
      <c r="G916" s="91" t="s">
        <v>10655</v>
      </c>
      <c r="H916" s="91" t="s">
        <v>194</v>
      </c>
      <c r="I916" s="183">
        <v>5</v>
      </c>
      <c r="J916" s="91" t="s">
        <v>10525</v>
      </c>
      <c r="K916" s="26" t="s">
        <v>31</v>
      </c>
      <c r="L916" s="183">
        <v>5</v>
      </c>
      <c r="M916" s="218">
        <f t="shared" si="29"/>
        <v>650</v>
      </c>
      <c r="N916" s="27"/>
      <c r="O916" s="24" t="s">
        <v>32</v>
      </c>
    </row>
    <row r="917" s="1" customFormat="1" ht="18.75" spans="1:15">
      <c r="A917" s="216">
        <v>912</v>
      </c>
      <c r="B917" s="216" t="s">
        <v>23</v>
      </c>
      <c r="C917" s="216" t="s">
        <v>24</v>
      </c>
      <c r="D917" s="216" t="s">
        <v>25</v>
      </c>
      <c r="E917" s="216" t="s">
        <v>9845</v>
      </c>
      <c r="F917" s="91" t="s">
        <v>10525</v>
      </c>
      <c r="G917" s="91" t="s">
        <v>10656</v>
      </c>
      <c r="H917" s="91" t="s">
        <v>194</v>
      </c>
      <c r="I917" s="183">
        <v>4</v>
      </c>
      <c r="J917" s="91" t="s">
        <v>10525</v>
      </c>
      <c r="K917" s="26" t="s">
        <v>31</v>
      </c>
      <c r="L917" s="183">
        <v>4</v>
      </c>
      <c r="M917" s="218">
        <f t="shared" si="29"/>
        <v>520</v>
      </c>
      <c r="N917" s="27"/>
      <c r="O917" s="24" t="s">
        <v>32</v>
      </c>
    </row>
    <row r="918" s="1" customFormat="1" ht="18.75" spans="1:15">
      <c r="A918" s="216">
        <v>913</v>
      </c>
      <c r="B918" s="216" t="s">
        <v>23</v>
      </c>
      <c r="C918" s="216" t="s">
        <v>24</v>
      </c>
      <c r="D918" s="216" t="s">
        <v>25</v>
      </c>
      <c r="E918" s="216" t="s">
        <v>9845</v>
      </c>
      <c r="F918" s="91" t="s">
        <v>10525</v>
      </c>
      <c r="G918" s="91" t="s">
        <v>10657</v>
      </c>
      <c r="H918" s="91" t="s">
        <v>194</v>
      </c>
      <c r="I918" s="183">
        <v>7</v>
      </c>
      <c r="J918" s="91" t="s">
        <v>10525</v>
      </c>
      <c r="K918" s="26" t="s">
        <v>31</v>
      </c>
      <c r="L918" s="183">
        <v>7</v>
      </c>
      <c r="M918" s="218">
        <f t="shared" si="29"/>
        <v>910</v>
      </c>
      <c r="N918" s="27"/>
      <c r="O918" s="24" t="s">
        <v>32</v>
      </c>
    </row>
    <row r="919" s="1" customFormat="1" ht="18.75" spans="1:15">
      <c r="A919" s="216">
        <v>914</v>
      </c>
      <c r="B919" s="216" t="s">
        <v>23</v>
      </c>
      <c r="C919" s="216" t="s">
        <v>24</v>
      </c>
      <c r="D919" s="216" t="s">
        <v>25</v>
      </c>
      <c r="E919" s="216" t="s">
        <v>9845</v>
      </c>
      <c r="F919" s="91" t="s">
        <v>10525</v>
      </c>
      <c r="G919" s="91" t="s">
        <v>10658</v>
      </c>
      <c r="H919" s="91" t="s">
        <v>194</v>
      </c>
      <c r="I919" s="183">
        <v>4</v>
      </c>
      <c r="J919" s="91" t="s">
        <v>10525</v>
      </c>
      <c r="K919" s="26" t="s">
        <v>31</v>
      </c>
      <c r="L919" s="183">
        <v>4</v>
      </c>
      <c r="M919" s="218">
        <f t="shared" si="29"/>
        <v>520</v>
      </c>
      <c r="N919" s="27"/>
      <c r="O919" s="24" t="s">
        <v>32</v>
      </c>
    </row>
    <row r="920" s="1" customFormat="1" ht="18.75" spans="1:15">
      <c r="A920" s="216">
        <v>915</v>
      </c>
      <c r="B920" s="216" t="s">
        <v>23</v>
      </c>
      <c r="C920" s="216" t="s">
        <v>24</v>
      </c>
      <c r="D920" s="216" t="s">
        <v>25</v>
      </c>
      <c r="E920" s="216" t="s">
        <v>9845</v>
      </c>
      <c r="F920" s="91" t="s">
        <v>10525</v>
      </c>
      <c r="G920" s="91" t="s">
        <v>10659</v>
      </c>
      <c r="H920" s="91" t="s">
        <v>194</v>
      </c>
      <c r="I920" s="183">
        <v>3</v>
      </c>
      <c r="J920" s="91" t="s">
        <v>10525</v>
      </c>
      <c r="K920" s="26" t="s">
        <v>31</v>
      </c>
      <c r="L920" s="183">
        <v>3</v>
      </c>
      <c r="M920" s="218">
        <f t="shared" si="29"/>
        <v>390</v>
      </c>
      <c r="N920" s="27"/>
      <c r="O920" s="24" t="s">
        <v>32</v>
      </c>
    </row>
    <row r="921" s="1" customFormat="1" ht="18.75" spans="1:15">
      <c r="A921" s="216">
        <v>916</v>
      </c>
      <c r="B921" s="216" t="s">
        <v>23</v>
      </c>
      <c r="C921" s="216" t="s">
        <v>24</v>
      </c>
      <c r="D921" s="216" t="s">
        <v>25</v>
      </c>
      <c r="E921" s="216" t="s">
        <v>9845</v>
      </c>
      <c r="F921" s="91" t="s">
        <v>10525</v>
      </c>
      <c r="G921" s="91" t="s">
        <v>10660</v>
      </c>
      <c r="H921" s="91" t="s">
        <v>194</v>
      </c>
      <c r="I921" s="183">
        <v>3</v>
      </c>
      <c r="J921" s="91" t="s">
        <v>10525</v>
      </c>
      <c r="K921" s="26" t="s">
        <v>31</v>
      </c>
      <c r="L921" s="183">
        <v>3</v>
      </c>
      <c r="M921" s="218">
        <f t="shared" si="29"/>
        <v>390</v>
      </c>
      <c r="N921" s="27"/>
      <c r="O921" s="24" t="s">
        <v>32</v>
      </c>
    </row>
    <row r="922" s="1" customFormat="1" ht="18.75" spans="1:15">
      <c r="A922" s="216">
        <v>917</v>
      </c>
      <c r="B922" s="216" t="s">
        <v>23</v>
      </c>
      <c r="C922" s="216" t="s">
        <v>24</v>
      </c>
      <c r="D922" s="216" t="s">
        <v>25</v>
      </c>
      <c r="E922" s="216" t="s">
        <v>9845</v>
      </c>
      <c r="F922" s="91" t="s">
        <v>10525</v>
      </c>
      <c r="G922" s="91" t="s">
        <v>10661</v>
      </c>
      <c r="H922" s="91" t="s">
        <v>194</v>
      </c>
      <c r="I922" s="183">
        <v>2</v>
      </c>
      <c r="J922" s="91" t="s">
        <v>10525</v>
      </c>
      <c r="K922" s="26" t="s">
        <v>31</v>
      </c>
      <c r="L922" s="183">
        <v>2</v>
      </c>
      <c r="M922" s="218">
        <f t="shared" si="29"/>
        <v>260</v>
      </c>
      <c r="N922" s="27"/>
      <c r="O922" s="24" t="s">
        <v>32</v>
      </c>
    </row>
    <row r="923" s="1" customFormat="1" ht="18.75" spans="1:15">
      <c r="A923" s="216">
        <v>918</v>
      </c>
      <c r="B923" s="216" t="s">
        <v>23</v>
      </c>
      <c r="C923" s="216" t="s">
        <v>24</v>
      </c>
      <c r="D923" s="216" t="s">
        <v>25</v>
      </c>
      <c r="E923" s="216" t="s">
        <v>9845</v>
      </c>
      <c r="F923" s="91" t="s">
        <v>10525</v>
      </c>
      <c r="G923" s="91" t="s">
        <v>10662</v>
      </c>
      <c r="H923" s="91" t="s">
        <v>194</v>
      </c>
      <c r="I923" s="183">
        <v>6</v>
      </c>
      <c r="J923" s="91" t="s">
        <v>10525</v>
      </c>
      <c r="K923" s="26" t="s">
        <v>31</v>
      </c>
      <c r="L923" s="183">
        <v>6</v>
      </c>
      <c r="M923" s="218">
        <f t="shared" si="29"/>
        <v>780</v>
      </c>
      <c r="N923" s="27"/>
      <c r="O923" s="24" t="s">
        <v>32</v>
      </c>
    </row>
    <row r="924" s="1" customFormat="1" ht="18.75" spans="1:15">
      <c r="A924" s="216">
        <v>919</v>
      </c>
      <c r="B924" s="216" t="s">
        <v>23</v>
      </c>
      <c r="C924" s="216" t="s">
        <v>24</v>
      </c>
      <c r="D924" s="216" t="s">
        <v>25</v>
      </c>
      <c r="E924" s="216" t="s">
        <v>9845</v>
      </c>
      <c r="F924" s="91" t="s">
        <v>10525</v>
      </c>
      <c r="G924" s="91" t="s">
        <v>10663</v>
      </c>
      <c r="H924" s="91" t="s">
        <v>194</v>
      </c>
      <c r="I924" s="183">
        <v>4</v>
      </c>
      <c r="J924" s="91" t="s">
        <v>10525</v>
      </c>
      <c r="K924" s="26" t="s">
        <v>31</v>
      </c>
      <c r="L924" s="183">
        <v>4</v>
      </c>
      <c r="M924" s="218">
        <f t="shared" si="29"/>
        <v>520</v>
      </c>
      <c r="N924" s="27"/>
      <c r="O924" s="24" t="s">
        <v>32</v>
      </c>
    </row>
    <row r="925" s="1" customFormat="1" ht="18.75" spans="1:15">
      <c r="A925" s="216">
        <v>920</v>
      </c>
      <c r="B925" s="216" t="s">
        <v>23</v>
      </c>
      <c r="C925" s="216" t="s">
        <v>24</v>
      </c>
      <c r="D925" s="216" t="s">
        <v>25</v>
      </c>
      <c r="E925" s="216" t="s">
        <v>9845</v>
      </c>
      <c r="F925" s="91" t="s">
        <v>10525</v>
      </c>
      <c r="G925" s="91" t="s">
        <v>10664</v>
      </c>
      <c r="H925" s="91" t="s">
        <v>194</v>
      </c>
      <c r="I925" s="183">
        <v>4</v>
      </c>
      <c r="J925" s="91" t="s">
        <v>10525</v>
      </c>
      <c r="K925" s="26" t="s">
        <v>31</v>
      </c>
      <c r="L925" s="183">
        <v>4</v>
      </c>
      <c r="M925" s="218">
        <f t="shared" si="29"/>
        <v>520</v>
      </c>
      <c r="N925" s="27"/>
      <c r="O925" s="24" t="s">
        <v>32</v>
      </c>
    </row>
    <row r="926" s="1" customFormat="1" ht="18.75" spans="1:15">
      <c r="A926" s="216">
        <v>921</v>
      </c>
      <c r="B926" s="216" t="s">
        <v>23</v>
      </c>
      <c r="C926" s="216" t="s">
        <v>24</v>
      </c>
      <c r="D926" s="216" t="s">
        <v>25</v>
      </c>
      <c r="E926" s="216" t="s">
        <v>9845</v>
      </c>
      <c r="F926" s="91" t="s">
        <v>10525</v>
      </c>
      <c r="G926" s="91" t="s">
        <v>10665</v>
      </c>
      <c r="H926" s="91" t="s">
        <v>194</v>
      </c>
      <c r="I926" s="183">
        <v>2</v>
      </c>
      <c r="J926" s="91" t="s">
        <v>10525</v>
      </c>
      <c r="K926" s="26" t="s">
        <v>31</v>
      </c>
      <c r="L926" s="183">
        <v>2</v>
      </c>
      <c r="M926" s="218">
        <f t="shared" si="29"/>
        <v>260</v>
      </c>
      <c r="N926" s="27"/>
      <c r="O926" s="24" t="s">
        <v>32</v>
      </c>
    </row>
    <row r="927" s="1" customFormat="1" ht="18.75" spans="1:15">
      <c r="A927" s="216">
        <v>922</v>
      </c>
      <c r="B927" s="216" t="s">
        <v>23</v>
      </c>
      <c r="C927" s="216" t="s">
        <v>24</v>
      </c>
      <c r="D927" s="216" t="s">
        <v>25</v>
      </c>
      <c r="E927" s="216" t="s">
        <v>9845</v>
      </c>
      <c r="F927" s="91" t="s">
        <v>10666</v>
      </c>
      <c r="G927" s="91" t="s">
        <v>10667</v>
      </c>
      <c r="H927" s="91" t="s">
        <v>194</v>
      </c>
      <c r="I927" s="183">
        <v>4</v>
      </c>
      <c r="J927" s="91" t="s">
        <v>10666</v>
      </c>
      <c r="K927" s="26" t="s">
        <v>31</v>
      </c>
      <c r="L927" s="183">
        <v>4</v>
      </c>
      <c r="M927" s="218">
        <f t="shared" si="29"/>
        <v>520</v>
      </c>
      <c r="N927" s="27"/>
      <c r="O927" s="24" t="s">
        <v>32</v>
      </c>
    </row>
    <row r="928" s="1" customFormat="1" ht="18.75" spans="1:15">
      <c r="A928" s="216">
        <v>923</v>
      </c>
      <c r="B928" s="216" t="s">
        <v>23</v>
      </c>
      <c r="C928" s="216" t="s">
        <v>24</v>
      </c>
      <c r="D928" s="216" t="s">
        <v>25</v>
      </c>
      <c r="E928" s="216" t="s">
        <v>9845</v>
      </c>
      <c r="F928" s="91" t="s">
        <v>10666</v>
      </c>
      <c r="G928" s="91" t="s">
        <v>10668</v>
      </c>
      <c r="H928" s="91" t="s">
        <v>194</v>
      </c>
      <c r="I928" s="183">
        <v>2</v>
      </c>
      <c r="J928" s="91" t="s">
        <v>10666</v>
      </c>
      <c r="K928" s="26" t="s">
        <v>31</v>
      </c>
      <c r="L928" s="183">
        <v>2</v>
      </c>
      <c r="M928" s="218">
        <f t="shared" si="29"/>
        <v>260</v>
      </c>
      <c r="N928" s="27"/>
      <c r="O928" s="24" t="s">
        <v>32</v>
      </c>
    </row>
    <row r="929" s="1" customFormat="1" ht="18.75" spans="1:15">
      <c r="A929" s="216">
        <v>924</v>
      </c>
      <c r="B929" s="216" t="s">
        <v>23</v>
      </c>
      <c r="C929" s="216" t="s">
        <v>24</v>
      </c>
      <c r="D929" s="216" t="s">
        <v>25</v>
      </c>
      <c r="E929" s="216" t="s">
        <v>9845</v>
      </c>
      <c r="F929" s="91" t="s">
        <v>10666</v>
      </c>
      <c r="G929" s="91" t="s">
        <v>10669</v>
      </c>
      <c r="H929" s="91" t="s">
        <v>194</v>
      </c>
      <c r="I929" s="183">
        <v>2</v>
      </c>
      <c r="J929" s="91" t="s">
        <v>10666</v>
      </c>
      <c r="K929" s="26" t="s">
        <v>31</v>
      </c>
      <c r="L929" s="183">
        <v>2</v>
      </c>
      <c r="M929" s="218">
        <f t="shared" si="29"/>
        <v>260</v>
      </c>
      <c r="N929" s="27"/>
      <c r="O929" s="24" t="s">
        <v>32</v>
      </c>
    </row>
    <row r="930" s="1" customFormat="1" ht="18.75" spans="1:15">
      <c r="A930" s="216">
        <v>925</v>
      </c>
      <c r="B930" s="216" t="s">
        <v>23</v>
      </c>
      <c r="C930" s="216" t="s">
        <v>24</v>
      </c>
      <c r="D930" s="216" t="s">
        <v>25</v>
      </c>
      <c r="E930" s="216" t="s">
        <v>9845</v>
      </c>
      <c r="F930" s="91" t="s">
        <v>10666</v>
      </c>
      <c r="G930" s="91" t="s">
        <v>10670</v>
      </c>
      <c r="H930" s="91" t="s">
        <v>194</v>
      </c>
      <c r="I930" s="183">
        <v>4</v>
      </c>
      <c r="J930" s="91" t="s">
        <v>10666</v>
      </c>
      <c r="K930" s="26" t="s">
        <v>31</v>
      </c>
      <c r="L930" s="183">
        <v>4</v>
      </c>
      <c r="M930" s="218">
        <f t="shared" si="29"/>
        <v>520</v>
      </c>
      <c r="N930" s="27"/>
      <c r="O930" s="24" t="s">
        <v>32</v>
      </c>
    </row>
    <row r="931" s="1" customFormat="1" ht="18.75" spans="1:15">
      <c r="A931" s="216">
        <v>926</v>
      </c>
      <c r="B931" s="216" t="s">
        <v>23</v>
      </c>
      <c r="C931" s="216" t="s">
        <v>24</v>
      </c>
      <c r="D931" s="216" t="s">
        <v>25</v>
      </c>
      <c r="E931" s="216" t="s">
        <v>9845</v>
      </c>
      <c r="F931" s="91" t="s">
        <v>10666</v>
      </c>
      <c r="G931" s="91" t="s">
        <v>10671</v>
      </c>
      <c r="H931" s="91" t="s">
        <v>194</v>
      </c>
      <c r="I931" s="183">
        <v>4</v>
      </c>
      <c r="J931" s="91" t="s">
        <v>10666</v>
      </c>
      <c r="K931" s="26" t="s">
        <v>31</v>
      </c>
      <c r="L931" s="183">
        <v>4</v>
      </c>
      <c r="M931" s="218">
        <f t="shared" si="29"/>
        <v>520</v>
      </c>
      <c r="N931" s="27"/>
      <c r="O931" s="24" t="s">
        <v>32</v>
      </c>
    </row>
    <row r="932" s="1" customFormat="1" ht="18.75" spans="1:15">
      <c r="A932" s="216">
        <v>927</v>
      </c>
      <c r="B932" s="216" t="s">
        <v>23</v>
      </c>
      <c r="C932" s="216" t="s">
        <v>24</v>
      </c>
      <c r="D932" s="216" t="s">
        <v>25</v>
      </c>
      <c r="E932" s="216" t="s">
        <v>9845</v>
      </c>
      <c r="F932" s="91" t="s">
        <v>10666</v>
      </c>
      <c r="G932" s="91" t="s">
        <v>10672</v>
      </c>
      <c r="H932" s="91" t="s">
        <v>194</v>
      </c>
      <c r="I932" s="183">
        <v>5</v>
      </c>
      <c r="J932" s="91" t="s">
        <v>10666</v>
      </c>
      <c r="K932" s="26" t="s">
        <v>31</v>
      </c>
      <c r="L932" s="183">
        <v>5</v>
      </c>
      <c r="M932" s="218">
        <f t="shared" si="29"/>
        <v>650</v>
      </c>
      <c r="N932" s="104"/>
      <c r="O932" s="24" t="s">
        <v>32</v>
      </c>
    </row>
    <row r="933" s="1" customFormat="1" ht="18.75" spans="1:15">
      <c r="A933" s="216">
        <v>928</v>
      </c>
      <c r="B933" s="216" t="s">
        <v>23</v>
      </c>
      <c r="C933" s="216" t="s">
        <v>24</v>
      </c>
      <c r="D933" s="216" t="s">
        <v>25</v>
      </c>
      <c r="E933" s="216" t="s">
        <v>9845</v>
      </c>
      <c r="F933" s="91" t="s">
        <v>10666</v>
      </c>
      <c r="G933" s="91" t="s">
        <v>10673</v>
      </c>
      <c r="H933" s="91" t="s">
        <v>194</v>
      </c>
      <c r="I933" s="183">
        <v>5</v>
      </c>
      <c r="J933" s="91" t="s">
        <v>10666</v>
      </c>
      <c r="K933" s="26" t="s">
        <v>31</v>
      </c>
      <c r="L933" s="183">
        <v>5</v>
      </c>
      <c r="M933" s="218">
        <f t="shared" si="29"/>
        <v>650</v>
      </c>
      <c r="N933" s="27"/>
      <c r="O933" s="24" t="s">
        <v>32</v>
      </c>
    </row>
    <row r="934" s="1" customFormat="1" ht="18.75" spans="1:15">
      <c r="A934" s="216">
        <v>929</v>
      </c>
      <c r="B934" s="216" t="s">
        <v>23</v>
      </c>
      <c r="C934" s="216" t="s">
        <v>24</v>
      </c>
      <c r="D934" s="216" t="s">
        <v>25</v>
      </c>
      <c r="E934" s="216" t="s">
        <v>9845</v>
      </c>
      <c r="F934" s="91" t="s">
        <v>10666</v>
      </c>
      <c r="G934" s="91" t="s">
        <v>10674</v>
      </c>
      <c r="H934" s="91" t="s">
        <v>194</v>
      </c>
      <c r="I934" s="183">
        <v>3</v>
      </c>
      <c r="J934" s="91" t="s">
        <v>10666</v>
      </c>
      <c r="K934" s="26" t="s">
        <v>31</v>
      </c>
      <c r="L934" s="183">
        <v>3</v>
      </c>
      <c r="M934" s="218">
        <f t="shared" si="29"/>
        <v>390</v>
      </c>
      <c r="N934" s="27"/>
      <c r="O934" s="24" t="s">
        <v>32</v>
      </c>
    </row>
    <row r="935" s="1" customFormat="1" ht="18.75" spans="1:15">
      <c r="A935" s="216">
        <v>930</v>
      </c>
      <c r="B935" s="216" t="s">
        <v>23</v>
      </c>
      <c r="C935" s="216" t="s">
        <v>24</v>
      </c>
      <c r="D935" s="216" t="s">
        <v>25</v>
      </c>
      <c r="E935" s="216" t="s">
        <v>9845</v>
      </c>
      <c r="F935" s="91" t="s">
        <v>10666</v>
      </c>
      <c r="G935" s="91" t="s">
        <v>10675</v>
      </c>
      <c r="H935" s="91" t="s">
        <v>194</v>
      </c>
      <c r="I935" s="183">
        <v>3</v>
      </c>
      <c r="J935" s="91" t="s">
        <v>10666</v>
      </c>
      <c r="K935" s="26" t="s">
        <v>31</v>
      </c>
      <c r="L935" s="183">
        <v>3</v>
      </c>
      <c r="M935" s="218">
        <f t="shared" si="29"/>
        <v>390</v>
      </c>
      <c r="N935" s="27"/>
      <c r="O935" s="24" t="s">
        <v>32</v>
      </c>
    </row>
    <row r="936" s="1" customFormat="1" ht="18.75" spans="1:15">
      <c r="A936" s="216">
        <v>931</v>
      </c>
      <c r="B936" s="216" t="s">
        <v>23</v>
      </c>
      <c r="C936" s="216" t="s">
        <v>24</v>
      </c>
      <c r="D936" s="216" t="s">
        <v>25</v>
      </c>
      <c r="E936" s="216" t="s">
        <v>9845</v>
      </c>
      <c r="F936" s="91" t="s">
        <v>10666</v>
      </c>
      <c r="G936" s="91" t="s">
        <v>10676</v>
      </c>
      <c r="H936" s="91" t="s">
        <v>194</v>
      </c>
      <c r="I936" s="183">
        <v>4</v>
      </c>
      <c r="J936" s="91" t="s">
        <v>10666</v>
      </c>
      <c r="K936" s="26" t="s">
        <v>31</v>
      </c>
      <c r="L936" s="183">
        <v>4</v>
      </c>
      <c r="M936" s="218">
        <f t="shared" si="29"/>
        <v>520</v>
      </c>
      <c r="N936" s="27"/>
      <c r="O936" s="24" t="s">
        <v>32</v>
      </c>
    </row>
    <row r="937" s="1" customFormat="1" ht="18.75" spans="1:15">
      <c r="A937" s="216">
        <v>932</v>
      </c>
      <c r="B937" s="216" t="s">
        <v>23</v>
      </c>
      <c r="C937" s="216" t="s">
        <v>24</v>
      </c>
      <c r="D937" s="216" t="s">
        <v>25</v>
      </c>
      <c r="E937" s="216" t="s">
        <v>9845</v>
      </c>
      <c r="F937" s="91" t="s">
        <v>10666</v>
      </c>
      <c r="G937" s="91" t="s">
        <v>10677</v>
      </c>
      <c r="H937" s="91" t="s">
        <v>194</v>
      </c>
      <c r="I937" s="183">
        <v>4</v>
      </c>
      <c r="J937" s="91" t="s">
        <v>10666</v>
      </c>
      <c r="K937" s="26" t="s">
        <v>31</v>
      </c>
      <c r="L937" s="183">
        <v>4</v>
      </c>
      <c r="M937" s="218">
        <f t="shared" si="29"/>
        <v>520</v>
      </c>
      <c r="N937" s="27"/>
      <c r="O937" s="24" t="s">
        <v>32</v>
      </c>
    </row>
    <row r="938" s="1" customFormat="1" ht="18.75" spans="1:15">
      <c r="A938" s="216">
        <v>933</v>
      </c>
      <c r="B938" s="216" t="s">
        <v>23</v>
      </c>
      <c r="C938" s="216" t="s">
        <v>24</v>
      </c>
      <c r="D938" s="216" t="s">
        <v>25</v>
      </c>
      <c r="E938" s="216" t="s">
        <v>9845</v>
      </c>
      <c r="F938" s="91" t="s">
        <v>10666</v>
      </c>
      <c r="G938" s="91" t="s">
        <v>10678</v>
      </c>
      <c r="H938" s="91" t="s">
        <v>194</v>
      </c>
      <c r="I938" s="183">
        <v>1</v>
      </c>
      <c r="J938" s="91" t="s">
        <v>10666</v>
      </c>
      <c r="K938" s="26" t="s">
        <v>31</v>
      </c>
      <c r="L938" s="183">
        <v>1</v>
      </c>
      <c r="M938" s="218">
        <f t="shared" si="29"/>
        <v>130</v>
      </c>
      <c r="N938" s="104"/>
      <c r="O938" s="24" t="s">
        <v>32</v>
      </c>
    </row>
    <row r="939" s="1" customFormat="1" ht="18.75" spans="1:15">
      <c r="A939" s="216">
        <v>934</v>
      </c>
      <c r="B939" s="216" t="s">
        <v>23</v>
      </c>
      <c r="C939" s="216" t="s">
        <v>24</v>
      </c>
      <c r="D939" s="216" t="s">
        <v>25</v>
      </c>
      <c r="E939" s="216" t="s">
        <v>9845</v>
      </c>
      <c r="F939" s="91" t="s">
        <v>10666</v>
      </c>
      <c r="G939" s="91" t="s">
        <v>10679</v>
      </c>
      <c r="H939" s="91" t="s">
        <v>194</v>
      </c>
      <c r="I939" s="183">
        <v>6</v>
      </c>
      <c r="J939" s="91" t="s">
        <v>10666</v>
      </c>
      <c r="K939" s="26" t="s">
        <v>31</v>
      </c>
      <c r="L939" s="183">
        <v>6</v>
      </c>
      <c r="M939" s="218">
        <f t="shared" si="29"/>
        <v>780</v>
      </c>
      <c r="N939" s="27"/>
      <c r="O939" s="24" t="s">
        <v>32</v>
      </c>
    </row>
    <row r="940" s="1" customFormat="1" ht="18.75" spans="1:15">
      <c r="A940" s="216">
        <v>935</v>
      </c>
      <c r="B940" s="216" t="s">
        <v>23</v>
      </c>
      <c r="C940" s="216" t="s">
        <v>24</v>
      </c>
      <c r="D940" s="216" t="s">
        <v>25</v>
      </c>
      <c r="E940" s="216" t="s">
        <v>9845</v>
      </c>
      <c r="F940" s="91" t="s">
        <v>10666</v>
      </c>
      <c r="G940" s="91" t="s">
        <v>10680</v>
      </c>
      <c r="H940" s="91" t="s">
        <v>194</v>
      </c>
      <c r="I940" s="183">
        <v>3</v>
      </c>
      <c r="J940" s="91" t="s">
        <v>10666</v>
      </c>
      <c r="K940" s="26" t="s">
        <v>31</v>
      </c>
      <c r="L940" s="183">
        <v>3</v>
      </c>
      <c r="M940" s="218">
        <f t="shared" si="29"/>
        <v>390</v>
      </c>
      <c r="N940" s="27"/>
      <c r="O940" s="24" t="s">
        <v>32</v>
      </c>
    </row>
    <row r="941" s="1" customFormat="1" ht="18.75" spans="1:15">
      <c r="A941" s="216">
        <v>936</v>
      </c>
      <c r="B941" s="216" t="s">
        <v>23</v>
      </c>
      <c r="C941" s="216" t="s">
        <v>24</v>
      </c>
      <c r="D941" s="216" t="s">
        <v>25</v>
      </c>
      <c r="E941" s="216" t="s">
        <v>9845</v>
      </c>
      <c r="F941" s="91" t="s">
        <v>10666</v>
      </c>
      <c r="G941" s="91" t="s">
        <v>7088</v>
      </c>
      <c r="H941" s="91" t="s">
        <v>194</v>
      </c>
      <c r="I941" s="183">
        <v>3</v>
      </c>
      <c r="J941" s="91" t="s">
        <v>10666</v>
      </c>
      <c r="K941" s="26" t="s">
        <v>31</v>
      </c>
      <c r="L941" s="183">
        <v>3</v>
      </c>
      <c r="M941" s="218">
        <f t="shared" si="29"/>
        <v>390</v>
      </c>
      <c r="N941" s="27"/>
      <c r="O941" s="24" t="s">
        <v>32</v>
      </c>
    </row>
    <row r="942" s="1" customFormat="1" ht="18.75" spans="1:15">
      <c r="A942" s="216">
        <v>937</v>
      </c>
      <c r="B942" s="216" t="s">
        <v>23</v>
      </c>
      <c r="C942" s="216" t="s">
        <v>24</v>
      </c>
      <c r="D942" s="216" t="s">
        <v>25</v>
      </c>
      <c r="E942" s="216" t="s">
        <v>9845</v>
      </c>
      <c r="F942" s="91" t="s">
        <v>10666</v>
      </c>
      <c r="G942" s="91" t="s">
        <v>10681</v>
      </c>
      <c r="H942" s="91" t="s">
        <v>194</v>
      </c>
      <c r="I942" s="183">
        <v>5</v>
      </c>
      <c r="J942" s="91" t="s">
        <v>10666</v>
      </c>
      <c r="K942" s="26" t="s">
        <v>31</v>
      </c>
      <c r="L942" s="183">
        <v>5</v>
      </c>
      <c r="M942" s="218">
        <f t="shared" si="29"/>
        <v>650</v>
      </c>
      <c r="N942" s="27"/>
      <c r="O942" s="24" t="s">
        <v>32</v>
      </c>
    </row>
    <row r="943" s="1" customFormat="1" ht="18.75" spans="1:15">
      <c r="A943" s="216">
        <v>938</v>
      </c>
      <c r="B943" s="216" t="s">
        <v>23</v>
      </c>
      <c r="C943" s="216" t="s">
        <v>24</v>
      </c>
      <c r="D943" s="216" t="s">
        <v>25</v>
      </c>
      <c r="E943" s="216" t="s">
        <v>9845</v>
      </c>
      <c r="F943" s="91" t="s">
        <v>10666</v>
      </c>
      <c r="G943" s="91" t="s">
        <v>10682</v>
      </c>
      <c r="H943" s="91" t="s">
        <v>194</v>
      </c>
      <c r="I943" s="183">
        <v>1</v>
      </c>
      <c r="J943" s="91" t="s">
        <v>10666</v>
      </c>
      <c r="K943" s="26" t="s">
        <v>31</v>
      </c>
      <c r="L943" s="183">
        <v>1</v>
      </c>
      <c r="M943" s="218">
        <f t="shared" si="29"/>
        <v>130</v>
      </c>
      <c r="N943" s="27"/>
      <c r="O943" s="24" t="s">
        <v>32</v>
      </c>
    </row>
    <row r="944" s="1" customFormat="1" ht="18.75" spans="1:15">
      <c r="A944" s="216">
        <v>939</v>
      </c>
      <c r="B944" s="216" t="s">
        <v>23</v>
      </c>
      <c r="C944" s="216" t="s">
        <v>24</v>
      </c>
      <c r="D944" s="216" t="s">
        <v>25</v>
      </c>
      <c r="E944" s="216" t="s">
        <v>9845</v>
      </c>
      <c r="F944" s="91" t="s">
        <v>10666</v>
      </c>
      <c r="G944" s="91" t="s">
        <v>9391</v>
      </c>
      <c r="H944" s="91" t="s">
        <v>194</v>
      </c>
      <c r="I944" s="183">
        <v>1</v>
      </c>
      <c r="J944" s="91" t="s">
        <v>10666</v>
      </c>
      <c r="K944" s="26" t="s">
        <v>31</v>
      </c>
      <c r="L944" s="183">
        <v>1</v>
      </c>
      <c r="M944" s="218">
        <f t="shared" si="29"/>
        <v>130</v>
      </c>
      <c r="N944" s="27"/>
      <c r="O944" s="24" t="s">
        <v>32</v>
      </c>
    </row>
    <row r="945" s="1" customFormat="1" ht="18.75" spans="1:15">
      <c r="A945" s="216">
        <v>940</v>
      </c>
      <c r="B945" s="216" t="s">
        <v>23</v>
      </c>
      <c r="C945" s="216" t="s">
        <v>24</v>
      </c>
      <c r="D945" s="216" t="s">
        <v>25</v>
      </c>
      <c r="E945" s="216" t="s">
        <v>9845</v>
      </c>
      <c r="F945" s="91" t="s">
        <v>10666</v>
      </c>
      <c r="G945" s="91" t="s">
        <v>10683</v>
      </c>
      <c r="H945" s="91" t="s">
        <v>194</v>
      </c>
      <c r="I945" s="183">
        <v>4</v>
      </c>
      <c r="J945" s="91" t="s">
        <v>10666</v>
      </c>
      <c r="K945" s="26" t="s">
        <v>31</v>
      </c>
      <c r="L945" s="183">
        <v>4</v>
      </c>
      <c r="M945" s="218">
        <f t="shared" si="29"/>
        <v>520</v>
      </c>
      <c r="N945" s="27"/>
      <c r="O945" s="24" t="s">
        <v>32</v>
      </c>
    </row>
    <row r="946" s="1" customFormat="1" ht="18.75" spans="1:15">
      <c r="A946" s="216">
        <v>941</v>
      </c>
      <c r="B946" s="216" t="s">
        <v>23</v>
      </c>
      <c r="C946" s="216" t="s">
        <v>24</v>
      </c>
      <c r="D946" s="216" t="s">
        <v>25</v>
      </c>
      <c r="E946" s="216" t="s">
        <v>9845</v>
      </c>
      <c r="F946" s="91" t="s">
        <v>10666</v>
      </c>
      <c r="G946" s="91" t="s">
        <v>10684</v>
      </c>
      <c r="H946" s="91" t="s">
        <v>194</v>
      </c>
      <c r="I946" s="183">
        <v>2</v>
      </c>
      <c r="J946" s="91" t="s">
        <v>10666</v>
      </c>
      <c r="K946" s="26" t="s">
        <v>31</v>
      </c>
      <c r="L946" s="183">
        <v>2</v>
      </c>
      <c r="M946" s="218">
        <f t="shared" si="29"/>
        <v>260</v>
      </c>
      <c r="N946" s="27"/>
      <c r="O946" s="24" t="s">
        <v>32</v>
      </c>
    </row>
    <row r="947" s="1" customFormat="1" ht="18.75" spans="1:15">
      <c r="A947" s="216">
        <v>942</v>
      </c>
      <c r="B947" s="216" t="s">
        <v>23</v>
      </c>
      <c r="C947" s="216" t="s">
        <v>24</v>
      </c>
      <c r="D947" s="216" t="s">
        <v>25</v>
      </c>
      <c r="E947" s="216" t="s">
        <v>9845</v>
      </c>
      <c r="F947" s="91" t="s">
        <v>10666</v>
      </c>
      <c r="G947" s="91" t="s">
        <v>10058</v>
      </c>
      <c r="H947" s="91" t="s">
        <v>194</v>
      </c>
      <c r="I947" s="183">
        <v>3</v>
      </c>
      <c r="J947" s="91" t="s">
        <v>10666</v>
      </c>
      <c r="K947" s="26" t="s">
        <v>31</v>
      </c>
      <c r="L947" s="183">
        <v>3</v>
      </c>
      <c r="M947" s="218">
        <f t="shared" si="29"/>
        <v>390</v>
      </c>
      <c r="N947" s="27"/>
      <c r="O947" s="24" t="s">
        <v>32</v>
      </c>
    </row>
    <row r="948" s="1" customFormat="1" ht="18.75" spans="1:15">
      <c r="A948" s="216">
        <v>943</v>
      </c>
      <c r="B948" s="216" t="s">
        <v>23</v>
      </c>
      <c r="C948" s="216" t="s">
        <v>24</v>
      </c>
      <c r="D948" s="216" t="s">
        <v>25</v>
      </c>
      <c r="E948" s="216" t="s">
        <v>9845</v>
      </c>
      <c r="F948" s="91" t="s">
        <v>10666</v>
      </c>
      <c r="G948" s="91" t="s">
        <v>10685</v>
      </c>
      <c r="H948" s="91" t="s">
        <v>194</v>
      </c>
      <c r="I948" s="183">
        <v>4</v>
      </c>
      <c r="J948" s="91" t="s">
        <v>10666</v>
      </c>
      <c r="K948" s="26" t="s">
        <v>31</v>
      </c>
      <c r="L948" s="183">
        <v>4</v>
      </c>
      <c r="M948" s="218">
        <f t="shared" si="29"/>
        <v>520</v>
      </c>
      <c r="N948" s="27"/>
      <c r="O948" s="24" t="s">
        <v>32</v>
      </c>
    </row>
    <row r="949" s="1" customFormat="1" ht="18.75" spans="1:15">
      <c r="A949" s="216">
        <v>944</v>
      </c>
      <c r="B949" s="216" t="s">
        <v>23</v>
      </c>
      <c r="C949" s="216" t="s">
        <v>24</v>
      </c>
      <c r="D949" s="216" t="s">
        <v>25</v>
      </c>
      <c r="E949" s="216" t="s">
        <v>9845</v>
      </c>
      <c r="F949" s="91" t="s">
        <v>10666</v>
      </c>
      <c r="G949" s="91" t="s">
        <v>10686</v>
      </c>
      <c r="H949" s="91" t="s">
        <v>194</v>
      </c>
      <c r="I949" s="183">
        <v>3</v>
      </c>
      <c r="J949" s="91" t="s">
        <v>10666</v>
      </c>
      <c r="K949" s="26" t="s">
        <v>31</v>
      </c>
      <c r="L949" s="183">
        <v>3</v>
      </c>
      <c r="M949" s="218">
        <f t="shared" si="29"/>
        <v>390</v>
      </c>
      <c r="N949" s="27"/>
      <c r="O949" s="24" t="s">
        <v>32</v>
      </c>
    </row>
    <row r="950" s="1" customFormat="1" ht="18.75" spans="1:15">
      <c r="A950" s="216">
        <v>945</v>
      </c>
      <c r="B950" s="216" t="s">
        <v>23</v>
      </c>
      <c r="C950" s="216" t="s">
        <v>24</v>
      </c>
      <c r="D950" s="216" t="s">
        <v>25</v>
      </c>
      <c r="E950" s="216" t="s">
        <v>9845</v>
      </c>
      <c r="F950" s="91" t="s">
        <v>10666</v>
      </c>
      <c r="G950" s="91" t="s">
        <v>10537</v>
      </c>
      <c r="H950" s="91" t="s">
        <v>194</v>
      </c>
      <c r="I950" s="183">
        <v>3</v>
      </c>
      <c r="J950" s="91" t="s">
        <v>10666</v>
      </c>
      <c r="K950" s="26" t="s">
        <v>31</v>
      </c>
      <c r="L950" s="183">
        <v>3</v>
      </c>
      <c r="M950" s="218">
        <f t="shared" si="29"/>
        <v>390</v>
      </c>
      <c r="N950" s="27"/>
      <c r="O950" s="24" t="s">
        <v>32</v>
      </c>
    </row>
    <row r="951" s="1" customFormat="1" ht="18.75" spans="1:15">
      <c r="A951" s="216">
        <v>946</v>
      </c>
      <c r="B951" s="216" t="s">
        <v>23</v>
      </c>
      <c r="C951" s="216" t="s">
        <v>24</v>
      </c>
      <c r="D951" s="216" t="s">
        <v>25</v>
      </c>
      <c r="E951" s="216" t="s">
        <v>9845</v>
      </c>
      <c r="F951" s="91" t="s">
        <v>10666</v>
      </c>
      <c r="G951" s="91" t="s">
        <v>10687</v>
      </c>
      <c r="H951" s="91" t="s">
        <v>194</v>
      </c>
      <c r="I951" s="183">
        <v>6</v>
      </c>
      <c r="J951" s="91" t="s">
        <v>10666</v>
      </c>
      <c r="K951" s="26" t="s">
        <v>31</v>
      </c>
      <c r="L951" s="183">
        <v>6</v>
      </c>
      <c r="M951" s="218">
        <f t="shared" si="29"/>
        <v>780</v>
      </c>
      <c r="N951" s="104"/>
      <c r="O951" s="24" t="s">
        <v>32</v>
      </c>
    </row>
    <row r="952" s="1" customFormat="1" ht="18.75" spans="1:15">
      <c r="A952" s="216">
        <v>947</v>
      </c>
      <c r="B952" s="216" t="s">
        <v>23</v>
      </c>
      <c r="C952" s="216" t="s">
        <v>24</v>
      </c>
      <c r="D952" s="216" t="s">
        <v>25</v>
      </c>
      <c r="E952" s="216" t="s">
        <v>9845</v>
      </c>
      <c r="F952" s="91" t="s">
        <v>10666</v>
      </c>
      <c r="G952" s="91" t="s">
        <v>10688</v>
      </c>
      <c r="H952" s="91" t="s">
        <v>194</v>
      </c>
      <c r="I952" s="183">
        <v>3</v>
      </c>
      <c r="J952" s="91" t="s">
        <v>10666</v>
      </c>
      <c r="K952" s="26" t="s">
        <v>31</v>
      </c>
      <c r="L952" s="183">
        <v>3</v>
      </c>
      <c r="M952" s="218">
        <f t="shared" si="29"/>
        <v>390</v>
      </c>
      <c r="N952" s="27"/>
      <c r="O952" s="24" t="s">
        <v>32</v>
      </c>
    </row>
    <row r="953" s="1" customFormat="1" ht="18.75" spans="1:15">
      <c r="A953" s="216">
        <v>948</v>
      </c>
      <c r="B953" s="216" t="s">
        <v>23</v>
      </c>
      <c r="C953" s="216" t="s">
        <v>24</v>
      </c>
      <c r="D953" s="216" t="s">
        <v>25</v>
      </c>
      <c r="E953" s="216" t="s">
        <v>9845</v>
      </c>
      <c r="F953" s="91" t="s">
        <v>10666</v>
      </c>
      <c r="G953" s="37" t="s">
        <v>10689</v>
      </c>
      <c r="H953" s="91" t="s">
        <v>194</v>
      </c>
      <c r="I953" s="183">
        <v>2</v>
      </c>
      <c r="J953" s="91" t="s">
        <v>10666</v>
      </c>
      <c r="K953" s="26" t="s">
        <v>31</v>
      </c>
      <c r="L953" s="183">
        <v>2</v>
      </c>
      <c r="M953" s="217">
        <f t="shared" ref="M953:M967" si="30">L953*468</f>
        <v>936</v>
      </c>
      <c r="N953" s="27"/>
      <c r="O953" s="24" t="s">
        <v>32</v>
      </c>
    </row>
    <row r="954" s="1" customFormat="1" ht="18.75" spans="1:15">
      <c r="A954" s="216">
        <v>949</v>
      </c>
      <c r="B954" s="216" t="s">
        <v>23</v>
      </c>
      <c r="C954" s="216" t="s">
        <v>24</v>
      </c>
      <c r="D954" s="216" t="s">
        <v>25</v>
      </c>
      <c r="E954" s="216" t="s">
        <v>9845</v>
      </c>
      <c r="F954" s="91" t="s">
        <v>10666</v>
      </c>
      <c r="G954" s="37" t="s">
        <v>10690</v>
      </c>
      <c r="H954" s="91" t="s">
        <v>194</v>
      </c>
      <c r="I954" s="183">
        <v>3</v>
      </c>
      <c r="J954" s="91" t="s">
        <v>10666</v>
      </c>
      <c r="K954" s="26" t="s">
        <v>31</v>
      </c>
      <c r="L954" s="183">
        <v>3</v>
      </c>
      <c r="M954" s="217">
        <f t="shared" si="30"/>
        <v>1404</v>
      </c>
      <c r="N954" s="27"/>
      <c r="O954" s="24" t="s">
        <v>32</v>
      </c>
    </row>
    <row r="955" s="1" customFormat="1" ht="18.75" spans="1:15">
      <c r="A955" s="216">
        <v>950</v>
      </c>
      <c r="B955" s="216" t="s">
        <v>23</v>
      </c>
      <c r="C955" s="216" t="s">
        <v>24</v>
      </c>
      <c r="D955" s="216" t="s">
        <v>25</v>
      </c>
      <c r="E955" s="216" t="s">
        <v>9845</v>
      </c>
      <c r="F955" s="91" t="s">
        <v>10666</v>
      </c>
      <c r="G955" s="37" t="s">
        <v>10691</v>
      </c>
      <c r="H955" s="91" t="s">
        <v>194</v>
      </c>
      <c r="I955" s="183">
        <v>2</v>
      </c>
      <c r="J955" s="91" t="s">
        <v>10666</v>
      </c>
      <c r="K955" s="26" t="s">
        <v>31</v>
      </c>
      <c r="L955" s="183">
        <v>2</v>
      </c>
      <c r="M955" s="217">
        <f t="shared" si="30"/>
        <v>936</v>
      </c>
      <c r="N955" s="27"/>
      <c r="O955" s="24" t="s">
        <v>32</v>
      </c>
    </row>
    <row r="956" s="1" customFormat="1" ht="18.75" spans="1:15">
      <c r="A956" s="216">
        <v>951</v>
      </c>
      <c r="B956" s="216" t="s">
        <v>23</v>
      </c>
      <c r="C956" s="216" t="s">
        <v>24</v>
      </c>
      <c r="D956" s="216" t="s">
        <v>25</v>
      </c>
      <c r="E956" s="216" t="s">
        <v>9845</v>
      </c>
      <c r="F956" s="91" t="s">
        <v>10666</v>
      </c>
      <c r="G956" s="37" t="s">
        <v>10692</v>
      </c>
      <c r="H956" s="91" t="s">
        <v>194</v>
      </c>
      <c r="I956" s="183">
        <v>2</v>
      </c>
      <c r="J956" s="91" t="s">
        <v>10666</v>
      </c>
      <c r="K956" s="26" t="s">
        <v>31</v>
      </c>
      <c r="L956" s="183">
        <v>2</v>
      </c>
      <c r="M956" s="217">
        <f t="shared" si="30"/>
        <v>936</v>
      </c>
      <c r="N956" s="27"/>
      <c r="O956" s="24" t="s">
        <v>32</v>
      </c>
    </row>
    <row r="957" s="1" customFormat="1" ht="18.75" spans="1:15">
      <c r="A957" s="216">
        <v>952</v>
      </c>
      <c r="B957" s="216" t="s">
        <v>23</v>
      </c>
      <c r="C957" s="216" t="s">
        <v>24</v>
      </c>
      <c r="D957" s="216" t="s">
        <v>25</v>
      </c>
      <c r="E957" s="216" t="s">
        <v>9845</v>
      </c>
      <c r="F957" s="91" t="s">
        <v>10666</v>
      </c>
      <c r="G957" s="37" t="s">
        <v>10693</v>
      </c>
      <c r="H957" s="91" t="s">
        <v>194</v>
      </c>
      <c r="I957" s="183">
        <v>4</v>
      </c>
      <c r="J957" s="91" t="s">
        <v>10666</v>
      </c>
      <c r="K957" s="26" t="s">
        <v>31</v>
      </c>
      <c r="L957" s="183">
        <v>4</v>
      </c>
      <c r="M957" s="217">
        <f t="shared" si="30"/>
        <v>1872</v>
      </c>
      <c r="N957" s="27"/>
      <c r="O957" s="24" t="s">
        <v>32</v>
      </c>
    </row>
    <row r="958" s="1" customFormat="1" ht="18.75" spans="1:15">
      <c r="A958" s="216">
        <v>953</v>
      </c>
      <c r="B958" s="216" t="s">
        <v>23</v>
      </c>
      <c r="C958" s="216" t="s">
        <v>24</v>
      </c>
      <c r="D958" s="216" t="s">
        <v>25</v>
      </c>
      <c r="E958" s="216" t="s">
        <v>9845</v>
      </c>
      <c r="F958" s="91" t="s">
        <v>10666</v>
      </c>
      <c r="G958" s="37" t="s">
        <v>10694</v>
      </c>
      <c r="H958" s="91" t="s">
        <v>194</v>
      </c>
      <c r="I958" s="183">
        <v>4</v>
      </c>
      <c r="J958" s="91" t="s">
        <v>10666</v>
      </c>
      <c r="K958" s="26" t="s">
        <v>31</v>
      </c>
      <c r="L958" s="183">
        <v>4</v>
      </c>
      <c r="M958" s="217">
        <f t="shared" si="30"/>
        <v>1872</v>
      </c>
      <c r="N958" s="27"/>
      <c r="O958" s="24" t="s">
        <v>32</v>
      </c>
    </row>
    <row r="959" s="1" customFormat="1" ht="18.75" spans="1:15">
      <c r="A959" s="216">
        <v>954</v>
      </c>
      <c r="B959" s="216" t="s">
        <v>23</v>
      </c>
      <c r="C959" s="216" t="s">
        <v>24</v>
      </c>
      <c r="D959" s="216" t="s">
        <v>25</v>
      </c>
      <c r="E959" s="216" t="s">
        <v>9845</v>
      </c>
      <c r="F959" s="91" t="s">
        <v>10666</v>
      </c>
      <c r="G959" s="37" t="s">
        <v>10695</v>
      </c>
      <c r="H959" s="91" t="s">
        <v>194</v>
      </c>
      <c r="I959" s="183">
        <v>1</v>
      </c>
      <c r="J959" s="91" t="s">
        <v>10666</v>
      </c>
      <c r="K959" s="26" t="s">
        <v>31</v>
      </c>
      <c r="L959" s="183">
        <v>1</v>
      </c>
      <c r="M959" s="217">
        <f t="shared" si="30"/>
        <v>468</v>
      </c>
      <c r="N959" s="27"/>
      <c r="O959" s="24" t="s">
        <v>32</v>
      </c>
    </row>
    <row r="960" s="1" customFormat="1" ht="18.75" spans="1:15">
      <c r="A960" s="216">
        <v>955</v>
      </c>
      <c r="B960" s="216" t="s">
        <v>23</v>
      </c>
      <c r="C960" s="216" t="s">
        <v>24</v>
      </c>
      <c r="D960" s="216" t="s">
        <v>25</v>
      </c>
      <c r="E960" s="216" t="s">
        <v>9845</v>
      </c>
      <c r="F960" s="91" t="s">
        <v>10666</v>
      </c>
      <c r="G960" s="37" t="s">
        <v>10696</v>
      </c>
      <c r="H960" s="91" t="s">
        <v>194</v>
      </c>
      <c r="I960" s="183">
        <v>2</v>
      </c>
      <c r="J960" s="91" t="s">
        <v>10666</v>
      </c>
      <c r="K960" s="26" t="s">
        <v>31</v>
      </c>
      <c r="L960" s="183">
        <v>2</v>
      </c>
      <c r="M960" s="217">
        <f t="shared" si="30"/>
        <v>936</v>
      </c>
      <c r="N960" s="27"/>
      <c r="O960" s="24" t="s">
        <v>32</v>
      </c>
    </row>
    <row r="961" s="1" customFormat="1" ht="18.75" spans="1:15">
      <c r="A961" s="216">
        <v>956</v>
      </c>
      <c r="B961" s="216" t="s">
        <v>23</v>
      </c>
      <c r="C961" s="216" t="s">
        <v>24</v>
      </c>
      <c r="D961" s="216" t="s">
        <v>25</v>
      </c>
      <c r="E961" s="216" t="s">
        <v>9845</v>
      </c>
      <c r="F961" s="91" t="s">
        <v>10666</v>
      </c>
      <c r="G961" s="37" t="s">
        <v>10697</v>
      </c>
      <c r="H961" s="91" t="s">
        <v>194</v>
      </c>
      <c r="I961" s="183">
        <v>5</v>
      </c>
      <c r="J961" s="91" t="s">
        <v>10666</v>
      </c>
      <c r="K961" s="26" t="s">
        <v>31</v>
      </c>
      <c r="L961" s="183">
        <v>5</v>
      </c>
      <c r="M961" s="217">
        <f t="shared" si="30"/>
        <v>2340</v>
      </c>
      <c r="N961" s="27"/>
      <c r="O961" s="24" t="s">
        <v>32</v>
      </c>
    </row>
    <row r="962" s="1" customFormat="1" ht="18.75" spans="1:15">
      <c r="A962" s="216">
        <v>957</v>
      </c>
      <c r="B962" s="216" t="s">
        <v>23</v>
      </c>
      <c r="C962" s="216" t="s">
        <v>24</v>
      </c>
      <c r="D962" s="216" t="s">
        <v>25</v>
      </c>
      <c r="E962" s="216" t="s">
        <v>9845</v>
      </c>
      <c r="F962" s="91" t="s">
        <v>10666</v>
      </c>
      <c r="G962" s="37" t="s">
        <v>10698</v>
      </c>
      <c r="H962" s="91" t="s">
        <v>194</v>
      </c>
      <c r="I962" s="183">
        <v>2</v>
      </c>
      <c r="J962" s="91" t="s">
        <v>10666</v>
      </c>
      <c r="K962" s="26" t="s">
        <v>31</v>
      </c>
      <c r="L962" s="183">
        <v>2</v>
      </c>
      <c r="M962" s="217">
        <f t="shared" si="30"/>
        <v>936</v>
      </c>
      <c r="N962" s="27"/>
      <c r="O962" s="24" t="s">
        <v>32</v>
      </c>
    </row>
    <row r="963" s="1" customFormat="1" ht="18.75" spans="1:15">
      <c r="A963" s="216">
        <v>958</v>
      </c>
      <c r="B963" s="216" t="s">
        <v>23</v>
      </c>
      <c r="C963" s="216" t="s">
        <v>24</v>
      </c>
      <c r="D963" s="216" t="s">
        <v>25</v>
      </c>
      <c r="E963" s="216" t="s">
        <v>9845</v>
      </c>
      <c r="F963" s="91" t="s">
        <v>10666</v>
      </c>
      <c r="G963" s="37" t="s">
        <v>10699</v>
      </c>
      <c r="H963" s="91" t="s">
        <v>194</v>
      </c>
      <c r="I963" s="183">
        <v>5</v>
      </c>
      <c r="J963" s="91" t="s">
        <v>10666</v>
      </c>
      <c r="K963" s="26" t="s">
        <v>31</v>
      </c>
      <c r="L963" s="183">
        <v>5</v>
      </c>
      <c r="M963" s="217">
        <f t="shared" si="30"/>
        <v>2340</v>
      </c>
      <c r="N963" s="27"/>
      <c r="O963" s="24" t="s">
        <v>32</v>
      </c>
    </row>
    <row r="964" s="1" customFormat="1" ht="18.75" spans="1:15">
      <c r="A964" s="216">
        <v>959</v>
      </c>
      <c r="B964" s="216" t="s">
        <v>23</v>
      </c>
      <c r="C964" s="216" t="s">
        <v>24</v>
      </c>
      <c r="D964" s="216" t="s">
        <v>25</v>
      </c>
      <c r="E964" s="216" t="s">
        <v>9845</v>
      </c>
      <c r="F964" s="91" t="s">
        <v>10666</v>
      </c>
      <c r="G964" s="37" t="s">
        <v>10700</v>
      </c>
      <c r="H964" s="91" t="s">
        <v>194</v>
      </c>
      <c r="I964" s="183">
        <v>2</v>
      </c>
      <c r="J964" s="91" t="s">
        <v>10666</v>
      </c>
      <c r="K964" s="26" t="s">
        <v>31</v>
      </c>
      <c r="L964" s="183">
        <v>2</v>
      </c>
      <c r="M964" s="217">
        <f t="shared" si="30"/>
        <v>936</v>
      </c>
      <c r="N964" s="27"/>
      <c r="O964" s="24" t="s">
        <v>32</v>
      </c>
    </row>
    <row r="965" s="1" customFormat="1" ht="18.75" spans="1:15">
      <c r="A965" s="216">
        <v>960</v>
      </c>
      <c r="B965" s="216" t="s">
        <v>23</v>
      </c>
      <c r="C965" s="216" t="s">
        <v>24</v>
      </c>
      <c r="D965" s="216" t="s">
        <v>25</v>
      </c>
      <c r="E965" s="216" t="s">
        <v>9845</v>
      </c>
      <c r="F965" s="91" t="s">
        <v>10666</v>
      </c>
      <c r="G965" s="37" t="s">
        <v>9998</v>
      </c>
      <c r="H965" s="91" t="s">
        <v>194</v>
      </c>
      <c r="I965" s="183">
        <v>4</v>
      </c>
      <c r="J965" s="91" t="s">
        <v>10666</v>
      </c>
      <c r="K965" s="26" t="s">
        <v>31</v>
      </c>
      <c r="L965" s="183">
        <v>4</v>
      </c>
      <c r="M965" s="217">
        <f t="shared" si="30"/>
        <v>1872</v>
      </c>
      <c r="N965" s="27"/>
      <c r="O965" s="24" t="s">
        <v>32</v>
      </c>
    </row>
    <row r="966" s="1" customFormat="1" ht="18.75" spans="1:15">
      <c r="A966" s="216">
        <v>961</v>
      </c>
      <c r="B966" s="216" t="s">
        <v>23</v>
      </c>
      <c r="C966" s="216" t="s">
        <v>24</v>
      </c>
      <c r="D966" s="216" t="s">
        <v>25</v>
      </c>
      <c r="E966" s="216" t="s">
        <v>9845</v>
      </c>
      <c r="F966" s="91" t="s">
        <v>10666</v>
      </c>
      <c r="G966" s="37" t="s">
        <v>10701</v>
      </c>
      <c r="H966" s="91" t="s">
        <v>194</v>
      </c>
      <c r="I966" s="183">
        <v>5</v>
      </c>
      <c r="J966" s="91" t="s">
        <v>10666</v>
      </c>
      <c r="K966" s="26" t="s">
        <v>31</v>
      </c>
      <c r="L966" s="183">
        <v>5</v>
      </c>
      <c r="M966" s="217">
        <f t="shared" si="30"/>
        <v>2340</v>
      </c>
      <c r="N966" s="27"/>
      <c r="O966" s="24" t="s">
        <v>32</v>
      </c>
    </row>
    <row r="967" s="1" customFormat="1" ht="18.75" spans="1:15">
      <c r="A967" s="216">
        <v>962</v>
      </c>
      <c r="B967" s="216" t="s">
        <v>23</v>
      </c>
      <c r="C967" s="216" t="s">
        <v>24</v>
      </c>
      <c r="D967" s="216" t="s">
        <v>25</v>
      </c>
      <c r="E967" s="216" t="s">
        <v>9845</v>
      </c>
      <c r="F967" s="91" t="s">
        <v>10666</v>
      </c>
      <c r="G967" s="37" t="s">
        <v>10702</v>
      </c>
      <c r="H967" s="91" t="s">
        <v>1583</v>
      </c>
      <c r="I967" s="183">
        <v>4</v>
      </c>
      <c r="J967" s="91" t="s">
        <v>10666</v>
      </c>
      <c r="K967" s="26" t="s">
        <v>31</v>
      </c>
      <c r="L967" s="183">
        <v>4</v>
      </c>
      <c r="M967" s="217">
        <f t="shared" si="30"/>
        <v>1872</v>
      </c>
      <c r="N967" s="27"/>
      <c r="O967" s="24" t="s">
        <v>32</v>
      </c>
    </row>
    <row r="968" s="1" customFormat="1" ht="18.75" spans="1:15">
      <c r="A968" s="216">
        <v>963</v>
      </c>
      <c r="B968" s="216" t="s">
        <v>23</v>
      </c>
      <c r="C968" s="216" t="s">
        <v>24</v>
      </c>
      <c r="D968" s="216" t="s">
        <v>25</v>
      </c>
      <c r="E968" s="216" t="s">
        <v>9845</v>
      </c>
      <c r="F968" s="91" t="s">
        <v>10666</v>
      </c>
      <c r="G968" s="91" t="s">
        <v>10703</v>
      </c>
      <c r="H968" s="91" t="s">
        <v>194</v>
      </c>
      <c r="I968" s="183">
        <v>4</v>
      </c>
      <c r="J968" s="91" t="s">
        <v>10666</v>
      </c>
      <c r="K968" s="26" t="s">
        <v>31</v>
      </c>
      <c r="L968" s="183">
        <v>4</v>
      </c>
      <c r="M968" s="218">
        <f t="shared" ref="M968:M988" si="31">L968*130</f>
        <v>520</v>
      </c>
      <c r="N968" s="27"/>
      <c r="O968" s="24" t="s">
        <v>32</v>
      </c>
    </row>
    <row r="969" s="1" customFormat="1" ht="18.75" spans="1:15">
      <c r="A969" s="216">
        <v>964</v>
      </c>
      <c r="B969" s="216" t="s">
        <v>23</v>
      </c>
      <c r="C969" s="216" t="s">
        <v>24</v>
      </c>
      <c r="D969" s="216" t="s">
        <v>25</v>
      </c>
      <c r="E969" s="216" t="s">
        <v>9845</v>
      </c>
      <c r="F969" s="91" t="s">
        <v>10666</v>
      </c>
      <c r="G969" s="91" t="s">
        <v>10704</v>
      </c>
      <c r="H969" s="91" t="s">
        <v>194</v>
      </c>
      <c r="I969" s="183">
        <v>4</v>
      </c>
      <c r="J969" s="91" t="s">
        <v>10666</v>
      </c>
      <c r="K969" s="26" t="s">
        <v>31</v>
      </c>
      <c r="L969" s="183">
        <v>4</v>
      </c>
      <c r="M969" s="218">
        <f t="shared" si="31"/>
        <v>520</v>
      </c>
      <c r="N969" s="27"/>
      <c r="O969" s="24" t="s">
        <v>32</v>
      </c>
    </row>
    <row r="970" s="1" customFormat="1" ht="18.75" spans="1:15">
      <c r="A970" s="216">
        <v>965</v>
      </c>
      <c r="B970" s="216" t="s">
        <v>23</v>
      </c>
      <c r="C970" s="216" t="s">
        <v>24</v>
      </c>
      <c r="D970" s="216" t="s">
        <v>25</v>
      </c>
      <c r="E970" s="216" t="s">
        <v>9845</v>
      </c>
      <c r="F970" s="91" t="s">
        <v>10666</v>
      </c>
      <c r="G970" s="91" t="s">
        <v>10705</v>
      </c>
      <c r="H970" s="91" t="s">
        <v>194</v>
      </c>
      <c r="I970" s="183">
        <v>4</v>
      </c>
      <c r="J970" s="91" t="s">
        <v>10666</v>
      </c>
      <c r="K970" s="26" t="s">
        <v>31</v>
      </c>
      <c r="L970" s="183">
        <v>4</v>
      </c>
      <c r="M970" s="218">
        <f t="shared" si="31"/>
        <v>520</v>
      </c>
      <c r="N970" s="27"/>
      <c r="O970" s="24" t="s">
        <v>32</v>
      </c>
    </row>
    <row r="971" s="1" customFormat="1" ht="18.75" spans="1:15">
      <c r="A971" s="216">
        <v>966</v>
      </c>
      <c r="B971" s="216" t="s">
        <v>23</v>
      </c>
      <c r="C971" s="216" t="s">
        <v>24</v>
      </c>
      <c r="D971" s="216" t="s">
        <v>25</v>
      </c>
      <c r="E971" s="216" t="s">
        <v>9845</v>
      </c>
      <c r="F971" s="91" t="s">
        <v>10666</v>
      </c>
      <c r="G971" s="91" t="s">
        <v>10706</v>
      </c>
      <c r="H971" s="91" t="s">
        <v>194</v>
      </c>
      <c r="I971" s="183">
        <v>3</v>
      </c>
      <c r="J971" s="91" t="s">
        <v>10666</v>
      </c>
      <c r="K971" s="26" t="s">
        <v>31</v>
      </c>
      <c r="L971" s="183">
        <v>3</v>
      </c>
      <c r="M971" s="218">
        <f t="shared" si="31"/>
        <v>390</v>
      </c>
      <c r="N971" s="27"/>
      <c r="O971" s="24" t="s">
        <v>32</v>
      </c>
    </row>
    <row r="972" s="1" customFormat="1" ht="18.75" spans="1:15">
      <c r="A972" s="216">
        <v>967</v>
      </c>
      <c r="B972" s="216" t="s">
        <v>23</v>
      </c>
      <c r="C972" s="216" t="s">
        <v>24</v>
      </c>
      <c r="D972" s="216" t="s">
        <v>25</v>
      </c>
      <c r="E972" s="216" t="s">
        <v>9845</v>
      </c>
      <c r="F972" s="91" t="s">
        <v>10666</v>
      </c>
      <c r="G972" s="91" t="s">
        <v>10707</v>
      </c>
      <c r="H972" s="91" t="s">
        <v>194</v>
      </c>
      <c r="I972" s="183">
        <v>4</v>
      </c>
      <c r="J972" s="91" t="s">
        <v>10666</v>
      </c>
      <c r="K972" s="26" t="s">
        <v>31</v>
      </c>
      <c r="L972" s="183">
        <v>4</v>
      </c>
      <c r="M972" s="218">
        <f t="shared" si="31"/>
        <v>520</v>
      </c>
      <c r="N972" s="27"/>
      <c r="O972" s="24" t="s">
        <v>32</v>
      </c>
    </row>
    <row r="973" s="1" customFormat="1" ht="18.75" spans="1:15">
      <c r="A973" s="216">
        <v>968</v>
      </c>
      <c r="B973" s="216" t="s">
        <v>23</v>
      </c>
      <c r="C973" s="216" t="s">
        <v>24</v>
      </c>
      <c r="D973" s="216" t="s">
        <v>25</v>
      </c>
      <c r="E973" s="216" t="s">
        <v>9845</v>
      </c>
      <c r="F973" s="91" t="s">
        <v>10666</v>
      </c>
      <c r="G973" s="91" t="s">
        <v>10708</v>
      </c>
      <c r="H973" s="91" t="s">
        <v>194</v>
      </c>
      <c r="I973" s="183">
        <v>4</v>
      </c>
      <c r="J973" s="91" t="s">
        <v>10666</v>
      </c>
      <c r="K973" s="26" t="s">
        <v>31</v>
      </c>
      <c r="L973" s="183">
        <v>4</v>
      </c>
      <c r="M973" s="218">
        <f t="shared" si="31"/>
        <v>520</v>
      </c>
      <c r="N973" s="27"/>
      <c r="O973" s="24" t="s">
        <v>32</v>
      </c>
    </row>
    <row r="974" s="1" customFormat="1" ht="18.75" spans="1:15">
      <c r="A974" s="216">
        <v>969</v>
      </c>
      <c r="B974" s="216" t="s">
        <v>23</v>
      </c>
      <c r="C974" s="216" t="s">
        <v>24</v>
      </c>
      <c r="D974" s="216" t="s">
        <v>25</v>
      </c>
      <c r="E974" s="216" t="s">
        <v>9845</v>
      </c>
      <c r="F974" s="91" t="s">
        <v>10666</v>
      </c>
      <c r="G974" s="91" t="s">
        <v>10709</v>
      </c>
      <c r="H974" s="91" t="s">
        <v>194</v>
      </c>
      <c r="I974" s="183">
        <v>3</v>
      </c>
      <c r="J974" s="91" t="s">
        <v>10666</v>
      </c>
      <c r="K974" s="26" t="s">
        <v>31</v>
      </c>
      <c r="L974" s="183">
        <v>3</v>
      </c>
      <c r="M974" s="218">
        <f t="shared" si="31"/>
        <v>390</v>
      </c>
      <c r="N974" s="27"/>
      <c r="O974" s="24" t="s">
        <v>32</v>
      </c>
    </row>
    <row r="975" s="1" customFormat="1" ht="18.75" spans="1:15">
      <c r="A975" s="216">
        <v>970</v>
      </c>
      <c r="B975" s="216" t="s">
        <v>23</v>
      </c>
      <c r="C975" s="216" t="s">
        <v>24</v>
      </c>
      <c r="D975" s="216" t="s">
        <v>25</v>
      </c>
      <c r="E975" s="216" t="s">
        <v>9845</v>
      </c>
      <c r="F975" s="91" t="s">
        <v>10666</v>
      </c>
      <c r="G975" s="91" t="s">
        <v>10710</v>
      </c>
      <c r="H975" s="91" t="s">
        <v>194</v>
      </c>
      <c r="I975" s="183">
        <v>1</v>
      </c>
      <c r="J975" s="91" t="s">
        <v>10666</v>
      </c>
      <c r="K975" s="26" t="s">
        <v>31</v>
      </c>
      <c r="L975" s="183">
        <v>1</v>
      </c>
      <c r="M975" s="218">
        <f t="shared" si="31"/>
        <v>130</v>
      </c>
      <c r="N975" s="27"/>
      <c r="O975" s="24" t="s">
        <v>32</v>
      </c>
    </row>
    <row r="976" s="1" customFormat="1" ht="18.75" spans="1:15">
      <c r="A976" s="216">
        <v>971</v>
      </c>
      <c r="B976" s="216" t="s">
        <v>23</v>
      </c>
      <c r="C976" s="216" t="s">
        <v>24</v>
      </c>
      <c r="D976" s="216" t="s">
        <v>25</v>
      </c>
      <c r="E976" s="216" t="s">
        <v>9845</v>
      </c>
      <c r="F976" s="91" t="s">
        <v>10666</v>
      </c>
      <c r="G976" s="91" t="s">
        <v>10711</v>
      </c>
      <c r="H976" s="91" t="s">
        <v>194</v>
      </c>
      <c r="I976" s="183">
        <v>5</v>
      </c>
      <c r="J976" s="91" t="s">
        <v>10666</v>
      </c>
      <c r="K976" s="26" t="s">
        <v>31</v>
      </c>
      <c r="L976" s="183">
        <v>5</v>
      </c>
      <c r="M976" s="218">
        <f t="shared" si="31"/>
        <v>650</v>
      </c>
      <c r="N976" s="27"/>
      <c r="O976" s="24" t="s">
        <v>32</v>
      </c>
    </row>
    <row r="977" s="1" customFormat="1" ht="18.75" spans="1:15">
      <c r="A977" s="216">
        <v>972</v>
      </c>
      <c r="B977" s="216" t="s">
        <v>23</v>
      </c>
      <c r="C977" s="216" t="s">
        <v>24</v>
      </c>
      <c r="D977" s="216" t="s">
        <v>25</v>
      </c>
      <c r="E977" s="216" t="s">
        <v>9845</v>
      </c>
      <c r="F977" s="91" t="s">
        <v>10666</v>
      </c>
      <c r="G977" s="91" t="s">
        <v>10712</v>
      </c>
      <c r="H977" s="91" t="s">
        <v>194</v>
      </c>
      <c r="I977" s="183">
        <v>4</v>
      </c>
      <c r="J977" s="91" t="s">
        <v>10666</v>
      </c>
      <c r="K977" s="26" t="s">
        <v>31</v>
      </c>
      <c r="L977" s="183">
        <v>4</v>
      </c>
      <c r="M977" s="218">
        <f t="shared" si="31"/>
        <v>520</v>
      </c>
      <c r="N977" s="27"/>
      <c r="O977" s="24" t="s">
        <v>32</v>
      </c>
    </row>
    <row r="978" s="1" customFormat="1" ht="18.75" spans="1:15">
      <c r="A978" s="216">
        <v>973</v>
      </c>
      <c r="B978" s="216" t="s">
        <v>23</v>
      </c>
      <c r="C978" s="216" t="s">
        <v>24</v>
      </c>
      <c r="D978" s="216" t="s">
        <v>25</v>
      </c>
      <c r="E978" s="216" t="s">
        <v>9845</v>
      </c>
      <c r="F978" s="91" t="s">
        <v>10666</v>
      </c>
      <c r="G978" s="91" t="s">
        <v>6253</v>
      </c>
      <c r="H978" s="91" t="s">
        <v>194</v>
      </c>
      <c r="I978" s="183">
        <v>3</v>
      </c>
      <c r="J978" s="91" t="s">
        <v>10666</v>
      </c>
      <c r="K978" s="26" t="s">
        <v>31</v>
      </c>
      <c r="L978" s="183">
        <v>3</v>
      </c>
      <c r="M978" s="218">
        <f t="shared" si="31"/>
        <v>390</v>
      </c>
      <c r="N978" s="27"/>
      <c r="O978" s="24" t="s">
        <v>32</v>
      </c>
    </row>
    <row r="979" s="1" customFormat="1" ht="18.75" spans="1:15">
      <c r="A979" s="216">
        <v>974</v>
      </c>
      <c r="B979" s="216" t="s">
        <v>23</v>
      </c>
      <c r="C979" s="216" t="s">
        <v>24</v>
      </c>
      <c r="D979" s="216" t="s">
        <v>25</v>
      </c>
      <c r="E979" s="216" t="s">
        <v>9845</v>
      </c>
      <c r="F979" s="91" t="s">
        <v>10666</v>
      </c>
      <c r="G979" s="91" t="s">
        <v>5353</v>
      </c>
      <c r="H979" s="91" t="s">
        <v>194</v>
      </c>
      <c r="I979" s="183">
        <v>4</v>
      </c>
      <c r="J979" s="91" t="s">
        <v>10666</v>
      </c>
      <c r="K979" s="26" t="s">
        <v>31</v>
      </c>
      <c r="L979" s="183">
        <v>4</v>
      </c>
      <c r="M979" s="218">
        <f t="shared" si="31"/>
        <v>520</v>
      </c>
      <c r="N979" s="27"/>
      <c r="O979" s="24" t="s">
        <v>32</v>
      </c>
    </row>
    <row r="980" s="1" customFormat="1" ht="18.75" spans="1:15">
      <c r="A980" s="216">
        <v>975</v>
      </c>
      <c r="B980" s="216" t="s">
        <v>23</v>
      </c>
      <c r="C980" s="216" t="s">
        <v>24</v>
      </c>
      <c r="D980" s="216" t="s">
        <v>25</v>
      </c>
      <c r="E980" s="216" t="s">
        <v>9845</v>
      </c>
      <c r="F980" s="91" t="s">
        <v>10666</v>
      </c>
      <c r="G980" s="91" t="s">
        <v>10713</v>
      </c>
      <c r="H980" s="91" t="s">
        <v>194</v>
      </c>
      <c r="I980" s="183">
        <v>4</v>
      </c>
      <c r="J980" s="91" t="s">
        <v>10666</v>
      </c>
      <c r="K980" s="26" t="s">
        <v>31</v>
      </c>
      <c r="L980" s="183">
        <v>4</v>
      </c>
      <c r="M980" s="218">
        <f t="shared" si="31"/>
        <v>520</v>
      </c>
      <c r="N980" s="27"/>
      <c r="O980" s="24" t="s">
        <v>32</v>
      </c>
    </row>
    <row r="981" s="1" customFormat="1" ht="18.75" spans="1:15">
      <c r="A981" s="216">
        <v>976</v>
      </c>
      <c r="B981" s="216" t="s">
        <v>23</v>
      </c>
      <c r="C981" s="216" t="s">
        <v>24</v>
      </c>
      <c r="D981" s="216" t="s">
        <v>25</v>
      </c>
      <c r="E981" s="216" t="s">
        <v>9845</v>
      </c>
      <c r="F981" s="91" t="s">
        <v>10666</v>
      </c>
      <c r="G981" s="91" t="s">
        <v>10714</v>
      </c>
      <c r="H981" s="91" t="s">
        <v>194</v>
      </c>
      <c r="I981" s="183">
        <v>4</v>
      </c>
      <c r="J981" s="91" t="s">
        <v>10666</v>
      </c>
      <c r="K981" s="26" t="s">
        <v>31</v>
      </c>
      <c r="L981" s="183">
        <v>4</v>
      </c>
      <c r="M981" s="218">
        <f t="shared" si="31"/>
        <v>520</v>
      </c>
      <c r="N981" s="27"/>
      <c r="O981" s="24" t="s">
        <v>32</v>
      </c>
    </row>
    <row r="982" s="1" customFormat="1" ht="18.75" spans="1:15">
      <c r="A982" s="216">
        <v>977</v>
      </c>
      <c r="B982" s="216" t="s">
        <v>23</v>
      </c>
      <c r="C982" s="216" t="s">
        <v>24</v>
      </c>
      <c r="D982" s="216" t="s">
        <v>25</v>
      </c>
      <c r="E982" s="216" t="s">
        <v>9845</v>
      </c>
      <c r="F982" s="91" t="s">
        <v>10666</v>
      </c>
      <c r="G982" s="91" t="s">
        <v>10715</v>
      </c>
      <c r="H982" s="91" t="s">
        <v>194</v>
      </c>
      <c r="I982" s="183">
        <v>5</v>
      </c>
      <c r="J982" s="91" t="s">
        <v>10666</v>
      </c>
      <c r="K982" s="26" t="s">
        <v>31</v>
      </c>
      <c r="L982" s="183">
        <v>5</v>
      </c>
      <c r="M982" s="218">
        <f t="shared" si="31"/>
        <v>650</v>
      </c>
      <c r="N982" s="27"/>
      <c r="O982" s="24" t="s">
        <v>32</v>
      </c>
    </row>
    <row r="983" s="1" customFormat="1" ht="18.75" spans="1:15">
      <c r="A983" s="216">
        <v>978</v>
      </c>
      <c r="B983" s="216" t="s">
        <v>23</v>
      </c>
      <c r="C983" s="216" t="s">
        <v>24</v>
      </c>
      <c r="D983" s="216" t="s">
        <v>25</v>
      </c>
      <c r="E983" s="216" t="s">
        <v>9845</v>
      </c>
      <c r="F983" s="91" t="s">
        <v>10666</v>
      </c>
      <c r="G983" s="91" t="s">
        <v>10716</v>
      </c>
      <c r="H983" s="91" t="s">
        <v>194</v>
      </c>
      <c r="I983" s="183">
        <v>3</v>
      </c>
      <c r="J983" s="91" t="s">
        <v>10666</v>
      </c>
      <c r="K983" s="26" t="s">
        <v>31</v>
      </c>
      <c r="L983" s="183">
        <v>3</v>
      </c>
      <c r="M983" s="218">
        <f t="shared" si="31"/>
        <v>390</v>
      </c>
      <c r="N983" s="27"/>
      <c r="O983" s="24" t="s">
        <v>32</v>
      </c>
    </row>
    <row r="984" s="1" customFormat="1" ht="18.75" spans="1:15">
      <c r="A984" s="216">
        <v>979</v>
      </c>
      <c r="B984" s="216" t="s">
        <v>23</v>
      </c>
      <c r="C984" s="216" t="s">
        <v>24</v>
      </c>
      <c r="D984" s="216" t="s">
        <v>25</v>
      </c>
      <c r="E984" s="216" t="s">
        <v>9845</v>
      </c>
      <c r="F984" s="91" t="s">
        <v>10666</v>
      </c>
      <c r="G984" s="91" t="s">
        <v>2696</v>
      </c>
      <c r="H984" s="91" t="s">
        <v>194</v>
      </c>
      <c r="I984" s="183">
        <v>5</v>
      </c>
      <c r="J984" s="91" t="s">
        <v>10666</v>
      </c>
      <c r="K984" s="26" t="s">
        <v>31</v>
      </c>
      <c r="L984" s="183">
        <v>5</v>
      </c>
      <c r="M984" s="218">
        <f t="shared" si="31"/>
        <v>650</v>
      </c>
      <c r="N984" s="27"/>
      <c r="O984" s="24" t="s">
        <v>32</v>
      </c>
    </row>
    <row r="985" s="1" customFormat="1" ht="18.75" spans="1:15">
      <c r="A985" s="216">
        <v>980</v>
      </c>
      <c r="B985" s="216" t="s">
        <v>23</v>
      </c>
      <c r="C985" s="216" t="s">
        <v>24</v>
      </c>
      <c r="D985" s="216" t="s">
        <v>25</v>
      </c>
      <c r="E985" s="216" t="s">
        <v>9845</v>
      </c>
      <c r="F985" s="91" t="s">
        <v>10666</v>
      </c>
      <c r="G985" s="91" t="s">
        <v>10717</v>
      </c>
      <c r="H985" s="91" t="s">
        <v>194</v>
      </c>
      <c r="I985" s="183">
        <v>2</v>
      </c>
      <c r="J985" s="91" t="s">
        <v>10666</v>
      </c>
      <c r="K985" s="26" t="s">
        <v>31</v>
      </c>
      <c r="L985" s="183">
        <v>2</v>
      </c>
      <c r="M985" s="218">
        <f t="shared" si="31"/>
        <v>260</v>
      </c>
      <c r="N985" s="27"/>
      <c r="O985" s="24" t="s">
        <v>32</v>
      </c>
    </row>
    <row r="986" s="1" customFormat="1" ht="18.75" spans="1:15">
      <c r="A986" s="216">
        <v>981</v>
      </c>
      <c r="B986" s="216" t="s">
        <v>23</v>
      </c>
      <c r="C986" s="216" t="s">
        <v>24</v>
      </c>
      <c r="D986" s="216" t="s">
        <v>25</v>
      </c>
      <c r="E986" s="216" t="s">
        <v>9845</v>
      </c>
      <c r="F986" s="91" t="s">
        <v>10666</v>
      </c>
      <c r="G986" s="91" t="s">
        <v>10718</v>
      </c>
      <c r="H986" s="91" t="s">
        <v>194</v>
      </c>
      <c r="I986" s="183">
        <v>3</v>
      </c>
      <c r="J986" s="91" t="s">
        <v>10666</v>
      </c>
      <c r="K986" s="26" t="s">
        <v>31</v>
      </c>
      <c r="L986" s="183">
        <v>3</v>
      </c>
      <c r="M986" s="218">
        <f t="shared" si="31"/>
        <v>390</v>
      </c>
      <c r="N986" s="27"/>
      <c r="O986" s="24" t="s">
        <v>32</v>
      </c>
    </row>
    <row r="987" s="1" customFormat="1" ht="18.75" spans="1:15">
      <c r="A987" s="216">
        <v>982</v>
      </c>
      <c r="B987" s="216" t="s">
        <v>23</v>
      </c>
      <c r="C987" s="216" t="s">
        <v>24</v>
      </c>
      <c r="D987" s="216" t="s">
        <v>25</v>
      </c>
      <c r="E987" s="216" t="s">
        <v>9845</v>
      </c>
      <c r="F987" s="91" t="s">
        <v>10666</v>
      </c>
      <c r="G987" s="91" t="s">
        <v>10719</v>
      </c>
      <c r="H987" s="91" t="s">
        <v>194</v>
      </c>
      <c r="I987" s="183">
        <v>6</v>
      </c>
      <c r="J987" s="91" t="s">
        <v>10666</v>
      </c>
      <c r="K987" s="26" t="s">
        <v>31</v>
      </c>
      <c r="L987" s="183">
        <v>6</v>
      </c>
      <c r="M987" s="218">
        <f t="shared" si="31"/>
        <v>780</v>
      </c>
      <c r="N987" s="27"/>
      <c r="O987" s="24" t="s">
        <v>32</v>
      </c>
    </row>
    <row r="988" s="1" customFormat="1" ht="18.75" spans="1:15">
      <c r="A988" s="216">
        <v>983</v>
      </c>
      <c r="B988" s="216" t="s">
        <v>23</v>
      </c>
      <c r="C988" s="216" t="s">
        <v>24</v>
      </c>
      <c r="D988" s="216" t="s">
        <v>25</v>
      </c>
      <c r="E988" s="216" t="s">
        <v>9845</v>
      </c>
      <c r="F988" s="91" t="s">
        <v>10666</v>
      </c>
      <c r="G988" s="91" t="s">
        <v>10720</v>
      </c>
      <c r="H988" s="91" t="s">
        <v>194</v>
      </c>
      <c r="I988" s="183">
        <v>6</v>
      </c>
      <c r="J988" s="91" t="s">
        <v>10666</v>
      </c>
      <c r="K988" s="26" t="s">
        <v>31</v>
      </c>
      <c r="L988" s="183">
        <v>6</v>
      </c>
      <c r="M988" s="218">
        <f t="shared" si="31"/>
        <v>780</v>
      </c>
      <c r="N988" s="27"/>
      <c r="O988" s="24" t="s">
        <v>32</v>
      </c>
    </row>
    <row r="989" s="1" customFormat="1" ht="18.75" spans="1:15">
      <c r="A989" s="216">
        <v>984</v>
      </c>
      <c r="B989" s="216" t="s">
        <v>23</v>
      </c>
      <c r="C989" s="216" t="s">
        <v>24</v>
      </c>
      <c r="D989" s="216" t="s">
        <v>25</v>
      </c>
      <c r="E989" s="216" t="s">
        <v>9845</v>
      </c>
      <c r="F989" s="91" t="s">
        <v>10666</v>
      </c>
      <c r="G989" s="91" t="s">
        <v>8489</v>
      </c>
      <c r="H989" s="91" t="s">
        <v>51</v>
      </c>
      <c r="I989" s="183">
        <v>2</v>
      </c>
      <c r="J989" s="91" t="s">
        <v>10666</v>
      </c>
      <c r="K989" s="26" t="s">
        <v>31</v>
      </c>
      <c r="L989" s="183">
        <v>2</v>
      </c>
      <c r="M989" s="218">
        <f>L989*312</f>
        <v>624</v>
      </c>
      <c r="N989" s="27"/>
      <c r="O989" s="24" t="s">
        <v>32</v>
      </c>
    </row>
    <row r="990" s="1" customFormat="1" ht="18.75" spans="1:15">
      <c r="A990" s="216">
        <v>985</v>
      </c>
      <c r="B990" s="216" t="s">
        <v>23</v>
      </c>
      <c r="C990" s="216" t="s">
        <v>24</v>
      </c>
      <c r="D990" s="216" t="s">
        <v>25</v>
      </c>
      <c r="E990" s="216" t="s">
        <v>9845</v>
      </c>
      <c r="F990" s="91" t="s">
        <v>10666</v>
      </c>
      <c r="G990" s="91" t="s">
        <v>10721</v>
      </c>
      <c r="H990" s="91" t="s">
        <v>194</v>
      </c>
      <c r="I990" s="183">
        <v>4</v>
      </c>
      <c r="J990" s="91" t="s">
        <v>10666</v>
      </c>
      <c r="K990" s="26" t="s">
        <v>31</v>
      </c>
      <c r="L990" s="183">
        <v>4</v>
      </c>
      <c r="M990" s="218">
        <f t="shared" ref="M990:M1003" si="32">L990*130</f>
        <v>520</v>
      </c>
      <c r="N990" s="27"/>
      <c r="O990" s="24" t="s">
        <v>32</v>
      </c>
    </row>
    <row r="991" s="1" customFormat="1" ht="18.75" spans="1:15">
      <c r="A991" s="216">
        <v>986</v>
      </c>
      <c r="B991" s="216" t="s">
        <v>23</v>
      </c>
      <c r="C991" s="216" t="s">
        <v>24</v>
      </c>
      <c r="D991" s="216" t="s">
        <v>25</v>
      </c>
      <c r="E991" s="216" t="s">
        <v>9845</v>
      </c>
      <c r="F991" s="91" t="s">
        <v>10666</v>
      </c>
      <c r="G991" s="91" t="s">
        <v>10722</v>
      </c>
      <c r="H991" s="91" t="s">
        <v>194</v>
      </c>
      <c r="I991" s="183">
        <v>7</v>
      </c>
      <c r="J991" s="91" t="s">
        <v>10666</v>
      </c>
      <c r="K991" s="26" t="s">
        <v>31</v>
      </c>
      <c r="L991" s="183">
        <v>7</v>
      </c>
      <c r="M991" s="218">
        <f t="shared" si="32"/>
        <v>910</v>
      </c>
      <c r="N991" s="27"/>
      <c r="O991" s="24" t="s">
        <v>32</v>
      </c>
    </row>
    <row r="992" s="1" customFormat="1" ht="18.75" spans="1:15">
      <c r="A992" s="216">
        <v>987</v>
      </c>
      <c r="B992" s="216" t="s">
        <v>23</v>
      </c>
      <c r="C992" s="216" t="s">
        <v>24</v>
      </c>
      <c r="D992" s="216" t="s">
        <v>25</v>
      </c>
      <c r="E992" s="216" t="s">
        <v>9845</v>
      </c>
      <c r="F992" s="91" t="s">
        <v>10666</v>
      </c>
      <c r="G992" s="91" t="s">
        <v>10723</v>
      </c>
      <c r="H992" s="91" t="s">
        <v>194</v>
      </c>
      <c r="I992" s="183">
        <v>4</v>
      </c>
      <c r="J992" s="91" t="s">
        <v>10666</v>
      </c>
      <c r="K992" s="26" t="s">
        <v>31</v>
      </c>
      <c r="L992" s="183">
        <v>4</v>
      </c>
      <c r="M992" s="218">
        <f t="shared" si="32"/>
        <v>520</v>
      </c>
      <c r="N992" s="27"/>
      <c r="O992" s="24" t="s">
        <v>32</v>
      </c>
    </row>
    <row r="993" s="1" customFormat="1" ht="18.75" spans="1:15">
      <c r="A993" s="216">
        <v>988</v>
      </c>
      <c r="B993" s="216" t="s">
        <v>23</v>
      </c>
      <c r="C993" s="216" t="s">
        <v>24</v>
      </c>
      <c r="D993" s="216" t="s">
        <v>25</v>
      </c>
      <c r="E993" s="216" t="s">
        <v>9845</v>
      </c>
      <c r="F993" s="91" t="s">
        <v>10666</v>
      </c>
      <c r="G993" s="91" t="s">
        <v>10724</v>
      </c>
      <c r="H993" s="91" t="s">
        <v>194</v>
      </c>
      <c r="I993" s="183">
        <v>6</v>
      </c>
      <c r="J993" s="91" t="s">
        <v>10666</v>
      </c>
      <c r="K993" s="26" t="s">
        <v>31</v>
      </c>
      <c r="L993" s="183">
        <v>6</v>
      </c>
      <c r="M993" s="218">
        <f t="shared" si="32"/>
        <v>780</v>
      </c>
      <c r="N993" s="27"/>
      <c r="O993" s="24" t="s">
        <v>32</v>
      </c>
    </row>
    <row r="994" s="1" customFormat="1" ht="18.75" spans="1:15">
      <c r="A994" s="216">
        <v>989</v>
      </c>
      <c r="B994" s="216" t="s">
        <v>23</v>
      </c>
      <c r="C994" s="216" t="s">
        <v>24</v>
      </c>
      <c r="D994" s="216" t="s">
        <v>25</v>
      </c>
      <c r="E994" s="216" t="s">
        <v>9845</v>
      </c>
      <c r="F994" s="91" t="s">
        <v>10666</v>
      </c>
      <c r="G994" s="91" t="s">
        <v>10725</v>
      </c>
      <c r="H994" s="91" t="s">
        <v>194</v>
      </c>
      <c r="I994" s="183">
        <v>3</v>
      </c>
      <c r="J994" s="91" t="s">
        <v>10666</v>
      </c>
      <c r="K994" s="26" t="s">
        <v>31</v>
      </c>
      <c r="L994" s="183">
        <v>3</v>
      </c>
      <c r="M994" s="218">
        <f t="shared" si="32"/>
        <v>390</v>
      </c>
      <c r="N994" s="27"/>
      <c r="O994" s="24" t="s">
        <v>32</v>
      </c>
    </row>
    <row r="995" s="1" customFormat="1" ht="18.75" spans="1:15">
      <c r="A995" s="216">
        <v>990</v>
      </c>
      <c r="B995" s="216" t="s">
        <v>23</v>
      </c>
      <c r="C995" s="216" t="s">
        <v>24</v>
      </c>
      <c r="D995" s="216" t="s">
        <v>25</v>
      </c>
      <c r="E995" s="216" t="s">
        <v>9845</v>
      </c>
      <c r="F995" s="91" t="s">
        <v>10666</v>
      </c>
      <c r="G995" s="91" t="s">
        <v>10726</v>
      </c>
      <c r="H995" s="91" t="s">
        <v>194</v>
      </c>
      <c r="I995" s="183">
        <v>6</v>
      </c>
      <c r="J995" s="91" t="s">
        <v>10666</v>
      </c>
      <c r="K995" s="26" t="s">
        <v>31</v>
      </c>
      <c r="L995" s="183">
        <v>6</v>
      </c>
      <c r="M995" s="218">
        <f t="shared" si="32"/>
        <v>780</v>
      </c>
      <c r="N995" s="27"/>
      <c r="O995" s="24" t="s">
        <v>32</v>
      </c>
    </row>
    <row r="996" s="1" customFormat="1" ht="18.75" spans="1:15">
      <c r="A996" s="216">
        <v>991</v>
      </c>
      <c r="B996" s="216" t="s">
        <v>23</v>
      </c>
      <c r="C996" s="216" t="s">
        <v>24</v>
      </c>
      <c r="D996" s="216" t="s">
        <v>25</v>
      </c>
      <c r="E996" s="216" t="s">
        <v>9845</v>
      </c>
      <c r="F996" s="91" t="s">
        <v>10666</v>
      </c>
      <c r="G996" s="91" t="s">
        <v>10727</v>
      </c>
      <c r="H996" s="91" t="s">
        <v>194</v>
      </c>
      <c r="I996" s="183">
        <v>5</v>
      </c>
      <c r="J996" s="91" t="s">
        <v>10666</v>
      </c>
      <c r="K996" s="26" t="s">
        <v>31</v>
      </c>
      <c r="L996" s="183">
        <v>5</v>
      </c>
      <c r="M996" s="218">
        <f t="shared" si="32"/>
        <v>650</v>
      </c>
      <c r="N996" s="27"/>
      <c r="O996" s="24" t="s">
        <v>32</v>
      </c>
    </row>
    <row r="997" s="1" customFormat="1" ht="18.75" spans="1:15">
      <c r="A997" s="216">
        <v>992</v>
      </c>
      <c r="B997" s="216" t="s">
        <v>23</v>
      </c>
      <c r="C997" s="216" t="s">
        <v>24</v>
      </c>
      <c r="D997" s="216" t="s">
        <v>25</v>
      </c>
      <c r="E997" s="216" t="s">
        <v>9845</v>
      </c>
      <c r="F997" s="91" t="s">
        <v>10666</v>
      </c>
      <c r="G997" s="91" t="s">
        <v>10728</v>
      </c>
      <c r="H997" s="91" t="s">
        <v>194</v>
      </c>
      <c r="I997" s="183">
        <v>4</v>
      </c>
      <c r="J997" s="91" t="s">
        <v>10666</v>
      </c>
      <c r="K997" s="26" t="s">
        <v>31</v>
      </c>
      <c r="L997" s="183">
        <v>4</v>
      </c>
      <c r="M997" s="218">
        <f t="shared" si="32"/>
        <v>520</v>
      </c>
      <c r="N997" s="27"/>
      <c r="O997" s="24" t="s">
        <v>32</v>
      </c>
    </row>
    <row r="998" s="1" customFormat="1" ht="18.75" spans="1:15">
      <c r="A998" s="216">
        <v>993</v>
      </c>
      <c r="B998" s="216" t="s">
        <v>23</v>
      </c>
      <c r="C998" s="216" t="s">
        <v>24</v>
      </c>
      <c r="D998" s="216" t="s">
        <v>25</v>
      </c>
      <c r="E998" s="216" t="s">
        <v>9845</v>
      </c>
      <c r="F998" s="91" t="s">
        <v>10666</v>
      </c>
      <c r="G998" s="91" t="s">
        <v>10729</v>
      </c>
      <c r="H998" s="91" t="s">
        <v>194</v>
      </c>
      <c r="I998" s="183">
        <v>5</v>
      </c>
      <c r="J998" s="91" t="s">
        <v>10666</v>
      </c>
      <c r="K998" s="26" t="s">
        <v>31</v>
      </c>
      <c r="L998" s="183">
        <v>5</v>
      </c>
      <c r="M998" s="218">
        <f t="shared" si="32"/>
        <v>650</v>
      </c>
      <c r="N998" s="104"/>
      <c r="O998" s="24" t="s">
        <v>32</v>
      </c>
    </row>
    <row r="999" s="1" customFormat="1" ht="18.75" spans="1:15">
      <c r="A999" s="216">
        <v>994</v>
      </c>
      <c r="B999" s="216" t="s">
        <v>23</v>
      </c>
      <c r="C999" s="216" t="s">
        <v>24</v>
      </c>
      <c r="D999" s="216" t="s">
        <v>25</v>
      </c>
      <c r="E999" s="216" t="s">
        <v>9845</v>
      </c>
      <c r="F999" s="91" t="s">
        <v>10666</v>
      </c>
      <c r="G999" s="91" t="s">
        <v>10730</v>
      </c>
      <c r="H999" s="91" t="s">
        <v>194</v>
      </c>
      <c r="I999" s="183">
        <v>5</v>
      </c>
      <c r="J999" s="91" t="s">
        <v>10666</v>
      </c>
      <c r="K999" s="26" t="s">
        <v>31</v>
      </c>
      <c r="L999" s="183">
        <v>5</v>
      </c>
      <c r="M999" s="218">
        <f t="shared" si="32"/>
        <v>650</v>
      </c>
      <c r="N999" s="27"/>
      <c r="O999" s="24" t="s">
        <v>32</v>
      </c>
    </row>
    <row r="1000" s="1" customFormat="1" ht="18.75" spans="1:15">
      <c r="A1000" s="216">
        <v>995</v>
      </c>
      <c r="B1000" s="216" t="s">
        <v>23</v>
      </c>
      <c r="C1000" s="216" t="s">
        <v>24</v>
      </c>
      <c r="D1000" s="216" t="s">
        <v>25</v>
      </c>
      <c r="E1000" s="216" t="s">
        <v>9845</v>
      </c>
      <c r="F1000" s="91" t="s">
        <v>10666</v>
      </c>
      <c r="G1000" s="91" t="s">
        <v>10731</v>
      </c>
      <c r="H1000" s="91" t="s">
        <v>194</v>
      </c>
      <c r="I1000" s="183">
        <v>5</v>
      </c>
      <c r="J1000" s="91" t="s">
        <v>10666</v>
      </c>
      <c r="K1000" s="26" t="s">
        <v>31</v>
      </c>
      <c r="L1000" s="183">
        <v>5</v>
      </c>
      <c r="M1000" s="218">
        <f t="shared" si="32"/>
        <v>650</v>
      </c>
      <c r="N1000" s="27"/>
      <c r="O1000" s="24" t="s">
        <v>32</v>
      </c>
    </row>
    <row r="1001" s="1" customFormat="1" ht="18.75" spans="1:15">
      <c r="A1001" s="216">
        <v>996</v>
      </c>
      <c r="B1001" s="216" t="s">
        <v>23</v>
      </c>
      <c r="C1001" s="216" t="s">
        <v>24</v>
      </c>
      <c r="D1001" s="216" t="s">
        <v>25</v>
      </c>
      <c r="E1001" s="216" t="s">
        <v>9845</v>
      </c>
      <c r="F1001" s="91" t="s">
        <v>10666</v>
      </c>
      <c r="G1001" s="91" t="s">
        <v>10732</v>
      </c>
      <c r="H1001" s="91" t="s">
        <v>194</v>
      </c>
      <c r="I1001" s="183">
        <v>2</v>
      </c>
      <c r="J1001" s="91" t="s">
        <v>10666</v>
      </c>
      <c r="K1001" s="26" t="s">
        <v>31</v>
      </c>
      <c r="L1001" s="183">
        <v>2</v>
      </c>
      <c r="M1001" s="218">
        <f t="shared" si="32"/>
        <v>260</v>
      </c>
      <c r="N1001" s="27"/>
      <c r="O1001" s="24" t="s">
        <v>32</v>
      </c>
    </row>
    <row r="1002" s="1" customFormat="1" ht="18.75" spans="1:15">
      <c r="A1002" s="216">
        <v>997</v>
      </c>
      <c r="B1002" s="216" t="s">
        <v>23</v>
      </c>
      <c r="C1002" s="216" t="s">
        <v>24</v>
      </c>
      <c r="D1002" s="216" t="s">
        <v>25</v>
      </c>
      <c r="E1002" s="216" t="s">
        <v>9845</v>
      </c>
      <c r="F1002" s="91" t="s">
        <v>10666</v>
      </c>
      <c r="G1002" s="91" t="s">
        <v>10733</v>
      </c>
      <c r="H1002" s="91" t="s">
        <v>194</v>
      </c>
      <c r="I1002" s="183">
        <v>2</v>
      </c>
      <c r="J1002" s="91" t="s">
        <v>10666</v>
      </c>
      <c r="K1002" s="26" t="s">
        <v>31</v>
      </c>
      <c r="L1002" s="183">
        <v>2</v>
      </c>
      <c r="M1002" s="218">
        <f t="shared" si="32"/>
        <v>260</v>
      </c>
      <c r="N1002" s="27"/>
      <c r="O1002" s="24" t="s">
        <v>32</v>
      </c>
    </row>
    <row r="1003" s="1" customFormat="1" ht="18.75" spans="1:15">
      <c r="A1003" s="216">
        <v>998</v>
      </c>
      <c r="B1003" s="216" t="s">
        <v>23</v>
      </c>
      <c r="C1003" s="216" t="s">
        <v>24</v>
      </c>
      <c r="D1003" s="216" t="s">
        <v>25</v>
      </c>
      <c r="E1003" s="216" t="s">
        <v>9845</v>
      </c>
      <c r="F1003" s="91" t="s">
        <v>10666</v>
      </c>
      <c r="G1003" s="91" t="s">
        <v>2215</v>
      </c>
      <c r="H1003" s="91" t="s">
        <v>194</v>
      </c>
      <c r="I1003" s="183">
        <v>5</v>
      </c>
      <c r="J1003" s="91" t="s">
        <v>10666</v>
      </c>
      <c r="K1003" s="26" t="s">
        <v>31</v>
      </c>
      <c r="L1003" s="183">
        <v>5</v>
      </c>
      <c r="M1003" s="218">
        <f t="shared" si="32"/>
        <v>650</v>
      </c>
      <c r="N1003" s="27"/>
      <c r="O1003" s="24" t="s">
        <v>32</v>
      </c>
    </row>
    <row r="1004" s="1" customFormat="1" ht="18.75" spans="1:15">
      <c r="A1004" s="216">
        <v>999</v>
      </c>
      <c r="B1004" s="216" t="s">
        <v>23</v>
      </c>
      <c r="C1004" s="216" t="s">
        <v>24</v>
      </c>
      <c r="D1004" s="216" t="s">
        <v>25</v>
      </c>
      <c r="E1004" s="216" t="s">
        <v>9845</v>
      </c>
      <c r="F1004" s="91" t="s">
        <v>10666</v>
      </c>
      <c r="G1004" s="91" t="s">
        <v>10734</v>
      </c>
      <c r="H1004" s="91" t="s">
        <v>47</v>
      </c>
      <c r="I1004" s="183">
        <v>1</v>
      </c>
      <c r="J1004" s="91" t="s">
        <v>10666</v>
      </c>
      <c r="K1004" s="26" t="s">
        <v>31</v>
      </c>
      <c r="L1004" s="183">
        <v>1</v>
      </c>
      <c r="M1004" s="218">
        <f>L1004*312</f>
        <v>312</v>
      </c>
      <c r="N1004" s="27"/>
      <c r="O1004" s="24" t="s">
        <v>32</v>
      </c>
    </row>
    <row r="1005" s="1" customFormat="1" ht="18.75" spans="1:15">
      <c r="A1005" s="216">
        <v>1000</v>
      </c>
      <c r="B1005" s="216" t="s">
        <v>23</v>
      </c>
      <c r="C1005" s="216" t="s">
        <v>24</v>
      </c>
      <c r="D1005" s="216" t="s">
        <v>25</v>
      </c>
      <c r="E1005" s="216" t="s">
        <v>9845</v>
      </c>
      <c r="F1005" s="91" t="s">
        <v>10666</v>
      </c>
      <c r="G1005" s="91" t="s">
        <v>10735</v>
      </c>
      <c r="H1005" s="91" t="s">
        <v>194</v>
      </c>
      <c r="I1005" s="183">
        <v>3</v>
      </c>
      <c r="J1005" s="91" t="s">
        <v>10666</v>
      </c>
      <c r="K1005" s="26" t="s">
        <v>31</v>
      </c>
      <c r="L1005" s="183">
        <v>3</v>
      </c>
      <c r="M1005" s="218">
        <f t="shared" ref="M1005:M1014" si="33">L1005*130</f>
        <v>390</v>
      </c>
      <c r="N1005" s="27"/>
      <c r="O1005" s="24" t="s">
        <v>32</v>
      </c>
    </row>
    <row r="1006" s="1" customFormat="1" ht="18.75" spans="1:15">
      <c r="A1006" s="216">
        <v>1001</v>
      </c>
      <c r="B1006" s="216" t="s">
        <v>23</v>
      </c>
      <c r="C1006" s="216" t="s">
        <v>24</v>
      </c>
      <c r="D1006" s="216" t="s">
        <v>25</v>
      </c>
      <c r="E1006" s="216" t="s">
        <v>9845</v>
      </c>
      <c r="F1006" s="91" t="s">
        <v>10666</v>
      </c>
      <c r="G1006" s="91" t="s">
        <v>4452</v>
      </c>
      <c r="H1006" s="91" t="s">
        <v>194</v>
      </c>
      <c r="I1006" s="183">
        <v>2</v>
      </c>
      <c r="J1006" s="91" t="s">
        <v>10666</v>
      </c>
      <c r="K1006" s="26" t="s">
        <v>31</v>
      </c>
      <c r="L1006" s="183">
        <v>2</v>
      </c>
      <c r="M1006" s="218">
        <f t="shared" si="33"/>
        <v>260</v>
      </c>
      <c r="N1006" s="27"/>
      <c r="O1006" s="24" t="s">
        <v>32</v>
      </c>
    </row>
    <row r="1007" s="1" customFormat="1" ht="18.75" spans="1:15">
      <c r="A1007" s="216">
        <v>1002</v>
      </c>
      <c r="B1007" s="216" t="s">
        <v>23</v>
      </c>
      <c r="C1007" s="216" t="s">
        <v>24</v>
      </c>
      <c r="D1007" s="216" t="s">
        <v>25</v>
      </c>
      <c r="E1007" s="216" t="s">
        <v>9845</v>
      </c>
      <c r="F1007" s="91" t="s">
        <v>10666</v>
      </c>
      <c r="G1007" s="91" t="s">
        <v>2525</v>
      </c>
      <c r="H1007" s="91" t="s">
        <v>194</v>
      </c>
      <c r="I1007" s="183">
        <v>6</v>
      </c>
      <c r="J1007" s="91" t="s">
        <v>10666</v>
      </c>
      <c r="K1007" s="26" t="s">
        <v>31</v>
      </c>
      <c r="L1007" s="183">
        <v>6</v>
      </c>
      <c r="M1007" s="218">
        <f t="shared" si="33"/>
        <v>780</v>
      </c>
      <c r="N1007" s="27"/>
      <c r="O1007" s="24" t="s">
        <v>32</v>
      </c>
    </row>
    <row r="1008" s="1" customFormat="1" ht="18.75" spans="1:15">
      <c r="A1008" s="216">
        <v>1003</v>
      </c>
      <c r="B1008" s="216" t="s">
        <v>23</v>
      </c>
      <c r="C1008" s="216" t="s">
        <v>24</v>
      </c>
      <c r="D1008" s="216" t="s">
        <v>25</v>
      </c>
      <c r="E1008" s="216" t="s">
        <v>9845</v>
      </c>
      <c r="F1008" s="91" t="s">
        <v>10666</v>
      </c>
      <c r="G1008" s="91" t="s">
        <v>10736</v>
      </c>
      <c r="H1008" s="91" t="s">
        <v>194</v>
      </c>
      <c r="I1008" s="183">
        <v>4</v>
      </c>
      <c r="J1008" s="91" t="s">
        <v>10666</v>
      </c>
      <c r="K1008" s="26" t="s">
        <v>31</v>
      </c>
      <c r="L1008" s="183">
        <v>4</v>
      </c>
      <c r="M1008" s="218">
        <f t="shared" si="33"/>
        <v>520</v>
      </c>
      <c r="N1008" s="27"/>
      <c r="O1008" s="24" t="s">
        <v>32</v>
      </c>
    </row>
    <row r="1009" s="1" customFormat="1" ht="18.75" spans="1:15">
      <c r="A1009" s="216">
        <v>1004</v>
      </c>
      <c r="B1009" s="216" t="s">
        <v>23</v>
      </c>
      <c r="C1009" s="216" t="s">
        <v>24</v>
      </c>
      <c r="D1009" s="216" t="s">
        <v>25</v>
      </c>
      <c r="E1009" s="216" t="s">
        <v>9845</v>
      </c>
      <c r="F1009" s="91" t="s">
        <v>10666</v>
      </c>
      <c r="G1009" s="91" t="s">
        <v>10737</v>
      </c>
      <c r="H1009" s="91" t="s">
        <v>194</v>
      </c>
      <c r="I1009" s="183">
        <v>5</v>
      </c>
      <c r="J1009" s="91" t="s">
        <v>10666</v>
      </c>
      <c r="K1009" s="26" t="s">
        <v>31</v>
      </c>
      <c r="L1009" s="183">
        <v>5</v>
      </c>
      <c r="M1009" s="218">
        <f t="shared" si="33"/>
        <v>650</v>
      </c>
      <c r="N1009" s="27"/>
      <c r="O1009" s="24" t="s">
        <v>32</v>
      </c>
    </row>
    <row r="1010" s="1" customFormat="1" ht="18.75" spans="1:15">
      <c r="A1010" s="216">
        <v>1005</v>
      </c>
      <c r="B1010" s="216" t="s">
        <v>23</v>
      </c>
      <c r="C1010" s="216" t="s">
        <v>24</v>
      </c>
      <c r="D1010" s="216" t="s">
        <v>25</v>
      </c>
      <c r="E1010" s="216" t="s">
        <v>9845</v>
      </c>
      <c r="F1010" s="91" t="s">
        <v>10666</v>
      </c>
      <c r="G1010" s="91" t="s">
        <v>10738</v>
      </c>
      <c r="H1010" s="91" t="s">
        <v>194</v>
      </c>
      <c r="I1010" s="183">
        <v>2</v>
      </c>
      <c r="J1010" s="91" t="s">
        <v>10666</v>
      </c>
      <c r="K1010" s="26" t="s">
        <v>31</v>
      </c>
      <c r="L1010" s="183">
        <v>2</v>
      </c>
      <c r="M1010" s="218">
        <f t="shared" si="33"/>
        <v>260</v>
      </c>
      <c r="N1010" s="27"/>
      <c r="O1010" s="24" t="s">
        <v>32</v>
      </c>
    </row>
    <row r="1011" s="1" customFormat="1" ht="18.75" spans="1:15">
      <c r="A1011" s="216">
        <v>1006</v>
      </c>
      <c r="B1011" s="216" t="s">
        <v>23</v>
      </c>
      <c r="C1011" s="216" t="s">
        <v>24</v>
      </c>
      <c r="D1011" s="216" t="s">
        <v>25</v>
      </c>
      <c r="E1011" s="216" t="s">
        <v>9845</v>
      </c>
      <c r="F1011" s="91" t="s">
        <v>10666</v>
      </c>
      <c r="G1011" s="91" t="s">
        <v>10739</v>
      </c>
      <c r="H1011" s="91" t="s">
        <v>194</v>
      </c>
      <c r="I1011" s="183">
        <v>3</v>
      </c>
      <c r="J1011" s="91" t="s">
        <v>10666</v>
      </c>
      <c r="K1011" s="26" t="s">
        <v>31</v>
      </c>
      <c r="L1011" s="183">
        <v>3</v>
      </c>
      <c r="M1011" s="218">
        <f t="shared" si="33"/>
        <v>390</v>
      </c>
      <c r="N1011" s="27"/>
      <c r="O1011" s="24" t="s">
        <v>32</v>
      </c>
    </row>
    <row r="1012" s="1" customFormat="1" ht="18.75" spans="1:15">
      <c r="A1012" s="216">
        <v>1007</v>
      </c>
      <c r="B1012" s="216" t="s">
        <v>23</v>
      </c>
      <c r="C1012" s="216" t="s">
        <v>24</v>
      </c>
      <c r="D1012" s="216" t="s">
        <v>25</v>
      </c>
      <c r="E1012" s="216" t="s">
        <v>9845</v>
      </c>
      <c r="F1012" s="91" t="s">
        <v>10666</v>
      </c>
      <c r="G1012" s="91" t="s">
        <v>10740</v>
      </c>
      <c r="H1012" s="91" t="s">
        <v>194</v>
      </c>
      <c r="I1012" s="183">
        <v>3</v>
      </c>
      <c r="J1012" s="91" t="s">
        <v>10666</v>
      </c>
      <c r="K1012" s="26" t="s">
        <v>31</v>
      </c>
      <c r="L1012" s="183">
        <v>3</v>
      </c>
      <c r="M1012" s="218">
        <f t="shared" si="33"/>
        <v>390</v>
      </c>
      <c r="N1012" s="27"/>
      <c r="O1012" s="24" t="s">
        <v>32</v>
      </c>
    </row>
    <row r="1013" s="1" customFormat="1" ht="18.75" spans="1:15">
      <c r="A1013" s="216">
        <v>1008</v>
      </c>
      <c r="B1013" s="216" t="s">
        <v>23</v>
      </c>
      <c r="C1013" s="216" t="s">
        <v>24</v>
      </c>
      <c r="D1013" s="216" t="s">
        <v>25</v>
      </c>
      <c r="E1013" s="216" t="s">
        <v>9845</v>
      </c>
      <c r="F1013" s="91" t="s">
        <v>10666</v>
      </c>
      <c r="G1013" s="91" t="s">
        <v>10741</v>
      </c>
      <c r="H1013" s="91" t="s">
        <v>194</v>
      </c>
      <c r="I1013" s="183">
        <v>4</v>
      </c>
      <c r="J1013" s="91" t="s">
        <v>10666</v>
      </c>
      <c r="K1013" s="26" t="s">
        <v>31</v>
      </c>
      <c r="L1013" s="183">
        <v>4</v>
      </c>
      <c r="M1013" s="218">
        <f t="shared" si="33"/>
        <v>520</v>
      </c>
      <c r="N1013" s="27"/>
      <c r="O1013" s="24" t="s">
        <v>32</v>
      </c>
    </row>
    <row r="1014" s="1" customFormat="1" ht="18.75" spans="1:15">
      <c r="A1014" s="216">
        <v>1009</v>
      </c>
      <c r="B1014" s="216" t="s">
        <v>23</v>
      </c>
      <c r="C1014" s="216" t="s">
        <v>24</v>
      </c>
      <c r="D1014" s="216" t="s">
        <v>25</v>
      </c>
      <c r="E1014" s="216" t="s">
        <v>9845</v>
      </c>
      <c r="F1014" s="91" t="s">
        <v>10666</v>
      </c>
      <c r="G1014" s="91" t="s">
        <v>10742</v>
      </c>
      <c r="H1014" s="91" t="s">
        <v>194</v>
      </c>
      <c r="I1014" s="183">
        <v>5</v>
      </c>
      <c r="J1014" s="91" t="s">
        <v>10666</v>
      </c>
      <c r="K1014" s="26" t="s">
        <v>31</v>
      </c>
      <c r="L1014" s="183">
        <v>5</v>
      </c>
      <c r="M1014" s="218">
        <f t="shared" si="33"/>
        <v>650</v>
      </c>
      <c r="N1014" s="27"/>
      <c r="O1014" s="24" t="s">
        <v>32</v>
      </c>
    </row>
    <row r="1015" s="1" customFormat="1" ht="18.75" spans="1:15">
      <c r="A1015" s="216">
        <v>1010</v>
      </c>
      <c r="B1015" s="216" t="s">
        <v>23</v>
      </c>
      <c r="C1015" s="216" t="s">
        <v>24</v>
      </c>
      <c r="D1015" s="216" t="s">
        <v>25</v>
      </c>
      <c r="E1015" s="216" t="s">
        <v>9845</v>
      </c>
      <c r="F1015" s="91" t="s">
        <v>10666</v>
      </c>
      <c r="G1015" s="91" t="s">
        <v>10743</v>
      </c>
      <c r="H1015" s="91" t="s">
        <v>51</v>
      </c>
      <c r="I1015" s="183">
        <v>1</v>
      </c>
      <c r="J1015" s="91" t="s">
        <v>10666</v>
      </c>
      <c r="K1015" s="26" t="s">
        <v>31</v>
      </c>
      <c r="L1015" s="183">
        <v>1</v>
      </c>
      <c r="M1015" s="218">
        <f>L1015*312</f>
        <v>312</v>
      </c>
      <c r="N1015" s="27"/>
      <c r="O1015" s="24" t="s">
        <v>32</v>
      </c>
    </row>
    <row r="1016" s="1" customFormat="1" ht="18.75" spans="1:15">
      <c r="A1016" s="216">
        <v>1011</v>
      </c>
      <c r="B1016" s="216" t="s">
        <v>23</v>
      </c>
      <c r="C1016" s="216" t="s">
        <v>24</v>
      </c>
      <c r="D1016" s="216" t="s">
        <v>25</v>
      </c>
      <c r="E1016" s="216" t="s">
        <v>9845</v>
      </c>
      <c r="F1016" s="91" t="s">
        <v>10666</v>
      </c>
      <c r="G1016" s="91" t="s">
        <v>10744</v>
      </c>
      <c r="H1016" s="91" t="s">
        <v>194</v>
      </c>
      <c r="I1016" s="183">
        <v>4</v>
      </c>
      <c r="J1016" s="91" t="s">
        <v>10666</v>
      </c>
      <c r="K1016" s="26" t="s">
        <v>31</v>
      </c>
      <c r="L1016" s="183">
        <v>4</v>
      </c>
      <c r="M1016" s="218">
        <f>L1016*130</f>
        <v>520</v>
      </c>
      <c r="N1016" s="27"/>
      <c r="O1016" s="24" t="s">
        <v>32</v>
      </c>
    </row>
    <row r="1017" s="1" customFormat="1" ht="18.75" spans="1:15">
      <c r="A1017" s="216">
        <v>1012</v>
      </c>
      <c r="B1017" s="216" t="s">
        <v>23</v>
      </c>
      <c r="C1017" s="216" t="s">
        <v>24</v>
      </c>
      <c r="D1017" s="216" t="s">
        <v>25</v>
      </c>
      <c r="E1017" s="216" t="s">
        <v>9845</v>
      </c>
      <c r="F1017" s="91" t="s">
        <v>10666</v>
      </c>
      <c r="G1017" s="91" t="s">
        <v>10745</v>
      </c>
      <c r="H1017" s="91" t="s">
        <v>194</v>
      </c>
      <c r="I1017" s="183">
        <v>7</v>
      </c>
      <c r="J1017" s="91" t="s">
        <v>10666</v>
      </c>
      <c r="K1017" s="26" t="s">
        <v>31</v>
      </c>
      <c r="L1017" s="183">
        <v>7</v>
      </c>
      <c r="M1017" s="218">
        <f>L1017*130</f>
        <v>910</v>
      </c>
      <c r="N1017" s="27"/>
      <c r="O1017" s="24" t="s">
        <v>32</v>
      </c>
    </row>
    <row r="1018" s="1" customFormat="1" ht="18.75" spans="1:15">
      <c r="A1018" s="216">
        <v>1013</v>
      </c>
      <c r="B1018" s="216" t="s">
        <v>23</v>
      </c>
      <c r="C1018" s="216" t="s">
        <v>24</v>
      </c>
      <c r="D1018" s="216" t="s">
        <v>25</v>
      </c>
      <c r="E1018" s="216" t="s">
        <v>9845</v>
      </c>
      <c r="F1018" s="91" t="s">
        <v>10666</v>
      </c>
      <c r="G1018" s="91" t="s">
        <v>10746</v>
      </c>
      <c r="H1018" s="91" t="s">
        <v>51</v>
      </c>
      <c r="I1018" s="183">
        <v>3</v>
      </c>
      <c r="J1018" s="91" t="s">
        <v>10666</v>
      </c>
      <c r="K1018" s="26" t="s">
        <v>31</v>
      </c>
      <c r="L1018" s="183">
        <v>3</v>
      </c>
      <c r="M1018" s="218">
        <f>L1018*312</f>
        <v>936</v>
      </c>
      <c r="N1018" s="27"/>
      <c r="O1018" s="24" t="s">
        <v>32</v>
      </c>
    </row>
    <row r="1019" s="1" customFormat="1" ht="18.75" spans="1:15">
      <c r="A1019" s="216">
        <v>1014</v>
      </c>
      <c r="B1019" s="216" t="s">
        <v>23</v>
      </c>
      <c r="C1019" s="216" t="s">
        <v>24</v>
      </c>
      <c r="D1019" s="216" t="s">
        <v>25</v>
      </c>
      <c r="E1019" s="216" t="s">
        <v>9845</v>
      </c>
      <c r="F1019" s="91" t="s">
        <v>10666</v>
      </c>
      <c r="G1019" s="91" t="s">
        <v>10747</v>
      </c>
      <c r="H1019" s="91" t="s">
        <v>194</v>
      </c>
      <c r="I1019" s="183">
        <v>5</v>
      </c>
      <c r="J1019" s="91" t="s">
        <v>10666</v>
      </c>
      <c r="K1019" s="26" t="s">
        <v>31</v>
      </c>
      <c r="L1019" s="183">
        <v>5</v>
      </c>
      <c r="M1019" s="218">
        <f t="shared" ref="M1019:M1025" si="34">L1019*130</f>
        <v>650</v>
      </c>
      <c r="N1019" s="27"/>
      <c r="O1019" s="24" t="s">
        <v>32</v>
      </c>
    </row>
    <row r="1020" s="1" customFormat="1" ht="18.75" spans="1:15">
      <c r="A1020" s="216">
        <v>1015</v>
      </c>
      <c r="B1020" s="216" t="s">
        <v>23</v>
      </c>
      <c r="C1020" s="216" t="s">
        <v>24</v>
      </c>
      <c r="D1020" s="216" t="s">
        <v>25</v>
      </c>
      <c r="E1020" s="216" t="s">
        <v>9845</v>
      </c>
      <c r="F1020" s="91" t="s">
        <v>10666</v>
      </c>
      <c r="G1020" s="91" t="s">
        <v>10748</v>
      </c>
      <c r="H1020" s="91" t="s">
        <v>194</v>
      </c>
      <c r="I1020" s="183">
        <v>4</v>
      </c>
      <c r="J1020" s="91" t="s">
        <v>10666</v>
      </c>
      <c r="K1020" s="26" t="s">
        <v>31</v>
      </c>
      <c r="L1020" s="183">
        <v>4</v>
      </c>
      <c r="M1020" s="218">
        <f t="shared" si="34"/>
        <v>520</v>
      </c>
      <c r="N1020" s="27"/>
      <c r="O1020" s="24" t="s">
        <v>32</v>
      </c>
    </row>
    <row r="1021" s="1" customFormat="1" ht="18.75" spans="1:15">
      <c r="A1021" s="216">
        <v>1016</v>
      </c>
      <c r="B1021" s="216" t="s">
        <v>23</v>
      </c>
      <c r="C1021" s="216" t="s">
        <v>24</v>
      </c>
      <c r="D1021" s="216" t="s">
        <v>25</v>
      </c>
      <c r="E1021" s="216" t="s">
        <v>9845</v>
      </c>
      <c r="F1021" s="91" t="s">
        <v>10666</v>
      </c>
      <c r="G1021" s="91" t="s">
        <v>10749</v>
      </c>
      <c r="H1021" s="91" t="s">
        <v>194</v>
      </c>
      <c r="I1021" s="183">
        <v>2</v>
      </c>
      <c r="J1021" s="91" t="s">
        <v>10666</v>
      </c>
      <c r="K1021" s="26" t="s">
        <v>31</v>
      </c>
      <c r="L1021" s="183">
        <v>2</v>
      </c>
      <c r="M1021" s="218">
        <f t="shared" si="34"/>
        <v>260</v>
      </c>
      <c r="N1021" s="27"/>
      <c r="O1021" s="24" t="s">
        <v>32</v>
      </c>
    </row>
    <row r="1022" s="1" customFormat="1" ht="18.75" spans="1:15">
      <c r="A1022" s="216">
        <v>1017</v>
      </c>
      <c r="B1022" s="216" t="s">
        <v>23</v>
      </c>
      <c r="C1022" s="216" t="s">
        <v>24</v>
      </c>
      <c r="D1022" s="216" t="s">
        <v>25</v>
      </c>
      <c r="E1022" s="216" t="s">
        <v>9845</v>
      </c>
      <c r="F1022" s="91" t="s">
        <v>10666</v>
      </c>
      <c r="G1022" s="91" t="s">
        <v>10750</v>
      </c>
      <c r="H1022" s="91" t="s">
        <v>194</v>
      </c>
      <c r="I1022" s="183">
        <v>3</v>
      </c>
      <c r="J1022" s="91" t="s">
        <v>10666</v>
      </c>
      <c r="K1022" s="26" t="s">
        <v>31</v>
      </c>
      <c r="L1022" s="183">
        <v>3</v>
      </c>
      <c r="M1022" s="218">
        <f t="shared" si="34"/>
        <v>390</v>
      </c>
      <c r="N1022" s="27"/>
      <c r="O1022" s="24" t="s">
        <v>32</v>
      </c>
    </row>
    <row r="1023" s="1" customFormat="1" ht="18.75" spans="1:15">
      <c r="A1023" s="216">
        <v>1018</v>
      </c>
      <c r="B1023" s="216" t="s">
        <v>23</v>
      </c>
      <c r="C1023" s="216" t="s">
        <v>24</v>
      </c>
      <c r="D1023" s="216" t="s">
        <v>25</v>
      </c>
      <c r="E1023" s="216" t="s">
        <v>9845</v>
      </c>
      <c r="F1023" s="91" t="s">
        <v>10666</v>
      </c>
      <c r="G1023" s="91" t="s">
        <v>10751</v>
      </c>
      <c r="H1023" s="91" t="s">
        <v>194</v>
      </c>
      <c r="I1023" s="183">
        <v>4</v>
      </c>
      <c r="J1023" s="91" t="s">
        <v>10666</v>
      </c>
      <c r="K1023" s="26" t="s">
        <v>31</v>
      </c>
      <c r="L1023" s="183">
        <v>4</v>
      </c>
      <c r="M1023" s="218">
        <f t="shared" si="34"/>
        <v>520</v>
      </c>
      <c r="N1023" s="27"/>
      <c r="O1023" s="24" t="s">
        <v>32</v>
      </c>
    </row>
    <row r="1024" s="1" customFormat="1" ht="18.75" spans="1:15">
      <c r="A1024" s="216">
        <v>1019</v>
      </c>
      <c r="B1024" s="216" t="s">
        <v>23</v>
      </c>
      <c r="C1024" s="216" t="s">
        <v>24</v>
      </c>
      <c r="D1024" s="216" t="s">
        <v>25</v>
      </c>
      <c r="E1024" s="216" t="s">
        <v>9845</v>
      </c>
      <c r="F1024" s="91" t="s">
        <v>10666</v>
      </c>
      <c r="G1024" s="91" t="s">
        <v>10752</v>
      </c>
      <c r="H1024" s="91" t="s">
        <v>194</v>
      </c>
      <c r="I1024" s="183">
        <v>4</v>
      </c>
      <c r="J1024" s="91" t="s">
        <v>10666</v>
      </c>
      <c r="K1024" s="26" t="s">
        <v>31</v>
      </c>
      <c r="L1024" s="183">
        <v>4</v>
      </c>
      <c r="M1024" s="218">
        <f t="shared" si="34"/>
        <v>520</v>
      </c>
      <c r="N1024" s="27"/>
      <c r="O1024" s="24" t="s">
        <v>32</v>
      </c>
    </row>
    <row r="1025" s="1" customFormat="1" ht="18.75" spans="1:15">
      <c r="A1025" s="216">
        <v>1020</v>
      </c>
      <c r="B1025" s="216" t="s">
        <v>23</v>
      </c>
      <c r="C1025" s="216" t="s">
        <v>24</v>
      </c>
      <c r="D1025" s="216" t="s">
        <v>25</v>
      </c>
      <c r="E1025" s="216" t="s">
        <v>9845</v>
      </c>
      <c r="F1025" s="91" t="s">
        <v>10666</v>
      </c>
      <c r="G1025" s="91" t="s">
        <v>10753</v>
      </c>
      <c r="H1025" s="91" t="s">
        <v>194</v>
      </c>
      <c r="I1025" s="183">
        <v>3</v>
      </c>
      <c r="J1025" s="91" t="s">
        <v>10666</v>
      </c>
      <c r="K1025" s="26" t="s">
        <v>31</v>
      </c>
      <c r="L1025" s="183">
        <v>3</v>
      </c>
      <c r="M1025" s="218">
        <f t="shared" si="34"/>
        <v>390</v>
      </c>
      <c r="N1025" s="27"/>
      <c r="O1025" s="24" t="s">
        <v>32</v>
      </c>
    </row>
    <row r="1026" s="1" customFormat="1" ht="18.75" spans="1:15">
      <c r="A1026" s="216">
        <v>1021</v>
      </c>
      <c r="B1026" s="216" t="s">
        <v>23</v>
      </c>
      <c r="C1026" s="216" t="s">
        <v>24</v>
      </c>
      <c r="D1026" s="216" t="s">
        <v>25</v>
      </c>
      <c r="E1026" s="216" t="s">
        <v>9845</v>
      </c>
      <c r="F1026" s="91" t="s">
        <v>10666</v>
      </c>
      <c r="G1026" s="91" t="s">
        <v>10754</v>
      </c>
      <c r="H1026" s="91" t="s">
        <v>47</v>
      </c>
      <c r="I1026" s="183">
        <v>1</v>
      </c>
      <c r="J1026" s="91" t="s">
        <v>10666</v>
      </c>
      <c r="K1026" s="26" t="s">
        <v>31</v>
      </c>
      <c r="L1026" s="183">
        <v>1</v>
      </c>
      <c r="M1026" s="218">
        <f>L1026*312</f>
        <v>312</v>
      </c>
      <c r="N1026" s="27"/>
      <c r="O1026" s="24" t="s">
        <v>32</v>
      </c>
    </row>
    <row r="1027" s="1" customFormat="1" ht="18.75" spans="1:15">
      <c r="A1027" s="216">
        <v>1022</v>
      </c>
      <c r="B1027" s="216" t="s">
        <v>23</v>
      </c>
      <c r="C1027" s="216" t="s">
        <v>24</v>
      </c>
      <c r="D1027" s="216" t="s">
        <v>25</v>
      </c>
      <c r="E1027" s="216" t="s">
        <v>9845</v>
      </c>
      <c r="F1027" s="91" t="s">
        <v>10666</v>
      </c>
      <c r="G1027" s="91" t="s">
        <v>10755</v>
      </c>
      <c r="H1027" s="91" t="s">
        <v>194</v>
      </c>
      <c r="I1027" s="183">
        <v>4</v>
      </c>
      <c r="J1027" s="91" t="s">
        <v>10666</v>
      </c>
      <c r="K1027" s="26" t="s">
        <v>31</v>
      </c>
      <c r="L1027" s="183">
        <v>4</v>
      </c>
      <c r="M1027" s="218">
        <f t="shared" ref="M1027:M1053" si="35">L1027*130</f>
        <v>520</v>
      </c>
      <c r="N1027" s="27"/>
      <c r="O1027" s="24" t="s">
        <v>32</v>
      </c>
    </row>
    <row r="1028" s="1" customFormat="1" ht="18.75" spans="1:15">
      <c r="A1028" s="216">
        <v>1023</v>
      </c>
      <c r="B1028" s="216" t="s">
        <v>23</v>
      </c>
      <c r="C1028" s="216" t="s">
        <v>24</v>
      </c>
      <c r="D1028" s="216" t="s">
        <v>25</v>
      </c>
      <c r="E1028" s="216" t="s">
        <v>9845</v>
      </c>
      <c r="F1028" s="91" t="s">
        <v>10666</v>
      </c>
      <c r="G1028" s="91" t="s">
        <v>10756</v>
      </c>
      <c r="H1028" s="91" t="s">
        <v>194</v>
      </c>
      <c r="I1028" s="183">
        <v>4</v>
      </c>
      <c r="J1028" s="91" t="s">
        <v>10666</v>
      </c>
      <c r="K1028" s="26" t="s">
        <v>31</v>
      </c>
      <c r="L1028" s="183">
        <v>4</v>
      </c>
      <c r="M1028" s="218">
        <f t="shared" si="35"/>
        <v>520</v>
      </c>
      <c r="N1028" s="27"/>
      <c r="O1028" s="24" t="s">
        <v>32</v>
      </c>
    </row>
    <row r="1029" s="1" customFormat="1" ht="18.75" spans="1:15">
      <c r="A1029" s="216">
        <v>1024</v>
      </c>
      <c r="B1029" s="216" t="s">
        <v>23</v>
      </c>
      <c r="C1029" s="216" t="s">
        <v>24</v>
      </c>
      <c r="D1029" s="216" t="s">
        <v>25</v>
      </c>
      <c r="E1029" s="216" t="s">
        <v>9845</v>
      </c>
      <c r="F1029" s="91" t="s">
        <v>10666</v>
      </c>
      <c r="G1029" s="91" t="s">
        <v>10757</v>
      </c>
      <c r="H1029" s="91" t="s">
        <v>194</v>
      </c>
      <c r="I1029" s="183">
        <v>3</v>
      </c>
      <c r="J1029" s="91" t="s">
        <v>10666</v>
      </c>
      <c r="K1029" s="26" t="s">
        <v>31</v>
      </c>
      <c r="L1029" s="183">
        <v>3</v>
      </c>
      <c r="M1029" s="218">
        <f t="shared" si="35"/>
        <v>390</v>
      </c>
      <c r="N1029" s="27"/>
      <c r="O1029" s="24" t="s">
        <v>32</v>
      </c>
    </row>
    <row r="1030" s="1" customFormat="1" ht="18.75" spans="1:15">
      <c r="A1030" s="216">
        <v>1025</v>
      </c>
      <c r="B1030" s="216" t="s">
        <v>23</v>
      </c>
      <c r="C1030" s="216" t="s">
        <v>24</v>
      </c>
      <c r="D1030" s="216" t="s">
        <v>25</v>
      </c>
      <c r="E1030" s="216" t="s">
        <v>9845</v>
      </c>
      <c r="F1030" s="91" t="s">
        <v>10666</v>
      </c>
      <c r="G1030" s="91" t="s">
        <v>1524</v>
      </c>
      <c r="H1030" s="91" t="s">
        <v>194</v>
      </c>
      <c r="I1030" s="183">
        <v>5</v>
      </c>
      <c r="J1030" s="91" t="s">
        <v>10666</v>
      </c>
      <c r="K1030" s="26" t="s">
        <v>31</v>
      </c>
      <c r="L1030" s="183">
        <v>5</v>
      </c>
      <c r="M1030" s="218">
        <f t="shared" si="35"/>
        <v>650</v>
      </c>
      <c r="N1030" s="27"/>
      <c r="O1030" s="24" t="s">
        <v>32</v>
      </c>
    </row>
    <row r="1031" s="1" customFormat="1" ht="18.75" spans="1:15">
      <c r="A1031" s="216">
        <v>1026</v>
      </c>
      <c r="B1031" s="216" t="s">
        <v>23</v>
      </c>
      <c r="C1031" s="216" t="s">
        <v>24</v>
      </c>
      <c r="D1031" s="216" t="s">
        <v>25</v>
      </c>
      <c r="E1031" s="216" t="s">
        <v>9845</v>
      </c>
      <c r="F1031" s="91" t="s">
        <v>10666</v>
      </c>
      <c r="G1031" s="91" t="s">
        <v>10758</v>
      </c>
      <c r="H1031" s="91" t="s">
        <v>194</v>
      </c>
      <c r="I1031" s="183">
        <v>3</v>
      </c>
      <c r="J1031" s="91" t="s">
        <v>10666</v>
      </c>
      <c r="K1031" s="26" t="s">
        <v>31</v>
      </c>
      <c r="L1031" s="183">
        <v>3</v>
      </c>
      <c r="M1031" s="218">
        <f t="shared" si="35"/>
        <v>390</v>
      </c>
      <c r="N1031" s="27"/>
      <c r="O1031" s="24" t="s">
        <v>32</v>
      </c>
    </row>
    <row r="1032" s="1" customFormat="1" ht="18.75" spans="1:15">
      <c r="A1032" s="216">
        <v>1027</v>
      </c>
      <c r="B1032" s="216" t="s">
        <v>23</v>
      </c>
      <c r="C1032" s="216" t="s">
        <v>24</v>
      </c>
      <c r="D1032" s="216" t="s">
        <v>25</v>
      </c>
      <c r="E1032" s="216" t="s">
        <v>9845</v>
      </c>
      <c r="F1032" s="91" t="s">
        <v>10666</v>
      </c>
      <c r="G1032" s="91" t="s">
        <v>10759</v>
      </c>
      <c r="H1032" s="91" t="s">
        <v>194</v>
      </c>
      <c r="I1032" s="183">
        <v>4</v>
      </c>
      <c r="J1032" s="91" t="s">
        <v>10666</v>
      </c>
      <c r="K1032" s="26" t="s">
        <v>31</v>
      </c>
      <c r="L1032" s="183">
        <v>4</v>
      </c>
      <c r="M1032" s="218">
        <f t="shared" si="35"/>
        <v>520</v>
      </c>
      <c r="N1032" s="27"/>
      <c r="O1032" s="24" t="s">
        <v>32</v>
      </c>
    </row>
    <row r="1033" s="1" customFormat="1" ht="18.75" spans="1:15">
      <c r="A1033" s="216">
        <v>1028</v>
      </c>
      <c r="B1033" s="216" t="s">
        <v>23</v>
      </c>
      <c r="C1033" s="216" t="s">
        <v>24</v>
      </c>
      <c r="D1033" s="216" t="s">
        <v>25</v>
      </c>
      <c r="E1033" s="216" t="s">
        <v>9845</v>
      </c>
      <c r="F1033" s="91" t="s">
        <v>10666</v>
      </c>
      <c r="G1033" s="91" t="s">
        <v>10760</v>
      </c>
      <c r="H1033" s="91" t="s">
        <v>194</v>
      </c>
      <c r="I1033" s="183">
        <v>3</v>
      </c>
      <c r="J1033" s="91" t="s">
        <v>10666</v>
      </c>
      <c r="K1033" s="26" t="s">
        <v>31</v>
      </c>
      <c r="L1033" s="183">
        <v>3</v>
      </c>
      <c r="M1033" s="218">
        <f t="shared" si="35"/>
        <v>390</v>
      </c>
      <c r="N1033" s="27"/>
      <c r="O1033" s="24" t="s">
        <v>32</v>
      </c>
    </row>
    <row r="1034" s="1" customFormat="1" ht="18.75" spans="1:15">
      <c r="A1034" s="216">
        <v>1029</v>
      </c>
      <c r="B1034" s="216" t="s">
        <v>23</v>
      </c>
      <c r="C1034" s="216" t="s">
        <v>24</v>
      </c>
      <c r="D1034" s="216" t="s">
        <v>25</v>
      </c>
      <c r="E1034" s="216" t="s">
        <v>9845</v>
      </c>
      <c r="F1034" s="91" t="s">
        <v>10666</v>
      </c>
      <c r="G1034" s="91" t="s">
        <v>10761</v>
      </c>
      <c r="H1034" s="91" t="s">
        <v>194</v>
      </c>
      <c r="I1034" s="183">
        <v>2</v>
      </c>
      <c r="J1034" s="91" t="s">
        <v>10666</v>
      </c>
      <c r="K1034" s="26" t="s">
        <v>31</v>
      </c>
      <c r="L1034" s="183">
        <v>2</v>
      </c>
      <c r="M1034" s="218">
        <f t="shared" si="35"/>
        <v>260</v>
      </c>
      <c r="N1034" s="27"/>
      <c r="O1034" s="24" t="s">
        <v>32</v>
      </c>
    </row>
    <row r="1035" s="1" customFormat="1" ht="18.75" spans="1:15">
      <c r="A1035" s="216">
        <v>1030</v>
      </c>
      <c r="B1035" s="216" t="s">
        <v>23</v>
      </c>
      <c r="C1035" s="216" t="s">
        <v>24</v>
      </c>
      <c r="D1035" s="216" t="s">
        <v>25</v>
      </c>
      <c r="E1035" s="216" t="s">
        <v>9845</v>
      </c>
      <c r="F1035" s="91" t="s">
        <v>10666</v>
      </c>
      <c r="G1035" s="91" t="s">
        <v>10762</v>
      </c>
      <c r="H1035" s="91" t="s">
        <v>194</v>
      </c>
      <c r="I1035" s="183">
        <v>6</v>
      </c>
      <c r="J1035" s="91" t="s">
        <v>10666</v>
      </c>
      <c r="K1035" s="26" t="s">
        <v>31</v>
      </c>
      <c r="L1035" s="183">
        <v>6</v>
      </c>
      <c r="M1035" s="218">
        <f t="shared" si="35"/>
        <v>780</v>
      </c>
      <c r="N1035" s="27"/>
      <c r="O1035" s="24" t="s">
        <v>32</v>
      </c>
    </row>
    <row r="1036" s="1" customFormat="1" ht="18.75" spans="1:15">
      <c r="A1036" s="216">
        <v>1031</v>
      </c>
      <c r="B1036" s="216" t="s">
        <v>23</v>
      </c>
      <c r="C1036" s="216" t="s">
        <v>24</v>
      </c>
      <c r="D1036" s="216" t="s">
        <v>25</v>
      </c>
      <c r="E1036" s="216" t="s">
        <v>9845</v>
      </c>
      <c r="F1036" s="91" t="s">
        <v>10666</v>
      </c>
      <c r="G1036" s="91" t="s">
        <v>10763</v>
      </c>
      <c r="H1036" s="91" t="s">
        <v>194</v>
      </c>
      <c r="I1036" s="183">
        <v>6</v>
      </c>
      <c r="J1036" s="91" t="s">
        <v>10666</v>
      </c>
      <c r="K1036" s="26" t="s">
        <v>31</v>
      </c>
      <c r="L1036" s="183">
        <v>6</v>
      </c>
      <c r="M1036" s="218">
        <f t="shared" si="35"/>
        <v>780</v>
      </c>
      <c r="N1036" s="27"/>
      <c r="O1036" s="24" t="s">
        <v>32</v>
      </c>
    </row>
    <row r="1037" s="1" customFormat="1" ht="18.75" spans="1:15">
      <c r="A1037" s="216">
        <v>1032</v>
      </c>
      <c r="B1037" s="216" t="s">
        <v>23</v>
      </c>
      <c r="C1037" s="216" t="s">
        <v>24</v>
      </c>
      <c r="D1037" s="216" t="s">
        <v>25</v>
      </c>
      <c r="E1037" s="216" t="s">
        <v>9845</v>
      </c>
      <c r="F1037" s="91" t="s">
        <v>10666</v>
      </c>
      <c r="G1037" s="91" t="s">
        <v>2674</v>
      </c>
      <c r="H1037" s="91" t="s">
        <v>194</v>
      </c>
      <c r="I1037" s="183">
        <v>2</v>
      </c>
      <c r="J1037" s="91" t="s">
        <v>10666</v>
      </c>
      <c r="K1037" s="26" t="s">
        <v>31</v>
      </c>
      <c r="L1037" s="183">
        <v>2</v>
      </c>
      <c r="M1037" s="218">
        <f t="shared" si="35"/>
        <v>260</v>
      </c>
      <c r="N1037" s="27"/>
      <c r="O1037" s="24" t="s">
        <v>32</v>
      </c>
    </row>
    <row r="1038" s="1" customFormat="1" ht="18.75" spans="1:15">
      <c r="A1038" s="216">
        <v>1033</v>
      </c>
      <c r="B1038" s="216" t="s">
        <v>23</v>
      </c>
      <c r="C1038" s="216" t="s">
        <v>24</v>
      </c>
      <c r="D1038" s="216" t="s">
        <v>25</v>
      </c>
      <c r="E1038" s="216" t="s">
        <v>9845</v>
      </c>
      <c r="F1038" s="91" t="s">
        <v>10666</v>
      </c>
      <c r="G1038" s="91" t="s">
        <v>2704</v>
      </c>
      <c r="H1038" s="91" t="s">
        <v>194</v>
      </c>
      <c r="I1038" s="183">
        <v>5</v>
      </c>
      <c r="J1038" s="91" t="s">
        <v>10666</v>
      </c>
      <c r="K1038" s="26" t="s">
        <v>31</v>
      </c>
      <c r="L1038" s="183">
        <v>5</v>
      </c>
      <c r="M1038" s="218">
        <f t="shared" si="35"/>
        <v>650</v>
      </c>
      <c r="N1038" s="27"/>
      <c r="O1038" s="24" t="s">
        <v>32</v>
      </c>
    </row>
    <row r="1039" s="1" customFormat="1" ht="18.75" spans="1:15">
      <c r="A1039" s="216">
        <v>1034</v>
      </c>
      <c r="B1039" s="216" t="s">
        <v>23</v>
      </c>
      <c r="C1039" s="216" t="s">
        <v>24</v>
      </c>
      <c r="D1039" s="216" t="s">
        <v>25</v>
      </c>
      <c r="E1039" s="216" t="s">
        <v>9845</v>
      </c>
      <c r="F1039" s="91" t="s">
        <v>10666</v>
      </c>
      <c r="G1039" s="91" t="s">
        <v>10764</v>
      </c>
      <c r="H1039" s="91" t="s">
        <v>194</v>
      </c>
      <c r="I1039" s="183">
        <v>2</v>
      </c>
      <c r="J1039" s="91" t="s">
        <v>10666</v>
      </c>
      <c r="K1039" s="26" t="s">
        <v>31</v>
      </c>
      <c r="L1039" s="183">
        <v>2</v>
      </c>
      <c r="M1039" s="218">
        <f t="shared" si="35"/>
        <v>260</v>
      </c>
      <c r="N1039" s="27"/>
      <c r="O1039" s="24" t="s">
        <v>32</v>
      </c>
    </row>
    <row r="1040" s="1" customFormat="1" ht="18.75" spans="1:15">
      <c r="A1040" s="216">
        <v>1035</v>
      </c>
      <c r="B1040" s="216" t="s">
        <v>23</v>
      </c>
      <c r="C1040" s="216" t="s">
        <v>24</v>
      </c>
      <c r="D1040" s="216" t="s">
        <v>25</v>
      </c>
      <c r="E1040" s="216" t="s">
        <v>9845</v>
      </c>
      <c r="F1040" s="91" t="s">
        <v>10666</v>
      </c>
      <c r="G1040" s="91" t="s">
        <v>10765</v>
      </c>
      <c r="H1040" s="91" t="s">
        <v>194</v>
      </c>
      <c r="I1040" s="183">
        <v>3</v>
      </c>
      <c r="J1040" s="91" t="s">
        <v>10666</v>
      </c>
      <c r="K1040" s="26" t="s">
        <v>31</v>
      </c>
      <c r="L1040" s="183">
        <v>3</v>
      </c>
      <c r="M1040" s="218">
        <f t="shared" si="35"/>
        <v>390</v>
      </c>
      <c r="N1040" s="27"/>
      <c r="O1040" s="24" t="s">
        <v>32</v>
      </c>
    </row>
    <row r="1041" s="1" customFormat="1" ht="18.75" spans="1:15">
      <c r="A1041" s="216">
        <v>1036</v>
      </c>
      <c r="B1041" s="216" t="s">
        <v>23</v>
      </c>
      <c r="C1041" s="216" t="s">
        <v>24</v>
      </c>
      <c r="D1041" s="216" t="s">
        <v>25</v>
      </c>
      <c r="E1041" s="216" t="s">
        <v>9845</v>
      </c>
      <c r="F1041" s="91" t="s">
        <v>10666</v>
      </c>
      <c r="G1041" s="91" t="s">
        <v>10766</v>
      </c>
      <c r="H1041" s="91" t="s">
        <v>194</v>
      </c>
      <c r="I1041" s="183">
        <v>4</v>
      </c>
      <c r="J1041" s="91" t="s">
        <v>10666</v>
      </c>
      <c r="K1041" s="26" t="s">
        <v>31</v>
      </c>
      <c r="L1041" s="183">
        <v>4</v>
      </c>
      <c r="M1041" s="218">
        <f t="shared" si="35"/>
        <v>520</v>
      </c>
      <c r="N1041" s="27"/>
      <c r="O1041" s="24" t="s">
        <v>32</v>
      </c>
    </row>
    <row r="1042" s="1" customFormat="1" ht="18.75" spans="1:15">
      <c r="A1042" s="216">
        <v>1037</v>
      </c>
      <c r="B1042" s="216" t="s">
        <v>23</v>
      </c>
      <c r="C1042" s="216" t="s">
        <v>24</v>
      </c>
      <c r="D1042" s="216" t="s">
        <v>25</v>
      </c>
      <c r="E1042" s="216" t="s">
        <v>9845</v>
      </c>
      <c r="F1042" s="91" t="s">
        <v>10666</v>
      </c>
      <c r="G1042" s="91" t="s">
        <v>10767</v>
      </c>
      <c r="H1042" s="91" t="s">
        <v>194</v>
      </c>
      <c r="I1042" s="183">
        <v>5</v>
      </c>
      <c r="J1042" s="91" t="s">
        <v>10666</v>
      </c>
      <c r="K1042" s="26" t="s">
        <v>31</v>
      </c>
      <c r="L1042" s="183">
        <v>5</v>
      </c>
      <c r="M1042" s="218">
        <f t="shared" si="35"/>
        <v>650</v>
      </c>
      <c r="N1042" s="27"/>
      <c r="O1042" s="24" t="s">
        <v>32</v>
      </c>
    </row>
    <row r="1043" s="1" customFormat="1" ht="18.75" spans="1:15">
      <c r="A1043" s="216">
        <v>1038</v>
      </c>
      <c r="B1043" s="216" t="s">
        <v>23</v>
      </c>
      <c r="C1043" s="216" t="s">
        <v>24</v>
      </c>
      <c r="D1043" s="216" t="s">
        <v>25</v>
      </c>
      <c r="E1043" s="216" t="s">
        <v>9845</v>
      </c>
      <c r="F1043" s="91" t="s">
        <v>10666</v>
      </c>
      <c r="G1043" s="91" t="s">
        <v>10768</v>
      </c>
      <c r="H1043" s="91" t="s">
        <v>194</v>
      </c>
      <c r="I1043" s="183">
        <v>2</v>
      </c>
      <c r="J1043" s="91" t="s">
        <v>10666</v>
      </c>
      <c r="K1043" s="26" t="s">
        <v>31</v>
      </c>
      <c r="L1043" s="183">
        <v>2</v>
      </c>
      <c r="M1043" s="218">
        <f t="shared" si="35"/>
        <v>260</v>
      </c>
      <c r="N1043" s="27"/>
      <c r="O1043" s="24" t="s">
        <v>32</v>
      </c>
    </row>
    <row r="1044" s="1" customFormat="1" ht="18.75" spans="1:15">
      <c r="A1044" s="216">
        <v>1039</v>
      </c>
      <c r="B1044" s="216" t="s">
        <v>23</v>
      </c>
      <c r="C1044" s="216" t="s">
        <v>24</v>
      </c>
      <c r="D1044" s="216" t="s">
        <v>25</v>
      </c>
      <c r="E1044" s="216" t="s">
        <v>9845</v>
      </c>
      <c r="F1044" s="91" t="s">
        <v>10666</v>
      </c>
      <c r="G1044" s="91" t="s">
        <v>10769</v>
      </c>
      <c r="H1044" s="91" t="s">
        <v>194</v>
      </c>
      <c r="I1044" s="183">
        <v>6</v>
      </c>
      <c r="J1044" s="91" t="s">
        <v>10666</v>
      </c>
      <c r="K1044" s="26" t="s">
        <v>31</v>
      </c>
      <c r="L1044" s="183">
        <v>6</v>
      </c>
      <c r="M1044" s="218">
        <f t="shared" si="35"/>
        <v>780</v>
      </c>
      <c r="N1044" s="27"/>
      <c r="O1044" s="24" t="s">
        <v>32</v>
      </c>
    </row>
    <row r="1045" s="1" customFormat="1" ht="18.75" spans="1:15">
      <c r="A1045" s="216">
        <v>1040</v>
      </c>
      <c r="B1045" s="216" t="s">
        <v>23</v>
      </c>
      <c r="C1045" s="216" t="s">
        <v>24</v>
      </c>
      <c r="D1045" s="216" t="s">
        <v>25</v>
      </c>
      <c r="E1045" s="216" t="s">
        <v>9845</v>
      </c>
      <c r="F1045" s="91" t="s">
        <v>10666</v>
      </c>
      <c r="G1045" s="91" t="s">
        <v>10770</v>
      </c>
      <c r="H1045" s="91" t="s">
        <v>194</v>
      </c>
      <c r="I1045" s="183">
        <v>4</v>
      </c>
      <c r="J1045" s="91" t="s">
        <v>10666</v>
      </c>
      <c r="K1045" s="26" t="s">
        <v>31</v>
      </c>
      <c r="L1045" s="183">
        <v>4</v>
      </c>
      <c r="M1045" s="218">
        <f t="shared" si="35"/>
        <v>520</v>
      </c>
      <c r="N1045" s="27"/>
      <c r="O1045" s="24" t="s">
        <v>32</v>
      </c>
    </row>
    <row r="1046" s="1" customFormat="1" ht="18.75" spans="1:15">
      <c r="A1046" s="216">
        <v>1041</v>
      </c>
      <c r="B1046" s="216" t="s">
        <v>23</v>
      </c>
      <c r="C1046" s="216" t="s">
        <v>24</v>
      </c>
      <c r="D1046" s="216" t="s">
        <v>25</v>
      </c>
      <c r="E1046" s="216" t="s">
        <v>9845</v>
      </c>
      <c r="F1046" s="91" t="s">
        <v>10666</v>
      </c>
      <c r="G1046" s="91" t="s">
        <v>10771</v>
      </c>
      <c r="H1046" s="91" t="s">
        <v>194</v>
      </c>
      <c r="I1046" s="183">
        <v>6</v>
      </c>
      <c r="J1046" s="91" t="s">
        <v>10666</v>
      </c>
      <c r="K1046" s="26" t="s">
        <v>31</v>
      </c>
      <c r="L1046" s="183">
        <v>6</v>
      </c>
      <c r="M1046" s="218">
        <f t="shared" si="35"/>
        <v>780</v>
      </c>
      <c r="N1046" s="27"/>
      <c r="O1046" s="24" t="s">
        <v>32</v>
      </c>
    </row>
    <row r="1047" s="1" customFormat="1" ht="18.75" spans="1:15">
      <c r="A1047" s="216">
        <v>1042</v>
      </c>
      <c r="B1047" s="216" t="s">
        <v>23</v>
      </c>
      <c r="C1047" s="216" t="s">
        <v>24</v>
      </c>
      <c r="D1047" s="216" t="s">
        <v>25</v>
      </c>
      <c r="E1047" s="216" t="s">
        <v>9845</v>
      </c>
      <c r="F1047" s="91" t="s">
        <v>10666</v>
      </c>
      <c r="G1047" s="91" t="s">
        <v>10772</v>
      </c>
      <c r="H1047" s="91" t="s">
        <v>194</v>
      </c>
      <c r="I1047" s="183">
        <v>2</v>
      </c>
      <c r="J1047" s="91" t="s">
        <v>10666</v>
      </c>
      <c r="K1047" s="26" t="s">
        <v>31</v>
      </c>
      <c r="L1047" s="183">
        <v>2</v>
      </c>
      <c r="M1047" s="218">
        <f t="shared" si="35"/>
        <v>260</v>
      </c>
      <c r="N1047" s="27"/>
      <c r="O1047" s="24" t="s">
        <v>32</v>
      </c>
    </row>
    <row r="1048" s="1" customFormat="1" ht="18.75" spans="1:15">
      <c r="A1048" s="216">
        <v>1043</v>
      </c>
      <c r="B1048" s="216" t="s">
        <v>23</v>
      </c>
      <c r="C1048" s="216" t="s">
        <v>24</v>
      </c>
      <c r="D1048" s="216" t="s">
        <v>25</v>
      </c>
      <c r="E1048" s="216" t="s">
        <v>9845</v>
      </c>
      <c r="F1048" s="91" t="s">
        <v>10666</v>
      </c>
      <c r="G1048" s="91" t="s">
        <v>10773</v>
      </c>
      <c r="H1048" s="91" t="s">
        <v>194</v>
      </c>
      <c r="I1048" s="183">
        <v>4</v>
      </c>
      <c r="J1048" s="91" t="s">
        <v>10666</v>
      </c>
      <c r="K1048" s="26" t="s">
        <v>31</v>
      </c>
      <c r="L1048" s="183">
        <v>4</v>
      </c>
      <c r="M1048" s="218">
        <f t="shared" si="35"/>
        <v>520</v>
      </c>
      <c r="N1048" s="27"/>
      <c r="O1048" s="24" t="s">
        <v>32</v>
      </c>
    </row>
    <row r="1049" s="1" customFormat="1" ht="18.75" spans="1:15">
      <c r="A1049" s="216">
        <v>1044</v>
      </c>
      <c r="B1049" s="216" t="s">
        <v>23</v>
      </c>
      <c r="C1049" s="216" t="s">
        <v>24</v>
      </c>
      <c r="D1049" s="216" t="s">
        <v>25</v>
      </c>
      <c r="E1049" s="216" t="s">
        <v>9845</v>
      </c>
      <c r="F1049" s="91" t="s">
        <v>10666</v>
      </c>
      <c r="G1049" s="91" t="s">
        <v>10774</v>
      </c>
      <c r="H1049" s="91" t="s">
        <v>194</v>
      </c>
      <c r="I1049" s="183">
        <v>1</v>
      </c>
      <c r="J1049" s="91" t="s">
        <v>10666</v>
      </c>
      <c r="K1049" s="26" t="s">
        <v>31</v>
      </c>
      <c r="L1049" s="183">
        <v>1</v>
      </c>
      <c r="M1049" s="218">
        <f t="shared" si="35"/>
        <v>130</v>
      </c>
      <c r="N1049" s="27"/>
      <c r="O1049" s="24" t="s">
        <v>32</v>
      </c>
    </row>
    <row r="1050" s="1" customFormat="1" ht="18.75" spans="1:15">
      <c r="A1050" s="216">
        <v>1045</v>
      </c>
      <c r="B1050" s="216" t="s">
        <v>23</v>
      </c>
      <c r="C1050" s="216" t="s">
        <v>24</v>
      </c>
      <c r="D1050" s="216" t="s">
        <v>25</v>
      </c>
      <c r="E1050" s="216" t="s">
        <v>9845</v>
      </c>
      <c r="F1050" s="91" t="s">
        <v>10666</v>
      </c>
      <c r="G1050" s="91" t="s">
        <v>10775</v>
      </c>
      <c r="H1050" s="91" t="s">
        <v>194</v>
      </c>
      <c r="I1050" s="183">
        <v>4</v>
      </c>
      <c r="J1050" s="91" t="s">
        <v>10666</v>
      </c>
      <c r="K1050" s="26" t="s">
        <v>31</v>
      </c>
      <c r="L1050" s="183">
        <v>4</v>
      </c>
      <c r="M1050" s="218">
        <f t="shared" si="35"/>
        <v>520</v>
      </c>
      <c r="N1050" s="27"/>
      <c r="O1050" s="24" t="s">
        <v>32</v>
      </c>
    </row>
    <row r="1051" s="1" customFormat="1" ht="18.75" spans="1:15">
      <c r="A1051" s="216">
        <v>1046</v>
      </c>
      <c r="B1051" s="216" t="s">
        <v>23</v>
      </c>
      <c r="C1051" s="216" t="s">
        <v>24</v>
      </c>
      <c r="D1051" s="216" t="s">
        <v>25</v>
      </c>
      <c r="E1051" s="216" t="s">
        <v>9845</v>
      </c>
      <c r="F1051" s="91" t="s">
        <v>10666</v>
      </c>
      <c r="G1051" s="91" t="s">
        <v>10065</v>
      </c>
      <c r="H1051" s="91" t="s">
        <v>194</v>
      </c>
      <c r="I1051" s="183">
        <v>1</v>
      </c>
      <c r="J1051" s="91" t="s">
        <v>10666</v>
      </c>
      <c r="K1051" s="26" t="s">
        <v>31</v>
      </c>
      <c r="L1051" s="183">
        <v>1</v>
      </c>
      <c r="M1051" s="218">
        <f t="shared" si="35"/>
        <v>130</v>
      </c>
      <c r="N1051" s="27"/>
      <c r="O1051" s="24" t="s">
        <v>32</v>
      </c>
    </row>
    <row r="1052" s="1" customFormat="1" ht="18.75" spans="1:15">
      <c r="A1052" s="216">
        <v>1047</v>
      </c>
      <c r="B1052" s="216" t="s">
        <v>23</v>
      </c>
      <c r="C1052" s="216" t="s">
        <v>24</v>
      </c>
      <c r="D1052" s="216" t="s">
        <v>25</v>
      </c>
      <c r="E1052" s="216" t="s">
        <v>9845</v>
      </c>
      <c r="F1052" s="91" t="s">
        <v>10666</v>
      </c>
      <c r="G1052" s="91" t="s">
        <v>10776</v>
      </c>
      <c r="H1052" s="91" t="s">
        <v>194</v>
      </c>
      <c r="I1052" s="183">
        <v>5</v>
      </c>
      <c r="J1052" s="91" t="s">
        <v>10666</v>
      </c>
      <c r="K1052" s="26" t="s">
        <v>31</v>
      </c>
      <c r="L1052" s="183">
        <v>5</v>
      </c>
      <c r="M1052" s="218">
        <f t="shared" si="35"/>
        <v>650</v>
      </c>
      <c r="N1052" s="27"/>
      <c r="O1052" s="24" t="s">
        <v>32</v>
      </c>
    </row>
    <row r="1053" s="1" customFormat="1" ht="18.75" spans="1:15">
      <c r="A1053" s="216">
        <v>1048</v>
      </c>
      <c r="B1053" s="216" t="s">
        <v>23</v>
      </c>
      <c r="C1053" s="216" t="s">
        <v>24</v>
      </c>
      <c r="D1053" s="216" t="s">
        <v>25</v>
      </c>
      <c r="E1053" s="216" t="s">
        <v>9845</v>
      </c>
      <c r="F1053" s="91" t="s">
        <v>10666</v>
      </c>
      <c r="G1053" s="91" t="s">
        <v>10777</v>
      </c>
      <c r="H1053" s="91" t="s">
        <v>194</v>
      </c>
      <c r="I1053" s="183">
        <v>5</v>
      </c>
      <c r="J1053" s="91" t="s">
        <v>10666</v>
      </c>
      <c r="K1053" s="26" t="s">
        <v>31</v>
      </c>
      <c r="L1053" s="183">
        <v>5</v>
      </c>
      <c r="M1053" s="218">
        <f t="shared" si="35"/>
        <v>650</v>
      </c>
      <c r="N1053" s="27"/>
      <c r="O1053" s="24" t="s">
        <v>32</v>
      </c>
    </row>
    <row r="1054" s="1" customFormat="1" ht="18.75" spans="1:15">
      <c r="A1054" s="216">
        <v>1049</v>
      </c>
      <c r="B1054" s="216" t="s">
        <v>23</v>
      </c>
      <c r="C1054" s="216" t="s">
        <v>24</v>
      </c>
      <c r="D1054" s="216" t="s">
        <v>25</v>
      </c>
      <c r="E1054" s="216" t="s">
        <v>9845</v>
      </c>
      <c r="F1054" s="91" t="s">
        <v>10666</v>
      </c>
      <c r="G1054" s="91" t="s">
        <v>10778</v>
      </c>
      <c r="H1054" s="91" t="s">
        <v>51</v>
      </c>
      <c r="I1054" s="183">
        <v>5</v>
      </c>
      <c r="J1054" s="91" t="s">
        <v>10666</v>
      </c>
      <c r="K1054" s="26" t="s">
        <v>31</v>
      </c>
      <c r="L1054" s="183">
        <v>5</v>
      </c>
      <c r="M1054" s="218">
        <f>L1054*312</f>
        <v>1560</v>
      </c>
      <c r="N1054" s="27"/>
      <c r="O1054" s="24" t="s">
        <v>32</v>
      </c>
    </row>
    <row r="1055" s="1" customFormat="1" ht="18.75" spans="1:15">
      <c r="A1055" s="216">
        <v>1050</v>
      </c>
      <c r="B1055" s="216" t="s">
        <v>23</v>
      </c>
      <c r="C1055" s="216" t="s">
        <v>24</v>
      </c>
      <c r="D1055" s="216" t="s">
        <v>25</v>
      </c>
      <c r="E1055" s="216" t="s">
        <v>9845</v>
      </c>
      <c r="F1055" s="91" t="s">
        <v>10666</v>
      </c>
      <c r="G1055" s="91" t="s">
        <v>10779</v>
      </c>
      <c r="H1055" s="91" t="s">
        <v>194</v>
      </c>
      <c r="I1055" s="183">
        <v>6</v>
      </c>
      <c r="J1055" s="91" t="s">
        <v>10666</v>
      </c>
      <c r="K1055" s="26" t="s">
        <v>31</v>
      </c>
      <c r="L1055" s="183">
        <v>6</v>
      </c>
      <c r="M1055" s="218">
        <f>L1055*130</f>
        <v>780</v>
      </c>
      <c r="N1055" s="27"/>
      <c r="O1055" s="24" t="s">
        <v>32</v>
      </c>
    </row>
    <row r="1056" s="1" customFormat="1" ht="18.75" spans="1:15">
      <c r="A1056" s="216">
        <v>1051</v>
      </c>
      <c r="B1056" s="216" t="s">
        <v>23</v>
      </c>
      <c r="C1056" s="216" t="s">
        <v>24</v>
      </c>
      <c r="D1056" s="216" t="s">
        <v>25</v>
      </c>
      <c r="E1056" s="216" t="s">
        <v>9845</v>
      </c>
      <c r="F1056" s="91" t="s">
        <v>10666</v>
      </c>
      <c r="G1056" s="91" t="s">
        <v>10029</v>
      </c>
      <c r="H1056" s="91" t="s">
        <v>194</v>
      </c>
      <c r="I1056" s="183">
        <v>2</v>
      </c>
      <c r="J1056" s="91" t="s">
        <v>10666</v>
      </c>
      <c r="K1056" s="26" t="s">
        <v>31</v>
      </c>
      <c r="L1056" s="183">
        <v>2</v>
      </c>
      <c r="M1056" s="218">
        <f>L1056*130</f>
        <v>260</v>
      </c>
      <c r="N1056" s="27"/>
      <c r="O1056" s="24" t="s">
        <v>32</v>
      </c>
    </row>
    <row r="1057" s="1" customFormat="1" ht="18.75" spans="1:15">
      <c r="A1057" s="216">
        <v>1052</v>
      </c>
      <c r="B1057" s="216" t="s">
        <v>23</v>
      </c>
      <c r="C1057" s="216" t="s">
        <v>24</v>
      </c>
      <c r="D1057" s="216" t="s">
        <v>25</v>
      </c>
      <c r="E1057" s="216" t="s">
        <v>9845</v>
      </c>
      <c r="F1057" s="91" t="s">
        <v>10666</v>
      </c>
      <c r="G1057" s="91" t="s">
        <v>10780</v>
      </c>
      <c r="H1057" s="91" t="s">
        <v>194</v>
      </c>
      <c r="I1057" s="183">
        <v>5</v>
      </c>
      <c r="J1057" s="91" t="s">
        <v>10666</v>
      </c>
      <c r="K1057" s="26" t="s">
        <v>31</v>
      </c>
      <c r="L1057" s="183">
        <v>5</v>
      </c>
      <c r="M1057" s="218">
        <f>L1057*130</f>
        <v>650</v>
      </c>
      <c r="N1057" s="27"/>
      <c r="O1057" s="24" t="s">
        <v>32</v>
      </c>
    </row>
    <row r="1058" s="1" customFormat="1" ht="18.75" spans="1:15">
      <c r="A1058" s="216">
        <v>1053</v>
      </c>
      <c r="B1058" s="216" t="s">
        <v>23</v>
      </c>
      <c r="C1058" s="216" t="s">
        <v>24</v>
      </c>
      <c r="D1058" s="216" t="s">
        <v>25</v>
      </c>
      <c r="E1058" s="216" t="s">
        <v>9845</v>
      </c>
      <c r="F1058" s="91" t="s">
        <v>10666</v>
      </c>
      <c r="G1058" s="91" t="s">
        <v>1166</v>
      </c>
      <c r="H1058" s="91" t="s">
        <v>194</v>
      </c>
      <c r="I1058" s="183">
        <v>4</v>
      </c>
      <c r="J1058" s="91" t="s">
        <v>10666</v>
      </c>
      <c r="K1058" s="26" t="s">
        <v>31</v>
      </c>
      <c r="L1058" s="183">
        <v>4</v>
      </c>
      <c r="M1058" s="218">
        <f>L1058*130</f>
        <v>520</v>
      </c>
      <c r="N1058" s="27"/>
      <c r="O1058" s="24" t="s">
        <v>32</v>
      </c>
    </row>
    <row r="1059" s="1" customFormat="1" ht="18.75" spans="1:15">
      <c r="A1059" s="216">
        <v>1054</v>
      </c>
      <c r="B1059" s="216" t="s">
        <v>23</v>
      </c>
      <c r="C1059" s="216" t="s">
        <v>24</v>
      </c>
      <c r="D1059" s="216" t="s">
        <v>25</v>
      </c>
      <c r="E1059" s="216" t="s">
        <v>9845</v>
      </c>
      <c r="F1059" s="91" t="s">
        <v>10666</v>
      </c>
      <c r="G1059" s="91" t="s">
        <v>10781</v>
      </c>
      <c r="H1059" s="91" t="s">
        <v>51</v>
      </c>
      <c r="I1059" s="183">
        <v>3</v>
      </c>
      <c r="J1059" s="91" t="s">
        <v>10666</v>
      </c>
      <c r="K1059" s="26" t="s">
        <v>31</v>
      </c>
      <c r="L1059" s="183">
        <v>3</v>
      </c>
      <c r="M1059" s="218">
        <f>L1059*312</f>
        <v>936</v>
      </c>
      <c r="N1059" s="27"/>
      <c r="O1059" s="24" t="s">
        <v>32</v>
      </c>
    </row>
    <row r="1060" s="1" customFormat="1" ht="18.75" spans="1:15">
      <c r="A1060" s="216">
        <v>1055</v>
      </c>
      <c r="B1060" s="216" t="s">
        <v>23</v>
      </c>
      <c r="C1060" s="216" t="s">
        <v>24</v>
      </c>
      <c r="D1060" s="216" t="s">
        <v>25</v>
      </c>
      <c r="E1060" s="216" t="s">
        <v>9845</v>
      </c>
      <c r="F1060" s="91" t="s">
        <v>10666</v>
      </c>
      <c r="G1060" s="91" t="s">
        <v>10677</v>
      </c>
      <c r="H1060" s="91" t="s">
        <v>194</v>
      </c>
      <c r="I1060" s="183">
        <v>4</v>
      </c>
      <c r="J1060" s="91" t="s">
        <v>10666</v>
      </c>
      <c r="K1060" s="26" t="s">
        <v>31</v>
      </c>
      <c r="L1060" s="183">
        <v>4</v>
      </c>
      <c r="M1060" s="218">
        <f t="shared" ref="M1060:M1066" si="36">L1060*130</f>
        <v>520</v>
      </c>
      <c r="N1060" s="27"/>
      <c r="O1060" s="24" t="s">
        <v>32</v>
      </c>
    </row>
    <row r="1061" s="1" customFormat="1" ht="18.75" spans="1:15">
      <c r="A1061" s="216">
        <v>1056</v>
      </c>
      <c r="B1061" s="216" t="s">
        <v>23</v>
      </c>
      <c r="C1061" s="216" t="s">
        <v>24</v>
      </c>
      <c r="D1061" s="216" t="s">
        <v>25</v>
      </c>
      <c r="E1061" s="216" t="s">
        <v>9845</v>
      </c>
      <c r="F1061" s="91" t="s">
        <v>10666</v>
      </c>
      <c r="G1061" s="91" t="s">
        <v>10782</v>
      </c>
      <c r="H1061" s="91" t="s">
        <v>194</v>
      </c>
      <c r="I1061" s="183">
        <v>5</v>
      </c>
      <c r="J1061" s="91" t="s">
        <v>10666</v>
      </c>
      <c r="K1061" s="26" t="s">
        <v>31</v>
      </c>
      <c r="L1061" s="183">
        <v>5</v>
      </c>
      <c r="M1061" s="218">
        <f t="shared" si="36"/>
        <v>650</v>
      </c>
      <c r="N1061" s="27"/>
      <c r="O1061" s="24" t="s">
        <v>32</v>
      </c>
    </row>
    <row r="1062" s="1" customFormat="1" ht="18.75" spans="1:15">
      <c r="A1062" s="216">
        <v>1057</v>
      </c>
      <c r="B1062" s="216" t="s">
        <v>23</v>
      </c>
      <c r="C1062" s="216" t="s">
        <v>24</v>
      </c>
      <c r="D1062" s="216" t="s">
        <v>25</v>
      </c>
      <c r="E1062" s="216" t="s">
        <v>9845</v>
      </c>
      <c r="F1062" s="91" t="s">
        <v>10666</v>
      </c>
      <c r="G1062" s="91" t="s">
        <v>10783</v>
      </c>
      <c r="H1062" s="91" t="s">
        <v>194</v>
      </c>
      <c r="I1062" s="183">
        <v>4</v>
      </c>
      <c r="J1062" s="91" t="s">
        <v>10666</v>
      </c>
      <c r="K1062" s="26" t="s">
        <v>31</v>
      </c>
      <c r="L1062" s="183">
        <v>4</v>
      </c>
      <c r="M1062" s="218">
        <f t="shared" si="36"/>
        <v>520</v>
      </c>
      <c r="N1062" s="27"/>
      <c r="O1062" s="24" t="s">
        <v>32</v>
      </c>
    </row>
    <row r="1063" s="1" customFormat="1" ht="18.75" spans="1:15">
      <c r="A1063" s="216">
        <v>1058</v>
      </c>
      <c r="B1063" s="216" t="s">
        <v>23</v>
      </c>
      <c r="C1063" s="216" t="s">
        <v>24</v>
      </c>
      <c r="D1063" s="216" t="s">
        <v>25</v>
      </c>
      <c r="E1063" s="216" t="s">
        <v>9845</v>
      </c>
      <c r="F1063" s="91" t="s">
        <v>10666</v>
      </c>
      <c r="G1063" s="91" t="s">
        <v>10784</v>
      </c>
      <c r="H1063" s="91" t="s">
        <v>194</v>
      </c>
      <c r="I1063" s="183">
        <v>7</v>
      </c>
      <c r="J1063" s="91" t="s">
        <v>10666</v>
      </c>
      <c r="K1063" s="26" t="s">
        <v>31</v>
      </c>
      <c r="L1063" s="183">
        <v>7</v>
      </c>
      <c r="M1063" s="218">
        <f t="shared" si="36"/>
        <v>910</v>
      </c>
      <c r="N1063" s="27"/>
      <c r="O1063" s="24" t="s">
        <v>32</v>
      </c>
    </row>
    <row r="1064" s="1" customFormat="1" ht="18.75" spans="1:15">
      <c r="A1064" s="216">
        <v>1060</v>
      </c>
      <c r="B1064" s="216" t="s">
        <v>23</v>
      </c>
      <c r="C1064" s="216" t="s">
        <v>24</v>
      </c>
      <c r="D1064" s="216" t="s">
        <v>25</v>
      </c>
      <c r="E1064" s="216" t="s">
        <v>9845</v>
      </c>
      <c r="F1064" s="91" t="s">
        <v>10666</v>
      </c>
      <c r="G1064" s="91" t="s">
        <v>10084</v>
      </c>
      <c r="H1064" s="91" t="s">
        <v>194</v>
      </c>
      <c r="I1064" s="183">
        <v>3</v>
      </c>
      <c r="J1064" s="91" t="s">
        <v>10666</v>
      </c>
      <c r="K1064" s="26" t="s">
        <v>31</v>
      </c>
      <c r="L1064" s="183">
        <v>3</v>
      </c>
      <c r="M1064" s="218">
        <f t="shared" si="36"/>
        <v>390</v>
      </c>
      <c r="N1064" s="27"/>
      <c r="O1064" s="24" t="s">
        <v>32</v>
      </c>
    </row>
    <row r="1065" s="1" customFormat="1" ht="18.75" spans="1:15">
      <c r="A1065" s="216">
        <v>1061</v>
      </c>
      <c r="B1065" s="216" t="s">
        <v>23</v>
      </c>
      <c r="C1065" s="216" t="s">
        <v>24</v>
      </c>
      <c r="D1065" s="216" t="s">
        <v>25</v>
      </c>
      <c r="E1065" s="216" t="s">
        <v>9845</v>
      </c>
      <c r="F1065" s="91" t="s">
        <v>10666</v>
      </c>
      <c r="G1065" s="91" t="s">
        <v>10785</v>
      </c>
      <c r="H1065" s="91" t="s">
        <v>194</v>
      </c>
      <c r="I1065" s="183">
        <v>1</v>
      </c>
      <c r="J1065" s="91" t="s">
        <v>10666</v>
      </c>
      <c r="K1065" s="26" t="s">
        <v>31</v>
      </c>
      <c r="L1065" s="183">
        <v>1</v>
      </c>
      <c r="M1065" s="218">
        <f t="shared" si="36"/>
        <v>130</v>
      </c>
      <c r="N1065" s="27"/>
      <c r="O1065" s="24" t="s">
        <v>32</v>
      </c>
    </row>
    <row r="1066" s="1" customFormat="1" ht="18.75" spans="1:15">
      <c r="A1066" s="216">
        <v>1062</v>
      </c>
      <c r="B1066" s="216" t="s">
        <v>23</v>
      </c>
      <c r="C1066" s="216" t="s">
        <v>24</v>
      </c>
      <c r="D1066" s="216" t="s">
        <v>25</v>
      </c>
      <c r="E1066" s="216" t="s">
        <v>9845</v>
      </c>
      <c r="F1066" s="91" t="s">
        <v>10666</v>
      </c>
      <c r="G1066" s="91" t="s">
        <v>10786</v>
      </c>
      <c r="H1066" s="91" t="s">
        <v>194</v>
      </c>
      <c r="I1066" s="183">
        <v>4</v>
      </c>
      <c r="J1066" s="91" t="s">
        <v>10666</v>
      </c>
      <c r="K1066" s="26" t="s">
        <v>31</v>
      </c>
      <c r="L1066" s="183">
        <v>4</v>
      </c>
      <c r="M1066" s="218">
        <f t="shared" si="36"/>
        <v>520</v>
      </c>
      <c r="N1066" s="27"/>
      <c r="O1066" s="24" t="s">
        <v>32</v>
      </c>
    </row>
    <row r="1067" s="1" customFormat="1" ht="18.75" spans="1:15">
      <c r="A1067" s="216">
        <v>1063</v>
      </c>
      <c r="B1067" s="216" t="s">
        <v>23</v>
      </c>
      <c r="C1067" s="216" t="s">
        <v>24</v>
      </c>
      <c r="D1067" s="216" t="s">
        <v>25</v>
      </c>
      <c r="E1067" s="216" t="s">
        <v>9845</v>
      </c>
      <c r="F1067" s="91" t="s">
        <v>10666</v>
      </c>
      <c r="G1067" s="91" t="s">
        <v>10787</v>
      </c>
      <c r="H1067" s="91" t="s">
        <v>47</v>
      </c>
      <c r="I1067" s="183">
        <v>1</v>
      </c>
      <c r="J1067" s="91" t="s">
        <v>10666</v>
      </c>
      <c r="K1067" s="26" t="s">
        <v>31</v>
      </c>
      <c r="L1067" s="183">
        <v>1</v>
      </c>
      <c r="M1067" s="218">
        <f>L1067*312</f>
        <v>312</v>
      </c>
      <c r="N1067" s="27"/>
      <c r="O1067" s="24" t="s">
        <v>32</v>
      </c>
    </row>
    <row r="1068" s="1" customFormat="1" ht="18.75" spans="1:15">
      <c r="A1068" s="216">
        <v>1064</v>
      </c>
      <c r="B1068" s="216" t="s">
        <v>23</v>
      </c>
      <c r="C1068" s="216" t="s">
        <v>24</v>
      </c>
      <c r="D1068" s="216" t="s">
        <v>25</v>
      </c>
      <c r="E1068" s="216" t="s">
        <v>9845</v>
      </c>
      <c r="F1068" s="91" t="s">
        <v>10666</v>
      </c>
      <c r="G1068" s="91" t="s">
        <v>10788</v>
      </c>
      <c r="H1068" s="91" t="s">
        <v>194</v>
      </c>
      <c r="I1068" s="183">
        <v>6</v>
      </c>
      <c r="J1068" s="91" t="s">
        <v>10666</v>
      </c>
      <c r="K1068" s="26" t="s">
        <v>31</v>
      </c>
      <c r="L1068" s="183">
        <v>6</v>
      </c>
      <c r="M1068" s="218">
        <f t="shared" ref="M1068:M1081" si="37">L1068*130</f>
        <v>780</v>
      </c>
      <c r="N1068" s="27"/>
      <c r="O1068" s="24" t="s">
        <v>32</v>
      </c>
    </row>
    <row r="1069" s="1" customFormat="1" ht="18.75" spans="1:15">
      <c r="A1069" s="216">
        <v>1065</v>
      </c>
      <c r="B1069" s="216" t="s">
        <v>23</v>
      </c>
      <c r="C1069" s="216" t="s">
        <v>24</v>
      </c>
      <c r="D1069" s="216" t="s">
        <v>25</v>
      </c>
      <c r="E1069" s="216" t="s">
        <v>9845</v>
      </c>
      <c r="F1069" s="91" t="s">
        <v>10666</v>
      </c>
      <c r="G1069" s="91" t="s">
        <v>10789</v>
      </c>
      <c r="H1069" s="91" t="s">
        <v>194</v>
      </c>
      <c r="I1069" s="183">
        <v>1</v>
      </c>
      <c r="J1069" s="91" t="s">
        <v>10666</v>
      </c>
      <c r="K1069" s="26" t="s">
        <v>31</v>
      </c>
      <c r="L1069" s="183">
        <v>1</v>
      </c>
      <c r="M1069" s="218">
        <f t="shared" si="37"/>
        <v>130</v>
      </c>
      <c r="N1069" s="27"/>
      <c r="O1069" s="24" t="s">
        <v>32</v>
      </c>
    </row>
    <row r="1070" s="1" customFormat="1" ht="18.75" spans="1:15">
      <c r="A1070" s="216">
        <v>1066</v>
      </c>
      <c r="B1070" s="216" t="s">
        <v>23</v>
      </c>
      <c r="C1070" s="216" t="s">
        <v>24</v>
      </c>
      <c r="D1070" s="216" t="s">
        <v>25</v>
      </c>
      <c r="E1070" s="216" t="s">
        <v>9845</v>
      </c>
      <c r="F1070" s="91" t="s">
        <v>10666</v>
      </c>
      <c r="G1070" s="91" t="s">
        <v>10790</v>
      </c>
      <c r="H1070" s="91" t="s">
        <v>194</v>
      </c>
      <c r="I1070" s="183">
        <v>6</v>
      </c>
      <c r="J1070" s="91" t="s">
        <v>10666</v>
      </c>
      <c r="K1070" s="26" t="s">
        <v>31</v>
      </c>
      <c r="L1070" s="183">
        <v>6</v>
      </c>
      <c r="M1070" s="218">
        <f t="shared" si="37"/>
        <v>780</v>
      </c>
      <c r="N1070" s="27"/>
      <c r="O1070" s="24" t="s">
        <v>32</v>
      </c>
    </row>
    <row r="1071" s="1" customFormat="1" ht="18.75" spans="1:15">
      <c r="A1071" s="216">
        <v>1067</v>
      </c>
      <c r="B1071" s="216" t="s">
        <v>23</v>
      </c>
      <c r="C1071" s="216" t="s">
        <v>24</v>
      </c>
      <c r="D1071" s="216" t="s">
        <v>25</v>
      </c>
      <c r="E1071" s="216" t="s">
        <v>9845</v>
      </c>
      <c r="F1071" s="91" t="s">
        <v>10666</v>
      </c>
      <c r="G1071" s="91" t="s">
        <v>2871</v>
      </c>
      <c r="H1071" s="91" t="s">
        <v>194</v>
      </c>
      <c r="I1071" s="183">
        <v>3</v>
      </c>
      <c r="J1071" s="91" t="s">
        <v>10666</v>
      </c>
      <c r="K1071" s="26" t="s">
        <v>31</v>
      </c>
      <c r="L1071" s="183">
        <v>3</v>
      </c>
      <c r="M1071" s="218">
        <f t="shared" si="37"/>
        <v>390</v>
      </c>
      <c r="N1071" s="27"/>
      <c r="O1071" s="24" t="s">
        <v>32</v>
      </c>
    </row>
    <row r="1072" s="1" customFormat="1" ht="18.75" spans="1:15">
      <c r="A1072" s="216">
        <v>1068</v>
      </c>
      <c r="B1072" s="216" t="s">
        <v>23</v>
      </c>
      <c r="C1072" s="216" t="s">
        <v>24</v>
      </c>
      <c r="D1072" s="216" t="s">
        <v>25</v>
      </c>
      <c r="E1072" s="216" t="s">
        <v>9845</v>
      </c>
      <c r="F1072" s="91" t="s">
        <v>10666</v>
      </c>
      <c r="G1072" s="91" t="s">
        <v>10791</v>
      </c>
      <c r="H1072" s="91" t="s">
        <v>194</v>
      </c>
      <c r="I1072" s="183">
        <v>5</v>
      </c>
      <c r="J1072" s="91" t="s">
        <v>10666</v>
      </c>
      <c r="K1072" s="26" t="s">
        <v>31</v>
      </c>
      <c r="L1072" s="183">
        <v>5</v>
      </c>
      <c r="M1072" s="218">
        <f t="shared" si="37"/>
        <v>650</v>
      </c>
      <c r="N1072" s="27"/>
      <c r="O1072" s="24" t="s">
        <v>32</v>
      </c>
    </row>
    <row r="1073" s="1" customFormat="1" ht="18.75" spans="1:15">
      <c r="A1073" s="216">
        <v>1069</v>
      </c>
      <c r="B1073" s="216" t="s">
        <v>23</v>
      </c>
      <c r="C1073" s="216" t="s">
        <v>24</v>
      </c>
      <c r="D1073" s="216" t="s">
        <v>25</v>
      </c>
      <c r="E1073" s="216" t="s">
        <v>9845</v>
      </c>
      <c r="F1073" s="91" t="s">
        <v>10666</v>
      </c>
      <c r="G1073" s="91" t="s">
        <v>10792</v>
      </c>
      <c r="H1073" s="91" t="s">
        <v>194</v>
      </c>
      <c r="I1073" s="183">
        <v>6</v>
      </c>
      <c r="J1073" s="91" t="s">
        <v>10666</v>
      </c>
      <c r="K1073" s="26" t="s">
        <v>31</v>
      </c>
      <c r="L1073" s="183">
        <v>6</v>
      </c>
      <c r="M1073" s="218">
        <f t="shared" si="37"/>
        <v>780</v>
      </c>
      <c r="N1073" s="27"/>
      <c r="O1073" s="24" t="s">
        <v>32</v>
      </c>
    </row>
    <row r="1074" s="1" customFormat="1" ht="18.75" spans="1:15">
      <c r="A1074" s="216">
        <v>1070</v>
      </c>
      <c r="B1074" s="216" t="s">
        <v>23</v>
      </c>
      <c r="C1074" s="216" t="s">
        <v>24</v>
      </c>
      <c r="D1074" s="216" t="s">
        <v>25</v>
      </c>
      <c r="E1074" s="216" t="s">
        <v>9845</v>
      </c>
      <c r="F1074" s="91" t="s">
        <v>10666</v>
      </c>
      <c r="G1074" s="91" t="s">
        <v>10793</v>
      </c>
      <c r="H1074" s="91" t="s">
        <v>194</v>
      </c>
      <c r="I1074" s="183">
        <v>4</v>
      </c>
      <c r="J1074" s="91" t="s">
        <v>10666</v>
      </c>
      <c r="K1074" s="26" t="s">
        <v>31</v>
      </c>
      <c r="L1074" s="183">
        <v>4</v>
      </c>
      <c r="M1074" s="218">
        <f t="shared" si="37"/>
        <v>520</v>
      </c>
      <c r="N1074" s="27"/>
      <c r="O1074" s="24" t="s">
        <v>32</v>
      </c>
    </row>
    <row r="1075" s="1" customFormat="1" ht="18.75" spans="1:15">
      <c r="A1075" s="216">
        <v>1071</v>
      </c>
      <c r="B1075" s="216" t="s">
        <v>23</v>
      </c>
      <c r="C1075" s="216" t="s">
        <v>24</v>
      </c>
      <c r="D1075" s="216" t="s">
        <v>25</v>
      </c>
      <c r="E1075" s="216" t="s">
        <v>9845</v>
      </c>
      <c r="F1075" s="91" t="s">
        <v>10666</v>
      </c>
      <c r="G1075" s="91" t="s">
        <v>10794</v>
      </c>
      <c r="H1075" s="91" t="s">
        <v>194</v>
      </c>
      <c r="I1075" s="183">
        <v>3</v>
      </c>
      <c r="J1075" s="91" t="s">
        <v>10666</v>
      </c>
      <c r="K1075" s="26" t="s">
        <v>31</v>
      </c>
      <c r="L1075" s="183">
        <v>3</v>
      </c>
      <c r="M1075" s="218">
        <f t="shared" si="37"/>
        <v>390</v>
      </c>
      <c r="N1075" s="27"/>
      <c r="O1075" s="24" t="s">
        <v>32</v>
      </c>
    </row>
    <row r="1076" s="1" customFormat="1" ht="18.75" spans="1:15">
      <c r="A1076" s="216">
        <v>1072</v>
      </c>
      <c r="B1076" s="216" t="s">
        <v>23</v>
      </c>
      <c r="C1076" s="216" t="s">
        <v>24</v>
      </c>
      <c r="D1076" s="216" t="s">
        <v>25</v>
      </c>
      <c r="E1076" s="216" t="s">
        <v>9845</v>
      </c>
      <c r="F1076" s="91" t="s">
        <v>10666</v>
      </c>
      <c r="G1076" s="91" t="s">
        <v>10795</v>
      </c>
      <c r="H1076" s="91" t="s">
        <v>194</v>
      </c>
      <c r="I1076" s="183">
        <v>1</v>
      </c>
      <c r="J1076" s="91" t="s">
        <v>10666</v>
      </c>
      <c r="K1076" s="26" t="s">
        <v>31</v>
      </c>
      <c r="L1076" s="183">
        <v>1</v>
      </c>
      <c r="M1076" s="218">
        <f t="shared" si="37"/>
        <v>130</v>
      </c>
      <c r="N1076" s="27"/>
      <c r="O1076" s="24" t="s">
        <v>32</v>
      </c>
    </row>
    <row r="1077" s="1" customFormat="1" ht="18.75" spans="1:15">
      <c r="A1077" s="216">
        <v>1073</v>
      </c>
      <c r="B1077" s="216" t="s">
        <v>23</v>
      </c>
      <c r="C1077" s="216" t="s">
        <v>24</v>
      </c>
      <c r="D1077" s="216" t="s">
        <v>25</v>
      </c>
      <c r="E1077" s="216" t="s">
        <v>9845</v>
      </c>
      <c r="F1077" s="91" t="s">
        <v>10666</v>
      </c>
      <c r="G1077" s="91" t="s">
        <v>10796</v>
      </c>
      <c r="H1077" s="91" t="s">
        <v>194</v>
      </c>
      <c r="I1077" s="183">
        <v>4</v>
      </c>
      <c r="J1077" s="91" t="s">
        <v>10666</v>
      </c>
      <c r="K1077" s="26" t="s">
        <v>31</v>
      </c>
      <c r="L1077" s="183">
        <v>4</v>
      </c>
      <c r="M1077" s="218">
        <f t="shared" si="37"/>
        <v>520</v>
      </c>
      <c r="N1077" s="27"/>
      <c r="O1077" s="24" t="s">
        <v>32</v>
      </c>
    </row>
    <row r="1078" s="1" customFormat="1" ht="18.75" spans="1:15">
      <c r="A1078" s="216">
        <v>1074</v>
      </c>
      <c r="B1078" s="216" t="s">
        <v>23</v>
      </c>
      <c r="C1078" s="216" t="s">
        <v>24</v>
      </c>
      <c r="D1078" s="216" t="s">
        <v>25</v>
      </c>
      <c r="E1078" s="216" t="s">
        <v>9845</v>
      </c>
      <c r="F1078" s="91" t="s">
        <v>10666</v>
      </c>
      <c r="G1078" s="91" t="s">
        <v>9997</v>
      </c>
      <c r="H1078" s="91" t="s">
        <v>194</v>
      </c>
      <c r="I1078" s="183">
        <v>3</v>
      </c>
      <c r="J1078" s="91" t="s">
        <v>10666</v>
      </c>
      <c r="K1078" s="26" t="s">
        <v>31</v>
      </c>
      <c r="L1078" s="183">
        <v>3</v>
      </c>
      <c r="M1078" s="218">
        <f t="shared" si="37"/>
        <v>390</v>
      </c>
      <c r="N1078" s="27"/>
      <c r="O1078" s="24" t="s">
        <v>32</v>
      </c>
    </row>
    <row r="1079" s="1" customFormat="1" ht="18.75" spans="1:15">
      <c r="A1079" s="216">
        <v>1075</v>
      </c>
      <c r="B1079" s="216" t="s">
        <v>23</v>
      </c>
      <c r="C1079" s="216" t="s">
        <v>24</v>
      </c>
      <c r="D1079" s="216" t="s">
        <v>25</v>
      </c>
      <c r="E1079" s="216" t="s">
        <v>9845</v>
      </c>
      <c r="F1079" s="91" t="s">
        <v>10666</v>
      </c>
      <c r="G1079" s="91" t="s">
        <v>10797</v>
      </c>
      <c r="H1079" s="91" t="s">
        <v>194</v>
      </c>
      <c r="I1079" s="183">
        <v>7</v>
      </c>
      <c r="J1079" s="91" t="s">
        <v>10666</v>
      </c>
      <c r="K1079" s="26" t="s">
        <v>31</v>
      </c>
      <c r="L1079" s="183">
        <v>7</v>
      </c>
      <c r="M1079" s="218">
        <f t="shared" si="37"/>
        <v>910</v>
      </c>
      <c r="N1079" s="27"/>
      <c r="O1079" s="24" t="s">
        <v>32</v>
      </c>
    </row>
    <row r="1080" s="1" customFormat="1" ht="18.75" spans="1:15">
      <c r="A1080" s="216">
        <v>1076</v>
      </c>
      <c r="B1080" s="216" t="s">
        <v>23</v>
      </c>
      <c r="C1080" s="216" t="s">
        <v>24</v>
      </c>
      <c r="D1080" s="216" t="s">
        <v>25</v>
      </c>
      <c r="E1080" s="216" t="s">
        <v>9845</v>
      </c>
      <c r="F1080" s="91" t="s">
        <v>10666</v>
      </c>
      <c r="G1080" s="91" t="s">
        <v>10798</v>
      </c>
      <c r="H1080" s="91" t="s">
        <v>194</v>
      </c>
      <c r="I1080" s="183">
        <v>6</v>
      </c>
      <c r="J1080" s="91" t="s">
        <v>10666</v>
      </c>
      <c r="K1080" s="26" t="s">
        <v>31</v>
      </c>
      <c r="L1080" s="183">
        <v>6</v>
      </c>
      <c r="M1080" s="218">
        <f t="shared" si="37"/>
        <v>780</v>
      </c>
      <c r="N1080" s="27"/>
      <c r="O1080" s="24" t="s">
        <v>32</v>
      </c>
    </row>
    <row r="1081" s="1" customFormat="1" ht="18.75" spans="1:15">
      <c r="A1081" s="216">
        <v>1077</v>
      </c>
      <c r="B1081" s="216" t="s">
        <v>23</v>
      </c>
      <c r="C1081" s="216" t="s">
        <v>24</v>
      </c>
      <c r="D1081" s="216" t="s">
        <v>25</v>
      </c>
      <c r="E1081" s="216" t="s">
        <v>9845</v>
      </c>
      <c r="F1081" s="91" t="s">
        <v>10666</v>
      </c>
      <c r="G1081" s="91" t="s">
        <v>10799</v>
      </c>
      <c r="H1081" s="91" t="s">
        <v>194</v>
      </c>
      <c r="I1081" s="183">
        <v>6</v>
      </c>
      <c r="J1081" s="91" t="s">
        <v>10666</v>
      </c>
      <c r="K1081" s="26" t="s">
        <v>31</v>
      </c>
      <c r="L1081" s="183">
        <v>6</v>
      </c>
      <c r="M1081" s="218">
        <f t="shared" si="37"/>
        <v>780</v>
      </c>
      <c r="N1081" s="27"/>
      <c r="O1081" s="24" t="s">
        <v>32</v>
      </c>
    </row>
    <row r="1082" s="1" customFormat="1" ht="18.75" spans="1:15">
      <c r="A1082" s="216">
        <v>1078</v>
      </c>
      <c r="B1082" s="216" t="s">
        <v>23</v>
      </c>
      <c r="C1082" s="216" t="s">
        <v>24</v>
      </c>
      <c r="D1082" s="216" t="s">
        <v>25</v>
      </c>
      <c r="E1082" s="216" t="s">
        <v>9845</v>
      </c>
      <c r="F1082" s="91" t="s">
        <v>10666</v>
      </c>
      <c r="G1082" s="91" t="s">
        <v>10800</v>
      </c>
      <c r="H1082" s="91" t="s">
        <v>51</v>
      </c>
      <c r="I1082" s="183">
        <v>4</v>
      </c>
      <c r="J1082" s="91" t="s">
        <v>10666</v>
      </c>
      <c r="K1082" s="26" t="s">
        <v>31</v>
      </c>
      <c r="L1082" s="183">
        <v>4</v>
      </c>
      <c r="M1082" s="218">
        <f>L1082*312</f>
        <v>1248</v>
      </c>
      <c r="N1082" s="27"/>
      <c r="O1082" s="24" t="s">
        <v>32</v>
      </c>
    </row>
    <row r="1083" s="1" customFormat="1" ht="18.75" spans="1:15">
      <c r="A1083" s="216">
        <v>1079</v>
      </c>
      <c r="B1083" s="216" t="s">
        <v>23</v>
      </c>
      <c r="C1083" s="216" t="s">
        <v>24</v>
      </c>
      <c r="D1083" s="216" t="s">
        <v>25</v>
      </c>
      <c r="E1083" s="216" t="s">
        <v>9845</v>
      </c>
      <c r="F1083" s="91" t="s">
        <v>10666</v>
      </c>
      <c r="G1083" s="91" t="s">
        <v>10801</v>
      </c>
      <c r="H1083" s="91" t="s">
        <v>194</v>
      </c>
      <c r="I1083" s="183">
        <v>1</v>
      </c>
      <c r="J1083" s="91" t="s">
        <v>10666</v>
      </c>
      <c r="K1083" s="26" t="s">
        <v>31</v>
      </c>
      <c r="L1083" s="183">
        <v>1</v>
      </c>
      <c r="M1083" s="218">
        <f>L1083*130</f>
        <v>130</v>
      </c>
      <c r="N1083" s="27"/>
      <c r="O1083" s="24" t="s">
        <v>32</v>
      </c>
    </row>
    <row r="1084" s="1" customFormat="1" ht="18.75" spans="1:15">
      <c r="A1084" s="216">
        <v>1080</v>
      </c>
      <c r="B1084" s="216" t="s">
        <v>23</v>
      </c>
      <c r="C1084" s="216" t="s">
        <v>24</v>
      </c>
      <c r="D1084" s="216" t="s">
        <v>25</v>
      </c>
      <c r="E1084" s="216" t="s">
        <v>9845</v>
      </c>
      <c r="F1084" s="91" t="s">
        <v>10666</v>
      </c>
      <c r="G1084" s="91" t="s">
        <v>10802</v>
      </c>
      <c r="H1084" s="91" t="s">
        <v>194</v>
      </c>
      <c r="I1084" s="183">
        <v>3</v>
      </c>
      <c r="J1084" s="91" t="s">
        <v>10666</v>
      </c>
      <c r="K1084" s="26" t="s">
        <v>31</v>
      </c>
      <c r="L1084" s="183">
        <v>3</v>
      </c>
      <c r="M1084" s="218">
        <f>L1084*130</f>
        <v>390</v>
      </c>
      <c r="N1084" s="27"/>
      <c r="O1084" s="24" t="s">
        <v>32</v>
      </c>
    </row>
    <row r="1085" s="1" customFormat="1" ht="18.75" spans="1:15">
      <c r="A1085" s="216">
        <v>1081</v>
      </c>
      <c r="B1085" s="216" t="s">
        <v>23</v>
      </c>
      <c r="C1085" s="216" t="s">
        <v>24</v>
      </c>
      <c r="D1085" s="216" t="s">
        <v>25</v>
      </c>
      <c r="E1085" s="216" t="s">
        <v>9845</v>
      </c>
      <c r="F1085" s="91" t="s">
        <v>10666</v>
      </c>
      <c r="G1085" s="91" t="s">
        <v>5901</v>
      </c>
      <c r="H1085" s="91" t="s">
        <v>194</v>
      </c>
      <c r="I1085" s="183">
        <v>6</v>
      </c>
      <c r="J1085" s="91" t="s">
        <v>10666</v>
      </c>
      <c r="K1085" s="26" t="s">
        <v>31</v>
      </c>
      <c r="L1085" s="183">
        <v>6</v>
      </c>
      <c r="M1085" s="218">
        <f>L1085*130</f>
        <v>780</v>
      </c>
      <c r="N1085" s="27"/>
      <c r="O1085" s="24" t="s">
        <v>32</v>
      </c>
    </row>
    <row r="1086" s="1" customFormat="1" ht="18.75" spans="1:15">
      <c r="A1086" s="216">
        <v>1082</v>
      </c>
      <c r="B1086" s="216" t="s">
        <v>23</v>
      </c>
      <c r="C1086" s="216" t="s">
        <v>24</v>
      </c>
      <c r="D1086" s="216" t="s">
        <v>25</v>
      </c>
      <c r="E1086" s="216" t="s">
        <v>9845</v>
      </c>
      <c r="F1086" s="91" t="s">
        <v>10666</v>
      </c>
      <c r="G1086" s="91" t="s">
        <v>10058</v>
      </c>
      <c r="H1086" s="91" t="s">
        <v>194</v>
      </c>
      <c r="I1086" s="183">
        <v>4</v>
      </c>
      <c r="J1086" s="91" t="s">
        <v>10666</v>
      </c>
      <c r="K1086" s="26" t="s">
        <v>31</v>
      </c>
      <c r="L1086" s="183">
        <v>4</v>
      </c>
      <c r="M1086" s="218">
        <f>L1086*130</f>
        <v>520</v>
      </c>
      <c r="N1086" s="27"/>
      <c r="O1086" s="24" t="s">
        <v>32</v>
      </c>
    </row>
    <row r="1087" s="1" customFormat="1" ht="18.75" spans="1:15">
      <c r="A1087" s="216">
        <v>1083</v>
      </c>
      <c r="B1087" s="216" t="s">
        <v>23</v>
      </c>
      <c r="C1087" s="216" t="s">
        <v>24</v>
      </c>
      <c r="D1087" s="216" t="s">
        <v>25</v>
      </c>
      <c r="E1087" s="216" t="s">
        <v>9845</v>
      </c>
      <c r="F1087" s="91" t="s">
        <v>10666</v>
      </c>
      <c r="G1087" s="91" t="s">
        <v>10803</v>
      </c>
      <c r="H1087" s="91" t="s">
        <v>194</v>
      </c>
      <c r="I1087" s="183">
        <v>3</v>
      </c>
      <c r="J1087" s="91" t="s">
        <v>10666</v>
      </c>
      <c r="K1087" s="26" t="s">
        <v>31</v>
      </c>
      <c r="L1087" s="183">
        <v>3</v>
      </c>
      <c r="M1087" s="218">
        <f>L1087*130</f>
        <v>390</v>
      </c>
      <c r="N1087" s="27"/>
      <c r="O1087" s="24" t="s">
        <v>32</v>
      </c>
    </row>
    <row r="1088" s="1" customFormat="1" ht="18.75" spans="1:15">
      <c r="A1088" s="216">
        <v>1084</v>
      </c>
      <c r="B1088" s="216" t="s">
        <v>23</v>
      </c>
      <c r="C1088" s="216" t="s">
        <v>24</v>
      </c>
      <c r="D1088" s="216" t="s">
        <v>25</v>
      </c>
      <c r="E1088" s="216" t="s">
        <v>9845</v>
      </c>
      <c r="F1088" s="91" t="s">
        <v>10666</v>
      </c>
      <c r="G1088" s="91" t="s">
        <v>10804</v>
      </c>
      <c r="H1088" s="91" t="s">
        <v>51</v>
      </c>
      <c r="I1088" s="183">
        <v>4</v>
      </c>
      <c r="J1088" s="91" t="s">
        <v>10666</v>
      </c>
      <c r="K1088" s="26" t="s">
        <v>31</v>
      </c>
      <c r="L1088" s="183">
        <v>4</v>
      </c>
      <c r="M1088" s="218">
        <f>L1088*312</f>
        <v>1248</v>
      </c>
      <c r="N1088" s="27"/>
      <c r="O1088" s="24" t="s">
        <v>32</v>
      </c>
    </row>
    <row r="1089" s="1" customFormat="1" ht="18.75" spans="1:15">
      <c r="A1089" s="216">
        <v>1085</v>
      </c>
      <c r="B1089" s="216" t="s">
        <v>23</v>
      </c>
      <c r="C1089" s="216" t="s">
        <v>24</v>
      </c>
      <c r="D1089" s="216" t="s">
        <v>25</v>
      </c>
      <c r="E1089" s="216" t="s">
        <v>9845</v>
      </c>
      <c r="F1089" s="91" t="s">
        <v>10666</v>
      </c>
      <c r="G1089" s="91" t="s">
        <v>10805</v>
      </c>
      <c r="H1089" s="91" t="s">
        <v>47</v>
      </c>
      <c r="I1089" s="183">
        <v>1</v>
      </c>
      <c r="J1089" s="91" t="s">
        <v>10666</v>
      </c>
      <c r="K1089" s="26" t="s">
        <v>31</v>
      </c>
      <c r="L1089" s="183">
        <v>1</v>
      </c>
      <c r="M1089" s="218">
        <f>L1089*312</f>
        <v>312</v>
      </c>
      <c r="N1089" s="27"/>
      <c r="O1089" s="24" t="s">
        <v>32</v>
      </c>
    </row>
    <row r="1090" s="1" customFormat="1" ht="18.75" spans="1:15">
      <c r="A1090" s="216">
        <v>1086</v>
      </c>
      <c r="B1090" s="216" t="s">
        <v>23</v>
      </c>
      <c r="C1090" s="216" t="s">
        <v>24</v>
      </c>
      <c r="D1090" s="216" t="s">
        <v>25</v>
      </c>
      <c r="E1090" s="216" t="s">
        <v>9845</v>
      </c>
      <c r="F1090" s="91" t="s">
        <v>10666</v>
      </c>
      <c r="G1090" s="91" t="s">
        <v>10806</v>
      </c>
      <c r="H1090" s="91" t="s">
        <v>194</v>
      </c>
      <c r="I1090" s="183">
        <v>6</v>
      </c>
      <c r="J1090" s="91" t="s">
        <v>10666</v>
      </c>
      <c r="K1090" s="26" t="s">
        <v>31</v>
      </c>
      <c r="L1090" s="183">
        <v>6</v>
      </c>
      <c r="M1090" s="218">
        <f t="shared" ref="M1090:M1104" si="38">L1090*130</f>
        <v>780</v>
      </c>
      <c r="N1090" s="27"/>
      <c r="O1090" s="24" t="s">
        <v>32</v>
      </c>
    </row>
    <row r="1091" s="1" customFormat="1" ht="18.75" spans="1:15">
      <c r="A1091" s="216">
        <v>1087</v>
      </c>
      <c r="B1091" s="216" t="s">
        <v>23</v>
      </c>
      <c r="C1091" s="216" t="s">
        <v>24</v>
      </c>
      <c r="D1091" s="216" t="s">
        <v>25</v>
      </c>
      <c r="E1091" s="216" t="s">
        <v>9845</v>
      </c>
      <c r="F1091" s="91" t="s">
        <v>10666</v>
      </c>
      <c r="G1091" s="91" t="s">
        <v>10807</v>
      </c>
      <c r="H1091" s="91" t="s">
        <v>194</v>
      </c>
      <c r="I1091" s="183">
        <v>5</v>
      </c>
      <c r="J1091" s="91" t="s">
        <v>10666</v>
      </c>
      <c r="K1091" s="26" t="s">
        <v>31</v>
      </c>
      <c r="L1091" s="183">
        <v>5</v>
      </c>
      <c r="M1091" s="218">
        <f t="shared" si="38"/>
        <v>650</v>
      </c>
      <c r="N1091" s="27"/>
      <c r="O1091" s="24" t="s">
        <v>32</v>
      </c>
    </row>
    <row r="1092" s="1" customFormat="1" ht="18.75" spans="1:15">
      <c r="A1092" s="216">
        <v>1088</v>
      </c>
      <c r="B1092" s="216" t="s">
        <v>23</v>
      </c>
      <c r="C1092" s="216" t="s">
        <v>24</v>
      </c>
      <c r="D1092" s="216" t="s">
        <v>25</v>
      </c>
      <c r="E1092" s="216" t="s">
        <v>9845</v>
      </c>
      <c r="F1092" s="91" t="s">
        <v>10666</v>
      </c>
      <c r="G1092" s="91" t="s">
        <v>10808</v>
      </c>
      <c r="H1092" s="91" t="s">
        <v>194</v>
      </c>
      <c r="I1092" s="183">
        <v>5</v>
      </c>
      <c r="J1092" s="91" t="s">
        <v>10666</v>
      </c>
      <c r="K1092" s="26" t="s">
        <v>31</v>
      </c>
      <c r="L1092" s="183">
        <v>5</v>
      </c>
      <c r="M1092" s="218">
        <f t="shared" si="38"/>
        <v>650</v>
      </c>
      <c r="N1092" s="27"/>
      <c r="O1092" s="24" t="s">
        <v>32</v>
      </c>
    </row>
    <row r="1093" s="1" customFormat="1" ht="18.75" spans="1:15">
      <c r="A1093" s="216">
        <v>1089</v>
      </c>
      <c r="B1093" s="216" t="s">
        <v>23</v>
      </c>
      <c r="C1093" s="216" t="s">
        <v>24</v>
      </c>
      <c r="D1093" s="216" t="s">
        <v>25</v>
      </c>
      <c r="E1093" s="216" t="s">
        <v>9845</v>
      </c>
      <c r="F1093" s="91" t="s">
        <v>10666</v>
      </c>
      <c r="G1093" s="91" t="s">
        <v>10809</v>
      </c>
      <c r="H1093" s="91" t="s">
        <v>194</v>
      </c>
      <c r="I1093" s="183">
        <v>3</v>
      </c>
      <c r="J1093" s="91" t="s">
        <v>10666</v>
      </c>
      <c r="K1093" s="26" t="s">
        <v>31</v>
      </c>
      <c r="L1093" s="183">
        <v>3</v>
      </c>
      <c r="M1093" s="218">
        <f t="shared" si="38"/>
        <v>390</v>
      </c>
      <c r="N1093" s="27"/>
      <c r="O1093" s="24" t="s">
        <v>32</v>
      </c>
    </row>
    <row r="1094" s="1" customFormat="1" ht="18.75" spans="1:15">
      <c r="A1094" s="216">
        <v>1090</v>
      </c>
      <c r="B1094" s="216" t="s">
        <v>23</v>
      </c>
      <c r="C1094" s="216" t="s">
        <v>24</v>
      </c>
      <c r="D1094" s="216" t="s">
        <v>25</v>
      </c>
      <c r="E1094" s="216" t="s">
        <v>9845</v>
      </c>
      <c r="F1094" s="91" t="s">
        <v>10666</v>
      </c>
      <c r="G1094" s="91" t="s">
        <v>10810</v>
      </c>
      <c r="H1094" s="91" t="s">
        <v>194</v>
      </c>
      <c r="I1094" s="183">
        <v>3</v>
      </c>
      <c r="J1094" s="91" t="s">
        <v>10666</v>
      </c>
      <c r="K1094" s="26" t="s">
        <v>31</v>
      </c>
      <c r="L1094" s="183">
        <v>3</v>
      </c>
      <c r="M1094" s="218">
        <f t="shared" si="38"/>
        <v>390</v>
      </c>
      <c r="N1094" s="27"/>
      <c r="O1094" s="24" t="s">
        <v>32</v>
      </c>
    </row>
    <row r="1095" s="1" customFormat="1" ht="18.75" spans="1:15">
      <c r="A1095" s="216">
        <v>1091</v>
      </c>
      <c r="B1095" s="216" t="s">
        <v>23</v>
      </c>
      <c r="C1095" s="216" t="s">
        <v>24</v>
      </c>
      <c r="D1095" s="216" t="s">
        <v>25</v>
      </c>
      <c r="E1095" s="216" t="s">
        <v>9845</v>
      </c>
      <c r="F1095" s="91" t="s">
        <v>10666</v>
      </c>
      <c r="G1095" s="91" t="s">
        <v>1041</v>
      </c>
      <c r="H1095" s="91" t="s">
        <v>194</v>
      </c>
      <c r="I1095" s="183">
        <v>6</v>
      </c>
      <c r="J1095" s="91" t="s">
        <v>10666</v>
      </c>
      <c r="K1095" s="26" t="s">
        <v>31</v>
      </c>
      <c r="L1095" s="183">
        <v>6</v>
      </c>
      <c r="M1095" s="218">
        <f t="shared" si="38"/>
        <v>780</v>
      </c>
      <c r="N1095" s="27"/>
      <c r="O1095" s="24" t="s">
        <v>32</v>
      </c>
    </row>
    <row r="1096" s="1" customFormat="1" ht="18.75" spans="1:15">
      <c r="A1096" s="216">
        <v>1092</v>
      </c>
      <c r="B1096" s="216" t="s">
        <v>23</v>
      </c>
      <c r="C1096" s="216" t="s">
        <v>24</v>
      </c>
      <c r="D1096" s="216" t="s">
        <v>25</v>
      </c>
      <c r="E1096" s="216" t="s">
        <v>9845</v>
      </c>
      <c r="F1096" s="91" t="s">
        <v>10666</v>
      </c>
      <c r="G1096" s="91" t="s">
        <v>10811</v>
      </c>
      <c r="H1096" s="91" t="s">
        <v>194</v>
      </c>
      <c r="I1096" s="183">
        <v>3</v>
      </c>
      <c r="J1096" s="91" t="s">
        <v>10666</v>
      </c>
      <c r="K1096" s="26" t="s">
        <v>31</v>
      </c>
      <c r="L1096" s="183">
        <v>3</v>
      </c>
      <c r="M1096" s="218">
        <f t="shared" si="38"/>
        <v>390</v>
      </c>
      <c r="N1096" s="27"/>
      <c r="O1096" s="24" t="s">
        <v>32</v>
      </c>
    </row>
    <row r="1097" s="1" customFormat="1" ht="18.75" spans="1:15">
      <c r="A1097" s="216">
        <v>1093</v>
      </c>
      <c r="B1097" s="216" t="s">
        <v>23</v>
      </c>
      <c r="C1097" s="216" t="s">
        <v>24</v>
      </c>
      <c r="D1097" s="216" t="s">
        <v>25</v>
      </c>
      <c r="E1097" s="216" t="s">
        <v>9845</v>
      </c>
      <c r="F1097" s="91" t="s">
        <v>10666</v>
      </c>
      <c r="G1097" s="91" t="s">
        <v>10812</v>
      </c>
      <c r="H1097" s="91" t="s">
        <v>194</v>
      </c>
      <c r="I1097" s="183">
        <v>3</v>
      </c>
      <c r="J1097" s="91" t="s">
        <v>10666</v>
      </c>
      <c r="K1097" s="26" t="s">
        <v>31</v>
      </c>
      <c r="L1097" s="183">
        <v>3</v>
      </c>
      <c r="M1097" s="218">
        <f t="shared" si="38"/>
        <v>390</v>
      </c>
      <c r="N1097" s="27"/>
      <c r="O1097" s="24" t="s">
        <v>32</v>
      </c>
    </row>
    <row r="1098" s="1" customFormat="1" ht="18.75" spans="1:15">
      <c r="A1098" s="216">
        <v>1094</v>
      </c>
      <c r="B1098" s="216" t="s">
        <v>23</v>
      </c>
      <c r="C1098" s="216" t="s">
        <v>24</v>
      </c>
      <c r="D1098" s="216" t="s">
        <v>25</v>
      </c>
      <c r="E1098" s="216" t="s">
        <v>9845</v>
      </c>
      <c r="F1098" s="91" t="s">
        <v>10666</v>
      </c>
      <c r="G1098" s="91" t="s">
        <v>10813</v>
      </c>
      <c r="H1098" s="91" t="s">
        <v>194</v>
      </c>
      <c r="I1098" s="183">
        <v>4</v>
      </c>
      <c r="J1098" s="91" t="s">
        <v>10666</v>
      </c>
      <c r="K1098" s="26" t="s">
        <v>31</v>
      </c>
      <c r="L1098" s="183">
        <v>4</v>
      </c>
      <c r="M1098" s="218">
        <f t="shared" si="38"/>
        <v>520</v>
      </c>
      <c r="N1098" s="27"/>
      <c r="O1098" s="24" t="s">
        <v>32</v>
      </c>
    </row>
    <row r="1099" s="1" customFormat="1" ht="18.75" spans="1:15">
      <c r="A1099" s="216">
        <v>1095</v>
      </c>
      <c r="B1099" s="216" t="s">
        <v>23</v>
      </c>
      <c r="C1099" s="216" t="s">
        <v>24</v>
      </c>
      <c r="D1099" s="216" t="s">
        <v>25</v>
      </c>
      <c r="E1099" s="216" t="s">
        <v>9845</v>
      </c>
      <c r="F1099" s="91" t="s">
        <v>10666</v>
      </c>
      <c r="G1099" s="91" t="s">
        <v>10010</v>
      </c>
      <c r="H1099" s="91" t="s">
        <v>194</v>
      </c>
      <c r="I1099" s="183">
        <v>5</v>
      </c>
      <c r="J1099" s="91" t="s">
        <v>10666</v>
      </c>
      <c r="K1099" s="26" t="s">
        <v>31</v>
      </c>
      <c r="L1099" s="183">
        <v>5</v>
      </c>
      <c r="M1099" s="218">
        <f t="shared" si="38"/>
        <v>650</v>
      </c>
      <c r="N1099" s="27"/>
      <c r="O1099" s="24" t="s">
        <v>32</v>
      </c>
    </row>
    <row r="1100" s="1" customFormat="1" ht="18.75" spans="1:15">
      <c r="A1100" s="216">
        <v>1096</v>
      </c>
      <c r="B1100" s="216" t="s">
        <v>23</v>
      </c>
      <c r="C1100" s="216" t="s">
        <v>24</v>
      </c>
      <c r="D1100" s="216" t="s">
        <v>25</v>
      </c>
      <c r="E1100" s="216" t="s">
        <v>9845</v>
      </c>
      <c r="F1100" s="91" t="s">
        <v>10666</v>
      </c>
      <c r="G1100" s="91" t="s">
        <v>10814</v>
      </c>
      <c r="H1100" s="91" t="s">
        <v>194</v>
      </c>
      <c r="I1100" s="183">
        <v>4</v>
      </c>
      <c r="J1100" s="91" t="s">
        <v>10666</v>
      </c>
      <c r="K1100" s="26" t="s">
        <v>31</v>
      </c>
      <c r="L1100" s="183">
        <v>4</v>
      </c>
      <c r="M1100" s="218">
        <f t="shared" si="38"/>
        <v>520</v>
      </c>
      <c r="N1100" s="27"/>
      <c r="O1100" s="24" t="s">
        <v>32</v>
      </c>
    </row>
    <row r="1101" s="1" customFormat="1" ht="18.75" spans="1:15">
      <c r="A1101" s="216">
        <v>1097</v>
      </c>
      <c r="B1101" s="216" t="s">
        <v>23</v>
      </c>
      <c r="C1101" s="216" t="s">
        <v>24</v>
      </c>
      <c r="D1101" s="216" t="s">
        <v>25</v>
      </c>
      <c r="E1101" s="216" t="s">
        <v>9845</v>
      </c>
      <c r="F1101" s="91" t="s">
        <v>10666</v>
      </c>
      <c r="G1101" s="91" t="s">
        <v>10815</v>
      </c>
      <c r="H1101" s="91" t="s">
        <v>194</v>
      </c>
      <c r="I1101" s="183">
        <v>4</v>
      </c>
      <c r="J1101" s="91" t="s">
        <v>10666</v>
      </c>
      <c r="K1101" s="26" t="s">
        <v>31</v>
      </c>
      <c r="L1101" s="183">
        <v>4</v>
      </c>
      <c r="M1101" s="218">
        <f t="shared" si="38"/>
        <v>520</v>
      </c>
      <c r="N1101" s="27"/>
      <c r="O1101" s="24" t="s">
        <v>32</v>
      </c>
    </row>
    <row r="1102" s="1" customFormat="1" ht="18.75" spans="1:15">
      <c r="A1102" s="216">
        <v>1098</v>
      </c>
      <c r="B1102" s="216" t="s">
        <v>23</v>
      </c>
      <c r="C1102" s="216" t="s">
        <v>24</v>
      </c>
      <c r="D1102" s="216" t="s">
        <v>25</v>
      </c>
      <c r="E1102" s="216" t="s">
        <v>9845</v>
      </c>
      <c r="F1102" s="91" t="s">
        <v>10666</v>
      </c>
      <c r="G1102" s="91" t="s">
        <v>10816</v>
      </c>
      <c r="H1102" s="91" t="s">
        <v>194</v>
      </c>
      <c r="I1102" s="183">
        <v>7</v>
      </c>
      <c r="J1102" s="91" t="s">
        <v>10666</v>
      </c>
      <c r="K1102" s="26" t="s">
        <v>31</v>
      </c>
      <c r="L1102" s="183">
        <v>7</v>
      </c>
      <c r="M1102" s="218">
        <f t="shared" si="38"/>
        <v>910</v>
      </c>
      <c r="N1102" s="27"/>
      <c r="O1102" s="24" t="s">
        <v>32</v>
      </c>
    </row>
    <row r="1103" s="1" customFormat="1" ht="18.75" spans="1:15">
      <c r="A1103" s="216">
        <v>1099</v>
      </c>
      <c r="B1103" s="216" t="s">
        <v>23</v>
      </c>
      <c r="C1103" s="216" t="s">
        <v>24</v>
      </c>
      <c r="D1103" s="216" t="s">
        <v>25</v>
      </c>
      <c r="E1103" s="216" t="s">
        <v>9845</v>
      </c>
      <c r="F1103" s="91" t="s">
        <v>10666</v>
      </c>
      <c r="G1103" s="91" t="s">
        <v>10817</v>
      </c>
      <c r="H1103" s="91" t="s">
        <v>194</v>
      </c>
      <c r="I1103" s="183">
        <v>7</v>
      </c>
      <c r="J1103" s="91" t="s">
        <v>10666</v>
      </c>
      <c r="K1103" s="26" t="s">
        <v>31</v>
      </c>
      <c r="L1103" s="183">
        <v>7</v>
      </c>
      <c r="M1103" s="218">
        <f t="shared" si="38"/>
        <v>910</v>
      </c>
      <c r="N1103" s="27"/>
      <c r="O1103" s="24" t="s">
        <v>32</v>
      </c>
    </row>
    <row r="1104" s="1" customFormat="1" ht="18.75" spans="1:15">
      <c r="A1104" s="216">
        <v>1100</v>
      </c>
      <c r="B1104" s="216" t="s">
        <v>23</v>
      </c>
      <c r="C1104" s="216" t="s">
        <v>24</v>
      </c>
      <c r="D1104" s="216" t="s">
        <v>25</v>
      </c>
      <c r="E1104" s="216" t="s">
        <v>9845</v>
      </c>
      <c r="F1104" s="91" t="s">
        <v>10666</v>
      </c>
      <c r="G1104" s="91" t="s">
        <v>10818</v>
      </c>
      <c r="H1104" s="91" t="s">
        <v>194</v>
      </c>
      <c r="I1104" s="183">
        <v>5</v>
      </c>
      <c r="J1104" s="91" t="s">
        <v>10666</v>
      </c>
      <c r="K1104" s="26" t="s">
        <v>31</v>
      </c>
      <c r="L1104" s="183">
        <v>5</v>
      </c>
      <c r="M1104" s="218">
        <f t="shared" si="38"/>
        <v>650</v>
      </c>
      <c r="N1104" s="27"/>
      <c r="O1104" s="24" t="s">
        <v>32</v>
      </c>
    </row>
    <row r="1105" s="1" customFormat="1" ht="18.75" spans="1:15">
      <c r="A1105" s="216">
        <v>1101</v>
      </c>
      <c r="B1105" s="216" t="s">
        <v>23</v>
      </c>
      <c r="C1105" s="216" t="s">
        <v>24</v>
      </c>
      <c r="D1105" s="216" t="s">
        <v>25</v>
      </c>
      <c r="E1105" s="216" t="s">
        <v>9845</v>
      </c>
      <c r="F1105" s="91" t="s">
        <v>10666</v>
      </c>
      <c r="G1105" s="91" t="s">
        <v>10819</v>
      </c>
      <c r="H1105" s="91" t="s">
        <v>51</v>
      </c>
      <c r="I1105" s="183">
        <v>3</v>
      </c>
      <c r="J1105" s="91" t="s">
        <v>10666</v>
      </c>
      <c r="K1105" s="26" t="s">
        <v>31</v>
      </c>
      <c r="L1105" s="183">
        <v>3</v>
      </c>
      <c r="M1105" s="218">
        <f>L1105*312</f>
        <v>936</v>
      </c>
      <c r="N1105" s="27"/>
      <c r="O1105" s="24" t="s">
        <v>32</v>
      </c>
    </row>
    <row r="1106" s="1" customFormat="1" ht="18.75" spans="1:15">
      <c r="A1106" s="216">
        <v>1102</v>
      </c>
      <c r="B1106" s="216" t="s">
        <v>23</v>
      </c>
      <c r="C1106" s="216" t="s">
        <v>24</v>
      </c>
      <c r="D1106" s="216" t="s">
        <v>25</v>
      </c>
      <c r="E1106" s="216" t="s">
        <v>9845</v>
      </c>
      <c r="F1106" s="91" t="s">
        <v>10666</v>
      </c>
      <c r="G1106" s="91" t="s">
        <v>4583</v>
      </c>
      <c r="H1106" s="91" t="s">
        <v>194</v>
      </c>
      <c r="I1106" s="183">
        <v>4</v>
      </c>
      <c r="J1106" s="91" t="s">
        <v>10666</v>
      </c>
      <c r="K1106" s="26" t="s">
        <v>31</v>
      </c>
      <c r="L1106" s="183">
        <v>4</v>
      </c>
      <c r="M1106" s="218">
        <f t="shared" ref="M1106:M1113" si="39">L1106*130</f>
        <v>520</v>
      </c>
      <c r="N1106" s="27"/>
      <c r="O1106" s="24" t="s">
        <v>32</v>
      </c>
    </row>
    <row r="1107" s="1" customFormat="1" ht="18.75" spans="1:15">
      <c r="A1107" s="216">
        <v>1103</v>
      </c>
      <c r="B1107" s="216" t="s">
        <v>23</v>
      </c>
      <c r="C1107" s="216" t="s">
        <v>24</v>
      </c>
      <c r="D1107" s="216" t="s">
        <v>25</v>
      </c>
      <c r="E1107" s="216" t="s">
        <v>9845</v>
      </c>
      <c r="F1107" s="91" t="s">
        <v>10666</v>
      </c>
      <c r="G1107" s="91" t="s">
        <v>10820</v>
      </c>
      <c r="H1107" s="91" t="s">
        <v>194</v>
      </c>
      <c r="I1107" s="183">
        <v>3</v>
      </c>
      <c r="J1107" s="91" t="s">
        <v>10666</v>
      </c>
      <c r="K1107" s="26" t="s">
        <v>31</v>
      </c>
      <c r="L1107" s="183">
        <v>3</v>
      </c>
      <c r="M1107" s="218">
        <f t="shared" si="39"/>
        <v>390</v>
      </c>
      <c r="N1107" s="27"/>
      <c r="O1107" s="24" t="s">
        <v>32</v>
      </c>
    </row>
    <row r="1108" s="1" customFormat="1" ht="18.75" spans="1:15">
      <c r="A1108" s="216">
        <v>1104</v>
      </c>
      <c r="B1108" s="216" t="s">
        <v>23</v>
      </c>
      <c r="C1108" s="216" t="s">
        <v>24</v>
      </c>
      <c r="D1108" s="216" t="s">
        <v>25</v>
      </c>
      <c r="E1108" s="216" t="s">
        <v>9845</v>
      </c>
      <c r="F1108" s="91" t="s">
        <v>10666</v>
      </c>
      <c r="G1108" s="91" t="s">
        <v>10821</v>
      </c>
      <c r="H1108" s="91" t="s">
        <v>194</v>
      </c>
      <c r="I1108" s="183">
        <v>2</v>
      </c>
      <c r="J1108" s="91" t="s">
        <v>10666</v>
      </c>
      <c r="K1108" s="26" t="s">
        <v>31</v>
      </c>
      <c r="L1108" s="183">
        <v>2</v>
      </c>
      <c r="M1108" s="218">
        <f t="shared" si="39"/>
        <v>260</v>
      </c>
      <c r="N1108" s="27"/>
      <c r="O1108" s="24" t="s">
        <v>32</v>
      </c>
    </row>
    <row r="1109" s="1" customFormat="1" ht="18.75" spans="1:15">
      <c r="A1109" s="216">
        <v>1105</v>
      </c>
      <c r="B1109" s="216" t="s">
        <v>23</v>
      </c>
      <c r="C1109" s="216" t="s">
        <v>24</v>
      </c>
      <c r="D1109" s="216" t="s">
        <v>25</v>
      </c>
      <c r="E1109" s="216" t="s">
        <v>9845</v>
      </c>
      <c r="F1109" s="91" t="s">
        <v>10666</v>
      </c>
      <c r="G1109" s="91" t="s">
        <v>10822</v>
      </c>
      <c r="H1109" s="91" t="s">
        <v>194</v>
      </c>
      <c r="I1109" s="183">
        <v>4</v>
      </c>
      <c r="J1109" s="91" t="s">
        <v>10666</v>
      </c>
      <c r="K1109" s="26" t="s">
        <v>31</v>
      </c>
      <c r="L1109" s="183">
        <v>4</v>
      </c>
      <c r="M1109" s="218">
        <f t="shared" si="39"/>
        <v>520</v>
      </c>
      <c r="N1109" s="27"/>
      <c r="O1109" s="24" t="s">
        <v>32</v>
      </c>
    </row>
    <row r="1110" s="1" customFormat="1" ht="18.75" spans="1:15">
      <c r="A1110" s="216">
        <v>1106</v>
      </c>
      <c r="B1110" s="216" t="s">
        <v>23</v>
      </c>
      <c r="C1110" s="216" t="s">
        <v>24</v>
      </c>
      <c r="D1110" s="216" t="s">
        <v>25</v>
      </c>
      <c r="E1110" s="216" t="s">
        <v>9845</v>
      </c>
      <c r="F1110" s="91" t="s">
        <v>10666</v>
      </c>
      <c r="G1110" s="91" t="s">
        <v>10823</v>
      </c>
      <c r="H1110" s="91" t="s">
        <v>194</v>
      </c>
      <c r="I1110" s="183">
        <v>1</v>
      </c>
      <c r="J1110" s="91" t="s">
        <v>10666</v>
      </c>
      <c r="K1110" s="26" t="s">
        <v>31</v>
      </c>
      <c r="L1110" s="183">
        <v>1</v>
      </c>
      <c r="M1110" s="218">
        <f t="shared" si="39"/>
        <v>130</v>
      </c>
      <c r="N1110" s="27"/>
      <c r="O1110" s="24" t="s">
        <v>32</v>
      </c>
    </row>
    <row r="1111" s="1" customFormat="1" ht="18.75" spans="1:15">
      <c r="A1111" s="216">
        <v>1107</v>
      </c>
      <c r="B1111" s="216" t="s">
        <v>23</v>
      </c>
      <c r="C1111" s="216" t="s">
        <v>24</v>
      </c>
      <c r="D1111" s="216" t="s">
        <v>25</v>
      </c>
      <c r="E1111" s="216" t="s">
        <v>9845</v>
      </c>
      <c r="F1111" s="91" t="s">
        <v>10666</v>
      </c>
      <c r="G1111" s="91" t="s">
        <v>8347</v>
      </c>
      <c r="H1111" s="91" t="s">
        <v>194</v>
      </c>
      <c r="I1111" s="183">
        <v>4</v>
      </c>
      <c r="J1111" s="91" t="s">
        <v>10666</v>
      </c>
      <c r="K1111" s="26" t="s">
        <v>31</v>
      </c>
      <c r="L1111" s="183">
        <v>4</v>
      </c>
      <c r="M1111" s="218">
        <f t="shared" si="39"/>
        <v>520</v>
      </c>
      <c r="N1111" s="27"/>
      <c r="O1111" s="24" t="s">
        <v>32</v>
      </c>
    </row>
    <row r="1112" s="1" customFormat="1" ht="18.75" spans="1:15">
      <c r="A1112" s="216">
        <v>1108</v>
      </c>
      <c r="B1112" s="216" t="s">
        <v>23</v>
      </c>
      <c r="C1112" s="216" t="s">
        <v>24</v>
      </c>
      <c r="D1112" s="216" t="s">
        <v>25</v>
      </c>
      <c r="E1112" s="216" t="s">
        <v>9845</v>
      </c>
      <c r="F1112" s="91" t="s">
        <v>10666</v>
      </c>
      <c r="G1112" s="91" t="s">
        <v>10824</v>
      </c>
      <c r="H1112" s="91" t="s">
        <v>194</v>
      </c>
      <c r="I1112" s="183">
        <v>1</v>
      </c>
      <c r="J1112" s="91" t="s">
        <v>10666</v>
      </c>
      <c r="K1112" s="26" t="s">
        <v>31</v>
      </c>
      <c r="L1112" s="183">
        <v>1</v>
      </c>
      <c r="M1112" s="218">
        <f t="shared" si="39"/>
        <v>130</v>
      </c>
      <c r="N1112" s="27"/>
      <c r="O1112" s="24" t="s">
        <v>32</v>
      </c>
    </row>
    <row r="1113" s="1" customFormat="1" ht="18.75" spans="1:15">
      <c r="A1113" s="216">
        <v>1109</v>
      </c>
      <c r="B1113" s="216" t="s">
        <v>23</v>
      </c>
      <c r="C1113" s="216" t="s">
        <v>24</v>
      </c>
      <c r="D1113" s="216" t="s">
        <v>25</v>
      </c>
      <c r="E1113" s="216" t="s">
        <v>9845</v>
      </c>
      <c r="F1113" s="91" t="s">
        <v>10666</v>
      </c>
      <c r="G1113" s="91" t="s">
        <v>7787</v>
      </c>
      <c r="H1113" s="91" t="s">
        <v>194</v>
      </c>
      <c r="I1113" s="183">
        <v>3</v>
      </c>
      <c r="J1113" s="91" t="s">
        <v>10666</v>
      </c>
      <c r="K1113" s="26" t="s">
        <v>31</v>
      </c>
      <c r="L1113" s="183">
        <v>3</v>
      </c>
      <c r="M1113" s="218">
        <f t="shared" si="39"/>
        <v>390</v>
      </c>
      <c r="N1113" s="27"/>
      <c r="O1113" s="24" t="s">
        <v>32</v>
      </c>
    </row>
    <row r="1114" s="1" customFormat="1" ht="18.75" spans="1:15">
      <c r="A1114" s="216">
        <v>1110</v>
      </c>
      <c r="B1114" s="216" t="s">
        <v>23</v>
      </c>
      <c r="C1114" s="216" t="s">
        <v>24</v>
      </c>
      <c r="D1114" s="216" t="s">
        <v>25</v>
      </c>
      <c r="E1114" s="216" t="s">
        <v>9845</v>
      </c>
      <c r="F1114" s="91" t="s">
        <v>10666</v>
      </c>
      <c r="G1114" s="91" t="s">
        <v>10825</v>
      </c>
      <c r="H1114" s="91" t="s">
        <v>51</v>
      </c>
      <c r="I1114" s="183">
        <v>8</v>
      </c>
      <c r="J1114" s="91" t="s">
        <v>10666</v>
      </c>
      <c r="K1114" s="26" t="s">
        <v>31</v>
      </c>
      <c r="L1114" s="183">
        <v>8</v>
      </c>
      <c r="M1114" s="218">
        <f>L1114*312</f>
        <v>2496</v>
      </c>
      <c r="N1114" s="27"/>
      <c r="O1114" s="24" t="s">
        <v>32</v>
      </c>
    </row>
    <row r="1115" s="1" customFormat="1" ht="18.75" spans="1:15">
      <c r="A1115" s="216">
        <v>1111</v>
      </c>
      <c r="B1115" s="216" t="s">
        <v>23</v>
      </c>
      <c r="C1115" s="216" t="s">
        <v>24</v>
      </c>
      <c r="D1115" s="216" t="s">
        <v>25</v>
      </c>
      <c r="E1115" s="216" t="s">
        <v>9845</v>
      </c>
      <c r="F1115" s="91" t="s">
        <v>10666</v>
      </c>
      <c r="G1115" s="91" t="s">
        <v>10826</v>
      </c>
      <c r="H1115" s="91" t="s">
        <v>194</v>
      </c>
      <c r="I1115" s="183">
        <v>4</v>
      </c>
      <c r="J1115" s="91" t="s">
        <v>10666</v>
      </c>
      <c r="K1115" s="26" t="s">
        <v>31</v>
      </c>
      <c r="L1115" s="183">
        <v>4</v>
      </c>
      <c r="M1115" s="218">
        <f t="shared" ref="M1115:M1140" si="40">L1115*130</f>
        <v>520</v>
      </c>
      <c r="N1115" s="27"/>
      <c r="O1115" s="24" t="s">
        <v>32</v>
      </c>
    </row>
    <row r="1116" s="1" customFormat="1" ht="18.75" spans="1:15">
      <c r="A1116" s="216">
        <v>1112</v>
      </c>
      <c r="B1116" s="216" t="s">
        <v>23</v>
      </c>
      <c r="C1116" s="216" t="s">
        <v>24</v>
      </c>
      <c r="D1116" s="216" t="s">
        <v>25</v>
      </c>
      <c r="E1116" s="216" t="s">
        <v>9845</v>
      </c>
      <c r="F1116" s="91" t="s">
        <v>10666</v>
      </c>
      <c r="G1116" s="91" t="s">
        <v>997</v>
      </c>
      <c r="H1116" s="91" t="s">
        <v>194</v>
      </c>
      <c r="I1116" s="183">
        <v>1</v>
      </c>
      <c r="J1116" s="91" t="s">
        <v>10666</v>
      </c>
      <c r="K1116" s="26" t="s">
        <v>31</v>
      </c>
      <c r="L1116" s="183">
        <v>1</v>
      </c>
      <c r="M1116" s="218">
        <f t="shared" si="40"/>
        <v>130</v>
      </c>
      <c r="N1116" s="27"/>
      <c r="O1116" s="24" t="s">
        <v>32</v>
      </c>
    </row>
    <row r="1117" s="1" customFormat="1" ht="18.75" spans="1:15">
      <c r="A1117" s="216">
        <v>1113</v>
      </c>
      <c r="B1117" s="216" t="s">
        <v>23</v>
      </c>
      <c r="C1117" s="216" t="s">
        <v>24</v>
      </c>
      <c r="D1117" s="216" t="s">
        <v>25</v>
      </c>
      <c r="E1117" s="216" t="s">
        <v>9845</v>
      </c>
      <c r="F1117" s="91" t="s">
        <v>10666</v>
      </c>
      <c r="G1117" s="91" t="s">
        <v>10827</v>
      </c>
      <c r="H1117" s="91" t="s">
        <v>194</v>
      </c>
      <c r="I1117" s="183">
        <v>2</v>
      </c>
      <c r="J1117" s="91" t="s">
        <v>10666</v>
      </c>
      <c r="K1117" s="26" t="s">
        <v>31</v>
      </c>
      <c r="L1117" s="183">
        <v>2</v>
      </c>
      <c r="M1117" s="218">
        <f t="shared" si="40"/>
        <v>260</v>
      </c>
      <c r="N1117" s="27"/>
      <c r="O1117" s="24" t="s">
        <v>32</v>
      </c>
    </row>
    <row r="1118" s="1" customFormat="1" ht="18.75" spans="1:15">
      <c r="A1118" s="216">
        <v>1114</v>
      </c>
      <c r="B1118" s="216" t="s">
        <v>23</v>
      </c>
      <c r="C1118" s="216" t="s">
        <v>24</v>
      </c>
      <c r="D1118" s="216" t="s">
        <v>25</v>
      </c>
      <c r="E1118" s="216" t="s">
        <v>9845</v>
      </c>
      <c r="F1118" s="91" t="s">
        <v>10666</v>
      </c>
      <c r="G1118" s="91" t="s">
        <v>10828</v>
      </c>
      <c r="H1118" s="91" t="s">
        <v>194</v>
      </c>
      <c r="I1118" s="183">
        <v>4</v>
      </c>
      <c r="J1118" s="91" t="s">
        <v>10666</v>
      </c>
      <c r="K1118" s="26" t="s">
        <v>31</v>
      </c>
      <c r="L1118" s="183">
        <v>4</v>
      </c>
      <c r="M1118" s="218">
        <f t="shared" si="40"/>
        <v>520</v>
      </c>
      <c r="N1118" s="27"/>
      <c r="O1118" s="24" t="s">
        <v>32</v>
      </c>
    </row>
    <row r="1119" s="1" customFormat="1" ht="18.75" spans="1:15">
      <c r="A1119" s="216">
        <v>1115</v>
      </c>
      <c r="B1119" s="216" t="s">
        <v>23</v>
      </c>
      <c r="C1119" s="216" t="s">
        <v>24</v>
      </c>
      <c r="D1119" s="216" t="s">
        <v>25</v>
      </c>
      <c r="E1119" s="216" t="s">
        <v>9845</v>
      </c>
      <c r="F1119" s="91" t="s">
        <v>10666</v>
      </c>
      <c r="G1119" s="91" t="s">
        <v>10829</v>
      </c>
      <c r="H1119" s="91" t="s">
        <v>194</v>
      </c>
      <c r="I1119" s="183">
        <v>6</v>
      </c>
      <c r="J1119" s="91" t="s">
        <v>10666</v>
      </c>
      <c r="K1119" s="26" t="s">
        <v>31</v>
      </c>
      <c r="L1119" s="183">
        <v>6</v>
      </c>
      <c r="M1119" s="218">
        <f t="shared" si="40"/>
        <v>780</v>
      </c>
      <c r="N1119" s="27"/>
      <c r="O1119" s="24" t="s">
        <v>32</v>
      </c>
    </row>
    <row r="1120" s="1" customFormat="1" ht="18.75" spans="1:15">
      <c r="A1120" s="216">
        <v>1116</v>
      </c>
      <c r="B1120" s="216" t="s">
        <v>23</v>
      </c>
      <c r="C1120" s="216" t="s">
        <v>24</v>
      </c>
      <c r="D1120" s="216" t="s">
        <v>25</v>
      </c>
      <c r="E1120" s="216" t="s">
        <v>9845</v>
      </c>
      <c r="F1120" s="91" t="s">
        <v>10666</v>
      </c>
      <c r="G1120" s="91" t="s">
        <v>10830</v>
      </c>
      <c r="H1120" s="91" t="s">
        <v>194</v>
      </c>
      <c r="I1120" s="183">
        <v>4</v>
      </c>
      <c r="J1120" s="91" t="s">
        <v>10666</v>
      </c>
      <c r="K1120" s="26" t="s">
        <v>31</v>
      </c>
      <c r="L1120" s="183">
        <v>4</v>
      </c>
      <c r="M1120" s="218">
        <f t="shared" si="40"/>
        <v>520</v>
      </c>
      <c r="N1120" s="27"/>
      <c r="O1120" s="24" t="s">
        <v>32</v>
      </c>
    </row>
    <row r="1121" s="1" customFormat="1" ht="18.75" spans="1:15">
      <c r="A1121" s="216">
        <v>1117</v>
      </c>
      <c r="B1121" s="216" t="s">
        <v>23</v>
      </c>
      <c r="C1121" s="216" t="s">
        <v>24</v>
      </c>
      <c r="D1121" s="216" t="s">
        <v>25</v>
      </c>
      <c r="E1121" s="216" t="s">
        <v>9845</v>
      </c>
      <c r="F1121" s="91" t="s">
        <v>10666</v>
      </c>
      <c r="G1121" s="91" t="s">
        <v>10831</v>
      </c>
      <c r="H1121" s="91" t="s">
        <v>194</v>
      </c>
      <c r="I1121" s="183">
        <v>9</v>
      </c>
      <c r="J1121" s="91" t="s">
        <v>10666</v>
      </c>
      <c r="K1121" s="26" t="s">
        <v>31</v>
      </c>
      <c r="L1121" s="183">
        <v>9</v>
      </c>
      <c r="M1121" s="218">
        <f t="shared" si="40"/>
        <v>1170</v>
      </c>
      <c r="N1121" s="27"/>
      <c r="O1121" s="24" t="s">
        <v>32</v>
      </c>
    </row>
    <row r="1122" s="1" customFormat="1" ht="18.75" spans="1:15">
      <c r="A1122" s="216">
        <v>1118</v>
      </c>
      <c r="B1122" s="216" t="s">
        <v>23</v>
      </c>
      <c r="C1122" s="216" t="s">
        <v>24</v>
      </c>
      <c r="D1122" s="216" t="s">
        <v>25</v>
      </c>
      <c r="E1122" s="216" t="s">
        <v>9845</v>
      </c>
      <c r="F1122" s="91" t="s">
        <v>10666</v>
      </c>
      <c r="G1122" s="91" t="s">
        <v>10651</v>
      </c>
      <c r="H1122" s="91" t="s">
        <v>194</v>
      </c>
      <c r="I1122" s="183">
        <v>3</v>
      </c>
      <c r="J1122" s="91" t="s">
        <v>10666</v>
      </c>
      <c r="K1122" s="26" t="s">
        <v>31</v>
      </c>
      <c r="L1122" s="183">
        <v>3</v>
      </c>
      <c r="M1122" s="218">
        <f t="shared" si="40"/>
        <v>390</v>
      </c>
      <c r="N1122" s="27"/>
      <c r="O1122" s="24" t="s">
        <v>32</v>
      </c>
    </row>
    <row r="1123" s="1" customFormat="1" ht="18.75" spans="1:15">
      <c r="A1123" s="216">
        <v>1119</v>
      </c>
      <c r="B1123" s="216" t="s">
        <v>23</v>
      </c>
      <c r="C1123" s="216" t="s">
        <v>24</v>
      </c>
      <c r="D1123" s="216" t="s">
        <v>25</v>
      </c>
      <c r="E1123" s="216" t="s">
        <v>9845</v>
      </c>
      <c r="F1123" s="91" t="s">
        <v>10666</v>
      </c>
      <c r="G1123" s="91" t="s">
        <v>10832</v>
      </c>
      <c r="H1123" s="91" t="s">
        <v>194</v>
      </c>
      <c r="I1123" s="183">
        <v>5</v>
      </c>
      <c r="J1123" s="91" t="s">
        <v>10666</v>
      </c>
      <c r="K1123" s="26" t="s">
        <v>31</v>
      </c>
      <c r="L1123" s="183">
        <v>5</v>
      </c>
      <c r="M1123" s="218">
        <f t="shared" si="40"/>
        <v>650</v>
      </c>
      <c r="N1123" s="27"/>
      <c r="O1123" s="24" t="s">
        <v>32</v>
      </c>
    </row>
    <row r="1124" s="1" customFormat="1" ht="18.75" spans="1:15">
      <c r="A1124" s="216">
        <v>1120</v>
      </c>
      <c r="B1124" s="216" t="s">
        <v>23</v>
      </c>
      <c r="C1124" s="216" t="s">
        <v>24</v>
      </c>
      <c r="D1124" s="216" t="s">
        <v>25</v>
      </c>
      <c r="E1124" s="216" t="s">
        <v>9845</v>
      </c>
      <c r="F1124" s="91" t="s">
        <v>10666</v>
      </c>
      <c r="G1124" s="91" t="s">
        <v>10833</v>
      </c>
      <c r="H1124" s="91" t="s">
        <v>194</v>
      </c>
      <c r="I1124" s="183">
        <v>1</v>
      </c>
      <c r="J1124" s="91" t="s">
        <v>10666</v>
      </c>
      <c r="K1124" s="26" t="s">
        <v>31</v>
      </c>
      <c r="L1124" s="183">
        <v>1</v>
      </c>
      <c r="M1124" s="218">
        <f t="shared" si="40"/>
        <v>130</v>
      </c>
      <c r="N1124" s="27"/>
      <c r="O1124" s="24" t="s">
        <v>32</v>
      </c>
    </row>
    <row r="1125" s="1" customFormat="1" ht="18.75" spans="1:15">
      <c r="A1125" s="216">
        <v>1121</v>
      </c>
      <c r="B1125" s="216" t="s">
        <v>23</v>
      </c>
      <c r="C1125" s="216" t="s">
        <v>24</v>
      </c>
      <c r="D1125" s="216" t="s">
        <v>25</v>
      </c>
      <c r="E1125" s="216" t="s">
        <v>9845</v>
      </c>
      <c r="F1125" s="91" t="s">
        <v>10666</v>
      </c>
      <c r="G1125" s="91" t="s">
        <v>10834</v>
      </c>
      <c r="H1125" s="91" t="s">
        <v>194</v>
      </c>
      <c r="I1125" s="183">
        <v>4</v>
      </c>
      <c r="J1125" s="91" t="s">
        <v>10666</v>
      </c>
      <c r="K1125" s="26" t="s">
        <v>31</v>
      </c>
      <c r="L1125" s="183">
        <v>4</v>
      </c>
      <c r="M1125" s="218">
        <f t="shared" si="40"/>
        <v>520</v>
      </c>
      <c r="N1125" s="27"/>
      <c r="O1125" s="24" t="s">
        <v>32</v>
      </c>
    </row>
    <row r="1126" s="1" customFormat="1" ht="18.75" spans="1:15">
      <c r="A1126" s="216">
        <v>1122</v>
      </c>
      <c r="B1126" s="216" t="s">
        <v>23</v>
      </c>
      <c r="C1126" s="216" t="s">
        <v>24</v>
      </c>
      <c r="D1126" s="216" t="s">
        <v>25</v>
      </c>
      <c r="E1126" s="216" t="s">
        <v>9845</v>
      </c>
      <c r="F1126" s="91" t="s">
        <v>10666</v>
      </c>
      <c r="G1126" s="91" t="s">
        <v>10835</v>
      </c>
      <c r="H1126" s="91" t="s">
        <v>194</v>
      </c>
      <c r="I1126" s="183">
        <v>4</v>
      </c>
      <c r="J1126" s="91" t="s">
        <v>10666</v>
      </c>
      <c r="K1126" s="26" t="s">
        <v>31</v>
      </c>
      <c r="L1126" s="183">
        <v>4</v>
      </c>
      <c r="M1126" s="218">
        <f t="shared" si="40"/>
        <v>520</v>
      </c>
      <c r="N1126" s="27"/>
      <c r="O1126" s="24" t="s">
        <v>32</v>
      </c>
    </row>
    <row r="1127" s="1" customFormat="1" ht="18.75" spans="1:15">
      <c r="A1127" s="216">
        <v>1123</v>
      </c>
      <c r="B1127" s="216" t="s">
        <v>23</v>
      </c>
      <c r="C1127" s="216" t="s">
        <v>24</v>
      </c>
      <c r="D1127" s="216" t="s">
        <v>25</v>
      </c>
      <c r="E1127" s="216" t="s">
        <v>9845</v>
      </c>
      <c r="F1127" s="91" t="s">
        <v>10666</v>
      </c>
      <c r="G1127" s="91" t="s">
        <v>10836</v>
      </c>
      <c r="H1127" s="91" t="s">
        <v>194</v>
      </c>
      <c r="I1127" s="183">
        <v>4</v>
      </c>
      <c r="J1127" s="91" t="s">
        <v>10666</v>
      </c>
      <c r="K1127" s="26" t="s">
        <v>31</v>
      </c>
      <c r="L1127" s="183">
        <v>4</v>
      </c>
      <c r="M1127" s="218">
        <f t="shared" si="40"/>
        <v>520</v>
      </c>
      <c r="N1127" s="27"/>
      <c r="O1127" s="24" t="s">
        <v>32</v>
      </c>
    </row>
    <row r="1128" s="1" customFormat="1" ht="18.75" spans="1:15">
      <c r="A1128" s="216">
        <v>1124</v>
      </c>
      <c r="B1128" s="216" t="s">
        <v>23</v>
      </c>
      <c r="C1128" s="216" t="s">
        <v>24</v>
      </c>
      <c r="D1128" s="216" t="s">
        <v>25</v>
      </c>
      <c r="E1128" s="216" t="s">
        <v>9845</v>
      </c>
      <c r="F1128" s="91" t="s">
        <v>10666</v>
      </c>
      <c r="G1128" s="91" t="s">
        <v>10837</v>
      </c>
      <c r="H1128" s="91" t="s">
        <v>194</v>
      </c>
      <c r="I1128" s="183">
        <v>4</v>
      </c>
      <c r="J1128" s="91" t="s">
        <v>10666</v>
      </c>
      <c r="K1128" s="26" t="s">
        <v>31</v>
      </c>
      <c r="L1128" s="183">
        <v>4</v>
      </c>
      <c r="M1128" s="218">
        <f t="shared" si="40"/>
        <v>520</v>
      </c>
      <c r="N1128" s="27"/>
      <c r="O1128" s="24" t="s">
        <v>32</v>
      </c>
    </row>
    <row r="1129" s="1" customFormat="1" ht="18.75" spans="1:15">
      <c r="A1129" s="216">
        <v>1125</v>
      </c>
      <c r="B1129" s="216" t="s">
        <v>23</v>
      </c>
      <c r="C1129" s="216" t="s">
        <v>24</v>
      </c>
      <c r="D1129" s="216" t="s">
        <v>25</v>
      </c>
      <c r="E1129" s="216" t="s">
        <v>9845</v>
      </c>
      <c r="F1129" s="91" t="s">
        <v>10666</v>
      </c>
      <c r="G1129" s="91" t="s">
        <v>10838</v>
      </c>
      <c r="H1129" s="91" t="s">
        <v>194</v>
      </c>
      <c r="I1129" s="183">
        <v>3</v>
      </c>
      <c r="J1129" s="91" t="s">
        <v>10666</v>
      </c>
      <c r="K1129" s="26" t="s">
        <v>31</v>
      </c>
      <c r="L1129" s="183">
        <v>3</v>
      </c>
      <c r="M1129" s="218">
        <f t="shared" si="40"/>
        <v>390</v>
      </c>
      <c r="N1129" s="27"/>
      <c r="O1129" s="24" t="s">
        <v>32</v>
      </c>
    </row>
    <row r="1130" s="1" customFormat="1" ht="18.75" spans="1:15">
      <c r="A1130" s="216">
        <v>1126</v>
      </c>
      <c r="B1130" s="216" t="s">
        <v>23</v>
      </c>
      <c r="C1130" s="216" t="s">
        <v>24</v>
      </c>
      <c r="D1130" s="216" t="s">
        <v>25</v>
      </c>
      <c r="E1130" s="216" t="s">
        <v>9845</v>
      </c>
      <c r="F1130" s="91" t="s">
        <v>10666</v>
      </c>
      <c r="G1130" s="91" t="s">
        <v>10839</v>
      </c>
      <c r="H1130" s="91" t="s">
        <v>194</v>
      </c>
      <c r="I1130" s="183">
        <v>5</v>
      </c>
      <c r="J1130" s="91" t="s">
        <v>10666</v>
      </c>
      <c r="K1130" s="26" t="s">
        <v>31</v>
      </c>
      <c r="L1130" s="183">
        <v>5</v>
      </c>
      <c r="M1130" s="218">
        <f t="shared" si="40"/>
        <v>650</v>
      </c>
      <c r="N1130" s="27"/>
      <c r="O1130" s="24" t="s">
        <v>32</v>
      </c>
    </row>
    <row r="1131" s="1" customFormat="1" ht="18.75" spans="1:15">
      <c r="A1131" s="216">
        <v>1127</v>
      </c>
      <c r="B1131" s="216" t="s">
        <v>23</v>
      </c>
      <c r="C1131" s="216" t="s">
        <v>24</v>
      </c>
      <c r="D1131" s="216" t="s">
        <v>25</v>
      </c>
      <c r="E1131" s="216" t="s">
        <v>9845</v>
      </c>
      <c r="F1131" s="91" t="s">
        <v>10666</v>
      </c>
      <c r="G1131" s="91" t="s">
        <v>9877</v>
      </c>
      <c r="H1131" s="91" t="s">
        <v>194</v>
      </c>
      <c r="I1131" s="183">
        <v>7</v>
      </c>
      <c r="J1131" s="91" t="s">
        <v>10666</v>
      </c>
      <c r="K1131" s="26" t="s">
        <v>31</v>
      </c>
      <c r="L1131" s="183">
        <v>7</v>
      </c>
      <c r="M1131" s="218">
        <f t="shared" si="40"/>
        <v>910</v>
      </c>
      <c r="N1131" s="27"/>
      <c r="O1131" s="24" t="s">
        <v>32</v>
      </c>
    </row>
    <row r="1132" s="1" customFormat="1" ht="18.75" spans="1:15">
      <c r="A1132" s="216">
        <v>1128</v>
      </c>
      <c r="B1132" s="216" t="s">
        <v>23</v>
      </c>
      <c r="C1132" s="216" t="s">
        <v>24</v>
      </c>
      <c r="D1132" s="216" t="s">
        <v>25</v>
      </c>
      <c r="E1132" s="216" t="s">
        <v>9845</v>
      </c>
      <c r="F1132" s="91" t="s">
        <v>10666</v>
      </c>
      <c r="G1132" s="91" t="s">
        <v>10840</v>
      </c>
      <c r="H1132" s="91" t="s">
        <v>194</v>
      </c>
      <c r="I1132" s="183">
        <v>5</v>
      </c>
      <c r="J1132" s="91" t="s">
        <v>10666</v>
      </c>
      <c r="K1132" s="26" t="s">
        <v>31</v>
      </c>
      <c r="L1132" s="183">
        <v>5</v>
      </c>
      <c r="M1132" s="218">
        <f t="shared" si="40"/>
        <v>650</v>
      </c>
      <c r="N1132" s="27"/>
      <c r="O1132" s="24" t="s">
        <v>32</v>
      </c>
    </row>
    <row r="1133" s="1" customFormat="1" ht="18.75" spans="1:15">
      <c r="A1133" s="216">
        <v>1129</v>
      </c>
      <c r="B1133" s="216" t="s">
        <v>23</v>
      </c>
      <c r="C1133" s="216" t="s">
        <v>24</v>
      </c>
      <c r="D1133" s="216" t="s">
        <v>25</v>
      </c>
      <c r="E1133" s="216" t="s">
        <v>9845</v>
      </c>
      <c r="F1133" s="91" t="s">
        <v>10666</v>
      </c>
      <c r="G1133" s="91" t="s">
        <v>2828</v>
      </c>
      <c r="H1133" s="91" t="s">
        <v>194</v>
      </c>
      <c r="I1133" s="183">
        <v>7</v>
      </c>
      <c r="J1133" s="91" t="s">
        <v>10666</v>
      </c>
      <c r="K1133" s="26" t="s">
        <v>31</v>
      </c>
      <c r="L1133" s="183">
        <v>7</v>
      </c>
      <c r="M1133" s="218">
        <f t="shared" si="40"/>
        <v>910</v>
      </c>
      <c r="N1133" s="27"/>
      <c r="O1133" s="24" t="s">
        <v>32</v>
      </c>
    </row>
    <row r="1134" s="1" customFormat="1" ht="18.75" spans="1:15">
      <c r="A1134" s="216">
        <v>1130</v>
      </c>
      <c r="B1134" s="216" t="s">
        <v>23</v>
      </c>
      <c r="C1134" s="216" t="s">
        <v>24</v>
      </c>
      <c r="D1134" s="216" t="s">
        <v>25</v>
      </c>
      <c r="E1134" s="216" t="s">
        <v>9845</v>
      </c>
      <c r="F1134" s="91" t="s">
        <v>10666</v>
      </c>
      <c r="G1134" s="91" t="s">
        <v>10841</v>
      </c>
      <c r="H1134" s="91" t="s">
        <v>194</v>
      </c>
      <c r="I1134" s="183">
        <v>4</v>
      </c>
      <c r="J1134" s="91" t="s">
        <v>10666</v>
      </c>
      <c r="K1134" s="26" t="s">
        <v>31</v>
      </c>
      <c r="L1134" s="183">
        <v>4</v>
      </c>
      <c r="M1134" s="218">
        <f t="shared" si="40"/>
        <v>520</v>
      </c>
      <c r="N1134" s="27"/>
      <c r="O1134" s="24" t="s">
        <v>32</v>
      </c>
    </row>
    <row r="1135" s="1" customFormat="1" ht="18.75" spans="1:15">
      <c r="A1135" s="216">
        <v>1131</v>
      </c>
      <c r="B1135" s="216" t="s">
        <v>23</v>
      </c>
      <c r="C1135" s="216" t="s">
        <v>24</v>
      </c>
      <c r="D1135" s="216" t="s">
        <v>25</v>
      </c>
      <c r="E1135" s="216" t="s">
        <v>9845</v>
      </c>
      <c r="F1135" s="91" t="s">
        <v>10666</v>
      </c>
      <c r="G1135" s="91" t="s">
        <v>1866</v>
      </c>
      <c r="H1135" s="91" t="s">
        <v>194</v>
      </c>
      <c r="I1135" s="183">
        <v>3</v>
      </c>
      <c r="J1135" s="91" t="s">
        <v>10666</v>
      </c>
      <c r="K1135" s="26" t="s">
        <v>31</v>
      </c>
      <c r="L1135" s="183">
        <v>3</v>
      </c>
      <c r="M1135" s="218">
        <f t="shared" si="40"/>
        <v>390</v>
      </c>
      <c r="N1135" s="27"/>
      <c r="O1135" s="24" t="s">
        <v>32</v>
      </c>
    </row>
    <row r="1136" s="1" customFormat="1" ht="18.75" spans="1:15">
      <c r="A1136" s="216">
        <v>1132</v>
      </c>
      <c r="B1136" s="216" t="s">
        <v>23</v>
      </c>
      <c r="C1136" s="216" t="s">
        <v>24</v>
      </c>
      <c r="D1136" s="216" t="s">
        <v>25</v>
      </c>
      <c r="E1136" s="216" t="s">
        <v>9845</v>
      </c>
      <c r="F1136" s="91" t="s">
        <v>10666</v>
      </c>
      <c r="G1136" s="91" t="s">
        <v>10842</v>
      </c>
      <c r="H1136" s="91" t="s">
        <v>194</v>
      </c>
      <c r="I1136" s="183">
        <v>3</v>
      </c>
      <c r="J1136" s="91" t="s">
        <v>10666</v>
      </c>
      <c r="K1136" s="26" t="s">
        <v>31</v>
      </c>
      <c r="L1136" s="183">
        <v>3</v>
      </c>
      <c r="M1136" s="218">
        <f t="shared" si="40"/>
        <v>390</v>
      </c>
      <c r="N1136" s="27"/>
      <c r="O1136" s="24" t="s">
        <v>32</v>
      </c>
    </row>
    <row r="1137" s="1" customFormat="1" ht="18.75" spans="1:15">
      <c r="A1137" s="216">
        <v>1133</v>
      </c>
      <c r="B1137" s="216" t="s">
        <v>23</v>
      </c>
      <c r="C1137" s="216" t="s">
        <v>24</v>
      </c>
      <c r="D1137" s="216" t="s">
        <v>25</v>
      </c>
      <c r="E1137" s="216" t="s">
        <v>9845</v>
      </c>
      <c r="F1137" s="91" t="s">
        <v>10666</v>
      </c>
      <c r="G1137" s="91" t="s">
        <v>10843</v>
      </c>
      <c r="H1137" s="91" t="s">
        <v>194</v>
      </c>
      <c r="I1137" s="183">
        <v>3</v>
      </c>
      <c r="J1137" s="91" t="s">
        <v>10666</v>
      </c>
      <c r="K1137" s="26" t="s">
        <v>31</v>
      </c>
      <c r="L1137" s="183">
        <v>3</v>
      </c>
      <c r="M1137" s="218">
        <f t="shared" si="40"/>
        <v>390</v>
      </c>
      <c r="N1137" s="27"/>
      <c r="O1137" s="24" t="s">
        <v>32</v>
      </c>
    </row>
    <row r="1138" s="1" customFormat="1" ht="18.75" spans="1:15">
      <c r="A1138" s="216">
        <v>1134</v>
      </c>
      <c r="B1138" s="216" t="s">
        <v>23</v>
      </c>
      <c r="C1138" s="216" t="s">
        <v>24</v>
      </c>
      <c r="D1138" s="216" t="s">
        <v>25</v>
      </c>
      <c r="E1138" s="216" t="s">
        <v>9845</v>
      </c>
      <c r="F1138" s="91" t="s">
        <v>10666</v>
      </c>
      <c r="G1138" s="91" t="s">
        <v>10844</v>
      </c>
      <c r="H1138" s="91" t="s">
        <v>194</v>
      </c>
      <c r="I1138" s="183">
        <v>4</v>
      </c>
      <c r="J1138" s="91" t="s">
        <v>10666</v>
      </c>
      <c r="K1138" s="26" t="s">
        <v>31</v>
      </c>
      <c r="L1138" s="183">
        <v>4</v>
      </c>
      <c r="M1138" s="218">
        <f t="shared" si="40"/>
        <v>520</v>
      </c>
      <c r="N1138" s="27"/>
      <c r="O1138" s="24" t="s">
        <v>32</v>
      </c>
    </row>
    <row r="1139" s="1" customFormat="1" ht="18.75" spans="1:15">
      <c r="A1139" s="216">
        <v>1135</v>
      </c>
      <c r="B1139" s="216" t="s">
        <v>23</v>
      </c>
      <c r="C1139" s="216" t="s">
        <v>24</v>
      </c>
      <c r="D1139" s="216" t="s">
        <v>25</v>
      </c>
      <c r="E1139" s="216" t="s">
        <v>9845</v>
      </c>
      <c r="F1139" s="91" t="s">
        <v>10666</v>
      </c>
      <c r="G1139" s="91" t="s">
        <v>10845</v>
      </c>
      <c r="H1139" s="91" t="s">
        <v>194</v>
      </c>
      <c r="I1139" s="183">
        <v>4</v>
      </c>
      <c r="J1139" s="91" t="s">
        <v>10666</v>
      </c>
      <c r="K1139" s="26" t="s">
        <v>31</v>
      </c>
      <c r="L1139" s="183">
        <v>4</v>
      </c>
      <c r="M1139" s="218">
        <f t="shared" si="40"/>
        <v>520</v>
      </c>
      <c r="N1139" s="27"/>
      <c r="O1139" s="24" t="s">
        <v>32</v>
      </c>
    </row>
    <row r="1140" s="1" customFormat="1" ht="18.75" spans="1:15">
      <c r="A1140" s="216">
        <v>1136</v>
      </c>
      <c r="B1140" s="216" t="s">
        <v>23</v>
      </c>
      <c r="C1140" s="216" t="s">
        <v>24</v>
      </c>
      <c r="D1140" s="216" t="s">
        <v>25</v>
      </c>
      <c r="E1140" s="216" t="s">
        <v>9845</v>
      </c>
      <c r="F1140" s="91" t="s">
        <v>10666</v>
      </c>
      <c r="G1140" s="91" t="s">
        <v>10846</v>
      </c>
      <c r="H1140" s="91" t="s">
        <v>194</v>
      </c>
      <c r="I1140" s="183">
        <v>1</v>
      </c>
      <c r="J1140" s="91" t="s">
        <v>10666</v>
      </c>
      <c r="K1140" s="26" t="s">
        <v>31</v>
      </c>
      <c r="L1140" s="183">
        <v>1</v>
      </c>
      <c r="M1140" s="218">
        <f t="shared" si="40"/>
        <v>130</v>
      </c>
      <c r="N1140" s="27"/>
      <c r="O1140" s="24" t="s">
        <v>32</v>
      </c>
    </row>
    <row r="1141" s="1" customFormat="1" ht="18.75" spans="1:15">
      <c r="A1141" s="216">
        <v>1137</v>
      </c>
      <c r="B1141" s="216" t="s">
        <v>23</v>
      </c>
      <c r="C1141" s="216" t="s">
        <v>24</v>
      </c>
      <c r="D1141" s="216" t="s">
        <v>25</v>
      </c>
      <c r="E1141" s="220" t="s">
        <v>9989</v>
      </c>
      <c r="F1141" s="91" t="s">
        <v>10666</v>
      </c>
      <c r="G1141" s="91" t="s">
        <v>10847</v>
      </c>
      <c r="H1141" s="91" t="s">
        <v>51</v>
      </c>
      <c r="I1141" s="183">
        <v>8</v>
      </c>
      <c r="J1141" s="91" t="s">
        <v>10666</v>
      </c>
      <c r="K1141" s="26" t="s">
        <v>31</v>
      </c>
      <c r="L1141" s="183">
        <v>8</v>
      </c>
      <c r="M1141" s="218">
        <f>L1141*312</f>
        <v>2496</v>
      </c>
      <c r="N1141" s="23" t="s">
        <v>9991</v>
      </c>
      <c r="O1141" s="24" t="s">
        <v>32</v>
      </c>
    </row>
    <row r="1142" s="1" customFormat="1" ht="18.75" spans="1:15">
      <c r="A1142" s="216">
        <v>1138</v>
      </c>
      <c r="B1142" s="216" t="s">
        <v>23</v>
      </c>
      <c r="C1142" s="216" t="s">
        <v>24</v>
      </c>
      <c r="D1142" s="216" t="s">
        <v>25</v>
      </c>
      <c r="E1142" s="216" t="s">
        <v>9845</v>
      </c>
      <c r="F1142" s="91" t="s">
        <v>10666</v>
      </c>
      <c r="G1142" s="91" t="s">
        <v>10848</v>
      </c>
      <c r="H1142" s="91" t="s">
        <v>194</v>
      </c>
      <c r="I1142" s="183">
        <v>5</v>
      </c>
      <c r="J1142" s="91" t="s">
        <v>10666</v>
      </c>
      <c r="K1142" s="26" t="s">
        <v>31</v>
      </c>
      <c r="L1142" s="183">
        <v>5</v>
      </c>
      <c r="M1142" s="218">
        <f>L1142*130</f>
        <v>650</v>
      </c>
      <c r="N1142" s="27"/>
      <c r="O1142" s="24" t="s">
        <v>32</v>
      </c>
    </row>
    <row r="1143" s="1" customFormat="1" ht="18.75" spans="1:15">
      <c r="A1143" s="216">
        <v>1139</v>
      </c>
      <c r="B1143" s="216" t="s">
        <v>23</v>
      </c>
      <c r="C1143" s="216" t="s">
        <v>24</v>
      </c>
      <c r="D1143" s="216" t="s">
        <v>25</v>
      </c>
      <c r="E1143" s="216" t="s">
        <v>9845</v>
      </c>
      <c r="F1143" s="91" t="s">
        <v>10666</v>
      </c>
      <c r="G1143" s="91" t="s">
        <v>10849</v>
      </c>
      <c r="H1143" s="91" t="s">
        <v>51</v>
      </c>
      <c r="I1143" s="183">
        <v>3</v>
      </c>
      <c r="J1143" s="91" t="s">
        <v>10666</v>
      </c>
      <c r="K1143" s="26" t="s">
        <v>31</v>
      </c>
      <c r="L1143" s="183">
        <v>3</v>
      </c>
      <c r="M1143" s="218">
        <f>L1143*312</f>
        <v>936</v>
      </c>
      <c r="N1143" s="27"/>
      <c r="O1143" s="24" t="s">
        <v>32</v>
      </c>
    </row>
    <row r="1144" s="1" customFormat="1" ht="18.75" spans="1:15">
      <c r="A1144" s="216">
        <v>1140</v>
      </c>
      <c r="B1144" s="216" t="s">
        <v>23</v>
      </c>
      <c r="C1144" s="216" t="s">
        <v>24</v>
      </c>
      <c r="D1144" s="216" t="s">
        <v>25</v>
      </c>
      <c r="E1144" s="216" t="s">
        <v>9845</v>
      </c>
      <c r="F1144" s="91" t="s">
        <v>10666</v>
      </c>
      <c r="G1144" s="91" t="s">
        <v>10850</v>
      </c>
      <c r="H1144" s="91" t="s">
        <v>194</v>
      </c>
      <c r="I1144" s="183">
        <v>3</v>
      </c>
      <c r="J1144" s="91" t="s">
        <v>10666</v>
      </c>
      <c r="K1144" s="26" t="s">
        <v>31</v>
      </c>
      <c r="L1144" s="183">
        <v>3</v>
      </c>
      <c r="M1144" s="218">
        <f t="shared" ref="M1144:M1151" si="41">L1144*130</f>
        <v>390</v>
      </c>
      <c r="N1144" s="27"/>
      <c r="O1144" s="24" t="s">
        <v>32</v>
      </c>
    </row>
    <row r="1145" s="1" customFormat="1" ht="18.75" spans="1:15">
      <c r="A1145" s="216">
        <v>1141</v>
      </c>
      <c r="B1145" s="216" t="s">
        <v>23</v>
      </c>
      <c r="C1145" s="216" t="s">
        <v>24</v>
      </c>
      <c r="D1145" s="216" t="s">
        <v>25</v>
      </c>
      <c r="E1145" s="216" t="s">
        <v>9845</v>
      </c>
      <c r="F1145" s="91" t="s">
        <v>10666</v>
      </c>
      <c r="G1145" s="91" t="s">
        <v>10851</v>
      </c>
      <c r="H1145" s="91" t="s">
        <v>194</v>
      </c>
      <c r="I1145" s="183">
        <v>2</v>
      </c>
      <c r="J1145" s="91" t="s">
        <v>10666</v>
      </c>
      <c r="K1145" s="26" t="s">
        <v>31</v>
      </c>
      <c r="L1145" s="183">
        <v>2</v>
      </c>
      <c r="M1145" s="218">
        <f t="shared" si="41"/>
        <v>260</v>
      </c>
      <c r="N1145" s="27"/>
      <c r="O1145" s="24" t="s">
        <v>32</v>
      </c>
    </row>
    <row r="1146" s="1" customFormat="1" ht="18.75" spans="1:15">
      <c r="A1146" s="216">
        <v>1142</v>
      </c>
      <c r="B1146" s="216" t="s">
        <v>23</v>
      </c>
      <c r="C1146" s="216" t="s">
        <v>24</v>
      </c>
      <c r="D1146" s="216" t="s">
        <v>25</v>
      </c>
      <c r="E1146" s="216" t="s">
        <v>9845</v>
      </c>
      <c r="F1146" s="91" t="s">
        <v>10666</v>
      </c>
      <c r="G1146" s="91" t="s">
        <v>10852</v>
      </c>
      <c r="H1146" s="91" t="s">
        <v>194</v>
      </c>
      <c r="I1146" s="183">
        <v>3</v>
      </c>
      <c r="J1146" s="91" t="s">
        <v>10666</v>
      </c>
      <c r="K1146" s="26" t="s">
        <v>31</v>
      </c>
      <c r="L1146" s="183">
        <v>3</v>
      </c>
      <c r="M1146" s="218">
        <f t="shared" si="41"/>
        <v>390</v>
      </c>
      <c r="N1146" s="27"/>
      <c r="O1146" s="24" t="s">
        <v>32</v>
      </c>
    </row>
    <row r="1147" s="1" customFormat="1" ht="18.75" spans="1:15">
      <c r="A1147" s="216">
        <v>1143</v>
      </c>
      <c r="B1147" s="216" t="s">
        <v>23</v>
      </c>
      <c r="C1147" s="216" t="s">
        <v>24</v>
      </c>
      <c r="D1147" s="216" t="s">
        <v>25</v>
      </c>
      <c r="E1147" s="216" t="s">
        <v>9845</v>
      </c>
      <c r="F1147" s="91" t="s">
        <v>10666</v>
      </c>
      <c r="G1147" s="91" t="s">
        <v>10853</v>
      </c>
      <c r="H1147" s="91" t="s">
        <v>194</v>
      </c>
      <c r="I1147" s="183">
        <v>3</v>
      </c>
      <c r="J1147" s="91" t="s">
        <v>10666</v>
      </c>
      <c r="K1147" s="26" t="s">
        <v>31</v>
      </c>
      <c r="L1147" s="183">
        <v>3</v>
      </c>
      <c r="M1147" s="218">
        <f t="shared" si="41"/>
        <v>390</v>
      </c>
      <c r="N1147" s="27"/>
      <c r="O1147" s="24" t="s">
        <v>32</v>
      </c>
    </row>
    <row r="1148" s="1" customFormat="1" ht="18.75" spans="1:15">
      <c r="A1148" s="216">
        <v>1144</v>
      </c>
      <c r="B1148" s="216" t="s">
        <v>23</v>
      </c>
      <c r="C1148" s="216" t="s">
        <v>24</v>
      </c>
      <c r="D1148" s="216" t="s">
        <v>25</v>
      </c>
      <c r="E1148" s="216" t="s">
        <v>9845</v>
      </c>
      <c r="F1148" s="91" t="s">
        <v>10666</v>
      </c>
      <c r="G1148" s="91" t="s">
        <v>10854</v>
      </c>
      <c r="H1148" s="91" t="s">
        <v>194</v>
      </c>
      <c r="I1148" s="183">
        <v>3</v>
      </c>
      <c r="J1148" s="91" t="s">
        <v>10666</v>
      </c>
      <c r="K1148" s="26" t="s">
        <v>31</v>
      </c>
      <c r="L1148" s="183">
        <v>3</v>
      </c>
      <c r="M1148" s="218">
        <f t="shared" si="41"/>
        <v>390</v>
      </c>
      <c r="N1148" s="27"/>
      <c r="O1148" s="24" t="s">
        <v>32</v>
      </c>
    </row>
    <row r="1149" s="1" customFormat="1" ht="18.75" spans="1:15">
      <c r="A1149" s="216">
        <v>1145</v>
      </c>
      <c r="B1149" s="216" t="s">
        <v>23</v>
      </c>
      <c r="C1149" s="216" t="s">
        <v>24</v>
      </c>
      <c r="D1149" s="216" t="s">
        <v>25</v>
      </c>
      <c r="E1149" s="216" t="s">
        <v>9845</v>
      </c>
      <c r="F1149" s="91" t="s">
        <v>10666</v>
      </c>
      <c r="G1149" s="91" t="s">
        <v>10855</v>
      </c>
      <c r="H1149" s="91" t="s">
        <v>194</v>
      </c>
      <c r="I1149" s="183">
        <v>3</v>
      </c>
      <c r="J1149" s="91" t="s">
        <v>10666</v>
      </c>
      <c r="K1149" s="26" t="s">
        <v>31</v>
      </c>
      <c r="L1149" s="183">
        <v>3</v>
      </c>
      <c r="M1149" s="218">
        <f t="shared" si="41"/>
        <v>390</v>
      </c>
      <c r="N1149" s="27"/>
      <c r="O1149" s="24" t="s">
        <v>32</v>
      </c>
    </row>
    <row r="1150" s="1" customFormat="1" ht="18.75" spans="1:15">
      <c r="A1150" s="216">
        <v>1146</v>
      </c>
      <c r="B1150" s="216" t="s">
        <v>23</v>
      </c>
      <c r="C1150" s="216" t="s">
        <v>24</v>
      </c>
      <c r="D1150" s="216" t="s">
        <v>25</v>
      </c>
      <c r="E1150" s="216" t="s">
        <v>9845</v>
      </c>
      <c r="F1150" s="91" t="s">
        <v>10666</v>
      </c>
      <c r="G1150" s="91" t="s">
        <v>10856</v>
      </c>
      <c r="H1150" s="91" t="s">
        <v>194</v>
      </c>
      <c r="I1150" s="183">
        <v>10</v>
      </c>
      <c r="J1150" s="91" t="s">
        <v>10666</v>
      </c>
      <c r="K1150" s="26" t="s">
        <v>31</v>
      </c>
      <c r="L1150" s="183">
        <v>10</v>
      </c>
      <c r="M1150" s="218">
        <f t="shared" si="41"/>
        <v>1300</v>
      </c>
      <c r="N1150" s="27"/>
      <c r="O1150" s="24" t="s">
        <v>32</v>
      </c>
    </row>
    <row r="1151" s="1" customFormat="1" ht="18.75" spans="1:15">
      <c r="A1151" s="216">
        <v>1147</v>
      </c>
      <c r="B1151" s="216" t="s">
        <v>23</v>
      </c>
      <c r="C1151" s="216" t="s">
        <v>24</v>
      </c>
      <c r="D1151" s="216" t="s">
        <v>25</v>
      </c>
      <c r="E1151" s="216" t="s">
        <v>9845</v>
      </c>
      <c r="F1151" s="91" t="s">
        <v>10666</v>
      </c>
      <c r="G1151" s="91" t="s">
        <v>10857</v>
      </c>
      <c r="H1151" s="91" t="s">
        <v>194</v>
      </c>
      <c r="I1151" s="183">
        <v>4</v>
      </c>
      <c r="J1151" s="91" t="s">
        <v>10666</v>
      </c>
      <c r="K1151" s="26" t="s">
        <v>31</v>
      </c>
      <c r="L1151" s="183">
        <v>4</v>
      </c>
      <c r="M1151" s="218">
        <f t="shared" si="41"/>
        <v>520</v>
      </c>
      <c r="N1151" s="27"/>
      <c r="O1151" s="24" t="s">
        <v>32</v>
      </c>
    </row>
    <row r="1152" s="1" customFormat="1" ht="18.75" spans="1:15">
      <c r="A1152" s="216">
        <v>1148</v>
      </c>
      <c r="B1152" s="216" t="s">
        <v>23</v>
      </c>
      <c r="C1152" s="216" t="s">
        <v>24</v>
      </c>
      <c r="D1152" s="216" t="s">
        <v>25</v>
      </c>
      <c r="E1152" s="216" t="s">
        <v>9845</v>
      </c>
      <c r="F1152" s="91" t="s">
        <v>10666</v>
      </c>
      <c r="G1152" s="91" t="s">
        <v>10858</v>
      </c>
      <c r="H1152" s="91" t="s">
        <v>51</v>
      </c>
      <c r="I1152" s="183">
        <v>4</v>
      </c>
      <c r="J1152" s="91" t="s">
        <v>10666</v>
      </c>
      <c r="K1152" s="26" t="s">
        <v>31</v>
      </c>
      <c r="L1152" s="183">
        <v>4</v>
      </c>
      <c r="M1152" s="218">
        <f>L1152*312</f>
        <v>1248</v>
      </c>
      <c r="N1152" s="27"/>
      <c r="O1152" s="24" t="s">
        <v>32</v>
      </c>
    </row>
    <row r="1153" s="1" customFormat="1" ht="18.75" spans="1:15">
      <c r="A1153" s="216">
        <v>1149</v>
      </c>
      <c r="B1153" s="216" t="s">
        <v>23</v>
      </c>
      <c r="C1153" s="216" t="s">
        <v>24</v>
      </c>
      <c r="D1153" s="216" t="s">
        <v>25</v>
      </c>
      <c r="E1153" s="216" t="s">
        <v>9845</v>
      </c>
      <c r="F1153" s="91" t="s">
        <v>10666</v>
      </c>
      <c r="G1153" s="91" t="s">
        <v>10859</v>
      </c>
      <c r="H1153" s="91" t="s">
        <v>194</v>
      </c>
      <c r="I1153" s="183">
        <v>5</v>
      </c>
      <c r="J1153" s="91" t="s">
        <v>10666</v>
      </c>
      <c r="K1153" s="26" t="s">
        <v>31</v>
      </c>
      <c r="L1153" s="183">
        <v>5</v>
      </c>
      <c r="M1153" s="218">
        <f>L1153*130</f>
        <v>650</v>
      </c>
      <c r="N1153" s="27"/>
      <c r="O1153" s="24" t="s">
        <v>32</v>
      </c>
    </row>
    <row r="1154" s="1" customFormat="1" ht="18.75" spans="1:15">
      <c r="A1154" s="216">
        <v>1150</v>
      </c>
      <c r="B1154" s="216" t="s">
        <v>23</v>
      </c>
      <c r="C1154" s="216" t="s">
        <v>24</v>
      </c>
      <c r="D1154" s="216" t="s">
        <v>25</v>
      </c>
      <c r="E1154" s="216" t="s">
        <v>9845</v>
      </c>
      <c r="F1154" s="91" t="s">
        <v>10666</v>
      </c>
      <c r="G1154" s="91" t="s">
        <v>10860</v>
      </c>
      <c r="H1154" s="91" t="s">
        <v>194</v>
      </c>
      <c r="I1154" s="183">
        <v>6</v>
      </c>
      <c r="J1154" s="91" t="s">
        <v>10666</v>
      </c>
      <c r="K1154" s="26" t="s">
        <v>31</v>
      </c>
      <c r="L1154" s="183">
        <v>6</v>
      </c>
      <c r="M1154" s="218">
        <f>L1154*130</f>
        <v>780</v>
      </c>
      <c r="N1154" s="27"/>
      <c r="O1154" s="24" t="s">
        <v>32</v>
      </c>
    </row>
    <row r="1155" s="1" customFormat="1" ht="18.75" spans="1:15">
      <c r="A1155" s="216">
        <v>1151</v>
      </c>
      <c r="B1155" s="216" t="s">
        <v>23</v>
      </c>
      <c r="C1155" s="216" t="s">
        <v>24</v>
      </c>
      <c r="D1155" s="216" t="s">
        <v>25</v>
      </c>
      <c r="E1155" s="216" t="s">
        <v>9845</v>
      </c>
      <c r="F1155" s="91" t="s">
        <v>10666</v>
      </c>
      <c r="G1155" s="91" t="s">
        <v>10861</v>
      </c>
      <c r="H1155" s="91" t="s">
        <v>194</v>
      </c>
      <c r="I1155" s="183">
        <v>6</v>
      </c>
      <c r="J1155" s="91" t="s">
        <v>10666</v>
      </c>
      <c r="K1155" s="26" t="s">
        <v>31</v>
      </c>
      <c r="L1155" s="183">
        <v>6</v>
      </c>
      <c r="M1155" s="218">
        <f>L1155*130</f>
        <v>780</v>
      </c>
      <c r="N1155" s="27"/>
      <c r="O1155" s="24" t="s">
        <v>32</v>
      </c>
    </row>
    <row r="1156" s="1" customFormat="1" ht="18.75" spans="1:15">
      <c r="A1156" s="216">
        <v>1152</v>
      </c>
      <c r="B1156" s="216" t="s">
        <v>23</v>
      </c>
      <c r="C1156" s="216" t="s">
        <v>24</v>
      </c>
      <c r="D1156" s="216" t="s">
        <v>25</v>
      </c>
      <c r="E1156" s="216" t="s">
        <v>9845</v>
      </c>
      <c r="F1156" s="91" t="s">
        <v>10666</v>
      </c>
      <c r="G1156" s="91" t="s">
        <v>10862</v>
      </c>
      <c r="H1156" s="91" t="s">
        <v>194</v>
      </c>
      <c r="I1156" s="183">
        <v>4</v>
      </c>
      <c r="J1156" s="91" t="s">
        <v>10666</v>
      </c>
      <c r="K1156" s="26" t="s">
        <v>31</v>
      </c>
      <c r="L1156" s="183">
        <v>4</v>
      </c>
      <c r="M1156" s="218">
        <f>L1156*130</f>
        <v>520</v>
      </c>
      <c r="N1156" s="27"/>
      <c r="O1156" s="24" t="s">
        <v>32</v>
      </c>
    </row>
    <row r="1157" s="1" customFormat="1" ht="18.75" spans="1:15">
      <c r="A1157" s="216">
        <v>1153</v>
      </c>
      <c r="B1157" s="216" t="s">
        <v>23</v>
      </c>
      <c r="C1157" s="216" t="s">
        <v>24</v>
      </c>
      <c r="D1157" s="216" t="s">
        <v>25</v>
      </c>
      <c r="E1157" s="216" t="s">
        <v>9845</v>
      </c>
      <c r="F1157" s="91" t="s">
        <v>10666</v>
      </c>
      <c r="G1157" s="91" t="s">
        <v>9997</v>
      </c>
      <c r="H1157" s="91" t="s">
        <v>51</v>
      </c>
      <c r="I1157" s="183">
        <v>1</v>
      </c>
      <c r="J1157" s="91" t="s">
        <v>10666</v>
      </c>
      <c r="K1157" s="26" t="s">
        <v>31</v>
      </c>
      <c r="L1157" s="183">
        <v>1</v>
      </c>
      <c r="M1157" s="218">
        <f>L1157*312</f>
        <v>312</v>
      </c>
      <c r="N1157" s="27"/>
      <c r="O1157" s="24" t="s">
        <v>32</v>
      </c>
    </row>
    <row r="1158" s="1" customFormat="1" ht="18.75" spans="1:15">
      <c r="A1158" s="216">
        <v>1154</v>
      </c>
      <c r="B1158" s="216" t="s">
        <v>23</v>
      </c>
      <c r="C1158" s="216" t="s">
        <v>24</v>
      </c>
      <c r="D1158" s="216" t="s">
        <v>25</v>
      </c>
      <c r="E1158" s="216" t="s">
        <v>9845</v>
      </c>
      <c r="F1158" s="91" t="s">
        <v>10666</v>
      </c>
      <c r="G1158" s="91" t="s">
        <v>10863</v>
      </c>
      <c r="H1158" s="91" t="s">
        <v>194</v>
      </c>
      <c r="I1158" s="183">
        <v>3</v>
      </c>
      <c r="J1158" s="91" t="s">
        <v>10666</v>
      </c>
      <c r="K1158" s="26" t="s">
        <v>31</v>
      </c>
      <c r="L1158" s="183">
        <v>3</v>
      </c>
      <c r="M1158" s="218">
        <f t="shared" ref="M1158:M1169" si="42">L1158*130</f>
        <v>390</v>
      </c>
      <c r="N1158" s="27"/>
      <c r="O1158" s="24" t="s">
        <v>32</v>
      </c>
    </row>
    <row r="1159" s="1" customFormat="1" ht="18.75" spans="1:15">
      <c r="A1159" s="216">
        <v>1155</v>
      </c>
      <c r="B1159" s="216" t="s">
        <v>23</v>
      </c>
      <c r="C1159" s="216" t="s">
        <v>24</v>
      </c>
      <c r="D1159" s="216" t="s">
        <v>25</v>
      </c>
      <c r="E1159" s="216" t="s">
        <v>9845</v>
      </c>
      <c r="F1159" s="91" t="s">
        <v>10666</v>
      </c>
      <c r="G1159" s="91" t="s">
        <v>10864</v>
      </c>
      <c r="H1159" s="91" t="s">
        <v>194</v>
      </c>
      <c r="I1159" s="183">
        <v>1</v>
      </c>
      <c r="J1159" s="91" t="s">
        <v>10666</v>
      </c>
      <c r="K1159" s="26" t="s">
        <v>31</v>
      </c>
      <c r="L1159" s="183">
        <v>1</v>
      </c>
      <c r="M1159" s="218">
        <f t="shared" si="42"/>
        <v>130</v>
      </c>
      <c r="N1159" s="27"/>
      <c r="O1159" s="24" t="s">
        <v>32</v>
      </c>
    </row>
    <row r="1160" s="1" customFormat="1" ht="18.75" spans="1:15">
      <c r="A1160" s="216">
        <v>1156</v>
      </c>
      <c r="B1160" s="216" t="s">
        <v>23</v>
      </c>
      <c r="C1160" s="216" t="s">
        <v>24</v>
      </c>
      <c r="D1160" s="216" t="s">
        <v>25</v>
      </c>
      <c r="E1160" s="216" t="s">
        <v>9845</v>
      </c>
      <c r="F1160" s="91" t="s">
        <v>10666</v>
      </c>
      <c r="G1160" s="91" t="s">
        <v>10865</v>
      </c>
      <c r="H1160" s="91" t="s">
        <v>194</v>
      </c>
      <c r="I1160" s="183">
        <v>6</v>
      </c>
      <c r="J1160" s="91" t="s">
        <v>10666</v>
      </c>
      <c r="K1160" s="26" t="s">
        <v>31</v>
      </c>
      <c r="L1160" s="183">
        <v>6</v>
      </c>
      <c r="M1160" s="218">
        <f t="shared" si="42"/>
        <v>780</v>
      </c>
      <c r="N1160" s="27"/>
      <c r="O1160" s="24" t="s">
        <v>32</v>
      </c>
    </row>
    <row r="1161" s="1" customFormat="1" ht="18.75" spans="1:15">
      <c r="A1161" s="216">
        <v>1157</v>
      </c>
      <c r="B1161" s="216" t="s">
        <v>23</v>
      </c>
      <c r="C1161" s="216" t="s">
        <v>24</v>
      </c>
      <c r="D1161" s="216" t="s">
        <v>25</v>
      </c>
      <c r="E1161" s="216" t="s">
        <v>9845</v>
      </c>
      <c r="F1161" s="91" t="s">
        <v>10666</v>
      </c>
      <c r="G1161" s="91" t="s">
        <v>10866</v>
      </c>
      <c r="H1161" s="91" t="s">
        <v>194</v>
      </c>
      <c r="I1161" s="183">
        <v>2</v>
      </c>
      <c r="J1161" s="91" t="s">
        <v>10666</v>
      </c>
      <c r="K1161" s="26" t="s">
        <v>31</v>
      </c>
      <c r="L1161" s="183">
        <v>2</v>
      </c>
      <c r="M1161" s="218">
        <f t="shared" si="42"/>
        <v>260</v>
      </c>
      <c r="N1161" s="27"/>
      <c r="O1161" s="24" t="s">
        <v>32</v>
      </c>
    </row>
    <row r="1162" s="1" customFormat="1" ht="18.75" spans="1:15">
      <c r="A1162" s="216">
        <v>1158</v>
      </c>
      <c r="B1162" s="216" t="s">
        <v>23</v>
      </c>
      <c r="C1162" s="216" t="s">
        <v>24</v>
      </c>
      <c r="D1162" s="216" t="s">
        <v>25</v>
      </c>
      <c r="E1162" s="216" t="s">
        <v>9845</v>
      </c>
      <c r="F1162" s="91" t="s">
        <v>10666</v>
      </c>
      <c r="G1162" s="91" t="s">
        <v>10867</v>
      </c>
      <c r="H1162" s="91" t="s">
        <v>194</v>
      </c>
      <c r="I1162" s="183">
        <v>3</v>
      </c>
      <c r="J1162" s="91" t="s">
        <v>10666</v>
      </c>
      <c r="K1162" s="26" t="s">
        <v>31</v>
      </c>
      <c r="L1162" s="183">
        <v>3</v>
      </c>
      <c r="M1162" s="218">
        <f t="shared" si="42"/>
        <v>390</v>
      </c>
      <c r="N1162" s="27"/>
      <c r="O1162" s="24" t="s">
        <v>32</v>
      </c>
    </row>
    <row r="1163" s="1" customFormat="1" ht="18.75" spans="1:15">
      <c r="A1163" s="216">
        <v>1159</v>
      </c>
      <c r="B1163" s="216" t="s">
        <v>23</v>
      </c>
      <c r="C1163" s="216" t="s">
        <v>24</v>
      </c>
      <c r="D1163" s="216" t="s">
        <v>25</v>
      </c>
      <c r="E1163" s="216" t="s">
        <v>9845</v>
      </c>
      <c r="F1163" s="91" t="s">
        <v>10666</v>
      </c>
      <c r="G1163" s="91" t="s">
        <v>10868</v>
      </c>
      <c r="H1163" s="91" t="s">
        <v>194</v>
      </c>
      <c r="I1163" s="183">
        <v>1</v>
      </c>
      <c r="J1163" s="91" t="s">
        <v>10666</v>
      </c>
      <c r="K1163" s="26" t="s">
        <v>31</v>
      </c>
      <c r="L1163" s="183">
        <v>1</v>
      </c>
      <c r="M1163" s="218">
        <f t="shared" si="42"/>
        <v>130</v>
      </c>
      <c r="N1163" s="27"/>
      <c r="O1163" s="24" t="s">
        <v>32</v>
      </c>
    </row>
    <row r="1164" s="1" customFormat="1" ht="18.75" spans="1:15">
      <c r="A1164" s="216">
        <v>1160</v>
      </c>
      <c r="B1164" s="216" t="s">
        <v>23</v>
      </c>
      <c r="C1164" s="216" t="s">
        <v>24</v>
      </c>
      <c r="D1164" s="216" t="s">
        <v>25</v>
      </c>
      <c r="E1164" s="216" t="s">
        <v>9845</v>
      </c>
      <c r="F1164" s="91" t="s">
        <v>10666</v>
      </c>
      <c r="G1164" s="91" t="s">
        <v>10869</v>
      </c>
      <c r="H1164" s="91" t="s">
        <v>194</v>
      </c>
      <c r="I1164" s="183">
        <v>1</v>
      </c>
      <c r="J1164" s="91" t="s">
        <v>10666</v>
      </c>
      <c r="K1164" s="26" t="s">
        <v>31</v>
      </c>
      <c r="L1164" s="183">
        <v>1</v>
      </c>
      <c r="M1164" s="218">
        <f t="shared" si="42"/>
        <v>130</v>
      </c>
      <c r="N1164" s="27"/>
      <c r="O1164" s="24" t="s">
        <v>32</v>
      </c>
    </row>
    <row r="1165" s="1" customFormat="1" ht="18.75" spans="1:15">
      <c r="A1165" s="216">
        <v>1161</v>
      </c>
      <c r="B1165" s="216" t="s">
        <v>23</v>
      </c>
      <c r="C1165" s="216" t="s">
        <v>24</v>
      </c>
      <c r="D1165" s="216" t="s">
        <v>25</v>
      </c>
      <c r="E1165" s="216" t="s">
        <v>9845</v>
      </c>
      <c r="F1165" s="91" t="s">
        <v>10666</v>
      </c>
      <c r="G1165" s="91" t="s">
        <v>10870</v>
      </c>
      <c r="H1165" s="91" t="s">
        <v>194</v>
      </c>
      <c r="I1165" s="183">
        <v>4</v>
      </c>
      <c r="J1165" s="91" t="s">
        <v>10666</v>
      </c>
      <c r="K1165" s="26" t="s">
        <v>31</v>
      </c>
      <c r="L1165" s="183">
        <v>4</v>
      </c>
      <c r="M1165" s="218">
        <f t="shared" si="42"/>
        <v>520</v>
      </c>
      <c r="N1165" s="27"/>
      <c r="O1165" s="24" t="s">
        <v>32</v>
      </c>
    </row>
    <row r="1166" s="1" customFormat="1" ht="18.75" spans="1:15">
      <c r="A1166" s="216">
        <v>1162</v>
      </c>
      <c r="B1166" s="216" t="s">
        <v>23</v>
      </c>
      <c r="C1166" s="216" t="s">
        <v>24</v>
      </c>
      <c r="D1166" s="216" t="s">
        <v>25</v>
      </c>
      <c r="E1166" s="216" t="s">
        <v>9845</v>
      </c>
      <c r="F1166" s="91" t="s">
        <v>10666</v>
      </c>
      <c r="G1166" s="91" t="s">
        <v>10871</v>
      </c>
      <c r="H1166" s="91" t="s">
        <v>194</v>
      </c>
      <c r="I1166" s="183">
        <v>2</v>
      </c>
      <c r="J1166" s="91" t="s">
        <v>10666</v>
      </c>
      <c r="K1166" s="26" t="s">
        <v>31</v>
      </c>
      <c r="L1166" s="183">
        <v>2</v>
      </c>
      <c r="M1166" s="218">
        <f t="shared" si="42"/>
        <v>260</v>
      </c>
      <c r="N1166" s="27"/>
      <c r="O1166" s="24" t="s">
        <v>32</v>
      </c>
    </row>
    <row r="1167" s="1" customFormat="1" ht="18.75" spans="1:15">
      <c r="A1167" s="216">
        <v>1163</v>
      </c>
      <c r="B1167" s="216" t="s">
        <v>23</v>
      </c>
      <c r="C1167" s="216" t="s">
        <v>24</v>
      </c>
      <c r="D1167" s="216" t="s">
        <v>25</v>
      </c>
      <c r="E1167" s="216" t="s">
        <v>9845</v>
      </c>
      <c r="F1167" s="91" t="s">
        <v>10666</v>
      </c>
      <c r="G1167" s="91" t="s">
        <v>10872</v>
      </c>
      <c r="H1167" s="91" t="s">
        <v>194</v>
      </c>
      <c r="I1167" s="183">
        <v>4</v>
      </c>
      <c r="J1167" s="91" t="s">
        <v>10666</v>
      </c>
      <c r="K1167" s="26" t="s">
        <v>31</v>
      </c>
      <c r="L1167" s="183">
        <v>4</v>
      </c>
      <c r="M1167" s="218">
        <f t="shared" si="42"/>
        <v>520</v>
      </c>
      <c r="N1167" s="27"/>
      <c r="O1167" s="24" t="s">
        <v>32</v>
      </c>
    </row>
    <row r="1168" s="1" customFormat="1" ht="18.75" spans="1:15">
      <c r="A1168" s="216">
        <v>1164</v>
      </c>
      <c r="B1168" s="216" t="s">
        <v>23</v>
      </c>
      <c r="C1168" s="216" t="s">
        <v>24</v>
      </c>
      <c r="D1168" s="216" t="s">
        <v>25</v>
      </c>
      <c r="E1168" s="216" t="s">
        <v>9845</v>
      </c>
      <c r="F1168" s="91" t="s">
        <v>10666</v>
      </c>
      <c r="G1168" s="91" t="s">
        <v>10873</v>
      </c>
      <c r="H1168" s="91" t="s">
        <v>194</v>
      </c>
      <c r="I1168" s="183">
        <v>2</v>
      </c>
      <c r="J1168" s="91" t="s">
        <v>10666</v>
      </c>
      <c r="K1168" s="26" t="s">
        <v>31</v>
      </c>
      <c r="L1168" s="183">
        <v>2</v>
      </c>
      <c r="M1168" s="218">
        <f t="shared" si="42"/>
        <v>260</v>
      </c>
      <c r="N1168" s="27"/>
      <c r="O1168" s="24" t="s">
        <v>32</v>
      </c>
    </row>
    <row r="1169" s="1" customFormat="1" ht="18.75" spans="1:15">
      <c r="A1169" s="216">
        <v>1165</v>
      </c>
      <c r="B1169" s="216" t="s">
        <v>23</v>
      </c>
      <c r="C1169" s="216" t="s">
        <v>24</v>
      </c>
      <c r="D1169" s="216" t="s">
        <v>25</v>
      </c>
      <c r="E1169" s="216" t="s">
        <v>9845</v>
      </c>
      <c r="F1169" s="91" t="s">
        <v>10666</v>
      </c>
      <c r="G1169" s="91" t="s">
        <v>10874</v>
      </c>
      <c r="H1169" s="91" t="s">
        <v>194</v>
      </c>
      <c r="I1169" s="183">
        <v>2</v>
      </c>
      <c r="J1169" s="91" t="s">
        <v>10666</v>
      </c>
      <c r="K1169" s="26" t="s">
        <v>31</v>
      </c>
      <c r="L1169" s="183">
        <v>2</v>
      </c>
      <c r="M1169" s="218">
        <f t="shared" si="42"/>
        <v>260</v>
      </c>
      <c r="N1169" s="27"/>
      <c r="O1169" s="24" t="s">
        <v>32</v>
      </c>
    </row>
    <row r="1170" s="1" customFormat="1" ht="18.75" spans="1:15">
      <c r="A1170" s="216">
        <v>1166</v>
      </c>
      <c r="B1170" s="216" t="s">
        <v>23</v>
      </c>
      <c r="C1170" s="216" t="s">
        <v>24</v>
      </c>
      <c r="D1170" s="216" t="s">
        <v>25</v>
      </c>
      <c r="E1170" s="216" t="s">
        <v>9845</v>
      </c>
      <c r="F1170" s="91" t="s">
        <v>10666</v>
      </c>
      <c r="G1170" s="91" t="s">
        <v>10875</v>
      </c>
      <c r="H1170" s="91" t="s">
        <v>51</v>
      </c>
      <c r="I1170" s="183">
        <v>1</v>
      </c>
      <c r="J1170" s="91" t="s">
        <v>10666</v>
      </c>
      <c r="K1170" s="26" t="s">
        <v>31</v>
      </c>
      <c r="L1170" s="183">
        <v>1</v>
      </c>
      <c r="M1170" s="218">
        <f>L1170*312</f>
        <v>312</v>
      </c>
      <c r="N1170" s="27"/>
      <c r="O1170" s="24" t="s">
        <v>32</v>
      </c>
    </row>
    <row r="1171" s="1" customFormat="1" ht="18.75" spans="1:15">
      <c r="A1171" s="216">
        <v>1167</v>
      </c>
      <c r="B1171" s="216" t="s">
        <v>23</v>
      </c>
      <c r="C1171" s="216" t="s">
        <v>24</v>
      </c>
      <c r="D1171" s="216" t="s">
        <v>25</v>
      </c>
      <c r="E1171" s="216" t="s">
        <v>9845</v>
      </c>
      <c r="F1171" s="91" t="s">
        <v>10666</v>
      </c>
      <c r="G1171" s="91" t="s">
        <v>10876</v>
      </c>
      <c r="H1171" s="91" t="s">
        <v>194</v>
      </c>
      <c r="I1171" s="183">
        <v>3</v>
      </c>
      <c r="J1171" s="91" t="s">
        <v>10666</v>
      </c>
      <c r="K1171" s="26" t="s">
        <v>31</v>
      </c>
      <c r="L1171" s="183">
        <v>3</v>
      </c>
      <c r="M1171" s="218">
        <f t="shared" ref="M1171:M1198" si="43">L1171*130</f>
        <v>390</v>
      </c>
      <c r="N1171" s="27"/>
      <c r="O1171" s="24" t="s">
        <v>32</v>
      </c>
    </row>
    <row r="1172" s="1" customFormat="1" ht="18.75" spans="1:15">
      <c r="A1172" s="216">
        <v>1168</v>
      </c>
      <c r="B1172" s="216" t="s">
        <v>23</v>
      </c>
      <c r="C1172" s="216" t="s">
        <v>24</v>
      </c>
      <c r="D1172" s="216" t="s">
        <v>25</v>
      </c>
      <c r="E1172" s="216" t="s">
        <v>9845</v>
      </c>
      <c r="F1172" s="91" t="s">
        <v>10666</v>
      </c>
      <c r="G1172" s="91" t="s">
        <v>10877</v>
      </c>
      <c r="H1172" s="91" t="s">
        <v>194</v>
      </c>
      <c r="I1172" s="183">
        <v>4</v>
      </c>
      <c r="J1172" s="91" t="s">
        <v>10666</v>
      </c>
      <c r="K1172" s="26" t="s">
        <v>31</v>
      </c>
      <c r="L1172" s="183">
        <v>4</v>
      </c>
      <c r="M1172" s="218">
        <f t="shared" si="43"/>
        <v>520</v>
      </c>
      <c r="N1172" s="27"/>
      <c r="O1172" s="24" t="s">
        <v>32</v>
      </c>
    </row>
    <row r="1173" s="1" customFormat="1" ht="18.75" spans="1:15">
      <c r="A1173" s="216">
        <v>1169</v>
      </c>
      <c r="B1173" s="216" t="s">
        <v>23</v>
      </c>
      <c r="C1173" s="216" t="s">
        <v>24</v>
      </c>
      <c r="D1173" s="216" t="s">
        <v>25</v>
      </c>
      <c r="E1173" s="216" t="s">
        <v>9845</v>
      </c>
      <c r="F1173" s="91" t="s">
        <v>10666</v>
      </c>
      <c r="G1173" s="91" t="s">
        <v>10878</v>
      </c>
      <c r="H1173" s="91" t="s">
        <v>194</v>
      </c>
      <c r="I1173" s="183">
        <v>5</v>
      </c>
      <c r="J1173" s="91" t="s">
        <v>10666</v>
      </c>
      <c r="K1173" s="26" t="s">
        <v>31</v>
      </c>
      <c r="L1173" s="183">
        <v>5</v>
      </c>
      <c r="M1173" s="218">
        <f t="shared" si="43"/>
        <v>650</v>
      </c>
      <c r="N1173" s="27"/>
      <c r="O1173" s="24" t="s">
        <v>32</v>
      </c>
    </row>
    <row r="1174" s="1" customFormat="1" ht="18.75" spans="1:15">
      <c r="A1174" s="216">
        <v>1170</v>
      </c>
      <c r="B1174" s="216" t="s">
        <v>23</v>
      </c>
      <c r="C1174" s="216" t="s">
        <v>24</v>
      </c>
      <c r="D1174" s="216" t="s">
        <v>25</v>
      </c>
      <c r="E1174" s="216" t="s">
        <v>9845</v>
      </c>
      <c r="F1174" s="91" t="s">
        <v>10666</v>
      </c>
      <c r="G1174" s="91" t="s">
        <v>10879</v>
      </c>
      <c r="H1174" s="91" t="s">
        <v>194</v>
      </c>
      <c r="I1174" s="183">
        <v>2</v>
      </c>
      <c r="J1174" s="91" t="s">
        <v>10666</v>
      </c>
      <c r="K1174" s="26" t="s">
        <v>31</v>
      </c>
      <c r="L1174" s="183">
        <v>2</v>
      </c>
      <c r="M1174" s="218">
        <f t="shared" si="43"/>
        <v>260</v>
      </c>
      <c r="N1174" s="27"/>
      <c r="O1174" s="24" t="s">
        <v>32</v>
      </c>
    </row>
    <row r="1175" s="1" customFormat="1" ht="18.75" spans="1:15">
      <c r="A1175" s="216">
        <v>1171</v>
      </c>
      <c r="B1175" s="216" t="s">
        <v>23</v>
      </c>
      <c r="C1175" s="216" t="s">
        <v>24</v>
      </c>
      <c r="D1175" s="216" t="s">
        <v>25</v>
      </c>
      <c r="E1175" s="216" t="s">
        <v>9845</v>
      </c>
      <c r="F1175" s="91" t="s">
        <v>10666</v>
      </c>
      <c r="G1175" s="91" t="s">
        <v>10880</v>
      </c>
      <c r="H1175" s="91" t="s">
        <v>194</v>
      </c>
      <c r="I1175" s="183">
        <v>1</v>
      </c>
      <c r="J1175" s="91" t="s">
        <v>10666</v>
      </c>
      <c r="K1175" s="26" t="s">
        <v>31</v>
      </c>
      <c r="L1175" s="183">
        <v>1</v>
      </c>
      <c r="M1175" s="218">
        <f t="shared" si="43"/>
        <v>130</v>
      </c>
      <c r="N1175" s="27"/>
      <c r="O1175" s="24" t="s">
        <v>32</v>
      </c>
    </row>
    <row r="1176" s="1" customFormat="1" ht="18.75" spans="1:15">
      <c r="A1176" s="216">
        <v>1172</v>
      </c>
      <c r="B1176" s="216" t="s">
        <v>23</v>
      </c>
      <c r="C1176" s="216" t="s">
        <v>24</v>
      </c>
      <c r="D1176" s="216" t="s">
        <v>25</v>
      </c>
      <c r="E1176" s="216" t="s">
        <v>9845</v>
      </c>
      <c r="F1176" s="91" t="s">
        <v>10666</v>
      </c>
      <c r="G1176" s="91" t="s">
        <v>10881</v>
      </c>
      <c r="H1176" s="91" t="s">
        <v>194</v>
      </c>
      <c r="I1176" s="183">
        <v>6</v>
      </c>
      <c r="J1176" s="91" t="s">
        <v>10666</v>
      </c>
      <c r="K1176" s="26" t="s">
        <v>31</v>
      </c>
      <c r="L1176" s="183">
        <v>6</v>
      </c>
      <c r="M1176" s="218">
        <f t="shared" si="43"/>
        <v>780</v>
      </c>
      <c r="N1176" s="27"/>
      <c r="O1176" s="24" t="s">
        <v>32</v>
      </c>
    </row>
    <row r="1177" s="1" customFormat="1" ht="18.75" spans="1:15">
      <c r="A1177" s="216">
        <v>1173</v>
      </c>
      <c r="B1177" s="216" t="s">
        <v>23</v>
      </c>
      <c r="C1177" s="216" t="s">
        <v>24</v>
      </c>
      <c r="D1177" s="216" t="s">
        <v>25</v>
      </c>
      <c r="E1177" s="216" t="s">
        <v>9845</v>
      </c>
      <c r="F1177" s="91" t="s">
        <v>10666</v>
      </c>
      <c r="G1177" s="91" t="s">
        <v>10882</v>
      </c>
      <c r="H1177" s="91" t="s">
        <v>194</v>
      </c>
      <c r="I1177" s="183">
        <v>3</v>
      </c>
      <c r="J1177" s="91" t="s">
        <v>10666</v>
      </c>
      <c r="K1177" s="26" t="s">
        <v>31</v>
      </c>
      <c r="L1177" s="183">
        <v>3</v>
      </c>
      <c r="M1177" s="218">
        <f t="shared" si="43"/>
        <v>390</v>
      </c>
      <c r="N1177" s="27"/>
      <c r="O1177" s="24" t="s">
        <v>32</v>
      </c>
    </row>
    <row r="1178" s="1" customFormat="1" ht="18.75" spans="1:15">
      <c r="A1178" s="216">
        <v>1174</v>
      </c>
      <c r="B1178" s="216" t="s">
        <v>23</v>
      </c>
      <c r="C1178" s="216" t="s">
        <v>24</v>
      </c>
      <c r="D1178" s="216" t="s">
        <v>25</v>
      </c>
      <c r="E1178" s="216" t="s">
        <v>9845</v>
      </c>
      <c r="F1178" s="91" t="s">
        <v>10666</v>
      </c>
      <c r="G1178" s="91" t="s">
        <v>10883</v>
      </c>
      <c r="H1178" s="91" t="s">
        <v>194</v>
      </c>
      <c r="I1178" s="183">
        <v>4</v>
      </c>
      <c r="J1178" s="91" t="s">
        <v>10666</v>
      </c>
      <c r="K1178" s="26" t="s">
        <v>31</v>
      </c>
      <c r="L1178" s="183">
        <v>4</v>
      </c>
      <c r="M1178" s="218">
        <f t="shared" si="43"/>
        <v>520</v>
      </c>
      <c r="N1178" s="27"/>
      <c r="O1178" s="24" t="s">
        <v>32</v>
      </c>
    </row>
    <row r="1179" s="1" customFormat="1" ht="18.75" spans="1:15">
      <c r="A1179" s="216">
        <v>1175</v>
      </c>
      <c r="B1179" s="216" t="s">
        <v>23</v>
      </c>
      <c r="C1179" s="216" t="s">
        <v>24</v>
      </c>
      <c r="D1179" s="216" t="s">
        <v>25</v>
      </c>
      <c r="E1179" s="216" t="s">
        <v>9845</v>
      </c>
      <c r="F1179" s="91" t="s">
        <v>10666</v>
      </c>
      <c r="G1179" s="91" t="s">
        <v>10884</v>
      </c>
      <c r="H1179" s="91" t="s">
        <v>194</v>
      </c>
      <c r="I1179" s="183">
        <v>4</v>
      </c>
      <c r="J1179" s="91" t="s">
        <v>10666</v>
      </c>
      <c r="K1179" s="26" t="s">
        <v>31</v>
      </c>
      <c r="L1179" s="183">
        <v>4</v>
      </c>
      <c r="M1179" s="218">
        <f t="shared" si="43"/>
        <v>520</v>
      </c>
      <c r="N1179" s="27"/>
      <c r="O1179" s="24" t="s">
        <v>32</v>
      </c>
    </row>
    <row r="1180" s="1" customFormat="1" ht="18.75" spans="1:15">
      <c r="A1180" s="216">
        <v>1176</v>
      </c>
      <c r="B1180" s="216" t="s">
        <v>23</v>
      </c>
      <c r="C1180" s="216" t="s">
        <v>24</v>
      </c>
      <c r="D1180" s="216" t="s">
        <v>25</v>
      </c>
      <c r="E1180" s="216" t="s">
        <v>9845</v>
      </c>
      <c r="F1180" s="91" t="s">
        <v>10666</v>
      </c>
      <c r="G1180" s="91" t="s">
        <v>2157</v>
      </c>
      <c r="H1180" s="91" t="s">
        <v>194</v>
      </c>
      <c r="I1180" s="183">
        <v>2</v>
      </c>
      <c r="J1180" s="91" t="s">
        <v>10666</v>
      </c>
      <c r="K1180" s="26" t="s">
        <v>31</v>
      </c>
      <c r="L1180" s="183">
        <v>2</v>
      </c>
      <c r="M1180" s="218">
        <f t="shared" si="43"/>
        <v>260</v>
      </c>
      <c r="N1180" s="27"/>
      <c r="O1180" s="24" t="s">
        <v>32</v>
      </c>
    </row>
    <row r="1181" s="1" customFormat="1" ht="18.75" spans="1:15">
      <c r="A1181" s="216">
        <v>1177</v>
      </c>
      <c r="B1181" s="216" t="s">
        <v>23</v>
      </c>
      <c r="C1181" s="216" t="s">
        <v>24</v>
      </c>
      <c r="D1181" s="216" t="s">
        <v>25</v>
      </c>
      <c r="E1181" s="216" t="s">
        <v>9845</v>
      </c>
      <c r="F1181" s="91" t="s">
        <v>10666</v>
      </c>
      <c r="G1181" s="91" t="s">
        <v>10885</v>
      </c>
      <c r="H1181" s="91" t="s">
        <v>194</v>
      </c>
      <c r="I1181" s="183">
        <v>3</v>
      </c>
      <c r="J1181" s="91" t="s">
        <v>10666</v>
      </c>
      <c r="K1181" s="26" t="s">
        <v>31</v>
      </c>
      <c r="L1181" s="183">
        <v>3</v>
      </c>
      <c r="M1181" s="218">
        <f t="shared" si="43"/>
        <v>390</v>
      </c>
      <c r="N1181" s="27"/>
      <c r="O1181" s="24" t="s">
        <v>32</v>
      </c>
    </row>
    <row r="1182" s="1" customFormat="1" ht="18.75" spans="1:15">
      <c r="A1182" s="216">
        <v>1178</v>
      </c>
      <c r="B1182" s="216" t="s">
        <v>23</v>
      </c>
      <c r="C1182" s="216" t="s">
        <v>24</v>
      </c>
      <c r="D1182" s="216" t="s">
        <v>25</v>
      </c>
      <c r="E1182" s="216" t="s">
        <v>9845</v>
      </c>
      <c r="F1182" s="91" t="s">
        <v>10666</v>
      </c>
      <c r="G1182" s="91" t="s">
        <v>10886</v>
      </c>
      <c r="H1182" s="91" t="s">
        <v>194</v>
      </c>
      <c r="I1182" s="183">
        <v>2</v>
      </c>
      <c r="J1182" s="91" t="s">
        <v>10666</v>
      </c>
      <c r="K1182" s="26" t="s">
        <v>31</v>
      </c>
      <c r="L1182" s="183">
        <v>2</v>
      </c>
      <c r="M1182" s="218">
        <f t="shared" si="43"/>
        <v>260</v>
      </c>
      <c r="N1182" s="27"/>
      <c r="O1182" s="24" t="s">
        <v>32</v>
      </c>
    </row>
    <row r="1183" s="1" customFormat="1" ht="18.75" spans="1:15">
      <c r="A1183" s="216">
        <v>1179</v>
      </c>
      <c r="B1183" s="216" t="s">
        <v>23</v>
      </c>
      <c r="C1183" s="216" t="s">
        <v>24</v>
      </c>
      <c r="D1183" s="216" t="s">
        <v>25</v>
      </c>
      <c r="E1183" s="216" t="s">
        <v>9845</v>
      </c>
      <c r="F1183" s="91" t="s">
        <v>10666</v>
      </c>
      <c r="G1183" s="91" t="s">
        <v>10887</v>
      </c>
      <c r="H1183" s="91" t="s">
        <v>194</v>
      </c>
      <c r="I1183" s="183">
        <v>4</v>
      </c>
      <c r="J1183" s="91" t="s">
        <v>10666</v>
      </c>
      <c r="K1183" s="26" t="s">
        <v>31</v>
      </c>
      <c r="L1183" s="183">
        <v>4</v>
      </c>
      <c r="M1183" s="218">
        <f t="shared" si="43"/>
        <v>520</v>
      </c>
      <c r="N1183" s="27"/>
      <c r="O1183" s="24" t="s">
        <v>32</v>
      </c>
    </row>
    <row r="1184" s="1" customFormat="1" ht="18.75" spans="1:15">
      <c r="A1184" s="216">
        <v>1180</v>
      </c>
      <c r="B1184" s="216" t="s">
        <v>23</v>
      </c>
      <c r="C1184" s="216" t="s">
        <v>24</v>
      </c>
      <c r="D1184" s="216" t="s">
        <v>25</v>
      </c>
      <c r="E1184" s="216" t="s">
        <v>9845</v>
      </c>
      <c r="F1184" s="91" t="s">
        <v>10666</v>
      </c>
      <c r="G1184" s="91" t="s">
        <v>10888</v>
      </c>
      <c r="H1184" s="91" t="s">
        <v>194</v>
      </c>
      <c r="I1184" s="183">
        <v>5</v>
      </c>
      <c r="J1184" s="91" t="s">
        <v>10666</v>
      </c>
      <c r="K1184" s="26" t="s">
        <v>31</v>
      </c>
      <c r="L1184" s="183">
        <v>5</v>
      </c>
      <c r="M1184" s="218">
        <f t="shared" si="43"/>
        <v>650</v>
      </c>
      <c r="N1184" s="27"/>
      <c r="O1184" s="24" t="s">
        <v>32</v>
      </c>
    </row>
    <row r="1185" s="1" customFormat="1" ht="18.75" spans="1:15">
      <c r="A1185" s="216">
        <v>1181</v>
      </c>
      <c r="B1185" s="216" t="s">
        <v>23</v>
      </c>
      <c r="C1185" s="216" t="s">
        <v>24</v>
      </c>
      <c r="D1185" s="216" t="s">
        <v>25</v>
      </c>
      <c r="E1185" s="216" t="s">
        <v>9845</v>
      </c>
      <c r="F1185" s="91" t="s">
        <v>10666</v>
      </c>
      <c r="G1185" s="91" t="s">
        <v>10889</v>
      </c>
      <c r="H1185" s="91" t="s">
        <v>194</v>
      </c>
      <c r="I1185" s="183">
        <v>7</v>
      </c>
      <c r="J1185" s="91" t="s">
        <v>10666</v>
      </c>
      <c r="K1185" s="26" t="s">
        <v>31</v>
      </c>
      <c r="L1185" s="183">
        <v>7</v>
      </c>
      <c r="M1185" s="218">
        <f t="shared" si="43"/>
        <v>910</v>
      </c>
      <c r="N1185" s="27"/>
      <c r="O1185" s="24" t="s">
        <v>32</v>
      </c>
    </row>
    <row r="1186" s="1" customFormat="1" ht="18.75" spans="1:15">
      <c r="A1186" s="216">
        <v>1182</v>
      </c>
      <c r="B1186" s="216" t="s">
        <v>23</v>
      </c>
      <c r="C1186" s="216" t="s">
        <v>24</v>
      </c>
      <c r="D1186" s="216" t="s">
        <v>25</v>
      </c>
      <c r="E1186" s="216" t="s">
        <v>9845</v>
      </c>
      <c r="F1186" s="91" t="s">
        <v>10666</v>
      </c>
      <c r="G1186" s="91" t="s">
        <v>6586</v>
      </c>
      <c r="H1186" s="91" t="s">
        <v>194</v>
      </c>
      <c r="I1186" s="183">
        <v>2</v>
      </c>
      <c r="J1186" s="91" t="s">
        <v>10666</v>
      </c>
      <c r="K1186" s="26" t="s">
        <v>31</v>
      </c>
      <c r="L1186" s="183">
        <v>2</v>
      </c>
      <c r="M1186" s="218">
        <f t="shared" si="43"/>
        <v>260</v>
      </c>
      <c r="N1186" s="27"/>
      <c r="O1186" s="24" t="s">
        <v>32</v>
      </c>
    </row>
    <row r="1187" s="1" customFormat="1" ht="18.75" spans="1:15">
      <c r="A1187" s="216">
        <v>1183</v>
      </c>
      <c r="B1187" s="216" t="s">
        <v>23</v>
      </c>
      <c r="C1187" s="216" t="s">
        <v>24</v>
      </c>
      <c r="D1187" s="216" t="s">
        <v>25</v>
      </c>
      <c r="E1187" s="216" t="s">
        <v>9845</v>
      </c>
      <c r="F1187" s="91" t="s">
        <v>10666</v>
      </c>
      <c r="G1187" s="91" t="s">
        <v>10890</v>
      </c>
      <c r="H1187" s="91" t="s">
        <v>194</v>
      </c>
      <c r="I1187" s="183">
        <v>5</v>
      </c>
      <c r="J1187" s="91" t="s">
        <v>10666</v>
      </c>
      <c r="K1187" s="26" t="s">
        <v>31</v>
      </c>
      <c r="L1187" s="183">
        <v>5</v>
      </c>
      <c r="M1187" s="218">
        <f t="shared" si="43"/>
        <v>650</v>
      </c>
      <c r="N1187" s="27"/>
      <c r="O1187" s="24" t="s">
        <v>32</v>
      </c>
    </row>
    <row r="1188" s="1" customFormat="1" ht="18.75" spans="1:15">
      <c r="A1188" s="216">
        <v>1184</v>
      </c>
      <c r="B1188" s="216" t="s">
        <v>23</v>
      </c>
      <c r="C1188" s="216" t="s">
        <v>24</v>
      </c>
      <c r="D1188" s="216" t="s">
        <v>25</v>
      </c>
      <c r="E1188" s="216" t="s">
        <v>9845</v>
      </c>
      <c r="F1188" s="91" t="s">
        <v>10666</v>
      </c>
      <c r="G1188" s="91" t="s">
        <v>10891</v>
      </c>
      <c r="H1188" s="91" t="s">
        <v>194</v>
      </c>
      <c r="I1188" s="183">
        <v>5</v>
      </c>
      <c r="J1188" s="91" t="s">
        <v>10666</v>
      </c>
      <c r="K1188" s="26" t="s">
        <v>31</v>
      </c>
      <c r="L1188" s="183">
        <v>5</v>
      </c>
      <c r="M1188" s="218">
        <f t="shared" si="43"/>
        <v>650</v>
      </c>
      <c r="N1188" s="27"/>
      <c r="O1188" s="24" t="s">
        <v>32</v>
      </c>
    </row>
    <row r="1189" s="1" customFormat="1" ht="18.75" spans="1:15">
      <c r="A1189" s="216">
        <v>1185</v>
      </c>
      <c r="B1189" s="216" t="s">
        <v>23</v>
      </c>
      <c r="C1189" s="216" t="s">
        <v>24</v>
      </c>
      <c r="D1189" s="216" t="s">
        <v>25</v>
      </c>
      <c r="E1189" s="216" t="s">
        <v>9845</v>
      </c>
      <c r="F1189" s="91" t="s">
        <v>10666</v>
      </c>
      <c r="G1189" s="91" t="s">
        <v>10892</v>
      </c>
      <c r="H1189" s="91" t="s">
        <v>194</v>
      </c>
      <c r="I1189" s="183">
        <v>3</v>
      </c>
      <c r="J1189" s="91" t="s">
        <v>10666</v>
      </c>
      <c r="K1189" s="26" t="s">
        <v>31</v>
      </c>
      <c r="L1189" s="183">
        <v>3</v>
      </c>
      <c r="M1189" s="218">
        <f t="shared" si="43"/>
        <v>390</v>
      </c>
      <c r="N1189" s="27"/>
      <c r="O1189" s="24" t="s">
        <v>32</v>
      </c>
    </row>
    <row r="1190" s="1" customFormat="1" ht="18.75" spans="1:15">
      <c r="A1190" s="216">
        <v>1186</v>
      </c>
      <c r="B1190" s="216" t="s">
        <v>23</v>
      </c>
      <c r="C1190" s="216" t="s">
        <v>24</v>
      </c>
      <c r="D1190" s="216" t="s">
        <v>25</v>
      </c>
      <c r="E1190" s="216" t="s">
        <v>9845</v>
      </c>
      <c r="F1190" s="91" t="s">
        <v>10666</v>
      </c>
      <c r="G1190" s="91" t="s">
        <v>10893</v>
      </c>
      <c r="H1190" s="91" t="s">
        <v>194</v>
      </c>
      <c r="I1190" s="183">
        <v>3</v>
      </c>
      <c r="J1190" s="91" t="s">
        <v>10666</v>
      </c>
      <c r="K1190" s="26" t="s">
        <v>31</v>
      </c>
      <c r="L1190" s="183">
        <v>3</v>
      </c>
      <c r="M1190" s="218">
        <f t="shared" si="43"/>
        <v>390</v>
      </c>
      <c r="N1190" s="27"/>
      <c r="O1190" s="24" t="s">
        <v>32</v>
      </c>
    </row>
    <row r="1191" s="1" customFormat="1" ht="18.75" spans="1:15">
      <c r="A1191" s="216">
        <v>1187</v>
      </c>
      <c r="B1191" s="216" t="s">
        <v>23</v>
      </c>
      <c r="C1191" s="216" t="s">
        <v>24</v>
      </c>
      <c r="D1191" s="216" t="s">
        <v>25</v>
      </c>
      <c r="E1191" s="216" t="s">
        <v>9845</v>
      </c>
      <c r="F1191" s="91" t="s">
        <v>10666</v>
      </c>
      <c r="G1191" s="91" t="s">
        <v>10894</v>
      </c>
      <c r="H1191" s="91" t="s">
        <v>194</v>
      </c>
      <c r="I1191" s="183">
        <v>2</v>
      </c>
      <c r="J1191" s="91" t="s">
        <v>10666</v>
      </c>
      <c r="K1191" s="26" t="s">
        <v>31</v>
      </c>
      <c r="L1191" s="183">
        <v>2</v>
      </c>
      <c r="M1191" s="218">
        <f t="shared" si="43"/>
        <v>260</v>
      </c>
      <c r="N1191" s="27"/>
      <c r="O1191" s="24" t="s">
        <v>32</v>
      </c>
    </row>
    <row r="1192" s="1" customFormat="1" ht="18.75" spans="1:15">
      <c r="A1192" s="216">
        <v>1188</v>
      </c>
      <c r="B1192" s="216" t="s">
        <v>23</v>
      </c>
      <c r="C1192" s="216" t="s">
        <v>24</v>
      </c>
      <c r="D1192" s="216" t="s">
        <v>25</v>
      </c>
      <c r="E1192" s="216" t="s">
        <v>9845</v>
      </c>
      <c r="F1192" s="91" t="s">
        <v>10666</v>
      </c>
      <c r="G1192" s="91" t="s">
        <v>5980</v>
      </c>
      <c r="H1192" s="91" t="s">
        <v>194</v>
      </c>
      <c r="I1192" s="183">
        <v>4</v>
      </c>
      <c r="J1192" s="91" t="s">
        <v>10666</v>
      </c>
      <c r="K1192" s="26" t="s">
        <v>31</v>
      </c>
      <c r="L1192" s="183">
        <v>4</v>
      </c>
      <c r="M1192" s="218">
        <f t="shared" si="43"/>
        <v>520</v>
      </c>
      <c r="N1192" s="27"/>
      <c r="O1192" s="24" t="s">
        <v>32</v>
      </c>
    </row>
    <row r="1193" s="1" customFormat="1" ht="18.75" spans="1:15">
      <c r="A1193" s="216">
        <v>1189</v>
      </c>
      <c r="B1193" s="216" t="s">
        <v>23</v>
      </c>
      <c r="C1193" s="216" t="s">
        <v>24</v>
      </c>
      <c r="D1193" s="216" t="s">
        <v>25</v>
      </c>
      <c r="E1193" s="216" t="s">
        <v>9845</v>
      </c>
      <c r="F1193" s="91" t="s">
        <v>10666</v>
      </c>
      <c r="G1193" s="91" t="s">
        <v>10895</v>
      </c>
      <c r="H1193" s="91" t="s">
        <v>194</v>
      </c>
      <c r="I1193" s="183">
        <v>4</v>
      </c>
      <c r="J1193" s="91" t="s">
        <v>10666</v>
      </c>
      <c r="K1193" s="26" t="s">
        <v>31</v>
      </c>
      <c r="L1193" s="183">
        <v>4</v>
      </c>
      <c r="M1193" s="218">
        <f t="shared" si="43"/>
        <v>520</v>
      </c>
      <c r="N1193" s="27"/>
      <c r="O1193" s="24" t="s">
        <v>32</v>
      </c>
    </row>
    <row r="1194" s="1" customFormat="1" ht="18.75" spans="1:15">
      <c r="A1194" s="216">
        <v>1190</v>
      </c>
      <c r="B1194" s="216" t="s">
        <v>23</v>
      </c>
      <c r="C1194" s="216" t="s">
        <v>24</v>
      </c>
      <c r="D1194" s="216" t="s">
        <v>25</v>
      </c>
      <c r="E1194" s="216" t="s">
        <v>9845</v>
      </c>
      <c r="F1194" s="91" t="s">
        <v>10666</v>
      </c>
      <c r="G1194" s="91" t="s">
        <v>10896</v>
      </c>
      <c r="H1194" s="91" t="s">
        <v>194</v>
      </c>
      <c r="I1194" s="183">
        <v>4</v>
      </c>
      <c r="J1194" s="91" t="s">
        <v>10666</v>
      </c>
      <c r="K1194" s="26" t="s">
        <v>31</v>
      </c>
      <c r="L1194" s="183">
        <v>4</v>
      </c>
      <c r="M1194" s="218">
        <f t="shared" si="43"/>
        <v>520</v>
      </c>
      <c r="N1194" s="27"/>
      <c r="O1194" s="24" t="s">
        <v>32</v>
      </c>
    </row>
    <row r="1195" s="1" customFormat="1" ht="18.75" spans="1:15">
      <c r="A1195" s="216">
        <v>1191</v>
      </c>
      <c r="B1195" s="216" t="s">
        <v>23</v>
      </c>
      <c r="C1195" s="216" t="s">
        <v>24</v>
      </c>
      <c r="D1195" s="216" t="s">
        <v>25</v>
      </c>
      <c r="E1195" s="216" t="s">
        <v>9845</v>
      </c>
      <c r="F1195" s="91" t="s">
        <v>10666</v>
      </c>
      <c r="G1195" s="91" t="s">
        <v>10897</v>
      </c>
      <c r="H1195" s="91" t="s">
        <v>194</v>
      </c>
      <c r="I1195" s="183">
        <v>4</v>
      </c>
      <c r="J1195" s="91" t="s">
        <v>10666</v>
      </c>
      <c r="K1195" s="26" t="s">
        <v>31</v>
      </c>
      <c r="L1195" s="183">
        <v>4</v>
      </c>
      <c r="M1195" s="218">
        <f t="shared" si="43"/>
        <v>520</v>
      </c>
      <c r="N1195" s="27"/>
      <c r="O1195" s="24" t="s">
        <v>32</v>
      </c>
    </row>
    <row r="1196" s="1" customFormat="1" ht="18.75" spans="1:15">
      <c r="A1196" s="216">
        <v>1192</v>
      </c>
      <c r="B1196" s="216" t="s">
        <v>23</v>
      </c>
      <c r="C1196" s="216" t="s">
        <v>24</v>
      </c>
      <c r="D1196" s="216" t="s">
        <v>25</v>
      </c>
      <c r="E1196" s="216" t="s">
        <v>9845</v>
      </c>
      <c r="F1196" s="91" t="s">
        <v>10666</v>
      </c>
      <c r="G1196" s="91" t="s">
        <v>10898</v>
      </c>
      <c r="H1196" s="91" t="s">
        <v>194</v>
      </c>
      <c r="I1196" s="183">
        <v>5</v>
      </c>
      <c r="J1196" s="91" t="s">
        <v>10666</v>
      </c>
      <c r="K1196" s="26" t="s">
        <v>31</v>
      </c>
      <c r="L1196" s="183">
        <v>5</v>
      </c>
      <c r="M1196" s="218">
        <f t="shared" si="43"/>
        <v>650</v>
      </c>
      <c r="N1196" s="27"/>
      <c r="O1196" s="24" t="s">
        <v>32</v>
      </c>
    </row>
    <row r="1197" s="1" customFormat="1" ht="18.75" spans="1:15">
      <c r="A1197" s="216">
        <v>1193</v>
      </c>
      <c r="B1197" s="216" t="s">
        <v>23</v>
      </c>
      <c r="C1197" s="216" t="s">
        <v>24</v>
      </c>
      <c r="D1197" s="216" t="s">
        <v>25</v>
      </c>
      <c r="E1197" s="216" t="s">
        <v>9845</v>
      </c>
      <c r="F1197" s="91" t="s">
        <v>10666</v>
      </c>
      <c r="G1197" s="91" t="s">
        <v>10899</v>
      </c>
      <c r="H1197" s="91" t="s">
        <v>194</v>
      </c>
      <c r="I1197" s="183">
        <v>2</v>
      </c>
      <c r="J1197" s="91" t="s">
        <v>10666</v>
      </c>
      <c r="K1197" s="26" t="s">
        <v>31</v>
      </c>
      <c r="L1197" s="183">
        <v>2</v>
      </c>
      <c r="M1197" s="218">
        <f t="shared" si="43"/>
        <v>260</v>
      </c>
      <c r="N1197" s="27"/>
      <c r="O1197" s="24" t="s">
        <v>32</v>
      </c>
    </row>
    <row r="1198" s="1" customFormat="1" ht="18.75" spans="1:15">
      <c r="A1198" s="216">
        <v>1194</v>
      </c>
      <c r="B1198" s="216" t="s">
        <v>23</v>
      </c>
      <c r="C1198" s="216" t="s">
        <v>24</v>
      </c>
      <c r="D1198" s="216" t="s">
        <v>25</v>
      </c>
      <c r="E1198" s="216" t="s">
        <v>9845</v>
      </c>
      <c r="F1198" s="91" t="s">
        <v>10666</v>
      </c>
      <c r="G1198" s="91" t="s">
        <v>10900</v>
      </c>
      <c r="H1198" s="91" t="s">
        <v>194</v>
      </c>
      <c r="I1198" s="183">
        <v>3</v>
      </c>
      <c r="J1198" s="91" t="s">
        <v>10666</v>
      </c>
      <c r="K1198" s="26" t="s">
        <v>31</v>
      </c>
      <c r="L1198" s="183">
        <v>3</v>
      </c>
      <c r="M1198" s="218">
        <f t="shared" si="43"/>
        <v>390</v>
      </c>
      <c r="N1198" s="27"/>
      <c r="O1198" s="24" t="s">
        <v>32</v>
      </c>
    </row>
    <row r="1199" s="1" customFormat="1" ht="18.75" spans="1:15">
      <c r="A1199" s="216">
        <v>1195</v>
      </c>
      <c r="B1199" s="216" t="s">
        <v>23</v>
      </c>
      <c r="C1199" s="216" t="s">
        <v>24</v>
      </c>
      <c r="D1199" s="216" t="s">
        <v>25</v>
      </c>
      <c r="E1199" s="216" t="s">
        <v>9845</v>
      </c>
      <c r="F1199" s="91" t="s">
        <v>10901</v>
      </c>
      <c r="G1199" s="37" t="s">
        <v>10902</v>
      </c>
      <c r="H1199" s="91" t="s">
        <v>194</v>
      </c>
      <c r="I1199" s="183">
        <v>1</v>
      </c>
      <c r="J1199" s="91" t="s">
        <v>10901</v>
      </c>
      <c r="K1199" s="26" t="s">
        <v>31</v>
      </c>
      <c r="L1199" s="183">
        <v>1</v>
      </c>
      <c r="M1199" s="217">
        <f>L1199*468</f>
        <v>468</v>
      </c>
      <c r="N1199" s="27"/>
      <c r="O1199" s="24" t="s">
        <v>32</v>
      </c>
    </row>
    <row r="1200" s="1" customFormat="1" ht="18.75" spans="1:15">
      <c r="A1200" s="216">
        <v>1196</v>
      </c>
      <c r="B1200" s="216" t="s">
        <v>23</v>
      </c>
      <c r="C1200" s="216" t="s">
        <v>24</v>
      </c>
      <c r="D1200" s="216" t="s">
        <v>25</v>
      </c>
      <c r="E1200" s="216" t="s">
        <v>9845</v>
      </c>
      <c r="F1200" s="91" t="s">
        <v>10901</v>
      </c>
      <c r="G1200" s="37" t="s">
        <v>10903</v>
      </c>
      <c r="H1200" s="91" t="s">
        <v>220</v>
      </c>
      <c r="I1200" s="183">
        <v>1</v>
      </c>
      <c r="J1200" s="91" t="s">
        <v>10901</v>
      </c>
      <c r="K1200" s="26" t="s">
        <v>31</v>
      </c>
      <c r="L1200" s="183">
        <v>1</v>
      </c>
      <c r="M1200" s="217">
        <f>L1200*468</f>
        <v>468</v>
      </c>
      <c r="N1200" s="27"/>
      <c r="O1200" s="24" t="s">
        <v>32</v>
      </c>
    </row>
    <row r="1201" s="1" customFormat="1" ht="18.75" spans="1:15">
      <c r="A1201" s="216">
        <v>1197</v>
      </c>
      <c r="B1201" s="216" t="s">
        <v>23</v>
      </c>
      <c r="C1201" s="216" t="s">
        <v>24</v>
      </c>
      <c r="D1201" s="216" t="s">
        <v>25</v>
      </c>
      <c r="E1201" s="216" t="s">
        <v>9845</v>
      </c>
      <c r="F1201" s="91" t="s">
        <v>10901</v>
      </c>
      <c r="G1201" s="91" t="s">
        <v>10904</v>
      </c>
      <c r="H1201" s="91" t="s">
        <v>194</v>
      </c>
      <c r="I1201" s="183">
        <v>4</v>
      </c>
      <c r="J1201" s="91" t="s">
        <v>10901</v>
      </c>
      <c r="K1201" s="26" t="s">
        <v>31</v>
      </c>
      <c r="L1201" s="183">
        <v>4</v>
      </c>
      <c r="M1201" s="218">
        <f>L1201*130</f>
        <v>520</v>
      </c>
      <c r="N1201" s="27"/>
      <c r="O1201" s="24" t="s">
        <v>32</v>
      </c>
    </row>
    <row r="1202" s="1" customFormat="1" ht="18.75" spans="1:15">
      <c r="A1202" s="216">
        <v>1198</v>
      </c>
      <c r="B1202" s="216" t="s">
        <v>23</v>
      </c>
      <c r="C1202" s="216" t="s">
        <v>24</v>
      </c>
      <c r="D1202" s="216" t="s">
        <v>25</v>
      </c>
      <c r="E1202" s="216" t="s">
        <v>9845</v>
      </c>
      <c r="F1202" s="91" t="s">
        <v>10905</v>
      </c>
      <c r="G1202" s="91" t="s">
        <v>10906</v>
      </c>
      <c r="H1202" s="91" t="s">
        <v>194</v>
      </c>
      <c r="I1202" s="183">
        <v>4</v>
      </c>
      <c r="J1202" s="91" t="s">
        <v>10905</v>
      </c>
      <c r="K1202" s="26" t="s">
        <v>31</v>
      </c>
      <c r="L1202" s="183">
        <v>4</v>
      </c>
      <c r="M1202" s="218">
        <f>L1202*130</f>
        <v>520</v>
      </c>
      <c r="N1202" s="27"/>
      <c r="O1202" s="24" t="s">
        <v>32</v>
      </c>
    </row>
    <row r="1203" s="1" customFormat="1" ht="18.75" spans="1:15">
      <c r="A1203" s="216">
        <v>1199</v>
      </c>
      <c r="B1203" s="216" t="s">
        <v>23</v>
      </c>
      <c r="C1203" s="216" t="s">
        <v>24</v>
      </c>
      <c r="D1203" s="216" t="s">
        <v>25</v>
      </c>
      <c r="E1203" s="216" t="s">
        <v>9845</v>
      </c>
      <c r="F1203" s="91" t="s">
        <v>10905</v>
      </c>
      <c r="G1203" s="91" t="s">
        <v>10907</v>
      </c>
      <c r="H1203" s="91" t="s">
        <v>194</v>
      </c>
      <c r="I1203" s="183">
        <v>4</v>
      </c>
      <c r="J1203" s="91" t="s">
        <v>10905</v>
      </c>
      <c r="K1203" s="26" t="s">
        <v>31</v>
      </c>
      <c r="L1203" s="183">
        <v>4</v>
      </c>
      <c r="M1203" s="218">
        <f>L1203*130</f>
        <v>520</v>
      </c>
      <c r="N1203" s="27"/>
      <c r="O1203" s="24" t="s">
        <v>32</v>
      </c>
    </row>
    <row r="1204" s="1" customFormat="1" ht="18.75" spans="1:15">
      <c r="A1204" s="216">
        <v>1200</v>
      </c>
      <c r="B1204" s="216" t="s">
        <v>23</v>
      </c>
      <c r="C1204" s="216" t="s">
        <v>24</v>
      </c>
      <c r="D1204" s="216" t="s">
        <v>25</v>
      </c>
      <c r="E1204" s="216" t="s">
        <v>9845</v>
      </c>
      <c r="F1204" s="91" t="s">
        <v>10905</v>
      </c>
      <c r="G1204" s="91" t="s">
        <v>10908</v>
      </c>
      <c r="H1204" s="91" t="s">
        <v>194</v>
      </c>
      <c r="I1204" s="183">
        <v>2</v>
      </c>
      <c r="J1204" s="91" t="s">
        <v>10905</v>
      </c>
      <c r="K1204" s="26" t="s">
        <v>31</v>
      </c>
      <c r="L1204" s="183">
        <v>2</v>
      </c>
      <c r="M1204" s="218">
        <f>L1204*130</f>
        <v>260</v>
      </c>
      <c r="N1204" s="27"/>
      <c r="O1204" s="24" t="s">
        <v>32</v>
      </c>
    </row>
    <row r="1205" s="1" customFormat="1" ht="18.75" spans="1:15">
      <c r="A1205" s="216">
        <v>1201</v>
      </c>
      <c r="B1205" s="216" t="s">
        <v>23</v>
      </c>
      <c r="C1205" s="216" t="s">
        <v>24</v>
      </c>
      <c r="D1205" s="216" t="s">
        <v>25</v>
      </c>
      <c r="E1205" s="216" t="s">
        <v>9845</v>
      </c>
      <c r="F1205" s="91" t="s">
        <v>10905</v>
      </c>
      <c r="G1205" s="91" t="s">
        <v>10909</v>
      </c>
      <c r="H1205" s="91" t="s">
        <v>220</v>
      </c>
      <c r="I1205" s="183">
        <v>3</v>
      </c>
      <c r="J1205" s="91" t="s">
        <v>10905</v>
      </c>
      <c r="K1205" s="26" t="s">
        <v>31</v>
      </c>
      <c r="L1205" s="183">
        <v>3</v>
      </c>
      <c r="M1205" s="218">
        <f>L1205*312</f>
        <v>936</v>
      </c>
      <c r="N1205" s="27"/>
      <c r="O1205" s="24" t="s">
        <v>32</v>
      </c>
    </row>
    <row r="1206" s="1" customFormat="1" ht="18.75" spans="1:15">
      <c r="A1206" s="216">
        <v>1202</v>
      </c>
      <c r="B1206" s="216" t="s">
        <v>23</v>
      </c>
      <c r="C1206" s="216" t="s">
        <v>24</v>
      </c>
      <c r="D1206" s="216" t="s">
        <v>25</v>
      </c>
      <c r="E1206" s="216" t="s">
        <v>9845</v>
      </c>
      <c r="F1206" s="91" t="s">
        <v>10905</v>
      </c>
      <c r="G1206" s="91" t="s">
        <v>10910</v>
      </c>
      <c r="H1206" s="91" t="s">
        <v>220</v>
      </c>
      <c r="I1206" s="183">
        <v>4</v>
      </c>
      <c r="J1206" s="91" t="s">
        <v>10905</v>
      </c>
      <c r="K1206" s="26" t="s">
        <v>31</v>
      </c>
      <c r="L1206" s="183">
        <v>4</v>
      </c>
      <c r="M1206" s="218">
        <f>L1206*312</f>
        <v>1248</v>
      </c>
      <c r="N1206" s="27"/>
      <c r="O1206" s="24" t="s">
        <v>32</v>
      </c>
    </row>
    <row r="1207" s="1" customFormat="1" ht="18.75" spans="1:15">
      <c r="A1207" s="216">
        <v>1203</v>
      </c>
      <c r="B1207" s="216" t="s">
        <v>23</v>
      </c>
      <c r="C1207" s="216" t="s">
        <v>24</v>
      </c>
      <c r="D1207" s="216" t="s">
        <v>25</v>
      </c>
      <c r="E1207" s="216" t="s">
        <v>9845</v>
      </c>
      <c r="F1207" s="91" t="s">
        <v>10905</v>
      </c>
      <c r="G1207" s="91" t="s">
        <v>10911</v>
      </c>
      <c r="H1207" s="91" t="s">
        <v>194</v>
      </c>
      <c r="I1207" s="183">
        <v>4</v>
      </c>
      <c r="J1207" s="91" t="s">
        <v>10905</v>
      </c>
      <c r="K1207" s="26" t="s">
        <v>31</v>
      </c>
      <c r="L1207" s="183">
        <v>4</v>
      </c>
      <c r="M1207" s="218">
        <f>L1207*130</f>
        <v>520</v>
      </c>
      <c r="N1207" s="104"/>
      <c r="O1207" s="24" t="s">
        <v>32</v>
      </c>
    </row>
    <row r="1208" s="1" customFormat="1" ht="18.75" spans="1:15">
      <c r="A1208" s="216">
        <v>1204</v>
      </c>
      <c r="B1208" s="216" t="s">
        <v>23</v>
      </c>
      <c r="C1208" s="216" t="s">
        <v>24</v>
      </c>
      <c r="D1208" s="216" t="s">
        <v>25</v>
      </c>
      <c r="E1208" s="216" t="s">
        <v>9845</v>
      </c>
      <c r="F1208" s="91" t="s">
        <v>10905</v>
      </c>
      <c r="G1208" s="37" t="s">
        <v>1327</v>
      </c>
      <c r="H1208" s="91" t="s">
        <v>194</v>
      </c>
      <c r="I1208" s="183">
        <v>3</v>
      </c>
      <c r="J1208" s="91" t="s">
        <v>10905</v>
      </c>
      <c r="K1208" s="26" t="s">
        <v>31</v>
      </c>
      <c r="L1208" s="183">
        <v>3</v>
      </c>
      <c r="M1208" s="217">
        <f>L1208*468</f>
        <v>1404</v>
      </c>
      <c r="N1208" s="27"/>
      <c r="O1208" s="24" t="s">
        <v>32</v>
      </c>
    </row>
    <row r="1209" s="1" customFormat="1" ht="18.75" spans="1:15">
      <c r="A1209" s="216">
        <v>1205</v>
      </c>
      <c r="B1209" s="216" t="s">
        <v>23</v>
      </c>
      <c r="C1209" s="216" t="s">
        <v>24</v>
      </c>
      <c r="D1209" s="216" t="s">
        <v>25</v>
      </c>
      <c r="E1209" s="216" t="s">
        <v>9845</v>
      </c>
      <c r="F1209" s="91" t="s">
        <v>10912</v>
      </c>
      <c r="G1209" s="91" t="s">
        <v>10913</v>
      </c>
      <c r="H1209" s="91" t="s">
        <v>194</v>
      </c>
      <c r="I1209" s="183">
        <v>5</v>
      </c>
      <c r="J1209" s="91" t="s">
        <v>10912</v>
      </c>
      <c r="K1209" s="26" t="s">
        <v>31</v>
      </c>
      <c r="L1209" s="183">
        <v>5</v>
      </c>
      <c r="M1209" s="218">
        <f>L1209*312</f>
        <v>1560</v>
      </c>
      <c r="N1209" s="27"/>
      <c r="O1209" s="24" t="s">
        <v>32</v>
      </c>
    </row>
    <row r="1210" s="1" customFormat="1" ht="18.75" spans="1:15">
      <c r="A1210" s="216">
        <v>1206</v>
      </c>
      <c r="B1210" s="216" t="s">
        <v>23</v>
      </c>
      <c r="C1210" s="216" t="s">
        <v>24</v>
      </c>
      <c r="D1210" s="216" t="s">
        <v>25</v>
      </c>
      <c r="E1210" s="216" t="s">
        <v>9845</v>
      </c>
      <c r="F1210" s="91" t="s">
        <v>10912</v>
      </c>
      <c r="G1210" s="91" t="s">
        <v>10914</v>
      </c>
      <c r="H1210" s="91" t="s">
        <v>194</v>
      </c>
      <c r="I1210" s="183">
        <v>6</v>
      </c>
      <c r="J1210" s="91" t="s">
        <v>10912</v>
      </c>
      <c r="K1210" s="26" t="s">
        <v>31</v>
      </c>
      <c r="L1210" s="183">
        <v>6</v>
      </c>
      <c r="M1210" s="218">
        <f>L1210*130</f>
        <v>780</v>
      </c>
      <c r="N1210" s="27"/>
      <c r="O1210" s="24" t="s">
        <v>32</v>
      </c>
    </row>
    <row r="1211" s="1" customFormat="1" ht="18.75" spans="1:15">
      <c r="A1211" s="216">
        <v>1207</v>
      </c>
      <c r="B1211" s="216" t="s">
        <v>23</v>
      </c>
      <c r="C1211" s="216" t="s">
        <v>24</v>
      </c>
      <c r="D1211" s="216" t="s">
        <v>25</v>
      </c>
      <c r="E1211" s="216" t="s">
        <v>9845</v>
      </c>
      <c r="F1211" s="91" t="s">
        <v>10912</v>
      </c>
      <c r="G1211" s="91" t="s">
        <v>10915</v>
      </c>
      <c r="H1211" s="91" t="s">
        <v>194</v>
      </c>
      <c r="I1211" s="183">
        <v>4</v>
      </c>
      <c r="J1211" s="91" t="s">
        <v>10912</v>
      </c>
      <c r="K1211" s="26" t="s">
        <v>31</v>
      </c>
      <c r="L1211" s="183">
        <v>4</v>
      </c>
      <c r="M1211" s="218">
        <f>L1211*130</f>
        <v>520</v>
      </c>
      <c r="N1211" s="27"/>
      <c r="O1211" s="24" t="s">
        <v>32</v>
      </c>
    </row>
    <row r="1212" s="1" customFormat="1" ht="18.75" spans="1:15">
      <c r="A1212" s="216">
        <v>1208</v>
      </c>
      <c r="B1212" s="216" t="s">
        <v>23</v>
      </c>
      <c r="C1212" s="216" t="s">
        <v>24</v>
      </c>
      <c r="D1212" s="216" t="s">
        <v>25</v>
      </c>
      <c r="E1212" s="216" t="s">
        <v>9845</v>
      </c>
      <c r="F1212" s="91" t="s">
        <v>10912</v>
      </c>
      <c r="G1212" s="37" t="s">
        <v>10916</v>
      </c>
      <c r="H1212" s="91" t="s">
        <v>194</v>
      </c>
      <c r="I1212" s="183">
        <v>5</v>
      </c>
      <c r="J1212" s="91" t="s">
        <v>10912</v>
      </c>
      <c r="K1212" s="26" t="s">
        <v>31</v>
      </c>
      <c r="L1212" s="183">
        <v>5</v>
      </c>
      <c r="M1212" s="217">
        <f>L1212*468</f>
        <v>2340</v>
      </c>
      <c r="N1212" s="27"/>
      <c r="O1212" s="24" t="s">
        <v>32</v>
      </c>
    </row>
    <row r="1213" s="1" customFormat="1" ht="18.75" spans="1:15">
      <c r="A1213" s="216">
        <v>1209</v>
      </c>
      <c r="B1213" s="216" t="s">
        <v>23</v>
      </c>
      <c r="C1213" s="216" t="s">
        <v>24</v>
      </c>
      <c r="D1213" s="216" t="s">
        <v>25</v>
      </c>
      <c r="E1213" s="216" t="s">
        <v>9845</v>
      </c>
      <c r="F1213" s="91" t="s">
        <v>10912</v>
      </c>
      <c r="G1213" s="91" t="s">
        <v>10917</v>
      </c>
      <c r="H1213" s="91" t="s">
        <v>194</v>
      </c>
      <c r="I1213" s="183">
        <v>3</v>
      </c>
      <c r="J1213" s="91" t="s">
        <v>10912</v>
      </c>
      <c r="K1213" s="26" t="s">
        <v>31</v>
      </c>
      <c r="L1213" s="183">
        <v>3</v>
      </c>
      <c r="M1213" s="218">
        <f>L1213*312</f>
        <v>936</v>
      </c>
      <c r="N1213" s="104"/>
      <c r="O1213" s="24" t="s">
        <v>32</v>
      </c>
    </row>
    <row r="1214" s="1" customFormat="1" ht="18.75" spans="1:15">
      <c r="A1214" s="216">
        <v>1210</v>
      </c>
      <c r="B1214" s="216" t="s">
        <v>23</v>
      </c>
      <c r="C1214" s="216" t="s">
        <v>24</v>
      </c>
      <c r="D1214" s="216" t="s">
        <v>25</v>
      </c>
      <c r="E1214" s="216" t="s">
        <v>9845</v>
      </c>
      <c r="F1214" s="91" t="s">
        <v>10912</v>
      </c>
      <c r="G1214" s="91" t="s">
        <v>10918</v>
      </c>
      <c r="H1214" s="91" t="s">
        <v>194</v>
      </c>
      <c r="I1214" s="183">
        <v>1</v>
      </c>
      <c r="J1214" s="91" t="s">
        <v>10912</v>
      </c>
      <c r="K1214" s="26" t="s">
        <v>31</v>
      </c>
      <c r="L1214" s="183">
        <v>1</v>
      </c>
      <c r="M1214" s="218">
        <f>L1214*130</f>
        <v>130</v>
      </c>
      <c r="N1214" s="27"/>
      <c r="O1214" s="24" t="s">
        <v>32</v>
      </c>
    </row>
    <row r="1215" s="1" customFormat="1" ht="18.75" spans="1:15">
      <c r="A1215" s="216">
        <v>1211</v>
      </c>
      <c r="B1215" s="216" t="s">
        <v>23</v>
      </c>
      <c r="C1215" s="216" t="s">
        <v>24</v>
      </c>
      <c r="D1215" s="216" t="s">
        <v>25</v>
      </c>
      <c r="E1215" s="220" t="s">
        <v>9989</v>
      </c>
      <c r="F1215" s="91" t="s">
        <v>10912</v>
      </c>
      <c r="G1215" s="91" t="s">
        <v>10919</v>
      </c>
      <c r="H1215" s="91" t="s">
        <v>194</v>
      </c>
      <c r="I1215" s="183">
        <v>4</v>
      </c>
      <c r="J1215" s="91" t="s">
        <v>10912</v>
      </c>
      <c r="K1215" s="26" t="s">
        <v>31</v>
      </c>
      <c r="L1215" s="183">
        <v>4</v>
      </c>
      <c r="M1215" s="218">
        <f>L1215*130</f>
        <v>520</v>
      </c>
      <c r="N1215" s="27" t="s">
        <v>9991</v>
      </c>
      <c r="O1215" s="24" t="s">
        <v>32</v>
      </c>
    </row>
    <row r="1216" s="1" customFormat="1" ht="18.75" spans="1:15">
      <c r="A1216" s="216">
        <v>1212</v>
      </c>
      <c r="B1216" s="216" t="s">
        <v>23</v>
      </c>
      <c r="C1216" s="216" t="s">
        <v>24</v>
      </c>
      <c r="D1216" s="216" t="s">
        <v>25</v>
      </c>
      <c r="E1216" s="216" t="s">
        <v>9845</v>
      </c>
      <c r="F1216" s="91" t="s">
        <v>10920</v>
      </c>
      <c r="G1216" s="91" t="s">
        <v>10921</v>
      </c>
      <c r="H1216" s="91" t="s">
        <v>194</v>
      </c>
      <c r="I1216" s="183">
        <v>2</v>
      </c>
      <c r="J1216" s="91" t="s">
        <v>10920</v>
      </c>
      <c r="K1216" s="26" t="s">
        <v>31</v>
      </c>
      <c r="L1216" s="183">
        <v>2</v>
      </c>
      <c r="M1216" s="218">
        <f>L1216*130</f>
        <v>260</v>
      </c>
      <c r="N1216" s="27"/>
      <c r="O1216" s="24" t="s">
        <v>32</v>
      </c>
    </row>
    <row r="1217" s="1" customFormat="1" ht="18.75" spans="1:15">
      <c r="A1217" s="216">
        <v>1213</v>
      </c>
      <c r="B1217" s="216" t="s">
        <v>23</v>
      </c>
      <c r="C1217" s="216" t="s">
        <v>24</v>
      </c>
      <c r="D1217" s="216" t="s">
        <v>25</v>
      </c>
      <c r="E1217" s="216" t="s">
        <v>9845</v>
      </c>
      <c r="F1217" s="91" t="s">
        <v>10920</v>
      </c>
      <c r="G1217" s="91" t="s">
        <v>10922</v>
      </c>
      <c r="H1217" s="91" t="s">
        <v>194</v>
      </c>
      <c r="I1217" s="183">
        <v>7</v>
      </c>
      <c r="J1217" s="91" t="s">
        <v>10920</v>
      </c>
      <c r="K1217" s="26" t="s">
        <v>31</v>
      </c>
      <c r="L1217" s="183">
        <v>7</v>
      </c>
      <c r="M1217" s="218">
        <f>L1217*130</f>
        <v>910</v>
      </c>
      <c r="N1217" s="27"/>
      <c r="O1217" s="24" t="s">
        <v>32</v>
      </c>
    </row>
    <row r="1218" s="1" customFormat="1" ht="18.75" spans="1:15">
      <c r="A1218" s="216">
        <v>1214</v>
      </c>
      <c r="B1218" s="216" t="s">
        <v>23</v>
      </c>
      <c r="C1218" s="216" t="s">
        <v>24</v>
      </c>
      <c r="D1218" s="216" t="s">
        <v>25</v>
      </c>
      <c r="E1218" s="216" t="s">
        <v>9845</v>
      </c>
      <c r="F1218" s="91" t="s">
        <v>10920</v>
      </c>
      <c r="G1218" s="91" t="s">
        <v>10923</v>
      </c>
      <c r="H1218" s="91" t="s">
        <v>194</v>
      </c>
      <c r="I1218" s="183">
        <v>3</v>
      </c>
      <c r="J1218" s="91" t="s">
        <v>10920</v>
      </c>
      <c r="K1218" s="26" t="s">
        <v>31</v>
      </c>
      <c r="L1218" s="183">
        <v>3</v>
      </c>
      <c r="M1218" s="218">
        <f>L1218*130</f>
        <v>390</v>
      </c>
      <c r="N1218" s="27"/>
      <c r="O1218" s="24" t="s">
        <v>32</v>
      </c>
    </row>
    <row r="1219" s="1" customFormat="1" ht="18.75" spans="1:15">
      <c r="A1219" s="216">
        <v>1215</v>
      </c>
      <c r="B1219" s="216" t="s">
        <v>23</v>
      </c>
      <c r="C1219" s="216" t="s">
        <v>24</v>
      </c>
      <c r="D1219" s="216" t="s">
        <v>25</v>
      </c>
      <c r="E1219" s="216" t="s">
        <v>9845</v>
      </c>
      <c r="F1219" s="91" t="s">
        <v>10920</v>
      </c>
      <c r="G1219" s="37" t="s">
        <v>10924</v>
      </c>
      <c r="H1219" s="91" t="s">
        <v>194</v>
      </c>
      <c r="I1219" s="183">
        <v>3</v>
      </c>
      <c r="J1219" s="91" t="s">
        <v>10920</v>
      </c>
      <c r="K1219" s="26" t="s">
        <v>31</v>
      </c>
      <c r="L1219" s="183">
        <v>3</v>
      </c>
      <c r="M1219" s="217">
        <f>L1219*468</f>
        <v>1404</v>
      </c>
      <c r="N1219" s="27"/>
      <c r="O1219" s="24" t="s">
        <v>32</v>
      </c>
    </row>
    <row r="1220" s="1" customFormat="1" ht="18.75" spans="1:15">
      <c r="A1220" s="216">
        <v>1216</v>
      </c>
      <c r="B1220" s="216" t="s">
        <v>23</v>
      </c>
      <c r="C1220" s="216" t="s">
        <v>24</v>
      </c>
      <c r="D1220" s="216" t="s">
        <v>25</v>
      </c>
      <c r="E1220" s="216" t="s">
        <v>9845</v>
      </c>
      <c r="F1220" s="91" t="s">
        <v>10920</v>
      </c>
      <c r="G1220" s="37" t="s">
        <v>10925</v>
      </c>
      <c r="H1220" s="91" t="s">
        <v>220</v>
      </c>
      <c r="I1220" s="183">
        <v>5</v>
      </c>
      <c r="J1220" s="91" t="s">
        <v>10920</v>
      </c>
      <c r="K1220" s="26" t="s">
        <v>31</v>
      </c>
      <c r="L1220" s="183">
        <v>5</v>
      </c>
      <c r="M1220" s="217">
        <f>L1220*468</f>
        <v>2340</v>
      </c>
      <c r="N1220" s="104"/>
      <c r="O1220" s="24" t="s">
        <v>32</v>
      </c>
    </row>
    <row r="1221" s="1" customFormat="1" ht="18.75" spans="1:15">
      <c r="A1221" s="216">
        <v>1217</v>
      </c>
      <c r="B1221" s="216" t="s">
        <v>23</v>
      </c>
      <c r="C1221" s="216" t="s">
        <v>24</v>
      </c>
      <c r="D1221" s="216" t="s">
        <v>25</v>
      </c>
      <c r="E1221" s="216" t="s">
        <v>9845</v>
      </c>
      <c r="F1221" s="91" t="s">
        <v>10920</v>
      </c>
      <c r="G1221" s="91" t="s">
        <v>10926</v>
      </c>
      <c r="H1221" s="91" t="s">
        <v>194</v>
      </c>
      <c r="I1221" s="183">
        <v>4</v>
      </c>
      <c r="J1221" s="91" t="s">
        <v>10920</v>
      </c>
      <c r="K1221" s="26" t="s">
        <v>31</v>
      </c>
      <c r="L1221" s="183">
        <v>4</v>
      </c>
      <c r="M1221" s="218">
        <f t="shared" ref="M1221:M1227" si="44">L1221*130</f>
        <v>520</v>
      </c>
      <c r="N1221" s="27"/>
      <c r="O1221" s="24" t="s">
        <v>32</v>
      </c>
    </row>
    <row r="1222" s="1" customFormat="1" ht="18.75" spans="1:15">
      <c r="A1222" s="216">
        <v>1218</v>
      </c>
      <c r="B1222" s="216" t="s">
        <v>23</v>
      </c>
      <c r="C1222" s="216" t="s">
        <v>24</v>
      </c>
      <c r="D1222" s="216" t="s">
        <v>25</v>
      </c>
      <c r="E1222" s="216" t="s">
        <v>9845</v>
      </c>
      <c r="F1222" s="91" t="s">
        <v>10920</v>
      </c>
      <c r="G1222" s="91" t="s">
        <v>10927</v>
      </c>
      <c r="H1222" s="91" t="s">
        <v>194</v>
      </c>
      <c r="I1222" s="183">
        <v>2</v>
      </c>
      <c r="J1222" s="91" t="s">
        <v>10920</v>
      </c>
      <c r="K1222" s="26" t="s">
        <v>31</v>
      </c>
      <c r="L1222" s="183">
        <v>2</v>
      </c>
      <c r="M1222" s="218">
        <f t="shared" si="44"/>
        <v>260</v>
      </c>
      <c r="N1222" s="104"/>
      <c r="O1222" s="24" t="s">
        <v>32</v>
      </c>
    </row>
    <row r="1223" s="1" customFormat="1" ht="18.75" spans="1:15">
      <c r="A1223" s="216">
        <v>1219</v>
      </c>
      <c r="B1223" s="216" t="s">
        <v>23</v>
      </c>
      <c r="C1223" s="216" t="s">
        <v>24</v>
      </c>
      <c r="D1223" s="216" t="s">
        <v>25</v>
      </c>
      <c r="E1223" s="216" t="s">
        <v>9845</v>
      </c>
      <c r="F1223" s="91" t="s">
        <v>10928</v>
      </c>
      <c r="G1223" s="91" t="s">
        <v>10929</v>
      </c>
      <c r="H1223" s="91" t="s">
        <v>194</v>
      </c>
      <c r="I1223" s="183">
        <v>5</v>
      </c>
      <c r="J1223" s="91" t="s">
        <v>10928</v>
      </c>
      <c r="K1223" s="26" t="s">
        <v>31</v>
      </c>
      <c r="L1223" s="183">
        <v>5</v>
      </c>
      <c r="M1223" s="218">
        <f t="shared" si="44"/>
        <v>650</v>
      </c>
      <c r="N1223" s="27"/>
      <c r="O1223" s="24" t="s">
        <v>32</v>
      </c>
    </row>
    <row r="1224" s="1" customFormat="1" ht="18.75" spans="1:15">
      <c r="A1224" s="216">
        <v>1220</v>
      </c>
      <c r="B1224" s="216" t="s">
        <v>23</v>
      </c>
      <c r="C1224" s="216" t="s">
        <v>24</v>
      </c>
      <c r="D1224" s="216" t="s">
        <v>25</v>
      </c>
      <c r="E1224" s="216" t="s">
        <v>9845</v>
      </c>
      <c r="F1224" s="91" t="s">
        <v>10928</v>
      </c>
      <c r="G1224" s="91" t="s">
        <v>10930</v>
      </c>
      <c r="H1224" s="91" t="s">
        <v>194</v>
      </c>
      <c r="I1224" s="183">
        <v>7</v>
      </c>
      <c r="J1224" s="91" t="s">
        <v>10928</v>
      </c>
      <c r="K1224" s="26" t="s">
        <v>31</v>
      </c>
      <c r="L1224" s="183">
        <v>7</v>
      </c>
      <c r="M1224" s="218">
        <f t="shared" si="44"/>
        <v>910</v>
      </c>
      <c r="N1224" s="27"/>
      <c r="O1224" s="24" t="s">
        <v>32</v>
      </c>
    </row>
    <row r="1225" s="1" customFormat="1" ht="18.75" spans="1:15">
      <c r="A1225" s="216">
        <v>1221</v>
      </c>
      <c r="B1225" s="216" t="s">
        <v>23</v>
      </c>
      <c r="C1225" s="216" t="s">
        <v>24</v>
      </c>
      <c r="D1225" s="216" t="s">
        <v>25</v>
      </c>
      <c r="E1225" s="216" t="s">
        <v>9845</v>
      </c>
      <c r="F1225" s="91" t="s">
        <v>10928</v>
      </c>
      <c r="G1225" s="91" t="s">
        <v>10931</v>
      </c>
      <c r="H1225" s="91" t="s">
        <v>194</v>
      </c>
      <c r="I1225" s="183">
        <v>3</v>
      </c>
      <c r="J1225" s="91" t="s">
        <v>10928</v>
      </c>
      <c r="K1225" s="26" t="s">
        <v>31</v>
      </c>
      <c r="L1225" s="183">
        <v>3</v>
      </c>
      <c r="M1225" s="218">
        <f t="shared" si="44"/>
        <v>390</v>
      </c>
      <c r="N1225" s="27"/>
      <c r="O1225" s="24" t="s">
        <v>32</v>
      </c>
    </row>
    <row r="1226" s="1" customFormat="1" ht="18.75" spans="1:15">
      <c r="A1226" s="216">
        <v>1222</v>
      </c>
      <c r="B1226" s="216" t="s">
        <v>23</v>
      </c>
      <c r="C1226" s="216" t="s">
        <v>24</v>
      </c>
      <c r="D1226" s="216" t="s">
        <v>25</v>
      </c>
      <c r="E1226" s="216" t="s">
        <v>9845</v>
      </c>
      <c r="F1226" s="91" t="s">
        <v>10928</v>
      </c>
      <c r="G1226" s="91" t="s">
        <v>10932</v>
      </c>
      <c r="H1226" s="91" t="s">
        <v>194</v>
      </c>
      <c r="I1226" s="183">
        <v>4</v>
      </c>
      <c r="J1226" s="91" t="s">
        <v>10928</v>
      </c>
      <c r="K1226" s="26" t="s">
        <v>31</v>
      </c>
      <c r="L1226" s="183">
        <v>4</v>
      </c>
      <c r="M1226" s="218">
        <f t="shared" si="44"/>
        <v>520</v>
      </c>
      <c r="N1226" s="27"/>
      <c r="O1226" s="24" t="s">
        <v>32</v>
      </c>
    </row>
    <row r="1227" s="1" customFormat="1" ht="18.75" spans="1:15">
      <c r="A1227" s="216">
        <v>1223</v>
      </c>
      <c r="B1227" s="216" t="s">
        <v>23</v>
      </c>
      <c r="C1227" s="216" t="s">
        <v>24</v>
      </c>
      <c r="D1227" s="216" t="s">
        <v>25</v>
      </c>
      <c r="E1227" s="216" t="s">
        <v>9845</v>
      </c>
      <c r="F1227" s="91" t="s">
        <v>10928</v>
      </c>
      <c r="G1227" s="91" t="s">
        <v>10933</v>
      </c>
      <c r="H1227" s="91" t="s">
        <v>194</v>
      </c>
      <c r="I1227" s="183">
        <v>4</v>
      </c>
      <c r="J1227" s="91" t="s">
        <v>10928</v>
      </c>
      <c r="K1227" s="26" t="s">
        <v>31</v>
      </c>
      <c r="L1227" s="183">
        <v>4</v>
      </c>
      <c r="M1227" s="218">
        <f t="shared" si="44"/>
        <v>520</v>
      </c>
      <c r="N1227" s="27"/>
      <c r="O1227" s="24" t="s">
        <v>32</v>
      </c>
    </row>
    <row r="1228" s="1" customFormat="1" ht="18.75" spans="1:15">
      <c r="A1228" s="216">
        <v>1224</v>
      </c>
      <c r="B1228" s="216" t="s">
        <v>23</v>
      </c>
      <c r="C1228" s="216" t="s">
        <v>24</v>
      </c>
      <c r="D1228" s="216" t="s">
        <v>25</v>
      </c>
      <c r="E1228" s="216" t="s">
        <v>9845</v>
      </c>
      <c r="F1228" s="91" t="s">
        <v>10928</v>
      </c>
      <c r="G1228" s="91" t="s">
        <v>10934</v>
      </c>
      <c r="H1228" s="91" t="s">
        <v>194</v>
      </c>
      <c r="I1228" s="183">
        <v>5</v>
      </c>
      <c r="J1228" s="91" t="s">
        <v>10928</v>
      </c>
      <c r="K1228" s="26" t="s">
        <v>31</v>
      </c>
      <c r="L1228" s="183">
        <v>5</v>
      </c>
      <c r="M1228" s="218">
        <f>L1228*312</f>
        <v>1560</v>
      </c>
      <c r="N1228" s="27"/>
      <c r="O1228" s="24" t="s">
        <v>32</v>
      </c>
    </row>
    <row r="1229" s="1" customFormat="1" ht="18.75" spans="1:15">
      <c r="A1229" s="216">
        <v>1225</v>
      </c>
      <c r="B1229" s="216" t="s">
        <v>23</v>
      </c>
      <c r="C1229" s="216" t="s">
        <v>24</v>
      </c>
      <c r="D1229" s="216" t="s">
        <v>25</v>
      </c>
      <c r="E1229" s="216" t="s">
        <v>9845</v>
      </c>
      <c r="F1229" s="91" t="s">
        <v>10928</v>
      </c>
      <c r="G1229" s="91" t="s">
        <v>10935</v>
      </c>
      <c r="H1229" s="91" t="s">
        <v>194</v>
      </c>
      <c r="I1229" s="183">
        <v>3</v>
      </c>
      <c r="J1229" s="91" t="s">
        <v>10928</v>
      </c>
      <c r="K1229" s="26" t="s">
        <v>31</v>
      </c>
      <c r="L1229" s="183">
        <v>3</v>
      </c>
      <c r="M1229" s="218">
        <f t="shared" ref="M1229:M1260" si="45">L1229*130</f>
        <v>390</v>
      </c>
      <c r="N1229" s="27"/>
      <c r="O1229" s="24" t="s">
        <v>32</v>
      </c>
    </row>
    <row r="1230" s="1" customFormat="1" ht="18.75" spans="1:15">
      <c r="A1230" s="216">
        <v>1226</v>
      </c>
      <c r="B1230" s="216" t="s">
        <v>23</v>
      </c>
      <c r="C1230" s="216" t="s">
        <v>24</v>
      </c>
      <c r="D1230" s="216" t="s">
        <v>25</v>
      </c>
      <c r="E1230" s="216" t="s">
        <v>9845</v>
      </c>
      <c r="F1230" s="91" t="s">
        <v>10928</v>
      </c>
      <c r="G1230" s="91" t="s">
        <v>10936</v>
      </c>
      <c r="H1230" s="91" t="s">
        <v>194</v>
      </c>
      <c r="I1230" s="183">
        <v>3</v>
      </c>
      <c r="J1230" s="91" t="s">
        <v>10928</v>
      </c>
      <c r="K1230" s="26" t="s">
        <v>10937</v>
      </c>
      <c r="L1230" s="183">
        <v>3</v>
      </c>
      <c r="M1230" s="218">
        <f t="shared" si="45"/>
        <v>390</v>
      </c>
      <c r="N1230" s="27"/>
      <c r="O1230" s="24" t="s">
        <v>32</v>
      </c>
    </row>
    <row r="1231" s="1" customFormat="1" ht="18.75" spans="1:15">
      <c r="A1231" s="216">
        <v>1227</v>
      </c>
      <c r="B1231" s="216" t="s">
        <v>23</v>
      </c>
      <c r="C1231" s="216" t="s">
        <v>24</v>
      </c>
      <c r="D1231" s="216" t="s">
        <v>25</v>
      </c>
      <c r="E1231" s="216" t="s">
        <v>9845</v>
      </c>
      <c r="F1231" s="91" t="s">
        <v>10928</v>
      </c>
      <c r="G1231" s="91" t="s">
        <v>10938</v>
      </c>
      <c r="H1231" s="91" t="s">
        <v>194</v>
      </c>
      <c r="I1231" s="183">
        <v>4</v>
      </c>
      <c r="J1231" s="91" t="s">
        <v>10928</v>
      </c>
      <c r="K1231" s="26" t="s">
        <v>10937</v>
      </c>
      <c r="L1231" s="183">
        <v>4</v>
      </c>
      <c r="M1231" s="218">
        <f t="shared" si="45"/>
        <v>520</v>
      </c>
      <c r="N1231" s="27"/>
      <c r="O1231" s="24" t="s">
        <v>32</v>
      </c>
    </row>
    <row r="1232" s="1" customFormat="1" ht="18.75" spans="1:15">
      <c r="A1232" s="216">
        <v>1228</v>
      </c>
      <c r="B1232" s="216" t="s">
        <v>23</v>
      </c>
      <c r="C1232" s="216" t="s">
        <v>24</v>
      </c>
      <c r="D1232" s="216" t="s">
        <v>25</v>
      </c>
      <c r="E1232" s="216" t="s">
        <v>9845</v>
      </c>
      <c r="F1232" s="91" t="s">
        <v>10928</v>
      </c>
      <c r="G1232" s="91" t="s">
        <v>10939</v>
      </c>
      <c r="H1232" s="91" t="s">
        <v>194</v>
      </c>
      <c r="I1232" s="183">
        <v>5</v>
      </c>
      <c r="J1232" s="91" t="s">
        <v>10928</v>
      </c>
      <c r="K1232" s="26" t="s">
        <v>10937</v>
      </c>
      <c r="L1232" s="183">
        <v>5</v>
      </c>
      <c r="M1232" s="218">
        <f t="shared" si="45"/>
        <v>650</v>
      </c>
      <c r="N1232" s="27"/>
      <c r="O1232" s="24" t="s">
        <v>32</v>
      </c>
    </row>
    <row r="1233" s="1" customFormat="1" ht="18.75" spans="1:15">
      <c r="A1233" s="216">
        <v>1229</v>
      </c>
      <c r="B1233" s="216" t="s">
        <v>23</v>
      </c>
      <c r="C1233" s="216" t="s">
        <v>24</v>
      </c>
      <c r="D1233" s="216" t="s">
        <v>25</v>
      </c>
      <c r="E1233" s="216" t="s">
        <v>9845</v>
      </c>
      <c r="F1233" s="91" t="s">
        <v>10928</v>
      </c>
      <c r="G1233" s="91" t="s">
        <v>10940</v>
      </c>
      <c r="H1233" s="91" t="s">
        <v>194</v>
      </c>
      <c r="I1233" s="183">
        <v>4</v>
      </c>
      <c r="J1233" s="91" t="s">
        <v>10928</v>
      </c>
      <c r="K1233" s="26" t="s">
        <v>10937</v>
      </c>
      <c r="L1233" s="183">
        <v>4</v>
      </c>
      <c r="M1233" s="218">
        <f t="shared" si="45"/>
        <v>520</v>
      </c>
      <c r="N1233" s="27"/>
      <c r="O1233" s="24" t="s">
        <v>32</v>
      </c>
    </row>
    <row r="1234" s="1" customFormat="1" ht="18.75" spans="1:15">
      <c r="A1234" s="216">
        <v>1230</v>
      </c>
      <c r="B1234" s="216" t="s">
        <v>23</v>
      </c>
      <c r="C1234" s="216" t="s">
        <v>24</v>
      </c>
      <c r="D1234" s="216" t="s">
        <v>25</v>
      </c>
      <c r="E1234" s="216" t="s">
        <v>9845</v>
      </c>
      <c r="F1234" s="91" t="s">
        <v>10928</v>
      </c>
      <c r="G1234" s="91" t="s">
        <v>10941</v>
      </c>
      <c r="H1234" s="91" t="s">
        <v>194</v>
      </c>
      <c r="I1234" s="183">
        <v>4</v>
      </c>
      <c r="J1234" s="91" t="s">
        <v>10928</v>
      </c>
      <c r="K1234" s="26" t="s">
        <v>10937</v>
      </c>
      <c r="L1234" s="183">
        <v>4</v>
      </c>
      <c r="M1234" s="218">
        <f t="shared" si="45"/>
        <v>520</v>
      </c>
      <c r="N1234" s="27"/>
      <c r="O1234" s="24" t="s">
        <v>32</v>
      </c>
    </row>
    <row r="1235" s="1" customFormat="1" ht="18.75" spans="1:15">
      <c r="A1235" s="216">
        <v>1231</v>
      </c>
      <c r="B1235" s="216" t="s">
        <v>23</v>
      </c>
      <c r="C1235" s="216" t="s">
        <v>24</v>
      </c>
      <c r="D1235" s="216" t="s">
        <v>25</v>
      </c>
      <c r="E1235" s="216" t="s">
        <v>9845</v>
      </c>
      <c r="F1235" s="91" t="s">
        <v>10928</v>
      </c>
      <c r="G1235" s="91" t="s">
        <v>10942</v>
      </c>
      <c r="H1235" s="91" t="s">
        <v>194</v>
      </c>
      <c r="I1235" s="183">
        <v>2</v>
      </c>
      <c r="J1235" s="91" t="s">
        <v>10928</v>
      </c>
      <c r="K1235" s="26" t="s">
        <v>10937</v>
      </c>
      <c r="L1235" s="183">
        <v>2</v>
      </c>
      <c r="M1235" s="218">
        <f t="shared" si="45"/>
        <v>260</v>
      </c>
      <c r="N1235" s="27"/>
      <c r="O1235" s="24" t="s">
        <v>32</v>
      </c>
    </row>
    <row r="1236" s="1" customFormat="1" ht="18.75" spans="1:15">
      <c r="A1236" s="216">
        <v>1232</v>
      </c>
      <c r="B1236" s="216" t="s">
        <v>23</v>
      </c>
      <c r="C1236" s="216" t="s">
        <v>24</v>
      </c>
      <c r="D1236" s="216" t="s">
        <v>25</v>
      </c>
      <c r="E1236" s="216" t="s">
        <v>9845</v>
      </c>
      <c r="F1236" s="91" t="s">
        <v>10928</v>
      </c>
      <c r="G1236" s="91" t="s">
        <v>10943</v>
      </c>
      <c r="H1236" s="91" t="s">
        <v>194</v>
      </c>
      <c r="I1236" s="183">
        <v>2</v>
      </c>
      <c r="J1236" s="91" t="s">
        <v>10928</v>
      </c>
      <c r="K1236" s="26" t="s">
        <v>10937</v>
      </c>
      <c r="L1236" s="183">
        <v>2</v>
      </c>
      <c r="M1236" s="218">
        <f t="shared" si="45"/>
        <v>260</v>
      </c>
      <c r="N1236" s="27"/>
      <c r="O1236" s="24" t="s">
        <v>32</v>
      </c>
    </row>
    <row r="1237" s="1" customFormat="1" ht="18.75" spans="1:15">
      <c r="A1237" s="216">
        <v>1233</v>
      </c>
      <c r="B1237" s="216" t="s">
        <v>23</v>
      </c>
      <c r="C1237" s="216" t="s">
        <v>24</v>
      </c>
      <c r="D1237" s="216" t="s">
        <v>25</v>
      </c>
      <c r="E1237" s="216" t="s">
        <v>9845</v>
      </c>
      <c r="F1237" s="91" t="s">
        <v>10928</v>
      </c>
      <c r="G1237" s="91" t="s">
        <v>10944</v>
      </c>
      <c r="H1237" s="91" t="s">
        <v>194</v>
      </c>
      <c r="I1237" s="183">
        <v>2</v>
      </c>
      <c r="J1237" s="91" t="s">
        <v>10928</v>
      </c>
      <c r="K1237" s="26" t="s">
        <v>10937</v>
      </c>
      <c r="L1237" s="183">
        <v>2</v>
      </c>
      <c r="M1237" s="218">
        <f t="shared" si="45"/>
        <v>260</v>
      </c>
      <c r="N1237" s="27"/>
      <c r="O1237" s="24" t="s">
        <v>32</v>
      </c>
    </row>
    <row r="1238" s="1" customFormat="1" ht="18.75" spans="1:15">
      <c r="A1238" s="216">
        <v>1234</v>
      </c>
      <c r="B1238" s="216" t="s">
        <v>23</v>
      </c>
      <c r="C1238" s="216" t="s">
        <v>24</v>
      </c>
      <c r="D1238" s="216" t="s">
        <v>25</v>
      </c>
      <c r="E1238" s="216" t="s">
        <v>9845</v>
      </c>
      <c r="F1238" s="91" t="s">
        <v>10928</v>
      </c>
      <c r="G1238" s="91" t="s">
        <v>10945</v>
      </c>
      <c r="H1238" s="91" t="s">
        <v>194</v>
      </c>
      <c r="I1238" s="183">
        <v>3</v>
      </c>
      <c r="J1238" s="91" t="s">
        <v>10928</v>
      </c>
      <c r="K1238" s="26" t="s">
        <v>10937</v>
      </c>
      <c r="L1238" s="183">
        <v>3</v>
      </c>
      <c r="M1238" s="218">
        <f t="shared" si="45"/>
        <v>390</v>
      </c>
      <c r="N1238" s="27"/>
      <c r="O1238" s="24" t="s">
        <v>32</v>
      </c>
    </row>
    <row r="1239" s="1" customFormat="1" ht="18.75" spans="1:15">
      <c r="A1239" s="216">
        <v>1235</v>
      </c>
      <c r="B1239" s="216" t="s">
        <v>23</v>
      </c>
      <c r="C1239" s="216" t="s">
        <v>24</v>
      </c>
      <c r="D1239" s="216" t="s">
        <v>25</v>
      </c>
      <c r="E1239" s="216" t="s">
        <v>9845</v>
      </c>
      <c r="F1239" s="91" t="s">
        <v>10928</v>
      </c>
      <c r="G1239" s="91" t="s">
        <v>10946</v>
      </c>
      <c r="H1239" s="91" t="s">
        <v>194</v>
      </c>
      <c r="I1239" s="183">
        <v>2</v>
      </c>
      <c r="J1239" s="91" t="s">
        <v>10928</v>
      </c>
      <c r="K1239" s="26" t="s">
        <v>10937</v>
      </c>
      <c r="L1239" s="183">
        <v>2</v>
      </c>
      <c r="M1239" s="218">
        <f t="shared" si="45"/>
        <v>260</v>
      </c>
      <c r="N1239" s="27"/>
      <c r="O1239" s="24" t="s">
        <v>32</v>
      </c>
    </row>
    <row r="1240" s="1" customFormat="1" ht="18.75" spans="1:15">
      <c r="A1240" s="216">
        <v>1236</v>
      </c>
      <c r="B1240" s="216" t="s">
        <v>23</v>
      </c>
      <c r="C1240" s="216" t="s">
        <v>24</v>
      </c>
      <c r="D1240" s="216" t="s">
        <v>25</v>
      </c>
      <c r="E1240" s="216" t="s">
        <v>9845</v>
      </c>
      <c r="F1240" s="91" t="s">
        <v>10928</v>
      </c>
      <c r="G1240" s="91" t="s">
        <v>362</v>
      </c>
      <c r="H1240" s="91" t="s">
        <v>194</v>
      </c>
      <c r="I1240" s="183">
        <v>2</v>
      </c>
      <c r="J1240" s="91" t="s">
        <v>10928</v>
      </c>
      <c r="K1240" s="26" t="s">
        <v>10937</v>
      </c>
      <c r="L1240" s="183">
        <v>2</v>
      </c>
      <c r="M1240" s="218">
        <f t="shared" si="45"/>
        <v>260</v>
      </c>
      <c r="N1240" s="27"/>
      <c r="O1240" s="24" t="s">
        <v>32</v>
      </c>
    </row>
    <row r="1241" s="1" customFormat="1" ht="18.75" spans="1:15">
      <c r="A1241" s="216">
        <v>1237</v>
      </c>
      <c r="B1241" s="216" t="s">
        <v>23</v>
      </c>
      <c r="C1241" s="216" t="s">
        <v>24</v>
      </c>
      <c r="D1241" s="216" t="s">
        <v>25</v>
      </c>
      <c r="E1241" s="216" t="s">
        <v>9845</v>
      </c>
      <c r="F1241" s="91" t="s">
        <v>10928</v>
      </c>
      <c r="G1241" s="91" t="s">
        <v>10947</v>
      </c>
      <c r="H1241" s="91" t="s">
        <v>194</v>
      </c>
      <c r="I1241" s="183">
        <v>2</v>
      </c>
      <c r="J1241" s="91" t="s">
        <v>10928</v>
      </c>
      <c r="K1241" s="26" t="s">
        <v>10937</v>
      </c>
      <c r="L1241" s="183">
        <v>2</v>
      </c>
      <c r="M1241" s="218">
        <f t="shared" si="45"/>
        <v>260</v>
      </c>
      <c r="N1241" s="27"/>
      <c r="O1241" s="24" t="s">
        <v>32</v>
      </c>
    </row>
    <row r="1242" s="1" customFormat="1" ht="18.75" spans="1:15">
      <c r="A1242" s="216">
        <v>1238</v>
      </c>
      <c r="B1242" s="216" t="s">
        <v>23</v>
      </c>
      <c r="C1242" s="216" t="s">
        <v>24</v>
      </c>
      <c r="D1242" s="216" t="s">
        <v>25</v>
      </c>
      <c r="E1242" s="216" t="s">
        <v>9845</v>
      </c>
      <c r="F1242" s="91" t="s">
        <v>10928</v>
      </c>
      <c r="G1242" s="91" t="s">
        <v>10948</v>
      </c>
      <c r="H1242" s="91" t="s">
        <v>194</v>
      </c>
      <c r="I1242" s="183">
        <v>2</v>
      </c>
      <c r="J1242" s="91" t="s">
        <v>10928</v>
      </c>
      <c r="K1242" s="26" t="s">
        <v>10937</v>
      </c>
      <c r="L1242" s="183">
        <v>2</v>
      </c>
      <c r="M1242" s="218">
        <f t="shared" si="45"/>
        <v>260</v>
      </c>
      <c r="N1242" s="27"/>
      <c r="O1242" s="24" t="s">
        <v>32</v>
      </c>
    </row>
    <row r="1243" s="1" customFormat="1" ht="18.75" spans="1:15">
      <c r="A1243" s="216">
        <v>1239</v>
      </c>
      <c r="B1243" s="216" t="s">
        <v>23</v>
      </c>
      <c r="C1243" s="216" t="s">
        <v>24</v>
      </c>
      <c r="D1243" s="216" t="s">
        <v>25</v>
      </c>
      <c r="E1243" s="216" t="s">
        <v>9845</v>
      </c>
      <c r="F1243" s="91" t="s">
        <v>10928</v>
      </c>
      <c r="G1243" s="91" t="s">
        <v>10949</v>
      </c>
      <c r="H1243" s="91" t="s">
        <v>194</v>
      </c>
      <c r="I1243" s="183">
        <v>4</v>
      </c>
      <c r="J1243" s="91" t="s">
        <v>10928</v>
      </c>
      <c r="K1243" s="26" t="s">
        <v>10937</v>
      </c>
      <c r="L1243" s="183">
        <v>4</v>
      </c>
      <c r="M1243" s="218">
        <f t="shared" si="45"/>
        <v>520</v>
      </c>
      <c r="N1243" s="27"/>
      <c r="O1243" s="24" t="s">
        <v>32</v>
      </c>
    </row>
    <row r="1244" s="1" customFormat="1" ht="18.75" spans="1:15">
      <c r="A1244" s="216">
        <v>1240</v>
      </c>
      <c r="B1244" s="216" t="s">
        <v>23</v>
      </c>
      <c r="C1244" s="216" t="s">
        <v>24</v>
      </c>
      <c r="D1244" s="216" t="s">
        <v>25</v>
      </c>
      <c r="E1244" s="216" t="s">
        <v>9845</v>
      </c>
      <c r="F1244" s="91" t="s">
        <v>10928</v>
      </c>
      <c r="G1244" s="91" t="s">
        <v>10950</v>
      </c>
      <c r="H1244" s="91" t="s">
        <v>194</v>
      </c>
      <c r="I1244" s="183">
        <v>3</v>
      </c>
      <c r="J1244" s="91" t="s">
        <v>10928</v>
      </c>
      <c r="K1244" s="26" t="s">
        <v>10937</v>
      </c>
      <c r="L1244" s="183">
        <v>3</v>
      </c>
      <c r="M1244" s="218">
        <f t="shared" si="45"/>
        <v>390</v>
      </c>
      <c r="N1244" s="27"/>
      <c r="O1244" s="24" t="s">
        <v>32</v>
      </c>
    </row>
    <row r="1245" s="1" customFormat="1" ht="18.75" spans="1:15">
      <c r="A1245" s="216">
        <v>1241</v>
      </c>
      <c r="B1245" s="216" t="s">
        <v>23</v>
      </c>
      <c r="C1245" s="216" t="s">
        <v>24</v>
      </c>
      <c r="D1245" s="216" t="s">
        <v>25</v>
      </c>
      <c r="E1245" s="216" t="s">
        <v>9845</v>
      </c>
      <c r="F1245" s="91" t="s">
        <v>10928</v>
      </c>
      <c r="G1245" s="91" t="s">
        <v>10951</v>
      </c>
      <c r="H1245" s="91" t="s">
        <v>194</v>
      </c>
      <c r="I1245" s="183">
        <v>1</v>
      </c>
      <c r="J1245" s="91" t="s">
        <v>10928</v>
      </c>
      <c r="K1245" s="26" t="s">
        <v>10937</v>
      </c>
      <c r="L1245" s="183">
        <v>1</v>
      </c>
      <c r="M1245" s="218">
        <f t="shared" si="45"/>
        <v>130</v>
      </c>
      <c r="N1245" s="27"/>
      <c r="O1245" s="24" t="s">
        <v>32</v>
      </c>
    </row>
    <row r="1246" s="1" customFormat="1" ht="18.75" spans="1:15">
      <c r="A1246" s="216">
        <v>1242</v>
      </c>
      <c r="B1246" s="216" t="s">
        <v>23</v>
      </c>
      <c r="C1246" s="216" t="s">
        <v>24</v>
      </c>
      <c r="D1246" s="216" t="s">
        <v>25</v>
      </c>
      <c r="E1246" s="216" t="s">
        <v>9845</v>
      </c>
      <c r="F1246" s="91" t="s">
        <v>10928</v>
      </c>
      <c r="G1246" s="91" t="s">
        <v>10952</v>
      </c>
      <c r="H1246" s="91" t="s">
        <v>194</v>
      </c>
      <c r="I1246" s="183">
        <v>5</v>
      </c>
      <c r="J1246" s="91" t="s">
        <v>10928</v>
      </c>
      <c r="K1246" s="26" t="s">
        <v>10937</v>
      </c>
      <c r="L1246" s="183">
        <v>5</v>
      </c>
      <c r="M1246" s="218">
        <f t="shared" si="45"/>
        <v>650</v>
      </c>
      <c r="N1246" s="27"/>
      <c r="O1246" s="24" t="s">
        <v>32</v>
      </c>
    </row>
    <row r="1247" s="1" customFormat="1" ht="18.75" spans="1:15">
      <c r="A1247" s="216">
        <v>1243</v>
      </c>
      <c r="B1247" s="216" t="s">
        <v>23</v>
      </c>
      <c r="C1247" s="216" t="s">
        <v>24</v>
      </c>
      <c r="D1247" s="216" t="s">
        <v>25</v>
      </c>
      <c r="E1247" s="216" t="s">
        <v>9845</v>
      </c>
      <c r="F1247" s="91" t="s">
        <v>10928</v>
      </c>
      <c r="G1247" s="91" t="s">
        <v>10953</v>
      </c>
      <c r="H1247" s="91" t="s">
        <v>194</v>
      </c>
      <c r="I1247" s="183">
        <v>4</v>
      </c>
      <c r="J1247" s="91" t="s">
        <v>10928</v>
      </c>
      <c r="K1247" s="26" t="s">
        <v>10937</v>
      </c>
      <c r="L1247" s="183">
        <v>4</v>
      </c>
      <c r="M1247" s="218">
        <f t="shared" si="45"/>
        <v>520</v>
      </c>
      <c r="N1247" s="27"/>
      <c r="O1247" s="24" t="s">
        <v>32</v>
      </c>
    </row>
    <row r="1248" s="1" customFormat="1" ht="18.75" spans="1:15">
      <c r="A1248" s="216">
        <v>1244</v>
      </c>
      <c r="B1248" s="216" t="s">
        <v>23</v>
      </c>
      <c r="C1248" s="216" t="s">
        <v>24</v>
      </c>
      <c r="D1248" s="216" t="s">
        <v>25</v>
      </c>
      <c r="E1248" s="216" t="s">
        <v>9845</v>
      </c>
      <c r="F1248" s="91" t="s">
        <v>10928</v>
      </c>
      <c r="G1248" s="91" t="s">
        <v>10954</v>
      </c>
      <c r="H1248" s="91" t="s">
        <v>194</v>
      </c>
      <c r="I1248" s="183">
        <v>3</v>
      </c>
      <c r="J1248" s="91" t="s">
        <v>10928</v>
      </c>
      <c r="K1248" s="26" t="s">
        <v>10937</v>
      </c>
      <c r="L1248" s="183">
        <v>3</v>
      </c>
      <c r="M1248" s="218">
        <f t="shared" si="45"/>
        <v>390</v>
      </c>
      <c r="N1248" s="27"/>
      <c r="O1248" s="24" t="s">
        <v>32</v>
      </c>
    </row>
    <row r="1249" s="1" customFormat="1" ht="18.75" spans="1:15">
      <c r="A1249" s="216">
        <v>1245</v>
      </c>
      <c r="B1249" s="216" t="s">
        <v>23</v>
      </c>
      <c r="C1249" s="216" t="s">
        <v>24</v>
      </c>
      <c r="D1249" s="216" t="s">
        <v>25</v>
      </c>
      <c r="E1249" s="216" t="s">
        <v>9845</v>
      </c>
      <c r="F1249" s="91" t="s">
        <v>10928</v>
      </c>
      <c r="G1249" s="91" t="s">
        <v>10955</v>
      </c>
      <c r="H1249" s="91" t="s">
        <v>194</v>
      </c>
      <c r="I1249" s="183">
        <v>2</v>
      </c>
      <c r="J1249" s="91" t="s">
        <v>10928</v>
      </c>
      <c r="K1249" s="26" t="s">
        <v>10937</v>
      </c>
      <c r="L1249" s="183">
        <v>2</v>
      </c>
      <c r="M1249" s="218">
        <f t="shared" si="45"/>
        <v>260</v>
      </c>
      <c r="N1249" s="27"/>
      <c r="O1249" s="24" t="s">
        <v>32</v>
      </c>
    </row>
    <row r="1250" s="1" customFormat="1" ht="18.75" spans="1:15">
      <c r="A1250" s="216">
        <v>1246</v>
      </c>
      <c r="B1250" s="216" t="s">
        <v>23</v>
      </c>
      <c r="C1250" s="216" t="s">
        <v>24</v>
      </c>
      <c r="D1250" s="216" t="s">
        <v>25</v>
      </c>
      <c r="E1250" s="216" t="s">
        <v>9845</v>
      </c>
      <c r="F1250" s="91" t="s">
        <v>10928</v>
      </c>
      <c r="G1250" s="91" t="s">
        <v>10956</v>
      </c>
      <c r="H1250" s="91" t="s">
        <v>194</v>
      </c>
      <c r="I1250" s="183">
        <v>5</v>
      </c>
      <c r="J1250" s="91" t="s">
        <v>10928</v>
      </c>
      <c r="K1250" s="26" t="s">
        <v>10937</v>
      </c>
      <c r="L1250" s="183">
        <v>5</v>
      </c>
      <c r="M1250" s="218">
        <f t="shared" si="45"/>
        <v>650</v>
      </c>
      <c r="N1250" s="27"/>
      <c r="O1250" s="24" t="s">
        <v>32</v>
      </c>
    </row>
    <row r="1251" s="1" customFormat="1" ht="18.75" spans="1:15">
      <c r="A1251" s="216">
        <v>1247</v>
      </c>
      <c r="B1251" s="216" t="s">
        <v>23</v>
      </c>
      <c r="C1251" s="216" t="s">
        <v>24</v>
      </c>
      <c r="D1251" s="216" t="s">
        <v>25</v>
      </c>
      <c r="E1251" s="216" t="s">
        <v>9845</v>
      </c>
      <c r="F1251" s="91" t="s">
        <v>10928</v>
      </c>
      <c r="G1251" s="91" t="s">
        <v>10957</v>
      </c>
      <c r="H1251" s="91" t="s">
        <v>194</v>
      </c>
      <c r="I1251" s="183">
        <v>2</v>
      </c>
      <c r="J1251" s="91" t="s">
        <v>10928</v>
      </c>
      <c r="K1251" s="26" t="s">
        <v>10937</v>
      </c>
      <c r="L1251" s="183">
        <v>2</v>
      </c>
      <c r="M1251" s="218">
        <f t="shared" si="45"/>
        <v>260</v>
      </c>
      <c r="N1251" s="27"/>
      <c r="O1251" s="24" t="s">
        <v>32</v>
      </c>
    </row>
    <row r="1252" s="1" customFormat="1" ht="18.75" spans="1:15">
      <c r="A1252" s="216">
        <v>1248</v>
      </c>
      <c r="B1252" s="216" t="s">
        <v>23</v>
      </c>
      <c r="C1252" s="216" t="s">
        <v>24</v>
      </c>
      <c r="D1252" s="216" t="s">
        <v>25</v>
      </c>
      <c r="E1252" s="216" t="s">
        <v>9845</v>
      </c>
      <c r="F1252" s="91" t="s">
        <v>10928</v>
      </c>
      <c r="G1252" s="91" t="s">
        <v>10958</v>
      </c>
      <c r="H1252" s="91" t="s">
        <v>194</v>
      </c>
      <c r="I1252" s="183">
        <v>6</v>
      </c>
      <c r="J1252" s="91" t="s">
        <v>10928</v>
      </c>
      <c r="K1252" s="26" t="s">
        <v>10937</v>
      </c>
      <c r="L1252" s="183">
        <v>6</v>
      </c>
      <c r="M1252" s="218">
        <f t="shared" si="45"/>
        <v>780</v>
      </c>
      <c r="N1252" s="27"/>
      <c r="O1252" s="24" t="s">
        <v>32</v>
      </c>
    </row>
    <row r="1253" s="1" customFormat="1" ht="18.75" spans="1:15">
      <c r="A1253" s="216">
        <v>1249</v>
      </c>
      <c r="B1253" s="216" t="s">
        <v>23</v>
      </c>
      <c r="C1253" s="216" t="s">
        <v>24</v>
      </c>
      <c r="D1253" s="216" t="s">
        <v>25</v>
      </c>
      <c r="E1253" s="216" t="s">
        <v>9845</v>
      </c>
      <c r="F1253" s="91" t="s">
        <v>10928</v>
      </c>
      <c r="G1253" s="91" t="s">
        <v>10959</v>
      </c>
      <c r="H1253" s="91" t="s">
        <v>194</v>
      </c>
      <c r="I1253" s="183">
        <v>4</v>
      </c>
      <c r="J1253" s="91" t="s">
        <v>10928</v>
      </c>
      <c r="K1253" s="26" t="s">
        <v>10937</v>
      </c>
      <c r="L1253" s="183">
        <v>4</v>
      </c>
      <c r="M1253" s="218">
        <f t="shared" si="45"/>
        <v>520</v>
      </c>
      <c r="N1253" s="27"/>
      <c r="O1253" s="24" t="s">
        <v>32</v>
      </c>
    </row>
    <row r="1254" s="1" customFormat="1" ht="18.75" spans="1:15">
      <c r="A1254" s="216">
        <v>1250</v>
      </c>
      <c r="B1254" s="216" t="s">
        <v>23</v>
      </c>
      <c r="C1254" s="216" t="s">
        <v>24</v>
      </c>
      <c r="D1254" s="216" t="s">
        <v>25</v>
      </c>
      <c r="E1254" s="216" t="s">
        <v>9845</v>
      </c>
      <c r="F1254" s="91" t="s">
        <v>10928</v>
      </c>
      <c r="G1254" s="91" t="s">
        <v>10960</v>
      </c>
      <c r="H1254" s="91" t="s">
        <v>194</v>
      </c>
      <c r="I1254" s="183">
        <v>3</v>
      </c>
      <c r="J1254" s="91" t="s">
        <v>10928</v>
      </c>
      <c r="K1254" s="26" t="s">
        <v>10937</v>
      </c>
      <c r="L1254" s="183">
        <v>3</v>
      </c>
      <c r="M1254" s="218">
        <f t="shared" si="45"/>
        <v>390</v>
      </c>
      <c r="N1254" s="27"/>
      <c r="O1254" s="24" t="s">
        <v>32</v>
      </c>
    </row>
    <row r="1255" s="1" customFormat="1" ht="18.75" spans="1:15">
      <c r="A1255" s="216">
        <v>1251</v>
      </c>
      <c r="B1255" s="216" t="s">
        <v>23</v>
      </c>
      <c r="C1255" s="216" t="s">
        <v>24</v>
      </c>
      <c r="D1255" s="216" t="s">
        <v>25</v>
      </c>
      <c r="E1255" s="216" t="s">
        <v>9845</v>
      </c>
      <c r="F1255" s="91" t="s">
        <v>10928</v>
      </c>
      <c r="G1255" s="91" t="s">
        <v>10961</v>
      </c>
      <c r="H1255" s="91" t="s">
        <v>194</v>
      </c>
      <c r="I1255" s="183">
        <v>4</v>
      </c>
      <c r="J1255" s="91" t="s">
        <v>10928</v>
      </c>
      <c r="K1255" s="26" t="s">
        <v>10937</v>
      </c>
      <c r="L1255" s="183">
        <v>4</v>
      </c>
      <c r="M1255" s="218">
        <f t="shared" si="45"/>
        <v>520</v>
      </c>
      <c r="N1255" s="27"/>
      <c r="O1255" s="24" t="s">
        <v>32</v>
      </c>
    </row>
    <row r="1256" s="1" customFormat="1" ht="18.75" spans="1:15">
      <c r="A1256" s="216">
        <v>1252</v>
      </c>
      <c r="B1256" s="216" t="s">
        <v>23</v>
      </c>
      <c r="C1256" s="216" t="s">
        <v>24</v>
      </c>
      <c r="D1256" s="216" t="s">
        <v>25</v>
      </c>
      <c r="E1256" s="216" t="s">
        <v>9845</v>
      </c>
      <c r="F1256" s="91" t="s">
        <v>10928</v>
      </c>
      <c r="G1256" s="91" t="s">
        <v>10962</v>
      </c>
      <c r="H1256" s="91" t="s">
        <v>194</v>
      </c>
      <c r="I1256" s="183">
        <v>3</v>
      </c>
      <c r="J1256" s="91" t="s">
        <v>10928</v>
      </c>
      <c r="K1256" s="26" t="s">
        <v>10937</v>
      </c>
      <c r="L1256" s="183">
        <v>3</v>
      </c>
      <c r="M1256" s="218">
        <f t="shared" si="45"/>
        <v>390</v>
      </c>
      <c r="N1256" s="27"/>
      <c r="O1256" s="24" t="s">
        <v>32</v>
      </c>
    </row>
    <row r="1257" s="1" customFormat="1" ht="18.75" spans="1:15">
      <c r="A1257" s="216">
        <v>1253</v>
      </c>
      <c r="B1257" s="216" t="s">
        <v>23</v>
      </c>
      <c r="C1257" s="216" t="s">
        <v>24</v>
      </c>
      <c r="D1257" s="216" t="s">
        <v>25</v>
      </c>
      <c r="E1257" s="216" t="s">
        <v>9845</v>
      </c>
      <c r="F1257" s="91" t="s">
        <v>10928</v>
      </c>
      <c r="G1257" s="91" t="s">
        <v>10963</v>
      </c>
      <c r="H1257" s="91" t="s">
        <v>194</v>
      </c>
      <c r="I1257" s="183">
        <v>3</v>
      </c>
      <c r="J1257" s="91" t="s">
        <v>10928</v>
      </c>
      <c r="K1257" s="26" t="s">
        <v>10937</v>
      </c>
      <c r="L1257" s="183">
        <v>3</v>
      </c>
      <c r="M1257" s="218">
        <f t="shared" si="45"/>
        <v>390</v>
      </c>
      <c r="N1257" s="27"/>
      <c r="O1257" s="24" t="s">
        <v>32</v>
      </c>
    </row>
    <row r="1258" s="1" customFormat="1" ht="18.75" spans="1:15">
      <c r="A1258" s="216">
        <v>1254</v>
      </c>
      <c r="B1258" s="216" t="s">
        <v>23</v>
      </c>
      <c r="C1258" s="216" t="s">
        <v>24</v>
      </c>
      <c r="D1258" s="216" t="s">
        <v>25</v>
      </c>
      <c r="E1258" s="216" t="s">
        <v>9845</v>
      </c>
      <c r="F1258" s="91" t="s">
        <v>10928</v>
      </c>
      <c r="G1258" s="91" t="s">
        <v>10964</v>
      </c>
      <c r="H1258" s="91" t="s">
        <v>194</v>
      </c>
      <c r="I1258" s="183">
        <v>3</v>
      </c>
      <c r="J1258" s="91" t="s">
        <v>10928</v>
      </c>
      <c r="K1258" s="26" t="s">
        <v>10937</v>
      </c>
      <c r="L1258" s="183">
        <v>3</v>
      </c>
      <c r="M1258" s="218">
        <f t="shared" si="45"/>
        <v>390</v>
      </c>
      <c r="N1258" s="27"/>
      <c r="O1258" s="24" t="s">
        <v>32</v>
      </c>
    </row>
    <row r="1259" s="1" customFormat="1" ht="18.75" spans="1:15">
      <c r="A1259" s="216">
        <v>1255</v>
      </c>
      <c r="B1259" s="216" t="s">
        <v>23</v>
      </c>
      <c r="C1259" s="216" t="s">
        <v>24</v>
      </c>
      <c r="D1259" s="216" t="s">
        <v>25</v>
      </c>
      <c r="E1259" s="216" t="s">
        <v>9845</v>
      </c>
      <c r="F1259" s="91" t="s">
        <v>10928</v>
      </c>
      <c r="G1259" s="91" t="s">
        <v>10965</v>
      </c>
      <c r="H1259" s="91" t="s">
        <v>194</v>
      </c>
      <c r="I1259" s="183">
        <v>5</v>
      </c>
      <c r="J1259" s="91" t="s">
        <v>10928</v>
      </c>
      <c r="K1259" s="26" t="s">
        <v>10937</v>
      </c>
      <c r="L1259" s="183">
        <v>5</v>
      </c>
      <c r="M1259" s="218">
        <f t="shared" si="45"/>
        <v>650</v>
      </c>
      <c r="N1259" s="27"/>
      <c r="O1259" s="24" t="s">
        <v>32</v>
      </c>
    </row>
    <row r="1260" s="1" customFormat="1" ht="18.75" spans="1:15">
      <c r="A1260" s="216">
        <v>1256</v>
      </c>
      <c r="B1260" s="216" t="s">
        <v>23</v>
      </c>
      <c r="C1260" s="216" t="s">
        <v>24</v>
      </c>
      <c r="D1260" s="216" t="s">
        <v>25</v>
      </c>
      <c r="E1260" s="216" t="s">
        <v>9845</v>
      </c>
      <c r="F1260" s="91" t="s">
        <v>10928</v>
      </c>
      <c r="G1260" s="91" t="s">
        <v>10966</v>
      </c>
      <c r="H1260" s="91" t="s">
        <v>194</v>
      </c>
      <c r="I1260" s="183">
        <v>4</v>
      </c>
      <c r="J1260" s="91" t="s">
        <v>10928</v>
      </c>
      <c r="K1260" s="26" t="s">
        <v>10937</v>
      </c>
      <c r="L1260" s="183">
        <v>4</v>
      </c>
      <c r="M1260" s="218">
        <f t="shared" si="45"/>
        <v>520</v>
      </c>
      <c r="N1260" s="27"/>
      <c r="O1260" s="24" t="s">
        <v>32</v>
      </c>
    </row>
    <row r="1261" s="1" customFormat="1" ht="18.75" spans="1:15">
      <c r="A1261" s="216">
        <v>1257</v>
      </c>
      <c r="B1261" s="216" t="s">
        <v>23</v>
      </c>
      <c r="C1261" s="216" t="s">
        <v>24</v>
      </c>
      <c r="D1261" s="216" t="s">
        <v>25</v>
      </c>
      <c r="E1261" s="216" t="s">
        <v>9845</v>
      </c>
      <c r="F1261" s="91" t="s">
        <v>10928</v>
      </c>
      <c r="G1261" s="91" t="s">
        <v>10967</v>
      </c>
      <c r="H1261" s="91" t="s">
        <v>194</v>
      </c>
      <c r="I1261" s="183">
        <v>3</v>
      </c>
      <c r="J1261" s="91" t="s">
        <v>10928</v>
      </c>
      <c r="K1261" s="26" t="s">
        <v>10937</v>
      </c>
      <c r="L1261" s="183">
        <v>3</v>
      </c>
      <c r="M1261" s="218">
        <f t="shared" ref="M1261:M1297" si="46">L1261*130</f>
        <v>390</v>
      </c>
      <c r="N1261" s="27"/>
      <c r="O1261" s="24" t="s">
        <v>32</v>
      </c>
    </row>
    <row r="1262" s="1" customFormat="1" ht="18.75" spans="1:15">
      <c r="A1262" s="216">
        <v>1258</v>
      </c>
      <c r="B1262" s="216" t="s">
        <v>23</v>
      </c>
      <c r="C1262" s="216" t="s">
        <v>24</v>
      </c>
      <c r="D1262" s="216" t="s">
        <v>25</v>
      </c>
      <c r="E1262" s="216" t="s">
        <v>9845</v>
      </c>
      <c r="F1262" s="91" t="s">
        <v>10928</v>
      </c>
      <c r="G1262" s="91" t="s">
        <v>10968</v>
      </c>
      <c r="H1262" s="91" t="s">
        <v>194</v>
      </c>
      <c r="I1262" s="183">
        <v>5</v>
      </c>
      <c r="J1262" s="91" t="s">
        <v>10928</v>
      </c>
      <c r="K1262" s="26" t="s">
        <v>10937</v>
      </c>
      <c r="L1262" s="183">
        <v>5</v>
      </c>
      <c r="M1262" s="218">
        <f t="shared" si="46"/>
        <v>650</v>
      </c>
      <c r="N1262" s="27"/>
      <c r="O1262" s="24" t="s">
        <v>32</v>
      </c>
    </row>
    <row r="1263" s="1" customFormat="1" ht="18.75" spans="1:15">
      <c r="A1263" s="216">
        <v>1259</v>
      </c>
      <c r="B1263" s="216" t="s">
        <v>23</v>
      </c>
      <c r="C1263" s="216" t="s">
        <v>24</v>
      </c>
      <c r="D1263" s="216" t="s">
        <v>25</v>
      </c>
      <c r="E1263" s="216" t="s">
        <v>9845</v>
      </c>
      <c r="F1263" s="91" t="s">
        <v>10928</v>
      </c>
      <c r="G1263" s="91" t="s">
        <v>10969</v>
      </c>
      <c r="H1263" s="91" t="s">
        <v>194</v>
      </c>
      <c r="I1263" s="183">
        <v>4</v>
      </c>
      <c r="J1263" s="91" t="s">
        <v>10928</v>
      </c>
      <c r="K1263" s="26" t="s">
        <v>10937</v>
      </c>
      <c r="L1263" s="183">
        <v>4</v>
      </c>
      <c r="M1263" s="218">
        <f t="shared" si="46"/>
        <v>520</v>
      </c>
      <c r="N1263" s="27"/>
      <c r="O1263" s="24" t="s">
        <v>32</v>
      </c>
    </row>
    <row r="1264" s="1" customFormat="1" ht="18.75" spans="1:15">
      <c r="A1264" s="216">
        <v>1260</v>
      </c>
      <c r="B1264" s="216" t="s">
        <v>23</v>
      </c>
      <c r="C1264" s="216" t="s">
        <v>24</v>
      </c>
      <c r="D1264" s="216" t="s">
        <v>25</v>
      </c>
      <c r="E1264" s="216" t="s">
        <v>9845</v>
      </c>
      <c r="F1264" s="91" t="s">
        <v>10928</v>
      </c>
      <c r="G1264" s="91" t="s">
        <v>10970</v>
      </c>
      <c r="H1264" s="91" t="s">
        <v>194</v>
      </c>
      <c r="I1264" s="183">
        <v>3</v>
      </c>
      <c r="J1264" s="91" t="s">
        <v>10928</v>
      </c>
      <c r="K1264" s="26" t="s">
        <v>10937</v>
      </c>
      <c r="L1264" s="183">
        <v>3</v>
      </c>
      <c r="M1264" s="218">
        <f t="shared" si="46"/>
        <v>390</v>
      </c>
      <c r="N1264" s="27"/>
      <c r="O1264" s="24" t="s">
        <v>32</v>
      </c>
    </row>
    <row r="1265" s="1" customFormat="1" ht="18.75" spans="1:15">
      <c r="A1265" s="216">
        <v>1261</v>
      </c>
      <c r="B1265" s="216" t="s">
        <v>23</v>
      </c>
      <c r="C1265" s="216" t="s">
        <v>24</v>
      </c>
      <c r="D1265" s="216" t="s">
        <v>25</v>
      </c>
      <c r="E1265" s="216" t="s">
        <v>9845</v>
      </c>
      <c r="F1265" s="91" t="s">
        <v>10928</v>
      </c>
      <c r="G1265" s="91" t="s">
        <v>10971</v>
      </c>
      <c r="H1265" s="91" t="s">
        <v>194</v>
      </c>
      <c r="I1265" s="183">
        <v>7</v>
      </c>
      <c r="J1265" s="91" t="s">
        <v>10928</v>
      </c>
      <c r="K1265" s="26" t="s">
        <v>10937</v>
      </c>
      <c r="L1265" s="183">
        <v>7</v>
      </c>
      <c r="M1265" s="218">
        <f t="shared" si="46"/>
        <v>910</v>
      </c>
      <c r="N1265" s="27"/>
      <c r="O1265" s="24" t="s">
        <v>32</v>
      </c>
    </row>
    <row r="1266" s="1" customFormat="1" ht="18.75" spans="1:15">
      <c r="A1266" s="216">
        <v>1262</v>
      </c>
      <c r="B1266" s="216" t="s">
        <v>23</v>
      </c>
      <c r="C1266" s="216" t="s">
        <v>24</v>
      </c>
      <c r="D1266" s="216" t="s">
        <v>25</v>
      </c>
      <c r="E1266" s="216" t="s">
        <v>9845</v>
      </c>
      <c r="F1266" s="91" t="s">
        <v>10928</v>
      </c>
      <c r="G1266" s="91" t="s">
        <v>10972</v>
      </c>
      <c r="H1266" s="91" t="s">
        <v>194</v>
      </c>
      <c r="I1266" s="183">
        <v>4</v>
      </c>
      <c r="J1266" s="91" t="s">
        <v>10928</v>
      </c>
      <c r="K1266" s="26" t="s">
        <v>10937</v>
      </c>
      <c r="L1266" s="183">
        <v>4</v>
      </c>
      <c r="M1266" s="218">
        <f t="shared" si="46"/>
        <v>520</v>
      </c>
      <c r="N1266" s="27"/>
      <c r="O1266" s="24" t="s">
        <v>32</v>
      </c>
    </row>
    <row r="1267" s="1" customFormat="1" ht="18.75" spans="1:15">
      <c r="A1267" s="216">
        <v>1263</v>
      </c>
      <c r="B1267" s="216" t="s">
        <v>23</v>
      </c>
      <c r="C1267" s="216" t="s">
        <v>24</v>
      </c>
      <c r="D1267" s="216" t="s">
        <v>25</v>
      </c>
      <c r="E1267" s="216" t="s">
        <v>9845</v>
      </c>
      <c r="F1267" s="91" t="s">
        <v>10928</v>
      </c>
      <c r="G1267" s="91" t="s">
        <v>10973</v>
      </c>
      <c r="H1267" s="91" t="s">
        <v>194</v>
      </c>
      <c r="I1267" s="183">
        <v>3</v>
      </c>
      <c r="J1267" s="91" t="s">
        <v>10928</v>
      </c>
      <c r="K1267" s="26" t="s">
        <v>10937</v>
      </c>
      <c r="L1267" s="183">
        <v>3</v>
      </c>
      <c r="M1267" s="218">
        <f t="shared" si="46"/>
        <v>390</v>
      </c>
      <c r="N1267" s="27"/>
      <c r="O1267" s="24" t="s">
        <v>32</v>
      </c>
    </row>
    <row r="1268" s="1" customFormat="1" ht="18.75" spans="1:15">
      <c r="A1268" s="216">
        <v>1264</v>
      </c>
      <c r="B1268" s="216" t="s">
        <v>23</v>
      </c>
      <c r="C1268" s="216" t="s">
        <v>24</v>
      </c>
      <c r="D1268" s="216" t="s">
        <v>25</v>
      </c>
      <c r="E1268" s="216" t="s">
        <v>9845</v>
      </c>
      <c r="F1268" s="91" t="s">
        <v>10928</v>
      </c>
      <c r="G1268" s="91" t="s">
        <v>10974</v>
      </c>
      <c r="H1268" s="91" t="s">
        <v>194</v>
      </c>
      <c r="I1268" s="183">
        <v>5</v>
      </c>
      <c r="J1268" s="91" t="s">
        <v>10928</v>
      </c>
      <c r="K1268" s="26" t="s">
        <v>10937</v>
      </c>
      <c r="L1268" s="183">
        <v>5</v>
      </c>
      <c r="M1268" s="218">
        <f t="shared" si="46"/>
        <v>650</v>
      </c>
      <c r="N1268" s="27"/>
      <c r="O1268" s="24" t="s">
        <v>32</v>
      </c>
    </row>
    <row r="1269" s="1" customFormat="1" ht="18.75" spans="1:15">
      <c r="A1269" s="216">
        <v>1265</v>
      </c>
      <c r="B1269" s="216" t="s">
        <v>23</v>
      </c>
      <c r="C1269" s="216" t="s">
        <v>24</v>
      </c>
      <c r="D1269" s="216" t="s">
        <v>25</v>
      </c>
      <c r="E1269" s="216" t="s">
        <v>9845</v>
      </c>
      <c r="F1269" s="91" t="s">
        <v>10928</v>
      </c>
      <c r="G1269" s="91" t="s">
        <v>10975</v>
      </c>
      <c r="H1269" s="91" t="s">
        <v>194</v>
      </c>
      <c r="I1269" s="183">
        <v>4</v>
      </c>
      <c r="J1269" s="91" t="s">
        <v>10928</v>
      </c>
      <c r="K1269" s="26" t="s">
        <v>10937</v>
      </c>
      <c r="L1269" s="183">
        <v>4</v>
      </c>
      <c r="M1269" s="218">
        <f t="shared" si="46"/>
        <v>520</v>
      </c>
      <c r="N1269" s="27"/>
      <c r="O1269" s="24" t="s">
        <v>32</v>
      </c>
    </row>
    <row r="1270" s="1" customFormat="1" ht="18.75" spans="1:15">
      <c r="A1270" s="216">
        <v>1266</v>
      </c>
      <c r="B1270" s="216" t="s">
        <v>23</v>
      </c>
      <c r="C1270" s="216" t="s">
        <v>24</v>
      </c>
      <c r="D1270" s="216" t="s">
        <v>25</v>
      </c>
      <c r="E1270" s="216" t="s">
        <v>9845</v>
      </c>
      <c r="F1270" s="91" t="s">
        <v>10928</v>
      </c>
      <c r="G1270" s="91" t="s">
        <v>10976</v>
      </c>
      <c r="H1270" s="91" t="s">
        <v>194</v>
      </c>
      <c r="I1270" s="183">
        <v>3</v>
      </c>
      <c r="J1270" s="91" t="s">
        <v>10928</v>
      </c>
      <c r="K1270" s="26" t="s">
        <v>10937</v>
      </c>
      <c r="L1270" s="183">
        <v>3</v>
      </c>
      <c r="M1270" s="218">
        <f t="shared" si="46"/>
        <v>390</v>
      </c>
      <c r="N1270" s="27"/>
      <c r="O1270" s="24" t="s">
        <v>32</v>
      </c>
    </row>
    <row r="1271" s="1" customFormat="1" ht="18.75" spans="1:15">
      <c r="A1271" s="216">
        <v>1267</v>
      </c>
      <c r="B1271" s="216" t="s">
        <v>23</v>
      </c>
      <c r="C1271" s="216" t="s">
        <v>24</v>
      </c>
      <c r="D1271" s="216" t="s">
        <v>25</v>
      </c>
      <c r="E1271" s="216" t="s">
        <v>9845</v>
      </c>
      <c r="F1271" s="91" t="s">
        <v>10928</v>
      </c>
      <c r="G1271" s="91" t="s">
        <v>10977</v>
      </c>
      <c r="H1271" s="91" t="s">
        <v>194</v>
      </c>
      <c r="I1271" s="183">
        <v>3</v>
      </c>
      <c r="J1271" s="91" t="s">
        <v>10928</v>
      </c>
      <c r="K1271" s="26" t="s">
        <v>10937</v>
      </c>
      <c r="L1271" s="183">
        <v>3</v>
      </c>
      <c r="M1271" s="218">
        <f t="shared" si="46"/>
        <v>390</v>
      </c>
      <c r="N1271" s="27"/>
      <c r="O1271" s="24" t="s">
        <v>32</v>
      </c>
    </row>
    <row r="1272" s="1" customFormat="1" ht="18.75" spans="1:15">
      <c r="A1272" s="216">
        <v>1268</v>
      </c>
      <c r="B1272" s="216" t="s">
        <v>23</v>
      </c>
      <c r="C1272" s="216" t="s">
        <v>24</v>
      </c>
      <c r="D1272" s="216" t="s">
        <v>25</v>
      </c>
      <c r="E1272" s="216" t="s">
        <v>9845</v>
      </c>
      <c r="F1272" s="91" t="s">
        <v>10928</v>
      </c>
      <c r="G1272" s="91" t="s">
        <v>10978</v>
      </c>
      <c r="H1272" s="91" t="s">
        <v>194</v>
      </c>
      <c r="I1272" s="183">
        <v>3</v>
      </c>
      <c r="J1272" s="91" t="s">
        <v>10928</v>
      </c>
      <c r="K1272" s="26" t="s">
        <v>10937</v>
      </c>
      <c r="L1272" s="183">
        <v>3</v>
      </c>
      <c r="M1272" s="218">
        <f t="shared" si="46"/>
        <v>390</v>
      </c>
      <c r="N1272" s="104"/>
      <c r="O1272" s="24" t="s">
        <v>32</v>
      </c>
    </row>
    <row r="1273" s="1" customFormat="1" ht="18.75" spans="1:15">
      <c r="A1273" s="216">
        <v>1269</v>
      </c>
      <c r="B1273" s="216" t="s">
        <v>23</v>
      </c>
      <c r="C1273" s="216" t="s">
        <v>24</v>
      </c>
      <c r="D1273" s="216" t="s">
        <v>25</v>
      </c>
      <c r="E1273" s="216" t="s">
        <v>9845</v>
      </c>
      <c r="F1273" s="91" t="s">
        <v>10928</v>
      </c>
      <c r="G1273" s="91" t="s">
        <v>10979</v>
      </c>
      <c r="H1273" s="91" t="s">
        <v>194</v>
      </c>
      <c r="I1273" s="183">
        <v>3</v>
      </c>
      <c r="J1273" s="91" t="s">
        <v>10928</v>
      </c>
      <c r="K1273" s="26" t="s">
        <v>10937</v>
      </c>
      <c r="L1273" s="183">
        <v>3</v>
      </c>
      <c r="M1273" s="218">
        <f t="shared" si="46"/>
        <v>390</v>
      </c>
      <c r="N1273" s="27"/>
      <c r="O1273" s="24" t="s">
        <v>32</v>
      </c>
    </row>
    <row r="1274" s="1" customFormat="1" ht="18.75" spans="1:15">
      <c r="A1274" s="216">
        <v>1270</v>
      </c>
      <c r="B1274" s="216" t="s">
        <v>23</v>
      </c>
      <c r="C1274" s="216" t="s">
        <v>24</v>
      </c>
      <c r="D1274" s="216" t="s">
        <v>25</v>
      </c>
      <c r="E1274" s="216" t="s">
        <v>9845</v>
      </c>
      <c r="F1274" s="91" t="s">
        <v>10928</v>
      </c>
      <c r="G1274" s="91" t="s">
        <v>10980</v>
      </c>
      <c r="H1274" s="91" t="s">
        <v>194</v>
      </c>
      <c r="I1274" s="183">
        <v>3</v>
      </c>
      <c r="J1274" s="91" t="s">
        <v>10928</v>
      </c>
      <c r="K1274" s="26" t="s">
        <v>10937</v>
      </c>
      <c r="L1274" s="183">
        <v>3</v>
      </c>
      <c r="M1274" s="218">
        <f t="shared" si="46"/>
        <v>390</v>
      </c>
      <c r="N1274" s="27"/>
      <c r="O1274" s="24" t="s">
        <v>32</v>
      </c>
    </row>
    <row r="1275" s="1" customFormat="1" ht="18.75" spans="1:15">
      <c r="A1275" s="216">
        <v>1271</v>
      </c>
      <c r="B1275" s="216" t="s">
        <v>23</v>
      </c>
      <c r="C1275" s="216" t="s">
        <v>24</v>
      </c>
      <c r="D1275" s="216" t="s">
        <v>25</v>
      </c>
      <c r="E1275" s="216" t="s">
        <v>9845</v>
      </c>
      <c r="F1275" s="91" t="s">
        <v>10928</v>
      </c>
      <c r="G1275" s="91" t="s">
        <v>10981</v>
      </c>
      <c r="H1275" s="91" t="s">
        <v>194</v>
      </c>
      <c r="I1275" s="183">
        <v>3</v>
      </c>
      <c r="J1275" s="91" t="s">
        <v>10928</v>
      </c>
      <c r="K1275" s="26" t="s">
        <v>10937</v>
      </c>
      <c r="L1275" s="183">
        <v>3</v>
      </c>
      <c r="M1275" s="218">
        <f t="shared" si="46"/>
        <v>390</v>
      </c>
      <c r="N1275" s="27"/>
      <c r="O1275" s="24" t="s">
        <v>32</v>
      </c>
    </row>
    <row r="1276" s="1" customFormat="1" ht="18.75" spans="1:15">
      <c r="A1276" s="216">
        <v>1272</v>
      </c>
      <c r="B1276" s="216" t="s">
        <v>23</v>
      </c>
      <c r="C1276" s="216" t="s">
        <v>24</v>
      </c>
      <c r="D1276" s="216" t="s">
        <v>25</v>
      </c>
      <c r="E1276" s="216" t="s">
        <v>9845</v>
      </c>
      <c r="F1276" s="91" t="s">
        <v>10928</v>
      </c>
      <c r="G1276" s="91" t="s">
        <v>10982</v>
      </c>
      <c r="H1276" s="91" t="s">
        <v>194</v>
      </c>
      <c r="I1276" s="183">
        <v>4</v>
      </c>
      <c r="J1276" s="91" t="s">
        <v>10928</v>
      </c>
      <c r="K1276" s="26" t="s">
        <v>10937</v>
      </c>
      <c r="L1276" s="183">
        <v>4</v>
      </c>
      <c r="M1276" s="218">
        <f t="shared" si="46"/>
        <v>520</v>
      </c>
      <c r="N1276" s="104"/>
      <c r="O1276" s="24" t="s">
        <v>32</v>
      </c>
    </row>
    <row r="1277" s="1" customFormat="1" ht="18.75" spans="1:15">
      <c r="A1277" s="216">
        <v>1273</v>
      </c>
      <c r="B1277" s="216" t="s">
        <v>23</v>
      </c>
      <c r="C1277" s="216" t="s">
        <v>24</v>
      </c>
      <c r="D1277" s="216" t="s">
        <v>25</v>
      </c>
      <c r="E1277" s="216" t="s">
        <v>9845</v>
      </c>
      <c r="F1277" s="91" t="s">
        <v>10928</v>
      </c>
      <c r="G1277" s="91" t="s">
        <v>10983</v>
      </c>
      <c r="H1277" s="91" t="s">
        <v>194</v>
      </c>
      <c r="I1277" s="183">
        <v>6</v>
      </c>
      <c r="J1277" s="91" t="s">
        <v>10928</v>
      </c>
      <c r="K1277" s="26" t="s">
        <v>10937</v>
      </c>
      <c r="L1277" s="183">
        <v>6</v>
      </c>
      <c r="M1277" s="218">
        <f t="shared" si="46"/>
        <v>780</v>
      </c>
      <c r="N1277" s="27"/>
      <c r="O1277" s="24" t="s">
        <v>32</v>
      </c>
    </row>
    <row r="1278" s="1" customFormat="1" ht="18.75" spans="1:15">
      <c r="A1278" s="216">
        <v>1274</v>
      </c>
      <c r="B1278" s="216" t="s">
        <v>23</v>
      </c>
      <c r="C1278" s="216" t="s">
        <v>24</v>
      </c>
      <c r="D1278" s="216" t="s">
        <v>25</v>
      </c>
      <c r="E1278" s="216" t="s">
        <v>9845</v>
      </c>
      <c r="F1278" s="91" t="s">
        <v>10928</v>
      </c>
      <c r="G1278" s="91" t="s">
        <v>10984</v>
      </c>
      <c r="H1278" s="91" t="s">
        <v>194</v>
      </c>
      <c r="I1278" s="183">
        <v>1</v>
      </c>
      <c r="J1278" s="91" t="s">
        <v>10928</v>
      </c>
      <c r="K1278" s="26" t="s">
        <v>10937</v>
      </c>
      <c r="L1278" s="183">
        <v>1</v>
      </c>
      <c r="M1278" s="218">
        <f t="shared" si="46"/>
        <v>130</v>
      </c>
      <c r="N1278" s="27"/>
      <c r="O1278" s="24" t="s">
        <v>32</v>
      </c>
    </row>
    <row r="1279" s="1" customFormat="1" ht="18.75" spans="1:15">
      <c r="A1279" s="216">
        <v>1275</v>
      </c>
      <c r="B1279" s="216" t="s">
        <v>23</v>
      </c>
      <c r="C1279" s="216" t="s">
        <v>24</v>
      </c>
      <c r="D1279" s="216" t="s">
        <v>25</v>
      </c>
      <c r="E1279" s="216" t="s">
        <v>9845</v>
      </c>
      <c r="F1279" s="91" t="s">
        <v>10928</v>
      </c>
      <c r="G1279" s="91" t="s">
        <v>10985</v>
      </c>
      <c r="H1279" s="91" t="s">
        <v>194</v>
      </c>
      <c r="I1279" s="183">
        <v>5</v>
      </c>
      <c r="J1279" s="91" t="s">
        <v>10928</v>
      </c>
      <c r="K1279" s="26" t="s">
        <v>10937</v>
      </c>
      <c r="L1279" s="183">
        <v>5</v>
      </c>
      <c r="M1279" s="218">
        <f t="shared" si="46"/>
        <v>650</v>
      </c>
      <c r="N1279" s="27"/>
      <c r="O1279" s="24" t="s">
        <v>32</v>
      </c>
    </row>
    <row r="1280" s="1" customFormat="1" ht="18.75" spans="1:15">
      <c r="A1280" s="216">
        <v>1276</v>
      </c>
      <c r="B1280" s="216" t="s">
        <v>23</v>
      </c>
      <c r="C1280" s="216" t="s">
        <v>24</v>
      </c>
      <c r="D1280" s="216" t="s">
        <v>25</v>
      </c>
      <c r="E1280" s="216" t="s">
        <v>9845</v>
      </c>
      <c r="F1280" s="91" t="s">
        <v>10928</v>
      </c>
      <c r="G1280" s="91" t="s">
        <v>10986</v>
      </c>
      <c r="H1280" s="91" t="s">
        <v>194</v>
      </c>
      <c r="I1280" s="183">
        <v>6</v>
      </c>
      <c r="J1280" s="91" t="s">
        <v>10928</v>
      </c>
      <c r="K1280" s="26" t="s">
        <v>10937</v>
      </c>
      <c r="L1280" s="183">
        <v>6</v>
      </c>
      <c r="M1280" s="218">
        <f t="shared" si="46"/>
        <v>780</v>
      </c>
      <c r="N1280" s="27"/>
      <c r="O1280" s="24" t="s">
        <v>32</v>
      </c>
    </row>
    <row r="1281" s="1" customFormat="1" ht="18.75" spans="1:15">
      <c r="A1281" s="216">
        <v>1277</v>
      </c>
      <c r="B1281" s="216" t="s">
        <v>23</v>
      </c>
      <c r="C1281" s="216" t="s">
        <v>24</v>
      </c>
      <c r="D1281" s="216" t="s">
        <v>25</v>
      </c>
      <c r="E1281" s="216" t="s">
        <v>9845</v>
      </c>
      <c r="F1281" s="91" t="s">
        <v>10928</v>
      </c>
      <c r="G1281" s="91" t="s">
        <v>10987</v>
      </c>
      <c r="H1281" s="91" t="s">
        <v>194</v>
      </c>
      <c r="I1281" s="183">
        <v>5</v>
      </c>
      <c r="J1281" s="91" t="s">
        <v>10928</v>
      </c>
      <c r="K1281" s="26" t="s">
        <v>10937</v>
      </c>
      <c r="L1281" s="183">
        <v>5</v>
      </c>
      <c r="M1281" s="218">
        <f t="shared" si="46"/>
        <v>650</v>
      </c>
      <c r="N1281" s="27"/>
      <c r="O1281" s="24" t="s">
        <v>32</v>
      </c>
    </row>
    <row r="1282" s="1" customFormat="1" ht="18.75" spans="1:15">
      <c r="A1282" s="216">
        <v>1278</v>
      </c>
      <c r="B1282" s="216" t="s">
        <v>23</v>
      </c>
      <c r="C1282" s="216" t="s">
        <v>24</v>
      </c>
      <c r="D1282" s="216" t="s">
        <v>25</v>
      </c>
      <c r="E1282" s="216" t="s">
        <v>9845</v>
      </c>
      <c r="F1282" s="91" t="s">
        <v>10928</v>
      </c>
      <c r="G1282" s="91" t="s">
        <v>10988</v>
      </c>
      <c r="H1282" s="91" t="s">
        <v>194</v>
      </c>
      <c r="I1282" s="183">
        <v>1</v>
      </c>
      <c r="J1282" s="91" t="s">
        <v>10928</v>
      </c>
      <c r="K1282" s="26" t="s">
        <v>10937</v>
      </c>
      <c r="L1282" s="183">
        <v>1</v>
      </c>
      <c r="M1282" s="218">
        <f t="shared" si="46"/>
        <v>130</v>
      </c>
      <c r="N1282" s="27"/>
      <c r="O1282" s="24" t="s">
        <v>32</v>
      </c>
    </row>
    <row r="1283" s="1" customFormat="1" ht="18.75" spans="1:15">
      <c r="A1283" s="216">
        <v>1279</v>
      </c>
      <c r="B1283" s="216" t="s">
        <v>23</v>
      </c>
      <c r="C1283" s="216" t="s">
        <v>24</v>
      </c>
      <c r="D1283" s="216" t="s">
        <v>25</v>
      </c>
      <c r="E1283" s="216" t="s">
        <v>9845</v>
      </c>
      <c r="F1283" s="91" t="s">
        <v>10928</v>
      </c>
      <c r="G1283" s="91" t="s">
        <v>10989</v>
      </c>
      <c r="H1283" s="91" t="s">
        <v>194</v>
      </c>
      <c r="I1283" s="183">
        <v>6</v>
      </c>
      <c r="J1283" s="91" t="s">
        <v>10928</v>
      </c>
      <c r="K1283" s="26" t="s">
        <v>10937</v>
      </c>
      <c r="L1283" s="183">
        <v>6</v>
      </c>
      <c r="M1283" s="218">
        <f t="shared" si="46"/>
        <v>780</v>
      </c>
      <c r="N1283" s="27"/>
      <c r="O1283" s="24" t="s">
        <v>32</v>
      </c>
    </row>
    <row r="1284" s="1" customFormat="1" ht="18.75" spans="1:15">
      <c r="A1284" s="216">
        <v>1280</v>
      </c>
      <c r="B1284" s="216" t="s">
        <v>23</v>
      </c>
      <c r="C1284" s="216" t="s">
        <v>24</v>
      </c>
      <c r="D1284" s="216" t="s">
        <v>25</v>
      </c>
      <c r="E1284" s="216" t="s">
        <v>9845</v>
      </c>
      <c r="F1284" s="91" t="s">
        <v>10928</v>
      </c>
      <c r="G1284" s="91" t="s">
        <v>10990</v>
      </c>
      <c r="H1284" s="91" t="s">
        <v>194</v>
      </c>
      <c r="I1284" s="183">
        <v>2</v>
      </c>
      <c r="J1284" s="91" t="s">
        <v>10928</v>
      </c>
      <c r="K1284" s="26" t="s">
        <v>10937</v>
      </c>
      <c r="L1284" s="183">
        <v>2</v>
      </c>
      <c r="M1284" s="218">
        <f t="shared" si="46"/>
        <v>260</v>
      </c>
      <c r="N1284" s="27"/>
      <c r="O1284" s="24" t="s">
        <v>32</v>
      </c>
    </row>
    <row r="1285" s="1" customFormat="1" ht="18.75" spans="1:15">
      <c r="A1285" s="216">
        <v>1281</v>
      </c>
      <c r="B1285" s="216" t="s">
        <v>23</v>
      </c>
      <c r="C1285" s="216" t="s">
        <v>24</v>
      </c>
      <c r="D1285" s="216" t="s">
        <v>25</v>
      </c>
      <c r="E1285" s="216" t="s">
        <v>9845</v>
      </c>
      <c r="F1285" s="91" t="s">
        <v>10928</v>
      </c>
      <c r="G1285" s="91" t="s">
        <v>10991</v>
      </c>
      <c r="H1285" s="91" t="s">
        <v>194</v>
      </c>
      <c r="I1285" s="183">
        <v>4</v>
      </c>
      <c r="J1285" s="91" t="s">
        <v>10928</v>
      </c>
      <c r="K1285" s="26" t="s">
        <v>10937</v>
      </c>
      <c r="L1285" s="183">
        <v>4</v>
      </c>
      <c r="M1285" s="218">
        <f t="shared" si="46"/>
        <v>520</v>
      </c>
      <c r="N1285" s="27"/>
      <c r="O1285" s="24" t="s">
        <v>32</v>
      </c>
    </row>
    <row r="1286" s="1" customFormat="1" ht="18.75" spans="1:15">
      <c r="A1286" s="216">
        <v>1282</v>
      </c>
      <c r="B1286" s="216" t="s">
        <v>23</v>
      </c>
      <c r="C1286" s="216" t="s">
        <v>24</v>
      </c>
      <c r="D1286" s="216" t="s">
        <v>25</v>
      </c>
      <c r="E1286" s="216" t="s">
        <v>9845</v>
      </c>
      <c r="F1286" s="91" t="s">
        <v>10928</v>
      </c>
      <c r="G1286" s="91" t="s">
        <v>10992</v>
      </c>
      <c r="H1286" s="91" t="s">
        <v>194</v>
      </c>
      <c r="I1286" s="183">
        <v>5</v>
      </c>
      <c r="J1286" s="91" t="s">
        <v>10928</v>
      </c>
      <c r="K1286" s="26" t="s">
        <v>10937</v>
      </c>
      <c r="L1286" s="183">
        <v>5</v>
      </c>
      <c r="M1286" s="218">
        <f t="shared" si="46"/>
        <v>650</v>
      </c>
      <c r="N1286" s="27"/>
      <c r="O1286" s="24" t="s">
        <v>32</v>
      </c>
    </row>
    <row r="1287" s="1" customFormat="1" ht="18.75" spans="1:15">
      <c r="A1287" s="216">
        <v>1283</v>
      </c>
      <c r="B1287" s="216" t="s">
        <v>23</v>
      </c>
      <c r="C1287" s="216" t="s">
        <v>24</v>
      </c>
      <c r="D1287" s="216" t="s">
        <v>25</v>
      </c>
      <c r="E1287" s="216" t="s">
        <v>9845</v>
      </c>
      <c r="F1287" s="91" t="s">
        <v>10928</v>
      </c>
      <c r="G1287" s="91" t="s">
        <v>10993</v>
      </c>
      <c r="H1287" s="91" t="s">
        <v>194</v>
      </c>
      <c r="I1287" s="183">
        <v>4</v>
      </c>
      <c r="J1287" s="91" t="s">
        <v>10928</v>
      </c>
      <c r="K1287" s="26" t="s">
        <v>10937</v>
      </c>
      <c r="L1287" s="183">
        <v>4</v>
      </c>
      <c r="M1287" s="218">
        <f t="shared" si="46"/>
        <v>520</v>
      </c>
      <c r="N1287" s="27"/>
      <c r="O1287" s="24" t="s">
        <v>32</v>
      </c>
    </row>
    <row r="1288" s="1" customFormat="1" ht="18.75" spans="1:15">
      <c r="A1288" s="216">
        <v>1284</v>
      </c>
      <c r="B1288" s="216" t="s">
        <v>23</v>
      </c>
      <c r="C1288" s="216" t="s">
        <v>24</v>
      </c>
      <c r="D1288" s="216" t="s">
        <v>25</v>
      </c>
      <c r="E1288" s="216" t="s">
        <v>9845</v>
      </c>
      <c r="F1288" s="91" t="s">
        <v>10928</v>
      </c>
      <c r="G1288" s="91" t="s">
        <v>10994</v>
      </c>
      <c r="H1288" s="91" t="s">
        <v>194</v>
      </c>
      <c r="I1288" s="183">
        <v>6</v>
      </c>
      <c r="J1288" s="91" t="s">
        <v>10928</v>
      </c>
      <c r="K1288" s="26" t="s">
        <v>10937</v>
      </c>
      <c r="L1288" s="183">
        <v>6</v>
      </c>
      <c r="M1288" s="218">
        <f t="shared" si="46"/>
        <v>780</v>
      </c>
      <c r="N1288" s="27"/>
      <c r="O1288" s="24" t="s">
        <v>32</v>
      </c>
    </row>
    <row r="1289" s="1" customFormat="1" ht="18.75" spans="1:15">
      <c r="A1289" s="216">
        <v>1285</v>
      </c>
      <c r="B1289" s="216" t="s">
        <v>23</v>
      </c>
      <c r="C1289" s="216" t="s">
        <v>24</v>
      </c>
      <c r="D1289" s="216" t="s">
        <v>25</v>
      </c>
      <c r="E1289" s="216" t="s">
        <v>9845</v>
      </c>
      <c r="F1289" s="91" t="s">
        <v>10928</v>
      </c>
      <c r="G1289" s="91" t="s">
        <v>10995</v>
      </c>
      <c r="H1289" s="91" t="s">
        <v>194</v>
      </c>
      <c r="I1289" s="183">
        <v>4</v>
      </c>
      <c r="J1289" s="91" t="s">
        <v>10928</v>
      </c>
      <c r="K1289" s="26" t="s">
        <v>10937</v>
      </c>
      <c r="L1289" s="183">
        <v>4</v>
      </c>
      <c r="M1289" s="218">
        <f t="shared" si="46"/>
        <v>520</v>
      </c>
      <c r="N1289" s="27"/>
      <c r="O1289" s="24" t="s">
        <v>32</v>
      </c>
    </row>
    <row r="1290" s="1" customFormat="1" ht="18.75" spans="1:15">
      <c r="A1290" s="216">
        <v>1286</v>
      </c>
      <c r="B1290" s="216" t="s">
        <v>23</v>
      </c>
      <c r="C1290" s="216" t="s">
        <v>24</v>
      </c>
      <c r="D1290" s="216" t="s">
        <v>25</v>
      </c>
      <c r="E1290" s="216" t="s">
        <v>9845</v>
      </c>
      <c r="F1290" s="91" t="s">
        <v>10928</v>
      </c>
      <c r="G1290" s="91" t="s">
        <v>10996</v>
      </c>
      <c r="H1290" s="91" t="s">
        <v>194</v>
      </c>
      <c r="I1290" s="183">
        <v>4</v>
      </c>
      <c r="J1290" s="91" t="s">
        <v>10928</v>
      </c>
      <c r="K1290" s="26" t="s">
        <v>10937</v>
      </c>
      <c r="L1290" s="183">
        <v>4</v>
      </c>
      <c r="M1290" s="218">
        <f t="shared" si="46"/>
        <v>520</v>
      </c>
      <c r="N1290" s="27"/>
      <c r="O1290" s="24" t="s">
        <v>32</v>
      </c>
    </row>
    <row r="1291" s="1" customFormat="1" ht="18.75" spans="1:15">
      <c r="A1291" s="216">
        <v>1287</v>
      </c>
      <c r="B1291" s="216" t="s">
        <v>23</v>
      </c>
      <c r="C1291" s="216" t="s">
        <v>24</v>
      </c>
      <c r="D1291" s="216" t="s">
        <v>25</v>
      </c>
      <c r="E1291" s="216" t="s">
        <v>9845</v>
      </c>
      <c r="F1291" s="91" t="s">
        <v>10928</v>
      </c>
      <c r="G1291" s="91" t="s">
        <v>10997</v>
      </c>
      <c r="H1291" s="91" t="s">
        <v>194</v>
      </c>
      <c r="I1291" s="183">
        <v>5</v>
      </c>
      <c r="J1291" s="91" t="s">
        <v>10928</v>
      </c>
      <c r="K1291" s="26" t="s">
        <v>10937</v>
      </c>
      <c r="L1291" s="183">
        <v>5</v>
      </c>
      <c r="M1291" s="218">
        <f t="shared" si="46"/>
        <v>650</v>
      </c>
      <c r="N1291" s="27"/>
      <c r="O1291" s="24" t="s">
        <v>32</v>
      </c>
    </row>
    <row r="1292" s="1" customFormat="1" ht="18.75" spans="1:15">
      <c r="A1292" s="216">
        <v>1288</v>
      </c>
      <c r="B1292" s="216" t="s">
        <v>23</v>
      </c>
      <c r="C1292" s="216" t="s">
        <v>24</v>
      </c>
      <c r="D1292" s="216" t="s">
        <v>25</v>
      </c>
      <c r="E1292" s="216" t="s">
        <v>9845</v>
      </c>
      <c r="F1292" s="91" t="s">
        <v>10928</v>
      </c>
      <c r="G1292" s="91" t="s">
        <v>10998</v>
      </c>
      <c r="H1292" s="91" t="s">
        <v>194</v>
      </c>
      <c r="I1292" s="183">
        <v>4</v>
      </c>
      <c r="J1292" s="91" t="s">
        <v>10928</v>
      </c>
      <c r="K1292" s="26" t="s">
        <v>10937</v>
      </c>
      <c r="L1292" s="183">
        <v>4</v>
      </c>
      <c r="M1292" s="218">
        <f t="shared" si="46"/>
        <v>520</v>
      </c>
      <c r="N1292" s="27"/>
      <c r="O1292" s="24" t="s">
        <v>32</v>
      </c>
    </row>
    <row r="1293" s="1" customFormat="1" ht="18.75" spans="1:15">
      <c r="A1293" s="216">
        <v>1289</v>
      </c>
      <c r="B1293" s="216" t="s">
        <v>23</v>
      </c>
      <c r="C1293" s="216" t="s">
        <v>24</v>
      </c>
      <c r="D1293" s="216" t="s">
        <v>25</v>
      </c>
      <c r="E1293" s="216" t="s">
        <v>9845</v>
      </c>
      <c r="F1293" s="91" t="s">
        <v>10928</v>
      </c>
      <c r="G1293" s="91" t="s">
        <v>10999</v>
      </c>
      <c r="H1293" s="91" t="s">
        <v>194</v>
      </c>
      <c r="I1293" s="183">
        <v>2</v>
      </c>
      <c r="J1293" s="91" t="s">
        <v>10928</v>
      </c>
      <c r="K1293" s="26" t="s">
        <v>10937</v>
      </c>
      <c r="L1293" s="183">
        <v>2</v>
      </c>
      <c r="M1293" s="218">
        <f t="shared" si="46"/>
        <v>260</v>
      </c>
      <c r="N1293" s="27"/>
      <c r="O1293" s="24" t="s">
        <v>32</v>
      </c>
    </row>
    <row r="1294" s="1" customFormat="1" ht="18.75" spans="1:15">
      <c r="A1294" s="216">
        <v>1290</v>
      </c>
      <c r="B1294" s="216" t="s">
        <v>23</v>
      </c>
      <c r="C1294" s="216" t="s">
        <v>24</v>
      </c>
      <c r="D1294" s="216" t="s">
        <v>25</v>
      </c>
      <c r="E1294" s="216" t="s">
        <v>9845</v>
      </c>
      <c r="F1294" s="91" t="s">
        <v>10928</v>
      </c>
      <c r="G1294" s="91" t="s">
        <v>11000</v>
      </c>
      <c r="H1294" s="91" t="s">
        <v>194</v>
      </c>
      <c r="I1294" s="183">
        <v>2</v>
      </c>
      <c r="J1294" s="91" t="s">
        <v>10928</v>
      </c>
      <c r="K1294" s="26" t="s">
        <v>10937</v>
      </c>
      <c r="L1294" s="183">
        <v>2</v>
      </c>
      <c r="M1294" s="218">
        <f t="shared" si="46"/>
        <v>260</v>
      </c>
      <c r="N1294" s="104"/>
      <c r="O1294" s="24" t="s">
        <v>32</v>
      </c>
    </row>
    <row r="1295" s="1" customFormat="1" ht="18.75" spans="1:15">
      <c r="A1295" s="216">
        <v>1291</v>
      </c>
      <c r="B1295" s="216" t="s">
        <v>23</v>
      </c>
      <c r="C1295" s="216" t="s">
        <v>24</v>
      </c>
      <c r="D1295" s="216" t="s">
        <v>25</v>
      </c>
      <c r="E1295" s="216" t="s">
        <v>9845</v>
      </c>
      <c r="F1295" s="91" t="s">
        <v>10928</v>
      </c>
      <c r="G1295" s="91" t="s">
        <v>11001</v>
      </c>
      <c r="H1295" s="91" t="s">
        <v>194</v>
      </c>
      <c r="I1295" s="183">
        <v>2</v>
      </c>
      <c r="J1295" s="91" t="s">
        <v>10928</v>
      </c>
      <c r="K1295" s="26" t="s">
        <v>10937</v>
      </c>
      <c r="L1295" s="183">
        <v>2</v>
      </c>
      <c r="M1295" s="218">
        <f t="shared" si="46"/>
        <v>260</v>
      </c>
      <c r="N1295" s="104"/>
      <c r="O1295" s="24" t="s">
        <v>32</v>
      </c>
    </row>
    <row r="1296" s="1" customFormat="1" ht="18.75" spans="1:15">
      <c r="A1296" s="216">
        <v>1292</v>
      </c>
      <c r="B1296" s="216" t="s">
        <v>23</v>
      </c>
      <c r="C1296" s="216" t="s">
        <v>24</v>
      </c>
      <c r="D1296" s="216" t="s">
        <v>25</v>
      </c>
      <c r="E1296" s="216" t="s">
        <v>9845</v>
      </c>
      <c r="F1296" s="91" t="s">
        <v>10928</v>
      </c>
      <c r="G1296" s="91" t="s">
        <v>11002</v>
      </c>
      <c r="H1296" s="91" t="s">
        <v>194</v>
      </c>
      <c r="I1296" s="183">
        <v>3</v>
      </c>
      <c r="J1296" s="91" t="s">
        <v>10928</v>
      </c>
      <c r="K1296" s="26" t="s">
        <v>10937</v>
      </c>
      <c r="L1296" s="183">
        <v>3</v>
      </c>
      <c r="M1296" s="218">
        <f t="shared" si="46"/>
        <v>390</v>
      </c>
      <c r="N1296" s="27"/>
      <c r="O1296" s="24" t="s">
        <v>32</v>
      </c>
    </row>
    <row r="1297" s="1" customFormat="1" ht="18.75" spans="1:15">
      <c r="A1297" s="216">
        <v>1293</v>
      </c>
      <c r="B1297" s="216" t="s">
        <v>23</v>
      </c>
      <c r="C1297" s="216" t="s">
        <v>24</v>
      </c>
      <c r="D1297" s="216" t="s">
        <v>25</v>
      </c>
      <c r="E1297" s="216" t="s">
        <v>9845</v>
      </c>
      <c r="F1297" s="91" t="s">
        <v>10928</v>
      </c>
      <c r="G1297" s="91" t="s">
        <v>11003</v>
      </c>
      <c r="H1297" s="91" t="s">
        <v>194</v>
      </c>
      <c r="I1297" s="183">
        <v>2</v>
      </c>
      <c r="J1297" s="91" t="s">
        <v>10928</v>
      </c>
      <c r="K1297" s="26" t="s">
        <v>10937</v>
      </c>
      <c r="L1297" s="183">
        <v>2</v>
      </c>
      <c r="M1297" s="218">
        <f t="shared" si="46"/>
        <v>260</v>
      </c>
      <c r="N1297" s="104"/>
      <c r="O1297" s="24" t="s">
        <v>32</v>
      </c>
    </row>
  </sheetData>
  <mergeCells count="6">
    <mergeCell ref="A1:O1"/>
    <mergeCell ref="A2:O2"/>
    <mergeCell ref="B3:F3"/>
    <mergeCell ref="G3:J3"/>
    <mergeCell ref="L3:O3"/>
    <mergeCell ref="A3:A4"/>
  </mergeCells>
  <conditionalFormatting sqref="G3:G4">
    <cfRule type="duplicateValues" dxfId="0" priority="1"/>
  </conditionalFormatting>
  <dataValidations count="3">
    <dataValidation allowBlank="1" showInputMessage="1" showErrorMessage="1" sqref="L3:M3 N3:O3 H4:J4 K4:L4 M4 N4:O4 A3:G4"/>
    <dataValidation type="list" allowBlank="1" showInputMessage="1" showErrorMessage="1" sqref="K223 K224 K6:K7 K8:K22 K23:K124 K125:K132 K134:K138 K140:K158 K159:K170 K171:K182 K183:K187 K188:K222 K225:K226 K228:K231 K232:K1063 K1064:K1222 K1223:K1229 K1230:K1297">
      <formula1>"洪涝,地震,台风,旱灾,风雹,低温雨雪冰冻,地质灾害,其它"</formula1>
    </dataValidation>
    <dataValidation type="list" allowBlank="1" showInputMessage="1" showErrorMessage="1" sqref="O6:O1063 O1064:O1297">
      <formula1>"现金,一卡通"</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R3308"/>
  <sheetViews>
    <sheetView tabSelected="1" zoomScale="80" zoomScaleNormal="80" workbookViewId="0">
      <pane ySplit="1" topLeftCell="A2" activePane="bottomLeft" state="frozen"/>
      <selection/>
      <selection pane="bottomLeft" activeCell="P9" sqref="P9"/>
    </sheetView>
  </sheetViews>
  <sheetFormatPr defaultColWidth="9" defaultRowHeight="25" customHeight="1"/>
  <cols>
    <col min="1" max="1" width="12.6333333333333" style="1"/>
    <col min="2" max="2" width="9" style="110"/>
    <col min="3" max="6" width="9" style="1"/>
    <col min="7" max="7" width="9" style="178"/>
    <col min="8" max="10" width="9" style="1" customWidth="1"/>
    <col min="11" max="11" width="11.75" style="1" customWidth="1"/>
    <col min="12" max="12" width="9.63333333333333" style="1" customWidth="1"/>
    <col min="14" max="14" width="18.9" customWidth="1"/>
    <col min="15" max="15" width="20.5" customWidth="1"/>
    <col min="16" max="16" width="39.75" style="1" customWidth="1"/>
    <col min="17" max="17" width="9" style="179"/>
    <col min="18" max="16384" width="9" style="1"/>
  </cols>
  <sheetData>
    <row r="1" s="1" customFormat="1" customHeight="1" spans="1:17">
      <c r="A1" s="2" t="s">
        <v>0</v>
      </c>
      <c r="B1" s="2"/>
      <c r="C1" s="2"/>
      <c r="D1" s="2"/>
      <c r="E1" s="2"/>
      <c r="F1" s="2"/>
      <c r="G1" s="2"/>
      <c r="H1" s="2"/>
      <c r="I1" s="2"/>
      <c r="J1" s="2"/>
      <c r="K1" s="2"/>
      <c r="L1" s="2"/>
      <c r="M1" s="2"/>
      <c r="N1" s="2"/>
      <c r="O1" s="2"/>
      <c r="Q1" s="179"/>
    </row>
    <row r="2" s="1" customFormat="1" customHeight="1" spans="1:17">
      <c r="A2" s="2"/>
      <c r="B2" s="2"/>
      <c r="C2" s="2"/>
      <c r="D2" s="2"/>
      <c r="E2" s="2"/>
      <c r="F2" s="2"/>
      <c r="G2" s="2"/>
      <c r="H2" s="2"/>
      <c r="I2" s="2"/>
      <c r="J2" s="2"/>
      <c r="K2" s="2"/>
      <c r="L2" s="2"/>
      <c r="M2" s="2"/>
      <c r="N2" s="2"/>
      <c r="O2" s="2"/>
      <c r="Q2" s="179"/>
    </row>
    <row r="3" s="1" customFormat="1" customHeight="1" spans="1:17">
      <c r="A3" s="50" t="s">
        <v>1</v>
      </c>
      <c r="B3" s="57" t="s">
        <v>2</v>
      </c>
      <c r="C3" s="50"/>
      <c r="D3" s="50"/>
      <c r="E3" s="50"/>
      <c r="F3" s="50"/>
      <c r="G3" s="50" t="s">
        <v>3</v>
      </c>
      <c r="H3" s="50"/>
      <c r="I3" s="50"/>
      <c r="J3" s="50"/>
      <c r="K3" s="56" t="s">
        <v>4</v>
      </c>
      <c r="L3" s="56" t="s">
        <v>5</v>
      </c>
      <c r="M3" s="56"/>
      <c r="N3" s="181"/>
      <c r="O3" s="56"/>
      <c r="Q3" s="179"/>
    </row>
    <row r="4" s="1" customFormat="1" ht="47" customHeight="1" spans="1:17">
      <c r="A4" s="2"/>
      <c r="B4" s="53" t="s">
        <v>6</v>
      </c>
      <c r="C4" s="2" t="s">
        <v>7</v>
      </c>
      <c r="D4" s="2" t="s">
        <v>8</v>
      </c>
      <c r="E4" s="53" t="s">
        <v>9</v>
      </c>
      <c r="F4" s="53" t="s">
        <v>10</v>
      </c>
      <c r="G4" s="53" t="s">
        <v>11</v>
      </c>
      <c r="H4" s="53" t="s">
        <v>12</v>
      </c>
      <c r="I4" s="53" t="s">
        <v>13</v>
      </c>
      <c r="J4" s="53" t="s">
        <v>14</v>
      </c>
      <c r="K4" s="53" t="s">
        <v>15</v>
      </c>
      <c r="L4" s="53" t="s">
        <v>16</v>
      </c>
      <c r="M4" s="20" t="s">
        <v>17</v>
      </c>
      <c r="N4" s="21" t="s">
        <v>18</v>
      </c>
      <c r="O4" s="20" t="s">
        <v>19</v>
      </c>
      <c r="Q4" s="179"/>
    </row>
    <row r="5" s="1" customFormat="1" customHeight="1" spans="1:15">
      <c r="A5" s="2" t="s">
        <v>20</v>
      </c>
      <c r="B5" s="284" t="s">
        <v>21</v>
      </c>
      <c r="C5" s="282" t="s">
        <v>21</v>
      </c>
      <c r="D5" s="282" t="s">
        <v>21</v>
      </c>
      <c r="E5" s="282" t="s">
        <v>21</v>
      </c>
      <c r="F5" s="282" t="s">
        <v>21</v>
      </c>
      <c r="G5" s="282" t="s">
        <v>21</v>
      </c>
      <c r="H5" s="282" t="s">
        <v>21</v>
      </c>
      <c r="I5" s="2" t="s">
        <v>22</v>
      </c>
      <c r="J5" s="282" t="s">
        <v>21</v>
      </c>
      <c r="K5" s="282" t="s">
        <v>21</v>
      </c>
      <c r="L5" s="182" t="s">
        <v>22</v>
      </c>
      <c r="M5" s="23"/>
      <c r="N5" s="23"/>
      <c r="O5" s="23"/>
    </row>
    <row r="6" s="1" customFormat="1" customHeight="1" spans="1:15">
      <c r="A6" s="39">
        <v>1</v>
      </c>
      <c r="B6" s="115" t="s">
        <v>23</v>
      </c>
      <c r="C6" s="39" t="s">
        <v>11004</v>
      </c>
      <c r="D6" s="39" t="s">
        <v>10034</v>
      </c>
      <c r="E6" s="39" t="s">
        <v>11005</v>
      </c>
      <c r="F6" s="180" t="s">
        <v>11006</v>
      </c>
      <c r="G6" s="91" t="s">
        <v>11007</v>
      </c>
      <c r="H6" s="180" t="s">
        <v>194</v>
      </c>
      <c r="I6" s="180" t="s">
        <v>2203</v>
      </c>
      <c r="J6" s="180" t="s">
        <v>11008</v>
      </c>
      <c r="K6" s="39" t="s">
        <v>31</v>
      </c>
      <c r="L6" s="183">
        <v>2</v>
      </c>
      <c r="M6" s="27">
        <f>L6*312</f>
        <v>624</v>
      </c>
      <c r="N6" s="23"/>
      <c r="O6" s="184" t="s">
        <v>32</v>
      </c>
    </row>
    <row r="7" s="1" customFormat="1" customHeight="1" spans="1:15">
      <c r="A7" s="39">
        <v>2</v>
      </c>
      <c r="B7" s="115" t="s">
        <v>23</v>
      </c>
      <c r="C7" s="39" t="s">
        <v>11004</v>
      </c>
      <c r="D7" s="39" t="s">
        <v>10034</v>
      </c>
      <c r="E7" s="39" t="s">
        <v>11005</v>
      </c>
      <c r="F7" s="180" t="s">
        <v>11006</v>
      </c>
      <c r="G7" s="91" t="s">
        <v>11009</v>
      </c>
      <c r="H7" s="180" t="s">
        <v>194</v>
      </c>
      <c r="I7" s="180" t="s">
        <v>3169</v>
      </c>
      <c r="J7" s="180" t="s">
        <v>11008</v>
      </c>
      <c r="K7" s="39" t="s">
        <v>31</v>
      </c>
      <c r="L7" s="183">
        <v>2</v>
      </c>
      <c r="M7" s="27">
        <f t="shared" ref="M7:M38" si="0">L7*312</f>
        <v>624</v>
      </c>
      <c r="N7" s="23"/>
      <c r="O7" s="184" t="s">
        <v>32</v>
      </c>
    </row>
    <row r="8" s="1" customFormat="1" customHeight="1" spans="1:15">
      <c r="A8" s="39">
        <v>3</v>
      </c>
      <c r="B8" s="115" t="s">
        <v>23</v>
      </c>
      <c r="C8" s="39" t="s">
        <v>11004</v>
      </c>
      <c r="D8" s="39" t="s">
        <v>10034</v>
      </c>
      <c r="E8" s="39" t="s">
        <v>11005</v>
      </c>
      <c r="F8" s="180" t="s">
        <v>11006</v>
      </c>
      <c r="G8" s="91" t="s">
        <v>11010</v>
      </c>
      <c r="H8" s="180" t="s">
        <v>194</v>
      </c>
      <c r="I8" s="180" t="s">
        <v>2203</v>
      </c>
      <c r="J8" s="180" t="s">
        <v>11008</v>
      </c>
      <c r="K8" s="39" t="s">
        <v>31</v>
      </c>
      <c r="L8" s="183">
        <v>2</v>
      </c>
      <c r="M8" s="27">
        <f t="shared" si="0"/>
        <v>624</v>
      </c>
      <c r="N8" s="23"/>
      <c r="O8" s="184" t="s">
        <v>32</v>
      </c>
    </row>
    <row r="9" s="1" customFormat="1" customHeight="1" spans="1:15">
      <c r="A9" s="39">
        <v>4</v>
      </c>
      <c r="B9" s="115" t="s">
        <v>23</v>
      </c>
      <c r="C9" s="39" t="s">
        <v>11004</v>
      </c>
      <c r="D9" s="39" t="s">
        <v>10034</v>
      </c>
      <c r="E9" s="39" t="s">
        <v>11005</v>
      </c>
      <c r="F9" s="180" t="s">
        <v>11006</v>
      </c>
      <c r="G9" s="91" t="s">
        <v>11011</v>
      </c>
      <c r="H9" s="180" t="s">
        <v>194</v>
      </c>
      <c r="I9" s="180" t="s">
        <v>2203</v>
      </c>
      <c r="J9" s="180" t="s">
        <v>11008</v>
      </c>
      <c r="K9" s="39" t="s">
        <v>31</v>
      </c>
      <c r="L9" s="183">
        <v>2</v>
      </c>
      <c r="M9" s="27">
        <f t="shared" si="0"/>
        <v>624</v>
      </c>
      <c r="N9" s="23"/>
      <c r="O9" s="184" t="s">
        <v>32</v>
      </c>
    </row>
    <row r="10" s="1" customFormat="1" customHeight="1" spans="1:15">
      <c r="A10" s="39">
        <v>5</v>
      </c>
      <c r="B10" s="115" t="s">
        <v>23</v>
      </c>
      <c r="C10" s="39" t="s">
        <v>11004</v>
      </c>
      <c r="D10" s="39" t="s">
        <v>10034</v>
      </c>
      <c r="E10" s="39" t="s">
        <v>11005</v>
      </c>
      <c r="F10" s="180" t="s">
        <v>11006</v>
      </c>
      <c r="G10" s="91" t="s">
        <v>11012</v>
      </c>
      <c r="H10" s="180" t="s">
        <v>194</v>
      </c>
      <c r="I10" s="180" t="s">
        <v>3169</v>
      </c>
      <c r="J10" s="180" t="s">
        <v>11008</v>
      </c>
      <c r="K10" s="39" t="s">
        <v>31</v>
      </c>
      <c r="L10" s="183">
        <v>1</v>
      </c>
      <c r="M10" s="27">
        <f t="shared" si="0"/>
        <v>312</v>
      </c>
      <c r="N10" s="23"/>
      <c r="O10" s="24" t="s">
        <v>32</v>
      </c>
    </row>
    <row r="11" s="1" customFormat="1" customHeight="1" spans="1:15">
      <c r="A11" s="39">
        <v>6</v>
      </c>
      <c r="B11" s="115" t="s">
        <v>23</v>
      </c>
      <c r="C11" s="39" t="s">
        <v>11004</v>
      </c>
      <c r="D11" s="39" t="s">
        <v>10034</v>
      </c>
      <c r="E11" s="39" t="s">
        <v>11005</v>
      </c>
      <c r="F11" s="180" t="s">
        <v>11006</v>
      </c>
      <c r="G11" s="91" t="s">
        <v>11013</v>
      </c>
      <c r="H11" s="180" t="s">
        <v>194</v>
      </c>
      <c r="I11" s="180" t="s">
        <v>1683</v>
      </c>
      <c r="J11" s="180" t="s">
        <v>11008</v>
      </c>
      <c r="K11" s="39" t="s">
        <v>31</v>
      </c>
      <c r="L11" s="183">
        <v>2</v>
      </c>
      <c r="M11" s="27">
        <f t="shared" si="0"/>
        <v>624</v>
      </c>
      <c r="N11" s="23"/>
      <c r="O11" s="24" t="s">
        <v>32</v>
      </c>
    </row>
    <row r="12" s="1" customFormat="1" customHeight="1" spans="1:15">
      <c r="A12" s="39">
        <v>7</v>
      </c>
      <c r="B12" s="115" t="s">
        <v>23</v>
      </c>
      <c r="C12" s="39" t="s">
        <v>11004</v>
      </c>
      <c r="D12" s="39" t="s">
        <v>10034</v>
      </c>
      <c r="E12" s="39" t="s">
        <v>11005</v>
      </c>
      <c r="F12" s="180" t="s">
        <v>11006</v>
      </c>
      <c r="G12" s="91" t="s">
        <v>11014</v>
      </c>
      <c r="H12" s="180" t="s">
        <v>29</v>
      </c>
      <c r="I12" s="180" t="s">
        <v>3164</v>
      </c>
      <c r="J12" s="180" t="s">
        <v>11008</v>
      </c>
      <c r="K12" s="39" t="s">
        <v>31</v>
      </c>
      <c r="L12" s="183">
        <v>2</v>
      </c>
      <c r="M12" s="27">
        <f t="shared" si="0"/>
        <v>624</v>
      </c>
      <c r="N12" s="23"/>
      <c r="O12" s="24" t="s">
        <v>32</v>
      </c>
    </row>
    <row r="13" s="1" customFormat="1" customHeight="1" spans="1:15">
      <c r="A13" s="39">
        <v>8</v>
      </c>
      <c r="B13" s="115" t="s">
        <v>23</v>
      </c>
      <c r="C13" s="39" t="s">
        <v>11004</v>
      </c>
      <c r="D13" s="39" t="s">
        <v>10034</v>
      </c>
      <c r="E13" s="39" t="s">
        <v>11005</v>
      </c>
      <c r="F13" s="180" t="s">
        <v>11006</v>
      </c>
      <c r="G13" s="91" t="s">
        <v>11015</v>
      </c>
      <c r="H13" s="180" t="s">
        <v>29</v>
      </c>
      <c r="I13" s="180" t="s">
        <v>1683</v>
      </c>
      <c r="J13" s="180" t="s">
        <v>11008</v>
      </c>
      <c r="K13" s="39" t="s">
        <v>31</v>
      </c>
      <c r="L13" s="183">
        <v>2</v>
      </c>
      <c r="M13" s="27">
        <f t="shared" si="0"/>
        <v>624</v>
      </c>
      <c r="N13" s="23"/>
      <c r="O13" s="24" t="s">
        <v>32</v>
      </c>
    </row>
    <row r="14" s="1" customFormat="1" customHeight="1" spans="1:15">
      <c r="A14" s="39">
        <v>9</v>
      </c>
      <c r="B14" s="115" t="s">
        <v>23</v>
      </c>
      <c r="C14" s="39" t="s">
        <v>11004</v>
      </c>
      <c r="D14" s="39" t="s">
        <v>10034</v>
      </c>
      <c r="E14" s="39" t="s">
        <v>11005</v>
      </c>
      <c r="F14" s="180" t="s">
        <v>11006</v>
      </c>
      <c r="G14" s="91" t="s">
        <v>11016</v>
      </c>
      <c r="H14" s="180" t="s">
        <v>194</v>
      </c>
      <c r="I14" s="180" t="s">
        <v>2605</v>
      </c>
      <c r="J14" s="180" t="s">
        <v>11008</v>
      </c>
      <c r="K14" s="39" t="s">
        <v>31</v>
      </c>
      <c r="L14" s="183">
        <v>2</v>
      </c>
      <c r="M14" s="27">
        <f t="shared" si="0"/>
        <v>624</v>
      </c>
      <c r="N14" s="23"/>
      <c r="O14" s="24" t="s">
        <v>32</v>
      </c>
    </row>
    <row r="15" s="1" customFormat="1" customHeight="1" spans="1:15">
      <c r="A15" s="39">
        <v>10</v>
      </c>
      <c r="B15" s="115" t="s">
        <v>23</v>
      </c>
      <c r="C15" s="39" t="s">
        <v>11004</v>
      </c>
      <c r="D15" s="39" t="s">
        <v>10034</v>
      </c>
      <c r="E15" s="39" t="s">
        <v>11005</v>
      </c>
      <c r="F15" s="180" t="s">
        <v>11006</v>
      </c>
      <c r="G15" s="91" t="s">
        <v>11017</v>
      </c>
      <c r="H15" s="180" t="s">
        <v>51</v>
      </c>
      <c r="I15" s="180" t="s">
        <v>3169</v>
      </c>
      <c r="J15" s="180" t="s">
        <v>11008</v>
      </c>
      <c r="K15" s="39" t="s">
        <v>31</v>
      </c>
      <c r="L15" s="183">
        <v>2</v>
      </c>
      <c r="M15" s="27">
        <f t="shared" si="0"/>
        <v>624</v>
      </c>
      <c r="N15" s="23"/>
      <c r="O15" s="24" t="s">
        <v>32</v>
      </c>
    </row>
    <row r="16" s="1" customFormat="1" customHeight="1" spans="1:15">
      <c r="A16" s="39">
        <v>11</v>
      </c>
      <c r="B16" s="115" t="s">
        <v>23</v>
      </c>
      <c r="C16" s="39" t="s">
        <v>11004</v>
      </c>
      <c r="D16" s="39" t="s">
        <v>10034</v>
      </c>
      <c r="E16" s="39" t="s">
        <v>11005</v>
      </c>
      <c r="F16" s="180" t="s">
        <v>11006</v>
      </c>
      <c r="G16" s="91" t="s">
        <v>11018</v>
      </c>
      <c r="H16" s="180" t="s">
        <v>194</v>
      </c>
      <c r="I16" s="180" t="s">
        <v>2203</v>
      </c>
      <c r="J16" s="180" t="s">
        <v>11008</v>
      </c>
      <c r="K16" s="39" t="s">
        <v>31</v>
      </c>
      <c r="L16" s="183">
        <v>2</v>
      </c>
      <c r="M16" s="27">
        <f t="shared" si="0"/>
        <v>624</v>
      </c>
      <c r="N16" s="23"/>
      <c r="O16" s="24" t="s">
        <v>32</v>
      </c>
    </row>
    <row r="17" s="1" customFormat="1" customHeight="1" spans="1:15">
      <c r="A17" s="39">
        <v>12</v>
      </c>
      <c r="B17" s="115" t="s">
        <v>23</v>
      </c>
      <c r="C17" s="39" t="s">
        <v>11004</v>
      </c>
      <c r="D17" s="39" t="s">
        <v>10034</v>
      </c>
      <c r="E17" s="39" t="s">
        <v>11005</v>
      </c>
      <c r="F17" s="180" t="s">
        <v>11006</v>
      </c>
      <c r="G17" s="91" t="s">
        <v>11019</v>
      </c>
      <c r="H17" s="180" t="s">
        <v>194</v>
      </c>
      <c r="I17" s="180" t="s">
        <v>2203</v>
      </c>
      <c r="J17" s="180" t="s">
        <v>11008</v>
      </c>
      <c r="K17" s="39" t="s">
        <v>31</v>
      </c>
      <c r="L17" s="183">
        <v>2</v>
      </c>
      <c r="M17" s="27">
        <f t="shared" si="0"/>
        <v>624</v>
      </c>
      <c r="N17" s="23"/>
      <c r="O17" s="24" t="s">
        <v>32</v>
      </c>
    </row>
    <row r="18" s="1" customFormat="1" customHeight="1" spans="1:15">
      <c r="A18" s="39">
        <v>13</v>
      </c>
      <c r="B18" s="115" t="s">
        <v>23</v>
      </c>
      <c r="C18" s="39" t="s">
        <v>11004</v>
      </c>
      <c r="D18" s="39" t="s">
        <v>10034</v>
      </c>
      <c r="E18" s="39" t="s">
        <v>11005</v>
      </c>
      <c r="F18" s="180" t="s">
        <v>11006</v>
      </c>
      <c r="G18" s="91" t="s">
        <v>11020</v>
      </c>
      <c r="H18" s="180" t="s">
        <v>194</v>
      </c>
      <c r="I18" s="180" t="s">
        <v>1683</v>
      </c>
      <c r="J18" s="180" t="s">
        <v>11008</v>
      </c>
      <c r="K18" s="39" t="s">
        <v>31</v>
      </c>
      <c r="L18" s="183">
        <v>2</v>
      </c>
      <c r="M18" s="27">
        <f t="shared" si="0"/>
        <v>624</v>
      </c>
      <c r="N18" s="23"/>
      <c r="O18" s="24" t="s">
        <v>32</v>
      </c>
    </row>
    <row r="19" s="1" customFormat="1" customHeight="1" spans="1:15">
      <c r="A19" s="39">
        <v>14</v>
      </c>
      <c r="B19" s="115" t="s">
        <v>23</v>
      </c>
      <c r="C19" s="39" t="s">
        <v>11004</v>
      </c>
      <c r="D19" s="39" t="s">
        <v>10034</v>
      </c>
      <c r="E19" s="39" t="s">
        <v>11005</v>
      </c>
      <c r="F19" s="180" t="s">
        <v>11006</v>
      </c>
      <c r="G19" s="91" t="s">
        <v>11021</v>
      </c>
      <c r="H19" s="180" t="s">
        <v>194</v>
      </c>
      <c r="I19" s="180" t="s">
        <v>1683</v>
      </c>
      <c r="J19" s="180" t="s">
        <v>11008</v>
      </c>
      <c r="K19" s="39" t="s">
        <v>31</v>
      </c>
      <c r="L19" s="183">
        <v>2</v>
      </c>
      <c r="M19" s="27">
        <f t="shared" si="0"/>
        <v>624</v>
      </c>
      <c r="N19" s="23"/>
      <c r="O19" s="24" t="s">
        <v>32</v>
      </c>
    </row>
    <row r="20" s="1" customFormat="1" customHeight="1" spans="1:15">
      <c r="A20" s="39">
        <v>15</v>
      </c>
      <c r="B20" s="115" t="s">
        <v>23</v>
      </c>
      <c r="C20" s="39" t="s">
        <v>11004</v>
      </c>
      <c r="D20" s="39" t="s">
        <v>10034</v>
      </c>
      <c r="E20" s="39" t="s">
        <v>11005</v>
      </c>
      <c r="F20" s="180" t="s">
        <v>11006</v>
      </c>
      <c r="G20" s="91" t="s">
        <v>11022</v>
      </c>
      <c r="H20" s="180" t="s">
        <v>194</v>
      </c>
      <c r="I20" s="180" t="s">
        <v>1683</v>
      </c>
      <c r="J20" s="180" t="s">
        <v>11008</v>
      </c>
      <c r="K20" s="39" t="s">
        <v>31</v>
      </c>
      <c r="L20" s="183">
        <v>2</v>
      </c>
      <c r="M20" s="27">
        <f t="shared" si="0"/>
        <v>624</v>
      </c>
      <c r="N20" s="23"/>
      <c r="O20" s="24" t="s">
        <v>32</v>
      </c>
    </row>
    <row r="21" s="1" customFormat="1" customHeight="1" spans="1:15">
      <c r="A21" s="39">
        <v>16</v>
      </c>
      <c r="B21" s="115" t="s">
        <v>23</v>
      </c>
      <c r="C21" s="39" t="s">
        <v>11004</v>
      </c>
      <c r="D21" s="39" t="s">
        <v>10034</v>
      </c>
      <c r="E21" s="39" t="s">
        <v>11005</v>
      </c>
      <c r="F21" s="180" t="s">
        <v>11006</v>
      </c>
      <c r="G21" s="91" t="s">
        <v>11023</v>
      </c>
      <c r="H21" s="180" t="s">
        <v>194</v>
      </c>
      <c r="I21" s="180" t="s">
        <v>2203</v>
      </c>
      <c r="J21" s="180" t="s">
        <v>11008</v>
      </c>
      <c r="K21" s="39" t="s">
        <v>31</v>
      </c>
      <c r="L21" s="183">
        <v>2</v>
      </c>
      <c r="M21" s="27">
        <f t="shared" si="0"/>
        <v>624</v>
      </c>
      <c r="N21" s="23"/>
      <c r="O21" s="24" t="s">
        <v>32</v>
      </c>
    </row>
    <row r="22" s="1" customFormat="1" customHeight="1" spans="1:15">
      <c r="A22" s="39">
        <v>17</v>
      </c>
      <c r="B22" s="115" t="s">
        <v>23</v>
      </c>
      <c r="C22" s="39" t="s">
        <v>11004</v>
      </c>
      <c r="D22" s="39" t="s">
        <v>10034</v>
      </c>
      <c r="E22" s="39" t="s">
        <v>11005</v>
      </c>
      <c r="F22" s="180" t="s">
        <v>11006</v>
      </c>
      <c r="G22" s="91" t="s">
        <v>11024</v>
      </c>
      <c r="H22" s="180" t="s">
        <v>194</v>
      </c>
      <c r="I22" s="180" t="s">
        <v>1683</v>
      </c>
      <c r="J22" s="180" t="s">
        <v>11008</v>
      </c>
      <c r="K22" s="39" t="s">
        <v>31</v>
      </c>
      <c r="L22" s="183">
        <v>2</v>
      </c>
      <c r="M22" s="27">
        <f t="shared" si="0"/>
        <v>624</v>
      </c>
      <c r="N22" s="23"/>
      <c r="O22" s="24" t="s">
        <v>32</v>
      </c>
    </row>
    <row r="23" s="1" customFormat="1" customHeight="1" spans="1:15">
      <c r="A23" s="39">
        <v>18</v>
      </c>
      <c r="B23" s="115" t="s">
        <v>23</v>
      </c>
      <c r="C23" s="39" t="s">
        <v>11004</v>
      </c>
      <c r="D23" s="39" t="s">
        <v>10034</v>
      </c>
      <c r="E23" s="39" t="s">
        <v>11005</v>
      </c>
      <c r="F23" s="180" t="s">
        <v>11006</v>
      </c>
      <c r="G23" s="91" t="s">
        <v>11025</v>
      </c>
      <c r="H23" s="180" t="s">
        <v>194</v>
      </c>
      <c r="I23" s="180" t="s">
        <v>2203</v>
      </c>
      <c r="J23" s="180" t="s">
        <v>11008</v>
      </c>
      <c r="K23" s="39" t="s">
        <v>31</v>
      </c>
      <c r="L23" s="183">
        <v>2</v>
      </c>
      <c r="M23" s="27">
        <f t="shared" si="0"/>
        <v>624</v>
      </c>
      <c r="N23" s="23"/>
      <c r="O23" s="24" t="s">
        <v>32</v>
      </c>
    </row>
    <row r="24" s="1" customFormat="1" customHeight="1" spans="1:15">
      <c r="A24" s="39">
        <v>19</v>
      </c>
      <c r="B24" s="115" t="s">
        <v>23</v>
      </c>
      <c r="C24" s="39" t="s">
        <v>11004</v>
      </c>
      <c r="D24" s="39" t="s">
        <v>10034</v>
      </c>
      <c r="E24" s="39" t="s">
        <v>11005</v>
      </c>
      <c r="F24" s="180" t="s">
        <v>11006</v>
      </c>
      <c r="G24" s="91" t="s">
        <v>11026</v>
      </c>
      <c r="H24" s="180" t="s">
        <v>194</v>
      </c>
      <c r="I24" s="180" t="s">
        <v>3158</v>
      </c>
      <c r="J24" s="180" t="s">
        <v>11008</v>
      </c>
      <c r="K24" s="39" t="s">
        <v>31</v>
      </c>
      <c r="L24" s="183">
        <v>2</v>
      </c>
      <c r="M24" s="27">
        <f t="shared" si="0"/>
        <v>624</v>
      </c>
      <c r="N24" s="23"/>
      <c r="O24" s="24" t="s">
        <v>32</v>
      </c>
    </row>
    <row r="25" s="1" customFormat="1" customHeight="1" spans="1:15">
      <c r="A25" s="39">
        <v>20</v>
      </c>
      <c r="B25" s="115" t="s">
        <v>23</v>
      </c>
      <c r="C25" s="39" t="s">
        <v>11004</v>
      </c>
      <c r="D25" s="39" t="s">
        <v>10034</v>
      </c>
      <c r="E25" s="39" t="s">
        <v>11005</v>
      </c>
      <c r="F25" s="180" t="s">
        <v>11006</v>
      </c>
      <c r="G25" s="91" t="s">
        <v>11027</v>
      </c>
      <c r="H25" s="180" t="s">
        <v>194</v>
      </c>
      <c r="I25" s="180" t="s">
        <v>2557</v>
      </c>
      <c r="J25" s="180" t="s">
        <v>11008</v>
      </c>
      <c r="K25" s="39" t="s">
        <v>31</v>
      </c>
      <c r="L25" s="183">
        <v>2</v>
      </c>
      <c r="M25" s="27">
        <f t="shared" si="0"/>
        <v>624</v>
      </c>
      <c r="N25" s="23"/>
      <c r="O25" s="24" t="s">
        <v>32</v>
      </c>
    </row>
    <row r="26" s="1" customFormat="1" customHeight="1" spans="1:15">
      <c r="A26" s="39">
        <v>21</v>
      </c>
      <c r="B26" s="115" t="s">
        <v>23</v>
      </c>
      <c r="C26" s="39" t="s">
        <v>11004</v>
      </c>
      <c r="D26" s="39" t="s">
        <v>10034</v>
      </c>
      <c r="E26" s="39" t="s">
        <v>11005</v>
      </c>
      <c r="F26" s="180" t="s">
        <v>11006</v>
      </c>
      <c r="G26" s="91" t="s">
        <v>11028</v>
      </c>
      <c r="H26" s="180" t="s">
        <v>194</v>
      </c>
      <c r="I26" s="180" t="s">
        <v>1683</v>
      </c>
      <c r="J26" s="180" t="s">
        <v>11008</v>
      </c>
      <c r="K26" s="39" t="s">
        <v>31</v>
      </c>
      <c r="L26" s="183">
        <v>2</v>
      </c>
      <c r="M26" s="27">
        <f t="shared" si="0"/>
        <v>624</v>
      </c>
      <c r="N26" s="23"/>
      <c r="O26" s="24" t="s">
        <v>32</v>
      </c>
    </row>
    <row r="27" s="1" customFormat="1" customHeight="1" spans="1:15">
      <c r="A27" s="39">
        <v>22</v>
      </c>
      <c r="B27" s="115" t="s">
        <v>23</v>
      </c>
      <c r="C27" s="39" t="s">
        <v>11004</v>
      </c>
      <c r="D27" s="39" t="s">
        <v>10034</v>
      </c>
      <c r="E27" s="39" t="s">
        <v>11005</v>
      </c>
      <c r="F27" s="180" t="s">
        <v>11006</v>
      </c>
      <c r="G27" s="91" t="s">
        <v>11029</v>
      </c>
      <c r="H27" s="180" t="s">
        <v>194</v>
      </c>
      <c r="I27" s="180" t="s">
        <v>1683</v>
      </c>
      <c r="J27" s="180" t="s">
        <v>11008</v>
      </c>
      <c r="K27" s="39" t="s">
        <v>31</v>
      </c>
      <c r="L27" s="183">
        <v>2</v>
      </c>
      <c r="M27" s="27">
        <f t="shared" si="0"/>
        <v>624</v>
      </c>
      <c r="N27" s="23"/>
      <c r="O27" s="24" t="s">
        <v>32</v>
      </c>
    </row>
    <row r="28" s="1" customFormat="1" customHeight="1" spans="1:15">
      <c r="A28" s="39">
        <v>23</v>
      </c>
      <c r="B28" s="115" t="s">
        <v>23</v>
      </c>
      <c r="C28" s="39" t="s">
        <v>11004</v>
      </c>
      <c r="D28" s="39" t="s">
        <v>10034</v>
      </c>
      <c r="E28" s="39" t="s">
        <v>11005</v>
      </c>
      <c r="F28" s="180" t="s">
        <v>11006</v>
      </c>
      <c r="G28" s="91" t="s">
        <v>11030</v>
      </c>
      <c r="H28" s="180" t="s">
        <v>194</v>
      </c>
      <c r="I28" s="180" t="s">
        <v>2203</v>
      </c>
      <c r="J28" s="180" t="s">
        <v>11008</v>
      </c>
      <c r="K28" s="39" t="s">
        <v>31</v>
      </c>
      <c r="L28" s="183">
        <v>2</v>
      </c>
      <c r="M28" s="27">
        <f t="shared" si="0"/>
        <v>624</v>
      </c>
      <c r="N28" s="23"/>
      <c r="O28" s="24" t="s">
        <v>32</v>
      </c>
    </row>
    <row r="29" s="1" customFormat="1" customHeight="1" spans="1:15">
      <c r="A29" s="39">
        <v>24</v>
      </c>
      <c r="B29" s="115" t="s">
        <v>23</v>
      </c>
      <c r="C29" s="39" t="s">
        <v>11004</v>
      </c>
      <c r="D29" s="39" t="s">
        <v>10034</v>
      </c>
      <c r="E29" s="39" t="s">
        <v>11005</v>
      </c>
      <c r="F29" s="180" t="s">
        <v>11006</v>
      </c>
      <c r="G29" s="91" t="s">
        <v>11031</v>
      </c>
      <c r="H29" s="180" t="s">
        <v>194</v>
      </c>
      <c r="I29" s="180" t="s">
        <v>3169</v>
      </c>
      <c r="J29" s="180" t="s">
        <v>11008</v>
      </c>
      <c r="K29" s="39" t="s">
        <v>31</v>
      </c>
      <c r="L29" s="183">
        <v>2</v>
      </c>
      <c r="M29" s="27">
        <f t="shared" si="0"/>
        <v>624</v>
      </c>
      <c r="N29" s="23"/>
      <c r="O29" s="24" t="s">
        <v>32</v>
      </c>
    </row>
    <row r="30" s="1" customFormat="1" customHeight="1" spans="1:15">
      <c r="A30" s="39">
        <v>25</v>
      </c>
      <c r="B30" s="115" t="s">
        <v>23</v>
      </c>
      <c r="C30" s="39" t="s">
        <v>11004</v>
      </c>
      <c r="D30" s="39" t="s">
        <v>10034</v>
      </c>
      <c r="E30" s="39" t="s">
        <v>11005</v>
      </c>
      <c r="F30" s="180" t="s">
        <v>11006</v>
      </c>
      <c r="G30" s="91" t="s">
        <v>11032</v>
      </c>
      <c r="H30" s="180" t="s">
        <v>194</v>
      </c>
      <c r="I30" s="180" t="s">
        <v>3164</v>
      </c>
      <c r="J30" s="180" t="s">
        <v>11008</v>
      </c>
      <c r="K30" s="39" t="s">
        <v>31</v>
      </c>
      <c r="L30" s="183">
        <v>2</v>
      </c>
      <c r="M30" s="27">
        <f t="shared" si="0"/>
        <v>624</v>
      </c>
      <c r="N30" s="23"/>
      <c r="O30" s="24" t="s">
        <v>32</v>
      </c>
    </row>
    <row r="31" s="1" customFormat="1" customHeight="1" spans="1:15">
      <c r="A31" s="39">
        <v>26</v>
      </c>
      <c r="B31" s="115" t="s">
        <v>23</v>
      </c>
      <c r="C31" s="39" t="s">
        <v>11004</v>
      </c>
      <c r="D31" s="39" t="s">
        <v>10034</v>
      </c>
      <c r="E31" s="39" t="s">
        <v>11005</v>
      </c>
      <c r="F31" s="180" t="s">
        <v>11006</v>
      </c>
      <c r="G31" s="91" t="s">
        <v>11033</v>
      </c>
      <c r="H31" s="180" t="s">
        <v>11034</v>
      </c>
      <c r="I31" s="180" t="s">
        <v>2605</v>
      </c>
      <c r="J31" s="180" t="s">
        <v>11008</v>
      </c>
      <c r="K31" s="39" t="s">
        <v>31</v>
      </c>
      <c r="L31" s="183">
        <v>1</v>
      </c>
      <c r="M31" s="27">
        <f t="shared" si="0"/>
        <v>312</v>
      </c>
      <c r="N31" s="23"/>
      <c r="O31" s="24" t="s">
        <v>32</v>
      </c>
    </row>
    <row r="32" s="1" customFormat="1" customHeight="1" spans="1:15">
      <c r="A32" s="39">
        <v>27</v>
      </c>
      <c r="B32" s="115" t="s">
        <v>23</v>
      </c>
      <c r="C32" s="39" t="s">
        <v>11004</v>
      </c>
      <c r="D32" s="39" t="s">
        <v>10034</v>
      </c>
      <c r="E32" s="39" t="s">
        <v>11005</v>
      </c>
      <c r="F32" s="180" t="s">
        <v>11006</v>
      </c>
      <c r="G32" s="91" t="s">
        <v>11035</v>
      </c>
      <c r="H32" s="180" t="s">
        <v>194</v>
      </c>
      <c r="I32" s="180" t="s">
        <v>1683</v>
      </c>
      <c r="J32" s="180" t="s">
        <v>11008</v>
      </c>
      <c r="K32" s="39" t="s">
        <v>31</v>
      </c>
      <c r="L32" s="183">
        <v>2</v>
      </c>
      <c r="M32" s="27">
        <f t="shared" si="0"/>
        <v>624</v>
      </c>
      <c r="N32" s="23"/>
      <c r="O32" s="24" t="s">
        <v>32</v>
      </c>
    </row>
    <row r="33" s="1" customFormat="1" customHeight="1" spans="1:15">
      <c r="A33" s="39">
        <v>28</v>
      </c>
      <c r="B33" s="115" t="s">
        <v>23</v>
      </c>
      <c r="C33" s="39" t="s">
        <v>11004</v>
      </c>
      <c r="D33" s="39" t="s">
        <v>10034</v>
      </c>
      <c r="E33" s="39" t="s">
        <v>11005</v>
      </c>
      <c r="F33" s="180" t="s">
        <v>11006</v>
      </c>
      <c r="G33" s="91" t="s">
        <v>11036</v>
      </c>
      <c r="H33" s="180" t="s">
        <v>194</v>
      </c>
      <c r="I33" s="180" t="s">
        <v>2203</v>
      </c>
      <c r="J33" s="180" t="s">
        <v>11008</v>
      </c>
      <c r="K33" s="39" t="s">
        <v>31</v>
      </c>
      <c r="L33" s="183">
        <v>2</v>
      </c>
      <c r="M33" s="27">
        <f t="shared" si="0"/>
        <v>624</v>
      </c>
      <c r="N33" s="23"/>
      <c r="O33" s="24" t="s">
        <v>32</v>
      </c>
    </row>
    <row r="34" s="1" customFormat="1" customHeight="1" spans="1:15">
      <c r="A34" s="39">
        <v>29</v>
      </c>
      <c r="B34" s="115" t="s">
        <v>23</v>
      </c>
      <c r="C34" s="39" t="s">
        <v>11004</v>
      </c>
      <c r="D34" s="39" t="s">
        <v>10034</v>
      </c>
      <c r="E34" s="39" t="s">
        <v>11005</v>
      </c>
      <c r="F34" s="180" t="s">
        <v>11006</v>
      </c>
      <c r="G34" s="91" t="s">
        <v>11037</v>
      </c>
      <c r="H34" s="180" t="s">
        <v>194</v>
      </c>
      <c r="I34" s="180" t="s">
        <v>1683</v>
      </c>
      <c r="J34" s="180" t="s">
        <v>11008</v>
      </c>
      <c r="K34" s="39" t="s">
        <v>31</v>
      </c>
      <c r="L34" s="183">
        <v>2</v>
      </c>
      <c r="M34" s="27">
        <f t="shared" si="0"/>
        <v>624</v>
      </c>
      <c r="N34" s="23"/>
      <c r="O34" s="24" t="s">
        <v>32</v>
      </c>
    </row>
    <row r="35" s="1" customFormat="1" customHeight="1" spans="1:15">
      <c r="A35" s="39">
        <v>30</v>
      </c>
      <c r="B35" s="115" t="s">
        <v>23</v>
      </c>
      <c r="C35" s="39" t="s">
        <v>11004</v>
      </c>
      <c r="D35" s="39" t="s">
        <v>10034</v>
      </c>
      <c r="E35" s="39" t="s">
        <v>11005</v>
      </c>
      <c r="F35" s="180" t="s">
        <v>11006</v>
      </c>
      <c r="G35" s="91" t="s">
        <v>11038</v>
      </c>
      <c r="H35" s="180" t="s">
        <v>194</v>
      </c>
      <c r="I35" s="180" t="s">
        <v>1683</v>
      </c>
      <c r="J35" s="180" t="s">
        <v>11008</v>
      </c>
      <c r="K35" s="39" t="s">
        <v>31</v>
      </c>
      <c r="L35" s="183">
        <v>2</v>
      </c>
      <c r="M35" s="27">
        <f t="shared" si="0"/>
        <v>624</v>
      </c>
      <c r="N35" s="23"/>
      <c r="O35" s="24" t="s">
        <v>32</v>
      </c>
    </row>
    <row r="36" s="1" customFormat="1" customHeight="1" spans="1:15">
      <c r="A36" s="39">
        <v>31</v>
      </c>
      <c r="B36" s="115" t="s">
        <v>23</v>
      </c>
      <c r="C36" s="39" t="s">
        <v>11004</v>
      </c>
      <c r="D36" s="39" t="s">
        <v>10034</v>
      </c>
      <c r="E36" s="39" t="s">
        <v>11005</v>
      </c>
      <c r="F36" s="180" t="s">
        <v>11006</v>
      </c>
      <c r="G36" s="91" t="s">
        <v>11039</v>
      </c>
      <c r="H36" s="180" t="s">
        <v>194</v>
      </c>
      <c r="I36" s="180" t="s">
        <v>3169</v>
      </c>
      <c r="J36" s="180" t="s">
        <v>11008</v>
      </c>
      <c r="K36" s="39" t="s">
        <v>31</v>
      </c>
      <c r="L36" s="183">
        <v>2</v>
      </c>
      <c r="M36" s="27">
        <f t="shared" si="0"/>
        <v>624</v>
      </c>
      <c r="N36" s="23"/>
      <c r="O36" s="24" t="s">
        <v>32</v>
      </c>
    </row>
    <row r="37" s="1" customFormat="1" customHeight="1" spans="1:15">
      <c r="A37" s="39">
        <v>32</v>
      </c>
      <c r="B37" s="115" t="s">
        <v>23</v>
      </c>
      <c r="C37" s="39" t="s">
        <v>11004</v>
      </c>
      <c r="D37" s="39" t="s">
        <v>10034</v>
      </c>
      <c r="E37" s="39" t="s">
        <v>11005</v>
      </c>
      <c r="F37" s="180" t="s">
        <v>11006</v>
      </c>
      <c r="G37" s="91" t="s">
        <v>11040</v>
      </c>
      <c r="H37" s="180" t="s">
        <v>194</v>
      </c>
      <c r="I37" s="180" t="s">
        <v>2203</v>
      </c>
      <c r="J37" s="180" t="s">
        <v>11008</v>
      </c>
      <c r="K37" s="39" t="s">
        <v>31</v>
      </c>
      <c r="L37" s="183">
        <v>2</v>
      </c>
      <c r="M37" s="27">
        <f t="shared" si="0"/>
        <v>624</v>
      </c>
      <c r="N37" s="23"/>
      <c r="O37" s="24" t="s">
        <v>32</v>
      </c>
    </row>
    <row r="38" s="1" customFormat="1" customHeight="1" spans="1:15">
      <c r="A38" s="39">
        <v>33</v>
      </c>
      <c r="B38" s="115" t="s">
        <v>23</v>
      </c>
      <c r="C38" s="39" t="s">
        <v>11004</v>
      </c>
      <c r="D38" s="39" t="s">
        <v>10034</v>
      </c>
      <c r="E38" s="39" t="s">
        <v>11005</v>
      </c>
      <c r="F38" s="180" t="s">
        <v>11006</v>
      </c>
      <c r="G38" s="91" t="s">
        <v>11041</v>
      </c>
      <c r="H38" s="180" t="s">
        <v>194</v>
      </c>
      <c r="I38" s="180" t="s">
        <v>2203</v>
      </c>
      <c r="J38" s="180" t="s">
        <v>11008</v>
      </c>
      <c r="K38" s="39" t="s">
        <v>31</v>
      </c>
      <c r="L38" s="183">
        <v>2</v>
      </c>
      <c r="M38" s="27">
        <f t="shared" si="0"/>
        <v>624</v>
      </c>
      <c r="N38" s="23"/>
      <c r="O38" s="24" t="s">
        <v>32</v>
      </c>
    </row>
    <row r="39" s="1" customFormat="1" customHeight="1" spans="1:15">
      <c r="A39" s="39">
        <v>34</v>
      </c>
      <c r="B39" s="115" t="s">
        <v>23</v>
      </c>
      <c r="C39" s="39" t="s">
        <v>11004</v>
      </c>
      <c r="D39" s="39" t="s">
        <v>10034</v>
      </c>
      <c r="E39" s="39" t="s">
        <v>11005</v>
      </c>
      <c r="F39" s="180" t="s">
        <v>11006</v>
      </c>
      <c r="G39" s="91" t="s">
        <v>11042</v>
      </c>
      <c r="H39" s="180" t="s">
        <v>29</v>
      </c>
      <c r="I39" s="180" t="s">
        <v>1683</v>
      </c>
      <c r="J39" s="180" t="s">
        <v>11008</v>
      </c>
      <c r="K39" s="39" t="s">
        <v>31</v>
      </c>
      <c r="L39" s="183">
        <v>2</v>
      </c>
      <c r="M39" s="27">
        <f t="shared" ref="M39:M70" si="1">L39*312</f>
        <v>624</v>
      </c>
      <c r="N39" s="23"/>
      <c r="O39" s="24" t="s">
        <v>32</v>
      </c>
    </row>
    <row r="40" s="1" customFormat="1" customHeight="1" spans="1:15">
      <c r="A40" s="39">
        <v>35</v>
      </c>
      <c r="B40" s="115" t="s">
        <v>23</v>
      </c>
      <c r="C40" s="39" t="s">
        <v>11004</v>
      </c>
      <c r="D40" s="39" t="s">
        <v>10034</v>
      </c>
      <c r="E40" s="39" t="s">
        <v>11005</v>
      </c>
      <c r="F40" s="180" t="s">
        <v>11006</v>
      </c>
      <c r="G40" s="91" t="s">
        <v>11043</v>
      </c>
      <c r="H40" s="180" t="s">
        <v>51</v>
      </c>
      <c r="I40" s="180" t="s">
        <v>3169</v>
      </c>
      <c r="J40" s="180" t="s">
        <v>11008</v>
      </c>
      <c r="K40" s="39" t="s">
        <v>31</v>
      </c>
      <c r="L40" s="183">
        <v>2</v>
      </c>
      <c r="M40" s="27">
        <f t="shared" si="1"/>
        <v>624</v>
      </c>
      <c r="N40" s="23"/>
      <c r="O40" s="24" t="s">
        <v>32</v>
      </c>
    </row>
    <row r="41" s="1" customFormat="1" customHeight="1" spans="1:15">
      <c r="A41" s="39">
        <v>36</v>
      </c>
      <c r="B41" s="115" t="s">
        <v>23</v>
      </c>
      <c r="C41" s="39" t="s">
        <v>11004</v>
      </c>
      <c r="D41" s="39" t="s">
        <v>10034</v>
      </c>
      <c r="E41" s="39" t="s">
        <v>11005</v>
      </c>
      <c r="F41" s="180" t="s">
        <v>11006</v>
      </c>
      <c r="G41" s="91" t="s">
        <v>11044</v>
      </c>
      <c r="H41" s="180" t="s">
        <v>1583</v>
      </c>
      <c r="I41" s="180" t="s">
        <v>2605</v>
      </c>
      <c r="J41" s="180" t="s">
        <v>11008</v>
      </c>
      <c r="K41" s="39" t="s">
        <v>31</v>
      </c>
      <c r="L41" s="183">
        <v>2</v>
      </c>
      <c r="M41" s="27">
        <f t="shared" si="1"/>
        <v>624</v>
      </c>
      <c r="N41" s="23"/>
      <c r="O41" s="24" t="s">
        <v>32</v>
      </c>
    </row>
    <row r="42" s="1" customFormat="1" customHeight="1" spans="1:15">
      <c r="A42" s="39">
        <v>37</v>
      </c>
      <c r="B42" s="115" t="s">
        <v>23</v>
      </c>
      <c r="C42" s="39" t="s">
        <v>11004</v>
      </c>
      <c r="D42" s="39" t="s">
        <v>10034</v>
      </c>
      <c r="E42" s="39" t="s">
        <v>11005</v>
      </c>
      <c r="F42" s="180" t="s">
        <v>11006</v>
      </c>
      <c r="G42" s="91" t="s">
        <v>11045</v>
      </c>
      <c r="H42" s="180" t="s">
        <v>194</v>
      </c>
      <c r="I42" s="180" t="s">
        <v>2203</v>
      </c>
      <c r="J42" s="180" t="s">
        <v>11008</v>
      </c>
      <c r="K42" s="39" t="s">
        <v>31</v>
      </c>
      <c r="L42" s="183">
        <v>2</v>
      </c>
      <c r="M42" s="27">
        <f t="shared" si="1"/>
        <v>624</v>
      </c>
      <c r="N42" s="23"/>
      <c r="O42" s="24" t="s">
        <v>32</v>
      </c>
    </row>
    <row r="43" s="1" customFormat="1" customHeight="1" spans="1:15">
      <c r="A43" s="39">
        <v>38</v>
      </c>
      <c r="B43" s="115" t="s">
        <v>23</v>
      </c>
      <c r="C43" s="39" t="s">
        <v>11004</v>
      </c>
      <c r="D43" s="39" t="s">
        <v>10034</v>
      </c>
      <c r="E43" s="39" t="s">
        <v>11005</v>
      </c>
      <c r="F43" s="180" t="s">
        <v>11006</v>
      </c>
      <c r="G43" s="91" t="s">
        <v>11046</v>
      </c>
      <c r="H43" s="180" t="s">
        <v>194</v>
      </c>
      <c r="I43" s="180" t="s">
        <v>3164</v>
      </c>
      <c r="J43" s="180" t="s">
        <v>11008</v>
      </c>
      <c r="K43" s="39" t="s">
        <v>31</v>
      </c>
      <c r="L43" s="183">
        <v>2</v>
      </c>
      <c r="M43" s="27">
        <f t="shared" si="1"/>
        <v>624</v>
      </c>
      <c r="N43" s="23"/>
      <c r="O43" s="24" t="s">
        <v>32</v>
      </c>
    </row>
    <row r="44" s="1" customFormat="1" customHeight="1" spans="1:15">
      <c r="A44" s="39">
        <v>39</v>
      </c>
      <c r="B44" s="115" t="s">
        <v>23</v>
      </c>
      <c r="C44" s="39" t="s">
        <v>11004</v>
      </c>
      <c r="D44" s="39" t="s">
        <v>10034</v>
      </c>
      <c r="E44" s="39" t="s">
        <v>11005</v>
      </c>
      <c r="F44" s="180" t="s">
        <v>11006</v>
      </c>
      <c r="G44" s="91" t="s">
        <v>11047</v>
      </c>
      <c r="H44" s="180" t="s">
        <v>194</v>
      </c>
      <c r="I44" s="180" t="s">
        <v>1683</v>
      </c>
      <c r="J44" s="180" t="s">
        <v>11008</v>
      </c>
      <c r="K44" s="39" t="s">
        <v>31</v>
      </c>
      <c r="L44" s="183">
        <v>2</v>
      </c>
      <c r="M44" s="27">
        <f t="shared" si="1"/>
        <v>624</v>
      </c>
      <c r="N44" s="23"/>
      <c r="O44" s="24" t="s">
        <v>32</v>
      </c>
    </row>
    <row r="45" s="1" customFormat="1" customHeight="1" spans="1:15">
      <c r="A45" s="39">
        <v>40</v>
      </c>
      <c r="B45" s="115" t="s">
        <v>23</v>
      </c>
      <c r="C45" s="39" t="s">
        <v>11004</v>
      </c>
      <c r="D45" s="39" t="s">
        <v>10034</v>
      </c>
      <c r="E45" s="39" t="s">
        <v>11005</v>
      </c>
      <c r="F45" s="180" t="s">
        <v>11006</v>
      </c>
      <c r="G45" s="91" t="s">
        <v>11048</v>
      </c>
      <c r="H45" s="180" t="s">
        <v>29</v>
      </c>
      <c r="I45" s="180" t="s">
        <v>1683</v>
      </c>
      <c r="J45" s="180" t="s">
        <v>11008</v>
      </c>
      <c r="K45" s="39" t="s">
        <v>31</v>
      </c>
      <c r="L45" s="183">
        <v>2</v>
      </c>
      <c r="M45" s="27">
        <f t="shared" si="1"/>
        <v>624</v>
      </c>
      <c r="N45" s="23"/>
      <c r="O45" s="24" t="s">
        <v>32</v>
      </c>
    </row>
    <row r="46" s="1" customFormat="1" customHeight="1" spans="1:15">
      <c r="A46" s="39">
        <v>41</v>
      </c>
      <c r="B46" s="115" t="s">
        <v>23</v>
      </c>
      <c r="C46" s="39" t="s">
        <v>11004</v>
      </c>
      <c r="D46" s="39" t="s">
        <v>10034</v>
      </c>
      <c r="E46" s="39" t="s">
        <v>11005</v>
      </c>
      <c r="F46" s="180" t="s">
        <v>11006</v>
      </c>
      <c r="G46" s="91" t="s">
        <v>11049</v>
      </c>
      <c r="H46" s="180" t="s">
        <v>194</v>
      </c>
      <c r="I46" s="180" t="s">
        <v>3164</v>
      </c>
      <c r="J46" s="180" t="s">
        <v>11008</v>
      </c>
      <c r="K46" s="39" t="s">
        <v>31</v>
      </c>
      <c r="L46" s="183">
        <v>2</v>
      </c>
      <c r="M46" s="27">
        <f t="shared" si="1"/>
        <v>624</v>
      </c>
      <c r="N46" s="23"/>
      <c r="O46" s="24" t="s">
        <v>32</v>
      </c>
    </row>
    <row r="47" s="1" customFormat="1" customHeight="1" spans="1:15">
      <c r="A47" s="39">
        <v>42</v>
      </c>
      <c r="B47" s="115" t="s">
        <v>23</v>
      </c>
      <c r="C47" s="39" t="s">
        <v>11004</v>
      </c>
      <c r="D47" s="39" t="s">
        <v>10034</v>
      </c>
      <c r="E47" s="39" t="s">
        <v>11005</v>
      </c>
      <c r="F47" s="180" t="s">
        <v>11006</v>
      </c>
      <c r="G47" s="91" t="s">
        <v>11050</v>
      </c>
      <c r="H47" s="180" t="s">
        <v>194</v>
      </c>
      <c r="I47" s="180" t="s">
        <v>1683</v>
      </c>
      <c r="J47" s="180" t="s">
        <v>11008</v>
      </c>
      <c r="K47" s="39" t="s">
        <v>31</v>
      </c>
      <c r="L47" s="183">
        <v>2</v>
      </c>
      <c r="M47" s="27">
        <f t="shared" si="1"/>
        <v>624</v>
      </c>
      <c r="N47" s="23"/>
      <c r="O47" s="24" t="s">
        <v>32</v>
      </c>
    </row>
    <row r="48" s="1" customFormat="1" customHeight="1" spans="1:15">
      <c r="A48" s="39">
        <v>43</v>
      </c>
      <c r="B48" s="115" t="s">
        <v>23</v>
      </c>
      <c r="C48" s="39" t="s">
        <v>11004</v>
      </c>
      <c r="D48" s="39" t="s">
        <v>10034</v>
      </c>
      <c r="E48" s="39" t="s">
        <v>11005</v>
      </c>
      <c r="F48" s="180" t="s">
        <v>11006</v>
      </c>
      <c r="G48" s="91" t="s">
        <v>11051</v>
      </c>
      <c r="H48" s="180" t="s">
        <v>51</v>
      </c>
      <c r="I48" s="180" t="s">
        <v>1683</v>
      </c>
      <c r="J48" s="180" t="s">
        <v>11008</v>
      </c>
      <c r="K48" s="39" t="s">
        <v>31</v>
      </c>
      <c r="L48" s="183">
        <v>2</v>
      </c>
      <c r="M48" s="27">
        <f t="shared" si="1"/>
        <v>624</v>
      </c>
      <c r="N48" s="23"/>
      <c r="O48" s="24" t="s">
        <v>32</v>
      </c>
    </row>
    <row r="49" s="1" customFormat="1" customHeight="1" spans="1:15">
      <c r="A49" s="39">
        <v>44</v>
      </c>
      <c r="B49" s="115" t="s">
        <v>23</v>
      </c>
      <c r="C49" s="39" t="s">
        <v>11004</v>
      </c>
      <c r="D49" s="39" t="s">
        <v>10034</v>
      </c>
      <c r="E49" s="39" t="s">
        <v>11005</v>
      </c>
      <c r="F49" s="180" t="s">
        <v>11006</v>
      </c>
      <c r="G49" s="91" t="s">
        <v>11052</v>
      </c>
      <c r="H49" s="180" t="s">
        <v>194</v>
      </c>
      <c r="I49" s="180" t="s">
        <v>3164</v>
      </c>
      <c r="J49" s="180" t="s">
        <v>11008</v>
      </c>
      <c r="K49" s="39" t="s">
        <v>31</v>
      </c>
      <c r="L49" s="183">
        <v>2</v>
      </c>
      <c r="M49" s="27">
        <f t="shared" si="1"/>
        <v>624</v>
      </c>
      <c r="N49" s="23"/>
      <c r="O49" s="24" t="s">
        <v>32</v>
      </c>
    </row>
    <row r="50" s="1" customFormat="1" customHeight="1" spans="1:15">
      <c r="A50" s="39">
        <v>45</v>
      </c>
      <c r="B50" s="115" t="s">
        <v>23</v>
      </c>
      <c r="C50" s="39" t="s">
        <v>11004</v>
      </c>
      <c r="D50" s="39" t="s">
        <v>10034</v>
      </c>
      <c r="E50" s="39" t="s">
        <v>11005</v>
      </c>
      <c r="F50" s="180" t="s">
        <v>11006</v>
      </c>
      <c r="G50" s="91" t="s">
        <v>11053</v>
      </c>
      <c r="H50" s="180" t="s">
        <v>194</v>
      </c>
      <c r="I50" s="180" t="s">
        <v>2203</v>
      </c>
      <c r="J50" s="180" t="s">
        <v>11008</v>
      </c>
      <c r="K50" s="39" t="s">
        <v>31</v>
      </c>
      <c r="L50" s="183">
        <v>2</v>
      </c>
      <c r="M50" s="27">
        <f t="shared" si="1"/>
        <v>624</v>
      </c>
      <c r="N50" s="23"/>
      <c r="O50" s="24" t="s">
        <v>32</v>
      </c>
    </row>
    <row r="51" s="1" customFormat="1" customHeight="1" spans="1:15">
      <c r="A51" s="39">
        <v>46</v>
      </c>
      <c r="B51" s="115" t="s">
        <v>23</v>
      </c>
      <c r="C51" s="39" t="s">
        <v>11004</v>
      </c>
      <c r="D51" s="39" t="s">
        <v>10034</v>
      </c>
      <c r="E51" s="39" t="s">
        <v>11005</v>
      </c>
      <c r="F51" s="180" t="s">
        <v>11006</v>
      </c>
      <c r="G51" s="91" t="s">
        <v>11054</v>
      </c>
      <c r="H51" s="180" t="s">
        <v>194</v>
      </c>
      <c r="I51" s="180" t="s">
        <v>2203</v>
      </c>
      <c r="J51" s="180" t="s">
        <v>11008</v>
      </c>
      <c r="K51" s="39" t="s">
        <v>31</v>
      </c>
      <c r="L51" s="183">
        <v>2</v>
      </c>
      <c r="M51" s="27">
        <f t="shared" si="1"/>
        <v>624</v>
      </c>
      <c r="N51" s="23"/>
      <c r="O51" s="24" t="s">
        <v>32</v>
      </c>
    </row>
    <row r="52" s="1" customFormat="1" customHeight="1" spans="1:15">
      <c r="A52" s="39">
        <v>47</v>
      </c>
      <c r="B52" s="115" t="s">
        <v>23</v>
      </c>
      <c r="C52" s="39" t="s">
        <v>11004</v>
      </c>
      <c r="D52" s="39" t="s">
        <v>10034</v>
      </c>
      <c r="E52" s="39" t="s">
        <v>11005</v>
      </c>
      <c r="F52" s="180" t="s">
        <v>11006</v>
      </c>
      <c r="G52" s="91" t="s">
        <v>11055</v>
      </c>
      <c r="H52" s="180" t="s">
        <v>194</v>
      </c>
      <c r="I52" s="180" t="s">
        <v>2605</v>
      </c>
      <c r="J52" s="180" t="s">
        <v>11008</v>
      </c>
      <c r="K52" s="39" t="s">
        <v>31</v>
      </c>
      <c r="L52" s="183">
        <v>2</v>
      </c>
      <c r="M52" s="27">
        <f t="shared" si="1"/>
        <v>624</v>
      </c>
      <c r="N52" s="23"/>
      <c r="O52" s="24" t="s">
        <v>32</v>
      </c>
    </row>
    <row r="53" s="1" customFormat="1" customHeight="1" spans="1:15">
      <c r="A53" s="39">
        <v>48</v>
      </c>
      <c r="B53" s="115" t="s">
        <v>23</v>
      </c>
      <c r="C53" s="39" t="s">
        <v>11004</v>
      </c>
      <c r="D53" s="39" t="s">
        <v>10034</v>
      </c>
      <c r="E53" s="39" t="s">
        <v>11005</v>
      </c>
      <c r="F53" s="180" t="s">
        <v>11006</v>
      </c>
      <c r="G53" s="91" t="s">
        <v>11056</v>
      </c>
      <c r="H53" s="180" t="s">
        <v>11034</v>
      </c>
      <c r="I53" s="180" t="s">
        <v>2605</v>
      </c>
      <c r="J53" s="180" t="s">
        <v>11008</v>
      </c>
      <c r="K53" s="39" t="s">
        <v>31</v>
      </c>
      <c r="L53" s="183">
        <v>1</v>
      </c>
      <c r="M53" s="27">
        <f t="shared" si="1"/>
        <v>312</v>
      </c>
      <c r="N53" s="23"/>
      <c r="O53" s="24" t="s">
        <v>32</v>
      </c>
    </row>
    <row r="54" s="1" customFormat="1" customHeight="1" spans="1:15">
      <c r="A54" s="39">
        <v>49</v>
      </c>
      <c r="B54" s="115" t="s">
        <v>23</v>
      </c>
      <c r="C54" s="39" t="s">
        <v>11004</v>
      </c>
      <c r="D54" s="39" t="s">
        <v>10034</v>
      </c>
      <c r="E54" s="39" t="s">
        <v>11005</v>
      </c>
      <c r="F54" s="180" t="s">
        <v>11006</v>
      </c>
      <c r="G54" s="91" t="s">
        <v>11057</v>
      </c>
      <c r="H54" s="180" t="s">
        <v>29</v>
      </c>
      <c r="I54" s="180" t="s">
        <v>1683</v>
      </c>
      <c r="J54" s="180" t="s">
        <v>11008</v>
      </c>
      <c r="K54" s="39" t="s">
        <v>31</v>
      </c>
      <c r="L54" s="183">
        <v>2</v>
      </c>
      <c r="M54" s="27">
        <f t="shared" si="1"/>
        <v>624</v>
      </c>
      <c r="N54" s="23"/>
      <c r="O54" s="24" t="s">
        <v>32</v>
      </c>
    </row>
    <row r="55" s="1" customFormat="1" customHeight="1" spans="1:15">
      <c r="A55" s="39">
        <v>50</v>
      </c>
      <c r="B55" s="115" t="s">
        <v>23</v>
      </c>
      <c r="C55" s="39" t="s">
        <v>11004</v>
      </c>
      <c r="D55" s="39" t="s">
        <v>10034</v>
      </c>
      <c r="E55" s="39" t="s">
        <v>11005</v>
      </c>
      <c r="F55" s="180" t="s">
        <v>11006</v>
      </c>
      <c r="G55" s="91" t="s">
        <v>11058</v>
      </c>
      <c r="H55" s="180" t="s">
        <v>194</v>
      </c>
      <c r="I55" s="180" t="s">
        <v>1683</v>
      </c>
      <c r="J55" s="180" t="s">
        <v>11008</v>
      </c>
      <c r="K55" s="39" t="s">
        <v>31</v>
      </c>
      <c r="L55" s="183">
        <v>2</v>
      </c>
      <c r="M55" s="27">
        <f t="shared" si="1"/>
        <v>624</v>
      </c>
      <c r="N55" s="23"/>
      <c r="O55" s="24" t="s">
        <v>32</v>
      </c>
    </row>
    <row r="56" s="1" customFormat="1" customHeight="1" spans="1:15">
      <c r="A56" s="39">
        <v>51</v>
      </c>
      <c r="B56" s="115" t="s">
        <v>23</v>
      </c>
      <c r="C56" s="39" t="s">
        <v>11004</v>
      </c>
      <c r="D56" s="39" t="s">
        <v>10034</v>
      </c>
      <c r="E56" s="39" t="s">
        <v>11005</v>
      </c>
      <c r="F56" s="180" t="s">
        <v>11006</v>
      </c>
      <c r="G56" s="91" t="s">
        <v>11059</v>
      </c>
      <c r="H56" s="180" t="s">
        <v>194</v>
      </c>
      <c r="I56" s="180" t="s">
        <v>3164</v>
      </c>
      <c r="J56" s="180" t="s">
        <v>11008</v>
      </c>
      <c r="K56" s="39" t="s">
        <v>31</v>
      </c>
      <c r="L56" s="183">
        <v>2</v>
      </c>
      <c r="M56" s="27">
        <f t="shared" si="1"/>
        <v>624</v>
      </c>
      <c r="N56" s="23"/>
      <c r="O56" s="24" t="s">
        <v>32</v>
      </c>
    </row>
    <row r="57" s="1" customFormat="1" customHeight="1" spans="1:15">
      <c r="A57" s="39">
        <v>52</v>
      </c>
      <c r="B57" s="115" t="s">
        <v>23</v>
      </c>
      <c r="C57" s="39" t="s">
        <v>11004</v>
      </c>
      <c r="D57" s="39" t="s">
        <v>10034</v>
      </c>
      <c r="E57" s="39" t="s">
        <v>11005</v>
      </c>
      <c r="F57" s="180" t="s">
        <v>11006</v>
      </c>
      <c r="G57" s="91" t="s">
        <v>7872</v>
      </c>
      <c r="H57" s="180" t="s">
        <v>194</v>
      </c>
      <c r="I57" s="180" t="s">
        <v>1683</v>
      </c>
      <c r="J57" s="180" t="s">
        <v>11008</v>
      </c>
      <c r="K57" s="39" t="s">
        <v>31</v>
      </c>
      <c r="L57" s="183">
        <v>2</v>
      </c>
      <c r="M57" s="27">
        <f t="shared" si="1"/>
        <v>624</v>
      </c>
      <c r="N57" s="23"/>
      <c r="O57" s="24" t="s">
        <v>32</v>
      </c>
    </row>
    <row r="58" s="1" customFormat="1" customHeight="1" spans="1:15">
      <c r="A58" s="39">
        <v>53</v>
      </c>
      <c r="B58" s="115" t="s">
        <v>23</v>
      </c>
      <c r="C58" s="39" t="s">
        <v>11004</v>
      </c>
      <c r="D58" s="39" t="s">
        <v>10034</v>
      </c>
      <c r="E58" s="39" t="s">
        <v>11005</v>
      </c>
      <c r="F58" s="180" t="s">
        <v>11006</v>
      </c>
      <c r="G58" s="91" t="s">
        <v>11060</v>
      </c>
      <c r="H58" s="180" t="s">
        <v>194</v>
      </c>
      <c r="I58" s="180" t="s">
        <v>3164</v>
      </c>
      <c r="J58" s="180" t="s">
        <v>11008</v>
      </c>
      <c r="K58" s="39" t="s">
        <v>31</v>
      </c>
      <c r="L58" s="183">
        <v>2</v>
      </c>
      <c r="M58" s="27">
        <f t="shared" si="1"/>
        <v>624</v>
      </c>
      <c r="N58" s="23"/>
      <c r="O58" s="24" t="s">
        <v>32</v>
      </c>
    </row>
    <row r="59" s="1" customFormat="1" customHeight="1" spans="1:15">
      <c r="A59" s="39">
        <v>54</v>
      </c>
      <c r="B59" s="115" t="s">
        <v>23</v>
      </c>
      <c r="C59" s="39" t="s">
        <v>11004</v>
      </c>
      <c r="D59" s="39" t="s">
        <v>10034</v>
      </c>
      <c r="E59" s="39" t="s">
        <v>11005</v>
      </c>
      <c r="F59" s="180" t="s">
        <v>11006</v>
      </c>
      <c r="G59" s="91" t="s">
        <v>11061</v>
      </c>
      <c r="H59" s="180" t="s">
        <v>194</v>
      </c>
      <c r="I59" s="180" t="s">
        <v>1683</v>
      </c>
      <c r="J59" s="180" t="s">
        <v>11062</v>
      </c>
      <c r="K59" s="39" t="s">
        <v>31</v>
      </c>
      <c r="L59" s="183">
        <v>2</v>
      </c>
      <c r="M59" s="27">
        <f t="shared" si="1"/>
        <v>624</v>
      </c>
      <c r="N59" s="23"/>
      <c r="O59" s="24" t="s">
        <v>32</v>
      </c>
    </row>
    <row r="60" s="1" customFormat="1" customHeight="1" spans="1:15">
      <c r="A60" s="39">
        <v>55</v>
      </c>
      <c r="B60" s="115" t="s">
        <v>23</v>
      </c>
      <c r="C60" s="39" t="s">
        <v>11004</v>
      </c>
      <c r="D60" s="39" t="s">
        <v>10034</v>
      </c>
      <c r="E60" s="39" t="s">
        <v>11005</v>
      </c>
      <c r="F60" s="180" t="s">
        <v>11006</v>
      </c>
      <c r="G60" s="91" t="s">
        <v>11063</v>
      </c>
      <c r="H60" s="180" t="s">
        <v>194</v>
      </c>
      <c r="I60" s="180" t="s">
        <v>3164</v>
      </c>
      <c r="J60" s="180" t="s">
        <v>11062</v>
      </c>
      <c r="K60" s="39" t="s">
        <v>31</v>
      </c>
      <c r="L60" s="183">
        <v>2</v>
      </c>
      <c r="M60" s="27">
        <f t="shared" si="1"/>
        <v>624</v>
      </c>
      <c r="N60" s="23"/>
      <c r="O60" s="24" t="s">
        <v>32</v>
      </c>
    </row>
    <row r="61" s="1" customFormat="1" customHeight="1" spans="1:15">
      <c r="A61" s="39">
        <v>56</v>
      </c>
      <c r="B61" s="115" t="s">
        <v>23</v>
      </c>
      <c r="C61" s="39" t="s">
        <v>11004</v>
      </c>
      <c r="D61" s="39" t="s">
        <v>10034</v>
      </c>
      <c r="E61" s="39" t="s">
        <v>11005</v>
      </c>
      <c r="F61" s="180" t="s">
        <v>11006</v>
      </c>
      <c r="G61" s="91" t="s">
        <v>11064</v>
      </c>
      <c r="H61" s="180" t="s">
        <v>194</v>
      </c>
      <c r="I61" s="180" t="s">
        <v>3164</v>
      </c>
      <c r="J61" s="180" t="s">
        <v>11062</v>
      </c>
      <c r="K61" s="39" t="s">
        <v>31</v>
      </c>
      <c r="L61" s="183">
        <v>2</v>
      </c>
      <c r="M61" s="27">
        <f t="shared" si="1"/>
        <v>624</v>
      </c>
      <c r="N61" s="23"/>
      <c r="O61" s="24" t="s">
        <v>32</v>
      </c>
    </row>
    <row r="62" s="1" customFormat="1" customHeight="1" spans="1:15">
      <c r="A62" s="39">
        <v>57</v>
      </c>
      <c r="B62" s="115" t="s">
        <v>23</v>
      </c>
      <c r="C62" s="39" t="s">
        <v>11004</v>
      </c>
      <c r="D62" s="39" t="s">
        <v>10034</v>
      </c>
      <c r="E62" s="39" t="s">
        <v>11005</v>
      </c>
      <c r="F62" s="180" t="s">
        <v>11006</v>
      </c>
      <c r="G62" s="91" t="s">
        <v>11065</v>
      </c>
      <c r="H62" s="180" t="s">
        <v>194</v>
      </c>
      <c r="I62" s="180" t="s">
        <v>1683</v>
      </c>
      <c r="J62" s="180" t="s">
        <v>11062</v>
      </c>
      <c r="K62" s="39" t="s">
        <v>31</v>
      </c>
      <c r="L62" s="183">
        <v>2</v>
      </c>
      <c r="M62" s="27">
        <f t="shared" si="1"/>
        <v>624</v>
      </c>
      <c r="N62" s="23"/>
      <c r="O62" s="24" t="s">
        <v>32</v>
      </c>
    </row>
    <row r="63" s="1" customFormat="1" customHeight="1" spans="1:15">
      <c r="A63" s="39">
        <v>58</v>
      </c>
      <c r="B63" s="115" t="s">
        <v>23</v>
      </c>
      <c r="C63" s="39" t="s">
        <v>11004</v>
      </c>
      <c r="D63" s="39" t="s">
        <v>10034</v>
      </c>
      <c r="E63" s="39" t="s">
        <v>11005</v>
      </c>
      <c r="F63" s="180" t="s">
        <v>11006</v>
      </c>
      <c r="G63" s="91" t="s">
        <v>11066</v>
      </c>
      <c r="H63" s="180" t="s">
        <v>51</v>
      </c>
      <c r="I63" s="180" t="s">
        <v>3169</v>
      </c>
      <c r="J63" s="180" t="s">
        <v>11062</v>
      </c>
      <c r="K63" s="39" t="s">
        <v>31</v>
      </c>
      <c r="L63" s="183">
        <v>2</v>
      </c>
      <c r="M63" s="27">
        <f t="shared" si="1"/>
        <v>624</v>
      </c>
      <c r="N63" s="23"/>
      <c r="O63" s="24" t="s">
        <v>32</v>
      </c>
    </row>
    <row r="64" s="1" customFormat="1" customHeight="1" spans="1:15">
      <c r="A64" s="39">
        <v>59</v>
      </c>
      <c r="B64" s="115" t="s">
        <v>23</v>
      </c>
      <c r="C64" s="39" t="s">
        <v>11004</v>
      </c>
      <c r="D64" s="39" t="s">
        <v>10034</v>
      </c>
      <c r="E64" s="39" t="s">
        <v>11005</v>
      </c>
      <c r="F64" s="180" t="s">
        <v>11006</v>
      </c>
      <c r="G64" s="91" t="s">
        <v>11067</v>
      </c>
      <c r="H64" s="180" t="s">
        <v>194</v>
      </c>
      <c r="I64" s="180" t="s">
        <v>3164</v>
      </c>
      <c r="J64" s="180" t="s">
        <v>11062</v>
      </c>
      <c r="K64" s="39" t="s">
        <v>31</v>
      </c>
      <c r="L64" s="183">
        <v>2</v>
      </c>
      <c r="M64" s="27">
        <f t="shared" si="1"/>
        <v>624</v>
      </c>
      <c r="N64" s="23"/>
      <c r="O64" s="24" t="s">
        <v>32</v>
      </c>
    </row>
    <row r="65" s="1" customFormat="1" customHeight="1" spans="1:15">
      <c r="A65" s="39">
        <v>60</v>
      </c>
      <c r="B65" s="115" t="s">
        <v>23</v>
      </c>
      <c r="C65" s="39" t="s">
        <v>11004</v>
      </c>
      <c r="D65" s="39" t="s">
        <v>10034</v>
      </c>
      <c r="E65" s="39" t="s">
        <v>11005</v>
      </c>
      <c r="F65" s="180" t="s">
        <v>11006</v>
      </c>
      <c r="G65" s="91" t="s">
        <v>11068</v>
      </c>
      <c r="H65" s="180" t="s">
        <v>194</v>
      </c>
      <c r="I65" s="180" t="s">
        <v>1683</v>
      </c>
      <c r="J65" s="180" t="s">
        <v>11062</v>
      </c>
      <c r="K65" s="39" t="s">
        <v>31</v>
      </c>
      <c r="L65" s="183">
        <v>2</v>
      </c>
      <c r="M65" s="27">
        <f t="shared" si="1"/>
        <v>624</v>
      </c>
      <c r="N65" s="23"/>
      <c r="O65" s="24" t="s">
        <v>32</v>
      </c>
    </row>
    <row r="66" s="1" customFormat="1" customHeight="1" spans="1:15">
      <c r="A66" s="39">
        <v>61</v>
      </c>
      <c r="B66" s="115" t="s">
        <v>23</v>
      </c>
      <c r="C66" s="39" t="s">
        <v>11004</v>
      </c>
      <c r="D66" s="39" t="s">
        <v>10034</v>
      </c>
      <c r="E66" s="39" t="s">
        <v>11005</v>
      </c>
      <c r="F66" s="180" t="s">
        <v>11006</v>
      </c>
      <c r="G66" s="91" t="s">
        <v>11069</v>
      </c>
      <c r="H66" s="180" t="s">
        <v>194</v>
      </c>
      <c r="I66" s="180" t="s">
        <v>2203</v>
      </c>
      <c r="J66" s="180" t="s">
        <v>11062</v>
      </c>
      <c r="K66" s="39" t="s">
        <v>31</v>
      </c>
      <c r="L66" s="183">
        <v>2</v>
      </c>
      <c r="M66" s="27">
        <f t="shared" si="1"/>
        <v>624</v>
      </c>
      <c r="N66" s="23"/>
      <c r="O66" s="24" t="s">
        <v>32</v>
      </c>
    </row>
    <row r="67" s="1" customFormat="1" customHeight="1" spans="1:15">
      <c r="A67" s="39">
        <v>62</v>
      </c>
      <c r="B67" s="115" t="s">
        <v>23</v>
      </c>
      <c r="C67" s="39" t="s">
        <v>11004</v>
      </c>
      <c r="D67" s="39" t="s">
        <v>10034</v>
      </c>
      <c r="E67" s="39" t="s">
        <v>11005</v>
      </c>
      <c r="F67" s="180" t="s">
        <v>11006</v>
      </c>
      <c r="G67" s="91" t="s">
        <v>10161</v>
      </c>
      <c r="H67" s="180" t="s">
        <v>194</v>
      </c>
      <c r="I67" s="180" t="s">
        <v>3169</v>
      </c>
      <c r="J67" s="180" t="s">
        <v>11062</v>
      </c>
      <c r="K67" s="39" t="s">
        <v>31</v>
      </c>
      <c r="L67" s="183">
        <v>2</v>
      </c>
      <c r="M67" s="27">
        <f t="shared" si="1"/>
        <v>624</v>
      </c>
      <c r="N67" s="23"/>
      <c r="O67" s="24" t="s">
        <v>32</v>
      </c>
    </row>
    <row r="68" s="1" customFormat="1" customHeight="1" spans="1:15">
      <c r="A68" s="39">
        <v>63</v>
      </c>
      <c r="B68" s="115" t="s">
        <v>23</v>
      </c>
      <c r="C68" s="39" t="s">
        <v>11004</v>
      </c>
      <c r="D68" s="39" t="s">
        <v>10034</v>
      </c>
      <c r="E68" s="39" t="s">
        <v>11005</v>
      </c>
      <c r="F68" s="180" t="s">
        <v>11006</v>
      </c>
      <c r="G68" s="91" t="s">
        <v>11070</v>
      </c>
      <c r="H68" s="180" t="s">
        <v>194</v>
      </c>
      <c r="I68" s="180" t="s">
        <v>3169</v>
      </c>
      <c r="J68" s="180" t="s">
        <v>11062</v>
      </c>
      <c r="K68" s="39" t="s">
        <v>31</v>
      </c>
      <c r="L68" s="183">
        <v>2</v>
      </c>
      <c r="M68" s="27">
        <f t="shared" si="1"/>
        <v>624</v>
      </c>
      <c r="N68" s="23"/>
      <c r="O68" s="24" t="s">
        <v>32</v>
      </c>
    </row>
    <row r="69" s="1" customFormat="1" customHeight="1" spans="1:15">
      <c r="A69" s="39">
        <v>64</v>
      </c>
      <c r="B69" s="115" t="s">
        <v>23</v>
      </c>
      <c r="C69" s="39" t="s">
        <v>11004</v>
      </c>
      <c r="D69" s="39" t="s">
        <v>10034</v>
      </c>
      <c r="E69" s="39" t="s">
        <v>11005</v>
      </c>
      <c r="F69" s="180" t="s">
        <v>11006</v>
      </c>
      <c r="G69" s="91" t="s">
        <v>11071</v>
      </c>
      <c r="H69" s="180" t="s">
        <v>51</v>
      </c>
      <c r="I69" s="180" t="s">
        <v>1683</v>
      </c>
      <c r="J69" s="180" t="s">
        <v>11062</v>
      </c>
      <c r="K69" s="39" t="s">
        <v>31</v>
      </c>
      <c r="L69" s="183">
        <v>2</v>
      </c>
      <c r="M69" s="27">
        <f t="shared" si="1"/>
        <v>624</v>
      </c>
      <c r="N69" s="23"/>
      <c r="O69" s="24" t="s">
        <v>32</v>
      </c>
    </row>
    <row r="70" s="1" customFormat="1" customHeight="1" spans="1:15">
      <c r="A70" s="39">
        <v>65</v>
      </c>
      <c r="B70" s="115" t="s">
        <v>23</v>
      </c>
      <c r="C70" s="39" t="s">
        <v>11004</v>
      </c>
      <c r="D70" s="39" t="s">
        <v>10034</v>
      </c>
      <c r="E70" s="39" t="s">
        <v>11005</v>
      </c>
      <c r="F70" s="180" t="s">
        <v>11006</v>
      </c>
      <c r="G70" s="91" t="s">
        <v>11072</v>
      </c>
      <c r="H70" s="180" t="s">
        <v>51</v>
      </c>
      <c r="I70" s="180" t="s">
        <v>1683</v>
      </c>
      <c r="J70" s="180" t="s">
        <v>11062</v>
      </c>
      <c r="K70" s="39" t="s">
        <v>31</v>
      </c>
      <c r="L70" s="183">
        <v>2</v>
      </c>
      <c r="M70" s="27">
        <f t="shared" si="1"/>
        <v>624</v>
      </c>
      <c r="N70" s="23"/>
      <c r="O70" s="24" t="s">
        <v>32</v>
      </c>
    </row>
    <row r="71" s="1" customFormat="1" customHeight="1" spans="1:15">
      <c r="A71" s="39">
        <v>66</v>
      </c>
      <c r="B71" s="115" t="s">
        <v>23</v>
      </c>
      <c r="C71" s="39" t="s">
        <v>11004</v>
      </c>
      <c r="D71" s="39" t="s">
        <v>10034</v>
      </c>
      <c r="E71" s="39" t="s">
        <v>11005</v>
      </c>
      <c r="F71" s="180" t="s">
        <v>11006</v>
      </c>
      <c r="G71" s="91" t="s">
        <v>11073</v>
      </c>
      <c r="H71" s="180" t="s">
        <v>194</v>
      </c>
      <c r="I71" s="180" t="s">
        <v>3164</v>
      </c>
      <c r="J71" s="180" t="s">
        <v>11062</v>
      </c>
      <c r="K71" s="39" t="s">
        <v>31</v>
      </c>
      <c r="L71" s="183">
        <v>2</v>
      </c>
      <c r="M71" s="27">
        <f t="shared" ref="M71:M102" si="2">L71*312</f>
        <v>624</v>
      </c>
      <c r="N71" s="23"/>
      <c r="O71" s="24" t="s">
        <v>32</v>
      </c>
    </row>
    <row r="72" s="1" customFormat="1" customHeight="1" spans="1:15">
      <c r="A72" s="39">
        <v>67</v>
      </c>
      <c r="B72" s="115" t="s">
        <v>23</v>
      </c>
      <c r="C72" s="39" t="s">
        <v>11004</v>
      </c>
      <c r="D72" s="39" t="s">
        <v>10034</v>
      </c>
      <c r="E72" s="39" t="s">
        <v>11005</v>
      </c>
      <c r="F72" s="180" t="s">
        <v>11006</v>
      </c>
      <c r="G72" s="91" t="s">
        <v>11074</v>
      </c>
      <c r="H72" s="180" t="s">
        <v>194</v>
      </c>
      <c r="I72" s="180" t="s">
        <v>2605</v>
      </c>
      <c r="J72" s="180" t="s">
        <v>11062</v>
      </c>
      <c r="K72" s="39" t="s">
        <v>31</v>
      </c>
      <c r="L72" s="183">
        <v>2</v>
      </c>
      <c r="M72" s="27">
        <f t="shared" si="2"/>
        <v>624</v>
      </c>
      <c r="N72" s="23"/>
      <c r="O72" s="24" t="s">
        <v>32</v>
      </c>
    </row>
    <row r="73" s="1" customFormat="1" customHeight="1" spans="1:15">
      <c r="A73" s="39">
        <v>68</v>
      </c>
      <c r="B73" s="115" t="s">
        <v>23</v>
      </c>
      <c r="C73" s="39" t="s">
        <v>11004</v>
      </c>
      <c r="D73" s="39" t="s">
        <v>10034</v>
      </c>
      <c r="E73" s="39" t="s">
        <v>11005</v>
      </c>
      <c r="F73" s="180" t="s">
        <v>11006</v>
      </c>
      <c r="G73" s="91" t="s">
        <v>11075</v>
      </c>
      <c r="H73" s="180" t="s">
        <v>194</v>
      </c>
      <c r="I73" s="180" t="s">
        <v>2203</v>
      </c>
      <c r="J73" s="180" t="s">
        <v>11062</v>
      </c>
      <c r="K73" s="39" t="s">
        <v>31</v>
      </c>
      <c r="L73" s="183">
        <v>2</v>
      </c>
      <c r="M73" s="27">
        <f t="shared" si="2"/>
        <v>624</v>
      </c>
      <c r="N73" s="23"/>
      <c r="O73" s="24" t="s">
        <v>32</v>
      </c>
    </row>
    <row r="74" s="1" customFormat="1" customHeight="1" spans="1:15">
      <c r="A74" s="39">
        <v>69</v>
      </c>
      <c r="B74" s="115" t="s">
        <v>23</v>
      </c>
      <c r="C74" s="39" t="s">
        <v>11004</v>
      </c>
      <c r="D74" s="39" t="s">
        <v>10034</v>
      </c>
      <c r="E74" s="39" t="s">
        <v>11005</v>
      </c>
      <c r="F74" s="180" t="s">
        <v>11006</v>
      </c>
      <c r="G74" s="91" t="s">
        <v>11076</v>
      </c>
      <c r="H74" s="180" t="s">
        <v>194</v>
      </c>
      <c r="I74" s="180" t="s">
        <v>2605</v>
      </c>
      <c r="J74" s="180" t="s">
        <v>11062</v>
      </c>
      <c r="K74" s="39" t="s">
        <v>31</v>
      </c>
      <c r="L74" s="183">
        <v>2</v>
      </c>
      <c r="M74" s="27">
        <f t="shared" si="2"/>
        <v>624</v>
      </c>
      <c r="N74" s="23"/>
      <c r="O74" s="24" t="s">
        <v>32</v>
      </c>
    </row>
    <row r="75" s="1" customFormat="1" customHeight="1" spans="1:15">
      <c r="A75" s="39">
        <v>70</v>
      </c>
      <c r="B75" s="115" t="s">
        <v>23</v>
      </c>
      <c r="C75" s="39" t="s">
        <v>11004</v>
      </c>
      <c r="D75" s="39" t="s">
        <v>10034</v>
      </c>
      <c r="E75" s="39" t="s">
        <v>11005</v>
      </c>
      <c r="F75" s="180" t="s">
        <v>11006</v>
      </c>
      <c r="G75" s="91" t="s">
        <v>11077</v>
      </c>
      <c r="H75" s="180" t="s">
        <v>194</v>
      </c>
      <c r="I75" s="180" t="s">
        <v>3164</v>
      </c>
      <c r="J75" s="180" t="s">
        <v>11062</v>
      </c>
      <c r="K75" s="39" t="s">
        <v>31</v>
      </c>
      <c r="L75" s="183">
        <v>2</v>
      </c>
      <c r="M75" s="27">
        <f t="shared" si="2"/>
        <v>624</v>
      </c>
      <c r="N75" s="23"/>
      <c r="O75" s="24" t="s">
        <v>32</v>
      </c>
    </row>
    <row r="76" s="1" customFormat="1" customHeight="1" spans="1:15">
      <c r="A76" s="39">
        <v>71</v>
      </c>
      <c r="B76" s="115" t="s">
        <v>23</v>
      </c>
      <c r="C76" s="39" t="s">
        <v>11004</v>
      </c>
      <c r="D76" s="39" t="s">
        <v>10034</v>
      </c>
      <c r="E76" s="39" t="s">
        <v>11005</v>
      </c>
      <c r="F76" s="180" t="s">
        <v>11006</v>
      </c>
      <c r="G76" s="91" t="s">
        <v>11078</v>
      </c>
      <c r="H76" s="180" t="s">
        <v>194</v>
      </c>
      <c r="I76" s="180" t="s">
        <v>3164</v>
      </c>
      <c r="J76" s="180" t="s">
        <v>11062</v>
      </c>
      <c r="K76" s="39" t="s">
        <v>31</v>
      </c>
      <c r="L76" s="183">
        <v>2</v>
      </c>
      <c r="M76" s="27">
        <f t="shared" si="2"/>
        <v>624</v>
      </c>
      <c r="N76" s="23"/>
      <c r="O76" s="24" t="s">
        <v>32</v>
      </c>
    </row>
    <row r="77" s="1" customFormat="1" customHeight="1" spans="1:15">
      <c r="A77" s="39">
        <v>72</v>
      </c>
      <c r="B77" s="115" t="s">
        <v>23</v>
      </c>
      <c r="C77" s="39" t="s">
        <v>11004</v>
      </c>
      <c r="D77" s="39" t="s">
        <v>10034</v>
      </c>
      <c r="E77" s="39" t="s">
        <v>11005</v>
      </c>
      <c r="F77" s="180" t="s">
        <v>11006</v>
      </c>
      <c r="G77" s="91" t="s">
        <v>11079</v>
      </c>
      <c r="H77" s="180" t="s">
        <v>29</v>
      </c>
      <c r="I77" s="180" t="s">
        <v>3158</v>
      </c>
      <c r="J77" s="180" t="s">
        <v>11062</v>
      </c>
      <c r="K77" s="39" t="s">
        <v>31</v>
      </c>
      <c r="L77" s="183">
        <v>2</v>
      </c>
      <c r="M77" s="27">
        <f t="shared" si="2"/>
        <v>624</v>
      </c>
      <c r="N77" s="23"/>
      <c r="O77" s="24" t="s">
        <v>32</v>
      </c>
    </row>
    <row r="78" s="1" customFormat="1" customHeight="1" spans="1:15">
      <c r="A78" s="39">
        <v>73</v>
      </c>
      <c r="B78" s="115" t="s">
        <v>23</v>
      </c>
      <c r="C78" s="39" t="s">
        <v>11004</v>
      </c>
      <c r="D78" s="39" t="s">
        <v>10034</v>
      </c>
      <c r="E78" s="39" t="s">
        <v>11005</v>
      </c>
      <c r="F78" s="180" t="s">
        <v>11006</v>
      </c>
      <c r="G78" s="91" t="s">
        <v>11080</v>
      </c>
      <c r="H78" s="180" t="s">
        <v>194</v>
      </c>
      <c r="I78" s="180" t="s">
        <v>2605</v>
      </c>
      <c r="J78" s="180" t="s">
        <v>11062</v>
      </c>
      <c r="K78" s="39" t="s">
        <v>31</v>
      </c>
      <c r="L78" s="183">
        <v>2</v>
      </c>
      <c r="M78" s="27">
        <f t="shared" si="2"/>
        <v>624</v>
      </c>
      <c r="N78" s="23"/>
      <c r="O78" s="24" t="s">
        <v>32</v>
      </c>
    </row>
    <row r="79" s="1" customFormat="1" customHeight="1" spans="1:16">
      <c r="A79" s="39">
        <v>74</v>
      </c>
      <c r="B79" s="115" t="s">
        <v>23</v>
      </c>
      <c r="C79" s="39" t="s">
        <v>11004</v>
      </c>
      <c r="D79" s="39" t="s">
        <v>10034</v>
      </c>
      <c r="E79" s="39" t="s">
        <v>11005</v>
      </c>
      <c r="F79" s="180" t="s">
        <v>11006</v>
      </c>
      <c r="G79" s="185" t="s">
        <v>11081</v>
      </c>
      <c r="H79" s="180" t="s">
        <v>194</v>
      </c>
      <c r="I79" s="180" t="s">
        <v>2605</v>
      </c>
      <c r="J79" s="180" t="s">
        <v>11062</v>
      </c>
      <c r="K79" s="39" t="s">
        <v>31</v>
      </c>
      <c r="L79" s="183">
        <v>2</v>
      </c>
      <c r="M79" s="27">
        <f t="shared" si="2"/>
        <v>624</v>
      </c>
      <c r="N79" s="23"/>
      <c r="O79" s="24" t="s">
        <v>32</v>
      </c>
      <c r="P79" s="185"/>
    </row>
    <row r="80" s="1" customFormat="1" customHeight="1" spans="1:15">
      <c r="A80" s="39">
        <v>75</v>
      </c>
      <c r="B80" s="115" t="s">
        <v>23</v>
      </c>
      <c r="C80" s="39" t="s">
        <v>11004</v>
      </c>
      <c r="D80" s="39" t="s">
        <v>10034</v>
      </c>
      <c r="E80" s="39" t="s">
        <v>11005</v>
      </c>
      <c r="F80" s="180" t="s">
        <v>11006</v>
      </c>
      <c r="G80" s="91" t="s">
        <v>11082</v>
      </c>
      <c r="H80" s="180" t="s">
        <v>194</v>
      </c>
      <c r="I80" s="180" t="s">
        <v>2203</v>
      </c>
      <c r="J80" s="180" t="s">
        <v>11062</v>
      </c>
      <c r="K80" s="39" t="s">
        <v>31</v>
      </c>
      <c r="L80" s="183">
        <v>2</v>
      </c>
      <c r="M80" s="27">
        <f t="shared" si="2"/>
        <v>624</v>
      </c>
      <c r="N80" s="23"/>
      <c r="O80" s="24" t="s">
        <v>32</v>
      </c>
    </row>
    <row r="81" s="1" customFormat="1" customHeight="1" spans="1:15">
      <c r="A81" s="39">
        <v>76</v>
      </c>
      <c r="B81" s="115" t="s">
        <v>23</v>
      </c>
      <c r="C81" s="39" t="s">
        <v>11004</v>
      </c>
      <c r="D81" s="39" t="s">
        <v>10034</v>
      </c>
      <c r="E81" s="39" t="s">
        <v>11005</v>
      </c>
      <c r="F81" s="180" t="s">
        <v>11006</v>
      </c>
      <c r="G81" s="91" t="s">
        <v>11083</v>
      </c>
      <c r="H81" s="180" t="s">
        <v>194</v>
      </c>
      <c r="I81" s="180" t="s">
        <v>3158</v>
      </c>
      <c r="J81" s="180" t="s">
        <v>11062</v>
      </c>
      <c r="K81" s="39" t="s">
        <v>31</v>
      </c>
      <c r="L81" s="183">
        <v>1</v>
      </c>
      <c r="M81" s="27">
        <f t="shared" si="2"/>
        <v>312</v>
      </c>
      <c r="N81" s="23"/>
      <c r="O81" s="24" t="s">
        <v>32</v>
      </c>
    </row>
    <row r="82" s="1" customFormat="1" customHeight="1" spans="1:15">
      <c r="A82" s="39">
        <v>77</v>
      </c>
      <c r="B82" s="115" t="s">
        <v>23</v>
      </c>
      <c r="C82" s="39" t="s">
        <v>11004</v>
      </c>
      <c r="D82" s="39" t="s">
        <v>10034</v>
      </c>
      <c r="E82" s="39" t="s">
        <v>11005</v>
      </c>
      <c r="F82" s="180" t="s">
        <v>11006</v>
      </c>
      <c r="G82" s="91" t="s">
        <v>11084</v>
      </c>
      <c r="H82" s="180" t="s">
        <v>194</v>
      </c>
      <c r="I82" s="180" t="s">
        <v>2605</v>
      </c>
      <c r="J82" s="180" t="s">
        <v>11062</v>
      </c>
      <c r="K82" s="39" t="s">
        <v>31</v>
      </c>
      <c r="L82" s="183">
        <v>2</v>
      </c>
      <c r="M82" s="27">
        <f t="shared" si="2"/>
        <v>624</v>
      </c>
      <c r="N82" s="23"/>
      <c r="O82" s="24" t="s">
        <v>32</v>
      </c>
    </row>
    <row r="83" s="1" customFormat="1" customHeight="1" spans="1:15">
      <c r="A83" s="39">
        <v>78</v>
      </c>
      <c r="B83" s="115" t="s">
        <v>23</v>
      </c>
      <c r="C83" s="39" t="s">
        <v>11004</v>
      </c>
      <c r="D83" s="39" t="s">
        <v>10034</v>
      </c>
      <c r="E83" s="39" t="s">
        <v>11005</v>
      </c>
      <c r="F83" s="180" t="s">
        <v>11006</v>
      </c>
      <c r="G83" s="91" t="s">
        <v>11085</v>
      </c>
      <c r="H83" s="180" t="s">
        <v>194</v>
      </c>
      <c r="I83" s="180" t="s">
        <v>1683</v>
      </c>
      <c r="J83" s="180" t="s">
        <v>11062</v>
      </c>
      <c r="K83" s="39" t="s">
        <v>31</v>
      </c>
      <c r="L83" s="183">
        <v>2</v>
      </c>
      <c r="M83" s="27">
        <f t="shared" si="2"/>
        <v>624</v>
      </c>
      <c r="N83" s="23"/>
      <c r="O83" s="24" t="s">
        <v>32</v>
      </c>
    </row>
    <row r="84" s="1" customFormat="1" customHeight="1" spans="1:15">
      <c r="A84" s="39">
        <v>79</v>
      </c>
      <c r="B84" s="115" t="s">
        <v>23</v>
      </c>
      <c r="C84" s="39" t="s">
        <v>11004</v>
      </c>
      <c r="D84" s="39" t="s">
        <v>10034</v>
      </c>
      <c r="E84" s="39" t="s">
        <v>11005</v>
      </c>
      <c r="F84" s="180" t="s">
        <v>11006</v>
      </c>
      <c r="G84" s="91" t="s">
        <v>11086</v>
      </c>
      <c r="H84" s="180" t="s">
        <v>11034</v>
      </c>
      <c r="I84" s="180" t="s">
        <v>2557</v>
      </c>
      <c r="J84" s="180" t="s">
        <v>11062</v>
      </c>
      <c r="K84" s="39" t="s">
        <v>31</v>
      </c>
      <c r="L84" s="183">
        <v>1</v>
      </c>
      <c r="M84" s="27">
        <f t="shared" si="2"/>
        <v>312</v>
      </c>
      <c r="N84" s="23"/>
      <c r="O84" s="24" t="s">
        <v>32</v>
      </c>
    </row>
    <row r="85" s="1" customFormat="1" customHeight="1" spans="1:15">
      <c r="A85" s="39">
        <v>80</v>
      </c>
      <c r="B85" s="115" t="s">
        <v>23</v>
      </c>
      <c r="C85" s="39" t="s">
        <v>11004</v>
      </c>
      <c r="D85" s="39" t="s">
        <v>10034</v>
      </c>
      <c r="E85" s="39" t="s">
        <v>11005</v>
      </c>
      <c r="F85" s="180" t="s">
        <v>11006</v>
      </c>
      <c r="G85" s="91" t="s">
        <v>11087</v>
      </c>
      <c r="H85" s="180" t="s">
        <v>194</v>
      </c>
      <c r="I85" s="180" t="s">
        <v>1683</v>
      </c>
      <c r="J85" s="180" t="s">
        <v>11062</v>
      </c>
      <c r="K85" s="39" t="s">
        <v>31</v>
      </c>
      <c r="L85" s="183">
        <v>2</v>
      </c>
      <c r="M85" s="27">
        <f t="shared" si="2"/>
        <v>624</v>
      </c>
      <c r="N85" s="23"/>
      <c r="O85" s="24" t="s">
        <v>32</v>
      </c>
    </row>
    <row r="86" s="1" customFormat="1" customHeight="1" spans="1:15">
      <c r="A86" s="39">
        <v>81</v>
      </c>
      <c r="B86" s="115" t="s">
        <v>23</v>
      </c>
      <c r="C86" s="39" t="s">
        <v>11004</v>
      </c>
      <c r="D86" s="39" t="s">
        <v>10034</v>
      </c>
      <c r="E86" s="39" t="s">
        <v>11005</v>
      </c>
      <c r="F86" s="180" t="s">
        <v>11006</v>
      </c>
      <c r="G86" s="91" t="s">
        <v>11088</v>
      </c>
      <c r="H86" s="180" t="s">
        <v>194</v>
      </c>
      <c r="I86" s="180" t="s">
        <v>2605</v>
      </c>
      <c r="J86" s="180" t="s">
        <v>11062</v>
      </c>
      <c r="K86" s="39" t="s">
        <v>31</v>
      </c>
      <c r="L86" s="183">
        <v>2</v>
      </c>
      <c r="M86" s="27">
        <f t="shared" si="2"/>
        <v>624</v>
      </c>
      <c r="N86" s="23"/>
      <c r="O86" s="24" t="s">
        <v>32</v>
      </c>
    </row>
    <row r="87" s="1" customFormat="1" customHeight="1" spans="1:15">
      <c r="A87" s="39">
        <v>82</v>
      </c>
      <c r="B87" s="115" t="s">
        <v>23</v>
      </c>
      <c r="C87" s="39" t="s">
        <v>11004</v>
      </c>
      <c r="D87" s="39" t="s">
        <v>10034</v>
      </c>
      <c r="E87" s="39" t="s">
        <v>11005</v>
      </c>
      <c r="F87" s="180" t="s">
        <v>11006</v>
      </c>
      <c r="G87" s="91" t="s">
        <v>11089</v>
      </c>
      <c r="H87" s="180" t="s">
        <v>194</v>
      </c>
      <c r="I87" s="180" t="s">
        <v>2203</v>
      </c>
      <c r="J87" s="180" t="s">
        <v>11062</v>
      </c>
      <c r="K87" s="39" t="s">
        <v>31</v>
      </c>
      <c r="L87" s="183">
        <v>2</v>
      </c>
      <c r="M87" s="27">
        <f t="shared" si="2"/>
        <v>624</v>
      </c>
      <c r="N87" s="23"/>
      <c r="O87" s="24" t="s">
        <v>32</v>
      </c>
    </row>
    <row r="88" s="1" customFormat="1" customHeight="1" spans="1:15">
      <c r="A88" s="39">
        <v>83</v>
      </c>
      <c r="B88" s="115" t="s">
        <v>23</v>
      </c>
      <c r="C88" s="39" t="s">
        <v>11004</v>
      </c>
      <c r="D88" s="39" t="s">
        <v>10034</v>
      </c>
      <c r="E88" s="39" t="s">
        <v>11005</v>
      </c>
      <c r="F88" s="180" t="s">
        <v>11006</v>
      </c>
      <c r="G88" s="91" t="s">
        <v>11090</v>
      </c>
      <c r="H88" s="180" t="s">
        <v>194</v>
      </c>
      <c r="I88" s="180" t="s">
        <v>2203</v>
      </c>
      <c r="J88" s="180" t="s">
        <v>11062</v>
      </c>
      <c r="K88" s="39" t="s">
        <v>31</v>
      </c>
      <c r="L88" s="183">
        <v>2</v>
      </c>
      <c r="M88" s="27">
        <f t="shared" si="2"/>
        <v>624</v>
      </c>
      <c r="N88" s="23"/>
      <c r="O88" s="24" t="s">
        <v>32</v>
      </c>
    </row>
    <row r="89" s="1" customFormat="1" customHeight="1" spans="1:15">
      <c r="A89" s="39">
        <v>84</v>
      </c>
      <c r="B89" s="115" t="s">
        <v>23</v>
      </c>
      <c r="C89" s="39" t="s">
        <v>11004</v>
      </c>
      <c r="D89" s="39" t="s">
        <v>10034</v>
      </c>
      <c r="E89" s="39" t="s">
        <v>11005</v>
      </c>
      <c r="F89" s="180" t="s">
        <v>11006</v>
      </c>
      <c r="G89" s="91" t="s">
        <v>11091</v>
      </c>
      <c r="H89" s="180" t="s">
        <v>194</v>
      </c>
      <c r="I89" s="180" t="s">
        <v>2203</v>
      </c>
      <c r="J89" s="180" t="s">
        <v>11062</v>
      </c>
      <c r="K89" s="39" t="s">
        <v>31</v>
      </c>
      <c r="L89" s="183">
        <v>2</v>
      </c>
      <c r="M89" s="27">
        <f t="shared" si="2"/>
        <v>624</v>
      </c>
      <c r="N89" s="23"/>
      <c r="O89" s="24" t="s">
        <v>32</v>
      </c>
    </row>
    <row r="90" s="1" customFormat="1" customHeight="1" spans="1:15">
      <c r="A90" s="39">
        <v>85</v>
      </c>
      <c r="B90" s="115" t="s">
        <v>23</v>
      </c>
      <c r="C90" s="39" t="s">
        <v>11004</v>
      </c>
      <c r="D90" s="39" t="s">
        <v>10034</v>
      </c>
      <c r="E90" s="39" t="s">
        <v>11005</v>
      </c>
      <c r="F90" s="180" t="s">
        <v>11006</v>
      </c>
      <c r="G90" s="91" t="s">
        <v>11092</v>
      </c>
      <c r="H90" s="180" t="s">
        <v>194</v>
      </c>
      <c r="I90" s="180" t="s">
        <v>1683</v>
      </c>
      <c r="J90" s="180" t="s">
        <v>11062</v>
      </c>
      <c r="K90" s="39" t="s">
        <v>31</v>
      </c>
      <c r="L90" s="183">
        <v>2</v>
      </c>
      <c r="M90" s="27">
        <f t="shared" si="2"/>
        <v>624</v>
      </c>
      <c r="N90" s="23"/>
      <c r="O90" s="24" t="s">
        <v>32</v>
      </c>
    </row>
    <row r="91" s="1" customFormat="1" customHeight="1" spans="1:15">
      <c r="A91" s="39">
        <v>86</v>
      </c>
      <c r="B91" s="115" t="s">
        <v>23</v>
      </c>
      <c r="C91" s="39" t="s">
        <v>11004</v>
      </c>
      <c r="D91" s="39" t="s">
        <v>10034</v>
      </c>
      <c r="E91" s="39" t="s">
        <v>11005</v>
      </c>
      <c r="F91" s="180" t="s">
        <v>11006</v>
      </c>
      <c r="G91" s="91" t="s">
        <v>11093</v>
      </c>
      <c r="H91" s="180" t="s">
        <v>194</v>
      </c>
      <c r="I91" s="180" t="s">
        <v>11094</v>
      </c>
      <c r="J91" s="180" t="s">
        <v>11062</v>
      </c>
      <c r="K91" s="39" t="s">
        <v>31</v>
      </c>
      <c r="L91" s="183">
        <v>2</v>
      </c>
      <c r="M91" s="27">
        <f t="shared" si="2"/>
        <v>624</v>
      </c>
      <c r="N91" s="23"/>
      <c r="O91" s="24" t="s">
        <v>32</v>
      </c>
    </row>
    <row r="92" s="1" customFormat="1" customHeight="1" spans="1:15">
      <c r="A92" s="39">
        <v>87</v>
      </c>
      <c r="B92" s="115" t="s">
        <v>23</v>
      </c>
      <c r="C92" s="39" t="s">
        <v>11004</v>
      </c>
      <c r="D92" s="39" t="s">
        <v>10034</v>
      </c>
      <c r="E92" s="39" t="s">
        <v>11005</v>
      </c>
      <c r="F92" s="180" t="s">
        <v>11006</v>
      </c>
      <c r="G92" s="91" t="s">
        <v>11095</v>
      </c>
      <c r="H92" s="180" t="s">
        <v>1583</v>
      </c>
      <c r="I92" s="180" t="s">
        <v>2203</v>
      </c>
      <c r="J92" s="180" t="s">
        <v>11062</v>
      </c>
      <c r="K92" s="39" t="s">
        <v>31</v>
      </c>
      <c r="L92" s="183">
        <v>2</v>
      </c>
      <c r="M92" s="27">
        <f t="shared" si="2"/>
        <v>624</v>
      </c>
      <c r="N92" s="23"/>
      <c r="O92" s="24" t="s">
        <v>32</v>
      </c>
    </row>
    <row r="93" s="1" customFormat="1" customHeight="1" spans="1:15">
      <c r="A93" s="39">
        <v>88</v>
      </c>
      <c r="B93" s="115" t="s">
        <v>23</v>
      </c>
      <c r="C93" s="39" t="s">
        <v>11004</v>
      </c>
      <c r="D93" s="39" t="s">
        <v>10034</v>
      </c>
      <c r="E93" s="39" t="s">
        <v>11005</v>
      </c>
      <c r="F93" s="180" t="s">
        <v>11006</v>
      </c>
      <c r="G93" s="91" t="s">
        <v>11096</v>
      </c>
      <c r="H93" s="180" t="s">
        <v>51</v>
      </c>
      <c r="I93" s="180" t="s">
        <v>2605</v>
      </c>
      <c r="J93" s="180" t="s">
        <v>11062</v>
      </c>
      <c r="K93" s="39" t="s">
        <v>31</v>
      </c>
      <c r="L93" s="183">
        <v>2</v>
      </c>
      <c r="M93" s="27">
        <f t="shared" si="2"/>
        <v>624</v>
      </c>
      <c r="N93" s="23"/>
      <c r="O93" s="24" t="s">
        <v>32</v>
      </c>
    </row>
    <row r="94" s="1" customFormat="1" customHeight="1" spans="1:15">
      <c r="A94" s="39">
        <v>89</v>
      </c>
      <c r="B94" s="115" t="s">
        <v>23</v>
      </c>
      <c r="C94" s="39" t="s">
        <v>11004</v>
      </c>
      <c r="D94" s="39" t="s">
        <v>10034</v>
      </c>
      <c r="E94" s="39" t="s">
        <v>11005</v>
      </c>
      <c r="F94" s="180" t="s">
        <v>11006</v>
      </c>
      <c r="G94" s="91" t="s">
        <v>11097</v>
      </c>
      <c r="H94" s="180" t="s">
        <v>194</v>
      </c>
      <c r="I94" s="180" t="s">
        <v>2203</v>
      </c>
      <c r="J94" s="180" t="s">
        <v>11062</v>
      </c>
      <c r="K94" s="39" t="s">
        <v>31</v>
      </c>
      <c r="L94" s="183">
        <v>2</v>
      </c>
      <c r="M94" s="27">
        <f t="shared" si="2"/>
        <v>624</v>
      </c>
      <c r="N94" s="23"/>
      <c r="O94" s="24" t="s">
        <v>32</v>
      </c>
    </row>
    <row r="95" s="1" customFormat="1" customHeight="1" spans="1:15">
      <c r="A95" s="39">
        <v>90</v>
      </c>
      <c r="B95" s="115" t="s">
        <v>23</v>
      </c>
      <c r="C95" s="39" t="s">
        <v>11004</v>
      </c>
      <c r="D95" s="39" t="s">
        <v>10034</v>
      </c>
      <c r="E95" s="39" t="s">
        <v>11005</v>
      </c>
      <c r="F95" s="180" t="s">
        <v>11006</v>
      </c>
      <c r="G95" s="91" t="s">
        <v>11098</v>
      </c>
      <c r="H95" s="180" t="s">
        <v>194</v>
      </c>
      <c r="I95" s="180" t="s">
        <v>2203</v>
      </c>
      <c r="J95" s="180" t="s">
        <v>11062</v>
      </c>
      <c r="K95" s="39" t="s">
        <v>31</v>
      </c>
      <c r="L95" s="183">
        <v>2</v>
      </c>
      <c r="M95" s="27">
        <f t="shared" si="2"/>
        <v>624</v>
      </c>
      <c r="N95" s="23"/>
      <c r="O95" s="24" t="s">
        <v>32</v>
      </c>
    </row>
    <row r="96" s="1" customFormat="1" customHeight="1" spans="1:15">
      <c r="A96" s="39">
        <v>91</v>
      </c>
      <c r="B96" s="115" t="s">
        <v>23</v>
      </c>
      <c r="C96" s="39" t="s">
        <v>11004</v>
      </c>
      <c r="D96" s="39" t="s">
        <v>10034</v>
      </c>
      <c r="E96" s="39" t="s">
        <v>11005</v>
      </c>
      <c r="F96" s="180" t="s">
        <v>11006</v>
      </c>
      <c r="G96" s="91" t="s">
        <v>11099</v>
      </c>
      <c r="H96" s="180" t="s">
        <v>194</v>
      </c>
      <c r="I96" s="180" t="s">
        <v>2203</v>
      </c>
      <c r="J96" s="180" t="s">
        <v>11062</v>
      </c>
      <c r="K96" s="39" t="s">
        <v>31</v>
      </c>
      <c r="L96" s="183">
        <v>2</v>
      </c>
      <c r="M96" s="27">
        <f t="shared" si="2"/>
        <v>624</v>
      </c>
      <c r="N96" s="23"/>
      <c r="O96" s="24" t="s">
        <v>32</v>
      </c>
    </row>
    <row r="97" s="1" customFormat="1" customHeight="1" spans="1:15">
      <c r="A97" s="39">
        <v>92</v>
      </c>
      <c r="B97" s="115" t="s">
        <v>23</v>
      </c>
      <c r="C97" s="39" t="s">
        <v>11004</v>
      </c>
      <c r="D97" s="39" t="s">
        <v>10034</v>
      </c>
      <c r="E97" s="39" t="s">
        <v>11005</v>
      </c>
      <c r="F97" s="180" t="s">
        <v>11006</v>
      </c>
      <c r="G97" s="91" t="s">
        <v>11100</v>
      </c>
      <c r="H97" s="180" t="s">
        <v>194</v>
      </c>
      <c r="I97" s="180" t="s">
        <v>2203</v>
      </c>
      <c r="J97" s="180" t="s">
        <v>11062</v>
      </c>
      <c r="K97" s="39" t="s">
        <v>31</v>
      </c>
      <c r="L97" s="183">
        <v>2</v>
      </c>
      <c r="M97" s="27">
        <f t="shared" si="2"/>
        <v>624</v>
      </c>
      <c r="N97" s="23"/>
      <c r="O97" s="24" t="s">
        <v>32</v>
      </c>
    </row>
    <row r="98" s="1" customFormat="1" customHeight="1" spans="1:15">
      <c r="A98" s="39">
        <v>93</v>
      </c>
      <c r="B98" s="115" t="s">
        <v>23</v>
      </c>
      <c r="C98" s="39" t="s">
        <v>11004</v>
      </c>
      <c r="D98" s="39" t="s">
        <v>10034</v>
      </c>
      <c r="E98" s="39" t="s">
        <v>11005</v>
      </c>
      <c r="F98" s="180" t="s">
        <v>11006</v>
      </c>
      <c r="G98" s="91" t="s">
        <v>11101</v>
      </c>
      <c r="H98" s="180" t="s">
        <v>194</v>
      </c>
      <c r="I98" s="180" t="s">
        <v>3169</v>
      </c>
      <c r="J98" s="180" t="s">
        <v>11062</v>
      </c>
      <c r="K98" s="39" t="s">
        <v>31</v>
      </c>
      <c r="L98" s="183">
        <v>2</v>
      </c>
      <c r="M98" s="27">
        <f t="shared" si="2"/>
        <v>624</v>
      </c>
      <c r="N98" s="23"/>
      <c r="O98" s="24" t="s">
        <v>32</v>
      </c>
    </row>
    <row r="99" s="1" customFormat="1" customHeight="1" spans="1:15">
      <c r="A99" s="39">
        <v>94</v>
      </c>
      <c r="B99" s="115" t="s">
        <v>23</v>
      </c>
      <c r="C99" s="39" t="s">
        <v>11004</v>
      </c>
      <c r="D99" s="39" t="s">
        <v>10034</v>
      </c>
      <c r="E99" s="39" t="s">
        <v>11005</v>
      </c>
      <c r="F99" s="180" t="s">
        <v>11006</v>
      </c>
      <c r="G99" s="91" t="s">
        <v>11102</v>
      </c>
      <c r="H99" s="180" t="s">
        <v>194</v>
      </c>
      <c r="I99" s="180" t="s">
        <v>2605</v>
      </c>
      <c r="J99" s="180" t="s">
        <v>11062</v>
      </c>
      <c r="K99" s="39" t="s">
        <v>31</v>
      </c>
      <c r="L99" s="183">
        <v>2</v>
      </c>
      <c r="M99" s="27">
        <f t="shared" si="2"/>
        <v>624</v>
      </c>
      <c r="N99" s="23"/>
      <c r="O99" s="24" t="s">
        <v>32</v>
      </c>
    </row>
    <row r="100" s="1" customFormat="1" customHeight="1" spans="1:15">
      <c r="A100" s="39">
        <v>95</v>
      </c>
      <c r="B100" s="115" t="s">
        <v>23</v>
      </c>
      <c r="C100" s="39" t="s">
        <v>11004</v>
      </c>
      <c r="D100" s="39" t="s">
        <v>10034</v>
      </c>
      <c r="E100" s="39" t="s">
        <v>11005</v>
      </c>
      <c r="F100" s="180" t="s">
        <v>11006</v>
      </c>
      <c r="G100" s="91" t="s">
        <v>11103</v>
      </c>
      <c r="H100" s="180" t="s">
        <v>194</v>
      </c>
      <c r="I100" s="180" t="s">
        <v>1683</v>
      </c>
      <c r="J100" s="180" t="s">
        <v>11062</v>
      </c>
      <c r="K100" s="39" t="s">
        <v>31</v>
      </c>
      <c r="L100" s="183">
        <v>2</v>
      </c>
      <c r="M100" s="27">
        <f t="shared" si="2"/>
        <v>624</v>
      </c>
      <c r="N100" s="23"/>
      <c r="O100" s="24" t="s">
        <v>32</v>
      </c>
    </row>
    <row r="101" s="1" customFormat="1" customHeight="1" spans="1:15">
      <c r="A101" s="39">
        <v>96</v>
      </c>
      <c r="B101" s="115" t="s">
        <v>23</v>
      </c>
      <c r="C101" s="39" t="s">
        <v>11004</v>
      </c>
      <c r="D101" s="39" t="s">
        <v>10034</v>
      </c>
      <c r="E101" s="39" t="s">
        <v>11005</v>
      </c>
      <c r="F101" s="180" t="s">
        <v>11006</v>
      </c>
      <c r="G101" s="91" t="s">
        <v>11104</v>
      </c>
      <c r="H101" s="180" t="s">
        <v>194</v>
      </c>
      <c r="I101" s="180" t="s">
        <v>2203</v>
      </c>
      <c r="J101" s="180" t="s">
        <v>11062</v>
      </c>
      <c r="K101" s="39" t="s">
        <v>31</v>
      </c>
      <c r="L101" s="183">
        <v>2</v>
      </c>
      <c r="M101" s="27">
        <f t="shared" si="2"/>
        <v>624</v>
      </c>
      <c r="N101" s="23"/>
      <c r="O101" s="24" t="s">
        <v>32</v>
      </c>
    </row>
    <row r="102" s="1" customFormat="1" customHeight="1" spans="1:15">
      <c r="A102" s="39">
        <v>97</v>
      </c>
      <c r="B102" s="115" t="s">
        <v>23</v>
      </c>
      <c r="C102" s="39" t="s">
        <v>11004</v>
      </c>
      <c r="D102" s="39" t="s">
        <v>10034</v>
      </c>
      <c r="E102" s="39" t="s">
        <v>11005</v>
      </c>
      <c r="F102" s="180" t="s">
        <v>11006</v>
      </c>
      <c r="G102" s="91" t="s">
        <v>11105</v>
      </c>
      <c r="H102" s="180" t="s">
        <v>194</v>
      </c>
      <c r="I102" s="180" t="s">
        <v>3169</v>
      </c>
      <c r="J102" s="180" t="s">
        <v>11062</v>
      </c>
      <c r="K102" s="39" t="s">
        <v>31</v>
      </c>
      <c r="L102" s="183">
        <v>2</v>
      </c>
      <c r="M102" s="27">
        <f t="shared" si="2"/>
        <v>624</v>
      </c>
      <c r="N102" s="23"/>
      <c r="O102" s="24" t="s">
        <v>32</v>
      </c>
    </row>
    <row r="103" s="1" customFormat="1" customHeight="1" spans="1:15">
      <c r="A103" s="39">
        <v>98</v>
      </c>
      <c r="B103" s="115" t="s">
        <v>23</v>
      </c>
      <c r="C103" s="39" t="s">
        <v>11004</v>
      </c>
      <c r="D103" s="39" t="s">
        <v>10034</v>
      </c>
      <c r="E103" s="39" t="s">
        <v>11005</v>
      </c>
      <c r="F103" s="180" t="s">
        <v>11006</v>
      </c>
      <c r="G103" s="91" t="s">
        <v>11106</v>
      </c>
      <c r="H103" s="180" t="s">
        <v>194</v>
      </c>
      <c r="I103" s="180" t="s">
        <v>2203</v>
      </c>
      <c r="J103" s="180" t="s">
        <v>11062</v>
      </c>
      <c r="K103" s="39" t="s">
        <v>31</v>
      </c>
      <c r="L103" s="183">
        <v>2</v>
      </c>
      <c r="M103" s="27">
        <f t="shared" ref="M103:M134" si="3">L103*312</f>
        <v>624</v>
      </c>
      <c r="N103" s="23"/>
      <c r="O103" s="24" t="s">
        <v>32</v>
      </c>
    </row>
    <row r="104" s="1" customFormat="1" customHeight="1" spans="1:15">
      <c r="A104" s="39">
        <v>99</v>
      </c>
      <c r="B104" s="115" t="s">
        <v>23</v>
      </c>
      <c r="C104" s="39" t="s">
        <v>11004</v>
      </c>
      <c r="D104" s="39" t="s">
        <v>10034</v>
      </c>
      <c r="E104" s="39" t="s">
        <v>11005</v>
      </c>
      <c r="F104" s="180" t="s">
        <v>11006</v>
      </c>
      <c r="G104" s="91" t="s">
        <v>11107</v>
      </c>
      <c r="H104" s="180" t="s">
        <v>194</v>
      </c>
      <c r="I104" s="180" t="s">
        <v>3164</v>
      </c>
      <c r="J104" s="180" t="s">
        <v>11062</v>
      </c>
      <c r="K104" s="39" t="s">
        <v>31</v>
      </c>
      <c r="L104" s="183">
        <v>2</v>
      </c>
      <c r="M104" s="27">
        <f t="shared" si="3"/>
        <v>624</v>
      </c>
      <c r="N104" s="23"/>
      <c r="O104" s="24" t="s">
        <v>32</v>
      </c>
    </row>
    <row r="105" s="1" customFormat="1" customHeight="1" spans="1:15">
      <c r="A105" s="39">
        <v>100</v>
      </c>
      <c r="B105" s="115" t="s">
        <v>23</v>
      </c>
      <c r="C105" s="39" t="s">
        <v>11004</v>
      </c>
      <c r="D105" s="39" t="s">
        <v>10034</v>
      </c>
      <c r="E105" s="39" t="s">
        <v>11005</v>
      </c>
      <c r="F105" s="180" t="s">
        <v>11006</v>
      </c>
      <c r="G105" s="91" t="s">
        <v>11108</v>
      </c>
      <c r="H105" s="180" t="s">
        <v>194</v>
      </c>
      <c r="I105" s="180" t="s">
        <v>3169</v>
      </c>
      <c r="J105" s="180" t="s">
        <v>11062</v>
      </c>
      <c r="K105" s="39" t="s">
        <v>31</v>
      </c>
      <c r="L105" s="183">
        <v>2</v>
      </c>
      <c r="M105" s="27">
        <f t="shared" si="3"/>
        <v>624</v>
      </c>
      <c r="N105" s="23"/>
      <c r="O105" s="24" t="s">
        <v>32</v>
      </c>
    </row>
    <row r="106" s="1" customFormat="1" customHeight="1" spans="1:15">
      <c r="A106" s="39">
        <v>101</v>
      </c>
      <c r="B106" s="115" t="s">
        <v>23</v>
      </c>
      <c r="C106" s="39" t="s">
        <v>11004</v>
      </c>
      <c r="D106" s="39" t="s">
        <v>10034</v>
      </c>
      <c r="E106" s="39" t="s">
        <v>11005</v>
      </c>
      <c r="F106" s="180" t="s">
        <v>11006</v>
      </c>
      <c r="G106" s="91" t="s">
        <v>11109</v>
      </c>
      <c r="H106" s="180" t="s">
        <v>194</v>
      </c>
      <c r="I106" s="180" t="s">
        <v>3169</v>
      </c>
      <c r="J106" s="180" t="s">
        <v>11062</v>
      </c>
      <c r="K106" s="39" t="s">
        <v>31</v>
      </c>
      <c r="L106" s="183">
        <v>2</v>
      </c>
      <c r="M106" s="27">
        <f t="shared" si="3"/>
        <v>624</v>
      </c>
      <c r="N106" s="23"/>
      <c r="O106" s="24" t="s">
        <v>32</v>
      </c>
    </row>
    <row r="107" s="1" customFormat="1" customHeight="1" spans="1:15">
      <c r="A107" s="39">
        <v>102</v>
      </c>
      <c r="B107" s="115" t="s">
        <v>23</v>
      </c>
      <c r="C107" s="39" t="s">
        <v>11004</v>
      </c>
      <c r="D107" s="39" t="s">
        <v>10034</v>
      </c>
      <c r="E107" s="39" t="s">
        <v>11005</v>
      </c>
      <c r="F107" s="180" t="s">
        <v>11006</v>
      </c>
      <c r="G107" s="91" t="s">
        <v>11110</v>
      </c>
      <c r="H107" s="180" t="s">
        <v>194</v>
      </c>
      <c r="I107" s="180" t="s">
        <v>3169</v>
      </c>
      <c r="J107" s="180" t="s">
        <v>11062</v>
      </c>
      <c r="K107" s="39" t="s">
        <v>31</v>
      </c>
      <c r="L107" s="183">
        <v>2</v>
      </c>
      <c r="M107" s="27">
        <f t="shared" si="3"/>
        <v>624</v>
      </c>
      <c r="N107" s="23"/>
      <c r="O107" s="24" t="s">
        <v>32</v>
      </c>
    </row>
    <row r="108" s="1" customFormat="1" customHeight="1" spans="1:15">
      <c r="A108" s="39">
        <v>103</v>
      </c>
      <c r="B108" s="115" t="s">
        <v>23</v>
      </c>
      <c r="C108" s="39" t="s">
        <v>11004</v>
      </c>
      <c r="D108" s="39" t="s">
        <v>10034</v>
      </c>
      <c r="E108" s="39" t="s">
        <v>11005</v>
      </c>
      <c r="F108" s="180" t="s">
        <v>11006</v>
      </c>
      <c r="G108" s="91" t="s">
        <v>11111</v>
      </c>
      <c r="H108" s="180" t="s">
        <v>51</v>
      </c>
      <c r="I108" s="180" t="s">
        <v>2203</v>
      </c>
      <c r="J108" s="180" t="s">
        <v>11062</v>
      </c>
      <c r="K108" s="39" t="s">
        <v>31</v>
      </c>
      <c r="L108" s="183">
        <v>2</v>
      </c>
      <c r="M108" s="27">
        <f t="shared" si="3"/>
        <v>624</v>
      </c>
      <c r="N108" s="23"/>
      <c r="O108" s="24" t="s">
        <v>32</v>
      </c>
    </row>
    <row r="109" s="1" customFormat="1" customHeight="1" spans="1:15">
      <c r="A109" s="39">
        <v>104</v>
      </c>
      <c r="B109" s="115" t="s">
        <v>23</v>
      </c>
      <c r="C109" s="39" t="s">
        <v>11004</v>
      </c>
      <c r="D109" s="39" t="s">
        <v>10034</v>
      </c>
      <c r="E109" s="39" t="s">
        <v>11005</v>
      </c>
      <c r="F109" s="180" t="s">
        <v>11006</v>
      </c>
      <c r="G109" s="91" t="s">
        <v>11112</v>
      </c>
      <c r="H109" s="180" t="s">
        <v>194</v>
      </c>
      <c r="I109" s="180" t="s">
        <v>1683</v>
      </c>
      <c r="J109" s="180" t="s">
        <v>11062</v>
      </c>
      <c r="K109" s="39" t="s">
        <v>31</v>
      </c>
      <c r="L109" s="183">
        <v>2</v>
      </c>
      <c r="M109" s="27">
        <f t="shared" si="3"/>
        <v>624</v>
      </c>
      <c r="N109" s="23"/>
      <c r="O109" s="24" t="s">
        <v>32</v>
      </c>
    </row>
    <row r="110" s="1" customFormat="1" customHeight="1" spans="1:15">
      <c r="A110" s="39">
        <v>105</v>
      </c>
      <c r="B110" s="115" t="s">
        <v>23</v>
      </c>
      <c r="C110" s="39" t="s">
        <v>11004</v>
      </c>
      <c r="D110" s="39" t="s">
        <v>10034</v>
      </c>
      <c r="E110" s="39" t="s">
        <v>11005</v>
      </c>
      <c r="F110" s="180" t="s">
        <v>11006</v>
      </c>
      <c r="G110" s="91" t="s">
        <v>11113</v>
      </c>
      <c r="H110" s="180" t="s">
        <v>194</v>
      </c>
      <c r="I110" s="180" t="s">
        <v>2203</v>
      </c>
      <c r="J110" s="180" t="s">
        <v>11062</v>
      </c>
      <c r="K110" s="39" t="s">
        <v>31</v>
      </c>
      <c r="L110" s="183">
        <v>2</v>
      </c>
      <c r="M110" s="27">
        <f t="shared" si="3"/>
        <v>624</v>
      </c>
      <c r="N110" s="23"/>
      <c r="O110" s="24" t="s">
        <v>32</v>
      </c>
    </row>
    <row r="111" s="1" customFormat="1" customHeight="1" spans="1:15">
      <c r="A111" s="39">
        <v>106</v>
      </c>
      <c r="B111" s="115" t="s">
        <v>23</v>
      </c>
      <c r="C111" s="39" t="s">
        <v>11004</v>
      </c>
      <c r="D111" s="39" t="s">
        <v>10034</v>
      </c>
      <c r="E111" s="39" t="s">
        <v>11005</v>
      </c>
      <c r="F111" s="180" t="s">
        <v>11006</v>
      </c>
      <c r="G111" s="91" t="s">
        <v>11114</v>
      </c>
      <c r="H111" s="180" t="s">
        <v>11034</v>
      </c>
      <c r="I111" s="180" t="s">
        <v>2557</v>
      </c>
      <c r="J111" s="180" t="s">
        <v>11115</v>
      </c>
      <c r="K111" s="39" t="s">
        <v>31</v>
      </c>
      <c r="L111" s="183">
        <v>1</v>
      </c>
      <c r="M111" s="27">
        <f t="shared" si="3"/>
        <v>312</v>
      </c>
      <c r="N111" s="23"/>
      <c r="O111" s="24" t="s">
        <v>32</v>
      </c>
    </row>
    <row r="112" s="1" customFormat="1" customHeight="1" spans="1:15">
      <c r="A112" s="39">
        <v>107</v>
      </c>
      <c r="B112" s="115" t="s">
        <v>23</v>
      </c>
      <c r="C112" s="39" t="s">
        <v>11004</v>
      </c>
      <c r="D112" s="39" t="s">
        <v>10034</v>
      </c>
      <c r="E112" s="39" t="s">
        <v>11005</v>
      </c>
      <c r="F112" s="180" t="s">
        <v>11006</v>
      </c>
      <c r="G112" s="91" t="s">
        <v>11116</v>
      </c>
      <c r="H112" s="180" t="s">
        <v>194</v>
      </c>
      <c r="I112" s="180" t="s">
        <v>3169</v>
      </c>
      <c r="J112" s="180" t="s">
        <v>11115</v>
      </c>
      <c r="K112" s="39" t="s">
        <v>31</v>
      </c>
      <c r="L112" s="183">
        <v>2</v>
      </c>
      <c r="M112" s="27">
        <f t="shared" si="3"/>
        <v>624</v>
      </c>
      <c r="N112" s="23"/>
      <c r="O112" s="24" t="s">
        <v>32</v>
      </c>
    </row>
    <row r="113" s="1" customFormat="1" customHeight="1" spans="1:15">
      <c r="A113" s="39">
        <v>108</v>
      </c>
      <c r="B113" s="115" t="s">
        <v>23</v>
      </c>
      <c r="C113" s="39" t="s">
        <v>11004</v>
      </c>
      <c r="D113" s="39" t="s">
        <v>10034</v>
      </c>
      <c r="E113" s="39" t="s">
        <v>11005</v>
      </c>
      <c r="F113" s="180" t="s">
        <v>11006</v>
      </c>
      <c r="G113" s="91" t="s">
        <v>11117</v>
      </c>
      <c r="H113" s="180" t="s">
        <v>194</v>
      </c>
      <c r="I113" s="180" t="s">
        <v>3169</v>
      </c>
      <c r="J113" s="180" t="s">
        <v>11115</v>
      </c>
      <c r="K113" s="39" t="s">
        <v>31</v>
      </c>
      <c r="L113" s="183">
        <v>2</v>
      </c>
      <c r="M113" s="27">
        <f t="shared" si="3"/>
        <v>624</v>
      </c>
      <c r="N113" s="23"/>
      <c r="O113" s="24" t="s">
        <v>32</v>
      </c>
    </row>
    <row r="114" s="1" customFormat="1" customHeight="1" spans="1:15">
      <c r="A114" s="39">
        <v>109</v>
      </c>
      <c r="B114" s="115" t="s">
        <v>23</v>
      </c>
      <c r="C114" s="39" t="s">
        <v>11004</v>
      </c>
      <c r="D114" s="39" t="s">
        <v>10034</v>
      </c>
      <c r="E114" s="39" t="s">
        <v>11005</v>
      </c>
      <c r="F114" s="180" t="s">
        <v>11006</v>
      </c>
      <c r="G114" s="91" t="s">
        <v>11118</v>
      </c>
      <c r="H114" s="180" t="s">
        <v>194</v>
      </c>
      <c r="I114" s="180" t="s">
        <v>3158</v>
      </c>
      <c r="J114" s="180" t="s">
        <v>11115</v>
      </c>
      <c r="K114" s="39" t="s">
        <v>31</v>
      </c>
      <c r="L114" s="183">
        <v>2</v>
      </c>
      <c r="M114" s="27">
        <f t="shared" si="3"/>
        <v>624</v>
      </c>
      <c r="N114" s="23"/>
      <c r="O114" s="24" t="s">
        <v>32</v>
      </c>
    </row>
    <row r="115" s="1" customFormat="1" customHeight="1" spans="1:15">
      <c r="A115" s="39">
        <v>110</v>
      </c>
      <c r="B115" s="115" t="s">
        <v>23</v>
      </c>
      <c r="C115" s="39" t="s">
        <v>11004</v>
      </c>
      <c r="D115" s="39" t="s">
        <v>10034</v>
      </c>
      <c r="E115" s="39" t="s">
        <v>11005</v>
      </c>
      <c r="F115" s="180" t="s">
        <v>11006</v>
      </c>
      <c r="G115" s="91" t="s">
        <v>11119</v>
      </c>
      <c r="H115" s="180" t="s">
        <v>194</v>
      </c>
      <c r="I115" s="180" t="s">
        <v>1683</v>
      </c>
      <c r="J115" s="180" t="s">
        <v>11115</v>
      </c>
      <c r="K115" s="39" t="s">
        <v>31</v>
      </c>
      <c r="L115" s="183">
        <v>2</v>
      </c>
      <c r="M115" s="27">
        <f t="shared" si="3"/>
        <v>624</v>
      </c>
      <c r="N115" s="23"/>
      <c r="O115" s="24" t="s">
        <v>32</v>
      </c>
    </row>
    <row r="116" s="1" customFormat="1" customHeight="1" spans="1:15">
      <c r="A116" s="39">
        <v>111</v>
      </c>
      <c r="B116" s="115" t="s">
        <v>23</v>
      </c>
      <c r="C116" s="39" t="s">
        <v>11004</v>
      </c>
      <c r="D116" s="39" t="s">
        <v>10034</v>
      </c>
      <c r="E116" s="39" t="s">
        <v>11005</v>
      </c>
      <c r="F116" s="180" t="s">
        <v>11006</v>
      </c>
      <c r="G116" s="91" t="s">
        <v>11120</v>
      </c>
      <c r="H116" s="180" t="s">
        <v>194</v>
      </c>
      <c r="I116" s="180" t="s">
        <v>1683</v>
      </c>
      <c r="J116" s="180" t="s">
        <v>11115</v>
      </c>
      <c r="K116" s="39" t="s">
        <v>31</v>
      </c>
      <c r="L116" s="183">
        <v>2</v>
      </c>
      <c r="M116" s="27">
        <f t="shared" si="3"/>
        <v>624</v>
      </c>
      <c r="N116" s="23"/>
      <c r="O116" s="24" t="s">
        <v>32</v>
      </c>
    </row>
    <row r="117" s="1" customFormat="1" customHeight="1" spans="1:15">
      <c r="A117" s="39">
        <v>112</v>
      </c>
      <c r="B117" s="115" t="s">
        <v>23</v>
      </c>
      <c r="C117" s="39" t="s">
        <v>11004</v>
      </c>
      <c r="D117" s="39" t="s">
        <v>10034</v>
      </c>
      <c r="E117" s="39" t="s">
        <v>11005</v>
      </c>
      <c r="F117" s="180" t="s">
        <v>11006</v>
      </c>
      <c r="G117" s="91" t="s">
        <v>11121</v>
      </c>
      <c r="H117" s="180" t="s">
        <v>1583</v>
      </c>
      <c r="I117" s="180" t="s">
        <v>1683</v>
      </c>
      <c r="J117" s="180" t="s">
        <v>11115</v>
      </c>
      <c r="K117" s="39" t="s">
        <v>31</v>
      </c>
      <c r="L117" s="183">
        <v>2</v>
      </c>
      <c r="M117" s="27">
        <f t="shared" si="3"/>
        <v>624</v>
      </c>
      <c r="N117" s="23"/>
      <c r="O117" s="24" t="s">
        <v>32</v>
      </c>
    </row>
    <row r="118" s="1" customFormat="1" customHeight="1" spans="1:15">
      <c r="A118" s="39">
        <v>113</v>
      </c>
      <c r="B118" s="115" t="s">
        <v>23</v>
      </c>
      <c r="C118" s="39" t="s">
        <v>11004</v>
      </c>
      <c r="D118" s="39" t="s">
        <v>10034</v>
      </c>
      <c r="E118" s="39" t="s">
        <v>11005</v>
      </c>
      <c r="F118" s="180" t="s">
        <v>11006</v>
      </c>
      <c r="G118" s="91" t="s">
        <v>11122</v>
      </c>
      <c r="H118" s="180" t="s">
        <v>194</v>
      </c>
      <c r="I118" s="180" t="s">
        <v>1683</v>
      </c>
      <c r="J118" s="180" t="s">
        <v>11115</v>
      </c>
      <c r="K118" s="39" t="s">
        <v>31</v>
      </c>
      <c r="L118" s="183">
        <v>2</v>
      </c>
      <c r="M118" s="27">
        <f t="shared" si="3"/>
        <v>624</v>
      </c>
      <c r="N118" s="23"/>
      <c r="O118" s="24" t="s">
        <v>32</v>
      </c>
    </row>
    <row r="119" s="1" customFormat="1" customHeight="1" spans="1:15">
      <c r="A119" s="39">
        <v>114</v>
      </c>
      <c r="B119" s="115" t="s">
        <v>23</v>
      </c>
      <c r="C119" s="39" t="s">
        <v>11004</v>
      </c>
      <c r="D119" s="39" t="s">
        <v>10034</v>
      </c>
      <c r="E119" s="39" t="s">
        <v>11005</v>
      </c>
      <c r="F119" s="180" t="s">
        <v>11006</v>
      </c>
      <c r="G119" s="91" t="s">
        <v>11123</v>
      </c>
      <c r="H119" s="180" t="s">
        <v>194</v>
      </c>
      <c r="I119" s="180" t="s">
        <v>2203</v>
      </c>
      <c r="J119" s="180" t="s">
        <v>11115</v>
      </c>
      <c r="K119" s="39" t="s">
        <v>31</v>
      </c>
      <c r="L119" s="183">
        <v>2</v>
      </c>
      <c r="M119" s="27">
        <f t="shared" si="3"/>
        <v>624</v>
      </c>
      <c r="N119" s="23"/>
      <c r="O119" s="24" t="s">
        <v>32</v>
      </c>
    </row>
    <row r="120" s="1" customFormat="1" customHeight="1" spans="1:15">
      <c r="A120" s="39">
        <v>115</v>
      </c>
      <c r="B120" s="115" t="s">
        <v>23</v>
      </c>
      <c r="C120" s="39" t="s">
        <v>11004</v>
      </c>
      <c r="D120" s="39" t="s">
        <v>10034</v>
      </c>
      <c r="E120" s="39" t="s">
        <v>11005</v>
      </c>
      <c r="F120" s="180" t="s">
        <v>11006</v>
      </c>
      <c r="G120" s="91" t="s">
        <v>11124</v>
      </c>
      <c r="H120" s="180" t="s">
        <v>194</v>
      </c>
      <c r="I120" s="180" t="s">
        <v>2203</v>
      </c>
      <c r="J120" s="180" t="s">
        <v>11115</v>
      </c>
      <c r="K120" s="39" t="s">
        <v>31</v>
      </c>
      <c r="L120" s="183">
        <v>2</v>
      </c>
      <c r="M120" s="27">
        <f t="shared" si="3"/>
        <v>624</v>
      </c>
      <c r="N120" s="23"/>
      <c r="O120" s="24" t="s">
        <v>32</v>
      </c>
    </row>
    <row r="121" s="1" customFormat="1" customHeight="1" spans="1:15">
      <c r="A121" s="39">
        <v>116</v>
      </c>
      <c r="B121" s="115" t="s">
        <v>23</v>
      </c>
      <c r="C121" s="39" t="s">
        <v>11004</v>
      </c>
      <c r="D121" s="39" t="s">
        <v>10034</v>
      </c>
      <c r="E121" s="39" t="s">
        <v>11005</v>
      </c>
      <c r="F121" s="180" t="s">
        <v>11006</v>
      </c>
      <c r="G121" s="91" t="s">
        <v>11125</v>
      </c>
      <c r="H121" s="180" t="s">
        <v>194</v>
      </c>
      <c r="I121" s="180" t="s">
        <v>2605</v>
      </c>
      <c r="J121" s="180" t="s">
        <v>11115</v>
      </c>
      <c r="K121" s="39" t="s">
        <v>31</v>
      </c>
      <c r="L121" s="183">
        <v>1</v>
      </c>
      <c r="M121" s="27">
        <f t="shared" si="3"/>
        <v>312</v>
      </c>
      <c r="N121" s="23"/>
      <c r="O121" s="24" t="s">
        <v>32</v>
      </c>
    </row>
    <row r="122" s="1" customFormat="1" customHeight="1" spans="1:15">
      <c r="A122" s="39">
        <v>117</v>
      </c>
      <c r="B122" s="115" t="s">
        <v>23</v>
      </c>
      <c r="C122" s="39" t="s">
        <v>11004</v>
      </c>
      <c r="D122" s="39" t="s">
        <v>10034</v>
      </c>
      <c r="E122" s="39" t="s">
        <v>11005</v>
      </c>
      <c r="F122" s="180" t="s">
        <v>11006</v>
      </c>
      <c r="G122" s="91" t="s">
        <v>11126</v>
      </c>
      <c r="H122" s="180" t="s">
        <v>194</v>
      </c>
      <c r="I122" s="180" t="s">
        <v>2203</v>
      </c>
      <c r="J122" s="180" t="s">
        <v>11115</v>
      </c>
      <c r="K122" s="39" t="s">
        <v>31</v>
      </c>
      <c r="L122" s="183">
        <v>2</v>
      </c>
      <c r="M122" s="27">
        <f t="shared" si="3"/>
        <v>624</v>
      </c>
      <c r="N122" s="23"/>
      <c r="O122" s="24" t="s">
        <v>32</v>
      </c>
    </row>
    <row r="123" s="1" customFormat="1" customHeight="1" spans="1:15">
      <c r="A123" s="39">
        <v>118</v>
      </c>
      <c r="B123" s="115" t="s">
        <v>23</v>
      </c>
      <c r="C123" s="39" t="s">
        <v>11004</v>
      </c>
      <c r="D123" s="39" t="s">
        <v>10034</v>
      </c>
      <c r="E123" s="39" t="s">
        <v>11005</v>
      </c>
      <c r="F123" s="180" t="s">
        <v>11006</v>
      </c>
      <c r="G123" s="91" t="s">
        <v>11127</v>
      </c>
      <c r="H123" s="180" t="s">
        <v>194</v>
      </c>
      <c r="I123" s="180" t="s">
        <v>2605</v>
      </c>
      <c r="J123" s="180" t="s">
        <v>11115</v>
      </c>
      <c r="K123" s="39" t="s">
        <v>31</v>
      </c>
      <c r="L123" s="183">
        <v>2</v>
      </c>
      <c r="M123" s="27">
        <f t="shared" si="3"/>
        <v>624</v>
      </c>
      <c r="N123" s="23"/>
      <c r="O123" s="24" t="s">
        <v>32</v>
      </c>
    </row>
    <row r="124" s="1" customFormat="1" customHeight="1" spans="1:15">
      <c r="A124" s="39">
        <v>119</v>
      </c>
      <c r="B124" s="115" t="s">
        <v>23</v>
      </c>
      <c r="C124" s="39" t="s">
        <v>11004</v>
      </c>
      <c r="D124" s="39" t="s">
        <v>10034</v>
      </c>
      <c r="E124" s="39" t="s">
        <v>11005</v>
      </c>
      <c r="F124" s="180" t="s">
        <v>11006</v>
      </c>
      <c r="G124" s="91" t="s">
        <v>11128</v>
      </c>
      <c r="H124" s="180" t="s">
        <v>194</v>
      </c>
      <c r="I124" s="180" t="s">
        <v>3164</v>
      </c>
      <c r="J124" s="180" t="s">
        <v>11115</v>
      </c>
      <c r="K124" s="39" t="s">
        <v>31</v>
      </c>
      <c r="L124" s="183">
        <v>2</v>
      </c>
      <c r="M124" s="27">
        <f t="shared" si="3"/>
        <v>624</v>
      </c>
      <c r="N124" s="23"/>
      <c r="O124" s="24" t="s">
        <v>32</v>
      </c>
    </row>
    <row r="125" s="1" customFormat="1" customHeight="1" spans="1:15">
      <c r="A125" s="39">
        <v>120</v>
      </c>
      <c r="B125" s="115" t="s">
        <v>23</v>
      </c>
      <c r="C125" s="39" t="s">
        <v>11004</v>
      </c>
      <c r="D125" s="39" t="s">
        <v>10034</v>
      </c>
      <c r="E125" s="39" t="s">
        <v>11005</v>
      </c>
      <c r="F125" s="180" t="s">
        <v>11006</v>
      </c>
      <c r="G125" s="91" t="s">
        <v>11129</v>
      </c>
      <c r="H125" s="180" t="s">
        <v>194</v>
      </c>
      <c r="I125" s="180" t="s">
        <v>1683</v>
      </c>
      <c r="J125" s="180" t="s">
        <v>11115</v>
      </c>
      <c r="K125" s="39" t="s">
        <v>31</v>
      </c>
      <c r="L125" s="183">
        <v>2</v>
      </c>
      <c r="M125" s="27">
        <f t="shared" si="3"/>
        <v>624</v>
      </c>
      <c r="N125" s="23"/>
      <c r="O125" s="24" t="s">
        <v>32</v>
      </c>
    </row>
    <row r="126" s="1" customFormat="1" customHeight="1" spans="1:15">
      <c r="A126" s="39">
        <v>121</v>
      </c>
      <c r="B126" s="115" t="s">
        <v>23</v>
      </c>
      <c r="C126" s="39" t="s">
        <v>11004</v>
      </c>
      <c r="D126" s="39" t="s">
        <v>10034</v>
      </c>
      <c r="E126" s="39" t="s">
        <v>11005</v>
      </c>
      <c r="F126" s="180" t="s">
        <v>11006</v>
      </c>
      <c r="G126" s="91" t="s">
        <v>11130</v>
      </c>
      <c r="H126" s="180" t="s">
        <v>194</v>
      </c>
      <c r="I126" s="180" t="s">
        <v>3169</v>
      </c>
      <c r="J126" s="180" t="s">
        <v>11115</v>
      </c>
      <c r="K126" s="39" t="s">
        <v>31</v>
      </c>
      <c r="L126" s="183">
        <v>2</v>
      </c>
      <c r="M126" s="27">
        <f t="shared" si="3"/>
        <v>624</v>
      </c>
      <c r="N126" s="23"/>
      <c r="O126" s="24" t="s">
        <v>32</v>
      </c>
    </row>
    <row r="127" s="1" customFormat="1" customHeight="1" spans="1:15">
      <c r="A127" s="39">
        <v>122</v>
      </c>
      <c r="B127" s="115" t="s">
        <v>23</v>
      </c>
      <c r="C127" s="39" t="s">
        <v>11004</v>
      </c>
      <c r="D127" s="39" t="s">
        <v>10034</v>
      </c>
      <c r="E127" s="39" t="s">
        <v>11005</v>
      </c>
      <c r="F127" s="180" t="s">
        <v>11006</v>
      </c>
      <c r="G127" s="91" t="s">
        <v>11131</v>
      </c>
      <c r="H127" s="180" t="s">
        <v>194</v>
      </c>
      <c r="I127" s="180" t="s">
        <v>1683</v>
      </c>
      <c r="J127" s="180" t="s">
        <v>11115</v>
      </c>
      <c r="K127" s="39" t="s">
        <v>31</v>
      </c>
      <c r="L127" s="183">
        <v>2</v>
      </c>
      <c r="M127" s="27">
        <f t="shared" si="3"/>
        <v>624</v>
      </c>
      <c r="N127" s="23"/>
      <c r="O127" s="24" t="s">
        <v>32</v>
      </c>
    </row>
    <row r="128" s="1" customFormat="1" customHeight="1" spans="1:15">
      <c r="A128" s="39">
        <v>123</v>
      </c>
      <c r="B128" s="115" t="s">
        <v>23</v>
      </c>
      <c r="C128" s="39" t="s">
        <v>11004</v>
      </c>
      <c r="D128" s="39" t="s">
        <v>10034</v>
      </c>
      <c r="E128" s="39" t="s">
        <v>11005</v>
      </c>
      <c r="F128" s="180" t="s">
        <v>11006</v>
      </c>
      <c r="G128" s="91" t="s">
        <v>11132</v>
      </c>
      <c r="H128" s="180" t="s">
        <v>194</v>
      </c>
      <c r="I128" s="180" t="s">
        <v>2203</v>
      </c>
      <c r="J128" s="180" t="s">
        <v>11115</v>
      </c>
      <c r="K128" s="39" t="s">
        <v>31</v>
      </c>
      <c r="L128" s="183">
        <v>2</v>
      </c>
      <c r="M128" s="27">
        <f t="shared" si="3"/>
        <v>624</v>
      </c>
      <c r="N128" s="23"/>
      <c r="O128" s="24" t="s">
        <v>32</v>
      </c>
    </row>
    <row r="129" s="1" customFormat="1" customHeight="1" spans="1:15">
      <c r="A129" s="39">
        <v>124</v>
      </c>
      <c r="B129" s="115" t="s">
        <v>23</v>
      </c>
      <c r="C129" s="39" t="s">
        <v>11004</v>
      </c>
      <c r="D129" s="39" t="s">
        <v>10034</v>
      </c>
      <c r="E129" s="39" t="s">
        <v>11005</v>
      </c>
      <c r="F129" s="180" t="s">
        <v>11006</v>
      </c>
      <c r="G129" s="91" t="s">
        <v>11133</v>
      </c>
      <c r="H129" s="180" t="s">
        <v>194</v>
      </c>
      <c r="I129" s="180" t="s">
        <v>2557</v>
      </c>
      <c r="J129" s="180" t="s">
        <v>11115</v>
      </c>
      <c r="K129" s="39" t="s">
        <v>31</v>
      </c>
      <c r="L129" s="183">
        <v>2</v>
      </c>
      <c r="M129" s="27">
        <f t="shared" si="3"/>
        <v>624</v>
      </c>
      <c r="N129" s="23"/>
      <c r="O129" s="24" t="s">
        <v>32</v>
      </c>
    </row>
    <row r="130" s="1" customFormat="1" customHeight="1" spans="1:15">
      <c r="A130" s="39">
        <v>125</v>
      </c>
      <c r="B130" s="115" t="s">
        <v>23</v>
      </c>
      <c r="C130" s="39" t="s">
        <v>11004</v>
      </c>
      <c r="D130" s="39" t="s">
        <v>10034</v>
      </c>
      <c r="E130" s="39" t="s">
        <v>11005</v>
      </c>
      <c r="F130" s="180" t="s">
        <v>11006</v>
      </c>
      <c r="G130" s="91" t="s">
        <v>11134</v>
      </c>
      <c r="H130" s="180" t="s">
        <v>194</v>
      </c>
      <c r="I130" s="180" t="s">
        <v>1683</v>
      </c>
      <c r="J130" s="180" t="s">
        <v>11115</v>
      </c>
      <c r="K130" s="39" t="s">
        <v>31</v>
      </c>
      <c r="L130" s="183">
        <v>2</v>
      </c>
      <c r="M130" s="27">
        <f t="shared" si="3"/>
        <v>624</v>
      </c>
      <c r="N130" s="23"/>
      <c r="O130" s="24" t="s">
        <v>32</v>
      </c>
    </row>
    <row r="131" s="1" customFormat="1" customHeight="1" spans="1:15">
      <c r="A131" s="39">
        <v>126</v>
      </c>
      <c r="B131" s="115" t="s">
        <v>23</v>
      </c>
      <c r="C131" s="39" t="s">
        <v>11004</v>
      </c>
      <c r="D131" s="39" t="s">
        <v>10034</v>
      </c>
      <c r="E131" s="39" t="s">
        <v>11005</v>
      </c>
      <c r="F131" s="180" t="s">
        <v>11006</v>
      </c>
      <c r="G131" s="91" t="s">
        <v>11135</v>
      </c>
      <c r="H131" s="180" t="s">
        <v>194</v>
      </c>
      <c r="I131" s="180" t="s">
        <v>3164</v>
      </c>
      <c r="J131" s="180" t="s">
        <v>11115</v>
      </c>
      <c r="K131" s="39" t="s">
        <v>31</v>
      </c>
      <c r="L131" s="183">
        <v>2</v>
      </c>
      <c r="M131" s="27">
        <f t="shared" si="3"/>
        <v>624</v>
      </c>
      <c r="N131" s="23"/>
      <c r="O131" s="24" t="s">
        <v>32</v>
      </c>
    </row>
    <row r="132" s="1" customFormat="1" customHeight="1" spans="1:15">
      <c r="A132" s="39">
        <v>127</v>
      </c>
      <c r="B132" s="115" t="s">
        <v>23</v>
      </c>
      <c r="C132" s="39" t="s">
        <v>11004</v>
      </c>
      <c r="D132" s="39" t="s">
        <v>10034</v>
      </c>
      <c r="E132" s="39" t="s">
        <v>11005</v>
      </c>
      <c r="F132" s="180" t="s">
        <v>11006</v>
      </c>
      <c r="G132" s="91" t="s">
        <v>11136</v>
      </c>
      <c r="H132" s="180" t="s">
        <v>194</v>
      </c>
      <c r="I132" s="180" t="s">
        <v>3164</v>
      </c>
      <c r="J132" s="180" t="s">
        <v>11115</v>
      </c>
      <c r="K132" s="39" t="s">
        <v>31</v>
      </c>
      <c r="L132" s="183">
        <v>2</v>
      </c>
      <c r="M132" s="27">
        <f t="shared" si="3"/>
        <v>624</v>
      </c>
      <c r="N132" s="23"/>
      <c r="O132" s="24" t="s">
        <v>32</v>
      </c>
    </row>
    <row r="133" s="1" customFormat="1" customHeight="1" spans="1:15">
      <c r="A133" s="39">
        <v>128</v>
      </c>
      <c r="B133" s="115" t="s">
        <v>23</v>
      </c>
      <c r="C133" s="39" t="s">
        <v>11004</v>
      </c>
      <c r="D133" s="39" t="s">
        <v>10034</v>
      </c>
      <c r="E133" s="39" t="s">
        <v>11005</v>
      </c>
      <c r="F133" s="180" t="s">
        <v>11006</v>
      </c>
      <c r="G133" s="91" t="s">
        <v>11137</v>
      </c>
      <c r="H133" s="180" t="s">
        <v>194</v>
      </c>
      <c r="I133" s="180" t="s">
        <v>2203</v>
      </c>
      <c r="J133" s="180" t="s">
        <v>11115</v>
      </c>
      <c r="K133" s="39" t="s">
        <v>31</v>
      </c>
      <c r="L133" s="183">
        <v>2</v>
      </c>
      <c r="M133" s="27">
        <f t="shared" si="3"/>
        <v>624</v>
      </c>
      <c r="N133" s="23"/>
      <c r="O133" s="24" t="s">
        <v>32</v>
      </c>
    </row>
    <row r="134" s="1" customFormat="1" customHeight="1" spans="1:15">
      <c r="A134" s="39">
        <v>129</v>
      </c>
      <c r="B134" s="115" t="s">
        <v>23</v>
      </c>
      <c r="C134" s="39" t="s">
        <v>11004</v>
      </c>
      <c r="D134" s="39" t="s">
        <v>10034</v>
      </c>
      <c r="E134" s="39" t="s">
        <v>11005</v>
      </c>
      <c r="F134" s="180" t="s">
        <v>11006</v>
      </c>
      <c r="G134" s="91" t="s">
        <v>11138</v>
      </c>
      <c r="H134" s="180" t="s">
        <v>194</v>
      </c>
      <c r="I134" s="180" t="s">
        <v>2203</v>
      </c>
      <c r="J134" s="180" t="s">
        <v>11115</v>
      </c>
      <c r="K134" s="39" t="s">
        <v>31</v>
      </c>
      <c r="L134" s="183">
        <v>2</v>
      </c>
      <c r="M134" s="27">
        <f t="shared" si="3"/>
        <v>624</v>
      </c>
      <c r="N134" s="23"/>
      <c r="O134" s="24" t="s">
        <v>32</v>
      </c>
    </row>
    <row r="135" s="1" customFormat="1" customHeight="1" spans="1:15">
      <c r="A135" s="39">
        <v>130</v>
      </c>
      <c r="B135" s="115" t="s">
        <v>23</v>
      </c>
      <c r="C135" s="39" t="s">
        <v>11004</v>
      </c>
      <c r="D135" s="39" t="s">
        <v>10034</v>
      </c>
      <c r="E135" s="39" t="s">
        <v>11005</v>
      </c>
      <c r="F135" s="180" t="s">
        <v>11006</v>
      </c>
      <c r="G135" s="91" t="s">
        <v>11139</v>
      </c>
      <c r="H135" s="180" t="s">
        <v>194</v>
      </c>
      <c r="I135" s="180" t="s">
        <v>3164</v>
      </c>
      <c r="J135" s="180" t="s">
        <v>11115</v>
      </c>
      <c r="K135" s="39" t="s">
        <v>31</v>
      </c>
      <c r="L135" s="183">
        <v>2</v>
      </c>
      <c r="M135" s="27">
        <f t="shared" ref="M135:M169" si="4">L135*312</f>
        <v>624</v>
      </c>
      <c r="N135" s="23"/>
      <c r="O135" s="24" t="s">
        <v>32</v>
      </c>
    </row>
    <row r="136" s="1" customFormat="1" customHeight="1" spans="1:15">
      <c r="A136" s="39">
        <v>131</v>
      </c>
      <c r="B136" s="115" t="s">
        <v>23</v>
      </c>
      <c r="C136" s="39" t="s">
        <v>11004</v>
      </c>
      <c r="D136" s="39" t="s">
        <v>10034</v>
      </c>
      <c r="E136" s="39" t="s">
        <v>11005</v>
      </c>
      <c r="F136" s="180" t="s">
        <v>11006</v>
      </c>
      <c r="G136" s="91" t="s">
        <v>11140</v>
      </c>
      <c r="H136" s="180" t="s">
        <v>194</v>
      </c>
      <c r="I136" s="180" t="s">
        <v>1683</v>
      </c>
      <c r="J136" s="180" t="s">
        <v>11115</v>
      </c>
      <c r="K136" s="39" t="s">
        <v>31</v>
      </c>
      <c r="L136" s="183">
        <v>2</v>
      </c>
      <c r="M136" s="27">
        <f t="shared" si="4"/>
        <v>624</v>
      </c>
      <c r="N136" s="23"/>
      <c r="O136" s="24" t="s">
        <v>32</v>
      </c>
    </row>
    <row r="137" s="1" customFormat="1" customHeight="1" spans="1:15">
      <c r="A137" s="39">
        <v>132</v>
      </c>
      <c r="B137" s="115" t="s">
        <v>23</v>
      </c>
      <c r="C137" s="39" t="s">
        <v>11004</v>
      </c>
      <c r="D137" s="39" t="s">
        <v>10034</v>
      </c>
      <c r="E137" s="39" t="s">
        <v>11005</v>
      </c>
      <c r="F137" s="180" t="s">
        <v>11006</v>
      </c>
      <c r="G137" s="91" t="s">
        <v>11141</v>
      </c>
      <c r="H137" s="180" t="s">
        <v>1583</v>
      </c>
      <c r="I137" s="180" t="s">
        <v>1683</v>
      </c>
      <c r="J137" s="180" t="s">
        <v>11115</v>
      </c>
      <c r="K137" s="39" t="s">
        <v>31</v>
      </c>
      <c r="L137" s="183">
        <v>2</v>
      </c>
      <c r="M137" s="27">
        <f t="shared" si="4"/>
        <v>624</v>
      </c>
      <c r="N137" s="23"/>
      <c r="O137" s="24" t="s">
        <v>32</v>
      </c>
    </row>
    <row r="138" s="1" customFormat="1" customHeight="1" spans="1:15">
      <c r="A138" s="39">
        <v>133</v>
      </c>
      <c r="B138" s="115" t="s">
        <v>23</v>
      </c>
      <c r="C138" s="39" t="s">
        <v>11004</v>
      </c>
      <c r="D138" s="39" t="s">
        <v>10034</v>
      </c>
      <c r="E138" s="39" t="s">
        <v>11005</v>
      </c>
      <c r="F138" s="180" t="s">
        <v>11006</v>
      </c>
      <c r="G138" s="91" t="s">
        <v>11142</v>
      </c>
      <c r="H138" s="180" t="s">
        <v>11034</v>
      </c>
      <c r="I138" s="180" t="s">
        <v>2557</v>
      </c>
      <c r="J138" s="180" t="s">
        <v>11115</v>
      </c>
      <c r="K138" s="39" t="s">
        <v>31</v>
      </c>
      <c r="L138" s="183">
        <v>1</v>
      </c>
      <c r="M138" s="27">
        <f t="shared" si="4"/>
        <v>312</v>
      </c>
      <c r="N138" s="23"/>
      <c r="O138" s="24" t="s">
        <v>32</v>
      </c>
    </row>
    <row r="139" s="1" customFormat="1" customHeight="1" spans="1:15">
      <c r="A139" s="39">
        <v>134</v>
      </c>
      <c r="B139" s="115" t="s">
        <v>23</v>
      </c>
      <c r="C139" s="39" t="s">
        <v>11004</v>
      </c>
      <c r="D139" s="39" t="s">
        <v>10034</v>
      </c>
      <c r="E139" s="39" t="s">
        <v>11005</v>
      </c>
      <c r="F139" s="180" t="s">
        <v>11006</v>
      </c>
      <c r="G139" s="91" t="s">
        <v>11143</v>
      </c>
      <c r="H139" s="180" t="s">
        <v>1583</v>
      </c>
      <c r="I139" s="180" t="s">
        <v>2605</v>
      </c>
      <c r="J139" s="180" t="s">
        <v>11115</v>
      </c>
      <c r="K139" s="39" t="s">
        <v>31</v>
      </c>
      <c r="L139" s="183">
        <v>2</v>
      </c>
      <c r="M139" s="27">
        <f t="shared" si="4"/>
        <v>624</v>
      </c>
      <c r="N139" s="23"/>
      <c r="O139" s="24" t="s">
        <v>32</v>
      </c>
    </row>
    <row r="140" s="1" customFormat="1" customHeight="1" spans="1:15">
      <c r="A140" s="39">
        <v>135</v>
      </c>
      <c r="B140" s="115" t="s">
        <v>23</v>
      </c>
      <c r="C140" s="39" t="s">
        <v>11004</v>
      </c>
      <c r="D140" s="39" t="s">
        <v>10034</v>
      </c>
      <c r="E140" s="39" t="s">
        <v>11005</v>
      </c>
      <c r="F140" s="180" t="s">
        <v>11006</v>
      </c>
      <c r="G140" s="91" t="s">
        <v>11144</v>
      </c>
      <c r="H140" s="180" t="s">
        <v>194</v>
      </c>
      <c r="I140" s="180" t="s">
        <v>2605</v>
      </c>
      <c r="J140" s="180" t="s">
        <v>11115</v>
      </c>
      <c r="K140" s="39" t="s">
        <v>31</v>
      </c>
      <c r="L140" s="183">
        <v>2</v>
      </c>
      <c r="M140" s="27">
        <f t="shared" si="4"/>
        <v>624</v>
      </c>
      <c r="N140" s="23"/>
      <c r="O140" s="24" t="s">
        <v>32</v>
      </c>
    </row>
    <row r="141" s="1" customFormat="1" customHeight="1" spans="1:15">
      <c r="A141" s="39">
        <v>136</v>
      </c>
      <c r="B141" s="115" t="s">
        <v>23</v>
      </c>
      <c r="C141" s="39" t="s">
        <v>11004</v>
      </c>
      <c r="D141" s="39" t="s">
        <v>10034</v>
      </c>
      <c r="E141" s="39" t="s">
        <v>11005</v>
      </c>
      <c r="F141" s="180" t="s">
        <v>11006</v>
      </c>
      <c r="G141" s="91" t="s">
        <v>11145</v>
      </c>
      <c r="H141" s="180" t="s">
        <v>1583</v>
      </c>
      <c r="I141" s="180" t="s">
        <v>1683</v>
      </c>
      <c r="J141" s="180" t="s">
        <v>11115</v>
      </c>
      <c r="K141" s="39" t="s">
        <v>31</v>
      </c>
      <c r="L141" s="183">
        <v>2</v>
      </c>
      <c r="M141" s="27">
        <f t="shared" si="4"/>
        <v>624</v>
      </c>
      <c r="N141" s="23"/>
      <c r="O141" s="24" t="s">
        <v>32</v>
      </c>
    </row>
    <row r="142" s="1" customFormat="1" customHeight="1" spans="1:15">
      <c r="A142" s="39">
        <v>137</v>
      </c>
      <c r="B142" s="115" t="s">
        <v>23</v>
      </c>
      <c r="C142" s="39" t="s">
        <v>11004</v>
      </c>
      <c r="D142" s="39" t="s">
        <v>10034</v>
      </c>
      <c r="E142" s="39" t="s">
        <v>11005</v>
      </c>
      <c r="F142" s="180" t="s">
        <v>11006</v>
      </c>
      <c r="G142" s="91" t="s">
        <v>11146</v>
      </c>
      <c r="H142" s="180" t="s">
        <v>1583</v>
      </c>
      <c r="I142" s="180" t="s">
        <v>3164</v>
      </c>
      <c r="J142" s="180" t="s">
        <v>11115</v>
      </c>
      <c r="K142" s="39" t="s">
        <v>31</v>
      </c>
      <c r="L142" s="183">
        <v>2</v>
      </c>
      <c r="M142" s="27">
        <f t="shared" si="4"/>
        <v>624</v>
      </c>
      <c r="N142" s="23"/>
      <c r="O142" s="24" t="s">
        <v>32</v>
      </c>
    </row>
    <row r="143" s="1" customFormat="1" customHeight="1" spans="1:15">
      <c r="A143" s="39">
        <v>138</v>
      </c>
      <c r="B143" s="115" t="s">
        <v>23</v>
      </c>
      <c r="C143" s="39" t="s">
        <v>11004</v>
      </c>
      <c r="D143" s="39" t="s">
        <v>10034</v>
      </c>
      <c r="E143" s="39" t="s">
        <v>11005</v>
      </c>
      <c r="F143" s="180" t="s">
        <v>11006</v>
      </c>
      <c r="G143" s="91" t="s">
        <v>11147</v>
      </c>
      <c r="H143" s="180" t="s">
        <v>194</v>
      </c>
      <c r="I143" s="180" t="s">
        <v>3169</v>
      </c>
      <c r="J143" s="180" t="s">
        <v>11115</v>
      </c>
      <c r="K143" s="39" t="s">
        <v>31</v>
      </c>
      <c r="L143" s="183">
        <v>2</v>
      </c>
      <c r="M143" s="27">
        <f t="shared" si="4"/>
        <v>624</v>
      </c>
      <c r="N143" s="23"/>
      <c r="O143" s="24" t="s">
        <v>32</v>
      </c>
    </row>
    <row r="144" s="1" customFormat="1" customHeight="1" spans="1:15">
      <c r="A144" s="39">
        <v>139</v>
      </c>
      <c r="B144" s="115" t="s">
        <v>23</v>
      </c>
      <c r="C144" s="39" t="s">
        <v>11004</v>
      </c>
      <c r="D144" s="39" t="s">
        <v>10034</v>
      </c>
      <c r="E144" s="39" t="s">
        <v>11005</v>
      </c>
      <c r="F144" s="180" t="s">
        <v>11006</v>
      </c>
      <c r="G144" s="91" t="s">
        <v>11148</v>
      </c>
      <c r="H144" s="180" t="s">
        <v>194</v>
      </c>
      <c r="I144" s="180" t="s">
        <v>2605</v>
      </c>
      <c r="J144" s="180" t="s">
        <v>11115</v>
      </c>
      <c r="K144" s="39" t="s">
        <v>31</v>
      </c>
      <c r="L144" s="183">
        <v>2</v>
      </c>
      <c r="M144" s="27">
        <f t="shared" si="4"/>
        <v>624</v>
      </c>
      <c r="N144" s="23"/>
      <c r="O144" s="24" t="s">
        <v>32</v>
      </c>
    </row>
    <row r="145" s="1" customFormat="1" customHeight="1" spans="1:15">
      <c r="A145" s="39">
        <v>140</v>
      </c>
      <c r="B145" s="115" t="s">
        <v>23</v>
      </c>
      <c r="C145" s="39" t="s">
        <v>11004</v>
      </c>
      <c r="D145" s="39" t="s">
        <v>10034</v>
      </c>
      <c r="E145" s="39" t="s">
        <v>11005</v>
      </c>
      <c r="F145" s="180" t="s">
        <v>11006</v>
      </c>
      <c r="G145" s="91" t="s">
        <v>11149</v>
      </c>
      <c r="H145" s="180" t="s">
        <v>194</v>
      </c>
      <c r="I145" s="180" t="s">
        <v>2203</v>
      </c>
      <c r="J145" s="180" t="s">
        <v>11115</v>
      </c>
      <c r="K145" s="39" t="s">
        <v>31</v>
      </c>
      <c r="L145" s="183">
        <v>2</v>
      </c>
      <c r="M145" s="27">
        <f t="shared" si="4"/>
        <v>624</v>
      </c>
      <c r="N145" s="23"/>
      <c r="O145" s="24" t="s">
        <v>32</v>
      </c>
    </row>
    <row r="146" s="1" customFormat="1" customHeight="1" spans="1:15">
      <c r="A146" s="39">
        <v>141</v>
      </c>
      <c r="B146" s="115" t="s">
        <v>23</v>
      </c>
      <c r="C146" s="39" t="s">
        <v>11004</v>
      </c>
      <c r="D146" s="39" t="s">
        <v>10034</v>
      </c>
      <c r="E146" s="39" t="s">
        <v>11005</v>
      </c>
      <c r="F146" s="180" t="s">
        <v>11006</v>
      </c>
      <c r="G146" s="91" t="s">
        <v>11150</v>
      </c>
      <c r="H146" s="180" t="s">
        <v>194</v>
      </c>
      <c r="I146" s="180" t="s">
        <v>2605</v>
      </c>
      <c r="J146" s="180" t="s">
        <v>11115</v>
      </c>
      <c r="K146" s="39" t="s">
        <v>31</v>
      </c>
      <c r="L146" s="183">
        <v>2</v>
      </c>
      <c r="M146" s="27">
        <f t="shared" si="4"/>
        <v>624</v>
      </c>
      <c r="N146" s="23"/>
      <c r="O146" s="24" t="s">
        <v>32</v>
      </c>
    </row>
    <row r="147" s="1" customFormat="1" customHeight="1" spans="1:15">
      <c r="A147" s="39">
        <v>142</v>
      </c>
      <c r="B147" s="115" t="s">
        <v>23</v>
      </c>
      <c r="C147" s="39" t="s">
        <v>11004</v>
      </c>
      <c r="D147" s="39" t="s">
        <v>10034</v>
      </c>
      <c r="E147" s="39" t="s">
        <v>11005</v>
      </c>
      <c r="F147" s="180" t="s">
        <v>11006</v>
      </c>
      <c r="G147" s="91" t="s">
        <v>11151</v>
      </c>
      <c r="H147" s="180" t="s">
        <v>1583</v>
      </c>
      <c r="I147" s="180" t="s">
        <v>2203</v>
      </c>
      <c r="J147" s="180" t="s">
        <v>11115</v>
      </c>
      <c r="K147" s="39" t="s">
        <v>31</v>
      </c>
      <c r="L147" s="183">
        <v>2</v>
      </c>
      <c r="M147" s="27">
        <f t="shared" si="4"/>
        <v>624</v>
      </c>
      <c r="N147" s="23"/>
      <c r="O147" s="24" t="s">
        <v>32</v>
      </c>
    </row>
    <row r="148" s="1" customFormat="1" customHeight="1" spans="1:15">
      <c r="A148" s="39">
        <v>143</v>
      </c>
      <c r="B148" s="115" t="s">
        <v>23</v>
      </c>
      <c r="C148" s="39" t="s">
        <v>11004</v>
      </c>
      <c r="D148" s="39" t="s">
        <v>10034</v>
      </c>
      <c r="E148" s="39" t="s">
        <v>11005</v>
      </c>
      <c r="F148" s="180" t="s">
        <v>11006</v>
      </c>
      <c r="G148" s="91" t="s">
        <v>11152</v>
      </c>
      <c r="H148" s="180" t="s">
        <v>194</v>
      </c>
      <c r="I148" s="180" t="s">
        <v>2557</v>
      </c>
      <c r="J148" s="180" t="s">
        <v>11115</v>
      </c>
      <c r="K148" s="39" t="s">
        <v>31</v>
      </c>
      <c r="L148" s="183">
        <v>1</v>
      </c>
      <c r="M148" s="27">
        <f t="shared" si="4"/>
        <v>312</v>
      </c>
      <c r="N148" s="23"/>
      <c r="O148" s="24" t="s">
        <v>32</v>
      </c>
    </row>
    <row r="149" s="1" customFormat="1" customHeight="1" spans="1:15">
      <c r="A149" s="39">
        <v>144</v>
      </c>
      <c r="B149" s="115" t="s">
        <v>23</v>
      </c>
      <c r="C149" s="39" t="s">
        <v>11004</v>
      </c>
      <c r="D149" s="39" t="s">
        <v>10034</v>
      </c>
      <c r="E149" s="39" t="s">
        <v>11005</v>
      </c>
      <c r="F149" s="180" t="s">
        <v>11006</v>
      </c>
      <c r="G149" s="91" t="s">
        <v>11153</v>
      </c>
      <c r="H149" s="180" t="s">
        <v>11034</v>
      </c>
      <c r="I149" s="180" t="s">
        <v>2557</v>
      </c>
      <c r="J149" s="180" t="s">
        <v>11115</v>
      </c>
      <c r="K149" s="39" t="s">
        <v>31</v>
      </c>
      <c r="L149" s="183">
        <v>1</v>
      </c>
      <c r="M149" s="27">
        <f t="shared" si="4"/>
        <v>312</v>
      </c>
      <c r="N149" s="23"/>
      <c r="O149" s="24" t="s">
        <v>32</v>
      </c>
    </row>
    <row r="150" s="1" customFormat="1" customHeight="1" spans="1:15">
      <c r="A150" s="39">
        <v>145</v>
      </c>
      <c r="B150" s="115" t="s">
        <v>23</v>
      </c>
      <c r="C150" s="39" t="s">
        <v>11004</v>
      </c>
      <c r="D150" s="39" t="s">
        <v>10034</v>
      </c>
      <c r="E150" s="39" t="s">
        <v>11005</v>
      </c>
      <c r="F150" s="180" t="s">
        <v>11006</v>
      </c>
      <c r="G150" s="91" t="s">
        <v>8637</v>
      </c>
      <c r="H150" s="180" t="s">
        <v>194</v>
      </c>
      <c r="I150" s="180" t="s">
        <v>3169</v>
      </c>
      <c r="J150" s="180" t="s">
        <v>11115</v>
      </c>
      <c r="K150" s="39" t="s">
        <v>31</v>
      </c>
      <c r="L150" s="183">
        <v>2</v>
      </c>
      <c r="M150" s="27">
        <f t="shared" si="4"/>
        <v>624</v>
      </c>
      <c r="N150" s="23"/>
      <c r="O150" s="24" t="s">
        <v>32</v>
      </c>
    </row>
    <row r="151" s="1" customFormat="1" customHeight="1" spans="1:15">
      <c r="A151" s="39">
        <v>146</v>
      </c>
      <c r="B151" s="115" t="s">
        <v>23</v>
      </c>
      <c r="C151" s="39" t="s">
        <v>11004</v>
      </c>
      <c r="D151" s="39" t="s">
        <v>10034</v>
      </c>
      <c r="E151" s="39" t="s">
        <v>11005</v>
      </c>
      <c r="F151" s="180" t="s">
        <v>11006</v>
      </c>
      <c r="G151" s="91" t="s">
        <v>11154</v>
      </c>
      <c r="H151" s="180" t="s">
        <v>194</v>
      </c>
      <c r="I151" s="180" t="s">
        <v>3252</v>
      </c>
      <c r="J151" s="180" t="s">
        <v>11115</v>
      </c>
      <c r="K151" s="39" t="s">
        <v>31</v>
      </c>
      <c r="L151" s="183">
        <v>2</v>
      </c>
      <c r="M151" s="27">
        <f t="shared" si="4"/>
        <v>624</v>
      </c>
      <c r="N151" s="23"/>
      <c r="O151" s="24" t="s">
        <v>32</v>
      </c>
    </row>
    <row r="152" s="1" customFormat="1" customHeight="1" spans="1:15">
      <c r="A152" s="39">
        <v>147</v>
      </c>
      <c r="B152" s="115" t="s">
        <v>23</v>
      </c>
      <c r="C152" s="39" t="s">
        <v>11004</v>
      </c>
      <c r="D152" s="39" t="s">
        <v>10034</v>
      </c>
      <c r="E152" s="39" t="s">
        <v>11005</v>
      </c>
      <c r="F152" s="180" t="s">
        <v>11006</v>
      </c>
      <c r="G152" s="91" t="s">
        <v>11155</v>
      </c>
      <c r="H152" s="180" t="s">
        <v>11034</v>
      </c>
      <c r="I152" s="180" t="s">
        <v>2557</v>
      </c>
      <c r="J152" s="180" t="s">
        <v>11115</v>
      </c>
      <c r="K152" s="39" t="s">
        <v>31</v>
      </c>
      <c r="L152" s="183">
        <v>1</v>
      </c>
      <c r="M152" s="27">
        <f t="shared" si="4"/>
        <v>312</v>
      </c>
      <c r="N152" s="23"/>
      <c r="O152" s="24" t="s">
        <v>32</v>
      </c>
    </row>
    <row r="153" s="1" customFormat="1" customHeight="1" spans="1:15">
      <c r="A153" s="39">
        <v>148</v>
      </c>
      <c r="B153" s="115" t="s">
        <v>23</v>
      </c>
      <c r="C153" s="39" t="s">
        <v>11004</v>
      </c>
      <c r="D153" s="39" t="s">
        <v>10034</v>
      </c>
      <c r="E153" s="39" t="s">
        <v>11005</v>
      </c>
      <c r="F153" s="180" t="s">
        <v>11006</v>
      </c>
      <c r="G153" s="91" t="s">
        <v>11156</v>
      </c>
      <c r="H153" s="180" t="s">
        <v>1583</v>
      </c>
      <c r="I153" s="180" t="s">
        <v>1683</v>
      </c>
      <c r="J153" s="180" t="s">
        <v>11115</v>
      </c>
      <c r="K153" s="39" t="s">
        <v>31</v>
      </c>
      <c r="L153" s="183">
        <v>2</v>
      </c>
      <c r="M153" s="27">
        <f t="shared" si="4"/>
        <v>624</v>
      </c>
      <c r="N153" s="23"/>
      <c r="O153" s="24" t="s">
        <v>32</v>
      </c>
    </row>
    <row r="154" s="1" customFormat="1" customHeight="1" spans="1:15">
      <c r="A154" s="39">
        <v>149</v>
      </c>
      <c r="B154" s="115" t="s">
        <v>23</v>
      </c>
      <c r="C154" s="39" t="s">
        <v>11004</v>
      </c>
      <c r="D154" s="39" t="s">
        <v>10034</v>
      </c>
      <c r="E154" s="39" t="s">
        <v>11005</v>
      </c>
      <c r="F154" s="180" t="s">
        <v>11006</v>
      </c>
      <c r="G154" s="91" t="s">
        <v>11157</v>
      </c>
      <c r="H154" s="180" t="s">
        <v>194</v>
      </c>
      <c r="I154" s="180" t="s">
        <v>1683</v>
      </c>
      <c r="J154" s="180" t="s">
        <v>11115</v>
      </c>
      <c r="K154" s="39" t="s">
        <v>31</v>
      </c>
      <c r="L154" s="183">
        <v>2</v>
      </c>
      <c r="M154" s="27">
        <f t="shared" si="4"/>
        <v>624</v>
      </c>
      <c r="N154" s="23"/>
      <c r="O154" s="24" t="s">
        <v>32</v>
      </c>
    </row>
    <row r="155" s="1" customFormat="1" customHeight="1" spans="1:15">
      <c r="A155" s="39">
        <v>150</v>
      </c>
      <c r="B155" s="115" t="s">
        <v>23</v>
      </c>
      <c r="C155" s="39" t="s">
        <v>11004</v>
      </c>
      <c r="D155" s="39" t="s">
        <v>10034</v>
      </c>
      <c r="E155" s="39" t="s">
        <v>11005</v>
      </c>
      <c r="F155" s="180" t="s">
        <v>11006</v>
      </c>
      <c r="G155" s="91" t="s">
        <v>11158</v>
      </c>
      <c r="H155" s="180" t="s">
        <v>11034</v>
      </c>
      <c r="I155" s="180" t="s">
        <v>2557</v>
      </c>
      <c r="J155" s="180" t="s">
        <v>11115</v>
      </c>
      <c r="K155" s="39" t="s">
        <v>31</v>
      </c>
      <c r="L155" s="183">
        <v>1</v>
      </c>
      <c r="M155" s="27">
        <f t="shared" si="4"/>
        <v>312</v>
      </c>
      <c r="N155" s="23"/>
      <c r="O155" s="24" t="s">
        <v>32</v>
      </c>
    </row>
    <row r="156" s="1" customFormat="1" customHeight="1" spans="1:15">
      <c r="A156" s="39">
        <v>151</v>
      </c>
      <c r="B156" s="115" t="s">
        <v>23</v>
      </c>
      <c r="C156" s="39" t="s">
        <v>11004</v>
      </c>
      <c r="D156" s="39" t="s">
        <v>10034</v>
      </c>
      <c r="E156" s="39" t="s">
        <v>11005</v>
      </c>
      <c r="F156" s="180" t="s">
        <v>11006</v>
      </c>
      <c r="G156" s="91" t="s">
        <v>11159</v>
      </c>
      <c r="H156" s="180" t="s">
        <v>194</v>
      </c>
      <c r="I156" s="180" t="s">
        <v>3169</v>
      </c>
      <c r="J156" s="180" t="s">
        <v>11115</v>
      </c>
      <c r="K156" s="39" t="s">
        <v>31</v>
      </c>
      <c r="L156" s="183">
        <v>2</v>
      </c>
      <c r="M156" s="27">
        <f t="shared" si="4"/>
        <v>624</v>
      </c>
      <c r="N156" s="23"/>
      <c r="O156" s="24" t="s">
        <v>32</v>
      </c>
    </row>
    <row r="157" s="1" customFormat="1" customHeight="1" spans="1:15">
      <c r="A157" s="39">
        <v>152</v>
      </c>
      <c r="B157" s="115" t="s">
        <v>23</v>
      </c>
      <c r="C157" s="39" t="s">
        <v>11004</v>
      </c>
      <c r="D157" s="39" t="s">
        <v>10034</v>
      </c>
      <c r="E157" s="39" t="s">
        <v>11005</v>
      </c>
      <c r="F157" s="180" t="s">
        <v>11006</v>
      </c>
      <c r="G157" s="91" t="s">
        <v>11160</v>
      </c>
      <c r="H157" s="180" t="s">
        <v>194</v>
      </c>
      <c r="I157" s="180" t="s">
        <v>2605</v>
      </c>
      <c r="J157" s="180" t="s">
        <v>11115</v>
      </c>
      <c r="K157" s="39" t="s">
        <v>31</v>
      </c>
      <c r="L157" s="183">
        <v>2</v>
      </c>
      <c r="M157" s="27">
        <f t="shared" si="4"/>
        <v>624</v>
      </c>
      <c r="N157" s="23"/>
      <c r="O157" s="24" t="s">
        <v>32</v>
      </c>
    </row>
    <row r="158" s="1" customFormat="1" customHeight="1" spans="1:15">
      <c r="A158" s="39">
        <v>153</v>
      </c>
      <c r="B158" s="115" t="s">
        <v>23</v>
      </c>
      <c r="C158" s="39" t="s">
        <v>11004</v>
      </c>
      <c r="D158" s="39" t="s">
        <v>10034</v>
      </c>
      <c r="E158" s="39" t="s">
        <v>11005</v>
      </c>
      <c r="F158" s="180" t="s">
        <v>11006</v>
      </c>
      <c r="G158" s="91" t="s">
        <v>11161</v>
      </c>
      <c r="H158" s="180" t="s">
        <v>1583</v>
      </c>
      <c r="I158" s="180" t="s">
        <v>1683</v>
      </c>
      <c r="J158" s="180" t="s">
        <v>11115</v>
      </c>
      <c r="K158" s="39" t="s">
        <v>31</v>
      </c>
      <c r="L158" s="183">
        <v>2</v>
      </c>
      <c r="M158" s="27">
        <f t="shared" si="4"/>
        <v>624</v>
      </c>
      <c r="N158" s="23"/>
      <c r="O158" s="24" t="s">
        <v>32</v>
      </c>
    </row>
    <row r="159" s="1" customFormat="1" customHeight="1" spans="1:15">
      <c r="A159" s="39">
        <v>154</v>
      </c>
      <c r="B159" s="115" t="s">
        <v>23</v>
      </c>
      <c r="C159" s="39" t="s">
        <v>11004</v>
      </c>
      <c r="D159" s="39" t="s">
        <v>10034</v>
      </c>
      <c r="E159" s="39" t="s">
        <v>11005</v>
      </c>
      <c r="F159" s="180" t="s">
        <v>11006</v>
      </c>
      <c r="G159" s="91" t="s">
        <v>11162</v>
      </c>
      <c r="H159" s="180" t="s">
        <v>11034</v>
      </c>
      <c r="I159" s="180" t="s">
        <v>2605</v>
      </c>
      <c r="J159" s="180" t="s">
        <v>11115</v>
      </c>
      <c r="K159" s="39" t="s">
        <v>31</v>
      </c>
      <c r="L159" s="183">
        <v>2</v>
      </c>
      <c r="M159" s="27">
        <f t="shared" si="4"/>
        <v>624</v>
      </c>
      <c r="N159" s="23"/>
      <c r="O159" s="24" t="s">
        <v>32</v>
      </c>
    </row>
    <row r="160" s="1" customFormat="1" customHeight="1" spans="1:15">
      <c r="A160" s="39">
        <v>155</v>
      </c>
      <c r="B160" s="115" t="s">
        <v>23</v>
      </c>
      <c r="C160" s="39" t="s">
        <v>11004</v>
      </c>
      <c r="D160" s="39" t="s">
        <v>10034</v>
      </c>
      <c r="E160" s="39" t="s">
        <v>11005</v>
      </c>
      <c r="F160" s="180" t="s">
        <v>11006</v>
      </c>
      <c r="G160" s="91" t="s">
        <v>11163</v>
      </c>
      <c r="H160" s="180" t="s">
        <v>194</v>
      </c>
      <c r="I160" s="180" t="s">
        <v>1683</v>
      </c>
      <c r="J160" s="180" t="s">
        <v>11115</v>
      </c>
      <c r="K160" s="39" t="s">
        <v>31</v>
      </c>
      <c r="L160" s="183">
        <v>2</v>
      </c>
      <c r="M160" s="27">
        <f t="shared" si="4"/>
        <v>624</v>
      </c>
      <c r="N160" s="23"/>
      <c r="O160" s="24" t="s">
        <v>32</v>
      </c>
    </row>
    <row r="161" s="1" customFormat="1" customHeight="1" spans="1:15">
      <c r="A161" s="39">
        <v>156</v>
      </c>
      <c r="B161" s="115" t="s">
        <v>23</v>
      </c>
      <c r="C161" s="39" t="s">
        <v>11004</v>
      </c>
      <c r="D161" s="39" t="s">
        <v>10034</v>
      </c>
      <c r="E161" s="39" t="s">
        <v>11005</v>
      </c>
      <c r="F161" s="180" t="s">
        <v>11006</v>
      </c>
      <c r="G161" s="91" t="s">
        <v>11164</v>
      </c>
      <c r="H161" s="180" t="s">
        <v>194</v>
      </c>
      <c r="I161" s="180" t="s">
        <v>2203</v>
      </c>
      <c r="J161" s="180" t="s">
        <v>11115</v>
      </c>
      <c r="K161" s="39" t="s">
        <v>31</v>
      </c>
      <c r="L161" s="183">
        <v>1</v>
      </c>
      <c r="M161" s="27">
        <f t="shared" si="4"/>
        <v>312</v>
      </c>
      <c r="N161" s="23"/>
      <c r="O161" s="24" t="s">
        <v>32</v>
      </c>
    </row>
    <row r="162" s="1" customFormat="1" customHeight="1" spans="1:15">
      <c r="A162" s="39">
        <v>157</v>
      </c>
      <c r="B162" s="115" t="s">
        <v>23</v>
      </c>
      <c r="C162" s="39" t="s">
        <v>11004</v>
      </c>
      <c r="D162" s="39" t="s">
        <v>10034</v>
      </c>
      <c r="E162" s="39" t="s">
        <v>11005</v>
      </c>
      <c r="F162" s="180" t="s">
        <v>11006</v>
      </c>
      <c r="G162" s="91" t="s">
        <v>11165</v>
      </c>
      <c r="H162" s="180" t="s">
        <v>194</v>
      </c>
      <c r="I162" s="180" t="s">
        <v>3164</v>
      </c>
      <c r="J162" s="180" t="s">
        <v>11115</v>
      </c>
      <c r="K162" s="39" t="s">
        <v>31</v>
      </c>
      <c r="L162" s="183">
        <v>2</v>
      </c>
      <c r="M162" s="27">
        <f t="shared" si="4"/>
        <v>624</v>
      </c>
      <c r="N162" s="23"/>
      <c r="O162" s="24" t="s">
        <v>32</v>
      </c>
    </row>
    <row r="163" s="1" customFormat="1" customHeight="1" spans="1:15">
      <c r="A163" s="39">
        <v>158</v>
      </c>
      <c r="B163" s="115" t="s">
        <v>23</v>
      </c>
      <c r="C163" s="39" t="s">
        <v>11004</v>
      </c>
      <c r="D163" s="39" t="s">
        <v>10034</v>
      </c>
      <c r="E163" s="39" t="s">
        <v>11005</v>
      </c>
      <c r="F163" s="180" t="s">
        <v>11006</v>
      </c>
      <c r="G163" s="91" t="s">
        <v>11166</v>
      </c>
      <c r="H163" s="180" t="s">
        <v>194</v>
      </c>
      <c r="I163" s="180" t="s">
        <v>3169</v>
      </c>
      <c r="J163" s="180" t="s">
        <v>11115</v>
      </c>
      <c r="K163" s="39" t="s">
        <v>31</v>
      </c>
      <c r="L163" s="183">
        <v>2</v>
      </c>
      <c r="M163" s="27">
        <f t="shared" si="4"/>
        <v>624</v>
      </c>
      <c r="N163" s="23"/>
      <c r="O163" s="24" t="s">
        <v>32</v>
      </c>
    </row>
    <row r="164" s="1" customFormat="1" customHeight="1" spans="1:15">
      <c r="A164" s="39">
        <v>159</v>
      </c>
      <c r="B164" s="115" t="s">
        <v>23</v>
      </c>
      <c r="C164" s="39" t="s">
        <v>11004</v>
      </c>
      <c r="D164" s="39" t="s">
        <v>10034</v>
      </c>
      <c r="E164" s="39" t="s">
        <v>11005</v>
      </c>
      <c r="F164" s="180" t="s">
        <v>11006</v>
      </c>
      <c r="G164" s="91" t="s">
        <v>11167</v>
      </c>
      <c r="H164" s="180" t="s">
        <v>194</v>
      </c>
      <c r="I164" s="180" t="s">
        <v>3164</v>
      </c>
      <c r="J164" s="180" t="s">
        <v>11115</v>
      </c>
      <c r="K164" s="39" t="s">
        <v>31</v>
      </c>
      <c r="L164" s="183">
        <v>2</v>
      </c>
      <c r="M164" s="27">
        <f t="shared" si="4"/>
        <v>624</v>
      </c>
      <c r="N164" s="23"/>
      <c r="O164" s="24" t="s">
        <v>32</v>
      </c>
    </row>
    <row r="165" s="1" customFormat="1" customHeight="1" spans="1:15">
      <c r="A165" s="39">
        <v>160</v>
      </c>
      <c r="B165" s="115" t="s">
        <v>23</v>
      </c>
      <c r="C165" s="39" t="s">
        <v>11004</v>
      </c>
      <c r="D165" s="39" t="s">
        <v>10034</v>
      </c>
      <c r="E165" s="39" t="s">
        <v>11005</v>
      </c>
      <c r="F165" s="180" t="s">
        <v>11006</v>
      </c>
      <c r="G165" s="91" t="s">
        <v>11168</v>
      </c>
      <c r="H165" s="180" t="s">
        <v>1583</v>
      </c>
      <c r="I165" s="180" t="s">
        <v>2605</v>
      </c>
      <c r="J165" s="180" t="s">
        <v>11115</v>
      </c>
      <c r="K165" s="39" t="s">
        <v>31</v>
      </c>
      <c r="L165" s="183">
        <v>2</v>
      </c>
      <c r="M165" s="27">
        <f t="shared" si="4"/>
        <v>624</v>
      </c>
      <c r="N165" s="23"/>
      <c r="O165" s="24" t="s">
        <v>32</v>
      </c>
    </row>
    <row r="166" s="1" customFormat="1" customHeight="1" spans="1:15">
      <c r="A166" s="39">
        <v>161</v>
      </c>
      <c r="B166" s="115" t="s">
        <v>23</v>
      </c>
      <c r="C166" s="39" t="s">
        <v>11004</v>
      </c>
      <c r="D166" s="39" t="s">
        <v>10034</v>
      </c>
      <c r="E166" s="39" t="s">
        <v>11005</v>
      </c>
      <c r="F166" s="180" t="s">
        <v>11006</v>
      </c>
      <c r="G166" s="91" t="s">
        <v>11169</v>
      </c>
      <c r="H166" s="180" t="s">
        <v>194</v>
      </c>
      <c r="I166" s="180" t="s">
        <v>3164</v>
      </c>
      <c r="J166" s="180" t="s">
        <v>11115</v>
      </c>
      <c r="K166" s="39" t="s">
        <v>31</v>
      </c>
      <c r="L166" s="183">
        <v>2</v>
      </c>
      <c r="M166" s="27">
        <f t="shared" si="4"/>
        <v>624</v>
      </c>
      <c r="N166" s="23"/>
      <c r="O166" s="24" t="s">
        <v>32</v>
      </c>
    </row>
    <row r="167" s="1" customFormat="1" customHeight="1" spans="1:15">
      <c r="A167" s="39">
        <v>162</v>
      </c>
      <c r="B167" s="115" t="s">
        <v>23</v>
      </c>
      <c r="C167" s="39" t="s">
        <v>11004</v>
      </c>
      <c r="D167" s="39" t="s">
        <v>10034</v>
      </c>
      <c r="E167" s="39" t="s">
        <v>11005</v>
      </c>
      <c r="F167" s="180" t="s">
        <v>11006</v>
      </c>
      <c r="G167" s="91" t="s">
        <v>11170</v>
      </c>
      <c r="H167" s="180" t="s">
        <v>194</v>
      </c>
      <c r="I167" s="180" t="s">
        <v>2605</v>
      </c>
      <c r="J167" s="180" t="s">
        <v>11115</v>
      </c>
      <c r="K167" s="39" t="s">
        <v>31</v>
      </c>
      <c r="L167" s="183">
        <v>2</v>
      </c>
      <c r="M167" s="27">
        <f t="shared" si="4"/>
        <v>624</v>
      </c>
      <c r="N167" s="23"/>
      <c r="O167" s="24" t="s">
        <v>32</v>
      </c>
    </row>
    <row r="168" s="1" customFormat="1" customHeight="1" spans="1:15">
      <c r="A168" s="39">
        <v>163</v>
      </c>
      <c r="B168" s="115" t="s">
        <v>23</v>
      </c>
      <c r="C168" s="39" t="s">
        <v>11004</v>
      </c>
      <c r="D168" s="39" t="s">
        <v>10034</v>
      </c>
      <c r="E168" s="39" t="s">
        <v>11005</v>
      </c>
      <c r="F168" s="180" t="s">
        <v>11006</v>
      </c>
      <c r="G168" s="91" t="s">
        <v>11171</v>
      </c>
      <c r="H168" s="180" t="s">
        <v>194</v>
      </c>
      <c r="I168" s="180" t="s">
        <v>2203</v>
      </c>
      <c r="J168" s="180" t="s">
        <v>11115</v>
      </c>
      <c r="K168" s="39" t="s">
        <v>31</v>
      </c>
      <c r="L168" s="183">
        <v>2</v>
      </c>
      <c r="M168" s="27">
        <f t="shared" si="4"/>
        <v>624</v>
      </c>
      <c r="N168" s="23"/>
      <c r="O168" s="24" t="s">
        <v>32</v>
      </c>
    </row>
    <row r="169" s="1" customFormat="1" customHeight="1" spans="1:15">
      <c r="A169" s="39">
        <v>164</v>
      </c>
      <c r="B169" s="115" t="s">
        <v>23</v>
      </c>
      <c r="C169" s="39" t="s">
        <v>11004</v>
      </c>
      <c r="D169" s="39" t="s">
        <v>10034</v>
      </c>
      <c r="E169" s="39" t="s">
        <v>11005</v>
      </c>
      <c r="F169" s="180" t="s">
        <v>11006</v>
      </c>
      <c r="G169" s="91" t="s">
        <v>11172</v>
      </c>
      <c r="H169" s="180" t="s">
        <v>194</v>
      </c>
      <c r="I169" s="180" t="s">
        <v>2203</v>
      </c>
      <c r="J169" s="180" t="s">
        <v>11115</v>
      </c>
      <c r="K169" s="39" t="s">
        <v>31</v>
      </c>
      <c r="L169" s="183">
        <v>2</v>
      </c>
      <c r="M169" s="27">
        <f t="shared" si="4"/>
        <v>624</v>
      </c>
      <c r="N169" s="23"/>
      <c r="O169" s="24" t="s">
        <v>32</v>
      </c>
    </row>
    <row r="170" s="1" customFormat="1" customHeight="1" spans="1:15">
      <c r="A170" s="39">
        <v>165</v>
      </c>
      <c r="B170" s="115" t="s">
        <v>23</v>
      </c>
      <c r="C170" s="39" t="s">
        <v>11004</v>
      </c>
      <c r="D170" s="39" t="s">
        <v>10034</v>
      </c>
      <c r="E170" s="39" t="s">
        <v>11005</v>
      </c>
      <c r="F170" s="180" t="s">
        <v>11006</v>
      </c>
      <c r="G170" s="91" t="s">
        <v>5925</v>
      </c>
      <c r="H170" s="180" t="s">
        <v>194</v>
      </c>
      <c r="I170" s="180" t="s">
        <v>2203</v>
      </c>
      <c r="J170" s="180" t="s">
        <v>11115</v>
      </c>
      <c r="K170" s="39" t="s">
        <v>31</v>
      </c>
      <c r="L170" s="183">
        <v>2</v>
      </c>
      <c r="M170" s="27">
        <f>L170*130</f>
        <v>260</v>
      </c>
      <c r="N170" s="23"/>
      <c r="O170" s="24" t="s">
        <v>32</v>
      </c>
    </row>
    <row r="171" s="1" customFormat="1" customHeight="1" spans="1:15">
      <c r="A171" s="39">
        <v>166</v>
      </c>
      <c r="B171" s="115" t="s">
        <v>23</v>
      </c>
      <c r="C171" s="39" t="s">
        <v>11004</v>
      </c>
      <c r="D171" s="39" t="s">
        <v>10034</v>
      </c>
      <c r="E171" s="39" t="s">
        <v>11005</v>
      </c>
      <c r="F171" s="180" t="s">
        <v>11006</v>
      </c>
      <c r="G171" s="91" t="s">
        <v>11173</v>
      </c>
      <c r="H171" s="180" t="s">
        <v>194</v>
      </c>
      <c r="I171" s="180" t="s">
        <v>3169</v>
      </c>
      <c r="J171" s="180" t="s">
        <v>11115</v>
      </c>
      <c r="K171" s="39" t="s">
        <v>31</v>
      </c>
      <c r="L171" s="183">
        <v>2</v>
      </c>
      <c r="M171" s="27">
        <f t="shared" ref="M171:M202" si="5">L171*312</f>
        <v>624</v>
      </c>
      <c r="N171" s="23"/>
      <c r="O171" s="24" t="s">
        <v>32</v>
      </c>
    </row>
    <row r="172" s="1" customFormat="1" customHeight="1" spans="1:15">
      <c r="A172" s="39">
        <v>167</v>
      </c>
      <c r="B172" s="115" t="s">
        <v>23</v>
      </c>
      <c r="C172" s="39" t="s">
        <v>11004</v>
      </c>
      <c r="D172" s="39" t="s">
        <v>10034</v>
      </c>
      <c r="E172" s="39" t="s">
        <v>11005</v>
      </c>
      <c r="F172" s="180" t="s">
        <v>11006</v>
      </c>
      <c r="G172" s="91" t="s">
        <v>11174</v>
      </c>
      <c r="H172" s="180" t="s">
        <v>194</v>
      </c>
      <c r="I172" s="180" t="s">
        <v>2203</v>
      </c>
      <c r="J172" s="180" t="s">
        <v>11115</v>
      </c>
      <c r="K172" s="39" t="s">
        <v>31</v>
      </c>
      <c r="L172" s="183">
        <v>2</v>
      </c>
      <c r="M172" s="27">
        <f t="shared" si="5"/>
        <v>624</v>
      </c>
      <c r="N172" s="23"/>
      <c r="O172" s="24" t="s">
        <v>32</v>
      </c>
    </row>
    <row r="173" s="1" customFormat="1" customHeight="1" spans="1:15">
      <c r="A173" s="39">
        <v>168</v>
      </c>
      <c r="B173" s="115" t="s">
        <v>23</v>
      </c>
      <c r="C173" s="39" t="s">
        <v>11004</v>
      </c>
      <c r="D173" s="39" t="s">
        <v>10034</v>
      </c>
      <c r="E173" s="39" t="s">
        <v>11005</v>
      </c>
      <c r="F173" s="180" t="s">
        <v>11006</v>
      </c>
      <c r="G173" s="91" t="s">
        <v>11175</v>
      </c>
      <c r="H173" s="180" t="s">
        <v>194</v>
      </c>
      <c r="I173" s="180" t="s">
        <v>1683</v>
      </c>
      <c r="J173" s="180" t="s">
        <v>11115</v>
      </c>
      <c r="K173" s="39" t="s">
        <v>31</v>
      </c>
      <c r="L173" s="183">
        <v>2</v>
      </c>
      <c r="M173" s="27">
        <f t="shared" si="5"/>
        <v>624</v>
      </c>
      <c r="N173" s="23"/>
      <c r="O173" s="24" t="s">
        <v>32</v>
      </c>
    </row>
    <row r="174" s="1" customFormat="1" customHeight="1" spans="1:15">
      <c r="A174" s="39">
        <v>169</v>
      </c>
      <c r="B174" s="115" t="s">
        <v>23</v>
      </c>
      <c r="C174" s="39" t="s">
        <v>11004</v>
      </c>
      <c r="D174" s="39" t="s">
        <v>10034</v>
      </c>
      <c r="E174" s="39" t="s">
        <v>11005</v>
      </c>
      <c r="F174" s="180" t="s">
        <v>11006</v>
      </c>
      <c r="G174" s="91" t="s">
        <v>11176</v>
      </c>
      <c r="H174" s="180" t="s">
        <v>1583</v>
      </c>
      <c r="I174" s="180" t="s">
        <v>3164</v>
      </c>
      <c r="J174" s="180" t="s">
        <v>11115</v>
      </c>
      <c r="K174" s="39" t="s">
        <v>31</v>
      </c>
      <c r="L174" s="183">
        <v>2</v>
      </c>
      <c r="M174" s="27">
        <f t="shared" si="5"/>
        <v>624</v>
      </c>
      <c r="N174" s="23"/>
      <c r="O174" s="24" t="s">
        <v>32</v>
      </c>
    </row>
    <row r="175" s="1" customFormat="1" customHeight="1" spans="1:15">
      <c r="A175" s="39">
        <v>170</v>
      </c>
      <c r="B175" s="115" t="s">
        <v>23</v>
      </c>
      <c r="C175" s="39" t="s">
        <v>11004</v>
      </c>
      <c r="D175" s="39" t="s">
        <v>10034</v>
      </c>
      <c r="E175" s="39" t="s">
        <v>11005</v>
      </c>
      <c r="F175" s="180" t="s">
        <v>11006</v>
      </c>
      <c r="G175" s="91" t="s">
        <v>5987</v>
      </c>
      <c r="H175" s="180" t="s">
        <v>194</v>
      </c>
      <c r="I175" s="180" t="s">
        <v>2557</v>
      </c>
      <c r="J175" s="180" t="s">
        <v>11115</v>
      </c>
      <c r="K175" s="39" t="s">
        <v>31</v>
      </c>
      <c r="L175" s="183">
        <v>1</v>
      </c>
      <c r="M175" s="27">
        <f t="shared" si="5"/>
        <v>312</v>
      </c>
      <c r="N175" s="23"/>
      <c r="O175" s="24" t="s">
        <v>32</v>
      </c>
    </row>
    <row r="176" s="1" customFormat="1" customHeight="1" spans="1:15">
      <c r="A176" s="39">
        <v>171</v>
      </c>
      <c r="B176" s="115" t="s">
        <v>23</v>
      </c>
      <c r="C176" s="39" t="s">
        <v>11004</v>
      </c>
      <c r="D176" s="39" t="s">
        <v>10034</v>
      </c>
      <c r="E176" s="39" t="s">
        <v>11005</v>
      </c>
      <c r="F176" s="180" t="s">
        <v>11006</v>
      </c>
      <c r="G176" s="91" t="s">
        <v>11177</v>
      </c>
      <c r="H176" s="180" t="s">
        <v>194</v>
      </c>
      <c r="I176" s="180" t="s">
        <v>3169</v>
      </c>
      <c r="J176" s="180" t="s">
        <v>11115</v>
      </c>
      <c r="K176" s="39" t="s">
        <v>31</v>
      </c>
      <c r="L176" s="183">
        <v>2</v>
      </c>
      <c r="M176" s="27">
        <f t="shared" si="5"/>
        <v>624</v>
      </c>
      <c r="N176" s="23"/>
      <c r="O176" s="24" t="s">
        <v>32</v>
      </c>
    </row>
    <row r="177" s="1" customFormat="1" customHeight="1" spans="1:15">
      <c r="A177" s="39">
        <v>172</v>
      </c>
      <c r="B177" s="115" t="s">
        <v>23</v>
      </c>
      <c r="C177" s="39" t="s">
        <v>11004</v>
      </c>
      <c r="D177" s="39" t="s">
        <v>10034</v>
      </c>
      <c r="E177" s="39" t="s">
        <v>11005</v>
      </c>
      <c r="F177" s="180" t="s">
        <v>11006</v>
      </c>
      <c r="G177" s="91" t="s">
        <v>11178</v>
      </c>
      <c r="H177" s="180" t="s">
        <v>194</v>
      </c>
      <c r="I177" s="180" t="s">
        <v>3158</v>
      </c>
      <c r="J177" s="180" t="s">
        <v>11115</v>
      </c>
      <c r="K177" s="39" t="s">
        <v>31</v>
      </c>
      <c r="L177" s="183">
        <v>2</v>
      </c>
      <c r="M177" s="27">
        <f t="shared" si="5"/>
        <v>624</v>
      </c>
      <c r="N177" s="23"/>
      <c r="O177" s="24" t="s">
        <v>32</v>
      </c>
    </row>
    <row r="178" s="1" customFormat="1" customHeight="1" spans="1:15">
      <c r="A178" s="39">
        <v>173</v>
      </c>
      <c r="B178" s="115" t="s">
        <v>23</v>
      </c>
      <c r="C178" s="39" t="s">
        <v>11004</v>
      </c>
      <c r="D178" s="39" t="s">
        <v>10034</v>
      </c>
      <c r="E178" s="39" t="s">
        <v>11005</v>
      </c>
      <c r="F178" s="180" t="s">
        <v>11006</v>
      </c>
      <c r="G178" s="91" t="s">
        <v>11179</v>
      </c>
      <c r="H178" s="180" t="s">
        <v>194</v>
      </c>
      <c r="I178" s="180" t="s">
        <v>2203</v>
      </c>
      <c r="J178" s="180" t="s">
        <v>11115</v>
      </c>
      <c r="K178" s="39" t="s">
        <v>31</v>
      </c>
      <c r="L178" s="183">
        <v>2</v>
      </c>
      <c r="M178" s="27">
        <f t="shared" si="5"/>
        <v>624</v>
      </c>
      <c r="N178" s="23"/>
      <c r="O178" s="24" t="s">
        <v>32</v>
      </c>
    </row>
    <row r="179" s="1" customFormat="1" customHeight="1" spans="1:15">
      <c r="A179" s="39">
        <v>174</v>
      </c>
      <c r="B179" s="115" t="s">
        <v>23</v>
      </c>
      <c r="C179" s="39" t="s">
        <v>11004</v>
      </c>
      <c r="D179" s="39" t="s">
        <v>10034</v>
      </c>
      <c r="E179" s="39" t="s">
        <v>11005</v>
      </c>
      <c r="F179" s="180" t="s">
        <v>11006</v>
      </c>
      <c r="G179" s="91" t="s">
        <v>11180</v>
      </c>
      <c r="H179" s="180" t="s">
        <v>194</v>
      </c>
      <c r="I179" s="180" t="s">
        <v>3169</v>
      </c>
      <c r="J179" s="180" t="s">
        <v>11115</v>
      </c>
      <c r="K179" s="39" t="s">
        <v>31</v>
      </c>
      <c r="L179" s="183">
        <v>2</v>
      </c>
      <c r="M179" s="27">
        <f t="shared" si="5"/>
        <v>624</v>
      </c>
      <c r="N179" s="23"/>
      <c r="O179" s="24" t="s">
        <v>32</v>
      </c>
    </row>
    <row r="180" s="1" customFormat="1" customHeight="1" spans="1:15">
      <c r="A180" s="39">
        <v>175</v>
      </c>
      <c r="B180" s="115" t="s">
        <v>23</v>
      </c>
      <c r="C180" s="39" t="s">
        <v>11004</v>
      </c>
      <c r="D180" s="39" t="s">
        <v>10034</v>
      </c>
      <c r="E180" s="39" t="s">
        <v>11005</v>
      </c>
      <c r="F180" s="180" t="s">
        <v>11006</v>
      </c>
      <c r="G180" s="91" t="s">
        <v>11181</v>
      </c>
      <c r="H180" s="180" t="s">
        <v>1583</v>
      </c>
      <c r="I180" s="180" t="s">
        <v>3169</v>
      </c>
      <c r="J180" s="180" t="s">
        <v>11182</v>
      </c>
      <c r="K180" s="39" t="s">
        <v>31</v>
      </c>
      <c r="L180" s="183">
        <v>2</v>
      </c>
      <c r="M180" s="27">
        <f t="shared" si="5"/>
        <v>624</v>
      </c>
      <c r="N180" s="23"/>
      <c r="O180" s="24" t="s">
        <v>32</v>
      </c>
    </row>
    <row r="181" s="1" customFormat="1" customHeight="1" spans="1:15">
      <c r="A181" s="39">
        <v>176</v>
      </c>
      <c r="B181" s="115" t="s">
        <v>23</v>
      </c>
      <c r="C181" s="39" t="s">
        <v>11004</v>
      </c>
      <c r="D181" s="39" t="s">
        <v>10034</v>
      </c>
      <c r="E181" s="39" t="s">
        <v>11005</v>
      </c>
      <c r="F181" s="180" t="s">
        <v>11006</v>
      </c>
      <c r="G181" s="91" t="s">
        <v>897</v>
      </c>
      <c r="H181" s="180" t="s">
        <v>1583</v>
      </c>
      <c r="I181" s="180" t="s">
        <v>3158</v>
      </c>
      <c r="J181" s="180" t="s">
        <v>11182</v>
      </c>
      <c r="K181" s="39" t="s">
        <v>31</v>
      </c>
      <c r="L181" s="183">
        <v>2</v>
      </c>
      <c r="M181" s="27">
        <f t="shared" si="5"/>
        <v>624</v>
      </c>
      <c r="N181" s="23"/>
      <c r="O181" s="24" t="s">
        <v>32</v>
      </c>
    </row>
    <row r="182" s="1" customFormat="1" customHeight="1" spans="1:15">
      <c r="A182" s="39">
        <v>177</v>
      </c>
      <c r="B182" s="115" t="s">
        <v>23</v>
      </c>
      <c r="C182" s="39" t="s">
        <v>11004</v>
      </c>
      <c r="D182" s="39" t="s">
        <v>10034</v>
      </c>
      <c r="E182" s="39" t="s">
        <v>11005</v>
      </c>
      <c r="F182" s="180" t="s">
        <v>11006</v>
      </c>
      <c r="G182" s="91" t="s">
        <v>11183</v>
      </c>
      <c r="H182" s="180" t="s">
        <v>194</v>
      </c>
      <c r="I182" s="180" t="s">
        <v>2605</v>
      </c>
      <c r="J182" s="180" t="s">
        <v>11182</v>
      </c>
      <c r="K182" s="39" t="s">
        <v>31</v>
      </c>
      <c r="L182" s="183">
        <v>2</v>
      </c>
      <c r="M182" s="27">
        <f t="shared" si="5"/>
        <v>624</v>
      </c>
      <c r="N182" s="23"/>
      <c r="O182" s="24" t="s">
        <v>32</v>
      </c>
    </row>
    <row r="183" s="1" customFormat="1" customHeight="1" spans="1:15">
      <c r="A183" s="39">
        <v>178</v>
      </c>
      <c r="B183" s="115" t="s">
        <v>23</v>
      </c>
      <c r="C183" s="39" t="s">
        <v>11004</v>
      </c>
      <c r="D183" s="39" t="s">
        <v>10034</v>
      </c>
      <c r="E183" s="39" t="s">
        <v>11005</v>
      </c>
      <c r="F183" s="180" t="s">
        <v>11006</v>
      </c>
      <c r="G183" s="91" t="s">
        <v>11184</v>
      </c>
      <c r="H183" s="180" t="s">
        <v>1583</v>
      </c>
      <c r="I183" s="180" t="s">
        <v>2605</v>
      </c>
      <c r="J183" s="180" t="s">
        <v>11182</v>
      </c>
      <c r="K183" s="39" t="s">
        <v>31</v>
      </c>
      <c r="L183" s="183">
        <v>2</v>
      </c>
      <c r="M183" s="27">
        <f t="shared" si="5"/>
        <v>624</v>
      </c>
      <c r="N183" s="23"/>
      <c r="O183" s="24" t="s">
        <v>32</v>
      </c>
    </row>
    <row r="184" s="1" customFormat="1" customHeight="1" spans="1:15">
      <c r="A184" s="39">
        <v>179</v>
      </c>
      <c r="B184" s="115" t="s">
        <v>23</v>
      </c>
      <c r="C184" s="39" t="s">
        <v>11004</v>
      </c>
      <c r="D184" s="39" t="s">
        <v>10034</v>
      </c>
      <c r="E184" s="39" t="s">
        <v>11005</v>
      </c>
      <c r="F184" s="180" t="s">
        <v>11006</v>
      </c>
      <c r="G184" s="91" t="s">
        <v>6316</v>
      </c>
      <c r="H184" s="180" t="s">
        <v>194</v>
      </c>
      <c r="I184" s="180" t="s">
        <v>1683</v>
      </c>
      <c r="J184" s="180" t="s">
        <v>11182</v>
      </c>
      <c r="K184" s="39" t="s">
        <v>31</v>
      </c>
      <c r="L184" s="183">
        <v>2</v>
      </c>
      <c r="M184" s="27">
        <f t="shared" si="5"/>
        <v>624</v>
      </c>
      <c r="N184" s="23"/>
      <c r="O184" s="24" t="s">
        <v>32</v>
      </c>
    </row>
    <row r="185" s="1" customFormat="1" customHeight="1" spans="1:15">
      <c r="A185" s="39">
        <v>180</v>
      </c>
      <c r="B185" s="115" t="s">
        <v>23</v>
      </c>
      <c r="C185" s="39" t="s">
        <v>11004</v>
      </c>
      <c r="D185" s="39" t="s">
        <v>10034</v>
      </c>
      <c r="E185" s="39" t="s">
        <v>11005</v>
      </c>
      <c r="F185" s="180" t="s">
        <v>11006</v>
      </c>
      <c r="G185" s="91" t="s">
        <v>11185</v>
      </c>
      <c r="H185" s="180" t="s">
        <v>1583</v>
      </c>
      <c r="I185" s="180" t="s">
        <v>2203</v>
      </c>
      <c r="J185" s="180" t="s">
        <v>11182</v>
      </c>
      <c r="K185" s="39" t="s">
        <v>31</v>
      </c>
      <c r="L185" s="183">
        <v>2</v>
      </c>
      <c r="M185" s="27">
        <f t="shared" si="5"/>
        <v>624</v>
      </c>
      <c r="N185" s="23"/>
      <c r="O185" s="24" t="s">
        <v>32</v>
      </c>
    </row>
    <row r="186" s="1" customFormat="1" customHeight="1" spans="1:15">
      <c r="A186" s="39">
        <v>181</v>
      </c>
      <c r="B186" s="115" t="s">
        <v>23</v>
      </c>
      <c r="C186" s="39" t="s">
        <v>11004</v>
      </c>
      <c r="D186" s="39" t="s">
        <v>10034</v>
      </c>
      <c r="E186" s="39" t="s">
        <v>11005</v>
      </c>
      <c r="F186" s="180" t="s">
        <v>11006</v>
      </c>
      <c r="G186" s="91" t="s">
        <v>11186</v>
      </c>
      <c r="H186" s="180" t="s">
        <v>194</v>
      </c>
      <c r="I186" s="180" t="s">
        <v>3164</v>
      </c>
      <c r="J186" s="180" t="s">
        <v>11182</v>
      </c>
      <c r="K186" s="39" t="s">
        <v>31</v>
      </c>
      <c r="L186" s="183">
        <v>2</v>
      </c>
      <c r="M186" s="27">
        <f t="shared" si="5"/>
        <v>624</v>
      </c>
      <c r="N186" s="23"/>
      <c r="O186" s="24" t="s">
        <v>32</v>
      </c>
    </row>
    <row r="187" s="1" customFormat="1" customHeight="1" spans="1:15">
      <c r="A187" s="39">
        <v>182</v>
      </c>
      <c r="B187" s="115" t="s">
        <v>23</v>
      </c>
      <c r="C187" s="39" t="s">
        <v>11004</v>
      </c>
      <c r="D187" s="39" t="s">
        <v>10034</v>
      </c>
      <c r="E187" s="39" t="s">
        <v>11005</v>
      </c>
      <c r="F187" s="180" t="s">
        <v>11006</v>
      </c>
      <c r="G187" s="91" t="s">
        <v>7363</v>
      </c>
      <c r="H187" s="180" t="s">
        <v>194</v>
      </c>
      <c r="I187" s="180" t="s">
        <v>2605</v>
      </c>
      <c r="J187" s="180" t="s">
        <v>11182</v>
      </c>
      <c r="K187" s="39" t="s">
        <v>31</v>
      </c>
      <c r="L187" s="183">
        <v>2</v>
      </c>
      <c r="M187" s="27">
        <f t="shared" si="5"/>
        <v>624</v>
      </c>
      <c r="N187" s="23"/>
      <c r="O187" s="24" t="s">
        <v>32</v>
      </c>
    </row>
    <row r="188" s="1" customFormat="1" customHeight="1" spans="1:15">
      <c r="A188" s="39">
        <v>183</v>
      </c>
      <c r="B188" s="115" t="s">
        <v>23</v>
      </c>
      <c r="C188" s="39" t="s">
        <v>11004</v>
      </c>
      <c r="D188" s="39" t="s">
        <v>10034</v>
      </c>
      <c r="E188" s="39" t="s">
        <v>11005</v>
      </c>
      <c r="F188" s="180" t="s">
        <v>11006</v>
      </c>
      <c r="G188" s="91" t="s">
        <v>11187</v>
      </c>
      <c r="H188" s="180" t="s">
        <v>194</v>
      </c>
      <c r="I188" s="180" t="s">
        <v>3169</v>
      </c>
      <c r="J188" s="180" t="s">
        <v>11182</v>
      </c>
      <c r="K188" s="39" t="s">
        <v>31</v>
      </c>
      <c r="L188" s="183">
        <v>2</v>
      </c>
      <c r="M188" s="27">
        <f t="shared" si="5"/>
        <v>624</v>
      </c>
      <c r="N188" s="23"/>
      <c r="O188" s="24" t="s">
        <v>32</v>
      </c>
    </row>
    <row r="189" s="1" customFormat="1" customHeight="1" spans="1:15">
      <c r="A189" s="39">
        <v>184</v>
      </c>
      <c r="B189" s="115" t="s">
        <v>23</v>
      </c>
      <c r="C189" s="39" t="s">
        <v>11004</v>
      </c>
      <c r="D189" s="39" t="s">
        <v>10034</v>
      </c>
      <c r="E189" s="39" t="s">
        <v>11005</v>
      </c>
      <c r="F189" s="180" t="s">
        <v>11006</v>
      </c>
      <c r="G189" s="91" t="s">
        <v>11188</v>
      </c>
      <c r="H189" s="180" t="s">
        <v>194</v>
      </c>
      <c r="I189" s="180" t="s">
        <v>1683</v>
      </c>
      <c r="J189" s="180" t="s">
        <v>11182</v>
      </c>
      <c r="K189" s="39" t="s">
        <v>31</v>
      </c>
      <c r="L189" s="183">
        <v>2</v>
      </c>
      <c r="M189" s="27">
        <f t="shared" si="5"/>
        <v>624</v>
      </c>
      <c r="N189" s="23"/>
      <c r="O189" s="24" t="s">
        <v>32</v>
      </c>
    </row>
    <row r="190" s="1" customFormat="1" customHeight="1" spans="1:15">
      <c r="A190" s="39">
        <v>185</v>
      </c>
      <c r="B190" s="115" t="s">
        <v>23</v>
      </c>
      <c r="C190" s="39" t="s">
        <v>11004</v>
      </c>
      <c r="D190" s="39" t="s">
        <v>10034</v>
      </c>
      <c r="E190" s="39" t="s">
        <v>11005</v>
      </c>
      <c r="F190" s="180" t="s">
        <v>11006</v>
      </c>
      <c r="G190" s="91" t="s">
        <v>11189</v>
      </c>
      <c r="H190" s="180" t="s">
        <v>194</v>
      </c>
      <c r="I190" s="180" t="s">
        <v>2203</v>
      </c>
      <c r="J190" s="180" t="s">
        <v>11182</v>
      </c>
      <c r="K190" s="39" t="s">
        <v>31</v>
      </c>
      <c r="L190" s="183">
        <v>2</v>
      </c>
      <c r="M190" s="27">
        <f t="shared" si="5"/>
        <v>624</v>
      </c>
      <c r="N190" s="23"/>
      <c r="O190" s="24" t="s">
        <v>32</v>
      </c>
    </row>
    <row r="191" s="1" customFormat="1" customHeight="1" spans="1:15">
      <c r="A191" s="39">
        <v>186</v>
      </c>
      <c r="B191" s="115" t="s">
        <v>23</v>
      </c>
      <c r="C191" s="39" t="s">
        <v>11004</v>
      </c>
      <c r="D191" s="39" t="s">
        <v>10034</v>
      </c>
      <c r="E191" s="39" t="s">
        <v>11005</v>
      </c>
      <c r="F191" s="180" t="s">
        <v>11006</v>
      </c>
      <c r="G191" s="91" t="s">
        <v>11190</v>
      </c>
      <c r="H191" s="180" t="s">
        <v>194</v>
      </c>
      <c r="I191" s="180" t="s">
        <v>2203</v>
      </c>
      <c r="J191" s="180" t="s">
        <v>11182</v>
      </c>
      <c r="K191" s="39" t="s">
        <v>31</v>
      </c>
      <c r="L191" s="183">
        <v>2</v>
      </c>
      <c r="M191" s="27">
        <f t="shared" si="5"/>
        <v>624</v>
      </c>
      <c r="N191" s="23"/>
      <c r="O191" s="24" t="s">
        <v>32</v>
      </c>
    </row>
    <row r="192" s="1" customFormat="1" customHeight="1" spans="1:15">
      <c r="A192" s="39">
        <v>187</v>
      </c>
      <c r="B192" s="115" t="s">
        <v>23</v>
      </c>
      <c r="C192" s="39" t="s">
        <v>11004</v>
      </c>
      <c r="D192" s="39" t="s">
        <v>10034</v>
      </c>
      <c r="E192" s="39" t="s">
        <v>11005</v>
      </c>
      <c r="F192" s="180" t="s">
        <v>11006</v>
      </c>
      <c r="G192" s="91" t="s">
        <v>11191</v>
      </c>
      <c r="H192" s="180" t="s">
        <v>194</v>
      </c>
      <c r="I192" s="180" t="s">
        <v>2605</v>
      </c>
      <c r="J192" s="180" t="s">
        <v>11182</v>
      </c>
      <c r="K192" s="39" t="s">
        <v>31</v>
      </c>
      <c r="L192" s="183">
        <v>2</v>
      </c>
      <c r="M192" s="27">
        <f t="shared" si="5"/>
        <v>624</v>
      </c>
      <c r="N192" s="23"/>
      <c r="O192" s="24" t="s">
        <v>32</v>
      </c>
    </row>
    <row r="193" s="1" customFormat="1" customHeight="1" spans="1:15">
      <c r="A193" s="39">
        <v>188</v>
      </c>
      <c r="B193" s="115" t="s">
        <v>23</v>
      </c>
      <c r="C193" s="39" t="s">
        <v>11004</v>
      </c>
      <c r="D193" s="39" t="s">
        <v>10034</v>
      </c>
      <c r="E193" s="39" t="s">
        <v>11005</v>
      </c>
      <c r="F193" s="180" t="s">
        <v>11006</v>
      </c>
      <c r="G193" s="91" t="s">
        <v>11192</v>
      </c>
      <c r="H193" s="180" t="s">
        <v>194</v>
      </c>
      <c r="I193" s="180" t="s">
        <v>1683</v>
      </c>
      <c r="J193" s="180" t="s">
        <v>11182</v>
      </c>
      <c r="K193" s="39" t="s">
        <v>31</v>
      </c>
      <c r="L193" s="183">
        <v>2</v>
      </c>
      <c r="M193" s="27">
        <f t="shared" si="5"/>
        <v>624</v>
      </c>
      <c r="N193" s="23"/>
      <c r="O193" s="24" t="s">
        <v>32</v>
      </c>
    </row>
    <row r="194" s="1" customFormat="1" customHeight="1" spans="1:15">
      <c r="A194" s="39">
        <v>189</v>
      </c>
      <c r="B194" s="115" t="s">
        <v>23</v>
      </c>
      <c r="C194" s="39" t="s">
        <v>11004</v>
      </c>
      <c r="D194" s="39" t="s">
        <v>10034</v>
      </c>
      <c r="E194" s="39" t="s">
        <v>11005</v>
      </c>
      <c r="F194" s="180" t="s">
        <v>11006</v>
      </c>
      <c r="G194" s="91" t="s">
        <v>11193</v>
      </c>
      <c r="H194" s="180" t="s">
        <v>194</v>
      </c>
      <c r="I194" s="180" t="s">
        <v>2557</v>
      </c>
      <c r="J194" s="180" t="s">
        <v>11182</v>
      </c>
      <c r="K194" s="39" t="s">
        <v>31</v>
      </c>
      <c r="L194" s="183">
        <v>1</v>
      </c>
      <c r="M194" s="27">
        <f t="shared" si="5"/>
        <v>312</v>
      </c>
      <c r="N194" s="23"/>
      <c r="O194" s="24" t="s">
        <v>32</v>
      </c>
    </row>
    <row r="195" s="1" customFormat="1" customHeight="1" spans="1:15">
      <c r="A195" s="39">
        <v>190</v>
      </c>
      <c r="B195" s="115" t="s">
        <v>23</v>
      </c>
      <c r="C195" s="39" t="s">
        <v>11004</v>
      </c>
      <c r="D195" s="39" t="s">
        <v>10034</v>
      </c>
      <c r="E195" s="39" t="s">
        <v>11005</v>
      </c>
      <c r="F195" s="180" t="s">
        <v>11006</v>
      </c>
      <c r="G195" s="91" t="s">
        <v>11194</v>
      </c>
      <c r="H195" s="180" t="s">
        <v>194</v>
      </c>
      <c r="I195" s="180" t="s">
        <v>3169</v>
      </c>
      <c r="J195" s="180" t="s">
        <v>11182</v>
      </c>
      <c r="K195" s="39" t="s">
        <v>31</v>
      </c>
      <c r="L195" s="183">
        <v>2</v>
      </c>
      <c r="M195" s="27">
        <f t="shared" si="5"/>
        <v>624</v>
      </c>
      <c r="N195" s="23"/>
      <c r="O195" s="24" t="s">
        <v>32</v>
      </c>
    </row>
    <row r="196" s="1" customFormat="1" customHeight="1" spans="1:15">
      <c r="A196" s="39">
        <v>191</v>
      </c>
      <c r="B196" s="115" t="s">
        <v>23</v>
      </c>
      <c r="C196" s="39" t="s">
        <v>11004</v>
      </c>
      <c r="D196" s="39" t="s">
        <v>10034</v>
      </c>
      <c r="E196" s="39" t="s">
        <v>11005</v>
      </c>
      <c r="F196" s="180" t="s">
        <v>11006</v>
      </c>
      <c r="G196" s="91" t="s">
        <v>11195</v>
      </c>
      <c r="H196" s="180" t="s">
        <v>194</v>
      </c>
      <c r="I196" s="180" t="s">
        <v>1683</v>
      </c>
      <c r="J196" s="180" t="s">
        <v>11182</v>
      </c>
      <c r="K196" s="39" t="s">
        <v>31</v>
      </c>
      <c r="L196" s="183">
        <v>2</v>
      </c>
      <c r="M196" s="27">
        <f t="shared" si="5"/>
        <v>624</v>
      </c>
      <c r="N196" s="23"/>
      <c r="O196" s="24" t="s">
        <v>32</v>
      </c>
    </row>
    <row r="197" s="1" customFormat="1" customHeight="1" spans="1:15">
      <c r="A197" s="39">
        <v>192</v>
      </c>
      <c r="B197" s="115" t="s">
        <v>23</v>
      </c>
      <c r="C197" s="39" t="s">
        <v>11004</v>
      </c>
      <c r="D197" s="39" t="s">
        <v>10034</v>
      </c>
      <c r="E197" s="39" t="s">
        <v>11005</v>
      </c>
      <c r="F197" s="180" t="s">
        <v>11006</v>
      </c>
      <c r="G197" s="91" t="s">
        <v>11196</v>
      </c>
      <c r="H197" s="180" t="s">
        <v>194</v>
      </c>
      <c r="I197" s="180" t="s">
        <v>2605</v>
      </c>
      <c r="J197" s="180" t="s">
        <v>11182</v>
      </c>
      <c r="K197" s="39" t="s">
        <v>31</v>
      </c>
      <c r="L197" s="183">
        <v>1</v>
      </c>
      <c r="M197" s="27">
        <f t="shared" si="5"/>
        <v>312</v>
      </c>
      <c r="N197" s="23"/>
      <c r="O197" s="24" t="s">
        <v>32</v>
      </c>
    </row>
    <row r="198" s="1" customFormat="1" customHeight="1" spans="1:15">
      <c r="A198" s="39">
        <v>193</v>
      </c>
      <c r="B198" s="115" t="s">
        <v>23</v>
      </c>
      <c r="C198" s="39" t="s">
        <v>11004</v>
      </c>
      <c r="D198" s="39" t="s">
        <v>10034</v>
      </c>
      <c r="E198" s="39" t="s">
        <v>11005</v>
      </c>
      <c r="F198" s="180" t="s">
        <v>11006</v>
      </c>
      <c r="G198" s="91" t="s">
        <v>11197</v>
      </c>
      <c r="H198" s="180" t="s">
        <v>194</v>
      </c>
      <c r="I198" s="180" t="s">
        <v>3169</v>
      </c>
      <c r="J198" s="180" t="s">
        <v>11182</v>
      </c>
      <c r="K198" s="39" t="s">
        <v>31</v>
      </c>
      <c r="L198" s="183">
        <v>2</v>
      </c>
      <c r="M198" s="27">
        <f t="shared" si="5"/>
        <v>624</v>
      </c>
      <c r="N198" s="23"/>
      <c r="O198" s="24" t="s">
        <v>32</v>
      </c>
    </row>
    <row r="199" s="1" customFormat="1" customHeight="1" spans="1:15">
      <c r="A199" s="39">
        <v>194</v>
      </c>
      <c r="B199" s="115" t="s">
        <v>23</v>
      </c>
      <c r="C199" s="39" t="s">
        <v>11004</v>
      </c>
      <c r="D199" s="39" t="s">
        <v>10034</v>
      </c>
      <c r="E199" s="39" t="s">
        <v>11005</v>
      </c>
      <c r="F199" s="180" t="s">
        <v>11006</v>
      </c>
      <c r="G199" s="91" t="s">
        <v>11198</v>
      </c>
      <c r="H199" s="180" t="s">
        <v>1583</v>
      </c>
      <c r="I199" s="180" t="s">
        <v>2203</v>
      </c>
      <c r="J199" s="180" t="s">
        <v>11182</v>
      </c>
      <c r="K199" s="39" t="s">
        <v>31</v>
      </c>
      <c r="L199" s="183">
        <v>2</v>
      </c>
      <c r="M199" s="27">
        <f t="shared" si="5"/>
        <v>624</v>
      </c>
      <c r="N199" s="23"/>
      <c r="O199" s="24" t="s">
        <v>32</v>
      </c>
    </row>
    <row r="200" s="1" customFormat="1" customHeight="1" spans="1:15">
      <c r="A200" s="39">
        <v>195</v>
      </c>
      <c r="B200" s="115" t="s">
        <v>23</v>
      </c>
      <c r="C200" s="39" t="s">
        <v>11004</v>
      </c>
      <c r="D200" s="39" t="s">
        <v>10034</v>
      </c>
      <c r="E200" s="39" t="s">
        <v>11005</v>
      </c>
      <c r="F200" s="180" t="s">
        <v>11006</v>
      </c>
      <c r="G200" s="91" t="s">
        <v>11199</v>
      </c>
      <c r="H200" s="180" t="s">
        <v>194</v>
      </c>
      <c r="I200" s="180" t="s">
        <v>2203</v>
      </c>
      <c r="J200" s="180" t="s">
        <v>11182</v>
      </c>
      <c r="K200" s="39" t="s">
        <v>31</v>
      </c>
      <c r="L200" s="183">
        <v>2</v>
      </c>
      <c r="M200" s="27">
        <f t="shared" si="5"/>
        <v>624</v>
      </c>
      <c r="N200" s="23"/>
      <c r="O200" s="24" t="s">
        <v>32</v>
      </c>
    </row>
    <row r="201" s="1" customFormat="1" customHeight="1" spans="1:15">
      <c r="A201" s="39">
        <v>196</v>
      </c>
      <c r="B201" s="115" t="s">
        <v>23</v>
      </c>
      <c r="C201" s="39" t="s">
        <v>11004</v>
      </c>
      <c r="D201" s="39" t="s">
        <v>10034</v>
      </c>
      <c r="E201" s="39" t="s">
        <v>11005</v>
      </c>
      <c r="F201" s="180" t="s">
        <v>11006</v>
      </c>
      <c r="G201" s="91" t="s">
        <v>7718</v>
      </c>
      <c r="H201" s="180" t="s">
        <v>51</v>
      </c>
      <c r="I201" s="180" t="s">
        <v>1683</v>
      </c>
      <c r="J201" s="180" t="s">
        <v>11182</v>
      </c>
      <c r="K201" s="39" t="s">
        <v>31</v>
      </c>
      <c r="L201" s="183">
        <v>2</v>
      </c>
      <c r="M201" s="27">
        <f t="shared" si="5"/>
        <v>624</v>
      </c>
      <c r="N201" s="23"/>
      <c r="O201" s="24" t="s">
        <v>32</v>
      </c>
    </row>
    <row r="202" s="1" customFormat="1" customHeight="1" spans="1:15">
      <c r="A202" s="39">
        <v>197</v>
      </c>
      <c r="B202" s="115" t="s">
        <v>23</v>
      </c>
      <c r="C202" s="39" t="s">
        <v>11004</v>
      </c>
      <c r="D202" s="39" t="s">
        <v>10034</v>
      </c>
      <c r="E202" s="39" t="s">
        <v>11005</v>
      </c>
      <c r="F202" s="180" t="s">
        <v>11006</v>
      </c>
      <c r="G202" s="91" t="s">
        <v>11200</v>
      </c>
      <c r="H202" s="180" t="s">
        <v>194</v>
      </c>
      <c r="I202" s="180" t="s">
        <v>1683</v>
      </c>
      <c r="J202" s="180" t="s">
        <v>11182</v>
      </c>
      <c r="K202" s="39" t="s">
        <v>31</v>
      </c>
      <c r="L202" s="183">
        <v>2</v>
      </c>
      <c r="M202" s="27">
        <f t="shared" si="5"/>
        <v>624</v>
      </c>
      <c r="N202" s="23"/>
      <c r="O202" s="24" t="s">
        <v>32</v>
      </c>
    </row>
    <row r="203" s="1" customFormat="1" customHeight="1" spans="1:15">
      <c r="A203" s="39">
        <v>198</v>
      </c>
      <c r="B203" s="115" t="s">
        <v>23</v>
      </c>
      <c r="C203" s="39" t="s">
        <v>11004</v>
      </c>
      <c r="D203" s="39" t="s">
        <v>10034</v>
      </c>
      <c r="E203" s="39" t="s">
        <v>11005</v>
      </c>
      <c r="F203" s="180" t="s">
        <v>11006</v>
      </c>
      <c r="G203" s="91" t="s">
        <v>11201</v>
      </c>
      <c r="H203" s="180" t="s">
        <v>194</v>
      </c>
      <c r="I203" s="180" t="s">
        <v>1683</v>
      </c>
      <c r="J203" s="180" t="s">
        <v>11182</v>
      </c>
      <c r="K203" s="39" t="s">
        <v>31</v>
      </c>
      <c r="L203" s="183">
        <v>2</v>
      </c>
      <c r="M203" s="27">
        <f t="shared" ref="M203:M234" si="6">L203*312</f>
        <v>624</v>
      </c>
      <c r="N203" s="23"/>
      <c r="O203" s="24" t="s">
        <v>32</v>
      </c>
    </row>
    <row r="204" s="1" customFormat="1" customHeight="1" spans="1:15">
      <c r="A204" s="39">
        <v>199</v>
      </c>
      <c r="B204" s="115" t="s">
        <v>23</v>
      </c>
      <c r="C204" s="39" t="s">
        <v>11004</v>
      </c>
      <c r="D204" s="39" t="s">
        <v>10034</v>
      </c>
      <c r="E204" s="39" t="s">
        <v>11005</v>
      </c>
      <c r="F204" s="180" t="s">
        <v>11006</v>
      </c>
      <c r="G204" s="91" t="s">
        <v>11202</v>
      </c>
      <c r="H204" s="180" t="s">
        <v>1583</v>
      </c>
      <c r="I204" s="180" t="s">
        <v>2557</v>
      </c>
      <c r="J204" s="180" t="s">
        <v>11182</v>
      </c>
      <c r="K204" s="39" t="s">
        <v>31</v>
      </c>
      <c r="L204" s="183">
        <v>1</v>
      </c>
      <c r="M204" s="27">
        <f t="shared" si="6"/>
        <v>312</v>
      </c>
      <c r="N204" s="23"/>
      <c r="O204" s="24" t="s">
        <v>32</v>
      </c>
    </row>
    <row r="205" s="1" customFormat="1" customHeight="1" spans="1:15">
      <c r="A205" s="39">
        <v>200</v>
      </c>
      <c r="B205" s="115" t="s">
        <v>23</v>
      </c>
      <c r="C205" s="39" t="s">
        <v>11004</v>
      </c>
      <c r="D205" s="39" t="s">
        <v>10034</v>
      </c>
      <c r="E205" s="39" t="s">
        <v>11005</v>
      </c>
      <c r="F205" s="180" t="s">
        <v>11006</v>
      </c>
      <c r="G205" s="91" t="s">
        <v>11203</v>
      </c>
      <c r="H205" s="180" t="s">
        <v>194</v>
      </c>
      <c r="I205" s="180" t="s">
        <v>2605</v>
      </c>
      <c r="J205" s="180" t="s">
        <v>11182</v>
      </c>
      <c r="K205" s="39" t="s">
        <v>31</v>
      </c>
      <c r="L205" s="183">
        <v>2</v>
      </c>
      <c r="M205" s="27">
        <f t="shared" si="6"/>
        <v>624</v>
      </c>
      <c r="N205" s="23"/>
      <c r="O205" s="24" t="s">
        <v>32</v>
      </c>
    </row>
    <row r="206" s="1" customFormat="1" customHeight="1" spans="1:15">
      <c r="A206" s="39">
        <v>201</v>
      </c>
      <c r="B206" s="115" t="s">
        <v>23</v>
      </c>
      <c r="C206" s="39" t="s">
        <v>11004</v>
      </c>
      <c r="D206" s="39" t="s">
        <v>10034</v>
      </c>
      <c r="E206" s="39" t="s">
        <v>11005</v>
      </c>
      <c r="F206" s="180" t="s">
        <v>11006</v>
      </c>
      <c r="G206" s="91" t="s">
        <v>884</v>
      </c>
      <c r="H206" s="180" t="s">
        <v>51</v>
      </c>
      <c r="I206" s="180" t="s">
        <v>3169</v>
      </c>
      <c r="J206" s="180" t="s">
        <v>11182</v>
      </c>
      <c r="K206" s="39" t="s">
        <v>31</v>
      </c>
      <c r="L206" s="183">
        <v>2</v>
      </c>
      <c r="M206" s="27">
        <f t="shared" si="6"/>
        <v>624</v>
      </c>
      <c r="N206" s="23"/>
      <c r="O206" s="24" t="s">
        <v>32</v>
      </c>
    </row>
    <row r="207" s="1" customFormat="1" customHeight="1" spans="1:15">
      <c r="A207" s="39">
        <v>202</v>
      </c>
      <c r="B207" s="115" t="s">
        <v>23</v>
      </c>
      <c r="C207" s="39" t="s">
        <v>11004</v>
      </c>
      <c r="D207" s="39" t="s">
        <v>10034</v>
      </c>
      <c r="E207" s="39" t="s">
        <v>11005</v>
      </c>
      <c r="F207" s="180" t="s">
        <v>11006</v>
      </c>
      <c r="G207" s="91" t="s">
        <v>11204</v>
      </c>
      <c r="H207" s="180" t="s">
        <v>194</v>
      </c>
      <c r="I207" s="180" t="s">
        <v>1683</v>
      </c>
      <c r="J207" s="180" t="s">
        <v>11182</v>
      </c>
      <c r="K207" s="39" t="s">
        <v>31</v>
      </c>
      <c r="L207" s="183">
        <v>2</v>
      </c>
      <c r="M207" s="27">
        <f t="shared" si="6"/>
        <v>624</v>
      </c>
      <c r="N207" s="23"/>
      <c r="O207" s="24" t="s">
        <v>32</v>
      </c>
    </row>
    <row r="208" s="1" customFormat="1" customHeight="1" spans="1:15">
      <c r="A208" s="39">
        <v>203</v>
      </c>
      <c r="B208" s="115" t="s">
        <v>23</v>
      </c>
      <c r="C208" s="39" t="s">
        <v>11004</v>
      </c>
      <c r="D208" s="39" t="s">
        <v>10034</v>
      </c>
      <c r="E208" s="39" t="s">
        <v>11005</v>
      </c>
      <c r="F208" s="180" t="s">
        <v>11006</v>
      </c>
      <c r="G208" s="91" t="s">
        <v>11205</v>
      </c>
      <c r="H208" s="180" t="s">
        <v>51</v>
      </c>
      <c r="I208" s="180" t="s">
        <v>2203</v>
      </c>
      <c r="J208" s="180" t="s">
        <v>11182</v>
      </c>
      <c r="K208" s="39" t="s">
        <v>31</v>
      </c>
      <c r="L208" s="183">
        <v>2</v>
      </c>
      <c r="M208" s="27">
        <f t="shared" si="6"/>
        <v>624</v>
      </c>
      <c r="N208" s="23"/>
      <c r="O208" s="24" t="s">
        <v>32</v>
      </c>
    </row>
    <row r="209" s="1" customFormat="1" customHeight="1" spans="1:15">
      <c r="A209" s="39">
        <v>204</v>
      </c>
      <c r="B209" s="115" t="s">
        <v>23</v>
      </c>
      <c r="C209" s="39" t="s">
        <v>11004</v>
      </c>
      <c r="D209" s="39" t="s">
        <v>10034</v>
      </c>
      <c r="E209" s="39" t="s">
        <v>11005</v>
      </c>
      <c r="F209" s="180" t="s">
        <v>11006</v>
      </c>
      <c r="G209" s="91" t="s">
        <v>11206</v>
      </c>
      <c r="H209" s="180" t="s">
        <v>194</v>
      </c>
      <c r="I209" s="180" t="s">
        <v>2605</v>
      </c>
      <c r="J209" s="180" t="s">
        <v>11182</v>
      </c>
      <c r="K209" s="39" t="s">
        <v>31</v>
      </c>
      <c r="L209" s="183">
        <v>2</v>
      </c>
      <c r="M209" s="27">
        <f t="shared" si="6"/>
        <v>624</v>
      </c>
      <c r="N209" s="23"/>
      <c r="O209" s="24" t="s">
        <v>32</v>
      </c>
    </row>
    <row r="210" s="1" customFormat="1" customHeight="1" spans="1:15">
      <c r="A210" s="39">
        <v>205</v>
      </c>
      <c r="B210" s="115" t="s">
        <v>23</v>
      </c>
      <c r="C210" s="39" t="s">
        <v>11004</v>
      </c>
      <c r="D210" s="39" t="s">
        <v>10034</v>
      </c>
      <c r="E210" s="39" t="s">
        <v>11005</v>
      </c>
      <c r="F210" s="180" t="s">
        <v>11006</v>
      </c>
      <c r="G210" s="91" t="s">
        <v>11207</v>
      </c>
      <c r="H210" s="180" t="s">
        <v>194</v>
      </c>
      <c r="I210" s="180" t="s">
        <v>2605</v>
      </c>
      <c r="J210" s="180" t="s">
        <v>11182</v>
      </c>
      <c r="K210" s="39" t="s">
        <v>31</v>
      </c>
      <c r="L210" s="183">
        <v>1</v>
      </c>
      <c r="M210" s="27">
        <f t="shared" si="6"/>
        <v>312</v>
      </c>
      <c r="N210" s="23"/>
      <c r="O210" s="24" t="s">
        <v>32</v>
      </c>
    </row>
    <row r="211" s="1" customFormat="1" customHeight="1" spans="1:15">
      <c r="A211" s="39">
        <v>206</v>
      </c>
      <c r="B211" s="115" t="s">
        <v>23</v>
      </c>
      <c r="C211" s="39" t="s">
        <v>11004</v>
      </c>
      <c r="D211" s="39" t="s">
        <v>10034</v>
      </c>
      <c r="E211" s="39" t="s">
        <v>11005</v>
      </c>
      <c r="F211" s="180" t="s">
        <v>11006</v>
      </c>
      <c r="G211" s="91" t="s">
        <v>11208</v>
      </c>
      <c r="H211" s="180" t="s">
        <v>194</v>
      </c>
      <c r="I211" s="180" t="s">
        <v>2203</v>
      </c>
      <c r="J211" s="180" t="s">
        <v>11182</v>
      </c>
      <c r="K211" s="39" t="s">
        <v>31</v>
      </c>
      <c r="L211" s="183">
        <v>2</v>
      </c>
      <c r="M211" s="27">
        <f t="shared" si="6"/>
        <v>624</v>
      </c>
      <c r="N211" s="23"/>
      <c r="O211" s="24" t="s">
        <v>32</v>
      </c>
    </row>
    <row r="212" s="1" customFormat="1" customHeight="1" spans="1:15">
      <c r="A212" s="39">
        <v>207</v>
      </c>
      <c r="B212" s="115" t="s">
        <v>23</v>
      </c>
      <c r="C212" s="39" t="s">
        <v>11004</v>
      </c>
      <c r="D212" s="39" t="s">
        <v>10034</v>
      </c>
      <c r="E212" s="39" t="s">
        <v>11005</v>
      </c>
      <c r="F212" s="180" t="s">
        <v>11006</v>
      </c>
      <c r="G212" s="91" t="s">
        <v>11209</v>
      </c>
      <c r="H212" s="180" t="s">
        <v>194</v>
      </c>
      <c r="I212" s="180" t="s">
        <v>3169</v>
      </c>
      <c r="J212" s="180" t="s">
        <v>11182</v>
      </c>
      <c r="K212" s="39" t="s">
        <v>31</v>
      </c>
      <c r="L212" s="183">
        <v>2</v>
      </c>
      <c r="M212" s="27">
        <f t="shared" si="6"/>
        <v>624</v>
      </c>
      <c r="N212" s="23"/>
      <c r="O212" s="24" t="s">
        <v>32</v>
      </c>
    </row>
    <row r="213" s="1" customFormat="1" customHeight="1" spans="1:15">
      <c r="A213" s="39">
        <v>208</v>
      </c>
      <c r="B213" s="115" t="s">
        <v>23</v>
      </c>
      <c r="C213" s="39" t="s">
        <v>11004</v>
      </c>
      <c r="D213" s="39" t="s">
        <v>10034</v>
      </c>
      <c r="E213" s="39" t="s">
        <v>11005</v>
      </c>
      <c r="F213" s="180" t="s">
        <v>11006</v>
      </c>
      <c r="G213" s="91" t="s">
        <v>11210</v>
      </c>
      <c r="H213" s="180" t="s">
        <v>11034</v>
      </c>
      <c r="I213" s="180" t="s">
        <v>2557</v>
      </c>
      <c r="J213" s="180" t="s">
        <v>11182</v>
      </c>
      <c r="K213" s="39" t="s">
        <v>31</v>
      </c>
      <c r="L213" s="183">
        <v>1</v>
      </c>
      <c r="M213" s="27">
        <f t="shared" si="6"/>
        <v>312</v>
      </c>
      <c r="N213" s="23"/>
      <c r="O213" s="24" t="s">
        <v>32</v>
      </c>
    </row>
    <row r="214" s="1" customFormat="1" customHeight="1" spans="1:15">
      <c r="A214" s="39">
        <v>209</v>
      </c>
      <c r="B214" s="115" t="s">
        <v>23</v>
      </c>
      <c r="C214" s="39" t="s">
        <v>11004</v>
      </c>
      <c r="D214" s="39" t="s">
        <v>10034</v>
      </c>
      <c r="E214" s="39" t="s">
        <v>11005</v>
      </c>
      <c r="F214" s="180" t="s">
        <v>11006</v>
      </c>
      <c r="G214" s="91" t="s">
        <v>9825</v>
      </c>
      <c r="H214" s="180" t="s">
        <v>11034</v>
      </c>
      <c r="I214" s="180" t="s">
        <v>1683</v>
      </c>
      <c r="J214" s="180" t="s">
        <v>11182</v>
      </c>
      <c r="K214" s="39" t="s">
        <v>31</v>
      </c>
      <c r="L214" s="183">
        <v>2</v>
      </c>
      <c r="M214" s="27">
        <f t="shared" si="6"/>
        <v>624</v>
      </c>
      <c r="N214" s="23"/>
      <c r="O214" s="24" t="s">
        <v>32</v>
      </c>
    </row>
    <row r="215" s="1" customFormat="1" customHeight="1" spans="1:15">
      <c r="A215" s="39">
        <v>210</v>
      </c>
      <c r="B215" s="115" t="s">
        <v>23</v>
      </c>
      <c r="C215" s="39" t="s">
        <v>11004</v>
      </c>
      <c r="D215" s="39" t="s">
        <v>10034</v>
      </c>
      <c r="E215" s="39" t="s">
        <v>11005</v>
      </c>
      <c r="F215" s="180" t="s">
        <v>11006</v>
      </c>
      <c r="G215" s="91" t="s">
        <v>11211</v>
      </c>
      <c r="H215" s="180" t="s">
        <v>194</v>
      </c>
      <c r="I215" s="180" t="s">
        <v>3169</v>
      </c>
      <c r="J215" s="180" t="s">
        <v>11182</v>
      </c>
      <c r="K215" s="39" t="s">
        <v>31</v>
      </c>
      <c r="L215" s="183">
        <v>2</v>
      </c>
      <c r="M215" s="27">
        <f t="shared" si="6"/>
        <v>624</v>
      </c>
      <c r="N215" s="23"/>
      <c r="O215" s="24" t="s">
        <v>32</v>
      </c>
    </row>
    <row r="216" s="1" customFormat="1" customHeight="1" spans="1:15">
      <c r="A216" s="39">
        <v>211</v>
      </c>
      <c r="B216" s="115" t="s">
        <v>23</v>
      </c>
      <c r="C216" s="39" t="s">
        <v>11004</v>
      </c>
      <c r="D216" s="39" t="s">
        <v>10034</v>
      </c>
      <c r="E216" s="39" t="s">
        <v>11005</v>
      </c>
      <c r="F216" s="180" t="s">
        <v>11006</v>
      </c>
      <c r="G216" s="91" t="s">
        <v>11212</v>
      </c>
      <c r="H216" s="180" t="s">
        <v>1583</v>
      </c>
      <c r="I216" s="180" t="s">
        <v>2557</v>
      </c>
      <c r="J216" s="180" t="s">
        <v>11182</v>
      </c>
      <c r="K216" s="39" t="s">
        <v>31</v>
      </c>
      <c r="L216" s="183">
        <v>1</v>
      </c>
      <c r="M216" s="27">
        <f t="shared" si="6"/>
        <v>312</v>
      </c>
      <c r="N216" s="23"/>
      <c r="O216" s="24" t="s">
        <v>32</v>
      </c>
    </row>
    <row r="217" s="1" customFormat="1" customHeight="1" spans="1:15">
      <c r="A217" s="39">
        <v>212</v>
      </c>
      <c r="B217" s="115" t="s">
        <v>23</v>
      </c>
      <c r="C217" s="39" t="s">
        <v>11004</v>
      </c>
      <c r="D217" s="39" t="s">
        <v>10034</v>
      </c>
      <c r="E217" s="39" t="s">
        <v>11005</v>
      </c>
      <c r="F217" s="180" t="s">
        <v>11006</v>
      </c>
      <c r="G217" s="91" t="s">
        <v>11213</v>
      </c>
      <c r="H217" s="180" t="s">
        <v>194</v>
      </c>
      <c r="I217" s="180" t="s">
        <v>1683</v>
      </c>
      <c r="J217" s="180" t="s">
        <v>11182</v>
      </c>
      <c r="K217" s="39" t="s">
        <v>31</v>
      </c>
      <c r="L217" s="183">
        <v>2</v>
      </c>
      <c r="M217" s="27">
        <f t="shared" si="6"/>
        <v>624</v>
      </c>
      <c r="N217" s="23"/>
      <c r="O217" s="24" t="s">
        <v>32</v>
      </c>
    </row>
    <row r="218" s="1" customFormat="1" customHeight="1" spans="1:15">
      <c r="A218" s="39">
        <v>213</v>
      </c>
      <c r="B218" s="115" t="s">
        <v>23</v>
      </c>
      <c r="C218" s="39" t="s">
        <v>11004</v>
      </c>
      <c r="D218" s="39" t="s">
        <v>10034</v>
      </c>
      <c r="E218" s="39" t="s">
        <v>11005</v>
      </c>
      <c r="F218" s="180" t="s">
        <v>11006</v>
      </c>
      <c r="G218" s="91" t="s">
        <v>11214</v>
      </c>
      <c r="H218" s="180" t="s">
        <v>194</v>
      </c>
      <c r="I218" s="180" t="s">
        <v>1683</v>
      </c>
      <c r="J218" s="180" t="s">
        <v>11182</v>
      </c>
      <c r="K218" s="39" t="s">
        <v>31</v>
      </c>
      <c r="L218" s="183">
        <v>2</v>
      </c>
      <c r="M218" s="27">
        <f t="shared" si="6"/>
        <v>624</v>
      </c>
      <c r="N218" s="23"/>
      <c r="O218" s="24" t="s">
        <v>32</v>
      </c>
    </row>
    <row r="219" s="1" customFormat="1" customHeight="1" spans="1:15">
      <c r="A219" s="39">
        <v>214</v>
      </c>
      <c r="B219" s="115" t="s">
        <v>23</v>
      </c>
      <c r="C219" s="39" t="s">
        <v>11004</v>
      </c>
      <c r="D219" s="39" t="s">
        <v>10034</v>
      </c>
      <c r="E219" s="39" t="s">
        <v>11005</v>
      </c>
      <c r="F219" s="180" t="s">
        <v>11006</v>
      </c>
      <c r="G219" s="91" t="s">
        <v>11215</v>
      </c>
      <c r="H219" s="180" t="s">
        <v>194</v>
      </c>
      <c r="I219" s="180" t="s">
        <v>2605</v>
      </c>
      <c r="J219" s="180" t="s">
        <v>11182</v>
      </c>
      <c r="K219" s="39" t="s">
        <v>31</v>
      </c>
      <c r="L219" s="183">
        <v>2</v>
      </c>
      <c r="M219" s="27">
        <f t="shared" si="6"/>
        <v>624</v>
      </c>
      <c r="N219" s="23"/>
      <c r="O219" s="24" t="s">
        <v>32</v>
      </c>
    </row>
    <row r="220" s="1" customFormat="1" customHeight="1" spans="1:15">
      <c r="A220" s="39">
        <v>215</v>
      </c>
      <c r="B220" s="115" t="s">
        <v>23</v>
      </c>
      <c r="C220" s="39" t="s">
        <v>11004</v>
      </c>
      <c r="D220" s="39" t="s">
        <v>10034</v>
      </c>
      <c r="E220" s="39" t="s">
        <v>11005</v>
      </c>
      <c r="F220" s="180" t="s">
        <v>11006</v>
      </c>
      <c r="G220" s="91" t="s">
        <v>11216</v>
      </c>
      <c r="H220" s="180" t="s">
        <v>194</v>
      </c>
      <c r="I220" s="180" t="s">
        <v>1683</v>
      </c>
      <c r="J220" s="180" t="s">
        <v>11182</v>
      </c>
      <c r="K220" s="39" t="s">
        <v>31</v>
      </c>
      <c r="L220" s="183">
        <v>1</v>
      </c>
      <c r="M220" s="27">
        <f t="shared" si="6"/>
        <v>312</v>
      </c>
      <c r="N220" s="23"/>
      <c r="O220" s="24" t="s">
        <v>32</v>
      </c>
    </row>
    <row r="221" s="1" customFormat="1" customHeight="1" spans="1:15">
      <c r="A221" s="39">
        <v>216</v>
      </c>
      <c r="B221" s="115" t="s">
        <v>23</v>
      </c>
      <c r="C221" s="39" t="s">
        <v>11004</v>
      </c>
      <c r="D221" s="39" t="s">
        <v>10034</v>
      </c>
      <c r="E221" s="39" t="s">
        <v>11005</v>
      </c>
      <c r="F221" s="180" t="s">
        <v>11006</v>
      </c>
      <c r="G221" s="91" t="s">
        <v>9267</v>
      </c>
      <c r="H221" s="180" t="s">
        <v>194</v>
      </c>
      <c r="I221" s="180" t="s">
        <v>3169</v>
      </c>
      <c r="J221" s="180" t="s">
        <v>11182</v>
      </c>
      <c r="K221" s="39" t="s">
        <v>31</v>
      </c>
      <c r="L221" s="183">
        <v>2</v>
      </c>
      <c r="M221" s="27">
        <f t="shared" si="6"/>
        <v>624</v>
      </c>
      <c r="N221" s="23"/>
      <c r="O221" s="24" t="s">
        <v>32</v>
      </c>
    </row>
    <row r="222" s="1" customFormat="1" customHeight="1" spans="1:15">
      <c r="A222" s="39">
        <v>217</v>
      </c>
      <c r="B222" s="115" t="s">
        <v>23</v>
      </c>
      <c r="C222" s="39" t="s">
        <v>11004</v>
      </c>
      <c r="D222" s="39" t="s">
        <v>10034</v>
      </c>
      <c r="E222" s="39" t="s">
        <v>11005</v>
      </c>
      <c r="F222" s="180" t="s">
        <v>11006</v>
      </c>
      <c r="G222" s="91" t="s">
        <v>11217</v>
      </c>
      <c r="H222" s="180" t="s">
        <v>1583</v>
      </c>
      <c r="I222" s="180" t="s">
        <v>2203</v>
      </c>
      <c r="J222" s="180" t="s">
        <v>11182</v>
      </c>
      <c r="K222" s="39" t="s">
        <v>31</v>
      </c>
      <c r="L222" s="183">
        <v>2</v>
      </c>
      <c r="M222" s="27">
        <f t="shared" si="6"/>
        <v>624</v>
      </c>
      <c r="N222" s="23"/>
      <c r="O222" s="24" t="s">
        <v>32</v>
      </c>
    </row>
    <row r="223" s="1" customFormat="1" customHeight="1" spans="1:15">
      <c r="A223" s="39">
        <v>218</v>
      </c>
      <c r="B223" s="115" t="s">
        <v>23</v>
      </c>
      <c r="C223" s="39" t="s">
        <v>11004</v>
      </c>
      <c r="D223" s="39" t="s">
        <v>10034</v>
      </c>
      <c r="E223" s="39" t="s">
        <v>11005</v>
      </c>
      <c r="F223" s="180" t="s">
        <v>11006</v>
      </c>
      <c r="G223" s="91" t="s">
        <v>11218</v>
      </c>
      <c r="H223" s="180" t="s">
        <v>194</v>
      </c>
      <c r="I223" s="180" t="s">
        <v>1683</v>
      </c>
      <c r="J223" s="180" t="s">
        <v>11182</v>
      </c>
      <c r="K223" s="39" t="s">
        <v>31</v>
      </c>
      <c r="L223" s="183">
        <v>2</v>
      </c>
      <c r="M223" s="27">
        <f t="shared" si="6"/>
        <v>624</v>
      </c>
      <c r="N223" s="23"/>
      <c r="O223" s="24" t="s">
        <v>32</v>
      </c>
    </row>
    <row r="224" s="1" customFormat="1" customHeight="1" spans="1:15">
      <c r="A224" s="39">
        <v>219</v>
      </c>
      <c r="B224" s="115" t="s">
        <v>23</v>
      </c>
      <c r="C224" s="39" t="s">
        <v>11004</v>
      </c>
      <c r="D224" s="39" t="s">
        <v>10034</v>
      </c>
      <c r="E224" s="39" t="s">
        <v>11005</v>
      </c>
      <c r="F224" s="180" t="s">
        <v>11006</v>
      </c>
      <c r="G224" s="91" t="s">
        <v>11219</v>
      </c>
      <c r="H224" s="180" t="s">
        <v>194</v>
      </c>
      <c r="I224" s="180" t="s">
        <v>3164</v>
      </c>
      <c r="J224" s="180" t="s">
        <v>11182</v>
      </c>
      <c r="K224" s="39" t="s">
        <v>31</v>
      </c>
      <c r="L224" s="183">
        <v>2</v>
      </c>
      <c r="M224" s="27">
        <f t="shared" si="6"/>
        <v>624</v>
      </c>
      <c r="N224" s="23"/>
      <c r="O224" s="24" t="s">
        <v>32</v>
      </c>
    </row>
    <row r="225" s="1" customFormat="1" customHeight="1" spans="1:15">
      <c r="A225" s="39">
        <v>220</v>
      </c>
      <c r="B225" s="115" t="s">
        <v>23</v>
      </c>
      <c r="C225" s="39" t="s">
        <v>11004</v>
      </c>
      <c r="D225" s="39" t="s">
        <v>10034</v>
      </c>
      <c r="E225" s="39" t="s">
        <v>11005</v>
      </c>
      <c r="F225" s="180" t="s">
        <v>11006</v>
      </c>
      <c r="G225" s="91" t="s">
        <v>7962</v>
      </c>
      <c r="H225" s="180" t="s">
        <v>1583</v>
      </c>
      <c r="I225" s="180" t="s">
        <v>1683</v>
      </c>
      <c r="J225" s="180" t="s">
        <v>11182</v>
      </c>
      <c r="K225" s="39" t="s">
        <v>31</v>
      </c>
      <c r="L225" s="183">
        <v>2</v>
      </c>
      <c r="M225" s="27">
        <f t="shared" si="6"/>
        <v>624</v>
      </c>
      <c r="N225" s="23"/>
      <c r="O225" s="24" t="s">
        <v>32</v>
      </c>
    </row>
    <row r="226" s="1" customFormat="1" customHeight="1" spans="1:15">
      <c r="A226" s="39">
        <v>221</v>
      </c>
      <c r="B226" s="115" t="s">
        <v>23</v>
      </c>
      <c r="C226" s="39" t="s">
        <v>11004</v>
      </c>
      <c r="D226" s="39" t="s">
        <v>10034</v>
      </c>
      <c r="E226" s="39" t="s">
        <v>11005</v>
      </c>
      <c r="F226" s="180" t="s">
        <v>11006</v>
      </c>
      <c r="G226" s="91" t="s">
        <v>11220</v>
      </c>
      <c r="H226" s="180" t="s">
        <v>1583</v>
      </c>
      <c r="I226" s="180" t="s">
        <v>3164</v>
      </c>
      <c r="J226" s="180" t="s">
        <v>11182</v>
      </c>
      <c r="K226" s="39" t="s">
        <v>31</v>
      </c>
      <c r="L226" s="183">
        <v>2</v>
      </c>
      <c r="M226" s="27">
        <f t="shared" si="6"/>
        <v>624</v>
      </c>
      <c r="N226" s="23"/>
      <c r="O226" s="24" t="s">
        <v>32</v>
      </c>
    </row>
    <row r="227" s="1" customFormat="1" customHeight="1" spans="1:15">
      <c r="A227" s="39">
        <v>222</v>
      </c>
      <c r="B227" s="115" t="s">
        <v>23</v>
      </c>
      <c r="C227" s="39" t="s">
        <v>11004</v>
      </c>
      <c r="D227" s="39" t="s">
        <v>10034</v>
      </c>
      <c r="E227" s="39" t="s">
        <v>11005</v>
      </c>
      <c r="F227" s="180" t="s">
        <v>11006</v>
      </c>
      <c r="G227" s="91" t="s">
        <v>11221</v>
      </c>
      <c r="H227" s="180" t="s">
        <v>194</v>
      </c>
      <c r="I227" s="180" t="s">
        <v>2203</v>
      </c>
      <c r="J227" s="180" t="s">
        <v>11182</v>
      </c>
      <c r="K227" s="39" t="s">
        <v>31</v>
      </c>
      <c r="L227" s="183">
        <v>2</v>
      </c>
      <c r="M227" s="27">
        <f t="shared" si="6"/>
        <v>624</v>
      </c>
      <c r="N227" s="23"/>
      <c r="O227" s="24" t="s">
        <v>32</v>
      </c>
    </row>
    <row r="228" s="1" customFormat="1" customHeight="1" spans="1:15">
      <c r="A228" s="39">
        <v>223</v>
      </c>
      <c r="B228" s="115" t="s">
        <v>23</v>
      </c>
      <c r="C228" s="39" t="s">
        <v>11004</v>
      </c>
      <c r="D228" s="39" t="s">
        <v>10034</v>
      </c>
      <c r="E228" s="39" t="s">
        <v>11005</v>
      </c>
      <c r="F228" s="180" t="s">
        <v>11006</v>
      </c>
      <c r="G228" s="91" t="s">
        <v>11222</v>
      </c>
      <c r="H228" s="180" t="s">
        <v>194</v>
      </c>
      <c r="I228" s="180" t="s">
        <v>2203</v>
      </c>
      <c r="J228" s="180" t="s">
        <v>11182</v>
      </c>
      <c r="K228" s="39" t="s">
        <v>31</v>
      </c>
      <c r="L228" s="183">
        <v>1</v>
      </c>
      <c r="M228" s="27">
        <f t="shared" si="6"/>
        <v>312</v>
      </c>
      <c r="N228" s="23"/>
      <c r="O228" s="24" t="s">
        <v>32</v>
      </c>
    </row>
    <row r="229" s="1" customFormat="1" customHeight="1" spans="1:15">
      <c r="A229" s="39">
        <v>224</v>
      </c>
      <c r="B229" s="115" t="s">
        <v>23</v>
      </c>
      <c r="C229" s="39" t="s">
        <v>11004</v>
      </c>
      <c r="D229" s="39" t="s">
        <v>10034</v>
      </c>
      <c r="E229" s="39" t="s">
        <v>11005</v>
      </c>
      <c r="F229" s="180" t="s">
        <v>11006</v>
      </c>
      <c r="G229" s="91" t="s">
        <v>11223</v>
      </c>
      <c r="H229" s="180" t="s">
        <v>194</v>
      </c>
      <c r="I229" s="180" t="s">
        <v>2203</v>
      </c>
      <c r="J229" s="180" t="s">
        <v>11224</v>
      </c>
      <c r="K229" s="39" t="s">
        <v>31</v>
      </c>
      <c r="L229" s="183">
        <v>2</v>
      </c>
      <c r="M229" s="27">
        <f t="shared" si="6"/>
        <v>624</v>
      </c>
      <c r="N229" s="23"/>
      <c r="O229" s="24" t="s">
        <v>32</v>
      </c>
    </row>
    <row r="230" s="1" customFormat="1" customHeight="1" spans="1:15">
      <c r="A230" s="39">
        <v>225</v>
      </c>
      <c r="B230" s="115" t="s">
        <v>23</v>
      </c>
      <c r="C230" s="39" t="s">
        <v>11004</v>
      </c>
      <c r="D230" s="39" t="s">
        <v>10034</v>
      </c>
      <c r="E230" s="39" t="s">
        <v>11005</v>
      </c>
      <c r="F230" s="180" t="s">
        <v>11006</v>
      </c>
      <c r="G230" s="91" t="s">
        <v>11225</v>
      </c>
      <c r="H230" s="180" t="s">
        <v>194</v>
      </c>
      <c r="I230" s="180" t="s">
        <v>3164</v>
      </c>
      <c r="J230" s="180" t="s">
        <v>11224</v>
      </c>
      <c r="K230" s="39" t="s">
        <v>31</v>
      </c>
      <c r="L230" s="183">
        <v>2</v>
      </c>
      <c r="M230" s="27">
        <f t="shared" si="6"/>
        <v>624</v>
      </c>
      <c r="N230" s="23"/>
      <c r="O230" s="24" t="s">
        <v>32</v>
      </c>
    </row>
    <row r="231" s="1" customFormat="1" customHeight="1" spans="1:15">
      <c r="A231" s="39">
        <v>226</v>
      </c>
      <c r="B231" s="115" t="s">
        <v>23</v>
      </c>
      <c r="C231" s="39" t="s">
        <v>11004</v>
      </c>
      <c r="D231" s="39" t="s">
        <v>10034</v>
      </c>
      <c r="E231" s="39" t="s">
        <v>11005</v>
      </c>
      <c r="F231" s="180" t="s">
        <v>11006</v>
      </c>
      <c r="G231" s="91" t="s">
        <v>11226</v>
      </c>
      <c r="H231" s="180" t="s">
        <v>194</v>
      </c>
      <c r="I231" s="180" t="s">
        <v>1683</v>
      </c>
      <c r="J231" s="180" t="s">
        <v>11224</v>
      </c>
      <c r="K231" s="39" t="s">
        <v>31</v>
      </c>
      <c r="L231" s="183">
        <v>2</v>
      </c>
      <c r="M231" s="27">
        <f t="shared" si="6"/>
        <v>624</v>
      </c>
      <c r="N231" s="23"/>
      <c r="O231" s="24" t="s">
        <v>32</v>
      </c>
    </row>
    <row r="232" s="1" customFormat="1" customHeight="1" spans="1:15">
      <c r="A232" s="39">
        <v>227</v>
      </c>
      <c r="B232" s="115" t="s">
        <v>23</v>
      </c>
      <c r="C232" s="39" t="s">
        <v>11004</v>
      </c>
      <c r="D232" s="39" t="s">
        <v>10034</v>
      </c>
      <c r="E232" s="39" t="s">
        <v>11005</v>
      </c>
      <c r="F232" s="180" t="s">
        <v>11006</v>
      </c>
      <c r="G232" s="91" t="s">
        <v>11227</v>
      </c>
      <c r="H232" s="180" t="s">
        <v>194</v>
      </c>
      <c r="I232" s="180" t="s">
        <v>2605</v>
      </c>
      <c r="J232" s="180" t="s">
        <v>11224</v>
      </c>
      <c r="K232" s="39" t="s">
        <v>31</v>
      </c>
      <c r="L232" s="183">
        <v>2</v>
      </c>
      <c r="M232" s="27">
        <f t="shared" si="6"/>
        <v>624</v>
      </c>
      <c r="N232" s="23"/>
      <c r="O232" s="24" t="s">
        <v>32</v>
      </c>
    </row>
    <row r="233" s="1" customFormat="1" customHeight="1" spans="1:15">
      <c r="A233" s="39">
        <v>228</v>
      </c>
      <c r="B233" s="115" t="s">
        <v>23</v>
      </c>
      <c r="C233" s="39" t="s">
        <v>11004</v>
      </c>
      <c r="D233" s="39" t="s">
        <v>10034</v>
      </c>
      <c r="E233" s="39" t="s">
        <v>11005</v>
      </c>
      <c r="F233" s="180" t="s">
        <v>11006</v>
      </c>
      <c r="G233" s="91" t="s">
        <v>11228</v>
      </c>
      <c r="H233" s="180" t="s">
        <v>194</v>
      </c>
      <c r="I233" s="180" t="s">
        <v>3164</v>
      </c>
      <c r="J233" s="180" t="s">
        <v>11224</v>
      </c>
      <c r="K233" s="39" t="s">
        <v>31</v>
      </c>
      <c r="L233" s="183">
        <v>2</v>
      </c>
      <c r="M233" s="27">
        <f t="shared" si="6"/>
        <v>624</v>
      </c>
      <c r="N233" s="23"/>
      <c r="O233" s="24" t="s">
        <v>32</v>
      </c>
    </row>
    <row r="234" s="1" customFormat="1" customHeight="1" spans="1:15">
      <c r="A234" s="39">
        <v>229</v>
      </c>
      <c r="B234" s="115" t="s">
        <v>23</v>
      </c>
      <c r="C234" s="39" t="s">
        <v>11004</v>
      </c>
      <c r="D234" s="39" t="s">
        <v>10034</v>
      </c>
      <c r="E234" s="39" t="s">
        <v>11005</v>
      </c>
      <c r="F234" s="180" t="s">
        <v>11006</v>
      </c>
      <c r="G234" s="91" t="s">
        <v>11229</v>
      </c>
      <c r="H234" s="180" t="s">
        <v>194</v>
      </c>
      <c r="I234" s="180" t="s">
        <v>1683</v>
      </c>
      <c r="J234" s="180" t="s">
        <v>11224</v>
      </c>
      <c r="K234" s="39" t="s">
        <v>31</v>
      </c>
      <c r="L234" s="183">
        <v>2</v>
      </c>
      <c r="M234" s="27">
        <f t="shared" si="6"/>
        <v>624</v>
      </c>
      <c r="N234" s="23"/>
      <c r="O234" s="24" t="s">
        <v>32</v>
      </c>
    </row>
    <row r="235" s="1" customFormat="1" customHeight="1" spans="1:15">
      <c r="A235" s="39">
        <v>230</v>
      </c>
      <c r="B235" s="115" t="s">
        <v>23</v>
      </c>
      <c r="C235" s="39" t="s">
        <v>11004</v>
      </c>
      <c r="D235" s="39" t="s">
        <v>10034</v>
      </c>
      <c r="E235" s="39" t="s">
        <v>11005</v>
      </c>
      <c r="F235" s="180" t="s">
        <v>11006</v>
      </c>
      <c r="G235" s="91" t="s">
        <v>11230</v>
      </c>
      <c r="H235" s="180" t="s">
        <v>51</v>
      </c>
      <c r="I235" s="180" t="s">
        <v>2203</v>
      </c>
      <c r="J235" s="180" t="s">
        <v>11224</v>
      </c>
      <c r="K235" s="39" t="s">
        <v>31</v>
      </c>
      <c r="L235" s="183">
        <v>2</v>
      </c>
      <c r="M235" s="27">
        <f t="shared" ref="M235:M266" si="7">L235*312</f>
        <v>624</v>
      </c>
      <c r="N235" s="23"/>
      <c r="O235" s="24" t="s">
        <v>32</v>
      </c>
    </row>
    <row r="236" s="1" customFormat="1" customHeight="1" spans="1:15">
      <c r="A236" s="39">
        <v>231</v>
      </c>
      <c r="B236" s="115" t="s">
        <v>23</v>
      </c>
      <c r="C236" s="39" t="s">
        <v>11004</v>
      </c>
      <c r="D236" s="39" t="s">
        <v>10034</v>
      </c>
      <c r="E236" s="39" t="s">
        <v>11005</v>
      </c>
      <c r="F236" s="180" t="s">
        <v>11006</v>
      </c>
      <c r="G236" s="91" t="s">
        <v>11231</v>
      </c>
      <c r="H236" s="180" t="s">
        <v>194</v>
      </c>
      <c r="I236" s="180" t="s">
        <v>1683</v>
      </c>
      <c r="J236" s="180" t="s">
        <v>11224</v>
      </c>
      <c r="K236" s="39" t="s">
        <v>31</v>
      </c>
      <c r="L236" s="183">
        <v>2</v>
      </c>
      <c r="M236" s="27">
        <f t="shared" si="7"/>
        <v>624</v>
      </c>
      <c r="N236" s="23"/>
      <c r="O236" s="24" t="s">
        <v>32</v>
      </c>
    </row>
    <row r="237" s="1" customFormat="1" customHeight="1" spans="1:15">
      <c r="A237" s="39">
        <v>232</v>
      </c>
      <c r="B237" s="115" t="s">
        <v>23</v>
      </c>
      <c r="C237" s="39" t="s">
        <v>11004</v>
      </c>
      <c r="D237" s="39" t="s">
        <v>10034</v>
      </c>
      <c r="E237" s="39" t="s">
        <v>11005</v>
      </c>
      <c r="F237" s="180" t="s">
        <v>11006</v>
      </c>
      <c r="G237" s="91" t="s">
        <v>11232</v>
      </c>
      <c r="H237" s="180" t="s">
        <v>194</v>
      </c>
      <c r="I237" s="180" t="s">
        <v>3169</v>
      </c>
      <c r="J237" s="180" t="s">
        <v>11224</v>
      </c>
      <c r="K237" s="39" t="s">
        <v>31</v>
      </c>
      <c r="L237" s="183">
        <v>2</v>
      </c>
      <c r="M237" s="27">
        <f t="shared" si="7"/>
        <v>624</v>
      </c>
      <c r="N237" s="23"/>
      <c r="O237" s="24" t="s">
        <v>32</v>
      </c>
    </row>
    <row r="238" s="1" customFormat="1" customHeight="1" spans="1:15">
      <c r="A238" s="39">
        <v>233</v>
      </c>
      <c r="B238" s="115" t="s">
        <v>23</v>
      </c>
      <c r="C238" s="39" t="s">
        <v>11004</v>
      </c>
      <c r="D238" s="39" t="s">
        <v>10034</v>
      </c>
      <c r="E238" s="39" t="s">
        <v>11005</v>
      </c>
      <c r="F238" s="180" t="s">
        <v>11006</v>
      </c>
      <c r="G238" s="91" t="s">
        <v>11233</v>
      </c>
      <c r="H238" s="180" t="s">
        <v>194</v>
      </c>
      <c r="I238" s="180" t="s">
        <v>2203</v>
      </c>
      <c r="J238" s="180" t="s">
        <v>11224</v>
      </c>
      <c r="K238" s="39" t="s">
        <v>31</v>
      </c>
      <c r="L238" s="183">
        <v>2</v>
      </c>
      <c r="M238" s="27">
        <f t="shared" si="7"/>
        <v>624</v>
      </c>
      <c r="N238" s="23"/>
      <c r="O238" s="24" t="s">
        <v>32</v>
      </c>
    </row>
    <row r="239" s="1" customFormat="1" customHeight="1" spans="1:15">
      <c r="A239" s="39">
        <v>234</v>
      </c>
      <c r="B239" s="115" t="s">
        <v>23</v>
      </c>
      <c r="C239" s="39" t="s">
        <v>11004</v>
      </c>
      <c r="D239" s="39" t="s">
        <v>10034</v>
      </c>
      <c r="E239" s="39" t="s">
        <v>11005</v>
      </c>
      <c r="F239" s="180" t="s">
        <v>11006</v>
      </c>
      <c r="G239" s="91" t="s">
        <v>11234</v>
      </c>
      <c r="H239" s="180" t="s">
        <v>1583</v>
      </c>
      <c r="I239" s="180" t="s">
        <v>2557</v>
      </c>
      <c r="J239" s="180" t="s">
        <v>11224</v>
      </c>
      <c r="K239" s="39" t="s">
        <v>31</v>
      </c>
      <c r="L239" s="183">
        <v>1</v>
      </c>
      <c r="M239" s="27">
        <f t="shared" si="7"/>
        <v>312</v>
      </c>
      <c r="N239" s="23"/>
      <c r="O239" s="24" t="s">
        <v>32</v>
      </c>
    </row>
    <row r="240" s="1" customFormat="1" customHeight="1" spans="1:15">
      <c r="A240" s="39">
        <v>235</v>
      </c>
      <c r="B240" s="115" t="s">
        <v>23</v>
      </c>
      <c r="C240" s="39" t="s">
        <v>11004</v>
      </c>
      <c r="D240" s="39" t="s">
        <v>10034</v>
      </c>
      <c r="E240" s="39" t="s">
        <v>11005</v>
      </c>
      <c r="F240" s="180" t="s">
        <v>11006</v>
      </c>
      <c r="G240" s="91" t="s">
        <v>11235</v>
      </c>
      <c r="H240" s="180" t="s">
        <v>194</v>
      </c>
      <c r="I240" s="180" t="s">
        <v>2203</v>
      </c>
      <c r="J240" s="180" t="s">
        <v>11224</v>
      </c>
      <c r="K240" s="39" t="s">
        <v>31</v>
      </c>
      <c r="L240" s="183">
        <v>2</v>
      </c>
      <c r="M240" s="27">
        <f t="shared" si="7"/>
        <v>624</v>
      </c>
      <c r="N240" s="23"/>
      <c r="O240" s="24" t="s">
        <v>32</v>
      </c>
    </row>
    <row r="241" s="1" customFormat="1" customHeight="1" spans="1:15">
      <c r="A241" s="39">
        <v>236</v>
      </c>
      <c r="B241" s="115" t="s">
        <v>23</v>
      </c>
      <c r="C241" s="39" t="s">
        <v>11004</v>
      </c>
      <c r="D241" s="39" t="s">
        <v>10034</v>
      </c>
      <c r="E241" s="39" t="s">
        <v>11005</v>
      </c>
      <c r="F241" s="180" t="s">
        <v>11006</v>
      </c>
      <c r="G241" s="91" t="s">
        <v>11236</v>
      </c>
      <c r="H241" s="180" t="s">
        <v>194</v>
      </c>
      <c r="I241" s="180" t="s">
        <v>2203</v>
      </c>
      <c r="J241" s="180" t="s">
        <v>11224</v>
      </c>
      <c r="K241" s="39" t="s">
        <v>31</v>
      </c>
      <c r="L241" s="183">
        <v>2</v>
      </c>
      <c r="M241" s="27">
        <f t="shared" si="7"/>
        <v>624</v>
      </c>
      <c r="N241" s="23"/>
      <c r="O241" s="24" t="s">
        <v>32</v>
      </c>
    </row>
    <row r="242" s="1" customFormat="1" customHeight="1" spans="1:15">
      <c r="A242" s="39">
        <v>237</v>
      </c>
      <c r="B242" s="115" t="s">
        <v>23</v>
      </c>
      <c r="C242" s="39" t="s">
        <v>11004</v>
      </c>
      <c r="D242" s="39" t="s">
        <v>10034</v>
      </c>
      <c r="E242" s="39" t="s">
        <v>11005</v>
      </c>
      <c r="F242" s="180" t="s">
        <v>11006</v>
      </c>
      <c r="G242" s="91" t="s">
        <v>11237</v>
      </c>
      <c r="H242" s="180" t="s">
        <v>194</v>
      </c>
      <c r="I242" s="180" t="s">
        <v>2203</v>
      </c>
      <c r="J242" s="180" t="s">
        <v>11224</v>
      </c>
      <c r="K242" s="39" t="s">
        <v>31</v>
      </c>
      <c r="L242" s="183">
        <v>2</v>
      </c>
      <c r="M242" s="27">
        <f t="shared" si="7"/>
        <v>624</v>
      </c>
      <c r="N242" s="23"/>
      <c r="O242" s="24" t="s">
        <v>32</v>
      </c>
    </row>
    <row r="243" s="1" customFormat="1" customHeight="1" spans="1:15">
      <c r="A243" s="39">
        <v>238</v>
      </c>
      <c r="B243" s="115" t="s">
        <v>23</v>
      </c>
      <c r="C243" s="39" t="s">
        <v>11004</v>
      </c>
      <c r="D243" s="39" t="s">
        <v>10034</v>
      </c>
      <c r="E243" s="39" t="s">
        <v>11005</v>
      </c>
      <c r="F243" s="180" t="s">
        <v>11006</v>
      </c>
      <c r="G243" s="91" t="s">
        <v>11238</v>
      </c>
      <c r="H243" s="180" t="s">
        <v>194</v>
      </c>
      <c r="I243" s="180" t="s">
        <v>1683</v>
      </c>
      <c r="J243" s="180" t="s">
        <v>11224</v>
      </c>
      <c r="K243" s="39" t="s">
        <v>31</v>
      </c>
      <c r="L243" s="183">
        <v>2</v>
      </c>
      <c r="M243" s="27">
        <f t="shared" si="7"/>
        <v>624</v>
      </c>
      <c r="N243" s="23"/>
      <c r="O243" s="24" t="s">
        <v>32</v>
      </c>
    </row>
    <row r="244" s="1" customFormat="1" customHeight="1" spans="1:15">
      <c r="A244" s="39">
        <v>239</v>
      </c>
      <c r="B244" s="115" t="s">
        <v>23</v>
      </c>
      <c r="C244" s="39" t="s">
        <v>11004</v>
      </c>
      <c r="D244" s="39" t="s">
        <v>10034</v>
      </c>
      <c r="E244" s="39" t="s">
        <v>11005</v>
      </c>
      <c r="F244" s="180" t="s">
        <v>11006</v>
      </c>
      <c r="G244" s="91" t="s">
        <v>11239</v>
      </c>
      <c r="H244" s="180" t="s">
        <v>194</v>
      </c>
      <c r="I244" s="180" t="s">
        <v>1683</v>
      </c>
      <c r="J244" s="180" t="s">
        <v>11224</v>
      </c>
      <c r="K244" s="39" t="s">
        <v>31</v>
      </c>
      <c r="L244" s="183">
        <v>2</v>
      </c>
      <c r="M244" s="27">
        <f t="shared" si="7"/>
        <v>624</v>
      </c>
      <c r="N244" s="23"/>
      <c r="O244" s="24" t="s">
        <v>32</v>
      </c>
    </row>
    <row r="245" s="1" customFormat="1" customHeight="1" spans="1:15">
      <c r="A245" s="39">
        <v>240</v>
      </c>
      <c r="B245" s="115" t="s">
        <v>23</v>
      </c>
      <c r="C245" s="39" t="s">
        <v>11004</v>
      </c>
      <c r="D245" s="39" t="s">
        <v>10034</v>
      </c>
      <c r="E245" s="39" t="s">
        <v>11005</v>
      </c>
      <c r="F245" s="180" t="s">
        <v>11006</v>
      </c>
      <c r="G245" s="91" t="s">
        <v>11240</v>
      </c>
      <c r="H245" s="180" t="s">
        <v>194</v>
      </c>
      <c r="I245" s="180" t="s">
        <v>2203</v>
      </c>
      <c r="J245" s="180" t="s">
        <v>11224</v>
      </c>
      <c r="K245" s="39" t="s">
        <v>31</v>
      </c>
      <c r="L245" s="183">
        <v>2</v>
      </c>
      <c r="M245" s="27">
        <f t="shared" si="7"/>
        <v>624</v>
      </c>
      <c r="N245" s="23"/>
      <c r="O245" s="24" t="s">
        <v>32</v>
      </c>
    </row>
    <row r="246" s="1" customFormat="1" customHeight="1" spans="1:15">
      <c r="A246" s="39">
        <v>241</v>
      </c>
      <c r="B246" s="115" t="s">
        <v>23</v>
      </c>
      <c r="C246" s="39" t="s">
        <v>11004</v>
      </c>
      <c r="D246" s="39" t="s">
        <v>10034</v>
      </c>
      <c r="E246" s="39" t="s">
        <v>11005</v>
      </c>
      <c r="F246" s="180" t="s">
        <v>11006</v>
      </c>
      <c r="G246" s="91" t="s">
        <v>11241</v>
      </c>
      <c r="H246" s="180" t="s">
        <v>194</v>
      </c>
      <c r="I246" s="180" t="s">
        <v>3164</v>
      </c>
      <c r="J246" s="180" t="s">
        <v>11224</v>
      </c>
      <c r="K246" s="39" t="s">
        <v>31</v>
      </c>
      <c r="L246" s="183">
        <v>2</v>
      </c>
      <c r="M246" s="27">
        <f t="shared" si="7"/>
        <v>624</v>
      </c>
      <c r="N246" s="23"/>
      <c r="O246" s="24" t="s">
        <v>32</v>
      </c>
    </row>
    <row r="247" s="1" customFormat="1" customHeight="1" spans="1:15">
      <c r="A247" s="39">
        <v>242</v>
      </c>
      <c r="B247" s="115" t="s">
        <v>23</v>
      </c>
      <c r="C247" s="39" t="s">
        <v>11004</v>
      </c>
      <c r="D247" s="39" t="s">
        <v>10034</v>
      </c>
      <c r="E247" s="39" t="s">
        <v>11005</v>
      </c>
      <c r="F247" s="180" t="s">
        <v>11006</v>
      </c>
      <c r="G247" s="91" t="s">
        <v>11242</v>
      </c>
      <c r="H247" s="180" t="s">
        <v>194</v>
      </c>
      <c r="I247" s="180" t="s">
        <v>2203</v>
      </c>
      <c r="J247" s="180" t="s">
        <v>11224</v>
      </c>
      <c r="K247" s="39" t="s">
        <v>31</v>
      </c>
      <c r="L247" s="183">
        <v>2</v>
      </c>
      <c r="M247" s="27">
        <f t="shared" si="7"/>
        <v>624</v>
      </c>
      <c r="N247" s="23"/>
      <c r="O247" s="24" t="s">
        <v>32</v>
      </c>
    </row>
    <row r="248" s="1" customFormat="1" customHeight="1" spans="1:15">
      <c r="A248" s="39">
        <v>243</v>
      </c>
      <c r="B248" s="115" t="s">
        <v>23</v>
      </c>
      <c r="C248" s="39" t="s">
        <v>11004</v>
      </c>
      <c r="D248" s="39" t="s">
        <v>10034</v>
      </c>
      <c r="E248" s="39" t="s">
        <v>11005</v>
      </c>
      <c r="F248" s="180" t="s">
        <v>11006</v>
      </c>
      <c r="G248" s="91" t="s">
        <v>11243</v>
      </c>
      <c r="H248" s="180" t="s">
        <v>194</v>
      </c>
      <c r="I248" s="180" t="s">
        <v>1683</v>
      </c>
      <c r="J248" s="180" t="s">
        <v>11224</v>
      </c>
      <c r="K248" s="39" t="s">
        <v>31</v>
      </c>
      <c r="L248" s="183">
        <v>3</v>
      </c>
      <c r="M248" s="27">
        <f t="shared" si="7"/>
        <v>936</v>
      </c>
      <c r="N248" s="23"/>
      <c r="O248" s="24" t="s">
        <v>32</v>
      </c>
    </row>
    <row r="249" s="1" customFormat="1" customHeight="1" spans="1:15">
      <c r="A249" s="39">
        <v>244</v>
      </c>
      <c r="B249" s="115" t="s">
        <v>23</v>
      </c>
      <c r="C249" s="39" t="s">
        <v>11004</v>
      </c>
      <c r="D249" s="39" t="s">
        <v>10034</v>
      </c>
      <c r="E249" s="39" t="s">
        <v>11005</v>
      </c>
      <c r="F249" s="180" t="s">
        <v>11006</v>
      </c>
      <c r="G249" s="91" t="s">
        <v>11244</v>
      </c>
      <c r="H249" s="180" t="s">
        <v>194</v>
      </c>
      <c r="I249" s="180" t="s">
        <v>2605</v>
      </c>
      <c r="J249" s="180" t="s">
        <v>11224</v>
      </c>
      <c r="K249" s="39" t="s">
        <v>31</v>
      </c>
      <c r="L249" s="183">
        <v>1</v>
      </c>
      <c r="M249" s="27">
        <f t="shared" si="7"/>
        <v>312</v>
      </c>
      <c r="N249" s="23"/>
      <c r="O249" s="24" t="s">
        <v>32</v>
      </c>
    </row>
    <row r="250" s="1" customFormat="1" customHeight="1" spans="1:15">
      <c r="A250" s="39">
        <v>245</v>
      </c>
      <c r="B250" s="115" t="s">
        <v>23</v>
      </c>
      <c r="C250" s="39" t="s">
        <v>11004</v>
      </c>
      <c r="D250" s="39" t="s">
        <v>10034</v>
      </c>
      <c r="E250" s="39" t="s">
        <v>11005</v>
      </c>
      <c r="F250" s="180" t="s">
        <v>11006</v>
      </c>
      <c r="G250" s="91" t="s">
        <v>11245</v>
      </c>
      <c r="H250" s="180" t="s">
        <v>194</v>
      </c>
      <c r="I250" s="180" t="s">
        <v>2203</v>
      </c>
      <c r="J250" s="180" t="s">
        <v>11224</v>
      </c>
      <c r="K250" s="39" t="s">
        <v>31</v>
      </c>
      <c r="L250" s="183">
        <v>2</v>
      </c>
      <c r="M250" s="27">
        <f t="shared" si="7"/>
        <v>624</v>
      </c>
      <c r="N250" s="23"/>
      <c r="O250" s="24" t="s">
        <v>32</v>
      </c>
    </row>
    <row r="251" s="1" customFormat="1" customHeight="1" spans="1:15">
      <c r="A251" s="39">
        <v>246</v>
      </c>
      <c r="B251" s="115" t="s">
        <v>23</v>
      </c>
      <c r="C251" s="39" t="s">
        <v>11004</v>
      </c>
      <c r="D251" s="39" t="s">
        <v>10034</v>
      </c>
      <c r="E251" s="39" t="s">
        <v>11005</v>
      </c>
      <c r="F251" s="180" t="s">
        <v>11006</v>
      </c>
      <c r="G251" s="91" t="s">
        <v>11246</v>
      </c>
      <c r="H251" s="180" t="s">
        <v>194</v>
      </c>
      <c r="I251" s="180" t="s">
        <v>3169</v>
      </c>
      <c r="J251" s="180" t="s">
        <v>11224</v>
      </c>
      <c r="K251" s="39" t="s">
        <v>31</v>
      </c>
      <c r="L251" s="183">
        <v>2</v>
      </c>
      <c r="M251" s="27">
        <f t="shared" si="7"/>
        <v>624</v>
      </c>
      <c r="N251" s="23"/>
      <c r="O251" s="24" t="s">
        <v>32</v>
      </c>
    </row>
    <row r="252" s="1" customFormat="1" customHeight="1" spans="1:15">
      <c r="A252" s="39">
        <v>247</v>
      </c>
      <c r="B252" s="115" t="s">
        <v>23</v>
      </c>
      <c r="C252" s="39" t="s">
        <v>11004</v>
      </c>
      <c r="D252" s="39" t="s">
        <v>10034</v>
      </c>
      <c r="E252" s="39" t="s">
        <v>11005</v>
      </c>
      <c r="F252" s="180" t="s">
        <v>11006</v>
      </c>
      <c r="G252" s="91" t="s">
        <v>11247</v>
      </c>
      <c r="H252" s="180" t="s">
        <v>194</v>
      </c>
      <c r="I252" s="180" t="s">
        <v>1683</v>
      </c>
      <c r="J252" s="180" t="s">
        <v>11224</v>
      </c>
      <c r="K252" s="39" t="s">
        <v>31</v>
      </c>
      <c r="L252" s="183">
        <v>2</v>
      </c>
      <c r="M252" s="27">
        <f t="shared" si="7"/>
        <v>624</v>
      </c>
      <c r="N252" s="23"/>
      <c r="O252" s="24" t="s">
        <v>32</v>
      </c>
    </row>
    <row r="253" s="1" customFormat="1" customHeight="1" spans="1:15">
      <c r="A253" s="39">
        <v>248</v>
      </c>
      <c r="B253" s="115" t="s">
        <v>23</v>
      </c>
      <c r="C253" s="39" t="s">
        <v>11004</v>
      </c>
      <c r="D253" s="39" t="s">
        <v>10034</v>
      </c>
      <c r="E253" s="39" t="s">
        <v>11005</v>
      </c>
      <c r="F253" s="180" t="s">
        <v>11006</v>
      </c>
      <c r="G253" s="91" t="s">
        <v>11248</v>
      </c>
      <c r="H253" s="180" t="s">
        <v>194</v>
      </c>
      <c r="I253" s="180" t="s">
        <v>2203</v>
      </c>
      <c r="J253" s="180" t="s">
        <v>11224</v>
      </c>
      <c r="K253" s="39" t="s">
        <v>31</v>
      </c>
      <c r="L253" s="183">
        <v>2</v>
      </c>
      <c r="M253" s="27">
        <f t="shared" si="7"/>
        <v>624</v>
      </c>
      <c r="N253" s="23"/>
      <c r="O253" s="24" t="s">
        <v>32</v>
      </c>
    </row>
    <row r="254" s="1" customFormat="1" customHeight="1" spans="1:15">
      <c r="A254" s="39">
        <v>249</v>
      </c>
      <c r="B254" s="115" t="s">
        <v>23</v>
      </c>
      <c r="C254" s="39" t="s">
        <v>11004</v>
      </c>
      <c r="D254" s="39" t="s">
        <v>10034</v>
      </c>
      <c r="E254" s="39" t="s">
        <v>11005</v>
      </c>
      <c r="F254" s="180" t="s">
        <v>11006</v>
      </c>
      <c r="G254" s="91" t="s">
        <v>1173</v>
      </c>
      <c r="H254" s="180" t="s">
        <v>1583</v>
      </c>
      <c r="I254" s="180" t="s">
        <v>3164</v>
      </c>
      <c r="J254" s="180" t="s">
        <v>11224</v>
      </c>
      <c r="K254" s="39" t="s">
        <v>31</v>
      </c>
      <c r="L254" s="183">
        <v>2</v>
      </c>
      <c r="M254" s="27">
        <f t="shared" si="7"/>
        <v>624</v>
      </c>
      <c r="N254" s="23"/>
      <c r="O254" s="24" t="s">
        <v>32</v>
      </c>
    </row>
    <row r="255" s="1" customFormat="1" customHeight="1" spans="1:15">
      <c r="A255" s="39">
        <v>250</v>
      </c>
      <c r="B255" s="115" t="s">
        <v>23</v>
      </c>
      <c r="C255" s="39" t="s">
        <v>11004</v>
      </c>
      <c r="D255" s="39" t="s">
        <v>10034</v>
      </c>
      <c r="E255" s="39" t="s">
        <v>11005</v>
      </c>
      <c r="F255" s="180" t="s">
        <v>11006</v>
      </c>
      <c r="G255" s="91" t="s">
        <v>11249</v>
      </c>
      <c r="H255" s="180" t="s">
        <v>194</v>
      </c>
      <c r="I255" s="180" t="s">
        <v>3164</v>
      </c>
      <c r="J255" s="180" t="s">
        <v>11224</v>
      </c>
      <c r="K255" s="39" t="s">
        <v>31</v>
      </c>
      <c r="L255" s="183">
        <v>2</v>
      </c>
      <c r="M255" s="27">
        <f t="shared" si="7"/>
        <v>624</v>
      </c>
      <c r="N255" s="23"/>
      <c r="O255" s="24" t="s">
        <v>32</v>
      </c>
    </row>
    <row r="256" s="1" customFormat="1" customHeight="1" spans="1:15">
      <c r="A256" s="39">
        <v>251</v>
      </c>
      <c r="B256" s="115" t="s">
        <v>23</v>
      </c>
      <c r="C256" s="39" t="s">
        <v>11004</v>
      </c>
      <c r="D256" s="39" t="s">
        <v>10034</v>
      </c>
      <c r="E256" s="39" t="s">
        <v>11005</v>
      </c>
      <c r="F256" s="180" t="s">
        <v>11006</v>
      </c>
      <c r="G256" s="91" t="s">
        <v>11250</v>
      </c>
      <c r="H256" s="180" t="s">
        <v>51</v>
      </c>
      <c r="I256" s="180" t="s">
        <v>2605</v>
      </c>
      <c r="J256" s="180" t="s">
        <v>11224</v>
      </c>
      <c r="K256" s="39" t="s">
        <v>31</v>
      </c>
      <c r="L256" s="183">
        <v>2</v>
      </c>
      <c r="M256" s="27">
        <f t="shared" si="7"/>
        <v>624</v>
      </c>
      <c r="N256" s="23"/>
      <c r="O256" s="24" t="s">
        <v>32</v>
      </c>
    </row>
    <row r="257" s="1" customFormat="1" customHeight="1" spans="1:15">
      <c r="A257" s="39">
        <v>252</v>
      </c>
      <c r="B257" s="115" t="s">
        <v>23</v>
      </c>
      <c r="C257" s="39" t="s">
        <v>11004</v>
      </c>
      <c r="D257" s="39" t="s">
        <v>10034</v>
      </c>
      <c r="E257" s="39" t="s">
        <v>11005</v>
      </c>
      <c r="F257" s="180" t="s">
        <v>11006</v>
      </c>
      <c r="G257" s="91" t="s">
        <v>11251</v>
      </c>
      <c r="H257" s="180" t="s">
        <v>194</v>
      </c>
      <c r="I257" s="180" t="s">
        <v>2557</v>
      </c>
      <c r="J257" s="180" t="s">
        <v>11224</v>
      </c>
      <c r="K257" s="39" t="s">
        <v>31</v>
      </c>
      <c r="L257" s="183">
        <v>1</v>
      </c>
      <c r="M257" s="27">
        <f t="shared" si="7"/>
        <v>312</v>
      </c>
      <c r="N257" s="23"/>
      <c r="O257" s="24" t="s">
        <v>32</v>
      </c>
    </row>
    <row r="258" s="1" customFormat="1" customHeight="1" spans="1:15">
      <c r="A258" s="39">
        <v>253</v>
      </c>
      <c r="B258" s="115" t="s">
        <v>23</v>
      </c>
      <c r="C258" s="39" t="s">
        <v>11004</v>
      </c>
      <c r="D258" s="39" t="s">
        <v>10034</v>
      </c>
      <c r="E258" s="39" t="s">
        <v>11005</v>
      </c>
      <c r="F258" s="180" t="s">
        <v>11006</v>
      </c>
      <c r="G258" s="91" t="s">
        <v>11252</v>
      </c>
      <c r="H258" s="180" t="s">
        <v>194</v>
      </c>
      <c r="I258" s="180" t="s">
        <v>3169</v>
      </c>
      <c r="J258" s="180" t="s">
        <v>11224</v>
      </c>
      <c r="K258" s="39" t="s">
        <v>31</v>
      </c>
      <c r="L258" s="183">
        <v>2</v>
      </c>
      <c r="M258" s="27">
        <f t="shared" si="7"/>
        <v>624</v>
      </c>
      <c r="N258" s="23"/>
      <c r="O258" s="24" t="s">
        <v>32</v>
      </c>
    </row>
    <row r="259" s="1" customFormat="1" customHeight="1" spans="1:15">
      <c r="A259" s="39">
        <v>254</v>
      </c>
      <c r="B259" s="115" t="s">
        <v>23</v>
      </c>
      <c r="C259" s="39" t="s">
        <v>11004</v>
      </c>
      <c r="D259" s="39" t="s">
        <v>10034</v>
      </c>
      <c r="E259" s="39" t="s">
        <v>11005</v>
      </c>
      <c r="F259" s="180" t="s">
        <v>11006</v>
      </c>
      <c r="G259" s="91" t="s">
        <v>11253</v>
      </c>
      <c r="H259" s="180" t="s">
        <v>194</v>
      </c>
      <c r="I259" s="180" t="s">
        <v>2203</v>
      </c>
      <c r="J259" s="180" t="s">
        <v>11224</v>
      </c>
      <c r="K259" s="39" t="s">
        <v>31</v>
      </c>
      <c r="L259" s="183">
        <v>2</v>
      </c>
      <c r="M259" s="27">
        <f t="shared" si="7"/>
        <v>624</v>
      </c>
      <c r="N259" s="23"/>
      <c r="O259" s="24" t="s">
        <v>32</v>
      </c>
    </row>
    <row r="260" s="1" customFormat="1" customHeight="1" spans="1:15">
      <c r="A260" s="39">
        <v>255</v>
      </c>
      <c r="B260" s="115" t="s">
        <v>23</v>
      </c>
      <c r="C260" s="39" t="s">
        <v>11004</v>
      </c>
      <c r="D260" s="39" t="s">
        <v>10034</v>
      </c>
      <c r="E260" s="39" t="s">
        <v>11005</v>
      </c>
      <c r="F260" s="180" t="s">
        <v>11006</v>
      </c>
      <c r="G260" s="91" t="s">
        <v>11254</v>
      </c>
      <c r="H260" s="180" t="s">
        <v>194</v>
      </c>
      <c r="I260" s="180" t="s">
        <v>3164</v>
      </c>
      <c r="J260" s="180" t="s">
        <v>11224</v>
      </c>
      <c r="K260" s="39" t="s">
        <v>31</v>
      </c>
      <c r="L260" s="183">
        <v>2</v>
      </c>
      <c r="M260" s="27">
        <f t="shared" si="7"/>
        <v>624</v>
      </c>
      <c r="N260" s="23"/>
      <c r="O260" s="24" t="s">
        <v>32</v>
      </c>
    </row>
    <row r="261" s="1" customFormat="1" customHeight="1" spans="1:15">
      <c r="A261" s="39">
        <v>256</v>
      </c>
      <c r="B261" s="115" t="s">
        <v>23</v>
      </c>
      <c r="C261" s="39" t="s">
        <v>11004</v>
      </c>
      <c r="D261" s="39" t="s">
        <v>10034</v>
      </c>
      <c r="E261" s="39" t="s">
        <v>11005</v>
      </c>
      <c r="F261" s="180" t="s">
        <v>11006</v>
      </c>
      <c r="G261" s="91" t="s">
        <v>11255</v>
      </c>
      <c r="H261" s="180" t="s">
        <v>194</v>
      </c>
      <c r="I261" s="180" t="s">
        <v>1683</v>
      </c>
      <c r="J261" s="180" t="s">
        <v>11224</v>
      </c>
      <c r="K261" s="39" t="s">
        <v>31</v>
      </c>
      <c r="L261" s="183">
        <v>2</v>
      </c>
      <c r="M261" s="27">
        <f t="shared" si="7"/>
        <v>624</v>
      </c>
      <c r="N261" s="23"/>
      <c r="O261" s="24" t="s">
        <v>32</v>
      </c>
    </row>
    <row r="262" s="1" customFormat="1" customHeight="1" spans="1:15">
      <c r="A262" s="39">
        <v>257</v>
      </c>
      <c r="B262" s="115" t="s">
        <v>23</v>
      </c>
      <c r="C262" s="39" t="s">
        <v>11004</v>
      </c>
      <c r="D262" s="39" t="s">
        <v>10034</v>
      </c>
      <c r="E262" s="39" t="s">
        <v>11005</v>
      </c>
      <c r="F262" s="180" t="s">
        <v>11006</v>
      </c>
      <c r="G262" s="91" t="s">
        <v>11256</v>
      </c>
      <c r="H262" s="180" t="s">
        <v>194</v>
      </c>
      <c r="I262" s="180" t="s">
        <v>1683</v>
      </c>
      <c r="J262" s="180" t="s">
        <v>11224</v>
      </c>
      <c r="K262" s="39" t="s">
        <v>31</v>
      </c>
      <c r="L262" s="183">
        <v>2</v>
      </c>
      <c r="M262" s="27">
        <f t="shared" si="7"/>
        <v>624</v>
      </c>
      <c r="N262" s="23"/>
      <c r="O262" s="24" t="s">
        <v>32</v>
      </c>
    </row>
    <row r="263" s="1" customFormat="1" customHeight="1" spans="1:15">
      <c r="A263" s="39">
        <v>258</v>
      </c>
      <c r="B263" s="115" t="s">
        <v>23</v>
      </c>
      <c r="C263" s="39" t="s">
        <v>11004</v>
      </c>
      <c r="D263" s="39" t="s">
        <v>10034</v>
      </c>
      <c r="E263" s="39" t="s">
        <v>11005</v>
      </c>
      <c r="F263" s="180" t="s">
        <v>11006</v>
      </c>
      <c r="G263" s="91" t="s">
        <v>11257</v>
      </c>
      <c r="H263" s="180" t="s">
        <v>194</v>
      </c>
      <c r="I263" s="180" t="s">
        <v>2557</v>
      </c>
      <c r="J263" s="180" t="s">
        <v>11224</v>
      </c>
      <c r="K263" s="39" t="s">
        <v>31</v>
      </c>
      <c r="L263" s="183">
        <v>1</v>
      </c>
      <c r="M263" s="27">
        <f t="shared" si="7"/>
        <v>312</v>
      </c>
      <c r="N263" s="23"/>
      <c r="O263" s="24" t="s">
        <v>32</v>
      </c>
    </row>
    <row r="264" s="1" customFormat="1" customHeight="1" spans="1:15">
      <c r="A264" s="39">
        <v>259</v>
      </c>
      <c r="B264" s="115" t="s">
        <v>23</v>
      </c>
      <c r="C264" s="39" t="s">
        <v>11004</v>
      </c>
      <c r="D264" s="39" t="s">
        <v>10034</v>
      </c>
      <c r="E264" s="39" t="s">
        <v>11005</v>
      </c>
      <c r="F264" s="180" t="s">
        <v>11006</v>
      </c>
      <c r="G264" s="91" t="s">
        <v>11258</v>
      </c>
      <c r="H264" s="180" t="s">
        <v>194</v>
      </c>
      <c r="I264" s="180" t="s">
        <v>1683</v>
      </c>
      <c r="J264" s="180" t="s">
        <v>11224</v>
      </c>
      <c r="K264" s="39" t="s">
        <v>31</v>
      </c>
      <c r="L264" s="183">
        <v>2</v>
      </c>
      <c r="M264" s="27">
        <f t="shared" si="7"/>
        <v>624</v>
      </c>
      <c r="N264" s="23"/>
      <c r="O264" s="24" t="s">
        <v>32</v>
      </c>
    </row>
    <row r="265" s="1" customFormat="1" customHeight="1" spans="1:15">
      <c r="A265" s="39">
        <v>260</v>
      </c>
      <c r="B265" s="115" t="s">
        <v>23</v>
      </c>
      <c r="C265" s="39" t="s">
        <v>11004</v>
      </c>
      <c r="D265" s="39" t="s">
        <v>10034</v>
      </c>
      <c r="E265" s="39" t="s">
        <v>11005</v>
      </c>
      <c r="F265" s="180" t="s">
        <v>11006</v>
      </c>
      <c r="G265" s="91" t="s">
        <v>11259</v>
      </c>
      <c r="H265" s="180" t="s">
        <v>11034</v>
      </c>
      <c r="I265" s="180" t="s">
        <v>2557</v>
      </c>
      <c r="J265" s="180" t="s">
        <v>11224</v>
      </c>
      <c r="K265" s="39" t="s">
        <v>31</v>
      </c>
      <c r="L265" s="183">
        <v>1</v>
      </c>
      <c r="M265" s="27">
        <f t="shared" si="7"/>
        <v>312</v>
      </c>
      <c r="N265" s="23"/>
      <c r="O265" s="24" t="s">
        <v>32</v>
      </c>
    </row>
    <row r="266" s="1" customFormat="1" customHeight="1" spans="1:15">
      <c r="A266" s="39">
        <v>261</v>
      </c>
      <c r="B266" s="115" t="s">
        <v>23</v>
      </c>
      <c r="C266" s="39" t="s">
        <v>11004</v>
      </c>
      <c r="D266" s="39" t="s">
        <v>10034</v>
      </c>
      <c r="E266" s="39" t="s">
        <v>11005</v>
      </c>
      <c r="F266" s="180" t="s">
        <v>11006</v>
      </c>
      <c r="G266" s="91" t="s">
        <v>11260</v>
      </c>
      <c r="H266" s="180" t="s">
        <v>194</v>
      </c>
      <c r="I266" s="180" t="s">
        <v>2203</v>
      </c>
      <c r="J266" s="180" t="s">
        <v>11224</v>
      </c>
      <c r="K266" s="39" t="s">
        <v>31</v>
      </c>
      <c r="L266" s="183">
        <v>2</v>
      </c>
      <c r="M266" s="27">
        <f t="shared" si="7"/>
        <v>624</v>
      </c>
      <c r="N266" s="23"/>
      <c r="O266" s="24" t="s">
        <v>32</v>
      </c>
    </row>
    <row r="267" s="1" customFormat="1" customHeight="1" spans="1:15">
      <c r="A267" s="39">
        <v>262</v>
      </c>
      <c r="B267" s="115" t="s">
        <v>23</v>
      </c>
      <c r="C267" s="39" t="s">
        <v>11004</v>
      </c>
      <c r="D267" s="39" t="s">
        <v>10034</v>
      </c>
      <c r="E267" s="39" t="s">
        <v>11005</v>
      </c>
      <c r="F267" s="180" t="s">
        <v>11006</v>
      </c>
      <c r="G267" s="91" t="s">
        <v>11261</v>
      </c>
      <c r="H267" s="180" t="s">
        <v>1583</v>
      </c>
      <c r="I267" s="180" t="s">
        <v>2557</v>
      </c>
      <c r="J267" s="180" t="s">
        <v>11224</v>
      </c>
      <c r="K267" s="39" t="s">
        <v>31</v>
      </c>
      <c r="L267" s="183">
        <v>1</v>
      </c>
      <c r="M267" s="27">
        <f t="shared" ref="M267:M298" si="8">L267*312</f>
        <v>312</v>
      </c>
      <c r="N267" s="23"/>
      <c r="O267" s="24" t="s">
        <v>32</v>
      </c>
    </row>
    <row r="268" s="1" customFormat="1" customHeight="1" spans="1:15">
      <c r="A268" s="39">
        <v>263</v>
      </c>
      <c r="B268" s="115" t="s">
        <v>23</v>
      </c>
      <c r="C268" s="39" t="s">
        <v>11004</v>
      </c>
      <c r="D268" s="39" t="s">
        <v>10034</v>
      </c>
      <c r="E268" s="39" t="s">
        <v>11005</v>
      </c>
      <c r="F268" s="180" t="s">
        <v>11006</v>
      </c>
      <c r="G268" s="91" t="s">
        <v>11262</v>
      </c>
      <c r="H268" s="180" t="s">
        <v>1583</v>
      </c>
      <c r="I268" s="180" t="s">
        <v>2203</v>
      </c>
      <c r="J268" s="180" t="s">
        <v>11224</v>
      </c>
      <c r="K268" s="39" t="s">
        <v>31</v>
      </c>
      <c r="L268" s="183">
        <v>2</v>
      </c>
      <c r="M268" s="27">
        <f t="shared" si="8"/>
        <v>624</v>
      </c>
      <c r="N268" s="23"/>
      <c r="O268" s="24" t="s">
        <v>32</v>
      </c>
    </row>
    <row r="269" s="1" customFormat="1" customHeight="1" spans="1:15">
      <c r="A269" s="39">
        <v>264</v>
      </c>
      <c r="B269" s="115" t="s">
        <v>23</v>
      </c>
      <c r="C269" s="39" t="s">
        <v>11004</v>
      </c>
      <c r="D269" s="39" t="s">
        <v>10034</v>
      </c>
      <c r="E269" s="39" t="s">
        <v>11005</v>
      </c>
      <c r="F269" s="180" t="s">
        <v>11006</v>
      </c>
      <c r="G269" s="91" t="s">
        <v>11263</v>
      </c>
      <c r="H269" s="180" t="s">
        <v>194</v>
      </c>
      <c r="I269" s="180" t="s">
        <v>2203</v>
      </c>
      <c r="J269" s="180" t="s">
        <v>11224</v>
      </c>
      <c r="K269" s="39" t="s">
        <v>31</v>
      </c>
      <c r="L269" s="183">
        <v>2</v>
      </c>
      <c r="M269" s="27">
        <f t="shared" si="8"/>
        <v>624</v>
      </c>
      <c r="N269" s="23"/>
      <c r="O269" s="24" t="s">
        <v>32</v>
      </c>
    </row>
    <row r="270" s="1" customFormat="1" customHeight="1" spans="1:15">
      <c r="A270" s="39">
        <v>265</v>
      </c>
      <c r="B270" s="115" t="s">
        <v>23</v>
      </c>
      <c r="C270" s="39" t="s">
        <v>11004</v>
      </c>
      <c r="D270" s="39" t="s">
        <v>10034</v>
      </c>
      <c r="E270" s="39" t="s">
        <v>11005</v>
      </c>
      <c r="F270" s="180" t="s">
        <v>11006</v>
      </c>
      <c r="G270" s="91" t="s">
        <v>11264</v>
      </c>
      <c r="H270" s="180" t="s">
        <v>194</v>
      </c>
      <c r="I270" s="180" t="s">
        <v>3169</v>
      </c>
      <c r="J270" s="180" t="s">
        <v>11224</v>
      </c>
      <c r="K270" s="39" t="s">
        <v>31</v>
      </c>
      <c r="L270" s="183">
        <v>2</v>
      </c>
      <c r="M270" s="27">
        <f t="shared" si="8"/>
        <v>624</v>
      </c>
      <c r="N270" s="23"/>
      <c r="O270" s="24" t="s">
        <v>32</v>
      </c>
    </row>
    <row r="271" s="1" customFormat="1" customHeight="1" spans="1:15">
      <c r="A271" s="39">
        <v>266</v>
      </c>
      <c r="B271" s="115" t="s">
        <v>23</v>
      </c>
      <c r="C271" s="39" t="s">
        <v>11004</v>
      </c>
      <c r="D271" s="39" t="s">
        <v>10034</v>
      </c>
      <c r="E271" s="39" t="s">
        <v>11005</v>
      </c>
      <c r="F271" s="180" t="s">
        <v>11006</v>
      </c>
      <c r="G271" s="91" t="s">
        <v>11265</v>
      </c>
      <c r="H271" s="180" t="s">
        <v>194</v>
      </c>
      <c r="I271" s="180" t="s">
        <v>3169</v>
      </c>
      <c r="J271" s="180" t="s">
        <v>11224</v>
      </c>
      <c r="K271" s="39" t="s">
        <v>31</v>
      </c>
      <c r="L271" s="183">
        <v>2</v>
      </c>
      <c r="M271" s="27">
        <f t="shared" si="8"/>
        <v>624</v>
      </c>
      <c r="N271" s="23"/>
      <c r="O271" s="24" t="s">
        <v>32</v>
      </c>
    </row>
    <row r="272" s="1" customFormat="1" customHeight="1" spans="1:15">
      <c r="A272" s="39">
        <v>267</v>
      </c>
      <c r="B272" s="115" t="s">
        <v>23</v>
      </c>
      <c r="C272" s="39" t="s">
        <v>11004</v>
      </c>
      <c r="D272" s="39" t="s">
        <v>10034</v>
      </c>
      <c r="E272" s="39" t="s">
        <v>11005</v>
      </c>
      <c r="F272" s="180" t="s">
        <v>11006</v>
      </c>
      <c r="G272" s="91" t="s">
        <v>11266</v>
      </c>
      <c r="H272" s="180" t="s">
        <v>194</v>
      </c>
      <c r="I272" s="180" t="s">
        <v>3169</v>
      </c>
      <c r="J272" s="180" t="s">
        <v>11224</v>
      </c>
      <c r="K272" s="39" t="s">
        <v>31</v>
      </c>
      <c r="L272" s="183">
        <v>2</v>
      </c>
      <c r="M272" s="27">
        <f t="shared" si="8"/>
        <v>624</v>
      </c>
      <c r="N272" s="23"/>
      <c r="O272" s="24" t="s">
        <v>32</v>
      </c>
    </row>
    <row r="273" s="1" customFormat="1" customHeight="1" spans="1:15">
      <c r="A273" s="39">
        <v>268</v>
      </c>
      <c r="B273" s="115" t="s">
        <v>23</v>
      </c>
      <c r="C273" s="39" t="s">
        <v>11004</v>
      </c>
      <c r="D273" s="39" t="s">
        <v>10034</v>
      </c>
      <c r="E273" s="39" t="s">
        <v>11005</v>
      </c>
      <c r="F273" s="180" t="s">
        <v>11006</v>
      </c>
      <c r="G273" s="91" t="s">
        <v>11267</v>
      </c>
      <c r="H273" s="180" t="s">
        <v>194</v>
      </c>
      <c r="I273" s="180" t="s">
        <v>3169</v>
      </c>
      <c r="J273" s="180" t="s">
        <v>11224</v>
      </c>
      <c r="K273" s="39" t="s">
        <v>31</v>
      </c>
      <c r="L273" s="183">
        <v>2</v>
      </c>
      <c r="M273" s="27">
        <f t="shared" si="8"/>
        <v>624</v>
      </c>
      <c r="N273" s="23"/>
      <c r="O273" s="24" t="s">
        <v>32</v>
      </c>
    </row>
    <row r="274" s="1" customFormat="1" customHeight="1" spans="1:15">
      <c r="A274" s="39">
        <v>269</v>
      </c>
      <c r="B274" s="115" t="s">
        <v>23</v>
      </c>
      <c r="C274" s="39" t="s">
        <v>11004</v>
      </c>
      <c r="D274" s="39" t="s">
        <v>10034</v>
      </c>
      <c r="E274" s="39" t="s">
        <v>11005</v>
      </c>
      <c r="F274" s="180" t="s">
        <v>11006</v>
      </c>
      <c r="G274" s="91" t="s">
        <v>11268</v>
      </c>
      <c r="H274" s="180" t="s">
        <v>194</v>
      </c>
      <c r="I274" s="180" t="s">
        <v>1683</v>
      </c>
      <c r="J274" s="180" t="s">
        <v>11224</v>
      </c>
      <c r="K274" s="39" t="s">
        <v>31</v>
      </c>
      <c r="L274" s="183">
        <v>2</v>
      </c>
      <c r="M274" s="27">
        <f t="shared" si="8"/>
        <v>624</v>
      </c>
      <c r="N274" s="23"/>
      <c r="O274" s="24" t="s">
        <v>32</v>
      </c>
    </row>
    <row r="275" s="1" customFormat="1" customHeight="1" spans="1:15">
      <c r="A275" s="39">
        <v>270</v>
      </c>
      <c r="B275" s="115" t="s">
        <v>23</v>
      </c>
      <c r="C275" s="39" t="s">
        <v>11004</v>
      </c>
      <c r="D275" s="39" t="s">
        <v>10034</v>
      </c>
      <c r="E275" s="39" t="s">
        <v>11005</v>
      </c>
      <c r="F275" s="180" t="s">
        <v>11006</v>
      </c>
      <c r="G275" s="91" t="s">
        <v>11269</v>
      </c>
      <c r="H275" s="180" t="s">
        <v>194</v>
      </c>
      <c r="I275" s="180" t="s">
        <v>3169</v>
      </c>
      <c r="J275" s="180" t="s">
        <v>11270</v>
      </c>
      <c r="K275" s="39" t="s">
        <v>31</v>
      </c>
      <c r="L275" s="183">
        <v>2</v>
      </c>
      <c r="M275" s="27">
        <f t="shared" si="8"/>
        <v>624</v>
      </c>
      <c r="N275" s="23"/>
      <c r="O275" s="24" t="s">
        <v>32</v>
      </c>
    </row>
    <row r="276" s="1" customFormat="1" customHeight="1" spans="1:15">
      <c r="A276" s="39">
        <v>271</v>
      </c>
      <c r="B276" s="115" t="s">
        <v>23</v>
      </c>
      <c r="C276" s="39" t="s">
        <v>11004</v>
      </c>
      <c r="D276" s="39" t="s">
        <v>10034</v>
      </c>
      <c r="E276" s="39" t="s">
        <v>11005</v>
      </c>
      <c r="F276" s="180" t="s">
        <v>11006</v>
      </c>
      <c r="G276" s="91" t="s">
        <v>11271</v>
      </c>
      <c r="H276" s="180" t="s">
        <v>194</v>
      </c>
      <c r="I276" s="180" t="s">
        <v>2203</v>
      </c>
      <c r="J276" s="180" t="s">
        <v>11270</v>
      </c>
      <c r="K276" s="39" t="s">
        <v>31</v>
      </c>
      <c r="L276" s="183">
        <v>2</v>
      </c>
      <c r="M276" s="27">
        <f t="shared" si="8"/>
        <v>624</v>
      </c>
      <c r="N276" s="23"/>
      <c r="O276" s="24" t="s">
        <v>32</v>
      </c>
    </row>
    <row r="277" s="1" customFormat="1" customHeight="1" spans="1:15">
      <c r="A277" s="39">
        <v>272</v>
      </c>
      <c r="B277" s="115" t="s">
        <v>23</v>
      </c>
      <c r="C277" s="39" t="s">
        <v>11004</v>
      </c>
      <c r="D277" s="39" t="s">
        <v>10034</v>
      </c>
      <c r="E277" s="39" t="s">
        <v>11005</v>
      </c>
      <c r="F277" s="180" t="s">
        <v>11006</v>
      </c>
      <c r="G277" s="91" t="s">
        <v>10053</v>
      </c>
      <c r="H277" s="180" t="s">
        <v>194</v>
      </c>
      <c r="I277" s="180" t="s">
        <v>3252</v>
      </c>
      <c r="J277" s="180" t="s">
        <v>11270</v>
      </c>
      <c r="K277" s="39" t="s">
        <v>31</v>
      </c>
      <c r="L277" s="183">
        <v>1</v>
      </c>
      <c r="M277" s="27">
        <f t="shared" si="8"/>
        <v>312</v>
      </c>
      <c r="N277" s="23"/>
      <c r="O277" s="24" t="s">
        <v>32</v>
      </c>
    </row>
    <row r="278" s="1" customFormat="1" customHeight="1" spans="1:15">
      <c r="A278" s="39">
        <v>273</v>
      </c>
      <c r="B278" s="115" t="s">
        <v>23</v>
      </c>
      <c r="C278" s="39" t="s">
        <v>11004</v>
      </c>
      <c r="D278" s="39" t="s">
        <v>10034</v>
      </c>
      <c r="E278" s="39" t="s">
        <v>11005</v>
      </c>
      <c r="F278" s="180" t="s">
        <v>11006</v>
      </c>
      <c r="G278" s="91" t="s">
        <v>9872</v>
      </c>
      <c r="H278" s="180" t="s">
        <v>194</v>
      </c>
      <c r="I278" s="180" t="s">
        <v>2203</v>
      </c>
      <c r="J278" s="180" t="s">
        <v>11270</v>
      </c>
      <c r="K278" s="39" t="s">
        <v>31</v>
      </c>
      <c r="L278" s="183">
        <v>1</v>
      </c>
      <c r="M278" s="27">
        <f t="shared" si="8"/>
        <v>312</v>
      </c>
      <c r="N278" s="23"/>
      <c r="O278" s="24" t="s">
        <v>32</v>
      </c>
    </row>
    <row r="279" s="1" customFormat="1" customHeight="1" spans="1:15">
      <c r="A279" s="39">
        <v>274</v>
      </c>
      <c r="B279" s="115" t="s">
        <v>23</v>
      </c>
      <c r="C279" s="39" t="s">
        <v>11004</v>
      </c>
      <c r="D279" s="39" t="s">
        <v>10034</v>
      </c>
      <c r="E279" s="39" t="s">
        <v>11005</v>
      </c>
      <c r="F279" s="180" t="s">
        <v>11006</v>
      </c>
      <c r="G279" s="91" t="s">
        <v>8554</v>
      </c>
      <c r="H279" s="180" t="s">
        <v>194</v>
      </c>
      <c r="I279" s="180" t="s">
        <v>2203</v>
      </c>
      <c r="J279" s="180" t="s">
        <v>11270</v>
      </c>
      <c r="K279" s="39" t="s">
        <v>31</v>
      </c>
      <c r="L279" s="183">
        <v>2</v>
      </c>
      <c r="M279" s="27">
        <f t="shared" si="8"/>
        <v>624</v>
      </c>
      <c r="N279" s="23"/>
      <c r="O279" s="24" t="s">
        <v>32</v>
      </c>
    </row>
    <row r="280" s="1" customFormat="1" customHeight="1" spans="1:15">
      <c r="A280" s="39">
        <v>275</v>
      </c>
      <c r="B280" s="115" t="s">
        <v>23</v>
      </c>
      <c r="C280" s="39" t="s">
        <v>11004</v>
      </c>
      <c r="D280" s="39" t="s">
        <v>10034</v>
      </c>
      <c r="E280" s="39" t="s">
        <v>11005</v>
      </c>
      <c r="F280" s="180" t="s">
        <v>11006</v>
      </c>
      <c r="G280" s="91" t="s">
        <v>11272</v>
      </c>
      <c r="H280" s="180" t="s">
        <v>194</v>
      </c>
      <c r="I280" s="180" t="s">
        <v>3169</v>
      </c>
      <c r="J280" s="180" t="s">
        <v>11270</v>
      </c>
      <c r="K280" s="39" t="s">
        <v>31</v>
      </c>
      <c r="L280" s="183">
        <v>2</v>
      </c>
      <c r="M280" s="27">
        <f t="shared" si="8"/>
        <v>624</v>
      </c>
      <c r="N280" s="23"/>
      <c r="O280" s="24" t="s">
        <v>32</v>
      </c>
    </row>
    <row r="281" s="1" customFormat="1" customHeight="1" spans="1:15">
      <c r="A281" s="39">
        <v>276</v>
      </c>
      <c r="B281" s="115" t="s">
        <v>23</v>
      </c>
      <c r="C281" s="39" t="s">
        <v>11004</v>
      </c>
      <c r="D281" s="39" t="s">
        <v>10034</v>
      </c>
      <c r="E281" s="39" t="s">
        <v>11005</v>
      </c>
      <c r="F281" s="180" t="s">
        <v>11006</v>
      </c>
      <c r="G281" s="91" t="s">
        <v>11273</v>
      </c>
      <c r="H281" s="180" t="s">
        <v>194</v>
      </c>
      <c r="I281" s="180" t="s">
        <v>3169</v>
      </c>
      <c r="J281" s="180" t="s">
        <v>11270</v>
      </c>
      <c r="K281" s="39" t="s">
        <v>31</v>
      </c>
      <c r="L281" s="183">
        <v>2</v>
      </c>
      <c r="M281" s="27">
        <f t="shared" si="8"/>
        <v>624</v>
      </c>
      <c r="N281" s="23"/>
      <c r="O281" s="24" t="s">
        <v>32</v>
      </c>
    </row>
    <row r="282" s="1" customFormat="1" customHeight="1" spans="1:15">
      <c r="A282" s="39">
        <v>277</v>
      </c>
      <c r="B282" s="115" t="s">
        <v>23</v>
      </c>
      <c r="C282" s="39" t="s">
        <v>11004</v>
      </c>
      <c r="D282" s="39" t="s">
        <v>10034</v>
      </c>
      <c r="E282" s="39" t="s">
        <v>11005</v>
      </c>
      <c r="F282" s="180" t="s">
        <v>11006</v>
      </c>
      <c r="G282" s="91" t="s">
        <v>11274</v>
      </c>
      <c r="H282" s="180" t="s">
        <v>1583</v>
      </c>
      <c r="I282" s="180" t="s">
        <v>2557</v>
      </c>
      <c r="J282" s="180" t="s">
        <v>11270</v>
      </c>
      <c r="K282" s="39" t="s">
        <v>31</v>
      </c>
      <c r="L282" s="183">
        <v>1</v>
      </c>
      <c r="M282" s="27">
        <f t="shared" si="8"/>
        <v>312</v>
      </c>
      <c r="N282" s="23"/>
      <c r="O282" s="24" t="s">
        <v>32</v>
      </c>
    </row>
    <row r="283" s="1" customFormat="1" customHeight="1" spans="1:15">
      <c r="A283" s="39">
        <v>278</v>
      </c>
      <c r="B283" s="115" t="s">
        <v>23</v>
      </c>
      <c r="C283" s="39" t="s">
        <v>11004</v>
      </c>
      <c r="D283" s="39" t="s">
        <v>10034</v>
      </c>
      <c r="E283" s="39" t="s">
        <v>11005</v>
      </c>
      <c r="F283" s="180" t="s">
        <v>11006</v>
      </c>
      <c r="G283" s="91" t="s">
        <v>6234</v>
      </c>
      <c r="H283" s="180" t="s">
        <v>1583</v>
      </c>
      <c r="I283" s="180" t="s">
        <v>3164</v>
      </c>
      <c r="J283" s="180" t="s">
        <v>11270</v>
      </c>
      <c r="K283" s="39" t="s">
        <v>31</v>
      </c>
      <c r="L283" s="183">
        <v>2</v>
      </c>
      <c r="M283" s="27">
        <f t="shared" si="8"/>
        <v>624</v>
      </c>
      <c r="N283" s="23"/>
      <c r="O283" s="24" t="s">
        <v>32</v>
      </c>
    </row>
    <row r="284" s="1" customFormat="1" customHeight="1" spans="1:15">
      <c r="A284" s="39">
        <v>279</v>
      </c>
      <c r="B284" s="115" t="s">
        <v>23</v>
      </c>
      <c r="C284" s="39" t="s">
        <v>11004</v>
      </c>
      <c r="D284" s="39" t="s">
        <v>10034</v>
      </c>
      <c r="E284" s="39" t="s">
        <v>11005</v>
      </c>
      <c r="F284" s="180" t="s">
        <v>11006</v>
      </c>
      <c r="G284" s="91" t="s">
        <v>11275</v>
      </c>
      <c r="H284" s="180" t="s">
        <v>194</v>
      </c>
      <c r="I284" s="180" t="s">
        <v>3169</v>
      </c>
      <c r="J284" s="180" t="s">
        <v>11270</v>
      </c>
      <c r="K284" s="39" t="s">
        <v>31</v>
      </c>
      <c r="L284" s="183">
        <v>2</v>
      </c>
      <c r="M284" s="27">
        <f t="shared" si="8"/>
        <v>624</v>
      </c>
      <c r="N284" s="23"/>
      <c r="O284" s="24" t="s">
        <v>32</v>
      </c>
    </row>
    <row r="285" s="1" customFormat="1" customHeight="1" spans="1:15">
      <c r="A285" s="39">
        <v>280</v>
      </c>
      <c r="B285" s="115" t="s">
        <v>23</v>
      </c>
      <c r="C285" s="39" t="s">
        <v>11004</v>
      </c>
      <c r="D285" s="39" t="s">
        <v>10034</v>
      </c>
      <c r="E285" s="39" t="s">
        <v>11005</v>
      </c>
      <c r="F285" s="180" t="s">
        <v>11006</v>
      </c>
      <c r="G285" s="91" t="s">
        <v>11276</v>
      </c>
      <c r="H285" s="180" t="s">
        <v>1583</v>
      </c>
      <c r="I285" s="180" t="s">
        <v>2557</v>
      </c>
      <c r="J285" s="180" t="s">
        <v>11270</v>
      </c>
      <c r="K285" s="39" t="s">
        <v>31</v>
      </c>
      <c r="L285" s="183">
        <v>1</v>
      </c>
      <c r="M285" s="27">
        <f t="shared" si="8"/>
        <v>312</v>
      </c>
      <c r="N285" s="23"/>
      <c r="O285" s="24" t="s">
        <v>32</v>
      </c>
    </row>
    <row r="286" s="1" customFormat="1" customHeight="1" spans="1:15">
      <c r="A286" s="39">
        <v>281</v>
      </c>
      <c r="B286" s="115" t="s">
        <v>23</v>
      </c>
      <c r="C286" s="39" t="s">
        <v>11004</v>
      </c>
      <c r="D286" s="39" t="s">
        <v>10034</v>
      </c>
      <c r="E286" s="39" t="s">
        <v>11005</v>
      </c>
      <c r="F286" s="180" t="s">
        <v>11006</v>
      </c>
      <c r="G286" s="91" t="s">
        <v>5669</v>
      </c>
      <c r="H286" s="180" t="s">
        <v>194</v>
      </c>
      <c r="I286" s="180" t="s">
        <v>1683</v>
      </c>
      <c r="J286" s="180" t="s">
        <v>11270</v>
      </c>
      <c r="K286" s="39" t="s">
        <v>31</v>
      </c>
      <c r="L286" s="183">
        <v>2</v>
      </c>
      <c r="M286" s="27">
        <f t="shared" si="8"/>
        <v>624</v>
      </c>
      <c r="N286" s="23"/>
      <c r="O286" s="24" t="s">
        <v>32</v>
      </c>
    </row>
    <row r="287" s="1" customFormat="1" customHeight="1" spans="1:15">
      <c r="A287" s="39">
        <v>282</v>
      </c>
      <c r="B287" s="115" t="s">
        <v>23</v>
      </c>
      <c r="C287" s="39" t="s">
        <v>11004</v>
      </c>
      <c r="D287" s="39" t="s">
        <v>10034</v>
      </c>
      <c r="E287" s="39" t="s">
        <v>11005</v>
      </c>
      <c r="F287" s="180" t="s">
        <v>11006</v>
      </c>
      <c r="G287" s="91" t="s">
        <v>11277</v>
      </c>
      <c r="H287" s="180" t="s">
        <v>194</v>
      </c>
      <c r="I287" s="180" t="s">
        <v>1683</v>
      </c>
      <c r="J287" s="180" t="s">
        <v>11270</v>
      </c>
      <c r="K287" s="39" t="s">
        <v>31</v>
      </c>
      <c r="L287" s="183">
        <v>1</v>
      </c>
      <c r="M287" s="27">
        <f t="shared" si="8"/>
        <v>312</v>
      </c>
      <c r="N287" s="23"/>
      <c r="O287" s="24" t="s">
        <v>32</v>
      </c>
    </row>
    <row r="288" s="1" customFormat="1" customHeight="1" spans="1:15">
      <c r="A288" s="39">
        <v>283</v>
      </c>
      <c r="B288" s="115" t="s">
        <v>23</v>
      </c>
      <c r="C288" s="39" t="s">
        <v>11004</v>
      </c>
      <c r="D288" s="39" t="s">
        <v>10034</v>
      </c>
      <c r="E288" s="39" t="s">
        <v>11005</v>
      </c>
      <c r="F288" s="180" t="s">
        <v>11006</v>
      </c>
      <c r="G288" s="91" t="s">
        <v>11278</v>
      </c>
      <c r="H288" s="180" t="s">
        <v>194</v>
      </c>
      <c r="I288" s="180" t="s">
        <v>1683</v>
      </c>
      <c r="J288" s="180" t="s">
        <v>11270</v>
      </c>
      <c r="K288" s="39" t="s">
        <v>31</v>
      </c>
      <c r="L288" s="183">
        <v>1</v>
      </c>
      <c r="M288" s="27">
        <f t="shared" si="8"/>
        <v>312</v>
      </c>
      <c r="N288" s="23"/>
      <c r="O288" s="24" t="s">
        <v>32</v>
      </c>
    </row>
    <row r="289" s="1" customFormat="1" customHeight="1" spans="1:15">
      <c r="A289" s="39">
        <v>284</v>
      </c>
      <c r="B289" s="115" t="s">
        <v>23</v>
      </c>
      <c r="C289" s="39" t="s">
        <v>11004</v>
      </c>
      <c r="D289" s="39" t="s">
        <v>10034</v>
      </c>
      <c r="E289" s="39" t="s">
        <v>11005</v>
      </c>
      <c r="F289" s="180" t="s">
        <v>11006</v>
      </c>
      <c r="G289" s="91" t="s">
        <v>11279</v>
      </c>
      <c r="H289" s="180" t="s">
        <v>194</v>
      </c>
      <c r="I289" s="180" t="s">
        <v>2203</v>
      </c>
      <c r="J289" s="180" t="s">
        <v>11270</v>
      </c>
      <c r="K289" s="39" t="s">
        <v>31</v>
      </c>
      <c r="L289" s="183">
        <v>2</v>
      </c>
      <c r="M289" s="27">
        <f t="shared" si="8"/>
        <v>624</v>
      </c>
      <c r="N289" s="23"/>
      <c r="O289" s="24" t="s">
        <v>32</v>
      </c>
    </row>
    <row r="290" s="1" customFormat="1" customHeight="1" spans="1:15">
      <c r="A290" s="39">
        <v>285</v>
      </c>
      <c r="B290" s="115" t="s">
        <v>23</v>
      </c>
      <c r="C290" s="39" t="s">
        <v>11004</v>
      </c>
      <c r="D290" s="39" t="s">
        <v>10034</v>
      </c>
      <c r="E290" s="39" t="s">
        <v>11005</v>
      </c>
      <c r="F290" s="180" t="s">
        <v>11006</v>
      </c>
      <c r="G290" s="91" t="s">
        <v>11280</v>
      </c>
      <c r="H290" s="180" t="s">
        <v>1583</v>
      </c>
      <c r="I290" s="180" t="s">
        <v>2605</v>
      </c>
      <c r="J290" s="180" t="s">
        <v>11270</v>
      </c>
      <c r="K290" s="39" t="s">
        <v>31</v>
      </c>
      <c r="L290" s="183">
        <v>2</v>
      </c>
      <c r="M290" s="27">
        <f t="shared" si="8"/>
        <v>624</v>
      </c>
      <c r="N290" s="23"/>
      <c r="O290" s="24" t="s">
        <v>32</v>
      </c>
    </row>
    <row r="291" s="1" customFormat="1" customHeight="1" spans="1:15">
      <c r="A291" s="39">
        <v>286</v>
      </c>
      <c r="B291" s="115" t="s">
        <v>23</v>
      </c>
      <c r="C291" s="39" t="s">
        <v>11004</v>
      </c>
      <c r="D291" s="39" t="s">
        <v>10034</v>
      </c>
      <c r="E291" s="39" t="s">
        <v>11005</v>
      </c>
      <c r="F291" s="180" t="s">
        <v>11006</v>
      </c>
      <c r="G291" s="91" t="s">
        <v>11281</v>
      </c>
      <c r="H291" s="180" t="s">
        <v>194</v>
      </c>
      <c r="I291" s="180" t="s">
        <v>2203</v>
      </c>
      <c r="J291" s="180" t="s">
        <v>11270</v>
      </c>
      <c r="K291" s="39" t="s">
        <v>31</v>
      </c>
      <c r="L291" s="183">
        <v>2</v>
      </c>
      <c r="M291" s="27">
        <f t="shared" si="8"/>
        <v>624</v>
      </c>
      <c r="N291" s="23"/>
      <c r="O291" s="24" t="s">
        <v>32</v>
      </c>
    </row>
    <row r="292" s="1" customFormat="1" customHeight="1" spans="1:15">
      <c r="A292" s="39">
        <v>287</v>
      </c>
      <c r="B292" s="115" t="s">
        <v>23</v>
      </c>
      <c r="C292" s="39" t="s">
        <v>11004</v>
      </c>
      <c r="D292" s="39" t="s">
        <v>10034</v>
      </c>
      <c r="E292" s="39" t="s">
        <v>11005</v>
      </c>
      <c r="F292" s="180" t="s">
        <v>11006</v>
      </c>
      <c r="G292" s="91" t="s">
        <v>11282</v>
      </c>
      <c r="H292" s="180" t="s">
        <v>194</v>
      </c>
      <c r="I292" s="180" t="s">
        <v>3252</v>
      </c>
      <c r="J292" s="180" t="s">
        <v>11270</v>
      </c>
      <c r="K292" s="39" t="s">
        <v>31</v>
      </c>
      <c r="L292" s="183">
        <v>2</v>
      </c>
      <c r="M292" s="27">
        <f t="shared" si="8"/>
        <v>624</v>
      </c>
      <c r="N292" s="23"/>
      <c r="O292" s="24" t="s">
        <v>32</v>
      </c>
    </row>
    <row r="293" s="1" customFormat="1" customHeight="1" spans="1:15">
      <c r="A293" s="39">
        <v>288</v>
      </c>
      <c r="B293" s="115" t="s">
        <v>23</v>
      </c>
      <c r="C293" s="39" t="s">
        <v>11004</v>
      </c>
      <c r="D293" s="39" t="s">
        <v>10034</v>
      </c>
      <c r="E293" s="39" t="s">
        <v>11005</v>
      </c>
      <c r="F293" s="180" t="s">
        <v>11006</v>
      </c>
      <c r="G293" s="91" t="s">
        <v>11283</v>
      </c>
      <c r="H293" s="180" t="s">
        <v>194</v>
      </c>
      <c r="I293" s="180" t="s">
        <v>3164</v>
      </c>
      <c r="J293" s="180" t="s">
        <v>11270</v>
      </c>
      <c r="K293" s="39" t="s">
        <v>31</v>
      </c>
      <c r="L293" s="183">
        <v>2</v>
      </c>
      <c r="M293" s="27">
        <f t="shared" si="8"/>
        <v>624</v>
      </c>
      <c r="N293" s="23"/>
      <c r="O293" s="24" t="s">
        <v>32</v>
      </c>
    </row>
    <row r="294" s="1" customFormat="1" customHeight="1" spans="1:15">
      <c r="A294" s="39">
        <v>289</v>
      </c>
      <c r="B294" s="115" t="s">
        <v>23</v>
      </c>
      <c r="C294" s="39" t="s">
        <v>11004</v>
      </c>
      <c r="D294" s="39" t="s">
        <v>10034</v>
      </c>
      <c r="E294" s="39" t="s">
        <v>11005</v>
      </c>
      <c r="F294" s="180" t="s">
        <v>11006</v>
      </c>
      <c r="G294" s="91" t="s">
        <v>11284</v>
      </c>
      <c r="H294" s="180" t="s">
        <v>194</v>
      </c>
      <c r="I294" s="180" t="s">
        <v>3158</v>
      </c>
      <c r="J294" s="180" t="s">
        <v>11270</v>
      </c>
      <c r="K294" s="39" t="s">
        <v>31</v>
      </c>
      <c r="L294" s="183">
        <v>2</v>
      </c>
      <c r="M294" s="27">
        <f t="shared" si="8"/>
        <v>624</v>
      </c>
      <c r="N294" s="23"/>
      <c r="O294" s="24" t="s">
        <v>32</v>
      </c>
    </row>
    <row r="295" s="1" customFormat="1" customHeight="1" spans="1:15">
      <c r="A295" s="39">
        <v>290</v>
      </c>
      <c r="B295" s="115" t="s">
        <v>23</v>
      </c>
      <c r="C295" s="39" t="s">
        <v>11004</v>
      </c>
      <c r="D295" s="39" t="s">
        <v>10034</v>
      </c>
      <c r="E295" s="39" t="s">
        <v>11005</v>
      </c>
      <c r="F295" s="180" t="s">
        <v>11006</v>
      </c>
      <c r="G295" s="91" t="s">
        <v>11285</v>
      </c>
      <c r="H295" s="180" t="s">
        <v>194</v>
      </c>
      <c r="I295" s="180" t="s">
        <v>3164</v>
      </c>
      <c r="J295" s="180" t="s">
        <v>11270</v>
      </c>
      <c r="K295" s="39" t="s">
        <v>31</v>
      </c>
      <c r="L295" s="183">
        <v>2</v>
      </c>
      <c r="M295" s="27">
        <f t="shared" si="8"/>
        <v>624</v>
      </c>
      <c r="N295" s="23"/>
      <c r="O295" s="24" t="s">
        <v>32</v>
      </c>
    </row>
    <row r="296" s="1" customFormat="1" customHeight="1" spans="1:15">
      <c r="A296" s="39">
        <v>291</v>
      </c>
      <c r="B296" s="115" t="s">
        <v>23</v>
      </c>
      <c r="C296" s="39" t="s">
        <v>11004</v>
      </c>
      <c r="D296" s="39" t="s">
        <v>10034</v>
      </c>
      <c r="E296" s="39" t="s">
        <v>11005</v>
      </c>
      <c r="F296" s="180" t="s">
        <v>11006</v>
      </c>
      <c r="G296" s="91" t="s">
        <v>11286</v>
      </c>
      <c r="H296" s="180" t="s">
        <v>194</v>
      </c>
      <c r="I296" s="180" t="s">
        <v>3164</v>
      </c>
      <c r="J296" s="180" t="s">
        <v>11270</v>
      </c>
      <c r="K296" s="39" t="s">
        <v>31</v>
      </c>
      <c r="L296" s="183">
        <v>2</v>
      </c>
      <c r="M296" s="27">
        <f t="shared" si="8"/>
        <v>624</v>
      </c>
      <c r="N296" s="23"/>
      <c r="O296" s="24" t="s">
        <v>32</v>
      </c>
    </row>
    <row r="297" s="1" customFormat="1" customHeight="1" spans="1:15">
      <c r="A297" s="39">
        <v>292</v>
      </c>
      <c r="B297" s="115" t="s">
        <v>23</v>
      </c>
      <c r="C297" s="39" t="s">
        <v>11004</v>
      </c>
      <c r="D297" s="39" t="s">
        <v>10034</v>
      </c>
      <c r="E297" s="39" t="s">
        <v>11005</v>
      </c>
      <c r="F297" s="180" t="s">
        <v>11006</v>
      </c>
      <c r="G297" s="91" t="s">
        <v>11287</v>
      </c>
      <c r="H297" s="180" t="s">
        <v>194</v>
      </c>
      <c r="I297" s="180" t="s">
        <v>2203</v>
      </c>
      <c r="J297" s="180" t="s">
        <v>11270</v>
      </c>
      <c r="K297" s="39" t="s">
        <v>31</v>
      </c>
      <c r="L297" s="183">
        <v>2</v>
      </c>
      <c r="M297" s="27">
        <f t="shared" si="8"/>
        <v>624</v>
      </c>
      <c r="N297" s="23"/>
      <c r="O297" s="24" t="s">
        <v>32</v>
      </c>
    </row>
    <row r="298" s="1" customFormat="1" customHeight="1" spans="1:15">
      <c r="A298" s="39">
        <v>293</v>
      </c>
      <c r="B298" s="115" t="s">
        <v>23</v>
      </c>
      <c r="C298" s="39" t="s">
        <v>11004</v>
      </c>
      <c r="D298" s="39" t="s">
        <v>10034</v>
      </c>
      <c r="E298" s="39" t="s">
        <v>11005</v>
      </c>
      <c r="F298" s="180" t="s">
        <v>11006</v>
      </c>
      <c r="G298" s="91" t="s">
        <v>11288</v>
      </c>
      <c r="H298" s="180" t="s">
        <v>1583</v>
      </c>
      <c r="I298" s="180" t="s">
        <v>2557</v>
      </c>
      <c r="J298" s="180" t="s">
        <v>11270</v>
      </c>
      <c r="K298" s="39" t="s">
        <v>31</v>
      </c>
      <c r="L298" s="183">
        <v>1</v>
      </c>
      <c r="M298" s="27">
        <f t="shared" si="8"/>
        <v>312</v>
      </c>
      <c r="N298" s="23"/>
      <c r="O298" s="24" t="s">
        <v>32</v>
      </c>
    </row>
    <row r="299" s="1" customFormat="1" customHeight="1" spans="1:15">
      <c r="A299" s="39">
        <v>294</v>
      </c>
      <c r="B299" s="115" t="s">
        <v>23</v>
      </c>
      <c r="C299" s="39" t="s">
        <v>11004</v>
      </c>
      <c r="D299" s="39" t="s">
        <v>10034</v>
      </c>
      <c r="E299" s="39" t="s">
        <v>11005</v>
      </c>
      <c r="F299" s="180" t="s">
        <v>11006</v>
      </c>
      <c r="G299" s="91" t="s">
        <v>11289</v>
      </c>
      <c r="H299" s="180" t="s">
        <v>194</v>
      </c>
      <c r="I299" s="180" t="s">
        <v>3169</v>
      </c>
      <c r="J299" s="180" t="s">
        <v>11270</v>
      </c>
      <c r="K299" s="39" t="s">
        <v>31</v>
      </c>
      <c r="L299" s="183">
        <v>2</v>
      </c>
      <c r="M299" s="27">
        <f t="shared" ref="M299:M330" si="9">L299*312</f>
        <v>624</v>
      </c>
      <c r="N299" s="23"/>
      <c r="O299" s="24" t="s">
        <v>32</v>
      </c>
    </row>
    <row r="300" s="1" customFormat="1" customHeight="1" spans="1:15">
      <c r="A300" s="39">
        <v>295</v>
      </c>
      <c r="B300" s="115" t="s">
        <v>23</v>
      </c>
      <c r="C300" s="39" t="s">
        <v>11004</v>
      </c>
      <c r="D300" s="39" t="s">
        <v>10034</v>
      </c>
      <c r="E300" s="39" t="s">
        <v>11005</v>
      </c>
      <c r="F300" s="180" t="s">
        <v>11006</v>
      </c>
      <c r="G300" s="91" t="s">
        <v>11290</v>
      </c>
      <c r="H300" s="180" t="s">
        <v>194</v>
      </c>
      <c r="I300" s="180" t="s">
        <v>2203</v>
      </c>
      <c r="J300" s="180" t="s">
        <v>11270</v>
      </c>
      <c r="K300" s="39" t="s">
        <v>31</v>
      </c>
      <c r="L300" s="183">
        <v>2</v>
      </c>
      <c r="M300" s="27">
        <f t="shared" si="9"/>
        <v>624</v>
      </c>
      <c r="N300" s="23"/>
      <c r="O300" s="24" t="s">
        <v>32</v>
      </c>
    </row>
    <row r="301" s="1" customFormat="1" customHeight="1" spans="1:15">
      <c r="A301" s="39">
        <v>296</v>
      </c>
      <c r="B301" s="115" t="s">
        <v>23</v>
      </c>
      <c r="C301" s="39" t="s">
        <v>11004</v>
      </c>
      <c r="D301" s="39" t="s">
        <v>10034</v>
      </c>
      <c r="E301" s="39" t="s">
        <v>11005</v>
      </c>
      <c r="F301" s="180" t="s">
        <v>11006</v>
      </c>
      <c r="G301" s="91" t="s">
        <v>11147</v>
      </c>
      <c r="H301" s="180" t="s">
        <v>194</v>
      </c>
      <c r="I301" s="180" t="s">
        <v>3169</v>
      </c>
      <c r="J301" s="180" t="s">
        <v>11270</v>
      </c>
      <c r="K301" s="39" t="s">
        <v>31</v>
      </c>
      <c r="L301" s="183">
        <v>2</v>
      </c>
      <c r="M301" s="27">
        <f t="shared" si="9"/>
        <v>624</v>
      </c>
      <c r="N301" s="23"/>
      <c r="O301" s="24" t="s">
        <v>32</v>
      </c>
    </row>
    <row r="302" s="1" customFormat="1" customHeight="1" spans="1:15">
      <c r="A302" s="39">
        <v>297</v>
      </c>
      <c r="B302" s="115" t="s">
        <v>23</v>
      </c>
      <c r="C302" s="39" t="s">
        <v>11004</v>
      </c>
      <c r="D302" s="39" t="s">
        <v>10034</v>
      </c>
      <c r="E302" s="39" t="s">
        <v>11005</v>
      </c>
      <c r="F302" s="180" t="s">
        <v>11006</v>
      </c>
      <c r="G302" s="91" t="s">
        <v>11291</v>
      </c>
      <c r="H302" s="180" t="s">
        <v>1583</v>
      </c>
      <c r="I302" s="180" t="s">
        <v>2203</v>
      </c>
      <c r="J302" s="180" t="s">
        <v>11270</v>
      </c>
      <c r="K302" s="39" t="s">
        <v>31</v>
      </c>
      <c r="L302" s="183">
        <v>2</v>
      </c>
      <c r="M302" s="27">
        <f t="shared" si="9"/>
        <v>624</v>
      </c>
      <c r="N302" s="23"/>
      <c r="O302" s="24" t="s">
        <v>32</v>
      </c>
    </row>
    <row r="303" s="1" customFormat="1" customHeight="1" spans="1:15">
      <c r="A303" s="39">
        <v>298</v>
      </c>
      <c r="B303" s="115" t="s">
        <v>23</v>
      </c>
      <c r="C303" s="39" t="s">
        <v>11004</v>
      </c>
      <c r="D303" s="39" t="s">
        <v>10034</v>
      </c>
      <c r="E303" s="39" t="s">
        <v>11005</v>
      </c>
      <c r="F303" s="180" t="s">
        <v>11006</v>
      </c>
      <c r="G303" s="91" t="s">
        <v>11292</v>
      </c>
      <c r="H303" s="180" t="s">
        <v>194</v>
      </c>
      <c r="I303" s="180" t="s">
        <v>3169</v>
      </c>
      <c r="J303" s="180" t="s">
        <v>11270</v>
      </c>
      <c r="K303" s="39" t="s">
        <v>31</v>
      </c>
      <c r="L303" s="183">
        <v>2</v>
      </c>
      <c r="M303" s="27">
        <f t="shared" si="9"/>
        <v>624</v>
      </c>
      <c r="N303" s="23"/>
      <c r="O303" s="24" t="s">
        <v>32</v>
      </c>
    </row>
    <row r="304" s="1" customFormat="1" customHeight="1" spans="1:15">
      <c r="A304" s="39">
        <v>299</v>
      </c>
      <c r="B304" s="115" t="s">
        <v>23</v>
      </c>
      <c r="C304" s="39" t="s">
        <v>11004</v>
      </c>
      <c r="D304" s="39" t="s">
        <v>10034</v>
      </c>
      <c r="E304" s="39" t="s">
        <v>11005</v>
      </c>
      <c r="F304" s="180" t="s">
        <v>11006</v>
      </c>
      <c r="G304" s="91" t="s">
        <v>11293</v>
      </c>
      <c r="H304" s="180" t="s">
        <v>194</v>
      </c>
      <c r="I304" s="180" t="s">
        <v>3164</v>
      </c>
      <c r="J304" s="180" t="s">
        <v>11270</v>
      </c>
      <c r="K304" s="39" t="s">
        <v>31</v>
      </c>
      <c r="L304" s="183">
        <v>2</v>
      </c>
      <c r="M304" s="27">
        <f t="shared" si="9"/>
        <v>624</v>
      </c>
      <c r="N304" s="23"/>
      <c r="O304" s="24" t="s">
        <v>32</v>
      </c>
    </row>
    <row r="305" s="1" customFormat="1" customHeight="1" spans="1:15">
      <c r="A305" s="39">
        <v>300</v>
      </c>
      <c r="B305" s="115" t="s">
        <v>23</v>
      </c>
      <c r="C305" s="39" t="s">
        <v>11004</v>
      </c>
      <c r="D305" s="39" t="s">
        <v>10034</v>
      </c>
      <c r="E305" s="39" t="s">
        <v>11005</v>
      </c>
      <c r="F305" s="180" t="s">
        <v>11006</v>
      </c>
      <c r="G305" s="91" t="s">
        <v>11294</v>
      </c>
      <c r="H305" s="180" t="s">
        <v>194</v>
      </c>
      <c r="I305" s="180" t="s">
        <v>3252</v>
      </c>
      <c r="J305" s="180" t="s">
        <v>11270</v>
      </c>
      <c r="K305" s="39" t="s">
        <v>31</v>
      </c>
      <c r="L305" s="183">
        <v>2</v>
      </c>
      <c r="M305" s="27">
        <f t="shared" si="9"/>
        <v>624</v>
      </c>
      <c r="N305" s="23"/>
      <c r="O305" s="24" t="s">
        <v>32</v>
      </c>
    </row>
    <row r="306" s="1" customFormat="1" customHeight="1" spans="1:15">
      <c r="A306" s="39">
        <v>301</v>
      </c>
      <c r="B306" s="115" t="s">
        <v>23</v>
      </c>
      <c r="C306" s="39" t="s">
        <v>11004</v>
      </c>
      <c r="D306" s="39" t="s">
        <v>10034</v>
      </c>
      <c r="E306" s="39" t="s">
        <v>11005</v>
      </c>
      <c r="F306" s="180" t="s">
        <v>11006</v>
      </c>
      <c r="G306" s="91" t="s">
        <v>11295</v>
      </c>
      <c r="H306" s="180" t="s">
        <v>194</v>
      </c>
      <c r="I306" s="180" t="s">
        <v>3164</v>
      </c>
      <c r="J306" s="180" t="s">
        <v>11270</v>
      </c>
      <c r="K306" s="39" t="s">
        <v>31</v>
      </c>
      <c r="L306" s="183">
        <v>2</v>
      </c>
      <c r="M306" s="27">
        <f t="shared" si="9"/>
        <v>624</v>
      </c>
      <c r="N306" s="23"/>
      <c r="O306" s="24" t="s">
        <v>32</v>
      </c>
    </row>
    <row r="307" s="1" customFormat="1" customHeight="1" spans="1:15">
      <c r="A307" s="39">
        <v>302</v>
      </c>
      <c r="B307" s="115" t="s">
        <v>23</v>
      </c>
      <c r="C307" s="39" t="s">
        <v>11004</v>
      </c>
      <c r="D307" s="39" t="s">
        <v>10034</v>
      </c>
      <c r="E307" s="39" t="s">
        <v>11005</v>
      </c>
      <c r="F307" s="180" t="s">
        <v>11006</v>
      </c>
      <c r="G307" s="91" t="s">
        <v>11296</v>
      </c>
      <c r="H307" s="180" t="s">
        <v>1583</v>
      </c>
      <c r="I307" s="180" t="s">
        <v>2605</v>
      </c>
      <c r="J307" s="180" t="s">
        <v>11270</v>
      </c>
      <c r="K307" s="39" t="s">
        <v>31</v>
      </c>
      <c r="L307" s="183">
        <v>2</v>
      </c>
      <c r="M307" s="27">
        <f t="shared" si="9"/>
        <v>624</v>
      </c>
      <c r="N307" s="23"/>
      <c r="O307" s="24" t="s">
        <v>32</v>
      </c>
    </row>
    <row r="308" s="1" customFormat="1" customHeight="1" spans="1:15">
      <c r="A308" s="39">
        <v>303</v>
      </c>
      <c r="B308" s="115" t="s">
        <v>23</v>
      </c>
      <c r="C308" s="39" t="s">
        <v>11004</v>
      </c>
      <c r="D308" s="39" t="s">
        <v>10034</v>
      </c>
      <c r="E308" s="39" t="s">
        <v>11005</v>
      </c>
      <c r="F308" s="180" t="s">
        <v>11006</v>
      </c>
      <c r="G308" s="91" t="s">
        <v>11297</v>
      </c>
      <c r="H308" s="180" t="s">
        <v>194</v>
      </c>
      <c r="I308" s="180" t="s">
        <v>3164</v>
      </c>
      <c r="J308" s="180" t="s">
        <v>11270</v>
      </c>
      <c r="K308" s="39" t="s">
        <v>31</v>
      </c>
      <c r="L308" s="183">
        <v>2</v>
      </c>
      <c r="M308" s="27">
        <f t="shared" si="9"/>
        <v>624</v>
      </c>
      <c r="N308" s="23"/>
      <c r="O308" s="24" t="s">
        <v>32</v>
      </c>
    </row>
    <row r="309" s="1" customFormat="1" customHeight="1" spans="1:15">
      <c r="A309" s="39">
        <v>304</v>
      </c>
      <c r="B309" s="115" t="s">
        <v>23</v>
      </c>
      <c r="C309" s="39" t="s">
        <v>11004</v>
      </c>
      <c r="D309" s="39" t="s">
        <v>10034</v>
      </c>
      <c r="E309" s="39" t="s">
        <v>11005</v>
      </c>
      <c r="F309" s="180" t="s">
        <v>11006</v>
      </c>
      <c r="G309" s="91" t="s">
        <v>11298</v>
      </c>
      <c r="H309" s="180" t="s">
        <v>194</v>
      </c>
      <c r="I309" s="180" t="s">
        <v>1683</v>
      </c>
      <c r="J309" s="180" t="s">
        <v>11270</v>
      </c>
      <c r="K309" s="39" t="s">
        <v>31</v>
      </c>
      <c r="L309" s="183">
        <v>2</v>
      </c>
      <c r="M309" s="27">
        <f t="shared" si="9"/>
        <v>624</v>
      </c>
      <c r="N309" s="23"/>
      <c r="O309" s="24" t="s">
        <v>32</v>
      </c>
    </row>
    <row r="310" s="1" customFormat="1" customHeight="1" spans="1:15">
      <c r="A310" s="39">
        <v>305</v>
      </c>
      <c r="B310" s="115" t="s">
        <v>23</v>
      </c>
      <c r="C310" s="39" t="s">
        <v>11004</v>
      </c>
      <c r="D310" s="39" t="s">
        <v>10034</v>
      </c>
      <c r="E310" s="39" t="s">
        <v>11005</v>
      </c>
      <c r="F310" s="180" t="s">
        <v>11006</v>
      </c>
      <c r="G310" s="91" t="s">
        <v>11126</v>
      </c>
      <c r="H310" s="180" t="s">
        <v>194</v>
      </c>
      <c r="I310" s="180" t="s">
        <v>2203</v>
      </c>
      <c r="J310" s="180" t="s">
        <v>11270</v>
      </c>
      <c r="K310" s="39" t="s">
        <v>31</v>
      </c>
      <c r="L310" s="183">
        <v>2</v>
      </c>
      <c r="M310" s="27">
        <f t="shared" si="9"/>
        <v>624</v>
      </c>
      <c r="N310" s="23"/>
      <c r="O310" s="24" t="s">
        <v>32</v>
      </c>
    </row>
    <row r="311" s="1" customFormat="1" customHeight="1" spans="1:15">
      <c r="A311" s="39">
        <v>306</v>
      </c>
      <c r="B311" s="115" t="s">
        <v>23</v>
      </c>
      <c r="C311" s="39" t="s">
        <v>11004</v>
      </c>
      <c r="D311" s="39" t="s">
        <v>10034</v>
      </c>
      <c r="E311" s="39" t="s">
        <v>11005</v>
      </c>
      <c r="F311" s="180" t="s">
        <v>11006</v>
      </c>
      <c r="G311" s="91" t="s">
        <v>11299</v>
      </c>
      <c r="H311" s="180" t="s">
        <v>194</v>
      </c>
      <c r="I311" s="180" t="s">
        <v>2557</v>
      </c>
      <c r="J311" s="180" t="s">
        <v>11270</v>
      </c>
      <c r="K311" s="39" t="s">
        <v>31</v>
      </c>
      <c r="L311" s="183">
        <v>1</v>
      </c>
      <c r="M311" s="27">
        <f t="shared" si="9"/>
        <v>312</v>
      </c>
      <c r="N311" s="23"/>
      <c r="O311" s="24" t="s">
        <v>32</v>
      </c>
    </row>
    <row r="312" s="1" customFormat="1" customHeight="1" spans="1:15">
      <c r="A312" s="39">
        <v>307</v>
      </c>
      <c r="B312" s="115" t="s">
        <v>23</v>
      </c>
      <c r="C312" s="39" t="s">
        <v>11004</v>
      </c>
      <c r="D312" s="39" t="s">
        <v>10034</v>
      </c>
      <c r="E312" s="39" t="s">
        <v>11005</v>
      </c>
      <c r="F312" s="180" t="s">
        <v>11006</v>
      </c>
      <c r="G312" s="91" t="s">
        <v>11300</v>
      </c>
      <c r="H312" s="180" t="s">
        <v>194</v>
      </c>
      <c r="I312" s="180" t="s">
        <v>2203</v>
      </c>
      <c r="J312" s="180" t="s">
        <v>11270</v>
      </c>
      <c r="K312" s="39" t="s">
        <v>31</v>
      </c>
      <c r="L312" s="183">
        <v>2</v>
      </c>
      <c r="M312" s="27">
        <f t="shared" si="9"/>
        <v>624</v>
      </c>
      <c r="N312" s="23"/>
      <c r="O312" s="24" t="s">
        <v>32</v>
      </c>
    </row>
    <row r="313" s="1" customFormat="1" customHeight="1" spans="1:15">
      <c r="A313" s="39">
        <v>308</v>
      </c>
      <c r="B313" s="115" t="s">
        <v>23</v>
      </c>
      <c r="C313" s="39" t="s">
        <v>11004</v>
      </c>
      <c r="D313" s="39" t="s">
        <v>10034</v>
      </c>
      <c r="E313" s="39" t="s">
        <v>11005</v>
      </c>
      <c r="F313" s="180" t="s">
        <v>11006</v>
      </c>
      <c r="G313" s="91" t="s">
        <v>11301</v>
      </c>
      <c r="H313" s="180" t="s">
        <v>194</v>
      </c>
      <c r="I313" s="180" t="s">
        <v>3169</v>
      </c>
      <c r="J313" s="180" t="s">
        <v>11270</v>
      </c>
      <c r="K313" s="39" t="s">
        <v>31</v>
      </c>
      <c r="L313" s="183">
        <v>2</v>
      </c>
      <c r="M313" s="27">
        <f t="shared" si="9"/>
        <v>624</v>
      </c>
      <c r="N313" s="23"/>
      <c r="O313" s="24" t="s">
        <v>32</v>
      </c>
    </row>
    <row r="314" s="1" customFormat="1" customHeight="1" spans="1:15">
      <c r="A314" s="39">
        <v>309</v>
      </c>
      <c r="B314" s="115" t="s">
        <v>23</v>
      </c>
      <c r="C314" s="39" t="s">
        <v>11004</v>
      </c>
      <c r="D314" s="39" t="s">
        <v>10034</v>
      </c>
      <c r="E314" s="39" t="s">
        <v>11005</v>
      </c>
      <c r="F314" s="180" t="s">
        <v>11006</v>
      </c>
      <c r="G314" s="91" t="s">
        <v>11302</v>
      </c>
      <c r="H314" s="180" t="s">
        <v>194</v>
      </c>
      <c r="I314" s="180" t="s">
        <v>2203</v>
      </c>
      <c r="J314" s="180" t="s">
        <v>11270</v>
      </c>
      <c r="K314" s="39" t="s">
        <v>31</v>
      </c>
      <c r="L314" s="183">
        <v>2</v>
      </c>
      <c r="M314" s="27">
        <f t="shared" si="9"/>
        <v>624</v>
      </c>
      <c r="N314" s="23"/>
      <c r="O314" s="24" t="s">
        <v>32</v>
      </c>
    </row>
    <row r="315" s="1" customFormat="1" customHeight="1" spans="1:15">
      <c r="A315" s="39">
        <v>310</v>
      </c>
      <c r="B315" s="115" t="s">
        <v>23</v>
      </c>
      <c r="C315" s="39" t="s">
        <v>11004</v>
      </c>
      <c r="D315" s="39" t="s">
        <v>10034</v>
      </c>
      <c r="E315" s="39" t="s">
        <v>11005</v>
      </c>
      <c r="F315" s="180" t="s">
        <v>11006</v>
      </c>
      <c r="G315" s="91" t="s">
        <v>11303</v>
      </c>
      <c r="H315" s="180" t="s">
        <v>194</v>
      </c>
      <c r="I315" s="180" t="s">
        <v>2203</v>
      </c>
      <c r="J315" s="180" t="s">
        <v>11270</v>
      </c>
      <c r="K315" s="39" t="s">
        <v>31</v>
      </c>
      <c r="L315" s="183">
        <v>2</v>
      </c>
      <c r="M315" s="27">
        <f t="shared" si="9"/>
        <v>624</v>
      </c>
      <c r="N315" s="23"/>
      <c r="O315" s="24" t="s">
        <v>32</v>
      </c>
    </row>
    <row r="316" s="1" customFormat="1" customHeight="1" spans="1:15">
      <c r="A316" s="39">
        <v>311</v>
      </c>
      <c r="B316" s="115" t="s">
        <v>23</v>
      </c>
      <c r="C316" s="39" t="s">
        <v>11004</v>
      </c>
      <c r="D316" s="39" t="s">
        <v>10034</v>
      </c>
      <c r="E316" s="39" t="s">
        <v>11005</v>
      </c>
      <c r="F316" s="180" t="s">
        <v>11006</v>
      </c>
      <c r="G316" s="91" t="s">
        <v>11304</v>
      </c>
      <c r="H316" s="180" t="s">
        <v>194</v>
      </c>
      <c r="I316" s="180" t="s">
        <v>3164</v>
      </c>
      <c r="J316" s="180" t="s">
        <v>11270</v>
      </c>
      <c r="K316" s="39" t="s">
        <v>31</v>
      </c>
      <c r="L316" s="183">
        <v>2</v>
      </c>
      <c r="M316" s="27">
        <f t="shared" si="9"/>
        <v>624</v>
      </c>
      <c r="N316" s="23"/>
      <c r="O316" s="24" t="s">
        <v>32</v>
      </c>
    </row>
    <row r="317" s="1" customFormat="1" customHeight="1" spans="1:15">
      <c r="A317" s="39">
        <v>312</v>
      </c>
      <c r="B317" s="115" t="s">
        <v>23</v>
      </c>
      <c r="C317" s="39" t="s">
        <v>11004</v>
      </c>
      <c r="D317" s="39" t="s">
        <v>10034</v>
      </c>
      <c r="E317" s="39" t="s">
        <v>11005</v>
      </c>
      <c r="F317" s="180" t="s">
        <v>11006</v>
      </c>
      <c r="G317" s="91" t="s">
        <v>11305</v>
      </c>
      <c r="H317" s="180" t="s">
        <v>194</v>
      </c>
      <c r="I317" s="180" t="s">
        <v>2203</v>
      </c>
      <c r="J317" s="180" t="s">
        <v>11270</v>
      </c>
      <c r="K317" s="39" t="s">
        <v>31</v>
      </c>
      <c r="L317" s="183">
        <v>2</v>
      </c>
      <c r="M317" s="27">
        <f t="shared" si="9"/>
        <v>624</v>
      </c>
      <c r="N317" s="23"/>
      <c r="O317" s="24" t="s">
        <v>32</v>
      </c>
    </row>
    <row r="318" s="1" customFormat="1" customHeight="1" spans="1:15">
      <c r="A318" s="39">
        <v>313</v>
      </c>
      <c r="B318" s="115" t="s">
        <v>23</v>
      </c>
      <c r="C318" s="39" t="s">
        <v>11004</v>
      </c>
      <c r="D318" s="39" t="s">
        <v>10034</v>
      </c>
      <c r="E318" s="39" t="s">
        <v>11005</v>
      </c>
      <c r="F318" s="180" t="s">
        <v>11006</v>
      </c>
      <c r="G318" s="91" t="s">
        <v>11306</v>
      </c>
      <c r="H318" s="180" t="s">
        <v>194</v>
      </c>
      <c r="I318" s="180" t="s">
        <v>3158</v>
      </c>
      <c r="J318" s="180" t="s">
        <v>11270</v>
      </c>
      <c r="K318" s="39" t="s">
        <v>31</v>
      </c>
      <c r="L318" s="183">
        <v>2</v>
      </c>
      <c r="M318" s="27">
        <f t="shared" si="9"/>
        <v>624</v>
      </c>
      <c r="N318" s="23"/>
      <c r="O318" s="24" t="s">
        <v>32</v>
      </c>
    </row>
    <row r="319" s="1" customFormat="1" customHeight="1" spans="1:15">
      <c r="A319" s="39">
        <v>314</v>
      </c>
      <c r="B319" s="115" t="s">
        <v>23</v>
      </c>
      <c r="C319" s="39" t="s">
        <v>11004</v>
      </c>
      <c r="D319" s="39" t="s">
        <v>10034</v>
      </c>
      <c r="E319" s="39" t="s">
        <v>11005</v>
      </c>
      <c r="F319" s="180" t="s">
        <v>11006</v>
      </c>
      <c r="G319" s="91" t="s">
        <v>11307</v>
      </c>
      <c r="H319" s="180" t="s">
        <v>194</v>
      </c>
      <c r="I319" s="180" t="s">
        <v>2203</v>
      </c>
      <c r="J319" s="180" t="s">
        <v>11270</v>
      </c>
      <c r="K319" s="39" t="s">
        <v>31</v>
      </c>
      <c r="L319" s="183">
        <v>3</v>
      </c>
      <c r="M319" s="27">
        <f t="shared" si="9"/>
        <v>936</v>
      </c>
      <c r="N319" s="23"/>
      <c r="O319" s="24" t="s">
        <v>32</v>
      </c>
    </row>
    <row r="320" s="1" customFormat="1" customHeight="1" spans="1:15">
      <c r="A320" s="39">
        <v>315</v>
      </c>
      <c r="B320" s="115" t="s">
        <v>23</v>
      </c>
      <c r="C320" s="39" t="s">
        <v>11004</v>
      </c>
      <c r="D320" s="39" t="s">
        <v>10034</v>
      </c>
      <c r="E320" s="39" t="s">
        <v>11005</v>
      </c>
      <c r="F320" s="180" t="s">
        <v>11006</v>
      </c>
      <c r="G320" s="91" t="s">
        <v>11308</v>
      </c>
      <c r="H320" s="180" t="s">
        <v>194</v>
      </c>
      <c r="I320" s="180" t="s">
        <v>3158</v>
      </c>
      <c r="J320" s="180" t="s">
        <v>11270</v>
      </c>
      <c r="K320" s="39" t="s">
        <v>31</v>
      </c>
      <c r="L320" s="183">
        <v>2</v>
      </c>
      <c r="M320" s="27">
        <f t="shared" si="9"/>
        <v>624</v>
      </c>
      <c r="N320" s="23"/>
      <c r="O320" s="24" t="s">
        <v>32</v>
      </c>
    </row>
    <row r="321" s="1" customFormat="1" customHeight="1" spans="1:15">
      <c r="A321" s="39">
        <v>316</v>
      </c>
      <c r="B321" s="115" t="s">
        <v>23</v>
      </c>
      <c r="C321" s="39" t="s">
        <v>11004</v>
      </c>
      <c r="D321" s="39" t="s">
        <v>10034</v>
      </c>
      <c r="E321" s="39" t="s">
        <v>11005</v>
      </c>
      <c r="F321" s="180" t="s">
        <v>11006</v>
      </c>
      <c r="G321" s="91" t="s">
        <v>11309</v>
      </c>
      <c r="H321" s="180" t="s">
        <v>194</v>
      </c>
      <c r="I321" s="180" t="s">
        <v>2203</v>
      </c>
      <c r="J321" s="180" t="s">
        <v>11270</v>
      </c>
      <c r="K321" s="39" t="s">
        <v>31</v>
      </c>
      <c r="L321" s="183">
        <v>2</v>
      </c>
      <c r="M321" s="27">
        <f t="shared" si="9"/>
        <v>624</v>
      </c>
      <c r="N321" s="23"/>
      <c r="O321" s="24" t="s">
        <v>32</v>
      </c>
    </row>
    <row r="322" s="1" customFormat="1" customHeight="1" spans="1:15">
      <c r="A322" s="39">
        <v>317</v>
      </c>
      <c r="B322" s="115" t="s">
        <v>23</v>
      </c>
      <c r="C322" s="39" t="s">
        <v>11004</v>
      </c>
      <c r="D322" s="39" t="s">
        <v>10034</v>
      </c>
      <c r="E322" s="39" t="s">
        <v>11005</v>
      </c>
      <c r="F322" s="180" t="s">
        <v>11006</v>
      </c>
      <c r="G322" s="91" t="s">
        <v>11310</v>
      </c>
      <c r="H322" s="180" t="s">
        <v>1583</v>
      </c>
      <c r="I322" s="180" t="s">
        <v>2605</v>
      </c>
      <c r="J322" s="180" t="s">
        <v>11270</v>
      </c>
      <c r="K322" s="39" t="s">
        <v>31</v>
      </c>
      <c r="L322" s="183">
        <v>1</v>
      </c>
      <c r="M322" s="27">
        <f t="shared" si="9"/>
        <v>312</v>
      </c>
      <c r="N322" s="23"/>
      <c r="O322" s="24" t="s">
        <v>32</v>
      </c>
    </row>
    <row r="323" s="1" customFormat="1" customHeight="1" spans="1:15">
      <c r="A323" s="39">
        <v>318</v>
      </c>
      <c r="B323" s="115" t="s">
        <v>23</v>
      </c>
      <c r="C323" s="39" t="s">
        <v>11004</v>
      </c>
      <c r="D323" s="39" t="s">
        <v>10034</v>
      </c>
      <c r="E323" s="39" t="s">
        <v>11005</v>
      </c>
      <c r="F323" s="180" t="s">
        <v>11006</v>
      </c>
      <c r="G323" s="91" t="s">
        <v>11311</v>
      </c>
      <c r="H323" s="180" t="s">
        <v>194</v>
      </c>
      <c r="I323" s="180" t="s">
        <v>3169</v>
      </c>
      <c r="J323" s="180" t="s">
        <v>11270</v>
      </c>
      <c r="K323" s="39" t="s">
        <v>31</v>
      </c>
      <c r="L323" s="183">
        <v>2</v>
      </c>
      <c r="M323" s="27">
        <f t="shared" si="9"/>
        <v>624</v>
      </c>
      <c r="N323" s="23"/>
      <c r="O323" s="24" t="s">
        <v>32</v>
      </c>
    </row>
    <row r="324" s="1" customFormat="1" customHeight="1" spans="1:15">
      <c r="A324" s="39">
        <v>319</v>
      </c>
      <c r="B324" s="115" t="s">
        <v>23</v>
      </c>
      <c r="C324" s="39" t="s">
        <v>11004</v>
      </c>
      <c r="D324" s="39" t="s">
        <v>10034</v>
      </c>
      <c r="E324" s="39" t="s">
        <v>11005</v>
      </c>
      <c r="F324" s="180" t="s">
        <v>11006</v>
      </c>
      <c r="G324" s="91" t="s">
        <v>11312</v>
      </c>
      <c r="H324" s="180" t="s">
        <v>194</v>
      </c>
      <c r="I324" s="180" t="s">
        <v>1683</v>
      </c>
      <c r="J324" s="180" t="s">
        <v>11270</v>
      </c>
      <c r="K324" s="39" t="s">
        <v>31</v>
      </c>
      <c r="L324" s="183">
        <v>2</v>
      </c>
      <c r="M324" s="27">
        <f t="shared" si="9"/>
        <v>624</v>
      </c>
      <c r="N324" s="23"/>
      <c r="O324" s="24" t="s">
        <v>32</v>
      </c>
    </row>
    <row r="325" s="1" customFormat="1" customHeight="1" spans="1:15">
      <c r="A325" s="39">
        <v>320</v>
      </c>
      <c r="B325" s="115" t="s">
        <v>23</v>
      </c>
      <c r="C325" s="39" t="s">
        <v>11004</v>
      </c>
      <c r="D325" s="39" t="s">
        <v>10034</v>
      </c>
      <c r="E325" s="39" t="s">
        <v>11005</v>
      </c>
      <c r="F325" s="180" t="s">
        <v>11006</v>
      </c>
      <c r="G325" s="91" t="s">
        <v>11313</v>
      </c>
      <c r="H325" s="180" t="s">
        <v>194</v>
      </c>
      <c r="I325" s="180" t="s">
        <v>3169</v>
      </c>
      <c r="J325" s="180" t="s">
        <v>11270</v>
      </c>
      <c r="K325" s="39" t="s">
        <v>31</v>
      </c>
      <c r="L325" s="183">
        <v>2</v>
      </c>
      <c r="M325" s="27">
        <f t="shared" si="9"/>
        <v>624</v>
      </c>
      <c r="N325" s="23"/>
      <c r="O325" s="24" t="s">
        <v>32</v>
      </c>
    </row>
    <row r="326" s="1" customFormat="1" customHeight="1" spans="1:15">
      <c r="A326" s="39">
        <v>321</v>
      </c>
      <c r="B326" s="115" t="s">
        <v>23</v>
      </c>
      <c r="C326" s="39" t="s">
        <v>11004</v>
      </c>
      <c r="D326" s="39" t="s">
        <v>10034</v>
      </c>
      <c r="E326" s="39" t="s">
        <v>11005</v>
      </c>
      <c r="F326" s="180" t="s">
        <v>11006</v>
      </c>
      <c r="G326" s="91" t="s">
        <v>11314</v>
      </c>
      <c r="H326" s="180" t="s">
        <v>194</v>
      </c>
      <c r="I326" s="180" t="s">
        <v>3164</v>
      </c>
      <c r="J326" s="180" t="s">
        <v>11270</v>
      </c>
      <c r="K326" s="39" t="s">
        <v>31</v>
      </c>
      <c r="L326" s="183">
        <v>2</v>
      </c>
      <c r="M326" s="27">
        <f t="shared" si="9"/>
        <v>624</v>
      </c>
      <c r="N326" s="23"/>
      <c r="O326" s="24" t="s">
        <v>32</v>
      </c>
    </row>
    <row r="327" s="1" customFormat="1" customHeight="1" spans="1:15">
      <c r="A327" s="39">
        <v>322</v>
      </c>
      <c r="B327" s="115" t="s">
        <v>23</v>
      </c>
      <c r="C327" s="39" t="s">
        <v>11004</v>
      </c>
      <c r="D327" s="39" t="s">
        <v>10034</v>
      </c>
      <c r="E327" s="39" t="s">
        <v>11005</v>
      </c>
      <c r="F327" s="180" t="s">
        <v>11006</v>
      </c>
      <c r="G327" s="91" t="s">
        <v>11315</v>
      </c>
      <c r="H327" s="180" t="s">
        <v>194</v>
      </c>
      <c r="I327" s="180" t="s">
        <v>1683</v>
      </c>
      <c r="J327" s="180" t="s">
        <v>11270</v>
      </c>
      <c r="K327" s="39" t="s">
        <v>31</v>
      </c>
      <c r="L327" s="183">
        <v>2</v>
      </c>
      <c r="M327" s="27">
        <f t="shared" si="9"/>
        <v>624</v>
      </c>
      <c r="N327" s="23"/>
      <c r="O327" s="24" t="s">
        <v>32</v>
      </c>
    </row>
    <row r="328" s="1" customFormat="1" customHeight="1" spans="1:15">
      <c r="A328" s="39">
        <v>323</v>
      </c>
      <c r="B328" s="115" t="s">
        <v>23</v>
      </c>
      <c r="C328" s="39" t="s">
        <v>11004</v>
      </c>
      <c r="D328" s="39" t="s">
        <v>10034</v>
      </c>
      <c r="E328" s="39" t="s">
        <v>11005</v>
      </c>
      <c r="F328" s="180" t="s">
        <v>11006</v>
      </c>
      <c r="G328" s="91" t="s">
        <v>11316</v>
      </c>
      <c r="H328" s="180" t="s">
        <v>194</v>
      </c>
      <c r="I328" s="180" t="s">
        <v>2203</v>
      </c>
      <c r="J328" s="180" t="s">
        <v>11270</v>
      </c>
      <c r="K328" s="39" t="s">
        <v>31</v>
      </c>
      <c r="L328" s="183">
        <v>1</v>
      </c>
      <c r="M328" s="27">
        <f t="shared" si="9"/>
        <v>312</v>
      </c>
      <c r="N328" s="23"/>
      <c r="O328" s="24" t="s">
        <v>32</v>
      </c>
    </row>
    <row r="329" s="1" customFormat="1" customHeight="1" spans="1:15">
      <c r="A329" s="39">
        <v>324</v>
      </c>
      <c r="B329" s="115" t="s">
        <v>23</v>
      </c>
      <c r="C329" s="39" t="s">
        <v>11004</v>
      </c>
      <c r="D329" s="39" t="s">
        <v>10034</v>
      </c>
      <c r="E329" s="39" t="s">
        <v>11005</v>
      </c>
      <c r="F329" s="180" t="s">
        <v>11006</v>
      </c>
      <c r="G329" s="91" t="s">
        <v>11317</v>
      </c>
      <c r="H329" s="180" t="s">
        <v>194</v>
      </c>
      <c r="I329" s="180" t="s">
        <v>2203</v>
      </c>
      <c r="J329" s="180" t="s">
        <v>11270</v>
      </c>
      <c r="K329" s="39" t="s">
        <v>31</v>
      </c>
      <c r="L329" s="183">
        <v>2</v>
      </c>
      <c r="M329" s="27">
        <f t="shared" si="9"/>
        <v>624</v>
      </c>
      <c r="N329" s="23"/>
      <c r="O329" s="24" t="s">
        <v>32</v>
      </c>
    </row>
    <row r="330" s="1" customFormat="1" customHeight="1" spans="1:15">
      <c r="A330" s="39">
        <v>325</v>
      </c>
      <c r="B330" s="115" t="s">
        <v>23</v>
      </c>
      <c r="C330" s="39" t="s">
        <v>11004</v>
      </c>
      <c r="D330" s="39" t="s">
        <v>10034</v>
      </c>
      <c r="E330" s="39" t="s">
        <v>11005</v>
      </c>
      <c r="F330" s="180" t="s">
        <v>11006</v>
      </c>
      <c r="G330" s="91" t="s">
        <v>11318</v>
      </c>
      <c r="H330" s="180" t="s">
        <v>194</v>
      </c>
      <c r="I330" s="180" t="s">
        <v>1683</v>
      </c>
      <c r="J330" s="180" t="s">
        <v>11270</v>
      </c>
      <c r="K330" s="39" t="s">
        <v>31</v>
      </c>
      <c r="L330" s="183">
        <v>2</v>
      </c>
      <c r="M330" s="27">
        <f t="shared" si="9"/>
        <v>624</v>
      </c>
      <c r="N330" s="23"/>
      <c r="O330" s="24" t="s">
        <v>32</v>
      </c>
    </row>
    <row r="331" s="1" customFormat="1" customHeight="1" spans="1:15">
      <c r="A331" s="39">
        <v>326</v>
      </c>
      <c r="B331" s="115" t="s">
        <v>23</v>
      </c>
      <c r="C331" s="39" t="s">
        <v>11004</v>
      </c>
      <c r="D331" s="39" t="s">
        <v>10034</v>
      </c>
      <c r="E331" s="39" t="s">
        <v>11005</v>
      </c>
      <c r="F331" s="180" t="s">
        <v>11006</v>
      </c>
      <c r="G331" s="91" t="s">
        <v>11319</v>
      </c>
      <c r="H331" s="180" t="s">
        <v>194</v>
      </c>
      <c r="I331" s="180" t="s">
        <v>2203</v>
      </c>
      <c r="J331" s="180" t="s">
        <v>11270</v>
      </c>
      <c r="K331" s="39" t="s">
        <v>31</v>
      </c>
      <c r="L331" s="183">
        <v>2</v>
      </c>
      <c r="M331" s="27">
        <f t="shared" ref="M331:M357" si="10">L331*312</f>
        <v>624</v>
      </c>
      <c r="N331" s="23"/>
      <c r="O331" s="24" t="s">
        <v>32</v>
      </c>
    </row>
    <row r="332" s="1" customFormat="1" customHeight="1" spans="1:15">
      <c r="A332" s="39">
        <v>327</v>
      </c>
      <c r="B332" s="115" t="s">
        <v>23</v>
      </c>
      <c r="C332" s="39" t="s">
        <v>11004</v>
      </c>
      <c r="D332" s="39" t="s">
        <v>10034</v>
      </c>
      <c r="E332" s="39" t="s">
        <v>11005</v>
      </c>
      <c r="F332" s="180" t="s">
        <v>11006</v>
      </c>
      <c r="G332" s="91" t="s">
        <v>11320</v>
      </c>
      <c r="H332" s="180" t="s">
        <v>194</v>
      </c>
      <c r="I332" s="180" t="s">
        <v>3169</v>
      </c>
      <c r="J332" s="180" t="s">
        <v>11270</v>
      </c>
      <c r="K332" s="39" t="s">
        <v>31</v>
      </c>
      <c r="L332" s="183">
        <v>2</v>
      </c>
      <c r="M332" s="27">
        <f t="shared" si="10"/>
        <v>624</v>
      </c>
      <c r="N332" s="23"/>
      <c r="O332" s="24" t="s">
        <v>32</v>
      </c>
    </row>
    <row r="333" s="1" customFormat="1" customHeight="1" spans="1:15">
      <c r="A333" s="39">
        <v>328</v>
      </c>
      <c r="B333" s="115" t="s">
        <v>23</v>
      </c>
      <c r="C333" s="39" t="s">
        <v>11004</v>
      </c>
      <c r="D333" s="39" t="s">
        <v>10034</v>
      </c>
      <c r="E333" s="39" t="s">
        <v>11005</v>
      </c>
      <c r="F333" s="180" t="s">
        <v>11006</v>
      </c>
      <c r="G333" s="91" t="s">
        <v>11321</v>
      </c>
      <c r="H333" s="180" t="s">
        <v>194</v>
      </c>
      <c r="I333" s="180" t="s">
        <v>3164</v>
      </c>
      <c r="J333" s="180" t="s">
        <v>11270</v>
      </c>
      <c r="K333" s="39" t="s">
        <v>31</v>
      </c>
      <c r="L333" s="183">
        <v>2</v>
      </c>
      <c r="M333" s="27">
        <f t="shared" si="10"/>
        <v>624</v>
      </c>
      <c r="N333" s="23"/>
      <c r="O333" s="24" t="s">
        <v>32</v>
      </c>
    </row>
    <row r="334" s="1" customFormat="1" customHeight="1" spans="1:15">
      <c r="A334" s="39">
        <v>329</v>
      </c>
      <c r="B334" s="115" t="s">
        <v>23</v>
      </c>
      <c r="C334" s="39" t="s">
        <v>11004</v>
      </c>
      <c r="D334" s="39" t="s">
        <v>10034</v>
      </c>
      <c r="E334" s="39" t="s">
        <v>11005</v>
      </c>
      <c r="F334" s="180" t="s">
        <v>11006</v>
      </c>
      <c r="G334" s="91" t="s">
        <v>11322</v>
      </c>
      <c r="H334" s="180" t="s">
        <v>194</v>
      </c>
      <c r="I334" s="180" t="s">
        <v>1683</v>
      </c>
      <c r="J334" s="180" t="s">
        <v>11270</v>
      </c>
      <c r="K334" s="39" t="s">
        <v>31</v>
      </c>
      <c r="L334" s="183">
        <v>2</v>
      </c>
      <c r="M334" s="27">
        <f t="shared" si="10"/>
        <v>624</v>
      </c>
      <c r="N334" s="23"/>
      <c r="O334" s="24" t="s">
        <v>32</v>
      </c>
    </row>
    <row r="335" s="1" customFormat="1" customHeight="1" spans="1:15">
      <c r="A335" s="39">
        <v>330</v>
      </c>
      <c r="B335" s="115" t="s">
        <v>23</v>
      </c>
      <c r="C335" s="39" t="s">
        <v>11004</v>
      </c>
      <c r="D335" s="39" t="s">
        <v>10034</v>
      </c>
      <c r="E335" s="39" t="s">
        <v>11005</v>
      </c>
      <c r="F335" s="180" t="s">
        <v>11006</v>
      </c>
      <c r="G335" s="91" t="s">
        <v>11323</v>
      </c>
      <c r="H335" s="180" t="s">
        <v>194</v>
      </c>
      <c r="I335" s="180" t="s">
        <v>1683</v>
      </c>
      <c r="J335" s="180" t="s">
        <v>11270</v>
      </c>
      <c r="K335" s="39" t="s">
        <v>31</v>
      </c>
      <c r="L335" s="183">
        <v>2</v>
      </c>
      <c r="M335" s="27">
        <f t="shared" si="10"/>
        <v>624</v>
      </c>
      <c r="N335" s="23"/>
      <c r="O335" s="24" t="s">
        <v>32</v>
      </c>
    </row>
    <row r="336" s="1" customFormat="1" customHeight="1" spans="1:15">
      <c r="A336" s="39">
        <v>331</v>
      </c>
      <c r="B336" s="115" t="s">
        <v>23</v>
      </c>
      <c r="C336" s="39" t="s">
        <v>11004</v>
      </c>
      <c r="D336" s="39" t="s">
        <v>10034</v>
      </c>
      <c r="E336" s="39" t="s">
        <v>11005</v>
      </c>
      <c r="F336" s="180" t="s">
        <v>11006</v>
      </c>
      <c r="G336" s="91" t="s">
        <v>11324</v>
      </c>
      <c r="H336" s="180" t="s">
        <v>194</v>
      </c>
      <c r="I336" s="180" t="s">
        <v>1683</v>
      </c>
      <c r="J336" s="180" t="s">
        <v>11270</v>
      </c>
      <c r="K336" s="39" t="s">
        <v>31</v>
      </c>
      <c r="L336" s="183">
        <v>2</v>
      </c>
      <c r="M336" s="27">
        <f t="shared" si="10"/>
        <v>624</v>
      </c>
      <c r="N336" s="23"/>
      <c r="O336" s="24" t="s">
        <v>32</v>
      </c>
    </row>
    <row r="337" s="1" customFormat="1" customHeight="1" spans="1:15">
      <c r="A337" s="39">
        <v>332</v>
      </c>
      <c r="B337" s="115" t="s">
        <v>23</v>
      </c>
      <c r="C337" s="39" t="s">
        <v>11004</v>
      </c>
      <c r="D337" s="39" t="s">
        <v>10034</v>
      </c>
      <c r="E337" s="39" t="s">
        <v>11005</v>
      </c>
      <c r="F337" s="180" t="s">
        <v>11006</v>
      </c>
      <c r="G337" s="91" t="s">
        <v>11079</v>
      </c>
      <c r="H337" s="180" t="s">
        <v>194</v>
      </c>
      <c r="I337" s="180" t="s">
        <v>2203</v>
      </c>
      <c r="J337" s="180" t="s">
        <v>11270</v>
      </c>
      <c r="K337" s="39" t="s">
        <v>31</v>
      </c>
      <c r="L337" s="183">
        <v>2</v>
      </c>
      <c r="M337" s="27">
        <f t="shared" si="10"/>
        <v>624</v>
      </c>
      <c r="N337" s="23"/>
      <c r="O337" s="24" t="s">
        <v>32</v>
      </c>
    </row>
    <row r="338" s="1" customFormat="1" customHeight="1" spans="1:15">
      <c r="A338" s="39">
        <v>333</v>
      </c>
      <c r="B338" s="115" t="s">
        <v>23</v>
      </c>
      <c r="C338" s="39" t="s">
        <v>11004</v>
      </c>
      <c r="D338" s="39" t="s">
        <v>10034</v>
      </c>
      <c r="E338" s="39" t="s">
        <v>11005</v>
      </c>
      <c r="F338" s="180" t="s">
        <v>11006</v>
      </c>
      <c r="G338" s="91" t="s">
        <v>11325</v>
      </c>
      <c r="H338" s="180" t="s">
        <v>194</v>
      </c>
      <c r="I338" s="180" t="s">
        <v>1683</v>
      </c>
      <c r="J338" s="180" t="s">
        <v>11270</v>
      </c>
      <c r="K338" s="39" t="s">
        <v>31</v>
      </c>
      <c r="L338" s="183">
        <v>2</v>
      </c>
      <c r="M338" s="27">
        <f t="shared" si="10"/>
        <v>624</v>
      </c>
      <c r="N338" s="23"/>
      <c r="O338" s="24" t="s">
        <v>32</v>
      </c>
    </row>
    <row r="339" s="1" customFormat="1" customHeight="1" spans="1:15">
      <c r="A339" s="39">
        <v>334</v>
      </c>
      <c r="B339" s="115" t="s">
        <v>23</v>
      </c>
      <c r="C339" s="39" t="s">
        <v>11004</v>
      </c>
      <c r="D339" s="39" t="s">
        <v>10034</v>
      </c>
      <c r="E339" s="39" t="s">
        <v>11005</v>
      </c>
      <c r="F339" s="180" t="s">
        <v>11006</v>
      </c>
      <c r="G339" s="91" t="s">
        <v>11326</v>
      </c>
      <c r="H339" s="180" t="s">
        <v>194</v>
      </c>
      <c r="I339" s="180" t="s">
        <v>2203</v>
      </c>
      <c r="J339" s="180" t="s">
        <v>11270</v>
      </c>
      <c r="K339" s="39" t="s">
        <v>31</v>
      </c>
      <c r="L339" s="183">
        <v>4</v>
      </c>
      <c r="M339" s="27">
        <f t="shared" si="10"/>
        <v>1248</v>
      </c>
      <c r="N339" s="23"/>
      <c r="O339" s="24" t="s">
        <v>32</v>
      </c>
    </row>
    <row r="340" s="1" customFormat="1" customHeight="1" spans="1:15">
      <c r="A340" s="39">
        <v>335</v>
      </c>
      <c r="B340" s="115" t="s">
        <v>23</v>
      </c>
      <c r="C340" s="39" t="s">
        <v>11004</v>
      </c>
      <c r="D340" s="39" t="s">
        <v>10034</v>
      </c>
      <c r="E340" s="39" t="s">
        <v>11005</v>
      </c>
      <c r="F340" s="180" t="s">
        <v>11006</v>
      </c>
      <c r="G340" s="91" t="s">
        <v>11327</v>
      </c>
      <c r="H340" s="180" t="s">
        <v>194</v>
      </c>
      <c r="I340" s="180" t="s">
        <v>3158</v>
      </c>
      <c r="J340" s="180" t="s">
        <v>11270</v>
      </c>
      <c r="K340" s="39" t="s">
        <v>31</v>
      </c>
      <c r="L340" s="183">
        <v>2</v>
      </c>
      <c r="M340" s="27">
        <f t="shared" si="10"/>
        <v>624</v>
      </c>
      <c r="N340" s="23"/>
      <c r="O340" s="24" t="s">
        <v>32</v>
      </c>
    </row>
    <row r="341" s="1" customFormat="1" customHeight="1" spans="1:15">
      <c r="A341" s="39">
        <v>336</v>
      </c>
      <c r="B341" s="115" t="s">
        <v>23</v>
      </c>
      <c r="C341" s="39" t="s">
        <v>11004</v>
      </c>
      <c r="D341" s="39" t="s">
        <v>10034</v>
      </c>
      <c r="E341" s="39" t="s">
        <v>11005</v>
      </c>
      <c r="F341" s="180" t="s">
        <v>11006</v>
      </c>
      <c r="G341" s="91" t="s">
        <v>11328</v>
      </c>
      <c r="H341" s="180" t="s">
        <v>194</v>
      </c>
      <c r="I341" s="180" t="s">
        <v>1683</v>
      </c>
      <c r="J341" s="180" t="s">
        <v>11270</v>
      </c>
      <c r="K341" s="39" t="s">
        <v>31</v>
      </c>
      <c r="L341" s="183">
        <v>2</v>
      </c>
      <c r="M341" s="27">
        <f t="shared" si="10"/>
        <v>624</v>
      </c>
      <c r="N341" s="23"/>
      <c r="O341" s="24" t="s">
        <v>32</v>
      </c>
    </row>
    <row r="342" s="1" customFormat="1" customHeight="1" spans="1:15">
      <c r="A342" s="39">
        <v>337</v>
      </c>
      <c r="B342" s="115" t="s">
        <v>23</v>
      </c>
      <c r="C342" s="39" t="s">
        <v>11004</v>
      </c>
      <c r="D342" s="39" t="s">
        <v>10034</v>
      </c>
      <c r="E342" s="39" t="s">
        <v>11005</v>
      </c>
      <c r="F342" s="180" t="s">
        <v>11006</v>
      </c>
      <c r="G342" s="91" t="s">
        <v>11329</v>
      </c>
      <c r="H342" s="180" t="s">
        <v>194</v>
      </c>
      <c r="I342" s="180" t="s">
        <v>3252</v>
      </c>
      <c r="J342" s="180" t="s">
        <v>11270</v>
      </c>
      <c r="K342" s="39" t="s">
        <v>31</v>
      </c>
      <c r="L342" s="183">
        <v>2</v>
      </c>
      <c r="M342" s="27">
        <f t="shared" si="10"/>
        <v>624</v>
      </c>
      <c r="N342" s="23"/>
      <c r="O342" s="24" t="s">
        <v>32</v>
      </c>
    </row>
    <row r="343" s="1" customFormat="1" customHeight="1" spans="1:15">
      <c r="A343" s="39">
        <v>338</v>
      </c>
      <c r="B343" s="115" t="s">
        <v>23</v>
      </c>
      <c r="C343" s="39" t="s">
        <v>11004</v>
      </c>
      <c r="D343" s="39" t="s">
        <v>10034</v>
      </c>
      <c r="E343" s="39" t="s">
        <v>11005</v>
      </c>
      <c r="F343" s="180" t="s">
        <v>11006</v>
      </c>
      <c r="G343" s="91" t="s">
        <v>11330</v>
      </c>
      <c r="H343" s="180" t="s">
        <v>194</v>
      </c>
      <c r="I343" s="180" t="s">
        <v>3169</v>
      </c>
      <c r="J343" s="180" t="s">
        <v>11270</v>
      </c>
      <c r="K343" s="39" t="s">
        <v>31</v>
      </c>
      <c r="L343" s="183">
        <v>2</v>
      </c>
      <c r="M343" s="27">
        <f t="shared" si="10"/>
        <v>624</v>
      </c>
      <c r="N343" s="23"/>
      <c r="O343" s="24" t="s">
        <v>32</v>
      </c>
    </row>
    <row r="344" s="1" customFormat="1" customHeight="1" spans="1:15">
      <c r="A344" s="39">
        <v>339</v>
      </c>
      <c r="B344" s="115" t="s">
        <v>23</v>
      </c>
      <c r="C344" s="39" t="s">
        <v>11004</v>
      </c>
      <c r="D344" s="39" t="s">
        <v>10034</v>
      </c>
      <c r="E344" s="39" t="s">
        <v>11005</v>
      </c>
      <c r="F344" s="180" t="s">
        <v>11006</v>
      </c>
      <c r="G344" s="91" t="s">
        <v>11331</v>
      </c>
      <c r="H344" s="180" t="s">
        <v>194</v>
      </c>
      <c r="I344" s="180" t="s">
        <v>1683</v>
      </c>
      <c r="J344" s="180" t="s">
        <v>11332</v>
      </c>
      <c r="K344" s="39" t="s">
        <v>31</v>
      </c>
      <c r="L344" s="183">
        <v>2</v>
      </c>
      <c r="M344" s="27">
        <f t="shared" si="10"/>
        <v>624</v>
      </c>
      <c r="N344" s="23"/>
      <c r="O344" s="24" t="s">
        <v>32</v>
      </c>
    </row>
    <row r="345" s="1" customFormat="1" customHeight="1" spans="1:15">
      <c r="A345" s="39">
        <v>340</v>
      </c>
      <c r="B345" s="115" t="s">
        <v>23</v>
      </c>
      <c r="C345" s="39" t="s">
        <v>11004</v>
      </c>
      <c r="D345" s="39" t="s">
        <v>10034</v>
      </c>
      <c r="E345" s="39" t="s">
        <v>11005</v>
      </c>
      <c r="F345" s="180" t="s">
        <v>11006</v>
      </c>
      <c r="G345" s="91" t="s">
        <v>11333</v>
      </c>
      <c r="H345" s="180" t="s">
        <v>194</v>
      </c>
      <c r="I345" s="180" t="s">
        <v>2605</v>
      </c>
      <c r="J345" s="180" t="s">
        <v>11332</v>
      </c>
      <c r="K345" s="39" t="s">
        <v>31</v>
      </c>
      <c r="L345" s="183">
        <v>2</v>
      </c>
      <c r="M345" s="27">
        <f t="shared" si="10"/>
        <v>624</v>
      </c>
      <c r="N345" s="23"/>
      <c r="O345" s="24" t="s">
        <v>32</v>
      </c>
    </row>
    <row r="346" s="1" customFormat="1" customHeight="1" spans="1:15">
      <c r="A346" s="39">
        <v>341</v>
      </c>
      <c r="B346" s="115" t="s">
        <v>23</v>
      </c>
      <c r="C346" s="39" t="s">
        <v>11004</v>
      </c>
      <c r="D346" s="39" t="s">
        <v>10034</v>
      </c>
      <c r="E346" s="39" t="s">
        <v>11005</v>
      </c>
      <c r="F346" s="180" t="s">
        <v>11006</v>
      </c>
      <c r="G346" s="91" t="s">
        <v>11334</v>
      </c>
      <c r="H346" s="180" t="s">
        <v>194</v>
      </c>
      <c r="I346" s="180" t="s">
        <v>1683</v>
      </c>
      <c r="J346" s="180" t="s">
        <v>11332</v>
      </c>
      <c r="K346" s="39" t="s">
        <v>31</v>
      </c>
      <c r="L346" s="183">
        <v>1</v>
      </c>
      <c r="M346" s="27">
        <f t="shared" si="10"/>
        <v>312</v>
      </c>
      <c r="N346" s="23"/>
      <c r="O346" s="24" t="s">
        <v>32</v>
      </c>
    </row>
    <row r="347" s="1" customFormat="1" customHeight="1" spans="1:15">
      <c r="A347" s="39">
        <v>342</v>
      </c>
      <c r="B347" s="115" t="s">
        <v>23</v>
      </c>
      <c r="C347" s="39" t="s">
        <v>11004</v>
      </c>
      <c r="D347" s="39" t="s">
        <v>10034</v>
      </c>
      <c r="E347" s="39" t="s">
        <v>11005</v>
      </c>
      <c r="F347" s="180" t="s">
        <v>11006</v>
      </c>
      <c r="G347" s="91" t="s">
        <v>11335</v>
      </c>
      <c r="H347" s="180" t="s">
        <v>194</v>
      </c>
      <c r="I347" s="180" t="s">
        <v>2605</v>
      </c>
      <c r="J347" s="180" t="s">
        <v>11332</v>
      </c>
      <c r="K347" s="39" t="s">
        <v>31</v>
      </c>
      <c r="L347" s="183">
        <v>1</v>
      </c>
      <c r="M347" s="27">
        <f t="shared" si="10"/>
        <v>312</v>
      </c>
      <c r="N347" s="23"/>
      <c r="O347" s="24" t="s">
        <v>32</v>
      </c>
    </row>
    <row r="348" s="1" customFormat="1" customHeight="1" spans="1:15">
      <c r="A348" s="39">
        <v>343</v>
      </c>
      <c r="B348" s="115" t="s">
        <v>23</v>
      </c>
      <c r="C348" s="39" t="s">
        <v>11004</v>
      </c>
      <c r="D348" s="39" t="s">
        <v>10034</v>
      </c>
      <c r="E348" s="39" t="s">
        <v>11005</v>
      </c>
      <c r="F348" s="180" t="s">
        <v>11006</v>
      </c>
      <c r="G348" s="91" t="s">
        <v>11336</v>
      </c>
      <c r="H348" s="180" t="s">
        <v>194</v>
      </c>
      <c r="I348" s="180" t="s">
        <v>1683</v>
      </c>
      <c r="J348" s="180" t="s">
        <v>11332</v>
      </c>
      <c r="K348" s="39" t="s">
        <v>31</v>
      </c>
      <c r="L348" s="183">
        <v>2</v>
      </c>
      <c r="M348" s="27">
        <f t="shared" si="10"/>
        <v>624</v>
      </c>
      <c r="N348" s="23"/>
      <c r="O348" s="24" t="s">
        <v>32</v>
      </c>
    </row>
    <row r="349" s="1" customFormat="1" customHeight="1" spans="1:15">
      <c r="A349" s="39">
        <v>344</v>
      </c>
      <c r="B349" s="115" t="s">
        <v>23</v>
      </c>
      <c r="C349" s="39" t="s">
        <v>11004</v>
      </c>
      <c r="D349" s="39" t="s">
        <v>10034</v>
      </c>
      <c r="E349" s="39" t="s">
        <v>11005</v>
      </c>
      <c r="F349" s="180" t="s">
        <v>11006</v>
      </c>
      <c r="G349" s="91" t="s">
        <v>11337</v>
      </c>
      <c r="H349" s="180" t="s">
        <v>194</v>
      </c>
      <c r="I349" s="180" t="s">
        <v>3169</v>
      </c>
      <c r="J349" s="180" t="s">
        <v>11332</v>
      </c>
      <c r="K349" s="39" t="s">
        <v>31</v>
      </c>
      <c r="L349" s="183">
        <v>2</v>
      </c>
      <c r="M349" s="27">
        <f t="shared" si="10"/>
        <v>624</v>
      </c>
      <c r="N349" s="23"/>
      <c r="O349" s="24" t="s">
        <v>32</v>
      </c>
    </row>
    <row r="350" s="1" customFormat="1" customHeight="1" spans="1:15">
      <c r="A350" s="39">
        <v>345</v>
      </c>
      <c r="B350" s="115" t="s">
        <v>23</v>
      </c>
      <c r="C350" s="39" t="s">
        <v>11004</v>
      </c>
      <c r="D350" s="39" t="s">
        <v>10034</v>
      </c>
      <c r="E350" s="39" t="s">
        <v>11005</v>
      </c>
      <c r="F350" s="180" t="s">
        <v>11006</v>
      </c>
      <c r="G350" s="91" t="s">
        <v>11338</v>
      </c>
      <c r="H350" s="180" t="s">
        <v>1583</v>
      </c>
      <c r="I350" s="180" t="s">
        <v>1683</v>
      </c>
      <c r="J350" s="180" t="s">
        <v>11332</v>
      </c>
      <c r="K350" s="39" t="s">
        <v>31</v>
      </c>
      <c r="L350" s="183">
        <v>2</v>
      </c>
      <c r="M350" s="27">
        <f t="shared" si="10"/>
        <v>624</v>
      </c>
      <c r="N350" s="23"/>
      <c r="O350" s="24" t="s">
        <v>32</v>
      </c>
    </row>
    <row r="351" s="1" customFormat="1" customHeight="1" spans="1:15">
      <c r="A351" s="39">
        <v>346</v>
      </c>
      <c r="B351" s="115" t="s">
        <v>23</v>
      </c>
      <c r="C351" s="39" t="s">
        <v>11004</v>
      </c>
      <c r="D351" s="39" t="s">
        <v>10034</v>
      </c>
      <c r="E351" s="39" t="s">
        <v>11005</v>
      </c>
      <c r="F351" s="180" t="s">
        <v>11006</v>
      </c>
      <c r="G351" s="91" t="s">
        <v>11339</v>
      </c>
      <c r="H351" s="180" t="s">
        <v>194</v>
      </c>
      <c r="I351" s="180" t="s">
        <v>2605</v>
      </c>
      <c r="J351" s="180" t="s">
        <v>11332</v>
      </c>
      <c r="K351" s="39" t="s">
        <v>31</v>
      </c>
      <c r="L351" s="183">
        <v>2</v>
      </c>
      <c r="M351" s="27">
        <f t="shared" si="10"/>
        <v>624</v>
      </c>
      <c r="N351" s="23"/>
      <c r="O351" s="24" t="s">
        <v>32</v>
      </c>
    </row>
    <row r="352" s="1" customFormat="1" customHeight="1" spans="1:15">
      <c r="A352" s="39">
        <v>347</v>
      </c>
      <c r="B352" s="115" t="s">
        <v>23</v>
      </c>
      <c r="C352" s="39" t="s">
        <v>11004</v>
      </c>
      <c r="D352" s="39" t="s">
        <v>10034</v>
      </c>
      <c r="E352" s="39" t="s">
        <v>11005</v>
      </c>
      <c r="F352" s="180" t="s">
        <v>11006</v>
      </c>
      <c r="G352" s="91" t="s">
        <v>11340</v>
      </c>
      <c r="H352" s="180" t="s">
        <v>194</v>
      </c>
      <c r="I352" s="180" t="s">
        <v>1683</v>
      </c>
      <c r="J352" s="180" t="s">
        <v>11332</v>
      </c>
      <c r="K352" s="39" t="s">
        <v>31</v>
      </c>
      <c r="L352" s="183">
        <v>2</v>
      </c>
      <c r="M352" s="27">
        <f t="shared" si="10"/>
        <v>624</v>
      </c>
      <c r="N352" s="23"/>
      <c r="O352" s="24" t="s">
        <v>32</v>
      </c>
    </row>
    <row r="353" s="1" customFormat="1" customHeight="1" spans="1:15">
      <c r="A353" s="39">
        <v>348</v>
      </c>
      <c r="B353" s="115" t="s">
        <v>23</v>
      </c>
      <c r="C353" s="39" t="s">
        <v>11004</v>
      </c>
      <c r="D353" s="39" t="s">
        <v>10034</v>
      </c>
      <c r="E353" s="39" t="s">
        <v>11005</v>
      </c>
      <c r="F353" s="180" t="s">
        <v>11006</v>
      </c>
      <c r="G353" s="91" t="s">
        <v>3905</v>
      </c>
      <c r="H353" s="180" t="s">
        <v>194</v>
      </c>
      <c r="I353" s="180" t="s">
        <v>1683</v>
      </c>
      <c r="J353" s="180" t="s">
        <v>11332</v>
      </c>
      <c r="K353" s="39" t="s">
        <v>31</v>
      </c>
      <c r="L353" s="183">
        <v>2</v>
      </c>
      <c r="M353" s="27">
        <f t="shared" si="10"/>
        <v>624</v>
      </c>
      <c r="N353" s="23"/>
      <c r="O353" s="24" t="s">
        <v>32</v>
      </c>
    </row>
    <row r="354" s="1" customFormat="1" customHeight="1" spans="1:15">
      <c r="A354" s="39">
        <v>349</v>
      </c>
      <c r="B354" s="115" t="s">
        <v>23</v>
      </c>
      <c r="C354" s="39" t="s">
        <v>11004</v>
      </c>
      <c r="D354" s="39" t="s">
        <v>10034</v>
      </c>
      <c r="E354" s="39" t="s">
        <v>11005</v>
      </c>
      <c r="F354" s="180" t="s">
        <v>11006</v>
      </c>
      <c r="G354" s="91" t="s">
        <v>1906</v>
      </c>
      <c r="H354" s="180" t="s">
        <v>194</v>
      </c>
      <c r="I354" s="180" t="s">
        <v>2605</v>
      </c>
      <c r="J354" s="180" t="s">
        <v>11332</v>
      </c>
      <c r="K354" s="39" t="s">
        <v>31</v>
      </c>
      <c r="L354" s="183">
        <v>2</v>
      </c>
      <c r="M354" s="27">
        <f t="shared" si="10"/>
        <v>624</v>
      </c>
      <c r="N354" s="23"/>
      <c r="O354" s="24" t="s">
        <v>32</v>
      </c>
    </row>
    <row r="355" s="1" customFormat="1" customHeight="1" spans="1:15">
      <c r="A355" s="39">
        <v>350</v>
      </c>
      <c r="B355" s="115" t="s">
        <v>23</v>
      </c>
      <c r="C355" s="39" t="s">
        <v>11004</v>
      </c>
      <c r="D355" s="39" t="s">
        <v>10034</v>
      </c>
      <c r="E355" s="39" t="s">
        <v>11005</v>
      </c>
      <c r="F355" s="180" t="s">
        <v>11006</v>
      </c>
      <c r="G355" s="91" t="s">
        <v>11341</v>
      </c>
      <c r="H355" s="180" t="s">
        <v>194</v>
      </c>
      <c r="I355" s="180" t="s">
        <v>1683</v>
      </c>
      <c r="J355" s="180" t="s">
        <v>11332</v>
      </c>
      <c r="K355" s="39" t="s">
        <v>31</v>
      </c>
      <c r="L355" s="183">
        <v>2</v>
      </c>
      <c r="M355" s="27">
        <f t="shared" si="10"/>
        <v>624</v>
      </c>
      <c r="N355" s="23"/>
      <c r="O355" s="24" t="s">
        <v>32</v>
      </c>
    </row>
    <row r="356" s="1" customFormat="1" customHeight="1" spans="1:15">
      <c r="A356" s="39">
        <v>351</v>
      </c>
      <c r="B356" s="115" t="s">
        <v>23</v>
      </c>
      <c r="C356" s="39" t="s">
        <v>11004</v>
      </c>
      <c r="D356" s="39" t="s">
        <v>10034</v>
      </c>
      <c r="E356" s="39" t="s">
        <v>11005</v>
      </c>
      <c r="F356" s="180" t="s">
        <v>11006</v>
      </c>
      <c r="G356" s="91" t="s">
        <v>11342</v>
      </c>
      <c r="H356" s="180" t="s">
        <v>51</v>
      </c>
      <c r="I356" s="180" t="s">
        <v>2203</v>
      </c>
      <c r="J356" s="180" t="s">
        <v>11332</v>
      </c>
      <c r="K356" s="39" t="s">
        <v>31</v>
      </c>
      <c r="L356" s="183">
        <v>2</v>
      </c>
      <c r="M356" s="27">
        <f t="shared" si="10"/>
        <v>624</v>
      </c>
      <c r="N356" s="23"/>
      <c r="O356" s="24" t="s">
        <v>32</v>
      </c>
    </row>
    <row r="357" s="1" customFormat="1" customHeight="1" spans="1:15">
      <c r="A357" s="39">
        <v>352</v>
      </c>
      <c r="B357" s="115" t="s">
        <v>23</v>
      </c>
      <c r="C357" s="39" t="s">
        <v>11004</v>
      </c>
      <c r="D357" s="39" t="s">
        <v>10034</v>
      </c>
      <c r="E357" s="39" t="s">
        <v>11005</v>
      </c>
      <c r="F357" s="180" t="s">
        <v>11006</v>
      </c>
      <c r="G357" s="91" t="s">
        <v>8803</v>
      </c>
      <c r="H357" s="180" t="s">
        <v>194</v>
      </c>
      <c r="I357" s="180" t="s">
        <v>1683</v>
      </c>
      <c r="J357" s="180" t="s">
        <v>11332</v>
      </c>
      <c r="K357" s="39" t="s">
        <v>31</v>
      </c>
      <c r="L357" s="183">
        <v>2</v>
      </c>
      <c r="M357" s="27">
        <f t="shared" si="10"/>
        <v>624</v>
      </c>
      <c r="N357" s="23"/>
      <c r="O357" s="24" t="s">
        <v>32</v>
      </c>
    </row>
    <row r="358" s="1" customFormat="1" customHeight="1" spans="1:15">
      <c r="A358" s="39">
        <v>353</v>
      </c>
      <c r="B358" s="115" t="s">
        <v>23</v>
      </c>
      <c r="C358" s="39" t="s">
        <v>11004</v>
      </c>
      <c r="D358" s="39" t="s">
        <v>10034</v>
      </c>
      <c r="E358" s="39" t="s">
        <v>11005</v>
      </c>
      <c r="F358" s="180" t="s">
        <v>11006</v>
      </c>
      <c r="G358" s="91" t="s">
        <v>11343</v>
      </c>
      <c r="H358" s="180" t="s">
        <v>194</v>
      </c>
      <c r="I358" s="180" t="s">
        <v>2203</v>
      </c>
      <c r="J358" s="180" t="s">
        <v>11332</v>
      </c>
      <c r="K358" s="39" t="s">
        <v>31</v>
      </c>
      <c r="L358" s="183">
        <v>2</v>
      </c>
      <c r="M358" s="27">
        <f>L358*468</f>
        <v>936</v>
      </c>
      <c r="N358" s="23"/>
      <c r="O358" s="24" t="s">
        <v>32</v>
      </c>
    </row>
    <row r="359" s="1" customFormat="1" customHeight="1" spans="1:15">
      <c r="A359" s="39">
        <v>354</v>
      </c>
      <c r="B359" s="115" t="s">
        <v>23</v>
      </c>
      <c r="C359" s="39" t="s">
        <v>11004</v>
      </c>
      <c r="D359" s="39" t="s">
        <v>10034</v>
      </c>
      <c r="E359" s="39" t="s">
        <v>11005</v>
      </c>
      <c r="F359" s="180" t="s">
        <v>11006</v>
      </c>
      <c r="G359" s="91" t="s">
        <v>8848</v>
      </c>
      <c r="H359" s="180" t="s">
        <v>194</v>
      </c>
      <c r="I359" s="180" t="s">
        <v>2203</v>
      </c>
      <c r="J359" s="180" t="s">
        <v>11332</v>
      </c>
      <c r="K359" s="39" t="s">
        <v>31</v>
      </c>
      <c r="L359" s="183">
        <v>2</v>
      </c>
      <c r="M359" s="27">
        <f>L359*468</f>
        <v>936</v>
      </c>
      <c r="N359" s="23"/>
      <c r="O359" s="24" t="s">
        <v>32</v>
      </c>
    </row>
    <row r="360" s="1" customFormat="1" customHeight="1" spans="1:15">
      <c r="A360" s="39">
        <v>355</v>
      </c>
      <c r="B360" s="115" t="s">
        <v>23</v>
      </c>
      <c r="C360" s="39" t="s">
        <v>11004</v>
      </c>
      <c r="D360" s="39" t="s">
        <v>10034</v>
      </c>
      <c r="E360" s="39" t="s">
        <v>11005</v>
      </c>
      <c r="F360" s="180" t="s">
        <v>11006</v>
      </c>
      <c r="G360" s="91" t="s">
        <v>11344</v>
      </c>
      <c r="H360" s="180" t="s">
        <v>194</v>
      </c>
      <c r="I360" s="180" t="s">
        <v>3169</v>
      </c>
      <c r="J360" s="180" t="s">
        <v>11332</v>
      </c>
      <c r="K360" s="39" t="s">
        <v>31</v>
      </c>
      <c r="L360" s="183">
        <v>2</v>
      </c>
      <c r="M360" s="27">
        <f>L360*468</f>
        <v>936</v>
      </c>
      <c r="N360" s="23"/>
      <c r="O360" s="24" t="s">
        <v>32</v>
      </c>
    </row>
    <row r="361" s="1" customFormat="1" customHeight="1" spans="1:15">
      <c r="A361" s="39">
        <v>356</v>
      </c>
      <c r="B361" s="115" t="s">
        <v>23</v>
      </c>
      <c r="C361" s="39" t="s">
        <v>11004</v>
      </c>
      <c r="D361" s="39" t="s">
        <v>10034</v>
      </c>
      <c r="E361" s="39" t="s">
        <v>11005</v>
      </c>
      <c r="F361" s="180" t="s">
        <v>11006</v>
      </c>
      <c r="G361" s="91" t="s">
        <v>11345</v>
      </c>
      <c r="H361" s="180" t="s">
        <v>194</v>
      </c>
      <c r="I361" s="180" t="s">
        <v>3164</v>
      </c>
      <c r="J361" s="180" t="s">
        <v>11332</v>
      </c>
      <c r="K361" s="39" t="s">
        <v>31</v>
      </c>
      <c r="L361" s="183">
        <v>2</v>
      </c>
      <c r="M361" s="27">
        <f>L361*468</f>
        <v>936</v>
      </c>
      <c r="N361" s="23"/>
      <c r="O361" s="24" t="s">
        <v>32</v>
      </c>
    </row>
    <row r="362" s="1" customFormat="1" customHeight="1" spans="1:15">
      <c r="A362" s="39">
        <v>357</v>
      </c>
      <c r="B362" s="115" t="s">
        <v>23</v>
      </c>
      <c r="C362" s="39" t="s">
        <v>11004</v>
      </c>
      <c r="D362" s="39" t="s">
        <v>10034</v>
      </c>
      <c r="E362" s="39" t="s">
        <v>11005</v>
      </c>
      <c r="F362" s="180" t="s">
        <v>11006</v>
      </c>
      <c r="G362" s="91" t="s">
        <v>11346</v>
      </c>
      <c r="H362" s="180" t="s">
        <v>194</v>
      </c>
      <c r="I362" s="119">
        <v>5</v>
      </c>
      <c r="J362" s="180" t="s">
        <v>11332</v>
      </c>
      <c r="K362" s="39" t="s">
        <v>31</v>
      </c>
      <c r="L362" s="183">
        <v>2</v>
      </c>
      <c r="M362" s="27">
        <f>L362*468</f>
        <v>936</v>
      </c>
      <c r="N362" s="23"/>
      <c r="O362" s="24" t="s">
        <v>32</v>
      </c>
    </row>
    <row r="363" s="1" customFormat="1" customHeight="1" spans="1:15">
      <c r="A363" s="39">
        <v>358</v>
      </c>
      <c r="B363" s="115" t="s">
        <v>23</v>
      </c>
      <c r="C363" s="39" t="s">
        <v>11004</v>
      </c>
      <c r="D363" s="39" t="s">
        <v>10034</v>
      </c>
      <c r="E363" s="39" t="s">
        <v>11005</v>
      </c>
      <c r="F363" s="180" t="s">
        <v>11006</v>
      </c>
      <c r="G363" s="91" t="s">
        <v>9140</v>
      </c>
      <c r="H363" s="180" t="s">
        <v>194</v>
      </c>
      <c r="I363" s="180" t="s">
        <v>2203</v>
      </c>
      <c r="J363" s="180" t="s">
        <v>11332</v>
      </c>
      <c r="K363" s="39" t="s">
        <v>31</v>
      </c>
      <c r="L363" s="183">
        <v>2</v>
      </c>
      <c r="M363" s="27">
        <f t="shared" ref="M363:M382" si="11">L363*312</f>
        <v>624</v>
      </c>
      <c r="N363" s="23"/>
      <c r="O363" s="24" t="s">
        <v>32</v>
      </c>
    </row>
    <row r="364" s="1" customFormat="1" customHeight="1" spans="1:15">
      <c r="A364" s="39">
        <v>359</v>
      </c>
      <c r="B364" s="115" t="s">
        <v>23</v>
      </c>
      <c r="C364" s="39" t="s">
        <v>11004</v>
      </c>
      <c r="D364" s="39" t="s">
        <v>10034</v>
      </c>
      <c r="E364" s="39" t="s">
        <v>11005</v>
      </c>
      <c r="F364" s="180" t="s">
        <v>11006</v>
      </c>
      <c r="G364" s="91" t="s">
        <v>11347</v>
      </c>
      <c r="H364" s="180" t="s">
        <v>1583</v>
      </c>
      <c r="I364" s="180" t="s">
        <v>2203</v>
      </c>
      <c r="J364" s="180" t="s">
        <v>11332</v>
      </c>
      <c r="K364" s="39" t="s">
        <v>31</v>
      </c>
      <c r="L364" s="183">
        <v>2</v>
      </c>
      <c r="M364" s="27">
        <f t="shared" si="11"/>
        <v>624</v>
      </c>
      <c r="N364" s="23"/>
      <c r="O364" s="24" t="s">
        <v>32</v>
      </c>
    </row>
    <row r="365" s="1" customFormat="1" customHeight="1" spans="1:15">
      <c r="A365" s="39">
        <v>360</v>
      </c>
      <c r="B365" s="115" t="s">
        <v>23</v>
      </c>
      <c r="C365" s="39" t="s">
        <v>11004</v>
      </c>
      <c r="D365" s="39" t="s">
        <v>10034</v>
      </c>
      <c r="E365" s="39" t="s">
        <v>11005</v>
      </c>
      <c r="F365" s="180" t="s">
        <v>11006</v>
      </c>
      <c r="G365" s="91" t="s">
        <v>11348</v>
      </c>
      <c r="H365" s="180" t="s">
        <v>51</v>
      </c>
      <c r="I365" s="180" t="s">
        <v>2605</v>
      </c>
      <c r="J365" s="180" t="s">
        <v>11332</v>
      </c>
      <c r="K365" s="39" t="s">
        <v>31</v>
      </c>
      <c r="L365" s="183">
        <v>2</v>
      </c>
      <c r="M365" s="27">
        <f t="shared" si="11"/>
        <v>624</v>
      </c>
      <c r="N365" s="23"/>
      <c r="O365" s="24" t="s">
        <v>32</v>
      </c>
    </row>
    <row r="366" s="1" customFormat="1" customHeight="1" spans="1:15">
      <c r="A366" s="39">
        <v>361</v>
      </c>
      <c r="B366" s="115" t="s">
        <v>23</v>
      </c>
      <c r="C366" s="39" t="s">
        <v>11004</v>
      </c>
      <c r="D366" s="39" t="s">
        <v>10034</v>
      </c>
      <c r="E366" s="39" t="s">
        <v>11005</v>
      </c>
      <c r="F366" s="180" t="s">
        <v>11006</v>
      </c>
      <c r="G366" s="91" t="s">
        <v>11349</v>
      </c>
      <c r="H366" s="180" t="s">
        <v>194</v>
      </c>
      <c r="I366" s="180" t="s">
        <v>1683</v>
      </c>
      <c r="J366" s="180" t="s">
        <v>11332</v>
      </c>
      <c r="K366" s="39" t="s">
        <v>31</v>
      </c>
      <c r="L366" s="183">
        <v>2</v>
      </c>
      <c r="M366" s="27">
        <f t="shared" si="11"/>
        <v>624</v>
      </c>
      <c r="N366" s="23"/>
      <c r="O366" s="24" t="s">
        <v>32</v>
      </c>
    </row>
    <row r="367" s="1" customFormat="1" customHeight="1" spans="1:15">
      <c r="A367" s="39">
        <v>362</v>
      </c>
      <c r="B367" s="115" t="s">
        <v>23</v>
      </c>
      <c r="C367" s="39" t="s">
        <v>11004</v>
      </c>
      <c r="D367" s="39" t="s">
        <v>10034</v>
      </c>
      <c r="E367" s="39" t="s">
        <v>11005</v>
      </c>
      <c r="F367" s="180" t="s">
        <v>11006</v>
      </c>
      <c r="G367" s="91" t="s">
        <v>596</v>
      </c>
      <c r="H367" s="180" t="s">
        <v>194</v>
      </c>
      <c r="I367" s="180" t="s">
        <v>1683</v>
      </c>
      <c r="J367" s="180" t="s">
        <v>11332</v>
      </c>
      <c r="K367" s="39" t="s">
        <v>31</v>
      </c>
      <c r="L367" s="183">
        <v>2</v>
      </c>
      <c r="M367" s="27">
        <f t="shared" si="11"/>
        <v>624</v>
      </c>
      <c r="N367" s="23"/>
      <c r="O367" s="24" t="s">
        <v>32</v>
      </c>
    </row>
    <row r="368" s="1" customFormat="1" customHeight="1" spans="1:15">
      <c r="A368" s="39">
        <v>363</v>
      </c>
      <c r="B368" s="115" t="s">
        <v>23</v>
      </c>
      <c r="C368" s="39" t="s">
        <v>11004</v>
      </c>
      <c r="D368" s="39" t="s">
        <v>10034</v>
      </c>
      <c r="E368" s="39" t="s">
        <v>11005</v>
      </c>
      <c r="F368" s="180" t="s">
        <v>11006</v>
      </c>
      <c r="G368" s="91" t="s">
        <v>11350</v>
      </c>
      <c r="H368" s="180" t="s">
        <v>194</v>
      </c>
      <c r="I368" s="180" t="s">
        <v>2605</v>
      </c>
      <c r="J368" s="180" t="s">
        <v>11332</v>
      </c>
      <c r="K368" s="39" t="s">
        <v>31</v>
      </c>
      <c r="L368" s="183">
        <v>2</v>
      </c>
      <c r="M368" s="27">
        <f t="shared" si="11"/>
        <v>624</v>
      </c>
      <c r="N368" s="23"/>
      <c r="O368" s="24" t="s">
        <v>32</v>
      </c>
    </row>
    <row r="369" s="1" customFormat="1" customHeight="1" spans="1:15">
      <c r="A369" s="39">
        <v>364</v>
      </c>
      <c r="B369" s="115" t="s">
        <v>23</v>
      </c>
      <c r="C369" s="39" t="s">
        <v>11004</v>
      </c>
      <c r="D369" s="39" t="s">
        <v>10034</v>
      </c>
      <c r="E369" s="39" t="s">
        <v>11005</v>
      </c>
      <c r="F369" s="180" t="s">
        <v>11006</v>
      </c>
      <c r="G369" s="91" t="s">
        <v>11351</v>
      </c>
      <c r="H369" s="180" t="s">
        <v>194</v>
      </c>
      <c r="I369" s="180" t="s">
        <v>2203</v>
      </c>
      <c r="J369" s="180" t="s">
        <v>11332</v>
      </c>
      <c r="K369" s="39" t="s">
        <v>31</v>
      </c>
      <c r="L369" s="183">
        <v>2</v>
      </c>
      <c r="M369" s="27">
        <f t="shared" si="11"/>
        <v>624</v>
      </c>
      <c r="N369" s="23"/>
      <c r="O369" s="24" t="s">
        <v>32</v>
      </c>
    </row>
    <row r="370" s="1" customFormat="1" customHeight="1" spans="1:15">
      <c r="A370" s="39">
        <v>365</v>
      </c>
      <c r="B370" s="115" t="s">
        <v>23</v>
      </c>
      <c r="C370" s="39" t="s">
        <v>11004</v>
      </c>
      <c r="D370" s="39" t="s">
        <v>10034</v>
      </c>
      <c r="E370" s="39" t="s">
        <v>11005</v>
      </c>
      <c r="F370" s="180" t="s">
        <v>11006</v>
      </c>
      <c r="G370" s="91" t="s">
        <v>11352</v>
      </c>
      <c r="H370" s="180" t="s">
        <v>194</v>
      </c>
      <c r="I370" s="180" t="s">
        <v>2203</v>
      </c>
      <c r="J370" s="180" t="s">
        <v>11332</v>
      </c>
      <c r="K370" s="39" t="s">
        <v>31</v>
      </c>
      <c r="L370" s="183">
        <v>2</v>
      </c>
      <c r="M370" s="27">
        <f t="shared" si="11"/>
        <v>624</v>
      </c>
      <c r="N370" s="23"/>
      <c r="O370" s="24" t="s">
        <v>32</v>
      </c>
    </row>
    <row r="371" s="1" customFormat="1" customHeight="1" spans="1:15">
      <c r="A371" s="39">
        <v>366</v>
      </c>
      <c r="B371" s="115" t="s">
        <v>23</v>
      </c>
      <c r="C371" s="39" t="s">
        <v>11004</v>
      </c>
      <c r="D371" s="39" t="s">
        <v>10034</v>
      </c>
      <c r="E371" s="39" t="s">
        <v>11005</v>
      </c>
      <c r="F371" s="180" t="s">
        <v>11006</v>
      </c>
      <c r="G371" s="91" t="s">
        <v>469</v>
      </c>
      <c r="H371" s="180" t="s">
        <v>194</v>
      </c>
      <c r="I371" s="180" t="s">
        <v>3164</v>
      </c>
      <c r="J371" s="180" t="s">
        <v>11332</v>
      </c>
      <c r="K371" s="39" t="s">
        <v>31</v>
      </c>
      <c r="L371" s="183">
        <v>2</v>
      </c>
      <c r="M371" s="27">
        <f t="shared" si="11"/>
        <v>624</v>
      </c>
      <c r="N371" s="23"/>
      <c r="O371" s="24" t="s">
        <v>32</v>
      </c>
    </row>
    <row r="372" s="1" customFormat="1" customHeight="1" spans="1:15">
      <c r="A372" s="39">
        <v>367</v>
      </c>
      <c r="B372" s="115" t="s">
        <v>23</v>
      </c>
      <c r="C372" s="39" t="s">
        <v>11004</v>
      </c>
      <c r="D372" s="39" t="s">
        <v>10034</v>
      </c>
      <c r="E372" s="39" t="s">
        <v>11005</v>
      </c>
      <c r="F372" s="180" t="s">
        <v>11006</v>
      </c>
      <c r="G372" s="91" t="s">
        <v>11353</v>
      </c>
      <c r="H372" s="180" t="s">
        <v>194</v>
      </c>
      <c r="I372" s="180" t="s">
        <v>2203</v>
      </c>
      <c r="J372" s="180" t="s">
        <v>11332</v>
      </c>
      <c r="K372" s="39" t="s">
        <v>31</v>
      </c>
      <c r="L372" s="183">
        <v>2</v>
      </c>
      <c r="M372" s="27">
        <f t="shared" si="11"/>
        <v>624</v>
      </c>
      <c r="N372" s="23"/>
      <c r="O372" s="24" t="s">
        <v>32</v>
      </c>
    </row>
    <row r="373" s="1" customFormat="1" customHeight="1" spans="1:15">
      <c r="A373" s="39">
        <v>368</v>
      </c>
      <c r="B373" s="115" t="s">
        <v>23</v>
      </c>
      <c r="C373" s="39" t="s">
        <v>11004</v>
      </c>
      <c r="D373" s="39" t="s">
        <v>10034</v>
      </c>
      <c r="E373" s="39" t="s">
        <v>11005</v>
      </c>
      <c r="F373" s="180" t="s">
        <v>11006</v>
      </c>
      <c r="G373" s="91" t="s">
        <v>11354</v>
      </c>
      <c r="H373" s="180" t="s">
        <v>194</v>
      </c>
      <c r="I373" s="180" t="s">
        <v>1683</v>
      </c>
      <c r="J373" s="180" t="s">
        <v>11332</v>
      </c>
      <c r="K373" s="39" t="s">
        <v>31</v>
      </c>
      <c r="L373" s="183">
        <v>2</v>
      </c>
      <c r="M373" s="27">
        <f t="shared" si="11"/>
        <v>624</v>
      </c>
      <c r="N373" s="23"/>
      <c r="O373" s="24" t="s">
        <v>32</v>
      </c>
    </row>
    <row r="374" s="1" customFormat="1" customHeight="1" spans="1:15">
      <c r="A374" s="39">
        <v>369</v>
      </c>
      <c r="B374" s="115" t="s">
        <v>23</v>
      </c>
      <c r="C374" s="39" t="s">
        <v>11004</v>
      </c>
      <c r="D374" s="39" t="s">
        <v>10034</v>
      </c>
      <c r="E374" s="39" t="s">
        <v>11005</v>
      </c>
      <c r="F374" s="180" t="s">
        <v>11006</v>
      </c>
      <c r="G374" s="91" t="s">
        <v>11355</v>
      </c>
      <c r="H374" s="180" t="s">
        <v>51</v>
      </c>
      <c r="I374" s="180" t="s">
        <v>2203</v>
      </c>
      <c r="J374" s="180" t="s">
        <v>11332</v>
      </c>
      <c r="K374" s="39" t="s">
        <v>31</v>
      </c>
      <c r="L374" s="183">
        <v>2</v>
      </c>
      <c r="M374" s="27">
        <f t="shared" si="11"/>
        <v>624</v>
      </c>
      <c r="N374" s="23"/>
      <c r="O374" s="24" t="s">
        <v>32</v>
      </c>
    </row>
    <row r="375" s="1" customFormat="1" customHeight="1" spans="1:15">
      <c r="A375" s="39">
        <v>370</v>
      </c>
      <c r="B375" s="115" t="s">
        <v>23</v>
      </c>
      <c r="C375" s="39" t="s">
        <v>11004</v>
      </c>
      <c r="D375" s="39" t="s">
        <v>10034</v>
      </c>
      <c r="E375" s="39" t="s">
        <v>11005</v>
      </c>
      <c r="F375" s="180" t="s">
        <v>11006</v>
      </c>
      <c r="G375" s="91" t="s">
        <v>11356</v>
      </c>
      <c r="H375" s="180" t="s">
        <v>194</v>
      </c>
      <c r="I375" s="180" t="s">
        <v>2203</v>
      </c>
      <c r="J375" s="180" t="s">
        <v>11332</v>
      </c>
      <c r="K375" s="39" t="s">
        <v>31</v>
      </c>
      <c r="L375" s="183">
        <v>2</v>
      </c>
      <c r="M375" s="27">
        <f t="shared" si="11"/>
        <v>624</v>
      </c>
      <c r="N375" s="23"/>
      <c r="O375" s="24" t="s">
        <v>32</v>
      </c>
    </row>
    <row r="376" s="1" customFormat="1" customHeight="1" spans="1:15">
      <c r="A376" s="39">
        <v>371</v>
      </c>
      <c r="B376" s="115" t="s">
        <v>23</v>
      </c>
      <c r="C376" s="39" t="s">
        <v>11004</v>
      </c>
      <c r="D376" s="39" t="s">
        <v>10034</v>
      </c>
      <c r="E376" s="39" t="s">
        <v>11005</v>
      </c>
      <c r="F376" s="180" t="s">
        <v>11006</v>
      </c>
      <c r="G376" s="91" t="s">
        <v>11357</v>
      </c>
      <c r="H376" s="180" t="s">
        <v>194</v>
      </c>
      <c r="I376" s="180" t="s">
        <v>3169</v>
      </c>
      <c r="J376" s="180" t="s">
        <v>11332</v>
      </c>
      <c r="K376" s="39" t="s">
        <v>31</v>
      </c>
      <c r="L376" s="183">
        <v>2</v>
      </c>
      <c r="M376" s="27">
        <f t="shared" si="11"/>
        <v>624</v>
      </c>
      <c r="N376" s="23"/>
      <c r="O376" s="24" t="s">
        <v>32</v>
      </c>
    </row>
    <row r="377" s="1" customFormat="1" customHeight="1" spans="1:15">
      <c r="A377" s="39">
        <v>372</v>
      </c>
      <c r="B377" s="115" t="s">
        <v>23</v>
      </c>
      <c r="C377" s="39" t="s">
        <v>11004</v>
      </c>
      <c r="D377" s="39" t="s">
        <v>10034</v>
      </c>
      <c r="E377" s="39" t="s">
        <v>11005</v>
      </c>
      <c r="F377" s="180" t="s">
        <v>11006</v>
      </c>
      <c r="G377" s="91" t="s">
        <v>11358</v>
      </c>
      <c r="H377" s="180" t="s">
        <v>194</v>
      </c>
      <c r="I377" s="180" t="s">
        <v>2605</v>
      </c>
      <c r="J377" s="180" t="s">
        <v>11332</v>
      </c>
      <c r="K377" s="39" t="s">
        <v>31</v>
      </c>
      <c r="L377" s="183">
        <v>2</v>
      </c>
      <c r="M377" s="27">
        <f t="shared" si="11"/>
        <v>624</v>
      </c>
      <c r="N377" s="23"/>
      <c r="O377" s="24" t="s">
        <v>32</v>
      </c>
    </row>
    <row r="378" s="1" customFormat="1" customHeight="1" spans="1:15">
      <c r="A378" s="39">
        <v>373</v>
      </c>
      <c r="B378" s="115" t="s">
        <v>23</v>
      </c>
      <c r="C378" s="39" t="s">
        <v>11004</v>
      </c>
      <c r="D378" s="39" t="s">
        <v>10034</v>
      </c>
      <c r="E378" s="39" t="s">
        <v>11005</v>
      </c>
      <c r="F378" s="180" t="s">
        <v>11006</v>
      </c>
      <c r="G378" s="91" t="s">
        <v>11359</v>
      </c>
      <c r="H378" s="180" t="s">
        <v>194</v>
      </c>
      <c r="I378" s="180" t="s">
        <v>2605</v>
      </c>
      <c r="J378" s="180" t="s">
        <v>11332</v>
      </c>
      <c r="K378" s="39" t="s">
        <v>31</v>
      </c>
      <c r="L378" s="183">
        <v>2</v>
      </c>
      <c r="M378" s="27">
        <f t="shared" si="11"/>
        <v>624</v>
      </c>
      <c r="N378" s="23"/>
      <c r="O378" s="24" t="s">
        <v>32</v>
      </c>
    </row>
    <row r="379" s="1" customFormat="1" customHeight="1" spans="1:15">
      <c r="A379" s="39">
        <v>374</v>
      </c>
      <c r="B379" s="115" t="s">
        <v>23</v>
      </c>
      <c r="C379" s="39" t="s">
        <v>11004</v>
      </c>
      <c r="D379" s="39" t="s">
        <v>10034</v>
      </c>
      <c r="E379" s="39" t="s">
        <v>11005</v>
      </c>
      <c r="F379" s="180" t="s">
        <v>11006</v>
      </c>
      <c r="G379" s="91" t="s">
        <v>11360</v>
      </c>
      <c r="H379" s="180" t="s">
        <v>194</v>
      </c>
      <c r="I379" s="180" t="s">
        <v>2203</v>
      </c>
      <c r="J379" s="180" t="s">
        <v>11332</v>
      </c>
      <c r="K379" s="39" t="s">
        <v>31</v>
      </c>
      <c r="L379" s="183">
        <v>2</v>
      </c>
      <c r="M379" s="27">
        <f t="shared" si="11"/>
        <v>624</v>
      </c>
      <c r="N379" s="23"/>
      <c r="O379" s="24" t="s">
        <v>32</v>
      </c>
    </row>
    <row r="380" s="1" customFormat="1" customHeight="1" spans="1:15">
      <c r="A380" s="39">
        <v>375</v>
      </c>
      <c r="B380" s="115" t="s">
        <v>23</v>
      </c>
      <c r="C380" s="39" t="s">
        <v>11004</v>
      </c>
      <c r="D380" s="39" t="s">
        <v>10034</v>
      </c>
      <c r="E380" s="39" t="s">
        <v>11005</v>
      </c>
      <c r="F380" s="180" t="s">
        <v>11006</v>
      </c>
      <c r="G380" s="91" t="s">
        <v>11361</v>
      </c>
      <c r="H380" s="180" t="s">
        <v>194</v>
      </c>
      <c r="I380" s="180" t="s">
        <v>2203</v>
      </c>
      <c r="J380" s="180" t="s">
        <v>11332</v>
      </c>
      <c r="K380" s="39" t="s">
        <v>31</v>
      </c>
      <c r="L380" s="183">
        <v>2</v>
      </c>
      <c r="M380" s="27">
        <f t="shared" si="11"/>
        <v>624</v>
      </c>
      <c r="N380" s="23"/>
      <c r="O380" s="24" t="s">
        <v>32</v>
      </c>
    </row>
    <row r="381" s="1" customFormat="1" customHeight="1" spans="1:15">
      <c r="A381" s="39">
        <v>376</v>
      </c>
      <c r="B381" s="115" t="s">
        <v>23</v>
      </c>
      <c r="C381" s="39" t="s">
        <v>11004</v>
      </c>
      <c r="D381" s="39" t="s">
        <v>10034</v>
      </c>
      <c r="E381" s="39" t="s">
        <v>11005</v>
      </c>
      <c r="F381" s="180" t="s">
        <v>11006</v>
      </c>
      <c r="G381" s="91" t="s">
        <v>6150</v>
      </c>
      <c r="H381" s="180" t="s">
        <v>194</v>
      </c>
      <c r="I381" s="180" t="s">
        <v>3169</v>
      </c>
      <c r="J381" s="180" t="s">
        <v>11332</v>
      </c>
      <c r="K381" s="39" t="s">
        <v>31</v>
      </c>
      <c r="L381" s="183">
        <v>2</v>
      </c>
      <c r="M381" s="27">
        <f t="shared" si="11"/>
        <v>624</v>
      </c>
      <c r="N381" s="23"/>
      <c r="O381" s="24" t="s">
        <v>32</v>
      </c>
    </row>
    <row r="382" s="1" customFormat="1" customHeight="1" spans="1:15">
      <c r="A382" s="39">
        <v>377</v>
      </c>
      <c r="B382" s="115" t="s">
        <v>23</v>
      </c>
      <c r="C382" s="39" t="s">
        <v>11004</v>
      </c>
      <c r="D382" s="39" t="s">
        <v>10034</v>
      </c>
      <c r="E382" s="39" t="s">
        <v>11005</v>
      </c>
      <c r="F382" s="180" t="s">
        <v>11006</v>
      </c>
      <c r="G382" s="91" t="s">
        <v>11362</v>
      </c>
      <c r="H382" s="180" t="s">
        <v>194</v>
      </c>
      <c r="I382" s="180" t="s">
        <v>2203</v>
      </c>
      <c r="J382" s="180" t="s">
        <v>11332</v>
      </c>
      <c r="K382" s="39" t="s">
        <v>31</v>
      </c>
      <c r="L382" s="183">
        <v>2</v>
      </c>
      <c r="M382" s="27">
        <f t="shared" si="11"/>
        <v>624</v>
      </c>
      <c r="N382" s="23"/>
      <c r="O382" s="24" t="s">
        <v>32</v>
      </c>
    </row>
    <row r="383" s="1" customFormat="1" customHeight="1" spans="1:15">
      <c r="A383" s="39">
        <v>378</v>
      </c>
      <c r="B383" s="115" t="s">
        <v>23</v>
      </c>
      <c r="C383" s="39" t="s">
        <v>11004</v>
      </c>
      <c r="D383" s="39" t="s">
        <v>10034</v>
      </c>
      <c r="E383" s="39" t="s">
        <v>11005</v>
      </c>
      <c r="F383" s="180" t="s">
        <v>11006</v>
      </c>
      <c r="G383" s="91" t="s">
        <v>11363</v>
      </c>
      <c r="H383" s="180" t="s">
        <v>194</v>
      </c>
      <c r="I383" s="180" t="s">
        <v>2203</v>
      </c>
      <c r="J383" s="180" t="s">
        <v>11332</v>
      </c>
      <c r="K383" s="39" t="s">
        <v>31</v>
      </c>
      <c r="L383" s="183">
        <v>2</v>
      </c>
      <c r="M383" s="27">
        <f>L383*468</f>
        <v>936</v>
      </c>
      <c r="N383" s="23"/>
      <c r="O383" s="24" t="s">
        <v>32</v>
      </c>
    </row>
    <row r="384" s="1" customFormat="1" customHeight="1" spans="1:15">
      <c r="A384" s="39">
        <v>379</v>
      </c>
      <c r="B384" s="115" t="s">
        <v>23</v>
      </c>
      <c r="C384" s="39" t="s">
        <v>11004</v>
      </c>
      <c r="D384" s="39" t="s">
        <v>10034</v>
      </c>
      <c r="E384" s="39" t="s">
        <v>11005</v>
      </c>
      <c r="F384" s="180" t="s">
        <v>11006</v>
      </c>
      <c r="G384" s="91" t="s">
        <v>5358</v>
      </c>
      <c r="H384" s="180" t="s">
        <v>194</v>
      </c>
      <c r="I384" s="180" t="s">
        <v>2203</v>
      </c>
      <c r="J384" s="180" t="s">
        <v>11332</v>
      </c>
      <c r="K384" s="39" t="s">
        <v>31</v>
      </c>
      <c r="L384" s="183">
        <v>2</v>
      </c>
      <c r="M384" s="27">
        <f>L384*468</f>
        <v>936</v>
      </c>
      <c r="N384" s="23"/>
      <c r="O384" s="24" t="s">
        <v>32</v>
      </c>
    </row>
    <row r="385" s="1" customFormat="1" customHeight="1" spans="1:15">
      <c r="A385" s="39">
        <v>380</v>
      </c>
      <c r="B385" s="115" t="s">
        <v>23</v>
      </c>
      <c r="C385" s="39" t="s">
        <v>11004</v>
      </c>
      <c r="D385" s="39" t="s">
        <v>10034</v>
      </c>
      <c r="E385" s="39" t="s">
        <v>11005</v>
      </c>
      <c r="F385" s="180" t="s">
        <v>11006</v>
      </c>
      <c r="G385" s="91" t="s">
        <v>11364</v>
      </c>
      <c r="H385" s="180" t="s">
        <v>194</v>
      </c>
      <c r="I385" s="180" t="s">
        <v>2203</v>
      </c>
      <c r="J385" s="180" t="s">
        <v>11332</v>
      </c>
      <c r="K385" s="39" t="s">
        <v>31</v>
      </c>
      <c r="L385" s="183">
        <v>2</v>
      </c>
      <c r="M385" s="27">
        <f>L385*468</f>
        <v>936</v>
      </c>
      <c r="N385" s="23"/>
      <c r="O385" s="24" t="s">
        <v>32</v>
      </c>
    </row>
    <row r="386" s="1" customFormat="1" customHeight="1" spans="1:15">
      <c r="A386" s="39">
        <v>381</v>
      </c>
      <c r="B386" s="115" t="s">
        <v>23</v>
      </c>
      <c r="C386" s="39" t="s">
        <v>11004</v>
      </c>
      <c r="D386" s="39" t="s">
        <v>10034</v>
      </c>
      <c r="E386" s="39" t="s">
        <v>11005</v>
      </c>
      <c r="F386" s="180" t="s">
        <v>11006</v>
      </c>
      <c r="G386" s="91" t="s">
        <v>11365</v>
      </c>
      <c r="H386" s="180" t="s">
        <v>194</v>
      </c>
      <c r="I386" s="180" t="s">
        <v>1683</v>
      </c>
      <c r="J386" s="180" t="s">
        <v>11332</v>
      </c>
      <c r="K386" s="39" t="s">
        <v>31</v>
      </c>
      <c r="L386" s="183">
        <v>2</v>
      </c>
      <c r="M386" s="27">
        <f>L386*312</f>
        <v>624</v>
      </c>
      <c r="N386" s="23"/>
      <c r="O386" s="24" t="s">
        <v>32</v>
      </c>
    </row>
    <row r="387" s="1" customFormat="1" customHeight="1" spans="1:15">
      <c r="A387" s="39">
        <v>382</v>
      </c>
      <c r="B387" s="115" t="s">
        <v>23</v>
      </c>
      <c r="C387" s="39" t="s">
        <v>11004</v>
      </c>
      <c r="D387" s="39" t="s">
        <v>10034</v>
      </c>
      <c r="E387" s="39" t="s">
        <v>11005</v>
      </c>
      <c r="F387" s="180" t="s">
        <v>11006</v>
      </c>
      <c r="G387" s="91" t="s">
        <v>11136</v>
      </c>
      <c r="H387" s="180" t="s">
        <v>194</v>
      </c>
      <c r="I387" s="180" t="s">
        <v>2605</v>
      </c>
      <c r="J387" s="180" t="s">
        <v>11332</v>
      </c>
      <c r="K387" s="39" t="s">
        <v>31</v>
      </c>
      <c r="L387" s="183">
        <v>2</v>
      </c>
      <c r="M387" s="27">
        <f>L387*468</f>
        <v>936</v>
      </c>
      <c r="N387" s="23"/>
      <c r="O387" s="24" t="s">
        <v>32</v>
      </c>
    </row>
    <row r="388" s="1" customFormat="1" customHeight="1" spans="1:15">
      <c r="A388" s="39">
        <v>383</v>
      </c>
      <c r="B388" s="115" t="s">
        <v>23</v>
      </c>
      <c r="C388" s="39" t="s">
        <v>11004</v>
      </c>
      <c r="D388" s="39" t="s">
        <v>10034</v>
      </c>
      <c r="E388" s="39" t="s">
        <v>11005</v>
      </c>
      <c r="F388" s="180" t="s">
        <v>11006</v>
      </c>
      <c r="G388" s="91" t="s">
        <v>1866</v>
      </c>
      <c r="H388" s="180" t="s">
        <v>194</v>
      </c>
      <c r="I388" s="180" t="s">
        <v>1683</v>
      </c>
      <c r="J388" s="180" t="s">
        <v>11332</v>
      </c>
      <c r="K388" s="39" t="s">
        <v>31</v>
      </c>
      <c r="L388" s="183">
        <v>2</v>
      </c>
      <c r="M388" s="27">
        <f>L388*468</f>
        <v>936</v>
      </c>
      <c r="N388" s="23"/>
      <c r="O388" s="24" t="s">
        <v>32</v>
      </c>
    </row>
    <row r="389" s="1" customFormat="1" customHeight="1" spans="1:15">
      <c r="A389" s="39">
        <v>384</v>
      </c>
      <c r="B389" s="115" t="s">
        <v>23</v>
      </c>
      <c r="C389" s="39" t="s">
        <v>11004</v>
      </c>
      <c r="D389" s="39" t="s">
        <v>10034</v>
      </c>
      <c r="E389" s="39" t="s">
        <v>11005</v>
      </c>
      <c r="F389" s="180" t="s">
        <v>11006</v>
      </c>
      <c r="G389" s="91" t="s">
        <v>11366</v>
      </c>
      <c r="H389" s="180" t="s">
        <v>194</v>
      </c>
      <c r="I389" s="180" t="s">
        <v>2203</v>
      </c>
      <c r="J389" s="180" t="s">
        <v>11332</v>
      </c>
      <c r="K389" s="39" t="s">
        <v>31</v>
      </c>
      <c r="L389" s="183">
        <v>2</v>
      </c>
      <c r="M389" s="27">
        <f t="shared" ref="M389:M397" si="12">L389*312</f>
        <v>624</v>
      </c>
      <c r="N389" s="23"/>
      <c r="O389" s="24" t="s">
        <v>32</v>
      </c>
    </row>
    <row r="390" s="1" customFormat="1" customHeight="1" spans="1:15">
      <c r="A390" s="39">
        <v>385</v>
      </c>
      <c r="B390" s="115" t="s">
        <v>23</v>
      </c>
      <c r="C390" s="39" t="s">
        <v>11004</v>
      </c>
      <c r="D390" s="39" t="s">
        <v>10034</v>
      </c>
      <c r="E390" s="39" t="s">
        <v>11005</v>
      </c>
      <c r="F390" s="180" t="s">
        <v>11006</v>
      </c>
      <c r="G390" s="91" t="s">
        <v>11367</v>
      </c>
      <c r="H390" s="180" t="s">
        <v>194</v>
      </c>
      <c r="I390" s="180" t="s">
        <v>2203</v>
      </c>
      <c r="J390" s="180" t="s">
        <v>11332</v>
      </c>
      <c r="K390" s="39" t="s">
        <v>31</v>
      </c>
      <c r="L390" s="183">
        <v>2</v>
      </c>
      <c r="M390" s="27">
        <f t="shared" si="12"/>
        <v>624</v>
      </c>
      <c r="N390" s="23"/>
      <c r="O390" s="24" t="s">
        <v>32</v>
      </c>
    </row>
    <row r="391" s="1" customFormat="1" customHeight="1" spans="1:15">
      <c r="A391" s="39">
        <v>386</v>
      </c>
      <c r="B391" s="115" t="s">
        <v>23</v>
      </c>
      <c r="C391" s="39" t="s">
        <v>11004</v>
      </c>
      <c r="D391" s="39" t="s">
        <v>10034</v>
      </c>
      <c r="E391" s="39" t="s">
        <v>11005</v>
      </c>
      <c r="F391" s="180" t="s">
        <v>11006</v>
      </c>
      <c r="G391" s="91" t="s">
        <v>11368</v>
      </c>
      <c r="H391" s="180" t="s">
        <v>194</v>
      </c>
      <c r="I391" s="180" t="s">
        <v>1683</v>
      </c>
      <c r="J391" s="180" t="s">
        <v>11332</v>
      </c>
      <c r="K391" s="39" t="s">
        <v>31</v>
      </c>
      <c r="L391" s="183">
        <v>2</v>
      </c>
      <c r="M391" s="27">
        <f t="shared" si="12"/>
        <v>624</v>
      </c>
      <c r="N391" s="23"/>
      <c r="O391" s="24" t="s">
        <v>32</v>
      </c>
    </row>
    <row r="392" s="1" customFormat="1" customHeight="1" spans="1:15">
      <c r="A392" s="39">
        <v>387</v>
      </c>
      <c r="B392" s="115" t="s">
        <v>23</v>
      </c>
      <c r="C392" s="39" t="s">
        <v>11004</v>
      </c>
      <c r="D392" s="39" t="s">
        <v>10034</v>
      </c>
      <c r="E392" s="39" t="s">
        <v>11005</v>
      </c>
      <c r="F392" s="180" t="s">
        <v>11006</v>
      </c>
      <c r="G392" s="91" t="s">
        <v>11369</v>
      </c>
      <c r="H392" s="180" t="s">
        <v>194</v>
      </c>
      <c r="I392" s="180" t="s">
        <v>2203</v>
      </c>
      <c r="J392" s="180" t="s">
        <v>11332</v>
      </c>
      <c r="K392" s="39" t="s">
        <v>31</v>
      </c>
      <c r="L392" s="183">
        <v>2</v>
      </c>
      <c r="M392" s="27">
        <f t="shared" si="12"/>
        <v>624</v>
      </c>
      <c r="N392" s="23"/>
      <c r="O392" s="24" t="s">
        <v>32</v>
      </c>
    </row>
    <row r="393" s="1" customFormat="1" customHeight="1" spans="1:15">
      <c r="A393" s="39">
        <v>388</v>
      </c>
      <c r="B393" s="115" t="s">
        <v>23</v>
      </c>
      <c r="C393" s="39" t="s">
        <v>11004</v>
      </c>
      <c r="D393" s="39" t="s">
        <v>10034</v>
      </c>
      <c r="E393" s="39" t="s">
        <v>11005</v>
      </c>
      <c r="F393" s="180" t="s">
        <v>11006</v>
      </c>
      <c r="G393" s="91" t="s">
        <v>11370</v>
      </c>
      <c r="H393" s="180" t="s">
        <v>194</v>
      </c>
      <c r="I393" s="180" t="s">
        <v>1683</v>
      </c>
      <c r="J393" s="180" t="s">
        <v>11332</v>
      </c>
      <c r="K393" s="39" t="s">
        <v>31</v>
      </c>
      <c r="L393" s="183">
        <v>2</v>
      </c>
      <c r="M393" s="27">
        <f t="shared" si="12"/>
        <v>624</v>
      </c>
      <c r="N393" s="23"/>
      <c r="O393" s="24" t="s">
        <v>32</v>
      </c>
    </row>
    <row r="394" s="1" customFormat="1" customHeight="1" spans="1:15">
      <c r="A394" s="39">
        <v>389</v>
      </c>
      <c r="B394" s="115" t="s">
        <v>23</v>
      </c>
      <c r="C394" s="39" t="s">
        <v>11004</v>
      </c>
      <c r="D394" s="39" t="s">
        <v>10034</v>
      </c>
      <c r="E394" s="39" t="s">
        <v>11005</v>
      </c>
      <c r="F394" s="180" t="s">
        <v>11006</v>
      </c>
      <c r="G394" s="91" t="s">
        <v>11371</v>
      </c>
      <c r="H394" s="180" t="s">
        <v>1583</v>
      </c>
      <c r="I394" s="180" t="s">
        <v>2203</v>
      </c>
      <c r="J394" s="180" t="s">
        <v>11332</v>
      </c>
      <c r="K394" s="39" t="s">
        <v>31</v>
      </c>
      <c r="L394" s="183">
        <v>2</v>
      </c>
      <c r="M394" s="27">
        <f t="shared" si="12"/>
        <v>624</v>
      </c>
      <c r="N394" s="23"/>
      <c r="O394" s="24" t="s">
        <v>32</v>
      </c>
    </row>
    <row r="395" s="1" customFormat="1" customHeight="1" spans="1:15">
      <c r="A395" s="39">
        <v>390</v>
      </c>
      <c r="B395" s="115" t="s">
        <v>23</v>
      </c>
      <c r="C395" s="39" t="s">
        <v>11004</v>
      </c>
      <c r="D395" s="39" t="s">
        <v>10034</v>
      </c>
      <c r="E395" s="39" t="s">
        <v>11005</v>
      </c>
      <c r="F395" s="180" t="s">
        <v>11006</v>
      </c>
      <c r="G395" s="91" t="s">
        <v>7092</v>
      </c>
      <c r="H395" s="180" t="s">
        <v>194</v>
      </c>
      <c r="I395" s="180" t="s">
        <v>2203</v>
      </c>
      <c r="J395" s="180" t="s">
        <v>11332</v>
      </c>
      <c r="K395" s="39" t="s">
        <v>31</v>
      </c>
      <c r="L395" s="183">
        <v>2</v>
      </c>
      <c r="M395" s="27">
        <f t="shared" si="12"/>
        <v>624</v>
      </c>
      <c r="N395" s="23"/>
      <c r="O395" s="24" t="s">
        <v>32</v>
      </c>
    </row>
    <row r="396" s="1" customFormat="1" customHeight="1" spans="1:15">
      <c r="A396" s="39">
        <v>391</v>
      </c>
      <c r="B396" s="115" t="s">
        <v>23</v>
      </c>
      <c r="C396" s="39" t="s">
        <v>11004</v>
      </c>
      <c r="D396" s="39" t="s">
        <v>10034</v>
      </c>
      <c r="E396" s="39" t="s">
        <v>11005</v>
      </c>
      <c r="F396" s="180" t="s">
        <v>11006</v>
      </c>
      <c r="G396" s="91" t="s">
        <v>11372</v>
      </c>
      <c r="H396" s="180" t="s">
        <v>194</v>
      </c>
      <c r="I396" s="180" t="s">
        <v>1683</v>
      </c>
      <c r="J396" s="180" t="s">
        <v>11332</v>
      </c>
      <c r="K396" s="39" t="s">
        <v>31</v>
      </c>
      <c r="L396" s="183">
        <v>2</v>
      </c>
      <c r="M396" s="27">
        <f t="shared" si="12"/>
        <v>624</v>
      </c>
      <c r="N396" s="23"/>
      <c r="O396" s="24" t="s">
        <v>32</v>
      </c>
    </row>
    <row r="397" s="1" customFormat="1" customHeight="1" spans="1:15">
      <c r="A397" s="39">
        <v>392</v>
      </c>
      <c r="B397" s="115" t="s">
        <v>23</v>
      </c>
      <c r="C397" s="39" t="s">
        <v>11004</v>
      </c>
      <c r="D397" s="39" t="s">
        <v>10034</v>
      </c>
      <c r="E397" s="39" t="s">
        <v>11005</v>
      </c>
      <c r="F397" s="180" t="s">
        <v>11006</v>
      </c>
      <c r="G397" s="91" t="s">
        <v>11373</v>
      </c>
      <c r="H397" s="180" t="s">
        <v>194</v>
      </c>
      <c r="I397" s="180" t="s">
        <v>2203</v>
      </c>
      <c r="J397" s="180" t="s">
        <v>11332</v>
      </c>
      <c r="K397" s="39" t="s">
        <v>31</v>
      </c>
      <c r="L397" s="183">
        <v>2</v>
      </c>
      <c r="M397" s="27">
        <f t="shared" si="12"/>
        <v>624</v>
      </c>
      <c r="N397" s="23"/>
      <c r="O397" s="24" t="s">
        <v>32</v>
      </c>
    </row>
    <row r="398" s="1" customFormat="1" customHeight="1" spans="1:15">
      <c r="A398" s="39">
        <v>393</v>
      </c>
      <c r="B398" s="115" t="s">
        <v>23</v>
      </c>
      <c r="C398" s="39" t="s">
        <v>11004</v>
      </c>
      <c r="D398" s="39" t="s">
        <v>10034</v>
      </c>
      <c r="E398" s="39" t="s">
        <v>11005</v>
      </c>
      <c r="F398" s="180" t="s">
        <v>11006</v>
      </c>
      <c r="G398" s="91" t="s">
        <v>11374</v>
      </c>
      <c r="H398" s="180" t="s">
        <v>1583</v>
      </c>
      <c r="I398" s="180" t="s">
        <v>3164</v>
      </c>
      <c r="J398" s="180" t="s">
        <v>11332</v>
      </c>
      <c r="K398" s="39" t="s">
        <v>31</v>
      </c>
      <c r="L398" s="183">
        <v>2</v>
      </c>
      <c r="M398" s="27">
        <f>L398*468</f>
        <v>936</v>
      </c>
      <c r="N398" s="23"/>
      <c r="O398" s="24" t="s">
        <v>32</v>
      </c>
    </row>
    <row r="399" s="1" customFormat="1" customHeight="1" spans="1:15">
      <c r="A399" s="39">
        <v>394</v>
      </c>
      <c r="B399" s="115" t="s">
        <v>23</v>
      </c>
      <c r="C399" s="39" t="s">
        <v>11004</v>
      </c>
      <c r="D399" s="39" t="s">
        <v>10034</v>
      </c>
      <c r="E399" s="39" t="s">
        <v>11005</v>
      </c>
      <c r="F399" s="180" t="s">
        <v>11006</v>
      </c>
      <c r="G399" s="91" t="s">
        <v>11375</v>
      </c>
      <c r="H399" s="180" t="s">
        <v>194</v>
      </c>
      <c r="I399" s="180" t="s">
        <v>1683</v>
      </c>
      <c r="J399" s="180" t="s">
        <v>11332</v>
      </c>
      <c r="K399" s="39" t="s">
        <v>31</v>
      </c>
      <c r="L399" s="183">
        <v>2</v>
      </c>
      <c r="M399" s="27">
        <f t="shared" ref="M399:M406" si="13">L399*312</f>
        <v>624</v>
      </c>
      <c r="N399" s="23"/>
      <c r="O399" s="24" t="s">
        <v>32</v>
      </c>
    </row>
    <row r="400" s="1" customFormat="1" customHeight="1" spans="1:15">
      <c r="A400" s="39">
        <v>395</v>
      </c>
      <c r="B400" s="115" t="s">
        <v>23</v>
      </c>
      <c r="C400" s="39" t="s">
        <v>11004</v>
      </c>
      <c r="D400" s="39" t="s">
        <v>10034</v>
      </c>
      <c r="E400" s="39" t="s">
        <v>11005</v>
      </c>
      <c r="F400" s="180" t="s">
        <v>11006</v>
      </c>
      <c r="G400" s="91" t="s">
        <v>11376</v>
      </c>
      <c r="H400" s="180" t="s">
        <v>1583</v>
      </c>
      <c r="I400" s="180" t="s">
        <v>2203</v>
      </c>
      <c r="J400" s="180" t="s">
        <v>11332</v>
      </c>
      <c r="K400" s="39" t="s">
        <v>31</v>
      </c>
      <c r="L400" s="183">
        <v>2</v>
      </c>
      <c r="M400" s="27">
        <f t="shared" si="13"/>
        <v>624</v>
      </c>
      <c r="N400" s="23"/>
      <c r="O400" s="24" t="s">
        <v>32</v>
      </c>
    </row>
    <row r="401" s="1" customFormat="1" customHeight="1" spans="1:15">
      <c r="A401" s="39">
        <v>396</v>
      </c>
      <c r="B401" s="115" t="s">
        <v>23</v>
      </c>
      <c r="C401" s="39" t="s">
        <v>11004</v>
      </c>
      <c r="D401" s="39" t="s">
        <v>10034</v>
      </c>
      <c r="E401" s="39" t="s">
        <v>11005</v>
      </c>
      <c r="F401" s="180" t="s">
        <v>11006</v>
      </c>
      <c r="G401" s="91" t="s">
        <v>11377</v>
      </c>
      <c r="H401" s="180" t="s">
        <v>194</v>
      </c>
      <c r="I401" s="180" t="s">
        <v>2203</v>
      </c>
      <c r="J401" s="180" t="s">
        <v>11332</v>
      </c>
      <c r="K401" s="39" t="s">
        <v>31</v>
      </c>
      <c r="L401" s="183">
        <v>2</v>
      </c>
      <c r="M401" s="27">
        <f t="shared" si="13"/>
        <v>624</v>
      </c>
      <c r="N401" s="23"/>
      <c r="O401" s="24" t="s">
        <v>32</v>
      </c>
    </row>
    <row r="402" s="1" customFormat="1" customHeight="1" spans="1:15">
      <c r="A402" s="39">
        <v>397</v>
      </c>
      <c r="B402" s="115" t="s">
        <v>23</v>
      </c>
      <c r="C402" s="39" t="s">
        <v>11004</v>
      </c>
      <c r="D402" s="39" t="s">
        <v>10034</v>
      </c>
      <c r="E402" s="39" t="s">
        <v>11005</v>
      </c>
      <c r="F402" s="180" t="s">
        <v>11006</v>
      </c>
      <c r="G402" s="91" t="s">
        <v>11378</v>
      </c>
      <c r="H402" s="180" t="s">
        <v>194</v>
      </c>
      <c r="I402" s="180" t="s">
        <v>3164</v>
      </c>
      <c r="J402" s="180" t="s">
        <v>11332</v>
      </c>
      <c r="K402" s="39" t="s">
        <v>31</v>
      </c>
      <c r="L402" s="183">
        <v>1</v>
      </c>
      <c r="M402" s="27">
        <f t="shared" si="13"/>
        <v>312</v>
      </c>
      <c r="N402" s="23"/>
      <c r="O402" s="24" t="s">
        <v>32</v>
      </c>
    </row>
    <row r="403" s="1" customFormat="1" customHeight="1" spans="1:15">
      <c r="A403" s="39">
        <v>398</v>
      </c>
      <c r="B403" s="115" t="s">
        <v>23</v>
      </c>
      <c r="C403" s="39" t="s">
        <v>11004</v>
      </c>
      <c r="D403" s="39" t="s">
        <v>10034</v>
      </c>
      <c r="E403" s="39" t="s">
        <v>11005</v>
      </c>
      <c r="F403" s="180" t="s">
        <v>11006</v>
      </c>
      <c r="G403" s="91" t="s">
        <v>11379</v>
      </c>
      <c r="H403" s="180" t="s">
        <v>194</v>
      </c>
      <c r="I403" s="180" t="s">
        <v>2203</v>
      </c>
      <c r="J403" s="180" t="s">
        <v>11332</v>
      </c>
      <c r="K403" s="39" t="s">
        <v>31</v>
      </c>
      <c r="L403" s="183">
        <v>2</v>
      </c>
      <c r="M403" s="27">
        <f t="shared" si="13"/>
        <v>624</v>
      </c>
      <c r="N403" s="23"/>
      <c r="O403" s="24" t="s">
        <v>32</v>
      </c>
    </row>
    <row r="404" s="1" customFormat="1" customHeight="1" spans="1:15">
      <c r="A404" s="39">
        <v>399</v>
      </c>
      <c r="B404" s="115" t="s">
        <v>23</v>
      </c>
      <c r="C404" s="39" t="s">
        <v>11004</v>
      </c>
      <c r="D404" s="39" t="s">
        <v>10034</v>
      </c>
      <c r="E404" s="39" t="s">
        <v>11005</v>
      </c>
      <c r="F404" s="180" t="s">
        <v>11006</v>
      </c>
      <c r="G404" s="91" t="s">
        <v>11380</v>
      </c>
      <c r="H404" s="180" t="s">
        <v>194</v>
      </c>
      <c r="I404" s="180" t="s">
        <v>1683</v>
      </c>
      <c r="J404" s="180" t="s">
        <v>11332</v>
      </c>
      <c r="K404" s="39" t="s">
        <v>31</v>
      </c>
      <c r="L404" s="183">
        <v>2</v>
      </c>
      <c r="M404" s="27">
        <f t="shared" si="13"/>
        <v>624</v>
      </c>
      <c r="N404" s="23"/>
      <c r="O404" s="24" t="s">
        <v>32</v>
      </c>
    </row>
    <row r="405" s="1" customFormat="1" customHeight="1" spans="1:15">
      <c r="A405" s="39">
        <v>400</v>
      </c>
      <c r="B405" s="115" t="s">
        <v>23</v>
      </c>
      <c r="C405" s="39" t="s">
        <v>11004</v>
      </c>
      <c r="D405" s="39" t="s">
        <v>10034</v>
      </c>
      <c r="E405" s="39" t="s">
        <v>11005</v>
      </c>
      <c r="F405" s="180" t="s">
        <v>11006</v>
      </c>
      <c r="G405" s="91" t="s">
        <v>11381</v>
      </c>
      <c r="H405" s="180" t="s">
        <v>194</v>
      </c>
      <c r="I405" s="180" t="s">
        <v>1683</v>
      </c>
      <c r="J405" s="180" t="s">
        <v>11332</v>
      </c>
      <c r="K405" s="39" t="s">
        <v>31</v>
      </c>
      <c r="L405" s="183">
        <v>2</v>
      </c>
      <c r="M405" s="27">
        <f t="shared" si="13"/>
        <v>624</v>
      </c>
      <c r="N405" s="23"/>
      <c r="O405" s="24" t="s">
        <v>32</v>
      </c>
    </row>
    <row r="406" s="1" customFormat="1" customHeight="1" spans="1:15">
      <c r="A406" s="39">
        <v>401</v>
      </c>
      <c r="B406" s="115" t="s">
        <v>23</v>
      </c>
      <c r="C406" s="39" t="s">
        <v>11004</v>
      </c>
      <c r="D406" s="39" t="s">
        <v>10034</v>
      </c>
      <c r="E406" s="39" t="s">
        <v>11005</v>
      </c>
      <c r="F406" s="180" t="s">
        <v>11006</v>
      </c>
      <c r="G406" s="91" t="s">
        <v>11382</v>
      </c>
      <c r="H406" s="180" t="s">
        <v>194</v>
      </c>
      <c r="I406" s="180" t="s">
        <v>1683</v>
      </c>
      <c r="J406" s="180" t="s">
        <v>11332</v>
      </c>
      <c r="K406" s="39" t="s">
        <v>31</v>
      </c>
      <c r="L406" s="183">
        <v>2</v>
      </c>
      <c r="M406" s="27">
        <f t="shared" si="13"/>
        <v>624</v>
      </c>
      <c r="N406" s="23"/>
      <c r="O406" s="24" t="s">
        <v>32</v>
      </c>
    </row>
    <row r="407" s="1" customFormat="1" customHeight="1" spans="1:15">
      <c r="A407" s="39">
        <v>402</v>
      </c>
      <c r="B407" s="115" t="s">
        <v>23</v>
      </c>
      <c r="C407" s="39" t="s">
        <v>11004</v>
      </c>
      <c r="D407" s="39" t="s">
        <v>10034</v>
      </c>
      <c r="E407" s="39" t="s">
        <v>11005</v>
      </c>
      <c r="F407" s="180" t="s">
        <v>11006</v>
      </c>
      <c r="G407" s="91" t="s">
        <v>5942</v>
      </c>
      <c r="H407" s="180" t="s">
        <v>194</v>
      </c>
      <c r="I407" s="180" t="s">
        <v>1683</v>
      </c>
      <c r="J407" s="180" t="s">
        <v>11332</v>
      </c>
      <c r="K407" s="39" t="s">
        <v>31</v>
      </c>
      <c r="L407" s="183">
        <v>2</v>
      </c>
      <c r="M407" s="27">
        <f>L407*468</f>
        <v>936</v>
      </c>
      <c r="N407" s="23"/>
      <c r="O407" s="24" t="s">
        <v>32</v>
      </c>
    </row>
    <row r="408" s="1" customFormat="1" customHeight="1" spans="1:15">
      <c r="A408" s="39">
        <v>403</v>
      </c>
      <c r="B408" s="115" t="s">
        <v>23</v>
      </c>
      <c r="C408" s="39" t="s">
        <v>11004</v>
      </c>
      <c r="D408" s="39" t="s">
        <v>10034</v>
      </c>
      <c r="E408" s="39" t="s">
        <v>11005</v>
      </c>
      <c r="F408" s="180" t="s">
        <v>11006</v>
      </c>
      <c r="G408" s="91" t="s">
        <v>11383</v>
      </c>
      <c r="H408" s="180" t="s">
        <v>194</v>
      </c>
      <c r="I408" s="180" t="s">
        <v>1683</v>
      </c>
      <c r="J408" s="180" t="s">
        <v>11332</v>
      </c>
      <c r="K408" s="39" t="s">
        <v>31</v>
      </c>
      <c r="L408" s="183">
        <v>2</v>
      </c>
      <c r="M408" s="27">
        <f t="shared" ref="M408:M420" si="14">L408*312</f>
        <v>624</v>
      </c>
      <c r="N408" s="23"/>
      <c r="O408" s="24" t="s">
        <v>32</v>
      </c>
    </row>
    <row r="409" s="1" customFormat="1" customHeight="1" spans="1:15">
      <c r="A409" s="39">
        <v>404</v>
      </c>
      <c r="B409" s="115" t="s">
        <v>23</v>
      </c>
      <c r="C409" s="39" t="s">
        <v>11004</v>
      </c>
      <c r="D409" s="39" t="s">
        <v>10034</v>
      </c>
      <c r="E409" s="39" t="s">
        <v>11005</v>
      </c>
      <c r="F409" s="180" t="s">
        <v>11006</v>
      </c>
      <c r="G409" s="91" t="s">
        <v>11384</v>
      </c>
      <c r="H409" s="180" t="s">
        <v>194</v>
      </c>
      <c r="I409" s="180" t="s">
        <v>2203</v>
      </c>
      <c r="J409" s="180" t="s">
        <v>11332</v>
      </c>
      <c r="K409" s="39" t="s">
        <v>31</v>
      </c>
      <c r="L409" s="183">
        <v>2</v>
      </c>
      <c r="M409" s="27">
        <f t="shared" si="14"/>
        <v>624</v>
      </c>
      <c r="N409" s="23"/>
      <c r="O409" s="24" t="s">
        <v>32</v>
      </c>
    </row>
    <row r="410" s="1" customFormat="1" customHeight="1" spans="1:15">
      <c r="A410" s="39">
        <v>405</v>
      </c>
      <c r="B410" s="115" t="s">
        <v>23</v>
      </c>
      <c r="C410" s="39" t="s">
        <v>11004</v>
      </c>
      <c r="D410" s="39" t="s">
        <v>10034</v>
      </c>
      <c r="E410" s="39" t="s">
        <v>11005</v>
      </c>
      <c r="F410" s="180" t="s">
        <v>11006</v>
      </c>
      <c r="G410" s="91" t="s">
        <v>11385</v>
      </c>
      <c r="H410" s="180" t="s">
        <v>194</v>
      </c>
      <c r="I410" s="180" t="s">
        <v>3169</v>
      </c>
      <c r="J410" s="180" t="s">
        <v>11332</v>
      </c>
      <c r="K410" s="39" t="s">
        <v>31</v>
      </c>
      <c r="L410" s="183">
        <v>2</v>
      </c>
      <c r="M410" s="27">
        <f t="shared" si="14"/>
        <v>624</v>
      </c>
      <c r="N410" s="23"/>
      <c r="O410" s="24" t="s">
        <v>32</v>
      </c>
    </row>
    <row r="411" s="1" customFormat="1" customHeight="1" spans="1:15">
      <c r="A411" s="39">
        <v>406</v>
      </c>
      <c r="B411" s="115" t="s">
        <v>23</v>
      </c>
      <c r="C411" s="39" t="s">
        <v>11004</v>
      </c>
      <c r="D411" s="39" t="s">
        <v>10034</v>
      </c>
      <c r="E411" s="39" t="s">
        <v>11005</v>
      </c>
      <c r="F411" s="180" t="s">
        <v>11006</v>
      </c>
      <c r="G411" s="91" t="s">
        <v>11386</v>
      </c>
      <c r="H411" s="180" t="s">
        <v>194</v>
      </c>
      <c r="I411" s="180" t="s">
        <v>2605</v>
      </c>
      <c r="J411" s="180" t="s">
        <v>11332</v>
      </c>
      <c r="K411" s="39" t="s">
        <v>31</v>
      </c>
      <c r="L411" s="183">
        <v>2</v>
      </c>
      <c r="M411" s="27">
        <f t="shared" si="14"/>
        <v>624</v>
      </c>
      <c r="N411" s="23"/>
      <c r="O411" s="24" t="s">
        <v>32</v>
      </c>
    </row>
    <row r="412" s="1" customFormat="1" customHeight="1" spans="1:15">
      <c r="A412" s="39">
        <v>407</v>
      </c>
      <c r="B412" s="115" t="s">
        <v>23</v>
      </c>
      <c r="C412" s="39" t="s">
        <v>11004</v>
      </c>
      <c r="D412" s="39" t="s">
        <v>10034</v>
      </c>
      <c r="E412" s="39" t="s">
        <v>11005</v>
      </c>
      <c r="F412" s="180" t="s">
        <v>11006</v>
      </c>
      <c r="G412" s="91" t="s">
        <v>11387</v>
      </c>
      <c r="H412" s="180" t="s">
        <v>1583</v>
      </c>
      <c r="I412" s="180" t="s">
        <v>2203</v>
      </c>
      <c r="J412" s="180" t="s">
        <v>11332</v>
      </c>
      <c r="K412" s="39" t="s">
        <v>31</v>
      </c>
      <c r="L412" s="183">
        <v>2</v>
      </c>
      <c r="M412" s="27">
        <f t="shared" si="14"/>
        <v>624</v>
      </c>
      <c r="N412" s="23"/>
      <c r="O412" s="24" t="s">
        <v>32</v>
      </c>
    </row>
    <row r="413" s="1" customFormat="1" customHeight="1" spans="1:15">
      <c r="A413" s="39">
        <v>408</v>
      </c>
      <c r="B413" s="115" t="s">
        <v>23</v>
      </c>
      <c r="C413" s="39" t="s">
        <v>11004</v>
      </c>
      <c r="D413" s="39" t="s">
        <v>10034</v>
      </c>
      <c r="E413" s="39" t="s">
        <v>11005</v>
      </c>
      <c r="F413" s="180" t="s">
        <v>11006</v>
      </c>
      <c r="G413" s="91" t="s">
        <v>9150</v>
      </c>
      <c r="H413" s="180" t="s">
        <v>194</v>
      </c>
      <c r="I413" s="180" t="s">
        <v>2203</v>
      </c>
      <c r="J413" s="180" t="s">
        <v>11332</v>
      </c>
      <c r="K413" s="39" t="s">
        <v>31</v>
      </c>
      <c r="L413" s="183">
        <v>2</v>
      </c>
      <c r="M413" s="27">
        <f t="shared" si="14"/>
        <v>624</v>
      </c>
      <c r="N413" s="23"/>
      <c r="O413" s="24" t="s">
        <v>32</v>
      </c>
    </row>
    <row r="414" s="1" customFormat="1" customHeight="1" spans="1:15">
      <c r="A414" s="39">
        <v>409</v>
      </c>
      <c r="B414" s="115" t="s">
        <v>23</v>
      </c>
      <c r="C414" s="39" t="s">
        <v>11004</v>
      </c>
      <c r="D414" s="39" t="s">
        <v>10034</v>
      </c>
      <c r="E414" s="39" t="s">
        <v>11005</v>
      </c>
      <c r="F414" s="180" t="s">
        <v>11006</v>
      </c>
      <c r="G414" s="91" t="s">
        <v>11388</v>
      </c>
      <c r="H414" s="180" t="s">
        <v>194</v>
      </c>
      <c r="I414" s="180" t="s">
        <v>2203</v>
      </c>
      <c r="J414" s="180" t="s">
        <v>11332</v>
      </c>
      <c r="K414" s="39" t="s">
        <v>31</v>
      </c>
      <c r="L414" s="183">
        <v>2</v>
      </c>
      <c r="M414" s="27">
        <f t="shared" si="14"/>
        <v>624</v>
      </c>
      <c r="N414" s="23"/>
      <c r="O414" s="24" t="s">
        <v>32</v>
      </c>
    </row>
    <row r="415" s="1" customFormat="1" customHeight="1" spans="1:15">
      <c r="A415" s="39">
        <v>410</v>
      </c>
      <c r="B415" s="115" t="s">
        <v>23</v>
      </c>
      <c r="C415" s="39" t="s">
        <v>11004</v>
      </c>
      <c r="D415" s="39" t="s">
        <v>10034</v>
      </c>
      <c r="E415" s="39" t="s">
        <v>11005</v>
      </c>
      <c r="F415" s="180" t="s">
        <v>11006</v>
      </c>
      <c r="G415" s="91" t="s">
        <v>11389</v>
      </c>
      <c r="H415" s="180" t="s">
        <v>194</v>
      </c>
      <c r="I415" s="180" t="s">
        <v>2203</v>
      </c>
      <c r="J415" s="180" t="s">
        <v>11332</v>
      </c>
      <c r="K415" s="39" t="s">
        <v>31</v>
      </c>
      <c r="L415" s="183">
        <v>2</v>
      </c>
      <c r="M415" s="27">
        <f t="shared" si="14"/>
        <v>624</v>
      </c>
      <c r="N415" s="23"/>
      <c r="O415" s="24" t="s">
        <v>32</v>
      </c>
    </row>
    <row r="416" s="1" customFormat="1" customHeight="1" spans="1:15">
      <c r="A416" s="39">
        <v>411</v>
      </c>
      <c r="B416" s="115" t="s">
        <v>23</v>
      </c>
      <c r="C416" s="39" t="s">
        <v>11004</v>
      </c>
      <c r="D416" s="39" t="s">
        <v>10034</v>
      </c>
      <c r="E416" s="39" t="s">
        <v>11005</v>
      </c>
      <c r="F416" s="180" t="s">
        <v>11006</v>
      </c>
      <c r="G416" s="91" t="s">
        <v>11390</v>
      </c>
      <c r="H416" s="180" t="s">
        <v>194</v>
      </c>
      <c r="I416" s="180" t="s">
        <v>2203</v>
      </c>
      <c r="J416" s="180" t="s">
        <v>11332</v>
      </c>
      <c r="K416" s="39" t="s">
        <v>31</v>
      </c>
      <c r="L416" s="183">
        <v>2</v>
      </c>
      <c r="M416" s="27">
        <f t="shared" si="14"/>
        <v>624</v>
      </c>
      <c r="N416" s="23"/>
      <c r="O416" s="24" t="s">
        <v>32</v>
      </c>
    </row>
    <row r="417" s="1" customFormat="1" customHeight="1" spans="1:15">
      <c r="A417" s="39">
        <v>412</v>
      </c>
      <c r="B417" s="115" t="s">
        <v>23</v>
      </c>
      <c r="C417" s="39" t="s">
        <v>11004</v>
      </c>
      <c r="D417" s="39" t="s">
        <v>10034</v>
      </c>
      <c r="E417" s="39" t="s">
        <v>11005</v>
      </c>
      <c r="F417" s="180" t="s">
        <v>11006</v>
      </c>
      <c r="G417" s="91" t="s">
        <v>11391</v>
      </c>
      <c r="H417" s="180" t="s">
        <v>194</v>
      </c>
      <c r="I417" s="180" t="s">
        <v>1683</v>
      </c>
      <c r="J417" s="180" t="s">
        <v>11332</v>
      </c>
      <c r="K417" s="39" t="s">
        <v>31</v>
      </c>
      <c r="L417" s="183">
        <v>2</v>
      </c>
      <c r="M417" s="27">
        <f t="shared" si="14"/>
        <v>624</v>
      </c>
      <c r="N417" s="23"/>
      <c r="O417" s="24" t="s">
        <v>32</v>
      </c>
    </row>
    <row r="418" s="1" customFormat="1" customHeight="1" spans="1:15">
      <c r="A418" s="39">
        <v>413</v>
      </c>
      <c r="B418" s="115" t="s">
        <v>23</v>
      </c>
      <c r="C418" s="39" t="s">
        <v>11004</v>
      </c>
      <c r="D418" s="39" t="s">
        <v>10034</v>
      </c>
      <c r="E418" s="39" t="s">
        <v>11005</v>
      </c>
      <c r="F418" s="180" t="s">
        <v>11006</v>
      </c>
      <c r="G418" s="91" t="s">
        <v>11392</v>
      </c>
      <c r="H418" s="180" t="s">
        <v>194</v>
      </c>
      <c r="I418" s="180" t="s">
        <v>1683</v>
      </c>
      <c r="J418" s="180" t="s">
        <v>11332</v>
      </c>
      <c r="K418" s="39" t="s">
        <v>31</v>
      </c>
      <c r="L418" s="183">
        <v>2</v>
      </c>
      <c r="M418" s="27">
        <f t="shared" si="14"/>
        <v>624</v>
      </c>
      <c r="N418" s="23"/>
      <c r="O418" s="24" t="s">
        <v>32</v>
      </c>
    </row>
    <row r="419" s="1" customFormat="1" customHeight="1" spans="1:15">
      <c r="A419" s="39">
        <v>414</v>
      </c>
      <c r="B419" s="115" t="s">
        <v>23</v>
      </c>
      <c r="C419" s="39" t="s">
        <v>11004</v>
      </c>
      <c r="D419" s="39" t="s">
        <v>10034</v>
      </c>
      <c r="E419" s="39" t="s">
        <v>11005</v>
      </c>
      <c r="F419" s="180" t="s">
        <v>11006</v>
      </c>
      <c r="G419" s="91" t="s">
        <v>11393</v>
      </c>
      <c r="H419" s="180" t="s">
        <v>194</v>
      </c>
      <c r="I419" s="180" t="s">
        <v>2557</v>
      </c>
      <c r="J419" s="180" t="s">
        <v>11394</v>
      </c>
      <c r="K419" s="39" t="s">
        <v>31</v>
      </c>
      <c r="L419" s="183">
        <v>1</v>
      </c>
      <c r="M419" s="27">
        <f t="shared" si="14"/>
        <v>312</v>
      </c>
      <c r="N419" s="23"/>
      <c r="O419" s="24" t="s">
        <v>32</v>
      </c>
    </row>
    <row r="420" s="1" customFormat="1" customHeight="1" spans="1:15">
      <c r="A420" s="39">
        <v>415</v>
      </c>
      <c r="B420" s="115" t="s">
        <v>23</v>
      </c>
      <c r="C420" s="39" t="s">
        <v>11004</v>
      </c>
      <c r="D420" s="39" t="s">
        <v>10034</v>
      </c>
      <c r="E420" s="39" t="s">
        <v>11005</v>
      </c>
      <c r="F420" s="180" t="s">
        <v>11006</v>
      </c>
      <c r="G420" s="91" t="s">
        <v>1841</v>
      </c>
      <c r="H420" s="180" t="s">
        <v>194</v>
      </c>
      <c r="I420" s="180" t="s">
        <v>1683</v>
      </c>
      <c r="J420" s="180" t="s">
        <v>11394</v>
      </c>
      <c r="K420" s="39" t="s">
        <v>31</v>
      </c>
      <c r="L420" s="183">
        <v>2</v>
      </c>
      <c r="M420" s="27">
        <f t="shared" si="14"/>
        <v>624</v>
      </c>
      <c r="N420" s="23"/>
      <c r="O420" s="24" t="s">
        <v>32</v>
      </c>
    </row>
    <row r="421" s="1" customFormat="1" customHeight="1" spans="1:15">
      <c r="A421" s="39">
        <v>416</v>
      </c>
      <c r="B421" s="115" t="s">
        <v>23</v>
      </c>
      <c r="C421" s="39" t="s">
        <v>11004</v>
      </c>
      <c r="D421" s="39" t="s">
        <v>10034</v>
      </c>
      <c r="E421" s="39" t="s">
        <v>11005</v>
      </c>
      <c r="F421" s="180" t="s">
        <v>11006</v>
      </c>
      <c r="G421" s="91" t="s">
        <v>11395</v>
      </c>
      <c r="H421" s="180" t="s">
        <v>194</v>
      </c>
      <c r="I421" s="180" t="s">
        <v>1683</v>
      </c>
      <c r="J421" s="180" t="s">
        <v>11394</v>
      </c>
      <c r="K421" s="39" t="s">
        <v>31</v>
      </c>
      <c r="L421" s="183">
        <v>2</v>
      </c>
      <c r="M421" s="27">
        <f>L421*468</f>
        <v>936</v>
      </c>
      <c r="N421" s="23"/>
      <c r="O421" s="24" t="s">
        <v>32</v>
      </c>
    </row>
    <row r="422" s="1" customFormat="1" customHeight="1" spans="1:15">
      <c r="A422" s="39">
        <v>417</v>
      </c>
      <c r="B422" s="115" t="s">
        <v>23</v>
      </c>
      <c r="C422" s="39" t="s">
        <v>11004</v>
      </c>
      <c r="D422" s="39" t="s">
        <v>10034</v>
      </c>
      <c r="E422" s="39" t="s">
        <v>11005</v>
      </c>
      <c r="F422" s="180" t="s">
        <v>11006</v>
      </c>
      <c r="G422" s="91" t="s">
        <v>11396</v>
      </c>
      <c r="H422" s="180" t="s">
        <v>194</v>
      </c>
      <c r="I422" s="180" t="s">
        <v>1683</v>
      </c>
      <c r="J422" s="180" t="s">
        <v>11394</v>
      </c>
      <c r="K422" s="39" t="s">
        <v>31</v>
      </c>
      <c r="L422" s="183">
        <v>2</v>
      </c>
      <c r="M422" s="27">
        <f>L422*468</f>
        <v>936</v>
      </c>
      <c r="N422" s="23"/>
      <c r="O422" s="24" t="s">
        <v>32</v>
      </c>
    </row>
    <row r="423" s="1" customFormat="1" customHeight="1" spans="1:15">
      <c r="A423" s="39">
        <v>418</v>
      </c>
      <c r="B423" s="115" t="s">
        <v>23</v>
      </c>
      <c r="C423" s="39" t="s">
        <v>11004</v>
      </c>
      <c r="D423" s="39" t="s">
        <v>10034</v>
      </c>
      <c r="E423" s="39" t="s">
        <v>11005</v>
      </c>
      <c r="F423" s="180" t="s">
        <v>11006</v>
      </c>
      <c r="G423" s="91" t="s">
        <v>11397</v>
      </c>
      <c r="H423" s="180" t="s">
        <v>194</v>
      </c>
      <c r="I423" s="180" t="s">
        <v>1683</v>
      </c>
      <c r="J423" s="180" t="s">
        <v>11394</v>
      </c>
      <c r="K423" s="39" t="s">
        <v>31</v>
      </c>
      <c r="L423" s="183">
        <v>2</v>
      </c>
      <c r="M423" s="27">
        <f>L423*312</f>
        <v>624</v>
      </c>
      <c r="N423" s="23"/>
      <c r="O423" s="24" t="s">
        <v>32</v>
      </c>
    </row>
    <row r="424" s="1" customFormat="1" customHeight="1" spans="1:15">
      <c r="A424" s="39">
        <v>419</v>
      </c>
      <c r="B424" s="115" t="s">
        <v>23</v>
      </c>
      <c r="C424" s="39" t="s">
        <v>11004</v>
      </c>
      <c r="D424" s="39" t="s">
        <v>10034</v>
      </c>
      <c r="E424" s="39" t="s">
        <v>11005</v>
      </c>
      <c r="F424" s="180" t="s">
        <v>11006</v>
      </c>
      <c r="G424" s="91" t="s">
        <v>11398</v>
      </c>
      <c r="H424" s="180" t="s">
        <v>51</v>
      </c>
      <c r="I424" s="180" t="s">
        <v>3164</v>
      </c>
      <c r="J424" s="180" t="s">
        <v>11394</v>
      </c>
      <c r="K424" s="39" t="s">
        <v>31</v>
      </c>
      <c r="L424" s="183">
        <v>2</v>
      </c>
      <c r="M424" s="27">
        <f>L424*312</f>
        <v>624</v>
      </c>
      <c r="N424" s="23"/>
      <c r="O424" s="24" t="s">
        <v>32</v>
      </c>
    </row>
    <row r="425" s="1" customFormat="1" customHeight="1" spans="1:15">
      <c r="A425" s="39">
        <v>420</v>
      </c>
      <c r="B425" s="115" t="s">
        <v>23</v>
      </c>
      <c r="C425" s="39" t="s">
        <v>11004</v>
      </c>
      <c r="D425" s="39" t="s">
        <v>10034</v>
      </c>
      <c r="E425" s="39" t="s">
        <v>11005</v>
      </c>
      <c r="F425" s="180" t="s">
        <v>11006</v>
      </c>
      <c r="G425" s="91" t="s">
        <v>11399</v>
      </c>
      <c r="H425" s="180" t="s">
        <v>194</v>
      </c>
      <c r="I425" s="180" t="s">
        <v>2557</v>
      </c>
      <c r="J425" s="180" t="s">
        <v>11394</v>
      </c>
      <c r="K425" s="39" t="s">
        <v>31</v>
      </c>
      <c r="L425" s="183">
        <v>1</v>
      </c>
      <c r="M425" s="27">
        <f>L425*312</f>
        <v>312</v>
      </c>
      <c r="N425" s="23"/>
      <c r="O425" s="24" t="s">
        <v>32</v>
      </c>
    </row>
    <row r="426" s="1" customFormat="1" customHeight="1" spans="1:15">
      <c r="A426" s="39">
        <v>421</v>
      </c>
      <c r="B426" s="115" t="s">
        <v>23</v>
      </c>
      <c r="C426" s="39" t="s">
        <v>11004</v>
      </c>
      <c r="D426" s="39" t="s">
        <v>10034</v>
      </c>
      <c r="E426" s="39" t="s">
        <v>11005</v>
      </c>
      <c r="F426" s="180" t="s">
        <v>11006</v>
      </c>
      <c r="G426" s="91" t="s">
        <v>11400</v>
      </c>
      <c r="H426" s="180" t="s">
        <v>194</v>
      </c>
      <c r="I426" s="180" t="s">
        <v>2605</v>
      </c>
      <c r="J426" s="180" t="s">
        <v>11401</v>
      </c>
      <c r="K426" s="39" t="s">
        <v>31</v>
      </c>
      <c r="L426" s="183">
        <v>2</v>
      </c>
      <c r="M426" s="27">
        <f>L426*468</f>
        <v>936</v>
      </c>
      <c r="N426" s="23"/>
      <c r="O426" s="24" t="s">
        <v>32</v>
      </c>
    </row>
    <row r="427" s="1" customFormat="1" customHeight="1" spans="1:15">
      <c r="A427" s="39">
        <v>422</v>
      </c>
      <c r="B427" s="115" t="s">
        <v>23</v>
      </c>
      <c r="C427" s="39" t="s">
        <v>11004</v>
      </c>
      <c r="D427" s="39" t="s">
        <v>10034</v>
      </c>
      <c r="E427" s="39" t="s">
        <v>11005</v>
      </c>
      <c r="F427" s="180" t="s">
        <v>11006</v>
      </c>
      <c r="G427" s="91" t="s">
        <v>11402</v>
      </c>
      <c r="H427" s="180" t="s">
        <v>194</v>
      </c>
      <c r="I427" s="180" t="s">
        <v>3164</v>
      </c>
      <c r="J427" s="180" t="s">
        <v>11401</v>
      </c>
      <c r="K427" s="39" t="s">
        <v>31</v>
      </c>
      <c r="L427" s="183">
        <v>2</v>
      </c>
      <c r="M427" s="27">
        <f t="shared" ref="M427:M448" si="15">L427*312</f>
        <v>624</v>
      </c>
      <c r="N427" s="23"/>
      <c r="O427" s="24" t="s">
        <v>32</v>
      </c>
    </row>
    <row r="428" s="1" customFormat="1" customHeight="1" spans="1:15">
      <c r="A428" s="39">
        <v>423</v>
      </c>
      <c r="B428" s="115" t="s">
        <v>23</v>
      </c>
      <c r="C428" s="39" t="s">
        <v>11004</v>
      </c>
      <c r="D428" s="39" t="s">
        <v>10034</v>
      </c>
      <c r="E428" s="39" t="s">
        <v>11005</v>
      </c>
      <c r="F428" s="180" t="s">
        <v>11006</v>
      </c>
      <c r="G428" s="91" t="s">
        <v>11403</v>
      </c>
      <c r="H428" s="180" t="s">
        <v>194</v>
      </c>
      <c r="I428" s="180" t="s">
        <v>3169</v>
      </c>
      <c r="J428" s="180" t="s">
        <v>11401</v>
      </c>
      <c r="K428" s="39" t="s">
        <v>31</v>
      </c>
      <c r="L428" s="183">
        <v>2</v>
      </c>
      <c r="M428" s="27">
        <f t="shared" si="15"/>
        <v>624</v>
      </c>
      <c r="N428" s="23"/>
      <c r="O428" s="24" t="s">
        <v>32</v>
      </c>
    </row>
    <row r="429" s="1" customFormat="1" customHeight="1" spans="1:15">
      <c r="A429" s="39">
        <v>424</v>
      </c>
      <c r="B429" s="115" t="s">
        <v>23</v>
      </c>
      <c r="C429" s="39" t="s">
        <v>11004</v>
      </c>
      <c r="D429" s="39" t="s">
        <v>10034</v>
      </c>
      <c r="E429" s="39" t="s">
        <v>11005</v>
      </c>
      <c r="F429" s="180" t="s">
        <v>11006</v>
      </c>
      <c r="G429" s="91" t="s">
        <v>11404</v>
      </c>
      <c r="H429" s="180" t="s">
        <v>1583</v>
      </c>
      <c r="I429" s="180" t="s">
        <v>3169</v>
      </c>
      <c r="J429" s="180" t="s">
        <v>11401</v>
      </c>
      <c r="K429" s="39" t="s">
        <v>31</v>
      </c>
      <c r="L429" s="183">
        <v>2</v>
      </c>
      <c r="M429" s="27">
        <f t="shared" si="15"/>
        <v>624</v>
      </c>
      <c r="N429" s="23"/>
      <c r="O429" s="24" t="s">
        <v>32</v>
      </c>
    </row>
    <row r="430" s="1" customFormat="1" customHeight="1" spans="1:15">
      <c r="A430" s="39">
        <v>425</v>
      </c>
      <c r="B430" s="115" t="s">
        <v>23</v>
      </c>
      <c r="C430" s="39" t="s">
        <v>11004</v>
      </c>
      <c r="D430" s="39" t="s">
        <v>10034</v>
      </c>
      <c r="E430" s="39" t="s">
        <v>11005</v>
      </c>
      <c r="F430" s="180" t="s">
        <v>11006</v>
      </c>
      <c r="G430" s="91" t="s">
        <v>11405</v>
      </c>
      <c r="H430" s="180" t="s">
        <v>194</v>
      </c>
      <c r="I430" s="180" t="s">
        <v>3164</v>
      </c>
      <c r="J430" s="180" t="s">
        <v>11401</v>
      </c>
      <c r="K430" s="39" t="s">
        <v>31</v>
      </c>
      <c r="L430" s="183">
        <v>2</v>
      </c>
      <c r="M430" s="27">
        <f t="shared" si="15"/>
        <v>624</v>
      </c>
      <c r="N430" s="23"/>
      <c r="O430" s="24" t="s">
        <v>32</v>
      </c>
    </row>
    <row r="431" s="1" customFormat="1" customHeight="1" spans="1:15">
      <c r="A431" s="39">
        <v>426</v>
      </c>
      <c r="B431" s="115" t="s">
        <v>23</v>
      </c>
      <c r="C431" s="39" t="s">
        <v>11004</v>
      </c>
      <c r="D431" s="39" t="s">
        <v>10034</v>
      </c>
      <c r="E431" s="39" t="s">
        <v>11005</v>
      </c>
      <c r="F431" s="180" t="s">
        <v>11006</v>
      </c>
      <c r="G431" s="91" t="s">
        <v>11406</v>
      </c>
      <c r="H431" s="180" t="s">
        <v>1583</v>
      </c>
      <c r="I431" s="180" t="s">
        <v>2203</v>
      </c>
      <c r="J431" s="180" t="s">
        <v>11401</v>
      </c>
      <c r="K431" s="39" t="s">
        <v>31</v>
      </c>
      <c r="L431" s="183">
        <v>2</v>
      </c>
      <c r="M431" s="27">
        <f t="shared" si="15"/>
        <v>624</v>
      </c>
      <c r="N431" s="23"/>
      <c r="O431" s="24" t="s">
        <v>32</v>
      </c>
    </row>
    <row r="432" s="1" customFormat="1" customHeight="1" spans="1:15">
      <c r="A432" s="39">
        <v>427</v>
      </c>
      <c r="B432" s="115" t="s">
        <v>23</v>
      </c>
      <c r="C432" s="39" t="s">
        <v>11004</v>
      </c>
      <c r="D432" s="39" t="s">
        <v>10034</v>
      </c>
      <c r="E432" s="39" t="s">
        <v>11005</v>
      </c>
      <c r="F432" s="180" t="s">
        <v>11006</v>
      </c>
      <c r="G432" s="91" t="s">
        <v>11407</v>
      </c>
      <c r="H432" s="180" t="s">
        <v>194</v>
      </c>
      <c r="I432" s="180" t="s">
        <v>2557</v>
      </c>
      <c r="J432" s="180" t="s">
        <v>11401</v>
      </c>
      <c r="K432" s="39" t="s">
        <v>31</v>
      </c>
      <c r="L432" s="183">
        <v>1</v>
      </c>
      <c r="M432" s="27">
        <f t="shared" si="15"/>
        <v>312</v>
      </c>
      <c r="N432" s="23"/>
      <c r="O432" s="24" t="s">
        <v>32</v>
      </c>
    </row>
    <row r="433" s="1" customFormat="1" customHeight="1" spans="1:15">
      <c r="A433" s="39">
        <v>428</v>
      </c>
      <c r="B433" s="115" t="s">
        <v>23</v>
      </c>
      <c r="C433" s="39" t="s">
        <v>11004</v>
      </c>
      <c r="D433" s="39" t="s">
        <v>10034</v>
      </c>
      <c r="E433" s="39" t="s">
        <v>11005</v>
      </c>
      <c r="F433" s="180" t="s">
        <v>11006</v>
      </c>
      <c r="G433" s="91" t="s">
        <v>11408</v>
      </c>
      <c r="H433" s="180" t="s">
        <v>194</v>
      </c>
      <c r="I433" s="180" t="s">
        <v>2557</v>
      </c>
      <c r="J433" s="180" t="s">
        <v>11401</v>
      </c>
      <c r="K433" s="39" t="s">
        <v>31</v>
      </c>
      <c r="L433" s="183">
        <v>1</v>
      </c>
      <c r="M433" s="27">
        <f t="shared" si="15"/>
        <v>312</v>
      </c>
      <c r="N433" s="23"/>
      <c r="O433" s="24" t="s">
        <v>32</v>
      </c>
    </row>
    <row r="434" s="1" customFormat="1" customHeight="1" spans="1:15">
      <c r="A434" s="39">
        <v>429</v>
      </c>
      <c r="B434" s="115" t="s">
        <v>23</v>
      </c>
      <c r="C434" s="39" t="s">
        <v>11004</v>
      </c>
      <c r="D434" s="39" t="s">
        <v>10034</v>
      </c>
      <c r="E434" s="39" t="s">
        <v>11005</v>
      </c>
      <c r="F434" s="180" t="s">
        <v>11006</v>
      </c>
      <c r="G434" s="91" t="s">
        <v>11409</v>
      </c>
      <c r="H434" s="180" t="s">
        <v>194</v>
      </c>
      <c r="I434" s="180" t="s">
        <v>2203</v>
      </c>
      <c r="J434" s="180" t="s">
        <v>11401</v>
      </c>
      <c r="K434" s="39" t="s">
        <v>31</v>
      </c>
      <c r="L434" s="183">
        <v>2</v>
      </c>
      <c r="M434" s="27">
        <f t="shared" si="15"/>
        <v>624</v>
      </c>
      <c r="N434" s="23"/>
      <c r="O434" s="24" t="s">
        <v>32</v>
      </c>
    </row>
    <row r="435" s="1" customFormat="1" customHeight="1" spans="1:15">
      <c r="A435" s="39">
        <v>430</v>
      </c>
      <c r="B435" s="115" t="s">
        <v>23</v>
      </c>
      <c r="C435" s="39" t="s">
        <v>11004</v>
      </c>
      <c r="D435" s="39" t="s">
        <v>10034</v>
      </c>
      <c r="E435" s="39" t="s">
        <v>11005</v>
      </c>
      <c r="F435" s="180" t="s">
        <v>11006</v>
      </c>
      <c r="G435" s="91" t="s">
        <v>11410</v>
      </c>
      <c r="H435" s="180" t="s">
        <v>1583</v>
      </c>
      <c r="I435" s="180" t="s">
        <v>1683</v>
      </c>
      <c r="J435" s="180" t="s">
        <v>11401</v>
      </c>
      <c r="K435" s="39" t="s">
        <v>31</v>
      </c>
      <c r="L435" s="183">
        <v>2</v>
      </c>
      <c r="M435" s="27">
        <f t="shared" si="15"/>
        <v>624</v>
      </c>
      <c r="N435" s="23"/>
      <c r="O435" s="24" t="s">
        <v>32</v>
      </c>
    </row>
    <row r="436" s="1" customFormat="1" customHeight="1" spans="1:15">
      <c r="A436" s="39">
        <v>431</v>
      </c>
      <c r="B436" s="115" t="s">
        <v>23</v>
      </c>
      <c r="C436" s="39" t="s">
        <v>11004</v>
      </c>
      <c r="D436" s="39" t="s">
        <v>10034</v>
      </c>
      <c r="E436" s="39" t="s">
        <v>11005</v>
      </c>
      <c r="F436" s="180" t="s">
        <v>11006</v>
      </c>
      <c r="G436" s="91" t="s">
        <v>11411</v>
      </c>
      <c r="H436" s="180" t="s">
        <v>194</v>
      </c>
      <c r="I436" s="180" t="s">
        <v>3164</v>
      </c>
      <c r="J436" s="180" t="s">
        <v>11401</v>
      </c>
      <c r="K436" s="39" t="s">
        <v>31</v>
      </c>
      <c r="L436" s="183">
        <v>2</v>
      </c>
      <c r="M436" s="27">
        <f t="shared" si="15"/>
        <v>624</v>
      </c>
      <c r="N436" s="23"/>
      <c r="O436" s="24" t="s">
        <v>32</v>
      </c>
    </row>
    <row r="437" s="1" customFormat="1" customHeight="1" spans="1:15">
      <c r="A437" s="39">
        <v>432</v>
      </c>
      <c r="B437" s="115" t="s">
        <v>23</v>
      </c>
      <c r="C437" s="39" t="s">
        <v>11004</v>
      </c>
      <c r="D437" s="39" t="s">
        <v>10034</v>
      </c>
      <c r="E437" s="39" t="s">
        <v>11005</v>
      </c>
      <c r="F437" s="180" t="s">
        <v>11006</v>
      </c>
      <c r="G437" s="91" t="s">
        <v>11412</v>
      </c>
      <c r="H437" s="180" t="s">
        <v>194</v>
      </c>
      <c r="I437" s="180" t="s">
        <v>2203</v>
      </c>
      <c r="J437" s="180" t="s">
        <v>11401</v>
      </c>
      <c r="K437" s="39" t="s">
        <v>31</v>
      </c>
      <c r="L437" s="183">
        <v>2</v>
      </c>
      <c r="M437" s="27">
        <f t="shared" si="15"/>
        <v>624</v>
      </c>
      <c r="N437" s="23"/>
      <c r="O437" s="24" t="s">
        <v>32</v>
      </c>
    </row>
    <row r="438" s="1" customFormat="1" customHeight="1" spans="1:15">
      <c r="A438" s="39">
        <v>433</v>
      </c>
      <c r="B438" s="115" t="s">
        <v>23</v>
      </c>
      <c r="C438" s="39" t="s">
        <v>11004</v>
      </c>
      <c r="D438" s="39" t="s">
        <v>10034</v>
      </c>
      <c r="E438" s="39" t="s">
        <v>11005</v>
      </c>
      <c r="F438" s="180" t="s">
        <v>11006</v>
      </c>
      <c r="G438" s="91" t="s">
        <v>11413</v>
      </c>
      <c r="H438" s="180" t="s">
        <v>194</v>
      </c>
      <c r="I438" s="180" t="s">
        <v>2203</v>
      </c>
      <c r="J438" s="180" t="s">
        <v>11401</v>
      </c>
      <c r="K438" s="39" t="s">
        <v>31</v>
      </c>
      <c r="L438" s="183">
        <v>2</v>
      </c>
      <c r="M438" s="27">
        <f t="shared" si="15"/>
        <v>624</v>
      </c>
      <c r="N438" s="23"/>
      <c r="O438" s="24" t="s">
        <v>32</v>
      </c>
    </row>
    <row r="439" s="1" customFormat="1" customHeight="1" spans="1:15">
      <c r="A439" s="39">
        <v>434</v>
      </c>
      <c r="B439" s="115" t="s">
        <v>23</v>
      </c>
      <c r="C439" s="39" t="s">
        <v>11004</v>
      </c>
      <c r="D439" s="39" t="s">
        <v>10034</v>
      </c>
      <c r="E439" s="39" t="s">
        <v>11005</v>
      </c>
      <c r="F439" s="180" t="s">
        <v>11006</v>
      </c>
      <c r="G439" s="91" t="s">
        <v>11414</v>
      </c>
      <c r="H439" s="180" t="s">
        <v>194</v>
      </c>
      <c r="I439" s="180" t="s">
        <v>2203</v>
      </c>
      <c r="J439" s="180" t="s">
        <v>11401</v>
      </c>
      <c r="K439" s="39" t="s">
        <v>31</v>
      </c>
      <c r="L439" s="183">
        <v>2</v>
      </c>
      <c r="M439" s="27">
        <f t="shared" si="15"/>
        <v>624</v>
      </c>
      <c r="N439" s="23"/>
      <c r="O439" s="24" t="s">
        <v>32</v>
      </c>
    </row>
    <row r="440" s="1" customFormat="1" customHeight="1" spans="1:15">
      <c r="A440" s="39">
        <v>435</v>
      </c>
      <c r="B440" s="115" t="s">
        <v>23</v>
      </c>
      <c r="C440" s="39" t="s">
        <v>11004</v>
      </c>
      <c r="D440" s="39" t="s">
        <v>10034</v>
      </c>
      <c r="E440" s="39" t="s">
        <v>11005</v>
      </c>
      <c r="F440" s="180" t="s">
        <v>11006</v>
      </c>
      <c r="G440" s="91" t="s">
        <v>11415</v>
      </c>
      <c r="H440" s="180" t="s">
        <v>194</v>
      </c>
      <c r="I440" s="180" t="s">
        <v>2557</v>
      </c>
      <c r="J440" s="180" t="s">
        <v>11401</v>
      </c>
      <c r="K440" s="39" t="s">
        <v>31</v>
      </c>
      <c r="L440" s="183">
        <v>1</v>
      </c>
      <c r="M440" s="27">
        <f t="shared" si="15"/>
        <v>312</v>
      </c>
      <c r="N440" s="23"/>
      <c r="O440" s="24" t="s">
        <v>32</v>
      </c>
    </row>
    <row r="441" s="1" customFormat="1" customHeight="1" spans="1:15">
      <c r="A441" s="39">
        <v>436</v>
      </c>
      <c r="B441" s="115" t="s">
        <v>23</v>
      </c>
      <c r="C441" s="39" t="s">
        <v>11004</v>
      </c>
      <c r="D441" s="39" t="s">
        <v>10034</v>
      </c>
      <c r="E441" s="39" t="s">
        <v>11005</v>
      </c>
      <c r="F441" s="180" t="s">
        <v>11006</v>
      </c>
      <c r="G441" s="91" t="s">
        <v>6286</v>
      </c>
      <c r="H441" s="180" t="s">
        <v>194</v>
      </c>
      <c r="I441" s="180" t="s">
        <v>3169</v>
      </c>
      <c r="J441" s="180" t="s">
        <v>11401</v>
      </c>
      <c r="K441" s="39" t="s">
        <v>31</v>
      </c>
      <c r="L441" s="183">
        <v>2</v>
      </c>
      <c r="M441" s="27">
        <f t="shared" si="15"/>
        <v>624</v>
      </c>
      <c r="N441" s="23"/>
      <c r="O441" s="24" t="s">
        <v>32</v>
      </c>
    </row>
    <row r="442" s="1" customFormat="1" customHeight="1" spans="1:15">
      <c r="A442" s="39">
        <v>437</v>
      </c>
      <c r="B442" s="115" t="s">
        <v>23</v>
      </c>
      <c r="C442" s="39" t="s">
        <v>11004</v>
      </c>
      <c r="D442" s="39" t="s">
        <v>10034</v>
      </c>
      <c r="E442" s="39" t="s">
        <v>11005</v>
      </c>
      <c r="F442" s="180" t="s">
        <v>11006</v>
      </c>
      <c r="G442" s="91" t="s">
        <v>11416</v>
      </c>
      <c r="H442" s="180" t="s">
        <v>194</v>
      </c>
      <c r="I442" s="180" t="s">
        <v>1683</v>
      </c>
      <c r="J442" s="180" t="s">
        <v>11401</v>
      </c>
      <c r="K442" s="39" t="s">
        <v>31</v>
      </c>
      <c r="L442" s="183">
        <v>2</v>
      </c>
      <c r="M442" s="27">
        <f t="shared" si="15"/>
        <v>624</v>
      </c>
      <c r="N442" s="23"/>
      <c r="O442" s="24" t="s">
        <v>32</v>
      </c>
    </row>
    <row r="443" s="1" customFormat="1" customHeight="1" spans="1:15">
      <c r="A443" s="39">
        <v>438</v>
      </c>
      <c r="B443" s="115" t="s">
        <v>23</v>
      </c>
      <c r="C443" s="39" t="s">
        <v>11004</v>
      </c>
      <c r="D443" s="39" t="s">
        <v>10034</v>
      </c>
      <c r="E443" s="39" t="s">
        <v>11005</v>
      </c>
      <c r="F443" s="180" t="s">
        <v>11006</v>
      </c>
      <c r="G443" s="91" t="s">
        <v>546</v>
      </c>
      <c r="H443" s="180" t="s">
        <v>194</v>
      </c>
      <c r="I443" s="180" t="s">
        <v>2605</v>
      </c>
      <c r="J443" s="180" t="s">
        <v>11401</v>
      </c>
      <c r="K443" s="39" t="s">
        <v>31</v>
      </c>
      <c r="L443" s="183">
        <v>2</v>
      </c>
      <c r="M443" s="27">
        <f t="shared" si="15"/>
        <v>624</v>
      </c>
      <c r="N443" s="23"/>
      <c r="O443" s="24" t="s">
        <v>32</v>
      </c>
    </row>
    <row r="444" s="1" customFormat="1" customHeight="1" spans="1:15">
      <c r="A444" s="39">
        <v>439</v>
      </c>
      <c r="B444" s="115" t="s">
        <v>23</v>
      </c>
      <c r="C444" s="39" t="s">
        <v>11004</v>
      </c>
      <c r="D444" s="39" t="s">
        <v>10034</v>
      </c>
      <c r="E444" s="39" t="s">
        <v>11005</v>
      </c>
      <c r="F444" s="180" t="s">
        <v>11006</v>
      </c>
      <c r="G444" s="91" t="s">
        <v>11417</v>
      </c>
      <c r="H444" s="180" t="s">
        <v>194</v>
      </c>
      <c r="I444" s="180" t="s">
        <v>2203</v>
      </c>
      <c r="J444" s="180" t="s">
        <v>11401</v>
      </c>
      <c r="K444" s="39" t="s">
        <v>31</v>
      </c>
      <c r="L444" s="183">
        <v>2</v>
      </c>
      <c r="M444" s="27">
        <f t="shared" si="15"/>
        <v>624</v>
      </c>
      <c r="N444" s="23"/>
      <c r="O444" s="24" t="s">
        <v>32</v>
      </c>
    </row>
    <row r="445" s="1" customFormat="1" customHeight="1" spans="1:15">
      <c r="A445" s="39">
        <v>440</v>
      </c>
      <c r="B445" s="115" t="s">
        <v>23</v>
      </c>
      <c r="C445" s="39" t="s">
        <v>11004</v>
      </c>
      <c r="D445" s="39" t="s">
        <v>10034</v>
      </c>
      <c r="E445" s="39" t="s">
        <v>11005</v>
      </c>
      <c r="F445" s="180" t="s">
        <v>11006</v>
      </c>
      <c r="G445" s="91" t="s">
        <v>11418</v>
      </c>
      <c r="H445" s="180" t="s">
        <v>194</v>
      </c>
      <c r="I445" s="180" t="s">
        <v>2605</v>
      </c>
      <c r="J445" s="180" t="s">
        <v>11401</v>
      </c>
      <c r="K445" s="39" t="s">
        <v>31</v>
      </c>
      <c r="L445" s="183">
        <v>1</v>
      </c>
      <c r="M445" s="27">
        <f t="shared" si="15"/>
        <v>312</v>
      </c>
      <c r="N445" s="23"/>
      <c r="O445" s="24" t="s">
        <v>32</v>
      </c>
    </row>
    <row r="446" s="1" customFormat="1" customHeight="1" spans="1:15">
      <c r="A446" s="39">
        <v>441</v>
      </c>
      <c r="B446" s="115" t="s">
        <v>23</v>
      </c>
      <c r="C446" s="39" t="s">
        <v>11004</v>
      </c>
      <c r="D446" s="39" t="s">
        <v>10034</v>
      </c>
      <c r="E446" s="39" t="s">
        <v>11005</v>
      </c>
      <c r="F446" s="180" t="s">
        <v>11006</v>
      </c>
      <c r="G446" s="91" t="s">
        <v>11419</v>
      </c>
      <c r="H446" s="180" t="s">
        <v>194</v>
      </c>
      <c r="I446" s="180" t="s">
        <v>1683</v>
      </c>
      <c r="J446" s="180" t="s">
        <v>11401</v>
      </c>
      <c r="K446" s="39" t="s">
        <v>31</v>
      </c>
      <c r="L446" s="183">
        <v>2</v>
      </c>
      <c r="M446" s="27">
        <f t="shared" si="15"/>
        <v>624</v>
      </c>
      <c r="N446" s="23"/>
      <c r="O446" s="24" t="s">
        <v>32</v>
      </c>
    </row>
    <row r="447" s="1" customFormat="1" customHeight="1" spans="1:15">
      <c r="A447" s="39">
        <v>442</v>
      </c>
      <c r="B447" s="115" t="s">
        <v>23</v>
      </c>
      <c r="C447" s="39" t="s">
        <v>11004</v>
      </c>
      <c r="D447" s="39" t="s">
        <v>10034</v>
      </c>
      <c r="E447" s="39" t="s">
        <v>11005</v>
      </c>
      <c r="F447" s="180" t="s">
        <v>11006</v>
      </c>
      <c r="G447" s="91" t="s">
        <v>11420</v>
      </c>
      <c r="H447" s="180" t="s">
        <v>194</v>
      </c>
      <c r="I447" s="180" t="s">
        <v>2203</v>
      </c>
      <c r="J447" s="180" t="s">
        <v>11401</v>
      </c>
      <c r="K447" s="39" t="s">
        <v>31</v>
      </c>
      <c r="L447" s="183">
        <v>2</v>
      </c>
      <c r="M447" s="27">
        <f t="shared" si="15"/>
        <v>624</v>
      </c>
      <c r="N447" s="23"/>
      <c r="O447" s="24" t="s">
        <v>32</v>
      </c>
    </row>
    <row r="448" s="1" customFormat="1" customHeight="1" spans="1:15">
      <c r="A448" s="39">
        <v>443</v>
      </c>
      <c r="B448" s="115" t="s">
        <v>23</v>
      </c>
      <c r="C448" s="39" t="s">
        <v>11004</v>
      </c>
      <c r="D448" s="39" t="s">
        <v>10034</v>
      </c>
      <c r="E448" s="39" t="s">
        <v>11005</v>
      </c>
      <c r="F448" s="180" t="s">
        <v>11006</v>
      </c>
      <c r="G448" s="91" t="s">
        <v>11421</v>
      </c>
      <c r="H448" s="180" t="s">
        <v>194</v>
      </c>
      <c r="I448" s="180" t="s">
        <v>2203</v>
      </c>
      <c r="J448" s="180" t="s">
        <v>11401</v>
      </c>
      <c r="K448" s="39" t="s">
        <v>31</v>
      </c>
      <c r="L448" s="183">
        <v>2</v>
      </c>
      <c r="M448" s="27">
        <f t="shared" si="15"/>
        <v>624</v>
      </c>
      <c r="N448" s="23"/>
      <c r="O448" s="24" t="s">
        <v>32</v>
      </c>
    </row>
    <row r="449" s="1" customFormat="1" customHeight="1" spans="1:15">
      <c r="A449" s="39">
        <v>444</v>
      </c>
      <c r="B449" s="115" t="s">
        <v>23</v>
      </c>
      <c r="C449" s="39" t="s">
        <v>11004</v>
      </c>
      <c r="D449" s="39" t="s">
        <v>10034</v>
      </c>
      <c r="E449" s="39" t="s">
        <v>11005</v>
      </c>
      <c r="F449" s="180" t="s">
        <v>11006</v>
      </c>
      <c r="G449" s="91" t="s">
        <v>11422</v>
      </c>
      <c r="H449" s="180" t="s">
        <v>194</v>
      </c>
      <c r="I449" s="180" t="s">
        <v>2203</v>
      </c>
      <c r="J449" s="180" t="s">
        <v>11401</v>
      </c>
      <c r="K449" s="39" t="s">
        <v>31</v>
      </c>
      <c r="L449" s="183">
        <v>2</v>
      </c>
      <c r="M449" s="27">
        <f>L449*468</f>
        <v>936</v>
      </c>
      <c r="N449" s="23"/>
      <c r="O449" s="24" t="s">
        <v>32</v>
      </c>
    </row>
    <row r="450" s="1" customFormat="1" customHeight="1" spans="1:15">
      <c r="A450" s="39">
        <v>445</v>
      </c>
      <c r="B450" s="115" t="s">
        <v>23</v>
      </c>
      <c r="C450" s="39" t="s">
        <v>11004</v>
      </c>
      <c r="D450" s="39" t="s">
        <v>10034</v>
      </c>
      <c r="E450" s="39" t="s">
        <v>11005</v>
      </c>
      <c r="F450" s="180" t="s">
        <v>11006</v>
      </c>
      <c r="G450" s="91" t="s">
        <v>473</v>
      </c>
      <c r="H450" s="180" t="s">
        <v>194</v>
      </c>
      <c r="I450" s="180" t="s">
        <v>2203</v>
      </c>
      <c r="J450" s="180" t="s">
        <v>11401</v>
      </c>
      <c r="K450" s="39" t="s">
        <v>31</v>
      </c>
      <c r="L450" s="183">
        <v>2</v>
      </c>
      <c r="M450" s="27">
        <f t="shared" ref="M450:M468" si="16">L450*312</f>
        <v>624</v>
      </c>
      <c r="N450" s="23"/>
      <c r="O450" s="24" t="s">
        <v>32</v>
      </c>
    </row>
    <row r="451" s="1" customFormat="1" customHeight="1" spans="1:15">
      <c r="A451" s="39">
        <v>446</v>
      </c>
      <c r="B451" s="115" t="s">
        <v>23</v>
      </c>
      <c r="C451" s="39" t="s">
        <v>11004</v>
      </c>
      <c r="D451" s="39" t="s">
        <v>10034</v>
      </c>
      <c r="E451" s="39" t="s">
        <v>11005</v>
      </c>
      <c r="F451" s="180" t="s">
        <v>11006</v>
      </c>
      <c r="G451" s="91" t="s">
        <v>11423</v>
      </c>
      <c r="H451" s="180" t="s">
        <v>194</v>
      </c>
      <c r="I451" s="180" t="s">
        <v>3169</v>
      </c>
      <c r="J451" s="180" t="s">
        <v>11401</v>
      </c>
      <c r="K451" s="39" t="s">
        <v>31</v>
      </c>
      <c r="L451" s="183">
        <v>2</v>
      </c>
      <c r="M451" s="27">
        <f t="shared" si="16"/>
        <v>624</v>
      </c>
      <c r="N451" s="23"/>
      <c r="O451" s="24" t="s">
        <v>32</v>
      </c>
    </row>
    <row r="452" s="1" customFormat="1" customHeight="1" spans="1:15">
      <c r="A452" s="39">
        <v>447</v>
      </c>
      <c r="B452" s="115" t="s">
        <v>23</v>
      </c>
      <c r="C452" s="39" t="s">
        <v>11004</v>
      </c>
      <c r="D452" s="39" t="s">
        <v>10034</v>
      </c>
      <c r="E452" s="39" t="s">
        <v>11005</v>
      </c>
      <c r="F452" s="180" t="s">
        <v>11006</v>
      </c>
      <c r="G452" s="91" t="s">
        <v>11424</v>
      </c>
      <c r="H452" s="180" t="s">
        <v>194</v>
      </c>
      <c r="I452" s="180" t="s">
        <v>3169</v>
      </c>
      <c r="J452" s="180" t="s">
        <v>11401</v>
      </c>
      <c r="K452" s="39" t="s">
        <v>31</v>
      </c>
      <c r="L452" s="183">
        <v>2</v>
      </c>
      <c r="M452" s="27">
        <f t="shared" si="16"/>
        <v>624</v>
      </c>
      <c r="N452" s="23"/>
      <c r="O452" s="24" t="s">
        <v>32</v>
      </c>
    </row>
    <row r="453" s="1" customFormat="1" customHeight="1" spans="1:15">
      <c r="A453" s="39">
        <v>448</v>
      </c>
      <c r="B453" s="115" t="s">
        <v>23</v>
      </c>
      <c r="C453" s="39" t="s">
        <v>11004</v>
      </c>
      <c r="D453" s="39" t="s">
        <v>10034</v>
      </c>
      <c r="E453" s="39" t="s">
        <v>11005</v>
      </c>
      <c r="F453" s="180" t="s">
        <v>11006</v>
      </c>
      <c r="G453" s="91" t="s">
        <v>11425</v>
      </c>
      <c r="H453" s="180" t="s">
        <v>194</v>
      </c>
      <c r="I453" s="180" t="s">
        <v>2605</v>
      </c>
      <c r="J453" s="180" t="s">
        <v>11401</v>
      </c>
      <c r="K453" s="39" t="s">
        <v>31</v>
      </c>
      <c r="L453" s="183">
        <v>2</v>
      </c>
      <c r="M453" s="27">
        <f t="shared" si="16"/>
        <v>624</v>
      </c>
      <c r="N453" s="23"/>
      <c r="O453" s="24" t="s">
        <v>32</v>
      </c>
    </row>
    <row r="454" s="1" customFormat="1" customHeight="1" spans="1:15">
      <c r="A454" s="39">
        <v>449</v>
      </c>
      <c r="B454" s="115" t="s">
        <v>23</v>
      </c>
      <c r="C454" s="39" t="s">
        <v>11004</v>
      </c>
      <c r="D454" s="39" t="s">
        <v>10034</v>
      </c>
      <c r="E454" s="39" t="s">
        <v>11005</v>
      </c>
      <c r="F454" s="180" t="s">
        <v>11006</v>
      </c>
      <c r="G454" s="91" t="s">
        <v>11426</v>
      </c>
      <c r="H454" s="180" t="s">
        <v>1583</v>
      </c>
      <c r="I454" s="180" t="s">
        <v>2605</v>
      </c>
      <c r="J454" s="180" t="s">
        <v>11401</v>
      </c>
      <c r="K454" s="39" t="s">
        <v>31</v>
      </c>
      <c r="L454" s="183">
        <v>2</v>
      </c>
      <c r="M454" s="27">
        <f t="shared" si="16"/>
        <v>624</v>
      </c>
      <c r="N454" s="23"/>
      <c r="O454" s="24" t="s">
        <v>32</v>
      </c>
    </row>
    <row r="455" s="1" customFormat="1" customHeight="1" spans="1:15">
      <c r="A455" s="39">
        <v>450</v>
      </c>
      <c r="B455" s="115" t="s">
        <v>23</v>
      </c>
      <c r="C455" s="39" t="s">
        <v>11004</v>
      </c>
      <c r="D455" s="39" t="s">
        <v>10034</v>
      </c>
      <c r="E455" s="39" t="s">
        <v>11005</v>
      </c>
      <c r="F455" s="180" t="s">
        <v>11006</v>
      </c>
      <c r="G455" s="91" t="s">
        <v>11427</v>
      </c>
      <c r="H455" s="180" t="s">
        <v>194</v>
      </c>
      <c r="I455" s="180" t="s">
        <v>2605</v>
      </c>
      <c r="J455" s="180" t="s">
        <v>11401</v>
      </c>
      <c r="K455" s="39" t="s">
        <v>31</v>
      </c>
      <c r="L455" s="183">
        <v>2</v>
      </c>
      <c r="M455" s="27">
        <f t="shared" si="16"/>
        <v>624</v>
      </c>
      <c r="N455" s="23"/>
      <c r="O455" s="24" t="s">
        <v>32</v>
      </c>
    </row>
    <row r="456" s="1" customFormat="1" customHeight="1" spans="1:15">
      <c r="A456" s="39">
        <v>451</v>
      </c>
      <c r="B456" s="115" t="s">
        <v>23</v>
      </c>
      <c r="C456" s="39" t="s">
        <v>11004</v>
      </c>
      <c r="D456" s="39" t="s">
        <v>10034</v>
      </c>
      <c r="E456" s="39" t="s">
        <v>11005</v>
      </c>
      <c r="F456" s="180" t="s">
        <v>11006</v>
      </c>
      <c r="G456" s="91" t="s">
        <v>11428</v>
      </c>
      <c r="H456" s="180" t="s">
        <v>194</v>
      </c>
      <c r="I456" s="180" t="s">
        <v>1683</v>
      </c>
      <c r="J456" s="180" t="s">
        <v>11401</v>
      </c>
      <c r="K456" s="39" t="s">
        <v>31</v>
      </c>
      <c r="L456" s="183">
        <v>2</v>
      </c>
      <c r="M456" s="27">
        <f t="shared" si="16"/>
        <v>624</v>
      </c>
      <c r="N456" s="23"/>
      <c r="O456" s="24" t="s">
        <v>32</v>
      </c>
    </row>
    <row r="457" s="1" customFormat="1" customHeight="1" spans="1:15">
      <c r="A457" s="39">
        <v>452</v>
      </c>
      <c r="B457" s="115" t="s">
        <v>23</v>
      </c>
      <c r="C457" s="39" t="s">
        <v>11004</v>
      </c>
      <c r="D457" s="39" t="s">
        <v>10034</v>
      </c>
      <c r="E457" s="39" t="s">
        <v>11005</v>
      </c>
      <c r="F457" s="180" t="s">
        <v>11006</v>
      </c>
      <c r="G457" s="91" t="s">
        <v>11429</v>
      </c>
      <c r="H457" s="180" t="s">
        <v>194</v>
      </c>
      <c r="I457" s="180" t="s">
        <v>1683</v>
      </c>
      <c r="J457" s="180" t="s">
        <v>11401</v>
      </c>
      <c r="K457" s="39" t="s">
        <v>31</v>
      </c>
      <c r="L457" s="183">
        <v>2</v>
      </c>
      <c r="M457" s="27">
        <f t="shared" si="16"/>
        <v>624</v>
      </c>
      <c r="N457" s="23"/>
      <c r="O457" s="24" t="s">
        <v>32</v>
      </c>
    </row>
    <row r="458" s="1" customFormat="1" customHeight="1" spans="1:15">
      <c r="A458" s="39">
        <v>453</v>
      </c>
      <c r="B458" s="115" t="s">
        <v>23</v>
      </c>
      <c r="C458" s="39" t="s">
        <v>11004</v>
      </c>
      <c r="D458" s="39" t="s">
        <v>10034</v>
      </c>
      <c r="E458" s="39" t="s">
        <v>11005</v>
      </c>
      <c r="F458" s="180" t="s">
        <v>11006</v>
      </c>
      <c r="G458" s="91" t="s">
        <v>11430</v>
      </c>
      <c r="H458" s="180" t="s">
        <v>194</v>
      </c>
      <c r="I458" s="180" t="s">
        <v>1683</v>
      </c>
      <c r="J458" s="180" t="s">
        <v>11401</v>
      </c>
      <c r="K458" s="39" t="s">
        <v>31</v>
      </c>
      <c r="L458" s="183">
        <v>2</v>
      </c>
      <c r="M458" s="27">
        <f t="shared" si="16"/>
        <v>624</v>
      </c>
      <c r="N458" s="23"/>
      <c r="O458" s="24" t="s">
        <v>32</v>
      </c>
    </row>
    <row r="459" s="1" customFormat="1" customHeight="1" spans="1:15">
      <c r="A459" s="39">
        <v>454</v>
      </c>
      <c r="B459" s="115" t="s">
        <v>23</v>
      </c>
      <c r="C459" s="39" t="s">
        <v>11004</v>
      </c>
      <c r="D459" s="39" t="s">
        <v>10034</v>
      </c>
      <c r="E459" s="39" t="s">
        <v>11005</v>
      </c>
      <c r="F459" s="180" t="s">
        <v>11006</v>
      </c>
      <c r="G459" s="91" t="s">
        <v>11431</v>
      </c>
      <c r="H459" s="180" t="s">
        <v>194</v>
      </c>
      <c r="I459" s="180" t="s">
        <v>2605</v>
      </c>
      <c r="J459" s="180" t="s">
        <v>11401</v>
      </c>
      <c r="K459" s="39" t="s">
        <v>31</v>
      </c>
      <c r="L459" s="183">
        <v>2</v>
      </c>
      <c r="M459" s="27">
        <f t="shared" si="16"/>
        <v>624</v>
      </c>
      <c r="N459" s="23"/>
      <c r="O459" s="24" t="s">
        <v>32</v>
      </c>
    </row>
    <row r="460" s="1" customFormat="1" customHeight="1" spans="1:15">
      <c r="A460" s="39">
        <v>455</v>
      </c>
      <c r="B460" s="115" t="s">
        <v>23</v>
      </c>
      <c r="C460" s="39" t="s">
        <v>11004</v>
      </c>
      <c r="D460" s="39" t="s">
        <v>10034</v>
      </c>
      <c r="E460" s="39" t="s">
        <v>11005</v>
      </c>
      <c r="F460" s="180" t="s">
        <v>11006</v>
      </c>
      <c r="G460" s="91" t="s">
        <v>11432</v>
      </c>
      <c r="H460" s="180" t="s">
        <v>194</v>
      </c>
      <c r="I460" s="180" t="s">
        <v>2557</v>
      </c>
      <c r="J460" s="180" t="s">
        <v>11401</v>
      </c>
      <c r="K460" s="39" t="s">
        <v>31</v>
      </c>
      <c r="L460" s="183">
        <v>1</v>
      </c>
      <c r="M460" s="27">
        <f t="shared" si="16"/>
        <v>312</v>
      </c>
      <c r="N460" s="23"/>
      <c r="O460" s="24" t="s">
        <v>32</v>
      </c>
    </row>
    <row r="461" s="1" customFormat="1" customHeight="1" spans="1:15">
      <c r="A461" s="39">
        <v>456</v>
      </c>
      <c r="B461" s="115" t="s">
        <v>23</v>
      </c>
      <c r="C461" s="39" t="s">
        <v>11004</v>
      </c>
      <c r="D461" s="39" t="s">
        <v>10034</v>
      </c>
      <c r="E461" s="39" t="s">
        <v>11005</v>
      </c>
      <c r="F461" s="180" t="s">
        <v>11006</v>
      </c>
      <c r="G461" s="91" t="s">
        <v>11433</v>
      </c>
      <c r="H461" s="180" t="s">
        <v>194</v>
      </c>
      <c r="I461" s="180" t="s">
        <v>3169</v>
      </c>
      <c r="J461" s="180" t="s">
        <v>11401</v>
      </c>
      <c r="K461" s="39" t="s">
        <v>31</v>
      </c>
      <c r="L461" s="183">
        <v>2</v>
      </c>
      <c r="M461" s="27">
        <f t="shared" si="16"/>
        <v>624</v>
      </c>
      <c r="N461" s="23"/>
      <c r="O461" s="24" t="s">
        <v>32</v>
      </c>
    </row>
    <row r="462" s="1" customFormat="1" customHeight="1" spans="1:15">
      <c r="A462" s="39">
        <v>457</v>
      </c>
      <c r="B462" s="115" t="s">
        <v>23</v>
      </c>
      <c r="C462" s="39" t="s">
        <v>11004</v>
      </c>
      <c r="D462" s="39" t="s">
        <v>10034</v>
      </c>
      <c r="E462" s="39" t="s">
        <v>11005</v>
      </c>
      <c r="F462" s="180" t="s">
        <v>11006</v>
      </c>
      <c r="G462" s="91" t="s">
        <v>11434</v>
      </c>
      <c r="H462" s="180" t="s">
        <v>194</v>
      </c>
      <c r="I462" s="180" t="s">
        <v>1683</v>
      </c>
      <c r="J462" s="180" t="s">
        <v>11401</v>
      </c>
      <c r="K462" s="39" t="s">
        <v>31</v>
      </c>
      <c r="L462" s="183">
        <v>2</v>
      </c>
      <c r="M462" s="27">
        <f t="shared" si="16"/>
        <v>624</v>
      </c>
      <c r="N462" s="23"/>
      <c r="O462" s="24" t="s">
        <v>32</v>
      </c>
    </row>
    <row r="463" s="1" customFormat="1" customHeight="1" spans="1:15">
      <c r="A463" s="39">
        <v>458</v>
      </c>
      <c r="B463" s="115" t="s">
        <v>23</v>
      </c>
      <c r="C463" s="39" t="s">
        <v>11004</v>
      </c>
      <c r="D463" s="39" t="s">
        <v>10034</v>
      </c>
      <c r="E463" s="39" t="s">
        <v>11005</v>
      </c>
      <c r="F463" s="180" t="s">
        <v>11006</v>
      </c>
      <c r="G463" s="91" t="s">
        <v>11435</v>
      </c>
      <c r="H463" s="180" t="s">
        <v>194</v>
      </c>
      <c r="I463" s="180" t="s">
        <v>2203</v>
      </c>
      <c r="J463" s="180" t="s">
        <v>11401</v>
      </c>
      <c r="K463" s="39" t="s">
        <v>31</v>
      </c>
      <c r="L463" s="183">
        <v>2</v>
      </c>
      <c r="M463" s="27">
        <f t="shared" si="16"/>
        <v>624</v>
      </c>
      <c r="N463" s="23"/>
      <c r="O463" s="24" t="s">
        <v>32</v>
      </c>
    </row>
    <row r="464" s="1" customFormat="1" customHeight="1" spans="1:15">
      <c r="A464" s="39">
        <v>459</v>
      </c>
      <c r="B464" s="115" t="s">
        <v>23</v>
      </c>
      <c r="C464" s="39" t="s">
        <v>11004</v>
      </c>
      <c r="D464" s="39" t="s">
        <v>10034</v>
      </c>
      <c r="E464" s="39" t="s">
        <v>11005</v>
      </c>
      <c r="F464" s="180" t="s">
        <v>11006</v>
      </c>
      <c r="G464" s="91" t="s">
        <v>11436</v>
      </c>
      <c r="H464" s="180" t="s">
        <v>194</v>
      </c>
      <c r="I464" s="180" t="s">
        <v>2605</v>
      </c>
      <c r="J464" s="180" t="s">
        <v>11401</v>
      </c>
      <c r="K464" s="39" t="s">
        <v>31</v>
      </c>
      <c r="L464" s="183">
        <v>2</v>
      </c>
      <c r="M464" s="27">
        <f t="shared" si="16"/>
        <v>624</v>
      </c>
      <c r="N464" s="23"/>
      <c r="O464" s="24" t="s">
        <v>32</v>
      </c>
    </row>
    <row r="465" s="1" customFormat="1" customHeight="1" spans="1:15">
      <c r="A465" s="39">
        <v>460</v>
      </c>
      <c r="B465" s="115" t="s">
        <v>23</v>
      </c>
      <c r="C465" s="39" t="s">
        <v>11004</v>
      </c>
      <c r="D465" s="39" t="s">
        <v>10034</v>
      </c>
      <c r="E465" s="39" t="s">
        <v>11005</v>
      </c>
      <c r="F465" s="180" t="s">
        <v>11006</v>
      </c>
      <c r="G465" s="91" t="s">
        <v>11437</v>
      </c>
      <c r="H465" s="180" t="s">
        <v>194</v>
      </c>
      <c r="I465" s="180" t="s">
        <v>2203</v>
      </c>
      <c r="J465" s="180" t="s">
        <v>11401</v>
      </c>
      <c r="K465" s="39" t="s">
        <v>31</v>
      </c>
      <c r="L465" s="183">
        <v>2</v>
      </c>
      <c r="M465" s="27">
        <f t="shared" si="16"/>
        <v>624</v>
      </c>
      <c r="N465" s="23"/>
      <c r="O465" s="24" t="s">
        <v>32</v>
      </c>
    </row>
    <row r="466" s="1" customFormat="1" customHeight="1" spans="1:15">
      <c r="A466" s="39">
        <v>461</v>
      </c>
      <c r="B466" s="115" t="s">
        <v>23</v>
      </c>
      <c r="C466" s="39" t="s">
        <v>11004</v>
      </c>
      <c r="D466" s="39" t="s">
        <v>10034</v>
      </c>
      <c r="E466" s="39" t="s">
        <v>11005</v>
      </c>
      <c r="F466" s="180" t="s">
        <v>11006</v>
      </c>
      <c r="G466" s="91" t="s">
        <v>11438</v>
      </c>
      <c r="H466" s="180" t="s">
        <v>194</v>
      </c>
      <c r="I466" s="180" t="s">
        <v>1683</v>
      </c>
      <c r="J466" s="180" t="s">
        <v>11401</v>
      </c>
      <c r="K466" s="39" t="s">
        <v>31</v>
      </c>
      <c r="L466" s="183">
        <v>2</v>
      </c>
      <c r="M466" s="27">
        <f t="shared" si="16"/>
        <v>624</v>
      </c>
      <c r="N466" s="23"/>
      <c r="O466" s="24" t="s">
        <v>32</v>
      </c>
    </row>
    <row r="467" s="1" customFormat="1" customHeight="1" spans="1:15">
      <c r="A467" s="39">
        <v>462</v>
      </c>
      <c r="B467" s="115" t="s">
        <v>23</v>
      </c>
      <c r="C467" s="39" t="s">
        <v>11004</v>
      </c>
      <c r="D467" s="39" t="s">
        <v>10034</v>
      </c>
      <c r="E467" s="39" t="s">
        <v>11005</v>
      </c>
      <c r="F467" s="180" t="s">
        <v>11006</v>
      </c>
      <c r="G467" s="91" t="s">
        <v>11439</v>
      </c>
      <c r="H467" s="180" t="s">
        <v>194</v>
      </c>
      <c r="I467" s="180" t="s">
        <v>3169</v>
      </c>
      <c r="J467" s="180" t="s">
        <v>11401</v>
      </c>
      <c r="K467" s="39" t="s">
        <v>31</v>
      </c>
      <c r="L467" s="183">
        <v>2</v>
      </c>
      <c r="M467" s="27">
        <f t="shared" si="16"/>
        <v>624</v>
      </c>
      <c r="N467" s="23"/>
      <c r="O467" s="24" t="s">
        <v>32</v>
      </c>
    </row>
    <row r="468" s="1" customFormat="1" customHeight="1" spans="1:15">
      <c r="A468" s="39">
        <v>463</v>
      </c>
      <c r="B468" s="115" t="s">
        <v>23</v>
      </c>
      <c r="C468" s="39" t="s">
        <v>11004</v>
      </c>
      <c r="D468" s="39" t="s">
        <v>10034</v>
      </c>
      <c r="E468" s="39" t="s">
        <v>11005</v>
      </c>
      <c r="F468" s="180" t="s">
        <v>11006</v>
      </c>
      <c r="G468" s="91" t="s">
        <v>11440</v>
      </c>
      <c r="H468" s="180" t="s">
        <v>194</v>
      </c>
      <c r="I468" s="180" t="s">
        <v>3158</v>
      </c>
      <c r="J468" s="180" t="s">
        <v>11401</v>
      </c>
      <c r="K468" s="39" t="s">
        <v>31</v>
      </c>
      <c r="L468" s="183">
        <v>2</v>
      </c>
      <c r="M468" s="27">
        <f t="shared" si="16"/>
        <v>624</v>
      </c>
      <c r="N468" s="23"/>
      <c r="O468" s="24" t="s">
        <v>32</v>
      </c>
    </row>
    <row r="469" s="1" customFormat="1" customHeight="1" spans="1:15">
      <c r="A469" s="39">
        <v>464</v>
      </c>
      <c r="B469" s="115" t="s">
        <v>23</v>
      </c>
      <c r="C469" s="39" t="s">
        <v>11004</v>
      </c>
      <c r="D469" s="39" t="s">
        <v>10034</v>
      </c>
      <c r="E469" s="39" t="s">
        <v>11005</v>
      </c>
      <c r="F469" s="180" t="s">
        <v>11006</v>
      </c>
      <c r="G469" s="91" t="s">
        <v>11441</v>
      </c>
      <c r="H469" s="180" t="s">
        <v>194</v>
      </c>
      <c r="I469" s="180" t="s">
        <v>1683</v>
      </c>
      <c r="J469" s="180" t="s">
        <v>11442</v>
      </c>
      <c r="K469" s="39" t="s">
        <v>31</v>
      </c>
      <c r="L469" s="183">
        <v>2</v>
      </c>
      <c r="M469" s="27">
        <f t="shared" ref="M469:M500" si="17">L469*130</f>
        <v>260</v>
      </c>
      <c r="N469" s="23"/>
      <c r="O469" s="24" t="s">
        <v>32</v>
      </c>
    </row>
    <row r="470" s="1" customFormat="1" customHeight="1" spans="1:15">
      <c r="A470" s="39">
        <v>465</v>
      </c>
      <c r="B470" s="115" t="s">
        <v>23</v>
      </c>
      <c r="C470" s="39" t="s">
        <v>11004</v>
      </c>
      <c r="D470" s="39" t="s">
        <v>10034</v>
      </c>
      <c r="E470" s="39" t="s">
        <v>11005</v>
      </c>
      <c r="F470" s="180" t="s">
        <v>11006</v>
      </c>
      <c r="G470" s="91" t="s">
        <v>11443</v>
      </c>
      <c r="H470" s="180" t="s">
        <v>194</v>
      </c>
      <c r="I470" s="180" t="s">
        <v>3169</v>
      </c>
      <c r="J470" s="180" t="s">
        <v>11442</v>
      </c>
      <c r="K470" s="39" t="s">
        <v>31</v>
      </c>
      <c r="L470" s="183">
        <v>2</v>
      </c>
      <c r="M470" s="27">
        <f t="shared" si="17"/>
        <v>260</v>
      </c>
      <c r="N470" s="23"/>
      <c r="O470" s="24" t="s">
        <v>32</v>
      </c>
    </row>
    <row r="471" s="1" customFormat="1" customHeight="1" spans="1:15">
      <c r="A471" s="39">
        <v>466</v>
      </c>
      <c r="B471" s="115" t="s">
        <v>23</v>
      </c>
      <c r="C471" s="39" t="s">
        <v>11004</v>
      </c>
      <c r="D471" s="39" t="s">
        <v>10034</v>
      </c>
      <c r="E471" s="39" t="s">
        <v>11005</v>
      </c>
      <c r="F471" s="180" t="s">
        <v>11006</v>
      </c>
      <c r="G471" s="91" t="s">
        <v>11444</v>
      </c>
      <c r="H471" s="180" t="s">
        <v>194</v>
      </c>
      <c r="I471" s="180" t="s">
        <v>1683</v>
      </c>
      <c r="J471" s="180" t="s">
        <v>11442</v>
      </c>
      <c r="K471" s="39" t="s">
        <v>31</v>
      </c>
      <c r="L471" s="183">
        <v>1</v>
      </c>
      <c r="M471" s="27">
        <f t="shared" si="17"/>
        <v>130</v>
      </c>
      <c r="N471" s="23"/>
      <c r="O471" s="24" t="s">
        <v>32</v>
      </c>
    </row>
    <row r="472" s="1" customFormat="1" customHeight="1" spans="1:15">
      <c r="A472" s="39">
        <v>467</v>
      </c>
      <c r="B472" s="115" t="s">
        <v>23</v>
      </c>
      <c r="C472" s="39" t="s">
        <v>11004</v>
      </c>
      <c r="D472" s="39" t="s">
        <v>10034</v>
      </c>
      <c r="E472" s="39" t="s">
        <v>11005</v>
      </c>
      <c r="F472" s="180" t="s">
        <v>11006</v>
      </c>
      <c r="G472" s="91" t="s">
        <v>11445</v>
      </c>
      <c r="H472" s="180" t="s">
        <v>194</v>
      </c>
      <c r="I472" s="180" t="s">
        <v>3169</v>
      </c>
      <c r="J472" s="180" t="s">
        <v>11442</v>
      </c>
      <c r="K472" s="39" t="s">
        <v>31</v>
      </c>
      <c r="L472" s="183">
        <v>2</v>
      </c>
      <c r="M472" s="27">
        <f t="shared" si="17"/>
        <v>260</v>
      </c>
      <c r="N472" s="23"/>
      <c r="O472" s="24" t="s">
        <v>32</v>
      </c>
    </row>
    <row r="473" s="1" customFormat="1" customHeight="1" spans="1:15">
      <c r="A473" s="39">
        <v>468</v>
      </c>
      <c r="B473" s="115" t="s">
        <v>23</v>
      </c>
      <c r="C473" s="39" t="s">
        <v>11004</v>
      </c>
      <c r="D473" s="39" t="s">
        <v>10034</v>
      </c>
      <c r="E473" s="39" t="s">
        <v>11005</v>
      </c>
      <c r="F473" s="180" t="s">
        <v>11006</v>
      </c>
      <c r="G473" s="91" t="s">
        <v>11446</v>
      </c>
      <c r="H473" s="180" t="s">
        <v>194</v>
      </c>
      <c r="I473" s="180" t="s">
        <v>2203</v>
      </c>
      <c r="J473" s="180" t="s">
        <v>11442</v>
      </c>
      <c r="K473" s="39" t="s">
        <v>31</v>
      </c>
      <c r="L473" s="183">
        <v>2</v>
      </c>
      <c r="M473" s="27">
        <f t="shared" si="17"/>
        <v>260</v>
      </c>
      <c r="N473" s="23"/>
      <c r="O473" s="24" t="s">
        <v>32</v>
      </c>
    </row>
    <row r="474" s="1" customFormat="1" customHeight="1" spans="1:15">
      <c r="A474" s="39">
        <v>469</v>
      </c>
      <c r="B474" s="115" t="s">
        <v>23</v>
      </c>
      <c r="C474" s="39" t="s">
        <v>11004</v>
      </c>
      <c r="D474" s="39" t="s">
        <v>10034</v>
      </c>
      <c r="E474" s="39" t="s">
        <v>11005</v>
      </c>
      <c r="F474" s="180" t="s">
        <v>11006</v>
      </c>
      <c r="G474" s="91" t="s">
        <v>11447</v>
      </c>
      <c r="H474" s="180" t="s">
        <v>194</v>
      </c>
      <c r="I474" s="180" t="s">
        <v>1683</v>
      </c>
      <c r="J474" s="180" t="s">
        <v>11442</v>
      </c>
      <c r="K474" s="39" t="s">
        <v>31</v>
      </c>
      <c r="L474" s="183">
        <v>1</v>
      </c>
      <c r="M474" s="27">
        <f t="shared" si="17"/>
        <v>130</v>
      </c>
      <c r="N474" s="23"/>
      <c r="O474" s="24" t="s">
        <v>32</v>
      </c>
    </row>
    <row r="475" s="1" customFormat="1" customHeight="1" spans="1:15">
      <c r="A475" s="39">
        <v>470</v>
      </c>
      <c r="B475" s="115" t="s">
        <v>23</v>
      </c>
      <c r="C475" s="39" t="s">
        <v>11004</v>
      </c>
      <c r="D475" s="39" t="s">
        <v>10034</v>
      </c>
      <c r="E475" s="39" t="s">
        <v>11005</v>
      </c>
      <c r="F475" s="180" t="s">
        <v>11006</v>
      </c>
      <c r="G475" s="91" t="s">
        <v>11448</v>
      </c>
      <c r="H475" s="180" t="s">
        <v>194</v>
      </c>
      <c r="I475" s="180" t="s">
        <v>3169</v>
      </c>
      <c r="J475" s="180" t="s">
        <v>11442</v>
      </c>
      <c r="K475" s="39" t="s">
        <v>31</v>
      </c>
      <c r="L475" s="183">
        <v>2</v>
      </c>
      <c r="M475" s="27">
        <f t="shared" si="17"/>
        <v>260</v>
      </c>
      <c r="N475" s="23"/>
      <c r="O475" s="24" t="s">
        <v>32</v>
      </c>
    </row>
    <row r="476" s="1" customFormat="1" customHeight="1" spans="1:15">
      <c r="A476" s="39">
        <v>471</v>
      </c>
      <c r="B476" s="115" t="s">
        <v>23</v>
      </c>
      <c r="C476" s="39" t="s">
        <v>11004</v>
      </c>
      <c r="D476" s="39" t="s">
        <v>10034</v>
      </c>
      <c r="E476" s="39" t="s">
        <v>11005</v>
      </c>
      <c r="F476" s="180" t="s">
        <v>11006</v>
      </c>
      <c r="G476" s="91" t="s">
        <v>11449</v>
      </c>
      <c r="H476" s="180" t="s">
        <v>194</v>
      </c>
      <c r="I476" s="180" t="s">
        <v>3169</v>
      </c>
      <c r="J476" s="180" t="s">
        <v>11442</v>
      </c>
      <c r="K476" s="39" t="s">
        <v>31</v>
      </c>
      <c r="L476" s="183">
        <v>2</v>
      </c>
      <c r="M476" s="27">
        <f t="shared" si="17"/>
        <v>260</v>
      </c>
      <c r="N476" s="23"/>
      <c r="O476" s="24" t="s">
        <v>32</v>
      </c>
    </row>
    <row r="477" s="1" customFormat="1" customHeight="1" spans="1:15">
      <c r="A477" s="39">
        <v>472</v>
      </c>
      <c r="B477" s="115" t="s">
        <v>23</v>
      </c>
      <c r="C477" s="39" t="s">
        <v>11004</v>
      </c>
      <c r="D477" s="39" t="s">
        <v>10034</v>
      </c>
      <c r="E477" s="39" t="s">
        <v>11005</v>
      </c>
      <c r="F477" s="180" t="s">
        <v>11006</v>
      </c>
      <c r="G477" s="91" t="s">
        <v>11450</v>
      </c>
      <c r="H477" s="180" t="s">
        <v>194</v>
      </c>
      <c r="I477" s="180" t="s">
        <v>2203</v>
      </c>
      <c r="J477" s="180" t="s">
        <v>11442</v>
      </c>
      <c r="K477" s="39" t="s">
        <v>31</v>
      </c>
      <c r="L477" s="183">
        <v>2</v>
      </c>
      <c r="M477" s="27">
        <f t="shared" si="17"/>
        <v>260</v>
      </c>
      <c r="N477" s="23"/>
      <c r="O477" s="24" t="s">
        <v>32</v>
      </c>
    </row>
    <row r="478" s="1" customFormat="1" customHeight="1" spans="1:15">
      <c r="A478" s="39">
        <v>473</v>
      </c>
      <c r="B478" s="115" t="s">
        <v>23</v>
      </c>
      <c r="C478" s="39" t="s">
        <v>11004</v>
      </c>
      <c r="D478" s="39" t="s">
        <v>10034</v>
      </c>
      <c r="E478" s="39" t="s">
        <v>11005</v>
      </c>
      <c r="F478" s="180" t="s">
        <v>11006</v>
      </c>
      <c r="G478" s="91" t="s">
        <v>11451</v>
      </c>
      <c r="H478" s="180" t="s">
        <v>194</v>
      </c>
      <c r="I478" s="180" t="s">
        <v>3169</v>
      </c>
      <c r="J478" s="180" t="s">
        <v>11442</v>
      </c>
      <c r="K478" s="39" t="s">
        <v>31</v>
      </c>
      <c r="L478" s="183">
        <v>2</v>
      </c>
      <c r="M478" s="27">
        <f t="shared" si="17"/>
        <v>260</v>
      </c>
      <c r="N478" s="23"/>
      <c r="O478" s="24" t="s">
        <v>32</v>
      </c>
    </row>
    <row r="479" s="1" customFormat="1" customHeight="1" spans="1:15">
      <c r="A479" s="39">
        <v>474</v>
      </c>
      <c r="B479" s="115" t="s">
        <v>23</v>
      </c>
      <c r="C479" s="39" t="s">
        <v>11004</v>
      </c>
      <c r="D479" s="39" t="s">
        <v>10034</v>
      </c>
      <c r="E479" s="39" t="s">
        <v>11005</v>
      </c>
      <c r="F479" s="180" t="s">
        <v>11006</v>
      </c>
      <c r="G479" s="91" t="s">
        <v>11452</v>
      </c>
      <c r="H479" s="180" t="s">
        <v>194</v>
      </c>
      <c r="I479" s="180" t="s">
        <v>1683</v>
      </c>
      <c r="J479" s="180" t="s">
        <v>11442</v>
      </c>
      <c r="K479" s="39" t="s">
        <v>31</v>
      </c>
      <c r="L479" s="183">
        <v>1</v>
      </c>
      <c r="M479" s="27">
        <f t="shared" si="17"/>
        <v>130</v>
      </c>
      <c r="N479" s="23"/>
      <c r="O479" s="24" t="s">
        <v>32</v>
      </c>
    </row>
    <row r="480" s="1" customFormat="1" customHeight="1" spans="1:15">
      <c r="A480" s="39">
        <v>475</v>
      </c>
      <c r="B480" s="115" t="s">
        <v>23</v>
      </c>
      <c r="C480" s="39" t="s">
        <v>11004</v>
      </c>
      <c r="D480" s="39" t="s">
        <v>10034</v>
      </c>
      <c r="E480" s="39" t="s">
        <v>11005</v>
      </c>
      <c r="F480" s="180" t="s">
        <v>11006</v>
      </c>
      <c r="G480" s="91" t="s">
        <v>11453</v>
      </c>
      <c r="H480" s="180" t="s">
        <v>194</v>
      </c>
      <c r="I480" s="180" t="s">
        <v>1683</v>
      </c>
      <c r="J480" s="180" t="s">
        <v>11442</v>
      </c>
      <c r="K480" s="39" t="s">
        <v>31</v>
      </c>
      <c r="L480" s="183">
        <v>2</v>
      </c>
      <c r="M480" s="27">
        <f t="shared" si="17"/>
        <v>260</v>
      </c>
      <c r="N480" s="23"/>
      <c r="O480" s="24" t="s">
        <v>32</v>
      </c>
    </row>
    <row r="481" s="1" customFormat="1" customHeight="1" spans="1:15">
      <c r="A481" s="39">
        <v>476</v>
      </c>
      <c r="B481" s="115" t="s">
        <v>23</v>
      </c>
      <c r="C481" s="39" t="s">
        <v>11004</v>
      </c>
      <c r="D481" s="39" t="s">
        <v>10034</v>
      </c>
      <c r="E481" s="39" t="s">
        <v>11005</v>
      </c>
      <c r="F481" s="180" t="s">
        <v>11006</v>
      </c>
      <c r="G481" s="91" t="s">
        <v>11454</v>
      </c>
      <c r="H481" s="180" t="s">
        <v>194</v>
      </c>
      <c r="I481" s="180" t="s">
        <v>3164</v>
      </c>
      <c r="J481" s="180" t="s">
        <v>11442</v>
      </c>
      <c r="K481" s="39" t="s">
        <v>31</v>
      </c>
      <c r="L481" s="183">
        <v>2</v>
      </c>
      <c r="M481" s="27">
        <f t="shared" si="17"/>
        <v>260</v>
      </c>
      <c r="N481" s="23"/>
      <c r="O481" s="24" t="s">
        <v>32</v>
      </c>
    </row>
    <row r="482" s="1" customFormat="1" customHeight="1" spans="1:15">
      <c r="A482" s="39">
        <v>477</v>
      </c>
      <c r="B482" s="115" t="s">
        <v>23</v>
      </c>
      <c r="C482" s="39" t="s">
        <v>11004</v>
      </c>
      <c r="D482" s="39" t="s">
        <v>10034</v>
      </c>
      <c r="E482" s="39" t="s">
        <v>11005</v>
      </c>
      <c r="F482" s="180" t="s">
        <v>11006</v>
      </c>
      <c r="G482" s="91" t="s">
        <v>11455</v>
      </c>
      <c r="H482" s="180" t="s">
        <v>194</v>
      </c>
      <c r="I482" s="180" t="s">
        <v>3252</v>
      </c>
      <c r="J482" s="180" t="s">
        <v>11442</v>
      </c>
      <c r="K482" s="39" t="s">
        <v>31</v>
      </c>
      <c r="L482" s="183">
        <v>2</v>
      </c>
      <c r="M482" s="27">
        <f t="shared" si="17"/>
        <v>260</v>
      </c>
      <c r="N482" s="23"/>
      <c r="O482" s="24" t="s">
        <v>32</v>
      </c>
    </row>
    <row r="483" s="1" customFormat="1" customHeight="1" spans="1:15">
      <c r="A483" s="39">
        <v>478</v>
      </c>
      <c r="B483" s="115" t="s">
        <v>23</v>
      </c>
      <c r="C483" s="39" t="s">
        <v>11004</v>
      </c>
      <c r="D483" s="39" t="s">
        <v>10034</v>
      </c>
      <c r="E483" s="39" t="s">
        <v>11005</v>
      </c>
      <c r="F483" s="180" t="s">
        <v>11006</v>
      </c>
      <c r="G483" s="91" t="s">
        <v>11296</v>
      </c>
      <c r="H483" s="180" t="s">
        <v>194</v>
      </c>
      <c r="I483" s="180" t="s">
        <v>3169</v>
      </c>
      <c r="J483" s="180" t="s">
        <v>11442</v>
      </c>
      <c r="K483" s="39" t="s">
        <v>31</v>
      </c>
      <c r="L483" s="183">
        <v>2</v>
      </c>
      <c r="M483" s="27">
        <f t="shared" si="17"/>
        <v>260</v>
      </c>
      <c r="N483" s="23"/>
      <c r="O483" s="24" t="s">
        <v>32</v>
      </c>
    </row>
    <row r="484" s="1" customFormat="1" customHeight="1" spans="1:15">
      <c r="A484" s="39">
        <v>479</v>
      </c>
      <c r="B484" s="115" t="s">
        <v>23</v>
      </c>
      <c r="C484" s="39" t="s">
        <v>11004</v>
      </c>
      <c r="D484" s="39" t="s">
        <v>10034</v>
      </c>
      <c r="E484" s="39" t="s">
        <v>11005</v>
      </c>
      <c r="F484" s="180" t="s">
        <v>11006</v>
      </c>
      <c r="G484" s="91" t="s">
        <v>11456</v>
      </c>
      <c r="H484" s="180" t="s">
        <v>194</v>
      </c>
      <c r="I484" s="180" t="s">
        <v>2203</v>
      </c>
      <c r="J484" s="180" t="s">
        <v>11442</v>
      </c>
      <c r="K484" s="39" t="s">
        <v>31</v>
      </c>
      <c r="L484" s="183">
        <v>2</v>
      </c>
      <c r="M484" s="27">
        <f t="shared" si="17"/>
        <v>260</v>
      </c>
      <c r="N484" s="23"/>
      <c r="O484" s="24" t="s">
        <v>32</v>
      </c>
    </row>
    <row r="485" s="1" customFormat="1" customHeight="1" spans="1:15">
      <c r="A485" s="39">
        <v>480</v>
      </c>
      <c r="B485" s="115" t="s">
        <v>23</v>
      </c>
      <c r="C485" s="39" t="s">
        <v>11004</v>
      </c>
      <c r="D485" s="39" t="s">
        <v>10034</v>
      </c>
      <c r="E485" s="39" t="s">
        <v>11005</v>
      </c>
      <c r="F485" s="180" t="s">
        <v>11006</v>
      </c>
      <c r="G485" s="91" t="s">
        <v>11457</v>
      </c>
      <c r="H485" s="180" t="s">
        <v>194</v>
      </c>
      <c r="I485" s="180" t="s">
        <v>1683</v>
      </c>
      <c r="J485" s="180" t="s">
        <v>11442</v>
      </c>
      <c r="K485" s="39" t="s">
        <v>31</v>
      </c>
      <c r="L485" s="183">
        <v>2</v>
      </c>
      <c r="M485" s="27">
        <f t="shared" si="17"/>
        <v>260</v>
      </c>
      <c r="N485" s="23"/>
      <c r="O485" s="24" t="s">
        <v>32</v>
      </c>
    </row>
    <row r="486" s="1" customFormat="1" customHeight="1" spans="1:15">
      <c r="A486" s="39">
        <v>481</v>
      </c>
      <c r="B486" s="115" t="s">
        <v>23</v>
      </c>
      <c r="C486" s="39" t="s">
        <v>11004</v>
      </c>
      <c r="D486" s="39" t="s">
        <v>10034</v>
      </c>
      <c r="E486" s="39" t="s">
        <v>11005</v>
      </c>
      <c r="F486" s="180" t="s">
        <v>11006</v>
      </c>
      <c r="G486" s="91" t="s">
        <v>11458</v>
      </c>
      <c r="H486" s="180" t="s">
        <v>194</v>
      </c>
      <c r="I486" s="180" t="s">
        <v>3164</v>
      </c>
      <c r="J486" s="180" t="s">
        <v>11442</v>
      </c>
      <c r="K486" s="39" t="s">
        <v>31</v>
      </c>
      <c r="L486" s="183">
        <v>2</v>
      </c>
      <c r="M486" s="27">
        <f t="shared" si="17"/>
        <v>260</v>
      </c>
      <c r="N486" s="23"/>
      <c r="O486" s="24" t="s">
        <v>32</v>
      </c>
    </row>
    <row r="487" s="1" customFormat="1" customHeight="1" spans="1:15">
      <c r="A487" s="39">
        <v>482</v>
      </c>
      <c r="B487" s="115" t="s">
        <v>23</v>
      </c>
      <c r="C487" s="39" t="s">
        <v>11004</v>
      </c>
      <c r="D487" s="39" t="s">
        <v>10034</v>
      </c>
      <c r="E487" s="39" t="s">
        <v>11005</v>
      </c>
      <c r="F487" s="180" t="s">
        <v>11006</v>
      </c>
      <c r="G487" s="91" t="s">
        <v>11306</v>
      </c>
      <c r="H487" s="180" t="s">
        <v>194</v>
      </c>
      <c r="I487" s="180" t="s">
        <v>1683</v>
      </c>
      <c r="J487" s="180" t="s">
        <v>11442</v>
      </c>
      <c r="K487" s="39" t="s">
        <v>31</v>
      </c>
      <c r="L487" s="183">
        <v>2</v>
      </c>
      <c r="M487" s="27">
        <f t="shared" si="17"/>
        <v>260</v>
      </c>
      <c r="N487" s="23"/>
      <c r="O487" s="24" t="s">
        <v>32</v>
      </c>
    </row>
    <row r="488" s="1" customFormat="1" customHeight="1" spans="1:15">
      <c r="A488" s="39">
        <v>483</v>
      </c>
      <c r="B488" s="115" t="s">
        <v>23</v>
      </c>
      <c r="C488" s="39" t="s">
        <v>11004</v>
      </c>
      <c r="D488" s="39" t="s">
        <v>10034</v>
      </c>
      <c r="E488" s="39" t="s">
        <v>11005</v>
      </c>
      <c r="F488" s="180" t="s">
        <v>11006</v>
      </c>
      <c r="G488" s="91" t="s">
        <v>11459</v>
      </c>
      <c r="H488" s="180" t="s">
        <v>194</v>
      </c>
      <c r="I488" s="180" t="s">
        <v>2605</v>
      </c>
      <c r="J488" s="180" t="s">
        <v>11442</v>
      </c>
      <c r="K488" s="39" t="s">
        <v>31</v>
      </c>
      <c r="L488" s="183">
        <v>2</v>
      </c>
      <c r="M488" s="27">
        <f t="shared" si="17"/>
        <v>260</v>
      </c>
      <c r="N488" s="23"/>
      <c r="O488" s="24" t="s">
        <v>32</v>
      </c>
    </row>
    <row r="489" s="1" customFormat="1" customHeight="1" spans="1:15">
      <c r="A489" s="39">
        <v>484</v>
      </c>
      <c r="B489" s="115" t="s">
        <v>23</v>
      </c>
      <c r="C489" s="39" t="s">
        <v>11004</v>
      </c>
      <c r="D489" s="39" t="s">
        <v>10034</v>
      </c>
      <c r="E489" s="39" t="s">
        <v>11005</v>
      </c>
      <c r="F489" s="180" t="s">
        <v>11006</v>
      </c>
      <c r="G489" s="91" t="s">
        <v>11460</v>
      </c>
      <c r="H489" s="180" t="s">
        <v>194</v>
      </c>
      <c r="I489" s="180" t="s">
        <v>3169</v>
      </c>
      <c r="J489" s="180" t="s">
        <v>11442</v>
      </c>
      <c r="K489" s="39" t="s">
        <v>31</v>
      </c>
      <c r="L489" s="183">
        <v>2</v>
      </c>
      <c r="M489" s="27">
        <f t="shared" si="17"/>
        <v>260</v>
      </c>
      <c r="N489" s="23"/>
      <c r="O489" s="24" t="s">
        <v>32</v>
      </c>
    </row>
    <row r="490" s="1" customFormat="1" customHeight="1" spans="1:15">
      <c r="A490" s="39">
        <v>485</v>
      </c>
      <c r="B490" s="115" t="s">
        <v>23</v>
      </c>
      <c r="C490" s="39" t="s">
        <v>11004</v>
      </c>
      <c r="D490" s="39" t="s">
        <v>10034</v>
      </c>
      <c r="E490" s="39" t="s">
        <v>11005</v>
      </c>
      <c r="F490" s="180" t="s">
        <v>11006</v>
      </c>
      <c r="G490" s="91" t="s">
        <v>11461</v>
      </c>
      <c r="H490" s="180" t="s">
        <v>194</v>
      </c>
      <c r="I490" s="180" t="s">
        <v>2605</v>
      </c>
      <c r="J490" s="180" t="s">
        <v>11442</v>
      </c>
      <c r="K490" s="39" t="s">
        <v>31</v>
      </c>
      <c r="L490" s="183">
        <v>1</v>
      </c>
      <c r="M490" s="27">
        <f t="shared" si="17"/>
        <v>130</v>
      </c>
      <c r="N490" s="23"/>
      <c r="O490" s="24" t="s">
        <v>32</v>
      </c>
    </row>
    <row r="491" s="1" customFormat="1" customHeight="1" spans="1:15">
      <c r="A491" s="39">
        <v>486</v>
      </c>
      <c r="B491" s="115" t="s">
        <v>23</v>
      </c>
      <c r="C491" s="39" t="s">
        <v>11004</v>
      </c>
      <c r="D491" s="39" t="s">
        <v>10034</v>
      </c>
      <c r="E491" s="39" t="s">
        <v>11005</v>
      </c>
      <c r="F491" s="180" t="s">
        <v>11006</v>
      </c>
      <c r="G491" s="91" t="s">
        <v>11462</v>
      </c>
      <c r="H491" s="180" t="s">
        <v>194</v>
      </c>
      <c r="I491" s="180" t="s">
        <v>1683</v>
      </c>
      <c r="J491" s="180" t="s">
        <v>11463</v>
      </c>
      <c r="K491" s="39" t="s">
        <v>31</v>
      </c>
      <c r="L491" s="183">
        <v>2</v>
      </c>
      <c r="M491" s="27">
        <f t="shared" si="17"/>
        <v>260</v>
      </c>
      <c r="N491" s="23"/>
      <c r="O491" s="24" t="s">
        <v>32</v>
      </c>
    </row>
    <row r="492" s="1" customFormat="1" customHeight="1" spans="1:15">
      <c r="A492" s="39">
        <v>487</v>
      </c>
      <c r="B492" s="115" t="s">
        <v>23</v>
      </c>
      <c r="C492" s="39" t="s">
        <v>11004</v>
      </c>
      <c r="D492" s="39" t="s">
        <v>10034</v>
      </c>
      <c r="E492" s="39" t="s">
        <v>11005</v>
      </c>
      <c r="F492" s="180" t="s">
        <v>11006</v>
      </c>
      <c r="G492" s="91" t="s">
        <v>11464</v>
      </c>
      <c r="H492" s="180" t="s">
        <v>194</v>
      </c>
      <c r="I492" s="180" t="s">
        <v>2557</v>
      </c>
      <c r="J492" s="180" t="s">
        <v>11463</v>
      </c>
      <c r="K492" s="39" t="s">
        <v>31</v>
      </c>
      <c r="L492" s="183">
        <v>1</v>
      </c>
      <c r="M492" s="27">
        <f t="shared" si="17"/>
        <v>130</v>
      </c>
      <c r="N492" s="23"/>
      <c r="O492" s="24" t="s">
        <v>32</v>
      </c>
    </row>
    <row r="493" s="1" customFormat="1" customHeight="1" spans="1:15">
      <c r="A493" s="39">
        <v>488</v>
      </c>
      <c r="B493" s="115" t="s">
        <v>23</v>
      </c>
      <c r="C493" s="39" t="s">
        <v>11004</v>
      </c>
      <c r="D493" s="39" t="s">
        <v>10034</v>
      </c>
      <c r="E493" s="39" t="s">
        <v>11005</v>
      </c>
      <c r="F493" s="180" t="s">
        <v>11006</v>
      </c>
      <c r="G493" s="91" t="s">
        <v>11465</v>
      </c>
      <c r="H493" s="180" t="s">
        <v>194</v>
      </c>
      <c r="I493" s="180" t="s">
        <v>1683</v>
      </c>
      <c r="J493" s="180" t="s">
        <v>11463</v>
      </c>
      <c r="K493" s="39" t="s">
        <v>31</v>
      </c>
      <c r="L493" s="183">
        <v>2</v>
      </c>
      <c r="M493" s="27">
        <f t="shared" si="17"/>
        <v>260</v>
      </c>
      <c r="N493" s="23"/>
      <c r="O493" s="24" t="s">
        <v>32</v>
      </c>
    </row>
    <row r="494" s="1" customFormat="1" customHeight="1" spans="1:15">
      <c r="A494" s="39">
        <v>489</v>
      </c>
      <c r="B494" s="115" t="s">
        <v>23</v>
      </c>
      <c r="C494" s="39" t="s">
        <v>11004</v>
      </c>
      <c r="D494" s="39" t="s">
        <v>10034</v>
      </c>
      <c r="E494" s="39" t="s">
        <v>11005</v>
      </c>
      <c r="F494" s="180" t="s">
        <v>11006</v>
      </c>
      <c r="G494" s="91" t="s">
        <v>8612</v>
      </c>
      <c r="H494" s="180" t="s">
        <v>194</v>
      </c>
      <c r="I494" s="180" t="s">
        <v>2203</v>
      </c>
      <c r="J494" s="180" t="s">
        <v>11463</v>
      </c>
      <c r="K494" s="39" t="s">
        <v>31</v>
      </c>
      <c r="L494" s="183">
        <v>2</v>
      </c>
      <c r="M494" s="27">
        <f t="shared" si="17"/>
        <v>260</v>
      </c>
      <c r="N494" s="23"/>
      <c r="O494" s="24" t="s">
        <v>32</v>
      </c>
    </row>
    <row r="495" s="1" customFormat="1" customHeight="1" spans="1:15">
      <c r="A495" s="39">
        <v>490</v>
      </c>
      <c r="B495" s="115" t="s">
        <v>23</v>
      </c>
      <c r="C495" s="39" t="s">
        <v>11004</v>
      </c>
      <c r="D495" s="39" t="s">
        <v>10034</v>
      </c>
      <c r="E495" s="39" t="s">
        <v>11005</v>
      </c>
      <c r="F495" s="180" t="s">
        <v>11006</v>
      </c>
      <c r="G495" s="91" t="s">
        <v>11466</v>
      </c>
      <c r="H495" s="180" t="s">
        <v>194</v>
      </c>
      <c r="I495" s="180" t="s">
        <v>1683</v>
      </c>
      <c r="J495" s="180" t="s">
        <v>11463</v>
      </c>
      <c r="K495" s="39" t="s">
        <v>31</v>
      </c>
      <c r="L495" s="183">
        <v>1</v>
      </c>
      <c r="M495" s="27">
        <f t="shared" si="17"/>
        <v>130</v>
      </c>
      <c r="N495" s="23"/>
      <c r="O495" s="24" t="s">
        <v>32</v>
      </c>
    </row>
    <row r="496" s="1" customFormat="1" customHeight="1" spans="1:15">
      <c r="A496" s="39">
        <v>491</v>
      </c>
      <c r="B496" s="115" t="s">
        <v>23</v>
      </c>
      <c r="C496" s="39" t="s">
        <v>11004</v>
      </c>
      <c r="D496" s="39" t="s">
        <v>10034</v>
      </c>
      <c r="E496" s="39" t="s">
        <v>11005</v>
      </c>
      <c r="F496" s="180" t="s">
        <v>11006</v>
      </c>
      <c r="G496" s="91" t="s">
        <v>11467</v>
      </c>
      <c r="H496" s="180" t="s">
        <v>194</v>
      </c>
      <c r="I496" s="180" t="s">
        <v>1683</v>
      </c>
      <c r="J496" s="180" t="s">
        <v>11463</v>
      </c>
      <c r="K496" s="39" t="s">
        <v>31</v>
      </c>
      <c r="L496" s="183">
        <v>2</v>
      </c>
      <c r="M496" s="27">
        <f t="shared" si="17"/>
        <v>260</v>
      </c>
      <c r="N496" s="23"/>
      <c r="O496" s="24" t="s">
        <v>32</v>
      </c>
    </row>
    <row r="497" s="1" customFormat="1" customHeight="1" spans="1:15">
      <c r="A497" s="39">
        <v>492</v>
      </c>
      <c r="B497" s="115" t="s">
        <v>23</v>
      </c>
      <c r="C497" s="39" t="s">
        <v>11004</v>
      </c>
      <c r="D497" s="39" t="s">
        <v>10034</v>
      </c>
      <c r="E497" s="39" t="s">
        <v>11005</v>
      </c>
      <c r="F497" s="180" t="s">
        <v>11006</v>
      </c>
      <c r="G497" s="91" t="s">
        <v>11468</v>
      </c>
      <c r="H497" s="180" t="s">
        <v>194</v>
      </c>
      <c r="I497" s="180" t="s">
        <v>2203</v>
      </c>
      <c r="J497" s="180" t="s">
        <v>11463</v>
      </c>
      <c r="K497" s="39" t="s">
        <v>31</v>
      </c>
      <c r="L497" s="183">
        <v>2</v>
      </c>
      <c r="M497" s="27">
        <f t="shared" si="17"/>
        <v>260</v>
      </c>
      <c r="N497" s="23"/>
      <c r="O497" s="24" t="s">
        <v>32</v>
      </c>
    </row>
    <row r="498" s="1" customFormat="1" customHeight="1" spans="1:15">
      <c r="A498" s="39">
        <v>493</v>
      </c>
      <c r="B498" s="115" t="s">
        <v>23</v>
      </c>
      <c r="C498" s="39" t="s">
        <v>11004</v>
      </c>
      <c r="D498" s="39" t="s">
        <v>10034</v>
      </c>
      <c r="E498" s="39" t="s">
        <v>11005</v>
      </c>
      <c r="F498" s="180" t="s">
        <v>11006</v>
      </c>
      <c r="G498" s="91" t="s">
        <v>11469</v>
      </c>
      <c r="H498" s="180" t="s">
        <v>194</v>
      </c>
      <c r="I498" s="180" t="s">
        <v>2203</v>
      </c>
      <c r="J498" s="180" t="s">
        <v>11463</v>
      </c>
      <c r="K498" s="39" t="s">
        <v>31</v>
      </c>
      <c r="L498" s="183">
        <v>2</v>
      </c>
      <c r="M498" s="27">
        <f t="shared" si="17"/>
        <v>260</v>
      </c>
      <c r="N498" s="23"/>
      <c r="O498" s="24" t="s">
        <v>32</v>
      </c>
    </row>
    <row r="499" s="1" customFormat="1" customHeight="1" spans="1:15">
      <c r="A499" s="39">
        <v>494</v>
      </c>
      <c r="B499" s="115" t="s">
        <v>23</v>
      </c>
      <c r="C499" s="39" t="s">
        <v>11004</v>
      </c>
      <c r="D499" s="39" t="s">
        <v>10034</v>
      </c>
      <c r="E499" s="39" t="s">
        <v>11005</v>
      </c>
      <c r="F499" s="180" t="s">
        <v>11006</v>
      </c>
      <c r="G499" s="91" t="s">
        <v>11470</v>
      </c>
      <c r="H499" s="180" t="s">
        <v>194</v>
      </c>
      <c r="I499" s="180" t="s">
        <v>2203</v>
      </c>
      <c r="J499" s="180" t="s">
        <v>11463</v>
      </c>
      <c r="K499" s="39" t="s">
        <v>31</v>
      </c>
      <c r="L499" s="183">
        <v>2</v>
      </c>
      <c r="M499" s="27">
        <f t="shared" si="17"/>
        <v>260</v>
      </c>
      <c r="N499" s="23"/>
      <c r="O499" s="24" t="s">
        <v>32</v>
      </c>
    </row>
    <row r="500" s="1" customFormat="1" customHeight="1" spans="1:15">
      <c r="A500" s="39">
        <v>495</v>
      </c>
      <c r="B500" s="115" t="s">
        <v>23</v>
      </c>
      <c r="C500" s="39" t="s">
        <v>11004</v>
      </c>
      <c r="D500" s="39" t="s">
        <v>10034</v>
      </c>
      <c r="E500" s="39" t="s">
        <v>11005</v>
      </c>
      <c r="F500" s="180" t="s">
        <v>11006</v>
      </c>
      <c r="G500" s="91" t="s">
        <v>11471</v>
      </c>
      <c r="H500" s="180" t="s">
        <v>194</v>
      </c>
      <c r="I500" s="180" t="s">
        <v>2203</v>
      </c>
      <c r="J500" s="180" t="s">
        <v>11463</v>
      </c>
      <c r="K500" s="39" t="s">
        <v>31</v>
      </c>
      <c r="L500" s="183">
        <v>2</v>
      </c>
      <c r="M500" s="27">
        <f t="shared" si="17"/>
        <v>260</v>
      </c>
      <c r="N500" s="23"/>
      <c r="O500" s="24" t="s">
        <v>32</v>
      </c>
    </row>
    <row r="501" s="1" customFormat="1" customHeight="1" spans="1:15">
      <c r="A501" s="39">
        <v>496</v>
      </c>
      <c r="B501" s="115" t="s">
        <v>23</v>
      </c>
      <c r="C501" s="39" t="s">
        <v>11004</v>
      </c>
      <c r="D501" s="39" t="s">
        <v>10034</v>
      </c>
      <c r="E501" s="39" t="s">
        <v>11005</v>
      </c>
      <c r="F501" s="180" t="s">
        <v>11006</v>
      </c>
      <c r="G501" s="91" t="s">
        <v>11472</v>
      </c>
      <c r="H501" s="180" t="s">
        <v>194</v>
      </c>
      <c r="I501" s="180" t="s">
        <v>2203</v>
      </c>
      <c r="J501" s="180" t="s">
        <v>11463</v>
      </c>
      <c r="K501" s="39" t="s">
        <v>31</v>
      </c>
      <c r="L501" s="183">
        <v>2</v>
      </c>
      <c r="M501" s="27">
        <f t="shared" ref="M501:M545" si="18">L501*130</f>
        <v>260</v>
      </c>
      <c r="N501" s="23"/>
      <c r="O501" s="24" t="s">
        <v>32</v>
      </c>
    </row>
    <row r="502" s="1" customFormat="1" customHeight="1" spans="1:15">
      <c r="A502" s="39">
        <v>497</v>
      </c>
      <c r="B502" s="115" t="s">
        <v>23</v>
      </c>
      <c r="C502" s="39" t="s">
        <v>11004</v>
      </c>
      <c r="D502" s="39" t="s">
        <v>10034</v>
      </c>
      <c r="E502" s="39" t="s">
        <v>11005</v>
      </c>
      <c r="F502" s="180" t="s">
        <v>11006</v>
      </c>
      <c r="G502" s="91" t="s">
        <v>11473</v>
      </c>
      <c r="H502" s="180" t="s">
        <v>194</v>
      </c>
      <c r="I502" s="180" t="s">
        <v>1683</v>
      </c>
      <c r="J502" s="180" t="s">
        <v>11463</v>
      </c>
      <c r="K502" s="39" t="s">
        <v>31</v>
      </c>
      <c r="L502" s="183">
        <v>2</v>
      </c>
      <c r="M502" s="27">
        <f t="shared" si="18"/>
        <v>260</v>
      </c>
      <c r="N502" s="23"/>
      <c r="O502" s="24" t="s">
        <v>32</v>
      </c>
    </row>
    <row r="503" s="1" customFormat="1" customHeight="1" spans="1:15">
      <c r="A503" s="39">
        <v>498</v>
      </c>
      <c r="B503" s="115" t="s">
        <v>23</v>
      </c>
      <c r="C503" s="39" t="s">
        <v>11004</v>
      </c>
      <c r="D503" s="39" t="s">
        <v>10034</v>
      </c>
      <c r="E503" s="39" t="s">
        <v>11005</v>
      </c>
      <c r="F503" s="180" t="s">
        <v>11006</v>
      </c>
      <c r="G503" s="91" t="s">
        <v>11474</v>
      </c>
      <c r="H503" s="180" t="s">
        <v>194</v>
      </c>
      <c r="I503" s="180" t="s">
        <v>1683</v>
      </c>
      <c r="J503" s="180" t="s">
        <v>11463</v>
      </c>
      <c r="K503" s="39" t="s">
        <v>31</v>
      </c>
      <c r="L503" s="183">
        <v>2</v>
      </c>
      <c r="M503" s="27">
        <f t="shared" si="18"/>
        <v>260</v>
      </c>
      <c r="N503" s="23"/>
      <c r="O503" s="24" t="s">
        <v>32</v>
      </c>
    </row>
    <row r="504" s="1" customFormat="1" customHeight="1" spans="1:15">
      <c r="A504" s="39">
        <v>499</v>
      </c>
      <c r="B504" s="115" t="s">
        <v>23</v>
      </c>
      <c r="C504" s="39" t="s">
        <v>11004</v>
      </c>
      <c r="D504" s="39" t="s">
        <v>10034</v>
      </c>
      <c r="E504" s="39" t="s">
        <v>11005</v>
      </c>
      <c r="F504" s="180" t="s">
        <v>11006</v>
      </c>
      <c r="G504" s="91" t="s">
        <v>11475</v>
      </c>
      <c r="H504" s="180" t="s">
        <v>1583</v>
      </c>
      <c r="I504" s="180" t="s">
        <v>2203</v>
      </c>
      <c r="J504" s="180" t="s">
        <v>11463</v>
      </c>
      <c r="K504" s="39" t="s">
        <v>31</v>
      </c>
      <c r="L504" s="183">
        <v>2</v>
      </c>
      <c r="M504" s="27">
        <f t="shared" si="18"/>
        <v>260</v>
      </c>
      <c r="N504" s="23"/>
      <c r="O504" s="24" t="s">
        <v>32</v>
      </c>
    </row>
    <row r="505" s="1" customFormat="1" customHeight="1" spans="1:15">
      <c r="A505" s="39">
        <v>500</v>
      </c>
      <c r="B505" s="115" t="s">
        <v>23</v>
      </c>
      <c r="C505" s="39" t="s">
        <v>11004</v>
      </c>
      <c r="D505" s="39" t="s">
        <v>10034</v>
      </c>
      <c r="E505" s="39" t="s">
        <v>11005</v>
      </c>
      <c r="F505" s="180" t="s">
        <v>11006</v>
      </c>
      <c r="G505" s="91" t="s">
        <v>11476</v>
      </c>
      <c r="H505" s="180" t="s">
        <v>1583</v>
      </c>
      <c r="I505" s="180" t="s">
        <v>2605</v>
      </c>
      <c r="J505" s="180" t="s">
        <v>11463</v>
      </c>
      <c r="K505" s="39" t="s">
        <v>31</v>
      </c>
      <c r="L505" s="183">
        <v>1</v>
      </c>
      <c r="M505" s="27">
        <f t="shared" si="18"/>
        <v>130</v>
      </c>
      <c r="N505" s="23"/>
      <c r="O505" s="24" t="s">
        <v>32</v>
      </c>
    </row>
    <row r="506" s="1" customFormat="1" customHeight="1" spans="1:15">
      <c r="A506" s="39">
        <v>501</v>
      </c>
      <c r="B506" s="115" t="s">
        <v>23</v>
      </c>
      <c r="C506" s="39" t="s">
        <v>11004</v>
      </c>
      <c r="D506" s="39" t="s">
        <v>10034</v>
      </c>
      <c r="E506" s="39" t="s">
        <v>11005</v>
      </c>
      <c r="F506" s="180" t="s">
        <v>11006</v>
      </c>
      <c r="G506" s="91" t="s">
        <v>11477</v>
      </c>
      <c r="H506" s="180" t="s">
        <v>194</v>
      </c>
      <c r="I506" s="180" t="s">
        <v>1683</v>
      </c>
      <c r="J506" s="180" t="s">
        <v>11463</v>
      </c>
      <c r="K506" s="39" t="s">
        <v>31</v>
      </c>
      <c r="L506" s="183">
        <v>2</v>
      </c>
      <c r="M506" s="27">
        <f t="shared" si="18"/>
        <v>260</v>
      </c>
      <c r="N506" s="23"/>
      <c r="O506" s="24" t="s">
        <v>32</v>
      </c>
    </row>
    <row r="507" s="1" customFormat="1" customHeight="1" spans="1:15">
      <c r="A507" s="39">
        <v>502</v>
      </c>
      <c r="B507" s="115" t="s">
        <v>23</v>
      </c>
      <c r="C507" s="39" t="s">
        <v>11004</v>
      </c>
      <c r="D507" s="39" t="s">
        <v>10034</v>
      </c>
      <c r="E507" s="39" t="s">
        <v>11005</v>
      </c>
      <c r="F507" s="180" t="s">
        <v>11006</v>
      </c>
      <c r="G507" s="91" t="s">
        <v>11478</v>
      </c>
      <c r="H507" s="180" t="s">
        <v>194</v>
      </c>
      <c r="I507" s="180" t="s">
        <v>1683</v>
      </c>
      <c r="J507" s="180" t="s">
        <v>11463</v>
      </c>
      <c r="K507" s="39" t="s">
        <v>31</v>
      </c>
      <c r="L507" s="183">
        <v>2</v>
      </c>
      <c r="M507" s="27">
        <f t="shared" si="18"/>
        <v>260</v>
      </c>
      <c r="N507" s="23"/>
      <c r="O507" s="24" t="s">
        <v>32</v>
      </c>
    </row>
    <row r="508" s="1" customFormat="1" customHeight="1" spans="1:15">
      <c r="A508" s="39">
        <v>503</v>
      </c>
      <c r="B508" s="115" t="s">
        <v>23</v>
      </c>
      <c r="C508" s="39" t="s">
        <v>11004</v>
      </c>
      <c r="D508" s="39" t="s">
        <v>10034</v>
      </c>
      <c r="E508" s="39" t="s">
        <v>11005</v>
      </c>
      <c r="F508" s="180" t="s">
        <v>11006</v>
      </c>
      <c r="G508" s="91" t="s">
        <v>11479</v>
      </c>
      <c r="H508" s="180" t="s">
        <v>194</v>
      </c>
      <c r="I508" s="180" t="s">
        <v>1683</v>
      </c>
      <c r="J508" s="180" t="s">
        <v>11463</v>
      </c>
      <c r="K508" s="39" t="s">
        <v>31</v>
      </c>
      <c r="L508" s="183">
        <v>1</v>
      </c>
      <c r="M508" s="27">
        <f t="shared" si="18"/>
        <v>130</v>
      </c>
      <c r="N508" s="23"/>
      <c r="O508" s="24" t="s">
        <v>32</v>
      </c>
    </row>
    <row r="509" s="1" customFormat="1" customHeight="1" spans="1:15">
      <c r="A509" s="39">
        <v>504</v>
      </c>
      <c r="B509" s="115" t="s">
        <v>23</v>
      </c>
      <c r="C509" s="39" t="s">
        <v>11004</v>
      </c>
      <c r="D509" s="39" t="s">
        <v>10034</v>
      </c>
      <c r="E509" s="39" t="s">
        <v>11005</v>
      </c>
      <c r="F509" s="180" t="s">
        <v>11006</v>
      </c>
      <c r="G509" s="91" t="s">
        <v>6995</v>
      </c>
      <c r="H509" s="180" t="s">
        <v>1583</v>
      </c>
      <c r="I509" s="180" t="s">
        <v>1683</v>
      </c>
      <c r="J509" s="180" t="s">
        <v>11463</v>
      </c>
      <c r="K509" s="39" t="s">
        <v>31</v>
      </c>
      <c r="L509" s="183">
        <v>2</v>
      </c>
      <c r="M509" s="27">
        <f t="shared" si="18"/>
        <v>260</v>
      </c>
      <c r="N509" s="23"/>
      <c r="O509" s="24" t="s">
        <v>32</v>
      </c>
    </row>
    <row r="510" s="1" customFormat="1" customHeight="1" spans="1:15">
      <c r="A510" s="39">
        <v>505</v>
      </c>
      <c r="B510" s="115" t="s">
        <v>23</v>
      </c>
      <c r="C510" s="39" t="s">
        <v>11004</v>
      </c>
      <c r="D510" s="39" t="s">
        <v>10034</v>
      </c>
      <c r="E510" s="39" t="s">
        <v>11005</v>
      </c>
      <c r="F510" s="180" t="s">
        <v>11006</v>
      </c>
      <c r="G510" s="91" t="s">
        <v>11480</v>
      </c>
      <c r="H510" s="180" t="s">
        <v>194</v>
      </c>
      <c r="I510" s="180" t="s">
        <v>2203</v>
      </c>
      <c r="J510" s="180" t="s">
        <v>11463</v>
      </c>
      <c r="K510" s="39" t="s">
        <v>31</v>
      </c>
      <c r="L510" s="183">
        <v>2</v>
      </c>
      <c r="M510" s="27">
        <f t="shared" si="18"/>
        <v>260</v>
      </c>
      <c r="N510" s="23"/>
      <c r="O510" s="24" t="s">
        <v>32</v>
      </c>
    </row>
    <row r="511" s="1" customFormat="1" customHeight="1" spans="1:15">
      <c r="A511" s="39">
        <v>506</v>
      </c>
      <c r="B511" s="115" t="s">
        <v>23</v>
      </c>
      <c r="C511" s="39" t="s">
        <v>11004</v>
      </c>
      <c r="D511" s="39" t="s">
        <v>10034</v>
      </c>
      <c r="E511" s="39" t="s">
        <v>11005</v>
      </c>
      <c r="F511" s="180" t="s">
        <v>11006</v>
      </c>
      <c r="G511" s="91" t="s">
        <v>11481</v>
      </c>
      <c r="H511" s="180" t="s">
        <v>194</v>
      </c>
      <c r="I511" s="180" t="s">
        <v>2203</v>
      </c>
      <c r="J511" s="180" t="s">
        <v>11463</v>
      </c>
      <c r="K511" s="39" t="s">
        <v>31</v>
      </c>
      <c r="L511" s="183">
        <v>2</v>
      </c>
      <c r="M511" s="27">
        <f t="shared" si="18"/>
        <v>260</v>
      </c>
      <c r="N511" s="23"/>
      <c r="O511" s="24" t="s">
        <v>32</v>
      </c>
    </row>
    <row r="512" s="1" customFormat="1" customHeight="1" spans="1:15">
      <c r="A512" s="39">
        <v>507</v>
      </c>
      <c r="B512" s="115" t="s">
        <v>23</v>
      </c>
      <c r="C512" s="39" t="s">
        <v>11004</v>
      </c>
      <c r="D512" s="39" t="s">
        <v>10034</v>
      </c>
      <c r="E512" s="39" t="s">
        <v>11005</v>
      </c>
      <c r="F512" s="180" t="s">
        <v>11006</v>
      </c>
      <c r="G512" s="91" t="s">
        <v>11482</v>
      </c>
      <c r="H512" s="180" t="s">
        <v>194</v>
      </c>
      <c r="I512" s="180" t="s">
        <v>1683</v>
      </c>
      <c r="J512" s="180" t="s">
        <v>11463</v>
      </c>
      <c r="K512" s="39" t="s">
        <v>31</v>
      </c>
      <c r="L512" s="183">
        <v>2</v>
      </c>
      <c r="M512" s="27">
        <f t="shared" si="18"/>
        <v>260</v>
      </c>
      <c r="N512" s="23"/>
      <c r="O512" s="24" t="s">
        <v>32</v>
      </c>
    </row>
    <row r="513" s="1" customFormat="1" customHeight="1" spans="1:15">
      <c r="A513" s="39">
        <v>508</v>
      </c>
      <c r="B513" s="115" t="s">
        <v>23</v>
      </c>
      <c r="C513" s="39" t="s">
        <v>11004</v>
      </c>
      <c r="D513" s="39" t="s">
        <v>10034</v>
      </c>
      <c r="E513" s="39" t="s">
        <v>11005</v>
      </c>
      <c r="F513" s="180" t="s">
        <v>11006</v>
      </c>
      <c r="G513" s="91" t="s">
        <v>11483</v>
      </c>
      <c r="H513" s="180" t="s">
        <v>194</v>
      </c>
      <c r="I513" s="180" t="s">
        <v>2203</v>
      </c>
      <c r="J513" s="180" t="s">
        <v>11463</v>
      </c>
      <c r="K513" s="39" t="s">
        <v>31</v>
      </c>
      <c r="L513" s="183">
        <v>2</v>
      </c>
      <c r="M513" s="27">
        <f t="shared" si="18"/>
        <v>260</v>
      </c>
      <c r="N513" s="23"/>
      <c r="O513" s="24" t="s">
        <v>32</v>
      </c>
    </row>
    <row r="514" s="1" customFormat="1" customHeight="1" spans="1:15">
      <c r="A514" s="39">
        <v>509</v>
      </c>
      <c r="B514" s="115" t="s">
        <v>23</v>
      </c>
      <c r="C514" s="39" t="s">
        <v>11004</v>
      </c>
      <c r="D514" s="39" t="s">
        <v>10034</v>
      </c>
      <c r="E514" s="39" t="s">
        <v>11005</v>
      </c>
      <c r="F514" s="180" t="s">
        <v>11006</v>
      </c>
      <c r="G514" s="91" t="s">
        <v>11484</v>
      </c>
      <c r="H514" s="180" t="s">
        <v>194</v>
      </c>
      <c r="I514" s="180" t="s">
        <v>2203</v>
      </c>
      <c r="J514" s="180" t="s">
        <v>11463</v>
      </c>
      <c r="K514" s="39" t="s">
        <v>31</v>
      </c>
      <c r="L514" s="183">
        <v>2</v>
      </c>
      <c r="M514" s="27">
        <f t="shared" si="18"/>
        <v>260</v>
      </c>
      <c r="N514" s="23"/>
      <c r="O514" s="24" t="s">
        <v>32</v>
      </c>
    </row>
    <row r="515" s="1" customFormat="1" customHeight="1" spans="1:15">
      <c r="A515" s="39">
        <v>510</v>
      </c>
      <c r="B515" s="115" t="s">
        <v>23</v>
      </c>
      <c r="C515" s="39" t="s">
        <v>11004</v>
      </c>
      <c r="D515" s="39" t="s">
        <v>10034</v>
      </c>
      <c r="E515" s="39" t="s">
        <v>11005</v>
      </c>
      <c r="F515" s="180" t="s">
        <v>11006</v>
      </c>
      <c r="G515" s="91" t="s">
        <v>11485</v>
      </c>
      <c r="H515" s="180" t="s">
        <v>194</v>
      </c>
      <c r="I515" s="180" t="s">
        <v>1683</v>
      </c>
      <c r="J515" s="180" t="s">
        <v>11463</v>
      </c>
      <c r="K515" s="39" t="s">
        <v>31</v>
      </c>
      <c r="L515" s="183">
        <v>2</v>
      </c>
      <c r="M515" s="27">
        <f t="shared" si="18"/>
        <v>260</v>
      </c>
      <c r="N515" s="23"/>
      <c r="O515" s="24" t="s">
        <v>32</v>
      </c>
    </row>
    <row r="516" s="1" customFormat="1" customHeight="1" spans="1:15">
      <c r="A516" s="39">
        <v>511</v>
      </c>
      <c r="B516" s="115" t="s">
        <v>23</v>
      </c>
      <c r="C516" s="39" t="s">
        <v>11004</v>
      </c>
      <c r="D516" s="39" t="s">
        <v>10034</v>
      </c>
      <c r="E516" s="39" t="s">
        <v>11005</v>
      </c>
      <c r="F516" s="180" t="s">
        <v>11006</v>
      </c>
      <c r="G516" s="91" t="s">
        <v>11486</v>
      </c>
      <c r="H516" s="180" t="s">
        <v>194</v>
      </c>
      <c r="I516" s="180" t="s">
        <v>1683</v>
      </c>
      <c r="J516" s="180" t="s">
        <v>11463</v>
      </c>
      <c r="K516" s="39" t="s">
        <v>31</v>
      </c>
      <c r="L516" s="183">
        <v>2</v>
      </c>
      <c r="M516" s="27">
        <f t="shared" si="18"/>
        <v>260</v>
      </c>
      <c r="N516" s="23"/>
      <c r="O516" s="24" t="s">
        <v>32</v>
      </c>
    </row>
    <row r="517" s="1" customFormat="1" customHeight="1" spans="1:15">
      <c r="A517" s="39">
        <v>512</v>
      </c>
      <c r="B517" s="115" t="s">
        <v>23</v>
      </c>
      <c r="C517" s="39" t="s">
        <v>11004</v>
      </c>
      <c r="D517" s="39" t="s">
        <v>10034</v>
      </c>
      <c r="E517" s="39" t="s">
        <v>11005</v>
      </c>
      <c r="F517" s="180" t="s">
        <v>11006</v>
      </c>
      <c r="G517" s="91" t="s">
        <v>11487</v>
      </c>
      <c r="H517" s="180" t="s">
        <v>194</v>
      </c>
      <c r="I517" s="180" t="s">
        <v>2605</v>
      </c>
      <c r="J517" s="180" t="s">
        <v>11463</v>
      </c>
      <c r="K517" s="39" t="s">
        <v>31</v>
      </c>
      <c r="L517" s="183">
        <v>1</v>
      </c>
      <c r="M517" s="27">
        <f t="shared" si="18"/>
        <v>130</v>
      </c>
      <c r="N517" s="23"/>
      <c r="O517" s="24" t="s">
        <v>32</v>
      </c>
    </row>
    <row r="518" s="1" customFormat="1" customHeight="1" spans="1:15">
      <c r="A518" s="39">
        <v>513</v>
      </c>
      <c r="B518" s="115" t="s">
        <v>23</v>
      </c>
      <c r="C518" s="39" t="s">
        <v>11004</v>
      </c>
      <c r="D518" s="39" t="s">
        <v>10034</v>
      </c>
      <c r="E518" s="39" t="s">
        <v>11005</v>
      </c>
      <c r="F518" s="180" t="s">
        <v>11006</v>
      </c>
      <c r="G518" s="91" t="s">
        <v>11488</v>
      </c>
      <c r="H518" s="180" t="s">
        <v>194</v>
      </c>
      <c r="I518" s="180" t="s">
        <v>1683</v>
      </c>
      <c r="J518" s="180" t="s">
        <v>11463</v>
      </c>
      <c r="K518" s="39" t="s">
        <v>31</v>
      </c>
      <c r="L518" s="183">
        <v>2</v>
      </c>
      <c r="M518" s="27">
        <f t="shared" si="18"/>
        <v>260</v>
      </c>
      <c r="N518" s="23"/>
      <c r="O518" s="24" t="s">
        <v>32</v>
      </c>
    </row>
    <row r="519" s="1" customFormat="1" customHeight="1" spans="1:15">
      <c r="A519" s="39">
        <v>514</v>
      </c>
      <c r="B519" s="115" t="s">
        <v>23</v>
      </c>
      <c r="C519" s="39" t="s">
        <v>11004</v>
      </c>
      <c r="D519" s="39" t="s">
        <v>10034</v>
      </c>
      <c r="E519" s="39" t="s">
        <v>11005</v>
      </c>
      <c r="F519" s="180" t="s">
        <v>11006</v>
      </c>
      <c r="G519" s="91" t="s">
        <v>11489</v>
      </c>
      <c r="H519" s="180" t="s">
        <v>194</v>
      </c>
      <c r="I519" s="180" t="s">
        <v>2605</v>
      </c>
      <c r="J519" s="180" t="s">
        <v>11463</v>
      </c>
      <c r="K519" s="39" t="s">
        <v>31</v>
      </c>
      <c r="L519" s="183">
        <v>2</v>
      </c>
      <c r="M519" s="27">
        <f t="shared" si="18"/>
        <v>260</v>
      </c>
      <c r="N519" s="23"/>
      <c r="O519" s="24" t="s">
        <v>32</v>
      </c>
    </row>
    <row r="520" s="1" customFormat="1" customHeight="1" spans="1:15">
      <c r="A520" s="39">
        <v>515</v>
      </c>
      <c r="B520" s="115" t="s">
        <v>23</v>
      </c>
      <c r="C520" s="39" t="s">
        <v>11004</v>
      </c>
      <c r="D520" s="39" t="s">
        <v>10034</v>
      </c>
      <c r="E520" s="39" t="s">
        <v>11005</v>
      </c>
      <c r="F520" s="180" t="s">
        <v>11006</v>
      </c>
      <c r="G520" s="91" t="s">
        <v>11490</v>
      </c>
      <c r="H520" s="180" t="s">
        <v>194</v>
      </c>
      <c r="I520" s="180" t="s">
        <v>2203</v>
      </c>
      <c r="J520" s="180" t="s">
        <v>11463</v>
      </c>
      <c r="K520" s="39" t="s">
        <v>31</v>
      </c>
      <c r="L520" s="183">
        <v>2</v>
      </c>
      <c r="M520" s="27">
        <f t="shared" si="18"/>
        <v>260</v>
      </c>
      <c r="N520" s="23"/>
      <c r="O520" s="24" t="s">
        <v>32</v>
      </c>
    </row>
    <row r="521" s="1" customFormat="1" customHeight="1" spans="1:15">
      <c r="A521" s="39">
        <v>516</v>
      </c>
      <c r="B521" s="115" t="s">
        <v>23</v>
      </c>
      <c r="C521" s="39" t="s">
        <v>11004</v>
      </c>
      <c r="D521" s="39" t="s">
        <v>10034</v>
      </c>
      <c r="E521" s="39" t="s">
        <v>11005</v>
      </c>
      <c r="F521" s="180" t="s">
        <v>11006</v>
      </c>
      <c r="G521" s="91" t="s">
        <v>11491</v>
      </c>
      <c r="H521" s="180" t="s">
        <v>194</v>
      </c>
      <c r="I521" s="180" t="s">
        <v>2203</v>
      </c>
      <c r="J521" s="180" t="s">
        <v>11463</v>
      </c>
      <c r="K521" s="39" t="s">
        <v>31</v>
      </c>
      <c r="L521" s="183">
        <v>1</v>
      </c>
      <c r="M521" s="27">
        <f t="shared" si="18"/>
        <v>130</v>
      </c>
      <c r="N521" s="23"/>
      <c r="O521" s="24" t="s">
        <v>32</v>
      </c>
    </row>
    <row r="522" s="1" customFormat="1" customHeight="1" spans="1:15">
      <c r="A522" s="39">
        <v>517</v>
      </c>
      <c r="B522" s="115" t="s">
        <v>23</v>
      </c>
      <c r="C522" s="39" t="s">
        <v>11004</v>
      </c>
      <c r="D522" s="39" t="s">
        <v>10034</v>
      </c>
      <c r="E522" s="39" t="s">
        <v>11005</v>
      </c>
      <c r="F522" s="180" t="s">
        <v>11006</v>
      </c>
      <c r="G522" s="91" t="s">
        <v>11492</v>
      </c>
      <c r="H522" s="180" t="s">
        <v>194</v>
      </c>
      <c r="I522" s="180" t="s">
        <v>2605</v>
      </c>
      <c r="J522" s="180" t="s">
        <v>11463</v>
      </c>
      <c r="K522" s="39" t="s">
        <v>31</v>
      </c>
      <c r="L522" s="183">
        <v>1</v>
      </c>
      <c r="M522" s="27">
        <f t="shared" si="18"/>
        <v>130</v>
      </c>
      <c r="N522" s="23"/>
      <c r="O522" s="24" t="s">
        <v>32</v>
      </c>
    </row>
    <row r="523" s="1" customFormat="1" customHeight="1" spans="1:15">
      <c r="A523" s="39">
        <v>518</v>
      </c>
      <c r="B523" s="115" t="s">
        <v>23</v>
      </c>
      <c r="C523" s="39" t="s">
        <v>11004</v>
      </c>
      <c r="D523" s="39" t="s">
        <v>10034</v>
      </c>
      <c r="E523" s="39" t="s">
        <v>11005</v>
      </c>
      <c r="F523" s="180" t="s">
        <v>11006</v>
      </c>
      <c r="G523" s="91" t="s">
        <v>11493</v>
      </c>
      <c r="H523" s="180" t="s">
        <v>194</v>
      </c>
      <c r="I523" s="180" t="s">
        <v>2605</v>
      </c>
      <c r="J523" s="180" t="s">
        <v>11463</v>
      </c>
      <c r="K523" s="39" t="s">
        <v>31</v>
      </c>
      <c r="L523" s="183">
        <v>2</v>
      </c>
      <c r="M523" s="27">
        <f t="shared" si="18"/>
        <v>260</v>
      </c>
      <c r="N523" s="23"/>
      <c r="O523" s="24" t="s">
        <v>32</v>
      </c>
    </row>
    <row r="524" s="1" customFormat="1" customHeight="1" spans="1:15">
      <c r="A524" s="39">
        <v>519</v>
      </c>
      <c r="B524" s="115" t="s">
        <v>23</v>
      </c>
      <c r="C524" s="39" t="s">
        <v>11004</v>
      </c>
      <c r="D524" s="39" t="s">
        <v>10034</v>
      </c>
      <c r="E524" s="39" t="s">
        <v>11005</v>
      </c>
      <c r="F524" s="180" t="s">
        <v>11006</v>
      </c>
      <c r="G524" s="91" t="s">
        <v>11494</v>
      </c>
      <c r="H524" s="180" t="s">
        <v>194</v>
      </c>
      <c r="I524" s="180" t="s">
        <v>1683</v>
      </c>
      <c r="J524" s="180" t="s">
        <v>11463</v>
      </c>
      <c r="K524" s="39" t="s">
        <v>31</v>
      </c>
      <c r="L524" s="183">
        <v>2</v>
      </c>
      <c r="M524" s="27">
        <f t="shared" si="18"/>
        <v>260</v>
      </c>
      <c r="N524" s="23"/>
      <c r="O524" s="24" t="s">
        <v>32</v>
      </c>
    </row>
    <row r="525" s="1" customFormat="1" customHeight="1" spans="1:15">
      <c r="A525" s="39">
        <v>520</v>
      </c>
      <c r="B525" s="115" t="s">
        <v>23</v>
      </c>
      <c r="C525" s="39" t="s">
        <v>11004</v>
      </c>
      <c r="D525" s="39" t="s">
        <v>10034</v>
      </c>
      <c r="E525" s="39" t="s">
        <v>11005</v>
      </c>
      <c r="F525" s="180" t="s">
        <v>11006</v>
      </c>
      <c r="G525" s="91" t="s">
        <v>11495</v>
      </c>
      <c r="H525" s="180" t="s">
        <v>194</v>
      </c>
      <c r="I525" s="180" t="s">
        <v>2203</v>
      </c>
      <c r="J525" s="180" t="s">
        <v>11463</v>
      </c>
      <c r="K525" s="39" t="s">
        <v>31</v>
      </c>
      <c r="L525" s="183">
        <v>2</v>
      </c>
      <c r="M525" s="27">
        <f t="shared" si="18"/>
        <v>260</v>
      </c>
      <c r="N525" s="23"/>
      <c r="O525" s="24" t="s">
        <v>32</v>
      </c>
    </row>
    <row r="526" s="1" customFormat="1" customHeight="1" spans="1:15">
      <c r="A526" s="39">
        <v>521</v>
      </c>
      <c r="B526" s="115" t="s">
        <v>23</v>
      </c>
      <c r="C526" s="39" t="s">
        <v>11004</v>
      </c>
      <c r="D526" s="39" t="s">
        <v>10034</v>
      </c>
      <c r="E526" s="39" t="s">
        <v>11005</v>
      </c>
      <c r="F526" s="180" t="s">
        <v>11006</v>
      </c>
      <c r="G526" s="91" t="s">
        <v>11496</v>
      </c>
      <c r="H526" s="180" t="s">
        <v>194</v>
      </c>
      <c r="I526" s="180" t="s">
        <v>2203</v>
      </c>
      <c r="J526" s="180" t="s">
        <v>11463</v>
      </c>
      <c r="K526" s="39" t="s">
        <v>31</v>
      </c>
      <c r="L526" s="183">
        <v>2</v>
      </c>
      <c r="M526" s="27">
        <f t="shared" si="18"/>
        <v>260</v>
      </c>
      <c r="N526" s="23"/>
      <c r="O526" s="24" t="s">
        <v>32</v>
      </c>
    </row>
    <row r="527" s="1" customFormat="1" customHeight="1" spans="1:15">
      <c r="A527" s="39">
        <v>522</v>
      </c>
      <c r="B527" s="115" t="s">
        <v>23</v>
      </c>
      <c r="C527" s="39" t="s">
        <v>11004</v>
      </c>
      <c r="D527" s="39" t="s">
        <v>10034</v>
      </c>
      <c r="E527" s="39" t="s">
        <v>11005</v>
      </c>
      <c r="F527" s="180" t="s">
        <v>11006</v>
      </c>
      <c r="G527" s="91" t="s">
        <v>11497</v>
      </c>
      <c r="H527" s="180" t="s">
        <v>194</v>
      </c>
      <c r="I527" s="180" t="s">
        <v>1683</v>
      </c>
      <c r="J527" s="180" t="s">
        <v>11463</v>
      </c>
      <c r="K527" s="39" t="s">
        <v>31</v>
      </c>
      <c r="L527" s="183">
        <v>2</v>
      </c>
      <c r="M527" s="27">
        <f t="shared" si="18"/>
        <v>260</v>
      </c>
      <c r="N527" s="23"/>
      <c r="O527" s="24" t="s">
        <v>32</v>
      </c>
    </row>
    <row r="528" s="1" customFormat="1" customHeight="1" spans="1:15">
      <c r="A528" s="39">
        <v>523</v>
      </c>
      <c r="B528" s="115" t="s">
        <v>23</v>
      </c>
      <c r="C528" s="39" t="s">
        <v>11004</v>
      </c>
      <c r="D528" s="39" t="s">
        <v>10034</v>
      </c>
      <c r="E528" s="39" t="s">
        <v>11005</v>
      </c>
      <c r="F528" s="180" t="s">
        <v>11006</v>
      </c>
      <c r="G528" s="91" t="s">
        <v>11498</v>
      </c>
      <c r="H528" s="180" t="s">
        <v>194</v>
      </c>
      <c r="I528" s="180" t="s">
        <v>2605</v>
      </c>
      <c r="J528" s="180" t="s">
        <v>11463</v>
      </c>
      <c r="K528" s="39" t="s">
        <v>31</v>
      </c>
      <c r="L528" s="183">
        <v>2</v>
      </c>
      <c r="M528" s="27">
        <f t="shared" si="18"/>
        <v>260</v>
      </c>
      <c r="N528" s="23"/>
      <c r="O528" s="24" t="s">
        <v>32</v>
      </c>
    </row>
    <row r="529" s="1" customFormat="1" customHeight="1" spans="1:15">
      <c r="A529" s="39">
        <v>524</v>
      </c>
      <c r="B529" s="115" t="s">
        <v>23</v>
      </c>
      <c r="C529" s="39" t="s">
        <v>11004</v>
      </c>
      <c r="D529" s="39" t="s">
        <v>10034</v>
      </c>
      <c r="E529" s="39" t="s">
        <v>11005</v>
      </c>
      <c r="F529" s="180" t="s">
        <v>11006</v>
      </c>
      <c r="G529" s="91" t="s">
        <v>11499</v>
      </c>
      <c r="H529" s="180" t="s">
        <v>194</v>
      </c>
      <c r="I529" s="180" t="s">
        <v>1683</v>
      </c>
      <c r="J529" s="180" t="s">
        <v>11463</v>
      </c>
      <c r="K529" s="39" t="s">
        <v>31</v>
      </c>
      <c r="L529" s="183">
        <v>2</v>
      </c>
      <c r="M529" s="27">
        <f t="shared" si="18"/>
        <v>260</v>
      </c>
      <c r="N529" s="23"/>
      <c r="O529" s="24" t="s">
        <v>32</v>
      </c>
    </row>
    <row r="530" s="1" customFormat="1" customHeight="1" spans="1:15">
      <c r="A530" s="39">
        <v>525</v>
      </c>
      <c r="B530" s="115" t="s">
        <v>23</v>
      </c>
      <c r="C530" s="39" t="s">
        <v>11004</v>
      </c>
      <c r="D530" s="39" t="s">
        <v>10034</v>
      </c>
      <c r="E530" s="39" t="s">
        <v>11005</v>
      </c>
      <c r="F530" s="180" t="s">
        <v>11006</v>
      </c>
      <c r="G530" s="91" t="s">
        <v>11500</v>
      </c>
      <c r="H530" s="180" t="s">
        <v>194</v>
      </c>
      <c r="I530" s="180" t="s">
        <v>2605</v>
      </c>
      <c r="J530" s="180" t="s">
        <v>11463</v>
      </c>
      <c r="K530" s="39" t="s">
        <v>31</v>
      </c>
      <c r="L530" s="183">
        <v>2</v>
      </c>
      <c r="M530" s="27">
        <f t="shared" si="18"/>
        <v>260</v>
      </c>
      <c r="N530" s="23"/>
      <c r="O530" s="24" t="s">
        <v>32</v>
      </c>
    </row>
    <row r="531" s="1" customFormat="1" customHeight="1" spans="1:15">
      <c r="A531" s="39">
        <v>526</v>
      </c>
      <c r="B531" s="115" t="s">
        <v>23</v>
      </c>
      <c r="C531" s="39" t="s">
        <v>11004</v>
      </c>
      <c r="D531" s="39" t="s">
        <v>10034</v>
      </c>
      <c r="E531" s="39" t="s">
        <v>11005</v>
      </c>
      <c r="F531" s="180" t="s">
        <v>11006</v>
      </c>
      <c r="G531" s="91" t="s">
        <v>11501</v>
      </c>
      <c r="H531" s="180" t="s">
        <v>194</v>
      </c>
      <c r="I531" s="180" t="s">
        <v>2605</v>
      </c>
      <c r="J531" s="180" t="s">
        <v>11463</v>
      </c>
      <c r="K531" s="39" t="s">
        <v>31</v>
      </c>
      <c r="L531" s="183">
        <v>1</v>
      </c>
      <c r="M531" s="27">
        <f t="shared" si="18"/>
        <v>130</v>
      </c>
      <c r="N531" s="23"/>
      <c r="O531" s="24" t="s">
        <v>32</v>
      </c>
    </row>
    <row r="532" s="1" customFormat="1" customHeight="1" spans="1:15">
      <c r="A532" s="39">
        <v>527</v>
      </c>
      <c r="B532" s="115" t="s">
        <v>23</v>
      </c>
      <c r="C532" s="39" t="s">
        <v>11004</v>
      </c>
      <c r="D532" s="39" t="s">
        <v>10034</v>
      </c>
      <c r="E532" s="39" t="s">
        <v>11005</v>
      </c>
      <c r="F532" s="180" t="s">
        <v>11006</v>
      </c>
      <c r="G532" s="91" t="s">
        <v>11502</v>
      </c>
      <c r="H532" s="180" t="s">
        <v>194</v>
      </c>
      <c r="I532" s="180" t="s">
        <v>2203</v>
      </c>
      <c r="J532" s="180" t="s">
        <v>11463</v>
      </c>
      <c r="K532" s="39" t="s">
        <v>31</v>
      </c>
      <c r="L532" s="183">
        <v>2</v>
      </c>
      <c r="M532" s="27">
        <f t="shared" si="18"/>
        <v>260</v>
      </c>
      <c r="N532" s="23"/>
      <c r="O532" s="24" t="s">
        <v>32</v>
      </c>
    </row>
    <row r="533" s="1" customFormat="1" customHeight="1" spans="1:15">
      <c r="A533" s="39">
        <v>528</v>
      </c>
      <c r="B533" s="115" t="s">
        <v>23</v>
      </c>
      <c r="C533" s="39" t="s">
        <v>11004</v>
      </c>
      <c r="D533" s="39" t="s">
        <v>10034</v>
      </c>
      <c r="E533" s="39" t="s">
        <v>11005</v>
      </c>
      <c r="F533" s="180" t="s">
        <v>11006</v>
      </c>
      <c r="G533" s="91" t="s">
        <v>11503</v>
      </c>
      <c r="H533" s="180" t="s">
        <v>194</v>
      </c>
      <c r="I533" s="180" t="s">
        <v>1683</v>
      </c>
      <c r="J533" s="180" t="s">
        <v>11463</v>
      </c>
      <c r="K533" s="39" t="s">
        <v>31</v>
      </c>
      <c r="L533" s="183">
        <v>2</v>
      </c>
      <c r="M533" s="27">
        <f t="shared" si="18"/>
        <v>260</v>
      </c>
      <c r="N533" s="23"/>
      <c r="O533" s="24" t="s">
        <v>32</v>
      </c>
    </row>
    <row r="534" s="1" customFormat="1" customHeight="1" spans="1:15">
      <c r="A534" s="39">
        <v>529</v>
      </c>
      <c r="B534" s="115" t="s">
        <v>23</v>
      </c>
      <c r="C534" s="39" t="s">
        <v>11004</v>
      </c>
      <c r="D534" s="39" t="s">
        <v>10034</v>
      </c>
      <c r="E534" s="39" t="s">
        <v>11005</v>
      </c>
      <c r="F534" s="180" t="s">
        <v>11006</v>
      </c>
      <c r="G534" s="91" t="s">
        <v>11504</v>
      </c>
      <c r="H534" s="180" t="s">
        <v>194</v>
      </c>
      <c r="I534" s="180" t="s">
        <v>3169</v>
      </c>
      <c r="J534" s="180" t="s">
        <v>11463</v>
      </c>
      <c r="K534" s="39" t="s">
        <v>31</v>
      </c>
      <c r="L534" s="183">
        <v>2</v>
      </c>
      <c r="M534" s="27">
        <f t="shared" si="18"/>
        <v>260</v>
      </c>
      <c r="N534" s="23"/>
      <c r="O534" s="24" t="s">
        <v>32</v>
      </c>
    </row>
    <row r="535" s="1" customFormat="1" customHeight="1" spans="1:15">
      <c r="A535" s="39">
        <v>530</v>
      </c>
      <c r="B535" s="115" t="s">
        <v>23</v>
      </c>
      <c r="C535" s="39" t="s">
        <v>11004</v>
      </c>
      <c r="D535" s="39" t="s">
        <v>10034</v>
      </c>
      <c r="E535" s="39" t="s">
        <v>11005</v>
      </c>
      <c r="F535" s="180" t="s">
        <v>11006</v>
      </c>
      <c r="G535" s="91" t="s">
        <v>11505</v>
      </c>
      <c r="H535" s="180" t="s">
        <v>194</v>
      </c>
      <c r="I535" s="180" t="s">
        <v>2203</v>
      </c>
      <c r="J535" s="180" t="s">
        <v>11463</v>
      </c>
      <c r="K535" s="39" t="s">
        <v>31</v>
      </c>
      <c r="L535" s="183">
        <v>2</v>
      </c>
      <c r="M535" s="27">
        <f t="shared" si="18"/>
        <v>260</v>
      </c>
      <c r="N535" s="23"/>
      <c r="O535" s="24" t="s">
        <v>32</v>
      </c>
    </row>
    <row r="536" s="1" customFormat="1" customHeight="1" spans="1:15">
      <c r="A536" s="39">
        <v>531</v>
      </c>
      <c r="B536" s="115" t="s">
        <v>23</v>
      </c>
      <c r="C536" s="39" t="s">
        <v>11004</v>
      </c>
      <c r="D536" s="39" t="s">
        <v>10034</v>
      </c>
      <c r="E536" s="39" t="s">
        <v>11005</v>
      </c>
      <c r="F536" s="180" t="s">
        <v>11006</v>
      </c>
      <c r="G536" s="91" t="s">
        <v>11506</v>
      </c>
      <c r="H536" s="180" t="s">
        <v>194</v>
      </c>
      <c r="I536" s="180" t="s">
        <v>2203</v>
      </c>
      <c r="J536" s="180" t="s">
        <v>11463</v>
      </c>
      <c r="K536" s="39" t="s">
        <v>31</v>
      </c>
      <c r="L536" s="183">
        <v>2</v>
      </c>
      <c r="M536" s="27">
        <f t="shared" si="18"/>
        <v>260</v>
      </c>
      <c r="N536" s="23"/>
      <c r="O536" s="24" t="s">
        <v>32</v>
      </c>
    </row>
    <row r="537" s="1" customFormat="1" customHeight="1" spans="1:15">
      <c r="A537" s="39">
        <v>532</v>
      </c>
      <c r="B537" s="115" t="s">
        <v>23</v>
      </c>
      <c r="C537" s="39" t="s">
        <v>11004</v>
      </c>
      <c r="D537" s="39" t="s">
        <v>10034</v>
      </c>
      <c r="E537" s="39" t="s">
        <v>11005</v>
      </c>
      <c r="F537" s="180" t="s">
        <v>11006</v>
      </c>
      <c r="G537" s="91" t="s">
        <v>11507</v>
      </c>
      <c r="H537" s="180" t="s">
        <v>194</v>
      </c>
      <c r="I537" s="180" t="s">
        <v>1683</v>
      </c>
      <c r="J537" s="180" t="s">
        <v>11508</v>
      </c>
      <c r="K537" s="39" t="s">
        <v>31</v>
      </c>
      <c r="L537" s="183">
        <v>2</v>
      </c>
      <c r="M537" s="27">
        <f t="shared" si="18"/>
        <v>260</v>
      </c>
      <c r="N537" s="23"/>
      <c r="O537" s="24" t="s">
        <v>32</v>
      </c>
    </row>
    <row r="538" s="1" customFormat="1" customHeight="1" spans="1:15">
      <c r="A538" s="39">
        <v>533</v>
      </c>
      <c r="B538" s="115" t="s">
        <v>23</v>
      </c>
      <c r="C538" s="39" t="s">
        <v>11004</v>
      </c>
      <c r="D538" s="39" t="s">
        <v>10034</v>
      </c>
      <c r="E538" s="39" t="s">
        <v>11005</v>
      </c>
      <c r="F538" s="180" t="s">
        <v>11006</v>
      </c>
      <c r="G538" s="91" t="s">
        <v>11509</v>
      </c>
      <c r="H538" s="180" t="s">
        <v>194</v>
      </c>
      <c r="I538" s="180" t="s">
        <v>2203</v>
      </c>
      <c r="J538" s="180" t="s">
        <v>11508</v>
      </c>
      <c r="K538" s="39" t="s">
        <v>31</v>
      </c>
      <c r="L538" s="183">
        <v>1</v>
      </c>
      <c r="M538" s="27">
        <f t="shared" si="18"/>
        <v>130</v>
      </c>
      <c r="N538" s="23"/>
      <c r="O538" s="24" t="s">
        <v>32</v>
      </c>
    </row>
    <row r="539" s="1" customFormat="1" customHeight="1" spans="1:15">
      <c r="A539" s="39">
        <v>534</v>
      </c>
      <c r="B539" s="115" t="s">
        <v>23</v>
      </c>
      <c r="C539" s="39" t="s">
        <v>11004</v>
      </c>
      <c r="D539" s="39" t="s">
        <v>10034</v>
      </c>
      <c r="E539" s="39" t="s">
        <v>11005</v>
      </c>
      <c r="F539" s="180" t="s">
        <v>11006</v>
      </c>
      <c r="G539" s="91" t="s">
        <v>11510</v>
      </c>
      <c r="H539" s="180" t="s">
        <v>194</v>
      </c>
      <c r="I539" s="180" t="s">
        <v>1683</v>
      </c>
      <c r="J539" s="180" t="s">
        <v>11508</v>
      </c>
      <c r="K539" s="39" t="s">
        <v>31</v>
      </c>
      <c r="L539" s="183">
        <v>2</v>
      </c>
      <c r="M539" s="27">
        <f t="shared" si="18"/>
        <v>260</v>
      </c>
      <c r="N539" s="23"/>
      <c r="O539" s="24" t="s">
        <v>32</v>
      </c>
    </row>
    <row r="540" s="1" customFormat="1" customHeight="1" spans="1:15">
      <c r="A540" s="39">
        <v>535</v>
      </c>
      <c r="B540" s="115" t="s">
        <v>23</v>
      </c>
      <c r="C540" s="39" t="s">
        <v>11004</v>
      </c>
      <c r="D540" s="39" t="s">
        <v>10034</v>
      </c>
      <c r="E540" s="39" t="s">
        <v>11005</v>
      </c>
      <c r="F540" s="180" t="s">
        <v>11006</v>
      </c>
      <c r="G540" s="91" t="s">
        <v>11511</v>
      </c>
      <c r="H540" s="180" t="s">
        <v>194</v>
      </c>
      <c r="I540" s="180" t="s">
        <v>3169</v>
      </c>
      <c r="J540" s="180" t="s">
        <v>11508</v>
      </c>
      <c r="K540" s="39" t="s">
        <v>31</v>
      </c>
      <c r="L540" s="183">
        <v>2</v>
      </c>
      <c r="M540" s="27">
        <f t="shared" si="18"/>
        <v>260</v>
      </c>
      <c r="N540" s="23"/>
      <c r="O540" s="24" t="s">
        <v>32</v>
      </c>
    </row>
    <row r="541" s="1" customFormat="1" customHeight="1" spans="1:15">
      <c r="A541" s="39">
        <v>536</v>
      </c>
      <c r="B541" s="115" t="s">
        <v>23</v>
      </c>
      <c r="C541" s="39" t="s">
        <v>11004</v>
      </c>
      <c r="D541" s="39" t="s">
        <v>10034</v>
      </c>
      <c r="E541" s="39" t="s">
        <v>11005</v>
      </c>
      <c r="F541" s="180" t="s">
        <v>11006</v>
      </c>
      <c r="G541" s="91" t="s">
        <v>11512</v>
      </c>
      <c r="H541" s="180" t="s">
        <v>194</v>
      </c>
      <c r="I541" s="180" t="s">
        <v>1683</v>
      </c>
      <c r="J541" s="180" t="s">
        <v>11508</v>
      </c>
      <c r="K541" s="39" t="s">
        <v>31</v>
      </c>
      <c r="L541" s="183">
        <v>2</v>
      </c>
      <c r="M541" s="27">
        <f t="shared" si="18"/>
        <v>260</v>
      </c>
      <c r="N541" s="23"/>
      <c r="O541" s="24" t="s">
        <v>32</v>
      </c>
    </row>
    <row r="542" s="1" customFormat="1" customHeight="1" spans="1:15">
      <c r="A542" s="39">
        <v>537</v>
      </c>
      <c r="B542" s="115" t="s">
        <v>23</v>
      </c>
      <c r="C542" s="39" t="s">
        <v>11004</v>
      </c>
      <c r="D542" s="39" t="s">
        <v>10034</v>
      </c>
      <c r="E542" s="39" t="s">
        <v>11005</v>
      </c>
      <c r="F542" s="180" t="s">
        <v>11006</v>
      </c>
      <c r="G542" s="91" t="s">
        <v>11513</v>
      </c>
      <c r="H542" s="180" t="s">
        <v>194</v>
      </c>
      <c r="I542" s="180" t="s">
        <v>2203</v>
      </c>
      <c r="J542" s="180" t="s">
        <v>11508</v>
      </c>
      <c r="K542" s="39" t="s">
        <v>31</v>
      </c>
      <c r="L542" s="183">
        <v>2</v>
      </c>
      <c r="M542" s="27">
        <f t="shared" si="18"/>
        <v>260</v>
      </c>
      <c r="N542" s="23"/>
      <c r="O542" s="24" t="s">
        <v>32</v>
      </c>
    </row>
    <row r="543" s="1" customFormat="1" customHeight="1" spans="1:15">
      <c r="A543" s="39">
        <v>538</v>
      </c>
      <c r="B543" s="115" t="s">
        <v>23</v>
      </c>
      <c r="C543" s="39" t="s">
        <v>11004</v>
      </c>
      <c r="D543" s="39" t="s">
        <v>10034</v>
      </c>
      <c r="E543" s="39" t="s">
        <v>11005</v>
      </c>
      <c r="F543" s="180" t="s">
        <v>11006</v>
      </c>
      <c r="G543" s="91" t="s">
        <v>11514</v>
      </c>
      <c r="H543" s="180" t="s">
        <v>194</v>
      </c>
      <c r="I543" s="180" t="s">
        <v>1683</v>
      </c>
      <c r="J543" s="180" t="s">
        <v>11508</v>
      </c>
      <c r="K543" s="39" t="s">
        <v>31</v>
      </c>
      <c r="L543" s="183">
        <v>2</v>
      </c>
      <c r="M543" s="27">
        <f t="shared" si="18"/>
        <v>260</v>
      </c>
      <c r="N543" s="23"/>
      <c r="O543" s="24" t="s">
        <v>32</v>
      </c>
    </row>
    <row r="544" s="1" customFormat="1" customHeight="1" spans="1:15">
      <c r="A544" s="39">
        <v>539</v>
      </c>
      <c r="B544" s="115" t="s">
        <v>23</v>
      </c>
      <c r="C544" s="39" t="s">
        <v>11004</v>
      </c>
      <c r="D544" s="39" t="s">
        <v>10034</v>
      </c>
      <c r="E544" s="39" t="s">
        <v>11005</v>
      </c>
      <c r="F544" s="180" t="s">
        <v>11006</v>
      </c>
      <c r="G544" s="91" t="s">
        <v>11481</v>
      </c>
      <c r="H544" s="180" t="s">
        <v>194</v>
      </c>
      <c r="I544" s="180" t="s">
        <v>3158</v>
      </c>
      <c r="J544" s="180" t="s">
        <v>11508</v>
      </c>
      <c r="K544" s="39" t="s">
        <v>31</v>
      </c>
      <c r="L544" s="183">
        <v>2</v>
      </c>
      <c r="M544" s="27">
        <f t="shared" si="18"/>
        <v>260</v>
      </c>
      <c r="N544" s="23"/>
      <c r="O544" s="24" t="s">
        <v>32</v>
      </c>
    </row>
    <row r="545" s="1" customFormat="1" customHeight="1" spans="1:15">
      <c r="A545" s="39">
        <v>540</v>
      </c>
      <c r="B545" s="115" t="s">
        <v>23</v>
      </c>
      <c r="C545" s="39" t="s">
        <v>11004</v>
      </c>
      <c r="D545" s="39" t="s">
        <v>10034</v>
      </c>
      <c r="E545" s="39" t="s">
        <v>11005</v>
      </c>
      <c r="F545" s="180" t="s">
        <v>11006</v>
      </c>
      <c r="G545" s="91" t="s">
        <v>11515</v>
      </c>
      <c r="H545" s="180" t="s">
        <v>1583</v>
      </c>
      <c r="I545" s="180" t="s">
        <v>1683</v>
      </c>
      <c r="J545" s="180" t="s">
        <v>11508</v>
      </c>
      <c r="K545" s="39" t="s">
        <v>31</v>
      </c>
      <c r="L545" s="183">
        <v>2</v>
      </c>
      <c r="M545" s="27">
        <f t="shared" si="18"/>
        <v>260</v>
      </c>
      <c r="N545" s="23"/>
      <c r="O545" s="24" t="s">
        <v>32</v>
      </c>
    </row>
    <row r="546" s="1" customFormat="1" customHeight="1" spans="1:15">
      <c r="A546" s="39">
        <v>541</v>
      </c>
      <c r="B546" s="115" t="s">
        <v>23</v>
      </c>
      <c r="C546" s="39" t="s">
        <v>11004</v>
      </c>
      <c r="D546" s="39" t="s">
        <v>10034</v>
      </c>
      <c r="E546" s="39" t="s">
        <v>11005</v>
      </c>
      <c r="F546" s="180" t="s">
        <v>11006</v>
      </c>
      <c r="G546" s="91" t="s">
        <v>11516</v>
      </c>
      <c r="H546" s="180" t="s">
        <v>194</v>
      </c>
      <c r="I546" s="180" t="s">
        <v>2203</v>
      </c>
      <c r="J546" s="180" t="s">
        <v>11508</v>
      </c>
      <c r="K546" s="39" t="s">
        <v>31</v>
      </c>
      <c r="L546" s="183">
        <v>1</v>
      </c>
      <c r="M546" s="27">
        <f>L546*312</f>
        <v>312</v>
      </c>
      <c r="N546" s="23"/>
      <c r="O546" s="24" t="s">
        <v>32</v>
      </c>
    </row>
    <row r="547" s="1" customFormat="1" customHeight="1" spans="1:15">
      <c r="A547" s="39">
        <v>542</v>
      </c>
      <c r="B547" s="115" t="s">
        <v>23</v>
      </c>
      <c r="C547" s="39" t="s">
        <v>11004</v>
      </c>
      <c r="D547" s="39" t="s">
        <v>10034</v>
      </c>
      <c r="E547" s="39" t="s">
        <v>11005</v>
      </c>
      <c r="F547" s="180" t="s">
        <v>11006</v>
      </c>
      <c r="G547" s="91" t="s">
        <v>11517</v>
      </c>
      <c r="H547" s="180" t="s">
        <v>194</v>
      </c>
      <c r="I547" s="180" t="s">
        <v>1683</v>
      </c>
      <c r="J547" s="180" t="s">
        <v>11508</v>
      </c>
      <c r="K547" s="39" t="s">
        <v>31</v>
      </c>
      <c r="L547" s="183">
        <v>2</v>
      </c>
      <c r="M547" s="27">
        <f>L547*130</f>
        <v>260</v>
      </c>
      <c r="N547" s="23"/>
      <c r="O547" s="24" t="s">
        <v>32</v>
      </c>
    </row>
    <row r="548" s="1" customFormat="1" customHeight="1" spans="1:15">
      <c r="A548" s="39">
        <v>543</v>
      </c>
      <c r="B548" s="115" t="s">
        <v>23</v>
      </c>
      <c r="C548" s="39" t="s">
        <v>11004</v>
      </c>
      <c r="D548" s="39" t="s">
        <v>10034</v>
      </c>
      <c r="E548" s="39" t="s">
        <v>11005</v>
      </c>
      <c r="F548" s="180" t="s">
        <v>11006</v>
      </c>
      <c r="G548" s="91" t="s">
        <v>11518</v>
      </c>
      <c r="H548" s="180" t="s">
        <v>194</v>
      </c>
      <c r="I548" s="180" t="s">
        <v>2203</v>
      </c>
      <c r="J548" s="180" t="s">
        <v>11508</v>
      </c>
      <c r="K548" s="39" t="s">
        <v>31</v>
      </c>
      <c r="L548" s="183">
        <v>2</v>
      </c>
      <c r="M548" s="27">
        <f>L548*468</f>
        <v>936</v>
      </c>
      <c r="N548" s="23"/>
      <c r="O548" s="24" t="s">
        <v>32</v>
      </c>
    </row>
    <row r="549" s="1" customFormat="1" customHeight="1" spans="1:15">
      <c r="A549" s="39">
        <v>544</v>
      </c>
      <c r="B549" s="115" t="s">
        <v>23</v>
      </c>
      <c r="C549" s="39" t="s">
        <v>11004</v>
      </c>
      <c r="D549" s="39" t="s">
        <v>10034</v>
      </c>
      <c r="E549" s="39" t="s">
        <v>11005</v>
      </c>
      <c r="F549" s="180" t="s">
        <v>11006</v>
      </c>
      <c r="G549" s="91" t="s">
        <v>11519</v>
      </c>
      <c r="H549" s="180" t="s">
        <v>194</v>
      </c>
      <c r="I549" s="180" t="s">
        <v>1683</v>
      </c>
      <c r="J549" s="180" t="s">
        <v>11508</v>
      </c>
      <c r="K549" s="39" t="s">
        <v>31</v>
      </c>
      <c r="L549" s="183">
        <v>2</v>
      </c>
      <c r="M549" s="27">
        <f t="shared" ref="M549:M565" si="19">L549*130</f>
        <v>260</v>
      </c>
      <c r="N549" s="23"/>
      <c r="O549" s="24" t="s">
        <v>32</v>
      </c>
    </row>
    <row r="550" s="1" customFormat="1" customHeight="1" spans="1:15">
      <c r="A550" s="39">
        <v>545</v>
      </c>
      <c r="B550" s="115" t="s">
        <v>23</v>
      </c>
      <c r="C550" s="39" t="s">
        <v>11004</v>
      </c>
      <c r="D550" s="39" t="s">
        <v>10034</v>
      </c>
      <c r="E550" s="39" t="s">
        <v>11005</v>
      </c>
      <c r="F550" s="180" t="s">
        <v>11006</v>
      </c>
      <c r="G550" s="91" t="s">
        <v>11520</v>
      </c>
      <c r="H550" s="180" t="s">
        <v>194</v>
      </c>
      <c r="I550" s="180" t="s">
        <v>2605</v>
      </c>
      <c r="J550" s="180" t="s">
        <v>11508</v>
      </c>
      <c r="K550" s="39" t="s">
        <v>31</v>
      </c>
      <c r="L550" s="183">
        <v>2</v>
      </c>
      <c r="M550" s="27">
        <f t="shared" si="19"/>
        <v>260</v>
      </c>
      <c r="N550" s="23"/>
      <c r="O550" s="24" t="s">
        <v>32</v>
      </c>
    </row>
    <row r="551" s="1" customFormat="1" customHeight="1" spans="1:15">
      <c r="A551" s="39">
        <v>546</v>
      </c>
      <c r="B551" s="115" t="s">
        <v>23</v>
      </c>
      <c r="C551" s="39" t="s">
        <v>11004</v>
      </c>
      <c r="D551" s="39" t="s">
        <v>10034</v>
      </c>
      <c r="E551" s="39" t="s">
        <v>11005</v>
      </c>
      <c r="F551" s="180" t="s">
        <v>11006</v>
      </c>
      <c r="G551" s="91" t="s">
        <v>11521</v>
      </c>
      <c r="H551" s="180" t="s">
        <v>194</v>
      </c>
      <c r="I551" s="180" t="s">
        <v>1683</v>
      </c>
      <c r="J551" s="180" t="s">
        <v>11508</v>
      </c>
      <c r="K551" s="39" t="s">
        <v>31</v>
      </c>
      <c r="L551" s="183">
        <v>2</v>
      </c>
      <c r="M551" s="27">
        <f t="shared" si="19"/>
        <v>260</v>
      </c>
      <c r="N551" s="23"/>
      <c r="O551" s="24" t="s">
        <v>32</v>
      </c>
    </row>
    <row r="552" s="1" customFormat="1" customHeight="1" spans="1:15">
      <c r="A552" s="39">
        <v>547</v>
      </c>
      <c r="B552" s="115" t="s">
        <v>23</v>
      </c>
      <c r="C552" s="39" t="s">
        <v>11004</v>
      </c>
      <c r="D552" s="39" t="s">
        <v>10034</v>
      </c>
      <c r="E552" s="39" t="s">
        <v>11005</v>
      </c>
      <c r="F552" s="180" t="s">
        <v>11006</v>
      </c>
      <c r="G552" s="91" t="s">
        <v>11522</v>
      </c>
      <c r="H552" s="180" t="s">
        <v>194</v>
      </c>
      <c r="I552" s="180" t="s">
        <v>1683</v>
      </c>
      <c r="J552" s="180" t="s">
        <v>11508</v>
      </c>
      <c r="K552" s="39" t="s">
        <v>31</v>
      </c>
      <c r="L552" s="183">
        <v>2</v>
      </c>
      <c r="M552" s="27">
        <f t="shared" si="19"/>
        <v>260</v>
      </c>
      <c r="N552" s="23"/>
      <c r="O552" s="24" t="s">
        <v>32</v>
      </c>
    </row>
    <row r="553" s="1" customFormat="1" customHeight="1" spans="1:15">
      <c r="A553" s="39">
        <v>548</v>
      </c>
      <c r="B553" s="115" t="s">
        <v>23</v>
      </c>
      <c r="C553" s="39" t="s">
        <v>11004</v>
      </c>
      <c r="D553" s="39" t="s">
        <v>10034</v>
      </c>
      <c r="E553" s="39" t="s">
        <v>11005</v>
      </c>
      <c r="F553" s="180" t="s">
        <v>11006</v>
      </c>
      <c r="G553" s="91" t="s">
        <v>11523</v>
      </c>
      <c r="H553" s="180" t="s">
        <v>194</v>
      </c>
      <c r="I553" s="180" t="s">
        <v>1683</v>
      </c>
      <c r="J553" s="180" t="s">
        <v>11508</v>
      </c>
      <c r="K553" s="39" t="s">
        <v>31</v>
      </c>
      <c r="L553" s="183">
        <v>1</v>
      </c>
      <c r="M553" s="27">
        <f t="shared" si="19"/>
        <v>130</v>
      </c>
      <c r="N553" s="23"/>
      <c r="O553" s="24" t="s">
        <v>32</v>
      </c>
    </row>
    <row r="554" s="1" customFormat="1" customHeight="1" spans="1:15">
      <c r="A554" s="39">
        <v>549</v>
      </c>
      <c r="B554" s="115" t="s">
        <v>23</v>
      </c>
      <c r="C554" s="39" t="s">
        <v>11004</v>
      </c>
      <c r="D554" s="39" t="s">
        <v>10034</v>
      </c>
      <c r="E554" s="39" t="s">
        <v>11005</v>
      </c>
      <c r="F554" s="180" t="s">
        <v>11006</v>
      </c>
      <c r="G554" s="91" t="s">
        <v>11524</v>
      </c>
      <c r="H554" s="180" t="s">
        <v>194</v>
      </c>
      <c r="I554" s="180" t="s">
        <v>1683</v>
      </c>
      <c r="J554" s="180" t="s">
        <v>11508</v>
      </c>
      <c r="K554" s="39" t="s">
        <v>31</v>
      </c>
      <c r="L554" s="183">
        <v>2</v>
      </c>
      <c r="M554" s="27">
        <f t="shared" si="19"/>
        <v>260</v>
      </c>
      <c r="N554" s="23"/>
      <c r="O554" s="24" t="s">
        <v>32</v>
      </c>
    </row>
    <row r="555" s="1" customFormat="1" customHeight="1" spans="1:15">
      <c r="A555" s="39">
        <v>550</v>
      </c>
      <c r="B555" s="115" t="s">
        <v>23</v>
      </c>
      <c r="C555" s="39" t="s">
        <v>11004</v>
      </c>
      <c r="D555" s="39" t="s">
        <v>10034</v>
      </c>
      <c r="E555" s="39" t="s">
        <v>11005</v>
      </c>
      <c r="F555" s="180" t="s">
        <v>11006</v>
      </c>
      <c r="G555" s="91" t="s">
        <v>11525</v>
      </c>
      <c r="H555" s="180" t="s">
        <v>194</v>
      </c>
      <c r="I555" s="180" t="s">
        <v>1683</v>
      </c>
      <c r="J555" s="180" t="s">
        <v>11508</v>
      </c>
      <c r="K555" s="39" t="s">
        <v>31</v>
      </c>
      <c r="L555" s="183">
        <v>2</v>
      </c>
      <c r="M555" s="27">
        <f t="shared" si="19"/>
        <v>260</v>
      </c>
      <c r="N555" s="23"/>
      <c r="O555" s="24" t="s">
        <v>32</v>
      </c>
    </row>
    <row r="556" s="1" customFormat="1" customHeight="1" spans="1:15">
      <c r="A556" s="39">
        <v>551</v>
      </c>
      <c r="B556" s="115" t="s">
        <v>23</v>
      </c>
      <c r="C556" s="39" t="s">
        <v>11004</v>
      </c>
      <c r="D556" s="39" t="s">
        <v>10034</v>
      </c>
      <c r="E556" s="39" t="s">
        <v>11005</v>
      </c>
      <c r="F556" s="180" t="s">
        <v>11006</v>
      </c>
      <c r="G556" s="91" t="s">
        <v>11526</v>
      </c>
      <c r="H556" s="180" t="s">
        <v>194</v>
      </c>
      <c r="I556" s="180" t="s">
        <v>2203</v>
      </c>
      <c r="J556" s="180" t="s">
        <v>11508</v>
      </c>
      <c r="K556" s="39" t="s">
        <v>31</v>
      </c>
      <c r="L556" s="183">
        <v>2</v>
      </c>
      <c r="M556" s="27">
        <f t="shared" si="19"/>
        <v>260</v>
      </c>
      <c r="N556" s="23"/>
      <c r="O556" s="24" t="s">
        <v>32</v>
      </c>
    </row>
    <row r="557" s="1" customFormat="1" customHeight="1" spans="1:15">
      <c r="A557" s="39">
        <v>552</v>
      </c>
      <c r="B557" s="115" t="s">
        <v>23</v>
      </c>
      <c r="C557" s="39" t="s">
        <v>11004</v>
      </c>
      <c r="D557" s="39" t="s">
        <v>10034</v>
      </c>
      <c r="E557" s="39" t="s">
        <v>11005</v>
      </c>
      <c r="F557" s="180" t="s">
        <v>11006</v>
      </c>
      <c r="G557" s="91" t="s">
        <v>11527</v>
      </c>
      <c r="H557" s="180" t="s">
        <v>194</v>
      </c>
      <c r="I557" s="180" t="s">
        <v>1683</v>
      </c>
      <c r="J557" s="180" t="s">
        <v>11508</v>
      </c>
      <c r="K557" s="39" t="s">
        <v>31</v>
      </c>
      <c r="L557" s="183">
        <v>2</v>
      </c>
      <c r="M557" s="27">
        <f t="shared" si="19"/>
        <v>260</v>
      </c>
      <c r="N557" s="23"/>
      <c r="O557" s="24" t="s">
        <v>32</v>
      </c>
    </row>
    <row r="558" s="1" customFormat="1" customHeight="1" spans="1:15">
      <c r="A558" s="39">
        <v>553</v>
      </c>
      <c r="B558" s="115" t="s">
        <v>23</v>
      </c>
      <c r="C558" s="39" t="s">
        <v>11004</v>
      </c>
      <c r="D558" s="39" t="s">
        <v>10034</v>
      </c>
      <c r="E558" s="39" t="s">
        <v>11005</v>
      </c>
      <c r="F558" s="180" t="s">
        <v>11006</v>
      </c>
      <c r="G558" s="91" t="s">
        <v>11528</v>
      </c>
      <c r="H558" s="180" t="s">
        <v>194</v>
      </c>
      <c r="I558" s="180" t="s">
        <v>3169</v>
      </c>
      <c r="J558" s="180" t="s">
        <v>11508</v>
      </c>
      <c r="K558" s="39" t="s">
        <v>31</v>
      </c>
      <c r="L558" s="183">
        <v>2</v>
      </c>
      <c r="M558" s="27">
        <f t="shared" si="19"/>
        <v>260</v>
      </c>
      <c r="N558" s="23"/>
      <c r="O558" s="24" t="s">
        <v>32</v>
      </c>
    </row>
    <row r="559" s="1" customFormat="1" customHeight="1" spans="1:15">
      <c r="A559" s="39">
        <v>554</v>
      </c>
      <c r="B559" s="115" t="s">
        <v>23</v>
      </c>
      <c r="C559" s="39" t="s">
        <v>11004</v>
      </c>
      <c r="D559" s="39" t="s">
        <v>10034</v>
      </c>
      <c r="E559" s="39" t="s">
        <v>11005</v>
      </c>
      <c r="F559" s="180" t="s">
        <v>11006</v>
      </c>
      <c r="G559" s="91" t="s">
        <v>11529</v>
      </c>
      <c r="H559" s="180" t="s">
        <v>1583</v>
      </c>
      <c r="I559" s="180" t="s">
        <v>2203</v>
      </c>
      <c r="J559" s="180" t="s">
        <v>11508</v>
      </c>
      <c r="K559" s="39" t="s">
        <v>31</v>
      </c>
      <c r="L559" s="183">
        <v>2</v>
      </c>
      <c r="M559" s="27">
        <f t="shared" si="19"/>
        <v>260</v>
      </c>
      <c r="N559" s="23"/>
      <c r="O559" s="24" t="s">
        <v>32</v>
      </c>
    </row>
    <row r="560" s="1" customFormat="1" customHeight="1" spans="1:15">
      <c r="A560" s="39">
        <v>555</v>
      </c>
      <c r="B560" s="115" t="s">
        <v>23</v>
      </c>
      <c r="C560" s="39" t="s">
        <v>11004</v>
      </c>
      <c r="D560" s="39" t="s">
        <v>10034</v>
      </c>
      <c r="E560" s="39" t="s">
        <v>11005</v>
      </c>
      <c r="F560" s="180" t="s">
        <v>11006</v>
      </c>
      <c r="G560" s="91" t="s">
        <v>11530</v>
      </c>
      <c r="H560" s="180" t="s">
        <v>194</v>
      </c>
      <c r="I560" s="180" t="s">
        <v>2605</v>
      </c>
      <c r="J560" s="180" t="s">
        <v>11508</v>
      </c>
      <c r="K560" s="39" t="s">
        <v>31</v>
      </c>
      <c r="L560" s="183">
        <v>1</v>
      </c>
      <c r="M560" s="27">
        <f t="shared" si="19"/>
        <v>130</v>
      </c>
      <c r="N560" s="23"/>
      <c r="O560" s="24" t="s">
        <v>32</v>
      </c>
    </row>
    <row r="561" s="1" customFormat="1" customHeight="1" spans="1:15">
      <c r="A561" s="39">
        <v>556</v>
      </c>
      <c r="B561" s="115" t="s">
        <v>23</v>
      </c>
      <c r="C561" s="39" t="s">
        <v>11004</v>
      </c>
      <c r="D561" s="39" t="s">
        <v>10034</v>
      </c>
      <c r="E561" s="39" t="s">
        <v>11005</v>
      </c>
      <c r="F561" s="180" t="s">
        <v>11006</v>
      </c>
      <c r="G561" s="91" t="s">
        <v>11531</v>
      </c>
      <c r="H561" s="180" t="s">
        <v>194</v>
      </c>
      <c r="I561" s="180" t="s">
        <v>1683</v>
      </c>
      <c r="J561" s="180" t="s">
        <v>11508</v>
      </c>
      <c r="K561" s="39" t="s">
        <v>31</v>
      </c>
      <c r="L561" s="183">
        <v>2</v>
      </c>
      <c r="M561" s="27">
        <f t="shared" si="19"/>
        <v>260</v>
      </c>
      <c r="N561" s="23"/>
      <c r="O561" s="24" t="s">
        <v>32</v>
      </c>
    </row>
    <row r="562" s="1" customFormat="1" customHeight="1" spans="1:15">
      <c r="A562" s="39">
        <v>557</v>
      </c>
      <c r="B562" s="115" t="s">
        <v>23</v>
      </c>
      <c r="C562" s="39" t="s">
        <v>11004</v>
      </c>
      <c r="D562" s="39" t="s">
        <v>10034</v>
      </c>
      <c r="E562" s="39" t="s">
        <v>11005</v>
      </c>
      <c r="F562" s="180" t="s">
        <v>11006</v>
      </c>
      <c r="G562" s="91" t="s">
        <v>11532</v>
      </c>
      <c r="H562" s="180" t="s">
        <v>194</v>
      </c>
      <c r="I562" s="180" t="s">
        <v>2605</v>
      </c>
      <c r="J562" s="180" t="s">
        <v>11508</v>
      </c>
      <c r="K562" s="39" t="s">
        <v>31</v>
      </c>
      <c r="L562" s="183">
        <v>2</v>
      </c>
      <c r="M562" s="27">
        <f t="shared" si="19"/>
        <v>260</v>
      </c>
      <c r="N562" s="23"/>
      <c r="O562" s="24" t="s">
        <v>32</v>
      </c>
    </row>
    <row r="563" s="1" customFormat="1" customHeight="1" spans="1:15">
      <c r="A563" s="39">
        <v>558</v>
      </c>
      <c r="B563" s="115" t="s">
        <v>23</v>
      </c>
      <c r="C563" s="39" t="s">
        <v>11004</v>
      </c>
      <c r="D563" s="39" t="s">
        <v>10034</v>
      </c>
      <c r="E563" s="39" t="s">
        <v>11005</v>
      </c>
      <c r="F563" s="180" t="s">
        <v>11006</v>
      </c>
      <c r="G563" s="91" t="s">
        <v>11533</v>
      </c>
      <c r="H563" s="180" t="s">
        <v>194</v>
      </c>
      <c r="I563" s="180" t="s">
        <v>2605</v>
      </c>
      <c r="J563" s="180" t="s">
        <v>11508</v>
      </c>
      <c r="K563" s="39" t="s">
        <v>31</v>
      </c>
      <c r="L563" s="183">
        <v>2</v>
      </c>
      <c r="M563" s="27">
        <f t="shared" si="19"/>
        <v>260</v>
      </c>
      <c r="N563" s="23"/>
      <c r="O563" s="24" t="s">
        <v>32</v>
      </c>
    </row>
    <row r="564" s="1" customFormat="1" customHeight="1" spans="1:15">
      <c r="A564" s="39">
        <v>559</v>
      </c>
      <c r="B564" s="115" t="s">
        <v>23</v>
      </c>
      <c r="C564" s="39" t="s">
        <v>11004</v>
      </c>
      <c r="D564" s="39" t="s">
        <v>10034</v>
      </c>
      <c r="E564" s="39" t="s">
        <v>11005</v>
      </c>
      <c r="F564" s="180" t="s">
        <v>11006</v>
      </c>
      <c r="G564" s="91" t="s">
        <v>11534</v>
      </c>
      <c r="H564" s="180" t="s">
        <v>194</v>
      </c>
      <c r="I564" s="180" t="s">
        <v>2203</v>
      </c>
      <c r="J564" s="180" t="s">
        <v>11508</v>
      </c>
      <c r="K564" s="39" t="s">
        <v>31</v>
      </c>
      <c r="L564" s="183">
        <v>2</v>
      </c>
      <c r="M564" s="27">
        <f t="shared" si="19"/>
        <v>260</v>
      </c>
      <c r="N564" s="23"/>
      <c r="O564" s="24" t="s">
        <v>32</v>
      </c>
    </row>
    <row r="565" s="1" customFormat="1" customHeight="1" spans="1:15">
      <c r="A565" s="39">
        <v>560</v>
      </c>
      <c r="B565" s="115" t="s">
        <v>23</v>
      </c>
      <c r="C565" s="39" t="s">
        <v>11004</v>
      </c>
      <c r="D565" s="39" t="s">
        <v>10034</v>
      </c>
      <c r="E565" s="39" t="s">
        <v>11005</v>
      </c>
      <c r="F565" s="180" t="s">
        <v>11006</v>
      </c>
      <c r="G565" s="91" t="s">
        <v>11535</v>
      </c>
      <c r="H565" s="180" t="s">
        <v>194</v>
      </c>
      <c r="I565" s="180" t="s">
        <v>2203</v>
      </c>
      <c r="J565" s="180" t="s">
        <v>11508</v>
      </c>
      <c r="K565" s="39" t="s">
        <v>31</v>
      </c>
      <c r="L565" s="183">
        <v>2</v>
      </c>
      <c r="M565" s="27">
        <f t="shared" si="19"/>
        <v>260</v>
      </c>
      <c r="N565" s="23"/>
      <c r="O565" s="24" t="s">
        <v>32</v>
      </c>
    </row>
    <row r="566" s="1" customFormat="1" customHeight="1" spans="1:15">
      <c r="A566" s="39">
        <v>561</v>
      </c>
      <c r="B566" s="115" t="s">
        <v>23</v>
      </c>
      <c r="C566" s="39" t="s">
        <v>11004</v>
      </c>
      <c r="D566" s="39" t="s">
        <v>10034</v>
      </c>
      <c r="E566" s="39" t="s">
        <v>11005</v>
      </c>
      <c r="F566" s="180" t="s">
        <v>11006</v>
      </c>
      <c r="G566" s="91" t="s">
        <v>11536</v>
      </c>
      <c r="H566" s="180" t="s">
        <v>51</v>
      </c>
      <c r="I566" s="180" t="s">
        <v>1683</v>
      </c>
      <c r="J566" s="180" t="s">
        <v>11508</v>
      </c>
      <c r="K566" s="39" t="s">
        <v>31</v>
      </c>
      <c r="L566" s="183">
        <v>2</v>
      </c>
      <c r="M566" s="27">
        <f>L566*312</f>
        <v>624</v>
      </c>
      <c r="N566" s="23"/>
      <c r="O566" s="24" t="s">
        <v>32</v>
      </c>
    </row>
    <row r="567" s="1" customFormat="1" customHeight="1" spans="1:15">
      <c r="A567" s="39">
        <v>562</v>
      </c>
      <c r="B567" s="115" t="s">
        <v>23</v>
      </c>
      <c r="C567" s="39" t="s">
        <v>11004</v>
      </c>
      <c r="D567" s="39" t="s">
        <v>10034</v>
      </c>
      <c r="E567" s="39" t="s">
        <v>11005</v>
      </c>
      <c r="F567" s="180" t="s">
        <v>11006</v>
      </c>
      <c r="G567" s="91" t="s">
        <v>11537</v>
      </c>
      <c r="H567" s="180" t="s">
        <v>194</v>
      </c>
      <c r="I567" s="180" t="s">
        <v>1683</v>
      </c>
      <c r="J567" s="180" t="s">
        <v>11508</v>
      </c>
      <c r="K567" s="39" t="s">
        <v>31</v>
      </c>
      <c r="L567" s="183">
        <v>2</v>
      </c>
      <c r="M567" s="27">
        <f>L567*130</f>
        <v>260</v>
      </c>
      <c r="N567" s="23"/>
      <c r="O567" s="24" t="s">
        <v>32</v>
      </c>
    </row>
    <row r="568" s="1" customFormat="1" customHeight="1" spans="1:15">
      <c r="A568" s="39">
        <v>563</v>
      </c>
      <c r="B568" s="115" t="s">
        <v>23</v>
      </c>
      <c r="C568" s="39" t="s">
        <v>11004</v>
      </c>
      <c r="D568" s="39" t="s">
        <v>10034</v>
      </c>
      <c r="E568" s="39" t="s">
        <v>11005</v>
      </c>
      <c r="F568" s="180" t="s">
        <v>11006</v>
      </c>
      <c r="G568" s="91" t="s">
        <v>11538</v>
      </c>
      <c r="H568" s="180" t="s">
        <v>194</v>
      </c>
      <c r="I568" s="180" t="s">
        <v>2203</v>
      </c>
      <c r="J568" s="180" t="s">
        <v>11508</v>
      </c>
      <c r="K568" s="39" t="s">
        <v>31</v>
      </c>
      <c r="L568" s="183">
        <v>2</v>
      </c>
      <c r="M568" s="27">
        <f>L568*130</f>
        <v>260</v>
      </c>
      <c r="N568" s="23"/>
      <c r="O568" s="24" t="s">
        <v>32</v>
      </c>
    </row>
    <row r="569" s="1" customFormat="1" customHeight="1" spans="1:15">
      <c r="A569" s="39">
        <v>564</v>
      </c>
      <c r="B569" s="115" t="s">
        <v>23</v>
      </c>
      <c r="C569" s="39" t="s">
        <v>11004</v>
      </c>
      <c r="D569" s="39" t="s">
        <v>10034</v>
      </c>
      <c r="E569" s="39" t="s">
        <v>11005</v>
      </c>
      <c r="F569" s="180" t="s">
        <v>11006</v>
      </c>
      <c r="G569" s="91" t="s">
        <v>11539</v>
      </c>
      <c r="H569" s="180" t="s">
        <v>194</v>
      </c>
      <c r="I569" s="180" t="s">
        <v>3169</v>
      </c>
      <c r="J569" s="180" t="s">
        <v>11508</v>
      </c>
      <c r="K569" s="39" t="s">
        <v>31</v>
      </c>
      <c r="L569" s="183">
        <v>2</v>
      </c>
      <c r="M569" s="27">
        <f>L569*468</f>
        <v>936</v>
      </c>
      <c r="N569" s="23"/>
      <c r="O569" s="24" t="s">
        <v>32</v>
      </c>
    </row>
    <row r="570" s="1" customFormat="1" customHeight="1" spans="1:15">
      <c r="A570" s="39">
        <v>565</v>
      </c>
      <c r="B570" s="115" t="s">
        <v>23</v>
      </c>
      <c r="C570" s="39" t="s">
        <v>11004</v>
      </c>
      <c r="D570" s="39" t="s">
        <v>10034</v>
      </c>
      <c r="E570" s="39" t="s">
        <v>11005</v>
      </c>
      <c r="F570" s="180" t="s">
        <v>11006</v>
      </c>
      <c r="G570" s="91" t="s">
        <v>11540</v>
      </c>
      <c r="H570" s="180" t="s">
        <v>194</v>
      </c>
      <c r="I570" s="180" t="s">
        <v>1683</v>
      </c>
      <c r="J570" s="180" t="s">
        <v>11508</v>
      </c>
      <c r="K570" s="39" t="s">
        <v>31</v>
      </c>
      <c r="L570" s="183">
        <v>2</v>
      </c>
      <c r="M570" s="27">
        <f t="shared" ref="M570:M579" si="20">L570*130</f>
        <v>260</v>
      </c>
      <c r="N570" s="23"/>
      <c r="O570" s="24" t="s">
        <v>32</v>
      </c>
    </row>
    <row r="571" s="1" customFormat="1" customHeight="1" spans="1:15">
      <c r="A571" s="39">
        <v>566</v>
      </c>
      <c r="B571" s="115" t="s">
        <v>23</v>
      </c>
      <c r="C571" s="39" t="s">
        <v>11004</v>
      </c>
      <c r="D571" s="39" t="s">
        <v>10034</v>
      </c>
      <c r="E571" s="39" t="s">
        <v>11005</v>
      </c>
      <c r="F571" s="180" t="s">
        <v>11006</v>
      </c>
      <c r="G571" s="91" t="s">
        <v>11541</v>
      </c>
      <c r="H571" s="180" t="s">
        <v>194</v>
      </c>
      <c r="I571" s="180" t="s">
        <v>2605</v>
      </c>
      <c r="J571" s="180" t="s">
        <v>11508</v>
      </c>
      <c r="K571" s="39" t="s">
        <v>31</v>
      </c>
      <c r="L571" s="183">
        <v>1</v>
      </c>
      <c r="M571" s="27">
        <f t="shared" si="20"/>
        <v>130</v>
      </c>
      <c r="N571" s="23"/>
      <c r="O571" s="24" t="s">
        <v>32</v>
      </c>
    </row>
    <row r="572" s="1" customFormat="1" customHeight="1" spans="1:15">
      <c r="A572" s="39">
        <v>567</v>
      </c>
      <c r="B572" s="115" t="s">
        <v>23</v>
      </c>
      <c r="C572" s="39" t="s">
        <v>11004</v>
      </c>
      <c r="D572" s="39" t="s">
        <v>10034</v>
      </c>
      <c r="E572" s="39" t="s">
        <v>11005</v>
      </c>
      <c r="F572" s="180" t="s">
        <v>11006</v>
      </c>
      <c r="G572" s="91" t="s">
        <v>11542</v>
      </c>
      <c r="H572" s="180" t="s">
        <v>194</v>
      </c>
      <c r="I572" s="180" t="s">
        <v>3164</v>
      </c>
      <c r="J572" s="180" t="s">
        <v>11508</v>
      </c>
      <c r="K572" s="39" t="s">
        <v>31</v>
      </c>
      <c r="L572" s="183">
        <v>2</v>
      </c>
      <c r="M572" s="27">
        <f t="shared" si="20"/>
        <v>260</v>
      </c>
      <c r="N572" s="23"/>
      <c r="O572" s="24" t="s">
        <v>32</v>
      </c>
    </row>
    <row r="573" s="1" customFormat="1" customHeight="1" spans="1:15">
      <c r="A573" s="39">
        <v>568</v>
      </c>
      <c r="B573" s="115" t="s">
        <v>23</v>
      </c>
      <c r="C573" s="39" t="s">
        <v>11004</v>
      </c>
      <c r="D573" s="39" t="s">
        <v>10034</v>
      </c>
      <c r="E573" s="39" t="s">
        <v>11005</v>
      </c>
      <c r="F573" s="180" t="s">
        <v>11006</v>
      </c>
      <c r="G573" s="91" t="s">
        <v>11543</v>
      </c>
      <c r="H573" s="180" t="s">
        <v>194</v>
      </c>
      <c r="I573" s="180" t="s">
        <v>2203</v>
      </c>
      <c r="J573" s="180" t="s">
        <v>11508</v>
      </c>
      <c r="K573" s="39" t="s">
        <v>31</v>
      </c>
      <c r="L573" s="183">
        <v>2</v>
      </c>
      <c r="M573" s="27">
        <f t="shared" si="20"/>
        <v>260</v>
      </c>
      <c r="N573" s="23"/>
      <c r="O573" s="24" t="s">
        <v>32</v>
      </c>
    </row>
    <row r="574" s="1" customFormat="1" customHeight="1" spans="1:15">
      <c r="A574" s="39">
        <v>569</v>
      </c>
      <c r="B574" s="115" t="s">
        <v>23</v>
      </c>
      <c r="C574" s="39" t="s">
        <v>11004</v>
      </c>
      <c r="D574" s="39" t="s">
        <v>10034</v>
      </c>
      <c r="E574" s="39" t="s">
        <v>11005</v>
      </c>
      <c r="F574" s="180" t="s">
        <v>11006</v>
      </c>
      <c r="G574" s="91" t="s">
        <v>11544</v>
      </c>
      <c r="H574" s="180" t="s">
        <v>194</v>
      </c>
      <c r="I574" s="180" t="s">
        <v>2203</v>
      </c>
      <c r="J574" s="180" t="s">
        <v>11508</v>
      </c>
      <c r="K574" s="39" t="s">
        <v>31</v>
      </c>
      <c r="L574" s="183">
        <v>2</v>
      </c>
      <c r="M574" s="27">
        <f t="shared" si="20"/>
        <v>260</v>
      </c>
      <c r="N574" s="23"/>
      <c r="O574" s="24" t="s">
        <v>32</v>
      </c>
    </row>
    <row r="575" s="1" customFormat="1" customHeight="1" spans="1:15">
      <c r="A575" s="39">
        <v>570</v>
      </c>
      <c r="B575" s="115" t="s">
        <v>23</v>
      </c>
      <c r="C575" s="39" t="s">
        <v>11004</v>
      </c>
      <c r="D575" s="39" t="s">
        <v>10034</v>
      </c>
      <c r="E575" s="39" t="s">
        <v>11005</v>
      </c>
      <c r="F575" s="180" t="s">
        <v>11006</v>
      </c>
      <c r="G575" s="91" t="s">
        <v>11545</v>
      </c>
      <c r="H575" s="180" t="s">
        <v>194</v>
      </c>
      <c r="I575" s="180" t="s">
        <v>1683</v>
      </c>
      <c r="J575" s="180" t="s">
        <v>11508</v>
      </c>
      <c r="K575" s="39" t="s">
        <v>31</v>
      </c>
      <c r="L575" s="183">
        <v>2</v>
      </c>
      <c r="M575" s="27">
        <f t="shared" si="20"/>
        <v>260</v>
      </c>
      <c r="N575" s="23"/>
      <c r="O575" s="24" t="s">
        <v>32</v>
      </c>
    </row>
    <row r="576" s="1" customFormat="1" customHeight="1" spans="1:15">
      <c r="A576" s="39">
        <v>571</v>
      </c>
      <c r="B576" s="115" t="s">
        <v>23</v>
      </c>
      <c r="C576" s="39" t="s">
        <v>11004</v>
      </c>
      <c r="D576" s="39" t="s">
        <v>10034</v>
      </c>
      <c r="E576" s="39" t="s">
        <v>11005</v>
      </c>
      <c r="F576" s="180" t="s">
        <v>11006</v>
      </c>
      <c r="G576" s="91" t="s">
        <v>11546</v>
      </c>
      <c r="H576" s="180" t="s">
        <v>194</v>
      </c>
      <c r="I576" s="180" t="s">
        <v>1683</v>
      </c>
      <c r="J576" s="180" t="s">
        <v>11508</v>
      </c>
      <c r="K576" s="39" t="s">
        <v>31</v>
      </c>
      <c r="L576" s="183">
        <v>2</v>
      </c>
      <c r="M576" s="27">
        <f t="shared" si="20"/>
        <v>260</v>
      </c>
      <c r="N576" s="23"/>
      <c r="O576" s="24" t="s">
        <v>32</v>
      </c>
    </row>
    <row r="577" s="1" customFormat="1" customHeight="1" spans="1:15">
      <c r="A577" s="39">
        <v>572</v>
      </c>
      <c r="B577" s="115" t="s">
        <v>23</v>
      </c>
      <c r="C577" s="39" t="s">
        <v>11004</v>
      </c>
      <c r="D577" s="39" t="s">
        <v>10034</v>
      </c>
      <c r="E577" s="39" t="s">
        <v>11005</v>
      </c>
      <c r="F577" s="180" t="s">
        <v>11006</v>
      </c>
      <c r="G577" s="91" t="s">
        <v>11547</v>
      </c>
      <c r="H577" s="180" t="s">
        <v>194</v>
      </c>
      <c r="I577" s="180" t="s">
        <v>1683</v>
      </c>
      <c r="J577" s="180" t="s">
        <v>11508</v>
      </c>
      <c r="K577" s="39" t="s">
        <v>31</v>
      </c>
      <c r="L577" s="183">
        <v>2</v>
      </c>
      <c r="M577" s="27">
        <f t="shared" si="20"/>
        <v>260</v>
      </c>
      <c r="N577" s="23"/>
      <c r="O577" s="24" t="s">
        <v>32</v>
      </c>
    </row>
    <row r="578" s="1" customFormat="1" customHeight="1" spans="1:15">
      <c r="A578" s="39">
        <v>573</v>
      </c>
      <c r="B578" s="115" t="s">
        <v>23</v>
      </c>
      <c r="C578" s="39" t="s">
        <v>11004</v>
      </c>
      <c r="D578" s="39" t="s">
        <v>10034</v>
      </c>
      <c r="E578" s="39" t="s">
        <v>11005</v>
      </c>
      <c r="F578" s="180" t="s">
        <v>11006</v>
      </c>
      <c r="G578" s="91" t="s">
        <v>11548</v>
      </c>
      <c r="H578" s="180" t="s">
        <v>194</v>
      </c>
      <c r="I578" s="180" t="s">
        <v>1683</v>
      </c>
      <c r="J578" s="180" t="s">
        <v>11508</v>
      </c>
      <c r="K578" s="39" t="s">
        <v>31</v>
      </c>
      <c r="L578" s="183">
        <v>1</v>
      </c>
      <c r="M578" s="27">
        <f t="shared" si="20"/>
        <v>130</v>
      </c>
      <c r="N578" s="23"/>
      <c r="O578" s="24" t="s">
        <v>32</v>
      </c>
    </row>
    <row r="579" s="1" customFormat="1" customHeight="1" spans="1:15">
      <c r="A579" s="39">
        <v>574</v>
      </c>
      <c r="B579" s="115" t="s">
        <v>23</v>
      </c>
      <c r="C579" s="39" t="s">
        <v>11004</v>
      </c>
      <c r="D579" s="39" t="s">
        <v>10034</v>
      </c>
      <c r="E579" s="39" t="s">
        <v>11005</v>
      </c>
      <c r="F579" s="180" t="s">
        <v>11006</v>
      </c>
      <c r="G579" s="91" t="s">
        <v>11549</v>
      </c>
      <c r="H579" s="180" t="s">
        <v>194</v>
      </c>
      <c r="I579" s="180" t="s">
        <v>1683</v>
      </c>
      <c r="J579" s="180" t="s">
        <v>11508</v>
      </c>
      <c r="K579" s="39" t="s">
        <v>31</v>
      </c>
      <c r="L579" s="183">
        <v>2</v>
      </c>
      <c r="M579" s="27">
        <f t="shared" si="20"/>
        <v>260</v>
      </c>
      <c r="N579" s="23"/>
      <c r="O579" s="24" t="s">
        <v>32</v>
      </c>
    </row>
    <row r="580" s="1" customFormat="1" customHeight="1" spans="1:15">
      <c r="A580" s="39">
        <v>575</v>
      </c>
      <c r="B580" s="115" t="s">
        <v>23</v>
      </c>
      <c r="C580" s="39" t="s">
        <v>11004</v>
      </c>
      <c r="D580" s="39" t="s">
        <v>10034</v>
      </c>
      <c r="E580" s="39" t="s">
        <v>11005</v>
      </c>
      <c r="F580" s="180" t="s">
        <v>11006</v>
      </c>
      <c r="G580" s="91" t="s">
        <v>11550</v>
      </c>
      <c r="H580" s="180" t="s">
        <v>11034</v>
      </c>
      <c r="I580" s="180" t="s">
        <v>2557</v>
      </c>
      <c r="J580" s="180" t="s">
        <v>11508</v>
      </c>
      <c r="K580" s="39" t="s">
        <v>31</v>
      </c>
      <c r="L580" s="183">
        <v>1</v>
      </c>
      <c r="M580" s="27">
        <f>L580*312</f>
        <v>312</v>
      </c>
      <c r="N580" s="23"/>
      <c r="O580" s="24" t="s">
        <v>32</v>
      </c>
    </row>
    <row r="581" s="1" customFormat="1" customHeight="1" spans="1:15">
      <c r="A581" s="39">
        <v>576</v>
      </c>
      <c r="B581" s="115" t="s">
        <v>23</v>
      </c>
      <c r="C581" s="39" t="s">
        <v>11004</v>
      </c>
      <c r="D581" s="39" t="s">
        <v>10034</v>
      </c>
      <c r="E581" s="39" t="s">
        <v>11005</v>
      </c>
      <c r="F581" s="180" t="s">
        <v>11006</v>
      </c>
      <c r="G581" s="91" t="s">
        <v>11551</v>
      </c>
      <c r="H581" s="180" t="s">
        <v>194</v>
      </c>
      <c r="I581" s="180" t="s">
        <v>2203</v>
      </c>
      <c r="J581" s="180" t="s">
        <v>11508</v>
      </c>
      <c r="K581" s="39" t="s">
        <v>31</v>
      </c>
      <c r="L581" s="183">
        <v>2</v>
      </c>
      <c r="M581" s="27">
        <f t="shared" ref="M581:M612" si="21">L581*130</f>
        <v>260</v>
      </c>
      <c r="N581" s="23"/>
      <c r="O581" s="24" t="s">
        <v>32</v>
      </c>
    </row>
    <row r="582" s="1" customFormat="1" customHeight="1" spans="1:15">
      <c r="A582" s="39">
        <v>577</v>
      </c>
      <c r="B582" s="115" t="s">
        <v>23</v>
      </c>
      <c r="C582" s="39" t="s">
        <v>11004</v>
      </c>
      <c r="D582" s="39" t="s">
        <v>10034</v>
      </c>
      <c r="E582" s="39" t="s">
        <v>11005</v>
      </c>
      <c r="F582" s="180" t="s">
        <v>11006</v>
      </c>
      <c r="G582" s="91" t="s">
        <v>11552</v>
      </c>
      <c r="H582" s="180" t="s">
        <v>194</v>
      </c>
      <c r="I582" s="180" t="s">
        <v>2203</v>
      </c>
      <c r="J582" s="180" t="s">
        <v>11508</v>
      </c>
      <c r="K582" s="39" t="s">
        <v>31</v>
      </c>
      <c r="L582" s="183">
        <v>2</v>
      </c>
      <c r="M582" s="27">
        <f t="shared" si="21"/>
        <v>260</v>
      </c>
      <c r="N582" s="23"/>
      <c r="O582" s="24" t="s">
        <v>32</v>
      </c>
    </row>
    <row r="583" s="1" customFormat="1" customHeight="1" spans="1:15">
      <c r="A583" s="39">
        <v>578</v>
      </c>
      <c r="B583" s="115" t="s">
        <v>23</v>
      </c>
      <c r="C583" s="39" t="s">
        <v>11004</v>
      </c>
      <c r="D583" s="39" t="s">
        <v>10034</v>
      </c>
      <c r="E583" s="39" t="s">
        <v>11005</v>
      </c>
      <c r="F583" s="180" t="s">
        <v>11006</v>
      </c>
      <c r="G583" s="91" t="s">
        <v>11553</v>
      </c>
      <c r="H583" s="180" t="s">
        <v>194</v>
      </c>
      <c r="I583" s="180" t="s">
        <v>1683</v>
      </c>
      <c r="J583" s="180" t="s">
        <v>11508</v>
      </c>
      <c r="K583" s="39" t="s">
        <v>31</v>
      </c>
      <c r="L583" s="183">
        <v>2</v>
      </c>
      <c r="M583" s="27">
        <f t="shared" si="21"/>
        <v>260</v>
      </c>
      <c r="N583" s="23"/>
      <c r="O583" s="24" t="s">
        <v>32</v>
      </c>
    </row>
    <row r="584" s="1" customFormat="1" customHeight="1" spans="1:15">
      <c r="A584" s="39">
        <v>579</v>
      </c>
      <c r="B584" s="115" t="s">
        <v>23</v>
      </c>
      <c r="C584" s="39" t="s">
        <v>11004</v>
      </c>
      <c r="D584" s="39" t="s">
        <v>10034</v>
      </c>
      <c r="E584" s="39" t="s">
        <v>11005</v>
      </c>
      <c r="F584" s="180" t="s">
        <v>11006</v>
      </c>
      <c r="G584" s="91" t="s">
        <v>11554</v>
      </c>
      <c r="H584" s="180" t="s">
        <v>194</v>
      </c>
      <c r="I584" s="180" t="s">
        <v>1683</v>
      </c>
      <c r="J584" s="180" t="s">
        <v>11508</v>
      </c>
      <c r="K584" s="39" t="s">
        <v>31</v>
      </c>
      <c r="L584" s="183">
        <v>2</v>
      </c>
      <c r="M584" s="27">
        <f t="shared" si="21"/>
        <v>260</v>
      </c>
      <c r="N584" s="23"/>
      <c r="O584" s="24" t="s">
        <v>32</v>
      </c>
    </row>
    <row r="585" s="1" customFormat="1" customHeight="1" spans="1:15">
      <c r="A585" s="39">
        <v>580</v>
      </c>
      <c r="B585" s="115" t="s">
        <v>23</v>
      </c>
      <c r="C585" s="39" t="s">
        <v>11004</v>
      </c>
      <c r="D585" s="39" t="s">
        <v>10034</v>
      </c>
      <c r="E585" s="39" t="s">
        <v>11005</v>
      </c>
      <c r="F585" s="180" t="s">
        <v>11006</v>
      </c>
      <c r="G585" s="180" t="s">
        <v>4462</v>
      </c>
      <c r="H585" s="180" t="s">
        <v>194</v>
      </c>
      <c r="I585" s="180" t="s">
        <v>3169</v>
      </c>
      <c r="J585" s="180" t="s">
        <v>11508</v>
      </c>
      <c r="K585" s="39" t="s">
        <v>31</v>
      </c>
      <c r="L585" s="128">
        <v>3</v>
      </c>
      <c r="M585" s="27">
        <f t="shared" si="21"/>
        <v>390</v>
      </c>
      <c r="N585" s="23"/>
      <c r="O585" s="24" t="s">
        <v>32</v>
      </c>
    </row>
    <row r="586" s="1" customFormat="1" customHeight="1" spans="1:15">
      <c r="A586" s="39">
        <v>581</v>
      </c>
      <c r="B586" s="115" t="s">
        <v>23</v>
      </c>
      <c r="C586" s="39" t="s">
        <v>11004</v>
      </c>
      <c r="D586" s="39" t="s">
        <v>10034</v>
      </c>
      <c r="E586" s="39" t="s">
        <v>11005</v>
      </c>
      <c r="F586" s="180" t="s">
        <v>11006</v>
      </c>
      <c r="G586" s="91" t="s">
        <v>11555</v>
      </c>
      <c r="H586" s="180" t="s">
        <v>194</v>
      </c>
      <c r="I586" s="180" t="s">
        <v>1683</v>
      </c>
      <c r="J586" s="180" t="s">
        <v>11508</v>
      </c>
      <c r="K586" s="39" t="s">
        <v>31</v>
      </c>
      <c r="L586" s="183">
        <v>2</v>
      </c>
      <c r="M586" s="27">
        <f t="shared" si="21"/>
        <v>260</v>
      </c>
      <c r="N586" s="23"/>
      <c r="O586" s="24" t="s">
        <v>32</v>
      </c>
    </row>
    <row r="587" s="1" customFormat="1" customHeight="1" spans="1:15">
      <c r="A587" s="39">
        <v>582</v>
      </c>
      <c r="B587" s="115" t="s">
        <v>23</v>
      </c>
      <c r="C587" s="39" t="s">
        <v>11004</v>
      </c>
      <c r="D587" s="39" t="s">
        <v>10034</v>
      </c>
      <c r="E587" s="39" t="s">
        <v>11005</v>
      </c>
      <c r="F587" s="180" t="s">
        <v>11006</v>
      </c>
      <c r="G587" s="91" t="s">
        <v>11556</v>
      </c>
      <c r="H587" s="180" t="s">
        <v>194</v>
      </c>
      <c r="I587" s="180" t="s">
        <v>2203</v>
      </c>
      <c r="J587" s="180" t="s">
        <v>11508</v>
      </c>
      <c r="K587" s="39" t="s">
        <v>31</v>
      </c>
      <c r="L587" s="183">
        <v>2</v>
      </c>
      <c r="M587" s="27">
        <f t="shared" si="21"/>
        <v>260</v>
      </c>
      <c r="N587" s="23"/>
      <c r="O587" s="24" t="s">
        <v>32</v>
      </c>
    </row>
    <row r="588" s="1" customFormat="1" customHeight="1" spans="1:15">
      <c r="A588" s="39">
        <v>583</v>
      </c>
      <c r="B588" s="115" t="s">
        <v>23</v>
      </c>
      <c r="C588" s="39" t="s">
        <v>11004</v>
      </c>
      <c r="D588" s="39" t="s">
        <v>10034</v>
      </c>
      <c r="E588" s="39" t="s">
        <v>11005</v>
      </c>
      <c r="F588" s="180" t="s">
        <v>11006</v>
      </c>
      <c r="G588" s="91" t="s">
        <v>11557</v>
      </c>
      <c r="H588" s="180" t="s">
        <v>194</v>
      </c>
      <c r="I588" s="180" t="s">
        <v>2605</v>
      </c>
      <c r="J588" s="180" t="s">
        <v>11508</v>
      </c>
      <c r="K588" s="39" t="s">
        <v>31</v>
      </c>
      <c r="L588" s="183">
        <v>2</v>
      </c>
      <c r="M588" s="27">
        <f t="shared" si="21"/>
        <v>260</v>
      </c>
      <c r="N588" s="23"/>
      <c r="O588" s="24" t="s">
        <v>32</v>
      </c>
    </row>
    <row r="589" s="1" customFormat="1" customHeight="1" spans="1:15">
      <c r="A589" s="39">
        <v>584</v>
      </c>
      <c r="B589" s="115" t="s">
        <v>23</v>
      </c>
      <c r="C589" s="39" t="s">
        <v>11004</v>
      </c>
      <c r="D589" s="39" t="s">
        <v>10034</v>
      </c>
      <c r="E589" s="39" t="s">
        <v>11005</v>
      </c>
      <c r="F589" s="180" t="s">
        <v>11006</v>
      </c>
      <c r="G589" s="91" t="s">
        <v>11558</v>
      </c>
      <c r="H589" s="180" t="s">
        <v>194</v>
      </c>
      <c r="I589" s="180" t="s">
        <v>2605</v>
      </c>
      <c r="J589" s="180" t="s">
        <v>11508</v>
      </c>
      <c r="K589" s="39" t="s">
        <v>31</v>
      </c>
      <c r="L589" s="183">
        <v>2</v>
      </c>
      <c r="M589" s="27">
        <f t="shared" si="21"/>
        <v>260</v>
      </c>
      <c r="N589" s="23"/>
      <c r="O589" s="24" t="s">
        <v>32</v>
      </c>
    </row>
    <row r="590" s="1" customFormat="1" customHeight="1" spans="1:15">
      <c r="A590" s="39">
        <v>585</v>
      </c>
      <c r="B590" s="115" t="s">
        <v>23</v>
      </c>
      <c r="C590" s="39" t="s">
        <v>11004</v>
      </c>
      <c r="D590" s="39" t="s">
        <v>10034</v>
      </c>
      <c r="E590" s="39" t="s">
        <v>11005</v>
      </c>
      <c r="F590" s="180" t="s">
        <v>11006</v>
      </c>
      <c r="G590" s="91" t="s">
        <v>11559</v>
      </c>
      <c r="H590" s="180" t="s">
        <v>194</v>
      </c>
      <c r="I590" s="180" t="s">
        <v>2605</v>
      </c>
      <c r="J590" s="180" t="s">
        <v>11508</v>
      </c>
      <c r="K590" s="39" t="s">
        <v>31</v>
      </c>
      <c r="L590" s="183">
        <v>2</v>
      </c>
      <c r="M590" s="27">
        <f t="shared" si="21"/>
        <v>260</v>
      </c>
      <c r="N590" s="23"/>
      <c r="O590" s="24" t="s">
        <v>32</v>
      </c>
    </row>
    <row r="591" s="1" customFormat="1" customHeight="1" spans="1:15">
      <c r="A591" s="39">
        <v>586</v>
      </c>
      <c r="B591" s="115" t="s">
        <v>23</v>
      </c>
      <c r="C591" s="39" t="s">
        <v>11004</v>
      </c>
      <c r="D591" s="39" t="s">
        <v>10034</v>
      </c>
      <c r="E591" s="39" t="s">
        <v>11005</v>
      </c>
      <c r="F591" s="180" t="s">
        <v>11006</v>
      </c>
      <c r="G591" s="91" t="s">
        <v>11560</v>
      </c>
      <c r="H591" s="180" t="s">
        <v>194</v>
      </c>
      <c r="I591" s="180" t="s">
        <v>1683</v>
      </c>
      <c r="J591" s="180" t="s">
        <v>11508</v>
      </c>
      <c r="K591" s="39" t="s">
        <v>31</v>
      </c>
      <c r="L591" s="183">
        <v>2</v>
      </c>
      <c r="M591" s="27">
        <f t="shared" si="21"/>
        <v>260</v>
      </c>
      <c r="N591" s="23"/>
      <c r="O591" s="24" t="s">
        <v>32</v>
      </c>
    </row>
    <row r="592" s="1" customFormat="1" customHeight="1" spans="1:15">
      <c r="A592" s="39">
        <v>587</v>
      </c>
      <c r="B592" s="115" t="s">
        <v>23</v>
      </c>
      <c r="C592" s="39" t="s">
        <v>11004</v>
      </c>
      <c r="D592" s="39" t="s">
        <v>10034</v>
      </c>
      <c r="E592" s="39" t="s">
        <v>11005</v>
      </c>
      <c r="F592" s="180" t="s">
        <v>11006</v>
      </c>
      <c r="G592" s="91" t="s">
        <v>11561</v>
      </c>
      <c r="H592" s="180" t="s">
        <v>194</v>
      </c>
      <c r="I592" s="180" t="s">
        <v>1683</v>
      </c>
      <c r="J592" s="180" t="s">
        <v>11508</v>
      </c>
      <c r="K592" s="39" t="s">
        <v>31</v>
      </c>
      <c r="L592" s="183">
        <v>2</v>
      </c>
      <c r="M592" s="27">
        <f t="shared" si="21"/>
        <v>260</v>
      </c>
      <c r="N592" s="23"/>
      <c r="O592" s="24" t="s">
        <v>32</v>
      </c>
    </row>
    <row r="593" s="1" customFormat="1" customHeight="1" spans="1:15">
      <c r="A593" s="39">
        <v>588</v>
      </c>
      <c r="B593" s="115" t="s">
        <v>23</v>
      </c>
      <c r="C593" s="39" t="s">
        <v>11004</v>
      </c>
      <c r="D593" s="39" t="s">
        <v>10034</v>
      </c>
      <c r="E593" s="39" t="s">
        <v>11005</v>
      </c>
      <c r="F593" s="180" t="s">
        <v>11006</v>
      </c>
      <c r="G593" s="91" t="s">
        <v>11562</v>
      </c>
      <c r="H593" s="180" t="s">
        <v>194</v>
      </c>
      <c r="I593" s="180" t="s">
        <v>2605</v>
      </c>
      <c r="J593" s="180" t="s">
        <v>11508</v>
      </c>
      <c r="K593" s="39" t="s">
        <v>31</v>
      </c>
      <c r="L593" s="183">
        <v>2</v>
      </c>
      <c r="M593" s="27">
        <f t="shared" si="21"/>
        <v>260</v>
      </c>
      <c r="N593" s="23"/>
      <c r="O593" s="24" t="s">
        <v>32</v>
      </c>
    </row>
    <row r="594" s="1" customFormat="1" customHeight="1" spans="1:15">
      <c r="A594" s="39">
        <v>589</v>
      </c>
      <c r="B594" s="115" t="s">
        <v>23</v>
      </c>
      <c r="C594" s="39" t="s">
        <v>11004</v>
      </c>
      <c r="D594" s="39" t="s">
        <v>10034</v>
      </c>
      <c r="E594" s="39" t="s">
        <v>11005</v>
      </c>
      <c r="F594" s="180" t="s">
        <v>11006</v>
      </c>
      <c r="G594" s="91" t="s">
        <v>11563</v>
      </c>
      <c r="H594" s="180" t="s">
        <v>194</v>
      </c>
      <c r="I594" s="180" t="s">
        <v>1683</v>
      </c>
      <c r="J594" s="180" t="s">
        <v>11508</v>
      </c>
      <c r="K594" s="39" t="s">
        <v>31</v>
      </c>
      <c r="L594" s="183">
        <v>2</v>
      </c>
      <c r="M594" s="27">
        <f t="shared" si="21"/>
        <v>260</v>
      </c>
      <c r="N594" s="23"/>
      <c r="O594" s="24" t="s">
        <v>32</v>
      </c>
    </row>
    <row r="595" s="1" customFormat="1" customHeight="1" spans="1:15">
      <c r="A595" s="39">
        <v>590</v>
      </c>
      <c r="B595" s="115" t="s">
        <v>23</v>
      </c>
      <c r="C595" s="39" t="s">
        <v>11004</v>
      </c>
      <c r="D595" s="39" t="s">
        <v>10034</v>
      </c>
      <c r="E595" s="39" t="s">
        <v>11005</v>
      </c>
      <c r="F595" s="180" t="s">
        <v>11006</v>
      </c>
      <c r="G595" s="91" t="s">
        <v>11564</v>
      </c>
      <c r="H595" s="180" t="s">
        <v>194</v>
      </c>
      <c r="I595" s="180" t="s">
        <v>2203</v>
      </c>
      <c r="J595" s="180" t="s">
        <v>11508</v>
      </c>
      <c r="K595" s="39" t="s">
        <v>31</v>
      </c>
      <c r="L595" s="183">
        <v>2</v>
      </c>
      <c r="M595" s="27">
        <f t="shared" si="21"/>
        <v>260</v>
      </c>
      <c r="N595" s="23"/>
      <c r="O595" s="24" t="s">
        <v>32</v>
      </c>
    </row>
    <row r="596" s="1" customFormat="1" customHeight="1" spans="1:15">
      <c r="A596" s="39">
        <v>591</v>
      </c>
      <c r="B596" s="115" t="s">
        <v>23</v>
      </c>
      <c r="C596" s="39" t="s">
        <v>11004</v>
      </c>
      <c r="D596" s="39" t="s">
        <v>10034</v>
      </c>
      <c r="E596" s="39" t="s">
        <v>11005</v>
      </c>
      <c r="F596" s="180" t="s">
        <v>11006</v>
      </c>
      <c r="G596" s="91" t="s">
        <v>11565</v>
      </c>
      <c r="H596" s="180" t="s">
        <v>194</v>
      </c>
      <c r="I596" s="180" t="s">
        <v>1683</v>
      </c>
      <c r="J596" s="180" t="s">
        <v>11508</v>
      </c>
      <c r="K596" s="39" t="s">
        <v>31</v>
      </c>
      <c r="L596" s="183">
        <v>2</v>
      </c>
      <c r="M596" s="27">
        <f t="shared" si="21"/>
        <v>260</v>
      </c>
      <c r="N596" s="23"/>
      <c r="O596" s="24" t="s">
        <v>32</v>
      </c>
    </row>
    <row r="597" s="1" customFormat="1" customHeight="1" spans="1:15">
      <c r="A597" s="39">
        <v>592</v>
      </c>
      <c r="B597" s="115" t="s">
        <v>23</v>
      </c>
      <c r="C597" s="39" t="s">
        <v>11004</v>
      </c>
      <c r="D597" s="39" t="s">
        <v>10034</v>
      </c>
      <c r="E597" s="39" t="s">
        <v>11005</v>
      </c>
      <c r="F597" s="180" t="s">
        <v>11006</v>
      </c>
      <c r="G597" s="91" t="s">
        <v>11566</v>
      </c>
      <c r="H597" s="180" t="s">
        <v>194</v>
      </c>
      <c r="I597" s="180" t="s">
        <v>2203</v>
      </c>
      <c r="J597" s="180" t="s">
        <v>11508</v>
      </c>
      <c r="K597" s="39" t="s">
        <v>31</v>
      </c>
      <c r="L597" s="183">
        <v>2</v>
      </c>
      <c r="M597" s="27">
        <f t="shared" si="21"/>
        <v>260</v>
      </c>
      <c r="N597" s="23"/>
      <c r="O597" s="24" t="s">
        <v>32</v>
      </c>
    </row>
    <row r="598" s="1" customFormat="1" customHeight="1" spans="1:15">
      <c r="A598" s="39">
        <v>593</v>
      </c>
      <c r="B598" s="115" t="s">
        <v>23</v>
      </c>
      <c r="C598" s="39" t="s">
        <v>11004</v>
      </c>
      <c r="D598" s="39" t="s">
        <v>10034</v>
      </c>
      <c r="E598" s="39" t="s">
        <v>11005</v>
      </c>
      <c r="F598" s="180" t="s">
        <v>11006</v>
      </c>
      <c r="G598" s="91" t="s">
        <v>6426</v>
      </c>
      <c r="H598" s="180" t="s">
        <v>194</v>
      </c>
      <c r="I598" s="180" t="s">
        <v>1683</v>
      </c>
      <c r="J598" s="180" t="s">
        <v>11508</v>
      </c>
      <c r="K598" s="39" t="s">
        <v>31</v>
      </c>
      <c r="L598" s="183">
        <v>2</v>
      </c>
      <c r="M598" s="27">
        <f t="shared" si="21"/>
        <v>260</v>
      </c>
      <c r="N598" s="23"/>
      <c r="O598" s="24" t="s">
        <v>32</v>
      </c>
    </row>
    <row r="599" s="1" customFormat="1" customHeight="1" spans="1:15">
      <c r="A599" s="39">
        <v>594</v>
      </c>
      <c r="B599" s="115" t="s">
        <v>23</v>
      </c>
      <c r="C599" s="39" t="s">
        <v>11004</v>
      </c>
      <c r="D599" s="39" t="s">
        <v>10034</v>
      </c>
      <c r="E599" s="39" t="s">
        <v>11005</v>
      </c>
      <c r="F599" s="180" t="s">
        <v>11006</v>
      </c>
      <c r="G599" s="91" t="s">
        <v>11567</v>
      </c>
      <c r="H599" s="180" t="s">
        <v>194</v>
      </c>
      <c r="I599" s="180" t="s">
        <v>2605</v>
      </c>
      <c r="J599" s="180" t="s">
        <v>11508</v>
      </c>
      <c r="K599" s="39" t="s">
        <v>31</v>
      </c>
      <c r="L599" s="183">
        <v>2</v>
      </c>
      <c r="M599" s="27">
        <f t="shared" si="21"/>
        <v>260</v>
      </c>
      <c r="N599" s="23"/>
      <c r="O599" s="24" t="s">
        <v>32</v>
      </c>
    </row>
    <row r="600" s="1" customFormat="1" customHeight="1" spans="1:15">
      <c r="A600" s="39">
        <v>595</v>
      </c>
      <c r="B600" s="115" t="s">
        <v>23</v>
      </c>
      <c r="C600" s="39" t="s">
        <v>11004</v>
      </c>
      <c r="D600" s="39" t="s">
        <v>10034</v>
      </c>
      <c r="E600" s="39" t="s">
        <v>11005</v>
      </c>
      <c r="F600" s="180" t="s">
        <v>11006</v>
      </c>
      <c r="G600" s="91" t="s">
        <v>11568</v>
      </c>
      <c r="H600" s="180" t="s">
        <v>194</v>
      </c>
      <c r="I600" s="180" t="s">
        <v>2203</v>
      </c>
      <c r="J600" s="180" t="s">
        <v>11508</v>
      </c>
      <c r="K600" s="39" t="s">
        <v>31</v>
      </c>
      <c r="L600" s="183">
        <v>2</v>
      </c>
      <c r="M600" s="27">
        <f t="shared" si="21"/>
        <v>260</v>
      </c>
      <c r="N600" s="23"/>
      <c r="O600" s="24" t="s">
        <v>32</v>
      </c>
    </row>
    <row r="601" s="1" customFormat="1" customHeight="1" spans="1:15">
      <c r="A601" s="39">
        <v>596</v>
      </c>
      <c r="B601" s="115" t="s">
        <v>23</v>
      </c>
      <c r="C601" s="39" t="s">
        <v>11004</v>
      </c>
      <c r="D601" s="39" t="s">
        <v>10034</v>
      </c>
      <c r="E601" s="39" t="s">
        <v>11005</v>
      </c>
      <c r="F601" s="180" t="s">
        <v>11006</v>
      </c>
      <c r="G601" s="91" t="s">
        <v>11569</v>
      </c>
      <c r="H601" s="180" t="s">
        <v>194</v>
      </c>
      <c r="I601" s="180" t="s">
        <v>2605</v>
      </c>
      <c r="J601" s="180" t="s">
        <v>11508</v>
      </c>
      <c r="K601" s="39" t="s">
        <v>31</v>
      </c>
      <c r="L601" s="183">
        <v>2</v>
      </c>
      <c r="M601" s="27">
        <f t="shared" si="21"/>
        <v>260</v>
      </c>
      <c r="N601" s="23"/>
      <c r="O601" s="24" t="s">
        <v>32</v>
      </c>
    </row>
    <row r="602" s="1" customFormat="1" customHeight="1" spans="1:15">
      <c r="A602" s="39">
        <v>597</v>
      </c>
      <c r="B602" s="115" t="s">
        <v>23</v>
      </c>
      <c r="C602" s="39" t="s">
        <v>11004</v>
      </c>
      <c r="D602" s="39" t="s">
        <v>10034</v>
      </c>
      <c r="E602" s="39" t="s">
        <v>11005</v>
      </c>
      <c r="F602" s="180" t="s">
        <v>11006</v>
      </c>
      <c r="G602" s="91" t="s">
        <v>11570</v>
      </c>
      <c r="H602" s="180" t="s">
        <v>194</v>
      </c>
      <c r="I602" s="180" t="s">
        <v>1683</v>
      </c>
      <c r="J602" s="180" t="s">
        <v>11508</v>
      </c>
      <c r="K602" s="39" t="s">
        <v>31</v>
      </c>
      <c r="L602" s="183">
        <v>2</v>
      </c>
      <c r="M602" s="27">
        <f t="shared" si="21"/>
        <v>260</v>
      </c>
      <c r="N602" s="23"/>
      <c r="O602" s="24" t="s">
        <v>32</v>
      </c>
    </row>
    <row r="603" s="1" customFormat="1" customHeight="1" spans="1:15">
      <c r="A603" s="39">
        <v>598</v>
      </c>
      <c r="B603" s="115" t="s">
        <v>23</v>
      </c>
      <c r="C603" s="39" t="s">
        <v>11004</v>
      </c>
      <c r="D603" s="39" t="s">
        <v>10034</v>
      </c>
      <c r="E603" s="39" t="s">
        <v>11005</v>
      </c>
      <c r="F603" s="180" t="s">
        <v>11006</v>
      </c>
      <c r="G603" s="91" t="s">
        <v>11571</v>
      </c>
      <c r="H603" s="180" t="s">
        <v>194</v>
      </c>
      <c r="I603" s="180" t="s">
        <v>2203</v>
      </c>
      <c r="J603" s="180" t="s">
        <v>11508</v>
      </c>
      <c r="K603" s="39" t="s">
        <v>31</v>
      </c>
      <c r="L603" s="183">
        <v>2</v>
      </c>
      <c r="M603" s="27">
        <f t="shared" si="21"/>
        <v>260</v>
      </c>
      <c r="N603" s="23"/>
      <c r="O603" s="24" t="s">
        <v>32</v>
      </c>
    </row>
    <row r="604" s="1" customFormat="1" customHeight="1" spans="1:15">
      <c r="A604" s="39">
        <v>599</v>
      </c>
      <c r="B604" s="115" t="s">
        <v>23</v>
      </c>
      <c r="C604" s="39" t="s">
        <v>11004</v>
      </c>
      <c r="D604" s="39" t="s">
        <v>10034</v>
      </c>
      <c r="E604" s="39" t="s">
        <v>11005</v>
      </c>
      <c r="F604" s="180" t="s">
        <v>11006</v>
      </c>
      <c r="G604" s="91" t="s">
        <v>314</v>
      </c>
      <c r="H604" s="180" t="s">
        <v>194</v>
      </c>
      <c r="I604" s="180" t="s">
        <v>1683</v>
      </c>
      <c r="J604" s="180" t="s">
        <v>11572</v>
      </c>
      <c r="K604" s="39" t="s">
        <v>31</v>
      </c>
      <c r="L604" s="183">
        <v>2</v>
      </c>
      <c r="M604" s="27">
        <f t="shared" si="21"/>
        <v>260</v>
      </c>
      <c r="N604" s="23"/>
      <c r="O604" s="24" t="s">
        <v>32</v>
      </c>
    </row>
    <row r="605" s="1" customFormat="1" customHeight="1" spans="1:15">
      <c r="A605" s="39">
        <v>600</v>
      </c>
      <c r="B605" s="115" t="s">
        <v>23</v>
      </c>
      <c r="C605" s="39" t="s">
        <v>11004</v>
      </c>
      <c r="D605" s="39" t="s">
        <v>10034</v>
      </c>
      <c r="E605" s="39" t="s">
        <v>11005</v>
      </c>
      <c r="F605" s="180" t="s">
        <v>11006</v>
      </c>
      <c r="G605" s="91" t="s">
        <v>11573</v>
      </c>
      <c r="H605" s="180" t="s">
        <v>194</v>
      </c>
      <c r="I605" s="180" t="s">
        <v>1683</v>
      </c>
      <c r="J605" s="180" t="s">
        <v>11572</v>
      </c>
      <c r="K605" s="39" t="s">
        <v>31</v>
      </c>
      <c r="L605" s="183">
        <v>2</v>
      </c>
      <c r="M605" s="27">
        <f t="shared" si="21"/>
        <v>260</v>
      </c>
      <c r="N605" s="23"/>
      <c r="O605" s="24" t="s">
        <v>32</v>
      </c>
    </row>
    <row r="606" s="1" customFormat="1" customHeight="1" spans="1:15">
      <c r="A606" s="39">
        <v>601</v>
      </c>
      <c r="B606" s="115" t="s">
        <v>23</v>
      </c>
      <c r="C606" s="39" t="s">
        <v>11004</v>
      </c>
      <c r="D606" s="39" t="s">
        <v>10034</v>
      </c>
      <c r="E606" s="39" t="s">
        <v>11005</v>
      </c>
      <c r="F606" s="180" t="s">
        <v>11006</v>
      </c>
      <c r="G606" s="91" t="s">
        <v>11574</v>
      </c>
      <c r="H606" s="180" t="s">
        <v>194</v>
      </c>
      <c r="I606" s="180" t="s">
        <v>3169</v>
      </c>
      <c r="J606" s="180" t="s">
        <v>11572</v>
      </c>
      <c r="K606" s="39" t="s">
        <v>31</v>
      </c>
      <c r="L606" s="183">
        <v>2</v>
      </c>
      <c r="M606" s="27">
        <f t="shared" si="21"/>
        <v>260</v>
      </c>
      <c r="N606" s="23"/>
      <c r="O606" s="24" t="s">
        <v>32</v>
      </c>
    </row>
    <row r="607" s="1" customFormat="1" customHeight="1" spans="1:15">
      <c r="A607" s="39">
        <v>602</v>
      </c>
      <c r="B607" s="115" t="s">
        <v>23</v>
      </c>
      <c r="C607" s="39" t="s">
        <v>11004</v>
      </c>
      <c r="D607" s="39" t="s">
        <v>10034</v>
      </c>
      <c r="E607" s="39" t="s">
        <v>11005</v>
      </c>
      <c r="F607" s="180" t="s">
        <v>11006</v>
      </c>
      <c r="G607" s="91" t="s">
        <v>11575</v>
      </c>
      <c r="H607" s="180" t="s">
        <v>194</v>
      </c>
      <c r="I607" s="180" t="s">
        <v>2203</v>
      </c>
      <c r="J607" s="180" t="s">
        <v>11572</v>
      </c>
      <c r="K607" s="39" t="s">
        <v>31</v>
      </c>
      <c r="L607" s="183">
        <v>2</v>
      </c>
      <c r="M607" s="27">
        <f t="shared" si="21"/>
        <v>260</v>
      </c>
      <c r="N607" s="23"/>
      <c r="O607" s="24" t="s">
        <v>32</v>
      </c>
    </row>
    <row r="608" s="1" customFormat="1" customHeight="1" spans="1:15">
      <c r="A608" s="39">
        <v>603</v>
      </c>
      <c r="B608" s="115" t="s">
        <v>23</v>
      </c>
      <c r="C608" s="39" t="s">
        <v>11004</v>
      </c>
      <c r="D608" s="39" t="s">
        <v>10034</v>
      </c>
      <c r="E608" s="39" t="s">
        <v>11005</v>
      </c>
      <c r="F608" s="180" t="s">
        <v>11006</v>
      </c>
      <c r="G608" s="91" t="s">
        <v>11576</v>
      </c>
      <c r="H608" s="180" t="s">
        <v>194</v>
      </c>
      <c r="I608" s="180" t="s">
        <v>1683</v>
      </c>
      <c r="J608" s="180" t="s">
        <v>11572</v>
      </c>
      <c r="K608" s="39" t="s">
        <v>31</v>
      </c>
      <c r="L608" s="183">
        <v>2</v>
      </c>
      <c r="M608" s="27">
        <f t="shared" si="21"/>
        <v>260</v>
      </c>
      <c r="N608" s="23"/>
      <c r="O608" s="24" t="s">
        <v>32</v>
      </c>
    </row>
    <row r="609" s="1" customFormat="1" customHeight="1" spans="1:15">
      <c r="A609" s="39">
        <v>604</v>
      </c>
      <c r="B609" s="115" t="s">
        <v>23</v>
      </c>
      <c r="C609" s="39" t="s">
        <v>11004</v>
      </c>
      <c r="D609" s="39" t="s">
        <v>10034</v>
      </c>
      <c r="E609" s="39" t="s">
        <v>11005</v>
      </c>
      <c r="F609" s="180" t="s">
        <v>11006</v>
      </c>
      <c r="G609" s="91" t="s">
        <v>11577</v>
      </c>
      <c r="H609" s="180" t="s">
        <v>194</v>
      </c>
      <c r="I609" s="180" t="s">
        <v>1683</v>
      </c>
      <c r="J609" s="180" t="s">
        <v>11572</v>
      </c>
      <c r="K609" s="39" t="s">
        <v>31</v>
      </c>
      <c r="L609" s="183">
        <v>2</v>
      </c>
      <c r="M609" s="27">
        <f t="shared" si="21"/>
        <v>260</v>
      </c>
      <c r="N609" s="23"/>
      <c r="O609" s="24" t="s">
        <v>32</v>
      </c>
    </row>
    <row r="610" s="1" customFormat="1" customHeight="1" spans="1:15">
      <c r="A610" s="39">
        <v>605</v>
      </c>
      <c r="B610" s="115" t="s">
        <v>23</v>
      </c>
      <c r="C610" s="39" t="s">
        <v>11004</v>
      </c>
      <c r="D610" s="39" t="s">
        <v>10034</v>
      </c>
      <c r="E610" s="39" t="s">
        <v>11005</v>
      </c>
      <c r="F610" s="180" t="s">
        <v>11006</v>
      </c>
      <c r="G610" s="91" t="s">
        <v>11578</v>
      </c>
      <c r="H610" s="180" t="s">
        <v>194</v>
      </c>
      <c r="I610" s="180" t="s">
        <v>2203</v>
      </c>
      <c r="J610" s="180" t="s">
        <v>11572</v>
      </c>
      <c r="K610" s="39" t="s">
        <v>31</v>
      </c>
      <c r="L610" s="183">
        <v>2</v>
      </c>
      <c r="M610" s="27">
        <f t="shared" si="21"/>
        <v>260</v>
      </c>
      <c r="N610" s="23"/>
      <c r="O610" s="24" t="s">
        <v>32</v>
      </c>
    </row>
    <row r="611" s="1" customFormat="1" customHeight="1" spans="1:15">
      <c r="A611" s="39">
        <v>606</v>
      </c>
      <c r="B611" s="115" t="s">
        <v>23</v>
      </c>
      <c r="C611" s="39" t="s">
        <v>11004</v>
      </c>
      <c r="D611" s="39" t="s">
        <v>10034</v>
      </c>
      <c r="E611" s="39" t="s">
        <v>11005</v>
      </c>
      <c r="F611" s="180" t="s">
        <v>11006</v>
      </c>
      <c r="G611" s="91" t="s">
        <v>11579</v>
      </c>
      <c r="H611" s="180" t="s">
        <v>194</v>
      </c>
      <c r="I611" s="180" t="s">
        <v>2605</v>
      </c>
      <c r="J611" s="180" t="s">
        <v>11572</v>
      </c>
      <c r="K611" s="39" t="s">
        <v>31</v>
      </c>
      <c r="L611" s="183">
        <v>2</v>
      </c>
      <c r="M611" s="27">
        <f t="shared" si="21"/>
        <v>260</v>
      </c>
      <c r="N611" s="23"/>
      <c r="O611" s="24" t="s">
        <v>32</v>
      </c>
    </row>
    <row r="612" s="1" customFormat="1" customHeight="1" spans="1:15">
      <c r="A612" s="39">
        <v>607</v>
      </c>
      <c r="B612" s="115" t="s">
        <v>23</v>
      </c>
      <c r="C612" s="39" t="s">
        <v>11004</v>
      </c>
      <c r="D612" s="39" t="s">
        <v>10034</v>
      </c>
      <c r="E612" s="39" t="s">
        <v>11005</v>
      </c>
      <c r="F612" s="180" t="s">
        <v>11006</v>
      </c>
      <c r="G612" s="91" t="s">
        <v>11580</v>
      </c>
      <c r="H612" s="180" t="s">
        <v>194</v>
      </c>
      <c r="I612" s="180" t="s">
        <v>1683</v>
      </c>
      <c r="J612" s="180" t="s">
        <v>11572</v>
      </c>
      <c r="K612" s="39" t="s">
        <v>31</v>
      </c>
      <c r="L612" s="183">
        <v>2</v>
      </c>
      <c r="M612" s="27">
        <f t="shared" si="21"/>
        <v>260</v>
      </c>
      <c r="N612" s="23"/>
      <c r="O612" s="24" t="s">
        <v>32</v>
      </c>
    </row>
    <row r="613" s="1" customFormat="1" customHeight="1" spans="1:15">
      <c r="A613" s="39">
        <v>608</v>
      </c>
      <c r="B613" s="115" t="s">
        <v>23</v>
      </c>
      <c r="C613" s="39" t="s">
        <v>11004</v>
      </c>
      <c r="D613" s="39" t="s">
        <v>10034</v>
      </c>
      <c r="E613" s="39" t="s">
        <v>11005</v>
      </c>
      <c r="F613" s="180" t="s">
        <v>11006</v>
      </c>
      <c r="G613" s="91" t="s">
        <v>11581</v>
      </c>
      <c r="H613" s="180" t="s">
        <v>194</v>
      </c>
      <c r="I613" s="180" t="s">
        <v>2203</v>
      </c>
      <c r="J613" s="180" t="s">
        <v>11572</v>
      </c>
      <c r="K613" s="39" t="s">
        <v>31</v>
      </c>
      <c r="L613" s="183">
        <v>2</v>
      </c>
      <c r="M613" s="27">
        <f t="shared" ref="M613:M657" si="22">L613*130</f>
        <v>260</v>
      </c>
      <c r="N613" s="23"/>
      <c r="O613" s="24" t="s">
        <v>32</v>
      </c>
    </row>
    <row r="614" s="1" customFormat="1" customHeight="1" spans="1:15">
      <c r="A614" s="39">
        <v>609</v>
      </c>
      <c r="B614" s="115" t="s">
        <v>23</v>
      </c>
      <c r="C614" s="39" t="s">
        <v>11004</v>
      </c>
      <c r="D614" s="39" t="s">
        <v>10034</v>
      </c>
      <c r="E614" s="39" t="s">
        <v>11005</v>
      </c>
      <c r="F614" s="180" t="s">
        <v>11006</v>
      </c>
      <c r="G614" s="91" t="s">
        <v>11582</v>
      </c>
      <c r="H614" s="180" t="s">
        <v>194</v>
      </c>
      <c r="I614" s="180" t="s">
        <v>1683</v>
      </c>
      <c r="J614" s="180" t="s">
        <v>11572</v>
      </c>
      <c r="K614" s="39" t="s">
        <v>31</v>
      </c>
      <c r="L614" s="183">
        <v>1</v>
      </c>
      <c r="M614" s="27">
        <f t="shared" si="22"/>
        <v>130</v>
      </c>
      <c r="N614" s="23"/>
      <c r="O614" s="24" t="s">
        <v>32</v>
      </c>
    </row>
    <row r="615" s="1" customFormat="1" customHeight="1" spans="1:15">
      <c r="A615" s="39">
        <v>610</v>
      </c>
      <c r="B615" s="115" t="s">
        <v>23</v>
      </c>
      <c r="C615" s="39" t="s">
        <v>11004</v>
      </c>
      <c r="D615" s="39" t="s">
        <v>10034</v>
      </c>
      <c r="E615" s="39" t="s">
        <v>11005</v>
      </c>
      <c r="F615" s="180" t="s">
        <v>11006</v>
      </c>
      <c r="G615" s="91" t="s">
        <v>5991</v>
      </c>
      <c r="H615" s="180" t="s">
        <v>194</v>
      </c>
      <c r="I615" s="180" t="s">
        <v>1683</v>
      </c>
      <c r="J615" s="180" t="s">
        <v>11572</v>
      </c>
      <c r="K615" s="39" t="s">
        <v>31</v>
      </c>
      <c r="L615" s="183">
        <v>2</v>
      </c>
      <c r="M615" s="27">
        <f t="shared" si="22"/>
        <v>260</v>
      </c>
      <c r="N615" s="23"/>
      <c r="O615" s="24" t="s">
        <v>32</v>
      </c>
    </row>
    <row r="616" s="1" customFormat="1" customHeight="1" spans="1:15">
      <c r="A616" s="39">
        <v>611</v>
      </c>
      <c r="B616" s="115" t="s">
        <v>23</v>
      </c>
      <c r="C616" s="39" t="s">
        <v>11004</v>
      </c>
      <c r="D616" s="39" t="s">
        <v>10034</v>
      </c>
      <c r="E616" s="39" t="s">
        <v>11005</v>
      </c>
      <c r="F616" s="180" t="s">
        <v>11006</v>
      </c>
      <c r="G616" s="91" t="s">
        <v>11583</v>
      </c>
      <c r="H616" s="180" t="s">
        <v>194</v>
      </c>
      <c r="I616" s="180" t="s">
        <v>2203</v>
      </c>
      <c r="J616" s="180" t="s">
        <v>11572</v>
      </c>
      <c r="K616" s="39" t="s">
        <v>31</v>
      </c>
      <c r="L616" s="183">
        <v>4</v>
      </c>
      <c r="M616" s="27">
        <f t="shared" si="22"/>
        <v>520</v>
      </c>
      <c r="N616" s="23"/>
      <c r="O616" s="24" t="s">
        <v>32</v>
      </c>
    </row>
    <row r="617" s="1" customFormat="1" customHeight="1" spans="1:15">
      <c r="A617" s="39">
        <v>612</v>
      </c>
      <c r="B617" s="115" t="s">
        <v>23</v>
      </c>
      <c r="C617" s="39" t="s">
        <v>11004</v>
      </c>
      <c r="D617" s="39" t="s">
        <v>10034</v>
      </c>
      <c r="E617" s="39" t="s">
        <v>11005</v>
      </c>
      <c r="F617" s="180" t="s">
        <v>11006</v>
      </c>
      <c r="G617" s="91" t="s">
        <v>11584</v>
      </c>
      <c r="H617" s="180" t="s">
        <v>194</v>
      </c>
      <c r="I617" s="180" t="s">
        <v>1683</v>
      </c>
      <c r="J617" s="180" t="s">
        <v>11572</v>
      </c>
      <c r="K617" s="39" t="s">
        <v>31</v>
      </c>
      <c r="L617" s="183">
        <v>2</v>
      </c>
      <c r="M617" s="27">
        <f t="shared" si="22"/>
        <v>260</v>
      </c>
      <c r="N617" s="23"/>
      <c r="O617" s="24" t="s">
        <v>32</v>
      </c>
    </row>
    <row r="618" s="1" customFormat="1" customHeight="1" spans="1:15">
      <c r="A618" s="39">
        <v>613</v>
      </c>
      <c r="B618" s="115" t="s">
        <v>23</v>
      </c>
      <c r="C618" s="39" t="s">
        <v>11004</v>
      </c>
      <c r="D618" s="39" t="s">
        <v>10034</v>
      </c>
      <c r="E618" s="39" t="s">
        <v>11005</v>
      </c>
      <c r="F618" s="180" t="s">
        <v>11006</v>
      </c>
      <c r="G618" s="91" t="s">
        <v>11585</v>
      </c>
      <c r="H618" s="180" t="s">
        <v>194</v>
      </c>
      <c r="I618" s="180" t="s">
        <v>1683</v>
      </c>
      <c r="J618" s="180" t="s">
        <v>11572</v>
      </c>
      <c r="K618" s="39" t="s">
        <v>31</v>
      </c>
      <c r="L618" s="183">
        <v>2</v>
      </c>
      <c r="M618" s="27">
        <f t="shared" si="22"/>
        <v>260</v>
      </c>
      <c r="N618" s="23"/>
      <c r="O618" s="24" t="s">
        <v>32</v>
      </c>
    </row>
    <row r="619" s="1" customFormat="1" customHeight="1" spans="1:15">
      <c r="A619" s="39">
        <v>614</v>
      </c>
      <c r="B619" s="115" t="s">
        <v>23</v>
      </c>
      <c r="C619" s="39" t="s">
        <v>11004</v>
      </c>
      <c r="D619" s="39" t="s">
        <v>10034</v>
      </c>
      <c r="E619" s="39" t="s">
        <v>11005</v>
      </c>
      <c r="F619" s="180" t="s">
        <v>11006</v>
      </c>
      <c r="G619" s="91" t="s">
        <v>11586</v>
      </c>
      <c r="H619" s="180" t="s">
        <v>194</v>
      </c>
      <c r="I619" s="180" t="s">
        <v>2605</v>
      </c>
      <c r="J619" s="180" t="s">
        <v>11572</v>
      </c>
      <c r="K619" s="39" t="s">
        <v>31</v>
      </c>
      <c r="L619" s="183">
        <v>4</v>
      </c>
      <c r="M619" s="27">
        <f t="shared" si="22"/>
        <v>520</v>
      </c>
      <c r="N619" s="23"/>
      <c r="O619" s="24" t="s">
        <v>32</v>
      </c>
    </row>
    <row r="620" s="1" customFormat="1" customHeight="1" spans="1:15">
      <c r="A620" s="39">
        <v>615</v>
      </c>
      <c r="B620" s="115" t="s">
        <v>23</v>
      </c>
      <c r="C620" s="39" t="s">
        <v>11004</v>
      </c>
      <c r="D620" s="39" t="s">
        <v>10034</v>
      </c>
      <c r="E620" s="39" t="s">
        <v>11005</v>
      </c>
      <c r="F620" s="180" t="s">
        <v>11006</v>
      </c>
      <c r="G620" s="91" t="s">
        <v>11587</v>
      </c>
      <c r="H620" s="180" t="s">
        <v>194</v>
      </c>
      <c r="I620" s="180" t="s">
        <v>1683</v>
      </c>
      <c r="J620" s="180" t="s">
        <v>11572</v>
      </c>
      <c r="K620" s="39" t="s">
        <v>31</v>
      </c>
      <c r="L620" s="183">
        <v>2</v>
      </c>
      <c r="M620" s="27">
        <f t="shared" si="22"/>
        <v>260</v>
      </c>
      <c r="N620" s="23"/>
      <c r="O620" s="24" t="s">
        <v>32</v>
      </c>
    </row>
    <row r="621" s="1" customFormat="1" customHeight="1" spans="1:15">
      <c r="A621" s="39">
        <v>616</v>
      </c>
      <c r="B621" s="115" t="s">
        <v>23</v>
      </c>
      <c r="C621" s="39" t="s">
        <v>11004</v>
      </c>
      <c r="D621" s="39" t="s">
        <v>10034</v>
      </c>
      <c r="E621" s="39" t="s">
        <v>11005</v>
      </c>
      <c r="F621" s="180" t="s">
        <v>11006</v>
      </c>
      <c r="G621" s="91" t="s">
        <v>11588</v>
      </c>
      <c r="H621" s="180" t="s">
        <v>194</v>
      </c>
      <c r="I621" s="180" t="s">
        <v>1683</v>
      </c>
      <c r="J621" s="180" t="s">
        <v>11572</v>
      </c>
      <c r="K621" s="39" t="s">
        <v>31</v>
      </c>
      <c r="L621" s="183">
        <v>3</v>
      </c>
      <c r="M621" s="27">
        <f t="shared" si="22"/>
        <v>390</v>
      </c>
      <c r="N621" s="23"/>
      <c r="O621" s="24" t="s">
        <v>32</v>
      </c>
    </row>
    <row r="622" s="1" customFormat="1" customHeight="1" spans="1:15">
      <c r="A622" s="39">
        <v>617</v>
      </c>
      <c r="B622" s="115" t="s">
        <v>23</v>
      </c>
      <c r="C622" s="39" t="s">
        <v>11004</v>
      </c>
      <c r="D622" s="39" t="s">
        <v>10034</v>
      </c>
      <c r="E622" s="39" t="s">
        <v>11005</v>
      </c>
      <c r="F622" s="180" t="s">
        <v>11006</v>
      </c>
      <c r="G622" s="91" t="s">
        <v>11589</v>
      </c>
      <c r="H622" s="180" t="s">
        <v>194</v>
      </c>
      <c r="I622" s="180" t="s">
        <v>2203</v>
      </c>
      <c r="J622" s="180" t="s">
        <v>11572</v>
      </c>
      <c r="K622" s="39" t="s">
        <v>31</v>
      </c>
      <c r="L622" s="183">
        <v>2</v>
      </c>
      <c r="M622" s="27">
        <f t="shared" si="22"/>
        <v>260</v>
      </c>
      <c r="N622" s="23"/>
      <c r="O622" s="24" t="s">
        <v>32</v>
      </c>
    </row>
    <row r="623" s="1" customFormat="1" customHeight="1" spans="1:15">
      <c r="A623" s="39">
        <v>618</v>
      </c>
      <c r="B623" s="115" t="s">
        <v>23</v>
      </c>
      <c r="C623" s="39" t="s">
        <v>11004</v>
      </c>
      <c r="D623" s="39" t="s">
        <v>10034</v>
      </c>
      <c r="E623" s="39" t="s">
        <v>11005</v>
      </c>
      <c r="F623" s="180" t="s">
        <v>11006</v>
      </c>
      <c r="G623" s="91" t="s">
        <v>11590</v>
      </c>
      <c r="H623" s="180" t="s">
        <v>194</v>
      </c>
      <c r="I623" s="180" t="s">
        <v>2203</v>
      </c>
      <c r="J623" s="180" t="s">
        <v>11572</v>
      </c>
      <c r="K623" s="39" t="s">
        <v>31</v>
      </c>
      <c r="L623" s="183">
        <v>2</v>
      </c>
      <c r="M623" s="27">
        <f t="shared" si="22"/>
        <v>260</v>
      </c>
      <c r="N623" s="23"/>
      <c r="O623" s="24" t="s">
        <v>32</v>
      </c>
    </row>
    <row r="624" s="1" customFormat="1" customHeight="1" spans="1:15">
      <c r="A624" s="39">
        <v>619</v>
      </c>
      <c r="B624" s="115" t="s">
        <v>23</v>
      </c>
      <c r="C624" s="39" t="s">
        <v>11004</v>
      </c>
      <c r="D624" s="39" t="s">
        <v>10034</v>
      </c>
      <c r="E624" s="39" t="s">
        <v>11005</v>
      </c>
      <c r="F624" s="180" t="s">
        <v>11006</v>
      </c>
      <c r="G624" s="91" t="s">
        <v>11591</v>
      </c>
      <c r="H624" s="180" t="s">
        <v>194</v>
      </c>
      <c r="I624" s="180" t="s">
        <v>1683</v>
      </c>
      <c r="J624" s="180" t="s">
        <v>11572</v>
      </c>
      <c r="K624" s="39" t="s">
        <v>31</v>
      </c>
      <c r="L624" s="183">
        <v>2</v>
      </c>
      <c r="M624" s="27">
        <f t="shared" si="22"/>
        <v>260</v>
      </c>
      <c r="N624" s="23"/>
      <c r="O624" s="24" t="s">
        <v>32</v>
      </c>
    </row>
    <row r="625" s="1" customFormat="1" customHeight="1" spans="1:15">
      <c r="A625" s="39">
        <v>620</v>
      </c>
      <c r="B625" s="115" t="s">
        <v>23</v>
      </c>
      <c r="C625" s="39" t="s">
        <v>11004</v>
      </c>
      <c r="D625" s="39" t="s">
        <v>10034</v>
      </c>
      <c r="E625" s="39" t="s">
        <v>11005</v>
      </c>
      <c r="F625" s="180" t="s">
        <v>11006</v>
      </c>
      <c r="G625" s="91" t="s">
        <v>11592</v>
      </c>
      <c r="H625" s="180" t="s">
        <v>194</v>
      </c>
      <c r="I625" s="180" t="s">
        <v>2605</v>
      </c>
      <c r="J625" s="180" t="s">
        <v>11572</v>
      </c>
      <c r="K625" s="39" t="s">
        <v>31</v>
      </c>
      <c r="L625" s="183">
        <v>1</v>
      </c>
      <c r="M625" s="27">
        <f t="shared" si="22"/>
        <v>130</v>
      </c>
      <c r="N625" s="23"/>
      <c r="O625" s="24" t="s">
        <v>32</v>
      </c>
    </row>
    <row r="626" s="1" customFormat="1" customHeight="1" spans="1:15">
      <c r="A626" s="39">
        <v>621</v>
      </c>
      <c r="B626" s="115" t="s">
        <v>23</v>
      </c>
      <c r="C626" s="39" t="s">
        <v>11004</v>
      </c>
      <c r="D626" s="39" t="s">
        <v>10034</v>
      </c>
      <c r="E626" s="39" t="s">
        <v>11005</v>
      </c>
      <c r="F626" s="180" t="s">
        <v>11006</v>
      </c>
      <c r="G626" s="91" t="s">
        <v>11593</v>
      </c>
      <c r="H626" s="180" t="s">
        <v>194</v>
      </c>
      <c r="I626" s="180" t="s">
        <v>1683</v>
      </c>
      <c r="J626" s="180" t="s">
        <v>11572</v>
      </c>
      <c r="K626" s="39" t="s">
        <v>31</v>
      </c>
      <c r="L626" s="183">
        <v>2</v>
      </c>
      <c r="M626" s="27">
        <f t="shared" si="22"/>
        <v>260</v>
      </c>
      <c r="N626" s="23"/>
      <c r="O626" s="24" t="s">
        <v>32</v>
      </c>
    </row>
    <row r="627" s="1" customFormat="1" customHeight="1" spans="1:15">
      <c r="A627" s="39">
        <v>622</v>
      </c>
      <c r="B627" s="115" t="s">
        <v>23</v>
      </c>
      <c r="C627" s="39" t="s">
        <v>11004</v>
      </c>
      <c r="D627" s="39" t="s">
        <v>10034</v>
      </c>
      <c r="E627" s="39" t="s">
        <v>11005</v>
      </c>
      <c r="F627" s="180" t="s">
        <v>11006</v>
      </c>
      <c r="G627" s="91" t="s">
        <v>11594</v>
      </c>
      <c r="H627" s="180" t="s">
        <v>194</v>
      </c>
      <c r="I627" s="180" t="s">
        <v>1683</v>
      </c>
      <c r="J627" s="180" t="s">
        <v>11572</v>
      </c>
      <c r="K627" s="39" t="s">
        <v>31</v>
      </c>
      <c r="L627" s="183">
        <v>1</v>
      </c>
      <c r="M627" s="27">
        <f t="shared" si="22"/>
        <v>130</v>
      </c>
      <c r="N627" s="23"/>
      <c r="O627" s="24" t="s">
        <v>32</v>
      </c>
    </row>
    <row r="628" s="1" customFormat="1" customHeight="1" spans="1:15">
      <c r="A628" s="39">
        <v>623</v>
      </c>
      <c r="B628" s="115" t="s">
        <v>23</v>
      </c>
      <c r="C628" s="39" t="s">
        <v>11004</v>
      </c>
      <c r="D628" s="39" t="s">
        <v>10034</v>
      </c>
      <c r="E628" s="39" t="s">
        <v>11005</v>
      </c>
      <c r="F628" s="180" t="s">
        <v>11006</v>
      </c>
      <c r="G628" s="91" t="s">
        <v>9662</v>
      </c>
      <c r="H628" s="180" t="s">
        <v>194</v>
      </c>
      <c r="I628" s="180" t="s">
        <v>1683</v>
      </c>
      <c r="J628" s="180" t="s">
        <v>11572</v>
      </c>
      <c r="K628" s="39" t="s">
        <v>31</v>
      </c>
      <c r="L628" s="183">
        <v>2</v>
      </c>
      <c r="M628" s="27">
        <f t="shared" si="22"/>
        <v>260</v>
      </c>
      <c r="N628" s="23"/>
      <c r="O628" s="24" t="s">
        <v>32</v>
      </c>
    </row>
    <row r="629" s="1" customFormat="1" customHeight="1" spans="1:15">
      <c r="A629" s="39">
        <v>624</v>
      </c>
      <c r="B629" s="115" t="s">
        <v>23</v>
      </c>
      <c r="C629" s="39" t="s">
        <v>11004</v>
      </c>
      <c r="D629" s="39" t="s">
        <v>10034</v>
      </c>
      <c r="E629" s="39" t="s">
        <v>11005</v>
      </c>
      <c r="F629" s="180" t="s">
        <v>11006</v>
      </c>
      <c r="G629" s="91" t="s">
        <v>11595</v>
      </c>
      <c r="H629" s="180" t="s">
        <v>194</v>
      </c>
      <c r="I629" s="180" t="s">
        <v>1683</v>
      </c>
      <c r="J629" s="180" t="s">
        <v>11572</v>
      </c>
      <c r="K629" s="39" t="s">
        <v>31</v>
      </c>
      <c r="L629" s="183">
        <v>2</v>
      </c>
      <c r="M629" s="27">
        <f t="shared" si="22"/>
        <v>260</v>
      </c>
      <c r="N629" s="23"/>
      <c r="O629" s="24" t="s">
        <v>32</v>
      </c>
    </row>
    <row r="630" s="1" customFormat="1" customHeight="1" spans="1:15">
      <c r="A630" s="39">
        <v>625</v>
      </c>
      <c r="B630" s="115" t="s">
        <v>23</v>
      </c>
      <c r="C630" s="39" t="s">
        <v>11004</v>
      </c>
      <c r="D630" s="39" t="s">
        <v>10034</v>
      </c>
      <c r="E630" s="39" t="s">
        <v>11005</v>
      </c>
      <c r="F630" s="180" t="s">
        <v>11006</v>
      </c>
      <c r="G630" s="91" t="s">
        <v>11596</v>
      </c>
      <c r="H630" s="180" t="s">
        <v>194</v>
      </c>
      <c r="I630" s="180" t="s">
        <v>1683</v>
      </c>
      <c r="J630" s="180" t="s">
        <v>11572</v>
      </c>
      <c r="K630" s="39" t="s">
        <v>31</v>
      </c>
      <c r="L630" s="183">
        <v>2</v>
      </c>
      <c r="M630" s="27">
        <f t="shared" si="22"/>
        <v>260</v>
      </c>
      <c r="N630" s="23"/>
      <c r="O630" s="24" t="s">
        <v>32</v>
      </c>
    </row>
    <row r="631" s="1" customFormat="1" customHeight="1" spans="1:15">
      <c r="A631" s="39">
        <v>626</v>
      </c>
      <c r="B631" s="115" t="s">
        <v>23</v>
      </c>
      <c r="C631" s="39" t="s">
        <v>11004</v>
      </c>
      <c r="D631" s="39" t="s">
        <v>10034</v>
      </c>
      <c r="E631" s="39" t="s">
        <v>11005</v>
      </c>
      <c r="F631" s="180" t="s">
        <v>11006</v>
      </c>
      <c r="G631" s="91" t="s">
        <v>11597</v>
      </c>
      <c r="H631" s="180" t="s">
        <v>194</v>
      </c>
      <c r="I631" s="180" t="s">
        <v>2203</v>
      </c>
      <c r="J631" s="180" t="s">
        <v>11572</v>
      </c>
      <c r="K631" s="39" t="s">
        <v>31</v>
      </c>
      <c r="L631" s="183">
        <v>2</v>
      </c>
      <c r="M631" s="27">
        <f t="shared" si="22"/>
        <v>260</v>
      </c>
      <c r="N631" s="23"/>
      <c r="O631" s="24" t="s">
        <v>32</v>
      </c>
    </row>
    <row r="632" s="1" customFormat="1" customHeight="1" spans="1:15">
      <c r="A632" s="39">
        <v>627</v>
      </c>
      <c r="B632" s="115" t="s">
        <v>23</v>
      </c>
      <c r="C632" s="39" t="s">
        <v>11004</v>
      </c>
      <c r="D632" s="39" t="s">
        <v>10034</v>
      </c>
      <c r="E632" s="39" t="s">
        <v>11005</v>
      </c>
      <c r="F632" s="180" t="s">
        <v>11006</v>
      </c>
      <c r="G632" s="91" t="s">
        <v>11598</v>
      </c>
      <c r="H632" s="180" t="s">
        <v>194</v>
      </c>
      <c r="I632" s="180" t="s">
        <v>1683</v>
      </c>
      <c r="J632" s="180" t="s">
        <v>11572</v>
      </c>
      <c r="K632" s="39" t="s">
        <v>31</v>
      </c>
      <c r="L632" s="183">
        <v>2</v>
      </c>
      <c r="M632" s="27">
        <f t="shared" si="22"/>
        <v>260</v>
      </c>
      <c r="N632" s="23"/>
      <c r="O632" s="24" t="s">
        <v>32</v>
      </c>
    </row>
    <row r="633" s="1" customFormat="1" customHeight="1" spans="1:15">
      <c r="A633" s="39">
        <v>628</v>
      </c>
      <c r="B633" s="115" t="s">
        <v>23</v>
      </c>
      <c r="C633" s="39" t="s">
        <v>11004</v>
      </c>
      <c r="D633" s="39" t="s">
        <v>10034</v>
      </c>
      <c r="E633" s="39" t="s">
        <v>11005</v>
      </c>
      <c r="F633" s="180" t="s">
        <v>11006</v>
      </c>
      <c r="G633" s="91" t="s">
        <v>11599</v>
      </c>
      <c r="H633" s="180" t="s">
        <v>194</v>
      </c>
      <c r="I633" s="180" t="s">
        <v>2203</v>
      </c>
      <c r="J633" s="180" t="s">
        <v>11572</v>
      </c>
      <c r="K633" s="39" t="s">
        <v>31</v>
      </c>
      <c r="L633" s="183">
        <v>2</v>
      </c>
      <c r="M633" s="27">
        <f t="shared" si="22"/>
        <v>260</v>
      </c>
      <c r="N633" s="23"/>
      <c r="O633" s="24" t="s">
        <v>32</v>
      </c>
    </row>
    <row r="634" s="1" customFormat="1" customHeight="1" spans="1:15">
      <c r="A634" s="39">
        <v>629</v>
      </c>
      <c r="B634" s="115" t="s">
        <v>23</v>
      </c>
      <c r="C634" s="39" t="s">
        <v>11004</v>
      </c>
      <c r="D634" s="39" t="s">
        <v>10034</v>
      </c>
      <c r="E634" s="39" t="s">
        <v>11005</v>
      </c>
      <c r="F634" s="180" t="s">
        <v>11006</v>
      </c>
      <c r="G634" s="91" t="s">
        <v>11600</v>
      </c>
      <c r="H634" s="180" t="s">
        <v>194</v>
      </c>
      <c r="I634" s="180" t="s">
        <v>1683</v>
      </c>
      <c r="J634" s="180" t="s">
        <v>11572</v>
      </c>
      <c r="K634" s="39" t="s">
        <v>31</v>
      </c>
      <c r="L634" s="183">
        <v>2</v>
      </c>
      <c r="M634" s="27">
        <f t="shared" si="22"/>
        <v>260</v>
      </c>
      <c r="N634" s="23"/>
      <c r="O634" s="24" t="s">
        <v>32</v>
      </c>
    </row>
    <row r="635" s="1" customFormat="1" customHeight="1" spans="1:15">
      <c r="A635" s="39">
        <v>630</v>
      </c>
      <c r="B635" s="115" t="s">
        <v>23</v>
      </c>
      <c r="C635" s="39" t="s">
        <v>11004</v>
      </c>
      <c r="D635" s="39" t="s">
        <v>10034</v>
      </c>
      <c r="E635" s="39" t="s">
        <v>11005</v>
      </c>
      <c r="F635" s="180" t="s">
        <v>11006</v>
      </c>
      <c r="G635" s="91" t="s">
        <v>11601</v>
      </c>
      <c r="H635" s="180" t="s">
        <v>1583</v>
      </c>
      <c r="I635" s="180" t="s">
        <v>2203</v>
      </c>
      <c r="J635" s="180" t="s">
        <v>11572</v>
      </c>
      <c r="K635" s="39" t="s">
        <v>31</v>
      </c>
      <c r="L635" s="183">
        <v>2</v>
      </c>
      <c r="M635" s="27">
        <f t="shared" si="22"/>
        <v>260</v>
      </c>
      <c r="N635" s="23"/>
      <c r="O635" s="24" t="s">
        <v>32</v>
      </c>
    </row>
    <row r="636" s="1" customFormat="1" customHeight="1" spans="1:15">
      <c r="A636" s="39">
        <v>631</v>
      </c>
      <c r="B636" s="115" t="s">
        <v>23</v>
      </c>
      <c r="C636" s="39" t="s">
        <v>11004</v>
      </c>
      <c r="D636" s="39" t="s">
        <v>10034</v>
      </c>
      <c r="E636" s="39" t="s">
        <v>11005</v>
      </c>
      <c r="F636" s="180" t="s">
        <v>11006</v>
      </c>
      <c r="G636" s="91" t="s">
        <v>11602</v>
      </c>
      <c r="H636" s="180" t="s">
        <v>194</v>
      </c>
      <c r="I636" s="180" t="s">
        <v>1683</v>
      </c>
      <c r="J636" s="180" t="s">
        <v>11572</v>
      </c>
      <c r="K636" s="39" t="s">
        <v>31</v>
      </c>
      <c r="L636" s="183">
        <v>2</v>
      </c>
      <c r="M636" s="27">
        <f t="shared" si="22"/>
        <v>260</v>
      </c>
      <c r="N636" s="23"/>
      <c r="O636" s="24" t="s">
        <v>32</v>
      </c>
    </row>
    <row r="637" s="1" customFormat="1" customHeight="1" spans="1:15">
      <c r="A637" s="39">
        <v>632</v>
      </c>
      <c r="B637" s="115" t="s">
        <v>23</v>
      </c>
      <c r="C637" s="39" t="s">
        <v>11004</v>
      </c>
      <c r="D637" s="39" t="s">
        <v>10034</v>
      </c>
      <c r="E637" s="39" t="s">
        <v>11005</v>
      </c>
      <c r="F637" s="180" t="s">
        <v>11006</v>
      </c>
      <c r="G637" s="91" t="s">
        <v>11603</v>
      </c>
      <c r="H637" s="180" t="s">
        <v>194</v>
      </c>
      <c r="I637" s="180" t="s">
        <v>2605</v>
      </c>
      <c r="J637" s="180" t="s">
        <v>11572</v>
      </c>
      <c r="K637" s="39" t="s">
        <v>31</v>
      </c>
      <c r="L637" s="183">
        <v>2</v>
      </c>
      <c r="M637" s="27">
        <f t="shared" si="22"/>
        <v>260</v>
      </c>
      <c r="N637" s="23"/>
      <c r="O637" s="24" t="s">
        <v>32</v>
      </c>
    </row>
    <row r="638" s="1" customFormat="1" customHeight="1" spans="1:15">
      <c r="A638" s="39">
        <v>633</v>
      </c>
      <c r="B638" s="115" t="s">
        <v>23</v>
      </c>
      <c r="C638" s="39" t="s">
        <v>11004</v>
      </c>
      <c r="D638" s="39" t="s">
        <v>10034</v>
      </c>
      <c r="E638" s="39" t="s">
        <v>11005</v>
      </c>
      <c r="F638" s="180" t="s">
        <v>11006</v>
      </c>
      <c r="G638" s="91" t="s">
        <v>11604</v>
      </c>
      <c r="H638" s="180" t="s">
        <v>194</v>
      </c>
      <c r="I638" s="180" t="s">
        <v>2203</v>
      </c>
      <c r="J638" s="180" t="s">
        <v>11572</v>
      </c>
      <c r="K638" s="39" t="s">
        <v>31</v>
      </c>
      <c r="L638" s="183">
        <v>2</v>
      </c>
      <c r="M638" s="27">
        <f t="shared" si="22"/>
        <v>260</v>
      </c>
      <c r="N638" s="23"/>
      <c r="O638" s="24" t="s">
        <v>32</v>
      </c>
    </row>
    <row r="639" s="1" customFormat="1" customHeight="1" spans="1:15">
      <c r="A639" s="39">
        <v>634</v>
      </c>
      <c r="B639" s="115" t="s">
        <v>23</v>
      </c>
      <c r="C639" s="39" t="s">
        <v>11004</v>
      </c>
      <c r="D639" s="39" t="s">
        <v>10034</v>
      </c>
      <c r="E639" s="39" t="s">
        <v>11005</v>
      </c>
      <c r="F639" s="180" t="s">
        <v>11006</v>
      </c>
      <c r="G639" s="91" t="s">
        <v>11605</v>
      </c>
      <c r="H639" s="180" t="s">
        <v>194</v>
      </c>
      <c r="I639" s="180" t="s">
        <v>1683</v>
      </c>
      <c r="J639" s="180" t="s">
        <v>11572</v>
      </c>
      <c r="K639" s="39" t="s">
        <v>31</v>
      </c>
      <c r="L639" s="183">
        <v>2</v>
      </c>
      <c r="M639" s="27">
        <f t="shared" si="22"/>
        <v>260</v>
      </c>
      <c r="N639" s="23"/>
      <c r="O639" s="24" t="s">
        <v>32</v>
      </c>
    </row>
    <row r="640" s="1" customFormat="1" customHeight="1" spans="1:15">
      <c r="A640" s="39">
        <v>635</v>
      </c>
      <c r="B640" s="115" t="s">
        <v>23</v>
      </c>
      <c r="C640" s="39" t="s">
        <v>11004</v>
      </c>
      <c r="D640" s="39" t="s">
        <v>10034</v>
      </c>
      <c r="E640" s="39" t="s">
        <v>11005</v>
      </c>
      <c r="F640" s="180" t="s">
        <v>11006</v>
      </c>
      <c r="G640" s="91" t="s">
        <v>11606</v>
      </c>
      <c r="H640" s="180" t="s">
        <v>194</v>
      </c>
      <c r="I640" s="180" t="s">
        <v>2203</v>
      </c>
      <c r="J640" s="180" t="s">
        <v>11572</v>
      </c>
      <c r="K640" s="39" t="s">
        <v>31</v>
      </c>
      <c r="L640" s="183">
        <v>2</v>
      </c>
      <c r="M640" s="27">
        <f t="shared" si="22"/>
        <v>260</v>
      </c>
      <c r="N640" s="23"/>
      <c r="O640" s="24" t="s">
        <v>32</v>
      </c>
    </row>
    <row r="641" s="1" customFormat="1" customHeight="1" spans="1:15">
      <c r="A641" s="39">
        <v>636</v>
      </c>
      <c r="B641" s="115" t="s">
        <v>23</v>
      </c>
      <c r="C641" s="39" t="s">
        <v>11004</v>
      </c>
      <c r="D641" s="39" t="s">
        <v>10034</v>
      </c>
      <c r="E641" s="39" t="s">
        <v>11005</v>
      </c>
      <c r="F641" s="180" t="s">
        <v>11006</v>
      </c>
      <c r="G641" s="91" t="s">
        <v>11607</v>
      </c>
      <c r="H641" s="180" t="s">
        <v>194</v>
      </c>
      <c r="I641" s="180" t="s">
        <v>1683</v>
      </c>
      <c r="J641" s="180" t="s">
        <v>11572</v>
      </c>
      <c r="K641" s="39" t="s">
        <v>31</v>
      </c>
      <c r="L641" s="183">
        <v>2</v>
      </c>
      <c r="M641" s="27">
        <f t="shared" si="22"/>
        <v>260</v>
      </c>
      <c r="N641" s="23"/>
      <c r="O641" s="24" t="s">
        <v>32</v>
      </c>
    </row>
    <row r="642" s="1" customFormat="1" customHeight="1" spans="1:15">
      <c r="A642" s="39">
        <v>637</v>
      </c>
      <c r="B642" s="115" t="s">
        <v>23</v>
      </c>
      <c r="C642" s="39" t="s">
        <v>11004</v>
      </c>
      <c r="D642" s="39" t="s">
        <v>10034</v>
      </c>
      <c r="E642" s="39" t="s">
        <v>11005</v>
      </c>
      <c r="F642" s="180" t="s">
        <v>11006</v>
      </c>
      <c r="G642" s="91" t="s">
        <v>11608</v>
      </c>
      <c r="H642" s="180" t="s">
        <v>194</v>
      </c>
      <c r="I642" s="180" t="s">
        <v>2203</v>
      </c>
      <c r="J642" s="180" t="s">
        <v>11609</v>
      </c>
      <c r="K642" s="39" t="s">
        <v>31</v>
      </c>
      <c r="L642" s="183">
        <v>2</v>
      </c>
      <c r="M642" s="27">
        <f t="shared" si="22"/>
        <v>260</v>
      </c>
      <c r="N642" s="23"/>
      <c r="O642" s="24" t="s">
        <v>32</v>
      </c>
    </row>
    <row r="643" s="1" customFormat="1" customHeight="1" spans="1:15">
      <c r="A643" s="39">
        <v>638</v>
      </c>
      <c r="B643" s="115" t="s">
        <v>23</v>
      </c>
      <c r="C643" s="39" t="s">
        <v>11004</v>
      </c>
      <c r="D643" s="39" t="s">
        <v>10034</v>
      </c>
      <c r="E643" s="39" t="s">
        <v>11005</v>
      </c>
      <c r="F643" s="180" t="s">
        <v>11006</v>
      </c>
      <c r="G643" s="91" t="s">
        <v>11610</v>
      </c>
      <c r="H643" s="180" t="s">
        <v>194</v>
      </c>
      <c r="I643" s="180" t="s">
        <v>1683</v>
      </c>
      <c r="J643" s="180" t="s">
        <v>11609</v>
      </c>
      <c r="K643" s="39" t="s">
        <v>31</v>
      </c>
      <c r="L643" s="183">
        <v>2</v>
      </c>
      <c r="M643" s="27">
        <f t="shared" si="22"/>
        <v>260</v>
      </c>
      <c r="N643" s="23"/>
      <c r="O643" s="24" t="s">
        <v>32</v>
      </c>
    </row>
    <row r="644" s="1" customFormat="1" customHeight="1" spans="1:15">
      <c r="A644" s="39">
        <v>639</v>
      </c>
      <c r="B644" s="115" t="s">
        <v>23</v>
      </c>
      <c r="C644" s="39" t="s">
        <v>11004</v>
      </c>
      <c r="D644" s="39" t="s">
        <v>10034</v>
      </c>
      <c r="E644" s="39" t="s">
        <v>11005</v>
      </c>
      <c r="F644" s="180" t="s">
        <v>11006</v>
      </c>
      <c r="G644" s="91" t="s">
        <v>11611</v>
      </c>
      <c r="H644" s="180" t="s">
        <v>194</v>
      </c>
      <c r="I644" s="180" t="s">
        <v>1683</v>
      </c>
      <c r="J644" s="180" t="s">
        <v>11609</v>
      </c>
      <c r="K644" s="39" t="s">
        <v>31</v>
      </c>
      <c r="L644" s="183">
        <v>2</v>
      </c>
      <c r="M644" s="27">
        <f t="shared" si="22"/>
        <v>260</v>
      </c>
      <c r="N644" s="23"/>
      <c r="O644" s="24" t="s">
        <v>32</v>
      </c>
    </row>
    <row r="645" s="1" customFormat="1" customHeight="1" spans="1:15">
      <c r="A645" s="39">
        <v>640</v>
      </c>
      <c r="B645" s="115" t="s">
        <v>23</v>
      </c>
      <c r="C645" s="39" t="s">
        <v>11004</v>
      </c>
      <c r="D645" s="39" t="s">
        <v>10034</v>
      </c>
      <c r="E645" s="39" t="s">
        <v>11005</v>
      </c>
      <c r="F645" s="180" t="s">
        <v>11006</v>
      </c>
      <c r="G645" s="91" t="s">
        <v>11612</v>
      </c>
      <c r="H645" s="180" t="s">
        <v>194</v>
      </c>
      <c r="I645" s="180" t="s">
        <v>1683</v>
      </c>
      <c r="J645" s="180" t="s">
        <v>11609</v>
      </c>
      <c r="K645" s="39" t="s">
        <v>31</v>
      </c>
      <c r="L645" s="183">
        <v>2</v>
      </c>
      <c r="M645" s="27">
        <f t="shared" si="22"/>
        <v>260</v>
      </c>
      <c r="N645" s="23"/>
      <c r="O645" s="24" t="s">
        <v>32</v>
      </c>
    </row>
    <row r="646" s="1" customFormat="1" customHeight="1" spans="1:15">
      <c r="A646" s="39">
        <v>641</v>
      </c>
      <c r="B646" s="115" t="s">
        <v>23</v>
      </c>
      <c r="C646" s="39" t="s">
        <v>11004</v>
      </c>
      <c r="D646" s="39" t="s">
        <v>10034</v>
      </c>
      <c r="E646" s="39" t="s">
        <v>11005</v>
      </c>
      <c r="F646" s="180" t="s">
        <v>11006</v>
      </c>
      <c r="G646" s="91" t="s">
        <v>1302</v>
      </c>
      <c r="H646" s="180" t="s">
        <v>1583</v>
      </c>
      <c r="I646" s="180" t="s">
        <v>1683</v>
      </c>
      <c r="J646" s="180" t="s">
        <v>11609</v>
      </c>
      <c r="K646" s="39" t="s">
        <v>31</v>
      </c>
      <c r="L646" s="183">
        <v>2</v>
      </c>
      <c r="M646" s="27">
        <f t="shared" si="22"/>
        <v>260</v>
      </c>
      <c r="N646" s="23"/>
      <c r="O646" s="24" t="s">
        <v>32</v>
      </c>
    </row>
    <row r="647" s="1" customFormat="1" customHeight="1" spans="1:15">
      <c r="A647" s="39">
        <v>642</v>
      </c>
      <c r="B647" s="115" t="s">
        <v>23</v>
      </c>
      <c r="C647" s="39" t="s">
        <v>11004</v>
      </c>
      <c r="D647" s="39" t="s">
        <v>10034</v>
      </c>
      <c r="E647" s="39" t="s">
        <v>11005</v>
      </c>
      <c r="F647" s="180" t="s">
        <v>11006</v>
      </c>
      <c r="G647" s="91" t="s">
        <v>11613</v>
      </c>
      <c r="H647" s="180" t="s">
        <v>194</v>
      </c>
      <c r="I647" s="180" t="s">
        <v>1683</v>
      </c>
      <c r="J647" s="180" t="s">
        <v>11609</v>
      </c>
      <c r="K647" s="39" t="s">
        <v>31</v>
      </c>
      <c r="L647" s="183">
        <v>2</v>
      </c>
      <c r="M647" s="27">
        <f t="shared" si="22"/>
        <v>260</v>
      </c>
      <c r="N647" s="23"/>
      <c r="O647" s="24" t="s">
        <v>32</v>
      </c>
    </row>
    <row r="648" s="1" customFormat="1" customHeight="1" spans="1:15">
      <c r="A648" s="39">
        <v>643</v>
      </c>
      <c r="B648" s="115" t="s">
        <v>23</v>
      </c>
      <c r="C648" s="39" t="s">
        <v>11004</v>
      </c>
      <c r="D648" s="39" t="s">
        <v>10034</v>
      </c>
      <c r="E648" s="39" t="s">
        <v>11005</v>
      </c>
      <c r="F648" s="180" t="s">
        <v>11006</v>
      </c>
      <c r="G648" s="91" t="s">
        <v>11614</v>
      </c>
      <c r="H648" s="180" t="s">
        <v>194</v>
      </c>
      <c r="I648" s="180" t="s">
        <v>2605</v>
      </c>
      <c r="J648" s="180" t="s">
        <v>11609</v>
      </c>
      <c r="K648" s="39" t="s">
        <v>31</v>
      </c>
      <c r="L648" s="183">
        <v>2</v>
      </c>
      <c r="M648" s="27">
        <f t="shared" si="22"/>
        <v>260</v>
      </c>
      <c r="N648" s="23"/>
      <c r="O648" s="24" t="s">
        <v>32</v>
      </c>
    </row>
    <row r="649" s="1" customFormat="1" customHeight="1" spans="1:15">
      <c r="A649" s="39">
        <v>644</v>
      </c>
      <c r="B649" s="115" t="s">
        <v>23</v>
      </c>
      <c r="C649" s="39" t="s">
        <v>11004</v>
      </c>
      <c r="D649" s="39" t="s">
        <v>10034</v>
      </c>
      <c r="E649" s="39" t="s">
        <v>11005</v>
      </c>
      <c r="F649" s="180" t="s">
        <v>11006</v>
      </c>
      <c r="G649" s="91" t="s">
        <v>11615</v>
      </c>
      <c r="H649" s="180" t="s">
        <v>194</v>
      </c>
      <c r="I649" s="180" t="s">
        <v>1683</v>
      </c>
      <c r="J649" s="180" t="s">
        <v>11609</v>
      </c>
      <c r="K649" s="39" t="s">
        <v>31</v>
      </c>
      <c r="L649" s="183">
        <v>2</v>
      </c>
      <c r="M649" s="27">
        <f t="shared" si="22"/>
        <v>260</v>
      </c>
      <c r="N649" s="23"/>
      <c r="O649" s="24" t="s">
        <v>32</v>
      </c>
    </row>
    <row r="650" s="1" customFormat="1" customHeight="1" spans="1:15">
      <c r="A650" s="39">
        <v>645</v>
      </c>
      <c r="B650" s="115" t="s">
        <v>23</v>
      </c>
      <c r="C650" s="39" t="s">
        <v>11004</v>
      </c>
      <c r="D650" s="39" t="s">
        <v>10034</v>
      </c>
      <c r="E650" s="39" t="s">
        <v>11005</v>
      </c>
      <c r="F650" s="180" t="s">
        <v>11006</v>
      </c>
      <c r="G650" s="91" t="s">
        <v>11616</v>
      </c>
      <c r="H650" s="180" t="s">
        <v>194</v>
      </c>
      <c r="I650" s="180" t="s">
        <v>2203</v>
      </c>
      <c r="J650" s="180" t="s">
        <v>11609</v>
      </c>
      <c r="K650" s="39" t="s">
        <v>31</v>
      </c>
      <c r="L650" s="183">
        <v>2</v>
      </c>
      <c r="M650" s="27">
        <f t="shared" si="22"/>
        <v>260</v>
      </c>
      <c r="N650" s="23"/>
      <c r="O650" s="24" t="s">
        <v>32</v>
      </c>
    </row>
    <row r="651" s="1" customFormat="1" customHeight="1" spans="1:15">
      <c r="A651" s="39">
        <v>646</v>
      </c>
      <c r="B651" s="115" t="s">
        <v>23</v>
      </c>
      <c r="C651" s="39" t="s">
        <v>11004</v>
      </c>
      <c r="D651" s="39" t="s">
        <v>10034</v>
      </c>
      <c r="E651" s="39" t="s">
        <v>11005</v>
      </c>
      <c r="F651" s="180" t="s">
        <v>11006</v>
      </c>
      <c r="G651" s="91" t="s">
        <v>11617</v>
      </c>
      <c r="H651" s="180" t="s">
        <v>194</v>
      </c>
      <c r="I651" s="180" t="s">
        <v>1683</v>
      </c>
      <c r="J651" s="180" t="s">
        <v>11609</v>
      </c>
      <c r="K651" s="39" t="s">
        <v>31</v>
      </c>
      <c r="L651" s="183">
        <v>2</v>
      </c>
      <c r="M651" s="27">
        <f t="shared" si="22"/>
        <v>260</v>
      </c>
      <c r="N651" s="23"/>
      <c r="O651" s="24" t="s">
        <v>32</v>
      </c>
    </row>
    <row r="652" s="1" customFormat="1" customHeight="1" spans="1:15">
      <c r="A652" s="39">
        <v>647</v>
      </c>
      <c r="B652" s="115" t="s">
        <v>23</v>
      </c>
      <c r="C652" s="39" t="s">
        <v>11004</v>
      </c>
      <c r="D652" s="39" t="s">
        <v>10034</v>
      </c>
      <c r="E652" s="39" t="s">
        <v>11005</v>
      </c>
      <c r="F652" s="180" t="s">
        <v>11006</v>
      </c>
      <c r="G652" s="91" t="s">
        <v>11618</v>
      </c>
      <c r="H652" s="180" t="s">
        <v>194</v>
      </c>
      <c r="I652" s="180" t="s">
        <v>2203</v>
      </c>
      <c r="J652" s="180" t="s">
        <v>11609</v>
      </c>
      <c r="K652" s="39" t="s">
        <v>31</v>
      </c>
      <c r="L652" s="183">
        <v>2</v>
      </c>
      <c r="M652" s="27">
        <f t="shared" si="22"/>
        <v>260</v>
      </c>
      <c r="N652" s="23"/>
      <c r="O652" s="24" t="s">
        <v>32</v>
      </c>
    </row>
    <row r="653" s="1" customFormat="1" customHeight="1" spans="1:15">
      <c r="A653" s="39">
        <v>648</v>
      </c>
      <c r="B653" s="115" t="s">
        <v>23</v>
      </c>
      <c r="C653" s="39" t="s">
        <v>11004</v>
      </c>
      <c r="D653" s="39" t="s">
        <v>10034</v>
      </c>
      <c r="E653" s="39" t="s">
        <v>11005</v>
      </c>
      <c r="F653" s="180" t="s">
        <v>11006</v>
      </c>
      <c r="G653" s="91" t="s">
        <v>11619</v>
      </c>
      <c r="H653" s="180" t="s">
        <v>194</v>
      </c>
      <c r="I653" s="180" t="s">
        <v>2203</v>
      </c>
      <c r="J653" s="180" t="s">
        <v>11609</v>
      </c>
      <c r="K653" s="39" t="s">
        <v>31</v>
      </c>
      <c r="L653" s="183">
        <v>2</v>
      </c>
      <c r="M653" s="27">
        <f t="shared" si="22"/>
        <v>260</v>
      </c>
      <c r="N653" s="23"/>
      <c r="O653" s="24" t="s">
        <v>32</v>
      </c>
    </row>
    <row r="654" s="1" customFormat="1" customHeight="1" spans="1:15">
      <c r="A654" s="39">
        <v>649</v>
      </c>
      <c r="B654" s="115" t="s">
        <v>23</v>
      </c>
      <c r="C654" s="39" t="s">
        <v>11004</v>
      </c>
      <c r="D654" s="39" t="s">
        <v>10034</v>
      </c>
      <c r="E654" s="39" t="s">
        <v>11005</v>
      </c>
      <c r="F654" s="180" t="s">
        <v>11006</v>
      </c>
      <c r="G654" s="91" t="s">
        <v>11620</v>
      </c>
      <c r="H654" s="180" t="s">
        <v>194</v>
      </c>
      <c r="I654" s="180" t="s">
        <v>1683</v>
      </c>
      <c r="J654" s="180" t="s">
        <v>11609</v>
      </c>
      <c r="K654" s="39" t="s">
        <v>31</v>
      </c>
      <c r="L654" s="183">
        <v>2</v>
      </c>
      <c r="M654" s="27">
        <f t="shared" si="22"/>
        <v>260</v>
      </c>
      <c r="N654" s="23"/>
      <c r="O654" s="24" t="s">
        <v>32</v>
      </c>
    </row>
    <row r="655" s="1" customFormat="1" customHeight="1" spans="1:15">
      <c r="A655" s="39">
        <v>650</v>
      </c>
      <c r="B655" s="115" t="s">
        <v>23</v>
      </c>
      <c r="C655" s="39" t="s">
        <v>11004</v>
      </c>
      <c r="D655" s="39" t="s">
        <v>10034</v>
      </c>
      <c r="E655" s="39" t="s">
        <v>11005</v>
      </c>
      <c r="F655" s="180" t="s">
        <v>11006</v>
      </c>
      <c r="G655" s="91" t="s">
        <v>11621</v>
      </c>
      <c r="H655" s="180" t="s">
        <v>194</v>
      </c>
      <c r="I655" s="180" t="s">
        <v>2203</v>
      </c>
      <c r="J655" s="180" t="s">
        <v>11609</v>
      </c>
      <c r="K655" s="39" t="s">
        <v>31</v>
      </c>
      <c r="L655" s="183">
        <v>2</v>
      </c>
      <c r="M655" s="27">
        <f t="shared" si="22"/>
        <v>260</v>
      </c>
      <c r="N655" s="23"/>
      <c r="O655" s="24" t="s">
        <v>32</v>
      </c>
    </row>
    <row r="656" s="1" customFormat="1" customHeight="1" spans="1:15">
      <c r="A656" s="39">
        <v>651</v>
      </c>
      <c r="B656" s="115" t="s">
        <v>23</v>
      </c>
      <c r="C656" s="39" t="s">
        <v>11004</v>
      </c>
      <c r="D656" s="39" t="s">
        <v>10034</v>
      </c>
      <c r="E656" s="39" t="s">
        <v>11005</v>
      </c>
      <c r="F656" s="180" t="s">
        <v>11006</v>
      </c>
      <c r="G656" s="91" t="s">
        <v>5455</v>
      </c>
      <c r="H656" s="180" t="s">
        <v>194</v>
      </c>
      <c r="I656" s="180" t="s">
        <v>1683</v>
      </c>
      <c r="J656" s="180" t="s">
        <v>11609</v>
      </c>
      <c r="K656" s="39" t="s">
        <v>31</v>
      </c>
      <c r="L656" s="183">
        <v>2</v>
      </c>
      <c r="M656" s="27">
        <f t="shared" si="22"/>
        <v>260</v>
      </c>
      <c r="N656" s="23"/>
      <c r="O656" s="24" t="s">
        <v>32</v>
      </c>
    </row>
    <row r="657" s="1" customFormat="1" customHeight="1" spans="1:15">
      <c r="A657" s="39">
        <v>652</v>
      </c>
      <c r="B657" s="115" t="s">
        <v>23</v>
      </c>
      <c r="C657" s="39" t="s">
        <v>11004</v>
      </c>
      <c r="D657" s="39" t="s">
        <v>10034</v>
      </c>
      <c r="E657" s="39" t="s">
        <v>11005</v>
      </c>
      <c r="F657" s="180" t="s">
        <v>11006</v>
      </c>
      <c r="G657" s="91" t="s">
        <v>11622</v>
      </c>
      <c r="H657" s="180" t="s">
        <v>194</v>
      </c>
      <c r="I657" s="180" t="s">
        <v>1683</v>
      </c>
      <c r="J657" s="180" t="s">
        <v>11609</v>
      </c>
      <c r="K657" s="39" t="s">
        <v>31</v>
      </c>
      <c r="L657" s="183">
        <v>2</v>
      </c>
      <c r="M657" s="27">
        <f t="shared" si="22"/>
        <v>260</v>
      </c>
      <c r="N657" s="23"/>
      <c r="O657" s="24" t="s">
        <v>32</v>
      </c>
    </row>
    <row r="658" s="1" customFormat="1" customHeight="1" spans="1:15">
      <c r="A658" s="39">
        <v>653</v>
      </c>
      <c r="B658" s="115" t="s">
        <v>23</v>
      </c>
      <c r="C658" s="39" t="s">
        <v>11004</v>
      </c>
      <c r="D658" s="39" t="s">
        <v>10034</v>
      </c>
      <c r="E658" s="39" t="s">
        <v>11005</v>
      </c>
      <c r="F658" s="180" t="s">
        <v>11006</v>
      </c>
      <c r="G658" s="91" t="s">
        <v>11312</v>
      </c>
      <c r="H658" s="180" t="s">
        <v>194</v>
      </c>
      <c r="I658" s="180" t="s">
        <v>1683</v>
      </c>
      <c r="J658" s="180" t="s">
        <v>11609</v>
      </c>
      <c r="K658" s="39" t="s">
        <v>31</v>
      </c>
      <c r="L658" s="183">
        <v>1</v>
      </c>
      <c r="M658" s="27">
        <f>L658*312</f>
        <v>312</v>
      </c>
      <c r="N658" s="23"/>
      <c r="O658" s="24" t="s">
        <v>32</v>
      </c>
    </row>
    <row r="659" s="1" customFormat="1" customHeight="1" spans="1:15">
      <c r="A659" s="39">
        <v>654</v>
      </c>
      <c r="B659" s="115" t="s">
        <v>23</v>
      </c>
      <c r="C659" s="39" t="s">
        <v>11004</v>
      </c>
      <c r="D659" s="39" t="s">
        <v>10034</v>
      </c>
      <c r="E659" s="39" t="s">
        <v>11005</v>
      </c>
      <c r="F659" s="180" t="s">
        <v>11006</v>
      </c>
      <c r="G659" s="91" t="s">
        <v>11623</v>
      </c>
      <c r="H659" s="180" t="s">
        <v>194</v>
      </c>
      <c r="I659" s="180" t="s">
        <v>1683</v>
      </c>
      <c r="J659" s="180" t="s">
        <v>11609</v>
      </c>
      <c r="K659" s="39" t="s">
        <v>31</v>
      </c>
      <c r="L659" s="183">
        <v>2</v>
      </c>
      <c r="M659" s="27">
        <f t="shared" ref="M659:M673" si="23">L659*130</f>
        <v>260</v>
      </c>
      <c r="N659" s="23"/>
      <c r="O659" s="24" t="s">
        <v>32</v>
      </c>
    </row>
    <row r="660" s="1" customFormat="1" customHeight="1" spans="1:15">
      <c r="A660" s="39">
        <v>655</v>
      </c>
      <c r="B660" s="115" t="s">
        <v>23</v>
      </c>
      <c r="C660" s="39" t="s">
        <v>11004</v>
      </c>
      <c r="D660" s="39" t="s">
        <v>10034</v>
      </c>
      <c r="E660" s="39" t="s">
        <v>11005</v>
      </c>
      <c r="F660" s="180" t="s">
        <v>11006</v>
      </c>
      <c r="G660" s="91" t="s">
        <v>11624</v>
      </c>
      <c r="H660" s="180" t="s">
        <v>194</v>
      </c>
      <c r="I660" s="180" t="s">
        <v>2203</v>
      </c>
      <c r="J660" s="180" t="s">
        <v>11609</v>
      </c>
      <c r="K660" s="39" t="s">
        <v>31</v>
      </c>
      <c r="L660" s="183">
        <v>2</v>
      </c>
      <c r="M660" s="27">
        <f t="shared" si="23"/>
        <v>260</v>
      </c>
      <c r="N660" s="23"/>
      <c r="O660" s="24" t="s">
        <v>32</v>
      </c>
    </row>
    <row r="661" s="1" customFormat="1" customHeight="1" spans="1:15">
      <c r="A661" s="39">
        <v>656</v>
      </c>
      <c r="B661" s="115" t="s">
        <v>23</v>
      </c>
      <c r="C661" s="39" t="s">
        <v>11004</v>
      </c>
      <c r="D661" s="39" t="s">
        <v>10034</v>
      </c>
      <c r="E661" s="39" t="s">
        <v>11005</v>
      </c>
      <c r="F661" s="180" t="s">
        <v>11006</v>
      </c>
      <c r="G661" s="91" t="s">
        <v>11625</v>
      </c>
      <c r="H661" s="180" t="s">
        <v>194</v>
      </c>
      <c r="I661" s="180" t="s">
        <v>2203</v>
      </c>
      <c r="J661" s="180" t="s">
        <v>11609</v>
      </c>
      <c r="K661" s="39" t="s">
        <v>31</v>
      </c>
      <c r="L661" s="183">
        <v>2</v>
      </c>
      <c r="M661" s="27">
        <f t="shared" si="23"/>
        <v>260</v>
      </c>
      <c r="N661" s="23"/>
      <c r="O661" s="24" t="s">
        <v>32</v>
      </c>
    </row>
    <row r="662" s="1" customFormat="1" customHeight="1" spans="1:15">
      <c r="A662" s="39">
        <v>657</v>
      </c>
      <c r="B662" s="115" t="s">
        <v>23</v>
      </c>
      <c r="C662" s="39" t="s">
        <v>11004</v>
      </c>
      <c r="D662" s="39" t="s">
        <v>10034</v>
      </c>
      <c r="E662" s="39" t="s">
        <v>11005</v>
      </c>
      <c r="F662" s="180" t="s">
        <v>11006</v>
      </c>
      <c r="G662" s="91" t="s">
        <v>11626</v>
      </c>
      <c r="H662" s="180" t="s">
        <v>194</v>
      </c>
      <c r="I662" s="180" t="s">
        <v>1683</v>
      </c>
      <c r="J662" s="180" t="s">
        <v>11609</v>
      </c>
      <c r="K662" s="39" t="s">
        <v>31</v>
      </c>
      <c r="L662" s="183">
        <v>2</v>
      </c>
      <c r="M662" s="27">
        <f t="shared" si="23"/>
        <v>260</v>
      </c>
      <c r="N662" s="23"/>
      <c r="O662" s="24" t="s">
        <v>32</v>
      </c>
    </row>
    <row r="663" s="1" customFormat="1" customHeight="1" spans="1:15">
      <c r="A663" s="39">
        <v>658</v>
      </c>
      <c r="B663" s="115" t="s">
        <v>23</v>
      </c>
      <c r="C663" s="39" t="s">
        <v>11004</v>
      </c>
      <c r="D663" s="39" t="s">
        <v>10034</v>
      </c>
      <c r="E663" s="39" t="s">
        <v>11005</v>
      </c>
      <c r="F663" s="180" t="s">
        <v>11006</v>
      </c>
      <c r="G663" s="91" t="s">
        <v>11627</v>
      </c>
      <c r="H663" s="180" t="s">
        <v>194</v>
      </c>
      <c r="I663" s="180" t="s">
        <v>1683</v>
      </c>
      <c r="J663" s="180" t="s">
        <v>11609</v>
      </c>
      <c r="K663" s="39" t="s">
        <v>31</v>
      </c>
      <c r="L663" s="183">
        <v>2</v>
      </c>
      <c r="M663" s="27">
        <f t="shared" si="23"/>
        <v>260</v>
      </c>
      <c r="N663" s="23"/>
      <c r="O663" s="24" t="s">
        <v>32</v>
      </c>
    </row>
    <row r="664" s="1" customFormat="1" customHeight="1" spans="1:15">
      <c r="A664" s="39">
        <v>659</v>
      </c>
      <c r="B664" s="115" t="s">
        <v>23</v>
      </c>
      <c r="C664" s="39" t="s">
        <v>11004</v>
      </c>
      <c r="D664" s="39" t="s">
        <v>10034</v>
      </c>
      <c r="E664" s="39" t="s">
        <v>11005</v>
      </c>
      <c r="F664" s="180" t="s">
        <v>11006</v>
      </c>
      <c r="G664" s="91" t="s">
        <v>11628</v>
      </c>
      <c r="H664" s="180" t="s">
        <v>194</v>
      </c>
      <c r="I664" s="180" t="s">
        <v>1683</v>
      </c>
      <c r="J664" s="180" t="s">
        <v>11609</v>
      </c>
      <c r="K664" s="39" t="s">
        <v>31</v>
      </c>
      <c r="L664" s="183">
        <v>2</v>
      </c>
      <c r="M664" s="27">
        <f t="shared" si="23"/>
        <v>260</v>
      </c>
      <c r="N664" s="23"/>
      <c r="O664" s="24" t="s">
        <v>32</v>
      </c>
    </row>
    <row r="665" s="1" customFormat="1" customHeight="1" spans="1:15">
      <c r="A665" s="39">
        <v>660</v>
      </c>
      <c r="B665" s="115" t="s">
        <v>23</v>
      </c>
      <c r="C665" s="39" t="s">
        <v>11004</v>
      </c>
      <c r="D665" s="39" t="s">
        <v>10034</v>
      </c>
      <c r="E665" s="39" t="s">
        <v>11005</v>
      </c>
      <c r="F665" s="180" t="s">
        <v>11006</v>
      </c>
      <c r="G665" s="91" t="s">
        <v>11629</v>
      </c>
      <c r="H665" s="180" t="s">
        <v>194</v>
      </c>
      <c r="I665" s="180" t="s">
        <v>1683</v>
      </c>
      <c r="J665" s="180" t="s">
        <v>11609</v>
      </c>
      <c r="K665" s="39" t="s">
        <v>31</v>
      </c>
      <c r="L665" s="183">
        <v>2</v>
      </c>
      <c r="M665" s="27">
        <f t="shared" si="23"/>
        <v>260</v>
      </c>
      <c r="N665" s="23"/>
      <c r="O665" s="24" t="s">
        <v>32</v>
      </c>
    </row>
    <row r="666" s="1" customFormat="1" customHeight="1" spans="1:15">
      <c r="A666" s="39">
        <v>661</v>
      </c>
      <c r="B666" s="115" t="s">
        <v>23</v>
      </c>
      <c r="C666" s="39" t="s">
        <v>11004</v>
      </c>
      <c r="D666" s="39" t="s">
        <v>10034</v>
      </c>
      <c r="E666" s="39" t="s">
        <v>11005</v>
      </c>
      <c r="F666" s="180" t="s">
        <v>11006</v>
      </c>
      <c r="G666" s="91" t="s">
        <v>11630</v>
      </c>
      <c r="H666" s="180" t="s">
        <v>194</v>
      </c>
      <c r="I666" s="180" t="s">
        <v>2605</v>
      </c>
      <c r="J666" s="180" t="s">
        <v>11609</v>
      </c>
      <c r="K666" s="39" t="s">
        <v>31</v>
      </c>
      <c r="L666" s="183">
        <v>1</v>
      </c>
      <c r="M666" s="27">
        <f t="shared" si="23"/>
        <v>130</v>
      </c>
      <c r="N666" s="23"/>
      <c r="O666" s="24" t="s">
        <v>32</v>
      </c>
    </row>
    <row r="667" s="1" customFormat="1" customHeight="1" spans="1:15">
      <c r="A667" s="39">
        <v>662</v>
      </c>
      <c r="B667" s="115" t="s">
        <v>23</v>
      </c>
      <c r="C667" s="39" t="s">
        <v>11004</v>
      </c>
      <c r="D667" s="39" t="s">
        <v>10034</v>
      </c>
      <c r="E667" s="39" t="s">
        <v>11005</v>
      </c>
      <c r="F667" s="180" t="s">
        <v>11006</v>
      </c>
      <c r="G667" s="91" t="s">
        <v>11631</v>
      </c>
      <c r="H667" s="180" t="s">
        <v>194</v>
      </c>
      <c r="I667" s="180" t="s">
        <v>1683</v>
      </c>
      <c r="J667" s="180" t="s">
        <v>11609</v>
      </c>
      <c r="K667" s="39" t="s">
        <v>31</v>
      </c>
      <c r="L667" s="183">
        <v>1</v>
      </c>
      <c r="M667" s="27">
        <f t="shared" si="23"/>
        <v>130</v>
      </c>
      <c r="N667" s="23"/>
      <c r="O667" s="24" t="s">
        <v>32</v>
      </c>
    </row>
    <row r="668" s="1" customFormat="1" customHeight="1" spans="1:15">
      <c r="A668" s="39">
        <v>663</v>
      </c>
      <c r="B668" s="115" t="s">
        <v>23</v>
      </c>
      <c r="C668" s="39" t="s">
        <v>11004</v>
      </c>
      <c r="D668" s="39" t="s">
        <v>10034</v>
      </c>
      <c r="E668" s="39" t="s">
        <v>11005</v>
      </c>
      <c r="F668" s="180" t="s">
        <v>11006</v>
      </c>
      <c r="G668" s="91" t="s">
        <v>11632</v>
      </c>
      <c r="H668" s="180" t="s">
        <v>194</v>
      </c>
      <c r="I668" s="180" t="s">
        <v>2605</v>
      </c>
      <c r="J668" s="180" t="s">
        <v>11609</v>
      </c>
      <c r="K668" s="39" t="s">
        <v>31</v>
      </c>
      <c r="L668" s="183">
        <v>2</v>
      </c>
      <c r="M668" s="27">
        <f t="shared" si="23"/>
        <v>260</v>
      </c>
      <c r="N668" s="23"/>
      <c r="O668" s="24" t="s">
        <v>32</v>
      </c>
    </row>
    <row r="669" s="1" customFormat="1" customHeight="1" spans="1:15">
      <c r="A669" s="39">
        <v>664</v>
      </c>
      <c r="B669" s="115" t="s">
        <v>23</v>
      </c>
      <c r="C669" s="39" t="s">
        <v>11004</v>
      </c>
      <c r="D669" s="39" t="s">
        <v>10034</v>
      </c>
      <c r="E669" s="39" t="s">
        <v>11005</v>
      </c>
      <c r="F669" s="180" t="s">
        <v>11006</v>
      </c>
      <c r="G669" s="91" t="s">
        <v>11633</v>
      </c>
      <c r="H669" s="180" t="s">
        <v>194</v>
      </c>
      <c r="I669" s="180" t="s">
        <v>1683</v>
      </c>
      <c r="J669" s="180" t="s">
        <v>11609</v>
      </c>
      <c r="K669" s="39" t="s">
        <v>31</v>
      </c>
      <c r="L669" s="183">
        <v>2</v>
      </c>
      <c r="M669" s="27">
        <f t="shared" si="23"/>
        <v>260</v>
      </c>
      <c r="N669" s="23"/>
      <c r="O669" s="24" t="s">
        <v>32</v>
      </c>
    </row>
    <row r="670" s="1" customFormat="1" customHeight="1" spans="1:15">
      <c r="A670" s="39">
        <v>665</v>
      </c>
      <c r="B670" s="115" t="s">
        <v>23</v>
      </c>
      <c r="C670" s="39" t="s">
        <v>11004</v>
      </c>
      <c r="D670" s="39" t="s">
        <v>10034</v>
      </c>
      <c r="E670" s="39" t="s">
        <v>11005</v>
      </c>
      <c r="F670" s="180" t="s">
        <v>11006</v>
      </c>
      <c r="G670" s="91" t="s">
        <v>11634</v>
      </c>
      <c r="H670" s="180" t="s">
        <v>194</v>
      </c>
      <c r="I670" s="180" t="s">
        <v>2203</v>
      </c>
      <c r="J670" s="180" t="s">
        <v>11609</v>
      </c>
      <c r="K670" s="39" t="s">
        <v>31</v>
      </c>
      <c r="L670" s="183">
        <v>2</v>
      </c>
      <c r="M670" s="27">
        <f t="shared" si="23"/>
        <v>260</v>
      </c>
      <c r="N670" s="23"/>
      <c r="O670" s="24" t="s">
        <v>32</v>
      </c>
    </row>
    <row r="671" s="1" customFormat="1" customHeight="1" spans="1:15">
      <c r="A671" s="39">
        <v>666</v>
      </c>
      <c r="B671" s="115" t="s">
        <v>23</v>
      </c>
      <c r="C671" s="39" t="s">
        <v>11004</v>
      </c>
      <c r="D671" s="39" t="s">
        <v>10034</v>
      </c>
      <c r="E671" s="39" t="s">
        <v>11005</v>
      </c>
      <c r="F671" s="180" t="s">
        <v>11006</v>
      </c>
      <c r="G671" s="91" t="s">
        <v>11635</v>
      </c>
      <c r="H671" s="180" t="s">
        <v>194</v>
      </c>
      <c r="I671" s="180" t="s">
        <v>1683</v>
      </c>
      <c r="J671" s="180" t="s">
        <v>11609</v>
      </c>
      <c r="K671" s="39" t="s">
        <v>31</v>
      </c>
      <c r="L671" s="183">
        <v>1</v>
      </c>
      <c r="M671" s="27">
        <f t="shared" si="23"/>
        <v>130</v>
      </c>
      <c r="N671" s="23"/>
      <c r="O671" s="24" t="s">
        <v>32</v>
      </c>
    </row>
    <row r="672" s="1" customFormat="1" customHeight="1" spans="1:15">
      <c r="A672" s="39">
        <v>668</v>
      </c>
      <c r="B672" s="115" t="s">
        <v>23</v>
      </c>
      <c r="C672" s="39" t="s">
        <v>11004</v>
      </c>
      <c r="D672" s="39" t="s">
        <v>10034</v>
      </c>
      <c r="E672" s="39" t="s">
        <v>11005</v>
      </c>
      <c r="F672" s="180" t="s">
        <v>11006</v>
      </c>
      <c r="G672" s="91" t="s">
        <v>11636</v>
      </c>
      <c r="H672" s="180" t="s">
        <v>194</v>
      </c>
      <c r="I672" s="180" t="s">
        <v>2203</v>
      </c>
      <c r="J672" s="180" t="s">
        <v>11609</v>
      </c>
      <c r="K672" s="39" t="s">
        <v>31</v>
      </c>
      <c r="L672" s="183">
        <v>2</v>
      </c>
      <c r="M672" s="27">
        <f t="shared" si="23"/>
        <v>260</v>
      </c>
      <c r="N672" s="23"/>
      <c r="O672" s="24" t="s">
        <v>32</v>
      </c>
    </row>
    <row r="673" s="1" customFormat="1" customHeight="1" spans="1:15">
      <c r="A673" s="39">
        <v>669</v>
      </c>
      <c r="B673" s="115" t="s">
        <v>23</v>
      </c>
      <c r="C673" s="39" t="s">
        <v>11004</v>
      </c>
      <c r="D673" s="39" t="s">
        <v>10034</v>
      </c>
      <c r="E673" s="39" t="s">
        <v>11005</v>
      </c>
      <c r="F673" s="180" t="s">
        <v>11006</v>
      </c>
      <c r="G673" s="91" t="s">
        <v>11637</v>
      </c>
      <c r="H673" s="180" t="s">
        <v>194</v>
      </c>
      <c r="I673" s="180" t="s">
        <v>2605</v>
      </c>
      <c r="J673" s="180" t="s">
        <v>11609</v>
      </c>
      <c r="K673" s="39" t="s">
        <v>31</v>
      </c>
      <c r="L673" s="183">
        <v>1</v>
      </c>
      <c r="M673" s="27">
        <f t="shared" si="23"/>
        <v>130</v>
      </c>
      <c r="N673" s="23"/>
      <c r="O673" s="24" t="s">
        <v>32</v>
      </c>
    </row>
    <row r="674" s="1" customFormat="1" customHeight="1" spans="1:15">
      <c r="A674" s="39">
        <v>670</v>
      </c>
      <c r="B674" s="115" t="s">
        <v>23</v>
      </c>
      <c r="C674" s="39" t="s">
        <v>11004</v>
      </c>
      <c r="D674" s="39" t="s">
        <v>10034</v>
      </c>
      <c r="E674" s="39" t="s">
        <v>11005</v>
      </c>
      <c r="F674" s="180" t="s">
        <v>11006</v>
      </c>
      <c r="G674" s="91" t="s">
        <v>11638</v>
      </c>
      <c r="H674" s="180" t="s">
        <v>194</v>
      </c>
      <c r="I674" s="180" t="s">
        <v>1683</v>
      </c>
      <c r="J674" s="180" t="s">
        <v>11609</v>
      </c>
      <c r="K674" s="39" t="s">
        <v>31</v>
      </c>
      <c r="L674" s="183">
        <v>2</v>
      </c>
      <c r="M674" s="27">
        <f>L674*312</f>
        <v>624</v>
      </c>
      <c r="N674" s="23"/>
      <c r="O674" s="24" t="s">
        <v>32</v>
      </c>
    </row>
    <row r="675" s="1" customFormat="1" customHeight="1" spans="1:15">
      <c r="A675" s="39">
        <v>671</v>
      </c>
      <c r="B675" s="115" t="s">
        <v>23</v>
      </c>
      <c r="C675" s="39" t="s">
        <v>11004</v>
      </c>
      <c r="D675" s="39" t="s">
        <v>10034</v>
      </c>
      <c r="E675" s="39" t="s">
        <v>11005</v>
      </c>
      <c r="F675" s="180" t="s">
        <v>11006</v>
      </c>
      <c r="G675" s="91" t="s">
        <v>5980</v>
      </c>
      <c r="H675" s="180" t="s">
        <v>194</v>
      </c>
      <c r="I675" s="180" t="s">
        <v>1683</v>
      </c>
      <c r="J675" s="180" t="s">
        <v>11609</v>
      </c>
      <c r="K675" s="39" t="s">
        <v>31</v>
      </c>
      <c r="L675" s="183">
        <v>2</v>
      </c>
      <c r="M675" s="27">
        <f t="shared" ref="M675:M688" si="24">L675*130</f>
        <v>260</v>
      </c>
      <c r="N675" s="23"/>
      <c r="O675" s="24" t="s">
        <v>32</v>
      </c>
    </row>
    <row r="676" s="1" customFormat="1" customHeight="1" spans="1:15">
      <c r="A676" s="39">
        <v>672</v>
      </c>
      <c r="B676" s="115" t="s">
        <v>23</v>
      </c>
      <c r="C676" s="39" t="s">
        <v>11004</v>
      </c>
      <c r="D676" s="39" t="s">
        <v>10034</v>
      </c>
      <c r="E676" s="39" t="s">
        <v>11005</v>
      </c>
      <c r="F676" s="186" t="s">
        <v>11639</v>
      </c>
      <c r="G676" s="91" t="s">
        <v>11640</v>
      </c>
      <c r="H676" s="186" t="s">
        <v>194</v>
      </c>
      <c r="I676" s="187">
        <v>6</v>
      </c>
      <c r="J676" s="186" t="s">
        <v>11641</v>
      </c>
      <c r="K676" s="39" t="s">
        <v>31</v>
      </c>
      <c r="L676" s="183">
        <v>5</v>
      </c>
      <c r="M676" s="27">
        <f t="shared" si="24"/>
        <v>650</v>
      </c>
      <c r="N676" s="23"/>
      <c r="O676" s="24" t="s">
        <v>32</v>
      </c>
    </row>
    <row r="677" s="1" customFormat="1" customHeight="1" spans="1:15">
      <c r="A677" s="39">
        <v>673</v>
      </c>
      <c r="B677" s="115" t="s">
        <v>23</v>
      </c>
      <c r="C677" s="39" t="s">
        <v>11004</v>
      </c>
      <c r="D677" s="39" t="s">
        <v>10034</v>
      </c>
      <c r="E677" s="39" t="s">
        <v>11005</v>
      </c>
      <c r="F677" s="186" t="s">
        <v>11639</v>
      </c>
      <c r="G677" s="91" t="s">
        <v>11642</v>
      </c>
      <c r="H677" s="186" t="s">
        <v>194</v>
      </c>
      <c r="I677" s="187">
        <v>3</v>
      </c>
      <c r="J677" s="186" t="s">
        <v>11641</v>
      </c>
      <c r="K677" s="39" t="s">
        <v>31</v>
      </c>
      <c r="L677" s="183">
        <v>2</v>
      </c>
      <c r="M677" s="27">
        <f t="shared" si="24"/>
        <v>260</v>
      </c>
      <c r="N677" s="23"/>
      <c r="O677" s="24" t="s">
        <v>32</v>
      </c>
    </row>
    <row r="678" s="1" customFormat="1" customHeight="1" spans="1:15">
      <c r="A678" s="39">
        <v>674</v>
      </c>
      <c r="B678" s="115" t="s">
        <v>23</v>
      </c>
      <c r="C678" s="39" t="s">
        <v>11004</v>
      </c>
      <c r="D678" s="39" t="s">
        <v>10034</v>
      </c>
      <c r="E678" s="39" t="s">
        <v>11005</v>
      </c>
      <c r="F678" s="186" t="s">
        <v>11639</v>
      </c>
      <c r="G678" s="91" t="s">
        <v>11643</v>
      </c>
      <c r="H678" s="186" t="s">
        <v>194</v>
      </c>
      <c r="I678" s="187">
        <v>6</v>
      </c>
      <c r="J678" s="186" t="s">
        <v>11641</v>
      </c>
      <c r="K678" s="39" t="s">
        <v>31</v>
      </c>
      <c r="L678" s="183">
        <v>5</v>
      </c>
      <c r="M678" s="27">
        <f t="shared" si="24"/>
        <v>650</v>
      </c>
      <c r="N678" s="23"/>
      <c r="O678" s="24" t="s">
        <v>32</v>
      </c>
    </row>
    <row r="679" s="1" customFormat="1" customHeight="1" spans="1:15">
      <c r="A679" s="39">
        <v>675</v>
      </c>
      <c r="B679" s="115" t="s">
        <v>23</v>
      </c>
      <c r="C679" s="39" t="s">
        <v>11004</v>
      </c>
      <c r="D679" s="39" t="s">
        <v>10034</v>
      </c>
      <c r="E679" s="39" t="s">
        <v>11005</v>
      </c>
      <c r="F679" s="186" t="s">
        <v>11639</v>
      </c>
      <c r="G679" s="91" t="s">
        <v>11644</v>
      </c>
      <c r="H679" s="186" t="s">
        <v>194</v>
      </c>
      <c r="I679" s="187">
        <v>4</v>
      </c>
      <c r="J679" s="186" t="s">
        <v>11641</v>
      </c>
      <c r="K679" s="39" t="s">
        <v>31</v>
      </c>
      <c r="L679" s="183">
        <v>3</v>
      </c>
      <c r="M679" s="27">
        <f t="shared" si="24"/>
        <v>390</v>
      </c>
      <c r="N679" s="23"/>
      <c r="O679" s="24" t="s">
        <v>32</v>
      </c>
    </row>
    <row r="680" s="1" customFormat="1" customHeight="1" spans="1:15">
      <c r="A680" s="39">
        <v>676</v>
      </c>
      <c r="B680" s="115" t="s">
        <v>23</v>
      </c>
      <c r="C680" s="39" t="s">
        <v>11004</v>
      </c>
      <c r="D680" s="39" t="s">
        <v>10034</v>
      </c>
      <c r="E680" s="39" t="s">
        <v>11005</v>
      </c>
      <c r="F680" s="186" t="s">
        <v>11639</v>
      </c>
      <c r="G680" s="91" t="s">
        <v>11645</v>
      </c>
      <c r="H680" s="186" t="s">
        <v>194</v>
      </c>
      <c r="I680" s="187">
        <v>5</v>
      </c>
      <c r="J680" s="186" t="s">
        <v>11641</v>
      </c>
      <c r="K680" s="39" t="s">
        <v>31</v>
      </c>
      <c r="L680" s="183">
        <v>4</v>
      </c>
      <c r="M680" s="27">
        <f t="shared" si="24"/>
        <v>520</v>
      </c>
      <c r="N680" s="23"/>
      <c r="O680" s="24" t="s">
        <v>32</v>
      </c>
    </row>
    <row r="681" s="1" customFormat="1" customHeight="1" spans="1:15">
      <c r="A681" s="39">
        <v>677</v>
      </c>
      <c r="B681" s="115" t="s">
        <v>23</v>
      </c>
      <c r="C681" s="39" t="s">
        <v>11004</v>
      </c>
      <c r="D681" s="39" t="s">
        <v>10034</v>
      </c>
      <c r="E681" s="39" t="s">
        <v>11005</v>
      </c>
      <c r="F681" s="186" t="s">
        <v>11639</v>
      </c>
      <c r="G681" s="91" t="s">
        <v>11646</v>
      </c>
      <c r="H681" s="186" t="s">
        <v>194</v>
      </c>
      <c r="I681" s="187">
        <v>6</v>
      </c>
      <c r="J681" s="186" t="s">
        <v>11641</v>
      </c>
      <c r="K681" s="39" t="s">
        <v>31</v>
      </c>
      <c r="L681" s="183">
        <v>3</v>
      </c>
      <c r="M681" s="27">
        <f t="shared" si="24"/>
        <v>390</v>
      </c>
      <c r="N681" s="23"/>
      <c r="O681" s="24" t="s">
        <v>32</v>
      </c>
    </row>
    <row r="682" s="1" customFormat="1" customHeight="1" spans="1:15">
      <c r="A682" s="39">
        <v>678</v>
      </c>
      <c r="B682" s="115" t="s">
        <v>23</v>
      </c>
      <c r="C682" s="39" t="s">
        <v>11004</v>
      </c>
      <c r="D682" s="39" t="s">
        <v>10034</v>
      </c>
      <c r="E682" s="39" t="s">
        <v>11005</v>
      </c>
      <c r="F682" s="186" t="s">
        <v>11639</v>
      </c>
      <c r="G682" s="91" t="s">
        <v>11647</v>
      </c>
      <c r="H682" s="186" t="s">
        <v>194</v>
      </c>
      <c r="I682" s="187">
        <v>7</v>
      </c>
      <c r="J682" s="186" t="s">
        <v>11641</v>
      </c>
      <c r="K682" s="39" t="s">
        <v>31</v>
      </c>
      <c r="L682" s="183">
        <v>6</v>
      </c>
      <c r="M682" s="27">
        <f t="shared" si="24"/>
        <v>780</v>
      </c>
      <c r="N682" s="23"/>
      <c r="O682" s="24" t="s">
        <v>32</v>
      </c>
    </row>
    <row r="683" s="1" customFormat="1" customHeight="1" spans="1:15">
      <c r="A683" s="39">
        <v>679</v>
      </c>
      <c r="B683" s="115" t="s">
        <v>23</v>
      </c>
      <c r="C683" s="39" t="s">
        <v>11004</v>
      </c>
      <c r="D683" s="39" t="s">
        <v>10034</v>
      </c>
      <c r="E683" s="39" t="s">
        <v>11005</v>
      </c>
      <c r="F683" s="186" t="s">
        <v>11639</v>
      </c>
      <c r="G683" s="91" t="s">
        <v>11648</v>
      </c>
      <c r="H683" s="186" t="s">
        <v>194</v>
      </c>
      <c r="I683" s="187">
        <v>3</v>
      </c>
      <c r="J683" s="186" t="s">
        <v>11641</v>
      </c>
      <c r="K683" s="39" t="s">
        <v>31</v>
      </c>
      <c r="L683" s="183">
        <v>3</v>
      </c>
      <c r="M683" s="27">
        <f t="shared" si="24"/>
        <v>390</v>
      </c>
      <c r="N683" s="23"/>
      <c r="O683" s="24" t="s">
        <v>32</v>
      </c>
    </row>
    <row r="684" s="1" customFormat="1" customHeight="1" spans="1:15">
      <c r="A684" s="39">
        <v>680</v>
      </c>
      <c r="B684" s="115" t="s">
        <v>23</v>
      </c>
      <c r="C684" s="39" t="s">
        <v>11004</v>
      </c>
      <c r="D684" s="39" t="s">
        <v>10034</v>
      </c>
      <c r="E684" s="39" t="s">
        <v>11005</v>
      </c>
      <c r="F684" s="186" t="s">
        <v>11639</v>
      </c>
      <c r="G684" s="91" t="s">
        <v>11649</v>
      </c>
      <c r="H684" s="186" t="s">
        <v>194</v>
      </c>
      <c r="I684" s="187">
        <v>6</v>
      </c>
      <c r="J684" s="186" t="s">
        <v>11641</v>
      </c>
      <c r="K684" s="39" t="s">
        <v>31</v>
      </c>
      <c r="L684" s="183">
        <v>5</v>
      </c>
      <c r="M684" s="27">
        <f t="shared" si="24"/>
        <v>650</v>
      </c>
      <c r="N684" s="23"/>
      <c r="O684" s="24" t="s">
        <v>32</v>
      </c>
    </row>
    <row r="685" s="1" customFormat="1" customHeight="1" spans="1:15">
      <c r="A685" s="39">
        <v>681</v>
      </c>
      <c r="B685" s="115" t="s">
        <v>23</v>
      </c>
      <c r="C685" s="39" t="s">
        <v>11004</v>
      </c>
      <c r="D685" s="39" t="s">
        <v>10034</v>
      </c>
      <c r="E685" s="39" t="s">
        <v>11005</v>
      </c>
      <c r="F685" s="186" t="s">
        <v>11639</v>
      </c>
      <c r="G685" s="91" t="s">
        <v>11650</v>
      </c>
      <c r="H685" s="186" t="s">
        <v>194</v>
      </c>
      <c r="I685" s="187">
        <v>3</v>
      </c>
      <c r="J685" s="186" t="s">
        <v>11641</v>
      </c>
      <c r="K685" s="39" t="s">
        <v>31</v>
      </c>
      <c r="L685" s="183">
        <v>3</v>
      </c>
      <c r="M685" s="27">
        <f t="shared" si="24"/>
        <v>390</v>
      </c>
      <c r="N685" s="23"/>
      <c r="O685" s="24" t="s">
        <v>32</v>
      </c>
    </row>
    <row r="686" s="1" customFormat="1" customHeight="1" spans="1:15">
      <c r="A686" s="39">
        <v>682</v>
      </c>
      <c r="B686" s="115" t="s">
        <v>23</v>
      </c>
      <c r="C686" s="39" t="s">
        <v>11004</v>
      </c>
      <c r="D686" s="39" t="s">
        <v>10034</v>
      </c>
      <c r="E686" s="39" t="s">
        <v>11005</v>
      </c>
      <c r="F686" s="186" t="s">
        <v>11639</v>
      </c>
      <c r="G686" s="91" t="s">
        <v>11651</v>
      </c>
      <c r="H686" s="186" t="s">
        <v>194</v>
      </c>
      <c r="I686" s="187">
        <v>4</v>
      </c>
      <c r="J686" s="186" t="s">
        <v>11641</v>
      </c>
      <c r="K686" s="39" t="s">
        <v>31</v>
      </c>
      <c r="L686" s="183">
        <v>3</v>
      </c>
      <c r="M686" s="27">
        <f t="shared" si="24"/>
        <v>390</v>
      </c>
      <c r="N686" s="23"/>
      <c r="O686" s="24" t="s">
        <v>32</v>
      </c>
    </row>
    <row r="687" s="1" customFormat="1" customHeight="1" spans="1:15">
      <c r="A687" s="39">
        <v>683</v>
      </c>
      <c r="B687" s="115" t="s">
        <v>23</v>
      </c>
      <c r="C687" s="39" t="s">
        <v>11004</v>
      </c>
      <c r="D687" s="39" t="s">
        <v>10034</v>
      </c>
      <c r="E687" s="39" t="s">
        <v>11005</v>
      </c>
      <c r="F687" s="186" t="s">
        <v>11639</v>
      </c>
      <c r="G687" s="91" t="s">
        <v>11652</v>
      </c>
      <c r="H687" s="186" t="s">
        <v>194</v>
      </c>
      <c r="I687" s="187">
        <v>3</v>
      </c>
      <c r="J687" s="186" t="s">
        <v>11641</v>
      </c>
      <c r="K687" s="39" t="s">
        <v>31</v>
      </c>
      <c r="L687" s="183">
        <v>3</v>
      </c>
      <c r="M687" s="27">
        <f t="shared" si="24"/>
        <v>390</v>
      </c>
      <c r="N687" s="23"/>
      <c r="O687" s="24" t="s">
        <v>32</v>
      </c>
    </row>
    <row r="688" s="1" customFormat="1" customHeight="1" spans="1:15">
      <c r="A688" s="39">
        <v>684</v>
      </c>
      <c r="B688" s="115" t="s">
        <v>23</v>
      </c>
      <c r="C688" s="39" t="s">
        <v>11004</v>
      </c>
      <c r="D688" s="39" t="s">
        <v>10034</v>
      </c>
      <c r="E688" s="39" t="s">
        <v>11005</v>
      </c>
      <c r="F688" s="186" t="s">
        <v>11639</v>
      </c>
      <c r="G688" s="91" t="s">
        <v>11653</v>
      </c>
      <c r="H688" s="186" t="s">
        <v>194</v>
      </c>
      <c r="I688" s="187">
        <v>5</v>
      </c>
      <c r="J688" s="186" t="s">
        <v>11641</v>
      </c>
      <c r="K688" s="39" t="s">
        <v>31</v>
      </c>
      <c r="L688" s="183">
        <v>4</v>
      </c>
      <c r="M688" s="27">
        <f t="shared" si="24"/>
        <v>520</v>
      </c>
      <c r="N688" s="23"/>
      <c r="O688" s="24" t="s">
        <v>32</v>
      </c>
    </row>
    <row r="689" s="1" customFormat="1" customHeight="1" spans="1:15">
      <c r="A689" s="39">
        <v>685</v>
      </c>
      <c r="B689" s="115" t="s">
        <v>23</v>
      </c>
      <c r="C689" s="39" t="s">
        <v>11004</v>
      </c>
      <c r="D689" s="39" t="s">
        <v>10034</v>
      </c>
      <c r="E689" s="39" t="s">
        <v>11005</v>
      </c>
      <c r="F689" s="186" t="s">
        <v>11639</v>
      </c>
      <c r="G689" s="91" t="s">
        <v>11654</v>
      </c>
      <c r="H689" s="186" t="s">
        <v>194</v>
      </c>
      <c r="I689" s="187">
        <v>1</v>
      </c>
      <c r="J689" s="186" t="s">
        <v>11641</v>
      </c>
      <c r="K689" s="39" t="s">
        <v>31</v>
      </c>
      <c r="L689" s="183">
        <v>1</v>
      </c>
      <c r="M689" s="27">
        <f>L689*312</f>
        <v>312</v>
      </c>
      <c r="N689" s="23"/>
      <c r="O689" s="24" t="s">
        <v>32</v>
      </c>
    </row>
    <row r="690" s="1" customFormat="1" customHeight="1" spans="1:15">
      <c r="A690" s="39">
        <v>686</v>
      </c>
      <c r="B690" s="115" t="s">
        <v>23</v>
      </c>
      <c r="C690" s="39" t="s">
        <v>11004</v>
      </c>
      <c r="D690" s="39" t="s">
        <v>10034</v>
      </c>
      <c r="E690" s="39" t="s">
        <v>11005</v>
      </c>
      <c r="F690" s="186" t="s">
        <v>11639</v>
      </c>
      <c r="G690" s="91" t="s">
        <v>11655</v>
      </c>
      <c r="H690" s="186" t="s">
        <v>194</v>
      </c>
      <c r="I690" s="187">
        <v>3</v>
      </c>
      <c r="J690" s="186" t="s">
        <v>11641</v>
      </c>
      <c r="K690" s="39" t="s">
        <v>31</v>
      </c>
      <c r="L690" s="183">
        <v>3</v>
      </c>
      <c r="M690" s="27">
        <f t="shared" ref="M690:M697" si="25">L690*130</f>
        <v>390</v>
      </c>
      <c r="N690" s="23"/>
      <c r="O690" s="24" t="s">
        <v>32</v>
      </c>
    </row>
    <row r="691" s="1" customFormat="1" customHeight="1" spans="1:15">
      <c r="A691" s="39">
        <v>687</v>
      </c>
      <c r="B691" s="115" t="s">
        <v>23</v>
      </c>
      <c r="C691" s="39" t="s">
        <v>11004</v>
      </c>
      <c r="D691" s="39" t="s">
        <v>10034</v>
      </c>
      <c r="E691" s="39" t="s">
        <v>11005</v>
      </c>
      <c r="F691" s="186" t="s">
        <v>11639</v>
      </c>
      <c r="G691" s="91" t="s">
        <v>11656</v>
      </c>
      <c r="H691" s="186" t="s">
        <v>194</v>
      </c>
      <c r="I691" s="187">
        <v>3</v>
      </c>
      <c r="J691" s="186" t="s">
        <v>11657</v>
      </c>
      <c r="K691" s="39" t="s">
        <v>31</v>
      </c>
      <c r="L691" s="183">
        <v>3</v>
      </c>
      <c r="M691" s="27">
        <f t="shared" si="25"/>
        <v>390</v>
      </c>
      <c r="N691" s="23"/>
      <c r="O691" s="24" t="s">
        <v>32</v>
      </c>
    </row>
    <row r="692" s="1" customFormat="1" customHeight="1" spans="1:15">
      <c r="A692" s="39">
        <v>688</v>
      </c>
      <c r="B692" s="115" t="s">
        <v>23</v>
      </c>
      <c r="C692" s="39" t="s">
        <v>11004</v>
      </c>
      <c r="D692" s="39" t="s">
        <v>10034</v>
      </c>
      <c r="E692" s="39" t="s">
        <v>11005</v>
      </c>
      <c r="F692" s="186" t="s">
        <v>11639</v>
      </c>
      <c r="G692" s="91" t="s">
        <v>8554</v>
      </c>
      <c r="H692" s="186" t="s">
        <v>194</v>
      </c>
      <c r="I692" s="187">
        <v>7</v>
      </c>
      <c r="J692" s="186" t="s">
        <v>11657</v>
      </c>
      <c r="K692" s="39" t="s">
        <v>31</v>
      </c>
      <c r="L692" s="183">
        <v>3</v>
      </c>
      <c r="M692" s="27">
        <f t="shared" si="25"/>
        <v>390</v>
      </c>
      <c r="N692" s="23"/>
      <c r="O692" s="24" t="s">
        <v>32</v>
      </c>
    </row>
    <row r="693" s="1" customFormat="1" customHeight="1" spans="1:15">
      <c r="A693" s="39">
        <v>689</v>
      </c>
      <c r="B693" s="115" t="s">
        <v>23</v>
      </c>
      <c r="C693" s="39" t="s">
        <v>11004</v>
      </c>
      <c r="D693" s="39" t="s">
        <v>10034</v>
      </c>
      <c r="E693" s="39" t="s">
        <v>11005</v>
      </c>
      <c r="F693" s="186" t="s">
        <v>11639</v>
      </c>
      <c r="G693" s="91" t="s">
        <v>11658</v>
      </c>
      <c r="H693" s="186" t="s">
        <v>194</v>
      </c>
      <c r="I693" s="187">
        <v>3</v>
      </c>
      <c r="J693" s="186" t="s">
        <v>11657</v>
      </c>
      <c r="K693" s="39" t="s">
        <v>31</v>
      </c>
      <c r="L693" s="183">
        <v>2</v>
      </c>
      <c r="M693" s="27">
        <f t="shared" si="25"/>
        <v>260</v>
      </c>
      <c r="N693" s="23"/>
      <c r="O693" s="24" t="s">
        <v>32</v>
      </c>
    </row>
    <row r="694" s="1" customFormat="1" customHeight="1" spans="1:15">
      <c r="A694" s="39">
        <v>690</v>
      </c>
      <c r="B694" s="115" t="s">
        <v>23</v>
      </c>
      <c r="C694" s="39" t="s">
        <v>11004</v>
      </c>
      <c r="D694" s="39" t="s">
        <v>10034</v>
      </c>
      <c r="E694" s="39" t="s">
        <v>11005</v>
      </c>
      <c r="F694" s="186" t="s">
        <v>11639</v>
      </c>
      <c r="G694" s="91" t="s">
        <v>11659</v>
      </c>
      <c r="H694" s="186" t="s">
        <v>194</v>
      </c>
      <c r="I694" s="187">
        <v>6</v>
      </c>
      <c r="J694" s="186" t="s">
        <v>11657</v>
      </c>
      <c r="K694" s="39" t="s">
        <v>31</v>
      </c>
      <c r="L694" s="183">
        <v>5</v>
      </c>
      <c r="M694" s="27">
        <f t="shared" si="25"/>
        <v>650</v>
      </c>
      <c r="N694" s="23"/>
      <c r="O694" s="24" t="s">
        <v>32</v>
      </c>
    </row>
    <row r="695" s="1" customFormat="1" customHeight="1" spans="1:15">
      <c r="A695" s="39">
        <v>691</v>
      </c>
      <c r="B695" s="115" t="s">
        <v>23</v>
      </c>
      <c r="C695" s="39" t="s">
        <v>11004</v>
      </c>
      <c r="D695" s="39" t="s">
        <v>10034</v>
      </c>
      <c r="E695" s="39" t="s">
        <v>11005</v>
      </c>
      <c r="F695" s="186" t="s">
        <v>11639</v>
      </c>
      <c r="G695" s="91" t="s">
        <v>11660</v>
      </c>
      <c r="H695" s="186" t="s">
        <v>194</v>
      </c>
      <c r="I695" s="187">
        <v>5</v>
      </c>
      <c r="J695" s="186" t="s">
        <v>11657</v>
      </c>
      <c r="K695" s="39" t="s">
        <v>31</v>
      </c>
      <c r="L695" s="183">
        <v>4</v>
      </c>
      <c r="M695" s="27">
        <f t="shared" si="25"/>
        <v>520</v>
      </c>
      <c r="N695" s="23"/>
      <c r="O695" s="24" t="s">
        <v>32</v>
      </c>
    </row>
    <row r="696" s="1" customFormat="1" customHeight="1" spans="1:15">
      <c r="A696" s="39">
        <v>692</v>
      </c>
      <c r="B696" s="115" t="s">
        <v>23</v>
      </c>
      <c r="C696" s="39" t="s">
        <v>11004</v>
      </c>
      <c r="D696" s="39" t="s">
        <v>10034</v>
      </c>
      <c r="E696" s="39" t="s">
        <v>11005</v>
      </c>
      <c r="F696" s="186" t="s">
        <v>11639</v>
      </c>
      <c r="G696" s="91" t="s">
        <v>11661</v>
      </c>
      <c r="H696" s="186" t="s">
        <v>194</v>
      </c>
      <c r="I696" s="187">
        <v>4</v>
      </c>
      <c r="J696" s="186" t="s">
        <v>11657</v>
      </c>
      <c r="K696" s="39" t="s">
        <v>31</v>
      </c>
      <c r="L696" s="183">
        <v>3</v>
      </c>
      <c r="M696" s="27">
        <f t="shared" si="25"/>
        <v>390</v>
      </c>
      <c r="N696" s="23"/>
      <c r="O696" s="24" t="s">
        <v>32</v>
      </c>
    </row>
    <row r="697" s="1" customFormat="1" customHeight="1" spans="1:15">
      <c r="A697" s="39">
        <v>693</v>
      </c>
      <c r="B697" s="115" t="s">
        <v>23</v>
      </c>
      <c r="C697" s="39" t="s">
        <v>11004</v>
      </c>
      <c r="D697" s="39" t="s">
        <v>10034</v>
      </c>
      <c r="E697" s="39" t="s">
        <v>11005</v>
      </c>
      <c r="F697" s="186" t="s">
        <v>11639</v>
      </c>
      <c r="G697" s="91" t="s">
        <v>11662</v>
      </c>
      <c r="H697" s="186" t="s">
        <v>194</v>
      </c>
      <c r="I697" s="187">
        <v>1</v>
      </c>
      <c r="J697" s="186" t="s">
        <v>11657</v>
      </c>
      <c r="K697" s="39" t="s">
        <v>31</v>
      </c>
      <c r="L697" s="183">
        <v>1</v>
      </c>
      <c r="M697" s="27">
        <f t="shared" si="25"/>
        <v>130</v>
      </c>
      <c r="N697" s="23"/>
      <c r="O697" s="24" t="s">
        <v>32</v>
      </c>
    </row>
    <row r="698" s="1" customFormat="1" customHeight="1" spans="1:15">
      <c r="A698" s="39">
        <v>694</v>
      </c>
      <c r="B698" s="115" t="s">
        <v>23</v>
      </c>
      <c r="C698" s="39" t="s">
        <v>11004</v>
      </c>
      <c r="D698" s="39" t="s">
        <v>10034</v>
      </c>
      <c r="E698" s="39" t="s">
        <v>11005</v>
      </c>
      <c r="F698" s="186" t="s">
        <v>11639</v>
      </c>
      <c r="G698" s="91" t="s">
        <v>11663</v>
      </c>
      <c r="H698" s="186" t="s">
        <v>194</v>
      </c>
      <c r="I698" s="187">
        <v>1</v>
      </c>
      <c r="J698" s="186" t="s">
        <v>11657</v>
      </c>
      <c r="K698" s="39" t="s">
        <v>31</v>
      </c>
      <c r="L698" s="183">
        <v>1</v>
      </c>
      <c r="M698" s="27">
        <f>L698*312</f>
        <v>312</v>
      </c>
      <c r="N698" s="23"/>
      <c r="O698" s="24" t="s">
        <v>32</v>
      </c>
    </row>
    <row r="699" s="1" customFormat="1" customHeight="1" spans="1:15">
      <c r="A699" s="39">
        <v>695</v>
      </c>
      <c r="B699" s="115" t="s">
        <v>23</v>
      </c>
      <c r="C699" s="39" t="s">
        <v>11004</v>
      </c>
      <c r="D699" s="39" t="s">
        <v>10034</v>
      </c>
      <c r="E699" s="39" t="s">
        <v>11005</v>
      </c>
      <c r="F699" s="186" t="s">
        <v>11639</v>
      </c>
      <c r="G699" s="91" t="s">
        <v>11664</v>
      </c>
      <c r="H699" s="186" t="s">
        <v>194</v>
      </c>
      <c r="I699" s="187">
        <v>4</v>
      </c>
      <c r="J699" s="186" t="s">
        <v>11657</v>
      </c>
      <c r="K699" s="39" t="s">
        <v>31</v>
      </c>
      <c r="L699" s="183">
        <v>4</v>
      </c>
      <c r="M699" s="27">
        <f>L699*130</f>
        <v>520</v>
      </c>
      <c r="N699" s="23"/>
      <c r="O699" s="24" t="s">
        <v>32</v>
      </c>
    </row>
    <row r="700" s="1" customFormat="1" customHeight="1" spans="1:15">
      <c r="A700" s="39">
        <v>696</v>
      </c>
      <c r="B700" s="115" t="s">
        <v>23</v>
      </c>
      <c r="C700" s="39" t="s">
        <v>11004</v>
      </c>
      <c r="D700" s="39" t="s">
        <v>10034</v>
      </c>
      <c r="E700" s="39" t="s">
        <v>11005</v>
      </c>
      <c r="F700" s="186" t="s">
        <v>11639</v>
      </c>
      <c r="G700" s="91" t="s">
        <v>11665</v>
      </c>
      <c r="H700" s="186" t="s">
        <v>194</v>
      </c>
      <c r="I700" s="187">
        <v>4</v>
      </c>
      <c r="J700" s="186" t="s">
        <v>11657</v>
      </c>
      <c r="K700" s="39" t="s">
        <v>31</v>
      </c>
      <c r="L700" s="183">
        <v>4</v>
      </c>
      <c r="M700" s="27">
        <f>L700*130</f>
        <v>520</v>
      </c>
      <c r="N700" s="23"/>
      <c r="O700" s="24" t="s">
        <v>32</v>
      </c>
    </row>
    <row r="701" s="1" customFormat="1" customHeight="1" spans="1:15">
      <c r="A701" s="39">
        <v>697</v>
      </c>
      <c r="B701" s="115" t="s">
        <v>23</v>
      </c>
      <c r="C701" s="39" t="s">
        <v>11004</v>
      </c>
      <c r="D701" s="39" t="s">
        <v>10034</v>
      </c>
      <c r="E701" s="39" t="s">
        <v>11005</v>
      </c>
      <c r="F701" s="186" t="s">
        <v>11639</v>
      </c>
      <c r="G701" s="91" t="s">
        <v>11666</v>
      </c>
      <c r="H701" s="186" t="s">
        <v>194</v>
      </c>
      <c r="I701" s="187">
        <v>5</v>
      </c>
      <c r="J701" s="186" t="s">
        <v>11657</v>
      </c>
      <c r="K701" s="39" t="s">
        <v>31</v>
      </c>
      <c r="L701" s="183">
        <v>3</v>
      </c>
      <c r="M701" s="27">
        <f>L701*130</f>
        <v>390</v>
      </c>
      <c r="N701" s="23"/>
      <c r="O701" s="24" t="s">
        <v>32</v>
      </c>
    </row>
    <row r="702" s="1" customFormat="1" customHeight="1" spans="1:15">
      <c r="A702" s="39">
        <v>698</v>
      </c>
      <c r="B702" s="115" t="s">
        <v>23</v>
      </c>
      <c r="C702" s="39" t="s">
        <v>11004</v>
      </c>
      <c r="D702" s="39" t="s">
        <v>10034</v>
      </c>
      <c r="E702" s="39" t="s">
        <v>11005</v>
      </c>
      <c r="F702" s="186" t="s">
        <v>11639</v>
      </c>
      <c r="G702" s="91" t="s">
        <v>11667</v>
      </c>
      <c r="H702" s="186" t="s">
        <v>194</v>
      </c>
      <c r="I702" s="187">
        <v>4</v>
      </c>
      <c r="J702" s="186" t="s">
        <v>11657</v>
      </c>
      <c r="K702" s="39" t="s">
        <v>31</v>
      </c>
      <c r="L702" s="183">
        <v>4</v>
      </c>
      <c r="M702" s="27">
        <f>L702*130</f>
        <v>520</v>
      </c>
      <c r="N702" s="23"/>
      <c r="O702" s="24" t="s">
        <v>32</v>
      </c>
    </row>
    <row r="703" s="1" customFormat="1" customHeight="1" spans="1:15">
      <c r="A703" s="39">
        <v>699</v>
      </c>
      <c r="B703" s="115" t="s">
        <v>23</v>
      </c>
      <c r="C703" s="39" t="s">
        <v>11004</v>
      </c>
      <c r="D703" s="39" t="s">
        <v>10034</v>
      </c>
      <c r="E703" s="39" t="s">
        <v>11005</v>
      </c>
      <c r="F703" s="186" t="s">
        <v>11639</v>
      </c>
      <c r="G703" s="91" t="s">
        <v>11668</v>
      </c>
      <c r="H703" s="186" t="s">
        <v>194</v>
      </c>
      <c r="I703" s="187">
        <v>5</v>
      </c>
      <c r="J703" s="186" t="s">
        <v>11657</v>
      </c>
      <c r="K703" s="39" t="s">
        <v>31</v>
      </c>
      <c r="L703" s="183">
        <v>4</v>
      </c>
      <c r="M703" s="27">
        <f>L703*130</f>
        <v>520</v>
      </c>
      <c r="N703" s="23"/>
      <c r="O703" s="24" t="s">
        <v>32</v>
      </c>
    </row>
    <row r="704" s="1" customFormat="1" customHeight="1" spans="1:15">
      <c r="A704" s="39">
        <v>700</v>
      </c>
      <c r="B704" s="115" t="s">
        <v>23</v>
      </c>
      <c r="C704" s="39" t="s">
        <v>11004</v>
      </c>
      <c r="D704" s="39" t="s">
        <v>10034</v>
      </c>
      <c r="E704" s="39" t="s">
        <v>11005</v>
      </c>
      <c r="F704" s="186" t="s">
        <v>11639</v>
      </c>
      <c r="G704" s="91" t="s">
        <v>11669</v>
      </c>
      <c r="H704" s="186" t="s">
        <v>194</v>
      </c>
      <c r="I704" s="187">
        <v>1</v>
      </c>
      <c r="J704" s="186" t="s">
        <v>11657</v>
      </c>
      <c r="K704" s="39" t="s">
        <v>31</v>
      </c>
      <c r="L704" s="183">
        <v>1</v>
      </c>
      <c r="M704" s="27">
        <f>L704*312</f>
        <v>312</v>
      </c>
      <c r="N704" s="23"/>
      <c r="O704" s="24" t="s">
        <v>32</v>
      </c>
    </row>
    <row r="705" s="1" customFormat="1" customHeight="1" spans="1:15">
      <c r="A705" s="39">
        <v>701</v>
      </c>
      <c r="B705" s="115" t="s">
        <v>23</v>
      </c>
      <c r="C705" s="39" t="s">
        <v>11004</v>
      </c>
      <c r="D705" s="39" t="s">
        <v>10034</v>
      </c>
      <c r="E705" s="39" t="s">
        <v>11005</v>
      </c>
      <c r="F705" s="186" t="s">
        <v>11639</v>
      </c>
      <c r="G705" s="91" t="s">
        <v>11670</v>
      </c>
      <c r="H705" s="186" t="s">
        <v>194</v>
      </c>
      <c r="I705" s="187">
        <v>4</v>
      </c>
      <c r="J705" s="186" t="s">
        <v>11657</v>
      </c>
      <c r="K705" s="39" t="s">
        <v>31</v>
      </c>
      <c r="L705" s="183">
        <v>4</v>
      </c>
      <c r="M705" s="27">
        <f>L705*130</f>
        <v>520</v>
      </c>
      <c r="N705" s="23"/>
      <c r="O705" s="24" t="s">
        <v>32</v>
      </c>
    </row>
    <row r="706" s="1" customFormat="1" customHeight="1" spans="1:15">
      <c r="A706" s="39">
        <v>702</v>
      </c>
      <c r="B706" s="115" t="s">
        <v>23</v>
      </c>
      <c r="C706" s="39" t="s">
        <v>11004</v>
      </c>
      <c r="D706" s="39" t="s">
        <v>10034</v>
      </c>
      <c r="E706" s="39" t="s">
        <v>11005</v>
      </c>
      <c r="F706" s="186" t="s">
        <v>11639</v>
      </c>
      <c r="G706" s="91" t="s">
        <v>8614</v>
      </c>
      <c r="H706" s="186" t="s">
        <v>194</v>
      </c>
      <c r="I706" s="187">
        <v>2</v>
      </c>
      <c r="J706" s="186" t="s">
        <v>11657</v>
      </c>
      <c r="K706" s="39" t="s">
        <v>31</v>
      </c>
      <c r="L706" s="183">
        <v>1</v>
      </c>
      <c r="M706" s="27">
        <f>L706*130</f>
        <v>130</v>
      </c>
      <c r="N706" s="23"/>
      <c r="O706" s="24" t="s">
        <v>32</v>
      </c>
    </row>
    <row r="707" s="1" customFormat="1" customHeight="1" spans="1:15">
      <c r="A707" s="39">
        <v>703</v>
      </c>
      <c r="B707" s="115" t="s">
        <v>23</v>
      </c>
      <c r="C707" s="39" t="s">
        <v>11004</v>
      </c>
      <c r="D707" s="39" t="s">
        <v>10034</v>
      </c>
      <c r="E707" s="39" t="s">
        <v>11005</v>
      </c>
      <c r="F707" s="186" t="s">
        <v>11639</v>
      </c>
      <c r="G707" s="91" t="s">
        <v>11671</v>
      </c>
      <c r="H707" s="186" t="s">
        <v>194</v>
      </c>
      <c r="I707" s="187">
        <v>3</v>
      </c>
      <c r="J707" s="186" t="s">
        <v>11657</v>
      </c>
      <c r="K707" s="39" t="s">
        <v>31</v>
      </c>
      <c r="L707" s="183">
        <v>3</v>
      </c>
      <c r="M707" s="27">
        <f>L707*130</f>
        <v>390</v>
      </c>
      <c r="N707" s="23"/>
      <c r="O707" s="24" t="s">
        <v>32</v>
      </c>
    </row>
    <row r="708" s="1" customFormat="1" customHeight="1" spans="1:15">
      <c r="A708" s="39">
        <v>704</v>
      </c>
      <c r="B708" s="115" t="s">
        <v>23</v>
      </c>
      <c r="C708" s="39" t="s">
        <v>11004</v>
      </c>
      <c r="D708" s="39" t="s">
        <v>10034</v>
      </c>
      <c r="E708" s="39" t="s">
        <v>11005</v>
      </c>
      <c r="F708" s="186" t="s">
        <v>11639</v>
      </c>
      <c r="G708" s="91" t="s">
        <v>11672</v>
      </c>
      <c r="H708" s="186" t="s">
        <v>194</v>
      </c>
      <c r="I708" s="187">
        <v>4</v>
      </c>
      <c r="J708" s="186" t="s">
        <v>11657</v>
      </c>
      <c r="K708" s="39" t="s">
        <v>31</v>
      </c>
      <c r="L708" s="183">
        <v>4</v>
      </c>
      <c r="M708" s="27">
        <f>L708*130</f>
        <v>520</v>
      </c>
      <c r="N708" s="23"/>
      <c r="O708" s="24" t="s">
        <v>32</v>
      </c>
    </row>
    <row r="709" s="1" customFormat="1" customHeight="1" spans="1:15">
      <c r="A709" s="39">
        <v>705</v>
      </c>
      <c r="B709" s="115" t="s">
        <v>23</v>
      </c>
      <c r="C709" s="39" t="s">
        <v>11004</v>
      </c>
      <c r="D709" s="39" t="s">
        <v>10034</v>
      </c>
      <c r="E709" s="39" t="s">
        <v>11005</v>
      </c>
      <c r="F709" s="186" t="s">
        <v>11639</v>
      </c>
      <c r="G709" s="91" t="s">
        <v>11673</v>
      </c>
      <c r="H709" s="186" t="s">
        <v>194</v>
      </c>
      <c r="I709" s="187">
        <v>5</v>
      </c>
      <c r="J709" s="186" t="s">
        <v>11657</v>
      </c>
      <c r="K709" s="39" t="s">
        <v>31</v>
      </c>
      <c r="L709" s="183">
        <v>4</v>
      </c>
      <c r="M709" s="27">
        <f>L709*130</f>
        <v>520</v>
      </c>
      <c r="N709" s="23"/>
      <c r="O709" s="24" t="s">
        <v>32</v>
      </c>
    </row>
    <row r="710" s="1" customFormat="1" customHeight="1" spans="1:15">
      <c r="A710" s="39">
        <v>706</v>
      </c>
      <c r="B710" s="115" t="s">
        <v>23</v>
      </c>
      <c r="C710" s="39" t="s">
        <v>11004</v>
      </c>
      <c r="D710" s="39" t="s">
        <v>10034</v>
      </c>
      <c r="E710" s="39" t="s">
        <v>11005</v>
      </c>
      <c r="F710" s="186" t="s">
        <v>11639</v>
      </c>
      <c r="G710" s="91" t="s">
        <v>11674</v>
      </c>
      <c r="H710" s="186" t="s">
        <v>194</v>
      </c>
      <c r="I710" s="187">
        <v>5</v>
      </c>
      <c r="J710" s="186" t="s">
        <v>11657</v>
      </c>
      <c r="K710" s="39" t="s">
        <v>31</v>
      </c>
      <c r="L710" s="183">
        <v>4</v>
      </c>
      <c r="M710" s="27">
        <f>L710*468</f>
        <v>1872</v>
      </c>
      <c r="N710" s="23"/>
      <c r="O710" s="24" t="s">
        <v>32</v>
      </c>
    </row>
    <row r="711" s="1" customFormat="1" customHeight="1" spans="1:15">
      <c r="A711" s="39">
        <v>707</v>
      </c>
      <c r="B711" s="115" t="s">
        <v>23</v>
      </c>
      <c r="C711" s="39" t="s">
        <v>11004</v>
      </c>
      <c r="D711" s="39" t="s">
        <v>10034</v>
      </c>
      <c r="E711" s="39" t="s">
        <v>11005</v>
      </c>
      <c r="F711" s="186" t="s">
        <v>11639</v>
      </c>
      <c r="G711" s="91" t="s">
        <v>11675</v>
      </c>
      <c r="H711" s="186" t="s">
        <v>194</v>
      </c>
      <c r="I711" s="187">
        <v>3</v>
      </c>
      <c r="J711" s="186" t="s">
        <v>11657</v>
      </c>
      <c r="K711" s="39" t="s">
        <v>31</v>
      </c>
      <c r="L711" s="183">
        <v>3</v>
      </c>
      <c r="M711" s="27">
        <f>L711*130</f>
        <v>390</v>
      </c>
      <c r="N711" s="23"/>
      <c r="O711" s="24" t="s">
        <v>32</v>
      </c>
    </row>
    <row r="712" s="1" customFormat="1" customHeight="1" spans="1:15">
      <c r="A712" s="39">
        <v>708</v>
      </c>
      <c r="B712" s="115" t="s">
        <v>23</v>
      </c>
      <c r="C712" s="39" t="s">
        <v>11004</v>
      </c>
      <c r="D712" s="39" t="s">
        <v>10034</v>
      </c>
      <c r="E712" s="39" t="s">
        <v>11005</v>
      </c>
      <c r="F712" s="186" t="s">
        <v>11639</v>
      </c>
      <c r="G712" s="91" t="s">
        <v>11676</v>
      </c>
      <c r="H712" s="186" t="s">
        <v>194</v>
      </c>
      <c r="I712" s="187">
        <v>4</v>
      </c>
      <c r="J712" s="186" t="s">
        <v>11657</v>
      </c>
      <c r="K712" s="39" t="s">
        <v>31</v>
      </c>
      <c r="L712" s="183">
        <v>4</v>
      </c>
      <c r="M712" s="27">
        <f>L712*468</f>
        <v>1872</v>
      </c>
      <c r="N712" s="23"/>
      <c r="O712" s="24" t="s">
        <v>32</v>
      </c>
    </row>
    <row r="713" s="1" customFormat="1" customHeight="1" spans="1:15">
      <c r="A713" s="39">
        <v>709</v>
      </c>
      <c r="B713" s="115" t="s">
        <v>23</v>
      </c>
      <c r="C713" s="39" t="s">
        <v>11004</v>
      </c>
      <c r="D713" s="39" t="s">
        <v>10034</v>
      </c>
      <c r="E713" s="39" t="s">
        <v>11005</v>
      </c>
      <c r="F713" s="186" t="s">
        <v>11639</v>
      </c>
      <c r="G713" s="91" t="s">
        <v>11677</v>
      </c>
      <c r="H713" s="186" t="s">
        <v>194</v>
      </c>
      <c r="I713" s="187">
        <v>5</v>
      </c>
      <c r="J713" s="186" t="s">
        <v>11657</v>
      </c>
      <c r="K713" s="39" t="s">
        <v>31</v>
      </c>
      <c r="L713" s="183">
        <v>4</v>
      </c>
      <c r="M713" s="27">
        <f t="shared" ref="M713:M720" si="26">L713*130</f>
        <v>520</v>
      </c>
      <c r="N713" s="23"/>
      <c r="O713" s="24" t="s">
        <v>32</v>
      </c>
    </row>
    <row r="714" s="1" customFormat="1" customHeight="1" spans="1:15">
      <c r="A714" s="39">
        <v>710</v>
      </c>
      <c r="B714" s="115" t="s">
        <v>23</v>
      </c>
      <c r="C714" s="39" t="s">
        <v>11004</v>
      </c>
      <c r="D714" s="39" t="s">
        <v>10034</v>
      </c>
      <c r="E714" s="39" t="s">
        <v>11005</v>
      </c>
      <c r="F714" s="186" t="s">
        <v>11639</v>
      </c>
      <c r="G714" s="91" t="s">
        <v>11678</v>
      </c>
      <c r="H714" s="186" t="s">
        <v>194</v>
      </c>
      <c r="I714" s="39">
        <v>4</v>
      </c>
      <c r="J714" s="186" t="s">
        <v>11657</v>
      </c>
      <c r="K714" s="39" t="s">
        <v>31</v>
      </c>
      <c r="L714" s="183">
        <v>4</v>
      </c>
      <c r="M714" s="27">
        <f t="shared" si="26"/>
        <v>520</v>
      </c>
      <c r="N714" s="23"/>
      <c r="O714" s="24" t="s">
        <v>32</v>
      </c>
    </row>
    <row r="715" s="1" customFormat="1" customHeight="1" spans="1:15">
      <c r="A715" s="39">
        <v>711</v>
      </c>
      <c r="B715" s="115" t="s">
        <v>23</v>
      </c>
      <c r="C715" s="39" t="s">
        <v>11004</v>
      </c>
      <c r="D715" s="39" t="s">
        <v>10034</v>
      </c>
      <c r="E715" s="39" t="s">
        <v>11005</v>
      </c>
      <c r="F715" s="186" t="s">
        <v>11639</v>
      </c>
      <c r="G715" s="91" t="s">
        <v>11679</v>
      </c>
      <c r="H715" s="186" t="s">
        <v>194</v>
      </c>
      <c r="I715" s="39">
        <v>5</v>
      </c>
      <c r="J715" s="186" t="s">
        <v>11657</v>
      </c>
      <c r="K715" s="39" t="s">
        <v>31</v>
      </c>
      <c r="L715" s="183">
        <v>2</v>
      </c>
      <c r="M715" s="27">
        <f t="shared" si="26"/>
        <v>260</v>
      </c>
      <c r="N715" s="23"/>
      <c r="O715" s="24" t="s">
        <v>32</v>
      </c>
    </row>
    <row r="716" s="1" customFormat="1" customHeight="1" spans="1:15">
      <c r="A716" s="39">
        <v>712</v>
      </c>
      <c r="B716" s="115" t="s">
        <v>23</v>
      </c>
      <c r="C716" s="39" t="s">
        <v>11004</v>
      </c>
      <c r="D716" s="39" t="s">
        <v>10034</v>
      </c>
      <c r="E716" s="39" t="s">
        <v>11005</v>
      </c>
      <c r="F716" s="186" t="s">
        <v>11639</v>
      </c>
      <c r="G716" s="91" t="s">
        <v>11680</v>
      </c>
      <c r="H716" s="186" t="s">
        <v>194</v>
      </c>
      <c r="I716" s="39">
        <v>4</v>
      </c>
      <c r="J716" s="186" t="s">
        <v>11657</v>
      </c>
      <c r="K716" s="39" t="s">
        <v>31</v>
      </c>
      <c r="L716" s="183">
        <v>4</v>
      </c>
      <c r="M716" s="27">
        <f t="shared" si="26"/>
        <v>520</v>
      </c>
      <c r="N716" s="23"/>
      <c r="O716" s="24" t="s">
        <v>32</v>
      </c>
    </row>
    <row r="717" s="1" customFormat="1" customHeight="1" spans="1:15">
      <c r="A717" s="39">
        <v>713</v>
      </c>
      <c r="B717" s="115" t="s">
        <v>23</v>
      </c>
      <c r="C717" s="39" t="s">
        <v>11004</v>
      </c>
      <c r="D717" s="39" t="s">
        <v>10034</v>
      </c>
      <c r="E717" s="39" t="s">
        <v>11005</v>
      </c>
      <c r="F717" s="186" t="s">
        <v>11639</v>
      </c>
      <c r="G717" s="91" t="s">
        <v>11681</v>
      </c>
      <c r="H717" s="186" t="s">
        <v>194</v>
      </c>
      <c r="I717" s="39">
        <v>3</v>
      </c>
      <c r="J717" s="186" t="s">
        <v>11657</v>
      </c>
      <c r="K717" s="39" t="s">
        <v>31</v>
      </c>
      <c r="L717" s="183">
        <v>2</v>
      </c>
      <c r="M717" s="27">
        <f t="shared" si="26"/>
        <v>260</v>
      </c>
      <c r="N717" s="23"/>
      <c r="O717" s="24" t="s">
        <v>32</v>
      </c>
    </row>
    <row r="718" s="1" customFormat="1" customHeight="1" spans="1:15">
      <c r="A718" s="39">
        <v>714</v>
      </c>
      <c r="B718" s="115" t="s">
        <v>23</v>
      </c>
      <c r="C718" s="39" t="s">
        <v>11004</v>
      </c>
      <c r="D718" s="39" t="s">
        <v>10034</v>
      </c>
      <c r="E718" s="39" t="s">
        <v>11005</v>
      </c>
      <c r="F718" s="186" t="s">
        <v>11639</v>
      </c>
      <c r="G718" s="91" t="s">
        <v>11682</v>
      </c>
      <c r="H718" s="186" t="s">
        <v>194</v>
      </c>
      <c r="I718" s="39">
        <v>4</v>
      </c>
      <c r="J718" s="186" t="s">
        <v>11657</v>
      </c>
      <c r="K718" s="39" t="s">
        <v>31</v>
      </c>
      <c r="L718" s="183">
        <v>4</v>
      </c>
      <c r="M718" s="27">
        <f t="shared" si="26"/>
        <v>520</v>
      </c>
      <c r="N718" s="23"/>
      <c r="O718" s="24" t="s">
        <v>32</v>
      </c>
    </row>
    <row r="719" s="1" customFormat="1" customHeight="1" spans="1:15">
      <c r="A719" s="39">
        <v>715</v>
      </c>
      <c r="B719" s="115" t="s">
        <v>23</v>
      </c>
      <c r="C719" s="39" t="s">
        <v>11004</v>
      </c>
      <c r="D719" s="39" t="s">
        <v>10034</v>
      </c>
      <c r="E719" s="39" t="s">
        <v>11005</v>
      </c>
      <c r="F719" s="186" t="s">
        <v>11639</v>
      </c>
      <c r="G719" s="91" t="s">
        <v>11683</v>
      </c>
      <c r="H719" s="186" t="s">
        <v>194</v>
      </c>
      <c r="I719" s="39">
        <v>4</v>
      </c>
      <c r="J719" s="186" t="s">
        <v>11657</v>
      </c>
      <c r="K719" s="39" t="s">
        <v>31</v>
      </c>
      <c r="L719" s="183">
        <v>2</v>
      </c>
      <c r="M719" s="27">
        <f t="shared" si="26"/>
        <v>260</v>
      </c>
      <c r="N719" s="23"/>
      <c r="O719" s="24" t="s">
        <v>32</v>
      </c>
    </row>
    <row r="720" s="1" customFormat="1" customHeight="1" spans="1:15">
      <c r="A720" s="39">
        <v>716</v>
      </c>
      <c r="B720" s="115" t="s">
        <v>23</v>
      </c>
      <c r="C720" s="39" t="s">
        <v>11004</v>
      </c>
      <c r="D720" s="39" t="s">
        <v>10034</v>
      </c>
      <c r="E720" s="39" t="s">
        <v>11005</v>
      </c>
      <c r="F720" s="186" t="s">
        <v>11639</v>
      </c>
      <c r="G720" s="91" t="s">
        <v>11684</v>
      </c>
      <c r="H720" s="186" t="s">
        <v>194</v>
      </c>
      <c r="I720" s="39">
        <v>5</v>
      </c>
      <c r="J720" s="186" t="s">
        <v>11657</v>
      </c>
      <c r="K720" s="39" t="s">
        <v>31</v>
      </c>
      <c r="L720" s="183">
        <v>4</v>
      </c>
      <c r="M720" s="27">
        <f t="shared" si="26"/>
        <v>520</v>
      </c>
      <c r="N720" s="23"/>
      <c r="O720" s="24" t="s">
        <v>32</v>
      </c>
    </row>
    <row r="721" s="1" customFormat="1" customHeight="1" spans="1:15">
      <c r="A721" s="39">
        <v>717</v>
      </c>
      <c r="B721" s="115" t="s">
        <v>23</v>
      </c>
      <c r="C721" s="39" t="s">
        <v>11004</v>
      </c>
      <c r="D721" s="39" t="s">
        <v>10034</v>
      </c>
      <c r="E721" s="39" t="s">
        <v>11005</v>
      </c>
      <c r="F721" s="186" t="s">
        <v>11639</v>
      </c>
      <c r="G721" s="91" t="s">
        <v>11685</v>
      </c>
      <c r="H721" s="186" t="s">
        <v>194</v>
      </c>
      <c r="I721" s="39">
        <v>3</v>
      </c>
      <c r="J721" s="186" t="s">
        <v>11657</v>
      </c>
      <c r="K721" s="39" t="s">
        <v>31</v>
      </c>
      <c r="L721" s="183">
        <v>3</v>
      </c>
      <c r="M721" s="27">
        <f>L721*468</f>
        <v>1404</v>
      </c>
      <c r="N721" s="23"/>
      <c r="O721" s="24" t="s">
        <v>32</v>
      </c>
    </row>
    <row r="722" s="1" customFormat="1" customHeight="1" spans="1:15">
      <c r="A722" s="39">
        <v>718</v>
      </c>
      <c r="B722" s="115" t="s">
        <v>23</v>
      </c>
      <c r="C722" s="39" t="s">
        <v>11004</v>
      </c>
      <c r="D722" s="39" t="s">
        <v>10034</v>
      </c>
      <c r="E722" s="39" t="s">
        <v>11005</v>
      </c>
      <c r="F722" s="186" t="s">
        <v>11639</v>
      </c>
      <c r="G722" s="91" t="s">
        <v>11686</v>
      </c>
      <c r="H722" s="186" t="s">
        <v>194</v>
      </c>
      <c r="I722" s="39">
        <v>3</v>
      </c>
      <c r="J722" s="186" t="s">
        <v>11657</v>
      </c>
      <c r="K722" s="39" t="s">
        <v>31</v>
      </c>
      <c r="L722" s="183">
        <v>3</v>
      </c>
      <c r="M722" s="27">
        <f t="shared" ref="M722:M748" si="27">L722*130</f>
        <v>390</v>
      </c>
      <c r="N722" s="23"/>
      <c r="O722" s="24" t="s">
        <v>32</v>
      </c>
    </row>
    <row r="723" s="1" customFormat="1" customHeight="1" spans="1:15">
      <c r="A723" s="39">
        <v>719</v>
      </c>
      <c r="B723" s="115" t="s">
        <v>23</v>
      </c>
      <c r="C723" s="39" t="s">
        <v>11004</v>
      </c>
      <c r="D723" s="39" t="s">
        <v>10034</v>
      </c>
      <c r="E723" s="39" t="s">
        <v>11005</v>
      </c>
      <c r="F723" s="186" t="s">
        <v>11639</v>
      </c>
      <c r="G723" s="91" t="s">
        <v>11687</v>
      </c>
      <c r="H723" s="186" t="s">
        <v>194</v>
      </c>
      <c r="I723" s="39">
        <v>2</v>
      </c>
      <c r="J723" s="186" t="s">
        <v>11657</v>
      </c>
      <c r="K723" s="39" t="s">
        <v>31</v>
      </c>
      <c r="L723" s="183">
        <v>2</v>
      </c>
      <c r="M723" s="27">
        <f t="shared" si="27"/>
        <v>260</v>
      </c>
      <c r="N723" s="23"/>
      <c r="O723" s="24" t="s">
        <v>32</v>
      </c>
    </row>
    <row r="724" s="1" customFormat="1" customHeight="1" spans="1:15">
      <c r="A724" s="39">
        <v>720</v>
      </c>
      <c r="B724" s="115" t="s">
        <v>23</v>
      </c>
      <c r="C724" s="39" t="s">
        <v>11004</v>
      </c>
      <c r="D724" s="39" t="s">
        <v>10034</v>
      </c>
      <c r="E724" s="39" t="s">
        <v>11005</v>
      </c>
      <c r="F724" s="186" t="s">
        <v>11639</v>
      </c>
      <c r="G724" s="91" t="s">
        <v>11688</v>
      </c>
      <c r="H724" s="186" t="s">
        <v>194</v>
      </c>
      <c r="I724" s="39">
        <v>4</v>
      </c>
      <c r="J724" s="186" t="s">
        <v>11657</v>
      </c>
      <c r="K724" s="39" t="s">
        <v>31</v>
      </c>
      <c r="L724" s="183">
        <v>2</v>
      </c>
      <c r="M724" s="27">
        <f t="shared" si="27"/>
        <v>260</v>
      </c>
      <c r="N724" s="23"/>
      <c r="O724" s="24" t="s">
        <v>32</v>
      </c>
    </row>
    <row r="725" s="1" customFormat="1" customHeight="1" spans="1:15">
      <c r="A725" s="39">
        <v>721</v>
      </c>
      <c r="B725" s="115" t="s">
        <v>23</v>
      </c>
      <c r="C725" s="39" t="s">
        <v>11004</v>
      </c>
      <c r="D725" s="39" t="s">
        <v>10034</v>
      </c>
      <c r="E725" s="39" t="s">
        <v>11005</v>
      </c>
      <c r="F725" s="186" t="s">
        <v>11639</v>
      </c>
      <c r="G725" s="91" t="s">
        <v>11689</v>
      </c>
      <c r="H725" s="186" t="s">
        <v>194</v>
      </c>
      <c r="I725" s="39">
        <v>1</v>
      </c>
      <c r="J725" s="186" t="s">
        <v>11657</v>
      </c>
      <c r="K725" s="39" t="s">
        <v>31</v>
      </c>
      <c r="L725" s="183">
        <v>1</v>
      </c>
      <c r="M725" s="27">
        <f t="shared" si="27"/>
        <v>130</v>
      </c>
      <c r="N725" s="23"/>
      <c r="O725" s="24" t="s">
        <v>32</v>
      </c>
    </row>
    <row r="726" s="1" customFormat="1" customHeight="1" spans="1:15">
      <c r="A726" s="39">
        <v>722</v>
      </c>
      <c r="B726" s="115" t="s">
        <v>23</v>
      </c>
      <c r="C726" s="39" t="s">
        <v>11004</v>
      </c>
      <c r="D726" s="39" t="s">
        <v>10034</v>
      </c>
      <c r="E726" s="39" t="s">
        <v>11005</v>
      </c>
      <c r="F726" s="186" t="s">
        <v>11639</v>
      </c>
      <c r="G726" s="91" t="s">
        <v>11690</v>
      </c>
      <c r="H726" s="186" t="s">
        <v>194</v>
      </c>
      <c r="I726" s="39">
        <v>6</v>
      </c>
      <c r="J726" s="39" t="s">
        <v>11691</v>
      </c>
      <c r="K726" s="39" t="s">
        <v>31</v>
      </c>
      <c r="L726" s="183">
        <v>4</v>
      </c>
      <c r="M726" s="27">
        <f t="shared" si="27"/>
        <v>520</v>
      </c>
      <c r="N726" s="23"/>
      <c r="O726" s="24" t="s">
        <v>32</v>
      </c>
    </row>
    <row r="727" s="1" customFormat="1" customHeight="1" spans="1:15">
      <c r="A727" s="39">
        <v>723</v>
      </c>
      <c r="B727" s="115" t="s">
        <v>23</v>
      </c>
      <c r="C727" s="39" t="s">
        <v>11004</v>
      </c>
      <c r="D727" s="39" t="s">
        <v>10034</v>
      </c>
      <c r="E727" s="39" t="s">
        <v>11005</v>
      </c>
      <c r="F727" s="186" t="s">
        <v>11639</v>
      </c>
      <c r="G727" s="91" t="s">
        <v>11692</v>
      </c>
      <c r="H727" s="186" t="s">
        <v>194</v>
      </c>
      <c r="I727" s="39">
        <v>4</v>
      </c>
      <c r="J727" s="39" t="s">
        <v>11691</v>
      </c>
      <c r="K727" s="39" t="s">
        <v>31</v>
      </c>
      <c r="L727" s="183">
        <v>4</v>
      </c>
      <c r="M727" s="27">
        <f t="shared" si="27"/>
        <v>520</v>
      </c>
      <c r="N727" s="23"/>
      <c r="O727" s="24" t="s">
        <v>32</v>
      </c>
    </row>
    <row r="728" s="1" customFormat="1" customHeight="1" spans="1:15">
      <c r="A728" s="39">
        <v>724</v>
      </c>
      <c r="B728" s="115" t="s">
        <v>23</v>
      </c>
      <c r="C728" s="39" t="s">
        <v>11004</v>
      </c>
      <c r="D728" s="39" t="s">
        <v>10034</v>
      </c>
      <c r="E728" s="39" t="s">
        <v>11005</v>
      </c>
      <c r="F728" s="186" t="s">
        <v>11639</v>
      </c>
      <c r="G728" s="91" t="s">
        <v>11693</v>
      </c>
      <c r="H728" s="186" t="s">
        <v>194</v>
      </c>
      <c r="I728" s="39">
        <v>5</v>
      </c>
      <c r="J728" s="39" t="s">
        <v>11691</v>
      </c>
      <c r="K728" s="39" t="s">
        <v>31</v>
      </c>
      <c r="L728" s="183">
        <v>3</v>
      </c>
      <c r="M728" s="27">
        <f t="shared" si="27"/>
        <v>390</v>
      </c>
      <c r="N728" s="23"/>
      <c r="O728" s="24" t="s">
        <v>32</v>
      </c>
    </row>
    <row r="729" s="1" customFormat="1" customHeight="1" spans="1:15">
      <c r="A729" s="39">
        <v>725</v>
      </c>
      <c r="B729" s="115" t="s">
        <v>23</v>
      </c>
      <c r="C729" s="39" t="s">
        <v>11004</v>
      </c>
      <c r="D729" s="39" t="s">
        <v>10034</v>
      </c>
      <c r="E729" s="39" t="s">
        <v>11005</v>
      </c>
      <c r="F729" s="186" t="s">
        <v>11639</v>
      </c>
      <c r="G729" s="91" t="s">
        <v>11694</v>
      </c>
      <c r="H729" s="186" t="s">
        <v>194</v>
      </c>
      <c r="I729" s="39">
        <v>4</v>
      </c>
      <c r="J729" s="39" t="s">
        <v>11691</v>
      </c>
      <c r="K729" s="39" t="s">
        <v>31</v>
      </c>
      <c r="L729" s="183">
        <v>4</v>
      </c>
      <c r="M729" s="27">
        <f t="shared" si="27"/>
        <v>520</v>
      </c>
      <c r="N729" s="23"/>
      <c r="O729" s="24" t="s">
        <v>32</v>
      </c>
    </row>
    <row r="730" s="1" customFormat="1" customHeight="1" spans="1:15">
      <c r="A730" s="39">
        <v>726</v>
      </c>
      <c r="B730" s="115" t="s">
        <v>23</v>
      </c>
      <c r="C730" s="39" t="s">
        <v>11004</v>
      </c>
      <c r="D730" s="39" t="s">
        <v>10034</v>
      </c>
      <c r="E730" s="39" t="s">
        <v>11005</v>
      </c>
      <c r="F730" s="186" t="s">
        <v>11639</v>
      </c>
      <c r="G730" s="91" t="s">
        <v>11695</v>
      </c>
      <c r="H730" s="186" t="s">
        <v>194</v>
      </c>
      <c r="I730" s="39">
        <v>6</v>
      </c>
      <c r="J730" s="39" t="s">
        <v>11691</v>
      </c>
      <c r="K730" s="39" t="s">
        <v>31</v>
      </c>
      <c r="L730" s="183">
        <v>5</v>
      </c>
      <c r="M730" s="27">
        <f t="shared" si="27"/>
        <v>650</v>
      </c>
      <c r="N730" s="23"/>
      <c r="O730" s="24" t="s">
        <v>32</v>
      </c>
    </row>
    <row r="731" s="1" customFormat="1" customHeight="1" spans="1:15">
      <c r="A731" s="39">
        <v>727</v>
      </c>
      <c r="B731" s="115" t="s">
        <v>23</v>
      </c>
      <c r="C731" s="39" t="s">
        <v>11004</v>
      </c>
      <c r="D731" s="39" t="s">
        <v>10034</v>
      </c>
      <c r="E731" s="39" t="s">
        <v>11005</v>
      </c>
      <c r="F731" s="186" t="s">
        <v>11639</v>
      </c>
      <c r="G731" s="91" t="s">
        <v>11696</v>
      </c>
      <c r="H731" s="186" t="s">
        <v>194</v>
      </c>
      <c r="I731" s="39">
        <v>7</v>
      </c>
      <c r="J731" s="39" t="s">
        <v>11691</v>
      </c>
      <c r="K731" s="39" t="s">
        <v>31</v>
      </c>
      <c r="L731" s="183">
        <v>5</v>
      </c>
      <c r="M731" s="27">
        <f t="shared" si="27"/>
        <v>650</v>
      </c>
      <c r="N731" s="23"/>
      <c r="O731" s="24" t="s">
        <v>32</v>
      </c>
    </row>
    <row r="732" s="1" customFormat="1" customHeight="1" spans="1:18">
      <c r="A732" s="39">
        <v>728</v>
      </c>
      <c r="B732" s="115" t="s">
        <v>23</v>
      </c>
      <c r="C732" s="39" t="s">
        <v>11004</v>
      </c>
      <c r="D732" s="39" t="s">
        <v>10034</v>
      </c>
      <c r="E732" s="39" t="s">
        <v>11005</v>
      </c>
      <c r="F732" s="186" t="s">
        <v>11639</v>
      </c>
      <c r="G732" s="188" t="s">
        <v>11697</v>
      </c>
      <c r="H732" s="186" t="s">
        <v>194</v>
      </c>
      <c r="I732" s="39">
        <v>3</v>
      </c>
      <c r="J732" s="39" t="s">
        <v>11691</v>
      </c>
      <c r="K732" s="39" t="s">
        <v>31</v>
      </c>
      <c r="L732" s="189">
        <v>3</v>
      </c>
      <c r="M732" s="27">
        <f t="shared" si="27"/>
        <v>390</v>
      </c>
      <c r="N732" s="23"/>
      <c r="O732" s="24" t="s">
        <v>32</v>
      </c>
      <c r="P732" s="190"/>
      <c r="Q732" s="179"/>
      <c r="R732" s="92"/>
    </row>
    <row r="733" s="1" customFormat="1" customHeight="1" spans="1:15">
      <c r="A733" s="39">
        <v>729</v>
      </c>
      <c r="B733" s="115" t="s">
        <v>23</v>
      </c>
      <c r="C733" s="39" t="s">
        <v>11004</v>
      </c>
      <c r="D733" s="39" t="s">
        <v>10034</v>
      </c>
      <c r="E733" s="39" t="s">
        <v>11005</v>
      </c>
      <c r="F733" s="186" t="s">
        <v>11639</v>
      </c>
      <c r="G733" s="91" t="s">
        <v>11698</v>
      </c>
      <c r="H733" s="186" t="s">
        <v>194</v>
      </c>
      <c r="I733" s="39">
        <v>2</v>
      </c>
      <c r="J733" s="39" t="s">
        <v>11691</v>
      </c>
      <c r="K733" s="39" t="s">
        <v>31</v>
      </c>
      <c r="L733" s="183">
        <v>1</v>
      </c>
      <c r="M733" s="27">
        <f t="shared" si="27"/>
        <v>130</v>
      </c>
      <c r="N733" s="23"/>
      <c r="O733" s="24" t="s">
        <v>32</v>
      </c>
    </row>
    <row r="734" s="1" customFormat="1" customHeight="1" spans="1:15">
      <c r="A734" s="39">
        <v>730</v>
      </c>
      <c r="B734" s="115" t="s">
        <v>23</v>
      </c>
      <c r="C734" s="39" t="s">
        <v>11004</v>
      </c>
      <c r="D734" s="39" t="s">
        <v>10034</v>
      </c>
      <c r="E734" s="39" t="s">
        <v>11005</v>
      </c>
      <c r="F734" s="186" t="s">
        <v>11639</v>
      </c>
      <c r="G734" s="91" t="s">
        <v>11699</v>
      </c>
      <c r="H734" s="186" t="s">
        <v>194</v>
      </c>
      <c r="I734" s="39">
        <v>5</v>
      </c>
      <c r="J734" s="39" t="s">
        <v>11691</v>
      </c>
      <c r="K734" s="39" t="s">
        <v>31</v>
      </c>
      <c r="L734" s="183">
        <v>4</v>
      </c>
      <c r="M734" s="27">
        <f t="shared" si="27"/>
        <v>520</v>
      </c>
      <c r="N734" s="23"/>
      <c r="O734" s="24" t="s">
        <v>32</v>
      </c>
    </row>
    <row r="735" s="1" customFormat="1" customHeight="1" spans="1:15">
      <c r="A735" s="39">
        <v>731</v>
      </c>
      <c r="B735" s="115" t="s">
        <v>23</v>
      </c>
      <c r="C735" s="39" t="s">
        <v>11004</v>
      </c>
      <c r="D735" s="39" t="s">
        <v>10034</v>
      </c>
      <c r="E735" s="39" t="s">
        <v>11005</v>
      </c>
      <c r="F735" s="186" t="s">
        <v>11639</v>
      </c>
      <c r="G735" s="91" t="s">
        <v>11251</v>
      </c>
      <c r="H735" s="186" t="s">
        <v>194</v>
      </c>
      <c r="I735" s="39">
        <v>4</v>
      </c>
      <c r="J735" s="39" t="s">
        <v>11691</v>
      </c>
      <c r="K735" s="39" t="s">
        <v>31</v>
      </c>
      <c r="L735" s="183">
        <v>4</v>
      </c>
      <c r="M735" s="27">
        <f t="shared" si="27"/>
        <v>520</v>
      </c>
      <c r="N735" s="23"/>
      <c r="O735" s="24" t="s">
        <v>32</v>
      </c>
    </row>
    <row r="736" s="1" customFormat="1" customHeight="1" spans="1:15">
      <c r="A736" s="39">
        <v>732</v>
      </c>
      <c r="B736" s="115" t="s">
        <v>23</v>
      </c>
      <c r="C736" s="39" t="s">
        <v>11004</v>
      </c>
      <c r="D736" s="39" t="s">
        <v>10034</v>
      </c>
      <c r="E736" s="39" t="s">
        <v>11005</v>
      </c>
      <c r="F736" s="186" t="s">
        <v>11639</v>
      </c>
      <c r="G736" s="91" t="s">
        <v>11700</v>
      </c>
      <c r="H736" s="186" t="s">
        <v>194</v>
      </c>
      <c r="I736" s="39">
        <v>5</v>
      </c>
      <c r="J736" s="39" t="s">
        <v>11691</v>
      </c>
      <c r="K736" s="39" t="s">
        <v>31</v>
      </c>
      <c r="L736" s="183">
        <v>2</v>
      </c>
      <c r="M736" s="27">
        <f t="shared" si="27"/>
        <v>260</v>
      </c>
      <c r="N736" s="23"/>
      <c r="O736" s="24" t="s">
        <v>32</v>
      </c>
    </row>
    <row r="737" s="1" customFormat="1" customHeight="1" spans="1:15">
      <c r="A737" s="39">
        <v>733</v>
      </c>
      <c r="B737" s="115" t="s">
        <v>23</v>
      </c>
      <c r="C737" s="39" t="s">
        <v>11004</v>
      </c>
      <c r="D737" s="39" t="s">
        <v>10034</v>
      </c>
      <c r="E737" s="39" t="s">
        <v>11005</v>
      </c>
      <c r="F737" s="186" t="s">
        <v>11639</v>
      </c>
      <c r="G737" s="91" t="s">
        <v>11701</v>
      </c>
      <c r="H737" s="186" t="s">
        <v>194</v>
      </c>
      <c r="I737" s="39">
        <v>4</v>
      </c>
      <c r="J737" s="39" t="s">
        <v>11691</v>
      </c>
      <c r="K737" s="39" t="s">
        <v>31</v>
      </c>
      <c r="L737" s="183">
        <v>3</v>
      </c>
      <c r="M737" s="27">
        <f t="shared" si="27"/>
        <v>390</v>
      </c>
      <c r="N737" s="23"/>
      <c r="O737" s="24" t="s">
        <v>32</v>
      </c>
    </row>
    <row r="738" s="1" customFormat="1" customHeight="1" spans="1:15">
      <c r="A738" s="39">
        <v>734</v>
      </c>
      <c r="B738" s="115" t="s">
        <v>23</v>
      </c>
      <c r="C738" s="39" t="s">
        <v>11004</v>
      </c>
      <c r="D738" s="39" t="s">
        <v>10034</v>
      </c>
      <c r="E738" s="39" t="s">
        <v>11005</v>
      </c>
      <c r="F738" s="186" t="s">
        <v>11639</v>
      </c>
      <c r="G738" s="91" t="s">
        <v>11702</v>
      </c>
      <c r="H738" s="186" t="s">
        <v>194</v>
      </c>
      <c r="I738" s="39">
        <v>4</v>
      </c>
      <c r="J738" s="39" t="s">
        <v>11691</v>
      </c>
      <c r="K738" s="39" t="s">
        <v>31</v>
      </c>
      <c r="L738" s="183">
        <v>3</v>
      </c>
      <c r="M738" s="27">
        <f t="shared" si="27"/>
        <v>390</v>
      </c>
      <c r="N738" s="23"/>
      <c r="O738" s="24" t="s">
        <v>32</v>
      </c>
    </row>
    <row r="739" s="1" customFormat="1" customHeight="1" spans="1:15">
      <c r="A739" s="39">
        <v>735</v>
      </c>
      <c r="B739" s="115" t="s">
        <v>23</v>
      </c>
      <c r="C739" s="39" t="s">
        <v>11004</v>
      </c>
      <c r="D739" s="39" t="s">
        <v>10034</v>
      </c>
      <c r="E739" s="39" t="s">
        <v>11005</v>
      </c>
      <c r="F739" s="186" t="s">
        <v>11639</v>
      </c>
      <c r="G739" s="91" t="s">
        <v>11703</v>
      </c>
      <c r="H739" s="186" t="s">
        <v>194</v>
      </c>
      <c r="I739" s="39">
        <v>3</v>
      </c>
      <c r="J739" s="39" t="s">
        <v>11691</v>
      </c>
      <c r="K739" s="39" t="s">
        <v>31</v>
      </c>
      <c r="L739" s="183">
        <v>2</v>
      </c>
      <c r="M739" s="27">
        <f t="shared" si="27"/>
        <v>260</v>
      </c>
      <c r="N739" s="23"/>
      <c r="O739" s="24" t="s">
        <v>32</v>
      </c>
    </row>
    <row r="740" s="1" customFormat="1" customHeight="1" spans="1:15">
      <c r="A740" s="39">
        <v>736</v>
      </c>
      <c r="B740" s="115" t="s">
        <v>23</v>
      </c>
      <c r="C740" s="39" t="s">
        <v>11004</v>
      </c>
      <c r="D740" s="39" t="s">
        <v>10034</v>
      </c>
      <c r="E740" s="39" t="s">
        <v>11005</v>
      </c>
      <c r="F740" s="186" t="s">
        <v>11639</v>
      </c>
      <c r="G740" s="91" t="s">
        <v>11704</v>
      </c>
      <c r="H740" s="186" t="s">
        <v>194</v>
      </c>
      <c r="I740" s="39">
        <v>8</v>
      </c>
      <c r="J740" s="39" t="s">
        <v>11691</v>
      </c>
      <c r="K740" s="39" t="s">
        <v>31</v>
      </c>
      <c r="L740" s="183">
        <v>5</v>
      </c>
      <c r="M740" s="27">
        <f t="shared" si="27"/>
        <v>650</v>
      </c>
      <c r="N740" s="23"/>
      <c r="O740" s="24" t="s">
        <v>32</v>
      </c>
    </row>
    <row r="741" s="1" customFormat="1" customHeight="1" spans="1:15">
      <c r="A741" s="39">
        <v>737</v>
      </c>
      <c r="B741" s="115" t="s">
        <v>23</v>
      </c>
      <c r="C741" s="39" t="s">
        <v>11004</v>
      </c>
      <c r="D741" s="39" t="s">
        <v>10034</v>
      </c>
      <c r="E741" s="39" t="s">
        <v>11005</v>
      </c>
      <c r="F741" s="186" t="s">
        <v>11639</v>
      </c>
      <c r="G741" s="91" t="s">
        <v>11705</v>
      </c>
      <c r="H741" s="186" t="s">
        <v>194</v>
      </c>
      <c r="I741" s="39">
        <v>3</v>
      </c>
      <c r="J741" s="39" t="s">
        <v>11691</v>
      </c>
      <c r="K741" s="39" t="s">
        <v>31</v>
      </c>
      <c r="L741" s="183">
        <v>3</v>
      </c>
      <c r="M741" s="27">
        <f t="shared" si="27"/>
        <v>390</v>
      </c>
      <c r="N741" s="23"/>
      <c r="O741" s="24" t="s">
        <v>32</v>
      </c>
    </row>
    <row r="742" s="1" customFormat="1" customHeight="1" spans="1:15">
      <c r="A742" s="39">
        <v>738</v>
      </c>
      <c r="B742" s="115" t="s">
        <v>23</v>
      </c>
      <c r="C742" s="39" t="s">
        <v>11004</v>
      </c>
      <c r="D742" s="39" t="s">
        <v>10034</v>
      </c>
      <c r="E742" s="39" t="s">
        <v>11005</v>
      </c>
      <c r="F742" s="186" t="s">
        <v>11639</v>
      </c>
      <c r="G742" s="91" t="s">
        <v>11706</v>
      </c>
      <c r="H742" s="186" t="s">
        <v>194</v>
      </c>
      <c r="I742" s="39">
        <v>3</v>
      </c>
      <c r="J742" s="39" t="s">
        <v>11691</v>
      </c>
      <c r="K742" s="39" t="s">
        <v>31</v>
      </c>
      <c r="L742" s="183">
        <v>3</v>
      </c>
      <c r="M742" s="27">
        <f t="shared" si="27"/>
        <v>390</v>
      </c>
      <c r="N742" s="23"/>
      <c r="O742" s="24" t="s">
        <v>32</v>
      </c>
    </row>
    <row r="743" s="1" customFormat="1" customHeight="1" spans="1:15">
      <c r="A743" s="39">
        <v>739</v>
      </c>
      <c r="B743" s="115" t="s">
        <v>23</v>
      </c>
      <c r="C743" s="39" t="s">
        <v>11004</v>
      </c>
      <c r="D743" s="39" t="s">
        <v>10034</v>
      </c>
      <c r="E743" s="39" t="s">
        <v>11005</v>
      </c>
      <c r="F743" s="186" t="s">
        <v>11639</v>
      </c>
      <c r="G743" s="91" t="s">
        <v>11707</v>
      </c>
      <c r="H743" s="186" t="s">
        <v>194</v>
      </c>
      <c r="I743" s="39">
        <v>4</v>
      </c>
      <c r="J743" s="39" t="s">
        <v>11691</v>
      </c>
      <c r="K743" s="39" t="s">
        <v>31</v>
      </c>
      <c r="L743" s="183">
        <v>4</v>
      </c>
      <c r="M743" s="27">
        <f t="shared" si="27"/>
        <v>520</v>
      </c>
      <c r="N743" s="23"/>
      <c r="O743" s="24" t="s">
        <v>32</v>
      </c>
    </row>
    <row r="744" s="1" customFormat="1" customHeight="1" spans="1:15">
      <c r="A744" s="39">
        <v>740</v>
      </c>
      <c r="B744" s="115" t="s">
        <v>23</v>
      </c>
      <c r="C744" s="39" t="s">
        <v>11004</v>
      </c>
      <c r="D744" s="39" t="s">
        <v>10034</v>
      </c>
      <c r="E744" s="39" t="s">
        <v>11005</v>
      </c>
      <c r="F744" s="186" t="s">
        <v>11639</v>
      </c>
      <c r="G744" s="91" t="s">
        <v>11708</v>
      </c>
      <c r="H744" s="186" t="s">
        <v>194</v>
      </c>
      <c r="I744" s="39">
        <v>6</v>
      </c>
      <c r="J744" s="39" t="s">
        <v>11691</v>
      </c>
      <c r="K744" s="39" t="s">
        <v>31</v>
      </c>
      <c r="L744" s="183">
        <v>5</v>
      </c>
      <c r="M744" s="27">
        <f t="shared" si="27"/>
        <v>650</v>
      </c>
      <c r="N744" s="23"/>
      <c r="O744" s="24" t="s">
        <v>32</v>
      </c>
    </row>
    <row r="745" s="1" customFormat="1" customHeight="1" spans="1:15">
      <c r="A745" s="39">
        <v>741</v>
      </c>
      <c r="B745" s="115" t="s">
        <v>23</v>
      </c>
      <c r="C745" s="39" t="s">
        <v>11004</v>
      </c>
      <c r="D745" s="39" t="s">
        <v>10034</v>
      </c>
      <c r="E745" s="39" t="s">
        <v>11005</v>
      </c>
      <c r="F745" s="186" t="s">
        <v>11639</v>
      </c>
      <c r="G745" s="91" t="s">
        <v>11237</v>
      </c>
      <c r="H745" s="186" t="s">
        <v>194</v>
      </c>
      <c r="I745" s="39">
        <v>5</v>
      </c>
      <c r="J745" s="39" t="s">
        <v>11691</v>
      </c>
      <c r="K745" s="39" t="s">
        <v>31</v>
      </c>
      <c r="L745" s="183">
        <v>4</v>
      </c>
      <c r="M745" s="27">
        <f t="shared" si="27"/>
        <v>520</v>
      </c>
      <c r="N745" s="23"/>
      <c r="O745" s="24" t="s">
        <v>32</v>
      </c>
    </row>
    <row r="746" s="1" customFormat="1" customHeight="1" spans="1:15">
      <c r="A746" s="39">
        <v>742</v>
      </c>
      <c r="B746" s="115" t="s">
        <v>23</v>
      </c>
      <c r="C746" s="39" t="s">
        <v>11004</v>
      </c>
      <c r="D746" s="39" t="s">
        <v>10034</v>
      </c>
      <c r="E746" s="39" t="s">
        <v>11005</v>
      </c>
      <c r="F746" s="186" t="s">
        <v>11639</v>
      </c>
      <c r="G746" s="91" t="s">
        <v>11709</v>
      </c>
      <c r="H746" s="186" t="s">
        <v>194</v>
      </c>
      <c r="I746" s="39">
        <v>4</v>
      </c>
      <c r="J746" s="39" t="s">
        <v>11691</v>
      </c>
      <c r="K746" s="39" t="s">
        <v>31</v>
      </c>
      <c r="L746" s="183">
        <v>4</v>
      </c>
      <c r="M746" s="27">
        <f t="shared" si="27"/>
        <v>520</v>
      </c>
      <c r="N746" s="23"/>
      <c r="O746" s="24" t="s">
        <v>32</v>
      </c>
    </row>
    <row r="747" s="1" customFormat="1" customHeight="1" spans="1:15">
      <c r="A747" s="39">
        <v>743</v>
      </c>
      <c r="B747" s="115" t="s">
        <v>23</v>
      </c>
      <c r="C747" s="39" t="s">
        <v>11004</v>
      </c>
      <c r="D747" s="39" t="s">
        <v>10034</v>
      </c>
      <c r="E747" s="39" t="s">
        <v>11005</v>
      </c>
      <c r="F747" s="186" t="s">
        <v>11639</v>
      </c>
      <c r="G747" s="91" t="s">
        <v>11710</v>
      </c>
      <c r="H747" s="186" t="s">
        <v>194</v>
      </c>
      <c r="I747" s="39">
        <v>3</v>
      </c>
      <c r="J747" s="39" t="s">
        <v>11691</v>
      </c>
      <c r="K747" s="39" t="s">
        <v>31</v>
      </c>
      <c r="L747" s="183">
        <v>3</v>
      </c>
      <c r="M747" s="27">
        <f t="shared" si="27"/>
        <v>390</v>
      </c>
      <c r="N747" s="23"/>
      <c r="O747" s="24" t="s">
        <v>32</v>
      </c>
    </row>
    <row r="748" s="1" customFormat="1" customHeight="1" spans="1:15">
      <c r="A748" s="39">
        <v>744</v>
      </c>
      <c r="B748" s="115" t="s">
        <v>23</v>
      </c>
      <c r="C748" s="39" t="s">
        <v>11004</v>
      </c>
      <c r="D748" s="39" t="s">
        <v>10034</v>
      </c>
      <c r="E748" s="39" t="s">
        <v>11005</v>
      </c>
      <c r="F748" s="186" t="s">
        <v>11639</v>
      </c>
      <c r="G748" s="91" t="s">
        <v>11711</v>
      </c>
      <c r="H748" s="186" t="s">
        <v>194</v>
      </c>
      <c r="I748" s="39">
        <v>6</v>
      </c>
      <c r="J748" s="39" t="s">
        <v>11691</v>
      </c>
      <c r="K748" s="39" t="s">
        <v>31</v>
      </c>
      <c r="L748" s="183">
        <v>5</v>
      </c>
      <c r="M748" s="27">
        <f t="shared" si="27"/>
        <v>650</v>
      </c>
      <c r="N748" s="23"/>
      <c r="O748" s="24" t="s">
        <v>32</v>
      </c>
    </row>
    <row r="749" s="1" customFormat="1" customHeight="1" spans="1:15">
      <c r="A749" s="39">
        <v>745</v>
      </c>
      <c r="B749" s="115" t="s">
        <v>23</v>
      </c>
      <c r="C749" s="39" t="s">
        <v>11004</v>
      </c>
      <c r="D749" s="39" t="s">
        <v>10034</v>
      </c>
      <c r="E749" s="39" t="s">
        <v>11005</v>
      </c>
      <c r="F749" s="186" t="s">
        <v>11639</v>
      </c>
      <c r="G749" s="91" t="s">
        <v>11712</v>
      </c>
      <c r="H749" s="186" t="s">
        <v>194</v>
      </c>
      <c r="I749" s="39">
        <v>2</v>
      </c>
      <c r="J749" s="39" t="s">
        <v>11691</v>
      </c>
      <c r="K749" s="39" t="s">
        <v>31</v>
      </c>
      <c r="L749" s="183">
        <v>2</v>
      </c>
      <c r="M749" s="27">
        <f>L749*312</f>
        <v>624</v>
      </c>
      <c r="N749" s="23"/>
      <c r="O749" s="24" t="s">
        <v>32</v>
      </c>
    </row>
    <row r="750" s="1" customFormat="1" customHeight="1" spans="1:15">
      <c r="A750" s="39">
        <v>746</v>
      </c>
      <c r="B750" s="115" t="s">
        <v>23</v>
      </c>
      <c r="C750" s="39" t="s">
        <v>11004</v>
      </c>
      <c r="D750" s="39" t="s">
        <v>10034</v>
      </c>
      <c r="E750" s="39" t="s">
        <v>11005</v>
      </c>
      <c r="F750" s="186" t="s">
        <v>11639</v>
      </c>
      <c r="G750" s="91" t="s">
        <v>11713</v>
      </c>
      <c r="H750" s="186" t="s">
        <v>194</v>
      </c>
      <c r="I750" s="39">
        <v>7</v>
      </c>
      <c r="J750" s="39" t="s">
        <v>11691</v>
      </c>
      <c r="K750" s="39" t="s">
        <v>31</v>
      </c>
      <c r="L750" s="183">
        <v>5</v>
      </c>
      <c r="M750" s="27">
        <f t="shared" ref="M750:M758" si="28">L750*130</f>
        <v>650</v>
      </c>
      <c r="N750" s="23"/>
      <c r="O750" s="24" t="s">
        <v>32</v>
      </c>
    </row>
    <row r="751" s="1" customFormat="1" customHeight="1" spans="1:15">
      <c r="A751" s="39">
        <v>747</v>
      </c>
      <c r="B751" s="115" t="s">
        <v>23</v>
      </c>
      <c r="C751" s="39" t="s">
        <v>11004</v>
      </c>
      <c r="D751" s="39" t="s">
        <v>10034</v>
      </c>
      <c r="E751" s="39" t="s">
        <v>11005</v>
      </c>
      <c r="F751" s="186" t="s">
        <v>11639</v>
      </c>
      <c r="G751" s="91" t="s">
        <v>11714</v>
      </c>
      <c r="H751" s="186" t="s">
        <v>194</v>
      </c>
      <c r="I751" s="39">
        <v>4</v>
      </c>
      <c r="J751" s="39" t="s">
        <v>11691</v>
      </c>
      <c r="K751" s="39" t="s">
        <v>31</v>
      </c>
      <c r="L751" s="183">
        <v>3</v>
      </c>
      <c r="M751" s="27">
        <f t="shared" si="28"/>
        <v>390</v>
      </c>
      <c r="N751" s="23"/>
      <c r="O751" s="24" t="s">
        <v>32</v>
      </c>
    </row>
    <row r="752" s="1" customFormat="1" customHeight="1" spans="1:15">
      <c r="A752" s="39">
        <v>748</v>
      </c>
      <c r="B752" s="115" t="s">
        <v>23</v>
      </c>
      <c r="C752" s="39" t="s">
        <v>11004</v>
      </c>
      <c r="D752" s="39" t="s">
        <v>10034</v>
      </c>
      <c r="E752" s="39" t="s">
        <v>11005</v>
      </c>
      <c r="F752" s="186" t="s">
        <v>11639</v>
      </c>
      <c r="G752" s="91" t="s">
        <v>11715</v>
      </c>
      <c r="H752" s="186" t="s">
        <v>194</v>
      </c>
      <c r="I752" s="39">
        <v>8</v>
      </c>
      <c r="J752" s="39" t="s">
        <v>11691</v>
      </c>
      <c r="K752" s="39" t="s">
        <v>31</v>
      </c>
      <c r="L752" s="183">
        <v>6</v>
      </c>
      <c r="M752" s="27">
        <f t="shared" si="28"/>
        <v>780</v>
      </c>
      <c r="N752" s="23"/>
      <c r="O752" s="24" t="s">
        <v>32</v>
      </c>
    </row>
    <row r="753" s="1" customFormat="1" customHeight="1" spans="1:15">
      <c r="A753" s="39">
        <v>749</v>
      </c>
      <c r="B753" s="115" t="s">
        <v>23</v>
      </c>
      <c r="C753" s="39" t="s">
        <v>11004</v>
      </c>
      <c r="D753" s="39" t="s">
        <v>10034</v>
      </c>
      <c r="E753" s="39" t="s">
        <v>11005</v>
      </c>
      <c r="F753" s="186" t="s">
        <v>11639</v>
      </c>
      <c r="G753" s="91" t="s">
        <v>11716</v>
      </c>
      <c r="H753" s="186" t="s">
        <v>194</v>
      </c>
      <c r="I753" s="39">
        <v>6</v>
      </c>
      <c r="J753" s="39" t="s">
        <v>11691</v>
      </c>
      <c r="K753" s="39" t="s">
        <v>31</v>
      </c>
      <c r="L753" s="183">
        <v>4</v>
      </c>
      <c r="M753" s="27">
        <f t="shared" si="28"/>
        <v>520</v>
      </c>
      <c r="N753" s="23"/>
      <c r="O753" s="24" t="s">
        <v>32</v>
      </c>
    </row>
    <row r="754" s="1" customFormat="1" customHeight="1" spans="1:15">
      <c r="A754" s="39">
        <v>750</v>
      </c>
      <c r="B754" s="115" t="s">
        <v>23</v>
      </c>
      <c r="C754" s="39" t="s">
        <v>11004</v>
      </c>
      <c r="D754" s="39" t="s">
        <v>10034</v>
      </c>
      <c r="E754" s="39" t="s">
        <v>11005</v>
      </c>
      <c r="F754" s="186" t="s">
        <v>11639</v>
      </c>
      <c r="G754" s="91" t="s">
        <v>11717</v>
      </c>
      <c r="H754" s="186" t="s">
        <v>194</v>
      </c>
      <c r="I754" s="39">
        <v>4</v>
      </c>
      <c r="J754" s="39" t="s">
        <v>11691</v>
      </c>
      <c r="K754" s="39" t="s">
        <v>31</v>
      </c>
      <c r="L754" s="183">
        <v>4</v>
      </c>
      <c r="M754" s="27">
        <f t="shared" si="28"/>
        <v>520</v>
      </c>
      <c r="N754" s="23"/>
      <c r="O754" s="24" t="s">
        <v>32</v>
      </c>
    </row>
    <row r="755" s="1" customFormat="1" customHeight="1" spans="1:15">
      <c r="A755" s="39">
        <v>751</v>
      </c>
      <c r="B755" s="115" t="s">
        <v>23</v>
      </c>
      <c r="C755" s="39" t="s">
        <v>11004</v>
      </c>
      <c r="D755" s="39" t="s">
        <v>10034</v>
      </c>
      <c r="E755" s="39" t="s">
        <v>11005</v>
      </c>
      <c r="F755" s="186" t="s">
        <v>11639</v>
      </c>
      <c r="G755" s="91" t="s">
        <v>11718</v>
      </c>
      <c r="H755" s="186" t="s">
        <v>194</v>
      </c>
      <c r="I755" s="39">
        <v>4</v>
      </c>
      <c r="J755" s="39" t="s">
        <v>11691</v>
      </c>
      <c r="K755" s="39" t="s">
        <v>31</v>
      </c>
      <c r="L755" s="183">
        <v>3</v>
      </c>
      <c r="M755" s="27">
        <f t="shared" si="28"/>
        <v>390</v>
      </c>
      <c r="N755" s="23"/>
      <c r="O755" s="24" t="s">
        <v>32</v>
      </c>
    </row>
    <row r="756" s="1" customFormat="1" customHeight="1" spans="1:15">
      <c r="A756" s="39">
        <v>752</v>
      </c>
      <c r="B756" s="115" t="s">
        <v>23</v>
      </c>
      <c r="C756" s="39" t="s">
        <v>11004</v>
      </c>
      <c r="D756" s="39" t="s">
        <v>10034</v>
      </c>
      <c r="E756" s="39" t="s">
        <v>11005</v>
      </c>
      <c r="F756" s="186" t="s">
        <v>11639</v>
      </c>
      <c r="G756" s="91" t="s">
        <v>11719</v>
      </c>
      <c r="H756" s="186" t="s">
        <v>194</v>
      </c>
      <c r="I756" s="39">
        <v>5</v>
      </c>
      <c r="J756" s="39" t="s">
        <v>11691</v>
      </c>
      <c r="K756" s="39" t="s">
        <v>31</v>
      </c>
      <c r="L756" s="183">
        <v>4</v>
      </c>
      <c r="M756" s="27">
        <f t="shared" si="28"/>
        <v>520</v>
      </c>
      <c r="N756" s="23"/>
      <c r="O756" s="24" t="s">
        <v>32</v>
      </c>
    </row>
    <row r="757" s="1" customFormat="1" customHeight="1" spans="1:15">
      <c r="A757" s="39">
        <v>753</v>
      </c>
      <c r="B757" s="115" t="s">
        <v>23</v>
      </c>
      <c r="C757" s="39" t="s">
        <v>11004</v>
      </c>
      <c r="D757" s="39" t="s">
        <v>10034</v>
      </c>
      <c r="E757" s="39" t="s">
        <v>11005</v>
      </c>
      <c r="F757" s="186" t="s">
        <v>11639</v>
      </c>
      <c r="G757" s="91" t="s">
        <v>11720</v>
      </c>
      <c r="H757" s="186" t="s">
        <v>194</v>
      </c>
      <c r="I757" s="39">
        <v>3</v>
      </c>
      <c r="J757" s="39" t="s">
        <v>11691</v>
      </c>
      <c r="K757" s="39" t="s">
        <v>31</v>
      </c>
      <c r="L757" s="183">
        <v>3</v>
      </c>
      <c r="M757" s="27">
        <f t="shared" si="28"/>
        <v>390</v>
      </c>
      <c r="N757" s="23"/>
      <c r="O757" s="24" t="s">
        <v>32</v>
      </c>
    </row>
    <row r="758" s="1" customFormat="1" customHeight="1" spans="1:15">
      <c r="A758" s="39">
        <v>754</v>
      </c>
      <c r="B758" s="115" t="s">
        <v>23</v>
      </c>
      <c r="C758" s="39" t="s">
        <v>11004</v>
      </c>
      <c r="D758" s="39" t="s">
        <v>10034</v>
      </c>
      <c r="E758" s="39" t="s">
        <v>11005</v>
      </c>
      <c r="F758" s="186" t="s">
        <v>11639</v>
      </c>
      <c r="G758" s="91" t="s">
        <v>11721</v>
      </c>
      <c r="H758" s="186" t="s">
        <v>194</v>
      </c>
      <c r="I758" s="39">
        <v>4</v>
      </c>
      <c r="J758" s="39" t="s">
        <v>11691</v>
      </c>
      <c r="K758" s="39" t="s">
        <v>31</v>
      </c>
      <c r="L758" s="183">
        <v>4</v>
      </c>
      <c r="M758" s="27">
        <f t="shared" si="28"/>
        <v>520</v>
      </c>
      <c r="N758" s="23"/>
      <c r="O758" s="24" t="s">
        <v>32</v>
      </c>
    </row>
    <row r="759" s="1" customFormat="1" customHeight="1" spans="1:15">
      <c r="A759" s="39">
        <v>755</v>
      </c>
      <c r="B759" s="115" t="s">
        <v>23</v>
      </c>
      <c r="C759" s="39" t="s">
        <v>11004</v>
      </c>
      <c r="D759" s="39" t="s">
        <v>10034</v>
      </c>
      <c r="E759" s="39" t="s">
        <v>11005</v>
      </c>
      <c r="F759" s="186" t="s">
        <v>11639</v>
      </c>
      <c r="G759" s="91" t="s">
        <v>11722</v>
      </c>
      <c r="H759" s="186" t="s">
        <v>194</v>
      </c>
      <c r="I759" s="39">
        <v>5</v>
      </c>
      <c r="J759" s="39" t="s">
        <v>11691</v>
      </c>
      <c r="K759" s="39" t="s">
        <v>31</v>
      </c>
      <c r="L759" s="183">
        <v>4</v>
      </c>
      <c r="M759" s="27">
        <f>L759*312</f>
        <v>1248</v>
      </c>
      <c r="N759" s="23"/>
      <c r="O759" s="24" t="s">
        <v>32</v>
      </c>
    </row>
    <row r="760" s="1" customFormat="1" customHeight="1" spans="1:15">
      <c r="A760" s="39">
        <v>756</v>
      </c>
      <c r="B760" s="115" t="s">
        <v>23</v>
      </c>
      <c r="C760" s="39" t="s">
        <v>11004</v>
      </c>
      <c r="D760" s="39" t="s">
        <v>10034</v>
      </c>
      <c r="E760" s="39" t="s">
        <v>11005</v>
      </c>
      <c r="F760" s="186" t="s">
        <v>11639</v>
      </c>
      <c r="G760" s="91" t="s">
        <v>11723</v>
      </c>
      <c r="H760" s="186" t="s">
        <v>194</v>
      </c>
      <c r="I760" s="39">
        <v>8</v>
      </c>
      <c r="J760" s="39" t="s">
        <v>11691</v>
      </c>
      <c r="K760" s="39" t="s">
        <v>31</v>
      </c>
      <c r="L760" s="183">
        <v>5</v>
      </c>
      <c r="M760" s="27">
        <f>L760*130</f>
        <v>650</v>
      </c>
      <c r="N760" s="23"/>
      <c r="O760" s="24" t="s">
        <v>32</v>
      </c>
    </row>
    <row r="761" s="1" customFormat="1" customHeight="1" spans="1:15">
      <c r="A761" s="39">
        <v>757</v>
      </c>
      <c r="B761" s="115" t="s">
        <v>23</v>
      </c>
      <c r="C761" s="39" t="s">
        <v>11004</v>
      </c>
      <c r="D761" s="39" t="s">
        <v>10034</v>
      </c>
      <c r="E761" s="39" t="s">
        <v>11005</v>
      </c>
      <c r="F761" s="186" t="s">
        <v>11639</v>
      </c>
      <c r="G761" s="91" t="s">
        <v>11724</v>
      </c>
      <c r="H761" s="186" t="s">
        <v>194</v>
      </c>
      <c r="I761" s="39">
        <v>3</v>
      </c>
      <c r="J761" s="39" t="s">
        <v>11691</v>
      </c>
      <c r="K761" s="39" t="s">
        <v>31</v>
      </c>
      <c r="L761" s="183">
        <v>1</v>
      </c>
      <c r="M761" s="27">
        <f>L761*312</f>
        <v>312</v>
      </c>
      <c r="N761" s="23"/>
      <c r="O761" s="24" t="s">
        <v>32</v>
      </c>
    </row>
    <row r="762" s="1" customFormat="1" customHeight="1" spans="1:15">
      <c r="A762" s="39">
        <v>758</v>
      </c>
      <c r="B762" s="115" t="s">
        <v>23</v>
      </c>
      <c r="C762" s="39" t="s">
        <v>11004</v>
      </c>
      <c r="D762" s="39" t="s">
        <v>10034</v>
      </c>
      <c r="E762" s="39" t="s">
        <v>11005</v>
      </c>
      <c r="F762" s="186" t="s">
        <v>11639</v>
      </c>
      <c r="G762" s="91" t="s">
        <v>11725</v>
      </c>
      <c r="H762" s="186" t="s">
        <v>194</v>
      </c>
      <c r="I762" s="39">
        <v>3</v>
      </c>
      <c r="J762" s="39" t="s">
        <v>11691</v>
      </c>
      <c r="K762" s="39" t="s">
        <v>31</v>
      </c>
      <c r="L762" s="183">
        <v>3</v>
      </c>
      <c r="M762" s="27">
        <f t="shared" ref="M762:M768" si="29">L762*130</f>
        <v>390</v>
      </c>
      <c r="N762" s="23"/>
      <c r="O762" s="24" t="s">
        <v>32</v>
      </c>
    </row>
    <row r="763" s="1" customFormat="1" customHeight="1" spans="1:15">
      <c r="A763" s="39">
        <v>759</v>
      </c>
      <c r="B763" s="115" t="s">
        <v>23</v>
      </c>
      <c r="C763" s="39" t="s">
        <v>11004</v>
      </c>
      <c r="D763" s="39" t="s">
        <v>10034</v>
      </c>
      <c r="E763" s="39" t="s">
        <v>11005</v>
      </c>
      <c r="F763" s="186" t="s">
        <v>11639</v>
      </c>
      <c r="G763" s="91" t="s">
        <v>11726</v>
      </c>
      <c r="H763" s="186" t="s">
        <v>194</v>
      </c>
      <c r="I763" s="39">
        <v>3</v>
      </c>
      <c r="J763" s="39" t="s">
        <v>11691</v>
      </c>
      <c r="K763" s="39" t="s">
        <v>31</v>
      </c>
      <c r="L763" s="183">
        <v>3</v>
      </c>
      <c r="M763" s="27">
        <f t="shared" si="29"/>
        <v>390</v>
      </c>
      <c r="N763" s="23"/>
      <c r="O763" s="24" t="s">
        <v>32</v>
      </c>
    </row>
    <row r="764" s="1" customFormat="1" customHeight="1" spans="1:15">
      <c r="A764" s="39">
        <v>760</v>
      </c>
      <c r="B764" s="115" t="s">
        <v>23</v>
      </c>
      <c r="C764" s="39" t="s">
        <v>11004</v>
      </c>
      <c r="D764" s="39" t="s">
        <v>10034</v>
      </c>
      <c r="E764" s="39" t="s">
        <v>11005</v>
      </c>
      <c r="F764" s="186" t="s">
        <v>11639</v>
      </c>
      <c r="G764" s="91" t="s">
        <v>11727</v>
      </c>
      <c r="H764" s="186" t="s">
        <v>194</v>
      </c>
      <c r="I764" s="39">
        <v>4</v>
      </c>
      <c r="J764" s="39" t="s">
        <v>11691</v>
      </c>
      <c r="K764" s="39" t="s">
        <v>31</v>
      </c>
      <c r="L764" s="183">
        <v>3</v>
      </c>
      <c r="M764" s="27">
        <f t="shared" si="29"/>
        <v>390</v>
      </c>
      <c r="N764" s="23"/>
      <c r="O764" s="24" t="s">
        <v>32</v>
      </c>
    </row>
    <row r="765" s="1" customFormat="1" customHeight="1" spans="1:15">
      <c r="A765" s="39">
        <v>761</v>
      </c>
      <c r="B765" s="115" t="s">
        <v>23</v>
      </c>
      <c r="C765" s="39" t="s">
        <v>11004</v>
      </c>
      <c r="D765" s="39" t="s">
        <v>10034</v>
      </c>
      <c r="E765" s="39" t="s">
        <v>11005</v>
      </c>
      <c r="F765" s="186" t="s">
        <v>11639</v>
      </c>
      <c r="G765" s="91" t="s">
        <v>11728</v>
      </c>
      <c r="H765" s="186" t="s">
        <v>194</v>
      </c>
      <c r="I765" s="39">
        <v>6</v>
      </c>
      <c r="J765" s="39" t="s">
        <v>11691</v>
      </c>
      <c r="K765" s="39" t="s">
        <v>31</v>
      </c>
      <c r="L765" s="183">
        <v>3</v>
      </c>
      <c r="M765" s="27">
        <f t="shared" si="29"/>
        <v>390</v>
      </c>
      <c r="N765" s="23"/>
      <c r="O765" s="24" t="s">
        <v>32</v>
      </c>
    </row>
    <row r="766" s="1" customFormat="1" customHeight="1" spans="1:15">
      <c r="A766" s="39">
        <v>762</v>
      </c>
      <c r="B766" s="115" t="s">
        <v>23</v>
      </c>
      <c r="C766" s="39" t="s">
        <v>11004</v>
      </c>
      <c r="D766" s="39" t="s">
        <v>10034</v>
      </c>
      <c r="E766" s="39" t="s">
        <v>11005</v>
      </c>
      <c r="F766" s="186" t="s">
        <v>11639</v>
      </c>
      <c r="G766" s="91" t="s">
        <v>11175</v>
      </c>
      <c r="H766" s="186" t="s">
        <v>194</v>
      </c>
      <c r="I766" s="39">
        <v>4</v>
      </c>
      <c r="J766" s="39" t="s">
        <v>11691</v>
      </c>
      <c r="K766" s="39" t="s">
        <v>31</v>
      </c>
      <c r="L766" s="183">
        <v>4</v>
      </c>
      <c r="M766" s="27">
        <f t="shared" si="29"/>
        <v>520</v>
      </c>
      <c r="N766" s="23"/>
      <c r="O766" s="24" t="s">
        <v>32</v>
      </c>
    </row>
    <row r="767" s="1" customFormat="1" customHeight="1" spans="1:15">
      <c r="A767" s="39">
        <v>763</v>
      </c>
      <c r="B767" s="115" t="s">
        <v>23</v>
      </c>
      <c r="C767" s="39" t="s">
        <v>11004</v>
      </c>
      <c r="D767" s="39" t="s">
        <v>10034</v>
      </c>
      <c r="E767" s="39" t="s">
        <v>11005</v>
      </c>
      <c r="F767" s="186" t="s">
        <v>11639</v>
      </c>
      <c r="G767" s="91" t="s">
        <v>11107</v>
      </c>
      <c r="H767" s="186" t="s">
        <v>194</v>
      </c>
      <c r="I767" s="39">
        <v>2</v>
      </c>
      <c r="J767" s="39" t="s">
        <v>11691</v>
      </c>
      <c r="K767" s="39" t="s">
        <v>31</v>
      </c>
      <c r="L767" s="183">
        <v>2</v>
      </c>
      <c r="M767" s="27">
        <f t="shared" si="29"/>
        <v>260</v>
      </c>
      <c r="N767" s="23"/>
      <c r="O767" s="24" t="s">
        <v>32</v>
      </c>
    </row>
    <row r="768" s="1" customFormat="1" customHeight="1" spans="1:15">
      <c r="A768" s="39">
        <v>764</v>
      </c>
      <c r="B768" s="115" t="s">
        <v>23</v>
      </c>
      <c r="C768" s="39" t="s">
        <v>11004</v>
      </c>
      <c r="D768" s="39" t="s">
        <v>10034</v>
      </c>
      <c r="E768" s="39" t="s">
        <v>11005</v>
      </c>
      <c r="F768" s="186" t="s">
        <v>11639</v>
      </c>
      <c r="G768" s="91" t="s">
        <v>11729</v>
      </c>
      <c r="H768" s="186" t="s">
        <v>194</v>
      </c>
      <c r="I768" s="39">
        <v>5</v>
      </c>
      <c r="J768" s="39" t="s">
        <v>11691</v>
      </c>
      <c r="K768" s="39" t="s">
        <v>31</v>
      </c>
      <c r="L768" s="183">
        <v>4</v>
      </c>
      <c r="M768" s="27">
        <f t="shared" si="29"/>
        <v>520</v>
      </c>
      <c r="N768" s="23"/>
      <c r="O768" s="24" t="s">
        <v>32</v>
      </c>
    </row>
    <row r="769" s="1" customFormat="1" customHeight="1" spans="1:15">
      <c r="A769" s="39">
        <v>765</v>
      </c>
      <c r="B769" s="115" t="s">
        <v>23</v>
      </c>
      <c r="C769" s="39" t="s">
        <v>11004</v>
      </c>
      <c r="D769" s="39" t="s">
        <v>10034</v>
      </c>
      <c r="E769" s="39" t="s">
        <v>11005</v>
      </c>
      <c r="F769" s="186" t="s">
        <v>11639</v>
      </c>
      <c r="G769" s="91" t="s">
        <v>11730</v>
      </c>
      <c r="H769" s="186" t="s">
        <v>194</v>
      </c>
      <c r="I769" s="39">
        <v>1</v>
      </c>
      <c r="J769" s="39" t="s">
        <v>11691</v>
      </c>
      <c r="K769" s="39" t="s">
        <v>31</v>
      </c>
      <c r="L769" s="183">
        <v>1</v>
      </c>
      <c r="M769" s="27">
        <f>L769*312</f>
        <v>312</v>
      </c>
      <c r="N769" s="23"/>
      <c r="O769" s="24" t="s">
        <v>32</v>
      </c>
    </row>
    <row r="770" s="1" customFormat="1" customHeight="1" spans="1:15">
      <c r="A770" s="39">
        <v>766</v>
      </c>
      <c r="B770" s="115" t="s">
        <v>23</v>
      </c>
      <c r="C770" s="39" t="s">
        <v>11004</v>
      </c>
      <c r="D770" s="39" t="s">
        <v>10034</v>
      </c>
      <c r="E770" s="39" t="s">
        <v>11005</v>
      </c>
      <c r="F770" s="186" t="s">
        <v>11639</v>
      </c>
      <c r="G770" s="91" t="s">
        <v>11731</v>
      </c>
      <c r="H770" s="186" t="s">
        <v>194</v>
      </c>
      <c r="I770" s="39">
        <v>3</v>
      </c>
      <c r="J770" s="39" t="s">
        <v>11732</v>
      </c>
      <c r="K770" s="39" t="s">
        <v>31</v>
      </c>
      <c r="L770" s="183">
        <v>3</v>
      </c>
      <c r="M770" s="27">
        <f t="shared" ref="M770:M783" si="30">L770*130</f>
        <v>390</v>
      </c>
      <c r="N770" s="23"/>
      <c r="O770" s="24" t="s">
        <v>32</v>
      </c>
    </row>
    <row r="771" s="1" customFormat="1" customHeight="1" spans="1:15">
      <c r="A771" s="39">
        <v>767</v>
      </c>
      <c r="B771" s="115" t="s">
        <v>23</v>
      </c>
      <c r="C771" s="39" t="s">
        <v>11004</v>
      </c>
      <c r="D771" s="39" t="s">
        <v>10034</v>
      </c>
      <c r="E771" s="39" t="s">
        <v>11005</v>
      </c>
      <c r="F771" s="186" t="s">
        <v>11639</v>
      </c>
      <c r="G771" s="91" t="s">
        <v>11733</v>
      </c>
      <c r="H771" s="186" t="s">
        <v>194</v>
      </c>
      <c r="I771" s="39">
        <v>3</v>
      </c>
      <c r="J771" s="39" t="s">
        <v>11732</v>
      </c>
      <c r="K771" s="39" t="s">
        <v>31</v>
      </c>
      <c r="L771" s="183">
        <v>3</v>
      </c>
      <c r="M771" s="27">
        <f t="shared" si="30"/>
        <v>390</v>
      </c>
      <c r="N771" s="23"/>
      <c r="O771" s="24" t="s">
        <v>32</v>
      </c>
    </row>
    <row r="772" s="1" customFormat="1" customHeight="1" spans="1:15">
      <c r="A772" s="39">
        <v>768</v>
      </c>
      <c r="B772" s="115" t="s">
        <v>23</v>
      </c>
      <c r="C772" s="39" t="s">
        <v>11004</v>
      </c>
      <c r="D772" s="39" t="s">
        <v>10034</v>
      </c>
      <c r="E772" s="39" t="s">
        <v>11005</v>
      </c>
      <c r="F772" s="186" t="s">
        <v>11639</v>
      </c>
      <c r="G772" s="91" t="s">
        <v>11734</v>
      </c>
      <c r="H772" s="186" t="s">
        <v>194</v>
      </c>
      <c r="I772" s="39">
        <v>3</v>
      </c>
      <c r="J772" s="39" t="s">
        <v>11732</v>
      </c>
      <c r="K772" s="39" t="s">
        <v>31</v>
      </c>
      <c r="L772" s="183">
        <v>3</v>
      </c>
      <c r="M772" s="27">
        <f t="shared" si="30"/>
        <v>390</v>
      </c>
      <c r="N772" s="23"/>
      <c r="O772" s="24" t="s">
        <v>32</v>
      </c>
    </row>
    <row r="773" s="1" customFormat="1" customHeight="1" spans="1:15">
      <c r="A773" s="39">
        <v>769</v>
      </c>
      <c r="B773" s="115" t="s">
        <v>23</v>
      </c>
      <c r="C773" s="39" t="s">
        <v>11004</v>
      </c>
      <c r="D773" s="39" t="s">
        <v>10034</v>
      </c>
      <c r="E773" s="39" t="s">
        <v>11005</v>
      </c>
      <c r="F773" s="186" t="s">
        <v>11639</v>
      </c>
      <c r="G773" s="91" t="s">
        <v>11735</v>
      </c>
      <c r="H773" s="186" t="s">
        <v>194</v>
      </c>
      <c r="I773" s="39">
        <v>3</v>
      </c>
      <c r="J773" s="39" t="s">
        <v>11732</v>
      </c>
      <c r="K773" s="39" t="s">
        <v>31</v>
      </c>
      <c r="L773" s="183">
        <v>3</v>
      </c>
      <c r="M773" s="27">
        <f t="shared" si="30"/>
        <v>390</v>
      </c>
      <c r="N773" s="23"/>
      <c r="O773" s="24" t="s">
        <v>32</v>
      </c>
    </row>
    <row r="774" s="1" customFormat="1" customHeight="1" spans="1:15">
      <c r="A774" s="39">
        <v>770</v>
      </c>
      <c r="B774" s="115" t="s">
        <v>23</v>
      </c>
      <c r="C774" s="39" t="s">
        <v>11004</v>
      </c>
      <c r="D774" s="39" t="s">
        <v>10034</v>
      </c>
      <c r="E774" s="39" t="s">
        <v>11005</v>
      </c>
      <c r="F774" s="186" t="s">
        <v>11639</v>
      </c>
      <c r="G774" s="91" t="s">
        <v>11736</v>
      </c>
      <c r="H774" s="186" t="s">
        <v>194</v>
      </c>
      <c r="I774" s="39">
        <v>3</v>
      </c>
      <c r="J774" s="39" t="s">
        <v>11732</v>
      </c>
      <c r="K774" s="39" t="s">
        <v>31</v>
      </c>
      <c r="L774" s="183">
        <v>3</v>
      </c>
      <c r="M774" s="27">
        <f t="shared" si="30"/>
        <v>390</v>
      </c>
      <c r="N774" s="23"/>
      <c r="O774" s="24" t="s">
        <v>32</v>
      </c>
    </row>
    <row r="775" s="1" customFormat="1" customHeight="1" spans="1:15">
      <c r="A775" s="39">
        <v>771</v>
      </c>
      <c r="B775" s="115" t="s">
        <v>23</v>
      </c>
      <c r="C775" s="39" t="s">
        <v>11004</v>
      </c>
      <c r="D775" s="39" t="s">
        <v>10034</v>
      </c>
      <c r="E775" s="39" t="s">
        <v>11005</v>
      </c>
      <c r="F775" s="186" t="s">
        <v>11639</v>
      </c>
      <c r="G775" s="91" t="s">
        <v>11737</v>
      </c>
      <c r="H775" s="186" t="s">
        <v>194</v>
      </c>
      <c r="I775" s="39">
        <v>4</v>
      </c>
      <c r="J775" s="39" t="s">
        <v>11732</v>
      </c>
      <c r="K775" s="39" t="s">
        <v>31</v>
      </c>
      <c r="L775" s="183">
        <v>4</v>
      </c>
      <c r="M775" s="27">
        <f t="shared" si="30"/>
        <v>520</v>
      </c>
      <c r="N775" s="23"/>
      <c r="O775" s="24" t="s">
        <v>32</v>
      </c>
    </row>
    <row r="776" s="1" customFormat="1" customHeight="1" spans="1:15">
      <c r="A776" s="39">
        <v>772</v>
      </c>
      <c r="B776" s="115" t="s">
        <v>23</v>
      </c>
      <c r="C776" s="39" t="s">
        <v>11004</v>
      </c>
      <c r="D776" s="39" t="s">
        <v>10034</v>
      </c>
      <c r="E776" s="39" t="s">
        <v>11005</v>
      </c>
      <c r="F776" s="186" t="s">
        <v>11639</v>
      </c>
      <c r="G776" s="91" t="s">
        <v>11738</v>
      </c>
      <c r="H776" s="186" t="s">
        <v>194</v>
      </c>
      <c r="I776" s="39">
        <v>4</v>
      </c>
      <c r="J776" s="39" t="s">
        <v>11732</v>
      </c>
      <c r="K776" s="39" t="s">
        <v>31</v>
      </c>
      <c r="L776" s="183">
        <v>4</v>
      </c>
      <c r="M776" s="27">
        <f t="shared" si="30"/>
        <v>520</v>
      </c>
      <c r="N776" s="23"/>
      <c r="O776" s="24" t="s">
        <v>32</v>
      </c>
    </row>
    <row r="777" s="1" customFormat="1" customHeight="1" spans="1:15">
      <c r="A777" s="39">
        <v>773</v>
      </c>
      <c r="B777" s="115" t="s">
        <v>23</v>
      </c>
      <c r="C777" s="39" t="s">
        <v>11004</v>
      </c>
      <c r="D777" s="39" t="s">
        <v>10034</v>
      </c>
      <c r="E777" s="39" t="s">
        <v>11005</v>
      </c>
      <c r="F777" s="186" t="s">
        <v>11639</v>
      </c>
      <c r="G777" s="91" t="s">
        <v>11739</v>
      </c>
      <c r="H777" s="186" t="s">
        <v>194</v>
      </c>
      <c r="I777" s="39">
        <v>5</v>
      </c>
      <c r="J777" s="39" t="s">
        <v>11732</v>
      </c>
      <c r="K777" s="39" t="s">
        <v>31</v>
      </c>
      <c r="L777" s="183">
        <v>3</v>
      </c>
      <c r="M777" s="27">
        <f t="shared" si="30"/>
        <v>390</v>
      </c>
      <c r="N777" s="23"/>
      <c r="O777" s="24" t="s">
        <v>32</v>
      </c>
    </row>
    <row r="778" s="1" customFormat="1" customHeight="1" spans="1:15">
      <c r="A778" s="39">
        <v>774</v>
      </c>
      <c r="B778" s="115" t="s">
        <v>23</v>
      </c>
      <c r="C778" s="39" t="s">
        <v>11004</v>
      </c>
      <c r="D778" s="39" t="s">
        <v>10034</v>
      </c>
      <c r="E778" s="39" t="s">
        <v>11005</v>
      </c>
      <c r="F778" s="186" t="s">
        <v>11639</v>
      </c>
      <c r="G778" s="91" t="s">
        <v>11740</v>
      </c>
      <c r="H778" s="186" t="s">
        <v>194</v>
      </c>
      <c r="I778" s="39">
        <v>6</v>
      </c>
      <c r="J778" s="39" t="s">
        <v>11732</v>
      </c>
      <c r="K778" s="39" t="s">
        <v>31</v>
      </c>
      <c r="L778" s="183">
        <v>4</v>
      </c>
      <c r="M778" s="27">
        <f t="shared" si="30"/>
        <v>520</v>
      </c>
      <c r="N778" s="23"/>
      <c r="O778" s="24" t="s">
        <v>32</v>
      </c>
    </row>
    <row r="779" s="1" customFormat="1" customHeight="1" spans="1:15">
      <c r="A779" s="39">
        <v>775</v>
      </c>
      <c r="B779" s="115" t="s">
        <v>23</v>
      </c>
      <c r="C779" s="39" t="s">
        <v>11004</v>
      </c>
      <c r="D779" s="39" t="s">
        <v>10034</v>
      </c>
      <c r="E779" s="39" t="s">
        <v>11005</v>
      </c>
      <c r="F779" s="186" t="s">
        <v>11639</v>
      </c>
      <c r="G779" s="91" t="s">
        <v>11741</v>
      </c>
      <c r="H779" s="186" t="s">
        <v>194</v>
      </c>
      <c r="I779" s="39">
        <v>6</v>
      </c>
      <c r="J779" s="39" t="s">
        <v>11732</v>
      </c>
      <c r="K779" s="39" t="s">
        <v>31</v>
      </c>
      <c r="L779" s="183">
        <v>4</v>
      </c>
      <c r="M779" s="27">
        <f t="shared" si="30"/>
        <v>520</v>
      </c>
      <c r="N779" s="23"/>
      <c r="O779" s="24" t="s">
        <v>32</v>
      </c>
    </row>
    <row r="780" s="1" customFormat="1" customHeight="1" spans="1:15">
      <c r="A780" s="39">
        <v>776</v>
      </c>
      <c r="B780" s="115" t="s">
        <v>23</v>
      </c>
      <c r="C780" s="39" t="s">
        <v>11004</v>
      </c>
      <c r="D780" s="39" t="s">
        <v>10034</v>
      </c>
      <c r="E780" s="39" t="s">
        <v>11005</v>
      </c>
      <c r="F780" s="186" t="s">
        <v>11639</v>
      </c>
      <c r="G780" s="91" t="s">
        <v>11742</v>
      </c>
      <c r="H780" s="186" t="s">
        <v>194</v>
      </c>
      <c r="I780" s="39">
        <v>4</v>
      </c>
      <c r="J780" s="39" t="s">
        <v>11732</v>
      </c>
      <c r="K780" s="39" t="s">
        <v>31</v>
      </c>
      <c r="L780" s="183">
        <v>3</v>
      </c>
      <c r="M780" s="27">
        <f t="shared" si="30"/>
        <v>390</v>
      </c>
      <c r="N780" s="23"/>
      <c r="O780" s="24" t="s">
        <v>32</v>
      </c>
    </row>
    <row r="781" s="1" customFormat="1" customHeight="1" spans="1:15">
      <c r="A781" s="39">
        <v>777</v>
      </c>
      <c r="B781" s="115" t="s">
        <v>23</v>
      </c>
      <c r="C781" s="39" t="s">
        <v>11004</v>
      </c>
      <c r="D781" s="39" t="s">
        <v>10034</v>
      </c>
      <c r="E781" s="39" t="s">
        <v>11005</v>
      </c>
      <c r="F781" s="186" t="s">
        <v>11639</v>
      </c>
      <c r="G781" s="91" t="s">
        <v>11138</v>
      </c>
      <c r="H781" s="186" t="s">
        <v>194</v>
      </c>
      <c r="I781" s="39">
        <v>6</v>
      </c>
      <c r="J781" s="39" t="s">
        <v>11732</v>
      </c>
      <c r="K781" s="39" t="s">
        <v>31</v>
      </c>
      <c r="L781" s="183">
        <v>5</v>
      </c>
      <c r="M781" s="27">
        <f t="shared" si="30"/>
        <v>650</v>
      </c>
      <c r="N781" s="23"/>
      <c r="O781" s="24" t="s">
        <v>32</v>
      </c>
    </row>
    <row r="782" s="1" customFormat="1" customHeight="1" spans="1:15">
      <c r="A782" s="39">
        <v>778</v>
      </c>
      <c r="B782" s="115" t="s">
        <v>23</v>
      </c>
      <c r="C782" s="39" t="s">
        <v>11004</v>
      </c>
      <c r="D782" s="39" t="s">
        <v>10034</v>
      </c>
      <c r="E782" s="39" t="s">
        <v>11005</v>
      </c>
      <c r="F782" s="186" t="s">
        <v>11639</v>
      </c>
      <c r="G782" s="91" t="s">
        <v>11743</v>
      </c>
      <c r="H782" s="186" t="s">
        <v>194</v>
      </c>
      <c r="I782" s="39">
        <v>5</v>
      </c>
      <c r="J782" s="39" t="s">
        <v>11732</v>
      </c>
      <c r="K782" s="39" t="s">
        <v>31</v>
      </c>
      <c r="L782" s="183">
        <v>4</v>
      </c>
      <c r="M782" s="27">
        <f t="shared" si="30"/>
        <v>520</v>
      </c>
      <c r="N782" s="23"/>
      <c r="O782" s="24" t="s">
        <v>32</v>
      </c>
    </row>
    <row r="783" s="1" customFormat="1" customHeight="1" spans="1:15">
      <c r="A783" s="39">
        <v>779</v>
      </c>
      <c r="B783" s="115" t="s">
        <v>23</v>
      </c>
      <c r="C783" s="39" t="s">
        <v>11004</v>
      </c>
      <c r="D783" s="39" t="s">
        <v>10034</v>
      </c>
      <c r="E783" s="39" t="s">
        <v>11005</v>
      </c>
      <c r="F783" s="186" t="s">
        <v>11639</v>
      </c>
      <c r="G783" s="91" t="s">
        <v>8581</v>
      </c>
      <c r="H783" s="186" t="s">
        <v>194</v>
      </c>
      <c r="I783" s="39">
        <v>4</v>
      </c>
      <c r="J783" s="39" t="s">
        <v>11732</v>
      </c>
      <c r="K783" s="39" t="s">
        <v>31</v>
      </c>
      <c r="L783" s="183">
        <v>4</v>
      </c>
      <c r="M783" s="27">
        <f t="shared" si="30"/>
        <v>520</v>
      </c>
      <c r="N783" s="23"/>
      <c r="O783" s="24" t="s">
        <v>32</v>
      </c>
    </row>
    <row r="784" s="1" customFormat="1" customHeight="1" spans="1:15">
      <c r="A784" s="39">
        <v>780</v>
      </c>
      <c r="B784" s="115" t="s">
        <v>23</v>
      </c>
      <c r="C784" s="39" t="s">
        <v>11004</v>
      </c>
      <c r="D784" s="39" t="s">
        <v>10034</v>
      </c>
      <c r="E784" s="39" t="s">
        <v>11005</v>
      </c>
      <c r="F784" s="186" t="s">
        <v>11639</v>
      </c>
      <c r="G784" s="91" t="s">
        <v>11744</v>
      </c>
      <c r="H784" s="186" t="s">
        <v>194</v>
      </c>
      <c r="I784" s="39">
        <v>4</v>
      </c>
      <c r="J784" s="39" t="s">
        <v>11732</v>
      </c>
      <c r="K784" s="39" t="s">
        <v>31</v>
      </c>
      <c r="L784" s="183">
        <v>3</v>
      </c>
      <c r="M784" s="27">
        <f>L784*312</f>
        <v>936</v>
      </c>
      <c r="N784" s="23"/>
      <c r="O784" s="24" t="s">
        <v>32</v>
      </c>
    </row>
    <row r="785" s="1" customFormat="1" customHeight="1" spans="1:15">
      <c r="A785" s="39">
        <v>781</v>
      </c>
      <c r="B785" s="115" t="s">
        <v>23</v>
      </c>
      <c r="C785" s="39" t="s">
        <v>11004</v>
      </c>
      <c r="D785" s="39" t="s">
        <v>10034</v>
      </c>
      <c r="E785" s="39" t="s">
        <v>11005</v>
      </c>
      <c r="F785" s="186" t="s">
        <v>11639</v>
      </c>
      <c r="G785" s="91" t="s">
        <v>11745</v>
      </c>
      <c r="H785" s="186" t="s">
        <v>194</v>
      </c>
      <c r="I785" s="39">
        <v>6</v>
      </c>
      <c r="J785" s="39" t="s">
        <v>11732</v>
      </c>
      <c r="K785" s="39" t="s">
        <v>31</v>
      </c>
      <c r="L785" s="183">
        <v>3</v>
      </c>
      <c r="M785" s="27">
        <f>L785*130</f>
        <v>390</v>
      </c>
      <c r="N785" s="23"/>
      <c r="O785" s="24" t="s">
        <v>32</v>
      </c>
    </row>
    <row r="786" s="1" customFormat="1" customHeight="1" spans="1:15">
      <c r="A786" s="39">
        <v>782</v>
      </c>
      <c r="B786" s="115" t="s">
        <v>23</v>
      </c>
      <c r="C786" s="39" t="s">
        <v>11004</v>
      </c>
      <c r="D786" s="39" t="s">
        <v>10034</v>
      </c>
      <c r="E786" s="39" t="s">
        <v>11005</v>
      </c>
      <c r="F786" s="186" t="s">
        <v>11639</v>
      </c>
      <c r="G786" s="91" t="s">
        <v>7097</v>
      </c>
      <c r="H786" s="186" t="s">
        <v>194</v>
      </c>
      <c r="I786" s="39">
        <v>2</v>
      </c>
      <c r="J786" s="39" t="s">
        <v>11732</v>
      </c>
      <c r="K786" s="39" t="s">
        <v>31</v>
      </c>
      <c r="L786" s="183">
        <v>2</v>
      </c>
      <c r="M786" s="27">
        <f>L786*130</f>
        <v>260</v>
      </c>
      <c r="N786" s="23"/>
      <c r="O786" s="24" t="s">
        <v>32</v>
      </c>
    </row>
    <row r="787" s="1" customFormat="1" customHeight="1" spans="1:15">
      <c r="A787" s="39">
        <v>783</v>
      </c>
      <c r="B787" s="115" t="s">
        <v>23</v>
      </c>
      <c r="C787" s="39" t="s">
        <v>11004</v>
      </c>
      <c r="D787" s="39" t="s">
        <v>10034</v>
      </c>
      <c r="E787" s="39" t="s">
        <v>11005</v>
      </c>
      <c r="F787" s="186" t="s">
        <v>11639</v>
      </c>
      <c r="G787" s="91" t="s">
        <v>11746</v>
      </c>
      <c r="H787" s="186" t="s">
        <v>194</v>
      </c>
      <c r="I787" s="39">
        <v>5</v>
      </c>
      <c r="J787" s="39" t="s">
        <v>11732</v>
      </c>
      <c r="K787" s="39" t="s">
        <v>31</v>
      </c>
      <c r="L787" s="183">
        <v>4</v>
      </c>
      <c r="M787" s="27">
        <f>L787*130</f>
        <v>520</v>
      </c>
      <c r="N787" s="23"/>
      <c r="O787" s="24" t="s">
        <v>32</v>
      </c>
    </row>
    <row r="788" s="1" customFormat="1" customHeight="1" spans="1:15">
      <c r="A788" s="39">
        <v>784</v>
      </c>
      <c r="B788" s="115" t="s">
        <v>23</v>
      </c>
      <c r="C788" s="39" t="s">
        <v>11004</v>
      </c>
      <c r="D788" s="39" t="s">
        <v>10034</v>
      </c>
      <c r="E788" s="39" t="s">
        <v>11005</v>
      </c>
      <c r="F788" s="186" t="s">
        <v>11639</v>
      </c>
      <c r="G788" s="91" t="s">
        <v>11747</v>
      </c>
      <c r="H788" s="186" t="s">
        <v>194</v>
      </c>
      <c r="I788" s="39">
        <v>1</v>
      </c>
      <c r="J788" s="39" t="s">
        <v>11732</v>
      </c>
      <c r="K788" s="39" t="s">
        <v>31</v>
      </c>
      <c r="L788" s="183">
        <v>1</v>
      </c>
      <c r="M788" s="27">
        <f>L788*312</f>
        <v>312</v>
      </c>
      <c r="N788" s="23"/>
      <c r="O788" s="24" t="s">
        <v>32</v>
      </c>
    </row>
    <row r="789" s="1" customFormat="1" customHeight="1" spans="1:15">
      <c r="A789" s="39">
        <v>785</v>
      </c>
      <c r="B789" s="115" t="s">
        <v>23</v>
      </c>
      <c r="C789" s="39" t="s">
        <v>11004</v>
      </c>
      <c r="D789" s="39" t="s">
        <v>10034</v>
      </c>
      <c r="E789" s="39" t="s">
        <v>11005</v>
      </c>
      <c r="F789" s="186" t="s">
        <v>11639</v>
      </c>
      <c r="G789" s="91" t="s">
        <v>11748</v>
      </c>
      <c r="H789" s="186" t="s">
        <v>194</v>
      </c>
      <c r="I789" s="39">
        <v>3</v>
      </c>
      <c r="J789" s="39" t="s">
        <v>11749</v>
      </c>
      <c r="K789" s="39" t="s">
        <v>31</v>
      </c>
      <c r="L789" s="183">
        <v>2</v>
      </c>
      <c r="M789" s="27">
        <f t="shared" ref="M789:M799" si="31">L789*130</f>
        <v>260</v>
      </c>
      <c r="N789" s="23"/>
      <c r="O789" s="24" t="s">
        <v>32</v>
      </c>
    </row>
    <row r="790" s="1" customFormat="1" customHeight="1" spans="1:15">
      <c r="A790" s="39">
        <v>786</v>
      </c>
      <c r="B790" s="115" t="s">
        <v>23</v>
      </c>
      <c r="C790" s="39" t="s">
        <v>11004</v>
      </c>
      <c r="D790" s="39" t="s">
        <v>10034</v>
      </c>
      <c r="E790" s="39" t="s">
        <v>11005</v>
      </c>
      <c r="F790" s="186" t="s">
        <v>11639</v>
      </c>
      <c r="G790" s="91" t="s">
        <v>11750</v>
      </c>
      <c r="H790" s="186" t="s">
        <v>194</v>
      </c>
      <c r="I790" s="39">
        <v>4</v>
      </c>
      <c r="J790" s="39" t="s">
        <v>11749</v>
      </c>
      <c r="K790" s="39" t="s">
        <v>31</v>
      </c>
      <c r="L790" s="183">
        <v>3</v>
      </c>
      <c r="M790" s="27">
        <f t="shared" si="31"/>
        <v>390</v>
      </c>
      <c r="N790" s="23"/>
      <c r="O790" s="24" t="s">
        <v>32</v>
      </c>
    </row>
    <row r="791" s="1" customFormat="1" customHeight="1" spans="1:15">
      <c r="A791" s="39">
        <v>787</v>
      </c>
      <c r="B791" s="115" t="s">
        <v>23</v>
      </c>
      <c r="C791" s="39" t="s">
        <v>11004</v>
      </c>
      <c r="D791" s="39" t="s">
        <v>10034</v>
      </c>
      <c r="E791" s="39" t="s">
        <v>11005</v>
      </c>
      <c r="F791" s="186" t="s">
        <v>11639</v>
      </c>
      <c r="G791" s="91" t="s">
        <v>11751</v>
      </c>
      <c r="H791" s="186" t="s">
        <v>194</v>
      </c>
      <c r="I791" s="39">
        <v>5</v>
      </c>
      <c r="J791" s="39" t="s">
        <v>11749</v>
      </c>
      <c r="K791" s="39" t="s">
        <v>31</v>
      </c>
      <c r="L791" s="183">
        <v>4</v>
      </c>
      <c r="M791" s="27">
        <f t="shared" si="31"/>
        <v>520</v>
      </c>
      <c r="N791" s="23"/>
      <c r="O791" s="24" t="s">
        <v>32</v>
      </c>
    </row>
    <row r="792" s="1" customFormat="1" customHeight="1" spans="1:15">
      <c r="A792" s="39">
        <v>788</v>
      </c>
      <c r="B792" s="115" t="s">
        <v>23</v>
      </c>
      <c r="C792" s="39" t="s">
        <v>11004</v>
      </c>
      <c r="D792" s="39" t="s">
        <v>10034</v>
      </c>
      <c r="E792" s="39" t="s">
        <v>11005</v>
      </c>
      <c r="F792" s="186" t="s">
        <v>11639</v>
      </c>
      <c r="G792" s="91" t="s">
        <v>11752</v>
      </c>
      <c r="H792" s="186" t="s">
        <v>194</v>
      </c>
      <c r="I792" s="39">
        <v>4</v>
      </c>
      <c r="J792" s="39" t="s">
        <v>11749</v>
      </c>
      <c r="K792" s="39" t="s">
        <v>31</v>
      </c>
      <c r="L792" s="183">
        <v>3</v>
      </c>
      <c r="M792" s="27">
        <f t="shared" si="31"/>
        <v>390</v>
      </c>
      <c r="N792" s="23"/>
      <c r="O792" s="24" t="s">
        <v>32</v>
      </c>
    </row>
    <row r="793" s="1" customFormat="1" customHeight="1" spans="1:15">
      <c r="A793" s="39">
        <v>789</v>
      </c>
      <c r="B793" s="115" t="s">
        <v>23</v>
      </c>
      <c r="C793" s="39" t="s">
        <v>11004</v>
      </c>
      <c r="D793" s="39" t="s">
        <v>10034</v>
      </c>
      <c r="E793" s="39" t="s">
        <v>11005</v>
      </c>
      <c r="F793" s="186" t="s">
        <v>11639</v>
      </c>
      <c r="G793" s="91" t="s">
        <v>11753</v>
      </c>
      <c r="H793" s="186" t="s">
        <v>194</v>
      </c>
      <c r="I793" s="39">
        <v>1</v>
      </c>
      <c r="J793" s="39" t="s">
        <v>11749</v>
      </c>
      <c r="K793" s="39" t="s">
        <v>31</v>
      </c>
      <c r="L793" s="183">
        <v>1</v>
      </c>
      <c r="M793" s="27">
        <f t="shared" si="31"/>
        <v>130</v>
      </c>
      <c r="N793" s="23"/>
      <c r="O793" s="24" t="s">
        <v>32</v>
      </c>
    </row>
    <row r="794" s="1" customFormat="1" customHeight="1" spans="1:15">
      <c r="A794" s="39">
        <v>790</v>
      </c>
      <c r="B794" s="115" t="s">
        <v>23</v>
      </c>
      <c r="C794" s="39" t="s">
        <v>11004</v>
      </c>
      <c r="D794" s="39" t="s">
        <v>10034</v>
      </c>
      <c r="E794" s="39" t="s">
        <v>11005</v>
      </c>
      <c r="F794" s="186" t="s">
        <v>11639</v>
      </c>
      <c r="G794" s="91" t="s">
        <v>11754</v>
      </c>
      <c r="H794" s="186" t="s">
        <v>194</v>
      </c>
      <c r="I794" s="39">
        <v>6</v>
      </c>
      <c r="J794" s="39" t="s">
        <v>11749</v>
      </c>
      <c r="K794" s="39" t="s">
        <v>31</v>
      </c>
      <c r="L794" s="183">
        <v>4</v>
      </c>
      <c r="M794" s="27">
        <f t="shared" si="31"/>
        <v>520</v>
      </c>
      <c r="N794" s="23"/>
      <c r="O794" s="24" t="s">
        <v>32</v>
      </c>
    </row>
    <row r="795" s="1" customFormat="1" customHeight="1" spans="1:15">
      <c r="A795" s="39">
        <v>791</v>
      </c>
      <c r="B795" s="115" t="s">
        <v>23</v>
      </c>
      <c r="C795" s="39" t="s">
        <v>11004</v>
      </c>
      <c r="D795" s="39" t="s">
        <v>10034</v>
      </c>
      <c r="E795" s="39" t="s">
        <v>11005</v>
      </c>
      <c r="F795" s="186" t="s">
        <v>11639</v>
      </c>
      <c r="G795" s="91" t="s">
        <v>11755</v>
      </c>
      <c r="H795" s="186" t="s">
        <v>194</v>
      </c>
      <c r="I795" s="39">
        <v>7</v>
      </c>
      <c r="J795" s="39" t="s">
        <v>11749</v>
      </c>
      <c r="K795" s="39" t="s">
        <v>31</v>
      </c>
      <c r="L795" s="183">
        <v>5</v>
      </c>
      <c r="M795" s="27">
        <f t="shared" si="31"/>
        <v>650</v>
      </c>
      <c r="N795" s="23"/>
      <c r="O795" s="24" t="s">
        <v>32</v>
      </c>
    </row>
    <row r="796" s="1" customFormat="1" customHeight="1" spans="1:15">
      <c r="A796" s="39">
        <v>792</v>
      </c>
      <c r="B796" s="115" t="s">
        <v>23</v>
      </c>
      <c r="C796" s="39" t="s">
        <v>11004</v>
      </c>
      <c r="D796" s="39" t="s">
        <v>10034</v>
      </c>
      <c r="E796" s="39" t="s">
        <v>11005</v>
      </c>
      <c r="F796" s="186" t="s">
        <v>11639</v>
      </c>
      <c r="G796" s="91" t="s">
        <v>11756</v>
      </c>
      <c r="H796" s="186" t="s">
        <v>194</v>
      </c>
      <c r="I796" s="39">
        <v>4</v>
      </c>
      <c r="J796" s="39" t="s">
        <v>11749</v>
      </c>
      <c r="K796" s="39" t="s">
        <v>31</v>
      </c>
      <c r="L796" s="183">
        <v>4</v>
      </c>
      <c r="M796" s="27">
        <f t="shared" si="31"/>
        <v>520</v>
      </c>
      <c r="N796" s="23"/>
      <c r="O796" s="24" t="s">
        <v>32</v>
      </c>
    </row>
    <row r="797" s="1" customFormat="1" customHeight="1" spans="1:15">
      <c r="A797" s="39">
        <v>793</v>
      </c>
      <c r="B797" s="115" t="s">
        <v>23</v>
      </c>
      <c r="C797" s="39" t="s">
        <v>11004</v>
      </c>
      <c r="D797" s="39" t="s">
        <v>10034</v>
      </c>
      <c r="E797" s="39" t="s">
        <v>11005</v>
      </c>
      <c r="F797" s="186" t="s">
        <v>11639</v>
      </c>
      <c r="G797" s="91" t="s">
        <v>11757</v>
      </c>
      <c r="H797" s="186" t="s">
        <v>194</v>
      </c>
      <c r="I797" s="39">
        <v>4</v>
      </c>
      <c r="J797" s="39" t="s">
        <v>11749</v>
      </c>
      <c r="K797" s="39" t="s">
        <v>31</v>
      </c>
      <c r="L797" s="183">
        <v>4</v>
      </c>
      <c r="M797" s="27">
        <f t="shared" si="31"/>
        <v>520</v>
      </c>
      <c r="N797" s="23"/>
      <c r="O797" s="24" t="s">
        <v>32</v>
      </c>
    </row>
    <row r="798" s="1" customFormat="1" customHeight="1" spans="1:15">
      <c r="A798" s="39">
        <v>794</v>
      </c>
      <c r="B798" s="115" t="s">
        <v>23</v>
      </c>
      <c r="C798" s="39" t="s">
        <v>11004</v>
      </c>
      <c r="D798" s="39" t="s">
        <v>10034</v>
      </c>
      <c r="E798" s="39" t="s">
        <v>11005</v>
      </c>
      <c r="F798" s="186" t="s">
        <v>11639</v>
      </c>
      <c r="G798" s="91" t="s">
        <v>11758</v>
      </c>
      <c r="H798" s="186" t="s">
        <v>194</v>
      </c>
      <c r="I798" s="39">
        <v>7</v>
      </c>
      <c r="J798" s="39" t="s">
        <v>11749</v>
      </c>
      <c r="K798" s="39" t="s">
        <v>31</v>
      </c>
      <c r="L798" s="183">
        <v>5</v>
      </c>
      <c r="M798" s="27">
        <f t="shared" si="31"/>
        <v>650</v>
      </c>
      <c r="N798" s="23"/>
      <c r="O798" s="24" t="s">
        <v>32</v>
      </c>
    </row>
    <row r="799" s="1" customFormat="1" customHeight="1" spans="1:15">
      <c r="A799" s="39">
        <v>795</v>
      </c>
      <c r="B799" s="115" t="s">
        <v>23</v>
      </c>
      <c r="C799" s="39" t="s">
        <v>11004</v>
      </c>
      <c r="D799" s="39" t="s">
        <v>10034</v>
      </c>
      <c r="E799" s="39" t="s">
        <v>11005</v>
      </c>
      <c r="F799" s="186" t="s">
        <v>11639</v>
      </c>
      <c r="G799" s="91" t="s">
        <v>11452</v>
      </c>
      <c r="H799" s="186" t="s">
        <v>194</v>
      </c>
      <c r="I799" s="39">
        <v>5</v>
      </c>
      <c r="J799" s="39" t="s">
        <v>11749</v>
      </c>
      <c r="K799" s="39" t="s">
        <v>31</v>
      </c>
      <c r="L799" s="183">
        <v>4</v>
      </c>
      <c r="M799" s="27">
        <f t="shared" si="31"/>
        <v>520</v>
      </c>
      <c r="N799" s="23"/>
      <c r="O799" s="24" t="s">
        <v>32</v>
      </c>
    </row>
    <row r="800" s="1" customFormat="1" customHeight="1" spans="1:15">
      <c r="A800" s="39">
        <v>796</v>
      </c>
      <c r="B800" s="115" t="s">
        <v>23</v>
      </c>
      <c r="C800" s="39" t="s">
        <v>11004</v>
      </c>
      <c r="D800" s="39" t="s">
        <v>10034</v>
      </c>
      <c r="E800" s="39" t="s">
        <v>11005</v>
      </c>
      <c r="F800" s="186" t="s">
        <v>11639</v>
      </c>
      <c r="G800" s="91" t="s">
        <v>11759</v>
      </c>
      <c r="H800" s="186" t="s">
        <v>194</v>
      </c>
      <c r="I800" s="39">
        <v>3</v>
      </c>
      <c r="J800" s="39" t="s">
        <v>11749</v>
      </c>
      <c r="K800" s="39" t="s">
        <v>31</v>
      </c>
      <c r="L800" s="183">
        <v>3</v>
      </c>
      <c r="M800" s="27">
        <f>L800*312</f>
        <v>936</v>
      </c>
      <c r="N800" s="23"/>
      <c r="O800" s="24" t="s">
        <v>32</v>
      </c>
    </row>
    <row r="801" s="1" customFormat="1" customHeight="1" spans="1:15">
      <c r="A801" s="39">
        <v>797</v>
      </c>
      <c r="B801" s="115" t="s">
        <v>23</v>
      </c>
      <c r="C801" s="39" t="s">
        <v>11004</v>
      </c>
      <c r="D801" s="39" t="s">
        <v>10034</v>
      </c>
      <c r="E801" s="39" t="s">
        <v>11005</v>
      </c>
      <c r="F801" s="186" t="s">
        <v>11639</v>
      </c>
      <c r="G801" s="91" t="s">
        <v>11760</v>
      </c>
      <c r="H801" s="186" t="s">
        <v>194</v>
      </c>
      <c r="I801" s="39">
        <v>7</v>
      </c>
      <c r="J801" s="39" t="s">
        <v>11749</v>
      </c>
      <c r="K801" s="39" t="s">
        <v>31</v>
      </c>
      <c r="L801" s="183">
        <v>5</v>
      </c>
      <c r="M801" s="27">
        <f t="shared" ref="M801:M842" si="32">L801*130</f>
        <v>650</v>
      </c>
      <c r="N801" s="23"/>
      <c r="O801" s="24" t="s">
        <v>32</v>
      </c>
    </row>
    <row r="802" s="1" customFormat="1" customHeight="1" spans="1:15">
      <c r="A802" s="39">
        <v>798</v>
      </c>
      <c r="B802" s="115" t="s">
        <v>23</v>
      </c>
      <c r="C802" s="39" t="s">
        <v>11004</v>
      </c>
      <c r="D802" s="39" t="s">
        <v>10034</v>
      </c>
      <c r="E802" s="39" t="s">
        <v>11005</v>
      </c>
      <c r="F802" s="186" t="s">
        <v>11639</v>
      </c>
      <c r="G802" s="91" t="s">
        <v>11761</v>
      </c>
      <c r="H802" s="186" t="s">
        <v>194</v>
      </c>
      <c r="I802" s="39">
        <v>4</v>
      </c>
      <c r="J802" s="39" t="s">
        <v>11749</v>
      </c>
      <c r="K802" s="39" t="s">
        <v>31</v>
      </c>
      <c r="L802" s="183">
        <v>4</v>
      </c>
      <c r="M802" s="27">
        <f t="shared" si="32"/>
        <v>520</v>
      </c>
      <c r="N802" s="23"/>
      <c r="O802" s="24" t="s">
        <v>32</v>
      </c>
    </row>
    <row r="803" s="1" customFormat="1" customHeight="1" spans="1:15">
      <c r="A803" s="39">
        <v>799</v>
      </c>
      <c r="B803" s="115" t="s">
        <v>23</v>
      </c>
      <c r="C803" s="39" t="s">
        <v>11004</v>
      </c>
      <c r="D803" s="39" t="s">
        <v>10034</v>
      </c>
      <c r="E803" s="39" t="s">
        <v>11005</v>
      </c>
      <c r="F803" s="186" t="s">
        <v>11639</v>
      </c>
      <c r="G803" s="91" t="s">
        <v>11762</v>
      </c>
      <c r="H803" s="186" t="s">
        <v>194</v>
      </c>
      <c r="I803" s="39">
        <v>6</v>
      </c>
      <c r="J803" s="39" t="s">
        <v>11749</v>
      </c>
      <c r="K803" s="39" t="s">
        <v>31</v>
      </c>
      <c r="L803" s="183">
        <v>4</v>
      </c>
      <c r="M803" s="27">
        <f t="shared" si="32"/>
        <v>520</v>
      </c>
      <c r="N803" s="23"/>
      <c r="O803" s="24" t="s">
        <v>32</v>
      </c>
    </row>
    <row r="804" s="1" customFormat="1" customHeight="1" spans="1:15">
      <c r="A804" s="39">
        <v>800</v>
      </c>
      <c r="B804" s="115" t="s">
        <v>23</v>
      </c>
      <c r="C804" s="39" t="s">
        <v>11004</v>
      </c>
      <c r="D804" s="39" t="s">
        <v>10034</v>
      </c>
      <c r="E804" s="39" t="s">
        <v>11005</v>
      </c>
      <c r="F804" s="186" t="s">
        <v>11639</v>
      </c>
      <c r="G804" s="91" t="s">
        <v>11679</v>
      </c>
      <c r="H804" s="186" t="s">
        <v>194</v>
      </c>
      <c r="I804" s="39">
        <v>4</v>
      </c>
      <c r="J804" s="39" t="s">
        <v>11749</v>
      </c>
      <c r="K804" s="39" t="s">
        <v>31</v>
      </c>
      <c r="L804" s="183">
        <v>4</v>
      </c>
      <c r="M804" s="27">
        <f t="shared" si="32"/>
        <v>520</v>
      </c>
      <c r="N804" s="23"/>
      <c r="O804" s="24" t="s">
        <v>32</v>
      </c>
    </row>
    <row r="805" s="1" customFormat="1" customHeight="1" spans="1:15">
      <c r="A805" s="39">
        <v>801</v>
      </c>
      <c r="B805" s="115" t="s">
        <v>23</v>
      </c>
      <c r="C805" s="39" t="s">
        <v>11004</v>
      </c>
      <c r="D805" s="39" t="s">
        <v>10034</v>
      </c>
      <c r="E805" s="39" t="s">
        <v>11005</v>
      </c>
      <c r="F805" s="186" t="s">
        <v>11639</v>
      </c>
      <c r="G805" s="91" t="s">
        <v>11763</v>
      </c>
      <c r="H805" s="186" t="s">
        <v>194</v>
      </c>
      <c r="I805" s="39">
        <v>5</v>
      </c>
      <c r="J805" s="39" t="s">
        <v>11749</v>
      </c>
      <c r="K805" s="39" t="s">
        <v>31</v>
      </c>
      <c r="L805" s="183">
        <v>4</v>
      </c>
      <c r="M805" s="27">
        <f t="shared" si="32"/>
        <v>520</v>
      </c>
      <c r="N805" s="23"/>
      <c r="O805" s="24" t="s">
        <v>32</v>
      </c>
    </row>
    <row r="806" s="1" customFormat="1" customHeight="1" spans="1:15">
      <c r="A806" s="39">
        <v>802</v>
      </c>
      <c r="B806" s="115" t="s">
        <v>23</v>
      </c>
      <c r="C806" s="39" t="s">
        <v>11004</v>
      </c>
      <c r="D806" s="39" t="s">
        <v>10034</v>
      </c>
      <c r="E806" s="39" t="s">
        <v>11005</v>
      </c>
      <c r="F806" s="186" t="s">
        <v>11639</v>
      </c>
      <c r="G806" s="91" t="s">
        <v>11764</v>
      </c>
      <c r="H806" s="186" t="s">
        <v>194</v>
      </c>
      <c r="I806" s="39">
        <v>5</v>
      </c>
      <c r="J806" s="39" t="s">
        <v>11749</v>
      </c>
      <c r="K806" s="39" t="s">
        <v>31</v>
      </c>
      <c r="L806" s="183">
        <v>4</v>
      </c>
      <c r="M806" s="27">
        <f t="shared" si="32"/>
        <v>520</v>
      </c>
      <c r="N806" s="23"/>
      <c r="O806" s="24" t="s">
        <v>32</v>
      </c>
    </row>
    <row r="807" s="1" customFormat="1" customHeight="1" spans="1:15">
      <c r="A807" s="39">
        <v>803</v>
      </c>
      <c r="B807" s="115" t="s">
        <v>23</v>
      </c>
      <c r="C807" s="39" t="s">
        <v>11004</v>
      </c>
      <c r="D807" s="39" t="s">
        <v>10034</v>
      </c>
      <c r="E807" s="39" t="s">
        <v>11005</v>
      </c>
      <c r="F807" s="186" t="s">
        <v>11639</v>
      </c>
      <c r="G807" s="91" t="s">
        <v>11765</v>
      </c>
      <c r="H807" s="186" t="s">
        <v>194</v>
      </c>
      <c r="I807" s="39">
        <v>6</v>
      </c>
      <c r="J807" s="39" t="s">
        <v>11749</v>
      </c>
      <c r="K807" s="39" t="s">
        <v>31</v>
      </c>
      <c r="L807" s="183">
        <v>5</v>
      </c>
      <c r="M807" s="27">
        <f t="shared" si="32"/>
        <v>650</v>
      </c>
      <c r="N807" s="23"/>
      <c r="O807" s="24" t="s">
        <v>32</v>
      </c>
    </row>
    <row r="808" s="1" customFormat="1" customHeight="1" spans="1:15">
      <c r="A808" s="39">
        <v>804</v>
      </c>
      <c r="B808" s="115" t="s">
        <v>23</v>
      </c>
      <c r="C808" s="39" t="s">
        <v>11004</v>
      </c>
      <c r="D808" s="39" t="s">
        <v>10034</v>
      </c>
      <c r="E808" s="39" t="s">
        <v>11005</v>
      </c>
      <c r="F808" s="186" t="s">
        <v>11639</v>
      </c>
      <c r="G808" s="91" t="s">
        <v>11766</v>
      </c>
      <c r="H808" s="186" t="s">
        <v>194</v>
      </c>
      <c r="I808" s="39">
        <v>4</v>
      </c>
      <c r="J808" s="39" t="s">
        <v>11749</v>
      </c>
      <c r="K808" s="39" t="s">
        <v>31</v>
      </c>
      <c r="L808" s="183">
        <v>3</v>
      </c>
      <c r="M808" s="27">
        <f t="shared" si="32"/>
        <v>390</v>
      </c>
      <c r="N808" s="23"/>
      <c r="O808" s="24" t="s">
        <v>32</v>
      </c>
    </row>
    <row r="809" s="1" customFormat="1" customHeight="1" spans="1:15">
      <c r="A809" s="39">
        <v>805</v>
      </c>
      <c r="B809" s="115" t="s">
        <v>23</v>
      </c>
      <c r="C809" s="39" t="s">
        <v>11004</v>
      </c>
      <c r="D809" s="39" t="s">
        <v>10034</v>
      </c>
      <c r="E809" s="39" t="s">
        <v>11005</v>
      </c>
      <c r="F809" s="186" t="s">
        <v>11639</v>
      </c>
      <c r="G809" s="91" t="s">
        <v>11767</v>
      </c>
      <c r="H809" s="186" t="s">
        <v>194</v>
      </c>
      <c r="I809" s="39">
        <v>3</v>
      </c>
      <c r="J809" s="39" t="s">
        <v>11749</v>
      </c>
      <c r="K809" s="39" t="s">
        <v>31</v>
      </c>
      <c r="L809" s="183">
        <v>3</v>
      </c>
      <c r="M809" s="27">
        <f t="shared" si="32"/>
        <v>390</v>
      </c>
      <c r="N809" s="23"/>
      <c r="O809" s="24" t="s">
        <v>32</v>
      </c>
    </row>
    <row r="810" s="1" customFormat="1" customHeight="1" spans="1:15">
      <c r="A810" s="39">
        <v>806</v>
      </c>
      <c r="B810" s="115" t="s">
        <v>23</v>
      </c>
      <c r="C810" s="39" t="s">
        <v>11004</v>
      </c>
      <c r="D810" s="39" t="s">
        <v>10034</v>
      </c>
      <c r="E810" s="39" t="s">
        <v>11005</v>
      </c>
      <c r="F810" s="186" t="s">
        <v>11639</v>
      </c>
      <c r="G810" s="91" t="s">
        <v>11768</v>
      </c>
      <c r="H810" s="186" t="s">
        <v>194</v>
      </c>
      <c r="I810" s="39">
        <v>2</v>
      </c>
      <c r="J810" s="39" t="s">
        <v>11749</v>
      </c>
      <c r="K810" s="39" t="s">
        <v>31</v>
      </c>
      <c r="L810" s="183">
        <v>1</v>
      </c>
      <c r="M810" s="27">
        <f t="shared" si="32"/>
        <v>130</v>
      </c>
      <c r="N810" s="23"/>
      <c r="O810" s="24" t="s">
        <v>32</v>
      </c>
    </row>
    <row r="811" s="1" customFormat="1" customHeight="1" spans="1:15">
      <c r="A811" s="39">
        <v>807</v>
      </c>
      <c r="B811" s="115" t="s">
        <v>23</v>
      </c>
      <c r="C811" s="39" t="s">
        <v>11004</v>
      </c>
      <c r="D811" s="39" t="s">
        <v>10034</v>
      </c>
      <c r="E811" s="39" t="s">
        <v>11005</v>
      </c>
      <c r="F811" s="186" t="s">
        <v>11639</v>
      </c>
      <c r="G811" s="91" t="s">
        <v>11769</v>
      </c>
      <c r="H811" s="186" t="s">
        <v>194</v>
      </c>
      <c r="I811" s="39">
        <v>2</v>
      </c>
      <c r="J811" s="39" t="s">
        <v>11749</v>
      </c>
      <c r="K811" s="39" t="s">
        <v>31</v>
      </c>
      <c r="L811" s="183">
        <v>1</v>
      </c>
      <c r="M811" s="27">
        <f t="shared" si="32"/>
        <v>130</v>
      </c>
      <c r="N811" s="23"/>
      <c r="O811" s="24" t="s">
        <v>32</v>
      </c>
    </row>
    <row r="812" s="1" customFormat="1" customHeight="1" spans="1:15">
      <c r="A812" s="39">
        <v>808</v>
      </c>
      <c r="B812" s="115" t="s">
        <v>23</v>
      </c>
      <c r="C812" s="39" t="s">
        <v>11004</v>
      </c>
      <c r="D812" s="39" t="s">
        <v>10034</v>
      </c>
      <c r="E812" s="39" t="s">
        <v>11005</v>
      </c>
      <c r="F812" s="186" t="s">
        <v>11639</v>
      </c>
      <c r="G812" s="91" t="s">
        <v>11770</v>
      </c>
      <c r="H812" s="186" t="s">
        <v>194</v>
      </c>
      <c r="I812" s="39">
        <v>2</v>
      </c>
      <c r="J812" s="39" t="s">
        <v>11749</v>
      </c>
      <c r="K812" s="39" t="s">
        <v>31</v>
      </c>
      <c r="L812" s="183">
        <v>1</v>
      </c>
      <c r="M812" s="27">
        <f t="shared" si="32"/>
        <v>130</v>
      </c>
      <c r="N812" s="23"/>
      <c r="O812" s="24" t="s">
        <v>32</v>
      </c>
    </row>
    <row r="813" s="1" customFormat="1" customHeight="1" spans="1:15">
      <c r="A813" s="39">
        <v>809</v>
      </c>
      <c r="B813" s="115" t="s">
        <v>23</v>
      </c>
      <c r="C813" s="39" t="s">
        <v>11004</v>
      </c>
      <c r="D813" s="39" t="s">
        <v>10034</v>
      </c>
      <c r="E813" s="39" t="s">
        <v>11005</v>
      </c>
      <c r="F813" s="186" t="s">
        <v>11639</v>
      </c>
      <c r="G813" s="91" t="s">
        <v>11771</v>
      </c>
      <c r="H813" s="186" t="s">
        <v>194</v>
      </c>
      <c r="I813" s="39">
        <v>4</v>
      </c>
      <c r="J813" s="39" t="s">
        <v>11749</v>
      </c>
      <c r="K813" s="39" t="s">
        <v>31</v>
      </c>
      <c r="L813" s="183">
        <v>2</v>
      </c>
      <c r="M813" s="27">
        <f t="shared" si="32"/>
        <v>260</v>
      </c>
      <c r="N813" s="23"/>
      <c r="O813" s="24" t="s">
        <v>32</v>
      </c>
    </row>
    <row r="814" s="1" customFormat="1" customHeight="1" spans="1:15">
      <c r="A814" s="39">
        <v>810</v>
      </c>
      <c r="B814" s="115" t="s">
        <v>23</v>
      </c>
      <c r="C814" s="39" t="s">
        <v>11004</v>
      </c>
      <c r="D814" s="39" t="s">
        <v>10034</v>
      </c>
      <c r="E814" s="39" t="s">
        <v>11005</v>
      </c>
      <c r="F814" s="186" t="s">
        <v>11639</v>
      </c>
      <c r="G814" s="91" t="s">
        <v>11772</v>
      </c>
      <c r="H814" s="186" t="s">
        <v>194</v>
      </c>
      <c r="I814" s="39">
        <v>4</v>
      </c>
      <c r="J814" s="39" t="s">
        <v>11749</v>
      </c>
      <c r="K814" s="39" t="s">
        <v>31</v>
      </c>
      <c r="L814" s="183">
        <v>4</v>
      </c>
      <c r="M814" s="27">
        <f t="shared" si="32"/>
        <v>520</v>
      </c>
      <c r="N814" s="23"/>
      <c r="O814" s="24" t="s">
        <v>32</v>
      </c>
    </row>
    <row r="815" s="1" customFormat="1" customHeight="1" spans="1:15">
      <c r="A815" s="39">
        <v>811</v>
      </c>
      <c r="B815" s="115" t="s">
        <v>23</v>
      </c>
      <c r="C815" s="39" t="s">
        <v>11004</v>
      </c>
      <c r="D815" s="39" t="s">
        <v>10034</v>
      </c>
      <c r="E815" s="39" t="s">
        <v>11005</v>
      </c>
      <c r="F815" s="186" t="s">
        <v>11639</v>
      </c>
      <c r="G815" s="91" t="s">
        <v>11773</v>
      </c>
      <c r="H815" s="186" t="s">
        <v>194</v>
      </c>
      <c r="I815" s="39">
        <v>4</v>
      </c>
      <c r="J815" s="39" t="s">
        <v>11774</v>
      </c>
      <c r="K815" s="39" t="s">
        <v>31</v>
      </c>
      <c r="L815" s="183">
        <v>4</v>
      </c>
      <c r="M815" s="27">
        <f t="shared" si="32"/>
        <v>520</v>
      </c>
      <c r="N815" s="23"/>
      <c r="O815" s="24" t="s">
        <v>32</v>
      </c>
    </row>
    <row r="816" s="1" customFormat="1" customHeight="1" spans="1:15">
      <c r="A816" s="39">
        <v>812</v>
      </c>
      <c r="B816" s="115" t="s">
        <v>23</v>
      </c>
      <c r="C816" s="39" t="s">
        <v>11004</v>
      </c>
      <c r="D816" s="39" t="s">
        <v>10034</v>
      </c>
      <c r="E816" s="39" t="s">
        <v>11005</v>
      </c>
      <c r="F816" s="186" t="s">
        <v>11639</v>
      </c>
      <c r="G816" s="91" t="s">
        <v>11775</v>
      </c>
      <c r="H816" s="186" t="s">
        <v>194</v>
      </c>
      <c r="I816" s="39">
        <v>4</v>
      </c>
      <c r="J816" s="39" t="s">
        <v>11774</v>
      </c>
      <c r="K816" s="39" t="s">
        <v>31</v>
      </c>
      <c r="L816" s="183">
        <v>4</v>
      </c>
      <c r="M816" s="27">
        <f t="shared" si="32"/>
        <v>520</v>
      </c>
      <c r="N816" s="23"/>
      <c r="O816" s="24" t="s">
        <v>32</v>
      </c>
    </row>
    <row r="817" s="1" customFormat="1" customHeight="1" spans="1:15">
      <c r="A817" s="39">
        <v>813</v>
      </c>
      <c r="B817" s="115" t="s">
        <v>23</v>
      </c>
      <c r="C817" s="39" t="s">
        <v>11004</v>
      </c>
      <c r="D817" s="39" t="s">
        <v>10034</v>
      </c>
      <c r="E817" s="39" t="s">
        <v>11005</v>
      </c>
      <c r="F817" s="186" t="s">
        <v>11639</v>
      </c>
      <c r="G817" s="91" t="s">
        <v>1159</v>
      </c>
      <c r="H817" s="186" t="s">
        <v>194</v>
      </c>
      <c r="I817" s="39">
        <v>2</v>
      </c>
      <c r="J817" s="39" t="s">
        <v>11774</v>
      </c>
      <c r="K817" s="39" t="s">
        <v>31</v>
      </c>
      <c r="L817" s="183">
        <v>1</v>
      </c>
      <c r="M817" s="27">
        <f t="shared" si="32"/>
        <v>130</v>
      </c>
      <c r="N817" s="23"/>
      <c r="O817" s="24" t="s">
        <v>32</v>
      </c>
    </row>
    <row r="818" s="1" customFormat="1" customHeight="1" spans="1:15">
      <c r="A818" s="39">
        <v>814</v>
      </c>
      <c r="B818" s="115" t="s">
        <v>23</v>
      </c>
      <c r="C818" s="39" t="s">
        <v>11004</v>
      </c>
      <c r="D818" s="39" t="s">
        <v>10034</v>
      </c>
      <c r="E818" s="39" t="s">
        <v>11005</v>
      </c>
      <c r="F818" s="186" t="s">
        <v>11639</v>
      </c>
      <c r="G818" s="91" t="s">
        <v>11776</v>
      </c>
      <c r="H818" s="186" t="s">
        <v>194</v>
      </c>
      <c r="I818" s="39">
        <v>3</v>
      </c>
      <c r="J818" s="39" t="s">
        <v>11774</v>
      </c>
      <c r="K818" s="39" t="s">
        <v>31</v>
      </c>
      <c r="L818" s="183">
        <v>3</v>
      </c>
      <c r="M818" s="27">
        <f t="shared" si="32"/>
        <v>390</v>
      </c>
      <c r="N818" s="23"/>
      <c r="O818" s="24" t="s">
        <v>32</v>
      </c>
    </row>
    <row r="819" s="1" customFormat="1" customHeight="1" spans="1:15">
      <c r="A819" s="39">
        <v>815</v>
      </c>
      <c r="B819" s="115" t="s">
        <v>23</v>
      </c>
      <c r="C819" s="39" t="s">
        <v>11004</v>
      </c>
      <c r="D819" s="39" t="s">
        <v>10034</v>
      </c>
      <c r="E819" s="39" t="s">
        <v>11005</v>
      </c>
      <c r="F819" s="186" t="s">
        <v>11639</v>
      </c>
      <c r="G819" s="91" t="s">
        <v>11777</v>
      </c>
      <c r="H819" s="186" t="s">
        <v>194</v>
      </c>
      <c r="I819" s="39">
        <v>3</v>
      </c>
      <c r="J819" s="39" t="s">
        <v>11774</v>
      </c>
      <c r="K819" s="39" t="s">
        <v>31</v>
      </c>
      <c r="L819" s="183">
        <v>3</v>
      </c>
      <c r="M819" s="27">
        <f t="shared" si="32"/>
        <v>390</v>
      </c>
      <c r="N819" s="23"/>
      <c r="O819" s="24" t="s">
        <v>32</v>
      </c>
    </row>
    <row r="820" s="1" customFormat="1" customHeight="1" spans="1:15">
      <c r="A820" s="39">
        <v>816</v>
      </c>
      <c r="B820" s="115" t="s">
        <v>23</v>
      </c>
      <c r="C820" s="39" t="s">
        <v>11004</v>
      </c>
      <c r="D820" s="39" t="s">
        <v>10034</v>
      </c>
      <c r="E820" s="39" t="s">
        <v>11005</v>
      </c>
      <c r="F820" s="186" t="s">
        <v>11639</v>
      </c>
      <c r="G820" s="91" t="s">
        <v>11778</v>
      </c>
      <c r="H820" s="186" t="s">
        <v>194</v>
      </c>
      <c r="I820" s="39">
        <v>3</v>
      </c>
      <c r="J820" s="39" t="s">
        <v>11774</v>
      </c>
      <c r="K820" s="39" t="s">
        <v>31</v>
      </c>
      <c r="L820" s="183">
        <v>3</v>
      </c>
      <c r="M820" s="27">
        <f t="shared" si="32"/>
        <v>390</v>
      </c>
      <c r="N820" s="23"/>
      <c r="O820" s="24" t="s">
        <v>32</v>
      </c>
    </row>
    <row r="821" s="1" customFormat="1" customHeight="1" spans="1:15">
      <c r="A821" s="39">
        <v>817</v>
      </c>
      <c r="B821" s="115" t="s">
        <v>23</v>
      </c>
      <c r="C821" s="39" t="s">
        <v>11004</v>
      </c>
      <c r="D821" s="39" t="s">
        <v>10034</v>
      </c>
      <c r="E821" s="39" t="s">
        <v>11005</v>
      </c>
      <c r="F821" s="186" t="s">
        <v>11639</v>
      </c>
      <c r="G821" s="91" t="s">
        <v>11779</v>
      </c>
      <c r="H821" s="186" t="s">
        <v>194</v>
      </c>
      <c r="I821" s="39">
        <v>5</v>
      </c>
      <c r="J821" s="39" t="s">
        <v>11774</v>
      </c>
      <c r="K821" s="39" t="s">
        <v>31</v>
      </c>
      <c r="L821" s="183">
        <v>4</v>
      </c>
      <c r="M821" s="27">
        <f t="shared" si="32"/>
        <v>520</v>
      </c>
      <c r="N821" s="23"/>
      <c r="O821" s="24" t="s">
        <v>32</v>
      </c>
    </row>
    <row r="822" s="1" customFormat="1" customHeight="1" spans="1:15">
      <c r="A822" s="39">
        <v>818</v>
      </c>
      <c r="B822" s="115" t="s">
        <v>23</v>
      </c>
      <c r="C822" s="39" t="s">
        <v>11004</v>
      </c>
      <c r="D822" s="39" t="s">
        <v>10034</v>
      </c>
      <c r="E822" s="39" t="s">
        <v>11005</v>
      </c>
      <c r="F822" s="186" t="s">
        <v>11639</v>
      </c>
      <c r="G822" s="91" t="s">
        <v>11780</v>
      </c>
      <c r="H822" s="186" t="s">
        <v>194</v>
      </c>
      <c r="I822" s="39">
        <v>6</v>
      </c>
      <c r="J822" s="39" t="s">
        <v>11774</v>
      </c>
      <c r="K822" s="39" t="s">
        <v>31</v>
      </c>
      <c r="L822" s="183">
        <v>4</v>
      </c>
      <c r="M822" s="27">
        <f t="shared" si="32"/>
        <v>520</v>
      </c>
      <c r="N822" s="23"/>
      <c r="O822" s="24" t="s">
        <v>32</v>
      </c>
    </row>
    <row r="823" s="1" customFormat="1" customHeight="1" spans="1:15">
      <c r="A823" s="39">
        <v>819</v>
      </c>
      <c r="B823" s="115" t="s">
        <v>23</v>
      </c>
      <c r="C823" s="39" t="s">
        <v>11004</v>
      </c>
      <c r="D823" s="39" t="s">
        <v>10034</v>
      </c>
      <c r="E823" s="39" t="s">
        <v>11005</v>
      </c>
      <c r="F823" s="186" t="s">
        <v>11639</v>
      </c>
      <c r="G823" s="91" t="s">
        <v>11781</v>
      </c>
      <c r="H823" s="186" t="s">
        <v>194</v>
      </c>
      <c r="I823" s="39">
        <v>3</v>
      </c>
      <c r="J823" s="39" t="s">
        <v>11774</v>
      </c>
      <c r="K823" s="39" t="s">
        <v>31</v>
      </c>
      <c r="L823" s="183">
        <v>3</v>
      </c>
      <c r="M823" s="27">
        <f t="shared" si="32"/>
        <v>390</v>
      </c>
      <c r="N823" s="23"/>
      <c r="O823" s="24" t="s">
        <v>32</v>
      </c>
    </row>
    <row r="824" s="1" customFormat="1" customHeight="1" spans="1:15">
      <c r="A824" s="39">
        <v>820</v>
      </c>
      <c r="B824" s="115" t="s">
        <v>23</v>
      </c>
      <c r="C824" s="39" t="s">
        <v>11004</v>
      </c>
      <c r="D824" s="39" t="s">
        <v>10034</v>
      </c>
      <c r="E824" s="39" t="s">
        <v>11005</v>
      </c>
      <c r="F824" s="186" t="s">
        <v>11639</v>
      </c>
      <c r="G824" s="91" t="s">
        <v>11782</v>
      </c>
      <c r="H824" s="186" t="s">
        <v>194</v>
      </c>
      <c r="I824" s="39">
        <v>8</v>
      </c>
      <c r="J824" s="39" t="s">
        <v>11774</v>
      </c>
      <c r="K824" s="39" t="s">
        <v>31</v>
      </c>
      <c r="L824" s="183">
        <v>6</v>
      </c>
      <c r="M824" s="27">
        <f t="shared" si="32"/>
        <v>780</v>
      </c>
      <c r="N824" s="23"/>
      <c r="O824" s="24" t="s">
        <v>32</v>
      </c>
    </row>
    <row r="825" s="1" customFormat="1" customHeight="1" spans="1:15">
      <c r="A825" s="39">
        <v>821</v>
      </c>
      <c r="B825" s="115" t="s">
        <v>23</v>
      </c>
      <c r="C825" s="39" t="s">
        <v>11004</v>
      </c>
      <c r="D825" s="39" t="s">
        <v>10034</v>
      </c>
      <c r="E825" s="39" t="s">
        <v>11005</v>
      </c>
      <c r="F825" s="186" t="s">
        <v>11639</v>
      </c>
      <c r="G825" s="91" t="s">
        <v>11783</v>
      </c>
      <c r="H825" s="186" t="s">
        <v>194</v>
      </c>
      <c r="I825" s="39">
        <v>5</v>
      </c>
      <c r="J825" s="39" t="s">
        <v>11774</v>
      </c>
      <c r="K825" s="39" t="s">
        <v>31</v>
      </c>
      <c r="L825" s="183">
        <v>4</v>
      </c>
      <c r="M825" s="27">
        <f t="shared" si="32"/>
        <v>520</v>
      </c>
      <c r="N825" s="23"/>
      <c r="O825" s="24" t="s">
        <v>32</v>
      </c>
    </row>
    <row r="826" s="1" customFormat="1" customHeight="1" spans="1:15">
      <c r="A826" s="39">
        <v>822</v>
      </c>
      <c r="B826" s="115" t="s">
        <v>23</v>
      </c>
      <c r="C826" s="39" t="s">
        <v>11004</v>
      </c>
      <c r="D826" s="39" t="s">
        <v>10034</v>
      </c>
      <c r="E826" s="39" t="s">
        <v>11005</v>
      </c>
      <c r="F826" s="186" t="s">
        <v>11639</v>
      </c>
      <c r="G826" s="91" t="s">
        <v>11784</v>
      </c>
      <c r="H826" s="186" t="s">
        <v>194</v>
      </c>
      <c r="I826" s="39">
        <v>4</v>
      </c>
      <c r="J826" s="39" t="s">
        <v>11774</v>
      </c>
      <c r="K826" s="39" t="s">
        <v>31</v>
      </c>
      <c r="L826" s="183">
        <v>4</v>
      </c>
      <c r="M826" s="27">
        <f t="shared" si="32"/>
        <v>520</v>
      </c>
      <c r="N826" s="23"/>
      <c r="O826" s="24" t="s">
        <v>32</v>
      </c>
    </row>
    <row r="827" s="1" customFormat="1" customHeight="1" spans="1:15">
      <c r="A827" s="39">
        <v>823</v>
      </c>
      <c r="B827" s="115" t="s">
        <v>23</v>
      </c>
      <c r="C827" s="39" t="s">
        <v>11004</v>
      </c>
      <c r="D827" s="39" t="s">
        <v>10034</v>
      </c>
      <c r="E827" s="39" t="s">
        <v>11005</v>
      </c>
      <c r="F827" s="186" t="s">
        <v>11639</v>
      </c>
      <c r="G827" s="91" t="s">
        <v>11598</v>
      </c>
      <c r="H827" s="186" t="s">
        <v>194</v>
      </c>
      <c r="I827" s="39">
        <v>4</v>
      </c>
      <c r="J827" s="39" t="s">
        <v>11774</v>
      </c>
      <c r="K827" s="39" t="s">
        <v>31</v>
      </c>
      <c r="L827" s="183">
        <v>2</v>
      </c>
      <c r="M827" s="27">
        <f t="shared" si="32"/>
        <v>260</v>
      </c>
      <c r="N827" s="23"/>
      <c r="O827" s="24" t="s">
        <v>32</v>
      </c>
    </row>
    <row r="828" s="1" customFormat="1" customHeight="1" spans="1:15">
      <c r="A828" s="39">
        <v>824</v>
      </c>
      <c r="B828" s="115" t="s">
        <v>23</v>
      </c>
      <c r="C828" s="39" t="s">
        <v>11004</v>
      </c>
      <c r="D828" s="39" t="s">
        <v>10034</v>
      </c>
      <c r="E828" s="39" t="s">
        <v>11005</v>
      </c>
      <c r="F828" s="186" t="s">
        <v>11639</v>
      </c>
      <c r="G828" s="91" t="s">
        <v>11785</v>
      </c>
      <c r="H828" s="186" t="s">
        <v>194</v>
      </c>
      <c r="I828" s="39">
        <v>4</v>
      </c>
      <c r="J828" s="39" t="s">
        <v>11774</v>
      </c>
      <c r="K828" s="39" t="s">
        <v>31</v>
      </c>
      <c r="L828" s="183">
        <v>4</v>
      </c>
      <c r="M828" s="27">
        <f t="shared" si="32"/>
        <v>520</v>
      </c>
      <c r="N828" s="23"/>
      <c r="O828" s="24" t="s">
        <v>32</v>
      </c>
    </row>
    <row r="829" s="1" customFormat="1" customHeight="1" spans="1:15">
      <c r="A829" s="39">
        <v>825</v>
      </c>
      <c r="B829" s="115" t="s">
        <v>23</v>
      </c>
      <c r="C829" s="39" t="s">
        <v>11004</v>
      </c>
      <c r="D829" s="39" t="s">
        <v>10034</v>
      </c>
      <c r="E829" s="39" t="s">
        <v>11005</v>
      </c>
      <c r="F829" s="186" t="s">
        <v>11639</v>
      </c>
      <c r="G829" s="91" t="s">
        <v>11786</v>
      </c>
      <c r="H829" s="186" t="s">
        <v>194</v>
      </c>
      <c r="I829" s="39">
        <v>1</v>
      </c>
      <c r="J829" s="39" t="s">
        <v>11774</v>
      </c>
      <c r="K829" s="39" t="s">
        <v>31</v>
      </c>
      <c r="L829" s="183">
        <v>1</v>
      </c>
      <c r="M829" s="27">
        <f t="shared" si="32"/>
        <v>130</v>
      </c>
      <c r="N829" s="23"/>
      <c r="O829" s="24" t="s">
        <v>32</v>
      </c>
    </row>
    <row r="830" s="1" customFormat="1" customHeight="1" spans="1:15">
      <c r="A830" s="39">
        <v>826</v>
      </c>
      <c r="B830" s="115" t="s">
        <v>23</v>
      </c>
      <c r="C830" s="39" t="s">
        <v>11004</v>
      </c>
      <c r="D830" s="39" t="s">
        <v>10034</v>
      </c>
      <c r="E830" s="39" t="s">
        <v>11005</v>
      </c>
      <c r="F830" s="186" t="s">
        <v>11639</v>
      </c>
      <c r="G830" s="91" t="s">
        <v>11787</v>
      </c>
      <c r="H830" s="186" t="s">
        <v>194</v>
      </c>
      <c r="I830" s="39">
        <v>3</v>
      </c>
      <c r="J830" s="39" t="s">
        <v>11774</v>
      </c>
      <c r="K830" s="39" t="s">
        <v>31</v>
      </c>
      <c r="L830" s="183">
        <v>3</v>
      </c>
      <c r="M830" s="27">
        <f t="shared" si="32"/>
        <v>390</v>
      </c>
      <c r="N830" s="23"/>
      <c r="O830" s="24" t="s">
        <v>32</v>
      </c>
    </row>
    <row r="831" s="1" customFormat="1" customHeight="1" spans="1:15">
      <c r="A831" s="39">
        <v>827</v>
      </c>
      <c r="B831" s="115" t="s">
        <v>23</v>
      </c>
      <c r="C831" s="39" t="s">
        <v>11004</v>
      </c>
      <c r="D831" s="39" t="s">
        <v>10034</v>
      </c>
      <c r="E831" s="39" t="s">
        <v>11005</v>
      </c>
      <c r="F831" s="186" t="s">
        <v>11639</v>
      </c>
      <c r="G831" s="91" t="s">
        <v>11788</v>
      </c>
      <c r="H831" s="186" t="s">
        <v>194</v>
      </c>
      <c r="I831" s="39">
        <v>2</v>
      </c>
      <c r="J831" s="39" t="s">
        <v>11774</v>
      </c>
      <c r="K831" s="39" t="s">
        <v>31</v>
      </c>
      <c r="L831" s="183">
        <v>2</v>
      </c>
      <c r="M831" s="27">
        <f t="shared" si="32"/>
        <v>260</v>
      </c>
      <c r="N831" s="23"/>
      <c r="O831" s="24" t="s">
        <v>32</v>
      </c>
    </row>
    <row r="832" s="1" customFormat="1" customHeight="1" spans="1:15">
      <c r="A832" s="39">
        <v>828</v>
      </c>
      <c r="B832" s="115" t="s">
        <v>23</v>
      </c>
      <c r="C832" s="39" t="s">
        <v>11004</v>
      </c>
      <c r="D832" s="39" t="s">
        <v>10034</v>
      </c>
      <c r="E832" s="39" t="s">
        <v>11005</v>
      </c>
      <c r="F832" s="186" t="s">
        <v>11639</v>
      </c>
      <c r="G832" s="91" t="s">
        <v>11789</v>
      </c>
      <c r="H832" s="186" t="s">
        <v>194</v>
      </c>
      <c r="I832" s="39">
        <v>3</v>
      </c>
      <c r="J832" s="39" t="s">
        <v>11774</v>
      </c>
      <c r="K832" s="39" t="s">
        <v>31</v>
      </c>
      <c r="L832" s="183">
        <v>3</v>
      </c>
      <c r="M832" s="27">
        <f t="shared" si="32"/>
        <v>390</v>
      </c>
      <c r="N832" s="23"/>
      <c r="O832" s="24" t="s">
        <v>32</v>
      </c>
    </row>
    <row r="833" s="1" customFormat="1" customHeight="1" spans="1:15">
      <c r="A833" s="39">
        <v>829</v>
      </c>
      <c r="B833" s="115" t="s">
        <v>23</v>
      </c>
      <c r="C833" s="39" t="s">
        <v>11004</v>
      </c>
      <c r="D833" s="39" t="s">
        <v>10034</v>
      </c>
      <c r="E833" s="39" t="s">
        <v>11005</v>
      </c>
      <c r="F833" s="186" t="s">
        <v>11639</v>
      </c>
      <c r="G833" s="91" t="s">
        <v>11790</v>
      </c>
      <c r="H833" s="186" t="s">
        <v>194</v>
      </c>
      <c r="I833" s="39">
        <v>2</v>
      </c>
      <c r="J833" s="39" t="s">
        <v>11774</v>
      </c>
      <c r="K833" s="39" t="s">
        <v>31</v>
      </c>
      <c r="L833" s="183">
        <v>2</v>
      </c>
      <c r="M833" s="27">
        <f t="shared" si="32"/>
        <v>260</v>
      </c>
      <c r="N833" s="23"/>
      <c r="O833" s="24" t="s">
        <v>32</v>
      </c>
    </row>
    <row r="834" s="1" customFormat="1" customHeight="1" spans="1:15">
      <c r="A834" s="39">
        <v>830</v>
      </c>
      <c r="B834" s="115" t="s">
        <v>23</v>
      </c>
      <c r="C834" s="39" t="s">
        <v>11004</v>
      </c>
      <c r="D834" s="39" t="s">
        <v>10034</v>
      </c>
      <c r="E834" s="39" t="s">
        <v>11005</v>
      </c>
      <c r="F834" s="186" t="s">
        <v>11639</v>
      </c>
      <c r="G834" s="91" t="s">
        <v>11791</v>
      </c>
      <c r="H834" s="186" t="s">
        <v>194</v>
      </c>
      <c r="I834" s="39">
        <v>6</v>
      </c>
      <c r="J834" s="39" t="s">
        <v>11774</v>
      </c>
      <c r="K834" s="39" t="s">
        <v>31</v>
      </c>
      <c r="L834" s="183">
        <v>4</v>
      </c>
      <c r="M834" s="27">
        <f t="shared" si="32"/>
        <v>520</v>
      </c>
      <c r="N834" s="23"/>
      <c r="O834" s="24" t="s">
        <v>32</v>
      </c>
    </row>
    <row r="835" s="1" customFormat="1" customHeight="1" spans="1:15">
      <c r="A835" s="39">
        <v>831</v>
      </c>
      <c r="B835" s="115" t="s">
        <v>23</v>
      </c>
      <c r="C835" s="39" t="s">
        <v>11004</v>
      </c>
      <c r="D835" s="39" t="s">
        <v>10034</v>
      </c>
      <c r="E835" s="39" t="s">
        <v>11005</v>
      </c>
      <c r="F835" s="186" t="s">
        <v>11639</v>
      </c>
      <c r="G835" s="91" t="s">
        <v>11792</v>
      </c>
      <c r="H835" s="186" t="s">
        <v>194</v>
      </c>
      <c r="I835" s="39">
        <v>5</v>
      </c>
      <c r="J835" s="39" t="s">
        <v>11774</v>
      </c>
      <c r="K835" s="39" t="s">
        <v>31</v>
      </c>
      <c r="L835" s="183">
        <v>4</v>
      </c>
      <c r="M835" s="27">
        <f t="shared" si="32"/>
        <v>520</v>
      </c>
      <c r="N835" s="23"/>
      <c r="O835" s="24" t="s">
        <v>32</v>
      </c>
    </row>
    <row r="836" s="1" customFormat="1" customHeight="1" spans="1:15">
      <c r="A836" s="39">
        <v>832</v>
      </c>
      <c r="B836" s="115" t="s">
        <v>23</v>
      </c>
      <c r="C836" s="39" t="s">
        <v>11004</v>
      </c>
      <c r="D836" s="39" t="s">
        <v>10034</v>
      </c>
      <c r="E836" s="39" t="s">
        <v>11005</v>
      </c>
      <c r="F836" s="186" t="s">
        <v>11639</v>
      </c>
      <c r="G836" s="91" t="s">
        <v>11793</v>
      </c>
      <c r="H836" s="186" t="s">
        <v>194</v>
      </c>
      <c r="I836" s="39">
        <v>4</v>
      </c>
      <c r="J836" s="39" t="s">
        <v>11774</v>
      </c>
      <c r="K836" s="39" t="s">
        <v>31</v>
      </c>
      <c r="L836" s="183">
        <v>4</v>
      </c>
      <c r="M836" s="27">
        <f t="shared" si="32"/>
        <v>520</v>
      </c>
      <c r="N836" s="23"/>
      <c r="O836" s="24" t="s">
        <v>32</v>
      </c>
    </row>
    <row r="837" s="1" customFormat="1" customHeight="1" spans="1:15">
      <c r="A837" s="39">
        <v>833</v>
      </c>
      <c r="B837" s="115" t="s">
        <v>23</v>
      </c>
      <c r="C837" s="39" t="s">
        <v>11004</v>
      </c>
      <c r="D837" s="39" t="s">
        <v>10034</v>
      </c>
      <c r="E837" s="39" t="s">
        <v>11005</v>
      </c>
      <c r="F837" s="186" t="s">
        <v>11639</v>
      </c>
      <c r="G837" s="91" t="s">
        <v>11794</v>
      </c>
      <c r="H837" s="186" t="s">
        <v>194</v>
      </c>
      <c r="I837" s="39">
        <v>5</v>
      </c>
      <c r="J837" s="39" t="s">
        <v>11774</v>
      </c>
      <c r="K837" s="39" t="s">
        <v>31</v>
      </c>
      <c r="L837" s="183">
        <v>4</v>
      </c>
      <c r="M837" s="27">
        <f t="shared" si="32"/>
        <v>520</v>
      </c>
      <c r="N837" s="23"/>
      <c r="O837" s="24" t="s">
        <v>32</v>
      </c>
    </row>
    <row r="838" s="1" customFormat="1" customHeight="1" spans="1:15">
      <c r="A838" s="39">
        <v>834</v>
      </c>
      <c r="B838" s="115" t="s">
        <v>23</v>
      </c>
      <c r="C838" s="39" t="s">
        <v>11004</v>
      </c>
      <c r="D838" s="39" t="s">
        <v>10034</v>
      </c>
      <c r="E838" s="39" t="s">
        <v>11005</v>
      </c>
      <c r="F838" s="186" t="s">
        <v>11639</v>
      </c>
      <c r="G838" s="91" t="s">
        <v>11795</v>
      </c>
      <c r="H838" s="186" t="s">
        <v>194</v>
      </c>
      <c r="I838" s="39">
        <v>4</v>
      </c>
      <c r="J838" s="39" t="s">
        <v>11774</v>
      </c>
      <c r="K838" s="39" t="s">
        <v>31</v>
      </c>
      <c r="L838" s="183">
        <v>4</v>
      </c>
      <c r="M838" s="27">
        <f t="shared" si="32"/>
        <v>520</v>
      </c>
      <c r="N838" s="23"/>
      <c r="O838" s="24" t="s">
        <v>32</v>
      </c>
    </row>
    <row r="839" s="1" customFormat="1" customHeight="1" spans="1:15">
      <c r="A839" s="39">
        <v>835</v>
      </c>
      <c r="B839" s="115" t="s">
        <v>23</v>
      </c>
      <c r="C839" s="39" t="s">
        <v>11004</v>
      </c>
      <c r="D839" s="39" t="s">
        <v>10034</v>
      </c>
      <c r="E839" s="39" t="s">
        <v>11005</v>
      </c>
      <c r="F839" s="186" t="s">
        <v>11639</v>
      </c>
      <c r="G839" s="91" t="s">
        <v>11796</v>
      </c>
      <c r="H839" s="186" t="s">
        <v>194</v>
      </c>
      <c r="I839" s="39">
        <v>3</v>
      </c>
      <c r="J839" s="39" t="s">
        <v>11774</v>
      </c>
      <c r="K839" s="39" t="s">
        <v>31</v>
      </c>
      <c r="L839" s="183">
        <v>3</v>
      </c>
      <c r="M839" s="27">
        <f t="shared" si="32"/>
        <v>390</v>
      </c>
      <c r="N839" s="23"/>
      <c r="O839" s="24" t="s">
        <v>32</v>
      </c>
    </row>
    <row r="840" s="1" customFormat="1" customHeight="1" spans="1:15">
      <c r="A840" s="39">
        <v>836</v>
      </c>
      <c r="B840" s="115" t="s">
        <v>23</v>
      </c>
      <c r="C840" s="39" t="s">
        <v>11004</v>
      </c>
      <c r="D840" s="39" t="s">
        <v>10034</v>
      </c>
      <c r="E840" s="39" t="s">
        <v>11005</v>
      </c>
      <c r="F840" s="186" t="s">
        <v>11639</v>
      </c>
      <c r="G840" s="91" t="s">
        <v>11797</v>
      </c>
      <c r="H840" s="186" t="s">
        <v>194</v>
      </c>
      <c r="I840" s="39">
        <v>6</v>
      </c>
      <c r="J840" s="39" t="s">
        <v>11774</v>
      </c>
      <c r="K840" s="39" t="s">
        <v>31</v>
      </c>
      <c r="L840" s="183">
        <v>5</v>
      </c>
      <c r="M840" s="27">
        <f t="shared" si="32"/>
        <v>650</v>
      </c>
      <c r="N840" s="23"/>
      <c r="O840" s="24" t="s">
        <v>32</v>
      </c>
    </row>
    <row r="841" s="1" customFormat="1" customHeight="1" spans="1:15">
      <c r="A841" s="39">
        <v>837</v>
      </c>
      <c r="B841" s="115" t="s">
        <v>23</v>
      </c>
      <c r="C841" s="39" t="s">
        <v>11004</v>
      </c>
      <c r="D841" s="39" t="s">
        <v>10034</v>
      </c>
      <c r="E841" s="39" t="s">
        <v>11005</v>
      </c>
      <c r="F841" s="186" t="s">
        <v>11639</v>
      </c>
      <c r="G841" s="91" t="s">
        <v>11798</v>
      </c>
      <c r="H841" s="186" t="s">
        <v>194</v>
      </c>
      <c r="I841" s="39">
        <v>2</v>
      </c>
      <c r="J841" s="39" t="s">
        <v>11774</v>
      </c>
      <c r="K841" s="39" t="s">
        <v>31</v>
      </c>
      <c r="L841" s="183">
        <v>2</v>
      </c>
      <c r="M841" s="27">
        <f t="shared" si="32"/>
        <v>260</v>
      </c>
      <c r="N841" s="23"/>
      <c r="O841" s="24" t="s">
        <v>32</v>
      </c>
    </row>
    <row r="842" s="1" customFormat="1" customHeight="1" spans="1:15">
      <c r="A842" s="39">
        <v>838</v>
      </c>
      <c r="B842" s="115" t="s">
        <v>23</v>
      </c>
      <c r="C842" s="39" t="s">
        <v>11004</v>
      </c>
      <c r="D842" s="39" t="s">
        <v>10034</v>
      </c>
      <c r="E842" s="39" t="s">
        <v>11005</v>
      </c>
      <c r="F842" s="186" t="s">
        <v>11639</v>
      </c>
      <c r="G842" s="91" t="s">
        <v>11799</v>
      </c>
      <c r="H842" s="186" t="s">
        <v>194</v>
      </c>
      <c r="I842" s="39">
        <v>3</v>
      </c>
      <c r="J842" s="39" t="s">
        <v>11774</v>
      </c>
      <c r="K842" s="39" t="s">
        <v>31</v>
      </c>
      <c r="L842" s="183">
        <v>3</v>
      </c>
      <c r="M842" s="27">
        <f t="shared" si="32"/>
        <v>390</v>
      </c>
      <c r="N842" s="23"/>
      <c r="O842" s="24" t="s">
        <v>32</v>
      </c>
    </row>
    <row r="843" s="1" customFormat="1" customHeight="1" spans="1:15">
      <c r="A843" s="39">
        <v>839</v>
      </c>
      <c r="B843" s="115" t="s">
        <v>23</v>
      </c>
      <c r="C843" s="39" t="s">
        <v>11004</v>
      </c>
      <c r="D843" s="39" t="s">
        <v>10034</v>
      </c>
      <c r="E843" s="39" t="s">
        <v>11005</v>
      </c>
      <c r="F843" s="186" t="s">
        <v>11639</v>
      </c>
      <c r="G843" s="91" t="s">
        <v>11800</v>
      </c>
      <c r="H843" s="186" t="s">
        <v>194</v>
      </c>
      <c r="I843" s="39">
        <v>5</v>
      </c>
      <c r="J843" s="39" t="s">
        <v>11774</v>
      </c>
      <c r="K843" s="39" t="s">
        <v>31</v>
      </c>
      <c r="L843" s="183">
        <v>4</v>
      </c>
      <c r="M843" s="27">
        <f>L843*312</f>
        <v>1248</v>
      </c>
      <c r="N843" s="23"/>
      <c r="O843" s="24" t="s">
        <v>32</v>
      </c>
    </row>
    <row r="844" s="1" customFormat="1" customHeight="1" spans="1:15">
      <c r="A844" s="39">
        <v>840</v>
      </c>
      <c r="B844" s="115" t="s">
        <v>23</v>
      </c>
      <c r="C844" s="39" t="s">
        <v>11004</v>
      </c>
      <c r="D844" s="39" t="s">
        <v>10034</v>
      </c>
      <c r="E844" s="39" t="s">
        <v>11005</v>
      </c>
      <c r="F844" s="186" t="s">
        <v>11639</v>
      </c>
      <c r="G844" s="91" t="s">
        <v>11801</v>
      </c>
      <c r="H844" s="186" t="s">
        <v>194</v>
      </c>
      <c r="I844" s="39">
        <v>2</v>
      </c>
      <c r="J844" s="39" t="s">
        <v>11774</v>
      </c>
      <c r="K844" s="39" t="s">
        <v>31</v>
      </c>
      <c r="L844" s="183">
        <v>2</v>
      </c>
      <c r="M844" s="27">
        <f>L844*130</f>
        <v>260</v>
      </c>
      <c r="N844" s="23"/>
      <c r="O844" s="24" t="s">
        <v>32</v>
      </c>
    </row>
    <row r="845" s="1" customFormat="1" customHeight="1" spans="1:15">
      <c r="A845" s="39">
        <v>841</v>
      </c>
      <c r="B845" s="115" t="s">
        <v>23</v>
      </c>
      <c r="C845" s="39" t="s">
        <v>11004</v>
      </c>
      <c r="D845" s="39" t="s">
        <v>10034</v>
      </c>
      <c r="E845" s="39" t="s">
        <v>11005</v>
      </c>
      <c r="F845" s="186" t="s">
        <v>11639</v>
      </c>
      <c r="G845" s="91" t="s">
        <v>11802</v>
      </c>
      <c r="H845" s="186" t="s">
        <v>194</v>
      </c>
      <c r="I845" s="39">
        <v>4</v>
      </c>
      <c r="J845" s="39" t="s">
        <v>11774</v>
      </c>
      <c r="K845" s="39" t="s">
        <v>31</v>
      </c>
      <c r="L845" s="183">
        <v>4</v>
      </c>
      <c r="M845" s="27">
        <f>L845*468</f>
        <v>1872</v>
      </c>
      <c r="N845" s="23"/>
      <c r="O845" s="24" t="s">
        <v>32</v>
      </c>
    </row>
    <row r="846" s="1" customFormat="1" customHeight="1" spans="1:15">
      <c r="A846" s="39">
        <v>842</v>
      </c>
      <c r="B846" s="115" t="s">
        <v>23</v>
      </c>
      <c r="C846" s="39" t="s">
        <v>11004</v>
      </c>
      <c r="D846" s="39" t="s">
        <v>10034</v>
      </c>
      <c r="E846" s="39" t="s">
        <v>11005</v>
      </c>
      <c r="F846" s="186" t="s">
        <v>11639</v>
      </c>
      <c r="G846" s="91" t="s">
        <v>11803</v>
      </c>
      <c r="H846" s="186" t="s">
        <v>194</v>
      </c>
      <c r="I846" s="39">
        <v>4</v>
      </c>
      <c r="J846" s="39" t="s">
        <v>11774</v>
      </c>
      <c r="K846" s="39" t="s">
        <v>31</v>
      </c>
      <c r="L846" s="183">
        <v>4</v>
      </c>
      <c r="M846" s="27">
        <f t="shared" ref="M846:M863" si="33">L846*130</f>
        <v>520</v>
      </c>
      <c r="N846" s="23"/>
      <c r="O846" s="24" t="s">
        <v>32</v>
      </c>
    </row>
    <row r="847" s="1" customFormat="1" customHeight="1" spans="1:15">
      <c r="A847" s="39">
        <v>843</v>
      </c>
      <c r="B847" s="115" t="s">
        <v>23</v>
      </c>
      <c r="C847" s="39" t="s">
        <v>11004</v>
      </c>
      <c r="D847" s="39" t="s">
        <v>10034</v>
      </c>
      <c r="E847" s="39" t="s">
        <v>11005</v>
      </c>
      <c r="F847" s="186" t="s">
        <v>11639</v>
      </c>
      <c r="G847" s="91" t="s">
        <v>11804</v>
      </c>
      <c r="H847" s="186" t="s">
        <v>194</v>
      </c>
      <c r="I847" s="39">
        <v>2</v>
      </c>
      <c r="J847" s="39" t="s">
        <v>11774</v>
      </c>
      <c r="K847" s="39" t="s">
        <v>31</v>
      </c>
      <c r="L847" s="183">
        <v>2</v>
      </c>
      <c r="M847" s="27">
        <f t="shared" si="33"/>
        <v>260</v>
      </c>
      <c r="N847" s="23"/>
      <c r="O847" s="24" t="s">
        <v>32</v>
      </c>
    </row>
    <row r="848" s="1" customFormat="1" customHeight="1" spans="1:15">
      <c r="A848" s="39">
        <v>844</v>
      </c>
      <c r="B848" s="115" t="s">
        <v>23</v>
      </c>
      <c r="C848" s="39" t="s">
        <v>11004</v>
      </c>
      <c r="D848" s="39" t="s">
        <v>10034</v>
      </c>
      <c r="E848" s="39" t="s">
        <v>11005</v>
      </c>
      <c r="F848" s="186" t="s">
        <v>11639</v>
      </c>
      <c r="G848" s="91" t="s">
        <v>11805</v>
      </c>
      <c r="H848" s="186" t="s">
        <v>194</v>
      </c>
      <c r="I848" s="39">
        <v>2</v>
      </c>
      <c r="J848" s="39" t="s">
        <v>11774</v>
      </c>
      <c r="K848" s="39" t="s">
        <v>31</v>
      </c>
      <c r="L848" s="183">
        <v>2</v>
      </c>
      <c r="M848" s="27">
        <f t="shared" si="33"/>
        <v>260</v>
      </c>
      <c r="N848" s="23"/>
      <c r="O848" s="24" t="s">
        <v>32</v>
      </c>
    </row>
    <row r="849" s="1" customFormat="1" customHeight="1" spans="1:15">
      <c r="A849" s="39">
        <v>845</v>
      </c>
      <c r="B849" s="115" t="s">
        <v>23</v>
      </c>
      <c r="C849" s="39" t="s">
        <v>11004</v>
      </c>
      <c r="D849" s="39" t="s">
        <v>10034</v>
      </c>
      <c r="E849" s="39" t="s">
        <v>11005</v>
      </c>
      <c r="F849" s="186" t="s">
        <v>11639</v>
      </c>
      <c r="G849" s="91" t="s">
        <v>11806</v>
      </c>
      <c r="H849" s="186" t="s">
        <v>194</v>
      </c>
      <c r="I849" s="39">
        <v>2</v>
      </c>
      <c r="J849" s="39" t="s">
        <v>11774</v>
      </c>
      <c r="K849" s="39" t="s">
        <v>31</v>
      </c>
      <c r="L849" s="183">
        <v>2</v>
      </c>
      <c r="M849" s="27">
        <f t="shared" si="33"/>
        <v>260</v>
      </c>
      <c r="N849" s="23"/>
      <c r="O849" s="24" t="s">
        <v>32</v>
      </c>
    </row>
    <row r="850" s="1" customFormat="1" customHeight="1" spans="1:15">
      <c r="A850" s="39">
        <v>846</v>
      </c>
      <c r="B850" s="115" t="s">
        <v>23</v>
      </c>
      <c r="C850" s="39" t="s">
        <v>11004</v>
      </c>
      <c r="D850" s="39" t="s">
        <v>10034</v>
      </c>
      <c r="E850" s="39" t="s">
        <v>11005</v>
      </c>
      <c r="F850" s="186" t="s">
        <v>11639</v>
      </c>
      <c r="G850" s="91" t="s">
        <v>11807</v>
      </c>
      <c r="H850" s="186" t="s">
        <v>194</v>
      </c>
      <c r="I850" s="39">
        <v>4</v>
      </c>
      <c r="J850" s="39" t="s">
        <v>11774</v>
      </c>
      <c r="K850" s="39" t="s">
        <v>31</v>
      </c>
      <c r="L850" s="183">
        <v>4</v>
      </c>
      <c r="M850" s="27">
        <f t="shared" si="33"/>
        <v>520</v>
      </c>
      <c r="N850" s="23"/>
      <c r="O850" s="24" t="s">
        <v>32</v>
      </c>
    </row>
    <row r="851" s="1" customFormat="1" customHeight="1" spans="1:15">
      <c r="A851" s="39">
        <v>847</v>
      </c>
      <c r="B851" s="115" t="s">
        <v>23</v>
      </c>
      <c r="C851" s="39" t="s">
        <v>11004</v>
      </c>
      <c r="D851" s="39" t="s">
        <v>10034</v>
      </c>
      <c r="E851" s="39" t="s">
        <v>11005</v>
      </c>
      <c r="F851" s="186" t="s">
        <v>11639</v>
      </c>
      <c r="G851" s="91" t="s">
        <v>11808</v>
      </c>
      <c r="H851" s="186" t="s">
        <v>194</v>
      </c>
      <c r="I851" s="39">
        <v>1</v>
      </c>
      <c r="J851" s="39" t="s">
        <v>11774</v>
      </c>
      <c r="K851" s="39" t="s">
        <v>31</v>
      </c>
      <c r="L851" s="183">
        <v>1</v>
      </c>
      <c r="M851" s="27">
        <f t="shared" si="33"/>
        <v>130</v>
      </c>
      <c r="N851" s="23"/>
      <c r="O851" s="24" t="s">
        <v>32</v>
      </c>
    </row>
    <row r="852" s="1" customFormat="1" customHeight="1" spans="1:15">
      <c r="A852" s="39">
        <v>848</v>
      </c>
      <c r="B852" s="115" t="s">
        <v>23</v>
      </c>
      <c r="C852" s="39" t="s">
        <v>11004</v>
      </c>
      <c r="D852" s="39" t="s">
        <v>10034</v>
      </c>
      <c r="E852" s="39" t="s">
        <v>11005</v>
      </c>
      <c r="F852" s="186" t="s">
        <v>11639</v>
      </c>
      <c r="G852" s="91" t="s">
        <v>11809</v>
      </c>
      <c r="H852" s="186" t="s">
        <v>194</v>
      </c>
      <c r="I852" s="39">
        <v>2</v>
      </c>
      <c r="J852" s="39" t="s">
        <v>11774</v>
      </c>
      <c r="K852" s="39" t="s">
        <v>31</v>
      </c>
      <c r="L852" s="183">
        <v>2</v>
      </c>
      <c r="M852" s="27">
        <f t="shared" si="33"/>
        <v>260</v>
      </c>
      <c r="N852" s="23"/>
      <c r="O852" s="24" t="s">
        <v>32</v>
      </c>
    </row>
    <row r="853" s="1" customFormat="1" customHeight="1" spans="1:15">
      <c r="A853" s="39">
        <v>849</v>
      </c>
      <c r="B853" s="115" t="s">
        <v>23</v>
      </c>
      <c r="C853" s="39" t="s">
        <v>11004</v>
      </c>
      <c r="D853" s="39" t="s">
        <v>10034</v>
      </c>
      <c r="E853" s="39" t="s">
        <v>11005</v>
      </c>
      <c r="F853" s="186" t="s">
        <v>11639</v>
      </c>
      <c r="G853" s="91" t="s">
        <v>8570</v>
      </c>
      <c r="H853" s="186" t="s">
        <v>194</v>
      </c>
      <c r="I853" s="39">
        <v>4</v>
      </c>
      <c r="J853" s="39" t="s">
        <v>11774</v>
      </c>
      <c r="K853" s="39" t="s">
        <v>31</v>
      </c>
      <c r="L853" s="183">
        <v>4</v>
      </c>
      <c r="M853" s="27">
        <f t="shared" si="33"/>
        <v>520</v>
      </c>
      <c r="N853" s="23"/>
      <c r="O853" s="24" t="s">
        <v>32</v>
      </c>
    </row>
    <row r="854" s="1" customFormat="1" customHeight="1" spans="1:15">
      <c r="A854" s="39">
        <v>850</v>
      </c>
      <c r="B854" s="115" t="s">
        <v>23</v>
      </c>
      <c r="C854" s="39" t="s">
        <v>11004</v>
      </c>
      <c r="D854" s="39" t="s">
        <v>10034</v>
      </c>
      <c r="E854" s="39" t="s">
        <v>11005</v>
      </c>
      <c r="F854" s="186" t="s">
        <v>11639</v>
      </c>
      <c r="G854" s="91" t="s">
        <v>11810</v>
      </c>
      <c r="H854" s="186" t="s">
        <v>194</v>
      </c>
      <c r="I854" s="39">
        <v>4</v>
      </c>
      <c r="J854" s="39" t="s">
        <v>11774</v>
      </c>
      <c r="K854" s="39" t="s">
        <v>31</v>
      </c>
      <c r="L854" s="183">
        <v>4</v>
      </c>
      <c r="M854" s="27">
        <f t="shared" si="33"/>
        <v>520</v>
      </c>
      <c r="N854" s="23"/>
      <c r="O854" s="24" t="s">
        <v>32</v>
      </c>
    </row>
    <row r="855" s="1" customFormat="1" customHeight="1" spans="1:15">
      <c r="A855" s="39">
        <v>851</v>
      </c>
      <c r="B855" s="115" t="s">
        <v>23</v>
      </c>
      <c r="C855" s="39" t="s">
        <v>11004</v>
      </c>
      <c r="D855" s="39" t="s">
        <v>10034</v>
      </c>
      <c r="E855" s="39" t="s">
        <v>11005</v>
      </c>
      <c r="F855" s="186" t="s">
        <v>11639</v>
      </c>
      <c r="G855" s="91" t="s">
        <v>11811</v>
      </c>
      <c r="H855" s="186" t="s">
        <v>194</v>
      </c>
      <c r="I855" s="39">
        <v>1</v>
      </c>
      <c r="J855" s="39" t="s">
        <v>11774</v>
      </c>
      <c r="K855" s="39" t="s">
        <v>31</v>
      </c>
      <c r="L855" s="183">
        <v>1</v>
      </c>
      <c r="M855" s="27">
        <f t="shared" si="33"/>
        <v>130</v>
      </c>
      <c r="N855" s="23"/>
      <c r="O855" s="24" t="s">
        <v>32</v>
      </c>
    </row>
    <row r="856" s="1" customFormat="1" customHeight="1" spans="1:15">
      <c r="A856" s="39">
        <v>852</v>
      </c>
      <c r="B856" s="115" t="s">
        <v>23</v>
      </c>
      <c r="C856" s="39" t="s">
        <v>11004</v>
      </c>
      <c r="D856" s="39" t="s">
        <v>10034</v>
      </c>
      <c r="E856" s="39" t="s">
        <v>11005</v>
      </c>
      <c r="F856" s="186" t="s">
        <v>11639</v>
      </c>
      <c r="G856" s="91" t="s">
        <v>11812</v>
      </c>
      <c r="H856" s="186" t="s">
        <v>194</v>
      </c>
      <c r="I856" s="39">
        <v>4</v>
      </c>
      <c r="J856" s="39" t="s">
        <v>11774</v>
      </c>
      <c r="K856" s="39" t="s">
        <v>31</v>
      </c>
      <c r="L856" s="183">
        <v>3</v>
      </c>
      <c r="M856" s="27">
        <f t="shared" si="33"/>
        <v>390</v>
      </c>
      <c r="N856" s="23"/>
      <c r="O856" s="24" t="s">
        <v>32</v>
      </c>
    </row>
    <row r="857" s="1" customFormat="1" customHeight="1" spans="1:15">
      <c r="A857" s="39">
        <v>853</v>
      </c>
      <c r="B857" s="115" t="s">
        <v>23</v>
      </c>
      <c r="C857" s="39" t="s">
        <v>11004</v>
      </c>
      <c r="D857" s="39" t="s">
        <v>10034</v>
      </c>
      <c r="E857" s="39" t="s">
        <v>11005</v>
      </c>
      <c r="F857" s="186" t="s">
        <v>11639</v>
      </c>
      <c r="G857" s="91" t="s">
        <v>11813</v>
      </c>
      <c r="H857" s="186" t="s">
        <v>194</v>
      </c>
      <c r="I857" s="39">
        <v>4</v>
      </c>
      <c r="J857" s="39" t="s">
        <v>11774</v>
      </c>
      <c r="K857" s="39" t="s">
        <v>31</v>
      </c>
      <c r="L857" s="183">
        <v>4</v>
      </c>
      <c r="M857" s="27">
        <f t="shared" si="33"/>
        <v>520</v>
      </c>
      <c r="N857" s="23"/>
      <c r="O857" s="24" t="s">
        <v>32</v>
      </c>
    </row>
    <row r="858" s="1" customFormat="1" customHeight="1" spans="1:15">
      <c r="A858" s="39">
        <v>854</v>
      </c>
      <c r="B858" s="115" t="s">
        <v>23</v>
      </c>
      <c r="C858" s="39" t="s">
        <v>11004</v>
      </c>
      <c r="D858" s="39" t="s">
        <v>10034</v>
      </c>
      <c r="E858" s="39" t="s">
        <v>11005</v>
      </c>
      <c r="F858" s="186" t="s">
        <v>11639</v>
      </c>
      <c r="G858" s="91" t="s">
        <v>11814</v>
      </c>
      <c r="H858" s="186" t="s">
        <v>194</v>
      </c>
      <c r="I858" s="39">
        <v>3</v>
      </c>
      <c r="J858" s="39" t="s">
        <v>11774</v>
      </c>
      <c r="K858" s="39" t="s">
        <v>31</v>
      </c>
      <c r="L858" s="183">
        <v>3</v>
      </c>
      <c r="M858" s="27">
        <f t="shared" si="33"/>
        <v>390</v>
      </c>
      <c r="N858" s="23"/>
      <c r="O858" s="24" t="s">
        <v>32</v>
      </c>
    </row>
    <row r="859" s="1" customFormat="1" customHeight="1" spans="1:15">
      <c r="A859" s="39">
        <v>855</v>
      </c>
      <c r="B859" s="115" t="s">
        <v>23</v>
      </c>
      <c r="C859" s="39" t="s">
        <v>11004</v>
      </c>
      <c r="D859" s="39" t="s">
        <v>10034</v>
      </c>
      <c r="E859" s="39" t="s">
        <v>11005</v>
      </c>
      <c r="F859" s="186" t="s">
        <v>11639</v>
      </c>
      <c r="G859" s="91" t="s">
        <v>11815</v>
      </c>
      <c r="H859" s="186" t="s">
        <v>194</v>
      </c>
      <c r="I859" s="39">
        <v>3</v>
      </c>
      <c r="J859" s="39" t="s">
        <v>11774</v>
      </c>
      <c r="K859" s="39" t="s">
        <v>31</v>
      </c>
      <c r="L859" s="183">
        <v>1</v>
      </c>
      <c r="M859" s="27">
        <f t="shared" si="33"/>
        <v>130</v>
      </c>
      <c r="N859" s="23"/>
      <c r="O859" s="24" t="s">
        <v>32</v>
      </c>
    </row>
    <row r="860" s="1" customFormat="1" customHeight="1" spans="1:15">
      <c r="A860" s="39">
        <v>856</v>
      </c>
      <c r="B860" s="115" t="s">
        <v>23</v>
      </c>
      <c r="C860" s="39" t="s">
        <v>11004</v>
      </c>
      <c r="D860" s="39" t="s">
        <v>10034</v>
      </c>
      <c r="E860" s="39" t="s">
        <v>11005</v>
      </c>
      <c r="F860" s="186" t="s">
        <v>11639</v>
      </c>
      <c r="G860" s="91" t="s">
        <v>11816</v>
      </c>
      <c r="H860" s="186" t="s">
        <v>194</v>
      </c>
      <c r="I860" s="39">
        <v>3</v>
      </c>
      <c r="J860" s="39" t="s">
        <v>11774</v>
      </c>
      <c r="K860" s="39" t="s">
        <v>31</v>
      </c>
      <c r="L860" s="183">
        <v>3</v>
      </c>
      <c r="M860" s="27">
        <f t="shared" si="33"/>
        <v>390</v>
      </c>
      <c r="N860" s="23"/>
      <c r="O860" s="24" t="s">
        <v>32</v>
      </c>
    </row>
    <row r="861" s="1" customFormat="1" customHeight="1" spans="1:15">
      <c r="A861" s="39">
        <v>857</v>
      </c>
      <c r="B861" s="115" t="s">
        <v>23</v>
      </c>
      <c r="C861" s="39" t="s">
        <v>11004</v>
      </c>
      <c r="D861" s="39" t="s">
        <v>10034</v>
      </c>
      <c r="E861" s="39" t="s">
        <v>11005</v>
      </c>
      <c r="F861" s="186" t="s">
        <v>11639</v>
      </c>
      <c r="G861" s="91" t="s">
        <v>11817</v>
      </c>
      <c r="H861" s="186" t="s">
        <v>194</v>
      </c>
      <c r="I861" s="39">
        <v>2</v>
      </c>
      <c r="J861" s="39" t="s">
        <v>11774</v>
      </c>
      <c r="K861" s="39" t="s">
        <v>31</v>
      </c>
      <c r="L861" s="183">
        <v>2</v>
      </c>
      <c r="M861" s="27">
        <f t="shared" si="33"/>
        <v>260</v>
      </c>
      <c r="N861" s="23"/>
      <c r="O861" s="24" t="s">
        <v>32</v>
      </c>
    </row>
    <row r="862" s="1" customFormat="1" customHeight="1" spans="1:15">
      <c r="A862" s="39">
        <v>858</v>
      </c>
      <c r="B862" s="115" t="s">
        <v>23</v>
      </c>
      <c r="C862" s="39" t="s">
        <v>11004</v>
      </c>
      <c r="D862" s="39" t="s">
        <v>10034</v>
      </c>
      <c r="E862" s="39" t="s">
        <v>11005</v>
      </c>
      <c r="F862" s="186" t="s">
        <v>11639</v>
      </c>
      <c r="G862" s="91" t="s">
        <v>11818</v>
      </c>
      <c r="H862" s="186" t="s">
        <v>194</v>
      </c>
      <c r="I862" s="39">
        <v>1</v>
      </c>
      <c r="J862" s="39" t="s">
        <v>11774</v>
      </c>
      <c r="K862" s="39" t="s">
        <v>31</v>
      </c>
      <c r="L862" s="183">
        <v>1</v>
      </c>
      <c r="M862" s="27">
        <f t="shared" si="33"/>
        <v>130</v>
      </c>
      <c r="N862" s="23"/>
      <c r="O862" s="24" t="s">
        <v>32</v>
      </c>
    </row>
    <row r="863" s="1" customFormat="1" customHeight="1" spans="1:15">
      <c r="A863" s="39">
        <v>859</v>
      </c>
      <c r="B863" s="115" t="s">
        <v>23</v>
      </c>
      <c r="C863" s="39" t="s">
        <v>11004</v>
      </c>
      <c r="D863" s="39" t="s">
        <v>10034</v>
      </c>
      <c r="E863" s="39" t="s">
        <v>11005</v>
      </c>
      <c r="F863" s="186" t="s">
        <v>11639</v>
      </c>
      <c r="G863" s="91" t="s">
        <v>11819</v>
      </c>
      <c r="H863" s="186" t="s">
        <v>194</v>
      </c>
      <c r="I863" s="39">
        <v>1</v>
      </c>
      <c r="J863" s="39" t="s">
        <v>11774</v>
      </c>
      <c r="K863" s="39" t="s">
        <v>31</v>
      </c>
      <c r="L863" s="183">
        <v>1</v>
      </c>
      <c r="M863" s="27">
        <f t="shared" si="33"/>
        <v>130</v>
      </c>
      <c r="N863" s="23"/>
      <c r="O863" s="24" t="s">
        <v>32</v>
      </c>
    </row>
    <row r="864" s="1" customFormat="1" customHeight="1" spans="1:15">
      <c r="A864" s="39">
        <v>860</v>
      </c>
      <c r="B864" s="115" t="s">
        <v>23</v>
      </c>
      <c r="C864" s="39" t="s">
        <v>11004</v>
      </c>
      <c r="D864" s="39" t="s">
        <v>10034</v>
      </c>
      <c r="E864" s="39" t="s">
        <v>11005</v>
      </c>
      <c r="F864" s="186" t="s">
        <v>11639</v>
      </c>
      <c r="G864" s="91" t="s">
        <v>11820</v>
      </c>
      <c r="H864" s="186" t="s">
        <v>194</v>
      </c>
      <c r="I864" s="39">
        <v>4</v>
      </c>
      <c r="J864" s="39" t="s">
        <v>11821</v>
      </c>
      <c r="K864" s="39" t="s">
        <v>31</v>
      </c>
      <c r="L864" s="183">
        <v>4</v>
      </c>
      <c r="M864" s="27">
        <f>L864*312</f>
        <v>1248</v>
      </c>
      <c r="N864" s="23"/>
      <c r="O864" s="24" t="s">
        <v>32</v>
      </c>
    </row>
    <row r="865" s="1" customFormat="1" customHeight="1" spans="1:15">
      <c r="A865" s="39">
        <v>861</v>
      </c>
      <c r="B865" s="115" t="s">
        <v>23</v>
      </c>
      <c r="C865" s="39" t="s">
        <v>11004</v>
      </c>
      <c r="D865" s="39" t="s">
        <v>10034</v>
      </c>
      <c r="E865" s="39" t="s">
        <v>11005</v>
      </c>
      <c r="F865" s="186" t="s">
        <v>11639</v>
      </c>
      <c r="G865" s="91" t="s">
        <v>11822</v>
      </c>
      <c r="H865" s="186" t="s">
        <v>194</v>
      </c>
      <c r="I865" s="39">
        <v>7</v>
      </c>
      <c r="J865" s="39" t="s">
        <v>11821</v>
      </c>
      <c r="K865" s="39" t="s">
        <v>31</v>
      </c>
      <c r="L865" s="183">
        <v>4</v>
      </c>
      <c r="M865" s="27">
        <f>L865*130</f>
        <v>520</v>
      </c>
      <c r="N865" s="23"/>
      <c r="O865" s="24" t="s">
        <v>32</v>
      </c>
    </row>
    <row r="866" s="1" customFormat="1" customHeight="1" spans="1:15">
      <c r="A866" s="39">
        <v>862</v>
      </c>
      <c r="B866" s="115" t="s">
        <v>23</v>
      </c>
      <c r="C866" s="39" t="s">
        <v>11004</v>
      </c>
      <c r="D866" s="39" t="s">
        <v>10034</v>
      </c>
      <c r="E866" s="39" t="s">
        <v>11005</v>
      </c>
      <c r="F866" s="186" t="s">
        <v>11639</v>
      </c>
      <c r="G866" s="91" t="s">
        <v>11823</v>
      </c>
      <c r="H866" s="186" t="s">
        <v>194</v>
      </c>
      <c r="I866" s="39">
        <v>5</v>
      </c>
      <c r="J866" s="39" t="s">
        <v>11821</v>
      </c>
      <c r="K866" s="39" t="s">
        <v>31</v>
      </c>
      <c r="L866" s="183">
        <v>4</v>
      </c>
      <c r="M866" s="27">
        <f>L866*312</f>
        <v>1248</v>
      </c>
      <c r="N866" s="23"/>
      <c r="O866" s="24" t="s">
        <v>32</v>
      </c>
    </row>
    <row r="867" s="1" customFormat="1" customHeight="1" spans="1:15">
      <c r="A867" s="39">
        <v>863</v>
      </c>
      <c r="B867" s="115" t="s">
        <v>23</v>
      </c>
      <c r="C867" s="39" t="s">
        <v>11004</v>
      </c>
      <c r="D867" s="39" t="s">
        <v>10034</v>
      </c>
      <c r="E867" s="39" t="s">
        <v>11005</v>
      </c>
      <c r="F867" s="186" t="s">
        <v>11639</v>
      </c>
      <c r="G867" s="91" t="s">
        <v>11824</v>
      </c>
      <c r="H867" s="186" t="s">
        <v>194</v>
      </c>
      <c r="I867" s="39">
        <v>4</v>
      </c>
      <c r="J867" s="39" t="s">
        <v>11821</v>
      </c>
      <c r="K867" s="39" t="s">
        <v>31</v>
      </c>
      <c r="L867" s="183">
        <v>4</v>
      </c>
      <c r="M867" s="27">
        <f t="shared" ref="M867:M872" si="34">L867*130</f>
        <v>520</v>
      </c>
      <c r="N867" s="23"/>
      <c r="O867" s="24" t="s">
        <v>32</v>
      </c>
    </row>
    <row r="868" s="1" customFormat="1" customHeight="1" spans="1:15">
      <c r="A868" s="39">
        <v>864</v>
      </c>
      <c r="B868" s="115" t="s">
        <v>23</v>
      </c>
      <c r="C868" s="39" t="s">
        <v>11004</v>
      </c>
      <c r="D868" s="39" t="s">
        <v>10034</v>
      </c>
      <c r="E868" s="39" t="s">
        <v>11005</v>
      </c>
      <c r="F868" s="186" t="s">
        <v>11639</v>
      </c>
      <c r="G868" s="91" t="s">
        <v>11825</v>
      </c>
      <c r="H868" s="186" t="s">
        <v>194</v>
      </c>
      <c r="I868" s="39">
        <v>5</v>
      </c>
      <c r="J868" s="39" t="s">
        <v>11821</v>
      </c>
      <c r="K868" s="39" t="s">
        <v>31</v>
      </c>
      <c r="L868" s="183">
        <v>4</v>
      </c>
      <c r="M868" s="27">
        <f t="shared" si="34"/>
        <v>520</v>
      </c>
      <c r="N868" s="23"/>
      <c r="O868" s="24" t="s">
        <v>32</v>
      </c>
    </row>
    <row r="869" s="1" customFormat="1" customHeight="1" spans="1:15">
      <c r="A869" s="39">
        <v>865</v>
      </c>
      <c r="B869" s="115" t="s">
        <v>23</v>
      </c>
      <c r="C869" s="39" t="s">
        <v>11004</v>
      </c>
      <c r="D869" s="39" t="s">
        <v>10034</v>
      </c>
      <c r="E869" s="39" t="s">
        <v>11005</v>
      </c>
      <c r="F869" s="186" t="s">
        <v>11639</v>
      </c>
      <c r="G869" s="91" t="s">
        <v>11826</v>
      </c>
      <c r="H869" s="186" t="s">
        <v>194</v>
      </c>
      <c r="I869" s="39">
        <v>6</v>
      </c>
      <c r="J869" s="39" t="s">
        <v>11821</v>
      </c>
      <c r="K869" s="39" t="s">
        <v>31</v>
      </c>
      <c r="L869" s="183">
        <v>3</v>
      </c>
      <c r="M869" s="27">
        <f t="shared" si="34"/>
        <v>390</v>
      </c>
      <c r="N869" s="23"/>
      <c r="O869" s="24" t="s">
        <v>32</v>
      </c>
    </row>
    <row r="870" s="1" customFormat="1" customHeight="1" spans="1:15">
      <c r="A870" s="39">
        <v>866</v>
      </c>
      <c r="B870" s="115" t="s">
        <v>23</v>
      </c>
      <c r="C870" s="39" t="s">
        <v>11004</v>
      </c>
      <c r="D870" s="39" t="s">
        <v>10034</v>
      </c>
      <c r="E870" s="39" t="s">
        <v>11005</v>
      </c>
      <c r="F870" s="186" t="s">
        <v>11639</v>
      </c>
      <c r="G870" s="91" t="s">
        <v>11827</v>
      </c>
      <c r="H870" s="186" t="s">
        <v>194</v>
      </c>
      <c r="I870" s="39">
        <v>2</v>
      </c>
      <c r="J870" s="39" t="s">
        <v>11821</v>
      </c>
      <c r="K870" s="39" t="s">
        <v>31</v>
      </c>
      <c r="L870" s="183">
        <v>2</v>
      </c>
      <c r="M870" s="27">
        <f t="shared" si="34"/>
        <v>260</v>
      </c>
      <c r="N870" s="23"/>
      <c r="O870" s="24" t="s">
        <v>32</v>
      </c>
    </row>
    <row r="871" s="1" customFormat="1" customHeight="1" spans="1:15">
      <c r="A871" s="39">
        <v>867</v>
      </c>
      <c r="B871" s="115" t="s">
        <v>23</v>
      </c>
      <c r="C871" s="39" t="s">
        <v>11004</v>
      </c>
      <c r="D871" s="39" t="s">
        <v>10034</v>
      </c>
      <c r="E871" s="39" t="s">
        <v>11005</v>
      </c>
      <c r="F871" s="186" t="s">
        <v>11639</v>
      </c>
      <c r="G871" s="91" t="s">
        <v>11828</v>
      </c>
      <c r="H871" s="186" t="s">
        <v>194</v>
      </c>
      <c r="I871" s="39">
        <v>5</v>
      </c>
      <c r="J871" s="39" t="s">
        <v>11821</v>
      </c>
      <c r="K871" s="39" t="s">
        <v>31</v>
      </c>
      <c r="L871" s="183">
        <v>4</v>
      </c>
      <c r="M871" s="27">
        <f t="shared" si="34"/>
        <v>520</v>
      </c>
      <c r="N871" s="23"/>
      <c r="O871" s="24" t="s">
        <v>32</v>
      </c>
    </row>
    <row r="872" s="1" customFormat="1" customHeight="1" spans="1:15">
      <c r="A872" s="39">
        <v>868</v>
      </c>
      <c r="B872" s="115" t="s">
        <v>23</v>
      </c>
      <c r="C872" s="39" t="s">
        <v>11004</v>
      </c>
      <c r="D872" s="39" t="s">
        <v>10034</v>
      </c>
      <c r="E872" s="39" t="s">
        <v>11005</v>
      </c>
      <c r="F872" s="186" t="s">
        <v>11639</v>
      </c>
      <c r="G872" s="91" t="s">
        <v>11452</v>
      </c>
      <c r="H872" s="186" t="s">
        <v>194</v>
      </c>
      <c r="I872" s="39">
        <v>4</v>
      </c>
      <c r="J872" s="39" t="s">
        <v>11821</v>
      </c>
      <c r="K872" s="39" t="s">
        <v>31</v>
      </c>
      <c r="L872" s="183">
        <v>4</v>
      </c>
      <c r="M872" s="27">
        <f t="shared" si="34"/>
        <v>520</v>
      </c>
      <c r="N872" s="23"/>
      <c r="O872" s="24" t="s">
        <v>32</v>
      </c>
    </row>
    <row r="873" s="1" customFormat="1" customHeight="1" spans="1:15">
      <c r="A873" s="39">
        <v>869</v>
      </c>
      <c r="B873" s="115" t="s">
        <v>23</v>
      </c>
      <c r="C873" s="39" t="s">
        <v>11004</v>
      </c>
      <c r="D873" s="39" t="s">
        <v>10034</v>
      </c>
      <c r="E873" s="39" t="s">
        <v>11005</v>
      </c>
      <c r="F873" s="186" t="s">
        <v>11639</v>
      </c>
      <c r="G873" s="91" t="s">
        <v>11829</v>
      </c>
      <c r="H873" s="186" t="s">
        <v>194</v>
      </c>
      <c r="I873" s="39">
        <v>1</v>
      </c>
      <c r="J873" s="39" t="s">
        <v>11821</v>
      </c>
      <c r="K873" s="39" t="s">
        <v>31</v>
      </c>
      <c r="L873" s="183">
        <v>1</v>
      </c>
      <c r="M873" s="27">
        <f>L873*312</f>
        <v>312</v>
      </c>
      <c r="N873" s="23"/>
      <c r="O873" s="24" t="s">
        <v>32</v>
      </c>
    </row>
    <row r="874" s="1" customFormat="1" customHeight="1" spans="1:15">
      <c r="A874" s="39">
        <v>870</v>
      </c>
      <c r="B874" s="115" t="s">
        <v>23</v>
      </c>
      <c r="C874" s="39" t="s">
        <v>11004</v>
      </c>
      <c r="D874" s="39" t="s">
        <v>10034</v>
      </c>
      <c r="E874" s="39" t="s">
        <v>11005</v>
      </c>
      <c r="F874" s="186" t="s">
        <v>11639</v>
      </c>
      <c r="G874" s="91" t="s">
        <v>11830</v>
      </c>
      <c r="H874" s="186" t="s">
        <v>194</v>
      </c>
      <c r="I874" s="39">
        <v>4</v>
      </c>
      <c r="J874" s="39" t="s">
        <v>11821</v>
      </c>
      <c r="K874" s="39" t="s">
        <v>31</v>
      </c>
      <c r="L874" s="183">
        <v>4</v>
      </c>
      <c r="M874" s="27">
        <f t="shared" ref="M874:M921" si="35">L874*130</f>
        <v>520</v>
      </c>
      <c r="N874" s="23"/>
      <c r="O874" s="24" t="s">
        <v>32</v>
      </c>
    </row>
    <row r="875" s="1" customFormat="1" customHeight="1" spans="1:15">
      <c r="A875" s="39">
        <v>871</v>
      </c>
      <c r="B875" s="115" t="s">
        <v>23</v>
      </c>
      <c r="C875" s="39" t="s">
        <v>11004</v>
      </c>
      <c r="D875" s="39" t="s">
        <v>10034</v>
      </c>
      <c r="E875" s="39" t="s">
        <v>11005</v>
      </c>
      <c r="F875" s="186" t="s">
        <v>11639</v>
      </c>
      <c r="G875" s="91" t="s">
        <v>11831</v>
      </c>
      <c r="H875" s="186" t="s">
        <v>194</v>
      </c>
      <c r="I875" s="39">
        <v>7</v>
      </c>
      <c r="J875" s="39" t="s">
        <v>11821</v>
      </c>
      <c r="K875" s="39" t="s">
        <v>31</v>
      </c>
      <c r="L875" s="183">
        <v>5</v>
      </c>
      <c r="M875" s="27">
        <f t="shared" si="35"/>
        <v>650</v>
      </c>
      <c r="N875" s="23"/>
      <c r="O875" s="24" t="s">
        <v>32</v>
      </c>
    </row>
    <row r="876" s="1" customFormat="1" customHeight="1" spans="1:15">
      <c r="A876" s="39">
        <v>872</v>
      </c>
      <c r="B876" s="115" t="s">
        <v>23</v>
      </c>
      <c r="C876" s="39" t="s">
        <v>11004</v>
      </c>
      <c r="D876" s="39" t="s">
        <v>10034</v>
      </c>
      <c r="E876" s="39" t="s">
        <v>11005</v>
      </c>
      <c r="F876" s="186" t="s">
        <v>11639</v>
      </c>
      <c r="G876" s="91" t="s">
        <v>7589</v>
      </c>
      <c r="H876" s="186" t="s">
        <v>194</v>
      </c>
      <c r="I876" s="39">
        <v>5</v>
      </c>
      <c r="J876" s="39" t="s">
        <v>11821</v>
      </c>
      <c r="K876" s="39" t="s">
        <v>31</v>
      </c>
      <c r="L876" s="183">
        <v>3</v>
      </c>
      <c r="M876" s="27">
        <f t="shared" si="35"/>
        <v>390</v>
      </c>
      <c r="N876" s="23"/>
      <c r="O876" s="24" t="s">
        <v>32</v>
      </c>
    </row>
    <row r="877" s="1" customFormat="1" customHeight="1" spans="1:15">
      <c r="A877" s="39">
        <v>873</v>
      </c>
      <c r="B877" s="115" t="s">
        <v>23</v>
      </c>
      <c r="C877" s="39" t="s">
        <v>11004</v>
      </c>
      <c r="D877" s="39" t="s">
        <v>10034</v>
      </c>
      <c r="E877" s="39" t="s">
        <v>11005</v>
      </c>
      <c r="F877" s="186" t="s">
        <v>11639</v>
      </c>
      <c r="G877" s="91" t="s">
        <v>7168</v>
      </c>
      <c r="H877" s="186" t="s">
        <v>194</v>
      </c>
      <c r="I877" s="39">
        <v>2</v>
      </c>
      <c r="J877" s="39" t="s">
        <v>11821</v>
      </c>
      <c r="K877" s="39" t="s">
        <v>31</v>
      </c>
      <c r="L877" s="183">
        <v>2</v>
      </c>
      <c r="M877" s="27">
        <f t="shared" si="35"/>
        <v>260</v>
      </c>
      <c r="N877" s="23"/>
      <c r="O877" s="24" t="s">
        <v>32</v>
      </c>
    </row>
    <row r="878" s="1" customFormat="1" customHeight="1" spans="1:15">
      <c r="A878" s="39">
        <v>874</v>
      </c>
      <c r="B878" s="115" t="s">
        <v>23</v>
      </c>
      <c r="C878" s="39" t="s">
        <v>11004</v>
      </c>
      <c r="D878" s="39" t="s">
        <v>10034</v>
      </c>
      <c r="E878" s="39" t="s">
        <v>11005</v>
      </c>
      <c r="F878" s="186" t="s">
        <v>11639</v>
      </c>
      <c r="G878" s="91" t="s">
        <v>11832</v>
      </c>
      <c r="H878" s="186" t="s">
        <v>194</v>
      </c>
      <c r="I878" s="39">
        <v>4</v>
      </c>
      <c r="J878" s="39" t="s">
        <v>11821</v>
      </c>
      <c r="K878" s="39" t="s">
        <v>31</v>
      </c>
      <c r="L878" s="183">
        <v>4</v>
      </c>
      <c r="M878" s="27">
        <f t="shared" si="35"/>
        <v>520</v>
      </c>
      <c r="N878" s="23"/>
      <c r="O878" s="24" t="s">
        <v>32</v>
      </c>
    </row>
    <row r="879" s="1" customFormat="1" customHeight="1" spans="1:15">
      <c r="A879" s="39">
        <v>875</v>
      </c>
      <c r="B879" s="115" t="s">
        <v>23</v>
      </c>
      <c r="C879" s="39" t="s">
        <v>11004</v>
      </c>
      <c r="D879" s="39" t="s">
        <v>10034</v>
      </c>
      <c r="E879" s="39" t="s">
        <v>11005</v>
      </c>
      <c r="F879" s="186" t="s">
        <v>11639</v>
      </c>
      <c r="G879" s="91" t="s">
        <v>11833</v>
      </c>
      <c r="H879" s="186" t="s">
        <v>194</v>
      </c>
      <c r="I879" s="39">
        <v>4</v>
      </c>
      <c r="J879" s="39" t="s">
        <v>11821</v>
      </c>
      <c r="K879" s="39" t="s">
        <v>31</v>
      </c>
      <c r="L879" s="183">
        <v>4</v>
      </c>
      <c r="M879" s="27">
        <f t="shared" si="35"/>
        <v>520</v>
      </c>
      <c r="N879" s="23"/>
      <c r="O879" s="24" t="s">
        <v>32</v>
      </c>
    </row>
    <row r="880" s="1" customFormat="1" customHeight="1" spans="1:15">
      <c r="A880" s="39">
        <v>876</v>
      </c>
      <c r="B880" s="115" t="s">
        <v>23</v>
      </c>
      <c r="C880" s="39" t="s">
        <v>11004</v>
      </c>
      <c r="D880" s="39" t="s">
        <v>10034</v>
      </c>
      <c r="E880" s="39" t="s">
        <v>11005</v>
      </c>
      <c r="F880" s="186" t="s">
        <v>11639</v>
      </c>
      <c r="G880" s="91" t="s">
        <v>11834</v>
      </c>
      <c r="H880" s="186" t="s">
        <v>194</v>
      </c>
      <c r="I880" s="39">
        <v>3</v>
      </c>
      <c r="J880" s="39" t="s">
        <v>11821</v>
      </c>
      <c r="K880" s="39" t="s">
        <v>31</v>
      </c>
      <c r="L880" s="183">
        <v>3</v>
      </c>
      <c r="M880" s="27">
        <f t="shared" si="35"/>
        <v>390</v>
      </c>
      <c r="N880" s="23"/>
      <c r="O880" s="24" t="s">
        <v>32</v>
      </c>
    </row>
    <row r="881" s="1" customFormat="1" customHeight="1" spans="1:15">
      <c r="A881" s="39">
        <v>877</v>
      </c>
      <c r="B881" s="115" t="s">
        <v>23</v>
      </c>
      <c r="C881" s="39" t="s">
        <v>11004</v>
      </c>
      <c r="D881" s="39" t="s">
        <v>10034</v>
      </c>
      <c r="E881" s="39" t="s">
        <v>11005</v>
      </c>
      <c r="F881" s="186" t="s">
        <v>11639</v>
      </c>
      <c r="G881" s="91" t="s">
        <v>11835</v>
      </c>
      <c r="H881" s="186" t="s">
        <v>194</v>
      </c>
      <c r="I881" s="39">
        <v>5</v>
      </c>
      <c r="J881" s="39" t="s">
        <v>11821</v>
      </c>
      <c r="K881" s="39" t="s">
        <v>31</v>
      </c>
      <c r="L881" s="183">
        <v>4</v>
      </c>
      <c r="M881" s="27">
        <f t="shared" si="35"/>
        <v>520</v>
      </c>
      <c r="N881" s="23"/>
      <c r="O881" s="24" t="s">
        <v>32</v>
      </c>
    </row>
    <row r="882" s="1" customFormat="1" customHeight="1" spans="1:15">
      <c r="A882" s="39">
        <v>878</v>
      </c>
      <c r="B882" s="115" t="s">
        <v>23</v>
      </c>
      <c r="C882" s="39" t="s">
        <v>11004</v>
      </c>
      <c r="D882" s="39" t="s">
        <v>10034</v>
      </c>
      <c r="E882" s="39" t="s">
        <v>11005</v>
      </c>
      <c r="F882" s="186" t="s">
        <v>11639</v>
      </c>
      <c r="G882" s="91" t="s">
        <v>11836</v>
      </c>
      <c r="H882" s="186" t="s">
        <v>194</v>
      </c>
      <c r="I882" s="39">
        <v>5</v>
      </c>
      <c r="J882" s="39" t="s">
        <v>11821</v>
      </c>
      <c r="K882" s="39" t="s">
        <v>31</v>
      </c>
      <c r="L882" s="183">
        <v>4</v>
      </c>
      <c r="M882" s="27">
        <f t="shared" si="35"/>
        <v>520</v>
      </c>
      <c r="N882" s="23"/>
      <c r="O882" s="24" t="s">
        <v>32</v>
      </c>
    </row>
    <row r="883" s="1" customFormat="1" customHeight="1" spans="1:15">
      <c r="A883" s="39">
        <v>879</v>
      </c>
      <c r="B883" s="115" t="s">
        <v>23</v>
      </c>
      <c r="C883" s="39" t="s">
        <v>11004</v>
      </c>
      <c r="D883" s="39" t="s">
        <v>10034</v>
      </c>
      <c r="E883" s="39" t="s">
        <v>11005</v>
      </c>
      <c r="F883" s="186" t="s">
        <v>11639</v>
      </c>
      <c r="G883" s="91" t="s">
        <v>11837</v>
      </c>
      <c r="H883" s="186" t="s">
        <v>194</v>
      </c>
      <c r="I883" s="39">
        <v>3</v>
      </c>
      <c r="J883" s="39" t="s">
        <v>11821</v>
      </c>
      <c r="K883" s="39" t="s">
        <v>31</v>
      </c>
      <c r="L883" s="183">
        <v>2</v>
      </c>
      <c r="M883" s="27">
        <f t="shared" si="35"/>
        <v>260</v>
      </c>
      <c r="N883" s="23"/>
      <c r="O883" s="24" t="s">
        <v>32</v>
      </c>
    </row>
    <row r="884" s="1" customFormat="1" customHeight="1" spans="1:15">
      <c r="A884" s="39">
        <v>880</v>
      </c>
      <c r="B884" s="115" t="s">
        <v>23</v>
      </c>
      <c r="C884" s="39" t="s">
        <v>11004</v>
      </c>
      <c r="D884" s="39" t="s">
        <v>10034</v>
      </c>
      <c r="E884" s="39" t="s">
        <v>11005</v>
      </c>
      <c r="F884" s="186" t="s">
        <v>11639</v>
      </c>
      <c r="G884" s="91" t="s">
        <v>11838</v>
      </c>
      <c r="H884" s="186" t="s">
        <v>194</v>
      </c>
      <c r="I884" s="39">
        <v>2</v>
      </c>
      <c r="J884" s="39" t="s">
        <v>11821</v>
      </c>
      <c r="K884" s="39" t="s">
        <v>31</v>
      </c>
      <c r="L884" s="183">
        <v>2</v>
      </c>
      <c r="M884" s="27">
        <f t="shared" si="35"/>
        <v>260</v>
      </c>
      <c r="N884" s="23"/>
      <c r="O884" s="24" t="s">
        <v>32</v>
      </c>
    </row>
    <row r="885" s="1" customFormat="1" customHeight="1" spans="1:15">
      <c r="A885" s="39">
        <v>881</v>
      </c>
      <c r="B885" s="115" t="s">
        <v>23</v>
      </c>
      <c r="C885" s="39" t="s">
        <v>11004</v>
      </c>
      <c r="D885" s="39" t="s">
        <v>10034</v>
      </c>
      <c r="E885" s="39" t="s">
        <v>11005</v>
      </c>
      <c r="F885" s="186" t="s">
        <v>11639</v>
      </c>
      <c r="G885" s="91" t="s">
        <v>11839</v>
      </c>
      <c r="H885" s="186" t="s">
        <v>194</v>
      </c>
      <c r="I885" s="39">
        <v>3</v>
      </c>
      <c r="J885" s="39" t="s">
        <v>11821</v>
      </c>
      <c r="K885" s="39" t="s">
        <v>31</v>
      </c>
      <c r="L885" s="183">
        <v>1</v>
      </c>
      <c r="M885" s="27">
        <f t="shared" si="35"/>
        <v>130</v>
      </c>
      <c r="N885" s="23"/>
      <c r="O885" s="24" t="s">
        <v>32</v>
      </c>
    </row>
    <row r="886" s="1" customFormat="1" customHeight="1" spans="1:15">
      <c r="A886" s="39">
        <v>882</v>
      </c>
      <c r="B886" s="115" t="s">
        <v>23</v>
      </c>
      <c r="C886" s="39" t="s">
        <v>11004</v>
      </c>
      <c r="D886" s="39" t="s">
        <v>10034</v>
      </c>
      <c r="E886" s="39" t="s">
        <v>11005</v>
      </c>
      <c r="F886" s="186" t="s">
        <v>11639</v>
      </c>
      <c r="G886" s="91" t="s">
        <v>11840</v>
      </c>
      <c r="H886" s="39" t="s">
        <v>194</v>
      </c>
      <c r="I886" s="39">
        <v>3</v>
      </c>
      <c r="J886" s="39" t="s">
        <v>11841</v>
      </c>
      <c r="K886" s="39" t="s">
        <v>31</v>
      </c>
      <c r="L886" s="183">
        <v>2</v>
      </c>
      <c r="M886" s="27">
        <f t="shared" si="35"/>
        <v>260</v>
      </c>
      <c r="N886" s="23"/>
      <c r="O886" s="24" t="s">
        <v>32</v>
      </c>
    </row>
    <row r="887" s="1" customFormat="1" customHeight="1" spans="1:15">
      <c r="A887" s="39">
        <v>883</v>
      </c>
      <c r="B887" s="115" t="s">
        <v>23</v>
      </c>
      <c r="C887" s="39" t="s">
        <v>11004</v>
      </c>
      <c r="D887" s="39" t="s">
        <v>10034</v>
      </c>
      <c r="E887" s="39" t="s">
        <v>11005</v>
      </c>
      <c r="F887" s="186" t="s">
        <v>11639</v>
      </c>
      <c r="G887" s="91" t="s">
        <v>11842</v>
      </c>
      <c r="H887" s="39" t="s">
        <v>194</v>
      </c>
      <c r="I887" s="39">
        <v>5</v>
      </c>
      <c r="J887" s="39" t="s">
        <v>11841</v>
      </c>
      <c r="K887" s="39" t="s">
        <v>31</v>
      </c>
      <c r="L887" s="183">
        <v>2</v>
      </c>
      <c r="M887" s="27">
        <f t="shared" si="35"/>
        <v>260</v>
      </c>
      <c r="N887" s="23"/>
      <c r="O887" s="24" t="s">
        <v>32</v>
      </c>
    </row>
    <row r="888" s="1" customFormat="1" customHeight="1" spans="1:15">
      <c r="A888" s="39">
        <v>884</v>
      </c>
      <c r="B888" s="115" t="s">
        <v>23</v>
      </c>
      <c r="C888" s="39" t="s">
        <v>11004</v>
      </c>
      <c r="D888" s="39" t="s">
        <v>10034</v>
      </c>
      <c r="E888" s="39" t="s">
        <v>11005</v>
      </c>
      <c r="F888" s="186" t="s">
        <v>11639</v>
      </c>
      <c r="G888" s="91" t="s">
        <v>11843</v>
      </c>
      <c r="H888" s="39" t="s">
        <v>194</v>
      </c>
      <c r="I888" s="39">
        <v>4</v>
      </c>
      <c r="J888" s="39" t="s">
        <v>11841</v>
      </c>
      <c r="K888" s="39" t="s">
        <v>31</v>
      </c>
      <c r="L888" s="183">
        <v>2</v>
      </c>
      <c r="M888" s="27">
        <f t="shared" si="35"/>
        <v>260</v>
      </c>
      <c r="N888" s="23"/>
      <c r="O888" s="24" t="s">
        <v>32</v>
      </c>
    </row>
    <row r="889" s="1" customFormat="1" customHeight="1" spans="1:15">
      <c r="A889" s="39">
        <v>885</v>
      </c>
      <c r="B889" s="115" t="s">
        <v>23</v>
      </c>
      <c r="C889" s="39" t="s">
        <v>11004</v>
      </c>
      <c r="D889" s="39" t="s">
        <v>10034</v>
      </c>
      <c r="E889" s="39" t="s">
        <v>11005</v>
      </c>
      <c r="F889" s="186" t="s">
        <v>11639</v>
      </c>
      <c r="G889" s="91" t="s">
        <v>11844</v>
      </c>
      <c r="H889" s="39" t="s">
        <v>194</v>
      </c>
      <c r="I889" s="39">
        <v>1</v>
      </c>
      <c r="J889" s="39" t="s">
        <v>11841</v>
      </c>
      <c r="K889" s="39" t="s">
        <v>31</v>
      </c>
      <c r="L889" s="183">
        <v>1</v>
      </c>
      <c r="M889" s="27">
        <f t="shared" si="35"/>
        <v>130</v>
      </c>
      <c r="N889" s="23"/>
      <c r="O889" s="24" t="s">
        <v>32</v>
      </c>
    </row>
    <row r="890" s="1" customFormat="1" customHeight="1" spans="1:15">
      <c r="A890" s="39">
        <v>886</v>
      </c>
      <c r="B890" s="115" t="s">
        <v>23</v>
      </c>
      <c r="C890" s="39" t="s">
        <v>11004</v>
      </c>
      <c r="D890" s="39" t="s">
        <v>10034</v>
      </c>
      <c r="E890" s="39" t="s">
        <v>11005</v>
      </c>
      <c r="F890" s="186" t="s">
        <v>11639</v>
      </c>
      <c r="G890" s="91" t="s">
        <v>11845</v>
      </c>
      <c r="H890" s="39" t="s">
        <v>194</v>
      </c>
      <c r="I890" s="39">
        <v>5</v>
      </c>
      <c r="J890" s="39" t="s">
        <v>11841</v>
      </c>
      <c r="K890" s="39" t="s">
        <v>31</v>
      </c>
      <c r="L890" s="183">
        <v>2</v>
      </c>
      <c r="M890" s="27">
        <f t="shared" si="35"/>
        <v>260</v>
      </c>
      <c r="N890" s="23"/>
      <c r="O890" s="24" t="s">
        <v>32</v>
      </c>
    </row>
    <row r="891" s="1" customFormat="1" customHeight="1" spans="1:15">
      <c r="A891" s="39">
        <v>887</v>
      </c>
      <c r="B891" s="115" t="s">
        <v>23</v>
      </c>
      <c r="C891" s="39" t="s">
        <v>11004</v>
      </c>
      <c r="D891" s="39" t="s">
        <v>10034</v>
      </c>
      <c r="E891" s="39" t="s">
        <v>11005</v>
      </c>
      <c r="F891" s="186" t="s">
        <v>11639</v>
      </c>
      <c r="G891" s="91" t="s">
        <v>11846</v>
      </c>
      <c r="H891" s="39" t="s">
        <v>194</v>
      </c>
      <c r="I891" s="39">
        <v>3</v>
      </c>
      <c r="J891" s="39" t="s">
        <v>11841</v>
      </c>
      <c r="K891" s="39" t="s">
        <v>31</v>
      </c>
      <c r="L891" s="183">
        <v>2</v>
      </c>
      <c r="M891" s="27">
        <f t="shared" si="35"/>
        <v>260</v>
      </c>
      <c r="N891" s="23"/>
      <c r="O891" s="24" t="s">
        <v>32</v>
      </c>
    </row>
    <row r="892" s="1" customFormat="1" customHeight="1" spans="1:15">
      <c r="A892" s="39">
        <v>888</v>
      </c>
      <c r="B892" s="115" t="s">
        <v>23</v>
      </c>
      <c r="C892" s="39" t="s">
        <v>11004</v>
      </c>
      <c r="D892" s="39" t="s">
        <v>10034</v>
      </c>
      <c r="E892" s="39" t="s">
        <v>11005</v>
      </c>
      <c r="F892" s="186" t="s">
        <v>11639</v>
      </c>
      <c r="G892" s="91" t="s">
        <v>11847</v>
      </c>
      <c r="H892" s="39" t="s">
        <v>194</v>
      </c>
      <c r="I892" s="39">
        <v>3</v>
      </c>
      <c r="J892" s="39" t="s">
        <v>11841</v>
      </c>
      <c r="K892" s="39" t="s">
        <v>31</v>
      </c>
      <c r="L892" s="183">
        <v>2</v>
      </c>
      <c r="M892" s="27">
        <f t="shared" si="35"/>
        <v>260</v>
      </c>
      <c r="N892" s="23"/>
      <c r="O892" s="24" t="s">
        <v>32</v>
      </c>
    </row>
    <row r="893" s="1" customFormat="1" customHeight="1" spans="1:15">
      <c r="A893" s="39">
        <v>889</v>
      </c>
      <c r="B893" s="115" t="s">
        <v>23</v>
      </c>
      <c r="C893" s="39" t="s">
        <v>11004</v>
      </c>
      <c r="D893" s="39" t="s">
        <v>10034</v>
      </c>
      <c r="E893" s="39" t="s">
        <v>11005</v>
      </c>
      <c r="F893" s="186" t="s">
        <v>11639</v>
      </c>
      <c r="G893" s="91" t="s">
        <v>11848</v>
      </c>
      <c r="H893" s="39" t="s">
        <v>194</v>
      </c>
      <c r="I893" s="39">
        <v>1</v>
      </c>
      <c r="J893" s="39" t="s">
        <v>11841</v>
      </c>
      <c r="K893" s="39" t="s">
        <v>31</v>
      </c>
      <c r="L893" s="183">
        <v>2</v>
      </c>
      <c r="M893" s="27">
        <f t="shared" si="35"/>
        <v>260</v>
      </c>
      <c r="N893" s="23"/>
      <c r="O893" s="24" t="s">
        <v>32</v>
      </c>
    </row>
    <row r="894" s="1" customFormat="1" customHeight="1" spans="1:15">
      <c r="A894" s="39">
        <v>890</v>
      </c>
      <c r="B894" s="115" t="s">
        <v>23</v>
      </c>
      <c r="C894" s="39" t="s">
        <v>11004</v>
      </c>
      <c r="D894" s="39" t="s">
        <v>10034</v>
      </c>
      <c r="E894" s="39" t="s">
        <v>11005</v>
      </c>
      <c r="F894" s="186" t="s">
        <v>11639</v>
      </c>
      <c r="G894" s="91" t="s">
        <v>11849</v>
      </c>
      <c r="H894" s="39" t="s">
        <v>194</v>
      </c>
      <c r="I894" s="39">
        <v>4</v>
      </c>
      <c r="J894" s="39" t="s">
        <v>11841</v>
      </c>
      <c r="K894" s="39" t="s">
        <v>31</v>
      </c>
      <c r="L894" s="183">
        <v>2</v>
      </c>
      <c r="M894" s="27">
        <f t="shared" si="35"/>
        <v>260</v>
      </c>
      <c r="N894" s="23"/>
      <c r="O894" s="24" t="s">
        <v>32</v>
      </c>
    </row>
    <row r="895" s="1" customFormat="1" customHeight="1" spans="1:15">
      <c r="A895" s="39">
        <v>891</v>
      </c>
      <c r="B895" s="115" t="s">
        <v>23</v>
      </c>
      <c r="C895" s="39" t="s">
        <v>11004</v>
      </c>
      <c r="D895" s="39" t="s">
        <v>10034</v>
      </c>
      <c r="E895" s="39" t="s">
        <v>11005</v>
      </c>
      <c r="F895" s="186" t="s">
        <v>11639</v>
      </c>
      <c r="G895" s="91" t="s">
        <v>11850</v>
      </c>
      <c r="H895" s="39" t="s">
        <v>194</v>
      </c>
      <c r="I895" s="39">
        <v>4</v>
      </c>
      <c r="J895" s="39" t="s">
        <v>11841</v>
      </c>
      <c r="K895" s="39" t="s">
        <v>31</v>
      </c>
      <c r="L895" s="183">
        <v>2</v>
      </c>
      <c r="M895" s="27">
        <f t="shared" si="35"/>
        <v>260</v>
      </c>
      <c r="N895" s="23"/>
      <c r="O895" s="24" t="s">
        <v>32</v>
      </c>
    </row>
    <row r="896" s="1" customFormat="1" customHeight="1" spans="1:15">
      <c r="A896" s="39">
        <v>892</v>
      </c>
      <c r="B896" s="115" t="s">
        <v>23</v>
      </c>
      <c r="C896" s="39" t="s">
        <v>11004</v>
      </c>
      <c r="D896" s="39" t="s">
        <v>10034</v>
      </c>
      <c r="E896" s="39" t="s">
        <v>11005</v>
      </c>
      <c r="F896" s="186" t="s">
        <v>11639</v>
      </c>
      <c r="G896" s="91" t="s">
        <v>11851</v>
      </c>
      <c r="H896" s="39" t="s">
        <v>194</v>
      </c>
      <c r="I896" s="39">
        <v>3</v>
      </c>
      <c r="J896" s="39" t="s">
        <v>11841</v>
      </c>
      <c r="K896" s="39" t="s">
        <v>31</v>
      </c>
      <c r="L896" s="183">
        <v>2</v>
      </c>
      <c r="M896" s="27">
        <f t="shared" si="35"/>
        <v>260</v>
      </c>
      <c r="N896" s="23"/>
      <c r="O896" s="24" t="s">
        <v>32</v>
      </c>
    </row>
    <row r="897" s="1" customFormat="1" customHeight="1" spans="1:15">
      <c r="A897" s="39">
        <v>893</v>
      </c>
      <c r="B897" s="115" t="s">
        <v>23</v>
      </c>
      <c r="C897" s="39" t="s">
        <v>11004</v>
      </c>
      <c r="D897" s="39" t="s">
        <v>10034</v>
      </c>
      <c r="E897" s="39" t="s">
        <v>11005</v>
      </c>
      <c r="F897" s="186" t="s">
        <v>11639</v>
      </c>
      <c r="G897" s="91" t="s">
        <v>11852</v>
      </c>
      <c r="H897" s="39" t="s">
        <v>194</v>
      </c>
      <c r="I897" s="39">
        <v>5</v>
      </c>
      <c r="J897" s="39" t="s">
        <v>11841</v>
      </c>
      <c r="K897" s="39" t="s">
        <v>31</v>
      </c>
      <c r="L897" s="183">
        <v>2</v>
      </c>
      <c r="M897" s="27">
        <f t="shared" si="35"/>
        <v>260</v>
      </c>
      <c r="N897" s="23"/>
      <c r="O897" s="24" t="s">
        <v>32</v>
      </c>
    </row>
    <row r="898" s="1" customFormat="1" customHeight="1" spans="1:15">
      <c r="A898" s="39">
        <v>894</v>
      </c>
      <c r="B898" s="115" t="s">
        <v>23</v>
      </c>
      <c r="C898" s="39" t="s">
        <v>11004</v>
      </c>
      <c r="D898" s="39" t="s">
        <v>10034</v>
      </c>
      <c r="E898" s="39" t="s">
        <v>11005</v>
      </c>
      <c r="F898" s="186" t="s">
        <v>11639</v>
      </c>
      <c r="G898" s="91" t="s">
        <v>11853</v>
      </c>
      <c r="H898" s="39" t="s">
        <v>194</v>
      </c>
      <c r="I898" s="39">
        <v>5</v>
      </c>
      <c r="J898" s="39" t="s">
        <v>11841</v>
      </c>
      <c r="K898" s="39" t="s">
        <v>31</v>
      </c>
      <c r="L898" s="183">
        <v>2</v>
      </c>
      <c r="M898" s="27">
        <f t="shared" si="35"/>
        <v>260</v>
      </c>
      <c r="N898" s="23"/>
      <c r="O898" s="24" t="s">
        <v>32</v>
      </c>
    </row>
    <row r="899" s="1" customFormat="1" customHeight="1" spans="1:17">
      <c r="A899" s="39">
        <v>895</v>
      </c>
      <c r="B899" s="115" t="s">
        <v>23</v>
      </c>
      <c r="C899" s="39" t="s">
        <v>11004</v>
      </c>
      <c r="D899" s="39" t="s">
        <v>10034</v>
      </c>
      <c r="E899" s="39" t="s">
        <v>11005</v>
      </c>
      <c r="F899" s="186" t="s">
        <v>11639</v>
      </c>
      <c r="G899" s="91" t="s">
        <v>11854</v>
      </c>
      <c r="H899" s="39" t="s">
        <v>194</v>
      </c>
      <c r="I899" s="39">
        <v>5</v>
      </c>
      <c r="J899" s="39" t="s">
        <v>11841</v>
      </c>
      <c r="K899" s="39" t="s">
        <v>31</v>
      </c>
      <c r="L899" s="183">
        <v>1</v>
      </c>
      <c r="M899" s="27">
        <f t="shared" si="35"/>
        <v>130</v>
      </c>
      <c r="N899" s="23"/>
      <c r="O899" s="24" t="s">
        <v>32</v>
      </c>
      <c r="P899" s="190"/>
      <c r="Q899" s="179"/>
    </row>
    <row r="900" s="1" customFormat="1" customHeight="1" spans="1:15">
      <c r="A900" s="39">
        <v>896</v>
      </c>
      <c r="B900" s="115" t="s">
        <v>23</v>
      </c>
      <c r="C900" s="39" t="s">
        <v>11004</v>
      </c>
      <c r="D900" s="39" t="s">
        <v>10034</v>
      </c>
      <c r="E900" s="39" t="s">
        <v>11005</v>
      </c>
      <c r="F900" s="186" t="s">
        <v>11639</v>
      </c>
      <c r="G900" s="91" t="s">
        <v>11855</v>
      </c>
      <c r="H900" s="39" t="s">
        <v>194</v>
      </c>
      <c r="I900" s="39">
        <v>6</v>
      </c>
      <c r="J900" s="39" t="s">
        <v>11841</v>
      </c>
      <c r="K900" s="39" t="s">
        <v>31</v>
      </c>
      <c r="L900" s="183">
        <v>2</v>
      </c>
      <c r="M900" s="27">
        <f t="shared" si="35"/>
        <v>260</v>
      </c>
      <c r="N900" s="23"/>
      <c r="O900" s="24" t="s">
        <v>32</v>
      </c>
    </row>
    <row r="901" s="1" customFormat="1" customHeight="1" spans="1:15">
      <c r="A901" s="39">
        <v>897</v>
      </c>
      <c r="B901" s="115" t="s">
        <v>23</v>
      </c>
      <c r="C901" s="39" t="s">
        <v>11004</v>
      </c>
      <c r="D901" s="39" t="s">
        <v>10034</v>
      </c>
      <c r="E901" s="39" t="s">
        <v>11005</v>
      </c>
      <c r="F901" s="186" t="s">
        <v>11639</v>
      </c>
      <c r="G901" s="91" t="s">
        <v>11856</v>
      </c>
      <c r="H901" s="39" t="s">
        <v>194</v>
      </c>
      <c r="I901" s="39">
        <v>5</v>
      </c>
      <c r="J901" s="39" t="s">
        <v>11841</v>
      </c>
      <c r="K901" s="39" t="s">
        <v>31</v>
      </c>
      <c r="L901" s="183">
        <v>2</v>
      </c>
      <c r="M901" s="27">
        <f t="shared" si="35"/>
        <v>260</v>
      </c>
      <c r="N901" s="23"/>
      <c r="O901" s="24" t="s">
        <v>32</v>
      </c>
    </row>
    <row r="902" s="1" customFormat="1" customHeight="1" spans="1:15">
      <c r="A902" s="39">
        <v>898</v>
      </c>
      <c r="B902" s="115" t="s">
        <v>23</v>
      </c>
      <c r="C902" s="39" t="s">
        <v>11004</v>
      </c>
      <c r="D902" s="39" t="s">
        <v>10034</v>
      </c>
      <c r="E902" s="39" t="s">
        <v>11005</v>
      </c>
      <c r="F902" s="186" t="s">
        <v>11639</v>
      </c>
      <c r="G902" s="91" t="s">
        <v>11857</v>
      </c>
      <c r="H902" s="39" t="s">
        <v>194</v>
      </c>
      <c r="I902" s="39">
        <v>5</v>
      </c>
      <c r="J902" s="39" t="s">
        <v>11841</v>
      </c>
      <c r="K902" s="39" t="s">
        <v>31</v>
      </c>
      <c r="L902" s="183">
        <v>2</v>
      </c>
      <c r="M902" s="27">
        <f t="shared" si="35"/>
        <v>260</v>
      </c>
      <c r="N902" s="23"/>
      <c r="O902" s="24" t="s">
        <v>32</v>
      </c>
    </row>
    <row r="903" s="1" customFormat="1" customHeight="1" spans="1:15">
      <c r="A903" s="39">
        <v>899</v>
      </c>
      <c r="B903" s="115" t="s">
        <v>23</v>
      </c>
      <c r="C903" s="39" t="s">
        <v>11004</v>
      </c>
      <c r="D903" s="39" t="s">
        <v>10034</v>
      </c>
      <c r="E903" s="39" t="s">
        <v>11005</v>
      </c>
      <c r="F903" s="186" t="s">
        <v>11639</v>
      </c>
      <c r="G903" s="91" t="s">
        <v>11858</v>
      </c>
      <c r="H903" s="39" t="s">
        <v>194</v>
      </c>
      <c r="I903" s="39">
        <v>5</v>
      </c>
      <c r="J903" s="39" t="s">
        <v>11841</v>
      </c>
      <c r="K903" s="39" t="s">
        <v>31</v>
      </c>
      <c r="L903" s="183">
        <v>2</v>
      </c>
      <c r="M903" s="27">
        <f t="shared" si="35"/>
        <v>260</v>
      </c>
      <c r="N903" s="23"/>
      <c r="O903" s="24" t="s">
        <v>32</v>
      </c>
    </row>
    <row r="904" s="1" customFormat="1" customHeight="1" spans="1:15">
      <c r="A904" s="39">
        <v>900</v>
      </c>
      <c r="B904" s="115" t="s">
        <v>23</v>
      </c>
      <c r="C904" s="39" t="s">
        <v>11004</v>
      </c>
      <c r="D904" s="39" t="s">
        <v>10034</v>
      </c>
      <c r="E904" s="39" t="s">
        <v>11005</v>
      </c>
      <c r="F904" s="186" t="s">
        <v>11639</v>
      </c>
      <c r="G904" s="91" t="s">
        <v>11859</v>
      </c>
      <c r="H904" s="39" t="s">
        <v>194</v>
      </c>
      <c r="I904" s="39">
        <v>5</v>
      </c>
      <c r="J904" s="39" t="s">
        <v>11841</v>
      </c>
      <c r="K904" s="39" t="s">
        <v>31</v>
      </c>
      <c r="L904" s="183">
        <v>2</v>
      </c>
      <c r="M904" s="27">
        <f t="shared" si="35"/>
        <v>260</v>
      </c>
      <c r="N904" s="23"/>
      <c r="O904" s="24" t="s">
        <v>32</v>
      </c>
    </row>
    <row r="905" s="1" customFormat="1" customHeight="1" spans="1:15">
      <c r="A905" s="39">
        <v>901</v>
      </c>
      <c r="B905" s="115" t="s">
        <v>23</v>
      </c>
      <c r="C905" s="39" t="s">
        <v>11004</v>
      </c>
      <c r="D905" s="39" t="s">
        <v>10034</v>
      </c>
      <c r="E905" s="39" t="s">
        <v>11005</v>
      </c>
      <c r="F905" s="186" t="s">
        <v>11639</v>
      </c>
      <c r="G905" s="91" t="s">
        <v>11860</v>
      </c>
      <c r="H905" s="39" t="s">
        <v>194</v>
      </c>
      <c r="I905" s="39">
        <v>3</v>
      </c>
      <c r="J905" s="39" t="s">
        <v>11861</v>
      </c>
      <c r="K905" s="39" t="s">
        <v>31</v>
      </c>
      <c r="L905" s="183">
        <v>2</v>
      </c>
      <c r="M905" s="27">
        <f t="shared" si="35"/>
        <v>260</v>
      </c>
      <c r="N905" s="23"/>
      <c r="O905" s="24" t="s">
        <v>32</v>
      </c>
    </row>
    <row r="906" s="1" customFormat="1" customHeight="1" spans="1:15">
      <c r="A906" s="39">
        <v>902</v>
      </c>
      <c r="B906" s="115" t="s">
        <v>23</v>
      </c>
      <c r="C906" s="39" t="s">
        <v>11004</v>
      </c>
      <c r="D906" s="39" t="s">
        <v>10034</v>
      </c>
      <c r="E906" s="39" t="s">
        <v>11005</v>
      </c>
      <c r="F906" s="186" t="s">
        <v>11639</v>
      </c>
      <c r="G906" s="91" t="s">
        <v>11862</v>
      </c>
      <c r="H906" s="39" t="s">
        <v>194</v>
      </c>
      <c r="I906" s="39">
        <v>3</v>
      </c>
      <c r="J906" s="39" t="s">
        <v>11861</v>
      </c>
      <c r="K906" s="39" t="s">
        <v>31</v>
      </c>
      <c r="L906" s="183">
        <v>3</v>
      </c>
      <c r="M906" s="27">
        <f t="shared" si="35"/>
        <v>390</v>
      </c>
      <c r="N906" s="23"/>
      <c r="O906" s="24" t="s">
        <v>32</v>
      </c>
    </row>
    <row r="907" s="1" customFormat="1" customHeight="1" spans="1:15">
      <c r="A907" s="39">
        <v>903</v>
      </c>
      <c r="B907" s="115" t="s">
        <v>23</v>
      </c>
      <c r="C907" s="39" t="s">
        <v>11004</v>
      </c>
      <c r="D907" s="39" t="s">
        <v>10034</v>
      </c>
      <c r="E907" s="39" t="s">
        <v>11005</v>
      </c>
      <c r="F907" s="186" t="s">
        <v>11639</v>
      </c>
      <c r="G907" s="91" t="s">
        <v>328</v>
      </c>
      <c r="H907" s="39" t="s">
        <v>194</v>
      </c>
      <c r="I907" s="39">
        <v>4</v>
      </c>
      <c r="J907" s="39" t="s">
        <v>11861</v>
      </c>
      <c r="K907" s="39" t="s">
        <v>31</v>
      </c>
      <c r="L907" s="183">
        <v>2</v>
      </c>
      <c r="M907" s="27">
        <f t="shared" si="35"/>
        <v>260</v>
      </c>
      <c r="N907" s="23"/>
      <c r="O907" s="24" t="s">
        <v>32</v>
      </c>
    </row>
    <row r="908" s="1" customFormat="1" customHeight="1" spans="1:15">
      <c r="A908" s="39">
        <v>904</v>
      </c>
      <c r="B908" s="115" t="s">
        <v>23</v>
      </c>
      <c r="C908" s="39" t="s">
        <v>11004</v>
      </c>
      <c r="D908" s="39" t="s">
        <v>10034</v>
      </c>
      <c r="E908" s="39" t="s">
        <v>11005</v>
      </c>
      <c r="F908" s="186" t="s">
        <v>11639</v>
      </c>
      <c r="G908" s="91" t="s">
        <v>11863</v>
      </c>
      <c r="H908" s="39" t="s">
        <v>194</v>
      </c>
      <c r="I908" s="39">
        <v>6</v>
      </c>
      <c r="J908" s="39" t="s">
        <v>11861</v>
      </c>
      <c r="K908" s="39" t="s">
        <v>31</v>
      </c>
      <c r="L908" s="183">
        <v>3</v>
      </c>
      <c r="M908" s="27">
        <f t="shared" si="35"/>
        <v>390</v>
      </c>
      <c r="N908" s="23"/>
      <c r="O908" s="24" t="s">
        <v>32</v>
      </c>
    </row>
    <row r="909" s="1" customFormat="1" customHeight="1" spans="1:15">
      <c r="A909" s="39">
        <v>905</v>
      </c>
      <c r="B909" s="115" t="s">
        <v>23</v>
      </c>
      <c r="C909" s="39" t="s">
        <v>11004</v>
      </c>
      <c r="D909" s="39" t="s">
        <v>10034</v>
      </c>
      <c r="E909" s="39" t="s">
        <v>11005</v>
      </c>
      <c r="F909" s="186" t="s">
        <v>11639</v>
      </c>
      <c r="G909" s="91" t="s">
        <v>11864</v>
      </c>
      <c r="H909" s="39" t="s">
        <v>194</v>
      </c>
      <c r="I909" s="39">
        <v>1</v>
      </c>
      <c r="J909" s="39" t="s">
        <v>11861</v>
      </c>
      <c r="K909" s="39" t="s">
        <v>31</v>
      </c>
      <c r="L909" s="183">
        <v>1</v>
      </c>
      <c r="M909" s="27">
        <f t="shared" si="35"/>
        <v>130</v>
      </c>
      <c r="N909" s="23"/>
      <c r="O909" s="24" t="s">
        <v>32</v>
      </c>
    </row>
    <row r="910" s="1" customFormat="1" customHeight="1" spans="1:15">
      <c r="A910" s="39">
        <v>906</v>
      </c>
      <c r="B910" s="115" t="s">
        <v>23</v>
      </c>
      <c r="C910" s="39" t="s">
        <v>11004</v>
      </c>
      <c r="D910" s="39" t="s">
        <v>10034</v>
      </c>
      <c r="E910" s="39" t="s">
        <v>11005</v>
      </c>
      <c r="F910" s="186" t="s">
        <v>11639</v>
      </c>
      <c r="G910" s="91" t="s">
        <v>11865</v>
      </c>
      <c r="H910" s="39" t="s">
        <v>194</v>
      </c>
      <c r="I910" s="39">
        <v>5</v>
      </c>
      <c r="J910" s="39" t="s">
        <v>11861</v>
      </c>
      <c r="K910" s="39" t="s">
        <v>31</v>
      </c>
      <c r="L910" s="183">
        <v>3</v>
      </c>
      <c r="M910" s="27">
        <f t="shared" si="35"/>
        <v>390</v>
      </c>
      <c r="N910" s="23"/>
      <c r="O910" s="24" t="s">
        <v>32</v>
      </c>
    </row>
    <row r="911" s="1" customFormat="1" customHeight="1" spans="1:15">
      <c r="A911" s="39">
        <v>907</v>
      </c>
      <c r="B911" s="115" t="s">
        <v>23</v>
      </c>
      <c r="C911" s="39" t="s">
        <v>11004</v>
      </c>
      <c r="D911" s="39" t="s">
        <v>10034</v>
      </c>
      <c r="E911" s="39" t="s">
        <v>11005</v>
      </c>
      <c r="F911" s="186" t="s">
        <v>11639</v>
      </c>
      <c r="G911" s="91" t="s">
        <v>11866</v>
      </c>
      <c r="H911" s="39" t="s">
        <v>194</v>
      </c>
      <c r="I911" s="39">
        <v>2</v>
      </c>
      <c r="J911" s="39" t="s">
        <v>11861</v>
      </c>
      <c r="K911" s="39" t="s">
        <v>31</v>
      </c>
      <c r="L911" s="183">
        <v>2</v>
      </c>
      <c r="M911" s="27">
        <f t="shared" si="35"/>
        <v>260</v>
      </c>
      <c r="N911" s="23"/>
      <c r="O911" s="24" t="s">
        <v>32</v>
      </c>
    </row>
    <row r="912" s="1" customFormat="1" customHeight="1" spans="1:15">
      <c r="A912" s="39">
        <v>908</v>
      </c>
      <c r="B912" s="115" t="s">
        <v>23</v>
      </c>
      <c r="C912" s="39" t="s">
        <v>11004</v>
      </c>
      <c r="D912" s="39" t="s">
        <v>10034</v>
      </c>
      <c r="E912" s="39" t="s">
        <v>11005</v>
      </c>
      <c r="F912" s="186" t="s">
        <v>11639</v>
      </c>
      <c r="G912" s="91" t="s">
        <v>11867</v>
      </c>
      <c r="H912" s="39" t="s">
        <v>194</v>
      </c>
      <c r="I912" s="39">
        <v>6</v>
      </c>
      <c r="J912" s="39" t="s">
        <v>11861</v>
      </c>
      <c r="K912" s="39" t="s">
        <v>31</v>
      </c>
      <c r="L912" s="183">
        <v>2</v>
      </c>
      <c r="M912" s="27">
        <f t="shared" si="35"/>
        <v>260</v>
      </c>
      <c r="N912" s="23"/>
      <c r="O912" s="24" t="s">
        <v>32</v>
      </c>
    </row>
    <row r="913" s="1" customFormat="1" customHeight="1" spans="1:15">
      <c r="A913" s="39">
        <v>909</v>
      </c>
      <c r="B913" s="115" t="s">
        <v>23</v>
      </c>
      <c r="C913" s="39" t="s">
        <v>11004</v>
      </c>
      <c r="D913" s="39" t="s">
        <v>10034</v>
      </c>
      <c r="E913" s="39" t="s">
        <v>11005</v>
      </c>
      <c r="F913" s="186" t="s">
        <v>11639</v>
      </c>
      <c r="G913" s="91" t="s">
        <v>11868</v>
      </c>
      <c r="H913" s="39" t="s">
        <v>194</v>
      </c>
      <c r="I913" s="39">
        <v>5</v>
      </c>
      <c r="J913" s="39" t="s">
        <v>11861</v>
      </c>
      <c r="K913" s="39" t="s">
        <v>31</v>
      </c>
      <c r="L913" s="183">
        <v>2</v>
      </c>
      <c r="M913" s="27">
        <f t="shared" si="35"/>
        <v>260</v>
      </c>
      <c r="N913" s="23"/>
      <c r="O913" s="24" t="s">
        <v>32</v>
      </c>
    </row>
    <row r="914" s="1" customFormat="1" customHeight="1" spans="1:15">
      <c r="A914" s="39">
        <v>910</v>
      </c>
      <c r="B914" s="115" t="s">
        <v>23</v>
      </c>
      <c r="C914" s="39" t="s">
        <v>11004</v>
      </c>
      <c r="D914" s="39" t="s">
        <v>10034</v>
      </c>
      <c r="E914" s="39" t="s">
        <v>11005</v>
      </c>
      <c r="F914" s="186" t="s">
        <v>11639</v>
      </c>
      <c r="G914" s="91" t="s">
        <v>11869</v>
      </c>
      <c r="H914" s="39" t="s">
        <v>194</v>
      </c>
      <c r="I914" s="39">
        <v>4</v>
      </c>
      <c r="J914" s="39" t="s">
        <v>11861</v>
      </c>
      <c r="K914" s="39" t="s">
        <v>31</v>
      </c>
      <c r="L914" s="183">
        <v>2</v>
      </c>
      <c r="M914" s="27">
        <f t="shared" si="35"/>
        <v>260</v>
      </c>
      <c r="N914" s="23"/>
      <c r="O914" s="24" t="s">
        <v>32</v>
      </c>
    </row>
    <row r="915" s="1" customFormat="1" customHeight="1" spans="1:15">
      <c r="A915" s="39">
        <v>911</v>
      </c>
      <c r="B915" s="115" t="s">
        <v>23</v>
      </c>
      <c r="C915" s="39" t="s">
        <v>11004</v>
      </c>
      <c r="D915" s="39" t="s">
        <v>10034</v>
      </c>
      <c r="E915" s="39" t="s">
        <v>11005</v>
      </c>
      <c r="F915" s="186" t="s">
        <v>11639</v>
      </c>
      <c r="G915" s="91" t="s">
        <v>11870</v>
      </c>
      <c r="H915" s="39" t="s">
        <v>194</v>
      </c>
      <c r="I915" s="39">
        <v>4</v>
      </c>
      <c r="J915" s="39" t="s">
        <v>11861</v>
      </c>
      <c r="K915" s="39" t="s">
        <v>31</v>
      </c>
      <c r="L915" s="183">
        <v>3</v>
      </c>
      <c r="M915" s="27">
        <f t="shared" si="35"/>
        <v>390</v>
      </c>
      <c r="N915" s="23"/>
      <c r="O915" s="24" t="s">
        <v>32</v>
      </c>
    </row>
    <row r="916" s="1" customFormat="1" customHeight="1" spans="1:15">
      <c r="A916" s="39">
        <v>912</v>
      </c>
      <c r="B916" s="115" t="s">
        <v>23</v>
      </c>
      <c r="C916" s="39" t="s">
        <v>11004</v>
      </c>
      <c r="D916" s="39" t="s">
        <v>10034</v>
      </c>
      <c r="E916" s="39" t="s">
        <v>11005</v>
      </c>
      <c r="F916" s="186" t="s">
        <v>11639</v>
      </c>
      <c r="G916" s="91" t="s">
        <v>11871</v>
      </c>
      <c r="H916" s="39" t="s">
        <v>194</v>
      </c>
      <c r="I916" s="39">
        <v>2</v>
      </c>
      <c r="J916" s="39" t="s">
        <v>11861</v>
      </c>
      <c r="K916" s="39" t="s">
        <v>31</v>
      </c>
      <c r="L916" s="183">
        <v>2</v>
      </c>
      <c r="M916" s="27">
        <f t="shared" si="35"/>
        <v>260</v>
      </c>
      <c r="N916" s="23"/>
      <c r="O916" s="24" t="s">
        <v>32</v>
      </c>
    </row>
    <row r="917" s="1" customFormat="1" customHeight="1" spans="1:15">
      <c r="A917" s="39">
        <v>913</v>
      </c>
      <c r="B917" s="115" t="s">
        <v>23</v>
      </c>
      <c r="C917" s="39" t="s">
        <v>11004</v>
      </c>
      <c r="D917" s="39" t="s">
        <v>10034</v>
      </c>
      <c r="E917" s="39" t="s">
        <v>11005</v>
      </c>
      <c r="F917" s="186" t="s">
        <v>11639</v>
      </c>
      <c r="G917" s="91" t="s">
        <v>11872</v>
      </c>
      <c r="H917" s="39" t="s">
        <v>194</v>
      </c>
      <c r="I917" s="39">
        <v>3</v>
      </c>
      <c r="J917" s="39" t="s">
        <v>11861</v>
      </c>
      <c r="K917" s="39" t="s">
        <v>31</v>
      </c>
      <c r="L917" s="183">
        <v>3</v>
      </c>
      <c r="M917" s="27">
        <f t="shared" si="35"/>
        <v>390</v>
      </c>
      <c r="N917" s="23"/>
      <c r="O917" s="24" t="s">
        <v>32</v>
      </c>
    </row>
    <row r="918" s="1" customFormat="1" customHeight="1" spans="1:15">
      <c r="A918" s="39">
        <v>914</v>
      </c>
      <c r="B918" s="115" t="s">
        <v>23</v>
      </c>
      <c r="C918" s="39" t="s">
        <v>11004</v>
      </c>
      <c r="D918" s="39" t="s">
        <v>10034</v>
      </c>
      <c r="E918" s="39" t="s">
        <v>11005</v>
      </c>
      <c r="F918" s="186" t="s">
        <v>11639</v>
      </c>
      <c r="G918" s="91" t="s">
        <v>11873</v>
      </c>
      <c r="H918" s="39" t="s">
        <v>194</v>
      </c>
      <c r="I918" s="39">
        <v>3</v>
      </c>
      <c r="J918" s="39" t="s">
        <v>11861</v>
      </c>
      <c r="K918" s="39" t="s">
        <v>31</v>
      </c>
      <c r="L918" s="183">
        <v>2</v>
      </c>
      <c r="M918" s="27">
        <f t="shared" si="35"/>
        <v>260</v>
      </c>
      <c r="N918" s="23"/>
      <c r="O918" s="24" t="s">
        <v>32</v>
      </c>
    </row>
    <row r="919" s="1" customFormat="1" customHeight="1" spans="1:15">
      <c r="A919" s="39">
        <v>915</v>
      </c>
      <c r="B919" s="115" t="s">
        <v>23</v>
      </c>
      <c r="C919" s="39" t="s">
        <v>11004</v>
      </c>
      <c r="D919" s="39" t="s">
        <v>10034</v>
      </c>
      <c r="E919" s="39" t="s">
        <v>11005</v>
      </c>
      <c r="F919" s="186" t="s">
        <v>11639</v>
      </c>
      <c r="G919" s="91" t="s">
        <v>11874</v>
      </c>
      <c r="H919" s="39" t="s">
        <v>194</v>
      </c>
      <c r="I919" s="39">
        <v>4</v>
      </c>
      <c r="J919" s="39" t="s">
        <v>11861</v>
      </c>
      <c r="K919" s="39" t="s">
        <v>31</v>
      </c>
      <c r="L919" s="183">
        <v>3</v>
      </c>
      <c r="M919" s="27">
        <f t="shared" si="35"/>
        <v>390</v>
      </c>
      <c r="N919" s="23"/>
      <c r="O919" s="24" t="s">
        <v>32</v>
      </c>
    </row>
    <row r="920" s="1" customFormat="1" customHeight="1" spans="1:15">
      <c r="A920" s="39">
        <v>916</v>
      </c>
      <c r="B920" s="115" t="s">
        <v>23</v>
      </c>
      <c r="C920" s="39" t="s">
        <v>11004</v>
      </c>
      <c r="D920" s="39" t="s">
        <v>10034</v>
      </c>
      <c r="E920" s="39" t="s">
        <v>11005</v>
      </c>
      <c r="F920" s="186" t="s">
        <v>11639</v>
      </c>
      <c r="G920" s="91" t="s">
        <v>11875</v>
      </c>
      <c r="H920" s="39" t="s">
        <v>194</v>
      </c>
      <c r="I920" s="39">
        <v>4</v>
      </c>
      <c r="J920" s="39" t="s">
        <v>11861</v>
      </c>
      <c r="K920" s="39" t="s">
        <v>31</v>
      </c>
      <c r="L920" s="183">
        <v>3</v>
      </c>
      <c r="M920" s="27">
        <f t="shared" si="35"/>
        <v>390</v>
      </c>
      <c r="N920" s="23"/>
      <c r="O920" s="24" t="s">
        <v>32</v>
      </c>
    </row>
    <row r="921" s="1" customFormat="1" customHeight="1" spans="1:15">
      <c r="A921" s="39">
        <v>917</v>
      </c>
      <c r="B921" s="115" t="s">
        <v>23</v>
      </c>
      <c r="C921" s="39" t="s">
        <v>11004</v>
      </c>
      <c r="D921" s="39" t="s">
        <v>10034</v>
      </c>
      <c r="E921" s="39" t="s">
        <v>11005</v>
      </c>
      <c r="F921" s="186" t="s">
        <v>11639</v>
      </c>
      <c r="G921" s="91" t="s">
        <v>11876</v>
      </c>
      <c r="H921" s="39" t="s">
        <v>194</v>
      </c>
      <c r="I921" s="39">
        <v>3</v>
      </c>
      <c r="J921" s="39" t="s">
        <v>11861</v>
      </c>
      <c r="K921" s="39" t="s">
        <v>31</v>
      </c>
      <c r="L921" s="183">
        <v>2</v>
      </c>
      <c r="M921" s="27">
        <f t="shared" si="35"/>
        <v>260</v>
      </c>
      <c r="N921" s="23"/>
      <c r="O921" s="24" t="s">
        <v>32</v>
      </c>
    </row>
    <row r="922" s="1" customFormat="1" customHeight="1" spans="1:15">
      <c r="A922" s="39">
        <v>918</v>
      </c>
      <c r="B922" s="115" t="s">
        <v>23</v>
      </c>
      <c r="C922" s="39" t="s">
        <v>11004</v>
      </c>
      <c r="D922" s="39" t="s">
        <v>10034</v>
      </c>
      <c r="E922" s="39" t="s">
        <v>11005</v>
      </c>
      <c r="F922" s="186" t="s">
        <v>11639</v>
      </c>
      <c r="G922" s="91" t="s">
        <v>11877</v>
      </c>
      <c r="H922" s="39" t="s">
        <v>194</v>
      </c>
      <c r="I922" s="39">
        <v>1</v>
      </c>
      <c r="J922" s="39" t="s">
        <v>11861</v>
      </c>
      <c r="K922" s="39" t="s">
        <v>31</v>
      </c>
      <c r="L922" s="183">
        <v>1</v>
      </c>
      <c r="M922" s="27">
        <f>L922*468</f>
        <v>468</v>
      </c>
      <c r="N922" s="23"/>
      <c r="O922" s="24" t="s">
        <v>32</v>
      </c>
    </row>
    <row r="923" s="1" customFormat="1" customHeight="1" spans="1:15">
      <c r="A923" s="39">
        <v>919</v>
      </c>
      <c r="B923" s="115" t="s">
        <v>23</v>
      </c>
      <c r="C923" s="39" t="s">
        <v>11004</v>
      </c>
      <c r="D923" s="39" t="s">
        <v>10034</v>
      </c>
      <c r="E923" s="39" t="s">
        <v>11005</v>
      </c>
      <c r="F923" s="186" t="s">
        <v>11639</v>
      </c>
      <c r="G923" s="91" t="s">
        <v>11878</v>
      </c>
      <c r="H923" s="39" t="s">
        <v>194</v>
      </c>
      <c r="I923" s="39">
        <v>4</v>
      </c>
      <c r="J923" s="39" t="s">
        <v>11861</v>
      </c>
      <c r="K923" s="39" t="s">
        <v>31</v>
      </c>
      <c r="L923" s="183">
        <v>3</v>
      </c>
      <c r="M923" s="27">
        <f t="shared" ref="M923:M954" si="36">L923*130</f>
        <v>390</v>
      </c>
      <c r="N923" s="23"/>
      <c r="O923" s="24" t="s">
        <v>32</v>
      </c>
    </row>
    <row r="924" s="1" customFormat="1" customHeight="1" spans="1:15">
      <c r="A924" s="39">
        <v>920</v>
      </c>
      <c r="B924" s="115" t="s">
        <v>23</v>
      </c>
      <c r="C924" s="39" t="s">
        <v>11004</v>
      </c>
      <c r="D924" s="39" t="s">
        <v>10034</v>
      </c>
      <c r="E924" s="39" t="s">
        <v>11005</v>
      </c>
      <c r="F924" s="186" t="s">
        <v>11639</v>
      </c>
      <c r="G924" s="91" t="s">
        <v>11879</v>
      </c>
      <c r="H924" s="39" t="s">
        <v>194</v>
      </c>
      <c r="I924" s="39">
        <v>3</v>
      </c>
      <c r="J924" s="39" t="s">
        <v>11861</v>
      </c>
      <c r="K924" s="39" t="s">
        <v>31</v>
      </c>
      <c r="L924" s="183">
        <v>2</v>
      </c>
      <c r="M924" s="27">
        <f t="shared" si="36"/>
        <v>260</v>
      </c>
      <c r="N924" s="23"/>
      <c r="O924" s="24" t="s">
        <v>32</v>
      </c>
    </row>
    <row r="925" s="1" customFormat="1" customHeight="1" spans="1:15">
      <c r="A925" s="39">
        <v>921</v>
      </c>
      <c r="B925" s="115" t="s">
        <v>23</v>
      </c>
      <c r="C925" s="39" t="s">
        <v>11004</v>
      </c>
      <c r="D925" s="39" t="s">
        <v>10034</v>
      </c>
      <c r="E925" s="39" t="s">
        <v>11005</v>
      </c>
      <c r="F925" s="186" t="s">
        <v>11639</v>
      </c>
      <c r="G925" s="91" t="s">
        <v>11880</v>
      </c>
      <c r="H925" s="39" t="s">
        <v>194</v>
      </c>
      <c r="I925" s="39">
        <v>6</v>
      </c>
      <c r="J925" s="39" t="s">
        <v>11861</v>
      </c>
      <c r="K925" s="39" t="s">
        <v>31</v>
      </c>
      <c r="L925" s="183">
        <v>3</v>
      </c>
      <c r="M925" s="27">
        <f t="shared" si="36"/>
        <v>390</v>
      </c>
      <c r="N925" s="23"/>
      <c r="O925" s="24" t="s">
        <v>32</v>
      </c>
    </row>
    <row r="926" s="1" customFormat="1" customHeight="1" spans="1:15">
      <c r="A926" s="39">
        <v>922</v>
      </c>
      <c r="B926" s="115" t="s">
        <v>23</v>
      </c>
      <c r="C926" s="39" t="s">
        <v>11004</v>
      </c>
      <c r="D926" s="39" t="s">
        <v>10034</v>
      </c>
      <c r="E926" s="39" t="s">
        <v>11005</v>
      </c>
      <c r="F926" s="186" t="s">
        <v>11639</v>
      </c>
      <c r="G926" s="91" t="s">
        <v>11881</v>
      </c>
      <c r="H926" s="39" t="s">
        <v>194</v>
      </c>
      <c r="I926" s="39">
        <v>3</v>
      </c>
      <c r="J926" s="39" t="s">
        <v>11861</v>
      </c>
      <c r="K926" s="39" t="s">
        <v>31</v>
      </c>
      <c r="L926" s="183">
        <v>2</v>
      </c>
      <c r="M926" s="27">
        <f t="shared" si="36"/>
        <v>260</v>
      </c>
      <c r="N926" s="23"/>
      <c r="O926" s="24" t="s">
        <v>32</v>
      </c>
    </row>
    <row r="927" s="1" customFormat="1" customHeight="1" spans="1:15">
      <c r="A927" s="39">
        <v>923</v>
      </c>
      <c r="B927" s="115" t="s">
        <v>23</v>
      </c>
      <c r="C927" s="39" t="s">
        <v>11004</v>
      </c>
      <c r="D927" s="39" t="s">
        <v>10034</v>
      </c>
      <c r="E927" s="39" t="s">
        <v>11005</v>
      </c>
      <c r="F927" s="186" t="s">
        <v>11639</v>
      </c>
      <c r="G927" s="91" t="s">
        <v>11882</v>
      </c>
      <c r="H927" s="39" t="s">
        <v>194</v>
      </c>
      <c r="I927" s="39">
        <v>3</v>
      </c>
      <c r="J927" s="39" t="s">
        <v>11861</v>
      </c>
      <c r="K927" s="39" t="s">
        <v>31</v>
      </c>
      <c r="L927" s="183">
        <v>3</v>
      </c>
      <c r="M927" s="27">
        <f t="shared" si="36"/>
        <v>390</v>
      </c>
      <c r="N927" s="23"/>
      <c r="O927" s="24" t="s">
        <v>32</v>
      </c>
    </row>
    <row r="928" s="1" customFormat="1" customHeight="1" spans="1:15">
      <c r="A928" s="39">
        <v>924</v>
      </c>
      <c r="B928" s="115" t="s">
        <v>23</v>
      </c>
      <c r="C928" s="39" t="s">
        <v>11004</v>
      </c>
      <c r="D928" s="39" t="s">
        <v>10034</v>
      </c>
      <c r="E928" s="39" t="s">
        <v>11005</v>
      </c>
      <c r="F928" s="186" t="s">
        <v>11639</v>
      </c>
      <c r="G928" s="91" t="s">
        <v>11883</v>
      </c>
      <c r="H928" s="39" t="s">
        <v>194</v>
      </c>
      <c r="I928" s="39">
        <v>6</v>
      </c>
      <c r="J928" s="39" t="s">
        <v>11861</v>
      </c>
      <c r="K928" s="39" t="s">
        <v>31</v>
      </c>
      <c r="L928" s="183">
        <v>3</v>
      </c>
      <c r="M928" s="27">
        <f t="shared" si="36"/>
        <v>390</v>
      </c>
      <c r="N928" s="23"/>
      <c r="O928" s="24" t="s">
        <v>32</v>
      </c>
    </row>
    <row r="929" s="1" customFormat="1" customHeight="1" spans="1:15">
      <c r="A929" s="39">
        <v>925</v>
      </c>
      <c r="B929" s="115" t="s">
        <v>23</v>
      </c>
      <c r="C929" s="39" t="s">
        <v>11004</v>
      </c>
      <c r="D929" s="39" t="s">
        <v>10034</v>
      </c>
      <c r="E929" s="39" t="s">
        <v>11005</v>
      </c>
      <c r="F929" s="186" t="s">
        <v>11639</v>
      </c>
      <c r="G929" s="91" t="s">
        <v>11884</v>
      </c>
      <c r="H929" s="39" t="s">
        <v>194</v>
      </c>
      <c r="I929" s="39">
        <v>2</v>
      </c>
      <c r="J929" s="39" t="s">
        <v>11861</v>
      </c>
      <c r="K929" s="39" t="s">
        <v>31</v>
      </c>
      <c r="L929" s="183">
        <v>2</v>
      </c>
      <c r="M929" s="27">
        <f t="shared" si="36"/>
        <v>260</v>
      </c>
      <c r="N929" s="23"/>
      <c r="O929" s="24" t="s">
        <v>32</v>
      </c>
    </row>
    <row r="930" s="1" customFormat="1" customHeight="1" spans="1:15">
      <c r="A930" s="39">
        <v>926</v>
      </c>
      <c r="B930" s="115" t="s">
        <v>23</v>
      </c>
      <c r="C930" s="39" t="s">
        <v>11004</v>
      </c>
      <c r="D930" s="39" t="s">
        <v>10034</v>
      </c>
      <c r="E930" s="39" t="s">
        <v>11005</v>
      </c>
      <c r="F930" s="186" t="s">
        <v>11639</v>
      </c>
      <c r="G930" s="91" t="s">
        <v>11885</v>
      </c>
      <c r="H930" s="39" t="s">
        <v>194</v>
      </c>
      <c r="I930" s="39">
        <v>4</v>
      </c>
      <c r="J930" s="39" t="s">
        <v>11861</v>
      </c>
      <c r="K930" s="39" t="s">
        <v>31</v>
      </c>
      <c r="L930" s="183">
        <v>2</v>
      </c>
      <c r="M930" s="27">
        <f t="shared" si="36"/>
        <v>260</v>
      </c>
      <c r="N930" s="23"/>
      <c r="O930" s="24" t="s">
        <v>32</v>
      </c>
    </row>
    <row r="931" s="1" customFormat="1" customHeight="1" spans="1:15">
      <c r="A931" s="39">
        <v>927</v>
      </c>
      <c r="B931" s="115" t="s">
        <v>23</v>
      </c>
      <c r="C931" s="39" t="s">
        <v>11004</v>
      </c>
      <c r="D931" s="39" t="s">
        <v>10034</v>
      </c>
      <c r="E931" s="39" t="s">
        <v>11005</v>
      </c>
      <c r="F931" s="186" t="s">
        <v>11639</v>
      </c>
      <c r="G931" s="91" t="s">
        <v>4515</v>
      </c>
      <c r="H931" s="39" t="s">
        <v>194</v>
      </c>
      <c r="I931" s="39">
        <v>3</v>
      </c>
      <c r="J931" s="39" t="s">
        <v>11861</v>
      </c>
      <c r="K931" s="39" t="s">
        <v>31</v>
      </c>
      <c r="L931" s="183">
        <v>2</v>
      </c>
      <c r="M931" s="27">
        <f t="shared" si="36"/>
        <v>260</v>
      </c>
      <c r="N931" s="23"/>
      <c r="O931" s="24" t="s">
        <v>32</v>
      </c>
    </row>
    <row r="932" s="1" customFormat="1" customHeight="1" spans="1:15">
      <c r="A932" s="39">
        <v>928</v>
      </c>
      <c r="B932" s="115" t="s">
        <v>23</v>
      </c>
      <c r="C932" s="39" t="s">
        <v>11004</v>
      </c>
      <c r="D932" s="39" t="s">
        <v>10034</v>
      </c>
      <c r="E932" s="39" t="s">
        <v>11005</v>
      </c>
      <c r="F932" s="186" t="s">
        <v>11639</v>
      </c>
      <c r="G932" s="91" t="s">
        <v>11886</v>
      </c>
      <c r="H932" s="39" t="s">
        <v>194</v>
      </c>
      <c r="I932" s="39">
        <v>3</v>
      </c>
      <c r="J932" s="39" t="s">
        <v>11861</v>
      </c>
      <c r="K932" s="39" t="s">
        <v>31</v>
      </c>
      <c r="L932" s="183">
        <v>3</v>
      </c>
      <c r="M932" s="27">
        <f t="shared" si="36"/>
        <v>390</v>
      </c>
      <c r="N932" s="23"/>
      <c r="O932" s="24" t="s">
        <v>32</v>
      </c>
    </row>
    <row r="933" s="1" customFormat="1" customHeight="1" spans="1:15">
      <c r="A933" s="39">
        <v>929</v>
      </c>
      <c r="B933" s="115" t="s">
        <v>23</v>
      </c>
      <c r="C933" s="39" t="s">
        <v>11004</v>
      </c>
      <c r="D933" s="39" t="s">
        <v>10034</v>
      </c>
      <c r="E933" s="39" t="s">
        <v>11005</v>
      </c>
      <c r="F933" s="186" t="s">
        <v>11639</v>
      </c>
      <c r="G933" s="91" t="s">
        <v>11887</v>
      </c>
      <c r="H933" s="39" t="s">
        <v>194</v>
      </c>
      <c r="I933" s="39">
        <v>6</v>
      </c>
      <c r="J933" s="39" t="s">
        <v>11861</v>
      </c>
      <c r="K933" s="39" t="s">
        <v>31</v>
      </c>
      <c r="L933" s="183">
        <v>6</v>
      </c>
      <c r="M933" s="27">
        <f t="shared" si="36"/>
        <v>780</v>
      </c>
      <c r="N933" s="23"/>
      <c r="O933" s="24" t="s">
        <v>32</v>
      </c>
    </row>
    <row r="934" s="1" customFormat="1" customHeight="1" spans="1:15">
      <c r="A934" s="39">
        <v>930</v>
      </c>
      <c r="B934" s="115" t="s">
        <v>23</v>
      </c>
      <c r="C934" s="39" t="s">
        <v>11004</v>
      </c>
      <c r="D934" s="39" t="s">
        <v>10034</v>
      </c>
      <c r="E934" s="39" t="s">
        <v>11005</v>
      </c>
      <c r="F934" s="186" t="s">
        <v>11639</v>
      </c>
      <c r="G934" s="91" t="s">
        <v>188</v>
      </c>
      <c r="H934" s="39" t="s">
        <v>194</v>
      </c>
      <c r="I934" s="39">
        <v>6</v>
      </c>
      <c r="J934" s="39" t="s">
        <v>11861</v>
      </c>
      <c r="K934" s="39" t="s">
        <v>31</v>
      </c>
      <c r="L934" s="183">
        <v>3</v>
      </c>
      <c r="M934" s="27">
        <f t="shared" si="36"/>
        <v>390</v>
      </c>
      <c r="N934" s="23"/>
      <c r="O934" s="24" t="s">
        <v>32</v>
      </c>
    </row>
    <row r="935" s="1" customFormat="1" customHeight="1" spans="1:15">
      <c r="A935" s="39">
        <v>931</v>
      </c>
      <c r="B935" s="115" t="s">
        <v>23</v>
      </c>
      <c r="C935" s="39" t="s">
        <v>11004</v>
      </c>
      <c r="D935" s="39" t="s">
        <v>10034</v>
      </c>
      <c r="E935" s="39" t="s">
        <v>11005</v>
      </c>
      <c r="F935" s="186" t="s">
        <v>11639</v>
      </c>
      <c r="G935" s="91" t="s">
        <v>11888</v>
      </c>
      <c r="H935" s="39" t="s">
        <v>194</v>
      </c>
      <c r="I935" s="39">
        <v>1</v>
      </c>
      <c r="J935" s="39" t="s">
        <v>11861</v>
      </c>
      <c r="K935" s="39" t="s">
        <v>31</v>
      </c>
      <c r="L935" s="183">
        <v>1</v>
      </c>
      <c r="M935" s="27">
        <f t="shared" si="36"/>
        <v>130</v>
      </c>
      <c r="N935" s="23"/>
      <c r="O935" s="24" t="s">
        <v>32</v>
      </c>
    </row>
    <row r="936" s="1" customFormat="1" customHeight="1" spans="1:15">
      <c r="A936" s="39">
        <v>932</v>
      </c>
      <c r="B936" s="115" t="s">
        <v>23</v>
      </c>
      <c r="C936" s="39" t="s">
        <v>11004</v>
      </c>
      <c r="D936" s="39" t="s">
        <v>10034</v>
      </c>
      <c r="E936" s="39" t="s">
        <v>11005</v>
      </c>
      <c r="F936" s="186" t="s">
        <v>11639</v>
      </c>
      <c r="G936" s="91" t="s">
        <v>11889</v>
      </c>
      <c r="H936" s="39" t="s">
        <v>194</v>
      </c>
      <c r="I936" s="39">
        <v>4</v>
      </c>
      <c r="J936" s="39" t="s">
        <v>11861</v>
      </c>
      <c r="K936" s="39" t="s">
        <v>31</v>
      </c>
      <c r="L936" s="183">
        <v>2</v>
      </c>
      <c r="M936" s="27">
        <f t="shared" si="36"/>
        <v>260</v>
      </c>
      <c r="N936" s="23"/>
      <c r="O936" s="24" t="s">
        <v>32</v>
      </c>
    </row>
    <row r="937" s="1" customFormat="1" customHeight="1" spans="1:15">
      <c r="A937" s="39">
        <v>933</v>
      </c>
      <c r="B937" s="115" t="s">
        <v>23</v>
      </c>
      <c r="C937" s="39" t="s">
        <v>11004</v>
      </c>
      <c r="D937" s="39" t="s">
        <v>10034</v>
      </c>
      <c r="E937" s="39" t="s">
        <v>11005</v>
      </c>
      <c r="F937" s="186" t="s">
        <v>11639</v>
      </c>
      <c r="G937" s="91" t="s">
        <v>11890</v>
      </c>
      <c r="H937" s="39" t="s">
        <v>194</v>
      </c>
      <c r="I937" s="39">
        <v>6</v>
      </c>
      <c r="J937" s="39" t="s">
        <v>11891</v>
      </c>
      <c r="K937" s="39" t="s">
        <v>31</v>
      </c>
      <c r="L937" s="183">
        <v>4</v>
      </c>
      <c r="M937" s="27">
        <f t="shared" si="36"/>
        <v>520</v>
      </c>
      <c r="N937" s="23"/>
      <c r="O937" s="24" t="s">
        <v>32</v>
      </c>
    </row>
    <row r="938" s="1" customFormat="1" customHeight="1" spans="1:15">
      <c r="A938" s="39">
        <v>934</v>
      </c>
      <c r="B938" s="115" t="s">
        <v>23</v>
      </c>
      <c r="C938" s="39" t="s">
        <v>11004</v>
      </c>
      <c r="D938" s="39" t="s">
        <v>10034</v>
      </c>
      <c r="E938" s="39" t="s">
        <v>11005</v>
      </c>
      <c r="F938" s="186" t="s">
        <v>11639</v>
      </c>
      <c r="G938" s="91" t="s">
        <v>11892</v>
      </c>
      <c r="H938" s="39" t="s">
        <v>194</v>
      </c>
      <c r="I938" s="39">
        <v>3</v>
      </c>
      <c r="J938" s="39" t="s">
        <v>11891</v>
      </c>
      <c r="K938" s="39" t="s">
        <v>31</v>
      </c>
      <c r="L938" s="183">
        <v>2</v>
      </c>
      <c r="M938" s="27">
        <f t="shared" si="36"/>
        <v>260</v>
      </c>
      <c r="N938" s="23"/>
      <c r="O938" s="24" t="s">
        <v>32</v>
      </c>
    </row>
    <row r="939" s="1" customFormat="1" customHeight="1" spans="1:15">
      <c r="A939" s="39">
        <v>935</v>
      </c>
      <c r="B939" s="115" t="s">
        <v>23</v>
      </c>
      <c r="C939" s="39" t="s">
        <v>11004</v>
      </c>
      <c r="D939" s="39" t="s">
        <v>10034</v>
      </c>
      <c r="E939" s="39" t="s">
        <v>11005</v>
      </c>
      <c r="F939" s="186" t="s">
        <v>11639</v>
      </c>
      <c r="G939" s="91" t="s">
        <v>11893</v>
      </c>
      <c r="H939" s="39" t="s">
        <v>194</v>
      </c>
      <c r="I939" s="39">
        <v>4</v>
      </c>
      <c r="J939" s="39" t="s">
        <v>11891</v>
      </c>
      <c r="K939" s="39" t="s">
        <v>31</v>
      </c>
      <c r="L939" s="183">
        <v>4</v>
      </c>
      <c r="M939" s="27">
        <f t="shared" si="36"/>
        <v>520</v>
      </c>
      <c r="N939" s="23"/>
      <c r="O939" s="24" t="s">
        <v>32</v>
      </c>
    </row>
    <row r="940" s="1" customFormat="1" customHeight="1" spans="1:15">
      <c r="A940" s="39">
        <v>936</v>
      </c>
      <c r="B940" s="115" t="s">
        <v>23</v>
      </c>
      <c r="C940" s="39" t="s">
        <v>11004</v>
      </c>
      <c r="D940" s="39" t="s">
        <v>10034</v>
      </c>
      <c r="E940" s="39" t="s">
        <v>11005</v>
      </c>
      <c r="F940" s="186" t="s">
        <v>11639</v>
      </c>
      <c r="G940" s="91" t="s">
        <v>11894</v>
      </c>
      <c r="H940" s="39" t="s">
        <v>194</v>
      </c>
      <c r="I940" s="39">
        <v>1</v>
      </c>
      <c r="J940" s="39" t="s">
        <v>11891</v>
      </c>
      <c r="K940" s="39" t="s">
        <v>31</v>
      </c>
      <c r="L940" s="183">
        <v>1</v>
      </c>
      <c r="M940" s="27">
        <f t="shared" si="36"/>
        <v>130</v>
      </c>
      <c r="N940" s="23"/>
      <c r="O940" s="24" t="s">
        <v>32</v>
      </c>
    </row>
    <row r="941" s="1" customFormat="1" customHeight="1" spans="1:15">
      <c r="A941" s="39">
        <v>937</v>
      </c>
      <c r="B941" s="115" t="s">
        <v>23</v>
      </c>
      <c r="C941" s="39" t="s">
        <v>11004</v>
      </c>
      <c r="D941" s="39" t="s">
        <v>10034</v>
      </c>
      <c r="E941" s="39" t="s">
        <v>11005</v>
      </c>
      <c r="F941" s="186" t="s">
        <v>11639</v>
      </c>
      <c r="G941" s="91" t="s">
        <v>11895</v>
      </c>
      <c r="H941" s="39" t="s">
        <v>194</v>
      </c>
      <c r="I941" s="39">
        <v>6</v>
      </c>
      <c r="J941" s="39" t="s">
        <v>11891</v>
      </c>
      <c r="K941" s="39" t="s">
        <v>31</v>
      </c>
      <c r="L941" s="183">
        <v>3</v>
      </c>
      <c r="M941" s="27">
        <f t="shared" si="36"/>
        <v>390</v>
      </c>
      <c r="N941" s="23"/>
      <c r="O941" s="24" t="s">
        <v>32</v>
      </c>
    </row>
    <row r="942" s="1" customFormat="1" customHeight="1" spans="1:15">
      <c r="A942" s="39">
        <v>938</v>
      </c>
      <c r="B942" s="115" t="s">
        <v>23</v>
      </c>
      <c r="C942" s="39" t="s">
        <v>11004</v>
      </c>
      <c r="D942" s="39" t="s">
        <v>10034</v>
      </c>
      <c r="E942" s="39" t="s">
        <v>11005</v>
      </c>
      <c r="F942" s="186" t="s">
        <v>11639</v>
      </c>
      <c r="G942" s="91" t="s">
        <v>11896</v>
      </c>
      <c r="H942" s="39" t="s">
        <v>194</v>
      </c>
      <c r="I942" s="39">
        <v>4</v>
      </c>
      <c r="J942" s="39" t="s">
        <v>11891</v>
      </c>
      <c r="K942" s="39" t="s">
        <v>31</v>
      </c>
      <c r="L942" s="183">
        <v>2</v>
      </c>
      <c r="M942" s="27">
        <f t="shared" si="36"/>
        <v>260</v>
      </c>
      <c r="N942" s="23"/>
      <c r="O942" s="24" t="s">
        <v>32</v>
      </c>
    </row>
    <row r="943" s="1" customFormat="1" customHeight="1" spans="1:15">
      <c r="A943" s="39">
        <v>939</v>
      </c>
      <c r="B943" s="115" t="s">
        <v>23</v>
      </c>
      <c r="C943" s="39" t="s">
        <v>11004</v>
      </c>
      <c r="D943" s="39" t="s">
        <v>10034</v>
      </c>
      <c r="E943" s="39" t="s">
        <v>11005</v>
      </c>
      <c r="F943" s="186" t="s">
        <v>11639</v>
      </c>
      <c r="G943" s="91" t="s">
        <v>11897</v>
      </c>
      <c r="H943" s="39" t="s">
        <v>194</v>
      </c>
      <c r="I943" s="39">
        <v>3</v>
      </c>
      <c r="J943" s="39" t="s">
        <v>11891</v>
      </c>
      <c r="K943" s="39" t="s">
        <v>31</v>
      </c>
      <c r="L943" s="183">
        <v>3</v>
      </c>
      <c r="M943" s="27">
        <f t="shared" si="36"/>
        <v>390</v>
      </c>
      <c r="N943" s="23"/>
      <c r="O943" s="24" t="s">
        <v>32</v>
      </c>
    </row>
    <row r="944" s="1" customFormat="1" customHeight="1" spans="1:15">
      <c r="A944" s="39">
        <v>940</v>
      </c>
      <c r="B944" s="115" t="s">
        <v>23</v>
      </c>
      <c r="C944" s="39" t="s">
        <v>11004</v>
      </c>
      <c r="D944" s="39" t="s">
        <v>10034</v>
      </c>
      <c r="E944" s="39" t="s">
        <v>11005</v>
      </c>
      <c r="F944" s="186" t="s">
        <v>11639</v>
      </c>
      <c r="G944" s="91" t="s">
        <v>11898</v>
      </c>
      <c r="H944" s="39" t="s">
        <v>194</v>
      </c>
      <c r="I944" s="39">
        <v>1</v>
      </c>
      <c r="J944" s="39" t="s">
        <v>11891</v>
      </c>
      <c r="K944" s="39" t="s">
        <v>31</v>
      </c>
      <c r="L944" s="183">
        <v>1</v>
      </c>
      <c r="M944" s="27">
        <f t="shared" si="36"/>
        <v>130</v>
      </c>
      <c r="N944" s="23"/>
      <c r="O944" s="24" t="s">
        <v>32</v>
      </c>
    </row>
    <row r="945" s="1" customFormat="1" customHeight="1" spans="1:15">
      <c r="A945" s="39">
        <v>941</v>
      </c>
      <c r="B945" s="115" t="s">
        <v>23</v>
      </c>
      <c r="C945" s="39" t="s">
        <v>11004</v>
      </c>
      <c r="D945" s="39" t="s">
        <v>10034</v>
      </c>
      <c r="E945" s="39" t="s">
        <v>11005</v>
      </c>
      <c r="F945" s="186" t="s">
        <v>11639</v>
      </c>
      <c r="G945" s="91" t="s">
        <v>11289</v>
      </c>
      <c r="H945" s="39" t="s">
        <v>194</v>
      </c>
      <c r="I945" s="39">
        <v>5</v>
      </c>
      <c r="J945" s="39" t="s">
        <v>11891</v>
      </c>
      <c r="K945" s="39" t="s">
        <v>31</v>
      </c>
      <c r="L945" s="183">
        <v>3</v>
      </c>
      <c r="M945" s="27">
        <f t="shared" si="36"/>
        <v>390</v>
      </c>
      <c r="N945" s="23"/>
      <c r="O945" s="24" t="s">
        <v>32</v>
      </c>
    </row>
    <row r="946" s="1" customFormat="1" customHeight="1" spans="1:15">
      <c r="A946" s="39">
        <v>942</v>
      </c>
      <c r="B946" s="115" t="s">
        <v>23</v>
      </c>
      <c r="C946" s="39" t="s">
        <v>11004</v>
      </c>
      <c r="D946" s="39" t="s">
        <v>10034</v>
      </c>
      <c r="E946" s="39" t="s">
        <v>11005</v>
      </c>
      <c r="F946" s="186" t="s">
        <v>11639</v>
      </c>
      <c r="G946" s="91" t="s">
        <v>7495</v>
      </c>
      <c r="H946" s="39" t="s">
        <v>194</v>
      </c>
      <c r="I946" s="39">
        <v>2</v>
      </c>
      <c r="J946" s="39" t="s">
        <v>11891</v>
      </c>
      <c r="K946" s="39" t="s">
        <v>31</v>
      </c>
      <c r="L946" s="183">
        <v>2</v>
      </c>
      <c r="M946" s="27">
        <f t="shared" si="36"/>
        <v>260</v>
      </c>
      <c r="N946" s="23"/>
      <c r="O946" s="24" t="s">
        <v>32</v>
      </c>
    </row>
    <row r="947" s="1" customFormat="1" customHeight="1" spans="1:15">
      <c r="A947" s="39">
        <v>943</v>
      </c>
      <c r="B947" s="115" t="s">
        <v>23</v>
      </c>
      <c r="C947" s="39" t="s">
        <v>11004</v>
      </c>
      <c r="D947" s="39" t="s">
        <v>10034</v>
      </c>
      <c r="E947" s="39" t="s">
        <v>11005</v>
      </c>
      <c r="F947" s="186" t="s">
        <v>11639</v>
      </c>
      <c r="G947" s="91" t="s">
        <v>11899</v>
      </c>
      <c r="H947" s="39" t="s">
        <v>194</v>
      </c>
      <c r="I947" s="39">
        <v>4</v>
      </c>
      <c r="J947" s="39" t="s">
        <v>11891</v>
      </c>
      <c r="K947" s="39" t="s">
        <v>31</v>
      </c>
      <c r="L947" s="183">
        <v>2</v>
      </c>
      <c r="M947" s="27">
        <f t="shared" si="36"/>
        <v>260</v>
      </c>
      <c r="N947" s="23"/>
      <c r="O947" s="24" t="s">
        <v>32</v>
      </c>
    </row>
    <row r="948" s="1" customFormat="1" customHeight="1" spans="1:15">
      <c r="A948" s="39">
        <v>944</v>
      </c>
      <c r="B948" s="115" t="s">
        <v>23</v>
      </c>
      <c r="C948" s="39" t="s">
        <v>11004</v>
      </c>
      <c r="D948" s="39" t="s">
        <v>10034</v>
      </c>
      <c r="E948" s="39" t="s">
        <v>11005</v>
      </c>
      <c r="F948" s="186" t="s">
        <v>11639</v>
      </c>
      <c r="G948" s="91" t="s">
        <v>11900</v>
      </c>
      <c r="H948" s="39" t="s">
        <v>194</v>
      </c>
      <c r="I948" s="39">
        <v>4</v>
      </c>
      <c r="J948" s="39" t="s">
        <v>11901</v>
      </c>
      <c r="K948" s="39" t="s">
        <v>31</v>
      </c>
      <c r="L948" s="183">
        <v>2</v>
      </c>
      <c r="M948" s="27">
        <f t="shared" si="36"/>
        <v>260</v>
      </c>
      <c r="N948" s="23"/>
      <c r="O948" s="24" t="s">
        <v>32</v>
      </c>
    </row>
    <row r="949" s="1" customFormat="1" customHeight="1" spans="1:15">
      <c r="A949" s="39">
        <v>945</v>
      </c>
      <c r="B949" s="115" t="s">
        <v>23</v>
      </c>
      <c r="C949" s="39" t="s">
        <v>11004</v>
      </c>
      <c r="D949" s="39" t="s">
        <v>10034</v>
      </c>
      <c r="E949" s="39" t="s">
        <v>11005</v>
      </c>
      <c r="F949" s="186" t="s">
        <v>11639</v>
      </c>
      <c r="G949" s="91" t="s">
        <v>11902</v>
      </c>
      <c r="H949" s="39" t="s">
        <v>194</v>
      </c>
      <c r="I949" s="39">
        <v>4</v>
      </c>
      <c r="J949" s="39" t="s">
        <v>11901</v>
      </c>
      <c r="K949" s="39" t="s">
        <v>31</v>
      </c>
      <c r="L949" s="183">
        <v>2</v>
      </c>
      <c r="M949" s="27">
        <f t="shared" si="36"/>
        <v>260</v>
      </c>
      <c r="N949" s="23"/>
      <c r="O949" s="24" t="s">
        <v>32</v>
      </c>
    </row>
    <row r="950" s="1" customFormat="1" customHeight="1" spans="1:15">
      <c r="A950" s="39">
        <v>946</v>
      </c>
      <c r="B950" s="115" t="s">
        <v>23</v>
      </c>
      <c r="C950" s="39" t="s">
        <v>11004</v>
      </c>
      <c r="D950" s="39" t="s">
        <v>10034</v>
      </c>
      <c r="E950" s="39" t="s">
        <v>11005</v>
      </c>
      <c r="F950" s="186" t="s">
        <v>11639</v>
      </c>
      <c r="G950" s="91" t="s">
        <v>11903</v>
      </c>
      <c r="H950" s="39" t="s">
        <v>194</v>
      </c>
      <c r="I950" s="39">
        <v>5</v>
      </c>
      <c r="J950" s="39" t="s">
        <v>11901</v>
      </c>
      <c r="K950" s="39" t="s">
        <v>31</v>
      </c>
      <c r="L950" s="183">
        <v>4</v>
      </c>
      <c r="M950" s="27">
        <f t="shared" si="36"/>
        <v>520</v>
      </c>
      <c r="N950" s="23"/>
      <c r="O950" s="24" t="s">
        <v>32</v>
      </c>
    </row>
    <row r="951" s="1" customFormat="1" customHeight="1" spans="1:15">
      <c r="A951" s="39">
        <v>947</v>
      </c>
      <c r="B951" s="115" t="s">
        <v>23</v>
      </c>
      <c r="C951" s="39" t="s">
        <v>11004</v>
      </c>
      <c r="D951" s="39" t="s">
        <v>10034</v>
      </c>
      <c r="E951" s="39" t="s">
        <v>11005</v>
      </c>
      <c r="F951" s="186" t="s">
        <v>11639</v>
      </c>
      <c r="G951" s="91" t="s">
        <v>11904</v>
      </c>
      <c r="H951" s="39" t="s">
        <v>194</v>
      </c>
      <c r="I951" s="39">
        <v>3</v>
      </c>
      <c r="J951" s="39" t="s">
        <v>11901</v>
      </c>
      <c r="K951" s="39" t="s">
        <v>31</v>
      </c>
      <c r="L951" s="183">
        <v>2</v>
      </c>
      <c r="M951" s="27">
        <f t="shared" si="36"/>
        <v>260</v>
      </c>
      <c r="N951" s="23"/>
      <c r="O951" s="24" t="s">
        <v>32</v>
      </c>
    </row>
    <row r="952" s="1" customFormat="1" customHeight="1" spans="1:15">
      <c r="A952" s="39">
        <v>948</v>
      </c>
      <c r="B952" s="115" t="s">
        <v>23</v>
      </c>
      <c r="C952" s="39" t="s">
        <v>11004</v>
      </c>
      <c r="D952" s="39" t="s">
        <v>10034</v>
      </c>
      <c r="E952" s="39" t="s">
        <v>11005</v>
      </c>
      <c r="F952" s="186" t="s">
        <v>11639</v>
      </c>
      <c r="G952" s="91" t="s">
        <v>11905</v>
      </c>
      <c r="H952" s="39" t="s">
        <v>194</v>
      </c>
      <c r="I952" s="39">
        <v>5</v>
      </c>
      <c r="J952" s="39" t="s">
        <v>11901</v>
      </c>
      <c r="K952" s="39" t="s">
        <v>31</v>
      </c>
      <c r="L952" s="183">
        <v>5</v>
      </c>
      <c r="M952" s="27">
        <f t="shared" si="36"/>
        <v>650</v>
      </c>
      <c r="N952" s="23"/>
      <c r="O952" s="24" t="s">
        <v>32</v>
      </c>
    </row>
    <row r="953" s="1" customFormat="1" customHeight="1" spans="1:15">
      <c r="A953" s="39">
        <v>949</v>
      </c>
      <c r="B953" s="115" t="s">
        <v>23</v>
      </c>
      <c r="C953" s="39" t="s">
        <v>11004</v>
      </c>
      <c r="D953" s="39" t="s">
        <v>10034</v>
      </c>
      <c r="E953" s="39" t="s">
        <v>11005</v>
      </c>
      <c r="F953" s="186" t="s">
        <v>11639</v>
      </c>
      <c r="G953" s="91" t="s">
        <v>11906</v>
      </c>
      <c r="H953" s="39" t="s">
        <v>194</v>
      </c>
      <c r="I953" s="39">
        <v>6</v>
      </c>
      <c r="J953" s="39" t="s">
        <v>11901</v>
      </c>
      <c r="K953" s="39" t="s">
        <v>31</v>
      </c>
      <c r="L953" s="183">
        <v>3</v>
      </c>
      <c r="M953" s="27">
        <f t="shared" si="36"/>
        <v>390</v>
      </c>
      <c r="N953" s="23"/>
      <c r="O953" s="24" t="s">
        <v>32</v>
      </c>
    </row>
    <row r="954" s="1" customFormat="1" customHeight="1" spans="1:15">
      <c r="A954" s="39">
        <v>950</v>
      </c>
      <c r="B954" s="115" t="s">
        <v>23</v>
      </c>
      <c r="C954" s="39" t="s">
        <v>11004</v>
      </c>
      <c r="D954" s="39" t="s">
        <v>10034</v>
      </c>
      <c r="E954" s="39" t="s">
        <v>11005</v>
      </c>
      <c r="F954" s="186" t="s">
        <v>11639</v>
      </c>
      <c r="G954" s="91" t="s">
        <v>11907</v>
      </c>
      <c r="H954" s="39" t="s">
        <v>194</v>
      </c>
      <c r="I954" s="39">
        <v>4</v>
      </c>
      <c r="J954" s="39" t="s">
        <v>11901</v>
      </c>
      <c r="K954" s="39" t="s">
        <v>31</v>
      </c>
      <c r="L954" s="183">
        <v>3</v>
      </c>
      <c r="M954" s="27">
        <f t="shared" si="36"/>
        <v>390</v>
      </c>
      <c r="N954" s="23"/>
      <c r="O954" s="24" t="s">
        <v>32</v>
      </c>
    </row>
    <row r="955" s="1" customFormat="1" customHeight="1" spans="1:15">
      <c r="A955" s="39">
        <v>951</v>
      </c>
      <c r="B955" s="115" t="s">
        <v>23</v>
      </c>
      <c r="C955" s="39" t="s">
        <v>11004</v>
      </c>
      <c r="D955" s="39" t="s">
        <v>10034</v>
      </c>
      <c r="E955" s="39" t="s">
        <v>11005</v>
      </c>
      <c r="F955" s="186" t="s">
        <v>11639</v>
      </c>
      <c r="G955" s="91" t="s">
        <v>11908</v>
      </c>
      <c r="H955" s="39" t="s">
        <v>194</v>
      </c>
      <c r="I955" s="191">
        <v>5</v>
      </c>
      <c r="J955" s="39" t="s">
        <v>11901</v>
      </c>
      <c r="K955" s="39" t="s">
        <v>31</v>
      </c>
      <c r="L955" s="183">
        <v>3</v>
      </c>
      <c r="M955" s="27">
        <f t="shared" ref="M955:M986" si="37">L955*130</f>
        <v>390</v>
      </c>
      <c r="N955" s="23"/>
      <c r="O955" s="24" t="s">
        <v>32</v>
      </c>
    </row>
    <row r="956" s="1" customFormat="1" customHeight="1" spans="1:15">
      <c r="A956" s="39">
        <v>952</v>
      </c>
      <c r="B956" s="115" t="s">
        <v>23</v>
      </c>
      <c r="C956" s="39" t="s">
        <v>11004</v>
      </c>
      <c r="D956" s="39" t="s">
        <v>10034</v>
      </c>
      <c r="E956" s="39" t="s">
        <v>11005</v>
      </c>
      <c r="F956" s="186" t="s">
        <v>11639</v>
      </c>
      <c r="G956" s="91" t="s">
        <v>11909</v>
      </c>
      <c r="H956" s="39" t="s">
        <v>194</v>
      </c>
      <c r="I956" s="39">
        <v>3</v>
      </c>
      <c r="J956" s="39" t="s">
        <v>11901</v>
      </c>
      <c r="K956" s="39" t="s">
        <v>31</v>
      </c>
      <c r="L956" s="183">
        <v>3</v>
      </c>
      <c r="M956" s="27">
        <f t="shared" si="37"/>
        <v>390</v>
      </c>
      <c r="N956" s="23"/>
      <c r="O956" s="24" t="s">
        <v>32</v>
      </c>
    </row>
    <row r="957" s="1" customFormat="1" customHeight="1" spans="1:15">
      <c r="A957" s="39">
        <v>953</v>
      </c>
      <c r="B957" s="115" t="s">
        <v>23</v>
      </c>
      <c r="C957" s="39" t="s">
        <v>11004</v>
      </c>
      <c r="D957" s="39" t="s">
        <v>10034</v>
      </c>
      <c r="E957" s="39" t="s">
        <v>11005</v>
      </c>
      <c r="F957" s="186" t="s">
        <v>11639</v>
      </c>
      <c r="G957" s="91" t="s">
        <v>11079</v>
      </c>
      <c r="H957" s="39" t="s">
        <v>194</v>
      </c>
      <c r="I957" s="39">
        <v>3</v>
      </c>
      <c r="J957" s="39" t="s">
        <v>11901</v>
      </c>
      <c r="K957" s="39" t="s">
        <v>31</v>
      </c>
      <c r="L957" s="183">
        <v>3</v>
      </c>
      <c r="M957" s="27">
        <f t="shared" si="37"/>
        <v>390</v>
      </c>
      <c r="N957" s="23"/>
      <c r="O957" s="24" t="s">
        <v>32</v>
      </c>
    </row>
    <row r="958" s="1" customFormat="1" customHeight="1" spans="1:15">
      <c r="A958" s="39">
        <v>954</v>
      </c>
      <c r="B958" s="115" t="s">
        <v>23</v>
      </c>
      <c r="C958" s="39" t="s">
        <v>11004</v>
      </c>
      <c r="D958" s="39" t="s">
        <v>10034</v>
      </c>
      <c r="E958" s="39" t="s">
        <v>11005</v>
      </c>
      <c r="F958" s="186" t="s">
        <v>11639</v>
      </c>
      <c r="G958" s="91" t="s">
        <v>11910</v>
      </c>
      <c r="H958" s="39" t="s">
        <v>194</v>
      </c>
      <c r="I958" s="39">
        <v>5</v>
      </c>
      <c r="J958" s="39" t="s">
        <v>11901</v>
      </c>
      <c r="K958" s="39" t="s">
        <v>31</v>
      </c>
      <c r="L958" s="183">
        <v>4</v>
      </c>
      <c r="M958" s="27">
        <f t="shared" si="37"/>
        <v>520</v>
      </c>
      <c r="N958" s="23"/>
      <c r="O958" s="24" t="s">
        <v>32</v>
      </c>
    </row>
    <row r="959" s="1" customFormat="1" customHeight="1" spans="1:15">
      <c r="A959" s="39">
        <v>955</v>
      </c>
      <c r="B959" s="115" t="s">
        <v>23</v>
      </c>
      <c r="C959" s="39" t="s">
        <v>11004</v>
      </c>
      <c r="D959" s="39" t="s">
        <v>10034</v>
      </c>
      <c r="E959" s="39" t="s">
        <v>11005</v>
      </c>
      <c r="F959" s="186" t="s">
        <v>11639</v>
      </c>
      <c r="G959" s="91" t="s">
        <v>11911</v>
      </c>
      <c r="H959" s="39" t="s">
        <v>194</v>
      </c>
      <c r="I959" s="39">
        <v>6</v>
      </c>
      <c r="J959" s="39" t="s">
        <v>11901</v>
      </c>
      <c r="K959" s="39" t="s">
        <v>31</v>
      </c>
      <c r="L959" s="183">
        <v>5</v>
      </c>
      <c r="M959" s="27">
        <f t="shared" si="37"/>
        <v>650</v>
      </c>
      <c r="N959" s="23"/>
      <c r="O959" s="24" t="s">
        <v>32</v>
      </c>
    </row>
    <row r="960" s="1" customFormat="1" customHeight="1" spans="1:15">
      <c r="A960" s="39">
        <v>956</v>
      </c>
      <c r="B960" s="115" t="s">
        <v>23</v>
      </c>
      <c r="C960" s="39" t="s">
        <v>11004</v>
      </c>
      <c r="D960" s="39" t="s">
        <v>10034</v>
      </c>
      <c r="E960" s="39" t="s">
        <v>11005</v>
      </c>
      <c r="F960" s="186" t="s">
        <v>11639</v>
      </c>
      <c r="G960" s="91" t="s">
        <v>11912</v>
      </c>
      <c r="H960" s="39" t="s">
        <v>194</v>
      </c>
      <c r="I960" s="39">
        <v>6</v>
      </c>
      <c r="J960" s="39" t="s">
        <v>11901</v>
      </c>
      <c r="K960" s="39" t="s">
        <v>31</v>
      </c>
      <c r="L960" s="183">
        <v>4</v>
      </c>
      <c r="M960" s="27">
        <f t="shared" si="37"/>
        <v>520</v>
      </c>
      <c r="N960" s="23"/>
      <c r="O960" s="24" t="s">
        <v>32</v>
      </c>
    </row>
    <row r="961" s="1" customFormat="1" customHeight="1" spans="1:15">
      <c r="A961" s="39">
        <v>957</v>
      </c>
      <c r="B961" s="115" t="s">
        <v>23</v>
      </c>
      <c r="C961" s="39" t="s">
        <v>11004</v>
      </c>
      <c r="D961" s="39" t="s">
        <v>10034</v>
      </c>
      <c r="E961" s="39" t="s">
        <v>11005</v>
      </c>
      <c r="F961" s="186" t="s">
        <v>11639</v>
      </c>
      <c r="G961" s="91" t="s">
        <v>11913</v>
      </c>
      <c r="H961" s="39" t="s">
        <v>194</v>
      </c>
      <c r="I961" s="39">
        <v>3</v>
      </c>
      <c r="J961" s="39" t="s">
        <v>11901</v>
      </c>
      <c r="K961" s="39" t="s">
        <v>31</v>
      </c>
      <c r="L961" s="183">
        <v>2</v>
      </c>
      <c r="M961" s="27">
        <f t="shared" si="37"/>
        <v>260</v>
      </c>
      <c r="N961" s="23"/>
      <c r="O961" s="24" t="s">
        <v>32</v>
      </c>
    </row>
    <row r="962" s="1" customFormat="1" customHeight="1" spans="1:15">
      <c r="A962" s="39">
        <v>958</v>
      </c>
      <c r="B962" s="115" t="s">
        <v>23</v>
      </c>
      <c r="C962" s="39" t="s">
        <v>11004</v>
      </c>
      <c r="D962" s="39" t="s">
        <v>10034</v>
      </c>
      <c r="E962" s="39" t="s">
        <v>11005</v>
      </c>
      <c r="F962" s="186" t="s">
        <v>11639</v>
      </c>
      <c r="G962" s="91" t="s">
        <v>11914</v>
      </c>
      <c r="H962" s="39" t="s">
        <v>194</v>
      </c>
      <c r="I962" s="39">
        <v>6</v>
      </c>
      <c r="J962" s="39" t="s">
        <v>11901</v>
      </c>
      <c r="K962" s="39" t="s">
        <v>31</v>
      </c>
      <c r="L962" s="183">
        <v>5</v>
      </c>
      <c r="M962" s="27">
        <f t="shared" si="37"/>
        <v>650</v>
      </c>
      <c r="N962" s="23"/>
      <c r="O962" s="24" t="s">
        <v>32</v>
      </c>
    </row>
    <row r="963" s="1" customFormat="1" customHeight="1" spans="1:15">
      <c r="A963" s="39">
        <v>959</v>
      </c>
      <c r="B963" s="115" t="s">
        <v>23</v>
      </c>
      <c r="C963" s="39" t="s">
        <v>11004</v>
      </c>
      <c r="D963" s="39" t="s">
        <v>10034</v>
      </c>
      <c r="E963" s="39" t="s">
        <v>11005</v>
      </c>
      <c r="F963" s="186" t="s">
        <v>11639</v>
      </c>
      <c r="G963" s="91" t="s">
        <v>11915</v>
      </c>
      <c r="H963" s="39" t="s">
        <v>194</v>
      </c>
      <c r="I963" s="39">
        <v>3</v>
      </c>
      <c r="J963" s="39" t="s">
        <v>11901</v>
      </c>
      <c r="K963" s="39" t="s">
        <v>31</v>
      </c>
      <c r="L963" s="183">
        <v>1</v>
      </c>
      <c r="M963" s="27">
        <f t="shared" si="37"/>
        <v>130</v>
      </c>
      <c r="N963" s="23"/>
      <c r="O963" s="24" t="s">
        <v>32</v>
      </c>
    </row>
    <row r="964" s="1" customFormat="1" customHeight="1" spans="1:15">
      <c r="A964" s="39">
        <v>960</v>
      </c>
      <c r="B964" s="115" t="s">
        <v>23</v>
      </c>
      <c r="C964" s="39" t="s">
        <v>11004</v>
      </c>
      <c r="D964" s="39" t="s">
        <v>10034</v>
      </c>
      <c r="E964" s="39" t="s">
        <v>11005</v>
      </c>
      <c r="F964" s="186" t="s">
        <v>11639</v>
      </c>
      <c r="G964" s="91" t="s">
        <v>11916</v>
      </c>
      <c r="H964" s="39" t="s">
        <v>194</v>
      </c>
      <c r="I964" s="39">
        <v>3</v>
      </c>
      <c r="J964" s="39" t="s">
        <v>11901</v>
      </c>
      <c r="K964" s="39" t="s">
        <v>31</v>
      </c>
      <c r="L964" s="183">
        <v>2</v>
      </c>
      <c r="M964" s="27">
        <f t="shared" si="37"/>
        <v>260</v>
      </c>
      <c r="N964" s="23"/>
      <c r="O964" s="24" t="s">
        <v>32</v>
      </c>
    </row>
    <row r="965" s="1" customFormat="1" customHeight="1" spans="1:15">
      <c r="A965" s="39">
        <v>961</v>
      </c>
      <c r="B965" s="115" t="s">
        <v>23</v>
      </c>
      <c r="C965" s="39" t="s">
        <v>11004</v>
      </c>
      <c r="D965" s="39" t="s">
        <v>10034</v>
      </c>
      <c r="E965" s="39" t="s">
        <v>11005</v>
      </c>
      <c r="F965" s="186" t="s">
        <v>11639</v>
      </c>
      <c r="G965" s="91" t="s">
        <v>11917</v>
      </c>
      <c r="H965" s="39" t="s">
        <v>194</v>
      </c>
      <c r="I965" s="39">
        <v>7</v>
      </c>
      <c r="J965" s="39" t="s">
        <v>11901</v>
      </c>
      <c r="K965" s="39" t="s">
        <v>31</v>
      </c>
      <c r="L965" s="183">
        <v>5</v>
      </c>
      <c r="M965" s="27">
        <f t="shared" si="37"/>
        <v>650</v>
      </c>
      <c r="N965" s="23"/>
      <c r="O965" s="24" t="s">
        <v>32</v>
      </c>
    </row>
    <row r="966" s="1" customFormat="1" customHeight="1" spans="1:15">
      <c r="A966" s="39">
        <v>962</v>
      </c>
      <c r="B966" s="115" t="s">
        <v>23</v>
      </c>
      <c r="C966" s="39" t="s">
        <v>11004</v>
      </c>
      <c r="D966" s="39" t="s">
        <v>10034</v>
      </c>
      <c r="E966" s="39" t="s">
        <v>11005</v>
      </c>
      <c r="F966" s="186" t="s">
        <v>11639</v>
      </c>
      <c r="G966" s="91" t="s">
        <v>11918</v>
      </c>
      <c r="H966" s="39" t="s">
        <v>194</v>
      </c>
      <c r="I966" s="39">
        <v>10</v>
      </c>
      <c r="J966" s="39" t="s">
        <v>11901</v>
      </c>
      <c r="K966" s="39" t="s">
        <v>31</v>
      </c>
      <c r="L966" s="183">
        <v>7</v>
      </c>
      <c r="M966" s="27">
        <f t="shared" si="37"/>
        <v>910</v>
      </c>
      <c r="N966" s="23"/>
      <c r="O966" s="24" t="s">
        <v>32</v>
      </c>
    </row>
    <row r="967" s="1" customFormat="1" customHeight="1" spans="1:15">
      <c r="A967" s="39">
        <v>963</v>
      </c>
      <c r="B967" s="115" t="s">
        <v>23</v>
      </c>
      <c r="C967" s="39" t="s">
        <v>11004</v>
      </c>
      <c r="D967" s="39" t="s">
        <v>10034</v>
      </c>
      <c r="E967" s="39" t="s">
        <v>11005</v>
      </c>
      <c r="F967" s="186" t="s">
        <v>11639</v>
      </c>
      <c r="G967" s="91" t="s">
        <v>11919</v>
      </c>
      <c r="H967" s="39" t="s">
        <v>194</v>
      </c>
      <c r="I967" s="39">
        <v>7</v>
      </c>
      <c r="J967" s="39" t="s">
        <v>11901</v>
      </c>
      <c r="K967" s="39" t="s">
        <v>31</v>
      </c>
      <c r="L967" s="183">
        <v>5</v>
      </c>
      <c r="M967" s="27">
        <f t="shared" si="37"/>
        <v>650</v>
      </c>
      <c r="N967" s="23"/>
      <c r="O967" s="24" t="s">
        <v>32</v>
      </c>
    </row>
    <row r="968" s="1" customFormat="1" customHeight="1" spans="1:15">
      <c r="A968" s="39">
        <v>964</v>
      </c>
      <c r="B968" s="115" t="s">
        <v>23</v>
      </c>
      <c r="C968" s="39" t="s">
        <v>11004</v>
      </c>
      <c r="D968" s="39" t="s">
        <v>10034</v>
      </c>
      <c r="E968" s="39" t="s">
        <v>11005</v>
      </c>
      <c r="F968" s="186" t="s">
        <v>11639</v>
      </c>
      <c r="G968" s="91" t="s">
        <v>11920</v>
      </c>
      <c r="H968" s="39" t="s">
        <v>194</v>
      </c>
      <c r="I968" s="39">
        <v>4</v>
      </c>
      <c r="J968" s="39" t="s">
        <v>11901</v>
      </c>
      <c r="K968" s="39" t="s">
        <v>31</v>
      </c>
      <c r="L968" s="183">
        <v>4</v>
      </c>
      <c r="M968" s="27">
        <f t="shared" si="37"/>
        <v>520</v>
      </c>
      <c r="N968" s="23"/>
      <c r="O968" s="24" t="s">
        <v>32</v>
      </c>
    </row>
    <row r="969" s="1" customFormat="1" customHeight="1" spans="1:15">
      <c r="A969" s="39">
        <v>965</v>
      </c>
      <c r="B969" s="115" t="s">
        <v>23</v>
      </c>
      <c r="C969" s="39" t="s">
        <v>11004</v>
      </c>
      <c r="D969" s="39" t="s">
        <v>10034</v>
      </c>
      <c r="E969" s="39" t="s">
        <v>11005</v>
      </c>
      <c r="F969" s="186" t="s">
        <v>11639</v>
      </c>
      <c r="G969" s="91" t="s">
        <v>1012</v>
      </c>
      <c r="H969" s="39" t="s">
        <v>194</v>
      </c>
      <c r="I969" s="39">
        <v>4</v>
      </c>
      <c r="J969" s="39" t="s">
        <v>11901</v>
      </c>
      <c r="K969" s="39" t="s">
        <v>31</v>
      </c>
      <c r="L969" s="183">
        <v>2</v>
      </c>
      <c r="M969" s="27">
        <f t="shared" si="37"/>
        <v>260</v>
      </c>
      <c r="N969" s="23"/>
      <c r="O969" s="24" t="s">
        <v>32</v>
      </c>
    </row>
    <row r="970" s="1" customFormat="1" customHeight="1" spans="1:15">
      <c r="A970" s="39">
        <v>966</v>
      </c>
      <c r="B970" s="115" t="s">
        <v>23</v>
      </c>
      <c r="C970" s="39" t="s">
        <v>11004</v>
      </c>
      <c r="D970" s="39" t="s">
        <v>10034</v>
      </c>
      <c r="E970" s="39" t="s">
        <v>11005</v>
      </c>
      <c r="F970" s="186" t="s">
        <v>11639</v>
      </c>
      <c r="G970" s="91" t="s">
        <v>7176</v>
      </c>
      <c r="H970" s="39" t="s">
        <v>194</v>
      </c>
      <c r="I970" s="39">
        <v>6</v>
      </c>
      <c r="J970" s="39" t="s">
        <v>11901</v>
      </c>
      <c r="K970" s="39" t="s">
        <v>31</v>
      </c>
      <c r="L970" s="183">
        <v>3</v>
      </c>
      <c r="M970" s="27">
        <f t="shared" si="37"/>
        <v>390</v>
      </c>
      <c r="N970" s="23"/>
      <c r="O970" s="24" t="s">
        <v>32</v>
      </c>
    </row>
    <row r="971" s="1" customFormat="1" customHeight="1" spans="1:15">
      <c r="A971" s="39">
        <v>967</v>
      </c>
      <c r="B971" s="115" t="s">
        <v>23</v>
      </c>
      <c r="C971" s="39" t="s">
        <v>11004</v>
      </c>
      <c r="D971" s="39" t="s">
        <v>10034</v>
      </c>
      <c r="E971" s="39" t="s">
        <v>11005</v>
      </c>
      <c r="F971" s="186" t="s">
        <v>11639</v>
      </c>
      <c r="G971" s="91" t="s">
        <v>11921</v>
      </c>
      <c r="H971" s="39" t="s">
        <v>194</v>
      </c>
      <c r="I971" s="39">
        <v>7</v>
      </c>
      <c r="J971" s="39" t="s">
        <v>11901</v>
      </c>
      <c r="K971" s="39" t="s">
        <v>31</v>
      </c>
      <c r="L971" s="183">
        <v>3</v>
      </c>
      <c r="M971" s="27">
        <f t="shared" si="37"/>
        <v>390</v>
      </c>
      <c r="N971" s="23"/>
      <c r="O971" s="24" t="s">
        <v>32</v>
      </c>
    </row>
    <row r="972" s="1" customFormat="1" customHeight="1" spans="1:15">
      <c r="A972" s="39">
        <v>968</v>
      </c>
      <c r="B972" s="115" t="s">
        <v>23</v>
      </c>
      <c r="C972" s="39" t="s">
        <v>11004</v>
      </c>
      <c r="D972" s="39" t="s">
        <v>10034</v>
      </c>
      <c r="E972" s="39" t="s">
        <v>11005</v>
      </c>
      <c r="F972" s="186" t="s">
        <v>11639</v>
      </c>
      <c r="G972" s="91" t="s">
        <v>11922</v>
      </c>
      <c r="H972" s="39" t="s">
        <v>194</v>
      </c>
      <c r="I972" s="39">
        <v>4</v>
      </c>
      <c r="J972" s="39" t="s">
        <v>11901</v>
      </c>
      <c r="K972" s="39" t="s">
        <v>31</v>
      </c>
      <c r="L972" s="183">
        <v>2</v>
      </c>
      <c r="M972" s="27">
        <f t="shared" si="37"/>
        <v>260</v>
      </c>
      <c r="N972" s="23"/>
      <c r="O972" s="24" t="s">
        <v>32</v>
      </c>
    </row>
    <row r="973" s="1" customFormat="1" customHeight="1" spans="1:15">
      <c r="A973" s="39">
        <v>969</v>
      </c>
      <c r="B973" s="115" t="s">
        <v>23</v>
      </c>
      <c r="C973" s="39" t="s">
        <v>11004</v>
      </c>
      <c r="D973" s="39" t="s">
        <v>10034</v>
      </c>
      <c r="E973" s="39" t="s">
        <v>11005</v>
      </c>
      <c r="F973" s="186" t="s">
        <v>11639</v>
      </c>
      <c r="G973" s="91" t="s">
        <v>11923</v>
      </c>
      <c r="H973" s="39" t="s">
        <v>194</v>
      </c>
      <c r="I973" s="39">
        <v>4</v>
      </c>
      <c r="J973" s="39" t="s">
        <v>11901</v>
      </c>
      <c r="K973" s="39" t="s">
        <v>31</v>
      </c>
      <c r="L973" s="183">
        <v>3</v>
      </c>
      <c r="M973" s="27">
        <f t="shared" si="37"/>
        <v>390</v>
      </c>
      <c r="N973" s="23"/>
      <c r="O973" s="24" t="s">
        <v>32</v>
      </c>
    </row>
    <row r="974" s="1" customFormat="1" customHeight="1" spans="1:15">
      <c r="A974" s="39">
        <v>970</v>
      </c>
      <c r="B974" s="115" t="s">
        <v>23</v>
      </c>
      <c r="C974" s="39" t="s">
        <v>11004</v>
      </c>
      <c r="D974" s="39" t="s">
        <v>10034</v>
      </c>
      <c r="E974" s="39" t="s">
        <v>11005</v>
      </c>
      <c r="F974" s="186" t="s">
        <v>11639</v>
      </c>
      <c r="G974" s="91" t="s">
        <v>11924</v>
      </c>
      <c r="H974" s="39" t="s">
        <v>194</v>
      </c>
      <c r="I974" s="39">
        <v>6</v>
      </c>
      <c r="J974" s="39" t="s">
        <v>11901</v>
      </c>
      <c r="K974" s="39" t="s">
        <v>31</v>
      </c>
      <c r="L974" s="183">
        <v>3</v>
      </c>
      <c r="M974" s="27">
        <f t="shared" si="37"/>
        <v>390</v>
      </c>
      <c r="N974" s="23"/>
      <c r="O974" s="24" t="s">
        <v>32</v>
      </c>
    </row>
    <row r="975" s="1" customFormat="1" customHeight="1" spans="1:15">
      <c r="A975" s="39">
        <v>971</v>
      </c>
      <c r="B975" s="115" t="s">
        <v>23</v>
      </c>
      <c r="C975" s="39" t="s">
        <v>11004</v>
      </c>
      <c r="D975" s="39" t="s">
        <v>10034</v>
      </c>
      <c r="E975" s="39" t="s">
        <v>11005</v>
      </c>
      <c r="F975" s="186" t="s">
        <v>11639</v>
      </c>
      <c r="G975" s="91" t="s">
        <v>1178</v>
      </c>
      <c r="H975" s="39" t="s">
        <v>194</v>
      </c>
      <c r="I975" s="39">
        <v>5</v>
      </c>
      <c r="J975" s="39" t="s">
        <v>11901</v>
      </c>
      <c r="K975" s="39" t="s">
        <v>31</v>
      </c>
      <c r="L975" s="183">
        <v>3</v>
      </c>
      <c r="M975" s="27">
        <f t="shared" si="37"/>
        <v>390</v>
      </c>
      <c r="N975" s="23"/>
      <c r="O975" s="24" t="s">
        <v>32</v>
      </c>
    </row>
    <row r="976" s="1" customFormat="1" customHeight="1" spans="1:15">
      <c r="A976" s="39">
        <v>972</v>
      </c>
      <c r="B976" s="115" t="s">
        <v>23</v>
      </c>
      <c r="C976" s="39" t="s">
        <v>11004</v>
      </c>
      <c r="D976" s="39" t="s">
        <v>10034</v>
      </c>
      <c r="E976" s="39" t="s">
        <v>11005</v>
      </c>
      <c r="F976" s="186" t="s">
        <v>11639</v>
      </c>
      <c r="G976" s="91" t="s">
        <v>11925</v>
      </c>
      <c r="H976" s="39" t="s">
        <v>194</v>
      </c>
      <c r="I976" s="39">
        <v>5</v>
      </c>
      <c r="J976" s="39" t="s">
        <v>11901</v>
      </c>
      <c r="K976" s="39" t="s">
        <v>31</v>
      </c>
      <c r="L976" s="183">
        <v>3</v>
      </c>
      <c r="M976" s="27">
        <f t="shared" si="37"/>
        <v>390</v>
      </c>
      <c r="N976" s="23"/>
      <c r="O976" s="24" t="s">
        <v>32</v>
      </c>
    </row>
    <row r="977" s="1" customFormat="1" customHeight="1" spans="1:15">
      <c r="A977" s="39">
        <v>973</v>
      </c>
      <c r="B977" s="115" t="s">
        <v>23</v>
      </c>
      <c r="C977" s="39" t="s">
        <v>11004</v>
      </c>
      <c r="D977" s="39" t="s">
        <v>10034</v>
      </c>
      <c r="E977" s="39" t="s">
        <v>11005</v>
      </c>
      <c r="F977" s="186" t="s">
        <v>11639</v>
      </c>
      <c r="G977" s="91" t="s">
        <v>11926</v>
      </c>
      <c r="H977" s="39" t="s">
        <v>194</v>
      </c>
      <c r="I977" s="39">
        <v>3</v>
      </c>
      <c r="J977" s="39" t="s">
        <v>11901</v>
      </c>
      <c r="K977" s="39" t="s">
        <v>31</v>
      </c>
      <c r="L977" s="183">
        <v>2</v>
      </c>
      <c r="M977" s="27">
        <f t="shared" si="37"/>
        <v>260</v>
      </c>
      <c r="N977" s="23"/>
      <c r="O977" s="24" t="s">
        <v>32</v>
      </c>
    </row>
    <row r="978" s="1" customFormat="1" customHeight="1" spans="1:15">
      <c r="A978" s="39">
        <v>974</v>
      </c>
      <c r="B978" s="115" t="s">
        <v>23</v>
      </c>
      <c r="C978" s="39" t="s">
        <v>11004</v>
      </c>
      <c r="D978" s="39" t="s">
        <v>10034</v>
      </c>
      <c r="E978" s="39" t="s">
        <v>11005</v>
      </c>
      <c r="F978" s="186" t="s">
        <v>11639</v>
      </c>
      <c r="G978" s="91" t="s">
        <v>11927</v>
      </c>
      <c r="H978" s="39" t="s">
        <v>194</v>
      </c>
      <c r="I978" s="39">
        <v>5</v>
      </c>
      <c r="J978" s="39" t="s">
        <v>11901</v>
      </c>
      <c r="K978" s="39" t="s">
        <v>31</v>
      </c>
      <c r="L978" s="183">
        <v>2</v>
      </c>
      <c r="M978" s="27">
        <f t="shared" si="37"/>
        <v>260</v>
      </c>
      <c r="N978" s="23"/>
      <c r="O978" s="24" t="s">
        <v>32</v>
      </c>
    </row>
    <row r="979" s="1" customFormat="1" customHeight="1" spans="1:15">
      <c r="A979" s="39">
        <v>975</v>
      </c>
      <c r="B979" s="115" t="s">
        <v>23</v>
      </c>
      <c r="C979" s="39" t="s">
        <v>11004</v>
      </c>
      <c r="D979" s="39" t="s">
        <v>10034</v>
      </c>
      <c r="E979" s="39" t="s">
        <v>11005</v>
      </c>
      <c r="F979" s="186" t="s">
        <v>11639</v>
      </c>
      <c r="G979" s="91" t="s">
        <v>11928</v>
      </c>
      <c r="H979" s="39" t="s">
        <v>194</v>
      </c>
      <c r="I979" s="39">
        <v>4</v>
      </c>
      <c r="J979" s="39" t="s">
        <v>11901</v>
      </c>
      <c r="K979" s="39" t="s">
        <v>31</v>
      </c>
      <c r="L979" s="183">
        <v>2</v>
      </c>
      <c r="M979" s="27">
        <f t="shared" si="37"/>
        <v>260</v>
      </c>
      <c r="N979" s="23"/>
      <c r="O979" s="24" t="s">
        <v>32</v>
      </c>
    </row>
    <row r="980" s="1" customFormat="1" customHeight="1" spans="1:15">
      <c r="A980" s="39">
        <v>976</v>
      </c>
      <c r="B980" s="115" t="s">
        <v>23</v>
      </c>
      <c r="C980" s="39" t="s">
        <v>11004</v>
      </c>
      <c r="D980" s="39" t="s">
        <v>10034</v>
      </c>
      <c r="E980" s="39" t="s">
        <v>11005</v>
      </c>
      <c r="F980" s="186" t="s">
        <v>11639</v>
      </c>
      <c r="G980" s="91" t="s">
        <v>11929</v>
      </c>
      <c r="H980" s="39" t="s">
        <v>194</v>
      </c>
      <c r="I980" s="39">
        <v>4</v>
      </c>
      <c r="J980" s="39" t="s">
        <v>11901</v>
      </c>
      <c r="K980" s="39" t="s">
        <v>31</v>
      </c>
      <c r="L980" s="183">
        <v>2</v>
      </c>
      <c r="M980" s="27">
        <f t="shared" si="37"/>
        <v>260</v>
      </c>
      <c r="N980" s="23"/>
      <c r="O980" s="24" t="s">
        <v>32</v>
      </c>
    </row>
    <row r="981" s="1" customFormat="1" customHeight="1" spans="1:15">
      <c r="A981" s="39">
        <v>977</v>
      </c>
      <c r="B981" s="115" t="s">
        <v>23</v>
      </c>
      <c r="C981" s="39" t="s">
        <v>11004</v>
      </c>
      <c r="D981" s="39" t="s">
        <v>10034</v>
      </c>
      <c r="E981" s="39" t="s">
        <v>11005</v>
      </c>
      <c r="F981" s="186" t="s">
        <v>11639</v>
      </c>
      <c r="G981" s="91" t="s">
        <v>11930</v>
      </c>
      <c r="H981" s="39" t="s">
        <v>194</v>
      </c>
      <c r="I981" s="39">
        <v>3</v>
      </c>
      <c r="J981" s="39" t="s">
        <v>11931</v>
      </c>
      <c r="K981" s="39" t="s">
        <v>31</v>
      </c>
      <c r="L981" s="183">
        <v>2</v>
      </c>
      <c r="M981" s="27">
        <f t="shared" si="37"/>
        <v>260</v>
      </c>
      <c r="N981" s="23"/>
      <c r="O981" s="24" t="s">
        <v>32</v>
      </c>
    </row>
    <row r="982" s="1" customFormat="1" customHeight="1" spans="1:15">
      <c r="A982" s="39">
        <v>978</v>
      </c>
      <c r="B982" s="115" t="s">
        <v>23</v>
      </c>
      <c r="C982" s="39" t="s">
        <v>11004</v>
      </c>
      <c r="D982" s="39" t="s">
        <v>10034</v>
      </c>
      <c r="E982" s="39" t="s">
        <v>11005</v>
      </c>
      <c r="F982" s="186" t="s">
        <v>11639</v>
      </c>
      <c r="G982" s="91" t="s">
        <v>11932</v>
      </c>
      <c r="H982" s="39" t="s">
        <v>194</v>
      </c>
      <c r="I982" s="39">
        <v>3</v>
      </c>
      <c r="J982" s="39" t="s">
        <v>11931</v>
      </c>
      <c r="K982" s="39" t="s">
        <v>31</v>
      </c>
      <c r="L982" s="183">
        <v>3</v>
      </c>
      <c r="M982" s="27">
        <f t="shared" si="37"/>
        <v>390</v>
      </c>
      <c r="N982" s="23"/>
      <c r="O982" s="24" t="s">
        <v>32</v>
      </c>
    </row>
    <row r="983" s="1" customFormat="1" customHeight="1" spans="1:15">
      <c r="A983" s="39">
        <v>979</v>
      </c>
      <c r="B983" s="115" t="s">
        <v>23</v>
      </c>
      <c r="C983" s="39" t="s">
        <v>11004</v>
      </c>
      <c r="D983" s="39" t="s">
        <v>10034</v>
      </c>
      <c r="E983" s="39" t="s">
        <v>11005</v>
      </c>
      <c r="F983" s="186" t="s">
        <v>11639</v>
      </c>
      <c r="G983" s="91" t="s">
        <v>11933</v>
      </c>
      <c r="H983" s="39" t="s">
        <v>194</v>
      </c>
      <c r="I983" s="39">
        <v>5</v>
      </c>
      <c r="J983" s="39" t="s">
        <v>11931</v>
      </c>
      <c r="K983" s="39" t="s">
        <v>31</v>
      </c>
      <c r="L983" s="183">
        <v>2</v>
      </c>
      <c r="M983" s="27">
        <f t="shared" si="37"/>
        <v>260</v>
      </c>
      <c r="N983" s="23"/>
      <c r="O983" s="24" t="s">
        <v>32</v>
      </c>
    </row>
    <row r="984" s="1" customFormat="1" customHeight="1" spans="1:15">
      <c r="A984" s="39">
        <v>980</v>
      </c>
      <c r="B984" s="115" t="s">
        <v>23</v>
      </c>
      <c r="C984" s="39" t="s">
        <v>11004</v>
      </c>
      <c r="D984" s="39" t="s">
        <v>10034</v>
      </c>
      <c r="E984" s="39" t="s">
        <v>11005</v>
      </c>
      <c r="F984" s="186" t="s">
        <v>11639</v>
      </c>
      <c r="G984" s="91" t="s">
        <v>11934</v>
      </c>
      <c r="H984" s="39" t="s">
        <v>194</v>
      </c>
      <c r="I984" s="39">
        <v>4</v>
      </c>
      <c r="J984" s="39" t="s">
        <v>11931</v>
      </c>
      <c r="K984" s="39" t="s">
        <v>31</v>
      </c>
      <c r="L984" s="183">
        <v>2</v>
      </c>
      <c r="M984" s="27">
        <f t="shared" si="37"/>
        <v>260</v>
      </c>
      <c r="N984" s="23"/>
      <c r="O984" s="24" t="s">
        <v>32</v>
      </c>
    </row>
    <row r="985" s="1" customFormat="1" customHeight="1" spans="1:15">
      <c r="A985" s="39">
        <v>981</v>
      </c>
      <c r="B985" s="115" t="s">
        <v>23</v>
      </c>
      <c r="C985" s="39" t="s">
        <v>11004</v>
      </c>
      <c r="D985" s="39" t="s">
        <v>10034</v>
      </c>
      <c r="E985" s="39" t="s">
        <v>11005</v>
      </c>
      <c r="F985" s="186" t="s">
        <v>11639</v>
      </c>
      <c r="G985" s="91" t="s">
        <v>11935</v>
      </c>
      <c r="H985" s="39" t="s">
        <v>194</v>
      </c>
      <c r="I985" s="39">
        <v>4</v>
      </c>
      <c r="J985" s="39" t="s">
        <v>11931</v>
      </c>
      <c r="K985" s="39" t="s">
        <v>31</v>
      </c>
      <c r="L985" s="183">
        <v>3</v>
      </c>
      <c r="M985" s="27">
        <f t="shared" si="37"/>
        <v>390</v>
      </c>
      <c r="N985" s="23"/>
      <c r="O985" s="24" t="s">
        <v>32</v>
      </c>
    </row>
    <row r="986" s="1" customFormat="1" customHeight="1" spans="1:15">
      <c r="A986" s="39">
        <v>982</v>
      </c>
      <c r="B986" s="115" t="s">
        <v>23</v>
      </c>
      <c r="C986" s="39" t="s">
        <v>11004</v>
      </c>
      <c r="D986" s="39" t="s">
        <v>10034</v>
      </c>
      <c r="E986" s="39" t="s">
        <v>11005</v>
      </c>
      <c r="F986" s="186" t="s">
        <v>11639</v>
      </c>
      <c r="G986" s="91" t="s">
        <v>11936</v>
      </c>
      <c r="H986" s="39" t="s">
        <v>194</v>
      </c>
      <c r="I986" s="39">
        <v>6</v>
      </c>
      <c r="J986" s="39" t="s">
        <v>11931</v>
      </c>
      <c r="K986" s="39" t="s">
        <v>31</v>
      </c>
      <c r="L986" s="183">
        <v>4</v>
      </c>
      <c r="M986" s="27">
        <f t="shared" si="37"/>
        <v>520</v>
      </c>
      <c r="N986" s="23"/>
      <c r="O986" s="24" t="s">
        <v>32</v>
      </c>
    </row>
    <row r="987" s="1" customFormat="1" customHeight="1" spans="1:15">
      <c r="A987" s="39">
        <v>983</v>
      </c>
      <c r="B987" s="115" t="s">
        <v>23</v>
      </c>
      <c r="C987" s="39" t="s">
        <v>11004</v>
      </c>
      <c r="D987" s="39" t="s">
        <v>10034</v>
      </c>
      <c r="E987" s="39" t="s">
        <v>11005</v>
      </c>
      <c r="F987" s="186" t="s">
        <v>11639</v>
      </c>
      <c r="G987" s="91" t="s">
        <v>11937</v>
      </c>
      <c r="H987" s="39" t="s">
        <v>194</v>
      </c>
      <c r="I987" s="39">
        <v>5</v>
      </c>
      <c r="J987" s="39" t="s">
        <v>11931</v>
      </c>
      <c r="K987" s="39" t="s">
        <v>31</v>
      </c>
      <c r="L987" s="183">
        <v>2</v>
      </c>
      <c r="M987" s="27">
        <f t="shared" ref="M987:M1002" si="38">L987*130</f>
        <v>260</v>
      </c>
      <c r="N987" s="23"/>
      <c r="O987" s="24" t="s">
        <v>32</v>
      </c>
    </row>
    <row r="988" s="1" customFormat="1" customHeight="1" spans="1:15">
      <c r="A988" s="39">
        <v>984</v>
      </c>
      <c r="B988" s="115" t="s">
        <v>23</v>
      </c>
      <c r="C988" s="39" t="s">
        <v>11004</v>
      </c>
      <c r="D988" s="39" t="s">
        <v>10034</v>
      </c>
      <c r="E988" s="39" t="s">
        <v>11005</v>
      </c>
      <c r="F988" s="186" t="s">
        <v>11639</v>
      </c>
      <c r="G988" s="91" t="s">
        <v>11938</v>
      </c>
      <c r="H988" s="39" t="s">
        <v>194</v>
      </c>
      <c r="I988" s="39">
        <v>2</v>
      </c>
      <c r="J988" s="39" t="s">
        <v>11931</v>
      </c>
      <c r="K988" s="39" t="s">
        <v>31</v>
      </c>
      <c r="L988" s="183">
        <v>1</v>
      </c>
      <c r="M988" s="27">
        <f t="shared" si="38"/>
        <v>130</v>
      </c>
      <c r="N988" s="23"/>
      <c r="O988" s="24" t="s">
        <v>32</v>
      </c>
    </row>
    <row r="989" s="1" customFormat="1" customHeight="1" spans="1:15">
      <c r="A989" s="39">
        <v>985</v>
      </c>
      <c r="B989" s="115" t="s">
        <v>23</v>
      </c>
      <c r="C989" s="39" t="s">
        <v>11004</v>
      </c>
      <c r="D989" s="39" t="s">
        <v>10034</v>
      </c>
      <c r="E989" s="39" t="s">
        <v>11005</v>
      </c>
      <c r="F989" s="186" t="s">
        <v>11639</v>
      </c>
      <c r="G989" s="91" t="s">
        <v>11939</v>
      </c>
      <c r="H989" s="39" t="s">
        <v>194</v>
      </c>
      <c r="I989" s="39">
        <v>5</v>
      </c>
      <c r="J989" s="39" t="s">
        <v>11931</v>
      </c>
      <c r="K989" s="39" t="s">
        <v>31</v>
      </c>
      <c r="L989" s="183">
        <v>4</v>
      </c>
      <c r="M989" s="27">
        <f t="shared" si="38"/>
        <v>520</v>
      </c>
      <c r="N989" s="23"/>
      <c r="O989" s="24" t="s">
        <v>32</v>
      </c>
    </row>
    <row r="990" s="1" customFormat="1" customHeight="1" spans="1:15">
      <c r="A990" s="39">
        <v>986</v>
      </c>
      <c r="B990" s="115" t="s">
        <v>23</v>
      </c>
      <c r="C990" s="39" t="s">
        <v>11004</v>
      </c>
      <c r="D990" s="39" t="s">
        <v>10034</v>
      </c>
      <c r="E990" s="39" t="s">
        <v>11005</v>
      </c>
      <c r="F990" s="186" t="s">
        <v>11639</v>
      </c>
      <c r="G990" s="91" t="s">
        <v>11940</v>
      </c>
      <c r="H990" s="39" t="s">
        <v>194</v>
      </c>
      <c r="I990" s="39">
        <v>3</v>
      </c>
      <c r="J990" s="39" t="s">
        <v>11931</v>
      </c>
      <c r="K990" s="39" t="s">
        <v>31</v>
      </c>
      <c r="L990" s="183">
        <v>2</v>
      </c>
      <c r="M990" s="27">
        <f t="shared" si="38"/>
        <v>260</v>
      </c>
      <c r="N990" s="23"/>
      <c r="O990" s="24" t="s">
        <v>32</v>
      </c>
    </row>
    <row r="991" s="1" customFormat="1" customHeight="1" spans="1:15">
      <c r="A991" s="39">
        <v>987</v>
      </c>
      <c r="B991" s="115" t="s">
        <v>23</v>
      </c>
      <c r="C991" s="39" t="s">
        <v>11004</v>
      </c>
      <c r="D991" s="39" t="s">
        <v>10034</v>
      </c>
      <c r="E991" s="39" t="s">
        <v>11005</v>
      </c>
      <c r="F991" s="186" t="s">
        <v>11639</v>
      </c>
      <c r="G991" s="91" t="s">
        <v>11941</v>
      </c>
      <c r="H991" s="39" t="s">
        <v>194</v>
      </c>
      <c r="I991" s="39">
        <v>3</v>
      </c>
      <c r="J991" s="39" t="s">
        <v>11931</v>
      </c>
      <c r="K991" s="39" t="s">
        <v>31</v>
      </c>
      <c r="L991" s="183">
        <v>2</v>
      </c>
      <c r="M991" s="27">
        <f t="shared" si="38"/>
        <v>260</v>
      </c>
      <c r="N991" s="23"/>
      <c r="O991" s="24" t="s">
        <v>32</v>
      </c>
    </row>
    <row r="992" s="1" customFormat="1" customHeight="1" spans="1:15">
      <c r="A992" s="39">
        <v>988</v>
      </c>
      <c r="B992" s="115" t="s">
        <v>23</v>
      </c>
      <c r="C992" s="39" t="s">
        <v>11004</v>
      </c>
      <c r="D992" s="39" t="s">
        <v>10034</v>
      </c>
      <c r="E992" s="39" t="s">
        <v>11005</v>
      </c>
      <c r="F992" s="186" t="s">
        <v>11639</v>
      </c>
      <c r="G992" s="91" t="s">
        <v>11942</v>
      </c>
      <c r="H992" s="39" t="s">
        <v>194</v>
      </c>
      <c r="I992" s="39">
        <v>4</v>
      </c>
      <c r="J992" s="39" t="s">
        <v>11931</v>
      </c>
      <c r="K992" s="39" t="s">
        <v>31</v>
      </c>
      <c r="L992" s="183">
        <v>3</v>
      </c>
      <c r="M992" s="27">
        <f t="shared" si="38"/>
        <v>390</v>
      </c>
      <c r="N992" s="23"/>
      <c r="O992" s="24" t="s">
        <v>32</v>
      </c>
    </row>
    <row r="993" s="1" customFormat="1" customHeight="1" spans="1:15">
      <c r="A993" s="39">
        <v>989</v>
      </c>
      <c r="B993" s="115" t="s">
        <v>23</v>
      </c>
      <c r="C993" s="39" t="s">
        <v>11004</v>
      </c>
      <c r="D993" s="39" t="s">
        <v>10034</v>
      </c>
      <c r="E993" s="39" t="s">
        <v>11005</v>
      </c>
      <c r="F993" s="186" t="s">
        <v>11639</v>
      </c>
      <c r="G993" s="91" t="s">
        <v>11943</v>
      </c>
      <c r="H993" s="39" t="s">
        <v>194</v>
      </c>
      <c r="I993" s="39">
        <v>3</v>
      </c>
      <c r="J993" s="39" t="s">
        <v>11931</v>
      </c>
      <c r="K993" s="39" t="s">
        <v>31</v>
      </c>
      <c r="L993" s="183">
        <v>3</v>
      </c>
      <c r="M993" s="27">
        <f t="shared" si="38"/>
        <v>390</v>
      </c>
      <c r="N993" s="23"/>
      <c r="O993" s="24" t="s">
        <v>32</v>
      </c>
    </row>
    <row r="994" s="1" customFormat="1" customHeight="1" spans="1:15">
      <c r="A994" s="39">
        <v>990</v>
      </c>
      <c r="B994" s="115" t="s">
        <v>23</v>
      </c>
      <c r="C994" s="39" t="s">
        <v>11004</v>
      </c>
      <c r="D994" s="39" t="s">
        <v>10034</v>
      </c>
      <c r="E994" s="39" t="s">
        <v>11005</v>
      </c>
      <c r="F994" s="186" t="s">
        <v>11639</v>
      </c>
      <c r="G994" s="91" t="s">
        <v>11944</v>
      </c>
      <c r="H994" s="39" t="s">
        <v>194</v>
      </c>
      <c r="I994" s="39">
        <v>4</v>
      </c>
      <c r="J994" s="39" t="s">
        <v>11931</v>
      </c>
      <c r="K994" s="39" t="s">
        <v>31</v>
      </c>
      <c r="L994" s="183">
        <v>4</v>
      </c>
      <c r="M994" s="27">
        <f t="shared" si="38"/>
        <v>520</v>
      </c>
      <c r="N994" s="23"/>
      <c r="O994" s="24" t="s">
        <v>32</v>
      </c>
    </row>
    <row r="995" s="1" customFormat="1" customHeight="1" spans="1:15">
      <c r="A995" s="39">
        <v>991</v>
      </c>
      <c r="B995" s="115" t="s">
        <v>23</v>
      </c>
      <c r="C995" s="39" t="s">
        <v>11004</v>
      </c>
      <c r="D995" s="39" t="s">
        <v>10034</v>
      </c>
      <c r="E995" s="39" t="s">
        <v>11005</v>
      </c>
      <c r="F995" s="186" t="s">
        <v>11639</v>
      </c>
      <c r="G995" s="91" t="s">
        <v>11945</v>
      </c>
      <c r="H995" s="39" t="s">
        <v>194</v>
      </c>
      <c r="I995" s="39">
        <v>5</v>
      </c>
      <c r="J995" s="39" t="s">
        <v>11931</v>
      </c>
      <c r="K995" s="39" t="s">
        <v>31</v>
      </c>
      <c r="L995" s="183">
        <v>3</v>
      </c>
      <c r="M995" s="27">
        <f t="shared" si="38"/>
        <v>390</v>
      </c>
      <c r="N995" s="23"/>
      <c r="O995" s="24" t="s">
        <v>32</v>
      </c>
    </row>
    <row r="996" s="1" customFormat="1" customHeight="1" spans="1:15">
      <c r="A996" s="39">
        <v>992</v>
      </c>
      <c r="B996" s="115" t="s">
        <v>23</v>
      </c>
      <c r="C996" s="39" t="s">
        <v>11004</v>
      </c>
      <c r="D996" s="39" t="s">
        <v>10034</v>
      </c>
      <c r="E996" s="39" t="s">
        <v>11005</v>
      </c>
      <c r="F996" s="186" t="s">
        <v>11639</v>
      </c>
      <c r="G996" s="91" t="s">
        <v>11946</v>
      </c>
      <c r="H996" s="39" t="s">
        <v>194</v>
      </c>
      <c r="I996" s="39">
        <v>4</v>
      </c>
      <c r="J996" s="39" t="s">
        <v>11931</v>
      </c>
      <c r="K996" s="39" t="s">
        <v>31</v>
      </c>
      <c r="L996" s="183">
        <v>2</v>
      </c>
      <c r="M996" s="27">
        <f t="shared" si="38"/>
        <v>260</v>
      </c>
      <c r="N996" s="23"/>
      <c r="O996" s="24" t="s">
        <v>32</v>
      </c>
    </row>
    <row r="997" s="1" customFormat="1" customHeight="1" spans="1:15">
      <c r="A997" s="39">
        <v>993</v>
      </c>
      <c r="B997" s="115" t="s">
        <v>23</v>
      </c>
      <c r="C997" s="39" t="s">
        <v>11004</v>
      </c>
      <c r="D997" s="39" t="s">
        <v>10034</v>
      </c>
      <c r="E997" s="39" t="s">
        <v>11005</v>
      </c>
      <c r="F997" s="186" t="s">
        <v>11639</v>
      </c>
      <c r="G997" s="91" t="s">
        <v>11947</v>
      </c>
      <c r="H997" s="39" t="s">
        <v>194</v>
      </c>
      <c r="I997" s="39">
        <v>4</v>
      </c>
      <c r="J997" s="39" t="s">
        <v>11931</v>
      </c>
      <c r="K997" s="39" t="s">
        <v>31</v>
      </c>
      <c r="L997" s="183">
        <v>2</v>
      </c>
      <c r="M997" s="27">
        <f t="shared" si="38"/>
        <v>260</v>
      </c>
      <c r="N997" s="23"/>
      <c r="O997" s="24" t="s">
        <v>32</v>
      </c>
    </row>
    <row r="998" s="1" customFormat="1" customHeight="1" spans="1:15">
      <c r="A998" s="39">
        <v>994</v>
      </c>
      <c r="B998" s="115" t="s">
        <v>23</v>
      </c>
      <c r="C998" s="39" t="s">
        <v>11004</v>
      </c>
      <c r="D998" s="39" t="s">
        <v>10034</v>
      </c>
      <c r="E998" s="39" t="s">
        <v>11005</v>
      </c>
      <c r="F998" s="186" t="s">
        <v>11639</v>
      </c>
      <c r="G998" s="91" t="s">
        <v>11948</v>
      </c>
      <c r="H998" s="39" t="s">
        <v>194</v>
      </c>
      <c r="I998" s="39">
        <v>2</v>
      </c>
      <c r="J998" s="39" t="s">
        <v>11931</v>
      </c>
      <c r="K998" s="39" t="s">
        <v>31</v>
      </c>
      <c r="L998" s="183">
        <v>2</v>
      </c>
      <c r="M998" s="27">
        <f t="shared" si="38"/>
        <v>260</v>
      </c>
      <c r="N998" s="23"/>
      <c r="O998" s="24" t="s">
        <v>32</v>
      </c>
    </row>
    <row r="999" s="1" customFormat="1" customHeight="1" spans="1:15">
      <c r="A999" s="39">
        <v>995</v>
      </c>
      <c r="B999" s="115" t="s">
        <v>23</v>
      </c>
      <c r="C999" s="39" t="s">
        <v>11004</v>
      </c>
      <c r="D999" s="39" t="s">
        <v>10034</v>
      </c>
      <c r="E999" s="39" t="s">
        <v>11005</v>
      </c>
      <c r="F999" s="186" t="s">
        <v>11639</v>
      </c>
      <c r="G999" s="91" t="s">
        <v>11949</v>
      </c>
      <c r="H999" s="39" t="s">
        <v>194</v>
      </c>
      <c r="I999" s="39">
        <v>3</v>
      </c>
      <c r="J999" s="39" t="s">
        <v>11931</v>
      </c>
      <c r="K999" s="39" t="s">
        <v>31</v>
      </c>
      <c r="L999" s="183">
        <v>2</v>
      </c>
      <c r="M999" s="27">
        <f t="shared" si="38"/>
        <v>260</v>
      </c>
      <c r="N999" s="23"/>
      <c r="O999" s="24" t="s">
        <v>32</v>
      </c>
    </row>
    <row r="1000" s="1" customFormat="1" customHeight="1" spans="1:15">
      <c r="A1000" s="39">
        <v>996</v>
      </c>
      <c r="B1000" s="115" t="s">
        <v>23</v>
      </c>
      <c r="C1000" s="39" t="s">
        <v>11004</v>
      </c>
      <c r="D1000" s="39" t="s">
        <v>10034</v>
      </c>
      <c r="E1000" s="39" t="s">
        <v>11005</v>
      </c>
      <c r="F1000" s="186" t="s">
        <v>11639</v>
      </c>
      <c r="G1000" s="91" t="s">
        <v>11950</v>
      </c>
      <c r="H1000" s="39" t="s">
        <v>194</v>
      </c>
      <c r="I1000" s="39">
        <v>3</v>
      </c>
      <c r="J1000" s="39" t="s">
        <v>11931</v>
      </c>
      <c r="K1000" s="39" t="s">
        <v>31</v>
      </c>
      <c r="L1000" s="183">
        <v>2</v>
      </c>
      <c r="M1000" s="27">
        <f t="shared" si="38"/>
        <v>260</v>
      </c>
      <c r="N1000" s="23"/>
      <c r="O1000" s="24" t="s">
        <v>32</v>
      </c>
    </row>
    <row r="1001" s="1" customFormat="1" customHeight="1" spans="1:15">
      <c r="A1001" s="39">
        <v>997</v>
      </c>
      <c r="B1001" s="115" t="s">
        <v>23</v>
      </c>
      <c r="C1001" s="39" t="s">
        <v>11004</v>
      </c>
      <c r="D1001" s="39" t="s">
        <v>10034</v>
      </c>
      <c r="E1001" s="39" t="s">
        <v>11005</v>
      </c>
      <c r="F1001" s="186" t="s">
        <v>11639</v>
      </c>
      <c r="G1001" s="91" t="s">
        <v>11951</v>
      </c>
      <c r="H1001" s="39" t="s">
        <v>194</v>
      </c>
      <c r="I1001" s="39">
        <v>2</v>
      </c>
      <c r="J1001" s="39" t="s">
        <v>11931</v>
      </c>
      <c r="K1001" s="39" t="s">
        <v>31</v>
      </c>
      <c r="L1001" s="183">
        <v>2</v>
      </c>
      <c r="M1001" s="27">
        <f t="shared" si="38"/>
        <v>260</v>
      </c>
      <c r="N1001" s="23"/>
      <c r="O1001" s="24" t="s">
        <v>32</v>
      </c>
    </row>
    <row r="1002" s="1" customFormat="1" customHeight="1" spans="1:15">
      <c r="A1002" s="39">
        <v>998</v>
      </c>
      <c r="B1002" s="115" t="s">
        <v>23</v>
      </c>
      <c r="C1002" s="39" t="s">
        <v>11004</v>
      </c>
      <c r="D1002" s="39" t="s">
        <v>10034</v>
      </c>
      <c r="E1002" s="39" t="s">
        <v>11005</v>
      </c>
      <c r="F1002" s="186" t="s">
        <v>11639</v>
      </c>
      <c r="G1002" s="91" t="s">
        <v>11952</v>
      </c>
      <c r="H1002" s="39" t="s">
        <v>194</v>
      </c>
      <c r="I1002" s="39">
        <v>4</v>
      </c>
      <c r="J1002" s="39" t="s">
        <v>11931</v>
      </c>
      <c r="K1002" s="39" t="s">
        <v>31</v>
      </c>
      <c r="L1002" s="183">
        <v>2</v>
      </c>
      <c r="M1002" s="27">
        <f t="shared" si="38"/>
        <v>260</v>
      </c>
      <c r="N1002" s="23"/>
      <c r="O1002" s="24" t="s">
        <v>32</v>
      </c>
    </row>
    <row r="1003" s="1" customFormat="1" customHeight="1" spans="1:15">
      <c r="A1003" s="39">
        <v>999</v>
      </c>
      <c r="B1003" s="115" t="s">
        <v>23</v>
      </c>
      <c r="C1003" s="39" t="s">
        <v>11004</v>
      </c>
      <c r="D1003" s="39" t="s">
        <v>10034</v>
      </c>
      <c r="E1003" s="39" t="s">
        <v>11005</v>
      </c>
      <c r="F1003" s="186" t="s">
        <v>11639</v>
      </c>
      <c r="G1003" s="91" t="s">
        <v>11953</v>
      </c>
      <c r="H1003" s="39" t="s">
        <v>194</v>
      </c>
      <c r="I1003" s="39">
        <v>1</v>
      </c>
      <c r="J1003" s="39" t="s">
        <v>11931</v>
      </c>
      <c r="K1003" s="39" t="s">
        <v>31</v>
      </c>
      <c r="L1003" s="183">
        <v>1</v>
      </c>
      <c r="M1003" s="27">
        <f>L1003*312</f>
        <v>312</v>
      </c>
      <c r="N1003" s="23"/>
      <c r="O1003" s="24" t="s">
        <v>32</v>
      </c>
    </row>
    <row r="1004" s="1" customFormat="1" customHeight="1" spans="1:15">
      <c r="A1004" s="39">
        <v>1000</v>
      </c>
      <c r="B1004" s="115" t="s">
        <v>23</v>
      </c>
      <c r="C1004" s="39" t="s">
        <v>11004</v>
      </c>
      <c r="D1004" s="39" t="s">
        <v>10034</v>
      </c>
      <c r="E1004" s="39" t="s">
        <v>11005</v>
      </c>
      <c r="F1004" s="186" t="s">
        <v>11639</v>
      </c>
      <c r="G1004" s="91" t="s">
        <v>11954</v>
      </c>
      <c r="H1004" s="39" t="s">
        <v>194</v>
      </c>
      <c r="I1004" s="39">
        <v>1</v>
      </c>
      <c r="J1004" s="39" t="s">
        <v>11931</v>
      </c>
      <c r="K1004" s="39" t="s">
        <v>31</v>
      </c>
      <c r="L1004" s="183">
        <v>1</v>
      </c>
      <c r="M1004" s="27">
        <f t="shared" ref="M1004:M1016" si="39">L1004*130</f>
        <v>130</v>
      </c>
      <c r="N1004" s="23"/>
      <c r="O1004" s="24" t="s">
        <v>32</v>
      </c>
    </row>
    <row r="1005" s="1" customFormat="1" customHeight="1" spans="1:15">
      <c r="A1005" s="39">
        <v>1001</v>
      </c>
      <c r="B1005" s="115" t="s">
        <v>23</v>
      </c>
      <c r="C1005" s="39" t="s">
        <v>11004</v>
      </c>
      <c r="D1005" s="39" t="s">
        <v>10034</v>
      </c>
      <c r="E1005" s="39" t="s">
        <v>11005</v>
      </c>
      <c r="F1005" s="186" t="s">
        <v>11639</v>
      </c>
      <c r="G1005" s="91" t="s">
        <v>11955</v>
      </c>
      <c r="H1005" s="39" t="s">
        <v>194</v>
      </c>
      <c r="I1005" s="39">
        <v>1</v>
      </c>
      <c r="J1005" s="39" t="s">
        <v>11931</v>
      </c>
      <c r="K1005" s="39" t="s">
        <v>31</v>
      </c>
      <c r="L1005" s="183">
        <v>1</v>
      </c>
      <c r="M1005" s="27">
        <f t="shared" si="39"/>
        <v>130</v>
      </c>
      <c r="N1005" s="23"/>
      <c r="O1005" s="24" t="s">
        <v>32</v>
      </c>
    </row>
    <row r="1006" s="1" customFormat="1" customHeight="1" spans="1:15">
      <c r="A1006" s="39">
        <v>1002</v>
      </c>
      <c r="B1006" s="115" t="s">
        <v>23</v>
      </c>
      <c r="C1006" s="39" t="s">
        <v>11004</v>
      </c>
      <c r="D1006" s="39" t="s">
        <v>10034</v>
      </c>
      <c r="E1006" s="39" t="s">
        <v>11005</v>
      </c>
      <c r="F1006" s="186" t="s">
        <v>11639</v>
      </c>
      <c r="G1006" s="91" t="s">
        <v>11956</v>
      </c>
      <c r="H1006" s="39" t="s">
        <v>194</v>
      </c>
      <c r="I1006" s="39">
        <v>2</v>
      </c>
      <c r="J1006" s="39" t="s">
        <v>11931</v>
      </c>
      <c r="K1006" s="39" t="s">
        <v>31</v>
      </c>
      <c r="L1006" s="183">
        <v>2</v>
      </c>
      <c r="M1006" s="27">
        <f t="shared" si="39"/>
        <v>260</v>
      </c>
      <c r="N1006" s="23"/>
      <c r="O1006" s="24" t="s">
        <v>32</v>
      </c>
    </row>
    <row r="1007" s="1" customFormat="1" customHeight="1" spans="1:15">
      <c r="A1007" s="39">
        <v>1003</v>
      </c>
      <c r="B1007" s="115" t="s">
        <v>23</v>
      </c>
      <c r="C1007" s="39" t="s">
        <v>11004</v>
      </c>
      <c r="D1007" s="39" t="s">
        <v>10034</v>
      </c>
      <c r="E1007" s="39" t="s">
        <v>11005</v>
      </c>
      <c r="F1007" s="186" t="s">
        <v>11639</v>
      </c>
      <c r="G1007" s="91" t="s">
        <v>11957</v>
      </c>
      <c r="H1007" s="39" t="s">
        <v>194</v>
      </c>
      <c r="I1007" s="39">
        <v>3</v>
      </c>
      <c r="J1007" s="39" t="s">
        <v>11958</v>
      </c>
      <c r="K1007" s="39" t="s">
        <v>31</v>
      </c>
      <c r="L1007" s="183">
        <v>3</v>
      </c>
      <c r="M1007" s="27">
        <f t="shared" si="39"/>
        <v>390</v>
      </c>
      <c r="N1007" s="23"/>
      <c r="O1007" s="24" t="s">
        <v>32</v>
      </c>
    </row>
    <row r="1008" s="1" customFormat="1" customHeight="1" spans="1:15">
      <c r="A1008" s="39">
        <v>1004</v>
      </c>
      <c r="B1008" s="115" t="s">
        <v>23</v>
      </c>
      <c r="C1008" s="39" t="s">
        <v>11004</v>
      </c>
      <c r="D1008" s="39" t="s">
        <v>10034</v>
      </c>
      <c r="E1008" s="39" t="s">
        <v>11005</v>
      </c>
      <c r="F1008" s="186" t="s">
        <v>11639</v>
      </c>
      <c r="G1008" s="91" t="s">
        <v>11959</v>
      </c>
      <c r="H1008" s="39" t="s">
        <v>194</v>
      </c>
      <c r="I1008" s="39">
        <v>3</v>
      </c>
      <c r="J1008" s="39" t="s">
        <v>11958</v>
      </c>
      <c r="K1008" s="39" t="s">
        <v>31</v>
      </c>
      <c r="L1008" s="183">
        <v>2</v>
      </c>
      <c r="M1008" s="27">
        <f t="shared" si="39"/>
        <v>260</v>
      </c>
      <c r="N1008" s="23"/>
      <c r="O1008" s="24" t="s">
        <v>32</v>
      </c>
    </row>
    <row r="1009" s="1" customFormat="1" customHeight="1" spans="1:15">
      <c r="A1009" s="39">
        <v>1005</v>
      </c>
      <c r="B1009" s="115" t="s">
        <v>23</v>
      </c>
      <c r="C1009" s="39" t="s">
        <v>11004</v>
      </c>
      <c r="D1009" s="39" t="s">
        <v>10034</v>
      </c>
      <c r="E1009" s="39" t="s">
        <v>11005</v>
      </c>
      <c r="F1009" s="186" t="s">
        <v>11639</v>
      </c>
      <c r="G1009" s="91" t="s">
        <v>11960</v>
      </c>
      <c r="H1009" s="39" t="s">
        <v>194</v>
      </c>
      <c r="I1009" s="39">
        <v>4</v>
      </c>
      <c r="J1009" s="39" t="s">
        <v>11958</v>
      </c>
      <c r="K1009" s="39" t="s">
        <v>31</v>
      </c>
      <c r="L1009" s="183">
        <v>3</v>
      </c>
      <c r="M1009" s="27">
        <f t="shared" si="39"/>
        <v>390</v>
      </c>
      <c r="N1009" s="23"/>
      <c r="O1009" s="24" t="s">
        <v>32</v>
      </c>
    </row>
    <row r="1010" s="1" customFormat="1" customHeight="1" spans="1:15">
      <c r="A1010" s="39">
        <v>1006</v>
      </c>
      <c r="B1010" s="115" t="s">
        <v>23</v>
      </c>
      <c r="C1010" s="39" t="s">
        <v>11004</v>
      </c>
      <c r="D1010" s="39" t="s">
        <v>10034</v>
      </c>
      <c r="E1010" s="39" t="s">
        <v>11005</v>
      </c>
      <c r="F1010" s="186" t="s">
        <v>11639</v>
      </c>
      <c r="G1010" s="91" t="s">
        <v>11961</v>
      </c>
      <c r="H1010" s="39" t="s">
        <v>194</v>
      </c>
      <c r="I1010" s="39">
        <v>5</v>
      </c>
      <c r="J1010" s="39" t="s">
        <v>11958</v>
      </c>
      <c r="K1010" s="39" t="s">
        <v>31</v>
      </c>
      <c r="L1010" s="183">
        <v>3</v>
      </c>
      <c r="M1010" s="27">
        <f t="shared" si="39"/>
        <v>390</v>
      </c>
      <c r="N1010" s="23"/>
      <c r="O1010" s="24" t="s">
        <v>32</v>
      </c>
    </row>
    <row r="1011" s="1" customFormat="1" customHeight="1" spans="1:15">
      <c r="A1011" s="39">
        <v>1007</v>
      </c>
      <c r="B1011" s="115" t="s">
        <v>23</v>
      </c>
      <c r="C1011" s="39" t="s">
        <v>11004</v>
      </c>
      <c r="D1011" s="39" t="s">
        <v>10034</v>
      </c>
      <c r="E1011" s="39" t="s">
        <v>11005</v>
      </c>
      <c r="F1011" s="186" t="s">
        <v>11639</v>
      </c>
      <c r="G1011" s="91" t="s">
        <v>11962</v>
      </c>
      <c r="H1011" s="39" t="s">
        <v>194</v>
      </c>
      <c r="I1011" s="39">
        <v>6</v>
      </c>
      <c r="J1011" s="39" t="s">
        <v>11958</v>
      </c>
      <c r="K1011" s="39" t="s">
        <v>31</v>
      </c>
      <c r="L1011" s="183">
        <v>4</v>
      </c>
      <c r="M1011" s="27">
        <f t="shared" si="39"/>
        <v>520</v>
      </c>
      <c r="N1011" s="23"/>
      <c r="O1011" s="24" t="s">
        <v>32</v>
      </c>
    </row>
    <row r="1012" s="1" customFormat="1" customHeight="1" spans="1:15">
      <c r="A1012" s="39">
        <v>1008</v>
      </c>
      <c r="B1012" s="115" t="s">
        <v>23</v>
      </c>
      <c r="C1012" s="39" t="s">
        <v>11004</v>
      </c>
      <c r="D1012" s="39" t="s">
        <v>10034</v>
      </c>
      <c r="E1012" s="39" t="s">
        <v>11005</v>
      </c>
      <c r="F1012" s="186" t="s">
        <v>11639</v>
      </c>
      <c r="G1012" s="91" t="s">
        <v>11963</v>
      </c>
      <c r="H1012" s="39" t="s">
        <v>194</v>
      </c>
      <c r="I1012" s="39">
        <v>5</v>
      </c>
      <c r="J1012" s="39" t="s">
        <v>11958</v>
      </c>
      <c r="K1012" s="39" t="s">
        <v>31</v>
      </c>
      <c r="L1012" s="183">
        <v>3</v>
      </c>
      <c r="M1012" s="27">
        <f t="shared" si="39"/>
        <v>390</v>
      </c>
      <c r="N1012" s="23"/>
      <c r="O1012" s="24" t="s">
        <v>32</v>
      </c>
    </row>
    <row r="1013" s="1" customFormat="1" customHeight="1" spans="1:15">
      <c r="A1013" s="39">
        <v>1009</v>
      </c>
      <c r="B1013" s="115" t="s">
        <v>23</v>
      </c>
      <c r="C1013" s="39" t="s">
        <v>11004</v>
      </c>
      <c r="D1013" s="39" t="s">
        <v>10034</v>
      </c>
      <c r="E1013" s="39" t="s">
        <v>11005</v>
      </c>
      <c r="F1013" s="186" t="s">
        <v>11639</v>
      </c>
      <c r="G1013" s="91" t="s">
        <v>11964</v>
      </c>
      <c r="H1013" s="39" t="s">
        <v>194</v>
      </c>
      <c r="I1013" s="39">
        <v>4</v>
      </c>
      <c r="J1013" s="39" t="s">
        <v>11958</v>
      </c>
      <c r="K1013" s="39" t="s">
        <v>31</v>
      </c>
      <c r="L1013" s="183">
        <v>3</v>
      </c>
      <c r="M1013" s="27">
        <f t="shared" si="39"/>
        <v>390</v>
      </c>
      <c r="N1013" s="23"/>
      <c r="O1013" s="24" t="s">
        <v>32</v>
      </c>
    </row>
    <row r="1014" s="1" customFormat="1" customHeight="1" spans="1:15">
      <c r="A1014" s="39">
        <v>1010</v>
      </c>
      <c r="B1014" s="115" t="s">
        <v>23</v>
      </c>
      <c r="C1014" s="39" t="s">
        <v>11004</v>
      </c>
      <c r="D1014" s="39" t="s">
        <v>10034</v>
      </c>
      <c r="E1014" s="39" t="s">
        <v>11005</v>
      </c>
      <c r="F1014" s="186" t="s">
        <v>11639</v>
      </c>
      <c r="G1014" s="91" t="s">
        <v>11965</v>
      </c>
      <c r="H1014" s="39" t="s">
        <v>194</v>
      </c>
      <c r="I1014" s="39">
        <v>5</v>
      </c>
      <c r="J1014" s="39" t="s">
        <v>11958</v>
      </c>
      <c r="K1014" s="39" t="s">
        <v>31</v>
      </c>
      <c r="L1014" s="183">
        <v>3</v>
      </c>
      <c r="M1014" s="27">
        <f t="shared" si="39"/>
        <v>390</v>
      </c>
      <c r="N1014" s="23"/>
      <c r="O1014" s="24" t="s">
        <v>32</v>
      </c>
    </row>
    <row r="1015" s="1" customFormat="1" customHeight="1" spans="1:15">
      <c r="A1015" s="39">
        <v>1011</v>
      </c>
      <c r="B1015" s="115" t="s">
        <v>23</v>
      </c>
      <c r="C1015" s="39" t="s">
        <v>11004</v>
      </c>
      <c r="D1015" s="39" t="s">
        <v>10034</v>
      </c>
      <c r="E1015" s="39" t="s">
        <v>11005</v>
      </c>
      <c r="F1015" s="186" t="s">
        <v>11639</v>
      </c>
      <c r="G1015" s="91" t="s">
        <v>11966</v>
      </c>
      <c r="H1015" s="39" t="s">
        <v>194</v>
      </c>
      <c r="I1015" s="39">
        <v>6</v>
      </c>
      <c r="J1015" s="39" t="s">
        <v>11958</v>
      </c>
      <c r="K1015" s="39" t="s">
        <v>31</v>
      </c>
      <c r="L1015" s="183">
        <v>3</v>
      </c>
      <c r="M1015" s="27">
        <f t="shared" si="39"/>
        <v>390</v>
      </c>
      <c r="N1015" s="23"/>
      <c r="O1015" s="24" t="s">
        <v>32</v>
      </c>
    </row>
    <row r="1016" s="1" customFormat="1" customHeight="1" spans="1:15">
      <c r="A1016" s="39">
        <v>1012</v>
      </c>
      <c r="B1016" s="115" t="s">
        <v>23</v>
      </c>
      <c r="C1016" s="39" t="s">
        <v>11004</v>
      </c>
      <c r="D1016" s="39" t="s">
        <v>10034</v>
      </c>
      <c r="E1016" s="39" t="s">
        <v>11005</v>
      </c>
      <c r="F1016" s="186" t="s">
        <v>11639</v>
      </c>
      <c r="G1016" s="91" t="s">
        <v>11967</v>
      </c>
      <c r="H1016" s="39" t="s">
        <v>194</v>
      </c>
      <c r="I1016" s="39">
        <v>2</v>
      </c>
      <c r="J1016" s="39" t="s">
        <v>11958</v>
      </c>
      <c r="K1016" s="39" t="s">
        <v>31</v>
      </c>
      <c r="L1016" s="183">
        <v>2</v>
      </c>
      <c r="M1016" s="27">
        <f t="shared" si="39"/>
        <v>260</v>
      </c>
      <c r="N1016" s="23"/>
      <c r="O1016" s="24" t="s">
        <v>32</v>
      </c>
    </row>
    <row r="1017" s="1" customFormat="1" customHeight="1" spans="1:15">
      <c r="A1017" s="39">
        <v>1013</v>
      </c>
      <c r="B1017" s="115" t="s">
        <v>23</v>
      </c>
      <c r="C1017" s="39" t="s">
        <v>11004</v>
      </c>
      <c r="D1017" s="39" t="s">
        <v>10034</v>
      </c>
      <c r="E1017" s="39" t="s">
        <v>11005</v>
      </c>
      <c r="F1017" s="186" t="s">
        <v>11639</v>
      </c>
      <c r="G1017" s="91" t="s">
        <v>11968</v>
      </c>
      <c r="H1017" s="39" t="s">
        <v>194</v>
      </c>
      <c r="I1017" s="39">
        <v>2</v>
      </c>
      <c r="J1017" s="39" t="s">
        <v>11958</v>
      </c>
      <c r="K1017" s="39" t="s">
        <v>31</v>
      </c>
      <c r="L1017" s="183">
        <v>2</v>
      </c>
      <c r="M1017" s="27">
        <f>L1017*312</f>
        <v>624</v>
      </c>
      <c r="N1017" s="23"/>
      <c r="O1017" s="24" t="s">
        <v>32</v>
      </c>
    </row>
    <row r="1018" s="1" customFormat="1" customHeight="1" spans="1:15">
      <c r="A1018" s="39">
        <v>1014</v>
      </c>
      <c r="B1018" s="115" t="s">
        <v>23</v>
      </c>
      <c r="C1018" s="39" t="s">
        <v>11004</v>
      </c>
      <c r="D1018" s="39" t="s">
        <v>10034</v>
      </c>
      <c r="E1018" s="39" t="s">
        <v>11005</v>
      </c>
      <c r="F1018" s="186" t="s">
        <v>11639</v>
      </c>
      <c r="G1018" s="91" t="s">
        <v>11969</v>
      </c>
      <c r="H1018" s="39" t="s">
        <v>194</v>
      </c>
      <c r="I1018" s="39">
        <v>3</v>
      </c>
      <c r="J1018" s="39" t="s">
        <v>11958</v>
      </c>
      <c r="K1018" s="39" t="s">
        <v>31</v>
      </c>
      <c r="L1018" s="183">
        <v>3</v>
      </c>
      <c r="M1018" s="27">
        <f t="shared" ref="M1018:M1062" si="40">L1018*130</f>
        <v>390</v>
      </c>
      <c r="N1018" s="23"/>
      <c r="O1018" s="24" t="s">
        <v>32</v>
      </c>
    </row>
    <row r="1019" s="1" customFormat="1" customHeight="1" spans="1:15">
      <c r="A1019" s="39">
        <v>1015</v>
      </c>
      <c r="B1019" s="115" t="s">
        <v>23</v>
      </c>
      <c r="C1019" s="39" t="s">
        <v>11004</v>
      </c>
      <c r="D1019" s="39" t="s">
        <v>10034</v>
      </c>
      <c r="E1019" s="39" t="s">
        <v>11005</v>
      </c>
      <c r="F1019" s="186" t="s">
        <v>11639</v>
      </c>
      <c r="G1019" s="91" t="s">
        <v>11970</v>
      </c>
      <c r="H1019" s="39" t="s">
        <v>194</v>
      </c>
      <c r="I1019" s="39">
        <v>3</v>
      </c>
      <c r="J1019" s="39" t="s">
        <v>11958</v>
      </c>
      <c r="K1019" s="39" t="s">
        <v>31</v>
      </c>
      <c r="L1019" s="183">
        <v>3</v>
      </c>
      <c r="M1019" s="27">
        <f t="shared" si="40"/>
        <v>390</v>
      </c>
      <c r="N1019" s="23"/>
      <c r="O1019" s="24" t="s">
        <v>32</v>
      </c>
    </row>
    <row r="1020" s="1" customFormat="1" customHeight="1" spans="1:15">
      <c r="A1020" s="39">
        <v>1016</v>
      </c>
      <c r="B1020" s="115" t="s">
        <v>23</v>
      </c>
      <c r="C1020" s="39" t="s">
        <v>11004</v>
      </c>
      <c r="D1020" s="39" t="s">
        <v>10034</v>
      </c>
      <c r="E1020" s="39" t="s">
        <v>11005</v>
      </c>
      <c r="F1020" s="186" t="s">
        <v>11639</v>
      </c>
      <c r="G1020" s="91" t="s">
        <v>11971</v>
      </c>
      <c r="H1020" s="39" t="s">
        <v>194</v>
      </c>
      <c r="I1020" s="39">
        <v>3</v>
      </c>
      <c r="J1020" s="39" t="s">
        <v>11958</v>
      </c>
      <c r="K1020" s="39" t="s">
        <v>31</v>
      </c>
      <c r="L1020" s="183">
        <v>3</v>
      </c>
      <c r="M1020" s="27">
        <f t="shared" si="40"/>
        <v>390</v>
      </c>
      <c r="N1020" s="23"/>
      <c r="O1020" s="24" t="s">
        <v>32</v>
      </c>
    </row>
    <row r="1021" s="1" customFormat="1" customHeight="1" spans="1:15">
      <c r="A1021" s="39">
        <v>1017</v>
      </c>
      <c r="B1021" s="115" t="s">
        <v>23</v>
      </c>
      <c r="C1021" s="39" t="s">
        <v>11004</v>
      </c>
      <c r="D1021" s="39" t="s">
        <v>10034</v>
      </c>
      <c r="E1021" s="39" t="s">
        <v>11005</v>
      </c>
      <c r="F1021" s="186" t="s">
        <v>11639</v>
      </c>
      <c r="G1021" s="91" t="s">
        <v>11972</v>
      </c>
      <c r="H1021" s="39" t="s">
        <v>194</v>
      </c>
      <c r="I1021" s="39">
        <v>6</v>
      </c>
      <c r="J1021" s="39" t="s">
        <v>11958</v>
      </c>
      <c r="K1021" s="39" t="s">
        <v>31</v>
      </c>
      <c r="L1021" s="183">
        <v>4</v>
      </c>
      <c r="M1021" s="27">
        <f t="shared" si="40"/>
        <v>520</v>
      </c>
      <c r="N1021" s="23"/>
      <c r="O1021" s="24" t="s">
        <v>32</v>
      </c>
    </row>
    <row r="1022" s="1" customFormat="1" customHeight="1" spans="1:15">
      <c r="A1022" s="39">
        <v>1018</v>
      </c>
      <c r="B1022" s="115" t="s">
        <v>23</v>
      </c>
      <c r="C1022" s="39" t="s">
        <v>11004</v>
      </c>
      <c r="D1022" s="39" t="s">
        <v>10034</v>
      </c>
      <c r="E1022" s="39" t="s">
        <v>11005</v>
      </c>
      <c r="F1022" s="186" t="s">
        <v>11639</v>
      </c>
      <c r="G1022" s="91" t="s">
        <v>11973</v>
      </c>
      <c r="H1022" s="39" t="s">
        <v>194</v>
      </c>
      <c r="I1022" s="39">
        <v>2</v>
      </c>
      <c r="J1022" s="39" t="s">
        <v>11958</v>
      </c>
      <c r="K1022" s="39" t="s">
        <v>31</v>
      </c>
      <c r="L1022" s="183">
        <v>1</v>
      </c>
      <c r="M1022" s="27">
        <f t="shared" si="40"/>
        <v>130</v>
      </c>
      <c r="N1022" s="23"/>
      <c r="O1022" s="24" t="s">
        <v>32</v>
      </c>
    </row>
    <row r="1023" s="1" customFormat="1" customHeight="1" spans="1:15">
      <c r="A1023" s="39">
        <v>1019</v>
      </c>
      <c r="B1023" s="115" t="s">
        <v>23</v>
      </c>
      <c r="C1023" s="39" t="s">
        <v>11004</v>
      </c>
      <c r="D1023" s="39" t="s">
        <v>10034</v>
      </c>
      <c r="E1023" s="39" t="s">
        <v>11005</v>
      </c>
      <c r="F1023" s="186" t="s">
        <v>11639</v>
      </c>
      <c r="G1023" s="91" t="s">
        <v>11974</v>
      </c>
      <c r="H1023" s="39" t="s">
        <v>194</v>
      </c>
      <c r="I1023" s="39">
        <v>3</v>
      </c>
      <c r="J1023" s="39" t="s">
        <v>11958</v>
      </c>
      <c r="K1023" s="39" t="s">
        <v>31</v>
      </c>
      <c r="L1023" s="183">
        <v>2</v>
      </c>
      <c r="M1023" s="27">
        <f t="shared" si="40"/>
        <v>260</v>
      </c>
      <c r="N1023" s="23"/>
      <c r="O1023" s="24" t="s">
        <v>32</v>
      </c>
    </row>
    <row r="1024" s="1" customFormat="1" customHeight="1" spans="1:15">
      <c r="A1024" s="39">
        <v>1020</v>
      </c>
      <c r="B1024" s="115" t="s">
        <v>23</v>
      </c>
      <c r="C1024" s="39" t="s">
        <v>11004</v>
      </c>
      <c r="D1024" s="39" t="s">
        <v>10034</v>
      </c>
      <c r="E1024" s="39" t="s">
        <v>11005</v>
      </c>
      <c r="F1024" s="186" t="s">
        <v>11639</v>
      </c>
      <c r="G1024" s="91" t="s">
        <v>11975</v>
      </c>
      <c r="H1024" s="39" t="s">
        <v>194</v>
      </c>
      <c r="I1024" s="39">
        <v>4</v>
      </c>
      <c r="J1024" s="39" t="s">
        <v>11958</v>
      </c>
      <c r="K1024" s="39" t="s">
        <v>31</v>
      </c>
      <c r="L1024" s="183">
        <v>3</v>
      </c>
      <c r="M1024" s="27">
        <f t="shared" si="40"/>
        <v>390</v>
      </c>
      <c r="N1024" s="23"/>
      <c r="O1024" s="24" t="s">
        <v>32</v>
      </c>
    </row>
    <row r="1025" s="1" customFormat="1" customHeight="1" spans="1:15">
      <c r="A1025" s="39">
        <v>1021</v>
      </c>
      <c r="B1025" s="115" t="s">
        <v>23</v>
      </c>
      <c r="C1025" s="39" t="s">
        <v>11004</v>
      </c>
      <c r="D1025" s="39" t="s">
        <v>10034</v>
      </c>
      <c r="E1025" s="39" t="s">
        <v>11005</v>
      </c>
      <c r="F1025" s="186" t="s">
        <v>11639</v>
      </c>
      <c r="G1025" s="91" t="s">
        <v>11976</v>
      </c>
      <c r="H1025" s="39" t="s">
        <v>194</v>
      </c>
      <c r="I1025" s="39">
        <v>5</v>
      </c>
      <c r="J1025" s="39" t="s">
        <v>11958</v>
      </c>
      <c r="K1025" s="39" t="s">
        <v>31</v>
      </c>
      <c r="L1025" s="183">
        <v>3</v>
      </c>
      <c r="M1025" s="27">
        <f t="shared" si="40"/>
        <v>390</v>
      </c>
      <c r="N1025" s="23"/>
      <c r="O1025" s="24" t="s">
        <v>32</v>
      </c>
    </row>
    <row r="1026" s="1" customFormat="1" customHeight="1" spans="1:15">
      <c r="A1026" s="39">
        <v>1022</v>
      </c>
      <c r="B1026" s="115" t="s">
        <v>23</v>
      </c>
      <c r="C1026" s="39" t="s">
        <v>11004</v>
      </c>
      <c r="D1026" s="39" t="s">
        <v>10034</v>
      </c>
      <c r="E1026" s="39" t="s">
        <v>11005</v>
      </c>
      <c r="F1026" s="186" t="s">
        <v>11639</v>
      </c>
      <c r="G1026" s="91" t="s">
        <v>11977</v>
      </c>
      <c r="H1026" s="39" t="s">
        <v>194</v>
      </c>
      <c r="I1026" s="39">
        <v>4</v>
      </c>
      <c r="J1026" s="39" t="s">
        <v>11958</v>
      </c>
      <c r="K1026" s="39" t="s">
        <v>31</v>
      </c>
      <c r="L1026" s="183">
        <v>3</v>
      </c>
      <c r="M1026" s="27">
        <f t="shared" si="40"/>
        <v>390</v>
      </c>
      <c r="N1026" s="23"/>
      <c r="O1026" s="24" t="s">
        <v>32</v>
      </c>
    </row>
    <row r="1027" s="1" customFormat="1" customHeight="1" spans="1:15">
      <c r="A1027" s="39">
        <v>1023</v>
      </c>
      <c r="B1027" s="115" t="s">
        <v>23</v>
      </c>
      <c r="C1027" s="39" t="s">
        <v>11004</v>
      </c>
      <c r="D1027" s="39" t="s">
        <v>10034</v>
      </c>
      <c r="E1027" s="39" t="s">
        <v>11005</v>
      </c>
      <c r="F1027" s="186" t="s">
        <v>11639</v>
      </c>
      <c r="G1027" s="91" t="s">
        <v>11978</v>
      </c>
      <c r="H1027" s="39" t="s">
        <v>194</v>
      </c>
      <c r="I1027" s="39">
        <v>5</v>
      </c>
      <c r="J1027" s="39" t="s">
        <v>11958</v>
      </c>
      <c r="K1027" s="39" t="s">
        <v>31</v>
      </c>
      <c r="L1027" s="183">
        <v>3</v>
      </c>
      <c r="M1027" s="27">
        <f t="shared" si="40"/>
        <v>390</v>
      </c>
      <c r="N1027" s="23"/>
      <c r="O1027" s="24" t="s">
        <v>32</v>
      </c>
    </row>
    <row r="1028" s="1" customFormat="1" customHeight="1" spans="1:15">
      <c r="A1028" s="39">
        <v>1024</v>
      </c>
      <c r="B1028" s="115" t="s">
        <v>23</v>
      </c>
      <c r="C1028" s="39" t="s">
        <v>11004</v>
      </c>
      <c r="D1028" s="39" t="s">
        <v>10034</v>
      </c>
      <c r="E1028" s="39" t="s">
        <v>11005</v>
      </c>
      <c r="F1028" s="186" t="s">
        <v>11639</v>
      </c>
      <c r="G1028" s="91" t="s">
        <v>11979</v>
      </c>
      <c r="H1028" s="39" t="s">
        <v>194</v>
      </c>
      <c r="I1028" s="39">
        <v>5</v>
      </c>
      <c r="J1028" s="39" t="s">
        <v>11980</v>
      </c>
      <c r="K1028" s="39" t="s">
        <v>31</v>
      </c>
      <c r="L1028" s="183">
        <v>2</v>
      </c>
      <c r="M1028" s="27">
        <f t="shared" si="40"/>
        <v>260</v>
      </c>
      <c r="N1028" s="23"/>
      <c r="O1028" s="24" t="s">
        <v>32</v>
      </c>
    </row>
    <row r="1029" s="1" customFormat="1" customHeight="1" spans="1:15">
      <c r="A1029" s="39">
        <v>1025</v>
      </c>
      <c r="B1029" s="115" t="s">
        <v>23</v>
      </c>
      <c r="C1029" s="39" t="s">
        <v>11004</v>
      </c>
      <c r="D1029" s="39" t="s">
        <v>10034</v>
      </c>
      <c r="E1029" s="39" t="s">
        <v>11005</v>
      </c>
      <c r="F1029" s="186" t="s">
        <v>11639</v>
      </c>
      <c r="G1029" s="91" t="s">
        <v>11981</v>
      </c>
      <c r="H1029" s="39" t="s">
        <v>194</v>
      </c>
      <c r="I1029" s="39">
        <v>4</v>
      </c>
      <c r="J1029" s="39" t="s">
        <v>11980</v>
      </c>
      <c r="K1029" s="39" t="s">
        <v>31</v>
      </c>
      <c r="L1029" s="183">
        <v>2</v>
      </c>
      <c r="M1029" s="27">
        <f t="shared" si="40"/>
        <v>260</v>
      </c>
      <c r="N1029" s="23"/>
      <c r="O1029" s="24" t="s">
        <v>32</v>
      </c>
    </row>
    <row r="1030" s="1" customFormat="1" customHeight="1" spans="1:15">
      <c r="A1030" s="39">
        <v>1026</v>
      </c>
      <c r="B1030" s="115" t="s">
        <v>23</v>
      </c>
      <c r="C1030" s="39" t="s">
        <v>11004</v>
      </c>
      <c r="D1030" s="39" t="s">
        <v>10034</v>
      </c>
      <c r="E1030" s="39" t="s">
        <v>11005</v>
      </c>
      <c r="F1030" s="186" t="s">
        <v>11639</v>
      </c>
      <c r="G1030" s="91" t="s">
        <v>11982</v>
      </c>
      <c r="H1030" s="39" t="s">
        <v>194</v>
      </c>
      <c r="I1030" s="39">
        <v>3</v>
      </c>
      <c r="J1030" s="39" t="s">
        <v>11980</v>
      </c>
      <c r="K1030" s="39" t="s">
        <v>31</v>
      </c>
      <c r="L1030" s="183">
        <v>2</v>
      </c>
      <c r="M1030" s="27">
        <f t="shared" si="40"/>
        <v>260</v>
      </c>
      <c r="N1030" s="23"/>
      <c r="O1030" s="24" t="s">
        <v>32</v>
      </c>
    </row>
    <row r="1031" s="1" customFormat="1" customHeight="1" spans="1:15">
      <c r="A1031" s="39">
        <v>1027</v>
      </c>
      <c r="B1031" s="115" t="s">
        <v>23</v>
      </c>
      <c r="C1031" s="39" t="s">
        <v>11004</v>
      </c>
      <c r="D1031" s="39" t="s">
        <v>10034</v>
      </c>
      <c r="E1031" s="39" t="s">
        <v>11005</v>
      </c>
      <c r="F1031" s="186" t="s">
        <v>11639</v>
      </c>
      <c r="G1031" s="91" t="s">
        <v>11983</v>
      </c>
      <c r="H1031" s="39" t="s">
        <v>194</v>
      </c>
      <c r="I1031" s="39">
        <v>3</v>
      </c>
      <c r="J1031" s="39" t="s">
        <v>11980</v>
      </c>
      <c r="K1031" s="39" t="s">
        <v>31</v>
      </c>
      <c r="L1031" s="183">
        <v>2</v>
      </c>
      <c r="M1031" s="27">
        <f t="shared" si="40"/>
        <v>260</v>
      </c>
      <c r="N1031" s="23"/>
      <c r="O1031" s="24" t="s">
        <v>32</v>
      </c>
    </row>
    <row r="1032" s="1" customFormat="1" customHeight="1" spans="1:15">
      <c r="A1032" s="39">
        <v>1028</v>
      </c>
      <c r="B1032" s="115" t="s">
        <v>23</v>
      </c>
      <c r="C1032" s="39" t="s">
        <v>11004</v>
      </c>
      <c r="D1032" s="39" t="s">
        <v>10034</v>
      </c>
      <c r="E1032" s="39" t="s">
        <v>11005</v>
      </c>
      <c r="F1032" s="186" t="s">
        <v>11639</v>
      </c>
      <c r="G1032" s="91" t="s">
        <v>11984</v>
      </c>
      <c r="H1032" s="39" t="s">
        <v>194</v>
      </c>
      <c r="I1032" s="39">
        <v>3</v>
      </c>
      <c r="J1032" s="39" t="s">
        <v>11980</v>
      </c>
      <c r="K1032" s="39" t="s">
        <v>31</v>
      </c>
      <c r="L1032" s="183">
        <v>1</v>
      </c>
      <c r="M1032" s="27">
        <f t="shared" si="40"/>
        <v>130</v>
      </c>
      <c r="N1032" s="23"/>
      <c r="O1032" s="24" t="s">
        <v>32</v>
      </c>
    </row>
    <row r="1033" s="1" customFormat="1" customHeight="1" spans="1:15">
      <c r="A1033" s="39">
        <v>1029</v>
      </c>
      <c r="B1033" s="115" t="s">
        <v>23</v>
      </c>
      <c r="C1033" s="39" t="s">
        <v>11004</v>
      </c>
      <c r="D1033" s="39" t="s">
        <v>10034</v>
      </c>
      <c r="E1033" s="39" t="s">
        <v>11005</v>
      </c>
      <c r="F1033" s="186" t="s">
        <v>11639</v>
      </c>
      <c r="G1033" s="91" t="s">
        <v>11985</v>
      </c>
      <c r="H1033" s="39" t="s">
        <v>194</v>
      </c>
      <c r="I1033" s="39">
        <v>3</v>
      </c>
      <c r="J1033" s="39" t="s">
        <v>11980</v>
      </c>
      <c r="K1033" s="39" t="s">
        <v>31</v>
      </c>
      <c r="L1033" s="183">
        <v>3</v>
      </c>
      <c r="M1033" s="27">
        <f t="shared" si="40"/>
        <v>390</v>
      </c>
      <c r="N1033" s="23"/>
      <c r="O1033" s="24" t="s">
        <v>32</v>
      </c>
    </row>
    <row r="1034" s="1" customFormat="1" customHeight="1" spans="1:15">
      <c r="A1034" s="39">
        <v>1030</v>
      </c>
      <c r="B1034" s="115" t="s">
        <v>23</v>
      </c>
      <c r="C1034" s="39" t="s">
        <v>11004</v>
      </c>
      <c r="D1034" s="39" t="s">
        <v>10034</v>
      </c>
      <c r="E1034" s="39" t="s">
        <v>11005</v>
      </c>
      <c r="F1034" s="186" t="s">
        <v>11639</v>
      </c>
      <c r="G1034" s="91" t="s">
        <v>11986</v>
      </c>
      <c r="H1034" s="39" t="s">
        <v>194</v>
      </c>
      <c r="I1034" s="39">
        <v>5</v>
      </c>
      <c r="J1034" s="39" t="s">
        <v>11980</v>
      </c>
      <c r="K1034" s="39" t="s">
        <v>31</v>
      </c>
      <c r="L1034" s="183">
        <v>2</v>
      </c>
      <c r="M1034" s="27">
        <f t="shared" si="40"/>
        <v>260</v>
      </c>
      <c r="N1034" s="23"/>
      <c r="O1034" s="24" t="s">
        <v>32</v>
      </c>
    </row>
    <row r="1035" s="1" customFormat="1" customHeight="1" spans="1:15">
      <c r="A1035" s="39">
        <v>1031</v>
      </c>
      <c r="B1035" s="115" t="s">
        <v>23</v>
      </c>
      <c r="C1035" s="39" t="s">
        <v>11004</v>
      </c>
      <c r="D1035" s="39" t="s">
        <v>10034</v>
      </c>
      <c r="E1035" s="39" t="s">
        <v>11005</v>
      </c>
      <c r="F1035" s="186" t="s">
        <v>11639</v>
      </c>
      <c r="G1035" s="91" t="s">
        <v>11987</v>
      </c>
      <c r="H1035" s="39" t="s">
        <v>194</v>
      </c>
      <c r="I1035" s="39">
        <v>1</v>
      </c>
      <c r="J1035" s="39" t="s">
        <v>11980</v>
      </c>
      <c r="K1035" s="39" t="s">
        <v>31</v>
      </c>
      <c r="L1035" s="183">
        <v>1</v>
      </c>
      <c r="M1035" s="27">
        <f t="shared" si="40"/>
        <v>130</v>
      </c>
      <c r="N1035" s="23"/>
      <c r="O1035" s="24" t="s">
        <v>32</v>
      </c>
    </row>
    <row r="1036" s="1" customFormat="1" customHeight="1" spans="1:15">
      <c r="A1036" s="39">
        <v>1032</v>
      </c>
      <c r="B1036" s="115" t="s">
        <v>23</v>
      </c>
      <c r="C1036" s="39" t="s">
        <v>11004</v>
      </c>
      <c r="D1036" s="39" t="s">
        <v>10034</v>
      </c>
      <c r="E1036" s="39" t="s">
        <v>11005</v>
      </c>
      <c r="F1036" s="186" t="s">
        <v>11639</v>
      </c>
      <c r="G1036" s="91" t="s">
        <v>11988</v>
      </c>
      <c r="H1036" s="39" t="s">
        <v>194</v>
      </c>
      <c r="I1036" s="39">
        <v>5</v>
      </c>
      <c r="J1036" s="39" t="s">
        <v>11980</v>
      </c>
      <c r="K1036" s="39" t="s">
        <v>31</v>
      </c>
      <c r="L1036" s="183">
        <v>2</v>
      </c>
      <c r="M1036" s="27">
        <f t="shared" si="40"/>
        <v>260</v>
      </c>
      <c r="N1036" s="23"/>
      <c r="O1036" s="24" t="s">
        <v>32</v>
      </c>
    </row>
    <row r="1037" s="1" customFormat="1" customHeight="1" spans="1:15">
      <c r="A1037" s="39">
        <v>1033</v>
      </c>
      <c r="B1037" s="115" t="s">
        <v>23</v>
      </c>
      <c r="C1037" s="39" t="s">
        <v>11004</v>
      </c>
      <c r="D1037" s="39" t="s">
        <v>10034</v>
      </c>
      <c r="E1037" s="39" t="s">
        <v>11005</v>
      </c>
      <c r="F1037" s="186" t="s">
        <v>11639</v>
      </c>
      <c r="G1037" s="91" t="s">
        <v>11989</v>
      </c>
      <c r="H1037" s="39" t="s">
        <v>194</v>
      </c>
      <c r="I1037" s="39">
        <v>4</v>
      </c>
      <c r="J1037" s="39" t="s">
        <v>11980</v>
      </c>
      <c r="K1037" s="39" t="s">
        <v>31</v>
      </c>
      <c r="L1037" s="183">
        <v>2</v>
      </c>
      <c r="M1037" s="27">
        <f t="shared" si="40"/>
        <v>260</v>
      </c>
      <c r="N1037" s="23"/>
      <c r="O1037" s="24" t="s">
        <v>32</v>
      </c>
    </row>
    <row r="1038" s="1" customFormat="1" customHeight="1" spans="1:15">
      <c r="A1038" s="39">
        <v>1034</v>
      </c>
      <c r="B1038" s="115" t="s">
        <v>23</v>
      </c>
      <c r="C1038" s="39" t="s">
        <v>11004</v>
      </c>
      <c r="D1038" s="39" t="s">
        <v>10034</v>
      </c>
      <c r="E1038" s="39" t="s">
        <v>11005</v>
      </c>
      <c r="F1038" s="186" t="s">
        <v>11639</v>
      </c>
      <c r="G1038" s="91" t="s">
        <v>11990</v>
      </c>
      <c r="H1038" s="39" t="s">
        <v>194</v>
      </c>
      <c r="I1038" s="39">
        <v>6</v>
      </c>
      <c r="J1038" s="39" t="s">
        <v>11980</v>
      </c>
      <c r="K1038" s="39" t="s">
        <v>31</v>
      </c>
      <c r="L1038" s="183">
        <v>2</v>
      </c>
      <c r="M1038" s="27">
        <f t="shared" si="40"/>
        <v>260</v>
      </c>
      <c r="N1038" s="23"/>
      <c r="O1038" s="24" t="s">
        <v>32</v>
      </c>
    </row>
    <row r="1039" s="1" customFormat="1" customHeight="1" spans="1:15">
      <c r="A1039" s="39">
        <v>1035</v>
      </c>
      <c r="B1039" s="115" t="s">
        <v>23</v>
      </c>
      <c r="C1039" s="39" t="s">
        <v>11004</v>
      </c>
      <c r="D1039" s="39" t="s">
        <v>10034</v>
      </c>
      <c r="E1039" s="39" t="s">
        <v>11005</v>
      </c>
      <c r="F1039" s="186" t="s">
        <v>11639</v>
      </c>
      <c r="G1039" s="91" t="s">
        <v>771</v>
      </c>
      <c r="H1039" s="39" t="s">
        <v>194</v>
      </c>
      <c r="I1039" s="39">
        <v>2</v>
      </c>
      <c r="J1039" s="39" t="s">
        <v>11980</v>
      </c>
      <c r="K1039" s="39" t="s">
        <v>31</v>
      </c>
      <c r="L1039" s="183">
        <v>2</v>
      </c>
      <c r="M1039" s="27">
        <f t="shared" si="40"/>
        <v>260</v>
      </c>
      <c r="N1039" s="23"/>
      <c r="O1039" s="24" t="s">
        <v>32</v>
      </c>
    </row>
    <row r="1040" s="1" customFormat="1" customHeight="1" spans="1:15">
      <c r="A1040" s="39">
        <v>1036</v>
      </c>
      <c r="B1040" s="115" t="s">
        <v>23</v>
      </c>
      <c r="C1040" s="39" t="s">
        <v>11004</v>
      </c>
      <c r="D1040" s="39" t="s">
        <v>10034</v>
      </c>
      <c r="E1040" s="39" t="s">
        <v>11005</v>
      </c>
      <c r="F1040" s="186" t="s">
        <v>11639</v>
      </c>
      <c r="G1040" s="91" t="s">
        <v>11991</v>
      </c>
      <c r="H1040" s="39" t="s">
        <v>194</v>
      </c>
      <c r="I1040" s="39">
        <v>4</v>
      </c>
      <c r="J1040" s="39" t="s">
        <v>11980</v>
      </c>
      <c r="K1040" s="39" t="s">
        <v>31</v>
      </c>
      <c r="L1040" s="183">
        <v>2</v>
      </c>
      <c r="M1040" s="27">
        <f t="shared" si="40"/>
        <v>260</v>
      </c>
      <c r="N1040" s="23"/>
      <c r="O1040" s="24" t="s">
        <v>32</v>
      </c>
    </row>
    <row r="1041" s="1" customFormat="1" customHeight="1" spans="1:15">
      <c r="A1041" s="39">
        <v>1037</v>
      </c>
      <c r="B1041" s="115" t="s">
        <v>23</v>
      </c>
      <c r="C1041" s="39" t="s">
        <v>11004</v>
      </c>
      <c r="D1041" s="39" t="s">
        <v>10034</v>
      </c>
      <c r="E1041" s="39" t="s">
        <v>11005</v>
      </c>
      <c r="F1041" s="186" t="s">
        <v>11639</v>
      </c>
      <c r="G1041" s="91" t="s">
        <v>11992</v>
      </c>
      <c r="H1041" s="39" t="s">
        <v>194</v>
      </c>
      <c r="I1041" s="39">
        <v>5</v>
      </c>
      <c r="J1041" s="39" t="s">
        <v>11980</v>
      </c>
      <c r="K1041" s="39" t="s">
        <v>31</v>
      </c>
      <c r="L1041" s="183">
        <v>2</v>
      </c>
      <c r="M1041" s="27">
        <f t="shared" si="40"/>
        <v>260</v>
      </c>
      <c r="N1041" s="23"/>
      <c r="O1041" s="24" t="s">
        <v>32</v>
      </c>
    </row>
    <row r="1042" s="1" customFormat="1" customHeight="1" spans="1:15">
      <c r="A1042" s="39">
        <v>1038</v>
      </c>
      <c r="B1042" s="115" t="s">
        <v>23</v>
      </c>
      <c r="C1042" s="39" t="s">
        <v>11004</v>
      </c>
      <c r="D1042" s="39" t="s">
        <v>10034</v>
      </c>
      <c r="E1042" s="39" t="s">
        <v>11005</v>
      </c>
      <c r="F1042" s="186" t="s">
        <v>11639</v>
      </c>
      <c r="G1042" s="91" t="s">
        <v>11993</v>
      </c>
      <c r="H1042" s="39" t="s">
        <v>194</v>
      </c>
      <c r="I1042" s="39">
        <v>1</v>
      </c>
      <c r="J1042" s="39" t="s">
        <v>11994</v>
      </c>
      <c r="K1042" s="39" t="s">
        <v>31</v>
      </c>
      <c r="L1042" s="183">
        <v>1</v>
      </c>
      <c r="M1042" s="27">
        <f t="shared" si="40"/>
        <v>130</v>
      </c>
      <c r="N1042" s="23"/>
      <c r="O1042" s="24" t="s">
        <v>32</v>
      </c>
    </row>
    <row r="1043" s="1" customFormat="1" customHeight="1" spans="1:15">
      <c r="A1043" s="39">
        <v>1039</v>
      </c>
      <c r="B1043" s="115" t="s">
        <v>23</v>
      </c>
      <c r="C1043" s="39" t="s">
        <v>11004</v>
      </c>
      <c r="D1043" s="39" t="s">
        <v>10034</v>
      </c>
      <c r="E1043" s="39" t="s">
        <v>11005</v>
      </c>
      <c r="F1043" s="186" t="s">
        <v>11639</v>
      </c>
      <c r="G1043" s="91" t="s">
        <v>11995</v>
      </c>
      <c r="H1043" s="39" t="s">
        <v>194</v>
      </c>
      <c r="I1043" s="39">
        <v>2</v>
      </c>
      <c r="J1043" s="39" t="s">
        <v>11994</v>
      </c>
      <c r="K1043" s="39" t="s">
        <v>31</v>
      </c>
      <c r="L1043" s="183">
        <v>2</v>
      </c>
      <c r="M1043" s="27">
        <f t="shared" si="40"/>
        <v>260</v>
      </c>
      <c r="N1043" s="23"/>
      <c r="O1043" s="24" t="s">
        <v>32</v>
      </c>
    </row>
    <row r="1044" s="1" customFormat="1" customHeight="1" spans="1:15">
      <c r="A1044" s="39">
        <v>1040</v>
      </c>
      <c r="B1044" s="115" t="s">
        <v>23</v>
      </c>
      <c r="C1044" s="39" t="s">
        <v>11004</v>
      </c>
      <c r="D1044" s="39" t="s">
        <v>10034</v>
      </c>
      <c r="E1044" s="39" t="s">
        <v>11005</v>
      </c>
      <c r="F1044" s="186" t="s">
        <v>11639</v>
      </c>
      <c r="G1044" s="91" t="s">
        <v>11996</v>
      </c>
      <c r="H1044" s="39" t="s">
        <v>194</v>
      </c>
      <c r="I1044" s="39">
        <v>5</v>
      </c>
      <c r="J1044" s="39" t="s">
        <v>11994</v>
      </c>
      <c r="K1044" s="39" t="s">
        <v>31</v>
      </c>
      <c r="L1044" s="183">
        <v>3</v>
      </c>
      <c r="M1044" s="27">
        <f t="shared" si="40"/>
        <v>390</v>
      </c>
      <c r="N1044" s="23"/>
      <c r="O1044" s="24" t="s">
        <v>32</v>
      </c>
    </row>
    <row r="1045" s="1" customFormat="1" customHeight="1" spans="1:15">
      <c r="A1045" s="39">
        <v>1041</v>
      </c>
      <c r="B1045" s="115" t="s">
        <v>23</v>
      </c>
      <c r="C1045" s="39" t="s">
        <v>11004</v>
      </c>
      <c r="D1045" s="39" t="s">
        <v>10034</v>
      </c>
      <c r="E1045" s="39" t="s">
        <v>11005</v>
      </c>
      <c r="F1045" s="186" t="s">
        <v>11639</v>
      </c>
      <c r="G1045" s="91" t="s">
        <v>11997</v>
      </c>
      <c r="H1045" s="39" t="s">
        <v>194</v>
      </c>
      <c r="I1045" s="39">
        <v>3</v>
      </c>
      <c r="J1045" s="39" t="s">
        <v>11994</v>
      </c>
      <c r="K1045" s="39" t="s">
        <v>31</v>
      </c>
      <c r="L1045" s="183">
        <v>2</v>
      </c>
      <c r="M1045" s="27">
        <f t="shared" si="40"/>
        <v>260</v>
      </c>
      <c r="N1045" s="23"/>
      <c r="O1045" s="24" t="s">
        <v>32</v>
      </c>
    </row>
    <row r="1046" s="1" customFormat="1" customHeight="1" spans="1:15">
      <c r="A1046" s="39">
        <v>1042</v>
      </c>
      <c r="B1046" s="115" t="s">
        <v>23</v>
      </c>
      <c r="C1046" s="39" t="s">
        <v>11004</v>
      </c>
      <c r="D1046" s="39" t="s">
        <v>10034</v>
      </c>
      <c r="E1046" s="39" t="s">
        <v>11005</v>
      </c>
      <c r="F1046" s="186" t="s">
        <v>11639</v>
      </c>
      <c r="G1046" s="91" t="s">
        <v>11998</v>
      </c>
      <c r="H1046" s="39" t="s">
        <v>194</v>
      </c>
      <c r="I1046" s="39">
        <v>4</v>
      </c>
      <c r="J1046" s="39" t="s">
        <v>11994</v>
      </c>
      <c r="K1046" s="39" t="s">
        <v>31</v>
      </c>
      <c r="L1046" s="183">
        <v>2</v>
      </c>
      <c r="M1046" s="27">
        <f t="shared" si="40"/>
        <v>260</v>
      </c>
      <c r="N1046" s="23"/>
      <c r="O1046" s="24" t="s">
        <v>32</v>
      </c>
    </row>
    <row r="1047" s="1" customFormat="1" customHeight="1" spans="1:15">
      <c r="A1047" s="39">
        <v>1043</v>
      </c>
      <c r="B1047" s="115" t="s">
        <v>23</v>
      </c>
      <c r="C1047" s="39" t="s">
        <v>11004</v>
      </c>
      <c r="D1047" s="39" t="s">
        <v>10034</v>
      </c>
      <c r="E1047" s="39" t="s">
        <v>11005</v>
      </c>
      <c r="F1047" s="186" t="s">
        <v>11639</v>
      </c>
      <c r="G1047" s="91" t="s">
        <v>11999</v>
      </c>
      <c r="H1047" s="39" t="s">
        <v>194</v>
      </c>
      <c r="I1047" s="39">
        <v>3</v>
      </c>
      <c r="J1047" s="39" t="s">
        <v>11994</v>
      </c>
      <c r="K1047" s="39" t="s">
        <v>31</v>
      </c>
      <c r="L1047" s="183">
        <v>3</v>
      </c>
      <c r="M1047" s="27">
        <f t="shared" si="40"/>
        <v>390</v>
      </c>
      <c r="N1047" s="23"/>
      <c r="O1047" s="24" t="s">
        <v>32</v>
      </c>
    </row>
    <row r="1048" s="1" customFormat="1" customHeight="1" spans="1:15">
      <c r="A1048" s="39">
        <v>1044</v>
      </c>
      <c r="B1048" s="115" t="s">
        <v>23</v>
      </c>
      <c r="C1048" s="39" t="s">
        <v>11004</v>
      </c>
      <c r="D1048" s="39" t="s">
        <v>10034</v>
      </c>
      <c r="E1048" s="39" t="s">
        <v>11005</v>
      </c>
      <c r="F1048" s="186" t="s">
        <v>11639</v>
      </c>
      <c r="G1048" s="91" t="s">
        <v>3505</v>
      </c>
      <c r="H1048" s="39" t="s">
        <v>194</v>
      </c>
      <c r="I1048" s="39">
        <v>5</v>
      </c>
      <c r="J1048" s="39" t="s">
        <v>11994</v>
      </c>
      <c r="K1048" s="39" t="s">
        <v>31</v>
      </c>
      <c r="L1048" s="183">
        <v>3</v>
      </c>
      <c r="M1048" s="27">
        <f t="shared" si="40"/>
        <v>390</v>
      </c>
      <c r="N1048" s="23"/>
      <c r="O1048" s="24" t="s">
        <v>32</v>
      </c>
    </row>
    <row r="1049" s="1" customFormat="1" customHeight="1" spans="1:15">
      <c r="A1049" s="39">
        <v>1045</v>
      </c>
      <c r="B1049" s="115" t="s">
        <v>23</v>
      </c>
      <c r="C1049" s="39" t="s">
        <v>11004</v>
      </c>
      <c r="D1049" s="39" t="s">
        <v>10034</v>
      </c>
      <c r="E1049" s="39" t="s">
        <v>11005</v>
      </c>
      <c r="F1049" s="186" t="s">
        <v>11639</v>
      </c>
      <c r="G1049" s="91" t="s">
        <v>12000</v>
      </c>
      <c r="H1049" s="39" t="s">
        <v>194</v>
      </c>
      <c r="I1049" s="39">
        <v>2</v>
      </c>
      <c r="J1049" s="39" t="s">
        <v>11994</v>
      </c>
      <c r="K1049" s="39" t="s">
        <v>31</v>
      </c>
      <c r="L1049" s="183">
        <v>2</v>
      </c>
      <c r="M1049" s="27">
        <f t="shared" si="40"/>
        <v>260</v>
      </c>
      <c r="N1049" s="23"/>
      <c r="O1049" s="24" t="s">
        <v>32</v>
      </c>
    </row>
    <row r="1050" s="1" customFormat="1" customHeight="1" spans="1:15">
      <c r="A1050" s="39">
        <v>1046</v>
      </c>
      <c r="B1050" s="115" t="s">
        <v>23</v>
      </c>
      <c r="C1050" s="39" t="s">
        <v>11004</v>
      </c>
      <c r="D1050" s="39" t="s">
        <v>10034</v>
      </c>
      <c r="E1050" s="39" t="s">
        <v>11005</v>
      </c>
      <c r="F1050" s="186" t="s">
        <v>11639</v>
      </c>
      <c r="G1050" s="91" t="s">
        <v>12001</v>
      </c>
      <c r="H1050" s="39" t="s">
        <v>194</v>
      </c>
      <c r="I1050" s="39">
        <v>5</v>
      </c>
      <c r="J1050" s="39" t="s">
        <v>11994</v>
      </c>
      <c r="K1050" s="39" t="s">
        <v>31</v>
      </c>
      <c r="L1050" s="183">
        <v>5</v>
      </c>
      <c r="M1050" s="27">
        <f t="shared" si="40"/>
        <v>650</v>
      </c>
      <c r="N1050" s="23"/>
      <c r="O1050" s="24" t="s">
        <v>32</v>
      </c>
    </row>
    <row r="1051" s="1" customFormat="1" customHeight="1" spans="1:15">
      <c r="A1051" s="39">
        <v>1047</v>
      </c>
      <c r="B1051" s="115" t="s">
        <v>23</v>
      </c>
      <c r="C1051" s="39" t="s">
        <v>11004</v>
      </c>
      <c r="D1051" s="39" t="s">
        <v>10034</v>
      </c>
      <c r="E1051" s="39" t="s">
        <v>11005</v>
      </c>
      <c r="F1051" s="186" t="s">
        <v>11639</v>
      </c>
      <c r="G1051" s="91" t="s">
        <v>12002</v>
      </c>
      <c r="H1051" s="39" t="s">
        <v>194</v>
      </c>
      <c r="I1051" s="39">
        <v>4</v>
      </c>
      <c r="J1051" s="39" t="s">
        <v>11994</v>
      </c>
      <c r="K1051" s="39" t="s">
        <v>31</v>
      </c>
      <c r="L1051" s="183">
        <v>3</v>
      </c>
      <c r="M1051" s="27">
        <f t="shared" si="40"/>
        <v>390</v>
      </c>
      <c r="N1051" s="23"/>
      <c r="O1051" s="24" t="s">
        <v>32</v>
      </c>
    </row>
    <row r="1052" s="1" customFormat="1" customHeight="1" spans="1:15">
      <c r="A1052" s="39">
        <v>1048</v>
      </c>
      <c r="B1052" s="115" t="s">
        <v>23</v>
      </c>
      <c r="C1052" s="39" t="s">
        <v>11004</v>
      </c>
      <c r="D1052" s="39" t="s">
        <v>10034</v>
      </c>
      <c r="E1052" s="39" t="s">
        <v>11005</v>
      </c>
      <c r="F1052" s="186" t="s">
        <v>11639</v>
      </c>
      <c r="G1052" s="91" t="s">
        <v>12003</v>
      </c>
      <c r="H1052" s="39" t="s">
        <v>194</v>
      </c>
      <c r="I1052" s="39">
        <v>3</v>
      </c>
      <c r="J1052" s="39" t="s">
        <v>11994</v>
      </c>
      <c r="K1052" s="39" t="s">
        <v>31</v>
      </c>
      <c r="L1052" s="183">
        <v>2</v>
      </c>
      <c r="M1052" s="27">
        <f t="shared" si="40"/>
        <v>260</v>
      </c>
      <c r="N1052" s="23"/>
      <c r="O1052" s="24" t="s">
        <v>32</v>
      </c>
    </row>
    <row r="1053" s="1" customFormat="1" customHeight="1" spans="1:15">
      <c r="A1053" s="39">
        <v>1049</v>
      </c>
      <c r="B1053" s="115" t="s">
        <v>23</v>
      </c>
      <c r="C1053" s="39" t="s">
        <v>11004</v>
      </c>
      <c r="D1053" s="39" t="s">
        <v>10034</v>
      </c>
      <c r="E1053" s="39" t="s">
        <v>11005</v>
      </c>
      <c r="F1053" s="186" t="s">
        <v>11639</v>
      </c>
      <c r="G1053" s="91" t="s">
        <v>12004</v>
      </c>
      <c r="H1053" s="39" t="s">
        <v>194</v>
      </c>
      <c r="I1053" s="39">
        <v>5</v>
      </c>
      <c r="J1053" s="39" t="s">
        <v>11994</v>
      </c>
      <c r="K1053" s="39" t="s">
        <v>31</v>
      </c>
      <c r="L1053" s="183">
        <v>3</v>
      </c>
      <c r="M1053" s="27">
        <f t="shared" si="40"/>
        <v>390</v>
      </c>
      <c r="N1053" s="23"/>
      <c r="O1053" s="24" t="s">
        <v>32</v>
      </c>
    </row>
    <row r="1054" s="1" customFormat="1" customHeight="1" spans="1:15">
      <c r="A1054" s="39">
        <v>1050</v>
      </c>
      <c r="B1054" s="115" t="s">
        <v>23</v>
      </c>
      <c r="C1054" s="39" t="s">
        <v>11004</v>
      </c>
      <c r="D1054" s="39" t="s">
        <v>10034</v>
      </c>
      <c r="E1054" s="39" t="s">
        <v>11005</v>
      </c>
      <c r="F1054" s="186" t="s">
        <v>11639</v>
      </c>
      <c r="G1054" s="91" t="s">
        <v>12005</v>
      </c>
      <c r="H1054" s="39" t="s">
        <v>194</v>
      </c>
      <c r="I1054" s="39">
        <v>3</v>
      </c>
      <c r="J1054" s="39" t="s">
        <v>11994</v>
      </c>
      <c r="K1054" s="39" t="s">
        <v>31</v>
      </c>
      <c r="L1054" s="183">
        <v>2</v>
      </c>
      <c r="M1054" s="27">
        <f t="shared" si="40"/>
        <v>260</v>
      </c>
      <c r="N1054" s="23"/>
      <c r="O1054" s="24" t="s">
        <v>32</v>
      </c>
    </row>
    <row r="1055" s="1" customFormat="1" customHeight="1" spans="1:15">
      <c r="A1055" s="39">
        <v>1051</v>
      </c>
      <c r="B1055" s="115" t="s">
        <v>23</v>
      </c>
      <c r="C1055" s="39" t="s">
        <v>11004</v>
      </c>
      <c r="D1055" s="39" t="s">
        <v>10034</v>
      </c>
      <c r="E1055" s="39" t="s">
        <v>11005</v>
      </c>
      <c r="F1055" s="186" t="s">
        <v>11639</v>
      </c>
      <c r="G1055" s="91" t="s">
        <v>12006</v>
      </c>
      <c r="H1055" s="39" t="s">
        <v>194</v>
      </c>
      <c r="I1055" s="39">
        <v>6</v>
      </c>
      <c r="J1055" s="39" t="s">
        <v>11994</v>
      </c>
      <c r="K1055" s="39" t="s">
        <v>31</v>
      </c>
      <c r="L1055" s="183">
        <v>2</v>
      </c>
      <c r="M1055" s="27">
        <f t="shared" si="40"/>
        <v>260</v>
      </c>
      <c r="N1055" s="23"/>
      <c r="O1055" s="24" t="s">
        <v>32</v>
      </c>
    </row>
    <row r="1056" s="1" customFormat="1" customHeight="1" spans="1:15">
      <c r="A1056" s="39">
        <v>1052</v>
      </c>
      <c r="B1056" s="115" t="s">
        <v>23</v>
      </c>
      <c r="C1056" s="39" t="s">
        <v>11004</v>
      </c>
      <c r="D1056" s="39" t="s">
        <v>10034</v>
      </c>
      <c r="E1056" s="39" t="s">
        <v>11005</v>
      </c>
      <c r="F1056" s="186" t="s">
        <v>11639</v>
      </c>
      <c r="G1056" s="91" t="s">
        <v>12007</v>
      </c>
      <c r="H1056" s="39" t="s">
        <v>194</v>
      </c>
      <c r="I1056" s="39">
        <v>6</v>
      </c>
      <c r="J1056" s="39" t="s">
        <v>11994</v>
      </c>
      <c r="K1056" s="39" t="s">
        <v>31</v>
      </c>
      <c r="L1056" s="183">
        <v>3</v>
      </c>
      <c r="M1056" s="27">
        <f t="shared" si="40"/>
        <v>390</v>
      </c>
      <c r="N1056" s="23"/>
      <c r="O1056" s="24" t="s">
        <v>32</v>
      </c>
    </row>
    <row r="1057" s="1" customFormat="1" customHeight="1" spans="1:15">
      <c r="A1057" s="39">
        <v>1053</v>
      </c>
      <c r="B1057" s="115" t="s">
        <v>23</v>
      </c>
      <c r="C1057" s="39" t="s">
        <v>11004</v>
      </c>
      <c r="D1057" s="39" t="s">
        <v>10034</v>
      </c>
      <c r="E1057" s="39" t="s">
        <v>11005</v>
      </c>
      <c r="F1057" s="186" t="s">
        <v>11639</v>
      </c>
      <c r="G1057" s="91" t="s">
        <v>12008</v>
      </c>
      <c r="H1057" s="39" t="s">
        <v>194</v>
      </c>
      <c r="I1057" s="39">
        <v>5</v>
      </c>
      <c r="J1057" s="39" t="s">
        <v>11994</v>
      </c>
      <c r="K1057" s="39" t="s">
        <v>31</v>
      </c>
      <c r="L1057" s="183">
        <v>5</v>
      </c>
      <c r="M1057" s="27">
        <f t="shared" si="40"/>
        <v>650</v>
      </c>
      <c r="N1057" s="23"/>
      <c r="O1057" s="24" t="s">
        <v>32</v>
      </c>
    </row>
    <row r="1058" s="1" customFormat="1" customHeight="1" spans="1:15">
      <c r="A1058" s="39">
        <v>1054</v>
      </c>
      <c r="B1058" s="115" t="s">
        <v>23</v>
      </c>
      <c r="C1058" s="39" t="s">
        <v>11004</v>
      </c>
      <c r="D1058" s="39" t="s">
        <v>10034</v>
      </c>
      <c r="E1058" s="39" t="s">
        <v>11005</v>
      </c>
      <c r="F1058" s="186" t="s">
        <v>11639</v>
      </c>
      <c r="G1058" s="91" t="s">
        <v>4917</v>
      </c>
      <c r="H1058" s="39" t="s">
        <v>194</v>
      </c>
      <c r="I1058" s="39">
        <v>5</v>
      </c>
      <c r="J1058" s="39" t="s">
        <v>11994</v>
      </c>
      <c r="K1058" s="39" t="s">
        <v>31</v>
      </c>
      <c r="L1058" s="183">
        <v>2</v>
      </c>
      <c r="M1058" s="27">
        <f t="shared" si="40"/>
        <v>260</v>
      </c>
      <c r="N1058" s="23"/>
      <c r="O1058" s="24" t="s">
        <v>32</v>
      </c>
    </row>
    <row r="1059" s="1" customFormat="1" customHeight="1" spans="1:15">
      <c r="A1059" s="39">
        <v>1055</v>
      </c>
      <c r="B1059" s="115" t="s">
        <v>23</v>
      </c>
      <c r="C1059" s="39" t="s">
        <v>11004</v>
      </c>
      <c r="D1059" s="39" t="s">
        <v>10034</v>
      </c>
      <c r="E1059" s="39" t="s">
        <v>11005</v>
      </c>
      <c r="F1059" s="186" t="s">
        <v>11639</v>
      </c>
      <c r="G1059" s="91" t="s">
        <v>12009</v>
      </c>
      <c r="H1059" s="39" t="s">
        <v>194</v>
      </c>
      <c r="I1059" s="39">
        <v>4</v>
      </c>
      <c r="J1059" s="39" t="s">
        <v>12010</v>
      </c>
      <c r="K1059" s="39" t="s">
        <v>31</v>
      </c>
      <c r="L1059" s="183">
        <v>3</v>
      </c>
      <c r="M1059" s="27">
        <f t="shared" si="40"/>
        <v>390</v>
      </c>
      <c r="N1059" s="23"/>
      <c r="O1059" s="24" t="s">
        <v>32</v>
      </c>
    </row>
    <row r="1060" s="1" customFormat="1" customHeight="1" spans="1:15">
      <c r="A1060" s="39">
        <v>1056</v>
      </c>
      <c r="B1060" s="115" t="s">
        <v>23</v>
      </c>
      <c r="C1060" s="39" t="s">
        <v>11004</v>
      </c>
      <c r="D1060" s="39" t="s">
        <v>10034</v>
      </c>
      <c r="E1060" s="39" t="s">
        <v>11005</v>
      </c>
      <c r="F1060" s="186" t="s">
        <v>11639</v>
      </c>
      <c r="G1060" s="91" t="s">
        <v>11287</v>
      </c>
      <c r="H1060" s="39" t="s">
        <v>194</v>
      </c>
      <c r="I1060" s="39">
        <v>3</v>
      </c>
      <c r="J1060" s="39" t="s">
        <v>12010</v>
      </c>
      <c r="K1060" s="39" t="s">
        <v>31</v>
      </c>
      <c r="L1060" s="183">
        <v>2</v>
      </c>
      <c r="M1060" s="27">
        <f t="shared" si="40"/>
        <v>260</v>
      </c>
      <c r="N1060" s="23"/>
      <c r="O1060" s="24" t="s">
        <v>32</v>
      </c>
    </row>
    <row r="1061" s="1" customFormat="1" customHeight="1" spans="1:15">
      <c r="A1061" s="39">
        <v>1057</v>
      </c>
      <c r="B1061" s="115" t="s">
        <v>23</v>
      </c>
      <c r="C1061" s="39" t="s">
        <v>11004</v>
      </c>
      <c r="D1061" s="39" t="s">
        <v>10034</v>
      </c>
      <c r="E1061" s="39" t="s">
        <v>11005</v>
      </c>
      <c r="F1061" s="186" t="s">
        <v>11639</v>
      </c>
      <c r="G1061" s="91" t="s">
        <v>12011</v>
      </c>
      <c r="H1061" s="39" t="s">
        <v>194</v>
      </c>
      <c r="I1061" s="39">
        <v>4</v>
      </c>
      <c r="J1061" s="39" t="s">
        <v>12010</v>
      </c>
      <c r="K1061" s="39" t="s">
        <v>31</v>
      </c>
      <c r="L1061" s="183">
        <v>3</v>
      </c>
      <c r="M1061" s="27">
        <f t="shared" si="40"/>
        <v>390</v>
      </c>
      <c r="N1061" s="23"/>
      <c r="O1061" s="24" t="s">
        <v>32</v>
      </c>
    </row>
    <row r="1062" s="1" customFormat="1" customHeight="1" spans="1:15">
      <c r="A1062" s="39">
        <v>1058</v>
      </c>
      <c r="B1062" s="115" t="s">
        <v>23</v>
      </c>
      <c r="C1062" s="39" t="s">
        <v>11004</v>
      </c>
      <c r="D1062" s="39" t="s">
        <v>10034</v>
      </c>
      <c r="E1062" s="39" t="s">
        <v>11005</v>
      </c>
      <c r="F1062" s="186" t="s">
        <v>11639</v>
      </c>
      <c r="G1062" s="91" t="s">
        <v>12012</v>
      </c>
      <c r="H1062" s="39" t="s">
        <v>194</v>
      </c>
      <c r="I1062" s="39">
        <v>5</v>
      </c>
      <c r="J1062" s="39" t="s">
        <v>12010</v>
      </c>
      <c r="K1062" s="39" t="s">
        <v>31</v>
      </c>
      <c r="L1062" s="183">
        <v>2</v>
      </c>
      <c r="M1062" s="27">
        <f t="shared" si="40"/>
        <v>260</v>
      </c>
      <c r="N1062" s="23"/>
      <c r="O1062" s="24" t="s">
        <v>32</v>
      </c>
    </row>
    <row r="1063" s="1" customFormat="1" customHeight="1" spans="1:15">
      <c r="A1063" s="39">
        <v>1059</v>
      </c>
      <c r="B1063" s="115" t="s">
        <v>23</v>
      </c>
      <c r="C1063" s="39" t="s">
        <v>11004</v>
      </c>
      <c r="D1063" s="39" t="s">
        <v>10034</v>
      </c>
      <c r="E1063" s="39" t="s">
        <v>11005</v>
      </c>
      <c r="F1063" s="186" t="s">
        <v>11639</v>
      </c>
      <c r="G1063" s="91" t="s">
        <v>12013</v>
      </c>
      <c r="H1063" s="39" t="s">
        <v>194</v>
      </c>
      <c r="I1063" s="39">
        <v>1</v>
      </c>
      <c r="J1063" s="39" t="s">
        <v>12010</v>
      </c>
      <c r="K1063" s="39" t="s">
        <v>31</v>
      </c>
      <c r="L1063" s="183">
        <v>1</v>
      </c>
      <c r="M1063" s="27">
        <f>L1063*312</f>
        <v>312</v>
      </c>
      <c r="N1063" s="23"/>
      <c r="O1063" s="24" t="s">
        <v>32</v>
      </c>
    </row>
    <row r="1064" s="1" customFormat="1" customHeight="1" spans="1:15">
      <c r="A1064" s="39">
        <v>1060</v>
      </c>
      <c r="B1064" s="115" t="s">
        <v>23</v>
      </c>
      <c r="C1064" s="39" t="s">
        <v>11004</v>
      </c>
      <c r="D1064" s="39" t="s">
        <v>10034</v>
      </c>
      <c r="E1064" s="39" t="s">
        <v>11005</v>
      </c>
      <c r="F1064" s="186" t="s">
        <v>11639</v>
      </c>
      <c r="G1064" s="91" t="s">
        <v>12014</v>
      </c>
      <c r="H1064" s="39" t="s">
        <v>194</v>
      </c>
      <c r="I1064" s="39">
        <v>4</v>
      </c>
      <c r="J1064" s="39" t="s">
        <v>12010</v>
      </c>
      <c r="K1064" s="39" t="s">
        <v>31</v>
      </c>
      <c r="L1064" s="183">
        <v>3</v>
      </c>
      <c r="M1064" s="27">
        <f t="shared" ref="M1064:M1090" si="41">L1064*130</f>
        <v>390</v>
      </c>
      <c r="N1064" s="23"/>
      <c r="O1064" s="24" t="s">
        <v>32</v>
      </c>
    </row>
    <row r="1065" s="1" customFormat="1" customHeight="1" spans="1:15">
      <c r="A1065" s="39">
        <v>1061</v>
      </c>
      <c r="B1065" s="115" t="s">
        <v>23</v>
      </c>
      <c r="C1065" s="39" t="s">
        <v>11004</v>
      </c>
      <c r="D1065" s="39" t="s">
        <v>10034</v>
      </c>
      <c r="E1065" s="39" t="s">
        <v>11005</v>
      </c>
      <c r="F1065" s="186" t="s">
        <v>11639</v>
      </c>
      <c r="G1065" s="91" t="s">
        <v>12015</v>
      </c>
      <c r="H1065" s="39" t="s">
        <v>194</v>
      </c>
      <c r="I1065" s="39">
        <v>5</v>
      </c>
      <c r="J1065" s="39" t="s">
        <v>12010</v>
      </c>
      <c r="K1065" s="39" t="s">
        <v>31</v>
      </c>
      <c r="L1065" s="183">
        <v>3</v>
      </c>
      <c r="M1065" s="27">
        <f t="shared" si="41"/>
        <v>390</v>
      </c>
      <c r="N1065" s="23"/>
      <c r="O1065" s="24" t="s">
        <v>32</v>
      </c>
    </row>
    <row r="1066" s="1" customFormat="1" customHeight="1" spans="1:15">
      <c r="A1066" s="39">
        <v>1062</v>
      </c>
      <c r="B1066" s="115" t="s">
        <v>23</v>
      </c>
      <c r="C1066" s="39" t="s">
        <v>11004</v>
      </c>
      <c r="D1066" s="39" t="s">
        <v>10034</v>
      </c>
      <c r="E1066" s="39" t="s">
        <v>11005</v>
      </c>
      <c r="F1066" s="186" t="s">
        <v>11639</v>
      </c>
      <c r="G1066" s="91" t="s">
        <v>12016</v>
      </c>
      <c r="H1066" s="39" t="s">
        <v>194</v>
      </c>
      <c r="I1066" s="39">
        <v>3</v>
      </c>
      <c r="J1066" s="39" t="s">
        <v>12010</v>
      </c>
      <c r="K1066" s="39" t="s">
        <v>31</v>
      </c>
      <c r="L1066" s="183">
        <v>2</v>
      </c>
      <c r="M1066" s="27">
        <f t="shared" si="41"/>
        <v>260</v>
      </c>
      <c r="N1066" s="23"/>
      <c r="O1066" s="24" t="s">
        <v>32</v>
      </c>
    </row>
    <row r="1067" s="1" customFormat="1" customHeight="1" spans="1:15">
      <c r="A1067" s="39">
        <v>1063</v>
      </c>
      <c r="B1067" s="115" t="s">
        <v>23</v>
      </c>
      <c r="C1067" s="39" t="s">
        <v>11004</v>
      </c>
      <c r="D1067" s="39" t="s">
        <v>10034</v>
      </c>
      <c r="E1067" s="39" t="s">
        <v>11005</v>
      </c>
      <c r="F1067" s="186" t="s">
        <v>11639</v>
      </c>
      <c r="G1067" s="91" t="s">
        <v>12017</v>
      </c>
      <c r="H1067" s="39" t="s">
        <v>194</v>
      </c>
      <c r="I1067" s="39">
        <v>4</v>
      </c>
      <c r="J1067" s="39" t="s">
        <v>12010</v>
      </c>
      <c r="K1067" s="39" t="s">
        <v>31</v>
      </c>
      <c r="L1067" s="183">
        <v>3</v>
      </c>
      <c r="M1067" s="27">
        <f t="shared" si="41"/>
        <v>390</v>
      </c>
      <c r="N1067" s="23"/>
      <c r="O1067" s="24" t="s">
        <v>32</v>
      </c>
    </row>
    <row r="1068" s="1" customFormat="1" customHeight="1" spans="1:15">
      <c r="A1068" s="39">
        <v>1064</v>
      </c>
      <c r="B1068" s="115" t="s">
        <v>23</v>
      </c>
      <c r="C1068" s="39" t="s">
        <v>11004</v>
      </c>
      <c r="D1068" s="39" t="s">
        <v>10034</v>
      </c>
      <c r="E1068" s="39" t="s">
        <v>11005</v>
      </c>
      <c r="F1068" s="186" t="s">
        <v>11639</v>
      </c>
      <c r="G1068" s="91" t="s">
        <v>12018</v>
      </c>
      <c r="H1068" s="39" t="s">
        <v>194</v>
      </c>
      <c r="I1068" s="39">
        <v>5</v>
      </c>
      <c r="J1068" s="39" t="s">
        <v>12010</v>
      </c>
      <c r="K1068" s="39" t="s">
        <v>31</v>
      </c>
      <c r="L1068" s="183">
        <v>3</v>
      </c>
      <c r="M1068" s="27">
        <f t="shared" si="41"/>
        <v>390</v>
      </c>
      <c r="N1068" s="23"/>
      <c r="O1068" s="24" t="s">
        <v>32</v>
      </c>
    </row>
    <row r="1069" s="1" customFormat="1" customHeight="1" spans="1:15">
      <c r="A1069" s="39">
        <v>1065</v>
      </c>
      <c r="B1069" s="115" t="s">
        <v>23</v>
      </c>
      <c r="C1069" s="39" t="s">
        <v>11004</v>
      </c>
      <c r="D1069" s="39" t="s">
        <v>10034</v>
      </c>
      <c r="E1069" s="39" t="s">
        <v>11005</v>
      </c>
      <c r="F1069" s="186" t="s">
        <v>11639</v>
      </c>
      <c r="G1069" s="91" t="s">
        <v>12019</v>
      </c>
      <c r="H1069" s="39" t="s">
        <v>194</v>
      </c>
      <c r="I1069" s="39">
        <v>4</v>
      </c>
      <c r="J1069" s="39" t="s">
        <v>12010</v>
      </c>
      <c r="K1069" s="39" t="s">
        <v>31</v>
      </c>
      <c r="L1069" s="183">
        <v>2</v>
      </c>
      <c r="M1069" s="27">
        <f t="shared" si="41"/>
        <v>260</v>
      </c>
      <c r="N1069" s="23"/>
      <c r="O1069" s="24" t="s">
        <v>32</v>
      </c>
    </row>
    <row r="1070" s="1" customFormat="1" customHeight="1" spans="1:15">
      <c r="A1070" s="39">
        <v>1066</v>
      </c>
      <c r="B1070" s="115" t="s">
        <v>23</v>
      </c>
      <c r="C1070" s="39" t="s">
        <v>11004</v>
      </c>
      <c r="D1070" s="39" t="s">
        <v>10034</v>
      </c>
      <c r="E1070" s="39" t="s">
        <v>11005</v>
      </c>
      <c r="F1070" s="186" t="s">
        <v>11639</v>
      </c>
      <c r="G1070" s="91" t="s">
        <v>12020</v>
      </c>
      <c r="H1070" s="39" t="s">
        <v>194</v>
      </c>
      <c r="I1070" s="39">
        <v>4</v>
      </c>
      <c r="J1070" s="39" t="s">
        <v>12010</v>
      </c>
      <c r="K1070" s="39" t="s">
        <v>31</v>
      </c>
      <c r="L1070" s="183">
        <v>3</v>
      </c>
      <c r="M1070" s="27">
        <f t="shared" si="41"/>
        <v>390</v>
      </c>
      <c r="N1070" s="23"/>
      <c r="O1070" s="24" t="s">
        <v>32</v>
      </c>
    </row>
    <row r="1071" s="1" customFormat="1" customHeight="1" spans="1:15">
      <c r="A1071" s="39">
        <v>1067</v>
      </c>
      <c r="B1071" s="115" t="s">
        <v>23</v>
      </c>
      <c r="C1071" s="39" t="s">
        <v>11004</v>
      </c>
      <c r="D1071" s="39" t="s">
        <v>10034</v>
      </c>
      <c r="E1071" s="39" t="s">
        <v>11005</v>
      </c>
      <c r="F1071" s="186" t="s">
        <v>11639</v>
      </c>
      <c r="G1071" s="91" t="s">
        <v>11820</v>
      </c>
      <c r="H1071" s="39" t="s">
        <v>194</v>
      </c>
      <c r="I1071" s="39">
        <v>4</v>
      </c>
      <c r="J1071" s="39" t="s">
        <v>12010</v>
      </c>
      <c r="K1071" s="39" t="s">
        <v>31</v>
      </c>
      <c r="L1071" s="183">
        <v>3</v>
      </c>
      <c r="M1071" s="27">
        <f t="shared" si="41"/>
        <v>390</v>
      </c>
      <c r="N1071" s="23"/>
      <c r="O1071" s="24" t="s">
        <v>32</v>
      </c>
    </row>
    <row r="1072" s="1" customFormat="1" customHeight="1" spans="1:15">
      <c r="A1072" s="39">
        <v>1068</v>
      </c>
      <c r="B1072" s="115" t="s">
        <v>23</v>
      </c>
      <c r="C1072" s="39" t="s">
        <v>11004</v>
      </c>
      <c r="D1072" s="39" t="s">
        <v>10034</v>
      </c>
      <c r="E1072" s="39" t="s">
        <v>11005</v>
      </c>
      <c r="F1072" s="186" t="s">
        <v>11639</v>
      </c>
      <c r="G1072" s="91" t="s">
        <v>12021</v>
      </c>
      <c r="H1072" s="39" t="s">
        <v>194</v>
      </c>
      <c r="I1072" s="39">
        <v>4</v>
      </c>
      <c r="J1072" s="39" t="s">
        <v>12010</v>
      </c>
      <c r="K1072" s="39" t="s">
        <v>31</v>
      </c>
      <c r="L1072" s="183">
        <v>3</v>
      </c>
      <c r="M1072" s="27">
        <f t="shared" si="41"/>
        <v>390</v>
      </c>
      <c r="N1072" s="23"/>
      <c r="O1072" s="24" t="s">
        <v>32</v>
      </c>
    </row>
    <row r="1073" s="1" customFormat="1" customHeight="1" spans="1:15">
      <c r="A1073" s="39">
        <v>1069</v>
      </c>
      <c r="B1073" s="115" t="s">
        <v>23</v>
      </c>
      <c r="C1073" s="39" t="s">
        <v>11004</v>
      </c>
      <c r="D1073" s="39" t="s">
        <v>10034</v>
      </c>
      <c r="E1073" s="39" t="s">
        <v>11005</v>
      </c>
      <c r="F1073" s="186" t="s">
        <v>11639</v>
      </c>
      <c r="G1073" s="91" t="s">
        <v>12022</v>
      </c>
      <c r="H1073" s="39" t="s">
        <v>194</v>
      </c>
      <c r="I1073" s="39">
        <v>3</v>
      </c>
      <c r="J1073" s="39" t="s">
        <v>12010</v>
      </c>
      <c r="K1073" s="39" t="s">
        <v>31</v>
      </c>
      <c r="L1073" s="183">
        <v>2</v>
      </c>
      <c r="M1073" s="27">
        <f t="shared" si="41"/>
        <v>260</v>
      </c>
      <c r="N1073" s="23"/>
      <c r="O1073" s="24" t="s">
        <v>32</v>
      </c>
    </row>
    <row r="1074" s="1" customFormat="1" customHeight="1" spans="1:15">
      <c r="A1074" s="39">
        <v>1070</v>
      </c>
      <c r="B1074" s="115" t="s">
        <v>23</v>
      </c>
      <c r="C1074" s="39" t="s">
        <v>11004</v>
      </c>
      <c r="D1074" s="39" t="s">
        <v>10034</v>
      </c>
      <c r="E1074" s="39" t="s">
        <v>11005</v>
      </c>
      <c r="F1074" s="186" t="s">
        <v>11639</v>
      </c>
      <c r="G1074" s="91" t="s">
        <v>12023</v>
      </c>
      <c r="H1074" s="39" t="s">
        <v>194</v>
      </c>
      <c r="I1074" s="39">
        <v>4</v>
      </c>
      <c r="J1074" s="39" t="s">
        <v>12024</v>
      </c>
      <c r="K1074" s="39" t="s">
        <v>31</v>
      </c>
      <c r="L1074" s="183">
        <v>1</v>
      </c>
      <c r="M1074" s="27">
        <f t="shared" si="41"/>
        <v>130</v>
      </c>
      <c r="N1074" s="23"/>
      <c r="O1074" s="24" t="s">
        <v>32</v>
      </c>
    </row>
    <row r="1075" s="1" customFormat="1" customHeight="1" spans="1:15">
      <c r="A1075" s="39">
        <v>1071</v>
      </c>
      <c r="B1075" s="115" t="s">
        <v>23</v>
      </c>
      <c r="C1075" s="39" t="s">
        <v>11004</v>
      </c>
      <c r="D1075" s="39" t="s">
        <v>10034</v>
      </c>
      <c r="E1075" s="39" t="s">
        <v>11005</v>
      </c>
      <c r="F1075" s="186" t="s">
        <v>11639</v>
      </c>
      <c r="G1075" s="91" t="s">
        <v>12025</v>
      </c>
      <c r="H1075" s="39" t="s">
        <v>194</v>
      </c>
      <c r="I1075" s="39">
        <v>2</v>
      </c>
      <c r="J1075" s="39" t="s">
        <v>12024</v>
      </c>
      <c r="K1075" s="39" t="s">
        <v>31</v>
      </c>
      <c r="L1075" s="183">
        <v>1</v>
      </c>
      <c r="M1075" s="27">
        <f t="shared" si="41"/>
        <v>130</v>
      </c>
      <c r="N1075" s="23"/>
      <c r="O1075" s="24" t="s">
        <v>32</v>
      </c>
    </row>
    <row r="1076" s="1" customFormat="1" customHeight="1" spans="1:15">
      <c r="A1076" s="39">
        <v>1072</v>
      </c>
      <c r="B1076" s="115" t="s">
        <v>23</v>
      </c>
      <c r="C1076" s="39" t="s">
        <v>11004</v>
      </c>
      <c r="D1076" s="39" t="s">
        <v>10034</v>
      </c>
      <c r="E1076" s="39" t="s">
        <v>11005</v>
      </c>
      <c r="F1076" s="186" t="s">
        <v>11639</v>
      </c>
      <c r="G1076" s="91" t="s">
        <v>12026</v>
      </c>
      <c r="H1076" s="39" t="s">
        <v>194</v>
      </c>
      <c r="I1076" s="39">
        <v>3</v>
      </c>
      <c r="J1076" s="39" t="s">
        <v>12024</v>
      </c>
      <c r="K1076" s="39" t="s">
        <v>31</v>
      </c>
      <c r="L1076" s="183">
        <v>2</v>
      </c>
      <c r="M1076" s="27">
        <f t="shared" si="41"/>
        <v>260</v>
      </c>
      <c r="N1076" s="23"/>
      <c r="O1076" s="24" t="s">
        <v>32</v>
      </c>
    </row>
    <row r="1077" s="1" customFormat="1" customHeight="1" spans="1:15">
      <c r="A1077" s="39">
        <v>1073</v>
      </c>
      <c r="B1077" s="115" t="s">
        <v>23</v>
      </c>
      <c r="C1077" s="39" t="s">
        <v>11004</v>
      </c>
      <c r="D1077" s="39" t="s">
        <v>10034</v>
      </c>
      <c r="E1077" s="39" t="s">
        <v>11005</v>
      </c>
      <c r="F1077" s="186" t="s">
        <v>11639</v>
      </c>
      <c r="G1077" s="91" t="s">
        <v>12027</v>
      </c>
      <c r="H1077" s="39" t="s">
        <v>194</v>
      </c>
      <c r="I1077" s="39">
        <v>3</v>
      </c>
      <c r="J1077" s="39" t="s">
        <v>12024</v>
      </c>
      <c r="K1077" s="39" t="s">
        <v>31</v>
      </c>
      <c r="L1077" s="183">
        <v>2</v>
      </c>
      <c r="M1077" s="27">
        <f t="shared" si="41"/>
        <v>260</v>
      </c>
      <c r="N1077" s="23"/>
      <c r="O1077" s="24" t="s">
        <v>32</v>
      </c>
    </row>
    <row r="1078" s="1" customFormat="1" customHeight="1" spans="1:15">
      <c r="A1078" s="39">
        <v>1074</v>
      </c>
      <c r="B1078" s="115" t="s">
        <v>23</v>
      </c>
      <c r="C1078" s="39" t="s">
        <v>11004</v>
      </c>
      <c r="D1078" s="39" t="s">
        <v>10034</v>
      </c>
      <c r="E1078" s="39" t="s">
        <v>11005</v>
      </c>
      <c r="F1078" s="186" t="s">
        <v>11639</v>
      </c>
      <c r="G1078" s="91" t="s">
        <v>12028</v>
      </c>
      <c r="H1078" s="39" t="s">
        <v>194</v>
      </c>
      <c r="I1078" s="39">
        <v>3</v>
      </c>
      <c r="J1078" s="39" t="s">
        <v>12024</v>
      </c>
      <c r="K1078" s="39" t="s">
        <v>31</v>
      </c>
      <c r="L1078" s="183">
        <v>3</v>
      </c>
      <c r="M1078" s="27">
        <f t="shared" si="41"/>
        <v>390</v>
      </c>
      <c r="N1078" s="23"/>
      <c r="O1078" s="24" t="s">
        <v>32</v>
      </c>
    </row>
    <row r="1079" s="1" customFormat="1" customHeight="1" spans="1:15">
      <c r="A1079" s="39">
        <v>1075</v>
      </c>
      <c r="B1079" s="115" t="s">
        <v>23</v>
      </c>
      <c r="C1079" s="39" t="s">
        <v>11004</v>
      </c>
      <c r="D1079" s="39" t="s">
        <v>10034</v>
      </c>
      <c r="E1079" s="39" t="s">
        <v>11005</v>
      </c>
      <c r="F1079" s="186" t="s">
        <v>11639</v>
      </c>
      <c r="G1079" s="91" t="s">
        <v>12029</v>
      </c>
      <c r="H1079" s="39" t="s">
        <v>194</v>
      </c>
      <c r="I1079" s="39">
        <v>3</v>
      </c>
      <c r="J1079" s="39" t="s">
        <v>12024</v>
      </c>
      <c r="K1079" s="39" t="s">
        <v>31</v>
      </c>
      <c r="L1079" s="183">
        <v>2</v>
      </c>
      <c r="M1079" s="27">
        <f t="shared" si="41"/>
        <v>260</v>
      </c>
      <c r="N1079" s="23"/>
      <c r="O1079" s="24" t="s">
        <v>32</v>
      </c>
    </row>
    <row r="1080" s="1" customFormat="1" customHeight="1" spans="1:15">
      <c r="A1080" s="39">
        <v>1076</v>
      </c>
      <c r="B1080" s="115" t="s">
        <v>23</v>
      </c>
      <c r="C1080" s="39" t="s">
        <v>11004</v>
      </c>
      <c r="D1080" s="39" t="s">
        <v>10034</v>
      </c>
      <c r="E1080" s="39" t="s">
        <v>11005</v>
      </c>
      <c r="F1080" s="186" t="s">
        <v>11639</v>
      </c>
      <c r="G1080" s="91" t="s">
        <v>12030</v>
      </c>
      <c r="H1080" s="39" t="s">
        <v>194</v>
      </c>
      <c r="I1080" s="39">
        <v>3</v>
      </c>
      <c r="J1080" s="39" t="s">
        <v>12024</v>
      </c>
      <c r="K1080" s="39" t="s">
        <v>31</v>
      </c>
      <c r="L1080" s="183">
        <v>3</v>
      </c>
      <c r="M1080" s="27">
        <f t="shared" si="41"/>
        <v>390</v>
      </c>
      <c r="N1080" s="23"/>
      <c r="O1080" s="24" t="s">
        <v>32</v>
      </c>
    </row>
    <row r="1081" s="1" customFormat="1" customHeight="1" spans="1:15">
      <c r="A1081" s="39">
        <v>1077</v>
      </c>
      <c r="B1081" s="115" t="s">
        <v>23</v>
      </c>
      <c r="C1081" s="39" t="s">
        <v>11004</v>
      </c>
      <c r="D1081" s="39" t="s">
        <v>10034</v>
      </c>
      <c r="E1081" s="39" t="s">
        <v>11005</v>
      </c>
      <c r="F1081" s="186" t="s">
        <v>11639</v>
      </c>
      <c r="G1081" s="91" t="s">
        <v>12031</v>
      </c>
      <c r="H1081" s="39" t="s">
        <v>194</v>
      </c>
      <c r="I1081" s="39">
        <v>3</v>
      </c>
      <c r="J1081" s="39" t="s">
        <v>12024</v>
      </c>
      <c r="K1081" s="39" t="s">
        <v>31</v>
      </c>
      <c r="L1081" s="183">
        <v>1</v>
      </c>
      <c r="M1081" s="27">
        <f t="shared" si="41"/>
        <v>130</v>
      </c>
      <c r="N1081" s="23"/>
      <c r="O1081" s="24" t="s">
        <v>32</v>
      </c>
    </row>
    <row r="1082" s="1" customFormat="1" customHeight="1" spans="1:15">
      <c r="A1082" s="39">
        <v>1078</v>
      </c>
      <c r="B1082" s="115" t="s">
        <v>23</v>
      </c>
      <c r="C1082" s="39" t="s">
        <v>11004</v>
      </c>
      <c r="D1082" s="39" t="s">
        <v>10034</v>
      </c>
      <c r="E1082" s="39" t="s">
        <v>11005</v>
      </c>
      <c r="F1082" s="186" t="s">
        <v>11639</v>
      </c>
      <c r="G1082" s="91" t="s">
        <v>12032</v>
      </c>
      <c r="H1082" s="39" t="s">
        <v>194</v>
      </c>
      <c r="I1082" s="39">
        <v>3</v>
      </c>
      <c r="J1082" s="39" t="s">
        <v>12024</v>
      </c>
      <c r="K1082" s="39" t="s">
        <v>31</v>
      </c>
      <c r="L1082" s="183">
        <v>2</v>
      </c>
      <c r="M1082" s="27">
        <f t="shared" si="41"/>
        <v>260</v>
      </c>
      <c r="N1082" s="23"/>
      <c r="O1082" s="24" t="s">
        <v>32</v>
      </c>
    </row>
    <row r="1083" s="1" customFormat="1" customHeight="1" spans="1:15">
      <c r="A1083" s="39">
        <v>1079</v>
      </c>
      <c r="B1083" s="115" t="s">
        <v>23</v>
      </c>
      <c r="C1083" s="39" t="s">
        <v>11004</v>
      </c>
      <c r="D1083" s="39" t="s">
        <v>10034</v>
      </c>
      <c r="E1083" s="39" t="s">
        <v>11005</v>
      </c>
      <c r="F1083" s="186" t="s">
        <v>11639</v>
      </c>
      <c r="G1083" s="91" t="s">
        <v>9792</v>
      </c>
      <c r="H1083" s="39" t="s">
        <v>194</v>
      </c>
      <c r="I1083" s="39">
        <v>4</v>
      </c>
      <c r="J1083" s="39" t="s">
        <v>12024</v>
      </c>
      <c r="K1083" s="39" t="s">
        <v>31</v>
      </c>
      <c r="L1083" s="183">
        <v>2</v>
      </c>
      <c r="M1083" s="27">
        <f t="shared" si="41"/>
        <v>260</v>
      </c>
      <c r="N1083" s="23"/>
      <c r="O1083" s="24" t="s">
        <v>32</v>
      </c>
    </row>
    <row r="1084" s="1" customFormat="1" customHeight="1" spans="1:15">
      <c r="A1084" s="39">
        <v>1080</v>
      </c>
      <c r="B1084" s="115" t="s">
        <v>23</v>
      </c>
      <c r="C1084" s="39" t="s">
        <v>11004</v>
      </c>
      <c r="D1084" s="39" t="s">
        <v>10034</v>
      </c>
      <c r="E1084" s="39" t="s">
        <v>11005</v>
      </c>
      <c r="F1084" s="186" t="s">
        <v>11639</v>
      </c>
      <c r="G1084" s="91" t="s">
        <v>12033</v>
      </c>
      <c r="H1084" s="39" t="s">
        <v>194</v>
      </c>
      <c r="I1084" s="39">
        <v>4</v>
      </c>
      <c r="J1084" s="39" t="s">
        <v>12024</v>
      </c>
      <c r="K1084" s="39" t="s">
        <v>31</v>
      </c>
      <c r="L1084" s="183">
        <v>4</v>
      </c>
      <c r="M1084" s="27">
        <f t="shared" si="41"/>
        <v>520</v>
      </c>
      <c r="N1084" s="23"/>
      <c r="O1084" s="24" t="s">
        <v>32</v>
      </c>
    </row>
    <row r="1085" s="1" customFormat="1" customHeight="1" spans="1:15">
      <c r="A1085" s="39">
        <v>1081</v>
      </c>
      <c r="B1085" s="115" t="s">
        <v>23</v>
      </c>
      <c r="C1085" s="39" t="s">
        <v>11004</v>
      </c>
      <c r="D1085" s="39" t="s">
        <v>10034</v>
      </c>
      <c r="E1085" s="39" t="s">
        <v>11005</v>
      </c>
      <c r="F1085" s="186" t="s">
        <v>11639</v>
      </c>
      <c r="G1085" s="91" t="s">
        <v>12034</v>
      </c>
      <c r="H1085" s="39" t="s">
        <v>194</v>
      </c>
      <c r="I1085" s="39">
        <v>2</v>
      </c>
      <c r="J1085" s="39" t="s">
        <v>12024</v>
      </c>
      <c r="K1085" s="39" t="s">
        <v>31</v>
      </c>
      <c r="L1085" s="183">
        <v>2</v>
      </c>
      <c r="M1085" s="27">
        <f t="shared" si="41"/>
        <v>260</v>
      </c>
      <c r="N1085" s="23"/>
      <c r="O1085" s="24" t="s">
        <v>32</v>
      </c>
    </row>
    <row r="1086" s="1" customFormat="1" customHeight="1" spans="1:15">
      <c r="A1086" s="39">
        <v>1082</v>
      </c>
      <c r="B1086" s="115" t="s">
        <v>23</v>
      </c>
      <c r="C1086" s="39" t="s">
        <v>11004</v>
      </c>
      <c r="D1086" s="39" t="s">
        <v>10034</v>
      </c>
      <c r="E1086" s="39" t="s">
        <v>11005</v>
      </c>
      <c r="F1086" s="186" t="s">
        <v>11639</v>
      </c>
      <c r="G1086" s="91" t="s">
        <v>12035</v>
      </c>
      <c r="H1086" s="39" t="s">
        <v>194</v>
      </c>
      <c r="I1086" s="39">
        <v>4</v>
      </c>
      <c r="J1086" s="39" t="s">
        <v>12024</v>
      </c>
      <c r="K1086" s="39" t="s">
        <v>31</v>
      </c>
      <c r="L1086" s="183">
        <v>3</v>
      </c>
      <c r="M1086" s="27">
        <f t="shared" si="41"/>
        <v>390</v>
      </c>
      <c r="N1086" s="23"/>
      <c r="O1086" s="24" t="s">
        <v>32</v>
      </c>
    </row>
    <row r="1087" s="1" customFormat="1" customHeight="1" spans="1:15">
      <c r="A1087" s="39">
        <v>1083</v>
      </c>
      <c r="B1087" s="115" t="s">
        <v>23</v>
      </c>
      <c r="C1087" s="39" t="s">
        <v>11004</v>
      </c>
      <c r="D1087" s="39" t="s">
        <v>10034</v>
      </c>
      <c r="E1087" s="39" t="s">
        <v>11005</v>
      </c>
      <c r="F1087" s="186" t="s">
        <v>11639</v>
      </c>
      <c r="G1087" s="91" t="s">
        <v>12036</v>
      </c>
      <c r="H1087" s="39" t="s">
        <v>194</v>
      </c>
      <c r="I1087" s="39">
        <v>2</v>
      </c>
      <c r="J1087" s="39" t="s">
        <v>12024</v>
      </c>
      <c r="K1087" s="39" t="s">
        <v>31</v>
      </c>
      <c r="L1087" s="183">
        <v>1</v>
      </c>
      <c r="M1087" s="27">
        <f t="shared" si="41"/>
        <v>130</v>
      </c>
      <c r="N1087" s="23"/>
      <c r="O1087" s="24" t="s">
        <v>32</v>
      </c>
    </row>
    <row r="1088" s="1" customFormat="1" customHeight="1" spans="1:15">
      <c r="A1088" s="39">
        <v>1084</v>
      </c>
      <c r="B1088" s="115" t="s">
        <v>23</v>
      </c>
      <c r="C1088" s="39" t="s">
        <v>11004</v>
      </c>
      <c r="D1088" s="39" t="s">
        <v>10034</v>
      </c>
      <c r="E1088" s="39" t="s">
        <v>11005</v>
      </c>
      <c r="F1088" s="186" t="s">
        <v>11639</v>
      </c>
      <c r="G1088" s="91" t="s">
        <v>12037</v>
      </c>
      <c r="H1088" s="39" t="s">
        <v>194</v>
      </c>
      <c r="I1088" s="39">
        <v>3</v>
      </c>
      <c r="J1088" s="39" t="s">
        <v>12024</v>
      </c>
      <c r="K1088" s="39" t="s">
        <v>31</v>
      </c>
      <c r="L1088" s="183">
        <v>2</v>
      </c>
      <c r="M1088" s="27">
        <f t="shared" si="41"/>
        <v>260</v>
      </c>
      <c r="N1088" s="23"/>
      <c r="O1088" s="24" t="s">
        <v>32</v>
      </c>
    </row>
    <row r="1089" s="1" customFormat="1" customHeight="1" spans="1:15">
      <c r="A1089" s="39">
        <v>1085</v>
      </c>
      <c r="B1089" s="115" t="s">
        <v>23</v>
      </c>
      <c r="C1089" s="39" t="s">
        <v>11004</v>
      </c>
      <c r="D1089" s="39" t="s">
        <v>10034</v>
      </c>
      <c r="E1089" s="39" t="s">
        <v>11005</v>
      </c>
      <c r="F1089" s="186" t="s">
        <v>11639</v>
      </c>
      <c r="G1089" s="91" t="s">
        <v>12038</v>
      </c>
      <c r="H1089" s="39" t="s">
        <v>194</v>
      </c>
      <c r="I1089" s="39">
        <v>1</v>
      </c>
      <c r="J1089" s="39" t="s">
        <v>12024</v>
      </c>
      <c r="K1089" s="39" t="s">
        <v>31</v>
      </c>
      <c r="L1089" s="183">
        <v>1</v>
      </c>
      <c r="M1089" s="27">
        <f t="shared" si="41"/>
        <v>130</v>
      </c>
      <c r="N1089" s="23"/>
      <c r="O1089" s="24" t="s">
        <v>32</v>
      </c>
    </row>
    <row r="1090" s="1" customFormat="1" customHeight="1" spans="1:15">
      <c r="A1090" s="39">
        <v>1086</v>
      </c>
      <c r="B1090" s="115" t="s">
        <v>23</v>
      </c>
      <c r="C1090" s="39" t="s">
        <v>11004</v>
      </c>
      <c r="D1090" s="39" t="s">
        <v>10034</v>
      </c>
      <c r="E1090" s="39" t="s">
        <v>11005</v>
      </c>
      <c r="F1090" s="186" t="s">
        <v>11639</v>
      </c>
      <c r="G1090" s="91" t="s">
        <v>12039</v>
      </c>
      <c r="H1090" s="39" t="s">
        <v>194</v>
      </c>
      <c r="I1090" s="39">
        <v>3</v>
      </c>
      <c r="J1090" s="39" t="s">
        <v>12024</v>
      </c>
      <c r="K1090" s="39" t="s">
        <v>31</v>
      </c>
      <c r="L1090" s="183">
        <v>3</v>
      </c>
      <c r="M1090" s="27">
        <f t="shared" si="41"/>
        <v>390</v>
      </c>
      <c r="N1090" s="23"/>
      <c r="O1090" s="24" t="s">
        <v>32</v>
      </c>
    </row>
    <row r="1091" s="1" customFormat="1" customHeight="1" spans="1:15">
      <c r="A1091" s="39">
        <v>1087</v>
      </c>
      <c r="B1091" s="115" t="s">
        <v>23</v>
      </c>
      <c r="C1091" s="39" t="s">
        <v>11004</v>
      </c>
      <c r="D1091" s="39" t="s">
        <v>10034</v>
      </c>
      <c r="E1091" s="39" t="s">
        <v>11005</v>
      </c>
      <c r="F1091" s="186" t="s">
        <v>11639</v>
      </c>
      <c r="G1091" s="91" t="s">
        <v>12040</v>
      </c>
      <c r="H1091" s="39" t="s">
        <v>194</v>
      </c>
      <c r="I1091" s="39">
        <v>1</v>
      </c>
      <c r="J1091" s="39" t="s">
        <v>12024</v>
      </c>
      <c r="K1091" s="39" t="s">
        <v>31</v>
      </c>
      <c r="L1091" s="183">
        <v>1</v>
      </c>
      <c r="M1091" s="27">
        <f>L1091*312</f>
        <v>312</v>
      </c>
      <c r="N1091" s="23"/>
      <c r="O1091" s="24" t="s">
        <v>32</v>
      </c>
    </row>
    <row r="1092" s="1" customFormat="1" customHeight="1" spans="1:15">
      <c r="A1092" s="39">
        <v>1088</v>
      </c>
      <c r="B1092" s="115" t="s">
        <v>23</v>
      </c>
      <c r="C1092" s="39" t="s">
        <v>11004</v>
      </c>
      <c r="D1092" s="39" t="s">
        <v>10034</v>
      </c>
      <c r="E1092" s="39" t="s">
        <v>11005</v>
      </c>
      <c r="F1092" s="186" t="s">
        <v>11639</v>
      </c>
      <c r="G1092" s="91" t="s">
        <v>12041</v>
      </c>
      <c r="H1092" s="39" t="s">
        <v>194</v>
      </c>
      <c r="I1092" s="39">
        <v>6</v>
      </c>
      <c r="J1092" s="39" t="s">
        <v>12024</v>
      </c>
      <c r="K1092" s="39" t="s">
        <v>31</v>
      </c>
      <c r="L1092" s="183">
        <v>3</v>
      </c>
      <c r="M1092" s="27">
        <f t="shared" ref="M1092:M1097" si="42">L1092*130</f>
        <v>390</v>
      </c>
      <c r="N1092" s="23"/>
      <c r="O1092" s="24" t="s">
        <v>32</v>
      </c>
    </row>
    <row r="1093" s="1" customFormat="1" customHeight="1" spans="1:15">
      <c r="A1093" s="39">
        <v>1089</v>
      </c>
      <c r="B1093" s="115" t="s">
        <v>23</v>
      </c>
      <c r="C1093" s="39" t="s">
        <v>11004</v>
      </c>
      <c r="D1093" s="39" t="s">
        <v>10034</v>
      </c>
      <c r="E1093" s="39" t="s">
        <v>11005</v>
      </c>
      <c r="F1093" s="186" t="s">
        <v>11639</v>
      </c>
      <c r="G1093" s="91" t="s">
        <v>12042</v>
      </c>
      <c r="H1093" s="39" t="s">
        <v>194</v>
      </c>
      <c r="I1093" s="39">
        <v>1</v>
      </c>
      <c r="J1093" s="39" t="s">
        <v>12024</v>
      </c>
      <c r="K1093" s="39" t="s">
        <v>31</v>
      </c>
      <c r="L1093" s="183">
        <v>1</v>
      </c>
      <c r="M1093" s="27">
        <f t="shared" si="42"/>
        <v>130</v>
      </c>
      <c r="N1093" s="23"/>
      <c r="O1093" s="24" t="s">
        <v>32</v>
      </c>
    </row>
    <row r="1094" s="1" customFormat="1" customHeight="1" spans="1:15">
      <c r="A1094" s="39">
        <v>1090</v>
      </c>
      <c r="B1094" s="115" t="s">
        <v>23</v>
      </c>
      <c r="C1094" s="39" t="s">
        <v>11004</v>
      </c>
      <c r="D1094" s="39" t="s">
        <v>10034</v>
      </c>
      <c r="E1094" s="39" t="s">
        <v>11005</v>
      </c>
      <c r="F1094" s="186" t="s">
        <v>11639</v>
      </c>
      <c r="G1094" s="91" t="s">
        <v>12043</v>
      </c>
      <c r="H1094" s="39" t="s">
        <v>194</v>
      </c>
      <c r="I1094" s="39">
        <v>2</v>
      </c>
      <c r="J1094" s="39" t="s">
        <v>12024</v>
      </c>
      <c r="K1094" s="39" t="s">
        <v>31</v>
      </c>
      <c r="L1094" s="183">
        <v>1</v>
      </c>
      <c r="M1094" s="27">
        <f t="shared" si="42"/>
        <v>130</v>
      </c>
      <c r="N1094" s="23"/>
      <c r="O1094" s="24" t="s">
        <v>32</v>
      </c>
    </row>
    <row r="1095" s="1" customFormat="1" customHeight="1" spans="1:15">
      <c r="A1095" s="39">
        <v>1091</v>
      </c>
      <c r="B1095" s="115" t="s">
        <v>23</v>
      </c>
      <c r="C1095" s="39" t="s">
        <v>11004</v>
      </c>
      <c r="D1095" s="39" t="s">
        <v>10034</v>
      </c>
      <c r="E1095" s="39" t="s">
        <v>11005</v>
      </c>
      <c r="F1095" s="186" t="s">
        <v>11639</v>
      </c>
      <c r="G1095" s="91" t="s">
        <v>12044</v>
      </c>
      <c r="H1095" s="39" t="s">
        <v>194</v>
      </c>
      <c r="I1095" s="39">
        <v>5</v>
      </c>
      <c r="J1095" s="39" t="s">
        <v>12024</v>
      </c>
      <c r="K1095" s="39" t="s">
        <v>31</v>
      </c>
      <c r="L1095" s="183">
        <v>3</v>
      </c>
      <c r="M1095" s="27">
        <f t="shared" si="42"/>
        <v>390</v>
      </c>
      <c r="N1095" s="23"/>
      <c r="O1095" s="24" t="s">
        <v>32</v>
      </c>
    </row>
    <row r="1096" s="1" customFormat="1" customHeight="1" spans="1:15">
      <c r="A1096" s="39">
        <v>1092</v>
      </c>
      <c r="B1096" s="115" t="s">
        <v>23</v>
      </c>
      <c r="C1096" s="39" t="s">
        <v>11004</v>
      </c>
      <c r="D1096" s="39" t="s">
        <v>10034</v>
      </c>
      <c r="E1096" s="39" t="s">
        <v>11005</v>
      </c>
      <c r="F1096" s="186" t="s">
        <v>11639</v>
      </c>
      <c r="G1096" s="91" t="s">
        <v>12045</v>
      </c>
      <c r="H1096" s="39" t="s">
        <v>194</v>
      </c>
      <c r="I1096" s="39">
        <v>5</v>
      </c>
      <c r="J1096" s="39" t="s">
        <v>12024</v>
      </c>
      <c r="K1096" s="39" t="s">
        <v>31</v>
      </c>
      <c r="L1096" s="183">
        <v>4</v>
      </c>
      <c r="M1096" s="27">
        <f t="shared" si="42"/>
        <v>520</v>
      </c>
      <c r="N1096" s="23"/>
      <c r="O1096" s="24" t="s">
        <v>32</v>
      </c>
    </row>
    <row r="1097" s="1" customFormat="1" customHeight="1" spans="1:15">
      <c r="A1097" s="39">
        <v>1093</v>
      </c>
      <c r="B1097" s="115" t="s">
        <v>23</v>
      </c>
      <c r="C1097" s="39" t="s">
        <v>11004</v>
      </c>
      <c r="D1097" s="39" t="s">
        <v>10034</v>
      </c>
      <c r="E1097" s="39" t="s">
        <v>11005</v>
      </c>
      <c r="F1097" s="186" t="s">
        <v>11639</v>
      </c>
      <c r="G1097" s="91" t="s">
        <v>12046</v>
      </c>
      <c r="H1097" s="39" t="s">
        <v>194</v>
      </c>
      <c r="I1097" s="39">
        <v>5</v>
      </c>
      <c r="J1097" s="39" t="s">
        <v>12024</v>
      </c>
      <c r="K1097" s="39" t="s">
        <v>31</v>
      </c>
      <c r="L1097" s="183">
        <v>2</v>
      </c>
      <c r="M1097" s="27">
        <f t="shared" si="42"/>
        <v>260</v>
      </c>
      <c r="N1097" s="23"/>
      <c r="O1097" s="24" t="s">
        <v>32</v>
      </c>
    </row>
    <row r="1098" s="1" customFormat="1" customHeight="1" spans="1:15">
      <c r="A1098" s="39">
        <v>1094</v>
      </c>
      <c r="B1098" s="115" t="s">
        <v>23</v>
      </c>
      <c r="C1098" s="39" t="s">
        <v>11004</v>
      </c>
      <c r="D1098" s="39" t="s">
        <v>10034</v>
      </c>
      <c r="E1098" s="39" t="s">
        <v>11005</v>
      </c>
      <c r="F1098" s="186" t="s">
        <v>11639</v>
      </c>
      <c r="G1098" s="91" t="s">
        <v>12047</v>
      </c>
      <c r="H1098" s="39" t="s">
        <v>194</v>
      </c>
      <c r="I1098" s="39">
        <v>1</v>
      </c>
      <c r="J1098" s="39" t="s">
        <v>12024</v>
      </c>
      <c r="K1098" s="39" t="s">
        <v>31</v>
      </c>
      <c r="L1098" s="183">
        <v>1</v>
      </c>
      <c r="M1098" s="27">
        <f>L1098*312</f>
        <v>312</v>
      </c>
      <c r="N1098" s="23"/>
      <c r="O1098" s="24" t="s">
        <v>32</v>
      </c>
    </row>
    <row r="1099" s="1" customFormat="1" customHeight="1" spans="1:15">
      <c r="A1099" s="39">
        <v>1095</v>
      </c>
      <c r="B1099" s="115" t="s">
        <v>23</v>
      </c>
      <c r="C1099" s="39" t="s">
        <v>11004</v>
      </c>
      <c r="D1099" s="39" t="s">
        <v>10034</v>
      </c>
      <c r="E1099" s="39" t="s">
        <v>11005</v>
      </c>
      <c r="F1099" s="186" t="s">
        <v>11639</v>
      </c>
      <c r="G1099" s="91" t="s">
        <v>12048</v>
      </c>
      <c r="H1099" s="39" t="s">
        <v>194</v>
      </c>
      <c r="I1099" s="39">
        <v>4</v>
      </c>
      <c r="J1099" s="39" t="s">
        <v>12024</v>
      </c>
      <c r="K1099" s="39" t="s">
        <v>31</v>
      </c>
      <c r="L1099" s="183">
        <v>4</v>
      </c>
      <c r="M1099" s="27">
        <f>L1099*130</f>
        <v>520</v>
      </c>
      <c r="N1099" s="23"/>
      <c r="O1099" s="24" t="s">
        <v>32</v>
      </c>
    </row>
    <row r="1100" s="1" customFormat="1" customHeight="1" spans="1:15">
      <c r="A1100" s="39">
        <v>1096</v>
      </c>
      <c r="B1100" s="115" t="s">
        <v>23</v>
      </c>
      <c r="C1100" s="39" t="s">
        <v>11004</v>
      </c>
      <c r="D1100" s="39" t="s">
        <v>10034</v>
      </c>
      <c r="E1100" s="39" t="s">
        <v>11005</v>
      </c>
      <c r="F1100" s="186" t="s">
        <v>11639</v>
      </c>
      <c r="G1100" s="91" t="s">
        <v>12049</v>
      </c>
      <c r="H1100" s="39" t="s">
        <v>194</v>
      </c>
      <c r="I1100" s="39">
        <v>2</v>
      </c>
      <c r="J1100" s="39" t="s">
        <v>12024</v>
      </c>
      <c r="K1100" s="39" t="s">
        <v>31</v>
      </c>
      <c r="L1100" s="183">
        <v>2</v>
      </c>
      <c r="M1100" s="27">
        <f>L1100*130</f>
        <v>260</v>
      </c>
      <c r="N1100" s="23"/>
      <c r="O1100" s="24" t="s">
        <v>32</v>
      </c>
    </row>
    <row r="1101" s="1" customFormat="1" customHeight="1" spans="1:15">
      <c r="A1101" s="39">
        <v>1097</v>
      </c>
      <c r="B1101" s="115" t="s">
        <v>23</v>
      </c>
      <c r="C1101" s="39" t="s">
        <v>11004</v>
      </c>
      <c r="D1101" s="39" t="s">
        <v>10034</v>
      </c>
      <c r="E1101" s="39" t="s">
        <v>11005</v>
      </c>
      <c r="F1101" s="186" t="s">
        <v>11639</v>
      </c>
      <c r="G1101" s="91" t="s">
        <v>12050</v>
      </c>
      <c r="H1101" s="39" t="s">
        <v>194</v>
      </c>
      <c r="I1101" s="39">
        <v>4</v>
      </c>
      <c r="J1101" s="39" t="s">
        <v>12024</v>
      </c>
      <c r="K1101" s="39" t="s">
        <v>31</v>
      </c>
      <c r="L1101" s="183">
        <v>4</v>
      </c>
      <c r="M1101" s="27">
        <f>L1101*130</f>
        <v>520</v>
      </c>
      <c r="N1101" s="23"/>
      <c r="O1101" s="24" t="s">
        <v>32</v>
      </c>
    </row>
    <row r="1102" s="1" customFormat="1" customHeight="1" spans="1:15">
      <c r="A1102" s="39">
        <v>1098</v>
      </c>
      <c r="B1102" s="115" t="s">
        <v>23</v>
      </c>
      <c r="C1102" s="39" t="s">
        <v>11004</v>
      </c>
      <c r="D1102" s="39" t="s">
        <v>10034</v>
      </c>
      <c r="E1102" s="39" t="s">
        <v>11005</v>
      </c>
      <c r="F1102" s="186" t="s">
        <v>11639</v>
      </c>
      <c r="G1102" s="91" t="s">
        <v>12051</v>
      </c>
      <c r="H1102" s="39" t="s">
        <v>194</v>
      </c>
      <c r="I1102" s="39">
        <v>8</v>
      </c>
      <c r="J1102" s="39" t="s">
        <v>12024</v>
      </c>
      <c r="K1102" s="39" t="s">
        <v>31</v>
      </c>
      <c r="L1102" s="183">
        <v>4</v>
      </c>
      <c r="M1102" s="27">
        <f>L1102*130</f>
        <v>520</v>
      </c>
      <c r="N1102" s="23"/>
      <c r="O1102" s="24" t="s">
        <v>32</v>
      </c>
    </row>
    <row r="1103" s="1" customFormat="1" customHeight="1" spans="1:15">
      <c r="A1103" s="39">
        <v>1099</v>
      </c>
      <c r="B1103" s="115" t="s">
        <v>23</v>
      </c>
      <c r="C1103" s="39" t="s">
        <v>11004</v>
      </c>
      <c r="D1103" s="39" t="s">
        <v>10034</v>
      </c>
      <c r="E1103" s="39" t="s">
        <v>11005</v>
      </c>
      <c r="F1103" s="186" t="s">
        <v>11639</v>
      </c>
      <c r="G1103" s="91" t="s">
        <v>12052</v>
      </c>
      <c r="H1103" s="39" t="s">
        <v>194</v>
      </c>
      <c r="I1103" s="39">
        <v>1</v>
      </c>
      <c r="J1103" s="39" t="s">
        <v>12024</v>
      </c>
      <c r="K1103" s="39" t="s">
        <v>31</v>
      </c>
      <c r="L1103" s="183">
        <v>1</v>
      </c>
      <c r="M1103" s="27">
        <f>L1103*312</f>
        <v>312</v>
      </c>
      <c r="N1103" s="23"/>
      <c r="O1103" s="24" t="s">
        <v>32</v>
      </c>
    </row>
    <row r="1104" s="1" customFormat="1" customHeight="1" spans="1:15">
      <c r="A1104" s="39">
        <v>1100</v>
      </c>
      <c r="B1104" s="115" t="s">
        <v>23</v>
      </c>
      <c r="C1104" s="39" t="s">
        <v>11004</v>
      </c>
      <c r="D1104" s="39" t="s">
        <v>10034</v>
      </c>
      <c r="E1104" s="39" t="s">
        <v>11005</v>
      </c>
      <c r="F1104" s="186" t="s">
        <v>11639</v>
      </c>
      <c r="G1104" s="47" t="s">
        <v>12053</v>
      </c>
      <c r="H1104" s="39" t="s">
        <v>194</v>
      </c>
      <c r="I1104" s="39">
        <v>3</v>
      </c>
      <c r="J1104" s="39" t="s">
        <v>12024</v>
      </c>
      <c r="K1104" s="39" t="s">
        <v>31</v>
      </c>
      <c r="L1104" s="189">
        <v>3</v>
      </c>
      <c r="M1104" s="27">
        <f t="shared" ref="M1104:M1135" si="43">L1104*130</f>
        <v>390</v>
      </c>
      <c r="N1104" s="23"/>
      <c r="O1104" s="24" t="s">
        <v>32</v>
      </c>
    </row>
    <row r="1105" s="1" customFormat="1" customHeight="1" spans="1:15">
      <c r="A1105" s="39">
        <v>1101</v>
      </c>
      <c r="B1105" s="115" t="s">
        <v>23</v>
      </c>
      <c r="C1105" s="39" t="s">
        <v>11004</v>
      </c>
      <c r="D1105" s="39" t="s">
        <v>10034</v>
      </c>
      <c r="E1105" s="39" t="s">
        <v>11005</v>
      </c>
      <c r="F1105" s="186" t="s">
        <v>11639</v>
      </c>
      <c r="G1105" s="91" t="s">
        <v>11978</v>
      </c>
      <c r="H1105" s="39" t="s">
        <v>194</v>
      </c>
      <c r="I1105" s="39">
        <v>3</v>
      </c>
      <c r="J1105" s="39" t="s">
        <v>12024</v>
      </c>
      <c r="K1105" s="39" t="s">
        <v>31</v>
      </c>
      <c r="L1105" s="183">
        <v>2</v>
      </c>
      <c r="M1105" s="27">
        <f t="shared" si="43"/>
        <v>260</v>
      </c>
      <c r="N1105" s="23"/>
      <c r="O1105" s="24" t="s">
        <v>32</v>
      </c>
    </row>
    <row r="1106" s="1" customFormat="1" customHeight="1" spans="1:15">
      <c r="A1106" s="39">
        <v>1102</v>
      </c>
      <c r="B1106" s="115" t="s">
        <v>23</v>
      </c>
      <c r="C1106" s="39" t="s">
        <v>11004</v>
      </c>
      <c r="D1106" s="39" t="s">
        <v>10034</v>
      </c>
      <c r="E1106" s="39" t="s">
        <v>11005</v>
      </c>
      <c r="F1106" s="186" t="s">
        <v>11639</v>
      </c>
      <c r="G1106" s="91" t="s">
        <v>12054</v>
      </c>
      <c r="H1106" s="39" t="s">
        <v>194</v>
      </c>
      <c r="I1106" s="39">
        <v>3</v>
      </c>
      <c r="J1106" s="39" t="s">
        <v>12024</v>
      </c>
      <c r="K1106" s="39" t="s">
        <v>31</v>
      </c>
      <c r="L1106" s="183">
        <v>3</v>
      </c>
      <c r="M1106" s="27">
        <f t="shared" si="43"/>
        <v>390</v>
      </c>
      <c r="N1106" s="23"/>
      <c r="O1106" s="24" t="s">
        <v>32</v>
      </c>
    </row>
    <row r="1107" s="1" customFormat="1" customHeight="1" spans="1:15">
      <c r="A1107" s="39">
        <v>1103</v>
      </c>
      <c r="B1107" s="115" t="s">
        <v>23</v>
      </c>
      <c r="C1107" s="39" t="s">
        <v>11004</v>
      </c>
      <c r="D1107" s="39" t="s">
        <v>10034</v>
      </c>
      <c r="E1107" s="39" t="s">
        <v>11005</v>
      </c>
      <c r="F1107" s="186" t="s">
        <v>11639</v>
      </c>
      <c r="G1107" s="91" t="s">
        <v>12055</v>
      </c>
      <c r="H1107" s="39" t="s">
        <v>194</v>
      </c>
      <c r="I1107" s="39">
        <v>5</v>
      </c>
      <c r="J1107" s="39" t="s">
        <v>12024</v>
      </c>
      <c r="K1107" s="39" t="s">
        <v>31</v>
      </c>
      <c r="L1107" s="183">
        <v>1</v>
      </c>
      <c r="M1107" s="27">
        <f t="shared" si="43"/>
        <v>130</v>
      </c>
      <c r="N1107" s="23"/>
      <c r="O1107" s="24" t="s">
        <v>32</v>
      </c>
    </row>
    <row r="1108" s="1" customFormat="1" customHeight="1" spans="1:15">
      <c r="A1108" s="39">
        <v>1104</v>
      </c>
      <c r="B1108" s="115" t="s">
        <v>23</v>
      </c>
      <c r="C1108" s="39" t="s">
        <v>11004</v>
      </c>
      <c r="D1108" s="39" t="s">
        <v>10034</v>
      </c>
      <c r="E1108" s="39" t="s">
        <v>11005</v>
      </c>
      <c r="F1108" s="186" t="s">
        <v>11639</v>
      </c>
      <c r="G1108" s="91" t="s">
        <v>12056</v>
      </c>
      <c r="H1108" s="39" t="s">
        <v>194</v>
      </c>
      <c r="I1108" s="39">
        <v>5</v>
      </c>
      <c r="J1108" s="39" t="s">
        <v>12024</v>
      </c>
      <c r="K1108" s="39" t="s">
        <v>31</v>
      </c>
      <c r="L1108" s="183">
        <v>3</v>
      </c>
      <c r="M1108" s="27">
        <f t="shared" si="43"/>
        <v>390</v>
      </c>
      <c r="N1108" s="23"/>
      <c r="O1108" s="24" t="s">
        <v>32</v>
      </c>
    </row>
    <row r="1109" s="1" customFormat="1" customHeight="1" spans="1:15">
      <c r="A1109" s="39">
        <v>1105</v>
      </c>
      <c r="B1109" s="115" t="s">
        <v>23</v>
      </c>
      <c r="C1109" s="39" t="s">
        <v>11004</v>
      </c>
      <c r="D1109" s="39" t="s">
        <v>10034</v>
      </c>
      <c r="E1109" s="39" t="s">
        <v>11005</v>
      </c>
      <c r="F1109" s="186" t="s">
        <v>11639</v>
      </c>
      <c r="G1109" s="91" t="s">
        <v>12057</v>
      </c>
      <c r="H1109" s="39" t="s">
        <v>194</v>
      </c>
      <c r="I1109" s="39">
        <v>4</v>
      </c>
      <c r="J1109" s="39" t="s">
        <v>12024</v>
      </c>
      <c r="K1109" s="39" t="s">
        <v>31</v>
      </c>
      <c r="L1109" s="183">
        <v>3</v>
      </c>
      <c r="M1109" s="27">
        <f t="shared" si="43"/>
        <v>390</v>
      </c>
      <c r="N1109" s="23"/>
      <c r="O1109" s="24" t="s">
        <v>32</v>
      </c>
    </row>
    <row r="1110" s="1" customFormat="1" customHeight="1" spans="1:15">
      <c r="A1110" s="39">
        <v>1106</v>
      </c>
      <c r="B1110" s="115" t="s">
        <v>23</v>
      </c>
      <c r="C1110" s="39" t="s">
        <v>11004</v>
      </c>
      <c r="D1110" s="39" t="s">
        <v>10034</v>
      </c>
      <c r="E1110" s="39" t="s">
        <v>11005</v>
      </c>
      <c r="F1110" s="186" t="s">
        <v>11639</v>
      </c>
      <c r="G1110" s="91" t="s">
        <v>12058</v>
      </c>
      <c r="H1110" s="39" t="s">
        <v>194</v>
      </c>
      <c r="I1110" s="39">
        <v>2</v>
      </c>
      <c r="J1110" s="39" t="s">
        <v>12024</v>
      </c>
      <c r="K1110" s="39" t="s">
        <v>31</v>
      </c>
      <c r="L1110" s="183">
        <v>2</v>
      </c>
      <c r="M1110" s="27">
        <f t="shared" si="43"/>
        <v>260</v>
      </c>
      <c r="N1110" s="23"/>
      <c r="O1110" s="24" t="s">
        <v>32</v>
      </c>
    </row>
    <row r="1111" s="1" customFormat="1" customHeight="1" spans="1:15">
      <c r="A1111" s="39">
        <v>1107</v>
      </c>
      <c r="B1111" s="115" t="s">
        <v>23</v>
      </c>
      <c r="C1111" s="39" t="s">
        <v>11004</v>
      </c>
      <c r="D1111" s="39" t="s">
        <v>10034</v>
      </c>
      <c r="E1111" s="39" t="s">
        <v>11005</v>
      </c>
      <c r="F1111" s="186" t="s">
        <v>11639</v>
      </c>
      <c r="G1111" s="91" t="s">
        <v>12059</v>
      </c>
      <c r="H1111" s="39" t="s">
        <v>194</v>
      </c>
      <c r="I1111" s="39">
        <v>3</v>
      </c>
      <c r="J1111" s="39" t="s">
        <v>12060</v>
      </c>
      <c r="K1111" s="39" t="s">
        <v>31</v>
      </c>
      <c r="L1111" s="183">
        <v>3</v>
      </c>
      <c r="M1111" s="27">
        <f t="shared" si="43"/>
        <v>390</v>
      </c>
      <c r="N1111" s="23"/>
      <c r="O1111" s="24" t="s">
        <v>32</v>
      </c>
    </row>
    <row r="1112" s="1" customFormat="1" customHeight="1" spans="1:15">
      <c r="A1112" s="39">
        <v>1108</v>
      </c>
      <c r="B1112" s="115" t="s">
        <v>23</v>
      </c>
      <c r="C1112" s="39" t="s">
        <v>11004</v>
      </c>
      <c r="D1112" s="39" t="s">
        <v>10034</v>
      </c>
      <c r="E1112" s="39" t="s">
        <v>11005</v>
      </c>
      <c r="F1112" s="186" t="s">
        <v>11639</v>
      </c>
      <c r="G1112" s="91" t="s">
        <v>12061</v>
      </c>
      <c r="H1112" s="39" t="s">
        <v>194</v>
      </c>
      <c r="I1112" s="39">
        <v>4</v>
      </c>
      <c r="J1112" s="39" t="s">
        <v>12060</v>
      </c>
      <c r="K1112" s="39" t="s">
        <v>31</v>
      </c>
      <c r="L1112" s="183">
        <v>2</v>
      </c>
      <c r="M1112" s="27">
        <f t="shared" si="43"/>
        <v>260</v>
      </c>
      <c r="N1112" s="23"/>
      <c r="O1112" s="24" t="s">
        <v>32</v>
      </c>
    </row>
    <row r="1113" s="1" customFormat="1" customHeight="1" spans="1:15">
      <c r="A1113" s="39">
        <v>1109</v>
      </c>
      <c r="B1113" s="115" t="s">
        <v>23</v>
      </c>
      <c r="C1113" s="39" t="s">
        <v>11004</v>
      </c>
      <c r="D1113" s="39" t="s">
        <v>10034</v>
      </c>
      <c r="E1113" s="39" t="s">
        <v>11005</v>
      </c>
      <c r="F1113" s="186" t="s">
        <v>11639</v>
      </c>
      <c r="G1113" s="91" t="s">
        <v>12062</v>
      </c>
      <c r="H1113" s="39" t="s">
        <v>194</v>
      </c>
      <c r="I1113" s="39">
        <v>4</v>
      </c>
      <c r="J1113" s="39" t="s">
        <v>12060</v>
      </c>
      <c r="K1113" s="39" t="s">
        <v>31</v>
      </c>
      <c r="L1113" s="183">
        <v>3</v>
      </c>
      <c r="M1113" s="27">
        <f t="shared" si="43"/>
        <v>390</v>
      </c>
      <c r="N1113" s="23"/>
      <c r="O1113" s="24" t="s">
        <v>32</v>
      </c>
    </row>
    <row r="1114" s="1" customFormat="1" customHeight="1" spans="1:15">
      <c r="A1114" s="39">
        <v>1110</v>
      </c>
      <c r="B1114" s="115" t="s">
        <v>23</v>
      </c>
      <c r="C1114" s="39" t="s">
        <v>11004</v>
      </c>
      <c r="D1114" s="39" t="s">
        <v>10034</v>
      </c>
      <c r="E1114" s="39" t="s">
        <v>11005</v>
      </c>
      <c r="F1114" s="186" t="s">
        <v>11639</v>
      </c>
      <c r="G1114" s="91" t="s">
        <v>12063</v>
      </c>
      <c r="H1114" s="39" t="s">
        <v>194</v>
      </c>
      <c r="I1114" s="39">
        <v>1</v>
      </c>
      <c r="J1114" s="39" t="s">
        <v>12060</v>
      </c>
      <c r="K1114" s="39" t="s">
        <v>31</v>
      </c>
      <c r="L1114" s="183">
        <v>1</v>
      </c>
      <c r="M1114" s="27">
        <f t="shared" si="43"/>
        <v>130</v>
      </c>
      <c r="N1114" s="23"/>
      <c r="O1114" s="24" t="s">
        <v>32</v>
      </c>
    </row>
    <row r="1115" s="1" customFormat="1" customHeight="1" spans="1:15">
      <c r="A1115" s="39">
        <v>1111</v>
      </c>
      <c r="B1115" s="115" t="s">
        <v>23</v>
      </c>
      <c r="C1115" s="39" t="s">
        <v>11004</v>
      </c>
      <c r="D1115" s="39" t="s">
        <v>10034</v>
      </c>
      <c r="E1115" s="39" t="s">
        <v>11005</v>
      </c>
      <c r="F1115" s="186" t="s">
        <v>11639</v>
      </c>
      <c r="G1115" s="91" t="s">
        <v>12064</v>
      </c>
      <c r="H1115" s="39" t="s">
        <v>194</v>
      </c>
      <c r="I1115" s="39">
        <v>3</v>
      </c>
      <c r="J1115" s="39" t="s">
        <v>12060</v>
      </c>
      <c r="K1115" s="39" t="s">
        <v>31</v>
      </c>
      <c r="L1115" s="183">
        <v>2</v>
      </c>
      <c r="M1115" s="27">
        <f t="shared" si="43"/>
        <v>260</v>
      </c>
      <c r="N1115" s="23"/>
      <c r="O1115" s="24" t="s">
        <v>32</v>
      </c>
    </row>
    <row r="1116" s="1" customFormat="1" customHeight="1" spans="1:15">
      <c r="A1116" s="39">
        <v>1112</v>
      </c>
      <c r="B1116" s="115" t="s">
        <v>23</v>
      </c>
      <c r="C1116" s="39" t="s">
        <v>11004</v>
      </c>
      <c r="D1116" s="39" t="s">
        <v>10034</v>
      </c>
      <c r="E1116" s="39" t="s">
        <v>11005</v>
      </c>
      <c r="F1116" s="186" t="s">
        <v>11639</v>
      </c>
      <c r="G1116" s="91" t="s">
        <v>12065</v>
      </c>
      <c r="H1116" s="39" t="s">
        <v>194</v>
      </c>
      <c r="I1116" s="39">
        <v>3</v>
      </c>
      <c r="J1116" s="39" t="s">
        <v>12060</v>
      </c>
      <c r="K1116" s="39" t="s">
        <v>31</v>
      </c>
      <c r="L1116" s="183">
        <v>2</v>
      </c>
      <c r="M1116" s="27">
        <f t="shared" si="43"/>
        <v>260</v>
      </c>
      <c r="N1116" s="23"/>
      <c r="O1116" s="24" t="s">
        <v>32</v>
      </c>
    </row>
    <row r="1117" s="1" customFormat="1" customHeight="1" spans="1:15">
      <c r="A1117" s="39">
        <v>1113</v>
      </c>
      <c r="B1117" s="115" t="s">
        <v>23</v>
      </c>
      <c r="C1117" s="39" t="s">
        <v>11004</v>
      </c>
      <c r="D1117" s="39" t="s">
        <v>10034</v>
      </c>
      <c r="E1117" s="39" t="s">
        <v>11005</v>
      </c>
      <c r="F1117" s="186" t="s">
        <v>11639</v>
      </c>
      <c r="G1117" s="91" t="s">
        <v>12066</v>
      </c>
      <c r="H1117" s="39" t="s">
        <v>194</v>
      </c>
      <c r="I1117" s="39">
        <v>5</v>
      </c>
      <c r="J1117" s="39" t="s">
        <v>12060</v>
      </c>
      <c r="K1117" s="39" t="s">
        <v>31</v>
      </c>
      <c r="L1117" s="183">
        <v>2</v>
      </c>
      <c r="M1117" s="27">
        <f t="shared" si="43"/>
        <v>260</v>
      </c>
      <c r="N1117" s="23"/>
      <c r="O1117" s="24" t="s">
        <v>32</v>
      </c>
    </row>
    <row r="1118" s="1" customFormat="1" customHeight="1" spans="1:15">
      <c r="A1118" s="39">
        <v>1114</v>
      </c>
      <c r="B1118" s="115" t="s">
        <v>23</v>
      </c>
      <c r="C1118" s="39" t="s">
        <v>11004</v>
      </c>
      <c r="D1118" s="39" t="s">
        <v>10034</v>
      </c>
      <c r="E1118" s="39" t="s">
        <v>11005</v>
      </c>
      <c r="F1118" s="186" t="s">
        <v>11639</v>
      </c>
      <c r="G1118" s="91" t="s">
        <v>12067</v>
      </c>
      <c r="H1118" s="39" t="s">
        <v>194</v>
      </c>
      <c r="I1118" s="39">
        <v>3</v>
      </c>
      <c r="J1118" s="39" t="s">
        <v>12060</v>
      </c>
      <c r="K1118" s="39" t="s">
        <v>31</v>
      </c>
      <c r="L1118" s="183">
        <v>2</v>
      </c>
      <c r="M1118" s="27">
        <f t="shared" si="43"/>
        <v>260</v>
      </c>
      <c r="N1118" s="23"/>
      <c r="O1118" s="24" t="s">
        <v>32</v>
      </c>
    </row>
    <row r="1119" s="1" customFormat="1" customHeight="1" spans="1:15">
      <c r="A1119" s="39">
        <v>1115</v>
      </c>
      <c r="B1119" s="115" t="s">
        <v>23</v>
      </c>
      <c r="C1119" s="39" t="s">
        <v>11004</v>
      </c>
      <c r="D1119" s="39" t="s">
        <v>10034</v>
      </c>
      <c r="E1119" s="39" t="s">
        <v>11005</v>
      </c>
      <c r="F1119" s="186" t="s">
        <v>11639</v>
      </c>
      <c r="G1119" s="91" t="s">
        <v>12068</v>
      </c>
      <c r="H1119" s="39" t="s">
        <v>194</v>
      </c>
      <c r="I1119" s="39">
        <v>7</v>
      </c>
      <c r="J1119" s="39" t="s">
        <v>12060</v>
      </c>
      <c r="K1119" s="39" t="s">
        <v>31</v>
      </c>
      <c r="L1119" s="183">
        <v>3</v>
      </c>
      <c r="M1119" s="27">
        <f t="shared" si="43"/>
        <v>390</v>
      </c>
      <c r="N1119" s="23"/>
      <c r="O1119" s="24" t="s">
        <v>32</v>
      </c>
    </row>
    <row r="1120" s="1" customFormat="1" customHeight="1" spans="1:15">
      <c r="A1120" s="39">
        <v>1116</v>
      </c>
      <c r="B1120" s="115" t="s">
        <v>23</v>
      </c>
      <c r="C1120" s="39" t="s">
        <v>11004</v>
      </c>
      <c r="D1120" s="39" t="s">
        <v>10034</v>
      </c>
      <c r="E1120" s="39" t="s">
        <v>11005</v>
      </c>
      <c r="F1120" s="186" t="s">
        <v>11639</v>
      </c>
      <c r="G1120" s="91" t="s">
        <v>12069</v>
      </c>
      <c r="H1120" s="39" t="s">
        <v>194</v>
      </c>
      <c r="I1120" s="39">
        <v>4</v>
      </c>
      <c r="J1120" s="39" t="s">
        <v>12060</v>
      </c>
      <c r="K1120" s="39" t="s">
        <v>31</v>
      </c>
      <c r="L1120" s="183">
        <v>1</v>
      </c>
      <c r="M1120" s="27">
        <f t="shared" si="43"/>
        <v>130</v>
      </c>
      <c r="N1120" s="23"/>
      <c r="O1120" s="24" t="s">
        <v>32</v>
      </c>
    </row>
    <row r="1121" s="1" customFormat="1" customHeight="1" spans="1:15">
      <c r="A1121" s="39">
        <v>1117</v>
      </c>
      <c r="B1121" s="115" t="s">
        <v>23</v>
      </c>
      <c r="C1121" s="39" t="s">
        <v>11004</v>
      </c>
      <c r="D1121" s="39" t="s">
        <v>10034</v>
      </c>
      <c r="E1121" s="39" t="s">
        <v>11005</v>
      </c>
      <c r="F1121" s="186" t="s">
        <v>11639</v>
      </c>
      <c r="G1121" s="91" t="s">
        <v>12070</v>
      </c>
      <c r="H1121" s="39" t="s">
        <v>194</v>
      </c>
      <c r="I1121" s="39">
        <v>3</v>
      </c>
      <c r="J1121" s="39" t="s">
        <v>12060</v>
      </c>
      <c r="K1121" s="39" t="s">
        <v>31</v>
      </c>
      <c r="L1121" s="183">
        <v>2</v>
      </c>
      <c r="M1121" s="27">
        <f t="shared" si="43"/>
        <v>260</v>
      </c>
      <c r="N1121" s="23"/>
      <c r="O1121" s="24" t="s">
        <v>32</v>
      </c>
    </row>
    <row r="1122" s="1" customFormat="1" customHeight="1" spans="1:15">
      <c r="A1122" s="39">
        <v>1118</v>
      </c>
      <c r="B1122" s="115" t="s">
        <v>23</v>
      </c>
      <c r="C1122" s="39" t="s">
        <v>11004</v>
      </c>
      <c r="D1122" s="39" t="s">
        <v>10034</v>
      </c>
      <c r="E1122" s="39" t="s">
        <v>11005</v>
      </c>
      <c r="F1122" s="186" t="s">
        <v>11639</v>
      </c>
      <c r="G1122" s="91" t="s">
        <v>12071</v>
      </c>
      <c r="H1122" s="39" t="s">
        <v>194</v>
      </c>
      <c r="I1122" s="39">
        <v>4</v>
      </c>
      <c r="J1122" s="39" t="s">
        <v>12060</v>
      </c>
      <c r="K1122" s="39" t="s">
        <v>31</v>
      </c>
      <c r="L1122" s="183">
        <v>2</v>
      </c>
      <c r="M1122" s="27">
        <f t="shared" si="43"/>
        <v>260</v>
      </c>
      <c r="N1122" s="23"/>
      <c r="O1122" s="24" t="s">
        <v>32</v>
      </c>
    </row>
    <row r="1123" s="1" customFormat="1" customHeight="1" spans="1:15">
      <c r="A1123" s="39">
        <v>1119</v>
      </c>
      <c r="B1123" s="115" t="s">
        <v>23</v>
      </c>
      <c r="C1123" s="39" t="s">
        <v>11004</v>
      </c>
      <c r="D1123" s="39" t="s">
        <v>10034</v>
      </c>
      <c r="E1123" s="39" t="s">
        <v>11005</v>
      </c>
      <c r="F1123" s="186" t="s">
        <v>11639</v>
      </c>
      <c r="G1123" s="91" t="s">
        <v>12072</v>
      </c>
      <c r="H1123" s="39" t="s">
        <v>194</v>
      </c>
      <c r="I1123" s="39">
        <v>2</v>
      </c>
      <c r="J1123" s="39" t="s">
        <v>12060</v>
      </c>
      <c r="K1123" s="39" t="s">
        <v>31</v>
      </c>
      <c r="L1123" s="183">
        <v>2</v>
      </c>
      <c r="M1123" s="27">
        <f t="shared" si="43"/>
        <v>260</v>
      </c>
      <c r="N1123" s="23"/>
      <c r="O1123" s="24" t="s">
        <v>32</v>
      </c>
    </row>
    <row r="1124" s="1" customFormat="1" customHeight="1" spans="1:15">
      <c r="A1124" s="39">
        <v>1120</v>
      </c>
      <c r="B1124" s="115" t="s">
        <v>23</v>
      </c>
      <c r="C1124" s="39" t="s">
        <v>11004</v>
      </c>
      <c r="D1124" s="39" t="s">
        <v>10034</v>
      </c>
      <c r="E1124" s="39" t="s">
        <v>11005</v>
      </c>
      <c r="F1124" s="186" t="s">
        <v>11639</v>
      </c>
      <c r="G1124" s="91" t="s">
        <v>12073</v>
      </c>
      <c r="H1124" s="39" t="s">
        <v>194</v>
      </c>
      <c r="I1124" s="39">
        <v>5</v>
      </c>
      <c r="J1124" s="39" t="s">
        <v>12060</v>
      </c>
      <c r="K1124" s="39" t="s">
        <v>31</v>
      </c>
      <c r="L1124" s="183">
        <v>2</v>
      </c>
      <c r="M1124" s="27">
        <f t="shared" si="43"/>
        <v>260</v>
      </c>
      <c r="N1124" s="23"/>
      <c r="O1124" s="24" t="s">
        <v>32</v>
      </c>
    </row>
    <row r="1125" s="1" customFormat="1" customHeight="1" spans="1:15">
      <c r="A1125" s="39">
        <v>1121</v>
      </c>
      <c r="B1125" s="115" t="s">
        <v>23</v>
      </c>
      <c r="C1125" s="39" t="s">
        <v>11004</v>
      </c>
      <c r="D1125" s="39" t="s">
        <v>10034</v>
      </c>
      <c r="E1125" s="39" t="s">
        <v>11005</v>
      </c>
      <c r="F1125" s="186" t="s">
        <v>11639</v>
      </c>
      <c r="G1125" s="91" t="s">
        <v>12074</v>
      </c>
      <c r="H1125" s="39" t="s">
        <v>194</v>
      </c>
      <c r="I1125" s="39">
        <v>4</v>
      </c>
      <c r="J1125" s="39" t="s">
        <v>12060</v>
      </c>
      <c r="K1125" s="39" t="s">
        <v>31</v>
      </c>
      <c r="L1125" s="183">
        <v>2</v>
      </c>
      <c r="M1125" s="27">
        <f t="shared" si="43"/>
        <v>260</v>
      </c>
      <c r="N1125" s="23"/>
      <c r="O1125" s="24" t="s">
        <v>32</v>
      </c>
    </row>
    <row r="1126" s="1" customFormat="1" customHeight="1" spans="1:15">
      <c r="A1126" s="39">
        <v>1122</v>
      </c>
      <c r="B1126" s="115" t="s">
        <v>23</v>
      </c>
      <c r="C1126" s="39" t="s">
        <v>11004</v>
      </c>
      <c r="D1126" s="39" t="s">
        <v>10034</v>
      </c>
      <c r="E1126" s="39" t="s">
        <v>11005</v>
      </c>
      <c r="F1126" s="186" t="s">
        <v>11639</v>
      </c>
      <c r="G1126" s="91" t="s">
        <v>12075</v>
      </c>
      <c r="H1126" s="39" t="s">
        <v>194</v>
      </c>
      <c r="I1126" s="39">
        <v>3</v>
      </c>
      <c r="J1126" s="39" t="s">
        <v>12060</v>
      </c>
      <c r="K1126" s="39" t="s">
        <v>31</v>
      </c>
      <c r="L1126" s="183">
        <v>1</v>
      </c>
      <c r="M1126" s="27">
        <f t="shared" si="43"/>
        <v>130</v>
      </c>
      <c r="N1126" s="23"/>
      <c r="O1126" s="24" t="s">
        <v>32</v>
      </c>
    </row>
    <row r="1127" s="1" customFormat="1" customHeight="1" spans="1:15">
      <c r="A1127" s="39">
        <v>1123</v>
      </c>
      <c r="B1127" s="115" t="s">
        <v>23</v>
      </c>
      <c r="C1127" s="39" t="s">
        <v>11004</v>
      </c>
      <c r="D1127" s="39" t="s">
        <v>10034</v>
      </c>
      <c r="E1127" s="39" t="s">
        <v>11005</v>
      </c>
      <c r="F1127" s="186" t="s">
        <v>11639</v>
      </c>
      <c r="G1127" s="91" t="s">
        <v>12076</v>
      </c>
      <c r="H1127" s="39" t="s">
        <v>194</v>
      </c>
      <c r="I1127" s="39">
        <v>2</v>
      </c>
      <c r="J1127" s="39" t="s">
        <v>12060</v>
      </c>
      <c r="K1127" s="39" t="s">
        <v>31</v>
      </c>
      <c r="L1127" s="183">
        <v>2</v>
      </c>
      <c r="M1127" s="27">
        <f t="shared" si="43"/>
        <v>260</v>
      </c>
      <c r="N1127" s="23"/>
      <c r="O1127" s="24" t="s">
        <v>32</v>
      </c>
    </row>
    <row r="1128" s="1" customFormat="1" customHeight="1" spans="1:15">
      <c r="A1128" s="39">
        <v>1124</v>
      </c>
      <c r="B1128" s="115" t="s">
        <v>23</v>
      </c>
      <c r="C1128" s="39" t="s">
        <v>11004</v>
      </c>
      <c r="D1128" s="39" t="s">
        <v>10034</v>
      </c>
      <c r="E1128" s="39" t="s">
        <v>11005</v>
      </c>
      <c r="F1128" s="186" t="s">
        <v>11639</v>
      </c>
      <c r="G1128" s="91" t="s">
        <v>12077</v>
      </c>
      <c r="H1128" s="39" t="s">
        <v>194</v>
      </c>
      <c r="I1128" s="39">
        <v>4</v>
      </c>
      <c r="J1128" s="39" t="s">
        <v>12060</v>
      </c>
      <c r="K1128" s="39" t="s">
        <v>31</v>
      </c>
      <c r="L1128" s="183">
        <v>2</v>
      </c>
      <c r="M1128" s="27">
        <f t="shared" si="43"/>
        <v>260</v>
      </c>
      <c r="N1128" s="23"/>
      <c r="O1128" s="24" t="s">
        <v>32</v>
      </c>
    </row>
    <row r="1129" s="1" customFormat="1" customHeight="1" spans="1:15">
      <c r="A1129" s="39">
        <v>1125</v>
      </c>
      <c r="B1129" s="115" t="s">
        <v>23</v>
      </c>
      <c r="C1129" s="39" t="s">
        <v>11004</v>
      </c>
      <c r="D1129" s="39" t="s">
        <v>10034</v>
      </c>
      <c r="E1129" s="39" t="s">
        <v>11005</v>
      </c>
      <c r="F1129" s="186" t="s">
        <v>11639</v>
      </c>
      <c r="G1129" s="91" t="s">
        <v>12078</v>
      </c>
      <c r="H1129" s="39" t="s">
        <v>194</v>
      </c>
      <c r="I1129" s="39">
        <v>3</v>
      </c>
      <c r="J1129" s="39" t="s">
        <v>12060</v>
      </c>
      <c r="K1129" s="39" t="s">
        <v>31</v>
      </c>
      <c r="L1129" s="183">
        <v>3</v>
      </c>
      <c r="M1129" s="27">
        <f t="shared" si="43"/>
        <v>390</v>
      </c>
      <c r="N1129" s="23"/>
      <c r="O1129" s="24" t="s">
        <v>32</v>
      </c>
    </row>
    <row r="1130" s="1" customFormat="1" customHeight="1" spans="1:15">
      <c r="A1130" s="39">
        <v>1126</v>
      </c>
      <c r="B1130" s="115" t="s">
        <v>23</v>
      </c>
      <c r="C1130" s="39" t="s">
        <v>11004</v>
      </c>
      <c r="D1130" s="39" t="s">
        <v>10034</v>
      </c>
      <c r="E1130" s="39" t="s">
        <v>11005</v>
      </c>
      <c r="F1130" s="186" t="s">
        <v>11639</v>
      </c>
      <c r="G1130" s="91" t="s">
        <v>12079</v>
      </c>
      <c r="H1130" s="39" t="s">
        <v>194</v>
      </c>
      <c r="I1130" s="39">
        <v>1</v>
      </c>
      <c r="J1130" s="39" t="s">
        <v>12060</v>
      </c>
      <c r="K1130" s="39" t="s">
        <v>31</v>
      </c>
      <c r="L1130" s="183">
        <v>1</v>
      </c>
      <c r="M1130" s="27">
        <f t="shared" si="43"/>
        <v>130</v>
      </c>
      <c r="N1130" s="23"/>
      <c r="O1130" s="24" t="s">
        <v>32</v>
      </c>
    </row>
    <row r="1131" s="1" customFormat="1" customHeight="1" spans="1:15">
      <c r="A1131" s="39">
        <v>1127</v>
      </c>
      <c r="B1131" s="115" t="s">
        <v>23</v>
      </c>
      <c r="C1131" s="39" t="s">
        <v>11004</v>
      </c>
      <c r="D1131" s="39" t="s">
        <v>10034</v>
      </c>
      <c r="E1131" s="39" t="s">
        <v>11005</v>
      </c>
      <c r="F1131" s="186" t="s">
        <v>11639</v>
      </c>
      <c r="G1131" s="91" t="s">
        <v>12080</v>
      </c>
      <c r="H1131" s="39" t="s">
        <v>194</v>
      </c>
      <c r="I1131" s="39">
        <v>6</v>
      </c>
      <c r="J1131" s="39" t="s">
        <v>12060</v>
      </c>
      <c r="K1131" s="39" t="s">
        <v>31</v>
      </c>
      <c r="L1131" s="183">
        <v>2</v>
      </c>
      <c r="M1131" s="27">
        <f t="shared" si="43"/>
        <v>260</v>
      </c>
      <c r="N1131" s="23"/>
      <c r="O1131" s="24" t="s">
        <v>32</v>
      </c>
    </row>
    <row r="1132" s="1" customFormat="1" customHeight="1" spans="1:15">
      <c r="A1132" s="39">
        <v>1128</v>
      </c>
      <c r="B1132" s="115" t="s">
        <v>23</v>
      </c>
      <c r="C1132" s="39" t="s">
        <v>11004</v>
      </c>
      <c r="D1132" s="39" t="s">
        <v>10034</v>
      </c>
      <c r="E1132" s="39" t="s">
        <v>11005</v>
      </c>
      <c r="F1132" s="186" t="s">
        <v>11639</v>
      </c>
      <c r="G1132" s="91" t="s">
        <v>12081</v>
      </c>
      <c r="H1132" s="39" t="s">
        <v>194</v>
      </c>
      <c r="I1132" s="39">
        <v>4</v>
      </c>
      <c r="J1132" s="39" t="s">
        <v>12060</v>
      </c>
      <c r="K1132" s="39" t="s">
        <v>31</v>
      </c>
      <c r="L1132" s="183">
        <v>3</v>
      </c>
      <c r="M1132" s="27">
        <f t="shared" si="43"/>
        <v>390</v>
      </c>
      <c r="N1132" s="23"/>
      <c r="O1132" s="24" t="s">
        <v>32</v>
      </c>
    </row>
    <row r="1133" s="1" customFormat="1" customHeight="1" spans="1:15">
      <c r="A1133" s="39">
        <v>1129</v>
      </c>
      <c r="B1133" s="115" t="s">
        <v>23</v>
      </c>
      <c r="C1133" s="39" t="s">
        <v>11004</v>
      </c>
      <c r="D1133" s="39" t="s">
        <v>10034</v>
      </c>
      <c r="E1133" s="39" t="s">
        <v>11005</v>
      </c>
      <c r="F1133" s="186" t="s">
        <v>11639</v>
      </c>
      <c r="G1133" s="91" t="s">
        <v>12082</v>
      </c>
      <c r="H1133" s="39" t="s">
        <v>194</v>
      </c>
      <c r="I1133" s="39">
        <v>4</v>
      </c>
      <c r="J1133" s="39" t="s">
        <v>12060</v>
      </c>
      <c r="K1133" s="39" t="s">
        <v>31</v>
      </c>
      <c r="L1133" s="183">
        <v>2</v>
      </c>
      <c r="M1133" s="27">
        <f t="shared" si="43"/>
        <v>260</v>
      </c>
      <c r="N1133" s="23"/>
      <c r="O1133" s="24" t="s">
        <v>32</v>
      </c>
    </row>
    <row r="1134" s="1" customFormat="1" customHeight="1" spans="1:15">
      <c r="A1134" s="39">
        <v>1130</v>
      </c>
      <c r="B1134" s="115" t="s">
        <v>23</v>
      </c>
      <c r="C1134" s="39" t="s">
        <v>11004</v>
      </c>
      <c r="D1134" s="39" t="s">
        <v>10034</v>
      </c>
      <c r="E1134" s="39" t="s">
        <v>11005</v>
      </c>
      <c r="F1134" s="186" t="s">
        <v>11639</v>
      </c>
      <c r="G1134" s="91" t="s">
        <v>12083</v>
      </c>
      <c r="H1134" s="39" t="s">
        <v>194</v>
      </c>
      <c r="I1134" s="39">
        <v>4</v>
      </c>
      <c r="J1134" s="39" t="s">
        <v>12060</v>
      </c>
      <c r="K1134" s="39" t="s">
        <v>31</v>
      </c>
      <c r="L1134" s="183">
        <v>2</v>
      </c>
      <c r="M1134" s="27">
        <f t="shared" si="43"/>
        <v>260</v>
      </c>
      <c r="N1134" s="23"/>
      <c r="O1134" s="24" t="s">
        <v>32</v>
      </c>
    </row>
    <row r="1135" s="1" customFormat="1" customHeight="1" spans="1:15">
      <c r="A1135" s="39">
        <v>1131</v>
      </c>
      <c r="B1135" s="115" t="s">
        <v>23</v>
      </c>
      <c r="C1135" s="39" t="s">
        <v>11004</v>
      </c>
      <c r="D1135" s="39" t="s">
        <v>10034</v>
      </c>
      <c r="E1135" s="39" t="s">
        <v>11005</v>
      </c>
      <c r="F1135" s="186" t="s">
        <v>11639</v>
      </c>
      <c r="G1135" s="91" t="s">
        <v>12084</v>
      </c>
      <c r="H1135" s="39" t="s">
        <v>194</v>
      </c>
      <c r="I1135" s="39">
        <v>5</v>
      </c>
      <c r="J1135" s="39" t="s">
        <v>12060</v>
      </c>
      <c r="K1135" s="39" t="s">
        <v>31</v>
      </c>
      <c r="L1135" s="183">
        <v>2</v>
      </c>
      <c r="M1135" s="27">
        <f t="shared" si="43"/>
        <v>260</v>
      </c>
      <c r="N1135" s="23"/>
      <c r="O1135" s="24" t="s">
        <v>32</v>
      </c>
    </row>
    <row r="1136" s="1" customFormat="1" customHeight="1" spans="1:15">
      <c r="A1136" s="39">
        <v>1132</v>
      </c>
      <c r="B1136" s="115" t="s">
        <v>23</v>
      </c>
      <c r="C1136" s="39" t="s">
        <v>11004</v>
      </c>
      <c r="D1136" s="39" t="s">
        <v>10034</v>
      </c>
      <c r="E1136" s="39" t="s">
        <v>11005</v>
      </c>
      <c r="F1136" s="186" t="s">
        <v>11639</v>
      </c>
      <c r="G1136" s="91" t="s">
        <v>12085</v>
      </c>
      <c r="H1136" s="39" t="s">
        <v>194</v>
      </c>
      <c r="I1136" s="39">
        <v>4</v>
      </c>
      <c r="J1136" s="39" t="s">
        <v>12060</v>
      </c>
      <c r="K1136" s="39" t="s">
        <v>31</v>
      </c>
      <c r="L1136" s="183">
        <v>4</v>
      </c>
      <c r="M1136" s="27">
        <f t="shared" ref="M1136:M1178" si="44">L1136*130</f>
        <v>520</v>
      </c>
      <c r="N1136" s="23"/>
      <c r="O1136" s="24" t="s">
        <v>32</v>
      </c>
    </row>
    <row r="1137" s="1" customFormat="1" customHeight="1" spans="1:15">
      <c r="A1137" s="39">
        <v>1133</v>
      </c>
      <c r="B1137" s="115" t="s">
        <v>23</v>
      </c>
      <c r="C1137" s="39" t="s">
        <v>11004</v>
      </c>
      <c r="D1137" s="39" t="s">
        <v>10034</v>
      </c>
      <c r="E1137" s="39" t="s">
        <v>11005</v>
      </c>
      <c r="F1137" s="186" t="s">
        <v>11639</v>
      </c>
      <c r="G1137" s="91" t="s">
        <v>12086</v>
      </c>
      <c r="H1137" s="39" t="s">
        <v>194</v>
      </c>
      <c r="I1137" s="39">
        <v>4</v>
      </c>
      <c r="J1137" s="39" t="s">
        <v>12060</v>
      </c>
      <c r="K1137" s="39" t="s">
        <v>31</v>
      </c>
      <c r="L1137" s="183">
        <v>4</v>
      </c>
      <c r="M1137" s="27">
        <f t="shared" si="44"/>
        <v>520</v>
      </c>
      <c r="N1137" s="23"/>
      <c r="O1137" s="24" t="s">
        <v>32</v>
      </c>
    </row>
    <row r="1138" s="1" customFormat="1" customHeight="1" spans="1:15">
      <c r="A1138" s="39">
        <v>1134</v>
      </c>
      <c r="B1138" s="115" t="s">
        <v>23</v>
      </c>
      <c r="C1138" s="39" t="s">
        <v>11004</v>
      </c>
      <c r="D1138" s="39" t="s">
        <v>10034</v>
      </c>
      <c r="E1138" s="39" t="s">
        <v>11005</v>
      </c>
      <c r="F1138" s="186" t="s">
        <v>11639</v>
      </c>
      <c r="G1138" s="91" t="s">
        <v>12087</v>
      </c>
      <c r="H1138" s="39" t="s">
        <v>194</v>
      </c>
      <c r="I1138" s="39">
        <v>2</v>
      </c>
      <c r="J1138" s="39" t="s">
        <v>12060</v>
      </c>
      <c r="K1138" s="39" t="s">
        <v>31</v>
      </c>
      <c r="L1138" s="183">
        <v>2</v>
      </c>
      <c r="M1138" s="27">
        <f t="shared" si="44"/>
        <v>260</v>
      </c>
      <c r="N1138" s="23"/>
      <c r="O1138" s="24" t="s">
        <v>32</v>
      </c>
    </row>
    <row r="1139" s="1" customFormat="1" customHeight="1" spans="1:15">
      <c r="A1139" s="39">
        <v>1135</v>
      </c>
      <c r="B1139" s="115" t="s">
        <v>23</v>
      </c>
      <c r="C1139" s="39" t="s">
        <v>11004</v>
      </c>
      <c r="D1139" s="39" t="s">
        <v>10034</v>
      </c>
      <c r="E1139" s="39" t="s">
        <v>11005</v>
      </c>
      <c r="F1139" s="186" t="s">
        <v>11639</v>
      </c>
      <c r="G1139" s="91" t="s">
        <v>12088</v>
      </c>
      <c r="H1139" s="39" t="s">
        <v>194</v>
      </c>
      <c r="I1139" s="39">
        <v>5</v>
      </c>
      <c r="J1139" s="39" t="s">
        <v>12060</v>
      </c>
      <c r="K1139" s="39" t="s">
        <v>31</v>
      </c>
      <c r="L1139" s="183">
        <v>2</v>
      </c>
      <c r="M1139" s="27">
        <f t="shared" si="44"/>
        <v>260</v>
      </c>
      <c r="N1139" s="23"/>
      <c r="O1139" s="24" t="s">
        <v>32</v>
      </c>
    </row>
    <row r="1140" s="1" customFormat="1" customHeight="1" spans="1:15">
      <c r="A1140" s="39">
        <v>1136</v>
      </c>
      <c r="B1140" s="115" t="s">
        <v>23</v>
      </c>
      <c r="C1140" s="39" t="s">
        <v>11004</v>
      </c>
      <c r="D1140" s="39" t="s">
        <v>10034</v>
      </c>
      <c r="E1140" s="39" t="s">
        <v>11005</v>
      </c>
      <c r="F1140" s="186" t="s">
        <v>11639</v>
      </c>
      <c r="G1140" s="91" t="s">
        <v>12089</v>
      </c>
      <c r="H1140" s="39" t="s">
        <v>194</v>
      </c>
      <c r="I1140" s="39">
        <v>3</v>
      </c>
      <c r="J1140" s="39" t="s">
        <v>12060</v>
      </c>
      <c r="K1140" s="39" t="s">
        <v>31</v>
      </c>
      <c r="L1140" s="183">
        <v>3</v>
      </c>
      <c r="M1140" s="27">
        <f t="shared" si="44"/>
        <v>390</v>
      </c>
      <c r="N1140" s="23"/>
      <c r="O1140" s="24" t="s">
        <v>32</v>
      </c>
    </row>
    <row r="1141" s="1" customFormat="1" customHeight="1" spans="1:15">
      <c r="A1141" s="39">
        <v>1137</v>
      </c>
      <c r="B1141" s="115" t="s">
        <v>23</v>
      </c>
      <c r="C1141" s="39" t="s">
        <v>11004</v>
      </c>
      <c r="D1141" s="39" t="s">
        <v>10034</v>
      </c>
      <c r="E1141" s="39" t="s">
        <v>11005</v>
      </c>
      <c r="F1141" s="186" t="s">
        <v>11639</v>
      </c>
      <c r="G1141" s="91" t="s">
        <v>12090</v>
      </c>
      <c r="H1141" s="39" t="s">
        <v>194</v>
      </c>
      <c r="I1141" s="39">
        <v>5</v>
      </c>
      <c r="J1141" s="39" t="s">
        <v>12060</v>
      </c>
      <c r="K1141" s="39" t="s">
        <v>31</v>
      </c>
      <c r="L1141" s="183">
        <v>4</v>
      </c>
      <c r="M1141" s="27">
        <f t="shared" si="44"/>
        <v>520</v>
      </c>
      <c r="N1141" s="23"/>
      <c r="O1141" s="24" t="s">
        <v>32</v>
      </c>
    </row>
    <row r="1142" s="1" customFormat="1" customHeight="1" spans="1:15">
      <c r="A1142" s="39">
        <v>1138</v>
      </c>
      <c r="B1142" s="115" t="s">
        <v>23</v>
      </c>
      <c r="C1142" s="39" t="s">
        <v>11004</v>
      </c>
      <c r="D1142" s="39" t="s">
        <v>10034</v>
      </c>
      <c r="E1142" s="39" t="s">
        <v>11005</v>
      </c>
      <c r="F1142" s="186" t="s">
        <v>11639</v>
      </c>
      <c r="G1142" s="91" t="s">
        <v>12091</v>
      </c>
      <c r="H1142" s="39" t="s">
        <v>194</v>
      </c>
      <c r="I1142" s="39">
        <v>2</v>
      </c>
      <c r="J1142" s="39" t="s">
        <v>12060</v>
      </c>
      <c r="K1142" s="39" t="s">
        <v>31</v>
      </c>
      <c r="L1142" s="183">
        <v>2</v>
      </c>
      <c r="M1142" s="27">
        <f t="shared" si="44"/>
        <v>260</v>
      </c>
      <c r="N1142" s="23"/>
      <c r="O1142" s="24" t="s">
        <v>32</v>
      </c>
    </row>
    <row r="1143" s="1" customFormat="1" customHeight="1" spans="1:15">
      <c r="A1143" s="39">
        <v>1139</v>
      </c>
      <c r="B1143" s="115" t="s">
        <v>23</v>
      </c>
      <c r="C1143" s="39" t="s">
        <v>11004</v>
      </c>
      <c r="D1143" s="39" t="s">
        <v>10034</v>
      </c>
      <c r="E1143" s="39" t="s">
        <v>11005</v>
      </c>
      <c r="F1143" s="186" t="s">
        <v>11639</v>
      </c>
      <c r="G1143" s="91" t="s">
        <v>12092</v>
      </c>
      <c r="H1143" s="39" t="s">
        <v>194</v>
      </c>
      <c r="I1143" s="39">
        <v>6</v>
      </c>
      <c r="J1143" s="39" t="s">
        <v>12060</v>
      </c>
      <c r="K1143" s="39" t="s">
        <v>31</v>
      </c>
      <c r="L1143" s="183">
        <v>3</v>
      </c>
      <c r="M1143" s="27">
        <f t="shared" si="44"/>
        <v>390</v>
      </c>
      <c r="N1143" s="23"/>
      <c r="O1143" s="24" t="s">
        <v>32</v>
      </c>
    </row>
    <row r="1144" s="1" customFormat="1" customHeight="1" spans="1:15">
      <c r="A1144" s="39">
        <v>1140</v>
      </c>
      <c r="B1144" s="115" t="s">
        <v>23</v>
      </c>
      <c r="C1144" s="39" t="s">
        <v>11004</v>
      </c>
      <c r="D1144" s="39" t="s">
        <v>10034</v>
      </c>
      <c r="E1144" s="39" t="s">
        <v>11005</v>
      </c>
      <c r="F1144" s="186" t="s">
        <v>11639</v>
      </c>
      <c r="G1144" s="91" t="s">
        <v>12093</v>
      </c>
      <c r="H1144" s="39" t="s">
        <v>194</v>
      </c>
      <c r="I1144" s="39">
        <v>3</v>
      </c>
      <c r="J1144" s="39" t="s">
        <v>12060</v>
      </c>
      <c r="K1144" s="39" t="s">
        <v>31</v>
      </c>
      <c r="L1144" s="183">
        <v>3</v>
      </c>
      <c r="M1144" s="27">
        <f t="shared" si="44"/>
        <v>390</v>
      </c>
      <c r="N1144" s="23"/>
      <c r="O1144" s="24" t="s">
        <v>32</v>
      </c>
    </row>
    <row r="1145" s="1" customFormat="1" customHeight="1" spans="1:15">
      <c r="A1145" s="39">
        <v>1141</v>
      </c>
      <c r="B1145" s="115" t="s">
        <v>23</v>
      </c>
      <c r="C1145" s="39" t="s">
        <v>11004</v>
      </c>
      <c r="D1145" s="39" t="s">
        <v>10034</v>
      </c>
      <c r="E1145" s="39" t="s">
        <v>11005</v>
      </c>
      <c r="F1145" s="186" t="s">
        <v>11639</v>
      </c>
      <c r="G1145" s="91" t="s">
        <v>12094</v>
      </c>
      <c r="H1145" s="39" t="s">
        <v>194</v>
      </c>
      <c r="I1145" s="39">
        <v>4</v>
      </c>
      <c r="J1145" s="39" t="s">
        <v>12060</v>
      </c>
      <c r="K1145" s="39" t="s">
        <v>31</v>
      </c>
      <c r="L1145" s="183">
        <v>4</v>
      </c>
      <c r="M1145" s="27">
        <f t="shared" si="44"/>
        <v>520</v>
      </c>
      <c r="N1145" s="23"/>
      <c r="O1145" s="24" t="s">
        <v>32</v>
      </c>
    </row>
    <row r="1146" s="1" customFormat="1" customHeight="1" spans="1:15">
      <c r="A1146" s="39">
        <v>1142</v>
      </c>
      <c r="B1146" s="115" t="s">
        <v>23</v>
      </c>
      <c r="C1146" s="39" t="s">
        <v>11004</v>
      </c>
      <c r="D1146" s="39" t="s">
        <v>10034</v>
      </c>
      <c r="E1146" s="39" t="s">
        <v>11005</v>
      </c>
      <c r="F1146" s="186" t="s">
        <v>11639</v>
      </c>
      <c r="G1146" s="91" t="s">
        <v>12095</v>
      </c>
      <c r="H1146" s="39" t="s">
        <v>194</v>
      </c>
      <c r="I1146" s="39">
        <v>3</v>
      </c>
      <c r="J1146" s="39" t="s">
        <v>12060</v>
      </c>
      <c r="K1146" s="39" t="s">
        <v>31</v>
      </c>
      <c r="L1146" s="183">
        <v>2</v>
      </c>
      <c r="M1146" s="27">
        <f t="shared" si="44"/>
        <v>260</v>
      </c>
      <c r="N1146" s="23"/>
      <c r="O1146" s="24" t="s">
        <v>32</v>
      </c>
    </row>
    <row r="1147" s="1" customFormat="1" customHeight="1" spans="1:15">
      <c r="A1147" s="39">
        <v>1143</v>
      </c>
      <c r="B1147" s="115" t="s">
        <v>23</v>
      </c>
      <c r="C1147" s="39" t="s">
        <v>11004</v>
      </c>
      <c r="D1147" s="39" t="s">
        <v>10034</v>
      </c>
      <c r="E1147" s="39" t="s">
        <v>11005</v>
      </c>
      <c r="F1147" s="186" t="s">
        <v>11639</v>
      </c>
      <c r="G1147" s="91" t="s">
        <v>12096</v>
      </c>
      <c r="H1147" s="39" t="s">
        <v>194</v>
      </c>
      <c r="I1147" s="39">
        <v>6</v>
      </c>
      <c r="J1147" s="39" t="s">
        <v>12060</v>
      </c>
      <c r="K1147" s="39" t="s">
        <v>31</v>
      </c>
      <c r="L1147" s="183">
        <v>3</v>
      </c>
      <c r="M1147" s="27">
        <f t="shared" si="44"/>
        <v>390</v>
      </c>
      <c r="N1147" s="23"/>
      <c r="O1147" s="24" t="s">
        <v>32</v>
      </c>
    </row>
    <row r="1148" s="1" customFormat="1" customHeight="1" spans="1:15">
      <c r="A1148" s="39">
        <v>1144</v>
      </c>
      <c r="B1148" s="115" t="s">
        <v>23</v>
      </c>
      <c r="C1148" s="39" t="s">
        <v>11004</v>
      </c>
      <c r="D1148" s="39" t="s">
        <v>10034</v>
      </c>
      <c r="E1148" s="39" t="s">
        <v>11005</v>
      </c>
      <c r="F1148" s="186" t="s">
        <v>11639</v>
      </c>
      <c r="G1148" s="91" t="s">
        <v>12097</v>
      </c>
      <c r="H1148" s="39" t="s">
        <v>194</v>
      </c>
      <c r="I1148" s="39">
        <v>3</v>
      </c>
      <c r="J1148" s="39" t="s">
        <v>12060</v>
      </c>
      <c r="K1148" s="39" t="s">
        <v>31</v>
      </c>
      <c r="L1148" s="183">
        <v>2</v>
      </c>
      <c r="M1148" s="27">
        <f t="shared" si="44"/>
        <v>260</v>
      </c>
      <c r="N1148" s="23"/>
      <c r="O1148" s="24" t="s">
        <v>32</v>
      </c>
    </row>
    <row r="1149" s="1" customFormat="1" customHeight="1" spans="1:15">
      <c r="A1149" s="39">
        <v>1145</v>
      </c>
      <c r="B1149" s="115" t="s">
        <v>23</v>
      </c>
      <c r="C1149" s="39" t="s">
        <v>11004</v>
      </c>
      <c r="D1149" s="39" t="s">
        <v>10034</v>
      </c>
      <c r="E1149" s="39" t="s">
        <v>11005</v>
      </c>
      <c r="F1149" s="186" t="s">
        <v>11639</v>
      </c>
      <c r="G1149" s="91" t="s">
        <v>12098</v>
      </c>
      <c r="H1149" s="39" t="s">
        <v>194</v>
      </c>
      <c r="I1149" s="39">
        <v>4</v>
      </c>
      <c r="J1149" s="39" t="s">
        <v>12060</v>
      </c>
      <c r="K1149" s="39" t="s">
        <v>31</v>
      </c>
      <c r="L1149" s="183">
        <v>2</v>
      </c>
      <c r="M1149" s="27">
        <f t="shared" si="44"/>
        <v>260</v>
      </c>
      <c r="N1149" s="23"/>
      <c r="O1149" s="24" t="s">
        <v>32</v>
      </c>
    </row>
    <row r="1150" s="1" customFormat="1" customHeight="1" spans="1:15">
      <c r="A1150" s="39">
        <v>1146</v>
      </c>
      <c r="B1150" s="115" t="s">
        <v>23</v>
      </c>
      <c r="C1150" s="39" t="s">
        <v>11004</v>
      </c>
      <c r="D1150" s="39" t="s">
        <v>10034</v>
      </c>
      <c r="E1150" s="39" t="s">
        <v>11005</v>
      </c>
      <c r="F1150" s="186" t="s">
        <v>11639</v>
      </c>
      <c r="G1150" s="91" t="s">
        <v>12099</v>
      </c>
      <c r="H1150" s="39" t="s">
        <v>194</v>
      </c>
      <c r="I1150" s="39">
        <v>5</v>
      </c>
      <c r="J1150" s="39" t="s">
        <v>12060</v>
      </c>
      <c r="K1150" s="39" t="s">
        <v>31</v>
      </c>
      <c r="L1150" s="183">
        <v>4</v>
      </c>
      <c r="M1150" s="27">
        <f t="shared" si="44"/>
        <v>520</v>
      </c>
      <c r="N1150" s="23"/>
      <c r="O1150" s="24" t="s">
        <v>32</v>
      </c>
    </row>
    <row r="1151" s="1" customFormat="1" customHeight="1" spans="1:15">
      <c r="A1151" s="39">
        <v>1147</v>
      </c>
      <c r="B1151" s="115" t="s">
        <v>23</v>
      </c>
      <c r="C1151" s="39" t="s">
        <v>11004</v>
      </c>
      <c r="D1151" s="39" t="s">
        <v>10034</v>
      </c>
      <c r="E1151" s="39" t="s">
        <v>11005</v>
      </c>
      <c r="F1151" s="186" t="s">
        <v>11639</v>
      </c>
      <c r="G1151" s="91" t="s">
        <v>12100</v>
      </c>
      <c r="H1151" s="39" t="s">
        <v>194</v>
      </c>
      <c r="I1151" s="39">
        <v>2</v>
      </c>
      <c r="J1151" s="39" t="s">
        <v>12060</v>
      </c>
      <c r="K1151" s="39" t="s">
        <v>31</v>
      </c>
      <c r="L1151" s="183">
        <v>2</v>
      </c>
      <c r="M1151" s="27">
        <f t="shared" si="44"/>
        <v>260</v>
      </c>
      <c r="N1151" s="23"/>
      <c r="O1151" s="24" t="s">
        <v>32</v>
      </c>
    </row>
    <row r="1152" s="1" customFormat="1" customHeight="1" spans="1:15">
      <c r="A1152" s="39">
        <v>1148</v>
      </c>
      <c r="B1152" s="115" t="s">
        <v>23</v>
      </c>
      <c r="C1152" s="39" t="s">
        <v>11004</v>
      </c>
      <c r="D1152" s="39" t="s">
        <v>10034</v>
      </c>
      <c r="E1152" s="39" t="s">
        <v>11005</v>
      </c>
      <c r="F1152" s="186" t="s">
        <v>11639</v>
      </c>
      <c r="G1152" s="91" t="s">
        <v>12101</v>
      </c>
      <c r="H1152" s="39" t="s">
        <v>194</v>
      </c>
      <c r="I1152" s="39">
        <v>3</v>
      </c>
      <c r="J1152" s="39" t="s">
        <v>12060</v>
      </c>
      <c r="K1152" s="39" t="s">
        <v>31</v>
      </c>
      <c r="L1152" s="183">
        <v>3</v>
      </c>
      <c r="M1152" s="27">
        <f t="shared" si="44"/>
        <v>390</v>
      </c>
      <c r="N1152" s="23"/>
      <c r="O1152" s="24" t="s">
        <v>32</v>
      </c>
    </row>
    <row r="1153" s="1" customFormat="1" customHeight="1" spans="1:15">
      <c r="A1153" s="39">
        <v>1149</v>
      </c>
      <c r="B1153" s="115" t="s">
        <v>23</v>
      </c>
      <c r="C1153" s="39" t="s">
        <v>11004</v>
      </c>
      <c r="D1153" s="39" t="s">
        <v>10034</v>
      </c>
      <c r="E1153" s="39" t="s">
        <v>11005</v>
      </c>
      <c r="F1153" s="186" t="s">
        <v>11639</v>
      </c>
      <c r="G1153" s="91" t="s">
        <v>12102</v>
      </c>
      <c r="H1153" s="39" t="s">
        <v>194</v>
      </c>
      <c r="I1153" s="39">
        <v>3</v>
      </c>
      <c r="J1153" s="39" t="s">
        <v>12060</v>
      </c>
      <c r="K1153" s="39" t="s">
        <v>31</v>
      </c>
      <c r="L1153" s="183">
        <v>2</v>
      </c>
      <c r="M1153" s="27">
        <f t="shared" si="44"/>
        <v>260</v>
      </c>
      <c r="N1153" s="23"/>
      <c r="O1153" s="24" t="s">
        <v>32</v>
      </c>
    </row>
    <row r="1154" s="1" customFormat="1" customHeight="1" spans="1:15">
      <c r="A1154" s="39">
        <v>1150</v>
      </c>
      <c r="B1154" s="115" t="s">
        <v>23</v>
      </c>
      <c r="C1154" s="39" t="s">
        <v>11004</v>
      </c>
      <c r="D1154" s="39" t="s">
        <v>10034</v>
      </c>
      <c r="E1154" s="39" t="s">
        <v>11005</v>
      </c>
      <c r="F1154" s="186" t="s">
        <v>11639</v>
      </c>
      <c r="G1154" s="91" t="s">
        <v>12103</v>
      </c>
      <c r="H1154" s="39" t="s">
        <v>194</v>
      </c>
      <c r="I1154" s="39">
        <v>5</v>
      </c>
      <c r="J1154" s="39" t="s">
        <v>12060</v>
      </c>
      <c r="K1154" s="39" t="s">
        <v>31</v>
      </c>
      <c r="L1154" s="183">
        <v>2</v>
      </c>
      <c r="M1154" s="27">
        <f t="shared" si="44"/>
        <v>260</v>
      </c>
      <c r="N1154" s="23"/>
      <c r="O1154" s="24" t="s">
        <v>32</v>
      </c>
    </row>
    <row r="1155" s="1" customFormat="1" customHeight="1" spans="1:15">
      <c r="A1155" s="39">
        <v>1151</v>
      </c>
      <c r="B1155" s="115" t="s">
        <v>23</v>
      </c>
      <c r="C1155" s="39" t="s">
        <v>11004</v>
      </c>
      <c r="D1155" s="39" t="s">
        <v>10034</v>
      </c>
      <c r="E1155" s="39" t="s">
        <v>11005</v>
      </c>
      <c r="F1155" s="186" t="s">
        <v>11639</v>
      </c>
      <c r="G1155" s="91" t="s">
        <v>12104</v>
      </c>
      <c r="H1155" s="39" t="s">
        <v>194</v>
      </c>
      <c r="I1155" s="39">
        <v>3</v>
      </c>
      <c r="J1155" s="39" t="s">
        <v>12060</v>
      </c>
      <c r="K1155" s="39" t="s">
        <v>31</v>
      </c>
      <c r="L1155" s="183">
        <v>2</v>
      </c>
      <c r="M1155" s="27">
        <f t="shared" si="44"/>
        <v>260</v>
      </c>
      <c r="N1155" s="23"/>
      <c r="O1155" s="24" t="s">
        <v>32</v>
      </c>
    </row>
    <row r="1156" s="1" customFormat="1" customHeight="1" spans="1:15">
      <c r="A1156" s="39">
        <v>1152</v>
      </c>
      <c r="B1156" s="115" t="s">
        <v>23</v>
      </c>
      <c r="C1156" s="39" t="s">
        <v>11004</v>
      </c>
      <c r="D1156" s="39" t="s">
        <v>10034</v>
      </c>
      <c r="E1156" s="39" t="s">
        <v>11005</v>
      </c>
      <c r="F1156" s="186" t="s">
        <v>11639</v>
      </c>
      <c r="G1156" s="91" t="s">
        <v>12105</v>
      </c>
      <c r="H1156" s="39" t="s">
        <v>194</v>
      </c>
      <c r="I1156" s="39">
        <v>1</v>
      </c>
      <c r="J1156" s="39" t="s">
        <v>12060</v>
      </c>
      <c r="K1156" s="39" t="s">
        <v>31</v>
      </c>
      <c r="L1156" s="183">
        <v>1</v>
      </c>
      <c r="M1156" s="27">
        <f t="shared" si="44"/>
        <v>130</v>
      </c>
      <c r="N1156" s="23"/>
      <c r="O1156" s="24" t="s">
        <v>32</v>
      </c>
    </row>
    <row r="1157" s="1" customFormat="1" customHeight="1" spans="1:15">
      <c r="A1157" s="39">
        <v>1153</v>
      </c>
      <c r="B1157" s="115" t="s">
        <v>23</v>
      </c>
      <c r="C1157" s="39" t="s">
        <v>11004</v>
      </c>
      <c r="D1157" s="39" t="s">
        <v>10034</v>
      </c>
      <c r="E1157" s="39" t="s">
        <v>11005</v>
      </c>
      <c r="F1157" s="186" t="s">
        <v>11639</v>
      </c>
      <c r="G1157" s="91" t="s">
        <v>12106</v>
      </c>
      <c r="H1157" s="39" t="s">
        <v>194</v>
      </c>
      <c r="I1157" s="39">
        <v>6</v>
      </c>
      <c r="J1157" s="39" t="s">
        <v>12060</v>
      </c>
      <c r="K1157" s="39" t="s">
        <v>31</v>
      </c>
      <c r="L1157" s="183">
        <v>2</v>
      </c>
      <c r="M1157" s="27">
        <f t="shared" si="44"/>
        <v>260</v>
      </c>
      <c r="N1157" s="23"/>
      <c r="O1157" s="24" t="s">
        <v>32</v>
      </c>
    </row>
    <row r="1158" s="1" customFormat="1" customHeight="1" spans="1:15">
      <c r="A1158" s="39">
        <v>1154</v>
      </c>
      <c r="B1158" s="115" t="s">
        <v>23</v>
      </c>
      <c r="C1158" s="39" t="s">
        <v>11004</v>
      </c>
      <c r="D1158" s="39" t="s">
        <v>10034</v>
      </c>
      <c r="E1158" s="39" t="s">
        <v>11005</v>
      </c>
      <c r="F1158" s="186" t="s">
        <v>11639</v>
      </c>
      <c r="G1158" s="91" t="s">
        <v>12107</v>
      </c>
      <c r="H1158" s="39" t="s">
        <v>194</v>
      </c>
      <c r="I1158" s="39">
        <v>6</v>
      </c>
      <c r="J1158" s="39" t="s">
        <v>12060</v>
      </c>
      <c r="K1158" s="39" t="s">
        <v>31</v>
      </c>
      <c r="L1158" s="183">
        <v>3</v>
      </c>
      <c r="M1158" s="27">
        <f t="shared" si="44"/>
        <v>390</v>
      </c>
      <c r="N1158" s="23"/>
      <c r="O1158" s="24" t="s">
        <v>32</v>
      </c>
    </row>
    <row r="1159" s="1" customFormat="1" customHeight="1" spans="1:15">
      <c r="A1159" s="39">
        <v>1155</v>
      </c>
      <c r="B1159" s="115" t="s">
        <v>23</v>
      </c>
      <c r="C1159" s="39" t="s">
        <v>11004</v>
      </c>
      <c r="D1159" s="39" t="s">
        <v>10034</v>
      </c>
      <c r="E1159" s="39" t="s">
        <v>11005</v>
      </c>
      <c r="F1159" s="186" t="s">
        <v>11639</v>
      </c>
      <c r="G1159" s="91" t="s">
        <v>12108</v>
      </c>
      <c r="H1159" s="39" t="s">
        <v>194</v>
      </c>
      <c r="I1159" s="39">
        <v>3</v>
      </c>
      <c r="J1159" s="39" t="s">
        <v>12060</v>
      </c>
      <c r="K1159" s="39" t="s">
        <v>31</v>
      </c>
      <c r="L1159" s="183">
        <v>2</v>
      </c>
      <c r="M1159" s="27">
        <f t="shared" si="44"/>
        <v>260</v>
      </c>
      <c r="N1159" s="23"/>
      <c r="O1159" s="24" t="s">
        <v>32</v>
      </c>
    </row>
    <row r="1160" s="1" customFormat="1" customHeight="1" spans="1:15">
      <c r="A1160" s="39">
        <v>1156</v>
      </c>
      <c r="B1160" s="115" t="s">
        <v>23</v>
      </c>
      <c r="C1160" s="39" t="s">
        <v>11004</v>
      </c>
      <c r="D1160" s="39" t="s">
        <v>10034</v>
      </c>
      <c r="E1160" s="39" t="s">
        <v>11005</v>
      </c>
      <c r="F1160" s="186" t="s">
        <v>11639</v>
      </c>
      <c r="G1160" s="91" t="s">
        <v>12109</v>
      </c>
      <c r="H1160" s="39" t="s">
        <v>194</v>
      </c>
      <c r="I1160" s="39">
        <v>5</v>
      </c>
      <c r="J1160" s="39" t="s">
        <v>12060</v>
      </c>
      <c r="K1160" s="39" t="s">
        <v>31</v>
      </c>
      <c r="L1160" s="183">
        <v>2</v>
      </c>
      <c r="M1160" s="27">
        <f t="shared" si="44"/>
        <v>260</v>
      </c>
      <c r="N1160" s="23"/>
      <c r="O1160" s="24" t="s">
        <v>32</v>
      </c>
    </row>
    <row r="1161" s="1" customFormat="1" customHeight="1" spans="1:15">
      <c r="A1161" s="39">
        <v>1157</v>
      </c>
      <c r="B1161" s="115" t="s">
        <v>23</v>
      </c>
      <c r="C1161" s="39" t="s">
        <v>11004</v>
      </c>
      <c r="D1161" s="39" t="s">
        <v>10034</v>
      </c>
      <c r="E1161" s="39" t="s">
        <v>11005</v>
      </c>
      <c r="F1161" s="186" t="s">
        <v>11639</v>
      </c>
      <c r="G1161" s="91" t="s">
        <v>12110</v>
      </c>
      <c r="H1161" s="39" t="s">
        <v>194</v>
      </c>
      <c r="I1161" s="39">
        <v>5</v>
      </c>
      <c r="J1161" s="39" t="s">
        <v>12060</v>
      </c>
      <c r="K1161" s="39" t="s">
        <v>31</v>
      </c>
      <c r="L1161" s="183">
        <v>2</v>
      </c>
      <c r="M1161" s="27">
        <f t="shared" si="44"/>
        <v>260</v>
      </c>
      <c r="N1161" s="23"/>
      <c r="O1161" s="24" t="s">
        <v>32</v>
      </c>
    </row>
    <row r="1162" s="1" customFormat="1" customHeight="1" spans="1:15">
      <c r="A1162" s="39">
        <v>1158</v>
      </c>
      <c r="B1162" s="115" t="s">
        <v>23</v>
      </c>
      <c r="C1162" s="39" t="s">
        <v>11004</v>
      </c>
      <c r="D1162" s="39" t="s">
        <v>10034</v>
      </c>
      <c r="E1162" s="39" t="s">
        <v>11005</v>
      </c>
      <c r="F1162" s="186" t="s">
        <v>11639</v>
      </c>
      <c r="G1162" s="91" t="s">
        <v>12111</v>
      </c>
      <c r="H1162" s="39" t="s">
        <v>194</v>
      </c>
      <c r="I1162" s="39">
        <v>6</v>
      </c>
      <c r="J1162" s="39" t="s">
        <v>12060</v>
      </c>
      <c r="K1162" s="39" t="s">
        <v>31</v>
      </c>
      <c r="L1162" s="183">
        <v>2</v>
      </c>
      <c r="M1162" s="27">
        <f t="shared" si="44"/>
        <v>260</v>
      </c>
      <c r="N1162" s="23"/>
      <c r="O1162" s="24" t="s">
        <v>32</v>
      </c>
    </row>
    <row r="1163" s="1" customFormat="1" customHeight="1" spans="1:15">
      <c r="A1163" s="39">
        <v>1159</v>
      </c>
      <c r="B1163" s="115" t="s">
        <v>23</v>
      </c>
      <c r="C1163" s="39" t="s">
        <v>11004</v>
      </c>
      <c r="D1163" s="39" t="s">
        <v>10034</v>
      </c>
      <c r="E1163" s="39" t="s">
        <v>11005</v>
      </c>
      <c r="F1163" s="186" t="s">
        <v>11639</v>
      </c>
      <c r="G1163" s="91" t="s">
        <v>12112</v>
      </c>
      <c r="H1163" s="39" t="s">
        <v>194</v>
      </c>
      <c r="I1163" s="39">
        <v>7</v>
      </c>
      <c r="J1163" s="39" t="s">
        <v>12060</v>
      </c>
      <c r="K1163" s="39" t="s">
        <v>31</v>
      </c>
      <c r="L1163" s="183">
        <v>3</v>
      </c>
      <c r="M1163" s="27">
        <f t="shared" si="44"/>
        <v>390</v>
      </c>
      <c r="N1163" s="23"/>
      <c r="O1163" s="24" t="s">
        <v>32</v>
      </c>
    </row>
    <row r="1164" s="1" customFormat="1" customHeight="1" spans="1:15">
      <c r="A1164" s="39">
        <v>1160</v>
      </c>
      <c r="B1164" s="115" t="s">
        <v>23</v>
      </c>
      <c r="C1164" s="39" t="s">
        <v>11004</v>
      </c>
      <c r="D1164" s="39" t="s">
        <v>10034</v>
      </c>
      <c r="E1164" s="39" t="s">
        <v>11005</v>
      </c>
      <c r="F1164" s="186" t="s">
        <v>11639</v>
      </c>
      <c r="G1164" s="91" t="s">
        <v>12113</v>
      </c>
      <c r="H1164" s="39" t="s">
        <v>194</v>
      </c>
      <c r="I1164" s="39">
        <v>5</v>
      </c>
      <c r="J1164" s="39" t="s">
        <v>12060</v>
      </c>
      <c r="K1164" s="39" t="s">
        <v>31</v>
      </c>
      <c r="L1164" s="183">
        <v>3</v>
      </c>
      <c r="M1164" s="27">
        <f t="shared" si="44"/>
        <v>390</v>
      </c>
      <c r="N1164" s="23"/>
      <c r="O1164" s="24" t="s">
        <v>32</v>
      </c>
    </row>
    <row r="1165" s="1" customFormat="1" customHeight="1" spans="1:15">
      <c r="A1165" s="39">
        <v>1161</v>
      </c>
      <c r="B1165" s="115" t="s">
        <v>23</v>
      </c>
      <c r="C1165" s="39" t="s">
        <v>11004</v>
      </c>
      <c r="D1165" s="39" t="s">
        <v>10034</v>
      </c>
      <c r="E1165" s="39" t="s">
        <v>11005</v>
      </c>
      <c r="F1165" s="186" t="s">
        <v>11639</v>
      </c>
      <c r="G1165" s="91" t="s">
        <v>12114</v>
      </c>
      <c r="H1165" s="39" t="s">
        <v>194</v>
      </c>
      <c r="I1165" s="39">
        <v>5</v>
      </c>
      <c r="J1165" s="39" t="s">
        <v>12060</v>
      </c>
      <c r="K1165" s="39" t="s">
        <v>31</v>
      </c>
      <c r="L1165" s="183">
        <v>5</v>
      </c>
      <c r="M1165" s="27">
        <f t="shared" si="44"/>
        <v>650</v>
      </c>
      <c r="N1165" s="23"/>
      <c r="O1165" s="24" t="s">
        <v>32</v>
      </c>
    </row>
    <row r="1166" s="1" customFormat="1" customHeight="1" spans="1:15">
      <c r="A1166" s="39">
        <v>1162</v>
      </c>
      <c r="B1166" s="115" t="s">
        <v>23</v>
      </c>
      <c r="C1166" s="39" t="s">
        <v>11004</v>
      </c>
      <c r="D1166" s="39" t="s">
        <v>10034</v>
      </c>
      <c r="E1166" s="39" t="s">
        <v>11005</v>
      </c>
      <c r="F1166" s="186" t="s">
        <v>11639</v>
      </c>
      <c r="G1166" s="91" t="s">
        <v>12115</v>
      </c>
      <c r="H1166" s="39" t="s">
        <v>194</v>
      </c>
      <c r="I1166" s="39">
        <v>8</v>
      </c>
      <c r="J1166" s="39" t="s">
        <v>12060</v>
      </c>
      <c r="K1166" s="39" t="s">
        <v>31</v>
      </c>
      <c r="L1166" s="183">
        <v>3</v>
      </c>
      <c r="M1166" s="27">
        <f t="shared" si="44"/>
        <v>390</v>
      </c>
      <c r="N1166" s="23"/>
      <c r="O1166" s="24" t="s">
        <v>32</v>
      </c>
    </row>
    <row r="1167" s="1" customFormat="1" customHeight="1" spans="1:15">
      <c r="A1167" s="39">
        <v>1163</v>
      </c>
      <c r="B1167" s="115" t="s">
        <v>23</v>
      </c>
      <c r="C1167" s="39" t="s">
        <v>11004</v>
      </c>
      <c r="D1167" s="39" t="s">
        <v>10034</v>
      </c>
      <c r="E1167" s="39" t="s">
        <v>11005</v>
      </c>
      <c r="F1167" s="186" t="s">
        <v>11639</v>
      </c>
      <c r="G1167" s="91" t="s">
        <v>12116</v>
      </c>
      <c r="H1167" s="39" t="s">
        <v>194</v>
      </c>
      <c r="I1167" s="39">
        <v>1</v>
      </c>
      <c r="J1167" s="39" t="s">
        <v>12060</v>
      </c>
      <c r="K1167" s="39" t="s">
        <v>31</v>
      </c>
      <c r="L1167" s="183">
        <v>1</v>
      </c>
      <c r="M1167" s="27">
        <f t="shared" si="44"/>
        <v>130</v>
      </c>
      <c r="N1167" s="23"/>
      <c r="O1167" s="24" t="s">
        <v>32</v>
      </c>
    </row>
    <row r="1168" s="1" customFormat="1" customHeight="1" spans="1:15">
      <c r="A1168" s="39">
        <v>1164</v>
      </c>
      <c r="B1168" s="115" t="s">
        <v>23</v>
      </c>
      <c r="C1168" s="39" t="s">
        <v>11004</v>
      </c>
      <c r="D1168" s="39" t="s">
        <v>10034</v>
      </c>
      <c r="E1168" s="39" t="s">
        <v>11005</v>
      </c>
      <c r="F1168" s="186" t="s">
        <v>11639</v>
      </c>
      <c r="G1168" s="91" t="s">
        <v>12117</v>
      </c>
      <c r="H1168" s="39" t="s">
        <v>194</v>
      </c>
      <c r="I1168" s="39">
        <v>4</v>
      </c>
      <c r="J1168" s="39" t="s">
        <v>12118</v>
      </c>
      <c r="K1168" s="39" t="s">
        <v>31</v>
      </c>
      <c r="L1168" s="183">
        <v>2</v>
      </c>
      <c r="M1168" s="27">
        <f t="shared" si="44"/>
        <v>260</v>
      </c>
      <c r="N1168" s="23"/>
      <c r="O1168" s="24" t="s">
        <v>32</v>
      </c>
    </row>
    <row r="1169" s="1" customFormat="1" customHeight="1" spans="1:15">
      <c r="A1169" s="39">
        <v>1165</v>
      </c>
      <c r="B1169" s="115" t="s">
        <v>23</v>
      </c>
      <c r="C1169" s="39" t="s">
        <v>11004</v>
      </c>
      <c r="D1169" s="39" t="s">
        <v>10034</v>
      </c>
      <c r="E1169" s="39" t="s">
        <v>11005</v>
      </c>
      <c r="F1169" s="186" t="s">
        <v>11639</v>
      </c>
      <c r="G1169" s="91" t="s">
        <v>1191</v>
      </c>
      <c r="H1169" s="39" t="s">
        <v>194</v>
      </c>
      <c r="I1169" s="39">
        <v>5</v>
      </c>
      <c r="J1169" s="39" t="s">
        <v>12118</v>
      </c>
      <c r="K1169" s="39" t="s">
        <v>31</v>
      </c>
      <c r="L1169" s="183">
        <v>2</v>
      </c>
      <c r="M1169" s="27">
        <f t="shared" si="44"/>
        <v>260</v>
      </c>
      <c r="N1169" s="23"/>
      <c r="O1169" s="24" t="s">
        <v>32</v>
      </c>
    </row>
    <row r="1170" s="1" customFormat="1" customHeight="1" spans="1:15">
      <c r="A1170" s="39">
        <v>1166</v>
      </c>
      <c r="B1170" s="115" t="s">
        <v>23</v>
      </c>
      <c r="C1170" s="39" t="s">
        <v>11004</v>
      </c>
      <c r="D1170" s="39" t="s">
        <v>10034</v>
      </c>
      <c r="E1170" s="39" t="s">
        <v>11005</v>
      </c>
      <c r="F1170" s="186" t="s">
        <v>11639</v>
      </c>
      <c r="G1170" s="91" t="s">
        <v>12119</v>
      </c>
      <c r="H1170" s="39" t="s">
        <v>194</v>
      </c>
      <c r="I1170" s="39">
        <v>6</v>
      </c>
      <c r="J1170" s="39" t="s">
        <v>12118</v>
      </c>
      <c r="K1170" s="39" t="s">
        <v>31</v>
      </c>
      <c r="L1170" s="183">
        <v>2</v>
      </c>
      <c r="M1170" s="27">
        <f t="shared" si="44"/>
        <v>260</v>
      </c>
      <c r="N1170" s="23"/>
      <c r="O1170" s="24" t="s">
        <v>32</v>
      </c>
    </row>
    <row r="1171" s="1" customFormat="1" customHeight="1" spans="1:15">
      <c r="A1171" s="39">
        <v>1167</v>
      </c>
      <c r="B1171" s="115" t="s">
        <v>23</v>
      </c>
      <c r="C1171" s="39" t="s">
        <v>11004</v>
      </c>
      <c r="D1171" s="39" t="s">
        <v>10034</v>
      </c>
      <c r="E1171" s="39" t="s">
        <v>11005</v>
      </c>
      <c r="F1171" s="186" t="s">
        <v>11639</v>
      </c>
      <c r="G1171" s="91" t="s">
        <v>12120</v>
      </c>
      <c r="H1171" s="39" t="s">
        <v>194</v>
      </c>
      <c r="I1171" s="39">
        <v>6</v>
      </c>
      <c r="J1171" s="39" t="s">
        <v>12118</v>
      </c>
      <c r="K1171" s="39" t="s">
        <v>31</v>
      </c>
      <c r="L1171" s="183">
        <v>2</v>
      </c>
      <c r="M1171" s="27">
        <f t="shared" si="44"/>
        <v>260</v>
      </c>
      <c r="N1171" s="23"/>
      <c r="O1171" s="24" t="s">
        <v>32</v>
      </c>
    </row>
    <row r="1172" s="1" customFormat="1" customHeight="1" spans="1:15">
      <c r="A1172" s="39">
        <v>1168</v>
      </c>
      <c r="B1172" s="115" t="s">
        <v>23</v>
      </c>
      <c r="C1172" s="39" t="s">
        <v>11004</v>
      </c>
      <c r="D1172" s="39" t="s">
        <v>10034</v>
      </c>
      <c r="E1172" s="39" t="s">
        <v>11005</v>
      </c>
      <c r="F1172" s="186" t="s">
        <v>11639</v>
      </c>
      <c r="G1172" s="91" t="s">
        <v>12121</v>
      </c>
      <c r="H1172" s="39" t="s">
        <v>194</v>
      </c>
      <c r="I1172" s="39">
        <v>4</v>
      </c>
      <c r="J1172" s="39" t="s">
        <v>12118</v>
      </c>
      <c r="K1172" s="39" t="s">
        <v>31</v>
      </c>
      <c r="L1172" s="183">
        <v>2</v>
      </c>
      <c r="M1172" s="27">
        <f t="shared" si="44"/>
        <v>260</v>
      </c>
      <c r="N1172" s="23"/>
      <c r="O1172" s="24" t="s">
        <v>32</v>
      </c>
    </row>
    <row r="1173" s="1" customFormat="1" customHeight="1" spans="1:15">
      <c r="A1173" s="39">
        <v>1169</v>
      </c>
      <c r="B1173" s="115" t="s">
        <v>23</v>
      </c>
      <c r="C1173" s="39" t="s">
        <v>11004</v>
      </c>
      <c r="D1173" s="39" t="s">
        <v>10034</v>
      </c>
      <c r="E1173" s="39" t="s">
        <v>11005</v>
      </c>
      <c r="F1173" s="186" t="s">
        <v>11639</v>
      </c>
      <c r="G1173" s="91" t="s">
        <v>12122</v>
      </c>
      <c r="H1173" s="39" t="s">
        <v>194</v>
      </c>
      <c r="I1173" s="39">
        <v>8</v>
      </c>
      <c r="J1173" s="39" t="s">
        <v>12118</v>
      </c>
      <c r="K1173" s="39" t="s">
        <v>31</v>
      </c>
      <c r="L1173" s="183">
        <v>2</v>
      </c>
      <c r="M1173" s="27">
        <f t="shared" si="44"/>
        <v>260</v>
      </c>
      <c r="N1173" s="23"/>
      <c r="O1173" s="24" t="s">
        <v>32</v>
      </c>
    </row>
    <row r="1174" s="1" customFormat="1" customHeight="1" spans="1:15">
      <c r="A1174" s="39">
        <v>1170</v>
      </c>
      <c r="B1174" s="115" t="s">
        <v>23</v>
      </c>
      <c r="C1174" s="39" t="s">
        <v>11004</v>
      </c>
      <c r="D1174" s="39" t="s">
        <v>10034</v>
      </c>
      <c r="E1174" s="39" t="s">
        <v>11005</v>
      </c>
      <c r="F1174" s="186" t="s">
        <v>11639</v>
      </c>
      <c r="G1174" s="91" t="s">
        <v>12123</v>
      </c>
      <c r="H1174" s="39" t="s">
        <v>194</v>
      </c>
      <c r="I1174" s="39">
        <v>4</v>
      </c>
      <c r="J1174" s="39" t="s">
        <v>12118</v>
      </c>
      <c r="K1174" s="39" t="s">
        <v>31</v>
      </c>
      <c r="L1174" s="183">
        <v>2</v>
      </c>
      <c r="M1174" s="27">
        <f t="shared" si="44"/>
        <v>260</v>
      </c>
      <c r="N1174" s="23"/>
      <c r="O1174" s="24" t="s">
        <v>32</v>
      </c>
    </row>
    <row r="1175" s="1" customFormat="1" customHeight="1" spans="1:15">
      <c r="A1175" s="39">
        <v>1171</v>
      </c>
      <c r="B1175" s="115" t="s">
        <v>23</v>
      </c>
      <c r="C1175" s="39" t="s">
        <v>11004</v>
      </c>
      <c r="D1175" s="39" t="s">
        <v>10034</v>
      </c>
      <c r="E1175" s="39" t="s">
        <v>11005</v>
      </c>
      <c r="F1175" s="186" t="s">
        <v>11639</v>
      </c>
      <c r="G1175" s="91" t="s">
        <v>12124</v>
      </c>
      <c r="H1175" s="39" t="s">
        <v>194</v>
      </c>
      <c r="I1175" s="39">
        <v>2</v>
      </c>
      <c r="J1175" s="39" t="s">
        <v>12118</v>
      </c>
      <c r="K1175" s="39" t="s">
        <v>31</v>
      </c>
      <c r="L1175" s="183">
        <v>2</v>
      </c>
      <c r="M1175" s="27">
        <f t="shared" si="44"/>
        <v>260</v>
      </c>
      <c r="N1175" s="23"/>
      <c r="O1175" s="24" t="s">
        <v>32</v>
      </c>
    </row>
    <row r="1176" s="1" customFormat="1" customHeight="1" spans="1:15">
      <c r="A1176" s="39">
        <v>1172</v>
      </c>
      <c r="B1176" s="115" t="s">
        <v>23</v>
      </c>
      <c r="C1176" s="39" t="s">
        <v>11004</v>
      </c>
      <c r="D1176" s="39" t="s">
        <v>10034</v>
      </c>
      <c r="E1176" s="39" t="s">
        <v>11005</v>
      </c>
      <c r="F1176" s="186" t="s">
        <v>11639</v>
      </c>
      <c r="G1176" s="91" t="s">
        <v>12125</v>
      </c>
      <c r="H1176" s="39" t="s">
        <v>194</v>
      </c>
      <c r="I1176" s="39">
        <v>3</v>
      </c>
      <c r="J1176" s="39" t="s">
        <v>12118</v>
      </c>
      <c r="K1176" s="39" t="s">
        <v>31</v>
      </c>
      <c r="L1176" s="183">
        <v>2</v>
      </c>
      <c r="M1176" s="27">
        <f t="shared" si="44"/>
        <v>260</v>
      </c>
      <c r="N1176" s="23"/>
      <c r="O1176" s="24" t="s">
        <v>32</v>
      </c>
    </row>
    <row r="1177" s="1" customFormat="1" customHeight="1" spans="1:15">
      <c r="A1177" s="39">
        <v>1173</v>
      </c>
      <c r="B1177" s="115" t="s">
        <v>23</v>
      </c>
      <c r="C1177" s="39" t="s">
        <v>11004</v>
      </c>
      <c r="D1177" s="39" t="s">
        <v>10034</v>
      </c>
      <c r="E1177" s="39" t="s">
        <v>11005</v>
      </c>
      <c r="F1177" s="186" t="s">
        <v>11639</v>
      </c>
      <c r="G1177" s="91" t="s">
        <v>12126</v>
      </c>
      <c r="H1177" s="39" t="s">
        <v>194</v>
      </c>
      <c r="I1177" s="39">
        <v>5</v>
      </c>
      <c r="J1177" s="39" t="s">
        <v>12118</v>
      </c>
      <c r="K1177" s="39" t="s">
        <v>31</v>
      </c>
      <c r="L1177" s="183">
        <v>2</v>
      </c>
      <c r="M1177" s="27">
        <f t="shared" si="44"/>
        <v>260</v>
      </c>
      <c r="N1177" s="23"/>
      <c r="O1177" s="24" t="s">
        <v>32</v>
      </c>
    </row>
    <row r="1178" s="1" customFormat="1" customHeight="1" spans="1:15">
      <c r="A1178" s="39">
        <v>1174</v>
      </c>
      <c r="B1178" s="115" t="s">
        <v>23</v>
      </c>
      <c r="C1178" s="39" t="s">
        <v>11004</v>
      </c>
      <c r="D1178" s="39" t="s">
        <v>10034</v>
      </c>
      <c r="E1178" s="39" t="s">
        <v>11005</v>
      </c>
      <c r="F1178" s="186" t="s">
        <v>11639</v>
      </c>
      <c r="G1178" s="91" t="s">
        <v>12127</v>
      </c>
      <c r="H1178" s="39" t="s">
        <v>194</v>
      </c>
      <c r="I1178" s="39">
        <v>5</v>
      </c>
      <c r="J1178" s="39" t="s">
        <v>12118</v>
      </c>
      <c r="K1178" s="39" t="s">
        <v>31</v>
      </c>
      <c r="L1178" s="183">
        <v>4</v>
      </c>
      <c r="M1178" s="27">
        <f t="shared" si="44"/>
        <v>520</v>
      </c>
      <c r="N1178" s="23"/>
      <c r="O1178" s="24" t="s">
        <v>32</v>
      </c>
    </row>
    <row r="1179" s="1" customFormat="1" customHeight="1" spans="1:15">
      <c r="A1179" s="39">
        <v>1175</v>
      </c>
      <c r="B1179" s="115" t="s">
        <v>23</v>
      </c>
      <c r="C1179" s="39" t="s">
        <v>11004</v>
      </c>
      <c r="D1179" s="39" t="s">
        <v>10034</v>
      </c>
      <c r="E1179" s="39" t="s">
        <v>11005</v>
      </c>
      <c r="F1179" s="186" t="s">
        <v>11639</v>
      </c>
      <c r="G1179" s="91" t="s">
        <v>12128</v>
      </c>
      <c r="H1179" s="39" t="s">
        <v>194</v>
      </c>
      <c r="I1179" s="39">
        <v>1</v>
      </c>
      <c r="J1179" s="39" t="s">
        <v>12118</v>
      </c>
      <c r="K1179" s="39" t="s">
        <v>31</v>
      </c>
      <c r="L1179" s="183">
        <v>1</v>
      </c>
      <c r="M1179" s="27">
        <f>L1179*312</f>
        <v>312</v>
      </c>
      <c r="N1179" s="23"/>
      <c r="O1179" s="24" t="s">
        <v>32</v>
      </c>
    </row>
    <row r="1180" s="1" customFormat="1" customHeight="1" spans="1:15">
      <c r="A1180" s="39">
        <v>1176</v>
      </c>
      <c r="B1180" s="115" t="s">
        <v>23</v>
      </c>
      <c r="C1180" s="39" t="s">
        <v>11004</v>
      </c>
      <c r="D1180" s="39" t="s">
        <v>10034</v>
      </c>
      <c r="E1180" s="39" t="s">
        <v>11005</v>
      </c>
      <c r="F1180" s="186" t="s">
        <v>11639</v>
      </c>
      <c r="G1180" s="91" t="s">
        <v>12129</v>
      </c>
      <c r="H1180" s="39" t="s">
        <v>194</v>
      </c>
      <c r="I1180" s="39">
        <v>3</v>
      </c>
      <c r="J1180" s="39" t="s">
        <v>12118</v>
      </c>
      <c r="K1180" s="39" t="s">
        <v>31</v>
      </c>
      <c r="L1180" s="183">
        <v>2</v>
      </c>
      <c r="M1180" s="27">
        <f t="shared" ref="M1180:M1211" si="45">L1180*130</f>
        <v>260</v>
      </c>
      <c r="N1180" s="23"/>
      <c r="O1180" s="24" t="s">
        <v>32</v>
      </c>
    </row>
    <row r="1181" s="1" customFormat="1" customHeight="1" spans="1:15">
      <c r="A1181" s="39">
        <v>1177</v>
      </c>
      <c r="B1181" s="115" t="s">
        <v>23</v>
      </c>
      <c r="C1181" s="39" t="s">
        <v>11004</v>
      </c>
      <c r="D1181" s="39" t="s">
        <v>10034</v>
      </c>
      <c r="E1181" s="39" t="s">
        <v>11005</v>
      </c>
      <c r="F1181" s="186" t="s">
        <v>11639</v>
      </c>
      <c r="G1181" s="91" t="s">
        <v>12130</v>
      </c>
      <c r="H1181" s="39" t="s">
        <v>194</v>
      </c>
      <c r="I1181" s="39">
        <v>5</v>
      </c>
      <c r="J1181" s="39" t="s">
        <v>12118</v>
      </c>
      <c r="K1181" s="39" t="s">
        <v>31</v>
      </c>
      <c r="L1181" s="183">
        <v>4</v>
      </c>
      <c r="M1181" s="27">
        <f t="shared" si="45"/>
        <v>520</v>
      </c>
      <c r="N1181" s="23"/>
      <c r="O1181" s="24" t="s">
        <v>32</v>
      </c>
    </row>
    <row r="1182" s="1" customFormat="1" customHeight="1" spans="1:15">
      <c r="A1182" s="39">
        <v>1178</v>
      </c>
      <c r="B1182" s="115" t="s">
        <v>23</v>
      </c>
      <c r="C1182" s="39" t="s">
        <v>11004</v>
      </c>
      <c r="D1182" s="39" t="s">
        <v>10034</v>
      </c>
      <c r="E1182" s="39" t="s">
        <v>11005</v>
      </c>
      <c r="F1182" s="186" t="s">
        <v>11639</v>
      </c>
      <c r="G1182" s="91" t="s">
        <v>12131</v>
      </c>
      <c r="H1182" s="39" t="s">
        <v>194</v>
      </c>
      <c r="I1182" s="39">
        <v>4</v>
      </c>
      <c r="J1182" s="39" t="s">
        <v>12118</v>
      </c>
      <c r="K1182" s="39" t="s">
        <v>31</v>
      </c>
      <c r="L1182" s="183">
        <v>2</v>
      </c>
      <c r="M1182" s="27">
        <f t="shared" si="45"/>
        <v>260</v>
      </c>
      <c r="N1182" s="23"/>
      <c r="O1182" s="24" t="s">
        <v>32</v>
      </c>
    </row>
    <row r="1183" s="1" customFormat="1" customHeight="1" spans="1:15">
      <c r="A1183" s="39">
        <v>1179</v>
      </c>
      <c r="B1183" s="115" t="s">
        <v>23</v>
      </c>
      <c r="C1183" s="39" t="s">
        <v>11004</v>
      </c>
      <c r="D1183" s="39" t="s">
        <v>10034</v>
      </c>
      <c r="E1183" s="39" t="s">
        <v>11005</v>
      </c>
      <c r="F1183" s="186" t="s">
        <v>11639</v>
      </c>
      <c r="G1183" s="91" t="s">
        <v>12132</v>
      </c>
      <c r="H1183" s="39" t="s">
        <v>194</v>
      </c>
      <c r="I1183" s="39">
        <v>5</v>
      </c>
      <c r="J1183" s="39" t="s">
        <v>12118</v>
      </c>
      <c r="K1183" s="39" t="s">
        <v>31</v>
      </c>
      <c r="L1183" s="183">
        <v>4</v>
      </c>
      <c r="M1183" s="27">
        <f t="shared" si="45"/>
        <v>520</v>
      </c>
      <c r="N1183" s="23"/>
      <c r="O1183" s="24" t="s">
        <v>32</v>
      </c>
    </row>
    <row r="1184" s="1" customFormat="1" customHeight="1" spans="1:15">
      <c r="A1184" s="39">
        <v>1180</v>
      </c>
      <c r="B1184" s="115" t="s">
        <v>23</v>
      </c>
      <c r="C1184" s="39" t="s">
        <v>11004</v>
      </c>
      <c r="D1184" s="39" t="s">
        <v>10034</v>
      </c>
      <c r="E1184" s="39" t="s">
        <v>11005</v>
      </c>
      <c r="F1184" s="186" t="s">
        <v>11639</v>
      </c>
      <c r="G1184" s="91" t="s">
        <v>12133</v>
      </c>
      <c r="H1184" s="39" t="s">
        <v>194</v>
      </c>
      <c r="I1184" s="39">
        <v>3</v>
      </c>
      <c r="J1184" s="39" t="s">
        <v>12118</v>
      </c>
      <c r="K1184" s="39" t="s">
        <v>31</v>
      </c>
      <c r="L1184" s="183">
        <v>3</v>
      </c>
      <c r="M1184" s="27">
        <f t="shared" si="45"/>
        <v>390</v>
      </c>
      <c r="N1184" s="23"/>
      <c r="O1184" s="24" t="s">
        <v>32</v>
      </c>
    </row>
    <row r="1185" s="1" customFormat="1" customHeight="1" spans="1:15">
      <c r="A1185" s="39">
        <v>1181</v>
      </c>
      <c r="B1185" s="115" t="s">
        <v>23</v>
      </c>
      <c r="C1185" s="39" t="s">
        <v>11004</v>
      </c>
      <c r="D1185" s="39" t="s">
        <v>10034</v>
      </c>
      <c r="E1185" s="39" t="s">
        <v>11005</v>
      </c>
      <c r="F1185" s="186" t="s">
        <v>11639</v>
      </c>
      <c r="G1185" s="91" t="s">
        <v>12134</v>
      </c>
      <c r="H1185" s="39" t="s">
        <v>194</v>
      </c>
      <c r="I1185" s="39">
        <v>4</v>
      </c>
      <c r="J1185" s="39" t="s">
        <v>12118</v>
      </c>
      <c r="K1185" s="39" t="s">
        <v>31</v>
      </c>
      <c r="L1185" s="183">
        <v>3</v>
      </c>
      <c r="M1185" s="27">
        <f t="shared" si="45"/>
        <v>390</v>
      </c>
      <c r="N1185" s="23"/>
      <c r="O1185" s="24" t="s">
        <v>32</v>
      </c>
    </row>
    <row r="1186" s="1" customFormat="1" customHeight="1" spans="1:15">
      <c r="A1186" s="39">
        <v>1182</v>
      </c>
      <c r="B1186" s="115" t="s">
        <v>23</v>
      </c>
      <c r="C1186" s="39" t="s">
        <v>11004</v>
      </c>
      <c r="D1186" s="39" t="s">
        <v>10034</v>
      </c>
      <c r="E1186" s="39" t="s">
        <v>11005</v>
      </c>
      <c r="F1186" s="186" t="s">
        <v>11639</v>
      </c>
      <c r="G1186" s="91" t="s">
        <v>12135</v>
      </c>
      <c r="H1186" s="39" t="s">
        <v>194</v>
      </c>
      <c r="I1186" s="39">
        <v>5</v>
      </c>
      <c r="J1186" s="39" t="s">
        <v>12118</v>
      </c>
      <c r="K1186" s="39" t="s">
        <v>31</v>
      </c>
      <c r="L1186" s="183">
        <v>5</v>
      </c>
      <c r="M1186" s="27">
        <f t="shared" si="45"/>
        <v>650</v>
      </c>
      <c r="N1186" s="23"/>
      <c r="O1186" s="24" t="s">
        <v>32</v>
      </c>
    </row>
    <row r="1187" s="1" customFormat="1" customHeight="1" spans="1:15">
      <c r="A1187" s="39">
        <v>1183</v>
      </c>
      <c r="B1187" s="115" t="s">
        <v>23</v>
      </c>
      <c r="C1187" s="39" t="s">
        <v>11004</v>
      </c>
      <c r="D1187" s="39" t="s">
        <v>10034</v>
      </c>
      <c r="E1187" s="39" t="s">
        <v>11005</v>
      </c>
      <c r="F1187" s="186" t="s">
        <v>11639</v>
      </c>
      <c r="G1187" s="91" t="s">
        <v>12136</v>
      </c>
      <c r="H1187" s="39" t="s">
        <v>194</v>
      </c>
      <c r="I1187" s="39">
        <v>4</v>
      </c>
      <c r="J1187" s="39" t="s">
        <v>12118</v>
      </c>
      <c r="K1187" s="39" t="s">
        <v>31</v>
      </c>
      <c r="L1187" s="183">
        <v>1</v>
      </c>
      <c r="M1187" s="27">
        <f t="shared" si="45"/>
        <v>130</v>
      </c>
      <c r="N1187" s="23"/>
      <c r="O1187" s="24" t="s">
        <v>32</v>
      </c>
    </row>
    <row r="1188" s="1" customFormat="1" customHeight="1" spans="1:15">
      <c r="A1188" s="39">
        <v>1184</v>
      </c>
      <c r="B1188" s="115" t="s">
        <v>23</v>
      </c>
      <c r="C1188" s="39" t="s">
        <v>11004</v>
      </c>
      <c r="D1188" s="39" t="s">
        <v>10034</v>
      </c>
      <c r="E1188" s="39" t="s">
        <v>11005</v>
      </c>
      <c r="F1188" s="186" t="s">
        <v>11639</v>
      </c>
      <c r="G1188" s="91" t="s">
        <v>12137</v>
      </c>
      <c r="H1188" s="39" t="s">
        <v>194</v>
      </c>
      <c r="I1188" s="39">
        <v>4</v>
      </c>
      <c r="J1188" s="39" t="s">
        <v>12118</v>
      </c>
      <c r="K1188" s="39" t="s">
        <v>31</v>
      </c>
      <c r="L1188" s="183">
        <v>1</v>
      </c>
      <c r="M1188" s="27">
        <f t="shared" si="45"/>
        <v>130</v>
      </c>
      <c r="N1188" s="23"/>
      <c r="O1188" s="24" t="s">
        <v>32</v>
      </c>
    </row>
    <row r="1189" s="1" customFormat="1" customHeight="1" spans="1:15">
      <c r="A1189" s="39">
        <v>1185</v>
      </c>
      <c r="B1189" s="115" t="s">
        <v>23</v>
      </c>
      <c r="C1189" s="39" t="s">
        <v>11004</v>
      </c>
      <c r="D1189" s="39" t="s">
        <v>10034</v>
      </c>
      <c r="E1189" s="39" t="s">
        <v>11005</v>
      </c>
      <c r="F1189" s="186" t="s">
        <v>11639</v>
      </c>
      <c r="G1189" s="91" t="s">
        <v>12138</v>
      </c>
      <c r="H1189" s="39" t="s">
        <v>194</v>
      </c>
      <c r="I1189" s="39">
        <v>3</v>
      </c>
      <c r="J1189" s="39" t="s">
        <v>12118</v>
      </c>
      <c r="K1189" s="39" t="s">
        <v>31</v>
      </c>
      <c r="L1189" s="183">
        <v>2</v>
      </c>
      <c r="M1189" s="27">
        <f t="shared" si="45"/>
        <v>260</v>
      </c>
      <c r="N1189" s="23"/>
      <c r="O1189" s="24" t="s">
        <v>32</v>
      </c>
    </row>
    <row r="1190" s="1" customFormat="1" customHeight="1" spans="1:15">
      <c r="A1190" s="39">
        <v>1186</v>
      </c>
      <c r="B1190" s="115" t="s">
        <v>23</v>
      </c>
      <c r="C1190" s="39" t="s">
        <v>11004</v>
      </c>
      <c r="D1190" s="39" t="s">
        <v>10034</v>
      </c>
      <c r="E1190" s="39" t="s">
        <v>11005</v>
      </c>
      <c r="F1190" s="186" t="s">
        <v>11639</v>
      </c>
      <c r="G1190" s="91" t="s">
        <v>12139</v>
      </c>
      <c r="H1190" s="39" t="s">
        <v>194</v>
      </c>
      <c r="I1190" s="39">
        <v>6</v>
      </c>
      <c r="J1190" s="39" t="s">
        <v>12118</v>
      </c>
      <c r="K1190" s="39" t="s">
        <v>31</v>
      </c>
      <c r="L1190" s="183">
        <v>2</v>
      </c>
      <c r="M1190" s="27">
        <f t="shared" si="45"/>
        <v>260</v>
      </c>
      <c r="N1190" s="23"/>
      <c r="O1190" s="24" t="s">
        <v>32</v>
      </c>
    </row>
    <row r="1191" s="1" customFormat="1" customHeight="1" spans="1:15">
      <c r="A1191" s="39">
        <v>1187</v>
      </c>
      <c r="B1191" s="115" t="s">
        <v>23</v>
      </c>
      <c r="C1191" s="39" t="s">
        <v>11004</v>
      </c>
      <c r="D1191" s="39" t="s">
        <v>10034</v>
      </c>
      <c r="E1191" s="39" t="s">
        <v>11005</v>
      </c>
      <c r="F1191" s="186" t="s">
        <v>11639</v>
      </c>
      <c r="G1191" s="91" t="s">
        <v>12140</v>
      </c>
      <c r="H1191" s="39" t="s">
        <v>194</v>
      </c>
      <c r="I1191" s="39">
        <v>8</v>
      </c>
      <c r="J1191" s="39" t="s">
        <v>12118</v>
      </c>
      <c r="K1191" s="39" t="s">
        <v>31</v>
      </c>
      <c r="L1191" s="183">
        <v>2</v>
      </c>
      <c r="M1191" s="27">
        <f t="shared" si="45"/>
        <v>260</v>
      </c>
      <c r="N1191" s="23"/>
      <c r="O1191" s="24" t="s">
        <v>32</v>
      </c>
    </row>
    <row r="1192" s="1" customFormat="1" customHeight="1" spans="1:15">
      <c r="A1192" s="39">
        <v>1188</v>
      </c>
      <c r="B1192" s="115" t="s">
        <v>23</v>
      </c>
      <c r="C1192" s="39" t="s">
        <v>11004</v>
      </c>
      <c r="D1192" s="39" t="s">
        <v>10034</v>
      </c>
      <c r="E1192" s="39" t="s">
        <v>11005</v>
      </c>
      <c r="F1192" s="186" t="s">
        <v>11639</v>
      </c>
      <c r="G1192" s="91" t="s">
        <v>10945</v>
      </c>
      <c r="H1192" s="39" t="s">
        <v>194</v>
      </c>
      <c r="I1192" s="39">
        <v>2</v>
      </c>
      <c r="J1192" s="39" t="s">
        <v>12118</v>
      </c>
      <c r="K1192" s="39" t="s">
        <v>31</v>
      </c>
      <c r="L1192" s="183">
        <v>2</v>
      </c>
      <c r="M1192" s="27">
        <f t="shared" si="45"/>
        <v>260</v>
      </c>
      <c r="N1192" s="23"/>
      <c r="O1192" s="24" t="s">
        <v>32</v>
      </c>
    </row>
    <row r="1193" s="1" customFormat="1" customHeight="1" spans="1:15">
      <c r="A1193" s="39">
        <v>1189</v>
      </c>
      <c r="B1193" s="115" t="s">
        <v>23</v>
      </c>
      <c r="C1193" s="39" t="s">
        <v>11004</v>
      </c>
      <c r="D1193" s="39" t="s">
        <v>10034</v>
      </c>
      <c r="E1193" s="39" t="s">
        <v>11005</v>
      </c>
      <c r="F1193" s="186" t="s">
        <v>11639</v>
      </c>
      <c r="G1193" s="91" t="s">
        <v>12141</v>
      </c>
      <c r="H1193" s="39" t="s">
        <v>194</v>
      </c>
      <c r="I1193" s="39">
        <v>2</v>
      </c>
      <c r="J1193" s="39" t="s">
        <v>12118</v>
      </c>
      <c r="K1193" s="39" t="s">
        <v>31</v>
      </c>
      <c r="L1193" s="183">
        <v>2</v>
      </c>
      <c r="M1193" s="27">
        <f t="shared" si="45"/>
        <v>260</v>
      </c>
      <c r="N1193" s="23"/>
      <c r="O1193" s="24" t="s">
        <v>32</v>
      </c>
    </row>
    <row r="1194" s="1" customFormat="1" customHeight="1" spans="1:15">
      <c r="A1194" s="39">
        <v>1190</v>
      </c>
      <c r="B1194" s="115" t="s">
        <v>23</v>
      </c>
      <c r="C1194" s="39" t="s">
        <v>11004</v>
      </c>
      <c r="D1194" s="39" t="s">
        <v>10034</v>
      </c>
      <c r="E1194" s="39" t="s">
        <v>11005</v>
      </c>
      <c r="F1194" s="186" t="s">
        <v>11639</v>
      </c>
      <c r="G1194" s="91" t="s">
        <v>12142</v>
      </c>
      <c r="H1194" s="39" t="s">
        <v>194</v>
      </c>
      <c r="I1194" s="39">
        <v>3</v>
      </c>
      <c r="J1194" s="39" t="s">
        <v>12118</v>
      </c>
      <c r="K1194" s="39" t="s">
        <v>31</v>
      </c>
      <c r="L1194" s="183">
        <v>3</v>
      </c>
      <c r="M1194" s="27">
        <f t="shared" si="45"/>
        <v>390</v>
      </c>
      <c r="N1194" s="23"/>
      <c r="O1194" s="24" t="s">
        <v>32</v>
      </c>
    </row>
    <row r="1195" s="1" customFormat="1" customHeight="1" spans="1:15">
      <c r="A1195" s="39">
        <v>1191</v>
      </c>
      <c r="B1195" s="115" t="s">
        <v>23</v>
      </c>
      <c r="C1195" s="39" t="s">
        <v>11004</v>
      </c>
      <c r="D1195" s="39" t="s">
        <v>10034</v>
      </c>
      <c r="E1195" s="39" t="s">
        <v>11005</v>
      </c>
      <c r="F1195" s="186" t="s">
        <v>11639</v>
      </c>
      <c r="G1195" s="91" t="s">
        <v>12143</v>
      </c>
      <c r="H1195" s="39" t="s">
        <v>194</v>
      </c>
      <c r="I1195" s="39">
        <v>2</v>
      </c>
      <c r="J1195" s="39" t="s">
        <v>12118</v>
      </c>
      <c r="K1195" s="39" t="s">
        <v>31</v>
      </c>
      <c r="L1195" s="183">
        <v>2</v>
      </c>
      <c r="M1195" s="27">
        <f t="shared" si="45"/>
        <v>260</v>
      </c>
      <c r="N1195" s="23"/>
      <c r="O1195" s="24" t="s">
        <v>32</v>
      </c>
    </row>
    <row r="1196" s="1" customFormat="1" customHeight="1" spans="1:15">
      <c r="A1196" s="39">
        <v>1192</v>
      </c>
      <c r="B1196" s="115" t="s">
        <v>23</v>
      </c>
      <c r="C1196" s="39" t="s">
        <v>11004</v>
      </c>
      <c r="D1196" s="39" t="s">
        <v>10034</v>
      </c>
      <c r="E1196" s="39" t="s">
        <v>11005</v>
      </c>
      <c r="F1196" s="186" t="s">
        <v>11639</v>
      </c>
      <c r="G1196" s="91" t="s">
        <v>12144</v>
      </c>
      <c r="H1196" s="39" t="s">
        <v>194</v>
      </c>
      <c r="I1196" s="39">
        <v>6</v>
      </c>
      <c r="J1196" s="39" t="s">
        <v>12118</v>
      </c>
      <c r="K1196" s="39" t="s">
        <v>31</v>
      </c>
      <c r="L1196" s="183">
        <v>2</v>
      </c>
      <c r="M1196" s="27">
        <f t="shared" si="45"/>
        <v>260</v>
      </c>
      <c r="N1196" s="23"/>
      <c r="O1196" s="24" t="s">
        <v>32</v>
      </c>
    </row>
    <row r="1197" s="1" customFormat="1" customHeight="1" spans="1:15">
      <c r="A1197" s="39">
        <v>1193</v>
      </c>
      <c r="B1197" s="115" t="s">
        <v>23</v>
      </c>
      <c r="C1197" s="39" t="s">
        <v>11004</v>
      </c>
      <c r="D1197" s="39" t="s">
        <v>10034</v>
      </c>
      <c r="E1197" s="39" t="s">
        <v>11005</v>
      </c>
      <c r="F1197" s="186" t="s">
        <v>11639</v>
      </c>
      <c r="G1197" s="91" t="s">
        <v>12145</v>
      </c>
      <c r="H1197" s="39" t="s">
        <v>194</v>
      </c>
      <c r="I1197" s="39">
        <v>3</v>
      </c>
      <c r="J1197" s="39" t="s">
        <v>12118</v>
      </c>
      <c r="K1197" s="39" t="s">
        <v>31</v>
      </c>
      <c r="L1197" s="183">
        <v>1</v>
      </c>
      <c r="M1197" s="27">
        <f t="shared" si="45"/>
        <v>130</v>
      </c>
      <c r="N1197" s="23"/>
      <c r="O1197" s="24" t="s">
        <v>32</v>
      </c>
    </row>
    <row r="1198" s="1" customFormat="1" customHeight="1" spans="1:15">
      <c r="A1198" s="39">
        <v>1194</v>
      </c>
      <c r="B1198" s="115" t="s">
        <v>23</v>
      </c>
      <c r="C1198" s="39" t="s">
        <v>11004</v>
      </c>
      <c r="D1198" s="39" t="s">
        <v>10034</v>
      </c>
      <c r="E1198" s="39" t="s">
        <v>11005</v>
      </c>
      <c r="F1198" s="186" t="s">
        <v>11639</v>
      </c>
      <c r="G1198" s="91" t="s">
        <v>12146</v>
      </c>
      <c r="H1198" s="39" t="s">
        <v>194</v>
      </c>
      <c r="I1198" s="39">
        <v>6</v>
      </c>
      <c r="J1198" s="39" t="s">
        <v>12118</v>
      </c>
      <c r="K1198" s="39" t="s">
        <v>31</v>
      </c>
      <c r="L1198" s="183">
        <v>4</v>
      </c>
      <c r="M1198" s="27">
        <f t="shared" si="45"/>
        <v>520</v>
      </c>
      <c r="N1198" s="23"/>
      <c r="O1198" s="24" t="s">
        <v>32</v>
      </c>
    </row>
    <row r="1199" s="1" customFormat="1" customHeight="1" spans="1:15">
      <c r="A1199" s="39">
        <v>1195</v>
      </c>
      <c r="B1199" s="115" t="s">
        <v>23</v>
      </c>
      <c r="C1199" s="39" t="s">
        <v>11004</v>
      </c>
      <c r="D1199" s="39" t="s">
        <v>10034</v>
      </c>
      <c r="E1199" s="39" t="s">
        <v>11005</v>
      </c>
      <c r="F1199" s="186" t="s">
        <v>11639</v>
      </c>
      <c r="G1199" s="91" t="s">
        <v>12147</v>
      </c>
      <c r="H1199" s="39" t="s">
        <v>194</v>
      </c>
      <c r="I1199" s="39">
        <v>4</v>
      </c>
      <c r="J1199" s="39" t="s">
        <v>12118</v>
      </c>
      <c r="K1199" s="39" t="s">
        <v>31</v>
      </c>
      <c r="L1199" s="183">
        <v>3</v>
      </c>
      <c r="M1199" s="27">
        <f t="shared" si="45"/>
        <v>390</v>
      </c>
      <c r="N1199" s="23"/>
      <c r="O1199" s="24" t="s">
        <v>32</v>
      </c>
    </row>
    <row r="1200" s="1" customFormat="1" customHeight="1" spans="1:15">
      <c r="A1200" s="39">
        <v>1196</v>
      </c>
      <c r="B1200" s="115" t="s">
        <v>23</v>
      </c>
      <c r="C1200" s="39" t="s">
        <v>11004</v>
      </c>
      <c r="D1200" s="39" t="s">
        <v>10034</v>
      </c>
      <c r="E1200" s="39" t="s">
        <v>11005</v>
      </c>
      <c r="F1200" s="186" t="s">
        <v>11639</v>
      </c>
      <c r="G1200" s="91" t="s">
        <v>12148</v>
      </c>
      <c r="H1200" s="39" t="s">
        <v>194</v>
      </c>
      <c r="I1200" s="39">
        <v>5</v>
      </c>
      <c r="J1200" s="39" t="s">
        <v>12118</v>
      </c>
      <c r="K1200" s="39" t="s">
        <v>31</v>
      </c>
      <c r="L1200" s="183">
        <v>3</v>
      </c>
      <c r="M1200" s="27">
        <f t="shared" si="45"/>
        <v>390</v>
      </c>
      <c r="N1200" s="23"/>
      <c r="O1200" s="24" t="s">
        <v>32</v>
      </c>
    </row>
    <row r="1201" s="1" customFormat="1" customHeight="1" spans="1:15">
      <c r="A1201" s="39">
        <v>1197</v>
      </c>
      <c r="B1201" s="115" t="s">
        <v>23</v>
      </c>
      <c r="C1201" s="39" t="s">
        <v>11004</v>
      </c>
      <c r="D1201" s="39" t="s">
        <v>10034</v>
      </c>
      <c r="E1201" s="39" t="s">
        <v>11005</v>
      </c>
      <c r="F1201" s="186" t="s">
        <v>11639</v>
      </c>
      <c r="G1201" s="91" t="s">
        <v>12149</v>
      </c>
      <c r="H1201" s="39" t="s">
        <v>194</v>
      </c>
      <c r="I1201" s="39">
        <v>5</v>
      </c>
      <c r="J1201" s="39" t="s">
        <v>12118</v>
      </c>
      <c r="K1201" s="39" t="s">
        <v>31</v>
      </c>
      <c r="L1201" s="183">
        <v>1</v>
      </c>
      <c r="M1201" s="27">
        <f t="shared" si="45"/>
        <v>130</v>
      </c>
      <c r="N1201" s="23"/>
      <c r="O1201" s="24" t="s">
        <v>32</v>
      </c>
    </row>
    <row r="1202" s="1" customFormat="1" customHeight="1" spans="1:15">
      <c r="A1202" s="39">
        <v>1198</v>
      </c>
      <c r="B1202" s="115" t="s">
        <v>23</v>
      </c>
      <c r="C1202" s="39" t="s">
        <v>11004</v>
      </c>
      <c r="D1202" s="39" t="s">
        <v>10034</v>
      </c>
      <c r="E1202" s="39" t="s">
        <v>11005</v>
      </c>
      <c r="F1202" s="186" t="s">
        <v>11639</v>
      </c>
      <c r="G1202" s="91" t="s">
        <v>12150</v>
      </c>
      <c r="H1202" s="39" t="s">
        <v>194</v>
      </c>
      <c r="I1202" s="39">
        <v>5</v>
      </c>
      <c r="J1202" s="39" t="s">
        <v>12118</v>
      </c>
      <c r="K1202" s="39" t="s">
        <v>31</v>
      </c>
      <c r="L1202" s="183">
        <v>4</v>
      </c>
      <c r="M1202" s="27">
        <f t="shared" si="45"/>
        <v>520</v>
      </c>
      <c r="N1202" s="23"/>
      <c r="O1202" s="24" t="s">
        <v>32</v>
      </c>
    </row>
    <row r="1203" s="1" customFormat="1" customHeight="1" spans="1:15">
      <c r="A1203" s="39">
        <v>1199</v>
      </c>
      <c r="B1203" s="115" t="s">
        <v>23</v>
      </c>
      <c r="C1203" s="39" t="s">
        <v>11004</v>
      </c>
      <c r="D1203" s="39" t="s">
        <v>10034</v>
      </c>
      <c r="E1203" s="39" t="s">
        <v>11005</v>
      </c>
      <c r="F1203" s="186" t="s">
        <v>11639</v>
      </c>
      <c r="G1203" s="91" t="s">
        <v>12151</v>
      </c>
      <c r="H1203" s="39" t="s">
        <v>194</v>
      </c>
      <c r="I1203" s="39">
        <v>6</v>
      </c>
      <c r="J1203" s="39" t="s">
        <v>12118</v>
      </c>
      <c r="K1203" s="39" t="s">
        <v>31</v>
      </c>
      <c r="L1203" s="183">
        <v>4</v>
      </c>
      <c r="M1203" s="27">
        <f t="shared" si="45"/>
        <v>520</v>
      </c>
      <c r="N1203" s="23"/>
      <c r="O1203" s="24" t="s">
        <v>32</v>
      </c>
    </row>
    <row r="1204" s="1" customFormat="1" customHeight="1" spans="1:15">
      <c r="A1204" s="39">
        <v>1200</v>
      </c>
      <c r="B1204" s="115" t="s">
        <v>23</v>
      </c>
      <c r="C1204" s="39" t="s">
        <v>11004</v>
      </c>
      <c r="D1204" s="39" t="s">
        <v>10034</v>
      </c>
      <c r="E1204" s="39" t="s">
        <v>11005</v>
      </c>
      <c r="F1204" s="186" t="s">
        <v>11639</v>
      </c>
      <c r="G1204" s="91" t="s">
        <v>12152</v>
      </c>
      <c r="H1204" s="39" t="s">
        <v>194</v>
      </c>
      <c r="I1204" s="39">
        <v>4</v>
      </c>
      <c r="J1204" s="39" t="s">
        <v>12118</v>
      </c>
      <c r="K1204" s="39" t="s">
        <v>31</v>
      </c>
      <c r="L1204" s="183">
        <v>2</v>
      </c>
      <c r="M1204" s="27">
        <f t="shared" si="45"/>
        <v>260</v>
      </c>
      <c r="N1204" s="23"/>
      <c r="O1204" s="24" t="s">
        <v>32</v>
      </c>
    </row>
    <row r="1205" s="1" customFormat="1" customHeight="1" spans="1:15">
      <c r="A1205" s="39">
        <v>1201</v>
      </c>
      <c r="B1205" s="115" t="s">
        <v>23</v>
      </c>
      <c r="C1205" s="39" t="s">
        <v>11004</v>
      </c>
      <c r="D1205" s="39" t="s">
        <v>10034</v>
      </c>
      <c r="E1205" s="39" t="s">
        <v>11005</v>
      </c>
      <c r="F1205" s="186" t="s">
        <v>11639</v>
      </c>
      <c r="G1205" s="91" t="s">
        <v>12153</v>
      </c>
      <c r="H1205" s="39" t="s">
        <v>194</v>
      </c>
      <c r="I1205" s="39">
        <v>6</v>
      </c>
      <c r="J1205" s="39" t="s">
        <v>12118</v>
      </c>
      <c r="K1205" s="39" t="s">
        <v>31</v>
      </c>
      <c r="L1205" s="183">
        <v>2</v>
      </c>
      <c r="M1205" s="27">
        <f t="shared" si="45"/>
        <v>260</v>
      </c>
      <c r="N1205" s="23"/>
      <c r="O1205" s="24" t="s">
        <v>32</v>
      </c>
    </row>
    <row r="1206" s="1" customFormat="1" customHeight="1" spans="1:15">
      <c r="A1206" s="39">
        <v>1202</v>
      </c>
      <c r="B1206" s="115" t="s">
        <v>23</v>
      </c>
      <c r="C1206" s="39" t="s">
        <v>11004</v>
      </c>
      <c r="D1206" s="39" t="s">
        <v>10034</v>
      </c>
      <c r="E1206" s="39" t="s">
        <v>11005</v>
      </c>
      <c r="F1206" s="186" t="s">
        <v>11639</v>
      </c>
      <c r="G1206" s="91" t="s">
        <v>12154</v>
      </c>
      <c r="H1206" s="39" t="s">
        <v>194</v>
      </c>
      <c r="I1206" s="39">
        <v>3</v>
      </c>
      <c r="J1206" s="39" t="s">
        <v>12118</v>
      </c>
      <c r="K1206" s="39" t="s">
        <v>31</v>
      </c>
      <c r="L1206" s="183">
        <v>2</v>
      </c>
      <c r="M1206" s="27">
        <f t="shared" si="45"/>
        <v>260</v>
      </c>
      <c r="N1206" s="23"/>
      <c r="O1206" s="24" t="s">
        <v>32</v>
      </c>
    </row>
    <row r="1207" s="1" customFormat="1" customHeight="1" spans="1:15">
      <c r="A1207" s="39">
        <v>1203</v>
      </c>
      <c r="B1207" s="115" t="s">
        <v>23</v>
      </c>
      <c r="C1207" s="39" t="s">
        <v>11004</v>
      </c>
      <c r="D1207" s="39" t="s">
        <v>10034</v>
      </c>
      <c r="E1207" s="39" t="s">
        <v>11005</v>
      </c>
      <c r="F1207" s="186" t="s">
        <v>11639</v>
      </c>
      <c r="G1207" s="91" t="s">
        <v>12155</v>
      </c>
      <c r="H1207" s="39" t="s">
        <v>194</v>
      </c>
      <c r="I1207" s="39">
        <v>4</v>
      </c>
      <c r="J1207" s="39" t="s">
        <v>12118</v>
      </c>
      <c r="K1207" s="39" t="s">
        <v>31</v>
      </c>
      <c r="L1207" s="183">
        <v>4</v>
      </c>
      <c r="M1207" s="27">
        <f t="shared" si="45"/>
        <v>520</v>
      </c>
      <c r="N1207" s="23"/>
      <c r="O1207" s="24" t="s">
        <v>32</v>
      </c>
    </row>
    <row r="1208" s="1" customFormat="1" customHeight="1" spans="1:15">
      <c r="A1208" s="39">
        <v>1204</v>
      </c>
      <c r="B1208" s="115" t="s">
        <v>23</v>
      </c>
      <c r="C1208" s="39" t="s">
        <v>11004</v>
      </c>
      <c r="D1208" s="39" t="s">
        <v>10034</v>
      </c>
      <c r="E1208" s="39" t="s">
        <v>11005</v>
      </c>
      <c r="F1208" s="186" t="s">
        <v>11639</v>
      </c>
      <c r="G1208" s="91" t="s">
        <v>12156</v>
      </c>
      <c r="H1208" s="39" t="s">
        <v>194</v>
      </c>
      <c r="I1208" s="39">
        <v>7</v>
      </c>
      <c r="J1208" s="39" t="s">
        <v>12118</v>
      </c>
      <c r="K1208" s="39" t="s">
        <v>31</v>
      </c>
      <c r="L1208" s="183">
        <v>2</v>
      </c>
      <c r="M1208" s="27">
        <f t="shared" si="45"/>
        <v>260</v>
      </c>
      <c r="N1208" s="23"/>
      <c r="O1208" s="24" t="s">
        <v>32</v>
      </c>
    </row>
    <row r="1209" s="1" customFormat="1" customHeight="1" spans="1:15">
      <c r="A1209" s="39">
        <v>1205</v>
      </c>
      <c r="B1209" s="115" t="s">
        <v>23</v>
      </c>
      <c r="C1209" s="39" t="s">
        <v>11004</v>
      </c>
      <c r="D1209" s="39" t="s">
        <v>10034</v>
      </c>
      <c r="E1209" s="39" t="s">
        <v>11005</v>
      </c>
      <c r="F1209" s="186" t="s">
        <v>11639</v>
      </c>
      <c r="G1209" s="91" t="s">
        <v>12157</v>
      </c>
      <c r="H1209" s="39" t="s">
        <v>194</v>
      </c>
      <c r="I1209" s="39">
        <v>4</v>
      </c>
      <c r="J1209" s="39" t="s">
        <v>12118</v>
      </c>
      <c r="K1209" s="39" t="s">
        <v>31</v>
      </c>
      <c r="L1209" s="183">
        <v>4</v>
      </c>
      <c r="M1209" s="27">
        <f t="shared" si="45"/>
        <v>520</v>
      </c>
      <c r="N1209" s="23"/>
      <c r="O1209" s="24" t="s">
        <v>32</v>
      </c>
    </row>
    <row r="1210" s="1" customFormat="1" customHeight="1" spans="1:15">
      <c r="A1210" s="39">
        <v>1206</v>
      </c>
      <c r="B1210" s="115" t="s">
        <v>23</v>
      </c>
      <c r="C1210" s="39" t="s">
        <v>11004</v>
      </c>
      <c r="D1210" s="39" t="s">
        <v>10034</v>
      </c>
      <c r="E1210" s="39" t="s">
        <v>11005</v>
      </c>
      <c r="F1210" s="186" t="s">
        <v>11639</v>
      </c>
      <c r="G1210" s="91" t="s">
        <v>12158</v>
      </c>
      <c r="H1210" s="39" t="s">
        <v>194</v>
      </c>
      <c r="I1210" s="39">
        <v>3</v>
      </c>
      <c r="J1210" s="39" t="s">
        <v>12118</v>
      </c>
      <c r="K1210" s="39" t="s">
        <v>31</v>
      </c>
      <c r="L1210" s="183">
        <v>1</v>
      </c>
      <c r="M1210" s="27">
        <f t="shared" si="45"/>
        <v>130</v>
      </c>
      <c r="N1210" s="23"/>
      <c r="O1210" s="24" t="s">
        <v>32</v>
      </c>
    </row>
    <row r="1211" s="1" customFormat="1" customHeight="1" spans="1:15">
      <c r="A1211" s="39">
        <v>1207</v>
      </c>
      <c r="B1211" s="115" t="s">
        <v>23</v>
      </c>
      <c r="C1211" s="39" t="s">
        <v>11004</v>
      </c>
      <c r="D1211" s="39" t="s">
        <v>10034</v>
      </c>
      <c r="E1211" s="39" t="s">
        <v>11005</v>
      </c>
      <c r="F1211" s="186" t="s">
        <v>11639</v>
      </c>
      <c r="G1211" s="91" t="s">
        <v>12159</v>
      </c>
      <c r="H1211" s="39" t="s">
        <v>194</v>
      </c>
      <c r="I1211" s="39">
        <v>3</v>
      </c>
      <c r="J1211" s="39" t="s">
        <v>12118</v>
      </c>
      <c r="K1211" s="39" t="s">
        <v>31</v>
      </c>
      <c r="L1211" s="183">
        <v>1</v>
      </c>
      <c r="M1211" s="27">
        <f t="shared" si="45"/>
        <v>130</v>
      </c>
      <c r="N1211" s="23"/>
      <c r="O1211" s="24" t="s">
        <v>32</v>
      </c>
    </row>
    <row r="1212" s="1" customFormat="1" customHeight="1" spans="1:15">
      <c r="A1212" s="39">
        <v>1208</v>
      </c>
      <c r="B1212" s="115" t="s">
        <v>23</v>
      </c>
      <c r="C1212" s="39" t="s">
        <v>11004</v>
      </c>
      <c r="D1212" s="39" t="s">
        <v>10034</v>
      </c>
      <c r="E1212" s="39" t="s">
        <v>11005</v>
      </c>
      <c r="F1212" s="186" t="s">
        <v>11639</v>
      </c>
      <c r="G1212" s="91" t="s">
        <v>12160</v>
      </c>
      <c r="H1212" s="39" t="s">
        <v>194</v>
      </c>
      <c r="I1212" s="39">
        <v>5</v>
      </c>
      <c r="J1212" s="39" t="s">
        <v>12118</v>
      </c>
      <c r="K1212" s="39" t="s">
        <v>31</v>
      </c>
      <c r="L1212" s="183">
        <v>2</v>
      </c>
      <c r="M1212" s="27">
        <f t="shared" ref="M1212:M1243" si="46">L1212*130</f>
        <v>260</v>
      </c>
      <c r="N1212" s="23"/>
      <c r="O1212" s="24" t="s">
        <v>32</v>
      </c>
    </row>
    <row r="1213" s="1" customFormat="1" customHeight="1" spans="1:15">
      <c r="A1213" s="39">
        <v>1209</v>
      </c>
      <c r="B1213" s="115" t="s">
        <v>23</v>
      </c>
      <c r="C1213" s="39" t="s">
        <v>11004</v>
      </c>
      <c r="D1213" s="39" t="s">
        <v>10034</v>
      </c>
      <c r="E1213" s="39" t="s">
        <v>11005</v>
      </c>
      <c r="F1213" s="186" t="s">
        <v>11639</v>
      </c>
      <c r="G1213" s="91" t="s">
        <v>12161</v>
      </c>
      <c r="H1213" s="39" t="s">
        <v>194</v>
      </c>
      <c r="I1213" s="39">
        <v>2</v>
      </c>
      <c r="J1213" s="39" t="s">
        <v>12118</v>
      </c>
      <c r="K1213" s="39" t="s">
        <v>31</v>
      </c>
      <c r="L1213" s="183">
        <v>1</v>
      </c>
      <c r="M1213" s="27">
        <f t="shared" si="46"/>
        <v>130</v>
      </c>
      <c r="N1213" s="23"/>
      <c r="O1213" s="24" t="s">
        <v>32</v>
      </c>
    </row>
    <row r="1214" s="1" customFormat="1" customHeight="1" spans="1:15">
      <c r="A1214" s="39">
        <v>1210</v>
      </c>
      <c r="B1214" s="115" t="s">
        <v>23</v>
      </c>
      <c r="C1214" s="39" t="s">
        <v>11004</v>
      </c>
      <c r="D1214" s="39" t="s">
        <v>10034</v>
      </c>
      <c r="E1214" s="39" t="s">
        <v>11005</v>
      </c>
      <c r="F1214" s="186" t="s">
        <v>11639</v>
      </c>
      <c r="G1214" s="91" t="s">
        <v>12162</v>
      </c>
      <c r="H1214" s="39" t="s">
        <v>194</v>
      </c>
      <c r="I1214" s="39">
        <v>3</v>
      </c>
      <c r="J1214" s="39" t="s">
        <v>12118</v>
      </c>
      <c r="K1214" s="39" t="s">
        <v>31</v>
      </c>
      <c r="L1214" s="183">
        <v>1</v>
      </c>
      <c r="M1214" s="27">
        <f t="shared" si="46"/>
        <v>130</v>
      </c>
      <c r="N1214" s="23"/>
      <c r="O1214" s="24" t="s">
        <v>32</v>
      </c>
    </row>
    <row r="1215" s="1" customFormat="1" customHeight="1" spans="1:15">
      <c r="A1215" s="39">
        <v>1211</v>
      </c>
      <c r="B1215" s="115" t="s">
        <v>23</v>
      </c>
      <c r="C1215" s="39" t="s">
        <v>11004</v>
      </c>
      <c r="D1215" s="39" t="s">
        <v>10034</v>
      </c>
      <c r="E1215" s="39" t="s">
        <v>11005</v>
      </c>
      <c r="F1215" s="186" t="s">
        <v>11639</v>
      </c>
      <c r="G1215" s="91" t="s">
        <v>12163</v>
      </c>
      <c r="H1215" s="39" t="s">
        <v>194</v>
      </c>
      <c r="I1215" s="39">
        <v>3</v>
      </c>
      <c r="J1215" s="39" t="s">
        <v>12118</v>
      </c>
      <c r="K1215" s="39" t="s">
        <v>31</v>
      </c>
      <c r="L1215" s="183">
        <v>1</v>
      </c>
      <c r="M1215" s="27">
        <f t="shared" si="46"/>
        <v>130</v>
      </c>
      <c r="N1215" s="23"/>
      <c r="O1215" s="24" t="s">
        <v>32</v>
      </c>
    </row>
    <row r="1216" s="1" customFormat="1" customHeight="1" spans="1:15">
      <c r="A1216" s="39">
        <v>1212</v>
      </c>
      <c r="B1216" s="115" t="s">
        <v>23</v>
      </c>
      <c r="C1216" s="39" t="s">
        <v>11004</v>
      </c>
      <c r="D1216" s="39" t="s">
        <v>10034</v>
      </c>
      <c r="E1216" s="39" t="s">
        <v>11005</v>
      </c>
      <c r="F1216" s="186" t="s">
        <v>11639</v>
      </c>
      <c r="G1216" s="91" t="s">
        <v>12164</v>
      </c>
      <c r="H1216" s="39" t="s">
        <v>194</v>
      </c>
      <c r="I1216" s="39">
        <v>3</v>
      </c>
      <c r="J1216" s="39" t="s">
        <v>12118</v>
      </c>
      <c r="K1216" s="39" t="s">
        <v>31</v>
      </c>
      <c r="L1216" s="183">
        <v>1</v>
      </c>
      <c r="M1216" s="27">
        <f t="shared" si="46"/>
        <v>130</v>
      </c>
      <c r="N1216" s="23"/>
      <c r="O1216" s="24" t="s">
        <v>32</v>
      </c>
    </row>
    <row r="1217" s="1" customFormat="1" customHeight="1" spans="1:15">
      <c r="A1217" s="39">
        <v>1213</v>
      </c>
      <c r="B1217" s="115" t="s">
        <v>23</v>
      </c>
      <c r="C1217" s="39" t="s">
        <v>11004</v>
      </c>
      <c r="D1217" s="39" t="s">
        <v>10034</v>
      </c>
      <c r="E1217" s="39" t="s">
        <v>11005</v>
      </c>
      <c r="F1217" s="186" t="s">
        <v>11639</v>
      </c>
      <c r="G1217" s="91" t="s">
        <v>12165</v>
      </c>
      <c r="H1217" s="39" t="s">
        <v>194</v>
      </c>
      <c r="I1217" s="39">
        <v>7</v>
      </c>
      <c r="J1217" s="39" t="s">
        <v>12118</v>
      </c>
      <c r="K1217" s="39" t="s">
        <v>31</v>
      </c>
      <c r="L1217" s="183">
        <v>2</v>
      </c>
      <c r="M1217" s="27">
        <f t="shared" si="46"/>
        <v>260</v>
      </c>
      <c r="N1217" s="23"/>
      <c r="O1217" s="24" t="s">
        <v>32</v>
      </c>
    </row>
    <row r="1218" s="1" customFormat="1" customHeight="1" spans="1:15">
      <c r="A1218" s="39">
        <v>1214</v>
      </c>
      <c r="B1218" s="115" t="s">
        <v>23</v>
      </c>
      <c r="C1218" s="39" t="s">
        <v>11004</v>
      </c>
      <c r="D1218" s="39" t="s">
        <v>10034</v>
      </c>
      <c r="E1218" s="39" t="s">
        <v>11005</v>
      </c>
      <c r="F1218" s="186" t="s">
        <v>11639</v>
      </c>
      <c r="G1218" s="91" t="s">
        <v>12166</v>
      </c>
      <c r="H1218" s="39" t="s">
        <v>194</v>
      </c>
      <c r="I1218" s="39">
        <v>4</v>
      </c>
      <c r="J1218" s="39" t="s">
        <v>12118</v>
      </c>
      <c r="K1218" s="39" t="s">
        <v>31</v>
      </c>
      <c r="L1218" s="183">
        <v>2</v>
      </c>
      <c r="M1218" s="27">
        <f t="shared" si="46"/>
        <v>260</v>
      </c>
      <c r="N1218" s="23"/>
      <c r="O1218" s="24" t="s">
        <v>32</v>
      </c>
    </row>
    <row r="1219" s="1" customFormat="1" customHeight="1" spans="1:15">
      <c r="A1219" s="39">
        <v>1215</v>
      </c>
      <c r="B1219" s="115" t="s">
        <v>23</v>
      </c>
      <c r="C1219" s="39" t="s">
        <v>11004</v>
      </c>
      <c r="D1219" s="39" t="s">
        <v>10034</v>
      </c>
      <c r="E1219" s="39" t="s">
        <v>11005</v>
      </c>
      <c r="F1219" s="186" t="s">
        <v>11639</v>
      </c>
      <c r="G1219" s="91" t="s">
        <v>11230</v>
      </c>
      <c r="H1219" s="39" t="s">
        <v>194</v>
      </c>
      <c r="I1219" s="39">
        <v>3</v>
      </c>
      <c r="J1219" s="39" t="s">
        <v>12118</v>
      </c>
      <c r="K1219" s="39" t="s">
        <v>31</v>
      </c>
      <c r="L1219" s="183">
        <v>2</v>
      </c>
      <c r="M1219" s="27">
        <f t="shared" si="46"/>
        <v>260</v>
      </c>
      <c r="N1219" s="23"/>
      <c r="O1219" s="24" t="s">
        <v>32</v>
      </c>
    </row>
    <row r="1220" s="1" customFormat="1" customHeight="1" spans="1:15">
      <c r="A1220" s="39">
        <v>1216</v>
      </c>
      <c r="B1220" s="115" t="s">
        <v>23</v>
      </c>
      <c r="C1220" s="39" t="s">
        <v>11004</v>
      </c>
      <c r="D1220" s="39" t="s">
        <v>10034</v>
      </c>
      <c r="E1220" s="39" t="s">
        <v>11005</v>
      </c>
      <c r="F1220" s="186" t="s">
        <v>11639</v>
      </c>
      <c r="G1220" s="91" t="s">
        <v>12167</v>
      </c>
      <c r="H1220" s="39" t="s">
        <v>194</v>
      </c>
      <c r="I1220" s="39">
        <v>3</v>
      </c>
      <c r="J1220" s="39" t="s">
        <v>12118</v>
      </c>
      <c r="K1220" s="39" t="s">
        <v>31</v>
      </c>
      <c r="L1220" s="183">
        <v>2</v>
      </c>
      <c r="M1220" s="27">
        <f t="shared" si="46"/>
        <v>260</v>
      </c>
      <c r="N1220" s="23"/>
      <c r="O1220" s="24" t="s">
        <v>32</v>
      </c>
    </row>
    <row r="1221" s="1" customFormat="1" customHeight="1" spans="1:15">
      <c r="A1221" s="39">
        <v>1217</v>
      </c>
      <c r="B1221" s="115" t="s">
        <v>23</v>
      </c>
      <c r="C1221" s="39" t="s">
        <v>11004</v>
      </c>
      <c r="D1221" s="39" t="s">
        <v>10034</v>
      </c>
      <c r="E1221" s="39" t="s">
        <v>11005</v>
      </c>
      <c r="F1221" s="186" t="s">
        <v>11639</v>
      </c>
      <c r="G1221" s="91" t="s">
        <v>12168</v>
      </c>
      <c r="H1221" s="39" t="s">
        <v>194</v>
      </c>
      <c r="I1221" s="39">
        <v>5</v>
      </c>
      <c r="J1221" s="39" t="s">
        <v>12118</v>
      </c>
      <c r="K1221" s="39" t="s">
        <v>31</v>
      </c>
      <c r="L1221" s="183">
        <v>3</v>
      </c>
      <c r="M1221" s="27">
        <f t="shared" si="46"/>
        <v>390</v>
      </c>
      <c r="N1221" s="23"/>
      <c r="O1221" s="24" t="s">
        <v>32</v>
      </c>
    </row>
    <row r="1222" s="1" customFormat="1" customHeight="1" spans="1:15">
      <c r="A1222" s="39">
        <v>1218</v>
      </c>
      <c r="B1222" s="115" t="s">
        <v>23</v>
      </c>
      <c r="C1222" s="39" t="s">
        <v>11004</v>
      </c>
      <c r="D1222" s="39" t="s">
        <v>10034</v>
      </c>
      <c r="E1222" s="39" t="s">
        <v>11005</v>
      </c>
      <c r="F1222" s="186" t="s">
        <v>11639</v>
      </c>
      <c r="G1222" s="91" t="s">
        <v>12169</v>
      </c>
      <c r="H1222" s="39" t="s">
        <v>194</v>
      </c>
      <c r="I1222" s="39">
        <v>3</v>
      </c>
      <c r="J1222" s="39" t="s">
        <v>12118</v>
      </c>
      <c r="K1222" s="39" t="s">
        <v>31</v>
      </c>
      <c r="L1222" s="183">
        <v>2</v>
      </c>
      <c r="M1222" s="27">
        <f t="shared" si="46"/>
        <v>260</v>
      </c>
      <c r="N1222" s="23"/>
      <c r="O1222" s="24" t="s">
        <v>32</v>
      </c>
    </row>
    <row r="1223" s="1" customFormat="1" customHeight="1" spans="1:15">
      <c r="A1223" s="39">
        <v>1219</v>
      </c>
      <c r="B1223" s="115" t="s">
        <v>23</v>
      </c>
      <c r="C1223" s="39" t="s">
        <v>11004</v>
      </c>
      <c r="D1223" s="39" t="s">
        <v>10034</v>
      </c>
      <c r="E1223" s="39" t="s">
        <v>11005</v>
      </c>
      <c r="F1223" s="186" t="s">
        <v>11639</v>
      </c>
      <c r="G1223" s="91" t="s">
        <v>12170</v>
      </c>
      <c r="H1223" s="39" t="s">
        <v>194</v>
      </c>
      <c r="I1223" s="39">
        <v>2</v>
      </c>
      <c r="J1223" s="39" t="s">
        <v>12118</v>
      </c>
      <c r="K1223" s="39" t="s">
        <v>31</v>
      </c>
      <c r="L1223" s="183">
        <v>2</v>
      </c>
      <c r="M1223" s="27">
        <f t="shared" si="46"/>
        <v>260</v>
      </c>
      <c r="N1223" s="23"/>
      <c r="O1223" s="24" t="s">
        <v>32</v>
      </c>
    </row>
    <row r="1224" s="1" customFormat="1" customHeight="1" spans="1:15">
      <c r="A1224" s="39">
        <v>1220</v>
      </c>
      <c r="B1224" s="115" t="s">
        <v>23</v>
      </c>
      <c r="C1224" s="39" t="s">
        <v>11004</v>
      </c>
      <c r="D1224" s="39" t="s">
        <v>10034</v>
      </c>
      <c r="E1224" s="39" t="s">
        <v>11005</v>
      </c>
      <c r="F1224" s="186" t="s">
        <v>11639</v>
      </c>
      <c r="G1224" s="91" t="s">
        <v>12171</v>
      </c>
      <c r="H1224" s="39" t="s">
        <v>194</v>
      </c>
      <c r="I1224" s="39">
        <v>3</v>
      </c>
      <c r="J1224" s="39" t="s">
        <v>12118</v>
      </c>
      <c r="K1224" s="39" t="s">
        <v>31</v>
      </c>
      <c r="L1224" s="183">
        <v>3</v>
      </c>
      <c r="M1224" s="27">
        <f t="shared" si="46"/>
        <v>390</v>
      </c>
      <c r="N1224" s="23"/>
      <c r="O1224" s="24" t="s">
        <v>32</v>
      </c>
    </row>
    <row r="1225" s="1" customFormat="1" customHeight="1" spans="1:15">
      <c r="A1225" s="39">
        <v>1221</v>
      </c>
      <c r="B1225" s="115" t="s">
        <v>23</v>
      </c>
      <c r="C1225" s="39" t="s">
        <v>11004</v>
      </c>
      <c r="D1225" s="39" t="s">
        <v>10034</v>
      </c>
      <c r="E1225" s="39" t="s">
        <v>11005</v>
      </c>
      <c r="F1225" s="186" t="s">
        <v>11639</v>
      </c>
      <c r="G1225" s="91" t="s">
        <v>12172</v>
      </c>
      <c r="H1225" s="39" t="s">
        <v>194</v>
      </c>
      <c r="I1225" s="39">
        <v>2</v>
      </c>
      <c r="J1225" s="39" t="s">
        <v>12118</v>
      </c>
      <c r="K1225" s="39" t="s">
        <v>31</v>
      </c>
      <c r="L1225" s="183">
        <v>2</v>
      </c>
      <c r="M1225" s="27">
        <f t="shared" si="46"/>
        <v>260</v>
      </c>
      <c r="N1225" s="23"/>
      <c r="O1225" s="24" t="s">
        <v>32</v>
      </c>
    </row>
    <row r="1226" s="1" customFormat="1" customHeight="1" spans="1:15">
      <c r="A1226" s="39">
        <v>1222</v>
      </c>
      <c r="B1226" s="115" t="s">
        <v>23</v>
      </c>
      <c r="C1226" s="39" t="s">
        <v>11004</v>
      </c>
      <c r="D1226" s="39" t="s">
        <v>10034</v>
      </c>
      <c r="E1226" s="39" t="s">
        <v>11005</v>
      </c>
      <c r="F1226" s="186" t="s">
        <v>11639</v>
      </c>
      <c r="G1226" s="91" t="s">
        <v>12173</v>
      </c>
      <c r="H1226" s="39" t="s">
        <v>194</v>
      </c>
      <c r="I1226" s="39">
        <v>5</v>
      </c>
      <c r="J1226" s="39" t="s">
        <v>12118</v>
      </c>
      <c r="K1226" s="39" t="s">
        <v>31</v>
      </c>
      <c r="L1226" s="183">
        <v>2</v>
      </c>
      <c r="M1226" s="27">
        <f t="shared" si="46"/>
        <v>260</v>
      </c>
      <c r="N1226" s="23"/>
      <c r="O1226" s="24" t="s">
        <v>32</v>
      </c>
    </row>
    <row r="1227" s="1" customFormat="1" customHeight="1" spans="1:15">
      <c r="A1227" s="39">
        <v>1223</v>
      </c>
      <c r="B1227" s="115" t="s">
        <v>23</v>
      </c>
      <c r="C1227" s="39" t="s">
        <v>11004</v>
      </c>
      <c r="D1227" s="39" t="s">
        <v>10034</v>
      </c>
      <c r="E1227" s="39" t="s">
        <v>11005</v>
      </c>
      <c r="F1227" s="186" t="s">
        <v>11639</v>
      </c>
      <c r="G1227" s="91" t="s">
        <v>12174</v>
      </c>
      <c r="H1227" s="39" t="s">
        <v>194</v>
      </c>
      <c r="I1227" s="39">
        <v>3</v>
      </c>
      <c r="J1227" s="39" t="s">
        <v>12118</v>
      </c>
      <c r="K1227" s="39" t="s">
        <v>31</v>
      </c>
      <c r="L1227" s="183">
        <v>2</v>
      </c>
      <c r="M1227" s="27">
        <f t="shared" si="46"/>
        <v>260</v>
      </c>
      <c r="N1227" s="23"/>
      <c r="O1227" s="24" t="s">
        <v>32</v>
      </c>
    </row>
    <row r="1228" s="1" customFormat="1" customHeight="1" spans="1:15">
      <c r="A1228" s="39">
        <v>1224</v>
      </c>
      <c r="B1228" s="115" t="s">
        <v>23</v>
      </c>
      <c r="C1228" s="39" t="s">
        <v>11004</v>
      </c>
      <c r="D1228" s="39" t="s">
        <v>10034</v>
      </c>
      <c r="E1228" s="39" t="s">
        <v>11005</v>
      </c>
      <c r="F1228" s="186" t="s">
        <v>11639</v>
      </c>
      <c r="G1228" s="91" t="s">
        <v>12175</v>
      </c>
      <c r="H1228" s="39" t="s">
        <v>194</v>
      </c>
      <c r="I1228" s="39">
        <v>6</v>
      </c>
      <c r="J1228" s="39" t="s">
        <v>12176</v>
      </c>
      <c r="K1228" s="39" t="s">
        <v>31</v>
      </c>
      <c r="L1228" s="183">
        <v>2</v>
      </c>
      <c r="M1228" s="27">
        <f t="shared" si="46"/>
        <v>260</v>
      </c>
      <c r="N1228" s="23"/>
      <c r="O1228" s="24" t="s">
        <v>32</v>
      </c>
    </row>
    <row r="1229" s="1" customFormat="1" customHeight="1" spans="1:15">
      <c r="A1229" s="39">
        <v>1225</v>
      </c>
      <c r="B1229" s="115" t="s">
        <v>23</v>
      </c>
      <c r="C1229" s="39" t="s">
        <v>11004</v>
      </c>
      <c r="D1229" s="39" t="s">
        <v>10034</v>
      </c>
      <c r="E1229" s="39" t="s">
        <v>11005</v>
      </c>
      <c r="F1229" s="186" t="s">
        <v>11639</v>
      </c>
      <c r="G1229" s="91" t="s">
        <v>10388</v>
      </c>
      <c r="H1229" s="39" t="s">
        <v>194</v>
      </c>
      <c r="I1229" s="39">
        <v>5</v>
      </c>
      <c r="J1229" s="39" t="s">
        <v>12176</v>
      </c>
      <c r="K1229" s="39" t="s">
        <v>31</v>
      </c>
      <c r="L1229" s="183">
        <v>2</v>
      </c>
      <c r="M1229" s="27">
        <f t="shared" si="46"/>
        <v>260</v>
      </c>
      <c r="N1229" s="23"/>
      <c r="O1229" s="24" t="s">
        <v>32</v>
      </c>
    </row>
    <row r="1230" s="1" customFormat="1" customHeight="1" spans="1:15">
      <c r="A1230" s="39">
        <v>1226</v>
      </c>
      <c r="B1230" s="115" t="s">
        <v>23</v>
      </c>
      <c r="C1230" s="39" t="s">
        <v>11004</v>
      </c>
      <c r="D1230" s="39" t="s">
        <v>10034</v>
      </c>
      <c r="E1230" s="39" t="s">
        <v>11005</v>
      </c>
      <c r="F1230" s="186" t="s">
        <v>11639</v>
      </c>
      <c r="G1230" s="91" t="s">
        <v>12177</v>
      </c>
      <c r="H1230" s="39" t="s">
        <v>194</v>
      </c>
      <c r="I1230" s="39">
        <v>3</v>
      </c>
      <c r="J1230" s="39" t="s">
        <v>12176</v>
      </c>
      <c r="K1230" s="39" t="s">
        <v>31</v>
      </c>
      <c r="L1230" s="183">
        <v>3</v>
      </c>
      <c r="M1230" s="27">
        <f t="shared" si="46"/>
        <v>390</v>
      </c>
      <c r="N1230" s="23"/>
      <c r="O1230" s="24" t="s">
        <v>32</v>
      </c>
    </row>
    <row r="1231" s="1" customFormat="1" customHeight="1" spans="1:15">
      <c r="A1231" s="39">
        <v>1227</v>
      </c>
      <c r="B1231" s="115" t="s">
        <v>23</v>
      </c>
      <c r="C1231" s="39" t="s">
        <v>11004</v>
      </c>
      <c r="D1231" s="39" t="s">
        <v>10034</v>
      </c>
      <c r="E1231" s="39" t="s">
        <v>11005</v>
      </c>
      <c r="F1231" s="186" t="s">
        <v>11639</v>
      </c>
      <c r="G1231" s="91" t="s">
        <v>12178</v>
      </c>
      <c r="H1231" s="39" t="s">
        <v>194</v>
      </c>
      <c r="I1231" s="39">
        <v>2</v>
      </c>
      <c r="J1231" s="39" t="s">
        <v>12176</v>
      </c>
      <c r="K1231" s="39" t="s">
        <v>31</v>
      </c>
      <c r="L1231" s="183">
        <v>2</v>
      </c>
      <c r="M1231" s="27">
        <f t="shared" si="46"/>
        <v>260</v>
      </c>
      <c r="N1231" s="23"/>
      <c r="O1231" s="24" t="s">
        <v>32</v>
      </c>
    </row>
    <row r="1232" s="1" customFormat="1" customHeight="1" spans="1:15">
      <c r="A1232" s="39">
        <v>1228</v>
      </c>
      <c r="B1232" s="115" t="s">
        <v>23</v>
      </c>
      <c r="C1232" s="39" t="s">
        <v>11004</v>
      </c>
      <c r="D1232" s="39" t="s">
        <v>10034</v>
      </c>
      <c r="E1232" s="39" t="s">
        <v>11005</v>
      </c>
      <c r="F1232" s="186" t="s">
        <v>11639</v>
      </c>
      <c r="G1232" s="91" t="s">
        <v>12179</v>
      </c>
      <c r="H1232" s="39" t="s">
        <v>194</v>
      </c>
      <c r="I1232" s="39">
        <v>3</v>
      </c>
      <c r="J1232" s="39" t="s">
        <v>12176</v>
      </c>
      <c r="K1232" s="39" t="s">
        <v>31</v>
      </c>
      <c r="L1232" s="183">
        <v>2</v>
      </c>
      <c r="M1232" s="27">
        <f t="shared" si="46"/>
        <v>260</v>
      </c>
      <c r="N1232" s="23"/>
      <c r="O1232" s="24" t="s">
        <v>32</v>
      </c>
    </row>
    <row r="1233" s="1" customFormat="1" customHeight="1" spans="1:15">
      <c r="A1233" s="39">
        <v>1229</v>
      </c>
      <c r="B1233" s="115" t="s">
        <v>23</v>
      </c>
      <c r="C1233" s="39" t="s">
        <v>11004</v>
      </c>
      <c r="D1233" s="39" t="s">
        <v>10034</v>
      </c>
      <c r="E1233" s="39" t="s">
        <v>11005</v>
      </c>
      <c r="F1233" s="186" t="s">
        <v>11639</v>
      </c>
      <c r="G1233" s="91" t="s">
        <v>12180</v>
      </c>
      <c r="H1233" s="39" t="s">
        <v>194</v>
      </c>
      <c r="I1233" s="39">
        <v>5</v>
      </c>
      <c r="J1233" s="39" t="s">
        <v>12176</v>
      </c>
      <c r="K1233" s="39" t="s">
        <v>31</v>
      </c>
      <c r="L1233" s="183">
        <v>4</v>
      </c>
      <c r="M1233" s="27">
        <f t="shared" si="46"/>
        <v>520</v>
      </c>
      <c r="N1233" s="23"/>
      <c r="O1233" s="24" t="s">
        <v>32</v>
      </c>
    </row>
    <row r="1234" s="1" customFormat="1" customHeight="1" spans="1:15">
      <c r="A1234" s="39">
        <v>1230</v>
      </c>
      <c r="B1234" s="115" t="s">
        <v>23</v>
      </c>
      <c r="C1234" s="39" t="s">
        <v>11004</v>
      </c>
      <c r="D1234" s="39" t="s">
        <v>10034</v>
      </c>
      <c r="E1234" s="39" t="s">
        <v>11005</v>
      </c>
      <c r="F1234" s="186" t="s">
        <v>11639</v>
      </c>
      <c r="G1234" s="91" t="s">
        <v>12181</v>
      </c>
      <c r="H1234" s="39" t="s">
        <v>194</v>
      </c>
      <c r="I1234" s="39">
        <v>1</v>
      </c>
      <c r="J1234" s="39" t="s">
        <v>12176</v>
      </c>
      <c r="K1234" s="39" t="s">
        <v>31</v>
      </c>
      <c r="L1234" s="183">
        <v>3</v>
      </c>
      <c r="M1234" s="27">
        <f t="shared" si="46"/>
        <v>390</v>
      </c>
      <c r="N1234" s="23"/>
      <c r="O1234" s="24" t="s">
        <v>32</v>
      </c>
    </row>
    <row r="1235" s="1" customFormat="1" customHeight="1" spans="1:15">
      <c r="A1235" s="39">
        <v>1231</v>
      </c>
      <c r="B1235" s="115" t="s">
        <v>23</v>
      </c>
      <c r="C1235" s="39" t="s">
        <v>11004</v>
      </c>
      <c r="D1235" s="39" t="s">
        <v>10034</v>
      </c>
      <c r="E1235" s="39" t="s">
        <v>11005</v>
      </c>
      <c r="F1235" s="186" t="s">
        <v>11639</v>
      </c>
      <c r="G1235" s="91" t="s">
        <v>12182</v>
      </c>
      <c r="H1235" s="39" t="s">
        <v>194</v>
      </c>
      <c r="I1235" s="39">
        <v>3</v>
      </c>
      <c r="J1235" s="39" t="s">
        <v>12176</v>
      </c>
      <c r="K1235" s="39" t="s">
        <v>31</v>
      </c>
      <c r="L1235" s="183">
        <v>2</v>
      </c>
      <c r="M1235" s="27">
        <f t="shared" si="46"/>
        <v>260</v>
      </c>
      <c r="N1235" s="23"/>
      <c r="O1235" s="24" t="s">
        <v>32</v>
      </c>
    </row>
    <row r="1236" s="1" customFormat="1" customHeight="1" spans="1:15">
      <c r="A1236" s="39">
        <v>1232</v>
      </c>
      <c r="B1236" s="115" t="s">
        <v>23</v>
      </c>
      <c r="C1236" s="39" t="s">
        <v>11004</v>
      </c>
      <c r="D1236" s="39" t="s">
        <v>10034</v>
      </c>
      <c r="E1236" s="39" t="s">
        <v>11005</v>
      </c>
      <c r="F1236" s="186" t="s">
        <v>11639</v>
      </c>
      <c r="G1236" s="91" t="s">
        <v>12183</v>
      </c>
      <c r="H1236" s="39" t="s">
        <v>194</v>
      </c>
      <c r="I1236" s="39">
        <v>5</v>
      </c>
      <c r="J1236" s="39" t="s">
        <v>12176</v>
      </c>
      <c r="K1236" s="39" t="s">
        <v>31</v>
      </c>
      <c r="L1236" s="183">
        <v>2</v>
      </c>
      <c r="M1236" s="27">
        <f t="shared" si="46"/>
        <v>260</v>
      </c>
      <c r="N1236" s="23"/>
      <c r="O1236" s="24" t="s">
        <v>32</v>
      </c>
    </row>
    <row r="1237" s="1" customFormat="1" customHeight="1" spans="1:15">
      <c r="A1237" s="39">
        <v>1233</v>
      </c>
      <c r="B1237" s="115" t="s">
        <v>23</v>
      </c>
      <c r="C1237" s="39" t="s">
        <v>11004</v>
      </c>
      <c r="D1237" s="39" t="s">
        <v>10034</v>
      </c>
      <c r="E1237" s="39" t="s">
        <v>11005</v>
      </c>
      <c r="F1237" s="186" t="s">
        <v>11639</v>
      </c>
      <c r="G1237" s="91" t="s">
        <v>11139</v>
      </c>
      <c r="H1237" s="39" t="s">
        <v>194</v>
      </c>
      <c r="I1237" s="39">
        <v>7</v>
      </c>
      <c r="J1237" s="39" t="s">
        <v>12176</v>
      </c>
      <c r="K1237" s="39" t="s">
        <v>31</v>
      </c>
      <c r="L1237" s="183">
        <v>3</v>
      </c>
      <c r="M1237" s="27">
        <f t="shared" si="46"/>
        <v>390</v>
      </c>
      <c r="N1237" s="23"/>
      <c r="O1237" s="24" t="s">
        <v>32</v>
      </c>
    </row>
    <row r="1238" s="1" customFormat="1" customHeight="1" spans="1:15">
      <c r="A1238" s="39">
        <v>1234</v>
      </c>
      <c r="B1238" s="115" t="s">
        <v>23</v>
      </c>
      <c r="C1238" s="39" t="s">
        <v>11004</v>
      </c>
      <c r="D1238" s="39" t="s">
        <v>10034</v>
      </c>
      <c r="E1238" s="39" t="s">
        <v>11005</v>
      </c>
      <c r="F1238" s="186" t="s">
        <v>11639</v>
      </c>
      <c r="G1238" s="91" t="s">
        <v>12184</v>
      </c>
      <c r="H1238" s="39" t="s">
        <v>194</v>
      </c>
      <c r="I1238" s="39">
        <v>5</v>
      </c>
      <c r="J1238" s="39" t="s">
        <v>12176</v>
      </c>
      <c r="K1238" s="39" t="s">
        <v>31</v>
      </c>
      <c r="L1238" s="183">
        <v>3</v>
      </c>
      <c r="M1238" s="27">
        <f t="shared" si="46"/>
        <v>390</v>
      </c>
      <c r="N1238" s="23"/>
      <c r="O1238" s="24" t="s">
        <v>32</v>
      </c>
    </row>
    <row r="1239" s="1" customFormat="1" customHeight="1" spans="1:15">
      <c r="A1239" s="39">
        <v>1235</v>
      </c>
      <c r="B1239" s="115" t="s">
        <v>23</v>
      </c>
      <c r="C1239" s="39" t="s">
        <v>11004</v>
      </c>
      <c r="D1239" s="39" t="s">
        <v>10034</v>
      </c>
      <c r="E1239" s="39" t="s">
        <v>11005</v>
      </c>
      <c r="F1239" s="186" t="s">
        <v>11639</v>
      </c>
      <c r="G1239" s="91" t="s">
        <v>12185</v>
      </c>
      <c r="H1239" s="39" t="s">
        <v>194</v>
      </c>
      <c r="I1239" s="39">
        <v>2</v>
      </c>
      <c r="J1239" s="39" t="s">
        <v>12176</v>
      </c>
      <c r="K1239" s="39" t="s">
        <v>31</v>
      </c>
      <c r="L1239" s="183">
        <v>2</v>
      </c>
      <c r="M1239" s="27">
        <f t="shared" si="46"/>
        <v>260</v>
      </c>
      <c r="N1239" s="23"/>
      <c r="O1239" s="24" t="s">
        <v>32</v>
      </c>
    </row>
    <row r="1240" s="1" customFormat="1" customHeight="1" spans="1:15">
      <c r="A1240" s="39">
        <v>1236</v>
      </c>
      <c r="B1240" s="115" t="s">
        <v>23</v>
      </c>
      <c r="C1240" s="39" t="s">
        <v>11004</v>
      </c>
      <c r="D1240" s="39" t="s">
        <v>10034</v>
      </c>
      <c r="E1240" s="39" t="s">
        <v>11005</v>
      </c>
      <c r="F1240" s="186" t="s">
        <v>11639</v>
      </c>
      <c r="G1240" s="91" t="s">
        <v>12186</v>
      </c>
      <c r="H1240" s="39" t="s">
        <v>194</v>
      </c>
      <c r="I1240" s="39">
        <v>3</v>
      </c>
      <c r="J1240" s="39" t="s">
        <v>12176</v>
      </c>
      <c r="K1240" s="39" t="s">
        <v>31</v>
      </c>
      <c r="L1240" s="183">
        <v>3</v>
      </c>
      <c r="M1240" s="27">
        <f t="shared" si="46"/>
        <v>390</v>
      </c>
      <c r="N1240" s="23"/>
      <c r="O1240" s="24" t="s">
        <v>32</v>
      </c>
    </row>
    <row r="1241" s="1" customFormat="1" customHeight="1" spans="1:15">
      <c r="A1241" s="39">
        <v>1237</v>
      </c>
      <c r="B1241" s="115" t="s">
        <v>23</v>
      </c>
      <c r="C1241" s="39" t="s">
        <v>11004</v>
      </c>
      <c r="D1241" s="39" t="s">
        <v>10034</v>
      </c>
      <c r="E1241" s="39" t="s">
        <v>11005</v>
      </c>
      <c r="F1241" s="186" t="s">
        <v>11639</v>
      </c>
      <c r="G1241" s="91" t="s">
        <v>12187</v>
      </c>
      <c r="H1241" s="39" t="s">
        <v>194</v>
      </c>
      <c r="I1241" s="39">
        <v>3</v>
      </c>
      <c r="J1241" s="39" t="s">
        <v>12176</v>
      </c>
      <c r="K1241" s="39" t="s">
        <v>31</v>
      </c>
      <c r="L1241" s="183">
        <v>2</v>
      </c>
      <c r="M1241" s="27">
        <f t="shared" si="46"/>
        <v>260</v>
      </c>
      <c r="N1241" s="23"/>
      <c r="O1241" s="24" t="s">
        <v>32</v>
      </c>
    </row>
    <row r="1242" s="1" customFormat="1" customHeight="1" spans="1:15">
      <c r="A1242" s="39">
        <v>1238</v>
      </c>
      <c r="B1242" s="115" t="s">
        <v>23</v>
      </c>
      <c r="C1242" s="39" t="s">
        <v>11004</v>
      </c>
      <c r="D1242" s="39" t="s">
        <v>10034</v>
      </c>
      <c r="E1242" s="39" t="s">
        <v>11005</v>
      </c>
      <c r="F1242" s="186" t="s">
        <v>11639</v>
      </c>
      <c r="G1242" s="91" t="s">
        <v>12188</v>
      </c>
      <c r="H1242" s="39" t="s">
        <v>194</v>
      </c>
      <c r="I1242" s="39">
        <v>5</v>
      </c>
      <c r="J1242" s="39" t="s">
        <v>12176</v>
      </c>
      <c r="K1242" s="39" t="s">
        <v>31</v>
      </c>
      <c r="L1242" s="183">
        <v>2</v>
      </c>
      <c r="M1242" s="27">
        <f t="shared" si="46"/>
        <v>260</v>
      </c>
      <c r="N1242" s="23"/>
      <c r="O1242" s="24" t="s">
        <v>32</v>
      </c>
    </row>
    <row r="1243" s="1" customFormat="1" customHeight="1" spans="1:15">
      <c r="A1243" s="39">
        <v>1239</v>
      </c>
      <c r="B1243" s="115" t="s">
        <v>23</v>
      </c>
      <c r="C1243" s="39" t="s">
        <v>11004</v>
      </c>
      <c r="D1243" s="39" t="s">
        <v>10034</v>
      </c>
      <c r="E1243" s="39" t="s">
        <v>11005</v>
      </c>
      <c r="F1243" s="186" t="s">
        <v>11639</v>
      </c>
      <c r="G1243" s="91" t="s">
        <v>12189</v>
      </c>
      <c r="H1243" s="39" t="s">
        <v>194</v>
      </c>
      <c r="I1243" s="39">
        <v>5</v>
      </c>
      <c r="J1243" s="39" t="s">
        <v>12176</v>
      </c>
      <c r="K1243" s="39" t="s">
        <v>31</v>
      </c>
      <c r="L1243" s="183">
        <v>4</v>
      </c>
      <c r="M1243" s="27">
        <f t="shared" si="46"/>
        <v>520</v>
      </c>
      <c r="N1243" s="23"/>
      <c r="O1243" s="24" t="s">
        <v>32</v>
      </c>
    </row>
    <row r="1244" s="1" customFormat="1" customHeight="1" spans="1:15">
      <c r="A1244" s="39">
        <v>1240</v>
      </c>
      <c r="B1244" s="115" t="s">
        <v>23</v>
      </c>
      <c r="C1244" s="39" t="s">
        <v>11004</v>
      </c>
      <c r="D1244" s="39" t="s">
        <v>10034</v>
      </c>
      <c r="E1244" s="39" t="s">
        <v>11005</v>
      </c>
      <c r="F1244" s="186" t="s">
        <v>11639</v>
      </c>
      <c r="G1244" s="91" t="s">
        <v>12190</v>
      </c>
      <c r="H1244" s="39" t="s">
        <v>194</v>
      </c>
      <c r="I1244" s="39">
        <v>4</v>
      </c>
      <c r="J1244" s="39" t="s">
        <v>12176</v>
      </c>
      <c r="K1244" s="39" t="s">
        <v>31</v>
      </c>
      <c r="L1244" s="183">
        <v>2</v>
      </c>
      <c r="M1244" s="27">
        <f t="shared" ref="M1244:M1275" si="47">L1244*130</f>
        <v>260</v>
      </c>
      <c r="N1244" s="23"/>
      <c r="O1244" s="24" t="s">
        <v>32</v>
      </c>
    </row>
    <row r="1245" s="1" customFormat="1" customHeight="1" spans="1:15">
      <c r="A1245" s="39">
        <v>1241</v>
      </c>
      <c r="B1245" s="115" t="s">
        <v>23</v>
      </c>
      <c r="C1245" s="39" t="s">
        <v>11004</v>
      </c>
      <c r="D1245" s="39" t="s">
        <v>10034</v>
      </c>
      <c r="E1245" s="39" t="s">
        <v>11005</v>
      </c>
      <c r="F1245" s="186" t="s">
        <v>11639</v>
      </c>
      <c r="G1245" s="91" t="s">
        <v>12191</v>
      </c>
      <c r="H1245" s="39" t="s">
        <v>194</v>
      </c>
      <c r="I1245" s="39">
        <v>6</v>
      </c>
      <c r="J1245" s="39" t="s">
        <v>12176</v>
      </c>
      <c r="K1245" s="39" t="s">
        <v>31</v>
      </c>
      <c r="L1245" s="183">
        <v>2</v>
      </c>
      <c r="M1245" s="27">
        <f t="shared" si="47"/>
        <v>260</v>
      </c>
      <c r="N1245" s="23"/>
      <c r="O1245" s="24" t="s">
        <v>32</v>
      </c>
    </row>
    <row r="1246" s="1" customFormat="1" customHeight="1" spans="1:15">
      <c r="A1246" s="39">
        <v>1242</v>
      </c>
      <c r="B1246" s="115" t="s">
        <v>23</v>
      </c>
      <c r="C1246" s="39" t="s">
        <v>11004</v>
      </c>
      <c r="D1246" s="39" t="s">
        <v>10034</v>
      </c>
      <c r="E1246" s="39" t="s">
        <v>11005</v>
      </c>
      <c r="F1246" s="186" t="s">
        <v>11639</v>
      </c>
      <c r="G1246" s="91" t="s">
        <v>12192</v>
      </c>
      <c r="H1246" s="39" t="s">
        <v>194</v>
      </c>
      <c r="I1246" s="39">
        <v>5</v>
      </c>
      <c r="J1246" s="39" t="s">
        <v>12176</v>
      </c>
      <c r="K1246" s="39" t="s">
        <v>31</v>
      </c>
      <c r="L1246" s="183">
        <v>2</v>
      </c>
      <c r="M1246" s="27">
        <f t="shared" si="47"/>
        <v>260</v>
      </c>
      <c r="N1246" s="23"/>
      <c r="O1246" s="24" t="s">
        <v>32</v>
      </c>
    </row>
    <row r="1247" s="1" customFormat="1" customHeight="1" spans="1:15">
      <c r="A1247" s="39">
        <v>1243</v>
      </c>
      <c r="B1247" s="115" t="s">
        <v>23</v>
      </c>
      <c r="C1247" s="39" t="s">
        <v>11004</v>
      </c>
      <c r="D1247" s="39" t="s">
        <v>10034</v>
      </c>
      <c r="E1247" s="39" t="s">
        <v>11005</v>
      </c>
      <c r="F1247" s="186" t="s">
        <v>11639</v>
      </c>
      <c r="G1247" s="91" t="s">
        <v>12193</v>
      </c>
      <c r="H1247" s="39" t="s">
        <v>194</v>
      </c>
      <c r="I1247" s="39">
        <v>1</v>
      </c>
      <c r="J1247" s="39" t="s">
        <v>12176</v>
      </c>
      <c r="K1247" s="39" t="s">
        <v>31</v>
      </c>
      <c r="L1247" s="183">
        <v>1</v>
      </c>
      <c r="M1247" s="27">
        <f t="shared" si="47"/>
        <v>130</v>
      </c>
      <c r="N1247" s="23"/>
      <c r="O1247" s="24" t="s">
        <v>32</v>
      </c>
    </row>
    <row r="1248" s="1" customFormat="1" customHeight="1" spans="1:15">
      <c r="A1248" s="39">
        <v>1244</v>
      </c>
      <c r="B1248" s="115" t="s">
        <v>23</v>
      </c>
      <c r="C1248" s="39" t="s">
        <v>11004</v>
      </c>
      <c r="D1248" s="39" t="s">
        <v>10034</v>
      </c>
      <c r="E1248" s="39" t="s">
        <v>11005</v>
      </c>
      <c r="F1248" s="186" t="s">
        <v>11639</v>
      </c>
      <c r="G1248" s="91" t="s">
        <v>12194</v>
      </c>
      <c r="H1248" s="39" t="s">
        <v>194</v>
      </c>
      <c r="I1248" s="39">
        <v>2</v>
      </c>
      <c r="J1248" s="39" t="s">
        <v>12176</v>
      </c>
      <c r="K1248" s="39" t="s">
        <v>31</v>
      </c>
      <c r="L1248" s="183">
        <v>2</v>
      </c>
      <c r="M1248" s="27">
        <f t="shared" si="47"/>
        <v>260</v>
      </c>
      <c r="N1248" s="23"/>
      <c r="O1248" s="24" t="s">
        <v>32</v>
      </c>
    </row>
    <row r="1249" s="1" customFormat="1" customHeight="1" spans="1:15">
      <c r="A1249" s="39">
        <v>1245</v>
      </c>
      <c r="B1249" s="115" t="s">
        <v>23</v>
      </c>
      <c r="C1249" s="39" t="s">
        <v>11004</v>
      </c>
      <c r="D1249" s="39" t="s">
        <v>10034</v>
      </c>
      <c r="E1249" s="39" t="s">
        <v>11005</v>
      </c>
      <c r="F1249" s="186" t="s">
        <v>11639</v>
      </c>
      <c r="G1249" s="91" t="s">
        <v>12195</v>
      </c>
      <c r="H1249" s="39" t="s">
        <v>194</v>
      </c>
      <c r="I1249" s="39">
        <v>4</v>
      </c>
      <c r="J1249" s="39" t="s">
        <v>12176</v>
      </c>
      <c r="K1249" s="39" t="s">
        <v>31</v>
      </c>
      <c r="L1249" s="183">
        <v>2</v>
      </c>
      <c r="M1249" s="27">
        <f t="shared" si="47"/>
        <v>260</v>
      </c>
      <c r="N1249" s="23"/>
      <c r="O1249" s="24" t="s">
        <v>32</v>
      </c>
    </row>
    <row r="1250" s="1" customFormat="1" customHeight="1" spans="1:15">
      <c r="A1250" s="39">
        <v>1246</v>
      </c>
      <c r="B1250" s="115" t="s">
        <v>23</v>
      </c>
      <c r="C1250" s="39" t="s">
        <v>11004</v>
      </c>
      <c r="D1250" s="39" t="s">
        <v>10034</v>
      </c>
      <c r="E1250" s="39" t="s">
        <v>11005</v>
      </c>
      <c r="F1250" s="186" t="s">
        <v>11639</v>
      </c>
      <c r="G1250" s="91" t="s">
        <v>12196</v>
      </c>
      <c r="H1250" s="39" t="s">
        <v>194</v>
      </c>
      <c r="I1250" s="39">
        <v>3</v>
      </c>
      <c r="J1250" s="39" t="s">
        <v>12176</v>
      </c>
      <c r="K1250" s="39" t="s">
        <v>31</v>
      </c>
      <c r="L1250" s="183">
        <v>2</v>
      </c>
      <c r="M1250" s="27">
        <f t="shared" si="47"/>
        <v>260</v>
      </c>
      <c r="N1250" s="23"/>
      <c r="O1250" s="24" t="s">
        <v>32</v>
      </c>
    </row>
    <row r="1251" s="1" customFormat="1" customHeight="1" spans="1:15">
      <c r="A1251" s="39">
        <v>1247</v>
      </c>
      <c r="B1251" s="115" t="s">
        <v>23</v>
      </c>
      <c r="C1251" s="39" t="s">
        <v>11004</v>
      </c>
      <c r="D1251" s="39" t="s">
        <v>10034</v>
      </c>
      <c r="E1251" s="39" t="s">
        <v>11005</v>
      </c>
      <c r="F1251" s="186" t="s">
        <v>11639</v>
      </c>
      <c r="G1251" s="91" t="s">
        <v>12197</v>
      </c>
      <c r="H1251" s="39" t="s">
        <v>194</v>
      </c>
      <c r="I1251" s="39">
        <v>4</v>
      </c>
      <c r="J1251" s="39" t="s">
        <v>12176</v>
      </c>
      <c r="K1251" s="39" t="s">
        <v>31</v>
      </c>
      <c r="L1251" s="183">
        <v>2</v>
      </c>
      <c r="M1251" s="27">
        <f t="shared" si="47"/>
        <v>260</v>
      </c>
      <c r="N1251" s="23"/>
      <c r="O1251" s="24" t="s">
        <v>32</v>
      </c>
    </row>
    <row r="1252" s="1" customFormat="1" customHeight="1" spans="1:15">
      <c r="A1252" s="39">
        <v>1248</v>
      </c>
      <c r="B1252" s="115" t="s">
        <v>23</v>
      </c>
      <c r="C1252" s="39" t="s">
        <v>11004</v>
      </c>
      <c r="D1252" s="39" t="s">
        <v>10034</v>
      </c>
      <c r="E1252" s="39" t="s">
        <v>11005</v>
      </c>
      <c r="F1252" s="186" t="s">
        <v>11639</v>
      </c>
      <c r="G1252" s="91" t="s">
        <v>10390</v>
      </c>
      <c r="H1252" s="39" t="s">
        <v>194</v>
      </c>
      <c r="I1252" s="39">
        <v>6</v>
      </c>
      <c r="J1252" s="39" t="s">
        <v>12176</v>
      </c>
      <c r="K1252" s="39" t="s">
        <v>31</v>
      </c>
      <c r="L1252" s="183">
        <v>2</v>
      </c>
      <c r="M1252" s="27">
        <f t="shared" si="47"/>
        <v>260</v>
      </c>
      <c r="N1252" s="23"/>
      <c r="O1252" s="24" t="s">
        <v>32</v>
      </c>
    </row>
    <row r="1253" s="1" customFormat="1" customHeight="1" spans="1:15">
      <c r="A1253" s="39">
        <v>1249</v>
      </c>
      <c r="B1253" s="115" t="s">
        <v>23</v>
      </c>
      <c r="C1253" s="39" t="s">
        <v>11004</v>
      </c>
      <c r="D1253" s="39" t="s">
        <v>10034</v>
      </c>
      <c r="E1253" s="39" t="s">
        <v>11005</v>
      </c>
      <c r="F1253" s="186" t="s">
        <v>11639</v>
      </c>
      <c r="G1253" s="91" t="s">
        <v>12198</v>
      </c>
      <c r="H1253" s="39" t="s">
        <v>194</v>
      </c>
      <c r="I1253" s="39">
        <v>2</v>
      </c>
      <c r="J1253" s="39" t="s">
        <v>12199</v>
      </c>
      <c r="K1253" s="39" t="s">
        <v>31</v>
      </c>
      <c r="L1253" s="183">
        <v>2</v>
      </c>
      <c r="M1253" s="27">
        <f t="shared" si="47"/>
        <v>260</v>
      </c>
      <c r="N1253" s="23"/>
      <c r="O1253" s="24" t="s">
        <v>32</v>
      </c>
    </row>
    <row r="1254" s="1" customFormat="1" customHeight="1" spans="1:15">
      <c r="A1254" s="39">
        <v>1250</v>
      </c>
      <c r="B1254" s="115" t="s">
        <v>23</v>
      </c>
      <c r="C1254" s="39" t="s">
        <v>11004</v>
      </c>
      <c r="D1254" s="39" t="s">
        <v>10034</v>
      </c>
      <c r="E1254" s="39" t="s">
        <v>11005</v>
      </c>
      <c r="F1254" s="186" t="s">
        <v>11639</v>
      </c>
      <c r="G1254" s="91" t="s">
        <v>12200</v>
      </c>
      <c r="H1254" s="39" t="s">
        <v>194</v>
      </c>
      <c r="I1254" s="39">
        <v>3</v>
      </c>
      <c r="J1254" s="39" t="s">
        <v>12199</v>
      </c>
      <c r="K1254" s="39" t="s">
        <v>31</v>
      </c>
      <c r="L1254" s="183">
        <v>2</v>
      </c>
      <c r="M1254" s="27">
        <f t="shared" si="47"/>
        <v>260</v>
      </c>
      <c r="N1254" s="23"/>
      <c r="O1254" s="24" t="s">
        <v>32</v>
      </c>
    </row>
    <row r="1255" s="1" customFormat="1" customHeight="1" spans="1:15">
      <c r="A1255" s="39">
        <v>1251</v>
      </c>
      <c r="B1255" s="115" t="s">
        <v>23</v>
      </c>
      <c r="C1255" s="39" t="s">
        <v>11004</v>
      </c>
      <c r="D1255" s="39" t="s">
        <v>10034</v>
      </c>
      <c r="E1255" s="39" t="s">
        <v>11005</v>
      </c>
      <c r="F1255" s="186" t="s">
        <v>11639</v>
      </c>
      <c r="G1255" s="91" t="s">
        <v>9994</v>
      </c>
      <c r="H1255" s="39" t="s">
        <v>194</v>
      </c>
      <c r="I1255" s="39">
        <v>3</v>
      </c>
      <c r="J1255" s="39" t="s">
        <v>12199</v>
      </c>
      <c r="K1255" s="39" t="s">
        <v>31</v>
      </c>
      <c r="L1255" s="183">
        <v>3</v>
      </c>
      <c r="M1255" s="27">
        <f t="shared" si="47"/>
        <v>390</v>
      </c>
      <c r="N1255" s="23"/>
      <c r="O1255" s="24" t="s">
        <v>32</v>
      </c>
    </row>
    <row r="1256" s="1" customFormat="1" customHeight="1" spans="1:15">
      <c r="A1256" s="39">
        <v>1252</v>
      </c>
      <c r="B1256" s="115" t="s">
        <v>23</v>
      </c>
      <c r="C1256" s="39" t="s">
        <v>11004</v>
      </c>
      <c r="D1256" s="39" t="s">
        <v>10034</v>
      </c>
      <c r="E1256" s="39" t="s">
        <v>11005</v>
      </c>
      <c r="F1256" s="186" t="s">
        <v>11639</v>
      </c>
      <c r="G1256" s="91" t="s">
        <v>1026</v>
      </c>
      <c r="H1256" s="39" t="s">
        <v>194</v>
      </c>
      <c r="I1256" s="39">
        <v>6</v>
      </c>
      <c r="J1256" s="39" t="s">
        <v>12199</v>
      </c>
      <c r="K1256" s="39" t="s">
        <v>31</v>
      </c>
      <c r="L1256" s="183">
        <v>4</v>
      </c>
      <c r="M1256" s="27">
        <f t="shared" si="47"/>
        <v>520</v>
      </c>
      <c r="N1256" s="23"/>
      <c r="O1256" s="24" t="s">
        <v>32</v>
      </c>
    </row>
    <row r="1257" s="1" customFormat="1" customHeight="1" spans="1:15">
      <c r="A1257" s="39">
        <v>1253</v>
      </c>
      <c r="B1257" s="115" t="s">
        <v>23</v>
      </c>
      <c r="C1257" s="39" t="s">
        <v>11004</v>
      </c>
      <c r="D1257" s="39" t="s">
        <v>10034</v>
      </c>
      <c r="E1257" s="39" t="s">
        <v>11005</v>
      </c>
      <c r="F1257" s="186" t="s">
        <v>11639</v>
      </c>
      <c r="G1257" s="91" t="s">
        <v>12201</v>
      </c>
      <c r="H1257" s="39" t="s">
        <v>194</v>
      </c>
      <c r="I1257" s="39">
        <v>4</v>
      </c>
      <c r="J1257" s="39" t="s">
        <v>12199</v>
      </c>
      <c r="K1257" s="39" t="s">
        <v>31</v>
      </c>
      <c r="L1257" s="183">
        <v>3</v>
      </c>
      <c r="M1257" s="27">
        <f t="shared" si="47"/>
        <v>390</v>
      </c>
      <c r="N1257" s="23"/>
      <c r="O1257" s="24" t="s">
        <v>32</v>
      </c>
    </row>
    <row r="1258" s="1" customFormat="1" customHeight="1" spans="1:15">
      <c r="A1258" s="39">
        <v>1254</v>
      </c>
      <c r="B1258" s="115" t="s">
        <v>23</v>
      </c>
      <c r="C1258" s="39" t="s">
        <v>11004</v>
      </c>
      <c r="D1258" s="39" t="s">
        <v>10034</v>
      </c>
      <c r="E1258" s="39" t="s">
        <v>11005</v>
      </c>
      <c r="F1258" s="186" t="s">
        <v>11639</v>
      </c>
      <c r="G1258" s="91" t="s">
        <v>12202</v>
      </c>
      <c r="H1258" s="39" t="s">
        <v>194</v>
      </c>
      <c r="I1258" s="39">
        <v>3</v>
      </c>
      <c r="J1258" s="39" t="s">
        <v>12199</v>
      </c>
      <c r="K1258" s="39" t="s">
        <v>31</v>
      </c>
      <c r="L1258" s="183">
        <v>2</v>
      </c>
      <c r="M1258" s="27">
        <f t="shared" si="47"/>
        <v>260</v>
      </c>
      <c r="N1258" s="23"/>
      <c r="O1258" s="24" t="s">
        <v>32</v>
      </c>
    </row>
    <row r="1259" s="1" customFormat="1" customHeight="1" spans="1:15">
      <c r="A1259" s="39">
        <v>1255</v>
      </c>
      <c r="B1259" s="115" t="s">
        <v>23</v>
      </c>
      <c r="C1259" s="39" t="s">
        <v>11004</v>
      </c>
      <c r="D1259" s="39" t="s">
        <v>10034</v>
      </c>
      <c r="E1259" s="39" t="s">
        <v>11005</v>
      </c>
      <c r="F1259" s="186" t="s">
        <v>11639</v>
      </c>
      <c r="G1259" s="91" t="s">
        <v>12203</v>
      </c>
      <c r="H1259" s="39" t="s">
        <v>194</v>
      </c>
      <c r="I1259" s="39">
        <v>2</v>
      </c>
      <c r="J1259" s="39" t="s">
        <v>12199</v>
      </c>
      <c r="K1259" s="39" t="s">
        <v>31</v>
      </c>
      <c r="L1259" s="183">
        <v>2</v>
      </c>
      <c r="M1259" s="27">
        <f t="shared" si="47"/>
        <v>260</v>
      </c>
      <c r="N1259" s="23"/>
      <c r="O1259" s="24" t="s">
        <v>32</v>
      </c>
    </row>
    <row r="1260" s="1" customFormat="1" customHeight="1" spans="1:15">
      <c r="A1260" s="39">
        <v>1256</v>
      </c>
      <c r="B1260" s="115" t="s">
        <v>23</v>
      </c>
      <c r="C1260" s="39" t="s">
        <v>11004</v>
      </c>
      <c r="D1260" s="39" t="s">
        <v>10034</v>
      </c>
      <c r="E1260" s="39" t="s">
        <v>11005</v>
      </c>
      <c r="F1260" s="186" t="s">
        <v>11639</v>
      </c>
      <c r="G1260" s="91" t="s">
        <v>12204</v>
      </c>
      <c r="H1260" s="39" t="s">
        <v>194</v>
      </c>
      <c r="I1260" s="39">
        <v>1</v>
      </c>
      <c r="J1260" s="39" t="s">
        <v>12199</v>
      </c>
      <c r="K1260" s="39" t="s">
        <v>31</v>
      </c>
      <c r="L1260" s="183">
        <v>1</v>
      </c>
      <c r="M1260" s="27">
        <f t="shared" si="47"/>
        <v>130</v>
      </c>
      <c r="N1260" s="23"/>
      <c r="O1260" s="24" t="s">
        <v>32</v>
      </c>
    </row>
    <row r="1261" s="1" customFormat="1" customHeight="1" spans="1:15">
      <c r="A1261" s="39">
        <v>1257</v>
      </c>
      <c r="B1261" s="115" t="s">
        <v>23</v>
      </c>
      <c r="C1261" s="39" t="s">
        <v>11004</v>
      </c>
      <c r="D1261" s="39" t="s">
        <v>10034</v>
      </c>
      <c r="E1261" s="39" t="s">
        <v>11005</v>
      </c>
      <c r="F1261" s="186" t="s">
        <v>11639</v>
      </c>
      <c r="G1261" s="91" t="s">
        <v>533</v>
      </c>
      <c r="H1261" s="39" t="s">
        <v>194</v>
      </c>
      <c r="I1261" s="39">
        <v>2</v>
      </c>
      <c r="J1261" s="39" t="s">
        <v>12199</v>
      </c>
      <c r="K1261" s="39" t="s">
        <v>31</v>
      </c>
      <c r="L1261" s="183">
        <v>1</v>
      </c>
      <c r="M1261" s="27">
        <f t="shared" si="47"/>
        <v>130</v>
      </c>
      <c r="N1261" s="23"/>
      <c r="O1261" s="24" t="s">
        <v>32</v>
      </c>
    </row>
    <row r="1262" s="1" customFormat="1" customHeight="1" spans="1:15">
      <c r="A1262" s="39">
        <v>1258</v>
      </c>
      <c r="B1262" s="115" t="s">
        <v>23</v>
      </c>
      <c r="C1262" s="39" t="s">
        <v>11004</v>
      </c>
      <c r="D1262" s="39" t="s">
        <v>10034</v>
      </c>
      <c r="E1262" s="39" t="s">
        <v>11005</v>
      </c>
      <c r="F1262" s="186" t="s">
        <v>11639</v>
      </c>
      <c r="G1262" s="91" t="s">
        <v>12205</v>
      </c>
      <c r="H1262" s="39" t="s">
        <v>194</v>
      </c>
      <c r="I1262" s="39">
        <v>4</v>
      </c>
      <c r="J1262" s="39" t="s">
        <v>12199</v>
      </c>
      <c r="K1262" s="39" t="s">
        <v>31</v>
      </c>
      <c r="L1262" s="183">
        <v>4</v>
      </c>
      <c r="M1262" s="27">
        <f t="shared" si="47"/>
        <v>520</v>
      </c>
      <c r="N1262" s="23"/>
      <c r="O1262" s="24" t="s">
        <v>32</v>
      </c>
    </row>
    <row r="1263" s="1" customFormat="1" customHeight="1" spans="1:15">
      <c r="A1263" s="39">
        <v>1259</v>
      </c>
      <c r="B1263" s="115" t="s">
        <v>23</v>
      </c>
      <c r="C1263" s="39" t="s">
        <v>11004</v>
      </c>
      <c r="D1263" s="39" t="s">
        <v>10034</v>
      </c>
      <c r="E1263" s="39" t="s">
        <v>11005</v>
      </c>
      <c r="F1263" s="186" t="s">
        <v>11639</v>
      </c>
      <c r="G1263" s="91" t="s">
        <v>12206</v>
      </c>
      <c r="H1263" s="39" t="s">
        <v>194</v>
      </c>
      <c r="I1263" s="39">
        <v>3</v>
      </c>
      <c r="J1263" s="39" t="s">
        <v>12199</v>
      </c>
      <c r="K1263" s="39" t="s">
        <v>31</v>
      </c>
      <c r="L1263" s="183">
        <v>3</v>
      </c>
      <c r="M1263" s="27">
        <f t="shared" si="47"/>
        <v>390</v>
      </c>
      <c r="N1263" s="23"/>
      <c r="O1263" s="24" t="s">
        <v>32</v>
      </c>
    </row>
    <row r="1264" s="1" customFormat="1" customHeight="1" spans="1:15">
      <c r="A1264" s="39">
        <v>1260</v>
      </c>
      <c r="B1264" s="115" t="s">
        <v>23</v>
      </c>
      <c r="C1264" s="39" t="s">
        <v>11004</v>
      </c>
      <c r="D1264" s="39" t="s">
        <v>10034</v>
      </c>
      <c r="E1264" s="39" t="s">
        <v>11005</v>
      </c>
      <c r="F1264" s="186" t="s">
        <v>11639</v>
      </c>
      <c r="G1264" s="91" t="s">
        <v>12207</v>
      </c>
      <c r="H1264" s="39" t="s">
        <v>194</v>
      </c>
      <c r="I1264" s="39">
        <v>3</v>
      </c>
      <c r="J1264" s="39" t="s">
        <v>12199</v>
      </c>
      <c r="K1264" s="39" t="s">
        <v>31</v>
      </c>
      <c r="L1264" s="183">
        <v>3</v>
      </c>
      <c r="M1264" s="27">
        <f t="shared" si="47"/>
        <v>390</v>
      </c>
      <c r="N1264" s="23"/>
      <c r="O1264" s="24" t="s">
        <v>32</v>
      </c>
    </row>
    <row r="1265" s="1" customFormat="1" customHeight="1" spans="1:15">
      <c r="A1265" s="39">
        <v>1261</v>
      </c>
      <c r="B1265" s="115" t="s">
        <v>23</v>
      </c>
      <c r="C1265" s="39" t="s">
        <v>11004</v>
      </c>
      <c r="D1265" s="39" t="s">
        <v>10034</v>
      </c>
      <c r="E1265" s="39" t="s">
        <v>11005</v>
      </c>
      <c r="F1265" s="186" t="s">
        <v>11639</v>
      </c>
      <c r="G1265" s="91" t="s">
        <v>9986</v>
      </c>
      <c r="H1265" s="39" t="s">
        <v>194</v>
      </c>
      <c r="I1265" s="39">
        <v>4</v>
      </c>
      <c r="J1265" s="39" t="s">
        <v>12199</v>
      </c>
      <c r="K1265" s="39" t="s">
        <v>31</v>
      </c>
      <c r="L1265" s="183">
        <v>4</v>
      </c>
      <c r="M1265" s="27">
        <f t="shared" si="47"/>
        <v>520</v>
      </c>
      <c r="N1265" s="23"/>
      <c r="O1265" s="24" t="s">
        <v>32</v>
      </c>
    </row>
    <row r="1266" s="1" customFormat="1" customHeight="1" spans="1:15">
      <c r="A1266" s="39">
        <v>1262</v>
      </c>
      <c r="B1266" s="115" t="s">
        <v>23</v>
      </c>
      <c r="C1266" s="39" t="s">
        <v>11004</v>
      </c>
      <c r="D1266" s="39" t="s">
        <v>10034</v>
      </c>
      <c r="E1266" s="39" t="s">
        <v>11005</v>
      </c>
      <c r="F1266" s="186" t="s">
        <v>11639</v>
      </c>
      <c r="G1266" s="91" t="s">
        <v>12208</v>
      </c>
      <c r="H1266" s="39" t="s">
        <v>194</v>
      </c>
      <c r="I1266" s="39">
        <v>3</v>
      </c>
      <c r="J1266" s="39" t="s">
        <v>12199</v>
      </c>
      <c r="K1266" s="39" t="s">
        <v>31</v>
      </c>
      <c r="L1266" s="183">
        <v>3</v>
      </c>
      <c r="M1266" s="27">
        <f t="shared" si="47"/>
        <v>390</v>
      </c>
      <c r="N1266" s="23"/>
      <c r="O1266" s="24" t="s">
        <v>32</v>
      </c>
    </row>
    <row r="1267" s="1" customFormat="1" customHeight="1" spans="1:15">
      <c r="A1267" s="39">
        <v>1263</v>
      </c>
      <c r="B1267" s="115" t="s">
        <v>23</v>
      </c>
      <c r="C1267" s="39" t="s">
        <v>11004</v>
      </c>
      <c r="D1267" s="39" t="s">
        <v>10034</v>
      </c>
      <c r="E1267" s="39" t="s">
        <v>11005</v>
      </c>
      <c r="F1267" s="186" t="s">
        <v>11639</v>
      </c>
      <c r="G1267" s="91" t="s">
        <v>12209</v>
      </c>
      <c r="H1267" s="39" t="s">
        <v>194</v>
      </c>
      <c r="I1267" s="39">
        <v>4</v>
      </c>
      <c r="J1267" s="39" t="s">
        <v>12199</v>
      </c>
      <c r="K1267" s="39" t="s">
        <v>31</v>
      </c>
      <c r="L1267" s="183">
        <v>4</v>
      </c>
      <c r="M1267" s="27">
        <f t="shared" si="47"/>
        <v>520</v>
      </c>
      <c r="N1267" s="23"/>
      <c r="O1267" s="24" t="s">
        <v>32</v>
      </c>
    </row>
    <row r="1268" s="1" customFormat="1" customHeight="1" spans="1:15">
      <c r="A1268" s="39">
        <v>1264</v>
      </c>
      <c r="B1268" s="115" t="s">
        <v>23</v>
      </c>
      <c r="C1268" s="39" t="s">
        <v>11004</v>
      </c>
      <c r="D1268" s="39" t="s">
        <v>10034</v>
      </c>
      <c r="E1268" s="39" t="s">
        <v>11005</v>
      </c>
      <c r="F1268" s="186" t="s">
        <v>11639</v>
      </c>
      <c r="G1268" s="91" t="s">
        <v>10037</v>
      </c>
      <c r="H1268" s="39" t="s">
        <v>194</v>
      </c>
      <c r="I1268" s="39">
        <v>3</v>
      </c>
      <c r="J1268" s="39" t="s">
        <v>12199</v>
      </c>
      <c r="K1268" s="39" t="s">
        <v>31</v>
      </c>
      <c r="L1268" s="183">
        <v>3</v>
      </c>
      <c r="M1268" s="27">
        <f t="shared" si="47"/>
        <v>390</v>
      </c>
      <c r="N1268" s="23"/>
      <c r="O1268" s="24" t="s">
        <v>32</v>
      </c>
    </row>
    <row r="1269" s="1" customFormat="1" customHeight="1" spans="1:15">
      <c r="A1269" s="39">
        <v>1265</v>
      </c>
      <c r="B1269" s="115" t="s">
        <v>23</v>
      </c>
      <c r="C1269" s="39" t="s">
        <v>11004</v>
      </c>
      <c r="D1269" s="39" t="s">
        <v>10034</v>
      </c>
      <c r="E1269" s="39" t="s">
        <v>11005</v>
      </c>
      <c r="F1269" s="186" t="s">
        <v>11639</v>
      </c>
      <c r="G1269" s="91" t="s">
        <v>8941</v>
      </c>
      <c r="H1269" s="39" t="s">
        <v>194</v>
      </c>
      <c r="I1269" s="39">
        <v>2</v>
      </c>
      <c r="J1269" s="39" t="s">
        <v>12199</v>
      </c>
      <c r="K1269" s="39" t="s">
        <v>31</v>
      </c>
      <c r="L1269" s="183">
        <v>2</v>
      </c>
      <c r="M1269" s="27">
        <f t="shared" si="47"/>
        <v>260</v>
      </c>
      <c r="N1269" s="23"/>
      <c r="O1269" s="24" t="s">
        <v>32</v>
      </c>
    </row>
    <row r="1270" s="1" customFormat="1" customHeight="1" spans="1:15">
      <c r="A1270" s="39">
        <v>1266</v>
      </c>
      <c r="B1270" s="115" t="s">
        <v>23</v>
      </c>
      <c r="C1270" s="39" t="s">
        <v>11004</v>
      </c>
      <c r="D1270" s="39" t="s">
        <v>10034</v>
      </c>
      <c r="E1270" s="39" t="s">
        <v>11005</v>
      </c>
      <c r="F1270" s="186" t="s">
        <v>11639</v>
      </c>
      <c r="G1270" s="91" t="s">
        <v>12210</v>
      </c>
      <c r="H1270" s="39" t="s">
        <v>194</v>
      </c>
      <c r="I1270" s="39">
        <v>2</v>
      </c>
      <c r="J1270" s="39" t="s">
        <v>12199</v>
      </c>
      <c r="K1270" s="39" t="s">
        <v>31</v>
      </c>
      <c r="L1270" s="183">
        <v>2</v>
      </c>
      <c r="M1270" s="27">
        <f t="shared" si="47"/>
        <v>260</v>
      </c>
      <c r="N1270" s="23"/>
      <c r="O1270" s="24" t="s">
        <v>32</v>
      </c>
    </row>
    <row r="1271" s="1" customFormat="1" customHeight="1" spans="1:15">
      <c r="A1271" s="39">
        <v>1267</v>
      </c>
      <c r="B1271" s="115" t="s">
        <v>23</v>
      </c>
      <c r="C1271" s="39" t="s">
        <v>11004</v>
      </c>
      <c r="D1271" s="39" t="s">
        <v>10034</v>
      </c>
      <c r="E1271" s="39" t="s">
        <v>11005</v>
      </c>
      <c r="F1271" s="186" t="s">
        <v>11639</v>
      </c>
      <c r="G1271" s="91" t="s">
        <v>9951</v>
      </c>
      <c r="H1271" s="39" t="s">
        <v>194</v>
      </c>
      <c r="I1271" s="39">
        <v>3</v>
      </c>
      <c r="J1271" s="39" t="s">
        <v>12199</v>
      </c>
      <c r="K1271" s="39" t="s">
        <v>31</v>
      </c>
      <c r="L1271" s="183">
        <v>2</v>
      </c>
      <c r="M1271" s="27">
        <f t="shared" si="47"/>
        <v>260</v>
      </c>
      <c r="N1271" s="23"/>
      <c r="O1271" s="24" t="s">
        <v>32</v>
      </c>
    </row>
    <row r="1272" s="1" customFormat="1" customHeight="1" spans="1:15">
      <c r="A1272" s="39">
        <v>1268</v>
      </c>
      <c r="B1272" s="115" t="s">
        <v>23</v>
      </c>
      <c r="C1272" s="39" t="s">
        <v>11004</v>
      </c>
      <c r="D1272" s="39" t="s">
        <v>10034</v>
      </c>
      <c r="E1272" s="39" t="s">
        <v>11005</v>
      </c>
      <c r="F1272" s="186" t="s">
        <v>11639</v>
      </c>
      <c r="G1272" s="91" t="s">
        <v>9324</v>
      </c>
      <c r="H1272" s="39" t="s">
        <v>194</v>
      </c>
      <c r="I1272" s="39">
        <v>6</v>
      </c>
      <c r="J1272" s="39" t="s">
        <v>12211</v>
      </c>
      <c r="K1272" s="39" t="s">
        <v>31</v>
      </c>
      <c r="L1272" s="183">
        <v>5</v>
      </c>
      <c r="M1272" s="27">
        <f t="shared" si="47"/>
        <v>650</v>
      </c>
      <c r="N1272" s="23"/>
      <c r="O1272" s="24" t="s">
        <v>32</v>
      </c>
    </row>
    <row r="1273" s="1" customFormat="1" customHeight="1" spans="1:15">
      <c r="A1273" s="39">
        <v>1269</v>
      </c>
      <c r="B1273" s="115" t="s">
        <v>23</v>
      </c>
      <c r="C1273" s="39" t="s">
        <v>11004</v>
      </c>
      <c r="D1273" s="39" t="s">
        <v>10034</v>
      </c>
      <c r="E1273" s="39" t="s">
        <v>11005</v>
      </c>
      <c r="F1273" s="186" t="s">
        <v>11639</v>
      </c>
      <c r="G1273" s="91" t="s">
        <v>12212</v>
      </c>
      <c r="H1273" s="39" t="s">
        <v>194</v>
      </c>
      <c r="I1273" s="39">
        <v>4</v>
      </c>
      <c r="J1273" s="39" t="s">
        <v>12211</v>
      </c>
      <c r="K1273" s="39" t="s">
        <v>31</v>
      </c>
      <c r="L1273" s="183">
        <v>3</v>
      </c>
      <c r="M1273" s="27">
        <f t="shared" si="47"/>
        <v>390</v>
      </c>
      <c r="N1273" s="23"/>
      <c r="O1273" s="24" t="s">
        <v>32</v>
      </c>
    </row>
    <row r="1274" s="1" customFormat="1" customHeight="1" spans="1:15">
      <c r="A1274" s="39">
        <v>1270</v>
      </c>
      <c r="B1274" s="115" t="s">
        <v>23</v>
      </c>
      <c r="C1274" s="39" t="s">
        <v>11004</v>
      </c>
      <c r="D1274" s="39" t="s">
        <v>10034</v>
      </c>
      <c r="E1274" s="39" t="s">
        <v>11005</v>
      </c>
      <c r="F1274" s="186" t="s">
        <v>11639</v>
      </c>
      <c r="G1274" s="91" t="s">
        <v>12213</v>
      </c>
      <c r="H1274" s="39" t="s">
        <v>194</v>
      </c>
      <c r="I1274" s="39">
        <v>6</v>
      </c>
      <c r="J1274" s="39" t="s">
        <v>12211</v>
      </c>
      <c r="K1274" s="39" t="s">
        <v>31</v>
      </c>
      <c r="L1274" s="183">
        <v>4</v>
      </c>
      <c r="M1274" s="27">
        <f t="shared" si="47"/>
        <v>520</v>
      </c>
      <c r="N1274" s="23"/>
      <c r="O1274" s="24" t="s">
        <v>32</v>
      </c>
    </row>
    <row r="1275" s="1" customFormat="1" customHeight="1" spans="1:15">
      <c r="A1275" s="39">
        <v>1271</v>
      </c>
      <c r="B1275" s="115" t="s">
        <v>23</v>
      </c>
      <c r="C1275" s="39" t="s">
        <v>11004</v>
      </c>
      <c r="D1275" s="39" t="s">
        <v>10034</v>
      </c>
      <c r="E1275" s="39" t="s">
        <v>11005</v>
      </c>
      <c r="F1275" s="186" t="s">
        <v>11639</v>
      </c>
      <c r="G1275" s="91" t="s">
        <v>12214</v>
      </c>
      <c r="H1275" s="39" t="s">
        <v>194</v>
      </c>
      <c r="I1275" s="39">
        <v>5</v>
      </c>
      <c r="J1275" s="39" t="s">
        <v>12211</v>
      </c>
      <c r="K1275" s="39" t="s">
        <v>31</v>
      </c>
      <c r="L1275" s="183">
        <v>3</v>
      </c>
      <c r="M1275" s="27">
        <f t="shared" si="47"/>
        <v>390</v>
      </c>
      <c r="N1275" s="23"/>
      <c r="O1275" s="24" t="s">
        <v>32</v>
      </c>
    </row>
    <row r="1276" s="1" customFormat="1" customHeight="1" spans="1:15">
      <c r="A1276" s="39">
        <v>1272</v>
      </c>
      <c r="B1276" s="115" t="s">
        <v>23</v>
      </c>
      <c r="C1276" s="39" t="s">
        <v>11004</v>
      </c>
      <c r="D1276" s="39" t="s">
        <v>10034</v>
      </c>
      <c r="E1276" s="39" t="s">
        <v>11005</v>
      </c>
      <c r="F1276" s="186" t="s">
        <v>11639</v>
      </c>
      <c r="G1276" s="91" t="s">
        <v>12215</v>
      </c>
      <c r="H1276" s="39" t="s">
        <v>194</v>
      </c>
      <c r="I1276" s="39">
        <v>7</v>
      </c>
      <c r="J1276" s="39" t="s">
        <v>12211</v>
      </c>
      <c r="K1276" s="39" t="s">
        <v>31</v>
      </c>
      <c r="L1276" s="183">
        <v>4</v>
      </c>
      <c r="M1276" s="27">
        <f t="shared" ref="M1276:M1308" si="48">L1276*130</f>
        <v>520</v>
      </c>
      <c r="N1276" s="23"/>
      <c r="O1276" s="24" t="s">
        <v>32</v>
      </c>
    </row>
    <row r="1277" s="1" customFormat="1" customHeight="1" spans="1:15">
      <c r="A1277" s="39">
        <v>1273</v>
      </c>
      <c r="B1277" s="115" t="s">
        <v>23</v>
      </c>
      <c r="C1277" s="39" t="s">
        <v>11004</v>
      </c>
      <c r="D1277" s="39" t="s">
        <v>10034</v>
      </c>
      <c r="E1277" s="39" t="s">
        <v>11005</v>
      </c>
      <c r="F1277" s="186" t="s">
        <v>11639</v>
      </c>
      <c r="G1277" s="91" t="s">
        <v>12216</v>
      </c>
      <c r="H1277" s="39" t="s">
        <v>194</v>
      </c>
      <c r="I1277" s="39">
        <v>3</v>
      </c>
      <c r="J1277" s="39" t="s">
        <v>12211</v>
      </c>
      <c r="K1277" s="39" t="s">
        <v>31</v>
      </c>
      <c r="L1277" s="183">
        <v>2</v>
      </c>
      <c r="M1277" s="27">
        <f t="shared" si="48"/>
        <v>260</v>
      </c>
      <c r="N1277" s="23"/>
      <c r="O1277" s="24" t="s">
        <v>32</v>
      </c>
    </row>
    <row r="1278" s="1" customFormat="1" customHeight="1" spans="1:15">
      <c r="A1278" s="39">
        <v>1274</v>
      </c>
      <c r="B1278" s="115" t="s">
        <v>23</v>
      </c>
      <c r="C1278" s="39" t="s">
        <v>11004</v>
      </c>
      <c r="D1278" s="39" t="s">
        <v>10034</v>
      </c>
      <c r="E1278" s="39" t="s">
        <v>11005</v>
      </c>
      <c r="F1278" s="186" t="s">
        <v>11639</v>
      </c>
      <c r="G1278" s="91" t="s">
        <v>12217</v>
      </c>
      <c r="H1278" s="39" t="s">
        <v>194</v>
      </c>
      <c r="I1278" s="39">
        <v>4</v>
      </c>
      <c r="J1278" s="39" t="s">
        <v>12211</v>
      </c>
      <c r="K1278" s="39" t="s">
        <v>31</v>
      </c>
      <c r="L1278" s="183">
        <v>3</v>
      </c>
      <c r="M1278" s="27">
        <f t="shared" si="48"/>
        <v>390</v>
      </c>
      <c r="N1278" s="23"/>
      <c r="O1278" s="24" t="s">
        <v>32</v>
      </c>
    </row>
    <row r="1279" s="1" customFormat="1" customHeight="1" spans="1:15">
      <c r="A1279" s="39">
        <v>1275</v>
      </c>
      <c r="B1279" s="115" t="s">
        <v>23</v>
      </c>
      <c r="C1279" s="39" t="s">
        <v>11004</v>
      </c>
      <c r="D1279" s="39" t="s">
        <v>10034</v>
      </c>
      <c r="E1279" s="39" t="s">
        <v>11005</v>
      </c>
      <c r="F1279" s="186" t="s">
        <v>11639</v>
      </c>
      <c r="G1279" s="91" t="s">
        <v>12218</v>
      </c>
      <c r="H1279" s="39" t="s">
        <v>194</v>
      </c>
      <c r="I1279" s="39">
        <v>8</v>
      </c>
      <c r="J1279" s="39" t="s">
        <v>12211</v>
      </c>
      <c r="K1279" s="39" t="s">
        <v>31</v>
      </c>
      <c r="L1279" s="183">
        <v>4</v>
      </c>
      <c r="M1279" s="27">
        <f t="shared" si="48"/>
        <v>520</v>
      </c>
      <c r="N1279" s="23"/>
      <c r="O1279" s="24" t="s">
        <v>32</v>
      </c>
    </row>
    <row r="1280" s="1" customFormat="1" customHeight="1" spans="1:15">
      <c r="A1280" s="39">
        <v>1276</v>
      </c>
      <c r="B1280" s="115" t="s">
        <v>23</v>
      </c>
      <c r="C1280" s="39" t="s">
        <v>11004</v>
      </c>
      <c r="D1280" s="39" t="s">
        <v>10034</v>
      </c>
      <c r="E1280" s="39" t="s">
        <v>11005</v>
      </c>
      <c r="F1280" s="186" t="s">
        <v>11639</v>
      </c>
      <c r="G1280" s="91" t="s">
        <v>12219</v>
      </c>
      <c r="H1280" s="39" t="s">
        <v>194</v>
      </c>
      <c r="I1280" s="39">
        <v>6</v>
      </c>
      <c r="J1280" s="39" t="s">
        <v>12211</v>
      </c>
      <c r="K1280" s="39" t="s">
        <v>31</v>
      </c>
      <c r="L1280" s="183">
        <v>4</v>
      </c>
      <c r="M1280" s="27">
        <f t="shared" si="48"/>
        <v>520</v>
      </c>
      <c r="N1280" s="23"/>
      <c r="O1280" s="24" t="s">
        <v>32</v>
      </c>
    </row>
    <row r="1281" s="1" customFormat="1" customHeight="1" spans="1:15">
      <c r="A1281" s="39">
        <v>1277</v>
      </c>
      <c r="B1281" s="115" t="s">
        <v>23</v>
      </c>
      <c r="C1281" s="39" t="s">
        <v>11004</v>
      </c>
      <c r="D1281" s="39" t="s">
        <v>10034</v>
      </c>
      <c r="E1281" s="39" t="s">
        <v>11005</v>
      </c>
      <c r="F1281" s="186" t="s">
        <v>11639</v>
      </c>
      <c r="G1281" s="91" t="s">
        <v>12220</v>
      </c>
      <c r="H1281" s="39" t="s">
        <v>194</v>
      </c>
      <c r="I1281" s="39">
        <v>4</v>
      </c>
      <c r="J1281" s="39" t="s">
        <v>12211</v>
      </c>
      <c r="K1281" s="39" t="s">
        <v>31</v>
      </c>
      <c r="L1281" s="183">
        <v>3</v>
      </c>
      <c r="M1281" s="27">
        <f t="shared" si="48"/>
        <v>390</v>
      </c>
      <c r="N1281" s="23"/>
      <c r="O1281" s="24" t="s">
        <v>32</v>
      </c>
    </row>
    <row r="1282" s="1" customFormat="1" customHeight="1" spans="1:15">
      <c r="A1282" s="39">
        <v>1278</v>
      </c>
      <c r="B1282" s="115" t="s">
        <v>23</v>
      </c>
      <c r="C1282" s="39" t="s">
        <v>11004</v>
      </c>
      <c r="D1282" s="39" t="s">
        <v>10034</v>
      </c>
      <c r="E1282" s="39" t="s">
        <v>11005</v>
      </c>
      <c r="F1282" s="186" t="s">
        <v>11639</v>
      </c>
      <c r="G1282" s="91" t="s">
        <v>12221</v>
      </c>
      <c r="H1282" s="39" t="s">
        <v>194</v>
      </c>
      <c r="I1282" s="39">
        <v>4</v>
      </c>
      <c r="J1282" s="39" t="s">
        <v>12211</v>
      </c>
      <c r="K1282" s="39" t="s">
        <v>31</v>
      </c>
      <c r="L1282" s="183">
        <v>2</v>
      </c>
      <c r="M1282" s="27">
        <f t="shared" si="48"/>
        <v>260</v>
      </c>
      <c r="N1282" s="23"/>
      <c r="O1282" s="24" t="s">
        <v>32</v>
      </c>
    </row>
    <row r="1283" s="1" customFormat="1" customHeight="1" spans="1:15">
      <c r="A1283" s="39">
        <v>1279</v>
      </c>
      <c r="B1283" s="115" t="s">
        <v>23</v>
      </c>
      <c r="C1283" s="39" t="s">
        <v>11004</v>
      </c>
      <c r="D1283" s="39" t="s">
        <v>10034</v>
      </c>
      <c r="E1283" s="39" t="s">
        <v>11005</v>
      </c>
      <c r="F1283" s="186" t="s">
        <v>11639</v>
      </c>
      <c r="G1283" s="91" t="s">
        <v>12222</v>
      </c>
      <c r="H1283" s="39" t="s">
        <v>194</v>
      </c>
      <c r="I1283" s="39">
        <v>6</v>
      </c>
      <c r="J1283" s="39" t="s">
        <v>12211</v>
      </c>
      <c r="K1283" s="39" t="s">
        <v>31</v>
      </c>
      <c r="L1283" s="183">
        <v>4</v>
      </c>
      <c r="M1283" s="27">
        <f t="shared" si="48"/>
        <v>520</v>
      </c>
      <c r="N1283" s="23"/>
      <c r="O1283" s="24" t="s">
        <v>32</v>
      </c>
    </row>
    <row r="1284" s="1" customFormat="1" customHeight="1" spans="1:15">
      <c r="A1284" s="39">
        <v>1280</v>
      </c>
      <c r="B1284" s="115" t="s">
        <v>23</v>
      </c>
      <c r="C1284" s="39" t="s">
        <v>11004</v>
      </c>
      <c r="D1284" s="39" t="s">
        <v>10034</v>
      </c>
      <c r="E1284" s="39" t="s">
        <v>11005</v>
      </c>
      <c r="F1284" s="186" t="s">
        <v>11639</v>
      </c>
      <c r="G1284" s="91" t="s">
        <v>12223</v>
      </c>
      <c r="H1284" s="39" t="s">
        <v>194</v>
      </c>
      <c r="I1284" s="39">
        <v>3</v>
      </c>
      <c r="J1284" s="39" t="s">
        <v>12211</v>
      </c>
      <c r="K1284" s="39" t="s">
        <v>31</v>
      </c>
      <c r="L1284" s="183">
        <v>2</v>
      </c>
      <c r="M1284" s="27">
        <f t="shared" si="48"/>
        <v>260</v>
      </c>
      <c r="N1284" s="23"/>
      <c r="O1284" s="24" t="s">
        <v>32</v>
      </c>
    </row>
    <row r="1285" s="1" customFormat="1" customHeight="1" spans="1:15">
      <c r="A1285" s="39">
        <v>1281</v>
      </c>
      <c r="B1285" s="115" t="s">
        <v>23</v>
      </c>
      <c r="C1285" s="39" t="s">
        <v>11004</v>
      </c>
      <c r="D1285" s="39" t="s">
        <v>10034</v>
      </c>
      <c r="E1285" s="39" t="s">
        <v>11005</v>
      </c>
      <c r="F1285" s="186" t="s">
        <v>11639</v>
      </c>
      <c r="G1285" s="91" t="s">
        <v>12224</v>
      </c>
      <c r="H1285" s="39" t="s">
        <v>194</v>
      </c>
      <c r="I1285" s="39">
        <v>6</v>
      </c>
      <c r="J1285" s="39" t="s">
        <v>12211</v>
      </c>
      <c r="K1285" s="39" t="s">
        <v>31</v>
      </c>
      <c r="L1285" s="183">
        <v>4</v>
      </c>
      <c r="M1285" s="27">
        <f t="shared" si="48"/>
        <v>520</v>
      </c>
      <c r="N1285" s="23"/>
      <c r="O1285" s="24" t="s">
        <v>32</v>
      </c>
    </row>
    <row r="1286" s="1" customFormat="1" customHeight="1" spans="1:15">
      <c r="A1286" s="39">
        <v>1282</v>
      </c>
      <c r="B1286" s="115" t="s">
        <v>23</v>
      </c>
      <c r="C1286" s="39" t="s">
        <v>11004</v>
      </c>
      <c r="D1286" s="39" t="s">
        <v>10034</v>
      </c>
      <c r="E1286" s="39" t="s">
        <v>11005</v>
      </c>
      <c r="F1286" s="186" t="s">
        <v>11639</v>
      </c>
      <c r="G1286" s="91" t="s">
        <v>12225</v>
      </c>
      <c r="H1286" s="39" t="s">
        <v>194</v>
      </c>
      <c r="I1286" s="39">
        <v>3</v>
      </c>
      <c r="J1286" s="39" t="s">
        <v>12211</v>
      </c>
      <c r="K1286" s="39" t="s">
        <v>31</v>
      </c>
      <c r="L1286" s="183">
        <v>1</v>
      </c>
      <c r="M1286" s="27">
        <f t="shared" si="48"/>
        <v>130</v>
      </c>
      <c r="N1286" s="23"/>
      <c r="O1286" s="24" t="s">
        <v>32</v>
      </c>
    </row>
    <row r="1287" s="1" customFormat="1" customHeight="1" spans="1:15">
      <c r="A1287" s="39">
        <v>1283</v>
      </c>
      <c r="B1287" s="115" t="s">
        <v>23</v>
      </c>
      <c r="C1287" s="39" t="s">
        <v>11004</v>
      </c>
      <c r="D1287" s="39" t="s">
        <v>10034</v>
      </c>
      <c r="E1287" s="39" t="s">
        <v>11005</v>
      </c>
      <c r="F1287" s="186" t="s">
        <v>11639</v>
      </c>
      <c r="G1287" s="91" t="s">
        <v>12226</v>
      </c>
      <c r="H1287" s="39" t="s">
        <v>194</v>
      </c>
      <c r="I1287" s="39">
        <v>3</v>
      </c>
      <c r="J1287" s="39" t="s">
        <v>12227</v>
      </c>
      <c r="K1287" s="39" t="s">
        <v>31</v>
      </c>
      <c r="L1287" s="183">
        <v>2</v>
      </c>
      <c r="M1287" s="27">
        <f t="shared" si="48"/>
        <v>260</v>
      </c>
      <c r="N1287" s="23"/>
      <c r="O1287" s="24" t="s">
        <v>32</v>
      </c>
    </row>
    <row r="1288" s="1" customFormat="1" customHeight="1" spans="1:15">
      <c r="A1288" s="39">
        <v>1284</v>
      </c>
      <c r="B1288" s="115" t="s">
        <v>23</v>
      </c>
      <c r="C1288" s="39" t="s">
        <v>11004</v>
      </c>
      <c r="D1288" s="39" t="s">
        <v>10034</v>
      </c>
      <c r="E1288" s="39" t="s">
        <v>11005</v>
      </c>
      <c r="F1288" s="186" t="s">
        <v>11639</v>
      </c>
      <c r="G1288" s="91" t="s">
        <v>12228</v>
      </c>
      <c r="H1288" s="39" t="s">
        <v>194</v>
      </c>
      <c r="I1288" s="39">
        <v>3</v>
      </c>
      <c r="J1288" s="39" t="s">
        <v>12227</v>
      </c>
      <c r="K1288" s="39" t="s">
        <v>31</v>
      </c>
      <c r="L1288" s="183">
        <v>2</v>
      </c>
      <c r="M1288" s="27">
        <f t="shared" si="48"/>
        <v>260</v>
      </c>
      <c r="N1288" s="23"/>
      <c r="O1288" s="24" t="s">
        <v>32</v>
      </c>
    </row>
    <row r="1289" s="1" customFormat="1" customHeight="1" spans="1:15">
      <c r="A1289" s="39">
        <v>1285</v>
      </c>
      <c r="B1289" s="115" t="s">
        <v>23</v>
      </c>
      <c r="C1289" s="39" t="s">
        <v>11004</v>
      </c>
      <c r="D1289" s="39" t="s">
        <v>10034</v>
      </c>
      <c r="E1289" s="39" t="s">
        <v>11005</v>
      </c>
      <c r="F1289" s="186" t="s">
        <v>11639</v>
      </c>
      <c r="G1289" s="91" t="s">
        <v>12229</v>
      </c>
      <c r="H1289" s="39" t="s">
        <v>194</v>
      </c>
      <c r="I1289" s="39">
        <v>4</v>
      </c>
      <c r="J1289" s="39" t="s">
        <v>12227</v>
      </c>
      <c r="K1289" s="39" t="s">
        <v>31</v>
      </c>
      <c r="L1289" s="183">
        <v>2</v>
      </c>
      <c r="M1289" s="27">
        <f t="shared" si="48"/>
        <v>260</v>
      </c>
      <c r="N1289" s="23"/>
      <c r="O1289" s="24" t="s">
        <v>32</v>
      </c>
    </row>
    <row r="1290" s="1" customFormat="1" customHeight="1" spans="1:15">
      <c r="A1290" s="39">
        <v>1286</v>
      </c>
      <c r="B1290" s="115" t="s">
        <v>23</v>
      </c>
      <c r="C1290" s="39" t="s">
        <v>11004</v>
      </c>
      <c r="D1290" s="39" t="s">
        <v>10034</v>
      </c>
      <c r="E1290" s="39" t="s">
        <v>11005</v>
      </c>
      <c r="F1290" s="186" t="s">
        <v>11639</v>
      </c>
      <c r="G1290" s="91" t="s">
        <v>12230</v>
      </c>
      <c r="H1290" s="39" t="s">
        <v>194</v>
      </c>
      <c r="I1290" s="39">
        <v>2</v>
      </c>
      <c r="J1290" s="39" t="s">
        <v>12227</v>
      </c>
      <c r="K1290" s="39" t="s">
        <v>31</v>
      </c>
      <c r="L1290" s="183">
        <v>1</v>
      </c>
      <c r="M1290" s="27">
        <f t="shared" si="48"/>
        <v>130</v>
      </c>
      <c r="N1290" s="23"/>
      <c r="O1290" s="24" t="s">
        <v>32</v>
      </c>
    </row>
    <row r="1291" s="1" customFormat="1" customHeight="1" spans="1:15">
      <c r="A1291" s="39">
        <v>1287</v>
      </c>
      <c r="B1291" s="115" t="s">
        <v>23</v>
      </c>
      <c r="C1291" s="39" t="s">
        <v>11004</v>
      </c>
      <c r="D1291" s="39" t="s">
        <v>10034</v>
      </c>
      <c r="E1291" s="39" t="s">
        <v>11005</v>
      </c>
      <c r="F1291" s="186" t="s">
        <v>11639</v>
      </c>
      <c r="G1291" s="91" t="s">
        <v>12231</v>
      </c>
      <c r="H1291" s="39" t="s">
        <v>194</v>
      </c>
      <c r="I1291" s="39">
        <v>8</v>
      </c>
      <c r="J1291" s="39" t="s">
        <v>12227</v>
      </c>
      <c r="K1291" s="39" t="s">
        <v>31</v>
      </c>
      <c r="L1291" s="183">
        <v>5</v>
      </c>
      <c r="M1291" s="27">
        <f t="shared" si="48"/>
        <v>650</v>
      </c>
      <c r="N1291" s="23"/>
      <c r="O1291" s="24" t="s">
        <v>32</v>
      </c>
    </row>
    <row r="1292" s="1" customFormat="1" customHeight="1" spans="1:15">
      <c r="A1292" s="39">
        <v>1288</v>
      </c>
      <c r="B1292" s="115" t="s">
        <v>23</v>
      </c>
      <c r="C1292" s="39" t="s">
        <v>11004</v>
      </c>
      <c r="D1292" s="39" t="s">
        <v>10034</v>
      </c>
      <c r="E1292" s="39" t="s">
        <v>11005</v>
      </c>
      <c r="F1292" s="186" t="s">
        <v>11639</v>
      </c>
      <c r="G1292" s="91" t="s">
        <v>12232</v>
      </c>
      <c r="H1292" s="39" t="s">
        <v>194</v>
      </c>
      <c r="I1292" s="39">
        <v>6</v>
      </c>
      <c r="J1292" s="39" t="s">
        <v>12227</v>
      </c>
      <c r="K1292" s="39" t="s">
        <v>31</v>
      </c>
      <c r="L1292" s="183">
        <v>4</v>
      </c>
      <c r="M1292" s="27">
        <f t="shared" si="48"/>
        <v>520</v>
      </c>
      <c r="N1292" s="23"/>
      <c r="O1292" s="24" t="s">
        <v>32</v>
      </c>
    </row>
    <row r="1293" s="1" customFormat="1" customHeight="1" spans="1:15">
      <c r="A1293" s="39">
        <v>1289</v>
      </c>
      <c r="B1293" s="115" t="s">
        <v>23</v>
      </c>
      <c r="C1293" s="39" t="s">
        <v>11004</v>
      </c>
      <c r="D1293" s="39" t="s">
        <v>10034</v>
      </c>
      <c r="E1293" s="39" t="s">
        <v>11005</v>
      </c>
      <c r="F1293" s="186" t="s">
        <v>11639</v>
      </c>
      <c r="G1293" s="91" t="s">
        <v>12233</v>
      </c>
      <c r="H1293" s="39" t="s">
        <v>194</v>
      </c>
      <c r="I1293" s="39">
        <v>2</v>
      </c>
      <c r="J1293" s="39" t="s">
        <v>12227</v>
      </c>
      <c r="K1293" s="39" t="s">
        <v>31</v>
      </c>
      <c r="L1293" s="183">
        <v>1</v>
      </c>
      <c r="M1293" s="27">
        <f t="shared" si="48"/>
        <v>130</v>
      </c>
      <c r="N1293" s="23"/>
      <c r="O1293" s="24" t="s">
        <v>32</v>
      </c>
    </row>
    <row r="1294" s="1" customFormat="1" customHeight="1" spans="1:15">
      <c r="A1294" s="39">
        <v>1290</v>
      </c>
      <c r="B1294" s="115" t="s">
        <v>23</v>
      </c>
      <c r="C1294" s="39" t="s">
        <v>11004</v>
      </c>
      <c r="D1294" s="39" t="s">
        <v>10034</v>
      </c>
      <c r="E1294" s="39" t="s">
        <v>11005</v>
      </c>
      <c r="F1294" s="186" t="s">
        <v>11639</v>
      </c>
      <c r="G1294" s="91" t="s">
        <v>12234</v>
      </c>
      <c r="H1294" s="39" t="s">
        <v>194</v>
      </c>
      <c r="I1294" s="39">
        <v>3</v>
      </c>
      <c r="J1294" s="39" t="s">
        <v>12227</v>
      </c>
      <c r="K1294" s="39" t="s">
        <v>31</v>
      </c>
      <c r="L1294" s="183">
        <v>1</v>
      </c>
      <c r="M1294" s="27">
        <f t="shared" si="48"/>
        <v>130</v>
      </c>
      <c r="N1294" s="23"/>
      <c r="O1294" s="24" t="s">
        <v>32</v>
      </c>
    </row>
    <row r="1295" s="1" customFormat="1" customHeight="1" spans="1:15">
      <c r="A1295" s="39">
        <v>1291</v>
      </c>
      <c r="B1295" s="115" t="s">
        <v>23</v>
      </c>
      <c r="C1295" s="39" t="s">
        <v>11004</v>
      </c>
      <c r="D1295" s="39" t="s">
        <v>10034</v>
      </c>
      <c r="E1295" s="39" t="s">
        <v>11005</v>
      </c>
      <c r="F1295" s="186" t="s">
        <v>11639</v>
      </c>
      <c r="G1295" s="91" t="s">
        <v>12235</v>
      </c>
      <c r="H1295" s="39" t="s">
        <v>194</v>
      </c>
      <c r="I1295" s="39">
        <v>4</v>
      </c>
      <c r="J1295" s="39" t="s">
        <v>12227</v>
      </c>
      <c r="K1295" s="39" t="s">
        <v>31</v>
      </c>
      <c r="L1295" s="183">
        <v>2</v>
      </c>
      <c r="M1295" s="27">
        <f t="shared" si="48"/>
        <v>260</v>
      </c>
      <c r="N1295" s="23"/>
      <c r="O1295" s="24" t="s">
        <v>32</v>
      </c>
    </row>
    <row r="1296" s="1" customFormat="1" customHeight="1" spans="1:15">
      <c r="A1296" s="39">
        <v>1292</v>
      </c>
      <c r="B1296" s="115" t="s">
        <v>23</v>
      </c>
      <c r="C1296" s="39" t="s">
        <v>11004</v>
      </c>
      <c r="D1296" s="39" t="s">
        <v>10034</v>
      </c>
      <c r="E1296" s="39" t="s">
        <v>11005</v>
      </c>
      <c r="F1296" s="186" t="s">
        <v>11639</v>
      </c>
      <c r="G1296" s="91" t="s">
        <v>12236</v>
      </c>
      <c r="H1296" s="39" t="s">
        <v>194</v>
      </c>
      <c r="I1296" s="39">
        <v>2</v>
      </c>
      <c r="J1296" s="39" t="s">
        <v>12227</v>
      </c>
      <c r="K1296" s="39" t="s">
        <v>31</v>
      </c>
      <c r="L1296" s="183">
        <v>1</v>
      </c>
      <c r="M1296" s="27">
        <f t="shared" si="48"/>
        <v>130</v>
      </c>
      <c r="N1296" s="23"/>
      <c r="O1296" s="24" t="s">
        <v>32</v>
      </c>
    </row>
    <row r="1297" s="1" customFormat="1" customHeight="1" spans="1:15">
      <c r="A1297" s="39">
        <v>1293</v>
      </c>
      <c r="B1297" s="115" t="s">
        <v>23</v>
      </c>
      <c r="C1297" s="39" t="s">
        <v>11004</v>
      </c>
      <c r="D1297" s="39" t="s">
        <v>10034</v>
      </c>
      <c r="E1297" s="39" t="s">
        <v>11005</v>
      </c>
      <c r="F1297" s="186" t="s">
        <v>11639</v>
      </c>
      <c r="G1297" s="91" t="s">
        <v>12237</v>
      </c>
      <c r="H1297" s="39" t="s">
        <v>194</v>
      </c>
      <c r="I1297" s="39">
        <v>6</v>
      </c>
      <c r="J1297" s="39" t="s">
        <v>12227</v>
      </c>
      <c r="K1297" s="39" t="s">
        <v>31</v>
      </c>
      <c r="L1297" s="183">
        <v>4</v>
      </c>
      <c r="M1297" s="27">
        <f t="shared" si="48"/>
        <v>520</v>
      </c>
      <c r="N1297" s="23"/>
      <c r="O1297" s="24" t="s">
        <v>32</v>
      </c>
    </row>
    <row r="1298" s="1" customFormat="1" customHeight="1" spans="1:15">
      <c r="A1298" s="39">
        <v>1294</v>
      </c>
      <c r="B1298" s="115" t="s">
        <v>23</v>
      </c>
      <c r="C1298" s="39" t="s">
        <v>11004</v>
      </c>
      <c r="D1298" s="39" t="s">
        <v>10034</v>
      </c>
      <c r="E1298" s="39" t="s">
        <v>11005</v>
      </c>
      <c r="F1298" s="186" t="s">
        <v>11639</v>
      </c>
      <c r="G1298" s="91" t="s">
        <v>12238</v>
      </c>
      <c r="H1298" s="39" t="s">
        <v>194</v>
      </c>
      <c r="I1298" s="39">
        <v>5</v>
      </c>
      <c r="J1298" s="39" t="s">
        <v>12227</v>
      </c>
      <c r="K1298" s="39" t="s">
        <v>31</v>
      </c>
      <c r="L1298" s="183">
        <v>3</v>
      </c>
      <c r="M1298" s="27">
        <f t="shared" si="48"/>
        <v>390</v>
      </c>
      <c r="N1298" s="23"/>
      <c r="O1298" s="24" t="s">
        <v>32</v>
      </c>
    </row>
    <row r="1299" s="1" customFormat="1" customHeight="1" spans="1:15">
      <c r="A1299" s="39">
        <v>1295</v>
      </c>
      <c r="B1299" s="115" t="s">
        <v>23</v>
      </c>
      <c r="C1299" s="39" t="s">
        <v>11004</v>
      </c>
      <c r="D1299" s="39" t="s">
        <v>10034</v>
      </c>
      <c r="E1299" s="39" t="s">
        <v>11005</v>
      </c>
      <c r="F1299" s="186" t="s">
        <v>11639</v>
      </c>
      <c r="G1299" s="91" t="s">
        <v>12239</v>
      </c>
      <c r="H1299" s="39" t="s">
        <v>194</v>
      </c>
      <c r="I1299" s="39">
        <v>6</v>
      </c>
      <c r="J1299" s="39" t="s">
        <v>12227</v>
      </c>
      <c r="K1299" s="39" t="s">
        <v>31</v>
      </c>
      <c r="L1299" s="183">
        <v>3</v>
      </c>
      <c r="M1299" s="27">
        <f t="shared" si="48"/>
        <v>390</v>
      </c>
      <c r="N1299" s="23"/>
      <c r="O1299" s="24" t="s">
        <v>32</v>
      </c>
    </row>
    <row r="1300" s="1" customFormat="1" customHeight="1" spans="1:15">
      <c r="A1300" s="39">
        <v>1296</v>
      </c>
      <c r="B1300" s="115" t="s">
        <v>23</v>
      </c>
      <c r="C1300" s="39" t="s">
        <v>11004</v>
      </c>
      <c r="D1300" s="39" t="s">
        <v>10034</v>
      </c>
      <c r="E1300" s="39" t="s">
        <v>11005</v>
      </c>
      <c r="F1300" s="186" t="s">
        <v>11639</v>
      </c>
      <c r="G1300" s="91" t="s">
        <v>12240</v>
      </c>
      <c r="H1300" s="39" t="s">
        <v>194</v>
      </c>
      <c r="I1300" s="39">
        <v>1</v>
      </c>
      <c r="J1300" s="39" t="s">
        <v>12227</v>
      </c>
      <c r="K1300" s="39" t="s">
        <v>31</v>
      </c>
      <c r="L1300" s="183">
        <v>1</v>
      </c>
      <c r="M1300" s="27">
        <f t="shared" si="48"/>
        <v>130</v>
      </c>
      <c r="N1300" s="23"/>
      <c r="O1300" s="24" t="s">
        <v>32</v>
      </c>
    </row>
    <row r="1301" s="1" customFormat="1" customHeight="1" spans="1:15">
      <c r="A1301" s="39">
        <v>1297</v>
      </c>
      <c r="B1301" s="115" t="s">
        <v>23</v>
      </c>
      <c r="C1301" s="39" t="s">
        <v>11004</v>
      </c>
      <c r="D1301" s="39" t="s">
        <v>10034</v>
      </c>
      <c r="E1301" s="39" t="s">
        <v>11005</v>
      </c>
      <c r="F1301" s="186" t="s">
        <v>11639</v>
      </c>
      <c r="G1301" s="91" t="s">
        <v>12241</v>
      </c>
      <c r="H1301" s="39" t="s">
        <v>194</v>
      </c>
      <c r="I1301" s="39">
        <v>6</v>
      </c>
      <c r="J1301" s="39" t="s">
        <v>12227</v>
      </c>
      <c r="K1301" s="39" t="s">
        <v>31</v>
      </c>
      <c r="L1301" s="183">
        <v>3</v>
      </c>
      <c r="M1301" s="27">
        <f t="shared" si="48"/>
        <v>390</v>
      </c>
      <c r="N1301" s="23"/>
      <c r="O1301" s="24" t="s">
        <v>32</v>
      </c>
    </row>
    <row r="1302" s="1" customFormat="1" customHeight="1" spans="1:15">
      <c r="A1302" s="39">
        <v>1298</v>
      </c>
      <c r="B1302" s="115" t="s">
        <v>23</v>
      </c>
      <c r="C1302" s="39" t="s">
        <v>11004</v>
      </c>
      <c r="D1302" s="39" t="s">
        <v>10034</v>
      </c>
      <c r="E1302" s="39" t="s">
        <v>11005</v>
      </c>
      <c r="F1302" s="186" t="s">
        <v>11639</v>
      </c>
      <c r="G1302" s="91" t="s">
        <v>12242</v>
      </c>
      <c r="H1302" s="39" t="s">
        <v>194</v>
      </c>
      <c r="I1302" s="39">
        <v>4</v>
      </c>
      <c r="J1302" s="39" t="s">
        <v>12227</v>
      </c>
      <c r="K1302" s="39" t="s">
        <v>31</v>
      </c>
      <c r="L1302" s="183">
        <v>3</v>
      </c>
      <c r="M1302" s="27">
        <f t="shared" si="48"/>
        <v>390</v>
      </c>
      <c r="N1302" s="23"/>
      <c r="O1302" s="24" t="s">
        <v>32</v>
      </c>
    </row>
    <row r="1303" s="1" customFormat="1" customHeight="1" spans="1:15">
      <c r="A1303" s="39">
        <v>1299</v>
      </c>
      <c r="B1303" s="115" t="s">
        <v>23</v>
      </c>
      <c r="C1303" s="39" t="s">
        <v>11004</v>
      </c>
      <c r="D1303" s="39" t="s">
        <v>10034</v>
      </c>
      <c r="E1303" s="39" t="s">
        <v>11005</v>
      </c>
      <c r="F1303" s="186" t="s">
        <v>11639</v>
      </c>
      <c r="G1303" s="91" t="s">
        <v>12243</v>
      </c>
      <c r="H1303" s="39" t="s">
        <v>194</v>
      </c>
      <c r="I1303" s="39">
        <v>4</v>
      </c>
      <c r="J1303" s="39" t="s">
        <v>12227</v>
      </c>
      <c r="K1303" s="39" t="s">
        <v>31</v>
      </c>
      <c r="L1303" s="183">
        <v>2</v>
      </c>
      <c r="M1303" s="27">
        <f t="shared" si="48"/>
        <v>260</v>
      </c>
      <c r="N1303" s="23"/>
      <c r="O1303" s="24" t="s">
        <v>32</v>
      </c>
    </row>
    <row r="1304" s="1" customFormat="1" customHeight="1" spans="1:15">
      <c r="A1304" s="39">
        <v>1300</v>
      </c>
      <c r="B1304" s="115" t="s">
        <v>23</v>
      </c>
      <c r="C1304" s="39" t="s">
        <v>11004</v>
      </c>
      <c r="D1304" s="39" t="s">
        <v>10034</v>
      </c>
      <c r="E1304" s="39" t="s">
        <v>11005</v>
      </c>
      <c r="F1304" s="186" t="s">
        <v>11639</v>
      </c>
      <c r="G1304" s="91" t="s">
        <v>12244</v>
      </c>
      <c r="H1304" s="39" t="s">
        <v>194</v>
      </c>
      <c r="I1304" s="39">
        <v>2</v>
      </c>
      <c r="J1304" s="39" t="s">
        <v>12227</v>
      </c>
      <c r="K1304" s="39" t="s">
        <v>31</v>
      </c>
      <c r="L1304" s="183">
        <v>1</v>
      </c>
      <c r="M1304" s="27">
        <f t="shared" si="48"/>
        <v>130</v>
      </c>
      <c r="N1304" s="23"/>
      <c r="O1304" s="24" t="s">
        <v>32</v>
      </c>
    </row>
    <row r="1305" s="1" customFormat="1" customHeight="1" spans="1:15">
      <c r="A1305" s="39">
        <v>1301</v>
      </c>
      <c r="B1305" s="115" t="s">
        <v>23</v>
      </c>
      <c r="C1305" s="39" t="s">
        <v>11004</v>
      </c>
      <c r="D1305" s="39" t="s">
        <v>10034</v>
      </c>
      <c r="E1305" s="39" t="s">
        <v>11005</v>
      </c>
      <c r="F1305" s="186" t="s">
        <v>11639</v>
      </c>
      <c r="G1305" s="91" t="s">
        <v>12245</v>
      </c>
      <c r="H1305" s="39" t="s">
        <v>194</v>
      </c>
      <c r="I1305" s="39">
        <v>5</v>
      </c>
      <c r="J1305" s="39" t="s">
        <v>12227</v>
      </c>
      <c r="K1305" s="39" t="s">
        <v>31</v>
      </c>
      <c r="L1305" s="183">
        <v>3</v>
      </c>
      <c r="M1305" s="27">
        <f t="shared" si="48"/>
        <v>390</v>
      </c>
      <c r="N1305" s="23"/>
      <c r="O1305" s="24" t="s">
        <v>32</v>
      </c>
    </row>
    <row r="1306" s="1" customFormat="1" customHeight="1" spans="1:15">
      <c r="A1306" s="39">
        <v>1302</v>
      </c>
      <c r="B1306" s="115" t="s">
        <v>23</v>
      </c>
      <c r="C1306" s="39" t="s">
        <v>11004</v>
      </c>
      <c r="D1306" s="39" t="s">
        <v>10034</v>
      </c>
      <c r="E1306" s="39" t="s">
        <v>11005</v>
      </c>
      <c r="F1306" s="186" t="s">
        <v>11639</v>
      </c>
      <c r="G1306" s="91" t="s">
        <v>12246</v>
      </c>
      <c r="H1306" s="39" t="s">
        <v>194</v>
      </c>
      <c r="I1306" s="39">
        <v>4</v>
      </c>
      <c r="J1306" s="39" t="s">
        <v>12227</v>
      </c>
      <c r="K1306" s="39" t="s">
        <v>31</v>
      </c>
      <c r="L1306" s="183">
        <v>2</v>
      </c>
      <c r="M1306" s="27">
        <f t="shared" si="48"/>
        <v>260</v>
      </c>
      <c r="N1306" s="23"/>
      <c r="O1306" s="24" t="s">
        <v>32</v>
      </c>
    </row>
    <row r="1307" s="1" customFormat="1" customHeight="1" spans="1:15">
      <c r="A1307" s="39">
        <v>1303</v>
      </c>
      <c r="B1307" s="115" t="s">
        <v>23</v>
      </c>
      <c r="C1307" s="39" t="s">
        <v>11004</v>
      </c>
      <c r="D1307" s="39" t="s">
        <v>10034</v>
      </c>
      <c r="E1307" s="39" t="s">
        <v>11005</v>
      </c>
      <c r="F1307" s="186" t="s">
        <v>11639</v>
      </c>
      <c r="G1307" s="91" t="s">
        <v>12247</v>
      </c>
      <c r="H1307" s="39" t="s">
        <v>194</v>
      </c>
      <c r="I1307" s="39">
        <v>3</v>
      </c>
      <c r="J1307" s="39" t="s">
        <v>12227</v>
      </c>
      <c r="K1307" s="39" t="s">
        <v>31</v>
      </c>
      <c r="L1307" s="183">
        <v>1</v>
      </c>
      <c r="M1307" s="27">
        <f t="shared" si="48"/>
        <v>130</v>
      </c>
      <c r="N1307" s="23"/>
      <c r="O1307" s="24" t="s">
        <v>32</v>
      </c>
    </row>
    <row r="1308" s="1" customFormat="1" customHeight="1" spans="1:15">
      <c r="A1308" s="39">
        <v>1304</v>
      </c>
      <c r="B1308" s="115" t="s">
        <v>23</v>
      </c>
      <c r="C1308" s="39" t="s">
        <v>11004</v>
      </c>
      <c r="D1308" s="39" t="s">
        <v>10034</v>
      </c>
      <c r="E1308" s="39" t="s">
        <v>11005</v>
      </c>
      <c r="F1308" s="186" t="s">
        <v>11639</v>
      </c>
      <c r="G1308" s="91" t="s">
        <v>12248</v>
      </c>
      <c r="H1308" s="39" t="s">
        <v>194</v>
      </c>
      <c r="I1308" s="39">
        <v>3</v>
      </c>
      <c r="J1308" s="39" t="s">
        <v>12227</v>
      </c>
      <c r="K1308" s="39" t="s">
        <v>31</v>
      </c>
      <c r="L1308" s="183">
        <v>1</v>
      </c>
      <c r="M1308" s="27">
        <f t="shared" si="48"/>
        <v>130</v>
      </c>
      <c r="N1308" s="23"/>
      <c r="O1308" s="24" t="s">
        <v>32</v>
      </c>
    </row>
    <row r="1309" s="1" customFormat="1" customHeight="1" spans="1:15">
      <c r="A1309" s="39">
        <v>1305</v>
      </c>
      <c r="B1309" s="115" t="s">
        <v>23</v>
      </c>
      <c r="C1309" s="39" t="s">
        <v>11004</v>
      </c>
      <c r="D1309" s="39" t="s">
        <v>10034</v>
      </c>
      <c r="E1309" s="39" t="s">
        <v>11005</v>
      </c>
      <c r="F1309" s="186" t="s">
        <v>11639</v>
      </c>
      <c r="G1309" s="91" t="s">
        <v>12249</v>
      </c>
      <c r="H1309" s="39" t="s">
        <v>194</v>
      </c>
      <c r="I1309" s="39">
        <v>1</v>
      </c>
      <c r="J1309" s="39" t="s">
        <v>12227</v>
      </c>
      <c r="K1309" s="39" t="s">
        <v>31</v>
      </c>
      <c r="L1309" s="183">
        <v>1</v>
      </c>
      <c r="M1309" s="27">
        <f>L1309*312</f>
        <v>312</v>
      </c>
      <c r="N1309" s="23"/>
      <c r="O1309" s="24" t="s">
        <v>32</v>
      </c>
    </row>
    <row r="1310" s="1" customFormat="1" customHeight="1" spans="1:15">
      <c r="A1310" s="39">
        <v>1306</v>
      </c>
      <c r="B1310" s="115" t="s">
        <v>23</v>
      </c>
      <c r="C1310" s="39" t="s">
        <v>11004</v>
      </c>
      <c r="D1310" s="39" t="s">
        <v>10034</v>
      </c>
      <c r="E1310" s="39" t="s">
        <v>11005</v>
      </c>
      <c r="F1310" s="186" t="s">
        <v>11639</v>
      </c>
      <c r="G1310" s="91" t="s">
        <v>12250</v>
      </c>
      <c r="H1310" s="39" t="s">
        <v>194</v>
      </c>
      <c r="I1310" s="39">
        <v>4</v>
      </c>
      <c r="J1310" s="39" t="s">
        <v>12227</v>
      </c>
      <c r="K1310" s="39" t="s">
        <v>31</v>
      </c>
      <c r="L1310" s="183">
        <v>2</v>
      </c>
      <c r="M1310" s="27">
        <f t="shared" ref="M1310:M1342" si="49">L1310*130</f>
        <v>260</v>
      </c>
      <c r="N1310" s="23"/>
      <c r="O1310" s="24" t="s">
        <v>32</v>
      </c>
    </row>
    <row r="1311" s="1" customFormat="1" customHeight="1" spans="1:15">
      <c r="A1311" s="39">
        <v>1307</v>
      </c>
      <c r="B1311" s="115" t="s">
        <v>23</v>
      </c>
      <c r="C1311" s="39" t="s">
        <v>11004</v>
      </c>
      <c r="D1311" s="39" t="s">
        <v>10034</v>
      </c>
      <c r="E1311" s="39" t="s">
        <v>11005</v>
      </c>
      <c r="F1311" s="186" t="s">
        <v>11639</v>
      </c>
      <c r="G1311" s="91" t="s">
        <v>12251</v>
      </c>
      <c r="H1311" s="39" t="s">
        <v>194</v>
      </c>
      <c r="I1311" s="39">
        <v>5</v>
      </c>
      <c r="J1311" s="39" t="s">
        <v>12252</v>
      </c>
      <c r="K1311" s="39" t="s">
        <v>31</v>
      </c>
      <c r="L1311" s="183">
        <v>2</v>
      </c>
      <c r="M1311" s="27">
        <f t="shared" si="49"/>
        <v>260</v>
      </c>
      <c r="N1311" s="23"/>
      <c r="O1311" s="24" t="s">
        <v>32</v>
      </c>
    </row>
    <row r="1312" s="1" customFormat="1" customHeight="1" spans="1:15">
      <c r="A1312" s="39">
        <v>1308</v>
      </c>
      <c r="B1312" s="115" t="s">
        <v>23</v>
      </c>
      <c r="C1312" s="39" t="s">
        <v>11004</v>
      </c>
      <c r="D1312" s="39" t="s">
        <v>10034</v>
      </c>
      <c r="E1312" s="39" t="s">
        <v>11005</v>
      </c>
      <c r="F1312" s="186" t="s">
        <v>11639</v>
      </c>
      <c r="G1312" s="91" t="s">
        <v>12253</v>
      </c>
      <c r="H1312" s="39" t="s">
        <v>194</v>
      </c>
      <c r="I1312" s="39">
        <v>5</v>
      </c>
      <c r="J1312" s="39" t="s">
        <v>12252</v>
      </c>
      <c r="K1312" s="39" t="s">
        <v>31</v>
      </c>
      <c r="L1312" s="183">
        <v>2</v>
      </c>
      <c r="M1312" s="27">
        <f t="shared" si="49"/>
        <v>260</v>
      </c>
      <c r="N1312" s="23"/>
      <c r="O1312" s="24" t="s">
        <v>32</v>
      </c>
    </row>
    <row r="1313" s="1" customFormat="1" customHeight="1" spans="1:15">
      <c r="A1313" s="39">
        <v>1309</v>
      </c>
      <c r="B1313" s="115" t="s">
        <v>23</v>
      </c>
      <c r="C1313" s="39" t="s">
        <v>11004</v>
      </c>
      <c r="D1313" s="39" t="s">
        <v>10034</v>
      </c>
      <c r="E1313" s="39" t="s">
        <v>11005</v>
      </c>
      <c r="F1313" s="186" t="s">
        <v>11639</v>
      </c>
      <c r="G1313" s="91" t="s">
        <v>10915</v>
      </c>
      <c r="H1313" s="39" t="s">
        <v>194</v>
      </c>
      <c r="I1313" s="39">
        <v>4</v>
      </c>
      <c r="J1313" s="39" t="s">
        <v>12252</v>
      </c>
      <c r="K1313" s="39" t="s">
        <v>31</v>
      </c>
      <c r="L1313" s="183">
        <v>2</v>
      </c>
      <c r="M1313" s="27">
        <f t="shared" si="49"/>
        <v>260</v>
      </c>
      <c r="N1313" s="23"/>
      <c r="O1313" s="24" t="s">
        <v>32</v>
      </c>
    </row>
    <row r="1314" s="1" customFormat="1" customHeight="1" spans="1:15">
      <c r="A1314" s="39">
        <v>1310</v>
      </c>
      <c r="B1314" s="115" t="s">
        <v>23</v>
      </c>
      <c r="C1314" s="39" t="s">
        <v>11004</v>
      </c>
      <c r="D1314" s="39" t="s">
        <v>10034</v>
      </c>
      <c r="E1314" s="39" t="s">
        <v>11005</v>
      </c>
      <c r="F1314" s="186" t="s">
        <v>11639</v>
      </c>
      <c r="G1314" s="91" t="s">
        <v>12254</v>
      </c>
      <c r="H1314" s="39" t="s">
        <v>194</v>
      </c>
      <c r="I1314" s="39">
        <v>4</v>
      </c>
      <c r="J1314" s="39" t="s">
        <v>12252</v>
      </c>
      <c r="K1314" s="39" t="s">
        <v>31</v>
      </c>
      <c r="L1314" s="183">
        <v>2</v>
      </c>
      <c r="M1314" s="27">
        <f t="shared" si="49"/>
        <v>260</v>
      </c>
      <c r="N1314" s="23"/>
      <c r="O1314" s="24" t="s">
        <v>32</v>
      </c>
    </row>
    <row r="1315" s="1" customFormat="1" customHeight="1" spans="1:15">
      <c r="A1315" s="39">
        <v>1311</v>
      </c>
      <c r="B1315" s="115" t="s">
        <v>23</v>
      </c>
      <c r="C1315" s="39" t="s">
        <v>11004</v>
      </c>
      <c r="D1315" s="39" t="s">
        <v>10034</v>
      </c>
      <c r="E1315" s="39" t="s">
        <v>11005</v>
      </c>
      <c r="F1315" s="186" t="s">
        <v>11639</v>
      </c>
      <c r="G1315" s="91" t="s">
        <v>12255</v>
      </c>
      <c r="H1315" s="39" t="s">
        <v>194</v>
      </c>
      <c r="I1315" s="39">
        <v>6</v>
      </c>
      <c r="J1315" s="39" t="s">
        <v>12252</v>
      </c>
      <c r="K1315" s="39" t="s">
        <v>31</v>
      </c>
      <c r="L1315" s="183">
        <v>2</v>
      </c>
      <c r="M1315" s="27">
        <f t="shared" si="49"/>
        <v>260</v>
      </c>
      <c r="N1315" s="23"/>
      <c r="O1315" s="24" t="s">
        <v>32</v>
      </c>
    </row>
    <row r="1316" s="1" customFormat="1" customHeight="1" spans="1:15">
      <c r="A1316" s="39">
        <v>1312</v>
      </c>
      <c r="B1316" s="115" t="s">
        <v>23</v>
      </c>
      <c r="C1316" s="39" t="s">
        <v>11004</v>
      </c>
      <c r="D1316" s="39" t="s">
        <v>10034</v>
      </c>
      <c r="E1316" s="39" t="s">
        <v>11005</v>
      </c>
      <c r="F1316" s="186" t="s">
        <v>11639</v>
      </c>
      <c r="G1316" s="91" t="s">
        <v>12256</v>
      </c>
      <c r="H1316" s="39" t="s">
        <v>194</v>
      </c>
      <c r="I1316" s="39">
        <v>4</v>
      </c>
      <c r="J1316" s="39" t="s">
        <v>12252</v>
      </c>
      <c r="K1316" s="39" t="s">
        <v>31</v>
      </c>
      <c r="L1316" s="183">
        <v>2</v>
      </c>
      <c r="M1316" s="27">
        <f t="shared" si="49"/>
        <v>260</v>
      </c>
      <c r="N1316" s="23"/>
      <c r="O1316" s="24" t="s">
        <v>32</v>
      </c>
    </row>
    <row r="1317" s="1" customFormat="1" customHeight="1" spans="1:15">
      <c r="A1317" s="39">
        <v>1313</v>
      </c>
      <c r="B1317" s="115" t="s">
        <v>23</v>
      </c>
      <c r="C1317" s="39" t="s">
        <v>11004</v>
      </c>
      <c r="D1317" s="39" t="s">
        <v>10034</v>
      </c>
      <c r="E1317" s="39" t="s">
        <v>11005</v>
      </c>
      <c r="F1317" s="186" t="s">
        <v>11639</v>
      </c>
      <c r="G1317" s="91" t="s">
        <v>12257</v>
      </c>
      <c r="H1317" s="39" t="s">
        <v>194</v>
      </c>
      <c r="I1317" s="39">
        <v>3</v>
      </c>
      <c r="J1317" s="39" t="s">
        <v>12252</v>
      </c>
      <c r="K1317" s="39" t="s">
        <v>31</v>
      </c>
      <c r="L1317" s="183">
        <v>2</v>
      </c>
      <c r="M1317" s="27">
        <f t="shared" si="49"/>
        <v>260</v>
      </c>
      <c r="N1317" s="23"/>
      <c r="O1317" s="24" t="s">
        <v>32</v>
      </c>
    </row>
    <row r="1318" s="1" customFormat="1" customHeight="1" spans="1:15">
      <c r="A1318" s="39">
        <v>1314</v>
      </c>
      <c r="B1318" s="115" t="s">
        <v>23</v>
      </c>
      <c r="C1318" s="39" t="s">
        <v>11004</v>
      </c>
      <c r="D1318" s="39" t="s">
        <v>10034</v>
      </c>
      <c r="E1318" s="39" t="s">
        <v>11005</v>
      </c>
      <c r="F1318" s="186" t="s">
        <v>11639</v>
      </c>
      <c r="G1318" s="91" t="s">
        <v>12258</v>
      </c>
      <c r="H1318" s="39" t="s">
        <v>194</v>
      </c>
      <c r="I1318" s="39">
        <v>6</v>
      </c>
      <c r="J1318" s="39" t="s">
        <v>12252</v>
      </c>
      <c r="K1318" s="39" t="s">
        <v>31</v>
      </c>
      <c r="L1318" s="183">
        <v>2</v>
      </c>
      <c r="M1318" s="27">
        <f t="shared" si="49"/>
        <v>260</v>
      </c>
      <c r="N1318" s="23"/>
      <c r="O1318" s="24" t="s">
        <v>32</v>
      </c>
    </row>
    <row r="1319" s="1" customFormat="1" customHeight="1" spans="1:15">
      <c r="A1319" s="39">
        <v>1315</v>
      </c>
      <c r="B1319" s="115" t="s">
        <v>23</v>
      </c>
      <c r="C1319" s="39" t="s">
        <v>11004</v>
      </c>
      <c r="D1319" s="39" t="s">
        <v>10034</v>
      </c>
      <c r="E1319" s="39" t="s">
        <v>11005</v>
      </c>
      <c r="F1319" s="186" t="s">
        <v>11639</v>
      </c>
      <c r="G1319" s="91" t="s">
        <v>12259</v>
      </c>
      <c r="H1319" s="39" t="s">
        <v>194</v>
      </c>
      <c r="I1319" s="39">
        <v>2</v>
      </c>
      <c r="J1319" s="39" t="s">
        <v>12252</v>
      </c>
      <c r="K1319" s="39" t="s">
        <v>31</v>
      </c>
      <c r="L1319" s="183">
        <v>2</v>
      </c>
      <c r="M1319" s="27">
        <f t="shared" si="49"/>
        <v>260</v>
      </c>
      <c r="N1319" s="23"/>
      <c r="O1319" s="24" t="s">
        <v>32</v>
      </c>
    </row>
    <row r="1320" s="1" customFormat="1" customHeight="1" spans="1:15">
      <c r="A1320" s="39">
        <v>1316</v>
      </c>
      <c r="B1320" s="115" t="s">
        <v>23</v>
      </c>
      <c r="C1320" s="39" t="s">
        <v>11004</v>
      </c>
      <c r="D1320" s="39" t="s">
        <v>10034</v>
      </c>
      <c r="E1320" s="39" t="s">
        <v>11005</v>
      </c>
      <c r="F1320" s="186" t="s">
        <v>11639</v>
      </c>
      <c r="G1320" s="91" t="s">
        <v>12260</v>
      </c>
      <c r="H1320" s="39" t="s">
        <v>194</v>
      </c>
      <c r="I1320" s="39">
        <v>3</v>
      </c>
      <c r="J1320" s="39" t="s">
        <v>12252</v>
      </c>
      <c r="K1320" s="39" t="s">
        <v>31</v>
      </c>
      <c r="L1320" s="183">
        <v>2</v>
      </c>
      <c r="M1320" s="27">
        <f t="shared" si="49"/>
        <v>260</v>
      </c>
      <c r="N1320" s="23"/>
      <c r="O1320" s="24" t="s">
        <v>32</v>
      </c>
    </row>
    <row r="1321" s="1" customFormat="1" customHeight="1" spans="1:15">
      <c r="A1321" s="39">
        <v>1317</v>
      </c>
      <c r="B1321" s="115" t="s">
        <v>23</v>
      </c>
      <c r="C1321" s="39" t="s">
        <v>11004</v>
      </c>
      <c r="D1321" s="39" t="s">
        <v>10034</v>
      </c>
      <c r="E1321" s="39" t="s">
        <v>11005</v>
      </c>
      <c r="F1321" s="186" t="s">
        <v>11639</v>
      </c>
      <c r="G1321" s="91" t="s">
        <v>12261</v>
      </c>
      <c r="H1321" s="39" t="s">
        <v>194</v>
      </c>
      <c r="I1321" s="39">
        <v>4</v>
      </c>
      <c r="J1321" s="39" t="s">
        <v>12252</v>
      </c>
      <c r="K1321" s="39" t="s">
        <v>31</v>
      </c>
      <c r="L1321" s="183">
        <v>2</v>
      </c>
      <c r="M1321" s="27">
        <f t="shared" si="49"/>
        <v>260</v>
      </c>
      <c r="N1321" s="23"/>
      <c r="O1321" s="24" t="s">
        <v>32</v>
      </c>
    </row>
    <row r="1322" s="1" customFormat="1" customHeight="1" spans="1:15">
      <c r="A1322" s="39">
        <v>1318</v>
      </c>
      <c r="B1322" s="115" t="s">
        <v>23</v>
      </c>
      <c r="C1322" s="39" t="s">
        <v>11004</v>
      </c>
      <c r="D1322" s="39" t="s">
        <v>10034</v>
      </c>
      <c r="E1322" s="39" t="s">
        <v>11005</v>
      </c>
      <c r="F1322" s="186" t="s">
        <v>11639</v>
      </c>
      <c r="G1322" s="91" t="s">
        <v>12262</v>
      </c>
      <c r="H1322" s="39" t="s">
        <v>194</v>
      </c>
      <c r="I1322" s="39">
        <v>4</v>
      </c>
      <c r="J1322" s="39" t="s">
        <v>12252</v>
      </c>
      <c r="K1322" s="39" t="s">
        <v>31</v>
      </c>
      <c r="L1322" s="183">
        <v>2</v>
      </c>
      <c r="M1322" s="27">
        <f t="shared" si="49"/>
        <v>260</v>
      </c>
      <c r="N1322" s="23"/>
      <c r="O1322" s="24" t="s">
        <v>32</v>
      </c>
    </row>
    <row r="1323" s="1" customFormat="1" customHeight="1" spans="1:15">
      <c r="A1323" s="39">
        <v>1319</v>
      </c>
      <c r="B1323" s="115" t="s">
        <v>23</v>
      </c>
      <c r="C1323" s="39" t="s">
        <v>11004</v>
      </c>
      <c r="D1323" s="39" t="s">
        <v>10034</v>
      </c>
      <c r="E1323" s="39" t="s">
        <v>11005</v>
      </c>
      <c r="F1323" s="186" t="s">
        <v>11639</v>
      </c>
      <c r="G1323" s="91" t="s">
        <v>818</v>
      </c>
      <c r="H1323" s="39" t="s">
        <v>194</v>
      </c>
      <c r="I1323" s="39">
        <v>2</v>
      </c>
      <c r="J1323" s="39" t="s">
        <v>12252</v>
      </c>
      <c r="K1323" s="39" t="s">
        <v>31</v>
      </c>
      <c r="L1323" s="183">
        <v>2</v>
      </c>
      <c r="M1323" s="27">
        <f t="shared" si="49"/>
        <v>260</v>
      </c>
      <c r="N1323" s="23"/>
      <c r="O1323" s="24" t="s">
        <v>32</v>
      </c>
    </row>
    <row r="1324" s="1" customFormat="1" customHeight="1" spans="1:15">
      <c r="A1324" s="39">
        <v>1320</v>
      </c>
      <c r="B1324" s="115" t="s">
        <v>23</v>
      </c>
      <c r="C1324" s="39" t="s">
        <v>11004</v>
      </c>
      <c r="D1324" s="39" t="s">
        <v>10034</v>
      </c>
      <c r="E1324" s="39" t="s">
        <v>11005</v>
      </c>
      <c r="F1324" s="186" t="s">
        <v>11639</v>
      </c>
      <c r="G1324" s="91" t="s">
        <v>12263</v>
      </c>
      <c r="H1324" s="39" t="s">
        <v>194</v>
      </c>
      <c r="I1324" s="39">
        <v>6</v>
      </c>
      <c r="J1324" s="39" t="s">
        <v>12252</v>
      </c>
      <c r="K1324" s="39" t="s">
        <v>31</v>
      </c>
      <c r="L1324" s="183">
        <v>2</v>
      </c>
      <c r="M1324" s="27">
        <f t="shared" si="49"/>
        <v>260</v>
      </c>
      <c r="N1324" s="23"/>
      <c r="O1324" s="24" t="s">
        <v>32</v>
      </c>
    </row>
    <row r="1325" s="1" customFormat="1" customHeight="1" spans="1:15">
      <c r="A1325" s="39">
        <v>1321</v>
      </c>
      <c r="B1325" s="115" t="s">
        <v>23</v>
      </c>
      <c r="C1325" s="39" t="s">
        <v>11004</v>
      </c>
      <c r="D1325" s="39" t="s">
        <v>10034</v>
      </c>
      <c r="E1325" s="39" t="s">
        <v>11005</v>
      </c>
      <c r="F1325" s="186" t="s">
        <v>11639</v>
      </c>
      <c r="G1325" s="91" t="s">
        <v>12264</v>
      </c>
      <c r="H1325" s="39" t="s">
        <v>194</v>
      </c>
      <c r="I1325" s="39">
        <v>2</v>
      </c>
      <c r="J1325" s="39" t="s">
        <v>12252</v>
      </c>
      <c r="K1325" s="39" t="s">
        <v>31</v>
      </c>
      <c r="L1325" s="183">
        <v>2</v>
      </c>
      <c r="M1325" s="27">
        <f t="shared" si="49"/>
        <v>260</v>
      </c>
      <c r="N1325" s="23"/>
      <c r="O1325" s="24" t="s">
        <v>32</v>
      </c>
    </row>
    <row r="1326" s="1" customFormat="1" customHeight="1" spans="1:15">
      <c r="A1326" s="39">
        <v>1322</v>
      </c>
      <c r="B1326" s="115" t="s">
        <v>23</v>
      </c>
      <c r="C1326" s="39" t="s">
        <v>11004</v>
      </c>
      <c r="D1326" s="39" t="s">
        <v>10034</v>
      </c>
      <c r="E1326" s="39" t="s">
        <v>11005</v>
      </c>
      <c r="F1326" s="186" t="s">
        <v>11639</v>
      </c>
      <c r="G1326" s="91" t="s">
        <v>12265</v>
      </c>
      <c r="H1326" s="39" t="s">
        <v>194</v>
      </c>
      <c r="I1326" s="39">
        <v>4</v>
      </c>
      <c r="J1326" s="39" t="s">
        <v>12252</v>
      </c>
      <c r="K1326" s="39" t="s">
        <v>31</v>
      </c>
      <c r="L1326" s="183">
        <v>4</v>
      </c>
      <c r="M1326" s="27">
        <f t="shared" si="49"/>
        <v>520</v>
      </c>
      <c r="N1326" s="23"/>
      <c r="O1326" s="24" t="s">
        <v>32</v>
      </c>
    </row>
    <row r="1327" s="1" customFormat="1" customHeight="1" spans="1:15">
      <c r="A1327" s="39">
        <v>1323</v>
      </c>
      <c r="B1327" s="115" t="s">
        <v>23</v>
      </c>
      <c r="C1327" s="39" t="s">
        <v>11004</v>
      </c>
      <c r="D1327" s="39" t="s">
        <v>10034</v>
      </c>
      <c r="E1327" s="39" t="s">
        <v>11005</v>
      </c>
      <c r="F1327" s="186" t="s">
        <v>11639</v>
      </c>
      <c r="G1327" s="91" t="s">
        <v>12266</v>
      </c>
      <c r="H1327" s="39" t="s">
        <v>194</v>
      </c>
      <c r="I1327" s="39">
        <v>4</v>
      </c>
      <c r="J1327" s="39" t="s">
        <v>12252</v>
      </c>
      <c r="K1327" s="39" t="s">
        <v>31</v>
      </c>
      <c r="L1327" s="183">
        <v>2</v>
      </c>
      <c r="M1327" s="27">
        <f t="shared" si="49"/>
        <v>260</v>
      </c>
      <c r="N1327" s="23"/>
      <c r="O1327" s="24" t="s">
        <v>32</v>
      </c>
    </row>
    <row r="1328" s="1" customFormat="1" customHeight="1" spans="1:15">
      <c r="A1328" s="39">
        <v>1324</v>
      </c>
      <c r="B1328" s="115" t="s">
        <v>23</v>
      </c>
      <c r="C1328" s="39" t="s">
        <v>11004</v>
      </c>
      <c r="D1328" s="39" t="s">
        <v>10034</v>
      </c>
      <c r="E1328" s="39" t="s">
        <v>11005</v>
      </c>
      <c r="F1328" s="186" t="s">
        <v>11639</v>
      </c>
      <c r="G1328" s="91" t="s">
        <v>12267</v>
      </c>
      <c r="H1328" s="39" t="s">
        <v>194</v>
      </c>
      <c r="I1328" s="39">
        <v>3</v>
      </c>
      <c r="J1328" s="39" t="s">
        <v>12252</v>
      </c>
      <c r="K1328" s="39" t="s">
        <v>31</v>
      </c>
      <c r="L1328" s="183">
        <v>2</v>
      </c>
      <c r="M1328" s="27">
        <f t="shared" si="49"/>
        <v>260</v>
      </c>
      <c r="N1328" s="23"/>
      <c r="O1328" s="24" t="s">
        <v>32</v>
      </c>
    </row>
    <row r="1329" s="1" customFormat="1" customHeight="1" spans="1:15">
      <c r="A1329" s="39">
        <v>1325</v>
      </c>
      <c r="B1329" s="115" t="s">
        <v>23</v>
      </c>
      <c r="C1329" s="39" t="s">
        <v>11004</v>
      </c>
      <c r="D1329" s="39" t="s">
        <v>10034</v>
      </c>
      <c r="E1329" s="39" t="s">
        <v>11005</v>
      </c>
      <c r="F1329" s="186" t="s">
        <v>11639</v>
      </c>
      <c r="G1329" s="91" t="s">
        <v>12268</v>
      </c>
      <c r="H1329" s="39" t="s">
        <v>194</v>
      </c>
      <c r="I1329" s="39">
        <v>4</v>
      </c>
      <c r="J1329" s="39" t="s">
        <v>12252</v>
      </c>
      <c r="K1329" s="39" t="s">
        <v>31</v>
      </c>
      <c r="L1329" s="183">
        <v>2</v>
      </c>
      <c r="M1329" s="27">
        <f t="shared" si="49"/>
        <v>260</v>
      </c>
      <c r="N1329" s="23"/>
      <c r="O1329" s="24" t="s">
        <v>32</v>
      </c>
    </row>
    <row r="1330" s="1" customFormat="1" customHeight="1" spans="1:15">
      <c r="A1330" s="39">
        <v>1326</v>
      </c>
      <c r="B1330" s="115" t="s">
        <v>23</v>
      </c>
      <c r="C1330" s="39" t="s">
        <v>11004</v>
      </c>
      <c r="D1330" s="39" t="s">
        <v>10034</v>
      </c>
      <c r="E1330" s="39" t="s">
        <v>11005</v>
      </c>
      <c r="F1330" s="186" t="s">
        <v>11639</v>
      </c>
      <c r="G1330" s="91" t="s">
        <v>317</v>
      </c>
      <c r="H1330" s="39" t="s">
        <v>194</v>
      </c>
      <c r="I1330" s="39">
        <v>5</v>
      </c>
      <c r="J1330" s="39" t="s">
        <v>12252</v>
      </c>
      <c r="K1330" s="39" t="s">
        <v>31</v>
      </c>
      <c r="L1330" s="183">
        <v>2</v>
      </c>
      <c r="M1330" s="27">
        <f t="shared" si="49"/>
        <v>260</v>
      </c>
      <c r="N1330" s="23"/>
      <c r="O1330" s="24" t="s">
        <v>32</v>
      </c>
    </row>
    <row r="1331" s="1" customFormat="1" customHeight="1" spans="1:15">
      <c r="A1331" s="39">
        <v>1327</v>
      </c>
      <c r="B1331" s="115" t="s">
        <v>23</v>
      </c>
      <c r="C1331" s="39" t="s">
        <v>11004</v>
      </c>
      <c r="D1331" s="39" t="s">
        <v>10034</v>
      </c>
      <c r="E1331" s="39" t="s">
        <v>11005</v>
      </c>
      <c r="F1331" s="186" t="s">
        <v>11639</v>
      </c>
      <c r="G1331" s="91" t="s">
        <v>12269</v>
      </c>
      <c r="H1331" s="39" t="s">
        <v>194</v>
      </c>
      <c r="I1331" s="39">
        <v>3</v>
      </c>
      <c r="J1331" s="39" t="s">
        <v>12252</v>
      </c>
      <c r="K1331" s="39" t="s">
        <v>31</v>
      </c>
      <c r="L1331" s="183">
        <v>2</v>
      </c>
      <c r="M1331" s="27">
        <f t="shared" si="49"/>
        <v>260</v>
      </c>
      <c r="N1331" s="23"/>
      <c r="O1331" s="24" t="s">
        <v>32</v>
      </c>
    </row>
    <row r="1332" s="1" customFormat="1" customHeight="1" spans="1:15">
      <c r="A1332" s="39">
        <v>1328</v>
      </c>
      <c r="B1332" s="115" t="s">
        <v>23</v>
      </c>
      <c r="C1332" s="39" t="s">
        <v>11004</v>
      </c>
      <c r="D1332" s="39" t="s">
        <v>10034</v>
      </c>
      <c r="E1332" s="39" t="s">
        <v>11005</v>
      </c>
      <c r="F1332" s="186" t="s">
        <v>11639</v>
      </c>
      <c r="G1332" s="91" t="s">
        <v>12270</v>
      </c>
      <c r="H1332" s="39" t="s">
        <v>194</v>
      </c>
      <c r="I1332" s="39">
        <v>2</v>
      </c>
      <c r="J1332" s="39" t="s">
        <v>12252</v>
      </c>
      <c r="K1332" s="39" t="s">
        <v>31</v>
      </c>
      <c r="L1332" s="183">
        <v>2</v>
      </c>
      <c r="M1332" s="27">
        <f t="shared" si="49"/>
        <v>260</v>
      </c>
      <c r="N1332" s="23"/>
      <c r="O1332" s="24" t="s">
        <v>32</v>
      </c>
    </row>
    <row r="1333" s="1" customFormat="1" customHeight="1" spans="1:15">
      <c r="A1333" s="39">
        <v>1329</v>
      </c>
      <c r="B1333" s="115" t="s">
        <v>23</v>
      </c>
      <c r="C1333" s="39" t="s">
        <v>11004</v>
      </c>
      <c r="D1333" s="39" t="s">
        <v>10034</v>
      </c>
      <c r="E1333" s="39" t="s">
        <v>11005</v>
      </c>
      <c r="F1333" s="186" t="s">
        <v>11639</v>
      </c>
      <c r="G1333" s="91" t="s">
        <v>10938</v>
      </c>
      <c r="H1333" s="39" t="s">
        <v>194</v>
      </c>
      <c r="I1333" s="39">
        <v>2</v>
      </c>
      <c r="J1333" s="39" t="s">
        <v>12252</v>
      </c>
      <c r="K1333" s="39" t="s">
        <v>31</v>
      </c>
      <c r="L1333" s="183">
        <v>1</v>
      </c>
      <c r="M1333" s="27">
        <f t="shared" si="49"/>
        <v>130</v>
      </c>
      <c r="N1333" s="23"/>
      <c r="O1333" s="24" t="s">
        <v>32</v>
      </c>
    </row>
    <row r="1334" s="1" customFormat="1" customHeight="1" spans="1:15">
      <c r="A1334" s="39">
        <v>1330</v>
      </c>
      <c r="B1334" s="115" t="s">
        <v>23</v>
      </c>
      <c r="C1334" s="39" t="s">
        <v>11004</v>
      </c>
      <c r="D1334" s="39" t="s">
        <v>10034</v>
      </c>
      <c r="E1334" s="39" t="s">
        <v>11005</v>
      </c>
      <c r="F1334" s="186" t="s">
        <v>11639</v>
      </c>
      <c r="G1334" s="91" t="s">
        <v>12271</v>
      </c>
      <c r="H1334" s="39" t="s">
        <v>194</v>
      </c>
      <c r="I1334" s="39">
        <v>3</v>
      </c>
      <c r="J1334" s="39" t="s">
        <v>12252</v>
      </c>
      <c r="K1334" s="39" t="s">
        <v>31</v>
      </c>
      <c r="L1334" s="183">
        <v>2</v>
      </c>
      <c r="M1334" s="27">
        <f t="shared" si="49"/>
        <v>260</v>
      </c>
      <c r="N1334" s="23"/>
      <c r="O1334" s="24" t="s">
        <v>32</v>
      </c>
    </row>
    <row r="1335" s="1" customFormat="1" customHeight="1" spans="1:15">
      <c r="A1335" s="39">
        <v>1331</v>
      </c>
      <c r="B1335" s="115" t="s">
        <v>23</v>
      </c>
      <c r="C1335" s="39" t="s">
        <v>11004</v>
      </c>
      <c r="D1335" s="39" t="s">
        <v>10034</v>
      </c>
      <c r="E1335" s="39" t="s">
        <v>11005</v>
      </c>
      <c r="F1335" s="186" t="s">
        <v>11639</v>
      </c>
      <c r="G1335" s="91" t="s">
        <v>12272</v>
      </c>
      <c r="H1335" s="39" t="s">
        <v>194</v>
      </c>
      <c r="I1335" s="39">
        <v>6</v>
      </c>
      <c r="J1335" s="39" t="s">
        <v>12252</v>
      </c>
      <c r="K1335" s="39" t="s">
        <v>31</v>
      </c>
      <c r="L1335" s="183">
        <v>2</v>
      </c>
      <c r="M1335" s="27">
        <f t="shared" si="49"/>
        <v>260</v>
      </c>
      <c r="N1335" s="23"/>
      <c r="O1335" s="24" t="s">
        <v>32</v>
      </c>
    </row>
    <row r="1336" s="1" customFormat="1" customHeight="1" spans="1:15">
      <c r="A1336" s="39">
        <v>1332</v>
      </c>
      <c r="B1336" s="115" t="s">
        <v>23</v>
      </c>
      <c r="C1336" s="39" t="s">
        <v>11004</v>
      </c>
      <c r="D1336" s="39" t="s">
        <v>10034</v>
      </c>
      <c r="E1336" s="39" t="s">
        <v>11005</v>
      </c>
      <c r="F1336" s="186" t="s">
        <v>11639</v>
      </c>
      <c r="G1336" s="91" t="s">
        <v>12273</v>
      </c>
      <c r="H1336" s="39" t="s">
        <v>194</v>
      </c>
      <c r="I1336" s="39">
        <v>1</v>
      </c>
      <c r="J1336" s="39" t="s">
        <v>12274</v>
      </c>
      <c r="K1336" s="39" t="s">
        <v>31</v>
      </c>
      <c r="L1336" s="183">
        <v>1</v>
      </c>
      <c r="M1336" s="27">
        <f t="shared" si="49"/>
        <v>130</v>
      </c>
      <c r="N1336" s="23"/>
      <c r="O1336" s="24" t="s">
        <v>32</v>
      </c>
    </row>
    <row r="1337" s="1" customFormat="1" customHeight="1" spans="1:15">
      <c r="A1337" s="39">
        <v>1333</v>
      </c>
      <c r="B1337" s="115" t="s">
        <v>23</v>
      </c>
      <c r="C1337" s="39" t="s">
        <v>11004</v>
      </c>
      <c r="D1337" s="39" t="s">
        <v>10034</v>
      </c>
      <c r="E1337" s="39" t="s">
        <v>11005</v>
      </c>
      <c r="F1337" s="186" t="s">
        <v>11639</v>
      </c>
      <c r="G1337" s="91" t="s">
        <v>12275</v>
      </c>
      <c r="H1337" s="39" t="s">
        <v>194</v>
      </c>
      <c r="I1337" s="39">
        <v>4</v>
      </c>
      <c r="J1337" s="39" t="s">
        <v>12276</v>
      </c>
      <c r="K1337" s="39" t="s">
        <v>31</v>
      </c>
      <c r="L1337" s="183">
        <v>3</v>
      </c>
      <c r="M1337" s="27">
        <f t="shared" si="49"/>
        <v>390</v>
      </c>
      <c r="N1337" s="23"/>
      <c r="O1337" s="24" t="s">
        <v>32</v>
      </c>
    </row>
    <row r="1338" s="1" customFormat="1" customHeight="1" spans="1:15">
      <c r="A1338" s="39">
        <v>1334</v>
      </c>
      <c r="B1338" s="115" t="s">
        <v>23</v>
      </c>
      <c r="C1338" s="39" t="s">
        <v>11004</v>
      </c>
      <c r="D1338" s="39" t="s">
        <v>10034</v>
      </c>
      <c r="E1338" s="39" t="s">
        <v>11005</v>
      </c>
      <c r="F1338" s="186" t="s">
        <v>11639</v>
      </c>
      <c r="G1338" s="91" t="s">
        <v>8139</v>
      </c>
      <c r="H1338" s="39" t="s">
        <v>194</v>
      </c>
      <c r="I1338" s="39">
        <v>7</v>
      </c>
      <c r="J1338" s="39" t="s">
        <v>12276</v>
      </c>
      <c r="K1338" s="39" t="s">
        <v>31</v>
      </c>
      <c r="L1338" s="183">
        <v>5</v>
      </c>
      <c r="M1338" s="27">
        <f t="shared" si="49"/>
        <v>650</v>
      </c>
      <c r="N1338" s="23"/>
      <c r="O1338" s="24" t="s">
        <v>32</v>
      </c>
    </row>
    <row r="1339" s="1" customFormat="1" customHeight="1" spans="1:15">
      <c r="A1339" s="39">
        <v>1335</v>
      </c>
      <c r="B1339" s="115" t="s">
        <v>23</v>
      </c>
      <c r="C1339" s="39" t="s">
        <v>11004</v>
      </c>
      <c r="D1339" s="39" t="s">
        <v>10034</v>
      </c>
      <c r="E1339" s="39" t="s">
        <v>11005</v>
      </c>
      <c r="F1339" s="186" t="s">
        <v>11639</v>
      </c>
      <c r="G1339" s="91" t="s">
        <v>12277</v>
      </c>
      <c r="H1339" s="39" t="s">
        <v>194</v>
      </c>
      <c r="I1339" s="39">
        <v>2</v>
      </c>
      <c r="J1339" s="39" t="s">
        <v>12276</v>
      </c>
      <c r="K1339" s="39" t="s">
        <v>31</v>
      </c>
      <c r="L1339" s="183">
        <v>1</v>
      </c>
      <c r="M1339" s="27">
        <f t="shared" si="49"/>
        <v>130</v>
      </c>
      <c r="N1339" s="23"/>
      <c r="O1339" s="24" t="s">
        <v>32</v>
      </c>
    </row>
    <row r="1340" s="1" customFormat="1" customHeight="1" spans="1:15">
      <c r="A1340" s="39">
        <v>1336</v>
      </c>
      <c r="B1340" s="115" t="s">
        <v>23</v>
      </c>
      <c r="C1340" s="39" t="s">
        <v>11004</v>
      </c>
      <c r="D1340" s="39" t="s">
        <v>10034</v>
      </c>
      <c r="E1340" s="39" t="s">
        <v>11005</v>
      </c>
      <c r="F1340" s="186" t="s">
        <v>11639</v>
      </c>
      <c r="G1340" s="91" t="s">
        <v>12278</v>
      </c>
      <c r="H1340" s="39" t="s">
        <v>194</v>
      </c>
      <c r="I1340" s="39">
        <v>6</v>
      </c>
      <c r="J1340" s="39" t="s">
        <v>12276</v>
      </c>
      <c r="K1340" s="39" t="s">
        <v>31</v>
      </c>
      <c r="L1340" s="183">
        <v>4</v>
      </c>
      <c r="M1340" s="27">
        <f t="shared" si="49"/>
        <v>520</v>
      </c>
      <c r="N1340" s="23"/>
      <c r="O1340" s="24" t="s">
        <v>32</v>
      </c>
    </row>
    <row r="1341" s="1" customFormat="1" customHeight="1" spans="1:15">
      <c r="A1341" s="39">
        <v>1337</v>
      </c>
      <c r="B1341" s="115" t="s">
        <v>23</v>
      </c>
      <c r="C1341" s="39" t="s">
        <v>11004</v>
      </c>
      <c r="D1341" s="39" t="s">
        <v>10034</v>
      </c>
      <c r="E1341" s="39" t="s">
        <v>11005</v>
      </c>
      <c r="F1341" s="186" t="s">
        <v>11639</v>
      </c>
      <c r="G1341" s="91" t="s">
        <v>12279</v>
      </c>
      <c r="H1341" s="39" t="s">
        <v>194</v>
      </c>
      <c r="I1341" s="39">
        <v>4</v>
      </c>
      <c r="J1341" s="39" t="s">
        <v>12276</v>
      </c>
      <c r="K1341" s="39" t="s">
        <v>31</v>
      </c>
      <c r="L1341" s="183">
        <v>3</v>
      </c>
      <c r="M1341" s="27">
        <f t="shared" si="49"/>
        <v>390</v>
      </c>
      <c r="N1341" s="23"/>
      <c r="O1341" s="24" t="s">
        <v>32</v>
      </c>
    </row>
    <row r="1342" s="1" customFormat="1" customHeight="1" spans="1:15">
      <c r="A1342" s="39">
        <v>1338</v>
      </c>
      <c r="B1342" s="115" t="s">
        <v>23</v>
      </c>
      <c r="C1342" s="39" t="s">
        <v>11004</v>
      </c>
      <c r="D1342" s="39" t="s">
        <v>10034</v>
      </c>
      <c r="E1342" s="39" t="s">
        <v>11005</v>
      </c>
      <c r="F1342" s="186" t="s">
        <v>11639</v>
      </c>
      <c r="G1342" s="91" t="s">
        <v>12280</v>
      </c>
      <c r="H1342" s="39" t="s">
        <v>194</v>
      </c>
      <c r="I1342" s="39">
        <v>3</v>
      </c>
      <c r="J1342" s="39" t="s">
        <v>12276</v>
      </c>
      <c r="K1342" s="39" t="s">
        <v>31</v>
      </c>
      <c r="L1342" s="183">
        <v>2</v>
      </c>
      <c r="M1342" s="27">
        <f t="shared" si="49"/>
        <v>260</v>
      </c>
      <c r="N1342" s="23"/>
      <c r="O1342" s="24" t="s">
        <v>32</v>
      </c>
    </row>
    <row r="1343" s="1" customFormat="1" customHeight="1" spans="1:15">
      <c r="A1343" s="39">
        <v>1339</v>
      </c>
      <c r="B1343" s="115" t="s">
        <v>23</v>
      </c>
      <c r="C1343" s="39" t="s">
        <v>11004</v>
      </c>
      <c r="D1343" s="39" t="s">
        <v>10034</v>
      </c>
      <c r="E1343" s="39" t="s">
        <v>11005</v>
      </c>
      <c r="F1343" s="186" t="s">
        <v>11639</v>
      </c>
      <c r="G1343" s="91" t="s">
        <v>9635</v>
      </c>
      <c r="H1343" s="39" t="s">
        <v>194</v>
      </c>
      <c r="I1343" s="39">
        <v>2</v>
      </c>
      <c r="J1343" s="39" t="s">
        <v>12276</v>
      </c>
      <c r="K1343" s="39" t="s">
        <v>31</v>
      </c>
      <c r="L1343" s="183">
        <v>1</v>
      </c>
      <c r="M1343" s="27">
        <f t="shared" ref="M1343:M1374" si="50">L1343*130</f>
        <v>130</v>
      </c>
      <c r="N1343" s="23"/>
      <c r="O1343" s="24" t="s">
        <v>32</v>
      </c>
    </row>
    <row r="1344" s="1" customFormat="1" customHeight="1" spans="1:15">
      <c r="A1344" s="39">
        <v>1340</v>
      </c>
      <c r="B1344" s="115" t="s">
        <v>23</v>
      </c>
      <c r="C1344" s="39" t="s">
        <v>11004</v>
      </c>
      <c r="D1344" s="39" t="s">
        <v>10034</v>
      </c>
      <c r="E1344" s="39" t="s">
        <v>11005</v>
      </c>
      <c r="F1344" s="186" t="s">
        <v>11639</v>
      </c>
      <c r="G1344" s="91" t="s">
        <v>7222</v>
      </c>
      <c r="H1344" s="39" t="s">
        <v>194</v>
      </c>
      <c r="I1344" s="39">
        <v>4</v>
      </c>
      <c r="J1344" s="39" t="s">
        <v>12276</v>
      </c>
      <c r="K1344" s="39" t="s">
        <v>31</v>
      </c>
      <c r="L1344" s="183">
        <v>3</v>
      </c>
      <c r="M1344" s="27">
        <f t="shared" si="50"/>
        <v>390</v>
      </c>
      <c r="N1344" s="23"/>
      <c r="O1344" s="24" t="s">
        <v>32</v>
      </c>
    </row>
    <row r="1345" s="1" customFormat="1" customHeight="1" spans="1:15">
      <c r="A1345" s="39">
        <v>1341</v>
      </c>
      <c r="B1345" s="115" t="s">
        <v>23</v>
      </c>
      <c r="C1345" s="39" t="s">
        <v>11004</v>
      </c>
      <c r="D1345" s="39" t="s">
        <v>10034</v>
      </c>
      <c r="E1345" s="39" t="s">
        <v>11005</v>
      </c>
      <c r="F1345" s="186" t="s">
        <v>11639</v>
      </c>
      <c r="G1345" s="91" t="s">
        <v>12281</v>
      </c>
      <c r="H1345" s="39" t="s">
        <v>194</v>
      </c>
      <c r="I1345" s="39">
        <v>3</v>
      </c>
      <c r="J1345" s="39" t="s">
        <v>12276</v>
      </c>
      <c r="K1345" s="39" t="s">
        <v>31</v>
      </c>
      <c r="L1345" s="183">
        <v>2</v>
      </c>
      <c r="M1345" s="27">
        <f t="shared" si="50"/>
        <v>260</v>
      </c>
      <c r="N1345" s="23"/>
      <c r="O1345" s="24" t="s">
        <v>32</v>
      </c>
    </row>
    <row r="1346" s="1" customFormat="1" customHeight="1" spans="1:15">
      <c r="A1346" s="39">
        <v>1342</v>
      </c>
      <c r="B1346" s="115" t="s">
        <v>23</v>
      </c>
      <c r="C1346" s="39" t="s">
        <v>11004</v>
      </c>
      <c r="D1346" s="39" t="s">
        <v>10034</v>
      </c>
      <c r="E1346" s="39" t="s">
        <v>11005</v>
      </c>
      <c r="F1346" s="186" t="s">
        <v>11639</v>
      </c>
      <c r="G1346" s="91" t="s">
        <v>12282</v>
      </c>
      <c r="H1346" s="39" t="s">
        <v>194</v>
      </c>
      <c r="I1346" s="39">
        <v>4</v>
      </c>
      <c r="J1346" s="39" t="s">
        <v>12276</v>
      </c>
      <c r="K1346" s="39" t="s">
        <v>31</v>
      </c>
      <c r="L1346" s="183">
        <v>4</v>
      </c>
      <c r="M1346" s="27">
        <f t="shared" si="50"/>
        <v>520</v>
      </c>
      <c r="N1346" s="23"/>
      <c r="O1346" s="24" t="s">
        <v>32</v>
      </c>
    </row>
    <row r="1347" s="1" customFormat="1" customHeight="1" spans="1:15">
      <c r="A1347" s="39">
        <v>1343</v>
      </c>
      <c r="B1347" s="115" t="s">
        <v>23</v>
      </c>
      <c r="C1347" s="39" t="s">
        <v>11004</v>
      </c>
      <c r="D1347" s="39" t="s">
        <v>10034</v>
      </c>
      <c r="E1347" s="39" t="s">
        <v>11005</v>
      </c>
      <c r="F1347" s="186" t="s">
        <v>11639</v>
      </c>
      <c r="G1347" s="91" t="s">
        <v>12283</v>
      </c>
      <c r="H1347" s="39" t="s">
        <v>194</v>
      </c>
      <c r="I1347" s="39">
        <v>3</v>
      </c>
      <c r="J1347" s="39" t="s">
        <v>12276</v>
      </c>
      <c r="K1347" s="39" t="s">
        <v>31</v>
      </c>
      <c r="L1347" s="183">
        <v>2</v>
      </c>
      <c r="M1347" s="27">
        <f t="shared" si="50"/>
        <v>260</v>
      </c>
      <c r="N1347" s="23"/>
      <c r="O1347" s="24" t="s">
        <v>32</v>
      </c>
    </row>
    <row r="1348" s="1" customFormat="1" customHeight="1" spans="1:15">
      <c r="A1348" s="39">
        <v>1344</v>
      </c>
      <c r="B1348" s="115" t="s">
        <v>23</v>
      </c>
      <c r="C1348" s="39" t="s">
        <v>11004</v>
      </c>
      <c r="D1348" s="39" t="s">
        <v>10034</v>
      </c>
      <c r="E1348" s="39" t="s">
        <v>11005</v>
      </c>
      <c r="F1348" s="186" t="s">
        <v>11639</v>
      </c>
      <c r="G1348" s="91" t="s">
        <v>12284</v>
      </c>
      <c r="H1348" s="39" t="s">
        <v>194</v>
      </c>
      <c r="I1348" s="39">
        <v>7</v>
      </c>
      <c r="J1348" s="39" t="s">
        <v>12276</v>
      </c>
      <c r="K1348" s="39" t="s">
        <v>31</v>
      </c>
      <c r="L1348" s="183">
        <v>4</v>
      </c>
      <c r="M1348" s="27">
        <f t="shared" si="50"/>
        <v>520</v>
      </c>
      <c r="N1348" s="23"/>
      <c r="O1348" s="24" t="s">
        <v>32</v>
      </c>
    </row>
    <row r="1349" s="1" customFormat="1" customHeight="1" spans="1:15">
      <c r="A1349" s="39">
        <v>1345</v>
      </c>
      <c r="B1349" s="115" t="s">
        <v>23</v>
      </c>
      <c r="C1349" s="39" t="s">
        <v>11004</v>
      </c>
      <c r="D1349" s="39" t="s">
        <v>10034</v>
      </c>
      <c r="E1349" s="39" t="s">
        <v>11005</v>
      </c>
      <c r="F1349" s="186" t="s">
        <v>11639</v>
      </c>
      <c r="G1349" s="91" t="s">
        <v>12285</v>
      </c>
      <c r="H1349" s="39" t="s">
        <v>194</v>
      </c>
      <c r="I1349" s="39">
        <v>4</v>
      </c>
      <c r="J1349" s="39" t="s">
        <v>12276</v>
      </c>
      <c r="K1349" s="39" t="s">
        <v>31</v>
      </c>
      <c r="L1349" s="183">
        <v>3</v>
      </c>
      <c r="M1349" s="27">
        <f t="shared" si="50"/>
        <v>390</v>
      </c>
      <c r="N1349" s="23"/>
      <c r="O1349" s="24" t="s">
        <v>32</v>
      </c>
    </row>
    <row r="1350" s="1" customFormat="1" customHeight="1" spans="1:15">
      <c r="A1350" s="39">
        <v>1346</v>
      </c>
      <c r="B1350" s="115" t="s">
        <v>23</v>
      </c>
      <c r="C1350" s="39" t="s">
        <v>11004</v>
      </c>
      <c r="D1350" s="39" t="s">
        <v>10034</v>
      </c>
      <c r="E1350" s="39" t="s">
        <v>11005</v>
      </c>
      <c r="F1350" s="186" t="s">
        <v>11639</v>
      </c>
      <c r="G1350" s="91" t="s">
        <v>12286</v>
      </c>
      <c r="H1350" s="39" t="s">
        <v>194</v>
      </c>
      <c r="I1350" s="39">
        <v>2</v>
      </c>
      <c r="J1350" s="39" t="s">
        <v>12276</v>
      </c>
      <c r="K1350" s="39" t="s">
        <v>31</v>
      </c>
      <c r="L1350" s="183">
        <v>1</v>
      </c>
      <c r="M1350" s="27">
        <f t="shared" si="50"/>
        <v>130</v>
      </c>
      <c r="N1350" s="23"/>
      <c r="O1350" s="24" t="s">
        <v>32</v>
      </c>
    </row>
    <row r="1351" s="1" customFormat="1" customHeight="1" spans="1:15">
      <c r="A1351" s="39">
        <v>1347</v>
      </c>
      <c r="B1351" s="115" t="s">
        <v>23</v>
      </c>
      <c r="C1351" s="39" t="s">
        <v>11004</v>
      </c>
      <c r="D1351" s="39" t="s">
        <v>10034</v>
      </c>
      <c r="E1351" s="39" t="s">
        <v>11005</v>
      </c>
      <c r="F1351" s="186" t="s">
        <v>11639</v>
      </c>
      <c r="G1351" s="91" t="s">
        <v>12287</v>
      </c>
      <c r="H1351" s="39" t="s">
        <v>194</v>
      </c>
      <c r="I1351" s="39">
        <v>4</v>
      </c>
      <c r="J1351" s="39" t="s">
        <v>12276</v>
      </c>
      <c r="K1351" s="39" t="s">
        <v>31</v>
      </c>
      <c r="L1351" s="183">
        <v>2</v>
      </c>
      <c r="M1351" s="27">
        <f t="shared" si="50"/>
        <v>260</v>
      </c>
      <c r="N1351" s="23"/>
      <c r="O1351" s="24" t="s">
        <v>32</v>
      </c>
    </row>
    <row r="1352" s="1" customFormat="1" customHeight="1" spans="1:15">
      <c r="A1352" s="39">
        <v>1348</v>
      </c>
      <c r="B1352" s="115" t="s">
        <v>23</v>
      </c>
      <c r="C1352" s="39" t="s">
        <v>11004</v>
      </c>
      <c r="D1352" s="39" t="s">
        <v>10034</v>
      </c>
      <c r="E1352" s="39" t="s">
        <v>11005</v>
      </c>
      <c r="F1352" s="186" t="s">
        <v>11639</v>
      </c>
      <c r="G1352" s="91" t="s">
        <v>9007</v>
      </c>
      <c r="H1352" s="39" t="s">
        <v>194</v>
      </c>
      <c r="I1352" s="39">
        <v>5</v>
      </c>
      <c r="J1352" s="39" t="s">
        <v>12276</v>
      </c>
      <c r="K1352" s="39" t="s">
        <v>31</v>
      </c>
      <c r="L1352" s="183">
        <v>3</v>
      </c>
      <c r="M1352" s="27">
        <f t="shared" si="50"/>
        <v>390</v>
      </c>
      <c r="N1352" s="23"/>
      <c r="O1352" s="24" t="s">
        <v>32</v>
      </c>
    </row>
    <row r="1353" s="1" customFormat="1" customHeight="1" spans="1:15">
      <c r="A1353" s="39">
        <v>1349</v>
      </c>
      <c r="B1353" s="115" t="s">
        <v>23</v>
      </c>
      <c r="C1353" s="39" t="s">
        <v>11004</v>
      </c>
      <c r="D1353" s="39" t="s">
        <v>10034</v>
      </c>
      <c r="E1353" s="39" t="s">
        <v>11005</v>
      </c>
      <c r="F1353" s="186" t="s">
        <v>11639</v>
      </c>
      <c r="G1353" s="91" t="s">
        <v>12288</v>
      </c>
      <c r="H1353" s="39" t="s">
        <v>194</v>
      </c>
      <c r="I1353" s="39">
        <v>2</v>
      </c>
      <c r="J1353" s="39" t="s">
        <v>12276</v>
      </c>
      <c r="K1353" s="39" t="s">
        <v>31</v>
      </c>
      <c r="L1353" s="183">
        <v>1</v>
      </c>
      <c r="M1353" s="27">
        <f t="shared" si="50"/>
        <v>130</v>
      </c>
      <c r="N1353" s="23"/>
      <c r="O1353" s="24" t="s">
        <v>32</v>
      </c>
    </row>
    <row r="1354" s="1" customFormat="1" customHeight="1" spans="1:15">
      <c r="A1354" s="39">
        <v>1350</v>
      </c>
      <c r="B1354" s="115" t="s">
        <v>23</v>
      </c>
      <c r="C1354" s="39" t="s">
        <v>11004</v>
      </c>
      <c r="D1354" s="39" t="s">
        <v>10034</v>
      </c>
      <c r="E1354" s="39" t="s">
        <v>11005</v>
      </c>
      <c r="F1354" s="186" t="s">
        <v>11639</v>
      </c>
      <c r="G1354" s="91" t="s">
        <v>12289</v>
      </c>
      <c r="H1354" s="39" t="s">
        <v>194</v>
      </c>
      <c r="I1354" s="39">
        <v>3</v>
      </c>
      <c r="J1354" s="39" t="s">
        <v>12276</v>
      </c>
      <c r="K1354" s="39" t="s">
        <v>31</v>
      </c>
      <c r="L1354" s="183">
        <v>2</v>
      </c>
      <c r="M1354" s="27">
        <f t="shared" si="50"/>
        <v>260</v>
      </c>
      <c r="N1354" s="23"/>
      <c r="O1354" s="24" t="s">
        <v>32</v>
      </c>
    </row>
    <row r="1355" s="1" customFormat="1" customHeight="1" spans="1:15">
      <c r="A1355" s="39">
        <v>1351</v>
      </c>
      <c r="B1355" s="115" t="s">
        <v>23</v>
      </c>
      <c r="C1355" s="39" t="s">
        <v>11004</v>
      </c>
      <c r="D1355" s="39" t="s">
        <v>10034</v>
      </c>
      <c r="E1355" s="39" t="s">
        <v>11005</v>
      </c>
      <c r="F1355" s="186" t="s">
        <v>11639</v>
      </c>
      <c r="G1355" s="91" t="s">
        <v>12290</v>
      </c>
      <c r="H1355" s="39" t="s">
        <v>194</v>
      </c>
      <c r="I1355" s="39">
        <v>6</v>
      </c>
      <c r="J1355" s="39" t="s">
        <v>12276</v>
      </c>
      <c r="K1355" s="39" t="s">
        <v>31</v>
      </c>
      <c r="L1355" s="183">
        <v>4</v>
      </c>
      <c r="M1355" s="27">
        <f t="shared" si="50"/>
        <v>520</v>
      </c>
      <c r="N1355" s="23"/>
      <c r="O1355" s="24" t="s">
        <v>32</v>
      </c>
    </row>
    <row r="1356" s="1" customFormat="1" customHeight="1" spans="1:15">
      <c r="A1356" s="39">
        <v>1352</v>
      </c>
      <c r="B1356" s="115" t="s">
        <v>23</v>
      </c>
      <c r="C1356" s="39" t="s">
        <v>11004</v>
      </c>
      <c r="D1356" s="39" t="s">
        <v>10034</v>
      </c>
      <c r="E1356" s="39" t="s">
        <v>11005</v>
      </c>
      <c r="F1356" s="186" t="s">
        <v>11639</v>
      </c>
      <c r="G1356" s="91" t="s">
        <v>12291</v>
      </c>
      <c r="H1356" s="39" t="s">
        <v>194</v>
      </c>
      <c r="I1356" s="39">
        <v>3</v>
      </c>
      <c r="J1356" s="39" t="s">
        <v>12276</v>
      </c>
      <c r="K1356" s="39" t="s">
        <v>31</v>
      </c>
      <c r="L1356" s="183">
        <v>2</v>
      </c>
      <c r="M1356" s="27">
        <f t="shared" si="50"/>
        <v>260</v>
      </c>
      <c r="N1356" s="23"/>
      <c r="O1356" s="24" t="s">
        <v>32</v>
      </c>
    </row>
    <row r="1357" s="1" customFormat="1" customHeight="1" spans="1:15">
      <c r="A1357" s="39">
        <v>1353</v>
      </c>
      <c r="B1357" s="115" t="s">
        <v>23</v>
      </c>
      <c r="C1357" s="39" t="s">
        <v>11004</v>
      </c>
      <c r="D1357" s="39" t="s">
        <v>10034</v>
      </c>
      <c r="E1357" s="39" t="s">
        <v>11005</v>
      </c>
      <c r="F1357" s="186" t="s">
        <v>11639</v>
      </c>
      <c r="G1357" s="91" t="s">
        <v>12292</v>
      </c>
      <c r="H1357" s="39" t="s">
        <v>194</v>
      </c>
      <c r="I1357" s="39">
        <v>4</v>
      </c>
      <c r="J1357" s="39" t="s">
        <v>12276</v>
      </c>
      <c r="K1357" s="39" t="s">
        <v>31</v>
      </c>
      <c r="L1357" s="183">
        <v>2</v>
      </c>
      <c r="M1357" s="27">
        <f t="shared" si="50"/>
        <v>260</v>
      </c>
      <c r="N1357" s="23"/>
      <c r="O1357" s="24" t="s">
        <v>32</v>
      </c>
    </row>
    <row r="1358" s="1" customFormat="1" customHeight="1" spans="1:15">
      <c r="A1358" s="39">
        <v>1354</v>
      </c>
      <c r="B1358" s="115" t="s">
        <v>23</v>
      </c>
      <c r="C1358" s="39" t="s">
        <v>11004</v>
      </c>
      <c r="D1358" s="39" t="s">
        <v>10034</v>
      </c>
      <c r="E1358" s="39" t="s">
        <v>11005</v>
      </c>
      <c r="F1358" s="186" t="s">
        <v>11639</v>
      </c>
      <c r="G1358" s="91" t="s">
        <v>12293</v>
      </c>
      <c r="H1358" s="39" t="s">
        <v>194</v>
      </c>
      <c r="I1358" s="39">
        <v>2</v>
      </c>
      <c r="J1358" s="39" t="s">
        <v>12276</v>
      </c>
      <c r="K1358" s="39" t="s">
        <v>31</v>
      </c>
      <c r="L1358" s="183">
        <v>1</v>
      </c>
      <c r="M1358" s="27">
        <f t="shared" si="50"/>
        <v>130</v>
      </c>
      <c r="N1358" s="23"/>
      <c r="O1358" s="24" t="s">
        <v>32</v>
      </c>
    </row>
    <row r="1359" s="1" customFormat="1" customHeight="1" spans="1:15">
      <c r="A1359" s="39">
        <v>1355</v>
      </c>
      <c r="B1359" s="115" t="s">
        <v>23</v>
      </c>
      <c r="C1359" s="39" t="s">
        <v>11004</v>
      </c>
      <c r="D1359" s="39" t="s">
        <v>10034</v>
      </c>
      <c r="E1359" s="39" t="s">
        <v>11005</v>
      </c>
      <c r="F1359" s="186" t="s">
        <v>11639</v>
      </c>
      <c r="G1359" s="91" t="s">
        <v>12294</v>
      </c>
      <c r="H1359" s="39" t="s">
        <v>194</v>
      </c>
      <c r="I1359" s="39">
        <v>5</v>
      </c>
      <c r="J1359" s="39" t="s">
        <v>12276</v>
      </c>
      <c r="K1359" s="39" t="s">
        <v>31</v>
      </c>
      <c r="L1359" s="183">
        <v>3</v>
      </c>
      <c r="M1359" s="27">
        <f t="shared" si="50"/>
        <v>390</v>
      </c>
      <c r="N1359" s="23"/>
      <c r="O1359" s="24" t="s">
        <v>32</v>
      </c>
    </row>
    <row r="1360" s="1" customFormat="1" customHeight="1" spans="1:15">
      <c r="A1360" s="39">
        <v>1356</v>
      </c>
      <c r="B1360" s="115" t="s">
        <v>23</v>
      </c>
      <c r="C1360" s="39" t="s">
        <v>11004</v>
      </c>
      <c r="D1360" s="39" t="s">
        <v>10034</v>
      </c>
      <c r="E1360" s="39" t="s">
        <v>11005</v>
      </c>
      <c r="F1360" s="186" t="s">
        <v>11639</v>
      </c>
      <c r="G1360" s="91" t="s">
        <v>12295</v>
      </c>
      <c r="H1360" s="39" t="s">
        <v>194</v>
      </c>
      <c r="I1360" s="39">
        <v>5</v>
      </c>
      <c r="J1360" s="39" t="s">
        <v>12276</v>
      </c>
      <c r="K1360" s="39" t="s">
        <v>31</v>
      </c>
      <c r="L1360" s="183">
        <v>4</v>
      </c>
      <c r="M1360" s="27">
        <f t="shared" si="50"/>
        <v>520</v>
      </c>
      <c r="N1360" s="23"/>
      <c r="O1360" s="24" t="s">
        <v>32</v>
      </c>
    </row>
    <row r="1361" s="1" customFormat="1" customHeight="1" spans="1:15">
      <c r="A1361" s="39">
        <v>1357</v>
      </c>
      <c r="B1361" s="115" t="s">
        <v>23</v>
      </c>
      <c r="C1361" s="39" t="s">
        <v>11004</v>
      </c>
      <c r="D1361" s="39" t="s">
        <v>10034</v>
      </c>
      <c r="E1361" s="39" t="s">
        <v>11005</v>
      </c>
      <c r="F1361" s="186" t="s">
        <v>11639</v>
      </c>
      <c r="G1361" s="91" t="s">
        <v>12296</v>
      </c>
      <c r="H1361" s="39" t="s">
        <v>194</v>
      </c>
      <c r="I1361" s="39">
        <v>8</v>
      </c>
      <c r="J1361" s="39" t="s">
        <v>12276</v>
      </c>
      <c r="K1361" s="39" t="s">
        <v>31</v>
      </c>
      <c r="L1361" s="183">
        <v>5</v>
      </c>
      <c r="M1361" s="27">
        <f t="shared" si="50"/>
        <v>650</v>
      </c>
      <c r="N1361" s="23"/>
      <c r="O1361" s="24" t="s">
        <v>32</v>
      </c>
    </row>
    <row r="1362" s="1" customFormat="1" customHeight="1" spans="1:15">
      <c r="A1362" s="39">
        <v>1358</v>
      </c>
      <c r="B1362" s="115" t="s">
        <v>23</v>
      </c>
      <c r="C1362" s="39" t="s">
        <v>11004</v>
      </c>
      <c r="D1362" s="39" t="s">
        <v>10034</v>
      </c>
      <c r="E1362" s="39" t="s">
        <v>11005</v>
      </c>
      <c r="F1362" s="186" t="s">
        <v>11639</v>
      </c>
      <c r="G1362" s="91" t="s">
        <v>12297</v>
      </c>
      <c r="H1362" s="39" t="s">
        <v>194</v>
      </c>
      <c r="I1362" s="39">
        <v>2</v>
      </c>
      <c r="J1362" s="39" t="s">
        <v>12276</v>
      </c>
      <c r="K1362" s="39" t="s">
        <v>31</v>
      </c>
      <c r="L1362" s="183">
        <v>2</v>
      </c>
      <c r="M1362" s="27">
        <f t="shared" si="50"/>
        <v>260</v>
      </c>
      <c r="N1362" s="23"/>
      <c r="O1362" s="24" t="s">
        <v>32</v>
      </c>
    </row>
    <row r="1363" s="1" customFormat="1" customHeight="1" spans="1:15">
      <c r="A1363" s="39">
        <v>1359</v>
      </c>
      <c r="B1363" s="115" t="s">
        <v>23</v>
      </c>
      <c r="C1363" s="39" t="s">
        <v>11004</v>
      </c>
      <c r="D1363" s="39" t="s">
        <v>10034</v>
      </c>
      <c r="E1363" s="39" t="s">
        <v>11005</v>
      </c>
      <c r="F1363" s="186" t="s">
        <v>11639</v>
      </c>
      <c r="G1363" s="91" t="s">
        <v>12298</v>
      </c>
      <c r="H1363" s="39" t="s">
        <v>194</v>
      </c>
      <c r="I1363" s="39">
        <v>5</v>
      </c>
      <c r="J1363" s="39" t="s">
        <v>12276</v>
      </c>
      <c r="K1363" s="39" t="s">
        <v>31</v>
      </c>
      <c r="L1363" s="183">
        <v>3</v>
      </c>
      <c r="M1363" s="27">
        <f t="shared" si="50"/>
        <v>390</v>
      </c>
      <c r="N1363" s="23"/>
      <c r="O1363" s="24" t="s">
        <v>32</v>
      </c>
    </row>
    <row r="1364" s="1" customFormat="1" customHeight="1" spans="1:15">
      <c r="A1364" s="39">
        <v>1360</v>
      </c>
      <c r="B1364" s="115" t="s">
        <v>23</v>
      </c>
      <c r="C1364" s="39" t="s">
        <v>11004</v>
      </c>
      <c r="D1364" s="39" t="s">
        <v>10034</v>
      </c>
      <c r="E1364" s="39" t="s">
        <v>11005</v>
      </c>
      <c r="F1364" s="186" t="s">
        <v>11639</v>
      </c>
      <c r="G1364" s="91" t="s">
        <v>12299</v>
      </c>
      <c r="H1364" s="39" t="s">
        <v>194</v>
      </c>
      <c r="I1364" s="39">
        <v>4</v>
      </c>
      <c r="J1364" s="39" t="s">
        <v>12276</v>
      </c>
      <c r="K1364" s="39" t="s">
        <v>31</v>
      </c>
      <c r="L1364" s="183">
        <v>3</v>
      </c>
      <c r="M1364" s="27">
        <f t="shared" si="50"/>
        <v>390</v>
      </c>
      <c r="N1364" s="23"/>
      <c r="O1364" s="24" t="s">
        <v>32</v>
      </c>
    </row>
    <row r="1365" s="1" customFormat="1" customHeight="1" spans="1:15">
      <c r="A1365" s="39">
        <v>1361</v>
      </c>
      <c r="B1365" s="115" t="s">
        <v>23</v>
      </c>
      <c r="C1365" s="39" t="s">
        <v>11004</v>
      </c>
      <c r="D1365" s="39" t="s">
        <v>10034</v>
      </c>
      <c r="E1365" s="39" t="s">
        <v>11005</v>
      </c>
      <c r="F1365" s="186" t="s">
        <v>11639</v>
      </c>
      <c r="G1365" s="91" t="s">
        <v>12300</v>
      </c>
      <c r="H1365" s="39" t="s">
        <v>194</v>
      </c>
      <c r="I1365" s="39">
        <v>6</v>
      </c>
      <c r="J1365" s="39" t="s">
        <v>12276</v>
      </c>
      <c r="K1365" s="39" t="s">
        <v>31</v>
      </c>
      <c r="L1365" s="183">
        <v>4</v>
      </c>
      <c r="M1365" s="27">
        <f t="shared" si="50"/>
        <v>520</v>
      </c>
      <c r="N1365" s="23"/>
      <c r="O1365" s="24" t="s">
        <v>32</v>
      </c>
    </row>
    <row r="1366" s="1" customFormat="1" customHeight="1" spans="1:15">
      <c r="A1366" s="39">
        <v>1362</v>
      </c>
      <c r="B1366" s="115" t="s">
        <v>23</v>
      </c>
      <c r="C1366" s="39" t="s">
        <v>11004</v>
      </c>
      <c r="D1366" s="39" t="s">
        <v>10034</v>
      </c>
      <c r="E1366" s="39" t="s">
        <v>11005</v>
      </c>
      <c r="F1366" s="186" t="s">
        <v>11639</v>
      </c>
      <c r="G1366" s="91" t="s">
        <v>12301</v>
      </c>
      <c r="H1366" s="39" t="s">
        <v>194</v>
      </c>
      <c r="I1366" s="39">
        <v>4</v>
      </c>
      <c r="J1366" s="39" t="s">
        <v>12276</v>
      </c>
      <c r="K1366" s="39" t="s">
        <v>31</v>
      </c>
      <c r="L1366" s="183">
        <v>3</v>
      </c>
      <c r="M1366" s="27">
        <f t="shared" si="50"/>
        <v>390</v>
      </c>
      <c r="N1366" s="23"/>
      <c r="O1366" s="24" t="s">
        <v>32</v>
      </c>
    </row>
    <row r="1367" s="1" customFormat="1" customHeight="1" spans="1:15">
      <c r="A1367" s="39">
        <v>1363</v>
      </c>
      <c r="B1367" s="115" t="s">
        <v>23</v>
      </c>
      <c r="C1367" s="39" t="s">
        <v>11004</v>
      </c>
      <c r="D1367" s="39" t="s">
        <v>10034</v>
      </c>
      <c r="E1367" s="39" t="s">
        <v>11005</v>
      </c>
      <c r="F1367" s="186" t="s">
        <v>11639</v>
      </c>
      <c r="G1367" s="91" t="s">
        <v>12302</v>
      </c>
      <c r="H1367" s="39" t="s">
        <v>194</v>
      </c>
      <c r="I1367" s="39">
        <v>2</v>
      </c>
      <c r="J1367" s="39" t="s">
        <v>12276</v>
      </c>
      <c r="K1367" s="39" t="s">
        <v>31</v>
      </c>
      <c r="L1367" s="183">
        <v>1</v>
      </c>
      <c r="M1367" s="27">
        <f t="shared" si="50"/>
        <v>130</v>
      </c>
      <c r="N1367" s="23"/>
      <c r="O1367" s="24" t="s">
        <v>32</v>
      </c>
    </row>
    <row r="1368" s="1" customFormat="1" customHeight="1" spans="1:15">
      <c r="A1368" s="39">
        <v>1364</v>
      </c>
      <c r="B1368" s="115" t="s">
        <v>23</v>
      </c>
      <c r="C1368" s="39" t="s">
        <v>11004</v>
      </c>
      <c r="D1368" s="39" t="s">
        <v>10034</v>
      </c>
      <c r="E1368" s="39" t="s">
        <v>11005</v>
      </c>
      <c r="F1368" s="186" t="s">
        <v>11639</v>
      </c>
      <c r="G1368" s="91" t="s">
        <v>12303</v>
      </c>
      <c r="H1368" s="39" t="s">
        <v>194</v>
      </c>
      <c r="I1368" s="39">
        <v>2</v>
      </c>
      <c r="J1368" s="39" t="s">
        <v>12276</v>
      </c>
      <c r="K1368" s="39" t="s">
        <v>31</v>
      </c>
      <c r="L1368" s="183">
        <v>1</v>
      </c>
      <c r="M1368" s="27">
        <f t="shared" si="50"/>
        <v>130</v>
      </c>
      <c r="N1368" s="23"/>
      <c r="O1368" s="24" t="s">
        <v>32</v>
      </c>
    </row>
    <row r="1369" s="1" customFormat="1" customHeight="1" spans="1:15">
      <c r="A1369" s="39">
        <v>1365</v>
      </c>
      <c r="B1369" s="115" t="s">
        <v>23</v>
      </c>
      <c r="C1369" s="39" t="s">
        <v>11004</v>
      </c>
      <c r="D1369" s="39" t="s">
        <v>10034</v>
      </c>
      <c r="E1369" s="39" t="s">
        <v>11005</v>
      </c>
      <c r="F1369" s="186" t="s">
        <v>11639</v>
      </c>
      <c r="G1369" s="91" t="s">
        <v>12304</v>
      </c>
      <c r="H1369" s="39" t="s">
        <v>194</v>
      </c>
      <c r="I1369" s="39">
        <v>7</v>
      </c>
      <c r="J1369" s="39" t="s">
        <v>12305</v>
      </c>
      <c r="K1369" s="39" t="s">
        <v>31</v>
      </c>
      <c r="L1369" s="183">
        <v>3</v>
      </c>
      <c r="M1369" s="27">
        <f t="shared" si="50"/>
        <v>390</v>
      </c>
      <c r="N1369" s="23"/>
      <c r="O1369" s="24" t="s">
        <v>32</v>
      </c>
    </row>
    <row r="1370" s="1" customFormat="1" customHeight="1" spans="1:15">
      <c r="A1370" s="39">
        <v>1366</v>
      </c>
      <c r="B1370" s="115" t="s">
        <v>23</v>
      </c>
      <c r="C1370" s="39" t="s">
        <v>11004</v>
      </c>
      <c r="D1370" s="39" t="s">
        <v>10034</v>
      </c>
      <c r="E1370" s="39" t="s">
        <v>11005</v>
      </c>
      <c r="F1370" s="186" t="s">
        <v>11639</v>
      </c>
      <c r="G1370" s="91" t="s">
        <v>12306</v>
      </c>
      <c r="H1370" s="39" t="s">
        <v>194</v>
      </c>
      <c r="I1370" s="39">
        <v>3</v>
      </c>
      <c r="J1370" s="39" t="s">
        <v>12305</v>
      </c>
      <c r="K1370" s="39" t="s">
        <v>31</v>
      </c>
      <c r="L1370" s="183">
        <v>1</v>
      </c>
      <c r="M1370" s="27">
        <f t="shared" si="50"/>
        <v>130</v>
      </c>
      <c r="N1370" s="23"/>
      <c r="O1370" s="24" t="s">
        <v>32</v>
      </c>
    </row>
    <row r="1371" s="1" customFormat="1" customHeight="1" spans="1:15">
      <c r="A1371" s="39">
        <v>1367</v>
      </c>
      <c r="B1371" s="115" t="s">
        <v>23</v>
      </c>
      <c r="C1371" s="39" t="s">
        <v>11004</v>
      </c>
      <c r="D1371" s="39" t="s">
        <v>10034</v>
      </c>
      <c r="E1371" s="39" t="s">
        <v>11005</v>
      </c>
      <c r="F1371" s="186" t="s">
        <v>11639</v>
      </c>
      <c r="G1371" s="91" t="s">
        <v>12307</v>
      </c>
      <c r="H1371" s="39" t="s">
        <v>194</v>
      </c>
      <c r="I1371" s="39">
        <v>3</v>
      </c>
      <c r="J1371" s="39" t="s">
        <v>12305</v>
      </c>
      <c r="K1371" s="39" t="s">
        <v>31</v>
      </c>
      <c r="L1371" s="183">
        <v>1</v>
      </c>
      <c r="M1371" s="27">
        <f t="shared" si="50"/>
        <v>130</v>
      </c>
      <c r="N1371" s="23"/>
      <c r="O1371" s="24" t="s">
        <v>32</v>
      </c>
    </row>
    <row r="1372" s="1" customFormat="1" customHeight="1" spans="1:15">
      <c r="A1372" s="39">
        <v>1368</v>
      </c>
      <c r="B1372" s="115" t="s">
        <v>23</v>
      </c>
      <c r="C1372" s="39" t="s">
        <v>11004</v>
      </c>
      <c r="D1372" s="39" t="s">
        <v>10034</v>
      </c>
      <c r="E1372" s="39" t="s">
        <v>11005</v>
      </c>
      <c r="F1372" s="186" t="s">
        <v>11639</v>
      </c>
      <c r="G1372" s="91" t="s">
        <v>12308</v>
      </c>
      <c r="H1372" s="39" t="s">
        <v>194</v>
      </c>
      <c r="I1372" s="39">
        <v>3</v>
      </c>
      <c r="J1372" s="39" t="s">
        <v>12305</v>
      </c>
      <c r="K1372" s="39" t="s">
        <v>31</v>
      </c>
      <c r="L1372" s="183">
        <v>2</v>
      </c>
      <c r="M1372" s="27">
        <f t="shared" si="50"/>
        <v>260</v>
      </c>
      <c r="N1372" s="23"/>
      <c r="O1372" s="24" t="s">
        <v>32</v>
      </c>
    </row>
    <row r="1373" s="1" customFormat="1" customHeight="1" spans="1:15">
      <c r="A1373" s="39">
        <v>1369</v>
      </c>
      <c r="B1373" s="115" t="s">
        <v>23</v>
      </c>
      <c r="C1373" s="39" t="s">
        <v>11004</v>
      </c>
      <c r="D1373" s="39" t="s">
        <v>10034</v>
      </c>
      <c r="E1373" s="39" t="s">
        <v>11005</v>
      </c>
      <c r="F1373" s="186" t="s">
        <v>11639</v>
      </c>
      <c r="G1373" s="91" t="s">
        <v>5583</v>
      </c>
      <c r="H1373" s="39" t="s">
        <v>194</v>
      </c>
      <c r="I1373" s="39">
        <v>2</v>
      </c>
      <c r="J1373" s="39" t="s">
        <v>12305</v>
      </c>
      <c r="K1373" s="39" t="s">
        <v>31</v>
      </c>
      <c r="L1373" s="183">
        <v>2</v>
      </c>
      <c r="M1373" s="27">
        <f t="shared" si="50"/>
        <v>260</v>
      </c>
      <c r="N1373" s="23"/>
      <c r="O1373" s="24" t="s">
        <v>32</v>
      </c>
    </row>
    <row r="1374" s="1" customFormat="1" customHeight="1" spans="1:15">
      <c r="A1374" s="39">
        <v>1370</v>
      </c>
      <c r="B1374" s="115" t="s">
        <v>23</v>
      </c>
      <c r="C1374" s="39" t="s">
        <v>11004</v>
      </c>
      <c r="D1374" s="39" t="s">
        <v>10034</v>
      </c>
      <c r="E1374" s="39" t="s">
        <v>11005</v>
      </c>
      <c r="F1374" s="186" t="s">
        <v>11639</v>
      </c>
      <c r="G1374" s="91" t="s">
        <v>12309</v>
      </c>
      <c r="H1374" s="39" t="s">
        <v>194</v>
      </c>
      <c r="I1374" s="39">
        <v>5</v>
      </c>
      <c r="J1374" s="39" t="s">
        <v>12305</v>
      </c>
      <c r="K1374" s="39" t="s">
        <v>31</v>
      </c>
      <c r="L1374" s="183">
        <v>2</v>
      </c>
      <c r="M1374" s="27">
        <f t="shared" si="50"/>
        <v>260</v>
      </c>
      <c r="N1374" s="23"/>
      <c r="O1374" s="24" t="s">
        <v>32</v>
      </c>
    </row>
    <row r="1375" s="1" customFormat="1" customHeight="1" spans="1:15">
      <c r="A1375" s="39">
        <v>1371</v>
      </c>
      <c r="B1375" s="115" t="s">
        <v>23</v>
      </c>
      <c r="C1375" s="39" t="s">
        <v>11004</v>
      </c>
      <c r="D1375" s="39" t="s">
        <v>10034</v>
      </c>
      <c r="E1375" s="39" t="s">
        <v>11005</v>
      </c>
      <c r="F1375" s="186" t="s">
        <v>11639</v>
      </c>
      <c r="G1375" s="91" t="s">
        <v>12310</v>
      </c>
      <c r="H1375" s="39" t="s">
        <v>194</v>
      </c>
      <c r="I1375" s="39">
        <v>1</v>
      </c>
      <c r="J1375" s="39" t="s">
        <v>12305</v>
      </c>
      <c r="K1375" s="39" t="s">
        <v>31</v>
      </c>
      <c r="L1375" s="183">
        <v>1</v>
      </c>
      <c r="M1375" s="27">
        <f t="shared" ref="M1375:M1394" si="51">L1375*130</f>
        <v>130</v>
      </c>
      <c r="N1375" s="23"/>
      <c r="O1375" s="24" t="s">
        <v>32</v>
      </c>
    </row>
    <row r="1376" s="1" customFormat="1" customHeight="1" spans="1:15">
      <c r="A1376" s="39">
        <v>1372</v>
      </c>
      <c r="B1376" s="115" t="s">
        <v>23</v>
      </c>
      <c r="C1376" s="39" t="s">
        <v>11004</v>
      </c>
      <c r="D1376" s="39" t="s">
        <v>10034</v>
      </c>
      <c r="E1376" s="39" t="s">
        <v>11005</v>
      </c>
      <c r="F1376" s="186" t="s">
        <v>11639</v>
      </c>
      <c r="G1376" s="91" t="s">
        <v>8950</v>
      </c>
      <c r="H1376" s="39" t="s">
        <v>194</v>
      </c>
      <c r="I1376" s="39">
        <v>4</v>
      </c>
      <c r="J1376" s="39" t="s">
        <v>12305</v>
      </c>
      <c r="K1376" s="39" t="s">
        <v>31</v>
      </c>
      <c r="L1376" s="183">
        <v>3</v>
      </c>
      <c r="M1376" s="27">
        <f t="shared" si="51"/>
        <v>390</v>
      </c>
      <c r="N1376" s="23"/>
      <c r="O1376" s="24" t="s">
        <v>32</v>
      </c>
    </row>
    <row r="1377" s="1" customFormat="1" customHeight="1" spans="1:15">
      <c r="A1377" s="39">
        <v>1373</v>
      </c>
      <c r="B1377" s="115" t="s">
        <v>23</v>
      </c>
      <c r="C1377" s="39" t="s">
        <v>11004</v>
      </c>
      <c r="D1377" s="39" t="s">
        <v>10034</v>
      </c>
      <c r="E1377" s="39" t="s">
        <v>11005</v>
      </c>
      <c r="F1377" s="186" t="s">
        <v>11639</v>
      </c>
      <c r="G1377" s="91" t="s">
        <v>12311</v>
      </c>
      <c r="H1377" s="39" t="s">
        <v>194</v>
      </c>
      <c r="I1377" s="39">
        <v>3</v>
      </c>
      <c r="J1377" s="39" t="s">
        <v>12305</v>
      </c>
      <c r="K1377" s="39" t="s">
        <v>31</v>
      </c>
      <c r="L1377" s="183">
        <v>2</v>
      </c>
      <c r="M1377" s="27">
        <f t="shared" si="51"/>
        <v>260</v>
      </c>
      <c r="N1377" s="23"/>
      <c r="O1377" s="24" t="s">
        <v>32</v>
      </c>
    </row>
    <row r="1378" s="1" customFormat="1" customHeight="1" spans="1:15">
      <c r="A1378" s="39">
        <v>1374</v>
      </c>
      <c r="B1378" s="115" t="s">
        <v>23</v>
      </c>
      <c r="C1378" s="39" t="s">
        <v>11004</v>
      </c>
      <c r="D1378" s="39" t="s">
        <v>10034</v>
      </c>
      <c r="E1378" s="39" t="s">
        <v>11005</v>
      </c>
      <c r="F1378" s="186" t="s">
        <v>11639</v>
      </c>
      <c r="G1378" s="91" t="s">
        <v>12312</v>
      </c>
      <c r="H1378" s="39" t="s">
        <v>194</v>
      </c>
      <c r="I1378" s="39">
        <v>4</v>
      </c>
      <c r="J1378" s="39" t="s">
        <v>12305</v>
      </c>
      <c r="K1378" s="39" t="s">
        <v>31</v>
      </c>
      <c r="L1378" s="183">
        <v>2</v>
      </c>
      <c r="M1378" s="27">
        <f t="shared" si="51"/>
        <v>260</v>
      </c>
      <c r="N1378" s="23"/>
      <c r="O1378" s="24" t="s">
        <v>32</v>
      </c>
    </row>
    <row r="1379" s="1" customFormat="1" customHeight="1" spans="1:15">
      <c r="A1379" s="39">
        <v>1375</v>
      </c>
      <c r="B1379" s="115" t="s">
        <v>23</v>
      </c>
      <c r="C1379" s="39" t="s">
        <v>11004</v>
      </c>
      <c r="D1379" s="39" t="s">
        <v>10034</v>
      </c>
      <c r="E1379" s="39" t="s">
        <v>11005</v>
      </c>
      <c r="F1379" s="186" t="s">
        <v>11639</v>
      </c>
      <c r="G1379" s="91" t="s">
        <v>5779</v>
      </c>
      <c r="H1379" s="39" t="s">
        <v>194</v>
      </c>
      <c r="I1379" s="39">
        <v>5</v>
      </c>
      <c r="J1379" s="39" t="s">
        <v>12305</v>
      </c>
      <c r="K1379" s="39" t="s">
        <v>31</v>
      </c>
      <c r="L1379" s="183">
        <v>3</v>
      </c>
      <c r="M1379" s="27">
        <f t="shared" si="51"/>
        <v>390</v>
      </c>
      <c r="N1379" s="23"/>
      <c r="O1379" s="24" t="s">
        <v>32</v>
      </c>
    </row>
    <row r="1380" s="1" customFormat="1" customHeight="1" spans="1:15">
      <c r="A1380" s="39">
        <v>1376</v>
      </c>
      <c r="B1380" s="115" t="s">
        <v>23</v>
      </c>
      <c r="C1380" s="39" t="s">
        <v>11004</v>
      </c>
      <c r="D1380" s="39" t="s">
        <v>10034</v>
      </c>
      <c r="E1380" s="39" t="s">
        <v>11005</v>
      </c>
      <c r="F1380" s="186" t="s">
        <v>11639</v>
      </c>
      <c r="G1380" s="91" t="s">
        <v>12313</v>
      </c>
      <c r="H1380" s="39" t="s">
        <v>194</v>
      </c>
      <c r="I1380" s="39">
        <v>3</v>
      </c>
      <c r="J1380" s="39" t="s">
        <v>12305</v>
      </c>
      <c r="K1380" s="39" t="s">
        <v>31</v>
      </c>
      <c r="L1380" s="183">
        <v>2</v>
      </c>
      <c r="M1380" s="27">
        <f t="shared" si="51"/>
        <v>260</v>
      </c>
      <c r="N1380" s="23"/>
      <c r="O1380" s="24" t="s">
        <v>32</v>
      </c>
    </row>
    <row r="1381" s="1" customFormat="1" customHeight="1" spans="1:15">
      <c r="A1381" s="39">
        <v>1377</v>
      </c>
      <c r="B1381" s="115" t="s">
        <v>23</v>
      </c>
      <c r="C1381" s="39" t="s">
        <v>11004</v>
      </c>
      <c r="D1381" s="39" t="s">
        <v>10034</v>
      </c>
      <c r="E1381" s="39" t="s">
        <v>11005</v>
      </c>
      <c r="F1381" s="186" t="s">
        <v>11639</v>
      </c>
      <c r="G1381" s="91" t="s">
        <v>12314</v>
      </c>
      <c r="H1381" s="39" t="s">
        <v>194</v>
      </c>
      <c r="I1381" s="39">
        <v>3</v>
      </c>
      <c r="J1381" s="39" t="s">
        <v>12305</v>
      </c>
      <c r="K1381" s="39" t="s">
        <v>31</v>
      </c>
      <c r="L1381" s="183">
        <v>2</v>
      </c>
      <c r="M1381" s="27">
        <f t="shared" si="51"/>
        <v>260</v>
      </c>
      <c r="N1381" s="23"/>
      <c r="O1381" s="24" t="s">
        <v>32</v>
      </c>
    </row>
    <row r="1382" s="1" customFormat="1" customHeight="1" spans="1:15">
      <c r="A1382" s="39">
        <v>1378</v>
      </c>
      <c r="B1382" s="115" t="s">
        <v>23</v>
      </c>
      <c r="C1382" s="39" t="s">
        <v>11004</v>
      </c>
      <c r="D1382" s="39" t="s">
        <v>10034</v>
      </c>
      <c r="E1382" s="39" t="s">
        <v>11005</v>
      </c>
      <c r="F1382" s="186" t="s">
        <v>11639</v>
      </c>
      <c r="G1382" s="91" t="s">
        <v>11887</v>
      </c>
      <c r="H1382" s="39" t="s">
        <v>194</v>
      </c>
      <c r="I1382" s="39">
        <v>3</v>
      </c>
      <c r="J1382" s="39" t="s">
        <v>12305</v>
      </c>
      <c r="K1382" s="39" t="s">
        <v>31</v>
      </c>
      <c r="L1382" s="183">
        <v>1</v>
      </c>
      <c r="M1382" s="27">
        <f t="shared" si="51"/>
        <v>130</v>
      </c>
      <c r="N1382" s="23"/>
      <c r="O1382" s="24" t="s">
        <v>32</v>
      </c>
    </row>
    <row r="1383" s="1" customFormat="1" customHeight="1" spans="1:15">
      <c r="A1383" s="39">
        <v>1379</v>
      </c>
      <c r="B1383" s="115" t="s">
        <v>23</v>
      </c>
      <c r="C1383" s="39" t="s">
        <v>11004</v>
      </c>
      <c r="D1383" s="39" t="s">
        <v>10034</v>
      </c>
      <c r="E1383" s="39" t="s">
        <v>11005</v>
      </c>
      <c r="F1383" s="186" t="s">
        <v>11639</v>
      </c>
      <c r="G1383" s="91" t="s">
        <v>12315</v>
      </c>
      <c r="H1383" s="39" t="s">
        <v>194</v>
      </c>
      <c r="I1383" s="39">
        <v>4</v>
      </c>
      <c r="J1383" s="39" t="s">
        <v>12305</v>
      </c>
      <c r="K1383" s="39" t="s">
        <v>31</v>
      </c>
      <c r="L1383" s="183">
        <v>2</v>
      </c>
      <c r="M1383" s="27">
        <f t="shared" si="51"/>
        <v>260</v>
      </c>
      <c r="N1383" s="23"/>
      <c r="O1383" s="24" t="s">
        <v>32</v>
      </c>
    </row>
    <row r="1384" s="1" customFormat="1" customHeight="1" spans="1:15">
      <c r="A1384" s="39">
        <v>1380</v>
      </c>
      <c r="B1384" s="115" t="s">
        <v>23</v>
      </c>
      <c r="C1384" s="39" t="s">
        <v>11004</v>
      </c>
      <c r="D1384" s="39" t="s">
        <v>10034</v>
      </c>
      <c r="E1384" s="39" t="s">
        <v>11005</v>
      </c>
      <c r="F1384" s="186" t="s">
        <v>11639</v>
      </c>
      <c r="G1384" s="91" t="s">
        <v>12316</v>
      </c>
      <c r="H1384" s="39" t="s">
        <v>194</v>
      </c>
      <c r="I1384" s="39">
        <v>3</v>
      </c>
      <c r="J1384" s="39" t="s">
        <v>12305</v>
      </c>
      <c r="K1384" s="39" t="s">
        <v>31</v>
      </c>
      <c r="L1384" s="183">
        <v>2</v>
      </c>
      <c r="M1384" s="27">
        <f t="shared" si="51"/>
        <v>260</v>
      </c>
      <c r="N1384" s="23"/>
      <c r="O1384" s="24" t="s">
        <v>32</v>
      </c>
    </row>
    <row r="1385" s="1" customFormat="1" customHeight="1" spans="1:15">
      <c r="A1385" s="39">
        <v>1381</v>
      </c>
      <c r="B1385" s="115" t="s">
        <v>23</v>
      </c>
      <c r="C1385" s="39" t="s">
        <v>11004</v>
      </c>
      <c r="D1385" s="39" t="s">
        <v>10034</v>
      </c>
      <c r="E1385" s="39" t="s">
        <v>11005</v>
      </c>
      <c r="F1385" s="186" t="s">
        <v>11639</v>
      </c>
      <c r="G1385" s="91" t="s">
        <v>12317</v>
      </c>
      <c r="H1385" s="39" t="s">
        <v>194</v>
      </c>
      <c r="I1385" s="39">
        <v>5</v>
      </c>
      <c r="J1385" s="39" t="s">
        <v>12305</v>
      </c>
      <c r="K1385" s="39" t="s">
        <v>31</v>
      </c>
      <c r="L1385" s="183">
        <v>3</v>
      </c>
      <c r="M1385" s="27">
        <f t="shared" si="51"/>
        <v>390</v>
      </c>
      <c r="N1385" s="23"/>
      <c r="O1385" s="24" t="s">
        <v>32</v>
      </c>
    </row>
    <row r="1386" s="1" customFormat="1" customHeight="1" spans="1:15">
      <c r="A1386" s="39">
        <v>1382</v>
      </c>
      <c r="B1386" s="115" t="s">
        <v>23</v>
      </c>
      <c r="C1386" s="39" t="s">
        <v>11004</v>
      </c>
      <c r="D1386" s="39" t="s">
        <v>10034</v>
      </c>
      <c r="E1386" s="39" t="s">
        <v>11005</v>
      </c>
      <c r="F1386" s="186" t="s">
        <v>11639</v>
      </c>
      <c r="G1386" s="91" t="s">
        <v>11739</v>
      </c>
      <c r="H1386" s="39" t="s">
        <v>194</v>
      </c>
      <c r="I1386" s="39">
        <v>4</v>
      </c>
      <c r="J1386" s="39" t="s">
        <v>12305</v>
      </c>
      <c r="K1386" s="39" t="s">
        <v>31</v>
      </c>
      <c r="L1386" s="183">
        <v>3</v>
      </c>
      <c r="M1386" s="27">
        <f t="shared" si="51"/>
        <v>390</v>
      </c>
      <c r="N1386" s="23"/>
      <c r="O1386" s="24" t="s">
        <v>32</v>
      </c>
    </row>
    <row r="1387" s="1" customFormat="1" customHeight="1" spans="1:15">
      <c r="A1387" s="39">
        <v>1383</v>
      </c>
      <c r="B1387" s="115" t="s">
        <v>23</v>
      </c>
      <c r="C1387" s="39" t="s">
        <v>11004</v>
      </c>
      <c r="D1387" s="39" t="s">
        <v>10034</v>
      </c>
      <c r="E1387" s="39" t="s">
        <v>11005</v>
      </c>
      <c r="F1387" s="186" t="s">
        <v>11639</v>
      </c>
      <c r="G1387" s="91" t="s">
        <v>12318</v>
      </c>
      <c r="H1387" s="39" t="s">
        <v>194</v>
      </c>
      <c r="I1387" s="39">
        <v>5</v>
      </c>
      <c r="J1387" s="39" t="s">
        <v>12305</v>
      </c>
      <c r="K1387" s="39" t="s">
        <v>31</v>
      </c>
      <c r="L1387" s="183">
        <v>2</v>
      </c>
      <c r="M1387" s="27">
        <f t="shared" si="51"/>
        <v>260</v>
      </c>
      <c r="N1387" s="23"/>
      <c r="O1387" s="24" t="s">
        <v>32</v>
      </c>
    </row>
    <row r="1388" s="1" customFormat="1" customHeight="1" spans="1:15">
      <c r="A1388" s="39">
        <v>1384</v>
      </c>
      <c r="B1388" s="115" t="s">
        <v>23</v>
      </c>
      <c r="C1388" s="39" t="s">
        <v>11004</v>
      </c>
      <c r="D1388" s="39" t="s">
        <v>10034</v>
      </c>
      <c r="E1388" s="39" t="s">
        <v>11005</v>
      </c>
      <c r="F1388" s="186" t="s">
        <v>11639</v>
      </c>
      <c r="G1388" s="91" t="s">
        <v>12319</v>
      </c>
      <c r="H1388" s="39" t="s">
        <v>194</v>
      </c>
      <c r="I1388" s="39">
        <v>2</v>
      </c>
      <c r="J1388" s="39" t="s">
        <v>12305</v>
      </c>
      <c r="K1388" s="39" t="s">
        <v>31</v>
      </c>
      <c r="L1388" s="183">
        <v>1</v>
      </c>
      <c r="M1388" s="27">
        <f t="shared" si="51"/>
        <v>130</v>
      </c>
      <c r="N1388" s="23"/>
      <c r="O1388" s="24" t="s">
        <v>32</v>
      </c>
    </row>
    <row r="1389" s="1" customFormat="1" customHeight="1" spans="1:15">
      <c r="A1389" s="39">
        <v>1385</v>
      </c>
      <c r="B1389" s="115" t="s">
        <v>23</v>
      </c>
      <c r="C1389" s="39" t="s">
        <v>11004</v>
      </c>
      <c r="D1389" s="39" t="s">
        <v>10034</v>
      </c>
      <c r="E1389" s="39" t="s">
        <v>11005</v>
      </c>
      <c r="F1389" s="186" t="s">
        <v>11639</v>
      </c>
      <c r="G1389" s="91" t="s">
        <v>12320</v>
      </c>
      <c r="H1389" s="39" t="s">
        <v>194</v>
      </c>
      <c r="I1389" s="39">
        <v>4</v>
      </c>
      <c r="J1389" s="39" t="s">
        <v>12305</v>
      </c>
      <c r="K1389" s="39" t="s">
        <v>31</v>
      </c>
      <c r="L1389" s="183">
        <v>2</v>
      </c>
      <c r="M1389" s="27">
        <f t="shared" si="51"/>
        <v>260</v>
      </c>
      <c r="N1389" s="23"/>
      <c r="O1389" s="24" t="s">
        <v>32</v>
      </c>
    </row>
    <row r="1390" s="1" customFormat="1" customHeight="1" spans="1:15">
      <c r="A1390" s="39">
        <v>1386</v>
      </c>
      <c r="B1390" s="115" t="s">
        <v>23</v>
      </c>
      <c r="C1390" s="39" t="s">
        <v>11004</v>
      </c>
      <c r="D1390" s="39" t="s">
        <v>10034</v>
      </c>
      <c r="E1390" s="39" t="s">
        <v>11005</v>
      </c>
      <c r="F1390" s="186" t="s">
        <v>11639</v>
      </c>
      <c r="G1390" s="91" t="s">
        <v>12321</v>
      </c>
      <c r="H1390" s="39" t="s">
        <v>194</v>
      </c>
      <c r="I1390" s="39">
        <v>5</v>
      </c>
      <c r="J1390" s="39" t="s">
        <v>12305</v>
      </c>
      <c r="K1390" s="39" t="s">
        <v>31</v>
      </c>
      <c r="L1390" s="183">
        <v>2</v>
      </c>
      <c r="M1390" s="27">
        <f t="shared" si="51"/>
        <v>260</v>
      </c>
      <c r="N1390" s="23"/>
      <c r="O1390" s="24" t="s">
        <v>32</v>
      </c>
    </row>
    <row r="1391" s="1" customFormat="1" customHeight="1" spans="1:15">
      <c r="A1391" s="39">
        <v>1387</v>
      </c>
      <c r="B1391" s="115" t="s">
        <v>23</v>
      </c>
      <c r="C1391" s="39" t="s">
        <v>11004</v>
      </c>
      <c r="D1391" s="39" t="s">
        <v>10034</v>
      </c>
      <c r="E1391" s="39" t="s">
        <v>11005</v>
      </c>
      <c r="F1391" s="186" t="s">
        <v>11639</v>
      </c>
      <c r="G1391" s="91" t="s">
        <v>12322</v>
      </c>
      <c r="H1391" s="39" t="s">
        <v>194</v>
      </c>
      <c r="I1391" s="39">
        <v>6</v>
      </c>
      <c r="J1391" s="39" t="s">
        <v>12305</v>
      </c>
      <c r="K1391" s="39" t="s">
        <v>31</v>
      </c>
      <c r="L1391" s="183">
        <v>3</v>
      </c>
      <c r="M1391" s="27">
        <f t="shared" si="51"/>
        <v>390</v>
      </c>
      <c r="N1391" s="23"/>
      <c r="O1391" s="24" t="s">
        <v>32</v>
      </c>
    </row>
    <row r="1392" s="1" customFormat="1" customHeight="1" spans="1:15">
      <c r="A1392" s="39">
        <v>1388</v>
      </c>
      <c r="B1392" s="115" t="s">
        <v>23</v>
      </c>
      <c r="C1392" s="39" t="s">
        <v>11004</v>
      </c>
      <c r="D1392" s="39" t="s">
        <v>10034</v>
      </c>
      <c r="E1392" s="39" t="s">
        <v>11005</v>
      </c>
      <c r="F1392" s="186" t="s">
        <v>11639</v>
      </c>
      <c r="G1392" s="91" t="s">
        <v>12323</v>
      </c>
      <c r="H1392" s="39" t="s">
        <v>194</v>
      </c>
      <c r="I1392" s="39">
        <v>4</v>
      </c>
      <c r="J1392" s="39" t="s">
        <v>12305</v>
      </c>
      <c r="K1392" s="39" t="s">
        <v>31</v>
      </c>
      <c r="L1392" s="183">
        <v>3</v>
      </c>
      <c r="M1392" s="27">
        <f t="shared" si="51"/>
        <v>390</v>
      </c>
      <c r="N1392" s="23"/>
      <c r="O1392" s="24" t="s">
        <v>32</v>
      </c>
    </row>
    <row r="1393" s="1" customFormat="1" customHeight="1" spans="1:15">
      <c r="A1393" s="39">
        <v>1389</v>
      </c>
      <c r="B1393" s="115" t="s">
        <v>23</v>
      </c>
      <c r="C1393" s="39" t="s">
        <v>11004</v>
      </c>
      <c r="D1393" s="39" t="s">
        <v>10034</v>
      </c>
      <c r="E1393" s="39" t="s">
        <v>11005</v>
      </c>
      <c r="F1393" s="186" t="s">
        <v>11639</v>
      </c>
      <c r="G1393" s="91" t="s">
        <v>12324</v>
      </c>
      <c r="H1393" s="39" t="s">
        <v>194</v>
      </c>
      <c r="I1393" s="39">
        <v>3</v>
      </c>
      <c r="J1393" s="39" t="s">
        <v>12305</v>
      </c>
      <c r="K1393" s="39" t="s">
        <v>31</v>
      </c>
      <c r="L1393" s="183">
        <v>1</v>
      </c>
      <c r="M1393" s="27">
        <f t="shared" si="51"/>
        <v>130</v>
      </c>
      <c r="N1393" s="23"/>
      <c r="O1393" s="24" t="s">
        <v>32</v>
      </c>
    </row>
    <row r="1394" s="1" customFormat="1" customHeight="1" spans="1:15">
      <c r="A1394" s="39">
        <v>1390</v>
      </c>
      <c r="B1394" s="115" t="s">
        <v>23</v>
      </c>
      <c r="C1394" s="39" t="s">
        <v>11004</v>
      </c>
      <c r="D1394" s="39" t="s">
        <v>10034</v>
      </c>
      <c r="E1394" s="39" t="s">
        <v>11005</v>
      </c>
      <c r="F1394" s="186" t="s">
        <v>11639</v>
      </c>
      <c r="G1394" s="91" t="s">
        <v>12325</v>
      </c>
      <c r="H1394" s="39" t="s">
        <v>194</v>
      </c>
      <c r="I1394" s="39">
        <v>4</v>
      </c>
      <c r="J1394" s="39" t="s">
        <v>12305</v>
      </c>
      <c r="K1394" s="39" t="s">
        <v>31</v>
      </c>
      <c r="L1394" s="183">
        <v>2</v>
      </c>
      <c r="M1394" s="27">
        <f t="shared" si="51"/>
        <v>260</v>
      </c>
      <c r="N1394" s="23"/>
      <c r="O1394" s="24" t="s">
        <v>32</v>
      </c>
    </row>
    <row r="1395" s="1" customFormat="1" customHeight="1" spans="1:15">
      <c r="A1395" s="39">
        <v>1391</v>
      </c>
      <c r="B1395" s="115" t="s">
        <v>23</v>
      </c>
      <c r="C1395" s="39" t="s">
        <v>11004</v>
      </c>
      <c r="D1395" s="39" t="s">
        <v>10034</v>
      </c>
      <c r="E1395" s="39" t="s">
        <v>11005</v>
      </c>
      <c r="F1395" s="186" t="s">
        <v>11639</v>
      </c>
      <c r="G1395" s="91" t="s">
        <v>12326</v>
      </c>
      <c r="H1395" s="39" t="s">
        <v>194</v>
      </c>
      <c r="I1395" s="39">
        <v>1</v>
      </c>
      <c r="J1395" s="39" t="s">
        <v>12305</v>
      </c>
      <c r="K1395" s="39" t="s">
        <v>31</v>
      </c>
      <c r="L1395" s="183">
        <v>1</v>
      </c>
      <c r="M1395" s="27">
        <f>L1395*312</f>
        <v>312</v>
      </c>
      <c r="N1395" s="23"/>
      <c r="O1395" s="24" t="s">
        <v>32</v>
      </c>
    </row>
    <row r="1396" s="1" customFormat="1" customHeight="1" spans="1:15">
      <c r="A1396" s="39">
        <v>1392</v>
      </c>
      <c r="B1396" s="115" t="s">
        <v>23</v>
      </c>
      <c r="C1396" s="39" t="s">
        <v>11004</v>
      </c>
      <c r="D1396" s="39" t="s">
        <v>10034</v>
      </c>
      <c r="E1396" s="39" t="s">
        <v>11005</v>
      </c>
      <c r="F1396" s="186" t="s">
        <v>11639</v>
      </c>
      <c r="G1396" s="91" t="s">
        <v>12327</v>
      </c>
      <c r="H1396" s="39" t="s">
        <v>194</v>
      </c>
      <c r="I1396" s="39">
        <v>4</v>
      </c>
      <c r="J1396" s="39" t="s">
        <v>12305</v>
      </c>
      <c r="K1396" s="39" t="s">
        <v>31</v>
      </c>
      <c r="L1396" s="183">
        <v>2</v>
      </c>
      <c r="M1396" s="27">
        <f t="shared" ref="M1396:M1435" si="52">L1396*130</f>
        <v>260</v>
      </c>
      <c r="N1396" s="23"/>
      <c r="O1396" s="24" t="s">
        <v>32</v>
      </c>
    </row>
    <row r="1397" s="1" customFormat="1" customHeight="1" spans="1:15">
      <c r="A1397" s="39">
        <v>1393</v>
      </c>
      <c r="B1397" s="115" t="s">
        <v>23</v>
      </c>
      <c r="C1397" s="39" t="s">
        <v>11004</v>
      </c>
      <c r="D1397" s="39" t="s">
        <v>10034</v>
      </c>
      <c r="E1397" s="39" t="s">
        <v>11005</v>
      </c>
      <c r="F1397" s="186" t="s">
        <v>11639</v>
      </c>
      <c r="G1397" s="91" t="s">
        <v>12328</v>
      </c>
      <c r="H1397" s="39" t="s">
        <v>194</v>
      </c>
      <c r="I1397" s="39">
        <v>4</v>
      </c>
      <c r="J1397" s="39" t="s">
        <v>12305</v>
      </c>
      <c r="K1397" s="39" t="s">
        <v>31</v>
      </c>
      <c r="L1397" s="183">
        <v>2</v>
      </c>
      <c r="M1397" s="27">
        <f t="shared" si="52"/>
        <v>260</v>
      </c>
      <c r="N1397" s="23"/>
      <c r="O1397" s="24" t="s">
        <v>32</v>
      </c>
    </row>
    <row r="1398" s="1" customFormat="1" customHeight="1" spans="1:15">
      <c r="A1398" s="39">
        <v>1394</v>
      </c>
      <c r="B1398" s="115" t="s">
        <v>23</v>
      </c>
      <c r="C1398" s="39" t="s">
        <v>11004</v>
      </c>
      <c r="D1398" s="39" t="s">
        <v>10034</v>
      </c>
      <c r="E1398" s="39" t="s">
        <v>11005</v>
      </c>
      <c r="F1398" s="186" t="s">
        <v>11639</v>
      </c>
      <c r="G1398" s="91" t="s">
        <v>12329</v>
      </c>
      <c r="H1398" s="39" t="s">
        <v>194</v>
      </c>
      <c r="I1398" s="39">
        <v>3</v>
      </c>
      <c r="J1398" s="39" t="s">
        <v>12305</v>
      </c>
      <c r="K1398" s="39" t="s">
        <v>31</v>
      </c>
      <c r="L1398" s="183">
        <v>1</v>
      </c>
      <c r="M1398" s="27">
        <f t="shared" si="52"/>
        <v>130</v>
      </c>
      <c r="N1398" s="23"/>
      <c r="O1398" s="24" t="s">
        <v>32</v>
      </c>
    </row>
    <row r="1399" s="1" customFormat="1" customHeight="1" spans="1:15">
      <c r="A1399" s="39">
        <v>1395</v>
      </c>
      <c r="B1399" s="115" t="s">
        <v>23</v>
      </c>
      <c r="C1399" s="39" t="s">
        <v>11004</v>
      </c>
      <c r="D1399" s="39" t="s">
        <v>10034</v>
      </c>
      <c r="E1399" s="39" t="s">
        <v>11005</v>
      </c>
      <c r="F1399" s="186" t="s">
        <v>11639</v>
      </c>
      <c r="G1399" s="91" t="s">
        <v>11348</v>
      </c>
      <c r="H1399" s="39" t="s">
        <v>194</v>
      </c>
      <c r="I1399" s="39">
        <v>2</v>
      </c>
      <c r="J1399" s="39" t="s">
        <v>12305</v>
      </c>
      <c r="K1399" s="39" t="s">
        <v>31</v>
      </c>
      <c r="L1399" s="183">
        <v>2</v>
      </c>
      <c r="M1399" s="27">
        <f t="shared" si="52"/>
        <v>260</v>
      </c>
      <c r="N1399" s="23"/>
      <c r="O1399" s="24" t="s">
        <v>32</v>
      </c>
    </row>
    <row r="1400" s="1" customFormat="1" customHeight="1" spans="1:15">
      <c r="A1400" s="39">
        <v>1396</v>
      </c>
      <c r="B1400" s="115" t="s">
        <v>23</v>
      </c>
      <c r="C1400" s="39" t="s">
        <v>11004</v>
      </c>
      <c r="D1400" s="39" t="s">
        <v>10034</v>
      </c>
      <c r="E1400" s="39" t="s">
        <v>11005</v>
      </c>
      <c r="F1400" s="186" t="s">
        <v>11639</v>
      </c>
      <c r="G1400" s="91" t="s">
        <v>12330</v>
      </c>
      <c r="H1400" s="39" t="s">
        <v>194</v>
      </c>
      <c r="I1400" s="39">
        <v>2</v>
      </c>
      <c r="J1400" s="39" t="s">
        <v>12305</v>
      </c>
      <c r="K1400" s="39" t="s">
        <v>31</v>
      </c>
      <c r="L1400" s="183">
        <v>1</v>
      </c>
      <c r="M1400" s="27">
        <f t="shared" si="52"/>
        <v>130</v>
      </c>
      <c r="N1400" s="23"/>
      <c r="O1400" s="24" t="s">
        <v>32</v>
      </c>
    </row>
    <row r="1401" s="1" customFormat="1" customHeight="1" spans="1:15">
      <c r="A1401" s="39">
        <v>1397</v>
      </c>
      <c r="B1401" s="115" t="s">
        <v>23</v>
      </c>
      <c r="C1401" s="39" t="s">
        <v>11004</v>
      </c>
      <c r="D1401" s="39" t="s">
        <v>10034</v>
      </c>
      <c r="E1401" s="39" t="s">
        <v>11005</v>
      </c>
      <c r="F1401" s="186" t="s">
        <v>11639</v>
      </c>
      <c r="G1401" s="91" t="s">
        <v>12331</v>
      </c>
      <c r="H1401" s="39" t="s">
        <v>194</v>
      </c>
      <c r="I1401" s="39">
        <v>3</v>
      </c>
      <c r="J1401" s="39" t="s">
        <v>12305</v>
      </c>
      <c r="K1401" s="39" t="s">
        <v>31</v>
      </c>
      <c r="L1401" s="183">
        <v>2</v>
      </c>
      <c r="M1401" s="27">
        <f t="shared" si="52"/>
        <v>260</v>
      </c>
      <c r="N1401" s="23"/>
      <c r="O1401" s="24" t="s">
        <v>32</v>
      </c>
    </row>
    <row r="1402" s="1" customFormat="1" customHeight="1" spans="1:15">
      <c r="A1402" s="39">
        <v>1398</v>
      </c>
      <c r="B1402" s="115" t="s">
        <v>23</v>
      </c>
      <c r="C1402" s="39" t="s">
        <v>11004</v>
      </c>
      <c r="D1402" s="39" t="s">
        <v>10034</v>
      </c>
      <c r="E1402" s="39" t="s">
        <v>11005</v>
      </c>
      <c r="F1402" s="186" t="s">
        <v>11639</v>
      </c>
      <c r="G1402" s="91" t="s">
        <v>12332</v>
      </c>
      <c r="H1402" s="39" t="s">
        <v>194</v>
      </c>
      <c r="I1402" s="39">
        <v>4</v>
      </c>
      <c r="J1402" s="39" t="s">
        <v>12305</v>
      </c>
      <c r="K1402" s="39" t="s">
        <v>31</v>
      </c>
      <c r="L1402" s="183">
        <v>2</v>
      </c>
      <c r="M1402" s="27">
        <f t="shared" si="52"/>
        <v>260</v>
      </c>
      <c r="N1402" s="23"/>
      <c r="O1402" s="24" t="s">
        <v>32</v>
      </c>
    </row>
    <row r="1403" s="1" customFormat="1" customHeight="1" spans="1:15">
      <c r="A1403" s="39">
        <v>1399</v>
      </c>
      <c r="B1403" s="115" t="s">
        <v>23</v>
      </c>
      <c r="C1403" s="39" t="s">
        <v>11004</v>
      </c>
      <c r="D1403" s="39" t="s">
        <v>10034</v>
      </c>
      <c r="E1403" s="39" t="s">
        <v>11005</v>
      </c>
      <c r="F1403" s="186" t="s">
        <v>11639</v>
      </c>
      <c r="G1403" s="91" t="s">
        <v>12333</v>
      </c>
      <c r="H1403" s="39" t="s">
        <v>194</v>
      </c>
      <c r="I1403" s="39">
        <v>4</v>
      </c>
      <c r="J1403" s="39" t="s">
        <v>12305</v>
      </c>
      <c r="K1403" s="39" t="s">
        <v>31</v>
      </c>
      <c r="L1403" s="183">
        <v>3</v>
      </c>
      <c r="M1403" s="27">
        <f t="shared" si="52"/>
        <v>390</v>
      </c>
      <c r="N1403" s="23"/>
      <c r="O1403" s="24" t="s">
        <v>32</v>
      </c>
    </row>
    <row r="1404" s="1" customFormat="1" customHeight="1" spans="1:15">
      <c r="A1404" s="39">
        <v>1400</v>
      </c>
      <c r="B1404" s="115" t="s">
        <v>23</v>
      </c>
      <c r="C1404" s="39" t="s">
        <v>11004</v>
      </c>
      <c r="D1404" s="39" t="s">
        <v>10034</v>
      </c>
      <c r="E1404" s="39" t="s">
        <v>11005</v>
      </c>
      <c r="F1404" s="186" t="s">
        <v>11639</v>
      </c>
      <c r="G1404" s="91" t="s">
        <v>8347</v>
      </c>
      <c r="H1404" s="39" t="s">
        <v>194</v>
      </c>
      <c r="I1404" s="39">
        <v>3</v>
      </c>
      <c r="J1404" s="39" t="s">
        <v>12305</v>
      </c>
      <c r="K1404" s="39" t="s">
        <v>31</v>
      </c>
      <c r="L1404" s="183">
        <v>2</v>
      </c>
      <c r="M1404" s="27">
        <f t="shared" si="52"/>
        <v>260</v>
      </c>
      <c r="N1404" s="23"/>
      <c r="O1404" s="24" t="s">
        <v>32</v>
      </c>
    </row>
    <row r="1405" s="1" customFormat="1" customHeight="1" spans="1:15">
      <c r="A1405" s="39">
        <v>1401</v>
      </c>
      <c r="B1405" s="115" t="s">
        <v>23</v>
      </c>
      <c r="C1405" s="39" t="s">
        <v>11004</v>
      </c>
      <c r="D1405" s="39" t="s">
        <v>10034</v>
      </c>
      <c r="E1405" s="39" t="s">
        <v>11005</v>
      </c>
      <c r="F1405" s="186" t="s">
        <v>11639</v>
      </c>
      <c r="G1405" s="91" t="s">
        <v>12334</v>
      </c>
      <c r="H1405" s="39" t="s">
        <v>194</v>
      </c>
      <c r="I1405" s="39">
        <v>1</v>
      </c>
      <c r="J1405" s="39" t="s">
        <v>12305</v>
      </c>
      <c r="K1405" s="39" t="s">
        <v>31</v>
      </c>
      <c r="L1405" s="183">
        <v>1</v>
      </c>
      <c r="M1405" s="27">
        <f t="shared" si="52"/>
        <v>130</v>
      </c>
      <c r="N1405" s="23"/>
      <c r="O1405" s="24" t="s">
        <v>32</v>
      </c>
    </row>
    <row r="1406" s="1" customFormat="1" customHeight="1" spans="1:15">
      <c r="A1406" s="39">
        <v>1402</v>
      </c>
      <c r="B1406" s="115" t="s">
        <v>23</v>
      </c>
      <c r="C1406" s="39" t="s">
        <v>11004</v>
      </c>
      <c r="D1406" s="39" t="s">
        <v>10034</v>
      </c>
      <c r="E1406" s="39" t="s">
        <v>11005</v>
      </c>
      <c r="F1406" s="186" t="s">
        <v>11639</v>
      </c>
      <c r="G1406" s="91" t="s">
        <v>12335</v>
      </c>
      <c r="H1406" s="39" t="s">
        <v>194</v>
      </c>
      <c r="I1406" s="39">
        <v>4</v>
      </c>
      <c r="J1406" s="39" t="s">
        <v>12305</v>
      </c>
      <c r="K1406" s="39" t="s">
        <v>31</v>
      </c>
      <c r="L1406" s="183">
        <v>2</v>
      </c>
      <c r="M1406" s="27">
        <f t="shared" si="52"/>
        <v>260</v>
      </c>
      <c r="N1406" s="23"/>
      <c r="O1406" s="24" t="s">
        <v>32</v>
      </c>
    </row>
    <row r="1407" s="1" customFormat="1" customHeight="1" spans="1:15">
      <c r="A1407" s="39">
        <v>1403</v>
      </c>
      <c r="B1407" s="115" t="s">
        <v>23</v>
      </c>
      <c r="C1407" s="39" t="s">
        <v>11004</v>
      </c>
      <c r="D1407" s="39" t="s">
        <v>10034</v>
      </c>
      <c r="E1407" s="39" t="s">
        <v>11005</v>
      </c>
      <c r="F1407" s="186" t="s">
        <v>11639</v>
      </c>
      <c r="G1407" s="91" t="s">
        <v>3525</v>
      </c>
      <c r="H1407" s="39" t="s">
        <v>194</v>
      </c>
      <c r="I1407" s="39">
        <v>6</v>
      </c>
      <c r="J1407" s="39" t="s">
        <v>12305</v>
      </c>
      <c r="K1407" s="39" t="s">
        <v>31</v>
      </c>
      <c r="L1407" s="183">
        <v>3</v>
      </c>
      <c r="M1407" s="27">
        <f t="shared" si="52"/>
        <v>390</v>
      </c>
      <c r="N1407" s="23"/>
      <c r="O1407" s="24" t="s">
        <v>32</v>
      </c>
    </row>
    <row r="1408" s="1" customFormat="1" customHeight="1" spans="1:15">
      <c r="A1408" s="39">
        <v>1404</v>
      </c>
      <c r="B1408" s="115" t="s">
        <v>23</v>
      </c>
      <c r="C1408" s="39" t="s">
        <v>11004</v>
      </c>
      <c r="D1408" s="39" t="s">
        <v>10034</v>
      </c>
      <c r="E1408" s="39" t="s">
        <v>11005</v>
      </c>
      <c r="F1408" s="186" t="s">
        <v>11639</v>
      </c>
      <c r="G1408" s="91" t="s">
        <v>1129</v>
      </c>
      <c r="H1408" s="39" t="s">
        <v>194</v>
      </c>
      <c r="I1408" s="39">
        <v>6</v>
      </c>
      <c r="J1408" s="39" t="s">
        <v>12305</v>
      </c>
      <c r="K1408" s="39" t="s">
        <v>31</v>
      </c>
      <c r="L1408" s="183">
        <v>3</v>
      </c>
      <c r="M1408" s="27">
        <f t="shared" si="52"/>
        <v>390</v>
      </c>
      <c r="N1408" s="23"/>
      <c r="O1408" s="24" t="s">
        <v>32</v>
      </c>
    </row>
    <row r="1409" s="1" customFormat="1" customHeight="1" spans="1:15">
      <c r="A1409" s="39">
        <v>1405</v>
      </c>
      <c r="B1409" s="115" t="s">
        <v>23</v>
      </c>
      <c r="C1409" s="39" t="s">
        <v>11004</v>
      </c>
      <c r="D1409" s="39" t="s">
        <v>10034</v>
      </c>
      <c r="E1409" s="39" t="s">
        <v>11005</v>
      </c>
      <c r="F1409" s="186" t="s">
        <v>11639</v>
      </c>
      <c r="G1409" s="91" t="s">
        <v>12336</v>
      </c>
      <c r="H1409" s="39" t="s">
        <v>194</v>
      </c>
      <c r="I1409" s="39">
        <v>2</v>
      </c>
      <c r="J1409" s="39" t="s">
        <v>12305</v>
      </c>
      <c r="K1409" s="39" t="s">
        <v>31</v>
      </c>
      <c r="L1409" s="183">
        <v>1</v>
      </c>
      <c r="M1409" s="27">
        <f t="shared" si="52"/>
        <v>130</v>
      </c>
      <c r="N1409" s="23"/>
      <c r="O1409" s="24" t="s">
        <v>32</v>
      </c>
    </row>
    <row r="1410" s="1" customFormat="1" customHeight="1" spans="1:15">
      <c r="A1410" s="39">
        <v>1406</v>
      </c>
      <c r="B1410" s="115" t="s">
        <v>23</v>
      </c>
      <c r="C1410" s="39" t="s">
        <v>11004</v>
      </c>
      <c r="D1410" s="39" t="s">
        <v>10034</v>
      </c>
      <c r="E1410" s="39" t="s">
        <v>11005</v>
      </c>
      <c r="F1410" s="186" t="s">
        <v>11639</v>
      </c>
      <c r="G1410" s="91" t="s">
        <v>12337</v>
      </c>
      <c r="H1410" s="39" t="s">
        <v>194</v>
      </c>
      <c r="I1410" s="39">
        <v>3</v>
      </c>
      <c r="J1410" s="39" t="s">
        <v>12305</v>
      </c>
      <c r="K1410" s="39" t="s">
        <v>31</v>
      </c>
      <c r="L1410" s="183">
        <v>2</v>
      </c>
      <c r="M1410" s="27">
        <f t="shared" si="52"/>
        <v>260</v>
      </c>
      <c r="N1410" s="23"/>
      <c r="O1410" s="24" t="s">
        <v>32</v>
      </c>
    </row>
    <row r="1411" s="1" customFormat="1" customHeight="1" spans="1:15">
      <c r="A1411" s="39">
        <v>1407</v>
      </c>
      <c r="B1411" s="115" t="s">
        <v>23</v>
      </c>
      <c r="C1411" s="39" t="s">
        <v>11004</v>
      </c>
      <c r="D1411" s="39" t="s">
        <v>10034</v>
      </c>
      <c r="E1411" s="39" t="s">
        <v>11005</v>
      </c>
      <c r="F1411" s="186" t="s">
        <v>11639</v>
      </c>
      <c r="G1411" s="91" t="s">
        <v>12338</v>
      </c>
      <c r="H1411" s="39" t="s">
        <v>194</v>
      </c>
      <c r="I1411" s="39">
        <v>4</v>
      </c>
      <c r="J1411" s="39" t="s">
        <v>12305</v>
      </c>
      <c r="K1411" s="39" t="s">
        <v>31</v>
      </c>
      <c r="L1411" s="183">
        <v>2</v>
      </c>
      <c r="M1411" s="27">
        <f t="shared" si="52"/>
        <v>260</v>
      </c>
      <c r="N1411" s="23"/>
      <c r="O1411" s="24" t="s">
        <v>32</v>
      </c>
    </row>
    <row r="1412" s="1" customFormat="1" customHeight="1" spans="1:15">
      <c r="A1412" s="39">
        <v>1408</v>
      </c>
      <c r="B1412" s="115" t="s">
        <v>23</v>
      </c>
      <c r="C1412" s="39" t="s">
        <v>11004</v>
      </c>
      <c r="D1412" s="39" t="s">
        <v>10034</v>
      </c>
      <c r="E1412" s="39" t="s">
        <v>11005</v>
      </c>
      <c r="F1412" s="186" t="s">
        <v>11639</v>
      </c>
      <c r="G1412" s="91" t="s">
        <v>12339</v>
      </c>
      <c r="H1412" s="39" t="s">
        <v>194</v>
      </c>
      <c r="I1412" s="39">
        <v>5</v>
      </c>
      <c r="J1412" s="39" t="s">
        <v>12340</v>
      </c>
      <c r="K1412" s="39" t="s">
        <v>31</v>
      </c>
      <c r="L1412" s="183">
        <v>4</v>
      </c>
      <c r="M1412" s="27">
        <f t="shared" si="52"/>
        <v>520</v>
      </c>
      <c r="N1412" s="23"/>
      <c r="O1412" s="24" t="s">
        <v>32</v>
      </c>
    </row>
    <row r="1413" s="1" customFormat="1" customHeight="1" spans="1:15">
      <c r="A1413" s="39">
        <v>1409</v>
      </c>
      <c r="B1413" s="115" t="s">
        <v>23</v>
      </c>
      <c r="C1413" s="39" t="s">
        <v>11004</v>
      </c>
      <c r="D1413" s="39" t="s">
        <v>10034</v>
      </c>
      <c r="E1413" s="39" t="s">
        <v>11005</v>
      </c>
      <c r="F1413" s="186" t="s">
        <v>11639</v>
      </c>
      <c r="G1413" s="91" t="s">
        <v>9109</v>
      </c>
      <c r="H1413" s="39" t="s">
        <v>194</v>
      </c>
      <c r="I1413" s="39">
        <v>3</v>
      </c>
      <c r="J1413" s="39" t="s">
        <v>12340</v>
      </c>
      <c r="K1413" s="39" t="s">
        <v>31</v>
      </c>
      <c r="L1413" s="183">
        <v>2</v>
      </c>
      <c r="M1413" s="27">
        <f t="shared" si="52"/>
        <v>260</v>
      </c>
      <c r="N1413" s="23"/>
      <c r="O1413" s="24" t="s">
        <v>32</v>
      </c>
    </row>
    <row r="1414" s="1" customFormat="1" customHeight="1" spans="1:15">
      <c r="A1414" s="39">
        <v>1410</v>
      </c>
      <c r="B1414" s="115" t="s">
        <v>23</v>
      </c>
      <c r="C1414" s="39" t="s">
        <v>11004</v>
      </c>
      <c r="D1414" s="39" t="s">
        <v>10034</v>
      </c>
      <c r="E1414" s="39" t="s">
        <v>11005</v>
      </c>
      <c r="F1414" s="186" t="s">
        <v>11639</v>
      </c>
      <c r="G1414" s="91" t="s">
        <v>12341</v>
      </c>
      <c r="H1414" s="39" t="s">
        <v>194</v>
      </c>
      <c r="I1414" s="39">
        <v>4</v>
      </c>
      <c r="J1414" s="39" t="s">
        <v>12340</v>
      </c>
      <c r="K1414" s="39" t="s">
        <v>31</v>
      </c>
      <c r="L1414" s="183">
        <v>1</v>
      </c>
      <c r="M1414" s="27">
        <f t="shared" si="52"/>
        <v>130</v>
      </c>
      <c r="N1414" s="23"/>
      <c r="O1414" s="24" t="s">
        <v>32</v>
      </c>
    </row>
    <row r="1415" s="1" customFormat="1" customHeight="1" spans="1:15">
      <c r="A1415" s="39">
        <v>1411</v>
      </c>
      <c r="B1415" s="115" t="s">
        <v>23</v>
      </c>
      <c r="C1415" s="39" t="s">
        <v>11004</v>
      </c>
      <c r="D1415" s="39" t="s">
        <v>10034</v>
      </c>
      <c r="E1415" s="39" t="s">
        <v>11005</v>
      </c>
      <c r="F1415" s="186" t="s">
        <v>11639</v>
      </c>
      <c r="G1415" s="91" t="s">
        <v>12342</v>
      </c>
      <c r="H1415" s="39" t="s">
        <v>194</v>
      </c>
      <c r="I1415" s="39">
        <v>3</v>
      </c>
      <c r="J1415" s="39" t="s">
        <v>12340</v>
      </c>
      <c r="K1415" s="39" t="s">
        <v>31</v>
      </c>
      <c r="L1415" s="183">
        <v>2</v>
      </c>
      <c r="M1415" s="27">
        <f t="shared" si="52"/>
        <v>260</v>
      </c>
      <c r="N1415" s="23"/>
      <c r="O1415" s="24" t="s">
        <v>32</v>
      </c>
    </row>
    <row r="1416" s="1" customFormat="1" customHeight="1" spans="1:15">
      <c r="A1416" s="39">
        <v>1412</v>
      </c>
      <c r="B1416" s="115" t="s">
        <v>23</v>
      </c>
      <c r="C1416" s="39" t="s">
        <v>11004</v>
      </c>
      <c r="D1416" s="39" t="s">
        <v>10034</v>
      </c>
      <c r="E1416" s="39" t="s">
        <v>11005</v>
      </c>
      <c r="F1416" s="186" t="s">
        <v>11639</v>
      </c>
      <c r="G1416" s="91" t="s">
        <v>12343</v>
      </c>
      <c r="H1416" s="39" t="s">
        <v>194</v>
      </c>
      <c r="I1416" s="39">
        <v>6</v>
      </c>
      <c r="J1416" s="39" t="s">
        <v>12340</v>
      </c>
      <c r="K1416" s="39" t="s">
        <v>31</v>
      </c>
      <c r="L1416" s="183">
        <v>2</v>
      </c>
      <c r="M1416" s="27">
        <f t="shared" si="52"/>
        <v>260</v>
      </c>
      <c r="N1416" s="23"/>
      <c r="O1416" s="24" t="s">
        <v>32</v>
      </c>
    </row>
    <row r="1417" s="1" customFormat="1" customHeight="1" spans="1:15">
      <c r="A1417" s="39">
        <v>1413</v>
      </c>
      <c r="B1417" s="115" t="s">
        <v>23</v>
      </c>
      <c r="C1417" s="39" t="s">
        <v>11004</v>
      </c>
      <c r="D1417" s="39" t="s">
        <v>10034</v>
      </c>
      <c r="E1417" s="39" t="s">
        <v>11005</v>
      </c>
      <c r="F1417" s="186" t="s">
        <v>11639</v>
      </c>
      <c r="G1417" s="91" t="s">
        <v>12344</v>
      </c>
      <c r="H1417" s="39" t="s">
        <v>194</v>
      </c>
      <c r="I1417" s="39">
        <v>3</v>
      </c>
      <c r="J1417" s="39" t="s">
        <v>12340</v>
      </c>
      <c r="K1417" s="39" t="s">
        <v>31</v>
      </c>
      <c r="L1417" s="183">
        <v>2</v>
      </c>
      <c r="M1417" s="27">
        <f t="shared" si="52"/>
        <v>260</v>
      </c>
      <c r="N1417" s="23"/>
      <c r="O1417" s="24" t="s">
        <v>32</v>
      </c>
    </row>
    <row r="1418" s="1" customFormat="1" customHeight="1" spans="1:15">
      <c r="A1418" s="39">
        <v>1414</v>
      </c>
      <c r="B1418" s="115" t="s">
        <v>23</v>
      </c>
      <c r="C1418" s="39" t="s">
        <v>11004</v>
      </c>
      <c r="D1418" s="39" t="s">
        <v>10034</v>
      </c>
      <c r="E1418" s="39" t="s">
        <v>11005</v>
      </c>
      <c r="F1418" s="186" t="s">
        <v>11639</v>
      </c>
      <c r="G1418" s="91" t="s">
        <v>1321</v>
      </c>
      <c r="H1418" s="39" t="s">
        <v>194</v>
      </c>
      <c r="I1418" s="39">
        <v>4</v>
      </c>
      <c r="J1418" s="39" t="s">
        <v>12340</v>
      </c>
      <c r="K1418" s="39" t="s">
        <v>31</v>
      </c>
      <c r="L1418" s="183">
        <v>2</v>
      </c>
      <c r="M1418" s="27">
        <f t="shared" si="52"/>
        <v>260</v>
      </c>
      <c r="N1418" s="23"/>
      <c r="O1418" s="24" t="s">
        <v>32</v>
      </c>
    </row>
    <row r="1419" s="1" customFormat="1" customHeight="1" spans="1:15">
      <c r="A1419" s="39">
        <v>1415</v>
      </c>
      <c r="B1419" s="115" t="s">
        <v>23</v>
      </c>
      <c r="C1419" s="39" t="s">
        <v>11004</v>
      </c>
      <c r="D1419" s="39" t="s">
        <v>10034</v>
      </c>
      <c r="E1419" s="39" t="s">
        <v>11005</v>
      </c>
      <c r="F1419" s="186" t="s">
        <v>11639</v>
      </c>
      <c r="G1419" s="91" t="s">
        <v>12345</v>
      </c>
      <c r="H1419" s="39" t="s">
        <v>194</v>
      </c>
      <c r="I1419" s="39">
        <v>3</v>
      </c>
      <c r="J1419" s="39" t="s">
        <v>12340</v>
      </c>
      <c r="K1419" s="39" t="s">
        <v>31</v>
      </c>
      <c r="L1419" s="183">
        <v>2</v>
      </c>
      <c r="M1419" s="27">
        <f t="shared" si="52"/>
        <v>260</v>
      </c>
      <c r="N1419" s="23"/>
      <c r="O1419" s="24" t="s">
        <v>32</v>
      </c>
    </row>
    <row r="1420" s="1" customFormat="1" customHeight="1" spans="1:15">
      <c r="A1420" s="39">
        <v>1416</v>
      </c>
      <c r="B1420" s="115" t="s">
        <v>23</v>
      </c>
      <c r="C1420" s="39" t="s">
        <v>11004</v>
      </c>
      <c r="D1420" s="39" t="s">
        <v>10034</v>
      </c>
      <c r="E1420" s="39" t="s">
        <v>11005</v>
      </c>
      <c r="F1420" s="186" t="s">
        <v>11639</v>
      </c>
      <c r="G1420" s="91" t="s">
        <v>7872</v>
      </c>
      <c r="H1420" s="39" t="s">
        <v>194</v>
      </c>
      <c r="I1420" s="39">
        <v>3</v>
      </c>
      <c r="J1420" s="39" t="s">
        <v>12340</v>
      </c>
      <c r="K1420" s="39" t="s">
        <v>31</v>
      </c>
      <c r="L1420" s="183">
        <v>1</v>
      </c>
      <c r="M1420" s="27">
        <f t="shared" si="52"/>
        <v>130</v>
      </c>
      <c r="N1420" s="23"/>
      <c r="O1420" s="24" t="s">
        <v>32</v>
      </c>
    </row>
    <row r="1421" s="1" customFormat="1" customHeight="1" spans="1:15">
      <c r="A1421" s="39">
        <v>1417</v>
      </c>
      <c r="B1421" s="115" t="s">
        <v>23</v>
      </c>
      <c r="C1421" s="39" t="s">
        <v>11004</v>
      </c>
      <c r="D1421" s="39" t="s">
        <v>10034</v>
      </c>
      <c r="E1421" s="39" t="s">
        <v>11005</v>
      </c>
      <c r="F1421" s="186" t="s">
        <v>11639</v>
      </c>
      <c r="G1421" s="91" t="s">
        <v>12346</v>
      </c>
      <c r="H1421" s="39" t="s">
        <v>194</v>
      </c>
      <c r="I1421" s="39">
        <v>4</v>
      </c>
      <c r="J1421" s="39" t="s">
        <v>12340</v>
      </c>
      <c r="K1421" s="39" t="s">
        <v>31</v>
      </c>
      <c r="L1421" s="183">
        <v>2</v>
      </c>
      <c r="M1421" s="27">
        <f t="shared" si="52"/>
        <v>260</v>
      </c>
      <c r="N1421" s="23"/>
      <c r="O1421" s="24" t="s">
        <v>32</v>
      </c>
    </row>
    <row r="1422" s="1" customFormat="1" customHeight="1" spans="1:15">
      <c r="A1422" s="39">
        <v>1418</v>
      </c>
      <c r="B1422" s="115" t="s">
        <v>23</v>
      </c>
      <c r="C1422" s="39" t="s">
        <v>11004</v>
      </c>
      <c r="D1422" s="39" t="s">
        <v>10034</v>
      </c>
      <c r="E1422" s="39" t="s">
        <v>11005</v>
      </c>
      <c r="F1422" s="186" t="s">
        <v>11639</v>
      </c>
      <c r="G1422" s="91" t="s">
        <v>12347</v>
      </c>
      <c r="H1422" s="39" t="s">
        <v>194</v>
      </c>
      <c r="I1422" s="39">
        <v>5</v>
      </c>
      <c r="J1422" s="39" t="s">
        <v>12340</v>
      </c>
      <c r="K1422" s="39" t="s">
        <v>31</v>
      </c>
      <c r="L1422" s="183">
        <v>2</v>
      </c>
      <c r="M1422" s="27">
        <f t="shared" si="52"/>
        <v>260</v>
      </c>
      <c r="N1422" s="23"/>
      <c r="O1422" s="24" t="s">
        <v>32</v>
      </c>
    </row>
    <row r="1423" s="1" customFormat="1" customHeight="1" spans="1:15">
      <c r="A1423" s="39">
        <v>1419</v>
      </c>
      <c r="B1423" s="115" t="s">
        <v>23</v>
      </c>
      <c r="C1423" s="39" t="s">
        <v>11004</v>
      </c>
      <c r="D1423" s="39" t="s">
        <v>10034</v>
      </c>
      <c r="E1423" s="39" t="s">
        <v>11005</v>
      </c>
      <c r="F1423" s="186" t="s">
        <v>11639</v>
      </c>
      <c r="G1423" s="91" t="s">
        <v>12348</v>
      </c>
      <c r="H1423" s="39" t="s">
        <v>194</v>
      </c>
      <c r="I1423" s="39">
        <v>3</v>
      </c>
      <c r="J1423" s="39" t="s">
        <v>12340</v>
      </c>
      <c r="K1423" s="39" t="s">
        <v>31</v>
      </c>
      <c r="L1423" s="183">
        <v>3</v>
      </c>
      <c r="M1423" s="27">
        <f t="shared" si="52"/>
        <v>390</v>
      </c>
      <c r="N1423" s="23"/>
      <c r="O1423" s="24" t="s">
        <v>32</v>
      </c>
    </row>
    <row r="1424" s="1" customFormat="1" customHeight="1" spans="1:15">
      <c r="A1424" s="39">
        <v>1420</v>
      </c>
      <c r="B1424" s="115" t="s">
        <v>23</v>
      </c>
      <c r="C1424" s="39" t="s">
        <v>11004</v>
      </c>
      <c r="D1424" s="39" t="s">
        <v>10034</v>
      </c>
      <c r="E1424" s="39" t="s">
        <v>11005</v>
      </c>
      <c r="F1424" s="186" t="s">
        <v>11639</v>
      </c>
      <c r="G1424" s="91" t="s">
        <v>12349</v>
      </c>
      <c r="H1424" s="39" t="s">
        <v>194</v>
      </c>
      <c r="I1424" s="39">
        <v>5</v>
      </c>
      <c r="J1424" s="39" t="s">
        <v>12340</v>
      </c>
      <c r="K1424" s="39" t="s">
        <v>31</v>
      </c>
      <c r="L1424" s="183">
        <v>2</v>
      </c>
      <c r="M1424" s="27">
        <f t="shared" si="52"/>
        <v>260</v>
      </c>
      <c r="N1424" s="23"/>
      <c r="O1424" s="24" t="s">
        <v>32</v>
      </c>
    </row>
    <row r="1425" s="1" customFormat="1" customHeight="1" spans="1:15">
      <c r="A1425" s="39">
        <v>1421</v>
      </c>
      <c r="B1425" s="115" t="s">
        <v>23</v>
      </c>
      <c r="C1425" s="39" t="s">
        <v>11004</v>
      </c>
      <c r="D1425" s="39" t="s">
        <v>10034</v>
      </c>
      <c r="E1425" s="39" t="s">
        <v>11005</v>
      </c>
      <c r="F1425" s="186" t="s">
        <v>11639</v>
      </c>
      <c r="G1425" s="91" t="s">
        <v>12350</v>
      </c>
      <c r="H1425" s="39" t="s">
        <v>194</v>
      </c>
      <c r="I1425" s="39">
        <v>6</v>
      </c>
      <c r="J1425" s="39" t="s">
        <v>12340</v>
      </c>
      <c r="K1425" s="39" t="s">
        <v>31</v>
      </c>
      <c r="L1425" s="183">
        <v>4</v>
      </c>
      <c r="M1425" s="27">
        <f t="shared" si="52"/>
        <v>520</v>
      </c>
      <c r="N1425" s="23"/>
      <c r="O1425" s="24" t="s">
        <v>32</v>
      </c>
    </row>
    <row r="1426" s="1" customFormat="1" customHeight="1" spans="1:15">
      <c r="A1426" s="39">
        <v>1422</v>
      </c>
      <c r="B1426" s="115" t="s">
        <v>23</v>
      </c>
      <c r="C1426" s="39" t="s">
        <v>11004</v>
      </c>
      <c r="D1426" s="39" t="s">
        <v>10034</v>
      </c>
      <c r="E1426" s="39" t="s">
        <v>11005</v>
      </c>
      <c r="F1426" s="186" t="s">
        <v>11639</v>
      </c>
      <c r="G1426" s="91" t="s">
        <v>12351</v>
      </c>
      <c r="H1426" s="39" t="s">
        <v>194</v>
      </c>
      <c r="I1426" s="189">
        <v>3</v>
      </c>
      <c r="J1426" s="39" t="s">
        <v>12340</v>
      </c>
      <c r="K1426" s="39" t="s">
        <v>31</v>
      </c>
      <c r="L1426" s="183">
        <v>2</v>
      </c>
      <c r="M1426" s="27">
        <f t="shared" si="52"/>
        <v>260</v>
      </c>
      <c r="N1426" s="23"/>
      <c r="O1426" s="24" t="s">
        <v>32</v>
      </c>
    </row>
    <row r="1427" s="1" customFormat="1" customHeight="1" spans="1:15">
      <c r="A1427" s="39">
        <v>1423</v>
      </c>
      <c r="B1427" s="115" t="s">
        <v>23</v>
      </c>
      <c r="C1427" s="39" t="s">
        <v>11004</v>
      </c>
      <c r="D1427" s="39" t="s">
        <v>10034</v>
      </c>
      <c r="E1427" s="39" t="s">
        <v>11005</v>
      </c>
      <c r="F1427" s="186" t="s">
        <v>11639</v>
      </c>
      <c r="G1427" s="91" t="s">
        <v>12352</v>
      </c>
      <c r="H1427" s="39" t="s">
        <v>194</v>
      </c>
      <c r="I1427" s="39">
        <v>5</v>
      </c>
      <c r="J1427" s="39" t="s">
        <v>12340</v>
      </c>
      <c r="K1427" s="39" t="s">
        <v>31</v>
      </c>
      <c r="L1427" s="183">
        <v>3</v>
      </c>
      <c r="M1427" s="27">
        <f t="shared" si="52"/>
        <v>390</v>
      </c>
      <c r="N1427" s="23"/>
      <c r="O1427" s="24" t="s">
        <v>32</v>
      </c>
    </row>
    <row r="1428" s="1" customFormat="1" customHeight="1" spans="1:15">
      <c r="A1428" s="39">
        <v>1424</v>
      </c>
      <c r="B1428" s="115" t="s">
        <v>23</v>
      </c>
      <c r="C1428" s="39" t="s">
        <v>11004</v>
      </c>
      <c r="D1428" s="39" t="s">
        <v>10034</v>
      </c>
      <c r="E1428" s="39" t="s">
        <v>11005</v>
      </c>
      <c r="F1428" s="186" t="s">
        <v>11639</v>
      </c>
      <c r="G1428" s="91" t="s">
        <v>12353</v>
      </c>
      <c r="H1428" s="39" t="s">
        <v>194</v>
      </c>
      <c r="I1428" s="39">
        <v>6</v>
      </c>
      <c r="J1428" s="39" t="s">
        <v>12340</v>
      </c>
      <c r="K1428" s="39" t="s">
        <v>31</v>
      </c>
      <c r="L1428" s="183">
        <v>3</v>
      </c>
      <c r="M1428" s="27">
        <f t="shared" si="52"/>
        <v>390</v>
      </c>
      <c r="N1428" s="23"/>
      <c r="O1428" s="24" t="s">
        <v>32</v>
      </c>
    </row>
    <row r="1429" s="1" customFormat="1" customHeight="1" spans="1:15">
      <c r="A1429" s="39">
        <v>1425</v>
      </c>
      <c r="B1429" s="115" t="s">
        <v>23</v>
      </c>
      <c r="C1429" s="39" t="s">
        <v>11004</v>
      </c>
      <c r="D1429" s="39" t="s">
        <v>10034</v>
      </c>
      <c r="E1429" s="39" t="s">
        <v>11005</v>
      </c>
      <c r="F1429" s="186" t="s">
        <v>11639</v>
      </c>
      <c r="G1429" s="91" t="s">
        <v>12354</v>
      </c>
      <c r="H1429" s="39" t="s">
        <v>194</v>
      </c>
      <c r="I1429" s="39">
        <v>3</v>
      </c>
      <c r="J1429" s="39" t="s">
        <v>12340</v>
      </c>
      <c r="K1429" s="39" t="s">
        <v>31</v>
      </c>
      <c r="L1429" s="183">
        <v>3</v>
      </c>
      <c r="M1429" s="27">
        <f t="shared" si="52"/>
        <v>390</v>
      </c>
      <c r="N1429" s="23"/>
      <c r="O1429" s="24" t="s">
        <v>32</v>
      </c>
    </row>
    <row r="1430" s="1" customFormat="1" customHeight="1" spans="1:15">
      <c r="A1430" s="39">
        <v>1426</v>
      </c>
      <c r="B1430" s="115" t="s">
        <v>23</v>
      </c>
      <c r="C1430" s="39" t="s">
        <v>11004</v>
      </c>
      <c r="D1430" s="39" t="s">
        <v>10034</v>
      </c>
      <c r="E1430" s="39" t="s">
        <v>11005</v>
      </c>
      <c r="F1430" s="186" t="s">
        <v>11639</v>
      </c>
      <c r="G1430" s="91" t="s">
        <v>12355</v>
      </c>
      <c r="H1430" s="39" t="s">
        <v>194</v>
      </c>
      <c r="I1430" s="39">
        <v>5</v>
      </c>
      <c r="J1430" s="39" t="s">
        <v>12340</v>
      </c>
      <c r="K1430" s="39" t="s">
        <v>31</v>
      </c>
      <c r="L1430" s="183">
        <v>2</v>
      </c>
      <c r="M1430" s="27">
        <f t="shared" si="52"/>
        <v>260</v>
      </c>
      <c r="N1430" s="23"/>
      <c r="O1430" s="24" t="s">
        <v>32</v>
      </c>
    </row>
    <row r="1431" s="1" customFormat="1" customHeight="1" spans="1:15">
      <c r="A1431" s="39">
        <v>1427</v>
      </c>
      <c r="B1431" s="115" t="s">
        <v>23</v>
      </c>
      <c r="C1431" s="39" t="s">
        <v>11004</v>
      </c>
      <c r="D1431" s="39" t="s">
        <v>10034</v>
      </c>
      <c r="E1431" s="39" t="s">
        <v>11005</v>
      </c>
      <c r="F1431" s="186" t="s">
        <v>11639</v>
      </c>
      <c r="G1431" s="91" t="s">
        <v>12356</v>
      </c>
      <c r="H1431" s="39" t="s">
        <v>194</v>
      </c>
      <c r="I1431" s="39">
        <v>5</v>
      </c>
      <c r="J1431" s="39" t="s">
        <v>12340</v>
      </c>
      <c r="K1431" s="39" t="s">
        <v>31</v>
      </c>
      <c r="L1431" s="183">
        <v>2</v>
      </c>
      <c r="M1431" s="27">
        <f t="shared" si="52"/>
        <v>260</v>
      </c>
      <c r="N1431" s="23"/>
      <c r="O1431" s="24" t="s">
        <v>32</v>
      </c>
    </row>
    <row r="1432" s="1" customFormat="1" customHeight="1" spans="1:15">
      <c r="A1432" s="39">
        <v>1428</v>
      </c>
      <c r="B1432" s="115" t="s">
        <v>23</v>
      </c>
      <c r="C1432" s="39" t="s">
        <v>11004</v>
      </c>
      <c r="D1432" s="39" t="s">
        <v>10034</v>
      </c>
      <c r="E1432" s="39" t="s">
        <v>11005</v>
      </c>
      <c r="F1432" s="186" t="s">
        <v>11639</v>
      </c>
      <c r="G1432" s="91" t="s">
        <v>12357</v>
      </c>
      <c r="H1432" s="39" t="s">
        <v>194</v>
      </c>
      <c r="I1432" s="39">
        <v>4</v>
      </c>
      <c r="J1432" s="39" t="s">
        <v>12340</v>
      </c>
      <c r="K1432" s="39" t="s">
        <v>31</v>
      </c>
      <c r="L1432" s="183">
        <v>3</v>
      </c>
      <c r="M1432" s="27">
        <f t="shared" si="52"/>
        <v>390</v>
      </c>
      <c r="N1432" s="23"/>
      <c r="O1432" s="24" t="s">
        <v>32</v>
      </c>
    </row>
    <row r="1433" s="1" customFormat="1" customHeight="1" spans="1:15">
      <c r="A1433" s="39">
        <v>1429</v>
      </c>
      <c r="B1433" s="115" t="s">
        <v>23</v>
      </c>
      <c r="C1433" s="39" t="s">
        <v>11004</v>
      </c>
      <c r="D1433" s="39" t="s">
        <v>10034</v>
      </c>
      <c r="E1433" s="39" t="s">
        <v>11005</v>
      </c>
      <c r="F1433" s="186" t="s">
        <v>11639</v>
      </c>
      <c r="G1433" s="91" t="s">
        <v>12358</v>
      </c>
      <c r="H1433" s="39" t="s">
        <v>194</v>
      </c>
      <c r="I1433" s="39">
        <v>5</v>
      </c>
      <c r="J1433" s="39" t="s">
        <v>12340</v>
      </c>
      <c r="K1433" s="39" t="s">
        <v>31</v>
      </c>
      <c r="L1433" s="183">
        <v>3</v>
      </c>
      <c r="M1433" s="27">
        <f t="shared" si="52"/>
        <v>390</v>
      </c>
      <c r="N1433" s="23"/>
      <c r="O1433" s="24" t="s">
        <v>32</v>
      </c>
    </row>
    <row r="1434" s="1" customFormat="1" customHeight="1" spans="1:15">
      <c r="A1434" s="39">
        <v>1430</v>
      </c>
      <c r="B1434" s="115" t="s">
        <v>23</v>
      </c>
      <c r="C1434" s="39" t="s">
        <v>11004</v>
      </c>
      <c r="D1434" s="39" t="s">
        <v>10034</v>
      </c>
      <c r="E1434" s="39" t="s">
        <v>11005</v>
      </c>
      <c r="F1434" s="186" t="s">
        <v>11639</v>
      </c>
      <c r="G1434" s="91" t="s">
        <v>9538</v>
      </c>
      <c r="H1434" s="39" t="s">
        <v>194</v>
      </c>
      <c r="I1434" s="39">
        <v>3</v>
      </c>
      <c r="J1434" s="39" t="s">
        <v>12340</v>
      </c>
      <c r="K1434" s="39" t="s">
        <v>31</v>
      </c>
      <c r="L1434" s="183">
        <v>5</v>
      </c>
      <c r="M1434" s="27">
        <f t="shared" si="52"/>
        <v>650</v>
      </c>
      <c r="N1434" s="23"/>
      <c r="O1434" s="24" t="s">
        <v>32</v>
      </c>
    </row>
    <row r="1435" s="1" customFormat="1" customHeight="1" spans="1:15">
      <c r="A1435" s="39">
        <v>1431</v>
      </c>
      <c r="B1435" s="115" t="s">
        <v>23</v>
      </c>
      <c r="C1435" s="39" t="s">
        <v>11004</v>
      </c>
      <c r="D1435" s="39" t="s">
        <v>10034</v>
      </c>
      <c r="E1435" s="39" t="s">
        <v>11005</v>
      </c>
      <c r="F1435" s="186" t="s">
        <v>11639</v>
      </c>
      <c r="G1435" s="91" t="s">
        <v>12359</v>
      </c>
      <c r="H1435" s="39" t="s">
        <v>194</v>
      </c>
      <c r="I1435" s="39">
        <v>5</v>
      </c>
      <c r="J1435" s="39" t="s">
        <v>12340</v>
      </c>
      <c r="K1435" s="39" t="s">
        <v>31</v>
      </c>
      <c r="L1435" s="183">
        <v>3</v>
      </c>
      <c r="M1435" s="27">
        <f t="shared" si="52"/>
        <v>390</v>
      </c>
      <c r="N1435" s="23"/>
      <c r="O1435" s="24" t="s">
        <v>32</v>
      </c>
    </row>
    <row r="1436" s="1" customFormat="1" customHeight="1" spans="1:15">
      <c r="A1436" s="39">
        <v>1432</v>
      </c>
      <c r="B1436" s="115" t="s">
        <v>23</v>
      </c>
      <c r="C1436" s="39" t="s">
        <v>11004</v>
      </c>
      <c r="D1436" s="39" t="s">
        <v>10034</v>
      </c>
      <c r="E1436" s="39" t="s">
        <v>11005</v>
      </c>
      <c r="F1436" s="186" t="s">
        <v>11639</v>
      </c>
      <c r="G1436" s="91" t="s">
        <v>12360</v>
      </c>
      <c r="H1436" s="39" t="s">
        <v>194</v>
      </c>
      <c r="I1436" s="39">
        <v>7</v>
      </c>
      <c r="J1436" s="39" t="s">
        <v>12340</v>
      </c>
      <c r="K1436" s="39" t="s">
        <v>31</v>
      </c>
      <c r="L1436" s="183">
        <v>2</v>
      </c>
      <c r="M1436" s="27">
        <f>L1436*468</f>
        <v>936</v>
      </c>
      <c r="N1436" s="23"/>
      <c r="O1436" s="24" t="s">
        <v>32</v>
      </c>
    </row>
    <row r="1437" s="1" customFormat="1" customHeight="1" spans="1:15">
      <c r="A1437" s="39">
        <v>1433</v>
      </c>
      <c r="B1437" s="115" t="s">
        <v>23</v>
      </c>
      <c r="C1437" s="39" t="s">
        <v>11004</v>
      </c>
      <c r="D1437" s="39" t="s">
        <v>10034</v>
      </c>
      <c r="E1437" s="39" t="s">
        <v>11005</v>
      </c>
      <c r="F1437" s="186" t="s">
        <v>11639</v>
      </c>
      <c r="G1437" s="91" t="s">
        <v>12361</v>
      </c>
      <c r="H1437" s="39" t="s">
        <v>194</v>
      </c>
      <c r="I1437" s="39">
        <v>3</v>
      </c>
      <c r="J1437" s="39" t="s">
        <v>12340</v>
      </c>
      <c r="K1437" s="39" t="s">
        <v>31</v>
      </c>
      <c r="L1437" s="183">
        <v>2</v>
      </c>
      <c r="M1437" s="27">
        <f t="shared" ref="M1437:M1468" si="53">L1437*130</f>
        <v>260</v>
      </c>
      <c r="N1437" s="23"/>
      <c r="O1437" s="24" t="s">
        <v>32</v>
      </c>
    </row>
    <row r="1438" s="1" customFormat="1" customHeight="1" spans="1:15">
      <c r="A1438" s="39">
        <v>1434</v>
      </c>
      <c r="B1438" s="115" t="s">
        <v>23</v>
      </c>
      <c r="C1438" s="39" t="s">
        <v>11004</v>
      </c>
      <c r="D1438" s="39" t="s">
        <v>10034</v>
      </c>
      <c r="E1438" s="39" t="s">
        <v>11005</v>
      </c>
      <c r="F1438" s="186" t="s">
        <v>11639</v>
      </c>
      <c r="G1438" s="91" t="s">
        <v>12362</v>
      </c>
      <c r="H1438" s="39" t="s">
        <v>194</v>
      </c>
      <c r="I1438" s="39">
        <v>4</v>
      </c>
      <c r="J1438" s="39" t="s">
        <v>12340</v>
      </c>
      <c r="K1438" s="39" t="s">
        <v>31</v>
      </c>
      <c r="L1438" s="183">
        <v>3</v>
      </c>
      <c r="M1438" s="27">
        <f t="shared" si="53"/>
        <v>390</v>
      </c>
      <c r="N1438" s="23"/>
      <c r="O1438" s="24" t="s">
        <v>32</v>
      </c>
    </row>
    <row r="1439" s="1" customFormat="1" customHeight="1" spans="1:15">
      <c r="A1439" s="39">
        <v>1435</v>
      </c>
      <c r="B1439" s="115" t="s">
        <v>23</v>
      </c>
      <c r="C1439" s="39" t="s">
        <v>11004</v>
      </c>
      <c r="D1439" s="39" t="s">
        <v>10034</v>
      </c>
      <c r="E1439" s="39" t="s">
        <v>11005</v>
      </c>
      <c r="F1439" s="186" t="s">
        <v>11639</v>
      </c>
      <c r="G1439" s="91" t="s">
        <v>12363</v>
      </c>
      <c r="H1439" s="39" t="s">
        <v>194</v>
      </c>
      <c r="I1439" s="39">
        <v>2</v>
      </c>
      <c r="J1439" s="39" t="s">
        <v>12340</v>
      </c>
      <c r="K1439" s="39" t="s">
        <v>31</v>
      </c>
      <c r="L1439" s="183">
        <v>2</v>
      </c>
      <c r="M1439" s="27">
        <f t="shared" si="53"/>
        <v>260</v>
      </c>
      <c r="N1439" s="23"/>
      <c r="O1439" s="24" t="s">
        <v>32</v>
      </c>
    </row>
    <row r="1440" s="1" customFormat="1" customHeight="1" spans="1:15">
      <c r="A1440" s="39">
        <v>1436</v>
      </c>
      <c r="B1440" s="115" t="s">
        <v>23</v>
      </c>
      <c r="C1440" s="39" t="s">
        <v>11004</v>
      </c>
      <c r="D1440" s="39" t="s">
        <v>10034</v>
      </c>
      <c r="E1440" s="39" t="s">
        <v>11005</v>
      </c>
      <c r="F1440" s="186" t="s">
        <v>11639</v>
      </c>
      <c r="G1440" s="91" t="s">
        <v>12364</v>
      </c>
      <c r="H1440" s="39" t="s">
        <v>194</v>
      </c>
      <c r="I1440" s="39">
        <v>3</v>
      </c>
      <c r="J1440" s="39" t="s">
        <v>12340</v>
      </c>
      <c r="K1440" s="39" t="s">
        <v>31</v>
      </c>
      <c r="L1440" s="183">
        <v>2</v>
      </c>
      <c r="M1440" s="27">
        <f t="shared" si="53"/>
        <v>260</v>
      </c>
      <c r="N1440" s="23"/>
      <c r="O1440" s="24" t="s">
        <v>32</v>
      </c>
    </row>
    <row r="1441" s="1" customFormat="1" customHeight="1" spans="1:15">
      <c r="A1441" s="39">
        <v>1437</v>
      </c>
      <c r="B1441" s="115" t="s">
        <v>23</v>
      </c>
      <c r="C1441" s="39" t="s">
        <v>11004</v>
      </c>
      <c r="D1441" s="39" t="s">
        <v>10034</v>
      </c>
      <c r="E1441" s="39" t="s">
        <v>11005</v>
      </c>
      <c r="F1441" s="186" t="s">
        <v>11639</v>
      </c>
      <c r="G1441" s="91" t="s">
        <v>12365</v>
      </c>
      <c r="H1441" s="39" t="s">
        <v>194</v>
      </c>
      <c r="I1441" s="39">
        <v>5</v>
      </c>
      <c r="J1441" s="39" t="s">
        <v>12340</v>
      </c>
      <c r="K1441" s="39" t="s">
        <v>31</v>
      </c>
      <c r="L1441" s="183">
        <v>2</v>
      </c>
      <c r="M1441" s="27">
        <f t="shared" si="53"/>
        <v>260</v>
      </c>
      <c r="N1441" s="23"/>
      <c r="O1441" s="24" t="s">
        <v>32</v>
      </c>
    </row>
    <row r="1442" s="1" customFormat="1" customHeight="1" spans="1:15">
      <c r="A1442" s="39">
        <v>1438</v>
      </c>
      <c r="B1442" s="115" t="s">
        <v>23</v>
      </c>
      <c r="C1442" s="39" t="s">
        <v>11004</v>
      </c>
      <c r="D1442" s="39" t="s">
        <v>10034</v>
      </c>
      <c r="E1442" s="39" t="s">
        <v>11005</v>
      </c>
      <c r="F1442" s="186" t="s">
        <v>11639</v>
      </c>
      <c r="G1442" s="91" t="s">
        <v>12366</v>
      </c>
      <c r="H1442" s="39" t="s">
        <v>194</v>
      </c>
      <c r="I1442" s="39">
        <v>5</v>
      </c>
      <c r="J1442" s="39" t="s">
        <v>12340</v>
      </c>
      <c r="K1442" s="39" t="s">
        <v>31</v>
      </c>
      <c r="L1442" s="183">
        <v>1</v>
      </c>
      <c r="M1442" s="27">
        <f t="shared" si="53"/>
        <v>130</v>
      </c>
      <c r="N1442" s="23"/>
      <c r="O1442" s="24" t="s">
        <v>32</v>
      </c>
    </row>
    <row r="1443" s="1" customFormat="1" customHeight="1" spans="1:15">
      <c r="A1443" s="39">
        <v>1439</v>
      </c>
      <c r="B1443" s="115" t="s">
        <v>23</v>
      </c>
      <c r="C1443" s="39" t="s">
        <v>11004</v>
      </c>
      <c r="D1443" s="39" t="s">
        <v>10034</v>
      </c>
      <c r="E1443" s="39" t="s">
        <v>11005</v>
      </c>
      <c r="F1443" s="186" t="s">
        <v>11639</v>
      </c>
      <c r="G1443" s="91" t="s">
        <v>12367</v>
      </c>
      <c r="H1443" s="39" t="s">
        <v>194</v>
      </c>
      <c r="I1443" s="39">
        <v>7</v>
      </c>
      <c r="J1443" s="39" t="s">
        <v>12340</v>
      </c>
      <c r="K1443" s="39" t="s">
        <v>31</v>
      </c>
      <c r="L1443" s="183">
        <v>3</v>
      </c>
      <c r="M1443" s="27">
        <f t="shared" si="53"/>
        <v>390</v>
      </c>
      <c r="N1443" s="23"/>
      <c r="O1443" s="24" t="s">
        <v>32</v>
      </c>
    </row>
    <row r="1444" s="1" customFormat="1" customHeight="1" spans="1:15">
      <c r="A1444" s="39">
        <v>1440</v>
      </c>
      <c r="B1444" s="115" t="s">
        <v>23</v>
      </c>
      <c r="C1444" s="39" t="s">
        <v>11004</v>
      </c>
      <c r="D1444" s="39" t="s">
        <v>10034</v>
      </c>
      <c r="E1444" s="39" t="s">
        <v>11005</v>
      </c>
      <c r="F1444" s="186" t="s">
        <v>11639</v>
      </c>
      <c r="G1444" s="91" t="s">
        <v>12368</v>
      </c>
      <c r="H1444" s="39" t="s">
        <v>194</v>
      </c>
      <c r="I1444" s="39">
        <v>4</v>
      </c>
      <c r="J1444" s="39" t="s">
        <v>12340</v>
      </c>
      <c r="K1444" s="39" t="s">
        <v>31</v>
      </c>
      <c r="L1444" s="183">
        <v>2</v>
      </c>
      <c r="M1444" s="27">
        <f t="shared" si="53"/>
        <v>260</v>
      </c>
      <c r="N1444" s="23"/>
      <c r="O1444" s="24" t="s">
        <v>32</v>
      </c>
    </row>
    <row r="1445" s="1" customFormat="1" customHeight="1" spans="1:15">
      <c r="A1445" s="39">
        <v>1441</v>
      </c>
      <c r="B1445" s="115" t="s">
        <v>23</v>
      </c>
      <c r="C1445" s="39" t="s">
        <v>11004</v>
      </c>
      <c r="D1445" s="39" t="s">
        <v>10034</v>
      </c>
      <c r="E1445" s="39" t="s">
        <v>11005</v>
      </c>
      <c r="F1445" s="186" t="s">
        <v>11639</v>
      </c>
      <c r="G1445" s="91" t="s">
        <v>12369</v>
      </c>
      <c r="H1445" s="39" t="s">
        <v>194</v>
      </c>
      <c r="I1445" s="39">
        <v>4</v>
      </c>
      <c r="J1445" s="39" t="s">
        <v>12340</v>
      </c>
      <c r="K1445" s="39" t="s">
        <v>31</v>
      </c>
      <c r="L1445" s="183">
        <v>2</v>
      </c>
      <c r="M1445" s="27">
        <f t="shared" si="53"/>
        <v>260</v>
      </c>
      <c r="N1445" s="23"/>
      <c r="O1445" s="24" t="s">
        <v>32</v>
      </c>
    </row>
    <row r="1446" s="1" customFormat="1" customHeight="1" spans="1:15">
      <c r="A1446" s="39">
        <v>1442</v>
      </c>
      <c r="B1446" s="115" t="s">
        <v>23</v>
      </c>
      <c r="C1446" s="39" t="s">
        <v>11004</v>
      </c>
      <c r="D1446" s="39" t="s">
        <v>10034</v>
      </c>
      <c r="E1446" s="39" t="s">
        <v>11005</v>
      </c>
      <c r="F1446" s="186" t="s">
        <v>11639</v>
      </c>
      <c r="G1446" s="91" t="s">
        <v>12370</v>
      </c>
      <c r="H1446" s="39" t="s">
        <v>194</v>
      </c>
      <c r="I1446" s="39">
        <v>2</v>
      </c>
      <c r="J1446" s="39" t="s">
        <v>12340</v>
      </c>
      <c r="K1446" s="39" t="s">
        <v>31</v>
      </c>
      <c r="L1446" s="183">
        <v>2</v>
      </c>
      <c r="M1446" s="27">
        <f t="shared" si="53"/>
        <v>260</v>
      </c>
      <c r="N1446" s="23"/>
      <c r="O1446" s="24" t="s">
        <v>32</v>
      </c>
    </row>
    <row r="1447" s="1" customFormat="1" customHeight="1" spans="1:15">
      <c r="A1447" s="39">
        <v>1443</v>
      </c>
      <c r="B1447" s="115" t="s">
        <v>23</v>
      </c>
      <c r="C1447" s="39" t="s">
        <v>11004</v>
      </c>
      <c r="D1447" s="39" t="s">
        <v>10034</v>
      </c>
      <c r="E1447" s="39" t="s">
        <v>11005</v>
      </c>
      <c r="F1447" s="186" t="s">
        <v>11639</v>
      </c>
      <c r="G1447" s="91" t="s">
        <v>12371</v>
      </c>
      <c r="H1447" s="39" t="s">
        <v>194</v>
      </c>
      <c r="I1447" s="39">
        <v>3</v>
      </c>
      <c r="J1447" s="39" t="s">
        <v>12340</v>
      </c>
      <c r="K1447" s="39" t="s">
        <v>31</v>
      </c>
      <c r="L1447" s="183">
        <v>2</v>
      </c>
      <c r="M1447" s="27">
        <f t="shared" si="53"/>
        <v>260</v>
      </c>
      <c r="N1447" s="23"/>
      <c r="O1447" s="24" t="s">
        <v>32</v>
      </c>
    </row>
    <row r="1448" s="1" customFormat="1" customHeight="1" spans="1:15">
      <c r="A1448" s="39">
        <v>1444</v>
      </c>
      <c r="B1448" s="115" t="s">
        <v>23</v>
      </c>
      <c r="C1448" s="39" t="s">
        <v>11004</v>
      </c>
      <c r="D1448" s="39" t="s">
        <v>10034</v>
      </c>
      <c r="E1448" s="39" t="s">
        <v>11005</v>
      </c>
      <c r="F1448" s="186" t="s">
        <v>11639</v>
      </c>
      <c r="G1448" s="91" t="s">
        <v>12372</v>
      </c>
      <c r="H1448" s="39" t="s">
        <v>194</v>
      </c>
      <c r="I1448" s="39">
        <v>3</v>
      </c>
      <c r="J1448" s="39" t="s">
        <v>12340</v>
      </c>
      <c r="K1448" s="39" t="s">
        <v>31</v>
      </c>
      <c r="L1448" s="183">
        <v>2</v>
      </c>
      <c r="M1448" s="27">
        <f t="shared" si="53"/>
        <v>260</v>
      </c>
      <c r="N1448" s="23"/>
      <c r="O1448" s="24" t="s">
        <v>32</v>
      </c>
    </row>
    <row r="1449" s="1" customFormat="1" customHeight="1" spans="1:15">
      <c r="A1449" s="39">
        <v>1445</v>
      </c>
      <c r="B1449" s="115" t="s">
        <v>23</v>
      </c>
      <c r="C1449" s="39" t="s">
        <v>11004</v>
      </c>
      <c r="D1449" s="39" t="s">
        <v>10034</v>
      </c>
      <c r="E1449" s="39" t="s">
        <v>11005</v>
      </c>
      <c r="F1449" s="186" t="s">
        <v>11639</v>
      </c>
      <c r="G1449" s="91" t="s">
        <v>12373</v>
      </c>
      <c r="H1449" s="39" t="s">
        <v>194</v>
      </c>
      <c r="I1449" s="39">
        <v>5</v>
      </c>
      <c r="J1449" s="39" t="s">
        <v>12340</v>
      </c>
      <c r="K1449" s="39" t="s">
        <v>31</v>
      </c>
      <c r="L1449" s="183">
        <v>2</v>
      </c>
      <c r="M1449" s="27">
        <f t="shared" si="53"/>
        <v>260</v>
      </c>
      <c r="N1449" s="23"/>
      <c r="O1449" s="24" t="s">
        <v>32</v>
      </c>
    </row>
    <row r="1450" s="1" customFormat="1" customHeight="1" spans="1:15">
      <c r="A1450" s="39">
        <v>1446</v>
      </c>
      <c r="B1450" s="115" t="s">
        <v>23</v>
      </c>
      <c r="C1450" s="39" t="s">
        <v>11004</v>
      </c>
      <c r="D1450" s="39" t="s">
        <v>10034</v>
      </c>
      <c r="E1450" s="39" t="s">
        <v>11005</v>
      </c>
      <c r="F1450" s="186" t="s">
        <v>11639</v>
      </c>
      <c r="G1450" s="91" t="s">
        <v>12374</v>
      </c>
      <c r="H1450" s="39" t="s">
        <v>194</v>
      </c>
      <c r="I1450" s="39">
        <v>3</v>
      </c>
      <c r="J1450" s="39" t="s">
        <v>12340</v>
      </c>
      <c r="K1450" s="39" t="s">
        <v>31</v>
      </c>
      <c r="L1450" s="183">
        <v>1</v>
      </c>
      <c r="M1450" s="27">
        <f t="shared" si="53"/>
        <v>130</v>
      </c>
      <c r="N1450" s="23"/>
      <c r="O1450" s="24" t="s">
        <v>32</v>
      </c>
    </row>
    <row r="1451" s="1" customFormat="1" customHeight="1" spans="1:15">
      <c r="A1451" s="39">
        <v>1447</v>
      </c>
      <c r="B1451" s="115" t="s">
        <v>23</v>
      </c>
      <c r="C1451" s="39" t="s">
        <v>11004</v>
      </c>
      <c r="D1451" s="39" t="s">
        <v>10034</v>
      </c>
      <c r="E1451" s="39" t="s">
        <v>11005</v>
      </c>
      <c r="F1451" s="186" t="s">
        <v>11639</v>
      </c>
      <c r="G1451" s="91" t="s">
        <v>12375</v>
      </c>
      <c r="H1451" s="39" t="s">
        <v>194</v>
      </c>
      <c r="I1451" s="39">
        <v>2</v>
      </c>
      <c r="J1451" s="39" t="s">
        <v>12340</v>
      </c>
      <c r="K1451" s="39" t="s">
        <v>31</v>
      </c>
      <c r="L1451" s="183">
        <v>2</v>
      </c>
      <c r="M1451" s="27">
        <f t="shared" si="53"/>
        <v>260</v>
      </c>
      <c r="N1451" s="23"/>
      <c r="O1451" s="24" t="s">
        <v>32</v>
      </c>
    </row>
    <row r="1452" s="1" customFormat="1" customHeight="1" spans="1:15">
      <c r="A1452" s="39">
        <v>1448</v>
      </c>
      <c r="B1452" s="115" t="s">
        <v>23</v>
      </c>
      <c r="C1452" s="39" t="s">
        <v>11004</v>
      </c>
      <c r="D1452" s="39" t="s">
        <v>10034</v>
      </c>
      <c r="E1452" s="39" t="s">
        <v>11005</v>
      </c>
      <c r="F1452" s="186" t="s">
        <v>11639</v>
      </c>
      <c r="G1452" s="91" t="s">
        <v>12376</v>
      </c>
      <c r="H1452" s="39" t="s">
        <v>194</v>
      </c>
      <c r="I1452" s="39">
        <v>8</v>
      </c>
      <c r="J1452" s="39" t="s">
        <v>12340</v>
      </c>
      <c r="K1452" s="39" t="s">
        <v>31</v>
      </c>
      <c r="L1452" s="183">
        <v>3</v>
      </c>
      <c r="M1452" s="27">
        <f t="shared" si="53"/>
        <v>390</v>
      </c>
      <c r="N1452" s="23"/>
      <c r="O1452" s="24" t="s">
        <v>32</v>
      </c>
    </row>
    <row r="1453" s="1" customFormat="1" customHeight="1" spans="1:15">
      <c r="A1453" s="39">
        <v>1449</v>
      </c>
      <c r="B1453" s="115" t="s">
        <v>23</v>
      </c>
      <c r="C1453" s="39" t="s">
        <v>11004</v>
      </c>
      <c r="D1453" s="39" t="s">
        <v>10034</v>
      </c>
      <c r="E1453" s="39" t="s">
        <v>11005</v>
      </c>
      <c r="F1453" s="186" t="s">
        <v>11639</v>
      </c>
      <c r="G1453" s="1" t="s">
        <v>12377</v>
      </c>
      <c r="H1453" s="39" t="s">
        <v>194</v>
      </c>
      <c r="I1453" s="39">
        <v>2</v>
      </c>
      <c r="J1453" s="39" t="s">
        <v>12340</v>
      </c>
      <c r="K1453" s="39" t="s">
        <v>31</v>
      </c>
      <c r="L1453" s="183">
        <v>1</v>
      </c>
      <c r="M1453" s="27">
        <f t="shared" si="53"/>
        <v>130</v>
      </c>
      <c r="N1453" s="23"/>
      <c r="O1453" s="24" t="s">
        <v>32</v>
      </c>
    </row>
    <row r="1454" s="1" customFormat="1" customHeight="1" spans="1:15">
      <c r="A1454" s="39">
        <v>1450</v>
      </c>
      <c r="B1454" s="115" t="s">
        <v>23</v>
      </c>
      <c r="C1454" s="39" t="s">
        <v>11004</v>
      </c>
      <c r="D1454" s="39" t="s">
        <v>10034</v>
      </c>
      <c r="E1454" s="39" t="s">
        <v>11005</v>
      </c>
      <c r="F1454" s="186" t="s">
        <v>11639</v>
      </c>
      <c r="G1454" s="1" t="s">
        <v>12378</v>
      </c>
      <c r="H1454" s="39" t="s">
        <v>194</v>
      </c>
      <c r="I1454" s="39">
        <v>3</v>
      </c>
      <c r="J1454" s="39" t="s">
        <v>12340</v>
      </c>
      <c r="K1454" s="39" t="s">
        <v>31</v>
      </c>
      <c r="L1454" s="183">
        <v>2</v>
      </c>
      <c r="M1454" s="27">
        <f t="shared" si="53"/>
        <v>260</v>
      </c>
      <c r="N1454" s="23"/>
      <c r="O1454" s="24" t="s">
        <v>32</v>
      </c>
    </row>
    <row r="1455" s="1" customFormat="1" customHeight="1" spans="1:15">
      <c r="A1455" s="39">
        <v>1451</v>
      </c>
      <c r="B1455" s="115" t="s">
        <v>23</v>
      </c>
      <c r="C1455" s="39" t="s">
        <v>11004</v>
      </c>
      <c r="D1455" s="39" t="s">
        <v>10034</v>
      </c>
      <c r="E1455" s="39" t="s">
        <v>11005</v>
      </c>
      <c r="F1455" s="186" t="s">
        <v>11639</v>
      </c>
      <c r="G1455" s="91" t="s">
        <v>12379</v>
      </c>
      <c r="H1455" s="39" t="s">
        <v>194</v>
      </c>
      <c r="I1455" s="39">
        <v>4</v>
      </c>
      <c r="J1455" s="39" t="s">
        <v>12340</v>
      </c>
      <c r="K1455" s="39" t="s">
        <v>31</v>
      </c>
      <c r="L1455" s="183">
        <v>2</v>
      </c>
      <c r="M1455" s="27">
        <f t="shared" si="53"/>
        <v>260</v>
      </c>
      <c r="N1455" s="23"/>
      <c r="O1455" s="24" t="s">
        <v>32</v>
      </c>
    </row>
    <row r="1456" s="1" customFormat="1" customHeight="1" spans="1:15">
      <c r="A1456" s="39">
        <v>1452</v>
      </c>
      <c r="B1456" s="115" t="s">
        <v>23</v>
      </c>
      <c r="C1456" s="39" t="s">
        <v>11004</v>
      </c>
      <c r="D1456" s="39" t="s">
        <v>10034</v>
      </c>
      <c r="E1456" s="39" t="s">
        <v>11005</v>
      </c>
      <c r="F1456" s="186" t="s">
        <v>11639</v>
      </c>
      <c r="G1456" s="91" t="s">
        <v>12380</v>
      </c>
      <c r="H1456" s="39" t="s">
        <v>194</v>
      </c>
      <c r="I1456" s="39">
        <v>5</v>
      </c>
      <c r="J1456" s="39" t="s">
        <v>12340</v>
      </c>
      <c r="K1456" s="39" t="s">
        <v>31</v>
      </c>
      <c r="L1456" s="183">
        <v>2</v>
      </c>
      <c r="M1456" s="27">
        <f t="shared" si="53"/>
        <v>260</v>
      </c>
      <c r="N1456" s="23"/>
      <c r="O1456" s="24" t="s">
        <v>32</v>
      </c>
    </row>
    <row r="1457" s="1" customFormat="1" customHeight="1" spans="1:15">
      <c r="A1457" s="39">
        <v>1453</v>
      </c>
      <c r="B1457" s="115" t="s">
        <v>23</v>
      </c>
      <c r="C1457" s="39" t="s">
        <v>11004</v>
      </c>
      <c r="D1457" s="39" t="s">
        <v>10034</v>
      </c>
      <c r="E1457" s="39" t="s">
        <v>11005</v>
      </c>
      <c r="F1457" s="186" t="s">
        <v>11639</v>
      </c>
      <c r="G1457" s="91" t="s">
        <v>12381</v>
      </c>
      <c r="H1457" s="39" t="s">
        <v>194</v>
      </c>
      <c r="I1457" s="39">
        <v>6</v>
      </c>
      <c r="J1457" s="39" t="s">
        <v>12340</v>
      </c>
      <c r="K1457" s="39" t="s">
        <v>31</v>
      </c>
      <c r="L1457" s="183">
        <v>3</v>
      </c>
      <c r="M1457" s="27">
        <f t="shared" si="53"/>
        <v>390</v>
      </c>
      <c r="N1457" s="23"/>
      <c r="O1457" s="24" t="s">
        <v>32</v>
      </c>
    </row>
    <row r="1458" s="1" customFormat="1" customHeight="1" spans="1:15">
      <c r="A1458" s="39">
        <v>1454</v>
      </c>
      <c r="B1458" s="115" t="s">
        <v>23</v>
      </c>
      <c r="C1458" s="39" t="s">
        <v>11004</v>
      </c>
      <c r="D1458" s="39" t="s">
        <v>10034</v>
      </c>
      <c r="E1458" s="39" t="s">
        <v>11005</v>
      </c>
      <c r="F1458" s="186" t="s">
        <v>11639</v>
      </c>
      <c r="G1458" s="91" t="s">
        <v>12382</v>
      </c>
      <c r="H1458" s="39" t="s">
        <v>194</v>
      </c>
      <c r="I1458" s="39">
        <v>2</v>
      </c>
      <c r="J1458" s="39" t="s">
        <v>12340</v>
      </c>
      <c r="K1458" s="39" t="s">
        <v>31</v>
      </c>
      <c r="L1458" s="183">
        <v>1</v>
      </c>
      <c r="M1458" s="27">
        <f t="shared" si="53"/>
        <v>130</v>
      </c>
      <c r="N1458" s="23"/>
      <c r="O1458" s="24" t="s">
        <v>32</v>
      </c>
    </row>
    <row r="1459" s="1" customFormat="1" customHeight="1" spans="1:15">
      <c r="A1459" s="39">
        <v>1455</v>
      </c>
      <c r="B1459" s="115" t="s">
        <v>23</v>
      </c>
      <c r="C1459" s="39" t="s">
        <v>11004</v>
      </c>
      <c r="D1459" s="39" t="s">
        <v>10034</v>
      </c>
      <c r="E1459" s="39" t="s">
        <v>11005</v>
      </c>
      <c r="F1459" s="186" t="s">
        <v>11639</v>
      </c>
      <c r="G1459" s="91" t="s">
        <v>12383</v>
      </c>
      <c r="H1459" s="39" t="s">
        <v>194</v>
      </c>
      <c r="I1459" s="39">
        <v>5</v>
      </c>
      <c r="J1459" s="39" t="s">
        <v>12340</v>
      </c>
      <c r="K1459" s="39" t="s">
        <v>31</v>
      </c>
      <c r="L1459" s="183">
        <v>3</v>
      </c>
      <c r="M1459" s="27">
        <f t="shared" si="53"/>
        <v>390</v>
      </c>
      <c r="N1459" s="23"/>
      <c r="O1459" s="24" t="s">
        <v>32</v>
      </c>
    </row>
    <row r="1460" s="1" customFormat="1" customHeight="1" spans="1:15">
      <c r="A1460" s="39">
        <v>1456</v>
      </c>
      <c r="B1460" s="115" t="s">
        <v>23</v>
      </c>
      <c r="C1460" s="39" t="s">
        <v>11004</v>
      </c>
      <c r="D1460" s="39" t="s">
        <v>10034</v>
      </c>
      <c r="E1460" s="39" t="s">
        <v>11005</v>
      </c>
      <c r="F1460" s="186" t="s">
        <v>11639</v>
      </c>
      <c r="G1460" s="91" t="s">
        <v>12384</v>
      </c>
      <c r="H1460" s="39" t="s">
        <v>194</v>
      </c>
      <c r="I1460" s="39">
        <v>3</v>
      </c>
      <c r="J1460" s="39" t="s">
        <v>12340</v>
      </c>
      <c r="K1460" s="39" t="s">
        <v>31</v>
      </c>
      <c r="L1460" s="183">
        <v>1</v>
      </c>
      <c r="M1460" s="27">
        <f t="shared" si="53"/>
        <v>130</v>
      </c>
      <c r="N1460" s="23"/>
      <c r="O1460" s="24" t="s">
        <v>32</v>
      </c>
    </row>
    <row r="1461" s="1" customFormat="1" customHeight="1" spans="1:15">
      <c r="A1461" s="39">
        <v>1457</v>
      </c>
      <c r="B1461" s="115" t="s">
        <v>23</v>
      </c>
      <c r="C1461" s="39" t="s">
        <v>11004</v>
      </c>
      <c r="D1461" s="39" t="s">
        <v>10034</v>
      </c>
      <c r="E1461" s="39" t="s">
        <v>11005</v>
      </c>
      <c r="F1461" s="186" t="s">
        <v>11639</v>
      </c>
      <c r="G1461" s="91" t="s">
        <v>191</v>
      </c>
      <c r="H1461" s="39" t="s">
        <v>194</v>
      </c>
      <c r="I1461" s="39">
        <v>5</v>
      </c>
      <c r="J1461" s="39" t="s">
        <v>12340</v>
      </c>
      <c r="K1461" s="39" t="s">
        <v>31</v>
      </c>
      <c r="L1461" s="183">
        <v>2</v>
      </c>
      <c r="M1461" s="27">
        <f t="shared" si="53"/>
        <v>260</v>
      </c>
      <c r="N1461" s="23"/>
      <c r="O1461" s="24" t="s">
        <v>32</v>
      </c>
    </row>
    <row r="1462" s="1" customFormat="1" customHeight="1" spans="1:15">
      <c r="A1462" s="39">
        <v>1458</v>
      </c>
      <c r="B1462" s="115" t="s">
        <v>23</v>
      </c>
      <c r="C1462" s="39" t="s">
        <v>11004</v>
      </c>
      <c r="D1462" s="39" t="s">
        <v>10034</v>
      </c>
      <c r="E1462" s="39" t="s">
        <v>11005</v>
      </c>
      <c r="F1462" s="186" t="s">
        <v>11639</v>
      </c>
      <c r="G1462" s="91" t="s">
        <v>12385</v>
      </c>
      <c r="H1462" s="39" t="s">
        <v>194</v>
      </c>
      <c r="I1462" s="39">
        <v>4</v>
      </c>
      <c r="J1462" s="39" t="s">
        <v>12340</v>
      </c>
      <c r="K1462" s="39" t="s">
        <v>31</v>
      </c>
      <c r="L1462" s="183">
        <v>2</v>
      </c>
      <c r="M1462" s="27">
        <f t="shared" si="53"/>
        <v>260</v>
      </c>
      <c r="N1462" s="23"/>
      <c r="O1462" s="24" t="s">
        <v>32</v>
      </c>
    </row>
    <row r="1463" s="1" customFormat="1" customHeight="1" spans="1:15">
      <c r="A1463" s="39">
        <v>1459</v>
      </c>
      <c r="B1463" s="115" t="s">
        <v>23</v>
      </c>
      <c r="C1463" s="39" t="s">
        <v>11004</v>
      </c>
      <c r="D1463" s="39" t="s">
        <v>10034</v>
      </c>
      <c r="E1463" s="39" t="s">
        <v>11005</v>
      </c>
      <c r="F1463" s="186" t="s">
        <v>11639</v>
      </c>
      <c r="G1463" s="91" t="s">
        <v>12386</v>
      </c>
      <c r="H1463" s="39" t="s">
        <v>194</v>
      </c>
      <c r="I1463" s="39">
        <v>2</v>
      </c>
      <c r="J1463" s="39" t="s">
        <v>12340</v>
      </c>
      <c r="K1463" s="39" t="s">
        <v>31</v>
      </c>
      <c r="L1463" s="183">
        <v>2</v>
      </c>
      <c r="M1463" s="27">
        <f t="shared" si="53"/>
        <v>260</v>
      </c>
      <c r="N1463" s="23"/>
      <c r="O1463" s="24" t="s">
        <v>32</v>
      </c>
    </row>
    <row r="1464" s="1" customFormat="1" customHeight="1" spans="1:15">
      <c r="A1464" s="39">
        <v>1460</v>
      </c>
      <c r="B1464" s="115" t="s">
        <v>23</v>
      </c>
      <c r="C1464" s="39" t="s">
        <v>11004</v>
      </c>
      <c r="D1464" s="39" t="s">
        <v>10034</v>
      </c>
      <c r="E1464" s="39" t="s">
        <v>11005</v>
      </c>
      <c r="F1464" s="186" t="s">
        <v>11639</v>
      </c>
      <c r="G1464" s="91" t="s">
        <v>12387</v>
      </c>
      <c r="H1464" s="39" t="s">
        <v>194</v>
      </c>
      <c r="I1464" s="39">
        <v>2</v>
      </c>
      <c r="J1464" s="39" t="s">
        <v>12340</v>
      </c>
      <c r="K1464" s="39" t="s">
        <v>31</v>
      </c>
      <c r="L1464" s="183">
        <v>1</v>
      </c>
      <c r="M1464" s="27">
        <f t="shared" si="53"/>
        <v>130</v>
      </c>
      <c r="N1464" s="23"/>
      <c r="O1464" s="24" t="s">
        <v>32</v>
      </c>
    </row>
    <row r="1465" s="1" customFormat="1" customHeight="1" spans="1:15">
      <c r="A1465" s="39">
        <v>1461</v>
      </c>
      <c r="B1465" s="115" t="s">
        <v>23</v>
      </c>
      <c r="C1465" s="39" t="s">
        <v>11004</v>
      </c>
      <c r="D1465" s="39" t="s">
        <v>10034</v>
      </c>
      <c r="E1465" s="39" t="s">
        <v>11005</v>
      </c>
      <c r="F1465" s="186" t="s">
        <v>11639</v>
      </c>
      <c r="G1465" s="91" t="s">
        <v>12388</v>
      </c>
      <c r="H1465" s="39" t="s">
        <v>194</v>
      </c>
      <c r="I1465" s="39">
        <v>1</v>
      </c>
      <c r="J1465" s="39" t="s">
        <v>12340</v>
      </c>
      <c r="K1465" s="39" t="s">
        <v>31</v>
      </c>
      <c r="L1465" s="183">
        <v>1</v>
      </c>
      <c r="M1465" s="27">
        <f t="shared" si="53"/>
        <v>130</v>
      </c>
      <c r="N1465" s="23"/>
      <c r="O1465" s="24" t="s">
        <v>32</v>
      </c>
    </row>
    <row r="1466" s="1" customFormat="1" customHeight="1" spans="1:15">
      <c r="A1466" s="39">
        <v>1462</v>
      </c>
      <c r="B1466" s="115" t="s">
        <v>23</v>
      </c>
      <c r="C1466" s="39" t="s">
        <v>11004</v>
      </c>
      <c r="D1466" s="39" t="s">
        <v>10034</v>
      </c>
      <c r="E1466" s="39" t="s">
        <v>11005</v>
      </c>
      <c r="F1466" s="186" t="s">
        <v>11639</v>
      </c>
      <c r="G1466" s="91" t="s">
        <v>12389</v>
      </c>
      <c r="H1466" s="39" t="s">
        <v>194</v>
      </c>
      <c r="I1466" s="39">
        <v>1</v>
      </c>
      <c r="J1466" s="39" t="s">
        <v>12340</v>
      </c>
      <c r="K1466" s="39" t="s">
        <v>31</v>
      </c>
      <c r="L1466" s="183">
        <v>1</v>
      </c>
      <c r="M1466" s="27">
        <f t="shared" si="53"/>
        <v>130</v>
      </c>
      <c r="N1466" s="23"/>
      <c r="O1466" s="24" t="s">
        <v>32</v>
      </c>
    </row>
    <row r="1467" s="1" customFormat="1" customHeight="1" spans="1:15">
      <c r="A1467" s="39">
        <v>1463</v>
      </c>
      <c r="B1467" s="115" t="s">
        <v>23</v>
      </c>
      <c r="C1467" s="39" t="s">
        <v>11004</v>
      </c>
      <c r="D1467" s="39" t="s">
        <v>10034</v>
      </c>
      <c r="E1467" s="39" t="s">
        <v>11005</v>
      </c>
      <c r="F1467" s="186" t="s">
        <v>11639</v>
      </c>
      <c r="G1467" s="91" t="s">
        <v>12390</v>
      </c>
      <c r="H1467" s="39" t="s">
        <v>194</v>
      </c>
      <c r="I1467" s="39">
        <v>4</v>
      </c>
      <c r="J1467" s="39" t="s">
        <v>12340</v>
      </c>
      <c r="K1467" s="39" t="s">
        <v>31</v>
      </c>
      <c r="L1467" s="183">
        <v>2</v>
      </c>
      <c r="M1467" s="27">
        <f t="shared" si="53"/>
        <v>260</v>
      </c>
      <c r="N1467" s="23"/>
      <c r="O1467" s="24" t="s">
        <v>32</v>
      </c>
    </row>
    <row r="1468" s="1" customFormat="1" customHeight="1" spans="1:15">
      <c r="A1468" s="39">
        <v>1464</v>
      </c>
      <c r="B1468" s="115" t="s">
        <v>23</v>
      </c>
      <c r="C1468" s="39" t="s">
        <v>11004</v>
      </c>
      <c r="D1468" s="39" t="s">
        <v>10034</v>
      </c>
      <c r="E1468" s="39" t="s">
        <v>11005</v>
      </c>
      <c r="F1468" s="186" t="s">
        <v>11639</v>
      </c>
      <c r="G1468" s="91" t="s">
        <v>12391</v>
      </c>
      <c r="H1468" s="39" t="s">
        <v>194</v>
      </c>
      <c r="I1468" s="39">
        <v>5</v>
      </c>
      <c r="J1468" s="39" t="s">
        <v>12340</v>
      </c>
      <c r="K1468" s="39" t="s">
        <v>31</v>
      </c>
      <c r="L1468" s="183">
        <v>3</v>
      </c>
      <c r="M1468" s="27">
        <f t="shared" si="53"/>
        <v>390</v>
      </c>
      <c r="N1468" s="23"/>
      <c r="O1468" s="24" t="s">
        <v>32</v>
      </c>
    </row>
    <row r="1469" s="1" customFormat="1" customHeight="1" spans="1:15">
      <c r="A1469" s="39">
        <v>1465</v>
      </c>
      <c r="B1469" s="115" t="s">
        <v>23</v>
      </c>
      <c r="C1469" s="39" t="s">
        <v>11004</v>
      </c>
      <c r="D1469" s="39" t="s">
        <v>10034</v>
      </c>
      <c r="E1469" s="39" t="s">
        <v>11005</v>
      </c>
      <c r="F1469" s="186" t="s">
        <v>11639</v>
      </c>
      <c r="G1469" s="91" t="s">
        <v>12392</v>
      </c>
      <c r="H1469" s="39" t="s">
        <v>194</v>
      </c>
      <c r="I1469" s="39">
        <v>4</v>
      </c>
      <c r="J1469" s="39" t="s">
        <v>12393</v>
      </c>
      <c r="K1469" s="39" t="s">
        <v>31</v>
      </c>
      <c r="L1469" s="183">
        <v>3</v>
      </c>
      <c r="M1469" s="27">
        <f t="shared" ref="M1469:M1500" si="54">L1469*130</f>
        <v>390</v>
      </c>
      <c r="N1469" s="23"/>
      <c r="O1469" s="24" t="s">
        <v>32</v>
      </c>
    </row>
    <row r="1470" s="1" customFormat="1" customHeight="1" spans="1:15">
      <c r="A1470" s="39">
        <v>1466</v>
      </c>
      <c r="B1470" s="115" t="s">
        <v>23</v>
      </c>
      <c r="C1470" s="39" t="s">
        <v>11004</v>
      </c>
      <c r="D1470" s="39" t="s">
        <v>10034</v>
      </c>
      <c r="E1470" s="39" t="s">
        <v>11005</v>
      </c>
      <c r="F1470" s="186" t="s">
        <v>11639</v>
      </c>
      <c r="G1470" s="91" t="s">
        <v>12394</v>
      </c>
      <c r="H1470" s="39" t="s">
        <v>194</v>
      </c>
      <c r="I1470" s="39">
        <v>5</v>
      </c>
      <c r="J1470" s="39" t="s">
        <v>12393</v>
      </c>
      <c r="K1470" s="39" t="s">
        <v>31</v>
      </c>
      <c r="L1470" s="183">
        <v>3</v>
      </c>
      <c r="M1470" s="27">
        <f t="shared" si="54"/>
        <v>390</v>
      </c>
      <c r="N1470" s="23"/>
      <c r="O1470" s="24" t="s">
        <v>32</v>
      </c>
    </row>
    <row r="1471" s="1" customFormat="1" customHeight="1" spans="1:15">
      <c r="A1471" s="39">
        <v>1467</v>
      </c>
      <c r="B1471" s="115" t="s">
        <v>23</v>
      </c>
      <c r="C1471" s="39" t="s">
        <v>11004</v>
      </c>
      <c r="D1471" s="39" t="s">
        <v>10034</v>
      </c>
      <c r="E1471" s="39" t="s">
        <v>11005</v>
      </c>
      <c r="F1471" s="186" t="s">
        <v>11639</v>
      </c>
      <c r="G1471" s="91" t="s">
        <v>12395</v>
      </c>
      <c r="H1471" s="39" t="s">
        <v>194</v>
      </c>
      <c r="I1471" s="39">
        <v>3</v>
      </c>
      <c r="J1471" s="39" t="s">
        <v>12393</v>
      </c>
      <c r="K1471" s="39" t="s">
        <v>31</v>
      </c>
      <c r="L1471" s="183">
        <v>1</v>
      </c>
      <c r="M1471" s="27">
        <f t="shared" si="54"/>
        <v>130</v>
      </c>
      <c r="N1471" s="23"/>
      <c r="O1471" s="24" t="s">
        <v>32</v>
      </c>
    </row>
    <row r="1472" s="1" customFormat="1" customHeight="1" spans="1:15">
      <c r="A1472" s="39">
        <v>1468</v>
      </c>
      <c r="B1472" s="115" t="s">
        <v>23</v>
      </c>
      <c r="C1472" s="39" t="s">
        <v>11004</v>
      </c>
      <c r="D1472" s="39" t="s">
        <v>10034</v>
      </c>
      <c r="E1472" s="39" t="s">
        <v>11005</v>
      </c>
      <c r="F1472" s="186" t="s">
        <v>11639</v>
      </c>
      <c r="G1472" s="91" t="s">
        <v>7200</v>
      </c>
      <c r="H1472" s="39" t="s">
        <v>194</v>
      </c>
      <c r="I1472" s="39">
        <v>2</v>
      </c>
      <c r="J1472" s="39" t="s">
        <v>12393</v>
      </c>
      <c r="K1472" s="39" t="s">
        <v>31</v>
      </c>
      <c r="L1472" s="183">
        <v>2</v>
      </c>
      <c r="M1472" s="27">
        <f t="shared" si="54"/>
        <v>260</v>
      </c>
      <c r="N1472" s="23"/>
      <c r="O1472" s="24" t="s">
        <v>32</v>
      </c>
    </row>
    <row r="1473" s="1" customFormat="1" customHeight="1" spans="1:15">
      <c r="A1473" s="39">
        <v>1469</v>
      </c>
      <c r="B1473" s="115" t="s">
        <v>23</v>
      </c>
      <c r="C1473" s="39" t="s">
        <v>11004</v>
      </c>
      <c r="D1473" s="39" t="s">
        <v>10034</v>
      </c>
      <c r="E1473" s="39" t="s">
        <v>11005</v>
      </c>
      <c r="F1473" s="186" t="s">
        <v>11639</v>
      </c>
      <c r="G1473" s="91" t="s">
        <v>11287</v>
      </c>
      <c r="H1473" s="39" t="s">
        <v>194</v>
      </c>
      <c r="I1473" s="39">
        <v>2</v>
      </c>
      <c r="J1473" s="39" t="s">
        <v>12393</v>
      </c>
      <c r="K1473" s="39" t="s">
        <v>31</v>
      </c>
      <c r="L1473" s="183">
        <v>1</v>
      </c>
      <c r="M1473" s="27">
        <f t="shared" si="54"/>
        <v>130</v>
      </c>
      <c r="N1473" s="23"/>
      <c r="O1473" s="24" t="s">
        <v>32</v>
      </c>
    </row>
    <row r="1474" s="1" customFormat="1" customHeight="1" spans="1:15">
      <c r="A1474" s="39">
        <v>1470</v>
      </c>
      <c r="B1474" s="115" t="s">
        <v>23</v>
      </c>
      <c r="C1474" s="39" t="s">
        <v>11004</v>
      </c>
      <c r="D1474" s="39" t="s">
        <v>10034</v>
      </c>
      <c r="E1474" s="39" t="s">
        <v>11005</v>
      </c>
      <c r="F1474" s="186" t="s">
        <v>11639</v>
      </c>
      <c r="G1474" s="91" t="s">
        <v>12396</v>
      </c>
      <c r="H1474" s="39" t="s">
        <v>194</v>
      </c>
      <c r="I1474" s="39">
        <v>4</v>
      </c>
      <c r="J1474" s="39" t="s">
        <v>12393</v>
      </c>
      <c r="K1474" s="39" t="s">
        <v>31</v>
      </c>
      <c r="L1474" s="183">
        <v>2</v>
      </c>
      <c r="M1474" s="27">
        <f t="shared" si="54"/>
        <v>260</v>
      </c>
      <c r="N1474" s="23"/>
      <c r="O1474" s="24" t="s">
        <v>32</v>
      </c>
    </row>
    <row r="1475" s="1" customFormat="1" customHeight="1" spans="1:15">
      <c r="A1475" s="39">
        <v>1471</v>
      </c>
      <c r="B1475" s="115" t="s">
        <v>23</v>
      </c>
      <c r="C1475" s="39" t="s">
        <v>11004</v>
      </c>
      <c r="D1475" s="39" t="s">
        <v>10034</v>
      </c>
      <c r="E1475" s="39" t="s">
        <v>11005</v>
      </c>
      <c r="F1475" s="186" t="s">
        <v>11639</v>
      </c>
      <c r="G1475" s="91" t="s">
        <v>12397</v>
      </c>
      <c r="H1475" s="39" t="s">
        <v>194</v>
      </c>
      <c r="I1475" s="39">
        <v>6</v>
      </c>
      <c r="J1475" s="39" t="s">
        <v>12393</v>
      </c>
      <c r="K1475" s="39" t="s">
        <v>31</v>
      </c>
      <c r="L1475" s="183">
        <v>3</v>
      </c>
      <c r="M1475" s="27">
        <f t="shared" si="54"/>
        <v>390</v>
      </c>
      <c r="N1475" s="23"/>
      <c r="O1475" s="24" t="s">
        <v>32</v>
      </c>
    </row>
    <row r="1476" s="1" customFormat="1" customHeight="1" spans="1:15">
      <c r="A1476" s="39">
        <v>1472</v>
      </c>
      <c r="B1476" s="115" t="s">
        <v>23</v>
      </c>
      <c r="C1476" s="39" t="s">
        <v>11004</v>
      </c>
      <c r="D1476" s="39" t="s">
        <v>10034</v>
      </c>
      <c r="E1476" s="39" t="s">
        <v>11005</v>
      </c>
      <c r="F1476" s="186" t="s">
        <v>11639</v>
      </c>
      <c r="G1476" s="91" t="s">
        <v>12398</v>
      </c>
      <c r="H1476" s="39" t="s">
        <v>194</v>
      </c>
      <c r="I1476" s="39">
        <v>6</v>
      </c>
      <c r="J1476" s="39" t="s">
        <v>12393</v>
      </c>
      <c r="K1476" s="39" t="s">
        <v>31</v>
      </c>
      <c r="L1476" s="183">
        <v>3</v>
      </c>
      <c r="M1476" s="27">
        <f t="shared" si="54"/>
        <v>390</v>
      </c>
      <c r="N1476" s="23"/>
      <c r="O1476" s="24" t="s">
        <v>32</v>
      </c>
    </row>
    <row r="1477" s="1" customFormat="1" customHeight="1" spans="1:15">
      <c r="A1477" s="39">
        <v>1473</v>
      </c>
      <c r="B1477" s="115" t="s">
        <v>23</v>
      </c>
      <c r="C1477" s="39" t="s">
        <v>11004</v>
      </c>
      <c r="D1477" s="39" t="s">
        <v>10034</v>
      </c>
      <c r="E1477" s="39" t="s">
        <v>11005</v>
      </c>
      <c r="F1477" s="186" t="s">
        <v>11639</v>
      </c>
      <c r="G1477" s="91" t="s">
        <v>11689</v>
      </c>
      <c r="H1477" s="39" t="s">
        <v>194</v>
      </c>
      <c r="I1477" s="39">
        <v>5</v>
      </c>
      <c r="J1477" s="39" t="s">
        <v>12393</v>
      </c>
      <c r="K1477" s="39" t="s">
        <v>31</v>
      </c>
      <c r="L1477" s="183">
        <v>2</v>
      </c>
      <c r="M1477" s="27">
        <f t="shared" si="54"/>
        <v>260</v>
      </c>
      <c r="N1477" s="23"/>
      <c r="O1477" s="24" t="s">
        <v>32</v>
      </c>
    </row>
    <row r="1478" s="1" customFormat="1" customHeight="1" spans="1:15">
      <c r="A1478" s="39">
        <v>1474</v>
      </c>
      <c r="B1478" s="115" t="s">
        <v>23</v>
      </c>
      <c r="C1478" s="39" t="s">
        <v>11004</v>
      </c>
      <c r="D1478" s="39" t="s">
        <v>10034</v>
      </c>
      <c r="E1478" s="39" t="s">
        <v>11005</v>
      </c>
      <c r="F1478" s="186" t="s">
        <v>11639</v>
      </c>
      <c r="G1478" s="91" t="s">
        <v>12399</v>
      </c>
      <c r="H1478" s="39" t="s">
        <v>194</v>
      </c>
      <c r="I1478" s="39">
        <v>6</v>
      </c>
      <c r="J1478" s="39" t="s">
        <v>12393</v>
      </c>
      <c r="K1478" s="39" t="s">
        <v>31</v>
      </c>
      <c r="L1478" s="183">
        <v>3</v>
      </c>
      <c r="M1478" s="27">
        <f t="shared" si="54"/>
        <v>390</v>
      </c>
      <c r="N1478" s="23"/>
      <c r="O1478" s="24" t="s">
        <v>32</v>
      </c>
    </row>
    <row r="1479" s="1" customFormat="1" customHeight="1" spans="1:15">
      <c r="A1479" s="39">
        <v>1475</v>
      </c>
      <c r="B1479" s="115" t="s">
        <v>23</v>
      </c>
      <c r="C1479" s="39" t="s">
        <v>11004</v>
      </c>
      <c r="D1479" s="39" t="s">
        <v>10034</v>
      </c>
      <c r="E1479" s="39" t="s">
        <v>11005</v>
      </c>
      <c r="F1479" s="186" t="s">
        <v>11639</v>
      </c>
      <c r="G1479" s="91" t="s">
        <v>12400</v>
      </c>
      <c r="H1479" s="39" t="s">
        <v>194</v>
      </c>
      <c r="I1479" s="39">
        <v>5</v>
      </c>
      <c r="J1479" s="39" t="s">
        <v>12393</v>
      </c>
      <c r="K1479" s="39" t="s">
        <v>31</v>
      </c>
      <c r="L1479" s="183">
        <v>3</v>
      </c>
      <c r="M1479" s="27">
        <f t="shared" si="54"/>
        <v>390</v>
      </c>
      <c r="N1479" s="23"/>
      <c r="O1479" s="24" t="s">
        <v>32</v>
      </c>
    </row>
    <row r="1480" s="1" customFormat="1" customHeight="1" spans="1:15">
      <c r="A1480" s="39">
        <v>1476</v>
      </c>
      <c r="B1480" s="115" t="s">
        <v>23</v>
      </c>
      <c r="C1480" s="39" t="s">
        <v>11004</v>
      </c>
      <c r="D1480" s="39" t="s">
        <v>10034</v>
      </c>
      <c r="E1480" s="39" t="s">
        <v>11005</v>
      </c>
      <c r="F1480" s="186" t="s">
        <v>11639</v>
      </c>
      <c r="G1480" s="91" t="s">
        <v>12401</v>
      </c>
      <c r="H1480" s="39" t="s">
        <v>194</v>
      </c>
      <c r="I1480" s="39">
        <v>4</v>
      </c>
      <c r="J1480" s="39" t="s">
        <v>12393</v>
      </c>
      <c r="K1480" s="39" t="s">
        <v>31</v>
      </c>
      <c r="L1480" s="183">
        <v>2</v>
      </c>
      <c r="M1480" s="27">
        <f t="shared" si="54"/>
        <v>260</v>
      </c>
      <c r="N1480" s="23"/>
      <c r="O1480" s="24" t="s">
        <v>32</v>
      </c>
    </row>
    <row r="1481" s="1" customFormat="1" customHeight="1" spans="1:15">
      <c r="A1481" s="39">
        <v>1477</v>
      </c>
      <c r="B1481" s="115" t="s">
        <v>23</v>
      </c>
      <c r="C1481" s="39" t="s">
        <v>11004</v>
      </c>
      <c r="D1481" s="39" t="s">
        <v>10034</v>
      </c>
      <c r="E1481" s="39" t="s">
        <v>11005</v>
      </c>
      <c r="F1481" s="186" t="s">
        <v>11639</v>
      </c>
      <c r="G1481" s="91" t="s">
        <v>12402</v>
      </c>
      <c r="H1481" s="39" t="s">
        <v>194</v>
      </c>
      <c r="I1481" s="39">
        <v>5</v>
      </c>
      <c r="J1481" s="39" t="s">
        <v>12393</v>
      </c>
      <c r="K1481" s="39" t="s">
        <v>31</v>
      </c>
      <c r="L1481" s="183">
        <v>2</v>
      </c>
      <c r="M1481" s="27">
        <f t="shared" si="54"/>
        <v>260</v>
      </c>
      <c r="N1481" s="23"/>
      <c r="O1481" s="24" t="s">
        <v>32</v>
      </c>
    </row>
    <row r="1482" s="1" customFormat="1" customHeight="1" spans="1:15">
      <c r="A1482" s="39">
        <v>1478</v>
      </c>
      <c r="B1482" s="115" t="s">
        <v>23</v>
      </c>
      <c r="C1482" s="39" t="s">
        <v>11004</v>
      </c>
      <c r="D1482" s="39" t="s">
        <v>10034</v>
      </c>
      <c r="E1482" s="39" t="s">
        <v>11005</v>
      </c>
      <c r="F1482" s="186" t="s">
        <v>11639</v>
      </c>
      <c r="G1482" s="91" t="s">
        <v>12403</v>
      </c>
      <c r="H1482" s="39" t="s">
        <v>194</v>
      </c>
      <c r="I1482" s="39">
        <v>3</v>
      </c>
      <c r="J1482" s="39" t="s">
        <v>12393</v>
      </c>
      <c r="K1482" s="39" t="s">
        <v>31</v>
      </c>
      <c r="L1482" s="183">
        <v>2</v>
      </c>
      <c r="M1482" s="27">
        <f t="shared" si="54"/>
        <v>260</v>
      </c>
      <c r="N1482" s="23"/>
      <c r="O1482" s="24" t="s">
        <v>32</v>
      </c>
    </row>
    <row r="1483" s="1" customFormat="1" customHeight="1" spans="1:15">
      <c r="A1483" s="39">
        <v>1479</v>
      </c>
      <c r="B1483" s="115" t="s">
        <v>23</v>
      </c>
      <c r="C1483" s="39" t="s">
        <v>11004</v>
      </c>
      <c r="D1483" s="39" t="s">
        <v>10034</v>
      </c>
      <c r="E1483" s="39" t="s">
        <v>11005</v>
      </c>
      <c r="F1483" s="186" t="s">
        <v>11639</v>
      </c>
      <c r="G1483" s="91" t="s">
        <v>12404</v>
      </c>
      <c r="H1483" s="39" t="s">
        <v>194</v>
      </c>
      <c r="I1483" s="39">
        <v>3</v>
      </c>
      <c r="J1483" s="39" t="s">
        <v>12393</v>
      </c>
      <c r="K1483" s="39" t="s">
        <v>31</v>
      </c>
      <c r="L1483" s="183">
        <v>2</v>
      </c>
      <c r="M1483" s="27">
        <f t="shared" si="54"/>
        <v>260</v>
      </c>
      <c r="N1483" s="23"/>
      <c r="O1483" s="24" t="s">
        <v>32</v>
      </c>
    </row>
    <row r="1484" s="1" customFormat="1" customHeight="1" spans="1:15">
      <c r="A1484" s="39">
        <v>1480</v>
      </c>
      <c r="B1484" s="115" t="s">
        <v>23</v>
      </c>
      <c r="C1484" s="39" t="s">
        <v>11004</v>
      </c>
      <c r="D1484" s="39" t="s">
        <v>10034</v>
      </c>
      <c r="E1484" s="39" t="s">
        <v>11005</v>
      </c>
      <c r="F1484" s="186" t="s">
        <v>11639</v>
      </c>
      <c r="G1484" s="91" t="s">
        <v>12405</v>
      </c>
      <c r="H1484" s="39" t="s">
        <v>194</v>
      </c>
      <c r="I1484" s="39">
        <v>4</v>
      </c>
      <c r="J1484" s="39" t="s">
        <v>12393</v>
      </c>
      <c r="K1484" s="39" t="s">
        <v>31</v>
      </c>
      <c r="L1484" s="183">
        <v>2</v>
      </c>
      <c r="M1484" s="27">
        <f t="shared" si="54"/>
        <v>260</v>
      </c>
      <c r="N1484" s="23"/>
      <c r="O1484" s="24" t="s">
        <v>32</v>
      </c>
    </row>
    <row r="1485" s="1" customFormat="1" customHeight="1" spans="1:15">
      <c r="A1485" s="39">
        <v>1481</v>
      </c>
      <c r="B1485" s="115" t="s">
        <v>23</v>
      </c>
      <c r="C1485" s="39" t="s">
        <v>11004</v>
      </c>
      <c r="D1485" s="39" t="s">
        <v>10034</v>
      </c>
      <c r="E1485" s="39" t="s">
        <v>11005</v>
      </c>
      <c r="F1485" s="186" t="s">
        <v>11639</v>
      </c>
      <c r="G1485" s="91" t="s">
        <v>12406</v>
      </c>
      <c r="H1485" s="39" t="s">
        <v>194</v>
      </c>
      <c r="I1485" s="39">
        <v>5</v>
      </c>
      <c r="J1485" s="39" t="s">
        <v>12393</v>
      </c>
      <c r="K1485" s="39" t="s">
        <v>31</v>
      </c>
      <c r="L1485" s="183">
        <v>4</v>
      </c>
      <c r="M1485" s="27">
        <f t="shared" si="54"/>
        <v>520</v>
      </c>
      <c r="N1485" s="23"/>
      <c r="O1485" s="24" t="s">
        <v>32</v>
      </c>
    </row>
    <row r="1486" s="1" customFormat="1" customHeight="1" spans="1:15">
      <c r="A1486" s="39">
        <v>1482</v>
      </c>
      <c r="B1486" s="115" t="s">
        <v>23</v>
      </c>
      <c r="C1486" s="39" t="s">
        <v>11004</v>
      </c>
      <c r="D1486" s="39" t="s">
        <v>10034</v>
      </c>
      <c r="E1486" s="39" t="s">
        <v>11005</v>
      </c>
      <c r="F1486" s="186" t="s">
        <v>11639</v>
      </c>
      <c r="G1486" s="91" t="s">
        <v>12407</v>
      </c>
      <c r="H1486" s="39" t="s">
        <v>194</v>
      </c>
      <c r="I1486" s="39">
        <v>5</v>
      </c>
      <c r="J1486" s="39" t="s">
        <v>12393</v>
      </c>
      <c r="K1486" s="39" t="s">
        <v>31</v>
      </c>
      <c r="L1486" s="183">
        <v>2</v>
      </c>
      <c r="M1486" s="27">
        <f t="shared" si="54"/>
        <v>260</v>
      </c>
      <c r="N1486" s="23"/>
      <c r="O1486" s="24" t="s">
        <v>32</v>
      </c>
    </row>
    <row r="1487" s="1" customFormat="1" customHeight="1" spans="1:15">
      <c r="A1487" s="39">
        <v>1483</v>
      </c>
      <c r="B1487" s="115" t="s">
        <v>23</v>
      </c>
      <c r="C1487" s="39" t="s">
        <v>11004</v>
      </c>
      <c r="D1487" s="39" t="s">
        <v>10034</v>
      </c>
      <c r="E1487" s="39" t="s">
        <v>11005</v>
      </c>
      <c r="F1487" s="186" t="s">
        <v>11639</v>
      </c>
      <c r="G1487" s="91" t="s">
        <v>12408</v>
      </c>
      <c r="H1487" s="39" t="s">
        <v>194</v>
      </c>
      <c r="I1487" s="39">
        <v>3</v>
      </c>
      <c r="J1487" s="39" t="s">
        <v>12393</v>
      </c>
      <c r="K1487" s="39" t="s">
        <v>31</v>
      </c>
      <c r="L1487" s="183">
        <v>2</v>
      </c>
      <c r="M1487" s="27">
        <f t="shared" si="54"/>
        <v>260</v>
      </c>
      <c r="N1487" s="23"/>
      <c r="O1487" s="24" t="s">
        <v>32</v>
      </c>
    </row>
    <row r="1488" s="1" customFormat="1" customHeight="1" spans="1:15">
      <c r="A1488" s="39">
        <v>1484</v>
      </c>
      <c r="B1488" s="115" t="s">
        <v>23</v>
      </c>
      <c r="C1488" s="39" t="s">
        <v>11004</v>
      </c>
      <c r="D1488" s="39" t="s">
        <v>10034</v>
      </c>
      <c r="E1488" s="39" t="s">
        <v>11005</v>
      </c>
      <c r="F1488" s="186" t="s">
        <v>11639</v>
      </c>
      <c r="G1488" s="91" t="s">
        <v>12409</v>
      </c>
      <c r="H1488" s="39" t="s">
        <v>194</v>
      </c>
      <c r="I1488" s="39">
        <v>3</v>
      </c>
      <c r="J1488" s="39" t="s">
        <v>12393</v>
      </c>
      <c r="K1488" s="39" t="s">
        <v>31</v>
      </c>
      <c r="L1488" s="183">
        <v>2</v>
      </c>
      <c r="M1488" s="27">
        <f t="shared" si="54"/>
        <v>260</v>
      </c>
      <c r="N1488" s="23"/>
      <c r="O1488" s="24" t="s">
        <v>32</v>
      </c>
    </row>
    <row r="1489" s="1" customFormat="1" customHeight="1" spans="1:15">
      <c r="A1489" s="39">
        <v>1485</v>
      </c>
      <c r="B1489" s="115" t="s">
        <v>23</v>
      </c>
      <c r="C1489" s="39" t="s">
        <v>11004</v>
      </c>
      <c r="D1489" s="39" t="s">
        <v>10034</v>
      </c>
      <c r="E1489" s="39" t="s">
        <v>11005</v>
      </c>
      <c r="F1489" s="186" t="s">
        <v>11639</v>
      </c>
      <c r="G1489" s="91" t="s">
        <v>12410</v>
      </c>
      <c r="H1489" s="39" t="s">
        <v>194</v>
      </c>
      <c r="I1489" s="39">
        <v>3</v>
      </c>
      <c r="J1489" s="39" t="s">
        <v>12393</v>
      </c>
      <c r="K1489" s="39" t="s">
        <v>31</v>
      </c>
      <c r="L1489" s="183">
        <v>2</v>
      </c>
      <c r="M1489" s="27">
        <f t="shared" si="54"/>
        <v>260</v>
      </c>
      <c r="N1489" s="23"/>
      <c r="O1489" s="24" t="s">
        <v>32</v>
      </c>
    </row>
    <row r="1490" s="1" customFormat="1" customHeight="1" spans="1:15">
      <c r="A1490" s="39">
        <v>1486</v>
      </c>
      <c r="B1490" s="115" t="s">
        <v>23</v>
      </c>
      <c r="C1490" s="39" t="s">
        <v>11004</v>
      </c>
      <c r="D1490" s="39" t="s">
        <v>10034</v>
      </c>
      <c r="E1490" s="39" t="s">
        <v>11005</v>
      </c>
      <c r="F1490" s="186" t="s">
        <v>11639</v>
      </c>
      <c r="G1490" s="91" t="s">
        <v>12411</v>
      </c>
      <c r="H1490" s="39" t="s">
        <v>194</v>
      </c>
      <c r="I1490" s="39">
        <v>3</v>
      </c>
      <c r="J1490" s="39" t="s">
        <v>12393</v>
      </c>
      <c r="K1490" s="39" t="s">
        <v>31</v>
      </c>
      <c r="L1490" s="183">
        <v>2</v>
      </c>
      <c r="M1490" s="27">
        <f t="shared" si="54"/>
        <v>260</v>
      </c>
      <c r="N1490" s="23"/>
      <c r="O1490" s="24" t="s">
        <v>32</v>
      </c>
    </row>
    <row r="1491" s="1" customFormat="1" customHeight="1" spans="1:15">
      <c r="A1491" s="39">
        <v>1487</v>
      </c>
      <c r="B1491" s="115" t="s">
        <v>23</v>
      </c>
      <c r="C1491" s="39" t="s">
        <v>11004</v>
      </c>
      <c r="D1491" s="39" t="s">
        <v>10034</v>
      </c>
      <c r="E1491" s="39" t="s">
        <v>11005</v>
      </c>
      <c r="F1491" s="186" t="s">
        <v>11639</v>
      </c>
      <c r="G1491" s="91" t="s">
        <v>12412</v>
      </c>
      <c r="H1491" s="191" t="s">
        <v>194</v>
      </c>
      <c r="I1491" s="191">
        <v>1</v>
      </c>
      <c r="J1491" s="191" t="s">
        <v>12393</v>
      </c>
      <c r="K1491" s="39" t="s">
        <v>31</v>
      </c>
      <c r="L1491" s="183">
        <v>1</v>
      </c>
      <c r="M1491" s="27">
        <f t="shared" si="54"/>
        <v>130</v>
      </c>
      <c r="N1491" s="23"/>
      <c r="O1491" s="24" t="s">
        <v>32</v>
      </c>
    </row>
    <row r="1492" s="1" customFormat="1" customHeight="1" spans="1:15">
      <c r="A1492" s="39">
        <v>1488</v>
      </c>
      <c r="B1492" s="115" t="s">
        <v>23</v>
      </c>
      <c r="C1492" s="39" t="s">
        <v>11004</v>
      </c>
      <c r="D1492" s="39" t="s">
        <v>10034</v>
      </c>
      <c r="E1492" s="39" t="s">
        <v>11005</v>
      </c>
      <c r="F1492" s="186" t="s">
        <v>11639</v>
      </c>
      <c r="G1492" s="91" t="s">
        <v>12413</v>
      </c>
      <c r="H1492" s="191" t="s">
        <v>194</v>
      </c>
      <c r="I1492" s="191">
        <v>5</v>
      </c>
      <c r="J1492" s="191" t="s">
        <v>12393</v>
      </c>
      <c r="K1492" s="39" t="s">
        <v>31</v>
      </c>
      <c r="L1492" s="183">
        <v>2</v>
      </c>
      <c r="M1492" s="27">
        <f t="shared" si="54"/>
        <v>260</v>
      </c>
      <c r="N1492" s="23"/>
      <c r="O1492" s="24" t="s">
        <v>32</v>
      </c>
    </row>
    <row r="1493" s="1" customFormat="1" customHeight="1" spans="1:15">
      <c r="A1493" s="39">
        <v>1489</v>
      </c>
      <c r="B1493" s="115" t="s">
        <v>23</v>
      </c>
      <c r="C1493" s="39" t="s">
        <v>11004</v>
      </c>
      <c r="D1493" s="39" t="s">
        <v>10034</v>
      </c>
      <c r="E1493" s="39" t="s">
        <v>11005</v>
      </c>
      <c r="F1493" s="186" t="s">
        <v>11639</v>
      </c>
      <c r="G1493" s="91" t="s">
        <v>12414</v>
      </c>
      <c r="H1493" s="39" t="s">
        <v>194</v>
      </c>
      <c r="I1493" s="39">
        <v>5</v>
      </c>
      <c r="J1493" s="39" t="s">
        <v>12393</v>
      </c>
      <c r="K1493" s="39" t="s">
        <v>31</v>
      </c>
      <c r="L1493" s="183">
        <v>3</v>
      </c>
      <c r="M1493" s="27">
        <f t="shared" si="54"/>
        <v>390</v>
      </c>
      <c r="N1493" s="23"/>
      <c r="O1493" s="24" t="s">
        <v>32</v>
      </c>
    </row>
    <row r="1494" s="1" customFormat="1" customHeight="1" spans="1:15">
      <c r="A1494" s="39">
        <v>1490</v>
      </c>
      <c r="B1494" s="115" t="s">
        <v>23</v>
      </c>
      <c r="C1494" s="39" t="s">
        <v>11004</v>
      </c>
      <c r="D1494" s="39" t="s">
        <v>10034</v>
      </c>
      <c r="E1494" s="39" t="s">
        <v>11005</v>
      </c>
      <c r="F1494" s="186" t="s">
        <v>11639</v>
      </c>
      <c r="G1494" s="91" t="s">
        <v>12415</v>
      </c>
      <c r="H1494" s="39" t="s">
        <v>194</v>
      </c>
      <c r="I1494" s="39">
        <v>4</v>
      </c>
      <c r="J1494" s="39" t="s">
        <v>12393</v>
      </c>
      <c r="K1494" s="39" t="s">
        <v>31</v>
      </c>
      <c r="L1494" s="183">
        <v>2</v>
      </c>
      <c r="M1494" s="27">
        <f t="shared" si="54"/>
        <v>260</v>
      </c>
      <c r="N1494" s="23"/>
      <c r="O1494" s="24" t="s">
        <v>32</v>
      </c>
    </row>
    <row r="1495" s="1" customFormat="1" customHeight="1" spans="1:15">
      <c r="A1495" s="39">
        <v>1491</v>
      </c>
      <c r="B1495" s="115" t="s">
        <v>23</v>
      </c>
      <c r="C1495" s="39" t="s">
        <v>11004</v>
      </c>
      <c r="D1495" s="39" t="s">
        <v>10034</v>
      </c>
      <c r="E1495" s="39" t="s">
        <v>11005</v>
      </c>
      <c r="F1495" s="186" t="s">
        <v>11639</v>
      </c>
      <c r="G1495" s="91" t="s">
        <v>12416</v>
      </c>
      <c r="H1495" s="39" t="s">
        <v>194</v>
      </c>
      <c r="I1495" s="39">
        <v>5</v>
      </c>
      <c r="J1495" s="39" t="s">
        <v>12393</v>
      </c>
      <c r="K1495" s="39" t="s">
        <v>31</v>
      </c>
      <c r="L1495" s="183">
        <v>4</v>
      </c>
      <c r="M1495" s="27">
        <f t="shared" si="54"/>
        <v>520</v>
      </c>
      <c r="N1495" s="23"/>
      <c r="O1495" s="24" t="s">
        <v>32</v>
      </c>
    </row>
    <row r="1496" s="1" customFormat="1" customHeight="1" spans="1:15">
      <c r="A1496" s="39">
        <v>1492</v>
      </c>
      <c r="B1496" s="115" t="s">
        <v>23</v>
      </c>
      <c r="C1496" s="39" t="s">
        <v>11004</v>
      </c>
      <c r="D1496" s="39" t="s">
        <v>10034</v>
      </c>
      <c r="E1496" s="39" t="s">
        <v>11005</v>
      </c>
      <c r="F1496" s="186" t="s">
        <v>11639</v>
      </c>
      <c r="G1496" s="91" t="s">
        <v>12417</v>
      </c>
      <c r="H1496" s="39" t="s">
        <v>194</v>
      </c>
      <c r="I1496" s="39">
        <v>3</v>
      </c>
      <c r="J1496" s="39" t="s">
        <v>12393</v>
      </c>
      <c r="K1496" s="39" t="s">
        <v>31</v>
      </c>
      <c r="L1496" s="183">
        <v>2</v>
      </c>
      <c r="M1496" s="27">
        <f t="shared" si="54"/>
        <v>260</v>
      </c>
      <c r="N1496" s="23"/>
      <c r="O1496" s="24" t="s">
        <v>32</v>
      </c>
    </row>
    <row r="1497" s="1" customFormat="1" customHeight="1" spans="1:15">
      <c r="A1497" s="39">
        <v>1493</v>
      </c>
      <c r="B1497" s="115" t="s">
        <v>23</v>
      </c>
      <c r="C1497" s="39" t="s">
        <v>11004</v>
      </c>
      <c r="D1497" s="39" t="s">
        <v>10034</v>
      </c>
      <c r="E1497" s="39" t="s">
        <v>11005</v>
      </c>
      <c r="F1497" s="186" t="s">
        <v>11639</v>
      </c>
      <c r="G1497" s="91" t="s">
        <v>12418</v>
      </c>
      <c r="H1497" s="39" t="s">
        <v>194</v>
      </c>
      <c r="I1497" s="39">
        <v>3</v>
      </c>
      <c r="J1497" s="39" t="s">
        <v>12393</v>
      </c>
      <c r="K1497" s="39" t="s">
        <v>31</v>
      </c>
      <c r="L1497" s="183">
        <v>2</v>
      </c>
      <c r="M1497" s="27">
        <f t="shared" si="54"/>
        <v>260</v>
      </c>
      <c r="N1497" s="23"/>
      <c r="O1497" s="24" t="s">
        <v>32</v>
      </c>
    </row>
    <row r="1498" s="1" customFormat="1" customHeight="1" spans="1:15">
      <c r="A1498" s="39">
        <v>1494</v>
      </c>
      <c r="B1498" s="115" t="s">
        <v>23</v>
      </c>
      <c r="C1498" s="39" t="s">
        <v>11004</v>
      </c>
      <c r="D1498" s="39" t="s">
        <v>10034</v>
      </c>
      <c r="E1498" s="39" t="s">
        <v>11005</v>
      </c>
      <c r="F1498" s="186" t="s">
        <v>11639</v>
      </c>
      <c r="G1498" s="91" t="s">
        <v>4537</v>
      </c>
      <c r="H1498" s="39" t="s">
        <v>194</v>
      </c>
      <c r="I1498" s="39">
        <v>4</v>
      </c>
      <c r="J1498" s="39" t="s">
        <v>12393</v>
      </c>
      <c r="K1498" s="39" t="s">
        <v>31</v>
      </c>
      <c r="L1498" s="183">
        <v>2</v>
      </c>
      <c r="M1498" s="27">
        <f t="shared" si="54"/>
        <v>260</v>
      </c>
      <c r="N1498" s="23"/>
      <c r="O1498" s="24" t="s">
        <v>32</v>
      </c>
    </row>
    <row r="1499" s="1" customFormat="1" customHeight="1" spans="1:15">
      <c r="A1499" s="39">
        <v>1495</v>
      </c>
      <c r="B1499" s="115" t="s">
        <v>23</v>
      </c>
      <c r="C1499" s="39" t="s">
        <v>11004</v>
      </c>
      <c r="D1499" s="39" t="s">
        <v>10034</v>
      </c>
      <c r="E1499" s="39" t="s">
        <v>11005</v>
      </c>
      <c r="F1499" s="186" t="s">
        <v>11639</v>
      </c>
      <c r="G1499" s="91" t="s">
        <v>12419</v>
      </c>
      <c r="H1499" s="39" t="s">
        <v>194</v>
      </c>
      <c r="I1499" s="39">
        <v>1</v>
      </c>
      <c r="J1499" s="39" t="s">
        <v>12393</v>
      </c>
      <c r="K1499" s="39" t="s">
        <v>31</v>
      </c>
      <c r="L1499" s="183">
        <v>1</v>
      </c>
      <c r="M1499" s="27">
        <f t="shared" si="54"/>
        <v>130</v>
      </c>
      <c r="N1499" s="23"/>
      <c r="O1499" s="24" t="s">
        <v>32</v>
      </c>
    </row>
    <row r="1500" s="1" customFormat="1" customHeight="1" spans="1:15">
      <c r="A1500" s="39">
        <v>1496</v>
      </c>
      <c r="B1500" s="115" t="s">
        <v>23</v>
      </c>
      <c r="C1500" s="39" t="s">
        <v>11004</v>
      </c>
      <c r="D1500" s="39" t="s">
        <v>10034</v>
      </c>
      <c r="E1500" s="39" t="s">
        <v>11005</v>
      </c>
      <c r="F1500" s="186" t="s">
        <v>11639</v>
      </c>
      <c r="G1500" s="91" t="s">
        <v>12420</v>
      </c>
      <c r="H1500" s="39" t="s">
        <v>194</v>
      </c>
      <c r="I1500" s="39">
        <v>4</v>
      </c>
      <c r="J1500" s="39" t="s">
        <v>12393</v>
      </c>
      <c r="K1500" s="39" t="s">
        <v>31</v>
      </c>
      <c r="L1500" s="183">
        <v>2</v>
      </c>
      <c r="M1500" s="27">
        <f t="shared" si="54"/>
        <v>260</v>
      </c>
      <c r="N1500" s="23"/>
      <c r="O1500" s="24" t="s">
        <v>32</v>
      </c>
    </row>
    <row r="1501" s="1" customFormat="1" customHeight="1" spans="1:15">
      <c r="A1501" s="39">
        <v>1497</v>
      </c>
      <c r="B1501" s="115" t="s">
        <v>23</v>
      </c>
      <c r="C1501" s="39" t="s">
        <v>11004</v>
      </c>
      <c r="D1501" s="39" t="s">
        <v>10034</v>
      </c>
      <c r="E1501" s="39" t="s">
        <v>11005</v>
      </c>
      <c r="F1501" s="186" t="s">
        <v>11639</v>
      </c>
      <c r="G1501" s="91" t="s">
        <v>12421</v>
      </c>
      <c r="H1501" s="39" t="s">
        <v>194</v>
      </c>
      <c r="I1501" s="39">
        <v>3</v>
      </c>
      <c r="J1501" s="39" t="s">
        <v>12393</v>
      </c>
      <c r="K1501" s="39" t="s">
        <v>31</v>
      </c>
      <c r="L1501" s="183">
        <v>2</v>
      </c>
      <c r="M1501" s="27">
        <f t="shared" ref="M1501:M1519" si="55">L1501*130</f>
        <v>260</v>
      </c>
      <c r="N1501" s="23"/>
      <c r="O1501" s="24" t="s">
        <v>32</v>
      </c>
    </row>
    <row r="1502" s="1" customFormat="1" customHeight="1" spans="1:15">
      <c r="A1502" s="39">
        <v>1498</v>
      </c>
      <c r="B1502" s="115" t="s">
        <v>23</v>
      </c>
      <c r="C1502" s="39" t="s">
        <v>11004</v>
      </c>
      <c r="D1502" s="39" t="s">
        <v>10034</v>
      </c>
      <c r="E1502" s="39" t="s">
        <v>11005</v>
      </c>
      <c r="F1502" s="186" t="s">
        <v>11639</v>
      </c>
      <c r="G1502" s="91" t="s">
        <v>12422</v>
      </c>
      <c r="H1502" s="39" t="s">
        <v>194</v>
      </c>
      <c r="I1502" s="39">
        <v>2</v>
      </c>
      <c r="J1502" s="39" t="s">
        <v>12393</v>
      </c>
      <c r="K1502" s="39" t="s">
        <v>31</v>
      </c>
      <c r="L1502" s="183">
        <v>1</v>
      </c>
      <c r="M1502" s="27">
        <f t="shared" si="55"/>
        <v>130</v>
      </c>
      <c r="N1502" s="23"/>
      <c r="O1502" s="24" t="s">
        <v>32</v>
      </c>
    </row>
    <row r="1503" s="1" customFormat="1" customHeight="1" spans="1:15">
      <c r="A1503" s="39">
        <v>1499</v>
      </c>
      <c r="B1503" s="115" t="s">
        <v>23</v>
      </c>
      <c r="C1503" s="39" t="s">
        <v>11004</v>
      </c>
      <c r="D1503" s="39" t="s">
        <v>10034</v>
      </c>
      <c r="E1503" s="39" t="s">
        <v>11005</v>
      </c>
      <c r="F1503" s="186" t="s">
        <v>11639</v>
      </c>
      <c r="G1503" s="91" t="s">
        <v>12423</v>
      </c>
      <c r="H1503" s="39" t="s">
        <v>194</v>
      </c>
      <c r="I1503" s="39">
        <v>3</v>
      </c>
      <c r="J1503" s="39" t="s">
        <v>12393</v>
      </c>
      <c r="K1503" s="39" t="s">
        <v>31</v>
      </c>
      <c r="L1503" s="183">
        <v>2</v>
      </c>
      <c r="M1503" s="27">
        <f t="shared" si="55"/>
        <v>260</v>
      </c>
      <c r="N1503" s="23"/>
      <c r="O1503" s="24" t="s">
        <v>32</v>
      </c>
    </row>
    <row r="1504" s="1" customFormat="1" customHeight="1" spans="1:15">
      <c r="A1504" s="39">
        <v>1500</v>
      </c>
      <c r="B1504" s="115" t="s">
        <v>23</v>
      </c>
      <c r="C1504" s="39" t="s">
        <v>11004</v>
      </c>
      <c r="D1504" s="39" t="s">
        <v>10034</v>
      </c>
      <c r="E1504" s="39" t="s">
        <v>11005</v>
      </c>
      <c r="F1504" s="186" t="s">
        <v>11639</v>
      </c>
      <c r="G1504" s="91" t="s">
        <v>12424</v>
      </c>
      <c r="H1504" s="39" t="s">
        <v>194</v>
      </c>
      <c r="I1504" s="39">
        <v>2</v>
      </c>
      <c r="J1504" s="39" t="s">
        <v>12425</v>
      </c>
      <c r="K1504" s="39" t="s">
        <v>31</v>
      </c>
      <c r="L1504" s="183">
        <v>2</v>
      </c>
      <c r="M1504" s="27">
        <f t="shared" si="55"/>
        <v>260</v>
      </c>
      <c r="N1504" s="23"/>
      <c r="O1504" s="24" t="s">
        <v>32</v>
      </c>
    </row>
    <row r="1505" s="1" customFormat="1" customHeight="1" spans="1:15">
      <c r="A1505" s="39">
        <v>1501</v>
      </c>
      <c r="B1505" s="115" t="s">
        <v>23</v>
      </c>
      <c r="C1505" s="39" t="s">
        <v>11004</v>
      </c>
      <c r="D1505" s="39" t="s">
        <v>10034</v>
      </c>
      <c r="E1505" s="39" t="s">
        <v>11005</v>
      </c>
      <c r="F1505" s="186" t="s">
        <v>11639</v>
      </c>
      <c r="G1505" s="91" t="s">
        <v>1101</v>
      </c>
      <c r="H1505" s="39" t="s">
        <v>194</v>
      </c>
      <c r="I1505" s="39">
        <v>4</v>
      </c>
      <c r="J1505" s="39" t="s">
        <v>12425</v>
      </c>
      <c r="K1505" s="39" t="s">
        <v>31</v>
      </c>
      <c r="L1505" s="183">
        <v>2</v>
      </c>
      <c r="M1505" s="27">
        <f t="shared" si="55"/>
        <v>260</v>
      </c>
      <c r="N1505" s="23"/>
      <c r="O1505" s="24" t="s">
        <v>32</v>
      </c>
    </row>
    <row r="1506" s="1" customFormat="1" customHeight="1" spans="1:15">
      <c r="A1506" s="39">
        <v>1502</v>
      </c>
      <c r="B1506" s="115" t="s">
        <v>23</v>
      </c>
      <c r="C1506" s="39" t="s">
        <v>11004</v>
      </c>
      <c r="D1506" s="39" t="s">
        <v>10034</v>
      </c>
      <c r="E1506" s="39" t="s">
        <v>11005</v>
      </c>
      <c r="F1506" s="186" t="s">
        <v>11639</v>
      </c>
      <c r="G1506" s="91" t="s">
        <v>12426</v>
      </c>
      <c r="H1506" s="39" t="s">
        <v>194</v>
      </c>
      <c r="I1506" s="39">
        <v>4</v>
      </c>
      <c r="J1506" s="39" t="s">
        <v>12425</v>
      </c>
      <c r="K1506" s="39" t="s">
        <v>31</v>
      </c>
      <c r="L1506" s="183">
        <v>3</v>
      </c>
      <c r="M1506" s="27">
        <f t="shared" si="55"/>
        <v>390</v>
      </c>
      <c r="N1506" s="23"/>
      <c r="O1506" s="24" t="s">
        <v>32</v>
      </c>
    </row>
    <row r="1507" s="1" customFormat="1" customHeight="1" spans="1:15">
      <c r="A1507" s="39">
        <v>1503</v>
      </c>
      <c r="B1507" s="115" t="s">
        <v>23</v>
      </c>
      <c r="C1507" s="39" t="s">
        <v>11004</v>
      </c>
      <c r="D1507" s="39" t="s">
        <v>10034</v>
      </c>
      <c r="E1507" s="39" t="s">
        <v>11005</v>
      </c>
      <c r="F1507" s="186" t="s">
        <v>11639</v>
      </c>
      <c r="G1507" s="91" t="s">
        <v>12427</v>
      </c>
      <c r="H1507" s="39" t="s">
        <v>194</v>
      </c>
      <c r="I1507" s="39">
        <v>4</v>
      </c>
      <c r="J1507" s="39" t="s">
        <v>12425</v>
      </c>
      <c r="K1507" s="39" t="s">
        <v>31</v>
      </c>
      <c r="L1507" s="183">
        <v>2</v>
      </c>
      <c r="M1507" s="27">
        <f t="shared" si="55"/>
        <v>260</v>
      </c>
      <c r="N1507" s="23"/>
      <c r="O1507" s="24" t="s">
        <v>32</v>
      </c>
    </row>
    <row r="1508" s="1" customFormat="1" customHeight="1" spans="1:15">
      <c r="A1508" s="39">
        <v>1504</v>
      </c>
      <c r="B1508" s="115" t="s">
        <v>23</v>
      </c>
      <c r="C1508" s="39" t="s">
        <v>11004</v>
      </c>
      <c r="D1508" s="39" t="s">
        <v>10034</v>
      </c>
      <c r="E1508" s="39" t="s">
        <v>11005</v>
      </c>
      <c r="F1508" s="186" t="s">
        <v>11639</v>
      </c>
      <c r="G1508" s="91" t="s">
        <v>12428</v>
      </c>
      <c r="H1508" s="39" t="s">
        <v>194</v>
      </c>
      <c r="I1508" s="39">
        <v>4</v>
      </c>
      <c r="J1508" s="39" t="s">
        <v>12425</v>
      </c>
      <c r="K1508" s="39" t="s">
        <v>31</v>
      </c>
      <c r="L1508" s="183">
        <v>2</v>
      </c>
      <c r="M1508" s="27">
        <f t="shared" si="55"/>
        <v>260</v>
      </c>
      <c r="N1508" s="23"/>
      <c r="O1508" s="24" t="s">
        <v>32</v>
      </c>
    </row>
    <row r="1509" s="1" customFormat="1" customHeight="1" spans="1:15">
      <c r="A1509" s="39">
        <v>1505</v>
      </c>
      <c r="B1509" s="115" t="s">
        <v>23</v>
      </c>
      <c r="C1509" s="39" t="s">
        <v>11004</v>
      </c>
      <c r="D1509" s="39" t="s">
        <v>10034</v>
      </c>
      <c r="E1509" s="39" t="s">
        <v>11005</v>
      </c>
      <c r="F1509" s="186" t="s">
        <v>11639</v>
      </c>
      <c r="G1509" s="91" t="s">
        <v>12429</v>
      </c>
      <c r="H1509" s="39" t="s">
        <v>194</v>
      </c>
      <c r="I1509" s="39">
        <v>4</v>
      </c>
      <c r="J1509" s="39" t="s">
        <v>12425</v>
      </c>
      <c r="K1509" s="39" t="s">
        <v>31</v>
      </c>
      <c r="L1509" s="183">
        <v>2</v>
      </c>
      <c r="M1509" s="27">
        <f t="shared" si="55"/>
        <v>260</v>
      </c>
      <c r="N1509" s="23"/>
      <c r="O1509" s="24" t="s">
        <v>32</v>
      </c>
    </row>
    <row r="1510" s="1" customFormat="1" customHeight="1" spans="1:17">
      <c r="A1510" s="39">
        <v>1506</v>
      </c>
      <c r="B1510" s="115" t="s">
        <v>23</v>
      </c>
      <c r="C1510" s="39" t="s">
        <v>11004</v>
      </c>
      <c r="D1510" s="39" t="s">
        <v>10034</v>
      </c>
      <c r="E1510" s="39" t="s">
        <v>11005</v>
      </c>
      <c r="F1510" s="186" t="s">
        <v>11639</v>
      </c>
      <c r="G1510" s="91" t="s">
        <v>12430</v>
      </c>
      <c r="H1510" s="39" t="s">
        <v>194</v>
      </c>
      <c r="I1510" s="39">
        <v>4</v>
      </c>
      <c r="J1510" s="39" t="s">
        <v>12425</v>
      </c>
      <c r="K1510" s="39" t="s">
        <v>31</v>
      </c>
      <c r="L1510" s="183">
        <v>2</v>
      </c>
      <c r="M1510" s="27">
        <f t="shared" si="55"/>
        <v>260</v>
      </c>
      <c r="N1510" s="23"/>
      <c r="O1510" s="24" t="s">
        <v>32</v>
      </c>
      <c r="P1510" s="190"/>
      <c r="Q1510" s="179"/>
    </row>
    <row r="1511" s="1" customFormat="1" customHeight="1" spans="1:15">
      <c r="A1511" s="39">
        <v>1507</v>
      </c>
      <c r="B1511" s="115" t="s">
        <v>23</v>
      </c>
      <c r="C1511" s="39" t="s">
        <v>11004</v>
      </c>
      <c r="D1511" s="39" t="s">
        <v>10034</v>
      </c>
      <c r="E1511" s="39" t="s">
        <v>11005</v>
      </c>
      <c r="F1511" s="186" t="s">
        <v>11639</v>
      </c>
      <c r="G1511" s="91" t="s">
        <v>12431</v>
      </c>
      <c r="H1511" s="39" t="s">
        <v>194</v>
      </c>
      <c r="I1511" s="39">
        <v>5</v>
      </c>
      <c r="J1511" s="39" t="s">
        <v>12425</v>
      </c>
      <c r="K1511" s="39" t="s">
        <v>31</v>
      </c>
      <c r="L1511" s="183">
        <v>3</v>
      </c>
      <c r="M1511" s="27">
        <f t="shared" si="55"/>
        <v>390</v>
      </c>
      <c r="N1511" s="23"/>
      <c r="O1511" s="24" t="s">
        <v>32</v>
      </c>
    </row>
    <row r="1512" s="1" customFormat="1" customHeight="1" spans="1:15">
      <c r="A1512" s="39">
        <v>1508</v>
      </c>
      <c r="B1512" s="115" t="s">
        <v>23</v>
      </c>
      <c r="C1512" s="39" t="s">
        <v>11004</v>
      </c>
      <c r="D1512" s="39" t="s">
        <v>10034</v>
      </c>
      <c r="E1512" s="39" t="s">
        <v>11005</v>
      </c>
      <c r="F1512" s="186" t="s">
        <v>11639</v>
      </c>
      <c r="G1512" s="91" t="s">
        <v>12432</v>
      </c>
      <c r="H1512" s="39" t="s">
        <v>194</v>
      </c>
      <c r="I1512" s="39">
        <v>5</v>
      </c>
      <c r="J1512" s="39" t="s">
        <v>12425</v>
      </c>
      <c r="K1512" s="39" t="s">
        <v>31</v>
      </c>
      <c r="L1512" s="183">
        <v>3</v>
      </c>
      <c r="M1512" s="27">
        <f t="shared" si="55"/>
        <v>390</v>
      </c>
      <c r="N1512" s="23"/>
      <c r="O1512" s="24" t="s">
        <v>32</v>
      </c>
    </row>
    <row r="1513" s="1" customFormat="1" customHeight="1" spans="1:15">
      <c r="A1513" s="39">
        <v>1509</v>
      </c>
      <c r="B1513" s="115" t="s">
        <v>23</v>
      </c>
      <c r="C1513" s="39" t="s">
        <v>11004</v>
      </c>
      <c r="D1513" s="39" t="s">
        <v>10034</v>
      </c>
      <c r="E1513" s="39" t="s">
        <v>11005</v>
      </c>
      <c r="F1513" s="186" t="s">
        <v>11639</v>
      </c>
      <c r="G1513" s="91" t="s">
        <v>12433</v>
      </c>
      <c r="H1513" s="39" t="s">
        <v>194</v>
      </c>
      <c r="I1513" s="39">
        <v>2</v>
      </c>
      <c r="J1513" s="39" t="s">
        <v>12425</v>
      </c>
      <c r="K1513" s="39" t="s">
        <v>31</v>
      </c>
      <c r="L1513" s="183">
        <v>2</v>
      </c>
      <c r="M1513" s="27">
        <f t="shared" si="55"/>
        <v>260</v>
      </c>
      <c r="N1513" s="23"/>
      <c r="O1513" s="24" t="s">
        <v>32</v>
      </c>
    </row>
    <row r="1514" s="1" customFormat="1" customHeight="1" spans="1:15">
      <c r="A1514" s="39">
        <v>1510</v>
      </c>
      <c r="B1514" s="115" t="s">
        <v>23</v>
      </c>
      <c r="C1514" s="39" t="s">
        <v>11004</v>
      </c>
      <c r="D1514" s="39" t="s">
        <v>10034</v>
      </c>
      <c r="E1514" s="39" t="s">
        <v>11005</v>
      </c>
      <c r="F1514" s="186" t="s">
        <v>11639</v>
      </c>
      <c r="G1514" s="91" t="s">
        <v>12434</v>
      </c>
      <c r="H1514" s="39" t="s">
        <v>194</v>
      </c>
      <c r="I1514" s="39">
        <v>3</v>
      </c>
      <c r="J1514" s="39" t="s">
        <v>12425</v>
      </c>
      <c r="K1514" s="39" t="s">
        <v>31</v>
      </c>
      <c r="L1514" s="183">
        <v>2</v>
      </c>
      <c r="M1514" s="27">
        <f t="shared" si="55"/>
        <v>260</v>
      </c>
      <c r="N1514" s="23"/>
      <c r="O1514" s="24" t="s">
        <v>32</v>
      </c>
    </row>
    <row r="1515" s="1" customFormat="1" customHeight="1" spans="1:15">
      <c r="A1515" s="39">
        <v>1511</v>
      </c>
      <c r="B1515" s="115" t="s">
        <v>23</v>
      </c>
      <c r="C1515" s="39" t="s">
        <v>11004</v>
      </c>
      <c r="D1515" s="39" t="s">
        <v>10034</v>
      </c>
      <c r="E1515" s="39" t="s">
        <v>11005</v>
      </c>
      <c r="F1515" s="186" t="s">
        <v>11639</v>
      </c>
      <c r="G1515" s="91" t="s">
        <v>12435</v>
      </c>
      <c r="H1515" s="39" t="s">
        <v>194</v>
      </c>
      <c r="I1515" s="39">
        <v>2</v>
      </c>
      <c r="J1515" s="39" t="s">
        <v>12425</v>
      </c>
      <c r="K1515" s="39" t="s">
        <v>31</v>
      </c>
      <c r="L1515" s="183">
        <v>2</v>
      </c>
      <c r="M1515" s="27">
        <f t="shared" si="55"/>
        <v>260</v>
      </c>
      <c r="N1515" s="23"/>
      <c r="O1515" s="24" t="s">
        <v>32</v>
      </c>
    </row>
    <row r="1516" s="1" customFormat="1" customHeight="1" spans="1:15">
      <c r="A1516" s="39">
        <v>1512</v>
      </c>
      <c r="B1516" s="115" t="s">
        <v>23</v>
      </c>
      <c r="C1516" s="39" t="s">
        <v>11004</v>
      </c>
      <c r="D1516" s="39" t="s">
        <v>10034</v>
      </c>
      <c r="E1516" s="39" t="s">
        <v>11005</v>
      </c>
      <c r="F1516" s="186" t="s">
        <v>11639</v>
      </c>
      <c r="G1516" s="91" t="s">
        <v>12436</v>
      </c>
      <c r="H1516" s="39" t="s">
        <v>194</v>
      </c>
      <c r="I1516" s="39">
        <v>4</v>
      </c>
      <c r="J1516" s="39" t="s">
        <v>12425</v>
      </c>
      <c r="K1516" s="39" t="s">
        <v>31</v>
      </c>
      <c r="L1516" s="183">
        <v>3</v>
      </c>
      <c r="M1516" s="27">
        <f t="shared" si="55"/>
        <v>390</v>
      </c>
      <c r="N1516" s="23"/>
      <c r="O1516" s="24" t="s">
        <v>32</v>
      </c>
    </row>
    <row r="1517" s="1" customFormat="1" customHeight="1" spans="1:15">
      <c r="A1517" s="39">
        <v>1513</v>
      </c>
      <c r="B1517" s="115" t="s">
        <v>23</v>
      </c>
      <c r="C1517" s="39" t="s">
        <v>11004</v>
      </c>
      <c r="D1517" s="39" t="s">
        <v>10034</v>
      </c>
      <c r="E1517" s="39" t="s">
        <v>11005</v>
      </c>
      <c r="F1517" s="186" t="s">
        <v>11639</v>
      </c>
      <c r="G1517" s="91" t="s">
        <v>12437</v>
      </c>
      <c r="H1517" s="39" t="s">
        <v>194</v>
      </c>
      <c r="I1517" s="39">
        <v>2</v>
      </c>
      <c r="J1517" s="39" t="s">
        <v>12425</v>
      </c>
      <c r="K1517" s="39" t="s">
        <v>31</v>
      </c>
      <c r="L1517" s="183">
        <v>2</v>
      </c>
      <c r="M1517" s="27">
        <f t="shared" si="55"/>
        <v>260</v>
      </c>
      <c r="N1517" s="23"/>
      <c r="O1517" s="24" t="s">
        <v>32</v>
      </c>
    </row>
    <row r="1518" s="1" customFormat="1" customHeight="1" spans="1:15">
      <c r="A1518" s="39">
        <v>1514</v>
      </c>
      <c r="B1518" s="115" t="s">
        <v>23</v>
      </c>
      <c r="C1518" s="39" t="s">
        <v>11004</v>
      </c>
      <c r="D1518" s="39" t="s">
        <v>10034</v>
      </c>
      <c r="E1518" s="39" t="s">
        <v>11005</v>
      </c>
      <c r="F1518" s="186" t="s">
        <v>11639</v>
      </c>
      <c r="G1518" s="91" t="s">
        <v>12438</v>
      </c>
      <c r="H1518" s="39" t="s">
        <v>194</v>
      </c>
      <c r="I1518" s="39">
        <v>3</v>
      </c>
      <c r="J1518" s="39" t="s">
        <v>12425</v>
      </c>
      <c r="K1518" s="39" t="s">
        <v>31</v>
      </c>
      <c r="L1518" s="183">
        <v>3</v>
      </c>
      <c r="M1518" s="27">
        <f t="shared" si="55"/>
        <v>390</v>
      </c>
      <c r="N1518" s="23"/>
      <c r="O1518" s="24" t="s">
        <v>32</v>
      </c>
    </row>
    <row r="1519" s="1" customFormat="1" customHeight="1" spans="1:15">
      <c r="A1519" s="39">
        <v>1515</v>
      </c>
      <c r="B1519" s="115" t="s">
        <v>23</v>
      </c>
      <c r="C1519" s="39" t="s">
        <v>11004</v>
      </c>
      <c r="D1519" s="39" t="s">
        <v>10034</v>
      </c>
      <c r="E1519" s="39" t="s">
        <v>11005</v>
      </c>
      <c r="F1519" s="186" t="s">
        <v>11639</v>
      </c>
      <c r="G1519" s="91" t="s">
        <v>12439</v>
      </c>
      <c r="H1519" s="39" t="s">
        <v>194</v>
      </c>
      <c r="I1519" s="39">
        <v>4</v>
      </c>
      <c r="J1519" s="39" t="s">
        <v>12425</v>
      </c>
      <c r="K1519" s="39" t="s">
        <v>31</v>
      </c>
      <c r="L1519" s="183">
        <v>2</v>
      </c>
      <c r="M1519" s="27">
        <f t="shared" si="55"/>
        <v>260</v>
      </c>
      <c r="N1519" s="23"/>
      <c r="O1519" s="24" t="s">
        <v>32</v>
      </c>
    </row>
    <row r="1520" s="1" customFormat="1" customHeight="1" spans="1:15">
      <c r="A1520" s="39">
        <v>1516</v>
      </c>
      <c r="B1520" s="115" t="s">
        <v>23</v>
      </c>
      <c r="C1520" s="39" t="s">
        <v>11004</v>
      </c>
      <c r="D1520" s="39" t="s">
        <v>10034</v>
      </c>
      <c r="E1520" s="39" t="s">
        <v>11005</v>
      </c>
      <c r="F1520" s="186" t="s">
        <v>11639</v>
      </c>
      <c r="G1520" s="91" t="s">
        <v>10991</v>
      </c>
      <c r="H1520" s="39" t="s">
        <v>194</v>
      </c>
      <c r="I1520" s="39">
        <v>3</v>
      </c>
      <c r="J1520" s="39" t="s">
        <v>12425</v>
      </c>
      <c r="K1520" s="39" t="s">
        <v>31</v>
      </c>
      <c r="L1520" s="183">
        <v>3</v>
      </c>
      <c r="M1520" s="27">
        <f>L1520*312</f>
        <v>936</v>
      </c>
      <c r="N1520" s="23"/>
      <c r="O1520" s="24" t="s">
        <v>32</v>
      </c>
    </row>
    <row r="1521" s="1" customFormat="1" customHeight="1" spans="1:15">
      <c r="A1521" s="39">
        <v>1517</v>
      </c>
      <c r="B1521" s="115" t="s">
        <v>23</v>
      </c>
      <c r="C1521" s="39" t="s">
        <v>11004</v>
      </c>
      <c r="D1521" s="39" t="s">
        <v>10034</v>
      </c>
      <c r="E1521" s="39" t="s">
        <v>11005</v>
      </c>
      <c r="F1521" s="186" t="s">
        <v>11639</v>
      </c>
      <c r="G1521" s="91" t="s">
        <v>12440</v>
      </c>
      <c r="H1521" s="39" t="s">
        <v>194</v>
      </c>
      <c r="I1521" s="39">
        <v>3</v>
      </c>
      <c r="J1521" s="39" t="s">
        <v>12425</v>
      </c>
      <c r="K1521" s="39" t="s">
        <v>31</v>
      </c>
      <c r="L1521" s="183">
        <v>3</v>
      </c>
      <c r="M1521" s="27">
        <f t="shared" ref="M1521:M1536" si="56">L1521*130</f>
        <v>390</v>
      </c>
      <c r="N1521" s="23"/>
      <c r="O1521" s="24" t="s">
        <v>32</v>
      </c>
    </row>
    <row r="1522" s="1" customFormat="1" customHeight="1" spans="1:15">
      <c r="A1522" s="39">
        <v>1518</v>
      </c>
      <c r="B1522" s="115" t="s">
        <v>23</v>
      </c>
      <c r="C1522" s="39" t="s">
        <v>11004</v>
      </c>
      <c r="D1522" s="39" t="s">
        <v>10034</v>
      </c>
      <c r="E1522" s="39" t="s">
        <v>11005</v>
      </c>
      <c r="F1522" s="186" t="s">
        <v>11639</v>
      </c>
      <c r="G1522" s="91" t="s">
        <v>12441</v>
      </c>
      <c r="H1522" s="39" t="s">
        <v>194</v>
      </c>
      <c r="I1522" s="39">
        <v>4</v>
      </c>
      <c r="J1522" s="39" t="s">
        <v>12425</v>
      </c>
      <c r="K1522" s="39" t="s">
        <v>31</v>
      </c>
      <c r="L1522" s="183">
        <v>2</v>
      </c>
      <c r="M1522" s="27">
        <f t="shared" si="56"/>
        <v>260</v>
      </c>
      <c r="N1522" s="23"/>
      <c r="O1522" s="24" t="s">
        <v>32</v>
      </c>
    </row>
    <row r="1523" s="1" customFormat="1" customHeight="1" spans="1:15">
      <c r="A1523" s="39">
        <v>1519</v>
      </c>
      <c r="B1523" s="115" t="s">
        <v>23</v>
      </c>
      <c r="C1523" s="39" t="s">
        <v>11004</v>
      </c>
      <c r="D1523" s="39" t="s">
        <v>10034</v>
      </c>
      <c r="E1523" s="39" t="s">
        <v>11005</v>
      </c>
      <c r="F1523" s="186" t="s">
        <v>11639</v>
      </c>
      <c r="G1523" s="91" t="s">
        <v>12442</v>
      </c>
      <c r="H1523" s="39" t="s">
        <v>194</v>
      </c>
      <c r="I1523" s="39">
        <v>5</v>
      </c>
      <c r="J1523" s="39" t="s">
        <v>12425</v>
      </c>
      <c r="K1523" s="39" t="s">
        <v>31</v>
      </c>
      <c r="L1523" s="183">
        <v>3</v>
      </c>
      <c r="M1523" s="27">
        <f t="shared" si="56"/>
        <v>390</v>
      </c>
      <c r="N1523" s="23"/>
      <c r="O1523" s="24" t="s">
        <v>32</v>
      </c>
    </row>
    <row r="1524" s="1" customFormat="1" customHeight="1" spans="1:15">
      <c r="A1524" s="39">
        <v>1520</v>
      </c>
      <c r="B1524" s="115" t="s">
        <v>23</v>
      </c>
      <c r="C1524" s="39" t="s">
        <v>11004</v>
      </c>
      <c r="D1524" s="39" t="s">
        <v>10034</v>
      </c>
      <c r="E1524" s="39" t="s">
        <v>11005</v>
      </c>
      <c r="F1524" s="186" t="s">
        <v>11639</v>
      </c>
      <c r="G1524" s="91" t="s">
        <v>12443</v>
      </c>
      <c r="H1524" s="39" t="s">
        <v>194</v>
      </c>
      <c r="I1524" s="39">
        <v>2</v>
      </c>
      <c r="J1524" s="39" t="s">
        <v>12425</v>
      </c>
      <c r="K1524" s="39" t="s">
        <v>31</v>
      </c>
      <c r="L1524" s="183">
        <v>2</v>
      </c>
      <c r="M1524" s="27">
        <f t="shared" si="56"/>
        <v>260</v>
      </c>
      <c r="N1524" s="23"/>
      <c r="O1524" s="24" t="s">
        <v>32</v>
      </c>
    </row>
    <row r="1525" s="1" customFormat="1" customHeight="1" spans="1:15">
      <c r="A1525" s="39">
        <v>1521</v>
      </c>
      <c r="B1525" s="115" t="s">
        <v>23</v>
      </c>
      <c r="C1525" s="39" t="s">
        <v>11004</v>
      </c>
      <c r="D1525" s="39" t="s">
        <v>10034</v>
      </c>
      <c r="E1525" s="39" t="s">
        <v>11005</v>
      </c>
      <c r="F1525" s="186" t="s">
        <v>11639</v>
      </c>
      <c r="G1525" s="91" t="s">
        <v>12444</v>
      </c>
      <c r="H1525" s="39" t="s">
        <v>194</v>
      </c>
      <c r="I1525" s="39">
        <v>2</v>
      </c>
      <c r="J1525" s="39" t="s">
        <v>12425</v>
      </c>
      <c r="K1525" s="39" t="s">
        <v>31</v>
      </c>
      <c r="L1525" s="183">
        <v>2</v>
      </c>
      <c r="M1525" s="27">
        <f t="shared" si="56"/>
        <v>260</v>
      </c>
      <c r="N1525" s="23"/>
      <c r="O1525" s="24" t="s">
        <v>32</v>
      </c>
    </row>
    <row r="1526" s="1" customFormat="1" customHeight="1" spans="1:15">
      <c r="A1526" s="39">
        <v>1522</v>
      </c>
      <c r="B1526" s="115" t="s">
        <v>23</v>
      </c>
      <c r="C1526" s="39" t="s">
        <v>11004</v>
      </c>
      <c r="D1526" s="39" t="s">
        <v>10034</v>
      </c>
      <c r="E1526" s="39" t="s">
        <v>11005</v>
      </c>
      <c r="F1526" s="186" t="s">
        <v>11639</v>
      </c>
      <c r="G1526" s="91" t="s">
        <v>12445</v>
      </c>
      <c r="H1526" s="39" t="s">
        <v>194</v>
      </c>
      <c r="I1526" s="39">
        <v>4</v>
      </c>
      <c r="J1526" s="39" t="s">
        <v>12425</v>
      </c>
      <c r="K1526" s="39" t="s">
        <v>31</v>
      </c>
      <c r="L1526" s="183">
        <v>2</v>
      </c>
      <c r="M1526" s="27">
        <f t="shared" si="56"/>
        <v>260</v>
      </c>
      <c r="N1526" s="23"/>
      <c r="O1526" s="24" t="s">
        <v>32</v>
      </c>
    </row>
    <row r="1527" s="1" customFormat="1" customHeight="1" spans="1:15">
      <c r="A1527" s="39">
        <v>1523</v>
      </c>
      <c r="B1527" s="115" t="s">
        <v>23</v>
      </c>
      <c r="C1527" s="39" t="s">
        <v>11004</v>
      </c>
      <c r="D1527" s="39" t="s">
        <v>10034</v>
      </c>
      <c r="E1527" s="39" t="s">
        <v>11005</v>
      </c>
      <c r="F1527" s="186" t="s">
        <v>11639</v>
      </c>
      <c r="G1527" s="91" t="s">
        <v>12446</v>
      </c>
      <c r="H1527" s="39" t="s">
        <v>194</v>
      </c>
      <c r="I1527" s="39">
        <v>4</v>
      </c>
      <c r="J1527" s="39" t="s">
        <v>12447</v>
      </c>
      <c r="K1527" s="39" t="s">
        <v>31</v>
      </c>
      <c r="L1527" s="183">
        <v>2</v>
      </c>
      <c r="M1527" s="27">
        <f t="shared" si="56"/>
        <v>260</v>
      </c>
      <c r="N1527" s="23"/>
      <c r="O1527" s="24" t="s">
        <v>32</v>
      </c>
    </row>
    <row r="1528" s="1" customFormat="1" customHeight="1" spans="1:15">
      <c r="A1528" s="39">
        <v>1524</v>
      </c>
      <c r="B1528" s="115" t="s">
        <v>23</v>
      </c>
      <c r="C1528" s="39" t="s">
        <v>11004</v>
      </c>
      <c r="D1528" s="39" t="s">
        <v>10034</v>
      </c>
      <c r="E1528" s="39" t="s">
        <v>11005</v>
      </c>
      <c r="F1528" s="186" t="s">
        <v>11639</v>
      </c>
      <c r="G1528" s="91" t="s">
        <v>12448</v>
      </c>
      <c r="H1528" s="39" t="s">
        <v>194</v>
      </c>
      <c r="I1528" s="39">
        <v>7</v>
      </c>
      <c r="J1528" s="39" t="s">
        <v>12447</v>
      </c>
      <c r="K1528" s="39" t="s">
        <v>31</v>
      </c>
      <c r="L1528" s="183">
        <v>2</v>
      </c>
      <c r="M1528" s="27">
        <f t="shared" si="56"/>
        <v>260</v>
      </c>
      <c r="N1528" s="23"/>
      <c r="O1528" s="24" t="s">
        <v>32</v>
      </c>
    </row>
    <row r="1529" s="1" customFormat="1" customHeight="1" spans="1:15">
      <c r="A1529" s="39">
        <v>1525</v>
      </c>
      <c r="B1529" s="115" t="s">
        <v>23</v>
      </c>
      <c r="C1529" s="39" t="s">
        <v>11004</v>
      </c>
      <c r="D1529" s="39" t="s">
        <v>10034</v>
      </c>
      <c r="E1529" s="39" t="s">
        <v>11005</v>
      </c>
      <c r="F1529" s="186" t="s">
        <v>11639</v>
      </c>
      <c r="G1529" s="91" t="s">
        <v>12449</v>
      </c>
      <c r="H1529" s="39" t="s">
        <v>194</v>
      </c>
      <c r="I1529" s="39">
        <v>5</v>
      </c>
      <c r="J1529" s="39" t="s">
        <v>12447</v>
      </c>
      <c r="K1529" s="39" t="s">
        <v>31</v>
      </c>
      <c r="L1529" s="183">
        <v>2</v>
      </c>
      <c r="M1529" s="27">
        <f t="shared" si="56"/>
        <v>260</v>
      </c>
      <c r="N1529" s="23"/>
      <c r="O1529" s="24" t="s">
        <v>32</v>
      </c>
    </row>
    <row r="1530" s="1" customFormat="1" customHeight="1" spans="1:15">
      <c r="A1530" s="39">
        <v>1526</v>
      </c>
      <c r="B1530" s="115" t="s">
        <v>23</v>
      </c>
      <c r="C1530" s="39" t="s">
        <v>11004</v>
      </c>
      <c r="D1530" s="39" t="s">
        <v>10034</v>
      </c>
      <c r="E1530" s="39" t="s">
        <v>11005</v>
      </c>
      <c r="F1530" s="186" t="s">
        <v>11639</v>
      </c>
      <c r="G1530" s="91" t="s">
        <v>12450</v>
      </c>
      <c r="H1530" s="39" t="s">
        <v>194</v>
      </c>
      <c r="I1530" s="39">
        <v>7</v>
      </c>
      <c r="J1530" s="39" t="s">
        <v>12447</v>
      </c>
      <c r="K1530" s="39" t="s">
        <v>31</v>
      </c>
      <c r="L1530" s="183">
        <v>3</v>
      </c>
      <c r="M1530" s="27">
        <f t="shared" si="56"/>
        <v>390</v>
      </c>
      <c r="N1530" s="23"/>
      <c r="O1530" s="24" t="s">
        <v>32</v>
      </c>
    </row>
    <row r="1531" s="1" customFormat="1" customHeight="1" spans="1:15">
      <c r="A1531" s="39">
        <v>1527</v>
      </c>
      <c r="B1531" s="115" t="s">
        <v>23</v>
      </c>
      <c r="C1531" s="39" t="s">
        <v>11004</v>
      </c>
      <c r="D1531" s="39" t="s">
        <v>10034</v>
      </c>
      <c r="E1531" s="39" t="s">
        <v>11005</v>
      </c>
      <c r="F1531" s="186" t="s">
        <v>11639</v>
      </c>
      <c r="G1531" s="91" t="s">
        <v>12451</v>
      </c>
      <c r="H1531" s="39" t="s">
        <v>194</v>
      </c>
      <c r="I1531" s="39">
        <v>4</v>
      </c>
      <c r="J1531" s="39" t="s">
        <v>12447</v>
      </c>
      <c r="K1531" s="39" t="s">
        <v>31</v>
      </c>
      <c r="L1531" s="183">
        <v>2</v>
      </c>
      <c r="M1531" s="27">
        <f t="shared" si="56"/>
        <v>260</v>
      </c>
      <c r="N1531" s="23"/>
      <c r="O1531" s="24" t="s">
        <v>32</v>
      </c>
    </row>
    <row r="1532" s="1" customFormat="1" customHeight="1" spans="1:15">
      <c r="A1532" s="39">
        <v>1528</v>
      </c>
      <c r="B1532" s="115" t="s">
        <v>23</v>
      </c>
      <c r="C1532" s="39" t="s">
        <v>11004</v>
      </c>
      <c r="D1532" s="39" t="s">
        <v>10034</v>
      </c>
      <c r="E1532" s="39" t="s">
        <v>11005</v>
      </c>
      <c r="F1532" s="186" t="s">
        <v>11639</v>
      </c>
      <c r="G1532" s="91" t="s">
        <v>12452</v>
      </c>
      <c r="H1532" s="39" t="s">
        <v>194</v>
      </c>
      <c r="I1532" s="39">
        <v>7</v>
      </c>
      <c r="J1532" s="39" t="s">
        <v>12447</v>
      </c>
      <c r="K1532" s="39" t="s">
        <v>31</v>
      </c>
      <c r="L1532" s="183">
        <v>3</v>
      </c>
      <c r="M1532" s="27">
        <f t="shared" si="56"/>
        <v>390</v>
      </c>
      <c r="N1532" s="23"/>
      <c r="O1532" s="24" t="s">
        <v>32</v>
      </c>
    </row>
    <row r="1533" s="1" customFormat="1" customHeight="1" spans="1:15">
      <c r="A1533" s="39">
        <v>1529</v>
      </c>
      <c r="B1533" s="115" t="s">
        <v>23</v>
      </c>
      <c r="C1533" s="39" t="s">
        <v>11004</v>
      </c>
      <c r="D1533" s="39" t="s">
        <v>10034</v>
      </c>
      <c r="E1533" s="39" t="s">
        <v>11005</v>
      </c>
      <c r="F1533" s="186" t="s">
        <v>11639</v>
      </c>
      <c r="G1533" s="91" t="s">
        <v>12453</v>
      </c>
      <c r="H1533" s="39" t="s">
        <v>194</v>
      </c>
      <c r="I1533" s="39">
        <v>3</v>
      </c>
      <c r="J1533" s="39" t="s">
        <v>12447</v>
      </c>
      <c r="K1533" s="39" t="s">
        <v>31</v>
      </c>
      <c r="L1533" s="183">
        <v>2</v>
      </c>
      <c r="M1533" s="27">
        <f t="shared" si="56"/>
        <v>260</v>
      </c>
      <c r="N1533" s="23"/>
      <c r="O1533" s="24" t="s">
        <v>32</v>
      </c>
    </row>
    <row r="1534" s="1" customFormat="1" customHeight="1" spans="1:15">
      <c r="A1534" s="39">
        <v>1530</v>
      </c>
      <c r="B1534" s="115" t="s">
        <v>23</v>
      </c>
      <c r="C1534" s="39" t="s">
        <v>11004</v>
      </c>
      <c r="D1534" s="39" t="s">
        <v>10034</v>
      </c>
      <c r="E1534" s="39" t="s">
        <v>11005</v>
      </c>
      <c r="F1534" s="186" t="s">
        <v>11639</v>
      </c>
      <c r="G1534" s="91" t="s">
        <v>12454</v>
      </c>
      <c r="H1534" s="39" t="s">
        <v>194</v>
      </c>
      <c r="I1534" s="39">
        <v>6</v>
      </c>
      <c r="J1534" s="39" t="s">
        <v>12447</v>
      </c>
      <c r="K1534" s="39" t="s">
        <v>31</v>
      </c>
      <c r="L1534" s="183">
        <v>2</v>
      </c>
      <c r="M1534" s="27">
        <f t="shared" si="56"/>
        <v>260</v>
      </c>
      <c r="N1534" s="23"/>
      <c r="O1534" s="24" t="s">
        <v>32</v>
      </c>
    </row>
    <row r="1535" s="1" customFormat="1" customHeight="1" spans="1:15">
      <c r="A1535" s="39">
        <v>1531</v>
      </c>
      <c r="B1535" s="115" t="s">
        <v>23</v>
      </c>
      <c r="C1535" s="39" t="s">
        <v>11004</v>
      </c>
      <c r="D1535" s="39" t="s">
        <v>10034</v>
      </c>
      <c r="E1535" s="39" t="s">
        <v>11005</v>
      </c>
      <c r="F1535" s="186" t="s">
        <v>11639</v>
      </c>
      <c r="G1535" s="91" t="s">
        <v>12455</v>
      </c>
      <c r="H1535" s="39" t="s">
        <v>194</v>
      </c>
      <c r="I1535" s="39">
        <v>2</v>
      </c>
      <c r="J1535" s="39" t="s">
        <v>12447</v>
      </c>
      <c r="K1535" s="39" t="s">
        <v>31</v>
      </c>
      <c r="L1535" s="183">
        <v>2</v>
      </c>
      <c r="M1535" s="27">
        <f t="shared" si="56"/>
        <v>260</v>
      </c>
      <c r="N1535" s="23"/>
      <c r="O1535" s="24" t="s">
        <v>32</v>
      </c>
    </row>
    <row r="1536" s="1" customFormat="1" customHeight="1" spans="1:15">
      <c r="A1536" s="39">
        <v>1532</v>
      </c>
      <c r="B1536" s="115" t="s">
        <v>23</v>
      </c>
      <c r="C1536" s="39" t="s">
        <v>11004</v>
      </c>
      <c r="D1536" s="39" t="s">
        <v>10034</v>
      </c>
      <c r="E1536" s="39" t="s">
        <v>11005</v>
      </c>
      <c r="F1536" s="186" t="s">
        <v>11639</v>
      </c>
      <c r="G1536" s="91" t="s">
        <v>12456</v>
      </c>
      <c r="H1536" s="39" t="s">
        <v>194</v>
      </c>
      <c r="I1536" s="39">
        <v>3</v>
      </c>
      <c r="J1536" s="39" t="s">
        <v>12447</v>
      </c>
      <c r="K1536" s="39" t="s">
        <v>31</v>
      </c>
      <c r="L1536" s="183">
        <v>2</v>
      </c>
      <c r="M1536" s="27">
        <f t="shared" si="56"/>
        <v>260</v>
      </c>
      <c r="N1536" s="23"/>
      <c r="O1536" s="24" t="s">
        <v>32</v>
      </c>
    </row>
    <row r="1537" s="1" customFormat="1" customHeight="1" spans="1:15">
      <c r="A1537" s="39">
        <v>1533</v>
      </c>
      <c r="B1537" s="115" t="s">
        <v>23</v>
      </c>
      <c r="C1537" s="39" t="s">
        <v>11004</v>
      </c>
      <c r="D1537" s="39" t="s">
        <v>10034</v>
      </c>
      <c r="E1537" s="39" t="s">
        <v>11005</v>
      </c>
      <c r="F1537" s="186" t="s">
        <v>11639</v>
      </c>
      <c r="G1537" s="91" t="s">
        <v>12457</v>
      </c>
      <c r="H1537" s="39" t="s">
        <v>194</v>
      </c>
      <c r="I1537" s="39">
        <v>1</v>
      </c>
      <c r="J1537" s="39" t="s">
        <v>12447</v>
      </c>
      <c r="K1537" s="39" t="s">
        <v>31</v>
      </c>
      <c r="L1537" s="183">
        <v>1</v>
      </c>
      <c r="M1537" s="27">
        <f>L1537*468</f>
        <v>468</v>
      </c>
      <c r="N1537" s="23"/>
      <c r="O1537" s="24" t="s">
        <v>32</v>
      </c>
    </row>
    <row r="1538" s="1" customFormat="1" customHeight="1" spans="1:15">
      <c r="A1538" s="39">
        <v>1534</v>
      </c>
      <c r="B1538" s="115" t="s">
        <v>23</v>
      </c>
      <c r="C1538" s="39" t="s">
        <v>11004</v>
      </c>
      <c r="D1538" s="39" t="s">
        <v>10034</v>
      </c>
      <c r="E1538" s="39" t="s">
        <v>11005</v>
      </c>
      <c r="F1538" s="186" t="s">
        <v>11639</v>
      </c>
      <c r="G1538" s="91" t="s">
        <v>12458</v>
      </c>
      <c r="H1538" s="39" t="s">
        <v>194</v>
      </c>
      <c r="I1538" s="39">
        <v>4</v>
      </c>
      <c r="J1538" s="39" t="s">
        <v>12447</v>
      </c>
      <c r="K1538" s="39" t="s">
        <v>31</v>
      </c>
      <c r="L1538" s="183">
        <v>2</v>
      </c>
      <c r="M1538" s="27">
        <f t="shared" ref="M1538:M1569" si="57">L1538*130</f>
        <v>260</v>
      </c>
      <c r="N1538" s="23"/>
      <c r="O1538" s="24" t="s">
        <v>32</v>
      </c>
    </row>
    <row r="1539" s="1" customFormat="1" customHeight="1" spans="1:15">
      <c r="A1539" s="39">
        <v>1535</v>
      </c>
      <c r="B1539" s="115" t="s">
        <v>23</v>
      </c>
      <c r="C1539" s="39" t="s">
        <v>11004</v>
      </c>
      <c r="D1539" s="39" t="s">
        <v>10034</v>
      </c>
      <c r="E1539" s="39" t="s">
        <v>11005</v>
      </c>
      <c r="F1539" s="186" t="s">
        <v>11639</v>
      </c>
      <c r="G1539" s="91" t="s">
        <v>12459</v>
      </c>
      <c r="H1539" s="39" t="s">
        <v>194</v>
      </c>
      <c r="I1539" s="39">
        <v>6</v>
      </c>
      <c r="J1539" s="39" t="s">
        <v>12447</v>
      </c>
      <c r="K1539" s="39" t="s">
        <v>31</v>
      </c>
      <c r="L1539" s="183">
        <v>3</v>
      </c>
      <c r="M1539" s="27">
        <f t="shared" si="57"/>
        <v>390</v>
      </c>
      <c r="N1539" s="23"/>
      <c r="O1539" s="24" t="s">
        <v>32</v>
      </c>
    </row>
    <row r="1540" s="1" customFormat="1" customHeight="1" spans="1:15">
      <c r="A1540" s="39">
        <v>1536</v>
      </c>
      <c r="B1540" s="115" t="s">
        <v>23</v>
      </c>
      <c r="C1540" s="39" t="s">
        <v>11004</v>
      </c>
      <c r="D1540" s="39" t="s">
        <v>10034</v>
      </c>
      <c r="E1540" s="39" t="s">
        <v>11005</v>
      </c>
      <c r="F1540" s="186" t="s">
        <v>11639</v>
      </c>
      <c r="G1540" s="91" t="s">
        <v>12460</v>
      </c>
      <c r="H1540" s="39" t="s">
        <v>194</v>
      </c>
      <c r="I1540" s="39">
        <v>5</v>
      </c>
      <c r="J1540" s="39" t="s">
        <v>12447</v>
      </c>
      <c r="K1540" s="39" t="s">
        <v>31</v>
      </c>
      <c r="L1540" s="183">
        <v>2</v>
      </c>
      <c r="M1540" s="27">
        <f t="shared" si="57"/>
        <v>260</v>
      </c>
      <c r="N1540" s="23"/>
      <c r="O1540" s="24" t="s">
        <v>32</v>
      </c>
    </row>
    <row r="1541" s="1" customFormat="1" customHeight="1" spans="1:15">
      <c r="A1541" s="39">
        <v>1537</v>
      </c>
      <c r="B1541" s="115" t="s">
        <v>23</v>
      </c>
      <c r="C1541" s="39" t="s">
        <v>11004</v>
      </c>
      <c r="D1541" s="39" t="s">
        <v>10034</v>
      </c>
      <c r="E1541" s="39" t="s">
        <v>11005</v>
      </c>
      <c r="F1541" s="186" t="s">
        <v>11639</v>
      </c>
      <c r="G1541" s="91" t="s">
        <v>12461</v>
      </c>
      <c r="H1541" s="39" t="s">
        <v>194</v>
      </c>
      <c r="I1541" s="39">
        <v>7</v>
      </c>
      <c r="J1541" s="39" t="s">
        <v>12447</v>
      </c>
      <c r="K1541" s="39" t="s">
        <v>31</v>
      </c>
      <c r="L1541" s="183">
        <v>2</v>
      </c>
      <c r="M1541" s="27">
        <f t="shared" si="57"/>
        <v>260</v>
      </c>
      <c r="N1541" s="23"/>
      <c r="O1541" s="24" t="s">
        <v>32</v>
      </c>
    </row>
    <row r="1542" s="1" customFormat="1" customHeight="1" spans="1:15">
      <c r="A1542" s="39">
        <v>1538</v>
      </c>
      <c r="B1542" s="115" t="s">
        <v>23</v>
      </c>
      <c r="C1542" s="39" t="s">
        <v>11004</v>
      </c>
      <c r="D1542" s="39" t="s">
        <v>10034</v>
      </c>
      <c r="E1542" s="39" t="s">
        <v>11005</v>
      </c>
      <c r="F1542" s="186" t="s">
        <v>11639</v>
      </c>
      <c r="G1542" s="91" t="s">
        <v>12462</v>
      </c>
      <c r="H1542" s="39" t="s">
        <v>194</v>
      </c>
      <c r="I1542" s="39">
        <v>6</v>
      </c>
      <c r="J1542" s="39" t="s">
        <v>12447</v>
      </c>
      <c r="K1542" s="39" t="s">
        <v>31</v>
      </c>
      <c r="L1542" s="183">
        <v>2</v>
      </c>
      <c r="M1542" s="27">
        <f t="shared" si="57"/>
        <v>260</v>
      </c>
      <c r="N1542" s="23"/>
      <c r="O1542" s="24" t="s">
        <v>32</v>
      </c>
    </row>
    <row r="1543" s="1" customFormat="1" customHeight="1" spans="1:15">
      <c r="A1543" s="39">
        <v>1539</v>
      </c>
      <c r="B1543" s="115" t="s">
        <v>23</v>
      </c>
      <c r="C1543" s="39" t="s">
        <v>11004</v>
      </c>
      <c r="D1543" s="39" t="s">
        <v>10034</v>
      </c>
      <c r="E1543" s="39" t="s">
        <v>11005</v>
      </c>
      <c r="F1543" s="186" t="s">
        <v>11639</v>
      </c>
      <c r="G1543" s="91" t="s">
        <v>12463</v>
      </c>
      <c r="H1543" s="39" t="s">
        <v>194</v>
      </c>
      <c r="I1543" s="39">
        <v>4</v>
      </c>
      <c r="J1543" s="39" t="s">
        <v>12447</v>
      </c>
      <c r="K1543" s="39" t="s">
        <v>31</v>
      </c>
      <c r="L1543" s="183">
        <v>3</v>
      </c>
      <c r="M1543" s="27">
        <f t="shared" si="57"/>
        <v>390</v>
      </c>
      <c r="N1543" s="23"/>
      <c r="O1543" s="24" t="s">
        <v>32</v>
      </c>
    </row>
    <row r="1544" s="1" customFormat="1" customHeight="1" spans="1:15">
      <c r="A1544" s="39">
        <v>1540</v>
      </c>
      <c r="B1544" s="115" t="s">
        <v>23</v>
      </c>
      <c r="C1544" s="39" t="s">
        <v>11004</v>
      </c>
      <c r="D1544" s="39" t="s">
        <v>10034</v>
      </c>
      <c r="E1544" s="39" t="s">
        <v>11005</v>
      </c>
      <c r="F1544" s="186" t="s">
        <v>11639</v>
      </c>
      <c r="G1544" s="91" t="s">
        <v>12464</v>
      </c>
      <c r="H1544" s="39" t="s">
        <v>194</v>
      </c>
      <c r="I1544" s="39">
        <v>6</v>
      </c>
      <c r="J1544" s="39" t="s">
        <v>12447</v>
      </c>
      <c r="K1544" s="39" t="s">
        <v>31</v>
      </c>
      <c r="L1544" s="183">
        <v>3</v>
      </c>
      <c r="M1544" s="27">
        <f t="shared" si="57"/>
        <v>390</v>
      </c>
      <c r="N1544" s="23"/>
      <c r="O1544" s="24" t="s">
        <v>32</v>
      </c>
    </row>
    <row r="1545" s="1" customFormat="1" customHeight="1" spans="1:15">
      <c r="A1545" s="39">
        <v>1541</v>
      </c>
      <c r="B1545" s="115" t="s">
        <v>23</v>
      </c>
      <c r="C1545" s="39" t="s">
        <v>11004</v>
      </c>
      <c r="D1545" s="39" t="s">
        <v>10034</v>
      </c>
      <c r="E1545" s="39" t="s">
        <v>11005</v>
      </c>
      <c r="F1545" s="186" t="s">
        <v>11639</v>
      </c>
      <c r="G1545" s="91" t="s">
        <v>12465</v>
      </c>
      <c r="H1545" s="39" t="s">
        <v>194</v>
      </c>
      <c r="I1545" s="39">
        <v>5</v>
      </c>
      <c r="J1545" s="39" t="s">
        <v>12447</v>
      </c>
      <c r="K1545" s="39" t="s">
        <v>31</v>
      </c>
      <c r="L1545" s="183">
        <v>2</v>
      </c>
      <c r="M1545" s="27">
        <f t="shared" si="57"/>
        <v>260</v>
      </c>
      <c r="N1545" s="23"/>
      <c r="O1545" s="24" t="s">
        <v>32</v>
      </c>
    </row>
    <row r="1546" s="1" customFormat="1" customHeight="1" spans="1:15">
      <c r="A1546" s="39">
        <v>1542</v>
      </c>
      <c r="B1546" s="115" t="s">
        <v>23</v>
      </c>
      <c r="C1546" s="39" t="s">
        <v>11004</v>
      </c>
      <c r="D1546" s="39" t="s">
        <v>10034</v>
      </c>
      <c r="E1546" s="39" t="s">
        <v>11005</v>
      </c>
      <c r="F1546" s="186" t="s">
        <v>11639</v>
      </c>
      <c r="G1546" s="91" t="s">
        <v>12466</v>
      </c>
      <c r="H1546" s="39" t="s">
        <v>194</v>
      </c>
      <c r="I1546" s="39">
        <v>4</v>
      </c>
      <c r="J1546" s="39" t="s">
        <v>12447</v>
      </c>
      <c r="K1546" s="39" t="s">
        <v>31</v>
      </c>
      <c r="L1546" s="183">
        <v>3</v>
      </c>
      <c r="M1546" s="27">
        <f t="shared" si="57"/>
        <v>390</v>
      </c>
      <c r="N1546" s="23"/>
      <c r="O1546" s="24" t="s">
        <v>32</v>
      </c>
    </row>
    <row r="1547" s="1" customFormat="1" customHeight="1" spans="1:15">
      <c r="A1547" s="39">
        <v>1543</v>
      </c>
      <c r="B1547" s="115" t="s">
        <v>23</v>
      </c>
      <c r="C1547" s="39" t="s">
        <v>11004</v>
      </c>
      <c r="D1547" s="39" t="s">
        <v>10034</v>
      </c>
      <c r="E1547" s="39" t="s">
        <v>11005</v>
      </c>
      <c r="F1547" s="186" t="s">
        <v>11639</v>
      </c>
      <c r="G1547" s="91" t="s">
        <v>12467</v>
      </c>
      <c r="H1547" s="39" t="s">
        <v>194</v>
      </c>
      <c r="I1547" s="39">
        <v>2</v>
      </c>
      <c r="J1547" s="39" t="s">
        <v>12447</v>
      </c>
      <c r="K1547" s="39" t="s">
        <v>31</v>
      </c>
      <c r="L1547" s="183">
        <v>2</v>
      </c>
      <c r="M1547" s="27">
        <f t="shared" si="57"/>
        <v>260</v>
      </c>
      <c r="N1547" s="23"/>
      <c r="O1547" s="24" t="s">
        <v>32</v>
      </c>
    </row>
    <row r="1548" s="1" customFormat="1" customHeight="1" spans="1:15">
      <c r="A1548" s="39">
        <v>1544</v>
      </c>
      <c r="B1548" s="115" t="s">
        <v>23</v>
      </c>
      <c r="C1548" s="39" t="s">
        <v>11004</v>
      </c>
      <c r="D1548" s="39" t="s">
        <v>10034</v>
      </c>
      <c r="E1548" s="39" t="s">
        <v>11005</v>
      </c>
      <c r="F1548" s="186" t="s">
        <v>11639</v>
      </c>
      <c r="G1548" s="91" t="s">
        <v>12468</v>
      </c>
      <c r="H1548" s="39" t="s">
        <v>194</v>
      </c>
      <c r="I1548" s="39">
        <v>6</v>
      </c>
      <c r="J1548" s="39" t="s">
        <v>12447</v>
      </c>
      <c r="K1548" s="39" t="s">
        <v>31</v>
      </c>
      <c r="L1548" s="183">
        <v>3</v>
      </c>
      <c r="M1548" s="27">
        <f t="shared" si="57"/>
        <v>390</v>
      </c>
      <c r="N1548" s="23"/>
      <c r="O1548" s="24" t="s">
        <v>32</v>
      </c>
    </row>
    <row r="1549" s="1" customFormat="1" customHeight="1" spans="1:15">
      <c r="A1549" s="39">
        <v>1545</v>
      </c>
      <c r="B1549" s="115" t="s">
        <v>23</v>
      </c>
      <c r="C1549" s="39" t="s">
        <v>11004</v>
      </c>
      <c r="D1549" s="39" t="s">
        <v>10034</v>
      </c>
      <c r="E1549" s="39" t="s">
        <v>11005</v>
      </c>
      <c r="F1549" s="186" t="s">
        <v>11639</v>
      </c>
      <c r="G1549" s="91" t="s">
        <v>12469</v>
      </c>
      <c r="H1549" s="39" t="s">
        <v>194</v>
      </c>
      <c r="I1549" s="39">
        <v>2</v>
      </c>
      <c r="J1549" s="39" t="s">
        <v>12447</v>
      </c>
      <c r="K1549" s="39" t="s">
        <v>31</v>
      </c>
      <c r="L1549" s="183">
        <v>2</v>
      </c>
      <c r="M1549" s="27">
        <f t="shared" si="57"/>
        <v>260</v>
      </c>
      <c r="N1549" s="23"/>
      <c r="O1549" s="24" t="s">
        <v>32</v>
      </c>
    </row>
    <row r="1550" s="1" customFormat="1" customHeight="1" spans="1:15">
      <c r="A1550" s="39">
        <v>1546</v>
      </c>
      <c r="B1550" s="115" t="s">
        <v>23</v>
      </c>
      <c r="C1550" s="39" t="s">
        <v>11004</v>
      </c>
      <c r="D1550" s="39" t="s">
        <v>10034</v>
      </c>
      <c r="E1550" s="39" t="s">
        <v>11005</v>
      </c>
      <c r="F1550" s="186" t="s">
        <v>11639</v>
      </c>
      <c r="G1550" s="91" t="s">
        <v>12470</v>
      </c>
      <c r="H1550" s="39" t="s">
        <v>194</v>
      </c>
      <c r="I1550" s="39">
        <v>7</v>
      </c>
      <c r="J1550" s="39" t="s">
        <v>12447</v>
      </c>
      <c r="K1550" s="39" t="s">
        <v>31</v>
      </c>
      <c r="L1550" s="183">
        <v>2</v>
      </c>
      <c r="M1550" s="27">
        <f t="shared" si="57"/>
        <v>260</v>
      </c>
      <c r="N1550" s="23"/>
      <c r="O1550" s="24" t="s">
        <v>32</v>
      </c>
    </row>
    <row r="1551" s="1" customFormat="1" customHeight="1" spans="1:15">
      <c r="A1551" s="39">
        <v>1547</v>
      </c>
      <c r="B1551" s="115" t="s">
        <v>23</v>
      </c>
      <c r="C1551" s="39" t="s">
        <v>11004</v>
      </c>
      <c r="D1551" s="39" t="s">
        <v>10034</v>
      </c>
      <c r="E1551" s="39" t="s">
        <v>11005</v>
      </c>
      <c r="F1551" s="186" t="s">
        <v>11639</v>
      </c>
      <c r="G1551" s="91" t="s">
        <v>12471</v>
      </c>
      <c r="H1551" s="39" t="s">
        <v>194</v>
      </c>
      <c r="I1551" s="39">
        <v>1</v>
      </c>
      <c r="J1551" s="39" t="s">
        <v>12447</v>
      </c>
      <c r="K1551" s="39" t="s">
        <v>31</v>
      </c>
      <c r="L1551" s="183">
        <v>1</v>
      </c>
      <c r="M1551" s="27">
        <f t="shared" si="57"/>
        <v>130</v>
      </c>
      <c r="N1551" s="23"/>
      <c r="O1551" s="24" t="s">
        <v>32</v>
      </c>
    </row>
    <row r="1552" s="1" customFormat="1" customHeight="1" spans="1:15">
      <c r="A1552" s="39">
        <v>1548</v>
      </c>
      <c r="B1552" s="115" t="s">
        <v>23</v>
      </c>
      <c r="C1552" s="39" t="s">
        <v>11004</v>
      </c>
      <c r="D1552" s="39" t="s">
        <v>10034</v>
      </c>
      <c r="E1552" s="39" t="s">
        <v>11005</v>
      </c>
      <c r="F1552" s="186" t="s">
        <v>11639</v>
      </c>
      <c r="G1552" s="91" t="s">
        <v>12472</v>
      </c>
      <c r="H1552" s="39" t="s">
        <v>194</v>
      </c>
      <c r="I1552" s="39">
        <v>8</v>
      </c>
      <c r="J1552" s="39" t="s">
        <v>12447</v>
      </c>
      <c r="K1552" s="39" t="s">
        <v>31</v>
      </c>
      <c r="L1552" s="183">
        <v>3</v>
      </c>
      <c r="M1552" s="27">
        <f t="shared" si="57"/>
        <v>390</v>
      </c>
      <c r="N1552" s="23"/>
      <c r="O1552" s="24" t="s">
        <v>32</v>
      </c>
    </row>
    <row r="1553" s="1" customFormat="1" customHeight="1" spans="1:15">
      <c r="A1553" s="39">
        <v>1549</v>
      </c>
      <c r="B1553" s="115" t="s">
        <v>23</v>
      </c>
      <c r="C1553" s="39" t="s">
        <v>11004</v>
      </c>
      <c r="D1553" s="39" t="s">
        <v>10034</v>
      </c>
      <c r="E1553" s="39" t="s">
        <v>11005</v>
      </c>
      <c r="F1553" s="186" t="s">
        <v>11639</v>
      </c>
      <c r="G1553" s="91" t="s">
        <v>12473</v>
      </c>
      <c r="H1553" s="39" t="s">
        <v>194</v>
      </c>
      <c r="I1553" s="39">
        <v>7</v>
      </c>
      <c r="J1553" s="39" t="s">
        <v>12447</v>
      </c>
      <c r="K1553" s="39" t="s">
        <v>31</v>
      </c>
      <c r="L1553" s="183">
        <v>2</v>
      </c>
      <c r="M1553" s="27">
        <f t="shared" si="57"/>
        <v>260</v>
      </c>
      <c r="N1553" s="23"/>
      <c r="O1553" s="24" t="s">
        <v>32</v>
      </c>
    </row>
    <row r="1554" s="1" customFormat="1" customHeight="1" spans="1:15">
      <c r="A1554" s="39">
        <v>1550</v>
      </c>
      <c r="B1554" s="115" t="s">
        <v>23</v>
      </c>
      <c r="C1554" s="39" t="s">
        <v>11004</v>
      </c>
      <c r="D1554" s="39" t="s">
        <v>10034</v>
      </c>
      <c r="E1554" s="39" t="s">
        <v>11005</v>
      </c>
      <c r="F1554" s="186" t="s">
        <v>11639</v>
      </c>
      <c r="G1554" s="91" t="s">
        <v>12474</v>
      </c>
      <c r="H1554" s="39" t="s">
        <v>194</v>
      </c>
      <c r="I1554" s="39">
        <v>4</v>
      </c>
      <c r="J1554" s="39" t="s">
        <v>12447</v>
      </c>
      <c r="K1554" s="39" t="s">
        <v>31</v>
      </c>
      <c r="L1554" s="183">
        <v>2</v>
      </c>
      <c r="M1554" s="27">
        <f t="shared" si="57"/>
        <v>260</v>
      </c>
      <c r="N1554" s="23"/>
      <c r="O1554" s="24" t="s">
        <v>32</v>
      </c>
    </row>
    <row r="1555" s="1" customFormat="1" customHeight="1" spans="1:15">
      <c r="A1555" s="39">
        <v>1551</v>
      </c>
      <c r="B1555" s="115" t="s">
        <v>23</v>
      </c>
      <c r="C1555" s="39" t="s">
        <v>11004</v>
      </c>
      <c r="D1555" s="39" t="s">
        <v>10034</v>
      </c>
      <c r="E1555" s="39" t="s">
        <v>11005</v>
      </c>
      <c r="F1555" s="186" t="s">
        <v>11639</v>
      </c>
      <c r="G1555" s="91" t="s">
        <v>12475</v>
      </c>
      <c r="H1555" s="39" t="s">
        <v>194</v>
      </c>
      <c r="I1555" s="39">
        <v>6</v>
      </c>
      <c r="J1555" s="39" t="s">
        <v>12447</v>
      </c>
      <c r="K1555" s="39" t="s">
        <v>31</v>
      </c>
      <c r="L1555" s="183">
        <v>2</v>
      </c>
      <c r="M1555" s="27">
        <f t="shared" si="57"/>
        <v>260</v>
      </c>
      <c r="N1555" s="23"/>
      <c r="O1555" s="24" t="s">
        <v>32</v>
      </c>
    </row>
    <row r="1556" s="1" customFormat="1" customHeight="1" spans="1:15">
      <c r="A1556" s="39">
        <v>1552</v>
      </c>
      <c r="B1556" s="115" t="s">
        <v>23</v>
      </c>
      <c r="C1556" s="39" t="s">
        <v>11004</v>
      </c>
      <c r="D1556" s="39" t="s">
        <v>10034</v>
      </c>
      <c r="E1556" s="39" t="s">
        <v>11005</v>
      </c>
      <c r="F1556" s="186" t="s">
        <v>11639</v>
      </c>
      <c r="G1556" s="91" t="s">
        <v>12476</v>
      </c>
      <c r="H1556" s="39" t="s">
        <v>194</v>
      </c>
      <c r="I1556" s="39">
        <v>4</v>
      </c>
      <c r="J1556" s="39" t="s">
        <v>12447</v>
      </c>
      <c r="K1556" s="39" t="s">
        <v>31</v>
      </c>
      <c r="L1556" s="183">
        <v>2</v>
      </c>
      <c r="M1556" s="27">
        <f t="shared" si="57"/>
        <v>260</v>
      </c>
      <c r="N1556" s="23"/>
      <c r="O1556" s="24" t="s">
        <v>32</v>
      </c>
    </row>
    <row r="1557" s="1" customFormat="1" customHeight="1" spans="1:15">
      <c r="A1557" s="39">
        <v>1553</v>
      </c>
      <c r="B1557" s="115" t="s">
        <v>23</v>
      </c>
      <c r="C1557" s="39" t="s">
        <v>11004</v>
      </c>
      <c r="D1557" s="39" t="s">
        <v>10034</v>
      </c>
      <c r="E1557" s="39" t="s">
        <v>11005</v>
      </c>
      <c r="F1557" s="186" t="s">
        <v>11639</v>
      </c>
      <c r="G1557" s="91" t="s">
        <v>12477</v>
      </c>
      <c r="H1557" s="39" t="s">
        <v>194</v>
      </c>
      <c r="I1557" s="39">
        <v>6</v>
      </c>
      <c r="J1557" s="39" t="s">
        <v>12447</v>
      </c>
      <c r="K1557" s="39" t="s">
        <v>31</v>
      </c>
      <c r="L1557" s="183">
        <v>2</v>
      </c>
      <c r="M1557" s="27">
        <f t="shared" si="57"/>
        <v>260</v>
      </c>
      <c r="N1557" s="23"/>
      <c r="O1557" s="24" t="s">
        <v>32</v>
      </c>
    </row>
    <row r="1558" s="1" customFormat="1" customHeight="1" spans="1:15">
      <c r="A1558" s="39">
        <v>1554</v>
      </c>
      <c r="B1558" s="115" t="s">
        <v>23</v>
      </c>
      <c r="C1558" s="39" t="s">
        <v>11004</v>
      </c>
      <c r="D1558" s="39" t="s">
        <v>10034</v>
      </c>
      <c r="E1558" s="39" t="s">
        <v>11005</v>
      </c>
      <c r="F1558" s="186" t="s">
        <v>11639</v>
      </c>
      <c r="G1558" s="91" t="s">
        <v>12478</v>
      </c>
      <c r="H1558" s="39" t="s">
        <v>194</v>
      </c>
      <c r="I1558" s="39">
        <v>4</v>
      </c>
      <c r="J1558" s="39" t="s">
        <v>12447</v>
      </c>
      <c r="K1558" s="39" t="s">
        <v>31</v>
      </c>
      <c r="L1558" s="183">
        <v>3</v>
      </c>
      <c r="M1558" s="27">
        <f t="shared" si="57"/>
        <v>390</v>
      </c>
      <c r="N1558" s="23"/>
      <c r="O1558" s="24" t="s">
        <v>32</v>
      </c>
    </row>
    <row r="1559" s="1" customFormat="1" customHeight="1" spans="1:15">
      <c r="A1559" s="39">
        <v>1555</v>
      </c>
      <c r="B1559" s="115" t="s">
        <v>23</v>
      </c>
      <c r="C1559" s="39" t="s">
        <v>11004</v>
      </c>
      <c r="D1559" s="39" t="s">
        <v>10034</v>
      </c>
      <c r="E1559" s="39" t="s">
        <v>11005</v>
      </c>
      <c r="F1559" s="186" t="s">
        <v>11639</v>
      </c>
      <c r="G1559" s="91" t="s">
        <v>12479</v>
      </c>
      <c r="H1559" s="39" t="s">
        <v>194</v>
      </c>
      <c r="I1559" s="39">
        <v>5</v>
      </c>
      <c r="J1559" s="39" t="s">
        <v>12447</v>
      </c>
      <c r="K1559" s="39" t="s">
        <v>31</v>
      </c>
      <c r="L1559" s="183">
        <v>2</v>
      </c>
      <c r="M1559" s="27">
        <f t="shared" si="57"/>
        <v>260</v>
      </c>
      <c r="N1559" s="23"/>
      <c r="O1559" s="24" t="s">
        <v>32</v>
      </c>
    </row>
    <row r="1560" s="1" customFormat="1" customHeight="1" spans="1:15">
      <c r="A1560" s="39">
        <v>1556</v>
      </c>
      <c r="B1560" s="115" t="s">
        <v>23</v>
      </c>
      <c r="C1560" s="39" t="s">
        <v>11004</v>
      </c>
      <c r="D1560" s="39" t="s">
        <v>10034</v>
      </c>
      <c r="E1560" s="39" t="s">
        <v>11005</v>
      </c>
      <c r="F1560" s="186" t="s">
        <v>11639</v>
      </c>
      <c r="G1560" s="91" t="s">
        <v>12480</v>
      </c>
      <c r="H1560" s="39" t="s">
        <v>194</v>
      </c>
      <c r="I1560" s="39">
        <v>3</v>
      </c>
      <c r="J1560" s="39" t="s">
        <v>12447</v>
      </c>
      <c r="K1560" s="39" t="s">
        <v>31</v>
      </c>
      <c r="L1560" s="183">
        <v>2</v>
      </c>
      <c r="M1560" s="27">
        <f t="shared" si="57"/>
        <v>260</v>
      </c>
      <c r="N1560" s="23"/>
      <c r="O1560" s="24" t="s">
        <v>32</v>
      </c>
    </row>
    <row r="1561" s="1" customFormat="1" customHeight="1" spans="1:15">
      <c r="A1561" s="39">
        <v>1557</v>
      </c>
      <c r="B1561" s="115" t="s">
        <v>23</v>
      </c>
      <c r="C1561" s="39" t="s">
        <v>11004</v>
      </c>
      <c r="D1561" s="39" t="s">
        <v>10034</v>
      </c>
      <c r="E1561" s="39" t="s">
        <v>11005</v>
      </c>
      <c r="F1561" s="186" t="s">
        <v>11639</v>
      </c>
      <c r="G1561" s="91" t="s">
        <v>12481</v>
      </c>
      <c r="H1561" s="39" t="s">
        <v>194</v>
      </c>
      <c r="I1561" s="39">
        <v>6</v>
      </c>
      <c r="J1561" s="39" t="s">
        <v>12447</v>
      </c>
      <c r="K1561" s="39" t="s">
        <v>31</v>
      </c>
      <c r="L1561" s="183">
        <v>2</v>
      </c>
      <c r="M1561" s="27">
        <f t="shared" si="57"/>
        <v>260</v>
      </c>
      <c r="N1561" s="23"/>
      <c r="O1561" s="24" t="s">
        <v>32</v>
      </c>
    </row>
    <row r="1562" s="1" customFormat="1" customHeight="1" spans="1:15">
      <c r="A1562" s="39">
        <v>1558</v>
      </c>
      <c r="B1562" s="115" t="s">
        <v>23</v>
      </c>
      <c r="C1562" s="39" t="s">
        <v>11004</v>
      </c>
      <c r="D1562" s="39" t="s">
        <v>10034</v>
      </c>
      <c r="E1562" s="39" t="s">
        <v>11005</v>
      </c>
      <c r="F1562" s="186" t="s">
        <v>11639</v>
      </c>
      <c r="G1562" s="91" t="s">
        <v>12482</v>
      </c>
      <c r="H1562" s="39" t="s">
        <v>194</v>
      </c>
      <c r="I1562" s="39">
        <v>5</v>
      </c>
      <c r="J1562" s="39" t="s">
        <v>12447</v>
      </c>
      <c r="K1562" s="39" t="s">
        <v>31</v>
      </c>
      <c r="L1562" s="183">
        <v>2</v>
      </c>
      <c r="M1562" s="27">
        <f t="shared" si="57"/>
        <v>260</v>
      </c>
      <c r="N1562" s="23"/>
      <c r="O1562" s="24" t="s">
        <v>32</v>
      </c>
    </row>
    <row r="1563" s="1" customFormat="1" customHeight="1" spans="1:15">
      <c r="A1563" s="39">
        <v>1559</v>
      </c>
      <c r="B1563" s="115" t="s">
        <v>23</v>
      </c>
      <c r="C1563" s="39" t="s">
        <v>11004</v>
      </c>
      <c r="D1563" s="39" t="s">
        <v>10034</v>
      </c>
      <c r="E1563" s="39" t="s">
        <v>11005</v>
      </c>
      <c r="F1563" s="186" t="s">
        <v>11639</v>
      </c>
      <c r="G1563" s="91" t="s">
        <v>12483</v>
      </c>
      <c r="H1563" s="39" t="s">
        <v>194</v>
      </c>
      <c r="I1563" s="39">
        <v>5</v>
      </c>
      <c r="J1563" s="39" t="s">
        <v>12447</v>
      </c>
      <c r="K1563" s="39" t="s">
        <v>31</v>
      </c>
      <c r="L1563" s="183">
        <v>2</v>
      </c>
      <c r="M1563" s="27">
        <f t="shared" si="57"/>
        <v>260</v>
      </c>
      <c r="N1563" s="23"/>
      <c r="O1563" s="24" t="s">
        <v>32</v>
      </c>
    </row>
    <row r="1564" s="1" customFormat="1" customHeight="1" spans="1:15">
      <c r="A1564" s="39">
        <v>1560</v>
      </c>
      <c r="B1564" s="115" t="s">
        <v>23</v>
      </c>
      <c r="C1564" s="39" t="s">
        <v>11004</v>
      </c>
      <c r="D1564" s="39" t="s">
        <v>10034</v>
      </c>
      <c r="E1564" s="39" t="s">
        <v>11005</v>
      </c>
      <c r="F1564" s="186" t="s">
        <v>11639</v>
      </c>
      <c r="G1564" s="91" t="s">
        <v>12484</v>
      </c>
      <c r="H1564" s="39" t="s">
        <v>194</v>
      </c>
      <c r="I1564" s="39">
        <v>9</v>
      </c>
      <c r="J1564" s="39" t="s">
        <v>12447</v>
      </c>
      <c r="K1564" s="39" t="s">
        <v>31</v>
      </c>
      <c r="L1564" s="183">
        <v>2</v>
      </c>
      <c r="M1564" s="27">
        <f t="shared" si="57"/>
        <v>260</v>
      </c>
      <c r="N1564" s="23"/>
      <c r="O1564" s="24" t="s">
        <v>32</v>
      </c>
    </row>
    <row r="1565" s="1" customFormat="1" customHeight="1" spans="1:15">
      <c r="A1565" s="39">
        <v>1561</v>
      </c>
      <c r="B1565" s="115" t="s">
        <v>23</v>
      </c>
      <c r="C1565" s="39" t="s">
        <v>11004</v>
      </c>
      <c r="D1565" s="39" t="s">
        <v>10034</v>
      </c>
      <c r="E1565" s="39" t="s">
        <v>11005</v>
      </c>
      <c r="F1565" s="186" t="s">
        <v>11639</v>
      </c>
      <c r="G1565" s="91" t="s">
        <v>12485</v>
      </c>
      <c r="H1565" s="39" t="s">
        <v>194</v>
      </c>
      <c r="I1565" s="39">
        <v>3</v>
      </c>
      <c r="J1565" s="39" t="s">
        <v>12447</v>
      </c>
      <c r="K1565" s="39" t="s">
        <v>31</v>
      </c>
      <c r="L1565" s="183">
        <v>2</v>
      </c>
      <c r="M1565" s="27">
        <f t="shared" si="57"/>
        <v>260</v>
      </c>
      <c r="N1565" s="23"/>
      <c r="O1565" s="24" t="s">
        <v>32</v>
      </c>
    </row>
    <row r="1566" s="1" customFormat="1" customHeight="1" spans="1:15">
      <c r="A1566" s="39">
        <v>1562</v>
      </c>
      <c r="B1566" s="115" t="s">
        <v>23</v>
      </c>
      <c r="C1566" s="39" t="s">
        <v>11004</v>
      </c>
      <c r="D1566" s="39" t="s">
        <v>10034</v>
      </c>
      <c r="E1566" s="39" t="s">
        <v>11005</v>
      </c>
      <c r="F1566" s="186" t="s">
        <v>11639</v>
      </c>
      <c r="G1566" s="91" t="s">
        <v>12486</v>
      </c>
      <c r="H1566" s="39" t="s">
        <v>194</v>
      </c>
      <c r="I1566" s="39">
        <v>7</v>
      </c>
      <c r="J1566" s="39" t="s">
        <v>12447</v>
      </c>
      <c r="K1566" s="39" t="s">
        <v>31</v>
      </c>
      <c r="L1566" s="183">
        <v>3</v>
      </c>
      <c r="M1566" s="27">
        <f t="shared" si="57"/>
        <v>390</v>
      </c>
      <c r="N1566" s="23"/>
      <c r="O1566" s="24" t="s">
        <v>32</v>
      </c>
    </row>
    <row r="1567" s="1" customFormat="1" customHeight="1" spans="1:15">
      <c r="A1567" s="39">
        <v>1563</v>
      </c>
      <c r="B1567" s="115" t="s">
        <v>23</v>
      </c>
      <c r="C1567" s="39" t="s">
        <v>11004</v>
      </c>
      <c r="D1567" s="39" t="s">
        <v>10034</v>
      </c>
      <c r="E1567" s="39" t="s">
        <v>11005</v>
      </c>
      <c r="F1567" s="186" t="s">
        <v>11639</v>
      </c>
      <c r="G1567" s="91" t="s">
        <v>12487</v>
      </c>
      <c r="H1567" s="39" t="s">
        <v>194</v>
      </c>
      <c r="I1567" s="39">
        <v>2</v>
      </c>
      <c r="J1567" s="39" t="s">
        <v>12447</v>
      </c>
      <c r="K1567" s="39" t="s">
        <v>31</v>
      </c>
      <c r="L1567" s="183">
        <v>2</v>
      </c>
      <c r="M1567" s="27">
        <f t="shared" si="57"/>
        <v>260</v>
      </c>
      <c r="N1567" s="23"/>
      <c r="O1567" s="24" t="s">
        <v>32</v>
      </c>
    </row>
    <row r="1568" s="1" customFormat="1" customHeight="1" spans="1:15">
      <c r="A1568" s="39">
        <v>1564</v>
      </c>
      <c r="B1568" s="115" t="s">
        <v>23</v>
      </c>
      <c r="C1568" s="39" t="s">
        <v>11004</v>
      </c>
      <c r="D1568" s="39" t="s">
        <v>10034</v>
      </c>
      <c r="E1568" s="39" t="s">
        <v>11005</v>
      </c>
      <c r="F1568" s="186" t="s">
        <v>11639</v>
      </c>
      <c r="G1568" s="91" t="s">
        <v>12429</v>
      </c>
      <c r="H1568" s="39" t="s">
        <v>194</v>
      </c>
      <c r="I1568" s="39">
        <v>5</v>
      </c>
      <c r="J1568" s="39" t="s">
        <v>12447</v>
      </c>
      <c r="K1568" s="39" t="s">
        <v>31</v>
      </c>
      <c r="L1568" s="183">
        <v>2</v>
      </c>
      <c r="M1568" s="27">
        <f t="shared" si="57"/>
        <v>260</v>
      </c>
      <c r="N1568" s="23"/>
      <c r="O1568" s="24" t="s">
        <v>32</v>
      </c>
    </row>
    <row r="1569" s="1" customFormat="1" customHeight="1" spans="1:15">
      <c r="A1569" s="39">
        <v>1565</v>
      </c>
      <c r="B1569" s="115" t="s">
        <v>23</v>
      </c>
      <c r="C1569" s="39" t="s">
        <v>11004</v>
      </c>
      <c r="D1569" s="39" t="s">
        <v>10034</v>
      </c>
      <c r="E1569" s="39" t="s">
        <v>11005</v>
      </c>
      <c r="F1569" s="186" t="s">
        <v>11639</v>
      </c>
      <c r="G1569" s="91" t="s">
        <v>12488</v>
      </c>
      <c r="H1569" s="39" t="s">
        <v>194</v>
      </c>
      <c r="I1569" s="39">
        <v>5</v>
      </c>
      <c r="J1569" s="39" t="s">
        <v>12447</v>
      </c>
      <c r="K1569" s="39" t="s">
        <v>31</v>
      </c>
      <c r="L1569" s="183">
        <v>2</v>
      </c>
      <c r="M1569" s="27">
        <f t="shared" si="57"/>
        <v>260</v>
      </c>
      <c r="N1569" s="23"/>
      <c r="O1569" s="24" t="s">
        <v>32</v>
      </c>
    </row>
    <row r="1570" s="1" customFormat="1" customHeight="1" spans="1:15">
      <c r="A1570" s="39">
        <v>1566</v>
      </c>
      <c r="B1570" s="115" t="s">
        <v>23</v>
      </c>
      <c r="C1570" s="39" t="s">
        <v>11004</v>
      </c>
      <c r="D1570" s="39" t="s">
        <v>10034</v>
      </c>
      <c r="E1570" s="39" t="s">
        <v>11005</v>
      </c>
      <c r="F1570" s="186" t="s">
        <v>11639</v>
      </c>
      <c r="G1570" s="91" t="s">
        <v>12489</v>
      </c>
      <c r="H1570" s="39" t="s">
        <v>194</v>
      </c>
      <c r="I1570" s="39">
        <v>6</v>
      </c>
      <c r="J1570" s="39" t="s">
        <v>12447</v>
      </c>
      <c r="K1570" s="39" t="s">
        <v>31</v>
      </c>
      <c r="L1570" s="183">
        <v>3</v>
      </c>
      <c r="M1570" s="27">
        <f t="shared" ref="M1570:M1587" si="58">L1570*130</f>
        <v>390</v>
      </c>
      <c r="N1570" s="23"/>
      <c r="O1570" s="24" t="s">
        <v>32</v>
      </c>
    </row>
    <row r="1571" s="1" customFormat="1" customHeight="1" spans="1:15">
      <c r="A1571" s="39">
        <v>1567</v>
      </c>
      <c r="B1571" s="115" t="s">
        <v>23</v>
      </c>
      <c r="C1571" s="39" t="s">
        <v>11004</v>
      </c>
      <c r="D1571" s="39" t="s">
        <v>10034</v>
      </c>
      <c r="E1571" s="39" t="s">
        <v>11005</v>
      </c>
      <c r="F1571" s="186" t="s">
        <v>11639</v>
      </c>
      <c r="G1571" s="91" t="s">
        <v>12490</v>
      </c>
      <c r="H1571" s="39" t="s">
        <v>194</v>
      </c>
      <c r="I1571" s="39">
        <v>9</v>
      </c>
      <c r="J1571" s="39" t="s">
        <v>12447</v>
      </c>
      <c r="K1571" s="39" t="s">
        <v>31</v>
      </c>
      <c r="L1571" s="183">
        <v>3</v>
      </c>
      <c r="M1571" s="27">
        <f t="shared" si="58"/>
        <v>390</v>
      </c>
      <c r="N1571" s="23"/>
      <c r="O1571" s="24" t="s">
        <v>32</v>
      </c>
    </row>
    <row r="1572" s="1" customFormat="1" customHeight="1" spans="1:15">
      <c r="A1572" s="39">
        <v>1568</v>
      </c>
      <c r="B1572" s="115" t="s">
        <v>23</v>
      </c>
      <c r="C1572" s="39" t="s">
        <v>11004</v>
      </c>
      <c r="D1572" s="39" t="s">
        <v>10034</v>
      </c>
      <c r="E1572" s="39" t="s">
        <v>11005</v>
      </c>
      <c r="F1572" s="186" t="s">
        <v>11639</v>
      </c>
      <c r="G1572" s="91" t="s">
        <v>12491</v>
      </c>
      <c r="H1572" s="39" t="s">
        <v>194</v>
      </c>
      <c r="I1572" s="39">
        <v>4</v>
      </c>
      <c r="J1572" s="39" t="s">
        <v>12447</v>
      </c>
      <c r="K1572" s="39" t="s">
        <v>31</v>
      </c>
      <c r="L1572" s="183">
        <v>2</v>
      </c>
      <c r="M1572" s="27">
        <f t="shared" si="58"/>
        <v>260</v>
      </c>
      <c r="N1572" s="23"/>
      <c r="O1572" s="24" t="s">
        <v>32</v>
      </c>
    </row>
    <row r="1573" s="1" customFormat="1" customHeight="1" spans="1:15">
      <c r="A1573" s="39">
        <v>1569</v>
      </c>
      <c r="B1573" s="115" t="s">
        <v>23</v>
      </c>
      <c r="C1573" s="39" t="s">
        <v>11004</v>
      </c>
      <c r="D1573" s="39" t="s">
        <v>10034</v>
      </c>
      <c r="E1573" s="39" t="s">
        <v>11005</v>
      </c>
      <c r="F1573" s="186" t="s">
        <v>11639</v>
      </c>
      <c r="G1573" s="91" t="s">
        <v>12492</v>
      </c>
      <c r="H1573" s="39" t="s">
        <v>194</v>
      </c>
      <c r="I1573" s="39">
        <v>5</v>
      </c>
      <c r="J1573" s="39" t="s">
        <v>12447</v>
      </c>
      <c r="K1573" s="39" t="s">
        <v>31</v>
      </c>
      <c r="L1573" s="183">
        <v>2</v>
      </c>
      <c r="M1573" s="27">
        <f t="shared" si="58"/>
        <v>260</v>
      </c>
      <c r="N1573" s="23"/>
      <c r="O1573" s="24" t="s">
        <v>32</v>
      </c>
    </row>
    <row r="1574" s="1" customFormat="1" customHeight="1" spans="1:15">
      <c r="A1574" s="39">
        <v>1570</v>
      </c>
      <c r="B1574" s="115" t="s">
        <v>23</v>
      </c>
      <c r="C1574" s="39" t="s">
        <v>11004</v>
      </c>
      <c r="D1574" s="39" t="s">
        <v>10034</v>
      </c>
      <c r="E1574" s="39" t="s">
        <v>11005</v>
      </c>
      <c r="F1574" s="186" t="s">
        <v>11639</v>
      </c>
      <c r="G1574" s="91" t="s">
        <v>12493</v>
      </c>
      <c r="H1574" s="39" t="s">
        <v>194</v>
      </c>
      <c r="I1574" s="39">
        <v>4</v>
      </c>
      <c r="J1574" s="39" t="s">
        <v>12447</v>
      </c>
      <c r="K1574" s="39" t="s">
        <v>31</v>
      </c>
      <c r="L1574" s="183">
        <v>2</v>
      </c>
      <c r="M1574" s="27">
        <f t="shared" si="58"/>
        <v>260</v>
      </c>
      <c r="N1574" s="23"/>
      <c r="O1574" s="24" t="s">
        <v>32</v>
      </c>
    </row>
    <row r="1575" s="1" customFormat="1" customHeight="1" spans="1:15">
      <c r="A1575" s="39">
        <v>1571</v>
      </c>
      <c r="B1575" s="115" t="s">
        <v>23</v>
      </c>
      <c r="C1575" s="39" t="s">
        <v>11004</v>
      </c>
      <c r="D1575" s="39" t="s">
        <v>10034</v>
      </c>
      <c r="E1575" s="39" t="s">
        <v>11005</v>
      </c>
      <c r="F1575" s="186" t="s">
        <v>11639</v>
      </c>
      <c r="G1575" s="91" t="s">
        <v>12494</v>
      </c>
      <c r="H1575" s="39" t="s">
        <v>194</v>
      </c>
      <c r="I1575" s="39">
        <v>5</v>
      </c>
      <c r="J1575" s="39" t="s">
        <v>12447</v>
      </c>
      <c r="K1575" s="39" t="s">
        <v>31</v>
      </c>
      <c r="L1575" s="183">
        <v>2</v>
      </c>
      <c r="M1575" s="27">
        <f t="shared" si="58"/>
        <v>260</v>
      </c>
      <c r="N1575" s="23"/>
      <c r="O1575" s="24" t="s">
        <v>32</v>
      </c>
    </row>
    <row r="1576" s="1" customFormat="1" customHeight="1" spans="1:15">
      <c r="A1576" s="39">
        <v>1572</v>
      </c>
      <c r="B1576" s="115" t="s">
        <v>23</v>
      </c>
      <c r="C1576" s="39" t="s">
        <v>11004</v>
      </c>
      <c r="D1576" s="39" t="s">
        <v>10034</v>
      </c>
      <c r="E1576" s="39" t="s">
        <v>11005</v>
      </c>
      <c r="F1576" s="186" t="s">
        <v>11639</v>
      </c>
      <c r="G1576" s="91" t="s">
        <v>12495</v>
      </c>
      <c r="H1576" s="39" t="s">
        <v>194</v>
      </c>
      <c r="I1576" s="39">
        <v>3</v>
      </c>
      <c r="J1576" s="39" t="s">
        <v>12447</v>
      </c>
      <c r="K1576" s="39" t="s">
        <v>31</v>
      </c>
      <c r="L1576" s="183">
        <v>2</v>
      </c>
      <c r="M1576" s="27">
        <f t="shared" si="58"/>
        <v>260</v>
      </c>
      <c r="N1576" s="23"/>
      <c r="O1576" s="24" t="s">
        <v>32</v>
      </c>
    </row>
    <row r="1577" s="1" customFormat="1" customHeight="1" spans="1:15">
      <c r="A1577" s="39">
        <v>1573</v>
      </c>
      <c r="B1577" s="115" t="s">
        <v>23</v>
      </c>
      <c r="C1577" s="39" t="s">
        <v>11004</v>
      </c>
      <c r="D1577" s="39" t="s">
        <v>10034</v>
      </c>
      <c r="E1577" s="39" t="s">
        <v>11005</v>
      </c>
      <c r="F1577" s="186" t="s">
        <v>11639</v>
      </c>
      <c r="G1577" s="91" t="s">
        <v>12496</v>
      </c>
      <c r="H1577" s="39" t="s">
        <v>194</v>
      </c>
      <c r="I1577" s="39">
        <v>1</v>
      </c>
      <c r="J1577" s="39" t="s">
        <v>12447</v>
      </c>
      <c r="K1577" s="39" t="s">
        <v>31</v>
      </c>
      <c r="L1577" s="183">
        <v>1</v>
      </c>
      <c r="M1577" s="27">
        <f t="shared" si="58"/>
        <v>130</v>
      </c>
      <c r="N1577" s="23"/>
      <c r="O1577" s="24" t="s">
        <v>32</v>
      </c>
    </row>
    <row r="1578" s="1" customFormat="1" customHeight="1" spans="1:15">
      <c r="A1578" s="39">
        <v>1574</v>
      </c>
      <c r="B1578" s="115" t="s">
        <v>23</v>
      </c>
      <c r="C1578" s="39" t="s">
        <v>11004</v>
      </c>
      <c r="D1578" s="39" t="s">
        <v>10034</v>
      </c>
      <c r="E1578" s="39" t="s">
        <v>11005</v>
      </c>
      <c r="F1578" s="186" t="s">
        <v>11639</v>
      </c>
      <c r="G1578" s="91" t="s">
        <v>12497</v>
      </c>
      <c r="H1578" s="39" t="s">
        <v>194</v>
      </c>
      <c r="I1578" s="39">
        <v>1</v>
      </c>
      <c r="J1578" s="39" t="s">
        <v>12274</v>
      </c>
      <c r="K1578" s="39" t="s">
        <v>31</v>
      </c>
      <c r="L1578" s="183">
        <v>1</v>
      </c>
      <c r="M1578" s="27">
        <f t="shared" si="58"/>
        <v>130</v>
      </c>
      <c r="N1578" s="23"/>
      <c r="O1578" s="24" t="s">
        <v>32</v>
      </c>
    </row>
    <row r="1579" s="1" customFormat="1" customHeight="1" spans="1:15">
      <c r="A1579" s="39">
        <v>1575</v>
      </c>
      <c r="B1579" s="115" t="s">
        <v>23</v>
      </c>
      <c r="C1579" s="39" t="s">
        <v>11004</v>
      </c>
      <c r="D1579" s="39" t="s">
        <v>10034</v>
      </c>
      <c r="E1579" s="39" t="s">
        <v>11005</v>
      </c>
      <c r="F1579" s="186" t="s">
        <v>11639</v>
      </c>
      <c r="G1579" s="91" t="s">
        <v>12498</v>
      </c>
      <c r="H1579" s="39" t="s">
        <v>194</v>
      </c>
      <c r="I1579" s="39">
        <v>6</v>
      </c>
      <c r="J1579" s="39" t="s">
        <v>12274</v>
      </c>
      <c r="K1579" s="39" t="s">
        <v>31</v>
      </c>
      <c r="L1579" s="183">
        <v>2</v>
      </c>
      <c r="M1579" s="27">
        <f t="shared" si="58"/>
        <v>260</v>
      </c>
      <c r="N1579" s="23"/>
      <c r="O1579" s="24" t="s">
        <v>32</v>
      </c>
    </row>
    <row r="1580" s="1" customFormat="1" customHeight="1" spans="1:15">
      <c r="A1580" s="39">
        <v>1576</v>
      </c>
      <c r="B1580" s="115" t="s">
        <v>23</v>
      </c>
      <c r="C1580" s="39" t="s">
        <v>11004</v>
      </c>
      <c r="D1580" s="39" t="s">
        <v>10034</v>
      </c>
      <c r="E1580" s="39" t="s">
        <v>11005</v>
      </c>
      <c r="F1580" s="186" t="s">
        <v>11639</v>
      </c>
      <c r="G1580" s="91" t="s">
        <v>394</v>
      </c>
      <c r="H1580" s="39" t="s">
        <v>194</v>
      </c>
      <c r="I1580" s="39">
        <v>3</v>
      </c>
      <c r="J1580" s="39" t="s">
        <v>12274</v>
      </c>
      <c r="K1580" s="39" t="s">
        <v>31</v>
      </c>
      <c r="L1580" s="183">
        <v>3</v>
      </c>
      <c r="M1580" s="27">
        <f t="shared" si="58"/>
        <v>390</v>
      </c>
      <c r="N1580" s="23"/>
      <c r="O1580" s="24" t="s">
        <v>32</v>
      </c>
    </row>
    <row r="1581" s="1" customFormat="1" customHeight="1" spans="1:15">
      <c r="A1581" s="39">
        <v>1577</v>
      </c>
      <c r="B1581" s="115" t="s">
        <v>23</v>
      </c>
      <c r="C1581" s="39" t="s">
        <v>11004</v>
      </c>
      <c r="D1581" s="39" t="s">
        <v>10034</v>
      </c>
      <c r="E1581" s="39" t="s">
        <v>11005</v>
      </c>
      <c r="F1581" s="186" t="s">
        <v>11639</v>
      </c>
      <c r="G1581" s="91" t="s">
        <v>12499</v>
      </c>
      <c r="H1581" s="39" t="s">
        <v>194</v>
      </c>
      <c r="I1581" s="39">
        <v>3</v>
      </c>
      <c r="J1581" s="39" t="s">
        <v>12274</v>
      </c>
      <c r="K1581" s="39" t="s">
        <v>31</v>
      </c>
      <c r="L1581" s="183">
        <v>1</v>
      </c>
      <c r="M1581" s="27">
        <f t="shared" si="58"/>
        <v>130</v>
      </c>
      <c r="N1581" s="23"/>
      <c r="O1581" s="24" t="s">
        <v>32</v>
      </c>
    </row>
    <row r="1582" s="1" customFormat="1" customHeight="1" spans="1:15">
      <c r="A1582" s="39">
        <v>1578</v>
      </c>
      <c r="B1582" s="115" t="s">
        <v>23</v>
      </c>
      <c r="C1582" s="39" t="s">
        <v>11004</v>
      </c>
      <c r="D1582" s="39" t="s">
        <v>10034</v>
      </c>
      <c r="E1582" s="39" t="s">
        <v>11005</v>
      </c>
      <c r="F1582" s="186" t="s">
        <v>11639</v>
      </c>
      <c r="G1582" s="91" t="s">
        <v>12500</v>
      </c>
      <c r="H1582" s="39" t="s">
        <v>194</v>
      </c>
      <c r="I1582" s="39">
        <v>3</v>
      </c>
      <c r="J1582" s="39" t="s">
        <v>12274</v>
      </c>
      <c r="K1582" s="39" t="s">
        <v>31</v>
      </c>
      <c r="L1582" s="183">
        <v>2</v>
      </c>
      <c r="M1582" s="27">
        <f t="shared" si="58"/>
        <v>260</v>
      </c>
      <c r="N1582" s="23"/>
      <c r="O1582" s="24" t="s">
        <v>32</v>
      </c>
    </row>
    <row r="1583" s="1" customFormat="1" customHeight="1" spans="1:15">
      <c r="A1583" s="39">
        <v>1579</v>
      </c>
      <c r="B1583" s="115" t="s">
        <v>23</v>
      </c>
      <c r="C1583" s="39" t="s">
        <v>11004</v>
      </c>
      <c r="D1583" s="39" t="s">
        <v>10034</v>
      </c>
      <c r="E1583" s="39" t="s">
        <v>11005</v>
      </c>
      <c r="F1583" s="186" t="s">
        <v>11639</v>
      </c>
      <c r="G1583" s="91" t="s">
        <v>12268</v>
      </c>
      <c r="H1583" s="39" t="s">
        <v>194</v>
      </c>
      <c r="I1583" s="39">
        <v>4</v>
      </c>
      <c r="J1583" s="39" t="s">
        <v>12274</v>
      </c>
      <c r="K1583" s="39" t="s">
        <v>31</v>
      </c>
      <c r="L1583" s="183">
        <v>2</v>
      </c>
      <c r="M1583" s="27">
        <f t="shared" si="58"/>
        <v>260</v>
      </c>
      <c r="N1583" s="23"/>
      <c r="O1583" s="24" t="s">
        <v>32</v>
      </c>
    </row>
    <row r="1584" s="1" customFormat="1" customHeight="1" spans="1:15">
      <c r="A1584" s="39">
        <v>1580</v>
      </c>
      <c r="B1584" s="115" t="s">
        <v>23</v>
      </c>
      <c r="C1584" s="39" t="s">
        <v>11004</v>
      </c>
      <c r="D1584" s="39" t="s">
        <v>10034</v>
      </c>
      <c r="E1584" s="39" t="s">
        <v>11005</v>
      </c>
      <c r="F1584" s="186" t="s">
        <v>11639</v>
      </c>
      <c r="G1584" s="91" t="s">
        <v>12501</v>
      </c>
      <c r="H1584" s="39" t="s">
        <v>194</v>
      </c>
      <c r="I1584" s="39">
        <v>4</v>
      </c>
      <c r="J1584" s="39" t="s">
        <v>12274</v>
      </c>
      <c r="K1584" s="39" t="s">
        <v>31</v>
      </c>
      <c r="L1584" s="183">
        <v>2</v>
      </c>
      <c r="M1584" s="27">
        <f t="shared" si="58"/>
        <v>260</v>
      </c>
      <c r="N1584" s="23"/>
      <c r="O1584" s="24" t="s">
        <v>32</v>
      </c>
    </row>
    <row r="1585" s="1" customFormat="1" customHeight="1" spans="1:15">
      <c r="A1585" s="39">
        <v>1581</v>
      </c>
      <c r="B1585" s="115" t="s">
        <v>23</v>
      </c>
      <c r="C1585" s="39" t="s">
        <v>11004</v>
      </c>
      <c r="D1585" s="39" t="s">
        <v>10034</v>
      </c>
      <c r="E1585" s="39" t="s">
        <v>11005</v>
      </c>
      <c r="F1585" s="186" t="s">
        <v>11639</v>
      </c>
      <c r="G1585" s="91" t="s">
        <v>12502</v>
      </c>
      <c r="H1585" s="39" t="s">
        <v>194</v>
      </c>
      <c r="I1585" s="39">
        <v>4</v>
      </c>
      <c r="J1585" s="39" t="s">
        <v>12274</v>
      </c>
      <c r="K1585" s="39" t="s">
        <v>31</v>
      </c>
      <c r="L1585" s="183">
        <v>2</v>
      </c>
      <c r="M1585" s="27">
        <f t="shared" si="58"/>
        <v>260</v>
      </c>
      <c r="N1585" s="23"/>
      <c r="O1585" s="24" t="s">
        <v>32</v>
      </c>
    </row>
    <row r="1586" s="1" customFormat="1" customHeight="1" spans="1:15">
      <c r="A1586" s="39">
        <v>1582</v>
      </c>
      <c r="B1586" s="115" t="s">
        <v>23</v>
      </c>
      <c r="C1586" s="39" t="s">
        <v>11004</v>
      </c>
      <c r="D1586" s="39" t="s">
        <v>10034</v>
      </c>
      <c r="E1586" s="39" t="s">
        <v>11005</v>
      </c>
      <c r="F1586" s="186" t="s">
        <v>11639</v>
      </c>
      <c r="G1586" s="91" t="s">
        <v>12503</v>
      </c>
      <c r="H1586" s="39" t="s">
        <v>194</v>
      </c>
      <c r="I1586" s="39">
        <v>3</v>
      </c>
      <c r="J1586" s="39" t="s">
        <v>12274</v>
      </c>
      <c r="K1586" s="39" t="s">
        <v>31</v>
      </c>
      <c r="L1586" s="183">
        <v>2</v>
      </c>
      <c r="M1586" s="27">
        <f t="shared" si="58"/>
        <v>260</v>
      </c>
      <c r="N1586" s="23"/>
      <c r="O1586" s="24" t="s">
        <v>32</v>
      </c>
    </row>
    <row r="1587" s="1" customFormat="1" customHeight="1" spans="1:15">
      <c r="A1587" s="39">
        <v>1583</v>
      </c>
      <c r="B1587" s="115" t="s">
        <v>23</v>
      </c>
      <c r="C1587" s="39" t="s">
        <v>11004</v>
      </c>
      <c r="D1587" s="39" t="s">
        <v>10034</v>
      </c>
      <c r="E1587" s="39" t="s">
        <v>11005</v>
      </c>
      <c r="F1587" s="186" t="s">
        <v>11639</v>
      </c>
      <c r="G1587" s="91" t="s">
        <v>12504</v>
      </c>
      <c r="H1587" s="39" t="s">
        <v>194</v>
      </c>
      <c r="I1587" s="39">
        <v>6</v>
      </c>
      <c r="J1587" s="39" t="s">
        <v>12274</v>
      </c>
      <c r="K1587" s="39" t="s">
        <v>31</v>
      </c>
      <c r="L1587" s="183">
        <v>3</v>
      </c>
      <c r="M1587" s="27">
        <f t="shared" si="58"/>
        <v>390</v>
      </c>
      <c r="N1587" s="23"/>
      <c r="O1587" s="24" t="s">
        <v>32</v>
      </c>
    </row>
    <row r="1588" s="1" customFormat="1" customHeight="1" spans="1:15">
      <c r="A1588" s="39">
        <v>1584</v>
      </c>
      <c r="B1588" s="115" t="s">
        <v>23</v>
      </c>
      <c r="C1588" s="39" t="s">
        <v>11004</v>
      </c>
      <c r="D1588" s="39" t="s">
        <v>10034</v>
      </c>
      <c r="E1588" s="39" t="s">
        <v>11005</v>
      </c>
      <c r="F1588" s="186" t="s">
        <v>11639</v>
      </c>
      <c r="G1588" s="91" t="s">
        <v>11407</v>
      </c>
      <c r="H1588" s="39" t="s">
        <v>194</v>
      </c>
      <c r="I1588" s="39">
        <v>6</v>
      </c>
      <c r="J1588" s="39" t="s">
        <v>12274</v>
      </c>
      <c r="K1588" s="39" t="s">
        <v>31</v>
      </c>
      <c r="L1588" s="183">
        <v>3</v>
      </c>
      <c r="M1588" s="27">
        <f>L1588*468</f>
        <v>1404</v>
      </c>
      <c r="N1588" s="23"/>
      <c r="O1588" s="24" t="s">
        <v>32</v>
      </c>
    </row>
    <row r="1589" s="1" customFormat="1" customHeight="1" spans="1:15">
      <c r="A1589" s="39">
        <v>1585</v>
      </c>
      <c r="B1589" s="115" t="s">
        <v>23</v>
      </c>
      <c r="C1589" s="39" t="s">
        <v>11004</v>
      </c>
      <c r="D1589" s="39" t="s">
        <v>10034</v>
      </c>
      <c r="E1589" s="39" t="s">
        <v>11005</v>
      </c>
      <c r="F1589" s="186" t="s">
        <v>11639</v>
      </c>
      <c r="G1589" s="91" t="s">
        <v>130</v>
      </c>
      <c r="H1589" s="39" t="s">
        <v>194</v>
      </c>
      <c r="I1589" s="39">
        <v>1</v>
      </c>
      <c r="J1589" s="39" t="s">
        <v>12274</v>
      </c>
      <c r="K1589" s="39" t="s">
        <v>31</v>
      </c>
      <c r="L1589" s="183">
        <v>1</v>
      </c>
      <c r="M1589" s="27">
        <f t="shared" ref="M1589:M1603" si="59">L1589*130</f>
        <v>130</v>
      </c>
      <c r="N1589" s="23"/>
      <c r="O1589" s="24" t="s">
        <v>32</v>
      </c>
    </row>
    <row r="1590" s="1" customFormat="1" customHeight="1" spans="1:15">
      <c r="A1590" s="39">
        <v>1586</v>
      </c>
      <c r="B1590" s="115" t="s">
        <v>23</v>
      </c>
      <c r="C1590" s="39" t="s">
        <v>11004</v>
      </c>
      <c r="D1590" s="39" t="s">
        <v>10034</v>
      </c>
      <c r="E1590" s="39" t="s">
        <v>11005</v>
      </c>
      <c r="F1590" s="186" t="s">
        <v>11639</v>
      </c>
      <c r="G1590" s="91" t="s">
        <v>12505</v>
      </c>
      <c r="H1590" s="39" t="s">
        <v>194</v>
      </c>
      <c r="I1590" s="39">
        <v>4</v>
      </c>
      <c r="J1590" s="39" t="s">
        <v>12274</v>
      </c>
      <c r="K1590" s="39" t="s">
        <v>31</v>
      </c>
      <c r="L1590" s="183">
        <v>2</v>
      </c>
      <c r="M1590" s="27">
        <f t="shared" si="59"/>
        <v>260</v>
      </c>
      <c r="N1590" s="23"/>
      <c r="O1590" s="24" t="s">
        <v>32</v>
      </c>
    </row>
    <row r="1591" s="1" customFormat="1" customHeight="1" spans="1:15">
      <c r="A1591" s="39">
        <v>1587</v>
      </c>
      <c r="B1591" s="115" t="s">
        <v>23</v>
      </c>
      <c r="C1591" s="39" t="s">
        <v>11004</v>
      </c>
      <c r="D1591" s="39" t="s">
        <v>10034</v>
      </c>
      <c r="E1591" s="39" t="s">
        <v>11005</v>
      </c>
      <c r="F1591" s="186" t="s">
        <v>11639</v>
      </c>
      <c r="G1591" s="91" t="s">
        <v>12506</v>
      </c>
      <c r="H1591" s="39" t="s">
        <v>194</v>
      </c>
      <c r="I1591" s="39">
        <v>7</v>
      </c>
      <c r="J1591" s="39" t="s">
        <v>12274</v>
      </c>
      <c r="K1591" s="39" t="s">
        <v>31</v>
      </c>
      <c r="L1591" s="183">
        <v>2</v>
      </c>
      <c r="M1591" s="27">
        <f t="shared" si="59"/>
        <v>260</v>
      </c>
      <c r="N1591" s="23"/>
      <c r="O1591" s="24" t="s">
        <v>32</v>
      </c>
    </row>
    <row r="1592" s="1" customFormat="1" customHeight="1" spans="1:15">
      <c r="A1592" s="39">
        <v>1588</v>
      </c>
      <c r="B1592" s="115" t="s">
        <v>23</v>
      </c>
      <c r="C1592" s="39" t="s">
        <v>11004</v>
      </c>
      <c r="D1592" s="39" t="s">
        <v>10034</v>
      </c>
      <c r="E1592" s="39" t="s">
        <v>11005</v>
      </c>
      <c r="F1592" s="186" t="s">
        <v>11639</v>
      </c>
      <c r="G1592" s="91" t="s">
        <v>12507</v>
      </c>
      <c r="H1592" s="39" t="s">
        <v>194</v>
      </c>
      <c r="I1592" s="39">
        <v>4</v>
      </c>
      <c r="J1592" s="39" t="s">
        <v>12274</v>
      </c>
      <c r="K1592" s="39" t="s">
        <v>31</v>
      </c>
      <c r="L1592" s="183">
        <v>2</v>
      </c>
      <c r="M1592" s="27">
        <f t="shared" si="59"/>
        <v>260</v>
      </c>
      <c r="N1592" s="23"/>
      <c r="O1592" s="24" t="s">
        <v>32</v>
      </c>
    </row>
    <row r="1593" s="1" customFormat="1" customHeight="1" spans="1:15">
      <c r="A1593" s="39">
        <v>1589</v>
      </c>
      <c r="B1593" s="115" t="s">
        <v>23</v>
      </c>
      <c r="C1593" s="39" t="s">
        <v>11004</v>
      </c>
      <c r="D1593" s="39" t="s">
        <v>10034</v>
      </c>
      <c r="E1593" s="39" t="s">
        <v>11005</v>
      </c>
      <c r="F1593" s="186" t="s">
        <v>11639</v>
      </c>
      <c r="G1593" s="91" t="s">
        <v>1432</v>
      </c>
      <c r="H1593" s="39" t="s">
        <v>194</v>
      </c>
      <c r="I1593" s="39">
        <v>4</v>
      </c>
      <c r="J1593" s="39" t="s">
        <v>12274</v>
      </c>
      <c r="K1593" s="39" t="s">
        <v>31</v>
      </c>
      <c r="L1593" s="183">
        <v>2</v>
      </c>
      <c r="M1593" s="27">
        <f t="shared" si="59"/>
        <v>260</v>
      </c>
      <c r="N1593" s="23"/>
      <c r="O1593" s="24" t="s">
        <v>32</v>
      </c>
    </row>
    <row r="1594" s="1" customFormat="1" customHeight="1" spans="1:15">
      <c r="A1594" s="39">
        <v>1590</v>
      </c>
      <c r="B1594" s="115" t="s">
        <v>23</v>
      </c>
      <c r="C1594" s="39" t="s">
        <v>11004</v>
      </c>
      <c r="D1594" s="39" t="s">
        <v>10034</v>
      </c>
      <c r="E1594" s="39" t="s">
        <v>11005</v>
      </c>
      <c r="F1594" s="186" t="s">
        <v>11639</v>
      </c>
      <c r="G1594" s="91" t="s">
        <v>12508</v>
      </c>
      <c r="H1594" s="39" t="s">
        <v>194</v>
      </c>
      <c r="I1594" s="39">
        <v>3</v>
      </c>
      <c r="J1594" s="39" t="s">
        <v>12274</v>
      </c>
      <c r="K1594" s="39" t="s">
        <v>31</v>
      </c>
      <c r="L1594" s="183">
        <v>2</v>
      </c>
      <c r="M1594" s="27">
        <f t="shared" si="59"/>
        <v>260</v>
      </c>
      <c r="N1594" s="23"/>
      <c r="O1594" s="24" t="s">
        <v>32</v>
      </c>
    </row>
    <row r="1595" s="1" customFormat="1" customHeight="1" spans="1:15">
      <c r="A1595" s="39">
        <v>1591</v>
      </c>
      <c r="B1595" s="115" t="s">
        <v>23</v>
      </c>
      <c r="C1595" s="39" t="s">
        <v>11004</v>
      </c>
      <c r="D1595" s="39" t="s">
        <v>10034</v>
      </c>
      <c r="E1595" s="39" t="s">
        <v>11005</v>
      </c>
      <c r="F1595" s="186" t="s">
        <v>11639</v>
      </c>
      <c r="G1595" s="91" t="s">
        <v>12509</v>
      </c>
      <c r="H1595" s="39" t="s">
        <v>194</v>
      </c>
      <c r="I1595" s="39">
        <v>7</v>
      </c>
      <c r="J1595" s="39" t="s">
        <v>12274</v>
      </c>
      <c r="K1595" s="39" t="s">
        <v>31</v>
      </c>
      <c r="L1595" s="183">
        <v>3</v>
      </c>
      <c r="M1595" s="27">
        <f t="shared" si="59"/>
        <v>390</v>
      </c>
      <c r="N1595" s="23"/>
      <c r="O1595" s="24" t="s">
        <v>32</v>
      </c>
    </row>
    <row r="1596" s="1" customFormat="1" customHeight="1" spans="1:15">
      <c r="A1596" s="39">
        <v>1592</v>
      </c>
      <c r="B1596" s="115" t="s">
        <v>23</v>
      </c>
      <c r="C1596" s="39" t="s">
        <v>11004</v>
      </c>
      <c r="D1596" s="39" t="s">
        <v>10034</v>
      </c>
      <c r="E1596" s="39" t="s">
        <v>11005</v>
      </c>
      <c r="F1596" s="186" t="s">
        <v>11639</v>
      </c>
      <c r="G1596" s="91" t="s">
        <v>12510</v>
      </c>
      <c r="H1596" s="39" t="s">
        <v>194</v>
      </c>
      <c r="I1596" s="39">
        <v>2</v>
      </c>
      <c r="J1596" s="39" t="s">
        <v>12274</v>
      </c>
      <c r="K1596" s="39" t="s">
        <v>31</v>
      </c>
      <c r="L1596" s="183">
        <v>1</v>
      </c>
      <c r="M1596" s="27">
        <f t="shared" si="59"/>
        <v>130</v>
      </c>
      <c r="N1596" s="23"/>
      <c r="O1596" s="24" t="s">
        <v>32</v>
      </c>
    </row>
    <row r="1597" s="1" customFormat="1" customHeight="1" spans="1:15">
      <c r="A1597" s="39">
        <v>1593</v>
      </c>
      <c r="B1597" s="115" t="s">
        <v>23</v>
      </c>
      <c r="C1597" s="39" t="s">
        <v>11004</v>
      </c>
      <c r="D1597" s="39" t="s">
        <v>10034</v>
      </c>
      <c r="E1597" s="39" t="s">
        <v>11005</v>
      </c>
      <c r="F1597" s="186" t="s">
        <v>11639</v>
      </c>
      <c r="G1597" s="91" t="s">
        <v>12511</v>
      </c>
      <c r="H1597" s="39" t="s">
        <v>194</v>
      </c>
      <c r="I1597" s="39">
        <v>3</v>
      </c>
      <c r="J1597" s="39" t="s">
        <v>12512</v>
      </c>
      <c r="K1597" s="39" t="s">
        <v>31</v>
      </c>
      <c r="L1597" s="183">
        <v>1</v>
      </c>
      <c r="M1597" s="27">
        <f t="shared" si="59"/>
        <v>130</v>
      </c>
      <c r="N1597" s="23"/>
      <c r="O1597" s="24" t="s">
        <v>32</v>
      </c>
    </row>
    <row r="1598" s="1" customFormat="1" customHeight="1" spans="1:15">
      <c r="A1598" s="39">
        <v>1594</v>
      </c>
      <c r="B1598" s="115" t="s">
        <v>23</v>
      </c>
      <c r="C1598" s="39" t="s">
        <v>11004</v>
      </c>
      <c r="D1598" s="39" t="s">
        <v>10034</v>
      </c>
      <c r="E1598" s="39" t="s">
        <v>11005</v>
      </c>
      <c r="F1598" s="186" t="s">
        <v>11639</v>
      </c>
      <c r="G1598" s="91" t="s">
        <v>12513</v>
      </c>
      <c r="H1598" s="39" t="s">
        <v>194</v>
      </c>
      <c r="I1598" s="39">
        <v>3</v>
      </c>
      <c r="J1598" s="39" t="s">
        <v>12512</v>
      </c>
      <c r="K1598" s="39" t="s">
        <v>31</v>
      </c>
      <c r="L1598" s="183">
        <v>2</v>
      </c>
      <c r="M1598" s="27">
        <f t="shared" si="59"/>
        <v>260</v>
      </c>
      <c r="N1598" s="23"/>
      <c r="O1598" s="24" t="s">
        <v>32</v>
      </c>
    </row>
    <row r="1599" s="1" customFormat="1" customHeight="1" spans="1:15">
      <c r="A1599" s="39">
        <v>1595</v>
      </c>
      <c r="B1599" s="115" t="s">
        <v>23</v>
      </c>
      <c r="C1599" s="39" t="s">
        <v>11004</v>
      </c>
      <c r="D1599" s="39" t="s">
        <v>10034</v>
      </c>
      <c r="E1599" s="39" t="s">
        <v>11005</v>
      </c>
      <c r="F1599" s="186" t="s">
        <v>11639</v>
      </c>
      <c r="G1599" s="91" t="s">
        <v>12514</v>
      </c>
      <c r="H1599" s="39" t="s">
        <v>194</v>
      </c>
      <c r="I1599" s="39">
        <v>6</v>
      </c>
      <c r="J1599" s="39" t="s">
        <v>12512</v>
      </c>
      <c r="K1599" s="39" t="s">
        <v>31</v>
      </c>
      <c r="L1599" s="183">
        <v>2</v>
      </c>
      <c r="M1599" s="27">
        <f t="shared" si="59"/>
        <v>260</v>
      </c>
      <c r="N1599" s="23"/>
      <c r="O1599" s="24" t="s">
        <v>32</v>
      </c>
    </row>
    <row r="1600" s="1" customFormat="1" customHeight="1" spans="1:15">
      <c r="A1600" s="39">
        <v>1596</v>
      </c>
      <c r="B1600" s="115" t="s">
        <v>23</v>
      </c>
      <c r="C1600" s="39" t="s">
        <v>11004</v>
      </c>
      <c r="D1600" s="39" t="s">
        <v>10034</v>
      </c>
      <c r="E1600" s="39" t="s">
        <v>11005</v>
      </c>
      <c r="F1600" s="186" t="s">
        <v>11639</v>
      </c>
      <c r="G1600" s="91" t="s">
        <v>12515</v>
      </c>
      <c r="H1600" s="39" t="s">
        <v>194</v>
      </c>
      <c r="I1600" s="39">
        <v>6</v>
      </c>
      <c r="J1600" s="39" t="s">
        <v>12512</v>
      </c>
      <c r="K1600" s="39" t="s">
        <v>31</v>
      </c>
      <c r="L1600" s="183">
        <v>4</v>
      </c>
      <c r="M1600" s="27">
        <f t="shared" si="59"/>
        <v>520</v>
      </c>
      <c r="N1600" s="23"/>
      <c r="O1600" s="24" t="s">
        <v>32</v>
      </c>
    </row>
    <row r="1601" s="1" customFormat="1" customHeight="1" spans="1:15">
      <c r="A1601" s="39">
        <v>1597</v>
      </c>
      <c r="B1601" s="115" t="s">
        <v>23</v>
      </c>
      <c r="C1601" s="39" t="s">
        <v>11004</v>
      </c>
      <c r="D1601" s="39" t="s">
        <v>10034</v>
      </c>
      <c r="E1601" s="39" t="s">
        <v>11005</v>
      </c>
      <c r="F1601" s="186" t="s">
        <v>11639</v>
      </c>
      <c r="G1601" s="91" t="s">
        <v>12516</v>
      </c>
      <c r="H1601" s="39" t="s">
        <v>194</v>
      </c>
      <c r="I1601" s="39">
        <v>4</v>
      </c>
      <c r="J1601" s="39" t="s">
        <v>12512</v>
      </c>
      <c r="K1601" s="39" t="s">
        <v>31</v>
      </c>
      <c r="L1601" s="183">
        <v>1</v>
      </c>
      <c r="M1601" s="27">
        <f t="shared" si="59"/>
        <v>130</v>
      </c>
      <c r="N1601" s="23"/>
      <c r="O1601" s="24" t="s">
        <v>32</v>
      </c>
    </row>
    <row r="1602" s="1" customFormat="1" customHeight="1" spans="1:15">
      <c r="A1602" s="39">
        <v>1598</v>
      </c>
      <c r="B1602" s="115" t="s">
        <v>23</v>
      </c>
      <c r="C1602" s="39" t="s">
        <v>11004</v>
      </c>
      <c r="D1602" s="39" t="s">
        <v>10034</v>
      </c>
      <c r="E1602" s="39" t="s">
        <v>11005</v>
      </c>
      <c r="F1602" s="186" t="s">
        <v>11639</v>
      </c>
      <c r="G1602" s="91" t="s">
        <v>12517</v>
      </c>
      <c r="H1602" s="39" t="s">
        <v>194</v>
      </c>
      <c r="I1602" s="39">
        <v>6</v>
      </c>
      <c r="J1602" s="39" t="s">
        <v>12512</v>
      </c>
      <c r="K1602" s="39" t="s">
        <v>31</v>
      </c>
      <c r="L1602" s="183">
        <v>3</v>
      </c>
      <c r="M1602" s="27">
        <f t="shared" si="59"/>
        <v>390</v>
      </c>
      <c r="N1602" s="23"/>
      <c r="O1602" s="24" t="s">
        <v>32</v>
      </c>
    </row>
    <row r="1603" s="1" customFormat="1" customHeight="1" spans="1:15">
      <c r="A1603" s="39">
        <v>1599</v>
      </c>
      <c r="B1603" s="115" t="s">
        <v>23</v>
      </c>
      <c r="C1603" s="39" t="s">
        <v>11004</v>
      </c>
      <c r="D1603" s="39" t="s">
        <v>10034</v>
      </c>
      <c r="E1603" s="39" t="s">
        <v>11005</v>
      </c>
      <c r="F1603" s="186" t="s">
        <v>11639</v>
      </c>
      <c r="G1603" s="91" t="s">
        <v>12518</v>
      </c>
      <c r="H1603" s="39" t="s">
        <v>194</v>
      </c>
      <c r="I1603" s="39">
        <v>7</v>
      </c>
      <c r="J1603" s="39" t="s">
        <v>12512</v>
      </c>
      <c r="K1603" s="39" t="s">
        <v>31</v>
      </c>
      <c r="L1603" s="183">
        <v>4</v>
      </c>
      <c r="M1603" s="27">
        <f t="shared" si="59"/>
        <v>520</v>
      </c>
      <c r="N1603" s="23"/>
      <c r="O1603" s="24" t="s">
        <v>32</v>
      </c>
    </row>
    <row r="1604" s="1" customFormat="1" customHeight="1" spans="1:15">
      <c r="A1604" s="39">
        <v>1600</v>
      </c>
      <c r="B1604" s="115" t="s">
        <v>23</v>
      </c>
      <c r="C1604" s="39" t="s">
        <v>11004</v>
      </c>
      <c r="D1604" s="39" t="s">
        <v>10034</v>
      </c>
      <c r="E1604" s="39" t="s">
        <v>11005</v>
      </c>
      <c r="F1604" s="186" t="s">
        <v>11639</v>
      </c>
      <c r="G1604" s="91" t="s">
        <v>6749</v>
      </c>
      <c r="H1604" s="39" t="s">
        <v>194</v>
      </c>
      <c r="I1604" s="39">
        <v>7</v>
      </c>
      <c r="J1604" s="39" t="s">
        <v>12512</v>
      </c>
      <c r="K1604" s="39" t="s">
        <v>31</v>
      </c>
      <c r="L1604" s="183">
        <v>4</v>
      </c>
      <c r="M1604" s="27">
        <f>L1604*468</f>
        <v>1872</v>
      </c>
      <c r="N1604" s="23"/>
      <c r="O1604" s="24" t="s">
        <v>32</v>
      </c>
    </row>
    <row r="1605" s="1" customFormat="1" customHeight="1" spans="1:15">
      <c r="A1605" s="39">
        <v>1601</v>
      </c>
      <c r="B1605" s="115" t="s">
        <v>23</v>
      </c>
      <c r="C1605" s="39" t="s">
        <v>11004</v>
      </c>
      <c r="D1605" s="39" t="s">
        <v>10034</v>
      </c>
      <c r="E1605" s="39" t="s">
        <v>11005</v>
      </c>
      <c r="F1605" s="186" t="s">
        <v>11639</v>
      </c>
      <c r="G1605" s="91" t="s">
        <v>12519</v>
      </c>
      <c r="H1605" s="39" t="s">
        <v>194</v>
      </c>
      <c r="I1605" s="39">
        <v>5</v>
      </c>
      <c r="J1605" s="39" t="s">
        <v>12512</v>
      </c>
      <c r="K1605" s="39" t="s">
        <v>31</v>
      </c>
      <c r="L1605" s="183">
        <v>3</v>
      </c>
      <c r="M1605" s="27">
        <f>L1605*130</f>
        <v>390</v>
      </c>
      <c r="N1605" s="23"/>
      <c r="O1605" s="24" t="s">
        <v>32</v>
      </c>
    </row>
    <row r="1606" s="1" customFormat="1" customHeight="1" spans="1:15">
      <c r="A1606" s="39">
        <v>1602</v>
      </c>
      <c r="B1606" s="115" t="s">
        <v>23</v>
      </c>
      <c r="C1606" s="39" t="s">
        <v>11004</v>
      </c>
      <c r="D1606" s="39" t="s">
        <v>10034</v>
      </c>
      <c r="E1606" s="39" t="s">
        <v>11005</v>
      </c>
      <c r="F1606" s="186" t="s">
        <v>11639</v>
      </c>
      <c r="G1606" s="91" t="s">
        <v>12520</v>
      </c>
      <c r="H1606" s="39" t="s">
        <v>194</v>
      </c>
      <c r="I1606" s="39">
        <v>3</v>
      </c>
      <c r="J1606" s="39" t="s">
        <v>12512</v>
      </c>
      <c r="K1606" s="39" t="s">
        <v>31</v>
      </c>
      <c r="L1606" s="183">
        <v>2</v>
      </c>
      <c r="M1606" s="27">
        <f>L1606*130</f>
        <v>260</v>
      </c>
      <c r="N1606" s="23"/>
      <c r="O1606" s="24" t="s">
        <v>32</v>
      </c>
    </row>
    <row r="1607" s="1" customFormat="1" customHeight="1" spans="1:15">
      <c r="A1607" s="39">
        <v>1603</v>
      </c>
      <c r="B1607" s="115" t="s">
        <v>23</v>
      </c>
      <c r="C1607" s="39" t="s">
        <v>11004</v>
      </c>
      <c r="D1607" s="39" t="s">
        <v>10034</v>
      </c>
      <c r="E1607" s="39" t="s">
        <v>11005</v>
      </c>
      <c r="F1607" s="186" t="s">
        <v>11639</v>
      </c>
      <c r="G1607" s="91" t="s">
        <v>12521</v>
      </c>
      <c r="H1607" s="39" t="s">
        <v>194</v>
      </c>
      <c r="I1607" s="39">
        <v>2</v>
      </c>
      <c r="J1607" s="39" t="s">
        <v>12512</v>
      </c>
      <c r="K1607" s="39" t="s">
        <v>31</v>
      </c>
      <c r="L1607" s="183">
        <v>1</v>
      </c>
      <c r="M1607" s="27">
        <f>L1607*130</f>
        <v>130</v>
      </c>
      <c r="N1607" s="23"/>
      <c r="O1607" s="24" t="s">
        <v>32</v>
      </c>
    </row>
    <row r="1608" s="1" customFormat="1" customHeight="1" spans="1:15">
      <c r="A1608" s="39">
        <v>1604</v>
      </c>
      <c r="B1608" s="115" t="s">
        <v>23</v>
      </c>
      <c r="C1608" s="39" t="s">
        <v>11004</v>
      </c>
      <c r="D1608" s="39" t="s">
        <v>10034</v>
      </c>
      <c r="E1608" s="39" t="s">
        <v>11005</v>
      </c>
      <c r="F1608" s="186" t="s">
        <v>11639</v>
      </c>
      <c r="G1608" s="91" t="s">
        <v>12522</v>
      </c>
      <c r="H1608" s="39" t="s">
        <v>194</v>
      </c>
      <c r="I1608" s="39">
        <v>5</v>
      </c>
      <c r="J1608" s="39" t="s">
        <v>12512</v>
      </c>
      <c r="K1608" s="39" t="s">
        <v>31</v>
      </c>
      <c r="L1608" s="183">
        <v>3</v>
      </c>
      <c r="M1608" s="27">
        <f>L1608*130</f>
        <v>390</v>
      </c>
      <c r="N1608" s="23"/>
      <c r="O1608" s="24" t="s">
        <v>32</v>
      </c>
    </row>
    <row r="1609" s="1" customFormat="1" customHeight="1" spans="1:15">
      <c r="A1609" s="39">
        <v>1605</v>
      </c>
      <c r="B1609" s="115" t="s">
        <v>23</v>
      </c>
      <c r="C1609" s="39" t="s">
        <v>11004</v>
      </c>
      <c r="D1609" s="39" t="s">
        <v>10034</v>
      </c>
      <c r="E1609" s="39" t="s">
        <v>11005</v>
      </c>
      <c r="F1609" s="186" t="s">
        <v>11639</v>
      </c>
      <c r="G1609" s="91" t="s">
        <v>12523</v>
      </c>
      <c r="H1609" s="39" t="s">
        <v>194</v>
      </c>
      <c r="I1609" s="39">
        <v>3</v>
      </c>
      <c r="J1609" s="39" t="s">
        <v>12274</v>
      </c>
      <c r="K1609" s="39" t="s">
        <v>31</v>
      </c>
      <c r="L1609" s="183">
        <v>2</v>
      </c>
      <c r="M1609" s="27">
        <f>L1609*468</f>
        <v>936</v>
      </c>
      <c r="N1609" s="23"/>
      <c r="O1609" s="24" t="s">
        <v>32</v>
      </c>
    </row>
    <row r="1610" s="1" customFormat="1" customHeight="1" spans="1:15">
      <c r="A1610" s="39">
        <v>1606</v>
      </c>
      <c r="B1610" s="115" t="s">
        <v>23</v>
      </c>
      <c r="C1610" s="39" t="s">
        <v>11004</v>
      </c>
      <c r="D1610" s="39" t="s">
        <v>10034</v>
      </c>
      <c r="E1610" s="39" t="s">
        <v>11005</v>
      </c>
      <c r="F1610" s="186" t="s">
        <v>11639</v>
      </c>
      <c r="G1610" s="192" t="s">
        <v>12314</v>
      </c>
      <c r="H1610" s="39" t="s">
        <v>51</v>
      </c>
      <c r="I1610" s="39">
        <v>2</v>
      </c>
      <c r="J1610" s="39" t="s">
        <v>11861</v>
      </c>
      <c r="K1610" s="39" t="s">
        <v>31</v>
      </c>
      <c r="L1610" s="183">
        <v>2</v>
      </c>
      <c r="M1610" s="27">
        <f t="shared" ref="M1610:M1626" si="60">L1610*312</f>
        <v>624</v>
      </c>
      <c r="N1610" s="23"/>
      <c r="O1610" s="24" t="s">
        <v>32</v>
      </c>
    </row>
    <row r="1611" s="1" customFormat="1" customHeight="1" spans="1:15">
      <c r="A1611" s="39">
        <v>1607</v>
      </c>
      <c r="B1611" s="115" t="s">
        <v>23</v>
      </c>
      <c r="C1611" s="39" t="s">
        <v>11004</v>
      </c>
      <c r="D1611" s="39" t="s">
        <v>10034</v>
      </c>
      <c r="E1611" s="39" t="s">
        <v>11005</v>
      </c>
      <c r="F1611" s="39" t="s">
        <v>12524</v>
      </c>
      <c r="G1611" s="91" t="s">
        <v>4848</v>
      </c>
      <c r="H1611" s="39" t="s">
        <v>194</v>
      </c>
      <c r="I1611" s="39">
        <v>5</v>
      </c>
      <c r="J1611" s="39" t="s">
        <v>12525</v>
      </c>
      <c r="K1611" s="39" t="s">
        <v>31</v>
      </c>
      <c r="L1611" s="183">
        <v>4</v>
      </c>
      <c r="M1611" s="27">
        <f t="shared" si="60"/>
        <v>1248</v>
      </c>
      <c r="N1611" s="23"/>
      <c r="O1611" s="24" t="s">
        <v>32</v>
      </c>
    </row>
    <row r="1612" s="1" customFormat="1" customHeight="1" spans="1:15">
      <c r="A1612" s="39">
        <v>1608</v>
      </c>
      <c r="B1612" s="115" t="s">
        <v>23</v>
      </c>
      <c r="C1612" s="39" t="s">
        <v>11004</v>
      </c>
      <c r="D1612" s="39" t="s">
        <v>10034</v>
      </c>
      <c r="E1612" s="39" t="s">
        <v>11005</v>
      </c>
      <c r="F1612" s="39" t="s">
        <v>12524</v>
      </c>
      <c r="G1612" s="91" t="s">
        <v>12526</v>
      </c>
      <c r="H1612" s="39" t="s">
        <v>194</v>
      </c>
      <c r="I1612" s="39">
        <v>3</v>
      </c>
      <c r="J1612" s="39" t="s">
        <v>12525</v>
      </c>
      <c r="K1612" s="39" t="s">
        <v>31</v>
      </c>
      <c r="L1612" s="183">
        <v>2</v>
      </c>
      <c r="M1612" s="27">
        <f t="shared" si="60"/>
        <v>624</v>
      </c>
      <c r="N1612" s="23"/>
      <c r="O1612" s="24" t="s">
        <v>32</v>
      </c>
    </row>
    <row r="1613" s="1" customFormat="1" customHeight="1" spans="1:15">
      <c r="A1613" s="39">
        <v>1609</v>
      </c>
      <c r="B1613" s="115" t="s">
        <v>23</v>
      </c>
      <c r="C1613" s="39" t="s">
        <v>11004</v>
      </c>
      <c r="D1613" s="39" t="s">
        <v>10034</v>
      </c>
      <c r="E1613" s="39" t="s">
        <v>11005</v>
      </c>
      <c r="F1613" s="39" t="s">
        <v>12524</v>
      </c>
      <c r="G1613" s="91" t="s">
        <v>12527</v>
      </c>
      <c r="H1613" s="39" t="s">
        <v>194</v>
      </c>
      <c r="I1613" s="39">
        <v>5</v>
      </c>
      <c r="J1613" s="39" t="s">
        <v>12525</v>
      </c>
      <c r="K1613" s="39" t="s">
        <v>31</v>
      </c>
      <c r="L1613" s="183">
        <v>4</v>
      </c>
      <c r="M1613" s="27">
        <f t="shared" si="60"/>
        <v>1248</v>
      </c>
      <c r="N1613" s="23"/>
      <c r="O1613" s="24" t="s">
        <v>32</v>
      </c>
    </row>
    <row r="1614" s="1" customFormat="1" customHeight="1" spans="1:15">
      <c r="A1614" s="39">
        <v>1610</v>
      </c>
      <c r="B1614" s="115" t="s">
        <v>23</v>
      </c>
      <c r="C1614" s="39" t="s">
        <v>11004</v>
      </c>
      <c r="D1614" s="39" t="s">
        <v>10034</v>
      </c>
      <c r="E1614" s="39" t="s">
        <v>11005</v>
      </c>
      <c r="F1614" s="39" t="s">
        <v>12524</v>
      </c>
      <c r="G1614" s="91" t="s">
        <v>12528</v>
      </c>
      <c r="H1614" s="39" t="s">
        <v>194</v>
      </c>
      <c r="I1614" s="39">
        <v>5</v>
      </c>
      <c r="J1614" s="39" t="s">
        <v>12525</v>
      </c>
      <c r="K1614" s="39" t="s">
        <v>31</v>
      </c>
      <c r="L1614" s="183">
        <v>5</v>
      </c>
      <c r="M1614" s="27">
        <f t="shared" si="60"/>
        <v>1560</v>
      </c>
      <c r="N1614" s="23"/>
      <c r="O1614" s="24" t="s">
        <v>32</v>
      </c>
    </row>
    <row r="1615" s="1" customFormat="1" customHeight="1" spans="1:15">
      <c r="A1615" s="39">
        <v>1611</v>
      </c>
      <c r="B1615" s="115" t="s">
        <v>23</v>
      </c>
      <c r="C1615" s="39" t="s">
        <v>11004</v>
      </c>
      <c r="D1615" s="39" t="s">
        <v>10034</v>
      </c>
      <c r="E1615" s="39" t="s">
        <v>11005</v>
      </c>
      <c r="F1615" s="39" t="s">
        <v>12524</v>
      </c>
      <c r="G1615" s="91" t="s">
        <v>12529</v>
      </c>
      <c r="H1615" s="39" t="s">
        <v>194</v>
      </c>
      <c r="I1615" s="39">
        <v>6</v>
      </c>
      <c r="J1615" s="39" t="s">
        <v>12525</v>
      </c>
      <c r="K1615" s="39" t="s">
        <v>31</v>
      </c>
      <c r="L1615" s="183">
        <v>4</v>
      </c>
      <c r="M1615" s="27">
        <f t="shared" si="60"/>
        <v>1248</v>
      </c>
      <c r="N1615" s="23"/>
      <c r="O1615" s="24" t="s">
        <v>32</v>
      </c>
    </row>
    <row r="1616" s="1" customFormat="1" customHeight="1" spans="1:15">
      <c r="A1616" s="39">
        <v>1612</v>
      </c>
      <c r="B1616" s="115" t="s">
        <v>23</v>
      </c>
      <c r="C1616" s="39" t="s">
        <v>11004</v>
      </c>
      <c r="D1616" s="39" t="s">
        <v>10034</v>
      </c>
      <c r="E1616" s="39" t="s">
        <v>11005</v>
      </c>
      <c r="F1616" s="39" t="s">
        <v>12524</v>
      </c>
      <c r="G1616" s="91" t="s">
        <v>12530</v>
      </c>
      <c r="H1616" s="39" t="s">
        <v>51</v>
      </c>
      <c r="I1616" s="39">
        <v>5</v>
      </c>
      <c r="J1616" s="39" t="s">
        <v>12525</v>
      </c>
      <c r="K1616" s="39" t="s">
        <v>31</v>
      </c>
      <c r="L1616" s="183">
        <v>5</v>
      </c>
      <c r="M1616" s="27">
        <f t="shared" si="60"/>
        <v>1560</v>
      </c>
      <c r="N1616" s="23"/>
      <c r="O1616" s="24" t="s">
        <v>32</v>
      </c>
    </row>
    <row r="1617" s="1" customFormat="1" customHeight="1" spans="1:15">
      <c r="A1617" s="39">
        <v>1613</v>
      </c>
      <c r="B1617" s="115" t="s">
        <v>23</v>
      </c>
      <c r="C1617" s="39" t="s">
        <v>11004</v>
      </c>
      <c r="D1617" s="39" t="s">
        <v>10034</v>
      </c>
      <c r="E1617" s="39" t="s">
        <v>11005</v>
      </c>
      <c r="F1617" s="39" t="s">
        <v>12524</v>
      </c>
      <c r="G1617" s="91" t="s">
        <v>12531</v>
      </c>
      <c r="H1617" s="39" t="s">
        <v>194</v>
      </c>
      <c r="I1617" s="39">
        <v>7</v>
      </c>
      <c r="J1617" s="39" t="s">
        <v>12525</v>
      </c>
      <c r="K1617" s="39" t="s">
        <v>31</v>
      </c>
      <c r="L1617" s="183">
        <v>7</v>
      </c>
      <c r="M1617" s="27">
        <f t="shared" si="60"/>
        <v>2184</v>
      </c>
      <c r="N1617" s="23"/>
      <c r="O1617" s="24" t="s">
        <v>32</v>
      </c>
    </row>
    <row r="1618" s="1" customFormat="1" customHeight="1" spans="1:15">
      <c r="A1618" s="39">
        <v>1614</v>
      </c>
      <c r="B1618" s="115" t="s">
        <v>23</v>
      </c>
      <c r="C1618" s="39" t="s">
        <v>11004</v>
      </c>
      <c r="D1618" s="39" t="s">
        <v>10034</v>
      </c>
      <c r="E1618" s="39" t="s">
        <v>11005</v>
      </c>
      <c r="F1618" s="39" t="s">
        <v>12524</v>
      </c>
      <c r="G1618" s="91" t="s">
        <v>10324</v>
      </c>
      <c r="H1618" s="39" t="s">
        <v>194</v>
      </c>
      <c r="I1618" s="39">
        <v>5</v>
      </c>
      <c r="J1618" s="39" t="s">
        <v>12525</v>
      </c>
      <c r="K1618" s="39" t="s">
        <v>31</v>
      </c>
      <c r="L1618" s="183">
        <v>3</v>
      </c>
      <c r="M1618" s="27">
        <f t="shared" si="60"/>
        <v>936</v>
      </c>
      <c r="N1618" s="23"/>
      <c r="O1618" s="24" t="s">
        <v>32</v>
      </c>
    </row>
    <row r="1619" s="1" customFormat="1" customHeight="1" spans="1:15">
      <c r="A1619" s="39">
        <v>1615</v>
      </c>
      <c r="B1619" s="115" t="s">
        <v>23</v>
      </c>
      <c r="C1619" s="39" t="s">
        <v>11004</v>
      </c>
      <c r="D1619" s="39" t="s">
        <v>10034</v>
      </c>
      <c r="E1619" s="39" t="s">
        <v>11005</v>
      </c>
      <c r="F1619" s="39" t="s">
        <v>12524</v>
      </c>
      <c r="G1619" s="91" t="s">
        <v>12532</v>
      </c>
      <c r="H1619" s="39" t="s">
        <v>51</v>
      </c>
      <c r="I1619" s="39">
        <v>9</v>
      </c>
      <c r="J1619" s="39" t="s">
        <v>12525</v>
      </c>
      <c r="K1619" s="39" t="s">
        <v>31</v>
      </c>
      <c r="L1619" s="183">
        <v>9</v>
      </c>
      <c r="M1619" s="27">
        <f t="shared" si="60"/>
        <v>2808</v>
      </c>
      <c r="N1619" s="23"/>
      <c r="O1619" s="24" t="s">
        <v>32</v>
      </c>
    </row>
    <row r="1620" s="1" customFormat="1" customHeight="1" spans="1:15">
      <c r="A1620" s="39">
        <v>1616</v>
      </c>
      <c r="B1620" s="115" t="s">
        <v>23</v>
      </c>
      <c r="C1620" s="39" t="s">
        <v>11004</v>
      </c>
      <c r="D1620" s="39" t="s">
        <v>10034</v>
      </c>
      <c r="E1620" s="39" t="s">
        <v>11005</v>
      </c>
      <c r="F1620" s="39" t="s">
        <v>12524</v>
      </c>
      <c r="G1620" s="91" t="s">
        <v>12533</v>
      </c>
      <c r="H1620" s="39" t="s">
        <v>51</v>
      </c>
      <c r="I1620" s="39">
        <v>4</v>
      </c>
      <c r="J1620" s="39" t="s">
        <v>12525</v>
      </c>
      <c r="K1620" s="39" t="s">
        <v>31</v>
      </c>
      <c r="L1620" s="183">
        <v>4</v>
      </c>
      <c r="M1620" s="27">
        <f t="shared" si="60"/>
        <v>1248</v>
      </c>
      <c r="N1620" s="23"/>
      <c r="O1620" s="24" t="s">
        <v>32</v>
      </c>
    </row>
    <row r="1621" s="1" customFormat="1" customHeight="1" spans="1:15">
      <c r="A1621" s="39">
        <v>1617</v>
      </c>
      <c r="B1621" s="115" t="s">
        <v>23</v>
      </c>
      <c r="C1621" s="39" t="s">
        <v>11004</v>
      </c>
      <c r="D1621" s="39" t="s">
        <v>10034</v>
      </c>
      <c r="E1621" s="39" t="s">
        <v>11005</v>
      </c>
      <c r="F1621" s="39" t="s">
        <v>12524</v>
      </c>
      <c r="G1621" s="91" t="s">
        <v>4506</v>
      </c>
      <c r="H1621" s="39" t="s">
        <v>1583</v>
      </c>
      <c r="I1621" s="39">
        <v>6</v>
      </c>
      <c r="J1621" s="39" t="s">
        <v>12525</v>
      </c>
      <c r="K1621" s="39" t="s">
        <v>31</v>
      </c>
      <c r="L1621" s="183">
        <v>6</v>
      </c>
      <c r="M1621" s="27">
        <f t="shared" si="60"/>
        <v>1872</v>
      </c>
      <c r="N1621" s="23"/>
      <c r="O1621" s="24" t="s">
        <v>32</v>
      </c>
    </row>
    <row r="1622" s="1" customFormat="1" customHeight="1" spans="1:15">
      <c r="A1622" s="39">
        <v>1618</v>
      </c>
      <c r="B1622" s="115" t="s">
        <v>23</v>
      </c>
      <c r="C1622" s="39" t="s">
        <v>11004</v>
      </c>
      <c r="D1622" s="39" t="s">
        <v>10034</v>
      </c>
      <c r="E1622" s="39" t="s">
        <v>11005</v>
      </c>
      <c r="F1622" s="39" t="s">
        <v>12524</v>
      </c>
      <c r="G1622" s="91" t="s">
        <v>12534</v>
      </c>
      <c r="H1622" s="39" t="s">
        <v>194</v>
      </c>
      <c r="I1622" s="39">
        <v>4</v>
      </c>
      <c r="J1622" s="39" t="s">
        <v>12525</v>
      </c>
      <c r="K1622" s="39" t="s">
        <v>31</v>
      </c>
      <c r="L1622" s="183">
        <v>4</v>
      </c>
      <c r="M1622" s="27">
        <f t="shared" si="60"/>
        <v>1248</v>
      </c>
      <c r="N1622" s="23"/>
      <c r="O1622" s="24" t="s">
        <v>32</v>
      </c>
    </row>
    <row r="1623" s="1" customFormat="1" customHeight="1" spans="1:15">
      <c r="A1623" s="39">
        <v>1619</v>
      </c>
      <c r="B1623" s="115" t="s">
        <v>23</v>
      </c>
      <c r="C1623" s="39" t="s">
        <v>11004</v>
      </c>
      <c r="D1623" s="39" t="s">
        <v>10034</v>
      </c>
      <c r="E1623" s="39" t="s">
        <v>11005</v>
      </c>
      <c r="F1623" s="39" t="s">
        <v>12524</v>
      </c>
      <c r="G1623" s="91" t="s">
        <v>12535</v>
      </c>
      <c r="H1623" s="39" t="s">
        <v>51</v>
      </c>
      <c r="I1623" s="39">
        <v>5</v>
      </c>
      <c r="J1623" s="39" t="s">
        <v>12525</v>
      </c>
      <c r="K1623" s="39" t="s">
        <v>31</v>
      </c>
      <c r="L1623" s="183">
        <v>5</v>
      </c>
      <c r="M1623" s="27">
        <f t="shared" si="60"/>
        <v>1560</v>
      </c>
      <c r="N1623" s="23"/>
      <c r="O1623" s="24" t="s">
        <v>32</v>
      </c>
    </row>
    <row r="1624" s="1" customFormat="1" customHeight="1" spans="1:15">
      <c r="A1624" s="39">
        <v>1620</v>
      </c>
      <c r="B1624" s="115" t="s">
        <v>23</v>
      </c>
      <c r="C1624" s="39" t="s">
        <v>11004</v>
      </c>
      <c r="D1624" s="39" t="s">
        <v>10034</v>
      </c>
      <c r="E1624" s="39" t="s">
        <v>11005</v>
      </c>
      <c r="F1624" s="39" t="s">
        <v>12524</v>
      </c>
      <c r="G1624" s="91" t="s">
        <v>12536</v>
      </c>
      <c r="H1624" s="39" t="s">
        <v>194</v>
      </c>
      <c r="I1624" s="39">
        <v>6</v>
      </c>
      <c r="J1624" s="39" t="s">
        <v>12525</v>
      </c>
      <c r="K1624" s="39" t="s">
        <v>31</v>
      </c>
      <c r="L1624" s="183">
        <v>3</v>
      </c>
      <c r="M1624" s="27">
        <f t="shared" si="60"/>
        <v>936</v>
      </c>
      <c r="N1624" s="23"/>
      <c r="O1624" s="24" t="s">
        <v>32</v>
      </c>
    </row>
    <row r="1625" s="1" customFormat="1" customHeight="1" spans="1:15">
      <c r="A1625" s="39">
        <v>1621</v>
      </c>
      <c r="B1625" s="115" t="s">
        <v>23</v>
      </c>
      <c r="C1625" s="39" t="s">
        <v>11004</v>
      </c>
      <c r="D1625" s="39" t="s">
        <v>10034</v>
      </c>
      <c r="E1625" s="39" t="s">
        <v>11005</v>
      </c>
      <c r="F1625" s="39" t="s">
        <v>12524</v>
      </c>
      <c r="G1625" s="91" t="s">
        <v>12537</v>
      </c>
      <c r="H1625" s="39" t="s">
        <v>194</v>
      </c>
      <c r="I1625" s="39">
        <v>5</v>
      </c>
      <c r="J1625" s="39" t="s">
        <v>12525</v>
      </c>
      <c r="K1625" s="39" t="s">
        <v>31</v>
      </c>
      <c r="L1625" s="183">
        <v>4</v>
      </c>
      <c r="M1625" s="27">
        <f t="shared" si="60"/>
        <v>1248</v>
      </c>
      <c r="N1625" s="23"/>
      <c r="O1625" s="24" t="s">
        <v>32</v>
      </c>
    </row>
    <row r="1626" s="1" customFormat="1" customHeight="1" spans="1:15">
      <c r="A1626" s="39">
        <v>1622</v>
      </c>
      <c r="B1626" s="115" t="s">
        <v>23</v>
      </c>
      <c r="C1626" s="39" t="s">
        <v>11004</v>
      </c>
      <c r="D1626" s="39" t="s">
        <v>10034</v>
      </c>
      <c r="E1626" s="39" t="s">
        <v>11005</v>
      </c>
      <c r="F1626" s="39" t="s">
        <v>12524</v>
      </c>
      <c r="G1626" s="91" t="s">
        <v>12538</v>
      </c>
      <c r="H1626" s="39" t="s">
        <v>194</v>
      </c>
      <c r="I1626" s="39">
        <v>3</v>
      </c>
      <c r="J1626" s="39" t="s">
        <v>12525</v>
      </c>
      <c r="K1626" s="39" t="s">
        <v>31</v>
      </c>
      <c r="L1626" s="183">
        <v>2</v>
      </c>
      <c r="M1626" s="27">
        <f t="shared" si="60"/>
        <v>624</v>
      </c>
      <c r="N1626" s="23"/>
      <c r="O1626" s="24" t="s">
        <v>32</v>
      </c>
    </row>
    <row r="1627" s="1" customFormat="1" customHeight="1" spans="1:15">
      <c r="A1627" s="39">
        <v>1623</v>
      </c>
      <c r="B1627" s="115" t="s">
        <v>23</v>
      </c>
      <c r="C1627" s="39" t="s">
        <v>11004</v>
      </c>
      <c r="D1627" s="39" t="s">
        <v>10034</v>
      </c>
      <c r="E1627" s="39" t="s">
        <v>11005</v>
      </c>
      <c r="F1627" s="39" t="s">
        <v>12524</v>
      </c>
      <c r="G1627" s="91" t="s">
        <v>12098</v>
      </c>
      <c r="H1627" s="39" t="s">
        <v>194</v>
      </c>
      <c r="I1627" s="39">
        <v>5</v>
      </c>
      <c r="J1627" s="39" t="s">
        <v>12539</v>
      </c>
      <c r="K1627" s="39" t="s">
        <v>31</v>
      </c>
      <c r="L1627" s="183">
        <v>5</v>
      </c>
      <c r="M1627" s="27">
        <f>L1627*130</f>
        <v>650</v>
      </c>
      <c r="N1627" s="23"/>
      <c r="O1627" s="24" t="s">
        <v>32</v>
      </c>
    </row>
    <row r="1628" s="1" customFormat="1" customHeight="1" spans="1:15">
      <c r="A1628" s="39">
        <v>1624</v>
      </c>
      <c r="B1628" s="115" t="s">
        <v>23</v>
      </c>
      <c r="C1628" s="39" t="s">
        <v>11004</v>
      </c>
      <c r="D1628" s="39" t="s">
        <v>10034</v>
      </c>
      <c r="E1628" s="39" t="s">
        <v>11005</v>
      </c>
      <c r="F1628" s="39" t="s">
        <v>12524</v>
      </c>
      <c r="G1628" s="91" t="s">
        <v>12099</v>
      </c>
      <c r="H1628" s="39" t="s">
        <v>194</v>
      </c>
      <c r="I1628" s="39">
        <v>5</v>
      </c>
      <c r="J1628" s="39" t="s">
        <v>12539</v>
      </c>
      <c r="K1628" s="39" t="s">
        <v>31</v>
      </c>
      <c r="L1628" s="183">
        <v>4</v>
      </c>
      <c r="M1628" s="27">
        <f>L1628*312</f>
        <v>1248</v>
      </c>
      <c r="N1628" s="23"/>
      <c r="O1628" s="24" t="s">
        <v>32</v>
      </c>
    </row>
    <row r="1629" s="1" customFormat="1" customHeight="1" spans="1:15">
      <c r="A1629" s="39">
        <v>1625</v>
      </c>
      <c r="B1629" s="115" t="s">
        <v>23</v>
      </c>
      <c r="C1629" s="39" t="s">
        <v>11004</v>
      </c>
      <c r="D1629" s="39" t="s">
        <v>10034</v>
      </c>
      <c r="E1629" s="39" t="s">
        <v>11005</v>
      </c>
      <c r="F1629" s="39" t="s">
        <v>12524</v>
      </c>
      <c r="G1629" s="91" t="s">
        <v>12540</v>
      </c>
      <c r="H1629" s="39" t="s">
        <v>1583</v>
      </c>
      <c r="I1629" s="39">
        <v>4</v>
      </c>
      <c r="J1629" s="39" t="s">
        <v>12539</v>
      </c>
      <c r="K1629" s="39" t="s">
        <v>31</v>
      </c>
      <c r="L1629" s="183">
        <v>3</v>
      </c>
      <c r="M1629" s="27">
        <f>L1629*312</f>
        <v>936</v>
      </c>
      <c r="N1629" s="23"/>
      <c r="O1629" s="24" t="s">
        <v>32</v>
      </c>
    </row>
    <row r="1630" s="1" customFormat="1" customHeight="1" spans="1:15">
      <c r="A1630" s="39">
        <v>1626</v>
      </c>
      <c r="B1630" s="115" t="s">
        <v>23</v>
      </c>
      <c r="C1630" s="39" t="s">
        <v>11004</v>
      </c>
      <c r="D1630" s="39" t="s">
        <v>10034</v>
      </c>
      <c r="E1630" s="39" t="s">
        <v>11005</v>
      </c>
      <c r="F1630" s="39" t="s">
        <v>12524</v>
      </c>
      <c r="G1630" s="91" t="s">
        <v>12541</v>
      </c>
      <c r="H1630" s="39" t="s">
        <v>194</v>
      </c>
      <c r="I1630" s="39">
        <v>3</v>
      </c>
      <c r="J1630" s="39" t="s">
        <v>12539</v>
      </c>
      <c r="K1630" s="39" t="s">
        <v>31</v>
      </c>
      <c r="L1630" s="183">
        <v>3</v>
      </c>
      <c r="M1630" s="27">
        <f>L1630*312</f>
        <v>936</v>
      </c>
      <c r="N1630" s="23"/>
      <c r="O1630" s="24" t="s">
        <v>32</v>
      </c>
    </row>
    <row r="1631" s="1" customFormat="1" customHeight="1" spans="1:15">
      <c r="A1631" s="39">
        <v>1627</v>
      </c>
      <c r="B1631" s="115" t="s">
        <v>23</v>
      </c>
      <c r="C1631" s="39" t="s">
        <v>11004</v>
      </c>
      <c r="D1631" s="39" t="s">
        <v>10034</v>
      </c>
      <c r="E1631" s="39" t="s">
        <v>11005</v>
      </c>
      <c r="F1631" s="39" t="s">
        <v>12524</v>
      </c>
      <c r="G1631" s="91" t="s">
        <v>12542</v>
      </c>
      <c r="H1631" s="39" t="s">
        <v>194</v>
      </c>
      <c r="I1631" s="39">
        <v>3</v>
      </c>
      <c r="J1631" s="39" t="s">
        <v>12539</v>
      </c>
      <c r="K1631" s="39" t="s">
        <v>31</v>
      </c>
      <c r="L1631" s="183">
        <v>3</v>
      </c>
      <c r="M1631" s="27">
        <f>L1631*130</f>
        <v>390</v>
      </c>
      <c r="N1631" s="23"/>
      <c r="O1631" s="24" t="s">
        <v>32</v>
      </c>
    </row>
    <row r="1632" s="1" customFormat="1" customHeight="1" spans="1:15">
      <c r="A1632" s="39">
        <v>1628</v>
      </c>
      <c r="B1632" s="115" t="s">
        <v>23</v>
      </c>
      <c r="C1632" s="39" t="s">
        <v>11004</v>
      </c>
      <c r="D1632" s="39" t="s">
        <v>10034</v>
      </c>
      <c r="E1632" s="39" t="s">
        <v>11005</v>
      </c>
      <c r="F1632" s="39" t="s">
        <v>12524</v>
      </c>
      <c r="G1632" s="91" t="s">
        <v>12543</v>
      </c>
      <c r="H1632" s="39" t="s">
        <v>194</v>
      </c>
      <c r="I1632" s="39">
        <v>4</v>
      </c>
      <c r="J1632" s="39" t="s">
        <v>12539</v>
      </c>
      <c r="K1632" s="39" t="s">
        <v>31</v>
      </c>
      <c r="L1632" s="183">
        <v>4</v>
      </c>
      <c r="M1632" s="27">
        <f>L1632*130</f>
        <v>520</v>
      </c>
      <c r="N1632" s="23"/>
      <c r="O1632" s="24" t="s">
        <v>32</v>
      </c>
    </row>
    <row r="1633" s="1" customFormat="1" customHeight="1" spans="1:15">
      <c r="A1633" s="39">
        <v>1629</v>
      </c>
      <c r="B1633" s="115" t="s">
        <v>23</v>
      </c>
      <c r="C1633" s="39" t="s">
        <v>11004</v>
      </c>
      <c r="D1633" s="39" t="s">
        <v>10034</v>
      </c>
      <c r="E1633" s="39" t="s">
        <v>11005</v>
      </c>
      <c r="F1633" s="39" t="s">
        <v>12524</v>
      </c>
      <c r="G1633" s="91" t="s">
        <v>12544</v>
      </c>
      <c r="H1633" s="39" t="s">
        <v>194</v>
      </c>
      <c r="I1633" s="39">
        <v>4</v>
      </c>
      <c r="J1633" s="39" t="s">
        <v>12539</v>
      </c>
      <c r="K1633" s="39" t="s">
        <v>31</v>
      </c>
      <c r="L1633" s="183">
        <v>4</v>
      </c>
      <c r="M1633" s="27">
        <f>L1633*312</f>
        <v>1248</v>
      </c>
      <c r="N1633" s="23"/>
      <c r="O1633" s="24" t="s">
        <v>32</v>
      </c>
    </row>
    <row r="1634" s="1" customFormat="1" customHeight="1" spans="1:15">
      <c r="A1634" s="39">
        <v>1630</v>
      </c>
      <c r="B1634" s="115" t="s">
        <v>23</v>
      </c>
      <c r="C1634" s="39" t="s">
        <v>11004</v>
      </c>
      <c r="D1634" s="39" t="s">
        <v>10034</v>
      </c>
      <c r="E1634" s="39" t="s">
        <v>11005</v>
      </c>
      <c r="F1634" s="39" t="s">
        <v>12524</v>
      </c>
      <c r="G1634" s="91" t="s">
        <v>12545</v>
      </c>
      <c r="H1634" s="39" t="s">
        <v>1583</v>
      </c>
      <c r="I1634" s="39">
        <v>5</v>
      </c>
      <c r="J1634" s="39" t="s">
        <v>12539</v>
      </c>
      <c r="K1634" s="39" t="s">
        <v>31</v>
      </c>
      <c r="L1634" s="183">
        <v>4</v>
      </c>
      <c r="M1634" s="27">
        <f>L1634*312</f>
        <v>1248</v>
      </c>
      <c r="N1634" s="23"/>
      <c r="O1634" s="24" t="s">
        <v>32</v>
      </c>
    </row>
    <row r="1635" s="1" customFormat="1" customHeight="1" spans="1:15">
      <c r="A1635" s="39">
        <v>1631</v>
      </c>
      <c r="B1635" s="115" t="s">
        <v>23</v>
      </c>
      <c r="C1635" s="39" t="s">
        <v>11004</v>
      </c>
      <c r="D1635" s="39" t="s">
        <v>10034</v>
      </c>
      <c r="E1635" s="39" t="s">
        <v>11005</v>
      </c>
      <c r="F1635" s="39" t="s">
        <v>12524</v>
      </c>
      <c r="G1635" s="91" t="s">
        <v>12546</v>
      </c>
      <c r="H1635" s="39" t="s">
        <v>1583</v>
      </c>
      <c r="I1635" s="39">
        <v>4</v>
      </c>
      <c r="J1635" s="39" t="s">
        <v>12539</v>
      </c>
      <c r="K1635" s="39" t="s">
        <v>31</v>
      </c>
      <c r="L1635" s="183">
        <v>3</v>
      </c>
      <c r="M1635" s="27">
        <f>L1635*312</f>
        <v>936</v>
      </c>
      <c r="N1635" s="23"/>
      <c r="O1635" s="24" t="s">
        <v>32</v>
      </c>
    </row>
    <row r="1636" s="1" customFormat="1" customHeight="1" spans="1:15">
      <c r="A1636" s="39">
        <v>1632</v>
      </c>
      <c r="B1636" s="115" t="s">
        <v>23</v>
      </c>
      <c r="C1636" s="39" t="s">
        <v>11004</v>
      </c>
      <c r="D1636" s="39" t="s">
        <v>10034</v>
      </c>
      <c r="E1636" s="39" t="s">
        <v>11005</v>
      </c>
      <c r="F1636" s="39" t="s">
        <v>12524</v>
      </c>
      <c r="G1636" s="91" t="s">
        <v>8570</v>
      </c>
      <c r="H1636" s="39" t="s">
        <v>194</v>
      </c>
      <c r="I1636" s="39">
        <v>4</v>
      </c>
      <c r="J1636" s="39" t="s">
        <v>12539</v>
      </c>
      <c r="K1636" s="39" t="s">
        <v>31</v>
      </c>
      <c r="L1636" s="183">
        <v>3</v>
      </c>
      <c r="M1636" s="27">
        <f>L1636*312</f>
        <v>936</v>
      </c>
      <c r="N1636" s="23"/>
      <c r="O1636" s="24" t="s">
        <v>32</v>
      </c>
    </row>
    <row r="1637" s="1" customFormat="1" customHeight="1" spans="1:15">
      <c r="A1637" s="39">
        <v>1633</v>
      </c>
      <c r="B1637" s="115" t="s">
        <v>23</v>
      </c>
      <c r="C1637" s="39" t="s">
        <v>11004</v>
      </c>
      <c r="D1637" s="39" t="s">
        <v>10034</v>
      </c>
      <c r="E1637" s="39" t="s">
        <v>11005</v>
      </c>
      <c r="F1637" s="39" t="s">
        <v>12524</v>
      </c>
      <c r="G1637" s="91" t="s">
        <v>11230</v>
      </c>
      <c r="H1637" s="39" t="s">
        <v>194</v>
      </c>
      <c r="I1637" s="39">
        <v>4</v>
      </c>
      <c r="J1637" s="39" t="s">
        <v>12539</v>
      </c>
      <c r="K1637" s="39" t="s">
        <v>31</v>
      </c>
      <c r="L1637" s="183">
        <v>4</v>
      </c>
      <c r="M1637" s="27">
        <f>L1637*130</f>
        <v>520</v>
      </c>
      <c r="N1637" s="23"/>
      <c r="O1637" s="24" t="s">
        <v>32</v>
      </c>
    </row>
    <row r="1638" s="1" customFormat="1" customHeight="1" spans="1:15">
      <c r="A1638" s="39">
        <v>1634</v>
      </c>
      <c r="B1638" s="115" t="s">
        <v>23</v>
      </c>
      <c r="C1638" s="39" t="s">
        <v>11004</v>
      </c>
      <c r="D1638" s="39" t="s">
        <v>10034</v>
      </c>
      <c r="E1638" s="39" t="s">
        <v>11005</v>
      </c>
      <c r="F1638" s="39" t="s">
        <v>12524</v>
      </c>
      <c r="G1638" s="91" t="s">
        <v>12547</v>
      </c>
      <c r="H1638" s="39" t="s">
        <v>194</v>
      </c>
      <c r="I1638" s="39">
        <v>5</v>
      </c>
      <c r="J1638" s="39" t="s">
        <v>12539</v>
      </c>
      <c r="K1638" s="39" t="s">
        <v>31</v>
      </c>
      <c r="L1638" s="183">
        <v>5</v>
      </c>
      <c r="M1638" s="27">
        <f>L1638*130</f>
        <v>650</v>
      </c>
      <c r="N1638" s="23"/>
      <c r="O1638" s="24" t="s">
        <v>32</v>
      </c>
    </row>
    <row r="1639" s="1" customFormat="1" customHeight="1" spans="1:15">
      <c r="A1639" s="39">
        <v>1635</v>
      </c>
      <c r="B1639" s="115" t="s">
        <v>23</v>
      </c>
      <c r="C1639" s="39" t="s">
        <v>11004</v>
      </c>
      <c r="D1639" s="39" t="s">
        <v>10034</v>
      </c>
      <c r="E1639" s="39" t="s">
        <v>11005</v>
      </c>
      <c r="F1639" s="39" t="s">
        <v>12524</v>
      </c>
      <c r="G1639" s="91" t="s">
        <v>12548</v>
      </c>
      <c r="H1639" s="39" t="s">
        <v>194</v>
      </c>
      <c r="I1639" s="39">
        <v>9</v>
      </c>
      <c r="J1639" s="39" t="s">
        <v>12539</v>
      </c>
      <c r="K1639" s="39" t="s">
        <v>31</v>
      </c>
      <c r="L1639" s="183">
        <v>2</v>
      </c>
      <c r="M1639" s="27">
        <f>L1639*312</f>
        <v>624</v>
      </c>
      <c r="N1639" s="23"/>
      <c r="O1639" s="24" t="s">
        <v>32</v>
      </c>
    </row>
    <row r="1640" s="1" customFormat="1" customHeight="1" spans="1:15">
      <c r="A1640" s="39">
        <v>1636</v>
      </c>
      <c r="B1640" s="115" t="s">
        <v>23</v>
      </c>
      <c r="C1640" s="39" t="s">
        <v>11004</v>
      </c>
      <c r="D1640" s="39" t="s">
        <v>10034</v>
      </c>
      <c r="E1640" s="39" t="s">
        <v>11005</v>
      </c>
      <c r="F1640" s="39" t="s">
        <v>12524</v>
      </c>
      <c r="G1640" s="91" t="s">
        <v>12549</v>
      </c>
      <c r="H1640" s="39" t="s">
        <v>194</v>
      </c>
      <c r="I1640" s="39">
        <v>4</v>
      </c>
      <c r="J1640" s="39" t="s">
        <v>12539</v>
      </c>
      <c r="K1640" s="39" t="s">
        <v>31</v>
      </c>
      <c r="L1640" s="183">
        <v>1</v>
      </c>
      <c r="M1640" s="27">
        <f>L1640*312</f>
        <v>312</v>
      </c>
      <c r="N1640" s="23"/>
      <c r="O1640" s="24" t="s">
        <v>32</v>
      </c>
    </row>
    <row r="1641" s="1" customFormat="1" customHeight="1" spans="1:15">
      <c r="A1641" s="39">
        <v>1637</v>
      </c>
      <c r="B1641" s="115" t="s">
        <v>23</v>
      </c>
      <c r="C1641" s="39" t="s">
        <v>11004</v>
      </c>
      <c r="D1641" s="39" t="s">
        <v>10034</v>
      </c>
      <c r="E1641" s="39" t="s">
        <v>11005</v>
      </c>
      <c r="F1641" s="39" t="s">
        <v>12524</v>
      </c>
      <c r="G1641" s="91" t="s">
        <v>12550</v>
      </c>
      <c r="H1641" s="39" t="s">
        <v>194</v>
      </c>
      <c r="I1641" s="39">
        <v>5</v>
      </c>
      <c r="J1641" s="39" t="s">
        <v>12539</v>
      </c>
      <c r="K1641" s="39" t="s">
        <v>31</v>
      </c>
      <c r="L1641" s="183">
        <v>5</v>
      </c>
      <c r="M1641" s="27">
        <f>L1641*130</f>
        <v>650</v>
      </c>
      <c r="N1641" s="23"/>
      <c r="O1641" s="24" t="s">
        <v>32</v>
      </c>
    </row>
    <row r="1642" s="1" customFormat="1" customHeight="1" spans="1:15">
      <c r="A1642" s="39">
        <v>1638</v>
      </c>
      <c r="B1642" s="115" t="s">
        <v>23</v>
      </c>
      <c r="C1642" s="39" t="s">
        <v>11004</v>
      </c>
      <c r="D1642" s="39" t="s">
        <v>10034</v>
      </c>
      <c r="E1642" s="39" t="s">
        <v>11005</v>
      </c>
      <c r="F1642" s="39" t="s">
        <v>12524</v>
      </c>
      <c r="G1642" s="91" t="s">
        <v>12551</v>
      </c>
      <c r="H1642" s="39" t="s">
        <v>194</v>
      </c>
      <c r="I1642" s="39">
        <v>5</v>
      </c>
      <c r="J1642" s="39" t="s">
        <v>12539</v>
      </c>
      <c r="K1642" s="39" t="s">
        <v>31</v>
      </c>
      <c r="L1642" s="183">
        <v>4</v>
      </c>
      <c r="M1642" s="27">
        <f>L1642*312</f>
        <v>1248</v>
      </c>
      <c r="N1642" s="23"/>
      <c r="O1642" s="24" t="s">
        <v>32</v>
      </c>
    </row>
    <row r="1643" s="1" customFormat="1" customHeight="1" spans="1:15">
      <c r="A1643" s="39">
        <v>1639</v>
      </c>
      <c r="B1643" s="115" t="s">
        <v>23</v>
      </c>
      <c r="C1643" s="39" t="s">
        <v>11004</v>
      </c>
      <c r="D1643" s="39" t="s">
        <v>10034</v>
      </c>
      <c r="E1643" s="39" t="s">
        <v>11005</v>
      </c>
      <c r="F1643" s="39" t="s">
        <v>12524</v>
      </c>
      <c r="G1643" s="91" t="s">
        <v>12129</v>
      </c>
      <c r="H1643" s="39" t="s">
        <v>194</v>
      </c>
      <c r="I1643" s="39">
        <v>6</v>
      </c>
      <c r="J1643" s="39" t="s">
        <v>12539</v>
      </c>
      <c r="K1643" s="39" t="s">
        <v>31</v>
      </c>
      <c r="L1643" s="183">
        <v>4</v>
      </c>
      <c r="M1643" s="27">
        <f>L1643*312</f>
        <v>1248</v>
      </c>
      <c r="N1643" s="23"/>
      <c r="O1643" s="24" t="s">
        <v>32</v>
      </c>
    </row>
    <row r="1644" s="1" customFormat="1" customHeight="1" spans="1:15">
      <c r="A1644" s="39">
        <v>1640</v>
      </c>
      <c r="B1644" s="115" t="s">
        <v>23</v>
      </c>
      <c r="C1644" s="39" t="s">
        <v>11004</v>
      </c>
      <c r="D1644" s="39" t="s">
        <v>10034</v>
      </c>
      <c r="E1644" s="39" t="s">
        <v>11005</v>
      </c>
      <c r="F1644" s="39" t="s">
        <v>12524</v>
      </c>
      <c r="G1644" s="91" t="s">
        <v>12552</v>
      </c>
      <c r="H1644" s="39" t="s">
        <v>194</v>
      </c>
      <c r="I1644" s="39">
        <v>5</v>
      </c>
      <c r="J1644" s="39" t="s">
        <v>12539</v>
      </c>
      <c r="K1644" s="39" t="s">
        <v>31</v>
      </c>
      <c r="L1644" s="183">
        <v>5</v>
      </c>
      <c r="M1644" s="27">
        <f>L1644*130</f>
        <v>650</v>
      </c>
      <c r="N1644" s="23"/>
      <c r="O1644" s="24" t="s">
        <v>32</v>
      </c>
    </row>
    <row r="1645" s="1" customFormat="1" customHeight="1" spans="1:15">
      <c r="A1645" s="39">
        <v>1641</v>
      </c>
      <c r="B1645" s="115" t="s">
        <v>23</v>
      </c>
      <c r="C1645" s="39" t="s">
        <v>11004</v>
      </c>
      <c r="D1645" s="39" t="s">
        <v>10034</v>
      </c>
      <c r="E1645" s="39" t="s">
        <v>11005</v>
      </c>
      <c r="F1645" s="39" t="s">
        <v>12524</v>
      </c>
      <c r="G1645" s="91" t="s">
        <v>12553</v>
      </c>
      <c r="H1645" s="39" t="s">
        <v>194</v>
      </c>
      <c r="I1645" s="39">
        <v>4</v>
      </c>
      <c r="J1645" s="39" t="s">
        <v>12539</v>
      </c>
      <c r="K1645" s="39" t="s">
        <v>31</v>
      </c>
      <c r="L1645" s="183">
        <v>3</v>
      </c>
      <c r="M1645" s="27">
        <f>L1645*130</f>
        <v>390</v>
      </c>
      <c r="N1645" s="23"/>
      <c r="O1645" s="24" t="s">
        <v>32</v>
      </c>
    </row>
    <row r="1646" s="1" customFormat="1" customHeight="1" spans="1:15">
      <c r="A1646" s="39">
        <v>1642</v>
      </c>
      <c r="B1646" s="115" t="s">
        <v>23</v>
      </c>
      <c r="C1646" s="39" t="s">
        <v>11004</v>
      </c>
      <c r="D1646" s="39" t="s">
        <v>10034</v>
      </c>
      <c r="E1646" s="39" t="s">
        <v>11005</v>
      </c>
      <c r="F1646" s="39" t="s">
        <v>12524</v>
      </c>
      <c r="G1646" s="91" t="s">
        <v>12554</v>
      </c>
      <c r="H1646" s="39" t="s">
        <v>194</v>
      </c>
      <c r="I1646" s="39">
        <v>9</v>
      </c>
      <c r="J1646" s="39" t="s">
        <v>12539</v>
      </c>
      <c r="K1646" s="39" t="s">
        <v>31</v>
      </c>
      <c r="L1646" s="183">
        <v>5</v>
      </c>
      <c r="M1646" s="27">
        <f>L1646*130</f>
        <v>650</v>
      </c>
      <c r="N1646" s="23"/>
      <c r="O1646" s="24" t="s">
        <v>32</v>
      </c>
    </row>
    <row r="1647" s="1" customFormat="1" customHeight="1" spans="1:15">
      <c r="A1647" s="39">
        <v>1643</v>
      </c>
      <c r="B1647" s="115" t="s">
        <v>23</v>
      </c>
      <c r="C1647" s="39" t="s">
        <v>11004</v>
      </c>
      <c r="D1647" s="39" t="s">
        <v>10034</v>
      </c>
      <c r="E1647" s="39" t="s">
        <v>11005</v>
      </c>
      <c r="F1647" s="39" t="s">
        <v>12524</v>
      </c>
      <c r="G1647" s="91" t="s">
        <v>12555</v>
      </c>
      <c r="H1647" s="39" t="s">
        <v>194</v>
      </c>
      <c r="I1647" s="39">
        <v>4</v>
      </c>
      <c r="J1647" s="39" t="s">
        <v>12556</v>
      </c>
      <c r="K1647" s="39" t="s">
        <v>31</v>
      </c>
      <c r="L1647" s="183">
        <v>4</v>
      </c>
      <c r="M1647" s="27">
        <f>L1647*312</f>
        <v>1248</v>
      </c>
      <c r="N1647" s="23"/>
      <c r="O1647" s="24" t="s">
        <v>32</v>
      </c>
    </row>
    <row r="1648" s="1" customFormat="1" customHeight="1" spans="1:15">
      <c r="A1648" s="39">
        <v>1644</v>
      </c>
      <c r="B1648" s="115" t="s">
        <v>23</v>
      </c>
      <c r="C1648" s="39" t="s">
        <v>11004</v>
      </c>
      <c r="D1648" s="39" t="s">
        <v>10034</v>
      </c>
      <c r="E1648" s="39" t="s">
        <v>11005</v>
      </c>
      <c r="F1648" s="39" t="s">
        <v>12524</v>
      </c>
      <c r="G1648" s="91" t="s">
        <v>12557</v>
      </c>
      <c r="H1648" s="39" t="s">
        <v>194</v>
      </c>
      <c r="I1648" s="39">
        <v>6</v>
      </c>
      <c r="J1648" s="39" t="s">
        <v>12556</v>
      </c>
      <c r="K1648" s="39" t="s">
        <v>31</v>
      </c>
      <c r="L1648" s="183">
        <v>6</v>
      </c>
      <c r="M1648" s="27">
        <f>L1648*312</f>
        <v>1872</v>
      </c>
      <c r="N1648" s="23"/>
      <c r="O1648" s="24" t="s">
        <v>32</v>
      </c>
    </row>
    <row r="1649" s="1" customFormat="1" customHeight="1" spans="1:15">
      <c r="A1649" s="39">
        <v>1645</v>
      </c>
      <c r="B1649" s="115" t="s">
        <v>23</v>
      </c>
      <c r="C1649" s="39" t="s">
        <v>11004</v>
      </c>
      <c r="D1649" s="39" t="s">
        <v>10034</v>
      </c>
      <c r="E1649" s="39" t="s">
        <v>11005</v>
      </c>
      <c r="F1649" s="39" t="s">
        <v>12524</v>
      </c>
      <c r="G1649" s="91" t="s">
        <v>12558</v>
      </c>
      <c r="H1649" s="39" t="s">
        <v>194</v>
      </c>
      <c r="I1649" s="39">
        <v>4</v>
      </c>
      <c r="J1649" s="39" t="s">
        <v>12556</v>
      </c>
      <c r="K1649" s="39" t="s">
        <v>31</v>
      </c>
      <c r="L1649" s="183">
        <v>4</v>
      </c>
      <c r="M1649" s="27">
        <f>L1649*130</f>
        <v>520</v>
      </c>
      <c r="N1649" s="23"/>
      <c r="O1649" s="24" t="s">
        <v>32</v>
      </c>
    </row>
    <row r="1650" s="1" customFormat="1" customHeight="1" spans="1:15">
      <c r="A1650" s="39">
        <v>1646</v>
      </c>
      <c r="B1650" s="115" t="s">
        <v>23</v>
      </c>
      <c r="C1650" s="39" t="s">
        <v>11004</v>
      </c>
      <c r="D1650" s="39" t="s">
        <v>10034</v>
      </c>
      <c r="E1650" s="39" t="s">
        <v>11005</v>
      </c>
      <c r="F1650" s="39" t="s">
        <v>12524</v>
      </c>
      <c r="G1650" s="91" t="s">
        <v>12559</v>
      </c>
      <c r="H1650" s="39" t="s">
        <v>194</v>
      </c>
      <c r="I1650" s="39">
        <v>4</v>
      </c>
      <c r="J1650" s="39" t="s">
        <v>12556</v>
      </c>
      <c r="K1650" s="39" t="s">
        <v>31</v>
      </c>
      <c r="L1650" s="183">
        <v>2</v>
      </c>
      <c r="M1650" s="27">
        <f>L1650*130</f>
        <v>260</v>
      </c>
      <c r="N1650" s="23"/>
      <c r="O1650" s="24" t="s">
        <v>32</v>
      </c>
    </row>
    <row r="1651" s="1" customFormat="1" customHeight="1" spans="1:15">
      <c r="A1651" s="39">
        <v>1647</v>
      </c>
      <c r="B1651" s="115" t="s">
        <v>23</v>
      </c>
      <c r="C1651" s="39" t="s">
        <v>11004</v>
      </c>
      <c r="D1651" s="39" t="s">
        <v>10034</v>
      </c>
      <c r="E1651" s="39" t="s">
        <v>11005</v>
      </c>
      <c r="F1651" s="39" t="s">
        <v>12524</v>
      </c>
      <c r="G1651" s="91" t="s">
        <v>12560</v>
      </c>
      <c r="H1651" s="39" t="s">
        <v>194</v>
      </c>
      <c r="I1651" s="39">
        <v>4</v>
      </c>
      <c r="J1651" s="39" t="s">
        <v>12556</v>
      </c>
      <c r="K1651" s="39" t="s">
        <v>31</v>
      </c>
      <c r="L1651" s="183">
        <v>2</v>
      </c>
      <c r="M1651" s="27">
        <f>L1651*130</f>
        <v>260</v>
      </c>
      <c r="N1651" s="23"/>
      <c r="O1651" s="24" t="s">
        <v>32</v>
      </c>
    </row>
    <row r="1652" s="1" customFormat="1" customHeight="1" spans="1:15">
      <c r="A1652" s="39">
        <v>1648</v>
      </c>
      <c r="B1652" s="115" t="s">
        <v>23</v>
      </c>
      <c r="C1652" s="39" t="s">
        <v>11004</v>
      </c>
      <c r="D1652" s="39" t="s">
        <v>10034</v>
      </c>
      <c r="E1652" s="39" t="s">
        <v>11005</v>
      </c>
      <c r="F1652" s="39" t="s">
        <v>12524</v>
      </c>
      <c r="G1652" s="91" t="s">
        <v>12561</v>
      </c>
      <c r="H1652" s="39" t="s">
        <v>194</v>
      </c>
      <c r="I1652" s="39">
        <v>4</v>
      </c>
      <c r="J1652" s="39" t="s">
        <v>12556</v>
      </c>
      <c r="K1652" s="39" t="s">
        <v>31</v>
      </c>
      <c r="L1652" s="183">
        <v>4</v>
      </c>
      <c r="M1652" s="27">
        <f>L1652*312</f>
        <v>1248</v>
      </c>
      <c r="N1652" s="23"/>
      <c r="O1652" s="24" t="s">
        <v>32</v>
      </c>
    </row>
    <row r="1653" s="1" customFormat="1" customHeight="1" spans="1:15">
      <c r="A1653" s="39">
        <v>1649</v>
      </c>
      <c r="B1653" s="115" t="s">
        <v>23</v>
      </c>
      <c r="C1653" s="39" t="s">
        <v>11004</v>
      </c>
      <c r="D1653" s="39" t="s">
        <v>10034</v>
      </c>
      <c r="E1653" s="39" t="s">
        <v>11005</v>
      </c>
      <c r="F1653" s="39" t="s">
        <v>12524</v>
      </c>
      <c r="G1653" s="91" t="s">
        <v>12562</v>
      </c>
      <c r="H1653" s="39" t="s">
        <v>194</v>
      </c>
      <c r="I1653" s="39">
        <v>4</v>
      </c>
      <c r="J1653" s="39" t="s">
        <v>12556</v>
      </c>
      <c r="K1653" s="39" t="s">
        <v>31</v>
      </c>
      <c r="L1653" s="183">
        <v>4</v>
      </c>
      <c r="M1653" s="27">
        <f>L1653*130</f>
        <v>520</v>
      </c>
      <c r="N1653" s="23"/>
      <c r="O1653" s="24" t="s">
        <v>32</v>
      </c>
    </row>
    <row r="1654" s="1" customFormat="1" customHeight="1" spans="1:15">
      <c r="A1654" s="39">
        <v>1650</v>
      </c>
      <c r="B1654" s="115" t="s">
        <v>23</v>
      </c>
      <c r="C1654" s="39" t="s">
        <v>11004</v>
      </c>
      <c r="D1654" s="39" t="s">
        <v>10034</v>
      </c>
      <c r="E1654" s="39" t="s">
        <v>11005</v>
      </c>
      <c r="F1654" s="39" t="s">
        <v>12524</v>
      </c>
      <c r="G1654" s="91" t="s">
        <v>12563</v>
      </c>
      <c r="H1654" s="39" t="s">
        <v>194</v>
      </c>
      <c r="I1654" s="39">
        <v>3</v>
      </c>
      <c r="J1654" s="39" t="s">
        <v>12564</v>
      </c>
      <c r="K1654" s="39" t="s">
        <v>31</v>
      </c>
      <c r="L1654" s="183">
        <v>3</v>
      </c>
      <c r="M1654" s="27">
        <f>L1654*130</f>
        <v>390</v>
      </c>
      <c r="N1654" s="23"/>
      <c r="O1654" s="24" t="s">
        <v>32</v>
      </c>
    </row>
    <row r="1655" s="1" customFormat="1" customHeight="1" spans="1:15">
      <c r="A1655" s="39">
        <v>1651</v>
      </c>
      <c r="B1655" s="115" t="s">
        <v>23</v>
      </c>
      <c r="C1655" s="39" t="s">
        <v>11004</v>
      </c>
      <c r="D1655" s="39" t="s">
        <v>10034</v>
      </c>
      <c r="E1655" s="39" t="s">
        <v>11005</v>
      </c>
      <c r="F1655" s="39" t="s">
        <v>12524</v>
      </c>
      <c r="G1655" s="91" t="s">
        <v>12565</v>
      </c>
      <c r="H1655" s="39" t="s">
        <v>194</v>
      </c>
      <c r="I1655" s="39">
        <v>7</v>
      </c>
      <c r="J1655" s="39" t="s">
        <v>12564</v>
      </c>
      <c r="K1655" s="39" t="s">
        <v>31</v>
      </c>
      <c r="L1655" s="183">
        <v>7</v>
      </c>
      <c r="M1655" s="27">
        <f>L1655*312</f>
        <v>2184</v>
      </c>
      <c r="N1655" s="23"/>
      <c r="O1655" s="24" t="s">
        <v>32</v>
      </c>
    </row>
    <row r="1656" s="1" customFormat="1" customHeight="1" spans="1:15">
      <c r="A1656" s="39">
        <v>1652</v>
      </c>
      <c r="B1656" s="115" t="s">
        <v>23</v>
      </c>
      <c r="C1656" s="39" t="s">
        <v>11004</v>
      </c>
      <c r="D1656" s="39" t="s">
        <v>10034</v>
      </c>
      <c r="E1656" s="39" t="s">
        <v>11005</v>
      </c>
      <c r="F1656" s="39" t="s">
        <v>12524</v>
      </c>
      <c r="G1656" s="91" t="s">
        <v>5756</v>
      </c>
      <c r="H1656" s="39" t="s">
        <v>194</v>
      </c>
      <c r="I1656" s="39">
        <v>4</v>
      </c>
      <c r="J1656" s="39" t="s">
        <v>12564</v>
      </c>
      <c r="K1656" s="39" t="s">
        <v>31</v>
      </c>
      <c r="L1656" s="183">
        <v>4</v>
      </c>
      <c r="M1656" s="27">
        <f>L1656*130</f>
        <v>520</v>
      </c>
      <c r="N1656" s="23"/>
      <c r="O1656" s="24" t="s">
        <v>32</v>
      </c>
    </row>
    <row r="1657" s="1" customFormat="1" customHeight="1" spans="1:15">
      <c r="A1657" s="39">
        <v>1653</v>
      </c>
      <c r="B1657" s="115" t="s">
        <v>23</v>
      </c>
      <c r="C1657" s="39" t="s">
        <v>11004</v>
      </c>
      <c r="D1657" s="39" t="s">
        <v>10034</v>
      </c>
      <c r="E1657" s="39" t="s">
        <v>11005</v>
      </c>
      <c r="F1657" s="39" t="s">
        <v>12524</v>
      </c>
      <c r="G1657" s="91" t="s">
        <v>12566</v>
      </c>
      <c r="H1657" s="39" t="s">
        <v>194</v>
      </c>
      <c r="I1657" s="39">
        <v>5</v>
      </c>
      <c r="J1657" s="39" t="s">
        <v>12564</v>
      </c>
      <c r="K1657" s="39" t="s">
        <v>31</v>
      </c>
      <c r="L1657" s="183">
        <v>4</v>
      </c>
      <c r="M1657" s="27">
        <f>L1657*312</f>
        <v>1248</v>
      </c>
      <c r="N1657" s="23"/>
      <c r="O1657" s="24" t="s">
        <v>32</v>
      </c>
    </row>
    <row r="1658" s="1" customFormat="1" customHeight="1" spans="1:15">
      <c r="A1658" s="39">
        <v>1654</v>
      </c>
      <c r="B1658" s="115" t="s">
        <v>23</v>
      </c>
      <c r="C1658" s="39" t="s">
        <v>11004</v>
      </c>
      <c r="D1658" s="39" t="s">
        <v>10034</v>
      </c>
      <c r="E1658" s="39" t="s">
        <v>11005</v>
      </c>
      <c r="F1658" s="39" t="s">
        <v>12524</v>
      </c>
      <c r="G1658" s="91" t="s">
        <v>12567</v>
      </c>
      <c r="H1658" s="39" t="s">
        <v>1583</v>
      </c>
      <c r="I1658" s="39">
        <v>4</v>
      </c>
      <c r="J1658" s="39" t="s">
        <v>12564</v>
      </c>
      <c r="K1658" s="39" t="s">
        <v>31</v>
      </c>
      <c r="L1658" s="183">
        <v>3</v>
      </c>
      <c r="M1658" s="27">
        <f>L1658*312</f>
        <v>936</v>
      </c>
      <c r="N1658" s="23"/>
      <c r="O1658" s="24" t="s">
        <v>32</v>
      </c>
    </row>
    <row r="1659" s="1" customFormat="1" customHeight="1" spans="1:15">
      <c r="A1659" s="39">
        <v>1655</v>
      </c>
      <c r="B1659" s="115" t="s">
        <v>23</v>
      </c>
      <c r="C1659" s="39" t="s">
        <v>11004</v>
      </c>
      <c r="D1659" s="39" t="s">
        <v>10034</v>
      </c>
      <c r="E1659" s="39" t="s">
        <v>11005</v>
      </c>
      <c r="F1659" s="39" t="s">
        <v>12524</v>
      </c>
      <c r="G1659" s="91" t="s">
        <v>12568</v>
      </c>
      <c r="H1659" s="39" t="s">
        <v>194</v>
      </c>
      <c r="I1659" s="39">
        <v>2</v>
      </c>
      <c r="J1659" s="39" t="s">
        <v>12564</v>
      </c>
      <c r="K1659" s="39" t="s">
        <v>31</v>
      </c>
      <c r="L1659" s="183">
        <v>2</v>
      </c>
      <c r="M1659" s="27">
        <f>L1659*130</f>
        <v>260</v>
      </c>
      <c r="N1659" s="23"/>
      <c r="O1659" s="24" t="s">
        <v>32</v>
      </c>
    </row>
    <row r="1660" s="1" customFormat="1" customHeight="1" spans="1:15">
      <c r="A1660" s="39">
        <v>1656</v>
      </c>
      <c r="B1660" s="115" t="s">
        <v>23</v>
      </c>
      <c r="C1660" s="39" t="s">
        <v>11004</v>
      </c>
      <c r="D1660" s="39" t="s">
        <v>10034</v>
      </c>
      <c r="E1660" s="39" t="s">
        <v>11005</v>
      </c>
      <c r="F1660" s="39" t="s">
        <v>12524</v>
      </c>
      <c r="G1660" s="91" t="s">
        <v>12569</v>
      </c>
      <c r="H1660" s="39" t="s">
        <v>1583</v>
      </c>
      <c r="I1660" s="39">
        <v>4</v>
      </c>
      <c r="J1660" s="39" t="s">
        <v>12564</v>
      </c>
      <c r="K1660" s="39" t="s">
        <v>31</v>
      </c>
      <c r="L1660" s="183">
        <v>4</v>
      </c>
      <c r="M1660" s="27">
        <f>L1660*312</f>
        <v>1248</v>
      </c>
      <c r="N1660" s="23"/>
      <c r="O1660" s="24" t="s">
        <v>32</v>
      </c>
    </row>
    <row r="1661" s="1" customFormat="1" customHeight="1" spans="1:15">
      <c r="A1661" s="39">
        <v>1657</v>
      </c>
      <c r="B1661" s="115" t="s">
        <v>23</v>
      </c>
      <c r="C1661" s="39" t="s">
        <v>11004</v>
      </c>
      <c r="D1661" s="39" t="s">
        <v>10034</v>
      </c>
      <c r="E1661" s="39" t="s">
        <v>11005</v>
      </c>
      <c r="F1661" s="39" t="s">
        <v>12524</v>
      </c>
      <c r="G1661" s="91" t="s">
        <v>12570</v>
      </c>
      <c r="H1661" s="39" t="s">
        <v>51</v>
      </c>
      <c r="I1661" s="39">
        <v>3</v>
      </c>
      <c r="J1661" s="39" t="s">
        <v>12564</v>
      </c>
      <c r="K1661" s="39" t="s">
        <v>31</v>
      </c>
      <c r="L1661" s="183">
        <v>3</v>
      </c>
      <c r="M1661" s="27">
        <f>L1661*312</f>
        <v>936</v>
      </c>
      <c r="N1661" s="23"/>
      <c r="O1661" s="24" t="s">
        <v>32</v>
      </c>
    </row>
    <row r="1662" s="1" customFormat="1" customHeight="1" spans="1:15">
      <c r="A1662" s="39">
        <v>1658</v>
      </c>
      <c r="B1662" s="115" t="s">
        <v>23</v>
      </c>
      <c r="C1662" s="39" t="s">
        <v>11004</v>
      </c>
      <c r="D1662" s="39" t="s">
        <v>10034</v>
      </c>
      <c r="E1662" s="39" t="s">
        <v>11005</v>
      </c>
      <c r="F1662" s="39" t="s">
        <v>12524</v>
      </c>
      <c r="G1662" s="91" t="s">
        <v>12571</v>
      </c>
      <c r="H1662" s="39" t="s">
        <v>1583</v>
      </c>
      <c r="I1662" s="39">
        <v>1</v>
      </c>
      <c r="J1662" s="39" t="s">
        <v>12564</v>
      </c>
      <c r="K1662" s="39" t="s">
        <v>31</v>
      </c>
      <c r="L1662" s="183">
        <v>1</v>
      </c>
      <c r="M1662" s="27">
        <f>L1662*312</f>
        <v>312</v>
      </c>
      <c r="N1662" s="23"/>
      <c r="O1662" s="24" t="s">
        <v>32</v>
      </c>
    </row>
    <row r="1663" s="1" customFormat="1" customHeight="1" spans="1:15">
      <c r="A1663" s="39">
        <v>1659</v>
      </c>
      <c r="B1663" s="115" t="s">
        <v>23</v>
      </c>
      <c r="C1663" s="39" t="s">
        <v>11004</v>
      </c>
      <c r="D1663" s="39" t="s">
        <v>10034</v>
      </c>
      <c r="E1663" s="39" t="s">
        <v>11005</v>
      </c>
      <c r="F1663" s="39" t="s">
        <v>12524</v>
      </c>
      <c r="G1663" s="91" t="s">
        <v>12572</v>
      </c>
      <c r="H1663" s="39" t="s">
        <v>194</v>
      </c>
      <c r="I1663" s="39">
        <v>2</v>
      </c>
      <c r="J1663" s="39" t="s">
        <v>12564</v>
      </c>
      <c r="K1663" s="39" t="s">
        <v>31</v>
      </c>
      <c r="L1663" s="183">
        <v>2</v>
      </c>
      <c r="M1663" s="27">
        <f>L1663*130</f>
        <v>260</v>
      </c>
      <c r="N1663" s="23"/>
      <c r="O1663" s="24" t="s">
        <v>32</v>
      </c>
    </row>
    <row r="1664" s="1" customFormat="1" customHeight="1" spans="1:15">
      <c r="A1664" s="39">
        <v>1660</v>
      </c>
      <c r="B1664" s="115" t="s">
        <v>23</v>
      </c>
      <c r="C1664" s="39" t="s">
        <v>11004</v>
      </c>
      <c r="D1664" s="39" t="s">
        <v>10034</v>
      </c>
      <c r="E1664" s="39" t="s">
        <v>11005</v>
      </c>
      <c r="F1664" s="39" t="s">
        <v>12524</v>
      </c>
      <c r="G1664" s="91" t="s">
        <v>12573</v>
      </c>
      <c r="H1664" s="39" t="s">
        <v>51</v>
      </c>
      <c r="I1664" s="39">
        <v>5</v>
      </c>
      <c r="J1664" s="39" t="s">
        <v>12564</v>
      </c>
      <c r="K1664" s="39" t="s">
        <v>31</v>
      </c>
      <c r="L1664" s="183">
        <v>4</v>
      </c>
      <c r="M1664" s="27">
        <f>L1664*312</f>
        <v>1248</v>
      </c>
      <c r="N1664" s="23"/>
      <c r="O1664" s="24" t="s">
        <v>32</v>
      </c>
    </row>
    <row r="1665" s="1" customFormat="1" customHeight="1" spans="1:15">
      <c r="A1665" s="39">
        <v>1661</v>
      </c>
      <c r="B1665" s="115" t="s">
        <v>23</v>
      </c>
      <c r="C1665" s="39" t="s">
        <v>11004</v>
      </c>
      <c r="D1665" s="39" t="s">
        <v>10034</v>
      </c>
      <c r="E1665" s="39" t="s">
        <v>11005</v>
      </c>
      <c r="F1665" s="39" t="s">
        <v>12524</v>
      </c>
      <c r="G1665" s="91" t="s">
        <v>12574</v>
      </c>
      <c r="H1665" s="39" t="s">
        <v>194</v>
      </c>
      <c r="I1665" s="39">
        <v>6</v>
      </c>
      <c r="J1665" s="39" t="s">
        <v>12564</v>
      </c>
      <c r="K1665" s="39" t="s">
        <v>31</v>
      </c>
      <c r="L1665" s="183">
        <v>6</v>
      </c>
      <c r="M1665" s="27">
        <f>L1665*312</f>
        <v>1872</v>
      </c>
      <c r="N1665" s="23"/>
      <c r="O1665" s="24" t="s">
        <v>32</v>
      </c>
    </row>
    <row r="1666" s="1" customFormat="1" customHeight="1" spans="1:15">
      <c r="A1666" s="39">
        <v>1662</v>
      </c>
      <c r="B1666" s="115" t="s">
        <v>23</v>
      </c>
      <c r="C1666" s="39" t="s">
        <v>11004</v>
      </c>
      <c r="D1666" s="39" t="s">
        <v>10034</v>
      </c>
      <c r="E1666" s="39" t="s">
        <v>11005</v>
      </c>
      <c r="F1666" s="39" t="s">
        <v>12524</v>
      </c>
      <c r="G1666" s="91" t="s">
        <v>12125</v>
      </c>
      <c r="H1666" s="39" t="s">
        <v>194</v>
      </c>
      <c r="I1666" s="39">
        <v>6</v>
      </c>
      <c r="J1666" s="39" t="s">
        <v>12575</v>
      </c>
      <c r="K1666" s="39" t="s">
        <v>31</v>
      </c>
      <c r="L1666" s="183">
        <v>3</v>
      </c>
      <c r="M1666" s="27">
        <f>L1666*130</f>
        <v>390</v>
      </c>
      <c r="N1666" s="23"/>
      <c r="O1666" s="24" t="s">
        <v>32</v>
      </c>
    </row>
    <row r="1667" s="1" customFormat="1" customHeight="1" spans="1:15">
      <c r="A1667" s="39">
        <v>1663</v>
      </c>
      <c r="B1667" s="115" t="s">
        <v>23</v>
      </c>
      <c r="C1667" s="39" t="s">
        <v>11004</v>
      </c>
      <c r="D1667" s="39" t="s">
        <v>10034</v>
      </c>
      <c r="E1667" s="39" t="s">
        <v>11005</v>
      </c>
      <c r="F1667" s="39" t="s">
        <v>12524</v>
      </c>
      <c r="G1667" s="91" t="s">
        <v>12092</v>
      </c>
      <c r="H1667" s="39" t="s">
        <v>194</v>
      </c>
      <c r="I1667" s="39">
        <v>5</v>
      </c>
      <c r="J1667" s="39" t="s">
        <v>12575</v>
      </c>
      <c r="K1667" s="39" t="s">
        <v>31</v>
      </c>
      <c r="L1667" s="183">
        <v>3</v>
      </c>
      <c r="M1667" s="27">
        <f>L1667*130</f>
        <v>390</v>
      </c>
      <c r="N1667" s="23"/>
      <c r="O1667" s="24" t="s">
        <v>32</v>
      </c>
    </row>
    <row r="1668" s="1" customFormat="1" customHeight="1" spans="1:15">
      <c r="A1668" s="39">
        <v>1664</v>
      </c>
      <c r="B1668" s="115" t="s">
        <v>23</v>
      </c>
      <c r="C1668" s="39" t="s">
        <v>11004</v>
      </c>
      <c r="D1668" s="39" t="s">
        <v>10034</v>
      </c>
      <c r="E1668" s="39" t="s">
        <v>11005</v>
      </c>
      <c r="F1668" s="39" t="s">
        <v>12524</v>
      </c>
      <c r="G1668" s="91" t="s">
        <v>12576</v>
      </c>
      <c r="H1668" s="39" t="s">
        <v>194</v>
      </c>
      <c r="I1668" s="39">
        <v>6</v>
      </c>
      <c r="J1668" s="39" t="s">
        <v>12575</v>
      </c>
      <c r="K1668" s="39" t="s">
        <v>31</v>
      </c>
      <c r="L1668" s="183">
        <v>3</v>
      </c>
      <c r="M1668" s="27">
        <f>L1668*312</f>
        <v>936</v>
      </c>
      <c r="N1668" s="23"/>
      <c r="O1668" s="24" t="s">
        <v>32</v>
      </c>
    </row>
    <row r="1669" s="1" customFormat="1" customHeight="1" spans="1:15">
      <c r="A1669" s="39">
        <v>1665</v>
      </c>
      <c r="B1669" s="115" t="s">
        <v>23</v>
      </c>
      <c r="C1669" s="39" t="s">
        <v>11004</v>
      </c>
      <c r="D1669" s="39" t="s">
        <v>10034</v>
      </c>
      <c r="E1669" s="39" t="s">
        <v>11005</v>
      </c>
      <c r="F1669" s="39" t="s">
        <v>12524</v>
      </c>
      <c r="G1669" s="91" t="s">
        <v>12577</v>
      </c>
      <c r="H1669" s="39" t="s">
        <v>51</v>
      </c>
      <c r="I1669" s="39">
        <v>4</v>
      </c>
      <c r="J1669" s="39" t="s">
        <v>12575</v>
      </c>
      <c r="K1669" s="39" t="s">
        <v>31</v>
      </c>
      <c r="L1669" s="183">
        <v>3</v>
      </c>
      <c r="M1669" s="27">
        <f>L1669*312</f>
        <v>936</v>
      </c>
      <c r="N1669" s="23"/>
      <c r="O1669" s="24" t="s">
        <v>32</v>
      </c>
    </row>
    <row r="1670" s="1" customFormat="1" customHeight="1" spans="1:15">
      <c r="A1670" s="39">
        <v>1666</v>
      </c>
      <c r="B1670" s="115" t="s">
        <v>23</v>
      </c>
      <c r="C1670" s="39" t="s">
        <v>11004</v>
      </c>
      <c r="D1670" s="39" t="s">
        <v>10034</v>
      </c>
      <c r="E1670" s="39" t="s">
        <v>11005</v>
      </c>
      <c r="F1670" s="39" t="s">
        <v>12524</v>
      </c>
      <c r="G1670" s="91" t="s">
        <v>12546</v>
      </c>
      <c r="H1670" s="39" t="s">
        <v>194</v>
      </c>
      <c r="I1670" s="39">
        <v>5</v>
      </c>
      <c r="J1670" s="39" t="s">
        <v>12575</v>
      </c>
      <c r="K1670" s="39" t="s">
        <v>31</v>
      </c>
      <c r="L1670" s="183">
        <v>3</v>
      </c>
      <c r="M1670" s="27">
        <f>L1670*130</f>
        <v>390</v>
      </c>
      <c r="N1670" s="23"/>
      <c r="O1670" s="24" t="s">
        <v>32</v>
      </c>
    </row>
    <row r="1671" s="1" customFormat="1" customHeight="1" spans="1:15">
      <c r="A1671" s="39">
        <v>1667</v>
      </c>
      <c r="B1671" s="115" t="s">
        <v>23</v>
      </c>
      <c r="C1671" s="39" t="s">
        <v>11004</v>
      </c>
      <c r="D1671" s="39" t="s">
        <v>10034</v>
      </c>
      <c r="E1671" s="39" t="s">
        <v>11005</v>
      </c>
      <c r="F1671" s="39" t="s">
        <v>12524</v>
      </c>
      <c r="G1671" s="91" t="s">
        <v>12071</v>
      </c>
      <c r="H1671" s="39" t="s">
        <v>51</v>
      </c>
      <c r="I1671" s="39">
        <v>4</v>
      </c>
      <c r="J1671" s="39" t="s">
        <v>12575</v>
      </c>
      <c r="K1671" s="39" t="s">
        <v>31</v>
      </c>
      <c r="L1671" s="183">
        <v>4</v>
      </c>
      <c r="M1671" s="27">
        <f>L1671*312</f>
        <v>1248</v>
      </c>
      <c r="N1671" s="23"/>
      <c r="O1671" s="24" t="s">
        <v>32</v>
      </c>
    </row>
    <row r="1672" s="1" customFormat="1" customHeight="1" spans="1:15">
      <c r="A1672" s="39">
        <v>1668</v>
      </c>
      <c r="B1672" s="115" t="s">
        <v>23</v>
      </c>
      <c r="C1672" s="39" t="s">
        <v>11004</v>
      </c>
      <c r="D1672" s="39" t="s">
        <v>10034</v>
      </c>
      <c r="E1672" s="39" t="s">
        <v>11005</v>
      </c>
      <c r="F1672" s="39" t="s">
        <v>12524</v>
      </c>
      <c r="G1672" s="91" t="s">
        <v>12578</v>
      </c>
      <c r="H1672" s="39" t="s">
        <v>194</v>
      </c>
      <c r="I1672" s="39">
        <v>9</v>
      </c>
      <c r="J1672" s="39" t="s">
        <v>12575</v>
      </c>
      <c r="K1672" s="39" t="s">
        <v>31</v>
      </c>
      <c r="L1672" s="183">
        <v>7</v>
      </c>
      <c r="M1672" s="27">
        <f>L1672*312</f>
        <v>2184</v>
      </c>
      <c r="N1672" s="23"/>
      <c r="O1672" s="24" t="s">
        <v>32</v>
      </c>
    </row>
    <row r="1673" s="1" customFormat="1" customHeight="1" spans="1:15">
      <c r="A1673" s="39">
        <v>1669</v>
      </c>
      <c r="B1673" s="115" t="s">
        <v>23</v>
      </c>
      <c r="C1673" s="39" t="s">
        <v>11004</v>
      </c>
      <c r="D1673" s="39" t="s">
        <v>10034</v>
      </c>
      <c r="E1673" s="39" t="s">
        <v>11005</v>
      </c>
      <c r="F1673" s="39" t="s">
        <v>12524</v>
      </c>
      <c r="G1673" s="91" t="s">
        <v>12579</v>
      </c>
      <c r="H1673" s="39" t="s">
        <v>194</v>
      </c>
      <c r="I1673" s="39">
        <v>9</v>
      </c>
      <c r="J1673" s="39" t="s">
        <v>12575</v>
      </c>
      <c r="K1673" s="39" t="s">
        <v>31</v>
      </c>
      <c r="L1673" s="183">
        <v>6</v>
      </c>
      <c r="M1673" s="27">
        <f>L1673*312</f>
        <v>1872</v>
      </c>
      <c r="N1673" s="23"/>
      <c r="O1673" s="24" t="s">
        <v>32</v>
      </c>
    </row>
    <row r="1674" s="1" customFormat="1" customHeight="1" spans="1:15">
      <c r="A1674" s="39">
        <v>1670</v>
      </c>
      <c r="B1674" s="115" t="s">
        <v>23</v>
      </c>
      <c r="C1674" s="39" t="s">
        <v>11004</v>
      </c>
      <c r="D1674" s="39" t="s">
        <v>10034</v>
      </c>
      <c r="E1674" s="39" t="s">
        <v>11005</v>
      </c>
      <c r="F1674" s="39" t="s">
        <v>12524</v>
      </c>
      <c r="G1674" s="91" t="s">
        <v>12580</v>
      </c>
      <c r="H1674" s="39" t="s">
        <v>194</v>
      </c>
      <c r="I1674" s="39">
        <v>6</v>
      </c>
      <c r="J1674" s="39" t="s">
        <v>12575</v>
      </c>
      <c r="K1674" s="39" t="s">
        <v>31</v>
      </c>
      <c r="L1674" s="183">
        <v>3</v>
      </c>
      <c r="M1674" s="27">
        <f>L1674*312</f>
        <v>936</v>
      </c>
      <c r="N1674" s="23"/>
      <c r="O1674" s="24" t="s">
        <v>32</v>
      </c>
    </row>
    <row r="1675" s="1" customFormat="1" customHeight="1" spans="1:15">
      <c r="A1675" s="39">
        <v>1671</v>
      </c>
      <c r="B1675" s="115" t="s">
        <v>23</v>
      </c>
      <c r="C1675" s="39" t="s">
        <v>11004</v>
      </c>
      <c r="D1675" s="39" t="s">
        <v>10034</v>
      </c>
      <c r="E1675" s="39" t="s">
        <v>11005</v>
      </c>
      <c r="F1675" s="39" t="s">
        <v>12524</v>
      </c>
      <c r="G1675" s="91" t="s">
        <v>12581</v>
      </c>
      <c r="H1675" s="39" t="s">
        <v>194</v>
      </c>
      <c r="I1675" s="39">
        <v>3</v>
      </c>
      <c r="J1675" s="39" t="s">
        <v>12575</v>
      </c>
      <c r="K1675" s="39" t="s">
        <v>31</v>
      </c>
      <c r="L1675" s="183">
        <v>3</v>
      </c>
      <c r="M1675" s="27">
        <f>L1675*130</f>
        <v>390</v>
      </c>
      <c r="N1675" s="23"/>
      <c r="O1675" s="24" t="s">
        <v>32</v>
      </c>
    </row>
    <row r="1676" s="1" customFormat="1" customHeight="1" spans="1:15">
      <c r="A1676" s="39">
        <v>1672</v>
      </c>
      <c r="B1676" s="115" t="s">
        <v>23</v>
      </c>
      <c r="C1676" s="39" t="s">
        <v>11004</v>
      </c>
      <c r="D1676" s="39" t="s">
        <v>10034</v>
      </c>
      <c r="E1676" s="39" t="s">
        <v>11005</v>
      </c>
      <c r="F1676" s="39" t="s">
        <v>12524</v>
      </c>
      <c r="G1676" s="91" t="s">
        <v>12582</v>
      </c>
      <c r="H1676" s="39" t="s">
        <v>194</v>
      </c>
      <c r="I1676" s="39">
        <v>5</v>
      </c>
      <c r="J1676" s="39" t="s">
        <v>12575</v>
      </c>
      <c r="K1676" s="39" t="s">
        <v>31</v>
      </c>
      <c r="L1676" s="183">
        <v>5</v>
      </c>
      <c r="M1676" s="27">
        <f>L1676*312</f>
        <v>1560</v>
      </c>
      <c r="N1676" s="23"/>
      <c r="O1676" s="24" t="s">
        <v>32</v>
      </c>
    </row>
    <row r="1677" s="1" customFormat="1" customHeight="1" spans="1:15">
      <c r="A1677" s="39">
        <v>1673</v>
      </c>
      <c r="B1677" s="115" t="s">
        <v>23</v>
      </c>
      <c r="C1677" s="39" t="s">
        <v>11004</v>
      </c>
      <c r="D1677" s="39" t="s">
        <v>10034</v>
      </c>
      <c r="E1677" s="39" t="s">
        <v>11005</v>
      </c>
      <c r="F1677" s="39" t="s">
        <v>12524</v>
      </c>
      <c r="G1677" s="91" t="s">
        <v>12583</v>
      </c>
      <c r="H1677" s="39" t="s">
        <v>194</v>
      </c>
      <c r="I1677" s="39">
        <v>4</v>
      </c>
      <c r="J1677" s="39" t="s">
        <v>12584</v>
      </c>
      <c r="K1677" s="39" t="s">
        <v>31</v>
      </c>
      <c r="L1677" s="183">
        <v>4</v>
      </c>
      <c r="M1677" s="27">
        <f>L1677*130</f>
        <v>520</v>
      </c>
      <c r="N1677" s="23"/>
      <c r="O1677" s="24" t="s">
        <v>32</v>
      </c>
    </row>
    <row r="1678" s="1" customFormat="1" customHeight="1" spans="1:15">
      <c r="A1678" s="39">
        <v>1674</v>
      </c>
      <c r="B1678" s="115" t="s">
        <v>23</v>
      </c>
      <c r="C1678" s="39" t="s">
        <v>11004</v>
      </c>
      <c r="D1678" s="39" t="s">
        <v>10034</v>
      </c>
      <c r="E1678" s="39" t="s">
        <v>11005</v>
      </c>
      <c r="F1678" s="39" t="s">
        <v>12524</v>
      </c>
      <c r="G1678" s="91" t="s">
        <v>12585</v>
      </c>
      <c r="H1678" s="39" t="s">
        <v>1583</v>
      </c>
      <c r="I1678" s="39">
        <v>6</v>
      </c>
      <c r="J1678" s="39" t="s">
        <v>12584</v>
      </c>
      <c r="K1678" s="39" t="s">
        <v>31</v>
      </c>
      <c r="L1678" s="183">
        <v>4</v>
      </c>
      <c r="M1678" s="27">
        <f>L1678*312</f>
        <v>1248</v>
      </c>
      <c r="N1678" s="23"/>
      <c r="O1678" s="24" t="s">
        <v>32</v>
      </c>
    </row>
    <row r="1679" s="1" customFormat="1" customHeight="1" spans="1:15">
      <c r="A1679" s="39">
        <v>1675</v>
      </c>
      <c r="B1679" s="115" t="s">
        <v>23</v>
      </c>
      <c r="C1679" s="39" t="s">
        <v>11004</v>
      </c>
      <c r="D1679" s="39" t="s">
        <v>10034</v>
      </c>
      <c r="E1679" s="39" t="s">
        <v>11005</v>
      </c>
      <c r="F1679" s="39" t="s">
        <v>12524</v>
      </c>
      <c r="G1679" s="91" t="s">
        <v>12586</v>
      </c>
      <c r="H1679" s="39" t="s">
        <v>194</v>
      </c>
      <c r="I1679" s="39">
        <v>2</v>
      </c>
      <c r="J1679" s="39" t="s">
        <v>12584</v>
      </c>
      <c r="K1679" s="39" t="s">
        <v>31</v>
      </c>
      <c r="L1679" s="183">
        <v>2</v>
      </c>
      <c r="M1679" s="27">
        <f>L1679*130</f>
        <v>260</v>
      </c>
      <c r="N1679" s="23"/>
      <c r="O1679" s="24" t="s">
        <v>32</v>
      </c>
    </row>
    <row r="1680" s="1" customFormat="1" customHeight="1" spans="1:15">
      <c r="A1680" s="39">
        <v>1676</v>
      </c>
      <c r="B1680" s="115" t="s">
        <v>23</v>
      </c>
      <c r="C1680" s="39" t="s">
        <v>11004</v>
      </c>
      <c r="D1680" s="39" t="s">
        <v>10034</v>
      </c>
      <c r="E1680" s="39" t="s">
        <v>11005</v>
      </c>
      <c r="F1680" s="39" t="s">
        <v>12524</v>
      </c>
      <c r="G1680" s="91" t="s">
        <v>12587</v>
      </c>
      <c r="H1680" s="39" t="s">
        <v>194</v>
      </c>
      <c r="I1680" s="39">
        <v>4</v>
      </c>
      <c r="J1680" s="39" t="s">
        <v>12584</v>
      </c>
      <c r="K1680" s="39" t="s">
        <v>31</v>
      </c>
      <c r="L1680" s="183">
        <v>4</v>
      </c>
      <c r="M1680" s="27">
        <f>L1680*130</f>
        <v>520</v>
      </c>
      <c r="N1680" s="23"/>
      <c r="O1680" s="24" t="s">
        <v>32</v>
      </c>
    </row>
    <row r="1681" s="1" customFormat="1" customHeight="1" spans="1:15">
      <c r="A1681" s="39">
        <v>1677</v>
      </c>
      <c r="B1681" s="115" t="s">
        <v>23</v>
      </c>
      <c r="C1681" s="39" t="s">
        <v>11004</v>
      </c>
      <c r="D1681" s="39" t="s">
        <v>10034</v>
      </c>
      <c r="E1681" s="39" t="s">
        <v>11005</v>
      </c>
      <c r="F1681" s="39" t="s">
        <v>12524</v>
      </c>
      <c r="G1681" s="91" t="s">
        <v>12588</v>
      </c>
      <c r="H1681" s="39" t="s">
        <v>194</v>
      </c>
      <c r="I1681" s="39">
        <v>7</v>
      </c>
      <c r="J1681" s="39" t="s">
        <v>12584</v>
      </c>
      <c r="K1681" s="39" t="s">
        <v>31</v>
      </c>
      <c r="L1681" s="183">
        <v>3</v>
      </c>
      <c r="M1681" s="27">
        <f>L1681*130</f>
        <v>390</v>
      </c>
      <c r="N1681" s="23"/>
      <c r="O1681" s="24" t="s">
        <v>32</v>
      </c>
    </row>
    <row r="1682" s="1" customFormat="1" customHeight="1" spans="1:15">
      <c r="A1682" s="39">
        <v>1678</v>
      </c>
      <c r="B1682" s="115" t="s">
        <v>23</v>
      </c>
      <c r="C1682" s="39" t="s">
        <v>11004</v>
      </c>
      <c r="D1682" s="39" t="s">
        <v>10034</v>
      </c>
      <c r="E1682" s="39" t="s">
        <v>11005</v>
      </c>
      <c r="F1682" s="39" t="s">
        <v>12524</v>
      </c>
      <c r="G1682" s="91" t="s">
        <v>12589</v>
      </c>
      <c r="H1682" s="39" t="s">
        <v>194</v>
      </c>
      <c r="I1682" s="39">
        <v>5</v>
      </c>
      <c r="J1682" s="39" t="s">
        <v>12584</v>
      </c>
      <c r="K1682" s="39" t="s">
        <v>31</v>
      </c>
      <c r="L1682" s="183">
        <v>5</v>
      </c>
      <c r="M1682" s="27">
        <f>L1682*130</f>
        <v>650</v>
      </c>
      <c r="N1682" s="23"/>
      <c r="O1682" s="24" t="s">
        <v>32</v>
      </c>
    </row>
    <row r="1683" s="1" customFormat="1" customHeight="1" spans="1:15">
      <c r="A1683" s="39">
        <v>1679</v>
      </c>
      <c r="B1683" s="115" t="s">
        <v>23</v>
      </c>
      <c r="C1683" s="39" t="s">
        <v>11004</v>
      </c>
      <c r="D1683" s="39" t="s">
        <v>10034</v>
      </c>
      <c r="E1683" s="39" t="s">
        <v>11005</v>
      </c>
      <c r="F1683" s="39" t="s">
        <v>12524</v>
      </c>
      <c r="G1683" s="91" t="s">
        <v>12590</v>
      </c>
      <c r="H1683" s="39" t="s">
        <v>51</v>
      </c>
      <c r="I1683" s="39">
        <v>6</v>
      </c>
      <c r="J1683" s="39" t="s">
        <v>12584</v>
      </c>
      <c r="K1683" s="39" t="s">
        <v>31</v>
      </c>
      <c r="L1683" s="183">
        <v>6</v>
      </c>
      <c r="M1683" s="27">
        <f>L1683*312</f>
        <v>1872</v>
      </c>
      <c r="N1683" s="23"/>
      <c r="O1683" s="24" t="s">
        <v>32</v>
      </c>
    </row>
    <row r="1684" s="1" customFormat="1" customHeight="1" spans="1:15">
      <c r="A1684" s="39">
        <v>1680</v>
      </c>
      <c r="B1684" s="115" t="s">
        <v>23</v>
      </c>
      <c r="C1684" s="39" t="s">
        <v>11004</v>
      </c>
      <c r="D1684" s="39" t="s">
        <v>10034</v>
      </c>
      <c r="E1684" s="39" t="s">
        <v>11005</v>
      </c>
      <c r="F1684" s="39" t="s">
        <v>12524</v>
      </c>
      <c r="G1684" s="91" t="s">
        <v>12591</v>
      </c>
      <c r="H1684" s="39" t="s">
        <v>1583</v>
      </c>
      <c r="I1684" s="39">
        <v>3</v>
      </c>
      <c r="J1684" s="39" t="s">
        <v>12584</v>
      </c>
      <c r="K1684" s="39" t="s">
        <v>31</v>
      </c>
      <c r="L1684" s="183">
        <v>3</v>
      </c>
      <c r="M1684" s="27">
        <f>L1684*312</f>
        <v>936</v>
      </c>
      <c r="N1684" s="23"/>
      <c r="O1684" s="24" t="s">
        <v>32</v>
      </c>
    </row>
    <row r="1685" s="1" customFormat="1" customHeight="1" spans="1:15">
      <c r="A1685" s="39">
        <v>1681</v>
      </c>
      <c r="B1685" s="115" t="s">
        <v>23</v>
      </c>
      <c r="C1685" s="39" t="s">
        <v>11004</v>
      </c>
      <c r="D1685" s="39" t="s">
        <v>10034</v>
      </c>
      <c r="E1685" s="39" t="s">
        <v>11005</v>
      </c>
      <c r="F1685" s="39" t="s">
        <v>12524</v>
      </c>
      <c r="G1685" s="91" t="s">
        <v>12592</v>
      </c>
      <c r="H1685" s="39" t="s">
        <v>194</v>
      </c>
      <c r="I1685" s="39">
        <v>6</v>
      </c>
      <c r="J1685" s="39" t="s">
        <v>12584</v>
      </c>
      <c r="K1685" s="39" t="s">
        <v>31</v>
      </c>
      <c r="L1685" s="183">
        <v>3</v>
      </c>
      <c r="M1685" s="27">
        <f>L1685*130</f>
        <v>390</v>
      </c>
      <c r="N1685" s="23"/>
      <c r="O1685" s="24" t="s">
        <v>32</v>
      </c>
    </row>
    <row r="1686" s="1" customFormat="1" customHeight="1" spans="1:15">
      <c r="A1686" s="39">
        <v>1682</v>
      </c>
      <c r="B1686" s="115" t="s">
        <v>23</v>
      </c>
      <c r="C1686" s="39" t="s">
        <v>11004</v>
      </c>
      <c r="D1686" s="39" t="s">
        <v>10034</v>
      </c>
      <c r="E1686" s="39" t="s">
        <v>11005</v>
      </c>
      <c r="F1686" s="39" t="s">
        <v>12524</v>
      </c>
      <c r="G1686" s="91" t="s">
        <v>12593</v>
      </c>
      <c r="H1686" s="39" t="s">
        <v>194</v>
      </c>
      <c r="I1686" s="39">
        <v>6</v>
      </c>
      <c r="J1686" s="39" t="s">
        <v>12584</v>
      </c>
      <c r="K1686" s="39" t="s">
        <v>31</v>
      </c>
      <c r="L1686" s="183">
        <v>6</v>
      </c>
      <c r="M1686" s="27">
        <f>L1686*130</f>
        <v>780</v>
      </c>
      <c r="N1686" s="23"/>
      <c r="O1686" s="24" t="s">
        <v>32</v>
      </c>
    </row>
    <row r="1687" s="1" customFormat="1" customHeight="1" spans="1:15">
      <c r="A1687" s="39">
        <v>1683</v>
      </c>
      <c r="B1687" s="115" t="s">
        <v>23</v>
      </c>
      <c r="C1687" s="39" t="s">
        <v>11004</v>
      </c>
      <c r="D1687" s="39" t="s">
        <v>10034</v>
      </c>
      <c r="E1687" s="39" t="s">
        <v>11005</v>
      </c>
      <c r="F1687" s="39" t="s">
        <v>12524</v>
      </c>
      <c r="G1687" s="91" t="s">
        <v>1191</v>
      </c>
      <c r="H1687" s="39" t="s">
        <v>1583</v>
      </c>
      <c r="I1687" s="39">
        <v>4</v>
      </c>
      <c r="J1687" s="39" t="s">
        <v>12584</v>
      </c>
      <c r="K1687" s="39" t="s">
        <v>31</v>
      </c>
      <c r="L1687" s="183">
        <v>4</v>
      </c>
      <c r="M1687" s="27">
        <f>L1687*312</f>
        <v>1248</v>
      </c>
      <c r="N1687" s="23"/>
      <c r="O1687" s="24" t="s">
        <v>32</v>
      </c>
    </row>
    <row r="1688" s="1" customFormat="1" customHeight="1" spans="1:15">
      <c r="A1688" s="39">
        <v>1684</v>
      </c>
      <c r="B1688" s="115" t="s">
        <v>23</v>
      </c>
      <c r="C1688" s="39" t="s">
        <v>11004</v>
      </c>
      <c r="D1688" s="39" t="s">
        <v>10034</v>
      </c>
      <c r="E1688" s="39" t="s">
        <v>11005</v>
      </c>
      <c r="F1688" s="39" t="s">
        <v>12524</v>
      </c>
      <c r="G1688" s="91" t="s">
        <v>12146</v>
      </c>
      <c r="H1688" s="39" t="s">
        <v>194</v>
      </c>
      <c r="I1688" s="39">
        <v>6</v>
      </c>
      <c r="J1688" s="39" t="s">
        <v>12584</v>
      </c>
      <c r="K1688" s="39" t="s">
        <v>31</v>
      </c>
      <c r="L1688" s="183">
        <v>5</v>
      </c>
      <c r="M1688" s="27">
        <f>L1688*130</f>
        <v>650</v>
      </c>
      <c r="N1688" s="23"/>
      <c r="O1688" s="24" t="s">
        <v>32</v>
      </c>
    </row>
    <row r="1689" s="1" customFormat="1" customHeight="1" spans="1:15">
      <c r="A1689" s="39">
        <v>1685</v>
      </c>
      <c r="B1689" s="115" t="s">
        <v>23</v>
      </c>
      <c r="C1689" s="39" t="s">
        <v>11004</v>
      </c>
      <c r="D1689" s="39" t="s">
        <v>10034</v>
      </c>
      <c r="E1689" s="39" t="s">
        <v>11005</v>
      </c>
      <c r="F1689" s="39" t="s">
        <v>12524</v>
      </c>
      <c r="G1689" s="91" t="s">
        <v>12594</v>
      </c>
      <c r="H1689" s="39" t="s">
        <v>194</v>
      </c>
      <c r="I1689" s="39">
        <v>7</v>
      </c>
      <c r="J1689" s="39" t="s">
        <v>12584</v>
      </c>
      <c r="K1689" s="39" t="s">
        <v>31</v>
      </c>
      <c r="L1689" s="183">
        <v>5</v>
      </c>
      <c r="M1689" s="27">
        <f>L1689*130</f>
        <v>650</v>
      </c>
      <c r="N1689" s="23"/>
      <c r="O1689" s="24" t="s">
        <v>32</v>
      </c>
    </row>
    <row r="1690" s="1" customFormat="1" customHeight="1" spans="1:15">
      <c r="A1690" s="39">
        <v>1686</v>
      </c>
      <c r="B1690" s="115" t="s">
        <v>23</v>
      </c>
      <c r="C1690" s="39" t="s">
        <v>11004</v>
      </c>
      <c r="D1690" s="39" t="s">
        <v>10034</v>
      </c>
      <c r="E1690" s="39" t="s">
        <v>11005</v>
      </c>
      <c r="F1690" s="39" t="s">
        <v>12524</v>
      </c>
      <c r="G1690" s="91" t="s">
        <v>12595</v>
      </c>
      <c r="H1690" s="39" t="s">
        <v>51</v>
      </c>
      <c r="I1690" s="39">
        <v>4</v>
      </c>
      <c r="J1690" s="39" t="s">
        <v>12584</v>
      </c>
      <c r="K1690" s="39" t="s">
        <v>31</v>
      </c>
      <c r="L1690" s="183">
        <v>3</v>
      </c>
      <c r="M1690" s="27">
        <f>L1690*312</f>
        <v>936</v>
      </c>
      <c r="N1690" s="23"/>
      <c r="O1690" s="24" t="s">
        <v>32</v>
      </c>
    </row>
    <row r="1691" s="1" customFormat="1" customHeight="1" spans="1:15">
      <c r="A1691" s="39">
        <v>1687</v>
      </c>
      <c r="B1691" s="115" t="s">
        <v>23</v>
      </c>
      <c r="C1691" s="39" t="s">
        <v>11004</v>
      </c>
      <c r="D1691" s="39" t="s">
        <v>10034</v>
      </c>
      <c r="E1691" s="39" t="s">
        <v>11005</v>
      </c>
      <c r="F1691" s="39" t="s">
        <v>12524</v>
      </c>
      <c r="G1691" s="91" t="s">
        <v>12596</v>
      </c>
      <c r="H1691" s="39" t="s">
        <v>194</v>
      </c>
      <c r="I1691" s="39">
        <v>8</v>
      </c>
      <c r="J1691" s="39" t="s">
        <v>12584</v>
      </c>
      <c r="K1691" s="39" t="s">
        <v>31</v>
      </c>
      <c r="L1691" s="183">
        <v>8</v>
      </c>
      <c r="M1691" s="27">
        <f>L1691*130</f>
        <v>1040</v>
      </c>
      <c r="N1691" s="23"/>
      <c r="O1691" s="24" t="s">
        <v>32</v>
      </c>
    </row>
    <row r="1692" s="1" customFormat="1" customHeight="1" spans="1:15">
      <c r="A1692" s="39">
        <v>1688</v>
      </c>
      <c r="B1692" s="115" t="s">
        <v>23</v>
      </c>
      <c r="C1692" s="39" t="s">
        <v>11004</v>
      </c>
      <c r="D1692" s="39" t="s">
        <v>10034</v>
      </c>
      <c r="E1692" s="39" t="s">
        <v>11005</v>
      </c>
      <c r="F1692" s="39" t="s">
        <v>12524</v>
      </c>
      <c r="G1692" s="91" t="s">
        <v>12597</v>
      </c>
      <c r="H1692" s="39" t="s">
        <v>194</v>
      </c>
      <c r="I1692" s="39">
        <v>3</v>
      </c>
      <c r="J1692" s="39" t="s">
        <v>12584</v>
      </c>
      <c r="K1692" s="39" t="s">
        <v>31</v>
      </c>
      <c r="L1692" s="183">
        <v>3</v>
      </c>
      <c r="M1692" s="27">
        <f>L1692*312</f>
        <v>936</v>
      </c>
      <c r="N1692" s="23"/>
      <c r="O1692" s="24" t="s">
        <v>32</v>
      </c>
    </row>
    <row r="1693" s="1" customFormat="1" customHeight="1" spans="1:15">
      <c r="A1693" s="39">
        <v>1689</v>
      </c>
      <c r="B1693" s="115" t="s">
        <v>23</v>
      </c>
      <c r="C1693" s="39" t="s">
        <v>11004</v>
      </c>
      <c r="D1693" s="39" t="s">
        <v>10034</v>
      </c>
      <c r="E1693" s="39" t="s">
        <v>11005</v>
      </c>
      <c r="F1693" s="39" t="s">
        <v>12524</v>
      </c>
      <c r="G1693" s="91" t="s">
        <v>12158</v>
      </c>
      <c r="H1693" s="39" t="s">
        <v>194</v>
      </c>
      <c r="I1693" s="39">
        <v>5</v>
      </c>
      <c r="J1693" s="39" t="s">
        <v>12584</v>
      </c>
      <c r="K1693" s="39" t="s">
        <v>31</v>
      </c>
      <c r="L1693" s="183">
        <v>4</v>
      </c>
      <c r="M1693" s="27">
        <f>L1693*130</f>
        <v>520</v>
      </c>
      <c r="N1693" s="23"/>
      <c r="O1693" s="24" t="s">
        <v>32</v>
      </c>
    </row>
    <row r="1694" s="1" customFormat="1" customHeight="1" spans="1:15">
      <c r="A1694" s="39">
        <v>1690</v>
      </c>
      <c r="B1694" s="115" t="s">
        <v>23</v>
      </c>
      <c r="C1694" s="39" t="s">
        <v>11004</v>
      </c>
      <c r="D1694" s="39" t="s">
        <v>10034</v>
      </c>
      <c r="E1694" s="39" t="s">
        <v>11005</v>
      </c>
      <c r="F1694" s="39" t="s">
        <v>12524</v>
      </c>
      <c r="G1694" s="91" t="s">
        <v>12598</v>
      </c>
      <c r="H1694" s="39" t="s">
        <v>51</v>
      </c>
      <c r="I1694" s="39">
        <v>3</v>
      </c>
      <c r="J1694" s="39" t="s">
        <v>12584</v>
      </c>
      <c r="K1694" s="39" t="s">
        <v>31</v>
      </c>
      <c r="L1694" s="183">
        <v>3</v>
      </c>
      <c r="M1694" s="27">
        <f>L1694*312</f>
        <v>936</v>
      </c>
      <c r="N1694" s="23"/>
      <c r="O1694" s="24" t="s">
        <v>32</v>
      </c>
    </row>
    <row r="1695" s="1" customFormat="1" customHeight="1" spans="1:15">
      <c r="A1695" s="39">
        <v>1691</v>
      </c>
      <c r="B1695" s="115" t="s">
        <v>23</v>
      </c>
      <c r="C1695" s="39" t="s">
        <v>11004</v>
      </c>
      <c r="D1695" s="39" t="s">
        <v>10034</v>
      </c>
      <c r="E1695" s="39" t="s">
        <v>11005</v>
      </c>
      <c r="F1695" s="39" t="s">
        <v>12524</v>
      </c>
      <c r="G1695" s="91" t="s">
        <v>12063</v>
      </c>
      <c r="H1695" s="39" t="s">
        <v>194</v>
      </c>
      <c r="I1695" s="39">
        <v>4</v>
      </c>
      <c r="J1695" s="39" t="s">
        <v>12584</v>
      </c>
      <c r="K1695" s="39" t="s">
        <v>31</v>
      </c>
      <c r="L1695" s="183">
        <v>4</v>
      </c>
      <c r="M1695" s="27">
        <f>L1695*312</f>
        <v>1248</v>
      </c>
      <c r="N1695" s="23"/>
      <c r="O1695" s="24" t="s">
        <v>32</v>
      </c>
    </row>
    <row r="1696" s="1" customFormat="1" customHeight="1" spans="1:15">
      <c r="A1696" s="39">
        <v>1692</v>
      </c>
      <c r="B1696" s="115" t="s">
        <v>23</v>
      </c>
      <c r="C1696" s="39" t="s">
        <v>11004</v>
      </c>
      <c r="D1696" s="39" t="s">
        <v>10034</v>
      </c>
      <c r="E1696" s="39" t="s">
        <v>11005</v>
      </c>
      <c r="F1696" s="39" t="s">
        <v>12524</v>
      </c>
      <c r="G1696" s="91" t="s">
        <v>12599</v>
      </c>
      <c r="H1696" s="39" t="s">
        <v>194</v>
      </c>
      <c r="I1696" s="39">
        <v>3</v>
      </c>
      <c r="J1696" s="39" t="s">
        <v>12584</v>
      </c>
      <c r="K1696" s="39" t="s">
        <v>31</v>
      </c>
      <c r="L1696" s="183">
        <v>3</v>
      </c>
      <c r="M1696" s="27">
        <f>L1696*312</f>
        <v>936</v>
      </c>
      <c r="N1696" s="23"/>
      <c r="O1696" s="24" t="s">
        <v>32</v>
      </c>
    </row>
    <row r="1697" s="1" customFormat="1" customHeight="1" spans="1:15">
      <c r="A1697" s="39">
        <v>1693</v>
      </c>
      <c r="B1697" s="115" t="s">
        <v>23</v>
      </c>
      <c r="C1697" s="39" t="s">
        <v>11004</v>
      </c>
      <c r="D1697" s="39" t="s">
        <v>10034</v>
      </c>
      <c r="E1697" s="39" t="s">
        <v>11005</v>
      </c>
      <c r="F1697" s="39" t="s">
        <v>12524</v>
      </c>
      <c r="G1697" s="91" t="s">
        <v>12600</v>
      </c>
      <c r="H1697" s="39" t="s">
        <v>194</v>
      </c>
      <c r="I1697" s="39">
        <v>3</v>
      </c>
      <c r="J1697" s="39" t="s">
        <v>12584</v>
      </c>
      <c r="K1697" s="39" t="s">
        <v>31</v>
      </c>
      <c r="L1697" s="183">
        <v>3</v>
      </c>
      <c r="M1697" s="27">
        <f>L1697*312</f>
        <v>936</v>
      </c>
      <c r="N1697" s="23"/>
      <c r="O1697" s="24" t="s">
        <v>32</v>
      </c>
    </row>
    <row r="1698" s="1" customFormat="1" customHeight="1" spans="1:15">
      <c r="A1698" s="39">
        <v>1694</v>
      </c>
      <c r="B1698" s="115" t="s">
        <v>23</v>
      </c>
      <c r="C1698" s="39" t="s">
        <v>11004</v>
      </c>
      <c r="D1698" s="39" t="s">
        <v>10034</v>
      </c>
      <c r="E1698" s="39" t="s">
        <v>11005</v>
      </c>
      <c r="F1698" s="39" t="s">
        <v>12524</v>
      </c>
      <c r="G1698" s="91" t="s">
        <v>12601</v>
      </c>
      <c r="H1698" s="39" t="s">
        <v>194</v>
      </c>
      <c r="I1698" s="39">
        <v>6</v>
      </c>
      <c r="J1698" s="39" t="s">
        <v>12602</v>
      </c>
      <c r="K1698" s="39" t="s">
        <v>31</v>
      </c>
      <c r="L1698" s="183">
        <v>5</v>
      </c>
      <c r="M1698" s="27">
        <f>L1698*130</f>
        <v>650</v>
      </c>
      <c r="N1698" s="23"/>
      <c r="O1698" s="24" t="s">
        <v>32</v>
      </c>
    </row>
    <row r="1699" s="1" customFormat="1" customHeight="1" spans="1:15">
      <c r="A1699" s="39">
        <v>1695</v>
      </c>
      <c r="B1699" s="115" t="s">
        <v>23</v>
      </c>
      <c r="C1699" s="39" t="s">
        <v>11004</v>
      </c>
      <c r="D1699" s="39" t="s">
        <v>10034</v>
      </c>
      <c r="E1699" s="39" t="s">
        <v>11005</v>
      </c>
      <c r="F1699" s="39" t="s">
        <v>12524</v>
      </c>
      <c r="G1699" s="91" t="s">
        <v>12603</v>
      </c>
      <c r="H1699" s="39" t="s">
        <v>194</v>
      </c>
      <c r="I1699" s="39">
        <v>6</v>
      </c>
      <c r="J1699" s="39" t="s">
        <v>12602</v>
      </c>
      <c r="K1699" s="39" t="s">
        <v>31</v>
      </c>
      <c r="L1699" s="183">
        <v>6</v>
      </c>
      <c r="M1699" s="27">
        <f>L1699*130</f>
        <v>780</v>
      </c>
      <c r="N1699" s="23"/>
      <c r="O1699" s="24" t="s">
        <v>32</v>
      </c>
    </row>
    <row r="1700" s="1" customFormat="1" customHeight="1" spans="1:15">
      <c r="A1700" s="39">
        <v>1696</v>
      </c>
      <c r="B1700" s="115" t="s">
        <v>23</v>
      </c>
      <c r="C1700" s="39" t="s">
        <v>11004</v>
      </c>
      <c r="D1700" s="39" t="s">
        <v>10034</v>
      </c>
      <c r="E1700" s="39" t="s">
        <v>11005</v>
      </c>
      <c r="F1700" s="39" t="s">
        <v>12524</v>
      </c>
      <c r="G1700" s="91" t="s">
        <v>12604</v>
      </c>
      <c r="H1700" s="39" t="s">
        <v>194</v>
      </c>
      <c r="I1700" s="39">
        <v>2</v>
      </c>
      <c r="J1700" s="39" t="s">
        <v>12602</v>
      </c>
      <c r="K1700" s="39" t="s">
        <v>31</v>
      </c>
      <c r="L1700" s="183">
        <v>2</v>
      </c>
      <c r="M1700" s="27">
        <f>L1700*312</f>
        <v>624</v>
      </c>
      <c r="N1700" s="23"/>
      <c r="O1700" s="24" t="s">
        <v>32</v>
      </c>
    </row>
    <row r="1701" s="1" customFormat="1" customHeight="1" spans="1:15">
      <c r="A1701" s="39">
        <v>1697</v>
      </c>
      <c r="B1701" s="115" t="s">
        <v>23</v>
      </c>
      <c r="C1701" s="39" t="s">
        <v>11004</v>
      </c>
      <c r="D1701" s="39" t="s">
        <v>10034</v>
      </c>
      <c r="E1701" s="39" t="s">
        <v>11005</v>
      </c>
      <c r="F1701" s="39" t="s">
        <v>12524</v>
      </c>
      <c r="G1701" s="91" t="s">
        <v>12605</v>
      </c>
      <c r="H1701" s="39" t="s">
        <v>194</v>
      </c>
      <c r="I1701" s="39">
        <v>4</v>
      </c>
      <c r="J1701" s="39" t="s">
        <v>12602</v>
      </c>
      <c r="K1701" s="39" t="s">
        <v>31</v>
      </c>
      <c r="L1701" s="183">
        <v>4</v>
      </c>
      <c r="M1701" s="27">
        <f>L1701*312</f>
        <v>1248</v>
      </c>
      <c r="N1701" s="23"/>
      <c r="O1701" s="24" t="s">
        <v>32</v>
      </c>
    </row>
    <row r="1702" s="1" customFormat="1" customHeight="1" spans="1:15">
      <c r="A1702" s="39">
        <v>1698</v>
      </c>
      <c r="B1702" s="115" t="s">
        <v>23</v>
      </c>
      <c r="C1702" s="39" t="s">
        <v>11004</v>
      </c>
      <c r="D1702" s="39" t="s">
        <v>10034</v>
      </c>
      <c r="E1702" s="39" t="s">
        <v>11005</v>
      </c>
      <c r="F1702" s="39" t="s">
        <v>12524</v>
      </c>
      <c r="G1702" s="91" t="s">
        <v>12606</v>
      </c>
      <c r="H1702" s="39" t="s">
        <v>194</v>
      </c>
      <c r="I1702" s="39">
        <v>4</v>
      </c>
      <c r="J1702" s="39" t="s">
        <v>12602</v>
      </c>
      <c r="K1702" s="39" t="s">
        <v>31</v>
      </c>
      <c r="L1702" s="183">
        <v>4</v>
      </c>
      <c r="M1702" s="27">
        <f>L1702*312</f>
        <v>1248</v>
      </c>
      <c r="N1702" s="23"/>
      <c r="O1702" s="24" t="s">
        <v>32</v>
      </c>
    </row>
    <row r="1703" s="1" customFormat="1" customHeight="1" spans="1:15">
      <c r="A1703" s="39">
        <v>1699</v>
      </c>
      <c r="B1703" s="115" t="s">
        <v>23</v>
      </c>
      <c r="C1703" s="39" t="s">
        <v>11004</v>
      </c>
      <c r="D1703" s="39" t="s">
        <v>10034</v>
      </c>
      <c r="E1703" s="39" t="s">
        <v>11005</v>
      </c>
      <c r="F1703" s="39" t="s">
        <v>12524</v>
      </c>
      <c r="G1703" s="91" t="s">
        <v>12607</v>
      </c>
      <c r="H1703" s="39" t="s">
        <v>1583</v>
      </c>
      <c r="I1703" s="39">
        <v>6</v>
      </c>
      <c r="J1703" s="39" t="s">
        <v>12602</v>
      </c>
      <c r="K1703" s="39" t="s">
        <v>31</v>
      </c>
      <c r="L1703" s="183">
        <v>6</v>
      </c>
      <c r="M1703" s="27">
        <f>L1703*312</f>
        <v>1872</v>
      </c>
      <c r="N1703" s="23"/>
      <c r="O1703" s="24" t="s">
        <v>32</v>
      </c>
    </row>
    <row r="1704" s="1" customFormat="1" customHeight="1" spans="1:15">
      <c r="A1704" s="39">
        <v>1700</v>
      </c>
      <c r="B1704" s="115" t="s">
        <v>23</v>
      </c>
      <c r="C1704" s="39" t="s">
        <v>11004</v>
      </c>
      <c r="D1704" s="39" t="s">
        <v>10034</v>
      </c>
      <c r="E1704" s="39" t="s">
        <v>11005</v>
      </c>
      <c r="F1704" s="39" t="s">
        <v>12524</v>
      </c>
      <c r="G1704" s="91" t="s">
        <v>12608</v>
      </c>
      <c r="H1704" s="39" t="s">
        <v>194</v>
      </c>
      <c r="I1704" s="39">
        <v>4</v>
      </c>
      <c r="J1704" s="39" t="s">
        <v>12602</v>
      </c>
      <c r="K1704" s="39" t="s">
        <v>31</v>
      </c>
      <c r="L1704" s="183">
        <v>4</v>
      </c>
      <c r="M1704" s="27">
        <f>L1704*130</f>
        <v>520</v>
      </c>
      <c r="N1704" s="23"/>
      <c r="O1704" s="24" t="s">
        <v>32</v>
      </c>
    </row>
    <row r="1705" s="1" customFormat="1" customHeight="1" spans="1:15">
      <c r="A1705" s="39">
        <v>1701</v>
      </c>
      <c r="B1705" s="115" t="s">
        <v>23</v>
      </c>
      <c r="C1705" s="39" t="s">
        <v>11004</v>
      </c>
      <c r="D1705" s="39" t="s">
        <v>10034</v>
      </c>
      <c r="E1705" s="39" t="s">
        <v>11005</v>
      </c>
      <c r="F1705" s="39" t="s">
        <v>12524</v>
      </c>
      <c r="G1705" s="91" t="s">
        <v>12609</v>
      </c>
      <c r="H1705" s="39" t="s">
        <v>194</v>
      </c>
      <c r="I1705" s="39">
        <v>5</v>
      </c>
      <c r="J1705" s="39" t="s">
        <v>12602</v>
      </c>
      <c r="K1705" s="39" t="s">
        <v>31</v>
      </c>
      <c r="L1705" s="183">
        <v>5</v>
      </c>
      <c r="M1705" s="27">
        <f>L1705*130</f>
        <v>650</v>
      </c>
      <c r="N1705" s="23"/>
      <c r="O1705" s="24" t="s">
        <v>32</v>
      </c>
    </row>
    <row r="1706" s="1" customFormat="1" customHeight="1" spans="1:15">
      <c r="A1706" s="39">
        <v>1702</v>
      </c>
      <c r="B1706" s="115" t="s">
        <v>23</v>
      </c>
      <c r="C1706" s="39" t="s">
        <v>11004</v>
      </c>
      <c r="D1706" s="39" t="s">
        <v>10034</v>
      </c>
      <c r="E1706" s="39" t="s">
        <v>11005</v>
      </c>
      <c r="F1706" s="39" t="s">
        <v>12524</v>
      </c>
      <c r="G1706" s="91" t="s">
        <v>12610</v>
      </c>
      <c r="H1706" s="39" t="s">
        <v>194</v>
      </c>
      <c r="I1706" s="39">
        <v>4</v>
      </c>
      <c r="J1706" s="39" t="s">
        <v>12602</v>
      </c>
      <c r="K1706" s="39" t="s">
        <v>31</v>
      </c>
      <c r="L1706" s="183">
        <v>4</v>
      </c>
      <c r="M1706" s="27">
        <f>L1706*130</f>
        <v>520</v>
      </c>
      <c r="N1706" s="23"/>
      <c r="O1706" s="24" t="s">
        <v>32</v>
      </c>
    </row>
    <row r="1707" s="1" customFormat="1" customHeight="1" spans="1:15">
      <c r="A1707" s="39">
        <v>1703</v>
      </c>
      <c r="B1707" s="115" t="s">
        <v>23</v>
      </c>
      <c r="C1707" s="39" t="s">
        <v>11004</v>
      </c>
      <c r="D1707" s="39" t="s">
        <v>10034</v>
      </c>
      <c r="E1707" s="39" t="s">
        <v>11005</v>
      </c>
      <c r="F1707" s="39" t="s">
        <v>12524</v>
      </c>
      <c r="G1707" s="91" t="s">
        <v>4814</v>
      </c>
      <c r="H1707" s="39" t="s">
        <v>1583</v>
      </c>
      <c r="I1707" s="39">
        <v>4</v>
      </c>
      <c r="J1707" s="39" t="s">
        <v>12602</v>
      </c>
      <c r="K1707" s="39" t="s">
        <v>31</v>
      </c>
      <c r="L1707" s="183">
        <v>4</v>
      </c>
      <c r="M1707" s="27">
        <f>L1707*312</f>
        <v>1248</v>
      </c>
      <c r="N1707" s="23"/>
      <c r="O1707" s="24" t="s">
        <v>32</v>
      </c>
    </row>
    <row r="1708" s="1" customFormat="1" customHeight="1" spans="1:15">
      <c r="A1708" s="39">
        <v>1704</v>
      </c>
      <c r="B1708" s="115" t="s">
        <v>23</v>
      </c>
      <c r="C1708" s="39" t="s">
        <v>11004</v>
      </c>
      <c r="D1708" s="39" t="s">
        <v>10034</v>
      </c>
      <c r="E1708" s="39" t="s">
        <v>11005</v>
      </c>
      <c r="F1708" s="39" t="s">
        <v>12524</v>
      </c>
      <c r="G1708" s="91" t="s">
        <v>12611</v>
      </c>
      <c r="H1708" s="39" t="s">
        <v>194</v>
      </c>
      <c r="I1708" s="39">
        <v>5</v>
      </c>
      <c r="J1708" s="39" t="s">
        <v>12602</v>
      </c>
      <c r="K1708" s="39" t="s">
        <v>31</v>
      </c>
      <c r="L1708" s="183">
        <v>4</v>
      </c>
      <c r="M1708" s="27">
        <f>L1708*130</f>
        <v>520</v>
      </c>
      <c r="N1708" s="23"/>
      <c r="O1708" s="24" t="s">
        <v>32</v>
      </c>
    </row>
    <row r="1709" s="1" customFormat="1" customHeight="1" spans="1:15">
      <c r="A1709" s="39">
        <v>1705</v>
      </c>
      <c r="B1709" s="115" t="s">
        <v>23</v>
      </c>
      <c r="C1709" s="39" t="s">
        <v>11004</v>
      </c>
      <c r="D1709" s="39" t="s">
        <v>10034</v>
      </c>
      <c r="E1709" s="39" t="s">
        <v>11005</v>
      </c>
      <c r="F1709" s="39" t="s">
        <v>12524</v>
      </c>
      <c r="G1709" s="91" t="s">
        <v>12245</v>
      </c>
      <c r="H1709" s="39" t="s">
        <v>194</v>
      </c>
      <c r="I1709" s="39">
        <v>4</v>
      </c>
      <c r="J1709" s="39" t="s">
        <v>12602</v>
      </c>
      <c r="K1709" s="39" t="s">
        <v>31</v>
      </c>
      <c r="L1709" s="183">
        <v>4</v>
      </c>
      <c r="M1709" s="27">
        <f>L1709*130</f>
        <v>520</v>
      </c>
      <c r="N1709" s="23"/>
      <c r="O1709" s="24" t="s">
        <v>32</v>
      </c>
    </row>
    <row r="1710" s="1" customFormat="1" customHeight="1" spans="1:15">
      <c r="A1710" s="39">
        <v>1706</v>
      </c>
      <c r="B1710" s="115" t="s">
        <v>23</v>
      </c>
      <c r="C1710" s="39" t="s">
        <v>11004</v>
      </c>
      <c r="D1710" s="39" t="s">
        <v>10034</v>
      </c>
      <c r="E1710" s="39" t="s">
        <v>11005</v>
      </c>
      <c r="F1710" s="39" t="s">
        <v>12524</v>
      </c>
      <c r="G1710" s="91" t="s">
        <v>12612</v>
      </c>
      <c r="H1710" s="39" t="s">
        <v>194</v>
      </c>
      <c r="I1710" s="39">
        <v>5</v>
      </c>
      <c r="J1710" s="39" t="s">
        <v>12602</v>
      </c>
      <c r="K1710" s="39" t="s">
        <v>31</v>
      </c>
      <c r="L1710" s="183">
        <v>5</v>
      </c>
      <c r="M1710" s="27">
        <f>L1710*130</f>
        <v>650</v>
      </c>
      <c r="N1710" s="23"/>
      <c r="O1710" s="24" t="s">
        <v>32</v>
      </c>
    </row>
    <row r="1711" s="1" customFormat="1" customHeight="1" spans="1:15">
      <c r="A1711" s="39">
        <v>1707</v>
      </c>
      <c r="B1711" s="115" t="s">
        <v>23</v>
      </c>
      <c r="C1711" s="39" t="s">
        <v>11004</v>
      </c>
      <c r="D1711" s="39" t="s">
        <v>10034</v>
      </c>
      <c r="E1711" s="39" t="s">
        <v>11005</v>
      </c>
      <c r="F1711" s="39" t="s">
        <v>12524</v>
      </c>
      <c r="G1711" s="91" t="s">
        <v>12613</v>
      </c>
      <c r="H1711" s="39" t="s">
        <v>194</v>
      </c>
      <c r="I1711" s="39">
        <v>3</v>
      </c>
      <c r="J1711" s="39" t="s">
        <v>12602</v>
      </c>
      <c r="K1711" s="39" t="s">
        <v>31</v>
      </c>
      <c r="L1711" s="183">
        <v>3</v>
      </c>
      <c r="M1711" s="27">
        <f>L1711*312</f>
        <v>936</v>
      </c>
      <c r="N1711" s="23"/>
      <c r="O1711" s="24" t="s">
        <v>32</v>
      </c>
    </row>
    <row r="1712" s="1" customFormat="1" customHeight="1" spans="1:15">
      <c r="A1712" s="39">
        <v>1708</v>
      </c>
      <c r="B1712" s="115" t="s">
        <v>23</v>
      </c>
      <c r="C1712" s="39" t="s">
        <v>11004</v>
      </c>
      <c r="D1712" s="39" t="s">
        <v>10034</v>
      </c>
      <c r="E1712" s="39" t="s">
        <v>11005</v>
      </c>
      <c r="F1712" s="39" t="s">
        <v>12524</v>
      </c>
      <c r="G1712" s="91" t="s">
        <v>12614</v>
      </c>
      <c r="H1712" s="39" t="s">
        <v>194</v>
      </c>
      <c r="I1712" s="39">
        <v>6</v>
      </c>
      <c r="J1712" s="39" t="s">
        <v>12602</v>
      </c>
      <c r="K1712" s="39" t="s">
        <v>31</v>
      </c>
      <c r="L1712" s="183">
        <v>6</v>
      </c>
      <c r="M1712" s="27">
        <f>L1712*130</f>
        <v>780</v>
      </c>
      <c r="N1712" s="23"/>
      <c r="O1712" s="24" t="s">
        <v>32</v>
      </c>
    </row>
    <row r="1713" s="1" customFormat="1" customHeight="1" spans="1:15">
      <c r="A1713" s="39">
        <v>1709</v>
      </c>
      <c r="B1713" s="115" t="s">
        <v>23</v>
      </c>
      <c r="C1713" s="39" t="s">
        <v>11004</v>
      </c>
      <c r="D1713" s="39" t="s">
        <v>10034</v>
      </c>
      <c r="E1713" s="39" t="s">
        <v>11005</v>
      </c>
      <c r="F1713" s="39" t="s">
        <v>12524</v>
      </c>
      <c r="G1713" s="91" t="s">
        <v>12615</v>
      </c>
      <c r="H1713" s="39" t="s">
        <v>1583</v>
      </c>
      <c r="I1713" s="39">
        <v>2</v>
      </c>
      <c r="J1713" s="39" t="s">
        <v>12616</v>
      </c>
      <c r="K1713" s="39" t="s">
        <v>31</v>
      </c>
      <c r="L1713" s="183">
        <v>2</v>
      </c>
      <c r="M1713" s="27">
        <f>L1713*312</f>
        <v>624</v>
      </c>
      <c r="N1713" s="23"/>
      <c r="O1713" s="24" t="s">
        <v>32</v>
      </c>
    </row>
    <row r="1714" s="1" customFormat="1" customHeight="1" spans="1:15">
      <c r="A1714" s="39">
        <v>1710</v>
      </c>
      <c r="B1714" s="115" t="s">
        <v>23</v>
      </c>
      <c r="C1714" s="39" t="s">
        <v>11004</v>
      </c>
      <c r="D1714" s="39" t="s">
        <v>10034</v>
      </c>
      <c r="E1714" s="39" t="s">
        <v>11005</v>
      </c>
      <c r="F1714" s="39" t="s">
        <v>12524</v>
      </c>
      <c r="G1714" s="91" t="s">
        <v>12617</v>
      </c>
      <c r="H1714" s="39" t="s">
        <v>194</v>
      </c>
      <c r="I1714" s="39">
        <v>3</v>
      </c>
      <c r="J1714" s="39" t="s">
        <v>12616</v>
      </c>
      <c r="K1714" s="39" t="s">
        <v>31</v>
      </c>
      <c r="L1714" s="183">
        <v>3</v>
      </c>
      <c r="M1714" s="27">
        <f>L1714*312</f>
        <v>936</v>
      </c>
      <c r="N1714" s="23"/>
      <c r="O1714" s="24" t="s">
        <v>32</v>
      </c>
    </row>
    <row r="1715" s="1" customFormat="1" customHeight="1" spans="1:15">
      <c r="A1715" s="39">
        <v>1711</v>
      </c>
      <c r="B1715" s="115" t="s">
        <v>23</v>
      </c>
      <c r="C1715" s="39" t="s">
        <v>11004</v>
      </c>
      <c r="D1715" s="39" t="s">
        <v>10034</v>
      </c>
      <c r="E1715" s="39" t="s">
        <v>11005</v>
      </c>
      <c r="F1715" s="39" t="s">
        <v>12524</v>
      </c>
      <c r="G1715" s="91" t="s">
        <v>12618</v>
      </c>
      <c r="H1715" s="39" t="s">
        <v>51</v>
      </c>
      <c r="I1715" s="39">
        <v>2</v>
      </c>
      <c r="J1715" s="39" t="s">
        <v>12616</v>
      </c>
      <c r="K1715" s="39" t="s">
        <v>31</v>
      </c>
      <c r="L1715" s="183">
        <v>2</v>
      </c>
      <c r="M1715" s="27">
        <f>L1715*312</f>
        <v>624</v>
      </c>
      <c r="N1715" s="23"/>
      <c r="O1715" s="24" t="s">
        <v>32</v>
      </c>
    </row>
    <row r="1716" s="1" customFormat="1" customHeight="1" spans="1:15">
      <c r="A1716" s="39">
        <v>1712</v>
      </c>
      <c r="B1716" s="115" t="s">
        <v>23</v>
      </c>
      <c r="C1716" s="39" t="s">
        <v>11004</v>
      </c>
      <c r="D1716" s="39" t="s">
        <v>10034</v>
      </c>
      <c r="E1716" s="39" t="s">
        <v>11005</v>
      </c>
      <c r="F1716" s="39" t="s">
        <v>12524</v>
      </c>
      <c r="G1716" s="91" t="s">
        <v>12619</v>
      </c>
      <c r="H1716" s="39" t="s">
        <v>194</v>
      </c>
      <c r="I1716" s="39">
        <v>4</v>
      </c>
      <c r="J1716" s="39" t="s">
        <v>12616</v>
      </c>
      <c r="K1716" s="39" t="s">
        <v>31</v>
      </c>
      <c r="L1716" s="183">
        <v>4</v>
      </c>
      <c r="M1716" s="27">
        <f>L1716*312</f>
        <v>1248</v>
      </c>
      <c r="N1716" s="23"/>
      <c r="O1716" s="24" t="s">
        <v>32</v>
      </c>
    </row>
    <row r="1717" s="1" customFormat="1" customHeight="1" spans="1:15">
      <c r="A1717" s="39">
        <v>1713</v>
      </c>
      <c r="B1717" s="115" t="s">
        <v>23</v>
      </c>
      <c r="C1717" s="39" t="s">
        <v>11004</v>
      </c>
      <c r="D1717" s="39" t="s">
        <v>10034</v>
      </c>
      <c r="E1717" s="39" t="s">
        <v>11005</v>
      </c>
      <c r="F1717" s="39" t="s">
        <v>12524</v>
      </c>
      <c r="G1717" s="91" t="s">
        <v>12620</v>
      </c>
      <c r="H1717" s="39" t="s">
        <v>194</v>
      </c>
      <c r="I1717" s="39">
        <v>8</v>
      </c>
      <c r="J1717" s="39" t="s">
        <v>12616</v>
      </c>
      <c r="K1717" s="39" t="s">
        <v>31</v>
      </c>
      <c r="L1717" s="183">
        <v>6</v>
      </c>
      <c r="M1717" s="27">
        <f>L1717*130</f>
        <v>780</v>
      </c>
      <c r="N1717" s="23"/>
      <c r="O1717" s="24" t="s">
        <v>32</v>
      </c>
    </row>
    <row r="1718" s="1" customFormat="1" customHeight="1" spans="1:15">
      <c r="A1718" s="39">
        <v>1714</v>
      </c>
      <c r="B1718" s="115" t="s">
        <v>23</v>
      </c>
      <c r="C1718" s="39" t="s">
        <v>11004</v>
      </c>
      <c r="D1718" s="39" t="s">
        <v>10034</v>
      </c>
      <c r="E1718" s="39" t="s">
        <v>11005</v>
      </c>
      <c r="F1718" s="39" t="s">
        <v>12524</v>
      </c>
      <c r="G1718" s="91" t="s">
        <v>12621</v>
      </c>
      <c r="H1718" s="39" t="s">
        <v>1583</v>
      </c>
      <c r="I1718" s="39">
        <v>5</v>
      </c>
      <c r="J1718" s="39" t="s">
        <v>12616</v>
      </c>
      <c r="K1718" s="39" t="s">
        <v>31</v>
      </c>
      <c r="L1718" s="183">
        <v>5</v>
      </c>
      <c r="M1718" s="27">
        <f>L1718*312</f>
        <v>1560</v>
      </c>
      <c r="N1718" s="23"/>
      <c r="O1718" s="24" t="s">
        <v>32</v>
      </c>
    </row>
    <row r="1719" s="1" customFormat="1" customHeight="1" spans="1:15">
      <c r="A1719" s="39">
        <v>1715</v>
      </c>
      <c r="B1719" s="115" t="s">
        <v>23</v>
      </c>
      <c r="C1719" s="39" t="s">
        <v>11004</v>
      </c>
      <c r="D1719" s="39" t="s">
        <v>10034</v>
      </c>
      <c r="E1719" s="39" t="s">
        <v>11005</v>
      </c>
      <c r="F1719" s="39" t="s">
        <v>12524</v>
      </c>
      <c r="G1719" s="91" t="s">
        <v>12622</v>
      </c>
      <c r="H1719" s="39" t="s">
        <v>194</v>
      </c>
      <c r="I1719" s="39">
        <v>3</v>
      </c>
      <c r="J1719" s="39" t="s">
        <v>12616</v>
      </c>
      <c r="K1719" s="39" t="s">
        <v>31</v>
      </c>
      <c r="L1719" s="183">
        <v>3</v>
      </c>
      <c r="M1719" s="27">
        <f>L1719*312</f>
        <v>936</v>
      </c>
      <c r="N1719" s="23"/>
      <c r="O1719" s="24" t="s">
        <v>32</v>
      </c>
    </row>
    <row r="1720" s="1" customFormat="1" customHeight="1" spans="1:15">
      <c r="A1720" s="39">
        <v>1716</v>
      </c>
      <c r="B1720" s="115" t="s">
        <v>23</v>
      </c>
      <c r="C1720" s="39" t="s">
        <v>11004</v>
      </c>
      <c r="D1720" s="39" t="s">
        <v>10034</v>
      </c>
      <c r="E1720" s="39" t="s">
        <v>11005</v>
      </c>
      <c r="F1720" s="39" t="s">
        <v>12524</v>
      </c>
      <c r="G1720" s="91" t="s">
        <v>12623</v>
      </c>
      <c r="H1720" s="39" t="s">
        <v>194</v>
      </c>
      <c r="I1720" s="39">
        <v>2</v>
      </c>
      <c r="J1720" s="39" t="s">
        <v>12616</v>
      </c>
      <c r="K1720" s="39" t="s">
        <v>31</v>
      </c>
      <c r="L1720" s="183">
        <v>2</v>
      </c>
      <c r="M1720" s="27">
        <f>L1720*312</f>
        <v>624</v>
      </c>
      <c r="N1720" s="23"/>
      <c r="O1720" s="24" t="s">
        <v>32</v>
      </c>
    </row>
    <row r="1721" s="1" customFormat="1" customHeight="1" spans="1:15">
      <c r="A1721" s="39">
        <v>1717</v>
      </c>
      <c r="B1721" s="115" t="s">
        <v>23</v>
      </c>
      <c r="C1721" s="39" t="s">
        <v>11004</v>
      </c>
      <c r="D1721" s="39" t="s">
        <v>10034</v>
      </c>
      <c r="E1721" s="39" t="s">
        <v>11005</v>
      </c>
      <c r="F1721" s="39" t="s">
        <v>12524</v>
      </c>
      <c r="G1721" s="91" t="s">
        <v>12624</v>
      </c>
      <c r="H1721" s="39" t="s">
        <v>194</v>
      </c>
      <c r="I1721" s="39">
        <v>2</v>
      </c>
      <c r="J1721" s="39" t="s">
        <v>12616</v>
      </c>
      <c r="K1721" s="39" t="s">
        <v>31</v>
      </c>
      <c r="L1721" s="183">
        <v>2</v>
      </c>
      <c r="M1721" s="27">
        <f>L1721*312</f>
        <v>624</v>
      </c>
      <c r="N1721" s="23"/>
      <c r="O1721" s="24" t="s">
        <v>32</v>
      </c>
    </row>
    <row r="1722" s="1" customFormat="1" customHeight="1" spans="1:15">
      <c r="A1722" s="39">
        <v>1718</v>
      </c>
      <c r="B1722" s="115" t="s">
        <v>23</v>
      </c>
      <c r="C1722" s="39" t="s">
        <v>11004</v>
      </c>
      <c r="D1722" s="39" t="s">
        <v>10034</v>
      </c>
      <c r="E1722" s="39" t="s">
        <v>11005</v>
      </c>
      <c r="F1722" s="39" t="s">
        <v>12524</v>
      </c>
      <c r="G1722" s="91" t="s">
        <v>12625</v>
      </c>
      <c r="H1722" s="39" t="s">
        <v>194</v>
      </c>
      <c r="I1722" s="39">
        <v>2</v>
      </c>
      <c r="J1722" s="39" t="s">
        <v>12616</v>
      </c>
      <c r="K1722" s="39" t="s">
        <v>31</v>
      </c>
      <c r="L1722" s="183">
        <v>2</v>
      </c>
      <c r="M1722" s="27">
        <f>L1722*312</f>
        <v>624</v>
      </c>
      <c r="N1722" s="23"/>
      <c r="O1722" s="24" t="s">
        <v>32</v>
      </c>
    </row>
    <row r="1723" s="1" customFormat="1" customHeight="1" spans="1:15">
      <c r="A1723" s="39">
        <v>1719</v>
      </c>
      <c r="B1723" s="115" t="s">
        <v>23</v>
      </c>
      <c r="C1723" s="39" t="s">
        <v>11004</v>
      </c>
      <c r="D1723" s="39" t="s">
        <v>10034</v>
      </c>
      <c r="E1723" s="39" t="s">
        <v>11005</v>
      </c>
      <c r="F1723" s="39" t="s">
        <v>12524</v>
      </c>
      <c r="G1723" s="91" t="s">
        <v>12626</v>
      </c>
      <c r="H1723" s="39" t="s">
        <v>194</v>
      </c>
      <c r="I1723" s="39">
        <v>5</v>
      </c>
      <c r="J1723" s="39" t="s">
        <v>12616</v>
      </c>
      <c r="K1723" s="39" t="s">
        <v>31</v>
      </c>
      <c r="L1723" s="183">
        <v>5</v>
      </c>
      <c r="M1723" s="27">
        <f>L1723*130</f>
        <v>650</v>
      </c>
      <c r="N1723" s="23"/>
      <c r="O1723" s="24" t="s">
        <v>32</v>
      </c>
    </row>
    <row r="1724" s="1" customFormat="1" customHeight="1" spans="1:15">
      <c r="A1724" s="39">
        <v>1720</v>
      </c>
      <c r="B1724" s="115" t="s">
        <v>23</v>
      </c>
      <c r="C1724" s="39" t="s">
        <v>11004</v>
      </c>
      <c r="D1724" s="39" t="s">
        <v>10034</v>
      </c>
      <c r="E1724" s="39" t="s">
        <v>11005</v>
      </c>
      <c r="F1724" s="39" t="s">
        <v>12524</v>
      </c>
      <c r="G1724" s="91" t="s">
        <v>12627</v>
      </c>
      <c r="H1724" s="39" t="s">
        <v>194</v>
      </c>
      <c r="I1724" s="39">
        <v>4</v>
      </c>
      <c r="J1724" s="39" t="s">
        <v>12616</v>
      </c>
      <c r="K1724" s="39" t="s">
        <v>31</v>
      </c>
      <c r="L1724" s="183">
        <v>4</v>
      </c>
      <c r="M1724" s="27">
        <f>L1724*130</f>
        <v>520</v>
      </c>
      <c r="N1724" s="23"/>
      <c r="O1724" s="24" t="s">
        <v>32</v>
      </c>
    </row>
    <row r="1725" s="1" customFormat="1" customHeight="1" spans="1:15">
      <c r="A1725" s="39">
        <v>1721</v>
      </c>
      <c r="B1725" s="115" t="s">
        <v>23</v>
      </c>
      <c r="C1725" s="39" t="s">
        <v>11004</v>
      </c>
      <c r="D1725" s="39" t="s">
        <v>10034</v>
      </c>
      <c r="E1725" s="39" t="s">
        <v>11005</v>
      </c>
      <c r="F1725" s="39" t="s">
        <v>12524</v>
      </c>
      <c r="G1725" s="91" t="s">
        <v>12628</v>
      </c>
      <c r="H1725" s="39" t="s">
        <v>194</v>
      </c>
      <c r="I1725" s="39">
        <v>4</v>
      </c>
      <c r="J1725" s="39" t="s">
        <v>12616</v>
      </c>
      <c r="K1725" s="39" t="s">
        <v>31</v>
      </c>
      <c r="L1725" s="183">
        <v>4</v>
      </c>
      <c r="M1725" s="27">
        <f>L1725*130</f>
        <v>520</v>
      </c>
      <c r="N1725" s="23"/>
      <c r="O1725" s="24" t="s">
        <v>32</v>
      </c>
    </row>
    <row r="1726" s="1" customFormat="1" customHeight="1" spans="1:15">
      <c r="A1726" s="39">
        <v>1722</v>
      </c>
      <c r="B1726" s="115" t="s">
        <v>23</v>
      </c>
      <c r="C1726" s="39" t="s">
        <v>11004</v>
      </c>
      <c r="D1726" s="39" t="s">
        <v>10034</v>
      </c>
      <c r="E1726" s="39" t="s">
        <v>11005</v>
      </c>
      <c r="F1726" s="39" t="s">
        <v>12524</v>
      </c>
      <c r="G1726" s="91" t="s">
        <v>12629</v>
      </c>
      <c r="H1726" s="39" t="s">
        <v>1583</v>
      </c>
      <c r="I1726" s="39">
        <v>1</v>
      </c>
      <c r="J1726" s="39" t="s">
        <v>12616</v>
      </c>
      <c r="K1726" s="39" t="s">
        <v>31</v>
      </c>
      <c r="L1726" s="183">
        <v>1</v>
      </c>
      <c r="M1726" s="27">
        <f>L1726*312</f>
        <v>312</v>
      </c>
      <c r="N1726" s="23"/>
      <c r="O1726" s="24" t="s">
        <v>32</v>
      </c>
    </row>
    <row r="1727" s="1" customFormat="1" customHeight="1" spans="1:15">
      <c r="A1727" s="39">
        <v>1723</v>
      </c>
      <c r="B1727" s="115" t="s">
        <v>23</v>
      </c>
      <c r="C1727" s="39" t="s">
        <v>11004</v>
      </c>
      <c r="D1727" s="39" t="s">
        <v>10034</v>
      </c>
      <c r="E1727" s="39" t="s">
        <v>11005</v>
      </c>
      <c r="F1727" s="39" t="s">
        <v>12524</v>
      </c>
      <c r="G1727" s="91" t="s">
        <v>12630</v>
      </c>
      <c r="H1727" s="39" t="s">
        <v>194</v>
      </c>
      <c r="I1727" s="39">
        <v>6</v>
      </c>
      <c r="J1727" s="39" t="s">
        <v>12616</v>
      </c>
      <c r="K1727" s="39" t="s">
        <v>31</v>
      </c>
      <c r="L1727" s="183">
        <v>6</v>
      </c>
      <c r="M1727" s="27">
        <f>L1727*130</f>
        <v>780</v>
      </c>
      <c r="N1727" s="23"/>
      <c r="O1727" s="24" t="s">
        <v>32</v>
      </c>
    </row>
    <row r="1728" s="1" customFormat="1" customHeight="1" spans="1:15">
      <c r="A1728" s="39">
        <v>1724</v>
      </c>
      <c r="B1728" s="115" t="s">
        <v>23</v>
      </c>
      <c r="C1728" s="39" t="s">
        <v>11004</v>
      </c>
      <c r="D1728" s="39" t="s">
        <v>10034</v>
      </c>
      <c r="E1728" s="39" t="s">
        <v>11005</v>
      </c>
      <c r="F1728" s="39" t="s">
        <v>12524</v>
      </c>
      <c r="G1728" s="91" t="s">
        <v>12631</v>
      </c>
      <c r="H1728" s="39" t="s">
        <v>51</v>
      </c>
      <c r="I1728" s="39">
        <v>5</v>
      </c>
      <c r="J1728" s="39" t="s">
        <v>12616</v>
      </c>
      <c r="K1728" s="39" t="s">
        <v>31</v>
      </c>
      <c r="L1728" s="183">
        <v>5</v>
      </c>
      <c r="M1728" s="27">
        <f>L1728*312</f>
        <v>1560</v>
      </c>
      <c r="N1728" s="23"/>
      <c r="O1728" s="24" t="s">
        <v>32</v>
      </c>
    </row>
    <row r="1729" s="1" customFormat="1" customHeight="1" spans="1:15">
      <c r="A1729" s="39">
        <v>1725</v>
      </c>
      <c r="B1729" s="115" t="s">
        <v>23</v>
      </c>
      <c r="C1729" s="39" t="s">
        <v>11004</v>
      </c>
      <c r="D1729" s="39" t="s">
        <v>10034</v>
      </c>
      <c r="E1729" s="39" t="s">
        <v>11005</v>
      </c>
      <c r="F1729" s="39" t="s">
        <v>12524</v>
      </c>
      <c r="G1729" s="91" t="s">
        <v>12632</v>
      </c>
      <c r="H1729" s="39" t="s">
        <v>194</v>
      </c>
      <c r="I1729" s="39">
        <v>4</v>
      </c>
      <c r="J1729" s="39" t="s">
        <v>12616</v>
      </c>
      <c r="K1729" s="39" t="s">
        <v>31</v>
      </c>
      <c r="L1729" s="183">
        <v>4</v>
      </c>
      <c r="M1729" s="27">
        <f>L1729*130</f>
        <v>520</v>
      </c>
      <c r="N1729" s="23"/>
      <c r="O1729" s="24" t="s">
        <v>32</v>
      </c>
    </row>
    <row r="1730" s="1" customFormat="1" customHeight="1" spans="1:15">
      <c r="A1730" s="39">
        <v>1726</v>
      </c>
      <c r="B1730" s="115" t="s">
        <v>23</v>
      </c>
      <c r="C1730" s="39" t="s">
        <v>11004</v>
      </c>
      <c r="D1730" s="39" t="s">
        <v>10034</v>
      </c>
      <c r="E1730" s="39" t="s">
        <v>11005</v>
      </c>
      <c r="F1730" s="39" t="s">
        <v>12524</v>
      </c>
      <c r="G1730" s="91" t="s">
        <v>10945</v>
      </c>
      <c r="H1730" s="39" t="s">
        <v>194</v>
      </c>
      <c r="I1730" s="39">
        <v>4</v>
      </c>
      <c r="J1730" s="39" t="s">
        <v>12616</v>
      </c>
      <c r="K1730" s="39" t="s">
        <v>31</v>
      </c>
      <c r="L1730" s="183">
        <v>4</v>
      </c>
      <c r="M1730" s="27">
        <f>L1730*130</f>
        <v>520</v>
      </c>
      <c r="N1730" s="23"/>
      <c r="O1730" s="24" t="s">
        <v>32</v>
      </c>
    </row>
    <row r="1731" s="1" customFormat="1" customHeight="1" spans="1:15">
      <c r="A1731" s="39">
        <v>1727</v>
      </c>
      <c r="B1731" s="115" t="s">
        <v>23</v>
      </c>
      <c r="C1731" s="39" t="s">
        <v>11004</v>
      </c>
      <c r="D1731" s="39" t="s">
        <v>10034</v>
      </c>
      <c r="E1731" s="39" t="s">
        <v>11005</v>
      </c>
      <c r="F1731" s="39" t="s">
        <v>12524</v>
      </c>
      <c r="G1731" s="91" t="s">
        <v>12633</v>
      </c>
      <c r="H1731" s="39" t="s">
        <v>1583</v>
      </c>
      <c r="I1731" s="39">
        <v>5</v>
      </c>
      <c r="J1731" s="39" t="s">
        <v>12634</v>
      </c>
      <c r="K1731" s="39" t="s">
        <v>31</v>
      </c>
      <c r="L1731" s="183">
        <v>5</v>
      </c>
      <c r="M1731" s="27">
        <f>L1731*312</f>
        <v>1560</v>
      </c>
      <c r="N1731" s="23"/>
      <c r="O1731" s="24" t="s">
        <v>32</v>
      </c>
    </row>
    <row r="1732" s="1" customFormat="1" customHeight="1" spans="1:15">
      <c r="A1732" s="39">
        <v>1728</v>
      </c>
      <c r="B1732" s="115" t="s">
        <v>23</v>
      </c>
      <c r="C1732" s="39" t="s">
        <v>11004</v>
      </c>
      <c r="D1732" s="39" t="s">
        <v>10034</v>
      </c>
      <c r="E1732" s="39" t="s">
        <v>11005</v>
      </c>
      <c r="F1732" s="39" t="s">
        <v>12524</v>
      </c>
      <c r="G1732" s="183" t="s">
        <v>12378</v>
      </c>
      <c r="H1732" s="39" t="s">
        <v>51</v>
      </c>
      <c r="I1732" s="39">
        <v>2</v>
      </c>
      <c r="J1732" s="39" t="s">
        <v>12634</v>
      </c>
      <c r="K1732" s="39" t="s">
        <v>31</v>
      </c>
      <c r="L1732" s="183">
        <v>2</v>
      </c>
      <c r="M1732" s="27">
        <f>L1732*312</f>
        <v>624</v>
      </c>
      <c r="N1732" s="23"/>
      <c r="O1732" s="24" t="s">
        <v>32</v>
      </c>
    </row>
    <row r="1733" s="1" customFormat="1" customHeight="1" spans="1:15">
      <c r="A1733" s="39">
        <v>1729</v>
      </c>
      <c r="B1733" s="115" t="s">
        <v>23</v>
      </c>
      <c r="C1733" s="39" t="s">
        <v>11004</v>
      </c>
      <c r="D1733" s="39" t="s">
        <v>10034</v>
      </c>
      <c r="E1733" s="39" t="s">
        <v>11005</v>
      </c>
      <c r="F1733" s="39" t="s">
        <v>12524</v>
      </c>
      <c r="G1733" s="91" t="s">
        <v>4769</v>
      </c>
      <c r="H1733" s="39" t="s">
        <v>194</v>
      </c>
      <c r="I1733" s="39">
        <v>5</v>
      </c>
      <c r="J1733" s="39" t="s">
        <v>12634</v>
      </c>
      <c r="K1733" s="39" t="s">
        <v>31</v>
      </c>
      <c r="L1733" s="183">
        <v>5</v>
      </c>
      <c r="M1733" s="27">
        <f>L1733*130</f>
        <v>650</v>
      </c>
      <c r="N1733" s="23"/>
      <c r="O1733" s="24" t="s">
        <v>32</v>
      </c>
    </row>
    <row r="1734" s="1" customFormat="1" customHeight="1" spans="1:15">
      <c r="A1734" s="39">
        <v>1730</v>
      </c>
      <c r="B1734" s="115" t="s">
        <v>23</v>
      </c>
      <c r="C1734" s="39" t="s">
        <v>11004</v>
      </c>
      <c r="D1734" s="39" t="s">
        <v>10034</v>
      </c>
      <c r="E1734" s="39" t="s">
        <v>11005</v>
      </c>
      <c r="F1734" s="39" t="s">
        <v>12524</v>
      </c>
      <c r="G1734" s="91" t="s">
        <v>12635</v>
      </c>
      <c r="H1734" s="39" t="s">
        <v>1583</v>
      </c>
      <c r="I1734" s="39">
        <v>3</v>
      </c>
      <c r="J1734" s="39" t="s">
        <v>12634</v>
      </c>
      <c r="K1734" s="39" t="s">
        <v>31</v>
      </c>
      <c r="L1734" s="183">
        <v>3</v>
      </c>
      <c r="M1734" s="27">
        <f>L1734*312</f>
        <v>936</v>
      </c>
      <c r="N1734" s="23"/>
      <c r="O1734" s="24" t="s">
        <v>32</v>
      </c>
    </row>
    <row r="1735" s="1" customFormat="1" customHeight="1" spans="1:15">
      <c r="A1735" s="39">
        <v>1731</v>
      </c>
      <c r="B1735" s="115" t="s">
        <v>23</v>
      </c>
      <c r="C1735" s="39" t="s">
        <v>11004</v>
      </c>
      <c r="D1735" s="39" t="s">
        <v>10034</v>
      </c>
      <c r="E1735" s="39" t="s">
        <v>11005</v>
      </c>
      <c r="F1735" s="39" t="s">
        <v>12524</v>
      </c>
      <c r="G1735" s="91" t="s">
        <v>12636</v>
      </c>
      <c r="H1735" s="39" t="s">
        <v>1583</v>
      </c>
      <c r="I1735" s="39">
        <v>4</v>
      </c>
      <c r="J1735" s="39" t="s">
        <v>12634</v>
      </c>
      <c r="K1735" s="39" t="s">
        <v>31</v>
      </c>
      <c r="L1735" s="183">
        <v>4</v>
      </c>
      <c r="M1735" s="27">
        <f>L1735*312</f>
        <v>1248</v>
      </c>
      <c r="N1735" s="23"/>
      <c r="O1735" s="24" t="s">
        <v>32</v>
      </c>
    </row>
    <row r="1736" s="1" customFormat="1" customHeight="1" spans="1:15">
      <c r="A1736" s="39">
        <v>1732</v>
      </c>
      <c r="B1736" s="115" t="s">
        <v>23</v>
      </c>
      <c r="C1736" s="39" t="s">
        <v>11004</v>
      </c>
      <c r="D1736" s="39" t="s">
        <v>10034</v>
      </c>
      <c r="E1736" s="39" t="s">
        <v>11005</v>
      </c>
      <c r="F1736" s="39" t="s">
        <v>12524</v>
      </c>
      <c r="G1736" s="91" t="s">
        <v>12637</v>
      </c>
      <c r="H1736" s="39" t="s">
        <v>194</v>
      </c>
      <c r="I1736" s="39">
        <v>3</v>
      </c>
      <c r="J1736" s="39" t="s">
        <v>12634</v>
      </c>
      <c r="K1736" s="39" t="s">
        <v>31</v>
      </c>
      <c r="L1736" s="183">
        <v>3</v>
      </c>
      <c r="M1736" s="27">
        <f>L1736*312</f>
        <v>936</v>
      </c>
      <c r="N1736" s="23"/>
      <c r="O1736" s="24" t="s">
        <v>32</v>
      </c>
    </row>
    <row r="1737" s="1" customFormat="1" customHeight="1" spans="1:15">
      <c r="A1737" s="39">
        <v>1733</v>
      </c>
      <c r="B1737" s="115" t="s">
        <v>23</v>
      </c>
      <c r="C1737" s="39" t="s">
        <v>11004</v>
      </c>
      <c r="D1737" s="39" t="s">
        <v>10034</v>
      </c>
      <c r="E1737" s="39" t="s">
        <v>11005</v>
      </c>
      <c r="F1737" s="39" t="s">
        <v>12524</v>
      </c>
      <c r="G1737" s="91" t="s">
        <v>12638</v>
      </c>
      <c r="H1737" s="39" t="s">
        <v>51</v>
      </c>
      <c r="I1737" s="39">
        <v>4</v>
      </c>
      <c r="J1737" s="39" t="s">
        <v>12634</v>
      </c>
      <c r="K1737" s="39" t="s">
        <v>31</v>
      </c>
      <c r="L1737" s="183">
        <v>4</v>
      </c>
      <c r="M1737" s="27">
        <f>L1737*312</f>
        <v>1248</v>
      </c>
      <c r="N1737" s="23"/>
      <c r="O1737" s="24" t="s">
        <v>32</v>
      </c>
    </row>
    <row r="1738" s="1" customFormat="1" customHeight="1" spans="1:15">
      <c r="A1738" s="39">
        <v>1734</v>
      </c>
      <c r="B1738" s="115" t="s">
        <v>23</v>
      </c>
      <c r="C1738" s="39" t="s">
        <v>11004</v>
      </c>
      <c r="D1738" s="39" t="s">
        <v>10034</v>
      </c>
      <c r="E1738" s="39" t="s">
        <v>11005</v>
      </c>
      <c r="F1738" s="39" t="s">
        <v>12524</v>
      </c>
      <c r="G1738" s="91" t="s">
        <v>12639</v>
      </c>
      <c r="H1738" s="39" t="s">
        <v>194</v>
      </c>
      <c r="I1738" s="39">
        <v>4</v>
      </c>
      <c r="J1738" s="39" t="s">
        <v>12634</v>
      </c>
      <c r="K1738" s="39" t="s">
        <v>31</v>
      </c>
      <c r="L1738" s="183">
        <v>4</v>
      </c>
      <c r="M1738" s="27">
        <f>L1738*312</f>
        <v>1248</v>
      </c>
      <c r="N1738" s="23"/>
      <c r="O1738" s="24" t="s">
        <v>32</v>
      </c>
    </row>
    <row r="1739" s="1" customFormat="1" customHeight="1" spans="1:15">
      <c r="A1739" s="39">
        <v>1735</v>
      </c>
      <c r="B1739" s="115" t="s">
        <v>23</v>
      </c>
      <c r="C1739" s="39" t="s">
        <v>11004</v>
      </c>
      <c r="D1739" s="39" t="s">
        <v>10034</v>
      </c>
      <c r="E1739" s="39" t="s">
        <v>11005</v>
      </c>
      <c r="F1739" s="39" t="s">
        <v>12524</v>
      </c>
      <c r="G1739" s="91" t="s">
        <v>12640</v>
      </c>
      <c r="H1739" s="39" t="s">
        <v>194</v>
      </c>
      <c r="I1739" s="39">
        <v>4</v>
      </c>
      <c r="J1739" s="39" t="s">
        <v>12634</v>
      </c>
      <c r="K1739" s="39" t="s">
        <v>31</v>
      </c>
      <c r="L1739" s="183">
        <v>4</v>
      </c>
      <c r="M1739" s="27">
        <f>L1739*130</f>
        <v>520</v>
      </c>
      <c r="N1739" s="23"/>
      <c r="O1739" s="24" t="s">
        <v>32</v>
      </c>
    </row>
    <row r="1740" s="1" customFormat="1" customHeight="1" spans="1:15">
      <c r="A1740" s="39">
        <v>1736</v>
      </c>
      <c r="B1740" s="115" t="s">
        <v>23</v>
      </c>
      <c r="C1740" s="39" t="s">
        <v>11004</v>
      </c>
      <c r="D1740" s="39" t="s">
        <v>10034</v>
      </c>
      <c r="E1740" s="39" t="s">
        <v>11005</v>
      </c>
      <c r="F1740" s="39" t="s">
        <v>12524</v>
      </c>
      <c r="G1740" s="91" t="s">
        <v>12641</v>
      </c>
      <c r="H1740" s="39" t="s">
        <v>194</v>
      </c>
      <c r="I1740" s="39">
        <v>5</v>
      </c>
      <c r="J1740" s="39" t="s">
        <v>12634</v>
      </c>
      <c r="K1740" s="39" t="s">
        <v>31</v>
      </c>
      <c r="L1740" s="183">
        <v>5</v>
      </c>
      <c r="M1740" s="27">
        <f>L1740*130</f>
        <v>650</v>
      </c>
      <c r="N1740" s="23"/>
      <c r="O1740" s="24" t="s">
        <v>32</v>
      </c>
    </row>
    <row r="1741" s="1" customFormat="1" customHeight="1" spans="1:15">
      <c r="A1741" s="39">
        <v>1737</v>
      </c>
      <c r="B1741" s="115" t="s">
        <v>23</v>
      </c>
      <c r="C1741" s="39" t="s">
        <v>11004</v>
      </c>
      <c r="D1741" s="39" t="s">
        <v>10034</v>
      </c>
      <c r="E1741" s="39" t="s">
        <v>11005</v>
      </c>
      <c r="F1741" s="39" t="s">
        <v>12524</v>
      </c>
      <c r="G1741" s="91" t="s">
        <v>12642</v>
      </c>
      <c r="H1741" s="39" t="s">
        <v>194</v>
      </c>
      <c r="I1741" s="39">
        <v>5</v>
      </c>
      <c r="J1741" s="39" t="s">
        <v>12634</v>
      </c>
      <c r="K1741" s="39" t="s">
        <v>31</v>
      </c>
      <c r="L1741" s="183">
        <v>5</v>
      </c>
      <c r="M1741" s="27">
        <f>L1741*130</f>
        <v>650</v>
      </c>
      <c r="N1741" s="23"/>
      <c r="O1741" s="24" t="s">
        <v>32</v>
      </c>
    </row>
    <row r="1742" s="1" customFormat="1" customHeight="1" spans="1:15">
      <c r="A1742" s="39">
        <v>1738</v>
      </c>
      <c r="B1742" s="115" t="s">
        <v>23</v>
      </c>
      <c r="C1742" s="39" t="s">
        <v>11004</v>
      </c>
      <c r="D1742" s="39" t="s">
        <v>10034</v>
      </c>
      <c r="E1742" s="39" t="s">
        <v>11005</v>
      </c>
      <c r="F1742" s="39" t="s">
        <v>12524</v>
      </c>
      <c r="G1742" s="91" t="s">
        <v>12643</v>
      </c>
      <c r="H1742" s="39" t="s">
        <v>194</v>
      </c>
      <c r="I1742" s="39">
        <v>2</v>
      </c>
      <c r="J1742" s="39" t="s">
        <v>12634</v>
      </c>
      <c r="K1742" s="39" t="s">
        <v>31</v>
      </c>
      <c r="L1742" s="183">
        <v>2</v>
      </c>
      <c r="M1742" s="27">
        <f>L1742*312</f>
        <v>624</v>
      </c>
      <c r="N1742" s="23"/>
      <c r="O1742" s="24" t="s">
        <v>32</v>
      </c>
    </row>
    <row r="1743" s="1" customFormat="1" customHeight="1" spans="1:15">
      <c r="A1743" s="39">
        <v>1739</v>
      </c>
      <c r="B1743" s="115" t="s">
        <v>23</v>
      </c>
      <c r="C1743" s="39" t="s">
        <v>11004</v>
      </c>
      <c r="D1743" s="39" t="s">
        <v>10034</v>
      </c>
      <c r="E1743" s="39" t="s">
        <v>11005</v>
      </c>
      <c r="F1743" s="39" t="s">
        <v>12524</v>
      </c>
      <c r="G1743" s="91" t="s">
        <v>12644</v>
      </c>
      <c r="H1743" s="39" t="s">
        <v>194</v>
      </c>
      <c r="I1743" s="39">
        <v>4</v>
      </c>
      <c r="J1743" s="39" t="s">
        <v>12634</v>
      </c>
      <c r="K1743" s="39" t="s">
        <v>31</v>
      </c>
      <c r="L1743" s="183">
        <v>4</v>
      </c>
      <c r="M1743" s="27">
        <f>L1743*312</f>
        <v>1248</v>
      </c>
      <c r="N1743" s="23"/>
      <c r="O1743" s="24" t="s">
        <v>32</v>
      </c>
    </row>
    <row r="1744" s="1" customFormat="1" customHeight="1" spans="1:15">
      <c r="A1744" s="39">
        <v>1740</v>
      </c>
      <c r="B1744" s="115" t="s">
        <v>23</v>
      </c>
      <c r="C1744" s="39" t="s">
        <v>11004</v>
      </c>
      <c r="D1744" s="39" t="s">
        <v>10034</v>
      </c>
      <c r="E1744" s="39" t="s">
        <v>11005</v>
      </c>
      <c r="F1744" s="39" t="s">
        <v>12524</v>
      </c>
      <c r="G1744" s="91" t="s">
        <v>12645</v>
      </c>
      <c r="H1744" s="39" t="s">
        <v>194</v>
      </c>
      <c r="I1744" s="39">
        <v>5</v>
      </c>
      <c r="J1744" s="39" t="s">
        <v>12634</v>
      </c>
      <c r="K1744" s="39" t="s">
        <v>31</v>
      </c>
      <c r="L1744" s="183">
        <v>5</v>
      </c>
      <c r="M1744" s="27">
        <f>L1744*130</f>
        <v>650</v>
      </c>
      <c r="N1744" s="23"/>
      <c r="O1744" s="24" t="s">
        <v>32</v>
      </c>
    </row>
    <row r="1745" s="1" customFormat="1" customHeight="1" spans="1:15">
      <c r="A1745" s="39">
        <v>1741</v>
      </c>
      <c r="B1745" s="115" t="s">
        <v>23</v>
      </c>
      <c r="C1745" s="39" t="s">
        <v>11004</v>
      </c>
      <c r="D1745" s="39" t="s">
        <v>10034</v>
      </c>
      <c r="E1745" s="39" t="s">
        <v>11005</v>
      </c>
      <c r="F1745" s="39" t="s">
        <v>12524</v>
      </c>
      <c r="G1745" s="91" t="s">
        <v>12646</v>
      </c>
      <c r="H1745" s="39" t="s">
        <v>1583</v>
      </c>
      <c r="I1745" s="39">
        <v>5</v>
      </c>
      <c r="J1745" s="39" t="s">
        <v>12634</v>
      </c>
      <c r="K1745" s="39" t="s">
        <v>31</v>
      </c>
      <c r="L1745" s="183">
        <v>5</v>
      </c>
      <c r="M1745" s="27">
        <f>L1745*312</f>
        <v>1560</v>
      </c>
      <c r="N1745" s="23"/>
      <c r="O1745" s="24" t="s">
        <v>32</v>
      </c>
    </row>
    <row r="1746" s="1" customFormat="1" customHeight="1" spans="1:15">
      <c r="A1746" s="39">
        <v>1742</v>
      </c>
      <c r="B1746" s="115" t="s">
        <v>23</v>
      </c>
      <c r="C1746" s="39" t="s">
        <v>11004</v>
      </c>
      <c r="D1746" s="39" t="s">
        <v>10034</v>
      </c>
      <c r="E1746" s="39" t="s">
        <v>11005</v>
      </c>
      <c r="F1746" s="39" t="s">
        <v>12524</v>
      </c>
      <c r="G1746" s="91" t="s">
        <v>12647</v>
      </c>
      <c r="H1746" s="39" t="s">
        <v>194</v>
      </c>
      <c r="I1746" s="39">
        <v>5</v>
      </c>
      <c r="J1746" s="39" t="s">
        <v>12634</v>
      </c>
      <c r="K1746" s="39" t="s">
        <v>31</v>
      </c>
      <c r="L1746" s="183">
        <v>4</v>
      </c>
      <c r="M1746" s="27">
        <f>L1746*130</f>
        <v>520</v>
      </c>
      <c r="N1746" s="23"/>
      <c r="O1746" s="24" t="s">
        <v>32</v>
      </c>
    </row>
    <row r="1747" s="1" customFormat="1" customHeight="1" spans="1:15">
      <c r="A1747" s="39">
        <v>1743</v>
      </c>
      <c r="B1747" s="115" t="s">
        <v>23</v>
      </c>
      <c r="C1747" s="39" t="s">
        <v>11004</v>
      </c>
      <c r="D1747" s="39" t="s">
        <v>10034</v>
      </c>
      <c r="E1747" s="39" t="s">
        <v>11005</v>
      </c>
      <c r="F1747" s="39" t="s">
        <v>12524</v>
      </c>
      <c r="G1747" s="91" t="s">
        <v>12648</v>
      </c>
      <c r="H1747" s="39" t="s">
        <v>51</v>
      </c>
      <c r="I1747" s="39">
        <v>4</v>
      </c>
      <c r="J1747" s="39" t="s">
        <v>12634</v>
      </c>
      <c r="K1747" s="39" t="s">
        <v>31</v>
      </c>
      <c r="L1747" s="183">
        <v>4</v>
      </c>
      <c r="M1747" s="27">
        <f>L1747*312</f>
        <v>1248</v>
      </c>
      <c r="N1747" s="23"/>
      <c r="O1747" s="24" t="s">
        <v>32</v>
      </c>
    </row>
    <row r="1748" s="1" customFormat="1" customHeight="1" spans="1:15">
      <c r="A1748" s="39">
        <v>1744</v>
      </c>
      <c r="B1748" s="115" t="s">
        <v>23</v>
      </c>
      <c r="C1748" s="39" t="s">
        <v>11004</v>
      </c>
      <c r="D1748" s="39" t="s">
        <v>10034</v>
      </c>
      <c r="E1748" s="39" t="s">
        <v>11005</v>
      </c>
      <c r="F1748" s="39" t="s">
        <v>12524</v>
      </c>
      <c r="G1748" s="91" t="s">
        <v>12649</v>
      </c>
      <c r="H1748" s="39" t="s">
        <v>194</v>
      </c>
      <c r="I1748" s="39">
        <v>6</v>
      </c>
      <c r="J1748" s="39" t="s">
        <v>12650</v>
      </c>
      <c r="K1748" s="39" t="s">
        <v>31</v>
      </c>
      <c r="L1748" s="183">
        <v>6</v>
      </c>
      <c r="M1748" s="27">
        <f>L1748*130</f>
        <v>780</v>
      </c>
      <c r="N1748" s="23"/>
      <c r="O1748" s="24" t="s">
        <v>32</v>
      </c>
    </row>
    <row r="1749" s="1" customFormat="1" customHeight="1" spans="1:15">
      <c r="A1749" s="39">
        <v>1745</v>
      </c>
      <c r="B1749" s="115" t="s">
        <v>23</v>
      </c>
      <c r="C1749" s="39" t="s">
        <v>11004</v>
      </c>
      <c r="D1749" s="39" t="s">
        <v>10034</v>
      </c>
      <c r="E1749" s="39" t="s">
        <v>11005</v>
      </c>
      <c r="F1749" s="39" t="s">
        <v>12524</v>
      </c>
      <c r="G1749" s="91" t="s">
        <v>12651</v>
      </c>
      <c r="H1749" s="39" t="s">
        <v>194</v>
      </c>
      <c r="I1749" s="39">
        <v>6</v>
      </c>
      <c r="J1749" s="39" t="s">
        <v>12650</v>
      </c>
      <c r="K1749" s="39" t="s">
        <v>31</v>
      </c>
      <c r="L1749" s="183">
        <v>6</v>
      </c>
      <c r="M1749" s="27">
        <f>L1749*130</f>
        <v>780</v>
      </c>
      <c r="N1749" s="23"/>
      <c r="O1749" s="24" t="s">
        <v>32</v>
      </c>
    </row>
    <row r="1750" s="1" customFormat="1" customHeight="1" spans="1:15">
      <c r="A1750" s="39">
        <v>1746</v>
      </c>
      <c r="B1750" s="115" t="s">
        <v>23</v>
      </c>
      <c r="C1750" s="39" t="s">
        <v>11004</v>
      </c>
      <c r="D1750" s="39" t="s">
        <v>10034</v>
      </c>
      <c r="E1750" s="39" t="s">
        <v>11005</v>
      </c>
      <c r="F1750" s="39" t="s">
        <v>12524</v>
      </c>
      <c r="G1750" s="91" t="s">
        <v>12652</v>
      </c>
      <c r="H1750" s="39" t="s">
        <v>51</v>
      </c>
      <c r="I1750" s="39">
        <v>5</v>
      </c>
      <c r="J1750" s="39" t="s">
        <v>12650</v>
      </c>
      <c r="K1750" s="39" t="s">
        <v>31</v>
      </c>
      <c r="L1750" s="183">
        <v>4</v>
      </c>
      <c r="M1750" s="27">
        <f>L1750*312</f>
        <v>1248</v>
      </c>
      <c r="N1750" s="23"/>
      <c r="O1750" s="24" t="s">
        <v>32</v>
      </c>
    </row>
    <row r="1751" s="1" customFormat="1" customHeight="1" spans="1:15">
      <c r="A1751" s="39">
        <v>1747</v>
      </c>
      <c r="B1751" s="115" t="s">
        <v>23</v>
      </c>
      <c r="C1751" s="39" t="s">
        <v>11004</v>
      </c>
      <c r="D1751" s="39" t="s">
        <v>10034</v>
      </c>
      <c r="E1751" s="39" t="s">
        <v>11005</v>
      </c>
      <c r="F1751" s="39" t="s">
        <v>12524</v>
      </c>
      <c r="G1751" s="91" t="s">
        <v>12653</v>
      </c>
      <c r="H1751" s="39" t="s">
        <v>194</v>
      </c>
      <c r="I1751" s="39">
        <v>6</v>
      </c>
      <c r="J1751" s="39" t="s">
        <v>12650</v>
      </c>
      <c r="K1751" s="39" t="s">
        <v>31</v>
      </c>
      <c r="L1751" s="183">
        <v>6</v>
      </c>
      <c r="M1751" s="27">
        <f>L1751*130</f>
        <v>780</v>
      </c>
      <c r="N1751" s="23"/>
      <c r="O1751" s="24" t="s">
        <v>32</v>
      </c>
    </row>
    <row r="1752" s="1" customFormat="1" customHeight="1" spans="1:15">
      <c r="A1752" s="39">
        <v>1748</v>
      </c>
      <c r="B1752" s="115" t="s">
        <v>23</v>
      </c>
      <c r="C1752" s="39" t="s">
        <v>11004</v>
      </c>
      <c r="D1752" s="39" t="s">
        <v>10034</v>
      </c>
      <c r="E1752" s="39" t="s">
        <v>11005</v>
      </c>
      <c r="F1752" s="39" t="s">
        <v>12524</v>
      </c>
      <c r="G1752" s="91" t="s">
        <v>12654</v>
      </c>
      <c r="H1752" s="39" t="s">
        <v>194</v>
      </c>
      <c r="I1752" s="39">
        <v>4</v>
      </c>
      <c r="J1752" s="39" t="s">
        <v>12650</v>
      </c>
      <c r="K1752" s="39" t="s">
        <v>31</v>
      </c>
      <c r="L1752" s="183">
        <v>4</v>
      </c>
      <c r="M1752" s="27">
        <f>L1752*312</f>
        <v>1248</v>
      </c>
      <c r="N1752" s="23"/>
      <c r="O1752" s="24" t="s">
        <v>32</v>
      </c>
    </row>
    <row r="1753" s="1" customFormat="1" customHeight="1" spans="1:15">
      <c r="A1753" s="39">
        <v>1749</v>
      </c>
      <c r="B1753" s="115" t="s">
        <v>23</v>
      </c>
      <c r="C1753" s="39" t="s">
        <v>11004</v>
      </c>
      <c r="D1753" s="39" t="s">
        <v>10034</v>
      </c>
      <c r="E1753" s="39" t="s">
        <v>11005</v>
      </c>
      <c r="F1753" s="39" t="s">
        <v>12524</v>
      </c>
      <c r="G1753" s="91" t="s">
        <v>12655</v>
      </c>
      <c r="H1753" s="39" t="s">
        <v>194</v>
      </c>
      <c r="I1753" s="39">
        <v>7</v>
      </c>
      <c r="J1753" s="39" t="s">
        <v>12650</v>
      </c>
      <c r="K1753" s="39" t="s">
        <v>31</v>
      </c>
      <c r="L1753" s="183">
        <v>5</v>
      </c>
      <c r="M1753" s="27">
        <f>L1753*130</f>
        <v>650</v>
      </c>
      <c r="N1753" s="23"/>
      <c r="O1753" s="24" t="s">
        <v>32</v>
      </c>
    </row>
    <row r="1754" s="1" customFormat="1" customHeight="1" spans="1:15">
      <c r="A1754" s="39">
        <v>1750</v>
      </c>
      <c r="B1754" s="115" t="s">
        <v>23</v>
      </c>
      <c r="C1754" s="39" t="s">
        <v>11004</v>
      </c>
      <c r="D1754" s="39" t="s">
        <v>10034</v>
      </c>
      <c r="E1754" s="39" t="s">
        <v>11005</v>
      </c>
      <c r="F1754" s="39" t="s">
        <v>12524</v>
      </c>
      <c r="G1754" s="91" t="s">
        <v>12656</v>
      </c>
      <c r="H1754" s="39" t="s">
        <v>194</v>
      </c>
      <c r="I1754" s="39">
        <v>4</v>
      </c>
      <c r="J1754" s="39" t="s">
        <v>12650</v>
      </c>
      <c r="K1754" s="39" t="s">
        <v>31</v>
      </c>
      <c r="L1754" s="183">
        <v>4</v>
      </c>
      <c r="M1754" s="27">
        <f>L1754*312</f>
        <v>1248</v>
      </c>
      <c r="N1754" s="23"/>
      <c r="O1754" s="24" t="s">
        <v>32</v>
      </c>
    </row>
    <row r="1755" s="1" customFormat="1" customHeight="1" spans="1:15">
      <c r="A1755" s="39">
        <v>1751</v>
      </c>
      <c r="B1755" s="115" t="s">
        <v>23</v>
      </c>
      <c r="C1755" s="39" t="s">
        <v>11004</v>
      </c>
      <c r="D1755" s="39" t="s">
        <v>10034</v>
      </c>
      <c r="E1755" s="39" t="s">
        <v>11005</v>
      </c>
      <c r="F1755" s="39" t="s">
        <v>12524</v>
      </c>
      <c r="G1755" s="91" t="s">
        <v>12657</v>
      </c>
      <c r="H1755" s="39" t="s">
        <v>194</v>
      </c>
      <c r="I1755" s="39">
        <v>5</v>
      </c>
      <c r="J1755" s="39" t="s">
        <v>12650</v>
      </c>
      <c r="K1755" s="39" t="s">
        <v>31</v>
      </c>
      <c r="L1755" s="183">
        <v>4</v>
      </c>
      <c r="M1755" s="27">
        <f>L1755*130</f>
        <v>520</v>
      </c>
      <c r="N1755" s="23"/>
      <c r="O1755" s="24" t="s">
        <v>32</v>
      </c>
    </row>
    <row r="1756" s="1" customFormat="1" customHeight="1" spans="1:15">
      <c r="A1756" s="39">
        <v>1752</v>
      </c>
      <c r="B1756" s="115" t="s">
        <v>23</v>
      </c>
      <c r="C1756" s="39" t="s">
        <v>11004</v>
      </c>
      <c r="D1756" s="39" t="s">
        <v>10034</v>
      </c>
      <c r="E1756" s="39" t="s">
        <v>11005</v>
      </c>
      <c r="F1756" s="39" t="s">
        <v>12524</v>
      </c>
      <c r="G1756" s="91" t="s">
        <v>12658</v>
      </c>
      <c r="H1756" s="39" t="s">
        <v>194</v>
      </c>
      <c r="I1756" s="39">
        <v>6</v>
      </c>
      <c r="J1756" s="39" t="s">
        <v>12650</v>
      </c>
      <c r="K1756" s="39" t="s">
        <v>31</v>
      </c>
      <c r="L1756" s="183">
        <v>4</v>
      </c>
      <c r="M1756" s="27">
        <f>L1756*130</f>
        <v>520</v>
      </c>
      <c r="N1756" s="23"/>
      <c r="O1756" s="24" t="s">
        <v>32</v>
      </c>
    </row>
    <row r="1757" s="1" customFormat="1" customHeight="1" spans="1:15">
      <c r="A1757" s="39">
        <v>1753</v>
      </c>
      <c r="B1757" s="115" t="s">
        <v>23</v>
      </c>
      <c r="C1757" s="39" t="s">
        <v>11004</v>
      </c>
      <c r="D1757" s="39" t="s">
        <v>10034</v>
      </c>
      <c r="E1757" s="39" t="s">
        <v>11005</v>
      </c>
      <c r="F1757" s="39" t="s">
        <v>12524</v>
      </c>
      <c r="G1757" s="91" t="s">
        <v>12235</v>
      </c>
      <c r="H1757" s="39" t="s">
        <v>194</v>
      </c>
      <c r="I1757" s="39">
        <v>6</v>
      </c>
      <c r="J1757" s="39" t="s">
        <v>12650</v>
      </c>
      <c r="K1757" s="39" t="s">
        <v>31</v>
      </c>
      <c r="L1757" s="183">
        <v>4</v>
      </c>
      <c r="M1757" s="27">
        <f>L1757*130</f>
        <v>520</v>
      </c>
      <c r="N1757" s="23"/>
      <c r="O1757" s="24" t="s">
        <v>32</v>
      </c>
    </row>
    <row r="1758" s="1" customFormat="1" customHeight="1" spans="1:15">
      <c r="A1758" s="39">
        <v>1754</v>
      </c>
      <c r="B1758" s="115" t="s">
        <v>23</v>
      </c>
      <c r="C1758" s="39" t="s">
        <v>11004</v>
      </c>
      <c r="D1758" s="39" t="s">
        <v>10034</v>
      </c>
      <c r="E1758" s="39" t="s">
        <v>11005</v>
      </c>
      <c r="F1758" s="39" t="s">
        <v>12524</v>
      </c>
      <c r="G1758" s="91" t="s">
        <v>12659</v>
      </c>
      <c r="H1758" s="39" t="s">
        <v>194</v>
      </c>
      <c r="I1758" s="39">
        <v>4</v>
      </c>
      <c r="J1758" s="39" t="s">
        <v>12650</v>
      </c>
      <c r="K1758" s="39" t="s">
        <v>31</v>
      </c>
      <c r="L1758" s="183">
        <v>4</v>
      </c>
      <c r="M1758" s="27">
        <f>L1758*312</f>
        <v>1248</v>
      </c>
      <c r="N1758" s="23"/>
      <c r="O1758" s="24" t="s">
        <v>32</v>
      </c>
    </row>
    <row r="1759" s="1" customFormat="1" customHeight="1" spans="1:15">
      <c r="A1759" s="39">
        <v>1755</v>
      </c>
      <c r="B1759" s="115" t="s">
        <v>23</v>
      </c>
      <c r="C1759" s="39" t="s">
        <v>11004</v>
      </c>
      <c r="D1759" s="39" t="s">
        <v>10034</v>
      </c>
      <c r="E1759" s="39" t="s">
        <v>11005</v>
      </c>
      <c r="F1759" s="39" t="s">
        <v>12524</v>
      </c>
      <c r="G1759" s="91" t="s">
        <v>12660</v>
      </c>
      <c r="H1759" s="39" t="s">
        <v>194</v>
      </c>
      <c r="I1759" s="39">
        <v>6</v>
      </c>
      <c r="J1759" s="39" t="s">
        <v>12650</v>
      </c>
      <c r="K1759" s="39" t="s">
        <v>31</v>
      </c>
      <c r="L1759" s="183">
        <v>6</v>
      </c>
      <c r="M1759" s="27">
        <f>L1759*130</f>
        <v>780</v>
      </c>
      <c r="N1759" s="23"/>
      <c r="O1759" s="24" t="s">
        <v>32</v>
      </c>
    </row>
    <row r="1760" s="1" customFormat="1" customHeight="1" spans="1:15">
      <c r="A1760" s="39">
        <v>1756</v>
      </c>
      <c r="B1760" s="115" t="s">
        <v>23</v>
      </c>
      <c r="C1760" s="39" t="s">
        <v>11004</v>
      </c>
      <c r="D1760" s="39" t="s">
        <v>10034</v>
      </c>
      <c r="E1760" s="39" t="s">
        <v>11005</v>
      </c>
      <c r="F1760" s="39" t="s">
        <v>12524</v>
      </c>
      <c r="G1760" s="91" t="s">
        <v>12661</v>
      </c>
      <c r="H1760" s="39" t="s">
        <v>1583</v>
      </c>
      <c r="I1760" s="39">
        <v>4</v>
      </c>
      <c r="J1760" s="39" t="s">
        <v>12650</v>
      </c>
      <c r="K1760" s="39" t="s">
        <v>31</v>
      </c>
      <c r="L1760" s="183">
        <v>4</v>
      </c>
      <c r="M1760" s="27">
        <f>L1760*312</f>
        <v>1248</v>
      </c>
      <c r="N1760" s="23"/>
      <c r="O1760" s="24" t="s">
        <v>32</v>
      </c>
    </row>
    <row r="1761" s="1" customFormat="1" customHeight="1" spans="1:15">
      <c r="A1761" s="39">
        <v>1757</v>
      </c>
      <c r="B1761" s="115" t="s">
        <v>23</v>
      </c>
      <c r="C1761" s="39" t="s">
        <v>11004</v>
      </c>
      <c r="D1761" s="39" t="s">
        <v>10034</v>
      </c>
      <c r="E1761" s="39" t="s">
        <v>11005</v>
      </c>
      <c r="F1761" s="39" t="s">
        <v>12524</v>
      </c>
      <c r="G1761" s="91" t="s">
        <v>1218</v>
      </c>
      <c r="H1761" s="39" t="s">
        <v>194</v>
      </c>
      <c r="I1761" s="39">
        <v>5</v>
      </c>
      <c r="J1761" s="39" t="s">
        <v>12650</v>
      </c>
      <c r="K1761" s="39" t="s">
        <v>31</v>
      </c>
      <c r="L1761" s="183">
        <v>4</v>
      </c>
      <c r="M1761" s="27">
        <f>L1761*130</f>
        <v>520</v>
      </c>
      <c r="N1761" s="23"/>
      <c r="O1761" s="24" t="s">
        <v>32</v>
      </c>
    </row>
    <row r="1762" s="1" customFormat="1" customHeight="1" spans="1:15">
      <c r="A1762" s="39">
        <v>1758</v>
      </c>
      <c r="B1762" s="115" t="s">
        <v>23</v>
      </c>
      <c r="C1762" s="39" t="s">
        <v>11004</v>
      </c>
      <c r="D1762" s="39" t="s">
        <v>10034</v>
      </c>
      <c r="E1762" s="39" t="s">
        <v>11005</v>
      </c>
      <c r="F1762" s="39" t="s">
        <v>12524</v>
      </c>
      <c r="G1762" s="91" t="s">
        <v>12662</v>
      </c>
      <c r="H1762" s="39" t="s">
        <v>194</v>
      </c>
      <c r="I1762" s="39">
        <v>6</v>
      </c>
      <c r="J1762" s="39" t="s">
        <v>12650</v>
      </c>
      <c r="K1762" s="39" t="s">
        <v>31</v>
      </c>
      <c r="L1762" s="183">
        <v>6</v>
      </c>
      <c r="M1762" s="27">
        <f>L1762*130</f>
        <v>780</v>
      </c>
      <c r="N1762" s="23"/>
      <c r="O1762" s="24" t="s">
        <v>32</v>
      </c>
    </row>
    <row r="1763" s="1" customFormat="1" customHeight="1" spans="1:15">
      <c r="A1763" s="39">
        <v>1759</v>
      </c>
      <c r="B1763" s="115" t="s">
        <v>23</v>
      </c>
      <c r="C1763" s="39" t="s">
        <v>11004</v>
      </c>
      <c r="D1763" s="39" t="s">
        <v>10034</v>
      </c>
      <c r="E1763" s="39" t="s">
        <v>11005</v>
      </c>
      <c r="F1763" s="39" t="s">
        <v>12524</v>
      </c>
      <c r="G1763" s="91" t="s">
        <v>12663</v>
      </c>
      <c r="H1763" s="39" t="s">
        <v>194</v>
      </c>
      <c r="I1763" s="39">
        <v>3</v>
      </c>
      <c r="J1763" s="39" t="s">
        <v>12650</v>
      </c>
      <c r="K1763" s="39" t="s">
        <v>31</v>
      </c>
      <c r="L1763" s="183">
        <v>3</v>
      </c>
      <c r="M1763" s="27">
        <f>L1763*312</f>
        <v>936</v>
      </c>
      <c r="N1763" s="23"/>
      <c r="O1763" s="24" t="s">
        <v>32</v>
      </c>
    </row>
    <row r="1764" s="1" customFormat="1" customHeight="1" spans="1:15">
      <c r="A1764" s="39">
        <v>1760</v>
      </c>
      <c r="B1764" s="115" t="s">
        <v>23</v>
      </c>
      <c r="C1764" s="39" t="s">
        <v>11004</v>
      </c>
      <c r="D1764" s="39" t="s">
        <v>10034</v>
      </c>
      <c r="E1764" s="39" t="s">
        <v>11005</v>
      </c>
      <c r="F1764" s="39" t="s">
        <v>12524</v>
      </c>
      <c r="G1764" s="91" t="s">
        <v>12664</v>
      </c>
      <c r="H1764" s="39" t="s">
        <v>194</v>
      </c>
      <c r="I1764" s="39">
        <v>4</v>
      </c>
      <c r="J1764" s="39" t="s">
        <v>12650</v>
      </c>
      <c r="K1764" s="39" t="s">
        <v>31</v>
      </c>
      <c r="L1764" s="183">
        <v>4</v>
      </c>
      <c r="M1764" s="27">
        <f>L1764*312</f>
        <v>1248</v>
      </c>
      <c r="N1764" s="23"/>
      <c r="O1764" s="24" t="s">
        <v>32</v>
      </c>
    </row>
    <row r="1765" s="1" customFormat="1" customHeight="1" spans="1:15">
      <c r="A1765" s="39">
        <v>1761</v>
      </c>
      <c r="B1765" s="115" t="s">
        <v>23</v>
      </c>
      <c r="C1765" s="39" t="s">
        <v>11004</v>
      </c>
      <c r="D1765" s="39" t="s">
        <v>10034</v>
      </c>
      <c r="E1765" s="39" t="s">
        <v>11005</v>
      </c>
      <c r="F1765" s="187" t="s">
        <v>12665</v>
      </c>
      <c r="G1765" s="193" t="s">
        <v>12666</v>
      </c>
      <c r="H1765" s="194" t="s">
        <v>51</v>
      </c>
      <c r="I1765" s="193">
        <v>3</v>
      </c>
      <c r="J1765" s="193" t="s">
        <v>12667</v>
      </c>
      <c r="K1765" s="39" t="s">
        <v>31</v>
      </c>
      <c r="L1765" s="183">
        <v>3</v>
      </c>
      <c r="M1765" s="27">
        <f>L1765*312</f>
        <v>936</v>
      </c>
      <c r="N1765" s="23"/>
      <c r="O1765" s="24" t="s">
        <v>32</v>
      </c>
    </row>
    <row r="1766" s="1" customFormat="1" customHeight="1" spans="1:15">
      <c r="A1766" s="39">
        <v>1762</v>
      </c>
      <c r="B1766" s="115" t="s">
        <v>23</v>
      </c>
      <c r="C1766" s="39" t="s">
        <v>11004</v>
      </c>
      <c r="D1766" s="39" t="s">
        <v>10034</v>
      </c>
      <c r="E1766" s="39" t="s">
        <v>11005</v>
      </c>
      <c r="F1766" s="187" t="s">
        <v>12665</v>
      </c>
      <c r="G1766" s="195" t="s">
        <v>12668</v>
      </c>
      <c r="H1766" s="194" t="s">
        <v>194</v>
      </c>
      <c r="I1766" s="193">
        <v>4</v>
      </c>
      <c r="J1766" s="196" t="s">
        <v>12667</v>
      </c>
      <c r="K1766" s="39" t="s">
        <v>31</v>
      </c>
      <c r="L1766" s="183">
        <v>4</v>
      </c>
      <c r="M1766" s="27">
        <f>L1766*312</f>
        <v>1248</v>
      </c>
      <c r="N1766" s="23"/>
      <c r="O1766" s="24" t="s">
        <v>32</v>
      </c>
    </row>
    <row r="1767" s="1" customFormat="1" customHeight="1" spans="1:15">
      <c r="A1767" s="39">
        <v>1763</v>
      </c>
      <c r="B1767" s="115" t="s">
        <v>23</v>
      </c>
      <c r="C1767" s="39" t="s">
        <v>11004</v>
      </c>
      <c r="D1767" s="39" t="s">
        <v>10034</v>
      </c>
      <c r="E1767" s="39" t="s">
        <v>11005</v>
      </c>
      <c r="F1767" s="187" t="s">
        <v>12665</v>
      </c>
      <c r="G1767" s="195" t="s">
        <v>12669</v>
      </c>
      <c r="H1767" s="194" t="s">
        <v>194</v>
      </c>
      <c r="I1767" s="193">
        <v>4</v>
      </c>
      <c r="J1767" s="196" t="s">
        <v>12667</v>
      </c>
      <c r="K1767" s="39" t="s">
        <v>31</v>
      </c>
      <c r="L1767" s="183">
        <v>4</v>
      </c>
      <c r="M1767" s="27">
        <f>L1767*130</f>
        <v>520</v>
      </c>
      <c r="N1767" s="23"/>
      <c r="O1767" s="24" t="s">
        <v>32</v>
      </c>
    </row>
    <row r="1768" s="1" customFormat="1" customHeight="1" spans="1:15">
      <c r="A1768" s="39">
        <v>1764</v>
      </c>
      <c r="B1768" s="115" t="s">
        <v>23</v>
      </c>
      <c r="C1768" s="39" t="s">
        <v>11004</v>
      </c>
      <c r="D1768" s="39" t="s">
        <v>10034</v>
      </c>
      <c r="E1768" s="39" t="s">
        <v>11005</v>
      </c>
      <c r="F1768" s="187" t="s">
        <v>12665</v>
      </c>
      <c r="G1768" s="195" t="s">
        <v>12670</v>
      </c>
      <c r="H1768" s="194" t="s">
        <v>194</v>
      </c>
      <c r="I1768" s="193">
        <v>3</v>
      </c>
      <c r="J1768" s="196" t="s">
        <v>12667</v>
      </c>
      <c r="K1768" s="39" t="s">
        <v>31</v>
      </c>
      <c r="L1768" s="183">
        <v>3</v>
      </c>
      <c r="M1768" s="27">
        <f>L1768*312</f>
        <v>936</v>
      </c>
      <c r="N1768" s="23"/>
      <c r="O1768" s="24" t="s">
        <v>32</v>
      </c>
    </row>
    <row r="1769" s="1" customFormat="1" customHeight="1" spans="1:15">
      <c r="A1769" s="39">
        <v>1765</v>
      </c>
      <c r="B1769" s="115" t="s">
        <v>23</v>
      </c>
      <c r="C1769" s="39" t="s">
        <v>11004</v>
      </c>
      <c r="D1769" s="39" t="s">
        <v>10034</v>
      </c>
      <c r="E1769" s="39" t="s">
        <v>11005</v>
      </c>
      <c r="F1769" s="187" t="s">
        <v>12665</v>
      </c>
      <c r="G1769" s="195" t="s">
        <v>12671</v>
      </c>
      <c r="H1769" s="194" t="s">
        <v>194</v>
      </c>
      <c r="I1769" s="193">
        <v>3</v>
      </c>
      <c r="J1769" s="196" t="s">
        <v>12667</v>
      </c>
      <c r="K1769" s="39" t="s">
        <v>31</v>
      </c>
      <c r="L1769" s="183">
        <v>3</v>
      </c>
      <c r="M1769" s="27">
        <f>L1769*130</f>
        <v>390</v>
      </c>
      <c r="N1769" s="23"/>
      <c r="O1769" s="24" t="s">
        <v>32</v>
      </c>
    </row>
    <row r="1770" s="1" customFormat="1" customHeight="1" spans="1:15">
      <c r="A1770" s="39">
        <v>1766</v>
      </c>
      <c r="B1770" s="115" t="s">
        <v>23</v>
      </c>
      <c r="C1770" s="39" t="s">
        <v>11004</v>
      </c>
      <c r="D1770" s="39" t="s">
        <v>10034</v>
      </c>
      <c r="E1770" s="39" t="s">
        <v>11005</v>
      </c>
      <c r="F1770" s="187" t="s">
        <v>12665</v>
      </c>
      <c r="G1770" s="195" t="s">
        <v>12672</v>
      </c>
      <c r="H1770" s="194" t="s">
        <v>194</v>
      </c>
      <c r="I1770" s="193">
        <v>4</v>
      </c>
      <c r="J1770" s="196" t="s">
        <v>12667</v>
      </c>
      <c r="K1770" s="39" t="s">
        <v>31</v>
      </c>
      <c r="L1770" s="183">
        <v>2</v>
      </c>
      <c r="M1770" s="27">
        <f>L1770*312</f>
        <v>624</v>
      </c>
      <c r="N1770" s="23"/>
      <c r="O1770" s="24" t="s">
        <v>32</v>
      </c>
    </row>
    <row r="1771" s="1" customFormat="1" customHeight="1" spans="1:15">
      <c r="A1771" s="39">
        <v>1767</v>
      </c>
      <c r="B1771" s="115" t="s">
        <v>23</v>
      </c>
      <c r="C1771" s="39" t="s">
        <v>11004</v>
      </c>
      <c r="D1771" s="39" t="s">
        <v>10034</v>
      </c>
      <c r="E1771" s="39" t="s">
        <v>11005</v>
      </c>
      <c r="F1771" s="187" t="s">
        <v>12665</v>
      </c>
      <c r="G1771" s="195" t="s">
        <v>12673</v>
      </c>
      <c r="H1771" s="196" t="s">
        <v>51</v>
      </c>
      <c r="I1771" s="193">
        <v>3</v>
      </c>
      <c r="J1771" s="196" t="s">
        <v>12667</v>
      </c>
      <c r="K1771" s="39" t="s">
        <v>31</v>
      </c>
      <c r="L1771" s="183">
        <v>3</v>
      </c>
      <c r="M1771" s="27">
        <f>L1771*312</f>
        <v>936</v>
      </c>
      <c r="N1771" s="23"/>
      <c r="O1771" s="24" t="s">
        <v>32</v>
      </c>
    </row>
    <row r="1772" s="1" customFormat="1" customHeight="1" spans="1:15">
      <c r="A1772" s="39">
        <v>1768</v>
      </c>
      <c r="B1772" s="115" t="s">
        <v>23</v>
      </c>
      <c r="C1772" s="39" t="s">
        <v>11004</v>
      </c>
      <c r="D1772" s="39" t="s">
        <v>10034</v>
      </c>
      <c r="E1772" s="39" t="s">
        <v>11005</v>
      </c>
      <c r="F1772" s="187" t="s">
        <v>12665</v>
      </c>
      <c r="G1772" s="195" t="s">
        <v>12674</v>
      </c>
      <c r="H1772" s="196" t="s">
        <v>194</v>
      </c>
      <c r="I1772" s="193">
        <v>3</v>
      </c>
      <c r="J1772" s="196" t="s">
        <v>12667</v>
      </c>
      <c r="K1772" s="39" t="s">
        <v>31</v>
      </c>
      <c r="L1772" s="183">
        <v>3</v>
      </c>
      <c r="M1772" s="27">
        <f>L1772*130</f>
        <v>390</v>
      </c>
      <c r="N1772" s="23"/>
      <c r="O1772" s="24" t="s">
        <v>32</v>
      </c>
    </row>
    <row r="1773" s="1" customFormat="1" customHeight="1" spans="1:15">
      <c r="A1773" s="39">
        <v>1769</v>
      </c>
      <c r="B1773" s="115" t="s">
        <v>23</v>
      </c>
      <c r="C1773" s="39" t="s">
        <v>11004</v>
      </c>
      <c r="D1773" s="39" t="s">
        <v>10034</v>
      </c>
      <c r="E1773" s="39" t="s">
        <v>11005</v>
      </c>
      <c r="F1773" s="187" t="s">
        <v>12665</v>
      </c>
      <c r="G1773" s="195" t="s">
        <v>12675</v>
      </c>
      <c r="H1773" s="196" t="s">
        <v>1583</v>
      </c>
      <c r="I1773" s="193">
        <v>4</v>
      </c>
      <c r="J1773" s="196" t="s">
        <v>12667</v>
      </c>
      <c r="K1773" s="39" t="s">
        <v>31</v>
      </c>
      <c r="L1773" s="183">
        <v>4</v>
      </c>
      <c r="M1773" s="27">
        <f>L1773*130</f>
        <v>520</v>
      </c>
      <c r="N1773" s="23"/>
      <c r="O1773" s="24" t="s">
        <v>32</v>
      </c>
    </row>
    <row r="1774" s="1" customFormat="1" customHeight="1" spans="1:15">
      <c r="A1774" s="39">
        <v>1770</v>
      </c>
      <c r="B1774" s="115" t="s">
        <v>23</v>
      </c>
      <c r="C1774" s="39" t="s">
        <v>11004</v>
      </c>
      <c r="D1774" s="39" t="s">
        <v>10034</v>
      </c>
      <c r="E1774" s="39" t="s">
        <v>11005</v>
      </c>
      <c r="F1774" s="187" t="s">
        <v>12665</v>
      </c>
      <c r="G1774" s="195" t="s">
        <v>12676</v>
      </c>
      <c r="H1774" s="196" t="s">
        <v>194</v>
      </c>
      <c r="I1774" s="193" t="s">
        <v>3164</v>
      </c>
      <c r="J1774" s="196" t="s">
        <v>12667</v>
      </c>
      <c r="K1774" s="39" t="s">
        <v>31</v>
      </c>
      <c r="L1774" s="183">
        <v>5</v>
      </c>
      <c r="M1774" s="27">
        <f>L1774*130</f>
        <v>650</v>
      </c>
      <c r="N1774" s="23"/>
      <c r="O1774" s="24" t="s">
        <v>32</v>
      </c>
    </row>
    <row r="1775" s="1" customFormat="1" customHeight="1" spans="1:15">
      <c r="A1775" s="39">
        <v>1771</v>
      </c>
      <c r="B1775" s="115" t="s">
        <v>23</v>
      </c>
      <c r="C1775" s="39" t="s">
        <v>11004</v>
      </c>
      <c r="D1775" s="39" t="s">
        <v>10034</v>
      </c>
      <c r="E1775" s="39" t="s">
        <v>11005</v>
      </c>
      <c r="F1775" s="187" t="s">
        <v>12665</v>
      </c>
      <c r="G1775" s="195" t="s">
        <v>12677</v>
      </c>
      <c r="H1775" s="196" t="s">
        <v>194</v>
      </c>
      <c r="I1775" s="193" t="s">
        <v>3164</v>
      </c>
      <c r="J1775" s="196" t="s">
        <v>12667</v>
      </c>
      <c r="K1775" s="39" t="s">
        <v>31</v>
      </c>
      <c r="L1775" s="183">
        <v>6</v>
      </c>
      <c r="M1775" s="27">
        <f>L1775*130</f>
        <v>780</v>
      </c>
      <c r="N1775" s="23"/>
      <c r="O1775" s="24" t="s">
        <v>32</v>
      </c>
    </row>
    <row r="1776" s="1" customFormat="1" customHeight="1" spans="1:15">
      <c r="A1776" s="39">
        <v>1772</v>
      </c>
      <c r="B1776" s="115" t="s">
        <v>23</v>
      </c>
      <c r="C1776" s="39" t="s">
        <v>11004</v>
      </c>
      <c r="D1776" s="39" t="s">
        <v>10034</v>
      </c>
      <c r="E1776" s="39" t="s">
        <v>11005</v>
      </c>
      <c r="F1776" s="187" t="s">
        <v>12665</v>
      </c>
      <c r="G1776" s="195" t="s">
        <v>12678</v>
      </c>
      <c r="H1776" s="196" t="s">
        <v>51</v>
      </c>
      <c r="I1776" s="193">
        <v>4</v>
      </c>
      <c r="J1776" s="196" t="s">
        <v>12667</v>
      </c>
      <c r="K1776" s="39" t="s">
        <v>31</v>
      </c>
      <c r="L1776" s="183">
        <v>4</v>
      </c>
      <c r="M1776" s="27">
        <f>L1776*312</f>
        <v>1248</v>
      </c>
      <c r="N1776" s="23"/>
      <c r="O1776" s="24" t="s">
        <v>32</v>
      </c>
    </row>
    <row r="1777" s="1" customFormat="1" customHeight="1" spans="1:15">
      <c r="A1777" s="39">
        <v>1773</v>
      </c>
      <c r="B1777" s="115" t="s">
        <v>23</v>
      </c>
      <c r="C1777" s="39" t="s">
        <v>11004</v>
      </c>
      <c r="D1777" s="39" t="s">
        <v>10034</v>
      </c>
      <c r="E1777" s="39" t="s">
        <v>11005</v>
      </c>
      <c r="F1777" s="187" t="s">
        <v>12665</v>
      </c>
      <c r="G1777" s="195" t="s">
        <v>12679</v>
      </c>
      <c r="H1777" s="196" t="s">
        <v>1583</v>
      </c>
      <c r="I1777" s="193">
        <v>2</v>
      </c>
      <c r="J1777" s="196" t="s">
        <v>12667</v>
      </c>
      <c r="K1777" s="39" t="s">
        <v>31</v>
      </c>
      <c r="L1777" s="183">
        <v>2</v>
      </c>
      <c r="M1777" s="27">
        <f>L1777*312</f>
        <v>624</v>
      </c>
      <c r="N1777" s="23"/>
      <c r="O1777" s="24" t="s">
        <v>32</v>
      </c>
    </row>
    <row r="1778" s="1" customFormat="1" customHeight="1" spans="1:15">
      <c r="A1778" s="39">
        <v>1774</v>
      </c>
      <c r="B1778" s="115" t="s">
        <v>23</v>
      </c>
      <c r="C1778" s="39" t="s">
        <v>11004</v>
      </c>
      <c r="D1778" s="39" t="s">
        <v>10034</v>
      </c>
      <c r="E1778" s="39" t="s">
        <v>11005</v>
      </c>
      <c r="F1778" s="187" t="s">
        <v>12665</v>
      </c>
      <c r="G1778" s="195" t="s">
        <v>12680</v>
      </c>
      <c r="H1778" s="196" t="s">
        <v>194</v>
      </c>
      <c r="I1778" s="193">
        <v>3</v>
      </c>
      <c r="J1778" s="196" t="s">
        <v>12681</v>
      </c>
      <c r="K1778" s="39" t="s">
        <v>31</v>
      </c>
      <c r="L1778" s="183">
        <v>1</v>
      </c>
      <c r="M1778" s="27">
        <f>L1778*312</f>
        <v>312</v>
      </c>
      <c r="N1778" s="23"/>
      <c r="O1778" s="24" t="s">
        <v>32</v>
      </c>
    </row>
    <row r="1779" s="1" customFormat="1" customHeight="1" spans="1:15">
      <c r="A1779" s="39">
        <v>1775</v>
      </c>
      <c r="B1779" s="115" t="s">
        <v>23</v>
      </c>
      <c r="C1779" s="39" t="s">
        <v>11004</v>
      </c>
      <c r="D1779" s="39" t="s">
        <v>10034</v>
      </c>
      <c r="E1779" s="39" t="s">
        <v>11005</v>
      </c>
      <c r="F1779" s="187" t="s">
        <v>12665</v>
      </c>
      <c r="G1779" s="195" t="s">
        <v>12682</v>
      </c>
      <c r="H1779" s="196" t="s">
        <v>194</v>
      </c>
      <c r="I1779" s="197">
        <v>5</v>
      </c>
      <c r="J1779" s="196" t="s">
        <v>12683</v>
      </c>
      <c r="K1779" s="39" t="s">
        <v>31</v>
      </c>
      <c r="L1779" s="183">
        <v>4</v>
      </c>
      <c r="M1779" s="27">
        <f>L1779*130</f>
        <v>520</v>
      </c>
      <c r="N1779" s="23"/>
      <c r="O1779" s="24" t="s">
        <v>32</v>
      </c>
    </row>
    <row r="1780" s="1" customFormat="1" customHeight="1" spans="1:15">
      <c r="A1780" s="39">
        <v>1776</v>
      </c>
      <c r="B1780" s="115" t="s">
        <v>23</v>
      </c>
      <c r="C1780" s="39" t="s">
        <v>11004</v>
      </c>
      <c r="D1780" s="39" t="s">
        <v>10034</v>
      </c>
      <c r="E1780" s="39" t="s">
        <v>11005</v>
      </c>
      <c r="F1780" s="187" t="s">
        <v>12665</v>
      </c>
      <c r="G1780" s="195" t="s">
        <v>8922</v>
      </c>
      <c r="H1780" s="196" t="s">
        <v>51</v>
      </c>
      <c r="I1780" s="193">
        <v>3</v>
      </c>
      <c r="J1780" s="196" t="s">
        <v>12681</v>
      </c>
      <c r="K1780" s="39" t="s">
        <v>31</v>
      </c>
      <c r="L1780" s="183">
        <v>2</v>
      </c>
      <c r="M1780" s="27">
        <f>L1780*312</f>
        <v>624</v>
      </c>
      <c r="N1780" s="23"/>
      <c r="O1780" s="24" t="s">
        <v>32</v>
      </c>
    </row>
    <row r="1781" s="1" customFormat="1" customHeight="1" spans="1:15">
      <c r="A1781" s="39">
        <v>1777</v>
      </c>
      <c r="B1781" s="115" t="s">
        <v>23</v>
      </c>
      <c r="C1781" s="39" t="s">
        <v>11004</v>
      </c>
      <c r="D1781" s="39" t="s">
        <v>10034</v>
      </c>
      <c r="E1781" s="39" t="s">
        <v>11005</v>
      </c>
      <c r="F1781" s="187" t="s">
        <v>12665</v>
      </c>
      <c r="G1781" s="195" t="s">
        <v>12684</v>
      </c>
      <c r="H1781" s="196" t="s">
        <v>194</v>
      </c>
      <c r="I1781" s="193">
        <v>2</v>
      </c>
      <c r="J1781" s="195" t="s">
        <v>12681</v>
      </c>
      <c r="K1781" s="39" t="s">
        <v>31</v>
      </c>
      <c r="L1781" s="183">
        <v>2</v>
      </c>
      <c r="M1781" s="27">
        <f t="shared" ref="M1781:M1788" si="61">L1781*130</f>
        <v>260</v>
      </c>
      <c r="N1781" s="23"/>
      <c r="O1781" s="24" t="s">
        <v>32</v>
      </c>
    </row>
    <row r="1782" s="1" customFormat="1" customHeight="1" spans="1:15">
      <c r="A1782" s="39">
        <v>1778</v>
      </c>
      <c r="B1782" s="115" t="s">
        <v>23</v>
      </c>
      <c r="C1782" s="39" t="s">
        <v>11004</v>
      </c>
      <c r="D1782" s="39" t="s">
        <v>10034</v>
      </c>
      <c r="E1782" s="39" t="s">
        <v>11005</v>
      </c>
      <c r="F1782" s="187" t="s">
        <v>12665</v>
      </c>
      <c r="G1782" s="195" t="s">
        <v>12685</v>
      </c>
      <c r="H1782" s="196" t="s">
        <v>194</v>
      </c>
      <c r="I1782" s="193">
        <v>3</v>
      </c>
      <c r="J1782" s="195" t="s">
        <v>12681</v>
      </c>
      <c r="K1782" s="39" t="s">
        <v>31</v>
      </c>
      <c r="L1782" s="183">
        <v>3</v>
      </c>
      <c r="M1782" s="27">
        <f t="shared" si="61"/>
        <v>390</v>
      </c>
      <c r="N1782" s="23"/>
      <c r="O1782" s="24" t="s">
        <v>32</v>
      </c>
    </row>
    <row r="1783" s="1" customFormat="1" customHeight="1" spans="1:15">
      <c r="A1783" s="39">
        <v>1779</v>
      </c>
      <c r="B1783" s="115" t="s">
        <v>23</v>
      </c>
      <c r="C1783" s="39" t="s">
        <v>11004</v>
      </c>
      <c r="D1783" s="39" t="s">
        <v>10034</v>
      </c>
      <c r="E1783" s="39" t="s">
        <v>11005</v>
      </c>
      <c r="F1783" s="187" t="s">
        <v>12665</v>
      </c>
      <c r="G1783" s="195" t="s">
        <v>12686</v>
      </c>
      <c r="H1783" s="196" t="s">
        <v>194</v>
      </c>
      <c r="I1783" s="193">
        <v>4</v>
      </c>
      <c r="J1783" s="196" t="s">
        <v>12681</v>
      </c>
      <c r="K1783" s="39" t="s">
        <v>31</v>
      </c>
      <c r="L1783" s="183">
        <v>4</v>
      </c>
      <c r="M1783" s="27">
        <f t="shared" si="61"/>
        <v>520</v>
      </c>
      <c r="N1783" s="23"/>
      <c r="O1783" s="24" t="s">
        <v>32</v>
      </c>
    </row>
    <row r="1784" s="1" customFormat="1" customHeight="1" spans="1:15">
      <c r="A1784" s="39">
        <v>1780</v>
      </c>
      <c r="B1784" s="115" t="s">
        <v>23</v>
      </c>
      <c r="C1784" s="39" t="s">
        <v>11004</v>
      </c>
      <c r="D1784" s="39" t="s">
        <v>10034</v>
      </c>
      <c r="E1784" s="39" t="s">
        <v>11005</v>
      </c>
      <c r="F1784" s="187" t="s">
        <v>12665</v>
      </c>
      <c r="G1784" s="195" t="s">
        <v>12687</v>
      </c>
      <c r="H1784" s="196" t="s">
        <v>194</v>
      </c>
      <c r="I1784" s="193">
        <v>4</v>
      </c>
      <c r="J1784" s="196" t="s">
        <v>12681</v>
      </c>
      <c r="K1784" s="39" t="s">
        <v>31</v>
      </c>
      <c r="L1784" s="183">
        <v>4</v>
      </c>
      <c r="M1784" s="27">
        <f t="shared" si="61"/>
        <v>520</v>
      </c>
      <c r="N1784" s="23"/>
      <c r="O1784" s="24" t="s">
        <v>32</v>
      </c>
    </row>
    <row r="1785" s="1" customFormat="1" customHeight="1" spans="1:15">
      <c r="A1785" s="39">
        <v>1781</v>
      </c>
      <c r="B1785" s="115" t="s">
        <v>23</v>
      </c>
      <c r="C1785" s="39" t="s">
        <v>11004</v>
      </c>
      <c r="D1785" s="39" t="s">
        <v>10034</v>
      </c>
      <c r="E1785" s="39" t="s">
        <v>11005</v>
      </c>
      <c r="F1785" s="187" t="s">
        <v>12665</v>
      </c>
      <c r="G1785" s="195" t="s">
        <v>12688</v>
      </c>
      <c r="H1785" s="196" t="s">
        <v>194</v>
      </c>
      <c r="I1785" s="193">
        <v>3</v>
      </c>
      <c r="J1785" s="196" t="s">
        <v>12681</v>
      </c>
      <c r="K1785" s="39" t="s">
        <v>31</v>
      </c>
      <c r="L1785" s="183">
        <v>3</v>
      </c>
      <c r="M1785" s="27">
        <f t="shared" si="61"/>
        <v>390</v>
      </c>
      <c r="N1785" s="23"/>
      <c r="O1785" s="24" t="s">
        <v>32</v>
      </c>
    </row>
    <row r="1786" s="1" customFormat="1" customHeight="1" spans="1:15">
      <c r="A1786" s="39">
        <v>1782</v>
      </c>
      <c r="B1786" s="115" t="s">
        <v>23</v>
      </c>
      <c r="C1786" s="39" t="s">
        <v>11004</v>
      </c>
      <c r="D1786" s="39" t="s">
        <v>10034</v>
      </c>
      <c r="E1786" s="39" t="s">
        <v>11005</v>
      </c>
      <c r="F1786" s="187" t="s">
        <v>12665</v>
      </c>
      <c r="G1786" s="195" t="s">
        <v>12689</v>
      </c>
      <c r="H1786" s="196" t="s">
        <v>1583</v>
      </c>
      <c r="I1786" s="193">
        <v>3</v>
      </c>
      <c r="J1786" s="196" t="s">
        <v>12681</v>
      </c>
      <c r="K1786" s="39" t="s">
        <v>31</v>
      </c>
      <c r="L1786" s="183">
        <v>3</v>
      </c>
      <c r="M1786" s="27">
        <f t="shared" si="61"/>
        <v>390</v>
      </c>
      <c r="N1786" s="23"/>
      <c r="O1786" s="24" t="s">
        <v>32</v>
      </c>
    </row>
    <row r="1787" s="1" customFormat="1" customHeight="1" spans="1:15">
      <c r="A1787" s="39">
        <v>1783</v>
      </c>
      <c r="B1787" s="115" t="s">
        <v>23</v>
      </c>
      <c r="C1787" s="39" t="s">
        <v>11004</v>
      </c>
      <c r="D1787" s="39" t="s">
        <v>10034</v>
      </c>
      <c r="E1787" s="39" t="s">
        <v>11005</v>
      </c>
      <c r="F1787" s="187" t="s">
        <v>12665</v>
      </c>
      <c r="G1787" s="196" t="s">
        <v>12000</v>
      </c>
      <c r="H1787" s="196" t="s">
        <v>194</v>
      </c>
      <c r="I1787" s="193">
        <v>3</v>
      </c>
      <c r="J1787" s="196" t="s">
        <v>12681</v>
      </c>
      <c r="K1787" s="39" t="s">
        <v>31</v>
      </c>
      <c r="L1787" s="183">
        <v>3</v>
      </c>
      <c r="M1787" s="27">
        <f t="shared" si="61"/>
        <v>390</v>
      </c>
      <c r="N1787" s="23"/>
      <c r="O1787" s="24" t="s">
        <v>32</v>
      </c>
    </row>
    <row r="1788" s="1" customFormat="1" customHeight="1" spans="1:15">
      <c r="A1788" s="39">
        <v>1784</v>
      </c>
      <c r="B1788" s="115" t="s">
        <v>23</v>
      </c>
      <c r="C1788" s="39" t="s">
        <v>11004</v>
      </c>
      <c r="D1788" s="39" t="s">
        <v>10034</v>
      </c>
      <c r="E1788" s="39" t="s">
        <v>11005</v>
      </c>
      <c r="F1788" s="187" t="s">
        <v>12665</v>
      </c>
      <c r="G1788" s="196" t="s">
        <v>12690</v>
      </c>
      <c r="H1788" s="196" t="s">
        <v>194</v>
      </c>
      <c r="I1788" s="193">
        <v>4</v>
      </c>
      <c r="J1788" s="196" t="s">
        <v>12681</v>
      </c>
      <c r="K1788" s="39" t="s">
        <v>31</v>
      </c>
      <c r="L1788" s="183">
        <v>4</v>
      </c>
      <c r="M1788" s="27">
        <f t="shared" si="61"/>
        <v>520</v>
      </c>
      <c r="N1788" s="23"/>
      <c r="O1788" s="24" t="s">
        <v>32</v>
      </c>
    </row>
    <row r="1789" s="1" customFormat="1" customHeight="1" spans="1:15">
      <c r="A1789" s="39">
        <v>1785</v>
      </c>
      <c r="B1789" s="115" t="s">
        <v>23</v>
      </c>
      <c r="C1789" s="39" t="s">
        <v>11004</v>
      </c>
      <c r="D1789" s="39" t="s">
        <v>10034</v>
      </c>
      <c r="E1789" s="39" t="s">
        <v>11005</v>
      </c>
      <c r="F1789" s="187" t="s">
        <v>12665</v>
      </c>
      <c r="G1789" s="196" t="s">
        <v>12691</v>
      </c>
      <c r="H1789" s="196" t="s">
        <v>194</v>
      </c>
      <c r="I1789" s="193">
        <v>2</v>
      </c>
      <c r="J1789" s="196" t="s">
        <v>12692</v>
      </c>
      <c r="K1789" s="39" t="s">
        <v>31</v>
      </c>
      <c r="L1789" s="183">
        <v>2</v>
      </c>
      <c r="M1789" s="27">
        <f>L1789*312</f>
        <v>624</v>
      </c>
      <c r="N1789" s="23"/>
      <c r="O1789" s="24" t="s">
        <v>32</v>
      </c>
    </row>
    <row r="1790" s="1" customFormat="1" customHeight="1" spans="1:15">
      <c r="A1790" s="39">
        <v>1786</v>
      </c>
      <c r="B1790" s="115" t="s">
        <v>23</v>
      </c>
      <c r="C1790" s="39" t="s">
        <v>11004</v>
      </c>
      <c r="D1790" s="39" t="s">
        <v>10034</v>
      </c>
      <c r="E1790" s="39" t="s">
        <v>11005</v>
      </c>
      <c r="F1790" s="187" t="s">
        <v>12665</v>
      </c>
      <c r="G1790" s="196" t="s">
        <v>12693</v>
      </c>
      <c r="H1790" s="196" t="s">
        <v>194</v>
      </c>
      <c r="I1790" s="193">
        <v>1</v>
      </c>
      <c r="J1790" s="196" t="s">
        <v>12692</v>
      </c>
      <c r="K1790" s="39" t="s">
        <v>31</v>
      </c>
      <c r="L1790" s="183">
        <v>1</v>
      </c>
      <c r="M1790" s="27">
        <f>L1790*312</f>
        <v>312</v>
      </c>
      <c r="N1790" s="23"/>
      <c r="O1790" s="24" t="s">
        <v>32</v>
      </c>
    </row>
    <row r="1791" s="1" customFormat="1" customHeight="1" spans="1:15">
      <c r="A1791" s="39">
        <v>1787</v>
      </c>
      <c r="B1791" s="115" t="s">
        <v>23</v>
      </c>
      <c r="C1791" s="39" t="s">
        <v>11004</v>
      </c>
      <c r="D1791" s="39" t="s">
        <v>10034</v>
      </c>
      <c r="E1791" s="39" t="s">
        <v>11005</v>
      </c>
      <c r="F1791" s="187" t="s">
        <v>12665</v>
      </c>
      <c r="G1791" s="196" t="s">
        <v>12694</v>
      </c>
      <c r="H1791" s="196" t="s">
        <v>194</v>
      </c>
      <c r="I1791" s="193">
        <v>4</v>
      </c>
      <c r="J1791" s="196" t="s">
        <v>12692</v>
      </c>
      <c r="K1791" s="39" t="s">
        <v>31</v>
      </c>
      <c r="L1791" s="183">
        <v>4</v>
      </c>
      <c r="M1791" s="27">
        <f>L1791*130</f>
        <v>520</v>
      </c>
      <c r="N1791" s="23"/>
      <c r="O1791" s="24" t="s">
        <v>32</v>
      </c>
    </row>
    <row r="1792" s="1" customFormat="1" customHeight="1" spans="1:15">
      <c r="A1792" s="39">
        <v>1788</v>
      </c>
      <c r="B1792" s="115" t="s">
        <v>23</v>
      </c>
      <c r="C1792" s="39" t="s">
        <v>11004</v>
      </c>
      <c r="D1792" s="39" t="s">
        <v>10034</v>
      </c>
      <c r="E1792" s="39" t="s">
        <v>11005</v>
      </c>
      <c r="F1792" s="187" t="s">
        <v>12665</v>
      </c>
      <c r="G1792" s="196" t="s">
        <v>12695</v>
      </c>
      <c r="H1792" s="196" t="s">
        <v>11034</v>
      </c>
      <c r="I1792" s="193">
        <v>2</v>
      </c>
      <c r="J1792" s="196" t="s">
        <v>12692</v>
      </c>
      <c r="K1792" s="39" t="s">
        <v>31</v>
      </c>
      <c r="L1792" s="183">
        <v>2</v>
      </c>
      <c r="M1792" s="27">
        <f>L1792*312</f>
        <v>624</v>
      </c>
      <c r="N1792" s="23"/>
      <c r="O1792" s="24" t="s">
        <v>32</v>
      </c>
    </row>
    <row r="1793" s="1" customFormat="1" customHeight="1" spans="1:15">
      <c r="A1793" s="39">
        <v>1789</v>
      </c>
      <c r="B1793" s="115" t="s">
        <v>23</v>
      </c>
      <c r="C1793" s="39" t="s">
        <v>11004</v>
      </c>
      <c r="D1793" s="39" t="s">
        <v>10034</v>
      </c>
      <c r="E1793" s="39" t="s">
        <v>11005</v>
      </c>
      <c r="F1793" s="187" t="s">
        <v>12665</v>
      </c>
      <c r="G1793" s="196" t="s">
        <v>12696</v>
      </c>
      <c r="H1793" s="196" t="s">
        <v>194</v>
      </c>
      <c r="I1793" s="193">
        <v>3</v>
      </c>
      <c r="J1793" s="196" t="s">
        <v>12692</v>
      </c>
      <c r="K1793" s="39" t="s">
        <v>31</v>
      </c>
      <c r="L1793" s="183">
        <v>2</v>
      </c>
      <c r="M1793" s="27">
        <f>L1793*130</f>
        <v>260</v>
      </c>
      <c r="N1793" s="23"/>
      <c r="O1793" s="24" t="s">
        <v>32</v>
      </c>
    </row>
    <row r="1794" s="1" customFormat="1" customHeight="1" spans="1:15">
      <c r="A1794" s="39">
        <v>1790</v>
      </c>
      <c r="B1794" s="115" t="s">
        <v>23</v>
      </c>
      <c r="C1794" s="39" t="s">
        <v>11004</v>
      </c>
      <c r="D1794" s="39" t="s">
        <v>10034</v>
      </c>
      <c r="E1794" s="39" t="s">
        <v>11005</v>
      </c>
      <c r="F1794" s="187" t="s">
        <v>12665</v>
      </c>
      <c r="G1794" s="196" t="s">
        <v>725</v>
      </c>
      <c r="H1794" s="196" t="s">
        <v>194</v>
      </c>
      <c r="I1794" s="193">
        <v>4</v>
      </c>
      <c r="J1794" s="196" t="s">
        <v>12692</v>
      </c>
      <c r="K1794" s="39" t="s">
        <v>31</v>
      </c>
      <c r="L1794" s="183">
        <v>4</v>
      </c>
      <c r="M1794" s="27">
        <f>L1794*130</f>
        <v>520</v>
      </c>
      <c r="N1794" s="23"/>
      <c r="O1794" s="24" t="s">
        <v>32</v>
      </c>
    </row>
    <row r="1795" s="1" customFormat="1" customHeight="1" spans="1:15">
      <c r="A1795" s="39">
        <v>1791</v>
      </c>
      <c r="B1795" s="115" t="s">
        <v>23</v>
      </c>
      <c r="C1795" s="39" t="s">
        <v>11004</v>
      </c>
      <c r="D1795" s="39" t="s">
        <v>10034</v>
      </c>
      <c r="E1795" s="39" t="s">
        <v>11005</v>
      </c>
      <c r="F1795" s="187" t="s">
        <v>12665</v>
      </c>
      <c r="G1795" s="196" t="s">
        <v>12697</v>
      </c>
      <c r="H1795" s="196" t="s">
        <v>1583</v>
      </c>
      <c r="I1795" s="193">
        <v>3</v>
      </c>
      <c r="J1795" s="196" t="s">
        <v>12692</v>
      </c>
      <c r="K1795" s="39" t="s">
        <v>31</v>
      </c>
      <c r="L1795" s="183">
        <v>3</v>
      </c>
      <c r="M1795" s="27">
        <f>L1795*130</f>
        <v>390</v>
      </c>
      <c r="N1795" s="23"/>
      <c r="O1795" s="24" t="s">
        <v>32</v>
      </c>
    </row>
    <row r="1796" s="1" customFormat="1" customHeight="1" spans="1:15">
      <c r="A1796" s="39">
        <v>1792</v>
      </c>
      <c r="B1796" s="115" t="s">
        <v>23</v>
      </c>
      <c r="C1796" s="39" t="s">
        <v>11004</v>
      </c>
      <c r="D1796" s="39" t="s">
        <v>10034</v>
      </c>
      <c r="E1796" s="39" t="s">
        <v>11005</v>
      </c>
      <c r="F1796" s="187" t="s">
        <v>12665</v>
      </c>
      <c r="G1796" s="196" t="s">
        <v>12698</v>
      </c>
      <c r="H1796" s="196" t="s">
        <v>194</v>
      </c>
      <c r="I1796" s="193">
        <v>3</v>
      </c>
      <c r="J1796" s="196" t="s">
        <v>12692</v>
      </c>
      <c r="K1796" s="39" t="s">
        <v>31</v>
      </c>
      <c r="L1796" s="183">
        <v>3</v>
      </c>
      <c r="M1796" s="27">
        <f>L1796*312</f>
        <v>936</v>
      </c>
      <c r="N1796" s="23"/>
      <c r="O1796" s="24" t="s">
        <v>32</v>
      </c>
    </row>
    <row r="1797" s="1" customFormat="1" customHeight="1" spans="1:15">
      <c r="A1797" s="39">
        <v>1793</v>
      </c>
      <c r="B1797" s="115" t="s">
        <v>23</v>
      </c>
      <c r="C1797" s="39" t="s">
        <v>11004</v>
      </c>
      <c r="D1797" s="39" t="s">
        <v>10034</v>
      </c>
      <c r="E1797" s="39" t="s">
        <v>11005</v>
      </c>
      <c r="F1797" s="187" t="s">
        <v>12665</v>
      </c>
      <c r="G1797" s="196" t="s">
        <v>12699</v>
      </c>
      <c r="H1797" s="196" t="s">
        <v>194</v>
      </c>
      <c r="I1797" s="193" t="s">
        <v>3252</v>
      </c>
      <c r="J1797" s="196" t="s">
        <v>12692</v>
      </c>
      <c r="K1797" s="39" t="s">
        <v>31</v>
      </c>
      <c r="L1797" s="183">
        <v>8</v>
      </c>
      <c r="M1797" s="27">
        <f>L1797*130</f>
        <v>1040</v>
      </c>
      <c r="N1797" s="23"/>
      <c r="O1797" s="24" t="s">
        <v>32</v>
      </c>
    </row>
    <row r="1798" s="1" customFormat="1" customHeight="1" spans="1:15">
      <c r="A1798" s="39">
        <v>1794</v>
      </c>
      <c r="B1798" s="115" t="s">
        <v>23</v>
      </c>
      <c r="C1798" s="39" t="s">
        <v>11004</v>
      </c>
      <c r="D1798" s="39" t="s">
        <v>10034</v>
      </c>
      <c r="E1798" s="39" t="s">
        <v>11005</v>
      </c>
      <c r="F1798" s="187" t="s">
        <v>12665</v>
      </c>
      <c r="G1798" s="196" t="s">
        <v>12700</v>
      </c>
      <c r="H1798" s="196" t="s">
        <v>194</v>
      </c>
      <c r="I1798" s="193" t="s">
        <v>3164</v>
      </c>
      <c r="J1798" s="196" t="s">
        <v>12681</v>
      </c>
      <c r="K1798" s="39" t="s">
        <v>31</v>
      </c>
      <c r="L1798" s="183">
        <v>4</v>
      </c>
      <c r="M1798" s="27">
        <f>L1798*130</f>
        <v>520</v>
      </c>
      <c r="N1798" s="23"/>
      <c r="O1798" s="24" t="s">
        <v>32</v>
      </c>
    </row>
    <row r="1799" s="1" customFormat="1" customHeight="1" spans="1:15">
      <c r="A1799" s="39">
        <v>1795</v>
      </c>
      <c r="B1799" s="115" t="s">
        <v>23</v>
      </c>
      <c r="C1799" s="39" t="s">
        <v>11004</v>
      </c>
      <c r="D1799" s="39" t="s">
        <v>10034</v>
      </c>
      <c r="E1799" s="39" t="s">
        <v>11005</v>
      </c>
      <c r="F1799" s="187" t="s">
        <v>12665</v>
      </c>
      <c r="G1799" s="196" t="s">
        <v>12701</v>
      </c>
      <c r="H1799" s="196" t="s">
        <v>194</v>
      </c>
      <c r="I1799" s="193" t="s">
        <v>3158</v>
      </c>
      <c r="J1799" s="196" t="s">
        <v>12702</v>
      </c>
      <c r="K1799" s="39" t="s">
        <v>31</v>
      </c>
      <c r="L1799" s="183">
        <v>7</v>
      </c>
      <c r="M1799" s="27">
        <f>L1799*130</f>
        <v>910</v>
      </c>
      <c r="N1799" s="23"/>
      <c r="O1799" s="24" t="s">
        <v>32</v>
      </c>
    </row>
    <row r="1800" s="1" customFormat="1" customHeight="1" spans="1:15">
      <c r="A1800" s="39">
        <v>1796</v>
      </c>
      <c r="B1800" s="115" t="s">
        <v>23</v>
      </c>
      <c r="C1800" s="39" t="s">
        <v>11004</v>
      </c>
      <c r="D1800" s="39" t="s">
        <v>10034</v>
      </c>
      <c r="E1800" s="39" t="s">
        <v>11005</v>
      </c>
      <c r="F1800" s="187" t="s">
        <v>12665</v>
      </c>
      <c r="G1800" s="196" t="s">
        <v>12703</v>
      </c>
      <c r="H1800" s="196" t="s">
        <v>194</v>
      </c>
      <c r="I1800" s="193">
        <v>4</v>
      </c>
      <c r="J1800" s="196" t="s">
        <v>12692</v>
      </c>
      <c r="K1800" s="39" t="s">
        <v>31</v>
      </c>
      <c r="L1800" s="183">
        <v>6</v>
      </c>
      <c r="M1800" s="27">
        <f>L1800*312</f>
        <v>1872</v>
      </c>
      <c r="N1800" s="23"/>
      <c r="O1800" s="24" t="s">
        <v>32</v>
      </c>
    </row>
    <row r="1801" s="1" customFormat="1" customHeight="1" spans="1:15">
      <c r="A1801" s="39">
        <v>1797</v>
      </c>
      <c r="B1801" s="115" t="s">
        <v>23</v>
      </c>
      <c r="C1801" s="39" t="s">
        <v>11004</v>
      </c>
      <c r="D1801" s="39" t="s">
        <v>10034</v>
      </c>
      <c r="E1801" s="39" t="s">
        <v>11005</v>
      </c>
      <c r="F1801" s="187" t="s">
        <v>12665</v>
      </c>
      <c r="G1801" s="196" t="s">
        <v>12704</v>
      </c>
      <c r="H1801" s="196" t="s">
        <v>194</v>
      </c>
      <c r="I1801" s="193">
        <v>3</v>
      </c>
      <c r="J1801" s="196" t="s">
        <v>12692</v>
      </c>
      <c r="K1801" s="39" t="s">
        <v>31</v>
      </c>
      <c r="L1801" s="183">
        <v>3</v>
      </c>
      <c r="M1801" s="27">
        <f>L1801*130</f>
        <v>390</v>
      </c>
      <c r="N1801" s="23"/>
      <c r="O1801" s="24" t="s">
        <v>32</v>
      </c>
    </row>
    <row r="1802" s="1" customFormat="1" customHeight="1" spans="1:15">
      <c r="A1802" s="39">
        <v>1798</v>
      </c>
      <c r="B1802" s="115" t="s">
        <v>23</v>
      </c>
      <c r="C1802" s="39" t="s">
        <v>11004</v>
      </c>
      <c r="D1802" s="39" t="s">
        <v>10034</v>
      </c>
      <c r="E1802" s="39" t="s">
        <v>11005</v>
      </c>
      <c r="F1802" s="187" t="s">
        <v>12665</v>
      </c>
      <c r="G1802" s="196" t="s">
        <v>12705</v>
      </c>
      <c r="H1802" s="196" t="s">
        <v>194</v>
      </c>
      <c r="I1802" s="193">
        <v>3</v>
      </c>
      <c r="J1802" s="196" t="s">
        <v>12692</v>
      </c>
      <c r="K1802" s="39" t="s">
        <v>31</v>
      </c>
      <c r="L1802" s="183">
        <v>3</v>
      </c>
      <c r="M1802" s="27">
        <f>L1802*130</f>
        <v>390</v>
      </c>
      <c r="N1802" s="23"/>
      <c r="O1802" s="24" t="s">
        <v>32</v>
      </c>
    </row>
    <row r="1803" s="1" customFormat="1" customHeight="1" spans="1:15">
      <c r="A1803" s="39">
        <v>1799</v>
      </c>
      <c r="B1803" s="115" t="s">
        <v>23</v>
      </c>
      <c r="C1803" s="39" t="s">
        <v>11004</v>
      </c>
      <c r="D1803" s="39" t="s">
        <v>10034</v>
      </c>
      <c r="E1803" s="39" t="s">
        <v>11005</v>
      </c>
      <c r="F1803" s="187" t="s">
        <v>12665</v>
      </c>
      <c r="G1803" s="196" t="s">
        <v>264</v>
      </c>
      <c r="H1803" s="196" t="s">
        <v>194</v>
      </c>
      <c r="I1803" s="193">
        <v>3</v>
      </c>
      <c r="J1803" s="196" t="s">
        <v>12692</v>
      </c>
      <c r="K1803" s="39" t="s">
        <v>31</v>
      </c>
      <c r="L1803" s="183">
        <v>3</v>
      </c>
      <c r="M1803" s="27">
        <f>L1803*130</f>
        <v>390</v>
      </c>
      <c r="N1803" s="23"/>
      <c r="O1803" s="24" t="s">
        <v>32</v>
      </c>
    </row>
    <row r="1804" s="1" customFormat="1" customHeight="1" spans="1:15">
      <c r="A1804" s="39">
        <v>1800</v>
      </c>
      <c r="B1804" s="115" t="s">
        <v>23</v>
      </c>
      <c r="C1804" s="39" t="s">
        <v>11004</v>
      </c>
      <c r="D1804" s="39" t="s">
        <v>10034</v>
      </c>
      <c r="E1804" s="39" t="s">
        <v>11005</v>
      </c>
      <c r="F1804" s="187" t="s">
        <v>12665</v>
      </c>
      <c r="G1804" s="196" t="s">
        <v>12706</v>
      </c>
      <c r="H1804" s="196" t="s">
        <v>194</v>
      </c>
      <c r="I1804" s="193">
        <v>3</v>
      </c>
      <c r="J1804" s="196" t="s">
        <v>12692</v>
      </c>
      <c r="K1804" s="39" t="s">
        <v>31</v>
      </c>
      <c r="L1804" s="183">
        <v>3</v>
      </c>
      <c r="M1804" s="27">
        <f>L1804*130</f>
        <v>390</v>
      </c>
      <c r="N1804" s="23"/>
      <c r="O1804" s="24" t="s">
        <v>32</v>
      </c>
    </row>
    <row r="1805" s="1" customFormat="1" customHeight="1" spans="1:15">
      <c r="A1805" s="39">
        <v>1801</v>
      </c>
      <c r="B1805" s="115" t="s">
        <v>23</v>
      </c>
      <c r="C1805" s="39" t="s">
        <v>11004</v>
      </c>
      <c r="D1805" s="39" t="s">
        <v>10034</v>
      </c>
      <c r="E1805" s="39" t="s">
        <v>11005</v>
      </c>
      <c r="F1805" s="187" t="s">
        <v>12665</v>
      </c>
      <c r="G1805" s="196" t="s">
        <v>12707</v>
      </c>
      <c r="H1805" s="196" t="s">
        <v>194</v>
      </c>
      <c r="I1805" s="193">
        <v>2</v>
      </c>
      <c r="J1805" s="196" t="s">
        <v>12692</v>
      </c>
      <c r="K1805" s="39" t="s">
        <v>31</v>
      </c>
      <c r="L1805" s="183">
        <v>2</v>
      </c>
      <c r="M1805" s="27">
        <f>L1805*130</f>
        <v>260</v>
      </c>
      <c r="N1805" s="23"/>
      <c r="O1805" s="24" t="s">
        <v>32</v>
      </c>
    </row>
    <row r="1806" s="1" customFormat="1" customHeight="1" spans="1:15">
      <c r="A1806" s="39">
        <v>1802</v>
      </c>
      <c r="B1806" s="115" t="s">
        <v>23</v>
      </c>
      <c r="C1806" s="39" t="s">
        <v>11004</v>
      </c>
      <c r="D1806" s="39" t="s">
        <v>10034</v>
      </c>
      <c r="E1806" s="39" t="s">
        <v>11005</v>
      </c>
      <c r="F1806" s="187" t="s">
        <v>12665</v>
      </c>
      <c r="G1806" s="196" t="s">
        <v>12708</v>
      </c>
      <c r="H1806" s="196" t="s">
        <v>194</v>
      </c>
      <c r="I1806" s="193">
        <v>3</v>
      </c>
      <c r="J1806" s="196" t="s">
        <v>12692</v>
      </c>
      <c r="K1806" s="39" t="s">
        <v>31</v>
      </c>
      <c r="L1806" s="183">
        <v>3</v>
      </c>
      <c r="M1806" s="27">
        <f>L1806*312</f>
        <v>936</v>
      </c>
      <c r="N1806" s="23"/>
      <c r="O1806" s="24" t="s">
        <v>32</v>
      </c>
    </row>
    <row r="1807" s="1" customFormat="1" customHeight="1" spans="1:15">
      <c r="A1807" s="39">
        <v>1803</v>
      </c>
      <c r="B1807" s="115" t="s">
        <v>23</v>
      </c>
      <c r="C1807" s="39" t="s">
        <v>11004</v>
      </c>
      <c r="D1807" s="39" t="s">
        <v>10034</v>
      </c>
      <c r="E1807" s="39" t="s">
        <v>11005</v>
      </c>
      <c r="F1807" s="187" t="s">
        <v>12665</v>
      </c>
      <c r="G1807" s="196" t="s">
        <v>12709</v>
      </c>
      <c r="H1807" s="196" t="s">
        <v>194</v>
      </c>
      <c r="I1807" s="193">
        <v>3</v>
      </c>
      <c r="J1807" s="196" t="s">
        <v>12710</v>
      </c>
      <c r="K1807" s="39" t="s">
        <v>31</v>
      </c>
      <c r="L1807" s="183">
        <v>3</v>
      </c>
      <c r="M1807" s="27">
        <f>L1807*312</f>
        <v>936</v>
      </c>
      <c r="N1807" s="23"/>
      <c r="O1807" s="24" t="s">
        <v>32</v>
      </c>
    </row>
    <row r="1808" s="1" customFormat="1" customHeight="1" spans="1:15">
      <c r="A1808" s="39">
        <v>1804</v>
      </c>
      <c r="B1808" s="115" t="s">
        <v>23</v>
      </c>
      <c r="C1808" s="39" t="s">
        <v>11004</v>
      </c>
      <c r="D1808" s="39" t="s">
        <v>10034</v>
      </c>
      <c r="E1808" s="39" t="s">
        <v>11005</v>
      </c>
      <c r="F1808" s="187" t="s">
        <v>12665</v>
      </c>
      <c r="G1808" s="196" t="s">
        <v>12711</v>
      </c>
      <c r="H1808" s="196" t="s">
        <v>194</v>
      </c>
      <c r="I1808" s="193">
        <v>3</v>
      </c>
      <c r="J1808" s="196" t="s">
        <v>12710</v>
      </c>
      <c r="K1808" s="39" t="s">
        <v>31</v>
      </c>
      <c r="L1808" s="183">
        <v>3</v>
      </c>
      <c r="M1808" s="27">
        <f>L1808*312</f>
        <v>936</v>
      </c>
      <c r="N1808" s="23"/>
      <c r="O1808" s="24" t="s">
        <v>32</v>
      </c>
    </row>
    <row r="1809" s="1" customFormat="1" customHeight="1" spans="1:15">
      <c r="A1809" s="39">
        <v>1805</v>
      </c>
      <c r="B1809" s="115" t="s">
        <v>23</v>
      </c>
      <c r="C1809" s="39" t="s">
        <v>11004</v>
      </c>
      <c r="D1809" s="39" t="s">
        <v>10034</v>
      </c>
      <c r="E1809" s="39" t="s">
        <v>11005</v>
      </c>
      <c r="F1809" s="187" t="s">
        <v>12665</v>
      </c>
      <c r="G1809" s="196" t="s">
        <v>12712</v>
      </c>
      <c r="H1809" s="196" t="s">
        <v>194</v>
      </c>
      <c r="I1809" s="193">
        <v>4</v>
      </c>
      <c r="J1809" s="196" t="s">
        <v>12710</v>
      </c>
      <c r="K1809" s="39" t="s">
        <v>31</v>
      </c>
      <c r="L1809" s="183">
        <v>2</v>
      </c>
      <c r="M1809" s="27">
        <f t="shared" ref="M1809:M1818" si="62">L1809*130</f>
        <v>260</v>
      </c>
      <c r="N1809" s="23"/>
      <c r="O1809" s="24" t="s">
        <v>32</v>
      </c>
    </row>
    <row r="1810" s="1" customFormat="1" customHeight="1" spans="1:15">
      <c r="A1810" s="39">
        <v>1806</v>
      </c>
      <c r="B1810" s="115" t="s">
        <v>23</v>
      </c>
      <c r="C1810" s="39" t="s">
        <v>11004</v>
      </c>
      <c r="D1810" s="39" t="s">
        <v>10034</v>
      </c>
      <c r="E1810" s="39" t="s">
        <v>11005</v>
      </c>
      <c r="F1810" s="187" t="s">
        <v>12665</v>
      </c>
      <c r="G1810" s="196" t="s">
        <v>12713</v>
      </c>
      <c r="H1810" s="196" t="s">
        <v>194</v>
      </c>
      <c r="I1810" s="193">
        <v>3</v>
      </c>
      <c r="J1810" s="196" t="s">
        <v>12710</v>
      </c>
      <c r="K1810" s="39" t="s">
        <v>31</v>
      </c>
      <c r="L1810" s="183">
        <v>3</v>
      </c>
      <c r="M1810" s="27">
        <f t="shared" si="62"/>
        <v>390</v>
      </c>
      <c r="N1810" s="23"/>
      <c r="O1810" s="24" t="s">
        <v>32</v>
      </c>
    </row>
    <row r="1811" s="1" customFormat="1" customHeight="1" spans="1:15">
      <c r="A1811" s="39">
        <v>1807</v>
      </c>
      <c r="B1811" s="115" t="s">
        <v>23</v>
      </c>
      <c r="C1811" s="39" t="s">
        <v>11004</v>
      </c>
      <c r="D1811" s="39" t="s">
        <v>10034</v>
      </c>
      <c r="E1811" s="39" t="s">
        <v>11005</v>
      </c>
      <c r="F1811" s="187" t="s">
        <v>12665</v>
      </c>
      <c r="G1811" s="196" t="s">
        <v>12714</v>
      </c>
      <c r="H1811" s="196" t="s">
        <v>194</v>
      </c>
      <c r="I1811" s="193">
        <v>2</v>
      </c>
      <c r="J1811" s="196" t="s">
        <v>12710</v>
      </c>
      <c r="K1811" s="39" t="s">
        <v>31</v>
      </c>
      <c r="L1811" s="183">
        <v>2</v>
      </c>
      <c r="M1811" s="27">
        <f t="shared" si="62"/>
        <v>260</v>
      </c>
      <c r="N1811" s="23"/>
      <c r="O1811" s="24" t="s">
        <v>32</v>
      </c>
    </row>
    <row r="1812" s="1" customFormat="1" customHeight="1" spans="1:15">
      <c r="A1812" s="39">
        <v>1808</v>
      </c>
      <c r="B1812" s="115" t="s">
        <v>23</v>
      </c>
      <c r="C1812" s="39" t="s">
        <v>11004</v>
      </c>
      <c r="D1812" s="39" t="s">
        <v>10034</v>
      </c>
      <c r="E1812" s="39" t="s">
        <v>11005</v>
      </c>
      <c r="F1812" s="187" t="s">
        <v>12665</v>
      </c>
      <c r="G1812" s="196" t="s">
        <v>12715</v>
      </c>
      <c r="H1812" s="196" t="s">
        <v>194</v>
      </c>
      <c r="I1812" s="193">
        <v>4</v>
      </c>
      <c r="J1812" s="196" t="s">
        <v>12710</v>
      </c>
      <c r="K1812" s="39" t="s">
        <v>31</v>
      </c>
      <c r="L1812" s="183">
        <v>4</v>
      </c>
      <c r="M1812" s="27">
        <f t="shared" si="62"/>
        <v>520</v>
      </c>
      <c r="N1812" s="23"/>
      <c r="O1812" s="24" t="s">
        <v>32</v>
      </c>
    </row>
    <row r="1813" s="1" customFormat="1" customHeight="1" spans="1:15">
      <c r="A1813" s="39">
        <v>1809</v>
      </c>
      <c r="B1813" s="115" t="s">
        <v>23</v>
      </c>
      <c r="C1813" s="39" t="s">
        <v>11004</v>
      </c>
      <c r="D1813" s="39" t="s">
        <v>10034</v>
      </c>
      <c r="E1813" s="39" t="s">
        <v>11005</v>
      </c>
      <c r="F1813" s="187" t="s">
        <v>12665</v>
      </c>
      <c r="G1813" s="196" t="s">
        <v>12716</v>
      </c>
      <c r="H1813" s="196" t="s">
        <v>194</v>
      </c>
      <c r="I1813" s="193">
        <v>4</v>
      </c>
      <c r="J1813" s="196" t="s">
        <v>12710</v>
      </c>
      <c r="K1813" s="39" t="s">
        <v>31</v>
      </c>
      <c r="L1813" s="183">
        <v>4</v>
      </c>
      <c r="M1813" s="27">
        <f t="shared" si="62"/>
        <v>520</v>
      </c>
      <c r="N1813" s="23"/>
      <c r="O1813" s="24" t="s">
        <v>32</v>
      </c>
    </row>
    <row r="1814" s="1" customFormat="1" customHeight="1" spans="1:15">
      <c r="A1814" s="39">
        <v>1810</v>
      </c>
      <c r="B1814" s="115" t="s">
        <v>23</v>
      </c>
      <c r="C1814" s="39" t="s">
        <v>11004</v>
      </c>
      <c r="D1814" s="39" t="s">
        <v>10034</v>
      </c>
      <c r="E1814" s="39" t="s">
        <v>11005</v>
      </c>
      <c r="F1814" s="187" t="s">
        <v>12665</v>
      </c>
      <c r="G1814" s="196" t="s">
        <v>12717</v>
      </c>
      <c r="H1814" s="196" t="s">
        <v>194</v>
      </c>
      <c r="I1814" s="193">
        <v>3</v>
      </c>
      <c r="J1814" s="196" t="s">
        <v>12710</v>
      </c>
      <c r="K1814" s="39" t="s">
        <v>31</v>
      </c>
      <c r="L1814" s="183">
        <v>3</v>
      </c>
      <c r="M1814" s="27">
        <f t="shared" si="62"/>
        <v>390</v>
      </c>
      <c r="N1814" s="23"/>
      <c r="O1814" s="24" t="s">
        <v>32</v>
      </c>
    </row>
    <row r="1815" s="1" customFormat="1" customHeight="1" spans="1:15">
      <c r="A1815" s="39">
        <v>1811</v>
      </c>
      <c r="B1815" s="115" t="s">
        <v>23</v>
      </c>
      <c r="C1815" s="39" t="s">
        <v>11004</v>
      </c>
      <c r="D1815" s="39" t="s">
        <v>10034</v>
      </c>
      <c r="E1815" s="39" t="s">
        <v>11005</v>
      </c>
      <c r="F1815" s="187" t="s">
        <v>12665</v>
      </c>
      <c r="G1815" s="196" t="s">
        <v>12718</v>
      </c>
      <c r="H1815" s="196" t="s">
        <v>194</v>
      </c>
      <c r="I1815" s="193">
        <v>1</v>
      </c>
      <c r="J1815" s="196" t="s">
        <v>12710</v>
      </c>
      <c r="K1815" s="39" t="s">
        <v>31</v>
      </c>
      <c r="L1815" s="183">
        <v>1</v>
      </c>
      <c r="M1815" s="27">
        <f t="shared" si="62"/>
        <v>130</v>
      </c>
      <c r="N1815" s="23"/>
      <c r="O1815" s="24" t="s">
        <v>32</v>
      </c>
    </row>
    <row r="1816" s="1" customFormat="1" customHeight="1" spans="1:15">
      <c r="A1816" s="39">
        <v>1812</v>
      </c>
      <c r="B1816" s="115" t="s">
        <v>23</v>
      </c>
      <c r="C1816" s="39" t="s">
        <v>11004</v>
      </c>
      <c r="D1816" s="39" t="s">
        <v>10034</v>
      </c>
      <c r="E1816" s="39" t="s">
        <v>11005</v>
      </c>
      <c r="F1816" s="187" t="s">
        <v>12665</v>
      </c>
      <c r="G1816" s="196" t="s">
        <v>4593</v>
      </c>
      <c r="H1816" s="196" t="s">
        <v>194</v>
      </c>
      <c r="I1816" s="193">
        <v>4</v>
      </c>
      <c r="J1816" s="196" t="s">
        <v>12710</v>
      </c>
      <c r="K1816" s="39" t="s">
        <v>31</v>
      </c>
      <c r="L1816" s="183">
        <v>4</v>
      </c>
      <c r="M1816" s="27">
        <f t="shared" si="62"/>
        <v>520</v>
      </c>
      <c r="N1816" s="23"/>
      <c r="O1816" s="24" t="s">
        <v>32</v>
      </c>
    </row>
    <row r="1817" s="1" customFormat="1" customHeight="1" spans="1:15">
      <c r="A1817" s="39">
        <v>1813</v>
      </c>
      <c r="B1817" s="115" t="s">
        <v>23</v>
      </c>
      <c r="C1817" s="39" t="s">
        <v>11004</v>
      </c>
      <c r="D1817" s="39" t="s">
        <v>10034</v>
      </c>
      <c r="E1817" s="39" t="s">
        <v>11005</v>
      </c>
      <c r="F1817" s="187" t="s">
        <v>12665</v>
      </c>
      <c r="G1817" s="196" t="s">
        <v>12719</v>
      </c>
      <c r="H1817" s="196" t="s">
        <v>194</v>
      </c>
      <c r="I1817" s="193">
        <v>3</v>
      </c>
      <c r="J1817" s="196" t="s">
        <v>12710</v>
      </c>
      <c r="K1817" s="39" t="s">
        <v>31</v>
      </c>
      <c r="L1817" s="183">
        <v>3</v>
      </c>
      <c r="M1817" s="27">
        <f t="shared" si="62"/>
        <v>390</v>
      </c>
      <c r="N1817" s="23"/>
      <c r="O1817" s="24" t="s">
        <v>32</v>
      </c>
    </row>
    <row r="1818" s="1" customFormat="1" customHeight="1" spans="1:15">
      <c r="A1818" s="39">
        <v>1814</v>
      </c>
      <c r="B1818" s="115" t="s">
        <v>23</v>
      </c>
      <c r="C1818" s="39" t="s">
        <v>11004</v>
      </c>
      <c r="D1818" s="39" t="s">
        <v>10034</v>
      </c>
      <c r="E1818" s="39" t="s">
        <v>11005</v>
      </c>
      <c r="F1818" s="187" t="s">
        <v>12665</v>
      </c>
      <c r="G1818" s="198" t="s">
        <v>12720</v>
      </c>
      <c r="H1818" s="196" t="s">
        <v>194</v>
      </c>
      <c r="I1818" s="193">
        <v>2</v>
      </c>
      <c r="J1818" s="196" t="s">
        <v>12710</v>
      </c>
      <c r="K1818" s="39" t="s">
        <v>31</v>
      </c>
      <c r="L1818" s="183">
        <v>2</v>
      </c>
      <c r="M1818" s="27">
        <f t="shared" si="62"/>
        <v>260</v>
      </c>
      <c r="N1818" s="23"/>
      <c r="O1818" s="24" t="s">
        <v>32</v>
      </c>
    </row>
    <row r="1819" s="1" customFormat="1" customHeight="1" spans="1:15">
      <c r="A1819" s="39">
        <v>1815</v>
      </c>
      <c r="B1819" s="115" t="s">
        <v>23</v>
      </c>
      <c r="C1819" s="39" t="s">
        <v>11004</v>
      </c>
      <c r="D1819" s="39" t="s">
        <v>10034</v>
      </c>
      <c r="E1819" s="39" t="s">
        <v>11005</v>
      </c>
      <c r="F1819" s="187" t="s">
        <v>12665</v>
      </c>
      <c r="G1819" s="196" t="s">
        <v>12721</v>
      </c>
      <c r="H1819" s="196" t="s">
        <v>51</v>
      </c>
      <c r="I1819" s="193">
        <v>3</v>
      </c>
      <c r="J1819" s="196" t="s">
        <v>12683</v>
      </c>
      <c r="K1819" s="39" t="s">
        <v>31</v>
      </c>
      <c r="L1819" s="183">
        <v>3</v>
      </c>
      <c r="M1819" s="27">
        <f>L1819*312</f>
        <v>936</v>
      </c>
      <c r="N1819" s="23"/>
      <c r="O1819" s="24" t="s">
        <v>32</v>
      </c>
    </row>
    <row r="1820" s="1" customFormat="1" customHeight="1" spans="1:15">
      <c r="A1820" s="39">
        <v>1816</v>
      </c>
      <c r="B1820" s="115" t="s">
        <v>23</v>
      </c>
      <c r="C1820" s="39" t="s">
        <v>11004</v>
      </c>
      <c r="D1820" s="39" t="s">
        <v>10034</v>
      </c>
      <c r="E1820" s="39" t="s">
        <v>11005</v>
      </c>
      <c r="F1820" s="187" t="s">
        <v>12665</v>
      </c>
      <c r="G1820" s="196" t="s">
        <v>12722</v>
      </c>
      <c r="H1820" s="196" t="s">
        <v>194</v>
      </c>
      <c r="I1820" s="193">
        <v>2</v>
      </c>
      <c r="J1820" s="196" t="s">
        <v>12683</v>
      </c>
      <c r="K1820" s="39" t="s">
        <v>31</v>
      </c>
      <c r="L1820" s="183">
        <v>1</v>
      </c>
      <c r="M1820" s="27">
        <f>L1820*130</f>
        <v>130</v>
      </c>
      <c r="N1820" s="23"/>
      <c r="O1820" s="24" t="s">
        <v>32</v>
      </c>
    </row>
    <row r="1821" s="1" customFormat="1" customHeight="1" spans="1:15">
      <c r="A1821" s="39">
        <v>1817</v>
      </c>
      <c r="B1821" s="115" t="s">
        <v>23</v>
      </c>
      <c r="C1821" s="39" t="s">
        <v>11004</v>
      </c>
      <c r="D1821" s="39" t="s">
        <v>10034</v>
      </c>
      <c r="E1821" s="39" t="s">
        <v>11005</v>
      </c>
      <c r="F1821" s="187" t="s">
        <v>12665</v>
      </c>
      <c r="G1821" s="196" t="s">
        <v>4286</v>
      </c>
      <c r="H1821" s="196" t="s">
        <v>51</v>
      </c>
      <c r="I1821" s="193">
        <v>3</v>
      </c>
      <c r="J1821" s="196" t="s">
        <v>12683</v>
      </c>
      <c r="K1821" s="39" t="s">
        <v>31</v>
      </c>
      <c r="L1821" s="183">
        <v>3</v>
      </c>
      <c r="M1821" s="27">
        <f>L1821*312</f>
        <v>936</v>
      </c>
      <c r="N1821" s="23"/>
      <c r="O1821" s="24" t="s">
        <v>32</v>
      </c>
    </row>
    <row r="1822" s="1" customFormat="1" customHeight="1" spans="1:15">
      <c r="A1822" s="39">
        <v>1818</v>
      </c>
      <c r="B1822" s="115" t="s">
        <v>23</v>
      </c>
      <c r="C1822" s="39" t="s">
        <v>11004</v>
      </c>
      <c r="D1822" s="39" t="s">
        <v>10034</v>
      </c>
      <c r="E1822" s="39" t="s">
        <v>11005</v>
      </c>
      <c r="F1822" s="187" t="s">
        <v>12665</v>
      </c>
      <c r="G1822" s="196" t="s">
        <v>12723</v>
      </c>
      <c r="H1822" s="196" t="s">
        <v>11034</v>
      </c>
      <c r="I1822" s="193">
        <v>1</v>
      </c>
      <c r="J1822" s="196" t="s">
        <v>12683</v>
      </c>
      <c r="K1822" s="39" t="s">
        <v>31</v>
      </c>
      <c r="L1822" s="183">
        <v>1</v>
      </c>
      <c r="M1822" s="27">
        <f>L1822*312</f>
        <v>312</v>
      </c>
      <c r="N1822" s="23"/>
      <c r="O1822" s="24" t="s">
        <v>32</v>
      </c>
    </row>
    <row r="1823" s="1" customFormat="1" customHeight="1" spans="1:15">
      <c r="A1823" s="39">
        <v>1819</v>
      </c>
      <c r="B1823" s="115" t="s">
        <v>23</v>
      </c>
      <c r="C1823" s="39" t="s">
        <v>11004</v>
      </c>
      <c r="D1823" s="39" t="s">
        <v>10034</v>
      </c>
      <c r="E1823" s="39" t="s">
        <v>11005</v>
      </c>
      <c r="F1823" s="187" t="s">
        <v>12665</v>
      </c>
      <c r="G1823" s="196" t="s">
        <v>12724</v>
      </c>
      <c r="H1823" s="196" t="s">
        <v>194</v>
      </c>
      <c r="I1823" s="193">
        <v>3</v>
      </c>
      <c r="J1823" s="196" t="s">
        <v>12683</v>
      </c>
      <c r="K1823" s="39" t="s">
        <v>31</v>
      </c>
      <c r="L1823" s="183">
        <v>3</v>
      </c>
      <c r="M1823" s="27">
        <f>L1823*130</f>
        <v>390</v>
      </c>
      <c r="N1823" s="23"/>
      <c r="O1823" s="24" t="s">
        <v>32</v>
      </c>
    </row>
    <row r="1824" s="1" customFormat="1" customHeight="1" spans="1:15">
      <c r="A1824" s="39">
        <v>1820</v>
      </c>
      <c r="B1824" s="115" t="s">
        <v>23</v>
      </c>
      <c r="C1824" s="39" t="s">
        <v>11004</v>
      </c>
      <c r="D1824" s="39" t="s">
        <v>10034</v>
      </c>
      <c r="E1824" s="39" t="s">
        <v>11005</v>
      </c>
      <c r="F1824" s="187" t="s">
        <v>12665</v>
      </c>
      <c r="G1824" s="196" t="s">
        <v>12725</v>
      </c>
      <c r="H1824" s="196" t="s">
        <v>194</v>
      </c>
      <c r="I1824" s="193">
        <v>1</v>
      </c>
      <c r="J1824" s="196" t="s">
        <v>12683</v>
      </c>
      <c r="K1824" s="39" t="s">
        <v>31</v>
      </c>
      <c r="L1824" s="183">
        <v>1</v>
      </c>
      <c r="M1824" s="27">
        <f>L1824*130</f>
        <v>130</v>
      </c>
      <c r="N1824" s="23"/>
      <c r="O1824" s="24" t="s">
        <v>32</v>
      </c>
    </row>
    <row r="1825" s="1" customFormat="1" customHeight="1" spans="1:15">
      <c r="A1825" s="39">
        <v>1821</v>
      </c>
      <c r="B1825" s="115" t="s">
        <v>23</v>
      </c>
      <c r="C1825" s="39" t="s">
        <v>11004</v>
      </c>
      <c r="D1825" s="39" t="s">
        <v>10034</v>
      </c>
      <c r="E1825" s="39" t="s">
        <v>11005</v>
      </c>
      <c r="F1825" s="187" t="s">
        <v>12665</v>
      </c>
      <c r="G1825" s="196" t="s">
        <v>12726</v>
      </c>
      <c r="H1825" s="196" t="s">
        <v>194</v>
      </c>
      <c r="I1825" s="197">
        <v>5</v>
      </c>
      <c r="J1825" s="196" t="s">
        <v>6387</v>
      </c>
      <c r="K1825" s="39" t="s">
        <v>31</v>
      </c>
      <c r="L1825" s="183">
        <v>5</v>
      </c>
      <c r="M1825" s="27">
        <f>L1825*312</f>
        <v>1560</v>
      </c>
      <c r="N1825" s="23"/>
      <c r="O1825" s="24" t="s">
        <v>32</v>
      </c>
    </row>
    <row r="1826" s="1" customFormat="1" customHeight="1" spans="1:15">
      <c r="A1826" s="39">
        <v>1822</v>
      </c>
      <c r="B1826" s="115" t="s">
        <v>23</v>
      </c>
      <c r="C1826" s="39" t="s">
        <v>11004</v>
      </c>
      <c r="D1826" s="39" t="s">
        <v>10034</v>
      </c>
      <c r="E1826" s="39" t="s">
        <v>11005</v>
      </c>
      <c r="F1826" s="187" t="s">
        <v>12665</v>
      </c>
      <c r="G1826" s="196" t="s">
        <v>12727</v>
      </c>
      <c r="H1826" s="196" t="s">
        <v>194</v>
      </c>
      <c r="I1826" s="193">
        <v>3</v>
      </c>
      <c r="J1826" s="196" t="s">
        <v>12683</v>
      </c>
      <c r="K1826" s="39" t="s">
        <v>31</v>
      </c>
      <c r="L1826" s="183">
        <v>3</v>
      </c>
      <c r="M1826" s="27">
        <f>L1826*130</f>
        <v>390</v>
      </c>
      <c r="N1826" s="23"/>
      <c r="O1826" s="24" t="s">
        <v>32</v>
      </c>
    </row>
    <row r="1827" s="1" customFormat="1" customHeight="1" spans="1:15">
      <c r="A1827" s="39">
        <v>1823</v>
      </c>
      <c r="B1827" s="115" t="s">
        <v>23</v>
      </c>
      <c r="C1827" s="39" t="s">
        <v>11004</v>
      </c>
      <c r="D1827" s="39" t="s">
        <v>10034</v>
      </c>
      <c r="E1827" s="39" t="s">
        <v>11005</v>
      </c>
      <c r="F1827" s="187" t="s">
        <v>12665</v>
      </c>
      <c r="G1827" s="196" t="s">
        <v>12728</v>
      </c>
      <c r="H1827" s="196" t="s">
        <v>194</v>
      </c>
      <c r="I1827" s="193">
        <v>3</v>
      </c>
      <c r="J1827" s="196" t="s">
        <v>12683</v>
      </c>
      <c r="K1827" s="39" t="s">
        <v>31</v>
      </c>
      <c r="L1827" s="183">
        <v>3</v>
      </c>
      <c r="M1827" s="27">
        <f>L1827*130</f>
        <v>390</v>
      </c>
      <c r="N1827" s="23"/>
      <c r="O1827" s="24" t="s">
        <v>32</v>
      </c>
    </row>
    <row r="1828" s="1" customFormat="1" customHeight="1" spans="1:15">
      <c r="A1828" s="39">
        <v>1824</v>
      </c>
      <c r="B1828" s="115" t="s">
        <v>23</v>
      </c>
      <c r="C1828" s="39" t="s">
        <v>11004</v>
      </c>
      <c r="D1828" s="39" t="s">
        <v>10034</v>
      </c>
      <c r="E1828" s="39" t="s">
        <v>11005</v>
      </c>
      <c r="F1828" s="187" t="s">
        <v>12665</v>
      </c>
      <c r="G1828" s="196" t="s">
        <v>12729</v>
      </c>
      <c r="H1828" s="196" t="s">
        <v>194</v>
      </c>
      <c r="I1828" s="193">
        <v>4</v>
      </c>
      <c r="J1828" s="196" t="s">
        <v>12683</v>
      </c>
      <c r="K1828" s="39" t="s">
        <v>31</v>
      </c>
      <c r="L1828" s="183">
        <v>4</v>
      </c>
      <c r="M1828" s="27">
        <f>L1828*312</f>
        <v>1248</v>
      </c>
      <c r="N1828" s="23"/>
      <c r="O1828" s="24" t="s">
        <v>32</v>
      </c>
    </row>
    <row r="1829" s="1" customFormat="1" customHeight="1" spans="1:15">
      <c r="A1829" s="39">
        <v>1825</v>
      </c>
      <c r="B1829" s="115" t="s">
        <v>23</v>
      </c>
      <c r="C1829" s="39" t="s">
        <v>11004</v>
      </c>
      <c r="D1829" s="39" t="s">
        <v>10034</v>
      </c>
      <c r="E1829" s="39" t="s">
        <v>11005</v>
      </c>
      <c r="F1829" s="187" t="s">
        <v>12665</v>
      </c>
      <c r="G1829" s="196" t="s">
        <v>12730</v>
      </c>
      <c r="H1829" s="196" t="s">
        <v>194</v>
      </c>
      <c r="I1829" s="193">
        <v>4</v>
      </c>
      <c r="J1829" s="196" t="s">
        <v>12683</v>
      </c>
      <c r="K1829" s="39" t="s">
        <v>31</v>
      </c>
      <c r="L1829" s="183">
        <v>3</v>
      </c>
      <c r="M1829" s="27">
        <f>L1829*312</f>
        <v>936</v>
      </c>
      <c r="N1829" s="23"/>
      <c r="O1829" s="24" t="s">
        <v>32</v>
      </c>
    </row>
    <row r="1830" s="1" customFormat="1" customHeight="1" spans="1:15">
      <c r="A1830" s="39">
        <v>1826</v>
      </c>
      <c r="B1830" s="115" t="s">
        <v>23</v>
      </c>
      <c r="C1830" s="39" t="s">
        <v>11004</v>
      </c>
      <c r="D1830" s="39" t="s">
        <v>10034</v>
      </c>
      <c r="E1830" s="39" t="s">
        <v>11005</v>
      </c>
      <c r="F1830" s="187" t="s">
        <v>12665</v>
      </c>
      <c r="G1830" s="196" t="s">
        <v>12731</v>
      </c>
      <c r="H1830" s="196" t="s">
        <v>194</v>
      </c>
      <c r="I1830" s="193">
        <v>4</v>
      </c>
      <c r="J1830" s="196" t="s">
        <v>12683</v>
      </c>
      <c r="K1830" s="39" t="s">
        <v>31</v>
      </c>
      <c r="L1830" s="183">
        <v>4</v>
      </c>
      <c r="M1830" s="27">
        <f t="shared" ref="M1830:M1835" si="63">L1830*130</f>
        <v>520</v>
      </c>
      <c r="N1830" s="23"/>
      <c r="O1830" s="24" t="s">
        <v>32</v>
      </c>
    </row>
    <row r="1831" s="1" customFormat="1" customHeight="1" spans="1:15">
      <c r="A1831" s="39">
        <v>1827</v>
      </c>
      <c r="B1831" s="115" t="s">
        <v>23</v>
      </c>
      <c r="C1831" s="39" t="s">
        <v>11004</v>
      </c>
      <c r="D1831" s="39" t="s">
        <v>10034</v>
      </c>
      <c r="E1831" s="39" t="s">
        <v>11005</v>
      </c>
      <c r="F1831" s="187" t="s">
        <v>12665</v>
      </c>
      <c r="G1831" s="196" t="s">
        <v>12732</v>
      </c>
      <c r="H1831" s="196" t="s">
        <v>194</v>
      </c>
      <c r="I1831" s="193">
        <v>3</v>
      </c>
      <c r="J1831" s="196" t="s">
        <v>12683</v>
      </c>
      <c r="K1831" s="39" t="s">
        <v>31</v>
      </c>
      <c r="L1831" s="183">
        <v>3</v>
      </c>
      <c r="M1831" s="27">
        <f t="shared" si="63"/>
        <v>390</v>
      </c>
      <c r="N1831" s="23"/>
      <c r="O1831" s="24" t="s">
        <v>32</v>
      </c>
    </row>
    <row r="1832" s="1" customFormat="1" customHeight="1" spans="1:15">
      <c r="A1832" s="39">
        <v>1828</v>
      </c>
      <c r="B1832" s="115" t="s">
        <v>23</v>
      </c>
      <c r="C1832" s="39" t="s">
        <v>11004</v>
      </c>
      <c r="D1832" s="39" t="s">
        <v>10034</v>
      </c>
      <c r="E1832" s="39" t="s">
        <v>11005</v>
      </c>
      <c r="F1832" s="187" t="s">
        <v>12665</v>
      </c>
      <c r="G1832" s="196" t="s">
        <v>12733</v>
      </c>
      <c r="H1832" s="196" t="s">
        <v>194</v>
      </c>
      <c r="I1832" s="193">
        <v>3</v>
      </c>
      <c r="J1832" s="196" t="s">
        <v>12683</v>
      </c>
      <c r="K1832" s="39" t="s">
        <v>31</v>
      </c>
      <c r="L1832" s="183">
        <v>3</v>
      </c>
      <c r="M1832" s="27">
        <f t="shared" si="63"/>
        <v>390</v>
      </c>
      <c r="N1832" s="23"/>
      <c r="O1832" s="24" t="s">
        <v>32</v>
      </c>
    </row>
    <row r="1833" s="1" customFormat="1" customHeight="1" spans="1:15">
      <c r="A1833" s="39">
        <v>1829</v>
      </c>
      <c r="B1833" s="115" t="s">
        <v>23</v>
      </c>
      <c r="C1833" s="39" t="s">
        <v>11004</v>
      </c>
      <c r="D1833" s="39" t="s">
        <v>10034</v>
      </c>
      <c r="E1833" s="39" t="s">
        <v>11005</v>
      </c>
      <c r="F1833" s="187" t="s">
        <v>12665</v>
      </c>
      <c r="G1833" s="196" t="s">
        <v>12734</v>
      </c>
      <c r="H1833" s="196" t="s">
        <v>194</v>
      </c>
      <c r="I1833" s="193">
        <v>5</v>
      </c>
      <c r="J1833" s="196" t="s">
        <v>6808</v>
      </c>
      <c r="K1833" s="39" t="s">
        <v>31</v>
      </c>
      <c r="L1833" s="183">
        <v>5</v>
      </c>
      <c r="M1833" s="27">
        <f t="shared" si="63"/>
        <v>650</v>
      </c>
      <c r="N1833" s="23"/>
      <c r="O1833" s="24" t="s">
        <v>32</v>
      </c>
    </row>
    <row r="1834" s="1" customFormat="1" customHeight="1" spans="1:15">
      <c r="A1834" s="39">
        <v>1830</v>
      </c>
      <c r="B1834" s="115" t="s">
        <v>23</v>
      </c>
      <c r="C1834" s="39" t="s">
        <v>11004</v>
      </c>
      <c r="D1834" s="39" t="s">
        <v>10034</v>
      </c>
      <c r="E1834" s="39" t="s">
        <v>11005</v>
      </c>
      <c r="F1834" s="187" t="s">
        <v>12665</v>
      </c>
      <c r="G1834" s="196" t="s">
        <v>12735</v>
      </c>
      <c r="H1834" s="196" t="s">
        <v>194</v>
      </c>
      <c r="I1834" s="193">
        <v>5</v>
      </c>
      <c r="J1834" s="196" t="s">
        <v>6808</v>
      </c>
      <c r="K1834" s="39" t="s">
        <v>31</v>
      </c>
      <c r="L1834" s="183">
        <v>4</v>
      </c>
      <c r="M1834" s="27">
        <f t="shared" si="63"/>
        <v>520</v>
      </c>
      <c r="N1834" s="23"/>
      <c r="O1834" s="24" t="s">
        <v>32</v>
      </c>
    </row>
    <row r="1835" s="1" customFormat="1" customHeight="1" spans="1:15">
      <c r="A1835" s="39">
        <v>1831</v>
      </c>
      <c r="B1835" s="115" t="s">
        <v>23</v>
      </c>
      <c r="C1835" s="39" t="s">
        <v>11004</v>
      </c>
      <c r="D1835" s="39" t="s">
        <v>10034</v>
      </c>
      <c r="E1835" s="39" t="s">
        <v>11005</v>
      </c>
      <c r="F1835" s="187" t="s">
        <v>12665</v>
      </c>
      <c r="G1835" s="196" t="s">
        <v>12736</v>
      </c>
      <c r="H1835" s="196" t="s">
        <v>194</v>
      </c>
      <c r="I1835" s="193">
        <v>4</v>
      </c>
      <c r="J1835" s="196" t="s">
        <v>6808</v>
      </c>
      <c r="K1835" s="39" t="s">
        <v>31</v>
      </c>
      <c r="L1835" s="183">
        <v>1</v>
      </c>
      <c r="M1835" s="27">
        <f t="shared" si="63"/>
        <v>130</v>
      </c>
      <c r="N1835" s="23"/>
      <c r="O1835" s="24" t="s">
        <v>32</v>
      </c>
    </row>
    <row r="1836" s="1" customFormat="1" customHeight="1" spans="1:15">
      <c r="A1836" s="39">
        <v>1832</v>
      </c>
      <c r="B1836" s="115" t="s">
        <v>23</v>
      </c>
      <c r="C1836" s="39" t="s">
        <v>11004</v>
      </c>
      <c r="D1836" s="39" t="s">
        <v>10034</v>
      </c>
      <c r="E1836" s="39" t="s">
        <v>11005</v>
      </c>
      <c r="F1836" s="187" t="s">
        <v>12665</v>
      </c>
      <c r="G1836" s="196" t="s">
        <v>12737</v>
      </c>
      <c r="H1836" s="196" t="s">
        <v>51</v>
      </c>
      <c r="I1836" s="193">
        <v>4</v>
      </c>
      <c r="J1836" s="196" t="s">
        <v>6808</v>
      </c>
      <c r="K1836" s="39" t="s">
        <v>31</v>
      </c>
      <c r="L1836" s="183">
        <v>4</v>
      </c>
      <c r="M1836" s="27">
        <f>L1836*312</f>
        <v>1248</v>
      </c>
      <c r="N1836" s="23"/>
      <c r="O1836" s="24" t="s">
        <v>32</v>
      </c>
    </row>
    <row r="1837" s="1" customFormat="1" customHeight="1" spans="1:15">
      <c r="A1837" s="39">
        <v>1833</v>
      </c>
      <c r="B1837" s="115" t="s">
        <v>23</v>
      </c>
      <c r="C1837" s="39" t="s">
        <v>11004</v>
      </c>
      <c r="D1837" s="39" t="s">
        <v>10034</v>
      </c>
      <c r="E1837" s="39" t="s">
        <v>11005</v>
      </c>
      <c r="F1837" s="187" t="s">
        <v>12665</v>
      </c>
      <c r="G1837" s="196" t="s">
        <v>12738</v>
      </c>
      <c r="H1837" s="196" t="s">
        <v>194</v>
      </c>
      <c r="I1837" s="193">
        <v>2</v>
      </c>
      <c r="J1837" s="196" t="s">
        <v>6808</v>
      </c>
      <c r="K1837" s="39" t="s">
        <v>31</v>
      </c>
      <c r="L1837" s="183">
        <v>2</v>
      </c>
      <c r="M1837" s="27">
        <f>L1837*130</f>
        <v>260</v>
      </c>
      <c r="N1837" s="23"/>
      <c r="O1837" s="24" t="s">
        <v>32</v>
      </c>
    </row>
    <row r="1838" s="1" customFormat="1" customHeight="1" spans="1:15">
      <c r="A1838" s="39">
        <v>1834</v>
      </c>
      <c r="B1838" s="115" t="s">
        <v>23</v>
      </c>
      <c r="C1838" s="39" t="s">
        <v>11004</v>
      </c>
      <c r="D1838" s="39" t="s">
        <v>10034</v>
      </c>
      <c r="E1838" s="39" t="s">
        <v>11005</v>
      </c>
      <c r="F1838" s="187" t="s">
        <v>12665</v>
      </c>
      <c r="G1838" s="196" t="s">
        <v>12739</v>
      </c>
      <c r="H1838" s="196" t="s">
        <v>194</v>
      </c>
      <c r="I1838" s="193">
        <v>4</v>
      </c>
      <c r="J1838" s="196" t="s">
        <v>6808</v>
      </c>
      <c r="K1838" s="39" t="s">
        <v>31</v>
      </c>
      <c r="L1838" s="183">
        <v>4</v>
      </c>
      <c r="M1838" s="27">
        <f>L1838*130</f>
        <v>520</v>
      </c>
      <c r="N1838" s="23"/>
      <c r="O1838" s="24" t="s">
        <v>32</v>
      </c>
    </row>
    <row r="1839" s="1" customFormat="1" customHeight="1" spans="1:15">
      <c r="A1839" s="39">
        <v>1835</v>
      </c>
      <c r="B1839" s="115" t="s">
        <v>23</v>
      </c>
      <c r="C1839" s="39" t="s">
        <v>11004</v>
      </c>
      <c r="D1839" s="39" t="s">
        <v>10034</v>
      </c>
      <c r="E1839" s="39" t="s">
        <v>11005</v>
      </c>
      <c r="F1839" s="187" t="s">
        <v>12665</v>
      </c>
      <c r="G1839" s="196" t="s">
        <v>12740</v>
      </c>
      <c r="H1839" s="196" t="s">
        <v>194</v>
      </c>
      <c r="I1839" s="193">
        <v>3</v>
      </c>
      <c r="J1839" s="196" t="s">
        <v>6808</v>
      </c>
      <c r="K1839" s="39" t="s">
        <v>31</v>
      </c>
      <c r="L1839" s="183">
        <v>3</v>
      </c>
      <c r="M1839" s="27">
        <f>L1839*130</f>
        <v>390</v>
      </c>
      <c r="N1839" s="23"/>
      <c r="O1839" s="24" t="s">
        <v>32</v>
      </c>
    </row>
    <row r="1840" s="1" customFormat="1" customHeight="1" spans="1:15">
      <c r="A1840" s="39">
        <v>1836</v>
      </c>
      <c r="B1840" s="115" t="s">
        <v>23</v>
      </c>
      <c r="C1840" s="39" t="s">
        <v>11004</v>
      </c>
      <c r="D1840" s="39" t="s">
        <v>10034</v>
      </c>
      <c r="E1840" s="39" t="s">
        <v>11005</v>
      </c>
      <c r="F1840" s="187" t="s">
        <v>12665</v>
      </c>
      <c r="G1840" s="196" t="s">
        <v>12741</v>
      </c>
      <c r="H1840" s="196" t="s">
        <v>51</v>
      </c>
      <c r="I1840" s="193">
        <v>3</v>
      </c>
      <c r="J1840" s="196" t="s">
        <v>12742</v>
      </c>
      <c r="K1840" s="39" t="s">
        <v>31</v>
      </c>
      <c r="L1840" s="183">
        <v>3</v>
      </c>
      <c r="M1840" s="27">
        <f>L1840*312</f>
        <v>936</v>
      </c>
      <c r="N1840" s="23"/>
      <c r="O1840" s="24" t="s">
        <v>32</v>
      </c>
    </row>
    <row r="1841" s="1" customFormat="1" customHeight="1" spans="1:15">
      <c r="A1841" s="39">
        <v>1837</v>
      </c>
      <c r="B1841" s="115" t="s">
        <v>23</v>
      </c>
      <c r="C1841" s="39" t="s">
        <v>11004</v>
      </c>
      <c r="D1841" s="39" t="s">
        <v>10034</v>
      </c>
      <c r="E1841" s="39" t="s">
        <v>11005</v>
      </c>
      <c r="F1841" s="187" t="s">
        <v>12665</v>
      </c>
      <c r="G1841" s="196" t="s">
        <v>12743</v>
      </c>
      <c r="H1841" s="196" t="s">
        <v>194</v>
      </c>
      <c r="I1841" s="193">
        <v>4</v>
      </c>
      <c r="J1841" s="196" t="s">
        <v>12742</v>
      </c>
      <c r="K1841" s="39" t="s">
        <v>31</v>
      </c>
      <c r="L1841" s="183">
        <v>4</v>
      </c>
      <c r="M1841" s="27">
        <f t="shared" ref="M1841:M1853" si="64">L1841*130</f>
        <v>520</v>
      </c>
      <c r="N1841" s="23"/>
      <c r="O1841" s="24" t="s">
        <v>32</v>
      </c>
    </row>
    <row r="1842" s="1" customFormat="1" customHeight="1" spans="1:15">
      <c r="A1842" s="39">
        <v>1838</v>
      </c>
      <c r="B1842" s="115" t="s">
        <v>23</v>
      </c>
      <c r="C1842" s="39" t="s">
        <v>11004</v>
      </c>
      <c r="D1842" s="39" t="s">
        <v>10034</v>
      </c>
      <c r="E1842" s="39" t="s">
        <v>11005</v>
      </c>
      <c r="F1842" s="187" t="s">
        <v>12665</v>
      </c>
      <c r="G1842" s="196" t="s">
        <v>12744</v>
      </c>
      <c r="H1842" s="196" t="s">
        <v>194</v>
      </c>
      <c r="I1842" s="193">
        <v>4</v>
      </c>
      <c r="J1842" s="196" t="s">
        <v>12742</v>
      </c>
      <c r="K1842" s="39" t="s">
        <v>31</v>
      </c>
      <c r="L1842" s="183">
        <v>4</v>
      </c>
      <c r="M1842" s="27">
        <f t="shared" si="64"/>
        <v>520</v>
      </c>
      <c r="N1842" s="23"/>
      <c r="O1842" s="24" t="s">
        <v>32</v>
      </c>
    </row>
    <row r="1843" s="1" customFormat="1" customHeight="1" spans="1:15">
      <c r="A1843" s="39">
        <v>1839</v>
      </c>
      <c r="B1843" s="115" t="s">
        <v>23</v>
      </c>
      <c r="C1843" s="39" t="s">
        <v>11004</v>
      </c>
      <c r="D1843" s="39" t="s">
        <v>10034</v>
      </c>
      <c r="E1843" s="39" t="s">
        <v>11005</v>
      </c>
      <c r="F1843" s="187" t="s">
        <v>12665</v>
      </c>
      <c r="G1843" s="196" t="s">
        <v>12745</v>
      </c>
      <c r="H1843" s="196" t="s">
        <v>194</v>
      </c>
      <c r="I1843" s="193">
        <v>4</v>
      </c>
      <c r="J1843" s="196" t="s">
        <v>12742</v>
      </c>
      <c r="K1843" s="39" t="s">
        <v>31</v>
      </c>
      <c r="L1843" s="183">
        <v>4</v>
      </c>
      <c r="M1843" s="27">
        <f t="shared" si="64"/>
        <v>520</v>
      </c>
      <c r="N1843" s="23"/>
      <c r="O1843" s="24" t="s">
        <v>32</v>
      </c>
    </row>
    <row r="1844" s="1" customFormat="1" customHeight="1" spans="1:15">
      <c r="A1844" s="39">
        <v>1840</v>
      </c>
      <c r="B1844" s="115" t="s">
        <v>23</v>
      </c>
      <c r="C1844" s="39" t="s">
        <v>11004</v>
      </c>
      <c r="D1844" s="39" t="s">
        <v>10034</v>
      </c>
      <c r="E1844" s="39" t="s">
        <v>11005</v>
      </c>
      <c r="F1844" s="187" t="s">
        <v>12665</v>
      </c>
      <c r="G1844" s="196" t="s">
        <v>12746</v>
      </c>
      <c r="H1844" s="196" t="s">
        <v>194</v>
      </c>
      <c r="I1844" s="193">
        <v>3</v>
      </c>
      <c r="J1844" s="196" t="s">
        <v>12742</v>
      </c>
      <c r="K1844" s="39" t="s">
        <v>31</v>
      </c>
      <c r="L1844" s="183">
        <v>3</v>
      </c>
      <c r="M1844" s="27">
        <f t="shared" si="64"/>
        <v>390</v>
      </c>
      <c r="N1844" s="23"/>
      <c r="O1844" s="24" t="s">
        <v>32</v>
      </c>
    </row>
    <row r="1845" s="1" customFormat="1" customHeight="1" spans="1:16">
      <c r="A1845" s="39">
        <v>1841</v>
      </c>
      <c r="B1845" s="115" t="s">
        <v>23</v>
      </c>
      <c r="C1845" s="39" t="s">
        <v>11004</v>
      </c>
      <c r="D1845" s="39" t="s">
        <v>10034</v>
      </c>
      <c r="E1845" s="39" t="s">
        <v>11005</v>
      </c>
      <c r="F1845" s="187" t="s">
        <v>12665</v>
      </c>
      <c r="G1845" s="196" t="s">
        <v>12747</v>
      </c>
      <c r="H1845" s="196" t="s">
        <v>194</v>
      </c>
      <c r="I1845" s="193" t="s">
        <v>2557</v>
      </c>
      <c r="J1845" s="196" t="s">
        <v>12742</v>
      </c>
      <c r="K1845" s="39" t="s">
        <v>31</v>
      </c>
      <c r="L1845" s="183">
        <v>1</v>
      </c>
      <c r="M1845" s="27">
        <f t="shared" si="64"/>
        <v>130</v>
      </c>
      <c r="N1845" s="23"/>
      <c r="O1845" s="24" t="s">
        <v>32</v>
      </c>
      <c r="P1845" s="110"/>
    </row>
    <row r="1846" s="1" customFormat="1" customHeight="1" spans="1:15">
      <c r="A1846" s="39">
        <v>1842</v>
      </c>
      <c r="B1846" s="115" t="s">
        <v>23</v>
      </c>
      <c r="C1846" s="39" t="s">
        <v>11004</v>
      </c>
      <c r="D1846" s="39" t="s">
        <v>10034</v>
      </c>
      <c r="E1846" s="39" t="s">
        <v>11005</v>
      </c>
      <c r="F1846" s="187" t="s">
        <v>12665</v>
      </c>
      <c r="G1846" s="196" t="s">
        <v>12748</v>
      </c>
      <c r="H1846" s="196" t="s">
        <v>194</v>
      </c>
      <c r="I1846" s="193">
        <v>1</v>
      </c>
      <c r="J1846" s="196" t="s">
        <v>12742</v>
      </c>
      <c r="K1846" s="39" t="s">
        <v>31</v>
      </c>
      <c r="L1846" s="183">
        <v>1</v>
      </c>
      <c r="M1846" s="27">
        <f t="shared" si="64"/>
        <v>130</v>
      </c>
      <c r="N1846" s="23"/>
      <c r="O1846" s="24" t="s">
        <v>32</v>
      </c>
    </row>
    <row r="1847" s="1" customFormat="1" customHeight="1" spans="1:15">
      <c r="A1847" s="39">
        <v>1843</v>
      </c>
      <c r="B1847" s="115" t="s">
        <v>23</v>
      </c>
      <c r="C1847" s="39" t="s">
        <v>11004</v>
      </c>
      <c r="D1847" s="39" t="s">
        <v>10034</v>
      </c>
      <c r="E1847" s="39" t="s">
        <v>11005</v>
      </c>
      <c r="F1847" s="187" t="s">
        <v>12665</v>
      </c>
      <c r="G1847" s="196" t="s">
        <v>12749</v>
      </c>
      <c r="H1847" s="196" t="s">
        <v>194</v>
      </c>
      <c r="I1847" s="193">
        <v>3</v>
      </c>
      <c r="J1847" s="196" t="s">
        <v>12742</v>
      </c>
      <c r="K1847" s="39" t="s">
        <v>31</v>
      </c>
      <c r="L1847" s="183">
        <v>3</v>
      </c>
      <c r="M1847" s="27">
        <f t="shared" si="64"/>
        <v>390</v>
      </c>
      <c r="N1847" s="23"/>
      <c r="O1847" s="24" t="s">
        <v>32</v>
      </c>
    </row>
    <row r="1848" s="1" customFormat="1" customHeight="1" spans="1:15">
      <c r="A1848" s="39">
        <v>1844</v>
      </c>
      <c r="B1848" s="115" t="s">
        <v>23</v>
      </c>
      <c r="C1848" s="39" t="s">
        <v>11004</v>
      </c>
      <c r="D1848" s="39" t="s">
        <v>10034</v>
      </c>
      <c r="E1848" s="39" t="s">
        <v>11005</v>
      </c>
      <c r="F1848" s="187" t="s">
        <v>12665</v>
      </c>
      <c r="G1848" s="196" t="s">
        <v>12750</v>
      </c>
      <c r="H1848" s="196" t="s">
        <v>194</v>
      </c>
      <c r="I1848" s="193">
        <v>4</v>
      </c>
      <c r="J1848" s="196" t="s">
        <v>12742</v>
      </c>
      <c r="K1848" s="39" t="s">
        <v>31</v>
      </c>
      <c r="L1848" s="183">
        <v>4</v>
      </c>
      <c r="M1848" s="27">
        <f t="shared" si="64"/>
        <v>520</v>
      </c>
      <c r="N1848" s="23"/>
      <c r="O1848" s="24" t="s">
        <v>32</v>
      </c>
    </row>
    <row r="1849" s="1" customFormat="1" customHeight="1" spans="1:15">
      <c r="A1849" s="39">
        <v>1845</v>
      </c>
      <c r="B1849" s="115" t="s">
        <v>23</v>
      </c>
      <c r="C1849" s="39" t="s">
        <v>11004</v>
      </c>
      <c r="D1849" s="39" t="s">
        <v>10034</v>
      </c>
      <c r="E1849" s="39" t="s">
        <v>11005</v>
      </c>
      <c r="F1849" s="187" t="s">
        <v>12665</v>
      </c>
      <c r="G1849" s="196" t="s">
        <v>7885</v>
      </c>
      <c r="H1849" s="196" t="s">
        <v>194</v>
      </c>
      <c r="I1849" s="193">
        <v>2</v>
      </c>
      <c r="J1849" s="196" t="s">
        <v>12742</v>
      </c>
      <c r="K1849" s="39" t="s">
        <v>31</v>
      </c>
      <c r="L1849" s="183">
        <v>2</v>
      </c>
      <c r="M1849" s="27">
        <f t="shared" si="64"/>
        <v>260</v>
      </c>
      <c r="N1849" s="23"/>
      <c r="O1849" s="24" t="s">
        <v>32</v>
      </c>
    </row>
    <row r="1850" s="1" customFormat="1" customHeight="1" spans="1:15">
      <c r="A1850" s="39">
        <v>1846</v>
      </c>
      <c r="B1850" s="115" t="s">
        <v>23</v>
      </c>
      <c r="C1850" s="39" t="s">
        <v>11004</v>
      </c>
      <c r="D1850" s="39" t="s">
        <v>10034</v>
      </c>
      <c r="E1850" s="39" t="s">
        <v>11005</v>
      </c>
      <c r="F1850" s="187" t="s">
        <v>12665</v>
      </c>
      <c r="G1850" s="196" t="s">
        <v>12751</v>
      </c>
      <c r="H1850" s="196" t="s">
        <v>194</v>
      </c>
      <c r="I1850" s="193">
        <v>3</v>
      </c>
      <c r="J1850" s="196" t="s">
        <v>12742</v>
      </c>
      <c r="K1850" s="39" t="s">
        <v>31</v>
      </c>
      <c r="L1850" s="183">
        <v>3</v>
      </c>
      <c r="M1850" s="27">
        <f t="shared" si="64"/>
        <v>390</v>
      </c>
      <c r="N1850" s="23"/>
      <c r="O1850" s="24" t="s">
        <v>32</v>
      </c>
    </row>
    <row r="1851" s="1" customFormat="1" customHeight="1" spans="1:15">
      <c r="A1851" s="39">
        <v>1847</v>
      </c>
      <c r="B1851" s="115" t="s">
        <v>23</v>
      </c>
      <c r="C1851" s="39" t="s">
        <v>11004</v>
      </c>
      <c r="D1851" s="39" t="s">
        <v>10034</v>
      </c>
      <c r="E1851" s="39" t="s">
        <v>11005</v>
      </c>
      <c r="F1851" s="187" t="s">
        <v>12665</v>
      </c>
      <c r="G1851" s="196" t="s">
        <v>12752</v>
      </c>
      <c r="H1851" s="196" t="s">
        <v>1583</v>
      </c>
      <c r="I1851" s="193">
        <v>3</v>
      </c>
      <c r="J1851" s="196" t="s">
        <v>12753</v>
      </c>
      <c r="K1851" s="39" t="s">
        <v>31</v>
      </c>
      <c r="L1851" s="183">
        <v>3</v>
      </c>
      <c r="M1851" s="27">
        <f t="shared" si="64"/>
        <v>390</v>
      </c>
      <c r="N1851" s="23"/>
      <c r="O1851" s="24" t="s">
        <v>32</v>
      </c>
    </row>
    <row r="1852" s="1" customFormat="1" customHeight="1" spans="1:15">
      <c r="A1852" s="39">
        <v>1848</v>
      </c>
      <c r="B1852" s="115" t="s">
        <v>23</v>
      </c>
      <c r="C1852" s="39" t="s">
        <v>11004</v>
      </c>
      <c r="D1852" s="39" t="s">
        <v>10034</v>
      </c>
      <c r="E1852" s="39" t="s">
        <v>11005</v>
      </c>
      <c r="F1852" s="187" t="s">
        <v>12665</v>
      </c>
      <c r="G1852" s="196" t="s">
        <v>12754</v>
      </c>
      <c r="H1852" s="196" t="s">
        <v>194</v>
      </c>
      <c r="I1852" s="193">
        <v>4</v>
      </c>
      <c r="J1852" s="196" t="s">
        <v>12753</v>
      </c>
      <c r="K1852" s="39" t="s">
        <v>31</v>
      </c>
      <c r="L1852" s="183">
        <v>4</v>
      </c>
      <c r="M1852" s="27">
        <f t="shared" si="64"/>
        <v>520</v>
      </c>
      <c r="N1852" s="23"/>
      <c r="O1852" s="24" t="s">
        <v>32</v>
      </c>
    </row>
    <row r="1853" s="1" customFormat="1" customHeight="1" spans="1:15">
      <c r="A1853" s="39">
        <v>1849</v>
      </c>
      <c r="B1853" s="115" t="s">
        <v>23</v>
      </c>
      <c r="C1853" s="39" t="s">
        <v>11004</v>
      </c>
      <c r="D1853" s="39" t="s">
        <v>10034</v>
      </c>
      <c r="E1853" s="39" t="s">
        <v>11005</v>
      </c>
      <c r="F1853" s="187" t="s">
        <v>12665</v>
      </c>
      <c r="G1853" s="196" t="s">
        <v>12755</v>
      </c>
      <c r="H1853" s="196" t="s">
        <v>194</v>
      </c>
      <c r="I1853" s="193">
        <v>1</v>
      </c>
      <c r="J1853" s="196" t="s">
        <v>12753</v>
      </c>
      <c r="K1853" s="39" t="s">
        <v>31</v>
      </c>
      <c r="L1853" s="183">
        <v>1</v>
      </c>
      <c r="M1853" s="27">
        <f t="shared" si="64"/>
        <v>130</v>
      </c>
      <c r="N1853" s="23"/>
      <c r="O1853" s="24" t="s">
        <v>32</v>
      </c>
    </row>
    <row r="1854" s="1" customFormat="1" customHeight="1" spans="1:15">
      <c r="A1854" s="39">
        <v>1850</v>
      </c>
      <c r="B1854" s="115" t="s">
        <v>23</v>
      </c>
      <c r="C1854" s="39" t="s">
        <v>11004</v>
      </c>
      <c r="D1854" s="39" t="s">
        <v>10034</v>
      </c>
      <c r="E1854" s="39" t="s">
        <v>11005</v>
      </c>
      <c r="F1854" s="187" t="s">
        <v>12665</v>
      </c>
      <c r="G1854" s="196" t="s">
        <v>12756</v>
      </c>
      <c r="H1854" s="196" t="s">
        <v>194</v>
      </c>
      <c r="I1854" s="193">
        <v>5</v>
      </c>
      <c r="J1854" s="196" t="s">
        <v>12753</v>
      </c>
      <c r="K1854" s="39" t="s">
        <v>31</v>
      </c>
      <c r="L1854" s="183">
        <v>5</v>
      </c>
      <c r="M1854" s="27">
        <f>L1854*312</f>
        <v>1560</v>
      </c>
      <c r="N1854" s="23"/>
      <c r="O1854" s="24" t="s">
        <v>32</v>
      </c>
    </row>
    <row r="1855" s="1" customFormat="1" customHeight="1" spans="1:15">
      <c r="A1855" s="39">
        <v>1851</v>
      </c>
      <c r="B1855" s="115" t="s">
        <v>23</v>
      </c>
      <c r="C1855" s="39" t="s">
        <v>11004</v>
      </c>
      <c r="D1855" s="39" t="s">
        <v>10034</v>
      </c>
      <c r="E1855" s="39" t="s">
        <v>11005</v>
      </c>
      <c r="F1855" s="187" t="s">
        <v>12665</v>
      </c>
      <c r="G1855" s="196" t="s">
        <v>12757</v>
      </c>
      <c r="H1855" s="196" t="s">
        <v>194</v>
      </c>
      <c r="I1855" s="193">
        <v>2</v>
      </c>
      <c r="J1855" s="196" t="s">
        <v>12753</v>
      </c>
      <c r="K1855" s="39" t="s">
        <v>31</v>
      </c>
      <c r="L1855" s="183">
        <v>2</v>
      </c>
      <c r="M1855" s="27">
        <f>L1855*312</f>
        <v>624</v>
      </c>
      <c r="N1855" s="23"/>
      <c r="O1855" s="24" t="s">
        <v>32</v>
      </c>
    </row>
    <row r="1856" s="1" customFormat="1" customHeight="1" spans="1:15">
      <c r="A1856" s="39">
        <v>1852</v>
      </c>
      <c r="B1856" s="115" t="s">
        <v>23</v>
      </c>
      <c r="C1856" s="39" t="s">
        <v>11004</v>
      </c>
      <c r="D1856" s="39" t="s">
        <v>10034</v>
      </c>
      <c r="E1856" s="39" t="s">
        <v>11005</v>
      </c>
      <c r="F1856" s="187" t="s">
        <v>12665</v>
      </c>
      <c r="G1856" s="196" t="s">
        <v>12758</v>
      </c>
      <c r="H1856" s="196" t="s">
        <v>194</v>
      </c>
      <c r="I1856" s="193">
        <v>2</v>
      </c>
      <c r="J1856" s="196" t="s">
        <v>12753</v>
      </c>
      <c r="K1856" s="39" t="s">
        <v>31</v>
      </c>
      <c r="L1856" s="183">
        <v>2</v>
      </c>
      <c r="M1856" s="27">
        <f>L1856*130</f>
        <v>260</v>
      </c>
      <c r="N1856" s="23"/>
      <c r="O1856" s="24" t="s">
        <v>32</v>
      </c>
    </row>
    <row r="1857" s="1" customFormat="1" customHeight="1" spans="1:15">
      <c r="A1857" s="39">
        <v>1853</v>
      </c>
      <c r="B1857" s="115" t="s">
        <v>23</v>
      </c>
      <c r="C1857" s="39" t="s">
        <v>11004</v>
      </c>
      <c r="D1857" s="39" t="s">
        <v>10034</v>
      </c>
      <c r="E1857" s="39" t="s">
        <v>11005</v>
      </c>
      <c r="F1857" s="187" t="s">
        <v>12665</v>
      </c>
      <c r="G1857" s="196" t="s">
        <v>12759</v>
      </c>
      <c r="H1857" s="196" t="s">
        <v>51</v>
      </c>
      <c r="I1857" s="193">
        <v>4</v>
      </c>
      <c r="J1857" s="196" t="s">
        <v>12753</v>
      </c>
      <c r="K1857" s="39" t="s">
        <v>31</v>
      </c>
      <c r="L1857" s="183">
        <v>3</v>
      </c>
      <c r="M1857" s="27">
        <f>L1857*312</f>
        <v>936</v>
      </c>
      <c r="N1857" s="23"/>
      <c r="O1857" s="24" t="s">
        <v>32</v>
      </c>
    </row>
    <row r="1858" s="1" customFormat="1" customHeight="1" spans="1:15">
      <c r="A1858" s="39">
        <v>1854</v>
      </c>
      <c r="B1858" s="115" t="s">
        <v>23</v>
      </c>
      <c r="C1858" s="39" t="s">
        <v>11004</v>
      </c>
      <c r="D1858" s="39" t="s">
        <v>10034</v>
      </c>
      <c r="E1858" s="39" t="s">
        <v>11005</v>
      </c>
      <c r="F1858" s="187" t="s">
        <v>12665</v>
      </c>
      <c r="G1858" s="196" t="s">
        <v>12760</v>
      </c>
      <c r="H1858" s="196" t="s">
        <v>51</v>
      </c>
      <c r="I1858" s="193">
        <v>2</v>
      </c>
      <c r="J1858" s="196" t="s">
        <v>12753</v>
      </c>
      <c r="K1858" s="39" t="s">
        <v>31</v>
      </c>
      <c r="L1858" s="183">
        <v>2</v>
      </c>
      <c r="M1858" s="27">
        <f>L1858*312</f>
        <v>624</v>
      </c>
      <c r="N1858" s="23"/>
      <c r="O1858" s="24" t="s">
        <v>32</v>
      </c>
    </row>
    <row r="1859" s="1" customFormat="1" customHeight="1" spans="1:15">
      <c r="A1859" s="39">
        <v>1855</v>
      </c>
      <c r="B1859" s="115" t="s">
        <v>23</v>
      </c>
      <c r="C1859" s="39" t="s">
        <v>11004</v>
      </c>
      <c r="D1859" s="39" t="s">
        <v>10034</v>
      </c>
      <c r="E1859" s="39" t="s">
        <v>11005</v>
      </c>
      <c r="F1859" s="187" t="s">
        <v>12665</v>
      </c>
      <c r="G1859" s="196" t="s">
        <v>12761</v>
      </c>
      <c r="H1859" s="196" t="s">
        <v>194</v>
      </c>
      <c r="I1859" s="193">
        <v>3</v>
      </c>
      <c r="J1859" s="196" t="s">
        <v>12753</v>
      </c>
      <c r="K1859" s="39" t="s">
        <v>31</v>
      </c>
      <c r="L1859" s="183">
        <v>3</v>
      </c>
      <c r="M1859" s="27">
        <f t="shared" ref="M1859:M1864" si="65">L1859*130</f>
        <v>390</v>
      </c>
      <c r="N1859" s="23"/>
      <c r="O1859" s="24" t="s">
        <v>32</v>
      </c>
    </row>
    <row r="1860" s="1" customFormat="1" customHeight="1" spans="1:15">
      <c r="A1860" s="39">
        <v>1856</v>
      </c>
      <c r="B1860" s="115" t="s">
        <v>23</v>
      </c>
      <c r="C1860" s="39" t="s">
        <v>11004</v>
      </c>
      <c r="D1860" s="39" t="s">
        <v>10034</v>
      </c>
      <c r="E1860" s="39" t="s">
        <v>11005</v>
      </c>
      <c r="F1860" s="187" t="s">
        <v>12665</v>
      </c>
      <c r="G1860" s="196" t="s">
        <v>12762</v>
      </c>
      <c r="H1860" s="196" t="s">
        <v>194</v>
      </c>
      <c r="I1860" s="193">
        <v>3</v>
      </c>
      <c r="J1860" s="196" t="s">
        <v>12753</v>
      </c>
      <c r="K1860" s="39" t="s">
        <v>31</v>
      </c>
      <c r="L1860" s="183">
        <v>3</v>
      </c>
      <c r="M1860" s="27">
        <f t="shared" si="65"/>
        <v>390</v>
      </c>
      <c r="N1860" s="23"/>
      <c r="O1860" s="24" t="s">
        <v>32</v>
      </c>
    </row>
    <row r="1861" s="1" customFormat="1" customHeight="1" spans="1:15">
      <c r="A1861" s="39">
        <v>1857</v>
      </c>
      <c r="B1861" s="115" t="s">
        <v>23</v>
      </c>
      <c r="C1861" s="39" t="s">
        <v>11004</v>
      </c>
      <c r="D1861" s="39" t="s">
        <v>10034</v>
      </c>
      <c r="E1861" s="39" t="s">
        <v>11005</v>
      </c>
      <c r="F1861" s="187" t="s">
        <v>12665</v>
      </c>
      <c r="G1861" s="196" t="s">
        <v>12763</v>
      </c>
      <c r="H1861" s="196" t="s">
        <v>194</v>
      </c>
      <c r="I1861" s="193">
        <v>3</v>
      </c>
      <c r="J1861" s="196" t="s">
        <v>12753</v>
      </c>
      <c r="K1861" s="39" t="s">
        <v>31</v>
      </c>
      <c r="L1861" s="183">
        <v>3</v>
      </c>
      <c r="M1861" s="27">
        <f t="shared" si="65"/>
        <v>390</v>
      </c>
      <c r="N1861" s="23"/>
      <c r="O1861" s="24" t="s">
        <v>32</v>
      </c>
    </row>
    <row r="1862" s="1" customFormat="1" customHeight="1" spans="1:15">
      <c r="A1862" s="39">
        <v>1858</v>
      </c>
      <c r="B1862" s="115" t="s">
        <v>23</v>
      </c>
      <c r="C1862" s="39" t="s">
        <v>11004</v>
      </c>
      <c r="D1862" s="39" t="s">
        <v>10034</v>
      </c>
      <c r="E1862" s="39" t="s">
        <v>11005</v>
      </c>
      <c r="F1862" s="187" t="s">
        <v>12665</v>
      </c>
      <c r="G1862" s="196" t="s">
        <v>12764</v>
      </c>
      <c r="H1862" s="196" t="s">
        <v>194</v>
      </c>
      <c r="I1862" s="193">
        <v>3</v>
      </c>
      <c r="J1862" s="196" t="s">
        <v>12753</v>
      </c>
      <c r="K1862" s="39" t="s">
        <v>31</v>
      </c>
      <c r="L1862" s="183">
        <v>3</v>
      </c>
      <c r="M1862" s="27">
        <f t="shared" si="65"/>
        <v>390</v>
      </c>
      <c r="N1862" s="23"/>
      <c r="O1862" s="24" t="s">
        <v>32</v>
      </c>
    </row>
    <row r="1863" s="1" customFormat="1" customHeight="1" spans="1:15">
      <c r="A1863" s="39">
        <v>1859</v>
      </c>
      <c r="B1863" s="115" t="s">
        <v>23</v>
      </c>
      <c r="C1863" s="39" t="s">
        <v>11004</v>
      </c>
      <c r="D1863" s="39" t="s">
        <v>10034</v>
      </c>
      <c r="E1863" s="39" t="s">
        <v>11005</v>
      </c>
      <c r="F1863" s="187" t="s">
        <v>12665</v>
      </c>
      <c r="G1863" s="196" t="s">
        <v>12765</v>
      </c>
      <c r="H1863" s="196" t="s">
        <v>194</v>
      </c>
      <c r="I1863" s="193">
        <v>2</v>
      </c>
      <c r="J1863" s="196" t="s">
        <v>12753</v>
      </c>
      <c r="K1863" s="39" t="s">
        <v>31</v>
      </c>
      <c r="L1863" s="183">
        <v>2</v>
      </c>
      <c r="M1863" s="27">
        <f t="shared" si="65"/>
        <v>260</v>
      </c>
      <c r="N1863" s="23"/>
      <c r="O1863" s="24" t="s">
        <v>32</v>
      </c>
    </row>
    <row r="1864" s="1" customFormat="1" customHeight="1" spans="1:15">
      <c r="A1864" s="39">
        <v>1860</v>
      </c>
      <c r="B1864" s="115" t="s">
        <v>23</v>
      </c>
      <c r="C1864" s="39" t="s">
        <v>11004</v>
      </c>
      <c r="D1864" s="39" t="s">
        <v>10034</v>
      </c>
      <c r="E1864" s="39" t="s">
        <v>11005</v>
      </c>
      <c r="F1864" s="187" t="s">
        <v>12665</v>
      </c>
      <c r="G1864" s="196" t="s">
        <v>12766</v>
      </c>
      <c r="H1864" s="196" t="s">
        <v>194</v>
      </c>
      <c r="I1864" s="193">
        <v>3</v>
      </c>
      <c r="J1864" s="196" t="s">
        <v>12753</v>
      </c>
      <c r="K1864" s="39" t="s">
        <v>31</v>
      </c>
      <c r="L1864" s="183">
        <v>3</v>
      </c>
      <c r="M1864" s="27">
        <f t="shared" si="65"/>
        <v>390</v>
      </c>
      <c r="N1864" s="23"/>
      <c r="O1864" s="24" t="s">
        <v>32</v>
      </c>
    </row>
    <row r="1865" s="1" customFormat="1" customHeight="1" spans="1:15">
      <c r="A1865" s="39">
        <v>1861</v>
      </c>
      <c r="B1865" s="115" t="s">
        <v>23</v>
      </c>
      <c r="C1865" s="39" t="s">
        <v>11004</v>
      </c>
      <c r="D1865" s="39" t="s">
        <v>10034</v>
      </c>
      <c r="E1865" s="39" t="s">
        <v>11005</v>
      </c>
      <c r="F1865" s="187" t="s">
        <v>12665</v>
      </c>
      <c r="G1865" s="196" t="s">
        <v>12767</v>
      </c>
      <c r="H1865" s="196" t="s">
        <v>194</v>
      </c>
      <c r="I1865" s="193">
        <v>4</v>
      </c>
      <c r="J1865" s="196" t="s">
        <v>12753</v>
      </c>
      <c r="K1865" s="39" t="s">
        <v>31</v>
      </c>
      <c r="L1865" s="183">
        <v>4</v>
      </c>
      <c r="M1865" s="27">
        <f>L1865*312</f>
        <v>1248</v>
      </c>
      <c r="N1865" s="23"/>
      <c r="O1865" s="24" t="s">
        <v>32</v>
      </c>
    </row>
    <row r="1866" s="1" customFormat="1" customHeight="1" spans="1:15">
      <c r="A1866" s="39">
        <v>1862</v>
      </c>
      <c r="B1866" s="115" t="s">
        <v>23</v>
      </c>
      <c r="C1866" s="39" t="s">
        <v>11004</v>
      </c>
      <c r="D1866" s="39" t="s">
        <v>10034</v>
      </c>
      <c r="E1866" s="39" t="s">
        <v>11005</v>
      </c>
      <c r="F1866" s="187" t="s">
        <v>12665</v>
      </c>
      <c r="G1866" s="196" t="s">
        <v>12768</v>
      </c>
      <c r="H1866" s="196" t="s">
        <v>194</v>
      </c>
      <c r="I1866" s="193">
        <v>4</v>
      </c>
      <c r="J1866" s="196" t="s">
        <v>12769</v>
      </c>
      <c r="K1866" s="39" t="s">
        <v>31</v>
      </c>
      <c r="L1866" s="183">
        <v>4</v>
      </c>
      <c r="M1866" s="27">
        <f>L1866*130</f>
        <v>520</v>
      </c>
      <c r="N1866" s="23"/>
      <c r="O1866" s="24" t="s">
        <v>32</v>
      </c>
    </row>
    <row r="1867" s="1" customFormat="1" customHeight="1" spans="1:15">
      <c r="A1867" s="39">
        <v>1863</v>
      </c>
      <c r="B1867" s="115" t="s">
        <v>23</v>
      </c>
      <c r="C1867" s="39" t="s">
        <v>11004</v>
      </c>
      <c r="D1867" s="39" t="s">
        <v>10034</v>
      </c>
      <c r="E1867" s="39" t="s">
        <v>11005</v>
      </c>
      <c r="F1867" s="187" t="s">
        <v>12665</v>
      </c>
      <c r="G1867" s="196" t="s">
        <v>12770</v>
      </c>
      <c r="H1867" s="196" t="s">
        <v>194</v>
      </c>
      <c r="I1867" s="193">
        <v>5</v>
      </c>
      <c r="J1867" s="196" t="s">
        <v>12769</v>
      </c>
      <c r="K1867" s="39" t="s">
        <v>31</v>
      </c>
      <c r="L1867" s="183">
        <v>5</v>
      </c>
      <c r="M1867" s="27">
        <f t="shared" ref="M1867:M1875" si="66">L1867*312</f>
        <v>1560</v>
      </c>
      <c r="N1867" s="23"/>
      <c r="O1867" s="24" t="s">
        <v>32</v>
      </c>
    </row>
    <row r="1868" s="1" customFormat="1" customHeight="1" spans="1:15">
      <c r="A1868" s="39">
        <v>1864</v>
      </c>
      <c r="B1868" s="115" t="s">
        <v>23</v>
      </c>
      <c r="C1868" s="39" t="s">
        <v>11004</v>
      </c>
      <c r="D1868" s="39" t="s">
        <v>10034</v>
      </c>
      <c r="E1868" s="39" t="s">
        <v>11005</v>
      </c>
      <c r="F1868" s="187" t="s">
        <v>12665</v>
      </c>
      <c r="G1868" s="198" t="s">
        <v>12771</v>
      </c>
      <c r="H1868" s="196" t="s">
        <v>194</v>
      </c>
      <c r="I1868" s="193">
        <v>4</v>
      </c>
      <c r="J1868" s="196" t="s">
        <v>12769</v>
      </c>
      <c r="K1868" s="39" t="s">
        <v>31</v>
      </c>
      <c r="L1868" s="183">
        <v>4</v>
      </c>
      <c r="M1868" s="27">
        <f t="shared" si="66"/>
        <v>1248</v>
      </c>
      <c r="N1868" s="23"/>
      <c r="O1868" s="24" t="s">
        <v>32</v>
      </c>
    </row>
    <row r="1869" s="1" customFormat="1" customHeight="1" spans="1:15">
      <c r="A1869" s="39">
        <v>1865</v>
      </c>
      <c r="B1869" s="115" t="s">
        <v>23</v>
      </c>
      <c r="C1869" s="39" t="s">
        <v>11004</v>
      </c>
      <c r="D1869" s="39" t="s">
        <v>10034</v>
      </c>
      <c r="E1869" s="39" t="s">
        <v>11005</v>
      </c>
      <c r="F1869" s="187" t="s">
        <v>12665</v>
      </c>
      <c r="G1869" s="196" t="s">
        <v>12772</v>
      </c>
      <c r="H1869" s="196" t="s">
        <v>194</v>
      </c>
      <c r="I1869" s="193">
        <v>1</v>
      </c>
      <c r="J1869" s="196" t="s">
        <v>12769</v>
      </c>
      <c r="K1869" s="39" t="s">
        <v>31</v>
      </c>
      <c r="L1869" s="183">
        <v>1</v>
      </c>
      <c r="M1869" s="27">
        <f t="shared" si="66"/>
        <v>312</v>
      </c>
      <c r="N1869" s="23"/>
      <c r="O1869" s="24" t="s">
        <v>32</v>
      </c>
    </row>
    <row r="1870" s="1" customFormat="1" customHeight="1" spans="1:15">
      <c r="A1870" s="39">
        <v>1866</v>
      </c>
      <c r="B1870" s="115" t="s">
        <v>23</v>
      </c>
      <c r="C1870" s="39" t="s">
        <v>11004</v>
      </c>
      <c r="D1870" s="39" t="s">
        <v>10034</v>
      </c>
      <c r="E1870" s="39" t="s">
        <v>11005</v>
      </c>
      <c r="F1870" s="187" t="s">
        <v>12665</v>
      </c>
      <c r="G1870" s="196" t="s">
        <v>12773</v>
      </c>
      <c r="H1870" s="196" t="s">
        <v>194</v>
      </c>
      <c r="I1870" s="193">
        <v>2</v>
      </c>
      <c r="J1870" s="196" t="s">
        <v>12769</v>
      </c>
      <c r="K1870" s="39" t="s">
        <v>31</v>
      </c>
      <c r="L1870" s="183">
        <v>2</v>
      </c>
      <c r="M1870" s="27">
        <f t="shared" si="66"/>
        <v>624</v>
      </c>
      <c r="N1870" s="23"/>
      <c r="O1870" s="24" t="s">
        <v>32</v>
      </c>
    </row>
    <row r="1871" s="1" customFormat="1" customHeight="1" spans="1:15">
      <c r="A1871" s="39">
        <v>1867</v>
      </c>
      <c r="B1871" s="115" t="s">
        <v>23</v>
      </c>
      <c r="C1871" s="39" t="s">
        <v>11004</v>
      </c>
      <c r="D1871" s="39" t="s">
        <v>10034</v>
      </c>
      <c r="E1871" s="39" t="s">
        <v>11005</v>
      </c>
      <c r="F1871" s="187" t="s">
        <v>12665</v>
      </c>
      <c r="G1871" s="198" t="s">
        <v>12774</v>
      </c>
      <c r="H1871" s="196" t="s">
        <v>194</v>
      </c>
      <c r="I1871" s="193">
        <v>4</v>
      </c>
      <c r="J1871" s="196" t="s">
        <v>12769</v>
      </c>
      <c r="K1871" s="39" t="s">
        <v>31</v>
      </c>
      <c r="L1871" s="183">
        <v>4</v>
      </c>
      <c r="M1871" s="27">
        <f t="shared" si="66"/>
        <v>1248</v>
      </c>
      <c r="N1871" s="23"/>
      <c r="O1871" s="24" t="s">
        <v>32</v>
      </c>
    </row>
    <row r="1872" s="1" customFormat="1" customHeight="1" spans="1:15">
      <c r="A1872" s="39">
        <v>1868</v>
      </c>
      <c r="B1872" s="115" t="s">
        <v>23</v>
      </c>
      <c r="C1872" s="39" t="s">
        <v>11004</v>
      </c>
      <c r="D1872" s="39" t="s">
        <v>10034</v>
      </c>
      <c r="E1872" s="39" t="s">
        <v>11005</v>
      </c>
      <c r="F1872" s="187" t="s">
        <v>12665</v>
      </c>
      <c r="G1872" s="196" t="s">
        <v>12775</v>
      </c>
      <c r="H1872" s="196" t="s">
        <v>11034</v>
      </c>
      <c r="I1872" s="193">
        <v>2</v>
      </c>
      <c r="J1872" s="196" t="s">
        <v>12769</v>
      </c>
      <c r="K1872" s="39" t="s">
        <v>31</v>
      </c>
      <c r="L1872" s="183">
        <v>2</v>
      </c>
      <c r="M1872" s="27">
        <f t="shared" si="66"/>
        <v>624</v>
      </c>
      <c r="N1872" s="23"/>
      <c r="O1872" s="24" t="s">
        <v>32</v>
      </c>
    </row>
    <row r="1873" s="1" customFormat="1" customHeight="1" spans="1:15">
      <c r="A1873" s="39">
        <v>1869</v>
      </c>
      <c r="B1873" s="115" t="s">
        <v>23</v>
      </c>
      <c r="C1873" s="39" t="s">
        <v>11004</v>
      </c>
      <c r="D1873" s="39" t="s">
        <v>10034</v>
      </c>
      <c r="E1873" s="39" t="s">
        <v>11005</v>
      </c>
      <c r="F1873" s="187" t="s">
        <v>12665</v>
      </c>
      <c r="G1873" s="196" t="s">
        <v>12776</v>
      </c>
      <c r="H1873" s="196" t="s">
        <v>11034</v>
      </c>
      <c r="I1873" s="193">
        <v>1</v>
      </c>
      <c r="J1873" s="196" t="s">
        <v>12769</v>
      </c>
      <c r="K1873" s="39" t="s">
        <v>31</v>
      </c>
      <c r="L1873" s="183">
        <v>1</v>
      </c>
      <c r="M1873" s="27">
        <f t="shared" si="66"/>
        <v>312</v>
      </c>
      <c r="N1873" s="23"/>
      <c r="O1873" s="24" t="s">
        <v>32</v>
      </c>
    </row>
    <row r="1874" s="1" customFormat="1" customHeight="1" spans="1:15">
      <c r="A1874" s="39">
        <v>1870</v>
      </c>
      <c r="B1874" s="115" t="s">
        <v>23</v>
      </c>
      <c r="C1874" s="39" t="s">
        <v>11004</v>
      </c>
      <c r="D1874" s="39" t="s">
        <v>10034</v>
      </c>
      <c r="E1874" s="39" t="s">
        <v>11005</v>
      </c>
      <c r="F1874" s="187" t="s">
        <v>12665</v>
      </c>
      <c r="G1874" s="196" t="s">
        <v>12777</v>
      </c>
      <c r="H1874" s="196" t="s">
        <v>11034</v>
      </c>
      <c r="I1874" s="193">
        <v>1</v>
      </c>
      <c r="J1874" s="196" t="s">
        <v>12769</v>
      </c>
      <c r="K1874" s="39" t="s">
        <v>31</v>
      </c>
      <c r="L1874" s="183">
        <v>1</v>
      </c>
      <c r="M1874" s="27">
        <f t="shared" si="66"/>
        <v>312</v>
      </c>
      <c r="N1874" s="23"/>
      <c r="O1874" s="24" t="s">
        <v>32</v>
      </c>
    </row>
    <row r="1875" s="1" customFormat="1" customHeight="1" spans="1:15">
      <c r="A1875" s="39">
        <v>1871</v>
      </c>
      <c r="B1875" s="115" t="s">
        <v>23</v>
      </c>
      <c r="C1875" s="39" t="s">
        <v>11004</v>
      </c>
      <c r="D1875" s="39" t="s">
        <v>10034</v>
      </c>
      <c r="E1875" s="39" t="s">
        <v>11005</v>
      </c>
      <c r="F1875" s="187" t="s">
        <v>12665</v>
      </c>
      <c r="G1875" s="196" t="s">
        <v>12778</v>
      </c>
      <c r="H1875" s="196" t="s">
        <v>11034</v>
      </c>
      <c r="I1875" s="193">
        <v>1</v>
      </c>
      <c r="J1875" s="196" t="s">
        <v>12769</v>
      </c>
      <c r="K1875" s="39" t="s">
        <v>31</v>
      </c>
      <c r="L1875" s="183">
        <v>1</v>
      </c>
      <c r="M1875" s="27">
        <f t="shared" si="66"/>
        <v>312</v>
      </c>
      <c r="N1875" s="23"/>
      <c r="O1875" s="24" t="s">
        <v>32</v>
      </c>
    </row>
    <row r="1876" s="1" customFormat="1" customHeight="1" spans="1:15">
      <c r="A1876" s="39">
        <v>1872</v>
      </c>
      <c r="B1876" s="115" t="s">
        <v>23</v>
      </c>
      <c r="C1876" s="39" t="s">
        <v>11004</v>
      </c>
      <c r="D1876" s="39" t="s">
        <v>10034</v>
      </c>
      <c r="E1876" s="39" t="s">
        <v>11005</v>
      </c>
      <c r="F1876" s="187" t="s">
        <v>12665</v>
      </c>
      <c r="G1876" s="196" t="s">
        <v>12779</v>
      </c>
      <c r="H1876" s="196" t="s">
        <v>194</v>
      </c>
      <c r="I1876" s="193">
        <v>4</v>
      </c>
      <c r="J1876" s="196" t="s">
        <v>12769</v>
      </c>
      <c r="K1876" s="39" t="s">
        <v>31</v>
      </c>
      <c r="L1876" s="183">
        <v>4</v>
      </c>
      <c r="M1876" s="27">
        <f>L1876*130</f>
        <v>520</v>
      </c>
      <c r="N1876" s="23"/>
      <c r="O1876" s="24" t="s">
        <v>32</v>
      </c>
    </row>
    <row r="1877" s="1" customFormat="1" customHeight="1" spans="1:15">
      <c r="A1877" s="39">
        <v>1873</v>
      </c>
      <c r="B1877" s="115" t="s">
        <v>23</v>
      </c>
      <c r="C1877" s="39" t="s">
        <v>11004</v>
      </c>
      <c r="D1877" s="39" t="s">
        <v>10034</v>
      </c>
      <c r="E1877" s="39" t="s">
        <v>11005</v>
      </c>
      <c r="F1877" s="187" t="s">
        <v>12665</v>
      </c>
      <c r="G1877" s="196" t="s">
        <v>12780</v>
      </c>
      <c r="H1877" s="196" t="s">
        <v>194</v>
      </c>
      <c r="I1877" s="193">
        <v>3</v>
      </c>
      <c r="J1877" s="196" t="s">
        <v>6808</v>
      </c>
      <c r="K1877" s="39" t="s">
        <v>31</v>
      </c>
      <c r="L1877" s="183">
        <v>1</v>
      </c>
      <c r="M1877" s="27">
        <f>L1877*312</f>
        <v>312</v>
      </c>
      <c r="N1877" s="23"/>
      <c r="O1877" s="24" t="s">
        <v>32</v>
      </c>
    </row>
    <row r="1878" s="1" customFormat="1" customHeight="1" spans="1:15">
      <c r="A1878" s="39">
        <v>1874</v>
      </c>
      <c r="B1878" s="115" t="s">
        <v>23</v>
      </c>
      <c r="C1878" s="39" t="s">
        <v>11004</v>
      </c>
      <c r="D1878" s="39" t="s">
        <v>10034</v>
      </c>
      <c r="E1878" s="39" t="s">
        <v>11005</v>
      </c>
      <c r="F1878" s="187" t="s">
        <v>12665</v>
      </c>
      <c r="G1878" s="196" t="s">
        <v>12781</v>
      </c>
      <c r="H1878" s="196" t="s">
        <v>51</v>
      </c>
      <c r="I1878" s="193">
        <v>1</v>
      </c>
      <c r="J1878" s="196" t="s">
        <v>12782</v>
      </c>
      <c r="K1878" s="39" t="s">
        <v>31</v>
      </c>
      <c r="L1878" s="183">
        <v>1</v>
      </c>
      <c r="M1878" s="27">
        <f>L1878*312</f>
        <v>312</v>
      </c>
      <c r="N1878" s="23"/>
      <c r="O1878" s="24" t="s">
        <v>32</v>
      </c>
    </row>
    <row r="1879" s="1" customFormat="1" customHeight="1" spans="1:15">
      <c r="A1879" s="39">
        <v>1875</v>
      </c>
      <c r="B1879" s="115" t="s">
        <v>23</v>
      </c>
      <c r="C1879" s="39" t="s">
        <v>11004</v>
      </c>
      <c r="D1879" s="39" t="s">
        <v>10034</v>
      </c>
      <c r="E1879" s="39" t="s">
        <v>11005</v>
      </c>
      <c r="F1879" s="187" t="s">
        <v>12665</v>
      </c>
      <c r="G1879" s="196" t="s">
        <v>12783</v>
      </c>
      <c r="H1879" s="196" t="s">
        <v>194</v>
      </c>
      <c r="I1879" s="193">
        <v>5</v>
      </c>
      <c r="J1879" s="196" t="s">
        <v>12782</v>
      </c>
      <c r="K1879" s="39" t="s">
        <v>31</v>
      </c>
      <c r="L1879" s="183">
        <v>4</v>
      </c>
      <c r="M1879" s="27">
        <f>L1879*130</f>
        <v>520</v>
      </c>
      <c r="N1879" s="23"/>
      <c r="O1879" s="24" t="s">
        <v>32</v>
      </c>
    </row>
    <row r="1880" s="1" customFormat="1" customHeight="1" spans="1:15">
      <c r="A1880" s="39">
        <v>1876</v>
      </c>
      <c r="B1880" s="115" t="s">
        <v>23</v>
      </c>
      <c r="C1880" s="39" t="s">
        <v>11004</v>
      </c>
      <c r="D1880" s="39" t="s">
        <v>10034</v>
      </c>
      <c r="E1880" s="39" t="s">
        <v>11005</v>
      </c>
      <c r="F1880" s="187" t="s">
        <v>12665</v>
      </c>
      <c r="G1880" s="196" t="s">
        <v>12784</v>
      </c>
      <c r="H1880" s="196" t="s">
        <v>194</v>
      </c>
      <c r="I1880" s="193">
        <v>5</v>
      </c>
      <c r="J1880" s="196" t="s">
        <v>12782</v>
      </c>
      <c r="K1880" s="39" t="s">
        <v>31</v>
      </c>
      <c r="L1880" s="183">
        <v>5</v>
      </c>
      <c r="M1880" s="27">
        <f>L1880*130</f>
        <v>650</v>
      </c>
      <c r="N1880" s="23"/>
      <c r="O1880" s="24" t="s">
        <v>32</v>
      </c>
    </row>
    <row r="1881" s="1" customFormat="1" customHeight="1" spans="1:15">
      <c r="A1881" s="39">
        <v>1877</v>
      </c>
      <c r="B1881" s="115" t="s">
        <v>23</v>
      </c>
      <c r="C1881" s="39" t="s">
        <v>11004</v>
      </c>
      <c r="D1881" s="39" t="s">
        <v>10034</v>
      </c>
      <c r="E1881" s="39" t="s">
        <v>11005</v>
      </c>
      <c r="F1881" s="187" t="s">
        <v>12665</v>
      </c>
      <c r="G1881" s="196" t="s">
        <v>12785</v>
      </c>
      <c r="H1881" s="196" t="s">
        <v>1583</v>
      </c>
      <c r="I1881" s="193">
        <v>3</v>
      </c>
      <c r="J1881" s="196" t="s">
        <v>12782</v>
      </c>
      <c r="K1881" s="39" t="s">
        <v>31</v>
      </c>
      <c r="L1881" s="183">
        <v>4</v>
      </c>
      <c r="M1881" s="27">
        <f>L1881*130</f>
        <v>520</v>
      </c>
      <c r="N1881" s="23"/>
      <c r="O1881" s="24" t="s">
        <v>32</v>
      </c>
    </row>
    <row r="1882" s="1" customFormat="1" customHeight="1" spans="1:15">
      <c r="A1882" s="39">
        <v>1878</v>
      </c>
      <c r="B1882" s="115" t="s">
        <v>23</v>
      </c>
      <c r="C1882" s="39" t="s">
        <v>11004</v>
      </c>
      <c r="D1882" s="39" t="s">
        <v>10034</v>
      </c>
      <c r="E1882" s="39" t="s">
        <v>11005</v>
      </c>
      <c r="F1882" s="187" t="s">
        <v>12665</v>
      </c>
      <c r="G1882" s="196" t="s">
        <v>12786</v>
      </c>
      <c r="H1882" s="196" t="s">
        <v>1583</v>
      </c>
      <c r="I1882" s="193">
        <v>3</v>
      </c>
      <c r="J1882" s="196" t="s">
        <v>12782</v>
      </c>
      <c r="K1882" s="39" t="s">
        <v>31</v>
      </c>
      <c r="L1882" s="183">
        <v>1</v>
      </c>
      <c r="M1882" s="27">
        <f>L1882*312</f>
        <v>312</v>
      </c>
      <c r="N1882" s="23"/>
      <c r="O1882" s="24" t="s">
        <v>32</v>
      </c>
    </row>
    <row r="1883" s="1" customFormat="1" customHeight="1" spans="1:15">
      <c r="A1883" s="39">
        <v>1879</v>
      </c>
      <c r="B1883" s="115" t="s">
        <v>23</v>
      </c>
      <c r="C1883" s="39" t="s">
        <v>11004</v>
      </c>
      <c r="D1883" s="39" t="s">
        <v>10034</v>
      </c>
      <c r="E1883" s="39" t="s">
        <v>11005</v>
      </c>
      <c r="F1883" s="187" t="s">
        <v>12665</v>
      </c>
      <c r="G1883" s="196" t="s">
        <v>9256</v>
      </c>
      <c r="H1883" s="196" t="s">
        <v>194</v>
      </c>
      <c r="I1883" s="193">
        <v>4</v>
      </c>
      <c r="J1883" s="196" t="s">
        <v>12782</v>
      </c>
      <c r="K1883" s="39" t="s">
        <v>31</v>
      </c>
      <c r="L1883" s="183">
        <v>4</v>
      </c>
      <c r="M1883" s="27">
        <f>L1883*130</f>
        <v>520</v>
      </c>
      <c r="N1883" s="23"/>
      <c r="O1883" s="24" t="s">
        <v>32</v>
      </c>
    </row>
    <row r="1884" s="1" customFormat="1" customHeight="1" spans="1:15">
      <c r="A1884" s="39">
        <v>1880</v>
      </c>
      <c r="B1884" s="115" t="s">
        <v>23</v>
      </c>
      <c r="C1884" s="39" t="s">
        <v>11004</v>
      </c>
      <c r="D1884" s="39" t="s">
        <v>10034</v>
      </c>
      <c r="E1884" s="39" t="s">
        <v>11005</v>
      </c>
      <c r="F1884" s="187" t="s">
        <v>12665</v>
      </c>
      <c r="G1884" s="196" t="s">
        <v>12787</v>
      </c>
      <c r="H1884" s="196" t="s">
        <v>194</v>
      </c>
      <c r="I1884" s="193">
        <v>1</v>
      </c>
      <c r="J1884" s="196" t="s">
        <v>12782</v>
      </c>
      <c r="K1884" s="39" t="s">
        <v>31</v>
      </c>
      <c r="L1884" s="183">
        <v>1</v>
      </c>
      <c r="M1884" s="27">
        <f>L1884*130</f>
        <v>130</v>
      </c>
      <c r="N1884" s="23"/>
      <c r="O1884" s="24" t="s">
        <v>32</v>
      </c>
    </row>
    <row r="1885" s="1" customFormat="1" customHeight="1" spans="1:15">
      <c r="A1885" s="39">
        <v>1881</v>
      </c>
      <c r="B1885" s="115" t="s">
        <v>23</v>
      </c>
      <c r="C1885" s="39" t="s">
        <v>11004</v>
      </c>
      <c r="D1885" s="39" t="s">
        <v>10034</v>
      </c>
      <c r="E1885" s="39" t="s">
        <v>11005</v>
      </c>
      <c r="F1885" s="187" t="s">
        <v>12665</v>
      </c>
      <c r="G1885" s="196" t="s">
        <v>12788</v>
      </c>
      <c r="H1885" s="196" t="s">
        <v>194</v>
      </c>
      <c r="I1885" s="193">
        <v>3</v>
      </c>
      <c r="J1885" s="196" t="s">
        <v>12782</v>
      </c>
      <c r="K1885" s="39" t="s">
        <v>31</v>
      </c>
      <c r="L1885" s="183">
        <v>3</v>
      </c>
      <c r="M1885" s="27">
        <f>L1885*130</f>
        <v>390</v>
      </c>
      <c r="N1885" s="23"/>
      <c r="O1885" s="24" t="s">
        <v>32</v>
      </c>
    </row>
    <row r="1886" s="1" customFormat="1" customHeight="1" spans="1:15">
      <c r="A1886" s="39">
        <v>1882</v>
      </c>
      <c r="B1886" s="115" t="s">
        <v>23</v>
      </c>
      <c r="C1886" s="39" t="s">
        <v>11004</v>
      </c>
      <c r="D1886" s="39" t="s">
        <v>10034</v>
      </c>
      <c r="E1886" s="39" t="s">
        <v>11005</v>
      </c>
      <c r="F1886" s="187" t="s">
        <v>12665</v>
      </c>
      <c r="G1886" s="196" t="s">
        <v>12789</v>
      </c>
      <c r="H1886" s="196" t="s">
        <v>1583</v>
      </c>
      <c r="I1886" s="193">
        <v>6</v>
      </c>
      <c r="J1886" s="196" t="s">
        <v>12782</v>
      </c>
      <c r="K1886" s="39" t="s">
        <v>31</v>
      </c>
      <c r="L1886" s="183">
        <v>3</v>
      </c>
      <c r="M1886" s="27">
        <f>L1886*130</f>
        <v>390</v>
      </c>
      <c r="N1886" s="23"/>
      <c r="O1886" s="24" t="s">
        <v>32</v>
      </c>
    </row>
    <row r="1887" s="1" customFormat="1" customHeight="1" spans="1:15">
      <c r="A1887" s="39">
        <v>1883</v>
      </c>
      <c r="B1887" s="115" t="s">
        <v>23</v>
      </c>
      <c r="C1887" s="39" t="s">
        <v>11004</v>
      </c>
      <c r="D1887" s="39" t="s">
        <v>10034</v>
      </c>
      <c r="E1887" s="39" t="s">
        <v>11005</v>
      </c>
      <c r="F1887" s="187" t="s">
        <v>12665</v>
      </c>
      <c r="G1887" s="196" t="s">
        <v>12790</v>
      </c>
      <c r="H1887" s="196" t="s">
        <v>194</v>
      </c>
      <c r="I1887" s="193">
        <v>4</v>
      </c>
      <c r="J1887" s="196" t="s">
        <v>12782</v>
      </c>
      <c r="K1887" s="39" t="s">
        <v>31</v>
      </c>
      <c r="L1887" s="183">
        <v>4</v>
      </c>
      <c r="M1887" s="27">
        <f>L1887*312</f>
        <v>1248</v>
      </c>
      <c r="N1887" s="23"/>
      <c r="O1887" s="24" t="s">
        <v>32</v>
      </c>
    </row>
    <row r="1888" s="1" customFormat="1" customHeight="1" spans="1:15">
      <c r="A1888" s="39">
        <v>1884</v>
      </c>
      <c r="B1888" s="115" t="s">
        <v>23</v>
      </c>
      <c r="C1888" s="39" t="s">
        <v>11004</v>
      </c>
      <c r="D1888" s="39" t="s">
        <v>10034</v>
      </c>
      <c r="E1888" s="39" t="s">
        <v>11005</v>
      </c>
      <c r="F1888" s="187" t="s">
        <v>12665</v>
      </c>
      <c r="G1888" s="196" t="s">
        <v>12791</v>
      </c>
      <c r="H1888" s="196" t="s">
        <v>194</v>
      </c>
      <c r="I1888" s="193">
        <v>6</v>
      </c>
      <c r="J1888" s="196" t="s">
        <v>12782</v>
      </c>
      <c r="K1888" s="39" t="s">
        <v>31</v>
      </c>
      <c r="L1888" s="183">
        <v>6</v>
      </c>
      <c r="M1888" s="27">
        <f>L1888*312</f>
        <v>1872</v>
      </c>
      <c r="N1888" s="23"/>
      <c r="O1888" s="24" t="s">
        <v>32</v>
      </c>
    </row>
    <row r="1889" s="1" customFormat="1" customHeight="1" spans="1:15">
      <c r="A1889" s="39">
        <v>1885</v>
      </c>
      <c r="B1889" s="115" t="s">
        <v>23</v>
      </c>
      <c r="C1889" s="39" t="s">
        <v>11004</v>
      </c>
      <c r="D1889" s="39" t="s">
        <v>10034</v>
      </c>
      <c r="E1889" s="39" t="s">
        <v>11005</v>
      </c>
      <c r="F1889" s="187" t="s">
        <v>12665</v>
      </c>
      <c r="G1889" s="196" t="s">
        <v>12792</v>
      </c>
      <c r="H1889" s="196" t="s">
        <v>1583</v>
      </c>
      <c r="I1889" s="193">
        <v>5</v>
      </c>
      <c r="J1889" s="196" t="s">
        <v>12782</v>
      </c>
      <c r="K1889" s="39" t="s">
        <v>31</v>
      </c>
      <c r="L1889" s="183">
        <v>5</v>
      </c>
      <c r="M1889" s="27">
        <f>L1889*130</f>
        <v>650</v>
      </c>
      <c r="N1889" s="23"/>
      <c r="O1889" s="24" t="s">
        <v>32</v>
      </c>
    </row>
    <row r="1890" s="1" customFormat="1" customHeight="1" spans="1:15">
      <c r="A1890" s="39">
        <v>1886</v>
      </c>
      <c r="B1890" s="115" t="s">
        <v>23</v>
      </c>
      <c r="C1890" s="39" t="s">
        <v>11004</v>
      </c>
      <c r="D1890" s="39" t="s">
        <v>10034</v>
      </c>
      <c r="E1890" s="39" t="s">
        <v>11005</v>
      </c>
      <c r="F1890" s="187" t="s">
        <v>12665</v>
      </c>
      <c r="G1890" s="196" t="s">
        <v>12793</v>
      </c>
      <c r="H1890" s="196" t="s">
        <v>1583</v>
      </c>
      <c r="I1890" s="193">
        <v>5</v>
      </c>
      <c r="J1890" s="196" t="s">
        <v>12782</v>
      </c>
      <c r="K1890" s="39" t="s">
        <v>31</v>
      </c>
      <c r="L1890" s="183">
        <v>5</v>
      </c>
      <c r="M1890" s="27">
        <f>L1890*312</f>
        <v>1560</v>
      </c>
      <c r="N1890" s="23"/>
      <c r="O1890" s="24" t="s">
        <v>32</v>
      </c>
    </row>
    <row r="1891" s="1" customFormat="1" customHeight="1" spans="1:15">
      <c r="A1891" s="39">
        <v>1887</v>
      </c>
      <c r="B1891" s="115" t="s">
        <v>23</v>
      </c>
      <c r="C1891" s="39" t="s">
        <v>11004</v>
      </c>
      <c r="D1891" s="39" t="s">
        <v>10034</v>
      </c>
      <c r="E1891" s="39" t="s">
        <v>11005</v>
      </c>
      <c r="F1891" s="187" t="s">
        <v>12665</v>
      </c>
      <c r="G1891" s="196" t="s">
        <v>12794</v>
      </c>
      <c r="H1891" s="196" t="s">
        <v>194</v>
      </c>
      <c r="I1891" s="193">
        <v>5</v>
      </c>
      <c r="J1891" s="196" t="s">
        <v>12782</v>
      </c>
      <c r="K1891" s="39" t="s">
        <v>31</v>
      </c>
      <c r="L1891" s="183">
        <v>1</v>
      </c>
      <c r="M1891" s="27">
        <f t="shared" ref="M1891:M1898" si="67">L1891*130</f>
        <v>130</v>
      </c>
      <c r="N1891" s="23"/>
      <c r="O1891" s="24" t="s">
        <v>32</v>
      </c>
    </row>
    <row r="1892" s="1" customFormat="1" customHeight="1" spans="1:15">
      <c r="A1892" s="39">
        <v>1888</v>
      </c>
      <c r="B1892" s="115" t="s">
        <v>23</v>
      </c>
      <c r="C1892" s="39" t="s">
        <v>11004</v>
      </c>
      <c r="D1892" s="39" t="s">
        <v>10034</v>
      </c>
      <c r="E1892" s="39" t="s">
        <v>11005</v>
      </c>
      <c r="F1892" s="187" t="s">
        <v>12665</v>
      </c>
      <c r="G1892" s="196" t="s">
        <v>12795</v>
      </c>
      <c r="H1892" s="196" t="s">
        <v>194</v>
      </c>
      <c r="I1892" s="193">
        <v>4</v>
      </c>
      <c r="J1892" s="196" t="s">
        <v>12782</v>
      </c>
      <c r="K1892" s="39" t="s">
        <v>31</v>
      </c>
      <c r="L1892" s="183">
        <v>3</v>
      </c>
      <c r="M1892" s="27">
        <f t="shared" si="67"/>
        <v>390</v>
      </c>
      <c r="N1892" s="23"/>
      <c r="O1892" s="24" t="s">
        <v>32</v>
      </c>
    </row>
    <row r="1893" s="1" customFormat="1" customHeight="1" spans="1:15">
      <c r="A1893" s="39">
        <v>1889</v>
      </c>
      <c r="B1893" s="115" t="s">
        <v>23</v>
      </c>
      <c r="C1893" s="39" t="s">
        <v>11004</v>
      </c>
      <c r="D1893" s="39" t="s">
        <v>10034</v>
      </c>
      <c r="E1893" s="39" t="s">
        <v>11005</v>
      </c>
      <c r="F1893" s="187" t="s">
        <v>12665</v>
      </c>
      <c r="G1893" s="196" t="s">
        <v>12796</v>
      </c>
      <c r="H1893" s="196" t="s">
        <v>194</v>
      </c>
      <c r="I1893" s="193">
        <v>4</v>
      </c>
      <c r="J1893" s="196" t="s">
        <v>12782</v>
      </c>
      <c r="K1893" s="39" t="s">
        <v>31</v>
      </c>
      <c r="L1893" s="183">
        <v>4</v>
      </c>
      <c r="M1893" s="27">
        <f t="shared" si="67"/>
        <v>520</v>
      </c>
      <c r="N1893" s="23"/>
      <c r="O1893" s="24" t="s">
        <v>32</v>
      </c>
    </row>
    <row r="1894" s="1" customFormat="1" customHeight="1" spans="1:15">
      <c r="A1894" s="39">
        <v>1890</v>
      </c>
      <c r="B1894" s="115" t="s">
        <v>23</v>
      </c>
      <c r="C1894" s="39" t="s">
        <v>11004</v>
      </c>
      <c r="D1894" s="39" t="s">
        <v>10034</v>
      </c>
      <c r="E1894" s="39" t="s">
        <v>11005</v>
      </c>
      <c r="F1894" s="187" t="s">
        <v>12665</v>
      </c>
      <c r="G1894" s="196" t="s">
        <v>12797</v>
      </c>
      <c r="H1894" s="196" t="s">
        <v>1583</v>
      </c>
      <c r="I1894" s="193">
        <v>2</v>
      </c>
      <c r="J1894" s="196" t="s">
        <v>12782</v>
      </c>
      <c r="K1894" s="39" t="s">
        <v>31</v>
      </c>
      <c r="L1894" s="183">
        <v>4</v>
      </c>
      <c r="M1894" s="27">
        <f t="shared" si="67"/>
        <v>520</v>
      </c>
      <c r="N1894" s="23"/>
      <c r="O1894" s="24" t="s">
        <v>32</v>
      </c>
    </row>
    <row r="1895" s="1" customFormat="1" customHeight="1" spans="1:15">
      <c r="A1895" s="39">
        <v>1891</v>
      </c>
      <c r="B1895" s="115" t="s">
        <v>23</v>
      </c>
      <c r="C1895" s="39" t="s">
        <v>11004</v>
      </c>
      <c r="D1895" s="39" t="s">
        <v>10034</v>
      </c>
      <c r="E1895" s="39" t="s">
        <v>11005</v>
      </c>
      <c r="F1895" s="187" t="s">
        <v>12665</v>
      </c>
      <c r="G1895" s="196" t="s">
        <v>12236</v>
      </c>
      <c r="H1895" s="196" t="s">
        <v>194</v>
      </c>
      <c r="I1895" s="193">
        <v>3</v>
      </c>
      <c r="J1895" s="196" t="s">
        <v>12782</v>
      </c>
      <c r="K1895" s="39" t="s">
        <v>31</v>
      </c>
      <c r="L1895" s="183">
        <v>2</v>
      </c>
      <c r="M1895" s="27">
        <f t="shared" si="67"/>
        <v>260</v>
      </c>
      <c r="N1895" s="23"/>
      <c r="O1895" s="24" t="s">
        <v>32</v>
      </c>
    </row>
    <row r="1896" s="1" customFormat="1" customHeight="1" spans="1:15">
      <c r="A1896" s="39">
        <v>1892</v>
      </c>
      <c r="B1896" s="115" t="s">
        <v>23</v>
      </c>
      <c r="C1896" s="39" t="s">
        <v>11004</v>
      </c>
      <c r="D1896" s="39" t="s">
        <v>10034</v>
      </c>
      <c r="E1896" s="39" t="s">
        <v>11005</v>
      </c>
      <c r="F1896" s="187" t="s">
        <v>12665</v>
      </c>
      <c r="G1896" s="196" t="s">
        <v>12798</v>
      </c>
      <c r="H1896" s="196" t="s">
        <v>194</v>
      </c>
      <c r="I1896" s="193">
        <v>3</v>
      </c>
      <c r="J1896" s="196" t="s">
        <v>12782</v>
      </c>
      <c r="K1896" s="39" t="s">
        <v>31</v>
      </c>
      <c r="L1896" s="183">
        <v>3</v>
      </c>
      <c r="M1896" s="27">
        <f t="shared" si="67"/>
        <v>390</v>
      </c>
      <c r="N1896" s="23"/>
      <c r="O1896" s="24" t="s">
        <v>32</v>
      </c>
    </row>
    <row r="1897" s="1" customFormat="1" customHeight="1" spans="1:15">
      <c r="A1897" s="39">
        <v>1893</v>
      </c>
      <c r="B1897" s="115" t="s">
        <v>23</v>
      </c>
      <c r="C1897" s="39" t="s">
        <v>11004</v>
      </c>
      <c r="D1897" s="39" t="s">
        <v>10034</v>
      </c>
      <c r="E1897" s="39" t="s">
        <v>11005</v>
      </c>
      <c r="F1897" s="187" t="s">
        <v>12665</v>
      </c>
      <c r="G1897" s="196" t="s">
        <v>12799</v>
      </c>
      <c r="H1897" s="196" t="s">
        <v>194</v>
      </c>
      <c r="I1897" s="193">
        <v>1</v>
      </c>
      <c r="J1897" s="196" t="s">
        <v>12782</v>
      </c>
      <c r="K1897" s="39" t="s">
        <v>31</v>
      </c>
      <c r="L1897" s="183">
        <v>1</v>
      </c>
      <c r="M1897" s="27">
        <f t="shared" si="67"/>
        <v>130</v>
      </c>
      <c r="N1897" s="23"/>
      <c r="O1897" s="24" t="s">
        <v>32</v>
      </c>
    </row>
    <row r="1898" s="1" customFormat="1" customHeight="1" spans="1:15">
      <c r="A1898" s="39">
        <v>1894</v>
      </c>
      <c r="B1898" s="115" t="s">
        <v>23</v>
      </c>
      <c r="C1898" s="39" t="s">
        <v>11004</v>
      </c>
      <c r="D1898" s="39" t="s">
        <v>10034</v>
      </c>
      <c r="E1898" s="39" t="s">
        <v>11005</v>
      </c>
      <c r="F1898" s="187" t="s">
        <v>12665</v>
      </c>
      <c r="G1898" s="196" t="s">
        <v>12800</v>
      </c>
      <c r="H1898" s="196" t="s">
        <v>194</v>
      </c>
      <c r="I1898" s="193">
        <v>4</v>
      </c>
      <c r="J1898" s="196" t="s">
        <v>12782</v>
      </c>
      <c r="K1898" s="39" t="s">
        <v>31</v>
      </c>
      <c r="L1898" s="183">
        <v>4</v>
      </c>
      <c r="M1898" s="27">
        <f t="shared" si="67"/>
        <v>520</v>
      </c>
      <c r="N1898" s="23"/>
      <c r="O1898" s="24" t="s">
        <v>32</v>
      </c>
    </row>
    <row r="1899" s="1" customFormat="1" customHeight="1" spans="1:15">
      <c r="A1899" s="39">
        <v>1895</v>
      </c>
      <c r="B1899" s="115" t="s">
        <v>23</v>
      </c>
      <c r="C1899" s="39" t="s">
        <v>11004</v>
      </c>
      <c r="D1899" s="39" t="s">
        <v>10034</v>
      </c>
      <c r="E1899" s="39" t="s">
        <v>11005</v>
      </c>
      <c r="F1899" s="187" t="s">
        <v>12665</v>
      </c>
      <c r="G1899" s="196" t="s">
        <v>12801</v>
      </c>
      <c r="H1899" s="196" t="s">
        <v>1583</v>
      </c>
      <c r="I1899" s="193">
        <v>4</v>
      </c>
      <c r="J1899" s="196" t="s">
        <v>12802</v>
      </c>
      <c r="K1899" s="39" t="s">
        <v>31</v>
      </c>
      <c r="L1899" s="183">
        <v>4</v>
      </c>
      <c r="M1899" s="27">
        <f>L1899*312</f>
        <v>1248</v>
      </c>
      <c r="N1899" s="23"/>
      <c r="O1899" s="24" t="s">
        <v>32</v>
      </c>
    </row>
    <row r="1900" s="1" customFormat="1" customHeight="1" spans="1:15">
      <c r="A1900" s="39">
        <v>1896</v>
      </c>
      <c r="B1900" s="115" t="s">
        <v>23</v>
      </c>
      <c r="C1900" s="39" t="s">
        <v>11004</v>
      </c>
      <c r="D1900" s="39" t="s">
        <v>10034</v>
      </c>
      <c r="E1900" s="39" t="s">
        <v>11005</v>
      </c>
      <c r="F1900" s="187" t="s">
        <v>12665</v>
      </c>
      <c r="G1900" s="196" t="s">
        <v>12803</v>
      </c>
      <c r="H1900" s="196" t="s">
        <v>194</v>
      </c>
      <c r="I1900" s="193">
        <v>4</v>
      </c>
      <c r="J1900" s="196" t="s">
        <v>12802</v>
      </c>
      <c r="K1900" s="39" t="s">
        <v>31</v>
      </c>
      <c r="L1900" s="183">
        <v>4</v>
      </c>
      <c r="M1900" s="27">
        <f>L1900*130</f>
        <v>520</v>
      </c>
      <c r="N1900" s="23"/>
      <c r="O1900" s="24" t="s">
        <v>32</v>
      </c>
    </row>
    <row r="1901" s="1" customFormat="1" customHeight="1" spans="1:15">
      <c r="A1901" s="39">
        <v>1897</v>
      </c>
      <c r="B1901" s="115" t="s">
        <v>23</v>
      </c>
      <c r="C1901" s="39" t="s">
        <v>11004</v>
      </c>
      <c r="D1901" s="39" t="s">
        <v>10034</v>
      </c>
      <c r="E1901" s="39" t="s">
        <v>11005</v>
      </c>
      <c r="F1901" s="187" t="s">
        <v>12665</v>
      </c>
      <c r="G1901" s="196" t="s">
        <v>12804</v>
      </c>
      <c r="H1901" s="196" t="s">
        <v>194</v>
      </c>
      <c r="I1901" s="193">
        <v>5</v>
      </c>
      <c r="J1901" s="196" t="s">
        <v>12802</v>
      </c>
      <c r="K1901" s="39" t="s">
        <v>31</v>
      </c>
      <c r="L1901" s="183">
        <v>5</v>
      </c>
      <c r="M1901" s="27">
        <f>L1901*312</f>
        <v>1560</v>
      </c>
      <c r="N1901" s="23"/>
      <c r="O1901" s="24" t="s">
        <v>32</v>
      </c>
    </row>
    <row r="1902" s="1" customFormat="1" customHeight="1" spans="1:15">
      <c r="A1902" s="39">
        <v>1898</v>
      </c>
      <c r="B1902" s="115" t="s">
        <v>23</v>
      </c>
      <c r="C1902" s="39" t="s">
        <v>11004</v>
      </c>
      <c r="D1902" s="39" t="s">
        <v>10034</v>
      </c>
      <c r="E1902" s="39" t="s">
        <v>11005</v>
      </c>
      <c r="F1902" s="187" t="s">
        <v>12665</v>
      </c>
      <c r="G1902" s="196" t="s">
        <v>12805</v>
      </c>
      <c r="H1902" s="196" t="s">
        <v>1583</v>
      </c>
      <c r="I1902" s="193">
        <v>4</v>
      </c>
      <c r="J1902" s="196" t="s">
        <v>12802</v>
      </c>
      <c r="K1902" s="39" t="s">
        <v>31</v>
      </c>
      <c r="L1902" s="183">
        <v>4</v>
      </c>
      <c r="M1902" s="27">
        <f>L1902*312</f>
        <v>1248</v>
      </c>
      <c r="N1902" s="23"/>
      <c r="O1902" s="24" t="s">
        <v>32</v>
      </c>
    </row>
    <row r="1903" s="1" customFormat="1" customHeight="1" spans="1:15">
      <c r="A1903" s="39">
        <v>1899</v>
      </c>
      <c r="B1903" s="115" t="s">
        <v>23</v>
      </c>
      <c r="C1903" s="39" t="s">
        <v>11004</v>
      </c>
      <c r="D1903" s="39" t="s">
        <v>10034</v>
      </c>
      <c r="E1903" s="39" t="s">
        <v>11005</v>
      </c>
      <c r="F1903" s="187" t="s">
        <v>12665</v>
      </c>
      <c r="G1903" s="196" t="s">
        <v>12806</v>
      </c>
      <c r="H1903" s="196" t="s">
        <v>194</v>
      </c>
      <c r="I1903" s="193">
        <v>5</v>
      </c>
      <c r="J1903" s="196" t="s">
        <v>12802</v>
      </c>
      <c r="K1903" s="39" t="s">
        <v>31</v>
      </c>
      <c r="L1903" s="183">
        <v>3</v>
      </c>
      <c r="M1903" s="27">
        <f>L1903*130</f>
        <v>390</v>
      </c>
      <c r="N1903" s="23"/>
      <c r="O1903" s="24" t="s">
        <v>32</v>
      </c>
    </row>
    <row r="1904" s="1" customFormat="1" customHeight="1" spans="1:15">
      <c r="A1904" s="39">
        <v>1900</v>
      </c>
      <c r="B1904" s="115" t="s">
        <v>23</v>
      </c>
      <c r="C1904" s="39" t="s">
        <v>11004</v>
      </c>
      <c r="D1904" s="39" t="s">
        <v>10034</v>
      </c>
      <c r="E1904" s="39" t="s">
        <v>11005</v>
      </c>
      <c r="F1904" s="187" t="s">
        <v>12665</v>
      </c>
      <c r="G1904" s="196" t="s">
        <v>12807</v>
      </c>
      <c r="H1904" s="196" t="s">
        <v>194</v>
      </c>
      <c r="I1904" s="193">
        <v>6</v>
      </c>
      <c r="J1904" s="196" t="s">
        <v>12802</v>
      </c>
      <c r="K1904" s="39" t="s">
        <v>31</v>
      </c>
      <c r="L1904" s="183">
        <v>6</v>
      </c>
      <c r="M1904" s="27">
        <f>L1904*130</f>
        <v>780</v>
      </c>
      <c r="N1904" s="23"/>
      <c r="O1904" s="24" t="s">
        <v>32</v>
      </c>
    </row>
    <row r="1905" s="1" customFormat="1" customHeight="1" spans="1:15">
      <c r="A1905" s="39">
        <v>1901</v>
      </c>
      <c r="B1905" s="115" t="s">
        <v>23</v>
      </c>
      <c r="C1905" s="39" t="s">
        <v>11004</v>
      </c>
      <c r="D1905" s="39" t="s">
        <v>10034</v>
      </c>
      <c r="E1905" s="39" t="s">
        <v>11005</v>
      </c>
      <c r="F1905" s="187" t="s">
        <v>12665</v>
      </c>
      <c r="G1905" s="196" t="s">
        <v>12808</v>
      </c>
      <c r="H1905" s="196" t="s">
        <v>194</v>
      </c>
      <c r="I1905" s="193">
        <v>4</v>
      </c>
      <c r="J1905" s="196" t="s">
        <v>12802</v>
      </c>
      <c r="K1905" s="39" t="s">
        <v>31</v>
      </c>
      <c r="L1905" s="183">
        <v>4</v>
      </c>
      <c r="M1905" s="27">
        <f>L1905*130</f>
        <v>520</v>
      </c>
      <c r="N1905" s="23"/>
      <c r="O1905" s="24" t="s">
        <v>32</v>
      </c>
    </row>
    <row r="1906" s="1" customFormat="1" customHeight="1" spans="1:15">
      <c r="A1906" s="39">
        <v>1902</v>
      </c>
      <c r="B1906" s="115" t="s">
        <v>23</v>
      </c>
      <c r="C1906" s="39" t="s">
        <v>11004</v>
      </c>
      <c r="D1906" s="39" t="s">
        <v>10034</v>
      </c>
      <c r="E1906" s="39" t="s">
        <v>11005</v>
      </c>
      <c r="F1906" s="187" t="s">
        <v>12665</v>
      </c>
      <c r="G1906" s="196" t="s">
        <v>12809</v>
      </c>
      <c r="H1906" s="196" t="s">
        <v>1583</v>
      </c>
      <c r="I1906" s="193">
        <v>5</v>
      </c>
      <c r="J1906" s="196" t="s">
        <v>12702</v>
      </c>
      <c r="K1906" s="39" t="s">
        <v>31</v>
      </c>
      <c r="L1906" s="183">
        <v>3</v>
      </c>
      <c r="M1906" s="27">
        <f>L1906*130</f>
        <v>390</v>
      </c>
      <c r="N1906" s="23"/>
      <c r="O1906" s="24" t="s">
        <v>32</v>
      </c>
    </row>
    <row r="1907" s="1" customFormat="1" customHeight="1" spans="1:15">
      <c r="A1907" s="39">
        <v>1903</v>
      </c>
      <c r="B1907" s="115" t="s">
        <v>23</v>
      </c>
      <c r="C1907" s="39" t="s">
        <v>11004</v>
      </c>
      <c r="D1907" s="39" t="s">
        <v>10034</v>
      </c>
      <c r="E1907" s="39" t="s">
        <v>11005</v>
      </c>
      <c r="F1907" s="187" t="s">
        <v>12665</v>
      </c>
      <c r="G1907" s="196" t="s">
        <v>12810</v>
      </c>
      <c r="H1907" s="196" t="s">
        <v>1583</v>
      </c>
      <c r="I1907" s="193">
        <v>3</v>
      </c>
      <c r="J1907" s="196" t="s">
        <v>12702</v>
      </c>
      <c r="K1907" s="39" t="s">
        <v>31</v>
      </c>
      <c r="L1907" s="183">
        <v>3</v>
      </c>
      <c r="M1907" s="27">
        <f>L1907*312</f>
        <v>936</v>
      </c>
      <c r="N1907" s="23"/>
      <c r="O1907" s="24" t="s">
        <v>32</v>
      </c>
    </row>
    <row r="1908" s="1" customFormat="1" customHeight="1" spans="1:15">
      <c r="A1908" s="39">
        <v>1904</v>
      </c>
      <c r="B1908" s="115" t="s">
        <v>23</v>
      </c>
      <c r="C1908" s="39" t="s">
        <v>11004</v>
      </c>
      <c r="D1908" s="39" t="s">
        <v>10034</v>
      </c>
      <c r="E1908" s="39" t="s">
        <v>11005</v>
      </c>
      <c r="F1908" s="187" t="s">
        <v>12665</v>
      </c>
      <c r="G1908" s="196" t="s">
        <v>12811</v>
      </c>
      <c r="H1908" s="196" t="s">
        <v>1583</v>
      </c>
      <c r="I1908" s="193">
        <v>4</v>
      </c>
      <c r="J1908" s="196" t="s">
        <v>12702</v>
      </c>
      <c r="K1908" s="39" t="s">
        <v>31</v>
      </c>
      <c r="L1908" s="183">
        <v>4</v>
      </c>
      <c r="M1908" s="27">
        <f>L1908*130</f>
        <v>520</v>
      </c>
      <c r="N1908" s="23"/>
      <c r="O1908" s="24" t="s">
        <v>32</v>
      </c>
    </row>
    <row r="1909" s="1" customFormat="1" customHeight="1" spans="1:15">
      <c r="A1909" s="39">
        <v>1905</v>
      </c>
      <c r="B1909" s="115" t="s">
        <v>23</v>
      </c>
      <c r="C1909" s="39" t="s">
        <v>11004</v>
      </c>
      <c r="D1909" s="39" t="s">
        <v>10034</v>
      </c>
      <c r="E1909" s="39" t="s">
        <v>11005</v>
      </c>
      <c r="F1909" s="187" t="s">
        <v>12665</v>
      </c>
      <c r="G1909" s="196" t="s">
        <v>12812</v>
      </c>
      <c r="H1909" s="196" t="s">
        <v>1583</v>
      </c>
      <c r="I1909" s="193">
        <v>4</v>
      </c>
      <c r="J1909" s="196" t="s">
        <v>12702</v>
      </c>
      <c r="K1909" s="39" t="s">
        <v>31</v>
      </c>
      <c r="L1909" s="183">
        <v>4</v>
      </c>
      <c r="M1909" s="27">
        <f>L1909*130</f>
        <v>520</v>
      </c>
      <c r="N1909" s="23"/>
      <c r="O1909" s="24" t="s">
        <v>32</v>
      </c>
    </row>
    <row r="1910" s="1" customFormat="1" customHeight="1" spans="1:15">
      <c r="A1910" s="39">
        <v>1906</v>
      </c>
      <c r="B1910" s="115" t="s">
        <v>23</v>
      </c>
      <c r="C1910" s="39" t="s">
        <v>11004</v>
      </c>
      <c r="D1910" s="39" t="s">
        <v>10034</v>
      </c>
      <c r="E1910" s="39" t="s">
        <v>11005</v>
      </c>
      <c r="F1910" s="187" t="s">
        <v>12665</v>
      </c>
      <c r="G1910" s="196" t="s">
        <v>12813</v>
      </c>
      <c r="H1910" s="196" t="s">
        <v>51</v>
      </c>
      <c r="I1910" s="193">
        <v>2</v>
      </c>
      <c r="J1910" s="196" t="s">
        <v>12702</v>
      </c>
      <c r="K1910" s="39" t="s">
        <v>31</v>
      </c>
      <c r="L1910" s="183">
        <v>2</v>
      </c>
      <c r="M1910" s="27">
        <f t="shared" ref="M1910:M1915" si="68">L1910*312</f>
        <v>624</v>
      </c>
      <c r="N1910" s="23"/>
      <c r="O1910" s="24" t="s">
        <v>32</v>
      </c>
    </row>
    <row r="1911" s="1" customFormat="1" customHeight="1" spans="1:15">
      <c r="A1911" s="39">
        <v>1907</v>
      </c>
      <c r="B1911" s="115" t="s">
        <v>23</v>
      </c>
      <c r="C1911" s="39" t="s">
        <v>11004</v>
      </c>
      <c r="D1911" s="39" t="s">
        <v>10034</v>
      </c>
      <c r="E1911" s="39" t="s">
        <v>11005</v>
      </c>
      <c r="F1911" s="187" t="s">
        <v>12665</v>
      </c>
      <c r="G1911" s="196" t="s">
        <v>12814</v>
      </c>
      <c r="H1911" s="196" t="s">
        <v>1583</v>
      </c>
      <c r="I1911" s="193">
        <v>3</v>
      </c>
      <c r="J1911" s="196" t="s">
        <v>12702</v>
      </c>
      <c r="K1911" s="39" t="s">
        <v>31</v>
      </c>
      <c r="L1911" s="183">
        <v>3</v>
      </c>
      <c r="M1911" s="27">
        <f t="shared" si="68"/>
        <v>936</v>
      </c>
      <c r="N1911" s="23"/>
      <c r="O1911" s="24" t="s">
        <v>32</v>
      </c>
    </row>
    <row r="1912" s="1" customFormat="1" customHeight="1" spans="1:15">
      <c r="A1912" s="39">
        <v>1908</v>
      </c>
      <c r="B1912" s="115" t="s">
        <v>23</v>
      </c>
      <c r="C1912" s="39" t="s">
        <v>11004</v>
      </c>
      <c r="D1912" s="39" t="s">
        <v>10034</v>
      </c>
      <c r="E1912" s="39" t="s">
        <v>11005</v>
      </c>
      <c r="F1912" s="187" t="s">
        <v>12665</v>
      </c>
      <c r="G1912" s="196" t="s">
        <v>12815</v>
      </c>
      <c r="H1912" s="196" t="s">
        <v>51</v>
      </c>
      <c r="I1912" s="193">
        <v>1</v>
      </c>
      <c r="J1912" s="196" t="s">
        <v>12702</v>
      </c>
      <c r="K1912" s="39" t="s">
        <v>31</v>
      </c>
      <c r="L1912" s="183">
        <v>1</v>
      </c>
      <c r="M1912" s="27">
        <f t="shared" si="68"/>
        <v>312</v>
      </c>
      <c r="N1912" s="23"/>
      <c r="O1912" s="24" t="s">
        <v>32</v>
      </c>
    </row>
    <row r="1913" s="1" customFormat="1" customHeight="1" spans="1:15">
      <c r="A1913" s="39">
        <v>1909</v>
      </c>
      <c r="B1913" s="115" t="s">
        <v>23</v>
      </c>
      <c r="C1913" s="39" t="s">
        <v>11004</v>
      </c>
      <c r="D1913" s="39" t="s">
        <v>10034</v>
      </c>
      <c r="E1913" s="39" t="s">
        <v>11005</v>
      </c>
      <c r="F1913" s="187" t="s">
        <v>12665</v>
      </c>
      <c r="G1913" s="196" t="s">
        <v>12816</v>
      </c>
      <c r="H1913" s="196" t="s">
        <v>1583</v>
      </c>
      <c r="I1913" s="193">
        <v>2</v>
      </c>
      <c r="J1913" s="196" t="s">
        <v>12702</v>
      </c>
      <c r="K1913" s="39" t="s">
        <v>31</v>
      </c>
      <c r="L1913" s="183">
        <v>2</v>
      </c>
      <c r="M1913" s="27">
        <f t="shared" si="68"/>
        <v>624</v>
      </c>
      <c r="N1913" s="23"/>
      <c r="O1913" s="24" t="s">
        <v>32</v>
      </c>
    </row>
    <row r="1914" s="1" customFormat="1" customHeight="1" spans="1:15">
      <c r="A1914" s="39">
        <v>1910</v>
      </c>
      <c r="B1914" s="115" t="s">
        <v>23</v>
      </c>
      <c r="C1914" s="39" t="s">
        <v>11004</v>
      </c>
      <c r="D1914" s="39" t="s">
        <v>10034</v>
      </c>
      <c r="E1914" s="39" t="s">
        <v>11005</v>
      </c>
      <c r="F1914" s="187" t="s">
        <v>12665</v>
      </c>
      <c r="G1914" s="196" t="s">
        <v>12817</v>
      </c>
      <c r="H1914" s="196" t="s">
        <v>1583</v>
      </c>
      <c r="I1914" s="193">
        <v>2</v>
      </c>
      <c r="J1914" s="196" t="s">
        <v>12702</v>
      </c>
      <c r="K1914" s="39" t="s">
        <v>31</v>
      </c>
      <c r="L1914" s="183">
        <v>2</v>
      </c>
      <c r="M1914" s="27">
        <f t="shared" si="68"/>
        <v>624</v>
      </c>
      <c r="N1914" s="23"/>
      <c r="O1914" s="24" t="s">
        <v>32</v>
      </c>
    </row>
    <row r="1915" s="1" customFormat="1" customHeight="1" spans="1:15">
      <c r="A1915" s="39">
        <v>1911</v>
      </c>
      <c r="B1915" s="115" t="s">
        <v>23</v>
      </c>
      <c r="C1915" s="39" t="s">
        <v>11004</v>
      </c>
      <c r="D1915" s="39" t="s">
        <v>10034</v>
      </c>
      <c r="E1915" s="39" t="s">
        <v>11005</v>
      </c>
      <c r="F1915" s="187" t="s">
        <v>12665</v>
      </c>
      <c r="G1915" s="196" t="s">
        <v>12818</v>
      </c>
      <c r="H1915" s="196" t="s">
        <v>194</v>
      </c>
      <c r="I1915" s="193">
        <v>5</v>
      </c>
      <c r="J1915" s="196" t="s">
        <v>12702</v>
      </c>
      <c r="K1915" s="39" t="s">
        <v>31</v>
      </c>
      <c r="L1915" s="183">
        <v>5</v>
      </c>
      <c r="M1915" s="27">
        <f t="shared" si="68"/>
        <v>1560</v>
      </c>
      <c r="N1915" s="23"/>
      <c r="O1915" s="24" t="s">
        <v>32</v>
      </c>
    </row>
    <row r="1916" s="1" customFormat="1" customHeight="1" spans="1:15">
      <c r="A1916" s="39">
        <v>1912</v>
      </c>
      <c r="B1916" s="115" t="s">
        <v>23</v>
      </c>
      <c r="C1916" s="39" t="s">
        <v>11004</v>
      </c>
      <c r="D1916" s="39" t="s">
        <v>10034</v>
      </c>
      <c r="E1916" s="39" t="s">
        <v>11005</v>
      </c>
      <c r="F1916" s="187" t="s">
        <v>12665</v>
      </c>
      <c r="G1916" s="196" t="s">
        <v>12819</v>
      </c>
      <c r="H1916" s="196" t="s">
        <v>194</v>
      </c>
      <c r="I1916" s="193">
        <v>2</v>
      </c>
      <c r="J1916" s="196" t="s">
        <v>12702</v>
      </c>
      <c r="K1916" s="39" t="s">
        <v>31</v>
      </c>
      <c r="L1916" s="183">
        <v>1</v>
      </c>
      <c r="M1916" s="27">
        <f>L1916*130</f>
        <v>130</v>
      </c>
      <c r="N1916" s="23"/>
      <c r="O1916" s="24" t="s">
        <v>32</v>
      </c>
    </row>
    <row r="1917" s="1" customFormat="1" customHeight="1" spans="1:15">
      <c r="A1917" s="39">
        <v>1913</v>
      </c>
      <c r="B1917" s="115" t="s">
        <v>23</v>
      </c>
      <c r="C1917" s="39" t="s">
        <v>11004</v>
      </c>
      <c r="D1917" s="39" t="s">
        <v>10034</v>
      </c>
      <c r="E1917" s="39" t="s">
        <v>11005</v>
      </c>
      <c r="F1917" s="187" t="s">
        <v>12665</v>
      </c>
      <c r="G1917" s="196" t="s">
        <v>12820</v>
      </c>
      <c r="H1917" s="196" t="s">
        <v>194</v>
      </c>
      <c r="I1917" s="193">
        <v>1</v>
      </c>
      <c r="J1917" s="196" t="s">
        <v>12702</v>
      </c>
      <c r="K1917" s="39" t="s">
        <v>31</v>
      </c>
      <c r="L1917" s="183">
        <v>1</v>
      </c>
      <c r="M1917" s="27">
        <f>L1917*130</f>
        <v>130</v>
      </c>
      <c r="N1917" s="23"/>
      <c r="O1917" s="24" t="s">
        <v>32</v>
      </c>
    </row>
    <row r="1918" s="1" customFormat="1" customHeight="1" spans="1:15">
      <c r="A1918" s="39">
        <v>1914</v>
      </c>
      <c r="B1918" s="115" t="s">
        <v>23</v>
      </c>
      <c r="C1918" s="39" t="s">
        <v>11004</v>
      </c>
      <c r="D1918" s="39" t="s">
        <v>10034</v>
      </c>
      <c r="E1918" s="39" t="s">
        <v>11005</v>
      </c>
      <c r="F1918" s="187" t="s">
        <v>12665</v>
      </c>
      <c r="G1918" s="196" t="s">
        <v>12821</v>
      </c>
      <c r="H1918" s="196" t="s">
        <v>194</v>
      </c>
      <c r="I1918" s="193">
        <v>2</v>
      </c>
      <c r="J1918" s="196" t="s">
        <v>12702</v>
      </c>
      <c r="K1918" s="39" t="s">
        <v>31</v>
      </c>
      <c r="L1918" s="183">
        <v>2</v>
      </c>
      <c r="M1918" s="27">
        <f>L1918*130</f>
        <v>260</v>
      </c>
      <c r="N1918" s="23"/>
      <c r="O1918" s="24" t="s">
        <v>32</v>
      </c>
    </row>
    <row r="1919" s="1" customFormat="1" customHeight="1" spans="1:15">
      <c r="A1919" s="39">
        <v>1915</v>
      </c>
      <c r="B1919" s="115" t="s">
        <v>23</v>
      </c>
      <c r="C1919" s="39" t="s">
        <v>11004</v>
      </c>
      <c r="D1919" s="39" t="s">
        <v>10034</v>
      </c>
      <c r="E1919" s="39" t="s">
        <v>11005</v>
      </c>
      <c r="F1919" s="187" t="s">
        <v>12665</v>
      </c>
      <c r="G1919" s="196" t="s">
        <v>12822</v>
      </c>
      <c r="H1919" s="196" t="s">
        <v>194</v>
      </c>
      <c r="I1919" s="193" t="s">
        <v>3169</v>
      </c>
      <c r="J1919" s="196" t="s">
        <v>12702</v>
      </c>
      <c r="K1919" s="39" t="s">
        <v>31</v>
      </c>
      <c r="L1919" s="183">
        <v>5</v>
      </c>
      <c r="M1919" s="27">
        <f>L1919*130</f>
        <v>650</v>
      </c>
      <c r="N1919" s="23"/>
      <c r="O1919" s="24" t="s">
        <v>32</v>
      </c>
    </row>
    <row r="1920" s="1" customFormat="1" customHeight="1" spans="1:15">
      <c r="A1920" s="39">
        <v>1916</v>
      </c>
      <c r="B1920" s="115" t="s">
        <v>23</v>
      </c>
      <c r="C1920" s="39" t="s">
        <v>11004</v>
      </c>
      <c r="D1920" s="39" t="s">
        <v>10034</v>
      </c>
      <c r="E1920" s="39" t="s">
        <v>11005</v>
      </c>
      <c r="F1920" s="187" t="s">
        <v>12665</v>
      </c>
      <c r="G1920" s="196" t="s">
        <v>9255</v>
      </c>
      <c r="H1920" s="196" t="s">
        <v>1583</v>
      </c>
      <c r="I1920" s="193">
        <v>2</v>
      </c>
      <c r="J1920" s="196" t="s">
        <v>12823</v>
      </c>
      <c r="K1920" s="39" t="s">
        <v>31</v>
      </c>
      <c r="L1920" s="183">
        <v>2</v>
      </c>
      <c r="M1920" s="27">
        <f>L1920*130</f>
        <v>260</v>
      </c>
      <c r="N1920" s="23"/>
      <c r="O1920" s="24" t="s">
        <v>32</v>
      </c>
    </row>
    <row r="1921" s="1" customFormat="1" customHeight="1" spans="1:15">
      <c r="A1921" s="39">
        <v>1917</v>
      </c>
      <c r="B1921" s="115" t="s">
        <v>23</v>
      </c>
      <c r="C1921" s="39" t="s">
        <v>11004</v>
      </c>
      <c r="D1921" s="39" t="s">
        <v>10034</v>
      </c>
      <c r="E1921" s="39" t="s">
        <v>11005</v>
      </c>
      <c r="F1921" s="187" t="s">
        <v>12665</v>
      </c>
      <c r="G1921" s="196" t="s">
        <v>12824</v>
      </c>
      <c r="H1921" s="196" t="s">
        <v>51</v>
      </c>
      <c r="I1921" s="193">
        <v>2</v>
      </c>
      <c r="J1921" s="196" t="s">
        <v>12823</v>
      </c>
      <c r="K1921" s="39" t="s">
        <v>31</v>
      </c>
      <c r="L1921" s="183">
        <v>2</v>
      </c>
      <c r="M1921" s="27">
        <f>L1921*312</f>
        <v>624</v>
      </c>
      <c r="N1921" s="23"/>
      <c r="O1921" s="24" t="s">
        <v>32</v>
      </c>
    </row>
    <row r="1922" s="1" customFormat="1" customHeight="1" spans="1:15">
      <c r="A1922" s="39">
        <v>1918</v>
      </c>
      <c r="B1922" s="115" t="s">
        <v>23</v>
      </c>
      <c r="C1922" s="39" t="s">
        <v>11004</v>
      </c>
      <c r="D1922" s="39" t="s">
        <v>10034</v>
      </c>
      <c r="E1922" s="39" t="s">
        <v>11005</v>
      </c>
      <c r="F1922" s="187" t="s">
        <v>12665</v>
      </c>
      <c r="G1922" s="196" t="s">
        <v>12825</v>
      </c>
      <c r="H1922" s="196" t="s">
        <v>194</v>
      </c>
      <c r="I1922" s="193">
        <v>4</v>
      </c>
      <c r="J1922" s="196" t="s">
        <v>12823</v>
      </c>
      <c r="K1922" s="39" t="s">
        <v>31</v>
      </c>
      <c r="L1922" s="183">
        <v>4</v>
      </c>
      <c r="M1922" s="27">
        <f>L1922*130</f>
        <v>520</v>
      </c>
      <c r="N1922" s="23"/>
      <c r="O1922" s="24" t="s">
        <v>32</v>
      </c>
    </row>
    <row r="1923" s="1" customFormat="1" customHeight="1" spans="1:15">
      <c r="A1923" s="39">
        <v>1919</v>
      </c>
      <c r="B1923" s="115" t="s">
        <v>23</v>
      </c>
      <c r="C1923" s="39" t="s">
        <v>11004</v>
      </c>
      <c r="D1923" s="39" t="s">
        <v>10034</v>
      </c>
      <c r="E1923" s="39" t="s">
        <v>11005</v>
      </c>
      <c r="F1923" s="187" t="s">
        <v>12665</v>
      </c>
      <c r="G1923" s="196" t="s">
        <v>12826</v>
      </c>
      <c r="H1923" s="196" t="s">
        <v>1583</v>
      </c>
      <c r="I1923" s="193">
        <v>3</v>
      </c>
      <c r="J1923" s="196" t="s">
        <v>12823</v>
      </c>
      <c r="K1923" s="39" t="s">
        <v>31</v>
      </c>
      <c r="L1923" s="183">
        <v>3</v>
      </c>
      <c r="M1923" s="27">
        <f>L1923*130</f>
        <v>390</v>
      </c>
      <c r="N1923" s="23"/>
      <c r="O1923" s="24" t="s">
        <v>32</v>
      </c>
    </row>
    <row r="1924" s="1" customFormat="1" customHeight="1" spans="1:15">
      <c r="A1924" s="39">
        <v>1920</v>
      </c>
      <c r="B1924" s="115" t="s">
        <v>23</v>
      </c>
      <c r="C1924" s="39" t="s">
        <v>11004</v>
      </c>
      <c r="D1924" s="39" t="s">
        <v>10034</v>
      </c>
      <c r="E1924" s="39" t="s">
        <v>11005</v>
      </c>
      <c r="F1924" s="187" t="s">
        <v>12665</v>
      </c>
      <c r="G1924" s="196" t="s">
        <v>12827</v>
      </c>
      <c r="H1924" s="196" t="s">
        <v>1583</v>
      </c>
      <c r="I1924" s="193">
        <v>3</v>
      </c>
      <c r="J1924" s="196" t="s">
        <v>12823</v>
      </c>
      <c r="K1924" s="39" t="s">
        <v>31</v>
      </c>
      <c r="L1924" s="183">
        <v>3</v>
      </c>
      <c r="M1924" s="27">
        <f>L1924*130</f>
        <v>390</v>
      </c>
      <c r="N1924" s="23"/>
      <c r="O1924" s="24" t="s">
        <v>32</v>
      </c>
    </row>
    <row r="1925" s="1" customFormat="1" customHeight="1" spans="1:15">
      <c r="A1925" s="39">
        <v>1921</v>
      </c>
      <c r="B1925" s="115" t="s">
        <v>23</v>
      </c>
      <c r="C1925" s="39" t="s">
        <v>11004</v>
      </c>
      <c r="D1925" s="39" t="s">
        <v>10034</v>
      </c>
      <c r="E1925" s="39" t="s">
        <v>11005</v>
      </c>
      <c r="F1925" s="187" t="s">
        <v>12665</v>
      </c>
      <c r="G1925" s="196" t="s">
        <v>12828</v>
      </c>
      <c r="H1925" s="196" t="s">
        <v>1583</v>
      </c>
      <c r="I1925" s="193">
        <v>4</v>
      </c>
      <c r="J1925" s="196" t="s">
        <v>12823</v>
      </c>
      <c r="K1925" s="39" t="s">
        <v>31</v>
      </c>
      <c r="L1925" s="183">
        <v>4</v>
      </c>
      <c r="M1925" s="27">
        <f>L1925*312</f>
        <v>1248</v>
      </c>
      <c r="N1925" s="23"/>
      <c r="O1925" s="24" t="s">
        <v>32</v>
      </c>
    </row>
    <row r="1926" s="1" customFormat="1" customHeight="1" spans="1:15">
      <c r="A1926" s="39">
        <v>1922</v>
      </c>
      <c r="B1926" s="115" t="s">
        <v>23</v>
      </c>
      <c r="C1926" s="39" t="s">
        <v>11004</v>
      </c>
      <c r="D1926" s="39" t="s">
        <v>10034</v>
      </c>
      <c r="E1926" s="39" t="s">
        <v>11005</v>
      </c>
      <c r="F1926" s="187" t="s">
        <v>12665</v>
      </c>
      <c r="G1926" s="196" t="s">
        <v>12829</v>
      </c>
      <c r="H1926" s="196" t="s">
        <v>194</v>
      </c>
      <c r="I1926" s="193" t="s">
        <v>1683</v>
      </c>
      <c r="J1926" s="196" t="s">
        <v>12702</v>
      </c>
      <c r="K1926" s="39" t="s">
        <v>31</v>
      </c>
      <c r="L1926" s="183">
        <v>3</v>
      </c>
      <c r="M1926" s="27">
        <f>L1926*130</f>
        <v>390</v>
      </c>
      <c r="N1926" s="23"/>
      <c r="O1926" s="24" t="s">
        <v>32</v>
      </c>
    </row>
    <row r="1927" s="1" customFormat="1" customHeight="1" spans="1:15">
      <c r="A1927" s="39">
        <v>1923</v>
      </c>
      <c r="B1927" s="115" t="s">
        <v>23</v>
      </c>
      <c r="C1927" s="39" t="s">
        <v>11004</v>
      </c>
      <c r="D1927" s="39" t="s">
        <v>10034</v>
      </c>
      <c r="E1927" s="39" t="s">
        <v>11005</v>
      </c>
      <c r="F1927" s="187" t="s">
        <v>12665</v>
      </c>
      <c r="G1927" s="196" t="s">
        <v>12830</v>
      </c>
      <c r="H1927" s="196" t="s">
        <v>194</v>
      </c>
      <c r="I1927" s="193" t="s">
        <v>3164</v>
      </c>
      <c r="J1927" s="196" t="s">
        <v>12802</v>
      </c>
      <c r="K1927" s="39" t="s">
        <v>31</v>
      </c>
      <c r="L1927" s="183">
        <v>3</v>
      </c>
      <c r="M1927" s="27">
        <f>L1927*130</f>
        <v>390</v>
      </c>
      <c r="N1927" s="23"/>
      <c r="O1927" s="24" t="s">
        <v>32</v>
      </c>
    </row>
    <row r="1928" s="1" customFormat="1" customHeight="1" spans="1:15">
      <c r="A1928" s="39">
        <v>1924</v>
      </c>
      <c r="B1928" s="115" t="s">
        <v>23</v>
      </c>
      <c r="C1928" s="39" t="s">
        <v>11004</v>
      </c>
      <c r="D1928" s="39" t="s">
        <v>10034</v>
      </c>
      <c r="E1928" s="39" t="s">
        <v>11005</v>
      </c>
      <c r="F1928" s="187" t="s">
        <v>12665</v>
      </c>
      <c r="G1928" s="196" t="s">
        <v>12831</v>
      </c>
      <c r="H1928" s="196" t="s">
        <v>11034</v>
      </c>
      <c r="I1928" s="193">
        <v>1</v>
      </c>
      <c r="J1928" s="196" t="s">
        <v>12823</v>
      </c>
      <c r="K1928" s="39" t="s">
        <v>31</v>
      </c>
      <c r="L1928" s="183">
        <v>1</v>
      </c>
      <c r="M1928" s="27">
        <f>L1928*312</f>
        <v>312</v>
      </c>
      <c r="N1928" s="23"/>
      <c r="O1928" s="24" t="s">
        <v>32</v>
      </c>
    </row>
    <row r="1929" s="1" customFormat="1" customHeight="1" spans="1:15">
      <c r="A1929" s="39">
        <v>1925</v>
      </c>
      <c r="B1929" s="115" t="s">
        <v>23</v>
      </c>
      <c r="C1929" s="39" t="s">
        <v>11004</v>
      </c>
      <c r="D1929" s="39" t="s">
        <v>10034</v>
      </c>
      <c r="E1929" s="39" t="s">
        <v>11005</v>
      </c>
      <c r="F1929" s="187" t="s">
        <v>12665</v>
      </c>
      <c r="G1929" s="196" t="s">
        <v>12832</v>
      </c>
      <c r="H1929" s="196" t="s">
        <v>194</v>
      </c>
      <c r="I1929" s="193" t="s">
        <v>3164</v>
      </c>
      <c r="J1929" s="196" t="s">
        <v>12823</v>
      </c>
      <c r="K1929" s="39" t="s">
        <v>31</v>
      </c>
      <c r="L1929" s="183">
        <v>5</v>
      </c>
      <c r="M1929" s="27">
        <f>L1929*130</f>
        <v>650</v>
      </c>
      <c r="N1929" s="23"/>
      <c r="O1929" s="24" t="s">
        <v>32</v>
      </c>
    </row>
    <row r="1930" s="1" customFormat="1" customHeight="1" spans="1:15">
      <c r="A1930" s="39">
        <v>1926</v>
      </c>
      <c r="B1930" s="115" t="s">
        <v>23</v>
      </c>
      <c r="C1930" s="39" t="s">
        <v>11004</v>
      </c>
      <c r="D1930" s="39" t="s">
        <v>10034</v>
      </c>
      <c r="E1930" s="39" t="s">
        <v>11005</v>
      </c>
      <c r="F1930" s="187" t="s">
        <v>12665</v>
      </c>
      <c r="G1930" s="196" t="s">
        <v>12715</v>
      </c>
      <c r="H1930" s="196" t="s">
        <v>1583</v>
      </c>
      <c r="I1930" s="193">
        <v>4</v>
      </c>
      <c r="J1930" s="196" t="s">
        <v>12823</v>
      </c>
      <c r="K1930" s="39" t="s">
        <v>31</v>
      </c>
      <c r="L1930" s="183">
        <v>4</v>
      </c>
      <c r="M1930" s="27">
        <f>L1930*312</f>
        <v>1248</v>
      </c>
      <c r="N1930" s="23"/>
      <c r="O1930" s="24" t="s">
        <v>32</v>
      </c>
    </row>
    <row r="1931" s="1" customFormat="1" customHeight="1" spans="1:15">
      <c r="A1931" s="39">
        <v>1927</v>
      </c>
      <c r="B1931" s="115" t="s">
        <v>23</v>
      </c>
      <c r="C1931" s="39" t="s">
        <v>11004</v>
      </c>
      <c r="D1931" s="39" t="s">
        <v>10034</v>
      </c>
      <c r="E1931" s="39" t="s">
        <v>11005</v>
      </c>
      <c r="F1931" s="187" t="s">
        <v>12665</v>
      </c>
      <c r="G1931" s="196" t="s">
        <v>12833</v>
      </c>
      <c r="H1931" s="196" t="s">
        <v>194</v>
      </c>
      <c r="I1931" s="193">
        <v>4</v>
      </c>
      <c r="J1931" s="196" t="s">
        <v>12823</v>
      </c>
      <c r="K1931" s="39" t="s">
        <v>31</v>
      </c>
      <c r="L1931" s="183">
        <v>4</v>
      </c>
      <c r="M1931" s="27">
        <f>L1931*130</f>
        <v>520</v>
      </c>
      <c r="N1931" s="23"/>
      <c r="O1931" s="24" t="s">
        <v>32</v>
      </c>
    </row>
    <row r="1932" s="1" customFormat="1" customHeight="1" spans="1:15">
      <c r="A1932" s="39">
        <v>1928</v>
      </c>
      <c r="B1932" s="115" t="s">
        <v>23</v>
      </c>
      <c r="C1932" s="39" t="s">
        <v>11004</v>
      </c>
      <c r="D1932" s="39" t="s">
        <v>10034</v>
      </c>
      <c r="E1932" s="39" t="s">
        <v>11005</v>
      </c>
      <c r="F1932" s="187" t="s">
        <v>12665</v>
      </c>
      <c r="G1932" s="196" t="s">
        <v>12834</v>
      </c>
      <c r="H1932" s="196" t="s">
        <v>1583</v>
      </c>
      <c r="I1932" s="193">
        <v>3</v>
      </c>
      <c r="J1932" s="196" t="s">
        <v>12823</v>
      </c>
      <c r="K1932" s="39" t="s">
        <v>31</v>
      </c>
      <c r="L1932" s="183">
        <v>3</v>
      </c>
      <c r="M1932" s="27">
        <f>L1932*130</f>
        <v>390</v>
      </c>
      <c r="N1932" s="23"/>
      <c r="O1932" s="24" t="s">
        <v>32</v>
      </c>
    </row>
    <row r="1933" s="1" customFormat="1" customHeight="1" spans="1:15">
      <c r="A1933" s="39">
        <v>1929</v>
      </c>
      <c r="B1933" s="115" t="s">
        <v>23</v>
      </c>
      <c r="C1933" s="39" t="s">
        <v>11004</v>
      </c>
      <c r="D1933" s="39" t="s">
        <v>10034</v>
      </c>
      <c r="E1933" s="39" t="s">
        <v>11005</v>
      </c>
      <c r="F1933" s="187" t="s">
        <v>12665</v>
      </c>
      <c r="G1933" s="196" t="s">
        <v>12835</v>
      </c>
      <c r="H1933" s="196" t="s">
        <v>1583</v>
      </c>
      <c r="I1933" s="193">
        <v>5</v>
      </c>
      <c r="J1933" s="196" t="s">
        <v>12823</v>
      </c>
      <c r="K1933" s="39" t="s">
        <v>31</v>
      </c>
      <c r="L1933" s="183">
        <v>5</v>
      </c>
      <c r="M1933" s="27">
        <f>L1933*130</f>
        <v>650</v>
      </c>
      <c r="N1933" s="23"/>
      <c r="O1933" s="24" t="s">
        <v>32</v>
      </c>
    </row>
    <row r="1934" s="1" customFormat="1" customHeight="1" spans="1:15">
      <c r="A1934" s="39">
        <v>1930</v>
      </c>
      <c r="B1934" s="115" t="s">
        <v>23</v>
      </c>
      <c r="C1934" s="39" t="s">
        <v>11004</v>
      </c>
      <c r="D1934" s="39" t="s">
        <v>10034</v>
      </c>
      <c r="E1934" s="39" t="s">
        <v>11005</v>
      </c>
      <c r="F1934" s="187" t="s">
        <v>12665</v>
      </c>
      <c r="G1934" s="196" t="s">
        <v>12836</v>
      </c>
      <c r="H1934" s="196" t="s">
        <v>194</v>
      </c>
      <c r="I1934" s="193">
        <v>3</v>
      </c>
      <c r="J1934" s="196" t="s">
        <v>12837</v>
      </c>
      <c r="K1934" s="39" t="s">
        <v>31</v>
      </c>
      <c r="L1934" s="183">
        <v>3</v>
      </c>
      <c r="M1934" s="27">
        <f>L1934*130</f>
        <v>390</v>
      </c>
      <c r="N1934" s="23"/>
      <c r="O1934" s="24" t="s">
        <v>32</v>
      </c>
    </row>
    <row r="1935" s="1" customFormat="1" customHeight="1" spans="1:15">
      <c r="A1935" s="39">
        <v>1931</v>
      </c>
      <c r="B1935" s="115" t="s">
        <v>23</v>
      </c>
      <c r="C1935" s="39" t="s">
        <v>11004</v>
      </c>
      <c r="D1935" s="39" t="s">
        <v>10034</v>
      </c>
      <c r="E1935" s="39" t="s">
        <v>11005</v>
      </c>
      <c r="F1935" s="187" t="s">
        <v>12665</v>
      </c>
      <c r="G1935" s="196" t="s">
        <v>12838</v>
      </c>
      <c r="H1935" s="196" t="s">
        <v>194</v>
      </c>
      <c r="I1935" s="193">
        <v>4</v>
      </c>
      <c r="J1935" s="196" t="s">
        <v>12837</v>
      </c>
      <c r="K1935" s="39" t="s">
        <v>31</v>
      </c>
      <c r="L1935" s="183">
        <v>4</v>
      </c>
      <c r="M1935" s="27">
        <f>L1935*130</f>
        <v>520</v>
      </c>
      <c r="N1935" s="23"/>
      <c r="O1935" s="24" t="s">
        <v>32</v>
      </c>
    </row>
    <row r="1936" s="1" customFormat="1" customHeight="1" spans="1:15">
      <c r="A1936" s="39">
        <v>1932</v>
      </c>
      <c r="B1936" s="115" t="s">
        <v>23</v>
      </c>
      <c r="C1936" s="39" t="s">
        <v>11004</v>
      </c>
      <c r="D1936" s="39" t="s">
        <v>10034</v>
      </c>
      <c r="E1936" s="39" t="s">
        <v>11005</v>
      </c>
      <c r="F1936" s="187" t="s">
        <v>12665</v>
      </c>
      <c r="G1936" s="196" t="s">
        <v>12839</v>
      </c>
      <c r="H1936" s="196" t="s">
        <v>194</v>
      </c>
      <c r="I1936" s="193">
        <v>4</v>
      </c>
      <c r="J1936" s="196" t="s">
        <v>12837</v>
      </c>
      <c r="K1936" s="39" t="s">
        <v>31</v>
      </c>
      <c r="L1936" s="183">
        <v>4</v>
      </c>
      <c r="M1936" s="27">
        <f t="shared" ref="M1936:M1941" si="69">L1936*312</f>
        <v>1248</v>
      </c>
      <c r="N1936" s="23"/>
      <c r="O1936" s="24" t="s">
        <v>32</v>
      </c>
    </row>
    <row r="1937" s="1" customFormat="1" customHeight="1" spans="1:15">
      <c r="A1937" s="39">
        <v>1933</v>
      </c>
      <c r="B1937" s="115" t="s">
        <v>23</v>
      </c>
      <c r="C1937" s="39" t="s">
        <v>11004</v>
      </c>
      <c r="D1937" s="39" t="s">
        <v>10034</v>
      </c>
      <c r="E1937" s="39" t="s">
        <v>11005</v>
      </c>
      <c r="F1937" s="187" t="s">
        <v>12665</v>
      </c>
      <c r="G1937" s="196" t="s">
        <v>12840</v>
      </c>
      <c r="H1937" s="196" t="s">
        <v>194</v>
      </c>
      <c r="I1937" s="193">
        <v>2</v>
      </c>
      <c r="J1937" s="196" t="s">
        <v>12837</v>
      </c>
      <c r="K1937" s="39" t="s">
        <v>31</v>
      </c>
      <c r="L1937" s="183">
        <v>2</v>
      </c>
      <c r="M1937" s="27">
        <f t="shared" si="69"/>
        <v>624</v>
      </c>
      <c r="N1937" s="23"/>
      <c r="O1937" s="24" t="s">
        <v>32</v>
      </c>
    </row>
    <row r="1938" s="1" customFormat="1" customHeight="1" spans="1:15">
      <c r="A1938" s="39">
        <v>1934</v>
      </c>
      <c r="B1938" s="115" t="s">
        <v>23</v>
      </c>
      <c r="C1938" s="39" t="s">
        <v>11004</v>
      </c>
      <c r="D1938" s="39" t="s">
        <v>10034</v>
      </c>
      <c r="E1938" s="39" t="s">
        <v>11005</v>
      </c>
      <c r="F1938" s="187" t="s">
        <v>12665</v>
      </c>
      <c r="G1938" s="196" t="s">
        <v>12841</v>
      </c>
      <c r="H1938" s="196" t="s">
        <v>194</v>
      </c>
      <c r="I1938" s="193">
        <v>4</v>
      </c>
      <c r="J1938" s="196" t="s">
        <v>12837</v>
      </c>
      <c r="K1938" s="39" t="s">
        <v>31</v>
      </c>
      <c r="L1938" s="183">
        <v>4</v>
      </c>
      <c r="M1938" s="27">
        <f t="shared" si="69"/>
        <v>1248</v>
      </c>
      <c r="N1938" s="23"/>
      <c r="O1938" s="24" t="s">
        <v>32</v>
      </c>
    </row>
    <row r="1939" s="1" customFormat="1" customHeight="1" spans="1:15">
      <c r="A1939" s="39">
        <v>1935</v>
      </c>
      <c r="B1939" s="115" t="s">
        <v>23</v>
      </c>
      <c r="C1939" s="39" t="s">
        <v>11004</v>
      </c>
      <c r="D1939" s="39" t="s">
        <v>10034</v>
      </c>
      <c r="E1939" s="39" t="s">
        <v>11005</v>
      </c>
      <c r="F1939" s="187" t="s">
        <v>12665</v>
      </c>
      <c r="G1939" s="196" t="s">
        <v>12842</v>
      </c>
      <c r="H1939" s="196" t="s">
        <v>194</v>
      </c>
      <c r="I1939" s="193">
        <v>3</v>
      </c>
      <c r="J1939" s="196" t="s">
        <v>12837</v>
      </c>
      <c r="K1939" s="39" t="s">
        <v>31</v>
      </c>
      <c r="L1939" s="183">
        <v>3</v>
      </c>
      <c r="M1939" s="27">
        <f t="shared" si="69"/>
        <v>936</v>
      </c>
      <c r="N1939" s="23"/>
      <c r="O1939" s="24" t="s">
        <v>32</v>
      </c>
    </row>
    <row r="1940" s="1" customFormat="1" customHeight="1" spans="1:15">
      <c r="A1940" s="39">
        <v>1936</v>
      </c>
      <c r="B1940" s="115" t="s">
        <v>23</v>
      </c>
      <c r="C1940" s="39" t="s">
        <v>11004</v>
      </c>
      <c r="D1940" s="39" t="s">
        <v>10034</v>
      </c>
      <c r="E1940" s="39" t="s">
        <v>11005</v>
      </c>
      <c r="F1940" s="187" t="s">
        <v>12665</v>
      </c>
      <c r="G1940" s="196" t="s">
        <v>12843</v>
      </c>
      <c r="H1940" s="196" t="s">
        <v>51</v>
      </c>
      <c r="I1940" s="193">
        <v>2</v>
      </c>
      <c r="J1940" s="196" t="s">
        <v>12837</v>
      </c>
      <c r="K1940" s="39" t="s">
        <v>31</v>
      </c>
      <c r="L1940" s="183">
        <v>2</v>
      </c>
      <c r="M1940" s="27">
        <f t="shared" si="69"/>
        <v>624</v>
      </c>
      <c r="N1940" s="23"/>
      <c r="O1940" s="24" t="s">
        <v>32</v>
      </c>
    </row>
    <row r="1941" s="1" customFormat="1" customHeight="1" spans="1:15">
      <c r="A1941" s="39">
        <v>1937</v>
      </c>
      <c r="B1941" s="115" t="s">
        <v>23</v>
      </c>
      <c r="C1941" s="39" t="s">
        <v>11004</v>
      </c>
      <c r="D1941" s="39" t="s">
        <v>10034</v>
      </c>
      <c r="E1941" s="39" t="s">
        <v>11005</v>
      </c>
      <c r="F1941" s="187" t="s">
        <v>12665</v>
      </c>
      <c r="G1941" s="199" t="s">
        <v>12844</v>
      </c>
      <c r="H1941" s="199" t="s">
        <v>194</v>
      </c>
      <c r="I1941" s="193">
        <v>3</v>
      </c>
      <c r="J1941" s="199" t="s">
        <v>12837</v>
      </c>
      <c r="K1941" s="39" t="s">
        <v>31</v>
      </c>
      <c r="L1941" s="183">
        <v>3</v>
      </c>
      <c r="M1941" s="27">
        <f t="shared" si="69"/>
        <v>936</v>
      </c>
      <c r="N1941" s="23"/>
      <c r="O1941" s="24" t="s">
        <v>32</v>
      </c>
    </row>
    <row r="1942" s="1" customFormat="1" customHeight="1" spans="1:15">
      <c r="A1942" s="39">
        <v>1938</v>
      </c>
      <c r="B1942" s="115" t="s">
        <v>23</v>
      </c>
      <c r="C1942" s="39" t="s">
        <v>11004</v>
      </c>
      <c r="D1942" s="39" t="s">
        <v>10034</v>
      </c>
      <c r="E1942" s="39" t="s">
        <v>11005</v>
      </c>
      <c r="F1942" s="187" t="s">
        <v>12665</v>
      </c>
      <c r="G1942" s="199" t="s">
        <v>12845</v>
      </c>
      <c r="H1942" s="199" t="s">
        <v>194</v>
      </c>
      <c r="I1942" s="193">
        <v>3</v>
      </c>
      <c r="J1942" s="199" t="s">
        <v>12837</v>
      </c>
      <c r="K1942" s="39" t="s">
        <v>31</v>
      </c>
      <c r="L1942" s="183">
        <v>3</v>
      </c>
      <c r="M1942" s="27">
        <f>L1942*130</f>
        <v>390</v>
      </c>
      <c r="N1942" s="23"/>
      <c r="O1942" s="24" t="s">
        <v>32</v>
      </c>
    </row>
    <row r="1943" s="1" customFormat="1" customHeight="1" spans="1:15">
      <c r="A1943" s="39">
        <v>1939</v>
      </c>
      <c r="B1943" s="115" t="s">
        <v>23</v>
      </c>
      <c r="C1943" s="39" t="s">
        <v>11004</v>
      </c>
      <c r="D1943" s="39" t="s">
        <v>10034</v>
      </c>
      <c r="E1943" s="39" t="s">
        <v>11005</v>
      </c>
      <c r="F1943" s="187" t="s">
        <v>12665</v>
      </c>
      <c r="G1943" s="199" t="s">
        <v>12846</v>
      </c>
      <c r="H1943" s="199" t="s">
        <v>194</v>
      </c>
      <c r="I1943" s="193">
        <v>4</v>
      </c>
      <c r="J1943" s="199" t="s">
        <v>12847</v>
      </c>
      <c r="K1943" s="39" t="s">
        <v>31</v>
      </c>
      <c r="L1943" s="183">
        <v>4</v>
      </c>
      <c r="M1943" s="27">
        <f>L1943*312</f>
        <v>1248</v>
      </c>
      <c r="N1943" s="23"/>
      <c r="O1943" s="24" t="s">
        <v>32</v>
      </c>
    </row>
    <row r="1944" s="1" customFormat="1" customHeight="1" spans="1:15">
      <c r="A1944" s="39">
        <v>1940</v>
      </c>
      <c r="B1944" s="115" t="s">
        <v>23</v>
      </c>
      <c r="C1944" s="39" t="s">
        <v>11004</v>
      </c>
      <c r="D1944" s="39" t="s">
        <v>10034</v>
      </c>
      <c r="E1944" s="39" t="s">
        <v>11005</v>
      </c>
      <c r="F1944" s="187" t="s">
        <v>12665</v>
      </c>
      <c r="G1944" s="199" t="s">
        <v>12848</v>
      </c>
      <c r="H1944" s="199" t="s">
        <v>194</v>
      </c>
      <c r="I1944" s="193" t="s">
        <v>3158</v>
      </c>
      <c r="J1944" s="199" t="s">
        <v>12847</v>
      </c>
      <c r="K1944" s="39" t="s">
        <v>31</v>
      </c>
      <c r="L1944" s="183">
        <v>4</v>
      </c>
      <c r="M1944" s="27">
        <f>L1944*312</f>
        <v>1248</v>
      </c>
      <c r="N1944" s="23"/>
      <c r="O1944" s="24" t="s">
        <v>32</v>
      </c>
    </row>
    <row r="1945" s="1" customFormat="1" customHeight="1" spans="1:15">
      <c r="A1945" s="39">
        <v>1941</v>
      </c>
      <c r="B1945" s="115" t="s">
        <v>23</v>
      </c>
      <c r="C1945" s="39" t="s">
        <v>11004</v>
      </c>
      <c r="D1945" s="39" t="s">
        <v>10034</v>
      </c>
      <c r="E1945" s="39" t="s">
        <v>11005</v>
      </c>
      <c r="F1945" s="187" t="s">
        <v>12665</v>
      </c>
      <c r="G1945" s="199" t="s">
        <v>12849</v>
      </c>
      <c r="H1945" s="199" t="s">
        <v>194</v>
      </c>
      <c r="I1945" s="193">
        <v>4</v>
      </c>
      <c r="J1945" s="199" t="s">
        <v>12847</v>
      </c>
      <c r="K1945" s="39" t="s">
        <v>31</v>
      </c>
      <c r="L1945" s="183">
        <v>3</v>
      </c>
      <c r="M1945" s="27">
        <f>L1945*312</f>
        <v>936</v>
      </c>
      <c r="N1945" s="23"/>
      <c r="O1945" s="24" t="s">
        <v>32</v>
      </c>
    </row>
    <row r="1946" s="1" customFormat="1" customHeight="1" spans="1:15">
      <c r="A1946" s="39">
        <v>1942</v>
      </c>
      <c r="B1946" s="115" t="s">
        <v>23</v>
      </c>
      <c r="C1946" s="39" t="s">
        <v>11004</v>
      </c>
      <c r="D1946" s="39" t="s">
        <v>10034</v>
      </c>
      <c r="E1946" s="39" t="s">
        <v>11005</v>
      </c>
      <c r="F1946" s="187" t="s">
        <v>12665</v>
      </c>
      <c r="G1946" s="199" t="s">
        <v>12850</v>
      </c>
      <c r="H1946" s="199" t="s">
        <v>194</v>
      </c>
      <c r="I1946" s="193">
        <v>2</v>
      </c>
      <c r="J1946" s="199" t="s">
        <v>12847</v>
      </c>
      <c r="K1946" s="39" t="s">
        <v>31</v>
      </c>
      <c r="L1946" s="183">
        <v>2</v>
      </c>
      <c r="M1946" s="27">
        <f>L1946*312</f>
        <v>624</v>
      </c>
      <c r="N1946" s="23"/>
      <c r="O1946" s="24" t="s">
        <v>32</v>
      </c>
    </row>
    <row r="1947" s="1" customFormat="1" customHeight="1" spans="1:15">
      <c r="A1947" s="39">
        <v>1943</v>
      </c>
      <c r="B1947" s="115" t="s">
        <v>23</v>
      </c>
      <c r="C1947" s="39" t="s">
        <v>11004</v>
      </c>
      <c r="D1947" s="39" t="s">
        <v>10034</v>
      </c>
      <c r="E1947" s="39" t="s">
        <v>11005</v>
      </c>
      <c r="F1947" s="187" t="s">
        <v>12665</v>
      </c>
      <c r="G1947" s="199" t="s">
        <v>12851</v>
      </c>
      <c r="H1947" s="199" t="s">
        <v>194</v>
      </c>
      <c r="I1947" s="193">
        <v>3</v>
      </c>
      <c r="J1947" s="199" t="s">
        <v>12847</v>
      </c>
      <c r="K1947" s="39" t="s">
        <v>31</v>
      </c>
      <c r="L1947" s="183">
        <v>3</v>
      </c>
      <c r="M1947" s="27">
        <f>L1947*130</f>
        <v>390</v>
      </c>
      <c r="N1947" s="23"/>
      <c r="O1947" s="24" t="s">
        <v>32</v>
      </c>
    </row>
    <row r="1948" s="1" customFormat="1" customHeight="1" spans="1:15">
      <c r="A1948" s="39">
        <v>1944</v>
      </c>
      <c r="B1948" s="115" t="s">
        <v>23</v>
      </c>
      <c r="C1948" s="39" t="s">
        <v>11004</v>
      </c>
      <c r="D1948" s="39" t="s">
        <v>10034</v>
      </c>
      <c r="E1948" s="39" t="s">
        <v>11005</v>
      </c>
      <c r="F1948" s="187" t="s">
        <v>12665</v>
      </c>
      <c r="G1948" s="199" t="s">
        <v>12852</v>
      </c>
      <c r="H1948" s="199" t="s">
        <v>194</v>
      </c>
      <c r="I1948" s="193">
        <v>2</v>
      </c>
      <c r="J1948" s="199" t="s">
        <v>12853</v>
      </c>
      <c r="K1948" s="39" t="s">
        <v>31</v>
      </c>
      <c r="L1948" s="183">
        <v>2</v>
      </c>
      <c r="M1948" s="27">
        <f>L1948*312</f>
        <v>624</v>
      </c>
      <c r="N1948" s="23"/>
      <c r="O1948" s="24" t="s">
        <v>32</v>
      </c>
    </row>
    <row r="1949" s="1" customFormat="1" customHeight="1" spans="1:15">
      <c r="A1949" s="39">
        <v>1945</v>
      </c>
      <c r="B1949" s="115" t="s">
        <v>23</v>
      </c>
      <c r="C1949" s="39" t="s">
        <v>11004</v>
      </c>
      <c r="D1949" s="39" t="s">
        <v>10034</v>
      </c>
      <c r="E1949" s="39" t="s">
        <v>11005</v>
      </c>
      <c r="F1949" s="187" t="s">
        <v>12665</v>
      </c>
      <c r="G1949" s="199" t="s">
        <v>12854</v>
      </c>
      <c r="H1949" s="199" t="s">
        <v>194</v>
      </c>
      <c r="I1949" s="193">
        <v>4</v>
      </c>
      <c r="J1949" s="199" t="s">
        <v>12853</v>
      </c>
      <c r="K1949" s="39" t="s">
        <v>31</v>
      </c>
      <c r="L1949" s="183">
        <v>4</v>
      </c>
      <c r="M1949" s="27">
        <f>L1949*130</f>
        <v>520</v>
      </c>
      <c r="N1949" s="23"/>
      <c r="O1949" s="24" t="s">
        <v>32</v>
      </c>
    </row>
    <row r="1950" s="1" customFormat="1" customHeight="1" spans="1:15">
      <c r="A1950" s="39">
        <v>1946</v>
      </c>
      <c r="B1950" s="115" t="s">
        <v>23</v>
      </c>
      <c r="C1950" s="39" t="s">
        <v>11004</v>
      </c>
      <c r="D1950" s="39" t="s">
        <v>10034</v>
      </c>
      <c r="E1950" s="39" t="s">
        <v>11005</v>
      </c>
      <c r="F1950" s="187" t="s">
        <v>12665</v>
      </c>
      <c r="G1950" s="199" t="s">
        <v>12855</v>
      </c>
      <c r="H1950" s="199" t="s">
        <v>194</v>
      </c>
      <c r="I1950" s="193">
        <v>2</v>
      </c>
      <c r="J1950" s="199" t="s">
        <v>12853</v>
      </c>
      <c r="K1950" s="39" t="s">
        <v>31</v>
      </c>
      <c r="L1950" s="183">
        <v>2</v>
      </c>
      <c r="M1950" s="27">
        <f>L1950*312</f>
        <v>624</v>
      </c>
      <c r="N1950" s="23"/>
      <c r="O1950" s="24" t="s">
        <v>32</v>
      </c>
    </row>
    <row r="1951" s="1" customFormat="1" customHeight="1" spans="1:15">
      <c r="A1951" s="39">
        <v>1947</v>
      </c>
      <c r="B1951" s="115" t="s">
        <v>23</v>
      </c>
      <c r="C1951" s="39" t="s">
        <v>11004</v>
      </c>
      <c r="D1951" s="39" t="s">
        <v>10034</v>
      </c>
      <c r="E1951" s="39" t="s">
        <v>11005</v>
      </c>
      <c r="F1951" s="187" t="s">
        <v>12665</v>
      </c>
      <c r="G1951" s="199" t="s">
        <v>12856</v>
      </c>
      <c r="H1951" s="199" t="s">
        <v>194</v>
      </c>
      <c r="I1951" s="193">
        <v>4</v>
      </c>
      <c r="J1951" s="199" t="s">
        <v>12853</v>
      </c>
      <c r="K1951" s="39" t="s">
        <v>31</v>
      </c>
      <c r="L1951" s="183">
        <v>4</v>
      </c>
      <c r="M1951" s="27">
        <f>L1951*312</f>
        <v>1248</v>
      </c>
      <c r="N1951" s="23"/>
      <c r="O1951" s="24" t="s">
        <v>32</v>
      </c>
    </row>
    <row r="1952" s="1" customFormat="1" customHeight="1" spans="1:15">
      <c r="A1952" s="39">
        <v>1948</v>
      </c>
      <c r="B1952" s="115" t="s">
        <v>23</v>
      </c>
      <c r="C1952" s="39" t="s">
        <v>11004</v>
      </c>
      <c r="D1952" s="39" t="s">
        <v>10034</v>
      </c>
      <c r="E1952" s="39" t="s">
        <v>11005</v>
      </c>
      <c r="F1952" s="187" t="s">
        <v>12665</v>
      </c>
      <c r="G1952" s="199" t="s">
        <v>12857</v>
      </c>
      <c r="H1952" s="196" t="s">
        <v>1583</v>
      </c>
      <c r="I1952" s="193">
        <v>2</v>
      </c>
      <c r="J1952" s="199" t="s">
        <v>12858</v>
      </c>
      <c r="K1952" s="39" t="s">
        <v>31</v>
      </c>
      <c r="L1952" s="183">
        <v>2</v>
      </c>
      <c r="M1952" s="27">
        <f>L1952*468</f>
        <v>936</v>
      </c>
      <c r="N1952" s="23"/>
      <c r="O1952" s="24" t="s">
        <v>32</v>
      </c>
    </row>
    <row r="1953" s="1" customFormat="1" customHeight="1" spans="1:15">
      <c r="A1953" s="39">
        <v>1949</v>
      </c>
      <c r="B1953" s="115" t="s">
        <v>23</v>
      </c>
      <c r="C1953" s="39" t="s">
        <v>11004</v>
      </c>
      <c r="D1953" s="39" t="s">
        <v>10034</v>
      </c>
      <c r="E1953" s="39" t="s">
        <v>11005</v>
      </c>
      <c r="F1953" s="187" t="s">
        <v>12665</v>
      </c>
      <c r="G1953" s="199" t="s">
        <v>12859</v>
      </c>
      <c r="H1953" s="199" t="s">
        <v>194</v>
      </c>
      <c r="I1953" s="193">
        <v>3</v>
      </c>
      <c r="J1953" s="199" t="s">
        <v>12858</v>
      </c>
      <c r="K1953" s="39" t="s">
        <v>31</v>
      </c>
      <c r="L1953" s="183">
        <v>5</v>
      </c>
      <c r="M1953" s="27">
        <f>L1953*130</f>
        <v>650</v>
      </c>
      <c r="N1953" s="23"/>
      <c r="O1953" s="24" t="s">
        <v>32</v>
      </c>
    </row>
    <row r="1954" s="1" customFormat="1" customHeight="1" spans="1:15">
      <c r="A1954" s="39">
        <v>1950</v>
      </c>
      <c r="B1954" s="115" t="s">
        <v>23</v>
      </c>
      <c r="C1954" s="39" t="s">
        <v>11004</v>
      </c>
      <c r="D1954" s="39" t="s">
        <v>10034</v>
      </c>
      <c r="E1954" s="39" t="s">
        <v>11005</v>
      </c>
      <c r="F1954" s="187" t="s">
        <v>12665</v>
      </c>
      <c r="G1954" s="199" t="s">
        <v>12860</v>
      </c>
      <c r="H1954" s="199" t="s">
        <v>194</v>
      </c>
      <c r="I1954" s="193" t="s">
        <v>1683</v>
      </c>
      <c r="J1954" s="199" t="s">
        <v>12858</v>
      </c>
      <c r="K1954" s="39" t="s">
        <v>31</v>
      </c>
      <c r="L1954" s="183">
        <v>2</v>
      </c>
      <c r="M1954" s="27">
        <f t="shared" ref="M1954:M1962" si="70">L1954*312</f>
        <v>624</v>
      </c>
      <c r="N1954" s="23"/>
      <c r="O1954" s="24" t="s">
        <v>32</v>
      </c>
    </row>
    <row r="1955" s="1" customFormat="1" customHeight="1" spans="1:15">
      <c r="A1955" s="39">
        <v>1951</v>
      </c>
      <c r="B1955" s="115" t="s">
        <v>23</v>
      </c>
      <c r="C1955" s="39" t="s">
        <v>11004</v>
      </c>
      <c r="D1955" s="39" t="s">
        <v>10034</v>
      </c>
      <c r="E1955" s="39" t="s">
        <v>11005</v>
      </c>
      <c r="F1955" s="187" t="s">
        <v>12665</v>
      </c>
      <c r="G1955" s="199" t="s">
        <v>12861</v>
      </c>
      <c r="H1955" s="199" t="s">
        <v>51</v>
      </c>
      <c r="I1955" s="193">
        <v>5</v>
      </c>
      <c r="J1955" s="199" t="s">
        <v>12858</v>
      </c>
      <c r="K1955" s="39" t="s">
        <v>31</v>
      </c>
      <c r="L1955" s="183">
        <v>5</v>
      </c>
      <c r="M1955" s="27">
        <f t="shared" si="70"/>
        <v>1560</v>
      </c>
      <c r="N1955" s="23"/>
      <c r="O1955" s="24" t="s">
        <v>32</v>
      </c>
    </row>
    <row r="1956" s="1" customFormat="1" customHeight="1" spans="1:15">
      <c r="A1956" s="39">
        <v>1952</v>
      </c>
      <c r="B1956" s="115" t="s">
        <v>23</v>
      </c>
      <c r="C1956" s="39" t="s">
        <v>11004</v>
      </c>
      <c r="D1956" s="39" t="s">
        <v>10034</v>
      </c>
      <c r="E1956" s="39" t="s">
        <v>11005</v>
      </c>
      <c r="F1956" s="187" t="s">
        <v>12665</v>
      </c>
      <c r="G1956" s="199" t="s">
        <v>12862</v>
      </c>
      <c r="H1956" s="196" t="s">
        <v>1583</v>
      </c>
      <c r="I1956" s="193">
        <v>4</v>
      </c>
      <c r="J1956" s="199" t="s">
        <v>12863</v>
      </c>
      <c r="K1956" s="39" t="s">
        <v>31</v>
      </c>
      <c r="L1956" s="183">
        <v>4</v>
      </c>
      <c r="M1956" s="27">
        <f t="shared" si="70"/>
        <v>1248</v>
      </c>
      <c r="N1956" s="23"/>
      <c r="O1956" s="24" t="s">
        <v>32</v>
      </c>
    </row>
    <row r="1957" s="1" customFormat="1" customHeight="1" spans="1:15">
      <c r="A1957" s="39">
        <v>1953</v>
      </c>
      <c r="B1957" s="115" t="s">
        <v>23</v>
      </c>
      <c r="C1957" s="39" t="s">
        <v>11004</v>
      </c>
      <c r="D1957" s="39" t="s">
        <v>10034</v>
      </c>
      <c r="E1957" s="39" t="s">
        <v>11005</v>
      </c>
      <c r="F1957" s="187" t="s">
        <v>12665</v>
      </c>
      <c r="G1957" s="199" t="s">
        <v>12864</v>
      </c>
      <c r="H1957" s="199" t="s">
        <v>51</v>
      </c>
      <c r="I1957" s="193">
        <v>3</v>
      </c>
      <c r="J1957" s="199" t="s">
        <v>12863</v>
      </c>
      <c r="K1957" s="39" t="s">
        <v>31</v>
      </c>
      <c r="L1957" s="183">
        <v>3</v>
      </c>
      <c r="M1957" s="27">
        <f t="shared" si="70"/>
        <v>936</v>
      </c>
      <c r="N1957" s="23"/>
      <c r="O1957" s="24" t="s">
        <v>32</v>
      </c>
    </row>
    <row r="1958" s="1" customFormat="1" customHeight="1" spans="1:15">
      <c r="A1958" s="39">
        <v>1954</v>
      </c>
      <c r="B1958" s="115" t="s">
        <v>23</v>
      </c>
      <c r="C1958" s="39" t="s">
        <v>11004</v>
      </c>
      <c r="D1958" s="39" t="s">
        <v>10034</v>
      </c>
      <c r="E1958" s="39" t="s">
        <v>11005</v>
      </c>
      <c r="F1958" s="187" t="s">
        <v>12665</v>
      </c>
      <c r="G1958" s="199" t="s">
        <v>12865</v>
      </c>
      <c r="H1958" s="199" t="s">
        <v>51</v>
      </c>
      <c r="I1958" s="193">
        <v>4</v>
      </c>
      <c r="J1958" s="199" t="s">
        <v>6387</v>
      </c>
      <c r="K1958" s="39" t="s">
        <v>31</v>
      </c>
      <c r="L1958" s="183">
        <v>4</v>
      </c>
      <c r="M1958" s="27">
        <f t="shared" si="70"/>
        <v>1248</v>
      </c>
      <c r="N1958" s="23"/>
      <c r="O1958" s="24" t="s">
        <v>32</v>
      </c>
    </row>
    <row r="1959" s="1" customFormat="1" customHeight="1" spans="1:15">
      <c r="A1959" s="39">
        <v>1955</v>
      </c>
      <c r="B1959" s="115" t="s">
        <v>23</v>
      </c>
      <c r="C1959" s="39" t="s">
        <v>11004</v>
      </c>
      <c r="D1959" s="39" t="s">
        <v>10034</v>
      </c>
      <c r="E1959" s="39" t="s">
        <v>11005</v>
      </c>
      <c r="F1959" s="187" t="s">
        <v>12665</v>
      </c>
      <c r="G1959" s="199" t="s">
        <v>12866</v>
      </c>
      <c r="H1959" s="199" t="s">
        <v>194</v>
      </c>
      <c r="I1959" s="193">
        <v>3</v>
      </c>
      <c r="J1959" s="199" t="s">
        <v>6387</v>
      </c>
      <c r="K1959" s="39" t="s">
        <v>31</v>
      </c>
      <c r="L1959" s="183">
        <v>3</v>
      </c>
      <c r="M1959" s="27">
        <f t="shared" si="70"/>
        <v>936</v>
      </c>
      <c r="N1959" s="23"/>
      <c r="O1959" s="24" t="s">
        <v>32</v>
      </c>
    </row>
    <row r="1960" s="1" customFormat="1" customHeight="1" spans="1:15">
      <c r="A1960" s="39">
        <v>1956</v>
      </c>
      <c r="B1960" s="115" t="s">
        <v>23</v>
      </c>
      <c r="C1960" s="39" t="s">
        <v>11004</v>
      </c>
      <c r="D1960" s="39" t="s">
        <v>10034</v>
      </c>
      <c r="E1960" s="39" t="s">
        <v>11005</v>
      </c>
      <c r="F1960" s="187" t="s">
        <v>12665</v>
      </c>
      <c r="G1960" s="199" t="s">
        <v>12867</v>
      </c>
      <c r="H1960" s="199" t="s">
        <v>194</v>
      </c>
      <c r="I1960" s="193">
        <v>2</v>
      </c>
      <c r="J1960" s="199" t="s">
        <v>12868</v>
      </c>
      <c r="K1960" s="39" t="s">
        <v>31</v>
      </c>
      <c r="L1960" s="183">
        <v>2</v>
      </c>
      <c r="M1960" s="27">
        <f t="shared" si="70"/>
        <v>624</v>
      </c>
      <c r="N1960" s="23"/>
      <c r="O1960" s="24" t="s">
        <v>32</v>
      </c>
    </row>
    <row r="1961" s="1" customFormat="1" customHeight="1" spans="1:15">
      <c r="A1961" s="39">
        <v>1957</v>
      </c>
      <c r="B1961" s="115" t="s">
        <v>23</v>
      </c>
      <c r="C1961" s="39" t="s">
        <v>11004</v>
      </c>
      <c r="D1961" s="39" t="s">
        <v>10034</v>
      </c>
      <c r="E1961" s="39" t="s">
        <v>11005</v>
      </c>
      <c r="F1961" s="187" t="s">
        <v>12665</v>
      </c>
      <c r="G1961" s="199" t="s">
        <v>12869</v>
      </c>
      <c r="H1961" s="199" t="s">
        <v>194</v>
      </c>
      <c r="I1961" s="193">
        <v>3</v>
      </c>
      <c r="J1961" s="199" t="s">
        <v>12868</v>
      </c>
      <c r="K1961" s="39" t="s">
        <v>31</v>
      </c>
      <c r="L1961" s="183">
        <v>4</v>
      </c>
      <c r="M1961" s="27">
        <f t="shared" si="70"/>
        <v>1248</v>
      </c>
      <c r="N1961" s="23"/>
      <c r="O1961" s="24" t="s">
        <v>32</v>
      </c>
    </row>
    <row r="1962" s="1" customFormat="1" customHeight="1" spans="1:15">
      <c r="A1962" s="39">
        <v>1958</v>
      </c>
      <c r="B1962" s="115" t="s">
        <v>23</v>
      </c>
      <c r="C1962" s="39" t="s">
        <v>11004</v>
      </c>
      <c r="D1962" s="39" t="s">
        <v>10034</v>
      </c>
      <c r="E1962" s="39" t="s">
        <v>11005</v>
      </c>
      <c r="F1962" s="187" t="s">
        <v>12665</v>
      </c>
      <c r="G1962" s="199" t="s">
        <v>12870</v>
      </c>
      <c r="H1962" s="199" t="s">
        <v>51</v>
      </c>
      <c r="I1962" s="193">
        <v>3</v>
      </c>
      <c r="J1962" s="199" t="s">
        <v>12868</v>
      </c>
      <c r="K1962" s="39" t="s">
        <v>31</v>
      </c>
      <c r="L1962" s="183">
        <v>3</v>
      </c>
      <c r="M1962" s="27">
        <f t="shared" si="70"/>
        <v>936</v>
      </c>
      <c r="N1962" s="23"/>
      <c r="O1962" s="24" t="s">
        <v>32</v>
      </c>
    </row>
    <row r="1963" s="1" customFormat="1" customHeight="1" spans="1:15">
      <c r="A1963" s="39">
        <v>1959</v>
      </c>
      <c r="B1963" s="115" t="s">
        <v>23</v>
      </c>
      <c r="C1963" s="39" t="s">
        <v>11004</v>
      </c>
      <c r="D1963" s="39" t="s">
        <v>10034</v>
      </c>
      <c r="E1963" s="39" t="s">
        <v>11005</v>
      </c>
      <c r="F1963" s="187" t="s">
        <v>12665</v>
      </c>
      <c r="G1963" s="199" t="s">
        <v>12871</v>
      </c>
      <c r="H1963" s="196" t="s">
        <v>1583</v>
      </c>
      <c r="I1963" s="193">
        <v>1</v>
      </c>
      <c r="J1963" s="199" t="s">
        <v>12868</v>
      </c>
      <c r="K1963" s="39" t="s">
        <v>31</v>
      </c>
      <c r="L1963" s="183">
        <v>1</v>
      </c>
      <c r="M1963" s="27">
        <f>L1963*130</f>
        <v>130</v>
      </c>
      <c r="N1963" s="23"/>
      <c r="O1963" s="24" t="s">
        <v>32</v>
      </c>
    </row>
    <row r="1964" s="1" customFormat="1" customHeight="1" spans="1:15">
      <c r="A1964" s="39">
        <v>1960</v>
      </c>
      <c r="B1964" s="115" t="s">
        <v>23</v>
      </c>
      <c r="C1964" s="39" t="s">
        <v>11004</v>
      </c>
      <c r="D1964" s="39" t="s">
        <v>10034</v>
      </c>
      <c r="E1964" s="39" t="s">
        <v>11005</v>
      </c>
      <c r="F1964" s="187" t="s">
        <v>12665</v>
      </c>
      <c r="G1964" s="199" t="s">
        <v>12872</v>
      </c>
      <c r="H1964" s="199" t="s">
        <v>51</v>
      </c>
      <c r="I1964" s="193">
        <v>3</v>
      </c>
      <c r="J1964" s="199" t="s">
        <v>12868</v>
      </c>
      <c r="K1964" s="39" t="s">
        <v>31</v>
      </c>
      <c r="L1964" s="183">
        <v>3</v>
      </c>
      <c r="M1964" s="27">
        <f>L1964*312</f>
        <v>936</v>
      </c>
      <c r="N1964" s="23"/>
      <c r="O1964" s="24" t="s">
        <v>32</v>
      </c>
    </row>
    <row r="1965" s="1" customFormat="1" customHeight="1" spans="1:15">
      <c r="A1965" s="39">
        <v>1961</v>
      </c>
      <c r="B1965" s="115" t="s">
        <v>23</v>
      </c>
      <c r="C1965" s="39" t="s">
        <v>11004</v>
      </c>
      <c r="D1965" s="39" t="s">
        <v>10034</v>
      </c>
      <c r="E1965" s="39" t="s">
        <v>11005</v>
      </c>
      <c r="F1965" s="187" t="s">
        <v>12665</v>
      </c>
      <c r="G1965" s="199" t="s">
        <v>12660</v>
      </c>
      <c r="H1965" s="199" t="s">
        <v>194</v>
      </c>
      <c r="I1965" s="193">
        <v>3</v>
      </c>
      <c r="J1965" s="199" t="s">
        <v>12873</v>
      </c>
      <c r="K1965" s="39" t="s">
        <v>31</v>
      </c>
      <c r="L1965" s="183">
        <v>3</v>
      </c>
      <c r="M1965" s="27">
        <f>L1965*130</f>
        <v>390</v>
      </c>
      <c r="N1965" s="23"/>
      <c r="O1965" s="24" t="s">
        <v>32</v>
      </c>
    </row>
    <row r="1966" s="1" customFormat="1" customHeight="1" spans="1:15">
      <c r="A1966" s="39">
        <v>1962</v>
      </c>
      <c r="B1966" s="115" t="s">
        <v>23</v>
      </c>
      <c r="C1966" s="39" t="s">
        <v>11004</v>
      </c>
      <c r="D1966" s="39" t="s">
        <v>10034</v>
      </c>
      <c r="E1966" s="39" t="s">
        <v>11005</v>
      </c>
      <c r="F1966" s="187" t="s">
        <v>12665</v>
      </c>
      <c r="G1966" s="199" t="s">
        <v>12874</v>
      </c>
      <c r="H1966" s="199" t="s">
        <v>194</v>
      </c>
      <c r="I1966" s="193">
        <v>4</v>
      </c>
      <c r="J1966" s="199" t="s">
        <v>12873</v>
      </c>
      <c r="K1966" s="39" t="s">
        <v>31</v>
      </c>
      <c r="L1966" s="183">
        <v>4</v>
      </c>
      <c r="M1966" s="27">
        <f>L1966*130</f>
        <v>520</v>
      </c>
      <c r="N1966" s="23"/>
      <c r="O1966" s="24" t="s">
        <v>32</v>
      </c>
    </row>
    <row r="1967" s="1" customFormat="1" customHeight="1" spans="1:15">
      <c r="A1967" s="39">
        <v>1963</v>
      </c>
      <c r="B1967" s="115" t="s">
        <v>23</v>
      </c>
      <c r="C1967" s="39" t="s">
        <v>11004</v>
      </c>
      <c r="D1967" s="39" t="s">
        <v>10034</v>
      </c>
      <c r="E1967" s="39" t="s">
        <v>11005</v>
      </c>
      <c r="F1967" s="187" t="s">
        <v>12665</v>
      </c>
      <c r="G1967" s="199" t="s">
        <v>12875</v>
      </c>
      <c r="H1967" s="199" t="s">
        <v>11034</v>
      </c>
      <c r="I1967" s="193">
        <v>3</v>
      </c>
      <c r="J1967" s="199" t="s">
        <v>12873</v>
      </c>
      <c r="K1967" s="39" t="s">
        <v>31</v>
      </c>
      <c r="L1967" s="183">
        <v>1</v>
      </c>
      <c r="M1967" s="27">
        <f>L1967*312</f>
        <v>312</v>
      </c>
      <c r="N1967" s="23"/>
      <c r="O1967" s="24" t="s">
        <v>32</v>
      </c>
    </row>
    <row r="1968" s="1" customFormat="1" customHeight="1" spans="1:15">
      <c r="A1968" s="39">
        <v>1964</v>
      </c>
      <c r="B1968" s="115" t="s">
        <v>23</v>
      </c>
      <c r="C1968" s="39" t="s">
        <v>11004</v>
      </c>
      <c r="D1968" s="39" t="s">
        <v>10034</v>
      </c>
      <c r="E1968" s="39" t="s">
        <v>11005</v>
      </c>
      <c r="F1968" s="187" t="s">
        <v>12665</v>
      </c>
      <c r="G1968" s="199" t="s">
        <v>12876</v>
      </c>
      <c r="H1968" s="199" t="s">
        <v>194</v>
      </c>
      <c r="I1968" s="193" t="s">
        <v>3169</v>
      </c>
      <c r="J1968" s="199" t="s">
        <v>12873</v>
      </c>
      <c r="K1968" s="39" t="s">
        <v>31</v>
      </c>
      <c r="L1968" s="183">
        <v>3</v>
      </c>
      <c r="M1968" s="27">
        <f>L1968*130</f>
        <v>390</v>
      </c>
      <c r="N1968" s="23"/>
      <c r="O1968" s="24" t="s">
        <v>32</v>
      </c>
    </row>
    <row r="1969" s="1" customFormat="1" customHeight="1" spans="1:15">
      <c r="A1969" s="39">
        <v>1965</v>
      </c>
      <c r="B1969" s="115" t="s">
        <v>23</v>
      </c>
      <c r="C1969" s="39" t="s">
        <v>11004</v>
      </c>
      <c r="D1969" s="39" t="s">
        <v>10034</v>
      </c>
      <c r="E1969" s="39" t="s">
        <v>11005</v>
      </c>
      <c r="F1969" s="187" t="s">
        <v>12665</v>
      </c>
      <c r="G1969" s="199" t="s">
        <v>12877</v>
      </c>
      <c r="H1969" s="199" t="s">
        <v>194</v>
      </c>
      <c r="I1969" s="193" t="s">
        <v>1683</v>
      </c>
      <c r="J1969" s="199" t="s">
        <v>12847</v>
      </c>
      <c r="K1969" s="39" t="s">
        <v>31</v>
      </c>
      <c r="L1969" s="183">
        <v>2</v>
      </c>
      <c r="M1969" s="27">
        <f>L1969*130</f>
        <v>260</v>
      </c>
      <c r="N1969" s="23"/>
      <c r="O1969" s="24" t="s">
        <v>32</v>
      </c>
    </row>
    <row r="1970" s="1" customFormat="1" customHeight="1" spans="1:15">
      <c r="A1970" s="39">
        <v>1966</v>
      </c>
      <c r="B1970" s="115" t="s">
        <v>23</v>
      </c>
      <c r="C1970" s="39" t="s">
        <v>11004</v>
      </c>
      <c r="D1970" s="39" t="s">
        <v>10034</v>
      </c>
      <c r="E1970" s="39" t="s">
        <v>11005</v>
      </c>
      <c r="F1970" s="187" t="s">
        <v>12665</v>
      </c>
      <c r="G1970" s="199" t="s">
        <v>12878</v>
      </c>
      <c r="H1970" s="196" t="s">
        <v>1583</v>
      </c>
      <c r="I1970" s="193">
        <v>1</v>
      </c>
      <c r="J1970" s="199" t="s">
        <v>12863</v>
      </c>
      <c r="K1970" s="39" t="s">
        <v>31</v>
      </c>
      <c r="L1970" s="183">
        <v>1</v>
      </c>
      <c r="M1970" s="27">
        <f t="shared" ref="M1970:M1975" si="71">L1970*312</f>
        <v>312</v>
      </c>
      <c r="N1970" s="23"/>
      <c r="O1970" s="24" t="s">
        <v>32</v>
      </c>
    </row>
    <row r="1971" s="1" customFormat="1" customHeight="1" spans="1:15">
      <c r="A1971" s="39">
        <v>1967</v>
      </c>
      <c r="B1971" s="115" t="s">
        <v>23</v>
      </c>
      <c r="C1971" s="39" t="s">
        <v>11004</v>
      </c>
      <c r="D1971" s="39" t="s">
        <v>10034</v>
      </c>
      <c r="E1971" s="39" t="s">
        <v>11005</v>
      </c>
      <c r="F1971" s="187" t="s">
        <v>12665</v>
      </c>
      <c r="G1971" s="199" t="s">
        <v>12879</v>
      </c>
      <c r="H1971" s="199" t="s">
        <v>194</v>
      </c>
      <c r="I1971" s="193">
        <v>1</v>
      </c>
      <c r="J1971" s="199" t="s">
        <v>12868</v>
      </c>
      <c r="K1971" s="39" t="s">
        <v>31</v>
      </c>
      <c r="L1971" s="183">
        <v>1</v>
      </c>
      <c r="M1971" s="27">
        <f t="shared" si="71"/>
        <v>312</v>
      </c>
      <c r="N1971" s="23"/>
      <c r="O1971" s="24" t="s">
        <v>32</v>
      </c>
    </row>
    <row r="1972" s="1" customFormat="1" customHeight="1" spans="1:15">
      <c r="A1972" s="39">
        <v>1968</v>
      </c>
      <c r="B1972" s="115" t="s">
        <v>23</v>
      </c>
      <c r="C1972" s="39" t="s">
        <v>11004</v>
      </c>
      <c r="D1972" s="39" t="s">
        <v>10034</v>
      </c>
      <c r="E1972" s="39" t="s">
        <v>11005</v>
      </c>
      <c r="F1972" s="187" t="s">
        <v>12665</v>
      </c>
      <c r="G1972" s="199" t="s">
        <v>12880</v>
      </c>
      <c r="H1972" s="199" t="s">
        <v>194</v>
      </c>
      <c r="I1972" s="193">
        <v>1</v>
      </c>
      <c r="J1972" s="199" t="s">
        <v>12873</v>
      </c>
      <c r="K1972" s="39" t="s">
        <v>31</v>
      </c>
      <c r="L1972" s="183">
        <v>1</v>
      </c>
      <c r="M1972" s="27">
        <f t="shared" si="71"/>
        <v>312</v>
      </c>
      <c r="N1972" s="23"/>
      <c r="O1972" s="24" t="s">
        <v>32</v>
      </c>
    </row>
    <row r="1973" s="1" customFormat="1" customHeight="1" spans="1:15">
      <c r="A1973" s="39">
        <v>1969</v>
      </c>
      <c r="B1973" s="115" t="s">
        <v>23</v>
      </c>
      <c r="C1973" s="39" t="s">
        <v>11004</v>
      </c>
      <c r="D1973" s="39" t="s">
        <v>10034</v>
      </c>
      <c r="E1973" s="39" t="s">
        <v>11005</v>
      </c>
      <c r="F1973" s="187" t="s">
        <v>12665</v>
      </c>
      <c r="G1973" s="199" t="s">
        <v>12881</v>
      </c>
      <c r="H1973" s="199" t="s">
        <v>194</v>
      </c>
      <c r="I1973" s="193" t="s">
        <v>2203</v>
      </c>
      <c r="J1973" s="199" t="s">
        <v>12847</v>
      </c>
      <c r="K1973" s="39" t="s">
        <v>31</v>
      </c>
      <c r="L1973" s="183">
        <v>2</v>
      </c>
      <c r="M1973" s="27">
        <f t="shared" si="71"/>
        <v>624</v>
      </c>
      <c r="N1973" s="23"/>
      <c r="O1973" s="24" t="s">
        <v>32</v>
      </c>
    </row>
    <row r="1974" s="1" customFormat="1" customHeight="1" spans="1:15">
      <c r="A1974" s="39">
        <v>1970</v>
      </c>
      <c r="B1974" s="115" t="s">
        <v>23</v>
      </c>
      <c r="C1974" s="39" t="s">
        <v>11004</v>
      </c>
      <c r="D1974" s="39" t="s">
        <v>10034</v>
      </c>
      <c r="E1974" s="39" t="s">
        <v>11005</v>
      </c>
      <c r="F1974" s="187" t="s">
        <v>12665</v>
      </c>
      <c r="G1974" s="199" t="s">
        <v>12882</v>
      </c>
      <c r="H1974" s="199" t="s">
        <v>194</v>
      </c>
      <c r="I1974" s="193">
        <v>4</v>
      </c>
      <c r="J1974" s="199" t="s">
        <v>12873</v>
      </c>
      <c r="K1974" s="39" t="s">
        <v>31</v>
      </c>
      <c r="L1974" s="183">
        <v>4</v>
      </c>
      <c r="M1974" s="27">
        <f t="shared" si="71"/>
        <v>1248</v>
      </c>
      <c r="N1974" s="23"/>
      <c r="O1974" s="24" t="s">
        <v>32</v>
      </c>
    </row>
    <row r="1975" s="1" customFormat="1" customHeight="1" spans="1:15">
      <c r="A1975" s="39">
        <v>1971</v>
      </c>
      <c r="B1975" s="115" t="s">
        <v>23</v>
      </c>
      <c r="C1975" s="39" t="s">
        <v>11004</v>
      </c>
      <c r="D1975" s="39" t="s">
        <v>10034</v>
      </c>
      <c r="E1975" s="39" t="s">
        <v>11005</v>
      </c>
      <c r="F1975" s="187" t="s">
        <v>12665</v>
      </c>
      <c r="G1975" s="199" t="s">
        <v>12883</v>
      </c>
      <c r="H1975" s="196" t="s">
        <v>1583</v>
      </c>
      <c r="I1975" s="193">
        <v>2</v>
      </c>
      <c r="J1975" s="199" t="s">
        <v>12853</v>
      </c>
      <c r="K1975" s="39" t="s">
        <v>31</v>
      </c>
      <c r="L1975" s="183">
        <v>1</v>
      </c>
      <c r="M1975" s="27">
        <f t="shared" si="71"/>
        <v>312</v>
      </c>
      <c r="N1975" s="23"/>
      <c r="O1975" s="24" t="s">
        <v>32</v>
      </c>
    </row>
    <row r="1976" s="1" customFormat="1" customHeight="1" spans="1:15">
      <c r="A1976" s="39">
        <v>1972</v>
      </c>
      <c r="B1976" s="115" t="s">
        <v>23</v>
      </c>
      <c r="C1976" s="39" t="s">
        <v>11004</v>
      </c>
      <c r="D1976" s="39" t="s">
        <v>10034</v>
      </c>
      <c r="E1976" s="39" t="s">
        <v>11005</v>
      </c>
      <c r="F1976" s="187" t="s">
        <v>12665</v>
      </c>
      <c r="G1976" s="199" t="s">
        <v>12884</v>
      </c>
      <c r="H1976" s="199" t="s">
        <v>194</v>
      </c>
      <c r="I1976" s="193">
        <v>3</v>
      </c>
      <c r="J1976" s="199" t="s">
        <v>12858</v>
      </c>
      <c r="K1976" s="39" t="s">
        <v>31</v>
      </c>
      <c r="L1976" s="183">
        <v>4</v>
      </c>
      <c r="M1976" s="27">
        <f>L1976*130</f>
        <v>520</v>
      </c>
      <c r="N1976" s="23"/>
      <c r="O1976" s="24" t="s">
        <v>32</v>
      </c>
    </row>
    <row r="1977" s="1" customFormat="1" customHeight="1" spans="1:15">
      <c r="A1977" s="39">
        <v>1973</v>
      </c>
      <c r="B1977" s="115" t="s">
        <v>23</v>
      </c>
      <c r="C1977" s="39" t="s">
        <v>11004</v>
      </c>
      <c r="D1977" s="39" t="s">
        <v>10034</v>
      </c>
      <c r="E1977" s="39" t="s">
        <v>11005</v>
      </c>
      <c r="F1977" s="187" t="s">
        <v>12665</v>
      </c>
      <c r="G1977" s="199" t="s">
        <v>12885</v>
      </c>
      <c r="H1977" s="199" t="s">
        <v>194</v>
      </c>
      <c r="I1977" s="193">
        <v>4</v>
      </c>
      <c r="J1977" s="199" t="s">
        <v>12868</v>
      </c>
      <c r="K1977" s="39" t="s">
        <v>31</v>
      </c>
      <c r="L1977" s="183">
        <v>4</v>
      </c>
      <c r="M1977" s="27">
        <f>L1977*312</f>
        <v>1248</v>
      </c>
      <c r="N1977" s="23"/>
      <c r="O1977" s="24" t="s">
        <v>32</v>
      </c>
    </row>
    <row r="1978" s="1" customFormat="1" customHeight="1" spans="1:15">
      <c r="A1978" s="39">
        <v>1974</v>
      </c>
      <c r="B1978" s="115" t="s">
        <v>23</v>
      </c>
      <c r="C1978" s="39" t="s">
        <v>11004</v>
      </c>
      <c r="D1978" s="39" t="s">
        <v>10034</v>
      </c>
      <c r="E1978" s="39" t="s">
        <v>11005</v>
      </c>
      <c r="F1978" s="187" t="s">
        <v>12665</v>
      </c>
      <c r="G1978" s="199" t="s">
        <v>12879</v>
      </c>
      <c r="H1978" s="199" t="s">
        <v>51</v>
      </c>
      <c r="I1978" s="193">
        <v>1</v>
      </c>
      <c r="J1978" s="199" t="s">
        <v>6387</v>
      </c>
      <c r="K1978" s="39" t="s">
        <v>31</v>
      </c>
      <c r="L1978" s="183">
        <v>1</v>
      </c>
      <c r="M1978" s="27">
        <f>L1978*312</f>
        <v>312</v>
      </c>
      <c r="N1978" s="23"/>
      <c r="O1978" s="24" t="s">
        <v>32</v>
      </c>
    </row>
    <row r="1979" s="1" customFormat="1" customHeight="1" spans="1:15">
      <c r="A1979" s="39">
        <v>1975</v>
      </c>
      <c r="B1979" s="115" t="s">
        <v>23</v>
      </c>
      <c r="C1979" s="39" t="s">
        <v>11004</v>
      </c>
      <c r="D1979" s="39" t="s">
        <v>10034</v>
      </c>
      <c r="E1979" s="39" t="s">
        <v>11005</v>
      </c>
      <c r="F1979" s="187" t="s">
        <v>12665</v>
      </c>
      <c r="G1979" s="199" t="s">
        <v>12886</v>
      </c>
      <c r="H1979" s="196" t="s">
        <v>1583</v>
      </c>
      <c r="I1979" s="193">
        <v>1</v>
      </c>
      <c r="J1979" s="199" t="s">
        <v>12853</v>
      </c>
      <c r="K1979" s="39" t="s">
        <v>31</v>
      </c>
      <c r="L1979" s="183">
        <v>1</v>
      </c>
      <c r="M1979" s="27">
        <f>L1979*130</f>
        <v>130</v>
      </c>
      <c r="N1979" s="23"/>
      <c r="O1979" s="24" t="s">
        <v>32</v>
      </c>
    </row>
    <row r="1980" s="1" customFormat="1" customHeight="1" spans="1:15">
      <c r="A1980" s="39">
        <v>1976</v>
      </c>
      <c r="B1980" s="115" t="s">
        <v>23</v>
      </c>
      <c r="C1980" s="39" t="s">
        <v>11004</v>
      </c>
      <c r="D1980" s="39" t="s">
        <v>10034</v>
      </c>
      <c r="E1980" s="39" t="s">
        <v>11005</v>
      </c>
      <c r="F1980" s="187" t="s">
        <v>12665</v>
      </c>
      <c r="G1980" s="199" t="s">
        <v>12887</v>
      </c>
      <c r="H1980" s="199" t="s">
        <v>51</v>
      </c>
      <c r="I1980" s="193" t="s">
        <v>2605</v>
      </c>
      <c r="J1980" s="199" t="s">
        <v>6387</v>
      </c>
      <c r="K1980" s="39" t="s">
        <v>31</v>
      </c>
      <c r="L1980" s="183">
        <v>1</v>
      </c>
      <c r="M1980" s="27">
        <f>L1980*312</f>
        <v>312</v>
      </c>
      <c r="N1980" s="23"/>
      <c r="O1980" s="24" t="s">
        <v>32</v>
      </c>
    </row>
    <row r="1981" s="1" customFormat="1" customHeight="1" spans="1:15">
      <c r="A1981" s="39">
        <v>1977</v>
      </c>
      <c r="B1981" s="115" t="s">
        <v>23</v>
      </c>
      <c r="C1981" s="39" t="s">
        <v>11004</v>
      </c>
      <c r="D1981" s="39" t="s">
        <v>10034</v>
      </c>
      <c r="E1981" s="39" t="s">
        <v>11005</v>
      </c>
      <c r="F1981" s="187" t="s">
        <v>12665</v>
      </c>
      <c r="G1981" s="199" t="s">
        <v>12888</v>
      </c>
      <c r="H1981" s="199" t="s">
        <v>11034</v>
      </c>
      <c r="I1981" s="193">
        <v>1</v>
      </c>
      <c r="J1981" s="199" t="s">
        <v>6387</v>
      </c>
      <c r="K1981" s="39" t="s">
        <v>31</v>
      </c>
      <c r="L1981" s="183">
        <v>1</v>
      </c>
      <c r="M1981" s="27">
        <f>L1981*312</f>
        <v>312</v>
      </c>
      <c r="N1981" s="23"/>
      <c r="O1981" s="24" t="s">
        <v>32</v>
      </c>
    </row>
    <row r="1982" s="1" customFormat="1" customHeight="1" spans="1:15">
      <c r="A1982" s="39">
        <v>1978</v>
      </c>
      <c r="B1982" s="115" t="s">
        <v>23</v>
      </c>
      <c r="C1982" s="39" t="s">
        <v>11004</v>
      </c>
      <c r="D1982" s="39" t="s">
        <v>10034</v>
      </c>
      <c r="E1982" s="39" t="s">
        <v>11005</v>
      </c>
      <c r="F1982" s="187" t="s">
        <v>12665</v>
      </c>
      <c r="G1982" s="199" t="s">
        <v>12889</v>
      </c>
      <c r="H1982" s="199" t="s">
        <v>194</v>
      </c>
      <c r="I1982" s="193">
        <v>4</v>
      </c>
      <c r="J1982" s="199" t="s">
        <v>12847</v>
      </c>
      <c r="K1982" s="39" t="s">
        <v>31</v>
      </c>
      <c r="L1982" s="183">
        <v>4</v>
      </c>
      <c r="M1982" s="27">
        <f>L1982*130</f>
        <v>520</v>
      </c>
      <c r="N1982" s="23"/>
      <c r="O1982" s="24" t="s">
        <v>32</v>
      </c>
    </row>
    <row r="1983" s="1" customFormat="1" customHeight="1" spans="1:15">
      <c r="A1983" s="39">
        <v>1979</v>
      </c>
      <c r="B1983" s="115" t="s">
        <v>23</v>
      </c>
      <c r="C1983" s="39" t="s">
        <v>11004</v>
      </c>
      <c r="D1983" s="39" t="s">
        <v>10034</v>
      </c>
      <c r="E1983" s="39" t="s">
        <v>11005</v>
      </c>
      <c r="F1983" s="187" t="s">
        <v>12665</v>
      </c>
      <c r="G1983" s="199" t="s">
        <v>12890</v>
      </c>
      <c r="H1983" s="199" t="s">
        <v>194</v>
      </c>
      <c r="I1983" s="193">
        <v>2</v>
      </c>
      <c r="J1983" s="199" t="s">
        <v>12847</v>
      </c>
      <c r="K1983" s="39" t="s">
        <v>31</v>
      </c>
      <c r="L1983" s="183">
        <v>4</v>
      </c>
      <c r="M1983" s="27">
        <f>L1983*130</f>
        <v>520</v>
      </c>
      <c r="N1983" s="23"/>
      <c r="O1983" s="24" t="s">
        <v>32</v>
      </c>
    </row>
    <row r="1984" s="1" customFormat="1" customHeight="1" spans="1:15">
      <c r="A1984" s="39">
        <v>1980</v>
      </c>
      <c r="B1984" s="115" t="s">
        <v>23</v>
      </c>
      <c r="C1984" s="39" t="s">
        <v>11004</v>
      </c>
      <c r="D1984" s="39" t="s">
        <v>10034</v>
      </c>
      <c r="E1984" s="39" t="s">
        <v>11005</v>
      </c>
      <c r="F1984" s="187" t="s">
        <v>12665</v>
      </c>
      <c r="G1984" s="199" t="s">
        <v>12891</v>
      </c>
      <c r="H1984" s="196" t="s">
        <v>1583</v>
      </c>
      <c r="I1984" s="193">
        <v>2</v>
      </c>
      <c r="J1984" s="199" t="s">
        <v>12858</v>
      </c>
      <c r="K1984" s="39" t="s">
        <v>31</v>
      </c>
      <c r="L1984" s="183">
        <v>1</v>
      </c>
      <c r="M1984" s="27">
        <f>L1984*312</f>
        <v>312</v>
      </c>
      <c r="N1984" s="23"/>
      <c r="O1984" s="24" t="s">
        <v>32</v>
      </c>
    </row>
    <row r="1985" s="1" customFormat="1" customHeight="1" spans="1:15">
      <c r="A1985" s="39">
        <v>1981</v>
      </c>
      <c r="B1985" s="115" t="s">
        <v>23</v>
      </c>
      <c r="C1985" s="39" t="s">
        <v>11004</v>
      </c>
      <c r="D1985" s="39" t="s">
        <v>10034</v>
      </c>
      <c r="E1985" s="39" t="s">
        <v>11005</v>
      </c>
      <c r="F1985" s="187" t="s">
        <v>12665</v>
      </c>
      <c r="G1985" s="199" t="s">
        <v>12892</v>
      </c>
      <c r="H1985" s="196" t="s">
        <v>1583</v>
      </c>
      <c r="I1985" s="193">
        <v>4</v>
      </c>
      <c r="J1985" s="199" t="s">
        <v>6387</v>
      </c>
      <c r="K1985" s="39" t="s">
        <v>31</v>
      </c>
      <c r="L1985" s="183">
        <v>4</v>
      </c>
      <c r="M1985" s="27">
        <f t="shared" ref="M1985:M1998" si="72">L1985*130</f>
        <v>520</v>
      </c>
      <c r="N1985" s="23"/>
      <c r="O1985" s="24" t="s">
        <v>32</v>
      </c>
    </row>
    <row r="1986" s="1" customFormat="1" customHeight="1" spans="1:15">
      <c r="A1986" s="39">
        <v>1982</v>
      </c>
      <c r="B1986" s="115" t="s">
        <v>23</v>
      </c>
      <c r="C1986" s="39" t="s">
        <v>11004</v>
      </c>
      <c r="D1986" s="39" t="s">
        <v>10034</v>
      </c>
      <c r="E1986" s="39" t="s">
        <v>11005</v>
      </c>
      <c r="F1986" s="187" t="s">
        <v>12665</v>
      </c>
      <c r="G1986" s="199" t="s">
        <v>12893</v>
      </c>
      <c r="H1986" s="199" t="s">
        <v>194</v>
      </c>
      <c r="I1986" s="193">
        <v>4</v>
      </c>
      <c r="J1986" s="199" t="s">
        <v>12847</v>
      </c>
      <c r="K1986" s="39" t="s">
        <v>31</v>
      </c>
      <c r="L1986" s="183">
        <v>4</v>
      </c>
      <c r="M1986" s="27">
        <f t="shared" si="72"/>
        <v>520</v>
      </c>
      <c r="N1986" s="23"/>
      <c r="O1986" s="24" t="s">
        <v>32</v>
      </c>
    </row>
    <row r="1987" s="1" customFormat="1" customHeight="1" spans="1:15">
      <c r="A1987" s="39">
        <v>1983</v>
      </c>
      <c r="B1987" s="115" t="s">
        <v>23</v>
      </c>
      <c r="C1987" s="39" t="s">
        <v>11004</v>
      </c>
      <c r="D1987" s="39" t="s">
        <v>10034</v>
      </c>
      <c r="E1987" s="39" t="s">
        <v>11005</v>
      </c>
      <c r="F1987" s="187" t="s">
        <v>12665</v>
      </c>
      <c r="G1987" s="199" t="s">
        <v>12894</v>
      </c>
      <c r="H1987" s="199" t="s">
        <v>194</v>
      </c>
      <c r="I1987" s="193">
        <v>2</v>
      </c>
      <c r="J1987" s="199" t="s">
        <v>12868</v>
      </c>
      <c r="K1987" s="39" t="s">
        <v>31</v>
      </c>
      <c r="L1987" s="183">
        <v>2</v>
      </c>
      <c r="M1987" s="27">
        <f t="shared" si="72"/>
        <v>260</v>
      </c>
      <c r="N1987" s="23"/>
      <c r="O1987" s="24" t="s">
        <v>32</v>
      </c>
    </row>
    <row r="1988" s="1" customFormat="1" customHeight="1" spans="1:15">
      <c r="A1988" s="39">
        <v>1984</v>
      </c>
      <c r="B1988" s="115" t="s">
        <v>23</v>
      </c>
      <c r="C1988" s="39" t="s">
        <v>11004</v>
      </c>
      <c r="D1988" s="39" t="s">
        <v>10034</v>
      </c>
      <c r="E1988" s="39" t="s">
        <v>11005</v>
      </c>
      <c r="F1988" s="187" t="s">
        <v>12665</v>
      </c>
      <c r="G1988" s="199" t="s">
        <v>12895</v>
      </c>
      <c r="H1988" s="199" t="s">
        <v>194</v>
      </c>
      <c r="I1988" s="193">
        <v>1</v>
      </c>
      <c r="J1988" s="199" t="s">
        <v>12858</v>
      </c>
      <c r="K1988" s="39" t="s">
        <v>31</v>
      </c>
      <c r="L1988" s="183">
        <v>1</v>
      </c>
      <c r="M1988" s="27">
        <f t="shared" si="72"/>
        <v>130</v>
      </c>
      <c r="N1988" s="23"/>
      <c r="O1988" s="24" t="s">
        <v>32</v>
      </c>
    </row>
    <row r="1989" s="1" customFormat="1" customHeight="1" spans="1:15">
      <c r="A1989" s="39">
        <v>1985</v>
      </c>
      <c r="B1989" s="115" t="s">
        <v>23</v>
      </c>
      <c r="C1989" s="39" t="s">
        <v>11004</v>
      </c>
      <c r="D1989" s="39" t="s">
        <v>10034</v>
      </c>
      <c r="E1989" s="39" t="s">
        <v>11005</v>
      </c>
      <c r="F1989" s="187" t="s">
        <v>12665</v>
      </c>
      <c r="G1989" s="195" t="s">
        <v>12896</v>
      </c>
      <c r="H1989" s="196" t="s">
        <v>194</v>
      </c>
      <c r="I1989" s="195">
        <v>3</v>
      </c>
      <c r="J1989" s="196" t="s">
        <v>12837</v>
      </c>
      <c r="K1989" s="39" t="s">
        <v>31</v>
      </c>
      <c r="L1989" s="183">
        <v>3</v>
      </c>
      <c r="M1989" s="27">
        <f t="shared" si="72"/>
        <v>390</v>
      </c>
      <c r="N1989" s="23"/>
      <c r="O1989" s="24" t="s">
        <v>32</v>
      </c>
    </row>
    <row r="1990" s="1" customFormat="1" customHeight="1" spans="1:15">
      <c r="A1990" s="39">
        <v>1986</v>
      </c>
      <c r="B1990" s="115" t="s">
        <v>23</v>
      </c>
      <c r="C1990" s="39" t="s">
        <v>11004</v>
      </c>
      <c r="D1990" s="39" t="s">
        <v>10034</v>
      </c>
      <c r="E1990" s="39" t="s">
        <v>11005</v>
      </c>
      <c r="F1990" s="187" t="s">
        <v>12665</v>
      </c>
      <c r="G1990" s="195" t="s">
        <v>12897</v>
      </c>
      <c r="H1990" s="196" t="s">
        <v>194</v>
      </c>
      <c r="I1990" s="197">
        <v>4</v>
      </c>
      <c r="J1990" s="196" t="s">
        <v>12898</v>
      </c>
      <c r="K1990" s="39" t="s">
        <v>31</v>
      </c>
      <c r="L1990" s="183">
        <v>5</v>
      </c>
      <c r="M1990" s="27">
        <f t="shared" si="72"/>
        <v>650</v>
      </c>
      <c r="N1990" s="23"/>
      <c r="O1990" s="24" t="s">
        <v>32</v>
      </c>
    </row>
    <row r="1991" s="1" customFormat="1" customHeight="1" spans="1:15">
      <c r="A1991" s="39">
        <v>1987</v>
      </c>
      <c r="B1991" s="115" t="s">
        <v>23</v>
      </c>
      <c r="C1991" s="39" t="s">
        <v>11004</v>
      </c>
      <c r="D1991" s="39" t="s">
        <v>10034</v>
      </c>
      <c r="E1991" s="39" t="s">
        <v>11005</v>
      </c>
      <c r="F1991" s="187" t="s">
        <v>12665</v>
      </c>
      <c r="G1991" s="195" t="s">
        <v>12899</v>
      </c>
      <c r="H1991" s="196" t="s">
        <v>194</v>
      </c>
      <c r="I1991" s="197">
        <v>4</v>
      </c>
      <c r="J1991" s="196" t="s">
        <v>12898</v>
      </c>
      <c r="K1991" s="39" t="s">
        <v>31</v>
      </c>
      <c r="L1991" s="183">
        <v>4</v>
      </c>
      <c r="M1991" s="27">
        <f t="shared" si="72"/>
        <v>520</v>
      </c>
      <c r="N1991" s="23"/>
      <c r="O1991" s="24" t="s">
        <v>32</v>
      </c>
    </row>
    <row r="1992" s="1" customFormat="1" customHeight="1" spans="1:15">
      <c r="A1992" s="39">
        <v>1988</v>
      </c>
      <c r="B1992" s="115" t="s">
        <v>23</v>
      </c>
      <c r="C1992" s="39" t="s">
        <v>11004</v>
      </c>
      <c r="D1992" s="39" t="s">
        <v>10034</v>
      </c>
      <c r="E1992" s="39" t="s">
        <v>11005</v>
      </c>
      <c r="F1992" s="187" t="s">
        <v>12665</v>
      </c>
      <c r="G1992" s="195" t="s">
        <v>12900</v>
      </c>
      <c r="H1992" s="196" t="s">
        <v>194</v>
      </c>
      <c r="I1992" s="195">
        <v>5</v>
      </c>
      <c r="J1992" s="196" t="s">
        <v>12898</v>
      </c>
      <c r="K1992" s="39" t="s">
        <v>31</v>
      </c>
      <c r="L1992" s="183">
        <v>5</v>
      </c>
      <c r="M1992" s="27">
        <f t="shared" si="72"/>
        <v>650</v>
      </c>
      <c r="N1992" s="23"/>
      <c r="O1992" s="24" t="s">
        <v>32</v>
      </c>
    </row>
    <row r="1993" s="1" customFormat="1" customHeight="1" spans="1:15">
      <c r="A1993" s="39">
        <v>1989</v>
      </c>
      <c r="B1993" s="115" t="s">
        <v>23</v>
      </c>
      <c r="C1993" s="39" t="s">
        <v>11004</v>
      </c>
      <c r="D1993" s="39" t="s">
        <v>10034</v>
      </c>
      <c r="E1993" s="39" t="s">
        <v>11005</v>
      </c>
      <c r="F1993" s="187" t="s">
        <v>12665</v>
      </c>
      <c r="G1993" s="195" t="s">
        <v>12901</v>
      </c>
      <c r="H1993" s="196" t="s">
        <v>194</v>
      </c>
      <c r="I1993" s="195">
        <v>4</v>
      </c>
      <c r="J1993" s="196" t="s">
        <v>12902</v>
      </c>
      <c r="K1993" s="39" t="s">
        <v>31</v>
      </c>
      <c r="L1993" s="183">
        <v>3</v>
      </c>
      <c r="M1993" s="27">
        <f t="shared" si="72"/>
        <v>390</v>
      </c>
      <c r="N1993" s="23"/>
      <c r="O1993" s="24" t="s">
        <v>32</v>
      </c>
    </row>
    <row r="1994" s="1" customFormat="1" customHeight="1" spans="1:15">
      <c r="A1994" s="39">
        <v>1990</v>
      </c>
      <c r="B1994" s="115" t="s">
        <v>23</v>
      </c>
      <c r="C1994" s="39" t="s">
        <v>11004</v>
      </c>
      <c r="D1994" s="39" t="s">
        <v>10034</v>
      </c>
      <c r="E1994" s="39" t="s">
        <v>11005</v>
      </c>
      <c r="F1994" s="187" t="s">
        <v>12665</v>
      </c>
      <c r="G1994" s="195" t="s">
        <v>12903</v>
      </c>
      <c r="H1994" s="196" t="s">
        <v>194</v>
      </c>
      <c r="I1994" s="195">
        <v>6</v>
      </c>
      <c r="J1994" s="196" t="s">
        <v>12902</v>
      </c>
      <c r="K1994" s="39" t="s">
        <v>31</v>
      </c>
      <c r="L1994" s="183">
        <v>5</v>
      </c>
      <c r="M1994" s="27">
        <f t="shared" si="72"/>
        <v>650</v>
      </c>
      <c r="N1994" s="23"/>
      <c r="O1994" s="24" t="s">
        <v>32</v>
      </c>
    </row>
    <row r="1995" s="1" customFormat="1" customHeight="1" spans="1:15">
      <c r="A1995" s="39">
        <v>1991</v>
      </c>
      <c r="B1995" s="115" t="s">
        <v>23</v>
      </c>
      <c r="C1995" s="39" t="s">
        <v>11004</v>
      </c>
      <c r="D1995" s="39" t="s">
        <v>10034</v>
      </c>
      <c r="E1995" s="39" t="s">
        <v>11005</v>
      </c>
      <c r="F1995" s="187" t="s">
        <v>12665</v>
      </c>
      <c r="G1995" s="195" t="s">
        <v>12904</v>
      </c>
      <c r="H1995" s="196" t="s">
        <v>194</v>
      </c>
      <c r="I1995" s="195">
        <v>4</v>
      </c>
      <c r="J1995" s="196" t="s">
        <v>12753</v>
      </c>
      <c r="K1995" s="39" t="s">
        <v>31</v>
      </c>
      <c r="L1995" s="183">
        <v>3</v>
      </c>
      <c r="M1995" s="27">
        <f t="shared" si="72"/>
        <v>390</v>
      </c>
      <c r="N1995" s="23"/>
      <c r="O1995" s="24" t="s">
        <v>32</v>
      </c>
    </row>
    <row r="1996" s="1" customFormat="1" customHeight="1" spans="1:15">
      <c r="A1996" s="39">
        <v>1992</v>
      </c>
      <c r="B1996" s="115" t="s">
        <v>23</v>
      </c>
      <c r="C1996" s="39" t="s">
        <v>11004</v>
      </c>
      <c r="D1996" s="39" t="s">
        <v>10034</v>
      </c>
      <c r="E1996" s="39" t="s">
        <v>11005</v>
      </c>
      <c r="F1996" s="187" t="s">
        <v>12665</v>
      </c>
      <c r="G1996" s="195" t="s">
        <v>12905</v>
      </c>
      <c r="H1996" s="196" t="s">
        <v>194</v>
      </c>
      <c r="I1996" s="195">
        <v>4</v>
      </c>
      <c r="J1996" s="196" t="s">
        <v>12769</v>
      </c>
      <c r="K1996" s="39" t="s">
        <v>31</v>
      </c>
      <c r="L1996" s="183">
        <v>3</v>
      </c>
      <c r="M1996" s="27">
        <f t="shared" si="72"/>
        <v>390</v>
      </c>
      <c r="N1996" s="23"/>
      <c r="O1996" s="24" t="s">
        <v>32</v>
      </c>
    </row>
    <row r="1997" s="1" customFormat="1" customHeight="1" spans="1:15">
      <c r="A1997" s="39">
        <v>1993</v>
      </c>
      <c r="B1997" s="115" t="s">
        <v>23</v>
      </c>
      <c r="C1997" s="39" t="s">
        <v>11004</v>
      </c>
      <c r="D1997" s="39" t="s">
        <v>10034</v>
      </c>
      <c r="E1997" s="39" t="s">
        <v>11005</v>
      </c>
      <c r="F1997" s="187" t="s">
        <v>12665</v>
      </c>
      <c r="G1997" s="195" t="s">
        <v>12906</v>
      </c>
      <c r="H1997" s="196" t="s">
        <v>194</v>
      </c>
      <c r="I1997" s="195">
        <v>5</v>
      </c>
      <c r="J1997" s="196" t="s">
        <v>12837</v>
      </c>
      <c r="K1997" s="39" t="s">
        <v>31</v>
      </c>
      <c r="L1997" s="183">
        <v>5</v>
      </c>
      <c r="M1997" s="27">
        <f t="shared" si="72"/>
        <v>650</v>
      </c>
      <c r="N1997" s="23"/>
      <c r="O1997" s="24" t="s">
        <v>32</v>
      </c>
    </row>
    <row r="1998" s="1" customFormat="1" customHeight="1" spans="1:15">
      <c r="A1998" s="39">
        <v>1994</v>
      </c>
      <c r="B1998" s="115" t="s">
        <v>23</v>
      </c>
      <c r="C1998" s="39" t="s">
        <v>11004</v>
      </c>
      <c r="D1998" s="39" t="s">
        <v>10034</v>
      </c>
      <c r="E1998" s="39" t="s">
        <v>11005</v>
      </c>
      <c r="F1998" s="187" t="s">
        <v>12665</v>
      </c>
      <c r="G1998" s="195" t="s">
        <v>12907</v>
      </c>
      <c r="H1998" s="196" t="s">
        <v>194</v>
      </c>
      <c r="I1998" s="195">
        <v>4</v>
      </c>
      <c r="J1998" s="196" t="s">
        <v>12742</v>
      </c>
      <c r="K1998" s="39" t="s">
        <v>31</v>
      </c>
      <c r="L1998" s="183">
        <v>4</v>
      </c>
      <c r="M1998" s="27">
        <f t="shared" si="72"/>
        <v>520</v>
      </c>
      <c r="N1998" s="23"/>
      <c r="O1998" s="24" t="s">
        <v>32</v>
      </c>
    </row>
    <row r="1999" s="1" customFormat="1" customHeight="1" spans="1:15">
      <c r="A1999" s="39">
        <v>1995</v>
      </c>
      <c r="B1999" s="115" t="s">
        <v>23</v>
      </c>
      <c r="C1999" s="39" t="s">
        <v>11004</v>
      </c>
      <c r="D1999" s="39" t="s">
        <v>10034</v>
      </c>
      <c r="E1999" s="39" t="s">
        <v>11005</v>
      </c>
      <c r="F1999" s="187" t="s">
        <v>12665</v>
      </c>
      <c r="G1999" s="195" t="s">
        <v>12908</v>
      </c>
      <c r="H1999" s="196" t="s">
        <v>51</v>
      </c>
      <c r="I1999" s="195">
        <v>5</v>
      </c>
      <c r="J1999" s="196" t="s">
        <v>12769</v>
      </c>
      <c r="K1999" s="39" t="s">
        <v>31</v>
      </c>
      <c r="L1999" s="183">
        <v>5</v>
      </c>
      <c r="M1999" s="27">
        <f>L1999*312</f>
        <v>1560</v>
      </c>
      <c r="N1999" s="23"/>
      <c r="O1999" s="24" t="s">
        <v>32</v>
      </c>
    </row>
    <row r="2000" s="1" customFormat="1" customHeight="1" spans="1:15">
      <c r="A2000" s="39">
        <v>1996</v>
      </c>
      <c r="B2000" s="115" t="s">
        <v>23</v>
      </c>
      <c r="C2000" s="39" t="s">
        <v>11004</v>
      </c>
      <c r="D2000" s="39" t="s">
        <v>10034</v>
      </c>
      <c r="E2000" s="39" t="s">
        <v>11005</v>
      </c>
      <c r="F2000" s="187" t="s">
        <v>12665</v>
      </c>
      <c r="G2000" s="195" t="s">
        <v>12909</v>
      </c>
      <c r="H2000" s="196" t="s">
        <v>194</v>
      </c>
      <c r="I2000" s="195">
        <v>6</v>
      </c>
      <c r="J2000" s="196" t="s">
        <v>12753</v>
      </c>
      <c r="K2000" s="39" t="s">
        <v>31</v>
      </c>
      <c r="L2000" s="183">
        <v>6</v>
      </c>
      <c r="M2000" s="27">
        <f>L2000*312</f>
        <v>1872</v>
      </c>
      <c r="N2000" s="23"/>
      <c r="O2000" s="24" t="s">
        <v>32</v>
      </c>
    </row>
    <row r="2001" s="1" customFormat="1" customHeight="1" spans="1:15">
      <c r="A2001" s="39">
        <v>1997</v>
      </c>
      <c r="B2001" s="115" t="s">
        <v>23</v>
      </c>
      <c r="C2001" s="39" t="s">
        <v>11004</v>
      </c>
      <c r="D2001" s="39" t="s">
        <v>10034</v>
      </c>
      <c r="E2001" s="39" t="s">
        <v>11005</v>
      </c>
      <c r="F2001" s="187" t="s">
        <v>12665</v>
      </c>
      <c r="G2001" s="195" t="s">
        <v>12910</v>
      </c>
      <c r="H2001" s="196" t="s">
        <v>194</v>
      </c>
      <c r="I2001" s="197">
        <v>4</v>
      </c>
      <c r="J2001" s="196" t="s">
        <v>12873</v>
      </c>
      <c r="K2001" s="39" t="s">
        <v>31</v>
      </c>
      <c r="L2001" s="183">
        <v>2</v>
      </c>
      <c r="M2001" s="27">
        <f>L2001*312</f>
        <v>624</v>
      </c>
      <c r="N2001" s="23"/>
      <c r="O2001" s="24" t="s">
        <v>32</v>
      </c>
    </row>
    <row r="2002" s="1" customFormat="1" customHeight="1" spans="1:15">
      <c r="A2002" s="39">
        <v>1998</v>
      </c>
      <c r="B2002" s="115" t="s">
        <v>23</v>
      </c>
      <c r="C2002" s="39" t="s">
        <v>11004</v>
      </c>
      <c r="D2002" s="39" t="s">
        <v>10034</v>
      </c>
      <c r="E2002" s="39" t="s">
        <v>11005</v>
      </c>
      <c r="F2002" s="187" t="s">
        <v>12665</v>
      </c>
      <c r="G2002" s="195" t="s">
        <v>12911</v>
      </c>
      <c r="H2002" s="196" t="s">
        <v>194</v>
      </c>
      <c r="I2002" s="197">
        <v>6</v>
      </c>
      <c r="J2002" s="196" t="s">
        <v>12873</v>
      </c>
      <c r="K2002" s="39" t="s">
        <v>31</v>
      </c>
      <c r="L2002" s="183">
        <v>7</v>
      </c>
      <c r="M2002" s="27">
        <f t="shared" ref="M2002:M2013" si="73">L2002*130</f>
        <v>910</v>
      </c>
      <c r="N2002" s="23"/>
      <c r="O2002" s="24" t="s">
        <v>32</v>
      </c>
    </row>
    <row r="2003" s="1" customFormat="1" customHeight="1" spans="1:15">
      <c r="A2003" s="39">
        <v>1999</v>
      </c>
      <c r="B2003" s="115" t="s">
        <v>23</v>
      </c>
      <c r="C2003" s="39" t="s">
        <v>11004</v>
      </c>
      <c r="D2003" s="39" t="s">
        <v>10034</v>
      </c>
      <c r="E2003" s="39" t="s">
        <v>11005</v>
      </c>
      <c r="F2003" s="187" t="s">
        <v>12665</v>
      </c>
      <c r="G2003" s="195" t="s">
        <v>12912</v>
      </c>
      <c r="H2003" s="196" t="s">
        <v>194</v>
      </c>
      <c r="I2003" s="197">
        <v>4</v>
      </c>
      <c r="J2003" s="196" t="s">
        <v>12858</v>
      </c>
      <c r="K2003" s="39" t="s">
        <v>31</v>
      </c>
      <c r="L2003" s="183">
        <v>4</v>
      </c>
      <c r="M2003" s="27">
        <f t="shared" si="73"/>
        <v>520</v>
      </c>
      <c r="N2003" s="23"/>
      <c r="O2003" s="24" t="s">
        <v>32</v>
      </c>
    </row>
    <row r="2004" s="1" customFormat="1" customHeight="1" spans="1:15">
      <c r="A2004" s="39">
        <v>2000</v>
      </c>
      <c r="B2004" s="115" t="s">
        <v>23</v>
      </c>
      <c r="C2004" s="39" t="s">
        <v>11004</v>
      </c>
      <c r="D2004" s="39" t="s">
        <v>10034</v>
      </c>
      <c r="E2004" s="39" t="s">
        <v>11005</v>
      </c>
      <c r="F2004" s="187" t="s">
        <v>12665</v>
      </c>
      <c r="G2004" s="195" t="s">
        <v>12913</v>
      </c>
      <c r="H2004" s="196" t="s">
        <v>194</v>
      </c>
      <c r="I2004" s="197">
        <v>6</v>
      </c>
      <c r="J2004" s="196" t="s">
        <v>12858</v>
      </c>
      <c r="K2004" s="39" t="s">
        <v>31</v>
      </c>
      <c r="L2004" s="183">
        <v>6</v>
      </c>
      <c r="M2004" s="27">
        <f t="shared" si="73"/>
        <v>780</v>
      </c>
      <c r="N2004" s="23"/>
      <c r="O2004" s="24" t="s">
        <v>32</v>
      </c>
    </row>
    <row r="2005" s="1" customFormat="1" customHeight="1" spans="1:15">
      <c r="A2005" s="39">
        <v>2001</v>
      </c>
      <c r="B2005" s="115" t="s">
        <v>23</v>
      </c>
      <c r="C2005" s="39" t="s">
        <v>11004</v>
      </c>
      <c r="D2005" s="39" t="s">
        <v>10034</v>
      </c>
      <c r="E2005" s="39" t="s">
        <v>11005</v>
      </c>
      <c r="F2005" s="187" t="s">
        <v>12665</v>
      </c>
      <c r="G2005" s="195" t="s">
        <v>12914</v>
      </c>
      <c r="H2005" s="196" t="s">
        <v>194</v>
      </c>
      <c r="I2005" s="197">
        <v>4</v>
      </c>
      <c r="J2005" s="196" t="s">
        <v>12868</v>
      </c>
      <c r="K2005" s="39" t="s">
        <v>31</v>
      </c>
      <c r="L2005" s="183">
        <v>4</v>
      </c>
      <c r="M2005" s="27">
        <f t="shared" si="73"/>
        <v>520</v>
      </c>
      <c r="N2005" s="23"/>
      <c r="O2005" s="24" t="s">
        <v>32</v>
      </c>
    </row>
    <row r="2006" s="1" customFormat="1" customHeight="1" spans="1:15">
      <c r="A2006" s="39">
        <v>2002</v>
      </c>
      <c r="B2006" s="115" t="s">
        <v>23</v>
      </c>
      <c r="C2006" s="39" t="s">
        <v>11004</v>
      </c>
      <c r="D2006" s="39" t="s">
        <v>10034</v>
      </c>
      <c r="E2006" s="39" t="s">
        <v>11005</v>
      </c>
      <c r="F2006" s="187" t="s">
        <v>12665</v>
      </c>
      <c r="G2006" s="195" t="s">
        <v>12915</v>
      </c>
      <c r="H2006" s="196" t="s">
        <v>194</v>
      </c>
      <c r="I2006" s="197">
        <v>7</v>
      </c>
      <c r="J2006" s="196" t="s">
        <v>12873</v>
      </c>
      <c r="K2006" s="39" t="s">
        <v>31</v>
      </c>
      <c r="L2006" s="183">
        <v>7</v>
      </c>
      <c r="M2006" s="27">
        <f t="shared" si="73"/>
        <v>910</v>
      </c>
      <c r="N2006" s="23"/>
      <c r="O2006" s="24" t="s">
        <v>32</v>
      </c>
    </row>
    <row r="2007" s="1" customFormat="1" customHeight="1" spans="1:15">
      <c r="A2007" s="39">
        <v>2003</v>
      </c>
      <c r="B2007" s="115" t="s">
        <v>23</v>
      </c>
      <c r="C2007" s="39" t="s">
        <v>11004</v>
      </c>
      <c r="D2007" s="39" t="s">
        <v>10034</v>
      </c>
      <c r="E2007" s="39" t="s">
        <v>11005</v>
      </c>
      <c r="F2007" s="187" t="s">
        <v>12665</v>
      </c>
      <c r="G2007" s="195" t="s">
        <v>12916</v>
      </c>
      <c r="H2007" s="196" t="s">
        <v>194</v>
      </c>
      <c r="I2007" s="197">
        <v>3</v>
      </c>
      <c r="J2007" s="196" t="s">
        <v>12898</v>
      </c>
      <c r="K2007" s="39" t="s">
        <v>31</v>
      </c>
      <c r="L2007" s="183">
        <v>3</v>
      </c>
      <c r="M2007" s="27">
        <f t="shared" si="73"/>
        <v>390</v>
      </c>
      <c r="N2007" s="23"/>
      <c r="O2007" s="24" t="s">
        <v>32</v>
      </c>
    </row>
    <row r="2008" s="1" customFormat="1" customHeight="1" spans="1:15">
      <c r="A2008" s="39">
        <v>2004</v>
      </c>
      <c r="B2008" s="115" t="s">
        <v>23</v>
      </c>
      <c r="C2008" s="39" t="s">
        <v>11004</v>
      </c>
      <c r="D2008" s="39" t="s">
        <v>10034</v>
      </c>
      <c r="E2008" s="39" t="s">
        <v>11005</v>
      </c>
      <c r="F2008" s="119" t="s">
        <v>12917</v>
      </c>
      <c r="G2008" s="200" t="s">
        <v>12918</v>
      </c>
      <c r="H2008" s="119" t="s">
        <v>194</v>
      </c>
      <c r="I2008" s="201">
        <v>4</v>
      </c>
      <c r="J2008" s="201" t="s">
        <v>12919</v>
      </c>
      <c r="K2008" s="39" t="s">
        <v>31</v>
      </c>
      <c r="L2008" s="183">
        <v>3</v>
      </c>
      <c r="M2008" s="27">
        <f t="shared" si="73"/>
        <v>390</v>
      </c>
      <c r="N2008" s="23"/>
      <c r="O2008" s="24" t="s">
        <v>32</v>
      </c>
    </row>
    <row r="2009" s="1" customFormat="1" customHeight="1" spans="1:15">
      <c r="A2009" s="39">
        <v>2005</v>
      </c>
      <c r="B2009" s="115" t="s">
        <v>23</v>
      </c>
      <c r="C2009" s="39" t="s">
        <v>11004</v>
      </c>
      <c r="D2009" s="39" t="s">
        <v>10034</v>
      </c>
      <c r="E2009" s="39" t="s">
        <v>11005</v>
      </c>
      <c r="F2009" s="119" t="s">
        <v>12917</v>
      </c>
      <c r="G2009" s="201" t="s">
        <v>12920</v>
      </c>
      <c r="H2009" s="119" t="s">
        <v>194</v>
      </c>
      <c r="I2009" s="201">
        <v>3</v>
      </c>
      <c r="J2009" s="201" t="s">
        <v>12921</v>
      </c>
      <c r="K2009" s="39" t="s">
        <v>31</v>
      </c>
      <c r="L2009" s="183">
        <v>2</v>
      </c>
      <c r="M2009" s="27">
        <f t="shared" si="73"/>
        <v>260</v>
      </c>
      <c r="N2009" s="23"/>
      <c r="O2009" s="24" t="s">
        <v>32</v>
      </c>
    </row>
    <row r="2010" s="1" customFormat="1" customHeight="1" spans="1:15">
      <c r="A2010" s="39">
        <v>2006</v>
      </c>
      <c r="B2010" s="115" t="s">
        <v>23</v>
      </c>
      <c r="C2010" s="39" t="s">
        <v>11004</v>
      </c>
      <c r="D2010" s="39" t="s">
        <v>10034</v>
      </c>
      <c r="E2010" s="39" t="s">
        <v>11005</v>
      </c>
      <c r="F2010" s="119" t="s">
        <v>12917</v>
      </c>
      <c r="G2010" s="201" t="s">
        <v>12922</v>
      </c>
      <c r="H2010" s="119" t="s">
        <v>194</v>
      </c>
      <c r="I2010" s="201">
        <v>6</v>
      </c>
      <c r="J2010" s="201" t="s">
        <v>12923</v>
      </c>
      <c r="K2010" s="39" t="s">
        <v>31</v>
      </c>
      <c r="L2010" s="183">
        <v>4</v>
      </c>
      <c r="M2010" s="27">
        <f t="shared" si="73"/>
        <v>520</v>
      </c>
      <c r="N2010" s="23"/>
      <c r="O2010" s="24" t="s">
        <v>32</v>
      </c>
    </row>
    <row r="2011" s="1" customFormat="1" customHeight="1" spans="1:15">
      <c r="A2011" s="39">
        <v>2007</v>
      </c>
      <c r="B2011" s="115" t="s">
        <v>23</v>
      </c>
      <c r="C2011" s="39" t="s">
        <v>11004</v>
      </c>
      <c r="D2011" s="39" t="s">
        <v>10034</v>
      </c>
      <c r="E2011" s="39" t="s">
        <v>11005</v>
      </c>
      <c r="F2011" s="119" t="s">
        <v>12917</v>
      </c>
      <c r="G2011" s="201" t="s">
        <v>12924</v>
      </c>
      <c r="H2011" s="119" t="s">
        <v>194</v>
      </c>
      <c r="I2011" s="201">
        <v>5</v>
      </c>
      <c r="J2011" s="201" t="s">
        <v>12925</v>
      </c>
      <c r="K2011" s="39" t="s">
        <v>31</v>
      </c>
      <c r="L2011" s="183">
        <v>4</v>
      </c>
      <c r="M2011" s="27">
        <f t="shared" si="73"/>
        <v>520</v>
      </c>
      <c r="N2011" s="23"/>
      <c r="O2011" s="24" t="s">
        <v>32</v>
      </c>
    </row>
    <row r="2012" s="1" customFormat="1" customHeight="1" spans="1:15">
      <c r="A2012" s="39">
        <v>2008</v>
      </c>
      <c r="B2012" s="115" t="s">
        <v>23</v>
      </c>
      <c r="C2012" s="39" t="s">
        <v>11004</v>
      </c>
      <c r="D2012" s="39" t="s">
        <v>10034</v>
      </c>
      <c r="E2012" s="39" t="s">
        <v>11005</v>
      </c>
      <c r="F2012" s="119" t="s">
        <v>12917</v>
      </c>
      <c r="G2012" s="201" t="s">
        <v>12926</v>
      </c>
      <c r="H2012" s="119" t="s">
        <v>194</v>
      </c>
      <c r="I2012" s="201">
        <v>2</v>
      </c>
      <c r="J2012" s="201" t="s">
        <v>12927</v>
      </c>
      <c r="K2012" s="39" t="s">
        <v>31</v>
      </c>
      <c r="L2012" s="183">
        <v>1</v>
      </c>
      <c r="M2012" s="27">
        <f t="shared" si="73"/>
        <v>130</v>
      </c>
      <c r="N2012" s="23"/>
      <c r="O2012" s="24" t="s">
        <v>32</v>
      </c>
    </row>
    <row r="2013" s="1" customFormat="1" customHeight="1" spans="1:15">
      <c r="A2013" s="39">
        <v>2009</v>
      </c>
      <c r="B2013" s="115" t="s">
        <v>23</v>
      </c>
      <c r="C2013" s="39" t="s">
        <v>11004</v>
      </c>
      <c r="D2013" s="39" t="s">
        <v>10034</v>
      </c>
      <c r="E2013" s="39" t="s">
        <v>11005</v>
      </c>
      <c r="F2013" s="119" t="s">
        <v>12917</v>
      </c>
      <c r="G2013" s="201" t="s">
        <v>12928</v>
      </c>
      <c r="H2013" s="119" t="s">
        <v>194</v>
      </c>
      <c r="I2013" s="201">
        <v>5</v>
      </c>
      <c r="J2013" s="201" t="s">
        <v>12929</v>
      </c>
      <c r="K2013" s="39" t="s">
        <v>31</v>
      </c>
      <c r="L2013" s="183">
        <v>4</v>
      </c>
      <c r="M2013" s="27">
        <f t="shared" si="73"/>
        <v>520</v>
      </c>
      <c r="N2013" s="23"/>
      <c r="O2013" s="24" t="s">
        <v>32</v>
      </c>
    </row>
    <row r="2014" s="1" customFormat="1" customHeight="1" spans="1:15">
      <c r="A2014" s="39">
        <v>2010</v>
      </c>
      <c r="B2014" s="115" t="s">
        <v>23</v>
      </c>
      <c r="C2014" s="39" t="s">
        <v>11004</v>
      </c>
      <c r="D2014" s="39" t="s">
        <v>10034</v>
      </c>
      <c r="E2014" s="39" t="s">
        <v>11005</v>
      </c>
      <c r="F2014" s="119" t="s">
        <v>12917</v>
      </c>
      <c r="G2014" s="201" t="s">
        <v>12930</v>
      </c>
      <c r="H2014" s="119" t="s">
        <v>194</v>
      </c>
      <c r="I2014" s="201">
        <v>4</v>
      </c>
      <c r="J2014" s="201" t="s">
        <v>12931</v>
      </c>
      <c r="K2014" s="39" t="s">
        <v>31</v>
      </c>
      <c r="L2014" s="183">
        <v>3</v>
      </c>
      <c r="M2014" s="27">
        <f>L2014*312</f>
        <v>936</v>
      </c>
      <c r="N2014" s="23"/>
      <c r="O2014" s="24" t="s">
        <v>32</v>
      </c>
    </row>
    <row r="2015" s="1" customFormat="1" customHeight="1" spans="1:15">
      <c r="A2015" s="39">
        <v>2011</v>
      </c>
      <c r="B2015" s="115" t="s">
        <v>23</v>
      </c>
      <c r="C2015" s="39" t="s">
        <v>11004</v>
      </c>
      <c r="D2015" s="39" t="s">
        <v>10034</v>
      </c>
      <c r="E2015" s="39" t="s">
        <v>11005</v>
      </c>
      <c r="F2015" s="119" t="s">
        <v>12917</v>
      </c>
      <c r="G2015" s="201" t="s">
        <v>12932</v>
      </c>
      <c r="H2015" s="119" t="s">
        <v>194</v>
      </c>
      <c r="I2015" s="201">
        <v>3</v>
      </c>
      <c r="J2015" s="201" t="s">
        <v>12933</v>
      </c>
      <c r="K2015" s="39" t="s">
        <v>31</v>
      </c>
      <c r="L2015" s="183">
        <v>2</v>
      </c>
      <c r="M2015" s="27">
        <f t="shared" ref="M2015:M2025" si="74">L2015*130</f>
        <v>260</v>
      </c>
      <c r="N2015" s="23"/>
      <c r="O2015" s="24" t="s">
        <v>32</v>
      </c>
    </row>
    <row r="2016" s="1" customFormat="1" customHeight="1" spans="1:15">
      <c r="A2016" s="39">
        <v>2012</v>
      </c>
      <c r="B2016" s="115" t="s">
        <v>23</v>
      </c>
      <c r="C2016" s="39" t="s">
        <v>11004</v>
      </c>
      <c r="D2016" s="39" t="s">
        <v>10034</v>
      </c>
      <c r="E2016" s="39" t="s">
        <v>11005</v>
      </c>
      <c r="F2016" s="119" t="s">
        <v>12917</v>
      </c>
      <c r="G2016" s="200" t="s">
        <v>12934</v>
      </c>
      <c r="H2016" s="119" t="s">
        <v>194</v>
      </c>
      <c r="I2016" s="115">
        <v>3</v>
      </c>
      <c r="J2016" s="201" t="s">
        <v>12935</v>
      </c>
      <c r="K2016" s="39" t="s">
        <v>31</v>
      </c>
      <c r="L2016" s="183">
        <v>2</v>
      </c>
      <c r="M2016" s="27">
        <f t="shared" si="74"/>
        <v>260</v>
      </c>
      <c r="N2016" s="23"/>
      <c r="O2016" s="24" t="s">
        <v>32</v>
      </c>
    </row>
    <row r="2017" s="1" customFormat="1" customHeight="1" spans="1:15">
      <c r="A2017" s="39">
        <v>2013</v>
      </c>
      <c r="B2017" s="115" t="s">
        <v>23</v>
      </c>
      <c r="C2017" s="39" t="s">
        <v>11004</v>
      </c>
      <c r="D2017" s="39" t="s">
        <v>10034</v>
      </c>
      <c r="E2017" s="39" t="s">
        <v>11005</v>
      </c>
      <c r="F2017" s="119" t="s">
        <v>12917</v>
      </c>
      <c r="G2017" s="200" t="s">
        <v>12936</v>
      </c>
      <c r="H2017" s="115" t="s">
        <v>1583</v>
      </c>
      <c r="I2017" s="115">
        <v>5</v>
      </c>
      <c r="J2017" s="201" t="s">
        <v>12937</v>
      </c>
      <c r="K2017" s="39" t="s">
        <v>31</v>
      </c>
      <c r="L2017" s="183">
        <v>4</v>
      </c>
      <c r="M2017" s="27">
        <f t="shared" si="74"/>
        <v>520</v>
      </c>
      <c r="N2017" s="23"/>
      <c r="O2017" s="24" t="s">
        <v>32</v>
      </c>
    </row>
    <row r="2018" s="1" customFormat="1" customHeight="1" spans="1:15">
      <c r="A2018" s="39">
        <v>2014</v>
      </c>
      <c r="B2018" s="115" t="s">
        <v>23</v>
      </c>
      <c r="C2018" s="39" t="s">
        <v>11004</v>
      </c>
      <c r="D2018" s="39" t="s">
        <v>10034</v>
      </c>
      <c r="E2018" s="39" t="s">
        <v>11005</v>
      </c>
      <c r="F2018" s="119" t="s">
        <v>12917</v>
      </c>
      <c r="G2018" s="201" t="s">
        <v>12938</v>
      </c>
      <c r="H2018" s="201" t="s">
        <v>194</v>
      </c>
      <c r="I2018" s="201">
        <v>3</v>
      </c>
      <c r="J2018" s="201" t="s">
        <v>12939</v>
      </c>
      <c r="K2018" s="39" t="s">
        <v>31</v>
      </c>
      <c r="L2018" s="183">
        <v>3</v>
      </c>
      <c r="M2018" s="27">
        <f t="shared" si="74"/>
        <v>390</v>
      </c>
      <c r="N2018" s="23"/>
      <c r="O2018" s="24" t="s">
        <v>32</v>
      </c>
    </row>
    <row r="2019" s="1" customFormat="1" customHeight="1" spans="1:15">
      <c r="A2019" s="39">
        <v>2015</v>
      </c>
      <c r="B2019" s="115" t="s">
        <v>23</v>
      </c>
      <c r="C2019" s="39" t="s">
        <v>11004</v>
      </c>
      <c r="D2019" s="39" t="s">
        <v>10034</v>
      </c>
      <c r="E2019" s="39" t="s">
        <v>11005</v>
      </c>
      <c r="F2019" s="119" t="s">
        <v>12917</v>
      </c>
      <c r="G2019" s="200" t="s">
        <v>12940</v>
      </c>
      <c r="H2019" s="201" t="s">
        <v>194</v>
      </c>
      <c r="I2019" s="115">
        <v>4</v>
      </c>
      <c r="J2019" s="201" t="s">
        <v>12941</v>
      </c>
      <c r="K2019" s="39" t="s">
        <v>31</v>
      </c>
      <c r="L2019" s="183">
        <v>3</v>
      </c>
      <c r="M2019" s="27">
        <f t="shared" si="74"/>
        <v>390</v>
      </c>
      <c r="N2019" s="23"/>
      <c r="O2019" s="24" t="s">
        <v>32</v>
      </c>
    </row>
    <row r="2020" s="1" customFormat="1" customHeight="1" spans="1:15">
      <c r="A2020" s="39">
        <v>2016</v>
      </c>
      <c r="B2020" s="115" t="s">
        <v>23</v>
      </c>
      <c r="C2020" s="39" t="s">
        <v>11004</v>
      </c>
      <c r="D2020" s="39" t="s">
        <v>10034</v>
      </c>
      <c r="E2020" s="39" t="s">
        <v>11005</v>
      </c>
      <c r="F2020" s="119" t="s">
        <v>12917</v>
      </c>
      <c r="G2020" s="201" t="s">
        <v>12942</v>
      </c>
      <c r="H2020" s="201" t="s">
        <v>194</v>
      </c>
      <c r="I2020" s="201">
        <v>3</v>
      </c>
      <c r="J2020" s="201" t="s">
        <v>12943</v>
      </c>
      <c r="K2020" s="39" t="s">
        <v>31</v>
      </c>
      <c r="L2020" s="183">
        <v>2</v>
      </c>
      <c r="M2020" s="27">
        <f t="shared" si="74"/>
        <v>260</v>
      </c>
      <c r="N2020" s="23"/>
      <c r="O2020" s="24" t="s">
        <v>32</v>
      </c>
    </row>
    <row r="2021" s="1" customFormat="1" customHeight="1" spans="1:15">
      <c r="A2021" s="39">
        <v>2017</v>
      </c>
      <c r="B2021" s="115" t="s">
        <v>23</v>
      </c>
      <c r="C2021" s="39" t="s">
        <v>11004</v>
      </c>
      <c r="D2021" s="39" t="s">
        <v>10034</v>
      </c>
      <c r="E2021" s="39" t="s">
        <v>11005</v>
      </c>
      <c r="F2021" s="119" t="s">
        <v>12917</v>
      </c>
      <c r="G2021" s="201" t="s">
        <v>12944</v>
      </c>
      <c r="H2021" s="201" t="s">
        <v>194</v>
      </c>
      <c r="I2021" s="201">
        <v>2</v>
      </c>
      <c r="J2021" s="201" t="s">
        <v>12945</v>
      </c>
      <c r="K2021" s="39" t="s">
        <v>31</v>
      </c>
      <c r="L2021" s="183">
        <v>1</v>
      </c>
      <c r="M2021" s="27">
        <f t="shared" si="74"/>
        <v>130</v>
      </c>
      <c r="N2021" s="23"/>
      <c r="O2021" s="24" t="s">
        <v>32</v>
      </c>
    </row>
    <row r="2022" s="1" customFormat="1" customHeight="1" spans="1:15">
      <c r="A2022" s="39">
        <v>2018</v>
      </c>
      <c r="B2022" s="115" t="s">
        <v>23</v>
      </c>
      <c r="C2022" s="39" t="s">
        <v>11004</v>
      </c>
      <c r="D2022" s="39" t="s">
        <v>10034</v>
      </c>
      <c r="E2022" s="39" t="s">
        <v>11005</v>
      </c>
      <c r="F2022" s="119" t="s">
        <v>12917</v>
      </c>
      <c r="G2022" s="200" t="s">
        <v>12946</v>
      </c>
      <c r="H2022" s="115" t="s">
        <v>1583</v>
      </c>
      <c r="I2022" s="115">
        <v>4</v>
      </c>
      <c r="J2022" s="201" t="s">
        <v>12947</v>
      </c>
      <c r="K2022" s="39" t="s">
        <v>31</v>
      </c>
      <c r="L2022" s="183">
        <v>3</v>
      </c>
      <c r="M2022" s="27">
        <f t="shared" si="74"/>
        <v>390</v>
      </c>
      <c r="N2022" s="23"/>
      <c r="O2022" s="24" t="s">
        <v>32</v>
      </c>
    </row>
    <row r="2023" s="1" customFormat="1" customHeight="1" spans="1:15">
      <c r="A2023" s="39">
        <v>2019</v>
      </c>
      <c r="B2023" s="115" t="s">
        <v>23</v>
      </c>
      <c r="C2023" s="39" t="s">
        <v>11004</v>
      </c>
      <c r="D2023" s="39" t="s">
        <v>10034</v>
      </c>
      <c r="E2023" s="39" t="s">
        <v>11005</v>
      </c>
      <c r="F2023" s="119" t="s">
        <v>12917</v>
      </c>
      <c r="G2023" s="200" t="s">
        <v>12948</v>
      </c>
      <c r="H2023" s="201" t="s">
        <v>194</v>
      </c>
      <c r="I2023" s="115">
        <v>6</v>
      </c>
      <c r="J2023" s="201" t="s">
        <v>12949</v>
      </c>
      <c r="K2023" s="39" t="s">
        <v>31</v>
      </c>
      <c r="L2023" s="183">
        <v>4</v>
      </c>
      <c r="M2023" s="27">
        <f t="shared" si="74"/>
        <v>520</v>
      </c>
      <c r="N2023" s="23"/>
      <c r="O2023" s="24" t="s">
        <v>32</v>
      </c>
    </row>
    <row r="2024" s="1" customFormat="1" customHeight="1" spans="1:15">
      <c r="A2024" s="39">
        <v>2020</v>
      </c>
      <c r="B2024" s="115" t="s">
        <v>23</v>
      </c>
      <c r="C2024" s="39" t="s">
        <v>11004</v>
      </c>
      <c r="D2024" s="39" t="s">
        <v>10034</v>
      </c>
      <c r="E2024" s="39" t="s">
        <v>11005</v>
      </c>
      <c r="F2024" s="119" t="s">
        <v>12917</v>
      </c>
      <c r="G2024" s="200" t="s">
        <v>12950</v>
      </c>
      <c r="H2024" s="201" t="s">
        <v>194</v>
      </c>
      <c r="I2024" s="115">
        <v>6</v>
      </c>
      <c r="J2024" s="201" t="s">
        <v>12951</v>
      </c>
      <c r="K2024" s="39" t="s">
        <v>31</v>
      </c>
      <c r="L2024" s="183">
        <v>4</v>
      </c>
      <c r="M2024" s="27">
        <f t="shared" si="74"/>
        <v>520</v>
      </c>
      <c r="N2024" s="23"/>
      <c r="O2024" s="24" t="s">
        <v>32</v>
      </c>
    </row>
    <row r="2025" s="1" customFormat="1" customHeight="1" spans="1:15">
      <c r="A2025" s="39">
        <v>2021</v>
      </c>
      <c r="B2025" s="115" t="s">
        <v>23</v>
      </c>
      <c r="C2025" s="39" t="s">
        <v>11004</v>
      </c>
      <c r="D2025" s="39" t="s">
        <v>10034</v>
      </c>
      <c r="E2025" s="39" t="s">
        <v>11005</v>
      </c>
      <c r="F2025" s="119" t="s">
        <v>12917</v>
      </c>
      <c r="G2025" s="200" t="s">
        <v>12952</v>
      </c>
      <c r="H2025" s="201" t="s">
        <v>194</v>
      </c>
      <c r="I2025" s="115">
        <v>4</v>
      </c>
      <c r="J2025" s="201" t="s">
        <v>12953</v>
      </c>
      <c r="K2025" s="39" t="s">
        <v>31</v>
      </c>
      <c r="L2025" s="183">
        <v>3</v>
      </c>
      <c r="M2025" s="27">
        <f t="shared" si="74"/>
        <v>390</v>
      </c>
      <c r="N2025" s="23"/>
      <c r="O2025" s="24" t="s">
        <v>32</v>
      </c>
    </row>
    <row r="2026" s="1" customFormat="1" customHeight="1" spans="1:15">
      <c r="A2026" s="39">
        <v>2022</v>
      </c>
      <c r="B2026" s="115" t="s">
        <v>23</v>
      </c>
      <c r="C2026" s="39" t="s">
        <v>11004</v>
      </c>
      <c r="D2026" s="39" t="s">
        <v>10034</v>
      </c>
      <c r="E2026" s="39" t="s">
        <v>11005</v>
      </c>
      <c r="F2026" s="119" t="s">
        <v>12917</v>
      </c>
      <c r="G2026" s="201" t="s">
        <v>12954</v>
      </c>
      <c r="H2026" s="115" t="s">
        <v>1583</v>
      </c>
      <c r="I2026" s="201">
        <v>4</v>
      </c>
      <c r="J2026" s="201" t="s">
        <v>12955</v>
      </c>
      <c r="K2026" s="39" t="s">
        <v>31</v>
      </c>
      <c r="L2026" s="183">
        <v>3</v>
      </c>
      <c r="M2026" s="27">
        <f>L2026*312</f>
        <v>936</v>
      </c>
      <c r="N2026" s="23"/>
      <c r="O2026" s="24" t="s">
        <v>32</v>
      </c>
    </row>
    <row r="2027" s="1" customFormat="1" customHeight="1" spans="1:15">
      <c r="A2027" s="39">
        <v>2023</v>
      </c>
      <c r="B2027" s="115" t="s">
        <v>23</v>
      </c>
      <c r="C2027" s="39" t="s">
        <v>11004</v>
      </c>
      <c r="D2027" s="39" t="s">
        <v>10034</v>
      </c>
      <c r="E2027" s="39" t="s">
        <v>11005</v>
      </c>
      <c r="F2027" s="119" t="s">
        <v>12917</v>
      </c>
      <c r="G2027" s="200" t="s">
        <v>12956</v>
      </c>
      <c r="H2027" s="115" t="s">
        <v>194</v>
      </c>
      <c r="I2027" s="115">
        <v>5</v>
      </c>
      <c r="J2027" s="201" t="s">
        <v>12957</v>
      </c>
      <c r="K2027" s="39" t="s">
        <v>31</v>
      </c>
      <c r="L2027" s="183">
        <v>4</v>
      </c>
      <c r="M2027" s="27">
        <f t="shared" ref="M2027:M2039" si="75">L2027*130</f>
        <v>520</v>
      </c>
      <c r="N2027" s="23"/>
      <c r="O2027" s="24" t="s">
        <v>32</v>
      </c>
    </row>
    <row r="2028" s="1" customFormat="1" customHeight="1" spans="1:15">
      <c r="A2028" s="39">
        <v>2024</v>
      </c>
      <c r="B2028" s="115" t="s">
        <v>23</v>
      </c>
      <c r="C2028" s="39" t="s">
        <v>11004</v>
      </c>
      <c r="D2028" s="39" t="s">
        <v>10034</v>
      </c>
      <c r="E2028" s="39" t="s">
        <v>11005</v>
      </c>
      <c r="F2028" s="119" t="s">
        <v>12917</v>
      </c>
      <c r="G2028" s="201" t="s">
        <v>12958</v>
      </c>
      <c r="H2028" s="115" t="s">
        <v>194</v>
      </c>
      <c r="I2028" s="201">
        <v>3</v>
      </c>
      <c r="J2028" s="201" t="s">
        <v>12959</v>
      </c>
      <c r="K2028" s="39" t="s">
        <v>31</v>
      </c>
      <c r="L2028" s="183">
        <v>3</v>
      </c>
      <c r="M2028" s="27">
        <f t="shared" si="75"/>
        <v>390</v>
      </c>
      <c r="N2028" s="23"/>
      <c r="O2028" s="24" t="s">
        <v>32</v>
      </c>
    </row>
    <row r="2029" s="1" customFormat="1" customHeight="1" spans="1:15">
      <c r="A2029" s="39">
        <v>2025</v>
      </c>
      <c r="B2029" s="115" t="s">
        <v>23</v>
      </c>
      <c r="C2029" s="39" t="s">
        <v>11004</v>
      </c>
      <c r="D2029" s="39" t="s">
        <v>10034</v>
      </c>
      <c r="E2029" s="39" t="s">
        <v>11005</v>
      </c>
      <c r="F2029" s="119" t="s">
        <v>12917</v>
      </c>
      <c r="G2029" s="201" t="s">
        <v>5208</v>
      </c>
      <c r="H2029" s="115" t="s">
        <v>194</v>
      </c>
      <c r="I2029" s="201">
        <v>4</v>
      </c>
      <c r="J2029" s="201" t="s">
        <v>12960</v>
      </c>
      <c r="K2029" s="39" t="s">
        <v>31</v>
      </c>
      <c r="L2029" s="183">
        <v>3</v>
      </c>
      <c r="M2029" s="27">
        <f t="shared" si="75"/>
        <v>390</v>
      </c>
      <c r="N2029" s="23"/>
      <c r="O2029" s="24" t="s">
        <v>32</v>
      </c>
    </row>
    <row r="2030" s="1" customFormat="1" customHeight="1" spans="1:15">
      <c r="A2030" s="39">
        <v>2026</v>
      </c>
      <c r="B2030" s="115" t="s">
        <v>23</v>
      </c>
      <c r="C2030" s="39" t="s">
        <v>11004</v>
      </c>
      <c r="D2030" s="39" t="s">
        <v>10034</v>
      </c>
      <c r="E2030" s="39" t="s">
        <v>11005</v>
      </c>
      <c r="F2030" s="119" t="s">
        <v>12917</v>
      </c>
      <c r="G2030" s="201" t="s">
        <v>12961</v>
      </c>
      <c r="H2030" s="115" t="s">
        <v>194</v>
      </c>
      <c r="I2030" s="201">
        <v>5</v>
      </c>
      <c r="J2030" s="201" t="s">
        <v>12962</v>
      </c>
      <c r="K2030" s="39" t="s">
        <v>31</v>
      </c>
      <c r="L2030" s="183">
        <v>4</v>
      </c>
      <c r="M2030" s="27">
        <f t="shared" si="75"/>
        <v>520</v>
      </c>
      <c r="N2030" s="23"/>
      <c r="O2030" s="24" t="s">
        <v>32</v>
      </c>
    </row>
    <row r="2031" s="1" customFormat="1" customHeight="1" spans="1:15">
      <c r="A2031" s="39">
        <v>2027</v>
      </c>
      <c r="B2031" s="115" t="s">
        <v>23</v>
      </c>
      <c r="C2031" s="39" t="s">
        <v>11004</v>
      </c>
      <c r="D2031" s="39" t="s">
        <v>10034</v>
      </c>
      <c r="E2031" s="39" t="s">
        <v>11005</v>
      </c>
      <c r="F2031" s="119" t="s">
        <v>12917</v>
      </c>
      <c r="G2031" s="201" t="s">
        <v>12963</v>
      </c>
      <c r="H2031" s="115" t="s">
        <v>194</v>
      </c>
      <c r="I2031" s="201">
        <v>3</v>
      </c>
      <c r="J2031" s="201" t="s">
        <v>12964</v>
      </c>
      <c r="K2031" s="39" t="s">
        <v>31</v>
      </c>
      <c r="L2031" s="183">
        <v>2</v>
      </c>
      <c r="M2031" s="27">
        <f t="shared" si="75"/>
        <v>260</v>
      </c>
      <c r="N2031" s="23"/>
      <c r="O2031" s="24" t="s">
        <v>32</v>
      </c>
    </row>
    <row r="2032" s="1" customFormat="1" customHeight="1" spans="1:15">
      <c r="A2032" s="39">
        <v>2028</v>
      </c>
      <c r="B2032" s="115" t="s">
        <v>23</v>
      </c>
      <c r="C2032" s="39" t="s">
        <v>11004</v>
      </c>
      <c r="D2032" s="39" t="s">
        <v>10034</v>
      </c>
      <c r="E2032" s="39" t="s">
        <v>11005</v>
      </c>
      <c r="F2032" s="119" t="s">
        <v>12917</v>
      </c>
      <c r="G2032" s="201" t="s">
        <v>12965</v>
      </c>
      <c r="H2032" s="115" t="s">
        <v>194</v>
      </c>
      <c r="I2032" s="201">
        <v>6</v>
      </c>
      <c r="J2032" s="201" t="s">
        <v>12966</v>
      </c>
      <c r="K2032" s="39" t="s">
        <v>31</v>
      </c>
      <c r="L2032" s="183">
        <v>3</v>
      </c>
      <c r="M2032" s="27">
        <f t="shared" si="75"/>
        <v>390</v>
      </c>
      <c r="N2032" s="23"/>
      <c r="O2032" s="24" t="s">
        <v>32</v>
      </c>
    </row>
    <row r="2033" s="1" customFormat="1" customHeight="1" spans="1:15">
      <c r="A2033" s="39">
        <v>2029</v>
      </c>
      <c r="B2033" s="115" t="s">
        <v>23</v>
      </c>
      <c r="C2033" s="39" t="s">
        <v>11004</v>
      </c>
      <c r="D2033" s="39" t="s">
        <v>10034</v>
      </c>
      <c r="E2033" s="39" t="s">
        <v>11005</v>
      </c>
      <c r="F2033" s="119" t="s">
        <v>12917</v>
      </c>
      <c r="G2033" s="201" t="s">
        <v>12967</v>
      </c>
      <c r="H2033" s="115" t="s">
        <v>194</v>
      </c>
      <c r="I2033" s="201">
        <v>3</v>
      </c>
      <c r="J2033" s="201" t="s">
        <v>12968</v>
      </c>
      <c r="K2033" s="39" t="s">
        <v>31</v>
      </c>
      <c r="L2033" s="183">
        <v>3</v>
      </c>
      <c r="M2033" s="27">
        <f t="shared" si="75"/>
        <v>390</v>
      </c>
      <c r="N2033" s="23"/>
      <c r="O2033" s="24" t="s">
        <v>32</v>
      </c>
    </row>
    <row r="2034" s="1" customFormat="1" customHeight="1" spans="1:15">
      <c r="A2034" s="39">
        <v>2030</v>
      </c>
      <c r="B2034" s="115" t="s">
        <v>23</v>
      </c>
      <c r="C2034" s="39" t="s">
        <v>11004</v>
      </c>
      <c r="D2034" s="39" t="s">
        <v>10034</v>
      </c>
      <c r="E2034" s="39" t="s">
        <v>11005</v>
      </c>
      <c r="F2034" s="119" t="s">
        <v>12917</v>
      </c>
      <c r="G2034" s="202" t="s">
        <v>12969</v>
      </c>
      <c r="H2034" s="115" t="s">
        <v>194</v>
      </c>
      <c r="I2034" s="201">
        <v>3</v>
      </c>
      <c r="J2034" s="202" t="s">
        <v>12970</v>
      </c>
      <c r="K2034" s="39" t="s">
        <v>31</v>
      </c>
      <c r="L2034" s="183">
        <v>2</v>
      </c>
      <c r="M2034" s="27">
        <f t="shared" si="75"/>
        <v>260</v>
      </c>
      <c r="N2034" s="23"/>
      <c r="O2034" s="24" t="s">
        <v>32</v>
      </c>
    </row>
    <row r="2035" s="1" customFormat="1" customHeight="1" spans="1:15">
      <c r="A2035" s="39">
        <v>2031</v>
      </c>
      <c r="B2035" s="115" t="s">
        <v>23</v>
      </c>
      <c r="C2035" s="39" t="s">
        <v>11004</v>
      </c>
      <c r="D2035" s="39" t="s">
        <v>10034</v>
      </c>
      <c r="E2035" s="39" t="s">
        <v>11005</v>
      </c>
      <c r="F2035" s="119" t="s">
        <v>12917</v>
      </c>
      <c r="G2035" s="202" t="s">
        <v>8184</v>
      </c>
      <c r="H2035" s="115" t="s">
        <v>194</v>
      </c>
      <c r="I2035" s="201">
        <v>1</v>
      </c>
      <c r="J2035" s="202" t="s">
        <v>12971</v>
      </c>
      <c r="K2035" s="39" t="s">
        <v>31</v>
      </c>
      <c r="L2035" s="183">
        <v>1</v>
      </c>
      <c r="M2035" s="27">
        <f t="shared" si="75"/>
        <v>130</v>
      </c>
      <c r="N2035" s="23"/>
      <c r="O2035" s="24" t="s">
        <v>32</v>
      </c>
    </row>
    <row r="2036" s="1" customFormat="1" customHeight="1" spans="1:15">
      <c r="A2036" s="39">
        <v>2032</v>
      </c>
      <c r="B2036" s="115" t="s">
        <v>23</v>
      </c>
      <c r="C2036" s="39" t="s">
        <v>11004</v>
      </c>
      <c r="D2036" s="39" t="s">
        <v>10034</v>
      </c>
      <c r="E2036" s="39" t="s">
        <v>11005</v>
      </c>
      <c r="F2036" s="119" t="s">
        <v>12917</v>
      </c>
      <c r="G2036" s="202" t="s">
        <v>12972</v>
      </c>
      <c r="H2036" s="115" t="s">
        <v>194</v>
      </c>
      <c r="I2036" s="201">
        <v>5</v>
      </c>
      <c r="J2036" s="202" t="s">
        <v>12973</v>
      </c>
      <c r="K2036" s="39" t="s">
        <v>31</v>
      </c>
      <c r="L2036" s="183">
        <v>4</v>
      </c>
      <c r="M2036" s="27">
        <f t="shared" si="75"/>
        <v>520</v>
      </c>
      <c r="N2036" s="23"/>
      <c r="O2036" s="24" t="s">
        <v>32</v>
      </c>
    </row>
    <row r="2037" s="1" customFormat="1" customHeight="1" spans="1:15">
      <c r="A2037" s="39">
        <v>2033</v>
      </c>
      <c r="B2037" s="115" t="s">
        <v>23</v>
      </c>
      <c r="C2037" s="39" t="s">
        <v>11004</v>
      </c>
      <c r="D2037" s="39" t="s">
        <v>10034</v>
      </c>
      <c r="E2037" s="39" t="s">
        <v>11005</v>
      </c>
      <c r="F2037" s="119" t="s">
        <v>12917</v>
      </c>
      <c r="G2037" s="202" t="s">
        <v>12974</v>
      </c>
      <c r="H2037" s="115" t="s">
        <v>194</v>
      </c>
      <c r="I2037" s="201">
        <v>5</v>
      </c>
      <c r="J2037" s="202" t="s">
        <v>12975</v>
      </c>
      <c r="K2037" s="39" t="s">
        <v>31</v>
      </c>
      <c r="L2037" s="183">
        <v>4</v>
      </c>
      <c r="M2037" s="27">
        <f t="shared" si="75"/>
        <v>520</v>
      </c>
      <c r="N2037" s="23"/>
      <c r="O2037" s="24" t="s">
        <v>32</v>
      </c>
    </row>
    <row r="2038" s="1" customFormat="1" customHeight="1" spans="1:15">
      <c r="A2038" s="39">
        <v>2034</v>
      </c>
      <c r="B2038" s="115" t="s">
        <v>23</v>
      </c>
      <c r="C2038" s="39" t="s">
        <v>11004</v>
      </c>
      <c r="D2038" s="39" t="s">
        <v>10034</v>
      </c>
      <c r="E2038" s="39" t="s">
        <v>11005</v>
      </c>
      <c r="F2038" s="119" t="s">
        <v>12917</v>
      </c>
      <c r="G2038" s="202" t="s">
        <v>12976</v>
      </c>
      <c r="H2038" s="115" t="s">
        <v>194</v>
      </c>
      <c r="I2038" s="201">
        <v>2</v>
      </c>
      <c r="J2038" s="202" t="s">
        <v>12977</v>
      </c>
      <c r="K2038" s="39" t="s">
        <v>31</v>
      </c>
      <c r="L2038" s="183">
        <v>2</v>
      </c>
      <c r="M2038" s="27">
        <f t="shared" si="75"/>
        <v>260</v>
      </c>
      <c r="N2038" s="23"/>
      <c r="O2038" s="24" t="s">
        <v>32</v>
      </c>
    </row>
    <row r="2039" s="1" customFormat="1" customHeight="1" spans="1:15">
      <c r="A2039" s="39">
        <v>2035</v>
      </c>
      <c r="B2039" s="115" t="s">
        <v>23</v>
      </c>
      <c r="C2039" s="39" t="s">
        <v>11004</v>
      </c>
      <c r="D2039" s="39" t="s">
        <v>10034</v>
      </c>
      <c r="E2039" s="39" t="s">
        <v>11005</v>
      </c>
      <c r="F2039" s="119" t="s">
        <v>12917</v>
      </c>
      <c r="G2039" s="202" t="s">
        <v>12978</v>
      </c>
      <c r="H2039" s="115" t="s">
        <v>194</v>
      </c>
      <c r="I2039" s="201">
        <v>5</v>
      </c>
      <c r="J2039" s="202" t="s">
        <v>12979</v>
      </c>
      <c r="K2039" s="39" t="s">
        <v>31</v>
      </c>
      <c r="L2039" s="183">
        <v>4</v>
      </c>
      <c r="M2039" s="27">
        <f t="shared" si="75"/>
        <v>520</v>
      </c>
      <c r="N2039" s="23"/>
      <c r="O2039" s="24" t="s">
        <v>32</v>
      </c>
    </row>
    <row r="2040" s="1" customFormat="1" customHeight="1" spans="1:15">
      <c r="A2040" s="39">
        <v>2036</v>
      </c>
      <c r="B2040" s="115" t="s">
        <v>23</v>
      </c>
      <c r="C2040" s="39" t="s">
        <v>11004</v>
      </c>
      <c r="D2040" s="39" t="s">
        <v>10034</v>
      </c>
      <c r="E2040" s="39" t="s">
        <v>11005</v>
      </c>
      <c r="F2040" s="119" t="s">
        <v>12917</v>
      </c>
      <c r="G2040" s="202" t="s">
        <v>10557</v>
      </c>
      <c r="H2040" s="115" t="s">
        <v>194</v>
      </c>
      <c r="I2040" s="201">
        <v>5</v>
      </c>
      <c r="J2040" s="202" t="s">
        <v>12979</v>
      </c>
      <c r="K2040" s="39" t="s">
        <v>31</v>
      </c>
      <c r="L2040" s="183">
        <v>4</v>
      </c>
      <c r="M2040" s="27">
        <f>L2040*312</f>
        <v>1248</v>
      </c>
      <c r="N2040" s="23"/>
      <c r="O2040" s="24" t="s">
        <v>32</v>
      </c>
    </row>
    <row r="2041" s="1" customFormat="1" customHeight="1" spans="1:15">
      <c r="A2041" s="39">
        <v>2037</v>
      </c>
      <c r="B2041" s="115" t="s">
        <v>23</v>
      </c>
      <c r="C2041" s="39" t="s">
        <v>11004</v>
      </c>
      <c r="D2041" s="39" t="s">
        <v>10034</v>
      </c>
      <c r="E2041" s="39" t="s">
        <v>11005</v>
      </c>
      <c r="F2041" s="119" t="s">
        <v>12917</v>
      </c>
      <c r="G2041" s="202" t="s">
        <v>12980</v>
      </c>
      <c r="H2041" s="115" t="s">
        <v>194</v>
      </c>
      <c r="I2041" s="201">
        <v>7</v>
      </c>
      <c r="J2041" s="202" t="s">
        <v>12981</v>
      </c>
      <c r="K2041" s="39" t="s">
        <v>31</v>
      </c>
      <c r="L2041" s="183">
        <v>3</v>
      </c>
      <c r="M2041" s="27">
        <f t="shared" ref="M2041:M2052" si="76">L2041*130</f>
        <v>390</v>
      </c>
      <c r="N2041" s="23"/>
      <c r="O2041" s="24" t="s">
        <v>32</v>
      </c>
    </row>
    <row r="2042" s="1" customFormat="1" customHeight="1" spans="1:15">
      <c r="A2042" s="39">
        <v>2038</v>
      </c>
      <c r="B2042" s="115" t="s">
        <v>23</v>
      </c>
      <c r="C2042" s="39" t="s">
        <v>11004</v>
      </c>
      <c r="D2042" s="39" t="s">
        <v>10034</v>
      </c>
      <c r="E2042" s="39" t="s">
        <v>11005</v>
      </c>
      <c r="F2042" s="119" t="s">
        <v>12917</v>
      </c>
      <c r="G2042" s="202" t="s">
        <v>12982</v>
      </c>
      <c r="H2042" s="115" t="s">
        <v>1583</v>
      </c>
      <c r="I2042" s="201">
        <v>4</v>
      </c>
      <c r="J2042" s="202" t="s">
        <v>12983</v>
      </c>
      <c r="K2042" s="39" t="s">
        <v>31</v>
      </c>
      <c r="L2042" s="183">
        <v>3</v>
      </c>
      <c r="M2042" s="27">
        <f t="shared" si="76"/>
        <v>390</v>
      </c>
      <c r="N2042" s="23"/>
      <c r="O2042" s="24" t="s">
        <v>32</v>
      </c>
    </row>
    <row r="2043" s="1" customFormat="1" customHeight="1" spans="1:15">
      <c r="A2043" s="39">
        <v>2039</v>
      </c>
      <c r="B2043" s="115" t="s">
        <v>23</v>
      </c>
      <c r="C2043" s="39" t="s">
        <v>11004</v>
      </c>
      <c r="D2043" s="39" t="s">
        <v>10034</v>
      </c>
      <c r="E2043" s="39" t="s">
        <v>11005</v>
      </c>
      <c r="F2043" s="119" t="s">
        <v>12917</v>
      </c>
      <c r="G2043" s="202" t="s">
        <v>12984</v>
      </c>
      <c r="H2043" s="201" t="s">
        <v>194</v>
      </c>
      <c r="I2043" s="201">
        <v>5</v>
      </c>
      <c r="J2043" s="202" t="s">
        <v>12985</v>
      </c>
      <c r="K2043" s="39" t="s">
        <v>31</v>
      </c>
      <c r="L2043" s="183">
        <v>4</v>
      </c>
      <c r="M2043" s="27">
        <f t="shared" si="76"/>
        <v>520</v>
      </c>
      <c r="N2043" s="23"/>
      <c r="O2043" s="24" t="s">
        <v>32</v>
      </c>
    </row>
    <row r="2044" s="1" customFormat="1" customHeight="1" spans="1:15">
      <c r="A2044" s="39">
        <v>2040</v>
      </c>
      <c r="B2044" s="115" t="s">
        <v>23</v>
      </c>
      <c r="C2044" s="39" t="s">
        <v>11004</v>
      </c>
      <c r="D2044" s="39" t="s">
        <v>10034</v>
      </c>
      <c r="E2044" s="39" t="s">
        <v>11005</v>
      </c>
      <c r="F2044" s="119" t="s">
        <v>12917</v>
      </c>
      <c r="G2044" s="202" t="s">
        <v>12986</v>
      </c>
      <c r="H2044" s="201" t="s">
        <v>194</v>
      </c>
      <c r="I2044" s="201">
        <v>6</v>
      </c>
      <c r="J2044" s="202" t="s">
        <v>12987</v>
      </c>
      <c r="K2044" s="39" t="s">
        <v>31</v>
      </c>
      <c r="L2044" s="183">
        <v>3</v>
      </c>
      <c r="M2044" s="27">
        <f t="shared" si="76"/>
        <v>390</v>
      </c>
      <c r="N2044" s="23"/>
      <c r="O2044" s="24" t="s">
        <v>32</v>
      </c>
    </row>
    <row r="2045" s="1" customFormat="1" customHeight="1" spans="1:15">
      <c r="A2045" s="39">
        <v>2041</v>
      </c>
      <c r="B2045" s="115" t="s">
        <v>23</v>
      </c>
      <c r="C2045" s="39" t="s">
        <v>11004</v>
      </c>
      <c r="D2045" s="39" t="s">
        <v>10034</v>
      </c>
      <c r="E2045" s="39" t="s">
        <v>11005</v>
      </c>
      <c r="F2045" s="119" t="s">
        <v>12917</v>
      </c>
      <c r="G2045" s="202" t="s">
        <v>12988</v>
      </c>
      <c r="H2045" s="201" t="s">
        <v>194</v>
      </c>
      <c r="I2045" s="201">
        <v>2</v>
      </c>
      <c r="J2045" s="202" t="s">
        <v>12989</v>
      </c>
      <c r="K2045" s="39" t="s">
        <v>31</v>
      </c>
      <c r="L2045" s="183">
        <v>1</v>
      </c>
      <c r="M2045" s="27">
        <f t="shared" si="76"/>
        <v>130</v>
      </c>
      <c r="N2045" s="23"/>
      <c r="O2045" s="24" t="s">
        <v>32</v>
      </c>
    </row>
    <row r="2046" s="1" customFormat="1" customHeight="1" spans="1:15">
      <c r="A2046" s="39">
        <v>2042</v>
      </c>
      <c r="B2046" s="115" t="s">
        <v>23</v>
      </c>
      <c r="C2046" s="39" t="s">
        <v>11004</v>
      </c>
      <c r="D2046" s="39" t="s">
        <v>10034</v>
      </c>
      <c r="E2046" s="39" t="s">
        <v>11005</v>
      </c>
      <c r="F2046" s="119" t="s">
        <v>12917</v>
      </c>
      <c r="G2046" s="202" t="s">
        <v>12990</v>
      </c>
      <c r="H2046" s="201" t="s">
        <v>194</v>
      </c>
      <c r="I2046" s="201">
        <v>6</v>
      </c>
      <c r="J2046" s="202" t="s">
        <v>12991</v>
      </c>
      <c r="K2046" s="39" t="s">
        <v>31</v>
      </c>
      <c r="L2046" s="183">
        <v>3</v>
      </c>
      <c r="M2046" s="27">
        <f t="shared" si="76"/>
        <v>390</v>
      </c>
      <c r="N2046" s="23"/>
      <c r="O2046" s="24" t="s">
        <v>32</v>
      </c>
    </row>
    <row r="2047" s="1" customFormat="1" customHeight="1" spans="1:15">
      <c r="A2047" s="39">
        <v>2043</v>
      </c>
      <c r="B2047" s="115" t="s">
        <v>23</v>
      </c>
      <c r="C2047" s="39" t="s">
        <v>11004</v>
      </c>
      <c r="D2047" s="39" t="s">
        <v>10034</v>
      </c>
      <c r="E2047" s="39" t="s">
        <v>11005</v>
      </c>
      <c r="F2047" s="119" t="s">
        <v>12917</v>
      </c>
      <c r="G2047" s="202" t="s">
        <v>12992</v>
      </c>
      <c r="H2047" s="201" t="s">
        <v>194</v>
      </c>
      <c r="I2047" s="201">
        <v>4</v>
      </c>
      <c r="J2047" s="202" t="s">
        <v>12993</v>
      </c>
      <c r="K2047" s="39" t="s">
        <v>31</v>
      </c>
      <c r="L2047" s="183">
        <v>3</v>
      </c>
      <c r="M2047" s="27">
        <f t="shared" si="76"/>
        <v>390</v>
      </c>
      <c r="N2047" s="23"/>
      <c r="O2047" s="24" t="s">
        <v>32</v>
      </c>
    </row>
    <row r="2048" s="1" customFormat="1" customHeight="1" spans="1:15">
      <c r="A2048" s="39">
        <v>2044</v>
      </c>
      <c r="B2048" s="115" t="s">
        <v>23</v>
      </c>
      <c r="C2048" s="39" t="s">
        <v>11004</v>
      </c>
      <c r="D2048" s="39" t="s">
        <v>10034</v>
      </c>
      <c r="E2048" s="39" t="s">
        <v>11005</v>
      </c>
      <c r="F2048" s="119" t="s">
        <v>12917</v>
      </c>
      <c r="G2048" s="202" t="s">
        <v>12994</v>
      </c>
      <c r="H2048" s="201" t="s">
        <v>194</v>
      </c>
      <c r="I2048" s="201">
        <v>4</v>
      </c>
      <c r="J2048" s="202" t="s">
        <v>12995</v>
      </c>
      <c r="K2048" s="39" t="s">
        <v>31</v>
      </c>
      <c r="L2048" s="183">
        <v>3</v>
      </c>
      <c r="M2048" s="27">
        <f t="shared" si="76"/>
        <v>390</v>
      </c>
      <c r="N2048" s="23"/>
      <c r="O2048" s="24" t="s">
        <v>32</v>
      </c>
    </row>
    <row r="2049" s="1" customFormat="1" customHeight="1" spans="1:15">
      <c r="A2049" s="39">
        <v>2045</v>
      </c>
      <c r="B2049" s="115" t="s">
        <v>23</v>
      </c>
      <c r="C2049" s="39" t="s">
        <v>11004</v>
      </c>
      <c r="D2049" s="39" t="s">
        <v>10034</v>
      </c>
      <c r="E2049" s="39" t="s">
        <v>11005</v>
      </c>
      <c r="F2049" s="119" t="s">
        <v>12917</v>
      </c>
      <c r="G2049" s="202" t="s">
        <v>12996</v>
      </c>
      <c r="H2049" s="201" t="s">
        <v>194</v>
      </c>
      <c r="I2049" s="201">
        <v>4</v>
      </c>
      <c r="J2049" s="202" t="s">
        <v>12997</v>
      </c>
      <c r="K2049" s="39" t="s">
        <v>31</v>
      </c>
      <c r="L2049" s="183">
        <v>3</v>
      </c>
      <c r="M2049" s="27">
        <f t="shared" si="76"/>
        <v>390</v>
      </c>
      <c r="N2049" s="23"/>
      <c r="O2049" s="24" t="s">
        <v>32</v>
      </c>
    </row>
    <row r="2050" s="1" customFormat="1" customHeight="1" spans="1:15">
      <c r="A2050" s="39">
        <v>2046</v>
      </c>
      <c r="B2050" s="115" t="s">
        <v>23</v>
      </c>
      <c r="C2050" s="39" t="s">
        <v>11004</v>
      </c>
      <c r="D2050" s="39" t="s">
        <v>10034</v>
      </c>
      <c r="E2050" s="39" t="s">
        <v>11005</v>
      </c>
      <c r="F2050" s="119" t="s">
        <v>12917</v>
      </c>
      <c r="G2050" s="203" t="s">
        <v>12998</v>
      </c>
      <c r="H2050" s="201" t="s">
        <v>194</v>
      </c>
      <c r="I2050" s="115">
        <v>3</v>
      </c>
      <c r="J2050" s="202" t="str">
        <f>LEFT("广西永福县广福乡马陂村韩家屯11号",35)</f>
        <v>广西永福县广福乡马陂村韩家屯11号</v>
      </c>
      <c r="K2050" s="39" t="s">
        <v>31</v>
      </c>
      <c r="L2050" s="183">
        <v>2</v>
      </c>
      <c r="M2050" s="27">
        <f t="shared" si="76"/>
        <v>260</v>
      </c>
      <c r="N2050" s="23"/>
      <c r="O2050" s="24" t="s">
        <v>32</v>
      </c>
    </row>
    <row r="2051" s="1" customFormat="1" customHeight="1" spans="1:15">
      <c r="A2051" s="39">
        <v>2047</v>
      </c>
      <c r="B2051" s="115" t="s">
        <v>23</v>
      </c>
      <c r="C2051" s="39" t="s">
        <v>11004</v>
      </c>
      <c r="D2051" s="39" t="s">
        <v>10034</v>
      </c>
      <c r="E2051" s="39" t="s">
        <v>11005</v>
      </c>
      <c r="F2051" s="119" t="s">
        <v>12917</v>
      </c>
      <c r="G2051" s="203" t="s">
        <v>12999</v>
      </c>
      <c r="H2051" s="201" t="s">
        <v>194</v>
      </c>
      <c r="I2051" s="115">
        <v>3</v>
      </c>
      <c r="J2051" s="202" t="str">
        <f>LEFT("广西永福县广福乡马陂村韩家屯12-1号",35)</f>
        <v>广西永福县广福乡马陂村韩家屯12-1号</v>
      </c>
      <c r="K2051" s="39" t="s">
        <v>31</v>
      </c>
      <c r="L2051" s="183">
        <v>2</v>
      </c>
      <c r="M2051" s="27">
        <f t="shared" si="76"/>
        <v>260</v>
      </c>
      <c r="N2051" s="23"/>
      <c r="O2051" s="24" t="s">
        <v>32</v>
      </c>
    </row>
    <row r="2052" s="1" customFormat="1" customHeight="1" spans="1:15">
      <c r="A2052" s="39">
        <v>2048</v>
      </c>
      <c r="B2052" s="115" t="s">
        <v>23</v>
      </c>
      <c r="C2052" s="39" t="s">
        <v>11004</v>
      </c>
      <c r="D2052" s="39" t="s">
        <v>10034</v>
      </c>
      <c r="E2052" s="39" t="s">
        <v>11005</v>
      </c>
      <c r="F2052" s="119" t="s">
        <v>12917</v>
      </c>
      <c r="G2052" s="201" t="s">
        <v>13000</v>
      </c>
      <c r="H2052" s="201" t="s">
        <v>194</v>
      </c>
      <c r="I2052" s="201">
        <v>5</v>
      </c>
      <c r="J2052" s="201" t="s">
        <v>13001</v>
      </c>
      <c r="K2052" s="39" t="s">
        <v>31</v>
      </c>
      <c r="L2052" s="183">
        <v>4</v>
      </c>
      <c r="M2052" s="27">
        <f t="shared" si="76"/>
        <v>520</v>
      </c>
      <c r="N2052" s="23"/>
      <c r="O2052" s="24" t="s">
        <v>32</v>
      </c>
    </row>
    <row r="2053" s="1" customFormat="1" customHeight="1" spans="1:15">
      <c r="A2053" s="39">
        <v>2049</v>
      </c>
      <c r="B2053" s="115" t="s">
        <v>23</v>
      </c>
      <c r="C2053" s="39" t="s">
        <v>11004</v>
      </c>
      <c r="D2053" s="39" t="s">
        <v>10034</v>
      </c>
      <c r="E2053" s="39" t="s">
        <v>11005</v>
      </c>
      <c r="F2053" s="119" t="s">
        <v>12917</v>
      </c>
      <c r="G2053" s="203" t="s">
        <v>13002</v>
      </c>
      <c r="H2053" s="204" t="s">
        <v>1583</v>
      </c>
      <c r="I2053" s="115">
        <v>1</v>
      </c>
      <c r="J2053" s="202" t="str">
        <f>LEFT("广西永福县广福乡马陂村韩家屯20号",35)</f>
        <v>广西永福县广福乡马陂村韩家屯20号</v>
      </c>
      <c r="K2053" s="39" t="s">
        <v>31</v>
      </c>
      <c r="L2053" s="183">
        <v>1</v>
      </c>
      <c r="M2053" s="27">
        <f>L2053*312</f>
        <v>312</v>
      </c>
      <c r="N2053" s="23"/>
      <c r="O2053" s="24" t="s">
        <v>32</v>
      </c>
    </row>
    <row r="2054" s="1" customFormat="1" customHeight="1" spans="1:15">
      <c r="A2054" s="39">
        <v>2050</v>
      </c>
      <c r="B2054" s="115" t="s">
        <v>23</v>
      </c>
      <c r="C2054" s="39" t="s">
        <v>11004</v>
      </c>
      <c r="D2054" s="39" t="s">
        <v>10034</v>
      </c>
      <c r="E2054" s="39" t="s">
        <v>11005</v>
      </c>
      <c r="F2054" s="119" t="s">
        <v>12917</v>
      </c>
      <c r="G2054" s="201" t="s">
        <v>13003</v>
      </c>
      <c r="H2054" s="201" t="s">
        <v>194</v>
      </c>
      <c r="I2054" s="201">
        <v>3</v>
      </c>
      <c r="J2054" s="201" t="s">
        <v>13004</v>
      </c>
      <c r="K2054" s="39" t="s">
        <v>31</v>
      </c>
      <c r="L2054" s="183">
        <v>2</v>
      </c>
      <c r="M2054" s="27">
        <f t="shared" ref="M2054:M2060" si="77">L2054*130</f>
        <v>260</v>
      </c>
      <c r="N2054" s="23"/>
      <c r="O2054" s="24" t="s">
        <v>32</v>
      </c>
    </row>
    <row r="2055" s="1" customFormat="1" customHeight="1" spans="1:15">
      <c r="A2055" s="39">
        <v>2051</v>
      </c>
      <c r="B2055" s="115" t="s">
        <v>23</v>
      </c>
      <c r="C2055" s="39" t="s">
        <v>11004</v>
      </c>
      <c r="D2055" s="39" t="s">
        <v>10034</v>
      </c>
      <c r="E2055" s="39" t="s">
        <v>11005</v>
      </c>
      <c r="F2055" s="119" t="s">
        <v>12917</v>
      </c>
      <c r="G2055" s="201" t="s">
        <v>13005</v>
      </c>
      <c r="H2055" s="201" t="s">
        <v>194</v>
      </c>
      <c r="I2055" s="201">
        <v>5</v>
      </c>
      <c r="J2055" s="201" t="s">
        <v>13006</v>
      </c>
      <c r="K2055" s="39" t="s">
        <v>31</v>
      </c>
      <c r="L2055" s="183">
        <v>4</v>
      </c>
      <c r="M2055" s="27">
        <f t="shared" si="77"/>
        <v>520</v>
      </c>
      <c r="N2055" s="23"/>
      <c r="O2055" s="24" t="s">
        <v>32</v>
      </c>
    </row>
    <row r="2056" s="1" customFormat="1" customHeight="1" spans="1:15">
      <c r="A2056" s="39">
        <v>2052</v>
      </c>
      <c r="B2056" s="115" t="s">
        <v>23</v>
      </c>
      <c r="C2056" s="39" t="s">
        <v>11004</v>
      </c>
      <c r="D2056" s="39" t="s">
        <v>10034</v>
      </c>
      <c r="E2056" s="39" t="s">
        <v>11005</v>
      </c>
      <c r="F2056" s="119" t="s">
        <v>12917</v>
      </c>
      <c r="G2056" s="203" t="s">
        <v>13007</v>
      </c>
      <c r="H2056" s="201" t="s">
        <v>194</v>
      </c>
      <c r="I2056" s="115">
        <v>6</v>
      </c>
      <c r="J2056" s="202" t="str">
        <f>LEFT("广西永福县广福乡马陂村韩家屯9号",35)</f>
        <v>广西永福县广福乡马陂村韩家屯9号</v>
      </c>
      <c r="K2056" s="39" t="s">
        <v>31</v>
      </c>
      <c r="L2056" s="183">
        <v>3</v>
      </c>
      <c r="M2056" s="27">
        <f t="shared" si="77"/>
        <v>390</v>
      </c>
      <c r="N2056" s="23"/>
      <c r="O2056" s="24" t="s">
        <v>32</v>
      </c>
    </row>
    <row r="2057" s="1" customFormat="1" customHeight="1" spans="1:15">
      <c r="A2057" s="39">
        <v>2053</v>
      </c>
      <c r="B2057" s="115" t="s">
        <v>23</v>
      </c>
      <c r="C2057" s="39" t="s">
        <v>11004</v>
      </c>
      <c r="D2057" s="39" t="s">
        <v>10034</v>
      </c>
      <c r="E2057" s="39" t="s">
        <v>11005</v>
      </c>
      <c r="F2057" s="119" t="s">
        <v>12917</v>
      </c>
      <c r="G2057" s="201" t="s">
        <v>13008</v>
      </c>
      <c r="H2057" s="201" t="s">
        <v>194</v>
      </c>
      <c r="I2057" s="201">
        <v>3</v>
      </c>
      <c r="J2057" s="201" t="s">
        <v>13009</v>
      </c>
      <c r="K2057" s="39" t="s">
        <v>31</v>
      </c>
      <c r="L2057" s="183">
        <v>2</v>
      </c>
      <c r="M2057" s="27">
        <f t="shared" si="77"/>
        <v>260</v>
      </c>
      <c r="N2057" s="23"/>
      <c r="O2057" s="24" t="s">
        <v>32</v>
      </c>
    </row>
    <row r="2058" s="1" customFormat="1" customHeight="1" spans="1:15">
      <c r="A2058" s="39">
        <v>2054</v>
      </c>
      <c r="B2058" s="115" t="s">
        <v>23</v>
      </c>
      <c r="C2058" s="39" t="s">
        <v>11004</v>
      </c>
      <c r="D2058" s="39" t="s">
        <v>10034</v>
      </c>
      <c r="E2058" s="39" t="s">
        <v>11005</v>
      </c>
      <c r="F2058" s="119" t="s">
        <v>12917</v>
      </c>
      <c r="G2058" s="201" t="s">
        <v>13010</v>
      </c>
      <c r="H2058" s="201" t="s">
        <v>194</v>
      </c>
      <c r="I2058" s="201">
        <v>4</v>
      </c>
      <c r="J2058" s="201" t="s">
        <v>13011</v>
      </c>
      <c r="K2058" s="39" t="s">
        <v>31</v>
      </c>
      <c r="L2058" s="183">
        <v>3</v>
      </c>
      <c r="M2058" s="27">
        <f t="shared" si="77"/>
        <v>390</v>
      </c>
      <c r="N2058" s="23"/>
      <c r="O2058" s="24" t="s">
        <v>32</v>
      </c>
    </row>
    <row r="2059" s="1" customFormat="1" customHeight="1" spans="1:15">
      <c r="A2059" s="39">
        <v>2055</v>
      </c>
      <c r="B2059" s="115" t="s">
        <v>23</v>
      </c>
      <c r="C2059" s="39" t="s">
        <v>11004</v>
      </c>
      <c r="D2059" s="39" t="s">
        <v>10034</v>
      </c>
      <c r="E2059" s="39" t="s">
        <v>11005</v>
      </c>
      <c r="F2059" s="119" t="s">
        <v>12917</v>
      </c>
      <c r="G2059" s="201" t="s">
        <v>9046</v>
      </c>
      <c r="H2059" s="201" t="s">
        <v>194</v>
      </c>
      <c r="I2059" s="201">
        <v>4</v>
      </c>
      <c r="J2059" s="201" t="s">
        <v>13012</v>
      </c>
      <c r="K2059" s="39" t="s">
        <v>31</v>
      </c>
      <c r="L2059" s="183">
        <v>3</v>
      </c>
      <c r="M2059" s="27">
        <f t="shared" si="77"/>
        <v>390</v>
      </c>
      <c r="N2059" s="23"/>
      <c r="O2059" s="24" t="s">
        <v>32</v>
      </c>
    </row>
    <row r="2060" s="1" customFormat="1" customHeight="1" spans="1:15">
      <c r="A2060" s="39">
        <v>2056</v>
      </c>
      <c r="B2060" s="115" t="s">
        <v>23</v>
      </c>
      <c r="C2060" s="39" t="s">
        <v>11004</v>
      </c>
      <c r="D2060" s="39" t="s">
        <v>10034</v>
      </c>
      <c r="E2060" s="39" t="s">
        <v>11005</v>
      </c>
      <c r="F2060" s="119" t="s">
        <v>12917</v>
      </c>
      <c r="G2060" s="201" t="s">
        <v>13013</v>
      </c>
      <c r="H2060" s="201" t="s">
        <v>194</v>
      </c>
      <c r="I2060" s="201">
        <v>5</v>
      </c>
      <c r="J2060" s="201" t="s">
        <v>13014</v>
      </c>
      <c r="K2060" s="39" t="s">
        <v>31</v>
      </c>
      <c r="L2060" s="183">
        <v>4</v>
      </c>
      <c r="M2060" s="27">
        <f t="shared" si="77"/>
        <v>520</v>
      </c>
      <c r="N2060" s="23"/>
      <c r="O2060" s="24" t="s">
        <v>32</v>
      </c>
    </row>
    <row r="2061" s="1" customFormat="1" customHeight="1" spans="1:15">
      <c r="A2061" s="39">
        <v>2057</v>
      </c>
      <c r="B2061" s="115" t="s">
        <v>23</v>
      </c>
      <c r="C2061" s="39" t="s">
        <v>11004</v>
      </c>
      <c r="D2061" s="39" t="s">
        <v>10034</v>
      </c>
      <c r="E2061" s="39" t="s">
        <v>11005</v>
      </c>
      <c r="F2061" s="119" t="s">
        <v>12917</v>
      </c>
      <c r="G2061" s="201" t="s">
        <v>13015</v>
      </c>
      <c r="H2061" s="115" t="s">
        <v>1583</v>
      </c>
      <c r="I2061" s="201">
        <v>5</v>
      </c>
      <c r="J2061" s="201" t="s">
        <v>13016</v>
      </c>
      <c r="K2061" s="39" t="s">
        <v>31</v>
      </c>
      <c r="L2061" s="183">
        <v>4</v>
      </c>
      <c r="M2061" s="27">
        <f>L2061*468</f>
        <v>1872</v>
      </c>
      <c r="N2061" s="23"/>
      <c r="O2061" s="24" t="s">
        <v>32</v>
      </c>
    </row>
    <row r="2062" s="1" customFormat="1" customHeight="1" spans="1:15">
      <c r="A2062" s="39">
        <v>2058</v>
      </c>
      <c r="B2062" s="115" t="s">
        <v>23</v>
      </c>
      <c r="C2062" s="39" t="s">
        <v>11004</v>
      </c>
      <c r="D2062" s="39" t="s">
        <v>10034</v>
      </c>
      <c r="E2062" s="39" t="s">
        <v>11005</v>
      </c>
      <c r="F2062" s="119" t="s">
        <v>12917</v>
      </c>
      <c r="G2062" s="201" t="s">
        <v>13017</v>
      </c>
      <c r="H2062" s="201" t="s">
        <v>194</v>
      </c>
      <c r="I2062" s="201">
        <v>2</v>
      </c>
      <c r="J2062" s="201" t="s">
        <v>13018</v>
      </c>
      <c r="K2062" s="39" t="s">
        <v>31</v>
      </c>
      <c r="L2062" s="183">
        <v>1</v>
      </c>
      <c r="M2062" s="27">
        <f>L2062*130</f>
        <v>130</v>
      </c>
      <c r="N2062" s="23"/>
      <c r="O2062" s="24" t="s">
        <v>32</v>
      </c>
    </row>
    <row r="2063" s="1" customFormat="1" customHeight="1" spans="1:15">
      <c r="A2063" s="39">
        <v>2059</v>
      </c>
      <c r="B2063" s="115" t="s">
        <v>23</v>
      </c>
      <c r="C2063" s="39" t="s">
        <v>11004</v>
      </c>
      <c r="D2063" s="39" t="s">
        <v>10034</v>
      </c>
      <c r="E2063" s="39" t="s">
        <v>11005</v>
      </c>
      <c r="F2063" s="119" t="s">
        <v>12917</v>
      </c>
      <c r="G2063" s="201" t="s">
        <v>13019</v>
      </c>
      <c r="H2063" s="201" t="s">
        <v>194</v>
      </c>
      <c r="I2063" s="201">
        <v>5</v>
      </c>
      <c r="J2063" s="201" t="s">
        <v>13020</v>
      </c>
      <c r="K2063" s="39" t="s">
        <v>31</v>
      </c>
      <c r="L2063" s="183">
        <v>4</v>
      </c>
      <c r="M2063" s="27">
        <f>L2063*130</f>
        <v>520</v>
      </c>
      <c r="N2063" s="23"/>
      <c r="O2063" s="24" t="s">
        <v>32</v>
      </c>
    </row>
    <row r="2064" s="1" customFormat="1" customHeight="1" spans="1:15">
      <c r="A2064" s="39">
        <v>2060</v>
      </c>
      <c r="B2064" s="115" t="s">
        <v>23</v>
      </c>
      <c r="C2064" s="39" t="s">
        <v>11004</v>
      </c>
      <c r="D2064" s="39" t="s">
        <v>10034</v>
      </c>
      <c r="E2064" s="39" t="s">
        <v>11005</v>
      </c>
      <c r="F2064" s="119" t="s">
        <v>12917</v>
      </c>
      <c r="G2064" s="201" t="s">
        <v>13021</v>
      </c>
      <c r="H2064" s="115" t="s">
        <v>1583</v>
      </c>
      <c r="I2064" s="201">
        <v>1</v>
      </c>
      <c r="J2064" s="201" t="s">
        <v>13022</v>
      </c>
      <c r="K2064" s="39" t="s">
        <v>31</v>
      </c>
      <c r="L2064" s="183">
        <v>1</v>
      </c>
      <c r="M2064" s="27">
        <f>L2064*312</f>
        <v>312</v>
      </c>
      <c r="N2064" s="23"/>
      <c r="O2064" s="24" t="s">
        <v>32</v>
      </c>
    </row>
    <row r="2065" s="1" customFormat="1" customHeight="1" spans="1:15">
      <c r="A2065" s="39">
        <v>2061</v>
      </c>
      <c r="B2065" s="115" t="s">
        <v>23</v>
      </c>
      <c r="C2065" s="39" t="s">
        <v>11004</v>
      </c>
      <c r="D2065" s="39" t="s">
        <v>10034</v>
      </c>
      <c r="E2065" s="39" t="s">
        <v>11005</v>
      </c>
      <c r="F2065" s="119" t="s">
        <v>12917</v>
      </c>
      <c r="G2065" s="205" t="s">
        <v>13023</v>
      </c>
      <c r="H2065" s="204" t="s">
        <v>194</v>
      </c>
      <c r="I2065" s="204">
        <v>6</v>
      </c>
      <c r="J2065" s="206" t="s">
        <v>13024</v>
      </c>
      <c r="K2065" s="39" t="s">
        <v>31</v>
      </c>
      <c r="L2065" s="183">
        <v>3</v>
      </c>
      <c r="M2065" s="27">
        <f>L2065*130</f>
        <v>390</v>
      </c>
      <c r="N2065" s="23"/>
      <c r="O2065" s="24" t="s">
        <v>32</v>
      </c>
    </row>
    <row r="2066" s="1" customFormat="1" customHeight="1" spans="1:15">
      <c r="A2066" s="39">
        <v>2062</v>
      </c>
      <c r="B2066" s="115" t="s">
        <v>23</v>
      </c>
      <c r="C2066" s="39" t="s">
        <v>11004</v>
      </c>
      <c r="D2066" s="39" t="s">
        <v>10034</v>
      </c>
      <c r="E2066" s="39" t="s">
        <v>11005</v>
      </c>
      <c r="F2066" s="119" t="s">
        <v>12917</v>
      </c>
      <c r="G2066" s="201" t="s">
        <v>13025</v>
      </c>
      <c r="H2066" s="204" t="s">
        <v>194</v>
      </c>
      <c r="I2066" s="201">
        <v>6</v>
      </c>
      <c r="J2066" s="201" t="s">
        <v>13026</v>
      </c>
      <c r="K2066" s="39" t="s">
        <v>31</v>
      </c>
      <c r="L2066" s="183">
        <v>3</v>
      </c>
      <c r="M2066" s="27">
        <f>L2066*130</f>
        <v>390</v>
      </c>
      <c r="N2066" s="23"/>
      <c r="O2066" s="24" t="s">
        <v>32</v>
      </c>
    </row>
    <row r="2067" s="1" customFormat="1" customHeight="1" spans="1:15">
      <c r="A2067" s="39">
        <v>2063</v>
      </c>
      <c r="B2067" s="115" t="s">
        <v>23</v>
      </c>
      <c r="C2067" s="39" t="s">
        <v>11004</v>
      </c>
      <c r="D2067" s="39" t="s">
        <v>10034</v>
      </c>
      <c r="E2067" s="39" t="s">
        <v>11005</v>
      </c>
      <c r="F2067" s="119" t="s">
        <v>12917</v>
      </c>
      <c r="G2067" s="201" t="s">
        <v>1633</v>
      </c>
      <c r="H2067" s="204" t="s">
        <v>194</v>
      </c>
      <c r="I2067" s="201">
        <v>2</v>
      </c>
      <c r="J2067" s="201" t="s">
        <v>13027</v>
      </c>
      <c r="K2067" s="39" t="s">
        <v>31</v>
      </c>
      <c r="L2067" s="183">
        <v>2</v>
      </c>
      <c r="M2067" s="27">
        <f>L2067*130</f>
        <v>260</v>
      </c>
      <c r="N2067" s="23"/>
      <c r="O2067" s="24" t="s">
        <v>32</v>
      </c>
    </row>
    <row r="2068" s="1" customFormat="1" customHeight="1" spans="1:15">
      <c r="A2068" s="39">
        <v>2064</v>
      </c>
      <c r="B2068" s="115" t="s">
        <v>23</v>
      </c>
      <c r="C2068" s="39" t="s">
        <v>11004</v>
      </c>
      <c r="D2068" s="39" t="s">
        <v>10034</v>
      </c>
      <c r="E2068" s="39" t="s">
        <v>11005</v>
      </c>
      <c r="F2068" s="119" t="s">
        <v>12917</v>
      </c>
      <c r="G2068" s="205" t="s">
        <v>13028</v>
      </c>
      <c r="H2068" s="204" t="s">
        <v>194</v>
      </c>
      <c r="I2068" s="204">
        <v>3</v>
      </c>
      <c r="J2068" s="206" t="s">
        <v>13029</v>
      </c>
      <c r="K2068" s="39" t="s">
        <v>31</v>
      </c>
      <c r="L2068" s="183">
        <v>2</v>
      </c>
      <c r="M2068" s="27">
        <f>L2068*130</f>
        <v>260</v>
      </c>
      <c r="N2068" s="23"/>
      <c r="O2068" s="24" t="s">
        <v>32</v>
      </c>
    </row>
    <row r="2069" s="1" customFormat="1" customHeight="1" spans="1:15">
      <c r="A2069" s="39">
        <v>2065</v>
      </c>
      <c r="B2069" s="115" t="s">
        <v>23</v>
      </c>
      <c r="C2069" s="39" t="s">
        <v>11004</v>
      </c>
      <c r="D2069" s="39" t="s">
        <v>10034</v>
      </c>
      <c r="E2069" s="39" t="s">
        <v>11005</v>
      </c>
      <c r="F2069" s="119" t="s">
        <v>12917</v>
      </c>
      <c r="G2069" s="201" t="s">
        <v>13030</v>
      </c>
      <c r="H2069" s="115" t="s">
        <v>1583</v>
      </c>
      <c r="I2069" s="201">
        <v>1</v>
      </c>
      <c r="J2069" s="201" t="s">
        <v>13031</v>
      </c>
      <c r="K2069" s="39" t="s">
        <v>31</v>
      </c>
      <c r="L2069" s="183">
        <v>1</v>
      </c>
      <c r="M2069" s="27">
        <f>L2069*312</f>
        <v>312</v>
      </c>
      <c r="N2069" s="23"/>
      <c r="O2069" s="24" t="s">
        <v>32</v>
      </c>
    </row>
    <row r="2070" s="1" customFormat="1" customHeight="1" spans="1:15">
      <c r="A2070" s="39">
        <v>2066</v>
      </c>
      <c r="B2070" s="115" t="s">
        <v>23</v>
      </c>
      <c r="C2070" s="39" t="s">
        <v>11004</v>
      </c>
      <c r="D2070" s="39" t="s">
        <v>10034</v>
      </c>
      <c r="E2070" s="39" t="s">
        <v>11005</v>
      </c>
      <c r="F2070" s="119" t="s">
        <v>12917</v>
      </c>
      <c r="G2070" s="205" t="s">
        <v>13032</v>
      </c>
      <c r="H2070" s="204" t="s">
        <v>194</v>
      </c>
      <c r="I2070" s="204">
        <v>7</v>
      </c>
      <c r="J2070" s="206" t="s">
        <v>13033</v>
      </c>
      <c r="K2070" s="39" t="s">
        <v>31</v>
      </c>
      <c r="L2070" s="183">
        <v>4</v>
      </c>
      <c r="M2070" s="27">
        <f>L2070*130</f>
        <v>520</v>
      </c>
      <c r="N2070" s="23"/>
      <c r="O2070" s="24" t="s">
        <v>32</v>
      </c>
    </row>
    <row r="2071" s="1" customFormat="1" customHeight="1" spans="1:15">
      <c r="A2071" s="39">
        <v>2067</v>
      </c>
      <c r="B2071" s="115" t="s">
        <v>23</v>
      </c>
      <c r="C2071" s="39" t="s">
        <v>11004</v>
      </c>
      <c r="D2071" s="39" t="s">
        <v>10034</v>
      </c>
      <c r="E2071" s="39" t="s">
        <v>11005</v>
      </c>
      <c r="F2071" s="119" t="s">
        <v>12917</v>
      </c>
      <c r="G2071" s="205" t="s">
        <v>13034</v>
      </c>
      <c r="H2071" s="204" t="s">
        <v>194</v>
      </c>
      <c r="I2071" s="204">
        <v>5</v>
      </c>
      <c r="J2071" s="206" t="s">
        <v>13035</v>
      </c>
      <c r="K2071" s="39" t="s">
        <v>31</v>
      </c>
      <c r="L2071" s="183">
        <v>4</v>
      </c>
      <c r="M2071" s="27">
        <f>L2071*130</f>
        <v>520</v>
      </c>
      <c r="N2071" s="23"/>
      <c r="O2071" s="24" t="s">
        <v>32</v>
      </c>
    </row>
    <row r="2072" s="1" customFormat="1" customHeight="1" spans="1:15">
      <c r="A2072" s="39">
        <v>2068</v>
      </c>
      <c r="B2072" s="115" t="s">
        <v>23</v>
      </c>
      <c r="C2072" s="39" t="s">
        <v>11004</v>
      </c>
      <c r="D2072" s="39" t="s">
        <v>10034</v>
      </c>
      <c r="E2072" s="39" t="s">
        <v>11005</v>
      </c>
      <c r="F2072" s="119" t="s">
        <v>12917</v>
      </c>
      <c r="G2072" s="205" t="s">
        <v>13036</v>
      </c>
      <c r="H2072" s="204" t="s">
        <v>194</v>
      </c>
      <c r="I2072" s="204">
        <v>3</v>
      </c>
      <c r="J2072" s="206" t="s">
        <v>13037</v>
      </c>
      <c r="K2072" s="39" t="s">
        <v>31</v>
      </c>
      <c r="L2072" s="183">
        <v>3</v>
      </c>
      <c r="M2072" s="27">
        <f>L2072*312</f>
        <v>936</v>
      </c>
      <c r="N2072" s="23"/>
      <c r="O2072" s="24" t="s">
        <v>32</v>
      </c>
    </row>
    <row r="2073" s="1" customFormat="1" customHeight="1" spans="1:15">
      <c r="A2073" s="39">
        <v>2069</v>
      </c>
      <c r="B2073" s="115" t="s">
        <v>23</v>
      </c>
      <c r="C2073" s="39" t="s">
        <v>11004</v>
      </c>
      <c r="D2073" s="39" t="s">
        <v>10034</v>
      </c>
      <c r="E2073" s="39" t="s">
        <v>11005</v>
      </c>
      <c r="F2073" s="119" t="s">
        <v>12917</v>
      </c>
      <c r="G2073" s="201" t="s">
        <v>13038</v>
      </c>
      <c r="H2073" s="115" t="s">
        <v>1583</v>
      </c>
      <c r="I2073" s="201">
        <v>2</v>
      </c>
      <c r="J2073" s="201" t="s">
        <v>13039</v>
      </c>
      <c r="K2073" s="39" t="s">
        <v>31</v>
      </c>
      <c r="L2073" s="183">
        <v>2</v>
      </c>
      <c r="M2073" s="27">
        <f>L2073*312</f>
        <v>624</v>
      </c>
      <c r="N2073" s="23"/>
      <c r="O2073" s="24" t="s">
        <v>32</v>
      </c>
    </row>
    <row r="2074" s="1" customFormat="1" customHeight="1" spans="1:15">
      <c r="A2074" s="39">
        <v>2070</v>
      </c>
      <c r="B2074" s="115" t="s">
        <v>23</v>
      </c>
      <c r="C2074" s="39" t="s">
        <v>11004</v>
      </c>
      <c r="D2074" s="39" t="s">
        <v>10034</v>
      </c>
      <c r="E2074" s="39" t="s">
        <v>11005</v>
      </c>
      <c r="F2074" s="119" t="s">
        <v>12917</v>
      </c>
      <c r="G2074" s="201" t="s">
        <v>10848</v>
      </c>
      <c r="H2074" s="204" t="s">
        <v>194</v>
      </c>
      <c r="I2074" s="201">
        <v>5</v>
      </c>
      <c r="J2074" s="201" t="s">
        <v>13040</v>
      </c>
      <c r="K2074" s="39" t="s">
        <v>31</v>
      </c>
      <c r="L2074" s="183">
        <v>4</v>
      </c>
      <c r="M2074" s="27">
        <f t="shared" ref="M2074:M2079" si="78">L2074*130</f>
        <v>520</v>
      </c>
      <c r="N2074" s="23"/>
      <c r="O2074" s="24" t="s">
        <v>32</v>
      </c>
    </row>
    <row r="2075" s="1" customFormat="1" customHeight="1" spans="1:15">
      <c r="A2075" s="39">
        <v>2071</v>
      </c>
      <c r="B2075" s="115" t="s">
        <v>23</v>
      </c>
      <c r="C2075" s="39" t="s">
        <v>11004</v>
      </c>
      <c r="D2075" s="39" t="s">
        <v>10034</v>
      </c>
      <c r="E2075" s="39" t="s">
        <v>11005</v>
      </c>
      <c r="F2075" s="119" t="s">
        <v>12917</v>
      </c>
      <c r="G2075" s="205" t="s">
        <v>5588</v>
      </c>
      <c r="H2075" s="204" t="s">
        <v>194</v>
      </c>
      <c r="I2075" s="204">
        <v>4</v>
      </c>
      <c r="J2075" s="206" t="s">
        <v>13041</v>
      </c>
      <c r="K2075" s="39" t="s">
        <v>31</v>
      </c>
      <c r="L2075" s="183">
        <v>3</v>
      </c>
      <c r="M2075" s="27">
        <f t="shared" si="78"/>
        <v>390</v>
      </c>
      <c r="N2075" s="23"/>
      <c r="O2075" s="24" t="s">
        <v>32</v>
      </c>
    </row>
    <row r="2076" s="1" customFormat="1" customHeight="1" spans="1:15">
      <c r="A2076" s="39">
        <v>2072</v>
      </c>
      <c r="B2076" s="115" t="s">
        <v>23</v>
      </c>
      <c r="C2076" s="39" t="s">
        <v>11004</v>
      </c>
      <c r="D2076" s="39" t="s">
        <v>10034</v>
      </c>
      <c r="E2076" s="39" t="s">
        <v>11005</v>
      </c>
      <c r="F2076" s="119" t="s">
        <v>12917</v>
      </c>
      <c r="G2076" s="91" t="s">
        <v>13042</v>
      </c>
      <c r="H2076" s="115" t="s">
        <v>1583</v>
      </c>
      <c r="I2076" s="201">
        <v>6</v>
      </c>
      <c r="J2076" s="201" t="s">
        <v>13043</v>
      </c>
      <c r="K2076" s="39" t="s">
        <v>31</v>
      </c>
      <c r="L2076" s="183">
        <v>4</v>
      </c>
      <c r="M2076" s="27">
        <f t="shared" si="78"/>
        <v>520</v>
      </c>
      <c r="N2076" s="23"/>
      <c r="O2076" s="24" t="s">
        <v>32</v>
      </c>
    </row>
    <row r="2077" s="1" customFormat="1" customHeight="1" spans="1:15">
      <c r="A2077" s="39">
        <v>2073</v>
      </c>
      <c r="B2077" s="115" t="s">
        <v>23</v>
      </c>
      <c r="C2077" s="39" t="s">
        <v>11004</v>
      </c>
      <c r="D2077" s="39" t="s">
        <v>10034</v>
      </c>
      <c r="E2077" s="39" t="s">
        <v>11005</v>
      </c>
      <c r="F2077" s="119" t="s">
        <v>12917</v>
      </c>
      <c r="G2077" s="201" t="s">
        <v>13044</v>
      </c>
      <c r="H2077" s="201" t="s">
        <v>194</v>
      </c>
      <c r="I2077" s="201">
        <v>3</v>
      </c>
      <c r="J2077" s="201" t="s">
        <v>13045</v>
      </c>
      <c r="K2077" s="39" t="s">
        <v>31</v>
      </c>
      <c r="L2077" s="183">
        <v>2</v>
      </c>
      <c r="M2077" s="27">
        <f t="shared" si="78"/>
        <v>260</v>
      </c>
      <c r="N2077" s="23"/>
      <c r="O2077" s="24" t="s">
        <v>32</v>
      </c>
    </row>
    <row r="2078" s="1" customFormat="1" customHeight="1" spans="1:15">
      <c r="A2078" s="39">
        <v>2074</v>
      </c>
      <c r="B2078" s="115" t="s">
        <v>23</v>
      </c>
      <c r="C2078" s="39" t="s">
        <v>11004</v>
      </c>
      <c r="D2078" s="39" t="s">
        <v>10034</v>
      </c>
      <c r="E2078" s="39" t="s">
        <v>11005</v>
      </c>
      <c r="F2078" s="119" t="s">
        <v>12917</v>
      </c>
      <c r="G2078" s="201" t="s">
        <v>13046</v>
      </c>
      <c r="H2078" s="201" t="s">
        <v>194</v>
      </c>
      <c r="I2078" s="201">
        <v>4</v>
      </c>
      <c r="J2078" s="201" t="s">
        <v>13047</v>
      </c>
      <c r="K2078" s="39" t="s">
        <v>31</v>
      </c>
      <c r="L2078" s="183">
        <v>3</v>
      </c>
      <c r="M2078" s="27">
        <f t="shared" si="78"/>
        <v>390</v>
      </c>
      <c r="N2078" s="23"/>
      <c r="O2078" s="24" t="s">
        <v>32</v>
      </c>
    </row>
    <row r="2079" s="1" customFormat="1" customHeight="1" spans="1:15">
      <c r="A2079" s="39">
        <v>2075</v>
      </c>
      <c r="B2079" s="115" t="s">
        <v>23</v>
      </c>
      <c r="C2079" s="39" t="s">
        <v>11004</v>
      </c>
      <c r="D2079" s="39" t="s">
        <v>10034</v>
      </c>
      <c r="E2079" s="39" t="s">
        <v>11005</v>
      </c>
      <c r="F2079" s="119" t="s">
        <v>12917</v>
      </c>
      <c r="G2079" s="201" t="s">
        <v>13048</v>
      </c>
      <c r="H2079" s="201" t="s">
        <v>194</v>
      </c>
      <c r="I2079" s="201">
        <v>4</v>
      </c>
      <c r="J2079" s="201" t="s">
        <v>13049</v>
      </c>
      <c r="K2079" s="39" t="s">
        <v>31</v>
      </c>
      <c r="L2079" s="183">
        <v>4</v>
      </c>
      <c r="M2079" s="27">
        <f t="shared" si="78"/>
        <v>520</v>
      </c>
      <c r="N2079" s="23"/>
      <c r="O2079" s="24" t="s">
        <v>32</v>
      </c>
    </row>
    <row r="2080" s="1" customFormat="1" customHeight="1" spans="1:15">
      <c r="A2080" s="39">
        <v>2076</v>
      </c>
      <c r="B2080" s="115" t="s">
        <v>23</v>
      </c>
      <c r="C2080" s="39" t="s">
        <v>11004</v>
      </c>
      <c r="D2080" s="39" t="s">
        <v>10034</v>
      </c>
      <c r="E2080" s="39" t="s">
        <v>11005</v>
      </c>
      <c r="F2080" s="119" t="s">
        <v>12917</v>
      </c>
      <c r="G2080" s="201" t="s">
        <v>13050</v>
      </c>
      <c r="H2080" s="115" t="s">
        <v>1583</v>
      </c>
      <c r="I2080" s="201">
        <v>2</v>
      </c>
      <c r="J2080" s="201" t="s">
        <v>13051</v>
      </c>
      <c r="K2080" s="39" t="s">
        <v>31</v>
      </c>
      <c r="L2080" s="183">
        <v>2</v>
      </c>
      <c r="M2080" s="27">
        <f>L2080*312</f>
        <v>624</v>
      </c>
      <c r="N2080" s="23"/>
      <c r="O2080" s="24" t="s">
        <v>32</v>
      </c>
    </row>
    <row r="2081" s="1" customFormat="1" customHeight="1" spans="1:15">
      <c r="A2081" s="39">
        <v>2077</v>
      </c>
      <c r="B2081" s="115" t="s">
        <v>23</v>
      </c>
      <c r="C2081" s="39" t="s">
        <v>11004</v>
      </c>
      <c r="D2081" s="39" t="s">
        <v>10034</v>
      </c>
      <c r="E2081" s="39" t="s">
        <v>11005</v>
      </c>
      <c r="F2081" s="119" t="s">
        <v>12917</v>
      </c>
      <c r="G2081" s="201" t="s">
        <v>13052</v>
      </c>
      <c r="H2081" s="115" t="s">
        <v>1583</v>
      </c>
      <c r="I2081" s="201">
        <v>2</v>
      </c>
      <c r="J2081" s="201" t="s">
        <v>13053</v>
      </c>
      <c r="K2081" s="39" t="s">
        <v>31</v>
      </c>
      <c r="L2081" s="183">
        <v>2</v>
      </c>
      <c r="M2081" s="27">
        <f>L2081*130</f>
        <v>260</v>
      </c>
      <c r="N2081" s="23"/>
      <c r="O2081" s="24" t="s">
        <v>32</v>
      </c>
    </row>
    <row r="2082" s="1" customFormat="1" customHeight="1" spans="1:15">
      <c r="A2082" s="39">
        <v>2078</v>
      </c>
      <c r="B2082" s="115" t="s">
        <v>23</v>
      </c>
      <c r="C2082" s="39" t="s">
        <v>11004</v>
      </c>
      <c r="D2082" s="39" t="s">
        <v>10034</v>
      </c>
      <c r="E2082" s="39" t="s">
        <v>11005</v>
      </c>
      <c r="F2082" s="119" t="s">
        <v>12917</v>
      </c>
      <c r="G2082" s="205" t="s">
        <v>13054</v>
      </c>
      <c r="H2082" s="204" t="s">
        <v>194</v>
      </c>
      <c r="I2082" s="204">
        <v>4</v>
      </c>
      <c r="J2082" s="206" t="s">
        <v>13055</v>
      </c>
      <c r="K2082" s="39" t="s">
        <v>31</v>
      </c>
      <c r="L2082" s="183">
        <v>3</v>
      </c>
      <c r="M2082" s="27">
        <f>L2082*130</f>
        <v>390</v>
      </c>
      <c r="N2082" s="23"/>
      <c r="O2082" s="24" t="s">
        <v>32</v>
      </c>
    </row>
    <row r="2083" s="1" customFormat="1" customHeight="1" spans="1:15">
      <c r="A2083" s="39">
        <v>2079</v>
      </c>
      <c r="B2083" s="115" t="s">
        <v>23</v>
      </c>
      <c r="C2083" s="39" t="s">
        <v>11004</v>
      </c>
      <c r="D2083" s="39" t="s">
        <v>10034</v>
      </c>
      <c r="E2083" s="39" t="s">
        <v>11005</v>
      </c>
      <c r="F2083" s="119" t="s">
        <v>12917</v>
      </c>
      <c r="G2083" s="201" t="s">
        <v>11669</v>
      </c>
      <c r="H2083" s="204" t="s">
        <v>194</v>
      </c>
      <c r="I2083" s="201">
        <v>3</v>
      </c>
      <c r="J2083" s="201" t="s">
        <v>13056</v>
      </c>
      <c r="K2083" s="39" t="s">
        <v>31</v>
      </c>
      <c r="L2083" s="183">
        <v>2</v>
      </c>
      <c r="M2083" s="27">
        <f>L2083*130</f>
        <v>260</v>
      </c>
      <c r="N2083" s="23"/>
      <c r="O2083" s="24" t="s">
        <v>32</v>
      </c>
    </row>
    <row r="2084" s="1" customFormat="1" customHeight="1" spans="1:15">
      <c r="A2084" s="39">
        <v>2080</v>
      </c>
      <c r="B2084" s="115" t="s">
        <v>23</v>
      </c>
      <c r="C2084" s="39" t="s">
        <v>11004</v>
      </c>
      <c r="D2084" s="39" t="s">
        <v>10034</v>
      </c>
      <c r="E2084" s="39" t="s">
        <v>11005</v>
      </c>
      <c r="F2084" s="119" t="s">
        <v>12917</v>
      </c>
      <c r="G2084" s="201" t="s">
        <v>13057</v>
      </c>
      <c r="H2084" s="204" t="s">
        <v>194</v>
      </c>
      <c r="I2084" s="201">
        <v>4</v>
      </c>
      <c r="J2084" s="201" t="s">
        <v>13058</v>
      </c>
      <c r="K2084" s="39" t="s">
        <v>31</v>
      </c>
      <c r="L2084" s="183">
        <v>3</v>
      </c>
      <c r="M2084" s="27">
        <f>L2084*130</f>
        <v>390</v>
      </c>
      <c r="N2084" s="23"/>
      <c r="O2084" s="24" t="s">
        <v>32</v>
      </c>
    </row>
    <row r="2085" s="1" customFormat="1" customHeight="1" spans="1:15">
      <c r="A2085" s="39">
        <v>2081</v>
      </c>
      <c r="B2085" s="115" t="s">
        <v>23</v>
      </c>
      <c r="C2085" s="39" t="s">
        <v>11004</v>
      </c>
      <c r="D2085" s="39" t="s">
        <v>10034</v>
      </c>
      <c r="E2085" s="39" t="s">
        <v>11005</v>
      </c>
      <c r="F2085" s="119" t="s">
        <v>12917</v>
      </c>
      <c r="G2085" s="201" t="s">
        <v>13059</v>
      </c>
      <c r="H2085" s="204" t="s">
        <v>194</v>
      </c>
      <c r="I2085" s="201">
        <v>4</v>
      </c>
      <c r="J2085" s="201" t="s">
        <v>13060</v>
      </c>
      <c r="K2085" s="39" t="s">
        <v>31</v>
      </c>
      <c r="L2085" s="183">
        <v>4</v>
      </c>
      <c r="M2085" s="27">
        <f>L2085*130</f>
        <v>520</v>
      </c>
      <c r="N2085" s="23"/>
      <c r="O2085" s="24" t="s">
        <v>32</v>
      </c>
    </row>
    <row r="2086" s="1" customFormat="1" customHeight="1" spans="1:15">
      <c r="A2086" s="39">
        <v>2082</v>
      </c>
      <c r="B2086" s="115" t="s">
        <v>23</v>
      </c>
      <c r="C2086" s="39" t="s">
        <v>11004</v>
      </c>
      <c r="D2086" s="39" t="s">
        <v>10034</v>
      </c>
      <c r="E2086" s="39" t="s">
        <v>11005</v>
      </c>
      <c r="F2086" s="119" t="s">
        <v>12917</v>
      </c>
      <c r="G2086" s="201" t="s">
        <v>13061</v>
      </c>
      <c r="H2086" s="201" t="s">
        <v>6215</v>
      </c>
      <c r="I2086" s="201">
        <v>3</v>
      </c>
      <c r="J2086" s="201" t="s">
        <v>13062</v>
      </c>
      <c r="K2086" s="39" t="s">
        <v>31</v>
      </c>
      <c r="L2086" s="183">
        <v>3</v>
      </c>
      <c r="M2086" s="27">
        <f>L2086*468</f>
        <v>1404</v>
      </c>
      <c r="N2086" s="23"/>
      <c r="O2086" s="24" t="s">
        <v>32</v>
      </c>
    </row>
    <row r="2087" s="1" customFormat="1" customHeight="1" spans="1:15">
      <c r="A2087" s="39">
        <v>2083</v>
      </c>
      <c r="B2087" s="115" t="s">
        <v>23</v>
      </c>
      <c r="C2087" s="39" t="s">
        <v>11004</v>
      </c>
      <c r="D2087" s="39" t="s">
        <v>10034</v>
      </c>
      <c r="E2087" s="39" t="s">
        <v>11005</v>
      </c>
      <c r="F2087" s="119" t="s">
        <v>12917</v>
      </c>
      <c r="G2087" s="201" t="s">
        <v>13063</v>
      </c>
      <c r="H2087" s="201" t="s">
        <v>194</v>
      </c>
      <c r="I2087" s="201">
        <v>3</v>
      </c>
      <c r="J2087" s="201" t="s">
        <v>13064</v>
      </c>
      <c r="K2087" s="39" t="s">
        <v>31</v>
      </c>
      <c r="L2087" s="183">
        <v>2</v>
      </c>
      <c r="M2087" s="27">
        <f>L2087*130</f>
        <v>260</v>
      </c>
      <c r="N2087" s="23"/>
      <c r="O2087" s="24" t="s">
        <v>32</v>
      </c>
    </row>
    <row r="2088" s="1" customFormat="1" customHeight="1" spans="1:15">
      <c r="A2088" s="39">
        <v>2084</v>
      </c>
      <c r="B2088" s="115" t="s">
        <v>23</v>
      </c>
      <c r="C2088" s="39" t="s">
        <v>11004</v>
      </c>
      <c r="D2088" s="39" t="s">
        <v>10034</v>
      </c>
      <c r="E2088" s="39" t="s">
        <v>11005</v>
      </c>
      <c r="F2088" s="119" t="s">
        <v>12917</v>
      </c>
      <c r="G2088" s="201" t="s">
        <v>13065</v>
      </c>
      <c r="H2088" s="201" t="s">
        <v>1583</v>
      </c>
      <c r="I2088" s="201">
        <v>5</v>
      </c>
      <c r="J2088" s="201" t="s">
        <v>13066</v>
      </c>
      <c r="K2088" s="39" t="s">
        <v>31</v>
      </c>
      <c r="L2088" s="183">
        <v>3</v>
      </c>
      <c r="M2088" s="27">
        <f>L2088*312</f>
        <v>936</v>
      </c>
      <c r="N2088" s="23"/>
      <c r="O2088" s="24" t="s">
        <v>32</v>
      </c>
    </row>
    <row r="2089" s="1" customFormat="1" customHeight="1" spans="1:15">
      <c r="A2089" s="39">
        <v>2085</v>
      </c>
      <c r="B2089" s="115" t="s">
        <v>23</v>
      </c>
      <c r="C2089" s="39" t="s">
        <v>11004</v>
      </c>
      <c r="D2089" s="39" t="s">
        <v>10034</v>
      </c>
      <c r="E2089" s="39" t="s">
        <v>11005</v>
      </c>
      <c r="F2089" s="119" t="s">
        <v>12917</v>
      </c>
      <c r="G2089" s="205" t="s">
        <v>13067</v>
      </c>
      <c r="H2089" s="204" t="s">
        <v>194</v>
      </c>
      <c r="I2089" s="204">
        <v>2</v>
      </c>
      <c r="J2089" s="206" t="s">
        <v>13068</v>
      </c>
      <c r="K2089" s="39" t="s">
        <v>31</v>
      </c>
      <c r="L2089" s="183">
        <v>2</v>
      </c>
      <c r="M2089" s="27">
        <f t="shared" ref="M2089:M2094" si="79">L2089*130</f>
        <v>260</v>
      </c>
      <c r="N2089" s="23"/>
      <c r="O2089" s="24" t="s">
        <v>32</v>
      </c>
    </row>
    <row r="2090" s="1" customFormat="1" customHeight="1" spans="1:15">
      <c r="A2090" s="39">
        <v>2086</v>
      </c>
      <c r="B2090" s="115" t="s">
        <v>23</v>
      </c>
      <c r="C2090" s="39" t="s">
        <v>11004</v>
      </c>
      <c r="D2090" s="39" t="s">
        <v>10034</v>
      </c>
      <c r="E2090" s="39" t="s">
        <v>11005</v>
      </c>
      <c r="F2090" s="119" t="s">
        <v>12917</v>
      </c>
      <c r="G2090" s="201" t="s">
        <v>13069</v>
      </c>
      <c r="H2090" s="204" t="s">
        <v>194</v>
      </c>
      <c r="I2090" s="201">
        <v>2</v>
      </c>
      <c r="J2090" s="201" t="s">
        <v>13070</v>
      </c>
      <c r="K2090" s="39" t="s">
        <v>31</v>
      </c>
      <c r="L2090" s="183">
        <v>2</v>
      </c>
      <c r="M2090" s="27">
        <f t="shared" si="79"/>
        <v>260</v>
      </c>
      <c r="N2090" s="23"/>
      <c r="O2090" s="24" t="s">
        <v>32</v>
      </c>
    </row>
    <row r="2091" s="1" customFormat="1" customHeight="1" spans="1:15">
      <c r="A2091" s="39">
        <v>2087</v>
      </c>
      <c r="B2091" s="115" t="s">
        <v>23</v>
      </c>
      <c r="C2091" s="39" t="s">
        <v>11004</v>
      </c>
      <c r="D2091" s="39" t="s">
        <v>10034</v>
      </c>
      <c r="E2091" s="39" t="s">
        <v>11005</v>
      </c>
      <c r="F2091" s="119" t="s">
        <v>12917</v>
      </c>
      <c r="G2091" s="206" t="s">
        <v>13071</v>
      </c>
      <c r="H2091" s="204" t="s">
        <v>194</v>
      </c>
      <c r="I2091" s="204">
        <v>3</v>
      </c>
      <c r="J2091" s="206" t="s">
        <v>13072</v>
      </c>
      <c r="K2091" s="39" t="s">
        <v>31</v>
      </c>
      <c r="L2091" s="183">
        <v>2</v>
      </c>
      <c r="M2091" s="27">
        <f t="shared" si="79"/>
        <v>260</v>
      </c>
      <c r="N2091" s="23"/>
      <c r="O2091" s="24" t="s">
        <v>32</v>
      </c>
    </row>
    <row r="2092" s="1" customFormat="1" customHeight="1" spans="1:15">
      <c r="A2092" s="39">
        <v>2088</v>
      </c>
      <c r="B2092" s="115" t="s">
        <v>23</v>
      </c>
      <c r="C2092" s="39" t="s">
        <v>11004</v>
      </c>
      <c r="D2092" s="39" t="s">
        <v>10034</v>
      </c>
      <c r="E2092" s="39" t="s">
        <v>11005</v>
      </c>
      <c r="F2092" s="119" t="s">
        <v>12917</v>
      </c>
      <c r="G2092" s="201" t="s">
        <v>13073</v>
      </c>
      <c r="H2092" s="204" t="s">
        <v>194</v>
      </c>
      <c r="I2092" s="201">
        <v>3</v>
      </c>
      <c r="J2092" s="201" t="s">
        <v>13074</v>
      </c>
      <c r="K2092" s="39" t="s">
        <v>31</v>
      </c>
      <c r="L2092" s="183">
        <v>2</v>
      </c>
      <c r="M2092" s="27">
        <f t="shared" si="79"/>
        <v>260</v>
      </c>
      <c r="N2092" s="23"/>
      <c r="O2092" s="24" t="s">
        <v>32</v>
      </c>
    </row>
    <row r="2093" s="1" customFormat="1" customHeight="1" spans="1:15">
      <c r="A2093" s="39">
        <v>2089</v>
      </c>
      <c r="B2093" s="115" t="s">
        <v>23</v>
      </c>
      <c r="C2093" s="39" t="s">
        <v>11004</v>
      </c>
      <c r="D2093" s="39" t="s">
        <v>10034</v>
      </c>
      <c r="E2093" s="39" t="s">
        <v>11005</v>
      </c>
      <c r="F2093" s="119" t="s">
        <v>12917</v>
      </c>
      <c r="G2093" s="201" t="s">
        <v>13075</v>
      </c>
      <c r="H2093" s="204" t="s">
        <v>194</v>
      </c>
      <c r="I2093" s="201">
        <v>3</v>
      </c>
      <c r="J2093" s="201" t="s">
        <v>13076</v>
      </c>
      <c r="K2093" s="39" t="s">
        <v>31</v>
      </c>
      <c r="L2093" s="183">
        <v>2</v>
      </c>
      <c r="M2093" s="27">
        <f t="shared" si="79"/>
        <v>260</v>
      </c>
      <c r="N2093" s="23"/>
      <c r="O2093" s="24" t="s">
        <v>32</v>
      </c>
    </row>
    <row r="2094" s="1" customFormat="1" customHeight="1" spans="1:15">
      <c r="A2094" s="39">
        <v>2090</v>
      </c>
      <c r="B2094" s="115" t="s">
        <v>23</v>
      </c>
      <c r="C2094" s="39" t="s">
        <v>11004</v>
      </c>
      <c r="D2094" s="39" t="s">
        <v>10034</v>
      </c>
      <c r="E2094" s="39" t="s">
        <v>11005</v>
      </c>
      <c r="F2094" s="119" t="s">
        <v>12917</v>
      </c>
      <c r="G2094" s="201" t="s">
        <v>13077</v>
      </c>
      <c r="H2094" s="204" t="s">
        <v>194</v>
      </c>
      <c r="I2094" s="201">
        <v>5</v>
      </c>
      <c r="J2094" s="201" t="s">
        <v>13078</v>
      </c>
      <c r="K2094" s="39" t="s">
        <v>31</v>
      </c>
      <c r="L2094" s="183">
        <v>3</v>
      </c>
      <c r="M2094" s="27">
        <f t="shared" si="79"/>
        <v>390</v>
      </c>
      <c r="N2094" s="23"/>
      <c r="O2094" s="24" t="s">
        <v>32</v>
      </c>
    </row>
    <row r="2095" s="1" customFormat="1" customHeight="1" spans="1:15">
      <c r="A2095" s="39">
        <v>2091</v>
      </c>
      <c r="B2095" s="115" t="s">
        <v>23</v>
      </c>
      <c r="C2095" s="39" t="s">
        <v>11004</v>
      </c>
      <c r="D2095" s="39" t="s">
        <v>10034</v>
      </c>
      <c r="E2095" s="39" t="s">
        <v>11005</v>
      </c>
      <c r="F2095" s="119" t="s">
        <v>12917</v>
      </c>
      <c r="G2095" s="201" t="s">
        <v>13079</v>
      </c>
      <c r="H2095" s="204" t="s">
        <v>1583</v>
      </c>
      <c r="I2095" s="201">
        <v>7</v>
      </c>
      <c r="J2095" s="201" t="s">
        <v>13080</v>
      </c>
      <c r="K2095" s="39" t="s">
        <v>31</v>
      </c>
      <c r="L2095" s="183">
        <v>4</v>
      </c>
      <c r="M2095" s="27">
        <f>L2095*312</f>
        <v>1248</v>
      </c>
      <c r="N2095" s="23"/>
      <c r="O2095" s="24" t="s">
        <v>32</v>
      </c>
    </row>
    <row r="2096" s="1" customFormat="1" customHeight="1" spans="1:15">
      <c r="A2096" s="39">
        <v>2092</v>
      </c>
      <c r="B2096" s="115" t="s">
        <v>23</v>
      </c>
      <c r="C2096" s="39" t="s">
        <v>11004</v>
      </c>
      <c r="D2096" s="39" t="s">
        <v>10034</v>
      </c>
      <c r="E2096" s="39" t="s">
        <v>11005</v>
      </c>
      <c r="F2096" s="119" t="s">
        <v>12917</v>
      </c>
      <c r="G2096" s="206" t="s">
        <v>13081</v>
      </c>
      <c r="H2096" s="204" t="s">
        <v>1583</v>
      </c>
      <c r="I2096" s="204">
        <v>4</v>
      </c>
      <c r="J2096" s="206" t="s">
        <v>13082</v>
      </c>
      <c r="K2096" s="39" t="s">
        <v>31</v>
      </c>
      <c r="L2096" s="183">
        <v>3</v>
      </c>
      <c r="M2096" s="27">
        <f>L2096*312</f>
        <v>936</v>
      </c>
      <c r="N2096" s="23"/>
      <c r="O2096" s="24" t="s">
        <v>32</v>
      </c>
    </row>
    <row r="2097" s="1" customFormat="1" customHeight="1" spans="1:18">
      <c r="A2097" s="39">
        <v>2093</v>
      </c>
      <c r="B2097" s="115" t="s">
        <v>23</v>
      </c>
      <c r="C2097" s="39" t="s">
        <v>11004</v>
      </c>
      <c r="D2097" s="39" t="s">
        <v>10034</v>
      </c>
      <c r="E2097" s="39" t="s">
        <v>11005</v>
      </c>
      <c r="F2097" s="119" t="s">
        <v>12917</v>
      </c>
      <c r="G2097" s="207" t="s">
        <v>13083</v>
      </c>
      <c r="H2097" s="204" t="s">
        <v>194</v>
      </c>
      <c r="I2097" s="115">
        <v>4</v>
      </c>
      <c r="J2097" s="202" t="str">
        <f>LEFT("广西永福县广福乡马陂村江行山屯4号",35)</f>
        <v>广西永福县广福乡马陂村江行山屯4号</v>
      </c>
      <c r="K2097" s="39" t="s">
        <v>31</v>
      </c>
      <c r="L2097" s="183">
        <v>3</v>
      </c>
      <c r="M2097" s="27">
        <f>L2097*130</f>
        <v>390</v>
      </c>
      <c r="N2097" s="23"/>
      <c r="O2097" s="24" t="s">
        <v>32</v>
      </c>
      <c r="R2097" s="92"/>
    </row>
    <row r="2098" s="1" customFormat="1" customHeight="1" spans="1:15">
      <c r="A2098" s="39">
        <v>2094</v>
      </c>
      <c r="B2098" s="115" t="s">
        <v>23</v>
      </c>
      <c r="C2098" s="39" t="s">
        <v>11004</v>
      </c>
      <c r="D2098" s="39" t="s">
        <v>10034</v>
      </c>
      <c r="E2098" s="39" t="s">
        <v>11005</v>
      </c>
      <c r="F2098" s="119" t="s">
        <v>12917</v>
      </c>
      <c r="G2098" s="205" t="s">
        <v>13084</v>
      </c>
      <c r="H2098" s="204" t="s">
        <v>194</v>
      </c>
      <c r="I2098" s="204">
        <v>4</v>
      </c>
      <c r="J2098" s="206" t="s">
        <v>13085</v>
      </c>
      <c r="K2098" s="39" t="s">
        <v>31</v>
      </c>
      <c r="L2098" s="183">
        <v>3</v>
      </c>
      <c r="M2098" s="27">
        <f>L2098*130</f>
        <v>390</v>
      </c>
      <c r="N2098" s="23"/>
      <c r="O2098" s="24" t="s">
        <v>32</v>
      </c>
    </row>
    <row r="2099" s="1" customFormat="1" customHeight="1" spans="1:15">
      <c r="A2099" s="39">
        <v>2095</v>
      </c>
      <c r="B2099" s="115" t="s">
        <v>23</v>
      </c>
      <c r="C2099" s="39" t="s">
        <v>11004</v>
      </c>
      <c r="D2099" s="39" t="s">
        <v>10034</v>
      </c>
      <c r="E2099" s="39" t="s">
        <v>11005</v>
      </c>
      <c r="F2099" s="119" t="s">
        <v>12917</v>
      </c>
      <c r="G2099" s="205" t="s">
        <v>13086</v>
      </c>
      <c r="H2099" s="204" t="s">
        <v>194</v>
      </c>
      <c r="I2099" s="204">
        <v>3</v>
      </c>
      <c r="J2099" s="206" t="s">
        <v>13087</v>
      </c>
      <c r="K2099" s="39" t="s">
        <v>31</v>
      </c>
      <c r="L2099" s="183">
        <v>3</v>
      </c>
      <c r="M2099" s="27">
        <f>L2099*130</f>
        <v>390</v>
      </c>
      <c r="N2099" s="23"/>
      <c r="O2099" s="24" t="s">
        <v>32</v>
      </c>
    </row>
    <row r="2100" s="1" customFormat="1" customHeight="1" spans="1:15">
      <c r="A2100" s="39">
        <v>2096</v>
      </c>
      <c r="B2100" s="115" t="s">
        <v>23</v>
      </c>
      <c r="C2100" s="39" t="s">
        <v>11004</v>
      </c>
      <c r="D2100" s="39" t="s">
        <v>10034</v>
      </c>
      <c r="E2100" s="39" t="s">
        <v>11005</v>
      </c>
      <c r="F2100" s="119" t="s">
        <v>12917</v>
      </c>
      <c r="G2100" s="201" t="s">
        <v>13088</v>
      </c>
      <c r="H2100" s="204" t="s">
        <v>194</v>
      </c>
      <c r="I2100" s="201">
        <v>4</v>
      </c>
      <c r="J2100" s="201" t="s">
        <v>13089</v>
      </c>
      <c r="K2100" s="39" t="s">
        <v>31</v>
      </c>
      <c r="L2100" s="183">
        <v>2</v>
      </c>
      <c r="M2100" s="27">
        <f>L2100*130</f>
        <v>260</v>
      </c>
      <c r="N2100" s="23"/>
      <c r="O2100" s="24" t="s">
        <v>32</v>
      </c>
    </row>
    <row r="2101" s="1" customFormat="1" customHeight="1" spans="1:15">
      <c r="A2101" s="39">
        <v>2097</v>
      </c>
      <c r="B2101" s="115" t="s">
        <v>23</v>
      </c>
      <c r="C2101" s="39" t="s">
        <v>11004</v>
      </c>
      <c r="D2101" s="39" t="s">
        <v>10034</v>
      </c>
      <c r="E2101" s="39" t="s">
        <v>11005</v>
      </c>
      <c r="F2101" s="119" t="s">
        <v>12917</v>
      </c>
      <c r="G2101" s="201" t="s">
        <v>13090</v>
      </c>
      <c r="H2101" s="204" t="s">
        <v>194</v>
      </c>
      <c r="I2101" s="201">
        <v>9</v>
      </c>
      <c r="J2101" s="201" t="s">
        <v>13091</v>
      </c>
      <c r="K2101" s="39" t="s">
        <v>31</v>
      </c>
      <c r="L2101" s="183">
        <v>5</v>
      </c>
      <c r="M2101" s="27">
        <f>L2101*312</f>
        <v>1560</v>
      </c>
      <c r="N2101" s="23"/>
      <c r="O2101" s="24" t="s">
        <v>32</v>
      </c>
    </row>
    <row r="2102" s="1" customFormat="1" customHeight="1" spans="1:15">
      <c r="A2102" s="39">
        <v>2098</v>
      </c>
      <c r="B2102" s="115" t="s">
        <v>23</v>
      </c>
      <c r="C2102" s="39" t="s">
        <v>11004</v>
      </c>
      <c r="D2102" s="39" t="s">
        <v>10034</v>
      </c>
      <c r="E2102" s="39" t="s">
        <v>11005</v>
      </c>
      <c r="F2102" s="119" t="s">
        <v>12917</v>
      </c>
      <c r="G2102" s="201" t="s">
        <v>13092</v>
      </c>
      <c r="H2102" s="204" t="s">
        <v>194</v>
      </c>
      <c r="I2102" s="201">
        <v>5</v>
      </c>
      <c r="J2102" s="201" t="s">
        <v>13093</v>
      </c>
      <c r="K2102" s="39" t="s">
        <v>31</v>
      </c>
      <c r="L2102" s="183">
        <v>4</v>
      </c>
      <c r="M2102" s="27">
        <f>L2102*130</f>
        <v>520</v>
      </c>
      <c r="N2102" s="23"/>
      <c r="O2102" s="24" t="s">
        <v>32</v>
      </c>
    </row>
    <row r="2103" s="1" customFormat="1" customHeight="1" spans="1:15">
      <c r="A2103" s="39">
        <v>2099</v>
      </c>
      <c r="B2103" s="115" t="s">
        <v>23</v>
      </c>
      <c r="C2103" s="39" t="s">
        <v>11004</v>
      </c>
      <c r="D2103" s="39" t="s">
        <v>10034</v>
      </c>
      <c r="E2103" s="39" t="s">
        <v>11005</v>
      </c>
      <c r="F2103" s="119" t="s">
        <v>12917</v>
      </c>
      <c r="G2103" s="201" t="s">
        <v>13094</v>
      </c>
      <c r="H2103" s="201" t="s">
        <v>6215</v>
      </c>
      <c r="I2103" s="201">
        <v>5</v>
      </c>
      <c r="J2103" s="201" t="s">
        <v>13095</v>
      </c>
      <c r="K2103" s="39" t="s">
        <v>31</v>
      </c>
      <c r="L2103" s="183">
        <v>4</v>
      </c>
      <c r="M2103" s="27">
        <f>L2103*312</f>
        <v>1248</v>
      </c>
      <c r="N2103" s="23"/>
      <c r="O2103" s="24" t="s">
        <v>32</v>
      </c>
    </row>
    <row r="2104" s="1" customFormat="1" customHeight="1" spans="1:15">
      <c r="A2104" s="39">
        <v>2100</v>
      </c>
      <c r="B2104" s="115" t="s">
        <v>23</v>
      </c>
      <c r="C2104" s="39" t="s">
        <v>11004</v>
      </c>
      <c r="D2104" s="39" t="s">
        <v>10034</v>
      </c>
      <c r="E2104" s="39" t="s">
        <v>11005</v>
      </c>
      <c r="F2104" s="119" t="s">
        <v>12917</v>
      </c>
      <c r="G2104" s="201" t="s">
        <v>7467</v>
      </c>
      <c r="H2104" s="201" t="s">
        <v>1583</v>
      </c>
      <c r="I2104" s="201">
        <v>2</v>
      </c>
      <c r="J2104" s="201" t="s">
        <v>13096</v>
      </c>
      <c r="K2104" s="39" t="s">
        <v>31</v>
      </c>
      <c r="L2104" s="183">
        <v>2</v>
      </c>
      <c r="M2104" s="27">
        <f>L2104*468</f>
        <v>936</v>
      </c>
      <c r="N2104" s="23"/>
      <c r="O2104" s="24" t="s">
        <v>32</v>
      </c>
    </row>
    <row r="2105" s="1" customFormat="1" customHeight="1" spans="1:15">
      <c r="A2105" s="39">
        <v>2101</v>
      </c>
      <c r="B2105" s="115" t="s">
        <v>23</v>
      </c>
      <c r="C2105" s="39" t="s">
        <v>11004</v>
      </c>
      <c r="D2105" s="39" t="s">
        <v>10034</v>
      </c>
      <c r="E2105" s="39" t="s">
        <v>11005</v>
      </c>
      <c r="F2105" s="119" t="s">
        <v>12917</v>
      </c>
      <c r="G2105" s="201" t="s">
        <v>13097</v>
      </c>
      <c r="H2105" s="201" t="s">
        <v>194</v>
      </c>
      <c r="I2105" s="201">
        <v>4</v>
      </c>
      <c r="J2105" s="201" t="s">
        <v>13098</v>
      </c>
      <c r="K2105" s="39" t="s">
        <v>31</v>
      </c>
      <c r="L2105" s="183">
        <v>4</v>
      </c>
      <c r="M2105" s="27">
        <f>L2105*312</f>
        <v>1248</v>
      </c>
      <c r="N2105" s="23"/>
      <c r="O2105" s="24" t="s">
        <v>32</v>
      </c>
    </row>
    <row r="2106" s="1" customFormat="1" customHeight="1" spans="1:15">
      <c r="A2106" s="39">
        <v>2102</v>
      </c>
      <c r="B2106" s="115" t="s">
        <v>23</v>
      </c>
      <c r="C2106" s="39" t="s">
        <v>11004</v>
      </c>
      <c r="D2106" s="39" t="s">
        <v>10034</v>
      </c>
      <c r="E2106" s="39" t="s">
        <v>11005</v>
      </c>
      <c r="F2106" s="119" t="s">
        <v>12917</v>
      </c>
      <c r="G2106" s="201" t="s">
        <v>13099</v>
      </c>
      <c r="H2106" s="201" t="s">
        <v>1583</v>
      </c>
      <c r="I2106" s="201">
        <v>4</v>
      </c>
      <c r="J2106" s="201" t="s">
        <v>13100</v>
      </c>
      <c r="K2106" s="39" t="s">
        <v>31</v>
      </c>
      <c r="L2106" s="183">
        <v>3</v>
      </c>
      <c r="M2106" s="27">
        <f>L2106*312</f>
        <v>936</v>
      </c>
      <c r="N2106" s="23"/>
      <c r="O2106" s="24" t="s">
        <v>32</v>
      </c>
    </row>
    <row r="2107" s="1" customFormat="1" customHeight="1" spans="1:15">
      <c r="A2107" s="39">
        <v>2103</v>
      </c>
      <c r="B2107" s="115" t="s">
        <v>23</v>
      </c>
      <c r="C2107" s="39" t="s">
        <v>11004</v>
      </c>
      <c r="D2107" s="39" t="s">
        <v>10034</v>
      </c>
      <c r="E2107" s="39" t="s">
        <v>11005</v>
      </c>
      <c r="F2107" s="119" t="s">
        <v>12917</v>
      </c>
      <c r="G2107" s="201" t="s">
        <v>13101</v>
      </c>
      <c r="H2107" s="201" t="s">
        <v>194</v>
      </c>
      <c r="I2107" s="201">
        <v>4</v>
      </c>
      <c r="J2107" s="201" t="s">
        <v>13102</v>
      </c>
      <c r="K2107" s="39" t="s">
        <v>31</v>
      </c>
      <c r="L2107" s="183">
        <v>3</v>
      </c>
      <c r="M2107" s="27">
        <f t="shared" ref="M2107:M2117" si="80">L2107*130</f>
        <v>390</v>
      </c>
      <c r="N2107" s="23"/>
      <c r="O2107" s="24" t="s">
        <v>32</v>
      </c>
    </row>
    <row r="2108" s="1" customFormat="1" customHeight="1" spans="1:15">
      <c r="A2108" s="39">
        <v>2104</v>
      </c>
      <c r="B2108" s="115" t="s">
        <v>23</v>
      </c>
      <c r="C2108" s="39" t="s">
        <v>11004</v>
      </c>
      <c r="D2108" s="39" t="s">
        <v>10034</v>
      </c>
      <c r="E2108" s="39" t="s">
        <v>11005</v>
      </c>
      <c r="F2108" s="119" t="s">
        <v>12917</v>
      </c>
      <c r="G2108" s="115" t="s">
        <v>13103</v>
      </c>
      <c r="H2108" s="201" t="s">
        <v>194</v>
      </c>
      <c r="I2108" s="201">
        <v>4</v>
      </c>
      <c r="J2108" s="201" t="s">
        <v>13104</v>
      </c>
      <c r="K2108" s="39" t="s">
        <v>31</v>
      </c>
      <c r="L2108" s="183">
        <v>3</v>
      </c>
      <c r="M2108" s="27">
        <f t="shared" si="80"/>
        <v>390</v>
      </c>
      <c r="N2108" s="23"/>
      <c r="O2108" s="24" t="s">
        <v>32</v>
      </c>
    </row>
    <row r="2109" s="1" customFormat="1" customHeight="1" spans="1:15">
      <c r="A2109" s="39">
        <v>2105</v>
      </c>
      <c r="B2109" s="115" t="s">
        <v>23</v>
      </c>
      <c r="C2109" s="39" t="s">
        <v>11004</v>
      </c>
      <c r="D2109" s="39" t="s">
        <v>10034</v>
      </c>
      <c r="E2109" s="39" t="s">
        <v>11005</v>
      </c>
      <c r="F2109" s="119" t="s">
        <v>12917</v>
      </c>
      <c r="G2109" s="201" t="s">
        <v>927</v>
      </c>
      <c r="H2109" s="201" t="s">
        <v>194</v>
      </c>
      <c r="I2109" s="201">
        <v>6</v>
      </c>
      <c r="J2109" s="201" t="s">
        <v>13105</v>
      </c>
      <c r="K2109" s="39" t="s">
        <v>31</v>
      </c>
      <c r="L2109" s="183">
        <v>3</v>
      </c>
      <c r="M2109" s="27">
        <f t="shared" si="80"/>
        <v>390</v>
      </c>
      <c r="N2109" s="23"/>
      <c r="O2109" s="24" t="s">
        <v>32</v>
      </c>
    </row>
    <row r="2110" s="1" customFormat="1" customHeight="1" spans="1:15">
      <c r="A2110" s="39">
        <v>2106</v>
      </c>
      <c r="B2110" s="115" t="s">
        <v>23</v>
      </c>
      <c r="C2110" s="39" t="s">
        <v>11004</v>
      </c>
      <c r="D2110" s="39" t="s">
        <v>10034</v>
      </c>
      <c r="E2110" s="39" t="s">
        <v>11005</v>
      </c>
      <c r="F2110" s="119" t="s">
        <v>12917</v>
      </c>
      <c r="G2110" s="201" t="s">
        <v>13106</v>
      </c>
      <c r="H2110" s="201" t="s">
        <v>194</v>
      </c>
      <c r="I2110" s="201">
        <v>3</v>
      </c>
      <c r="J2110" s="201" t="s">
        <v>13107</v>
      </c>
      <c r="K2110" s="39" t="s">
        <v>31</v>
      </c>
      <c r="L2110" s="183">
        <v>2</v>
      </c>
      <c r="M2110" s="27">
        <f t="shared" si="80"/>
        <v>260</v>
      </c>
      <c r="N2110" s="23"/>
      <c r="O2110" s="24" t="s">
        <v>32</v>
      </c>
    </row>
    <row r="2111" s="1" customFormat="1" customHeight="1" spans="1:15">
      <c r="A2111" s="39">
        <v>2107</v>
      </c>
      <c r="B2111" s="115" t="s">
        <v>23</v>
      </c>
      <c r="C2111" s="39" t="s">
        <v>11004</v>
      </c>
      <c r="D2111" s="39" t="s">
        <v>10034</v>
      </c>
      <c r="E2111" s="39" t="s">
        <v>11005</v>
      </c>
      <c r="F2111" s="119" t="s">
        <v>12917</v>
      </c>
      <c r="G2111" s="201" t="s">
        <v>13108</v>
      </c>
      <c r="H2111" s="201" t="s">
        <v>194</v>
      </c>
      <c r="I2111" s="201">
        <v>1</v>
      </c>
      <c r="J2111" s="201" t="s">
        <v>13109</v>
      </c>
      <c r="K2111" s="39" t="s">
        <v>31</v>
      </c>
      <c r="L2111" s="183">
        <v>1</v>
      </c>
      <c r="M2111" s="27">
        <f t="shared" si="80"/>
        <v>130</v>
      </c>
      <c r="N2111" s="23"/>
      <c r="O2111" s="24" t="s">
        <v>32</v>
      </c>
    </row>
    <row r="2112" s="1" customFormat="1" customHeight="1" spans="1:15">
      <c r="A2112" s="39">
        <v>2108</v>
      </c>
      <c r="B2112" s="115" t="s">
        <v>23</v>
      </c>
      <c r="C2112" s="39" t="s">
        <v>11004</v>
      </c>
      <c r="D2112" s="39" t="s">
        <v>10034</v>
      </c>
      <c r="E2112" s="39" t="s">
        <v>11005</v>
      </c>
      <c r="F2112" s="119" t="s">
        <v>12917</v>
      </c>
      <c r="G2112" s="201" t="s">
        <v>13110</v>
      </c>
      <c r="H2112" s="201" t="s">
        <v>194</v>
      </c>
      <c r="I2112" s="201">
        <v>1</v>
      </c>
      <c r="J2112" s="201" t="s">
        <v>13111</v>
      </c>
      <c r="K2112" s="39" t="s">
        <v>31</v>
      </c>
      <c r="L2112" s="183">
        <v>1</v>
      </c>
      <c r="M2112" s="27">
        <f t="shared" si="80"/>
        <v>130</v>
      </c>
      <c r="N2112" s="23"/>
      <c r="O2112" s="24" t="s">
        <v>32</v>
      </c>
    </row>
    <row r="2113" s="1" customFormat="1" customHeight="1" spans="1:15">
      <c r="A2113" s="39">
        <v>2109</v>
      </c>
      <c r="B2113" s="115" t="s">
        <v>23</v>
      </c>
      <c r="C2113" s="39" t="s">
        <v>11004</v>
      </c>
      <c r="D2113" s="39" t="s">
        <v>10034</v>
      </c>
      <c r="E2113" s="39" t="s">
        <v>11005</v>
      </c>
      <c r="F2113" s="119" t="s">
        <v>12917</v>
      </c>
      <c r="G2113" s="201" t="s">
        <v>13112</v>
      </c>
      <c r="H2113" s="201" t="s">
        <v>194</v>
      </c>
      <c r="I2113" s="201">
        <v>5</v>
      </c>
      <c r="J2113" s="201" t="s">
        <v>13113</v>
      </c>
      <c r="K2113" s="39" t="s">
        <v>31</v>
      </c>
      <c r="L2113" s="183">
        <v>3</v>
      </c>
      <c r="M2113" s="27">
        <f t="shared" si="80"/>
        <v>390</v>
      </c>
      <c r="N2113" s="23"/>
      <c r="O2113" s="24" t="s">
        <v>32</v>
      </c>
    </row>
    <row r="2114" s="1" customFormat="1" customHeight="1" spans="1:15">
      <c r="A2114" s="39">
        <v>2110</v>
      </c>
      <c r="B2114" s="115" t="s">
        <v>23</v>
      </c>
      <c r="C2114" s="39" t="s">
        <v>11004</v>
      </c>
      <c r="D2114" s="39" t="s">
        <v>10034</v>
      </c>
      <c r="E2114" s="39" t="s">
        <v>11005</v>
      </c>
      <c r="F2114" s="119" t="s">
        <v>12917</v>
      </c>
      <c r="G2114" s="200" t="s">
        <v>13114</v>
      </c>
      <c r="H2114" s="201" t="s">
        <v>194</v>
      </c>
      <c r="I2114" s="201">
        <v>5</v>
      </c>
      <c r="J2114" s="201" t="s">
        <v>13115</v>
      </c>
      <c r="K2114" s="39" t="s">
        <v>31</v>
      </c>
      <c r="L2114" s="183">
        <v>3</v>
      </c>
      <c r="M2114" s="27">
        <f t="shared" si="80"/>
        <v>390</v>
      </c>
      <c r="N2114" s="23"/>
      <c r="O2114" s="24" t="s">
        <v>32</v>
      </c>
    </row>
    <row r="2115" s="1" customFormat="1" customHeight="1" spans="1:15">
      <c r="A2115" s="39">
        <v>2111</v>
      </c>
      <c r="B2115" s="115" t="s">
        <v>23</v>
      </c>
      <c r="C2115" s="39" t="s">
        <v>11004</v>
      </c>
      <c r="D2115" s="39" t="s">
        <v>10034</v>
      </c>
      <c r="E2115" s="39" t="s">
        <v>11005</v>
      </c>
      <c r="F2115" s="119" t="s">
        <v>12917</v>
      </c>
      <c r="G2115" s="201" t="s">
        <v>13116</v>
      </c>
      <c r="H2115" s="201" t="s">
        <v>194</v>
      </c>
      <c r="I2115" s="201">
        <v>6</v>
      </c>
      <c r="J2115" s="201" t="s">
        <v>13117</v>
      </c>
      <c r="K2115" s="39" t="s">
        <v>31</v>
      </c>
      <c r="L2115" s="183">
        <v>3</v>
      </c>
      <c r="M2115" s="27">
        <f t="shared" si="80"/>
        <v>390</v>
      </c>
      <c r="N2115" s="23"/>
      <c r="O2115" s="24" t="s">
        <v>32</v>
      </c>
    </row>
    <row r="2116" s="1" customFormat="1" customHeight="1" spans="1:15">
      <c r="A2116" s="39">
        <v>2112</v>
      </c>
      <c r="B2116" s="115" t="s">
        <v>23</v>
      </c>
      <c r="C2116" s="39" t="s">
        <v>11004</v>
      </c>
      <c r="D2116" s="39" t="s">
        <v>10034</v>
      </c>
      <c r="E2116" s="39" t="s">
        <v>11005</v>
      </c>
      <c r="F2116" s="119" t="s">
        <v>12917</v>
      </c>
      <c r="G2116" s="201" t="s">
        <v>13118</v>
      </c>
      <c r="H2116" s="201" t="s">
        <v>194</v>
      </c>
      <c r="I2116" s="201">
        <v>2</v>
      </c>
      <c r="J2116" s="201" t="s">
        <v>13119</v>
      </c>
      <c r="K2116" s="39" t="s">
        <v>31</v>
      </c>
      <c r="L2116" s="183">
        <v>1</v>
      </c>
      <c r="M2116" s="27">
        <f t="shared" si="80"/>
        <v>130</v>
      </c>
      <c r="N2116" s="23"/>
      <c r="O2116" s="24" t="s">
        <v>32</v>
      </c>
    </row>
    <row r="2117" s="1" customFormat="1" customHeight="1" spans="1:15">
      <c r="A2117" s="39">
        <v>2113</v>
      </c>
      <c r="B2117" s="115" t="s">
        <v>23</v>
      </c>
      <c r="C2117" s="39" t="s">
        <v>11004</v>
      </c>
      <c r="D2117" s="39" t="s">
        <v>10034</v>
      </c>
      <c r="E2117" s="39" t="s">
        <v>11005</v>
      </c>
      <c r="F2117" s="119" t="s">
        <v>12917</v>
      </c>
      <c r="G2117" s="201" t="s">
        <v>13120</v>
      </c>
      <c r="H2117" s="201" t="s">
        <v>194</v>
      </c>
      <c r="I2117" s="201">
        <v>4</v>
      </c>
      <c r="J2117" s="201" t="s">
        <v>13121</v>
      </c>
      <c r="K2117" s="39" t="s">
        <v>31</v>
      </c>
      <c r="L2117" s="183">
        <v>3</v>
      </c>
      <c r="M2117" s="27">
        <f t="shared" si="80"/>
        <v>390</v>
      </c>
      <c r="N2117" s="23"/>
      <c r="O2117" s="24" t="s">
        <v>32</v>
      </c>
    </row>
    <row r="2118" s="1" customFormat="1" customHeight="1" spans="1:15">
      <c r="A2118" s="39">
        <v>2114</v>
      </c>
      <c r="B2118" s="115" t="s">
        <v>23</v>
      </c>
      <c r="C2118" s="39" t="s">
        <v>11004</v>
      </c>
      <c r="D2118" s="39" t="s">
        <v>10034</v>
      </c>
      <c r="E2118" s="39" t="s">
        <v>11005</v>
      </c>
      <c r="F2118" s="119" t="s">
        <v>12917</v>
      </c>
      <c r="G2118" s="201" t="s">
        <v>13122</v>
      </c>
      <c r="H2118" s="201" t="s">
        <v>6215</v>
      </c>
      <c r="I2118" s="201">
        <v>4</v>
      </c>
      <c r="J2118" s="201" t="s">
        <v>13123</v>
      </c>
      <c r="K2118" s="39" t="s">
        <v>31</v>
      </c>
      <c r="L2118" s="183">
        <v>4</v>
      </c>
      <c r="M2118" s="27">
        <f>L2118*312</f>
        <v>1248</v>
      </c>
      <c r="N2118" s="23"/>
      <c r="O2118" s="24" t="s">
        <v>32</v>
      </c>
    </row>
    <row r="2119" s="1" customFormat="1" customHeight="1" spans="1:15">
      <c r="A2119" s="39">
        <v>2115</v>
      </c>
      <c r="B2119" s="115" t="s">
        <v>23</v>
      </c>
      <c r="C2119" s="39" t="s">
        <v>11004</v>
      </c>
      <c r="D2119" s="39" t="s">
        <v>10034</v>
      </c>
      <c r="E2119" s="39" t="s">
        <v>11005</v>
      </c>
      <c r="F2119" s="119" t="s">
        <v>12917</v>
      </c>
      <c r="G2119" s="201" t="s">
        <v>13124</v>
      </c>
      <c r="H2119" s="201" t="s">
        <v>194</v>
      </c>
      <c r="I2119" s="201">
        <v>5</v>
      </c>
      <c r="J2119" s="201" t="s">
        <v>13125</v>
      </c>
      <c r="K2119" s="39" t="s">
        <v>31</v>
      </c>
      <c r="L2119" s="183">
        <v>4</v>
      </c>
      <c r="M2119" s="27">
        <f t="shared" ref="M2119:M2128" si="81">L2119*130</f>
        <v>520</v>
      </c>
      <c r="N2119" s="23"/>
      <c r="O2119" s="24" t="s">
        <v>32</v>
      </c>
    </row>
    <row r="2120" s="1" customFormat="1" customHeight="1" spans="1:15">
      <c r="A2120" s="39">
        <v>2116</v>
      </c>
      <c r="B2120" s="115" t="s">
        <v>23</v>
      </c>
      <c r="C2120" s="39" t="s">
        <v>11004</v>
      </c>
      <c r="D2120" s="39" t="s">
        <v>10034</v>
      </c>
      <c r="E2120" s="39" t="s">
        <v>11005</v>
      </c>
      <c r="F2120" s="119" t="s">
        <v>12917</v>
      </c>
      <c r="G2120" s="201" t="s">
        <v>13126</v>
      </c>
      <c r="H2120" s="201" t="s">
        <v>194</v>
      </c>
      <c r="I2120" s="201">
        <v>7</v>
      </c>
      <c r="J2120" s="201" t="s">
        <v>13127</v>
      </c>
      <c r="K2120" s="39" t="s">
        <v>31</v>
      </c>
      <c r="L2120" s="183">
        <v>3</v>
      </c>
      <c r="M2120" s="27">
        <f t="shared" si="81"/>
        <v>390</v>
      </c>
      <c r="N2120" s="23"/>
      <c r="O2120" s="24" t="s">
        <v>32</v>
      </c>
    </row>
    <row r="2121" s="1" customFormat="1" customHeight="1" spans="1:15">
      <c r="A2121" s="39">
        <v>2117</v>
      </c>
      <c r="B2121" s="115" t="s">
        <v>23</v>
      </c>
      <c r="C2121" s="39" t="s">
        <v>11004</v>
      </c>
      <c r="D2121" s="39" t="s">
        <v>10034</v>
      </c>
      <c r="E2121" s="39" t="s">
        <v>11005</v>
      </c>
      <c r="F2121" s="119" t="s">
        <v>12917</v>
      </c>
      <c r="G2121" s="201" t="s">
        <v>13128</v>
      </c>
      <c r="H2121" s="201" t="s">
        <v>194</v>
      </c>
      <c r="I2121" s="201">
        <v>1</v>
      </c>
      <c r="J2121" s="201" t="s">
        <v>13129</v>
      </c>
      <c r="K2121" s="39" t="s">
        <v>31</v>
      </c>
      <c r="L2121" s="183">
        <v>1</v>
      </c>
      <c r="M2121" s="27">
        <f t="shared" si="81"/>
        <v>130</v>
      </c>
      <c r="N2121" s="23"/>
      <c r="O2121" s="24" t="s">
        <v>32</v>
      </c>
    </row>
    <row r="2122" s="1" customFormat="1" customHeight="1" spans="1:15">
      <c r="A2122" s="39">
        <v>2118</v>
      </c>
      <c r="B2122" s="115" t="s">
        <v>23</v>
      </c>
      <c r="C2122" s="39" t="s">
        <v>11004</v>
      </c>
      <c r="D2122" s="39" t="s">
        <v>10034</v>
      </c>
      <c r="E2122" s="39" t="s">
        <v>11005</v>
      </c>
      <c r="F2122" s="119" t="s">
        <v>12917</v>
      </c>
      <c r="G2122" s="201" t="s">
        <v>13130</v>
      </c>
      <c r="H2122" s="201" t="s">
        <v>194</v>
      </c>
      <c r="I2122" s="201">
        <v>3</v>
      </c>
      <c r="J2122" s="201" t="s">
        <v>13131</v>
      </c>
      <c r="K2122" s="39" t="s">
        <v>31</v>
      </c>
      <c r="L2122" s="183">
        <v>2</v>
      </c>
      <c r="M2122" s="27">
        <f t="shared" si="81"/>
        <v>260</v>
      </c>
      <c r="N2122" s="23"/>
      <c r="O2122" s="24" t="s">
        <v>32</v>
      </c>
    </row>
    <row r="2123" s="1" customFormat="1" customHeight="1" spans="1:15">
      <c r="A2123" s="39">
        <v>2119</v>
      </c>
      <c r="B2123" s="115" t="s">
        <v>23</v>
      </c>
      <c r="C2123" s="39" t="s">
        <v>11004</v>
      </c>
      <c r="D2123" s="39" t="s">
        <v>10034</v>
      </c>
      <c r="E2123" s="39" t="s">
        <v>11005</v>
      </c>
      <c r="F2123" s="119" t="s">
        <v>12917</v>
      </c>
      <c r="G2123" s="201" t="s">
        <v>13132</v>
      </c>
      <c r="H2123" s="201" t="s">
        <v>194</v>
      </c>
      <c r="I2123" s="201">
        <v>4</v>
      </c>
      <c r="J2123" s="201" t="s">
        <v>13133</v>
      </c>
      <c r="K2123" s="39" t="s">
        <v>31</v>
      </c>
      <c r="L2123" s="183">
        <v>3</v>
      </c>
      <c r="M2123" s="27">
        <f t="shared" si="81"/>
        <v>390</v>
      </c>
      <c r="N2123" s="23"/>
      <c r="O2123" s="24" t="s">
        <v>32</v>
      </c>
    </row>
    <row r="2124" s="1" customFormat="1" customHeight="1" spans="1:15">
      <c r="A2124" s="39">
        <v>2120</v>
      </c>
      <c r="B2124" s="115" t="s">
        <v>23</v>
      </c>
      <c r="C2124" s="39" t="s">
        <v>11004</v>
      </c>
      <c r="D2124" s="39" t="s">
        <v>10034</v>
      </c>
      <c r="E2124" s="39" t="s">
        <v>11005</v>
      </c>
      <c r="F2124" s="119" t="s">
        <v>12917</v>
      </c>
      <c r="G2124" s="201" t="s">
        <v>13134</v>
      </c>
      <c r="H2124" s="201" t="s">
        <v>194</v>
      </c>
      <c r="I2124" s="201">
        <v>4</v>
      </c>
      <c r="J2124" s="201" t="s">
        <v>13135</v>
      </c>
      <c r="K2124" s="39" t="s">
        <v>31</v>
      </c>
      <c r="L2124" s="183">
        <v>3</v>
      </c>
      <c r="M2124" s="27">
        <f t="shared" si="81"/>
        <v>390</v>
      </c>
      <c r="N2124" s="23"/>
      <c r="O2124" s="24" t="s">
        <v>32</v>
      </c>
    </row>
    <row r="2125" s="1" customFormat="1" customHeight="1" spans="1:15">
      <c r="A2125" s="39">
        <v>2121</v>
      </c>
      <c r="B2125" s="115" t="s">
        <v>23</v>
      </c>
      <c r="C2125" s="39" t="s">
        <v>11004</v>
      </c>
      <c r="D2125" s="39" t="s">
        <v>10034</v>
      </c>
      <c r="E2125" s="39" t="s">
        <v>11005</v>
      </c>
      <c r="F2125" s="119" t="s">
        <v>12917</v>
      </c>
      <c r="G2125" s="201" t="s">
        <v>13136</v>
      </c>
      <c r="H2125" s="201" t="s">
        <v>194</v>
      </c>
      <c r="I2125" s="201">
        <v>4</v>
      </c>
      <c r="J2125" s="201" t="s">
        <v>13137</v>
      </c>
      <c r="K2125" s="39" t="s">
        <v>31</v>
      </c>
      <c r="L2125" s="183">
        <v>3</v>
      </c>
      <c r="M2125" s="27">
        <f t="shared" si="81"/>
        <v>390</v>
      </c>
      <c r="N2125" s="23"/>
      <c r="O2125" s="24" t="s">
        <v>32</v>
      </c>
    </row>
    <row r="2126" s="1" customFormat="1" customHeight="1" spans="1:15">
      <c r="A2126" s="39">
        <v>2122</v>
      </c>
      <c r="B2126" s="115" t="s">
        <v>23</v>
      </c>
      <c r="C2126" s="39" t="s">
        <v>11004</v>
      </c>
      <c r="D2126" s="39" t="s">
        <v>10034</v>
      </c>
      <c r="E2126" s="39" t="s">
        <v>11005</v>
      </c>
      <c r="F2126" s="119" t="s">
        <v>12917</v>
      </c>
      <c r="G2126" s="201" t="s">
        <v>13138</v>
      </c>
      <c r="H2126" s="201" t="s">
        <v>1583</v>
      </c>
      <c r="I2126" s="201">
        <v>4</v>
      </c>
      <c r="J2126" s="201" t="s">
        <v>13139</v>
      </c>
      <c r="K2126" s="39" t="s">
        <v>31</v>
      </c>
      <c r="L2126" s="183">
        <v>3</v>
      </c>
      <c r="M2126" s="27">
        <f t="shared" si="81"/>
        <v>390</v>
      </c>
      <c r="N2126" s="23"/>
      <c r="O2126" s="24" t="s">
        <v>32</v>
      </c>
    </row>
    <row r="2127" s="1" customFormat="1" customHeight="1" spans="1:15">
      <c r="A2127" s="39">
        <v>2123</v>
      </c>
      <c r="B2127" s="115" t="s">
        <v>23</v>
      </c>
      <c r="C2127" s="39" t="s">
        <v>11004</v>
      </c>
      <c r="D2127" s="39" t="s">
        <v>10034</v>
      </c>
      <c r="E2127" s="39" t="s">
        <v>11005</v>
      </c>
      <c r="F2127" s="119" t="s">
        <v>12917</v>
      </c>
      <c r="G2127" s="202" t="s">
        <v>13140</v>
      </c>
      <c r="H2127" s="201" t="s">
        <v>194</v>
      </c>
      <c r="I2127" s="201">
        <v>5</v>
      </c>
      <c r="J2127" s="202" t="s">
        <v>13141</v>
      </c>
      <c r="K2127" s="39" t="s">
        <v>31</v>
      </c>
      <c r="L2127" s="183">
        <v>4</v>
      </c>
      <c r="M2127" s="27">
        <f t="shared" si="81"/>
        <v>520</v>
      </c>
      <c r="N2127" s="23"/>
      <c r="O2127" s="24" t="s">
        <v>32</v>
      </c>
    </row>
    <row r="2128" s="1" customFormat="1" customHeight="1" spans="1:15">
      <c r="A2128" s="39">
        <v>2124</v>
      </c>
      <c r="B2128" s="115" t="s">
        <v>23</v>
      </c>
      <c r="C2128" s="39" t="s">
        <v>11004</v>
      </c>
      <c r="D2128" s="39" t="s">
        <v>10034</v>
      </c>
      <c r="E2128" s="39" t="s">
        <v>11005</v>
      </c>
      <c r="F2128" s="119" t="s">
        <v>12917</v>
      </c>
      <c r="G2128" s="202" t="s">
        <v>13142</v>
      </c>
      <c r="H2128" s="201" t="s">
        <v>194</v>
      </c>
      <c r="I2128" s="201">
        <v>4</v>
      </c>
      <c r="J2128" s="202" t="s">
        <v>13143</v>
      </c>
      <c r="K2128" s="39" t="s">
        <v>31</v>
      </c>
      <c r="L2128" s="183">
        <v>2</v>
      </c>
      <c r="M2128" s="27">
        <f t="shared" si="81"/>
        <v>260</v>
      </c>
      <c r="N2128" s="23"/>
      <c r="O2128" s="24" t="s">
        <v>32</v>
      </c>
    </row>
    <row r="2129" s="1" customFormat="1" customHeight="1" spans="1:15">
      <c r="A2129" s="39">
        <v>2125</v>
      </c>
      <c r="B2129" s="115" t="s">
        <v>23</v>
      </c>
      <c r="C2129" s="39" t="s">
        <v>11004</v>
      </c>
      <c r="D2129" s="39" t="s">
        <v>10034</v>
      </c>
      <c r="E2129" s="39" t="s">
        <v>11005</v>
      </c>
      <c r="F2129" s="119" t="s">
        <v>12917</v>
      </c>
      <c r="G2129" s="202" t="s">
        <v>13144</v>
      </c>
      <c r="H2129" s="201" t="s">
        <v>194</v>
      </c>
      <c r="I2129" s="201">
        <v>2</v>
      </c>
      <c r="J2129" s="202" t="s">
        <v>13145</v>
      </c>
      <c r="K2129" s="39" t="s">
        <v>31</v>
      </c>
      <c r="L2129" s="183">
        <v>2</v>
      </c>
      <c r="M2129" s="27">
        <f>L2129*468</f>
        <v>936</v>
      </c>
      <c r="N2129" s="23"/>
      <c r="O2129" s="24" t="s">
        <v>32</v>
      </c>
    </row>
    <row r="2130" s="1" customFormat="1" customHeight="1" spans="1:15">
      <c r="A2130" s="39">
        <v>2126</v>
      </c>
      <c r="B2130" s="115" t="s">
        <v>23</v>
      </c>
      <c r="C2130" s="39" t="s">
        <v>11004</v>
      </c>
      <c r="D2130" s="39" t="s">
        <v>10034</v>
      </c>
      <c r="E2130" s="39" t="s">
        <v>11005</v>
      </c>
      <c r="F2130" s="119" t="s">
        <v>12917</v>
      </c>
      <c r="G2130" s="202" t="s">
        <v>3293</v>
      </c>
      <c r="H2130" s="201" t="s">
        <v>194</v>
      </c>
      <c r="I2130" s="201">
        <v>4</v>
      </c>
      <c r="J2130" s="202" t="s">
        <v>13146</v>
      </c>
      <c r="K2130" s="39" t="s">
        <v>31</v>
      </c>
      <c r="L2130" s="183">
        <v>3</v>
      </c>
      <c r="M2130" s="27">
        <f t="shared" ref="M2130:M2152" si="82">L2130*130</f>
        <v>390</v>
      </c>
      <c r="N2130" s="23"/>
      <c r="O2130" s="24" t="s">
        <v>32</v>
      </c>
    </row>
    <row r="2131" s="1" customFormat="1" customHeight="1" spans="1:15">
      <c r="A2131" s="39">
        <v>2127</v>
      </c>
      <c r="B2131" s="115" t="s">
        <v>23</v>
      </c>
      <c r="C2131" s="39" t="s">
        <v>11004</v>
      </c>
      <c r="D2131" s="39" t="s">
        <v>10034</v>
      </c>
      <c r="E2131" s="39" t="s">
        <v>11005</v>
      </c>
      <c r="F2131" s="119" t="s">
        <v>12917</v>
      </c>
      <c r="G2131" s="202" t="s">
        <v>13147</v>
      </c>
      <c r="H2131" s="201" t="s">
        <v>194</v>
      </c>
      <c r="I2131" s="201">
        <v>3</v>
      </c>
      <c r="J2131" s="202" t="s">
        <v>13148</v>
      </c>
      <c r="K2131" s="39" t="s">
        <v>31</v>
      </c>
      <c r="L2131" s="183">
        <v>2</v>
      </c>
      <c r="M2131" s="27">
        <f t="shared" si="82"/>
        <v>260</v>
      </c>
      <c r="N2131" s="23"/>
      <c r="O2131" s="24" t="s">
        <v>32</v>
      </c>
    </row>
    <row r="2132" s="1" customFormat="1" customHeight="1" spans="1:15">
      <c r="A2132" s="39">
        <v>2128</v>
      </c>
      <c r="B2132" s="115" t="s">
        <v>23</v>
      </c>
      <c r="C2132" s="39" t="s">
        <v>11004</v>
      </c>
      <c r="D2132" s="39" t="s">
        <v>10034</v>
      </c>
      <c r="E2132" s="39" t="s">
        <v>11005</v>
      </c>
      <c r="F2132" s="119" t="s">
        <v>12917</v>
      </c>
      <c r="G2132" s="202" t="s">
        <v>13149</v>
      </c>
      <c r="H2132" s="201" t="s">
        <v>194</v>
      </c>
      <c r="I2132" s="201">
        <v>3</v>
      </c>
      <c r="J2132" s="202" t="s">
        <v>13150</v>
      </c>
      <c r="K2132" s="39" t="s">
        <v>31</v>
      </c>
      <c r="L2132" s="183">
        <v>2</v>
      </c>
      <c r="M2132" s="27">
        <f t="shared" si="82"/>
        <v>260</v>
      </c>
      <c r="N2132" s="23"/>
      <c r="O2132" s="24" t="s">
        <v>32</v>
      </c>
    </row>
    <row r="2133" s="1" customFormat="1" customHeight="1" spans="1:15">
      <c r="A2133" s="39">
        <v>2129</v>
      </c>
      <c r="B2133" s="115" t="s">
        <v>23</v>
      </c>
      <c r="C2133" s="39" t="s">
        <v>11004</v>
      </c>
      <c r="D2133" s="39" t="s">
        <v>10034</v>
      </c>
      <c r="E2133" s="39" t="s">
        <v>11005</v>
      </c>
      <c r="F2133" s="119" t="s">
        <v>12917</v>
      </c>
      <c r="G2133" s="202" t="s">
        <v>13151</v>
      </c>
      <c r="H2133" s="201" t="s">
        <v>194</v>
      </c>
      <c r="I2133" s="201">
        <v>4</v>
      </c>
      <c r="J2133" s="202" t="s">
        <v>13152</v>
      </c>
      <c r="K2133" s="39" t="s">
        <v>31</v>
      </c>
      <c r="L2133" s="183">
        <v>3</v>
      </c>
      <c r="M2133" s="27">
        <f t="shared" si="82"/>
        <v>390</v>
      </c>
      <c r="N2133" s="23"/>
      <c r="O2133" s="24" t="s">
        <v>32</v>
      </c>
    </row>
    <row r="2134" s="1" customFormat="1" customHeight="1" spans="1:15">
      <c r="A2134" s="39">
        <v>2130</v>
      </c>
      <c r="B2134" s="115" t="s">
        <v>23</v>
      </c>
      <c r="C2134" s="39" t="s">
        <v>11004</v>
      </c>
      <c r="D2134" s="39" t="s">
        <v>10034</v>
      </c>
      <c r="E2134" s="39" t="s">
        <v>11005</v>
      </c>
      <c r="F2134" s="119" t="s">
        <v>12917</v>
      </c>
      <c r="G2134" s="202" t="s">
        <v>13153</v>
      </c>
      <c r="H2134" s="201" t="s">
        <v>194</v>
      </c>
      <c r="I2134" s="201">
        <v>4</v>
      </c>
      <c r="J2134" s="202" t="s">
        <v>13154</v>
      </c>
      <c r="K2134" s="39" t="s">
        <v>31</v>
      </c>
      <c r="L2134" s="183">
        <v>3</v>
      </c>
      <c r="M2134" s="27">
        <f t="shared" si="82"/>
        <v>390</v>
      </c>
      <c r="N2134" s="23"/>
      <c r="O2134" s="24" t="s">
        <v>32</v>
      </c>
    </row>
    <row r="2135" s="1" customFormat="1" customHeight="1" spans="1:15">
      <c r="A2135" s="39">
        <v>2131</v>
      </c>
      <c r="B2135" s="115" t="s">
        <v>23</v>
      </c>
      <c r="C2135" s="39" t="s">
        <v>11004</v>
      </c>
      <c r="D2135" s="39" t="s">
        <v>10034</v>
      </c>
      <c r="E2135" s="39" t="s">
        <v>11005</v>
      </c>
      <c r="F2135" s="119" t="s">
        <v>12917</v>
      </c>
      <c r="G2135" s="202" t="s">
        <v>13155</v>
      </c>
      <c r="H2135" s="201" t="s">
        <v>194</v>
      </c>
      <c r="I2135" s="201">
        <v>4</v>
      </c>
      <c r="J2135" s="202" t="s">
        <v>13156</v>
      </c>
      <c r="K2135" s="39" t="s">
        <v>31</v>
      </c>
      <c r="L2135" s="183">
        <v>3</v>
      </c>
      <c r="M2135" s="27">
        <f t="shared" si="82"/>
        <v>390</v>
      </c>
      <c r="N2135" s="23"/>
      <c r="O2135" s="24" t="s">
        <v>32</v>
      </c>
    </row>
    <row r="2136" s="1" customFormat="1" customHeight="1" spans="1:15">
      <c r="A2136" s="39">
        <v>2132</v>
      </c>
      <c r="B2136" s="115" t="s">
        <v>23</v>
      </c>
      <c r="C2136" s="39" t="s">
        <v>11004</v>
      </c>
      <c r="D2136" s="39" t="s">
        <v>10034</v>
      </c>
      <c r="E2136" s="39" t="s">
        <v>11005</v>
      </c>
      <c r="F2136" s="119" t="s">
        <v>12917</v>
      </c>
      <c r="G2136" s="202" t="s">
        <v>13157</v>
      </c>
      <c r="H2136" s="201" t="s">
        <v>194</v>
      </c>
      <c r="I2136" s="201">
        <v>4</v>
      </c>
      <c r="J2136" s="202" t="s">
        <v>13158</v>
      </c>
      <c r="K2136" s="39" t="s">
        <v>31</v>
      </c>
      <c r="L2136" s="183">
        <v>3</v>
      </c>
      <c r="M2136" s="27">
        <f t="shared" si="82"/>
        <v>390</v>
      </c>
      <c r="N2136" s="23"/>
      <c r="O2136" s="24" t="s">
        <v>32</v>
      </c>
    </row>
    <row r="2137" s="1" customFormat="1" customHeight="1" spans="1:15">
      <c r="A2137" s="39">
        <v>2133</v>
      </c>
      <c r="B2137" s="115" t="s">
        <v>23</v>
      </c>
      <c r="C2137" s="39" t="s">
        <v>11004</v>
      </c>
      <c r="D2137" s="39" t="s">
        <v>10034</v>
      </c>
      <c r="E2137" s="39" t="s">
        <v>11005</v>
      </c>
      <c r="F2137" s="119" t="s">
        <v>12917</v>
      </c>
      <c r="G2137" s="202" t="s">
        <v>13159</v>
      </c>
      <c r="H2137" s="201" t="s">
        <v>1583</v>
      </c>
      <c r="I2137" s="201">
        <v>3</v>
      </c>
      <c r="J2137" s="202" t="s">
        <v>13160</v>
      </c>
      <c r="K2137" s="39" t="s">
        <v>31</v>
      </c>
      <c r="L2137" s="183">
        <v>3</v>
      </c>
      <c r="M2137" s="27">
        <f t="shared" si="82"/>
        <v>390</v>
      </c>
      <c r="N2137" s="23"/>
      <c r="O2137" s="24" t="s">
        <v>32</v>
      </c>
    </row>
    <row r="2138" s="1" customFormat="1" customHeight="1" spans="1:15">
      <c r="A2138" s="39">
        <v>2134</v>
      </c>
      <c r="B2138" s="115" t="s">
        <v>23</v>
      </c>
      <c r="C2138" s="39" t="s">
        <v>11004</v>
      </c>
      <c r="D2138" s="39" t="s">
        <v>10034</v>
      </c>
      <c r="E2138" s="39" t="s">
        <v>11005</v>
      </c>
      <c r="F2138" s="119" t="s">
        <v>12917</v>
      </c>
      <c r="G2138" s="202" t="s">
        <v>13161</v>
      </c>
      <c r="H2138" s="201" t="s">
        <v>194</v>
      </c>
      <c r="I2138" s="201">
        <v>4</v>
      </c>
      <c r="J2138" s="202" t="s">
        <v>13162</v>
      </c>
      <c r="K2138" s="39" t="s">
        <v>31</v>
      </c>
      <c r="L2138" s="183">
        <v>3</v>
      </c>
      <c r="M2138" s="27">
        <f t="shared" si="82"/>
        <v>390</v>
      </c>
      <c r="N2138" s="23"/>
      <c r="O2138" s="24" t="s">
        <v>32</v>
      </c>
    </row>
    <row r="2139" s="1" customFormat="1" customHeight="1" spans="1:15">
      <c r="A2139" s="39">
        <v>2135</v>
      </c>
      <c r="B2139" s="115" t="s">
        <v>23</v>
      </c>
      <c r="C2139" s="39" t="s">
        <v>11004</v>
      </c>
      <c r="D2139" s="39" t="s">
        <v>10034</v>
      </c>
      <c r="E2139" s="39" t="s">
        <v>11005</v>
      </c>
      <c r="F2139" s="119" t="s">
        <v>12917</v>
      </c>
      <c r="G2139" s="202" t="s">
        <v>3507</v>
      </c>
      <c r="H2139" s="201" t="s">
        <v>194</v>
      </c>
      <c r="I2139" s="201">
        <v>4</v>
      </c>
      <c r="J2139" s="202" t="s">
        <v>13163</v>
      </c>
      <c r="K2139" s="39" t="s">
        <v>31</v>
      </c>
      <c r="L2139" s="183">
        <v>3</v>
      </c>
      <c r="M2139" s="27">
        <f t="shared" si="82"/>
        <v>390</v>
      </c>
      <c r="N2139" s="23"/>
      <c r="O2139" s="24" t="s">
        <v>32</v>
      </c>
    </row>
    <row r="2140" s="1" customFormat="1" customHeight="1" spans="1:15">
      <c r="A2140" s="39">
        <v>2136</v>
      </c>
      <c r="B2140" s="115" t="s">
        <v>23</v>
      </c>
      <c r="C2140" s="39" t="s">
        <v>11004</v>
      </c>
      <c r="D2140" s="39" t="s">
        <v>10034</v>
      </c>
      <c r="E2140" s="39" t="s">
        <v>11005</v>
      </c>
      <c r="F2140" s="119" t="s">
        <v>12917</v>
      </c>
      <c r="G2140" s="202" t="s">
        <v>13164</v>
      </c>
      <c r="H2140" s="201" t="s">
        <v>194</v>
      </c>
      <c r="I2140" s="201">
        <v>4</v>
      </c>
      <c r="J2140" s="202" t="s">
        <v>13165</v>
      </c>
      <c r="K2140" s="39" t="s">
        <v>31</v>
      </c>
      <c r="L2140" s="183">
        <v>3</v>
      </c>
      <c r="M2140" s="27">
        <f t="shared" si="82"/>
        <v>390</v>
      </c>
      <c r="N2140" s="23"/>
      <c r="O2140" s="24" t="s">
        <v>32</v>
      </c>
    </row>
    <row r="2141" s="1" customFormat="1" customHeight="1" spans="1:15">
      <c r="A2141" s="39">
        <v>2137</v>
      </c>
      <c r="B2141" s="115" t="s">
        <v>23</v>
      </c>
      <c r="C2141" s="39" t="s">
        <v>11004</v>
      </c>
      <c r="D2141" s="39" t="s">
        <v>10034</v>
      </c>
      <c r="E2141" s="39" t="s">
        <v>11005</v>
      </c>
      <c r="F2141" s="119" t="s">
        <v>12917</v>
      </c>
      <c r="G2141" s="203" t="s">
        <v>13166</v>
      </c>
      <c r="H2141" s="201" t="s">
        <v>194</v>
      </c>
      <c r="I2141" s="115">
        <v>6</v>
      </c>
      <c r="J2141" s="202" t="str">
        <f>LEFT("广西永福县广福乡马陂村六广屯13号",35)</f>
        <v>广西永福县广福乡马陂村六广屯13号</v>
      </c>
      <c r="K2141" s="39" t="s">
        <v>31</v>
      </c>
      <c r="L2141" s="183">
        <v>3</v>
      </c>
      <c r="M2141" s="27">
        <f t="shared" si="82"/>
        <v>390</v>
      </c>
      <c r="N2141" s="23"/>
      <c r="O2141" s="24" t="s">
        <v>32</v>
      </c>
    </row>
    <row r="2142" s="1" customFormat="1" customHeight="1" spans="1:15">
      <c r="A2142" s="39">
        <v>2138</v>
      </c>
      <c r="B2142" s="115" t="s">
        <v>23</v>
      </c>
      <c r="C2142" s="39" t="s">
        <v>11004</v>
      </c>
      <c r="D2142" s="39" t="s">
        <v>10034</v>
      </c>
      <c r="E2142" s="39" t="s">
        <v>11005</v>
      </c>
      <c r="F2142" s="119" t="s">
        <v>12917</v>
      </c>
      <c r="G2142" s="202" t="s">
        <v>13167</v>
      </c>
      <c r="H2142" s="201" t="s">
        <v>194</v>
      </c>
      <c r="I2142" s="201">
        <v>6</v>
      </c>
      <c r="J2142" s="202" t="s">
        <v>13168</v>
      </c>
      <c r="K2142" s="39" t="s">
        <v>31</v>
      </c>
      <c r="L2142" s="183">
        <v>3</v>
      </c>
      <c r="M2142" s="27">
        <f t="shared" si="82"/>
        <v>390</v>
      </c>
      <c r="N2142" s="23"/>
      <c r="O2142" s="24" t="s">
        <v>32</v>
      </c>
    </row>
    <row r="2143" s="1" customFormat="1" customHeight="1" spans="1:15">
      <c r="A2143" s="39">
        <v>2139</v>
      </c>
      <c r="B2143" s="115" t="s">
        <v>23</v>
      </c>
      <c r="C2143" s="39" t="s">
        <v>11004</v>
      </c>
      <c r="D2143" s="39" t="s">
        <v>10034</v>
      </c>
      <c r="E2143" s="39" t="s">
        <v>11005</v>
      </c>
      <c r="F2143" s="119" t="s">
        <v>12917</v>
      </c>
      <c r="G2143" s="202" t="s">
        <v>13169</v>
      </c>
      <c r="H2143" s="201" t="s">
        <v>194</v>
      </c>
      <c r="I2143" s="201">
        <v>4</v>
      </c>
      <c r="J2143" s="202" t="s">
        <v>13170</v>
      </c>
      <c r="K2143" s="39" t="s">
        <v>31</v>
      </c>
      <c r="L2143" s="183">
        <v>3</v>
      </c>
      <c r="M2143" s="27">
        <f t="shared" si="82"/>
        <v>390</v>
      </c>
      <c r="N2143" s="23"/>
      <c r="O2143" s="24" t="s">
        <v>32</v>
      </c>
    </row>
    <row r="2144" s="1" customFormat="1" customHeight="1" spans="1:15">
      <c r="A2144" s="39">
        <v>2140</v>
      </c>
      <c r="B2144" s="115" t="s">
        <v>23</v>
      </c>
      <c r="C2144" s="39" t="s">
        <v>11004</v>
      </c>
      <c r="D2144" s="39" t="s">
        <v>10034</v>
      </c>
      <c r="E2144" s="39" t="s">
        <v>11005</v>
      </c>
      <c r="F2144" s="119" t="s">
        <v>12917</v>
      </c>
      <c r="G2144" s="202" t="s">
        <v>13171</v>
      </c>
      <c r="H2144" s="201" t="s">
        <v>194</v>
      </c>
      <c r="I2144" s="201">
        <v>4</v>
      </c>
      <c r="J2144" s="202" t="s">
        <v>13172</v>
      </c>
      <c r="K2144" s="39" t="s">
        <v>31</v>
      </c>
      <c r="L2144" s="183">
        <v>3</v>
      </c>
      <c r="M2144" s="27">
        <f t="shared" si="82"/>
        <v>390</v>
      </c>
      <c r="N2144" s="23"/>
      <c r="O2144" s="24" t="s">
        <v>32</v>
      </c>
    </row>
    <row r="2145" s="1" customFormat="1" customHeight="1" spans="1:15">
      <c r="A2145" s="39">
        <v>2141</v>
      </c>
      <c r="B2145" s="115" t="s">
        <v>23</v>
      </c>
      <c r="C2145" s="39" t="s">
        <v>11004</v>
      </c>
      <c r="D2145" s="39" t="s">
        <v>10034</v>
      </c>
      <c r="E2145" s="39" t="s">
        <v>11005</v>
      </c>
      <c r="F2145" s="119" t="s">
        <v>12917</v>
      </c>
      <c r="G2145" s="203" t="s">
        <v>13173</v>
      </c>
      <c r="H2145" s="201" t="s">
        <v>194</v>
      </c>
      <c r="I2145" s="115">
        <v>5</v>
      </c>
      <c r="J2145" s="202" t="str">
        <f>LEFT("广西永福县广福乡马陂村六广屯7号",35)</f>
        <v>广西永福县广福乡马陂村六广屯7号</v>
      </c>
      <c r="K2145" s="39" t="s">
        <v>31</v>
      </c>
      <c r="L2145" s="183">
        <v>3</v>
      </c>
      <c r="M2145" s="27">
        <f t="shared" si="82"/>
        <v>390</v>
      </c>
      <c r="N2145" s="23"/>
      <c r="O2145" s="24" t="s">
        <v>32</v>
      </c>
    </row>
    <row r="2146" s="1" customFormat="1" customHeight="1" spans="1:15">
      <c r="A2146" s="39">
        <v>2142</v>
      </c>
      <c r="B2146" s="115" t="s">
        <v>23</v>
      </c>
      <c r="C2146" s="39" t="s">
        <v>11004</v>
      </c>
      <c r="D2146" s="39" t="s">
        <v>10034</v>
      </c>
      <c r="E2146" s="39" t="s">
        <v>11005</v>
      </c>
      <c r="F2146" s="119" t="s">
        <v>12917</v>
      </c>
      <c r="G2146" s="202" t="s">
        <v>13174</v>
      </c>
      <c r="H2146" s="201" t="s">
        <v>194</v>
      </c>
      <c r="I2146" s="201">
        <v>5</v>
      </c>
      <c r="J2146" s="202" t="s">
        <v>13175</v>
      </c>
      <c r="K2146" s="39" t="s">
        <v>31</v>
      </c>
      <c r="L2146" s="183">
        <v>4</v>
      </c>
      <c r="M2146" s="27">
        <f t="shared" si="82"/>
        <v>520</v>
      </c>
      <c r="N2146" s="23"/>
      <c r="O2146" s="24" t="s">
        <v>32</v>
      </c>
    </row>
    <row r="2147" s="1" customFormat="1" customHeight="1" spans="1:15">
      <c r="A2147" s="39">
        <v>2143</v>
      </c>
      <c r="B2147" s="115" t="s">
        <v>23</v>
      </c>
      <c r="C2147" s="39" t="s">
        <v>11004</v>
      </c>
      <c r="D2147" s="39" t="s">
        <v>10034</v>
      </c>
      <c r="E2147" s="39" t="s">
        <v>11005</v>
      </c>
      <c r="F2147" s="119" t="s">
        <v>12917</v>
      </c>
      <c r="G2147" s="200" t="s">
        <v>13176</v>
      </c>
      <c r="H2147" s="201" t="s">
        <v>194</v>
      </c>
      <c r="I2147" s="201">
        <v>3</v>
      </c>
      <c r="J2147" s="201" t="s">
        <v>13177</v>
      </c>
      <c r="K2147" s="39" t="s">
        <v>31</v>
      </c>
      <c r="L2147" s="183">
        <v>2</v>
      </c>
      <c r="M2147" s="27">
        <f t="shared" si="82"/>
        <v>260</v>
      </c>
      <c r="N2147" s="23"/>
      <c r="O2147" s="24" t="s">
        <v>32</v>
      </c>
    </row>
    <row r="2148" s="1" customFormat="1" customHeight="1" spans="1:15">
      <c r="A2148" s="39">
        <v>2144</v>
      </c>
      <c r="B2148" s="115" t="s">
        <v>23</v>
      </c>
      <c r="C2148" s="39" t="s">
        <v>11004</v>
      </c>
      <c r="D2148" s="39" t="s">
        <v>10034</v>
      </c>
      <c r="E2148" s="39" t="s">
        <v>11005</v>
      </c>
      <c r="F2148" s="119" t="s">
        <v>12917</v>
      </c>
      <c r="G2148" s="201" t="s">
        <v>13178</v>
      </c>
      <c r="H2148" s="201" t="s">
        <v>194</v>
      </c>
      <c r="I2148" s="201">
        <v>6</v>
      </c>
      <c r="J2148" s="201" t="s">
        <v>13179</v>
      </c>
      <c r="K2148" s="39" t="s">
        <v>31</v>
      </c>
      <c r="L2148" s="183">
        <v>4</v>
      </c>
      <c r="M2148" s="27">
        <f t="shared" si="82"/>
        <v>520</v>
      </c>
      <c r="N2148" s="23"/>
      <c r="O2148" s="24" t="s">
        <v>32</v>
      </c>
    </row>
    <row r="2149" s="1" customFormat="1" customHeight="1" spans="1:15">
      <c r="A2149" s="39">
        <v>2145</v>
      </c>
      <c r="B2149" s="115" t="s">
        <v>23</v>
      </c>
      <c r="C2149" s="39" t="s">
        <v>11004</v>
      </c>
      <c r="D2149" s="39" t="s">
        <v>10034</v>
      </c>
      <c r="E2149" s="39" t="s">
        <v>11005</v>
      </c>
      <c r="F2149" s="119" t="s">
        <v>12917</v>
      </c>
      <c r="G2149" s="201" t="s">
        <v>13180</v>
      </c>
      <c r="H2149" s="201" t="s">
        <v>194</v>
      </c>
      <c r="I2149" s="201">
        <v>4</v>
      </c>
      <c r="J2149" s="201" t="s">
        <v>13181</v>
      </c>
      <c r="K2149" s="39" t="s">
        <v>31</v>
      </c>
      <c r="L2149" s="183">
        <v>2</v>
      </c>
      <c r="M2149" s="27">
        <f t="shared" si="82"/>
        <v>260</v>
      </c>
      <c r="N2149" s="23"/>
      <c r="O2149" s="24" t="s">
        <v>32</v>
      </c>
    </row>
    <row r="2150" s="1" customFormat="1" customHeight="1" spans="1:15">
      <c r="A2150" s="39">
        <v>2146</v>
      </c>
      <c r="B2150" s="115" t="s">
        <v>23</v>
      </c>
      <c r="C2150" s="39" t="s">
        <v>11004</v>
      </c>
      <c r="D2150" s="39" t="s">
        <v>10034</v>
      </c>
      <c r="E2150" s="39" t="s">
        <v>11005</v>
      </c>
      <c r="F2150" s="119" t="s">
        <v>12917</v>
      </c>
      <c r="G2150" s="201" t="s">
        <v>5261</v>
      </c>
      <c r="H2150" s="201" t="s">
        <v>194</v>
      </c>
      <c r="I2150" s="201">
        <v>3</v>
      </c>
      <c r="J2150" s="201" t="s">
        <v>13182</v>
      </c>
      <c r="K2150" s="39" t="s">
        <v>31</v>
      </c>
      <c r="L2150" s="183">
        <v>2</v>
      </c>
      <c r="M2150" s="27">
        <f t="shared" si="82"/>
        <v>260</v>
      </c>
      <c r="N2150" s="23"/>
      <c r="O2150" s="24" t="s">
        <v>32</v>
      </c>
    </row>
    <row r="2151" s="1" customFormat="1" customHeight="1" spans="1:15">
      <c r="A2151" s="39">
        <v>2147</v>
      </c>
      <c r="B2151" s="115" t="s">
        <v>23</v>
      </c>
      <c r="C2151" s="39" t="s">
        <v>11004</v>
      </c>
      <c r="D2151" s="39" t="s">
        <v>10034</v>
      </c>
      <c r="E2151" s="39" t="s">
        <v>11005</v>
      </c>
      <c r="F2151" s="119" t="s">
        <v>12917</v>
      </c>
      <c r="G2151" s="201" t="s">
        <v>13183</v>
      </c>
      <c r="H2151" s="201" t="s">
        <v>194</v>
      </c>
      <c r="I2151" s="201">
        <v>3</v>
      </c>
      <c r="J2151" s="201" t="s">
        <v>13184</v>
      </c>
      <c r="K2151" s="39" t="s">
        <v>31</v>
      </c>
      <c r="L2151" s="183">
        <v>2</v>
      </c>
      <c r="M2151" s="27">
        <f t="shared" si="82"/>
        <v>260</v>
      </c>
      <c r="N2151" s="23"/>
      <c r="O2151" s="24" t="s">
        <v>32</v>
      </c>
    </row>
    <row r="2152" s="1" customFormat="1" customHeight="1" spans="1:15">
      <c r="A2152" s="39">
        <v>2148</v>
      </c>
      <c r="B2152" s="115" t="s">
        <v>23</v>
      </c>
      <c r="C2152" s="39" t="s">
        <v>11004</v>
      </c>
      <c r="D2152" s="39" t="s">
        <v>10034</v>
      </c>
      <c r="E2152" s="39" t="s">
        <v>11005</v>
      </c>
      <c r="F2152" s="119" t="s">
        <v>12917</v>
      </c>
      <c r="G2152" s="200" t="s">
        <v>13185</v>
      </c>
      <c r="H2152" s="201" t="s">
        <v>194</v>
      </c>
      <c r="I2152" s="201">
        <v>3</v>
      </c>
      <c r="J2152" s="201" t="s">
        <v>13186</v>
      </c>
      <c r="K2152" s="39" t="s">
        <v>31</v>
      </c>
      <c r="L2152" s="183">
        <v>2</v>
      </c>
      <c r="M2152" s="27">
        <f t="shared" si="82"/>
        <v>260</v>
      </c>
      <c r="N2152" s="23"/>
      <c r="O2152" s="24" t="s">
        <v>32</v>
      </c>
    </row>
    <row r="2153" s="1" customFormat="1" customHeight="1" spans="1:15">
      <c r="A2153" s="39">
        <v>2149</v>
      </c>
      <c r="B2153" s="115" t="s">
        <v>23</v>
      </c>
      <c r="C2153" s="39" t="s">
        <v>11004</v>
      </c>
      <c r="D2153" s="39" t="s">
        <v>10034</v>
      </c>
      <c r="E2153" s="39" t="s">
        <v>11005</v>
      </c>
      <c r="F2153" s="119" t="s">
        <v>12917</v>
      </c>
      <c r="G2153" s="200" t="s">
        <v>13187</v>
      </c>
      <c r="H2153" s="119" t="s">
        <v>1583</v>
      </c>
      <c r="I2153" s="201">
        <v>7</v>
      </c>
      <c r="J2153" s="201" t="s">
        <v>13188</v>
      </c>
      <c r="K2153" s="39" t="s">
        <v>31</v>
      </c>
      <c r="L2153" s="183">
        <v>4</v>
      </c>
      <c r="M2153" s="27">
        <f>L2153*312</f>
        <v>1248</v>
      </c>
      <c r="N2153" s="23"/>
      <c r="O2153" s="24" t="s">
        <v>32</v>
      </c>
    </row>
    <row r="2154" s="1" customFormat="1" customHeight="1" spans="1:15">
      <c r="A2154" s="39">
        <v>2150</v>
      </c>
      <c r="B2154" s="115" t="s">
        <v>23</v>
      </c>
      <c r="C2154" s="39" t="s">
        <v>11004</v>
      </c>
      <c r="D2154" s="39" t="s">
        <v>10034</v>
      </c>
      <c r="E2154" s="39" t="s">
        <v>11005</v>
      </c>
      <c r="F2154" s="119" t="s">
        <v>12917</v>
      </c>
      <c r="G2154" s="201" t="s">
        <v>13189</v>
      </c>
      <c r="H2154" s="201" t="s">
        <v>194</v>
      </c>
      <c r="I2154" s="201">
        <v>5</v>
      </c>
      <c r="J2154" s="201" t="s">
        <v>13190</v>
      </c>
      <c r="K2154" s="39" t="s">
        <v>31</v>
      </c>
      <c r="L2154" s="183">
        <v>4</v>
      </c>
      <c r="M2154" s="27">
        <f t="shared" ref="M2154:M2159" si="83">L2154*130</f>
        <v>520</v>
      </c>
      <c r="N2154" s="23"/>
      <c r="O2154" s="24" t="s">
        <v>32</v>
      </c>
    </row>
    <row r="2155" s="1" customFormat="1" customHeight="1" spans="1:15">
      <c r="A2155" s="39">
        <v>2151</v>
      </c>
      <c r="B2155" s="115" t="s">
        <v>23</v>
      </c>
      <c r="C2155" s="39" t="s">
        <v>11004</v>
      </c>
      <c r="D2155" s="39" t="s">
        <v>10034</v>
      </c>
      <c r="E2155" s="39" t="s">
        <v>11005</v>
      </c>
      <c r="F2155" s="119" t="s">
        <v>12917</v>
      </c>
      <c r="G2155" s="201" t="s">
        <v>7885</v>
      </c>
      <c r="H2155" s="201" t="s">
        <v>194</v>
      </c>
      <c r="I2155" s="201">
        <v>4</v>
      </c>
      <c r="J2155" s="201" t="s">
        <v>13191</v>
      </c>
      <c r="K2155" s="39" t="s">
        <v>31</v>
      </c>
      <c r="L2155" s="183">
        <v>3</v>
      </c>
      <c r="M2155" s="27">
        <f t="shared" si="83"/>
        <v>390</v>
      </c>
      <c r="N2155" s="23"/>
      <c r="O2155" s="24" t="s">
        <v>32</v>
      </c>
    </row>
    <row r="2156" s="1" customFormat="1" customHeight="1" spans="1:15">
      <c r="A2156" s="39">
        <v>2152</v>
      </c>
      <c r="B2156" s="115" t="s">
        <v>23</v>
      </c>
      <c r="C2156" s="39" t="s">
        <v>11004</v>
      </c>
      <c r="D2156" s="39" t="s">
        <v>10034</v>
      </c>
      <c r="E2156" s="39" t="s">
        <v>11005</v>
      </c>
      <c r="F2156" s="119" t="s">
        <v>12917</v>
      </c>
      <c r="G2156" s="201" t="s">
        <v>13192</v>
      </c>
      <c r="H2156" s="201" t="s">
        <v>194</v>
      </c>
      <c r="I2156" s="201">
        <v>5</v>
      </c>
      <c r="J2156" s="201" t="s">
        <v>13193</v>
      </c>
      <c r="K2156" s="39" t="s">
        <v>31</v>
      </c>
      <c r="L2156" s="183">
        <v>4</v>
      </c>
      <c r="M2156" s="27">
        <f t="shared" si="83"/>
        <v>520</v>
      </c>
      <c r="N2156" s="23"/>
      <c r="O2156" s="24" t="s">
        <v>32</v>
      </c>
    </row>
    <row r="2157" s="1" customFormat="1" customHeight="1" spans="1:15">
      <c r="A2157" s="39">
        <v>2153</v>
      </c>
      <c r="B2157" s="115" t="s">
        <v>23</v>
      </c>
      <c r="C2157" s="39" t="s">
        <v>11004</v>
      </c>
      <c r="D2157" s="39" t="s">
        <v>10034</v>
      </c>
      <c r="E2157" s="39" t="s">
        <v>11005</v>
      </c>
      <c r="F2157" s="119" t="s">
        <v>12917</v>
      </c>
      <c r="G2157" s="201" t="s">
        <v>13194</v>
      </c>
      <c r="H2157" s="201" t="s">
        <v>1583</v>
      </c>
      <c r="I2157" s="201">
        <v>4</v>
      </c>
      <c r="J2157" s="201" t="s">
        <v>13195</v>
      </c>
      <c r="K2157" s="39" t="s">
        <v>31</v>
      </c>
      <c r="L2157" s="183">
        <v>3</v>
      </c>
      <c r="M2157" s="27">
        <f t="shared" si="83"/>
        <v>390</v>
      </c>
      <c r="N2157" s="23"/>
      <c r="O2157" s="24" t="s">
        <v>32</v>
      </c>
    </row>
    <row r="2158" s="1" customFormat="1" customHeight="1" spans="1:15">
      <c r="A2158" s="39">
        <v>2154</v>
      </c>
      <c r="B2158" s="115" t="s">
        <v>23</v>
      </c>
      <c r="C2158" s="39" t="s">
        <v>11004</v>
      </c>
      <c r="D2158" s="39" t="s">
        <v>10034</v>
      </c>
      <c r="E2158" s="39" t="s">
        <v>11005</v>
      </c>
      <c r="F2158" s="119" t="s">
        <v>12917</v>
      </c>
      <c r="G2158" s="201" t="s">
        <v>13196</v>
      </c>
      <c r="H2158" s="201" t="s">
        <v>194</v>
      </c>
      <c r="I2158" s="201">
        <v>3</v>
      </c>
      <c r="J2158" s="201" t="s">
        <v>13197</v>
      </c>
      <c r="K2158" s="39" t="s">
        <v>31</v>
      </c>
      <c r="L2158" s="183">
        <v>3</v>
      </c>
      <c r="M2158" s="27">
        <f t="shared" si="83"/>
        <v>390</v>
      </c>
      <c r="N2158" s="23"/>
      <c r="O2158" s="24" t="s">
        <v>32</v>
      </c>
    </row>
    <row r="2159" s="1" customFormat="1" customHeight="1" spans="1:15">
      <c r="A2159" s="39">
        <v>2155</v>
      </c>
      <c r="B2159" s="115" t="s">
        <v>23</v>
      </c>
      <c r="C2159" s="39" t="s">
        <v>11004</v>
      </c>
      <c r="D2159" s="39" t="s">
        <v>10034</v>
      </c>
      <c r="E2159" s="39" t="s">
        <v>11005</v>
      </c>
      <c r="F2159" s="119" t="s">
        <v>12917</v>
      </c>
      <c r="G2159" s="201" t="s">
        <v>13198</v>
      </c>
      <c r="H2159" s="201" t="s">
        <v>194</v>
      </c>
      <c r="I2159" s="201">
        <v>4</v>
      </c>
      <c r="J2159" s="201" t="s">
        <v>13199</v>
      </c>
      <c r="K2159" s="39" t="s">
        <v>31</v>
      </c>
      <c r="L2159" s="183">
        <v>3</v>
      </c>
      <c r="M2159" s="27">
        <f t="shared" si="83"/>
        <v>390</v>
      </c>
      <c r="N2159" s="23"/>
      <c r="O2159" s="24" t="s">
        <v>32</v>
      </c>
    </row>
    <row r="2160" s="1" customFormat="1" customHeight="1" spans="1:15">
      <c r="A2160" s="39">
        <v>2156</v>
      </c>
      <c r="B2160" s="115" t="s">
        <v>23</v>
      </c>
      <c r="C2160" s="39" t="s">
        <v>11004</v>
      </c>
      <c r="D2160" s="39" t="s">
        <v>10034</v>
      </c>
      <c r="E2160" s="39" t="s">
        <v>11005</v>
      </c>
      <c r="F2160" s="119" t="s">
        <v>12917</v>
      </c>
      <c r="G2160" s="201" t="s">
        <v>13200</v>
      </c>
      <c r="H2160" s="201" t="s">
        <v>194</v>
      </c>
      <c r="I2160" s="201">
        <v>3</v>
      </c>
      <c r="J2160" s="201" t="s">
        <v>13201</v>
      </c>
      <c r="K2160" s="39" t="s">
        <v>31</v>
      </c>
      <c r="L2160" s="183">
        <v>3</v>
      </c>
      <c r="M2160" s="27">
        <f>L2160*468</f>
        <v>1404</v>
      </c>
      <c r="N2160" s="23"/>
      <c r="O2160" s="24" t="s">
        <v>32</v>
      </c>
    </row>
    <row r="2161" s="1" customFormat="1" customHeight="1" spans="1:15">
      <c r="A2161" s="39">
        <v>2157</v>
      </c>
      <c r="B2161" s="115" t="s">
        <v>23</v>
      </c>
      <c r="C2161" s="39" t="s">
        <v>11004</v>
      </c>
      <c r="D2161" s="39" t="s">
        <v>10034</v>
      </c>
      <c r="E2161" s="39" t="s">
        <v>11005</v>
      </c>
      <c r="F2161" s="119" t="s">
        <v>12917</v>
      </c>
      <c r="G2161" s="201" t="s">
        <v>13202</v>
      </c>
      <c r="H2161" s="201" t="s">
        <v>1583</v>
      </c>
      <c r="I2161" s="201">
        <v>3</v>
      </c>
      <c r="J2161" s="201" t="s">
        <v>13203</v>
      </c>
      <c r="K2161" s="39" t="s">
        <v>31</v>
      </c>
      <c r="L2161" s="183">
        <v>2</v>
      </c>
      <c r="M2161" s="27">
        <f>L2161*312</f>
        <v>624</v>
      </c>
      <c r="N2161" s="23"/>
      <c r="O2161" s="24" t="s">
        <v>32</v>
      </c>
    </row>
    <row r="2162" s="1" customFormat="1" customHeight="1" spans="1:15">
      <c r="A2162" s="39">
        <v>2158</v>
      </c>
      <c r="B2162" s="115" t="s">
        <v>23</v>
      </c>
      <c r="C2162" s="39" t="s">
        <v>11004</v>
      </c>
      <c r="D2162" s="39" t="s">
        <v>10034</v>
      </c>
      <c r="E2162" s="39" t="s">
        <v>11005</v>
      </c>
      <c r="F2162" s="119" t="s">
        <v>12917</v>
      </c>
      <c r="G2162" s="201" t="s">
        <v>13204</v>
      </c>
      <c r="H2162" s="201" t="s">
        <v>1583</v>
      </c>
      <c r="I2162" s="201">
        <v>4</v>
      </c>
      <c r="J2162" s="201" t="s">
        <v>13205</v>
      </c>
      <c r="K2162" s="39" t="s">
        <v>31</v>
      </c>
      <c r="L2162" s="183">
        <v>3</v>
      </c>
      <c r="M2162" s="27">
        <f>L2162*312</f>
        <v>936</v>
      </c>
      <c r="N2162" s="23"/>
      <c r="O2162" s="24" t="s">
        <v>32</v>
      </c>
    </row>
    <row r="2163" s="1" customFormat="1" customHeight="1" spans="1:15">
      <c r="A2163" s="39">
        <v>2159</v>
      </c>
      <c r="B2163" s="115" t="s">
        <v>23</v>
      </c>
      <c r="C2163" s="39" t="s">
        <v>11004</v>
      </c>
      <c r="D2163" s="39" t="s">
        <v>10034</v>
      </c>
      <c r="E2163" s="39" t="s">
        <v>11005</v>
      </c>
      <c r="F2163" s="119" t="s">
        <v>12917</v>
      </c>
      <c r="G2163" s="201" t="s">
        <v>13206</v>
      </c>
      <c r="H2163" s="201" t="s">
        <v>194</v>
      </c>
      <c r="I2163" s="201">
        <v>3</v>
      </c>
      <c r="J2163" s="201" t="s">
        <v>13207</v>
      </c>
      <c r="K2163" s="39" t="s">
        <v>31</v>
      </c>
      <c r="L2163" s="183">
        <v>2</v>
      </c>
      <c r="M2163" s="27">
        <f t="shared" ref="M2163:M2172" si="84">L2163*130</f>
        <v>260</v>
      </c>
      <c r="N2163" s="23"/>
      <c r="O2163" s="24" t="s">
        <v>32</v>
      </c>
    </row>
    <row r="2164" s="1" customFormat="1" customHeight="1" spans="1:15">
      <c r="A2164" s="39">
        <v>2160</v>
      </c>
      <c r="B2164" s="115" t="s">
        <v>23</v>
      </c>
      <c r="C2164" s="39" t="s">
        <v>11004</v>
      </c>
      <c r="D2164" s="39" t="s">
        <v>10034</v>
      </c>
      <c r="E2164" s="39" t="s">
        <v>11005</v>
      </c>
      <c r="F2164" s="119" t="s">
        <v>12917</v>
      </c>
      <c r="G2164" s="201" t="s">
        <v>13208</v>
      </c>
      <c r="H2164" s="201" t="s">
        <v>194</v>
      </c>
      <c r="I2164" s="201">
        <v>5</v>
      </c>
      <c r="J2164" s="201" t="s">
        <v>13209</v>
      </c>
      <c r="K2164" s="39" t="s">
        <v>31</v>
      </c>
      <c r="L2164" s="183">
        <v>3</v>
      </c>
      <c r="M2164" s="27">
        <f t="shared" si="84"/>
        <v>390</v>
      </c>
      <c r="N2164" s="23"/>
      <c r="O2164" s="24" t="s">
        <v>32</v>
      </c>
    </row>
    <row r="2165" s="1" customFormat="1" customHeight="1" spans="1:15">
      <c r="A2165" s="39">
        <v>2161</v>
      </c>
      <c r="B2165" s="115" t="s">
        <v>23</v>
      </c>
      <c r="C2165" s="39" t="s">
        <v>11004</v>
      </c>
      <c r="D2165" s="39" t="s">
        <v>10034</v>
      </c>
      <c r="E2165" s="39" t="s">
        <v>11005</v>
      </c>
      <c r="F2165" s="119" t="s">
        <v>12917</v>
      </c>
      <c r="G2165" s="201" t="s">
        <v>13210</v>
      </c>
      <c r="H2165" s="201" t="s">
        <v>194</v>
      </c>
      <c r="I2165" s="201">
        <v>7</v>
      </c>
      <c r="J2165" s="201" t="s">
        <v>13211</v>
      </c>
      <c r="K2165" s="39" t="s">
        <v>31</v>
      </c>
      <c r="L2165" s="183">
        <v>4</v>
      </c>
      <c r="M2165" s="27">
        <f t="shared" si="84"/>
        <v>520</v>
      </c>
      <c r="N2165" s="23"/>
      <c r="O2165" s="24" t="s">
        <v>32</v>
      </c>
    </row>
    <row r="2166" s="1" customFormat="1" customHeight="1" spans="1:15">
      <c r="A2166" s="39">
        <v>2162</v>
      </c>
      <c r="B2166" s="115" t="s">
        <v>23</v>
      </c>
      <c r="C2166" s="39" t="s">
        <v>11004</v>
      </c>
      <c r="D2166" s="39" t="s">
        <v>10034</v>
      </c>
      <c r="E2166" s="39" t="s">
        <v>11005</v>
      </c>
      <c r="F2166" s="119" t="s">
        <v>12917</v>
      </c>
      <c r="G2166" s="201" t="s">
        <v>13212</v>
      </c>
      <c r="H2166" s="201" t="s">
        <v>194</v>
      </c>
      <c r="I2166" s="201">
        <v>5</v>
      </c>
      <c r="J2166" s="201" t="s">
        <v>13213</v>
      </c>
      <c r="K2166" s="39" t="s">
        <v>31</v>
      </c>
      <c r="L2166" s="183">
        <v>4</v>
      </c>
      <c r="M2166" s="27">
        <f t="shared" si="84"/>
        <v>520</v>
      </c>
      <c r="N2166" s="23"/>
      <c r="O2166" s="24" t="s">
        <v>32</v>
      </c>
    </row>
    <row r="2167" s="1" customFormat="1" customHeight="1" spans="1:15">
      <c r="A2167" s="39">
        <v>2163</v>
      </c>
      <c r="B2167" s="115" t="s">
        <v>23</v>
      </c>
      <c r="C2167" s="39" t="s">
        <v>11004</v>
      </c>
      <c r="D2167" s="39" t="s">
        <v>10034</v>
      </c>
      <c r="E2167" s="39" t="s">
        <v>11005</v>
      </c>
      <c r="F2167" s="119" t="s">
        <v>12917</v>
      </c>
      <c r="G2167" s="200" t="s">
        <v>13214</v>
      </c>
      <c r="H2167" s="201" t="s">
        <v>194</v>
      </c>
      <c r="I2167" s="201">
        <v>3</v>
      </c>
      <c r="J2167" s="201" t="s">
        <v>13215</v>
      </c>
      <c r="K2167" s="39" t="s">
        <v>31</v>
      </c>
      <c r="L2167" s="183">
        <v>3</v>
      </c>
      <c r="M2167" s="27">
        <f t="shared" si="84"/>
        <v>390</v>
      </c>
      <c r="N2167" s="23"/>
      <c r="O2167" s="24" t="s">
        <v>32</v>
      </c>
    </row>
    <row r="2168" s="1" customFormat="1" customHeight="1" spans="1:15">
      <c r="A2168" s="39">
        <v>2164</v>
      </c>
      <c r="B2168" s="115" t="s">
        <v>23</v>
      </c>
      <c r="C2168" s="39" t="s">
        <v>11004</v>
      </c>
      <c r="D2168" s="39" t="s">
        <v>10034</v>
      </c>
      <c r="E2168" s="39" t="s">
        <v>11005</v>
      </c>
      <c r="F2168" s="119" t="s">
        <v>12917</v>
      </c>
      <c r="G2168" s="200" t="s">
        <v>13216</v>
      </c>
      <c r="H2168" s="201" t="s">
        <v>194</v>
      </c>
      <c r="I2168" s="201">
        <v>3</v>
      </c>
      <c r="J2168" s="201" t="s">
        <v>13217</v>
      </c>
      <c r="K2168" s="39" t="s">
        <v>31</v>
      </c>
      <c r="L2168" s="183">
        <v>3</v>
      </c>
      <c r="M2168" s="27">
        <f t="shared" si="84"/>
        <v>390</v>
      </c>
      <c r="N2168" s="23"/>
      <c r="O2168" s="24" t="s">
        <v>32</v>
      </c>
    </row>
    <row r="2169" s="1" customFormat="1" customHeight="1" spans="1:15">
      <c r="A2169" s="39">
        <v>2165</v>
      </c>
      <c r="B2169" s="115" t="s">
        <v>23</v>
      </c>
      <c r="C2169" s="39" t="s">
        <v>11004</v>
      </c>
      <c r="D2169" s="39" t="s">
        <v>10034</v>
      </c>
      <c r="E2169" s="39" t="s">
        <v>11005</v>
      </c>
      <c r="F2169" s="119" t="s">
        <v>12917</v>
      </c>
      <c r="G2169" s="201" t="s">
        <v>13218</v>
      </c>
      <c r="H2169" s="201" t="s">
        <v>194</v>
      </c>
      <c r="I2169" s="201">
        <v>3</v>
      </c>
      <c r="J2169" s="201" t="s">
        <v>13219</v>
      </c>
      <c r="K2169" s="39" t="s">
        <v>31</v>
      </c>
      <c r="L2169" s="183">
        <v>3</v>
      </c>
      <c r="M2169" s="27">
        <f t="shared" si="84"/>
        <v>390</v>
      </c>
      <c r="N2169" s="23"/>
      <c r="O2169" s="24" t="s">
        <v>32</v>
      </c>
    </row>
    <row r="2170" s="1" customFormat="1" customHeight="1" spans="1:15">
      <c r="A2170" s="39">
        <v>2166</v>
      </c>
      <c r="B2170" s="115" t="s">
        <v>23</v>
      </c>
      <c r="C2170" s="39" t="s">
        <v>11004</v>
      </c>
      <c r="D2170" s="39" t="s">
        <v>10034</v>
      </c>
      <c r="E2170" s="39" t="s">
        <v>11005</v>
      </c>
      <c r="F2170" s="119" t="s">
        <v>12917</v>
      </c>
      <c r="G2170" s="200" t="s">
        <v>11059</v>
      </c>
      <c r="H2170" s="201" t="s">
        <v>194</v>
      </c>
      <c r="I2170" s="201">
        <v>3</v>
      </c>
      <c r="J2170" s="201" t="s">
        <v>13220</v>
      </c>
      <c r="K2170" s="39" t="s">
        <v>31</v>
      </c>
      <c r="L2170" s="183">
        <v>3</v>
      </c>
      <c r="M2170" s="27">
        <f t="shared" si="84"/>
        <v>390</v>
      </c>
      <c r="N2170" s="23"/>
      <c r="O2170" s="24" t="s">
        <v>32</v>
      </c>
    </row>
    <row r="2171" s="1" customFormat="1" customHeight="1" spans="1:15">
      <c r="A2171" s="39">
        <v>2167</v>
      </c>
      <c r="B2171" s="115" t="s">
        <v>23</v>
      </c>
      <c r="C2171" s="39" t="s">
        <v>11004</v>
      </c>
      <c r="D2171" s="39" t="s">
        <v>10034</v>
      </c>
      <c r="E2171" s="39" t="s">
        <v>11005</v>
      </c>
      <c r="F2171" s="119" t="s">
        <v>12917</v>
      </c>
      <c r="G2171" s="200" t="s">
        <v>13221</v>
      </c>
      <c r="H2171" s="201" t="s">
        <v>1583</v>
      </c>
      <c r="I2171" s="201">
        <v>4</v>
      </c>
      <c r="J2171" s="201" t="s">
        <v>13222</v>
      </c>
      <c r="K2171" s="39" t="s">
        <v>31</v>
      </c>
      <c r="L2171" s="183">
        <v>3</v>
      </c>
      <c r="M2171" s="27">
        <f t="shared" si="84"/>
        <v>390</v>
      </c>
      <c r="N2171" s="23"/>
      <c r="O2171" s="24" t="s">
        <v>32</v>
      </c>
    </row>
    <row r="2172" s="1" customFormat="1" customHeight="1" spans="1:15">
      <c r="A2172" s="39">
        <v>2168</v>
      </c>
      <c r="B2172" s="115" t="s">
        <v>23</v>
      </c>
      <c r="C2172" s="39" t="s">
        <v>11004</v>
      </c>
      <c r="D2172" s="39" t="s">
        <v>10034</v>
      </c>
      <c r="E2172" s="39" t="s">
        <v>11005</v>
      </c>
      <c r="F2172" s="119" t="s">
        <v>12917</v>
      </c>
      <c r="G2172" s="201" t="s">
        <v>13223</v>
      </c>
      <c r="H2172" s="201" t="s">
        <v>194</v>
      </c>
      <c r="I2172" s="201">
        <v>4</v>
      </c>
      <c r="J2172" s="201" t="s">
        <v>13224</v>
      </c>
      <c r="K2172" s="39" t="s">
        <v>31</v>
      </c>
      <c r="L2172" s="183">
        <v>3</v>
      </c>
      <c r="M2172" s="27">
        <f t="shared" si="84"/>
        <v>390</v>
      </c>
      <c r="N2172" s="23"/>
      <c r="O2172" s="24" t="s">
        <v>32</v>
      </c>
    </row>
    <row r="2173" s="1" customFormat="1" customHeight="1" spans="1:15">
      <c r="A2173" s="39">
        <v>2169</v>
      </c>
      <c r="B2173" s="115" t="s">
        <v>23</v>
      </c>
      <c r="C2173" s="39" t="s">
        <v>11004</v>
      </c>
      <c r="D2173" s="39" t="s">
        <v>10034</v>
      </c>
      <c r="E2173" s="39" t="s">
        <v>11005</v>
      </c>
      <c r="F2173" s="119" t="s">
        <v>12917</v>
      </c>
      <c r="G2173" s="201" t="s">
        <v>13225</v>
      </c>
      <c r="H2173" s="201" t="s">
        <v>6215</v>
      </c>
      <c r="I2173" s="201">
        <v>2</v>
      </c>
      <c r="J2173" s="201" t="s">
        <v>13226</v>
      </c>
      <c r="K2173" s="39" t="s">
        <v>31</v>
      </c>
      <c r="L2173" s="183">
        <v>1</v>
      </c>
      <c r="M2173" s="27">
        <f>L2173*312</f>
        <v>312</v>
      </c>
      <c r="N2173" s="23"/>
      <c r="O2173" s="24" t="s">
        <v>32</v>
      </c>
    </row>
    <row r="2174" s="1" customFormat="1" customHeight="1" spans="1:15">
      <c r="A2174" s="39">
        <v>2170</v>
      </c>
      <c r="B2174" s="115" t="s">
        <v>23</v>
      </c>
      <c r="C2174" s="39" t="s">
        <v>11004</v>
      </c>
      <c r="D2174" s="39" t="s">
        <v>10034</v>
      </c>
      <c r="E2174" s="39" t="s">
        <v>11005</v>
      </c>
      <c r="F2174" s="119" t="s">
        <v>12917</v>
      </c>
      <c r="G2174" s="201" t="s">
        <v>7743</v>
      </c>
      <c r="H2174" s="204" t="s">
        <v>194</v>
      </c>
      <c r="I2174" s="201">
        <v>4</v>
      </c>
      <c r="J2174" s="201" t="s">
        <v>13227</v>
      </c>
      <c r="K2174" s="39" t="s">
        <v>31</v>
      </c>
      <c r="L2174" s="183">
        <v>3</v>
      </c>
      <c r="M2174" s="27">
        <f t="shared" ref="M2174:M2218" si="85">L2174*130</f>
        <v>390</v>
      </c>
      <c r="N2174" s="23"/>
      <c r="O2174" s="24" t="s">
        <v>32</v>
      </c>
    </row>
    <row r="2175" s="1" customFormat="1" customHeight="1" spans="1:15">
      <c r="A2175" s="39">
        <v>2171</v>
      </c>
      <c r="B2175" s="115" t="s">
        <v>23</v>
      </c>
      <c r="C2175" s="39" t="s">
        <v>11004</v>
      </c>
      <c r="D2175" s="39" t="s">
        <v>10034</v>
      </c>
      <c r="E2175" s="39" t="s">
        <v>11005</v>
      </c>
      <c r="F2175" s="119" t="s">
        <v>12917</v>
      </c>
      <c r="G2175" s="201" t="s">
        <v>13228</v>
      </c>
      <c r="H2175" s="204" t="s">
        <v>194</v>
      </c>
      <c r="I2175" s="201">
        <v>4</v>
      </c>
      <c r="J2175" s="201" t="s">
        <v>13229</v>
      </c>
      <c r="K2175" s="39" t="s">
        <v>31</v>
      </c>
      <c r="L2175" s="183">
        <v>3</v>
      </c>
      <c r="M2175" s="27">
        <f t="shared" si="85"/>
        <v>390</v>
      </c>
      <c r="N2175" s="23"/>
      <c r="O2175" s="24" t="s">
        <v>32</v>
      </c>
    </row>
    <row r="2176" s="1" customFormat="1" customHeight="1" spans="1:15">
      <c r="A2176" s="39">
        <v>2172</v>
      </c>
      <c r="B2176" s="115" t="s">
        <v>23</v>
      </c>
      <c r="C2176" s="39" t="s">
        <v>11004</v>
      </c>
      <c r="D2176" s="39" t="s">
        <v>10034</v>
      </c>
      <c r="E2176" s="39" t="s">
        <v>11005</v>
      </c>
      <c r="F2176" s="119" t="s">
        <v>12917</v>
      </c>
      <c r="G2176" s="205" t="s">
        <v>13230</v>
      </c>
      <c r="H2176" s="204" t="s">
        <v>194</v>
      </c>
      <c r="I2176" s="204">
        <v>3</v>
      </c>
      <c r="J2176" s="208" t="str">
        <f>LEFT("广西永福县广福乡马陂村纳盘屯13号",35)</f>
        <v>广西永福县广福乡马陂村纳盘屯13号</v>
      </c>
      <c r="K2176" s="39" t="s">
        <v>31</v>
      </c>
      <c r="L2176" s="183">
        <v>2</v>
      </c>
      <c r="M2176" s="27">
        <f t="shared" si="85"/>
        <v>260</v>
      </c>
      <c r="N2176" s="23"/>
      <c r="O2176" s="24" t="s">
        <v>32</v>
      </c>
    </row>
    <row r="2177" s="1" customFormat="1" customHeight="1" spans="1:15">
      <c r="A2177" s="39">
        <v>2173</v>
      </c>
      <c r="B2177" s="115" t="s">
        <v>23</v>
      </c>
      <c r="C2177" s="39" t="s">
        <v>11004</v>
      </c>
      <c r="D2177" s="39" t="s">
        <v>10034</v>
      </c>
      <c r="E2177" s="39" t="s">
        <v>11005</v>
      </c>
      <c r="F2177" s="119" t="s">
        <v>12917</v>
      </c>
      <c r="G2177" s="205" t="s">
        <v>13231</v>
      </c>
      <c r="H2177" s="204" t="s">
        <v>194</v>
      </c>
      <c r="I2177" s="204">
        <v>6</v>
      </c>
      <c r="J2177" s="208" t="str">
        <f>LEFT("广西永福县广福乡马陂村纳盘屯16号",35)</f>
        <v>广西永福县广福乡马陂村纳盘屯16号</v>
      </c>
      <c r="K2177" s="39" t="s">
        <v>31</v>
      </c>
      <c r="L2177" s="183">
        <v>4</v>
      </c>
      <c r="M2177" s="27">
        <f t="shared" si="85"/>
        <v>520</v>
      </c>
      <c r="N2177" s="23"/>
      <c r="O2177" s="24" t="s">
        <v>32</v>
      </c>
    </row>
    <row r="2178" s="1" customFormat="1" customHeight="1" spans="1:15">
      <c r="A2178" s="39">
        <v>2174</v>
      </c>
      <c r="B2178" s="115" t="s">
        <v>23</v>
      </c>
      <c r="C2178" s="39" t="s">
        <v>11004</v>
      </c>
      <c r="D2178" s="39" t="s">
        <v>10034</v>
      </c>
      <c r="E2178" s="39" t="s">
        <v>11005</v>
      </c>
      <c r="F2178" s="119" t="s">
        <v>12917</v>
      </c>
      <c r="G2178" s="205" t="s">
        <v>13232</v>
      </c>
      <c r="H2178" s="204" t="s">
        <v>194</v>
      </c>
      <c r="I2178" s="204">
        <v>4</v>
      </c>
      <c r="J2178" s="208" t="str">
        <f>LEFT("广西永福县广福乡马陂村纳盘屯18号",35)</f>
        <v>广西永福县广福乡马陂村纳盘屯18号</v>
      </c>
      <c r="K2178" s="39" t="s">
        <v>31</v>
      </c>
      <c r="L2178" s="183">
        <v>3</v>
      </c>
      <c r="M2178" s="27">
        <f t="shared" si="85"/>
        <v>390</v>
      </c>
      <c r="N2178" s="23"/>
      <c r="O2178" s="24" t="s">
        <v>32</v>
      </c>
    </row>
    <row r="2179" s="1" customFormat="1" customHeight="1" spans="1:15">
      <c r="A2179" s="39">
        <v>2175</v>
      </c>
      <c r="B2179" s="115" t="s">
        <v>23</v>
      </c>
      <c r="C2179" s="39" t="s">
        <v>11004</v>
      </c>
      <c r="D2179" s="39" t="s">
        <v>10034</v>
      </c>
      <c r="E2179" s="39" t="s">
        <v>11005</v>
      </c>
      <c r="F2179" s="119" t="s">
        <v>12917</v>
      </c>
      <c r="G2179" s="205" t="s">
        <v>13233</v>
      </c>
      <c r="H2179" s="204" t="s">
        <v>194</v>
      </c>
      <c r="I2179" s="204">
        <v>6</v>
      </c>
      <c r="J2179" s="208" t="str">
        <f>LEFT("广西永福县广福乡马陂村纳盘屯19号",35)</f>
        <v>广西永福县广福乡马陂村纳盘屯19号</v>
      </c>
      <c r="K2179" s="39" t="s">
        <v>31</v>
      </c>
      <c r="L2179" s="183">
        <v>4</v>
      </c>
      <c r="M2179" s="27">
        <f t="shared" si="85"/>
        <v>520</v>
      </c>
      <c r="N2179" s="23"/>
      <c r="O2179" s="24" t="s">
        <v>32</v>
      </c>
    </row>
    <row r="2180" s="1" customFormat="1" customHeight="1" spans="1:15">
      <c r="A2180" s="39">
        <v>2176</v>
      </c>
      <c r="B2180" s="115" t="s">
        <v>23</v>
      </c>
      <c r="C2180" s="39" t="s">
        <v>11004</v>
      </c>
      <c r="D2180" s="39" t="s">
        <v>10034</v>
      </c>
      <c r="E2180" s="39" t="s">
        <v>11005</v>
      </c>
      <c r="F2180" s="119" t="s">
        <v>12917</v>
      </c>
      <c r="G2180" s="201" t="s">
        <v>13234</v>
      </c>
      <c r="H2180" s="204" t="s">
        <v>194</v>
      </c>
      <c r="I2180" s="201">
        <v>3</v>
      </c>
      <c r="J2180" s="201" t="s">
        <v>13235</v>
      </c>
      <c r="K2180" s="39" t="s">
        <v>31</v>
      </c>
      <c r="L2180" s="183">
        <v>2</v>
      </c>
      <c r="M2180" s="27">
        <f t="shared" si="85"/>
        <v>260</v>
      </c>
      <c r="N2180" s="23"/>
      <c r="O2180" s="24" t="s">
        <v>32</v>
      </c>
    </row>
    <row r="2181" s="1" customFormat="1" customHeight="1" spans="1:15">
      <c r="A2181" s="39">
        <v>2177</v>
      </c>
      <c r="B2181" s="115" t="s">
        <v>23</v>
      </c>
      <c r="C2181" s="39" t="s">
        <v>11004</v>
      </c>
      <c r="D2181" s="39" t="s">
        <v>10034</v>
      </c>
      <c r="E2181" s="39" t="s">
        <v>11005</v>
      </c>
      <c r="F2181" s="119" t="s">
        <v>12917</v>
      </c>
      <c r="G2181" s="201" t="s">
        <v>13236</v>
      </c>
      <c r="H2181" s="204" t="s">
        <v>194</v>
      </c>
      <c r="I2181" s="201">
        <v>3</v>
      </c>
      <c r="J2181" s="201" t="s">
        <v>13237</v>
      </c>
      <c r="K2181" s="39" t="s">
        <v>31</v>
      </c>
      <c r="L2181" s="183">
        <v>2</v>
      </c>
      <c r="M2181" s="27">
        <f t="shared" si="85"/>
        <v>260</v>
      </c>
      <c r="N2181" s="23"/>
      <c r="O2181" s="24" t="s">
        <v>32</v>
      </c>
    </row>
    <row r="2182" s="1" customFormat="1" customHeight="1" spans="1:15">
      <c r="A2182" s="39">
        <v>2178</v>
      </c>
      <c r="B2182" s="115" t="s">
        <v>23</v>
      </c>
      <c r="C2182" s="39" t="s">
        <v>11004</v>
      </c>
      <c r="D2182" s="39" t="s">
        <v>10034</v>
      </c>
      <c r="E2182" s="39" t="s">
        <v>11005</v>
      </c>
      <c r="F2182" s="119" t="s">
        <v>12917</v>
      </c>
      <c r="G2182" s="201" t="s">
        <v>13238</v>
      </c>
      <c r="H2182" s="204" t="s">
        <v>194</v>
      </c>
      <c r="I2182" s="201">
        <v>4</v>
      </c>
      <c r="J2182" s="201" t="s">
        <v>13239</v>
      </c>
      <c r="K2182" s="39" t="s">
        <v>31</v>
      </c>
      <c r="L2182" s="183">
        <v>3</v>
      </c>
      <c r="M2182" s="27">
        <f t="shared" si="85"/>
        <v>390</v>
      </c>
      <c r="N2182" s="23"/>
      <c r="O2182" s="24" t="s">
        <v>32</v>
      </c>
    </row>
    <row r="2183" s="1" customFormat="1" customHeight="1" spans="1:15">
      <c r="A2183" s="39">
        <v>2179</v>
      </c>
      <c r="B2183" s="115" t="s">
        <v>23</v>
      </c>
      <c r="C2183" s="39" t="s">
        <v>11004</v>
      </c>
      <c r="D2183" s="39" t="s">
        <v>10034</v>
      </c>
      <c r="E2183" s="39" t="s">
        <v>11005</v>
      </c>
      <c r="F2183" s="119" t="s">
        <v>12917</v>
      </c>
      <c r="G2183" s="205" t="s">
        <v>13240</v>
      </c>
      <c r="H2183" s="204" t="s">
        <v>194</v>
      </c>
      <c r="I2183" s="204">
        <v>5</v>
      </c>
      <c r="J2183" s="208" t="str">
        <f>LEFT("广西永福县广福乡马陂村纳盘屯23号",35)</f>
        <v>广西永福县广福乡马陂村纳盘屯23号</v>
      </c>
      <c r="K2183" s="39" t="s">
        <v>31</v>
      </c>
      <c r="L2183" s="183">
        <v>3</v>
      </c>
      <c r="M2183" s="27">
        <f t="shared" si="85"/>
        <v>390</v>
      </c>
      <c r="N2183" s="23"/>
      <c r="O2183" s="24" t="s">
        <v>32</v>
      </c>
    </row>
    <row r="2184" s="1" customFormat="1" customHeight="1" spans="1:15">
      <c r="A2184" s="39">
        <v>2180</v>
      </c>
      <c r="B2184" s="115" t="s">
        <v>23</v>
      </c>
      <c r="C2184" s="39" t="s">
        <v>11004</v>
      </c>
      <c r="D2184" s="39" t="s">
        <v>10034</v>
      </c>
      <c r="E2184" s="39" t="s">
        <v>11005</v>
      </c>
      <c r="F2184" s="119" t="s">
        <v>12917</v>
      </c>
      <c r="G2184" s="91" t="s">
        <v>13241</v>
      </c>
      <c r="H2184" s="204" t="s">
        <v>194</v>
      </c>
      <c r="I2184" s="201">
        <v>4</v>
      </c>
      <c r="J2184" s="201" t="s">
        <v>13242</v>
      </c>
      <c r="K2184" s="39" t="s">
        <v>31</v>
      </c>
      <c r="L2184" s="183">
        <v>3</v>
      </c>
      <c r="M2184" s="27">
        <f t="shared" si="85"/>
        <v>390</v>
      </c>
      <c r="N2184" s="23"/>
      <c r="O2184" s="24" t="s">
        <v>32</v>
      </c>
    </row>
    <row r="2185" s="1" customFormat="1" customHeight="1" spans="1:15">
      <c r="A2185" s="39">
        <v>2181</v>
      </c>
      <c r="B2185" s="115" t="s">
        <v>23</v>
      </c>
      <c r="C2185" s="39" t="s">
        <v>11004</v>
      </c>
      <c r="D2185" s="39" t="s">
        <v>10034</v>
      </c>
      <c r="E2185" s="39" t="s">
        <v>11005</v>
      </c>
      <c r="F2185" s="119" t="s">
        <v>12917</v>
      </c>
      <c r="G2185" s="201" t="s">
        <v>13243</v>
      </c>
      <c r="H2185" s="204" t="s">
        <v>194</v>
      </c>
      <c r="I2185" s="201">
        <v>4</v>
      </c>
      <c r="J2185" s="201" t="s">
        <v>13244</v>
      </c>
      <c r="K2185" s="39" t="s">
        <v>31</v>
      </c>
      <c r="L2185" s="183">
        <v>3</v>
      </c>
      <c r="M2185" s="27">
        <f t="shared" si="85"/>
        <v>390</v>
      </c>
      <c r="N2185" s="23"/>
      <c r="O2185" s="24" t="s">
        <v>32</v>
      </c>
    </row>
    <row r="2186" s="1" customFormat="1" customHeight="1" spans="1:15">
      <c r="A2186" s="39">
        <v>2182</v>
      </c>
      <c r="B2186" s="115" t="s">
        <v>23</v>
      </c>
      <c r="C2186" s="39" t="s">
        <v>11004</v>
      </c>
      <c r="D2186" s="39" t="s">
        <v>10034</v>
      </c>
      <c r="E2186" s="39" t="s">
        <v>11005</v>
      </c>
      <c r="F2186" s="119" t="s">
        <v>12917</v>
      </c>
      <c r="G2186" s="205" t="s">
        <v>13245</v>
      </c>
      <c r="H2186" s="204" t="s">
        <v>194</v>
      </c>
      <c r="I2186" s="204">
        <v>6</v>
      </c>
      <c r="J2186" s="208" t="str">
        <f>LEFT("广西永福县广福乡马陂村纳盘屯31号",35)</f>
        <v>广西永福县广福乡马陂村纳盘屯31号</v>
      </c>
      <c r="K2186" s="39" t="s">
        <v>31</v>
      </c>
      <c r="L2186" s="183">
        <v>3</v>
      </c>
      <c r="M2186" s="27">
        <f t="shared" si="85"/>
        <v>390</v>
      </c>
      <c r="N2186" s="23"/>
      <c r="O2186" s="24" t="s">
        <v>32</v>
      </c>
    </row>
    <row r="2187" s="1" customFormat="1" customHeight="1" spans="1:15">
      <c r="A2187" s="39">
        <v>2183</v>
      </c>
      <c r="B2187" s="115" t="s">
        <v>23</v>
      </c>
      <c r="C2187" s="39" t="s">
        <v>11004</v>
      </c>
      <c r="D2187" s="39" t="s">
        <v>10034</v>
      </c>
      <c r="E2187" s="39" t="s">
        <v>11005</v>
      </c>
      <c r="F2187" s="119" t="s">
        <v>12917</v>
      </c>
      <c r="G2187" s="201" t="s">
        <v>13246</v>
      </c>
      <c r="H2187" s="204" t="s">
        <v>194</v>
      </c>
      <c r="I2187" s="201">
        <v>3</v>
      </c>
      <c r="J2187" s="201" t="s">
        <v>13247</v>
      </c>
      <c r="K2187" s="39" t="s">
        <v>31</v>
      </c>
      <c r="L2187" s="183">
        <v>3</v>
      </c>
      <c r="M2187" s="27">
        <f t="shared" si="85"/>
        <v>390</v>
      </c>
      <c r="N2187" s="23"/>
      <c r="O2187" s="24" t="s">
        <v>32</v>
      </c>
    </row>
    <row r="2188" s="1" customFormat="1" customHeight="1" spans="1:15">
      <c r="A2188" s="39">
        <v>2184</v>
      </c>
      <c r="B2188" s="115" t="s">
        <v>23</v>
      </c>
      <c r="C2188" s="39" t="s">
        <v>11004</v>
      </c>
      <c r="D2188" s="39" t="s">
        <v>10034</v>
      </c>
      <c r="E2188" s="39" t="s">
        <v>11005</v>
      </c>
      <c r="F2188" s="119" t="s">
        <v>12917</v>
      </c>
      <c r="G2188" s="201" t="s">
        <v>13248</v>
      </c>
      <c r="H2188" s="204" t="s">
        <v>194</v>
      </c>
      <c r="I2188" s="201">
        <v>4</v>
      </c>
      <c r="J2188" s="201" t="s">
        <v>13249</v>
      </c>
      <c r="K2188" s="39" t="s">
        <v>31</v>
      </c>
      <c r="L2188" s="183">
        <v>4</v>
      </c>
      <c r="M2188" s="27">
        <f t="shared" si="85"/>
        <v>520</v>
      </c>
      <c r="N2188" s="23"/>
      <c r="O2188" s="24" t="s">
        <v>32</v>
      </c>
    </row>
    <row r="2189" s="1" customFormat="1" customHeight="1" spans="1:15">
      <c r="A2189" s="39">
        <v>2185</v>
      </c>
      <c r="B2189" s="115" t="s">
        <v>23</v>
      </c>
      <c r="C2189" s="39" t="s">
        <v>11004</v>
      </c>
      <c r="D2189" s="39" t="s">
        <v>10034</v>
      </c>
      <c r="E2189" s="39" t="s">
        <v>11005</v>
      </c>
      <c r="F2189" s="119" t="s">
        <v>12917</v>
      </c>
      <c r="G2189" s="201" t="s">
        <v>13250</v>
      </c>
      <c r="H2189" s="204" t="s">
        <v>194</v>
      </c>
      <c r="I2189" s="201">
        <v>5</v>
      </c>
      <c r="J2189" s="201" t="s">
        <v>13251</v>
      </c>
      <c r="K2189" s="39" t="s">
        <v>31</v>
      </c>
      <c r="L2189" s="183">
        <v>4</v>
      </c>
      <c r="M2189" s="27">
        <f t="shared" si="85"/>
        <v>520</v>
      </c>
      <c r="N2189" s="23"/>
      <c r="O2189" s="24" t="s">
        <v>32</v>
      </c>
    </row>
    <row r="2190" s="1" customFormat="1" customHeight="1" spans="1:15">
      <c r="A2190" s="39">
        <v>2186</v>
      </c>
      <c r="B2190" s="115" t="s">
        <v>23</v>
      </c>
      <c r="C2190" s="39" t="s">
        <v>11004</v>
      </c>
      <c r="D2190" s="39" t="s">
        <v>10034</v>
      </c>
      <c r="E2190" s="39" t="s">
        <v>11005</v>
      </c>
      <c r="F2190" s="119" t="s">
        <v>12917</v>
      </c>
      <c r="G2190" s="201" t="s">
        <v>13252</v>
      </c>
      <c r="H2190" s="204" t="s">
        <v>194</v>
      </c>
      <c r="I2190" s="201">
        <v>6</v>
      </c>
      <c r="J2190" s="201" t="s">
        <v>13253</v>
      </c>
      <c r="K2190" s="39" t="s">
        <v>31</v>
      </c>
      <c r="L2190" s="183">
        <v>3</v>
      </c>
      <c r="M2190" s="27">
        <f t="shared" si="85"/>
        <v>390</v>
      </c>
      <c r="N2190" s="23"/>
      <c r="O2190" s="24" t="s">
        <v>32</v>
      </c>
    </row>
    <row r="2191" s="1" customFormat="1" customHeight="1" spans="1:15">
      <c r="A2191" s="39">
        <v>2187</v>
      </c>
      <c r="B2191" s="115" t="s">
        <v>23</v>
      </c>
      <c r="C2191" s="39" t="s">
        <v>11004</v>
      </c>
      <c r="D2191" s="39" t="s">
        <v>10034</v>
      </c>
      <c r="E2191" s="39" t="s">
        <v>11005</v>
      </c>
      <c r="F2191" s="119" t="s">
        <v>12917</v>
      </c>
      <c r="G2191" s="205" t="s">
        <v>13254</v>
      </c>
      <c r="H2191" s="204" t="s">
        <v>194</v>
      </c>
      <c r="I2191" s="204">
        <v>6</v>
      </c>
      <c r="J2191" s="208" t="str">
        <f>LEFT("广西永福县广福乡马陂村纳盘屯7号",35)</f>
        <v>广西永福县广福乡马陂村纳盘屯7号</v>
      </c>
      <c r="K2191" s="39" t="s">
        <v>31</v>
      </c>
      <c r="L2191" s="183">
        <v>4</v>
      </c>
      <c r="M2191" s="27">
        <f t="shared" si="85"/>
        <v>520</v>
      </c>
      <c r="N2191" s="23"/>
      <c r="O2191" s="24" t="s">
        <v>32</v>
      </c>
    </row>
    <row r="2192" s="1" customFormat="1" customHeight="1" spans="1:15">
      <c r="A2192" s="39">
        <v>2188</v>
      </c>
      <c r="B2192" s="115" t="s">
        <v>23</v>
      </c>
      <c r="C2192" s="39" t="s">
        <v>11004</v>
      </c>
      <c r="D2192" s="39" t="s">
        <v>10034</v>
      </c>
      <c r="E2192" s="39" t="s">
        <v>11005</v>
      </c>
      <c r="F2192" s="119" t="s">
        <v>12917</v>
      </c>
      <c r="G2192" s="205" t="s">
        <v>13255</v>
      </c>
      <c r="H2192" s="204" t="s">
        <v>194</v>
      </c>
      <c r="I2192" s="204">
        <v>6</v>
      </c>
      <c r="J2192" s="208" t="str">
        <f>LEFT("广西永福县广福乡马陂村纳盘屯8号",35)</f>
        <v>广西永福县广福乡马陂村纳盘屯8号</v>
      </c>
      <c r="K2192" s="39" t="s">
        <v>31</v>
      </c>
      <c r="L2192" s="183">
        <v>4</v>
      </c>
      <c r="M2192" s="27">
        <f t="shared" si="85"/>
        <v>520</v>
      </c>
      <c r="N2192" s="23"/>
      <c r="O2192" s="24" t="s">
        <v>32</v>
      </c>
    </row>
    <row r="2193" s="1" customFormat="1" customHeight="1" spans="1:15">
      <c r="A2193" s="39">
        <v>2189</v>
      </c>
      <c r="B2193" s="115" t="s">
        <v>23</v>
      </c>
      <c r="C2193" s="39" t="s">
        <v>11004</v>
      </c>
      <c r="D2193" s="39" t="s">
        <v>10034</v>
      </c>
      <c r="E2193" s="39" t="s">
        <v>11005</v>
      </c>
      <c r="F2193" s="119" t="s">
        <v>12917</v>
      </c>
      <c r="G2193" s="201" t="s">
        <v>13256</v>
      </c>
      <c r="H2193" s="204" t="s">
        <v>194</v>
      </c>
      <c r="I2193" s="201">
        <v>5</v>
      </c>
      <c r="J2193" s="201" t="s">
        <v>13257</v>
      </c>
      <c r="K2193" s="39" t="s">
        <v>31</v>
      </c>
      <c r="L2193" s="183">
        <v>4</v>
      </c>
      <c r="M2193" s="27">
        <f t="shared" si="85"/>
        <v>520</v>
      </c>
      <c r="N2193" s="23"/>
      <c r="O2193" s="24" t="s">
        <v>32</v>
      </c>
    </row>
    <row r="2194" s="1" customFormat="1" customHeight="1" spans="1:15">
      <c r="A2194" s="39">
        <v>2190</v>
      </c>
      <c r="B2194" s="115" t="s">
        <v>23</v>
      </c>
      <c r="C2194" s="39" t="s">
        <v>11004</v>
      </c>
      <c r="D2194" s="39" t="s">
        <v>10034</v>
      </c>
      <c r="E2194" s="39" t="s">
        <v>11005</v>
      </c>
      <c r="F2194" s="119" t="s">
        <v>12917</v>
      </c>
      <c r="G2194" s="200" t="s">
        <v>13258</v>
      </c>
      <c r="H2194" s="204" t="s">
        <v>194</v>
      </c>
      <c r="I2194" s="201">
        <v>3</v>
      </c>
      <c r="J2194" s="201" t="s">
        <v>13259</v>
      </c>
      <c r="K2194" s="39" t="s">
        <v>31</v>
      </c>
      <c r="L2194" s="183">
        <v>2</v>
      </c>
      <c r="M2194" s="27">
        <f t="shared" si="85"/>
        <v>260</v>
      </c>
      <c r="N2194" s="23"/>
      <c r="O2194" s="24" t="s">
        <v>32</v>
      </c>
    </row>
    <row r="2195" s="1" customFormat="1" customHeight="1" spans="1:15">
      <c r="A2195" s="39">
        <v>2191</v>
      </c>
      <c r="B2195" s="115" t="s">
        <v>23</v>
      </c>
      <c r="C2195" s="39" t="s">
        <v>11004</v>
      </c>
      <c r="D2195" s="39" t="s">
        <v>10034</v>
      </c>
      <c r="E2195" s="39" t="s">
        <v>11005</v>
      </c>
      <c r="F2195" s="119" t="s">
        <v>12917</v>
      </c>
      <c r="G2195" s="200" t="s">
        <v>13260</v>
      </c>
      <c r="H2195" s="204" t="s">
        <v>194</v>
      </c>
      <c r="I2195" s="201">
        <v>5</v>
      </c>
      <c r="J2195" s="201" t="s">
        <v>13261</v>
      </c>
      <c r="K2195" s="39" t="s">
        <v>31</v>
      </c>
      <c r="L2195" s="183">
        <v>4</v>
      </c>
      <c r="M2195" s="27">
        <f t="shared" si="85"/>
        <v>520</v>
      </c>
      <c r="N2195" s="23"/>
      <c r="O2195" s="24" t="s">
        <v>32</v>
      </c>
    </row>
    <row r="2196" s="1" customFormat="1" customHeight="1" spans="1:15">
      <c r="A2196" s="39">
        <v>2192</v>
      </c>
      <c r="B2196" s="115" t="s">
        <v>23</v>
      </c>
      <c r="C2196" s="39" t="s">
        <v>11004</v>
      </c>
      <c r="D2196" s="39" t="s">
        <v>10034</v>
      </c>
      <c r="E2196" s="39" t="s">
        <v>11005</v>
      </c>
      <c r="F2196" s="119" t="s">
        <v>12917</v>
      </c>
      <c r="G2196" s="200" t="s">
        <v>13262</v>
      </c>
      <c r="H2196" s="204" t="s">
        <v>194</v>
      </c>
      <c r="I2196" s="201">
        <v>4</v>
      </c>
      <c r="J2196" s="201" t="s">
        <v>13263</v>
      </c>
      <c r="K2196" s="39" t="s">
        <v>31</v>
      </c>
      <c r="L2196" s="183">
        <v>3</v>
      </c>
      <c r="M2196" s="27">
        <f t="shared" si="85"/>
        <v>390</v>
      </c>
      <c r="N2196" s="23"/>
      <c r="O2196" s="24" t="s">
        <v>32</v>
      </c>
    </row>
    <row r="2197" s="1" customFormat="1" customHeight="1" spans="1:15">
      <c r="A2197" s="39">
        <v>2193</v>
      </c>
      <c r="B2197" s="115" t="s">
        <v>23</v>
      </c>
      <c r="C2197" s="39" t="s">
        <v>11004</v>
      </c>
      <c r="D2197" s="39" t="s">
        <v>10034</v>
      </c>
      <c r="E2197" s="39" t="s">
        <v>11005</v>
      </c>
      <c r="F2197" s="119" t="s">
        <v>12917</v>
      </c>
      <c r="G2197" s="201" t="s">
        <v>13264</v>
      </c>
      <c r="H2197" s="204" t="s">
        <v>194</v>
      </c>
      <c r="I2197" s="201">
        <v>4</v>
      </c>
      <c r="J2197" s="201" t="s">
        <v>13265</v>
      </c>
      <c r="K2197" s="39" t="s">
        <v>31</v>
      </c>
      <c r="L2197" s="183">
        <v>3</v>
      </c>
      <c r="M2197" s="27">
        <f t="shared" si="85"/>
        <v>390</v>
      </c>
      <c r="N2197" s="23"/>
      <c r="O2197" s="24" t="s">
        <v>32</v>
      </c>
    </row>
    <row r="2198" s="1" customFormat="1" customHeight="1" spans="1:15">
      <c r="A2198" s="39">
        <v>2194</v>
      </c>
      <c r="B2198" s="115" t="s">
        <v>23</v>
      </c>
      <c r="C2198" s="39" t="s">
        <v>11004</v>
      </c>
      <c r="D2198" s="39" t="s">
        <v>10034</v>
      </c>
      <c r="E2198" s="39" t="s">
        <v>11005</v>
      </c>
      <c r="F2198" s="119" t="s">
        <v>12917</v>
      </c>
      <c r="G2198" s="201" t="s">
        <v>13266</v>
      </c>
      <c r="H2198" s="204" t="s">
        <v>194</v>
      </c>
      <c r="I2198" s="201">
        <v>4</v>
      </c>
      <c r="J2198" s="201" t="s">
        <v>13267</v>
      </c>
      <c r="K2198" s="39" t="s">
        <v>31</v>
      </c>
      <c r="L2198" s="183">
        <v>4</v>
      </c>
      <c r="M2198" s="27">
        <f t="shared" si="85"/>
        <v>520</v>
      </c>
      <c r="N2198" s="23"/>
      <c r="O2198" s="24" t="s">
        <v>32</v>
      </c>
    </row>
    <row r="2199" s="1" customFormat="1" customHeight="1" spans="1:15">
      <c r="A2199" s="39">
        <v>2195</v>
      </c>
      <c r="B2199" s="115" t="s">
        <v>23</v>
      </c>
      <c r="C2199" s="39" t="s">
        <v>11004</v>
      </c>
      <c r="D2199" s="39" t="s">
        <v>10034</v>
      </c>
      <c r="E2199" s="39" t="s">
        <v>11005</v>
      </c>
      <c r="F2199" s="119" t="s">
        <v>12917</v>
      </c>
      <c r="G2199" s="201" t="s">
        <v>13268</v>
      </c>
      <c r="H2199" s="204" t="s">
        <v>194</v>
      </c>
      <c r="I2199" s="201">
        <v>4</v>
      </c>
      <c r="J2199" s="201" t="s">
        <v>13267</v>
      </c>
      <c r="K2199" s="39" t="s">
        <v>31</v>
      </c>
      <c r="L2199" s="183">
        <v>4</v>
      </c>
      <c r="M2199" s="27">
        <f t="shared" si="85"/>
        <v>520</v>
      </c>
      <c r="N2199" s="23"/>
      <c r="O2199" s="24" t="s">
        <v>32</v>
      </c>
    </row>
    <row r="2200" s="1" customFormat="1" customHeight="1" spans="1:15">
      <c r="A2200" s="39">
        <v>2196</v>
      </c>
      <c r="B2200" s="115" t="s">
        <v>23</v>
      </c>
      <c r="C2200" s="39" t="s">
        <v>11004</v>
      </c>
      <c r="D2200" s="39" t="s">
        <v>10034</v>
      </c>
      <c r="E2200" s="39" t="s">
        <v>11005</v>
      </c>
      <c r="F2200" s="119" t="s">
        <v>12917</v>
      </c>
      <c r="G2200" s="91" t="s">
        <v>13269</v>
      </c>
      <c r="H2200" s="204" t="s">
        <v>194</v>
      </c>
      <c r="I2200" s="201">
        <v>3</v>
      </c>
      <c r="J2200" s="201" t="s">
        <v>13270</v>
      </c>
      <c r="K2200" s="39" t="s">
        <v>31</v>
      </c>
      <c r="L2200" s="183">
        <v>3</v>
      </c>
      <c r="M2200" s="27">
        <f t="shared" si="85"/>
        <v>390</v>
      </c>
      <c r="N2200" s="23"/>
      <c r="O2200" s="24" t="s">
        <v>32</v>
      </c>
    </row>
    <row r="2201" s="1" customFormat="1" customHeight="1" spans="1:15">
      <c r="A2201" s="39">
        <v>2197</v>
      </c>
      <c r="B2201" s="115" t="s">
        <v>23</v>
      </c>
      <c r="C2201" s="39" t="s">
        <v>11004</v>
      </c>
      <c r="D2201" s="39" t="s">
        <v>10034</v>
      </c>
      <c r="E2201" s="39" t="s">
        <v>11005</v>
      </c>
      <c r="F2201" s="119" t="s">
        <v>12917</v>
      </c>
      <c r="G2201" s="200" t="s">
        <v>13271</v>
      </c>
      <c r="H2201" s="204" t="s">
        <v>194</v>
      </c>
      <c r="I2201" s="201">
        <v>5</v>
      </c>
      <c r="J2201" s="201" t="s">
        <v>13272</v>
      </c>
      <c r="K2201" s="39" t="s">
        <v>31</v>
      </c>
      <c r="L2201" s="183">
        <v>3</v>
      </c>
      <c r="M2201" s="27">
        <f t="shared" si="85"/>
        <v>390</v>
      </c>
      <c r="N2201" s="23"/>
      <c r="O2201" s="24" t="s">
        <v>32</v>
      </c>
    </row>
    <row r="2202" s="1" customFormat="1" customHeight="1" spans="1:15">
      <c r="A2202" s="39">
        <v>2198</v>
      </c>
      <c r="B2202" s="115" t="s">
        <v>23</v>
      </c>
      <c r="C2202" s="39" t="s">
        <v>11004</v>
      </c>
      <c r="D2202" s="39" t="s">
        <v>10034</v>
      </c>
      <c r="E2202" s="39" t="s">
        <v>11005</v>
      </c>
      <c r="F2202" s="119" t="s">
        <v>12917</v>
      </c>
      <c r="G2202" s="201" t="s">
        <v>13273</v>
      </c>
      <c r="H2202" s="204" t="s">
        <v>194</v>
      </c>
      <c r="I2202" s="201">
        <v>5</v>
      </c>
      <c r="J2202" s="201" t="s">
        <v>13274</v>
      </c>
      <c r="K2202" s="39" t="s">
        <v>31</v>
      </c>
      <c r="L2202" s="183">
        <v>2</v>
      </c>
      <c r="M2202" s="27">
        <f t="shared" si="85"/>
        <v>260</v>
      </c>
      <c r="N2202" s="23"/>
      <c r="O2202" s="24" t="s">
        <v>32</v>
      </c>
    </row>
    <row r="2203" s="1" customFormat="1" customHeight="1" spans="1:15">
      <c r="A2203" s="39">
        <v>2199</v>
      </c>
      <c r="B2203" s="115" t="s">
        <v>23</v>
      </c>
      <c r="C2203" s="39" t="s">
        <v>11004</v>
      </c>
      <c r="D2203" s="39" t="s">
        <v>10034</v>
      </c>
      <c r="E2203" s="39" t="s">
        <v>11005</v>
      </c>
      <c r="F2203" s="119" t="s">
        <v>12917</v>
      </c>
      <c r="G2203" s="200" t="s">
        <v>13275</v>
      </c>
      <c r="H2203" s="204" t="s">
        <v>194</v>
      </c>
      <c r="I2203" s="201">
        <v>5</v>
      </c>
      <c r="J2203" s="201" t="s">
        <v>13276</v>
      </c>
      <c r="K2203" s="39" t="s">
        <v>31</v>
      </c>
      <c r="L2203" s="183">
        <v>5</v>
      </c>
      <c r="M2203" s="27">
        <f t="shared" si="85"/>
        <v>650</v>
      </c>
      <c r="N2203" s="23"/>
      <c r="O2203" s="24" t="s">
        <v>32</v>
      </c>
    </row>
    <row r="2204" s="1" customFormat="1" customHeight="1" spans="1:15">
      <c r="A2204" s="39">
        <v>2200</v>
      </c>
      <c r="B2204" s="115" t="s">
        <v>23</v>
      </c>
      <c r="C2204" s="39" t="s">
        <v>11004</v>
      </c>
      <c r="D2204" s="39" t="s">
        <v>10034</v>
      </c>
      <c r="E2204" s="39" t="s">
        <v>11005</v>
      </c>
      <c r="F2204" s="119" t="s">
        <v>12917</v>
      </c>
      <c r="G2204" s="201" t="s">
        <v>13277</v>
      </c>
      <c r="H2204" s="204" t="s">
        <v>194</v>
      </c>
      <c r="I2204" s="201">
        <v>4</v>
      </c>
      <c r="J2204" s="201" t="s">
        <v>13278</v>
      </c>
      <c r="K2204" s="39" t="s">
        <v>31</v>
      </c>
      <c r="L2204" s="183">
        <v>2</v>
      </c>
      <c r="M2204" s="27">
        <f t="shared" si="85"/>
        <v>260</v>
      </c>
      <c r="N2204" s="23"/>
      <c r="O2204" s="24" t="s">
        <v>32</v>
      </c>
    </row>
    <row r="2205" s="1" customFormat="1" customHeight="1" spans="1:15">
      <c r="A2205" s="39">
        <v>2201</v>
      </c>
      <c r="B2205" s="115" t="s">
        <v>23</v>
      </c>
      <c r="C2205" s="39" t="s">
        <v>11004</v>
      </c>
      <c r="D2205" s="39" t="s">
        <v>10034</v>
      </c>
      <c r="E2205" s="39" t="s">
        <v>11005</v>
      </c>
      <c r="F2205" s="119" t="s">
        <v>12917</v>
      </c>
      <c r="G2205" s="201" t="s">
        <v>13279</v>
      </c>
      <c r="H2205" s="204" t="s">
        <v>194</v>
      </c>
      <c r="I2205" s="201">
        <v>4</v>
      </c>
      <c r="J2205" s="201" t="s">
        <v>13280</v>
      </c>
      <c r="K2205" s="39" t="s">
        <v>31</v>
      </c>
      <c r="L2205" s="183">
        <v>3</v>
      </c>
      <c r="M2205" s="27">
        <f t="shared" si="85"/>
        <v>390</v>
      </c>
      <c r="N2205" s="23"/>
      <c r="O2205" s="24" t="s">
        <v>32</v>
      </c>
    </row>
    <row r="2206" s="1" customFormat="1" customHeight="1" spans="1:15">
      <c r="A2206" s="39">
        <v>2202</v>
      </c>
      <c r="B2206" s="115" t="s">
        <v>23</v>
      </c>
      <c r="C2206" s="39" t="s">
        <v>11004</v>
      </c>
      <c r="D2206" s="39" t="s">
        <v>10034</v>
      </c>
      <c r="E2206" s="39" t="s">
        <v>11005</v>
      </c>
      <c r="F2206" s="119" t="s">
        <v>12917</v>
      </c>
      <c r="G2206" s="200" t="s">
        <v>13281</v>
      </c>
      <c r="H2206" s="204" t="s">
        <v>194</v>
      </c>
      <c r="I2206" s="201">
        <v>3</v>
      </c>
      <c r="J2206" s="201" t="s">
        <v>13282</v>
      </c>
      <c r="K2206" s="39" t="s">
        <v>31</v>
      </c>
      <c r="L2206" s="183">
        <v>3</v>
      </c>
      <c r="M2206" s="27">
        <f t="shared" si="85"/>
        <v>390</v>
      </c>
      <c r="N2206" s="23"/>
      <c r="O2206" s="24" t="s">
        <v>32</v>
      </c>
    </row>
    <row r="2207" s="1" customFormat="1" customHeight="1" spans="1:15">
      <c r="A2207" s="39">
        <v>2203</v>
      </c>
      <c r="B2207" s="115" t="s">
        <v>23</v>
      </c>
      <c r="C2207" s="39" t="s">
        <v>11004</v>
      </c>
      <c r="D2207" s="39" t="s">
        <v>10034</v>
      </c>
      <c r="E2207" s="39" t="s">
        <v>11005</v>
      </c>
      <c r="F2207" s="119" t="s">
        <v>12917</v>
      </c>
      <c r="G2207" s="200" t="s">
        <v>13283</v>
      </c>
      <c r="H2207" s="204" t="s">
        <v>194</v>
      </c>
      <c r="I2207" s="201">
        <v>4</v>
      </c>
      <c r="J2207" s="201" t="s">
        <v>13284</v>
      </c>
      <c r="K2207" s="39" t="s">
        <v>31</v>
      </c>
      <c r="L2207" s="183">
        <v>3</v>
      </c>
      <c r="M2207" s="27">
        <f t="shared" si="85"/>
        <v>390</v>
      </c>
      <c r="N2207" s="23"/>
      <c r="O2207" s="24" t="s">
        <v>32</v>
      </c>
    </row>
    <row r="2208" s="1" customFormat="1" customHeight="1" spans="1:15">
      <c r="A2208" s="39">
        <v>2204</v>
      </c>
      <c r="B2208" s="115" t="s">
        <v>23</v>
      </c>
      <c r="C2208" s="39" t="s">
        <v>11004</v>
      </c>
      <c r="D2208" s="39" t="s">
        <v>10034</v>
      </c>
      <c r="E2208" s="39" t="s">
        <v>11005</v>
      </c>
      <c r="F2208" s="119" t="s">
        <v>12917</v>
      </c>
      <c r="G2208" s="200" t="s">
        <v>9561</v>
      </c>
      <c r="H2208" s="204" t="s">
        <v>194</v>
      </c>
      <c r="I2208" s="201">
        <v>5</v>
      </c>
      <c r="J2208" s="201" t="s">
        <v>13285</v>
      </c>
      <c r="K2208" s="39" t="s">
        <v>31</v>
      </c>
      <c r="L2208" s="183">
        <v>4</v>
      </c>
      <c r="M2208" s="27">
        <f t="shared" si="85"/>
        <v>520</v>
      </c>
      <c r="N2208" s="23"/>
      <c r="O2208" s="24" t="s">
        <v>32</v>
      </c>
    </row>
    <row r="2209" s="1" customFormat="1" customHeight="1" spans="1:15">
      <c r="A2209" s="39">
        <v>2205</v>
      </c>
      <c r="B2209" s="115" t="s">
        <v>23</v>
      </c>
      <c r="C2209" s="39" t="s">
        <v>11004</v>
      </c>
      <c r="D2209" s="39" t="s">
        <v>10034</v>
      </c>
      <c r="E2209" s="39" t="s">
        <v>11005</v>
      </c>
      <c r="F2209" s="119" t="s">
        <v>12917</v>
      </c>
      <c r="G2209" s="200" t="s">
        <v>13286</v>
      </c>
      <c r="H2209" s="204" t="s">
        <v>194</v>
      </c>
      <c r="I2209" s="201">
        <v>5</v>
      </c>
      <c r="J2209" s="201" t="s">
        <v>13287</v>
      </c>
      <c r="K2209" s="39" t="s">
        <v>31</v>
      </c>
      <c r="L2209" s="183">
        <v>4</v>
      </c>
      <c r="M2209" s="27">
        <f t="shared" si="85"/>
        <v>520</v>
      </c>
      <c r="N2209" s="23"/>
      <c r="O2209" s="24" t="s">
        <v>32</v>
      </c>
    </row>
    <row r="2210" s="1" customFormat="1" customHeight="1" spans="1:15">
      <c r="A2210" s="39">
        <v>2206</v>
      </c>
      <c r="B2210" s="115" t="s">
        <v>23</v>
      </c>
      <c r="C2210" s="39" t="s">
        <v>11004</v>
      </c>
      <c r="D2210" s="39" t="s">
        <v>10034</v>
      </c>
      <c r="E2210" s="39" t="s">
        <v>11005</v>
      </c>
      <c r="F2210" s="119" t="s">
        <v>12917</v>
      </c>
      <c r="G2210" s="201" t="s">
        <v>13288</v>
      </c>
      <c r="H2210" s="204" t="s">
        <v>194</v>
      </c>
      <c r="I2210" s="201">
        <v>5</v>
      </c>
      <c r="J2210" s="201" t="s">
        <v>13289</v>
      </c>
      <c r="K2210" s="39" t="s">
        <v>31</v>
      </c>
      <c r="L2210" s="183">
        <v>3</v>
      </c>
      <c r="M2210" s="27">
        <f t="shared" si="85"/>
        <v>390</v>
      </c>
      <c r="N2210" s="23"/>
      <c r="O2210" s="24" t="s">
        <v>32</v>
      </c>
    </row>
    <row r="2211" s="1" customFormat="1" customHeight="1" spans="1:15">
      <c r="A2211" s="39">
        <v>2207</v>
      </c>
      <c r="B2211" s="115" t="s">
        <v>23</v>
      </c>
      <c r="C2211" s="39" t="s">
        <v>11004</v>
      </c>
      <c r="D2211" s="39" t="s">
        <v>10034</v>
      </c>
      <c r="E2211" s="39" t="s">
        <v>11005</v>
      </c>
      <c r="F2211" s="119" t="s">
        <v>12917</v>
      </c>
      <c r="G2211" s="200" t="s">
        <v>13290</v>
      </c>
      <c r="H2211" s="204" t="s">
        <v>194</v>
      </c>
      <c r="I2211" s="201">
        <v>4</v>
      </c>
      <c r="J2211" s="201" t="s">
        <v>13291</v>
      </c>
      <c r="K2211" s="39" t="s">
        <v>31</v>
      </c>
      <c r="L2211" s="183">
        <v>3</v>
      </c>
      <c r="M2211" s="27">
        <f t="shared" si="85"/>
        <v>390</v>
      </c>
      <c r="N2211" s="23"/>
      <c r="O2211" s="24" t="s">
        <v>32</v>
      </c>
    </row>
    <row r="2212" s="1" customFormat="1" customHeight="1" spans="1:15">
      <c r="A2212" s="39">
        <v>2208</v>
      </c>
      <c r="B2212" s="115" t="s">
        <v>23</v>
      </c>
      <c r="C2212" s="39" t="s">
        <v>11004</v>
      </c>
      <c r="D2212" s="39" t="s">
        <v>10034</v>
      </c>
      <c r="E2212" s="39" t="s">
        <v>11005</v>
      </c>
      <c r="F2212" s="119" t="s">
        <v>12917</v>
      </c>
      <c r="G2212" s="200" t="s">
        <v>13292</v>
      </c>
      <c r="H2212" s="204" t="s">
        <v>194</v>
      </c>
      <c r="I2212" s="201">
        <v>3</v>
      </c>
      <c r="J2212" s="201" t="s">
        <v>13293</v>
      </c>
      <c r="K2212" s="39" t="s">
        <v>31</v>
      </c>
      <c r="L2212" s="183">
        <v>2</v>
      </c>
      <c r="M2212" s="27">
        <f t="shared" si="85"/>
        <v>260</v>
      </c>
      <c r="N2212" s="23"/>
      <c r="O2212" s="24" t="s">
        <v>32</v>
      </c>
    </row>
    <row r="2213" s="1" customFormat="1" customHeight="1" spans="1:15">
      <c r="A2213" s="39">
        <v>2209</v>
      </c>
      <c r="B2213" s="115" t="s">
        <v>23</v>
      </c>
      <c r="C2213" s="39" t="s">
        <v>11004</v>
      </c>
      <c r="D2213" s="39" t="s">
        <v>10034</v>
      </c>
      <c r="E2213" s="39" t="s">
        <v>11005</v>
      </c>
      <c r="F2213" s="119" t="s">
        <v>12917</v>
      </c>
      <c r="G2213" s="201" t="s">
        <v>13294</v>
      </c>
      <c r="H2213" s="204" t="s">
        <v>194</v>
      </c>
      <c r="I2213" s="201">
        <v>6</v>
      </c>
      <c r="J2213" s="201" t="s">
        <v>13295</v>
      </c>
      <c r="K2213" s="39" t="s">
        <v>31</v>
      </c>
      <c r="L2213" s="183">
        <v>4</v>
      </c>
      <c r="M2213" s="27">
        <f t="shared" si="85"/>
        <v>520</v>
      </c>
      <c r="N2213" s="23"/>
      <c r="O2213" s="24" t="s">
        <v>32</v>
      </c>
    </row>
    <row r="2214" s="1" customFormat="1" customHeight="1" spans="1:15">
      <c r="A2214" s="39">
        <v>2210</v>
      </c>
      <c r="B2214" s="115" t="s">
        <v>23</v>
      </c>
      <c r="C2214" s="39" t="s">
        <v>11004</v>
      </c>
      <c r="D2214" s="39" t="s">
        <v>10034</v>
      </c>
      <c r="E2214" s="39" t="s">
        <v>11005</v>
      </c>
      <c r="F2214" s="119" t="s">
        <v>12917</v>
      </c>
      <c r="G2214" s="202" t="s">
        <v>4820</v>
      </c>
      <c r="H2214" s="204" t="s">
        <v>194</v>
      </c>
      <c r="I2214" s="201">
        <v>3</v>
      </c>
      <c r="J2214" s="202" t="s">
        <v>13296</v>
      </c>
      <c r="K2214" s="39" t="s">
        <v>31</v>
      </c>
      <c r="L2214" s="183">
        <v>2</v>
      </c>
      <c r="M2214" s="27">
        <f t="shared" si="85"/>
        <v>260</v>
      </c>
      <c r="N2214" s="23"/>
      <c r="O2214" s="24" t="s">
        <v>32</v>
      </c>
    </row>
    <row r="2215" s="1" customFormat="1" customHeight="1" spans="1:15">
      <c r="A2215" s="39">
        <v>2211</v>
      </c>
      <c r="B2215" s="115" t="s">
        <v>23</v>
      </c>
      <c r="C2215" s="39" t="s">
        <v>11004</v>
      </c>
      <c r="D2215" s="39" t="s">
        <v>10034</v>
      </c>
      <c r="E2215" s="39" t="s">
        <v>11005</v>
      </c>
      <c r="F2215" s="119" t="s">
        <v>12917</v>
      </c>
      <c r="G2215" s="202" t="s">
        <v>13297</v>
      </c>
      <c r="H2215" s="204" t="s">
        <v>194</v>
      </c>
      <c r="I2215" s="201">
        <v>5</v>
      </c>
      <c r="J2215" s="202" t="s">
        <v>13298</v>
      </c>
      <c r="K2215" s="39" t="s">
        <v>31</v>
      </c>
      <c r="L2215" s="183">
        <v>3</v>
      </c>
      <c r="M2215" s="27">
        <f t="shared" si="85"/>
        <v>390</v>
      </c>
      <c r="N2215" s="23"/>
      <c r="O2215" s="24" t="s">
        <v>32</v>
      </c>
    </row>
    <row r="2216" s="1" customFormat="1" customHeight="1" spans="1:15">
      <c r="A2216" s="39">
        <v>2212</v>
      </c>
      <c r="B2216" s="115" t="s">
        <v>23</v>
      </c>
      <c r="C2216" s="39" t="s">
        <v>11004</v>
      </c>
      <c r="D2216" s="39" t="s">
        <v>10034</v>
      </c>
      <c r="E2216" s="39" t="s">
        <v>11005</v>
      </c>
      <c r="F2216" s="119" t="s">
        <v>12917</v>
      </c>
      <c r="G2216" s="202" t="s">
        <v>13299</v>
      </c>
      <c r="H2216" s="204" t="s">
        <v>194</v>
      </c>
      <c r="I2216" s="201">
        <v>6</v>
      </c>
      <c r="J2216" s="202" t="s">
        <v>13300</v>
      </c>
      <c r="K2216" s="39" t="s">
        <v>31</v>
      </c>
      <c r="L2216" s="183">
        <v>4</v>
      </c>
      <c r="M2216" s="27">
        <f t="shared" si="85"/>
        <v>520</v>
      </c>
      <c r="N2216" s="23"/>
      <c r="O2216" s="24" t="s">
        <v>32</v>
      </c>
    </row>
    <row r="2217" s="1" customFormat="1" customHeight="1" spans="1:15">
      <c r="A2217" s="39">
        <v>2213</v>
      </c>
      <c r="B2217" s="115" t="s">
        <v>23</v>
      </c>
      <c r="C2217" s="39" t="s">
        <v>11004</v>
      </c>
      <c r="D2217" s="39" t="s">
        <v>10034</v>
      </c>
      <c r="E2217" s="39" t="s">
        <v>11005</v>
      </c>
      <c r="F2217" s="119" t="s">
        <v>12917</v>
      </c>
      <c r="G2217" s="202" t="s">
        <v>13301</v>
      </c>
      <c r="H2217" s="204" t="s">
        <v>194</v>
      </c>
      <c r="I2217" s="201">
        <v>4</v>
      </c>
      <c r="J2217" s="202" t="s">
        <v>13302</v>
      </c>
      <c r="K2217" s="39" t="s">
        <v>31</v>
      </c>
      <c r="L2217" s="183">
        <v>3</v>
      </c>
      <c r="M2217" s="27">
        <f t="shared" si="85"/>
        <v>390</v>
      </c>
      <c r="N2217" s="23"/>
      <c r="O2217" s="24" t="s">
        <v>32</v>
      </c>
    </row>
    <row r="2218" s="1" customFormat="1" customHeight="1" spans="1:15">
      <c r="A2218" s="39">
        <v>2214</v>
      </c>
      <c r="B2218" s="115" t="s">
        <v>23</v>
      </c>
      <c r="C2218" s="39" t="s">
        <v>11004</v>
      </c>
      <c r="D2218" s="39" t="s">
        <v>10034</v>
      </c>
      <c r="E2218" s="39" t="s">
        <v>11005</v>
      </c>
      <c r="F2218" s="119" t="s">
        <v>12917</v>
      </c>
      <c r="G2218" s="202" t="s">
        <v>13303</v>
      </c>
      <c r="H2218" s="204" t="s">
        <v>194</v>
      </c>
      <c r="I2218" s="201">
        <v>4</v>
      </c>
      <c r="J2218" s="202" t="s">
        <v>13304</v>
      </c>
      <c r="K2218" s="39" t="s">
        <v>31</v>
      </c>
      <c r="L2218" s="183">
        <v>4</v>
      </c>
      <c r="M2218" s="27">
        <f t="shared" si="85"/>
        <v>520</v>
      </c>
      <c r="N2218" s="23"/>
      <c r="O2218" s="24" t="s">
        <v>32</v>
      </c>
    </row>
    <row r="2219" s="1" customFormat="1" customHeight="1" spans="1:15">
      <c r="A2219" s="39">
        <v>2215</v>
      </c>
      <c r="B2219" s="115" t="s">
        <v>23</v>
      </c>
      <c r="C2219" s="39" t="s">
        <v>11004</v>
      </c>
      <c r="D2219" s="39" t="s">
        <v>10034</v>
      </c>
      <c r="E2219" s="39" t="s">
        <v>11005</v>
      </c>
      <c r="F2219" s="119" t="s">
        <v>12917</v>
      </c>
      <c r="G2219" s="202" t="s">
        <v>13305</v>
      </c>
      <c r="H2219" s="204" t="s">
        <v>194</v>
      </c>
      <c r="I2219" s="201">
        <v>5</v>
      </c>
      <c r="J2219" s="202" t="s">
        <v>13306</v>
      </c>
      <c r="K2219" s="39" t="s">
        <v>31</v>
      </c>
      <c r="L2219" s="183">
        <v>4</v>
      </c>
      <c r="M2219" s="27">
        <f>L2219*312</f>
        <v>1248</v>
      </c>
      <c r="N2219" s="23"/>
      <c r="O2219" s="24" t="s">
        <v>32</v>
      </c>
    </row>
    <row r="2220" s="1" customFormat="1" customHeight="1" spans="1:15">
      <c r="A2220" s="39">
        <v>2216</v>
      </c>
      <c r="B2220" s="115" t="s">
        <v>23</v>
      </c>
      <c r="C2220" s="39" t="s">
        <v>11004</v>
      </c>
      <c r="D2220" s="39" t="s">
        <v>10034</v>
      </c>
      <c r="E2220" s="39" t="s">
        <v>11005</v>
      </c>
      <c r="F2220" s="119" t="s">
        <v>12917</v>
      </c>
      <c r="G2220" s="202" t="s">
        <v>13307</v>
      </c>
      <c r="H2220" s="204" t="s">
        <v>194</v>
      </c>
      <c r="I2220" s="201">
        <v>3</v>
      </c>
      <c r="J2220" s="202" t="s">
        <v>13308</v>
      </c>
      <c r="K2220" s="39" t="s">
        <v>31</v>
      </c>
      <c r="L2220" s="183">
        <v>2</v>
      </c>
      <c r="M2220" s="27">
        <f>L2220*130</f>
        <v>260</v>
      </c>
      <c r="N2220" s="23"/>
      <c r="O2220" s="24" t="s">
        <v>32</v>
      </c>
    </row>
    <row r="2221" s="1" customFormat="1" customHeight="1" spans="1:15">
      <c r="A2221" s="39">
        <v>2217</v>
      </c>
      <c r="B2221" s="115" t="s">
        <v>23</v>
      </c>
      <c r="C2221" s="39" t="s">
        <v>11004</v>
      </c>
      <c r="D2221" s="39" t="s">
        <v>10034</v>
      </c>
      <c r="E2221" s="39" t="s">
        <v>11005</v>
      </c>
      <c r="F2221" s="119" t="s">
        <v>12917</v>
      </c>
      <c r="G2221" s="202" t="s">
        <v>4765</v>
      </c>
      <c r="H2221" s="204" t="s">
        <v>194</v>
      </c>
      <c r="I2221" s="201">
        <v>4</v>
      </c>
      <c r="J2221" s="202" t="s">
        <v>13309</v>
      </c>
      <c r="K2221" s="39" t="s">
        <v>31</v>
      </c>
      <c r="L2221" s="183">
        <v>4</v>
      </c>
      <c r="M2221" s="27">
        <f>L2221*130</f>
        <v>520</v>
      </c>
      <c r="N2221" s="23"/>
      <c r="O2221" s="24" t="s">
        <v>32</v>
      </c>
    </row>
    <row r="2222" s="1" customFormat="1" customHeight="1" spans="1:15">
      <c r="A2222" s="39">
        <v>2218</v>
      </c>
      <c r="B2222" s="115" t="s">
        <v>23</v>
      </c>
      <c r="C2222" s="39" t="s">
        <v>11004</v>
      </c>
      <c r="D2222" s="39" t="s">
        <v>10034</v>
      </c>
      <c r="E2222" s="39" t="s">
        <v>11005</v>
      </c>
      <c r="F2222" s="119" t="s">
        <v>12917</v>
      </c>
      <c r="G2222" s="202" t="s">
        <v>13310</v>
      </c>
      <c r="H2222" s="204" t="s">
        <v>194</v>
      </c>
      <c r="I2222" s="201">
        <v>3</v>
      </c>
      <c r="J2222" s="202" t="s">
        <v>13311</v>
      </c>
      <c r="K2222" s="39" t="s">
        <v>31</v>
      </c>
      <c r="L2222" s="183">
        <v>2</v>
      </c>
      <c r="M2222" s="27">
        <f>L2222*130</f>
        <v>260</v>
      </c>
      <c r="N2222" s="23"/>
      <c r="O2222" s="24" t="s">
        <v>32</v>
      </c>
    </row>
    <row r="2223" s="1" customFormat="1" customHeight="1" spans="1:15">
      <c r="A2223" s="39">
        <v>2219</v>
      </c>
      <c r="B2223" s="115" t="s">
        <v>23</v>
      </c>
      <c r="C2223" s="39" t="s">
        <v>11004</v>
      </c>
      <c r="D2223" s="39" t="s">
        <v>10034</v>
      </c>
      <c r="E2223" s="39" t="s">
        <v>11005</v>
      </c>
      <c r="F2223" s="119" t="s">
        <v>12917</v>
      </c>
      <c r="G2223" s="202" t="s">
        <v>13312</v>
      </c>
      <c r="H2223" s="204" t="s">
        <v>194</v>
      </c>
      <c r="I2223" s="201">
        <v>6</v>
      </c>
      <c r="J2223" s="202" t="s">
        <v>13313</v>
      </c>
      <c r="K2223" s="39" t="s">
        <v>31</v>
      </c>
      <c r="L2223" s="183">
        <v>3</v>
      </c>
      <c r="M2223" s="27">
        <f>L2223*130</f>
        <v>390</v>
      </c>
      <c r="N2223" s="23"/>
      <c r="O2223" s="24" t="s">
        <v>32</v>
      </c>
    </row>
    <row r="2224" s="1" customFormat="1" customHeight="1" spans="1:15">
      <c r="A2224" s="39">
        <v>2220</v>
      </c>
      <c r="B2224" s="115" t="s">
        <v>23</v>
      </c>
      <c r="C2224" s="39" t="s">
        <v>11004</v>
      </c>
      <c r="D2224" s="39" t="s">
        <v>10034</v>
      </c>
      <c r="E2224" s="39" t="s">
        <v>11005</v>
      </c>
      <c r="F2224" s="119" t="s">
        <v>12917</v>
      </c>
      <c r="G2224" s="202" t="s">
        <v>13314</v>
      </c>
      <c r="H2224" s="201" t="s">
        <v>1583</v>
      </c>
      <c r="I2224" s="201">
        <v>1</v>
      </c>
      <c r="J2224" s="202" t="s">
        <v>13315</v>
      </c>
      <c r="K2224" s="39" t="s">
        <v>31</v>
      </c>
      <c r="L2224" s="183">
        <v>1</v>
      </c>
      <c r="M2224" s="27">
        <f>L2224*312</f>
        <v>312</v>
      </c>
      <c r="N2224" s="23"/>
      <c r="O2224" s="24" t="s">
        <v>32</v>
      </c>
    </row>
    <row r="2225" s="1" customFormat="1" customHeight="1" spans="1:15">
      <c r="A2225" s="39">
        <v>2221</v>
      </c>
      <c r="B2225" s="115" t="s">
        <v>23</v>
      </c>
      <c r="C2225" s="39" t="s">
        <v>11004</v>
      </c>
      <c r="D2225" s="39" t="s">
        <v>10034</v>
      </c>
      <c r="E2225" s="39" t="s">
        <v>11005</v>
      </c>
      <c r="F2225" s="119" t="s">
        <v>12917</v>
      </c>
      <c r="G2225" s="91" t="s">
        <v>13316</v>
      </c>
      <c r="H2225" s="201" t="s">
        <v>194</v>
      </c>
      <c r="I2225" s="201">
        <v>6</v>
      </c>
      <c r="J2225" s="202" t="s">
        <v>13317</v>
      </c>
      <c r="K2225" s="39" t="s">
        <v>31</v>
      </c>
      <c r="L2225" s="183">
        <v>3</v>
      </c>
      <c r="M2225" s="27">
        <f t="shared" ref="M2225:M2241" si="86">L2225*130</f>
        <v>390</v>
      </c>
      <c r="N2225" s="23"/>
      <c r="O2225" s="24" t="s">
        <v>32</v>
      </c>
    </row>
    <row r="2226" s="1" customFormat="1" customHeight="1" spans="1:15">
      <c r="A2226" s="39">
        <v>2222</v>
      </c>
      <c r="B2226" s="115" t="s">
        <v>23</v>
      </c>
      <c r="C2226" s="39" t="s">
        <v>11004</v>
      </c>
      <c r="D2226" s="39" t="s">
        <v>10034</v>
      </c>
      <c r="E2226" s="39" t="s">
        <v>11005</v>
      </c>
      <c r="F2226" s="119" t="s">
        <v>12917</v>
      </c>
      <c r="G2226" s="202" t="s">
        <v>13318</v>
      </c>
      <c r="H2226" s="201" t="s">
        <v>194</v>
      </c>
      <c r="I2226" s="201">
        <v>3</v>
      </c>
      <c r="J2226" s="202" t="s">
        <v>13319</v>
      </c>
      <c r="K2226" s="39" t="s">
        <v>31</v>
      </c>
      <c r="L2226" s="183">
        <v>2</v>
      </c>
      <c r="M2226" s="27">
        <f t="shared" si="86"/>
        <v>260</v>
      </c>
      <c r="N2226" s="23"/>
      <c r="O2226" s="24" t="s">
        <v>32</v>
      </c>
    </row>
    <row r="2227" s="1" customFormat="1" customHeight="1" spans="1:15">
      <c r="A2227" s="39">
        <v>2223</v>
      </c>
      <c r="B2227" s="115" t="s">
        <v>23</v>
      </c>
      <c r="C2227" s="39" t="s">
        <v>11004</v>
      </c>
      <c r="D2227" s="39" t="s">
        <v>10034</v>
      </c>
      <c r="E2227" s="39" t="s">
        <v>11005</v>
      </c>
      <c r="F2227" s="119" t="s">
        <v>12917</v>
      </c>
      <c r="G2227" s="202" t="s">
        <v>13320</v>
      </c>
      <c r="H2227" s="201" t="s">
        <v>194</v>
      </c>
      <c r="I2227" s="201">
        <v>2</v>
      </c>
      <c r="J2227" s="202" t="s">
        <v>13321</v>
      </c>
      <c r="K2227" s="39" t="s">
        <v>31</v>
      </c>
      <c r="L2227" s="183">
        <v>1</v>
      </c>
      <c r="M2227" s="27">
        <f t="shared" si="86"/>
        <v>130</v>
      </c>
      <c r="N2227" s="23"/>
      <c r="O2227" s="24" t="s">
        <v>32</v>
      </c>
    </row>
    <row r="2228" s="1" customFormat="1" customHeight="1" spans="1:15">
      <c r="A2228" s="39">
        <v>2224</v>
      </c>
      <c r="B2228" s="115" t="s">
        <v>23</v>
      </c>
      <c r="C2228" s="39" t="s">
        <v>11004</v>
      </c>
      <c r="D2228" s="39" t="s">
        <v>10034</v>
      </c>
      <c r="E2228" s="39" t="s">
        <v>11005</v>
      </c>
      <c r="F2228" s="119" t="s">
        <v>12917</v>
      </c>
      <c r="G2228" s="91" t="s">
        <v>13322</v>
      </c>
      <c r="H2228" s="201" t="s">
        <v>194</v>
      </c>
      <c r="I2228" s="201">
        <v>6</v>
      </c>
      <c r="J2228" s="202" t="s">
        <v>13323</v>
      </c>
      <c r="K2228" s="39" t="s">
        <v>31</v>
      </c>
      <c r="L2228" s="183">
        <v>3</v>
      </c>
      <c r="M2228" s="27">
        <f t="shared" si="86"/>
        <v>390</v>
      </c>
      <c r="N2228" s="23"/>
      <c r="O2228" s="24" t="s">
        <v>32</v>
      </c>
    </row>
    <row r="2229" s="1" customFormat="1" customHeight="1" spans="1:15">
      <c r="A2229" s="39">
        <v>2225</v>
      </c>
      <c r="B2229" s="115" t="s">
        <v>23</v>
      </c>
      <c r="C2229" s="39" t="s">
        <v>11004</v>
      </c>
      <c r="D2229" s="39" t="s">
        <v>10034</v>
      </c>
      <c r="E2229" s="39" t="s">
        <v>11005</v>
      </c>
      <c r="F2229" s="119" t="s">
        <v>12917</v>
      </c>
      <c r="G2229" s="202" t="s">
        <v>13324</v>
      </c>
      <c r="H2229" s="201" t="s">
        <v>194</v>
      </c>
      <c r="I2229" s="201">
        <v>3</v>
      </c>
      <c r="J2229" s="202" t="s">
        <v>13325</v>
      </c>
      <c r="K2229" s="39" t="s">
        <v>31</v>
      </c>
      <c r="L2229" s="183">
        <v>2</v>
      </c>
      <c r="M2229" s="27">
        <f t="shared" si="86"/>
        <v>260</v>
      </c>
      <c r="N2229" s="23"/>
      <c r="O2229" s="24" t="s">
        <v>32</v>
      </c>
    </row>
    <row r="2230" s="1" customFormat="1" customHeight="1" spans="1:15">
      <c r="A2230" s="39">
        <v>2226</v>
      </c>
      <c r="B2230" s="115" t="s">
        <v>23</v>
      </c>
      <c r="C2230" s="39" t="s">
        <v>11004</v>
      </c>
      <c r="D2230" s="39" t="s">
        <v>10034</v>
      </c>
      <c r="E2230" s="39" t="s">
        <v>11005</v>
      </c>
      <c r="F2230" s="119" t="s">
        <v>12917</v>
      </c>
      <c r="G2230" s="91" t="s">
        <v>13326</v>
      </c>
      <c r="H2230" s="201" t="s">
        <v>194</v>
      </c>
      <c r="I2230" s="201">
        <v>2</v>
      </c>
      <c r="J2230" s="202" t="s">
        <v>13327</v>
      </c>
      <c r="K2230" s="39" t="s">
        <v>31</v>
      </c>
      <c r="L2230" s="183">
        <v>2</v>
      </c>
      <c r="M2230" s="27">
        <f t="shared" si="86"/>
        <v>260</v>
      </c>
      <c r="N2230" s="23"/>
      <c r="O2230" s="24" t="s">
        <v>32</v>
      </c>
    </row>
    <row r="2231" s="1" customFormat="1" customHeight="1" spans="1:15">
      <c r="A2231" s="39">
        <v>2227</v>
      </c>
      <c r="B2231" s="115" t="s">
        <v>23</v>
      </c>
      <c r="C2231" s="39" t="s">
        <v>11004</v>
      </c>
      <c r="D2231" s="39" t="s">
        <v>10034</v>
      </c>
      <c r="E2231" s="39" t="s">
        <v>11005</v>
      </c>
      <c r="F2231" s="119" t="s">
        <v>12917</v>
      </c>
      <c r="G2231" s="91" t="s">
        <v>13328</v>
      </c>
      <c r="H2231" s="201" t="s">
        <v>194</v>
      </c>
      <c r="I2231" s="201">
        <v>6</v>
      </c>
      <c r="J2231" s="202" t="s">
        <v>13329</v>
      </c>
      <c r="K2231" s="39" t="s">
        <v>31</v>
      </c>
      <c r="L2231" s="183">
        <v>3</v>
      </c>
      <c r="M2231" s="27">
        <f t="shared" si="86"/>
        <v>390</v>
      </c>
      <c r="N2231" s="23"/>
      <c r="O2231" s="24" t="s">
        <v>32</v>
      </c>
    </row>
    <row r="2232" s="1" customFormat="1" customHeight="1" spans="1:15">
      <c r="A2232" s="39">
        <v>2228</v>
      </c>
      <c r="B2232" s="115" t="s">
        <v>23</v>
      </c>
      <c r="C2232" s="39" t="s">
        <v>11004</v>
      </c>
      <c r="D2232" s="39" t="s">
        <v>10034</v>
      </c>
      <c r="E2232" s="39" t="s">
        <v>11005</v>
      </c>
      <c r="F2232" s="119" t="s">
        <v>12917</v>
      </c>
      <c r="G2232" s="91" t="s">
        <v>13330</v>
      </c>
      <c r="H2232" s="201" t="s">
        <v>194</v>
      </c>
      <c r="I2232" s="201">
        <v>4</v>
      </c>
      <c r="J2232" s="202" t="s">
        <v>13331</v>
      </c>
      <c r="K2232" s="39" t="s">
        <v>31</v>
      </c>
      <c r="L2232" s="183">
        <v>3</v>
      </c>
      <c r="M2232" s="27">
        <f t="shared" si="86"/>
        <v>390</v>
      </c>
      <c r="N2232" s="23"/>
      <c r="O2232" s="24" t="s">
        <v>32</v>
      </c>
    </row>
    <row r="2233" s="1" customFormat="1" customHeight="1" spans="1:15">
      <c r="A2233" s="39">
        <v>2229</v>
      </c>
      <c r="B2233" s="115" t="s">
        <v>23</v>
      </c>
      <c r="C2233" s="39" t="s">
        <v>11004</v>
      </c>
      <c r="D2233" s="39" t="s">
        <v>10034</v>
      </c>
      <c r="E2233" s="39" t="s">
        <v>11005</v>
      </c>
      <c r="F2233" s="119" t="s">
        <v>12917</v>
      </c>
      <c r="G2233" s="202" t="s">
        <v>13332</v>
      </c>
      <c r="H2233" s="201" t="s">
        <v>1583</v>
      </c>
      <c r="I2233" s="201">
        <v>4</v>
      </c>
      <c r="J2233" s="202" t="s">
        <v>13333</v>
      </c>
      <c r="K2233" s="39" t="s">
        <v>31</v>
      </c>
      <c r="L2233" s="183">
        <v>3</v>
      </c>
      <c r="M2233" s="27">
        <f t="shared" si="86"/>
        <v>390</v>
      </c>
      <c r="N2233" s="23"/>
      <c r="O2233" s="24" t="s">
        <v>32</v>
      </c>
    </row>
    <row r="2234" s="1" customFormat="1" customHeight="1" spans="1:15">
      <c r="A2234" s="39">
        <v>2230</v>
      </c>
      <c r="B2234" s="115" t="s">
        <v>23</v>
      </c>
      <c r="C2234" s="39" t="s">
        <v>11004</v>
      </c>
      <c r="D2234" s="39" t="s">
        <v>10034</v>
      </c>
      <c r="E2234" s="39" t="s">
        <v>11005</v>
      </c>
      <c r="F2234" s="119" t="s">
        <v>12917</v>
      </c>
      <c r="G2234" s="202" t="s">
        <v>13334</v>
      </c>
      <c r="H2234" s="201" t="s">
        <v>194</v>
      </c>
      <c r="I2234" s="201">
        <v>1</v>
      </c>
      <c r="J2234" s="202" t="s">
        <v>13335</v>
      </c>
      <c r="K2234" s="39" t="s">
        <v>31</v>
      </c>
      <c r="L2234" s="183">
        <v>1</v>
      </c>
      <c r="M2234" s="27">
        <f t="shared" si="86"/>
        <v>130</v>
      </c>
      <c r="N2234" s="23"/>
      <c r="O2234" s="24" t="s">
        <v>32</v>
      </c>
    </row>
    <row r="2235" s="1" customFormat="1" customHeight="1" spans="1:15">
      <c r="A2235" s="39">
        <v>2231</v>
      </c>
      <c r="B2235" s="115" t="s">
        <v>23</v>
      </c>
      <c r="C2235" s="39" t="s">
        <v>11004</v>
      </c>
      <c r="D2235" s="39" t="s">
        <v>10034</v>
      </c>
      <c r="E2235" s="39" t="s">
        <v>11005</v>
      </c>
      <c r="F2235" s="119" t="s">
        <v>12917</v>
      </c>
      <c r="G2235" s="91" t="s">
        <v>13336</v>
      </c>
      <c r="H2235" s="201" t="s">
        <v>194</v>
      </c>
      <c r="I2235" s="201">
        <v>2</v>
      </c>
      <c r="J2235" s="202" t="s">
        <v>13337</v>
      </c>
      <c r="K2235" s="39" t="s">
        <v>31</v>
      </c>
      <c r="L2235" s="183">
        <v>2</v>
      </c>
      <c r="M2235" s="27">
        <f t="shared" si="86"/>
        <v>260</v>
      </c>
      <c r="N2235" s="23"/>
      <c r="O2235" s="24" t="s">
        <v>32</v>
      </c>
    </row>
    <row r="2236" s="1" customFormat="1" customHeight="1" spans="1:15">
      <c r="A2236" s="39">
        <v>2232</v>
      </c>
      <c r="B2236" s="115" t="s">
        <v>23</v>
      </c>
      <c r="C2236" s="39" t="s">
        <v>11004</v>
      </c>
      <c r="D2236" s="39" t="s">
        <v>10034</v>
      </c>
      <c r="E2236" s="39" t="s">
        <v>11005</v>
      </c>
      <c r="F2236" s="119" t="s">
        <v>12917</v>
      </c>
      <c r="G2236" s="91" t="s">
        <v>13338</v>
      </c>
      <c r="H2236" s="201" t="s">
        <v>194</v>
      </c>
      <c r="I2236" s="201">
        <v>5</v>
      </c>
      <c r="J2236" s="202" t="s">
        <v>13339</v>
      </c>
      <c r="K2236" s="39" t="s">
        <v>31</v>
      </c>
      <c r="L2236" s="183">
        <v>4</v>
      </c>
      <c r="M2236" s="27">
        <f t="shared" si="86"/>
        <v>520</v>
      </c>
      <c r="N2236" s="23"/>
      <c r="O2236" s="24" t="s">
        <v>32</v>
      </c>
    </row>
    <row r="2237" s="1" customFormat="1" customHeight="1" spans="1:15">
      <c r="A2237" s="39">
        <v>2233</v>
      </c>
      <c r="B2237" s="115" t="s">
        <v>23</v>
      </c>
      <c r="C2237" s="39" t="s">
        <v>11004</v>
      </c>
      <c r="D2237" s="39" t="s">
        <v>10034</v>
      </c>
      <c r="E2237" s="39" t="s">
        <v>11005</v>
      </c>
      <c r="F2237" s="119" t="s">
        <v>12917</v>
      </c>
      <c r="G2237" s="91" t="s">
        <v>13340</v>
      </c>
      <c r="H2237" s="201" t="s">
        <v>194</v>
      </c>
      <c r="I2237" s="201">
        <v>4</v>
      </c>
      <c r="J2237" s="202" t="s">
        <v>13341</v>
      </c>
      <c r="K2237" s="39" t="s">
        <v>31</v>
      </c>
      <c r="L2237" s="183">
        <v>3</v>
      </c>
      <c r="M2237" s="27">
        <f t="shared" si="86"/>
        <v>390</v>
      </c>
      <c r="N2237" s="23"/>
      <c r="O2237" s="24" t="s">
        <v>32</v>
      </c>
    </row>
    <row r="2238" s="1" customFormat="1" customHeight="1" spans="1:15">
      <c r="A2238" s="39">
        <v>2234</v>
      </c>
      <c r="B2238" s="115" t="s">
        <v>23</v>
      </c>
      <c r="C2238" s="39" t="s">
        <v>11004</v>
      </c>
      <c r="D2238" s="39" t="s">
        <v>10034</v>
      </c>
      <c r="E2238" s="39" t="s">
        <v>11005</v>
      </c>
      <c r="F2238" s="119" t="s">
        <v>12917</v>
      </c>
      <c r="G2238" s="202" t="s">
        <v>13342</v>
      </c>
      <c r="H2238" s="201" t="s">
        <v>194</v>
      </c>
      <c r="I2238" s="201">
        <v>4</v>
      </c>
      <c r="J2238" s="202" t="s">
        <v>13343</v>
      </c>
      <c r="K2238" s="39" t="s">
        <v>31</v>
      </c>
      <c r="L2238" s="183">
        <v>3</v>
      </c>
      <c r="M2238" s="27">
        <f t="shared" si="86"/>
        <v>390</v>
      </c>
      <c r="N2238" s="23"/>
      <c r="O2238" s="24" t="s">
        <v>32</v>
      </c>
    </row>
    <row r="2239" s="1" customFormat="1" customHeight="1" spans="1:15">
      <c r="A2239" s="39">
        <v>2235</v>
      </c>
      <c r="B2239" s="115" t="s">
        <v>23</v>
      </c>
      <c r="C2239" s="39" t="s">
        <v>11004</v>
      </c>
      <c r="D2239" s="39" t="s">
        <v>10034</v>
      </c>
      <c r="E2239" s="39" t="s">
        <v>11005</v>
      </c>
      <c r="F2239" s="119" t="s">
        <v>12917</v>
      </c>
      <c r="G2239" s="202" t="s">
        <v>13344</v>
      </c>
      <c r="H2239" s="201" t="s">
        <v>194</v>
      </c>
      <c r="I2239" s="201">
        <v>2</v>
      </c>
      <c r="J2239" s="202" t="s">
        <v>13345</v>
      </c>
      <c r="K2239" s="39" t="s">
        <v>31</v>
      </c>
      <c r="L2239" s="183">
        <v>2</v>
      </c>
      <c r="M2239" s="27">
        <f t="shared" si="86"/>
        <v>260</v>
      </c>
      <c r="N2239" s="23"/>
      <c r="O2239" s="24" t="s">
        <v>32</v>
      </c>
    </row>
    <row r="2240" s="1" customFormat="1" customHeight="1" spans="1:15">
      <c r="A2240" s="39">
        <v>2236</v>
      </c>
      <c r="B2240" s="115" t="s">
        <v>23</v>
      </c>
      <c r="C2240" s="39" t="s">
        <v>11004</v>
      </c>
      <c r="D2240" s="39" t="s">
        <v>10034</v>
      </c>
      <c r="E2240" s="39" t="s">
        <v>11005</v>
      </c>
      <c r="F2240" s="119" t="s">
        <v>12917</v>
      </c>
      <c r="G2240" s="202" t="s">
        <v>13346</v>
      </c>
      <c r="H2240" s="201" t="s">
        <v>194</v>
      </c>
      <c r="I2240" s="201">
        <v>5</v>
      </c>
      <c r="J2240" s="202" t="s">
        <v>13347</v>
      </c>
      <c r="K2240" s="39" t="s">
        <v>31</v>
      </c>
      <c r="L2240" s="183">
        <v>4</v>
      </c>
      <c r="M2240" s="27">
        <f t="shared" si="86"/>
        <v>520</v>
      </c>
      <c r="N2240" s="23"/>
      <c r="O2240" s="24" t="s">
        <v>32</v>
      </c>
    </row>
    <row r="2241" s="1" customFormat="1" customHeight="1" spans="1:15">
      <c r="A2241" s="39">
        <v>2237</v>
      </c>
      <c r="B2241" s="115" t="s">
        <v>23</v>
      </c>
      <c r="C2241" s="39" t="s">
        <v>11004</v>
      </c>
      <c r="D2241" s="39" t="s">
        <v>10034</v>
      </c>
      <c r="E2241" s="39" t="s">
        <v>11005</v>
      </c>
      <c r="F2241" s="119" t="s">
        <v>12917</v>
      </c>
      <c r="G2241" s="202" t="s">
        <v>13348</v>
      </c>
      <c r="H2241" s="201" t="s">
        <v>194</v>
      </c>
      <c r="I2241" s="201">
        <v>5</v>
      </c>
      <c r="J2241" s="202" t="s">
        <v>13349</v>
      </c>
      <c r="K2241" s="39" t="s">
        <v>31</v>
      </c>
      <c r="L2241" s="183">
        <v>4</v>
      </c>
      <c r="M2241" s="27">
        <f t="shared" si="86"/>
        <v>520</v>
      </c>
      <c r="N2241" s="23"/>
      <c r="O2241" s="24" t="s">
        <v>32</v>
      </c>
    </row>
    <row r="2242" s="1" customFormat="1" customHeight="1" spans="1:15">
      <c r="A2242" s="39">
        <v>2238</v>
      </c>
      <c r="B2242" s="115" t="s">
        <v>23</v>
      </c>
      <c r="C2242" s="39" t="s">
        <v>11004</v>
      </c>
      <c r="D2242" s="39" t="s">
        <v>10034</v>
      </c>
      <c r="E2242" s="39" t="s">
        <v>11005</v>
      </c>
      <c r="F2242" s="119" t="s">
        <v>12917</v>
      </c>
      <c r="G2242" s="202" t="s">
        <v>13350</v>
      </c>
      <c r="H2242" s="201" t="s">
        <v>194</v>
      </c>
      <c r="I2242" s="201">
        <v>5</v>
      </c>
      <c r="J2242" s="202" t="s">
        <v>13351</v>
      </c>
      <c r="K2242" s="39" t="s">
        <v>31</v>
      </c>
      <c r="L2242" s="183">
        <v>4</v>
      </c>
      <c r="M2242" s="27">
        <f>L2242*312</f>
        <v>1248</v>
      </c>
      <c r="N2242" s="23"/>
      <c r="O2242" s="24" t="s">
        <v>32</v>
      </c>
    </row>
    <row r="2243" s="1" customFormat="1" customHeight="1" spans="1:15">
      <c r="A2243" s="39">
        <v>2239</v>
      </c>
      <c r="B2243" s="115" t="s">
        <v>23</v>
      </c>
      <c r="C2243" s="39" t="s">
        <v>11004</v>
      </c>
      <c r="D2243" s="39" t="s">
        <v>10034</v>
      </c>
      <c r="E2243" s="39" t="s">
        <v>11005</v>
      </c>
      <c r="F2243" s="119" t="s">
        <v>12917</v>
      </c>
      <c r="G2243" s="201" t="s">
        <v>13352</v>
      </c>
      <c r="H2243" s="201" t="s">
        <v>194</v>
      </c>
      <c r="I2243" s="201">
        <v>4</v>
      </c>
      <c r="J2243" s="201" t="s">
        <v>13353</v>
      </c>
      <c r="K2243" s="39" t="s">
        <v>31</v>
      </c>
      <c r="L2243" s="183">
        <v>3</v>
      </c>
      <c r="M2243" s="27">
        <f t="shared" ref="M2243:M2263" si="87">L2243*130</f>
        <v>390</v>
      </c>
      <c r="N2243" s="23"/>
      <c r="O2243" s="24" t="s">
        <v>32</v>
      </c>
    </row>
    <row r="2244" s="1" customFormat="1" customHeight="1" spans="1:15">
      <c r="A2244" s="39">
        <v>2240</v>
      </c>
      <c r="B2244" s="115" t="s">
        <v>23</v>
      </c>
      <c r="C2244" s="39" t="s">
        <v>11004</v>
      </c>
      <c r="D2244" s="39" t="s">
        <v>10034</v>
      </c>
      <c r="E2244" s="39" t="s">
        <v>11005</v>
      </c>
      <c r="F2244" s="119" t="s">
        <v>12917</v>
      </c>
      <c r="G2244" s="201" t="s">
        <v>13354</v>
      </c>
      <c r="H2244" s="201" t="s">
        <v>194</v>
      </c>
      <c r="I2244" s="201">
        <v>4</v>
      </c>
      <c r="J2244" s="201" t="s">
        <v>13355</v>
      </c>
      <c r="K2244" s="39" t="s">
        <v>31</v>
      </c>
      <c r="L2244" s="183">
        <v>3</v>
      </c>
      <c r="M2244" s="27">
        <f t="shared" si="87"/>
        <v>390</v>
      </c>
      <c r="N2244" s="23"/>
      <c r="O2244" s="24" t="s">
        <v>32</v>
      </c>
    </row>
    <row r="2245" s="1" customFormat="1" customHeight="1" spans="1:15">
      <c r="A2245" s="39">
        <v>2241</v>
      </c>
      <c r="B2245" s="115" t="s">
        <v>23</v>
      </c>
      <c r="C2245" s="39" t="s">
        <v>11004</v>
      </c>
      <c r="D2245" s="39" t="s">
        <v>10034</v>
      </c>
      <c r="E2245" s="39" t="s">
        <v>11005</v>
      </c>
      <c r="F2245" s="119" t="s">
        <v>12917</v>
      </c>
      <c r="G2245" s="201" t="s">
        <v>13356</v>
      </c>
      <c r="H2245" s="201" t="s">
        <v>194</v>
      </c>
      <c r="I2245" s="201">
        <v>2</v>
      </c>
      <c r="J2245" s="201" t="s">
        <v>13357</v>
      </c>
      <c r="K2245" s="39" t="s">
        <v>31</v>
      </c>
      <c r="L2245" s="183">
        <v>2</v>
      </c>
      <c r="M2245" s="27">
        <f t="shared" si="87"/>
        <v>260</v>
      </c>
      <c r="N2245" s="23"/>
      <c r="O2245" s="24" t="s">
        <v>32</v>
      </c>
    </row>
    <row r="2246" s="1" customFormat="1" customHeight="1" spans="1:15">
      <c r="A2246" s="39">
        <v>2242</v>
      </c>
      <c r="B2246" s="115" t="s">
        <v>23</v>
      </c>
      <c r="C2246" s="39" t="s">
        <v>11004</v>
      </c>
      <c r="D2246" s="39" t="s">
        <v>10034</v>
      </c>
      <c r="E2246" s="39" t="s">
        <v>11005</v>
      </c>
      <c r="F2246" s="119" t="s">
        <v>12917</v>
      </c>
      <c r="G2246" s="201" t="s">
        <v>13358</v>
      </c>
      <c r="H2246" s="201" t="s">
        <v>194</v>
      </c>
      <c r="I2246" s="201">
        <v>4</v>
      </c>
      <c r="J2246" s="201" t="s">
        <v>13359</v>
      </c>
      <c r="K2246" s="39" t="s">
        <v>31</v>
      </c>
      <c r="L2246" s="183">
        <v>3</v>
      </c>
      <c r="M2246" s="27">
        <f t="shared" si="87"/>
        <v>390</v>
      </c>
      <c r="N2246" s="23"/>
      <c r="O2246" s="24" t="s">
        <v>32</v>
      </c>
    </row>
    <row r="2247" s="1" customFormat="1" customHeight="1" spans="1:15">
      <c r="A2247" s="39">
        <v>2243</v>
      </c>
      <c r="B2247" s="115" t="s">
        <v>23</v>
      </c>
      <c r="C2247" s="39" t="s">
        <v>11004</v>
      </c>
      <c r="D2247" s="39" t="s">
        <v>10034</v>
      </c>
      <c r="E2247" s="39" t="s">
        <v>11005</v>
      </c>
      <c r="F2247" s="119" t="s">
        <v>12917</v>
      </c>
      <c r="G2247" s="201" t="s">
        <v>13360</v>
      </c>
      <c r="H2247" s="201" t="s">
        <v>194</v>
      </c>
      <c r="I2247" s="201">
        <v>5</v>
      </c>
      <c r="J2247" s="201" t="s">
        <v>13361</v>
      </c>
      <c r="K2247" s="39" t="s">
        <v>31</v>
      </c>
      <c r="L2247" s="183">
        <v>4</v>
      </c>
      <c r="M2247" s="27">
        <f t="shared" si="87"/>
        <v>520</v>
      </c>
      <c r="N2247" s="23"/>
      <c r="O2247" s="24" t="s">
        <v>32</v>
      </c>
    </row>
    <row r="2248" s="1" customFormat="1" customHeight="1" spans="1:15">
      <c r="A2248" s="39">
        <v>2244</v>
      </c>
      <c r="B2248" s="115" t="s">
        <v>23</v>
      </c>
      <c r="C2248" s="39" t="s">
        <v>11004</v>
      </c>
      <c r="D2248" s="39" t="s">
        <v>10034</v>
      </c>
      <c r="E2248" s="39" t="s">
        <v>11005</v>
      </c>
      <c r="F2248" s="119" t="s">
        <v>12917</v>
      </c>
      <c r="G2248" s="201" t="s">
        <v>13362</v>
      </c>
      <c r="H2248" s="201" t="s">
        <v>194</v>
      </c>
      <c r="I2248" s="201">
        <v>4</v>
      </c>
      <c r="J2248" s="201" t="s">
        <v>13363</v>
      </c>
      <c r="K2248" s="39" t="s">
        <v>31</v>
      </c>
      <c r="L2248" s="183">
        <v>2</v>
      </c>
      <c r="M2248" s="27">
        <f t="shared" si="87"/>
        <v>260</v>
      </c>
      <c r="N2248" s="23"/>
      <c r="O2248" s="24" t="s">
        <v>32</v>
      </c>
    </row>
    <row r="2249" s="1" customFormat="1" customHeight="1" spans="1:15">
      <c r="A2249" s="39">
        <v>2245</v>
      </c>
      <c r="B2249" s="115" t="s">
        <v>23</v>
      </c>
      <c r="C2249" s="39" t="s">
        <v>11004</v>
      </c>
      <c r="D2249" s="39" t="s">
        <v>10034</v>
      </c>
      <c r="E2249" s="39" t="s">
        <v>11005</v>
      </c>
      <c r="F2249" s="119" t="s">
        <v>12917</v>
      </c>
      <c r="G2249" s="201" t="s">
        <v>13364</v>
      </c>
      <c r="H2249" s="201" t="s">
        <v>194</v>
      </c>
      <c r="I2249" s="201">
        <v>3</v>
      </c>
      <c r="J2249" s="201" t="s">
        <v>13365</v>
      </c>
      <c r="K2249" s="39" t="s">
        <v>31</v>
      </c>
      <c r="L2249" s="183">
        <v>2</v>
      </c>
      <c r="M2249" s="27">
        <f t="shared" si="87"/>
        <v>260</v>
      </c>
      <c r="N2249" s="23"/>
      <c r="O2249" s="24" t="s">
        <v>32</v>
      </c>
    </row>
    <row r="2250" s="1" customFormat="1" customHeight="1" spans="1:15">
      <c r="A2250" s="39">
        <v>2246</v>
      </c>
      <c r="B2250" s="115" t="s">
        <v>23</v>
      </c>
      <c r="C2250" s="39" t="s">
        <v>11004</v>
      </c>
      <c r="D2250" s="39" t="s">
        <v>10034</v>
      </c>
      <c r="E2250" s="39" t="s">
        <v>11005</v>
      </c>
      <c r="F2250" s="119" t="s">
        <v>12917</v>
      </c>
      <c r="G2250" s="201" t="s">
        <v>13366</v>
      </c>
      <c r="H2250" s="201" t="s">
        <v>194</v>
      </c>
      <c r="I2250" s="201">
        <v>4</v>
      </c>
      <c r="J2250" s="201" t="s">
        <v>13367</v>
      </c>
      <c r="K2250" s="39" t="s">
        <v>31</v>
      </c>
      <c r="L2250" s="183">
        <v>3</v>
      </c>
      <c r="M2250" s="27">
        <f t="shared" si="87"/>
        <v>390</v>
      </c>
      <c r="N2250" s="23"/>
      <c r="O2250" s="24" t="s">
        <v>32</v>
      </c>
    </row>
    <row r="2251" s="1" customFormat="1" customHeight="1" spans="1:15">
      <c r="A2251" s="39">
        <v>2247</v>
      </c>
      <c r="B2251" s="115" t="s">
        <v>23</v>
      </c>
      <c r="C2251" s="39" t="s">
        <v>11004</v>
      </c>
      <c r="D2251" s="39" t="s">
        <v>10034</v>
      </c>
      <c r="E2251" s="39" t="s">
        <v>11005</v>
      </c>
      <c r="F2251" s="119" t="s">
        <v>12917</v>
      </c>
      <c r="G2251" s="201" t="s">
        <v>13368</v>
      </c>
      <c r="H2251" s="201" t="s">
        <v>194</v>
      </c>
      <c r="I2251" s="201">
        <v>6</v>
      </c>
      <c r="J2251" s="201" t="s">
        <v>13369</v>
      </c>
      <c r="K2251" s="39" t="s">
        <v>31</v>
      </c>
      <c r="L2251" s="183">
        <v>3</v>
      </c>
      <c r="M2251" s="27">
        <f t="shared" si="87"/>
        <v>390</v>
      </c>
      <c r="N2251" s="23"/>
      <c r="O2251" s="24" t="s">
        <v>32</v>
      </c>
    </row>
    <row r="2252" s="1" customFormat="1" customHeight="1" spans="1:15">
      <c r="A2252" s="39">
        <v>2248</v>
      </c>
      <c r="B2252" s="115" t="s">
        <v>23</v>
      </c>
      <c r="C2252" s="39" t="s">
        <v>11004</v>
      </c>
      <c r="D2252" s="39" t="s">
        <v>10034</v>
      </c>
      <c r="E2252" s="39" t="s">
        <v>11005</v>
      </c>
      <c r="F2252" s="119" t="s">
        <v>12917</v>
      </c>
      <c r="G2252" s="201" t="s">
        <v>13370</v>
      </c>
      <c r="H2252" s="201" t="s">
        <v>194</v>
      </c>
      <c r="I2252" s="201">
        <v>4</v>
      </c>
      <c r="J2252" s="201" t="s">
        <v>13371</v>
      </c>
      <c r="K2252" s="39" t="s">
        <v>31</v>
      </c>
      <c r="L2252" s="183">
        <v>3</v>
      </c>
      <c r="M2252" s="27">
        <f t="shared" si="87"/>
        <v>390</v>
      </c>
      <c r="N2252" s="23"/>
      <c r="O2252" s="24" t="s">
        <v>32</v>
      </c>
    </row>
    <row r="2253" s="1" customFormat="1" customHeight="1" spans="1:15">
      <c r="A2253" s="39">
        <v>2249</v>
      </c>
      <c r="B2253" s="115" t="s">
        <v>23</v>
      </c>
      <c r="C2253" s="39" t="s">
        <v>11004</v>
      </c>
      <c r="D2253" s="39" t="s">
        <v>10034</v>
      </c>
      <c r="E2253" s="39" t="s">
        <v>11005</v>
      </c>
      <c r="F2253" s="119" t="s">
        <v>12917</v>
      </c>
      <c r="G2253" s="201" t="s">
        <v>13372</v>
      </c>
      <c r="H2253" s="201" t="s">
        <v>194</v>
      </c>
      <c r="I2253" s="201">
        <v>4</v>
      </c>
      <c r="J2253" s="201" t="s">
        <v>13373</v>
      </c>
      <c r="K2253" s="39" t="s">
        <v>31</v>
      </c>
      <c r="L2253" s="183">
        <v>3</v>
      </c>
      <c r="M2253" s="27">
        <f t="shared" si="87"/>
        <v>390</v>
      </c>
      <c r="N2253" s="23"/>
      <c r="O2253" s="24" t="s">
        <v>32</v>
      </c>
    </row>
    <row r="2254" s="1" customFormat="1" customHeight="1" spans="1:15">
      <c r="A2254" s="39">
        <v>2250</v>
      </c>
      <c r="B2254" s="115" t="s">
        <v>23</v>
      </c>
      <c r="C2254" s="39" t="s">
        <v>11004</v>
      </c>
      <c r="D2254" s="39" t="s">
        <v>10034</v>
      </c>
      <c r="E2254" s="39" t="s">
        <v>11005</v>
      </c>
      <c r="F2254" s="119" t="s">
        <v>12917</v>
      </c>
      <c r="G2254" s="201" t="s">
        <v>13374</v>
      </c>
      <c r="H2254" s="201" t="s">
        <v>194</v>
      </c>
      <c r="I2254" s="201">
        <v>1</v>
      </c>
      <c r="J2254" s="201" t="s">
        <v>13375</v>
      </c>
      <c r="K2254" s="39" t="s">
        <v>31</v>
      </c>
      <c r="L2254" s="183">
        <v>1</v>
      </c>
      <c r="M2254" s="27">
        <f t="shared" si="87"/>
        <v>130</v>
      </c>
      <c r="N2254" s="23"/>
      <c r="O2254" s="24" t="s">
        <v>32</v>
      </c>
    </row>
    <row r="2255" s="1" customFormat="1" customHeight="1" spans="1:15">
      <c r="A2255" s="39">
        <v>2251</v>
      </c>
      <c r="B2255" s="115" t="s">
        <v>23</v>
      </c>
      <c r="C2255" s="39" t="s">
        <v>11004</v>
      </c>
      <c r="D2255" s="39" t="s">
        <v>10034</v>
      </c>
      <c r="E2255" s="39" t="s">
        <v>11005</v>
      </c>
      <c r="F2255" s="119" t="s">
        <v>12917</v>
      </c>
      <c r="G2255" s="201" t="s">
        <v>13376</v>
      </c>
      <c r="H2255" s="201" t="s">
        <v>194</v>
      </c>
      <c r="I2255" s="201">
        <v>5</v>
      </c>
      <c r="J2255" s="201" t="s">
        <v>13377</v>
      </c>
      <c r="K2255" s="39" t="s">
        <v>31</v>
      </c>
      <c r="L2255" s="183">
        <v>4</v>
      </c>
      <c r="M2255" s="27">
        <f t="shared" si="87"/>
        <v>520</v>
      </c>
      <c r="N2255" s="23"/>
      <c r="O2255" s="24" t="s">
        <v>32</v>
      </c>
    </row>
    <row r="2256" s="1" customFormat="1" customHeight="1" spans="1:15">
      <c r="A2256" s="39">
        <v>2252</v>
      </c>
      <c r="B2256" s="115" t="s">
        <v>23</v>
      </c>
      <c r="C2256" s="39" t="s">
        <v>11004</v>
      </c>
      <c r="D2256" s="39" t="s">
        <v>10034</v>
      </c>
      <c r="E2256" s="39" t="s">
        <v>11005</v>
      </c>
      <c r="F2256" s="119" t="s">
        <v>12917</v>
      </c>
      <c r="G2256" s="201" t="s">
        <v>13378</v>
      </c>
      <c r="H2256" s="201" t="s">
        <v>194</v>
      </c>
      <c r="I2256" s="201">
        <v>6</v>
      </c>
      <c r="J2256" s="201" t="s">
        <v>13379</v>
      </c>
      <c r="K2256" s="39" t="s">
        <v>31</v>
      </c>
      <c r="L2256" s="183">
        <v>4</v>
      </c>
      <c r="M2256" s="27">
        <f t="shared" si="87"/>
        <v>520</v>
      </c>
      <c r="N2256" s="23"/>
      <c r="O2256" s="24" t="s">
        <v>32</v>
      </c>
    </row>
    <row r="2257" s="1" customFormat="1" customHeight="1" spans="1:15">
      <c r="A2257" s="39">
        <v>2253</v>
      </c>
      <c r="B2257" s="115" t="s">
        <v>23</v>
      </c>
      <c r="C2257" s="39" t="s">
        <v>11004</v>
      </c>
      <c r="D2257" s="39" t="s">
        <v>10034</v>
      </c>
      <c r="E2257" s="39" t="s">
        <v>11005</v>
      </c>
      <c r="F2257" s="119" t="s">
        <v>12917</v>
      </c>
      <c r="G2257" s="201" t="s">
        <v>13380</v>
      </c>
      <c r="H2257" s="201" t="s">
        <v>194</v>
      </c>
      <c r="I2257" s="201">
        <v>4</v>
      </c>
      <c r="J2257" s="201" t="s">
        <v>13381</v>
      </c>
      <c r="K2257" s="39" t="s">
        <v>31</v>
      </c>
      <c r="L2257" s="183">
        <v>3</v>
      </c>
      <c r="M2257" s="27">
        <f t="shared" si="87"/>
        <v>390</v>
      </c>
      <c r="N2257" s="23"/>
      <c r="O2257" s="24" t="s">
        <v>32</v>
      </c>
    </row>
    <row r="2258" s="1" customFormat="1" customHeight="1" spans="1:15">
      <c r="A2258" s="39">
        <v>2254</v>
      </c>
      <c r="B2258" s="115" t="s">
        <v>23</v>
      </c>
      <c r="C2258" s="39" t="s">
        <v>11004</v>
      </c>
      <c r="D2258" s="39" t="s">
        <v>10034</v>
      </c>
      <c r="E2258" s="39" t="s">
        <v>11005</v>
      </c>
      <c r="F2258" s="119" t="s">
        <v>12917</v>
      </c>
      <c r="G2258" s="201" t="s">
        <v>13382</v>
      </c>
      <c r="H2258" s="201" t="s">
        <v>194</v>
      </c>
      <c r="I2258" s="201">
        <v>1</v>
      </c>
      <c r="J2258" s="201" t="s">
        <v>13383</v>
      </c>
      <c r="K2258" s="39" t="s">
        <v>31</v>
      </c>
      <c r="L2258" s="183">
        <v>1</v>
      </c>
      <c r="M2258" s="27">
        <f t="shared" si="87"/>
        <v>130</v>
      </c>
      <c r="N2258" s="23"/>
      <c r="O2258" s="24" t="s">
        <v>32</v>
      </c>
    </row>
    <row r="2259" s="1" customFormat="1" customHeight="1" spans="1:15">
      <c r="A2259" s="39">
        <v>2255</v>
      </c>
      <c r="B2259" s="115" t="s">
        <v>23</v>
      </c>
      <c r="C2259" s="39" t="s">
        <v>11004</v>
      </c>
      <c r="D2259" s="39" t="s">
        <v>10034</v>
      </c>
      <c r="E2259" s="39" t="s">
        <v>11005</v>
      </c>
      <c r="F2259" s="119" t="s">
        <v>12917</v>
      </c>
      <c r="G2259" s="201" t="s">
        <v>13384</v>
      </c>
      <c r="H2259" s="201" t="s">
        <v>194</v>
      </c>
      <c r="I2259" s="201">
        <v>3</v>
      </c>
      <c r="J2259" s="201" t="s">
        <v>13385</v>
      </c>
      <c r="K2259" s="39" t="s">
        <v>31</v>
      </c>
      <c r="L2259" s="183">
        <v>2</v>
      </c>
      <c r="M2259" s="27">
        <f t="shared" si="87"/>
        <v>260</v>
      </c>
      <c r="N2259" s="23"/>
      <c r="O2259" s="24" t="s">
        <v>32</v>
      </c>
    </row>
    <row r="2260" s="1" customFormat="1" customHeight="1" spans="1:15">
      <c r="A2260" s="39">
        <v>2256</v>
      </c>
      <c r="B2260" s="115" t="s">
        <v>23</v>
      </c>
      <c r="C2260" s="39" t="s">
        <v>11004</v>
      </c>
      <c r="D2260" s="39" t="s">
        <v>10034</v>
      </c>
      <c r="E2260" s="39" t="s">
        <v>11005</v>
      </c>
      <c r="F2260" s="119" t="s">
        <v>12917</v>
      </c>
      <c r="G2260" s="201" t="s">
        <v>13386</v>
      </c>
      <c r="H2260" s="201" t="s">
        <v>194</v>
      </c>
      <c r="I2260" s="201">
        <v>4</v>
      </c>
      <c r="J2260" s="201" t="s">
        <v>13387</v>
      </c>
      <c r="K2260" s="39" t="s">
        <v>31</v>
      </c>
      <c r="L2260" s="183">
        <v>3</v>
      </c>
      <c r="M2260" s="27">
        <f t="shared" si="87"/>
        <v>390</v>
      </c>
      <c r="N2260" s="23"/>
      <c r="O2260" s="24" t="s">
        <v>32</v>
      </c>
    </row>
    <row r="2261" s="1" customFormat="1" customHeight="1" spans="1:15">
      <c r="A2261" s="39">
        <v>2257</v>
      </c>
      <c r="B2261" s="115" t="s">
        <v>23</v>
      </c>
      <c r="C2261" s="39" t="s">
        <v>11004</v>
      </c>
      <c r="D2261" s="39" t="s">
        <v>10034</v>
      </c>
      <c r="E2261" s="39" t="s">
        <v>11005</v>
      </c>
      <c r="F2261" s="119" t="s">
        <v>12917</v>
      </c>
      <c r="G2261" s="201" t="s">
        <v>13388</v>
      </c>
      <c r="H2261" s="201" t="s">
        <v>194</v>
      </c>
      <c r="I2261" s="201">
        <v>4</v>
      </c>
      <c r="J2261" s="201" t="s">
        <v>13389</v>
      </c>
      <c r="K2261" s="39" t="s">
        <v>31</v>
      </c>
      <c r="L2261" s="183">
        <v>3</v>
      </c>
      <c r="M2261" s="27">
        <f t="shared" si="87"/>
        <v>390</v>
      </c>
      <c r="N2261" s="23"/>
      <c r="O2261" s="24" t="s">
        <v>32</v>
      </c>
    </row>
    <row r="2262" s="1" customFormat="1" customHeight="1" spans="1:15">
      <c r="A2262" s="39">
        <v>2258</v>
      </c>
      <c r="B2262" s="115" t="s">
        <v>23</v>
      </c>
      <c r="C2262" s="39" t="s">
        <v>11004</v>
      </c>
      <c r="D2262" s="39" t="s">
        <v>10034</v>
      </c>
      <c r="E2262" s="39" t="s">
        <v>11005</v>
      </c>
      <c r="F2262" s="119" t="s">
        <v>12917</v>
      </c>
      <c r="G2262" s="201" t="s">
        <v>13390</v>
      </c>
      <c r="H2262" s="201" t="s">
        <v>194</v>
      </c>
      <c r="I2262" s="201">
        <v>3</v>
      </c>
      <c r="J2262" s="201" t="s">
        <v>13391</v>
      </c>
      <c r="K2262" s="39" t="s">
        <v>31</v>
      </c>
      <c r="L2262" s="183">
        <v>2</v>
      </c>
      <c r="M2262" s="27">
        <f t="shared" si="87"/>
        <v>260</v>
      </c>
      <c r="N2262" s="23"/>
      <c r="O2262" s="24" t="s">
        <v>32</v>
      </c>
    </row>
    <row r="2263" s="1" customFormat="1" customHeight="1" spans="1:15">
      <c r="A2263" s="39">
        <v>2259</v>
      </c>
      <c r="B2263" s="115" t="s">
        <v>23</v>
      </c>
      <c r="C2263" s="39" t="s">
        <v>11004</v>
      </c>
      <c r="D2263" s="39" t="s">
        <v>10034</v>
      </c>
      <c r="E2263" s="39" t="s">
        <v>11005</v>
      </c>
      <c r="F2263" s="119" t="s">
        <v>12917</v>
      </c>
      <c r="G2263" s="201" t="s">
        <v>13392</v>
      </c>
      <c r="H2263" s="201" t="s">
        <v>194</v>
      </c>
      <c r="I2263" s="201">
        <v>7</v>
      </c>
      <c r="J2263" s="201" t="s">
        <v>13393</v>
      </c>
      <c r="K2263" s="39" t="s">
        <v>31</v>
      </c>
      <c r="L2263" s="183">
        <v>4</v>
      </c>
      <c r="M2263" s="27">
        <f t="shared" si="87"/>
        <v>520</v>
      </c>
      <c r="N2263" s="23"/>
      <c r="O2263" s="24" t="s">
        <v>32</v>
      </c>
    </row>
    <row r="2264" s="1" customFormat="1" customHeight="1" spans="1:15">
      <c r="A2264" s="39">
        <v>2260</v>
      </c>
      <c r="B2264" s="115" t="s">
        <v>23</v>
      </c>
      <c r="C2264" s="39" t="s">
        <v>11004</v>
      </c>
      <c r="D2264" s="39" t="s">
        <v>10034</v>
      </c>
      <c r="E2264" s="39" t="s">
        <v>11005</v>
      </c>
      <c r="F2264" s="119" t="s">
        <v>12917</v>
      </c>
      <c r="G2264" s="201" t="s">
        <v>13394</v>
      </c>
      <c r="H2264" s="201" t="s">
        <v>194</v>
      </c>
      <c r="I2264" s="201">
        <v>7</v>
      </c>
      <c r="J2264" s="201" t="s">
        <v>13395</v>
      </c>
      <c r="K2264" s="39" t="s">
        <v>31</v>
      </c>
      <c r="L2264" s="183">
        <v>4</v>
      </c>
      <c r="M2264" s="27">
        <f>L2264*312</f>
        <v>1248</v>
      </c>
      <c r="N2264" s="23"/>
      <c r="O2264" s="24" t="s">
        <v>32</v>
      </c>
    </row>
    <row r="2265" s="1" customFormat="1" customHeight="1" spans="1:15">
      <c r="A2265" s="39">
        <v>2261</v>
      </c>
      <c r="B2265" s="115" t="s">
        <v>23</v>
      </c>
      <c r="C2265" s="39" t="s">
        <v>11004</v>
      </c>
      <c r="D2265" s="39" t="s">
        <v>10034</v>
      </c>
      <c r="E2265" s="39" t="s">
        <v>11005</v>
      </c>
      <c r="F2265" s="119" t="s">
        <v>12917</v>
      </c>
      <c r="G2265" s="201" t="s">
        <v>13396</v>
      </c>
      <c r="H2265" s="201" t="s">
        <v>6215</v>
      </c>
      <c r="I2265" s="201">
        <v>4</v>
      </c>
      <c r="J2265" s="201" t="s">
        <v>13397</v>
      </c>
      <c r="K2265" s="39" t="s">
        <v>31</v>
      </c>
      <c r="L2265" s="183">
        <v>4</v>
      </c>
      <c r="M2265" s="27">
        <f>L2265*312</f>
        <v>1248</v>
      </c>
      <c r="N2265" s="23"/>
      <c r="O2265" s="24" t="s">
        <v>32</v>
      </c>
    </row>
    <row r="2266" s="1" customFormat="1" customHeight="1" spans="1:15">
      <c r="A2266" s="39">
        <v>2262</v>
      </c>
      <c r="B2266" s="115" t="s">
        <v>23</v>
      </c>
      <c r="C2266" s="39" t="s">
        <v>11004</v>
      </c>
      <c r="D2266" s="39" t="s">
        <v>10034</v>
      </c>
      <c r="E2266" s="39" t="s">
        <v>11005</v>
      </c>
      <c r="F2266" s="119" t="s">
        <v>12917</v>
      </c>
      <c r="G2266" s="201" t="s">
        <v>13398</v>
      </c>
      <c r="H2266" s="201" t="s">
        <v>194</v>
      </c>
      <c r="I2266" s="201">
        <v>3</v>
      </c>
      <c r="J2266" s="201" t="s">
        <v>13399</v>
      </c>
      <c r="K2266" s="39" t="s">
        <v>31</v>
      </c>
      <c r="L2266" s="183">
        <v>2</v>
      </c>
      <c r="M2266" s="27">
        <f t="shared" ref="M2266:M2271" si="88">L2266*130</f>
        <v>260</v>
      </c>
      <c r="N2266" s="23"/>
      <c r="O2266" s="24" t="s">
        <v>32</v>
      </c>
    </row>
    <row r="2267" s="1" customFormat="1" customHeight="1" spans="1:15">
      <c r="A2267" s="39">
        <v>2263</v>
      </c>
      <c r="B2267" s="115" t="s">
        <v>23</v>
      </c>
      <c r="C2267" s="39" t="s">
        <v>11004</v>
      </c>
      <c r="D2267" s="39" t="s">
        <v>10034</v>
      </c>
      <c r="E2267" s="39" t="s">
        <v>11005</v>
      </c>
      <c r="F2267" s="119" t="s">
        <v>12917</v>
      </c>
      <c r="G2267" s="200" t="s">
        <v>13400</v>
      </c>
      <c r="H2267" s="201" t="s">
        <v>194</v>
      </c>
      <c r="I2267" s="201">
        <v>3</v>
      </c>
      <c r="J2267" s="201" t="s">
        <v>13401</v>
      </c>
      <c r="K2267" s="39" t="s">
        <v>31</v>
      </c>
      <c r="L2267" s="183">
        <v>2</v>
      </c>
      <c r="M2267" s="27">
        <f t="shared" si="88"/>
        <v>260</v>
      </c>
      <c r="N2267" s="23"/>
      <c r="O2267" s="24" t="s">
        <v>32</v>
      </c>
    </row>
    <row r="2268" s="1" customFormat="1" customHeight="1" spans="1:15">
      <c r="A2268" s="39">
        <v>2264</v>
      </c>
      <c r="B2268" s="115" t="s">
        <v>23</v>
      </c>
      <c r="C2268" s="39" t="s">
        <v>11004</v>
      </c>
      <c r="D2268" s="39" t="s">
        <v>10034</v>
      </c>
      <c r="E2268" s="39" t="s">
        <v>11005</v>
      </c>
      <c r="F2268" s="119" t="s">
        <v>12917</v>
      </c>
      <c r="G2268" s="91" t="s">
        <v>13402</v>
      </c>
      <c r="H2268" s="201" t="s">
        <v>194</v>
      </c>
      <c r="I2268" s="201">
        <v>3</v>
      </c>
      <c r="J2268" s="201" t="s">
        <v>13401</v>
      </c>
      <c r="K2268" s="39" t="s">
        <v>31</v>
      </c>
      <c r="L2268" s="183">
        <v>3</v>
      </c>
      <c r="M2268" s="27">
        <f t="shared" si="88"/>
        <v>390</v>
      </c>
      <c r="N2268" s="23"/>
      <c r="O2268" s="24" t="s">
        <v>32</v>
      </c>
    </row>
    <row r="2269" s="1" customFormat="1" customHeight="1" spans="1:15">
      <c r="A2269" s="39">
        <v>2265</v>
      </c>
      <c r="B2269" s="115" t="s">
        <v>23</v>
      </c>
      <c r="C2269" s="39" t="s">
        <v>11004</v>
      </c>
      <c r="D2269" s="39" t="s">
        <v>10034</v>
      </c>
      <c r="E2269" s="39" t="s">
        <v>11005</v>
      </c>
      <c r="F2269" s="119" t="s">
        <v>12917</v>
      </c>
      <c r="G2269" s="201" t="s">
        <v>13403</v>
      </c>
      <c r="H2269" s="201" t="s">
        <v>194</v>
      </c>
      <c r="I2269" s="201">
        <v>4</v>
      </c>
      <c r="J2269" s="201" t="s">
        <v>13404</v>
      </c>
      <c r="K2269" s="39" t="s">
        <v>31</v>
      </c>
      <c r="L2269" s="183">
        <v>3</v>
      </c>
      <c r="M2269" s="27">
        <f t="shared" si="88"/>
        <v>390</v>
      </c>
      <c r="N2269" s="23"/>
      <c r="O2269" s="24" t="s">
        <v>32</v>
      </c>
    </row>
    <row r="2270" s="1" customFormat="1" customHeight="1" spans="1:15">
      <c r="A2270" s="39">
        <v>2266</v>
      </c>
      <c r="B2270" s="115" t="s">
        <v>23</v>
      </c>
      <c r="C2270" s="39" t="s">
        <v>11004</v>
      </c>
      <c r="D2270" s="39" t="s">
        <v>10034</v>
      </c>
      <c r="E2270" s="39" t="s">
        <v>11005</v>
      </c>
      <c r="F2270" s="119" t="s">
        <v>12917</v>
      </c>
      <c r="G2270" s="201" t="s">
        <v>13405</v>
      </c>
      <c r="H2270" s="201" t="s">
        <v>194</v>
      </c>
      <c r="I2270" s="201">
        <v>6</v>
      </c>
      <c r="J2270" s="201" t="s">
        <v>13406</v>
      </c>
      <c r="K2270" s="39" t="s">
        <v>31</v>
      </c>
      <c r="L2270" s="183">
        <v>5</v>
      </c>
      <c r="M2270" s="27">
        <f t="shared" si="88"/>
        <v>650</v>
      </c>
      <c r="N2270" s="23"/>
      <c r="O2270" s="24" t="s">
        <v>32</v>
      </c>
    </row>
    <row r="2271" s="1" customFormat="1" customHeight="1" spans="1:15">
      <c r="A2271" s="39">
        <v>2267</v>
      </c>
      <c r="B2271" s="115" t="s">
        <v>23</v>
      </c>
      <c r="C2271" s="39" t="s">
        <v>11004</v>
      </c>
      <c r="D2271" s="39" t="s">
        <v>10034</v>
      </c>
      <c r="E2271" s="39" t="s">
        <v>11005</v>
      </c>
      <c r="F2271" s="119" t="s">
        <v>12917</v>
      </c>
      <c r="G2271" s="200" t="s">
        <v>13407</v>
      </c>
      <c r="H2271" s="201" t="s">
        <v>194</v>
      </c>
      <c r="I2271" s="201">
        <v>4</v>
      </c>
      <c r="J2271" s="201" t="s">
        <v>13408</v>
      </c>
      <c r="K2271" s="39" t="s">
        <v>31</v>
      </c>
      <c r="L2271" s="183">
        <v>3</v>
      </c>
      <c r="M2271" s="27">
        <f t="shared" si="88"/>
        <v>390</v>
      </c>
      <c r="N2271" s="23"/>
      <c r="O2271" s="24" t="s">
        <v>32</v>
      </c>
    </row>
    <row r="2272" s="1" customFormat="1" customHeight="1" spans="1:15">
      <c r="A2272" s="39">
        <v>2268</v>
      </c>
      <c r="B2272" s="115" t="s">
        <v>23</v>
      </c>
      <c r="C2272" s="39" t="s">
        <v>11004</v>
      </c>
      <c r="D2272" s="39" t="s">
        <v>10034</v>
      </c>
      <c r="E2272" s="39" t="s">
        <v>11005</v>
      </c>
      <c r="F2272" s="119" t="s">
        <v>12917</v>
      </c>
      <c r="G2272" s="201" t="s">
        <v>13409</v>
      </c>
      <c r="H2272" s="201" t="s">
        <v>1583</v>
      </c>
      <c r="I2272" s="201">
        <v>2</v>
      </c>
      <c r="J2272" s="201" t="s">
        <v>13410</v>
      </c>
      <c r="K2272" s="39" t="s">
        <v>31</v>
      </c>
      <c r="L2272" s="183">
        <v>1</v>
      </c>
      <c r="M2272" s="27">
        <f>L2272*312</f>
        <v>312</v>
      </c>
      <c r="N2272" s="23"/>
      <c r="O2272" s="24" t="s">
        <v>32</v>
      </c>
    </row>
    <row r="2273" s="1" customFormat="1" customHeight="1" spans="1:15">
      <c r="A2273" s="39">
        <v>2269</v>
      </c>
      <c r="B2273" s="115" t="s">
        <v>23</v>
      </c>
      <c r="C2273" s="39" t="s">
        <v>11004</v>
      </c>
      <c r="D2273" s="39" t="s">
        <v>10034</v>
      </c>
      <c r="E2273" s="39" t="s">
        <v>11005</v>
      </c>
      <c r="F2273" s="119" t="s">
        <v>12917</v>
      </c>
      <c r="G2273" s="201" t="s">
        <v>13411</v>
      </c>
      <c r="H2273" s="201" t="s">
        <v>194</v>
      </c>
      <c r="I2273" s="201">
        <v>4</v>
      </c>
      <c r="J2273" s="201" t="s">
        <v>13412</v>
      </c>
      <c r="K2273" s="39" t="s">
        <v>31</v>
      </c>
      <c r="L2273" s="183">
        <v>3</v>
      </c>
      <c r="M2273" s="27">
        <f t="shared" ref="M2273:M2296" si="89">L2273*130</f>
        <v>390</v>
      </c>
      <c r="N2273" s="23"/>
      <c r="O2273" s="24" t="s">
        <v>32</v>
      </c>
    </row>
    <row r="2274" s="1" customFormat="1" customHeight="1" spans="1:15">
      <c r="A2274" s="39">
        <v>2270</v>
      </c>
      <c r="B2274" s="115" t="s">
        <v>23</v>
      </c>
      <c r="C2274" s="39" t="s">
        <v>11004</v>
      </c>
      <c r="D2274" s="39" t="s">
        <v>10034</v>
      </c>
      <c r="E2274" s="39" t="s">
        <v>11005</v>
      </c>
      <c r="F2274" s="119" t="s">
        <v>12917</v>
      </c>
      <c r="G2274" s="201" t="s">
        <v>13413</v>
      </c>
      <c r="H2274" s="201" t="s">
        <v>194</v>
      </c>
      <c r="I2274" s="201">
        <v>3</v>
      </c>
      <c r="J2274" s="201" t="s">
        <v>13414</v>
      </c>
      <c r="K2274" s="39" t="s">
        <v>31</v>
      </c>
      <c r="L2274" s="183">
        <v>2</v>
      </c>
      <c r="M2274" s="27">
        <f t="shared" si="89"/>
        <v>260</v>
      </c>
      <c r="N2274" s="23"/>
      <c r="O2274" s="24" t="s">
        <v>32</v>
      </c>
    </row>
    <row r="2275" s="1" customFormat="1" customHeight="1" spans="1:15">
      <c r="A2275" s="39">
        <v>2271</v>
      </c>
      <c r="B2275" s="115" t="s">
        <v>23</v>
      </c>
      <c r="C2275" s="39" t="s">
        <v>11004</v>
      </c>
      <c r="D2275" s="39" t="s">
        <v>10034</v>
      </c>
      <c r="E2275" s="39" t="s">
        <v>11005</v>
      </c>
      <c r="F2275" s="119" t="s">
        <v>12917</v>
      </c>
      <c r="G2275" s="201" t="s">
        <v>13415</v>
      </c>
      <c r="H2275" s="201" t="s">
        <v>194</v>
      </c>
      <c r="I2275" s="201">
        <v>4</v>
      </c>
      <c r="J2275" s="201" t="s">
        <v>13416</v>
      </c>
      <c r="K2275" s="39" t="s">
        <v>31</v>
      </c>
      <c r="L2275" s="183">
        <v>3</v>
      </c>
      <c r="M2275" s="27">
        <f t="shared" si="89"/>
        <v>390</v>
      </c>
      <c r="N2275" s="23"/>
      <c r="O2275" s="24" t="s">
        <v>32</v>
      </c>
    </row>
    <row r="2276" s="1" customFormat="1" customHeight="1" spans="1:15">
      <c r="A2276" s="39">
        <v>2272</v>
      </c>
      <c r="B2276" s="115" t="s">
        <v>23</v>
      </c>
      <c r="C2276" s="39" t="s">
        <v>11004</v>
      </c>
      <c r="D2276" s="39" t="s">
        <v>10034</v>
      </c>
      <c r="E2276" s="39" t="s">
        <v>11005</v>
      </c>
      <c r="F2276" s="119" t="s">
        <v>12917</v>
      </c>
      <c r="G2276" s="201" t="s">
        <v>13417</v>
      </c>
      <c r="H2276" s="201" t="s">
        <v>194</v>
      </c>
      <c r="I2276" s="201">
        <v>4</v>
      </c>
      <c r="J2276" s="201" t="s">
        <v>13418</v>
      </c>
      <c r="K2276" s="39" t="s">
        <v>31</v>
      </c>
      <c r="L2276" s="183">
        <v>3</v>
      </c>
      <c r="M2276" s="27">
        <f t="shared" si="89"/>
        <v>390</v>
      </c>
      <c r="N2276" s="23"/>
      <c r="O2276" s="24" t="s">
        <v>32</v>
      </c>
    </row>
    <row r="2277" s="1" customFormat="1" customHeight="1" spans="1:15">
      <c r="A2277" s="39">
        <v>2273</v>
      </c>
      <c r="B2277" s="115" t="s">
        <v>23</v>
      </c>
      <c r="C2277" s="39" t="s">
        <v>11004</v>
      </c>
      <c r="D2277" s="39" t="s">
        <v>10034</v>
      </c>
      <c r="E2277" s="39" t="s">
        <v>11005</v>
      </c>
      <c r="F2277" s="119" t="s">
        <v>12917</v>
      </c>
      <c r="G2277" s="201" t="s">
        <v>13419</v>
      </c>
      <c r="H2277" s="201" t="s">
        <v>194</v>
      </c>
      <c r="I2277" s="201">
        <v>4</v>
      </c>
      <c r="J2277" s="201" t="s">
        <v>13420</v>
      </c>
      <c r="K2277" s="39" t="s">
        <v>31</v>
      </c>
      <c r="L2277" s="183">
        <v>3</v>
      </c>
      <c r="M2277" s="27">
        <f t="shared" si="89"/>
        <v>390</v>
      </c>
      <c r="N2277" s="23"/>
      <c r="O2277" s="24" t="s">
        <v>32</v>
      </c>
    </row>
    <row r="2278" s="1" customFormat="1" customHeight="1" spans="1:15">
      <c r="A2278" s="39">
        <v>2274</v>
      </c>
      <c r="B2278" s="115" t="s">
        <v>23</v>
      </c>
      <c r="C2278" s="39" t="s">
        <v>11004</v>
      </c>
      <c r="D2278" s="39" t="s">
        <v>10034</v>
      </c>
      <c r="E2278" s="39" t="s">
        <v>11005</v>
      </c>
      <c r="F2278" s="119" t="s">
        <v>12917</v>
      </c>
      <c r="G2278" s="200" t="s">
        <v>13421</v>
      </c>
      <c r="H2278" s="201" t="s">
        <v>194</v>
      </c>
      <c r="I2278" s="201">
        <v>4</v>
      </c>
      <c r="J2278" s="201" t="s">
        <v>13422</v>
      </c>
      <c r="K2278" s="39" t="s">
        <v>31</v>
      </c>
      <c r="L2278" s="183">
        <v>4</v>
      </c>
      <c r="M2278" s="27">
        <f t="shared" si="89"/>
        <v>520</v>
      </c>
      <c r="N2278" s="23"/>
      <c r="O2278" s="24" t="s">
        <v>32</v>
      </c>
    </row>
    <row r="2279" s="1" customFormat="1" customHeight="1" spans="1:15">
      <c r="A2279" s="39">
        <v>2275</v>
      </c>
      <c r="B2279" s="115" t="s">
        <v>23</v>
      </c>
      <c r="C2279" s="39" t="s">
        <v>11004</v>
      </c>
      <c r="D2279" s="39" t="s">
        <v>10034</v>
      </c>
      <c r="E2279" s="39" t="s">
        <v>11005</v>
      </c>
      <c r="F2279" s="119" t="s">
        <v>12917</v>
      </c>
      <c r="G2279" s="201" t="s">
        <v>13423</v>
      </c>
      <c r="H2279" s="201" t="s">
        <v>194</v>
      </c>
      <c r="I2279" s="201">
        <v>5</v>
      </c>
      <c r="J2279" s="201" t="s">
        <v>13424</v>
      </c>
      <c r="K2279" s="39" t="s">
        <v>31</v>
      </c>
      <c r="L2279" s="183">
        <v>4</v>
      </c>
      <c r="M2279" s="27">
        <f t="shared" si="89"/>
        <v>520</v>
      </c>
      <c r="N2279" s="23"/>
      <c r="O2279" s="24" t="s">
        <v>32</v>
      </c>
    </row>
    <row r="2280" s="1" customFormat="1" customHeight="1" spans="1:15">
      <c r="A2280" s="39">
        <v>2276</v>
      </c>
      <c r="B2280" s="115" t="s">
        <v>23</v>
      </c>
      <c r="C2280" s="39" t="s">
        <v>11004</v>
      </c>
      <c r="D2280" s="39" t="s">
        <v>10034</v>
      </c>
      <c r="E2280" s="39" t="s">
        <v>11005</v>
      </c>
      <c r="F2280" s="119" t="s">
        <v>12917</v>
      </c>
      <c r="G2280" s="201" t="s">
        <v>13425</v>
      </c>
      <c r="H2280" s="201" t="s">
        <v>194</v>
      </c>
      <c r="I2280" s="201">
        <v>6</v>
      </c>
      <c r="J2280" s="201" t="s">
        <v>13426</v>
      </c>
      <c r="K2280" s="39" t="s">
        <v>31</v>
      </c>
      <c r="L2280" s="183">
        <v>3</v>
      </c>
      <c r="M2280" s="27">
        <f t="shared" si="89"/>
        <v>390</v>
      </c>
      <c r="N2280" s="23"/>
      <c r="O2280" s="24" t="s">
        <v>32</v>
      </c>
    </row>
    <row r="2281" s="1" customFormat="1" customHeight="1" spans="1:15">
      <c r="A2281" s="39">
        <v>2277</v>
      </c>
      <c r="B2281" s="115" t="s">
        <v>23</v>
      </c>
      <c r="C2281" s="39" t="s">
        <v>11004</v>
      </c>
      <c r="D2281" s="39" t="s">
        <v>10034</v>
      </c>
      <c r="E2281" s="39" t="s">
        <v>11005</v>
      </c>
      <c r="F2281" s="119" t="s">
        <v>12917</v>
      </c>
      <c r="G2281" s="201" t="s">
        <v>4722</v>
      </c>
      <c r="H2281" s="201" t="s">
        <v>194</v>
      </c>
      <c r="I2281" s="201">
        <v>6</v>
      </c>
      <c r="J2281" s="201" t="s">
        <v>13427</v>
      </c>
      <c r="K2281" s="39" t="s">
        <v>31</v>
      </c>
      <c r="L2281" s="183">
        <v>3</v>
      </c>
      <c r="M2281" s="27">
        <f t="shared" si="89"/>
        <v>390</v>
      </c>
      <c r="N2281" s="23"/>
      <c r="O2281" s="24" t="s">
        <v>32</v>
      </c>
    </row>
    <row r="2282" s="1" customFormat="1" customHeight="1" spans="1:15">
      <c r="A2282" s="39">
        <v>2278</v>
      </c>
      <c r="B2282" s="115" t="s">
        <v>23</v>
      </c>
      <c r="C2282" s="39" t="s">
        <v>11004</v>
      </c>
      <c r="D2282" s="39" t="s">
        <v>10034</v>
      </c>
      <c r="E2282" s="39" t="s">
        <v>11005</v>
      </c>
      <c r="F2282" s="119" t="s">
        <v>12917</v>
      </c>
      <c r="G2282" s="201" t="s">
        <v>13428</v>
      </c>
      <c r="H2282" s="201" t="s">
        <v>194</v>
      </c>
      <c r="I2282" s="201">
        <v>5</v>
      </c>
      <c r="J2282" s="201" t="s">
        <v>13429</v>
      </c>
      <c r="K2282" s="39" t="s">
        <v>31</v>
      </c>
      <c r="L2282" s="183">
        <v>4</v>
      </c>
      <c r="M2282" s="27">
        <f t="shared" si="89"/>
        <v>520</v>
      </c>
      <c r="N2282" s="23"/>
      <c r="O2282" s="24" t="s">
        <v>32</v>
      </c>
    </row>
    <row r="2283" s="1" customFormat="1" customHeight="1" spans="1:15">
      <c r="A2283" s="39">
        <v>2279</v>
      </c>
      <c r="B2283" s="115" t="s">
        <v>23</v>
      </c>
      <c r="C2283" s="39" t="s">
        <v>11004</v>
      </c>
      <c r="D2283" s="39" t="s">
        <v>10034</v>
      </c>
      <c r="E2283" s="39" t="s">
        <v>11005</v>
      </c>
      <c r="F2283" s="119" t="s">
        <v>12917</v>
      </c>
      <c r="G2283" s="201" t="s">
        <v>13430</v>
      </c>
      <c r="H2283" s="201" t="s">
        <v>194</v>
      </c>
      <c r="I2283" s="201">
        <v>2</v>
      </c>
      <c r="J2283" s="201" t="s">
        <v>13431</v>
      </c>
      <c r="K2283" s="39" t="s">
        <v>31</v>
      </c>
      <c r="L2283" s="183">
        <v>2</v>
      </c>
      <c r="M2283" s="27">
        <f t="shared" si="89"/>
        <v>260</v>
      </c>
      <c r="N2283" s="23"/>
      <c r="O2283" s="24" t="s">
        <v>32</v>
      </c>
    </row>
    <row r="2284" s="1" customFormat="1" customHeight="1" spans="1:15">
      <c r="A2284" s="39">
        <v>2280</v>
      </c>
      <c r="B2284" s="115" t="s">
        <v>23</v>
      </c>
      <c r="C2284" s="39" t="s">
        <v>11004</v>
      </c>
      <c r="D2284" s="39" t="s">
        <v>10034</v>
      </c>
      <c r="E2284" s="39" t="s">
        <v>11005</v>
      </c>
      <c r="F2284" s="119" t="s">
        <v>12917</v>
      </c>
      <c r="G2284" s="201" t="s">
        <v>13432</v>
      </c>
      <c r="H2284" s="201" t="s">
        <v>194</v>
      </c>
      <c r="I2284" s="201">
        <v>5</v>
      </c>
      <c r="J2284" s="201" t="s">
        <v>13433</v>
      </c>
      <c r="K2284" s="39" t="s">
        <v>31</v>
      </c>
      <c r="L2284" s="183">
        <v>4</v>
      </c>
      <c r="M2284" s="27">
        <f t="shared" si="89"/>
        <v>520</v>
      </c>
      <c r="N2284" s="23"/>
      <c r="O2284" s="24" t="s">
        <v>32</v>
      </c>
    </row>
    <row r="2285" s="1" customFormat="1" customHeight="1" spans="1:15">
      <c r="A2285" s="39">
        <v>2281</v>
      </c>
      <c r="B2285" s="115" t="s">
        <v>23</v>
      </c>
      <c r="C2285" s="39" t="s">
        <v>11004</v>
      </c>
      <c r="D2285" s="39" t="s">
        <v>10034</v>
      </c>
      <c r="E2285" s="39" t="s">
        <v>11005</v>
      </c>
      <c r="F2285" s="119" t="s">
        <v>12917</v>
      </c>
      <c r="G2285" s="201" t="s">
        <v>13434</v>
      </c>
      <c r="H2285" s="201" t="s">
        <v>194</v>
      </c>
      <c r="I2285" s="201">
        <v>3</v>
      </c>
      <c r="J2285" s="201" t="s">
        <v>13435</v>
      </c>
      <c r="K2285" s="39" t="s">
        <v>31</v>
      </c>
      <c r="L2285" s="183">
        <v>2</v>
      </c>
      <c r="M2285" s="27">
        <f t="shared" si="89"/>
        <v>260</v>
      </c>
      <c r="N2285" s="23"/>
      <c r="O2285" s="24" t="s">
        <v>32</v>
      </c>
    </row>
    <row r="2286" s="1" customFormat="1" customHeight="1" spans="1:15">
      <c r="A2286" s="39">
        <v>2282</v>
      </c>
      <c r="B2286" s="115" t="s">
        <v>23</v>
      </c>
      <c r="C2286" s="39" t="s">
        <v>11004</v>
      </c>
      <c r="D2286" s="39" t="s">
        <v>10034</v>
      </c>
      <c r="E2286" s="39" t="s">
        <v>11005</v>
      </c>
      <c r="F2286" s="119" t="s">
        <v>12917</v>
      </c>
      <c r="G2286" s="200" t="s">
        <v>13436</v>
      </c>
      <c r="H2286" s="201" t="s">
        <v>194</v>
      </c>
      <c r="I2286" s="201">
        <v>4</v>
      </c>
      <c r="J2286" s="201" t="s">
        <v>13437</v>
      </c>
      <c r="K2286" s="39" t="s">
        <v>31</v>
      </c>
      <c r="L2286" s="183">
        <v>4</v>
      </c>
      <c r="M2286" s="27">
        <f t="shared" si="89"/>
        <v>520</v>
      </c>
      <c r="N2286" s="23"/>
      <c r="O2286" s="24" t="s">
        <v>32</v>
      </c>
    </row>
    <row r="2287" s="1" customFormat="1" customHeight="1" spans="1:15">
      <c r="A2287" s="39">
        <v>2283</v>
      </c>
      <c r="B2287" s="115" t="s">
        <v>23</v>
      </c>
      <c r="C2287" s="39" t="s">
        <v>11004</v>
      </c>
      <c r="D2287" s="39" t="s">
        <v>10034</v>
      </c>
      <c r="E2287" s="39" t="s">
        <v>11005</v>
      </c>
      <c r="F2287" s="119" t="s">
        <v>12917</v>
      </c>
      <c r="G2287" s="200" t="s">
        <v>13438</v>
      </c>
      <c r="H2287" s="201" t="s">
        <v>194</v>
      </c>
      <c r="I2287" s="201">
        <v>5</v>
      </c>
      <c r="J2287" s="201" t="s">
        <v>13439</v>
      </c>
      <c r="K2287" s="39" t="s">
        <v>31</v>
      </c>
      <c r="L2287" s="183">
        <v>4</v>
      </c>
      <c r="M2287" s="27">
        <f t="shared" si="89"/>
        <v>520</v>
      </c>
      <c r="N2287" s="23"/>
      <c r="O2287" s="24" t="s">
        <v>32</v>
      </c>
    </row>
    <row r="2288" s="1" customFormat="1" customHeight="1" spans="1:15">
      <c r="A2288" s="39">
        <v>2284</v>
      </c>
      <c r="B2288" s="115" t="s">
        <v>23</v>
      </c>
      <c r="C2288" s="39" t="s">
        <v>11004</v>
      </c>
      <c r="D2288" s="39" t="s">
        <v>10034</v>
      </c>
      <c r="E2288" s="39" t="s">
        <v>11005</v>
      </c>
      <c r="F2288" s="119" t="s">
        <v>12917</v>
      </c>
      <c r="G2288" s="201" t="s">
        <v>13440</v>
      </c>
      <c r="H2288" s="201" t="s">
        <v>194</v>
      </c>
      <c r="I2288" s="201">
        <v>4</v>
      </c>
      <c r="J2288" s="201" t="s">
        <v>13441</v>
      </c>
      <c r="K2288" s="39" t="s">
        <v>31</v>
      </c>
      <c r="L2288" s="183">
        <v>3</v>
      </c>
      <c r="M2288" s="27">
        <f t="shared" si="89"/>
        <v>390</v>
      </c>
      <c r="N2288" s="23"/>
      <c r="O2288" s="24" t="s">
        <v>32</v>
      </c>
    </row>
    <row r="2289" s="1" customFormat="1" customHeight="1" spans="1:15">
      <c r="A2289" s="39">
        <v>2285</v>
      </c>
      <c r="B2289" s="115" t="s">
        <v>23</v>
      </c>
      <c r="C2289" s="39" t="s">
        <v>11004</v>
      </c>
      <c r="D2289" s="39" t="s">
        <v>10034</v>
      </c>
      <c r="E2289" s="39" t="s">
        <v>11005</v>
      </c>
      <c r="F2289" s="119" t="s">
        <v>12917</v>
      </c>
      <c r="G2289" s="200" t="s">
        <v>13442</v>
      </c>
      <c r="H2289" s="201" t="s">
        <v>194</v>
      </c>
      <c r="I2289" s="201">
        <v>6</v>
      </c>
      <c r="J2289" s="201" t="s">
        <v>13443</v>
      </c>
      <c r="K2289" s="39" t="s">
        <v>31</v>
      </c>
      <c r="L2289" s="183">
        <v>3</v>
      </c>
      <c r="M2289" s="27">
        <f t="shared" si="89"/>
        <v>390</v>
      </c>
      <c r="N2289" s="23"/>
      <c r="O2289" s="24" t="s">
        <v>32</v>
      </c>
    </row>
    <row r="2290" s="1" customFormat="1" customHeight="1" spans="1:15">
      <c r="A2290" s="39">
        <v>2286</v>
      </c>
      <c r="B2290" s="115" t="s">
        <v>23</v>
      </c>
      <c r="C2290" s="39" t="s">
        <v>11004</v>
      </c>
      <c r="D2290" s="39" t="s">
        <v>10034</v>
      </c>
      <c r="E2290" s="39" t="s">
        <v>11005</v>
      </c>
      <c r="F2290" s="119" t="s">
        <v>12917</v>
      </c>
      <c r="G2290" s="201" t="s">
        <v>13444</v>
      </c>
      <c r="H2290" s="201" t="s">
        <v>194</v>
      </c>
      <c r="I2290" s="201">
        <v>5</v>
      </c>
      <c r="J2290" s="201" t="s">
        <v>13445</v>
      </c>
      <c r="K2290" s="39" t="s">
        <v>31</v>
      </c>
      <c r="L2290" s="183">
        <v>4</v>
      </c>
      <c r="M2290" s="27">
        <f t="shared" si="89"/>
        <v>520</v>
      </c>
      <c r="N2290" s="23"/>
      <c r="O2290" s="24" t="s">
        <v>32</v>
      </c>
    </row>
    <row r="2291" s="1" customFormat="1" customHeight="1" spans="1:15">
      <c r="A2291" s="39">
        <v>2287</v>
      </c>
      <c r="B2291" s="115" t="s">
        <v>23</v>
      </c>
      <c r="C2291" s="39" t="s">
        <v>11004</v>
      </c>
      <c r="D2291" s="39" t="s">
        <v>10034</v>
      </c>
      <c r="E2291" s="39" t="s">
        <v>11005</v>
      </c>
      <c r="F2291" s="119" t="s">
        <v>12917</v>
      </c>
      <c r="G2291" s="200" t="s">
        <v>13446</v>
      </c>
      <c r="H2291" s="201" t="s">
        <v>194</v>
      </c>
      <c r="I2291" s="115">
        <v>4</v>
      </c>
      <c r="J2291" s="201" t="s">
        <v>13447</v>
      </c>
      <c r="K2291" s="39" t="s">
        <v>31</v>
      </c>
      <c r="L2291" s="183">
        <v>3</v>
      </c>
      <c r="M2291" s="27">
        <f t="shared" si="89"/>
        <v>390</v>
      </c>
      <c r="N2291" s="23"/>
      <c r="O2291" s="24" t="s">
        <v>32</v>
      </c>
    </row>
    <row r="2292" s="1" customFormat="1" customHeight="1" spans="1:15">
      <c r="A2292" s="39">
        <v>2288</v>
      </c>
      <c r="B2292" s="115" t="s">
        <v>23</v>
      </c>
      <c r="C2292" s="39" t="s">
        <v>11004</v>
      </c>
      <c r="D2292" s="39" t="s">
        <v>10034</v>
      </c>
      <c r="E2292" s="39" t="s">
        <v>11005</v>
      </c>
      <c r="F2292" s="119" t="s">
        <v>12917</v>
      </c>
      <c r="G2292" s="201" t="s">
        <v>13448</v>
      </c>
      <c r="H2292" s="201" t="s">
        <v>1583</v>
      </c>
      <c r="I2292" s="201">
        <v>5</v>
      </c>
      <c r="J2292" s="201" t="s">
        <v>13449</v>
      </c>
      <c r="K2292" s="39" t="s">
        <v>31</v>
      </c>
      <c r="L2292" s="183">
        <v>4</v>
      </c>
      <c r="M2292" s="27">
        <f t="shared" si="89"/>
        <v>520</v>
      </c>
      <c r="N2292" s="23"/>
      <c r="O2292" s="24" t="s">
        <v>32</v>
      </c>
    </row>
    <row r="2293" s="1" customFormat="1" customHeight="1" spans="1:15">
      <c r="A2293" s="39">
        <v>2289</v>
      </c>
      <c r="B2293" s="115" t="s">
        <v>23</v>
      </c>
      <c r="C2293" s="39" t="s">
        <v>11004</v>
      </c>
      <c r="D2293" s="39" t="s">
        <v>10034</v>
      </c>
      <c r="E2293" s="39" t="s">
        <v>11005</v>
      </c>
      <c r="F2293" s="119" t="s">
        <v>12917</v>
      </c>
      <c r="G2293" s="201" t="s">
        <v>13450</v>
      </c>
      <c r="H2293" s="201" t="s">
        <v>194</v>
      </c>
      <c r="I2293" s="201">
        <v>4</v>
      </c>
      <c r="J2293" s="201" t="s">
        <v>13451</v>
      </c>
      <c r="K2293" s="39" t="s">
        <v>31</v>
      </c>
      <c r="L2293" s="183">
        <v>3</v>
      </c>
      <c r="M2293" s="27">
        <f t="shared" si="89"/>
        <v>390</v>
      </c>
      <c r="N2293" s="23"/>
      <c r="O2293" s="24" t="s">
        <v>32</v>
      </c>
    </row>
    <row r="2294" s="1" customFormat="1" customHeight="1" spans="1:15">
      <c r="A2294" s="39">
        <v>2290</v>
      </c>
      <c r="B2294" s="115" t="s">
        <v>23</v>
      </c>
      <c r="C2294" s="39" t="s">
        <v>11004</v>
      </c>
      <c r="D2294" s="39" t="s">
        <v>10034</v>
      </c>
      <c r="E2294" s="39" t="s">
        <v>11005</v>
      </c>
      <c r="F2294" s="119" t="s">
        <v>12917</v>
      </c>
      <c r="G2294" s="200" t="s">
        <v>13452</v>
      </c>
      <c r="H2294" s="201" t="s">
        <v>194</v>
      </c>
      <c r="I2294" s="201">
        <v>3</v>
      </c>
      <c r="J2294" s="201" t="s">
        <v>13453</v>
      </c>
      <c r="K2294" s="39" t="s">
        <v>31</v>
      </c>
      <c r="L2294" s="183">
        <v>2</v>
      </c>
      <c r="M2294" s="27">
        <f t="shared" si="89"/>
        <v>260</v>
      </c>
      <c r="N2294" s="23"/>
      <c r="O2294" s="24" t="s">
        <v>32</v>
      </c>
    </row>
    <row r="2295" s="1" customFormat="1" customHeight="1" spans="1:15">
      <c r="A2295" s="39">
        <v>2291</v>
      </c>
      <c r="B2295" s="115" t="s">
        <v>23</v>
      </c>
      <c r="C2295" s="39" t="s">
        <v>11004</v>
      </c>
      <c r="D2295" s="39" t="s">
        <v>10034</v>
      </c>
      <c r="E2295" s="39" t="s">
        <v>11005</v>
      </c>
      <c r="F2295" s="119" t="s">
        <v>12917</v>
      </c>
      <c r="G2295" s="201" t="s">
        <v>13454</v>
      </c>
      <c r="H2295" s="201" t="s">
        <v>194</v>
      </c>
      <c r="I2295" s="201">
        <v>4</v>
      </c>
      <c r="J2295" s="201" t="s">
        <v>13455</v>
      </c>
      <c r="K2295" s="39" t="s">
        <v>31</v>
      </c>
      <c r="L2295" s="183">
        <v>3</v>
      </c>
      <c r="M2295" s="27">
        <f t="shared" si="89"/>
        <v>390</v>
      </c>
      <c r="N2295" s="23"/>
      <c r="O2295" s="24" t="s">
        <v>32</v>
      </c>
    </row>
    <row r="2296" s="1" customFormat="1" customHeight="1" spans="1:15">
      <c r="A2296" s="39">
        <v>2292</v>
      </c>
      <c r="B2296" s="115" t="s">
        <v>23</v>
      </c>
      <c r="C2296" s="39" t="s">
        <v>11004</v>
      </c>
      <c r="D2296" s="39" t="s">
        <v>10034</v>
      </c>
      <c r="E2296" s="39" t="s">
        <v>11005</v>
      </c>
      <c r="F2296" s="119" t="s">
        <v>12917</v>
      </c>
      <c r="G2296" s="201" t="s">
        <v>13456</v>
      </c>
      <c r="H2296" s="201" t="s">
        <v>194</v>
      </c>
      <c r="I2296" s="201">
        <v>2</v>
      </c>
      <c r="J2296" s="201" t="s">
        <v>13457</v>
      </c>
      <c r="K2296" s="39" t="s">
        <v>31</v>
      </c>
      <c r="L2296" s="183">
        <v>1</v>
      </c>
      <c r="M2296" s="27">
        <f t="shared" si="89"/>
        <v>130</v>
      </c>
      <c r="N2296" s="23"/>
      <c r="O2296" s="24" t="s">
        <v>32</v>
      </c>
    </row>
    <row r="2297" s="1" customFormat="1" customHeight="1" spans="1:15">
      <c r="A2297" s="39">
        <v>2293</v>
      </c>
      <c r="B2297" s="115" t="s">
        <v>23</v>
      </c>
      <c r="C2297" s="39" t="s">
        <v>11004</v>
      </c>
      <c r="D2297" s="39" t="s">
        <v>10034</v>
      </c>
      <c r="E2297" s="39" t="s">
        <v>11005</v>
      </c>
      <c r="F2297" s="119" t="s">
        <v>12917</v>
      </c>
      <c r="G2297" s="91" t="s">
        <v>13458</v>
      </c>
      <c r="H2297" s="119" t="s">
        <v>6215</v>
      </c>
      <c r="I2297" s="201">
        <v>4</v>
      </c>
      <c r="J2297" s="201" t="s">
        <v>13459</v>
      </c>
      <c r="K2297" s="39" t="s">
        <v>31</v>
      </c>
      <c r="L2297" s="183">
        <v>4</v>
      </c>
      <c r="M2297" s="27">
        <f>L2297*312</f>
        <v>1248</v>
      </c>
      <c r="N2297" s="23"/>
      <c r="O2297" s="24" t="s">
        <v>32</v>
      </c>
    </row>
    <row r="2298" s="1" customFormat="1" customHeight="1" spans="1:15">
      <c r="A2298" s="39">
        <v>2294</v>
      </c>
      <c r="B2298" s="115" t="s">
        <v>23</v>
      </c>
      <c r="C2298" s="39" t="s">
        <v>11004</v>
      </c>
      <c r="D2298" s="39" t="s">
        <v>10034</v>
      </c>
      <c r="E2298" s="39" t="s">
        <v>11005</v>
      </c>
      <c r="F2298" s="119" t="s">
        <v>12917</v>
      </c>
      <c r="G2298" s="201" t="s">
        <v>13460</v>
      </c>
      <c r="H2298" s="201" t="s">
        <v>194</v>
      </c>
      <c r="I2298" s="201">
        <v>4</v>
      </c>
      <c r="J2298" s="201" t="s">
        <v>13461</v>
      </c>
      <c r="K2298" s="39" t="s">
        <v>31</v>
      </c>
      <c r="L2298" s="183">
        <v>4</v>
      </c>
      <c r="M2298" s="27">
        <f t="shared" ref="M2298:M2318" si="90">L2298*130</f>
        <v>520</v>
      </c>
      <c r="N2298" s="23"/>
      <c r="O2298" s="24" t="s">
        <v>32</v>
      </c>
    </row>
    <row r="2299" s="1" customFormat="1" customHeight="1" spans="1:15">
      <c r="A2299" s="39">
        <v>2295</v>
      </c>
      <c r="B2299" s="115" t="s">
        <v>23</v>
      </c>
      <c r="C2299" s="39" t="s">
        <v>11004</v>
      </c>
      <c r="D2299" s="39" t="s">
        <v>10034</v>
      </c>
      <c r="E2299" s="39" t="s">
        <v>11005</v>
      </c>
      <c r="F2299" s="119" t="s">
        <v>12917</v>
      </c>
      <c r="G2299" s="91" t="s">
        <v>13462</v>
      </c>
      <c r="H2299" s="201" t="s">
        <v>194</v>
      </c>
      <c r="I2299" s="201">
        <v>2</v>
      </c>
      <c r="J2299" s="201" t="s">
        <v>13463</v>
      </c>
      <c r="K2299" s="39" t="s">
        <v>31</v>
      </c>
      <c r="L2299" s="183">
        <v>2</v>
      </c>
      <c r="M2299" s="27">
        <f t="shared" si="90"/>
        <v>260</v>
      </c>
      <c r="N2299" s="23"/>
      <c r="O2299" s="24" t="s">
        <v>32</v>
      </c>
    </row>
    <row r="2300" s="1" customFormat="1" customHeight="1" spans="1:15">
      <c r="A2300" s="39">
        <v>2296</v>
      </c>
      <c r="B2300" s="115" t="s">
        <v>23</v>
      </c>
      <c r="C2300" s="39" t="s">
        <v>11004</v>
      </c>
      <c r="D2300" s="39" t="s">
        <v>10034</v>
      </c>
      <c r="E2300" s="39" t="s">
        <v>11005</v>
      </c>
      <c r="F2300" s="119" t="s">
        <v>12917</v>
      </c>
      <c r="G2300" s="201" t="s">
        <v>13464</v>
      </c>
      <c r="H2300" s="201" t="s">
        <v>194</v>
      </c>
      <c r="I2300" s="201">
        <v>4</v>
      </c>
      <c r="J2300" s="201" t="s">
        <v>13465</v>
      </c>
      <c r="K2300" s="39" t="s">
        <v>31</v>
      </c>
      <c r="L2300" s="183">
        <v>1</v>
      </c>
      <c r="M2300" s="27">
        <f t="shared" si="90"/>
        <v>130</v>
      </c>
      <c r="N2300" s="23"/>
      <c r="O2300" s="24" t="s">
        <v>32</v>
      </c>
    </row>
    <row r="2301" s="1" customFormat="1" customHeight="1" spans="1:15">
      <c r="A2301" s="39">
        <v>2297</v>
      </c>
      <c r="B2301" s="115" t="s">
        <v>23</v>
      </c>
      <c r="C2301" s="39" t="s">
        <v>11004</v>
      </c>
      <c r="D2301" s="39" t="s">
        <v>10034</v>
      </c>
      <c r="E2301" s="39" t="s">
        <v>11005</v>
      </c>
      <c r="F2301" s="119" t="s">
        <v>12917</v>
      </c>
      <c r="G2301" s="201" t="s">
        <v>13466</v>
      </c>
      <c r="H2301" s="201" t="s">
        <v>194</v>
      </c>
      <c r="I2301" s="201">
        <v>4</v>
      </c>
      <c r="J2301" s="201" t="s">
        <v>13467</v>
      </c>
      <c r="K2301" s="39" t="s">
        <v>31</v>
      </c>
      <c r="L2301" s="183">
        <v>2</v>
      </c>
      <c r="M2301" s="27">
        <f t="shared" si="90"/>
        <v>260</v>
      </c>
      <c r="N2301" s="23"/>
      <c r="O2301" s="24" t="s">
        <v>32</v>
      </c>
    </row>
    <row r="2302" s="1" customFormat="1" customHeight="1" spans="1:15">
      <c r="A2302" s="39">
        <v>2298</v>
      </c>
      <c r="B2302" s="115" t="s">
        <v>23</v>
      </c>
      <c r="C2302" s="39" t="s">
        <v>11004</v>
      </c>
      <c r="D2302" s="39" t="s">
        <v>10034</v>
      </c>
      <c r="E2302" s="39" t="s">
        <v>11005</v>
      </c>
      <c r="F2302" s="119" t="s">
        <v>12917</v>
      </c>
      <c r="G2302" s="200" t="s">
        <v>5178</v>
      </c>
      <c r="H2302" s="201" t="s">
        <v>194</v>
      </c>
      <c r="I2302" s="201">
        <v>3</v>
      </c>
      <c r="J2302" s="201" t="s">
        <v>13468</v>
      </c>
      <c r="K2302" s="39" t="s">
        <v>31</v>
      </c>
      <c r="L2302" s="183">
        <v>2</v>
      </c>
      <c r="M2302" s="27">
        <f t="shared" si="90"/>
        <v>260</v>
      </c>
      <c r="N2302" s="23"/>
      <c r="O2302" s="24" t="s">
        <v>32</v>
      </c>
    </row>
    <row r="2303" s="1" customFormat="1" customHeight="1" spans="1:15">
      <c r="A2303" s="39">
        <v>2299</v>
      </c>
      <c r="B2303" s="115" t="s">
        <v>23</v>
      </c>
      <c r="C2303" s="39" t="s">
        <v>11004</v>
      </c>
      <c r="D2303" s="39" t="s">
        <v>10034</v>
      </c>
      <c r="E2303" s="39" t="s">
        <v>11005</v>
      </c>
      <c r="F2303" s="119" t="s">
        <v>12917</v>
      </c>
      <c r="G2303" s="201" t="s">
        <v>13469</v>
      </c>
      <c r="H2303" s="201" t="s">
        <v>194</v>
      </c>
      <c r="I2303" s="201">
        <v>3</v>
      </c>
      <c r="J2303" s="201" t="s">
        <v>13470</v>
      </c>
      <c r="K2303" s="39" t="s">
        <v>31</v>
      </c>
      <c r="L2303" s="183">
        <v>3</v>
      </c>
      <c r="M2303" s="27">
        <f t="shared" si="90"/>
        <v>390</v>
      </c>
      <c r="N2303" s="23"/>
      <c r="O2303" s="24" t="s">
        <v>32</v>
      </c>
    </row>
    <row r="2304" s="1" customFormat="1" customHeight="1" spans="1:15">
      <c r="A2304" s="39">
        <v>2300</v>
      </c>
      <c r="B2304" s="115" t="s">
        <v>23</v>
      </c>
      <c r="C2304" s="39" t="s">
        <v>11004</v>
      </c>
      <c r="D2304" s="39" t="s">
        <v>10034</v>
      </c>
      <c r="E2304" s="39" t="s">
        <v>11005</v>
      </c>
      <c r="F2304" s="119" t="s">
        <v>12917</v>
      </c>
      <c r="G2304" s="201" t="s">
        <v>13471</v>
      </c>
      <c r="H2304" s="201" t="s">
        <v>194</v>
      </c>
      <c r="I2304" s="201">
        <v>2</v>
      </c>
      <c r="J2304" s="201" t="s">
        <v>13472</v>
      </c>
      <c r="K2304" s="39" t="s">
        <v>31</v>
      </c>
      <c r="L2304" s="183">
        <v>2</v>
      </c>
      <c r="M2304" s="27">
        <f t="shared" si="90"/>
        <v>260</v>
      </c>
      <c r="N2304" s="23"/>
      <c r="O2304" s="24" t="s">
        <v>32</v>
      </c>
    </row>
    <row r="2305" s="1" customFormat="1" customHeight="1" spans="1:15">
      <c r="A2305" s="39">
        <v>2301</v>
      </c>
      <c r="B2305" s="115" t="s">
        <v>23</v>
      </c>
      <c r="C2305" s="39" t="s">
        <v>11004</v>
      </c>
      <c r="D2305" s="39" t="s">
        <v>10034</v>
      </c>
      <c r="E2305" s="39" t="s">
        <v>11005</v>
      </c>
      <c r="F2305" s="119" t="s">
        <v>12917</v>
      </c>
      <c r="G2305" s="201" t="s">
        <v>13473</v>
      </c>
      <c r="H2305" s="201" t="s">
        <v>194</v>
      </c>
      <c r="I2305" s="201">
        <v>7</v>
      </c>
      <c r="J2305" s="201" t="s">
        <v>13474</v>
      </c>
      <c r="K2305" s="39" t="s">
        <v>31</v>
      </c>
      <c r="L2305" s="183">
        <v>4</v>
      </c>
      <c r="M2305" s="27">
        <f t="shared" si="90"/>
        <v>520</v>
      </c>
      <c r="N2305" s="23"/>
      <c r="O2305" s="24" t="s">
        <v>32</v>
      </c>
    </row>
    <row r="2306" s="1" customFormat="1" customHeight="1" spans="1:15">
      <c r="A2306" s="39">
        <v>2302</v>
      </c>
      <c r="B2306" s="115" t="s">
        <v>23</v>
      </c>
      <c r="C2306" s="39" t="s">
        <v>11004</v>
      </c>
      <c r="D2306" s="39" t="s">
        <v>10034</v>
      </c>
      <c r="E2306" s="39" t="s">
        <v>11005</v>
      </c>
      <c r="F2306" s="119" t="s">
        <v>12917</v>
      </c>
      <c r="G2306" s="201" t="s">
        <v>13475</v>
      </c>
      <c r="H2306" s="201" t="s">
        <v>194</v>
      </c>
      <c r="I2306" s="201">
        <v>6</v>
      </c>
      <c r="J2306" s="201" t="s">
        <v>13476</v>
      </c>
      <c r="K2306" s="39" t="s">
        <v>31</v>
      </c>
      <c r="L2306" s="183">
        <v>4</v>
      </c>
      <c r="M2306" s="27">
        <f t="shared" si="90"/>
        <v>520</v>
      </c>
      <c r="N2306" s="23"/>
      <c r="O2306" s="24" t="s">
        <v>32</v>
      </c>
    </row>
    <row r="2307" s="1" customFormat="1" customHeight="1" spans="1:15">
      <c r="A2307" s="39">
        <v>2303</v>
      </c>
      <c r="B2307" s="115" t="s">
        <v>23</v>
      </c>
      <c r="C2307" s="39" t="s">
        <v>11004</v>
      </c>
      <c r="D2307" s="39" t="s">
        <v>10034</v>
      </c>
      <c r="E2307" s="39" t="s">
        <v>11005</v>
      </c>
      <c r="F2307" s="119" t="s">
        <v>12917</v>
      </c>
      <c r="G2307" s="200" t="s">
        <v>13477</v>
      </c>
      <c r="H2307" s="201" t="s">
        <v>194</v>
      </c>
      <c r="I2307" s="201">
        <v>3</v>
      </c>
      <c r="J2307" s="201" t="s">
        <v>13478</v>
      </c>
      <c r="K2307" s="39" t="s">
        <v>31</v>
      </c>
      <c r="L2307" s="183">
        <v>3</v>
      </c>
      <c r="M2307" s="27">
        <f t="shared" si="90"/>
        <v>390</v>
      </c>
      <c r="N2307" s="23"/>
      <c r="O2307" s="24" t="s">
        <v>32</v>
      </c>
    </row>
    <row r="2308" s="1" customFormat="1" customHeight="1" spans="1:15">
      <c r="A2308" s="39">
        <v>2304</v>
      </c>
      <c r="B2308" s="115" t="s">
        <v>23</v>
      </c>
      <c r="C2308" s="39" t="s">
        <v>11004</v>
      </c>
      <c r="D2308" s="39" t="s">
        <v>10034</v>
      </c>
      <c r="E2308" s="39" t="s">
        <v>11005</v>
      </c>
      <c r="F2308" s="119" t="s">
        <v>12917</v>
      </c>
      <c r="G2308" s="200" t="s">
        <v>13479</v>
      </c>
      <c r="H2308" s="201" t="s">
        <v>194</v>
      </c>
      <c r="I2308" s="201">
        <v>6</v>
      </c>
      <c r="J2308" s="201" t="s">
        <v>13480</v>
      </c>
      <c r="K2308" s="39" t="s">
        <v>31</v>
      </c>
      <c r="L2308" s="183">
        <v>4</v>
      </c>
      <c r="M2308" s="27">
        <f t="shared" si="90"/>
        <v>520</v>
      </c>
      <c r="N2308" s="23"/>
      <c r="O2308" s="24" t="s">
        <v>32</v>
      </c>
    </row>
    <row r="2309" s="1" customFormat="1" customHeight="1" spans="1:15">
      <c r="A2309" s="39">
        <v>2305</v>
      </c>
      <c r="B2309" s="115" t="s">
        <v>23</v>
      </c>
      <c r="C2309" s="39" t="s">
        <v>11004</v>
      </c>
      <c r="D2309" s="39" t="s">
        <v>10034</v>
      </c>
      <c r="E2309" s="39" t="s">
        <v>11005</v>
      </c>
      <c r="F2309" s="119" t="s">
        <v>12917</v>
      </c>
      <c r="G2309" s="201" t="s">
        <v>13481</v>
      </c>
      <c r="H2309" s="201" t="s">
        <v>194</v>
      </c>
      <c r="I2309" s="201">
        <v>5</v>
      </c>
      <c r="J2309" s="201" t="s">
        <v>13482</v>
      </c>
      <c r="K2309" s="39" t="s">
        <v>31</v>
      </c>
      <c r="L2309" s="183">
        <v>4</v>
      </c>
      <c r="M2309" s="27">
        <f t="shared" si="90"/>
        <v>520</v>
      </c>
      <c r="N2309" s="23"/>
      <c r="O2309" s="24" t="s">
        <v>32</v>
      </c>
    </row>
    <row r="2310" s="1" customFormat="1" customHeight="1" spans="1:15">
      <c r="A2310" s="39">
        <v>2306</v>
      </c>
      <c r="B2310" s="115" t="s">
        <v>23</v>
      </c>
      <c r="C2310" s="39" t="s">
        <v>11004</v>
      </c>
      <c r="D2310" s="39" t="s">
        <v>10034</v>
      </c>
      <c r="E2310" s="39" t="s">
        <v>11005</v>
      </c>
      <c r="F2310" s="119" t="s">
        <v>12917</v>
      </c>
      <c r="G2310" s="200" t="s">
        <v>13483</v>
      </c>
      <c r="H2310" s="201" t="s">
        <v>194</v>
      </c>
      <c r="I2310" s="201">
        <v>2</v>
      </c>
      <c r="J2310" s="201" t="s">
        <v>13484</v>
      </c>
      <c r="K2310" s="39" t="s">
        <v>31</v>
      </c>
      <c r="L2310" s="183">
        <v>2</v>
      </c>
      <c r="M2310" s="27">
        <f t="shared" si="90"/>
        <v>260</v>
      </c>
      <c r="N2310" s="23"/>
      <c r="O2310" s="24" t="s">
        <v>32</v>
      </c>
    </row>
    <row r="2311" s="1" customFormat="1" customHeight="1" spans="1:15">
      <c r="A2311" s="39">
        <v>2307</v>
      </c>
      <c r="B2311" s="115" t="s">
        <v>23</v>
      </c>
      <c r="C2311" s="39" t="s">
        <v>11004</v>
      </c>
      <c r="D2311" s="39" t="s">
        <v>10034</v>
      </c>
      <c r="E2311" s="39" t="s">
        <v>11005</v>
      </c>
      <c r="F2311" s="119" t="s">
        <v>12917</v>
      </c>
      <c r="G2311" s="200" t="s">
        <v>13485</v>
      </c>
      <c r="H2311" s="201" t="s">
        <v>194</v>
      </c>
      <c r="I2311" s="201">
        <v>3</v>
      </c>
      <c r="J2311" s="201" t="s">
        <v>13486</v>
      </c>
      <c r="K2311" s="39" t="s">
        <v>31</v>
      </c>
      <c r="L2311" s="183">
        <v>2</v>
      </c>
      <c r="M2311" s="27">
        <f t="shared" si="90"/>
        <v>260</v>
      </c>
      <c r="N2311" s="23"/>
      <c r="O2311" s="24" t="s">
        <v>32</v>
      </c>
    </row>
    <row r="2312" s="1" customFormat="1" customHeight="1" spans="1:15">
      <c r="A2312" s="39">
        <v>2308</v>
      </c>
      <c r="B2312" s="115" t="s">
        <v>23</v>
      </c>
      <c r="C2312" s="39" t="s">
        <v>11004</v>
      </c>
      <c r="D2312" s="39" t="s">
        <v>10034</v>
      </c>
      <c r="E2312" s="39" t="s">
        <v>11005</v>
      </c>
      <c r="F2312" s="119" t="s">
        <v>12917</v>
      </c>
      <c r="G2312" s="201" t="s">
        <v>13487</v>
      </c>
      <c r="H2312" s="201" t="s">
        <v>194</v>
      </c>
      <c r="I2312" s="201">
        <v>3</v>
      </c>
      <c r="J2312" s="201" t="s">
        <v>13488</v>
      </c>
      <c r="K2312" s="39" t="s">
        <v>31</v>
      </c>
      <c r="L2312" s="183">
        <v>2</v>
      </c>
      <c r="M2312" s="27">
        <f t="shared" si="90"/>
        <v>260</v>
      </c>
      <c r="N2312" s="23"/>
      <c r="O2312" s="24" t="s">
        <v>32</v>
      </c>
    </row>
    <row r="2313" s="1" customFormat="1" customHeight="1" spans="1:15">
      <c r="A2313" s="39">
        <v>2309</v>
      </c>
      <c r="B2313" s="115" t="s">
        <v>23</v>
      </c>
      <c r="C2313" s="39" t="s">
        <v>11004</v>
      </c>
      <c r="D2313" s="39" t="s">
        <v>10034</v>
      </c>
      <c r="E2313" s="39" t="s">
        <v>11005</v>
      </c>
      <c r="F2313" s="119" t="s">
        <v>12917</v>
      </c>
      <c r="G2313" s="201" t="s">
        <v>13489</v>
      </c>
      <c r="H2313" s="201" t="s">
        <v>194</v>
      </c>
      <c r="I2313" s="201">
        <v>6</v>
      </c>
      <c r="J2313" s="201" t="s">
        <v>13490</v>
      </c>
      <c r="K2313" s="39" t="s">
        <v>31</v>
      </c>
      <c r="L2313" s="183">
        <v>3</v>
      </c>
      <c r="M2313" s="27">
        <f t="shared" si="90"/>
        <v>390</v>
      </c>
      <c r="N2313" s="23"/>
      <c r="O2313" s="24" t="s">
        <v>32</v>
      </c>
    </row>
    <row r="2314" s="1" customFormat="1" customHeight="1" spans="1:15">
      <c r="A2314" s="39">
        <v>2310</v>
      </c>
      <c r="B2314" s="115" t="s">
        <v>23</v>
      </c>
      <c r="C2314" s="39" t="s">
        <v>11004</v>
      </c>
      <c r="D2314" s="39" t="s">
        <v>10034</v>
      </c>
      <c r="E2314" s="39" t="s">
        <v>11005</v>
      </c>
      <c r="F2314" s="119" t="s">
        <v>12917</v>
      </c>
      <c r="G2314" s="201" t="s">
        <v>13491</v>
      </c>
      <c r="H2314" s="201" t="s">
        <v>194</v>
      </c>
      <c r="I2314" s="115">
        <v>7</v>
      </c>
      <c r="J2314" s="201" t="s">
        <v>13492</v>
      </c>
      <c r="K2314" s="39" t="s">
        <v>31</v>
      </c>
      <c r="L2314" s="183">
        <v>4</v>
      </c>
      <c r="M2314" s="27">
        <f t="shared" si="90"/>
        <v>520</v>
      </c>
      <c r="N2314" s="23"/>
      <c r="O2314" s="24" t="s">
        <v>32</v>
      </c>
    </row>
    <row r="2315" s="1" customFormat="1" customHeight="1" spans="1:15">
      <c r="A2315" s="39">
        <v>2311</v>
      </c>
      <c r="B2315" s="115" t="s">
        <v>23</v>
      </c>
      <c r="C2315" s="39" t="s">
        <v>11004</v>
      </c>
      <c r="D2315" s="39" t="s">
        <v>10034</v>
      </c>
      <c r="E2315" s="39" t="s">
        <v>11005</v>
      </c>
      <c r="F2315" s="119" t="s">
        <v>12917</v>
      </c>
      <c r="G2315" s="201" t="s">
        <v>13493</v>
      </c>
      <c r="H2315" s="201" t="s">
        <v>194</v>
      </c>
      <c r="I2315" s="201">
        <v>1</v>
      </c>
      <c r="J2315" s="201" t="s">
        <v>13494</v>
      </c>
      <c r="K2315" s="39" t="s">
        <v>31</v>
      </c>
      <c r="L2315" s="183">
        <v>1</v>
      </c>
      <c r="M2315" s="27">
        <f t="shared" si="90"/>
        <v>130</v>
      </c>
      <c r="N2315" s="23"/>
      <c r="O2315" s="24" t="s">
        <v>32</v>
      </c>
    </row>
    <row r="2316" s="1" customFormat="1" customHeight="1" spans="1:15">
      <c r="A2316" s="39">
        <v>2312</v>
      </c>
      <c r="B2316" s="115" t="s">
        <v>23</v>
      </c>
      <c r="C2316" s="39" t="s">
        <v>11004</v>
      </c>
      <c r="D2316" s="39" t="s">
        <v>10034</v>
      </c>
      <c r="E2316" s="39" t="s">
        <v>11005</v>
      </c>
      <c r="F2316" s="119" t="s">
        <v>12917</v>
      </c>
      <c r="G2316" s="201" t="s">
        <v>13495</v>
      </c>
      <c r="H2316" s="201" t="s">
        <v>194</v>
      </c>
      <c r="I2316" s="201">
        <v>5</v>
      </c>
      <c r="J2316" s="201" t="s">
        <v>13496</v>
      </c>
      <c r="K2316" s="39" t="s">
        <v>31</v>
      </c>
      <c r="L2316" s="183">
        <v>4</v>
      </c>
      <c r="M2316" s="27">
        <f t="shared" si="90"/>
        <v>520</v>
      </c>
      <c r="N2316" s="23"/>
      <c r="O2316" s="24" t="s">
        <v>32</v>
      </c>
    </row>
    <row r="2317" s="1" customFormat="1" customHeight="1" spans="1:15">
      <c r="A2317" s="39">
        <v>2313</v>
      </c>
      <c r="B2317" s="115" t="s">
        <v>23</v>
      </c>
      <c r="C2317" s="39" t="s">
        <v>11004</v>
      </c>
      <c r="D2317" s="39" t="s">
        <v>10034</v>
      </c>
      <c r="E2317" s="39" t="s">
        <v>11005</v>
      </c>
      <c r="F2317" s="119" t="s">
        <v>12917</v>
      </c>
      <c r="G2317" s="201" t="s">
        <v>13497</v>
      </c>
      <c r="H2317" s="201" t="s">
        <v>194</v>
      </c>
      <c r="I2317" s="201">
        <v>6</v>
      </c>
      <c r="J2317" s="201" t="s">
        <v>13498</v>
      </c>
      <c r="K2317" s="39" t="s">
        <v>31</v>
      </c>
      <c r="L2317" s="183">
        <v>4</v>
      </c>
      <c r="M2317" s="27">
        <f t="shared" si="90"/>
        <v>520</v>
      </c>
      <c r="N2317" s="23"/>
      <c r="O2317" s="24" t="s">
        <v>32</v>
      </c>
    </row>
    <row r="2318" s="1" customFormat="1" customHeight="1" spans="1:15">
      <c r="A2318" s="39">
        <v>2314</v>
      </c>
      <c r="B2318" s="115" t="s">
        <v>23</v>
      </c>
      <c r="C2318" s="39" t="s">
        <v>11004</v>
      </c>
      <c r="D2318" s="39" t="s">
        <v>10034</v>
      </c>
      <c r="E2318" s="39" t="s">
        <v>11005</v>
      </c>
      <c r="F2318" s="119" t="s">
        <v>12917</v>
      </c>
      <c r="G2318" s="201" t="s">
        <v>13499</v>
      </c>
      <c r="H2318" s="201" t="s">
        <v>194</v>
      </c>
      <c r="I2318" s="201">
        <v>1</v>
      </c>
      <c r="J2318" s="201" t="s">
        <v>13500</v>
      </c>
      <c r="K2318" s="39" t="s">
        <v>31</v>
      </c>
      <c r="L2318" s="183">
        <v>1</v>
      </c>
      <c r="M2318" s="27">
        <f t="shared" si="90"/>
        <v>130</v>
      </c>
      <c r="N2318" s="23"/>
      <c r="O2318" s="24" t="s">
        <v>32</v>
      </c>
    </row>
    <row r="2319" s="1" customFormat="1" customHeight="1" spans="1:17">
      <c r="A2319" s="39">
        <v>2315</v>
      </c>
      <c r="B2319" s="115" t="s">
        <v>23</v>
      </c>
      <c r="C2319" s="39" t="s">
        <v>11004</v>
      </c>
      <c r="D2319" s="39" t="s">
        <v>10034</v>
      </c>
      <c r="E2319" s="39" t="s">
        <v>11005</v>
      </c>
      <c r="F2319" s="119" t="s">
        <v>12917</v>
      </c>
      <c r="G2319" s="91" t="s">
        <v>13501</v>
      </c>
      <c r="H2319" s="201" t="s">
        <v>6215</v>
      </c>
      <c r="I2319" s="201">
        <v>4</v>
      </c>
      <c r="J2319" s="201" t="s">
        <v>13502</v>
      </c>
      <c r="K2319" s="39" t="s">
        <v>31</v>
      </c>
      <c r="L2319" s="183">
        <v>3</v>
      </c>
      <c r="M2319" s="27">
        <f>L2319*468</f>
        <v>1404</v>
      </c>
      <c r="N2319" s="23"/>
      <c r="O2319" s="24" t="s">
        <v>32</v>
      </c>
      <c r="P2319" s="190"/>
      <c r="Q2319" s="179"/>
    </row>
    <row r="2320" s="1" customFormat="1" customHeight="1" spans="1:15">
      <c r="A2320" s="39">
        <v>2316</v>
      </c>
      <c r="B2320" s="115" t="s">
        <v>23</v>
      </c>
      <c r="C2320" s="39" t="s">
        <v>11004</v>
      </c>
      <c r="D2320" s="39" t="s">
        <v>10034</v>
      </c>
      <c r="E2320" s="39" t="s">
        <v>11005</v>
      </c>
      <c r="F2320" s="119" t="s">
        <v>12917</v>
      </c>
      <c r="G2320" s="201" t="s">
        <v>12521</v>
      </c>
      <c r="H2320" s="201" t="s">
        <v>194</v>
      </c>
      <c r="I2320" s="201">
        <v>5</v>
      </c>
      <c r="J2320" s="201" t="s">
        <v>13503</v>
      </c>
      <c r="K2320" s="39" t="s">
        <v>31</v>
      </c>
      <c r="L2320" s="183">
        <v>4</v>
      </c>
      <c r="M2320" s="27">
        <f t="shared" ref="M2320:M2331" si="91">L2320*130</f>
        <v>520</v>
      </c>
      <c r="N2320" s="23"/>
      <c r="O2320" s="24" t="s">
        <v>32</v>
      </c>
    </row>
    <row r="2321" s="1" customFormat="1" customHeight="1" spans="1:15">
      <c r="A2321" s="39">
        <v>2317</v>
      </c>
      <c r="B2321" s="115" t="s">
        <v>23</v>
      </c>
      <c r="C2321" s="39" t="s">
        <v>11004</v>
      </c>
      <c r="D2321" s="39" t="s">
        <v>10034</v>
      </c>
      <c r="E2321" s="39" t="s">
        <v>11005</v>
      </c>
      <c r="F2321" s="119" t="s">
        <v>12917</v>
      </c>
      <c r="G2321" s="201" t="s">
        <v>13504</v>
      </c>
      <c r="H2321" s="201" t="s">
        <v>194</v>
      </c>
      <c r="I2321" s="201">
        <v>1</v>
      </c>
      <c r="J2321" s="201" t="s">
        <v>13503</v>
      </c>
      <c r="K2321" s="39" t="s">
        <v>31</v>
      </c>
      <c r="L2321" s="183">
        <v>1</v>
      </c>
      <c r="M2321" s="27">
        <f t="shared" si="91"/>
        <v>130</v>
      </c>
      <c r="N2321" s="23"/>
      <c r="O2321" s="24" t="s">
        <v>32</v>
      </c>
    </row>
    <row r="2322" s="1" customFormat="1" customHeight="1" spans="1:15">
      <c r="A2322" s="39">
        <v>2318</v>
      </c>
      <c r="B2322" s="115" t="s">
        <v>23</v>
      </c>
      <c r="C2322" s="39" t="s">
        <v>11004</v>
      </c>
      <c r="D2322" s="39" t="s">
        <v>10034</v>
      </c>
      <c r="E2322" s="39" t="s">
        <v>11005</v>
      </c>
      <c r="F2322" s="119" t="s">
        <v>12917</v>
      </c>
      <c r="G2322" s="201" t="s">
        <v>13505</v>
      </c>
      <c r="H2322" s="201" t="s">
        <v>194</v>
      </c>
      <c r="I2322" s="201">
        <v>5</v>
      </c>
      <c r="J2322" s="201" t="s">
        <v>13506</v>
      </c>
      <c r="K2322" s="39" t="s">
        <v>31</v>
      </c>
      <c r="L2322" s="183">
        <v>4</v>
      </c>
      <c r="M2322" s="27">
        <f t="shared" si="91"/>
        <v>520</v>
      </c>
      <c r="N2322" s="23"/>
      <c r="O2322" s="24" t="s">
        <v>32</v>
      </c>
    </row>
    <row r="2323" s="1" customFormat="1" customHeight="1" spans="1:15">
      <c r="A2323" s="39">
        <v>2319</v>
      </c>
      <c r="B2323" s="115" t="s">
        <v>23</v>
      </c>
      <c r="C2323" s="39" t="s">
        <v>11004</v>
      </c>
      <c r="D2323" s="39" t="s">
        <v>10034</v>
      </c>
      <c r="E2323" s="39" t="s">
        <v>11005</v>
      </c>
      <c r="F2323" s="119" t="s">
        <v>12917</v>
      </c>
      <c r="G2323" s="201" t="s">
        <v>13507</v>
      </c>
      <c r="H2323" s="201" t="s">
        <v>194</v>
      </c>
      <c r="I2323" s="201">
        <v>4</v>
      </c>
      <c r="J2323" s="201" t="s">
        <v>13508</v>
      </c>
      <c r="K2323" s="39" t="s">
        <v>31</v>
      </c>
      <c r="L2323" s="183">
        <v>3</v>
      </c>
      <c r="M2323" s="27">
        <f t="shared" si="91"/>
        <v>390</v>
      </c>
      <c r="N2323" s="23"/>
      <c r="O2323" s="24" t="s">
        <v>32</v>
      </c>
    </row>
    <row r="2324" s="1" customFormat="1" customHeight="1" spans="1:15">
      <c r="A2324" s="39">
        <v>2320</v>
      </c>
      <c r="B2324" s="115" t="s">
        <v>23</v>
      </c>
      <c r="C2324" s="39" t="s">
        <v>11004</v>
      </c>
      <c r="D2324" s="39" t="s">
        <v>10034</v>
      </c>
      <c r="E2324" s="39" t="s">
        <v>11005</v>
      </c>
      <c r="F2324" s="119" t="s">
        <v>12917</v>
      </c>
      <c r="G2324" s="201" t="s">
        <v>13509</v>
      </c>
      <c r="H2324" s="201" t="s">
        <v>194</v>
      </c>
      <c r="I2324" s="201">
        <v>4</v>
      </c>
      <c r="J2324" s="201" t="s">
        <v>13510</v>
      </c>
      <c r="K2324" s="39" t="s">
        <v>31</v>
      </c>
      <c r="L2324" s="183">
        <v>4</v>
      </c>
      <c r="M2324" s="27">
        <f t="shared" si="91"/>
        <v>520</v>
      </c>
      <c r="N2324" s="23"/>
      <c r="O2324" s="24" t="s">
        <v>32</v>
      </c>
    </row>
    <row r="2325" s="1" customFormat="1" customHeight="1" spans="1:15">
      <c r="A2325" s="39">
        <v>2321</v>
      </c>
      <c r="B2325" s="115" t="s">
        <v>23</v>
      </c>
      <c r="C2325" s="39" t="s">
        <v>11004</v>
      </c>
      <c r="D2325" s="39" t="s">
        <v>10034</v>
      </c>
      <c r="E2325" s="39" t="s">
        <v>11005</v>
      </c>
      <c r="F2325" s="119" t="s">
        <v>12917</v>
      </c>
      <c r="G2325" s="201" t="s">
        <v>13511</v>
      </c>
      <c r="H2325" s="201" t="s">
        <v>1583</v>
      </c>
      <c r="I2325" s="201">
        <v>6</v>
      </c>
      <c r="J2325" s="201" t="s">
        <v>13512</v>
      </c>
      <c r="K2325" s="39" t="s">
        <v>31</v>
      </c>
      <c r="L2325" s="183">
        <v>5</v>
      </c>
      <c r="M2325" s="27">
        <f t="shared" si="91"/>
        <v>650</v>
      </c>
      <c r="N2325" s="23"/>
      <c r="O2325" s="24" t="s">
        <v>32</v>
      </c>
    </row>
    <row r="2326" s="1" customFormat="1" customHeight="1" spans="1:15">
      <c r="A2326" s="39">
        <v>2322</v>
      </c>
      <c r="B2326" s="115" t="s">
        <v>23</v>
      </c>
      <c r="C2326" s="39" t="s">
        <v>11004</v>
      </c>
      <c r="D2326" s="39" t="s">
        <v>10034</v>
      </c>
      <c r="E2326" s="39" t="s">
        <v>11005</v>
      </c>
      <c r="F2326" s="119" t="s">
        <v>12917</v>
      </c>
      <c r="G2326" s="201" t="s">
        <v>13513</v>
      </c>
      <c r="H2326" s="201" t="s">
        <v>194</v>
      </c>
      <c r="I2326" s="201">
        <v>4</v>
      </c>
      <c r="J2326" s="201" t="s">
        <v>13514</v>
      </c>
      <c r="K2326" s="39" t="s">
        <v>31</v>
      </c>
      <c r="L2326" s="183">
        <v>3</v>
      </c>
      <c r="M2326" s="27">
        <f t="shared" si="91"/>
        <v>390</v>
      </c>
      <c r="N2326" s="23"/>
      <c r="O2326" s="24" t="s">
        <v>32</v>
      </c>
    </row>
    <row r="2327" s="1" customFormat="1" customHeight="1" spans="1:15">
      <c r="A2327" s="39">
        <v>2323</v>
      </c>
      <c r="B2327" s="115" t="s">
        <v>23</v>
      </c>
      <c r="C2327" s="39" t="s">
        <v>11004</v>
      </c>
      <c r="D2327" s="39" t="s">
        <v>10034</v>
      </c>
      <c r="E2327" s="39" t="s">
        <v>11005</v>
      </c>
      <c r="F2327" s="119" t="s">
        <v>12917</v>
      </c>
      <c r="G2327" s="203" t="s">
        <v>13515</v>
      </c>
      <c r="H2327" s="201" t="s">
        <v>194</v>
      </c>
      <c r="I2327" s="201">
        <v>6</v>
      </c>
      <c r="J2327" s="202" t="s">
        <v>13516</v>
      </c>
      <c r="K2327" s="39" t="s">
        <v>31</v>
      </c>
      <c r="L2327" s="183">
        <v>3</v>
      </c>
      <c r="M2327" s="27">
        <f t="shared" si="91"/>
        <v>390</v>
      </c>
      <c r="N2327" s="23"/>
      <c r="O2327" s="24" t="s">
        <v>32</v>
      </c>
    </row>
    <row r="2328" s="1" customFormat="1" customHeight="1" spans="1:15">
      <c r="A2328" s="39">
        <v>2324</v>
      </c>
      <c r="B2328" s="115" t="s">
        <v>23</v>
      </c>
      <c r="C2328" s="39" t="s">
        <v>11004</v>
      </c>
      <c r="D2328" s="39" t="s">
        <v>10034</v>
      </c>
      <c r="E2328" s="39" t="s">
        <v>11005</v>
      </c>
      <c r="F2328" s="119" t="s">
        <v>12917</v>
      </c>
      <c r="G2328" s="202" t="s">
        <v>10951</v>
      </c>
      <c r="H2328" s="201" t="s">
        <v>194</v>
      </c>
      <c r="I2328" s="201">
        <v>4</v>
      </c>
      <c r="J2328" s="202" t="s">
        <v>13517</v>
      </c>
      <c r="K2328" s="39" t="s">
        <v>31</v>
      </c>
      <c r="L2328" s="183">
        <v>3</v>
      </c>
      <c r="M2328" s="27">
        <f t="shared" si="91"/>
        <v>390</v>
      </c>
      <c r="N2328" s="23"/>
      <c r="O2328" s="24" t="s">
        <v>32</v>
      </c>
    </row>
    <row r="2329" s="1" customFormat="1" customHeight="1" spans="1:15">
      <c r="A2329" s="39">
        <v>2325</v>
      </c>
      <c r="B2329" s="115" t="s">
        <v>23</v>
      </c>
      <c r="C2329" s="39" t="s">
        <v>11004</v>
      </c>
      <c r="D2329" s="39" t="s">
        <v>10034</v>
      </c>
      <c r="E2329" s="39" t="s">
        <v>11005</v>
      </c>
      <c r="F2329" s="119" t="s">
        <v>12917</v>
      </c>
      <c r="G2329" s="202" t="s">
        <v>13518</v>
      </c>
      <c r="H2329" s="201" t="s">
        <v>194</v>
      </c>
      <c r="I2329" s="201">
        <v>2</v>
      </c>
      <c r="J2329" s="202" t="s">
        <v>13519</v>
      </c>
      <c r="K2329" s="39" t="s">
        <v>31</v>
      </c>
      <c r="L2329" s="183">
        <v>2</v>
      </c>
      <c r="M2329" s="27">
        <f t="shared" si="91"/>
        <v>260</v>
      </c>
      <c r="N2329" s="23"/>
      <c r="O2329" s="24" t="s">
        <v>32</v>
      </c>
    </row>
    <row r="2330" s="1" customFormat="1" customHeight="1" spans="1:15">
      <c r="A2330" s="39">
        <v>2326</v>
      </c>
      <c r="B2330" s="115" t="s">
        <v>23</v>
      </c>
      <c r="C2330" s="39" t="s">
        <v>11004</v>
      </c>
      <c r="D2330" s="39" t="s">
        <v>10034</v>
      </c>
      <c r="E2330" s="39" t="s">
        <v>11005</v>
      </c>
      <c r="F2330" s="119" t="s">
        <v>12917</v>
      </c>
      <c r="G2330" s="202" t="s">
        <v>13520</v>
      </c>
      <c r="H2330" s="201" t="s">
        <v>194</v>
      </c>
      <c r="I2330" s="201">
        <v>3</v>
      </c>
      <c r="J2330" s="202" t="s">
        <v>13521</v>
      </c>
      <c r="K2330" s="39" t="s">
        <v>31</v>
      </c>
      <c r="L2330" s="183">
        <v>2</v>
      </c>
      <c r="M2330" s="27">
        <f t="shared" si="91"/>
        <v>260</v>
      </c>
      <c r="N2330" s="23"/>
      <c r="O2330" s="24" t="s">
        <v>32</v>
      </c>
    </row>
    <row r="2331" s="1" customFormat="1" customHeight="1" spans="1:15">
      <c r="A2331" s="39">
        <v>2327</v>
      </c>
      <c r="B2331" s="115" t="s">
        <v>23</v>
      </c>
      <c r="C2331" s="39" t="s">
        <v>11004</v>
      </c>
      <c r="D2331" s="39" t="s">
        <v>10034</v>
      </c>
      <c r="E2331" s="39" t="s">
        <v>11005</v>
      </c>
      <c r="F2331" s="119" t="s">
        <v>12917</v>
      </c>
      <c r="G2331" s="202" t="s">
        <v>13522</v>
      </c>
      <c r="H2331" s="201" t="s">
        <v>194</v>
      </c>
      <c r="I2331" s="201">
        <v>3</v>
      </c>
      <c r="J2331" s="202" t="s">
        <v>13523</v>
      </c>
      <c r="K2331" s="39" t="s">
        <v>31</v>
      </c>
      <c r="L2331" s="183">
        <v>2</v>
      </c>
      <c r="M2331" s="27">
        <f t="shared" si="91"/>
        <v>260</v>
      </c>
      <c r="N2331" s="23"/>
      <c r="O2331" s="24" t="s">
        <v>32</v>
      </c>
    </row>
    <row r="2332" s="1" customFormat="1" customHeight="1" spans="1:15">
      <c r="A2332" s="39">
        <v>2328</v>
      </c>
      <c r="B2332" s="115" t="s">
        <v>23</v>
      </c>
      <c r="C2332" s="39" t="s">
        <v>11004</v>
      </c>
      <c r="D2332" s="39" t="s">
        <v>10034</v>
      </c>
      <c r="E2332" s="39" t="s">
        <v>11005</v>
      </c>
      <c r="F2332" s="119" t="s">
        <v>12917</v>
      </c>
      <c r="G2332" s="202" t="s">
        <v>6627</v>
      </c>
      <c r="H2332" s="201" t="s">
        <v>1583</v>
      </c>
      <c r="I2332" s="201">
        <v>1</v>
      </c>
      <c r="J2332" s="202" t="s">
        <v>13524</v>
      </c>
      <c r="K2332" s="39" t="s">
        <v>31</v>
      </c>
      <c r="L2332" s="183">
        <v>1</v>
      </c>
      <c r="M2332" s="27">
        <f>L2332*312</f>
        <v>312</v>
      </c>
      <c r="N2332" s="23"/>
      <c r="O2332" s="24" t="s">
        <v>32</v>
      </c>
    </row>
    <row r="2333" s="1" customFormat="1" customHeight="1" spans="1:15">
      <c r="A2333" s="39">
        <v>2329</v>
      </c>
      <c r="B2333" s="115" t="s">
        <v>23</v>
      </c>
      <c r="C2333" s="39" t="s">
        <v>11004</v>
      </c>
      <c r="D2333" s="39" t="s">
        <v>10034</v>
      </c>
      <c r="E2333" s="39" t="s">
        <v>11005</v>
      </c>
      <c r="F2333" s="119" t="s">
        <v>12917</v>
      </c>
      <c r="G2333" s="202" t="s">
        <v>13525</v>
      </c>
      <c r="H2333" s="201" t="s">
        <v>194</v>
      </c>
      <c r="I2333" s="201">
        <v>3</v>
      </c>
      <c r="J2333" s="202" t="s">
        <v>13526</v>
      </c>
      <c r="K2333" s="39" t="s">
        <v>31</v>
      </c>
      <c r="L2333" s="183">
        <v>3</v>
      </c>
      <c r="M2333" s="27">
        <f>L2333*130</f>
        <v>390</v>
      </c>
      <c r="N2333" s="23"/>
      <c r="O2333" s="24" t="s">
        <v>32</v>
      </c>
    </row>
    <row r="2334" s="1" customFormat="1" customHeight="1" spans="1:15">
      <c r="A2334" s="39">
        <v>2330</v>
      </c>
      <c r="B2334" s="115" t="s">
        <v>23</v>
      </c>
      <c r="C2334" s="39" t="s">
        <v>11004</v>
      </c>
      <c r="D2334" s="39" t="s">
        <v>10034</v>
      </c>
      <c r="E2334" s="39" t="s">
        <v>11005</v>
      </c>
      <c r="F2334" s="119" t="s">
        <v>12917</v>
      </c>
      <c r="G2334" s="202" t="s">
        <v>13527</v>
      </c>
      <c r="H2334" s="201" t="s">
        <v>1583</v>
      </c>
      <c r="I2334" s="201">
        <v>2</v>
      </c>
      <c r="J2334" s="202" t="s">
        <v>13528</v>
      </c>
      <c r="K2334" s="39" t="s">
        <v>31</v>
      </c>
      <c r="L2334" s="183">
        <v>2</v>
      </c>
      <c r="M2334" s="27">
        <f>L2334*312</f>
        <v>624</v>
      </c>
      <c r="N2334" s="23"/>
      <c r="O2334" s="24" t="s">
        <v>32</v>
      </c>
    </row>
    <row r="2335" s="1" customFormat="1" customHeight="1" spans="1:15">
      <c r="A2335" s="39">
        <v>2331</v>
      </c>
      <c r="B2335" s="115" t="s">
        <v>23</v>
      </c>
      <c r="C2335" s="39" t="s">
        <v>11004</v>
      </c>
      <c r="D2335" s="39" t="s">
        <v>10034</v>
      </c>
      <c r="E2335" s="39" t="s">
        <v>11005</v>
      </c>
      <c r="F2335" s="119" t="s">
        <v>12917</v>
      </c>
      <c r="G2335" s="203" t="s">
        <v>13529</v>
      </c>
      <c r="H2335" s="119" t="s">
        <v>194</v>
      </c>
      <c r="I2335" s="201">
        <v>3</v>
      </c>
      <c r="J2335" s="202" t="s">
        <v>13530</v>
      </c>
      <c r="K2335" s="39" t="s">
        <v>31</v>
      </c>
      <c r="L2335" s="183">
        <v>2</v>
      </c>
      <c r="M2335" s="27">
        <f>L2335*130</f>
        <v>260</v>
      </c>
      <c r="N2335" s="23"/>
      <c r="O2335" s="24" t="s">
        <v>32</v>
      </c>
    </row>
    <row r="2336" s="1" customFormat="1" customHeight="1" spans="1:15">
      <c r="A2336" s="39">
        <v>2332</v>
      </c>
      <c r="B2336" s="115" t="s">
        <v>23</v>
      </c>
      <c r="C2336" s="39" t="s">
        <v>11004</v>
      </c>
      <c r="D2336" s="39" t="s">
        <v>10034</v>
      </c>
      <c r="E2336" s="39" t="s">
        <v>11005</v>
      </c>
      <c r="F2336" s="119" t="s">
        <v>12917</v>
      </c>
      <c r="G2336" s="202" t="s">
        <v>13531</v>
      </c>
      <c r="H2336" s="201" t="s">
        <v>1583</v>
      </c>
      <c r="I2336" s="201">
        <v>4</v>
      </c>
      <c r="J2336" s="202" t="s">
        <v>13532</v>
      </c>
      <c r="K2336" s="39" t="s">
        <v>31</v>
      </c>
      <c r="L2336" s="183">
        <v>3</v>
      </c>
      <c r="M2336" s="27">
        <f>L2336*312</f>
        <v>936</v>
      </c>
      <c r="N2336" s="23"/>
      <c r="O2336" s="24" t="s">
        <v>32</v>
      </c>
    </row>
    <row r="2337" s="1" customFormat="1" customHeight="1" spans="1:15">
      <c r="A2337" s="39">
        <v>2333</v>
      </c>
      <c r="B2337" s="115" t="s">
        <v>23</v>
      </c>
      <c r="C2337" s="39" t="s">
        <v>11004</v>
      </c>
      <c r="D2337" s="39" t="s">
        <v>10034</v>
      </c>
      <c r="E2337" s="39" t="s">
        <v>11005</v>
      </c>
      <c r="F2337" s="119" t="s">
        <v>12917</v>
      </c>
      <c r="G2337" s="202" t="s">
        <v>13533</v>
      </c>
      <c r="H2337" s="201" t="s">
        <v>194</v>
      </c>
      <c r="I2337" s="201">
        <v>5</v>
      </c>
      <c r="J2337" s="202" t="s">
        <v>13534</v>
      </c>
      <c r="K2337" s="39" t="s">
        <v>31</v>
      </c>
      <c r="L2337" s="183">
        <v>4</v>
      </c>
      <c r="M2337" s="27">
        <f t="shared" ref="M2337:M2348" si="92">L2337*130</f>
        <v>520</v>
      </c>
      <c r="N2337" s="23"/>
      <c r="O2337" s="24" t="s">
        <v>32</v>
      </c>
    </row>
    <row r="2338" s="1" customFormat="1" customHeight="1" spans="1:15">
      <c r="A2338" s="39">
        <v>2334</v>
      </c>
      <c r="B2338" s="115" t="s">
        <v>23</v>
      </c>
      <c r="C2338" s="39" t="s">
        <v>11004</v>
      </c>
      <c r="D2338" s="39" t="s">
        <v>10034</v>
      </c>
      <c r="E2338" s="39" t="s">
        <v>11005</v>
      </c>
      <c r="F2338" s="119" t="s">
        <v>12917</v>
      </c>
      <c r="G2338" s="202" t="s">
        <v>13535</v>
      </c>
      <c r="H2338" s="201" t="s">
        <v>194</v>
      </c>
      <c r="I2338" s="201">
        <v>4</v>
      </c>
      <c r="J2338" s="202" t="s">
        <v>13536</v>
      </c>
      <c r="K2338" s="39" t="s">
        <v>31</v>
      </c>
      <c r="L2338" s="183">
        <v>3</v>
      </c>
      <c r="M2338" s="27">
        <f t="shared" si="92"/>
        <v>390</v>
      </c>
      <c r="N2338" s="23"/>
      <c r="O2338" s="24" t="s">
        <v>32</v>
      </c>
    </row>
    <row r="2339" s="1" customFormat="1" customHeight="1" spans="1:15">
      <c r="A2339" s="39">
        <v>2335</v>
      </c>
      <c r="B2339" s="115" t="s">
        <v>23</v>
      </c>
      <c r="C2339" s="39" t="s">
        <v>11004</v>
      </c>
      <c r="D2339" s="39" t="s">
        <v>10034</v>
      </c>
      <c r="E2339" s="39" t="s">
        <v>11005</v>
      </c>
      <c r="F2339" s="119" t="s">
        <v>12917</v>
      </c>
      <c r="G2339" s="202" t="s">
        <v>13537</v>
      </c>
      <c r="H2339" s="201" t="s">
        <v>194</v>
      </c>
      <c r="I2339" s="201">
        <v>6</v>
      </c>
      <c r="J2339" s="202" t="s">
        <v>13538</v>
      </c>
      <c r="K2339" s="39" t="s">
        <v>31</v>
      </c>
      <c r="L2339" s="183">
        <v>3</v>
      </c>
      <c r="M2339" s="27">
        <f t="shared" si="92"/>
        <v>390</v>
      </c>
      <c r="N2339" s="23"/>
      <c r="O2339" s="24" t="s">
        <v>32</v>
      </c>
    </row>
    <row r="2340" s="1" customFormat="1" customHeight="1" spans="1:15">
      <c r="A2340" s="39">
        <v>2336</v>
      </c>
      <c r="B2340" s="115" t="s">
        <v>23</v>
      </c>
      <c r="C2340" s="39" t="s">
        <v>11004</v>
      </c>
      <c r="D2340" s="39" t="s">
        <v>10034</v>
      </c>
      <c r="E2340" s="39" t="s">
        <v>11005</v>
      </c>
      <c r="F2340" s="119" t="s">
        <v>12917</v>
      </c>
      <c r="G2340" s="202" t="s">
        <v>13539</v>
      </c>
      <c r="H2340" s="201" t="s">
        <v>194</v>
      </c>
      <c r="I2340" s="201">
        <v>5</v>
      </c>
      <c r="J2340" s="202" t="s">
        <v>13540</v>
      </c>
      <c r="K2340" s="39" t="s">
        <v>31</v>
      </c>
      <c r="L2340" s="183">
        <v>3</v>
      </c>
      <c r="M2340" s="27">
        <f t="shared" si="92"/>
        <v>390</v>
      </c>
      <c r="N2340" s="23"/>
      <c r="O2340" s="24" t="s">
        <v>32</v>
      </c>
    </row>
    <row r="2341" s="1" customFormat="1" customHeight="1" spans="1:15">
      <c r="A2341" s="39">
        <v>2337</v>
      </c>
      <c r="B2341" s="115" t="s">
        <v>23</v>
      </c>
      <c r="C2341" s="39" t="s">
        <v>11004</v>
      </c>
      <c r="D2341" s="39" t="s">
        <v>10034</v>
      </c>
      <c r="E2341" s="39" t="s">
        <v>11005</v>
      </c>
      <c r="F2341" s="119" t="s">
        <v>12917</v>
      </c>
      <c r="G2341" s="202" t="s">
        <v>13541</v>
      </c>
      <c r="H2341" s="201" t="s">
        <v>194</v>
      </c>
      <c r="I2341" s="201">
        <v>2</v>
      </c>
      <c r="J2341" s="202" t="s">
        <v>13542</v>
      </c>
      <c r="K2341" s="39" t="s">
        <v>31</v>
      </c>
      <c r="L2341" s="183">
        <v>2</v>
      </c>
      <c r="M2341" s="27">
        <f t="shared" si="92"/>
        <v>260</v>
      </c>
      <c r="N2341" s="23"/>
      <c r="O2341" s="24" t="s">
        <v>32</v>
      </c>
    </row>
    <row r="2342" s="1" customFormat="1" customHeight="1" spans="1:15">
      <c r="A2342" s="39">
        <v>2338</v>
      </c>
      <c r="B2342" s="115" t="s">
        <v>23</v>
      </c>
      <c r="C2342" s="39" t="s">
        <v>11004</v>
      </c>
      <c r="D2342" s="39" t="s">
        <v>10034</v>
      </c>
      <c r="E2342" s="39" t="s">
        <v>11005</v>
      </c>
      <c r="F2342" s="119" t="s">
        <v>12917</v>
      </c>
      <c r="G2342" s="202" t="s">
        <v>13543</v>
      </c>
      <c r="H2342" s="201" t="s">
        <v>194</v>
      </c>
      <c r="I2342" s="201">
        <v>5</v>
      </c>
      <c r="J2342" s="202" t="s">
        <v>13544</v>
      </c>
      <c r="K2342" s="39" t="s">
        <v>31</v>
      </c>
      <c r="L2342" s="183">
        <v>4</v>
      </c>
      <c r="M2342" s="27">
        <f t="shared" si="92"/>
        <v>520</v>
      </c>
      <c r="N2342" s="23"/>
      <c r="O2342" s="24" t="s">
        <v>32</v>
      </c>
    </row>
    <row r="2343" s="1" customFormat="1" customHeight="1" spans="1:15">
      <c r="A2343" s="39">
        <v>2339</v>
      </c>
      <c r="B2343" s="115" t="s">
        <v>23</v>
      </c>
      <c r="C2343" s="39" t="s">
        <v>11004</v>
      </c>
      <c r="D2343" s="39" t="s">
        <v>10034</v>
      </c>
      <c r="E2343" s="39" t="s">
        <v>11005</v>
      </c>
      <c r="F2343" s="119" t="s">
        <v>12917</v>
      </c>
      <c r="G2343" s="202" t="s">
        <v>13545</v>
      </c>
      <c r="H2343" s="201" t="s">
        <v>194</v>
      </c>
      <c r="I2343" s="201">
        <v>3</v>
      </c>
      <c r="J2343" s="202" t="s">
        <v>13546</v>
      </c>
      <c r="K2343" s="39" t="s">
        <v>31</v>
      </c>
      <c r="L2343" s="183">
        <v>2</v>
      </c>
      <c r="M2343" s="27">
        <f t="shared" si="92"/>
        <v>260</v>
      </c>
      <c r="N2343" s="23"/>
      <c r="O2343" s="24" t="s">
        <v>32</v>
      </c>
    </row>
    <row r="2344" s="1" customFormat="1" customHeight="1" spans="1:15">
      <c r="A2344" s="39">
        <v>2340</v>
      </c>
      <c r="B2344" s="115" t="s">
        <v>23</v>
      </c>
      <c r="C2344" s="39" t="s">
        <v>11004</v>
      </c>
      <c r="D2344" s="39" t="s">
        <v>10034</v>
      </c>
      <c r="E2344" s="39" t="s">
        <v>11005</v>
      </c>
      <c r="F2344" s="119" t="s">
        <v>12917</v>
      </c>
      <c r="G2344" s="202" t="s">
        <v>13547</v>
      </c>
      <c r="H2344" s="201" t="s">
        <v>194</v>
      </c>
      <c r="I2344" s="201">
        <v>3</v>
      </c>
      <c r="J2344" s="202" t="s">
        <v>13548</v>
      </c>
      <c r="K2344" s="39" t="s">
        <v>31</v>
      </c>
      <c r="L2344" s="183">
        <v>2</v>
      </c>
      <c r="M2344" s="27">
        <f t="shared" si="92"/>
        <v>260</v>
      </c>
      <c r="N2344" s="23"/>
      <c r="O2344" s="24" t="s">
        <v>32</v>
      </c>
    </row>
    <row r="2345" s="1" customFormat="1" customHeight="1" spans="1:15">
      <c r="A2345" s="39">
        <v>2341</v>
      </c>
      <c r="B2345" s="115" t="s">
        <v>23</v>
      </c>
      <c r="C2345" s="39" t="s">
        <v>11004</v>
      </c>
      <c r="D2345" s="39" t="s">
        <v>10034</v>
      </c>
      <c r="E2345" s="39" t="s">
        <v>11005</v>
      </c>
      <c r="F2345" s="119" t="s">
        <v>12917</v>
      </c>
      <c r="G2345" s="202" t="s">
        <v>13444</v>
      </c>
      <c r="H2345" s="201" t="s">
        <v>194</v>
      </c>
      <c r="I2345" s="201">
        <v>5</v>
      </c>
      <c r="J2345" s="202" t="s">
        <v>13549</v>
      </c>
      <c r="K2345" s="39" t="s">
        <v>31</v>
      </c>
      <c r="L2345" s="183">
        <v>4</v>
      </c>
      <c r="M2345" s="27">
        <f t="shared" si="92"/>
        <v>520</v>
      </c>
      <c r="N2345" s="23"/>
      <c r="O2345" s="24" t="s">
        <v>32</v>
      </c>
    </row>
    <row r="2346" s="1" customFormat="1" customHeight="1" spans="1:15">
      <c r="A2346" s="39">
        <v>2342</v>
      </c>
      <c r="B2346" s="115" t="s">
        <v>23</v>
      </c>
      <c r="C2346" s="39" t="s">
        <v>11004</v>
      </c>
      <c r="D2346" s="39" t="s">
        <v>10034</v>
      </c>
      <c r="E2346" s="39" t="s">
        <v>11005</v>
      </c>
      <c r="F2346" s="119" t="s">
        <v>12917</v>
      </c>
      <c r="G2346" s="202" t="s">
        <v>510</v>
      </c>
      <c r="H2346" s="201" t="s">
        <v>194</v>
      </c>
      <c r="I2346" s="201">
        <v>1</v>
      </c>
      <c r="J2346" s="202" t="s">
        <v>13550</v>
      </c>
      <c r="K2346" s="39" t="s">
        <v>31</v>
      </c>
      <c r="L2346" s="183">
        <v>1</v>
      </c>
      <c r="M2346" s="27">
        <f t="shared" si="92"/>
        <v>130</v>
      </c>
      <c r="N2346" s="23"/>
      <c r="O2346" s="24" t="s">
        <v>32</v>
      </c>
    </row>
    <row r="2347" s="1" customFormat="1" customHeight="1" spans="1:15">
      <c r="A2347" s="39">
        <v>2343</v>
      </c>
      <c r="B2347" s="115" t="s">
        <v>23</v>
      </c>
      <c r="C2347" s="39" t="s">
        <v>11004</v>
      </c>
      <c r="D2347" s="39" t="s">
        <v>10034</v>
      </c>
      <c r="E2347" s="39" t="s">
        <v>11005</v>
      </c>
      <c r="F2347" s="119" t="s">
        <v>12917</v>
      </c>
      <c r="G2347" s="202" t="s">
        <v>13551</v>
      </c>
      <c r="H2347" s="201" t="s">
        <v>194</v>
      </c>
      <c r="I2347" s="201">
        <v>3</v>
      </c>
      <c r="J2347" s="202" t="s">
        <v>13552</v>
      </c>
      <c r="K2347" s="39" t="s">
        <v>31</v>
      </c>
      <c r="L2347" s="183">
        <v>2</v>
      </c>
      <c r="M2347" s="27">
        <f t="shared" si="92"/>
        <v>260</v>
      </c>
      <c r="N2347" s="23"/>
      <c r="O2347" s="24" t="s">
        <v>32</v>
      </c>
    </row>
    <row r="2348" s="1" customFormat="1" customHeight="1" spans="1:15">
      <c r="A2348" s="39">
        <v>2344</v>
      </c>
      <c r="B2348" s="115" t="s">
        <v>23</v>
      </c>
      <c r="C2348" s="39" t="s">
        <v>11004</v>
      </c>
      <c r="D2348" s="39" t="s">
        <v>10034</v>
      </c>
      <c r="E2348" s="39" t="s">
        <v>11005</v>
      </c>
      <c r="F2348" s="119" t="s">
        <v>12917</v>
      </c>
      <c r="G2348" s="202" t="s">
        <v>13553</v>
      </c>
      <c r="H2348" s="201" t="s">
        <v>194</v>
      </c>
      <c r="I2348" s="201">
        <v>3</v>
      </c>
      <c r="J2348" s="202" t="s">
        <v>13554</v>
      </c>
      <c r="K2348" s="39" t="s">
        <v>31</v>
      </c>
      <c r="L2348" s="183">
        <v>3</v>
      </c>
      <c r="M2348" s="27">
        <f t="shared" si="92"/>
        <v>390</v>
      </c>
      <c r="N2348" s="23"/>
      <c r="O2348" s="24" t="s">
        <v>32</v>
      </c>
    </row>
    <row r="2349" s="1" customFormat="1" customHeight="1" spans="1:15">
      <c r="A2349" s="39">
        <v>2345</v>
      </c>
      <c r="B2349" s="115" t="s">
        <v>23</v>
      </c>
      <c r="C2349" s="39" t="s">
        <v>11004</v>
      </c>
      <c r="D2349" s="39" t="s">
        <v>10034</v>
      </c>
      <c r="E2349" s="39" t="s">
        <v>11005</v>
      </c>
      <c r="F2349" s="119" t="s">
        <v>12917</v>
      </c>
      <c r="G2349" s="202" t="s">
        <v>13555</v>
      </c>
      <c r="H2349" s="201" t="s">
        <v>1583</v>
      </c>
      <c r="I2349" s="201">
        <v>4</v>
      </c>
      <c r="J2349" s="202" t="s">
        <v>13556</v>
      </c>
      <c r="K2349" s="39" t="s">
        <v>31</v>
      </c>
      <c r="L2349" s="183">
        <v>3</v>
      </c>
      <c r="M2349" s="27">
        <f>L2349*312</f>
        <v>936</v>
      </c>
      <c r="N2349" s="23"/>
      <c r="O2349" s="24" t="s">
        <v>32</v>
      </c>
    </row>
    <row r="2350" s="1" customFormat="1" customHeight="1" spans="1:15">
      <c r="A2350" s="39">
        <v>2346</v>
      </c>
      <c r="B2350" s="115" t="s">
        <v>23</v>
      </c>
      <c r="C2350" s="39" t="s">
        <v>11004</v>
      </c>
      <c r="D2350" s="39" t="s">
        <v>10034</v>
      </c>
      <c r="E2350" s="39" t="s">
        <v>11005</v>
      </c>
      <c r="F2350" s="119" t="s">
        <v>12917</v>
      </c>
      <c r="G2350" s="202" t="s">
        <v>13557</v>
      </c>
      <c r="H2350" s="201" t="s">
        <v>194</v>
      </c>
      <c r="I2350" s="201">
        <v>4</v>
      </c>
      <c r="J2350" s="202" t="s">
        <v>13558</v>
      </c>
      <c r="K2350" s="39" t="s">
        <v>31</v>
      </c>
      <c r="L2350" s="183">
        <v>3</v>
      </c>
      <c r="M2350" s="27">
        <f t="shared" ref="M2350:M2360" si="93">L2350*130</f>
        <v>390</v>
      </c>
      <c r="N2350" s="23"/>
      <c r="O2350" s="24" t="s">
        <v>32</v>
      </c>
    </row>
    <row r="2351" s="1" customFormat="1" customHeight="1" spans="1:15">
      <c r="A2351" s="39">
        <v>2347</v>
      </c>
      <c r="B2351" s="115" t="s">
        <v>23</v>
      </c>
      <c r="C2351" s="39" t="s">
        <v>11004</v>
      </c>
      <c r="D2351" s="39" t="s">
        <v>10034</v>
      </c>
      <c r="E2351" s="39" t="s">
        <v>11005</v>
      </c>
      <c r="F2351" s="119" t="s">
        <v>12917</v>
      </c>
      <c r="G2351" s="202" t="s">
        <v>13559</v>
      </c>
      <c r="H2351" s="201" t="s">
        <v>194</v>
      </c>
      <c r="I2351" s="201">
        <v>5</v>
      </c>
      <c r="J2351" s="202" t="s">
        <v>13560</v>
      </c>
      <c r="K2351" s="39" t="s">
        <v>31</v>
      </c>
      <c r="L2351" s="183">
        <v>4</v>
      </c>
      <c r="M2351" s="27">
        <f t="shared" si="93"/>
        <v>520</v>
      </c>
      <c r="N2351" s="23"/>
      <c r="O2351" s="24" t="s">
        <v>32</v>
      </c>
    </row>
    <row r="2352" s="1" customFormat="1" customHeight="1" spans="1:15">
      <c r="A2352" s="39">
        <v>2348</v>
      </c>
      <c r="B2352" s="115" t="s">
        <v>23</v>
      </c>
      <c r="C2352" s="39" t="s">
        <v>11004</v>
      </c>
      <c r="D2352" s="39" t="s">
        <v>10034</v>
      </c>
      <c r="E2352" s="39" t="s">
        <v>11005</v>
      </c>
      <c r="F2352" s="119" t="s">
        <v>12917</v>
      </c>
      <c r="G2352" s="202" t="s">
        <v>13561</v>
      </c>
      <c r="H2352" s="201" t="s">
        <v>194</v>
      </c>
      <c r="I2352" s="201">
        <v>4</v>
      </c>
      <c r="J2352" s="202" t="s">
        <v>13562</v>
      </c>
      <c r="K2352" s="39" t="s">
        <v>31</v>
      </c>
      <c r="L2352" s="183">
        <v>3</v>
      </c>
      <c r="M2352" s="27">
        <f t="shared" si="93"/>
        <v>390</v>
      </c>
      <c r="N2352" s="23"/>
      <c r="O2352" s="24" t="s">
        <v>32</v>
      </c>
    </row>
    <row r="2353" s="1" customFormat="1" customHeight="1" spans="1:15">
      <c r="A2353" s="39">
        <v>2349</v>
      </c>
      <c r="B2353" s="115" t="s">
        <v>23</v>
      </c>
      <c r="C2353" s="39" t="s">
        <v>11004</v>
      </c>
      <c r="D2353" s="39" t="s">
        <v>10034</v>
      </c>
      <c r="E2353" s="39" t="s">
        <v>11005</v>
      </c>
      <c r="F2353" s="119" t="s">
        <v>12917</v>
      </c>
      <c r="G2353" s="202" t="s">
        <v>13563</v>
      </c>
      <c r="H2353" s="201" t="s">
        <v>194</v>
      </c>
      <c r="I2353" s="201">
        <v>5</v>
      </c>
      <c r="J2353" s="202" t="s">
        <v>13564</v>
      </c>
      <c r="K2353" s="39" t="s">
        <v>31</v>
      </c>
      <c r="L2353" s="183">
        <v>4</v>
      </c>
      <c r="M2353" s="27">
        <f t="shared" si="93"/>
        <v>520</v>
      </c>
      <c r="N2353" s="23"/>
      <c r="O2353" s="24" t="s">
        <v>32</v>
      </c>
    </row>
    <row r="2354" s="1" customFormat="1" customHeight="1" spans="1:15">
      <c r="A2354" s="39">
        <v>2350</v>
      </c>
      <c r="B2354" s="115" t="s">
        <v>23</v>
      </c>
      <c r="C2354" s="39" t="s">
        <v>11004</v>
      </c>
      <c r="D2354" s="39" t="s">
        <v>10034</v>
      </c>
      <c r="E2354" s="39" t="s">
        <v>11005</v>
      </c>
      <c r="F2354" s="119" t="s">
        <v>12917</v>
      </c>
      <c r="G2354" s="202" t="s">
        <v>13565</v>
      </c>
      <c r="H2354" s="201" t="s">
        <v>194</v>
      </c>
      <c r="I2354" s="201">
        <v>1</v>
      </c>
      <c r="J2354" s="202" t="s">
        <v>13566</v>
      </c>
      <c r="K2354" s="39" t="s">
        <v>31</v>
      </c>
      <c r="L2354" s="183">
        <v>1</v>
      </c>
      <c r="M2354" s="27">
        <f t="shared" si="93"/>
        <v>130</v>
      </c>
      <c r="N2354" s="23"/>
      <c r="O2354" s="24" t="s">
        <v>32</v>
      </c>
    </row>
    <row r="2355" s="1" customFormat="1" customHeight="1" spans="1:15">
      <c r="A2355" s="39">
        <v>2351</v>
      </c>
      <c r="B2355" s="115" t="s">
        <v>23</v>
      </c>
      <c r="C2355" s="39" t="s">
        <v>11004</v>
      </c>
      <c r="D2355" s="39" t="s">
        <v>10034</v>
      </c>
      <c r="E2355" s="39" t="s">
        <v>11005</v>
      </c>
      <c r="F2355" s="119" t="s">
        <v>12917</v>
      </c>
      <c r="G2355" s="202" t="s">
        <v>13567</v>
      </c>
      <c r="H2355" s="201" t="s">
        <v>194</v>
      </c>
      <c r="I2355" s="201">
        <v>5</v>
      </c>
      <c r="J2355" s="202" t="s">
        <v>13568</v>
      </c>
      <c r="K2355" s="39" t="s">
        <v>31</v>
      </c>
      <c r="L2355" s="183">
        <v>4</v>
      </c>
      <c r="M2355" s="27">
        <f t="shared" si="93"/>
        <v>520</v>
      </c>
      <c r="N2355" s="23"/>
      <c r="O2355" s="24" t="s">
        <v>32</v>
      </c>
    </row>
    <row r="2356" s="1" customFormat="1" customHeight="1" spans="1:15">
      <c r="A2356" s="39">
        <v>2352</v>
      </c>
      <c r="B2356" s="115" t="s">
        <v>23</v>
      </c>
      <c r="C2356" s="39" t="s">
        <v>11004</v>
      </c>
      <c r="D2356" s="39" t="s">
        <v>10034</v>
      </c>
      <c r="E2356" s="39" t="s">
        <v>11005</v>
      </c>
      <c r="F2356" s="119" t="s">
        <v>12917</v>
      </c>
      <c r="G2356" s="202" t="s">
        <v>13569</v>
      </c>
      <c r="H2356" s="201" t="s">
        <v>194</v>
      </c>
      <c r="I2356" s="201">
        <v>2</v>
      </c>
      <c r="J2356" s="202" t="s">
        <v>13570</v>
      </c>
      <c r="K2356" s="39" t="s">
        <v>31</v>
      </c>
      <c r="L2356" s="183">
        <v>2</v>
      </c>
      <c r="M2356" s="27">
        <f t="shared" si="93"/>
        <v>260</v>
      </c>
      <c r="N2356" s="23"/>
      <c r="O2356" s="24" t="s">
        <v>32</v>
      </c>
    </row>
    <row r="2357" s="1" customFormat="1" customHeight="1" spans="1:15">
      <c r="A2357" s="39">
        <v>2353</v>
      </c>
      <c r="B2357" s="115" t="s">
        <v>23</v>
      </c>
      <c r="C2357" s="39" t="s">
        <v>11004</v>
      </c>
      <c r="D2357" s="39" t="s">
        <v>10034</v>
      </c>
      <c r="E2357" s="39" t="s">
        <v>11005</v>
      </c>
      <c r="F2357" s="119" t="s">
        <v>12917</v>
      </c>
      <c r="G2357" s="202" t="s">
        <v>1240</v>
      </c>
      <c r="H2357" s="201" t="s">
        <v>194</v>
      </c>
      <c r="I2357" s="201">
        <v>7</v>
      </c>
      <c r="J2357" s="202" t="s">
        <v>13571</v>
      </c>
      <c r="K2357" s="39" t="s">
        <v>31</v>
      </c>
      <c r="L2357" s="183">
        <v>6</v>
      </c>
      <c r="M2357" s="27">
        <f t="shared" si="93"/>
        <v>780</v>
      </c>
      <c r="N2357" s="23"/>
      <c r="O2357" s="24" t="s">
        <v>32</v>
      </c>
    </row>
    <row r="2358" s="1" customFormat="1" customHeight="1" spans="1:15">
      <c r="A2358" s="39">
        <v>2354</v>
      </c>
      <c r="B2358" s="115" t="s">
        <v>23</v>
      </c>
      <c r="C2358" s="39" t="s">
        <v>11004</v>
      </c>
      <c r="D2358" s="39" t="s">
        <v>10034</v>
      </c>
      <c r="E2358" s="39" t="s">
        <v>11005</v>
      </c>
      <c r="F2358" s="119" t="s">
        <v>12917</v>
      </c>
      <c r="G2358" s="91" t="s">
        <v>13572</v>
      </c>
      <c r="H2358" s="201" t="s">
        <v>194</v>
      </c>
      <c r="I2358" s="201">
        <v>3</v>
      </c>
      <c r="J2358" s="202" t="s">
        <v>13573</v>
      </c>
      <c r="K2358" s="39" t="s">
        <v>31</v>
      </c>
      <c r="L2358" s="183">
        <v>4</v>
      </c>
      <c r="M2358" s="27">
        <f t="shared" si="93"/>
        <v>520</v>
      </c>
      <c r="N2358" s="23"/>
      <c r="O2358" s="24" t="s">
        <v>32</v>
      </c>
    </row>
    <row r="2359" s="1" customFormat="1" customHeight="1" spans="1:15">
      <c r="A2359" s="39">
        <v>2355</v>
      </c>
      <c r="B2359" s="115" t="s">
        <v>23</v>
      </c>
      <c r="C2359" s="39" t="s">
        <v>11004</v>
      </c>
      <c r="D2359" s="39" t="s">
        <v>10034</v>
      </c>
      <c r="E2359" s="39" t="s">
        <v>11005</v>
      </c>
      <c r="F2359" s="119" t="s">
        <v>12917</v>
      </c>
      <c r="G2359" s="201" t="s">
        <v>13574</v>
      </c>
      <c r="H2359" s="201" t="s">
        <v>194</v>
      </c>
      <c r="I2359" s="201">
        <v>5</v>
      </c>
      <c r="J2359" s="201" t="s">
        <v>13575</v>
      </c>
      <c r="K2359" s="39" t="s">
        <v>31</v>
      </c>
      <c r="L2359" s="183">
        <v>4</v>
      </c>
      <c r="M2359" s="27">
        <f t="shared" si="93"/>
        <v>520</v>
      </c>
      <c r="N2359" s="23"/>
      <c r="O2359" s="24" t="s">
        <v>32</v>
      </c>
    </row>
    <row r="2360" s="1" customFormat="1" customHeight="1" spans="1:15">
      <c r="A2360" s="39">
        <v>2356</v>
      </c>
      <c r="B2360" s="115" t="s">
        <v>23</v>
      </c>
      <c r="C2360" s="39" t="s">
        <v>11004</v>
      </c>
      <c r="D2360" s="39" t="s">
        <v>10034</v>
      </c>
      <c r="E2360" s="39" t="s">
        <v>11005</v>
      </c>
      <c r="F2360" s="119" t="s">
        <v>12917</v>
      </c>
      <c r="G2360" s="201" t="s">
        <v>13576</v>
      </c>
      <c r="H2360" s="201" t="s">
        <v>194</v>
      </c>
      <c r="I2360" s="201">
        <v>4</v>
      </c>
      <c r="J2360" s="201" t="s">
        <v>13577</v>
      </c>
      <c r="K2360" s="39" t="s">
        <v>31</v>
      </c>
      <c r="L2360" s="183">
        <v>3</v>
      </c>
      <c r="M2360" s="27">
        <f t="shared" si="93"/>
        <v>390</v>
      </c>
      <c r="N2360" s="23"/>
      <c r="O2360" s="24" t="s">
        <v>32</v>
      </c>
    </row>
    <row r="2361" s="1" customFormat="1" customHeight="1" spans="1:15">
      <c r="A2361" s="39">
        <v>2357</v>
      </c>
      <c r="B2361" s="115" t="s">
        <v>23</v>
      </c>
      <c r="C2361" s="39" t="s">
        <v>11004</v>
      </c>
      <c r="D2361" s="39" t="s">
        <v>10034</v>
      </c>
      <c r="E2361" s="39" t="s">
        <v>11005</v>
      </c>
      <c r="F2361" s="119" t="s">
        <v>12917</v>
      </c>
      <c r="G2361" s="201" t="s">
        <v>13578</v>
      </c>
      <c r="H2361" s="201" t="s">
        <v>1583</v>
      </c>
      <c r="I2361" s="201">
        <v>3</v>
      </c>
      <c r="J2361" s="201" t="s">
        <v>13579</v>
      </c>
      <c r="K2361" s="39" t="s">
        <v>31</v>
      </c>
      <c r="L2361" s="183">
        <v>2</v>
      </c>
      <c r="M2361" s="27">
        <f>L2361*312</f>
        <v>624</v>
      </c>
      <c r="N2361" s="23"/>
      <c r="O2361" s="24" t="s">
        <v>32</v>
      </c>
    </row>
    <row r="2362" s="1" customFormat="1" customHeight="1" spans="1:15">
      <c r="A2362" s="39">
        <v>2358</v>
      </c>
      <c r="B2362" s="115" t="s">
        <v>23</v>
      </c>
      <c r="C2362" s="39" t="s">
        <v>11004</v>
      </c>
      <c r="D2362" s="39" t="s">
        <v>10034</v>
      </c>
      <c r="E2362" s="39" t="s">
        <v>11005</v>
      </c>
      <c r="F2362" s="119" t="s">
        <v>12917</v>
      </c>
      <c r="G2362" s="201" t="s">
        <v>13580</v>
      </c>
      <c r="H2362" s="201" t="s">
        <v>194</v>
      </c>
      <c r="I2362" s="201">
        <v>2</v>
      </c>
      <c r="J2362" s="201" t="s">
        <v>13581</v>
      </c>
      <c r="K2362" s="39" t="s">
        <v>31</v>
      </c>
      <c r="L2362" s="183">
        <v>1</v>
      </c>
      <c r="M2362" s="27">
        <f>L2362*130</f>
        <v>130</v>
      </c>
      <c r="N2362" s="23"/>
      <c r="O2362" s="24" t="s">
        <v>32</v>
      </c>
    </row>
    <row r="2363" s="1" customFormat="1" customHeight="1" spans="1:15">
      <c r="A2363" s="39">
        <v>2359</v>
      </c>
      <c r="B2363" s="115" t="s">
        <v>23</v>
      </c>
      <c r="C2363" s="39" t="s">
        <v>11004</v>
      </c>
      <c r="D2363" s="39" t="s">
        <v>10034</v>
      </c>
      <c r="E2363" s="39" t="s">
        <v>11005</v>
      </c>
      <c r="F2363" s="119" t="s">
        <v>12917</v>
      </c>
      <c r="G2363" s="200" t="s">
        <v>13582</v>
      </c>
      <c r="H2363" s="201" t="s">
        <v>194</v>
      </c>
      <c r="I2363" s="201">
        <v>4</v>
      </c>
      <c r="J2363" s="201" t="s">
        <v>13583</v>
      </c>
      <c r="K2363" s="39" t="s">
        <v>31</v>
      </c>
      <c r="L2363" s="183">
        <v>2</v>
      </c>
      <c r="M2363" s="27">
        <f>L2363*130</f>
        <v>260</v>
      </c>
      <c r="N2363" s="23"/>
      <c r="O2363" s="24" t="s">
        <v>32</v>
      </c>
    </row>
    <row r="2364" s="1" customFormat="1" customHeight="1" spans="1:15">
      <c r="A2364" s="39">
        <v>2360</v>
      </c>
      <c r="B2364" s="115" t="s">
        <v>23</v>
      </c>
      <c r="C2364" s="39" t="s">
        <v>11004</v>
      </c>
      <c r="D2364" s="39" t="s">
        <v>10034</v>
      </c>
      <c r="E2364" s="39" t="s">
        <v>11005</v>
      </c>
      <c r="F2364" s="119" t="s">
        <v>12917</v>
      </c>
      <c r="G2364" s="201" t="s">
        <v>13584</v>
      </c>
      <c r="H2364" s="201" t="s">
        <v>1583</v>
      </c>
      <c r="I2364" s="201">
        <v>4</v>
      </c>
      <c r="J2364" s="201" t="s">
        <v>13585</v>
      </c>
      <c r="K2364" s="39" t="s">
        <v>31</v>
      </c>
      <c r="L2364" s="183">
        <v>3</v>
      </c>
      <c r="M2364" s="27">
        <f>L2364*130</f>
        <v>390</v>
      </c>
      <c r="N2364" s="23"/>
      <c r="O2364" s="24" t="s">
        <v>32</v>
      </c>
    </row>
    <row r="2365" s="1" customFormat="1" customHeight="1" spans="1:15">
      <c r="A2365" s="39">
        <v>2361</v>
      </c>
      <c r="B2365" s="115" t="s">
        <v>23</v>
      </c>
      <c r="C2365" s="39" t="s">
        <v>11004</v>
      </c>
      <c r="D2365" s="39" t="s">
        <v>10034</v>
      </c>
      <c r="E2365" s="39" t="s">
        <v>11005</v>
      </c>
      <c r="F2365" s="119" t="s">
        <v>12917</v>
      </c>
      <c r="G2365" s="201" t="s">
        <v>5838</v>
      </c>
      <c r="H2365" s="201" t="s">
        <v>194</v>
      </c>
      <c r="I2365" s="201">
        <v>3</v>
      </c>
      <c r="J2365" s="201" t="s">
        <v>13586</v>
      </c>
      <c r="K2365" s="39" t="s">
        <v>31</v>
      </c>
      <c r="L2365" s="183">
        <v>2</v>
      </c>
      <c r="M2365" s="27">
        <f>L2365*130</f>
        <v>260</v>
      </c>
      <c r="N2365" s="23"/>
      <c r="O2365" s="24" t="s">
        <v>32</v>
      </c>
    </row>
    <row r="2366" s="1" customFormat="1" customHeight="1" spans="1:15">
      <c r="A2366" s="39">
        <v>2362</v>
      </c>
      <c r="B2366" s="115" t="s">
        <v>23</v>
      </c>
      <c r="C2366" s="39" t="s">
        <v>11004</v>
      </c>
      <c r="D2366" s="39" t="s">
        <v>10034</v>
      </c>
      <c r="E2366" s="39" t="s">
        <v>11005</v>
      </c>
      <c r="F2366" s="119" t="s">
        <v>12917</v>
      </c>
      <c r="G2366" s="201" t="s">
        <v>13587</v>
      </c>
      <c r="H2366" s="201" t="s">
        <v>1583</v>
      </c>
      <c r="I2366" s="201">
        <v>5</v>
      </c>
      <c r="J2366" s="201" t="s">
        <v>13588</v>
      </c>
      <c r="K2366" s="39" t="s">
        <v>31</v>
      </c>
      <c r="L2366" s="183">
        <v>4</v>
      </c>
      <c r="M2366" s="27">
        <f>L2366*312</f>
        <v>1248</v>
      </c>
      <c r="N2366" s="23"/>
      <c r="O2366" s="24" t="s">
        <v>32</v>
      </c>
    </row>
    <row r="2367" s="1" customFormat="1" customHeight="1" spans="1:15">
      <c r="A2367" s="39">
        <v>2363</v>
      </c>
      <c r="B2367" s="115" t="s">
        <v>23</v>
      </c>
      <c r="C2367" s="39" t="s">
        <v>11004</v>
      </c>
      <c r="D2367" s="39" t="s">
        <v>10034</v>
      </c>
      <c r="E2367" s="39" t="s">
        <v>11005</v>
      </c>
      <c r="F2367" s="119" t="s">
        <v>12917</v>
      </c>
      <c r="G2367" s="201" t="s">
        <v>13589</v>
      </c>
      <c r="H2367" s="201" t="s">
        <v>194</v>
      </c>
      <c r="I2367" s="201">
        <v>4</v>
      </c>
      <c r="J2367" s="201" t="s">
        <v>13590</v>
      </c>
      <c r="K2367" s="39" t="s">
        <v>31</v>
      </c>
      <c r="L2367" s="183">
        <v>3</v>
      </c>
      <c r="M2367" s="27">
        <f>L2367*130</f>
        <v>390</v>
      </c>
      <c r="N2367" s="23"/>
      <c r="O2367" s="24" t="s">
        <v>32</v>
      </c>
    </row>
    <row r="2368" s="1" customFormat="1" customHeight="1" spans="1:15">
      <c r="A2368" s="39">
        <v>2364</v>
      </c>
      <c r="B2368" s="115" t="s">
        <v>23</v>
      </c>
      <c r="C2368" s="39" t="s">
        <v>11004</v>
      </c>
      <c r="D2368" s="39" t="s">
        <v>10034</v>
      </c>
      <c r="E2368" s="39" t="s">
        <v>11005</v>
      </c>
      <c r="F2368" s="119" t="s">
        <v>12917</v>
      </c>
      <c r="G2368" s="91" t="s">
        <v>13591</v>
      </c>
      <c r="H2368" s="201" t="s">
        <v>194</v>
      </c>
      <c r="I2368" s="201">
        <v>3</v>
      </c>
      <c r="J2368" s="201" t="s">
        <v>13592</v>
      </c>
      <c r="K2368" s="39" t="s">
        <v>31</v>
      </c>
      <c r="L2368" s="183">
        <v>4</v>
      </c>
      <c r="M2368" s="27">
        <f>L2368*130</f>
        <v>520</v>
      </c>
      <c r="N2368" s="23"/>
      <c r="O2368" s="24" t="s">
        <v>32</v>
      </c>
    </row>
    <row r="2369" s="1" customFormat="1" customHeight="1" spans="1:15">
      <c r="A2369" s="39">
        <v>2365</v>
      </c>
      <c r="B2369" s="115" t="s">
        <v>23</v>
      </c>
      <c r="C2369" s="39" t="s">
        <v>11004</v>
      </c>
      <c r="D2369" s="39" t="s">
        <v>10034</v>
      </c>
      <c r="E2369" s="39" t="s">
        <v>11005</v>
      </c>
      <c r="F2369" s="119" t="s">
        <v>12917</v>
      </c>
      <c r="G2369" s="201" t="s">
        <v>7361</v>
      </c>
      <c r="H2369" s="201" t="s">
        <v>1583</v>
      </c>
      <c r="I2369" s="201">
        <v>5</v>
      </c>
      <c r="J2369" s="201" t="s">
        <v>13593</v>
      </c>
      <c r="K2369" s="39" t="s">
        <v>31</v>
      </c>
      <c r="L2369" s="183">
        <v>4</v>
      </c>
      <c r="M2369" s="27">
        <f>L2369*312</f>
        <v>1248</v>
      </c>
      <c r="N2369" s="23"/>
      <c r="O2369" s="24" t="s">
        <v>32</v>
      </c>
    </row>
    <row r="2370" s="1" customFormat="1" customHeight="1" spans="1:15">
      <c r="A2370" s="39">
        <v>2366</v>
      </c>
      <c r="B2370" s="115" t="s">
        <v>23</v>
      </c>
      <c r="C2370" s="39" t="s">
        <v>11004</v>
      </c>
      <c r="D2370" s="39" t="s">
        <v>10034</v>
      </c>
      <c r="E2370" s="39" t="s">
        <v>11005</v>
      </c>
      <c r="F2370" s="119" t="s">
        <v>12917</v>
      </c>
      <c r="G2370" s="201" t="s">
        <v>247</v>
      </c>
      <c r="H2370" s="201" t="s">
        <v>6215</v>
      </c>
      <c r="I2370" s="201">
        <v>3</v>
      </c>
      <c r="J2370" s="201" t="s">
        <v>13594</v>
      </c>
      <c r="K2370" s="39" t="s">
        <v>31</v>
      </c>
      <c r="L2370" s="183">
        <v>2</v>
      </c>
      <c r="M2370" s="27">
        <f>L2370*312</f>
        <v>624</v>
      </c>
      <c r="N2370" s="23"/>
      <c r="O2370" s="24" t="s">
        <v>32</v>
      </c>
    </row>
    <row r="2371" s="1" customFormat="1" customHeight="1" spans="1:15">
      <c r="A2371" s="39">
        <v>2367</v>
      </c>
      <c r="B2371" s="115" t="s">
        <v>23</v>
      </c>
      <c r="C2371" s="39" t="s">
        <v>11004</v>
      </c>
      <c r="D2371" s="39" t="s">
        <v>10034</v>
      </c>
      <c r="E2371" s="39" t="s">
        <v>11005</v>
      </c>
      <c r="F2371" s="119" t="s">
        <v>12917</v>
      </c>
      <c r="G2371" s="200" t="s">
        <v>13595</v>
      </c>
      <c r="H2371" s="119" t="s">
        <v>194</v>
      </c>
      <c r="I2371" s="201">
        <v>4</v>
      </c>
      <c r="J2371" s="201" t="s">
        <v>13596</v>
      </c>
      <c r="K2371" s="39" t="s">
        <v>31</v>
      </c>
      <c r="L2371" s="183">
        <v>3</v>
      </c>
      <c r="M2371" s="27">
        <f>L2371*130</f>
        <v>390</v>
      </c>
      <c r="N2371" s="23"/>
      <c r="O2371" s="24" t="s">
        <v>32</v>
      </c>
    </row>
    <row r="2372" s="1" customFormat="1" customHeight="1" spans="1:15">
      <c r="A2372" s="39">
        <v>2368</v>
      </c>
      <c r="B2372" s="115" t="s">
        <v>23</v>
      </c>
      <c r="C2372" s="39" t="s">
        <v>11004</v>
      </c>
      <c r="D2372" s="39" t="s">
        <v>10034</v>
      </c>
      <c r="E2372" s="39" t="s">
        <v>11005</v>
      </c>
      <c r="F2372" s="119" t="s">
        <v>12917</v>
      </c>
      <c r="G2372" s="200" t="s">
        <v>13597</v>
      </c>
      <c r="H2372" s="119" t="s">
        <v>1583</v>
      </c>
      <c r="I2372" s="201">
        <v>4</v>
      </c>
      <c r="J2372" s="201" t="s">
        <v>13598</v>
      </c>
      <c r="K2372" s="39" t="s">
        <v>31</v>
      </c>
      <c r="L2372" s="183">
        <v>3</v>
      </c>
      <c r="M2372" s="27">
        <f>L2372*312</f>
        <v>936</v>
      </c>
      <c r="N2372" s="23"/>
      <c r="O2372" s="24" t="s">
        <v>32</v>
      </c>
    </row>
    <row r="2373" s="1" customFormat="1" customHeight="1" spans="1:15">
      <c r="A2373" s="39">
        <v>2369</v>
      </c>
      <c r="B2373" s="115" t="s">
        <v>23</v>
      </c>
      <c r="C2373" s="39" t="s">
        <v>11004</v>
      </c>
      <c r="D2373" s="39" t="s">
        <v>10034</v>
      </c>
      <c r="E2373" s="39" t="s">
        <v>11005</v>
      </c>
      <c r="F2373" s="119" t="s">
        <v>12917</v>
      </c>
      <c r="G2373" s="201" t="s">
        <v>3023</v>
      </c>
      <c r="H2373" s="201" t="s">
        <v>1583</v>
      </c>
      <c r="I2373" s="201">
        <v>3</v>
      </c>
      <c r="J2373" s="201" t="s">
        <v>13599</v>
      </c>
      <c r="K2373" s="39" t="s">
        <v>31</v>
      </c>
      <c r="L2373" s="183">
        <v>2</v>
      </c>
      <c r="M2373" s="27">
        <f>L2373*312</f>
        <v>624</v>
      </c>
      <c r="N2373" s="23"/>
      <c r="O2373" s="24" t="s">
        <v>32</v>
      </c>
    </row>
    <row r="2374" s="1" customFormat="1" customHeight="1" spans="1:15">
      <c r="A2374" s="39">
        <v>2370</v>
      </c>
      <c r="B2374" s="115" t="s">
        <v>23</v>
      </c>
      <c r="C2374" s="39" t="s">
        <v>11004</v>
      </c>
      <c r="D2374" s="39" t="s">
        <v>10034</v>
      </c>
      <c r="E2374" s="39" t="s">
        <v>11005</v>
      </c>
      <c r="F2374" s="119" t="s">
        <v>12917</v>
      </c>
      <c r="G2374" s="201" t="s">
        <v>9904</v>
      </c>
      <c r="H2374" s="201" t="s">
        <v>194</v>
      </c>
      <c r="I2374" s="201">
        <v>4</v>
      </c>
      <c r="J2374" s="201" t="s">
        <v>13600</v>
      </c>
      <c r="K2374" s="39" t="s">
        <v>31</v>
      </c>
      <c r="L2374" s="183">
        <v>3</v>
      </c>
      <c r="M2374" s="27">
        <f t="shared" ref="M2374:M2379" si="94">L2374*130</f>
        <v>390</v>
      </c>
      <c r="N2374" s="23"/>
      <c r="O2374" s="24" t="s">
        <v>32</v>
      </c>
    </row>
    <row r="2375" s="1" customFormat="1" customHeight="1" spans="1:15">
      <c r="A2375" s="39">
        <v>2371</v>
      </c>
      <c r="B2375" s="115" t="s">
        <v>23</v>
      </c>
      <c r="C2375" s="39" t="s">
        <v>11004</v>
      </c>
      <c r="D2375" s="39" t="s">
        <v>10034</v>
      </c>
      <c r="E2375" s="39" t="s">
        <v>11005</v>
      </c>
      <c r="F2375" s="119" t="s">
        <v>12917</v>
      </c>
      <c r="G2375" s="201" t="s">
        <v>13601</v>
      </c>
      <c r="H2375" s="201" t="s">
        <v>194</v>
      </c>
      <c r="I2375" s="201">
        <v>4</v>
      </c>
      <c r="J2375" s="201" t="s">
        <v>13602</v>
      </c>
      <c r="K2375" s="39" t="s">
        <v>31</v>
      </c>
      <c r="L2375" s="183">
        <v>3</v>
      </c>
      <c r="M2375" s="27">
        <f t="shared" si="94"/>
        <v>390</v>
      </c>
      <c r="N2375" s="23"/>
      <c r="O2375" s="24" t="s">
        <v>32</v>
      </c>
    </row>
    <row r="2376" s="1" customFormat="1" customHeight="1" spans="1:15">
      <c r="A2376" s="39">
        <v>2372</v>
      </c>
      <c r="B2376" s="115" t="s">
        <v>23</v>
      </c>
      <c r="C2376" s="39" t="s">
        <v>11004</v>
      </c>
      <c r="D2376" s="39" t="s">
        <v>10034</v>
      </c>
      <c r="E2376" s="39" t="s">
        <v>11005</v>
      </c>
      <c r="F2376" s="119" t="s">
        <v>12917</v>
      </c>
      <c r="G2376" s="200" t="s">
        <v>13603</v>
      </c>
      <c r="H2376" s="201" t="s">
        <v>194</v>
      </c>
      <c r="I2376" s="39">
        <v>5</v>
      </c>
      <c r="J2376" s="13" t="str">
        <f>LEFT("广西永福县广福乡马陂村吴家屯17号",35)</f>
        <v>广西永福县广福乡马陂村吴家屯17号</v>
      </c>
      <c r="K2376" s="39" t="s">
        <v>31</v>
      </c>
      <c r="L2376" s="183">
        <v>4</v>
      </c>
      <c r="M2376" s="27">
        <f t="shared" si="94"/>
        <v>520</v>
      </c>
      <c r="N2376" s="23"/>
      <c r="O2376" s="24" t="s">
        <v>32</v>
      </c>
    </row>
    <row r="2377" s="1" customFormat="1" customHeight="1" spans="1:15">
      <c r="A2377" s="39">
        <v>2373</v>
      </c>
      <c r="B2377" s="115" t="s">
        <v>23</v>
      </c>
      <c r="C2377" s="39" t="s">
        <v>11004</v>
      </c>
      <c r="D2377" s="39" t="s">
        <v>10034</v>
      </c>
      <c r="E2377" s="39" t="s">
        <v>11005</v>
      </c>
      <c r="F2377" s="119" t="s">
        <v>12917</v>
      </c>
      <c r="G2377" s="200" t="s">
        <v>13604</v>
      </c>
      <c r="H2377" s="201" t="s">
        <v>194</v>
      </c>
      <c r="I2377" s="115">
        <v>5</v>
      </c>
      <c r="J2377" s="115" t="s">
        <v>13605</v>
      </c>
      <c r="K2377" s="39" t="s">
        <v>31</v>
      </c>
      <c r="L2377" s="183">
        <v>4</v>
      </c>
      <c r="M2377" s="27">
        <f t="shared" si="94"/>
        <v>520</v>
      </c>
      <c r="N2377" s="23"/>
      <c r="O2377" s="24" t="s">
        <v>32</v>
      </c>
    </row>
    <row r="2378" s="1" customFormat="1" customHeight="1" spans="1:15">
      <c r="A2378" s="39">
        <v>2374</v>
      </c>
      <c r="B2378" s="115" t="s">
        <v>23</v>
      </c>
      <c r="C2378" s="39" t="s">
        <v>11004</v>
      </c>
      <c r="D2378" s="39" t="s">
        <v>10034</v>
      </c>
      <c r="E2378" s="39" t="s">
        <v>11005</v>
      </c>
      <c r="F2378" s="119" t="s">
        <v>12917</v>
      </c>
      <c r="G2378" s="115" t="s">
        <v>13606</v>
      </c>
      <c r="H2378" s="201" t="s">
        <v>194</v>
      </c>
      <c r="I2378" s="119">
        <v>4</v>
      </c>
      <c r="J2378" s="201" t="s">
        <v>13607</v>
      </c>
      <c r="K2378" s="39" t="s">
        <v>31</v>
      </c>
      <c r="L2378" s="183">
        <v>4</v>
      </c>
      <c r="M2378" s="27">
        <f t="shared" si="94"/>
        <v>520</v>
      </c>
      <c r="N2378" s="23"/>
      <c r="O2378" s="24" t="s">
        <v>32</v>
      </c>
    </row>
    <row r="2379" s="1" customFormat="1" customHeight="1" spans="1:15">
      <c r="A2379" s="39">
        <v>2375</v>
      </c>
      <c r="B2379" s="115" t="s">
        <v>23</v>
      </c>
      <c r="C2379" s="39" t="s">
        <v>11004</v>
      </c>
      <c r="D2379" s="39" t="s">
        <v>10034</v>
      </c>
      <c r="E2379" s="39" t="s">
        <v>11005</v>
      </c>
      <c r="F2379" s="119" t="s">
        <v>12917</v>
      </c>
      <c r="G2379" s="119" t="s">
        <v>11653</v>
      </c>
      <c r="H2379" s="201" t="s">
        <v>194</v>
      </c>
      <c r="I2379" s="119">
        <v>5</v>
      </c>
      <c r="J2379" s="201" t="s">
        <v>13608</v>
      </c>
      <c r="K2379" s="39" t="s">
        <v>31</v>
      </c>
      <c r="L2379" s="183">
        <v>4</v>
      </c>
      <c r="M2379" s="27">
        <f t="shared" si="94"/>
        <v>520</v>
      </c>
      <c r="N2379" s="23"/>
      <c r="O2379" s="24" t="s">
        <v>32</v>
      </c>
    </row>
    <row r="2380" s="1" customFormat="1" customHeight="1" spans="1:15">
      <c r="A2380" s="39">
        <v>2376</v>
      </c>
      <c r="B2380" s="115" t="s">
        <v>23</v>
      </c>
      <c r="C2380" s="39" t="s">
        <v>11004</v>
      </c>
      <c r="D2380" s="39" t="s">
        <v>10034</v>
      </c>
      <c r="E2380" s="39" t="s">
        <v>11005</v>
      </c>
      <c r="F2380" s="119" t="s">
        <v>12917</v>
      </c>
      <c r="G2380" s="119" t="s">
        <v>13609</v>
      </c>
      <c r="H2380" s="201" t="s">
        <v>194</v>
      </c>
      <c r="I2380" s="119">
        <v>2</v>
      </c>
      <c r="J2380" s="201" t="s">
        <v>13610</v>
      </c>
      <c r="K2380" s="39" t="s">
        <v>31</v>
      </c>
      <c r="L2380" s="183">
        <v>2</v>
      </c>
      <c r="M2380" s="27">
        <f>L2380*312</f>
        <v>624</v>
      </c>
      <c r="N2380" s="23"/>
      <c r="O2380" s="24" t="s">
        <v>32</v>
      </c>
    </row>
    <row r="2381" s="1" customFormat="1" customHeight="1" spans="1:15">
      <c r="A2381" s="39">
        <v>2377</v>
      </c>
      <c r="B2381" s="115" t="s">
        <v>23</v>
      </c>
      <c r="C2381" s="39" t="s">
        <v>11004</v>
      </c>
      <c r="D2381" s="39" t="s">
        <v>10034</v>
      </c>
      <c r="E2381" s="39" t="s">
        <v>11005</v>
      </c>
      <c r="F2381" s="119" t="s">
        <v>12917</v>
      </c>
      <c r="G2381" s="37" t="s">
        <v>13611</v>
      </c>
      <c r="H2381" s="209" t="s">
        <v>194</v>
      </c>
      <c r="I2381" s="209" t="s">
        <v>3169</v>
      </c>
      <c r="J2381" s="210" t="s">
        <v>13612</v>
      </c>
      <c r="K2381" s="39" t="s">
        <v>31</v>
      </c>
      <c r="L2381" s="183">
        <v>4</v>
      </c>
      <c r="M2381" s="27">
        <f>L2381*468</f>
        <v>1872</v>
      </c>
      <c r="N2381" s="23"/>
      <c r="O2381" s="24" t="s">
        <v>32</v>
      </c>
    </row>
    <row r="2382" s="1" customFormat="1" customHeight="1" spans="1:15">
      <c r="A2382" s="39">
        <v>2378</v>
      </c>
      <c r="B2382" s="115" t="s">
        <v>23</v>
      </c>
      <c r="C2382" s="39" t="s">
        <v>11004</v>
      </c>
      <c r="D2382" s="39" t="s">
        <v>10034</v>
      </c>
      <c r="E2382" s="39" t="s">
        <v>11005</v>
      </c>
      <c r="F2382" s="119" t="s">
        <v>12917</v>
      </c>
      <c r="G2382" s="27" t="s">
        <v>13613</v>
      </c>
      <c r="H2382" s="209" t="s">
        <v>194</v>
      </c>
      <c r="I2382" s="27">
        <v>3</v>
      </c>
      <c r="J2382" s="210" t="s">
        <v>13612</v>
      </c>
      <c r="K2382" s="39" t="s">
        <v>31</v>
      </c>
      <c r="L2382" s="183">
        <v>2</v>
      </c>
      <c r="M2382" s="27">
        <f>L2382*468</f>
        <v>936</v>
      </c>
      <c r="N2382" s="23"/>
      <c r="O2382" s="24" t="s">
        <v>32</v>
      </c>
    </row>
    <row r="2383" s="1" customFormat="1" customHeight="1" spans="1:15">
      <c r="A2383" s="39">
        <v>2379</v>
      </c>
      <c r="B2383" s="115" t="s">
        <v>23</v>
      </c>
      <c r="C2383" s="39" t="s">
        <v>11004</v>
      </c>
      <c r="D2383" s="39" t="s">
        <v>10034</v>
      </c>
      <c r="E2383" s="39" t="s">
        <v>11005</v>
      </c>
      <c r="F2383" s="39" t="s">
        <v>13614</v>
      </c>
      <c r="G2383" s="39" t="s">
        <v>13615</v>
      </c>
      <c r="H2383" s="39" t="s">
        <v>194</v>
      </c>
      <c r="I2383" s="39">
        <v>4</v>
      </c>
      <c r="J2383" s="39" t="s">
        <v>13616</v>
      </c>
      <c r="K2383" s="39" t="s">
        <v>31</v>
      </c>
      <c r="L2383" s="183">
        <v>3</v>
      </c>
      <c r="M2383" s="27">
        <f>L2383*312</f>
        <v>936</v>
      </c>
      <c r="N2383" s="23"/>
      <c r="O2383" s="24" t="s">
        <v>32</v>
      </c>
    </row>
    <row r="2384" s="1" customFormat="1" customHeight="1" spans="1:15">
      <c r="A2384" s="39">
        <v>2380</v>
      </c>
      <c r="B2384" s="115" t="s">
        <v>23</v>
      </c>
      <c r="C2384" s="39" t="s">
        <v>11004</v>
      </c>
      <c r="D2384" s="39" t="s">
        <v>10034</v>
      </c>
      <c r="E2384" s="39" t="s">
        <v>11005</v>
      </c>
      <c r="F2384" s="39" t="s">
        <v>13614</v>
      </c>
      <c r="G2384" s="39" t="s">
        <v>13617</v>
      </c>
      <c r="H2384" s="39" t="s">
        <v>194</v>
      </c>
      <c r="I2384" s="39">
        <v>3</v>
      </c>
      <c r="J2384" s="39" t="s">
        <v>13616</v>
      </c>
      <c r="K2384" s="39" t="s">
        <v>31</v>
      </c>
      <c r="L2384" s="183">
        <v>2</v>
      </c>
      <c r="M2384" s="27">
        <f t="shared" ref="M2384:M2391" si="95">L2384*130</f>
        <v>260</v>
      </c>
      <c r="N2384" s="23"/>
      <c r="O2384" s="24" t="s">
        <v>32</v>
      </c>
    </row>
    <row r="2385" s="1" customFormat="1" customHeight="1" spans="1:15">
      <c r="A2385" s="39">
        <v>2381</v>
      </c>
      <c r="B2385" s="115" t="s">
        <v>23</v>
      </c>
      <c r="C2385" s="39" t="s">
        <v>11004</v>
      </c>
      <c r="D2385" s="39" t="s">
        <v>10034</v>
      </c>
      <c r="E2385" s="39" t="s">
        <v>11005</v>
      </c>
      <c r="F2385" s="39" t="s">
        <v>13614</v>
      </c>
      <c r="G2385" s="39" t="s">
        <v>11393</v>
      </c>
      <c r="H2385" s="39" t="s">
        <v>194</v>
      </c>
      <c r="I2385" s="39">
        <v>4</v>
      </c>
      <c r="J2385" s="39" t="s">
        <v>13616</v>
      </c>
      <c r="K2385" s="39" t="s">
        <v>31</v>
      </c>
      <c r="L2385" s="183">
        <v>3</v>
      </c>
      <c r="M2385" s="27">
        <f t="shared" si="95"/>
        <v>390</v>
      </c>
      <c r="N2385" s="23"/>
      <c r="O2385" s="24" t="s">
        <v>32</v>
      </c>
    </row>
    <row r="2386" s="1" customFormat="1" customHeight="1" spans="1:15">
      <c r="A2386" s="39">
        <v>2382</v>
      </c>
      <c r="B2386" s="115" t="s">
        <v>23</v>
      </c>
      <c r="C2386" s="39" t="s">
        <v>11004</v>
      </c>
      <c r="D2386" s="39" t="s">
        <v>10034</v>
      </c>
      <c r="E2386" s="39" t="s">
        <v>11005</v>
      </c>
      <c r="F2386" s="39" t="s">
        <v>13614</v>
      </c>
      <c r="G2386" s="39" t="s">
        <v>13618</v>
      </c>
      <c r="H2386" s="39" t="s">
        <v>194</v>
      </c>
      <c r="I2386" s="39">
        <v>2</v>
      </c>
      <c r="J2386" s="39" t="s">
        <v>13616</v>
      </c>
      <c r="K2386" s="39" t="s">
        <v>31</v>
      </c>
      <c r="L2386" s="183">
        <v>2</v>
      </c>
      <c r="M2386" s="27">
        <f t="shared" si="95"/>
        <v>260</v>
      </c>
      <c r="N2386" s="23"/>
      <c r="O2386" s="24" t="s">
        <v>32</v>
      </c>
    </row>
    <row r="2387" s="1" customFormat="1" customHeight="1" spans="1:15">
      <c r="A2387" s="39">
        <v>2383</v>
      </c>
      <c r="B2387" s="115" t="s">
        <v>23</v>
      </c>
      <c r="C2387" s="39" t="s">
        <v>11004</v>
      </c>
      <c r="D2387" s="39" t="s">
        <v>10034</v>
      </c>
      <c r="E2387" s="39" t="s">
        <v>11005</v>
      </c>
      <c r="F2387" s="39" t="s">
        <v>13614</v>
      </c>
      <c r="G2387" s="39" t="s">
        <v>13619</v>
      </c>
      <c r="H2387" s="39" t="s">
        <v>194</v>
      </c>
      <c r="I2387" s="39">
        <v>5</v>
      </c>
      <c r="J2387" s="39" t="s">
        <v>13616</v>
      </c>
      <c r="K2387" s="39" t="s">
        <v>31</v>
      </c>
      <c r="L2387" s="183">
        <v>4</v>
      </c>
      <c r="M2387" s="27">
        <f t="shared" si="95"/>
        <v>520</v>
      </c>
      <c r="N2387" s="23"/>
      <c r="O2387" s="24" t="s">
        <v>32</v>
      </c>
    </row>
    <row r="2388" s="1" customFormat="1" customHeight="1" spans="1:15">
      <c r="A2388" s="39">
        <v>2384</v>
      </c>
      <c r="B2388" s="115" t="s">
        <v>23</v>
      </c>
      <c r="C2388" s="39" t="s">
        <v>11004</v>
      </c>
      <c r="D2388" s="39" t="s">
        <v>10034</v>
      </c>
      <c r="E2388" s="39" t="s">
        <v>11005</v>
      </c>
      <c r="F2388" s="39" t="s">
        <v>13614</v>
      </c>
      <c r="G2388" s="39" t="s">
        <v>13620</v>
      </c>
      <c r="H2388" s="39" t="s">
        <v>194</v>
      </c>
      <c r="I2388" s="39">
        <v>2</v>
      </c>
      <c r="J2388" s="39" t="s">
        <v>13616</v>
      </c>
      <c r="K2388" s="39" t="s">
        <v>31</v>
      </c>
      <c r="L2388" s="183">
        <v>2</v>
      </c>
      <c r="M2388" s="27">
        <f t="shared" si="95"/>
        <v>260</v>
      </c>
      <c r="N2388" s="23"/>
      <c r="O2388" s="24" t="s">
        <v>32</v>
      </c>
    </row>
    <row r="2389" s="1" customFormat="1" customHeight="1" spans="1:15">
      <c r="A2389" s="39">
        <v>2385</v>
      </c>
      <c r="B2389" s="115" t="s">
        <v>23</v>
      </c>
      <c r="C2389" s="39" t="s">
        <v>11004</v>
      </c>
      <c r="D2389" s="39" t="s">
        <v>10034</v>
      </c>
      <c r="E2389" s="39" t="s">
        <v>11005</v>
      </c>
      <c r="F2389" s="39" t="s">
        <v>13614</v>
      </c>
      <c r="G2389" s="39" t="s">
        <v>13621</v>
      </c>
      <c r="H2389" s="39" t="s">
        <v>194</v>
      </c>
      <c r="I2389" s="39">
        <v>4</v>
      </c>
      <c r="J2389" s="39" t="s">
        <v>13622</v>
      </c>
      <c r="K2389" s="39" t="s">
        <v>31</v>
      </c>
      <c r="L2389" s="183">
        <v>4</v>
      </c>
      <c r="M2389" s="27">
        <f t="shared" si="95"/>
        <v>520</v>
      </c>
      <c r="N2389" s="23"/>
      <c r="O2389" s="24" t="s">
        <v>32</v>
      </c>
    </row>
    <row r="2390" s="1" customFormat="1" customHeight="1" spans="1:15">
      <c r="A2390" s="39">
        <v>2386</v>
      </c>
      <c r="B2390" s="115" t="s">
        <v>23</v>
      </c>
      <c r="C2390" s="39" t="s">
        <v>11004</v>
      </c>
      <c r="D2390" s="39" t="s">
        <v>10034</v>
      </c>
      <c r="E2390" s="39" t="s">
        <v>11005</v>
      </c>
      <c r="F2390" s="39" t="s">
        <v>13614</v>
      </c>
      <c r="G2390" s="39" t="s">
        <v>13623</v>
      </c>
      <c r="H2390" s="39" t="s">
        <v>194</v>
      </c>
      <c r="I2390" s="39">
        <v>5</v>
      </c>
      <c r="J2390" s="39" t="s">
        <v>13622</v>
      </c>
      <c r="K2390" s="39" t="s">
        <v>31</v>
      </c>
      <c r="L2390" s="183">
        <v>5</v>
      </c>
      <c r="M2390" s="27">
        <f t="shared" si="95"/>
        <v>650</v>
      </c>
      <c r="N2390" s="23"/>
      <c r="O2390" s="24" t="s">
        <v>32</v>
      </c>
    </row>
    <row r="2391" s="1" customFormat="1" customHeight="1" spans="1:15">
      <c r="A2391" s="39">
        <v>2387</v>
      </c>
      <c r="B2391" s="115" t="s">
        <v>23</v>
      </c>
      <c r="C2391" s="39" t="s">
        <v>11004</v>
      </c>
      <c r="D2391" s="39" t="s">
        <v>10034</v>
      </c>
      <c r="E2391" s="39" t="s">
        <v>11005</v>
      </c>
      <c r="F2391" s="39" t="s">
        <v>13614</v>
      </c>
      <c r="G2391" s="39" t="s">
        <v>13624</v>
      </c>
      <c r="H2391" s="39" t="s">
        <v>194</v>
      </c>
      <c r="I2391" s="39">
        <v>5</v>
      </c>
      <c r="J2391" s="39" t="s">
        <v>13622</v>
      </c>
      <c r="K2391" s="39" t="s">
        <v>31</v>
      </c>
      <c r="L2391" s="183">
        <v>2</v>
      </c>
      <c r="M2391" s="27">
        <f t="shared" si="95"/>
        <v>260</v>
      </c>
      <c r="N2391" s="23"/>
      <c r="O2391" s="24" t="s">
        <v>32</v>
      </c>
    </row>
    <row r="2392" s="1" customFormat="1" customHeight="1" spans="1:15">
      <c r="A2392" s="39">
        <v>2388</v>
      </c>
      <c r="B2392" s="115" t="s">
        <v>23</v>
      </c>
      <c r="C2392" s="39" t="s">
        <v>11004</v>
      </c>
      <c r="D2392" s="39" t="s">
        <v>10034</v>
      </c>
      <c r="E2392" s="39" t="s">
        <v>11005</v>
      </c>
      <c r="F2392" s="39" t="s">
        <v>13614</v>
      </c>
      <c r="G2392" s="39" t="s">
        <v>13625</v>
      </c>
      <c r="H2392" s="39" t="s">
        <v>194</v>
      </c>
      <c r="I2392" s="39">
        <v>3</v>
      </c>
      <c r="J2392" s="39" t="s">
        <v>13622</v>
      </c>
      <c r="K2392" s="39" t="s">
        <v>31</v>
      </c>
      <c r="L2392" s="183">
        <v>3</v>
      </c>
      <c r="M2392" s="27">
        <f>L2392*312</f>
        <v>936</v>
      </c>
      <c r="N2392" s="23"/>
      <c r="O2392" s="24" t="s">
        <v>32</v>
      </c>
    </row>
    <row r="2393" s="1" customFormat="1" customHeight="1" spans="1:15">
      <c r="A2393" s="39">
        <v>2389</v>
      </c>
      <c r="B2393" s="115" t="s">
        <v>23</v>
      </c>
      <c r="C2393" s="39" t="s">
        <v>11004</v>
      </c>
      <c r="D2393" s="39" t="s">
        <v>10034</v>
      </c>
      <c r="E2393" s="39" t="s">
        <v>11005</v>
      </c>
      <c r="F2393" s="39" t="s">
        <v>13614</v>
      </c>
      <c r="G2393" s="39" t="s">
        <v>13626</v>
      </c>
      <c r="H2393" s="39" t="s">
        <v>194</v>
      </c>
      <c r="I2393" s="39">
        <v>6</v>
      </c>
      <c r="J2393" s="39" t="s">
        <v>13622</v>
      </c>
      <c r="K2393" s="39" t="s">
        <v>31</v>
      </c>
      <c r="L2393" s="183">
        <v>4</v>
      </c>
      <c r="M2393" s="27">
        <f t="shared" ref="M2393:M2400" si="96">L2393*130</f>
        <v>520</v>
      </c>
      <c r="N2393" s="23"/>
      <c r="O2393" s="24" t="s">
        <v>32</v>
      </c>
    </row>
    <row r="2394" s="1" customFormat="1" customHeight="1" spans="1:15">
      <c r="A2394" s="39">
        <v>2390</v>
      </c>
      <c r="B2394" s="115" t="s">
        <v>23</v>
      </c>
      <c r="C2394" s="39" t="s">
        <v>11004</v>
      </c>
      <c r="D2394" s="39" t="s">
        <v>10034</v>
      </c>
      <c r="E2394" s="39" t="s">
        <v>11005</v>
      </c>
      <c r="F2394" s="39" t="s">
        <v>13614</v>
      </c>
      <c r="G2394" s="39" t="s">
        <v>13627</v>
      </c>
      <c r="H2394" s="39" t="s">
        <v>194</v>
      </c>
      <c r="I2394" s="39">
        <v>6</v>
      </c>
      <c r="J2394" s="39" t="s">
        <v>13622</v>
      </c>
      <c r="K2394" s="39" t="s">
        <v>31</v>
      </c>
      <c r="L2394" s="183">
        <v>5</v>
      </c>
      <c r="M2394" s="27">
        <f t="shared" si="96"/>
        <v>650</v>
      </c>
      <c r="N2394" s="23"/>
      <c r="O2394" s="24" t="s">
        <v>32</v>
      </c>
    </row>
    <row r="2395" s="1" customFormat="1" customHeight="1" spans="1:15">
      <c r="A2395" s="39">
        <v>2391</v>
      </c>
      <c r="B2395" s="115" t="s">
        <v>23</v>
      </c>
      <c r="C2395" s="39" t="s">
        <v>11004</v>
      </c>
      <c r="D2395" s="39" t="s">
        <v>10034</v>
      </c>
      <c r="E2395" s="39" t="s">
        <v>11005</v>
      </c>
      <c r="F2395" s="39" t="s">
        <v>13614</v>
      </c>
      <c r="G2395" s="39" t="s">
        <v>13628</v>
      </c>
      <c r="H2395" s="39" t="s">
        <v>194</v>
      </c>
      <c r="I2395" s="39">
        <v>4</v>
      </c>
      <c r="J2395" s="39" t="s">
        <v>13622</v>
      </c>
      <c r="K2395" s="39" t="s">
        <v>31</v>
      </c>
      <c r="L2395" s="183">
        <v>4</v>
      </c>
      <c r="M2395" s="27">
        <f t="shared" si="96"/>
        <v>520</v>
      </c>
      <c r="N2395" s="23"/>
      <c r="O2395" s="24" t="s">
        <v>32</v>
      </c>
    </row>
    <row r="2396" s="1" customFormat="1" customHeight="1" spans="1:15">
      <c r="A2396" s="39">
        <v>2392</v>
      </c>
      <c r="B2396" s="115" t="s">
        <v>23</v>
      </c>
      <c r="C2396" s="39" t="s">
        <v>11004</v>
      </c>
      <c r="D2396" s="39" t="s">
        <v>10034</v>
      </c>
      <c r="E2396" s="39" t="s">
        <v>11005</v>
      </c>
      <c r="F2396" s="39" t="s">
        <v>13614</v>
      </c>
      <c r="G2396" s="39" t="s">
        <v>13629</v>
      </c>
      <c r="H2396" s="39" t="s">
        <v>194</v>
      </c>
      <c r="I2396" s="39">
        <v>6</v>
      </c>
      <c r="J2396" s="39" t="s">
        <v>13622</v>
      </c>
      <c r="K2396" s="39" t="s">
        <v>31</v>
      </c>
      <c r="L2396" s="183">
        <v>5</v>
      </c>
      <c r="M2396" s="27">
        <f t="shared" si="96"/>
        <v>650</v>
      </c>
      <c r="N2396" s="23"/>
      <c r="O2396" s="24" t="s">
        <v>32</v>
      </c>
    </row>
    <row r="2397" s="1" customFormat="1" customHeight="1" spans="1:15">
      <c r="A2397" s="39">
        <v>2393</v>
      </c>
      <c r="B2397" s="115" t="s">
        <v>23</v>
      </c>
      <c r="C2397" s="39" t="s">
        <v>11004</v>
      </c>
      <c r="D2397" s="39" t="s">
        <v>10034</v>
      </c>
      <c r="E2397" s="39" t="s">
        <v>11005</v>
      </c>
      <c r="F2397" s="39" t="s">
        <v>13614</v>
      </c>
      <c r="G2397" s="39" t="s">
        <v>13630</v>
      </c>
      <c r="H2397" s="39" t="s">
        <v>194</v>
      </c>
      <c r="I2397" s="39">
        <v>6</v>
      </c>
      <c r="J2397" s="39" t="s">
        <v>13622</v>
      </c>
      <c r="K2397" s="39" t="s">
        <v>31</v>
      </c>
      <c r="L2397" s="183">
        <v>6</v>
      </c>
      <c r="M2397" s="27">
        <f t="shared" si="96"/>
        <v>780</v>
      </c>
      <c r="N2397" s="23"/>
      <c r="O2397" s="24" t="s">
        <v>32</v>
      </c>
    </row>
    <row r="2398" s="1" customFormat="1" customHeight="1" spans="1:15">
      <c r="A2398" s="39">
        <v>2394</v>
      </c>
      <c r="B2398" s="115" t="s">
        <v>23</v>
      </c>
      <c r="C2398" s="39" t="s">
        <v>11004</v>
      </c>
      <c r="D2398" s="39" t="s">
        <v>10034</v>
      </c>
      <c r="E2398" s="39" t="s">
        <v>11005</v>
      </c>
      <c r="F2398" s="39" t="s">
        <v>13614</v>
      </c>
      <c r="G2398" s="39" t="s">
        <v>13631</v>
      </c>
      <c r="H2398" s="39" t="s">
        <v>194</v>
      </c>
      <c r="I2398" s="39">
        <v>7</v>
      </c>
      <c r="J2398" s="39" t="s">
        <v>13622</v>
      </c>
      <c r="K2398" s="39" t="s">
        <v>31</v>
      </c>
      <c r="L2398" s="183">
        <v>4</v>
      </c>
      <c r="M2398" s="27">
        <f t="shared" si="96"/>
        <v>520</v>
      </c>
      <c r="N2398" s="23"/>
      <c r="O2398" s="24" t="s">
        <v>32</v>
      </c>
    </row>
    <row r="2399" s="1" customFormat="1" customHeight="1" spans="1:15">
      <c r="A2399" s="39">
        <v>2395</v>
      </c>
      <c r="B2399" s="115" t="s">
        <v>23</v>
      </c>
      <c r="C2399" s="39" t="s">
        <v>11004</v>
      </c>
      <c r="D2399" s="39" t="s">
        <v>10034</v>
      </c>
      <c r="E2399" s="39" t="s">
        <v>11005</v>
      </c>
      <c r="F2399" s="39" t="s">
        <v>13614</v>
      </c>
      <c r="G2399" s="39" t="s">
        <v>13632</v>
      </c>
      <c r="H2399" s="39" t="s">
        <v>194</v>
      </c>
      <c r="I2399" s="39">
        <v>2</v>
      </c>
      <c r="J2399" s="39" t="s">
        <v>13622</v>
      </c>
      <c r="K2399" s="39" t="s">
        <v>31</v>
      </c>
      <c r="L2399" s="183">
        <v>2</v>
      </c>
      <c r="M2399" s="27">
        <f t="shared" si="96"/>
        <v>260</v>
      </c>
      <c r="N2399" s="23"/>
      <c r="O2399" s="24" t="s">
        <v>32</v>
      </c>
    </row>
    <row r="2400" s="1" customFormat="1" customHeight="1" spans="1:15">
      <c r="A2400" s="39">
        <v>2396</v>
      </c>
      <c r="B2400" s="115" t="s">
        <v>23</v>
      </c>
      <c r="C2400" s="39" t="s">
        <v>11004</v>
      </c>
      <c r="D2400" s="39" t="s">
        <v>10034</v>
      </c>
      <c r="E2400" s="39" t="s">
        <v>11005</v>
      </c>
      <c r="F2400" s="39" t="s">
        <v>13614</v>
      </c>
      <c r="G2400" s="39" t="s">
        <v>4737</v>
      </c>
      <c r="H2400" s="39" t="s">
        <v>194</v>
      </c>
      <c r="I2400" s="39">
        <v>4</v>
      </c>
      <c r="J2400" s="39" t="s">
        <v>13622</v>
      </c>
      <c r="K2400" s="39" t="s">
        <v>31</v>
      </c>
      <c r="L2400" s="183">
        <v>4</v>
      </c>
      <c r="M2400" s="27">
        <f t="shared" si="96"/>
        <v>520</v>
      </c>
      <c r="N2400" s="23"/>
      <c r="O2400" s="24" t="s">
        <v>32</v>
      </c>
    </row>
    <row r="2401" s="1" customFormat="1" customHeight="1" spans="1:15">
      <c r="A2401" s="39">
        <v>2397</v>
      </c>
      <c r="B2401" s="115" t="s">
        <v>23</v>
      </c>
      <c r="C2401" s="39" t="s">
        <v>11004</v>
      </c>
      <c r="D2401" s="39" t="s">
        <v>10034</v>
      </c>
      <c r="E2401" s="39" t="s">
        <v>11005</v>
      </c>
      <c r="F2401" s="39" t="s">
        <v>13614</v>
      </c>
      <c r="G2401" s="39" t="s">
        <v>13633</v>
      </c>
      <c r="H2401" s="39" t="s">
        <v>194</v>
      </c>
      <c r="I2401" s="39">
        <v>3</v>
      </c>
      <c r="J2401" s="39" t="s">
        <v>13622</v>
      </c>
      <c r="K2401" s="39" t="s">
        <v>31</v>
      </c>
      <c r="L2401" s="183">
        <v>3</v>
      </c>
      <c r="M2401" s="27">
        <f>L2401*312</f>
        <v>936</v>
      </c>
      <c r="N2401" s="23"/>
      <c r="O2401" s="24" t="s">
        <v>32</v>
      </c>
    </row>
    <row r="2402" s="1" customFormat="1" customHeight="1" spans="1:15">
      <c r="A2402" s="39">
        <v>2398</v>
      </c>
      <c r="B2402" s="115" t="s">
        <v>23</v>
      </c>
      <c r="C2402" s="39" t="s">
        <v>11004</v>
      </c>
      <c r="D2402" s="39" t="s">
        <v>10034</v>
      </c>
      <c r="E2402" s="39" t="s">
        <v>11005</v>
      </c>
      <c r="F2402" s="39" t="s">
        <v>13614</v>
      </c>
      <c r="G2402" s="39" t="s">
        <v>13634</v>
      </c>
      <c r="H2402" s="39" t="s">
        <v>194</v>
      </c>
      <c r="I2402" s="39">
        <v>4</v>
      </c>
      <c r="J2402" s="39" t="s">
        <v>13622</v>
      </c>
      <c r="K2402" s="39" t="s">
        <v>31</v>
      </c>
      <c r="L2402" s="183">
        <v>4</v>
      </c>
      <c r="M2402" s="27">
        <f>L2402*312</f>
        <v>1248</v>
      </c>
      <c r="N2402" s="23"/>
      <c r="O2402" s="24" t="s">
        <v>32</v>
      </c>
    </row>
    <row r="2403" s="1" customFormat="1" customHeight="1" spans="1:15">
      <c r="A2403" s="39">
        <v>2399</v>
      </c>
      <c r="B2403" s="115" t="s">
        <v>23</v>
      </c>
      <c r="C2403" s="39" t="s">
        <v>11004</v>
      </c>
      <c r="D2403" s="39" t="s">
        <v>10034</v>
      </c>
      <c r="E2403" s="39" t="s">
        <v>11005</v>
      </c>
      <c r="F2403" s="39" t="s">
        <v>13614</v>
      </c>
      <c r="G2403" s="39" t="s">
        <v>13635</v>
      </c>
      <c r="H2403" s="39" t="s">
        <v>194</v>
      </c>
      <c r="I2403" s="39">
        <v>1</v>
      </c>
      <c r="J2403" s="39" t="s">
        <v>13622</v>
      </c>
      <c r="K2403" s="39" t="s">
        <v>31</v>
      </c>
      <c r="L2403" s="183">
        <v>1</v>
      </c>
      <c r="M2403" s="27">
        <f>L2403*130</f>
        <v>130</v>
      </c>
      <c r="N2403" s="23"/>
      <c r="O2403" s="24" t="s">
        <v>32</v>
      </c>
    </row>
    <row r="2404" s="1" customFormat="1" customHeight="1" spans="1:15">
      <c r="A2404" s="39">
        <v>2400</v>
      </c>
      <c r="B2404" s="115" t="s">
        <v>23</v>
      </c>
      <c r="C2404" s="39" t="s">
        <v>11004</v>
      </c>
      <c r="D2404" s="39" t="s">
        <v>10034</v>
      </c>
      <c r="E2404" s="39" t="s">
        <v>11005</v>
      </c>
      <c r="F2404" s="39" t="s">
        <v>13614</v>
      </c>
      <c r="G2404" s="39" t="s">
        <v>13636</v>
      </c>
      <c r="H2404" s="39" t="s">
        <v>194</v>
      </c>
      <c r="I2404" s="39">
        <v>3</v>
      </c>
      <c r="J2404" s="39" t="s">
        <v>13622</v>
      </c>
      <c r="K2404" s="39" t="s">
        <v>31</v>
      </c>
      <c r="L2404" s="183">
        <v>3</v>
      </c>
      <c r="M2404" s="27">
        <f>L2404*130</f>
        <v>390</v>
      </c>
      <c r="N2404" s="23"/>
      <c r="O2404" s="24" t="s">
        <v>32</v>
      </c>
    </row>
    <row r="2405" s="1" customFormat="1" customHeight="1" spans="1:15">
      <c r="A2405" s="39">
        <v>2401</v>
      </c>
      <c r="B2405" s="115" t="s">
        <v>23</v>
      </c>
      <c r="C2405" s="39" t="s">
        <v>11004</v>
      </c>
      <c r="D2405" s="39" t="s">
        <v>10034</v>
      </c>
      <c r="E2405" s="39" t="s">
        <v>11005</v>
      </c>
      <c r="F2405" s="39" t="s">
        <v>13614</v>
      </c>
      <c r="G2405" s="39" t="s">
        <v>13637</v>
      </c>
      <c r="H2405" s="39" t="s">
        <v>194</v>
      </c>
      <c r="I2405" s="39">
        <v>3</v>
      </c>
      <c r="J2405" s="39" t="s">
        <v>13622</v>
      </c>
      <c r="K2405" s="39" t="s">
        <v>31</v>
      </c>
      <c r="L2405" s="183">
        <v>3</v>
      </c>
      <c r="M2405" s="27">
        <f>L2405*130</f>
        <v>390</v>
      </c>
      <c r="N2405" s="23"/>
      <c r="O2405" s="24" t="s">
        <v>32</v>
      </c>
    </row>
    <row r="2406" s="1" customFormat="1" customHeight="1" spans="1:15">
      <c r="A2406" s="39">
        <v>2402</v>
      </c>
      <c r="B2406" s="115" t="s">
        <v>23</v>
      </c>
      <c r="C2406" s="39" t="s">
        <v>11004</v>
      </c>
      <c r="D2406" s="39" t="s">
        <v>10034</v>
      </c>
      <c r="E2406" s="39" t="s">
        <v>11005</v>
      </c>
      <c r="F2406" s="39" t="s">
        <v>13614</v>
      </c>
      <c r="G2406" s="39" t="s">
        <v>13638</v>
      </c>
      <c r="H2406" s="39" t="s">
        <v>194</v>
      </c>
      <c r="I2406" s="39">
        <v>2</v>
      </c>
      <c r="J2406" s="39" t="s">
        <v>13622</v>
      </c>
      <c r="K2406" s="39" t="s">
        <v>31</v>
      </c>
      <c r="L2406" s="183">
        <v>2</v>
      </c>
      <c r="M2406" s="27">
        <f>L2406*312</f>
        <v>624</v>
      </c>
      <c r="N2406" s="23"/>
      <c r="O2406" s="24" t="s">
        <v>32</v>
      </c>
    </row>
    <row r="2407" s="1" customFormat="1" customHeight="1" spans="1:15">
      <c r="A2407" s="39">
        <v>2403</v>
      </c>
      <c r="B2407" s="115" t="s">
        <v>23</v>
      </c>
      <c r="C2407" s="39" t="s">
        <v>11004</v>
      </c>
      <c r="D2407" s="39" t="s">
        <v>10034</v>
      </c>
      <c r="E2407" s="39" t="s">
        <v>11005</v>
      </c>
      <c r="F2407" s="39" t="s">
        <v>13614</v>
      </c>
      <c r="G2407" s="39" t="s">
        <v>13639</v>
      </c>
      <c r="H2407" s="39" t="s">
        <v>194</v>
      </c>
      <c r="I2407" s="39">
        <v>7</v>
      </c>
      <c r="J2407" s="39" t="s">
        <v>13622</v>
      </c>
      <c r="K2407" s="39" t="s">
        <v>31</v>
      </c>
      <c r="L2407" s="183">
        <v>6</v>
      </c>
      <c r="M2407" s="27">
        <f>L2407*130</f>
        <v>780</v>
      </c>
      <c r="N2407" s="23"/>
      <c r="O2407" s="24" t="s">
        <v>32</v>
      </c>
    </row>
    <row r="2408" s="1" customFormat="1" customHeight="1" spans="1:15">
      <c r="A2408" s="39">
        <v>2404</v>
      </c>
      <c r="B2408" s="115" t="s">
        <v>23</v>
      </c>
      <c r="C2408" s="39" t="s">
        <v>11004</v>
      </c>
      <c r="D2408" s="39" t="s">
        <v>10034</v>
      </c>
      <c r="E2408" s="39" t="s">
        <v>11005</v>
      </c>
      <c r="F2408" s="39" t="s">
        <v>13614</v>
      </c>
      <c r="G2408" s="39" t="s">
        <v>13640</v>
      </c>
      <c r="H2408" s="39" t="s">
        <v>194</v>
      </c>
      <c r="I2408" s="39">
        <v>5</v>
      </c>
      <c r="J2408" s="39" t="s">
        <v>13641</v>
      </c>
      <c r="K2408" s="39" t="s">
        <v>31</v>
      </c>
      <c r="L2408" s="183">
        <v>3</v>
      </c>
      <c r="M2408" s="27">
        <f>L2408*130</f>
        <v>390</v>
      </c>
      <c r="N2408" s="23"/>
      <c r="O2408" s="24" t="s">
        <v>32</v>
      </c>
    </row>
    <row r="2409" s="1" customFormat="1" customHeight="1" spans="1:15">
      <c r="A2409" s="39">
        <v>2405</v>
      </c>
      <c r="B2409" s="115" t="s">
        <v>23</v>
      </c>
      <c r="C2409" s="39" t="s">
        <v>11004</v>
      </c>
      <c r="D2409" s="39" t="s">
        <v>10034</v>
      </c>
      <c r="E2409" s="39" t="s">
        <v>11005</v>
      </c>
      <c r="F2409" s="39" t="s">
        <v>13614</v>
      </c>
      <c r="G2409" s="39" t="s">
        <v>13642</v>
      </c>
      <c r="H2409" s="39" t="s">
        <v>194</v>
      </c>
      <c r="I2409" s="39">
        <v>5</v>
      </c>
      <c r="J2409" s="39" t="s">
        <v>13641</v>
      </c>
      <c r="K2409" s="39" t="s">
        <v>31</v>
      </c>
      <c r="L2409" s="183">
        <v>4</v>
      </c>
      <c r="M2409" s="27">
        <f>L2409*130</f>
        <v>520</v>
      </c>
      <c r="N2409" s="23"/>
      <c r="O2409" s="24" t="s">
        <v>32</v>
      </c>
    </row>
    <row r="2410" s="1" customFormat="1" customHeight="1" spans="1:15">
      <c r="A2410" s="39">
        <v>2406</v>
      </c>
      <c r="B2410" s="115" t="s">
        <v>23</v>
      </c>
      <c r="C2410" s="39" t="s">
        <v>11004</v>
      </c>
      <c r="D2410" s="39" t="s">
        <v>10034</v>
      </c>
      <c r="E2410" s="39" t="s">
        <v>11005</v>
      </c>
      <c r="F2410" s="39" t="s">
        <v>13614</v>
      </c>
      <c r="G2410" s="39" t="s">
        <v>13643</v>
      </c>
      <c r="H2410" s="39" t="s">
        <v>194</v>
      </c>
      <c r="I2410" s="39">
        <v>4</v>
      </c>
      <c r="J2410" s="39" t="s">
        <v>13641</v>
      </c>
      <c r="K2410" s="39" t="s">
        <v>31</v>
      </c>
      <c r="L2410" s="183">
        <v>4</v>
      </c>
      <c r="M2410" s="27">
        <f>L2410*468</f>
        <v>1872</v>
      </c>
      <c r="N2410" s="23"/>
      <c r="O2410" s="24" t="s">
        <v>32</v>
      </c>
    </row>
    <row r="2411" s="1" customFormat="1" customHeight="1" spans="1:15">
      <c r="A2411" s="39">
        <v>2407</v>
      </c>
      <c r="B2411" s="115" t="s">
        <v>23</v>
      </c>
      <c r="C2411" s="39" t="s">
        <v>11004</v>
      </c>
      <c r="D2411" s="39" t="s">
        <v>10034</v>
      </c>
      <c r="E2411" s="39" t="s">
        <v>11005</v>
      </c>
      <c r="F2411" s="39" t="s">
        <v>13614</v>
      </c>
      <c r="G2411" s="39" t="s">
        <v>13644</v>
      </c>
      <c r="H2411" s="39" t="s">
        <v>194</v>
      </c>
      <c r="I2411" s="39">
        <v>1</v>
      </c>
      <c r="J2411" s="39" t="s">
        <v>13641</v>
      </c>
      <c r="K2411" s="39" t="s">
        <v>31</v>
      </c>
      <c r="L2411" s="183">
        <v>1</v>
      </c>
      <c r="M2411" s="27">
        <f>L2411*130</f>
        <v>130</v>
      </c>
      <c r="N2411" s="23"/>
      <c r="O2411" s="24" t="s">
        <v>32</v>
      </c>
    </row>
    <row r="2412" s="1" customFormat="1" customHeight="1" spans="1:15">
      <c r="A2412" s="39">
        <v>2408</v>
      </c>
      <c r="B2412" s="115" t="s">
        <v>23</v>
      </c>
      <c r="C2412" s="39" t="s">
        <v>11004</v>
      </c>
      <c r="D2412" s="39" t="s">
        <v>10034</v>
      </c>
      <c r="E2412" s="39" t="s">
        <v>11005</v>
      </c>
      <c r="F2412" s="39" t="s">
        <v>13614</v>
      </c>
      <c r="G2412" s="39" t="s">
        <v>13645</v>
      </c>
      <c r="H2412" s="39" t="s">
        <v>194</v>
      </c>
      <c r="I2412" s="39">
        <v>3</v>
      </c>
      <c r="J2412" s="39" t="s">
        <v>13641</v>
      </c>
      <c r="K2412" s="39" t="s">
        <v>31</v>
      </c>
      <c r="L2412" s="183">
        <v>2</v>
      </c>
      <c r="M2412" s="27">
        <f>L2412*130</f>
        <v>260</v>
      </c>
      <c r="N2412" s="23"/>
      <c r="O2412" s="24" t="s">
        <v>32</v>
      </c>
    </row>
    <row r="2413" s="1" customFormat="1" customHeight="1" spans="1:15">
      <c r="A2413" s="39">
        <v>2409</v>
      </c>
      <c r="B2413" s="115" t="s">
        <v>23</v>
      </c>
      <c r="C2413" s="39" t="s">
        <v>11004</v>
      </c>
      <c r="D2413" s="39" t="s">
        <v>10034</v>
      </c>
      <c r="E2413" s="39" t="s">
        <v>11005</v>
      </c>
      <c r="F2413" s="39" t="s">
        <v>13614</v>
      </c>
      <c r="G2413" s="39" t="s">
        <v>13646</v>
      </c>
      <c r="H2413" s="39" t="s">
        <v>194</v>
      </c>
      <c r="I2413" s="39">
        <v>4</v>
      </c>
      <c r="J2413" s="39" t="s">
        <v>13641</v>
      </c>
      <c r="K2413" s="39" t="s">
        <v>31</v>
      </c>
      <c r="L2413" s="183">
        <v>3</v>
      </c>
      <c r="M2413" s="27">
        <f>L2413*130</f>
        <v>390</v>
      </c>
      <c r="N2413" s="23"/>
      <c r="O2413" s="24" t="s">
        <v>32</v>
      </c>
    </row>
    <row r="2414" s="1" customFormat="1" customHeight="1" spans="1:15">
      <c r="A2414" s="39">
        <v>2410</v>
      </c>
      <c r="B2414" s="115" t="s">
        <v>23</v>
      </c>
      <c r="C2414" s="39" t="s">
        <v>11004</v>
      </c>
      <c r="D2414" s="39" t="s">
        <v>10034</v>
      </c>
      <c r="E2414" s="39" t="s">
        <v>11005</v>
      </c>
      <c r="F2414" s="39" t="s">
        <v>13614</v>
      </c>
      <c r="G2414" s="39" t="s">
        <v>13647</v>
      </c>
      <c r="H2414" s="39" t="s">
        <v>194</v>
      </c>
      <c r="I2414" s="39">
        <v>2</v>
      </c>
      <c r="J2414" s="39" t="s">
        <v>13641</v>
      </c>
      <c r="K2414" s="39" t="s">
        <v>31</v>
      </c>
      <c r="L2414" s="183">
        <v>2</v>
      </c>
      <c r="M2414" s="27">
        <f>L2414*130</f>
        <v>260</v>
      </c>
      <c r="N2414" s="23"/>
      <c r="O2414" s="24" t="s">
        <v>32</v>
      </c>
    </row>
    <row r="2415" s="1" customFormat="1" customHeight="1" spans="1:15">
      <c r="A2415" s="39">
        <v>2411</v>
      </c>
      <c r="B2415" s="115" t="s">
        <v>23</v>
      </c>
      <c r="C2415" s="39" t="s">
        <v>11004</v>
      </c>
      <c r="D2415" s="39" t="s">
        <v>10034</v>
      </c>
      <c r="E2415" s="39" t="s">
        <v>11005</v>
      </c>
      <c r="F2415" s="39" t="s">
        <v>13614</v>
      </c>
      <c r="G2415" s="39" t="s">
        <v>13648</v>
      </c>
      <c r="H2415" s="39" t="s">
        <v>194</v>
      </c>
      <c r="I2415" s="39">
        <v>6</v>
      </c>
      <c r="J2415" s="39" t="s">
        <v>13641</v>
      </c>
      <c r="K2415" s="39" t="s">
        <v>31</v>
      </c>
      <c r="L2415" s="183">
        <v>3</v>
      </c>
      <c r="M2415" s="27">
        <f>L2415*468</f>
        <v>1404</v>
      </c>
      <c r="N2415" s="23"/>
      <c r="O2415" s="24" t="s">
        <v>32</v>
      </c>
    </row>
    <row r="2416" s="1" customFormat="1" customHeight="1" spans="1:15">
      <c r="A2416" s="39">
        <v>2412</v>
      </c>
      <c r="B2416" s="115" t="s">
        <v>23</v>
      </c>
      <c r="C2416" s="39" t="s">
        <v>11004</v>
      </c>
      <c r="D2416" s="39" t="s">
        <v>10034</v>
      </c>
      <c r="E2416" s="39" t="s">
        <v>11005</v>
      </c>
      <c r="F2416" s="39" t="s">
        <v>13614</v>
      </c>
      <c r="G2416" s="39" t="s">
        <v>13649</v>
      </c>
      <c r="H2416" s="39" t="s">
        <v>194</v>
      </c>
      <c r="I2416" s="39">
        <v>1</v>
      </c>
      <c r="J2416" s="39" t="s">
        <v>13641</v>
      </c>
      <c r="K2416" s="39" t="s">
        <v>31</v>
      </c>
      <c r="L2416" s="183">
        <v>1</v>
      </c>
      <c r="M2416" s="27">
        <f t="shared" ref="M2416:M2423" si="97">L2416*130</f>
        <v>130</v>
      </c>
      <c r="N2416" s="23"/>
      <c r="O2416" s="24" t="s">
        <v>32</v>
      </c>
    </row>
    <row r="2417" s="1" customFormat="1" customHeight="1" spans="1:18">
      <c r="A2417" s="39">
        <v>2413</v>
      </c>
      <c r="B2417" s="115" t="s">
        <v>23</v>
      </c>
      <c r="C2417" s="39" t="s">
        <v>11004</v>
      </c>
      <c r="D2417" s="39" t="s">
        <v>10034</v>
      </c>
      <c r="E2417" s="39" t="s">
        <v>11005</v>
      </c>
      <c r="F2417" s="39" t="s">
        <v>13614</v>
      </c>
      <c r="G2417" s="189" t="s">
        <v>13650</v>
      </c>
      <c r="H2417" s="39" t="s">
        <v>194</v>
      </c>
      <c r="I2417" s="39">
        <v>6</v>
      </c>
      <c r="J2417" s="39" t="s">
        <v>13641</v>
      </c>
      <c r="K2417" s="39" t="s">
        <v>31</v>
      </c>
      <c r="L2417" s="183">
        <v>5</v>
      </c>
      <c r="M2417" s="27">
        <f t="shared" si="97"/>
        <v>650</v>
      </c>
      <c r="N2417" s="23"/>
      <c r="O2417" s="24" t="s">
        <v>32</v>
      </c>
      <c r="R2417" s="92"/>
    </row>
    <row r="2418" s="1" customFormat="1" customHeight="1" spans="1:15">
      <c r="A2418" s="39">
        <v>2414</v>
      </c>
      <c r="B2418" s="115" t="s">
        <v>23</v>
      </c>
      <c r="C2418" s="39" t="s">
        <v>11004</v>
      </c>
      <c r="D2418" s="39" t="s">
        <v>10034</v>
      </c>
      <c r="E2418" s="39" t="s">
        <v>11005</v>
      </c>
      <c r="F2418" s="39" t="s">
        <v>13614</v>
      </c>
      <c r="G2418" s="39" t="s">
        <v>13651</v>
      </c>
      <c r="H2418" s="39" t="s">
        <v>194</v>
      </c>
      <c r="I2418" s="39">
        <v>5</v>
      </c>
      <c r="J2418" s="39" t="s">
        <v>13641</v>
      </c>
      <c r="K2418" s="39" t="s">
        <v>31</v>
      </c>
      <c r="L2418" s="183">
        <v>5</v>
      </c>
      <c r="M2418" s="27">
        <f t="shared" si="97"/>
        <v>650</v>
      </c>
      <c r="N2418" s="23"/>
      <c r="O2418" s="24" t="s">
        <v>32</v>
      </c>
    </row>
    <row r="2419" s="1" customFormat="1" customHeight="1" spans="1:15">
      <c r="A2419" s="39">
        <v>2415</v>
      </c>
      <c r="B2419" s="115" t="s">
        <v>23</v>
      </c>
      <c r="C2419" s="39" t="s">
        <v>11004</v>
      </c>
      <c r="D2419" s="39" t="s">
        <v>10034</v>
      </c>
      <c r="E2419" s="39" t="s">
        <v>11005</v>
      </c>
      <c r="F2419" s="39" t="s">
        <v>13614</v>
      </c>
      <c r="G2419" s="39" t="s">
        <v>13652</v>
      </c>
      <c r="H2419" s="39" t="s">
        <v>194</v>
      </c>
      <c r="I2419" s="39">
        <v>4</v>
      </c>
      <c r="J2419" s="39" t="s">
        <v>13641</v>
      </c>
      <c r="K2419" s="39" t="s">
        <v>31</v>
      </c>
      <c r="L2419" s="183">
        <v>4</v>
      </c>
      <c r="M2419" s="27">
        <f t="shared" si="97"/>
        <v>520</v>
      </c>
      <c r="N2419" s="23"/>
      <c r="O2419" s="24" t="s">
        <v>32</v>
      </c>
    </row>
    <row r="2420" s="1" customFormat="1" customHeight="1" spans="1:15">
      <c r="A2420" s="39">
        <v>2416</v>
      </c>
      <c r="B2420" s="115" t="s">
        <v>23</v>
      </c>
      <c r="C2420" s="39" t="s">
        <v>11004</v>
      </c>
      <c r="D2420" s="39" t="s">
        <v>10034</v>
      </c>
      <c r="E2420" s="39" t="s">
        <v>11005</v>
      </c>
      <c r="F2420" s="39" t="s">
        <v>13614</v>
      </c>
      <c r="G2420" s="39" t="s">
        <v>13653</v>
      </c>
      <c r="H2420" s="39" t="s">
        <v>194</v>
      </c>
      <c r="I2420" s="39">
        <v>4</v>
      </c>
      <c r="J2420" s="39" t="s">
        <v>13641</v>
      </c>
      <c r="K2420" s="39" t="s">
        <v>31</v>
      </c>
      <c r="L2420" s="183">
        <v>4</v>
      </c>
      <c r="M2420" s="27">
        <f t="shared" si="97"/>
        <v>520</v>
      </c>
      <c r="N2420" s="23"/>
      <c r="O2420" s="24" t="s">
        <v>32</v>
      </c>
    </row>
    <row r="2421" s="1" customFormat="1" customHeight="1" spans="1:15">
      <c r="A2421" s="39">
        <v>2417</v>
      </c>
      <c r="B2421" s="115" t="s">
        <v>23</v>
      </c>
      <c r="C2421" s="39" t="s">
        <v>11004</v>
      </c>
      <c r="D2421" s="39" t="s">
        <v>10034</v>
      </c>
      <c r="E2421" s="39" t="s">
        <v>11005</v>
      </c>
      <c r="F2421" s="39" t="s">
        <v>13614</v>
      </c>
      <c r="G2421" s="39" t="s">
        <v>13654</v>
      </c>
      <c r="H2421" s="39" t="s">
        <v>194</v>
      </c>
      <c r="I2421" s="39">
        <v>6</v>
      </c>
      <c r="J2421" s="39" t="s">
        <v>13641</v>
      </c>
      <c r="K2421" s="39" t="s">
        <v>31</v>
      </c>
      <c r="L2421" s="183">
        <v>1</v>
      </c>
      <c r="M2421" s="27">
        <f t="shared" si="97"/>
        <v>130</v>
      </c>
      <c r="N2421" s="23"/>
      <c r="O2421" s="24" t="s">
        <v>32</v>
      </c>
    </row>
    <row r="2422" s="1" customFormat="1" customHeight="1" spans="1:15">
      <c r="A2422" s="39">
        <v>2418</v>
      </c>
      <c r="B2422" s="115" t="s">
        <v>23</v>
      </c>
      <c r="C2422" s="39" t="s">
        <v>11004</v>
      </c>
      <c r="D2422" s="39" t="s">
        <v>10034</v>
      </c>
      <c r="E2422" s="39" t="s">
        <v>11005</v>
      </c>
      <c r="F2422" s="39" t="s">
        <v>13614</v>
      </c>
      <c r="G2422" s="39" t="s">
        <v>9623</v>
      </c>
      <c r="H2422" s="39" t="s">
        <v>194</v>
      </c>
      <c r="I2422" s="39">
        <v>3</v>
      </c>
      <c r="J2422" s="39" t="s">
        <v>13641</v>
      </c>
      <c r="K2422" s="39" t="s">
        <v>31</v>
      </c>
      <c r="L2422" s="183">
        <v>3</v>
      </c>
      <c r="M2422" s="27">
        <f t="shared" si="97"/>
        <v>390</v>
      </c>
      <c r="N2422" s="23"/>
      <c r="O2422" s="24" t="s">
        <v>32</v>
      </c>
    </row>
    <row r="2423" s="1" customFormat="1" customHeight="1" spans="1:15">
      <c r="A2423" s="39">
        <v>2419</v>
      </c>
      <c r="B2423" s="115" t="s">
        <v>23</v>
      </c>
      <c r="C2423" s="39" t="s">
        <v>11004</v>
      </c>
      <c r="D2423" s="39" t="s">
        <v>10034</v>
      </c>
      <c r="E2423" s="39" t="s">
        <v>11005</v>
      </c>
      <c r="F2423" s="39" t="s">
        <v>13614</v>
      </c>
      <c r="G2423" s="39" t="s">
        <v>13655</v>
      </c>
      <c r="H2423" s="39" t="s">
        <v>194</v>
      </c>
      <c r="I2423" s="39">
        <v>2</v>
      </c>
      <c r="J2423" s="39" t="s">
        <v>13641</v>
      </c>
      <c r="K2423" s="39" t="s">
        <v>31</v>
      </c>
      <c r="L2423" s="183">
        <v>2</v>
      </c>
      <c r="M2423" s="27">
        <f t="shared" si="97"/>
        <v>260</v>
      </c>
      <c r="N2423" s="23"/>
      <c r="O2423" s="24" t="s">
        <v>32</v>
      </c>
    </row>
    <row r="2424" s="1" customFormat="1" customHeight="1" spans="1:15">
      <c r="A2424" s="39">
        <v>2420</v>
      </c>
      <c r="B2424" s="115" t="s">
        <v>23</v>
      </c>
      <c r="C2424" s="39" t="s">
        <v>11004</v>
      </c>
      <c r="D2424" s="39" t="s">
        <v>10034</v>
      </c>
      <c r="E2424" s="39" t="s">
        <v>11005</v>
      </c>
      <c r="F2424" s="39" t="s">
        <v>13614</v>
      </c>
      <c r="G2424" s="39" t="s">
        <v>13656</v>
      </c>
      <c r="H2424" s="39" t="s">
        <v>194</v>
      </c>
      <c r="I2424" s="39">
        <v>2</v>
      </c>
      <c r="J2424" s="39" t="s">
        <v>13641</v>
      </c>
      <c r="K2424" s="39" t="s">
        <v>31</v>
      </c>
      <c r="L2424" s="183">
        <v>2</v>
      </c>
      <c r="M2424" s="27">
        <f>L2424*312</f>
        <v>624</v>
      </c>
      <c r="N2424" s="23"/>
      <c r="O2424" s="24" t="s">
        <v>32</v>
      </c>
    </row>
    <row r="2425" s="1" customFormat="1" customHeight="1" spans="1:15">
      <c r="A2425" s="39">
        <v>2421</v>
      </c>
      <c r="B2425" s="115" t="s">
        <v>23</v>
      </c>
      <c r="C2425" s="39" t="s">
        <v>11004</v>
      </c>
      <c r="D2425" s="39" t="s">
        <v>10034</v>
      </c>
      <c r="E2425" s="39" t="s">
        <v>11005</v>
      </c>
      <c r="F2425" s="39" t="s">
        <v>13614</v>
      </c>
      <c r="G2425" s="39" t="s">
        <v>13657</v>
      </c>
      <c r="H2425" s="39" t="s">
        <v>51</v>
      </c>
      <c r="I2425" s="39">
        <v>3</v>
      </c>
      <c r="J2425" s="39" t="s">
        <v>13658</v>
      </c>
      <c r="K2425" s="39" t="s">
        <v>31</v>
      </c>
      <c r="L2425" s="183">
        <v>3</v>
      </c>
      <c r="M2425" s="27">
        <f>L2425*312</f>
        <v>936</v>
      </c>
      <c r="N2425" s="23"/>
      <c r="O2425" s="24" t="s">
        <v>32</v>
      </c>
    </row>
    <row r="2426" s="1" customFormat="1" customHeight="1" spans="1:15">
      <c r="A2426" s="39">
        <v>2422</v>
      </c>
      <c r="B2426" s="115" t="s">
        <v>23</v>
      </c>
      <c r="C2426" s="39" t="s">
        <v>11004</v>
      </c>
      <c r="D2426" s="39" t="s">
        <v>10034</v>
      </c>
      <c r="E2426" s="39" t="s">
        <v>11005</v>
      </c>
      <c r="F2426" s="39" t="s">
        <v>13614</v>
      </c>
      <c r="G2426" s="39" t="s">
        <v>13659</v>
      </c>
      <c r="H2426" s="39" t="s">
        <v>194</v>
      </c>
      <c r="I2426" s="39">
        <v>5</v>
      </c>
      <c r="J2426" s="39" t="s">
        <v>13658</v>
      </c>
      <c r="K2426" s="39" t="s">
        <v>31</v>
      </c>
      <c r="L2426" s="183">
        <v>3</v>
      </c>
      <c r="M2426" s="27">
        <f>L2426*130</f>
        <v>390</v>
      </c>
      <c r="N2426" s="23"/>
      <c r="O2426" s="24" t="s">
        <v>32</v>
      </c>
    </row>
    <row r="2427" s="1" customFormat="1" customHeight="1" spans="1:15">
      <c r="A2427" s="39">
        <v>2423</v>
      </c>
      <c r="B2427" s="115" t="s">
        <v>23</v>
      </c>
      <c r="C2427" s="39" t="s">
        <v>11004</v>
      </c>
      <c r="D2427" s="39" t="s">
        <v>10034</v>
      </c>
      <c r="E2427" s="39" t="s">
        <v>11005</v>
      </c>
      <c r="F2427" s="39" t="s">
        <v>13614</v>
      </c>
      <c r="G2427" s="39" t="s">
        <v>13660</v>
      </c>
      <c r="H2427" s="39" t="s">
        <v>194</v>
      </c>
      <c r="I2427" s="39">
        <v>3</v>
      </c>
      <c r="J2427" s="39" t="s">
        <v>13658</v>
      </c>
      <c r="K2427" s="39" t="s">
        <v>31</v>
      </c>
      <c r="L2427" s="183">
        <v>2</v>
      </c>
      <c r="M2427" s="27">
        <f>L2427*312</f>
        <v>624</v>
      </c>
      <c r="N2427" s="23"/>
      <c r="O2427" s="24" t="s">
        <v>32</v>
      </c>
    </row>
    <row r="2428" s="1" customFormat="1" customHeight="1" spans="1:15">
      <c r="A2428" s="39">
        <v>2424</v>
      </c>
      <c r="B2428" s="115" t="s">
        <v>23</v>
      </c>
      <c r="C2428" s="39" t="s">
        <v>11004</v>
      </c>
      <c r="D2428" s="39" t="s">
        <v>10034</v>
      </c>
      <c r="E2428" s="39" t="s">
        <v>11005</v>
      </c>
      <c r="F2428" s="39" t="s">
        <v>13614</v>
      </c>
      <c r="G2428" s="39" t="s">
        <v>13661</v>
      </c>
      <c r="H2428" s="39" t="s">
        <v>1583</v>
      </c>
      <c r="I2428" s="39">
        <v>2</v>
      </c>
      <c r="J2428" s="39" t="s">
        <v>13658</v>
      </c>
      <c r="K2428" s="39" t="s">
        <v>31</v>
      </c>
      <c r="L2428" s="183">
        <v>1</v>
      </c>
      <c r="M2428" s="27">
        <f>L2428*312</f>
        <v>312</v>
      </c>
      <c r="N2428" s="23"/>
      <c r="O2428" s="24" t="s">
        <v>32</v>
      </c>
    </row>
    <row r="2429" s="1" customFormat="1" customHeight="1" spans="1:16">
      <c r="A2429" s="39">
        <v>2425</v>
      </c>
      <c r="B2429" s="115" t="s">
        <v>23</v>
      </c>
      <c r="C2429" s="39" t="s">
        <v>11004</v>
      </c>
      <c r="D2429" s="39" t="s">
        <v>10034</v>
      </c>
      <c r="E2429" s="39" t="s">
        <v>11005</v>
      </c>
      <c r="F2429" s="39" t="s">
        <v>13614</v>
      </c>
      <c r="G2429" s="39" t="s">
        <v>13662</v>
      </c>
      <c r="H2429" s="39" t="s">
        <v>194</v>
      </c>
      <c r="I2429" s="39">
        <v>6</v>
      </c>
      <c r="J2429" s="39" t="s">
        <v>13658</v>
      </c>
      <c r="K2429" s="39" t="s">
        <v>31</v>
      </c>
      <c r="L2429" s="183">
        <v>4</v>
      </c>
      <c r="M2429" s="27">
        <f>L2429*312</f>
        <v>1248</v>
      </c>
      <c r="N2429" s="23"/>
      <c r="O2429" s="24" t="s">
        <v>32</v>
      </c>
      <c r="P2429" s="92"/>
    </row>
    <row r="2430" s="1" customFormat="1" customHeight="1" spans="1:15">
      <c r="A2430" s="39">
        <v>2426</v>
      </c>
      <c r="B2430" s="115" t="s">
        <v>23</v>
      </c>
      <c r="C2430" s="39" t="s">
        <v>11004</v>
      </c>
      <c r="D2430" s="39" t="s">
        <v>10034</v>
      </c>
      <c r="E2430" s="39" t="s">
        <v>11005</v>
      </c>
      <c r="F2430" s="39" t="s">
        <v>13614</v>
      </c>
      <c r="G2430" s="39" t="s">
        <v>13663</v>
      </c>
      <c r="H2430" s="39" t="s">
        <v>194</v>
      </c>
      <c r="I2430" s="39">
        <v>4</v>
      </c>
      <c r="J2430" s="39" t="s">
        <v>13658</v>
      </c>
      <c r="K2430" s="39" t="s">
        <v>31</v>
      </c>
      <c r="L2430" s="183">
        <v>4</v>
      </c>
      <c r="M2430" s="27">
        <f>L2430*130</f>
        <v>520</v>
      </c>
      <c r="N2430" s="23"/>
      <c r="O2430" s="24" t="s">
        <v>32</v>
      </c>
    </row>
    <row r="2431" s="1" customFormat="1" customHeight="1" spans="1:15">
      <c r="A2431" s="39">
        <v>2427</v>
      </c>
      <c r="B2431" s="115" t="s">
        <v>23</v>
      </c>
      <c r="C2431" s="39" t="s">
        <v>11004</v>
      </c>
      <c r="D2431" s="39" t="s">
        <v>10034</v>
      </c>
      <c r="E2431" s="39" t="s">
        <v>11005</v>
      </c>
      <c r="F2431" s="39" t="s">
        <v>13614</v>
      </c>
      <c r="G2431" s="39" t="s">
        <v>13664</v>
      </c>
      <c r="H2431" s="39" t="s">
        <v>11034</v>
      </c>
      <c r="I2431" s="39">
        <v>1</v>
      </c>
      <c r="J2431" s="39" t="s">
        <v>13658</v>
      </c>
      <c r="K2431" s="39" t="s">
        <v>31</v>
      </c>
      <c r="L2431" s="183">
        <v>1</v>
      </c>
      <c r="M2431" s="27">
        <f>L2431*312</f>
        <v>312</v>
      </c>
      <c r="N2431" s="23"/>
      <c r="O2431" s="24" t="s">
        <v>32</v>
      </c>
    </row>
    <row r="2432" s="1" customFormat="1" customHeight="1" spans="1:15">
      <c r="A2432" s="39">
        <v>2428</v>
      </c>
      <c r="B2432" s="115" t="s">
        <v>23</v>
      </c>
      <c r="C2432" s="39" t="s">
        <v>11004</v>
      </c>
      <c r="D2432" s="39" t="s">
        <v>10034</v>
      </c>
      <c r="E2432" s="39" t="s">
        <v>11005</v>
      </c>
      <c r="F2432" s="39" t="s">
        <v>13614</v>
      </c>
      <c r="G2432" s="39" t="s">
        <v>13665</v>
      </c>
      <c r="H2432" s="39" t="s">
        <v>51</v>
      </c>
      <c r="I2432" s="39">
        <v>2</v>
      </c>
      <c r="J2432" s="39" t="s">
        <v>13658</v>
      </c>
      <c r="K2432" s="39" t="s">
        <v>31</v>
      </c>
      <c r="L2432" s="183">
        <v>2</v>
      </c>
      <c r="M2432" s="27">
        <f>L2432*312</f>
        <v>624</v>
      </c>
      <c r="N2432" s="23"/>
      <c r="O2432" s="24" t="s">
        <v>32</v>
      </c>
    </row>
    <row r="2433" s="1" customFormat="1" customHeight="1" spans="1:15">
      <c r="A2433" s="39">
        <v>2429</v>
      </c>
      <c r="B2433" s="115" t="s">
        <v>23</v>
      </c>
      <c r="C2433" s="39" t="s">
        <v>11004</v>
      </c>
      <c r="D2433" s="39" t="s">
        <v>10034</v>
      </c>
      <c r="E2433" s="39" t="s">
        <v>11005</v>
      </c>
      <c r="F2433" s="39" t="s">
        <v>13614</v>
      </c>
      <c r="G2433" s="39" t="s">
        <v>13666</v>
      </c>
      <c r="H2433" s="39" t="s">
        <v>194</v>
      </c>
      <c r="I2433" s="39">
        <v>3</v>
      </c>
      <c r="J2433" s="39" t="s">
        <v>13658</v>
      </c>
      <c r="K2433" s="39" t="s">
        <v>31</v>
      </c>
      <c r="L2433" s="183">
        <v>2</v>
      </c>
      <c r="M2433" s="27">
        <f>L2433*130</f>
        <v>260</v>
      </c>
      <c r="N2433" s="23"/>
      <c r="O2433" s="24" t="s">
        <v>32</v>
      </c>
    </row>
    <row r="2434" s="1" customFormat="1" customHeight="1" spans="1:15">
      <c r="A2434" s="39">
        <v>2430</v>
      </c>
      <c r="B2434" s="115" t="s">
        <v>23</v>
      </c>
      <c r="C2434" s="39" t="s">
        <v>11004</v>
      </c>
      <c r="D2434" s="39" t="s">
        <v>10034</v>
      </c>
      <c r="E2434" s="39" t="s">
        <v>11005</v>
      </c>
      <c r="F2434" s="39" t="s">
        <v>13614</v>
      </c>
      <c r="G2434" s="39" t="s">
        <v>13667</v>
      </c>
      <c r="H2434" s="39" t="s">
        <v>194</v>
      </c>
      <c r="I2434" s="39">
        <v>4</v>
      </c>
      <c r="J2434" s="39" t="s">
        <v>13658</v>
      </c>
      <c r="K2434" s="39" t="s">
        <v>31</v>
      </c>
      <c r="L2434" s="183">
        <v>3</v>
      </c>
      <c r="M2434" s="27">
        <f>L2434*468</f>
        <v>1404</v>
      </c>
      <c r="N2434" s="23"/>
      <c r="O2434" s="24" t="s">
        <v>32</v>
      </c>
    </row>
    <row r="2435" s="1" customFormat="1" customHeight="1" spans="1:15">
      <c r="A2435" s="39">
        <v>2431</v>
      </c>
      <c r="B2435" s="115" t="s">
        <v>23</v>
      </c>
      <c r="C2435" s="39" t="s">
        <v>11004</v>
      </c>
      <c r="D2435" s="39" t="s">
        <v>10034</v>
      </c>
      <c r="E2435" s="39" t="s">
        <v>11005</v>
      </c>
      <c r="F2435" s="39" t="s">
        <v>13614</v>
      </c>
      <c r="G2435" s="39" t="s">
        <v>13668</v>
      </c>
      <c r="H2435" s="39" t="s">
        <v>194</v>
      </c>
      <c r="I2435" s="39">
        <v>3</v>
      </c>
      <c r="J2435" s="39" t="s">
        <v>13658</v>
      </c>
      <c r="K2435" s="39" t="s">
        <v>31</v>
      </c>
      <c r="L2435" s="183">
        <v>2</v>
      </c>
      <c r="M2435" s="27">
        <f>L2435*130</f>
        <v>260</v>
      </c>
      <c r="N2435" s="23"/>
      <c r="O2435" s="24" t="s">
        <v>32</v>
      </c>
    </row>
    <row r="2436" s="1" customFormat="1" customHeight="1" spans="1:15">
      <c r="A2436" s="39">
        <v>2432</v>
      </c>
      <c r="B2436" s="115" t="s">
        <v>23</v>
      </c>
      <c r="C2436" s="39" t="s">
        <v>11004</v>
      </c>
      <c r="D2436" s="39" t="s">
        <v>10034</v>
      </c>
      <c r="E2436" s="39" t="s">
        <v>11005</v>
      </c>
      <c r="F2436" s="39" t="s">
        <v>13614</v>
      </c>
      <c r="G2436" s="39" t="s">
        <v>13669</v>
      </c>
      <c r="H2436" s="39" t="s">
        <v>194</v>
      </c>
      <c r="I2436" s="39">
        <v>4</v>
      </c>
      <c r="J2436" s="39" t="s">
        <v>13658</v>
      </c>
      <c r="K2436" s="39" t="s">
        <v>31</v>
      </c>
      <c r="L2436" s="183">
        <v>2</v>
      </c>
      <c r="M2436" s="27">
        <f>L2436*130</f>
        <v>260</v>
      </c>
      <c r="N2436" s="23"/>
      <c r="O2436" s="24" t="s">
        <v>32</v>
      </c>
    </row>
    <row r="2437" s="1" customFormat="1" customHeight="1" spans="1:15">
      <c r="A2437" s="39">
        <v>2433</v>
      </c>
      <c r="B2437" s="115" t="s">
        <v>23</v>
      </c>
      <c r="C2437" s="39" t="s">
        <v>11004</v>
      </c>
      <c r="D2437" s="39" t="s">
        <v>10034</v>
      </c>
      <c r="E2437" s="39" t="s">
        <v>11005</v>
      </c>
      <c r="F2437" s="39" t="s">
        <v>13614</v>
      </c>
      <c r="G2437" s="39" t="s">
        <v>13670</v>
      </c>
      <c r="H2437" s="39" t="s">
        <v>194</v>
      </c>
      <c r="I2437" s="39">
        <v>4</v>
      </c>
      <c r="J2437" s="39" t="s">
        <v>13658</v>
      </c>
      <c r="K2437" s="39" t="s">
        <v>31</v>
      </c>
      <c r="L2437" s="183">
        <v>2</v>
      </c>
      <c r="M2437" s="27">
        <f>L2437*312</f>
        <v>624</v>
      </c>
      <c r="N2437" s="23"/>
      <c r="O2437" s="24" t="s">
        <v>32</v>
      </c>
    </row>
    <row r="2438" s="1" customFormat="1" customHeight="1" spans="1:15">
      <c r="A2438" s="39">
        <v>2434</v>
      </c>
      <c r="B2438" s="115" t="s">
        <v>23</v>
      </c>
      <c r="C2438" s="39" t="s">
        <v>11004</v>
      </c>
      <c r="D2438" s="39" t="s">
        <v>10034</v>
      </c>
      <c r="E2438" s="39" t="s">
        <v>11005</v>
      </c>
      <c r="F2438" s="39" t="s">
        <v>13614</v>
      </c>
      <c r="G2438" s="39" t="s">
        <v>13671</v>
      </c>
      <c r="H2438" s="39" t="s">
        <v>194</v>
      </c>
      <c r="I2438" s="39">
        <v>5</v>
      </c>
      <c r="J2438" s="39" t="s">
        <v>13658</v>
      </c>
      <c r="K2438" s="39" t="s">
        <v>31</v>
      </c>
      <c r="L2438" s="183">
        <v>3</v>
      </c>
      <c r="M2438" s="27">
        <f>L2438*130</f>
        <v>390</v>
      </c>
      <c r="N2438" s="23"/>
      <c r="O2438" s="24" t="s">
        <v>32</v>
      </c>
    </row>
    <row r="2439" s="1" customFormat="1" customHeight="1" spans="1:15">
      <c r="A2439" s="39">
        <v>2435</v>
      </c>
      <c r="B2439" s="115" t="s">
        <v>23</v>
      </c>
      <c r="C2439" s="39" t="s">
        <v>11004</v>
      </c>
      <c r="D2439" s="39" t="s">
        <v>10034</v>
      </c>
      <c r="E2439" s="39" t="s">
        <v>11005</v>
      </c>
      <c r="F2439" s="39" t="s">
        <v>13614</v>
      </c>
      <c r="G2439" s="39" t="s">
        <v>6080</v>
      </c>
      <c r="H2439" s="39" t="s">
        <v>194</v>
      </c>
      <c r="I2439" s="39">
        <v>4</v>
      </c>
      <c r="J2439" s="39" t="s">
        <v>13658</v>
      </c>
      <c r="K2439" s="39" t="s">
        <v>31</v>
      </c>
      <c r="L2439" s="183">
        <v>2</v>
      </c>
      <c r="M2439" s="27">
        <f>L2439*130</f>
        <v>260</v>
      </c>
      <c r="N2439" s="23"/>
      <c r="O2439" s="24" t="s">
        <v>32</v>
      </c>
    </row>
    <row r="2440" s="1" customFormat="1" customHeight="1" spans="1:15">
      <c r="A2440" s="39">
        <v>2436</v>
      </c>
      <c r="B2440" s="115" t="s">
        <v>23</v>
      </c>
      <c r="C2440" s="39" t="s">
        <v>11004</v>
      </c>
      <c r="D2440" s="39" t="s">
        <v>10034</v>
      </c>
      <c r="E2440" s="39" t="s">
        <v>11005</v>
      </c>
      <c r="F2440" s="39" t="s">
        <v>13614</v>
      </c>
      <c r="G2440" s="39" t="s">
        <v>13672</v>
      </c>
      <c r="H2440" s="39" t="s">
        <v>194</v>
      </c>
      <c r="I2440" s="39">
        <v>6</v>
      </c>
      <c r="J2440" s="39" t="s">
        <v>13658</v>
      </c>
      <c r="K2440" s="39" t="s">
        <v>31</v>
      </c>
      <c r="L2440" s="183">
        <v>2</v>
      </c>
      <c r="M2440" s="27">
        <f>L2440*312</f>
        <v>624</v>
      </c>
      <c r="N2440" s="23"/>
      <c r="O2440" s="24" t="s">
        <v>32</v>
      </c>
    </row>
    <row r="2441" s="1" customFormat="1" customHeight="1" spans="1:15">
      <c r="A2441" s="39">
        <v>2437</v>
      </c>
      <c r="B2441" s="115" t="s">
        <v>23</v>
      </c>
      <c r="C2441" s="39" t="s">
        <v>11004</v>
      </c>
      <c r="D2441" s="39" t="s">
        <v>10034</v>
      </c>
      <c r="E2441" s="39" t="s">
        <v>11005</v>
      </c>
      <c r="F2441" s="39" t="s">
        <v>13614</v>
      </c>
      <c r="G2441" s="39" t="s">
        <v>13673</v>
      </c>
      <c r="H2441" s="39" t="s">
        <v>194</v>
      </c>
      <c r="I2441" s="39">
        <v>4</v>
      </c>
      <c r="J2441" s="39" t="s">
        <v>13658</v>
      </c>
      <c r="K2441" s="39" t="s">
        <v>31</v>
      </c>
      <c r="L2441" s="183">
        <v>2</v>
      </c>
      <c r="M2441" s="27">
        <f t="shared" ref="M2441:M2450" si="98">L2441*130</f>
        <v>260</v>
      </c>
      <c r="N2441" s="23"/>
      <c r="O2441" s="24" t="s">
        <v>32</v>
      </c>
    </row>
    <row r="2442" s="1" customFormat="1" customHeight="1" spans="1:15">
      <c r="A2442" s="39">
        <v>2438</v>
      </c>
      <c r="B2442" s="115" t="s">
        <v>23</v>
      </c>
      <c r="C2442" s="39" t="s">
        <v>11004</v>
      </c>
      <c r="D2442" s="39" t="s">
        <v>10034</v>
      </c>
      <c r="E2442" s="39" t="s">
        <v>11005</v>
      </c>
      <c r="F2442" s="39" t="s">
        <v>13614</v>
      </c>
      <c r="G2442" s="39" t="s">
        <v>13653</v>
      </c>
      <c r="H2442" s="39" t="s">
        <v>194</v>
      </c>
      <c r="I2442" s="39">
        <v>3</v>
      </c>
      <c r="J2442" s="39" t="s">
        <v>13658</v>
      </c>
      <c r="K2442" s="39" t="s">
        <v>31</v>
      </c>
      <c r="L2442" s="183">
        <v>2</v>
      </c>
      <c r="M2442" s="27">
        <f t="shared" si="98"/>
        <v>260</v>
      </c>
      <c r="N2442" s="23"/>
      <c r="O2442" s="24" t="s">
        <v>32</v>
      </c>
    </row>
    <row r="2443" s="1" customFormat="1" customHeight="1" spans="1:15">
      <c r="A2443" s="39">
        <v>2439</v>
      </c>
      <c r="B2443" s="115" t="s">
        <v>23</v>
      </c>
      <c r="C2443" s="39" t="s">
        <v>11004</v>
      </c>
      <c r="D2443" s="39" t="s">
        <v>10034</v>
      </c>
      <c r="E2443" s="39" t="s">
        <v>11005</v>
      </c>
      <c r="F2443" s="39" t="s">
        <v>13614</v>
      </c>
      <c r="G2443" s="39" t="s">
        <v>3507</v>
      </c>
      <c r="H2443" s="39" t="s">
        <v>194</v>
      </c>
      <c r="I2443" s="39">
        <v>5</v>
      </c>
      <c r="J2443" s="39" t="s">
        <v>13658</v>
      </c>
      <c r="K2443" s="39" t="s">
        <v>31</v>
      </c>
      <c r="L2443" s="183">
        <v>3</v>
      </c>
      <c r="M2443" s="27">
        <f t="shared" si="98"/>
        <v>390</v>
      </c>
      <c r="N2443" s="23"/>
      <c r="O2443" s="24" t="s">
        <v>32</v>
      </c>
    </row>
    <row r="2444" s="1" customFormat="1" customHeight="1" spans="1:15">
      <c r="A2444" s="39">
        <v>2440</v>
      </c>
      <c r="B2444" s="115" t="s">
        <v>23</v>
      </c>
      <c r="C2444" s="39" t="s">
        <v>11004</v>
      </c>
      <c r="D2444" s="39" t="s">
        <v>10034</v>
      </c>
      <c r="E2444" s="39" t="s">
        <v>11005</v>
      </c>
      <c r="F2444" s="39" t="s">
        <v>13614</v>
      </c>
      <c r="G2444" s="39" t="s">
        <v>13674</v>
      </c>
      <c r="H2444" s="39" t="s">
        <v>194</v>
      </c>
      <c r="I2444" s="39">
        <v>6</v>
      </c>
      <c r="J2444" s="39" t="s">
        <v>13658</v>
      </c>
      <c r="K2444" s="39" t="s">
        <v>31</v>
      </c>
      <c r="L2444" s="183">
        <v>4</v>
      </c>
      <c r="M2444" s="27">
        <f t="shared" si="98"/>
        <v>520</v>
      </c>
      <c r="N2444" s="23"/>
      <c r="O2444" s="24" t="s">
        <v>32</v>
      </c>
    </row>
    <row r="2445" s="1" customFormat="1" customHeight="1" spans="1:15">
      <c r="A2445" s="39">
        <v>2441</v>
      </c>
      <c r="B2445" s="115" t="s">
        <v>23</v>
      </c>
      <c r="C2445" s="39" t="s">
        <v>11004</v>
      </c>
      <c r="D2445" s="39" t="s">
        <v>10034</v>
      </c>
      <c r="E2445" s="39" t="s">
        <v>11005</v>
      </c>
      <c r="F2445" s="39" t="s">
        <v>13614</v>
      </c>
      <c r="G2445" s="39" t="s">
        <v>13675</v>
      </c>
      <c r="H2445" s="39" t="s">
        <v>194</v>
      </c>
      <c r="I2445" s="39">
        <v>3</v>
      </c>
      <c r="J2445" s="39" t="s">
        <v>13658</v>
      </c>
      <c r="K2445" s="39" t="s">
        <v>31</v>
      </c>
      <c r="L2445" s="183">
        <v>2</v>
      </c>
      <c r="M2445" s="27">
        <f t="shared" si="98"/>
        <v>260</v>
      </c>
      <c r="N2445" s="23"/>
      <c r="O2445" s="24" t="s">
        <v>32</v>
      </c>
    </row>
    <row r="2446" s="1" customFormat="1" customHeight="1" spans="1:15">
      <c r="A2446" s="39">
        <v>2442</v>
      </c>
      <c r="B2446" s="115" t="s">
        <v>23</v>
      </c>
      <c r="C2446" s="39" t="s">
        <v>11004</v>
      </c>
      <c r="D2446" s="39" t="s">
        <v>10034</v>
      </c>
      <c r="E2446" s="39" t="s">
        <v>11005</v>
      </c>
      <c r="F2446" s="39" t="s">
        <v>13614</v>
      </c>
      <c r="G2446" s="39" t="s">
        <v>13676</v>
      </c>
      <c r="H2446" s="39" t="s">
        <v>1583</v>
      </c>
      <c r="I2446" s="39">
        <v>4</v>
      </c>
      <c r="J2446" s="39" t="s">
        <v>13677</v>
      </c>
      <c r="K2446" s="39" t="s">
        <v>31</v>
      </c>
      <c r="L2446" s="183">
        <v>3</v>
      </c>
      <c r="M2446" s="27">
        <f t="shared" si="98"/>
        <v>390</v>
      </c>
      <c r="N2446" s="23"/>
      <c r="O2446" s="24" t="s">
        <v>32</v>
      </c>
    </row>
    <row r="2447" s="1" customFormat="1" customHeight="1" spans="1:15">
      <c r="A2447" s="39">
        <v>2443</v>
      </c>
      <c r="B2447" s="115" t="s">
        <v>23</v>
      </c>
      <c r="C2447" s="39" t="s">
        <v>11004</v>
      </c>
      <c r="D2447" s="39" t="s">
        <v>10034</v>
      </c>
      <c r="E2447" s="39" t="s">
        <v>11005</v>
      </c>
      <c r="F2447" s="39" t="s">
        <v>13614</v>
      </c>
      <c r="G2447" s="39" t="s">
        <v>13678</v>
      </c>
      <c r="H2447" s="39" t="s">
        <v>194</v>
      </c>
      <c r="I2447" s="39">
        <v>4</v>
      </c>
      <c r="J2447" s="39" t="s">
        <v>13677</v>
      </c>
      <c r="K2447" s="39" t="s">
        <v>31</v>
      </c>
      <c r="L2447" s="183">
        <v>3</v>
      </c>
      <c r="M2447" s="27">
        <f t="shared" si="98"/>
        <v>390</v>
      </c>
      <c r="N2447" s="23"/>
      <c r="O2447" s="24" t="s">
        <v>32</v>
      </c>
    </row>
    <row r="2448" s="1" customFormat="1" customHeight="1" spans="1:15">
      <c r="A2448" s="39">
        <v>2444</v>
      </c>
      <c r="B2448" s="115" t="s">
        <v>23</v>
      </c>
      <c r="C2448" s="39" t="s">
        <v>11004</v>
      </c>
      <c r="D2448" s="39" t="s">
        <v>10034</v>
      </c>
      <c r="E2448" s="39" t="s">
        <v>11005</v>
      </c>
      <c r="F2448" s="39" t="s">
        <v>13614</v>
      </c>
      <c r="G2448" s="39" t="s">
        <v>13679</v>
      </c>
      <c r="H2448" s="39" t="s">
        <v>194</v>
      </c>
      <c r="I2448" s="39">
        <v>4</v>
      </c>
      <c r="J2448" s="39" t="s">
        <v>13677</v>
      </c>
      <c r="K2448" s="39" t="s">
        <v>31</v>
      </c>
      <c r="L2448" s="183">
        <v>2</v>
      </c>
      <c r="M2448" s="27">
        <f t="shared" si="98"/>
        <v>260</v>
      </c>
      <c r="N2448" s="23"/>
      <c r="O2448" s="24" t="s">
        <v>32</v>
      </c>
    </row>
    <row r="2449" s="1" customFormat="1" customHeight="1" spans="1:15">
      <c r="A2449" s="39">
        <v>2445</v>
      </c>
      <c r="B2449" s="115" t="s">
        <v>23</v>
      </c>
      <c r="C2449" s="39" t="s">
        <v>11004</v>
      </c>
      <c r="D2449" s="39" t="s">
        <v>10034</v>
      </c>
      <c r="E2449" s="39" t="s">
        <v>11005</v>
      </c>
      <c r="F2449" s="39" t="s">
        <v>13614</v>
      </c>
      <c r="G2449" s="39" t="s">
        <v>13680</v>
      </c>
      <c r="H2449" s="39" t="s">
        <v>194</v>
      </c>
      <c r="I2449" s="39">
        <v>6</v>
      </c>
      <c r="J2449" s="39" t="s">
        <v>13677</v>
      </c>
      <c r="K2449" s="39" t="s">
        <v>31</v>
      </c>
      <c r="L2449" s="183">
        <v>4</v>
      </c>
      <c r="M2449" s="27">
        <f t="shared" si="98"/>
        <v>520</v>
      </c>
      <c r="N2449" s="23"/>
      <c r="O2449" s="24" t="s">
        <v>32</v>
      </c>
    </row>
    <row r="2450" s="1" customFormat="1" customHeight="1" spans="1:15">
      <c r="A2450" s="39">
        <v>2446</v>
      </c>
      <c r="B2450" s="115" t="s">
        <v>23</v>
      </c>
      <c r="C2450" s="39" t="s">
        <v>11004</v>
      </c>
      <c r="D2450" s="39" t="s">
        <v>10034</v>
      </c>
      <c r="E2450" s="39" t="s">
        <v>11005</v>
      </c>
      <c r="F2450" s="39" t="s">
        <v>13614</v>
      </c>
      <c r="G2450" s="39" t="s">
        <v>11334</v>
      </c>
      <c r="H2450" s="39" t="s">
        <v>194</v>
      </c>
      <c r="I2450" s="39">
        <v>5</v>
      </c>
      <c r="J2450" s="39" t="s">
        <v>13677</v>
      </c>
      <c r="K2450" s="39" t="s">
        <v>31</v>
      </c>
      <c r="L2450" s="183">
        <v>3</v>
      </c>
      <c r="M2450" s="27">
        <f t="shared" si="98"/>
        <v>390</v>
      </c>
      <c r="N2450" s="23"/>
      <c r="O2450" s="24" t="s">
        <v>32</v>
      </c>
    </row>
    <row r="2451" s="1" customFormat="1" customHeight="1" spans="1:15">
      <c r="A2451" s="39">
        <v>2447</v>
      </c>
      <c r="B2451" s="115" t="s">
        <v>23</v>
      </c>
      <c r="C2451" s="39" t="s">
        <v>11004</v>
      </c>
      <c r="D2451" s="39" t="s">
        <v>10034</v>
      </c>
      <c r="E2451" s="39" t="s">
        <v>11005</v>
      </c>
      <c r="F2451" s="39" t="s">
        <v>13614</v>
      </c>
      <c r="G2451" s="39" t="s">
        <v>13681</v>
      </c>
      <c r="H2451" s="39" t="s">
        <v>194</v>
      </c>
      <c r="I2451" s="39">
        <v>3</v>
      </c>
      <c r="J2451" s="39" t="s">
        <v>13677</v>
      </c>
      <c r="K2451" s="39" t="s">
        <v>31</v>
      </c>
      <c r="L2451" s="183">
        <v>3</v>
      </c>
      <c r="M2451" s="27">
        <f>L2451*312</f>
        <v>936</v>
      </c>
      <c r="N2451" s="23"/>
      <c r="O2451" s="24" t="s">
        <v>32</v>
      </c>
    </row>
    <row r="2452" s="1" customFormat="1" customHeight="1" spans="1:15">
      <c r="A2452" s="39">
        <v>2448</v>
      </c>
      <c r="B2452" s="115" t="s">
        <v>23</v>
      </c>
      <c r="C2452" s="39" t="s">
        <v>11004</v>
      </c>
      <c r="D2452" s="39" t="s">
        <v>10034</v>
      </c>
      <c r="E2452" s="39" t="s">
        <v>11005</v>
      </c>
      <c r="F2452" s="39" t="s">
        <v>13614</v>
      </c>
      <c r="G2452" s="39" t="s">
        <v>13682</v>
      </c>
      <c r="H2452" s="39" t="s">
        <v>194</v>
      </c>
      <c r="I2452" s="39">
        <v>3</v>
      </c>
      <c r="J2452" s="39" t="s">
        <v>13677</v>
      </c>
      <c r="K2452" s="39" t="s">
        <v>31</v>
      </c>
      <c r="L2452" s="183">
        <v>2</v>
      </c>
      <c r="M2452" s="27">
        <f>L2452*130</f>
        <v>260</v>
      </c>
      <c r="N2452" s="23"/>
      <c r="O2452" s="24" t="s">
        <v>32</v>
      </c>
    </row>
    <row r="2453" s="1" customFormat="1" customHeight="1" spans="1:15">
      <c r="A2453" s="39">
        <v>2449</v>
      </c>
      <c r="B2453" s="115" t="s">
        <v>23</v>
      </c>
      <c r="C2453" s="39" t="s">
        <v>11004</v>
      </c>
      <c r="D2453" s="39" t="s">
        <v>10034</v>
      </c>
      <c r="E2453" s="39" t="s">
        <v>11005</v>
      </c>
      <c r="F2453" s="39" t="s">
        <v>13614</v>
      </c>
      <c r="G2453" s="39" t="s">
        <v>13683</v>
      </c>
      <c r="H2453" s="39" t="s">
        <v>1583</v>
      </c>
      <c r="I2453" s="39">
        <v>4</v>
      </c>
      <c r="J2453" s="39" t="s">
        <v>13677</v>
      </c>
      <c r="K2453" s="39" t="s">
        <v>31</v>
      </c>
      <c r="L2453" s="183">
        <v>4</v>
      </c>
      <c r="M2453" s="27">
        <f>L2453*312</f>
        <v>1248</v>
      </c>
      <c r="N2453" s="23"/>
      <c r="O2453" s="24" t="s">
        <v>32</v>
      </c>
    </row>
    <row r="2454" s="1" customFormat="1" customHeight="1" spans="1:15">
      <c r="A2454" s="39">
        <v>2450</v>
      </c>
      <c r="B2454" s="115" t="s">
        <v>23</v>
      </c>
      <c r="C2454" s="39" t="s">
        <v>11004</v>
      </c>
      <c r="D2454" s="39" t="s">
        <v>10034</v>
      </c>
      <c r="E2454" s="39" t="s">
        <v>11005</v>
      </c>
      <c r="F2454" s="39" t="s">
        <v>13614</v>
      </c>
      <c r="G2454" s="39" t="s">
        <v>13684</v>
      </c>
      <c r="H2454" s="39" t="s">
        <v>194</v>
      </c>
      <c r="I2454" s="39">
        <v>3</v>
      </c>
      <c r="J2454" s="39" t="s">
        <v>13677</v>
      </c>
      <c r="K2454" s="39" t="s">
        <v>31</v>
      </c>
      <c r="L2454" s="183">
        <v>2</v>
      </c>
      <c r="M2454" s="27">
        <f>L2454*130</f>
        <v>260</v>
      </c>
      <c r="N2454" s="23"/>
      <c r="O2454" s="24" t="s">
        <v>32</v>
      </c>
    </row>
    <row r="2455" s="1" customFormat="1" customHeight="1" spans="1:15">
      <c r="A2455" s="39">
        <v>2451</v>
      </c>
      <c r="B2455" s="115" t="s">
        <v>23</v>
      </c>
      <c r="C2455" s="39" t="s">
        <v>11004</v>
      </c>
      <c r="D2455" s="39" t="s">
        <v>10034</v>
      </c>
      <c r="E2455" s="39" t="s">
        <v>11005</v>
      </c>
      <c r="F2455" s="39" t="s">
        <v>13614</v>
      </c>
      <c r="G2455" s="39" t="s">
        <v>13685</v>
      </c>
      <c r="H2455" s="39" t="s">
        <v>194</v>
      </c>
      <c r="I2455" s="39">
        <v>2</v>
      </c>
      <c r="J2455" s="39" t="s">
        <v>13677</v>
      </c>
      <c r="K2455" s="39" t="s">
        <v>31</v>
      </c>
      <c r="L2455" s="183">
        <v>1</v>
      </c>
      <c r="M2455" s="27">
        <f>L2455*312</f>
        <v>312</v>
      </c>
      <c r="N2455" s="23"/>
      <c r="O2455" s="24" t="s">
        <v>32</v>
      </c>
    </row>
    <row r="2456" s="1" customFormat="1" customHeight="1" spans="1:15">
      <c r="A2456" s="39">
        <v>2452</v>
      </c>
      <c r="B2456" s="115" t="s">
        <v>23</v>
      </c>
      <c r="C2456" s="39" t="s">
        <v>11004</v>
      </c>
      <c r="D2456" s="39" t="s">
        <v>10034</v>
      </c>
      <c r="E2456" s="39" t="s">
        <v>11005</v>
      </c>
      <c r="F2456" s="39" t="s">
        <v>13614</v>
      </c>
      <c r="G2456" s="39" t="s">
        <v>13686</v>
      </c>
      <c r="H2456" s="39" t="s">
        <v>194</v>
      </c>
      <c r="I2456" s="39">
        <v>5</v>
      </c>
      <c r="J2456" s="39" t="s">
        <v>13677</v>
      </c>
      <c r="K2456" s="39" t="s">
        <v>31</v>
      </c>
      <c r="L2456" s="183">
        <v>1</v>
      </c>
      <c r="M2456" s="27">
        <f t="shared" ref="M2456:M2461" si="99">L2456*130</f>
        <v>130</v>
      </c>
      <c r="N2456" s="23"/>
      <c r="O2456" s="24" t="s">
        <v>32</v>
      </c>
    </row>
    <row r="2457" s="1" customFormat="1" customHeight="1" spans="1:15">
      <c r="A2457" s="39">
        <v>2453</v>
      </c>
      <c r="B2457" s="115" t="s">
        <v>23</v>
      </c>
      <c r="C2457" s="39" t="s">
        <v>11004</v>
      </c>
      <c r="D2457" s="39" t="s">
        <v>10034</v>
      </c>
      <c r="E2457" s="39" t="s">
        <v>11005</v>
      </c>
      <c r="F2457" s="39" t="s">
        <v>13614</v>
      </c>
      <c r="G2457" s="39" t="s">
        <v>13687</v>
      </c>
      <c r="H2457" s="39" t="s">
        <v>194</v>
      </c>
      <c r="I2457" s="39">
        <v>4</v>
      </c>
      <c r="J2457" s="39" t="s">
        <v>13677</v>
      </c>
      <c r="K2457" s="39" t="s">
        <v>31</v>
      </c>
      <c r="L2457" s="183">
        <v>3</v>
      </c>
      <c r="M2457" s="27">
        <f t="shared" si="99"/>
        <v>390</v>
      </c>
      <c r="N2457" s="23"/>
      <c r="O2457" s="24" t="s">
        <v>32</v>
      </c>
    </row>
    <row r="2458" s="1" customFormat="1" customHeight="1" spans="1:15">
      <c r="A2458" s="39">
        <v>2454</v>
      </c>
      <c r="B2458" s="115" t="s">
        <v>23</v>
      </c>
      <c r="C2458" s="39" t="s">
        <v>11004</v>
      </c>
      <c r="D2458" s="39" t="s">
        <v>10034</v>
      </c>
      <c r="E2458" s="39" t="s">
        <v>11005</v>
      </c>
      <c r="F2458" s="39" t="s">
        <v>13614</v>
      </c>
      <c r="G2458" s="39" t="s">
        <v>13688</v>
      </c>
      <c r="H2458" s="39" t="s">
        <v>194</v>
      </c>
      <c r="I2458" s="39">
        <v>4</v>
      </c>
      <c r="J2458" s="39" t="s">
        <v>13677</v>
      </c>
      <c r="K2458" s="39" t="s">
        <v>31</v>
      </c>
      <c r="L2458" s="183">
        <v>2</v>
      </c>
      <c r="M2458" s="27">
        <f t="shared" si="99"/>
        <v>260</v>
      </c>
      <c r="N2458" s="23"/>
      <c r="O2458" s="24" t="s">
        <v>32</v>
      </c>
    </row>
    <row r="2459" s="1" customFormat="1" customHeight="1" spans="1:15">
      <c r="A2459" s="39">
        <v>2455</v>
      </c>
      <c r="B2459" s="115" t="s">
        <v>23</v>
      </c>
      <c r="C2459" s="39" t="s">
        <v>11004</v>
      </c>
      <c r="D2459" s="39" t="s">
        <v>10034</v>
      </c>
      <c r="E2459" s="39" t="s">
        <v>11005</v>
      </c>
      <c r="F2459" s="39" t="s">
        <v>13614</v>
      </c>
      <c r="G2459" s="39" t="s">
        <v>13689</v>
      </c>
      <c r="H2459" s="39" t="s">
        <v>194</v>
      </c>
      <c r="I2459" s="39">
        <v>4</v>
      </c>
      <c r="J2459" s="39" t="s">
        <v>13677</v>
      </c>
      <c r="K2459" s="39" t="s">
        <v>31</v>
      </c>
      <c r="L2459" s="183">
        <v>3</v>
      </c>
      <c r="M2459" s="27">
        <f t="shared" si="99"/>
        <v>390</v>
      </c>
      <c r="N2459" s="23"/>
      <c r="O2459" s="24" t="s">
        <v>32</v>
      </c>
    </row>
    <row r="2460" s="1" customFormat="1" customHeight="1" spans="1:15">
      <c r="A2460" s="39">
        <v>2456</v>
      </c>
      <c r="B2460" s="115" t="s">
        <v>23</v>
      </c>
      <c r="C2460" s="39" t="s">
        <v>11004</v>
      </c>
      <c r="D2460" s="39" t="s">
        <v>10034</v>
      </c>
      <c r="E2460" s="39" t="s">
        <v>11005</v>
      </c>
      <c r="F2460" s="39" t="s">
        <v>13614</v>
      </c>
      <c r="G2460" s="39" t="s">
        <v>13690</v>
      </c>
      <c r="H2460" s="39" t="s">
        <v>194</v>
      </c>
      <c r="I2460" s="39">
        <v>4</v>
      </c>
      <c r="J2460" s="39" t="s">
        <v>13677</v>
      </c>
      <c r="K2460" s="39" t="s">
        <v>31</v>
      </c>
      <c r="L2460" s="183">
        <v>1</v>
      </c>
      <c r="M2460" s="27">
        <f t="shared" si="99"/>
        <v>130</v>
      </c>
      <c r="N2460" s="23"/>
      <c r="O2460" s="24" t="s">
        <v>32</v>
      </c>
    </row>
    <row r="2461" s="1" customFormat="1" customHeight="1" spans="1:15">
      <c r="A2461" s="39">
        <v>2457</v>
      </c>
      <c r="B2461" s="115" t="s">
        <v>23</v>
      </c>
      <c r="C2461" s="39" t="s">
        <v>11004</v>
      </c>
      <c r="D2461" s="39" t="s">
        <v>10034</v>
      </c>
      <c r="E2461" s="39" t="s">
        <v>11005</v>
      </c>
      <c r="F2461" s="39" t="s">
        <v>13614</v>
      </c>
      <c r="G2461" s="39" t="s">
        <v>13691</v>
      </c>
      <c r="H2461" s="39" t="s">
        <v>194</v>
      </c>
      <c r="I2461" s="39">
        <v>2</v>
      </c>
      <c r="J2461" s="39" t="s">
        <v>13677</v>
      </c>
      <c r="K2461" s="39" t="s">
        <v>31</v>
      </c>
      <c r="L2461" s="183">
        <v>2</v>
      </c>
      <c r="M2461" s="27">
        <f t="shared" si="99"/>
        <v>260</v>
      </c>
      <c r="N2461" s="23"/>
      <c r="O2461" s="24" t="s">
        <v>32</v>
      </c>
    </row>
    <row r="2462" s="1" customFormat="1" customHeight="1" spans="1:15">
      <c r="A2462" s="39">
        <v>2458</v>
      </c>
      <c r="B2462" s="115" t="s">
        <v>23</v>
      </c>
      <c r="C2462" s="39" t="s">
        <v>11004</v>
      </c>
      <c r="D2462" s="39" t="s">
        <v>10034</v>
      </c>
      <c r="E2462" s="39" t="s">
        <v>11005</v>
      </c>
      <c r="F2462" s="39" t="s">
        <v>13614</v>
      </c>
      <c r="G2462" s="39" t="s">
        <v>13692</v>
      </c>
      <c r="H2462" s="39" t="s">
        <v>194</v>
      </c>
      <c r="I2462" s="39">
        <v>5</v>
      </c>
      <c r="J2462" s="39" t="s">
        <v>13677</v>
      </c>
      <c r="K2462" s="39" t="s">
        <v>31</v>
      </c>
      <c r="L2462" s="183">
        <v>3</v>
      </c>
      <c r="M2462" s="27">
        <f>L2462*312</f>
        <v>936</v>
      </c>
      <c r="N2462" s="23"/>
      <c r="O2462" s="24" t="s">
        <v>32</v>
      </c>
    </row>
    <row r="2463" s="1" customFormat="1" customHeight="1" spans="1:15">
      <c r="A2463" s="39">
        <v>2459</v>
      </c>
      <c r="B2463" s="115" t="s">
        <v>23</v>
      </c>
      <c r="C2463" s="39" t="s">
        <v>11004</v>
      </c>
      <c r="D2463" s="39" t="s">
        <v>10034</v>
      </c>
      <c r="E2463" s="39" t="s">
        <v>11005</v>
      </c>
      <c r="F2463" s="39" t="s">
        <v>13614</v>
      </c>
      <c r="G2463" s="39" t="s">
        <v>1725</v>
      </c>
      <c r="H2463" s="39" t="s">
        <v>194</v>
      </c>
      <c r="I2463" s="39">
        <v>6</v>
      </c>
      <c r="J2463" s="39" t="s">
        <v>13677</v>
      </c>
      <c r="K2463" s="39" t="s">
        <v>31</v>
      </c>
      <c r="L2463" s="183">
        <v>3</v>
      </c>
      <c r="M2463" s="27">
        <f>L2463*130</f>
        <v>390</v>
      </c>
      <c r="N2463" s="23"/>
      <c r="O2463" s="24" t="s">
        <v>32</v>
      </c>
    </row>
    <row r="2464" s="1" customFormat="1" customHeight="1" spans="1:15">
      <c r="A2464" s="39">
        <v>2460</v>
      </c>
      <c r="B2464" s="115" t="s">
        <v>23</v>
      </c>
      <c r="C2464" s="39" t="s">
        <v>11004</v>
      </c>
      <c r="D2464" s="39" t="s">
        <v>10034</v>
      </c>
      <c r="E2464" s="39" t="s">
        <v>11005</v>
      </c>
      <c r="F2464" s="39" t="s">
        <v>13614</v>
      </c>
      <c r="G2464" s="39" t="s">
        <v>13693</v>
      </c>
      <c r="H2464" s="39" t="s">
        <v>194</v>
      </c>
      <c r="I2464" s="39">
        <v>4</v>
      </c>
      <c r="J2464" s="39" t="s">
        <v>13677</v>
      </c>
      <c r="K2464" s="39" t="s">
        <v>31</v>
      </c>
      <c r="L2464" s="183">
        <v>2</v>
      </c>
      <c r="M2464" s="27">
        <f>L2464*130</f>
        <v>260</v>
      </c>
      <c r="N2464" s="23"/>
      <c r="O2464" s="24" t="s">
        <v>32</v>
      </c>
    </row>
    <row r="2465" s="1" customFormat="1" customHeight="1" spans="1:15">
      <c r="A2465" s="39">
        <v>2461</v>
      </c>
      <c r="B2465" s="115" t="s">
        <v>23</v>
      </c>
      <c r="C2465" s="39" t="s">
        <v>11004</v>
      </c>
      <c r="D2465" s="39" t="s">
        <v>10034</v>
      </c>
      <c r="E2465" s="39" t="s">
        <v>11005</v>
      </c>
      <c r="F2465" s="39" t="s">
        <v>13614</v>
      </c>
      <c r="G2465" s="39" t="s">
        <v>13694</v>
      </c>
      <c r="H2465" s="39" t="s">
        <v>194</v>
      </c>
      <c r="I2465" s="39">
        <v>3</v>
      </c>
      <c r="J2465" s="39" t="s">
        <v>13677</v>
      </c>
      <c r="K2465" s="39" t="s">
        <v>31</v>
      </c>
      <c r="L2465" s="183">
        <v>2</v>
      </c>
      <c r="M2465" s="27">
        <f>L2465*130</f>
        <v>260</v>
      </c>
      <c r="N2465" s="23"/>
      <c r="O2465" s="24" t="s">
        <v>32</v>
      </c>
    </row>
    <row r="2466" s="1" customFormat="1" customHeight="1" spans="1:15">
      <c r="A2466" s="39">
        <v>2462</v>
      </c>
      <c r="B2466" s="115" t="s">
        <v>23</v>
      </c>
      <c r="C2466" s="39" t="s">
        <v>11004</v>
      </c>
      <c r="D2466" s="39" t="s">
        <v>10034</v>
      </c>
      <c r="E2466" s="39" t="s">
        <v>11005</v>
      </c>
      <c r="F2466" s="39" t="s">
        <v>13614</v>
      </c>
      <c r="G2466" s="39" t="s">
        <v>13695</v>
      </c>
      <c r="H2466" s="39" t="s">
        <v>194</v>
      </c>
      <c r="I2466" s="39">
        <v>4</v>
      </c>
      <c r="J2466" s="39" t="s">
        <v>13677</v>
      </c>
      <c r="K2466" s="39" t="s">
        <v>31</v>
      </c>
      <c r="L2466" s="183">
        <v>2</v>
      </c>
      <c r="M2466" s="27">
        <f>L2466*312</f>
        <v>624</v>
      </c>
      <c r="N2466" s="23"/>
      <c r="O2466" s="24" t="s">
        <v>32</v>
      </c>
    </row>
    <row r="2467" s="1" customFormat="1" customHeight="1" spans="1:15">
      <c r="A2467" s="39">
        <v>2463</v>
      </c>
      <c r="B2467" s="115" t="s">
        <v>23</v>
      </c>
      <c r="C2467" s="39" t="s">
        <v>11004</v>
      </c>
      <c r="D2467" s="39" t="s">
        <v>10034</v>
      </c>
      <c r="E2467" s="39" t="s">
        <v>11005</v>
      </c>
      <c r="F2467" s="39" t="s">
        <v>13614</v>
      </c>
      <c r="G2467" s="39" t="s">
        <v>13696</v>
      </c>
      <c r="H2467" s="39" t="s">
        <v>194</v>
      </c>
      <c r="I2467" s="119">
        <v>3</v>
      </c>
      <c r="J2467" s="39" t="s">
        <v>13677</v>
      </c>
      <c r="K2467" s="39" t="s">
        <v>31</v>
      </c>
      <c r="L2467" s="183">
        <v>2</v>
      </c>
      <c r="M2467" s="27">
        <f>L2467*130</f>
        <v>260</v>
      </c>
      <c r="N2467" s="23"/>
      <c r="O2467" s="24" t="s">
        <v>32</v>
      </c>
    </row>
    <row r="2468" s="1" customFormat="1" customHeight="1" spans="1:15">
      <c r="A2468" s="39">
        <v>2464</v>
      </c>
      <c r="B2468" s="115" t="s">
        <v>23</v>
      </c>
      <c r="C2468" s="39" t="s">
        <v>11004</v>
      </c>
      <c r="D2468" s="39" t="s">
        <v>10034</v>
      </c>
      <c r="E2468" s="39" t="s">
        <v>11005</v>
      </c>
      <c r="F2468" s="39" t="s">
        <v>13614</v>
      </c>
      <c r="G2468" s="39" t="s">
        <v>13697</v>
      </c>
      <c r="H2468" s="39" t="s">
        <v>194</v>
      </c>
      <c r="I2468" s="39">
        <v>4</v>
      </c>
      <c r="J2468" s="39" t="s">
        <v>13698</v>
      </c>
      <c r="K2468" s="39" t="s">
        <v>31</v>
      </c>
      <c r="L2468" s="183">
        <v>3</v>
      </c>
      <c r="M2468" s="27">
        <f>L2468*130</f>
        <v>390</v>
      </c>
      <c r="N2468" s="23"/>
      <c r="O2468" s="24" t="s">
        <v>32</v>
      </c>
    </row>
    <row r="2469" s="1" customFormat="1" customHeight="1" spans="1:15">
      <c r="A2469" s="39">
        <v>2465</v>
      </c>
      <c r="B2469" s="115" t="s">
        <v>23</v>
      </c>
      <c r="C2469" s="39" t="s">
        <v>11004</v>
      </c>
      <c r="D2469" s="39" t="s">
        <v>10034</v>
      </c>
      <c r="E2469" s="39" t="s">
        <v>11005</v>
      </c>
      <c r="F2469" s="39" t="s">
        <v>13614</v>
      </c>
      <c r="G2469" s="39" t="s">
        <v>13699</v>
      </c>
      <c r="H2469" s="39" t="s">
        <v>194</v>
      </c>
      <c r="I2469" s="39">
        <v>4</v>
      </c>
      <c r="J2469" s="39" t="s">
        <v>13698</v>
      </c>
      <c r="K2469" s="39" t="s">
        <v>31</v>
      </c>
      <c r="L2469" s="183">
        <v>4</v>
      </c>
      <c r="M2469" s="27">
        <f>L2469*130</f>
        <v>520</v>
      </c>
      <c r="N2469" s="23"/>
      <c r="O2469" s="24" t="s">
        <v>32</v>
      </c>
    </row>
    <row r="2470" s="1" customFormat="1" customHeight="1" spans="1:15">
      <c r="A2470" s="39">
        <v>2466</v>
      </c>
      <c r="B2470" s="115" t="s">
        <v>23</v>
      </c>
      <c r="C2470" s="39" t="s">
        <v>11004</v>
      </c>
      <c r="D2470" s="39" t="s">
        <v>10034</v>
      </c>
      <c r="E2470" s="39" t="s">
        <v>11005</v>
      </c>
      <c r="F2470" s="39" t="s">
        <v>13614</v>
      </c>
      <c r="G2470" s="39" t="s">
        <v>13700</v>
      </c>
      <c r="H2470" s="39" t="s">
        <v>194</v>
      </c>
      <c r="I2470" s="39">
        <v>3</v>
      </c>
      <c r="J2470" s="39" t="s">
        <v>13698</v>
      </c>
      <c r="K2470" s="39" t="s">
        <v>31</v>
      </c>
      <c r="L2470" s="183">
        <v>2</v>
      </c>
      <c r="M2470" s="27">
        <f>L2470*130</f>
        <v>260</v>
      </c>
      <c r="N2470" s="23"/>
      <c r="O2470" s="24" t="s">
        <v>32</v>
      </c>
    </row>
    <row r="2471" s="1" customFormat="1" customHeight="1" spans="1:18">
      <c r="A2471" s="39">
        <v>2467</v>
      </c>
      <c r="B2471" s="115" t="s">
        <v>23</v>
      </c>
      <c r="C2471" s="39" t="s">
        <v>11004</v>
      </c>
      <c r="D2471" s="39" t="s">
        <v>10034</v>
      </c>
      <c r="E2471" s="39" t="s">
        <v>11005</v>
      </c>
      <c r="F2471" s="39" t="s">
        <v>13614</v>
      </c>
      <c r="G2471" s="189" t="s">
        <v>13701</v>
      </c>
      <c r="H2471" s="39" t="s">
        <v>194</v>
      </c>
      <c r="I2471" s="39">
        <v>5</v>
      </c>
      <c r="J2471" s="39" t="s">
        <v>13698</v>
      </c>
      <c r="K2471" s="39" t="s">
        <v>31</v>
      </c>
      <c r="L2471" s="183">
        <v>4</v>
      </c>
      <c r="M2471" s="27">
        <f>L2471*130</f>
        <v>520</v>
      </c>
      <c r="N2471" s="23"/>
      <c r="O2471" s="24" t="s">
        <v>32</v>
      </c>
      <c r="R2471" s="92"/>
    </row>
    <row r="2472" s="1" customFormat="1" customHeight="1" spans="1:15">
      <c r="A2472" s="39">
        <v>2468</v>
      </c>
      <c r="B2472" s="115" t="s">
        <v>23</v>
      </c>
      <c r="C2472" s="39" t="s">
        <v>11004</v>
      </c>
      <c r="D2472" s="39" t="s">
        <v>10034</v>
      </c>
      <c r="E2472" s="39" t="s">
        <v>11005</v>
      </c>
      <c r="F2472" s="39" t="s">
        <v>13614</v>
      </c>
      <c r="G2472" s="39" t="s">
        <v>11537</v>
      </c>
      <c r="H2472" s="39" t="s">
        <v>1583</v>
      </c>
      <c r="I2472" s="39">
        <v>4</v>
      </c>
      <c r="J2472" s="39" t="s">
        <v>13698</v>
      </c>
      <c r="K2472" s="39" t="s">
        <v>31</v>
      </c>
      <c r="L2472" s="183">
        <v>4</v>
      </c>
      <c r="M2472" s="27">
        <f>L2472*312</f>
        <v>1248</v>
      </c>
      <c r="N2472" s="23"/>
      <c r="O2472" s="24" t="s">
        <v>32</v>
      </c>
    </row>
    <row r="2473" s="1" customFormat="1" customHeight="1" spans="1:15">
      <c r="A2473" s="39">
        <v>2469</v>
      </c>
      <c r="B2473" s="115" t="s">
        <v>23</v>
      </c>
      <c r="C2473" s="39" t="s">
        <v>11004</v>
      </c>
      <c r="D2473" s="39" t="s">
        <v>10034</v>
      </c>
      <c r="E2473" s="39" t="s">
        <v>11005</v>
      </c>
      <c r="F2473" s="39" t="s">
        <v>13614</v>
      </c>
      <c r="G2473" s="39" t="s">
        <v>13702</v>
      </c>
      <c r="H2473" s="39" t="s">
        <v>194</v>
      </c>
      <c r="I2473" s="39">
        <v>3</v>
      </c>
      <c r="J2473" s="39" t="s">
        <v>13698</v>
      </c>
      <c r="K2473" s="39" t="s">
        <v>31</v>
      </c>
      <c r="L2473" s="183">
        <v>3</v>
      </c>
      <c r="M2473" s="27">
        <f>L2473*130</f>
        <v>390</v>
      </c>
      <c r="N2473" s="23"/>
      <c r="O2473" s="24" t="s">
        <v>32</v>
      </c>
    </row>
    <row r="2474" s="1" customFormat="1" customHeight="1" spans="1:15">
      <c r="A2474" s="39">
        <v>2470</v>
      </c>
      <c r="B2474" s="115" t="s">
        <v>23</v>
      </c>
      <c r="C2474" s="39" t="s">
        <v>11004</v>
      </c>
      <c r="D2474" s="39" t="s">
        <v>10034</v>
      </c>
      <c r="E2474" s="39" t="s">
        <v>11005</v>
      </c>
      <c r="F2474" s="39" t="s">
        <v>13614</v>
      </c>
      <c r="G2474" s="39" t="s">
        <v>13703</v>
      </c>
      <c r="H2474" s="39" t="s">
        <v>1583</v>
      </c>
      <c r="I2474" s="39">
        <v>2</v>
      </c>
      <c r="J2474" s="39" t="s">
        <v>13698</v>
      </c>
      <c r="K2474" s="39" t="s">
        <v>31</v>
      </c>
      <c r="L2474" s="183">
        <v>2</v>
      </c>
      <c r="M2474" s="27">
        <f>L2474*312</f>
        <v>624</v>
      </c>
      <c r="N2474" s="23"/>
      <c r="O2474" s="24" t="s">
        <v>32</v>
      </c>
    </row>
    <row r="2475" s="1" customFormat="1" customHeight="1" spans="1:15">
      <c r="A2475" s="39">
        <v>2471</v>
      </c>
      <c r="B2475" s="115" t="s">
        <v>23</v>
      </c>
      <c r="C2475" s="39" t="s">
        <v>11004</v>
      </c>
      <c r="D2475" s="39" t="s">
        <v>10034</v>
      </c>
      <c r="E2475" s="39" t="s">
        <v>11005</v>
      </c>
      <c r="F2475" s="39" t="s">
        <v>13614</v>
      </c>
      <c r="G2475" s="39" t="s">
        <v>13704</v>
      </c>
      <c r="H2475" s="39" t="s">
        <v>194</v>
      </c>
      <c r="I2475" s="39">
        <v>2</v>
      </c>
      <c r="J2475" s="39" t="s">
        <v>13698</v>
      </c>
      <c r="K2475" s="39" t="s">
        <v>31</v>
      </c>
      <c r="L2475" s="183">
        <v>2</v>
      </c>
      <c r="M2475" s="27">
        <f>L2475*312</f>
        <v>624</v>
      </c>
      <c r="N2475" s="23"/>
      <c r="O2475" s="24" t="s">
        <v>32</v>
      </c>
    </row>
    <row r="2476" s="1" customFormat="1" customHeight="1" spans="1:18">
      <c r="A2476" s="39">
        <v>2472</v>
      </c>
      <c r="B2476" s="115" t="s">
        <v>23</v>
      </c>
      <c r="C2476" s="39" t="s">
        <v>11004</v>
      </c>
      <c r="D2476" s="39" t="s">
        <v>10034</v>
      </c>
      <c r="E2476" s="39" t="s">
        <v>11005</v>
      </c>
      <c r="F2476" s="39" t="s">
        <v>13614</v>
      </c>
      <c r="G2476" s="189" t="s">
        <v>13705</v>
      </c>
      <c r="H2476" s="39" t="s">
        <v>194</v>
      </c>
      <c r="I2476" s="39">
        <v>5</v>
      </c>
      <c r="J2476" s="39" t="s">
        <v>13698</v>
      </c>
      <c r="K2476" s="39" t="s">
        <v>31</v>
      </c>
      <c r="L2476" s="183">
        <v>3</v>
      </c>
      <c r="M2476" s="27">
        <f>L2476*130</f>
        <v>390</v>
      </c>
      <c r="N2476" s="23"/>
      <c r="O2476" s="24" t="s">
        <v>32</v>
      </c>
      <c r="R2476" s="92"/>
    </row>
    <row r="2477" s="1" customFormat="1" customHeight="1" spans="1:15">
      <c r="A2477" s="39">
        <v>2473</v>
      </c>
      <c r="B2477" s="115" t="s">
        <v>23</v>
      </c>
      <c r="C2477" s="39" t="s">
        <v>11004</v>
      </c>
      <c r="D2477" s="39" t="s">
        <v>10034</v>
      </c>
      <c r="E2477" s="39" t="s">
        <v>11005</v>
      </c>
      <c r="F2477" s="39" t="s">
        <v>13614</v>
      </c>
      <c r="G2477" s="39" t="s">
        <v>13706</v>
      </c>
      <c r="H2477" s="39" t="s">
        <v>194</v>
      </c>
      <c r="I2477" s="39">
        <v>3</v>
      </c>
      <c r="J2477" s="39" t="s">
        <v>13698</v>
      </c>
      <c r="K2477" s="39" t="s">
        <v>31</v>
      </c>
      <c r="L2477" s="183">
        <v>2</v>
      </c>
      <c r="M2477" s="27">
        <f>L2477*130</f>
        <v>260</v>
      </c>
      <c r="N2477" s="23"/>
      <c r="O2477" s="24" t="s">
        <v>32</v>
      </c>
    </row>
    <row r="2478" s="1" customFormat="1" customHeight="1" spans="1:15">
      <c r="A2478" s="39">
        <v>2474</v>
      </c>
      <c r="B2478" s="115" t="s">
        <v>23</v>
      </c>
      <c r="C2478" s="39" t="s">
        <v>11004</v>
      </c>
      <c r="D2478" s="39" t="s">
        <v>10034</v>
      </c>
      <c r="E2478" s="39" t="s">
        <v>11005</v>
      </c>
      <c r="F2478" s="39" t="s">
        <v>13614</v>
      </c>
      <c r="G2478" s="39" t="s">
        <v>13707</v>
      </c>
      <c r="H2478" s="39" t="s">
        <v>194</v>
      </c>
      <c r="I2478" s="39">
        <v>2</v>
      </c>
      <c r="J2478" s="39" t="s">
        <v>13698</v>
      </c>
      <c r="K2478" s="39" t="s">
        <v>31</v>
      </c>
      <c r="L2478" s="183">
        <v>2</v>
      </c>
      <c r="M2478" s="27">
        <f>L2478*130</f>
        <v>260</v>
      </c>
      <c r="N2478" s="23"/>
      <c r="O2478" s="24" t="s">
        <v>32</v>
      </c>
    </row>
    <row r="2479" s="1" customFormat="1" customHeight="1" spans="1:15">
      <c r="A2479" s="39">
        <v>2475</v>
      </c>
      <c r="B2479" s="115" t="s">
        <v>23</v>
      </c>
      <c r="C2479" s="39" t="s">
        <v>11004</v>
      </c>
      <c r="D2479" s="39" t="s">
        <v>10034</v>
      </c>
      <c r="E2479" s="39" t="s">
        <v>11005</v>
      </c>
      <c r="F2479" s="39" t="s">
        <v>13614</v>
      </c>
      <c r="G2479" s="39" t="s">
        <v>13708</v>
      </c>
      <c r="H2479" s="39" t="s">
        <v>194</v>
      </c>
      <c r="I2479" s="39">
        <v>2</v>
      </c>
      <c r="J2479" s="39" t="s">
        <v>13698</v>
      </c>
      <c r="K2479" s="39" t="s">
        <v>31</v>
      </c>
      <c r="L2479" s="183">
        <v>2</v>
      </c>
      <c r="M2479" s="27">
        <f>L2479*130</f>
        <v>260</v>
      </c>
      <c r="N2479" s="23"/>
      <c r="O2479" s="24" t="s">
        <v>32</v>
      </c>
    </row>
    <row r="2480" s="1" customFormat="1" customHeight="1" spans="1:15">
      <c r="A2480" s="39">
        <v>2476</v>
      </c>
      <c r="B2480" s="115" t="s">
        <v>23</v>
      </c>
      <c r="C2480" s="39" t="s">
        <v>11004</v>
      </c>
      <c r="D2480" s="39" t="s">
        <v>10034</v>
      </c>
      <c r="E2480" s="39" t="s">
        <v>11005</v>
      </c>
      <c r="F2480" s="39" t="s">
        <v>13614</v>
      </c>
      <c r="G2480" s="39" t="s">
        <v>13709</v>
      </c>
      <c r="H2480" s="39" t="s">
        <v>194</v>
      </c>
      <c r="I2480" s="39">
        <v>7</v>
      </c>
      <c r="J2480" s="39" t="s">
        <v>13698</v>
      </c>
      <c r="K2480" s="39" t="s">
        <v>31</v>
      </c>
      <c r="L2480" s="183">
        <v>7</v>
      </c>
      <c r="M2480" s="27">
        <f>L2480*312</f>
        <v>2184</v>
      </c>
      <c r="N2480" s="23"/>
      <c r="O2480" s="24" t="s">
        <v>32</v>
      </c>
    </row>
    <row r="2481" s="1" customFormat="1" customHeight="1" spans="1:15">
      <c r="A2481" s="39">
        <v>2477</v>
      </c>
      <c r="B2481" s="115" t="s">
        <v>23</v>
      </c>
      <c r="C2481" s="39" t="s">
        <v>11004</v>
      </c>
      <c r="D2481" s="39" t="s">
        <v>10034</v>
      </c>
      <c r="E2481" s="39" t="s">
        <v>11005</v>
      </c>
      <c r="F2481" s="39" t="s">
        <v>13614</v>
      </c>
      <c r="G2481" s="39" t="s">
        <v>13710</v>
      </c>
      <c r="H2481" s="39" t="s">
        <v>194</v>
      </c>
      <c r="I2481" s="39">
        <v>3</v>
      </c>
      <c r="J2481" s="39" t="s">
        <v>13698</v>
      </c>
      <c r="K2481" s="39" t="s">
        <v>31</v>
      </c>
      <c r="L2481" s="183">
        <v>2</v>
      </c>
      <c r="M2481" s="27">
        <f>L2481*130</f>
        <v>260</v>
      </c>
      <c r="N2481" s="23"/>
      <c r="O2481" s="24" t="s">
        <v>32</v>
      </c>
    </row>
    <row r="2482" s="1" customFormat="1" customHeight="1" spans="1:15">
      <c r="A2482" s="39">
        <v>2478</v>
      </c>
      <c r="B2482" s="115" t="s">
        <v>23</v>
      </c>
      <c r="C2482" s="39" t="s">
        <v>11004</v>
      </c>
      <c r="D2482" s="39" t="s">
        <v>10034</v>
      </c>
      <c r="E2482" s="39" t="s">
        <v>11005</v>
      </c>
      <c r="F2482" s="39" t="s">
        <v>13614</v>
      </c>
      <c r="G2482" s="39" t="s">
        <v>13711</v>
      </c>
      <c r="H2482" s="39" t="s">
        <v>194</v>
      </c>
      <c r="I2482" s="39">
        <v>3</v>
      </c>
      <c r="J2482" s="39" t="s">
        <v>13698</v>
      </c>
      <c r="K2482" s="39" t="s">
        <v>31</v>
      </c>
      <c r="L2482" s="183">
        <v>2</v>
      </c>
      <c r="M2482" s="27">
        <f>L2482*130</f>
        <v>260</v>
      </c>
      <c r="N2482" s="23"/>
      <c r="O2482" s="24" t="s">
        <v>32</v>
      </c>
    </row>
    <row r="2483" s="1" customFormat="1" customHeight="1" spans="1:15">
      <c r="A2483" s="39">
        <v>2479</v>
      </c>
      <c r="B2483" s="115" t="s">
        <v>23</v>
      </c>
      <c r="C2483" s="39" t="s">
        <v>11004</v>
      </c>
      <c r="D2483" s="39" t="s">
        <v>10034</v>
      </c>
      <c r="E2483" s="39" t="s">
        <v>11005</v>
      </c>
      <c r="F2483" s="39" t="s">
        <v>13614</v>
      </c>
      <c r="G2483" s="39" t="s">
        <v>13712</v>
      </c>
      <c r="H2483" s="39" t="s">
        <v>194</v>
      </c>
      <c r="I2483" s="39">
        <v>4</v>
      </c>
      <c r="J2483" s="39" t="s">
        <v>13698</v>
      </c>
      <c r="K2483" s="39" t="s">
        <v>31</v>
      </c>
      <c r="L2483" s="183">
        <v>4</v>
      </c>
      <c r="M2483" s="27">
        <f>L2483*312</f>
        <v>1248</v>
      </c>
      <c r="N2483" s="23"/>
      <c r="O2483" s="24" t="s">
        <v>32</v>
      </c>
    </row>
    <row r="2484" s="1" customFormat="1" customHeight="1" spans="1:15">
      <c r="A2484" s="39">
        <v>2480</v>
      </c>
      <c r="B2484" s="115" t="s">
        <v>23</v>
      </c>
      <c r="C2484" s="39" t="s">
        <v>11004</v>
      </c>
      <c r="D2484" s="39" t="s">
        <v>10034</v>
      </c>
      <c r="E2484" s="39" t="s">
        <v>11005</v>
      </c>
      <c r="F2484" s="39" t="s">
        <v>13614</v>
      </c>
      <c r="G2484" s="39" t="s">
        <v>13713</v>
      </c>
      <c r="H2484" s="39" t="s">
        <v>194</v>
      </c>
      <c r="I2484" s="39">
        <v>3</v>
      </c>
      <c r="J2484" s="39" t="s">
        <v>13698</v>
      </c>
      <c r="K2484" s="39" t="s">
        <v>31</v>
      </c>
      <c r="L2484" s="183">
        <v>2</v>
      </c>
      <c r="M2484" s="27">
        <f>L2484*130</f>
        <v>260</v>
      </c>
      <c r="N2484" s="23"/>
      <c r="O2484" s="24" t="s">
        <v>32</v>
      </c>
    </row>
    <row r="2485" s="1" customFormat="1" customHeight="1" spans="1:15">
      <c r="A2485" s="39">
        <v>2481</v>
      </c>
      <c r="B2485" s="115" t="s">
        <v>23</v>
      </c>
      <c r="C2485" s="39" t="s">
        <v>11004</v>
      </c>
      <c r="D2485" s="39" t="s">
        <v>10034</v>
      </c>
      <c r="E2485" s="39" t="s">
        <v>11005</v>
      </c>
      <c r="F2485" s="39" t="s">
        <v>13614</v>
      </c>
      <c r="G2485" s="39" t="s">
        <v>13714</v>
      </c>
      <c r="H2485" s="39" t="s">
        <v>194</v>
      </c>
      <c r="I2485" s="39">
        <v>4</v>
      </c>
      <c r="J2485" s="39" t="s">
        <v>13698</v>
      </c>
      <c r="K2485" s="39" t="s">
        <v>31</v>
      </c>
      <c r="L2485" s="183">
        <v>2</v>
      </c>
      <c r="M2485" s="27">
        <f>L2485*130</f>
        <v>260</v>
      </c>
      <c r="N2485" s="23"/>
      <c r="O2485" s="24" t="s">
        <v>32</v>
      </c>
    </row>
    <row r="2486" s="1" customFormat="1" customHeight="1" spans="1:15">
      <c r="A2486" s="39">
        <v>2482</v>
      </c>
      <c r="B2486" s="115" t="s">
        <v>23</v>
      </c>
      <c r="C2486" s="39" t="s">
        <v>11004</v>
      </c>
      <c r="D2486" s="39" t="s">
        <v>10034</v>
      </c>
      <c r="E2486" s="39" t="s">
        <v>11005</v>
      </c>
      <c r="F2486" s="39" t="s">
        <v>13614</v>
      </c>
      <c r="G2486" s="39" t="s">
        <v>13715</v>
      </c>
      <c r="H2486" s="39" t="s">
        <v>194</v>
      </c>
      <c r="I2486" s="39">
        <v>3</v>
      </c>
      <c r="J2486" s="39" t="s">
        <v>13698</v>
      </c>
      <c r="K2486" s="39" t="s">
        <v>31</v>
      </c>
      <c r="L2486" s="183">
        <v>3</v>
      </c>
      <c r="M2486" s="27">
        <f>L2486*130</f>
        <v>390</v>
      </c>
      <c r="N2486" s="23"/>
      <c r="O2486" s="24" t="s">
        <v>32</v>
      </c>
    </row>
    <row r="2487" s="1" customFormat="1" customHeight="1" spans="1:15">
      <c r="A2487" s="39">
        <v>2483</v>
      </c>
      <c r="B2487" s="115" t="s">
        <v>23</v>
      </c>
      <c r="C2487" s="39" t="s">
        <v>11004</v>
      </c>
      <c r="D2487" s="39" t="s">
        <v>10034</v>
      </c>
      <c r="E2487" s="39" t="s">
        <v>11005</v>
      </c>
      <c r="F2487" s="39" t="s">
        <v>13614</v>
      </c>
      <c r="G2487" s="39" t="s">
        <v>13716</v>
      </c>
      <c r="H2487" s="39" t="s">
        <v>194</v>
      </c>
      <c r="I2487" s="39">
        <v>3</v>
      </c>
      <c r="J2487" s="39" t="s">
        <v>13698</v>
      </c>
      <c r="K2487" s="39" t="s">
        <v>31</v>
      </c>
      <c r="L2487" s="183">
        <v>2</v>
      </c>
      <c r="M2487" s="27">
        <f>L2487*130</f>
        <v>260</v>
      </c>
      <c r="N2487" s="23"/>
      <c r="O2487" s="24" t="s">
        <v>32</v>
      </c>
    </row>
    <row r="2488" s="1" customFormat="1" customHeight="1" spans="1:15">
      <c r="A2488" s="39">
        <v>2484</v>
      </c>
      <c r="B2488" s="115" t="s">
        <v>23</v>
      </c>
      <c r="C2488" s="39" t="s">
        <v>11004</v>
      </c>
      <c r="D2488" s="39" t="s">
        <v>10034</v>
      </c>
      <c r="E2488" s="39" t="s">
        <v>11005</v>
      </c>
      <c r="F2488" s="39" t="s">
        <v>13614</v>
      </c>
      <c r="G2488" s="39" t="s">
        <v>13717</v>
      </c>
      <c r="H2488" s="39" t="s">
        <v>194</v>
      </c>
      <c r="I2488" s="39">
        <v>3</v>
      </c>
      <c r="J2488" s="39" t="s">
        <v>13698</v>
      </c>
      <c r="K2488" s="39" t="s">
        <v>31</v>
      </c>
      <c r="L2488" s="183">
        <v>3</v>
      </c>
      <c r="M2488" s="27">
        <f>L2488*312</f>
        <v>936</v>
      </c>
      <c r="N2488" s="23"/>
      <c r="O2488" s="24" t="s">
        <v>32</v>
      </c>
    </row>
    <row r="2489" s="1" customFormat="1" customHeight="1" spans="1:15">
      <c r="A2489" s="39">
        <v>2485</v>
      </c>
      <c r="B2489" s="115" t="s">
        <v>23</v>
      </c>
      <c r="C2489" s="39" t="s">
        <v>11004</v>
      </c>
      <c r="D2489" s="39" t="s">
        <v>10034</v>
      </c>
      <c r="E2489" s="39" t="s">
        <v>11005</v>
      </c>
      <c r="F2489" s="39" t="s">
        <v>13614</v>
      </c>
      <c r="G2489" s="39" t="s">
        <v>13718</v>
      </c>
      <c r="H2489" s="39" t="s">
        <v>194</v>
      </c>
      <c r="I2489" s="39">
        <v>5</v>
      </c>
      <c r="J2489" s="39" t="s">
        <v>13698</v>
      </c>
      <c r="K2489" s="39" t="s">
        <v>31</v>
      </c>
      <c r="L2489" s="183">
        <v>2</v>
      </c>
      <c r="M2489" s="27">
        <f>L2489*130</f>
        <v>260</v>
      </c>
      <c r="N2489" s="23"/>
      <c r="O2489" s="24" t="s">
        <v>32</v>
      </c>
    </row>
    <row r="2490" s="1" customFormat="1" customHeight="1" spans="1:15">
      <c r="A2490" s="39">
        <v>2486</v>
      </c>
      <c r="B2490" s="115" t="s">
        <v>23</v>
      </c>
      <c r="C2490" s="39" t="s">
        <v>11004</v>
      </c>
      <c r="D2490" s="39" t="s">
        <v>10034</v>
      </c>
      <c r="E2490" s="39" t="s">
        <v>11005</v>
      </c>
      <c r="F2490" s="39" t="s">
        <v>13614</v>
      </c>
      <c r="G2490" s="39" t="s">
        <v>13719</v>
      </c>
      <c r="H2490" s="39" t="s">
        <v>194</v>
      </c>
      <c r="I2490" s="39">
        <v>2</v>
      </c>
      <c r="J2490" s="39" t="s">
        <v>13698</v>
      </c>
      <c r="K2490" s="39" t="s">
        <v>31</v>
      </c>
      <c r="L2490" s="183">
        <v>2</v>
      </c>
      <c r="M2490" s="27">
        <f>L2490*130</f>
        <v>260</v>
      </c>
      <c r="N2490" s="23"/>
      <c r="O2490" s="24" t="s">
        <v>32</v>
      </c>
    </row>
    <row r="2491" s="1" customFormat="1" customHeight="1" spans="1:18">
      <c r="A2491" s="39">
        <v>2487</v>
      </c>
      <c r="B2491" s="115" t="s">
        <v>23</v>
      </c>
      <c r="C2491" s="39" t="s">
        <v>11004</v>
      </c>
      <c r="D2491" s="39" t="s">
        <v>10034</v>
      </c>
      <c r="E2491" s="39" t="s">
        <v>11005</v>
      </c>
      <c r="F2491" s="39" t="s">
        <v>13614</v>
      </c>
      <c r="G2491" s="189" t="s">
        <v>13720</v>
      </c>
      <c r="H2491" s="39" t="s">
        <v>194</v>
      </c>
      <c r="I2491" s="39">
        <v>6</v>
      </c>
      <c r="J2491" s="39" t="s">
        <v>13698</v>
      </c>
      <c r="K2491" s="39" t="s">
        <v>31</v>
      </c>
      <c r="L2491" s="183">
        <v>5</v>
      </c>
      <c r="M2491" s="27">
        <f>L2491*130</f>
        <v>650</v>
      </c>
      <c r="N2491" s="23"/>
      <c r="O2491" s="24" t="s">
        <v>32</v>
      </c>
      <c r="R2491" s="92"/>
    </row>
    <row r="2492" s="1" customFormat="1" customHeight="1" spans="1:15">
      <c r="A2492" s="39">
        <v>2488</v>
      </c>
      <c r="B2492" s="115" t="s">
        <v>23</v>
      </c>
      <c r="C2492" s="39" t="s">
        <v>11004</v>
      </c>
      <c r="D2492" s="39" t="s">
        <v>10034</v>
      </c>
      <c r="E2492" s="39" t="s">
        <v>11005</v>
      </c>
      <c r="F2492" s="39" t="s">
        <v>13614</v>
      </c>
      <c r="G2492" s="39" t="s">
        <v>13721</v>
      </c>
      <c r="H2492" s="39" t="s">
        <v>51</v>
      </c>
      <c r="I2492" s="39">
        <v>4</v>
      </c>
      <c r="J2492" s="39" t="s">
        <v>13698</v>
      </c>
      <c r="K2492" s="39" t="s">
        <v>31</v>
      </c>
      <c r="L2492" s="183">
        <v>4</v>
      </c>
      <c r="M2492" s="27">
        <f>L2492*312</f>
        <v>1248</v>
      </c>
      <c r="N2492" s="23"/>
      <c r="O2492" s="24" t="s">
        <v>32</v>
      </c>
    </row>
    <row r="2493" s="1" customFormat="1" customHeight="1" spans="1:15">
      <c r="A2493" s="39">
        <v>2489</v>
      </c>
      <c r="B2493" s="115" t="s">
        <v>23</v>
      </c>
      <c r="C2493" s="39" t="s">
        <v>11004</v>
      </c>
      <c r="D2493" s="39" t="s">
        <v>10034</v>
      </c>
      <c r="E2493" s="39" t="s">
        <v>11005</v>
      </c>
      <c r="F2493" s="39" t="s">
        <v>13614</v>
      </c>
      <c r="G2493" s="39" t="s">
        <v>13722</v>
      </c>
      <c r="H2493" s="39" t="s">
        <v>194</v>
      </c>
      <c r="I2493" s="39">
        <v>3</v>
      </c>
      <c r="J2493" s="39" t="s">
        <v>13698</v>
      </c>
      <c r="K2493" s="39" t="s">
        <v>31</v>
      </c>
      <c r="L2493" s="183">
        <v>3</v>
      </c>
      <c r="M2493" s="27">
        <f t="shared" ref="M2493:M2500" si="100">L2493*130</f>
        <v>390</v>
      </c>
      <c r="N2493" s="23"/>
      <c r="O2493" s="24" t="s">
        <v>32</v>
      </c>
    </row>
    <row r="2494" s="1" customFormat="1" customHeight="1" spans="1:15">
      <c r="A2494" s="39">
        <v>2490</v>
      </c>
      <c r="B2494" s="115" t="s">
        <v>23</v>
      </c>
      <c r="C2494" s="39" t="s">
        <v>11004</v>
      </c>
      <c r="D2494" s="39" t="s">
        <v>10034</v>
      </c>
      <c r="E2494" s="39" t="s">
        <v>11005</v>
      </c>
      <c r="F2494" s="39" t="s">
        <v>13614</v>
      </c>
      <c r="G2494" s="39" t="s">
        <v>13723</v>
      </c>
      <c r="H2494" s="39" t="s">
        <v>194</v>
      </c>
      <c r="I2494" s="39">
        <v>2</v>
      </c>
      <c r="J2494" s="39" t="s">
        <v>13698</v>
      </c>
      <c r="K2494" s="39" t="s">
        <v>31</v>
      </c>
      <c r="L2494" s="183">
        <v>2</v>
      </c>
      <c r="M2494" s="27">
        <f t="shared" si="100"/>
        <v>260</v>
      </c>
      <c r="N2494" s="23"/>
      <c r="O2494" s="24" t="s">
        <v>32</v>
      </c>
    </row>
    <row r="2495" s="1" customFormat="1" customHeight="1" spans="1:15">
      <c r="A2495" s="39">
        <v>2491</v>
      </c>
      <c r="B2495" s="115" t="s">
        <v>23</v>
      </c>
      <c r="C2495" s="39" t="s">
        <v>11004</v>
      </c>
      <c r="D2495" s="39" t="s">
        <v>10034</v>
      </c>
      <c r="E2495" s="39" t="s">
        <v>11005</v>
      </c>
      <c r="F2495" s="39" t="s">
        <v>13614</v>
      </c>
      <c r="G2495" s="39" t="s">
        <v>13724</v>
      </c>
      <c r="H2495" s="39" t="s">
        <v>194</v>
      </c>
      <c r="I2495" s="39">
        <v>4</v>
      </c>
      <c r="J2495" s="39" t="s">
        <v>13698</v>
      </c>
      <c r="K2495" s="39" t="s">
        <v>31</v>
      </c>
      <c r="L2495" s="183">
        <v>4</v>
      </c>
      <c r="M2495" s="27">
        <f t="shared" si="100"/>
        <v>520</v>
      </c>
      <c r="N2495" s="23"/>
      <c r="O2495" s="24" t="s">
        <v>32</v>
      </c>
    </row>
    <row r="2496" s="1" customFormat="1" customHeight="1" spans="1:15">
      <c r="A2496" s="39">
        <v>2492</v>
      </c>
      <c r="B2496" s="115" t="s">
        <v>23</v>
      </c>
      <c r="C2496" s="39" t="s">
        <v>11004</v>
      </c>
      <c r="D2496" s="39" t="s">
        <v>10034</v>
      </c>
      <c r="E2496" s="39" t="s">
        <v>11005</v>
      </c>
      <c r="F2496" s="39" t="s">
        <v>13614</v>
      </c>
      <c r="G2496" s="39" t="s">
        <v>13725</v>
      </c>
      <c r="H2496" s="39" t="s">
        <v>194</v>
      </c>
      <c r="I2496" s="39">
        <v>3</v>
      </c>
      <c r="J2496" s="39" t="s">
        <v>13698</v>
      </c>
      <c r="K2496" s="39" t="s">
        <v>31</v>
      </c>
      <c r="L2496" s="183">
        <v>3</v>
      </c>
      <c r="M2496" s="27">
        <f t="shared" si="100"/>
        <v>390</v>
      </c>
      <c r="N2496" s="23"/>
      <c r="O2496" s="24" t="s">
        <v>32</v>
      </c>
    </row>
    <row r="2497" s="1" customFormat="1" customHeight="1" spans="1:15">
      <c r="A2497" s="39">
        <v>2493</v>
      </c>
      <c r="B2497" s="115" t="s">
        <v>23</v>
      </c>
      <c r="C2497" s="39" t="s">
        <v>11004</v>
      </c>
      <c r="D2497" s="39" t="s">
        <v>10034</v>
      </c>
      <c r="E2497" s="39" t="s">
        <v>11005</v>
      </c>
      <c r="F2497" s="39" t="s">
        <v>13614</v>
      </c>
      <c r="G2497" s="39" t="s">
        <v>13726</v>
      </c>
      <c r="H2497" s="39" t="s">
        <v>194</v>
      </c>
      <c r="I2497" s="39">
        <v>3</v>
      </c>
      <c r="J2497" s="39" t="s">
        <v>13698</v>
      </c>
      <c r="K2497" s="39" t="s">
        <v>31</v>
      </c>
      <c r="L2497" s="183">
        <v>3</v>
      </c>
      <c r="M2497" s="27">
        <f t="shared" si="100"/>
        <v>390</v>
      </c>
      <c r="N2497" s="23"/>
      <c r="O2497" s="24" t="s">
        <v>32</v>
      </c>
    </row>
    <row r="2498" s="1" customFormat="1" customHeight="1" spans="1:15">
      <c r="A2498" s="39">
        <v>2494</v>
      </c>
      <c r="B2498" s="115" t="s">
        <v>23</v>
      </c>
      <c r="C2498" s="39" t="s">
        <v>11004</v>
      </c>
      <c r="D2498" s="39" t="s">
        <v>10034</v>
      </c>
      <c r="E2498" s="39" t="s">
        <v>11005</v>
      </c>
      <c r="F2498" s="39" t="s">
        <v>13614</v>
      </c>
      <c r="G2498" s="39" t="s">
        <v>13727</v>
      </c>
      <c r="H2498" s="39" t="s">
        <v>194</v>
      </c>
      <c r="I2498" s="39">
        <v>5</v>
      </c>
      <c r="J2498" s="39" t="s">
        <v>13698</v>
      </c>
      <c r="K2498" s="39" t="s">
        <v>31</v>
      </c>
      <c r="L2498" s="183">
        <v>5</v>
      </c>
      <c r="M2498" s="27">
        <f t="shared" si="100"/>
        <v>650</v>
      </c>
      <c r="N2498" s="23"/>
      <c r="O2498" s="24" t="s">
        <v>32</v>
      </c>
    </row>
    <row r="2499" s="1" customFormat="1" customHeight="1" spans="1:15">
      <c r="A2499" s="39">
        <v>2495</v>
      </c>
      <c r="B2499" s="115" t="s">
        <v>23</v>
      </c>
      <c r="C2499" s="39" t="s">
        <v>11004</v>
      </c>
      <c r="D2499" s="39" t="s">
        <v>10034</v>
      </c>
      <c r="E2499" s="39" t="s">
        <v>11005</v>
      </c>
      <c r="F2499" s="39" t="s">
        <v>13614</v>
      </c>
      <c r="G2499" s="39" t="s">
        <v>13728</v>
      </c>
      <c r="H2499" s="39" t="s">
        <v>194</v>
      </c>
      <c r="I2499" s="39">
        <v>3</v>
      </c>
      <c r="J2499" s="39" t="s">
        <v>13698</v>
      </c>
      <c r="K2499" s="39" t="s">
        <v>31</v>
      </c>
      <c r="L2499" s="183">
        <v>3</v>
      </c>
      <c r="M2499" s="27">
        <f t="shared" si="100"/>
        <v>390</v>
      </c>
      <c r="N2499" s="23"/>
      <c r="O2499" s="24" t="s">
        <v>32</v>
      </c>
    </row>
    <row r="2500" s="1" customFormat="1" customHeight="1" spans="1:15">
      <c r="A2500" s="39">
        <v>2496</v>
      </c>
      <c r="B2500" s="115" t="s">
        <v>23</v>
      </c>
      <c r="C2500" s="39" t="s">
        <v>11004</v>
      </c>
      <c r="D2500" s="39" t="s">
        <v>10034</v>
      </c>
      <c r="E2500" s="39" t="s">
        <v>11005</v>
      </c>
      <c r="F2500" s="39" t="s">
        <v>13614</v>
      </c>
      <c r="G2500" s="39" t="s">
        <v>13729</v>
      </c>
      <c r="H2500" s="39" t="s">
        <v>194</v>
      </c>
      <c r="I2500" s="39">
        <v>4</v>
      </c>
      <c r="J2500" s="39" t="s">
        <v>13698</v>
      </c>
      <c r="K2500" s="39" t="s">
        <v>31</v>
      </c>
      <c r="L2500" s="183">
        <v>3</v>
      </c>
      <c r="M2500" s="27">
        <f t="shared" si="100"/>
        <v>390</v>
      </c>
      <c r="N2500" s="23"/>
      <c r="O2500" s="24" t="s">
        <v>32</v>
      </c>
    </row>
    <row r="2501" s="1" customFormat="1" customHeight="1" spans="1:15">
      <c r="A2501" s="39">
        <v>2497</v>
      </c>
      <c r="B2501" s="115" t="s">
        <v>23</v>
      </c>
      <c r="C2501" s="39" t="s">
        <v>11004</v>
      </c>
      <c r="D2501" s="39" t="s">
        <v>10034</v>
      </c>
      <c r="E2501" s="39" t="s">
        <v>11005</v>
      </c>
      <c r="F2501" s="39" t="s">
        <v>13614</v>
      </c>
      <c r="G2501" s="39" t="s">
        <v>13730</v>
      </c>
      <c r="H2501" s="39" t="s">
        <v>1583</v>
      </c>
      <c r="I2501" s="39">
        <v>2</v>
      </c>
      <c r="J2501" s="39" t="s">
        <v>13698</v>
      </c>
      <c r="K2501" s="39" t="s">
        <v>31</v>
      </c>
      <c r="L2501" s="183">
        <v>2</v>
      </c>
      <c r="M2501" s="27">
        <f>L2501*312</f>
        <v>624</v>
      </c>
      <c r="N2501" s="23"/>
      <c r="O2501" s="24" t="s">
        <v>32</v>
      </c>
    </row>
    <row r="2502" s="1" customFormat="1" customHeight="1" spans="1:15">
      <c r="A2502" s="39">
        <v>2498</v>
      </c>
      <c r="B2502" s="115" t="s">
        <v>23</v>
      </c>
      <c r="C2502" s="39" t="s">
        <v>11004</v>
      </c>
      <c r="D2502" s="39" t="s">
        <v>10034</v>
      </c>
      <c r="E2502" s="39" t="s">
        <v>11005</v>
      </c>
      <c r="F2502" s="39" t="s">
        <v>13614</v>
      </c>
      <c r="G2502" s="39" t="s">
        <v>13731</v>
      </c>
      <c r="H2502" s="39" t="s">
        <v>194</v>
      </c>
      <c r="I2502" s="39">
        <v>4</v>
      </c>
      <c r="J2502" s="39" t="s">
        <v>13698</v>
      </c>
      <c r="K2502" s="39" t="s">
        <v>31</v>
      </c>
      <c r="L2502" s="183">
        <v>4</v>
      </c>
      <c r="M2502" s="27">
        <f>L2502*130</f>
        <v>520</v>
      </c>
      <c r="N2502" s="23"/>
      <c r="O2502" s="24" t="s">
        <v>32</v>
      </c>
    </row>
    <row r="2503" s="1" customFormat="1" customHeight="1" spans="1:15">
      <c r="A2503" s="39">
        <v>2499</v>
      </c>
      <c r="B2503" s="115" t="s">
        <v>23</v>
      </c>
      <c r="C2503" s="39" t="s">
        <v>11004</v>
      </c>
      <c r="D2503" s="39" t="s">
        <v>10034</v>
      </c>
      <c r="E2503" s="39" t="s">
        <v>11005</v>
      </c>
      <c r="F2503" s="39" t="s">
        <v>13614</v>
      </c>
      <c r="G2503" s="39" t="s">
        <v>13732</v>
      </c>
      <c r="H2503" s="39" t="s">
        <v>1583</v>
      </c>
      <c r="I2503" s="39">
        <v>2</v>
      </c>
      <c r="J2503" s="39" t="s">
        <v>13698</v>
      </c>
      <c r="K2503" s="39" t="s">
        <v>31</v>
      </c>
      <c r="L2503" s="183">
        <v>2</v>
      </c>
      <c r="M2503" s="27">
        <f>L2503*312</f>
        <v>624</v>
      </c>
      <c r="N2503" s="23"/>
      <c r="O2503" s="24" t="s">
        <v>32</v>
      </c>
    </row>
    <row r="2504" s="1" customFormat="1" customHeight="1" spans="1:15">
      <c r="A2504" s="39">
        <v>2500</v>
      </c>
      <c r="B2504" s="115" t="s">
        <v>23</v>
      </c>
      <c r="C2504" s="39" t="s">
        <v>11004</v>
      </c>
      <c r="D2504" s="39" t="s">
        <v>10034</v>
      </c>
      <c r="E2504" s="39" t="s">
        <v>11005</v>
      </c>
      <c r="F2504" s="39" t="s">
        <v>13614</v>
      </c>
      <c r="G2504" s="39" t="s">
        <v>13733</v>
      </c>
      <c r="H2504" s="39" t="s">
        <v>194</v>
      </c>
      <c r="I2504" s="39">
        <v>6</v>
      </c>
      <c r="J2504" s="39" t="s">
        <v>13698</v>
      </c>
      <c r="K2504" s="39" t="s">
        <v>31</v>
      </c>
      <c r="L2504" s="183">
        <v>6</v>
      </c>
      <c r="M2504" s="27">
        <f>L2504*312</f>
        <v>1872</v>
      </c>
      <c r="N2504" s="23"/>
      <c r="O2504" s="24" t="s">
        <v>32</v>
      </c>
    </row>
    <row r="2505" s="1" customFormat="1" customHeight="1" spans="1:15">
      <c r="A2505" s="39">
        <v>2501</v>
      </c>
      <c r="B2505" s="115" t="s">
        <v>23</v>
      </c>
      <c r="C2505" s="39" t="s">
        <v>11004</v>
      </c>
      <c r="D2505" s="39" t="s">
        <v>10034</v>
      </c>
      <c r="E2505" s="39" t="s">
        <v>11005</v>
      </c>
      <c r="F2505" s="39" t="s">
        <v>13614</v>
      </c>
      <c r="G2505" s="39" t="s">
        <v>13734</v>
      </c>
      <c r="H2505" s="39" t="s">
        <v>194</v>
      </c>
      <c r="I2505" s="39">
        <v>4</v>
      </c>
      <c r="J2505" s="39" t="s">
        <v>13698</v>
      </c>
      <c r="K2505" s="39" t="s">
        <v>31</v>
      </c>
      <c r="L2505" s="183">
        <v>4</v>
      </c>
      <c r="M2505" s="27">
        <f>L2505*130</f>
        <v>520</v>
      </c>
      <c r="N2505" s="23"/>
      <c r="O2505" s="24" t="s">
        <v>32</v>
      </c>
    </row>
    <row r="2506" s="1" customFormat="1" customHeight="1" spans="1:15">
      <c r="A2506" s="39">
        <v>2502</v>
      </c>
      <c r="B2506" s="115" t="s">
        <v>23</v>
      </c>
      <c r="C2506" s="39" t="s">
        <v>11004</v>
      </c>
      <c r="D2506" s="39" t="s">
        <v>10034</v>
      </c>
      <c r="E2506" s="39" t="s">
        <v>11005</v>
      </c>
      <c r="F2506" s="39" t="s">
        <v>13614</v>
      </c>
      <c r="G2506" s="39" t="s">
        <v>13735</v>
      </c>
      <c r="H2506" s="39" t="s">
        <v>194</v>
      </c>
      <c r="I2506" s="39">
        <v>5</v>
      </c>
      <c r="J2506" s="39" t="s">
        <v>13698</v>
      </c>
      <c r="K2506" s="39" t="s">
        <v>31</v>
      </c>
      <c r="L2506" s="183">
        <v>5</v>
      </c>
      <c r="M2506" s="27">
        <f>L2506*130</f>
        <v>650</v>
      </c>
      <c r="N2506" s="23"/>
      <c r="O2506" s="24" t="s">
        <v>32</v>
      </c>
    </row>
    <row r="2507" s="1" customFormat="1" customHeight="1" spans="1:18">
      <c r="A2507" s="39">
        <v>2503</v>
      </c>
      <c r="B2507" s="115" t="s">
        <v>23</v>
      </c>
      <c r="C2507" s="39" t="s">
        <v>11004</v>
      </c>
      <c r="D2507" s="39" t="s">
        <v>10034</v>
      </c>
      <c r="E2507" s="39" t="s">
        <v>11005</v>
      </c>
      <c r="F2507" s="39" t="s">
        <v>13614</v>
      </c>
      <c r="G2507" s="189" t="s">
        <v>13736</v>
      </c>
      <c r="H2507" s="39" t="s">
        <v>194</v>
      </c>
      <c r="I2507" s="39">
        <v>2</v>
      </c>
      <c r="J2507" s="39" t="s">
        <v>13698</v>
      </c>
      <c r="K2507" s="39" t="s">
        <v>31</v>
      </c>
      <c r="L2507" s="183">
        <v>2</v>
      </c>
      <c r="M2507" s="27">
        <f>L2507*130</f>
        <v>260</v>
      </c>
      <c r="N2507" s="23"/>
      <c r="O2507" s="24" t="s">
        <v>32</v>
      </c>
      <c r="R2507" s="92"/>
    </row>
    <row r="2508" s="1" customFormat="1" customHeight="1" spans="1:15">
      <c r="A2508" s="39">
        <v>2504</v>
      </c>
      <c r="B2508" s="115" t="s">
        <v>23</v>
      </c>
      <c r="C2508" s="39" t="s">
        <v>11004</v>
      </c>
      <c r="D2508" s="39" t="s">
        <v>10034</v>
      </c>
      <c r="E2508" s="39" t="s">
        <v>11005</v>
      </c>
      <c r="F2508" s="39" t="s">
        <v>13614</v>
      </c>
      <c r="G2508" s="39" t="s">
        <v>13737</v>
      </c>
      <c r="H2508" s="39" t="s">
        <v>51</v>
      </c>
      <c r="I2508" s="39">
        <v>2</v>
      </c>
      <c r="J2508" s="39" t="s">
        <v>13698</v>
      </c>
      <c r="K2508" s="39" t="s">
        <v>31</v>
      </c>
      <c r="L2508" s="183">
        <v>2</v>
      </c>
      <c r="M2508" s="27">
        <f>L2508*312</f>
        <v>624</v>
      </c>
      <c r="N2508" s="23"/>
      <c r="O2508" s="24" t="s">
        <v>32</v>
      </c>
    </row>
    <row r="2509" s="1" customFormat="1" customHeight="1" spans="1:15">
      <c r="A2509" s="39">
        <v>2505</v>
      </c>
      <c r="B2509" s="115" t="s">
        <v>23</v>
      </c>
      <c r="C2509" s="39" t="s">
        <v>11004</v>
      </c>
      <c r="D2509" s="39" t="s">
        <v>10034</v>
      </c>
      <c r="E2509" s="39" t="s">
        <v>11005</v>
      </c>
      <c r="F2509" s="39" t="s">
        <v>13614</v>
      </c>
      <c r="G2509" s="39" t="s">
        <v>13738</v>
      </c>
      <c r="H2509" s="39" t="s">
        <v>194</v>
      </c>
      <c r="I2509" s="39">
        <v>4</v>
      </c>
      <c r="J2509" s="39" t="s">
        <v>13698</v>
      </c>
      <c r="K2509" s="39" t="s">
        <v>31</v>
      </c>
      <c r="L2509" s="183">
        <v>2</v>
      </c>
      <c r="M2509" s="27">
        <f>L2509*130</f>
        <v>260</v>
      </c>
      <c r="N2509" s="23"/>
      <c r="O2509" s="24" t="s">
        <v>32</v>
      </c>
    </row>
    <row r="2510" s="1" customFormat="1" customHeight="1" spans="1:15">
      <c r="A2510" s="39">
        <v>2506</v>
      </c>
      <c r="B2510" s="115" t="s">
        <v>23</v>
      </c>
      <c r="C2510" s="39" t="s">
        <v>11004</v>
      </c>
      <c r="D2510" s="39" t="s">
        <v>10034</v>
      </c>
      <c r="E2510" s="39" t="s">
        <v>11005</v>
      </c>
      <c r="F2510" s="39" t="s">
        <v>13614</v>
      </c>
      <c r="G2510" s="1" t="s">
        <v>13739</v>
      </c>
      <c r="H2510" s="39" t="s">
        <v>194</v>
      </c>
      <c r="I2510" s="39">
        <v>2</v>
      </c>
      <c r="J2510" s="39" t="s">
        <v>13698</v>
      </c>
      <c r="K2510" s="39" t="s">
        <v>31</v>
      </c>
      <c r="L2510" s="183">
        <v>2</v>
      </c>
      <c r="M2510" s="27">
        <f>L2510*130</f>
        <v>260</v>
      </c>
      <c r="N2510" s="23"/>
      <c r="O2510" s="24" t="s">
        <v>32</v>
      </c>
    </row>
    <row r="2511" s="1" customFormat="1" customHeight="1" spans="1:15">
      <c r="A2511" s="39">
        <v>2507</v>
      </c>
      <c r="B2511" s="115" t="s">
        <v>23</v>
      </c>
      <c r="C2511" s="39" t="s">
        <v>11004</v>
      </c>
      <c r="D2511" s="39" t="s">
        <v>10034</v>
      </c>
      <c r="E2511" s="39" t="s">
        <v>11005</v>
      </c>
      <c r="F2511" s="39" t="s">
        <v>13614</v>
      </c>
      <c r="G2511" s="39" t="s">
        <v>13740</v>
      </c>
      <c r="H2511" s="39" t="s">
        <v>194</v>
      </c>
      <c r="I2511" s="39">
        <v>3</v>
      </c>
      <c r="J2511" s="39" t="s">
        <v>13741</v>
      </c>
      <c r="K2511" s="39" t="s">
        <v>31</v>
      </c>
      <c r="L2511" s="183">
        <v>2</v>
      </c>
      <c r="M2511" s="27">
        <f>L2511*130</f>
        <v>260</v>
      </c>
      <c r="N2511" s="23"/>
      <c r="O2511" s="24" t="s">
        <v>32</v>
      </c>
    </row>
    <row r="2512" s="1" customFormat="1" customHeight="1" spans="1:15">
      <c r="A2512" s="39">
        <v>2508</v>
      </c>
      <c r="B2512" s="115" t="s">
        <v>23</v>
      </c>
      <c r="C2512" s="39" t="s">
        <v>11004</v>
      </c>
      <c r="D2512" s="39" t="s">
        <v>10034</v>
      </c>
      <c r="E2512" s="39" t="s">
        <v>11005</v>
      </c>
      <c r="F2512" s="39" t="s">
        <v>13614</v>
      </c>
      <c r="G2512" s="39" t="s">
        <v>13742</v>
      </c>
      <c r="H2512" s="39" t="s">
        <v>194</v>
      </c>
      <c r="I2512" s="39">
        <v>4</v>
      </c>
      <c r="J2512" s="39" t="s">
        <v>13741</v>
      </c>
      <c r="K2512" s="39" t="s">
        <v>31</v>
      </c>
      <c r="L2512" s="183">
        <v>2</v>
      </c>
      <c r="M2512" s="27">
        <f>L2512*130</f>
        <v>260</v>
      </c>
      <c r="N2512" s="23"/>
      <c r="O2512" s="24" t="s">
        <v>32</v>
      </c>
    </row>
    <row r="2513" s="1" customFormat="1" customHeight="1" spans="1:15">
      <c r="A2513" s="39">
        <v>2509</v>
      </c>
      <c r="B2513" s="115" t="s">
        <v>23</v>
      </c>
      <c r="C2513" s="39" t="s">
        <v>11004</v>
      </c>
      <c r="D2513" s="39" t="s">
        <v>10034</v>
      </c>
      <c r="E2513" s="39" t="s">
        <v>11005</v>
      </c>
      <c r="F2513" s="39" t="s">
        <v>13614</v>
      </c>
      <c r="G2513" s="39" t="s">
        <v>13743</v>
      </c>
      <c r="H2513" s="39" t="s">
        <v>194</v>
      </c>
      <c r="I2513" s="39">
        <v>2</v>
      </c>
      <c r="J2513" s="39" t="s">
        <v>13741</v>
      </c>
      <c r="K2513" s="39" t="s">
        <v>31</v>
      </c>
      <c r="L2513" s="183">
        <v>2</v>
      </c>
      <c r="M2513" s="27">
        <f>L2513*130</f>
        <v>260</v>
      </c>
      <c r="N2513" s="23"/>
      <c r="O2513" s="24" t="s">
        <v>32</v>
      </c>
    </row>
    <row r="2514" s="1" customFormat="1" customHeight="1" spans="1:15">
      <c r="A2514" s="39">
        <v>2510</v>
      </c>
      <c r="B2514" s="115" t="s">
        <v>23</v>
      </c>
      <c r="C2514" s="39" t="s">
        <v>11004</v>
      </c>
      <c r="D2514" s="39" t="s">
        <v>10034</v>
      </c>
      <c r="E2514" s="39" t="s">
        <v>11005</v>
      </c>
      <c r="F2514" s="39" t="s">
        <v>13614</v>
      </c>
      <c r="G2514" s="39" t="s">
        <v>13744</v>
      </c>
      <c r="H2514" s="39" t="s">
        <v>51</v>
      </c>
      <c r="I2514" s="39">
        <v>4</v>
      </c>
      <c r="J2514" s="39" t="s">
        <v>13741</v>
      </c>
      <c r="K2514" s="39" t="s">
        <v>31</v>
      </c>
      <c r="L2514" s="183">
        <v>4</v>
      </c>
      <c r="M2514" s="27">
        <f>L2514*312</f>
        <v>1248</v>
      </c>
      <c r="N2514" s="23"/>
      <c r="O2514" s="24" t="s">
        <v>32</v>
      </c>
    </row>
    <row r="2515" s="1" customFormat="1" customHeight="1" spans="1:15">
      <c r="A2515" s="39">
        <v>2511</v>
      </c>
      <c r="B2515" s="115" t="s">
        <v>23</v>
      </c>
      <c r="C2515" s="39" t="s">
        <v>11004</v>
      </c>
      <c r="D2515" s="39" t="s">
        <v>10034</v>
      </c>
      <c r="E2515" s="39" t="s">
        <v>11005</v>
      </c>
      <c r="F2515" s="39" t="s">
        <v>13614</v>
      </c>
      <c r="G2515" s="39" t="s">
        <v>13745</v>
      </c>
      <c r="H2515" s="39" t="s">
        <v>194</v>
      </c>
      <c r="I2515" s="39">
        <v>4</v>
      </c>
      <c r="J2515" s="39" t="s">
        <v>13741</v>
      </c>
      <c r="K2515" s="39" t="s">
        <v>31</v>
      </c>
      <c r="L2515" s="183">
        <v>4</v>
      </c>
      <c r="M2515" s="27">
        <f>L2515*312</f>
        <v>1248</v>
      </c>
      <c r="N2515" s="23"/>
      <c r="O2515" s="24" t="s">
        <v>32</v>
      </c>
    </row>
    <row r="2516" s="1" customFormat="1" customHeight="1" spans="1:18">
      <c r="A2516" s="39">
        <v>2512</v>
      </c>
      <c r="B2516" s="115" t="s">
        <v>23</v>
      </c>
      <c r="C2516" s="39" t="s">
        <v>11004</v>
      </c>
      <c r="D2516" s="39" t="s">
        <v>10034</v>
      </c>
      <c r="E2516" s="39" t="s">
        <v>11005</v>
      </c>
      <c r="F2516" s="39" t="s">
        <v>13614</v>
      </c>
      <c r="G2516" s="189" t="s">
        <v>13746</v>
      </c>
      <c r="H2516" s="39" t="s">
        <v>194</v>
      </c>
      <c r="I2516" s="39">
        <v>3</v>
      </c>
      <c r="J2516" s="39" t="s">
        <v>13741</v>
      </c>
      <c r="K2516" s="39" t="s">
        <v>31</v>
      </c>
      <c r="L2516" s="183">
        <v>3</v>
      </c>
      <c r="M2516" s="27">
        <f>L2516*130</f>
        <v>390</v>
      </c>
      <c r="N2516" s="23"/>
      <c r="O2516" s="24" t="s">
        <v>32</v>
      </c>
      <c r="R2516" s="92"/>
    </row>
    <row r="2517" s="1" customFormat="1" customHeight="1" spans="1:15">
      <c r="A2517" s="39">
        <v>2513</v>
      </c>
      <c r="B2517" s="115" t="s">
        <v>23</v>
      </c>
      <c r="C2517" s="39" t="s">
        <v>11004</v>
      </c>
      <c r="D2517" s="39" t="s">
        <v>10034</v>
      </c>
      <c r="E2517" s="39" t="s">
        <v>11005</v>
      </c>
      <c r="F2517" s="39" t="s">
        <v>13614</v>
      </c>
      <c r="G2517" s="39" t="s">
        <v>13747</v>
      </c>
      <c r="H2517" s="39" t="s">
        <v>194</v>
      </c>
      <c r="I2517" s="39">
        <v>7</v>
      </c>
      <c r="J2517" s="39" t="s">
        <v>13741</v>
      </c>
      <c r="K2517" s="39" t="s">
        <v>31</v>
      </c>
      <c r="L2517" s="183">
        <v>4</v>
      </c>
      <c r="M2517" s="27">
        <f>L2517*312</f>
        <v>1248</v>
      </c>
      <c r="N2517" s="23"/>
      <c r="O2517" s="24" t="s">
        <v>32</v>
      </c>
    </row>
    <row r="2518" s="1" customFormat="1" customHeight="1" spans="1:17">
      <c r="A2518" s="39">
        <v>2514</v>
      </c>
      <c r="B2518" s="115" t="s">
        <v>23</v>
      </c>
      <c r="C2518" s="39" t="s">
        <v>11004</v>
      </c>
      <c r="D2518" s="39" t="s">
        <v>10034</v>
      </c>
      <c r="E2518" s="39" t="s">
        <v>11005</v>
      </c>
      <c r="F2518" s="39" t="s">
        <v>13614</v>
      </c>
      <c r="G2518" s="39" t="s">
        <v>13748</v>
      </c>
      <c r="H2518" s="39" t="s">
        <v>51</v>
      </c>
      <c r="I2518" s="39">
        <v>7</v>
      </c>
      <c r="J2518" s="39" t="s">
        <v>13741</v>
      </c>
      <c r="K2518" s="39" t="s">
        <v>31</v>
      </c>
      <c r="L2518" s="183">
        <v>5</v>
      </c>
      <c r="M2518" s="27">
        <f>L2518*312</f>
        <v>1560</v>
      </c>
      <c r="N2518" s="23"/>
      <c r="O2518" s="24" t="s">
        <v>32</v>
      </c>
      <c r="P2518" s="190"/>
      <c r="Q2518" s="179"/>
    </row>
    <row r="2519" s="1" customFormat="1" customHeight="1" spans="1:15">
      <c r="A2519" s="39">
        <v>2515</v>
      </c>
      <c r="B2519" s="115" t="s">
        <v>23</v>
      </c>
      <c r="C2519" s="39" t="s">
        <v>11004</v>
      </c>
      <c r="D2519" s="39" t="s">
        <v>10034</v>
      </c>
      <c r="E2519" s="39" t="s">
        <v>11005</v>
      </c>
      <c r="F2519" s="39" t="s">
        <v>13614</v>
      </c>
      <c r="G2519" s="39" t="s">
        <v>13749</v>
      </c>
      <c r="H2519" s="39" t="s">
        <v>194</v>
      </c>
      <c r="I2519" s="39">
        <v>4</v>
      </c>
      <c r="J2519" s="39" t="s">
        <v>13741</v>
      </c>
      <c r="K2519" s="39" t="s">
        <v>31</v>
      </c>
      <c r="L2519" s="183">
        <v>4</v>
      </c>
      <c r="M2519" s="27">
        <f>L2519*312</f>
        <v>1248</v>
      </c>
      <c r="N2519" s="23"/>
      <c r="O2519" s="24" t="s">
        <v>32</v>
      </c>
    </row>
    <row r="2520" s="1" customFormat="1" customHeight="1" spans="1:15">
      <c r="A2520" s="39">
        <v>2516</v>
      </c>
      <c r="B2520" s="115" t="s">
        <v>23</v>
      </c>
      <c r="C2520" s="39" t="s">
        <v>11004</v>
      </c>
      <c r="D2520" s="39" t="s">
        <v>10034</v>
      </c>
      <c r="E2520" s="39" t="s">
        <v>11005</v>
      </c>
      <c r="F2520" s="39" t="s">
        <v>13614</v>
      </c>
      <c r="G2520" s="39" t="s">
        <v>13750</v>
      </c>
      <c r="H2520" s="39" t="s">
        <v>194</v>
      </c>
      <c r="I2520" s="39">
        <v>6</v>
      </c>
      <c r="J2520" s="39" t="s">
        <v>13741</v>
      </c>
      <c r="K2520" s="39" t="s">
        <v>31</v>
      </c>
      <c r="L2520" s="183">
        <v>6</v>
      </c>
      <c r="M2520" s="27">
        <f>L2520*312</f>
        <v>1872</v>
      </c>
      <c r="N2520" s="23"/>
      <c r="O2520" s="24" t="s">
        <v>32</v>
      </c>
    </row>
    <row r="2521" s="1" customFormat="1" customHeight="1" spans="1:15">
      <c r="A2521" s="39">
        <v>2517</v>
      </c>
      <c r="B2521" s="115" t="s">
        <v>23</v>
      </c>
      <c r="C2521" s="39" t="s">
        <v>11004</v>
      </c>
      <c r="D2521" s="39" t="s">
        <v>10034</v>
      </c>
      <c r="E2521" s="39" t="s">
        <v>11005</v>
      </c>
      <c r="F2521" s="39" t="s">
        <v>13614</v>
      </c>
      <c r="G2521" s="39" t="s">
        <v>13751</v>
      </c>
      <c r="H2521" s="39" t="s">
        <v>194</v>
      </c>
      <c r="I2521" s="39">
        <v>2</v>
      </c>
      <c r="J2521" s="39" t="s">
        <v>13741</v>
      </c>
      <c r="K2521" s="39" t="s">
        <v>31</v>
      </c>
      <c r="L2521" s="183">
        <v>1</v>
      </c>
      <c r="M2521" s="27">
        <f>L2521*130</f>
        <v>130</v>
      </c>
      <c r="N2521" s="23"/>
      <c r="O2521" s="24" t="s">
        <v>32</v>
      </c>
    </row>
    <row r="2522" s="1" customFormat="1" customHeight="1" spans="1:15">
      <c r="A2522" s="39">
        <v>2518</v>
      </c>
      <c r="B2522" s="115" t="s">
        <v>23</v>
      </c>
      <c r="C2522" s="39" t="s">
        <v>11004</v>
      </c>
      <c r="D2522" s="39" t="s">
        <v>10034</v>
      </c>
      <c r="E2522" s="39" t="s">
        <v>11005</v>
      </c>
      <c r="F2522" s="39" t="s">
        <v>13614</v>
      </c>
      <c r="G2522" s="39" t="s">
        <v>13752</v>
      </c>
      <c r="H2522" s="39" t="s">
        <v>194</v>
      </c>
      <c r="I2522" s="39">
        <v>5</v>
      </c>
      <c r="J2522" s="39" t="s">
        <v>13741</v>
      </c>
      <c r="K2522" s="39" t="s">
        <v>31</v>
      </c>
      <c r="L2522" s="183">
        <v>4</v>
      </c>
      <c r="M2522" s="27">
        <f>L2522*130</f>
        <v>520</v>
      </c>
      <c r="N2522" s="23"/>
      <c r="O2522" s="24" t="s">
        <v>32</v>
      </c>
    </row>
    <row r="2523" s="1" customFormat="1" customHeight="1" spans="1:15">
      <c r="A2523" s="39">
        <v>2519</v>
      </c>
      <c r="B2523" s="115" t="s">
        <v>23</v>
      </c>
      <c r="C2523" s="39" t="s">
        <v>11004</v>
      </c>
      <c r="D2523" s="39" t="s">
        <v>10034</v>
      </c>
      <c r="E2523" s="39" t="s">
        <v>11005</v>
      </c>
      <c r="F2523" s="39" t="s">
        <v>13614</v>
      </c>
      <c r="G2523" s="39" t="s">
        <v>13753</v>
      </c>
      <c r="H2523" s="39" t="s">
        <v>1583</v>
      </c>
      <c r="I2523" s="39">
        <v>5</v>
      </c>
      <c r="J2523" s="39" t="s">
        <v>13741</v>
      </c>
      <c r="K2523" s="39" t="s">
        <v>31</v>
      </c>
      <c r="L2523" s="183">
        <v>5</v>
      </c>
      <c r="M2523" s="27">
        <f>L2523*312</f>
        <v>1560</v>
      </c>
      <c r="N2523" s="23"/>
      <c r="O2523" s="24" t="s">
        <v>32</v>
      </c>
    </row>
    <row r="2524" s="1" customFormat="1" customHeight="1" spans="1:15">
      <c r="A2524" s="39">
        <v>2520</v>
      </c>
      <c r="B2524" s="115" t="s">
        <v>23</v>
      </c>
      <c r="C2524" s="39" t="s">
        <v>11004</v>
      </c>
      <c r="D2524" s="39" t="s">
        <v>10034</v>
      </c>
      <c r="E2524" s="39" t="s">
        <v>11005</v>
      </c>
      <c r="F2524" s="39" t="s">
        <v>13614</v>
      </c>
      <c r="G2524" s="39" t="s">
        <v>13754</v>
      </c>
      <c r="H2524" s="39" t="s">
        <v>194</v>
      </c>
      <c r="I2524" s="39">
        <v>4</v>
      </c>
      <c r="J2524" s="39" t="s">
        <v>13741</v>
      </c>
      <c r="K2524" s="39" t="s">
        <v>31</v>
      </c>
      <c r="L2524" s="183">
        <v>3</v>
      </c>
      <c r="M2524" s="27">
        <f t="shared" ref="M2524:M2533" si="101">L2524*130</f>
        <v>390</v>
      </c>
      <c r="N2524" s="23"/>
      <c r="O2524" s="24" t="s">
        <v>32</v>
      </c>
    </row>
    <row r="2525" s="1" customFormat="1" customHeight="1" spans="1:15">
      <c r="A2525" s="39">
        <v>2521</v>
      </c>
      <c r="B2525" s="115" t="s">
        <v>23</v>
      </c>
      <c r="C2525" s="39" t="s">
        <v>11004</v>
      </c>
      <c r="D2525" s="39" t="s">
        <v>10034</v>
      </c>
      <c r="E2525" s="39" t="s">
        <v>11005</v>
      </c>
      <c r="F2525" s="39" t="s">
        <v>13614</v>
      </c>
      <c r="G2525" s="39" t="s">
        <v>13755</v>
      </c>
      <c r="H2525" s="39" t="s">
        <v>194</v>
      </c>
      <c r="I2525" s="39">
        <v>2</v>
      </c>
      <c r="J2525" s="39" t="s">
        <v>13741</v>
      </c>
      <c r="K2525" s="39" t="s">
        <v>31</v>
      </c>
      <c r="L2525" s="183">
        <v>1</v>
      </c>
      <c r="M2525" s="27">
        <f t="shared" si="101"/>
        <v>130</v>
      </c>
      <c r="N2525" s="23"/>
      <c r="O2525" s="24" t="s">
        <v>32</v>
      </c>
    </row>
    <row r="2526" s="1" customFormat="1" customHeight="1" spans="1:15">
      <c r="A2526" s="39">
        <v>2522</v>
      </c>
      <c r="B2526" s="115" t="s">
        <v>23</v>
      </c>
      <c r="C2526" s="39" t="s">
        <v>11004</v>
      </c>
      <c r="D2526" s="39" t="s">
        <v>10034</v>
      </c>
      <c r="E2526" s="39" t="s">
        <v>11005</v>
      </c>
      <c r="F2526" s="39" t="s">
        <v>13614</v>
      </c>
      <c r="G2526" s="39" t="s">
        <v>13756</v>
      </c>
      <c r="H2526" s="39" t="s">
        <v>194</v>
      </c>
      <c r="I2526" s="39">
        <v>4</v>
      </c>
      <c r="J2526" s="39" t="s">
        <v>13741</v>
      </c>
      <c r="K2526" s="39" t="s">
        <v>31</v>
      </c>
      <c r="L2526" s="183">
        <v>3</v>
      </c>
      <c r="M2526" s="27">
        <f t="shared" si="101"/>
        <v>390</v>
      </c>
      <c r="N2526" s="23"/>
      <c r="O2526" s="24" t="s">
        <v>32</v>
      </c>
    </row>
    <row r="2527" s="1" customFormat="1" customHeight="1" spans="1:15">
      <c r="A2527" s="39">
        <v>2523</v>
      </c>
      <c r="B2527" s="115" t="s">
        <v>23</v>
      </c>
      <c r="C2527" s="39" t="s">
        <v>11004</v>
      </c>
      <c r="D2527" s="39" t="s">
        <v>10034</v>
      </c>
      <c r="E2527" s="39" t="s">
        <v>11005</v>
      </c>
      <c r="F2527" s="39" t="s">
        <v>13614</v>
      </c>
      <c r="G2527" s="39" t="s">
        <v>13757</v>
      </c>
      <c r="H2527" s="39" t="s">
        <v>194</v>
      </c>
      <c r="I2527" s="39">
        <v>3</v>
      </c>
      <c r="J2527" s="39" t="s">
        <v>13741</v>
      </c>
      <c r="K2527" s="39" t="s">
        <v>31</v>
      </c>
      <c r="L2527" s="183">
        <v>3</v>
      </c>
      <c r="M2527" s="27">
        <f t="shared" si="101"/>
        <v>390</v>
      </c>
      <c r="N2527" s="23"/>
      <c r="O2527" s="24" t="s">
        <v>32</v>
      </c>
    </row>
    <row r="2528" s="1" customFormat="1" customHeight="1" spans="1:15">
      <c r="A2528" s="39">
        <v>2524</v>
      </c>
      <c r="B2528" s="115" t="s">
        <v>23</v>
      </c>
      <c r="C2528" s="39" t="s">
        <v>11004</v>
      </c>
      <c r="D2528" s="39" t="s">
        <v>10034</v>
      </c>
      <c r="E2528" s="39" t="s">
        <v>11005</v>
      </c>
      <c r="F2528" s="39" t="s">
        <v>13614</v>
      </c>
      <c r="G2528" s="39" t="s">
        <v>13758</v>
      </c>
      <c r="H2528" s="39" t="s">
        <v>194</v>
      </c>
      <c r="I2528" s="39">
        <v>4</v>
      </c>
      <c r="J2528" s="39" t="s">
        <v>13741</v>
      </c>
      <c r="K2528" s="39" t="s">
        <v>31</v>
      </c>
      <c r="L2528" s="183">
        <v>2</v>
      </c>
      <c r="M2528" s="27">
        <f t="shared" si="101"/>
        <v>260</v>
      </c>
      <c r="N2528" s="23"/>
      <c r="O2528" s="24" t="s">
        <v>32</v>
      </c>
    </row>
    <row r="2529" s="1" customFormat="1" customHeight="1" spans="1:15">
      <c r="A2529" s="39">
        <v>2525</v>
      </c>
      <c r="B2529" s="115" t="s">
        <v>23</v>
      </c>
      <c r="C2529" s="39" t="s">
        <v>11004</v>
      </c>
      <c r="D2529" s="39" t="s">
        <v>10034</v>
      </c>
      <c r="E2529" s="39" t="s">
        <v>11005</v>
      </c>
      <c r="F2529" s="39" t="s">
        <v>13614</v>
      </c>
      <c r="G2529" s="39" t="s">
        <v>13759</v>
      </c>
      <c r="H2529" s="39" t="s">
        <v>194</v>
      </c>
      <c r="I2529" s="39">
        <v>4</v>
      </c>
      <c r="J2529" s="39" t="s">
        <v>13741</v>
      </c>
      <c r="K2529" s="39" t="s">
        <v>31</v>
      </c>
      <c r="L2529" s="183">
        <v>3</v>
      </c>
      <c r="M2529" s="27">
        <f t="shared" si="101"/>
        <v>390</v>
      </c>
      <c r="N2529" s="23"/>
      <c r="O2529" s="24" t="s">
        <v>32</v>
      </c>
    </row>
    <row r="2530" s="1" customFormat="1" customHeight="1" spans="1:15">
      <c r="A2530" s="39">
        <v>2526</v>
      </c>
      <c r="B2530" s="115" t="s">
        <v>23</v>
      </c>
      <c r="C2530" s="39" t="s">
        <v>11004</v>
      </c>
      <c r="D2530" s="39" t="s">
        <v>10034</v>
      </c>
      <c r="E2530" s="39" t="s">
        <v>11005</v>
      </c>
      <c r="F2530" s="39" t="s">
        <v>13614</v>
      </c>
      <c r="G2530" s="39" t="s">
        <v>13760</v>
      </c>
      <c r="H2530" s="39" t="s">
        <v>194</v>
      </c>
      <c r="I2530" s="39">
        <v>4</v>
      </c>
      <c r="J2530" s="39" t="s">
        <v>13741</v>
      </c>
      <c r="K2530" s="39" t="s">
        <v>31</v>
      </c>
      <c r="L2530" s="183">
        <v>4</v>
      </c>
      <c r="M2530" s="27">
        <f t="shared" si="101"/>
        <v>520</v>
      </c>
      <c r="N2530" s="23"/>
      <c r="O2530" s="24" t="s">
        <v>32</v>
      </c>
    </row>
    <row r="2531" s="1" customFormat="1" customHeight="1" spans="1:15">
      <c r="A2531" s="39">
        <v>2527</v>
      </c>
      <c r="B2531" s="115" t="s">
        <v>23</v>
      </c>
      <c r="C2531" s="39" t="s">
        <v>11004</v>
      </c>
      <c r="D2531" s="39" t="s">
        <v>10034</v>
      </c>
      <c r="E2531" s="39" t="s">
        <v>11005</v>
      </c>
      <c r="F2531" s="39" t="s">
        <v>13614</v>
      </c>
      <c r="G2531" s="39" t="s">
        <v>13761</v>
      </c>
      <c r="H2531" s="39" t="s">
        <v>194</v>
      </c>
      <c r="I2531" s="39">
        <v>3</v>
      </c>
      <c r="J2531" s="39" t="s">
        <v>13741</v>
      </c>
      <c r="K2531" s="39" t="s">
        <v>31</v>
      </c>
      <c r="L2531" s="183">
        <v>2</v>
      </c>
      <c r="M2531" s="27">
        <f t="shared" si="101"/>
        <v>260</v>
      </c>
      <c r="N2531" s="23"/>
      <c r="O2531" s="24" t="s">
        <v>32</v>
      </c>
    </row>
    <row r="2532" s="1" customFormat="1" customHeight="1" spans="1:15">
      <c r="A2532" s="39">
        <v>2528</v>
      </c>
      <c r="B2532" s="115" t="s">
        <v>23</v>
      </c>
      <c r="C2532" s="39" t="s">
        <v>11004</v>
      </c>
      <c r="D2532" s="39" t="s">
        <v>10034</v>
      </c>
      <c r="E2532" s="39" t="s">
        <v>11005</v>
      </c>
      <c r="F2532" s="39" t="s">
        <v>13614</v>
      </c>
      <c r="G2532" s="39" t="s">
        <v>13762</v>
      </c>
      <c r="H2532" s="39" t="s">
        <v>194</v>
      </c>
      <c r="I2532" s="39">
        <v>3</v>
      </c>
      <c r="J2532" s="39" t="s">
        <v>13741</v>
      </c>
      <c r="K2532" s="39" t="s">
        <v>31</v>
      </c>
      <c r="L2532" s="183">
        <v>3</v>
      </c>
      <c r="M2532" s="27">
        <f t="shared" si="101"/>
        <v>390</v>
      </c>
      <c r="N2532" s="23"/>
      <c r="O2532" s="24" t="s">
        <v>32</v>
      </c>
    </row>
    <row r="2533" s="1" customFormat="1" customHeight="1" spans="1:15">
      <c r="A2533" s="39">
        <v>2529</v>
      </c>
      <c r="B2533" s="115" t="s">
        <v>23</v>
      </c>
      <c r="C2533" s="39" t="s">
        <v>11004</v>
      </c>
      <c r="D2533" s="39" t="s">
        <v>10034</v>
      </c>
      <c r="E2533" s="39" t="s">
        <v>11005</v>
      </c>
      <c r="F2533" s="39" t="s">
        <v>13614</v>
      </c>
      <c r="G2533" s="39" t="s">
        <v>13763</v>
      </c>
      <c r="H2533" s="39" t="s">
        <v>194</v>
      </c>
      <c r="I2533" s="39">
        <v>3</v>
      </c>
      <c r="J2533" s="39" t="s">
        <v>13741</v>
      </c>
      <c r="K2533" s="39" t="s">
        <v>31</v>
      </c>
      <c r="L2533" s="183">
        <v>2</v>
      </c>
      <c r="M2533" s="27">
        <f t="shared" si="101"/>
        <v>260</v>
      </c>
      <c r="N2533" s="23"/>
      <c r="O2533" s="24" t="s">
        <v>32</v>
      </c>
    </row>
    <row r="2534" s="1" customFormat="1" customHeight="1" spans="1:15">
      <c r="A2534" s="39">
        <v>2530</v>
      </c>
      <c r="B2534" s="115" t="s">
        <v>23</v>
      </c>
      <c r="C2534" s="39" t="s">
        <v>11004</v>
      </c>
      <c r="D2534" s="39" t="s">
        <v>10034</v>
      </c>
      <c r="E2534" s="39" t="s">
        <v>11005</v>
      </c>
      <c r="F2534" s="39" t="s">
        <v>13614</v>
      </c>
      <c r="G2534" s="39" t="s">
        <v>13764</v>
      </c>
      <c r="H2534" s="39" t="s">
        <v>194</v>
      </c>
      <c r="I2534" s="39">
        <v>2</v>
      </c>
      <c r="J2534" s="39" t="s">
        <v>13765</v>
      </c>
      <c r="K2534" s="39" t="s">
        <v>31</v>
      </c>
      <c r="L2534" s="183">
        <v>2</v>
      </c>
      <c r="M2534" s="27">
        <f>L2534*312</f>
        <v>624</v>
      </c>
      <c r="N2534" s="23"/>
      <c r="O2534" s="24" t="s">
        <v>32</v>
      </c>
    </row>
    <row r="2535" s="1" customFormat="1" customHeight="1" spans="1:15">
      <c r="A2535" s="39">
        <v>2531</v>
      </c>
      <c r="B2535" s="115" t="s">
        <v>23</v>
      </c>
      <c r="C2535" s="39" t="s">
        <v>11004</v>
      </c>
      <c r="D2535" s="39" t="s">
        <v>10034</v>
      </c>
      <c r="E2535" s="39" t="s">
        <v>11005</v>
      </c>
      <c r="F2535" s="39" t="s">
        <v>13614</v>
      </c>
      <c r="G2535" s="39" t="s">
        <v>13766</v>
      </c>
      <c r="H2535" s="39" t="s">
        <v>194</v>
      </c>
      <c r="I2535" s="39">
        <v>4</v>
      </c>
      <c r="J2535" s="39" t="s">
        <v>13765</v>
      </c>
      <c r="K2535" s="39" t="s">
        <v>31</v>
      </c>
      <c r="L2535" s="183">
        <v>4</v>
      </c>
      <c r="M2535" s="27">
        <f>L2535*312</f>
        <v>1248</v>
      </c>
      <c r="N2535" s="23"/>
      <c r="O2535" s="24" t="s">
        <v>32</v>
      </c>
    </row>
    <row r="2536" s="1" customFormat="1" customHeight="1" spans="1:15">
      <c r="A2536" s="39">
        <v>2532</v>
      </c>
      <c r="B2536" s="115" t="s">
        <v>23</v>
      </c>
      <c r="C2536" s="39" t="s">
        <v>11004</v>
      </c>
      <c r="D2536" s="39" t="s">
        <v>10034</v>
      </c>
      <c r="E2536" s="39" t="s">
        <v>11005</v>
      </c>
      <c r="F2536" s="39" t="s">
        <v>13614</v>
      </c>
      <c r="G2536" s="39" t="s">
        <v>13767</v>
      </c>
      <c r="H2536" s="39" t="s">
        <v>194</v>
      </c>
      <c r="I2536" s="39">
        <v>3</v>
      </c>
      <c r="J2536" s="39" t="s">
        <v>13765</v>
      </c>
      <c r="K2536" s="39" t="s">
        <v>31</v>
      </c>
      <c r="L2536" s="183">
        <v>3</v>
      </c>
      <c r="M2536" s="27">
        <f>L2536*130</f>
        <v>390</v>
      </c>
      <c r="N2536" s="23"/>
      <c r="O2536" s="24" t="s">
        <v>32</v>
      </c>
    </row>
    <row r="2537" s="1" customFormat="1" customHeight="1" spans="1:15">
      <c r="A2537" s="39">
        <v>2533</v>
      </c>
      <c r="B2537" s="115" t="s">
        <v>23</v>
      </c>
      <c r="C2537" s="39" t="s">
        <v>11004</v>
      </c>
      <c r="D2537" s="39" t="s">
        <v>10034</v>
      </c>
      <c r="E2537" s="39" t="s">
        <v>11005</v>
      </c>
      <c r="F2537" s="39" t="s">
        <v>13614</v>
      </c>
      <c r="G2537" s="39" t="s">
        <v>13768</v>
      </c>
      <c r="H2537" s="39" t="s">
        <v>194</v>
      </c>
      <c r="I2537" s="39">
        <v>1</v>
      </c>
      <c r="J2537" s="39" t="s">
        <v>13765</v>
      </c>
      <c r="K2537" s="39" t="s">
        <v>31</v>
      </c>
      <c r="L2537" s="183">
        <v>1</v>
      </c>
      <c r="M2537" s="27">
        <f>L2537*130</f>
        <v>130</v>
      </c>
      <c r="N2537" s="23"/>
      <c r="O2537" s="24" t="s">
        <v>32</v>
      </c>
    </row>
    <row r="2538" s="1" customFormat="1" customHeight="1" spans="1:15">
      <c r="A2538" s="39">
        <v>2534</v>
      </c>
      <c r="B2538" s="115" t="s">
        <v>23</v>
      </c>
      <c r="C2538" s="39" t="s">
        <v>11004</v>
      </c>
      <c r="D2538" s="39" t="s">
        <v>10034</v>
      </c>
      <c r="E2538" s="39" t="s">
        <v>11005</v>
      </c>
      <c r="F2538" s="39" t="s">
        <v>13614</v>
      </c>
      <c r="G2538" s="39" t="s">
        <v>13769</v>
      </c>
      <c r="H2538" s="39" t="s">
        <v>194</v>
      </c>
      <c r="I2538" s="39">
        <v>3</v>
      </c>
      <c r="J2538" s="39" t="s">
        <v>13765</v>
      </c>
      <c r="K2538" s="39" t="s">
        <v>31</v>
      </c>
      <c r="L2538" s="183">
        <v>3</v>
      </c>
      <c r="M2538" s="27">
        <f>L2538*130</f>
        <v>390</v>
      </c>
      <c r="N2538" s="23"/>
      <c r="O2538" s="24" t="s">
        <v>32</v>
      </c>
    </row>
    <row r="2539" s="1" customFormat="1" customHeight="1" spans="1:15">
      <c r="A2539" s="39">
        <v>2535</v>
      </c>
      <c r="B2539" s="115" t="s">
        <v>23</v>
      </c>
      <c r="C2539" s="39" t="s">
        <v>11004</v>
      </c>
      <c r="D2539" s="39" t="s">
        <v>10034</v>
      </c>
      <c r="E2539" s="39" t="s">
        <v>11005</v>
      </c>
      <c r="F2539" s="39" t="s">
        <v>13614</v>
      </c>
      <c r="G2539" s="39" t="s">
        <v>13770</v>
      </c>
      <c r="H2539" s="39" t="s">
        <v>194</v>
      </c>
      <c r="I2539" s="39">
        <v>2</v>
      </c>
      <c r="J2539" s="39" t="s">
        <v>13765</v>
      </c>
      <c r="K2539" s="39" t="s">
        <v>31</v>
      </c>
      <c r="L2539" s="183">
        <v>2</v>
      </c>
      <c r="M2539" s="27">
        <f>L2539*312</f>
        <v>624</v>
      </c>
      <c r="N2539" s="23"/>
      <c r="O2539" s="24" t="s">
        <v>32</v>
      </c>
    </row>
    <row r="2540" s="1" customFormat="1" customHeight="1" spans="1:15">
      <c r="A2540" s="39">
        <v>2536</v>
      </c>
      <c r="B2540" s="115" t="s">
        <v>23</v>
      </c>
      <c r="C2540" s="39" t="s">
        <v>11004</v>
      </c>
      <c r="D2540" s="39" t="s">
        <v>10034</v>
      </c>
      <c r="E2540" s="39" t="s">
        <v>11005</v>
      </c>
      <c r="F2540" s="39" t="s">
        <v>13614</v>
      </c>
      <c r="G2540" s="39" t="s">
        <v>13771</v>
      </c>
      <c r="H2540" s="39" t="s">
        <v>194</v>
      </c>
      <c r="I2540" s="39">
        <v>1</v>
      </c>
      <c r="J2540" s="39" t="s">
        <v>13765</v>
      </c>
      <c r="K2540" s="39" t="s">
        <v>31</v>
      </c>
      <c r="L2540" s="183">
        <v>1</v>
      </c>
      <c r="M2540" s="27">
        <f>L2540*312</f>
        <v>312</v>
      </c>
      <c r="N2540" s="23"/>
      <c r="O2540" s="24" t="s">
        <v>32</v>
      </c>
    </row>
    <row r="2541" s="1" customFormat="1" customHeight="1" spans="1:15">
      <c r="A2541" s="39">
        <v>2537</v>
      </c>
      <c r="B2541" s="115" t="s">
        <v>23</v>
      </c>
      <c r="C2541" s="39" t="s">
        <v>11004</v>
      </c>
      <c r="D2541" s="39" t="s">
        <v>10034</v>
      </c>
      <c r="E2541" s="39" t="s">
        <v>11005</v>
      </c>
      <c r="F2541" s="39" t="s">
        <v>13614</v>
      </c>
      <c r="G2541" s="39" t="s">
        <v>13772</v>
      </c>
      <c r="H2541" s="39" t="s">
        <v>194</v>
      </c>
      <c r="I2541" s="39">
        <v>6</v>
      </c>
      <c r="J2541" s="39" t="s">
        <v>13765</v>
      </c>
      <c r="K2541" s="39" t="s">
        <v>31</v>
      </c>
      <c r="L2541" s="183">
        <v>4</v>
      </c>
      <c r="M2541" s="27">
        <f t="shared" ref="M2541:M2550" si="102">L2541*130</f>
        <v>520</v>
      </c>
      <c r="N2541" s="23"/>
      <c r="O2541" s="24" t="s">
        <v>32</v>
      </c>
    </row>
    <row r="2542" s="1" customFormat="1" customHeight="1" spans="1:15">
      <c r="A2542" s="39">
        <v>2538</v>
      </c>
      <c r="B2542" s="115" t="s">
        <v>23</v>
      </c>
      <c r="C2542" s="39" t="s">
        <v>11004</v>
      </c>
      <c r="D2542" s="39" t="s">
        <v>10034</v>
      </c>
      <c r="E2542" s="39" t="s">
        <v>11005</v>
      </c>
      <c r="F2542" s="39" t="s">
        <v>13614</v>
      </c>
      <c r="G2542" s="39" t="s">
        <v>13773</v>
      </c>
      <c r="H2542" s="39" t="s">
        <v>194</v>
      </c>
      <c r="I2542" s="39">
        <v>3</v>
      </c>
      <c r="J2542" s="39" t="s">
        <v>13765</v>
      </c>
      <c r="K2542" s="39" t="s">
        <v>31</v>
      </c>
      <c r="L2542" s="183">
        <v>3</v>
      </c>
      <c r="M2542" s="27">
        <f t="shared" si="102"/>
        <v>390</v>
      </c>
      <c r="N2542" s="23"/>
      <c r="O2542" s="24" t="s">
        <v>32</v>
      </c>
    </row>
    <row r="2543" s="1" customFormat="1" customHeight="1" spans="1:15">
      <c r="A2543" s="39">
        <v>2539</v>
      </c>
      <c r="B2543" s="115" t="s">
        <v>23</v>
      </c>
      <c r="C2543" s="39" t="s">
        <v>11004</v>
      </c>
      <c r="D2543" s="39" t="s">
        <v>10034</v>
      </c>
      <c r="E2543" s="39" t="s">
        <v>11005</v>
      </c>
      <c r="F2543" s="39" t="s">
        <v>13614</v>
      </c>
      <c r="G2543" s="39" t="s">
        <v>13774</v>
      </c>
      <c r="H2543" s="39" t="s">
        <v>194</v>
      </c>
      <c r="I2543" s="39">
        <v>6</v>
      </c>
      <c r="J2543" s="39" t="s">
        <v>13765</v>
      </c>
      <c r="K2543" s="39" t="s">
        <v>31</v>
      </c>
      <c r="L2543" s="183">
        <v>6</v>
      </c>
      <c r="M2543" s="27">
        <f t="shared" si="102"/>
        <v>780</v>
      </c>
      <c r="N2543" s="23"/>
      <c r="O2543" s="24" t="s">
        <v>32</v>
      </c>
    </row>
    <row r="2544" s="1" customFormat="1" customHeight="1" spans="1:15">
      <c r="A2544" s="39">
        <v>2540</v>
      </c>
      <c r="B2544" s="115" t="s">
        <v>23</v>
      </c>
      <c r="C2544" s="39" t="s">
        <v>11004</v>
      </c>
      <c r="D2544" s="39" t="s">
        <v>10034</v>
      </c>
      <c r="E2544" s="39" t="s">
        <v>11005</v>
      </c>
      <c r="F2544" s="39" t="s">
        <v>13614</v>
      </c>
      <c r="G2544" s="39" t="s">
        <v>13775</v>
      </c>
      <c r="H2544" s="39" t="s">
        <v>194</v>
      </c>
      <c r="I2544" s="39">
        <v>2</v>
      </c>
      <c r="J2544" s="39" t="s">
        <v>13765</v>
      </c>
      <c r="K2544" s="39" t="s">
        <v>31</v>
      </c>
      <c r="L2544" s="183">
        <v>2</v>
      </c>
      <c r="M2544" s="27">
        <f t="shared" si="102"/>
        <v>260</v>
      </c>
      <c r="N2544" s="23"/>
      <c r="O2544" s="24" t="s">
        <v>32</v>
      </c>
    </row>
    <row r="2545" s="1" customFormat="1" customHeight="1" spans="1:15">
      <c r="A2545" s="39">
        <v>2541</v>
      </c>
      <c r="B2545" s="115" t="s">
        <v>23</v>
      </c>
      <c r="C2545" s="39" t="s">
        <v>11004</v>
      </c>
      <c r="D2545" s="39" t="s">
        <v>10034</v>
      </c>
      <c r="E2545" s="39" t="s">
        <v>11005</v>
      </c>
      <c r="F2545" s="39" t="s">
        <v>13614</v>
      </c>
      <c r="G2545" s="39" t="s">
        <v>13776</v>
      </c>
      <c r="H2545" s="39" t="s">
        <v>194</v>
      </c>
      <c r="I2545" s="39">
        <v>2</v>
      </c>
      <c r="J2545" s="39" t="s">
        <v>13765</v>
      </c>
      <c r="K2545" s="39" t="s">
        <v>31</v>
      </c>
      <c r="L2545" s="183">
        <v>2</v>
      </c>
      <c r="M2545" s="27">
        <f t="shared" si="102"/>
        <v>260</v>
      </c>
      <c r="N2545" s="23"/>
      <c r="O2545" s="24" t="s">
        <v>32</v>
      </c>
    </row>
    <row r="2546" s="1" customFormat="1" customHeight="1" spans="1:15">
      <c r="A2546" s="39">
        <v>2542</v>
      </c>
      <c r="B2546" s="115" t="s">
        <v>23</v>
      </c>
      <c r="C2546" s="39" t="s">
        <v>11004</v>
      </c>
      <c r="D2546" s="39" t="s">
        <v>10034</v>
      </c>
      <c r="E2546" s="39" t="s">
        <v>11005</v>
      </c>
      <c r="F2546" s="39" t="s">
        <v>13614</v>
      </c>
      <c r="G2546" s="39" t="s">
        <v>13777</v>
      </c>
      <c r="H2546" s="39" t="s">
        <v>194</v>
      </c>
      <c r="I2546" s="39">
        <v>3</v>
      </c>
      <c r="J2546" s="39" t="s">
        <v>13765</v>
      </c>
      <c r="K2546" s="39" t="s">
        <v>31</v>
      </c>
      <c r="L2546" s="183">
        <v>3</v>
      </c>
      <c r="M2546" s="27">
        <f t="shared" si="102"/>
        <v>390</v>
      </c>
      <c r="N2546" s="23"/>
      <c r="O2546" s="24" t="s">
        <v>32</v>
      </c>
    </row>
    <row r="2547" s="1" customFormat="1" customHeight="1" spans="1:15">
      <c r="A2547" s="39">
        <v>2543</v>
      </c>
      <c r="B2547" s="115" t="s">
        <v>23</v>
      </c>
      <c r="C2547" s="39" t="s">
        <v>11004</v>
      </c>
      <c r="D2547" s="39" t="s">
        <v>10034</v>
      </c>
      <c r="E2547" s="39" t="s">
        <v>11005</v>
      </c>
      <c r="F2547" s="39" t="s">
        <v>13614</v>
      </c>
      <c r="G2547" s="39" t="s">
        <v>10944</v>
      </c>
      <c r="H2547" s="39" t="s">
        <v>194</v>
      </c>
      <c r="I2547" s="39">
        <v>1</v>
      </c>
      <c r="J2547" s="39" t="s">
        <v>13765</v>
      </c>
      <c r="K2547" s="39" t="s">
        <v>31</v>
      </c>
      <c r="L2547" s="183">
        <v>1</v>
      </c>
      <c r="M2547" s="27">
        <f t="shared" si="102"/>
        <v>130</v>
      </c>
      <c r="N2547" s="23"/>
      <c r="O2547" s="24" t="s">
        <v>32</v>
      </c>
    </row>
    <row r="2548" s="1" customFormat="1" customHeight="1" spans="1:15">
      <c r="A2548" s="39">
        <v>2544</v>
      </c>
      <c r="B2548" s="115" t="s">
        <v>23</v>
      </c>
      <c r="C2548" s="39" t="s">
        <v>11004</v>
      </c>
      <c r="D2548" s="39" t="s">
        <v>10034</v>
      </c>
      <c r="E2548" s="39" t="s">
        <v>11005</v>
      </c>
      <c r="F2548" s="39" t="s">
        <v>13614</v>
      </c>
      <c r="G2548" s="39" t="s">
        <v>13778</v>
      </c>
      <c r="H2548" s="39" t="s">
        <v>194</v>
      </c>
      <c r="I2548" s="39">
        <v>3</v>
      </c>
      <c r="J2548" s="39" t="s">
        <v>13765</v>
      </c>
      <c r="K2548" s="39" t="s">
        <v>31</v>
      </c>
      <c r="L2548" s="183">
        <v>3</v>
      </c>
      <c r="M2548" s="27">
        <f t="shared" si="102"/>
        <v>390</v>
      </c>
      <c r="N2548" s="23"/>
      <c r="O2548" s="24" t="s">
        <v>32</v>
      </c>
    </row>
    <row r="2549" s="1" customFormat="1" customHeight="1" spans="1:15">
      <c r="A2549" s="39">
        <v>2545</v>
      </c>
      <c r="B2549" s="115" t="s">
        <v>23</v>
      </c>
      <c r="C2549" s="39" t="s">
        <v>11004</v>
      </c>
      <c r="D2549" s="39" t="s">
        <v>10034</v>
      </c>
      <c r="E2549" s="39" t="s">
        <v>11005</v>
      </c>
      <c r="F2549" s="39" t="s">
        <v>13614</v>
      </c>
      <c r="G2549" s="39" t="s">
        <v>13779</v>
      </c>
      <c r="H2549" s="39" t="s">
        <v>194</v>
      </c>
      <c r="I2549" s="39">
        <v>3</v>
      </c>
      <c r="J2549" s="39" t="s">
        <v>13765</v>
      </c>
      <c r="K2549" s="39" t="s">
        <v>31</v>
      </c>
      <c r="L2549" s="183">
        <v>3</v>
      </c>
      <c r="M2549" s="27">
        <f t="shared" si="102"/>
        <v>390</v>
      </c>
      <c r="N2549" s="23"/>
      <c r="O2549" s="24" t="s">
        <v>32</v>
      </c>
    </row>
    <row r="2550" s="1" customFormat="1" customHeight="1" spans="1:15">
      <c r="A2550" s="39">
        <v>2546</v>
      </c>
      <c r="B2550" s="115" t="s">
        <v>23</v>
      </c>
      <c r="C2550" s="39" t="s">
        <v>11004</v>
      </c>
      <c r="D2550" s="39" t="s">
        <v>10034</v>
      </c>
      <c r="E2550" s="39" t="s">
        <v>11005</v>
      </c>
      <c r="F2550" s="39" t="s">
        <v>13614</v>
      </c>
      <c r="G2550" s="39" t="s">
        <v>13780</v>
      </c>
      <c r="H2550" s="39" t="s">
        <v>194</v>
      </c>
      <c r="I2550" s="39">
        <v>3</v>
      </c>
      <c r="J2550" s="39" t="s">
        <v>13765</v>
      </c>
      <c r="K2550" s="39" t="s">
        <v>31</v>
      </c>
      <c r="L2550" s="183">
        <v>3</v>
      </c>
      <c r="M2550" s="27">
        <f t="shared" si="102"/>
        <v>390</v>
      </c>
      <c r="N2550" s="23"/>
      <c r="O2550" s="24" t="s">
        <v>32</v>
      </c>
    </row>
    <row r="2551" s="1" customFormat="1" customHeight="1" spans="1:15">
      <c r="A2551" s="39">
        <v>2547</v>
      </c>
      <c r="B2551" s="115" t="s">
        <v>23</v>
      </c>
      <c r="C2551" s="39" t="s">
        <v>11004</v>
      </c>
      <c r="D2551" s="39" t="s">
        <v>10034</v>
      </c>
      <c r="E2551" s="39" t="s">
        <v>11005</v>
      </c>
      <c r="F2551" s="39" t="s">
        <v>13614</v>
      </c>
      <c r="G2551" s="39" t="s">
        <v>6292</v>
      </c>
      <c r="H2551" s="39" t="s">
        <v>194</v>
      </c>
      <c r="I2551" s="39">
        <v>3</v>
      </c>
      <c r="J2551" s="39" t="s">
        <v>13765</v>
      </c>
      <c r="K2551" s="39" t="s">
        <v>31</v>
      </c>
      <c r="L2551" s="183">
        <v>3</v>
      </c>
      <c r="M2551" s="27">
        <f>L2551*312</f>
        <v>936</v>
      </c>
      <c r="N2551" s="23"/>
      <c r="O2551" s="24" t="s">
        <v>32</v>
      </c>
    </row>
    <row r="2552" s="1" customFormat="1" customHeight="1" spans="1:15">
      <c r="A2552" s="39">
        <v>2548</v>
      </c>
      <c r="B2552" s="115" t="s">
        <v>23</v>
      </c>
      <c r="C2552" s="39" t="s">
        <v>11004</v>
      </c>
      <c r="D2552" s="39" t="s">
        <v>10034</v>
      </c>
      <c r="E2552" s="39" t="s">
        <v>11005</v>
      </c>
      <c r="F2552" s="39" t="s">
        <v>13614</v>
      </c>
      <c r="G2552" s="39" t="s">
        <v>13781</v>
      </c>
      <c r="H2552" s="39" t="s">
        <v>194</v>
      </c>
      <c r="I2552" s="39">
        <v>1</v>
      </c>
      <c r="J2552" s="39" t="s">
        <v>13765</v>
      </c>
      <c r="K2552" s="39" t="s">
        <v>31</v>
      </c>
      <c r="L2552" s="183">
        <v>1</v>
      </c>
      <c r="M2552" s="27">
        <f>L2552*130</f>
        <v>130</v>
      </c>
      <c r="N2552" s="23"/>
      <c r="O2552" s="24" t="s">
        <v>32</v>
      </c>
    </row>
    <row r="2553" s="1" customFormat="1" customHeight="1" spans="1:15">
      <c r="A2553" s="39">
        <v>2549</v>
      </c>
      <c r="B2553" s="115" t="s">
        <v>23</v>
      </c>
      <c r="C2553" s="39" t="s">
        <v>11004</v>
      </c>
      <c r="D2553" s="39" t="s">
        <v>10034</v>
      </c>
      <c r="E2553" s="39" t="s">
        <v>11005</v>
      </c>
      <c r="F2553" s="39" t="s">
        <v>13614</v>
      </c>
      <c r="G2553" s="39" t="s">
        <v>13782</v>
      </c>
      <c r="H2553" s="39" t="s">
        <v>194</v>
      </c>
      <c r="I2553" s="39">
        <v>4</v>
      </c>
      <c r="J2553" s="39" t="s">
        <v>13765</v>
      </c>
      <c r="K2553" s="39" t="s">
        <v>31</v>
      </c>
      <c r="L2553" s="183">
        <v>4</v>
      </c>
      <c r="M2553" s="27">
        <f>L2553*130</f>
        <v>520</v>
      </c>
      <c r="N2553" s="23"/>
      <c r="O2553" s="24" t="s">
        <v>32</v>
      </c>
    </row>
    <row r="2554" s="1" customFormat="1" customHeight="1" spans="1:15">
      <c r="A2554" s="39">
        <v>2550</v>
      </c>
      <c r="B2554" s="115" t="s">
        <v>23</v>
      </c>
      <c r="C2554" s="39" t="s">
        <v>11004</v>
      </c>
      <c r="D2554" s="39" t="s">
        <v>10034</v>
      </c>
      <c r="E2554" s="39" t="s">
        <v>11005</v>
      </c>
      <c r="F2554" s="39" t="s">
        <v>13614</v>
      </c>
      <c r="G2554" s="39" t="s">
        <v>13783</v>
      </c>
      <c r="H2554" s="39" t="s">
        <v>1583</v>
      </c>
      <c r="I2554" s="39">
        <v>2</v>
      </c>
      <c r="J2554" s="39" t="s">
        <v>13784</v>
      </c>
      <c r="K2554" s="39" t="s">
        <v>31</v>
      </c>
      <c r="L2554" s="183">
        <v>2</v>
      </c>
      <c r="M2554" s="27">
        <f>L2554*468</f>
        <v>936</v>
      </c>
      <c r="N2554" s="23"/>
      <c r="O2554" s="24" t="s">
        <v>32</v>
      </c>
    </row>
    <row r="2555" s="1" customFormat="1" customHeight="1" spans="1:15">
      <c r="A2555" s="39">
        <v>2551</v>
      </c>
      <c r="B2555" s="115" t="s">
        <v>23</v>
      </c>
      <c r="C2555" s="39" t="s">
        <v>11004</v>
      </c>
      <c r="D2555" s="39" t="s">
        <v>10034</v>
      </c>
      <c r="E2555" s="39" t="s">
        <v>11005</v>
      </c>
      <c r="F2555" s="39" t="s">
        <v>13614</v>
      </c>
      <c r="G2555" s="39" t="s">
        <v>13785</v>
      </c>
      <c r="H2555" s="39" t="s">
        <v>1583</v>
      </c>
      <c r="I2555" s="39">
        <v>4</v>
      </c>
      <c r="J2555" s="39" t="s">
        <v>13784</v>
      </c>
      <c r="K2555" s="39" t="s">
        <v>31</v>
      </c>
      <c r="L2555" s="183">
        <v>4</v>
      </c>
      <c r="M2555" s="27">
        <f>L2555*468</f>
        <v>1872</v>
      </c>
      <c r="N2555" s="23"/>
      <c r="O2555" s="24" t="s">
        <v>32</v>
      </c>
    </row>
    <row r="2556" s="1" customFormat="1" customHeight="1" spans="1:15">
      <c r="A2556" s="39">
        <v>2552</v>
      </c>
      <c r="B2556" s="115" t="s">
        <v>23</v>
      </c>
      <c r="C2556" s="39" t="s">
        <v>11004</v>
      </c>
      <c r="D2556" s="39" t="s">
        <v>10034</v>
      </c>
      <c r="E2556" s="39" t="s">
        <v>11005</v>
      </c>
      <c r="F2556" s="39" t="s">
        <v>13614</v>
      </c>
      <c r="G2556" s="39" t="s">
        <v>13786</v>
      </c>
      <c r="H2556" s="39" t="s">
        <v>194</v>
      </c>
      <c r="I2556" s="39">
        <v>5</v>
      </c>
      <c r="J2556" s="39" t="s">
        <v>13784</v>
      </c>
      <c r="K2556" s="39" t="s">
        <v>31</v>
      </c>
      <c r="L2556" s="183">
        <v>3</v>
      </c>
      <c r="M2556" s="27">
        <f>L2556*312</f>
        <v>936</v>
      </c>
      <c r="N2556" s="23"/>
      <c r="O2556" s="24" t="s">
        <v>32</v>
      </c>
    </row>
    <row r="2557" s="1" customFormat="1" customHeight="1" spans="1:15">
      <c r="A2557" s="39">
        <v>2553</v>
      </c>
      <c r="B2557" s="115" t="s">
        <v>23</v>
      </c>
      <c r="C2557" s="39" t="s">
        <v>11004</v>
      </c>
      <c r="D2557" s="39" t="s">
        <v>10034</v>
      </c>
      <c r="E2557" s="39" t="s">
        <v>11005</v>
      </c>
      <c r="F2557" s="39" t="s">
        <v>13614</v>
      </c>
      <c r="G2557" s="39" t="s">
        <v>13787</v>
      </c>
      <c r="H2557" s="39" t="s">
        <v>194</v>
      </c>
      <c r="I2557" s="39">
        <v>2</v>
      </c>
      <c r="J2557" s="39" t="s">
        <v>13784</v>
      </c>
      <c r="K2557" s="39" t="s">
        <v>31</v>
      </c>
      <c r="L2557" s="183">
        <v>2</v>
      </c>
      <c r="M2557" s="27">
        <f>L2557*130</f>
        <v>260</v>
      </c>
      <c r="N2557" s="23"/>
      <c r="O2557" s="24" t="s">
        <v>32</v>
      </c>
    </row>
    <row r="2558" s="1" customFormat="1" customHeight="1" spans="1:15">
      <c r="A2558" s="39">
        <v>2554</v>
      </c>
      <c r="B2558" s="115" t="s">
        <v>23</v>
      </c>
      <c r="C2558" s="39" t="s">
        <v>11004</v>
      </c>
      <c r="D2558" s="39" t="s">
        <v>10034</v>
      </c>
      <c r="E2558" s="39" t="s">
        <v>11005</v>
      </c>
      <c r="F2558" s="39" t="s">
        <v>13614</v>
      </c>
      <c r="G2558" s="39" t="s">
        <v>13788</v>
      </c>
      <c r="H2558" s="39" t="s">
        <v>194</v>
      </c>
      <c r="I2558" s="39">
        <v>6</v>
      </c>
      <c r="J2558" s="39" t="s">
        <v>13784</v>
      </c>
      <c r="K2558" s="39" t="s">
        <v>31</v>
      </c>
      <c r="L2558" s="183">
        <v>3</v>
      </c>
      <c r="M2558" s="27">
        <f>L2558*130</f>
        <v>390</v>
      </c>
      <c r="N2558" s="23"/>
      <c r="O2558" s="24" t="s">
        <v>32</v>
      </c>
    </row>
    <row r="2559" s="1" customFormat="1" customHeight="1" spans="1:15">
      <c r="A2559" s="39">
        <v>2555</v>
      </c>
      <c r="B2559" s="115" t="s">
        <v>23</v>
      </c>
      <c r="C2559" s="39" t="s">
        <v>11004</v>
      </c>
      <c r="D2559" s="39" t="s">
        <v>10034</v>
      </c>
      <c r="E2559" s="39" t="s">
        <v>11005</v>
      </c>
      <c r="F2559" s="39" t="s">
        <v>13614</v>
      </c>
      <c r="G2559" s="39" t="s">
        <v>13789</v>
      </c>
      <c r="H2559" s="39" t="s">
        <v>194</v>
      </c>
      <c r="I2559" s="39">
        <v>4</v>
      </c>
      <c r="J2559" s="39" t="s">
        <v>13784</v>
      </c>
      <c r="K2559" s="39" t="s">
        <v>31</v>
      </c>
      <c r="L2559" s="183">
        <v>3</v>
      </c>
      <c r="M2559" s="27">
        <f>L2559*130</f>
        <v>390</v>
      </c>
      <c r="N2559" s="23"/>
      <c r="O2559" s="24" t="s">
        <v>32</v>
      </c>
    </row>
    <row r="2560" s="1" customFormat="1" customHeight="1" spans="1:15">
      <c r="A2560" s="39">
        <v>2556</v>
      </c>
      <c r="B2560" s="115" t="s">
        <v>23</v>
      </c>
      <c r="C2560" s="39" t="s">
        <v>11004</v>
      </c>
      <c r="D2560" s="39" t="s">
        <v>10034</v>
      </c>
      <c r="E2560" s="39" t="s">
        <v>11005</v>
      </c>
      <c r="F2560" s="39" t="s">
        <v>13614</v>
      </c>
      <c r="G2560" s="39" t="s">
        <v>13790</v>
      </c>
      <c r="H2560" s="39" t="s">
        <v>194</v>
      </c>
      <c r="I2560" s="39">
        <v>3</v>
      </c>
      <c r="J2560" s="39" t="s">
        <v>13784</v>
      </c>
      <c r="K2560" s="39" t="s">
        <v>31</v>
      </c>
      <c r="L2560" s="183">
        <v>3</v>
      </c>
      <c r="M2560" s="27">
        <f>L2560*312</f>
        <v>936</v>
      </c>
      <c r="N2560" s="23"/>
      <c r="O2560" s="24" t="s">
        <v>32</v>
      </c>
    </row>
    <row r="2561" s="1" customFormat="1" customHeight="1" spans="1:15">
      <c r="A2561" s="39">
        <v>2557</v>
      </c>
      <c r="B2561" s="115" t="s">
        <v>23</v>
      </c>
      <c r="C2561" s="39" t="s">
        <v>11004</v>
      </c>
      <c r="D2561" s="39" t="s">
        <v>10034</v>
      </c>
      <c r="E2561" s="39" t="s">
        <v>11005</v>
      </c>
      <c r="F2561" s="39" t="s">
        <v>13614</v>
      </c>
      <c r="G2561" s="39" t="s">
        <v>13791</v>
      </c>
      <c r="H2561" s="39" t="s">
        <v>194</v>
      </c>
      <c r="I2561" s="39">
        <v>4</v>
      </c>
      <c r="J2561" s="39" t="s">
        <v>13784</v>
      </c>
      <c r="K2561" s="39" t="s">
        <v>31</v>
      </c>
      <c r="L2561" s="183">
        <v>3</v>
      </c>
      <c r="M2561" s="27">
        <f t="shared" ref="M2561:M2571" si="103">L2561*130</f>
        <v>390</v>
      </c>
      <c r="N2561" s="23"/>
      <c r="O2561" s="24" t="s">
        <v>32</v>
      </c>
    </row>
    <row r="2562" s="1" customFormat="1" customHeight="1" spans="1:15">
      <c r="A2562" s="39">
        <v>2558</v>
      </c>
      <c r="B2562" s="115" t="s">
        <v>23</v>
      </c>
      <c r="C2562" s="39" t="s">
        <v>11004</v>
      </c>
      <c r="D2562" s="39" t="s">
        <v>10034</v>
      </c>
      <c r="E2562" s="39" t="s">
        <v>11005</v>
      </c>
      <c r="F2562" s="39" t="s">
        <v>13614</v>
      </c>
      <c r="G2562" s="39" t="s">
        <v>13792</v>
      </c>
      <c r="H2562" s="39" t="s">
        <v>194</v>
      </c>
      <c r="I2562" s="39">
        <v>4</v>
      </c>
      <c r="J2562" s="39" t="s">
        <v>13784</v>
      </c>
      <c r="K2562" s="39" t="s">
        <v>31</v>
      </c>
      <c r="L2562" s="183">
        <v>3</v>
      </c>
      <c r="M2562" s="27">
        <f t="shared" si="103"/>
        <v>390</v>
      </c>
      <c r="N2562" s="23"/>
      <c r="O2562" s="24" t="s">
        <v>32</v>
      </c>
    </row>
    <row r="2563" s="1" customFormat="1" customHeight="1" spans="1:15">
      <c r="A2563" s="39">
        <v>2559</v>
      </c>
      <c r="B2563" s="115" t="s">
        <v>23</v>
      </c>
      <c r="C2563" s="39" t="s">
        <v>11004</v>
      </c>
      <c r="D2563" s="39" t="s">
        <v>10034</v>
      </c>
      <c r="E2563" s="39" t="s">
        <v>11005</v>
      </c>
      <c r="F2563" s="39" t="s">
        <v>13614</v>
      </c>
      <c r="G2563" s="39" t="s">
        <v>13793</v>
      </c>
      <c r="H2563" s="39" t="s">
        <v>194</v>
      </c>
      <c r="I2563" s="39">
        <v>5</v>
      </c>
      <c r="J2563" s="39" t="s">
        <v>13784</v>
      </c>
      <c r="K2563" s="39" t="s">
        <v>31</v>
      </c>
      <c r="L2563" s="183">
        <v>3</v>
      </c>
      <c r="M2563" s="27">
        <f t="shared" si="103"/>
        <v>390</v>
      </c>
      <c r="N2563" s="23"/>
      <c r="O2563" s="24" t="s">
        <v>32</v>
      </c>
    </row>
    <row r="2564" s="1" customFormat="1" customHeight="1" spans="1:15">
      <c r="A2564" s="39">
        <v>2560</v>
      </c>
      <c r="B2564" s="115" t="s">
        <v>23</v>
      </c>
      <c r="C2564" s="39" t="s">
        <v>11004</v>
      </c>
      <c r="D2564" s="39" t="s">
        <v>10034</v>
      </c>
      <c r="E2564" s="39" t="s">
        <v>11005</v>
      </c>
      <c r="F2564" s="39" t="s">
        <v>13614</v>
      </c>
      <c r="G2564" s="39" t="s">
        <v>13794</v>
      </c>
      <c r="H2564" s="39" t="s">
        <v>194</v>
      </c>
      <c r="I2564" s="39">
        <v>5</v>
      </c>
      <c r="J2564" s="39" t="s">
        <v>13784</v>
      </c>
      <c r="K2564" s="39" t="s">
        <v>31</v>
      </c>
      <c r="L2564" s="183">
        <v>3</v>
      </c>
      <c r="M2564" s="27">
        <f t="shared" si="103"/>
        <v>390</v>
      </c>
      <c r="N2564" s="23"/>
      <c r="O2564" s="24" t="s">
        <v>32</v>
      </c>
    </row>
    <row r="2565" s="1" customFormat="1" customHeight="1" spans="1:15">
      <c r="A2565" s="39">
        <v>2561</v>
      </c>
      <c r="B2565" s="115" t="s">
        <v>23</v>
      </c>
      <c r="C2565" s="39" t="s">
        <v>11004</v>
      </c>
      <c r="D2565" s="39" t="s">
        <v>10034</v>
      </c>
      <c r="E2565" s="39" t="s">
        <v>11005</v>
      </c>
      <c r="F2565" s="39" t="s">
        <v>13614</v>
      </c>
      <c r="G2565" s="39" t="s">
        <v>13795</v>
      </c>
      <c r="H2565" s="39" t="s">
        <v>194</v>
      </c>
      <c r="I2565" s="39">
        <v>7</v>
      </c>
      <c r="J2565" s="39" t="s">
        <v>13784</v>
      </c>
      <c r="K2565" s="39" t="s">
        <v>31</v>
      </c>
      <c r="L2565" s="183">
        <v>4</v>
      </c>
      <c r="M2565" s="27">
        <f t="shared" si="103"/>
        <v>520</v>
      </c>
      <c r="N2565" s="23"/>
      <c r="O2565" s="24" t="s">
        <v>32</v>
      </c>
    </row>
    <row r="2566" s="1" customFormat="1" customHeight="1" spans="1:15">
      <c r="A2566" s="39">
        <v>2562</v>
      </c>
      <c r="B2566" s="115" t="s">
        <v>23</v>
      </c>
      <c r="C2566" s="39" t="s">
        <v>11004</v>
      </c>
      <c r="D2566" s="39" t="s">
        <v>10034</v>
      </c>
      <c r="E2566" s="39" t="s">
        <v>11005</v>
      </c>
      <c r="F2566" s="39" t="s">
        <v>13614</v>
      </c>
      <c r="G2566" s="39" t="s">
        <v>13796</v>
      </c>
      <c r="H2566" s="39" t="s">
        <v>194</v>
      </c>
      <c r="I2566" s="39">
        <v>4</v>
      </c>
      <c r="J2566" s="39" t="s">
        <v>13784</v>
      </c>
      <c r="K2566" s="39" t="s">
        <v>31</v>
      </c>
      <c r="L2566" s="183">
        <v>3</v>
      </c>
      <c r="M2566" s="27">
        <f t="shared" si="103"/>
        <v>390</v>
      </c>
      <c r="N2566" s="23"/>
      <c r="O2566" s="24" t="s">
        <v>32</v>
      </c>
    </row>
    <row r="2567" s="1" customFormat="1" customHeight="1" spans="1:15">
      <c r="A2567" s="39">
        <v>2563</v>
      </c>
      <c r="B2567" s="115" t="s">
        <v>23</v>
      </c>
      <c r="C2567" s="39" t="s">
        <v>11004</v>
      </c>
      <c r="D2567" s="39" t="s">
        <v>10034</v>
      </c>
      <c r="E2567" s="39" t="s">
        <v>11005</v>
      </c>
      <c r="F2567" s="39" t="s">
        <v>13614</v>
      </c>
      <c r="G2567" s="39" t="s">
        <v>13797</v>
      </c>
      <c r="H2567" s="39" t="s">
        <v>194</v>
      </c>
      <c r="I2567" s="39">
        <v>6</v>
      </c>
      <c r="J2567" s="39" t="s">
        <v>13784</v>
      </c>
      <c r="K2567" s="39" t="s">
        <v>31</v>
      </c>
      <c r="L2567" s="183">
        <v>3</v>
      </c>
      <c r="M2567" s="27">
        <f t="shared" si="103"/>
        <v>390</v>
      </c>
      <c r="N2567" s="23"/>
      <c r="O2567" s="24" t="s">
        <v>32</v>
      </c>
    </row>
    <row r="2568" s="1" customFormat="1" customHeight="1" spans="1:15">
      <c r="A2568" s="39">
        <v>2564</v>
      </c>
      <c r="B2568" s="115" t="s">
        <v>23</v>
      </c>
      <c r="C2568" s="39" t="s">
        <v>11004</v>
      </c>
      <c r="D2568" s="39" t="s">
        <v>10034</v>
      </c>
      <c r="E2568" s="39" t="s">
        <v>11005</v>
      </c>
      <c r="F2568" s="39" t="s">
        <v>13614</v>
      </c>
      <c r="G2568" s="39" t="s">
        <v>13798</v>
      </c>
      <c r="H2568" s="39" t="s">
        <v>194</v>
      </c>
      <c r="I2568" s="39">
        <v>4</v>
      </c>
      <c r="J2568" s="39" t="s">
        <v>13784</v>
      </c>
      <c r="K2568" s="39" t="s">
        <v>31</v>
      </c>
      <c r="L2568" s="183">
        <v>3</v>
      </c>
      <c r="M2568" s="27">
        <f t="shared" si="103"/>
        <v>390</v>
      </c>
      <c r="N2568" s="23"/>
      <c r="O2568" s="24" t="s">
        <v>32</v>
      </c>
    </row>
    <row r="2569" s="1" customFormat="1" customHeight="1" spans="1:15">
      <c r="A2569" s="39">
        <v>2565</v>
      </c>
      <c r="B2569" s="115" t="s">
        <v>23</v>
      </c>
      <c r="C2569" s="39" t="s">
        <v>11004</v>
      </c>
      <c r="D2569" s="39" t="s">
        <v>10034</v>
      </c>
      <c r="E2569" s="39" t="s">
        <v>11005</v>
      </c>
      <c r="F2569" s="39" t="s">
        <v>13614</v>
      </c>
      <c r="G2569" s="39" t="s">
        <v>13799</v>
      </c>
      <c r="H2569" s="39" t="s">
        <v>194</v>
      </c>
      <c r="I2569" s="39">
        <v>6</v>
      </c>
      <c r="J2569" s="39" t="s">
        <v>13784</v>
      </c>
      <c r="K2569" s="39" t="s">
        <v>31</v>
      </c>
      <c r="L2569" s="183">
        <v>3</v>
      </c>
      <c r="M2569" s="27">
        <f t="shared" si="103"/>
        <v>390</v>
      </c>
      <c r="N2569" s="23"/>
      <c r="O2569" s="24" t="s">
        <v>32</v>
      </c>
    </row>
    <row r="2570" s="1" customFormat="1" customHeight="1" spans="1:15">
      <c r="A2570" s="39">
        <v>2566</v>
      </c>
      <c r="B2570" s="115" t="s">
        <v>23</v>
      </c>
      <c r="C2570" s="39" t="s">
        <v>11004</v>
      </c>
      <c r="D2570" s="39" t="s">
        <v>10034</v>
      </c>
      <c r="E2570" s="39" t="s">
        <v>11005</v>
      </c>
      <c r="F2570" s="39" t="s">
        <v>13614</v>
      </c>
      <c r="G2570" s="39" t="s">
        <v>13800</v>
      </c>
      <c r="H2570" s="39" t="s">
        <v>194</v>
      </c>
      <c r="I2570" s="39">
        <v>3</v>
      </c>
      <c r="J2570" s="39" t="s">
        <v>13784</v>
      </c>
      <c r="K2570" s="39" t="s">
        <v>31</v>
      </c>
      <c r="L2570" s="183">
        <v>3</v>
      </c>
      <c r="M2570" s="27">
        <f t="shared" si="103"/>
        <v>390</v>
      </c>
      <c r="N2570" s="23"/>
      <c r="O2570" s="24" t="s">
        <v>32</v>
      </c>
    </row>
    <row r="2571" s="1" customFormat="1" customHeight="1" spans="1:15">
      <c r="A2571" s="39">
        <v>2567</v>
      </c>
      <c r="B2571" s="115" t="s">
        <v>23</v>
      </c>
      <c r="C2571" s="39" t="s">
        <v>11004</v>
      </c>
      <c r="D2571" s="39" t="s">
        <v>10034</v>
      </c>
      <c r="E2571" s="39" t="s">
        <v>11005</v>
      </c>
      <c r="F2571" s="39" t="s">
        <v>13614</v>
      </c>
      <c r="G2571" s="39" t="s">
        <v>13801</v>
      </c>
      <c r="H2571" s="39" t="s">
        <v>194</v>
      </c>
      <c r="I2571" s="39">
        <v>4</v>
      </c>
      <c r="J2571" s="39" t="s">
        <v>13784</v>
      </c>
      <c r="K2571" s="39" t="s">
        <v>31</v>
      </c>
      <c r="L2571" s="183">
        <v>3</v>
      </c>
      <c r="M2571" s="27">
        <f t="shared" si="103"/>
        <v>390</v>
      </c>
      <c r="N2571" s="23"/>
      <c r="O2571" s="24" t="s">
        <v>32</v>
      </c>
    </row>
    <row r="2572" s="1" customFormat="1" customHeight="1" spans="1:15">
      <c r="A2572" s="39">
        <v>2568</v>
      </c>
      <c r="B2572" s="115" t="s">
        <v>23</v>
      </c>
      <c r="C2572" s="39" t="s">
        <v>11004</v>
      </c>
      <c r="D2572" s="39" t="s">
        <v>10034</v>
      </c>
      <c r="E2572" s="39" t="s">
        <v>11005</v>
      </c>
      <c r="F2572" s="39" t="s">
        <v>13614</v>
      </c>
      <c r="G2572" s="39" t="s">
        <v>13802</v>
      </c>
      <c r="H2572" s="39" t="s">
        <v>194</v>
      </c>
      <c r="I2572" s="39">
        <v>5</v>
      </c>
      <c r="J2572" s="39" t="s">
        <v>13784</v>
      </c>
      <c r="K2572" s="39" t="s">
        <v>31</v>
      </c>
      <c r="L2572" s="183">
        <v>4</v>
      </c>
      <c r="M2572" s="27">
        <f>L2572*312</f>
        <v>1248</v>
      </c>
      <c r="N2572" s="23"/>
      <c r="O2572" s="24" t="s">
        <v>32</v>
      </c>
    </row>
    <row r="2573" s="1" customFormat="1" customHeight="1" spans="1:15">
      <c r="A2573" s="39">
        <v>2569</v>
      </c>
      <c r="B2573" s="115" t="s">
        <v>23</v>
      </c>
      <c r="C2573" s="39" t="s">
        <v>11004</v>
      </c>
      <c r="D2573" s="39" t="s">
        <v>10034</v>
      </c>
      <c r="E2573" s="39" t="s">
        <v>11005</v>
      </c>
      <c r="F2573" s="39" t="s">
        <v>13614</v>
      </c>
      <c r="G2573" s="39" t="s">
        <v>13803</v>
      </c>
      <c r="H2573" s="39" t="s">
        <v>194</v>
      </c>
      <c r="I2573" s="39">
        <v>4</v>
      </c>
      <c r="J2573" s="39" t="s">
        <v>13784</v>
      </c>
      <c r="K2573" s="39" t="s">
        <v>31</v>
      </c>
      <c r="L2573" s="183">
        <v>3</v>
      </c>
      <c r="M2573" s="27">
        <f>L2573*130</f>
        <v>390</v>
      </c>
      <c r="N2573" s="23"/>
      <c r="O2573" s="24" t="s">
        <v>32</v>
      </c>
    </row>
    <row r="2574" s="1" customFormat="1" customHeight="1" spans="1:15">
      <c r="A2574" s="39">
        <v>2570</v>
      </c>
      <c r="B2574" s="115" t="s">
        <v>23</v>
      </c>
      <c r="C2574" s="39" t="s">
        <v>11004</v>
      </c>
      <c r="D2574" s="39" t="s">
        <v>10034</v>
      </c>
      <c r="E2574" s="39" t="s">
        <v>11005</v>
      </c>
      <c r="F2574" s="39" t="s">
        <v>13614</v>
      </c>
      <c r="G2574" s="39" t="s">
        <v>13804</v>
      </c>
      <c r="H2574" s="39" t="s">
        <v>1583</v>
      </c>
      <c r="I2574" s="39">
        <v>1</v>
      </c>
      <c r="J2574" s="39" t="s">
        <v>13784</v>
      </c>
      <c r="K2574" s="39" t="s">
        <v>31</v>
      </c>
      <c r="L2574" s="183">
        <v>1</v>
      </c>
      <c r="M2574" s="27">
        <f>L2574*312</f>
        <v>312</v>
      </c>
      <c r="N2574" s="23"/>
      <c r="O2574" s="24" t="s">
        <v>32</v>
      </c>
    </row>
    <row r="2575" s="1" customFormat="1" customHeight="1" spans="1:15">
      <c r="A2575" s="39">
        <v>2571</v>
      </c>
      <c r="B2575" s="115" t="s">
        <v>23</v>
      </c>
      <c r="C2575" s="39" t="s">
        <v>11004</v>
      </c>
      <c r="D2575" s="39" t="s">
        <v>10034</v>
      </c>
      <c r="E2575" s="39" t="s">
        <v>11005</v>
      </c>
      <c r="F2575" s="39" t="s">
        <v>13614</v>
      </c>
      <c r="G2575" s="39" t="s">
        <v>13805</v>
      </c>
      <c r="H2575" s="39" t="s">
        <v>194</v>
      </c>
      <c r="I2575" s="39">
        <v>5</v>
      </c>
      <c r="J2575" s="39" t="s">
        <v>13784</v>
      </c>
      <c r="K2575" s="39" t="s">
        <v>31</v>
      </c>
      <c r="L2575" s="183">
        <v>3</v>
      </c>
      <c r="M2575" s="27">
        <f>L2575*130</f>
        <v>390</v>
      </c>
      <c r="N2575" s="23"/>
      <c r="O2575" s="24" t="s">
        <v>32</v>
      </c>
    </row>
    <row r="2576" s="1" customFormat="1" customHeight="1" spans="1:15">
      <c r="A2576" s="39">
        <v>2572</v>
      </c>
      <c r="B2576" s="115" t="s">
        <v>23</v>
      </c>
      <c r="C2576" s="39" t="s">
        <v>11004</v>
      </c>
      <c r="D2576" s="39" t="s">
        <v>10034</v>
      </c>
      <c r="E2576" s="39" t="s">
        <v>11005</v>
      </c>
      <c r="F2576" s="39" t="s">
        <v>13614</v>
      </c>
      <c r="G2576" s="39" t="s">
        <v>13806</v>
      </c>
      <c r="H2576" s="39" t="s">
        <v>194</v>
      </c>
      <c r="I2576" s="39">
        <v>5</v>
      </c>
      <c r="J2576" s="39" t="s">
        <v>13784</v>
      </c>
      <c r="K2576" s="39" t="s">
        <v>31</v>
      </c>
      <c r="L2576" s="183">
        <v>3</v>
      </c>
      <c r="M2576" s="27">
        <f>L2576*130</f>
        <v>390</v>
      </c>
      <c r="N2576" s="23"/>
      <c r="O2576" s="24" t="s">
        <v>32</v>
      </c>
    </row>
    <row r="2577" s="1" customFormat="1" customHeight="1" spans="1:15">
      <c r="A2577" s="39">
        <v>2573</v>
      </c>
      <c r="B2577" s="115" t="s">
        <v>23</v>
      </c>
      <c r="C2577" s="39" t="s">
        <v>11004</v>
      </c>
      <c r="D2577" s="39" t="s">
        <v>10034</v>
      </c>
      <c r="E2577" s="39" t="s">
        <v>11005</v>
      </c>
      <c r="F2577" s="39" t="s">
        <v>13614</v>
      </c>
      <c r="G2577" s="39" t="s">
        <v>13807</v>
      </c>
      <c r="H2577" s="39" t="s">
        <v>194</v>
      </c>
      <c r="I2577" s="39">
        <v>3</v>
      </c>
      <c r="J2577" s="39" t="s">
        <v>13784</v>
      </c>
      <c r="K2577" s="39" t="s">
        <v>31</v>
      </c>
      <c r="L2577" s="183">
        <v>3</v>
      </c>
      <c r="M2577" s="27">
        <f>L2577*130</f>
        <v>390</v>
      </c>
      <c r="N2577" s="23"/>
      <c r="O2577" s="24" t="s">
        <v>32</v>
      </c>
    </row>
    <row r="2578" s="1" customFormat="1" customHeight="1" spans="1:15">
      <c r="A2578" s="39">
        <v>2574</v>
      </c>
      <c r="B2578" s="115" t="s">
        <v>23</v>
      </c>
      <c r="C2578" s="39" t="s">
        <v>11004</v>
      </c>
      <c r="D2578" s="39" t="s">
        <v>10034</v>
      </c>
      <c r="E2578" s="39" t="s">
        <v>11005</v>
      </c>
      <c r="F2578" s="39" t="s">
        <v>13614</v>
      </c>
      <c r="G2578" s="39" t="s">
        <v>13808</v>
      </c>
      <c r="H2578" s="39" t="s">
        <v>194</v>
      </c>
      <c r="I2578" s="39">
        <v>3</v>
      </c>
      <c r="J2578" s="39" t="s">
        <v>13784</v>
      </c>
      <c r="K2578" s="39" t="s">
        <v>31</v>
      </c>
      <c r="L2578" s="183">
        <v>2</v>
      </c>
      <c r="M2578" s="27">
        <f>L2578*130</f>
        <v>260</v>
      </c>
      <c r="N2578" s="23"/>
      <c r="O2578" s="24" t="s">
        <v>32</v>
      </c>
    </row>
    <row r="2579" s="1" customFormat="1" customHeight="1" spans="1:15">
      <c r="A2579" s="39">
        <v>2575</v>
      </c>
      <c r="B2579" s="115" t="s">
        <v>23</v>
      </c>
      <c r="C2579" s="39" t="s">
        <v>11004</v>
      </c>
      <c r="D2579" s="39" t="s">
        <v>10034</v>
      </c>
      <c r="E2579" s="39" t="s">
        <v>11005</v>
      </c>
      <c r="F2579" s="39" t="s">
        <v>13614</v>
      </c>
      <c r="G2579" s="39" t="s">
        <v>13809</v>
      </c>
      <c r="H2579" s="39" t="s">
        <v>1583</v>
      </c>
      <c r="I2579" s="39">
        <v>3</v>
      </c>
      <c r="J2579" s="39" t="s">
        <v>13810</v>
      </c>
      <c r="K2579" s="39" t="s">
        <v>31</v>
      </c>
      <c r="L2579" s="183">
        <v>3</v>
      </c>
      <c r="M2579" s="27">
        <f>L2579*312</f>
        <v>936</v>
      </c>
      <c r="N2579" s="23"/>
      <c r="O2579" s="24" t="s">
        <v>32</v>
      </c>
    </row>
    <row r="2580" s="1" customFormat="1" customHeight="1" spans="1:15">
      <c r="A2580" s="39">
        <v>2576</v>
      </c>
      <c r="B2580" s="115" t="s">
        <v>23</v>
      </c>
      <c r="C2580" s="39" t="s">
        <v>11004</v>
      </c>
      <c r="D2580" s="39" t="s">
        <v>10034</v>
      </c>
      <c r="E2580" s="39" t="s">
        <v>11005</v>
      </c>
      <c r="F2580" s="39" t="s">
        <v>13614</v>
      </c>
      <c r="G2580" s="39" t="s">
        <v>13811</v>
      </c>
      <c r="H2580" s="39" t="s">
        <v>194</v>
      </c>
      <c r="I2580" s="39">
        <v>4</v>
      </c>
      <c r="J2580" s="39" t="s">
        <v>13810</v>
      </c>
      <c r="K2580" s="39" t="s">
        <v>31</v>
      </c>
      <c r="L2580" s="183">
        <v>4</v>
      </c>
      <c r="M2580" s="27">
        <f>L2580*130</f>
        <v>520</v>
      </c>
      <c r="N2580" s="23"/>
      <c r="O2580" s="24" t="s">
        <v>32</v>
      </c>
    </row>
    <row r="2581" s="1" customFormat="1" customHeight="1" spans="1:15">
      <c r="A2581" s="39">
        <v>2577</v>
      </c>
      <c r="B2581" s="115" t="s">
        <v>23</v>
      </c>
      <c r="C2581" s="39" t="s">
        <v>11004</v>
      </c>
      <c r="D2581" s="39" t="s">
        <v>10034</v>
      </c>
      <c r="E2581" s="39" t="s">
        <v>11005</v>
      </c>
      <c r="F2581" s="39" t="s">
        <v>13614</v>
      </c>
      <c r="G2581" s="39" t="s">
        <v>13812</v>
      </c>
      <c r="H2581" s="39" t="s">
        <v>194</v>
      </c>
      <c r="I2581" s="39">
        <v>4</v>
      </c>
      <c r="J2581" s="39" t="s">
        <v>13810</v>
      </c>
      <c r="K2581" s="39" t="s">
        <v>31</v>
      </c>
      <c r="L2581" s="183">
        <v>4</v>
      </c>
      <c r="M2581" s="27">
        <f>L2581*130</f>
        <v>520</v>
      </c>
      <c r="N2581" s="23"/>
      <c r="O2581" s="24" t="s">
        <v>32</v>
      </c>
    </row>
    <row r="2582" s="1" customFormat="1" customHeight="1" spans="1:15">
      <c r="A2582" s="39">
        <v>2578</v>
      </c>
      <c r="B2582" s="115" t="s">
        <v>23</v>
      </c>
      <c r="C2582" s="39" t="s">
        <v>11004</v>
      </c>
      <c r="D2582" s="39" t="s">
        <v>10034</v>
      </c>
      <c r="E2582" s="39" t="s">
        <v>11005</v>
      </c>
      <c r="F2582" s="39" t="s">
        <v>13614</v>
      </c>
      <c r="G2582" s="39" t="s">
        <v>13812</v>
      </c>
      <c r="H2582" s="39" t="s">
        <v>51</v>
      </c>
      <c r="I2582" s="39">
        <v>4</v>
      </c>
      <c r="J2582" s="39" t="s">
        <v>13810</v>
      </c>
      <c r="K2582" s="39" t="s">
        <v>31</v>
      </c>
      <c r="L2582" s="183">
        <v>4</v>
      </c>
      <c r="M2582" s="27">
        <f>L2582*312</f>
        <v>1248</v>
      </c>
      <c r="N2582" s="23"/>
      <c r="O2582" s="24" t="s">
        <v>32</v>
      </c>
    </row>
    <row r="2583" s="1" customFormat="1" customHeight="1" spans="1:15">
      <c r="A2583" s="39">
        <v>2579</v>
      </c>
      <c r="B2583" s="115" t="s">
        <v>23</v>
      </c>
      <c r="C2583" s="39" t="s">
        <v>11004</v>
      </c>
      <c r="D2583" s="39" t="s">
        <v>10034</v>
      </c>
      <c r="E2583" s="39" t="s">
        <v>11005</v>
      </c>
      <c r="F2583" s="39" t="s">
        <v>13614</v>
      </c>
      <c r="G2583" s="39" t="s">
        <v>13813</v>
      </c>
      <c r="H2583" s="39" t="s">
        <v>51</v>
      </c>
      <c r="I2583" s="39">
        <v>4</v>
      </c>
      <c r="J2583" s="39" t="s">
        <v>13810</v>
      </c>
      <c r="K2583" s="39" t="s">
        <v>31</v>
      </c>
      <c r="L2583" s="183">
        <v>4</v>
      </c>
      <c r="M2583" s="27">
        <f>L2583*312</f>
        <v>1248</v>
      </c>
      <c r="N2583" s="23"/>
      <c r="O2583" s="24" t="s">
        <v>32</v>
      </c>
    </row>
    <row r="2584" s="1" customFormat="1" customHeight="1" spans="1:15">
      <c r="A2584" s="39">
        <v>2580</v>
      </c>
      <c r="B2584" s="115" t="s">
        <v>23</v>
      </c>
      <c r="C2584" s="39" t="s">
        <v>11004</v>
      </c>
      <c r="D2584" s="39" t="s">
        <v>10034</v>
      </c>
      <c r="E2584" s="39" t="s">
        <v>11005</v>
      </c>
      <c r="F2584" s="39" t="s">
        <v>13614</v>
      </c>
      <c r="G2584" s="39" t="s">
        <v>13814</v>
      </c>
      <c r="H2584" s="39" t="s">
        <v>51</v>
      </c>
      <c r="I2584" s="39">
        <v>2</v>
      </c>
      <c r="J2584" s="39" t="s">
        <v>13810</v>
      </c>
      <c r="K2584" s="39" t="s">
        <v>31</v>
      </c>
      <c r="L2584" s="183">
        <v>2</v>
      </c>
      <c r="M2584" s="27">
        <f>L2584*312</f>
        <v>624</v>
      </c>
      <c r="N2584" s="23"/>
      <c r="O2584" s="24" t="s">
        <v>32</v>
      </c>
    </row>
    <row r="2585" s="1" customFormat="1" customHeight="1" spans="1:15">
      <c r="A2585" s="39">
        <v>2581</v>
      </c>
      <c r="B2585" s="115" t="s">
        <v>23</v>
      </c>
      <c r="C2585" s="39" t="s">
        <v>11004</v>
      </c>
      <c r="D2585" s="39" t="s">
        <v>10034</v>
      </c>
      <c r="E2585" s="39" t="s">
        <v>11005</v>
      </c>
      <c r="F2585" s="39" t="s">
        <v>13614</v>
      </c>
      <c r="G2585" s="39" t="s">
        <v>13815</v>
      </c>
      <c r="H2585" s="39" t="s">
        <v>194</v>
      </c>
      <c r="I2585" s="39">
        <v>4</v>
      </c>
      <c r="J2585" s="39" t="s">
        <v>13810</v>
      </c>
      <c r="K2585" s="39" t="s">
        <v>31</v>
      </c>
      <c r="L2585" s="183">
        <v>4</v>
      </c>
      <c r="M2585" s="27">
        <f>L2585*130</f>
        <v>520</v>
      </c>
      <c r="N2585" s="23"/>
      <c r="O2585" s="24" t="s">
        <v>32</v>
      </c>
    </row>
    <row r="2586" s="1" customFormat="1" customHeight="1" spans="1:15">
      <c r="A2586" s="39">
        <v>2582</v>
      </c>
      <c r="B2586" s="115" t="s">
        <v>23</v>
      </c>
      <c r="C2586" s="39" t="s">
        <v>11004</v>
      </c>
      <c r="D2586" s="39" t="s">
        <v>10034</v>
      </c>
      <c r="E2586" s="39" t="s">
        <v>11005</v>
      </c>
      <c r="F2586" s="39" t="s">
        <v>13614</v>
      </c>
      <c r="G2586" s="39" t="s">
        <v>13816</v>
      </c>
      <c r="H2586" s="39" t="s">
        <v>194</v>
      </c>
      <c r="I2586" s="39">
        <v>4</v>
      </c>
      <c r="J2586" s="39" t="s">
        <v>13810</v>
      </c>
      <c r="K2586" s="39" t="s">
        <v>31</v>
      </c>
      <c r="L2586" s="183">
        <v>4</v>
      </c>
      <c r="M2586" s="27">
        <f>L2586*130</f>
        <v>520</v>
      </c>
      <c r="N2586" s="23"/>
      <c r="O2586" s="24" t="s">
        <v>32</v>
      </c>
    </row>
    <row r="2587" s="1" customFormat="1" customHeight="1" spans="1:15">
      <c r="A2587" s="39">
        <v>2583</v>
      </c>
      <c r="B2587" s="115" t="s">
        <v>23</v>
      </c>
      <c r="C2587" s="39" t="s">
        <v>11004</v>
      </c>
      <c r="D2587" s="39" t="s">
        <v>10034</v>
      </c>
      <c r="E2587" s="39" t="s">
        <v>11005</v>
      </c>
      <c r="F2587" s="39" t="s">
        <v>13614</v>
      </c>
      <c r="G2587" s="39" t="s">
        <v>13817</v>
      </c>
      <c r="H2587" s="39" t="s">
        <v>194</v>
      </c>
      <c r="I2587" s="39">
        <v>4</v>
      </c>
      <c r="J2587" s="39" t="s">
        <v>13810</v>
      </c>
      <c r="K2587" s="39" t="s">
        <v>31</v>
      </c>
      <c r="L2587" s="183">
        <v>4</v>
      </c>
      <c r="M2587" s="27">
        <f>L2587*130</f>
        <v>520</v>
      </c>
      <c r="N2587" s="23"/>
      <c r="O2587" s="24" t="s">
        <v>32</v>
      </c>
    </row>
    <row r="2588" s="1" customFormat="1" customHeight="1" spans="1:15">
      <c r="A2588" s="39">
        <v>2584</v>
      </c>
      <c r="B2588" s="115" t="s">
        <v>23</v>
      </c>
      <c r="C2588" s="39" t="s">
        <v>11004</v>
      </c>
      <c r="D2588" s="39" t="s">
        <v>10034</v>
      </c>
      <c r="E2588" s="39" t="s">
        <v>11005</v>
      </c>
      <c r="F2588" s="39" t="s">
        <v>13614</v>
      </c>
      <c r="G2588" s="39" t="s">
        <v>13818</v>
      </c>
      <c r="H2588" s="39" t="s">
        <v>194</v>
      </c>
      <c r="I2588" s="39">
        <v>3</v>
      </c>
      <c r="J2588" s="39" t="s">
        <v>13810</v>
      </c>
      <c r="K2588" s="39" t="s">
        <v>31</v>
      </c>
      <c r="L2588" s="183">
        <v>3</v>
      </c>
      <c r="M2588" s="27">
        <f>L2588*130</f>
        <v>390</v>
      </c>
      <c r="N2588" s="23"/>
      <c r="O2588" s="24" t="s">
        <v>32</v>
      </c>
    </row>
    <row r="2589" s="1" customFormat="1" customHeight="1" spans="1:15">
      <c r="A2589" s="39">
        <v>2585</v>
      </c>
      <c r="B2589" s="115" t="s">
        <v>23</v>
      </c>
      <c r="C2589" s="39" t="s">
        <v>11004</v>
      </c>
      <c r="D2589" s="39" t="s">
        <v>10034</v>
      </c>
      <c r="E2589" s="39" t="s">
        <v>11005</v>
      </c>
      <c r="F2589" s="39" t="s">
        <v>13614</v>
      </c>
      <c r="G2589" s="39" t="s">
        <v>13819</v>
      </c>
      <c r="H2589" s="39" t="s">
        <v>194</v>
      </c>
      <c r="I2589" s="39">
        <v>3</v>
      </c>
      <c r="J2589" s="39" t="s">
        <v>13810</v>
      </c>
      <c r="K2589" s="39" t="s">
        <v>31</v>
      </c>
      <c r="L2589" s="183">
        <v>3</v>
      </c>
      <c r="M2589" s="27">
        <f>L2589*468</f>
        <v>1404</v>
      </c>
      <c r="N2589" s="23"/>
      <c r="O2589" s="24" t="s">
        <v>32</v>
      </c>
    </row>
    <row r="2590" s="1" customFormat="1" customHeight="1" spans="1:15">
      <c r="A2590" s="39">
        <v>2586</v>
      </c>
      <c r="B2590" s="115" t="s">
        <v>23</v>
      </c>
      <c r="C2590" s="39" t="s">
        <v>11004</v>
      </c>
      <c r="D2590" s="39" t="s">
        <v>10034</v>
      </c>
      <c r="E2590" s="39" t="s">
        <v>11005</v>
      </c>
      <c r="F2590" s="39" t="s">
        <v>13614</v>
      </c>
      <c r="G2590" s="39" t="s">
        <v>13820</v>
      </c>
      <c r="H2590" s="39" t="s">
        <v>194</v>
      </c>
      <c r="I2590" s="39">
        <v>7</v>
      </c>
      <c r="J2590" s="39" t="s">
        <v>13810</v>
      </c>
      <c r="K2590" s="39" t="s">
        <v>31</v>
      </c>
      <c r="L2590" s="183">
        <v>4</v>
      </c>
      <c r="M2590" s="27">
        <f>L2590*130</f>
        <v>520</v>
      </c>
      <c r="N2590" s="23"/>
      <c r="O2590" s="24" t="s">
        <v>32</v>
      </c>
    </row>
    <row r="2591" s="1" customFormat="1" customHeight="1" spans="1:15">
      <c r="A2591" s="39">
        <v>2587</v>
      </c>
      <c r="B2591" s="115" t="s">
        <v>23</v>
      </c>
      <c r="C2591" s="39" t="s">
        <v>11004</v>
      </c>
      <c r="D2591" s="39" t="s">
        <v>10034</v>
      </c>
      <c r="E2591" s="39" t="s">
        <v>11005</v>
      </c>
      <c r="F2591" s="39" t="s">
        <v>13614</v>
      </c>
      <c r="G2591" s="39" t="s">
        <v>13821</v>
      </c>
      <c r="H2591" s="39" t="s">
        <v>194</v>
      </c>
      <c r="I2591" s="39">
        <v>3</v>
      </c>
      <c r="J2591" s="39" t="s">
        <v>13810</v>
      </c>
      <c r="K2591" s="39" t="s">
        <v>31</v>
      </c>
      <c r="L2591" s="183">
        <v>3</v>
      </c>
      <c r="M2591" s="27">
        <f>L2591*130</f>
        <v>390</v>
      </c>
      <c r="N2591" s="23"/>
      <c r="O2591" s="24" t="s">
        <v>32</v>
      </c>
    </row>
    <row r="2592" s="1" customFormat="1" customHeight="1" spans="1:15">
      <c r="A2592" s="39">
        <v>2588</v>
      </c>
      <c r="B2592" s="115" t="s">
        <v>23</v>
      </c>
      <c r="C2592" s="39" t="s">
        <v>11004</v>
      </c>
      <c r="D2592" s="39" t="s">
        <v>10034</v>
      </c>
      <c r="E2592" s="39" t="s">
        <v>11005</v>
      </c>
      <c r="F2592" s="39" t="s">
        <v>13614</v>
      </c>
      <c r="G2592" s="39" t="s">
        <v>13822</v>
      </c>
      <c r="H2592" s="39" t="s">
        <v>194</v>
      </c>
      <c r="I2592" s="39">
        <v>3</v>
      </c>
      <c r="J2592" s="39" t="s">
        <v>13810</v>
      </c>
      <c r="K2592" s="39" t="s">
        <v>31</v>
      </c>
      <c r="L2592" s="183">
        <v>3</v>
      </c>
      <c r="M2592" s="27">
        <f>L2592*130</f>
        <v>390</v>
      </c>
      <c r="N2592" s="23"/>
      <c r="O2592" s="24" t="s">
        <v>32</v>
      </c>
    </row>
    <row r="2593" s="1" customFormat="1" customHeight="1" spans="1:15">
      <c r="A2593" s="39">
        <v>2589</v>
      </c>
      <c r="B2593" s="115" t="s">
        <v>23</v>
      </c>
      <c r="C2593" s="39" t="s">
        <v>11004</v>
      </c>
      <c r="D2593" s="39" t="s">
        <v>10034</v>
      </c>
      <c r="E2593" s="39" t="s">
        <v>11005</v>
      </c>
      <c r="F2593" s="39" t="s">
        <v>13614</v>
      </c>
      <c r="G2593" s="39" t="s">
        <v>13823</v>
      </c>
      <c r="H2593" s="39" t="s">
        <v>194</v>
      </c>
      <c r="I2593" s="39">
        <v>5</v>
      </c>
      <c r="J2593" s="39" t="s">
        <v>13824</v>
      </c>
      <c r="K2593" s="39" t="s">
        <v>31</v>
      </c>
      <c r="L2593" s="183">
        <v>4</v>
      </c>
      <c r="M2593" s="27">
        <f>L2593*130</f>
        <v>520</v>
      </c>
      <c r="N2593" s="23"/>
      <c r="O2593" s="24" t="s">
        <v>32</v>
      </c>
    </row>
    <row r="2594" s="1" customFormat="1" customHeight="1" spans="1:15">
      <c r="A2594" s="39">
        <v>2590</v>
      </c>
      <c r="B2594" s="115" t="s">
        <v>23</v>
      </c>
      <c r="C2594" s="39" t="s">
        <v>11004</v>
      </c>
      <c r="D2594" s="39" t="s">
        <v>10034</v>
      </c>
      <c r="E2594" s="39" t="s">
        <v>11005</v>
      </c>
      <c r="F2594" s="39" t="s">
        <v>13614</v>
      </c>
      <c r="G2594" s="39" t="s">
        <v>13825</v>
      </c>
      <c r="H2594" s="39" t="s">
        <v>194</v>
      </c>
      <c r="I2594" s="39">
        <v>3</v>
      </c>
      <c r="J2594" s="39" t="s">
        <v>13824</v>
      </c>
      <c r="K2594" s="39" t="s">
        <v>31</v>
      </c>
      <c r="L2594" s="183">
        <v>3</v>
      </c>
      <c r="M2594" s="27">
        <f>L2594*312</f>
        <v>936</v>
      </c>
      <c r="N2594" s="23"/>
      <c r="O2594" s="24" t="s">
        <v>32</v>
      </c>
    </row>
    <row r="2595" s="1" customFormat="1" customHeight="1" spans="1:15">
      <c r="A2595" s="39">
        <v>2591</v>
      </c>
      <c r="B2595" s="115" t="s">
        <v>23</v>
      </c>
      <c r="C2595" s="39" t="s">
        <v>11004</v>
      </c>
      <c r="D2595" s="39" t="s">
        <v>10034</v>
      </c>
      <c r="E2595" s="39" t="s">
        <v>11005</v>
      </c>
      <c r="F2595" s="39" t="s">
        <v>13614</v>
      </c>
      <c r="G2595" s="39" t="s">
        <v>13826</v>
      </c>
      <c r="H2595" s="39" t="s">
        <v>194</v>
      </c>
      <c r="I2595" s="39">
        <v>3</v>
      </c>
      <c r="J2595" s="39" t="s">
        <v>13824</v>
      </c>
      <c r="K2595" s="39" t="s">
        <v>31</v>
      </c>
      <c r="L2595" s="183">
        <v>3</v>
      </c>
      <c r="M2595" s="27">
        <f>L2595*312</f>
        <v>936</v>
      </c>
      <c r="N2595" s="23"/>
      <c r="O2595" s="24" t="s">
        <v>32</v>
      </c>
    </row>
    <row r="2596" s="1" customFormat="1" customHeight="1" spans="1:15">
      <c r="A2596" s="39">
        <v>2592</v>
      </c>
      <c r="B2596" s="115" t="s">
        <v>23</v>
      </c>
      <c r="C2596" s="39" t="s">
        <v>11004</v>
      </c>
      <c r="D2596" s="39" t="s">
        <v>10034</v>
      </c>
      <c r="E2596" s="39" t="s">
        <v>11005</v>
      </c>
      <c r="F2596" s="39" t="s">
        <v>13614</v>
      </c>
      <c r="G2596" s="39" t="s">
        <v>13827</v>
      </c>
      <c r="H2596" s="39" t="s">
        <v>194</v>
      </c>
      <c r="I2596" s="39">
        <v>3</v>
      </c>
      <c r="J2596" s="39" t="s">
        <v>13824</v>
      </c>
      <c r="K2596" s="39" t="s">
        <v>31</v>
      </c>
      <c r="L2596" s="183">
        <v>3</v>
      </c>
      <c r="M2596" s="27">
        <f>L2596*312</f>
        <v>936</v>
      </c>
      <c r="N2596" s="23"/>
      <c r="O2596" s="24" t="s">
        <v>32</v>
      </c>
    </row>
    <row r="2597" s="1" customFormat="1" customHeight="1" spans="1:15">
      <c r="A2597" s="39">
        <v>2593</v>
      </c>
      <c r="B2597" s="115" t="s">
        <v>23</v>
      </c>
      <c r="C2597" s="39" t="s">
        <v>11004</v>
      </c>
      <c r="D2597" s="39" t="s">
        <v>10034</v>
      </c>
      <c r="E2597" s="39" t="s">
        <v>11005</v>
      </c>
      <c r="F2597" s="39" t="s">
        <v>13614</v>
      </c>
      <c r="G2597" s="39" t="s">
        <v>13828</v>
      </c>
      <c r="H2597" s="39" t="s">
        <v>194</v>
      </c>
      <c r="I2597" s="39">
        <v>3</v>
      </c>
      <c r="J2597" s="39" t="s">
        <v>13824</v>
      </c>
      <c r="K2597" s="39" t="s">
        <v>31</v>
      </c>
      <c r="L2597" s="183">
        <v>3</v>
      </c>
      <c r="M2597" s="27">
        <f>L2597*130</f>
        <v>390</v>
      </c>
      <c r="N2597" s="23"/>
      <c r="O2597" s="24" t="s">
        <v>32</v>
      </c>
    </row>
    <row r="2598" s="1" customFormat="1" customHeight="1" spans="1:15">
      <c r="A2598" s="39">
        <v>2594</v>
      </c>
      <c r="B2598" s="115" t="s">
        <v>23</v>
      </c>
      <c r="C2598" s="39" t="s">
        <v>11004</v>
      </c>
      <c r="D2598" s="39" t="s">
        <v>10034</v>
      </c>
      <c r="E2598" s="39" t="s">
        <v>11005</v>
      </c>
      <c r="F2598" s="39" t="s">
        <v>13614</v>
      </c>
      <c r="G2598" s="39" t="s">
        <v>13829</v>
      </c>
      <c r="H2598" s="39" t="s">
        <v>194</v>
      </c>
      <c r="I2598" s="39">
        <v>5</v>
      </c>
      <c r="J2598" s="39" t="s">
        <v>13824</v>
      </c>
      <c r="K2598" s="39" t="s">
        <v>31</v>
      </c>
      <c r="L2598" s="183">
        <v>4</v>
      </c>
      <c r="M2598" s="27">
        <f>L2598*130</f>
        <v>520</v>
      </c>
      <c r="N2598" s="23"/>
      <c r="O2598" s="24" t="s">
        <v>32</v>
      </c>
    </row>
    <row r="2599" s="1" customFormat="1" customHeight="1" spans="1:16">
      <c r="A2599" s="39">
        <v>2595</v>
      </c>
      <c r="B2599" s="115" t="s">
        <v>23</v>
      </c>
      <c r="C2599" s="39" t="s">
        <v>11004</v>
      </c>
      <c r="D2599" s="39" t="s">
        <v>10034</v>
      </c>
      <c r="E2599" s="39" t="s">
        <v>11005</v>
      </c>
      <c r="F2599" s="39" t="s">
        <v>13614</v>
      </c>
      <c r="G2599" s="39" t="s">
        <v>13830</v>
      </c>
      <c r="H2599" s="39" t="s">
        <v>194</v>
      </c>
      <c r="I2599" s="39">
        <v>3</v>
      </c>
      <c r="J2599" s="39" t="s">
        <v>13824</v>
      </c>
      <c r="K2599" s="39" t="s">
        <v>31</v>
      </c>
      <c r="L2599" s="183">
        <v>3</v>
      </c>
      <c r="M2599" s="27">
        <f>L2599*130</f>
        <v>390</v>
      </c>
      <c r="N2599" s="23"/>
      <c r="O2599" s="24" t="s">
        <v>32</v>
      </c>
      <c r="P2599" s="92"/>
    </row>
    <row r="2600" s="1" customFormat="1" customHeight="1" spans="1:15">
      <c r="A2600" s="39">
        <v>2596</v>
      </c>
      <c r="B2600" s="115" t="s">
        <v>23</v>
      </c>
      <c r="C2600" s="39" t="s">
        <v>11004</v>
      </c>
      <c r="D2600" s="39" t="s">
        <v>10034</v>
      </c>
      <c r="E2600" s="39" t="s">
        <v>11005</v>
      </c>
      <c r="F2600" s="39" t="s">
        <v>13614</v>
      </c>
      <c r="G2600" s="39" t="s">
        <v>13831</v>
      </c>
      <c r="H2600" s="39" t="s">
        <v>1583</v>
      </c>
      <c r="I2600" s="39">
        <v>1</v>
      </c>
      <c r="J2600" s="39" t="s">
        <v>13824</v>
      </c>
      <c r="K2600" s="39" t="s">
        <v>31</v>
      </c>
      <c r="L2600" s="183">
        <v>1</v>
      </c>
      <c r="M2600" s="27">
        <f>L2600*312</f>
        <v>312</v>
      </c>
      <c r="N2600" s="23"/>
      <c r="O2600" s="24" t="s">
        <v>32</v>
      </c>
    </row>
    <row r="2601" s="1" customFormat="1" customHeight="1" spans="1:15">
      <c r="A2601" s="39">
        <v>2597</v>
      </c>
      <c r="B2601" s="115" t="s">
        <v>23</v>
      </c>
      <c r="C2601" s="39" t="s">
        <v>11004</v>
      </c>
      <c r="D2601" s="39" t="s">
        <v>10034</v>
      </c>
      <c r="E2601" s="39" t="s">
        <v>11005</v>
      </c>
      <c r="F2601" s="39" t="s">
        <v>13614</v>
      </c>
      <c r="G2601" s="39" t="s">
        <v>13832</v>
      </c>
      <c r="H2601" s="39" t="s">
        <v>194</v>
      </c>
      <c r="I2601" s="39">
        <v>5</v>
      </c>
      <c r="J2601" s="39" t="s">
        <v>13824</v>
      </c>
      <c r="K2601" s="39" t="s">
        <v>31</v>
      </c>
      <c r="L2601" s="183">
        <v>3</v>
      </c>
      <c r="M2601" s="27">
        <f>L2601*130</f>
        <v>390</v>
      </c>
      <c r="N2601" s="23"/>
      <c r="O2601" s="24" t="s">
        <v>32</v>
      </c>
    </row>
    <row r="2602" s="1" customFormat="1" customHeight="1" spans="1:15">
      <c r="A2602" s="39">
        <v>2598</v>
      </c>
      <c r="B2602" s="115" t="s">
        <v>23</v>
      </c>
      <c r="C2602" s="39" t="s">
        <v>11004</v>
      </c>
      <c r="D2602" s="39" t="s">
        <v>10034</v>
      </c>
      <c r="E2602" s="39" t="s">
        <v>11005</v>
      </c>
      <c r="F2602" s="39" t="s">
        <v>13614</v>
      </c>
      <c r="G2602" s="39" t="s">
        <v>13833</v>
      </c>
      <c r="H2602" s="39" t="s">
        <v>194</v>
      </c>
      <c r="I2602" s="39">
        <v>4</v>
      </c>
      <c r="J2602" s="39" t="s">
        <v>13824</v>
      </c>
      <c r="K2602" s="39" t="s">
        <v>31</v>
      </c>
      <c r="L2602" s="183">
        <v>3</v>
      </c>
      <c r="M2602" s="27">
        <f>L2602*130</f>
        <v>390</v>
      </c>
      <c r="N2602" s="23"/>
      <c r="O2602" s="24" t="s">
        <v>32</v>
      </c>
    </row>
    <row r="2603" s="1" customFormat="1" customHeight="1" spans="1:15">
      <c r="A2603" s="39">
        <v>2599</v>
      </c>
      <c r="B2603" s="115" t="s">
        <v>23</v>
      </c>
      <c r="C2603" s="39" t="s">
        <v>11004</v>
      </c>
      <c r="D2603" s="39" t="s">
        <v>10034</v>
      </c>
      <c r="E2603" s="39" t="s">
        <v>11005</v>
      </c>
      <c r="F2603" s="39" t="s">
        <v>13614</v>
      </c>
      <c r="G2603" s="39" t="s">
        <v>2959</v>
      </c>
      <c r="H2603" s="39" t="s">
        <v>194</v>
      </c>
      <c r="I2603" s="39">
        <v>3</v>
      </c>
      <c r="J2603" s="39" t="s">
        <v>13824</v>
      </c>
      <c r="K2603" s="39" t="s">
        <v>31</v>
      </c>
      <c r="L2603" s="183">
        <v>3</v>
      </c>
      <c r="M2603" s="27">
        <f>L2603*130</f>
        <v>390</v>
      </c>
      <c r="N2603" s="23"/>
      <c r="O2603" s="24" t="s">
        <v>32</v>
      </c>
    </row>
    <row r="2604" s="1" customFormat="1" customHeight="1" spans="1:15">
      <c r="A2604" s="39">
        <v>2600</v>
      </c>
      <c r="B2604" s="115" t="s">
        <v>23</v>
      </c>
      <c r="C2604" s="39" t="s">
        <v>11004</v>
      </c>
      <c r="D2604" s="39" t="s">
        <v>10034</v>
      </c>
      <c r="E2604" s="39" t="s">
        <v>11005</v>
      </c>
      <c r="F2604" s="39" t="s">
        <v>13614</v>
      </c>
      <c r="G2604" s="39" t="s">
        <v>13834</v>
      </c>
      <c r="H2604" s="39" t="s">
        <v>194</v>
      </c>
      <c r="I2604" s="39">
        <v>1</v>
      </c>
      <c r="J2604" s="39" t="s">
        <v>13824</v>
      </c>
      <c r="K2604" s="39" t="s">
        <v>31</v>
      </c>
      <c r="L2604" s="183">
        <v>1</v>
      </c>
      <c r="M2604" s="27">
        <f>L2604*130</f>
        <v>130</v>
      </c>
      <c r="N2604" s="23"/>
      <c r="O2604" s="24" t="s">
        <v>32</v>
      </c>
    </row>
    <row r="2605" s="1" customFormat="1" customHeight="1" spans="1:15">
      <c r="A2605" s="39">
        <v>2601</v>
      </c>
      <c r="B2605" s="115" t="s">
        <v>23</v>
      </c>
      <c r="C2605" s="39" t="s">
        <v>11004</v>
      </c>
      <c r="D2605" s="39" t="s">
        <v>10034</v>
      </c>
      <c r="E2605" s="39" t="s">
        <v>11005</v>
      </c>
      <c r="F2605" s="39" t="s">
        <v>13614</v>
      </c>
      <c r="G2605" s="39" t="s">
        <v>13835</v>
      </c>
      <c r="H2605" s="39" t="s">
        <v>194</v>
      </c>
      <c r="I2605" s="39">
        <v>3</v>
      </c>
      <c r="J2605" s="39" t="s">
        <v>13824</v>
      </c>
      <c r="K2605" s="39" t="s">
        <v>31</v>
      </c>
      <c r="L2605" s="183">
        <v>3</v>
      </c>
      <c r="M2605" s="27">
        <f>L2605*130</f>
        <v>390</v>
      </c>
      <c r="N2605" s="23"/>
      <c r="O2605" s="24" t="s">
        <v>32</v>
      </c>
    </row>
    <row r="2606" s="1" customFormat="1" customHeight="1" spans="1:15">
      <c r="A2606" s="39">
        <v>2602</v>
      </c>
      <c r="B2606" s="115" t="s">
        <v>23</v>
      </c>
      <c r="C2606" s="39" t="s">
        <v>11004</v>
      </c>
      <c r="D2606" s="39" t="s">
        <v>10034</v>
      </c>
      <c r="E2606" s="39" t="s">
        <v>11005</v>
      </c>
      <c r="F2606" s="39" t="s">
        <v>13614</v>
      </c>
      <c r="G2606" s="39" t="s">
        <v>13836</v>
      </c>
      <c r="H2606" s="39" t="s">
        <v>51</v>
      </c>
      <c r="I2606" s="39">
        <v>3</v>
      </c>
      <c r="J2606" s="39" t="s">
        <v>13824</v>
      </c>
      <c r="K2606" s="39" t="s">
        <v>31</v>
      </c>
      <c r="L2606" s="183">
        <v>3</v>
      </c>
      <c r="M2606" s="27">
        <f>L2606*312</f>
        <v>936</v>
      </c>
      <c r="N2606" s="23"/>
      <c r="O2606" s="24" t="s">
        <v>32</v>
      </c>
    </row>
    <row r="2607" s="1" customFormat="1" customHeight="1" spans="1:15">
      <c r="A2607" s="39">
        <v>2603</v>
      </c>
      <c r="B2607" s="115" t="s">
        <v>23</v>
      </c>
      <c r="C2607" s="39" t="s">
        <v>11004</v>
      </c>
      <c r="D2607" s="39" t="s">
        <v>10034</v>
      </c>
      <c r="E2607" s="39" t="s">
        <v>11005</v>
      </c>
      <c r="F2607" s="39" t="s">
        <v>13614</v>
      </c>
      <c r="G2607" s="39" t="s">
        <v>13837</v>
      </c>
      <c r="H2607" s="39" t="s">
        <v>194</v>
      </c>
      <c r="I2607" s="39">
        <v>4</v>
      </c>
      <c r="J2607" s="39" t="s">
        <v>13838</v>
      </c>
      <c r="K2607" s="39" t="s">
        <v>31</v>
      </c>
      <c r="L2607" s="183">
        <v>1</v>
      </c>
      <c r="M2607" s="27">
        <f>L2607*312</f>
        <v>312</v>
      </c>
      <c r="N2607" s="23"/>
      <c r="O2607" s="24" t="s">
        <v>32</v>
      </c>
    </row>
    <row r="2608" s="1" customFormat="1" customHeight="1" spans="1:15">
      <c r="A2608" s="39">
        <v>2604</v>
      </c>
      <c r="B2608" s="115" t="s">
        <v>23</v>
      </c>
      <c r="C2608" s="39" t="s">
        <v>11004</v>
      </c>
      <c r="D2608" s="39" t="s">
        <v>10034</v>
      </c>
      <c r="E2608" s="39" t="s">
        <v>11005</v>
      </c>
      <c r="F2608" s="39" t="s">
        <v>13614</v>
      </c>
      <c r="G2608" s="39" t="s">
        <v>13839</v>
      </c>
      <c r="H2608" s="39" t="s">
        <v>194</v>
      </c>
      <c r="I2608" s="39">
        <v>4</v>
      </c>
      <c r="J2608" s="39" t="s">
        <v>13838</v>
      </c>
      <c r="K2608" s="39" t="s">
        <v>31</v>
      </c>
      <c r="L2608" s="183">
        <v>4</v>
      </c>
      <c r="M2608" s="27">
        <f t="shared" ref="M2608:M2623" si="104">L2608*130</f>
        <v>520</v>
      </c>
      <c r="N2608" s="23"/>
      <c r="O2608" s="24" t="s">
        <v>32</v>
      </c>
    </row>
    <row r="2609" s="1" customFormat="1" customHeight="1" spans="1:15">
      <c r="A2609" s="39">
        <v>2605</v>
      </c>
      <c r="B2609" s="115" t="s">
        <v>23</v>
      </c>
      <c r="C2609" s="39" t="s">
        <v>11004</v>
      </c>
      <c r="D2609" s="39" t="s">
        <v>10034</v>
      </c>
      <c r="E2609" s="39" t="s">
        <v>11005</v>
      </c>
      <c r="F2609" s="39" t="s">
        <v>13614</v>
      </c>
      <c r="G2609" s="39" t="s">
        <v>13840</v>
      </c>
      <c r="H2609" s="39" t="s">
        <v>194</v>
      </c>
      <c r="I2609" s="39">
        <v>4</v>
      </c>
      <c r="J2609" s="39" t="s">
        <v>13838</v>
      </c>
      <c r="K2609" s="39" t="s">
        <v>31</v>
      </c>
      <c r="L2609" s="183">
        <v>4</v>
      </c>
      <c r="M2609" s="27">
        <f t="shared" si="104"/>
        <v>520</v>
      </c>
      <c r="N2609" s="23"/>
      <c r="O2609" s="24" t="s">
        <v>32</v>
      </c>
    </row>
    <row r="2610" s="1" customFormat="1" customHeight="1" spans="1:15">
      <c r="A2610" s="39">
        <v>2606</v>
      </c>
      <c r="B2610" s="115" t="s">
        <v>23</v>
      </c>
      <c r="C2610" s="39" t="s">
        <v>11004</v>
      </c>
      <c r="D2610" s="39" t="s">
        <v>10034</v>
      </c>
      <c r="E2610" s="39" t="s">
        <v>11005</v>
      </c>
      <c r="F2610" s="39" t="s">
        <v>13614</v>
      </c>
      <c r="G2610" s="39" t="s">
        <v>13841</v>
      </c>
      <c r="H2610" s="39" t="s">
        <v>194</v>
      </c>
      <c r="I2610" s="39">
        <v>4</v>
      </c>
      <c r="J2610" s="39" t="s">
        <v>13838</v>
      </c>
      <c r="K2610" s="39" t="s">
        <v>31</v>
      </c>
      <c r="L2610" s="183">
        <v>4</v>
      </c>
      <c r="M2610" s="27">
        <f t="shared" si="104"/>
        <v>520</v>
      </c>
      <c r="N2610" s="23"/>
      <c r="O2610" s="24" t="s">
        <v>32</v>
      </c>
    </row>
    <row r="2611" s="1" customFormat="1" customHeight="1" spans="1:15">
      <c r="A2611" s="39">
        <v>2607</v>
      </c>
      <c r="B2611" s="115" t="s">
        <v>23</v>
      </c>
      <c r="C2611" s="39" t="s">
        <v>11004</v>
      </c>
      <c r="D2611" s="39" t="s">
        <v>10034</v>
      </c>
      <c r="E2611" s="39" t="s">
        <v>11005</v>
      </c>
      <c r="F2611" s="39" t="s">
        <v>13614</v>
      </c>
      <c r="G2611" s="39" t="s">
        <v>13842</v>
      </c>
      <c r="H2611" s="39" t="s">
        <v>194</v>
      </c>
      <c r="I2611" s="39">
        <v>4</v>
      </c>
      <c r="J2611" s="39" t="s">
        <v>13838</v>
      </c>
      <c r="K2611" s="39" t="s">
        <v>31</v>
      </c>
      <c r="L2611" s="183">
        <v>4</v>
      </c>
      <c r="M2611" s="27">
        <f t="shared" si="104"/>
        <v>520</v>
      </c>
      <c r="N2611" s="23"/>
      <c r="O2611" s="24" t="s">
        <v>32</v>
      </c>
    </row>
    <row r="2612" s="1" customFormat="1" customHeight="1" spans="1:15">
      <c r="A2612" s="39">
        <v>2608</v>
      </c>
      <c r="B2612" s="115" t="s">
        <v>23</v>
      </c>
      <c r="C2612" s="39" t="s">
        <v>11004</v>
      </c>
      <c r="D2612" s="39" t="s">
        <v>10034</v>
      </c>
      <c r="E2612" s="39" t="s">
        <v>11005</v>
      </c>
      <c r="F2612" s="39" t="s">
        <v>13614</v>
      </c>
      <c r="G2612" s="39" t="s">
        <v>13843</v>
      </c>
      <c r="H2612" s="39" t="s">
        <v>194</v>
      </c>
      <c r="I2612" s="39">
        <v>3</v>
      </c>
      <c r="J2612" s="39" t="s">
        <v>13838</v>
      </c>
      <c r="K2612" s="39" t="s">
        <v>31</v>
      </c>
      <c r="L2612" s="183">
        <v>2</v>
      </c>
      <c r="M2612" s="27">
        <f t="shared" si="104"/>
        <v>260</v>
      </c>
      <c r="N2612" s="23"/>
      <c r="O2612" s="24" t="s">
        <v>32</v>
      </c>
    </row>
    <row r="2613" s="1" customFormat="1" customHeight="1" spans="1:15">
      <c r="A2613" s="39">
        <v>2609</v>
      </c>
      <c r="B2613" s="115" t="s">
        <v>23</v>
      </c>
      <c r="C2613" s="39" t="s">
        <v>11004</v>
      </c>
      <c r="D2613" s="39" t="s">
        <v>10034</v>
      </c>
      <c r="E2613" s="39" t="s">
        <v>11005</v>
      </c>
      <c r="F2613" s="39" t="s">
        <v>13614</v>
      </c>
      <c r="G2613" s="39" t="s">
        <v>13844</v>
      </c>
      <c r="H2613" s="39" t="s">
        <v>194</v>
      </c>
      <c r="I2613" s="39">
        <v>3</v>
      </c>
      <c r="J2613" s="39" t="s">
        <v>13838</v>
      </c>
      <c r="K2613" s="39" t="s">
        <v>31</v>
      </c>
      <c r="L2613" s="183">
        <v>3</v>
      </c>
      <c r="M2613" s="27">
        <f t="shared" si="104"/>
        <v>390</v>
      </c>
      <c r="N2613" s="23"/>
      <c r="O2613" s="24" t="s">
        <v>32</v>
      </c>
    </row>
    <row r="2614" s="1" customFormat="1" customHeight="1" spans="1:15">
      <c r="A2614" s="39">
        <v>2610</v>
      </c>
      <c r="B2614" s="115" t="s">
        <v>23</v>
      </c>
      <c r="C2614" s="39" t="s">
        <v>11004</v>
      </c>
      <c r="D2614" s="39" t="s">
        <v>10034</v>
      </c>
      <c r="E2614" s="39" t="s">
        <v>11005</v>
      </c>
      <c r="F2614" s="39" t="s">
        <v>13614</v>
      </c>
      <c r="G2614" s="39" t="s">
        <v>13845</v>
      </c>
      <c r="H2614" s="39" t="s">
        <v>194</v>
      </c>
      <c r="I2614" s="39">
        <v>4</v>
      </c>
      <c r="J2614" s="39" t="s">
        <v>13838</v>
      </c>
      <c r="K2614" s="39" t="s">
        <v>31</v>
      </c>
      <c r="L2614" s="183">
        <v>4</v>
      </c>
      <c r="M2614" s="27">
        <f t="shared" si="104"/>
        <v>520</v>
      </c>
      <c r="N2614" s="23"/>
      <c r="O2614" s="24" t="s">
        <v>32</v>
      </c>
    </row>
    <row r="2615" s="1" customFormat="1" customHeight="1" spans="1:15">
      <c r="A2615" s="39">
        <v>2611</v>
      </c>
      <c r="B2615" s="115" t="s">
        <v>23</v>
      </c>
      <c r="C2615" s="39" t="s">
        <v>11004</v>
      </c>
      <c r="D2615" s="39" t="s">
        <v>10034</v>
      </c>
      <c r="E2615" s="39" t="s">
        <v>11005</v>
      </c>
      <c r="F2615" s="39" t="s">
        <v>13614</v>
      </c>
      <c r="G2615" s="39" t="s">
        <v>13846</v>
      </c>
      <c r="H2615" s="39" t="s">
        <v>194</v>
      </c>
      <c r="I2615" s="39">
        <v>3</v>
      </c>
      <c r="J2615" s="39" t="s">
        <v>13838</v>
      </c>
      <c r="K2615" s="39" t="s">
        <v>31</v>
      </c>
      <c r="L2615" s="183">
        <v>3</v>
      </c>
      <c r="M2615" s="27">
        <f t="shared" si="104"/>
        <v>390</v>
      </c>
      <c r="N2615" s="23"/>
      <c r="O2615" s="24" t="s">
        <v>32</v>
      </c>
    </row>
    <row r="2616" s="1" customFormat="1" customHeight="1" spans="1:15">
      <c r="A2616" s="39">
        <v>2612</v>
      </c>
      <c r="B2616" s="115" t="s">
        <v>23</v>
      </c>
      <c r="C2616" s="39" t="s">
        <v>11004</v>
      </c>
      <c r="D2616" s="39" t="s">
        <v>10034</v>
      </c>
      <c r="E2616" s="39" t="s">
        <v>11005</v>
      </c>
      <c r="F2616" s="39" t="s">
        <v>13614</v>
      </c>
      <c r="G2616" s="39" t="s">
        <v>13847</v>
      </c>
      <c r="H2616" s="39" t="s">
        <v>194</v>
      </c>
      <c r="I2616" s="39">
        <v>4</v>
      </c>
      <c r="J2616" s="39" t="s">
        <v>13838</v>
      </c>
      <c r="K2616" s="39" t="s">
        <v>31</v>
      </c>
      <c r="L2616" s="183">
        <v>4</v>
      </c>
      <c r="M2616" s="27">
        <f t="shared" si="104"/>
        <v>520</v>
      </c>
      <c r="N2616" s="23"/>
      <c r="O2616" s="24" t="s">
        <v>32</v>
      </c>
    </row>
    <row r="2617" s="1" customFormat="1" customHeight="1" spans="1:15">
      <c r="A2617" s="39">
        <v>2613</v>
      </c>
      <c r="B2617" s="115" t="s">
        <v>23</v>
      </c>
      <c r="C2617" s="39" t="s">
        <v>11004</v>
      </c>
      <c r="D2617" s="39" t="s">
        <v>10034</v>
      </c>
      <c r="E2617" s="39" t="s">
        <v>11005</v>
      </c>
      <c r="F2617" s="39" t="s">
        <v>13614</v>
      </c>
      <c r="G2617" s="39" t="s">
        <v>13848</v>
      </c>
      <c r="H2617" s="39" t="s">
        <v>194</v>
      </c>
      <c r="I2617" s="39">
        <v>5</v>
      </c>
      <c r="J2617" s="39" t="s">
        <v>13838</v>
      </c>
      <c r="K2617" s="39" t="s">
        <v>31</v>
      </c>
      <c r="L2617" s="183">
        <v>5</v>
      </c>
      <c r="M2617" s="27">
        <f t="shared" si="104"/>
        <v>650</v>
      </c>
      <c r="N2617" s="23"/>
      <c r="O2617" s="24" t="s">
        <v>32</v>
      </c>
    </row>
    <row r="2618" s="1" customFormat="1" customHeight="1" spans="1:15">
      <c r="A2618" s="39">
        <v>2614</v>
      </c>
      <c r="B2618" s="115" t="s">
        <v>23</v>
      </c>
      <c r="C2618" s="39" t="s">
        <v>11004</v>
      </c>
      <c r="D2618" s="39" t="s">
        <v>10034</v>
      </c>
      <c r="E2618" s="39" t="s">
        <v>11005</v>
      </c>
      <c r="F2618" s="39" t="s">
        <v>13614</v>
      </c>
      <c r="G2618" s="39" t="s">
        <v>13849</v>
      </c>
      <c r="H2618" s="39" t="s">
        <v>194</v>
      </c>
      <c r="I2618" s="39">
        <v>3</v>
      </c>
      <c r="J2618" s="39" t="s">
        <v>13838</v>
      </c>
      <c r="K2618" s="39" t="s">
        <v>31</v>
      </c>
      <c r="L2618" s="183">
        <v>3</v>
      </c>
      <c r="M2618" s="27">
        <f t="shared" si="104"/>
        <v>390</v>
      </c>
      <c r="N2618" s="23"/>
      <c r="O2618" s="24" t="s">
        <v>32</v>
      </c>
    </row>
    <row r="2619" s="1" customFormat="1" customHeight="1" spans="1:15">
      <c r="A2619" s="39">
        <v>2615</v>
      </c>
      <c r="B2619" s="115" t="s">
        <v>23</v>
      </c>
      <c r="C2619" s="39" t="s">
        <v>11004</v>
      </c>
      <c r="D2619" s="39" t="s">
        <v>10034</v>
      </c>
      <c r="E2619" s="39" t="s">
        <v>11005</v>
      </c>
      <c r="F2619" s="39" t="s">
        <v>13614</v>
      </c>
      <c r="G2619" s="39" t="s">
        <v>13850</v>
      </c>
      <c r="H2619" s="39" t="s">
        <v>194</v>
      </c>
      <c r="I2619" s="39">
        <v>4</v>
      </c>
      <c r="J2619" s="39" t="s">
        <v>13838</v>
      </c>
      <c r="K2619" s="39" t="s">
        <v>31</v>
      </c>
      <c r="L2619" s="183">
        <v>4</v>
      </c>
      <c r="M2619" s="27">
        <f t="shared" si="104"/>
        <v>520</v>
      </c>
      <c r="N2619" s="23"/>
      <c r="O2619" s="24" t="s">
        <v>32</v>
      </c>
    </row>
    <row r="2620" s="1" customFormat="1" customHeight="1" spans="1:15">
      <c r="A2620" s="39">
        <v>2616</v>
      </c>
      <c r="B2620" s="115" t="s">
        <v>23</v>
      </c>
      <c r="C2620" s="39" t="s">
        <v>11004</v>
      </c>
      <c r="D2620" s="39" t="s">
        <v>10034</v>
      </c>
      <c r="E2620" s="39" t="s">
        <v>11005</v>
      </c>
      <c r="F2620" s="39" t="s">
        <v>13614</v>
      </c>
      <c r="G2620" s="39" t="s">
        <v>13851</v>
      </c>
      <c r="H2620" s="39" t="s">
        <v>194</v>
      </c>
      <c r="I2620" s="39">
        <v>3</v>
      </c>
      <c r="J2620" s="39" t="s">
        <v>13838</v>
      </c>
      <c r="K2620" s="39" t="s">
        <v>31</v>
      </c>
      <c r="L2620" s="183">
        <v>3</v>
      </c>
      <c r="M2620" s="27">
        <f t="shared" si="104"/>
        <v>390</v>
      </c>
      <c r="N2620" s="23"/>
      <c r="O2620" s="24" t="s">
        <v>32</v>
      </c>
    </row>
    <row r="2621" s="1" customFormat="1" customHeight="1" spans="1:15">
      <c r="A2621" s="39">
        <v>2617</v>
      </c>
      <c r="B2621" s="115" t="s">
        <v>23</v>
      </c>
      <c r="C2621" s="39" t="s">
        <v>11004</v>
      </c>
      <c r="D2621" s="39" t="s">
        <v>10034</v>
      </c>
      <c r="E2621" s="39" t="s">
        <v>11005</v>
      </c>
      <c r="F2621" s="39" t="s">
        <v>13614</v>
      </c>
      <c r="G2621" s="39" t="s">
        <v>1127</v>
      </c>
      <c r="H2621" s="39" t="s">
        <v>194</v>
      </c>
      <c r="I2621" s="39">
        <v>4</v>
      </c>
      <c r="J2621" s="39" t="s">
        <v>13852</v>
      </c>
      <c r="K2621" s="39" t="s">
        <v>31</v>
      </c>
      <c r="L2621" s="183">
        <v>2</v>
      </c>
      <c r="M2621" s="27">
        <f t="shared" si="104"/>
        <v>260</v>
      </c>
      <c r="N2621" s="23"/>
      <c r="O2621" s="24" t="s">
        <v>32</v>
      </c>
    </row>
    <row r="2622" s="1" customFormat="1" customHeight="1" spans="1:15">
      <c r="A2622" s="39">
        <v>2618</v>
      </c>
      <c r="B2622" s="115" t="s">
        <v>23</v>
      </c>
      <c r="C2622" s="39" t="s">
        <v>11004</v>
      </c>
      <c r="D2622" s="39" t="s">
        <v>10034</v>
      </c>
      <c r="E2622" s="39" t="s">
        <v>11005</v>
      </c>
      <c r="F2622" s="39" t="s">
        <v>13614</v>
      </c>
      <c r="G2622" s="39" t="s">
        <v>13853</v>
      </c>
      <c r="H2622" s="39" t="s">
        <v>194</v>
      </c>
      <c r="I2622" s="39">
        <v>4</v>
      </c>
      <c r="J2622" s="39" t="s">
        <v>13852</v>
      </c>
      <c r="K2622" s="39" t="s">
        <v>31</v>
      </c>
      <c r="L2622" s="183">
        <v>3</v>
      </c>
      <c r="M2622" s="27">
        <f t="shared" si="104"/>
        <v>390</v>
      </c>
      <c r="N2622" s="23"/>
      <c r="O2622" s="24" t="s">
        <v>32</v>
      </c>
    </row>
    <row r="2623" s="1" customFormat="1" customHeight="1" spans="1:15">
      <c r="A2623" s="39">
        <v>2619</v>
      </c>
      <c r="B2623" s="115" t="s">
        <v>23</v>
      </c>
      <c r="C2623" s="39" t="s">
        <v>11004</v>
      </c>
      <c r="D2623" s="39" t="s">
        <v>10034</v>
      </c>
      <c r="E2623" s="39" t="s">
        <v>11005</v>
      </c>
      <c r="F2623" s="39" t="s">
        <v>13614</v>
      </c>
      <c r="G2623" s="39" t="s">
        <v>4500</v>
      </c>
      <c r="H2623" s="39" t="s">
        <v>194</v>
      </c>
      <c r="I2623" s="39">
        <v>1</v>
      </c>
      <c r="J2623" s="39" t="s">
        <v>13852</v>
      </c>
      <c r="K2623" s="39" t="s">
        <v>31</v>
      </c>
      <c r="L2623" s="183">
        <v>1</v>
      </c>
      <c r="M2623" s="27">
        <f t="shared" si="104"/>
        <v>130</v>
      </c>
      <c r="N2623" s="23"/>
      <c r="O2623" s="24" t="s">
        <v>32</v>
      </c>
    </row>
    <row r="2624" s="1" customFormat="1" customHeight="1" spans="1:15">
      <c r="A2624" s="39">
        <v>2620</v>
      </c>
      <c r="B2624" s="115" t="s">
        <v>23</v>
      </c>
      <c r="C2624" s="39" t="s">
        <v>11004</v>
      </c>
      <c r="D2624" s="39" t="s">
        <v>10034</v>
      </c>
      <c r="E2624" s="39" t="s">
        <v>11005</v>
      </c>
      <c r="F2624" s="39" t="s">
        <v>13614</v>
      </c>
      <c r="G2624" s="39" t="s">
        <v>13854</v>
      </c>
      <c r="H2624" s="39" t="s">
        <v>194</v>
      </c>
      <c r="I2624" s="39">
        <v>4</v>
      </c>
      <c r="J2624" s="39" t="s">
        <v>13852</v>
      </c>
      <c r="K2624" s="39" t="s">
        <v>31</v>
      </c>
      <c r="L2624" s="183">
        <v>4</v>
      </c>
      <c r="M2624" s="27">
        <f>L2624*312</f>
        <v>1248</v>
      </c>
      <c r="N2624" s="23"/>
      <c r="O2624" s="24" t="s">
        <v>32</v>
      </c>
    </row>
    <row r="2625" s="1" customFormat="1" customHeight="1" spans="1:15">
      <c r="A2625" s="39">
        <v>2621</v>
      </c>
      <c r="B2625" s="115" t="s">
        <v>23</v>
      </c>
      <c r="C2625" s="39" t="s">
        <v>11004</v>
      </c>
      <c r="D2625" s="39" t="s">
        <v>10034</v>
      </c>
      <c r="E2625" s="39" t="s">
        <v>11005</v>
      </c>
      <c r="F2625" s="39" t="s">
        <v>13614</v>
      </c>
      <c r="G2625" s="39" t="s">
        <v>13855</v>
      </c>
      <c r="H2625" s="39" t="s">
        <v>194</v>
      </c>
      <c r="I2625" s="39">
        <v>2</v>
      </c>
      <c r="J2625" s="39" t="s">
        <v>13852</v>
      </c>
      <c r="K2625" s="39" t="s">
        <v>31</v>
      </c>
      <c r="L2625" s="183">
        <v>2</v>
      </c>
      <c r="M2625" s="27">
        <f>L2625*130</f>
        <v>260</v>
      </c>
      <c r="N2625" s="23"/>
      <c r="O2625" s="24" t="s">
        <v>32</v>
      </c>
    </row>
    <row r="2626" s="1" customFormat="1" customHeight="1" spans="1:15">
      <c r="A2626" s="39">
        <v>2622</v>
      </c>
      <c r="B2626" s="115" t="s">
        <v>23</v>
      </c>
      <c r="C2626" s="39" t="s">
        <v>11004</v>
      </c>
      <c r="D2626" s="39" t="s">
        <v>10034</v>
      </c>
      <c r="E2626" s="39" t="s">
        <v>11005</v>
      </c>
      <c r="F2626" s="39" t="s">
        <v>13614</v>
      </c>
      <c r="G2626" s="39" t="s">
        <v>13856</v>
      </c>
      <c r="H2626" s="39" t="s">
        <v>194</v>
      </c>
      <c r="I2626" s="39">
        <v>2</v>
      </c>
      <c r="J2626" s="39" t="s">
        <v>13852</v>
      </c>
      <c r="K2626" s="39" t="s">
        <v>31</v>
      </c>
      <c r="L2626" s="183">
        <v>1</v>
      </c>
      <c r="M2626" s="27">
        <f>L2626*130</f>
        <v>130</v>
      </c>
      <c r="N2626" s="23"/>
      <c r="O2626" s="24" t="s">
        <v>32</v>
      </c>
    </row>
    <row r="2627" s="1" customFormat="1" customHeight="1" spans="1:15">
      <c r="A2627" s="39">
        <v>2623</v>
      </c>
      <c r="B2627" s="115" t="s">
        <v>23</v>
      </c>
      <c r="C2627" s="39" t="s">
        <v>11004</v>
      </c>
      <c r="D2627" s="39" t="s">
        <v>10034</v>
      </c>
      <c r="E2627" s="39" t="s">
        <v>11005</v>
      </c>
      <c r="F2627" s="39" t="s">
        <v>13614</v>
      </c>
      <c r="G2627" s="39" t="s">
        <v>13857</v>
      </c>
      <c r="H2627" s="39" t="s">
        <v>194</v>
      </c>
      <c r="I2627" s="39">
        <v>4</v>
      </c>
      <c r="J2627" s="39" t="s">
        <v>13852</v>
      </c>
      <c r="K2627" s="39" t="s">
        <v>31</v>
      </c>
      <c r="L2627" s="183">
        <v>3</v>
      </c>
      <c r="M2627" s="27">
        <f>L2627*312</f>
        <v>936</v>
      </c>
      <c r="N2627" s="23"/>
      <c r="O2627" s="24" t="s">
        <v>32</v>
      </c>
    </row>
    <row r="2628" s="1" customFormat="1" customHeight="1" spans="1:15">
      <c r="A2628" s="39">
        <v>2624</v>
      </c>
      <c r="B2628" s="115" t="s">
        <v>23</v>
      </c>
      <c r="C2628" s="39" t="s">
        <v>11004</v>
      </c>
      <c r="D2628" s="39" t="s">
        <v>10034</v>
      </c>
      <c r="E2628" s="39" t="s">
        <v>11005</v>
      </c>
      <c r="F2628" s="39" t="s">
        <v>13614</v>
      </c>
      <c r="G2628" s="39" t="s">
        <v>13858</v>
      </c>
      <c r="H2628" s="39" t="s">
        <v>194</v>
      </c>
      <c r="I2628" s="39">
        <v>3</v>
      </c>
      <c r="J2628" s="39" t="s">
        <v>13852</v>
      </c>
      <c r="K2628" s="39" t="s">
        <v>31</v>
      </c>
      <c r="L2628" s="183">
        <v>2</v>
      </c>
      <c r="M2628" s="27">
        <f>L2628*130</f>
        <v>260</v>
      </c>
      <c r="N2628" s="23"/>
      <c r="O2628" s="24" t="s">
        <v>32</v>
      </c>
    </row>
    <row r="2629" s="1" customFormat="1" customHeight="1" spans="1:15">
      <c r="A2629" s="39">
        <v>2625</v>
      </c>
      <c r="B2629" s="115" t="s">
        <v>23</v>
      </c>
      <c r="C2629" s="39" t="s">
        <v>11004</v>
      </c>
      <c r="D2629" s="39" t="s">
        <v>10034</v>
      </c>
      <c r="E2629" s="39" t="s">
        <v>11005</v>
      </c>
      <c r="F2629" s="39" t="s">
        <v>13614</v>
      </c>
      <c r="G2629" s="39" t="s">
        <v>13859</v>
      </c>
      <c r="H2629" s="39" t="s">
        <v>194</v>
      </c>
      <c r="I2629" s="39">
        <v>5</v>
      </c>
      <c r="J2629" s="39" t="s">
        <v>13852</v>
      </c>
      <c r="K2629" s="39" t="s">
        <v>31</v>
      </c>
      <c r="L2629" s="183">
        <v>3</v>
      </c>
      <c r="M2629" s="27">
        <f>L2629*130</f>
        <v>390</v>
      </c>
      <c r="N2629" s="23"/>
      <c r="O2629" s="24" t="s">
        <v>32</v>
      </c>
    </row>
    <row r="2630" s="1" customFormat="1" customHeight="1" spans="1:15">
      <c r="A2630" s="39">
        <v>2626</v>
      </c>
      <c r="B2630" s="115" t="s">
        <v>23</v>
      </c>
      <c r="C2630" s="39" t="s">
        <v>11004</v>
      </c>
      <c r="D2630" s="39" t="s">
        <v>10034</v>
      </c>
      <c r="E2630" s="39" t="s">
        <v>11005</v>
      </c>
      <c r="F2630" s="39" t="s">
        <v>13614</v>
      </c>
      <c r="G2630" s="39" t="s">
        <v>13860</v>
      </c>
      <c r="H2630" s="39" t="s">
        <v>194</v>
      </c>
      <c r="I2630" s="39">
        <v>6</v>
      </c>
      <c r="J2630" s="39" t="s">
        <v>13852</v>
      </c>
      <c r="K2630" s="39" t="s">
        <v>31</v>
      </c>
      <c r="L2630" s="183">
        <v>3</v>
      </c>
      <c r="M2630" s="27">
        <f>L2630*130</f>
        <v>390</v>
      </c>
      <c r="N2630" s="23"/>
      <c r="O2630" s="24" t="s">
        <v>32</v>
      </c>
    </row>
    <row r="2631" s="1" customFormat="1" customHeight="1" spans="1:15">
      <c r="A2631" s="39">
        <v>2627</v>
      </c>
      <c r="B2631" s="115" t="s">
        <v>23</v>
      </c>
      <c r="C2631" s="39" t="s">
        <v>11004</v>
      </c>
      <c r="D2631" s="39" t="s">
        <v>10034</v>
      </c>
      <c r="E2631" s="39" t="s">
        <v>11005</v>
      </c>
      <c r="F2631" s="39" t="s">
        <v>13614</v>
      </c>
      <c r="G2631" s="39" t="s">
        <v>11028</v>
      </c>
      <c r="H2631" s="39" t="s">
        <v>194</v>
      </c>
      <c r="I2631" s="39">
        <v>5</v>
      </c>
      <c r="J2631" s="39" t="s">
        <v>13852</v>
      </c>
      <c r="K2631" s="39" t="s">
        <v>31</v>
      </c>
      <c r="L2631" s="183">
        <v>3</v>
      </c>
      <c r="M2631" s="27">
        <f>L2631*312</f>
        <v>936</v>
      </c>
      <c r="N2631" s="23"/>
      <c r="O2631" s="24" t="s">
        <v>32</v>
      </c>
    </row>
    <row r="2632" s="1" customFormat="1" customHeight="1" spans="1:15">
      <c r="A2632" s="39">
        <v>2628</v>
      </c>
      <c r="B2632" s="115" t="s">
        <v>23</v>
      </c>
      <c r="C2632" s="39" t="s">
        <v>11004</v>
      </c>
      <c r="D2632" s="39" t="s">
        <v>10034</v>
      </c>
      <c r="E2632" s="39" t="s">
        <v>11005</v>
      </c>
      <c r="F2632" s="39" t="s">
        <v>13614</v>
      </c>
      <c r="G2632" s="39" t="s">
        <v>13861</v>
      </c>
      <c r="H2632" s="39" t="s">
        <v>194</v>
      </c>
      <c r="I2632" s="39">
        <v>4</v>
      </c>
      <c r="J2632" s="39" t="s">
        <v>13852</v>
      </c>
      <c r="K2632" s="39" t="s">
        <v>31</v>
      </c>
      <c r="L2632" s="183">
        <v>3</v>
      </c>
      <c r="M2632" s="27">
        <f>L2632*312</f>
        <v>936</v>
      </c>
      <c r="N2632" s="23"/>
      <c r="O2632" s="24" t="s">
        <v>32</v>
      </c>
    </row>
    <row r="2633" s="1" customFormat="1" customHeight="1" spans="1:15">
      <c r="A2633" s="39">
        <v>2629</v>
      </c>
      <c r="B2633" s="115" t="s">
        <v>23</v>
      </c>
      <c r="C2633" s="39" t="s">
        <v>11004</v>
      </c>
      <c r="D2633" s="39" t="s">
        <v>10034</v>
      </c>
      <c r="E2633" s="39" t="s">
        <v>11005</v>
      </c>
      <c r="F2633" s="39" t="s">
        <v>13614</v>
      </c>
      <c r="G2633" s="39" t="s">
        <v>13862</v>
      </c>
      <c r="H2633" s="39" t="s">
        <v>194</v>
      </c>
      <c r="I2633" s="39">
        <v>4</v>
      </c>
      <c r="J2633" s="39" t="s">
        <v>13852</v>
      </c>
      <c r="K2633" s="39" t="s">
        <v>31</v>
      </c>
      <c r="L2633" s="183">
        <v>2</v>
      </c>
      <c r="M2633" s="27">
        <f t="shared" ref="M2633:M2640" si="105">L2633*130</f>
        <v>260</v>
      </c>
      <c r="N2633" s="23"/>
      <c r="O2633" s="24" t="s">
        <v>32</v>
      </c>
    </row>
    <row r="2634" s="1" customFormat="1" customHeight="1" spans="1:15">
      <c r="A2634" s="39">
        <v>2630</v>
      </c>
      <c r="B2634" s="115" t="s">
        <v>23</v>
      </c>
      <c r="C2634" s="39" t="s">
        <v>11004</v>
      </c>
      <c r="D2634" s="39" t="s">
        <v>10034</v>
      </c>
      <c r="E2634" s="39" t="s">
        <v>11005</v>
      </c>
      <c r="F2634" s="39" t="s">
        <v>13614</v>
      </c>
      <c r="G2634" s="39" t="s">
        <v>13863</v>
      </c>
      <c r="H2634" s="39" t="s">
        <v>194</v>
      </c>
      <c r="I2634" s="39">
        <v>3</v>
      </c>
      <c r="J2634" s="39" t="s">
        <v>13852</v>
      </c>
      <c r="K2634" s="39" t="s">
        <v>31</v>
      </c>
      <c r="L2634" s="183">
        <v>2</v>
      </c>
      <c r="M2634" s="27">
        <f t="shared" si="105"/>
        <v>260</v>
      </c>
      <c r="N2634" s="23"/>
      <c r="O2634" s="24" t="s">
        <v>32</v>
      </c>
    </row>
    <row r="2635" s="1" customFormat="1" customHeight="1" spans="1:15">
      <c r="A2635" s="39">
        <v>2631</v>
      </c>
      <c r="B2635" s="115" t="s">
        <v>23</v>
      </c>
      <c r="C2635" s="39" t="s">
        <v>11004</v>
      </c>
      <c r="D2635" s="39" t="s">
        <v>10034</v>
      </c>
      <c r="E2635" s="39" t="s">
        <v>11005</v>
      </c>
      <c r="F2635" s="39" t="s">
        <v>13614</v>
      </c>
      <c r="G2635" s="39" t="s">
        <v>13864</v>
      </c>
      <c r="H2635" s="39" t="s">
        <v>194</v>
      </c>
      <c r="I2635" s="39">
        <v>4</v>
      </c>
      <c r="J2635" s="39" t="s">
        <v>13852</v>
      </c>
      <c r="K2635" s="39" t="s">
        <v>31</v>
      </c>
      <c r="L2635" s="183">
        <v>2</v>
      </c>
      <c r="M2635" s="27">
        <f t="shared" si="105"/>
        <v>260</v>
      </c>
      <c r="N2635" s="23"/>
      <c r="O2635" s="24" t="s">
        <v>32</v>
      </c>
    </row>
    <row r="2636" s="1" customFormat="1" customHeight="1" spans="1:15">
      <c r="A2636" s="39">
        <v>2632</v>
      </c>
      <c r="B2636" s="115" t="s">
        <v>23</v>
      </c>
      <c r="C2636" s="39" t="s">
        <v>11004</v>
      </c>
      <c r="D2636" s="39" t="s">
        <v>10034</v>
      </c>
      <c r="E2636" s="39" t="s">
        <v>11005</v>
      </c>
      <c r="F2636" s="39" t="s">
        <v>13614</v>
      </c>
      <c r="G2636" s="39" t="s">
        <v>13865</v>
      </c>
      <c r="H2636" s="39" t="s">
        <v>194</v>
      </c>
      <c r="I2636" s="39">
        <v>4</v>
      </c>
      <c r="J2636" s="39" t="s">
        <v>13852</v>
      </c>
      <c r="K2636" s="39" t="s">
        <v>31</v>
      </c>
      <c r="L2636" s="183">
        <v>2</v>
      </c>
      <c r="M2636" s="27">
        <f t="shared" si="105"/>
        <v>260</v>
      </c>
      <c r="N2636" s="23"/>
      <c r="O2636" s="24" t="s">
        <v>32</v>
      </c>
    </row>
    <row r="2637" s="1" customFormat="1" customHeight="1" spans="1:15">
      <c r="A2637" s="39">
        <v>2633</v>
      </c>
      <c r="B2637" s="115" t="s">
        <v>23</v>
      </c>
      <c r="C2637" s="39" t="s">
        <v>11004</v>
      </c>
      <c r="D2637" s="39" t="s">
        <v>10034</v>
      </c>
      <c r="E2637" s="39" t="s">
        <v>11005</v>
      </c>
      <c r="F2637" s="39" t="s">
        <v>13614</v>
      </c>
      <c r="G2637" s="39" t="s">
        <v>13866</v>
      </c>
      <c r="H2637" s="39" t="s">
        <v>194</v>
      </c>
      <c r="I2637" s="39">
        <v>3</v>
      </c>
      <c r="J2637" s="39" t="s">
        <v>13852</v>
      </c>
      <c r="K2637" s="39" t="s">
        <v>31</v>
      </c>
      <c r="L2637" s="183">
        <v>2</v>
      </c>
      <c r="M2637" s="27">
        <f t="shared" si="105"/>
        <v>260</v>
      </c>
      <c r="N2637" s="23"/>
      <c r="O2637" s="24" t="s">
        <v>32</v>
      </c>
    </row>
    <row r="2638" s="1" customFormat="1" customHeight="1" spans="1:15">
      <c r="A2638" s="39">
        <v>2634</v>
      </c>
      <c r="B2638" s="115" t="s">
        <v>23</v>
      </c>
      <c r="C2638" s="39" t="s">
        <v>11004</v>
      </c>
      <c r="D2638" s="39" t="s">
        <v>10034</v>
      </c>
      <c r="E2638" s="39" t="s">
        <v>11005</v>
      </c>
      <c r="F2638" s="39" t="s">
        <v>13614</v>
      </c>
      <c r="G2638" s="39" t="s">
        <v>13867</v>
      </c>
      <c r="H2638" s="39" t="s">
        <v>194</v>
      </c>
      <c r="I2638" s="39">
        <v>4</v>
      </c>
      <c r="J2638" s="39" t="s">
        <v>13852</v>
      </c>
      <c r="K2638" s="39" t="s">
        <v>31</v>
      </c>
      <c r="L2638" s="183">
        <v>2</v>
      </c>
      <c r="M2638" s="27">
        <f t="shared" si="105"/>
        <v>260</v>
      </c>
      <c r="N2638" s="23"/>
      <c r="O2638" s="24" t="s">
        <v>32</v>
      </c>
    </row>
    <row r="2639" s="1" customFormat="1" customHeight="1" spans="1:15">
      <c r="A2639" s="39">
        <v>2635</v>
      </c>
      <c r="B2639" s="115" t="s">
        <v>23</v>
      </c>
      <c r="C2639" s="39" t="s">
        <v>11004</v>
      </c>
      <c r="D2639" s="39" t="s">
        <v>10034</v>
      </c>
      <c r="E2639" s="39" t="s">
        <v>11005</v>
      </c>
      <c r="F2639" s="39" t="s">
        <v>13614</v>
      </c>
      <c r="G2639" s="39" t="s">
        <v>13868</v>
      </c>
      <c r="H2639" s="39" t="s">
        <v>194</v>
      </c>
      <c r="I2639" s="39">
        <v>1</v>
      </c>
      <c r="J2639" s="39" t="s">
        <v>13852</v>
      </c>
      <c r="K2639" s="39" t="s">
        <v>31</v>
      </c>
      <c r="L2639" s="183">
        <v>1</v>
      </c>
      <c r="M2639" s="27">
        <f t="shared" si="105"/>
        <v>130</v>
      </c>
      <c r="N2639" s="23"/>
      <c r="O2639" s="24" t="s">
        <v>32</v>
      </c>
    </row>
    <row r="2640" s="1" customFormat="1" customHeight="1" spans="1:15">
      <c r="A2640" s="39">
        <v>2636</v>
      </c>
      <c r="B2640" s="115" t="s">
        <v>23</v>
      </c>
      <c r="C2640" s="39" t="s">
        <v>11004</v>
      </c>
      <c r="D2640" s="39" t="s">
        <v>10034</v>
      </c>
      <c r="E2640" s="39" t="s">
        <v>11005</v>
      </c>
      <c r="F2640" s="39" t="s">
        <v>13614</v>
      </c>
      <c r="G2640" s="39" t="s">
        <v>13869</v>
      </c>
      <c r="H2640" s="39" t="s">
        <v>194</v>
      </c>
      <c r="I2640" s="39">
        <v>5</v>
      </c>
      <c r="J2640" s="39" t="s">
        <v>13852</v>
      </c>
      <c r="K2640" s="39" t="s">
        <v>31</v>
      </c>
      <c r="L2640" s="183">
        <v>2</v>
      </c>
      <c r="M2640" s="27">
        <f t="shared" si="105"/>
        <v>260</v>
      </c>
      <c r="N2640" s="23"/>
      <c r="O2640" s="24" t="s">
        <v>32</v>
      </c>
    </row>
    <row r="2641" s="1" customFormat="1" customHeight="1" spans="1:15">
      <c r="A2641" s="39">
        <v>2637</v>
      </c>
      <c r="B2641" s="115" t="s">
        <v>23</v>
      </c>
      <c r="C2641" s="39" t="s">
        <v>11004</v>
      </c>
      <c r="D2641" s="39" t="s">
        <v>10034</v>
      </c>
      <c r="E2641" s="39" t="s">
        <v>11005</v>
      </c>
      <c r="F2641" s="39" t="s">
        <v>13614</v>
      </c>
      <c r="G2641" s="39" t="s">
        <v>10022</v>
      </c>
      <c r="H2641" s="39" t="s">
        <v>194</v>
      </c>
      <c r="I2641" s="39">
        <v>6</v>
      </c>
      <c r="J2641" s="39" t="s">
        <v>13852</v>
      </c>
      <c r="K2641" s="39" t="s">
        <v>31</v>
      </c>
      <c r="L2641" s="183">
        <v>4</v>
      </c>
      <c r="M2641" s="27">
        <f>L2641*312</f>
        <v>1248</v>
      </c>
      <c r="N2641" s="23"/>
      <c r="O2641" s="24" t="s">
        <v>32</v>
      </c>
    </row>
    <row r="2642" s="1" customFormat="1" customHeight="1" spans="1:15">
      <c r="A2642" s="39">
        <v>2638</v>
      </c>
      <c r="B2642" s="115" t="s">
        <v>23</v>
      </c>
      <c r="C2642" s="39" t="s">
        <v>11004</v>
      </c>
      <c r="D2642" s="39" t="s">
        <v>10034</v>
      </c>
      <c r="E2642" s="39" t="s">
        <v>11005</v>
      </c>
      <c r="F2642" s="39" t="s">
        <v>13614</v>
      </c>
      <c r="G2642" s="39" t="s">
        <v>12374</v>
      </c>
      <c r="H2642" s="39" t="s">
        <v>194</v>
      </c>
      <c r="I2642" s="39">
        <v>2</v>
      </c>
      <c r="J2642" s="39" t="s">
        <v>13852</v>
      </c>
      <c r="K2642" s="39" t="s">
        <v>31</v>
      </c>
      <c r="L2642" s="183">
        <v>1</v>
      </c>
      <c r="M2642" s="27">
        <f>L2642*312</f>
        <v>312</v>
      </c>
      <c r="N2642" s="23"/>
      <c r="O2642" s="24" t="s">
        <v>32</v>
      </c>
    </row>
    <row r="2643" s="1" customFormat="1" customHeight="1" spans="1:18">
      <c r="A2643" s="39">
        <v>2639</v>
      </c>
      <c r="B2643" s="115" t="s">
        <v>23</v>
      </c>
      <c r="C2643" s="39" t="s">
        <v>11004</v>
      </c>
      <c r="D2643" s="39" t="s">
        <v>10034</v>
      </c>
      <c r="E2643" s="39" t="s">
        <v>11005</v>
      </c>
      <c r="F2643" s="39" t="s">
        <v>13614</v>
      </c>
      <c r="G2643" s="189" t="s">
        <v>13870</v>
      </c>
      <c r="H2643" s="39" t="s">
        <v>194</v>
      </c>
      <c r="I2643" s="39">
        <v>4</v>
      </c>
      <c r="J2643" s="39" t="s">
        <v>13852</v>
      </c>
      <c r="K2643" s="39" t="s">
        <v>31</v>
      </c>
      <c r="L2643" s="183">
        <v>2</v>
      </c>
      <c r="M2643" s="27">
        <f t="shared" ref="M2643:M2652" si="106">L2643*130</f>
        <v>260</v>
      </c>
      <c r="N2643" s="23"/>
      <c r="O2643" s="24" t="s">
        <v>32</v>
      </c>
      <c r="R2643" s="92"/>
    </row>
    <row r="2644" s="1" customFormat="1" customHeight="1" spans="1:15">
      <c r="A2644" s="39">
        <v>2640</v>
      </c>
      <c r="B2644" s="115" t="s">
        <v>23</v>
      </c>
      <c r="C2644" s="39" t="s">
        <v>11004</v>
      </c>
      <c r="D2644" s="39" t="s">
        <v>10034</v>
      </c>
      <c r="E2644" s="39" t="s">
        <v>11005</v>
      </c>
      <c r="F2644" s="39" t="s">
        <v>13614</v>
      </c>
      <c r="G2644" s="39" t="s">
        <v>13871</v>
      </c>
      <c r="H2644" s="39" t="s">
        <v>194</v>
      </c>
      <c r="I2644" s="39">
        <v>3</v>
      </c>
      <c r="J2644" s="39" t="s">
        <v>13852</v>
      </c>
      <c r="K2644" s="39" t="s">
        <v>31</v>
      </c>
      <c r="L2644" s="183">
        <v>2</v>
      </c>
      <c r="M2644" s="27">
        <f t="shared" si="106"/>
        <v>260</v>
      </c>
      <c r="N2644" s="23"/>
      <c r="O2644" s="24" t="s">
        <v>32</v>
      </c>
    </row>
    <row r="2645" s="1" customFormat="1" customHeight="1" spans="1:15">
      <c r="A2645" s="39">
        <v>2641</v>
      </c>
      <c r="B2645" s="115" t="s">
        <v>23</v>
      </c>
      <c r="C2645" s="39" t="s">
        <v>11004</v>
      </c>
      <c r="D2645" s="39" t="s">
        <v>10034</v>
      </c>
      <c r="E2645" s="39" t="s">
        <v>11005</v>
      </c>
      <c r="F2645" s="39" t="s">
        <v>13614</v>
      </c>
      <c r="G2645" s="39" t="s">
        <v>13872</v>
      </c>
      <c r="H2645" s="39" t="s">
        <v>194</v>
      </c>
      <c r="I2645" s="39">
        <v>3</v>
      </c>
      <c r="J2645" s="39" t="s">
        <v>13852</v>
      </c>
      <c r="K2645" s="39" t="s">
        <v>31</v>
      </c>
      <c r="L2645" s="183">
        <v>2</v>
      </c>
      <c r="M2645" s="27">
        <f t="shared" si="106"/>
        <v>260</v>
      </c>
      <c r="N2645" s="23"/>
      <c r="O2645" s="24" t="s">
        <v>32</v>
      </c>
    </row>
    <row r="2646" s="1" customFormat="1" customHeight="1" spans="1:15">
      <c r="A2646" s="39">
        <v>2642</v>
      </c>
      <c r="B2646" s="115" t="s">
        <v>23</v>
      </c>
      <c r="C2646" s="39" t="s">
        <v>11004</v>
      </c>
      <c r="D2646" s="39" t="s">
        <v>10034</v>
      </c>
      <c r="E2646" s="39" t="s">
        <v>11005</v>
      </c>
      <c r="F2646" s="39" t="s">
        <v>13614</v>
      </c>
      <c r="G2646" s="39" t="s">
        <v>13873</v>
      </c>
      <c r="H2646" s="39" t="s">
        <v>194</v>
      </c>
      <c r="I2646" s="39">
        <v>4</v>
      </c>
      <c r="J2646" s="39" t="s">
        <v>13852</v>
      </c>
      <c r="K2646" s="39" t="s">
        <v>31</v>
      </c>
      <c r="L2646" s="183">
        <v>3</v>
      </c>
      <c r="M2646" s="27">
        <f t="shared" si="106"/>
        <v>390</v>
      </c>
      <c r="N2646" s="23"/>
      <c r="O2646" s="24" t="s">
        <v>32</v>
      </c>
    </row>
    <row r="2647" s="1" customFormat="1" customHeight="1" spans="1:15">
      <c r="A2647" s="39">
        <v>2643</v>
      </c>
      <c r="B2647" s="115" t="s">
        <v>23</v>
      </c>
      <c r="C2647" s="39" t="s">
        <v>11004</v>
      </c>
      <c r="D2647" s="39" t="s">
        <v>10034</v>
      </c>
      <c r="E2647" s="39" t="s">
        <v>11005</v>
      </c>
      <c r="F2647" s="39" t="s">
        <v>13614</v>
      </c>
      <c r="G2647" s="39" t="s">
        <v>13874</v>
      </c>
      <c r="H2647" s="39" t="s">
        <v>194</v>
      </c>
      <c r="I2647" s="39">
        <v>2</v>
      </c>
      <c r="J2647" s="39" t="s">
        <v>13852</v>
      </c>
      <c r="K2647" s="39" t="s">
        <v>31</v>
      </c>
      <c r="L2647" s="183">
        <v>2</v>
      </c>
      <c r="M2647" s="27">
        <f t="shared" si="106"/>
        <v>260</v>
      </c>
      <c r="N2647" s="23"/>
      <c r="O2647" s="24" t="s">
        <v>32</v>
      </c>
    </row>
    <row r="2648" s="1" customFormat="1" customHeight="1" spans="1:15">
      <c r="A2648" s="39">
        <v>2644</v>
      </c>
      <c r="B2648" s="115" t="s">
        <v>23</v>
      </c>
      <c r="C2648" s="39" t="s">
        <v>11004</v>
      </c>
      <c r="D2648" s="39" t="s">
        <v>10034</v>
      </c>
      <c r="E2648" s="39" t="s">
        <v>11005</v>
      </c>
      <c r="F2648" s="39" t="s">
        <v>13614</v>
      </c>
      <c r="G2648" s="39" t="s">
        <v>13875</v>
      </c>
      <c r="H2648" s="39" t="s">
        <v>194</v>
      </c>
      <c r="I2648" s="39">
        <v>2</v>
      </c>
      <c r="J2648" s="39" t="s">
        <v>13852</v>
      </c>
      <c r="K2648" s="39" t="s">
        <v>31</v>
      </c>
      <c r="L2648" s="183">
        <v>2</v>
      </c>
      <c r="M2648" s="27">
        <f t="shared" si="106"/>
        <v>260</v>
      </c>
      <c r="N2648" s="23"/>
      <c r="O2648" s="24" t="s">
        <v>32</v>
      </c>
    </row>
    <row r="2649" s="1" customFormat="1" customHeight="1" spans="1:15">
      <c r="A2649" s="39">
        <v>2645</v>
      </c>
      <c r="B2649" s="115" t="s">
        <v>23</v>
      </c>
      <c r="C2649" s="39" t="s">
        <v>11004</v>
      </c>
      <c r="D2649" s="39" t="s">
        <v>10034</v>
      </c>
      <c r="E2649" s="39" t="s">
        <v>11005</v>
      </c>
      <c r="F2649" s="39" t="s">
        <v>13614</v>
      </c>
      <c r="G2649" s="39" t="s">
        <v>13876</v>
      </c>
      <c r="H2649" s="39" t="s">
        <v>194</v>
      </c>
      <c r="I2649" s="39">
        <v>5</v>
      </c>
      <c r="J2649" s="39" t="s">
        <v>13852</v>
      </c>
      <c r="K2649" s="39" t="s">
        <v>31</v>
      </c>
      <c r="L2649" s="183">
        <v>2</v>
      </c>
      <c r="M2649" s="27">
        <f t="shared" si="106"/>
        <v>260</v>
      </c>
      <c r="N2649" s="23"/>
      <c r="O2649" s="24" t="s">
        <v>32</v>
      </c>
    </row>
    <row r="2650" s="1" customFormat="1" customHeight="1" spans="1:15">
      <c r="A2650" s="39">
        <v>2646</v>
      </c>
      <c r="B2650" s="115" t="s">
        <v>23</v>
      </c>
      <c r="C2650" s="39" t="s">
        <v>11004</v>
      </c>
      <c r="D2650" s="39" t="s">
        <v>10034</v>
      </c>
      <c r="E2650" s="39" t="s">
        <v>11005</v>
      </c>
      <c r="F2650" s="39" t="s">
        <v>13614</v>
      </c>
      <c r="G2650" s="39" t="s">
        <v>13877</v>
      </c>
      <c r="H2650" s="39" t="s">
        <v>194</v>
      </c>
      <c r="I2650" s="39">
        <v>4</v>
      </c>
      <c r="J2650" s="39" t="s">
        <v>13878</v>
      </c>
      <c r="K2650" s="39" t="s">
        <v>31</v>
      </c>
      <c r="L2650" s="183">
        <v>4</v>
      </c>
      <c r="M2650" s="27">
        <f t="shared" si="106"/>
        <v>520</v>
      </c>
      <c r="N2650" s="23"/>
      <c r="O2650" s="24" t="s">
        <v>32</v>
      </c>
    </row>
    <row r="2651" s="1" customFormat="1" customHeight="1" spans="1:15">
      <c r="A2651" s="39">
        <v>2647</v>
      </c>
      <c r="B2651" s="115" t="s">
        <v>23</v>
      </c>
      <c r="C2651" s="39" t="s">
        <v>11004</v>
      </c>
      <c r="D2651" s="39" t="s">
        <v>10034</v>
      </c>
      <c r="E2651" s="39" t="s">
        <v>11005</v>
      </c>
      <c r="F2651" s="39" t="s">
        <v>13614</v>
      </c>
      <c r="G2651" s="39" t="s">
        <v>13879</v>
      </c>
      <c r="H2651" s="39" t="s">
        <v>194</v>
      </c>
      <c r="I2651" s="39">
        <v>2</v>
      </c>
      <c r="J2651" s="39" t="s">
        <v>13878</v>
      </c>
      <c r="K2651" s="39" t="s">
        <v>31</v>
      </c>
      <c r="L2651" s="183">
        <v>2</v>
      </c>
      <c r="M2651" s="27">
        <f t="shared" si="106"/>
        <v>260</v>
      </c>
      <c r="N2651" s="23"/>
      <c r="O2651" s="24" t="s">
        <v>32</v>
      </c>
    </row>
    <row r="2652" s="1" customFormat="1" customHeight="1" spans="1:15">
      <c r="A2652" s="39">
        <v>2648</v>
      </c>
      <c r="B2652" s="115" t="s">
        <v>23</v>
      </c>
      <c r="C2652" s="39" t="s">
        <v>11004</v>
      </c>
      <c r="D2652" s="39" t="s">
        <v>10034</v>
      </c>
      <c r="E2652" s="39" t="s">
        <v>11005</v>
      </c>
      <c r="F2652" s="39" t="s">
        <v>13614</v>
      </c>
      <c r="G2652" s="39" t="s">
        <v>13880</v>
      </c>
      <c r="H2652" s="39" t="s">
        <v>194</v>
      </c>
      <c r="I2652" s="39">
        <v>3</v>
      </c>
      <c r="J2652" s="39" t="s">
        <v>13878</v>
      </c>
      <c r="K2652" s="39" t="s">
        <v>31</v>
      </c>
      <c r="L2652" s="183">
        <v>3</v>
      </c>
      <c r="M2652" s="27">
        <f t="shared" si="106"/>
        <v>390</v>
      </c>
      <c r="N2652" s="23"/>
      <c r="O2652" s="24" t="s">
        <v>32</v>
      </c>
    </row>
    <row r="2653" s="1" customFormat="1" customHeight="1" spans="1:15">
      <c r="A2653" s="39">
        <v>2649</v>
      </c>
      <c r="B2653" s="115" t="s">
        <v>23</v>
      </c>
      <c r="C2653" s="39" t="s">
        <v>11004</v>
      </c>
      <c r="D2653" s="39" t="s">
        <v>10034</v>
      </c>
      <c r="E2653" s="39" t="s">
        <v>11005</v>
      </c>
      <c r="F2653" s="39" t="s">
        <v>13614</v>
      </c>
      <c r="G2653" s="39" t="s">
        <v>13881</v>
      </c>
      <c r="H2653" s="39" t="s">
        <v>194</v>
      </c>
      <c r="I2653" s="39">
        <v>2</v>
      </c>
      <c r="J2653" s="39" t="s">
        <v>13878</v>
      </c>
      <c r="K2653" s="39" t="s">
        <v>31</v>
      </c>
      <c r="L2653" s="183">
        <v>2</v>
      </c>
      <c r="M2653" s="27">
        <f>L2653*312</f>
        <v>624</v>
      </c>
      <c r="N2653" s="23"/>
      <c r="O2653" s="24" t="s">
        <v>32</v>
      </c>
    </row>
    <row r="2654" s="1" customFormat="1" customHeight="1" spans="1:15">
      <c r="A2654" s="39">
        <v>2650</v>
      </c>
      <c r="B2654" s="115" t="s">
        <v>23</v>
      </c>
      <c r="C2654" s="39" t="s">
        <v>11004</v>
      </c>
      <c r="D2654" s="39" t="s">
        <v>10034</v>
      </c>
      <c r="E2654" s="39" t="s">
        <v>11005</v>
      </c>
      <c r="F2654" s="39" t="s">
        <v>13614</v>
      </c>
      <c r="G2654" s="39" t="s">
        <v>13882</v>
      </c>
      <c r="H2654" s="39" t="s">
        <v>194</v>
      </c>
      <c r="I2654" s="39">
        <v>5</v>
      </c>
      <c r="J2654" s="39" t="s">
        <v>13878</v>
      </c>
      <c r="K2654" s="39" t="s">
        <v>31</v>
      </c>
      <c r="L2654" s="183">
        <v>5</v>
      </c>
      <c r="M2654" s="27">
        <f t="shared" ref="M2654:M2664" si="107">L2654*130</f>
        <v>650</v>
      </c>
      <c r="N2654" s="23"/>
      <c r="O2654" s="24" t="s">
        <v>32</v>
      </c>
    </row>
    <row r="2655" s="1" customFormat="1" customHeight="1" spans="1:15">
      <c r="A2655" s="39">
        <v>2651</v>
      </c>
      <c r="B2655" s="115" t="s">
        <v>23</v>
      </c>
      <c r="C2655" s="39" t="s">
        <v>11004</v>
      </c>
      <c r="D2655" s="39" t="s">
        <v>10034</v>
      </c>
      <c r="E2655" s="39" t="s">
        <v>11005</v>
      </c>
      <c r="F2655" s="39" t="s">
        <v>13614</v>
      </c>
      <c r="G2655" s="39" t="s">
        <v>13883</v>
      </c>
      <c r="H2655" s="39" t="s">
        <v>194</v>
      </c>
      <c r="I2655" s="39">
        <v>5</v>
      </c>
      <c r="J2655" s="39" t="s">
        <v>13878</v>
      </c>
      <c r="K2655" s="39" t="s">
        <v>31</v>
      </c>
      <c r="L2655" s="183">
        <v>5</v>
      </c>
      <c r="M2655" s="27">
        <f t="shared" si="107"/>
        <v>650</v>
      </c>
      <c r="N2655" s="23"/>
      <c r="O2655" s="24" t="s">
        <v>32</v>
      </c>
    </row>
    <row r="2656" s="1" customFormat="1" customHeight="1" spans="1:18">
      <c r="A2656" s="39">
        <v>2652</v>
      </c>
      <c r="B2656" s="115" t="s">
        <v>23</v>
      </c>
      <c r="C2656" s="39" t="s">
        <v>11004</v>
      </c>
      <c r="D2656" s="39" t="s">
        <v>10034</v>
      </c>
      <c r="E2656" s="39" t="s">
        <v>11005</v>
      </c>
      <c r="F2656" s="39" t="s">
        <v>13614</v>
      </c>
      <c r="G2656" s="189" t="s">
        <v>13884</v>
      </c>
      <c r="H2656" s="39" t="s">
        <v>194</v>
      </c>
      <c r="I2656" s="39">
        <v>3</v>
      </c>
      <c r="J2656" s="39" t="s">
        <v>13878</v>
      </c>
      <c r="K2656" s="39" t="s">
        <v>31</v>
      </c>
      <c r="L2656" s="183">
        <v>3</v>
      </c>
      <c r="M2656" s="27">
        <f t="shared" si="107"/>
        <v>390</v>
      </c>
      <c r="N2656" s="23"/>
      <c r="O2656" s="24" t="s">
        <v>32</v>
      </c>
      <c r="R2656" s="92"/>
    </row>
    <row r="2657" s="1" customFormat="1" customHeight="1" spans="1:15">
      <c r="A2657" s="39">
        <v>2653</v>
      </c>
      <c r="B2657" s="115" t="s">
        <v>23</v>
      </c>
      <c r="C2657" s="39" t="s">
        <v>11004</v>
      </c>
      <c r="D2657" s="39" t="s">
        <v>10034</v>
      </c>
      <c r="E2657" s="39" t="s">
        <v>11005</v>
      </c>
      <c r="F2657" s="39" t="s">
        <v>13614</v>
      </c>
      <c r="G2657" s="39" t="s">
        <v>13885</v>
      </c>
      <c r="H2657" s="39" t="s">
        <v>194</v>
      </c>
      <c r="I2657" s="39">
        <v>5</v>
      </c>
      <c r="J2657" s="39" t="s">
        <v>13878</v>
      </c>
      <c r="K2657" s="39" t="s">
        <v>31</v>
      </c>
      <c r="L2657" s="183">
        <v>2</v>
      </c>
      <c r="M2657" s="27">
        <f t="shared" si="107"/>
        <v>260</v>
      </c>
      <c r="N2657" s="23"/>
      <c r="O2657" s="24" t="s">
        <v>32</v>
      </c>
    </row>
    <row r="2658" s="1" customFormat="1" customHeight="1" spans="1:15">
      <c r="A2658" s="39">
        <v>2654</v>
      </c>
      <c r="B2658" s="115" t="s">
        <v>23</v>
      </c>
      <c r="C2658" s="39" t="s">
        <v>11004</v>
      </c>
      <c r="D2658" s="39" t="s">
        <v>10034</v>
      </c>
      <c r="E2658" s="39" t="s">
        <v>11005</v>
      </c>
      <c r="F2658" s="39" t="s">
        <v>13614</v>
      </c>
      <c r="G2658" s="39" t="s">
        <v>13886</v>
      </c>
      <c r="H2658" s="39" t="s">
        <v>194</v>
      </c>
      <c r="I2658" s="39">
        <v>3</v>
      </c>
      <c r="J2658" s="39" t="s">
        <v>13878</v>
      </c>
      <c r="K2658" s="39" t="s">
        <v>31</v>
      </c>
      <c r="L2658" s="183">
        <v>2</v>
      </c>
      <c r="M2658" s="27">
        <f t="shared" si="107"/>
        <v>260</v>
      </c>
      <c r="N2658" s="23"/>
      <c r="O2658" s="24" t="s">
        <v>32</v>
      </c>
    </row>
    <row r="2659" s="1" customFormat="1" customHeight="1" spans="1:15">
      <c r="A2659" s="39">
        <v>2655</v>
      </c>
      <c r="B2659" s="115" t="s">
        <v>23</v>
      </c>
      <c r="C2659" s="39" t="s">
        <v>11004</v>
      </c>
      <c r="D2659" s="39" t="s">
        <v>10034</v>
      </c>
      <c r="E2659" s="39" t="s">
        <v>11005</v>
      </c>
      <c r="F2659" s="39" t="s">
        <v>13614</v>
      </c>
      <c r="G2659" s="39" t="s">
        <v>13887</v>
      </c>
      <c r="H2659" s="39" t="s">
        <v>194</v>
      </c>
      <c r="I2659" s="39">
        <v>5</v>
      </c>
      <c r="J2659" s="39" t="s">
        <v>13878</v>
      </c>
      <c r="K2659" s="39" t="s">
        <v>31</v>
      </c>
      <c r="L2659" s="183">
        <v>3</v>
      </c>
      <c r="M2659" s="27">
        <f t="shared" si="107"/>
        <v>390</v>
      </c>
      <c r="N2659" s="23"/>
      <c r="O2659" s="24" t="s">
        <v>32</v>
      </c>
    </row>
    <row r="2660" s="1" customFormat="1" customHeight="1" spans="1:15">
      <c r="A2660" s="39">
        <v>2656</v>
      </c>
      <c r="B2660" s="115" t="s">
        <v>23</v>
      </c>
      <c r="C2660" s="39" t="s">
        <v>11004</v>
      </c>
      <c r="D2660" s="39" t="s">
        <v>10034</v>
      </c>
      <c r="E2660" s="39" t="s">
        <v>11005</v>
      </c>
      <c r="F2660" s="39" t="s">
        <v>13614</v>
      </c>
      <c r="G2660" s="39" t="s">
        <v>13888</v>
      </c>
      <c r="H2660" s="39" t="s">
        <v>194</v>
      </c>
      <c r="I2660" s="39">
        <v>5</v>
      </c>
      <c r="J2660" s="39" t="s">
        <v>13878</v>
      </c>
      <c r="K2660" s="39" t="s">
        <v>31</v>
      </c>
      <c r="L2660" s="183">
        <v>2</v>
      </c>
      <c r="M2660" s="27">
        <f t="shared" si="107"/>
        <v>260</v>
      </c>
      <c r="N2660" s="23"/>
      <c r="O2660" s="24" t="s">
        <v>32</v>
      </c>
    </row>
    <row r="2661" s="1" customFormat="1" customHeight="1" spans="1:15">
      <c r="A2661" s="39">
        <v>2657</v>
      </c>
      <c r="B2661" s="115" t="s">
        <v>23</v>
      </c>
      <c r="C2661" s="39" t="s">
        <v>11004</v>
      </c>
      <c r="D2661" s="39" t="s">
        <v>10034</v>
      </c>
      <c r="E2661" s="39" t="s">
        <v>11005</v>
      </c>
      <c r="F2661" s="39" t="s">
        <v>13614</v>
      </c>
      <c r="G2661" s="39" t="s">
        <v>13889</v>
      </c>
      <c r="H2661" s="39" t="s">
        <v>194</v>
      </c>
      <c r="I2661" s="39">
        <v>3</v>
      </c>
      <c r="J2661" s="39" t="s">
        <v>13878</v>
      </c>
      <c r="K2661" s="39" t="s">
        <v>31</v>
      </c>
      <c r="L2661" s="183">
        <v>3</v>
      </c>
      <c r="M2661" s="27">
        <f t="shared" si="107"/>
        <v>390</v>
      </c>
      <c r="N2661" s="23"/>
      <c r="O2661" s="24" t="s">
        <v>32</v>
      </c>
    </row>
    <row r="2662" s="1" customFormat="1" customHeight="1" spans="1:15">
      <c r="A2662" s="39">
        <v>2658</v>
      </c>
      <c r="B2662" s="115" t="s">
        <v>23</v>
      </c>
      <c r="C2662" s="39" t="s">
        <v>11004</v>
      </c>
      <c r="D2662" s="39" t="s">
        <v>10034</v>
      </c>
      <c r="E2662" s="39" t="s">
        <v>11005</v>
      </c>
      <c r="F2662" s="39" t="s">
        <v>13614</v>
      </c>
      <c r="G2662" s="39" t="s">
        <v>13890</v>
      </c>
      <c r="H2662" s="39" t="s">
        <v>194</v>
      </c>
      <c r="I2662" s="39">
        <v>5</v>
      </c>
      <c r="J2662" s="39" t="s">
        <v>13878</v>
      </c>
      <c r="K2662" s="39" t="s">
        <v>31</v>
      </c>
      <c r="L2662" s="183">
        <v>3</v>
      </c>
      <c r="M2662" s="27">
        <f t="shared" si="107"/>
        <v>390</v>
      </c>
      <c r="N2662" s="23"/>
      <c r="O2662" s="24" t="s">
        <v>32</v>
      </c>
    </row>
    <row r="2663" s="1" customFormat="1" customHeight="1" spans="1:15">
      <c r="A2663" s="39">
        <v>2659</v>
      </c>
      <c r="B2663" s="115" t="s">
        <v>23</v>
      </c>
      <c r="C2663" s="39" t="s">
        <v>11004</v>
      </c>
      <c r="D2663" s="39" t="s">
        <v>10034</v>
      </c>
      <c r="E2663" s="39" t="s">
        <v>11005</v>
      </c>
      <c r="F2663" s="39" t="s">
        <v>13614</v>
      </c>
      <c r="G2663" s="39" t="s">
        <v>13891</v>
      </c>
      <c r="H2663" s="39" t="s">
        <v>194</v>
      </c>
      <c r="I2663" s="39">
        <v>5</v>
      </c>
      <c r="J2663" s="39" t="s">
        <v>13878</v>
      </c>
      <c r="K2663" s="39" t="s">
        <v>31</v>
      </c>
      <c r="L2663" s="183">
        <v>3</v>
      </c>
      <c r="M2663" s="27">
        <f t="shared" si="107"/>
        <v>390</v>
      </c>
      <c r="N2663" s="23"/>
      <c r="O2663" s="24" t="s">
        <v>32</v>
      </c>
    </row>
    <row r="2664" s="1" customFormat="1" customHeight="1" spans="1:15">
      <c r="A2664" s="39">
        <v>2660</v>
      </c>
      <c r="B2664" s="115" t="s">
        <v>23</v>
      </c>
      <c r="C2664" s="39" t="s">
        <v>11004</v>
      </c>
      <c r="D2664" s="39" t="s">
        <v>10034</v>
      </c>
      <c r="E2664" s="39" t="s">
        <v>11005</v>
      </c>
      <c r="F2664" s="39" t="s">
        <v>13614</v>
      </c>
      <c r="G2664" s="39" t="s">
        <v>4043</v>
      </c>
      <c r="H2664" s="39" t="s">
        <v>194</v>
      </c>
      <c r="I2664" s="39">
        <v>4</v>
      </c>
      <c r="J2664" s="39" t="s">
        <v>13878</v>
      </c>
      <c r="K2664" s="39" t="s">
        <v>31</v>
      </c>
      <c r="L2664" s="183">
        <v>3</v>
      </c>
      <c r="M2664" s="27">
        <f t="shared" si="107"/>
        <v>390</v>
      </c>
      <c r="N2664" s="23"/>
      <c r="O2664" s="24" t="s">
        <v>32</v>
      </c>
    </row>
    <row r="2665" s="1" customFormat="1" customHeight="1" spans="1:15">
      <c r="A2665" s="39">
        <v>2661</v>
      </c>
      <c r="B2665" s="115" t="s">
        <v>23</v>
      </c>
      <c r="C2665" s="39" t="s">
        <v>11004</v>
      </c>
      <c r="D2665" s="39" t="s">
        <v>10034</v>
      </c>
      <c r="E2665" s="39" t="s">
        <v>11005</v>
      </c>
      <c r="F2665" s="39" t="s">
        <v>13614</v>
      </c>
      <c r="G2665" s="39" t="s">
        <v>13892</v>
      </c>
      <c r="H2665" s="39" t="s">
        <v>194</v>
      </c>
      <c r="I2665" s="39">
        <v>7</v>
      </c>
      <c r="J2665" s="39" t="s">
        <v>13878</v>
      </c>
      <c r="K2665" s="39" t="s">
        <v>31</v>
      </c>
      <c r="L2665" s="183">
        <v>5</v>
      </c>
      <c r="M2665" s="27">
        <f>L2665*312</f>
        <v>1560</v>
      </c>
      <c r="N2665" s="23"/>
      <c r="O2665" s="24" t="s">
        <v>32</v>
      </c>
    </row>
    <row r="2666" s="1" customFormat="1" customHeight="1" spans="1:15">
      <c r="A2666" s="39">
        <v>2662</v>
      </c>
      <c r="B2666" s="115" t="s">
        <v>23</v>
      </c>
      <c r="C2666" s="39" t="s">
        <v>11004</v>
      </c>
      <c r="D2666" s="39" t="s">
        <v>10034</v>
      </c>
      <c r="E2666" s="39" t="s">
        <v>11005</v>
      </c>
      <c r="F2666" s="39" t="s">
        <v>13614</v>
      </c>
      <c r="G2666" s="39" t="s">
        <v>13893</v>
      </c>
      <c r="H2666" s="39" t="s">
        <v>194</v>
      </c>
      <c r="I2666" s="39">
        <v>3</v>
      </c>
      <c r="J2666" s="39" t="s">
        <v>13878</v>
      </c>
      <c r="K2666" s="39" t="s">
        <v>31</v>
      </c>
      <c r="L2666" s="183">
        <v>3</v>
      </c>
      <c r="M2666" s="27">
        <f>L2666*312</f>
        <v>936</v>
      </c>
      <c r="N2666" s="23"/>
      <c r="O2666" s="24" t="s">
        <v>32</v>
      </c>
    </row>
    <row r="2667" s="1" customFormat="1" customHeight="1" spans="1:15">
      <c r="A2667" s="39">
        <v>2663</v>
      </c>
      <c r="B2667" s="115" t="s">
        <v>23</v>
      </c>
      <c r="C2667" s="39" t="s">
        <v>11004</v>
      </c>
      <c r="D2667" s="39" t="s">
        <v>10034</v>
      </c>
      <c r="E2667" s="39" t="s">
        <v>11005</v>
      </c>
      <c r="F2667" s="39" t="s">
        <v>13614</v>
      </c>
      <c r="G2667" s="39" t="s">
        <v>13894</v>
      </c>
      <c r="H2667" s="39" t="s">
        <v>194</v>
      </c>
      <c r="I2667" s="39">
        <v>4</v>
      </c>
      <c r="J2667" s="39" t="s">
        <v>13878</v>
      </c>
      <c r="K2667" s="39" t="s">
        <v>31</v>
      </c>
      <c r="L2667" s="183">
        <v>4</v>
      </c>
      <c r="M2667" s="27">
        <f>L2667*312</f>
        <v>1248</v>
      </c>
      <c r="N2667" s="23"/>
      <c r="O2667" s="24" t="s">
        <v>32</v>
      </c>
    </row>
    <row r="2668" s="1" customFormat="1" customHeight="1" spans="1:15">
      <c r="A2668" s="39">
        <v>2664</v>
      </c>
      <c r="B2668" s="115" t="s">
        <v>23</v>
      </c>
      <c r="C2668" s="39" t="s">
        <v>11004</v>
      </c>
      <c r="D2668" s="39" t="s">
        <v>10034</v>
      </c>
      <c r="E2668" s="39" t="s">
        <v>11005</v>
      </c>
      <c r="F2668" s="39" t="s">
        <v>13614</v>
      </c>
      <c r="G2668" s="39" t="s">
        <v>13895</v>
      </c>
      <c r="H2668" s="39" t="s">
        <v>194</v>
      </c>
      <c r="I2668" s="39">
        <v>2</v>
      </c>
      <c r="J2668" s="39" t="s">
        <v>13878</v>
      </c>
      <c r="K2668" s="39" t="s">
        <v>31</v>
      </c>
      <c r="L2668" s="183">
        <v>2</v>
      </c>
      <c r="M2668" s="27">
        <f>L2668*312</f>
        <v>624</v>
      </c>
      <c r="N2668" s="23"/>
      <c r="O2668" s="24" t="s">
        <v>32</v>
      </c>
    </row>
    <row r="2669" s="1" customFormat="1" customHeight="1" spans="1:15">
      <c r="A2669" s="39">
        <v>2665</v>
      </c>
      <c r="B2669" s="115" t="s">
        <v>23</v>
      </c>
      <c r="C2669" s="39" t="s">
        <v>11004</v>
      </c>
      <c r="D2669" s="39" t="s">
        <v>10034</v>
      </c>
      <c r="E2669" s="39" t="s">
        <v>11005</v>
      </c>
      <c r="F2669" s="39" t="s">
        <v>13614</v>
      </c>
      <c r="G2669" s="39" t="s">
        <v>13896</v>
      </c>
      <c r="H2669" s="39" t="s">
        <v>194</v>
      </c>
      <c r="I2669" s="39">
        <v>3</v>
      </c>
      <c r="J2669" s="39" t="s">
        <v>13878</v>
      </c>
      <c r="K2669" s="39" t="s">
        <v>31</v>
      </c>
      <c r="L2669" s="183">
        <v>3</v>
      </c>
      <c r="M2669" s="27">
        <f>L2669*312</f>
        <v>936</v>
      </c>
      <c r="N2669" s="23"/>
      <c r="O2669" s="24" t="s">
        <v>32</v>
      </c>
    </row>
    <row r="2670" s="1" customFormat="1" customHeight="1" spans="1:15">
      <c r="A2670" s="39">
        <v>2666</v>
      </c>
      <c r="B2670" s="115" t="s">
        <v>23</v>
      </c>
      <c r="C2670" s="39" t="s">
        <v>11004</v>
      </c>
      <c r="D2670" s="39" t="s">
        <v>10034</v>
      </c>
      <c r="E2670" s="39" t="s">
        <v>11005</v>
      </c>
      <c r="F2670" s="39" t="s">
        <v>13614</v>
      </c>
      <c r="G2670" s="39" t="s">
        <v>13897</v>
      </c>
      <c r="H2670" s="39" t="s">
        <v>194</v>
      </c>
      <c r="I2670" s="119">
        <v>3</v>
      </c>
      <c r="J2670" s="39" t="s">
        <v>13878</v>
      </c>
      <c r="K2670" s="39" t="s">
        <v>31</v>
      </c>
      <c r="L2670" s="183">
        <v>3</v>
      </c>
      <c r="M2670" s="27">
        <f t="shared" ref="M2670:M2676" si="108">L2670*130</f>
        <v>390</v>
      </c>
      <c r="N2670" s="23"/>
      <c r="O2670" s="24" t="s">
        <v>32</v>
      </c>
    </row>
    <row r="2671" s="1" customFormat="1" customHeight="1" spans="1:15">
      <c r="A2671" s="39">
        <v>2667</v>
      </c>
      <c r="B2671" s="115" t="s">
        <v>23</v>
      </c>
      <c r="C2671" s="39" t="s">
        <v>11004</v>
      </c>
      <c r="D2671" s="39" t="s">
        <v>10034</v>
      </c>
      <c r="E2671" s="39" t="s">
        <v>11005</v>
      </c>
      <c r="F2671" s="39" t="s">
        <v>13614</v>
      </c>
      <c r="G2671" s="39" t="s">
        <v>13898</v>
      </c>
      <c r="H2671" s="39" t="s">
        <v>194</v>
      </c>
      <c r="I2671" s="39">
        <v>3</v>
      </c>
      <c r="J2671" s="39" t="s">
        <v>13899</v>
      </c>
      <c r="K2671" s="39" t="s">
        <v>31</v>
      </c>
      <c r="L2671" s="183">
        <v>3</v>
      </c>
      <c r="M2671" s="27">
        <f t="shared" si="108"/>
        <v>390</v>
      </c>
      <c r="N2671" s="23"/>
      <c r="O2671" s="24" t="s">
        <v>32</v>
      </c>
    </row>
    <row r="2672" s="1" customFormat="1" customHeight="1" spans="1:15">
      <c r="A2672" s="39">
        <v>2668</v>
      </c>
      <c r="B2672" s="115" t="s">
        <v>23</v>
      </c>
      <c r="C2672" s="39" t="s">
        <v>11004</v>
      </c>
      <c r="D2672" s="39" t="s">
        <v>10034</v>
      </c>
      <c r="E2672" s="39" t="s">
        <v>11005</v>
      </c>
      <c r="F2672" s="39" t="s">
        <v>13614</v>
      </c>
      <c r="G2672" s="39" t="s">
        <v>13900</v>
      </c>
      <c r="H2672" s="39" t="s">
        <v>194</v>
      </c>
      <c r="I2672" s="39">
        <v>2</v>
      </c>
      <c r="J2672" s="39" t="s">
        <v>13899</v>
      </c>
      <c r="K2672" s="39" t="s">
        <v>31</v>
      </c>
      <c r="L2672" s="183">
        <v>2</v>
      </c>
      <c r="M2672" s="27">
        <f t="shared" si="108"/>
        <v>260</v>
      </c>
      <c r="N2672" s="23"/>
      <c r="O2672" s="24" t="s">
        <v>32</v>
      </c>
    </row>
    <row r="2673" s="1" customFormat="1" customHeight="1" spans="1:15">
      <c r="A2673" s="39">
        <v>2669</v>
      </c>
      <c r="B2673" s="115" t="s">
        <v>23</v>
      </c>
      <c r="C2673" s="39" t="s">
        <v>11004</v>
      </c>
      <c r="D2673" s="39" t="s">
        <v>10034</v>
      </c>
      <c r="E2673" s="39" t="s">
        <v>11005</v>
      </c>
      <c r="F2673" s="39" t="s">
        <v>13614</v>
      </c>
      <c r="G2673" s="39" t="s">
        <v>13901</v>
      </c>
      <c r="H2673" s="39" t="s">
        <v>194</v>
      </c>
      <c r="I2673" s="39">
        <v>3</v>
      </c>
      <c r="J2673" s="39" t="s">
        <v>13899</v>
      </c>
      <c r="K2673" s="39" t="s">
        <v>31</v>
      </c>
      <c r="L2673" s="183">
        <v>3</v>
      </c>
      <c r="M2673" s="27">
        <f t="shared" si="108"/>
        <v>390</v>
      </c>
      <c r="N2673" s="23"/>
      <c r="O2673" s="24" t="s">
        <v>32</v>
      </c>
    </row>
    <row r="2674" s="1" customFormat="1" customHeight="1" spans="1:15">
      <c r="A2674" s="39">
        <v>2670</v>
      </c>
      <c r="B2674" s="115" t="s">
        <v>23</v>
      </c>
      <c r="C2674" s="39" t="s">
        <v>11004</v>
      </c>
      <c r="D2674" s="39" t="s">
        <v>10034</v>
      </c>
      <c r="E2674" s="39" t="s">
        <v>11005</v>
      </c>
      <c r="F2674" s="39" t="s">
        <v>13614</v>
      </c>
      <c r="G2674" s="39" t="s">
        <v>13902</v>
      </c>
      <c r="H2674" s="39" t="s">
        <v>194</v>
      </c>
      <c r="I2674" s="39">
        <v>6</v>
      </c>
      <c r="J2674" s="39" t="s">
        <v>13899</v>
      </c>
      <c r="K2674" s="39" t="s">
        <v>31</v>
      </c>
      <c r="L2674" s="183">
        <v>5</v>
      </c>
      <c r="M2674" s="27">
        <f t="shared" si="108"/>
        <v>650</v>
      </c>
      <c r="N2674" s="23"/>
      <c r="O2674" s="24" t="s">
        <v>32</v>
      </c>
    </row>
    <row r="2675" s="1" customFormat="1" customHeight="1" spans="1:18">
      <c r="A2675" s="39">
        <v>2671</v>
      </c>
      <c r="B2675" s="115" t="s">
        <v>23</v>
      </c>
      <c r="C2675" s="39" t="s">
        <v>11004</v>
      </c>
      <c r="D2675" s="39" t="s">
        <v>10034</v>
      </c>
      <c r="E2675" s="39" t="s">
        <v>11005</v>
      </c>
      <c r="F2675" s="39" t="s">
        <v>13614</v>
      </c>
      <c r="G2675" s="189" t="s">
        <v>13903</v>
      </c>
      <c r="H2675" s="39" t="s">
        <v>194</v>
      </c>
      <c r="I2675" s="39">
        <v>2</v>
      </c>
      <c r="J2675" s="39" t="s">
        <v>13899</v>
      </c>
      <c r="K2675" s="39" t="s">
        <v>31</v>
      </c>
      <c r="L2675" s="183">
        <v>2</v>
      </c>
      <c r="M2675" s="27">
        <f t="shared" si="108"/>
        <v>260</v>
      </c>
      <c r="N2675" s="23"/>
      <c r="O2675" s="24" t="s">
        <v>32</v>
      </c>
      <c r="R2675" s="92"/>
    </row>
    <row r="2676" s="1" customFormat="1" customHeight="1" spans="1:15">
      <c r="A2676" s="39">
        <v>2672</v>
      </c>
      <c r="B2676" s="115" t="s">
        <v>23</v>
      </c>
      <c r="C2676" s="39" t="s">
        <v>11004</v>
      </c>
      <c r="D2676" s="39" t="s">
        <v>10034</v>
      </c>
      <c r="E2676" s="39" t="s">
        <v>11005</v>
      </c>
      <c r="F2676" s="39" t="s">
        <v>13614</v>
      </c>
      <c r="G2676" s="39" t="s">
        <v>13904</v>
      </c>
      <c r="H2676" s="39" t="s">
        <v>194</v>
      </c>
      <c r="I2676" s="39">
        <v>2</v>
      </c>
      <c r="J2676" s="39" t="s">
        <v>13899</v>
      </c>
      <c r="K2676" s="39" t="s">
        <v>31</v>
      </c>
      <c r="L2676" s="183">
        <v>2</v>
      </c>
      <c r="M2676" s="27">
        <f t="shared" si="108"/>
        <v>260</v>
      </c>
      <c r="N2676" s="23"/>
      <c r="O2676" s="24" t="s">
        <v>32</v>
      </c>
    </row>
    <row r="2677" s="1" customFormat="1" customHeight="1" spans="1:15">
      <c r="A2677" s="39">
        <v>2673</v>
      </c>
      <c r="B2677" s="115" t="s">
        <v>23</v>
      </c>
      <c r="C2677" s="39" t="s">
        <v>11004</v>
      </c>
      <c r="D2677" s="39" t="s">
        <v>10034</v>
      </c>
      <c r="E2677" s="39" t="s">
        <v>11005</v>
      </c>
      <c r="F2677" s="39" t="s">
        <v>13614</v>
      </c>
      <c r="G2677" s="39" t="s">
        <v>13905</v>
      </c>
      <c r="H2677" s="39" t="s">
        <v>11034</v>
      </c>
      <c r="I2677" s="39">
        <v>1</v>
      </c>
      <c r="J2677" s="39" t="s">
        <v>13899</v>
      </c>
      <c r="K2677" s="39" t="s">
        <v>31</v>
      </c>
      <c r="L2677" s="183">
        <v>1</v>
      </c>
      <c r="M2677" s="27">
        <f>L2677*312</f>
        <v>312</v>
      </c>
      <c r="N2677" s="23"/>
      <c r="O2677" s="24" t="s">
        <v>32</v>
      </c>
    </row>
    <row r="2678" s="1" customFormat="1" customHeight="1" spans="1:15">
      <c r="A2678" s="39">
        <v>2674</v>
      </c>
      <c r="B2678" s="115" t="s">
        <v>23</v>
      </c>
      <c r="C2678" s="39" t="s">
        <v>11004</v>
      </c>
      <c r="D2678" s="39" t="s">
        <v>10034</v>
      </c>
      <c r="E2678" s="39" t="s">
        <v>11005</v>
      </c>
      <c r="F2678" s="39" t="s">
        <v>13614</v>
      </c>
      <c r="G2678" s="39" t="s">
        <v>13906</v>
      </c>
      <c r="H2678" s="39" t="s">
        <v>194</v>
      </c>
      <c r="I2678" s="39">
        <v>5</v>
      </c>
      <c r="J2678" s="39" t="s">
        <v>13899</v>
      </c>
      <c r="K2678" s="39" t="s">
        <v>31</v>
      </c>
      <c r="L2678" s="183">
        <v>5</v>
      </c>
      <c r="M2678" s="27">
        <f>L2678*130</f>
        <v>650</v>
      </c>
      <c r="N2678" s="23"/>
      <c r="O2678" s="24" t="s">
        <v>32</v>
      </c>
    </row>
    <row r="2679" s="1" customFormat="1" customHeight="1" spans="1:15">
      <c r="A2679" s="39">
        <v>2675</v>
      </c>
      <c r="B2679" s="115" t="s">
        <v>23</v>
      </c>
      <c r="C2679" s="39" t="s">
        <v>11004</v>
      </c>
      <c r="D2679" s="39" t="s">
        <v>10034</v>
      </c>
      <c r="E2679" s="39" t="s">
        <v>11005</v>
      </c>
      <c r="F2679" s="39" t="s">
        <v>13614</v>
      </c>
      <c r="G2679" s="39" t="s">
        <v>13907</v>
      </c>
      <c r="H2679" s="39" t="s">
        <v>194</v>
      </c>
      <c r="I2679" s="39">
        <v>1</v>
      </c>
      <c r="J2679" s="39" t="s">
        <v>13899</v>
      </c>
      <c r="K2679" s="39" t="s">
        <v>31</v>
      </c>
      <c r="L2679" s="183">
        <v>1</v>
      </c>
      <c r="M2679" s="27">
        <f>L2679*312</f>
        <v>312</v>
      </c>
      <c r="N2679" s="23"/>
      <c r="O2679" s="24" t="s">
        <v>32</v>
      </c>
    </row>
    <row r="2680" s="1" customFormat="1" customHeight="1" spans="1:15">
      <c r="A2680" s="39">
        <v>2676</v>
      </c>
      <c r="B2680" s="115" t="s">
        <v>23</v>
      </c>
      <c r="C2680" s="39" t="s">
        <v>11004</v>
      </c>
      <c r="D2680" s="39" t="s">
        <v>10034</v>
      </c>
      <c r="E2680" s="39" t="s">
        <v>11005</v>
      </c>
      <c r="F2680" s="39" t="s">
        <v>13614</v>
      </c>
      <c r="G2680" s="39" t="s">
        <v>13908</v>
      </c>
      <c r="H2680" s="39" t="s">
        <v>194</v>
      </c>
      <c r="I2680" s="39">
        <v>4</v>
      </c>
      <c r="J2680" s="39" t="s">
        <v>13899</v>
      </c>
      <c r="K2680" s="39" t="s">
        <v>31</v>
      </c>
      <c r="L2680" s="183">
        <v>4</v>
      </c>
      <c r="M2680" s="27">
        <f>L2680*312</f>
        <v>1248</v>
      </c>
      <c r="N2680" s="23"/>
      <c r="O2680" s="24" t="s">
        <v>32</v>
      </c>
    </row>
    <row r="2681" s="1" customFormat="1" customHeight="1" spans="1:15">
      <c r="A2681" s="39">
        <v>2677</v>
      </c>
      <c r="B2681" s="115" t="s">
        <v>23</v>
      </c>
      <c r="C2681" s="39" t="s">
        <v>11004</v>
      </c>
      <c r="D2681" s="39" t="s">
        <v>10034</v>
      </c>
      <c r="E2681" s="39" t="s">
        <v>11005</v>
      </c>
      <c r="F2681" s="39" t="s">
        <v>13614</v>
      </c>
      <c r="G2681" s="39" t="s">
        <v>13909</v>
      </c>
      <c r="H2681" s="39" t="s">
        <v>194</v>
      </c>
      <c r="I2681" s="39">
        <v>2</v>
      </c>
      <c r="J2681" s="39" t="s">
        <v>13899</v>
      </c>
      <c r="K2681" s="39" t="s">
        <v>31</v>
      </c>
      <c r="L2681" s="183">
        <v>2</v>
      </c>
      <c r="M2681" s="27">
        <f t="shared" ref="M2681:M2686" si="109">L2681*130</f>
        <v>260</v>
      </c>
      <c r="N2681" s="23"/>
      <c r="O2681" s="24" t="s">
        <v>32</v>
      </c>
    </row>
    <row r="2682" s="1" customFormat="1" customHeight="1" spans="1:15">
      <c r="A2682" s="39">
        <v>2678</v>
      </c>
      <c r="B2682" s="115" t="s">
        <v>23</v>
      </c>
      <c r="C2682" s="39" t="s">
        <v>11004</v>
      </c>
      <c r="D2682" s="39" t="s">
        <v>10034</v>
      </c>
      <c r="E2682" s="39" t="s">
        <v>11005</v>
      </c>
      <c r="F2682" s="39" t="s">
        <v>13614</v>
      </c>
      <c r="G2682" s="39" t="s">
        <v>13910</v>
      </c>
      <c r="H2682" s="39" t="s">
        <v>194</v>
      </c>
      <c r="I2682" s="39">
        <v>2</v>
      </c>
      <c r="J2682" s="39" t="s">
        <v>13899</v>
      </c>
      <c r="K2682" s="39" t="s">
        <v>31</v>
      </c>
      <c r="L2682" s="183">
        <v>2</v>
      </c>
      <c r="M2682" s="27">
        <f t="shared" si="109"/>
        <v>260</v>
      </c>
      <c r="N2682" s="23"/>
      <c r="O2682" s="24" t="s">
        <v>32</v>
      </c>
    </row>
    <row r="2683" s="1" customFormat="1" customHeight="1" spans="1:15">
      <c r="A2683" s="39">
        <v>2679</v>
      </c>
      <c r="B2683" s="115" t="s">
        <v>23</v>
      </c>
      <c r="C2683" s="39" t="s">
        <v>11004</v>
      </c>
      <c r="D2683" s="39" t="s">
        <v>10034</v>
      </c>
      <c r="E2683" s="39" t="s">
        <v>11005</v>
      </c>
      <c r="F2683" s="39" t="s">
        <v>13614</v>
      </c>
      <c r="G2683" s="39" t="s">
        <v>13911</v>
      </c>
      <c r="H2683" s="39" t="s">
        <v>194</v>
      </c>
      <c r="I2683" s="39">
        <v>2</v>
      </c>
      <c r="J2683" s="39" t="s">
        <v>13899</v>
      </c>
      <c r="K2683" s="39" t="s">
        <v>31</v>
      </c>
      <c r="L2683" s="183">
        <v>2</v>
      </c>
      <c r="M2683" s="27">
        <f t="shared" si="109"/>
        <v>260</v>
      </c>
      <c r="N2683" s="23"/>
      <c r="O2683" s="24" t="s">
        <v>32</v>
      </c>
    </row>
    <row r="2684" s="1" customFormat="1" customHeight="1" spans="1:15">
      <c r="A2684" s="39">
        <v>2680</v>
      </c>
      <c r="B2684" s="115" t="s">
        <v>23</v>
      </c>
      <c r="C2684" s="39" t="s">
        <v>11004</v>
      </c>
      <c r="D2684" s="39" t="s">
        <v>10034</v>
      </c>
      <c r="E2684" s="39" t="s">
        <v>11005</v>
      </c>
      <c r="F2684" s="39" t="s">
        <v>13614</v>
      </c>
      <c r="G2684" s="39" t="s">
        <v>6905</v>
      </c>
      <c r="H2684" s="39" t="s">
        <v>194</v>
      </c>
      <c r="I2684" s="39">
        <v>2</v>
      </c>
      <c r="J2684" s="39" t="s">
        <v>13899</v>
      </c>
      <c r="K2684" s="39" t="s">
        <v>31</v>
      </c>
      <c r="L2684" s="183">
        <v>2</v>
      </c>
      <c r="M2684" s="27">
        <f t="shared" si="109"/>
        <v>260</v>
      </c>
      <c r="N2684" s="23"/>
      <c r="O2684" s="24" t="s">
        <v>32</v>
      </c>
    </row>
    <row r="2685" s="1" customFormat="1" customHeight="1" spans="1:15">
      <c r="A2685" s="39">
        <v>2681</v>
      </c>
      <c r="B2685" s="115" t="s">
        <v>23</v>
      </c>
      <c r="C2685" s="39" t="s">
        <v>11004</v>
      </c>
      <c r="D2685" s="39" t="s">
        <v>10034</v>
      </c>
      <c r="E2685" s="39" t="s">
        <v>11005</v>
      </c>
      <c r="F2685" s="39" t="s">
        <v>13614</v>
      </c>
      <c r="G2685" s="39" t="s">
        <v>13912</v>
      </c>
      <c r="H2685" s="39" t="s">
        <v>194</v>
      </c>
      <c r="I2685" s="39">
        <v>2</v>
      </c>
      <c r="J2685" s="39" t="s">
        <v>13913</v>
      </c>
      <c r="K2685" s="39" t="s">
        <v>31</v>
      </c>
      <c r="L2685" s="183">
        <v>2</v>
      </c>
      <c r="M2685" s="27">
        <f t="shared" si="109"/>
        <v>260</v>
      </c>
      <c r="N2685" s="23"/>
      <c r="O2685" s="24" t="s">
        <v>32</v>
      </c>
    </row>
    <row r="2686" s="1" customFormat="1" customHeight="1" spans="1:18">
      <c r="A2686" s="39">
        <v>2682</v>
      </c>
      <c r="B2686" s="115" t="s">
        <v>23</v>
      </c>
      <c r="C2686" s="39" t="s">
        <v>11004</v>
      </c>
      <c r="D2686" s="39" t="s">
        <v>10034</v>
      </c>
      <c r="E2686" s="39" t="s">
        <v>11005</v>
      </c>
      <c r="F2686" s="39" t="s">
        <v>13614</v>
      </c>
      <c r="G2686" s="189" t="s">
        <v>13914</v>
      </c>
      <c r="H2686" s="39" t="s">
        <v>194</v>
      </c>
      <c r="I2686" s="39">
        <v>3</v>
      </c>
      <c r="J2686" s="39" t="s">
        <v>13913</v>
      </c>
      <c r="K2686" s="39" t="s">
        <v>31</v>
      </c>
      <c r="L2686" s="183">
        <v>1</v>
      </c>
      <c r="M2686" s="27">
        <f t="shared" si="109"/>
        <v>130</v>
      </c>
      <c r="N2686" s="23"/>
      <c r="O2686" s="24" t="s">
        <v>32</v>
      </c>
      <c r="R2686" s="92"/>
    </row>
    <row r="2687" s="1" customFormat="1" customHeight="1" spans="1:15">
      <c r="A2687" s="39">
        <v>2683</v>
      </c>
      <c r="B2687" s="115" t="s">
        <v>23</v>
      </c>
      <c r="C2687" s="39" t="s">
        <v>11004</v>
      </c>
      <c r="D2687" s="39" t="s">
        <v>10034</v>
      </c>
      <c r="E2687" s="39" t="s">
        <v>11005</v>
      </c>
      <c r="F2687" s="39" t="s">
        <v>13614</v>
      </c>
      <c r="G2687" s="39" t="s">
        <v>13915</v>
      </c>
      <c r="H2687" s="39" t="s">
        <v>194</v>
      </c>
      <c r="I2687" s="39">
        <v>4</v>
      </c>
      <c r="J2687" s="39" t="s">
        <v>13913</v>
      </c>
      <c r="K2687" s="39" t="s">
        <v>31</v>
      </c>
      <c r="L2687" s="183">
        <v>2</v>
      </c>
      <c r="M2687" s="27">
        <f>L2687*312</f>
        <v>624</v>
      </c>
      <c r="N2687" s="23"/>
      <c r="O2687" s="24" t="s">
        <v>32</v>
      </c>
    </row>
    <row r="2688" s="1" customFormat="1" customHeight="1" spans="1:15">
      <c r="A2688" s="39">
        <v>2684</v>
      </c>
      <c r="B2688" s="115" t="s">
        <v>23</v>
      </c>
      <c r="C2688" s="39" t="s">
        <v>11004</v>
      </c>
      <c r="D2688" s="39" t="s">
        <v>10034</v>
      </c>
      <c r="E2688" s="39" t="s">
        <v>11005</v>
      </c>
      <c r="F2688" s="39" t="s">
        <v>13614</v>
      </c>
      <c r="G2688" s="39" t="s">
        <v>6784</v>
      </c>
      <c r="H2688" s="39" t="s">
        <v>194</v>
      </c>
      <c r="I2688" s="39">
        <v>4</v>
      </c>
      <c r="J2688" s="39" t="s">
        <v>13913</v>
      </c>
      <c r="K2688" s="39" t="s">
        <v>31</v>
      </c>
      <c r="L2688" s="183">
        <v>2</v>
      </c>
      <c r="M2688" s="27">
        <f t="shared" ref="M2688:M2695" si="110">L2688*130</f>
        <v>260</v>
      </c>
      <c r="N2688" s="23"/>
      <c r="O2688" s="24" t="s">
        <v>32</v>
      </c>
    </row>
    <row r="2689" s="1" customFormat="1" customHeight="1" spans="1:15">
      <c r="A2689" s="39">
        <v>2685</v>
      </c>
      <c r="B2689" s="115" t="s">
        <v>23</v>
      </c>
      <c r="C2689" s="39" t="s">
        <v>11004</v>
      </c>
      <c r="D2689" s="39" t="s">
        <v>10034</v>
      </c>
      <c r="E2689" s="39" t="s">
        <v>11005</v>
      </c>
      <c r="F2689" s="39" t="s">
        <v>13614</v>
      </c>
      <c r="G2689" s="39" t="s">
        <v>13916</v>
      </c>
      <c r="H2689" s="39" t="s">
        <v>194</v>
      </c>
      <c r="I2689" s="39">
        <v>3</v>
      </c>
      <c r="J2689" s="39" t="s">
        <v>13913</v>
      </c>
      <c r="K2689" s="39" t="s">
        <v>31</v>
      </c>
      <c r="L2689" s="183">
        <v>2</v>
      </c>
      <c r="M2689" s="27">
        <f t="shared" si="110"/>
        <v>260</v>
      </c>
      <c r="N2689" s="23"/>
      <c r="O2689" s="24" t="s">
        <v>32</v>
      </c>
    </row>
    <row r="2690" s="1" customFormat="1" customHeight="1" spans="1:15">
      <c r="A2690" s="39">
        <v>2686</v>
      </c>
      <c r="B2690" s="115" t="s">
        <v>23</v>
      </c>
      <c r="C2690" s="39" t="s">
        <v>11004</v>
      </c>
      <c r="D2690" s="39" t="s">
        <v>10034</v>
      </c>
      <c r="E2690" s="39" t="s">
        <v>11005</v>
      </c>
      <c r="F2690" s="39" t="s">
        <v>13614</v>
      </c>
      <c r="G2690" s="39" t="s">
        <v>13917</v>
      </c>
      <c r="H2690" s="39" t="s">
        <v>194</v>
      </c>
      <c r="I2690" s="39">
        <v>3</v>
      </c>
      <c r="J2690" s="39" t="s">
        <v>13913</v>
      </c>
      <c r="K2690" s="39" t="s">
        <v>31</v>
      </c>
      <c r="L2690" s="183">
        <v>2</v>
      </c>
      <c r="M2690" s="27">
        <f t="shared" si="110"/>
        <v>260</v>
      </c>
      <c r="N2690" s="23"/>
      <c r="O2690" s="24" t="s">
        <v>32</v>
      </c>
    </row>
    <row r="2691" s="1" customFormat="1" customHeight="1" spans="1:15">
      <c r="A2691" s="39">
        <v>2687</v>
      </c>
      <c r="B2691" s="115" t="s">
        <v>23</v>
      </c>
      <c r="C2691" s="39" t="s">
        <v>11004</v>
      </c>
      <c r="D2691" s="39" t="s">
        <v>10034</v>
      </c>
      <c r="E2691" s="39" t="s">
        <v>11005</v>
      </c>
      <c r="F2691" s="39" t="s">
        <v>13614</v>
      </c>
      <c r="G2691" s="39" t="s">
        <v>13918</v>
      </c>
      <c r="H2691" s="39" t="s">
        <v>194</v>
      </c>
      <c r="I2691" s="39">
        <v>1</v>
      </c>
      <c r="J2691" s="39" t="s">
        <v>13913</v>
      </c>
      <c r="K2691" s="39" t="s">
        <v>31</v>
      </c>
      <c r="L2691" s="183">
        <v>1</v>
      </c>
      <c r="M2691" s="27">
        <f t="shared" si="110"/>
        <v>130</v>
      </c>
      <c r="N2691" s="23"/>
      <c r="O2691" s="24" t="s">
        <v>32</v>
      </c>
    </row>
    <row r="2692" s="1" customFormat="1" customHeight="1" spans="1:15">
      <c r="A2692" s="39">
        <v>2688</v>
      </c>
      <c r="B2692" s="115" t="s">
        <v>23</v>
      </c>
      <c r="C2692" s="39" t="s">
        <v>11004</v>
      </c>
      <c r="D2692" s="39" t="s">
        <v>10034</v>
      </c>
      <c r="E2692" s="39" t="s">
        <v>11005</v>
      </c>
      <c r="F2692" s="39" t="s">
        <v>13614</v>
      </c>
      <c r="G2692" s="39" t="s">
        <v>13919</v>
      </c>
      <c r="H2692" s="39" t="s">
        <v>194</v>
      </c>
      <c r="I2692" s="39">
        <v>4</v>
      </c>
      <c r="J2692" s="39" t="s">
        <v>13913</v>
      </c>
      <c r="K2692" s="39" t="s">
        <v>31</v>
      </c>
      <c r="L2692" s="183">
        <v>2</v>
      </c>
      <c r="M2692" s="27">
        <f t="shared" si="110"/>
        <v>260</v>
      </c>
      <c r="N2692" s="23"/>
      <c r="O2692" s="24" t="s">
        <v>32</v>
      </c>
    </row>
    <row r="2693" s="1" customFormat="1" customHeight="1" spans="1:15">
      <c r="A2693" s="39">
        <v>2689</v>
      </c>
      <c r="B2693" s="115" t="s">
        <v>23</v>
      </c>
      <c r="C2693" s="39" t="s">
        <v>11004</v>
      </c>
      <c r="D2693" s="39" t="s">
        <v>10034</v>
      </c>
      <c r="E2693" s="39" t="s">
        <v>11005</v>
      </c>
      <c r="F2693" s="39" t="s">
        <v>13614</v>
      </c>
      <c r="G2693" s="39" t="s">
        <v>13920</v>
      </c>
      <c r="H2693" s="39" t="s">
        <v>194</v>
      </c>
      <c r="I2693" s="39">
        <v>3</v>
      </c>
      <c r="J2693" s="39" t="s">
        <v>13913</v>
      </c>
      <c r="K2693" s="39" t="s">
        <v>31</v>
      </c>
      <c r="L2693" s="183">
        <v>2</v>
      </c>
      <c r="M2693" s="27">
        <f t="shared" si="110"/>
        <v>260</v>
      </c>
      <c r="N2693" s="23"/>
      <c r="O2693" s="24" t="s">
        <v>32</v>
      </c>
    </row>
    <row r="2694" s="1" customFormat="1" customHeight="1" spans="1:15">
      <c r="A2694" s="39">
        <v>2690</v>
      </c>
      <c r="B2694" s="115" t="s">
        <v>23</v>
      </c>
      <c r="C2694" s="39" t="s">
        <v>11004</v>
      </c>
      <c r="D2694" s="39" t="s">
        <v>10034</v>
      </c>
      <c r="E2694" s="39" t="s">
        <v>11005</v>
      </c>
      <c r="F2694" s="39" t="s">
        <v>13614</v>
      </c>
      <c r="G2694" s="39" t="s">
        <v>13921</v>
      </c>
      <c r="H2694" s="39" t="s">
        <v>194</v>
      </c>
      <c r="I2694" s="39">
        <v>5</v>
      </c>
      <c r="J2694" s="39" t="s">
        <v>13913</v>
      </c>
      <c r="K2694" s="39" t="s">
        <v>31</v>
      </c>
      <c r="L2694" s="183">
        <v>2</v>
      </c>
      <c r="M2694" s="27">
        <f t="shared" si="110"/>
        <v>260</v>
      </c>
      <c r="N2694" s="23"/>
      <c r="O2694" s="24" t="s">
        <v>32</v>
      </c>
    </row>
    <row r="2695" s="1" customFormat="1" customHeight="1" spans="1:15">
      <c r="A2695" s="39">
        <v>2691</v>
      </c>
      <c r="B2695" s="115" t="s">
        <v>23</v>
      </c>
      <c r="C2695" s="39" t="s">
        <v>11004</v>
      </c>
      <c r="D2695" s="39" t="s">
        <v>10034</v>
      </c>
      <c r="E2695" s="39" t="s">
        <v>11005</v>
      </c>
      <c r="F2695" s="39" t="s">
        <v>13614</v>
      </c>
      <c r="G2695" s="39" t="s">
        <v>13922</v>
      </c>
      <c r="H2695" s="39" t="s">
        <v>194</v>
      </c>
      <c r="I2695" s="39">
        <v>4</v>
      </c>
      <c r="J2695" s="39" t="s">
        <v>13913</v>
      </c>
      <c r="K2695" s="39" t="s">
        <v>31</v>
      </c>
      <c r="L2695" s="183">
        <v>2</v>
      </c>
      <c r="M2695" s="27">
        <f t="shared" si="110"/>
        <v>260</v>
      </c>
      <c r="N2695" s="23"/>
      <c r="O2695" s="24" t="s">
        <v>32</v>
      </c>
    </row>
    <row r="2696" s="1" customFormat="1" customHeight="1" spans="1:15">
      <c r="A2696" s="39">
        <v>2692</v>
      </c>
      <c r="B2696" s="115" t="s">
        <v>23</v>
      </c>
      <c r="C2696" s="39" t="s">
        <v>11004</v>
      </c>
      <c r="D2696" s="39" t="s">
        <v>10034</v>
      </c>
      <c r="E2696" s="39" t="s">
        <v>11005</v>
      </c>
      <c r="F2696" s="39" t="s">
        <v>13614</v>
      </c>
      <c r="G2696" s="39" t="s">
        <v>13923</v>
      </c>
      <c r="H2696" s="39" t="s">
        <v>1583</v>
      </c>
      <c r="I2696" s="39">
        <v>6</v>
      </c>
      <c r="J2696" s="39" t="s">
        <v>13913</v>
      </c>
      <c r="K2696" s="39" t="s">
        <v>31</v>
      </c>
      <c r="L2696" s="183">
        <v>6</v>
      </c>
      <c r="M2696" s="27">
        <f>L2696*312</f>
        <v>1872</v>
      </c>
      <c r="N2696" s="23"/>
      <c r="O2696" s="24" t="s">
        <v>32</v>
      </c>
    </row>
    <row r="2697" s="1" customFormat="1" customHeight="1" spans="1:15">
      <c r="A2697" s="39">
        <v>2693</v>
      </c>
      <c r="B2697" s="115" t="s">
        <v>23</v>
      </c>
      <c r="C2697" s="39" t="s">
        <v>11004</v>
      </c>
      <c r="D2697" s="39" t="s">
        <v>10034</v>
      </c>
      <c r="E2697" s="39" t="s">
        <v>11005</v>
      </c>
      <c r="F2697" s="39" t="s">
        <v>13614</v>
      </c>
      <c r="G2697" s="39" t="s">
        <v>13924</v>
      </c>
      <c r="H2697" s="39" t="s">
        <v>194</v>
      </c>
      <c r="I2697" s="39">
        <v>3</v>
      </c>
      <c r="J2697" s="39" t="s">
        <v>13913</v>
      </c>
      <c r="K2697" s="39" t="s">
        <v>31</v>
      </c>
      <c r="L2697" s="183">
        <v>2</v>
      </c>
      <c r="M2697" s="27">
        <f>L2697*130</f>
        <v>260</v>
      </c>
      <c r="N2697" s="23"/>
      <c r="O2697" s="24" t="s">
        <v>32</v>
      </c>
    </row>
    <row r="2698" s="1" customFormat="1" customHeight="1" spans="1:15">
      <c r="A2698" s="39">
        <v>2694</v>
      </c>
      <c r="B2698" s="115" t="s">
        <v>23</v>
      </c>
      <c r="C2698" s="39" t="s">
        <v>11004</v>
      </c>
      <c r="D2698" s="39" t="s">
        <v>10034</v>
      </c>
      <c r="E2698" s="39" t="s">
        <v>11005</v>
      </c>
      <c r="F2698" s="39" t="s">
        <v>13614</v>
      </c>
      <c r="G2698" s="39" t="s">
        <v>13925</v>
      </c>
      <c r="H2698" s="39" t="s">
        <v>194</v>
      </c>
      <c r="I2698" s="39">
        <v>3</v>
      </c>
      <c r="J2698" s="39" t="s">
        <v>13913</v>
      </c>
      <c r="K2698" s="39" t="s">
        <v>31</v>
      </c>
      <c r="L2698" s="183">
        <v>2</v>
      </c>
      <c r="M2698" s="27">
        <f>L2698*130</f>
        <v>260</v>
      </c>
      <c r="N2698" s="23"/>
      <c r="O2698" s="24" t="s">
        <v>32</v>
      </c>
    </row>
    <row r="2699" s="1" customFormat="1" customHeight="1" spans="1:15">
      <c r="A2699" s="39">
        <v>2695</v>
      </c>
      <c r="B2699" s="115" t="s">
        <v>23</v>
      </c>
      <c r="C2699" s="39" t="s">
        <v>11004</v>
      </c>
      <c r="D2699" s="39" t="s">
        <v>10034</v>
      </c>
      <c r="E2699" s="39" t="s">
        <v>11005</v>
      </c>
      <c r="F2699" s="39" t="s">
        <v>13614</v>
      </c>
      <c r="G2699" s="39" t="s">
        <v>13926</v>
      </c>
      <c r="H2699" s="39" t="s">
        <v>194</v>
      </c>
      <c r="I2699" s="39">
        <v>5</v>
      </c>
      <c r="J2699" s="39" t="s">
        <v>13913</v>
      </c>
      <c r="K2699" s="39" t="s">
        <v>31</v>
      </c>
      <c r="L2699" s="183">
        <v>2</v>
      </c>
      <c r="M2699" s="27">
        <f>L2699*130</f>
        <v>260</v>
      </c>
      <c r="N2699" s="23"/>
      <c r="O2699" s="24" t="s">
        <v>32</v>
      </c>
    </row>
    <row r="2700" s="1" customFormat="1" customHeight="1" spans="1:15">
      <c r="A2700" s="39">
        <v>2696</v>
      </c>
      <c r="B2700" s="115" t="s">
        <v>23</v>
      </c>
      <c r="C2700" s="39" t="s">
        <v>11004</v>
      </c>
      <c r="D2700" s="39" t="s">
        <v>10034</v>
      </c>
      <c r="E2700" s="39" t="s">
        <v>11005</v>
      </c>
      <c r="F2700" s="39" t="s">
        <v>13614</v>
      </c>
      <c r="G2700" s="39" t="s">
        <v>13927</v>
      </c>
      <c r="H2700" s="39" t="s">
        <v>51</v>
      </c>
      <c r="I2700" s="39">
        <v>2</v>
      </c>
      <c r="J2700" s="39" t="s">
        <v>13913</v>
      </c>
      <c r="K2700" s="39" t="s">
        <v>31</v>
      </c>
      <c r="L2700" s="183">
        <v>2</v>
      </c>
      <c r="M2700" s="27">
        <f>L2700*312</f>
        <v>624</v>
      </c>
      <c r="N2700" s="23"/>
      <c r="O2700" s="24" t="s">
        <v>32</v>
      </c>
    </row>
    <row r="2701" s="1" customFormat="1" customHeight="1" spans="1:15">
      <c r="A2701" s="39">
        <v>2697</v>
      </c>
      <c r="B2701" s="115" t="s">
        <v>23</v>
      </c>
      <c r="C2701" s="39" t="s">
        <v>11004</v>
      </c>
      <c r="D2701" s="39" t="s">
        <v>10034</v>
      </c>
      <c r="E2701" s="39" t="s">
        <v>11005</v>
      </c>
      <c r="F2701" s="39" t="s">
        <v>13614</v>
      </c>
      <c r="G2701" s="39" t="s">
        <v>13928</v>
      </c>
      <c r="H2701" s="39" t="s">
        <v>194</v>
      </c>
      <c r="I2701" s="39">
        <v>4</v>
      </c>
      <c r="J2701" s="39" t="s">
        <v>13913</v>
      </c>
      <c r="K2701" s="39" t="s">
        <v>31</v>
      </c>
      <c r="L2701" s="183">
        <v>3</v>
      </c>
      <c r="M2701" s="27">
        <f>L2701*312</f>
        <v>936</v>
      </c>
      <c r="N2701" s="23"/>
      <c r="O2701" s="24" t="s">
        <v>32</v>
      </c>
    </row>
    <row r="2702" s="1" customFormat="1" customHeight="1" spans="1:15">
      <c r="A2702" s="39">
        <v>2698</v>
      </c>
      <c r="B2702" s="115" t="s">
        <v>23</v>
      </c>
      <c r="C2702" s="39" t="s">
        <v>11004</v>
      </c>
      <c r="D2702" s="39" t="s">
        <v>10034</v>
      </c>
      <c r="E2702" s="39" t="s">
        <v>11005</v>
      </c>
      <c r="F2702" s="39" t="s">
        <v>13614</v>
      </c>
      <c r="G2702" s="39" t="s">
        <v>13929</v>
      </c>
      <c r="H2702" s="39" t="s">
        <v>194</v>
      </c>
      <c r="I2702" s="39">
        <v>2</v>
      </c>
      <c r="J2702" s="39" t="s">
        <v>13913</v>
      </c>
      <c r="K2702" s="39" t="s">
        <v>31</v>
      </c>
      <c r="L2702" s="183">
        <v>2</v>
      </c>
      <c r="M2702" s="27">
        <f>L2702*130</f>
        <v>260</v>
      </c>
      <c r="N2702" s="23"/>
      <c r="O2702" s="24" t="s">
        <v>32</v>
      </c>
    </row>
    <row r="2703" s="1" customFormat="1" customHeight="1" spans="1:15">
      <c r="A2703" s="39">
        <v>2699</v>
      </c>
      <c r="B2703" s="115" t="s">
        <v>23</v>
      </c>
      <c r="C2703" s="39" t="s">
        <v>11004</v>
      </c>
      <c r="D2703" s="39" t="s">
        <v>10034</v>
      </c>
      <c r="E2703" s="39" t="s">
        <v>11005</v>
      </c>
      <c r="F2703" s="39" t="s">
        <v>13614</v>
      </c>
      <c r="G2703" s="39" t="s">
        <v>13930</v>
      </c>
      <c r="H2703" s="39" t="s">
        <v>194</v>
      </c>
      <c r="I2703" s="39">
        <v>2</v>
      </c>
      <c r="J2703" s="39" t="s">
        <v>13931</v>
      </c>
      <c r="K2703" s="39" t="s">
        <v>31</v>
      </c>
      <c r="L2703" s="183">
        <v>2</v>
      </c>
      <c r="M2703" s="27">
        <f>L2703*312</f>
        <v>624</v>
      </c>
      <c r="N2703" s="23"/>
      <c r="O2703" s="24" t="s">
        <v>32</v>
      </c>
    </row>
    <row r="2704" s="1" customFormat="1" customHeight="1" spans="1:15">
      <c r="A2704" s="39">
        <v>2700</v>
      </c>
      <c r="B2704" s="115" t="s">
        <v>23</v>
      </c>
      <c r="C2704" s="39" t="s">
        <v>11004</v>
      </c>
      <c r="D2704" s="39" t="s">
        <v>10034</v>
      </c>
      <c r="E2704" s="39" t="s">
        <v>11005</v>
      </c>
      <c r="F2704" s="39" t="s">
        <v>13614</v>
      </c>
      <c r="G2704" s="39" t="s">
        <v>13932</v>
      </c>
      <c r="H2704" s="39" t="s">
        <v>194</v>
      </c>
      <c r="I2704" s="39">
        <v>2</v>
      </c>
      <c r="J2704" s="39" t="s">
        <v>13931</v>
      </c>
      <c r="K2704" s="39" t="s">
        <v>31</v>
      </c>
      <c r="L2704" s="183">
        <v>2</v>
      </c>
      <c r="M2704" s="27">
        <f>L2704*312</f>
        <v>624</v>
      </c>
      <c r="N2704" s="23"/>
      <c r="O2704" s="24" t="s">
        <v>32</v>
      </c>
    </row>
    <row r="2705" s="1" customFormat="1" customHeight="1" spans="1:15">
      <c r="A2705" s="39">
        <v>2701</v>
      </c>
      <c r="B2705" s="115" t="s">
        <v>23</v>
      </c>
      <c r="C2705" s="39" t="s">
        <v>11004</v>
      </c>
      <c r="D2705" s="39" t="s">
        <v>10034</v>
      </c>
      <c r="E2705" s="39" t="s">
        <v>11005</v>
      </c>
      <c r="F2705" s="39" t="s">
        <v>13614</v>
      </c>
      <c r="G2705" s="39" t="s">
        <v>13933</v>
      </c>
      <c r="H2705" s="39" t="s">
        <v>194</v>
      </c>
      <c r="I2705" s="39">
        <v>2</v>
      </c>
      <c r="J2705" s="39" t="s">
        <v>13931</v>
      </c>
      <c r="K2705" s="39" t="s">
        <v>31</v>
      </c>
      <c r="L2705" s="183">
        <v>2</v>
      </c>
      <c r="M2705" s="27">
        <f>L2705*130</f>
        <v>260</v>
      </c>
      <c r="N2705" s="23"/>
      <c r="O2705" s="24" t="s">
        <v>32</v>
      </c>
    </row>
    <row r="2706" s="1" customFormat="1" customHeight="1" spans="1:15">
      <c r="A2706" s="39">
        <v>2702</v>
      </c>
      <c r="B2706" s="115" t="s">
        <v>23</v>
      </c>
      <c r="C2706" s="39" t="s">
        <v>11004</v>
      </c>
      <c r="D2706" s="39" t="s">
        <v>10034</v>
      </c>
      <c r="E2706" s="39" t="s">
        <v>11005</v>
      </c>
      <c r="F2706" s="39" t="s">
        <v>13614</v>
      </c>
      <c r="G2706" s="39" t="s">
        <v>13934</v>
      </c>
      <c r="H2706" s="39" t="s">
        <v>1583</v>
      </c>
      <c r="I2706" s="39">
        <v>1</v>
      </c>
      <c r="J2706" s="39" t="s">
        <v>13931</v>
      </c>
      <c r="K2706" s="39" t="s">
        <v>31</v>
      </c>
      <c r="L2706" s="183">
        <v>1</v>
      </c>
      <c r="M2706" s="27">
        <f>L2706*312</f>
        <v>312</v>
      </c>
      <c r="N2706" s="23"/>
      <c r="O2706" s="24" t="s">
        <v>32</v>
      </c>
    </row>
    <row r="2707" s="1" customFormat="1" customHeight="1" spans="1:15">
      <c r="A2707" s="39">
        <v>2703</v>
      </c>
      <c r="B2707" s="115" t="s">
        <v>23</v>
      </c>
      <c r="C2707" s="39" t="s">
        <v>11004</v>
      </c>
      <c r="D2707" s="39" t="s">
        <v>10034</v>
      </c>
      <c r="E2707" s="39" t="s">
        <v>11005</v>
      </c>
      <c r="F2707" s="39" t="s">
        <v>13614</v>
      </c>
      <c r="G2707" s="39" t="s">
        <v>13935</v>
      </c>
      <c r="H2707" s="39" t="s">
        <v>194</v>
      </c>
      <c r="I2707" s="39">
        <v>6</v>
      </c>
      <c r="J2707" s="39" t="s">
        <v>13931</v>
      </c>
      <c r="K2707" s="39" t="s">
        <v>31</v>
      </c>
      <c r="L2707" s="183">
        <v>6</v>
      </c>
      <c r="M2707" s="27">
        <f>L2707*130</f>
        <v>780</v>
      </c>
      <c r="N2707" s="23"/>
      <c r="O2707" s="24" t="s">
        <v>32</v>
      </c>
    </row>
    <row r="2708" s="1" customFormat="1" customHeight="1" spans="1:15">
      <c r="A2708" s="39">
        <v>2704</v>
      </c>
      <c r="B2708" s="115" t="s">
        <v>23</v>
      </c>
      <c r="C2708" s="39" t="s">
        <v>11004</v>
      </c>
      <c r="D2708" s="39" t="s">
        <v>10034</v>
      </c>
      <c r="E2708" s="39" t="s">
        <v>11005</v>
      </c>
      <c r="F2708" s="39" t="s">
        <v>13614</v>
      </c>
      <c r="G2708" s="39" t="s">
        <v>13936</v>
      </c>
      <c r="H2708" s="39" t="s">
        <v>194</v>
      </c>
      <c r="I2708" s="39">
        <v>4</v>
      </c>
      <c r="J2708" s="39" t="s">
        <v>13931</v>
      </c>
      <c r="K2708" s="39" t="s">
        <v>31</v>
      </c>
      <c r="L2708" s="183">
        <v>4</v>
      </c>
      <c r="M2708" s="27">
        <f>L2708*130</f>
        <v>520</v>
      </c>
      <c r="N2708" s="23"/>
      <c r="O2708" s="24" t="s">
        <v>32</v>
      </c>
    </row>
    <row r="2709" s="1" customFormat="1" customHeight="1" spans="1:15">
      <c r="A2709" s="39">
        <v>2705</v>
      </c>
      <c r="B2709" s="115" t="s">
        <v>23</v>
      </c>
      <c r="C2709" s="39" t="s">
        <v>11004</v>
      </c>
      <c r="D2709" s="39" t="s">
        <v>10034</v>
      </c>
      <c r="E2709" s="39" t="s">
        <v>11005</v>
      </c>
      <c r="F2709" s="39" t="s">
        <v>13614</v>
      </c>
      <c r="G2709" s="39" t="s">
        <v>13937</v>
      </c>
      <c r="H2709" s="39" t="s">
        <v>194</v>
      </c>
      <c r="I2709" s="39">
        <v>3</v>
      </c>
      <c r="J2709" s="39" t="s">
        <v>13931</v>
      </c>
      <c r="K2709" s="39" t="s">
        <v>31</v>
      </c>
      <c r="L2709" s="183">
        <v>2</v>
      </c>
      <c r="M2709" s="27">
        <f>L2709*312</f>
        <v>624</v>
      </c>
      <c r="N2709" s="23"/>
      <c r="O2709" s="24" t="s">
        <v>32</v>
      </c>
    </row>
    <row r="2710" s="1" customFormat="1" customHeight="1" spans="1:15">
      <c r="A2710" s="39">
        <v>2706</v>
      </c>
      <c r="B2710" s="115" t="s">
        <v>23</v>
      </c>
      <c r="C2710" s="39" t="s">
        <v>11004</v>
      </c>
      <c r="D2710" s="39" t="s">
        <v>10034</v>
      </c>
      <c r="E2710" s="39" t="s">
        <v>11005</v>
      </c>
      <c r="F2710" s="39" t="s">
        <v>13614</v>
      </c>
      <c r="G2710" s="39" t="s">
        <v>13938</v>
      </c>
      <c r="H2710" s="39" t="s">
        <v>194</v>
      </c>
      <c r="I2710" s="39">
        <v>5</v>
      </c>
      <c r="J2710" s="39" t="s">
        <v>13931</v>
      </c>
      <c r="K2710" s="39" t="s">
        <v>31</v>
      </c>
      <c r="L2710" s="183">
        <v>5</v>
      </c>
      <c r="M2710" s="27">
        <f t="shared" ref="M2710:M2718" si="111">L2710*130</f>
        <v>650</v>
      </c>
      <c r="N2710" s="23"/>
      <c r="O2710" s="24" t="s">
        <v>32</v>
      </c>
    </row>
    <row r="2711" s="1" customFormat="1" customHeight="1" spans="1:15">
      <c r="A2711" s="39">
        <v>2707</v>
      </c>
      <c r="B2711" s="115" t="s">
        <v>23</v>
      </c>
      <c r="C2711" s="39" t="s">
        <v>11004</v>
      </c>
      <c r="D2711" s="39" t="s">
        <v>10034</v>
      </c>
      <c r="E2711" s="39" t="s">
        <v>11005</v>
      </c>
      <c r="F2711" s="39" t="s">
        <v>13614</v>
      </c>
      <c r="G2711" s="39" t="s">
        <v>13939</v>
      </c>
      <c r="H2711" s="39" t="s">
        <v>194</v>
      </c>
      <c r="I2711" s="39">
        <v>1</v>
      </c>
      <c r="J2711" s="39" t="s">
        <v>13931</v>
      </c>
      <c r="K2711" s="39" t="s">
        <v>31</v>
      </c>
      <c r="L2711" s="183">
        <v>1</v>
      </c>
      <c r="M2711" s="27">
        <f t="shared" si="111"/>
        <v>130</v>
      </c>
      <c r="N2711" s="23"/>
      <c r="O2711" s="24" t="s">
        <v>32</v>
      </c>
    </row>
    <row r="2712" s="1" customFormat="1" customHeight="1" spans="1:15">
      <c r="A2712" s="39">
        <v>2708</v>
      </c>
      <c r="B2712" s="115" t="s">
        <v>23</v>
      </c>
      <c r="C2712" s="39" t="s">
        <v>11004</v>
      </c>
      <c r="D2712" s="39" t="s">
        <v>10034</v>
      </c>
      <c r="E2712" s="39" t="s">
        <v>11005</v>
      </c>
      <c r="F2712" s="39" t="s">
        <v>13614</v>
      </c>
      <c r="G2712" s="39" t="s">
        <v>13940</v>
      </c>
      <c r="H2712" s="39" t="s">
        <v>194</v>
      </c>
      <c r="I2712" s="39">
        <v>3</v>
      </c>
      <c r="J2712" s="39" t="s">
        <v>13931</v>
      </c>
      <c r="K2712" s="39" t="s">
        <v>31</v>
      </c>
      <c r="L2712" s="183">
        <v>3</v>
      </c>
      <c r="M2712" s="27">
        <f t="shared" si="111"/>
        <v>390</v>
      </c>
      <c r="N2712" s="23"/>
      <c r="O2712" s="24" t="s">
        <v>32</v>
      </c>
    </row>
    <row r="2713" s="1" customFormat="1" customHeight="1" spans="1:15">
      <c r="A2713" s="39">
        <v>2709</v>
      </c>
      <c r="B2713" s="115" t="s">
        <v>23</v>
      </c>
      <c r="C2713" s="39" t="s">
        <v>11004</v>
      </c>
      <c r="D2713" s="39" t="s">
        <v>10034</v>
      </c>
      <c r="E2713" s="39" t="s">
        <v>11005</v>
      </c>
      <c r="F2713" s="39" t="s">
        <v>13614</v>
      </c>
      <c r="G2713" s="39" t="s">
        <v>13941</v>
      </c>
      <c r="H2713" s="39" t="s">
        <v>194</v>
      </c>
      <c r="I2713" s="39">
        <v>5</v>
      </c>
      <c r="J2713" s="39" t="s">
        <v>13931</v>
      </c>
      <c r="K2713" s="39" t="s">
        <v>31</v>
      </c>
      <c r="L2713" s="183">
        <v>5</v>
      </c>
      <c r="M2713" s="27">
        <f t="shared" si="111"/>
        <v>650</v>
      </c>
      <c r="N2713" s="23"/>
      <c r="O2713" s="24" t="s">
        <v>32</v>
      </c>
    </row>
    <row r="2714" s="1" customFormat="1" customHeight="1" spans="1:15">
      <c r="A2714" s="39">
        <v>2710</v>
      </c>
      <c r="B2714" s="115" t="s">
        <v>23</v>
      </c>
      <c r="C2714" s="39" t="s">
        <v>11004</v>
      </c>
      <c r="D2714" s="39" t="s">
        <v>10034</v>
      </c>
      <c r="E2714" s="39" t="s">
        <v>11005</v>
      </c>
      <c r="F2714" s="39" t="s">
        <v>13614</v>
      </c>
      <c r="G2714" s="39" t="s">
        <v>13942</v>
      </c>
      <c r="H2714" s="39" t="s">
        <v>194</v>
      </c>
      <c r="I2714" s="39">
        <v>6</v>
      </c>
      <c r="J2714" s="39" t="s">
        <v>13931</v>
      </c>
      <c r="K2714" s="39" t="s">
        <v>31</v>
      </c>
      <c r="L2714" s="183">
        <v>4</v>
      </c>
      <c r="M2714" s="27">
        <f t="shared" si="111"/>
        <v>520</v>
      </c>
      <c r="N2714" s="23"/>
      <c r="O2714" s="24" t="s">
        <v>32</v>
      </c>
    </row>
    <row r="2715" s="1" customFormat="1" customHeight="1" spans="1:15">
      <c r="A2715" s="39">
        <v>2711</v>
      </c>
      <c r="B2715" s="115" t="s">
        <v>23</v>
      </c>
      <c r="C2715" s="39" t="s">
        <v>11004</v>
      </c>
      <c r="D2715" s="39" t="s">
        <v>10034</v>
      </c>
      <c r="E2715" s="39" t="s">
        <v>11005</v>
      </c>
      <c r="F2715" s="39" t="s">
        <v>13614</v>
      </c>
      <c r="G2715" s="39" t="s">
        <v>13943</v>
      </c>
      <c r="H2715" s="39" t="s">
        <v>194</v>
      </c>
      <c r="I2715" s="39">
        <v>3</v>
      </c>
      <c r="J2715" s="39" t="s">
        <v>13931</v>
      </c>
      <c r="K2715" s="39" t="s">
        <v>31</v>
      </c>
      <c r="L2715" s="183">
        <v>3</v>
      </c>
      <c r="M2715" s="27">
        <f t="shared" si="111"/>
        <v>390</v>
      </c>
      <c r="N2715" s="23"/>
      <c r="O2715" s="24" t="s">
        <v>32</v>
      </c>
    </row>
    <row r="2716" s="1" customFormat="1" customHeight="1" spans="1:15">
      <c r="A2716" s="39">
        <v>2712</v>
      </c>
      <c r="B2716" s="115" t="s">
        <v>23</v>
      </c>
      <c r="C2716" s="39" t="s">
        <v>11004</v>
      </c>
      <c r="D2716" s="39" t="s">
        <v>10034</v>
      </c>
      <c r="E2716" s="39" t="s">
        <v>11005</v>
      </c>
      <c r="F2716" s="39" t="s">
        <v>13614</v>
      </c>
      <c r="G2716" s="39" t="s">
        <v>13944</v>
      </c>
      <c r="H2716" s="39" t="s">
        <v>194</v>
      </c>
      <c r="I2716" s="39">
        <v>4</v>
      </c>
      <c r="J2716" s="39" t="s">
        <v>13931</v>
      </c>
      <c r="K2716" s="39" t="s">
        <v>31</v>
      </c>
      <c r="L2716" s="183">
        <v>2</v>
      </c>
      <c r="M2716" s="27">
        <f t="shared" si="111"/>
        <v>260</v>
      </c>
      <c r="N2716" s="23"/>
      <c r="O2716" s="24" t="s">
        <v>32</v>
      </c>
    </row>
    <row r="2717" s="1" customFormat="1" customHeight="1" spans="1:15">
      <c r="A2717" s="39">
        <v>2713</v>
      </c>
      <c r="B2717" s="115" t="s">
        <v>23</v>
      </c>
      <c r="C2717" s="39" t="s">
        <v>11004</v>
      </c>
      <c r="D2717" s="39" t="s">
        <v>10034</v>
      </c>
      <c r="E2717" s="39" t="s">
        <v>11005</v>
      </c>
      <c r="F2717" s="39" t="s">
        <v>13614</v>
      </c>
      <c r="G2717" s="39" t="s">
        <v>13945</v>
      </c>
      <c r="H2717" s="39" t="s">
        <v>194</v>
      </c>
      <c r="I2717" s="39">
        <v>2</v>
      </c>
      <c r="J2717" s="39" t="s">
        <v>13931</v>
      </c>
      <c r="K2717" s="39" t="s">
        <v>31</v>
      </c>
      <c r="L2717" s="183">
        <v>2</v>
      </c>
      <c r="M2717" s="27">
        <f t="shared" si="111"/>
        <v>260</v>
      </c>
      <c r="N2717" s="23"/>
      <c r="O2717" s="24" t="s">
        <v>32</v>
      </c>
    </row>
    <row r="2718" s="1" customFormat="1" customHeight="1" spans="1:15">
      <c r="A2718" s="39">
        <v>2714</v>
      </c>
      <c r="B2718" s="115" t="s">
        <v>23</v>
      </c>
      <c r="C2718" s="39" t="s">
        <v>11004</v>
      </c>
      <c r="D2718" s="39" t="s">
        <v>10034</v>
      </c>
      <c r="E2718" s="39" t="s">
        <v>11005</v>
      </c>
      <c r="F2718" s="39" t="s">
        <v>13614</v>
      </c>
      <c r="G2718" s="39" t="s">
        <v>13946</v>
      </c>
      <c r="H2718" s="39" t="s">
        <v>194</v>
      </c>
      <c r="I2718" s="39">
        <v>2</v>
      </c>
      <c r="J2718" s="39" t="s">
        <v>13931</v>
      </c>
      <c r="K2718" s="39" t="s">
        <v>31</v>
      </c>
      <c r="L2718" s="183">
        <v>2</v>
      </c>
      <c r="M2718" s="27">
        <f t="shared" si="111"/>
        <v>260</v>
      </c>
      <c r="N2718" s="23"/>
      <c r="O2718" s="24" t="s">
        <v>32</v>
      </c>
    </row>
    <row r="2719" s="1" customFormat="1" customHeight="1" spans="1:15">
      <c r="A2719" s="39">
        <v>2715</v>
      </c>
      <c r="B2719" s="115" t="s">
        <v>23</v>
      </c>
      <c r="C2719" s="39" t="s">
        <v>11004</v>
      </c>
      <c r="D2719" s="39" t="s">
        <v>10034</v>
      </c>
      <c r="E2719" s="39" t="s">
        <v>11005</v>
      </c>
      <c r="F2719" s="39" t="s">
        <v>13614</v>
      </c>
      <c r="G2719" s="39" t="s">
        <v>13947</v>
      </c>
      <c r="H2719" s="39" t="s">
        <v>11034</v>
      </c>
      <c r="I2719" s="39">
        <v>3</v>
      </c>
      <c r="J2719" s="39" t="s">
        <v>13931</v>
      </c>
      <c r="K2719" s="39" t="s">
        <v>31</v>
      </c>
      <c r="L2719" s="183">
        <v>3</v>
      </c>
      <c r="M2719" s="27">
        <f>L2719*312</f>
        <v>936</v>
      </c>
      <c r="N2719" s="23"/>
      <c r="O2719" s="24" t="s">
        <v>32</v>
      </c>
    </row>
    <row r="2720" s="1" customFormat="1" customHeight="1" spans="1:15">
      <c r="A2720" s="39">
        <v>2716</v>
      </c>
      <c r="B2720" s="115" t="s">
        <v>23</v>
      </c>
      <c r="C2720" s="39" t="s">
        <v>11004</v>
      </c>
      <c r="D2720" s="39" t="s">
        <v>10034</v>
      </c>
      <c r="E2720" s="39" t="s">
        <v>11005</v>
      </c>
      <c r="F2720" s="39" t="s">
        <v>13614</v>
      </c>
      <c r="G2720" s="39" t="s">
        <v>13948</v>
      </c>
      <c r="H2720" s="39" t="s">
        <v>194</v>
      </c>
      <c r="I2720" s="39">
        <v>2</v>
      </c>
      <c r="J2720" s="39" t="s">
        <v>13931</v>
      </c>
      <c r="K2720" s="39" t="s">
        <v>31</v>
      </c>
      <c r="L2720" s="183">
        <v>2</v>
      </c>
      <c r="M2720" s="27">
        <f>L2720*312</f>
        <v>624</v>
      </c>
      <c r="N2720" s="23"/>
      <c r="O2720" s="24" t="s">
        <v>32</v>
      </c>
    </row>
    <row r="2721" s="1" customFormat="1" customHeight="1" spans="1:15">
      <c r="A2721" s="39">
        <v>2717</v>
      </c>
      <c r="B2721" s="115" t="s">
        <v>23</v>
      </c>
      <c r="C2721" s="39" t="s">
        <v>11004</v>
      </c>
      <c r="D2721" s="39" t="s">
        <v>10034</v>
      </c>
      <c r="E2721" s="39" t="s">
        <v>11005</v>
      </c>
      <c r="F2721" s="39" t="s">
        <v>13614</v>
      </c>
      <c r="G2721" s="39" t="s">
        <v>13949</v>
      </c>
      <c r="H2721" s="39" t="s">
        <v>194</v>
      </c>
      <c r="I2721" s="39">
        <v>2</v>
      </c>
      <c r="J2721" s="39" t="s">
        <v>13931</v>
      </c>
      <c r="K2721" s="39" t="s">
        <v>31</v>
      </c>
      <c r="L2721" s="183">
        <v>2</v>
      </c>
      <c r="M2721" s="27">
        <f>L2721*130</f>
        <v>260</v>
      </c>
      <c r="N2721" s="23"/>
      <c r="O2721" s="24" t="s">
        <v>32</v>
      </c>
    </row>
    <row r="2722" s="1" customFormat="1" customHeight="1" spans="1:15">
      <c r="A2722" s="39">
        <v>2718</v>
      </c>
      <c r="B2722" s="115" t="s">
        <v>23</v>
      </c>
      <c r="C2722" s="39" t="s">
        <v>11004</v>
      </c>
      <c r="D2722" s="39" t="s">
        <v>10034</v>
      </c>
      <c r="E2722" s="39" t="s">
        <v>11005</v>
      </c>
      <c r="F2722" s="39" t="s">
        <v>13614</v>
      </c>
      <c r="G2722" s="39" t="s">
        <v>13950</v>
      </c>
      <c r="H2722" s="39" t="s">
        <v>194</v>
      </c>
      <c r="I2722" s="39">
        <v>3</v>
      </c>
      <c r="J2722" s="39" t="s">
        <v>13951</v>
      </c>
      <c r="K2722" s="39" t="s">
        <v>31</v>
      </c>
      <c r="L2722" s="183">
        <v>2</v>
      </c>
      <c r="M2722" s="27">
        <f>L2722*312</f>
        <v>624</v>
      </c>
      <c r="N2722" s="23"/>
      <c r="O2722" s="24" t="s">
        <v>32</v>
      </c>
    </row>
    <row r="2723" s="1" customFormat="1" customHeight="1" spans="1:15">
      <c r="A2723" s="39">
        <v>2719</v>
      </c>
      <c r="B2723" s="115" t="s">
        <v>23</v>
      </c>
      <c r="C2723" s="39" t="s">
        <v>11004</v>
      </c>
      <c r="D2723" s="39" t="s">
        <v>10034</v>
      </c>
      <c r="E2723" s="39" t="s">
        <v>11005</v>
      </c>
      <c r="F2723" s="39" t="s">
        <v>13614</v>
      </c>
      <c r="G2723" s="39" t="s">
        <v>13952</v>
      </c>
      <c r="H2723" s="39" t="s">
        <v>194</v>
      </c>
      <c r="I2723" s="39">
        <v>3</v>
      </c>
      <c r="J2723" s="39" t="s">
        <v>13951</v>
      </c>
      <c r="K2723" s="39" t="s">
        <v>31</v>
      </c>
      <c r="L2723" s="183">
        <v>2</v>
      </c>
      <c r="M2723" s="27">
        <f>L2723*130</f>
        <v>260</v>
      </c>
      <c r="N2723" s="23"/>
      <c r="O2723" s="24" t="s">
        <v>32</v>
      </c>
    </row>
    <row r="2724" s="1" customFormat="1" customHeight="1" spans="1:15">
      <c r="A2724" s="39">
        <v>2720</v>
      </c>
      <c r="B2724" s="115" t="s">
        <v>23</v>
      </c>
      <c r="C2724" s="39" t="s">
        <v>11004</v>
      </c>
      <c r="D2724" s="39" t="s">
        <v>10034</v>
      </c>
      <c r="E2724" s="39" t="s">
        <v>11005</v>
      </c>
      <c r="F2724" s="39" t="s">
        <v>13614</v>
      </c>
      <c r="G2724" s="39" t="s">
        <v>13953</v>
      </c>
      <c r="H2724" s="39" t="s">
        <v>194</v>
      </c>
      <c r="I2724" s="39">
        <v>4</v>
      </c>
      <c r="J2724" s="39" t="s">
        <v>13951</v>
      </c>
      <c r="K2724" s="39" t="s">
        <v>31</v>
      </c>
      <c r="L2724" s="183">
        <v>4</v>
      </c>
      <c r="M2724" s="27">
        <f>L2724*130</f>
        <v>520</v>
      </c>
      <c r="N2724" s="23"/>
      <c r="O2724" s="24" t="s">
        <v>32</v>
      </c>
    </row>
    <row r="2725" s="1" customFormat="1" customHeight="1" spans="1:15">
      <c r="A2725" s="39">
        <v>2721</v>
      </c>
      <c r="B2725" s="115" t="s">
        <v>23</v>
      </c>
      <c r="C2725" s="39" t="s">
        <v>11004</v>
      </c>
      <c r="D2725" s="39" t="s">
        <v>10034</v>
      </c>
      <c r="E2725" s="39" t="s">
        <v>11005</v>
      </c>
      <c r="F2725" s="39" t="s">
        <v>13614</v>
      </c>
      <c r="G2725" s="39" t="s">
        <v>13954</v>
      </c>
      <c r="H2725" s="39" t="s">
        <v>194</v>
      </c>
      <c r="I2725" s="39">
        <v>5</v>
      </c>
      <c r="J2725" s="39" t="s">
        <v>13951</v>
      </c>
      <c r="K2725" s="39" t="s">
        <v>31</v>
      </c>
      <c r="L2725" s="183">
        <v>5</v>
      </c>
      <c r="M2725" s="27">
        <f>L2725*130</f>
        <v>650</v>
      </c>
      <c r="N2725" s="23"/>
      <c r="O2725" s="24" t="s">
        <v>32</v>
      </c>
    </row>
    <row r="2726" s="1" customFormat="1" customHeight="1" spans="1:15">
      <c r="A2726" s="39">
        <v>2722</v>
      </c>
      <c r="B2726" s="115" t="s">
        <v>23</v>
      </c>
      <c r="C2726" s="39" t="s">
        <v>11004</v>
      </c>
      <c r="D2726" s="39" t="s">
        <v>10034</v>
      </c>
      <c r="E2726" s="39" t="s">
        <v>11005</v>
      </c>
      <c r="F2726" s="39" t="s">
        <v>13614</v>
      </c>
      <c r="G2726" s="39" t="s">
        <v>1324</v>
      </c>
      <c r="H2726" s="39" t="s">
        <v>194</v>
      </c>
      <c r="I2726" s="39">
        <v>3</v>
      </c>
      <c r="J2726" s="39" t="s">
        <v>13951</v>
      </c>
      <c r="K2726" s="39" t="s">
        <v>31</v>
      </c>
      <c r="L2726" s="183">
        <v>3</v>
      </c>
      <c r="M2726" s="27">
        <f>L2726*130</f>
        <v>390</v>
      </c>
      <c r="N2726" s="23"/>
      <c r="O2726" s="24" t="s">
        <v>32</v>
      </c>
    </row>
    <row r="2727" s="1" customFormat="1" customHeight="1" spans="1:15">
      <c r="A2727" s="39">
        <v>2723</v>
      </c>
      <c r="B2727" s="115" t="s">
        <v>23</v>
      </c>
      <c r="C2727" s="39" t="s">
        <v>11004</v>
      </c>
      <c r="D2727" s="39" t="s">
        <v>10034</v>
      </c>
      <c r="E2727" s="39" t="s">
        <v>11005</v>
      </c>
      <c r="F2727" s="39" t="s">
        <v>13614</v>
      </c>
      <c r="G2727" s="39" t="s">
        <v>13955</v>
      </c>
      <c r="H2727" s="39" t="s">
        <v>194</v>
      </c>
      <c r="I2727" s="39">
        <v>2</v>
      </c>
      <c r="J2727" s="39" t="s">
        <v>13951</v>
      </c>
      <c r="K2727" s="39" t="s">
        <v>31</v>
      </c>
      <c r="L2727" s="183">
        <v>2</v>
      </c>
      <c r="M2727" s="27">
        <f>L2727*130</f>
        <v>260</v>
      </c>
      <c r="N2727" s="23"/>
      <c r="O2727" s="24" t="s">
        <v>32</v>
      </c>
    </row>
    <row r="2728" s="1" customFormat="1" customHeight="1" spans="1:15">
      <c r="A2728" s="39">
        <v>2724</v>
      </c>
      <c r="B2728" s="115" t="s">
        <v>23</v>
      </c>
      <c r="C2728" s="39" t="s">
        <v>11004</v>
      </c>
      <c r="D2728" s="39" t="s">
        <v>10034</v>
      </c>
      <c r="E2728" s="39" t="s">
        <v>11005</v>
      </c>
      <c r="F2728" s="39" t="s">
        <v>13614</v>
      </c>
      <c r="G2728" s="39" t="s">
        <v>13956</v>
      </c>
      <c r="H2728" s="39" t="s">
        <v>194</v>
      </c>
      <c r="I2728" s="39">
        <v>2</v>
      </c>
      <c r="J2728" s="39" t="s">
        <v>13951</v>
      </c>
      <c r="K2728" s="39" t="s">
        <v>31</v>
      </c>
      <c r="L2728" s="183">
        <v>2</v>
      </c>
      <c r="M2728" s="27">
        <f>L2728*312</f>
        <v>624</v>
      </c>
      <c r="N2728" s="23"/>
      <c r="O2728" s="24" t="s">
        <v>32</v>
      </c>
    </row>
    <row r="2729" s="1" customFormat="1" customHeight="1" spans="1:15">
      <c r="A2729" s="39">
        <v>2725</v>
      </c>
      <c r="B2729" s="115" t="s">
        <v>23</v>
      </c>
      <c r="C2729" s="39" t="s">
        <v>11004</v>
      </c>
      <c r="D2729" s="39" t="s">
        <v>10034</v>
      </c>
      <c r="E2729" s="39" t="s">
        <v>11005</v>
      </c>
      <c r="F2729" s="39" t="s">
        <v>13614</v>
      </c>
      <c r="G2729" s="39" t="s">
        <v>13957</v>
      </c>
      <c r="H2729" s="39" t="s">
        <v>194</v>
      </c>
      <c r="I2729" s="39">
        <v>2</v>
      </c>
      <c r="J2729" s="39" t="s">
        <v>13951</v>
      </c>
      <c r="K2729" s="39" t="s">
        <v>31</v>
      </c>
      <c r="L2729" s="183">
        <v>2</v>
      </c>
      <c r="M2729" s="27">
        <f>L2729*312</f>
        <v>624</v>
      </c>
      <c r="N2729" s="23"/>
      <c r="O2729" s="24" t="s">
        <v>32</v>
      </c>
    </row>
    <row r="2730" s="1" customFormat="1" customHeight="1" spans="1:15">
      <c r="A2730" s="39">
        <v>2726</v>
      </c>
      <c r="B2730" s="115" t="s">
        <v>23</v>
      </c>
      <c r="C2730" s="39" t="s">
        <v>11004</v>
      </c>
      <c r="D2730" s="39" t="s">
        <v>10034</v>
      </c>
      <c r="E2730" s="39" t="s">
        <v>11005</v>
      </c>
      <c r="F2730" s="39" t="s">
        <v>13614</v>
      </c>
      <c r="G2730" s="39" t="s">
        <v>13958</v>
      </c>
      <c r="H2730" s="39" t="s">
        <v>194</v>
      </c>
      <c r="I2730" s="39">
        <v>2</v>
      </c>
      <c r="J2730" s="39" t="s">
        <v>13951</v>
      </c>
      <c r="K2730" s="39" t="s">
        <v>31</v>
      </c>
      <c r="L2730" s="183">
        <v>2</v>
      </c>
      <c r="M2730" s="27">
        <f>L2730*312</f>
        <v>624</v>
      </c>
      <c r="N2730" s="23"/>
      <c r="O2730" s="24" t="s">
        <v>32</v>
      </c>
    </row>
    <row r="2731" s="1" customFormat="1" customHeight="1" spans="1:15">
      <c r="A2731" s="39">
        <v>2727</v>
      </c>
      <c r="B2731" s="115" t="s">
        <v>23</v>
      </c>
      <c r="C2731" s="39" t="s">
        <v>11004</v>
      </c>
      <c r="D2731" s="39" t="s">
        <v>10034</v>
      </c>
      <c r="E2731" s="39" t="s">
        <v>11005</v>
      </c>
      <c r="F2731" s="39" t="s">
        <v>13614</v>
      </c>
      <c r="G2731" s="39" t="s">
        <v>13959</v>
      </c>
      <c r="H2731" s="39" t="s">
        <v>194</v>
      </c>
      <c r="I2731" s="39">
        <v>3</v>
      </c>
      <c r="J2731" s="39" t="s">
        <v>13951</v>
      </c>
      <c r="K2731" s="39" t="s">
        <v>31</v>
      </c>
      <c r="L2731" s="183">
        <v>3</v>
      </c>
      <c r="M2731" s="27">
        <f>L2731*130</f>
        <v>390</v>
      </c>
      <c r="N2731" s="23"/>
      <c r="O2731" s="24" t="s">
        <v>32</v>
      </c>
    </row>
    <row r="2732" s="1" customFormat="1" customHeight="1" spans="1:15">
      <c r="A2732" s="39">
        <v>2728</v>
      </c>
      <c r="B2732" s="115" t="s">
        <v>23</v>
      </c>
      <c r="C2732" s="39" t="s">
        <v>11004</v>
      </c>
      <c r="D2732" s="39" t="s">
        <v>10034</v>
      </c>
      <c r="E2732" s="39" t="s">
        <v>11005</v>
      </c>
      <c r="F2732" s="39" t="s">
        <v>13614</v>
      </c>
      <c r="G2732" s="39" t="s">
        <v>13960</v>
      </c>
      <c r="H2732" s="39" t="s">
        <v>194</v>
      </c>
      <c r="I2732" s="39">
        <v>1</v>
      </c>
      <c r="J2732" s="39" t="s">
        <v>13951</v>
      </c>
      <c r="K2732" s="39" t="s">
        <v>31</v>
      </c>
      <c r="L2732" s="183">
        <v>1</v>
      </c>
      <c r="M2732" s="27">
        <f>L2732*312</f>
        <v>312</v>
      </c>
      <c r="N2732" s="23"/>
      <c r="O2732" s="24" t="s">
        <v>32</v>
      </c>
    </row>
    <row r="2733" s="1" customFormat="1" customHeight="1" spans="1:15">
      <c r="A2733" s="39">
        <v>2729</v>
      </c>
      <c r="B2733" s="115" t="s">
        <v>23</v>
      </c>
      <c r="C2733" s="39" t="s">
        <v>11004</v>
      </c>
      <c r="D2733" s="39" t="s">
        <v>10034</v>
      </c>
      <c r="E2733" s="39" t="s">
        <v>11005</v>
      </c>
      <c r="F2733" s="39" t="s">
        <v>13614</v>
      </c>
      <c r="G2733" s="39" t="s">
        <v>13961</v>
      </c>
      <c r="H2733" s="39" t="s">
        <v>194</v>
      </c>
      <c r="I2733" s="39">
        <v>4</v>
      </c>
      <c r="J2733" s="39" t="s">
        <v>13951</v>
      </c>
      <c r="K2733" s="39" t="s">
        <v>31</v>
      </c>
      <c r="L2733" s="183">
        <v>3</v>
      </c>
      <c r="M2733" s="27">
        <f>L2733*312</f>
        <v>936</v>
      </c>
      <c r="N2733" s="23"/>
      <c r="O2733" s="24" t="s">
        <v>32</v>
      </c>
    </row>
    <row r="2734" s="1" customFormat="1" customHeight="1" spans="1:15">
      <c r="A2734" s="39">
        <v>2730</v>
      </c>
      <c r="B2734" s="115" t="s">
        <v>23</v>
      </c>
      <c r="C2734" s="39" t="s">
        <v>11004</v>
      </c>
      <c r="D2734" s="39" t="s">
        <v>10034</v>
      </c>
      <c r="E2734" s="39" t="s">
        <v>11005</v>
      </c>
      <c r="F2734" s="39" t="s">
        <v>13614</v>
      </c>
      <c r="G2734" s="39" t="s">
        <v>13962</v>
      </c>
      <c r="H2734" s="39" t="s">
        <v>194</v>
      </c>
      <c r="I2734" s="39">
        <v>3</v>
      </c>
      <c r="J2734" s="39" t="s">
        <v>13951</v>
      </c>
      <c r="K2734" s="39" t="s">
        <v>31</v>
      </c>
      <c r="L2734" s="183">
        <v>3</v>
      </c>
      <c r="M2734" s="27">
        <f>L2734*130</f>
        <v>390</v>
      </c>
      <c r="N2734" s="23"/>
      <c r="O2734" s="24" t="s">
        <v>32</v>
      </c>
    </row>
    <row r="2735" s="1" customFormat="1" customHeight="1" spans="1:15">
      <c r="A2735" s="39">
        <v>2731</v>
      </c>
      <c r="B2735" s="115" t="s">
        <v>23</v>
      </c>
      <c r="C2735" s="39" t="s">
        <v>11004</v>
      </c>
      <c r="D2735" s="39" t="s">
        <v>10034</v>
      </c>
      <c r="E2735" s="39" t="s">
        <v>11005</v>
      </c>
      <c r="F2735" s="39" t="s">
        <v>13614</v>
      </c>
      <c r="G2735" s="39" t="s">
        <v>13963</v>
      </c>
      <c r="H2735" s="39" t="s">
        <v>194</v>
      </c>
      <c r="I2735" s="39">
        <v>4</v>
      </c>
      <c r="J2735" s="39" t="s">
        <v>13951</v>
      </c>
      <c r="K2735" s="39" t="s">
        <v>31</v>
      </c>
      <c r="L2735" s="183">
        <v>4</v>
      </c>
      <c r="M2735" s="27">
        <f>L2735*130</f>
        <v>520</v>
      </c>
      <c r="N2735" s="23"/>
      <c r="O2735" s="24" t="s">
        <v>32</v>
      </c>
    </row>
    <row r="2736" s="1" customFormat="1" customHeight="1" spans="1:15">
      <c r="A2736" s="39">
        <v>2732</v>
      </c>
      <c r="B2736" s="115" t="s">
        <v>23</v>
      </c>
      <c r="C2736" s="39" t="s">
        <v>11004</v>
      </c>
      <c r="D2736" s="39" t="s">
        <v>10034</v>
      </c>
      <c r="E2736" s="39" t="s">
        <v>11005</v>
      </c>
      <c r="F2736" s="39" t="s">
        <v>13614</v>
      </c>
      <c r="G2736" s="39" t="s">
        <v>13964</v>
      </c>
      <c r="H2736" s="39" t="s">
        <v>194</v>
      </c>
      <c r="I2736" s="39">
        <v>3</v>
      </c>
      <c r="J2736" s="39" t="s">
        <v>13951</v>
      </c>
      <c r="K2736" s="39" t="s">
        <v>31</v>
      </c>
      <c r="L2736" s="183">
        <v>3</v>
      </c>
      <c r="M2736" s="27">
        <f>L2736*312</f>
        <v>936</v>
      </c>
      <c r="N2736" s="23"/>
      <c r="O2736" s="24" t="s">
        <v>32</v>
      </c>
    </row>
    <row r="2737" s="1" customFormat="1" customHeight="1" spans="1:15">
      <c r="A2737" s="39">
        <v>2733</v>
      </c>
      <c r="B2737" s="115" t="s">
        <v>23</v>
      </c>
      <c r="C2737" s="39" t="s">
        <v>11004</v>
      </c>
      <c r="D2737" s="39" t="s">
        <v>10034</v>
      </c>
      <c r="E2737" s="39" t="s">
        <v>11005</v>
      </c>
      <c r="F2737" s="39" t="s">
        <v>13614</v>
      </c>
      <c r="G2737" s="39" t="s">
        <v>10622</v>
      </c>
      <c r="H2737" s="39" t="s">
        <v>194</v>
      </c>
      <c r="I2737" s="39">
        <v>4</v>
      </c>
      <c r="J2737" s="39" t="s">
        <v>13951</v>
      </c>
      <c r="K2737" s="39" t="s">
        <v>31</v>
      </c>
      <c r="L2737" s="183">
        <v>4</v>
      </c>
      <c r="M2737" s="27">
        <f t="shared" ref="M2737:M2742" si="112">L2737*130</f>
        <v>520</v>
      </c>
      <c r="N2737" s="23"/>
      <c r="O2737" s="24" t="s">
        <v>32</v>
      </c>
    </row>
    <row r="2738" s="1" customFormat="1" customHeight="1" spans="1:15">
      <c r="A2738" s="39">
        <v>2734</v>
      </c>
      <c r="B2738" s="115" t="s">
        <v>23</v>
      </c>
      <c r="C2738" s="39" t="s">
        <v>11004</v>
      </c>
      <c r="D2738" s="39" t="s">
        <v>10034</v>
      </c>
      <c r="E2738" s="39" t="s">
        <v>11005</v>
      </c>
      <c r="F2738" s="39" t="s">
        <v>13614</v>
      </c>
      <c r="G2738" s="39" t="s">
        <v>13965</v>
      </c>
      <c r="H2738" s="39" t="s">
        <v>194</v>
      </c>
      <c r="I2738" s="39">
        <v>6</v>
      </c>
      <c r="J2738" s="39" t="s">
        <v>13951</v>
      </c>
      <c r="K2738" s="39" t="s">
        <v>31</v>
      </c>
      <c r="L2738" s="183">
        <v>4</v>
      </c>
      <c r="M2738" s="27">
        <f t="shared" si="112"/>
        <v>520</v>
      </c>
      <c r="N2738" s="23"/>
      <c r="O2738" s="24" t="s">
        <v>32</v>
      </c>
    </row>
    <row r="2739" s="1" customFormat="1" customHeight="1" spans="1:15">
      <c r="A2739" s="39">
        <v>2735</v>
      </c>
      <c r="B2739" s="115" t="s">
        <v>23</v>
      </c>
      <c r="C2739" s="39" t="s">
        <v>11004</v>
      </c>
      <c r="D2739" s="39" t="s">
        <v>10034</v>
      </c>
      <c r="E2739" s="39" t="s">
        <v>11005</v>
      </c>
      <c r="F2739" s="39" t="s">
        <v>13614</v>
      </c>
      <c r="G2739" s="39" t="s">
        <v>510</v>
      </c>
      <c r="H2739" s="39" t="s">
        <v>194</v>
      </c>
      <c r="I2739" s="39">
        <v>6</v>
      </c>
      <c r="J2739" s="39" t="s">
        <v>13951</v>
      </c>
      <c r="K2739" s="39" t="s">
        <v>31</v>
      </c>
      <c r="L2739" s="183">
        <v>3</v>
      </c>
      <c r="M2739" s="27">
        <f t="shared" si="112"/>
        <v>390</v>
      </c>
      <c r="N2739" s="23"/>
      <c r="O2739" s="24" t="s">
        <v>32</v>
      </c>
    </row>
    <row r="2740" s="1" customFormat="1" customHeight="1" spans="1:15">
      <c r="A2740" s="39">
        <v>2736</v>
      </c>
      <c r="B2740" s="115" t="s">
        <v>23</v>
      </c>
      <c r="C2740" s="39" t="s">
        <v>11004</v>
      </c>
      <c r="D2740" s="39" t="s">
        <v>10034</v>
      </c>
      <c r="E2740" s="39" t="s">
        <v>11005</v>
      </c>
      <c r="F2740" s="39" t="s">
        <v>13614</v>
      </c>
      <c r="G2740" s="39" t="s">
        <v>13966</v>
      </c>
      <c r="H2740" s="39" t="s">
        <v>194</v>
      </c>
      <c r="I2740" s="39">
        <v>5</v>
      </c>
      <c r="J2740" s="39" t="s">
        <v>13951</v>
      </c>
      <c r="K2740" s="39" t="s">
        <v>31</v>
      </c>
      <c r="L2740" s="183">
        <v>4</v>
      </c>
      <c r="M2740" s="27">
        <f t="shared" si="112"/>
        <v>520</v>
      </c>
      <c r="N2740" s="23"/>
      <c r="O2740" s="24" t="s">
        <v>32</v>
      </c>
    </row>
    <row r="2741" s="1" customFormat="1" customHeight="1" spans="1:15">
      <c r="A2741" s="39">
        <v>2737</v>
      </c>
      <c r="B2741" s="115" t="s">
        <v>23</v>
      </c>
      <c r="C2741" s="39" t="s">
        <v>11004</v>
      </c>
      <c r="D2741" s="39" t="s">
        <v>10034</v>
      </c>
      <c r="E2741" s="39" t="s">
        <v>11005</v>
      </c>
      <c r="F2741" s="39" t="s">
        <v>13614</v>
      </c>
      <c r="G2741" s="39" t="s">
        <v>13967</v>
      </c>
      <c r="H2741" s="39" t="s">
        <v>194</v>
      </c>
      <c r="I2741" s="39">
        <v>2</v>
      </c>
      <c r="J2741" s="39" t="s">
        <v>13951</v>
      </c>
      <c r="K2741" s="39" t="s">
        <v>31</v>
      </c>
      <c r="L2741" s="183">
        <v>2</v>
      </c>
      <c r="M2741" s="27">
        <f t="shared" si="112"/>
        <v>260</v>
      </c>
      <c r="N2741" s="23"/>
      <c r="O2741" s="24" t="s">
        <v>32</v>
      </c>
    </row>
    <row r="2742" s="1" customFormat="1" customHeight="1" spans="1:15">
      <c r="A2742" s="39">
        <v>2738</v>
      </c>
      <c r="B2742" s="115" t="s">
        <v>23</v>
      </c>
      <c r="C2742" s="39" t="s">
        <v>11004</v>
      </c>
      <c r="D2742" s="39" t="s">
        <v>10034</v>
      </c>
      <c r="E2742" s="39" t="s">
        <v>11005</v>
      </c>
      <c r="F2742" s="39" t="s">
        <v>13614</v>
      </c>
      <c r="G2742" s="39" t="s">
        <v>13968</v>
      </c>
      <c r="H2742" s="39" t="s">
        <v>194</v>
      </c>
      <c r="I2742" s="39">
        <v>4</v>
      </c>
      <c r="J2742" s="39" t="s">
        <v>13951</v>
      </c>
      <c r="K2742" s="39" t="s">
        <v>31</v>
      </c>
      <c r="L2742" s="183">
        <v>4</v>
      </c>
      <c r="M2742" s="27">
        <f t="shared" si="112"/>
        <v>520</v>
      </c>
      <c r="N2742" s="23"/>
      <c r="O2742" s="24" t="s">
        <v>32</v>
      </c>
    </row>
    <row r="2743" s="1" customFormat="1" customHeight="1" spans="1:15">
      <c r="A2743" s="39">
        <v>2739</v>
      </c>
      <c r="B2743" s="115" t="s">
        <v>23</v>
      </c>
      <c r="C2743" s="39" t="s">
        <v>11004</v>
      </c>
      <c r="D2743" s="39" t="s">
        <v>10034</v>
      </c>
      <c r="E2743" s="39" t="s">
        <v>11005</v>
      </c>
      <c r="F2743" s="39" t="s">
        <v>13614</v>
      </c>
      <c r="G2743" s="39" t="s">
        <v>7714</v>
      </c>
      <c r="H2743" s="39" t="s">
        <v>194</v>
      </c>
      <c r="I2743" s="39">
        <v>2</v>
      </c>
      <c r="J2743" s="39" t="s">
        <v>13951</v>
      </c>
      <c r="K2743" s="39" t="s">
        <v>31</v>
      </c>
      <c r="L2743" s="183">
        <v>2</v>
      </c>
      <c r="M2743" s="27">
        <f>L2743*312</f>
        <v>624</v>
      </c>
      <c r="N2743" s="23"/>
      <c r="O2743" s="24" t="s">
        <v>32</v>
      </c>
    </row>
    <row r="2744" s="1" customFormat="1" customHeight="1" spans="1:15">
      <c r="A2744" s="39">
        <v>2740</v>
      </c>
      <c r="B2744" s="115" t="s">
        <v>23</v>
      </c>
      <c r="C2744" s="39" t="s">
        <v>11004</v>
      </c>
      <c r="D2744" s="39" t="s">
        <v>10034</v>
      </c>
      <c r="E2744" s="39" t="s">
        <v>11005</v>
      </c>
      <c r="F2744" s="39" t="s">
        <v>13614</v>
      </c>
      <c r="G2744" s="39" t="s">
        <v>13969</v>
      </c>
      <c r="H2744" s="39" t="s">
        <v>194</v>
      </c>
      <c r="I2744" s="39">
        <v>2</v>
      </c>
      <c r="J2744" s="39" t="s">
        <v>13951</v>
      </c>
      <c r="K2744" s="39" t="s">
        <v>31</v>
      </c>
      <c r="L2744" s="183">
        <v>2</v>
      </c>
      <c r="M2744" s="27">
        <f>L2744*130</f>
        <v>260</v>
      </c>
      <c r="N2744" s="23"/>
      <c r="O2744" s="24" t="s">
        <v>32</v>
      </c>
    </row>
    <row r="2745" s="1" customFormat="1" customHeight="1" spans="1:15">
      <c r="A2745" s="39">
        <v>2741</v>
      </c>
      <c r="B2745" s="115" t="s">
        <v>23</v>
      </c>
      <c r="C2745" s="39" t="s">
        <v>11004</v>
      </c>
      <c r="D2745" s="39" t="s">
        <v>10034</v>
      </c>
      <c r="E2745" s="39" t="s">
        <v>11005</v>
      </c>
      <c r="F2745" s="39" t="s">
        <v>13614</v>
      </c>
      <c r="G2745" s="39" t="s">
        <v>13970</v>
      </c>
      <c r="H2745" s="39" t="s">
        <v>194</v>
      </c>
      <c r="I2745" s="39">
        <v>4</v>
      </c>
      <c r="J2745" s="39" t="s">
        <v>13951</v>
      </c>
      <c r="K2745" s="39" t="s">
        <v>31</v>
      </c>
      <c r="L2745" s="183">
        <v>4</v>
      </c>
      <c r="M2745" s="27">
        <f>L2745*130</f>
        <v>520</v>
      </c>
      <c r="N2745" s="23"/>
      <c r="O2745" s="24" t="s">
        <v>32</v>
      </c>
    </row>
    <row r="2746" s="1" customFormat="1" customHeight="1" spans="1:15">
      <c r="A2746" s="39">
        <v>2742</v>
      </c>
      <c r="B2746" s="115" t="s">
        <v>23</v>
      </c>
      <c r="C2746" s="39" t="s">
        <v>11004</v>
      </c>
      <c r="D2746" s="39" t="s">
        <v>10034</v>
      </c>
      <c r="E2746" s="39" t="s">
        <v>11005</v>
      </c>
      <c r="F2746" s="39" t="s">
        <v>13614</v>
      </c>
      <c r="G2746" s="39" t="s">
        <v>13971</v>
      </c>
      <c r="H2746" s="39" t="s">
        <v>194</v>
      </c>
      <c r="I2746" s="39">
        <v>4</v>
      </c>
      <c r="J2746" s="39" t="s">
        <v>13951</v>
      </c>
      <c r="K2746" s="39" t="s">
        <v>31</v>
      </c>
      <c r="L2746" s="183">
        <v>2</v>
      </c>
      <c r="M2746" s="27">
        <f>L2746*312</f>
        <v>624</v>
      </c>
      <c r="N2746" s="23"/>
      <c r="O2746" s="24" t="s">
        <v>32</v>
      </c>
    </row>
    <row r="2747" s="1" customFormat="1" customHeight="1" spans="1:15">
      <c r="A2747" s="39">
        <v>2743</v>
      </c>
      <c r="B2747" s="115" t="s">
        <v>23</v>
      </c>
      <c r="C2747" s="39" t="s">
        <v>11004</v>
      </c>
      <c r="D2747" s="39" t="s">
        <v>10034</v>
      </c>
      <c r="E2747" s="39" t="s">
        <v>11005</v>
      </c>
      <c r="F2747" s="39" t="s">
        <v>13614</v>
      </c>
      <c r="G2747" s="39" t="s">
        <v>13972</v>
      </c>
      <c r="H2747" s="39" t="s">
        <v>194</v>
      </c>
      <c r="I2747" s="39">
        <v>3</v>
      </c>
      <c r="J2747" s="39" t="s">
        <v>13951</v>
      </c>
      <c r="K2747" s="39" t="s">
        <v>31</v>
      </c>
      <c r="L2747" s="183">
        <v>3</v>
      </c>
      <c r="M2747" s="27">
        <f>L2747*130</f>
        <v>390</v>
      </c>
      <c r="N2747" s="23"/>
      <c r="O2747" s="24" t="s">
        <v>32</v>
      </c>
    </row>
    <row r="2748" s="1" customFormat="1" customHeight="1" spans="1:15">
      <c r="A2748" s="39">
        <v>2744</v>
      </c>
      <c r="B2748" s="115" t="s">
        <v>23</v>
      </c>
      <c r="C2748" s="39" t="s">
        <v>11004</v>
      </c>
      <c r="D2748" s="39" t="s">
        <v>10034</v>
      </c>
      <c r="E2748" s="39" t="s">
        <v>11005</v>
      </c>
      <c r="F2748" s="39" t="s">
        <v>13614</v>
      </c>
      <c r="G2748" s="39" t="s">
        <v>13973</v>
      </c>
      <c r="H2748" s="39" t="s">
        <v>194</v>
      </c>
      <c r="I2748" s="39">
        <v>2</v>
      </c>
      <c r="J2748" s="39" t="s">
        <v>13951</v>
      </c>
      <c r="K2748" s="39" t="s">
        <v>31</v>
      </c>
      <c r="L2748" s="183">
        <v>1</v>
      </c>
      <c r="M2748" s="27">
        <f>L2748*130</f>
        <v>130</v>
      </c>
      <c r="N2748" s="23"/>
      <c r="O2748" s="24" t="s">
        <v>32</v>
      </c>
    </row>
    <row r="2749" s="1" customFormat="1" customHeight="1" spans="1:15">
      <c r="A2749" s="39">
        <v>2745</v>
      </c>
      <c r="B2749" s="115" t="s">
        <v>23</v>
      </c>
      <c r="C2749" s="39" t="s">
        <v>11004</v>
      </c>
      <c r="D2749" s="39" t="s">
        <v>10034</v>
      </c>
      <c r="E2749" s="39" t="s">
        <v>11005</v>
      </c>
      <c r="F2749" s="39" t="s">
        <v>13614</v>
      </c>
      <c r="G2749" s="39" t="s">
        <v>13974</v>
      </c>
      <c r="H2749" s="39" t="s">
        <v>194</v>
      </c>
      <c r="I2749" s="39">
        <v>1</v>
      </c>
      <c r="J2749" s="39" t="s">
        <v>13951</v>
      </c>
      <c r="K2749" s="39" t="s">
        <v>31</v>
      </c>
      <c r="L2749" s="183">
        <v>1</v>
      </c>
      <c r="M2749" s="27">
        <f>L2749*312</f>
        <v>312</v>
      </c>
      <c r="N2749" s="23"/>
      <c r="O2749" s="24" t="s">
        <v>32</v>
      </c>
    </row>
    <row r="2750" s="1" customFormat="1" customHeight="1" spans="1:15">
      <c r="A2750" s="39">
        <v>2746</v>
      </c>
      <c r="B2750" s="115" t="s">
        <v>23</v>
      </c>
      <c r="C2750" s="39" t="s">
        <v>11004</v>
      </c>
      <c r="D2750" s="39" t="s">
        <v>10034</v>
      </c>
      <c r="E2750" s="39" t="s">
        <v>11005</v>
      </c>
      <c r="F2750" s="39" t="s">
        <v>13614</v>
      </c>
      <c r="G2750" s="39" t="s">
        <v>13975</v>
      </c>
      <c r="H2750" s="39" t="s">
        <v>194</v>
      </c>
      <c r="I2750" s="39">
        <v>5</v>
      </c>
      <c r="J2750" s="39" t="s">
        <v>13951</v>
      </c>
      <c r="K2750" s="39" t="s">
        <v>31</v>
      </c>
      <c r="L2750" s="183">
        <v>3</v>
      </c>
      <c r="M2750" s="27">
        <f>L2750*130</f>
        <v>390</v>
      </c>
      <c r="N2750" s="23"/>
      <c r="O2750" s="24" t="s">
        <v>32</v>
      </c>
    </row>
    <row r="2751" s="1" customFormat="1" customHeight="1" spans="1:15">
      <c r="A2751" s="39">
        <v>2747</v>
      </c>
      <c r="B2751" s="115" t="s">
        <v>23</v>
      </c>
      <c r="C2751" s="39" t="s">
        <v>11004</v>
      </c>
      <c r="D2751" s="39" t="s">
        <v>10034</v>
      </c>
      <c r="E2751" s="39" t="s">
        <v>11005</v>
      </c>
      <c r="F2751" s="39" t="s">
        <v>13614</v>
      </c>
      <c r="G2751" s="39" t="s">
        <v>13976</v>
      </c>
      <c r="H2751" s="39" t="s">
        <v>194</v>
      </c>
      <c r="I2751" s="119">
        <v>2</v>
      </c>
      <c r="J2751" s="39" t="s">
        <v>13951</v>
      </c>
      <c r="K2751" s="39" t="s">
        <v>31</v>
      </c>
      <c r="L2751" s="183">
        <v>2</v>
      </c>
      <c r="M2751" s="27">
        <f>L2751*130</f>
        <v>260</v>
      </c>
      <c r="N2751" s="23"/>
      <c r="O2751" s="24" t="s">
        <v>32</v>
      </c>
    </row>
    <row r="2752" s="1" customFormat="1" customHeight="1" spans="1:15">
      <c r="A2752" s="39">
        <v>2748</v>
      </c>
      <c r="B2752" s="115" t="s">
        <v>23</v>
      </c>
      <c r="C2752" s="39" t="s">
        <v>11004</v>
      </c>
      <c r="D2752" s="39" t="s">
        <v>10034</v>
      </c>
      <c r="E2752" s="39" t="s">
        <v>11005</v>
      </c>
      <c r="F2752" s="39" t="s">
        <v>13614</v>
      </c>
      <c r="G2752" s="39" t="s">
        <v>13977</v>
      </c>
      <c r="H2752" s="39" t="s">
        <v>194</v>
      </c>
      <c r="I2752" s="119">
        <v>5</v>
      </c>
      <c r="J2752" s="39" t="s">
        <v>13951</v>
      </c>
      <c r="K2752" s="39" t="s">
        <v>31</v>
      </c>
      <c r="L2752" s="183">
        <v>5</v>
      </c>
      <c r="M2752" s="27">
        <f>L2752*130</f>
        <v>650</v>
      </c>
      <c r="N2752" s="23"/>
      <c r="O2752" s="24" t="s">
        <v>32</v>
      </c>
    </row>
    <row r="2753" s="1" customFormat="1" customHeight="1" spans="1:15">
      <c r="A2753" s="39">
        <v>2749</v>
      </c>
      <c r="B2753" s="115" t="s">
        <v>23</v>
      </c>
      <c r="C2753" s="39" t="s">
        <v>11004</v>
      </c>
      <c r="D2753" s="39" t="s">
        <v>10034</v>
      </c>
      <c r="E2753" s="39" t="s">
        <v>11005</v>
      </c>
      <c r="F2753" s="39" t="s">
        <v>13614</v>
      </c>
      <c r="G2753" s="39" t="s">
        <v>13978</v>
      </c>
      <c r="H2753" s="39" t="s">
        <v>194</v>
      </c>
      <c r="I2753" s="39">
        <v>4</v>
      </c>
      <c r="J2753" s="39" t="s">
        <v>13951</v>
      </c>
      <c r="K2753" s="39" t="s">
        <v>31</v>
      </c>
      <c r="L2753" s="183">
        <v>4</v>
      </c>
      <c r="M2753" s="27">
        <f>L2753*130</f>
        <v>520</v>
      </c>
      <c r="N2753" s="23"/>
      <c r="O2753" s="24" t="s">
        <v>32</v>
      </c>
    </row>
    <row r="2754" s="1" customFormat="1" customHeight="1" spans="1:15">
      <c r="A2754" s="39">
        <v>2750</v>
      </c>
      <c r="B2754" s="115" t="s">
        <v>23</v>
      </c>
      <c r="C2754" s="39" t="s">
        <v>11004</v>
      </c>
      <c r="D2754" s="39" t="s">
        <v>10034</v>
      </c>
      <c r="E2754" s="39" t="s">
        <v>11005</v>
      </c>
      <c r="F2754" s="39" t="s">
        <v>13614</v>
      </c>
      <c r="G2754" s="39" t="s">
        <v>13979</v>
      </c>
      <c r="H2754" s="39" t="s">
        <v>194</v>
      </c>
      <c r="I2754" s="39">
        <v>4</v>
      </c>
      <c r="J2754" s="39" t="s">
        <v>13951</v>
      </c>
      <c r="K2754" s="39" t="s">
        <v>31</v>
      </c>
      <c r="L2754" s="183">
        <v>4</v>
      </c>
      <c r="M2754" s="27">
        <f>L2754*312</f>
        <v>1248</v>
      </c>
      <c r="N2754" s="23"/>
      <c r="O2754" s="24" t="s">
        <v>32</v>
      </c>
    </row>
    <row r="2755" s="1" customFormat="1" customHeight="1" spans="1:15">
      <c r="A2755" s="39">
        <v>2751</v>
      </c>
      <c r="B2755" s="115" t="s">
        <v>23</v>
      </c>
      <c r="C2755" s="39" t="s">
        <v>11004</v>
      </c>
      <c r="D2755" s="39" t="s">
        <v>10034</v>
      </c>
      <c r="E2755" s="39" t="s">
        <v>11005</v>
      </c>
      <c r="F2755" s="39" t="s">
        <v>13614</v>
      </c>
      <c r="G2755" s="39" t="s">
        <v>9895</v>
      </c>
      <c r="H2755" s="39" t="s">
        <v>194</v>
      </c>
      <c r="I2755" s="39">
        <v>2</v>
      </c>
      <c r="J2755" s="39" t="s">
        <v>13951</v>
      </c>
      <c r="K2755" s="39" t="s">
        <v>31</v>
      </c>
      <c r="L2755" s="183">
        <v>2</v>
      </c>
      <c r="M2755" s="27">
        <f>L2755*312</f>
        <v>624</v>
      </c>
      <c r="N2755" s="23"/>
      <c r="O2755" s="24" t="s">
        <v>32</v>
      </c>
    </row>
    <row r="2756" s="1" customFormat="1" customHeight="1" spans="1:15">
      <c r="A2756" s="39">
        <v>2752</v>
      </c>
      <c r="B2756" s="115" t="s">
        <v>23</v>
      </c>
      <c r="C2756" s="39" t="s">
        <v>11004</v>
      </c>
      <c r="D2756" s="39" t="s">
        <v>10034</v>
      </c>
      <c r="E2756" s="39" t="s">
        <v>11005</v>
      </c>
      <c r="F2756" s="39" t="s">
        <v>13614</v>
      </c>
      <c r="G2756" s="39" t="s">
        <v>13980</v>
      </c>
      <c r="H2756" s="39" t="s">
        <v>194</v>
      </c>
      <c r="I2756" s="39">
        <v>4</v>
      </c>
      <c r="J2756" s="39" t="s">
        <v>13951</v>
      </c>
      <c r="K2756" s="39" t="s">
        <v>31</v>
      </c>
      <c r="L2756" s="183">
        <v>4</v>
      </c>
      <c r="M2756" s="27">
        <f>L2756*130</f>
        <v>520</v>
      </c>
      <c r="N2756" s="23"/>
      <c r="O2756" s="24" t="s">
        <v>32</v>
      </c>
    </row>
    <row r="2757" s="1" customFormat="1" customHeight="1" spans="1:15">
      <c r="A2757" s="39">
        <v>2753</v>
      </c>
      <c r="B2757" s="115" t="s">
        <v>23</v>
      </c>
      <c r="C2757" s="39" t="s">
        <v>11004</v>
      </c>
      <c r="D2757" s="39" t="s">
        <v>10034</v>
      </c>
      <c r="E2757" s="39" t="s">
        <v>11005</v>
      </c>
      <c r="F2757" s="39" t="s">
        <v>13614</v>
      </c>
      <c r="G2757" s="39" t="s">
        <v>13981</v>
      </c>
      <c r="H2757" s="39" t="s">
        <v>194</v>
      </c>
      <c r="I2757" s="39">
        <v>6</v>
      </c>
      <c r="J2757" s="39" t="s">
        <v>13951</v>
      </c>
      <c r="K2757" s="39" t="s">
        <v>31</v>
      </c>
      <c r="L2757" s="183">
        <v>4</v>
      </c>
      <c r="M2757" s="27">
        <f>L2757*130</f>
        <v>520</v>
      </c>
      <c r="N2757" s="23"/>
      <c r="O2757" s="24" t="s">
        <v>32</v>
      </c>
    </row>
    <row r="2758" s="1" customFormat="1" customHeight="1" spans="1:15">
      <c r="A2758" s="39">
        <v>2754</v>
      </c>
      <c r="B2758" s="115" t="s">
        <v>23</v>
      </c>
      <c r="C2758" s="39" t="s">
        <v>11004</v>
      </c>
      <c r="D2758" s="39" t="s">
        <v>10034</v>
      </c>
      <c r="E2758" s="39" t="s">
        <v>11005</v>
      </c>
      <c r="F2758" s="39" t="s">
        <v>13614</v>
      </c>
      <c r="G2758" s="39" t="s">
        <v>13982</v>
      </c>
      <c r="H2758" s="39" t="s">
        <v>194</v>
      </c>
      <c r="I2758" s="39">
        <v>4</v>
      </c>
      <c r="J2758" s="39" t="s">
        <v>13951</v>
      </c>
      <c r="K2758" s="39" t="s">
        <v>31</v>
      </c>
      <c r="L2758" s="183">
        <v>4</v>
      </c>
      <c r="M2758" s="27">
        <f>L2758*130</f>
        <v>520</v>
      </c>
      <c r="N2758" s="23"/>
      <c r="O2758" s="24" t="s">
        <v>32</v>
      </c>
    </row>
    <row r="2759" s="1" customFormat="1" customHeight="1" spans="1:15">
      <c r="A2759" s="39">
        <v>2755</v>
      </c>
      <c r="B2759" s="115" t="s">
        <v>23</v>
      </c>
      <c r="C2759" s="39" t="s">
        <v>11004</v>
      </c>
      <c r="D2759" s="39" t="s">
        <v>10034</v>
      </c>
      <c r="E2759" s="39" t="s">
        <v>11005</v>
      </c>
      <c r="F2759" s="39" t="s">
        <v>13614</v>
      </c>
      <c r="G2759" s="39" t="s">
        <v>10611</v>
      </c>
      <c r="H2759" s="39" t="s">
        <v>194</v>
      </c>
      <c r="I2759" s="39">
        <v>3</v>
      </c>
      <c r="J2759" s="39" t="s">
        <v>13951</v>
      </c>
      <c r="K2759" s="39" t="s">
        <v>31</v>
      </c>
      <c r="L2759" s="183">
        <v>3</v>
      </c>
      <c r="M2759" s="27">
        <f>L2759*130</f>
        <v>390</v>
      </c>
      <c r="N2759" s="23"/>
      <c r="O2759" s="24" t="s">
        <v>32</v>
      </c>
    </row>
    <row r="2760" s="1" customFormat="1" customHeight="1" spans="1:15">
      <c r="A2760" s="39">
        <v>2756</v>
      </c>
      <c r="B2760" s="115" t="s">
        <v>23</v>
      </c>
      <c r="C2760" s="39" t="s">
        <v>11004</v>
      </c>
      <c r="D2760" s="39" t="s">
        <v>10034</v>
      </c>
      <c r="E2760" s="39" t="s">
        <v>11005</v>
      </c>
      <c r="F2760" s="39" t="s">
        <v>13614</v>
      </c>
      <c r="G2760" s="39" t="s">
        <v>13983</v>
      </c>
      <c r="H2760" s="39" t="s">
        <v>194</v>
      </c>
      <c r="I2760" s="39">
        <v>2</v>
      </c>
      <c r="J2760" s="39" t="s">
        <v>13951</v>
      </c>
      <c r="K2760" s="39" t="s">
        <v>31</v>
      </c>
      <c r="L2760" s="183">
        <v>1</v>
      </c>
      <c r="M2760" s="27">
        <f>L2760*130</f>
        <v>130</v>
      </c>
      <c r="N2760" s="23"/>
      <c r="O2760" s="24" t="s">
        <v>32</v>
      </c>
    </row>
    <row r="2761" s="1" customFormat="1" customHeight="1" spans="1:15">
      <c r="A2761" s="39">
        <v>2757</v>
      </c>
      <c r="B2761" s="115" t="s">
        <v>23</v>
      </c>
      <c r="C2761" s="39" t="s">
        <v>11004</v>
      </c>
      <c r="D2761" s="39" t="s">
        <v>10034</v>
      </c>
      <c r="E2761" s="39" t="s">
        <v>11005</v>
      </c>
      <c r="F2761" s="39" t="s">
        <v>13614</v>
      </c>
      <c r="G2761" s="39" t="s">
        <v>13984</v>
      </c>
      <c r="H2761" s="39" t="s">
        <v>194</v>
      </c>
      <c r="I2761" s="39">
        <v>3</v>
      </c>
      <c r="J2761" s="39" t="s">
        <v>13951</v>
      </c>
      <c r="K2761" s="39" t="s">
        <v>31</v>
      </c>
      <c r="L2761" s="183">
        <v>3</v>
      </c>
      <c r="M2761" s="27">
        <f>L2761*312</f>
        <v>936</v>
      </c>
      <c r="N2761" s="23"/>
      <c r="O2761" s="24" t="s">
        <v>32</v>
      </c>
    </row>
    <row r="2762" s="1" customFormat="1" customHeight="1" spans="1:15">
      <c r="A2762" s="39">
        <v>2758</v>
      </c>
      <c r="B2762" s="115" t="s">
        <v>23</v>
      </c>
      <c r="C2762" s="39" t="s">
        <v>11004</v>
      </c>
      <c r="D2762" s="39" t="s">
        <v>10034</v>
      </c>
      <c r="E2762" s="39" t="s">
        <v>11005</v>
      </c>
      <c r="F2762" s="39" t="s">
        <v>13614</v>
      </c>
      <c r="G2762" s="39" t="s">
        <v>13985</v>
      </c>
      <c r="H2762" s="39" t="s">
        <v>194</v>
      </c>
      <c r="I2762" s="39">
        <v>3</v>
      </c>
      <c r="J2762" s="39" t="s">
        <v>13986</v>
      </c>
      <c r="K2762" s="39" t="s">
        <v>31</v>
      </c>
      <c r="L2762" s="183">
        <v>3</v>
      </c>
      <c r="M2762" s="27">
        <f>L2762*312</f>
        <v>936</v>
      </c>
      <c r="N2762" s="23"/>
      <c r="O2762" s="24" t="s">
        <v>32</v>
      </c>
    </row>
    <row r="2763" s="1" customFormat="1" customHeight="1" spans="1:15">
      <c r="A2763" s="39">
        <v>2759</v>
      </c>
      <c r="B2763" s="115" t="s">
        <v>23</v>
      </c>
      <c r="C2763" s="39" t="s">
        <v>11004</v>
      </c>
      <c r="D2763" s="39" t="s">
        <v>10034</v>
      </c>
      <c r="E2763" s="39" t="s">
        <v>11005</v>
      </c>
      <c r="F2763" s="39" t="s">
        <v>13614</v>
      </c>
      <c r="G2763" s="39" t="s">
        <v>13987</v>
      </c>
      <c r="H2763" s="39" t="s">
        <v>194</v>
      </c>
      <c r="I2763" s="39">
        <v>3</v>
      </c>
      <c r="J2763" s="39" t="s">
        <v>13986</v>
      </c>
      <c r="K2763" s="39" t="s">
        <v>31</v>
      </c>
      <c r="L2763" s="183">
        <v>3</v>
      </c>
      <c r="M2763" s="27">
        <f>L2763*312</f>
        <v>936</v>
      </c>
      <c r="N2763" s="23"/>
      <c r="O2763" s="24" t="s">
        <v>32</v>
      </c>
    </row>
    <row r="2764" s="1" customFormat="1" customHeight="1" spans="1:15">
      <c r="A2764" s="39">
        <v>2760</v>
      </c>
      <c r="B2764" s="115" t="s">
        <v>23</v>
      </c>
      <c r="C2764" s="39" t="s">
        <v>11004</v>
      </c>
      <c r="D2764" s="39" t="s">
        <v>10034</v>
      </c>
      <c r="E2764" s="39" t="s">
        <v>11005</v>
      </c>
      <c r="F2764" s="39" t="s">
        <v>13614</v>
      </c>
      <c r="G2764" s="39" t="s">
        <v>13988</v>
      </c>
      <c r="H2764" s="39" t="s">
        <v>194</v>
      </c>
      <c r="I2764" s="39">
        <v>2</v>
      </c>
      <c r="J2764" s="39" t="s">
        <v>13986</v>
      </c>
      <c r="K2764" s="39" t="s">
        <v>31</v>
      </c>
      <c r="L2764" s="183">
        <v>2</v>
      </c>
      <c r="M2764" s="27">
        <f>L2764*130</f>
        <v>260</v>
      </c>
      <c r="N2764" s="23"/>
      <c r="O2764" s="24" t="s">
        <v>32</v>
      </c>
    </row>
    <row r="2765" s="1" customFormat="1" customHeight="1" spans="1:18">
      <c r="A2765" s="39">
        <v>2761</v>
      </c>
      <c r="B2765" s="115" t="s">
        <v>23</v>
      </c>
      <c r="C2765" s="39" t="s">
        <v>11004</v>
      </c>
      <c r="D2765" s="39" t="s">
        <v>10034</v>
      </c>
      <c r="E2765" s="39" t="s">
        <v>11005</v>
      </c>
      <c r="F2765" s="39" t="s">
        <v>13614</v>
      </c>
      <c r="G2765" s="189" t="s">
        <v>13989</v>
      </c>
      <c r="H2765" s="39" t="s">
        <v>194</v>
      </c>
      <c r="I2765" s="39">
        <v>3</v>
      </c>
      <c r="J2765" s="39" t="s">
        <v>13986</v>
      </c>
      <c r="K2765" s="39" t="s">
        <v>31</v>
      </c>
      <c r="L2765" s="183">
        <v>3</v>
      </c>
      <c r="M2765" s="27">
        <f>L2765*130</f>
        <v>390</v>
      </c>
      <c r="N2765" s="23"/>
      <c r="O2765" s="24" t="s">
        <v>32</v>
      </c>
      <c r="R2765" s="92"/>
    </row>
    <row r="2766" s="1" customFormat="1" customHeight="1" spans="1:15">
      <c r="A2766" s="39">
        <v>2762</v>
      </c>
      <c r="B2766" s="115" t="s">
        <v>23</v>
      </c>
      <c r="C2766" s="39" t="s">
        <v>11004</v>
      </c>
      <c r="D2766" s="39" t="s">
        <v>10034</v>
      </c>
      <c r="E2766" s="39" t="s">
        <v>11005</v>
      </c>
      <c r="F2766" s="39" t="s">
        <v>13614</v>
      </c>
      <c r="G2766" s="39" t="s">
        <v>13990</v>
      </c>
      <c r="H2766" s="39" t="s">
        <v>194</v>
      </c>
      <c r="I2766" s="39">
        <v>5</v>
      </c>
      <c r="J2766" s="39" t="s">
        <v>13986</v>
      </c>
      <c r="K2766" s="39" t="s">
        <v>31</v>
      </c>
      <c r="L2766" s="183">
        <v>4</v>
      </c>
      <c r="M2766" s="27">
        <f>L2766*130</f>
        <v>520</v>
      </c>
      <c r="N2766" s="23"/>
      <c r="O2766" s="24" t="s">
        <v>32</v>
      </c>
    </row>
    <row r="2767" s="1" customFormat="1" customHeight="1" spans="1:15">
      <c r="A2767" s="39">
        <v>2763</v>
      </c>
      <c r="B2767" s="115" t="s">
        <v>23</v>
      </c>
      <c r="C2767" s="39" t="s">
        <v>11004</v>
      </c>
      <c r="D2767" s="39" t="s">
        <v>10034</v>
      </c>
      <c r="E2767" s="39" t="s">
        <v>11005</v>
      </c>
      <c r="F2767" s="39" t="s">
        <v>13614</v>
      </c>
      <c r="G2767" s="39" t="s">
        <v>12321</v>
      </c>
      <c r="H2767" s="39" t="s">
        <v>194</v>
      </c>
      <c r="I2767" s="39">
        <v>5</v>
      </c>
      <c r="J2767" s="39" t="s">
        <v>13986</v>
      </c>
      <c r="K2767" s="39" t="s">
        <v>31</v>
      </c>
      <c r="L2767" s="183">
        <v>3</v>
      </c>
      <c r="M2767" s="27">
        <f>L2767*130</f>
        <v>390</v>
      </c>
      <c r="N2767" s="23"/>
      <c r="O2767" s="24" t="s">
        <v>32</v>
      </c>
    </row>
    <row r="2768" s="1" customFormat="1" customHeight="1" spans="1:15">
      <c r="A2768" s="39">
        <v>2764</v>
      </c>
      <c r="B2768" s="115" t="s">
        <v>23</v>
      </c>
      <c r="C2768" s="39" t="s">
        <v>11004</v>
      </c>
      <c r="D2768" s="39" t="s">
        <v>10034</v>
      </c>
      <c r="E2768" s="39" t="s">
        <v>11005</v>
      </c>
      <c r="F2768" s="39" t="s">
        <v>13614</v>
      </c>
      <c r="G2768" s="39" t="s">
        <v>13991</v>
      </c>
      <c r="H2768" s="39" t="s">
        <v>194</v>
      </c>
      <c r="I2768" s="39">
        <v>3</v>
      </c>
      <c r="J2768" s="39" t="s">
        <v>13986</v>
      </c>
      <c r="K2768" s="39" t="s">
        <v>31</v>
      </c>
      <c r="L2768" s="183">
        <v>3</v>
      </c>
      <c r="M2768" s="27">
        <f>L2768*130</f>
        <v>390</v>
      </c>
      <c r="N2768" s="23"/>
      <c r="O2768" s="24" t="s">
        <v>32</v>
      </c>
    </row>
    <row r="2769" s="1" customFormat="1" customHeight="1" spans="1:15">
      <c r="A2769" s="39">
        <v>2765</v>
      </c>
      <c r="B2769" s="115" t="s">
        <v>23</v>
      </c>
      <c r="C2769" s="39" t="s">
        <v>11004</v>
      </c>
      <c r="D2769" s="39" t="s">
        <v>10034</v>
      </c>
      <c r="E2769" s="39" t="s">
        <v>11005</v>
      </c>
      <c r="F2769" s="39" t="s">
        <v>13614</v>
      </c>
      <c r="G2769" s="39" t="s">
        <v>13992</v>
      </c>
      <c r="H2769" s="39" t="s">
        <v>1583</v>
      </c>
      <c r="I2769" s="39">
        <v>4</v>
      </c>
      <c r="J2769" s="39" t="s">
        <v>13986</v>
      </c>
      <c r="K2769" s="39" t="s">
        <v>31</v>
      </c>
      <c r="L2769" s="183">
        <v>4</v>
      </c>
      <c r="M2769" s="27">
        <f>L2769*312</f>
        <v>1248</v>
      </c>
      <c r="N2769" s="23"/>
      <c r="O2769" s="24" t="s">
        <v>32</v>
      </c>
    </row>
    <row r="2770" s="1" customFormat="1" customHeight="1" spans="1:15">
      <c r="A2770" s="39">
        <v>2766</v>
      </c>
      <c r="B2770" s="115" t="s">
        <v>23</v>
      </c>
      <c r="C2770" s="39" t="s">
        <v>11004</v>
      </c>
      <c r="D2770" s="39" t="s">
        <v>10034</v>
      </c>
      <c r="E2770" s="39" t="s">
        <v>11005</v>
      </c>
      <c r="F2770" s="39" t="s">
        <v>13614</v>
      </c>
      <c r="G2770" s="39" t="s">
        <v>13993</v>
      </c>
      <c r="H2770" s="39" t="s">
        <v>194</v>
      </c>
      <c r="I2770" s="39">
        <v>4</v>
      </c>
      <c r="J2770" s="39" t="s">
        <v>13986</v>
      </c>
      <c r="K2770" s="39" t="s">
        <v>31</v>
      </c>
      <c r="L2770" s="183">
        <v>4</v>
      </c>
      <c r="M2770" s="27">
        <f>L2770*130</f>
        <v>520</v>
      </c>
      <c r="N2770" s="23"/>
      <c r="O2770" s="24" t="s">
        <v>32</v>
      </c>
    </row>
    <row r="2771" s="1" customFormat="1" customHeight="1" spans="1:15">
      <c r="A2771" s="39">
        <v>2767</v>
      </c>
      <c r="B2771" s="115" t="s">
        <v>23</v>
      </c>
      <c r="C2771" s="39" t="s">
        <v>11004</v>
      </c>
      <c r="D2771" s="39" t="s">
        <v>10034</v>
      </c>
      <c r="E2771" s="39" t="s">
        <v>11005</v>
      </c>
      <c r="F2771" s="39" t="s">
        <v>13614</v>
      </c>
      <c r="G2771" s="39" t="s">
        <v>13994</v>
      </c>
      <c r="H2771" s="39" t="s">
        <v>194</v>
      </c>
      <c r="I2771" s="39">
        <v>5</v>
      </c>
      <c r="J2771" s="39" t="s">
        <v>13986</v>
      </c>
      <c r="K2771" s="39" t="s">
        <v>31</v>
      </c>
      <c r="L2771" s="183">
        <v>5</v>
      </c>
      <c r="M2771" s="27">
        <f>L2771*130</f>
        <v>650</v>
      </c>
      <c r="N2771" s="23"/>
      <c r="O2771" s="24" t="s">
        <v>32</v>
      </c>
    </row>
    <row r="2772" s="1" customFormat="1" customHeight="1" spans="1:15">
      <c r="A2772" s="39">
        <v>2768</v>
      </c>
      <c r="B2772" s="115" t="s">
        <v>23</v>
      </c>
      <c r="C2772" s="39" t="s">
        <v>11004</v>
      </c>
      <c r="D2772" s="39" t="s">
        <v>10034</v>
      </c>
      <c r="E2772" s="39" t="s">
        <v>11005</v>
      </c>
      <c r="F2772" s="39" t="s">
        <v>13614</v>
      </c>
      <c r="G2772" s="39" t="s">
        <v>13995</v>
      </c>
      <c r="H2772" s="39" t="s">
        <v>194</v>
      </c>
      <c r="I2772" s="39">
        <v>4</v>
      </c>
      <c r="J2772" s="39" t="s">
        <v>13986</v>
      </c>
      <c r="K2772" s="39" t="s">
        <v>31</v>
      </c>
      <c r="L2772" s="183">
        <v>4</v>
      </c>
      <c r="M2772" s="27">
        <f>L2772*130</f>
        <v>520</v>
      </c>
      <c r="N2772" s="23"/>
      <c r="O2772" s="24" t="s">
        <v>32</v>
      </c>
    </row>
    <row r="2773" s="1" customFormat="1" customHeight="1" spans="1:15">
      <c r="A2773" s="39">
        <v>2769</v>
      </c>
      <c r="B2773" s="115" t="s">
        <v>23</v>
      </c>
      <c r="C2773" s="39" t="s">
        <v>11004</v>
      </c>
      <c r="D2773" s="39" t="s">
        <v>10034</v>
      </c>
      <c r="E2773" s="39" t="s">
        <v>11005</v>
      </c>
      <c r="F2773" s="39" t="s">
        <v>13614</v>
      </c>
      <c r="G2773" s="39" t="s">
        <v>13996</v>
      </c>
      <c r="H2773" s="39" t="s">
        <v>51</v>
      </c>
      <c r="I2773" s="39">
        <v>2</v>
      </c>
      <c r="J2773" s="39" t="s">
        <v>13986</v>
      </c>
      <c r="K2773" s="39" t="s">
        <v>31</v>
      </c>
      <c r="L2773" s="183">
        <v>2</v>
      </c>
      <c r="M2773" s="27">
        <f>L2773*312</f>
        <v>624</v>
      </c>
      <c r="N2773" s="23"/>
      <c r="O2773" s="24" t="s">
        <v>32</v>
      </c>
    </row>
    <row r="2774" s="1" customFormat="1" customHeight="1" spans="1:15">
      <c r="A2774" s="39">
        <v>2770</v>
      </c>
      <c r="B2774" s="115" t="s">
        <v>23</v>
      </c>
      <c r="C2774" s="39" t="s">
        <v>11004</v>
      </c>
      <c r="D2774" s="39" t="s">
        <v>10034</v>
      </c>
      <c r="E2774" s="39" t="s">
        <v>11005</v>
      </c>
      <c r="F2774" s="39" t="s">
        <v>13614</v>
      </c>
      <c r="G2774" s="39" t="s">
        <v>13997</v>
      </c>
      <c r="H2774" s="39" t="s">
        <v>194</v>
      </c>
      <c r="I2774" s="39">
        <v>5</v>
      </c>
      <c r="J2774" s="39" t="s">
        <v>13986</v>
      </c>
      <c r="K2774" s="39" t="s">
        <v>31</v>
      </c>
      <c r="L2774" s="183">
        <v>4</v>
      </c>
      <c r="M2774" s="27">
        <f>L2774*130</f>
        <v>520</v>
      </c>
      <c r="N2774" s="23"/>
      <c r="O2774" s="24" t="s">
        <v>32</v>
      </c>
    </row>
    <row r="2775" s="1" customFormat="1" customHeight="1" spans="1:15">
      <c r="A2775" s="39">
        <v>2771</v>
      </c>
      <c r="B2775" s="115" t="s">
        <v>23</v>
      </c>
      <c r="C2775" s="39" t="s">
        <v>11004</v>
      </c>
      <c r="D2775" s="39" t="s">
        <v>10034</v>
      </c>
      <c r="E2775" s="39" t="s">
        <v>11005</v>
      </c>
      <c r="F2775" s="39" t="s">
        <v>13614</v>
      </c>
      <c r="G2775" s="39" t="s">
        <v>13998</v>
      </c>
      <c r="H2775" s="39" t="s">
        <v>194</v>
      </c>
      <c r="I2775" s="39">
        <v>3</v>
      </c>
      <c r="J2775" s="39" t="s">
        <v>13986</v>
      </c>
      <c r="K2775" s="39" t="s">
        <v>31</v>
      </c>
      <c r="L2775" s="183">
        <v>3</v>
      </c>
      <c r="M2775" s="27">
        <f>L2775*130</f>
        <v>390</v>
      </c>
      <c r="N2775" s="23"/>
      <c r="O2775" s="24" t="s">
        <v>32</v>
      </c>
    </row>
    <row r="2776" s="1" customFormat="1" customHeight="1" spans="1:15">
      <c r="A2776" s="39">
        <v>2772</v>
      </c>
      <c r="B2776" s="115" t="s">
        <v>23</v>
      </c>
      <c r="C2776" s="39" t="s">
        <v>11004</v>
      </c>
      <c r="D2776" s="39" t="s">
        <v>10034</v>
      </c>
      <c r="E2776" s="39" t="s">
        <v>11005</v>
      </c>
      <c r="F2776" s="39" t="s">
        <v>13614</v>
      </c>
      <c r="G2776" s="39" t="s">
        <v>13999</v>
      </c>
      <c r="H2776" s="39" t="s">
        <v>1583</v>
      </c>
      <c r="I2776" s="39">
        <v>1</v>
      </c>
      <c r="J2776" s="39" t="s">
        <v>13986</v>
      </c>
      <c r="K2776" s="39" t="s">
        <v>31</v>
      </c>
      <c r="L2776" s="183">
        <v>1</v>
      </c>
      <c r="M2776" s="27">
        <f>L2776*312</f>
        <v>312</v>
      </c>
      <c r="N2776" s="23"/>
      <c r="O2776" s="24" t="s">
        <v>32</v>
      </c>
    </row>
    <row r="2777" s="1" customFormat="1" customHeight="1" spans="1:15">
      <c r="A2777" s="39">
        <v>2773</v>
      </c>
      <c r="B2777" s="115" t="s">
        <v>23</v>
      </c>
      <c r="C2777" s="39" t="s">
        <v>11004</v>
      </c>
      <c r="D2777" s="39" t="s">
        <v>10034</v>
      </c>
      <c r="E2777" s="39" t="s">
        <v>11005</v>
      </c>
      <c r="F2777" s="39" t="s">
        <v>13614</v>
      </c>
      <c r="G2777" s="39" t="s">
        <v>14000</v>
      </c>
      <c r="H2777" s="39" t="s">
        <v>194</v>
      </c>
      <c r="I2777" s="39">
        <v>4</v>
      </c>
      <c r="J2777" s="39" t="s">
        <v>13986</v>
      </c>
      <c r="K2777" s="39" t="s">
        <v>31</v>
      </c>
      <c r="L2777" s="183">
        <v>3</v>
      </c>
      <c r="M2777" s="27">
        <f>L2777*130</f>
        <v>390</v>
      </c>
      <c r="N2777" s="23"/>
      <c r="O2777" s="24" t="s">
        <v>32</v>
      </c>
    </row>
    <row r="2778" s="1" customFormat="1" customHeight="1" spans="1:15">
      <c r="A2778" s="39">
        <v>2774</v>
      </c>
      <c r="B2778" s="115" t="s">
        <v>23</v>
      </c>
      <c r="C2778" s="39" t="s">
        <v>11004</v>
      </c>
      <c r="D2778" s="39" t="s">
        <v>10034</v>
      </c>
      <c r="E2778" s="39" t="s">
        <v>11005</v>
      </c>
      <c r="F2778" s="39" t="s">
        <v>13614</v>
      </c>
      <c r="G2778" s="39" t="s">
        <v>14001</v>
      </c>
      <c r="H2778" s="39" t="s">
        <v>194</v>
      </c>
      <c r="I2778" s="39">
        <v>4</v>
      </c>
      <c r="J2778" s="39" t="s">
        <v>13986</v>
      </c>
      <c r="K2778" s="39" t="s">
        <v>31</v>
      </c>
      <c r="L2778" s="183">
        <v>3</v>
      </c>
      <c r="M2778" s="27">
        <f>L2778*130</f>
        <v>390</v>
      </c>
      <c r="N2778" s="23"/>
      <c r="O2778" s="24" t="s">
        <v>32</v>
      </c>
    </row>
    <row r="2779" s="1" customFormat="1" customHeight="1" spans="1:15">
      <c r="A2779" s="39">
        <v>2775</v>
      </c>
      <c r="B2779" s="115" t="s">
        <v>23</v>
      </c>
      <c r="C2779" s="39" t="s">
        <v>11004</v>
      </c>
      <c r="D2779" s="39" t="s">
        <v>10034</v>
      </c>
      <c r="E2779" s="39" t="s">
        <v>11005</v>
      </c>
      <c r="F2779" s="39" t="s">
        <v>13614</v>
      </c>
      <c r="G2779" s="39" t="s">
        <v>14002</v>
      </c>
      <c r="H2779" s="39" t="s">
        <v>194</v>
      </c>
      <c r="I2779" s="39">
        <v>3</v>
      </c>
      <c r="J2779" s="39" t="s">
        <v>14003</v>
      </c>
      <c r="K2779" s="39" t="s">
        <v>31</v>
      </c>
      <c r="L2779" s="183">
        <v>3</v>
      </c>
      <c r="M2779" s="27">
        <f t="shared" ref="M2779:M2784" si="113">L2779*312</f>
        <v>936</v>
      </c>
      <c r="N2779" s="23"/>
      <c r="O2779" s="24" t="s">
        <v>32</v>
      </c>
    </row>
    <row r="2780" s="1" customFormat="1" customHeight="1" spans="1:15">
      <c r="A2780" s="39">
        <v>2776</v>
      </c>
      <c r="B2780" s="115" t="s">
        <v>23</v>
      </c>
      <c r="C2780" s="39" t="s">
        <v>11004</v>
      </c>
      <c r="D2780" s="39" t="s">
        <v>10034</v>
      </c>
      <c r="E2780" s="39" t="s">
        <v>11005</v>
      </c>
      <c r="F2780" s="39" t="s">
        <v>13614</v>
      </c>
      <c r="G2780" s="39" t="s">
        <v>14004</v>
      </c>
      <c r="H2780" s="39" t="s">
        <v>1583</v>
      </c>
      <c r="I2780" s="39">
        <v>3</v>
      </c>
      <c r="J2780" s="39" t="s">
        <v>14003</v>
      </c>
      <c r="K2780" s="39" t="s">
        <v>31</v>
      </c>
      <c r="L2780" s="183">
        <v>3</v>
      </c>
      <c r="M2780" s="27">
        <f t="shared" si="113"/>
        <v>936</v>
      </c>
      <c r="N2780" s="23"/>
      <c r="O2780" s="24" t="s">
        <v>32</v>
      </c>
    </row>
    <row r="2781" s="1" customFormat="1" customHeight="1" spans="1:15">
      <c r="A2781" s="39">
        <v>2777</v>
      </c>
      <c r="B2781" s="115" t="s">
        <v>23</v>
      </c>
      <c r="C2781" s="39" t="s">
        <v>11004</v>
      </c>
      <c r="D2781" s="39" t="s">
        <v>10034</v>
      </c>
      <c r="E2781" s="39" t="s">
        <v>11005</v>
      </c>
      <c r="F2781" s="39" t="s">
        <v>13614</v>
      </c>
      <c r="G2781" s="39" t="s">
        <v>14005</v>
      </c>
      <c r="H2781" s="39" t="s">
        <v>51</v>
      </c>
      <c r="I2781" s="39">
        <v>5</v>
      </c>
      <c r="J2781" s="39" t="s">
        <v>14003</v>
      </c>
      <c r="K2781" s="39" t="s">
        <v>31</v>
      </c>
      <c r="L2781" s="183">
        <v>5</v>
      </c>
      <c r="M2781" s="27">
        <f t="shared" si="113"/>
        <v>1560</v>
      </c>
      <c r="N2781" s="23"/>
      <c r="O2781" s="24" t="s">
        <v>32</v>
      </c>
    </row>
    <row r="2782" s="1" customFormat="1" customHeight="1" spans="1:15">
      <c r="A2782" s="39">
        <v>2778</v>
      </c>
      <c r="B2782" s="115" t="s">
        <v>23</v>
      </c>
      <c r="C2782" s="39" t="s">
        <v>11004</v>
      </c>
      <c r="D2782" s="39" t="s">
        <v>10034</v>
      </c>
      <c r="E2782" s="39" t="s">
        <v>11005</v>
      </c>
      <c r="F2782" s="39" t="s">
        <v>13614</v>
      </c>
      <c r="G2782" s="39" t="s">
        <v>14006</v>
      </c>
      <c r="H2782" s="39" t="s">
        <v>51</v>
      </c>
      <c r="I2782" s="39">
        <v>3</v>
      </c>
      <c r="J2782" s="39" t="s">
        <v>14003</v>
      </c>
      <c r="K2782" s="39" t="s">
        <v>31</v>
      </c>
      <c r="L2782" s="183">
        <v>3</v>
      </c>
      <c r="M2782" s="27">
        <f t="shared" si="113"/>
        <v>936</v>
      </c>
      <c r="N2782" s="23"/>
      <c r="O2782" s="24" t="s">
        <v>32</v>
      </c>
    </row>
    <row r="2783" s="1" customFormat="1" customHeight="1" spans="1:15">
      <c r="A2783" s="39">
        <v>2779</v>
      </c>
      <c r="B2783" s="115" t="s">
        <v>23</v>
      </c>
      <c r="C2783" s="39" t="s">
        <v>11004</v>
      </c>
      <c r="D2783" s="39" t="s">
        <v>10034</v>
      </c>
      <c r="E2783" s="39" t="s">
        <v>11005</v>
      </c>
      <c r="F2783" s="39" t="s">
        <v>13614</v>
      </c>
      <c r="G2783" s="39" t="s">
        <v>14007</v>
      </c>
      <c r="H2783" s="39" t="s">
        <v>194</v>
      </c>
      <c r="I2783" s="39">
        <v>2</v>
      </c>
      <c r="J2783" s="39" t="s">
        <v>14003</v>
      </c>
      <c r="K2783" s="39" t="s">
        <v>31</v>
      </c>
      <c r="L2783" s="183">
        <v>2</v>
      </c>
      <c r="M2783" s="27">
        <f t="shared" si="113"/>
        <v>624</v>
      </c>
      <c r="N2783" s="23"/>
      <c r="O2783" s="24" t="s">
        <v>32</v>
      </c>
    </row>
    <row r="2784" s="1" customFormat="1" customHeight="1" spans="1:15">
      <c r="A2784" s="39">
        <v>2780</v>
      </c>
      <c r="B2784" s="115" t="s">
        <v>23</v>
      </c>
      <c r="C2784" s="39" t="s">
        <v>11004</v>
      </c>
      <c r="D2784" s="39" t="s">
        <v>10034</v>
      </c>
      <c r="E2784" s="39" t="s">
        <v>11005</v>
      </c>
      <c r="F2784" s="39" t="s">
        <v>13614</v>
      </c>
      <c r="G2784" s="39" t="s">
        <v>14008</v>
      </c>
      <c r="H2784" s="39" t="s">
        <v>51</v>
      </c>
      <c r="I2784" s="39">
        <v>3</v>
      </c>
      <c r="J2784" s="39" t="s">
        <v>14003</v>
      </c>
      <c r="K2784" s="39" t="s">
        <v>31</v>
      </c>
      <c r="L2784" s="183">
        <v>3</v>
      </c>
      <c r="M2784" s="27">
        <f t="shared" si="113"/>
        <v>936</v>
      </c>
      <c r="N2784" s="23"/>
      <c r="O2784" s="24" t="s">
        <v>32</v>
      </c>
    </row>
    <row r="2785" s="1" customFormat="1" customHeight="1" spans="1:15">
      <c r="A2785" s="39">
        <v>2781</v>
      </c>
      <c r="B2785" s="115" t="s">
        <v>23</v>
      </c>
      <c r="C2785" s="39" t="s">
        <v>11004</v>
      </c>
      <c r="D2785" s="39" t="s">
        <v>10034</v>
      </c>
      <c r="E2785" s="39" t="s">
        <v>11005</v>
      </c>
      <c r="F2785" s="39" t="s">
        <v>13614</v>
      </c>
      <c r="G2785" s="39" t="s">
        <v>14009</v>
      </c>
      <c r="H2785" s="39" t="s">
        <v>194</v>
      </c>
      <c r="I2785" s="39">
        <v>5</v>
      </c>
      <c r="J2785" s="39" t="s">
        <v>14003</v>
      </c>
      <c r="K2785" s="39" t="s">
        <v>31</v>
      </c>
      <c r="L2785" s="183">
        <v>5</v>
      </c>
      <c r="M2785" s="27">
        <f>L2785*130</f>
        <v>650</v>
      </c>
      <c r="N2785" s="23"/>
      <c r="O2785" s="24" t="s">
        <v>32</v>
      </c>
    </row>
    <row r="2786" s="1" customFormat="1" customHeight="1" spans="1:15">
      <c r="A2786" s="39">
        <v>2782</v>
      </c>
      <c r="B2786" s="115" t="s">
        <v>23</v>
      </c>
      <c r="C2786" s="39" t="s">
        <v>11004</v>
      </c>
      <c r="D2786" s="39" t="s">
        <v>10034</v>
      </c>
      <c r="E2786" s="39" t="s">
        <v>11005</v>
      </c>
      <c r="F2786" s="39" t="s">
        <v>13614</v>
      </c>
      <c r="G2786" s="39" t="s">
        <v>14010</v>
      </c>
      <c r="H2786" s="39" t="s">
        <v>194</v>
      </c>
      <c r="I2786" s="39">
        <v>3</v>
      </c>
      <c r="J2786" s="39" t="s">
        <v>14003</v>
      </c>
      <c r="K2786" s="39" t="s">
        <v>31</v>
      </c>
      <c r="L2786" s="183">
        <v>3</v>
      </c>
      <c r="M2786" s="27">
        <f>L2786*130</f>
        <v>390</v>
      </c>
      <c r="N2786" s="23"/>
      <c r="O2786" s="24" t="s">
        <v>32</v>
      </c>
    </row>
    <row r="2787" s="1" customFormat="1" customHeight="1" spans="1:15">
      <c r="A2787" s="39">
        <v>2783</v>
      </c>
      <c r="B2787" s="115" t="s">
        <v>23</v>
      </c>
      <c r="C2787" s="39" t="s">
        <v>11004</v>
      </c>
      <c r="D2787" s="39" t="s">
        <v>10034</v>
      </c>
      <c r="E2787" s="39" t="s">
        <v>11005</v>
      </c>
      <c r="F2787" s="39" t="s">
        <v>13614</v>
      </c>
      <c r="G2787" s="39" t="s">
        <v>14011</v>
      </c>
      <c r="H2787" s="39" t="s">
        <v>194</v>
      </c>
      <c r="I2787" s="39">
        <v>4</v>
      </c>
      <c r="J2787" s="39" t="s">
        <v>14003</v>
      </c>
      <c r="K2787" s="39" t="s">
        <v>31</v>
      </c>
      <c r="L2787" s="183">
        <v>4</v>
      </c>
      <c r="M2787" s="27">
        <f>L2787*130</f>
        <v>520</v>
      </c>
      <c r="N2787" s="23"/>
      <c r="O2787" s="24" t="s">
        <v>32</v>
      </c>
    </row>
    <row r="2788" s="1" customFormat="1" customHeight="1" spans="1:15">
      <c r="A2788" s="39">
        <v>2784</v>
      </c>
      <c r="B2788" s="115" t="s">
        <v>23</v>
      </c>
      <c r="C2788" s="39" t="s">
        <v>11004</v>
      </c>
      <c r="D2788" s="39" t="s">
        <v>10034</v>
      </c>
      <c r="E2788" s="39" t="s">
        <v>11005</v>
      </c>
      <c r="F2788" s="39" t="s">
        <v>13614</v>
      </c>
      <c r="G2788" s="39" t="s">
        <v>14012</v>
      </c>
      <c r="H2788" s="39" t="s">
        <v>51</v>
      </c>
      <c r="I2788" s="39">
        <v>3</v>
      </c>
      <c r="J2788" s="39" t="s">
        <v>14003</v>
      </c>
      <c r="K2788" s="39" t="s">
        <v>31</v>
      </c>
      <c r="L2788" s="183">
        <v>3</v>
      </c>
      <c r="M2788" s="27">
        <f>L2788*312</f>
        <v>936</v>
      </c>
      <c r="N2788" s="23"/>
      <c r="O2788" s="24" t="s">
        <v>32</v>
      </c>
    </row>
    <row r="2789" s="1" customFormat="1" customHeight="1" spans="1:15">
      <c r="A2789" s="39">
        <v>2785</v>
      </c>
      <c r="B2789" s="115" t="s">
        <v>23</v>
      </c>
      <c r="C2789" s="39" t="s">
        <v>11004</v>
      </c>
      <c r="D2789" s="39" t="s">
        <v>10034</v>
      </c>
      <c r="E2789" s="39" t="s">
        <v>11005</v>
      </c>
      <c r="F2789" s="39" t="s">
        <v>13614</v>
      </c>
      <c r="G2789" s="39" t="s">
        <v>14013</v>
      </c>
      <c r="H2789" s="39" t="s">
        <v>194</v>
      </c>
      <c r="I2789" s="39">
        <v>5</v>
      </c>
      <c r="J2789" s="39" t="s">
        <v>14003</v>
      </c>
      <c r="K2789" s="39" t="s">
        <v>31</v>
      </c>
      <c r="L2789" s="183">
        <v>5</v>
      </c>
      <c r="M2789" s="27">
        <f>L2789*130</f>
        <v>650</v>
      </c>
      <c r="N2789" s="23"/>
      <c r="O2789" s="24" t="s">
        <v>32</v>
      </c>
    </row>
    <row r="2790" s="1" customFormat="1" customHeight="1" spans="1:15">
      <c r="A2790" s="39">
        <v>2786</v>
      </c>
      <c r="B2790" s="115" t="s">
        <v>23</v>
      </c>
      <c r="C2790" s="39" t="s">
        <v>11004</v>
      </c>
      <c r="D2790" s="39" t="s">
        <v>10034</v>
      </c>
      <c r="E2790" s="39" t="s">
        <v>11005</v>
      </c>
      <c r="F2790" s="39" t="s">
        <v>13614</v>
      </c>
      <c r="G2790" s="39" t="s">
        <v>14014</v>
      </c>
      <c r="H2790" s="39" t="s">
        <v>194</v>
      </c>
      <c r="I2790" s="39">
        <v>3</v>
      </c>
      <c r="J2790" s="39" t="s">
        <v>14003</v>
      </c>
      <c r="K2790" s="39" t="s">
        <v>31</v>
      </c>
      <c r="L2790" s="183">
        <v>3</v>
      </c>
      <c r="M2790" s="27">
        <f>L2790*312</f>
        <v>936</v>
      </c>
      <c r="N2790" s="23"/>
      <c r="O2790" s="24" t="s">
        <v>32</v>
      </c>
    </row>
    <row r="2791" s="1" customFormat="1" customHeight="1" spans="1:15">
      <c r="A2791" s="39">
        <v>2787</v>
      </c>
      <c r="B2791" s="115" t="s">
        <v>23</v>
      </c>
      <c r="C2791" s="39" t="s">
        <v>11004</v>
      </c>
      <c r="D2791" s="39" t="s">
        <v>10034</v>
      </c>
      <c r="E2791" s="39" t="s">
        <v>11005</v>
      </c>
      <c r="F2791" s="39" t="s">
        <v>13614</v>
      </c>
      <c r="G2791" s="39" t="s">
        <v>14015</v>
      </c>
      <c r="H2791" s="39" t="s">
        <v>194</v>
      </c>
      <c r="I2791" s="39">
        <v>5</v>
      </c>
      <c r="J2791" s="39" t="s">
        <v>14003</v>
      </c>
      <c r="K2791" s="39" t="s">
        <v>31</v>
      </c>
      <c r="L2791" s="183">
        <v>3</v>
      </c>
      <c r="M2791" s="27">
        <f>L2791*130</f>
        <v>390</v>
      </c>
      <c r="N2791" s="23"/>
      <c r="O2791" s="24" t="s">
        <v>32</v>
      </c>
    </row>
    <row r="2792" s="1" customFormat="1" customHeight="1" spans="1:15">
      <c r="A2792" s="39">
        <v>2788</v>
      </c>
      <c r="B2792" s="115" t="s">
        <v>23</v>
      </c>
      <c r="C2792" s="39" t="s">
        <v>11004</v>
      </c>
      <c r="D2792" s="39" t="s">
        <v>10034</v>
      </c>
      <c r="E2792" s="39" t="s">
        <v>11005</v>
      </c>
      <c r="F2792" s="39" t="s">
        <v>13614</v>
      </c>
      <c r="G2792" s="39" t="s">
        <v>14016</v>
      </c>
      <c r="H2792" s="39" t="s">
        <v>194</v>
      </c>
      <c r="I2792" s="39">
        <v>6</v>
      </c>
      <c r="J2792" s="39" t="s">
        <v>14003</v>
      </c>
      <c r="K2792" s="39" t="s">
        <v>31</v>
      </c>
      <c r="L2792" s="183">
        <v>4</v>
      </c>
      <c r="M2792" s="27">
        <f>L2792*312</f>
        <v>1248</v>
      </c>
      <c r="N2792" s="23"/>
      <c r="O2792" s="24" t="s">
        <v>32</v>
      </c>
    </row>
    <row r="2793" s="1" customFormat="1" customHeight="1" spans="1:15">
      <c r="A2793" s="39">
        <v>2789</v>
      </c>
      <c r="B2793" s="115" t="s">
        <v>23</v>
      </c>
      <c r="C2793" s="39" t="s">
        <v>11004</v>
      </c>
      <c r="D2793" s="39" t="s">
        <v>10034</v>
      </c>
      <c r="E2793" s="39" t="s">
        <v>11005</v>
      </c>
      <c r="F2793" s="39" t="s">
        <v>13614</v>
      </c>
      <c r="G2793" s="39" t="s">
        <v>14017</v>
      </c>
      <c r="H2793" s="39" t="s">
        <v>194</v>
      </c>
      <c r="I2793" s="39">
        <v>1</v>
      </c>
      <c r="J2793" s="39" t="s">
        <v>14003</v>
      </c>
      <c r="K2793" s="39" t="s">
        <v>31</v>
      </c>
      <c r="L2793" s="183">
        <v>1</v>
      </c>
      <c r="M2793" s="27">
        <f>L2793*312</f>
        <v>312</v>
      </c>
      <c r="N2793" s="23"/>
      <c r="O2793" s="24" t="s">
        <v>32</v>
      </c>
    </row>
    <row r="2794" s="1" customFormat="1" customHeight="1" spans="1:15">
      <c r="A2794" s="39">
        <v>2790</v>
      </c>
      <c r="B2794" s="115" t="s">
        <v>23</v>
      </c>
      <c r="C2794" s="39" t="s">
        <v>11004</v>
      </c>
      <c r="D2794" s="39" t="s">
        <v>10034</v>
      </c>
      <c r="E2794" s="39" t="s">
        <v>11005</v>
      </c>
      <c r="F2794" s="39" t="s">
        <v>13614</v>
      </c>
      <c r="G2794" s="39" t="s">
        <v>14018</v>
      </c>
      <c r="H2794" s="39" t="s">
        <v>194</v>
      </c>
      <c r="I2794" s="39">
        <v>5</v>
      </c>
      <c r="J2794" s="39" t="s">
        <v>14003</v>
      </c>
      <c r="K2794" s="39" t="s">
        <v>31</v>
      </c>
      <c r="L2794" s="183">
        <v>5</v>
      </c>
      <c r="M2794" s="27">
        <f>L2794*130</f>
        <v>650</v>
      </c>
      <c r="N2794" s="23"/>
      <c r="O2794" s="24" t="s">
        <v>32</v>
      </c>
    </row>
    <row r="2795" s="1" customFormat="1" customHeight="1" spans="1:15">
      <c r="A2795" s="39">
        <v>2791</v>
      </c>
      <c r="B2795" s="115" t="s">
        <v>23</v>
      </c>
      <c r="C2795" s="39" t="s">
        <v>11004</v>
      </c>
      <c r="D2795" s="39" t="s">
        <v>10034</v>
      </c>
      <c r="E2795" s="39" t="s">
        <v>11005</v>
      </c>
      <c r="F2795" s="39" t="s">
        <v>13614</v>
      </c>
      <c r="G2795" s="39" t="s">
        <v>14019</v>
      </c>
      <c r="H2795" s="39" t="s">
        <v>51</v>
      </c>
      <c r="I2795" s="39">
        <v>4</v>
      </c>
      <c r="J2795" s="39" t="s">
        <v>14003</v>
      </c>
      <c r="K2795" s="39" t="s">
        <v>31</v>
      </c>
      <c r="L2795" s="183">
        <v>4</v>
      </c>
      <c r="M2795" s="27">
        <f>L2795*312</f>
        <v>1248</v>
      </c>
      <c r="N2795" s="23"/>
      <c r="O2795" s="24" t="s">
        <v>32</v>
      </c>
    </row>
    <row r="2796" s="1" customFormat="1" customHeight="1" spans="1:15">
      <c r="A2796" s="39">
        <v>2792</v>
      </c>
      <c r="B2796" s="115" t="s">
        <v>23</v>
      </c>
      <c r="C2796" s="39" t="s">
        <v>11004</v>
      </c>
      <c r="D2796" s="39" t="s">
        <v>10034</v>
      </c>
      <c r="E2796" s="39" t="s">
        <v>11005</v>
      </c>
      <c r="F2796" s="39" t="s">
        <v>13614</v>
      </c>
      <c r="G2796" s="39" t="s">
        <v>13611</v>
      </c>
      <c r="H2796" s="39" t="s">
        <v>51</v>
      </c>
      <c r="I2796" s="39">
        <v>4</v>
      </c>
      <c r="J2796" s="39" t="s">
        <v>14020</v>
      </c>
      <c r="K2796" s="39" t="s">
        <v>31</v>
      </c>
      <c r="L2796" s="183">
        <v>4</v>
      </c>
      <c r="M2796" s="27">
        <f>L2796*312</f>
        <v>1248</v>
      </c>
      <c r="N2796" s="23"/>
      <c r="O2796" s="24" t="s">
        <v>32</v>
      </c>
    </row>
    <row r="2797" s="1" customFormat="1" customHeight="1" spans="1:15">
      <c r="A2797" s="39">
        <v>2793</v>
      </c>
      <c r="B2797" s="115" t="s">
        <v>23</v>
      </c>
      <c r="C2797" s="39" t="s">
        <v>11004</v>
      </c>
      <c r="D2797" s="39" t="s">
        <v>10034</v>
      </c>
      <c r="E2797" s="39" t="s">
        <v>11005</v>
      </c>
      <c r="F2797" s="39" t="s">
        <v>13614</v>
      </c>
      <c r="G2797" s="39" t="s">
        <v>14021</v>
      </c>
      <c r="H2797" s="39" t="s">
        <v>194</v>
      </c>
      <c r="I2797" s="39">
        <v>3</v>
      </c>
      <c r="J2797" s="39" t="s">
        <v>14020</v>
      </c>
      <c r="K2797" s="39" t="s">
        <v>31</v>
      </c>
      <c r="L2797" s="183">
        <v>3</v>
      </c>
      <c r="M2797" s="27">
        <f>L2797*130</f>
        <v>390</v>
      </c>
      <c r="N2797" s="23"/>
      <c r="O2797" s="24" t="s">
        <v>32</v>
      </c>
    </row>
    <row r="2798" s="1" customFormat="1" customHeight="1" spans="1:15">
      <c r="A2798" s="39">
        <v>2794</v>
      </c>
      <c r="B2798" s="115" t="s">
        <v>23</v>
      </c>
      <c r="C2798" s="39" t="s">
        <v>11004</v>
      </c>
      <c r="D2798" s="39" t="s">
        <v>10034</v>
      </c>
      <c r="E2798" s="39" t="s">
        <v>11005</v>
      </c>
      <c r="F2798" s="39" t="s">
        <v>13614</v>
      </c>
      <c r="G2798" s="39" t="s">
        <v>14022</v>
      </c>
      <c r="H2798" s="39" t="s">
        <v>51</v>
      </c>
      <c r="I2798" s="39">
        <v>4</v>
      </c>
      <c r="J2798" s="39" t="s">
        <v>14020</v>
      </c>
      <c r="K2798" s="39" t="s">
        <v>31</v>
      </c>
      <c r="L2798" s="183">
        <v>4</v>
      </c>
      <c r="M2798" s="27">
        <f>L2798*312</f>
        <v>1248</v>
      </c>
      <c r="N2798" s="23"/>
      <c r="O2798" s="24" t="s">
        <v>32</v>
      </c>
    </row>
    <row r="2799" s="1" customFormat="1" customHeight="1" spans="1:15">
      <c r="A2799" s="39">
        <v>2795</v>
      </c>
      <c r="B2799" s="115" t="s">
        <v>23</v>
      </c>
      <c r="C2799" s="39" t="s">
        <v>11004</v>
      </c>
      <c r="D2799" s="39" t="s">
        <v>10034</v>
      </c>
      <c r="E2799" s="39" t="s">
        <v>11005</v>
      </c>
      <c r="F2799" s="39" t="s">
        <v>13614</v>
      </c>
      <c r="G2799" s="39" t="s">
        <v>14023</v>
      </c>
      <c r="H2799" s="39" t="s">
        <v>1583</v>
      </c>
      <c r="I2799" s="39">
        <v>7</v>
      </c>
      <c r="J2799" s="39" t="s">
        <v>14020</v>
      </c>
      <c r="K2799" s="39" t="s">
        <v>31</v>
      </c>
      <c r="L2799" s="183">
        <v>6</v>
      </c>
      <c r="M2799" s="27">
        <f>L2799*312</f>
        <v>1872</v>
      </c>
      <c r="N2799" s="23"/>
      <c r="O2799" s="24" t="s">
        <v>32</v>
      </c>
    </row>
    <row r="2800" s="1" customFormat="1" customHeight="1" spans="1:15">
      <c r="A2800" s="39">
        <v>2796</v>
      </c>
      <c r="B2800" s="115" t="s">
        <v>23</v>
      </c>
      <c r="C2800" s="39" t="s">
        <v>11004</v>
      </c>
      <c r="D2800" s="39" t="s">
        <v>10034</v>
      </c>
      <c r="E2800" s="39" t="s">
        <v>11005</v>
      </c>
      <c r="F2800" s="39" t="s">
        <v>13614</v>
      </c>
      <c r="G2800" s="39" t="s">
        <v>14024</v>
      </c>
      <c r="H2800" s="39" t="s">
        <v>194</v>
      </c>
      <c r="I2800" s="39">
        <v>3</v>
      </c>
      <c r="J2800" s="39" t="s">
        <v>14020</v>
      </c>
      <c r="K2800" s="39" t="s">
        <v>31</v>
      </c>
      <c r="L2800" s="183">
        <v>2</v>
      </c>
      <c r="M2800" s="27">
        <f t="shared" ref="M2800:M2806" si="114">L2800*130</f>
        <v>260</v>
      </c>
      <c r="N2800" s="23"/>
      <c r="O2800" s="24" t="s">
        <v>32</v>
      </c>
    </row>
    <row r="2801" s="1" customFormat="1" customHeight="1" spans="1:15">
      <c r="A2801" s="39">
        <v>2797</v>
      </c>
      <c r="B2801" s="115" t="s">
        <v>23</v>
      </c>
      <c r="C2801" s="39" t="s">
        <v>11004</v>
      </c>
      <c r="D2801" s="39" t="s">
        <v>10034</v>
      </c>
      <c r="E2801" s="39" t="s">
        <v>11005</v>
      </c>
      <c r="F2801" s="39" t="s">
        <v>13614</v>
      </c>
      <c r="G2801" s="39" t="s">
        <v>14025</v>
      </c>
      <c r="H2801" s="39" t="s">
        <v>194</v>
      </c>
      <c r="I2801" s="39">
        <v>4</v>
      </c>
      <c r="J2801" s="39" t="s">
        <v>14020</v>
      </c>
      <c r="K2801" s="39" t="s">
        <v>31</v>
      </c>
      <c r="L2801" s="183">
        <v>3</v>
      </c>
      <c r="M2801" s="27">
        <f t="shared" si="114"/>
        <v>390</v>
      </c>
      <c r="N2801" s="23"/>
      <c r="O2801" s="24" t="s">
        <v>32</v>
      </c>
    </row>
    <row r="2802" s="1" customFormat="1" customHeight="1" spans="1:15">
      <c r="A2802" s="39">
        <v>2798</v>
      </c>
      <c r="B2802" s="115" t="s">
        <v>23</v>
      </c>
      <c r="C2802" s="39" t="s">
        <v>11004</v>
      </c>
      <c r="D2802" s="39" t="s">
        <v>10034</v>
      </c>
      <c r="E2802" s="39" t="s">
        <v>11005</v>
      </c>
      <c r="F2802" s="39" t="s">
        <v>13614</v>
      </c>
      <c r="G2802" s="39" t="s">
        <v>13933</v>
      </c>
      <c r="H2802" s="39" t="s">
        <v>194</v>
      </c>
      <c r="I2802" s="39">
        <v>3</v>
      </c>
      <c r="J2802" s="39" t="s">
        <v>14020</v>
      </c>
      <c r="K2802" s="39" t="s">
        <v>31</v>
      </c>
      <c r="L2802" s="183">
        <v>3</v>
      </c>
      <c r="M2802" s="27">
        <f t="shared" si="114"/>
        <v>390</v>
      </c>
      <c r="N2802" s="23"/>
      <c r="O2802" s="24" t="s">
        <v>32</v>
      </c>
    </row>
    <row r="2803" s="1" customFormat="1" customHeight="1" spans="1:15">
      <c r="A2803" s="39">
        <v>2799</v>
      </c>
      <c r="B2803" s="115" t="s">
        <v>23</v>
      </c>
      <c r="C2803" s="39" t="s">
        <v>11004</v>
      </c>
      <c r="D2803" s="39" t="s">
        <v>10034</v>
      </c>
      <c r="E2803" s="39" t="s">
        <v>11005</v>
      </c>
      <c r="F2803" s="39" t="s">
        <v>13614</v>
      </c>
      <c r="G2803" s="39" t="s">
        <v>14026</v>
      </c>
      <c r="H2803" s="39" t="s">
        <v>194</v>
      </c>
      <c r="I2803" s="39">
        <v>4</v>
      </c>
      <c r="J2803" s="39" t="s">
        <v>14020</v>
      </c>
      <c r="K2803" s="39" t="s">
        <v>31</v>
      </c>
      <c r="L2803" s="183">
        <v>4</v>
      </c>
      <c r="M2803" s="27">
        <f t="shared" si="114"/>
        <v>520</v>
      </c>
      <c r="N2803" s="23"/>
      <c r="O2803" s="24" t="s">
        <v>32</v>
      </c>
    </row>
    <row r="2804" s="1" customFormat="1" customHeight="1" spans="1:15">
      <c r="A2804" s="39">
        <v>2800</v>
      </c>
      <c r="B2804" s="115" t="s">
        <v>23</v>
      </c>
      <c r="C2804" s="39" t="s">
        <v>11004</v>
      </c>
      <c r="D2804" s="39" t="s">
        <v>10034</v>
      </c>
      <c r="E2804" s="39" t="s">
        <v>11005</v>
      </c>
      <c r="F2804" s="39" t="s">
        <v>13614</v>
      </c>
      <c r="G2804" s="39" t="s">
        <v>11107</v>
      </c>
      <c r="H2804" s="39" t="s">
        <v>194</v>
      </c>
      <c r="I2804" s="39">
        <v>4</v>
      </c>
      <c r="J2804" s="39" t="s">
        <v>14020</v>
      </c>
      <c r="K2804" s="39" t="s">
        <v>31</v>
      </c>
      <c r="L2804" s="183">
        <v>4</v>
      </c>
      <c r="M2804" s="27">
        <f t="shared" si="114"/>
        <v>520</v>
      </c>
      <c r="N2804" s="23"/>
      <c r="O2804" s="24" t="s">
        <v>32</v>
      </c>
    </row>
    <row r="2805" s="1" customFormat="1" customHeight="1" spans="1:15">
      <c r="A2805" s="39">
        <v>2801</v>
      </c>
      <c r="B2805" s="115" t="s">
        <v>23</v>
      </c>
      <c r="C2805" s="39" t="s">
        <v>11004</v>
      </c>
      <c r="D2805" s="39" t="s">
        <v>10034</v>
      </c>
      <c r="E2805" s="39" t="s">
        <v>11005</v>
      </c>
      <c r="F2805" s="39" t="s">
        <v>13614</v>
      </c>
      <c r="G2805" s="39" t="s">
        <v>14027</v>
      </c>
      <c r="H2805" s="39" t="s">
        <v>194</v>
      </c>
      <c r="I2805" s="39">
        <v>5</v>
      </c>
      <c r="J2805" s="39" t="s">
        <v>14020</v>
      </c>
      <c r="K2805" s="39" t="s">
        <v>31</v>
      </c>
      <c r="L2805" s="183">
        <v>5</v>
      </c>
      <c r="M2805" s="27">
        <f t="shared" si="114"/>
        <v>650</v>
      </c>
      <c r="N2805" s="23"/>
      <c r="O2805" s="24" t="s">
        <v>32</v>
      </c>
    </row>
    <row r="2806" s="1" customFormat="1" customHeight="1" spans="1:15">
      <c r="A2806" s="39">
        <v>2802</v>
      </c>
      <c r="B2806" s="115" t="s">
        <v>23</v>
      </c>
      <c r="C2806" s="39" t="s">
        <v>11004</v>
      </c>
      <c r="D2806" s="39" t="s">
        <v>10034</v>
      </c>
      <c r="E2806" s="39" t="s">
        <v>11005</v>
      </c>
      <c r="F2806" s="39" t="s">
        <v>13614</v>
      </c>
      <c r="G2806" s="39" t="s">
        <v>14028</v>
      </c>
      <c r="H2806" s="39" t="s">
        <v>194</v>
      </c>
      <c r="I2806" s="39">
        <v>3</v>
      </c>
      <c r="J2806" s="39" t="s">
        <v>14020</v>
      </c>
      <c r="K2806" s="39" t="s">
        <v>31</v>
      </c>
      <c r="L2806" s="183">
        <v>3</v>
      </c>
      <c r="M2806" s="27">
        <f t="shared" si="114"/>
        <v>390</v>
      </c>
      <c r="N2806" s="23"/>
      <c r="O2806" s="24" t="s">
        <v>32</v>
      </c>
    </row>
    <row r="2807" s="1" customFormat="1" customHeight="1" spans="1:15">
      <c r="A2807" s="39">
        <v>2803</v>
      </c>
      <c r="B2807" s="115" t="s">
        <v>23</v>
      </c>
      <c r="C2807" s="39" t="s">
        <v>11004</v>
      </c>
      <c r="D2807" s="39" t="s">
        <v>10034</v>
      </c>
      <c r="E2807" s="39" t="s">
        <v>11005</v>
      </c>
      <c r="F2807" s="39" t="s">
        <v>13614</v>
      </c>
      <c r="G2807" s="39" t="s">
        <v>14029</v>
      </c>
      <c r="H2807" s="39" t="s">
        <v>194</v>
      </c>
      <c r="I2807" s="39">
        <v>2</v>
      </c>
      <c r="J2807" s="39" t="s">
        <v>14020</v>
      </c>
      <c r="K2807" s="39" t="s">
        <v>31</v>
      </c>
      <c r="L2807" s="183">
        <v>2</v>
      </c>
      <c r="M2807" s="27">
        <f>L2807*312</f>
        <v>624</v>
      </c>
      <c r="N2807" s="23"/>
      <c r="O2807" s="24" t="s">
        <v>32</v>
      </c>
    </row>
    <row r="2808" s="1" customFormat="1" customHeight="1" spans="1:15">
      <c r="A2808" s="39">
        <v>2804</v>
      </c>
      <c r="B2808" s="115" t="s">
        <v>23</v>
      </c>
      <c r="C2808" s="39" t="s">
        <v>11004</v>
      </c>
      <c r="D2808" s="39" t="s">
        <v>10034</v>
      </c>
      <c r="E2808" s="39" t="s">
        <v>11005</v>
      </c>
      <c r="F2808" s="39" t="s">
        <v>13614</v>
      </c>
      <c r="G2808" s="1" t="s">
        <v>14030</v>
      </c>
      <c r="H2808" s="39" t="s">
        <v>194</v>
      </c>
      <c r="I2808" s="39">
        <v>4</v>
      </c>
      <c r="J2808" s="39" t="s">
        <v>14020</v>
      </c>
      <c r="K2808" s="39" t="s">
        <v>31</v>
      </c>
      <c r="L2808" s="183">
        <v>4</v>
      </c>
      <c r="M2808" s="27">
        <f>L2808*130</f>
        <v>520</v>
      </c>
      <c r="N2808" s="23"/>
      <c r="O2808" s="24" t="s">
        <v>32</v>
      </c>
    </row>
    <row r="2809" s="1" customFormat="1" customHeight="1" spans="1:15">
      <c r="A2809" s="39">
        <v>2805</v>
      </c>
      <c r="B2809" s="115" t="s">
        <v>23</v>
      </c>
      <c r="C2809" s="39" t="s">
        <v>11004</v>
      </c>
      <c r="D2809" s="39" t="s">
        <v>10034</v>
      </c>
      <c r="E2809" s="39" t="s">
        <v>11005</v>
      </c>
      <c r="F2809" s="39" t="s">
        <v>13614</v>
      </c>
      <c r="G2809" s="39" t="s">
        <v>14031</v>
      </c>
      <c r="H2809" s="39" t="s">
        <v>194</v>
      </c>
      <c r="I2809" s="39">
        <v>4</v>
      </c>
      <c r="J2809" s="39" t="s">
        <v>14020</v>
      </c>
      <c r="K2809" s="39" t="s">
        <v>31</v>
      </c>
      <c r="L2809" s="183">
        <v>4</v>
      </c>
      <c r="M2809" s="27">
        <f>L2809*130</f>
        <v>520</v>
      </c>
      <c r="N2809" s="23"/>
      <c r="O2809" s="24" t="s">
        <v>32</v>
      </c>
    </row>
    <row r="2810" s="1" customFormat="1" customHeight="1" spans="1:15">
      <c r="A2810" s="39">
        <v>2806</v>
      </c>
      <c r="B2810" s="115" t="s">
        <v>23</v>
      </c>
      <c r="C2810" s="39" t="s">
        <v>11004</v>
      </c>
      <c r="D2810" s="39" t="s">
        <v>10034</v>
      </c>
      <c r="E2810" s="39" t="s">
        <v>11005</v>
      </c>
      <c r="F2810" s="39" t="s">
        <v>13614</v>
      </c>
      <c r="G2810" s="39" t="s">
        <v>14032</v>
      </c>
      <c r="H2810" s="39" t="s">
        <v>194</v>
      </c>
      <c r="I2810" s="39">
        <v>3</v>
      </c>
      <c r="J2810" s="39" t="s">
        <v>14020</v>
      </c>
      <c r="K2810" s="39" t="s">
        <v>31</v>
      </c>
      <c r="L2810" s="183">
        <v>3</v>
      </c>
      <c r="M2810" s="27">
        <f>L2810*130</f>
        <v>390</v>
      </c>
      <c r="N2810" s="23"/>
      <c r="O2810" s="24" t="s">
        <v>32</v>
      </c>
    </row>
    <row r="2811" s="1" customFormat="1" customHeight="1" spans="1:15">
      <c r="A2811" s="39">
        <v>2807</v>
      </c>
      <c r="B2811" s="115" t="s">
        <v>23</v>
      </c>
      <c r="C2811" s="39" t="s">
        <v>11004</v>
      </c>
      <c r="D2811" s="39" t="s">
        <v>10034</v>
      </c>
      <c r="E2811" s="39" t="s">
        <v>11005</v>
      </c>
      <c r="F2811" s="39" t="s">
        <v>13614</v>
      </c>
      <c r="G2811" s="39" t="s">
        <v>14033</v>
      </c>
      <c r="H2811" s="39" t="s">
        <v>194</v>
      </c>
      <c r="I2811" s="39">
        <v>4</v>
      </c>
      <c r="J2811" s="39" t="s">
        <v>14020</v>
      </c>
      <c r="K2811" s="39" t="s">
        <v>31</v>
      </c>
      <c r="L2811" s="183">
        <v>4</v>
      </c>
      <c r="M2811" s="27">
        <f>L2811*130</f>
        <v>520</v>
      </c>
      <c r="N2811" s="23"/>
      <c r="O2811" s="24" t="s">
        <v>32</v>
      </c>
    </row>
    <row r="2812" s="1" customFormat="1" customHeight="1" spans="1:15">
      <c r="A2812" s="39">
        <v>2808</v>
      </c>
      <c r="B2812" s="115" t="s">
        <v>23</v>
      </c>
      <c r="C2812" s="39" t="s">
        <v>11004</v>
      </c>
      <c r="D2812" s="39" t="s">
        <v>10034</v>
      </c>
      <c r="E2812" s="39" t="s">
        <v>11005</v>
      </c>
      <c r="F2812" s="39" t="s">
        <v>13614</v>
      </c>
      <c r="G2812" s="39" t="s">
        <v>14034</v>
      </c>
      <c r="H2812" s="39" t="s">
        <v>194</v>
      </c>
      <c r="I2812" s="39">
        <v>4</v>
      </c>
      <c r="J2812" s="39" t="s">
        <v>14035</v>
      </c>
      <c r="K2812" s="39" t="s">
        <v>31</v>
      </c>
      <c r="L2812" s="183">
        <v>4</v>
      </c>
      <c r="M2812" s="27">
        <f>L2812*130</f>
        <v>520</v>
      </c>
      <c r="N2812" s="23"/>
      <c r="O2812" s="24" t="s">
        <v>32</v>
      </c>
    </row>
    <row r="2813" s="1" customFormat="1" customHeight="1" spans="1:15">
      <c r="A2813" s="39">
        <v>2809</v>
      </c>
      <c r="B2813" s="115" t="s">
        <v>23</v>
      </c>
      <c r="C2813" s="39" t="s">
        <v>11004</v>
      </c>
      <c r="D2813" s="39" t="s">
        <v>10034</v>
      </c>
      <c r="E2813" s="39" t="s">
        <v>11005</v>
      </c>
      <c r="F2813" s="39" t="s">
        <v>13614</v>
      </c>
      <c r="G2813" s="39" t="s">
        <v>14036</v>
      </c>
      <c r="H2813" s="39" t="s">
        <v>51</v>
      </c>
      <c r="I2813" s="39">
        <v>3</v>
      </c>
      <c r="J2813" s="39" t="s">
        <v>14035</v>
      </c>
      <c r="K2813" s="39" t="s">
        <v>31</v>
      </c>
      <c r="L2813" s="183">
        <v>3</v>
      </c>
      <c r="M2813" s="27">
        <f>L2813*312</f>
        <v>936</v>
      </c>
      <c r="N2813" s="23"/>
      <c r="O2813" s="24" t="s">
        <v>32</v>
      </c>
    </row>
    <row r="2814" s="1" customFormat="1" customHeight="1" spans="1:15">
      <c r="A2814" s="39">
        <v>2810</v>
      </c>
      <c r="B2814" s="115" t="s">
        <v>23</v>
      </c>
      <c r="C2814" s="39" t="s">
        <v>11004</v>
      </c>
      <c r="D2814" s="39" t="s">
        <v>10034</v>
      </c>
      <c r="E2814" s="39" t="s">
        <v>11005</v>
      </c>
      <c r="F2814" s="39" t="s">
        <v>13614</v>
      </c>
      <c r="G2814" s="39" t="s">
        <v>14037</v>
      </c>
      <c r="H2814" s="39" t="s">
        <v>194</v>
      </c>
      <c r="I2814" s="39">
        <v>4</v>
      </c>
      <c r="J2814" s="39" t="s">
        <v>14035</v>
      </c>
      <c r="K2814" s="39" t="s">
        <v>31</v>
      </c>
      <c r="L2814" s="183">
        <v>4</v>
      </c>
      <c r="M2814" s="27">
        <f>L2814*130</f>
        <v>520</v>
      </c>
      <c r="N2814" s="23"/>
      <c r="O2814" s="24" t="s">
        <v>32</v>
      </c>
    </row>
    <row r="2815" s="1" customFormat="1" customHeight="1" spans="1:15">
      <c r="A2815" s="39">
        <v>2811</v>
      </c>
      <c r="B2815" s="115" t="s">
        <v>23</v>
      </c>
      <c r="C2815" s="39" t="s">
        <v>11004</v>
      </c>
      <c r="D2815" s="39" t="s">
        <v>10034</v>
      </c>
      <c r="E2815" s="39" t="s">
        <v>11005</v>
      </c>
      <c r="F2815" s="39" t="s">
        <v>13614</v>
      </c>
      <c r="G2815" s="39" t="s">
        <v>14038</v>
      </c>
      <c r="H2815" s="39" t="s">
        <v>194</v>
      </c>
      <c r="I2815" s="39">
        <v>3</v>
      </c>
      <c r="J2815" s="39" t="s">
        <v>14035</v>
      </c>
      <c r="K2815" s="39" t="s">
        <v>31</v>
      </c>
      <c r="L2815" s="183">
        <v>3</v>
      </c>
      <c r="M2815" s="27">
        <f>L2815*130</f>
        <v>390</v>
      </c>
      <c r="N2815" s="23"/>
      <c r="O2815" s="24" t="s">
        <v>32</v>
      </c>
    </row>
    <row r="2816" s="1" customFormat="1" customHeight="1" spans="1:15">
      <c r="A2816" s="39">
        <v>2812</v>
      </c>
      <c r="B2816" s="115" t="s">
        <v>23</v>
      </c>
      <c r="C2816" s="39" t="s">
        <v>11004</v>
      </c>
      <c r="D2816" s="39" t="s">
        <v>10034</v>
      </c>
      <c r="E2816" s="39" t="s">
        <v>11005</v>
      </c>
      <c r="F2816" s="39" t="s">
        <v>13614</v>
      </c>
      <c r="G2816" s="39" t="s">
        <v>14039</v>
      </c>
      <c r="H2816" s="39" t="s">
        <v>194</v>
      </c>
      <c r="I2816" s="39">
        <v>2</v>
      </c>
      <c r="J2816" s="39" t="s">
        <v>14035</v>
      </c>
      <c r="K2816" s="39" t="s">
        <v>31</v>
      </c>
      <c r="L2816" s="183">
        <v>2</v>
      </c>
      <c r="M2816" s="27">
        <f>L2816*130</f>
        <v>260</v>
      </c>
      <c r="N2816" s="23"/>
      <c r="O2816" s="24" t="s">
        <v>32</v>
      </c>
    </row>
    <row r="2817" s="1" customFormat="1" customHeight="1" spans="1:15">
      <c r="A2817" s="39">
        <v>2813</v>
      </c>
      <c r="B2817" s="115" t="s">
        <v>23</v>
      </c>
      <c r="C2817" s="39" t="s">
        <v>11004</v>
      </c>
      <c r="D2817" s="39" t="s">
        <v>10034</v>
      </c>
      <c r="E2817" s="39" t="s">
        <v>11005</v>
      </c>
      <c r="F2817" s="39" t="s">
        <v>13614</v>
      </c>
      <c r="G2817" s="39" t="s">
        <v>14040</v>
      </c>
      <c r="H2817" s="39" t="s">
        <v>194</v>
      </c>
      <c r="I2817" s="39">
        <v>4</v>
      </c>
      <c r="J2817" s="39" t="s">
        <v>14035</v>
      </c>
      <c r="K2817" s="39" t="s">
        <v>31</v>
      </c>
      <c r="L2817" s="183">
        <v>4</v>
      </c>
      <c r="M2817" s="27">
        <f>L2817*130</f>
        <v>520</v>
      </c>
      <c r="N2817" s="23"/>
      <c r="O2817" s="24" t="s">
        <v>32</v>
      </c>
    </row>
    <row r="2818" s="1" customFormat="1" customHeight="1" spans="1:15">
      <c r="A2818" s="39">
        <v>2814</v>
      </c>
      <c r="B2818" s="115" t="s">
        <v>23</v>
      </c>
      <c r="C2818" s="39" t="s">
        <v>11004</v>
      </c>
      <c r="D2818" s="39" t="s">
        <v>10034</v>
      </c>
      <c r="E2818" s="39" t="s">
        <v>11005</v>
      </c>
      <c r="F2818" s="39" t="s">
        <v>13614</v>
      </c>
      <c r="G2818" s="39" t="s">
        <v>14041</v>
      </c>
      <c r="H2818" s="39" t="s">
        <v>194</v>
      </c>
      <c r="I2818" s="39">
        <v>4</v>
      </c>
      <c r="J2818" s="39" t="s">
        <v>14035</v>
      </c>
      <c r="K2818" s="39" t="s">
        <v>31</v>
      </c>
      <c r="L2818" s="183">
        <v>4</v>
      </c>
      <c r="M2818" s="27">
        <f>L2818*130</f>
        <v>520</v>
      </c>
      <c r="N2818" s="23"/>
      <c r="O2818" s="24" t="s">
        <v>32</v>
      </c>
    </row>
    <row r="2819" s="1" customFormat="1" customHeight="1" spans="1:15">
      <c r="A2819" s="39">
        <v>2815</v>
      </c>
      <c r="B2819" s="115" t="s">
        <v>23</v>
      </c>
      <c r="C2819" s="39" t="s">
        <v>11004</v>
      </c>
      <c r="D2819" s="39" t="s">
        <v>10034</v>
      </c>
      <c r="E2819" s="39" t="s">
        <v>11005</v>
      </c>
      <c r="F2819" s="39" t="s">
        <v>13614</v>
      </c>
      <c r="G2819" s="39" t="s">
        <v>14042</v>
      </c>
      <c r="H2819" s="39" t="s">
        <v>1583</v>
      </c>
      <c r="I2819" s="39">
        <v>4</v>
      </c>
      <c r="J2819" s="39" t="s">
        <v>14035</v>
      </c>
      <c r="K2819" s="39" t="s">
        <v>31</v>
      </c>
      <c r="L2819" s="183">
        <v>4</v>
      </c>
      <c r="M2819" s="27">
        <f>L2819*312</f>
        <v>1248</v>
      </c>
      <c r="N2819" s="23"/>
      <c r="O2819" s="24" t="s">
        <v>32</v>
      </c>
    </row>
    <row r="2820" s="1" customFormat="1" customHeight="1" spans="1:15">
      <c r="A2820" s="39">
        <v>2816</v>
      </c>
      <c r="B2820" s="115" t="s">
        <v>23</v>
      </c>
      <c r="C2820" s="39" t="s">
        <v>11004</v>
      </c>
      <c r="D2820" s="39" t="s">
        <v>10034</v>
      </c>
      <c r="E2820" s="39" t="s">
        <v>11005</v>
      </c>
      <c r="F2820" s="39" t="s">
        <v>13614</v>
      </c>
      <c r="G2820" s="39" t="s">
        <v>14043</v>
      </c>
      <c r="H2820" s="39" t="s">
        <v>194</v>
      </c>
      <c r="I2820" s="39">
        <v>3</v>
      </c>
      <c r="J2820" s="39" t="s">
        <v>14035</v>
      </c>
      <c r="K2820" s="39" t="s">
        <v>31</v>
      </c>
      <c r="L2820" s="183">
        <v>3</v>
      </c>
      <c r="M2820" s="27">
        <f>L2820*312</f>
        <v>936</v>
      </c>
      <c r="N2820" s="23"/>
      <c r="O2820" s="24" t="s">
        <v>32</v>
      </c>
    </row>
    <row r="2821" s="1" customFormat="1" customHeight="1" spans="1:15">
      <c r="A2821" s="39">
        <v>2817</v>
      </c>
      <c r="B2821" s="115" t="s">
        <v>23</v>
      </c>
      <c r="C2821" s="39" t="s">
        <v>11004</v>
      </c>
      <c r="D2821" s="39" t="s">
        <v>10034</v>
      </c>
      <c r="E2821" s="39" t="s">
        <v>11005</v>
      </c>
      <c r="F2821" s="39" t="s">
        <v>13614</v>
      </c>
      <c r="G2821" s="39" t="s">
        <v>14044</v>
      </c>
      <c r="H2821" s="39" t="s">
        <v>194</v>
      </c>
      <c r="I2821" s="39">
        <v>3</v>
      </c>
      <c r="J2821" s="39" t="s">
        <v>14035</v>
      </c>
      <c r="K2821" s="39" t="s">
        <v>31</v>
      </c>
      <c r="L2821" s="183">
        <v>3</v>
      </c>
      <c r="M2821" s="27">
        <f>L2821*130</f>
        <v>390</v>
      </c>
      <c r="N2821" s="23"/>
      <c r="O2821" s="24" t="s">
        <v>32</v>
      </c>
    </row>
    <row r="2822" s="1" customFormat="1" customHeight="1" spans="1:15">
      <c r="A2822" s="39">
        <v>2818</v>
      </c>
      <c r="B2822" s="115" t="s">
        <v>23</v>
      </c>
      <c r="C2822" s="39" t="s">
        <v>11004</v>
      </c>
      <c r="D2822" s="39" t="s">
        <v>10034</v>
      </c>
      <c r="E2822" s="39" t="s">
        <v>11005</v>
      </c>
      <c r="F2822" s="39" t="s">
        <v>13614</v>
      </c>
      <c r="G2822" s="39" t="s">
        <v>14045</v>
      </c>
      <c r="H2822" s="39" t="s">
        <v>194</v>
      </c>
      <c r="I2822" s="39">
        <v>3</v>
      </c>
      <c r="J2822" s="39" t="s">
        <v>14035</v>
      </c>
      <c r="K2822" s="39" t="s">
        <v>31</v>
      </c>
      <c r="L2822" s="183">
        <v>3</v>
      </c>
      <c r="M2822" s="27">
        <f>L2822*130</f>
        <v>390</v>
      </c>
      <c r="N2822" s="23"/>
      <c r="O2822" s="24" t="s">
        <v>32</v>
      </c>
    </row>
    <row r="2823" s="1" customFormat="1" customHeight="1" spans="1:15">
      <c r="A2823" s="39">
        <v>2819</v>
      </c>
      <c r="B2823" s="115" t="s">
        <v>23</v>
      </c>
      <c r="C2823" s="39" t="s">
        <v>11004</v>
      </c>
      <c r="D2823" s="39" t="s">
        <v>10034</v>
      </c>
      <c r="E2823" s="39" t="s">
        <v>11005</v>
      </c>
      <c r="F2823" s="39" t="s">
        <v>13614</v>
      </c>
      <c r="G2823" s="39" t="s">
        <v>14046</v>
      </c>
      <c r="H2823" s="39" t="s">
        <v>194</v>
      </c>
      <c r="I2823" s="39">
        <v>3</v>
      </c>
      <c r="J2823" s="39" t="s">
        <v>14035</v>
      </c>
      <c r="K2823" s="39" t="s">
        <v>31</v>
      </c>
      <c r="L2823" s="183">
        <v>3</v>
      </c>
      <c r="M2823" s="27">
        <f>L2823*130</f>
        <v>390</v>
      </c>
      <c r="N2823" s="23"/>
      <c r="O2823" s="24" t="s">
        <v>32</v>
      </c>
    </row>
    <row r="2824" s="1" customFormat="1" customHeight="1" spans="1:15">
      <c r="A2824" s="39">
        <v>2820</v>
      </c>
      <c r="B2824" s="115" t="s">
        <v>23</v>
      </c>
      <c r="C2824" s="39" t="s">
        <v>11004</v>
      </c>
      <c r="D2824" s="39" t="s">
        <v>10034</v>
      </c>
      <c r="E2824" s="39" t="s">
        <v>11005</v>
      </c>
      <c r="F2824" s="39" t="s">
        <v>13614</v>
      </c>
      <c r="G2824" s="39" t="s">
        <v>14047</v>
      </c>
      <c r="H2824" s="39" t="s">
        <v>194</v>
      </c>
      <c r="I2824" s="39">
        <v>6</v>
      </c>
      <c r="J2824" s="39" t="s">
        <v>14048</v>
      </c>
      <c r="K2824" s="39" t="s">
        <v>31</v>
      </c>
      <c r="L2824" s="183">
        <v>4</v>
      </c>
      <c r="M2824" s="27">
        <f>L2824*130</f>
        <v>520</v>
      </c>
      <c r="N2824" s="23"/>
      <c r="O2824" s="24" t="s">
        <v>32</v>
      </c>
    </row>
    <row r="2825" s="1" customFormat="1" customHeight="1" spans="1:15">
      <c r="A2825" s="39">
        <v>2821</v>
      </c>
      <c r="B2825" s="115" t="s">
        <v>23</v>
      </c>
      <c r="C2825" s="39" t="s">
        <v>11004</v>
      </c>
      <c r="D2825" s="39" t="s">
        <v>10034</v>
      </c>
      <c r="E2825" s="39" t="s">
        <v>11005</v>
      </c>
      <c r="F2825" s="39" t="s">
        <v>13614</v>
      </c>
      <c r="G2825" s="39" t="s">
        <v>14049</v>
      </c>
      <c r="H2825" s="39" t="s">
        <v>194</v>
      </c>
      <c r="I2825" s="39">
        <v>5</v>
      </c>
      <c r="J2825" s="39" t="s">
        <v>14048</v>
      </c>
      <c r="K2825" s="39" t="s">
        <v>31</v>
      </c>
      <c r="L2825" s="183">
        <v>5</v>
      </c>
      <c r="M2825" s="27">
        <f>L2825*312</f>
        <v>1560</v>
      </c>
      <c r="N2825" s="23"/>
      <c r="O2825" s="24" t="s">
        <v>32</v>
      </c>
    </row>
    <row r="2826" s="1" customFormat="1" customHeight="1" spans="1:18">
      <c r="A2826" s="39">
        <v>2822</v>
      </c>
      <c r="B2826" s="115" t="s">
        <v>23</v>
      </c>
      <c r="C2826" s="39" t="s">
        <v>11004</v>
      </c>
      <c r="D2826" s="39" t="s">
        <v>10034</v>
      </c>
      <c r="E2826" s="39" t="s">
        <v>11005</v>
      </c>
      <c r="F2826" s="39" t="s">
        <v>13614</v>
      </c>
      <c r="G2826" s="189" t="s">
        <v>14050</v>
      </c>
      <c r="H2826" s="39" t="s">
        <v>194</v>
      </c>
      <c r="I2826" s="39">
        <v>6</v>
      </c>
      <c r="J2826" s="39" t="s">
        <v>14048</v>
      </c>
      <c r="K2826" s="39" t="s">
        <v>31</v>
      </c>
      <c r="L2826" s="183">
        <v>3</v>
      </c>
      <c r="M2826" s="27">
        <f t="shared" ref="M2826:M2851" si="115">L2826*130</f>
        <v>390</v>
      </c>
      <c r="N2826" s="23"/>
      <c r="O2826" s="24" t="s">
        <v>32</v>
      </c>
      <c r="R2826" s="92"/>
    </row>
    <row r="2827" s="1" customFormat="1" customHeight="1" spans="1:15">
      <c r="A2827" s="39">
        <v>2823</v>
      </c>
      <c r="B2827" s="115" t="s">
        <v>23</v>
      </c>
      <c r="C2827" s="39" t="s">
        <v>11004</v>
      </c>
      <c r="D2827" s="39" t="s">
        <v>10034</v>
      </c>
      <c r="E2827" s="39" t="s">
        <v>11005</v>
      </c>
      <c r="F2827" s="39" t="s">
        <v>13614</v>
      </c>
      <c r="G2827" s="39" t="s">
        <v>14051</v>
      </c>
      <c r="H2827" s="39" t="s">
        <v>194</v>
      </c>
      <c r="I2827" s="39">
        <v>10</v>
      </c>
      <c r="J2827" s="39" t="s">
        <v>14048</v>
      </c>
      <c r="K2827" s="39" t="s">
        <v>31</v>
      </c>
      <c r="L2827" s="183">
        <v>5</v>
      </c>
      <c r="M2827" s="27">
        <f t="shared" si="115"/>
        <v>650</v>
      </c>
      <c r="N2827" s="23"/>
      <c r="O2827" s="24" t="s">
        <v>32</v>
      </c>
    </row>
    <row r="2828" s="1" customFormat="1" customHeight="1" spans="1:15">
      <c r="A2828" s="39">
        <v>2824</v>
      </c>
      <c r="B2828" s="115" t="s">
        <v>23</v>
      </c>
      <c r="C2828" s="39" t="s">
        <v>11004</v>
      </c>
      <c r="D2828" s="39" t="s">
        <v>10034</v>
      </c>
      <c r="E2828" s="39" t="s">
        <v>11005</v>
      </c>
      <c r="F2828" s="39" t="s">
        <v>13614</v>
      </c>
      <c r="G2828" s="39" t="s">
        <v>14052</v>
      </c>
      <c r="H2828" s="39" t="s">
        <v>194</v>
      </c>
      <c r="I2828" s="39">
        <v>5</v>
      </c>
      <c r="J2828" s="39" t="s">
        <v>14048</v>
      </c>
      <c r="K2828" s="39" t="s">
        <v>31</v>
      </c>
      <c r="L2828" s="183">
        <v>2</v>
      </c>
      <c r="M2828" s="27">
        <f t="shared" si="115"/>
        <v>260</v>
      </c>
      <c r="N2828" s="23"/>
      <c r="O2828" s="24" t="s">
        <v>32</v>
      </c>
    </row>
    <row r="2829" s="1" customFormat="1" customHeight="1" spans="1:15">
      <c r="A2829" s="39">
        <v>2825</v>
      </c>
      <c r="B2829" s="115" t="s">
        <v>23</v>
      </c>
      <c r="C2829" s="39" t="s">
        <v>11004</v>
      </c>
      <c r="D2829" s="39" t="s">
        <v>10034</v>
      </c>
      <c r="E2829" s="39" t="s">
        <v>11005</v>
      </c>
      <c r="F2829" s="39" t="s">
        <v>13614</v>
      </c>
      <c r="G2829" s="39" t="s">
        <v>14053</v>
      </c>
      <c r="H2829" s="39" t="s">
        <v>194</v>
      </c>
      <c r="I2829" s="39">
        <v>6</v>
      </c>
      <c r="J2829" s="39" t="s">
        <v>14048</v>
      </c>
      <c r="K2829" s="39" t="s">
        <v>31</v>
      </c>
      <c r="L2829" s="183">
        <v>4</v>
      </c>
      <c r="M2829" s="27">
        <f t="shared" si="115"/>
        <v>520</v>
      </c>
      <c r="N2829" s="23"/>
      <c r="O2829" s="24" t="s">
        <v>32</v>
      </c>
    </row>
    <row r="2830" s="1" customFormat="1" customHeight="1" spans="1:15">
      <c r="A2830" s="39">
        <v>2826</v>
      </c>
      <c r="B2830" s="115" t="s">
        <v>23</v>
      </c>
      <c r="C2830" s="39" t="s">
        <v>11004</v>
      </c>
      <c r="D2830" s="39" t="s">
        <v>10034</v>
      </c>
      <c r="E2830" s="39" t="s">
        <v>11005</v>
      </c>
      <c r="F2830" s="39" t="s">
        <v>13614</v>
      </c>
      <c r="G2830" s="39" t="s">
        <v>14054</v>
      </c>
      <c r="H2830" s="39" t="s">
        <v>194</v>
      </c>
      <c r="I2830" s="39">
        <v>5</v>
      </c>
      <c r="J2830" s="39" t="s">
        <v>14048</v>
      </c>
      <c r="K2830" s="39" t="s">
        <v>31</v>
      </c>
      <c r="L2830" s="183">
        <v>4</v>
      </c>
      <c r="M2830" s="27">
        <f t="shared" si="115"/>
        <v>520</v>
      </c>
      <c r="N2830" s="23"/>
      <c r="O2830" s="24" t="s">
        <v>32</v>
      </c>
    </row>
    <row r="2831" s="1" customFormat="1" customHeight="1" spans="1:18">
      <c r="A2831" s="39">
        <v>2827</v>
      </c>
      <c r="B2831" s="115" t="s">
        <v>23</v>
      </c>
      <c r="C2831" s="39" t="s">
        <v>11004</v>
      </c>
      <c r="D2831" s="39" t="s">
        <v>10034</v>
      </c>
      <c r="E2831" s="39" t="s">
        <v>11005</v>
      </c>
      <c r="F2831" s="39" t="s">
        <v>13614</v>
      </c>
      <c r="G2831" s="189" t="s">
        <v>14055</v>
      </c>
      <c r="H2831" s="39" t="s">
        <v>194</v>
      </c>
      <c r="I2831" s="39">
        <v>3</v>
      </c>
      <c r="J2831" s="39" t="s">
        <v>14048</v>
      </c>
      <c r="K2831" s="39" t="s">
        <v>31</v>
      </c>
      <c r="L2831" s="183">
        <v>2</v>
      </c>
      <c r="M2831" s="27">
        <f t="shared" si="115"/>
        <v>260</v>
      </c>
      <c r="N2831" s="23"/>
      <c r="O2831" s="24" t="s">
        <v>32</v>
      </c>
      <c r="R2831" s="92"/>
    </row>
    <row r="2832" s="1" customFormat="1" customHeight="1" spans="1:15">
      <c r="A2832" s="39">
        <v>2828</v>
      </c>
      <c r="B2832" s="115" t="s">
        <v>23</v>
      </c>
      <c r="C2832" s="39" t="s">
        <v>11004</v>
      </c>
      <c r="D2832" s="39" t="s">
        <v>10034</v>
      </c>
      <c r="E2832" s="39" t="s">
        <v>11005</v>
      </c>
      <c r="F2832" s="39" t="s">
        <v>13614</v>
      </c>
      <c r="G2832" s="39" t="s">
        <v>14056</v>
      </c>
      <c r="H2832" s="39" t="s">
        <v>194</v>
      </c>
      <c r="I2832" s="39">
        <v>4</v>
      </c>
      <c r="J2832" s="39" t="s">
        <v>14048</v>
      </c>
      <c r="K2832" s="39" t="s">
        <v>31</v>
      </c>
      <c r="L2832" s="183">
        <v>3</v>
      </c>
      <c r="M2832" s="27">
        <f t="shared" si="115"/>
        <v>390</v>
      </c>
      <c r="N2832" s="23"/>
      <c r="O2832" s="24" t="s">
        <v>32</v>
      </c>
    </row>
    <row r="2833" s="1" customFormat="1" customHeight="1" spans="1:15">
      <c r="A2833" s="39">
        <v>2829</v>
      </c>
      <c r="B2833" s="115" t="s">
        <v>23</v>
      </c>
      <c r="C2833" s="39" t="s">
        <v>11004</v>
      </c>
      <c r="D2833" s="39" t="s">
        <v>10034</v>
      </c>
      <c r="E2833" s="39" t="s">
        <v>11005</v>
      </c>
      <c r="F2833" s="39" t="s">
        <v>13614</v>
      </c>
      <c r="G2833" s="39" t="s">
        <v>14057</v>
      </c>
      <c r="H2833" s="39" t="s">
        <v>194</v>
      </c>
      <c r="I2833" s="39">
        <v>5</v>
      </c>
      <c r="J2833" s="39" t="s">
        <v>14048</v>
      </c>
      <c r="K2833" s="39" t="s">
        <v>31</v>
      </c>
      <c r="L2833" s="183">
        <v>4</v>
      </c>
      <c r="M2833" s="27">
        <f t="shared" si="115"/>
        <v>520</v>
      </c>
      <c r="N2833" s="23"/>
      <c r="O2833" s="24" t="s">
        <v>32</v>
      </c>
    </row>
    <row r="2834" s="1" customFormat="1" customHeight="1" spans="1:15">
      <c r="A2834" s="39">
        <v>2830</v>
      </c>
      <c r="B2834" s="115" t="s">
        <v>23</v>
      </c>
      <c r="C2834" s="39" t="s">
        <v>11004</v>
      </c>
      <c r="D2834" s="39" t="s">
        <v>10034</v>
      </c>
      <c r="E2834" s="39" t="s">
        <v>11005</v>
      </c>
      <c r="F2834" s="39" t="s">
        <v>13614</v>
      </c>
      <c r="G2834" s="39" t="s">
        <v>14058</v>
      </c>
      <c r="H2834" s="39" t="s">
        <v>194</v>
      </c>
      <c r="I2834" s="39">
        <v>3</v>
      </c>
      <c r="J2834" s="39" t="s">
        <v>14048</v>
      </c>
      <c r="K2834" s="39" t="s">
        <v>31</v>
      </c>
      <c r="L2834" s="183">
        <v>2</v>
      </c>
      <c r="M2834" s="27">
        <f t="shared" si="115"/>
        <v>260</v>
      </c>
      <c r="N2834" s="23"/>
      <c r="O2834" s="24" t="s">
        <v>32</v>
      </c>
    </row>
    <row r="2835" s="1" customFormat="1" customHeight="1" spans="1:15">
      <c r="A2835" s="39">
        <v>2831</v>
      </c>
      <c r="B2835" s="115" t="s">
        <v>23</v>
      </c>
      <c r="C2835" s="39" t="s">
        <v>11004</v>
      </c>
      <c r="D2835" s="39" t="s">
        <v>10034</v>
      </c>
      <c r="E2835" s="39" t="s">
        <v>11005</v>
      </c>
      <c r="F2835" s="39" t="s">
        <v>13614</v>
      </c>
      <c r="G2835" s="39" t="s">
        <v>14059</v>
      </c>
      <c r="H2835" s="39" t="s">
        <v>194</v>
      </c>
      <c r="I2835" s="39">
        <v>5</v>
      </c>
      <c r="J2835" s="39" t="s">
        <v>14048</v>
      </c>
      <c r="K2835" s="39" t="s">
        <v>31</v>
      </c>
      <c r="L2835" s="183">
        <v>5</v>
      </c>
      <c r="M2835" s="27">
        <f t="shared" si="115"/>
        <v>650</v>
      </c>
      <c r="N2835" s="23"/>
      <c r="O2835" s="24" t="s">
        <v>32</v>
      </c>
    </row>
    <row r="2836" s="1" customFormat="1" customHeight="1" spans="1:15">
      <c r="A2836" s="39">
        <v>2832</v>
      </c>
      <c r="B2836" s="115" t="s">
        <v>23</v>
      </c>
      <c r="C2836" s="39" t="s">
        <v>11004</v>
      </c>
      <c r="D2836" s="39" t="s">
        <v>10034</v>
      </c>
      <c r="E2836" s="39" t="s">
        <v>11005</v>
      </c>
      <c r="F2836" s="39" t="s">
        <v>13614</v>
      </c>
      <c r="G2836" s="39" t="s">
        <v>14060</v>
      </c>
      <c r="H2836" s="39" t="s">
        <v>194</v>
      </c>
      <c r="I2836" s="39">
        <v>4</v>
      </c>
      <c r="J2836" s="39" t="s">
        <v>14048</v>
      </c>
      <c r="K2836" s="39" t="s">
        <v>31</v>
      </c>
      <c r="L2836" s="183">
        <v>3</v>
      </c>
      <c r="M2836" s="27">
        <f t="shared" si="115"/>
        <v>390</v>
      </c>
      <c r="N2836" s="23"/>
      <c r="O2836" s="24" t="s">
        <v>32</v>
      </c>
    </row>
    <row r="2837" s="1" customFormat="1" customHeight="1" spans="1:15">
      <c r="A2837" s="39">
        <v>2833</v>
      </c>
      <c r="B2837" s="115" t="s">
        <v>23</v>
      </c>
      <c r="C2837" s="39" t="s">
        <v>11004</v>
      </c>
      <c r="D2837" s="39" t="s">
        <v>10034</v>
      </c>
      <c r="E2837" s="39" t="s">
        <v>11005</v>
      </c>
      <c r="F2837" s="39" t="s">
        <v>13614</v>
      </c>
      <c r="G2837" s="39" t="s">
        <v>14061</v>
      </c>
      <c r="H2837" s="39" t="s">
        <v>194</v>
      </c>
      <c r="I2837" s="39">
        <v>5</v>
      </c>
      <c r="J2837" s="39" t="s">
        <v>14048</v>
      </c>
      <c r="K2837" s="39" t="s">
        <v>31</v>
      </c>
      <c r="L2837" s="183">
        <v>4</v>
      </c>
      <c r="M2837" s="27">
        <f t="shared" si="115"/>
        <v>520</v>
      </c>
      <c r="N2837" s="23"/>
      <c r="O2837" s="24" t="s">
        <v>32</v>
      </c>
    </row>
    <row r="2838" s="1" customFormat="1" customHeight="1" spans="1:15">
      <c r="A2838" s="39">
        <v>2834</v>
      </c>
      <c r="B2838" s="115" t="s">
        <v>23</v>
      </c>
      <c r="C2838" s="39" t="s">
        <v>11004</v>
      </c>
      <c r="D2838" s="39" t="s">
        <v>10034</v>
      </c>
      <c r="E2838" s="39" t="s">
        <v>11005</v>
      </c>
      <c r="F2838" s="39" t="s">
        <v>13614</v>
      </c>
      <c r="G2838" s="39" t="s">
        <v>14062</v>
      </c>
      <c r="H2838" s="39" t="s">
        <v>194</v>
      </c>
      <c r="I2838" s="39">
        <v>4</v>
      </c>
      <c r="J2838" s="39" t="s">
        <v>14048</v>
      </c>
      <c r="K2838" s="39" t="s">
        <v>31</v>
      </c>
      <c r="L2838" s="183">
        <v>3</v>
      </c>
      <c r="M2838" s="27">
        <f t="shared" si="115"/>
        <v>390</v>
      </c>
      <c r="N2838" s="23"/>
      <c r="O2838" s="24" t="s">
        <v>32</v>
      </c>
    </row>
    <row r="2839" s="1" customFormat="1" customHeight="1" spans="1:15">
      <c r="A2839" s="39">
        <v>2835</v>
      </c>
      <c r="B2839" s="115" t="s">
        <v>23</v>
      </c>
      <c r="C2839" s="39" t="s">
        <v>11004</v>
      </c>
      <c r="D2839" s="39" t="s">
        <v>10034</v>
      </c>
      <c r="E2839" s="39" t="s">
        <v>11005</v>
      </c>
      <c r="F2839" s="39" t="s">
        <v>13614</v>
      </c>
      <c r="G2839" s="39" t="s">
        <v>14063</v>
      </c>
      <c r="H2839" s="39" t="s">
        <v>194</v>
      </c>
      <c r="I2839" s="39">
        <v>3</v>
      </c>
      <c r="J2839" s="39" t="s">
        <v>14048</v>
      </c>
      <c r="K2839" s="39" t="s">
        <v>31</v>
      </c>
      <c r="L2839" s="183">
        <v>2</v>
      </c>
      <c r="M2839" s="27">
        <f t="shared" si="115"/>
        <v>260</v>
      </c>
      <c r="N2839" s="23"/>
      <c r="O2839" s="24" t="s">
        <v>32</v>
      </c>
    </row>
    <row r="2840" s="1" customFormat="1" customHeight="1" spans="1:15">
      <c r="A2840" s="39">
        <v>2836</v>
      </c>
      <c r="B2840" s="115" t="s">
        <v>23</v>
      </c>
      <c r="C2840" s="39" t="s">
        <v>11004</v>
      </c>
      <c r="D2840" s="39" t="s">
        <v>10034</v>
      </c>
      <c r="E2840" s="39" t="s">
        <v>11005</v>
      </c>
      <c r="F2840" s="39" t="s">
        <v>13614</v>
      </c>
      <c r="G2840" s="39" t="s">
        <v>14064</v>
      </c>
      <c r="H2840" s="39" t="s">
        <v>194</v>
      </c>
      <c r="I2840" s="39">
        <v>4</v>
      </c>
      <c r="J2840" s="39" t="s">
        <v>14048</v>
      </c>
      <c r="K2840" s="39" t="s">
        <v>31</v>
      </c>
      <c r="L2840" s="183">
        <v>2</v>
      </c>
      <c r="M2840" s="27">
        <f t="shared" si="115"/>
        <v>260</v>
      </c>
      <c r="N2840" s="23"/>
      <c r="O2840" s="24" t="s">
        <v>32</v>
      </c>
    </row>
    <row r="2841" s="1" customFormat="1" customHeight="1" spans="1:15">
      <c r="A2841" s="39">
        <v>2837</v>
      </c>
      <c r="B2841" s="115" t="s">
        <v>23</v>
      </c>
      <c r="C2841" s="39" t="s">
        <v>11004</v>
      </c>
      <c r="D2841" s="39" t="s">
        <v>10034</v>
      </c>
      <c r="E2841" s="39" t="s">
        <v>11005</v>
      </c>
      <c r="F2841" s="39" t="s">
        <v>13614</v>
      </c>
      <c r="G2841" s="39" t="s">
        <v>14065</v>
      </c>
      <c r="H2841" s="39" t="s">
        <v>194</v>
      </c>
      <c r="I2841" s="39">
        <v>4</v>
      </c>
      <c r="J2841" s="39" t="s">
        <v>14048</v>
      </c>
      <c r="K2841" s="39" t="s">
        <v>31</v>
      </c>
      <c r="L2841" s="183">
        <v>2</v>
      </c>
      <c r="M2841" s="27">
        <f t="shared" si="115"/>
        <v>260</v>
      </c>
      <c r="N2841" s="23"/>
      <c r="O2841" s="24" t="s">
        <v>32</v>
      </c>
    </row>
    <row r="2842" s="1" customFormat="1" customHeight="1" spans="1:15">
      <c r="A2842" s="39">
        <v>2838</v>
      </c>
      <c r="B2842" s="115" t="s">
        <v>23</v>
      </c>
      <c r="C2842" s="39" t="s">
        <v>11004</v>
      </c>
      <c r="D2842" s="39" t="s">
        <v>10034</v>
      </c>
      <c r="E2842" s="39" t="s">
        <v>11005</v>
      </c>
      <c r="F2842" s="39" t="s">
        <v>13614</v>
      </c>
      <c r="G2842" s="39" t="s">
        <v>14066</v>
      </c>
      <c r="H2842" s="39" t="s">
        <v>194</v>
      </c>
      <c r="I2842" s="39">
        <v>3</v>
      </c>
      <c r="J2842" s="39" t="s">
        <v>14048</v>
      </c>
      <c r="K2842" s="39" t="s">
        <v>31</v>
      </c>
      <c r="L2842" s="183">
        <v>3</v>
      </c>
      <c r="M2842" s="27">
        <f t="shared" si="115"/>
        <v>390</v>
      </c>
      <c r="N2842" s="23"/>
      <c r="O2842" s="24" t="s">
        <v>32</v>
      </c>
    </row>
    <row r="2843" s="1" customFormat="1" customHeight="1" spans="1:15">
      <c r="A2843" s="39">
        <v>2839</v>
      </c>
      <c r="B2843" s="115" t="s">
        <v>23</v>
      </c>
      <c r="C2843" s="39" t="s">
        <v>11004</v>
      </c>
      <c r="D2843" s="39" t="s">
        <v>10034</v>
      </c>
      <c r="E2843" s="39" t="s">
        <v>11005</v>
      </c>
      <c r="F2843" s="39" t="s">
        <v>13614</v>
      </c>
      <c r="G2843" s="39" t="s">
        <v>14067</v>
      </c>
      <c r="H2843" s="39" t="s">
        <v>194</v>
      </c>
      <c r="I2843" s="39">
        <v>6</v>
      </c>
      <c r="J2843" s="39" t="s">
        <v>14048</v>
      </c>
      <c r="K2843" s="39" t="s">
        <v>31</v>
      </c>
      <c r="L2843" s="183">
        <v>3</v>
      </c>
      <c r="M2843" s="27">
        <f t="shared" si="115"/>
        <v>390</v>
      </c>
      <c r="N2843" s="23"/>
      <c r="O2843" s="24" t="s">
        <v>32</v>
      </c>
    </row>
    <row r="2844" s="1" customFormat="1" customHeight="1" spans="1:15">
      <c r="A2844" s="39">
        <v>2840</v>
      </c>
      <c r="B2844" s="115" t="s">
        <v>23</v>
      </c>
      <c r="C2844" s="39" t="s">
        <v>11004</v>
      </c>
      <c r="D2844" s="39" t="s">
        <v>10034</v>
      </c>
      <c r="E2844" s="39" t="s">
        <v>11005</v>
      </c>
      <c r="F2844" s="39" t="s">
        <v>13614</v>
      </c>
      <c r="G2844" s="39" t="s">
        <v>14068</v>
      </c>
      <c r="H2844" s="39" t="s">
        <v>194</v>
      </c>
      <c r="I2844" s="39">
        <v>6</v>
      </c>
      <c r="J2844" s="39" t="s">
        <v>14048</v>
      </c>
      <c r="K2844" s="39" t="s">
        <v>31</v>
      </c>
      <c r="L2844" s="183">
        <v>5</v>
      </c>
      <c r="M2844" s="27">
        <f t="shared" si="115"/>
        <v>650</v>
      </c>
      <c r="N2844" s="23"/>
      <c r="O2844" s="24" t="s">
        <v>32</v>
      </c>
    </row>
    <row r="2845" s="1" customFormat="1" customHeight="1" spans="1:15">
      <c r="A2845" s="39">
        <v>2841</v>
      </c>
      <c r="B2845" s="115" t="s">
        <v>23</v>
      </c>
      <c r="C2845" s="39" t="s">
        <v>11004</v>
      </c>
      <c r="D2845" s="39" t="s">
        <v>10034</v>
      </c>
      <c r="E2845" s="39" t="s">
        <v>11005</v>
      </c>
      <c r="F2845" s="39" t="s">
        <v>13614</v>
      </c>
      <c r="G2845" s="39" t="s">
        <v>14069</v>
      </c>
      <c r="H2845" s="39" t="s">
        <v>194</v>
      </c>
      <c r="I2845" s="39">
        <v>5</v>
      </c>
      <c r="J2845" s="39" t="s">
        <v>14048</v>
      </c>
      <c r="K2845" s="39" t="s">
        <v>31</v>
      </c>
      <c r="L2845" s="183">
        <v>4</v>
      </c>
      <c r="M2845" s="27">
        <f t="shared" si="115"/>
        <v>520</v>
      </c>
      <c r="N2845" s="23"/>
      <c r="O2845" s="24" t="s">
        <v>32</v>
      </c>
    </row>
    <row r="2846" s="1" customFormat="1" customHeight="1" spans="1:15">
      <c r="A2846" s="39">
        <v>2842</v>
      </c>
      <c r="B2846" s="115" t="s">
        <v>23</v>
      </c>
      <c r="C2846" s="39" t="s">
        <v>11004</v>
      </c>
      <c r="D2846" s="39" t="s">
        <v>10034</v>
      </c>
      <c r="E2846" s="39" t="s">
        <v>11005</v>
      </c>
      <c r="F2846" s="39" t="s">
        <v>13614</v>
      </c>
      <c r="G2846" s="39" t="s">
        <v>14070</v>
      </c>
      <c r="H2846" s="39" t="s">
        <v>194</v>
      </c>
      <c r="I2846" s="39">
        <v>6</v>
      </c>
      <c r="J2846" s="39" t="s">
        <v>14048</v>
      </c>
      <c r="K2846" s="39" t="s">
        <v>31</v>
      </c>
      <c r="L2846" s="183">
        <v>4</v>
      </c>
      <c r="M2846" s="27">
        <f t="shared" si="115"/>
        <v>520</v>
      </c>
      <c r="N2846" s="23"/>
      <c r="O2846" s="24" t="s">
        <v>32</v>
      </c>
    </row>
    <row r="2847" s="1" customFormat="1" customHeight="1" spans="1:18">
      <c r="A2847" s="39">
        <v>2843</v>
      </c>
      <c r="B2847" s="115" t="s">
        <v>23</v>
      </c>
      <c r="C2847" s="39" t="s">
        <v>11004</v>
      </c>
      <c r="D2847" s="39" t="s">
        <v>10034</v>
      </c>
      <c r="E2847" s="39" t="s">
        <v>11005</v>
      </c>
      <c r="F2847" s="39" t="s">
        <v>13614</v>
      </c>
      <c r="G2847" s="189" t="s">
        <v>14071</v>
      </c>
      <c r="H2847" s="39" t="s">
        <v>194</v>
      </c>
      <c r="I2847" s="39">
        <v>6</v>
      </c>
      <c r="J2847" s="39" t="s">
        <v>14048</v>
      </c>
      <c r="K2847" s="39" t="s">
        <v>31</v>
      </c>
      <c r="L2847" s="183">
        <v>4</v>
      </c>
      <c r="M2847" s="27">
        <f t="shared" si="115"/>
        <v>520</v>
      </c>
      <c r="N2847" s="23"/>
      <c r="O2847" s="24" t="s">
        <v>32</v>
      </c>
      <c r="R2847" s="92"/>
    </row>
    <row r="2848" s="1" customFormat="1" customHeight="1" spans="1:15">
      <c r="A2848" s="39">
        <v>2844</v>
      </c>
      <c r="B2848" s="115" t="s">
        <v>23</v>
      </c>
      <c r="C2848" s="39" t="s">
        <v>11004</v>
      </c>
      <c r="D2848" s="39" t="s">
        <v>10034</v>
      </c>
      <c r="E2848" s="39" t="s">
        <v>11005</v>
      </c>
      <c r="F2848" s="39" t="s">
        <v>13614</v>
      </c>
      <c r="G2848" s="39" t="s">
        <v>14072</v>
      </c>
      <c r="H2848" s="39" t="s">
        <v>194</v>
      </c>
      <c r="I2848" s="39">
        <v>4</v>
      </c>
      <c r="J2848" s="39" t="s">
        <v>14048</v>
      </c>
      <c r="K2848" s="39" t="s">
        <v>31</v>
      </c>
      <c r="L2848" s="183">
        <v>2</v>
      </c>
      <c r="M2848" s="27">
        <f t="shared" si="115"/>
        <v>260</v>
      </c>
      <c r="N2848" s="23"/>
      <c r="O2848" s="24" t="s">
        <v>32</v>
      </c>
    </row>
    <row r="2849" s="1" customFormat="1" customHeight="1" spans="1:15">
      <c r="A2849" s="39">
        <v>2845</v>
      </c>
      <c r="B2849" s="115" t="s">
        <v>23</v>
      </c>
      <c r="C2849" s="39" t="s">
        <v>11004</v>
      </c>
      <c r="D2849" s="39" t="s">
        <v>10034</v>
      </c>
      <c r="E2849" s="39" t="s">
        <v>11005</v>
      </c>
      <c r="F2849" s="39" t="s">
        <v>13614</v>
      </c>
      <c r="G2849" s="39" t="s">
        <v>14073</v>
      </c>
      <c r="H2849" s="39" t="s">
        <v>194</v>
      </c>
      <c r="I2849" s="39">
        <v>3</v>
      </c>
      <c r="J2849" s="39" t="s">
        <v>14048</v>
      </c>
      <c r="K2849" s="39" t="s">
        <v>31</v>
      </c>
      <c r="L2849" s="183">
        <v>2</v>
      </c>
      <c r="M2849" s="27">
        <f t="shared" si="115"/>
        <v>260</v>
      </c>
      <c r="N2849" s="23"/>
      <c r="O2849" s="24" t="s">
        <v>32</v>
      </c>
    </row>
    <row r="2850" s="1" customFormat="1" customHeight="1" spans="1:15">
      <c r="A2850" s="39">
        <v>2846</v>
      </c>
      <c r="B2850" s="115" t="s">
        <v>23</v>
      </c>
      <c r="C2850" s="39" t="s">
        <v>11004</v>
      </c>
      <c r="D2850" s="39" t="s">
        <v>10034</v>
      </c>
      <c r="E2850" s="39" t="s">
        <v>11005</v>
      </c>
      <c r="F2850" s="39" t="s">
        <v>13614</v>
      </c>
      <c r="G2850" s="39" t="s">
        <v>14074</v>
      </c>
      <c r="H2850" s="39" t="s">
        <v>194</v>
      </c>
      <c r="I2850" s="39">
        <v>6</v>
      </c>
      <c r="J2850" s="39" t="s">
        <v>14048</v>
      </c>
      <c r="K2850" s="39" t="s">
        <v>31</v>
      </c>
      <c r="L2850" s="183">
        <v>4</v>
      </c>
      <c r="M2850" s="27">
        <f t="shared" si="115"/>
        <v>520</v>
      </c>
      <c r="N2850" s="23"/>
      <c r="O2850" s="24" t="s">
        <v>32</v>
      </c>
    </row>
    <row r="2851" s="1" customFormat="1" customHeight="1" spans="1:18">
      <c r="A2851" s="39">
        <v>2847</v>
      </c>
      <c r="B2851" s="115" t="s">
        <v>23</v>
      </c>
      <c r="C2851" s="39" t="s">
        <v>11004</v>
      </c>
      <c r="D2851" s="39" t="s">
        <v>10034</v>
      </c>
      <c r="E2851" s="39" t="s">
        <v>11005</v>
      </c>
      <c r="F2851" s="39" t="s">
        <v>13614</v>
      </c>
      <c r="G2851" s="189" t="s">
        <v>14075</v>
      </c>
      <c r="H2851" s="39" t="s">
        <v>194</v>
      </c>
      <c r="I2851" s="39">
        <v>5</v>
      </c>
      <c r="J2851" s="39" t="s">
        <v>14048</v>
      </c>
      <c r="K2851" s="39" t="s">
        <v>31</v>
      </c>
      <c r="L2851" s="183">
        <v>3</v>
      </c>
      <c r="M2851" s="27">
        <f t="shared" si="115"/>
        <v>390</v>
      </c>
      <c r="N2851" s="23"/>
      <c r="O2851" s="24" t="s">
        <v>32</v>
      </c>
      <c r="R2851" s="92"/>
    </row>
    <row r="2852" s="1" customFormat="1" customHeight="1" spans="1:15">
      <c r="A2852" s="39">
        <v>2848</v>
      </c>
      <c r="B2852" s="115" t="s">
        <v>23</v>
      </c>
      <c r="C2852" s="39" t="s">
        <v>11004</v>
      </c>
      <c r="D2852" s="39" t="s">
        <v>10034</v>
      </c>
      <c r="E2852" s="39" t="s">
        <v>11005</v>
      </c>
      <c r="F2852" s="39" t="s">
        <v>13614</v>
      </c>
      <c r="G2852" s="39" t="s">
        <v>14076</v>
      </c>
      <c r="H2852" s="39" t="s">
        <v>1583</v>
      </c>
      <c r="I2852" s="39">
        <v>4</v>
      </c>
      <c r="J2852" s="39" t="s">
        <v>14048</v>
      </c>
      <c r="K2852" s="39" t="s">
        <v>31</v>
      </c>
      <c r="L2852" s="183">
        <v>3</v>
      </c>
      <c r="M2852" s="27">
        <f>L2852*312</f>
        <v>936</v>
      </c>
      <c r="N2852" s="23"/>
      <c r="O2852" s="24" t="s">
        <v>32</v>
      </c>
    </row>
    <row r="2853" s="1" customFormat="1" customHeight="1" spans="1:15">
      <c r="A2853" s="39">
        <v>2849</v>
      </c>
      <c r="B2853" s="115" t="s">
        <v>23</v>
      </c>
      <c r="C2853" s="39" t="s">
        <v>11004</v>
      </c>
      <c r="D2853" s="39" t="s">
        <v>10034</v>
      </c>
      <c r="E2853" s="39" t="s">
        <v>11005</v>
      </c>
      <c r="F2853" s="39" t="s">
        <v>13614</v>
      </c>
      <c r="G2853" s="39" t="s">
        <v>14077</v>
      </c>
      <c r="H2853" s="39" t="s">
        <v>194</v>
      </c>
      <c r="I2853" s="39">
        <v>3</v>
      </c>
      <c r="J2853" s="39" t="s">
        <v>14048</v>
      </c>
      <c r="K2853" s="39" t="s">
        <v>31</v>
      </c>
      <c r="L2853" s="183">
        <v>2</v>
      </c>
      <c r="M2853" s="27">
        <f>L2853*130</f>
        <v>260</v>
      </c>
      <c r="N2853" s="23"/>
      <c r="O2853" s="24" t="s">
        <v>32</v>
      </c>
    </row>
    <row r="2854" s="1" customFormat="1" customHeight="1" spans="1:15">
      <c r="A2854" s="39">
        <v>2850</v>
      </c>
      <c r="B2854" s="115" t="s">
        <v>23</v>
      </c>
      <c r="C2854" s="39" t="s">
        <v>11004</v>
      </c>
      <c r="D2854" s="39" t="s">
        <v>10034</v>
      </c>
      <c r="E2854" s="39" t="s">
        <v>11005</v>
      </c>
      <c r="F2854" s="39" t="s">
        <v>13614</v>
      </c>
      <c r="G2854" s="39" t="s">
        <v>14078</v>
      </c>
      <c r="H2854" s="39" t="s">
        <v>194</v>
      </c>
      <c r="I2854" s="39">
        <v>5</v>
      </c>
      <c r="J2854" s="39" t="s">
        <v>14048</v>
      </c>
      <c r="K2854" s="39" t="s">
        <v>31</v>
      </c>
      <c r="L2854" s="183">
        <v>3</v>
      </c>
      <c r="M2854" s="27">
        <f>L2854*130</f>
        <v>390</v>
      </c>
      <c r="N2854" s="23"/>
      <c r="O2854" s="24" t="s">
        <v>32</v>
      </c>
    </row>
    <row r="2855" s="1" customFormat="1" customHeight="1" spans="1:15">
      <c r="A2855" s="39">
        <v>2851</v>
      </c>
      <c r="B2855" s="115" t="s">
        <v>23</v>
      </c>
      <c r="C2855" s="39" t="s">
        <v>11004</v>
      </c>
      <c r="D2855" s="39" t="s">
        <v>10034</v>
      </c>
      <c r="E2855" s="39" t="s">
        <v>11005</v>
      </c>
      <c r="F2855" s="39" t="s">
        <v>13614</v>
      </c>
      <c r="G2855" s="39" t="s">
        <v>14079</v>
      </c>
      <c r="H2855" s="39" t="s">
        <v>194</v>
      </c>
      <c r="I2855" s="39">
        <v>3</v>
      </c>
      <c r="J2855" s="39" t="s">
        <v>14048</v>
      </c>
      <c r="K2855" s="39" t="s">
        <v>31</v>
      </c>
      <c r="L2855" s="183">
        <v>2</v>
      </c>
      <c r="M2855" s="27">
        <f>L2855*130</f>
        <v>260</v>
      </c>
      <c r="N2855" s="23"/>
      <c r="O2855" s="24" t="s">
        <v>32</v>
      </c>
    </row>
    <row r="2856" s="1" customFormat="1" customHeight="1" spans="1:18">
      <c r="A2856" s="39">
        <v>2852</v>
      </c>
      <c r="B2856" s="115" t="s">
        <v>23</v>
      </c>
      <c r="C2856" s="39" t="s">
        <v>11004</v>
      </c>
      <c r="D2856" s="39" t="s">
        <v>10034</v>
      </c>
      <c r="E2856" s="39" t="s">
        <v>11005</v>
      </c>
      <c r="F2856" s="39" t="s">
        <v>13614</v>
      </c>
      <c r="G2856" s="189" t="s">
        <v>14080</v>
      </c>
      <c r="H2856" s="39" t="s">
        <v>11034</v>
      </c>
      <c r="I2856" s="39">
        <v>1</v>
      </c>
      <c r="J2856" s="39" t="s">
        <v>14048</v>
      </c>
      <c r="K2856" s="39" t="s">
        <v>31</v>
      </c>
      <c r="L2856" s="183">
        <v>1</v>
      </c>
      <c r="M2856" s="27">
        <f>L2856*312</f>
        <v>312</v>
      </c>
      <c r="N2856" s="23"/>
      <c r="O2856" s="24" t="s">
        <v>32</v>
      </c>
      <c r="R2856" s="92"/>
    </row>
    <row r="2857" s="1" customFormat="1" customHeight="1" spans="1:15">
      <c r="A2857" s="39">
        <v>2853</v>
      </c>
      <c r="B2857" s="115" t="s">
        <v>23</v>
      </c>
      <c r="C2857" s="39" t="s">
        <v>11004</v>
      </c>
      <c r="D2857" s="39" t="s">
        <v>10034</v>
      </c>
      <c r="E2857" s="39" t="s">
        <v>11005</v>
      </c>
      <c r="F2857" s="39" t="s">
        <v>13614</v>
      </c>
      <c r="G2857" s="39" t="s">
        <v>14081</v>
      </c>
      <c r="H2857" s="39" t="s">
        <v>194</v>
      </c>
      <c r="I2857" s="39">
        <v>7</v>
      </c>
      <c r="J2857" s="39" t="s">
        <v>14082</v>
      </c>
      <c r="K2857" s="39" t="s">
        <v>31</v>
      </c>
      <c r="L2857" s="183">
        <v>5</v>
      </c>
      <c r="M2857" s="27">
        <f>L2857*312</f>
        <v>1560</v>
      </c>
      <c r="N2857" s="23"/>
      <c r="O2857" s="24" t="s">
        <v>32</v>
      </c>
    </row>
    <row r="2858" s="1" customFormat="1" customHeight="1" spans="1:15">
      <c r="A2858" s="39">
        <v>2854</v>
      </c>
      <c r="B2858" s="115" t="s">
        <v>23</v>
      </c>
      <c r="C2858" s="39" t="s">
        <v>11004</v>
      </c>
      <c r="D2858" s="39" t="s">
        <v>10034</v>
      </c>
      <c r="E2858" s="39" t="s">
        <v>11005</v>
      </c>
      <c r="F2858" s="39" t="s">
        <v>13614</v>
      </c>
      <c r="G2858" s="39" t="s">
        <v>14083</v>
      </c>
      <c r="H2858" s="39" t="s">
        <v>194</v>
      </c>
      <c r="I2858" s="39">
        <v>4</v>
      </c>
      <c r="J2858" s="39" t="s">
        <v>14082</v>
      </c>
      <c r="K2858" s="39" t="s">
        <v>31</v>
      </c>
      <c r="L2858" s="183">
        <v>3</v>
      </c>
      <c r="M2858" s="27">
        <f>L2858*312</f>
        <v>936</v>
      </c>
      <c r="N2858" s="23"/>
      <c r="O2858" s="24" t="s">
        <v>32</v>
      </c>
    </row>
    <row r="2859" s="1" customFormat="1" customHeight="1" spans="1:18">
      <c r="A2859" s="39">
        <v>2855</v>
      </c>
      <c r="B2859" s="115" t="s">
        <v>23</v>
      </c>
      <c r="C2859" s="39" t="s">
        <v>11004</v>
      </c>
      <c r="D2859" s="39" t="s">
        <v>10034</v>
      </c>
      <c r="E2859" s="39" t="s">
        <v>11005</v>
      </c>
      <c r="F2859" s="39" t="s">
        <v>13614</v>
      </c>
      <c r="G2859" s="189" t="s">
        <v>14084</v>
      </c>
      <c r="H2859" s="39" t="s">
        <v>194</v>
      </c>
      <c r="I2859" s="39">
        <v>6</v>
      </c>
      <c r="J2859" s="39" t="s">
        <v>14082</v>
      </c>
      <c r="K2859" s="39" t="s">
        <v>31</v>
      </c>
      <c r="L2859" s="183">
        <v>3</v>
      </c>
      <c r="M2859" s="27">
        <f>L2859*130</f>
        <v>390</v>
      </c>
      <c r="N2859" s="23"/>
      <c r="O2859" s="24" t="s">
        <v>32</v>
      </c>
      <c r="R2859" s="92"/>
    </row>
    <row r="2860" s="1" customFormat="1" customHeight="1" spans="1:18">
      <c r="A2860" s="39">
        <v>2856</v>
      </c>
      <c r="B2860" s="115" t="s">
        <v>23</v>
      </c>
      <c r="C2860" s="39" t="s">
        <v>11004</v>
      </c>
      <c r="D2860" s="39" t="s">
        <v>10034</v>
      </c>
      <c r="E2860" s="39" t="s">
        <v>11005</v>
      </c>
      <c r="F2860" s="39" t="s">
        <v>13614</v>
      </c>
      <c r="G2860" s="189" t="s">
        <v>14085</v>
      </c>
      <c r="H2860" s="39" t="s">
        <v>194</v>
      </c>
      <c r="I2860" s="39">
        <v>5</v>
      </c>
      <c r="J2860" s="39" t="s">
        <v>14082</v>
      </c>
      <c r="K2860" s="39" t="s">
        <v>31</v>
      </c>
      <c r="L2860" s="183">
        <v>3</v>
      </c>
      <c r="M2860" s="27">
        <f>L2860*130</f>
        <v>390</v>
      </c>
      <c r="N2860" s="23"/>
      <c r="O2860" s="24" t="s">
        <v>32</v>
      </c>
      <c r="R2860" s="92"/>
    </row>
    <row r="2861" s="1" customFormat="1" customHeight="1" spans="1:15">
      <c r="A2861" s="39">
        <v>2857</v>
      </c>
      <c r="B2861" s="115" t="s">
        <v>23</v>
      </c>
      <c r="C2861" s="39" t="s">
        <v>11004</v>
      </c>
      <c r="D2861" s="39" t="s">
        <v>10034</v>
      </c>
      <c r="E2861" s="39" t="s">
        <v>11005</v>
      </c>
      <c r="F2861" s="39" t="s">
        <v>13614</v>
      </c>
      <c r="G2861" s="39" t="s">
        <v>14086</v>
      </c>
      <c r="H2861" s="39" t="s">
        <v>1583</v>
      </c>
      <c r="I2861" s="39">
        <v>4</v>
      </c>
      <c r="J2861" s="39" t="s">
        <v>14082</v>
      </c>
      <c r="K2861" s="39" t="s">
        <v>31</v>
      </c>
      <c r="L2861" s="183">
        <v>3</v>
      </c>
      <c r="M2861" s="27">
        <f>L2861*312</f>
        <v>936</v>
      </c>
      <c r="N2861" s="23"/>
      <c r="O2861" s="24" t="s">
        <v>32</v>
      </c>
    </row>
    <row r="2862" s="1" customFormat="1" customHeight="1" spans="1:15">
      <c r="A2862" s="39">
        <v>2858</v>
      </c>
      <c r="B2862" s="115" t="s">
        <v>23</v>
      </c>
      <c r="C2862" s="39" t="s">
        <v>11004</v>
      </c>
      <c r="D2862" s="39" t="s">
        <v>10034</v>
      </c>
      <c r="E2862" s="39" t="s">
        <v>11005</v>
      </c>
      <c r="F2862" s="39" t="s">
        <v>13614</v>
      </c>
      <c r="G2862" s="39" t="s">
        <v>14087</v>
      </c>
      <c r="H2862" s="39" t="s">
        <v>194</v>
      </c>
      <c r="I2862" s="39">
        <v>5</v>
      </c>
      <c r="J2862" s="39" t="s">
        <v>14082</v>
      </c>
      <c r="K2862" s="39" t="s">
        <v>31</v>
      </c>
      <c r="L2862" s="183">
        <v>3</v>
      </c>
      <c r="M2862" s="27">
        <f>L2862*130</f>
        <v>390</v>
      </c>
      <c r="N2862" s="23"/>
      <c r="O2862" s="24" t="s">
        <v>32</v>
      </c>
    </row>
    <row r="2863" s="1" customFormat="1" customHeight="1" spans="1:15">
      <c r="A2863" s="39">
        <v>2859</v>
      </c>
      <c r="B2863" s="115" t="s">
        <v>23</v>
      </c>
      <c r="C2863" s="39" t="s">
        <v>11004</v>
      </c>
      <c r="D2863" s="39" t="s">
        <v>10034</v>
      </c>
      <c r="E2863" s="39" t="s">
        <v>11005</v>
      </c>
      <c r="F2863" s="39" t="s">
        <v>13614</v>
      </c>
      <c r="G2863" s="39" t="s">
        <v>14088</v>
      </c>
      <c r="H2863" s="39" t="s">
        <v>6215</v>
      </c>
      <c r="I2863" s="39">
        <v>4</v>
      </c>
      <c r="J2863" s="39" t="s">
        <v>14082</v>
      </c>
      <c r="K2863" s="39" t="s">
        <v>31</v>
      </c>
      <c r="L2863" s="183">
        <v>3</v>
      </c>
      <c r="M2863" s="27">
        <f>L2863*312</f>
        <v>936</v>
      </c>
      <c r="N2863" s="23"/>
      <c r="O2863" s="24" t="s">
        <v>32</v>
      </c>
    </row>
    <row r="2864" s="1" customFormat="1" customHeight="1" spans="1:15">
      <c r="A2864" s="39">
        <v>2860</v>
      </c>
      <c r="B2864" s="115" t="s">
        <v>23</v>
      </c>
      <c r="C2864" s="39" t="s">
        <v>11004</v>
      </c>
      <c r="D2864" s="39" t="s">
        <v>10034</v>
      </c>
      <c r="E2864" s="39" t="s">
        <v>11005</v>
      </c>
      <c r="F2864" s="39" t="s">
        <v>13614</v>
      </c>
      <c r="G2864" s="39" t="s">
        <v>14089</v>
      </c>
      <c r="H2864" s="39" t="s">
        <v>1583</v>
      </c>
      <c r="I2864" s="39">
        <v>4</v>
      </c>
      <c r="J2864" s="39" t="s">
        <v>14082</v>
      </c>
      <c r="K2864" s="39" t="s">
        <v>31</v>
      </c>
      <c r="L2864" s="183">
        <v>3</v>
      </c>
      <c r="M2864" s="27">
        <f>L2864*130</f>
        <v>390</v>
      </c>
      <c r="N2864" s="23"/>
      <c r="O2864" s="24" t="s">
        <v>32</v>
      </c>
    </row>
    <row r="2865" s="1" customFormat="1" customHeight="1" spans="1:15">
      <c r="A2865" s="39">
        <v>2861</v>
      </c>
      <c r="B2865" s="115" t="s">
        <v>23</v>
      </c>
      <c r="C2865" s="39" t="s">
        <v>11004</v>
      </c>
      <c r="D2865" s="39" t="s">
        <v>10034</v>
      </c>
      <c r="E2865" s="39" t="s">
        <v>11005</v>
      </c>
      <c r="F2865" s="39" t="s">
        <v>13614</v>
      </c>
      <c r="G2865" s="39" t="s">
        <v>14090</v>
      </c>
      <c r="H2865" s="39" t="s">
        <v>194</v>
      </c>
      <c r="I2865" s="39">
        <v>3</v>
      </c>
      <c r="J2865" s="39" t="s">
        <v>14082</v>
      </c>
      <c r="K2865" s="39" t="s">
        <v>31</v>
      </c>
      <c r="L2865" s="183">
        <v>3</v>
      </c>
      <c r="M2865" s="27">
        <f>L2865*312</f>
        <v>936</v>
      </c>
      <c r="N2865" s="23"/>
      <c r="O2865" s="24" t="s">
        <v>32</v>
      </c>
    </row>
    <row r="2866" s="1" customFormat="1" customHeight="1" spans="1:15">
      <c r="A2866" s="39">
        <v>2862</v>
      </c>
      <c r="B2866" s="115" t="s">
        <v>23</v>
      </c>
      <c r="C2866" s="39" t="s">
        <v>11004</v>
      </c>
      <c r="D2866" s="39" t="s">
        <v>10034</v>
      </c>
      <c r="E2866" s="39" t="s">
        <v>11005</v>
      </c>
      <c r="F2866" s="39" t="s">
        <v>13614</v>
      </c>
      <c r="G2866" s="39" t="s">
        <v>14091</v>
      </c>
      <c r="H2866" s="39" t="s">
        <v>194</v>
      </c>
      <c r="I2866" s="39">
        <v>7</v>
      </c>
      <c r="J2866" s="39" t="s">
        <v>14082</v>
      </c>
      <c r="K2866" s="39" t="s">
        <v>31</v>
      </c>
      <c r="L2866" s="183">
        <v>4</v>
      </c>
      <c r="M2866" s="27">
        <f>L2866*312</f>
        <v>1248</v>
      </c>
      <c r="N2866" s="23"/>
      <c r="O2866" s="24" t="s">
        <v>32</v>
      </c>
    </row>
    <row r="2867" s="1" customFormat="1" customHeight="1" spans="1:15">
      <c r="A2867" s="39">
        <v>2863</v>
      </c>
      <c r="B2867" s="115" t="s">
        <v>23</v>
      </c>
      <c r="C2867" s="39" t="s">
        <v>11004</v>
      </c>
      <c r="D2867" s="39" t="s">
        <v>10034</v>
      </c>
      <c r="E2867" s="39" t="s">
        <v>11005</v>
      </c>
      <c r="F2867" s="39" t="s">
        <v>13614</v>
      </c>
      <c r="G2867" s="39" t="s">
        <v>14092</v>
      </c>
      <c r="H2867" s="39" t="s">
        <v>194</v>
      </c>
      <c r="I2867" s="39">
        <v>3</v>
      </c>
      <c r="J2867" s="39" t="s">
        <v>14082</v>
      </c>
      <c r="K2867" s="39" t="s">
        <v>31</v>
      </c>
      <c r="L2867" s="183">
        <v>2</v>
      </c>
      <c r="M2867" s="27">
        <f t="shared" ref="M2867:M2873" si="116">L2867*130</f>
        <v>260</v>
      </c>
      <c r="N2867" s="23"/>
      <c r="O2867" s="24" t="s">
        <v>32</v>
      </c>
    </row>
    <row r="2868" s="1" customFormat="1" customHeight="1" spans="1:15">
      <c r="A2868" s="39">
        <v>2864</v>
      </c>
      <c r="B2868" s="115" t="s">
        <v>23</v>
      </c>
      <c r="C2868" s="39" t="s">
        <v>11004</v>
      </c>
      <c r="D2868" s="39" t="s">
        <v>10034</v>
      </c>
      <c r="E2868" s="39" t="s">
        <v>11005</v>
      </c>
      <c r="F2868" s="39" t="s">
        <v>13614</v>
      </c>
      <c r="G2868" s="39" t="s">
        <v>14093</v>
      </c>
      <c r="H2868" s="39" t="s">
        <v>194</v>
      </c>
      <c r="I2868" s="39">
        <v>3</v>
      </c>
      <c r="J2868" s="39" t="s">
        <v>14082</v>
      </c>
      <c r="K2868" s="39" t="s">
        <v>31</v>
      </c>
      <c r="L2868" s="183">
        <v>2</v>
      </c>
      <c r="M2868" s="27">
        <f t="shared" si="116"/>
        <v>260</v>
      </c>
      <c r="N2868" s="23"/>
      <c r="O2868" s="24" t="s">
        <v>32</v>
      </c>
    </row>
    <row r="2869" s="1" customFormat="1" customHeight="1" spans="1:15">
      <c r="A2869" s="39">
        <v>2865</v>
      </c>
      <c r="B2869" s="115" t="s">
        <v>23</v>
      </c>
      <c r="C2869" s="39" t="s">
        <v>11004</v>
      </c>
      <c r="D2869" s="39" t="s">
        <v>10034</v>
      </c>
      <c r="E2869" s="39" t="s">
        <v>11005</v>
      </c>
      <c r="F2869" s="39" t="s">
        <v>13614</v>
      </c>
      <c r="G2869" s="39" t="s">
        <v>14094</v>
      </c>
      <c r="H2869" s="39" t="s">
        <v>194</v>
      </c>
      <c r="I2869" s="39">
        <v>4</v>
      </c>
      <c r="J2869" s="39" t="s">
        <v>14082</v>
      </c>
      <c r="K2869" s="39" t="s">
        <v>31</v>
      </c>
      <c r="L2869" s="183">
        <v>2</v>
      </c>
      <c r="M2869" s="27">
        <f t="shared" si="116"/>
        <v>260</v>
      </c>
      <c r="N2869" s="23"/>
      <c r="O2869" s="24" t="s">
        <v>32</v>
      </c>
    </row>
    <row r="2870" s="1" customFormat="1" customHeight="1" spans="1:15">
      <c r="A2870" s="39">
        <v>2866</v>
      </c>
      <c r="B2870" s="115" t="s">
        <v>23</v>
      </c>
      <c r="C2870" s="39" t="s">
        <v>11004</v>
      </c>
      <c r="D2870" s="39" t="s">
        <v>10034</v>
      </c>
      <c r="E2870" s="39" t="s">
        <v>11005</v>
      </c>
      <c r="F2870" s="39" t="s">
        <v>13614</v>
      </c>
      <c r="G2870" s="39" t="s">
        <v>14095</v>
      </c>
      <c r="H2870" s="39" t="s">
        <v>194</v>
      </c>
      <c r="I2870" s="39">
        <v>3</v>
      </c>
      <c r="J2870" s="39" t="s">
        <v>14082</v>
      </c>
      <c r="K2870" s="39" t="s">
        <v>31</v>
      </c>
      <c r="L2870" s="183">
        <v>3</v>
      </c>
      <c r="M2870" s="27">
        <f t="shared" si="116"/>
        <v>390</v>
      </c>
      <c r="N2870" s="23"/>
      <c r="O2870" s="24" t="s">
        <v>32</v>
      </c>
    </row>
    <row r="2871" s="1" customFormat="1" customHeight="1" spans="1:15">
      <c r="A2871" s="39">
        <v>2867</v>
      </c>
      <c r="B2871" s="115" t="s">
        <v>23</v>
      </c>
      <c r="C2871" s="39" t="s">
        <v>11004</v>
      </c>
      <c r="D2871" s="39" t="s">
        <v>10034</v>
      </c>
      <c r="E2871" s="39" t="s">
        <v>11005</v>
      </c>
      <c r="F2871" s="39" t="s">
        <v>13614</v>
      </c>
      <c r="G2871" s="39" t="s">
        <v>14096</v>
      </c>
      <c r="H2871" s="39" t="s">
        <v>194</v>
      </c>
      <c r="I2871" s="39">
        <v>3</v>
      </c>
      <c r="J2871" s="39" t="s">
        <v>14082</v>
      </c>
      <c r="K2871" s="39" t="s">
        <v>31</v>
      </c>
      <c r="L2871" s="183">
        <v>2</v>
      </c>
      <c r="M2871" s="27">
        <f t="shared" si="116"/>
        <v>260</v>
      </c>
      <c r="N2871" s="23"/>
      <c r="O2871" s="24" t="s">
        <v>32</v>
      </c>
    </row>
    <row r="2872" s="1" customFormat="1" customHeight="1" spans="1:18">
      <c r="A2872" s="39">
        <v>2868</v>
      </c>
      <c r="B2872" s="115" t="s">
        <v>23</v>
      </c>
      <c r="C2872" s="39" t="s">
        <v>11004</v>
      </c>
      <c r="D2872" s="39" t="s">
        <v>10034</v>
      </c>
      <c r="E2872" s="39" t="s">
        <v>11005</v>
      </c>
      <c r="F2872" s="39" t="s">
        <v>13614</v>
      </c>
      <c r="G2872" s="189" t="s">
        <v>14097</v>
      </c>
      <c r="H2872" s="39" t="s">
        <v>194</v>
      </c>
      <c r="I2872" s="39">
        <v>3</v>
      </c>
      <c r="J2872" s="39" t="s">
        <v>14082</v>
      </c>
      <c r="K2872" s="39" t="s">
        <v>31</v>
      </c>
      <c r="L2872" s="183">
        <v>2</v>
      </c>
      <c r="M2872" s="27">
        <f t="shared" si="116"/>
        <v>260</v>
      </c>
      <c r="N2872" s="23"/>
      <c r="O2872" s="24" t="s">
        <v>32</v>
      </c>
      <c r="R2872" s="92"/>
    </row>
    <row r="2873" s="1" customFormat="1" customHeight="1" spans="1:15">
      <c r="A2873" s="39">
        <v>2869</v>
      </c>
      <c r="B2873" s="115" t="s">
        <v>23</v>
      </c>
      <c r="C2873" s="39" t="s">
        <v>11004</v>
      </c>
      <c r="D2873" s="39" t="s">
        <v>10034</v>
      </c>
      <c r="E2873" s="39" t="s">
        <v>11005</v>
      </c>
      <c r="F2873" s="39" t="s">
        <v>13614</v>
      </c>
      <c r="G2873" s="39" t="s">
        <v>14098</v>
      </c>
      <c r="H2873" s="39" t="s">
        <v>194</v>
      </c>
      <c r="I2873" s="39">
        <v>5</v>
      </c>
      <c r="J2873" s="39" t="s">
        <v>14082</v>
      </c>
      <c r="K2873" s="39" t="s">
        <v>31</v>
      </c>
      <c r="L2873" s="183">
        <v>4</v>
      </c>
      <c r="M2873" s="27">
        <f t="shared" si="116"/>
        <v>520</v>
      </c>
      <c r="N2873" s="23"/>
      <c r="O2873" s="24" t="s">
        <v>32</v>
      </c>
    </row>
    <row r="2874" s="1" customFormat="1" customHeight="1" spans="1:15">
      <c r="A2874" s="39">
        <v>2870</v>
      </c>
      <c r="B2874" s="115" t="s">
        <v>23</v>
      </c>
      <c r="C2874" s="39" t="s">
        <v>11004</v>
      </c>
      <c r="D2874" s="39" t="s">
        <v>10034</v>
      </c>
      <c r="E2874" s="39" t="s">
        <v>11005</v>
      </c>
      <c r="F2874" s="39" t="s">
        <v>13614</v>
      </c>
      <c r="G2874" s="39" t="s">
        <v>14099</v>
      </c>
      <c r="H2874" s="39" t="s">
        <v>194</v>
      </c>
      <c r="I2874" s="39">
        <v>2</v>
      </c>
      <c r="J2874" s="39" t="s">
        <v>14082</v>
      </c>
      <c r="K2874" s="39" t="s">
        <v>31</v>
      </c>
      <c r="L2874" s="183">
        <v>2</v>
      </c>
      <c r="M2874" s="27">
        <f>L2874*312</f>
        <v>624</v>
      </c>
      <c r="N2874" s="23"/>
      <c r="O2874" s="24" t="s">
        <v>32</v>
      </c>
    </row>
    <row r="2875" s="1" customFormat="1" customHeight="1" spans="1:15">
      <c r="A2875" s="39">
        <v>2871</v>
      </c>
      <c r="B2875" s="115" t="s">
        <v>23</v>
      </c>
      <c r="C2875" s="39" t="s">
        <v>11004</v>
      </c>
      <c r="D2875" s="39" t="s">
        <v>10034</v>
      </c>
      <c r="E2875" s="39" t="s">
        <v>11005</v>
      </c>
      <c r="F2875" s="39" t="s">
        <v>13614</v>
      </c>
      <c r="G2875" s="39" t="s">
        <v>14100</v>
      </c>
      <c r="H2875" s="39" t="s">
        <v>194</v>
      </c>
      <c r="I2875" s="39">
        <v>2</v>
      </c>
      <c r="J2875" s="39" t="s">
        <v>14082</v>
      </c>
      <c r="K2875" s="39" t="s">
        <v>31</v>
      </c>
      <c r="L2875" s="183">
        <v>1</v>
      </c>
      <c r="M2875" s="27">
        <f>L2875*130</f>
        <v>130</v>
      </c>
      <c r="N2875" s="23"/>
      <c r="O2875" s="24" t="s">
        <v>32</v>
      </c>
    </row>
    <row r="2876" s="1" customFormat="1" customHeight="1" spans="1:15">
      <c r="A2876" s="39">
        <v>2872</v>
      </c>
      <c r="B2876" s="115" t="s">
        <v>23</v>
      </c>
      <c r="C2876" s="39" t="s">
        <v>11004</v>
      </c>
      <c r="D2876" s="39" t="s">
        <v>10034</v>
      </c>
      <c r="E2876" s="39" t="s">
        <v>11005</v>
      </c>
      <c r="F2876" s="39" t="s">
        <v>13614</v>
      </c>
      <c r="G2876" s="39" t="s">
        <v>14101</v>
      </c>
      <c r="H2876" s="39" t="s">
        <v>51</v>
      </c>
      <c r="I2876" s="39">
        <v>3</v>
      </c>
      <c r="J2876" s="39" t="s">
        <v>14082</v>
      </c>
      <c r="K2876" s="39" t="s">
        <v>31</v>
      </c>
      <c r="L2876" s="183">
        <v>3</v>
      </c>
      <c r="M2876" s="27">
        <f>L2876*312</f>
        <v>936</v>
      </c>
      <c r="N2876" s="23"/>
      <c r="O2876" s="24" t="s">
        <v>32</v>
      </c>
    </row>
    <row r="2877" s="1" customFormat="1" customHeight="1" spans="1:15">
      <c r="A2877" s="39">
        <v>2873</v>
      </c>
      <c r="B2877" s="115" t="s">
        <v>23</v>
      </c>
      <c r="C2877" s="39" t="s">
        <v>11004</v>
      </c>
      <c r="D2877" s="39" t="s">
        <v>10034</v>
      </c>
      <c r="E2877" s="39" t="s">
        <v>11005</v>
      </c>
      <c r="F2877" s="39" t="s">
        <v>13614</v>
      </c>
      <c r="G2877" s="39" t="s">
        <v>14102</v>
      </c>
      <c r="H2877" s="39" t="s">
        <v>194</v>
      </c>
      <c r="I2877" s="39">
        <v>2</v>
      </c>
      <c r="J2877" s="39" t="s">
        <v>14103</v>
      </c>
      <c r="K2877" s="39" t="s">
        <v>31</v>
      </c>
      <c r="L2877" s="183">
        <v>2</v>
      </c>
      <c r="M2877" s="27">
        <f t="shared" ref="M2877:M2900" si="117">L2877*130</f>
        <v>260</v>
      </c>
      <c r="N2877" s="23"/>
      <c r="O2877" s="24" t="s">
        <v>32</v>
      </c>
    </row>
    <row r="2878" s="1" customFormat="1" customHeight="1" spans="1:15">
      <c r="A2878" s="39">
        <v>2874</v>
      </c>
      <c r="B2878" s="115" t="s">
        <v>23</v>
      </c>
      <c r="C2878" s="39" t="s">
        <v>11004</v>
      </c>
      <c r="D2878" s="39" t="s">
        <v>10034</v>
      </c>
      <c r="E2878" s="39" t="s">
        <v>11005</v>
      </c>
      <c r="F2878" s="39" t="s">
        <v>13614</v>
      </c>
      <c r="G2878" s="39" t="s">
        <v>14104</v>
      </c>
      <c r="H2878" s="39" t="s">
        <v>194</v>
      </c>
      <c r="I2878" s="39">
        <v>5</v>
      </c>
      <c r="J2878" s="39" t="s">
        <v>14103</v>
      </c>
      <c r="K2878" s="39" t="s">
        <v>31</v>
      </c>
      <c r="L2878" s="183">
        <v>3</v>
      </c>
      <c r="M2878" s="27">
        <f t="shared" si="117"/>
        <v>390</v>
      </c>
      <c r="N2878" s="23"/>
      <c r="O2878" s="24" t="s">
        <v>32</v>
      </c>
    </row>
    <row r="2879" s="1" customFormat="1" customHeight="1" spans="1:15">
      <c r="A2879" s="39">
        <v>2875</v>
      </c>
      <c r="B2879" s="115" t="s">
        <v>23</v>
      </c>
      <c r="C2879" s="39" t="s">
        <v>11004</v>
      </c>
      <c r="D2879" s="39" t="s">
        <v>10034</v>
      </c>
      <c r="E2879" s="39" t="s">
        <v>11005</v>
      </c>
      <c r="F2879" s="39" t="s">
        <v>13614</v>
      </c>
      <c r="G2879" s="39" t="s">
        <v>14105</v>
      </c>
      <c r="H2879" s="39" t="s">
        <v>194</v>
      </c>
      <c r="I2879" s="39">
        <v>5</v>
      </c>
      <c r="J2879" s="39" t="s">
        <v>14103</v>
      </c>
      <c r="K2879" s="39" t="s">
        <v>31</v>
      </c>
      <c r="L2879" s="183">
        <v>5</v>
      </c>
      <c r="M2879" s="27">
        <f t="shared" si="117"/>
        <v>650</v>
      </c>
      <c r="N2879" s="23"/>
      <c r="O2879" s="24" t="s">
        <v>32</v>
      </c>
    </row>
    <row r="2880" s="1" customFormat="1" customHeight="1" spans="1:15">
      <c r="A2880" s="39">
        <v>2876</v>
      </c>
      <c r="B2880" s="115" t="s">
        <v>23</v>
      </c>
      <c r="C2880" s="39" t="s">
        <v>11004</v>
      </c>
      <c r="D2880" s="39" t="s">
        <v>10034</v>
      </c>
      <c r="E2880" s="39" t="s">
        <v>11005</v>
      </c>
      <c r="F2880" s="39" t="s">
        <v>13614</v>
      </c>
      <c r="G2880" s="39" t="s">
        <v>14106</v>
      </c>
      <c r="H2880" s="39" t="s">
        <v>194</v>
      </c>
      <c r="I2880" s="39">
        <v>4</v>
      </c>
      <c r="J2880" s="39" t="s">
        <v>14103</v>
      </c>
      <c r="K2880" s="39" t="s">
        <v>31</v>
      </c>
      <c r="L2880" s="183">
        <v>4</v>
      </c>
      <c r="M2880" s="27">
        <f t="shared" si="117"/>
        <v>520</v>
      </c>
      <c r="N2880" s="23"/>
      <c r="O2880" s="24" t="s">
        <v>32</v>
      </c>
    </row>
    <row r="2881" s="1" customFormat="1" customHeight="1" spans="1:15">
      <c r="A2881" s="39">
        <v>2877</v>
      </c>
      <c r="B2881" s="115" t="s">
        <v>23</v>
      </c>
      <c r="C2881" s="39" t="s">
        <v>11004</v>
      </c>
      <c r="D2881" s="39" t="s">
        <v>10034</v>
      </c>
      <c r="E2881" s="39" t="s">
        <v>11005</v>
      </c>
      <c r="F2881" s="39" t="s">
        <v>13614</v>
      </c>
      <c r="G2881" s="39" t="s">
        <v>13642</v>
      </c>
      <c r="H2881" s="39" t="s">
        <v>194</v>
      </c>
      <c r="I2881" s="39">
        <v>9</v>
      </c>
      <c r="J2881" s="39" t="s">
        <v>14103</v>
      </c>
      <c r="K2881" s="39" t="s">
        <v>31</v>
      </c>
      <c r="L2881" s="183">
        <v>3</v>
      </c>
      <c r="M2881" s="27">
        <f t="shared" si="117"/>
        <v>390</v>
      </c>
      <c r="N2881" s="23"/>
      <c r="O2881" s="24" t="s">
        <v>32</v>
      </c>
    </row>
    <row r="2882" s="1" customFormat="1" customHeight="1" spans="1:15">
      <c r="A2882" s="39">
        <v>2878</v>
      </c>
      <c r="B2882" s="115" t="s">
        <v>23</v>
      </c>
      <c r="C2882" s="39" t="s">
        <v>11004</v>
      </c>
      <c r="D2882" s="39" t="s">
        <v>10034</v>
      </c>
      <c r="E2882" s="39" t="s">
        <v>11005</v>
      </c>
      <c r="F2882" s="39" t="s">
        <v>13614</v>
      </c>
      <c r="G2882" s="39" t="s">
        <v>14107</v>
      </c>
      <c r="H2882" s="39" t="s">
        <v>194</v>
      </c>
      <c r="I2882" s="39">
        <v>6</v>
      </c>
      <c r="J2882" s="39" t="s">
        <v>14103</v>
      </c>
      <c r="K2882" s="39" t="s">
        <v>31</v>
      </c>
      <c r="L2882" s="183">
        <v>4</v>
      </c>
      <c r="M2882" s="27">
        <f t="shared" si="117"/>
        <v>520</v>
      </c>
      <c r="N2882" s="23"/>
      <c r="O2882" s="24" t="s">
        <v>32</v>
      </c>
    </row>
    <row r="2883" s="1" customFormat="1" customHeight="1" spans="1:15">
      <c r="A2883" s="39">
        <v>2879</v>
      </c>
      <c r="B2883" s="115" t="s">
        <v>23</v>
      </c>
      <c r="C2883" s="39" t="s">
        <v>11004</v>
      </c>
      <c r="D2883" s="39" t="s">
        <v>10034</v>
      </c>
      <c r="E2883" s="39" t="s">
        <v>11005</v>
      </c>
      <c r="F2883" s="39" t="s">
        <v>13614</v>
      </c>
      <c r="G2883" s="39" t="s">
        <v>14108</v>
      </c>
      <c r="H2883" s="39" t="s">
        <v>194</v>
      </c>
      <c r="I2883" s="39">
        <v>4</v>
      </c>
      <c r="J2883" s="39" t="s">
        <v>14103</v>
      </c>
      <c r="K2883" s="39" t="s">
        <v>31</v>
      </c>
      <c r="L2883" s="183">
        <v>4</v>
      </c>
      <c r="M2883" s="27">
        <f t="shared" si="117"/>
        <v>520</v>
      </c>
      <c r="N2883" s="23"/>
      <c r="O2883" s="24" t="s">
        <v>32</v>
      </c>
    </row>
    <row r="2884" s="1" customFormat="1" customHeight="1" spans="1:15">
      <c r="A2884" s="39">
        <v>2880</v>
      </c>
      <c r="B2884" s="115" t="s">
        <v>23</v>
      </c>
      <c r="C2884" s="39" t="s">
        <v>11004</v>
      </c>
      <c r="D2884" s="39" t="s">
        <v>10034</v>
      </c>
      <c r="E2884" s="39" t="s">
        <v>11005</v>
      </c>
      <c r="F2884" s="39" t="s">
        <v>13614</v>
      </c>
      <c r="G2884" s="39" t="s">
        <v>14109</v>
      </c>
      <c r="H2884" s="39" t="s">
        <v>194</v>
      </c>
      <c r="I2884" s="39">
        <v>7</v>
      </c>
      <c r="J2884" s="39" t="s">
        <v>14103</v>
      </c>
      <c r="K2884" s="39" t="s">
        <v>31</v>
      </c>
      <c r="L2884" s="183">
        <v>7</v>
      </c>
      <c r="M2884" s="27">
        <f t="shared" si="117"/>
        <v>910</v>
      </c>
      <c r="N2884" s="23"/>
      <c r="O2884" s="24" t="s">
        <v>32</v>
      </c>
    </row>
    <row r="2885" s="1" customFormat="1" customHeight="1" spans="1:15">
      <c r="A2885" s="39">
        <v>2881</v>
      </c>
      <c r="B2885" s="115" t="s">
        <v>23</v>
      </c>
      <c r="C2885" s="39" t="s">
        <v>11004</v>
      </c>
      <c r="D2885" s="39" t="s">
        <v>10034</v>
      </c>
      <c r="E2885" s="39" t="s">
        <v>11005</v>
      </c>
      <c r="F2885" s="39" t="s">
        <v>13614</v>
      </c>
      <c r="G2885" s="39" t="s">
        <v>14110</v>
      </c>
      <c r="H2885" s="39" t="s">
        <v>194</v>
      </c>
      <c r="I2885" s="39">
        <v>4</v>
      </c>
      <c r="J2885" s="39" t="s">
        <v>14103</v>
      </c>
      <c r="K2885" s="39" t="s">
        <v>31</v>
      </c>
      <c r="L2885" s="183">
        <v>4</v>
      </c>
      <c r="M2885" s="27">
        <f t="shared" si="117"/>
        <v>520</v>
      </c>
      <c r="N2885" s="23"/>
      <c r="O2885" s="24" t="s">
        <v>32</v>
      </c>
    </row>
    <row r="2886" s="1" customFormat="1" customHeight="1" spans="1:15">
      <c r="A2886" s="39">
        <v>2882</v>
      </c>
      <c r="B2886" s="115" t="s">
        <v>23</v>
      </c>
      <c r="C2886" s="39" t="s">
        <v>11004</v>
      </c>
      <c r="D2886" s="39" t="s">
        <v>10034</v>
      </c>
      <c r="E2886" s="39" t="s">
        <v>11005</v>
      </c>
      <c r="F2886" s="39" t="s">
        <v>13614</v>
      </c>
      <c r="G2886" s="39" t="s">
        <v>14111</v>
      </c>
      <c r="H2886" s="39" t="s">
        <v>194</v>
      </c>
      <c r="I2886" s="39">
        <v>3</v>
      </c>
      <c r="J2886" s="39" t="s">
        <v>14103</v>
      </c>
      <c r="K2886" s="39" t="s">
        <v>31</v>
      </c>
      <c r="L2886" s="183">
        <v>2</v>
      </c>
      <c r="M2886" s="27">
        <f t="shared" si="117"/>
        <v>260</v>
      </c>
      <c r="N2886" s="23"/>
      <c r="O2886" s="24" t="s">
        <v>32</v>
      </c>
    </row>
    <row r="2887" s="1" customFormat="1" customHeight="1" spans="1:15">
      <c r="A2887" s="39">
        <v>2883</v>
      </c>
      <c r="B2887" s="115" t="s">
        <v>23</v>
      </c>
      <c r="C2887" s="39" t="s">
        <v>11004</v>
      </c>
      <c r="D2887" s="39" t="s">
        <v>10034</v>
      </c>
      <c r="E2887" s="39" t="s">
        <v>11005</v>
      </c>
      <c r="F2887" s="39" t="s">
        <v>13614</v>
      </c>
      <c r="G2887" s="39" t="s">
        <v>14112</v>
      </c>
      <c r="H2887" s="39" t="s">
        <v>194</v>
      </c>
      <c r="I2887" s="39">
        <v>4</v>
      </c>
      <c r="J2887" s="39" t="s">
        <v>14103</v>
      </c>
      <c r="K2887" s="39" t="s">
        <v>31</v>
      </c>
      <c r="L2887" s="183">
        <v>2</v>
      </c>
      <c r="M2887" s="27">
        <f t="shared" si="117"/>
        <v>260</v>
      </c>
      <c r="N2887" s="23"/>
      <c r="O2887" s="24" t="s">
        <v>32</v>
      </c>
    </row>
    <row r="2888" s="1" customFormat="1" customHeight="1" spans="1:15">
      <c r="A2888" s="39">
        <v>2884</v>
      </c>
      <c r="B2888" s="115" t="s">
        <v>23</v>
      </c>
      <c r="C2888" s="39" t="s">
        <v>11004</v>
      </c>
      <c r="D2888" s="39" t="s">
        <v>10034</v>
      </c>
      <c r="E2888" s="39" t="s">
        <v>11005</v>
      </c>
      <c r="F2888" s="39" t="s">
        <v>13614</v>
      </c>
      <c r="G2888" s="39" t="s">
        <v>14113</v>
      </c>
      <c r="H2888" s="39" t="s">
        <v>194</v>
      </c>
      <c r="I2888" s="39">
        <v>6</v>
      </c>
      <c r="J2888" s="39" t="s">
        <v>14103</v>
      </c>
      <c r="K2888" s="39" t="s">
        <v>31</v>
      </c>
      <c r="L2888" s="183">
        <v>3</v>
      </c>
      <c r="M2888" s="27">
        <f t="shared" si="117"/>
        <v>390</v>
      </c>
      <c r="N2888" s="23"/>
      <c r="O2888" s="24" t="s">
        <v>32</v>
      </c>
    </row>
    <row r="2889" s="1" customFormat="1" customHeight="1" spans="1:15">
      <c r="A2889" s="39">
        <v>2885</v>
      </c>
      <c r="B2889" s="115" t="s">
        <v>23</v>
      </c>
      <c r="C2889" s="39" t="s">
        <v>11004</v>
      </c>
      <c r="D2889" s="39" t="s">
        <v>10034</v>
      </c>
      <c r="E2889" s="39" t="s">
        <v>11005</v>
      </c>
      <c r="F2889" s="39" t="s">
        <v>13614</v>
      </c>
      <c r="G2889" s="39" t="s">
        <v>14114</v>
      </c>
      <c r="H2889" s="39" t="s">
        <v>194</v>
      </c>
      <c r="I2889" s="39">
        <v>6</v>
      </c>
      <c r="J2889" s="39" t="s">
        <v>14103</v>
      </c>
      <c r="K2889" s="39" t="s">
        <v>31</v>
      </c>
      <c r="L2889" s="183">
        <v>3</v>
      </c>
      <c r="M2889" s="27">
        <f t="shared" si="117"/>
        <v>390</v>
      </c>
      <c r="N2889" s="23"/>
      <c r="O2889" s="24" t="s">
        <v>32</v>
      </c>
    </row>
    <row r="2890" s="1" customFormat="1" customHeight="1" spans="1:15">
      <c r="A2890" s="39">
        <v>2886</v>
      </c>
      <c r="B2890" s="115" t="s">
        <v>23</v>
      </c>
      <c r="C2890" s="39" t="s">
        <v>11004</v>
      </c>
      <c r="D2890" s="39" t="s">
        <v>10034</v>
      </c>
      <c r="E2890" s="39" t="s">
        <v>11005</v>
      </c>
      <c r="F2890" s="39" t="s">
        <v>13614</v>
      </c>
      <c r="G2890" s="39" t="s">
        <v>14115</v>
      </c>
      <c r="H2890" s="39" t="s">
        <v>194</v>
      </c>
      <c r="I2890" s="39">
        <v>5</v>
      </c>
      <c r="J2890" s="39" t="s">
        <v>14103</v>
      </c>
      <c r="K2890" s="39" t="s">
        <v>31</v>
      </c>
      <c r="L2890" s="183">
        <v>4</v>
      </c>
      <c r="M2890" s="27">
        <f t="shared" si="117"/>
        <v>520</v>
      </c>
      <c r="N2890" s="23"/>
      <c r="O2890" s="24" t="s">
        <v>32</v>
      </c>
    </row>
    <row r="2891" s="1" customFormat="1" customHeight="1" spans="1:15">
      <c r="A2891" s="39">
        <v>2887</v>
      </c>
      <c r="B2891" s="115" t="s">
        <v>23</v>
      </c>
      <c r="C2891" s="39" t="s">
        <v>11004</v>
      </c>
      <c r="D2891" s="39" t="s">
        <v>10034</v>
      </c>
      <c r="E2891" s="39" t="s">
        <v>11005</v>
      </c>
      <c r="F2891" s="39" t="s">
        <v>13614</v>
      </c>
      <c r="G2891" s="39" t="s">
        <v>14116</v>
      </c>
      <c r="H2891" s="39" t="s">
        <v>194</v>
      </c>
      <c r="I2891" s="39">
        <v>5</v>
      </c>
      <c r="J2891" s="39" t="s">
        <v>14103</v>
      </c>
      <c r="K2891" s="39" t="s">
        <v>31</v>
      </c>
      <c r="L2891" s="183">
        <v>5</v>
      </c>
      <c r="M2891" s="27">
        <f t="shared" si="117"/>
        <v>650</v>
      </c>
      <c r="N2891" s="23"/>
      <c r="O2891" s="24" t="s">
        <v>32</v>
      </c>
    </row>
    <row r="2892" s="1" customFormat="1" customHeight="1" spans="1:15">
      <c r="A2892" s="39">
        <v>2888</v>
      </c>
      <c r="B2892" s="115" t="s">
        <v>23</v>
      </c>
      <c r="C2892" s="39" t="s">
        <v>11004</v>
      </c>
      <c r="D2892" s="39" t="s">
        <v>10034</v>
      </c>
      <c r="E2892" s="39" t="s">
        <v>11005</v>
      </c>
      <c r="F2892" s="39" t="s">
        <v>13614</v>
      </c>
      <c r="G2892" s="39" t="s">
        <v>14117</v>
      </c>
      <c r="H2892" s="39" t="s">
        <v>194</v>
      </c>
      <c r="I2892" s="39">
        <v>2</v>
      </c>
      <c r="J2892" s="39" t="s">
        <v>14103</v>
      </c>
      <c r="K2892" s="39" t="s">
        <v>31</v>
      </c>
      <c r="L2892" s="183">
        <v>2</v>
      </c>
      <c r="M2892" s="27">
        <f t="shared" si="117"/>
        <v>260</v>
      </c>
      <c r="N2892" s="23"/>
      <c r="O2892" s="24" t="s">
        <v>32</v>
      </c>
    </row>
    <row r="2893" s="1" customFormat="1" customHeight="1" spans="1:15">
      <c r="A2893" s="39">
        <v>2889</v>
      </c>
      <c r="B2893" s="115" t="s">
        <v>23</v>
      </c>
      <c r="C2893" s="39" t="s">
        <v>11004</v>
      </c>
      <c r="D2893" s="39" t="s">
        <v>10034</v>
      </c>
      <c r="E2893" s="39" t="s">
        <v>11005</v>
      </c>
      <c r="F2893" s="39" t="s">
        <v>13614</v>
      </c>
      <c r="G2893" s="39" t="s">
        <v>14118</v>
      </c>
      <c r="H2893" s="39" t="s">
        <v>194</v>
      </c>
      <c r="I2893" s="39">
        <v>5</v>
      </c>
      <c r="J2893" s="39" t="s">
        <v>14103</v>
      </c>
      <c r="K2893" s="39" t="s">
        <v>31</v>
      </c>
      <c r="L2893" s="183">
        <v>3</v>
      </c>
      <c r="M2893" s="27">
        <f t="shared" si="117"/>
        <v>390</v>
      </c>
      <c r="N2893" s="23"/>
      <c r="O2893" s="24" t="s">
        <v>32</v>
      </c>
    </row>
    <row r="2894" s="1" customFormat="1" customHeight="1" spans="1:15">
      <c r="A2894" s="39">
        <v>2890</v>
      </c>
      <c r="B2894" s="115" t="s">
        <v>23</v>
      </c>
      <c r="C2894" s="39" t="s">
        <v>11004</v>
      </c>
      <c r="D2894" s="39" t="s">
        <v>10034</v>
      </c>
      <c r="E2894" s="39" t="s">
        <v>11005</v>
      </c>
      <c r="F2894" s="39" t="s">
        <v>13614</v>
      </c>
      <c r="G2894" s="39" t="s">
        <v>14119</v>
      </c>
      <c r="H2894" s="39" t="s">
        <v>194</v>
      </c>
      <c r="I2894" s="39">
        <v>4</v>
      </c>
      <c r="J2894" s="39" t="s">
        <v>14103</v>
      </c>
      <c r="K2894" s="39" t="s">
        <v>31</v>
      </c>
      <c r="L2894" s="183">
        <v>4</v>
      </c>
      <c r="M2894" s="27">
        <f t="shared" si="117"/>
        <v>520</v>
      </c>
      <c r="N2894" s="23"/>
      <c r="O2894" s="24" t="s">
        <v>32</v>
      </c>
    </row>
    <row r="2895" s="1" customFormat="1" customHeight="1" spans="1:15">
      <c r="A2895" s="39">
        <v>2891</v>
      </c>
      <c r="B2895" s="115" t="s">
        <v>23</v>
      </c>
      <c r="C2895" s="39" t="s">
        <v>11004</v>
      </c>
      <c r="D2895" s="39" t="s">
        <v>10034</v>
      </c>
      <c r="E2895" s="39" t="s">
        <v>11005</v>
      </c>
      <c r="F2895" s="39" t="s">
        <v>13614</v>
      </c>
      <c r="G2895" s="39" t="s">
        <v>5874</v>
      </c>
      <c r="H2895" s="39" t="s">
        <v>194</v>
      </c>
      <c r="I2895" s="39">
        <v>6</v>
      </c>
      <c r="J2895" s="39" t="s">
        <v>14103</v>
      </c>
      <c r="K2895" s="39" t="s">
        <v>31</v>
      </c>
      <c r="L2895" s="183">
        <v>2</v>
      </c>
      <c r="M2895" s="27">
        <f t="shared" si="117"/>
        <v>260</v>
      </c>
      <c r="N2895" s="23"/>
      <c r="O2895" s="24" t="s">
        <v>32</v>
      </c>
    </row>
    <row r="2896" s="1" customFormat="1" customHeight="1" spans="1:15">
      <c r="A2896" s="39">
        <v>2892</v>
      </c>
      <c r="B2896" s="115" t="s">
        <v>23</v>
      </c>
      <c r="C2896" s="39" t="s">
        <v>11004</v>
      </c>
      <c r="D2896" s="39" t="s">
        <v>10034</v>
      </c>
      <c r="E2896" s="39" t="s">
        <v>11005</v>
      </c>
      <c r="F2896" s="39" t="s">
        <v>13614</v>
      </c>
      <c r="G2896" s="39" t="s">
        <v>14120</v>
      </c>
      <c r="H2896" s="39" t="s">
        <v>194</v>
      </c>
      <c r="I2896" s="39">
        <v>3</v>
      </c>
      <c r="J2896" s="39" t="s">
        <v>14103</v>
      </c>
      <c r="K2896" s="39" t="s">
        <v>31</v>
      </c>
      <c r="L2896" s="183">
        <v>3</v>
      </c>
      <c r="M2896" s="27">
        <f t="shared" si="117"/>
        <v>390</v>
      </c>
      <c r="N2896" s="23"/>
      <c r="O2896" s="24" t="s">
        <v>32</v>
      </c>
    </row>
    <row r="2897" s="1" customFormat="1" customHeight="1" spans="1:15">
      <c r="A2897" s="39">
        <v>2893</v>
      </c>
      <c r="B2897" s="115" t="s">
        <v>23</v>
      </c>
      <c r="C2897" s="39" t="s">
        <v>11004</v>
      </c>
      <c r="D2897" s="39" t="s">
        <v>10034</v>
      </c>
      <c r="E2897" s="39" t="s">
        <v>11005</v>
      </c>
      <c r="F2897" s="39" t="s">
        <v>13614</v>
      </c>
      <c r="G2897" s="39" t="s">
        <v>14121</v>
      </c>
      <c r="H2897" s="39" t="s">
        <v>194</v>
      </c>
      <c r="I2897" s="39">
        <v>4</v>
      </c>
      <c r="J2897" s="39" t="s">
        <v>14103</v>
      </c>
      <c r="K2897" s="39" t="s">
        <v>31</v>
      </c>
      <c r="L2897" s="183">
        <v>3</v>
      </c>
      <c r="M2897" s="27">
        <f t="shared" si="117"/>
        <v>390</v>
      </c>
      <c r="N2897" s="23"/>
      <c r="O2897" s="24" t="s">
        <v>32</v>
      </c>
    </row>
    <row r="2898" s="1" customFormat="1" customHeight="1" spans="1:15">
      <c r="A2898" s="39">
        <v>2894</v>
      </c>
      <c r="B2898" s="115" t="s">
        <v>23</v>
      </c>
      <c r="C2898" s="39" t="s">
        <v>11004</v>
      </c>
      <c r="D2898" s="39" t="s">
        <v>10034</v>
      </c>
      <c r="E2898" s="39" t="s">
        <v>11005</v>
      </c>
      <c r="F2898" s="39" t="s">
        <v>13614</v>
      </c>
      <c r="G2898" s="39" t="s">
        <v>14122</v>
      </c>
      <c r="H2898" s="39" t="s">
        <v>194</v>
      </c>
      <c r="I2898" s="39">
        <v>7</v>
      </c>
      <c r="J2898" s="39" t="s">
        <v>14103</v>
      </c>
      <c r="K2898" s="39" t="s">
        <v>31</v>
      </c>
      <c r="L2898" s="183">
        <v>5</v>
      </c>
      <c r="M2898" s="27">
        <f t="shared" si="117"/>
        <v>650</v>
      </c>
      <c r="N2898" s="23"/>
      <c r="O2898" s="24" t="s">
        <v>32</v>
      </c>
    </row>
    <row r="2899" s="1" customFormat="1" customHeight="1" spans="1:15">
      <c r="A2899" s="39">
        <v>2895</v>
      </c>
      <c r="B2899" s="115" t="s">
        <v>23</v>
      </c>
      <c r="C2899" s="39" t="s">
        <v>11004</v>
      </c>
      <c r="D2899" s="39" t="s">
        <v>10034</v>
      </c>
      <c r="E2899" s="39" t="s">
        <v>11005</v>
      </c>
      <c r="F2899" s="39" t="s">
        <v>13614</v>
      </c>
      <c r="G2899" s="39" t="s">
        <v>14123</v>
      </c>
      <c r="H2899" s="39" t="s">
        <v>194</v>
      </c>
      <c r="I2899" s="39">
        <v>3</v>
      </c>
      <c r="J2899" s="39" t="s">
        <v>14124</v>
      </c>
      <c r="K2899" s="39" t="s">
        <v>31</v>
      </c>
      <c r="L2899" s="183">
        <v>3</v>
      </c>
      <c r="M2899" s="27">
        <f t="shared" si="117"/>
        <v>390</v>
      </c>
      <c r="N2899" s="23"/>
      <c r="O2899" s="24" t="s">
        <v>32</v>
      </c>
    </row>
    <row r="2900" s="1" customFormat="1" customHeight="1" spans="1:15">
      <c r="A2900" s="39">
        <v>2896</v>
      </c>
      <c r="B2900" s="115" t="s">
        <v>23</v>
      </c>
      <c r="C2900" s="39" t="s">
        <v>11004</v>
      </c>
      <c r="D2900" s="39" t="s">
        <v>10034</v>
      </c>
      <c r="E2900" s="39" t="s">
        <v>11005</v>
      </c>
      <c r="F2900" s="39" t="s">
        <v>13614</v>
      </c>
      <c r="G2900" s="39" t="s">
        <v>14125</v>
      </c>
      <c r="H2900" s="39" t="s">
        <v>194</v>
      </c>
      <c r="I2900" s="39">
        <v>5</v>
      </c>
      <c r="J2900" s="39" t="s">
        <v>14124</v>
      </c>
      <c r="K2900" s="39" t="s">
        <v>31</v>
      </c>
      <c r="L2900" s="183">
        <v>3</v>
      </c>
      <c r="M2900" s="27">
        <f t="shared" si="117"/>
        <v>390</v>
      </c>
      <c r="N2900" s="23"/>
      <c r="O2900" s="24" t="s">
        <v>32</v>
      </c>
    </row>
    <row r="2901" s="1" customFormat="1" customHeight="1" spans="1:15">
      <c r="A2901" s="39">
        <v>2897</v>
      </c>
      <c r="B2901" s="115" t="s">
        <v>23</v>
      </c>
      <c r="C2901" s="39" t="s">
        <v>11004</v>
      </c>
      <c r="D2901" s="39" t="s">
        <v>10034</v>
      </c>
      <c r="E2901" s="39" t="s">
        <v>11005</v>
      </c>
      <c r="F2901" s="39" t="s">
        <v>13614</v>
      </c>
      <c r="G2901" s="39" t="s">
        <v>14126</v>
      </c>
      <c r="H2901" s="39" t="s">
        <v>194</v>
      </c>
      <c r="I2901" s="39">
        <v>4</v>
      </c>
      <c r="J2901" s="39" t="s">
        <v>14124</v>
      </c>
      <c r="K2901" s="39" t="s">
        <v>31</v>
      </c>
      <c r="L2901" s="183">
        <v>2</v>
      </c>
      <c r="M2901" s="27">
        <f>L2901*312</f>
        <v>624</v>
      </c>
      <c r="N2901" s="23"/>
      <c r="O2901" s="24" t="s">
        <v>32</v>
      </c>
    </row>
    <row r="2902" s="1" customFormat="1" customHeight="1" spans="1:15">
      <c r="A2902" s="39">
        <v>2898</v>
      </c>
      <c r="B2902" s="115" t="s">
        <v>23</v>
      </c>
      <c r="C2902" s="39" t="s">
        <v>11004</v>
      </c>
      <c r="D2902" s="39" t="s">
        <v>10034</v>
      </c>
      <c r="E2902" s="39" t="s">
        <v>11005</v>
      </c>
      <c r="F2902" s="39" t="s">
        <v>13614</v>
      </c>
      <c r="G2902" s="39" t="s">
        <v>14127</v>
      </c>
      <c r="H2902" s="39" t="s">
        <v>194</v>
      </c>
      <c r="I2902" s="39">
        <v>3</v>
      </c>
      <c r="J2902" s="39" t="s">
        <v>14124</v>
      </c>
      <c r="K2902" s="39" t="s">
        <v>31</v>
      </c>
      <c r="L2902" s="183">
        <v>3</v>
      </c>
      <c r="M2902" s="27">
        <f t="shared" ref="M2902:M2919" si="118">L2902*130</f>
        <v>390</v>
      </c>
      <c r="N2902" s="23"/>
      <c r="O2902" s="24" t="s">
        <v>32</v>
      </c>
    </row>
    <row r="2903" s="1" customFormat="1" customHeight="1" spans="1:15">
      <c r="A2903" s="39">
        <v>2899</v>
      </c>
      <c r="B2903" s="115" t="s">
        <v>23</v>
      </c>
      <c r="C2903" s="39" t="s">
        <v>11004</v>
      </c>
      <c r="D2903" s="39" t="s">
        <v>10034</v>
      </c>
      <c r="E2903" s="39" t="s">
        <v>11005</v>
      </c>
      <c r="F2903" s="39" t="s">
        <v>13614</v>
      </c>
      <c r="G2903" s="39" t="s">
        <v>14128</v>
      </c>
      <c r="H2903" s="39" t="s">
        <v>194</v>
      </c>
      <c r="I2903" s="39">
        <v>2</v>
      </c>
      <c r="J2903" s="39" t="s">
        <v>14124</v>
      </c>
      <c r="K2903" s="39" t="s">
        <v>31</v>
      </c>
      <c r="L2903" s="183">
        <v>2</v>
      </c>
      <c r="M2903" s="27">
        <f t="shared" si="118"/>
        <v>260</v>
      </c>
      <c r="N2903" s="23"/>
      <c r="O2903" s="24" t="s">
        <v>32</v>
      </c>
    </row>
    <row r="2904" s="1" customFormat="1" customHeight="1" spans="1:15">
      <c r="A2904" s="39">
        <v>2900</v>
      </c>
      <c r="B2904" s="115" t="s">
        <v>23</v>
      </c>
      <c r="C2904" s="39" t="s">
        <v>11004</v>
      </c>
      <c r="D2904" s="39" t="s">
        <v>10034</v>
      </c>
      <c r="E2904" s="39" t="s">
        <v>11005</v>
      </c>
      <c r="F2904" s="39" t="s">
        <v>13614</v>
      </c>
      <c r="G2904" s="39" t="s">
        <v>14129</v>
      </c>
      <c r="H2904" s="39" t="s">
        <v>1583</v>
      </c>
      <c r="I2904" s="39">
        <v>3</v>
      </c>
      <c r="J2904" s="39" t="s">
        <v>14124</v>
      </c>
      <c r="K2904" s="39" t="s">
        <v>31</v>
      </c>
      <c r="L2904" s="183">
        <v>3</v>
      </c>
      <c r="M2904" s="27">
        <f t="shared" si="118"/>
        <v>390</v>
      </c>
      <c r="N2904" s="23"/>
      <c r="O2904" s="24" t="s">
        <v>32</v>
      </c>
    </row>
    <row r="2905" s="1" customFormat="1" customHeight="1" spans="1:15">
      <c r="A2905" s="39">
        <v>2901</v>
      </c>
      <c r="B2905" s="115" t="s">
        <v>23</v>
      </c>
      <c r="C2905" s="39" t="s">
        <v>11004</v>
      </c>
      <c r="D2905" s="39" t="s">
        <v>10034</v>
      </c>
      <c r="E2905" s="39" t="s">
        <v>11005</v>
      </c>
      <c r="F2905" s="39" t="s">
        <v>13614</v>
      </c>
      <c r="G2905" s="39" t="s">
        <v>14130</v>
      </c>
      <c r="H2905" s="39" t="s">
        <v>194</v>
      </c>
      <c r="I2905" s="39">
        <v>5</v>
      </c>
      <c r="J2905" s="39" t="s">
        <v>14124</v>
      </c>
      <c r="K2905" s="39" t="s">
        <v>31</v>
      </c>
      <c r="L2905" s="183">
        <v>4</v>
      </c>
      <c r="M2905" s="27">
        <f t="shared" si="118"/>
        <v>520</v>
      </c>
      <c r="N2905" s="23"/>
      <c r="O2905" s="24" t="s">
        <v>32</v>
      </c>
    </row>
    <row r="2906" s="1" customFormat="1" customHeight="1" spans="1:15">
      <c r="A2906" s="39">
        <v>2902</v>
      </c>
      <c r="B2906" s="115" t="s">
        <v>23</v>
      </c>
      <c r="C2906" s="39" t="s">
        <v>11004</v>
      </c>
      <c r="D2906" s="39" t="s">
        <v>10034</v>
      </c>
      <c r="E2906" s="39" t="s">
        <v>11005</v>
      </c>
      <c r="F2906" s="39" t="s">
        <v>13614</v>
      </c>
      <c r="G2906" s="39" t="s">
        <v>14131</v>
      </c>
      <c r="H2906" s="39" t="s">
        <v>194</v>
      </c>
      <c r="I2906" s="39">
        <v>3</v>
      </c>
      <c r="J2906" s="39" t="s">
        <v>14124</v>
      </c>
      <c r="K2906" s="39" t="s">
        <v>31</v>
      </c>
      <c r="L2906" s="183">
        <v>3</v>
      </c>
      <c r="M2906" s="27">
        <f t="shared" si="118"/>
        <v>390</v>
      </c>
      <c r="N2906" s="23"/>
      <c r="O2906" s="24" t="s">
        <v>32</v>
      </c>
    </row>
    <row r="2907" s="1" customFormat="1" customHeight="1" spans="1:15">
      <c r="A2907" s="39">
        <v>2903</v>
      </c>
      <c r="B2907" s="115" t="s">
        <v>23</v>
      </c>
      <c r="C2907" s="39" t="s">
        <v>11004</v>
      </c>
      <c r="D2907" s="39" t="s">
        <v>10034</v>
      </c>
      <c r="E2907" s="39" t="s">
        <v>11005</v>
      </c>
      <c r="F2907" s="39" t="s">
        <v>13614</v>
      </c>
      <c r="G2907" s="39" t="s">
        <v>14132</v>
      </c>
      <c r="H2907" s="39" t="s">
        <v>194</v>
      </c>
      <c r="I2907" s="39">
        <v>5</v>
      </c>
      <c r="J2907" s="39" t="s">
        <v>14124</v>
      </c>
      <c r="K2907" s="39" t="s">
        <v>31</v>
      </c>
      <c r="L2907" s="183">
        <v>3</v>
      </c>
      <c r="M2907" s="27">
        <f t="shared" si="118"/>
        <v>390</v>
      </c>
      <c r="N2907" s="23"/>
      <c r="O2907" s="24" t="s">
        <v>32</v>
      </c>
    </row>
    <row r="2908" s="1" customFormat="1" customHeight="1" spans="1:15">
      <c r="A2908" s="39">
        <v>2904</v>
      </c>
      <c r="B2908" s="115" t="s">
        <v>23</v>
      </c>
      <c r="C2908" s="39" t="s">
        <v>11004</v>
      </c>
      <c r="D2908" s="39" t="s">
        <v>10034</v>
      </c>
      <c r="E2908" s="39" t="s">
        <v>11005</v>
      </c>
      <c r="F2908" s="39" t="s">
        <v>13614</v>
      </c>
      <c r="G2908" s="39" t="s">
        <v>14133</v>
      </c>
      <c r="H2908" s="39" t="s">
        <v>194</v>
      </c>
      <c r="I2908" s="39">
        <v>3</v>
      </c>
      <c r="J2908" s="39" t="s">
        <v>14124</v>
      </c>
      <c r="K2908" s="39" t="s">
        <v>31</v>
      </c>
      <c r="L2908" s="183">
        <v>3</v>
      </c>
      <c r="M2908" s="27">
        <f t="shared" si="118"/>
        <v>390</v>
      </c>
      <c r="N2908" s="23"/>
      <c r="O2908" s="24" t="s">
        <v>32</v>
      </c>
    </row>
    <row r="2909" s="1" customFormat="1" customHeight="1" spans="1:15">
      <c r="A2909" s="39">
        <v>2905</v>
      </c>
      <c r="B2909" s="115" t="s">
        <v>23</v>
      </c>
      <c r="C2909" s="39" t="s">
        <v>11004</v>
      </c>
      <c r="D2909" s="39" t="s">
        <v>10034</v>
      </c>
      <c r="E2909" s="39" t="s">
        <v>11005</v>
      </c>
      <c r="F2909" s="39" t="s">
        <v>13614</v>
      </c>
      <c r="G2909" s="39" t="s">
        <v>14134</v>
      </c>
      <c r="H2909" s="39" t="s">
        <v>194</v>
      </c>
      <c r="I2909" s="39">
        <v>3</v>
      </c>
      <c r="J2909" s="39" t="s">
        <v>14124</v>
      </c>
      <c r="K2909" s="39" t="s">
        <v>31</v>
      </c>
      <c r="L2909" s="183">
        <v>3</v>
      </c>
      <c r="M2909" s="27">
        <f t="shared" si="118"/>
        <v>390</v>
      </c>
      <c r="N2909" s="23"/>
      <c r="O2909" s="24" t="s">
        <v>32</v>
      </c>
    </row>
    <row r="2910" s="1" customFormat="1" customHeight="1" spans="1:15">
      <c r="A2910" s="39">
        <v>2906</v>
      </c>
      <c r="B2910" s="115" t="s">
        <v>23</v>
      </c>
      <c r="C2910" s="39" t="s">
        <v>11004</v>
      </c>
      <c r="D2910" s="39" t="s">
        <v>10034</v>
      </c>
      <c r="E2910" s="39" t="s">
        <v>11005</v>
      </c>
      <c r="F2910" s="39" t="s">
        <v>13614</v>
      </c>
      <c r="G2910" s="39" t="s">
        <v>14135</v>
      </c>
      <c r="H2910" s="39" t="s">
        <v>194</v>
      </c>
      <c r="I2910" s="39">
        <v>4</v>
      </c>
      <c r="J2910" s="39" t="s">
        <v>14124</v>
      </c>
      <c r="K2910" s="39" t="s">
        <v>31</v>
      </c>
      <c r="L2910" s="183">
        <v>4</v>
      </c>
      <c r="M2910" s="27">
        <f t="shared" si="118"/>
        <v>520</v>
      </c>
      <c r="N2910" s="23"/>
      <c r="O2910" s="24" t="s">
        <v>32</v>
      </c>
    </row>
    <row r="2911" s="1" customFormat="1" customHeight="1" spans="1:15">
      <c r="A2911" s="39">
        <v>2907</v>
      </c>
      <c r="B2911" s="115" t="s">
        <v>23</v>
      </c>
      <c r="C2911" s="39" t="s">
        <v>11004</v>
      </c>
      <c r="D2911" s="39" t="s">
        <v>10034</v>
      </c>
      <c r="E2911" s="39" t="s">
        <v>11005</v>
      </c>
      <c r="F2911" s="39" t="s">
        <v>13614</v>
      </c>
      <c r="G2911" s="39" t="s">
        <v>14136</v>
      </c>
      <c r="H2911" s="39" t="s">
        <v>194</v>
      </c>
      <c r="I2911" s="39">
        <v>4</v>
      </c>
      <c r="J2911" s="39" t="s">
        <v>14124</v>
      </c>
      <c r="K2911" s="39" t="s">
        <v>31</v>
      </c>
      <c r="L2911" s="183">
        <v>4</v>
      </c>
      <c r="M2911" s="27">
        <f t="shared" si="118"/>
        <v>520</v>
      </c>
      <c r="N2911" s="23"/>
      <c r="O2911" s="24" t="s">
        <v>32</v>
      </c>
    </row>
    <row r="2912" s="1" customFormat="1" customHeight="1" spans="1:15">
      <c r="A2912" s="39">
        <v>2908</v>
      </c>
      <c r="B2912" s="115" t="s">
        <v>23</v>
      </c>
      <c r="C2912" s="39" t="s">
        <v>11004</v>
      </c>
      <c r="D2912" s="39" t="s">
        <v>10034</v>
      </c>
      <c r="E2912" s="39" t="s">
        <v>11005</v>
      </c>
      <c r="F2912" s="39" t="s">
        <v>13614</v>
      </c>
      <c r="G2912" s="39" t="s">
        <v>14137</v>
      </c>
      <c r="H2912" s="39" t="s">
        <v>194</v>
      </c>
      <c r="I2912" s="39">
        <v>3</v>
      </c>
      <c r="J2912" s="39" t="s">
        <v>14124</v>
      </c>
      <c r="K2912" s="39" t="s">
        <v>31</v>
      </c>
      <c r="L2912" s="183">
        <v>3</v>
      </c>
      <c r="M2912" s="27">
        <f t="shared" si="118"/>
        <v>390</v>
      </c>
      <c r="N2912" s="23"/>
      <c r="O2912" s="24" t="s">
        <v>32</v>
      </c>
    </row>
    <row r="2913" s="1" customFormat="1" customHeight="1" spans="1:15">
      <c r="A2913" s="39">
        <v>2909</v>
      </c>
      <c r="B2913" s="115" t="s">
        <v>23</v>
      </c>
      <c r="C2913" s="39" t="s">
        <v>11004</v>
      </c>
      <c r="D2913" s="39" t="s">
        <v>10034</v>
      </c>
      <c r="E2913" s="39" t="s">
        <v>11005</v>
      </c>
      <c r="F2913" s="39" t="s">
        <v>13614</v>
      </c>
      <c r="G2913" s="39" t="s">
        <v>14138</v>
      </c>
      <c r="H2913" s="39" t="s">
        <v>194</v>
      </c>
      <c r="I2913" s="39">
        <v>5</v>
      </c>
      <c r="J2913" s="39" t="s">
        <v>14124</v>
      </c>
      <c r="K2913" s="39" t="s">
        <v>31</v>
      </c>
      <c r="L2913" s="183">
        <v>3</v>
      </c>
      <c r="M2913" s="27">
        <f t="shared" si="118"/>
        <v>390</v>
      </c>
      <c r="N2913" s="23"/>
      <c r="O2913" s="24" t="s">
        <v>32</v>
      </c>
    </row>
    <row r="2914" s="1" customFormat="1" customHeight="1" spans="1:15">
      <c r="A2914" s="39">
        <v>2910</v>
      </c>
      <c r="B2914" s="115" t="s">
        <v>23</v>
      </c>
      <c r="C2914" s="39" t="s">
        <v>11004</v>
      </c>
      <c r="D2914" s="39" t="s">
        <v>10034</v>
      </c>
      <c r="E2914" s="39" t="s">
        <v>11005</v>
      </c>
      <c r="F2914" s="39" t="s">
        <v>13614</v>
      </c>
      <c r="G2914" s="39" t="s">
        <v>14139</v>
      </c>
      <c r="H2914" s="39" t="s">
        <v>194</v>
      </c>
      <c r="I2914" s="39">
        <v>5</v>
      </c>
      <c r="J2914" s="39" t="s">
        <v>14124</v>
      </c>
      <c r="K2914" s="39" t="s">
        <v>31</v>
      </c>
      <c r="L2914" s="183">
        <v>5</v>
      </c>
      <c r="M2914" s="27">
        <f t="shared" si="118"/>
        <v>650</v>
      </c>
      <c r="N2914" s="23"/>
      <c r="O2914" s="24" t="s">
        <v>32</v>
      </c>
    </row>
    <row r="2915" s="1" customFormat="1" customHeight="1" spans="1:15">
      <c r="A2915" s="39">
        <v>2911</v>
      </c>
      <c r="B2915" s="115" t="s">
        <v>23</v>
      </c>
      <c r="C2915" s="39" t="s">
        <v>11004</v>
      </c>
      <c r="D2915" s="39" t="s">
        <v>10034</v>
      </c>
      <c r="E2915" s="39" t="s">
        <v>11005</v>
      </c>
      <c r="F2915" s="39" t="s">
        <v>13614</v>
      </c>
      <c r="G2915" s="39" t="s">
        <v>14140</v>
      </c>
      <c r="H2915" s="39" t="s">
        <v>194</v>
      </c>
      <c r="I2915" s="39">
        <v>5</v>
      </c>
      <c r="J2915" s="39" t="s">
        <v>14124</v>
      </c>
      <c r="K2915" s="39" t="s">
        <v>31</v>
      </c>
      <c r="L2915" s="183">
        <v>5</v>
      </c>
      <c r="M2915" s="27">
        <f t="shared" si="118"/>
        <v>650</v>
      </c>
      <c r="N2915" s="23"/>
      <c r="O2915" s="24" t="s">
        <v>32</v>
      </c>
    </row>
    <row r="2916" s="1" customFormat="1" customHeight="1" spans="1:15">
      <c r="A2916" s="39">
        <v>2912</v>
      </c>
      <c r="B2916" s="115" t="s">
        <v>23</v>
      </c>
      <c r="C2916" s="39" t="s">
        <v>11004</v>
      </c>
      <c r="D2916" s="39" t="s">
        <v>10034</v>
      </c>
      <c r="E2916" s="39" t="s">
        <v>11005</v>
      </c>
      <c r="F2916" s="39" t="s">
        <v>13614</v>
      </c>
      <c r="G2916" s="39" t="s">
        <v>14141</v>
      </c>
      <c r="H2916" s="39" t="s">
        <v>194</v>
      </c>
      <c r="I2916" s="39">
        <v>3</v>
      </c>
      <c r="J2916" s="39" t="s">
        <v>14124</v>
      </c>
      <c r="K2916" s="39" t="s">
        <v>31</v>
      </c>
      <c r="L2916" s="183">
        <v>3</v>
      </c>
      <c r="M2916" s="27">
        <f t="shared" si="118"/>
        <v>390</v>
      </c>
      <c r="N2916" s="23"/>
      <c r="O2916" s="24" t="s">
        <v>32</v>
      </c>
    </row>
    <row r="2917" s="1" customFormat="1" customHeight="1" spans="1:15">
      <c r="A2917" s="39">
        <v>2913</v>
      </c>
      <c r="B2917" s="115" t="s">
        <v>23</v>
      </c>
      <c r="C2917" s="39" t="s">
        <v>11004</v>
      </c>
      <c r="D2917" s="39" t="s">
        <v>10034</v>
      </c>
      <c r="E2917" s="39" t="s">
        <v>11005</v>
      </c>
      <c r="F2917" s="39" t="s">
        <v>13614</v>
      </c>
      <c r="G2917" s="39" t="s">
        <v>14142</v>
      </c>
      <c r="H2917" s="39" t="s">
        <v>194</v>
      </c>
      <c r="I2917" s="39">
        <v>3</v>
      </c>
      <c r="J2917" s="39" t="s">
        <v>14124</v>
      </c>
      <c r="K2917" s="39" t="s">
        <v>31</v>
      </c>
      <c r="L2917" s="183">
        <v>3</v>
      </c>
      <c r="M2917" s="27">
        <f t="shared" si="118"/>
        <v>390</v>
      </c>
      <c r="N2917" s="23"/>
      <c r="O2917" s="24" t="s">
        <v>32</v>
      </c>
    </row>
    <row r="2918" s="1" customFormat="1" customHeight="1" spans="1:15">
      <c r="A2918" s="39">
        <v>2914</v>
      </c>
      <c r="B2918" s="115" t="s">
        <v>23</v>
      </c>
      <c r="C2918" s="39" t="s">
        <v>11004</v>
      </c>
      <c r="D2918" s="39" t="s">
        <v>10034</v>
      </c>
      <c r="E2918" s="39" t="s">
        <v>11005</v>
      </c>
      <c r="F2918" s="39" t="s">
        <v>13614</v>
      </c>
      <c r="G2918" s="39" t="s">
        <v>12779</v>
      </c>
      <c r="H2918" s="39" t="s">
        <v>194</v>
      </c>
      <c r="I2918" s="39">
        <v>5</v>
      </c>
      <c r="J2918" s="39" t="s">
        <v>14143</v>
      </c>
      <c r="K2918" s="39" t="s">
        <v>31</v>
      </c>
      <c r="L2918" s="183">
        <v>2</v>
      </c>
      <c r="M2918" s="27">
        <f t="shared" si="118"/>
        <v>260</v>
      </c>
      <c r="N2918" s="23"/>
      <c r="O2918" s="24" t="s">
        <v>32</v>
      </c>
    </row>
    <row r="2919" s="1" customFormat="1" customHeight="1" spans="1:15">
      <c r="A2919" s="39">
        <v>2915</v>
      </c>
      <c r="B2919" s="115" t="s">
        <v>23</v>
      </c>
      <c r="C2919" s="39" t="s">
        <v>11004</v>
      </c>
      <c r="D2919" s="39" t="s">
        <v>10034</v>
      </c>
      <c r="E2919" s="39" t="s">
        <v>11005</v>
      </c>
      <c r="F2919" s="39" t="s">
        <v>13614</v>
      </c>
      <c r="G2919" s="39" t="s">
        <v>14144</v>
      </c>
      <c r="H2919" s="39" t="s">
        <v>1583</v>
      </c>
      <c r="I2919" s="39">
        <v>5</v>
      </c>
      <c r="J2919" s="39" t="s">
        <v>14143</v>
      </c>
      <c r="K2919" s="39" t="s">
        <v>31</v>
      </c>
      <c r="L2919" s="183">
        <v>5</v>
      </c>
      <c r="M2919" s="27">
        <f t="shared" si="118"/>
        <v>650</v>
      </c>
      <c r="N2919" s="23"/>
      <c r="O2919" s="24" t="s">
        <v>32</v>
      </c>
    </row>
    <row r="2920" s="1" customFormat="1" customHeight="1" spans="1:15">
      <c r="A2920" s="39">
        <v>2916</v>
      </c>
      <c r="B2920" s="115" t="s">
        <v>23</v>
      </c>
      <c r="C2920" s="39" t="s">
        <v>11004</v>
      </c>
      <c r="D2920" s="39" t="s">
        <v>10034</v>
      </c>
      <c r="E2920" s="39" t="s">
        <v>11005</v>
      </c>
      <c r="F2920" s="39" t="s">
        <v>13614</v>
      </c>
      <c r="G2920" s="39" t="s">
        <v>14145</v>
      </c>
      <c r="H2920" s="39" t="s">
        <v>194</v>
      </c>
      <c r="I2920" s="39">
        <v>2</v>
      </c>
      <c r="J2920" s="39" t="s">
        <v>14146</v>
      </c>
      <c r="K2920" s="39" t="s">
        <v>31</v>
      </c>
      <c r="L2920" s="183">
        <v>2</v>
      </c>
      <c r="M2920" s="27">
        <f t="shared" ref="M2920:M2926" si="119">L2920*312</f>
        <v>624</v>
      </c>
      <c r="N2920" s="23"/>
      <c r="O2920" s="24" t="s">
        <v>32</v>
      </c>
    </row>
    <row r="2921" s="1" customFormat="1" customHeight="1" spans="1:15">
      <c r="A2921" s="39">
        <v>2917</v>
      </c>
      <c r="B2921" s="115" t="s">
        <v>23</v>
      </c>
      <c r="C2921" s="39" t="s">
        <v>11004</v>
      </c>
      <c r="D2921" s="39" t="s">
        <v>10034</v>
      </c>
      <c r="E2921" s="39" t="s">
        <v>11005</v>
      </c>
      <c r="F2921" s="39" t="s">
        <v>13614</v>
      </c>
      <c r="G2921" s="39" t="s">
        <v>14147</v>
      </c>
      <c r="H2921" s="39" t="s">
        <v>194</v>
      </c>
      <c r="I2921" s="39">
        <v>4</v>
      </c>
      <c r="J2921" s="39" t="s">
        <v>14146</v>
      </c>
      <c r="K2921" s="39" t="s">
        <v>31</v>
      </c>
      <c r="L2921" s="183">
        <v>3</v>
      </c>
      <c r="M2921" s="27">
        <f t="shared" si="119"/>
        <v>936</v>
      </c>
      <c r="N2921" s="23"/>
      <c r="O2921" s="24" t="s">
        <v>32</v>
      </c>
    </row>
    <row r="2922" s="1" customFormat="1" customHeight="1" spans="1:15">
      <c r="A2922" s="39">
        <v>2918</v>
      </c>
      <c r="B2922" s="115" t="s">
        <v>23</v>
      </c>
      <c r="C2922" s="39" t="s">
        <v>11004</v>
      </c>
      <c r="D2922" s="39" t="s">
        <v>10034</v>
      </c>
      <c r="E2922" s="39" t="s">
        <v>11005</v>
      </c>
      <c r="F2922" s="39" t="s">
        <v>13614</v>
      </c>
      <c r="G2922" s="39" t="s">
        <v>3525</v>
      </c>
      <c r="H2922" s="39" t="s">
        <v>11034</v>
      </c>
      <c r="I2922" s="39">
        <v>1</v>
      </c>
      <c r="J2922" s="39" t="s">
        <v>14146</v>
      </c>
      <c r="K2922" s="39" t="s">
        <v>31</v>
      </c>
      <c r="L2922" s="183">
        <v>1</v>
      </c>
      <c r="M2922" s="27">
        <f t="shared" si="119"/>
        <v>312</v>
      </c>
      <c r="N2922" s="23"/>
      <c r="O2922" s="24" t="s">
        <v>32</v>
      </c>
    </row>
    <row r="2923" s="1" customFormat="1" customHeight="1" spans="1:15">
      <c r="A2923" s="39">
        <v>2919</v>
      </c>
      <c r="B2923" s="115" t="s">
        <v>23</v>
      </c>
      <c r="C2923" s="39" t="s">
        <v>11004</v>
      </c>
      <c r="D2923" s="39" t="s">
        <v>10034</v>
      </c>
      <c r="E2923" s="39" t="s">
        <v>11005</v>
      </c>
      <c r="F2923" s="39" t="s">
        <v>13614</v>
      </c>
      <c r="G2923" s="39" t="s">
        <v>14148</v>
      </c>
      <c r="H2923" s="39" t="s">
        <v>194</v>
      </c>
      <c r="I2923" s="39">
        <v>3</v>
      </c>
      <c r="J2923" s="39" t="s">
        <v>14146</v>
      </c>
      <c r="K2923" s="39" t="s">
        <v>31</v>
      </c>
      <c r="L2923" s="183">
        <v>2</v>
      </c>
      <c r="M2923" s="27">
        <f t="shared" si="119"/>
        <v>624</v>
      </c>
      <c r="N2923" s="23"/>
      <c r="O2923" s="24" t="s">
        <v>32</v>
      </c>
    </row>
    <row r="2924" s="1" customFormat="1" customHeight="1" spans="1:15">
      <c r="A2924" s="39">
        <v>2920</v>
      </c>
      <c r="B2924" s="115" t="s">
        <v>23</v>
      </c>
      <c r="C2924" s="39" t="s">
        <v>11004</v>
      </c>
      <c r="D2924" s="39" t="s">
        <v>10034</v>
      </c>
      <c r="E2924" s="39" t="s">
        <v>11005</v>
      </c>
      <c r="F2924" s="39" t="s">
        <v>13614</v>
      </c>
      <c r="G2924" s="39" t="s">
        <v>11028</v>
      </c>
      <c r="H2924" s="39" t="s">
        <v>51</v>
      </c>
      <c r="I2924" s="39">
        <v>2</v>
      </c>
      <c r="J2924" s="39" t="s">
        <v>14146</v>
      </c>
      <c r="K2924" s="39" t="s">
        <v>31</v>
      </c>
      <c r="L2924" s="183">
        <v>2</v>
      </c>
      <c r="M2924" s="27">
        <f t="shared" si="119"/>
        <v>624</v>
      </c>
      <c r="N2924" s="23"/>
      <c r="O2924" s="24" t="s">
        <v>32</v>
      </c>
    </row>
    <row r="2925" s="1" customFormat="1" customHeight="1" spans="1:15">
      <c r="A2925" s="39">
        <v>2921</v>
      </c>
      <c r="B2925" s="115" t="s">
        <v>23</v>
      </c>
      <c r="C2925" s="39" t="s">
        <v>11004</v>
      </c>
      <c r="D2925" s="39" t="s">
        <v>10034</v>
      </c>
      <c r="E2925" s="39" t="s">
        <v>11005</v>
      </c>
      <c r="F2925" s="39" t="s">
        <v>13614</v>
      </c>
      <c r="G2925" s="39" t="s">
        <v>14149</v>
      </c>
      <c r="H2925" s="39" t="s">
        <v>51</v>
      </c>
      <c r="I2925" s="39">
        <v>2</v>
      </c>
      <c r="J2925" s="39" t="s">
        <v>14146</v>
      </c>
      <c r="K2925" s="39" t="s">
        <v>31</v>
      </c>
      <c r="L2925" s="183">
        <v>2</v>
      </c>
      <c r="M2925" s="27">
        <f t="shared" si="119"/>
        <v>624</v>
      </c>
      <c r="N2925" s="23"/>
      <c r="O2925" s="24" t="s">
        <v>32</v>
      </c>
    </row>
    <row r="2926" s="1" customFormat="1" customHeight="1" spans="1:15">
      <c r="A2926" s="39">
        <v>2922</v>
      </c>
      <c r="B2926" s="115" t="s">
        <v>23</v>
      </c>
      <c r="C2926" s="39" t="s">
        <v>11004</v>
      </c>
      <c r="D2926" s="39" t="s">
        <v>10034</v>
      </c>
      <c r="E2926" s="39" t="s">
        <v>11005</v>
      </c>
      <c r="F2926" s="39" t="s">
        <v>13614</v>
      </c>
      <c r="G2926" s="39" t="s">
        <v>14150</v>
      </c>
      <c r="H2926" s="39" t="s">
        <v>194</v>
      </c>
      <c r="I2926" s="39">
        <v>3</v>
      </c>
      <c r="J2926" s="39" t="s">
        <v>14146</v>
      </c>
      <c r="K2926" s="39" t="s">
        <v>31</v>
      </c>
      <c r="L2926" s="183">
        <v>3</v>
      </c>
      <c r="M2926" s="27">
        <f t="shared" si="119"/>
        <v>936</v>
      </c>
      <c r="N2926" s="23"/>
      <c r="O2926" s="24" t="s">
        <v>32</v>
      </c>
    </row>
    <row r="2927" s="1" customFormat="1" customHeight="1" spans="1:15">
      <c r="A2927" s="39">
        <v>2923</v>
      </c>
      <c r="B2927" s="115" t="s">
        <v>23</v>
      </c>
      <c r="C2927" s="39" t="s">
        <v>11004</v>
      </c>
      <c r="D2927" s="39" t="s">
        <v>10034</v>
      </c>
      <c r="E2927" s="39" t="s">
        <v>11005</v>
      </c>
      <c r="F2927" s="39" t="s">
        <v>13614</v>
      </c>
      <c r="G2927" s="39" t="s">
        <v>14151</v>
      </c>
      <c r="H2927" s="39" t="s">
        <v>194</v>
      </c>
      <c r="I2927" s="39">
        <v>4</v>
      </c>
      <c r="J2927" s="39" t="s">
        <v>14146</v>
      </c>
      <c r="K2927" s="39" t="s">
        <v>31</v>
      </c>
      <c r="L2927" s="183">
        <v>3</v>
      </c>
      <c r="M2927" s="27">
        <f>L2927*130</f>
        <v>390</v>
      </c>
      <c r="N2927" s="23"/>
      <c r="O2927" s="24" t="s">
        <v>32</v>
      </c>
    </row>
    <row r="2928" s="1" customFormat="1" customHeight="1" spans="1:15">
      <c r="A2928" s="39">
        <v>2924</v>
      </c>
      <c r="B2928" s="115" t="s">
        <v>23</v>
      </c>
      <c r="C2928" s="39" t="s">
        <v>11004</v>
      </c>
      <c r="D2928" s="39" t="s">
        <v>10034</v>
      </c>
      <c r="E2928" s="39" t="s">
        <v>11005</v>
      </c>
      <c r="F2928" s="39" t="s">
        <v>13614</v>
      </c>
      <c r="G2928" s="39" t="s">
        <v>14152</v>
      </c>
      <c r="H2928" s="39" t="s">
        <v>6215</v>
      </c>
      <c r="I2928" s="39">
        <v>4</v>
      </c>
      <c r="J2928" s="39" t="s">
        <v>14146</v>
      </c>
      <c r="K2928" s="39" t="s">
        <v>31</v>
      </c>
      <c r="L2928" s="183">
        <v>3</v>
      </c>
      <c r="M2928" s="27">
        <f>L2928*312</f>
        <v>936</v>
      </c>
      <c r="N2928" s="23"/>
      <c r="O2928" s="24" t="s">
        <v>32</v>
      </c>
    </row>
    <row r="2929" s="1" customFormat="1" customHeight="1" spans="1:15">
      <c r="A2929" s="39">
        <v>2925</v>
      </c>
      <c r="B2929" s="115" t="s">
        <v>23</v>
      </c>
      <c r="C2929" s="39" t="s">
        <v>11004</v>
      </c>
      <c r="D2929" s="39" t="s">
        <v>10034</v>
      </c>
      <c r="E2929" s="39" t="s">
        <v>11005</v>
      </c>
      <c r="F2929" s="39" t="s">
        <v>13614</v>
      </c>
      <c r="G2929" s="39" t="s">
        <v>10150</v>
      </c>
      <c r="H2929" s="39" t="s">
        <v>194</v>
      </c>
      <c r="I2929" s="39">
        <v>2</v>
      </c>
      <c r="J2929" s="39" t="s">
        <v>14146</v>
      </c>
      <c r="K2929" s="39" t="s">
        <v>31</v>
      </c>
      <c r="L2929" s="183">
        <v>2</v>
      </c>
      <c r="M2929" s="27">
        <f>L2929*130</f>
        <v>260</v>
      </c>
      <c r="N2929" s="23"/>
      <c r="O2929" s="24" t="s">
        <v>32</v>
      </c>
    </row>
    <row r="2930" s="1" customFormat="1" customHeight="1" spans="1:15">
      <c r="A2930" s="39">
        <v>2926</v>
      </c>
      <c r="B2930" s="115" t="s">
        <v>23</v>
      </c>
      <c r="C2930" s="39" t="s">
        <v>11004</v>
      </c>
      <c r="D2930" s="39" t="s">
        <v>10034</v>
      </c>
      <c r="E2930" s="39" t="s">
        <v>11005</v>
      </c>
      <c r="F2930" s="39" t="s">
        <v>13614</v>
      </c>
      <c r="G2930" s="39" t="s">
        <v>6127</v>
      </c>
      <c r="H2930" s="39" t="s">
        <v>51</v>
      </c>
      <c r="I2930" s="39">
        <v>3</v>
      </c>
      <c r="J2930" s="39" t="s">
        <v>14146</v>
      </c>
      <c r="K2930" s="39" t="s">
        <v>31</v>
      </c>
      <c r="L2930" s="183">
        <v>2</v>
      </c>
      <c r="M2930" s="27">
        <f>L2930*312</f>
        <v>624</v>
      </c>
      <c r="N2930" s="23"/>
      <c r="O2930" s="24" t="s">
        <v>32</v>
      </c>
    </row>
    <row r="2931" s="1" customFormat="1" customHeight="1" spans="1:15">
      <c r="A2931" s="39">
        <v>2927</v>
      </c>
      <c r="B2931" s="115" t="s">
        <v>23</v>
      </c>
      <c r="C2931" s="39" t="s">
        <v>11004</v>
      </c>
      <c r="D2931" s="39" t="s">
        <v>10034</v>
      </c>
      <c r="E2931" s="39" t="s">
        <v>11005</v>
      </c>
      <c r="F2931" s="39" t="s">
        <v>13614</v>
      </c>
      <c r="G2931" s="39" t="s">
        <v>14153</v>
      </c>
      <c r="H2931" s="39" t="s">
        <v>194</v>
      </c>
      <c r="I2931" s="39">
        <v>3</v>
      </c>
      <c r="J2931" s="39" t="s">
        <v>14146</v>
      </c>
      <c r="K2931" s="39" t="s">
        <v>31</v>
      </c>
      <c r="L2931" s="183">
        <v>3</v>
      </c>
      <c r="M2931" s="27">
        <f>L2931*312</f>
        <v>936</v>
      </c>
      <c r="N2931" s="23"/>
      <c r="O2931" s="24" t="s">
        <v>32</v>
      </c>
    </row>
    <row r="2932" s="1" customFormat="1" customHeight="1" spans="1:15">
      <c r="A2932" s="39">
        <v>2928</v>
      </c>
      <c r="B2932" s="115" t="s">
        <v>23</v>
      </c>
      <c r="C2932" s="39" t="s">
        <v>11004</v>
      </c>
      <c r="D2932" s="39" t="s">
        <v>10034</v>
      </c>
      <c r="E2932" s="39" t="s">
        <v>11005</v>
      </c>
      <c r="F2932" s="39" t="s">
        <v>13614</v>
      </c>
      <c r="G2932" s="39" t="s">
        <v>14154</v>
      </c>
      <c r="H2932" s="39" t="s">
        <v>194</v>
      </c>
      <c r="I2932" s="39">
        <v>4</v>
      </c>
      <c r="J2932" s="39" t="s">
        <v>14146</v>
      </c>
      <c r="K2932" s="39" t="s">
        <v>31</v>
      </c>
      <c r="L2932" s="183">
        <v>2</v>
      </c>
      <c r="M2932" s="27">
        <f t="shared" ref="M2932:M2937" si="120">L2932*130</f>
        <v>260</v>
      </c>
      <c r="N2932" s="23"/>
      <c r="O2932" s="24" t="s">
        <v>32</v>
      </c>
    </row>
    <row r="2933" s="1" customFormat="1" customHeight="1" spans="1:15">
      <c r="A2933" s="39">
        <v>2929</v>
      </c>
      <c r="B2933" s="115" t="s">
        <v>23</v>
      </c>
      <c r="C2933" s="39" t="s">
        <v>11004</v>
      </c>
      <c r="D2933" s="39" t="s">
        <v>10034</v>
      </c>
      <c r="E2933" s="39" t="s">
        <v>11005</v>
      </c>
      <c r="F2933" s="39" t="s">
        <v>13614</v>
      </c>
      <c r="G2933" s="39" t="s">
        <v>14155</v>
      </c>
      <c r="H2933" s="39" t="s">
        <v>194</v>
      </c>
      <c r="I2933" s="39">
        <v>2</v>
      </c>
      <c r="J2933" s="39" t="s">
        <v>14146</v>
      </c>
      <c r="K2933" s="39" t="s">
        <v>31</v>
      </c>
      <c r="L2933" s="183">
        <v>2</v>
      </c>
      <c r="M2933" s="27">
        <f t="shared" si="120"/>
        <v>260</v>
      </c>
      <c r="N2933" s="23"/>
      <c r="O2933" s="24" t="s">
        <v>32</v>
      </c>
    </row>
    <row r="2934" s="1" customFormat="1" customHeight="1" spans="1:15">
      <c r="A2934" s="39">
        <v>2930</v>
      </c>
      <c r="B2934" s="115" t="s">
        <v>23</v>
      </c>
      <c r="C2934" s="39" t="s">
        <v>11004</v>
      </c>
      <c r="D2934" s="39" t="s">
        <v>10034</v>
      </c>
      <c r="E2934" s="39" t="s">
        <v>11005</v>
      </c>
      <c r="F2934" s="39" t="s">
        <v>13614</v>
      </c>
      <c r="G2934" s="39" t="s">
        <v>14156</v>
      </c>
      <c r="H2934" s="39" t="s">
        <v>194</v>
      </c>
      <c r="I2934" s="39">
        <v>2</v>
      </c>
      <c r="J2934" s="39" t="s">
        <v>14146</v>
      </c>
      <c r="K2934" s="39" t="s">
        <v>31</v>
      </c>
      <c r="L2934" s="183">
        <v>2</v>
      </c>
      <c r="M2934" s="27">
        <f t="shared" si="120"/>
        <v>260</v>
      </c>
      <c r="N2934" s="23"/>
      <c r="O2934" s="24" t="s">
        <v>32</v>
      </c>
    </row>
    <row r="2935" s="1" customFormat="1" customHeight="1" spans="1:15">
      <c r="A2935" s="39">
        <v>2931</v>
      </c>
      <c r="B2935" s="115" t="s">
        <v>23</v>
      </c>
      <c r="C2935" s="39" t="s">
        <v>11004</v>
      </c>
      <c r="D2935" s="39" t="s">
        <v>10034</v>
      </c>
      <c r="E2935" s="39" t="s">
        <v>11005</v>
      </c>
      <c r="F2935" s="39" t="s">
        <v>13614</v>
      </c>
      <c r="G2935" s="39" t="s">
        <v>14157</v>
      </c>
      <c r="H2935" s="39" t="s">
        <v>194</v>
      </c>
      <c r="I2935" s="39">
        <v>5</v>
      </c>
      <c r="J2935" s="39" t="s">
        <v>14146</v>
      </c>
      <c r="K2935" s="39" t="s">
        <v>31</v>
      </c>
      <c r="L2935" s="183">
        <v>2</v>
      </c>
      <c r="M2935" s="27">
        <f t="shared" si="120"/>
        <v>260</v>
      </c>
      <c r="N2935" s="23"/>
      <c r="O2935" s="24" t="s">
        <v>32</v>
      </c>
    </row>
    <row r="2936" s="1" customFormat="1" customHeight="1" spans="1:15">
      <c r="A2936" s="39">
        <v>2932</v>
      </c>
      <c r="B2936" s="115" t="s">
        <v>23</v>
      </c>
      <c r="C2936" s="39" t="s">
        <v>11004</v>
      </c>
      <c r="D2936" s="39" t="s">
        <v>10034</v>
      </c>
      <c r="E2936" s="39" t="s">
        <v>11005</v>
      </c>
      <c r="F2936" s="39" t="s">
        <v>13614</v>
      </c>
      <c r="G2936" s="39" t="s">
        <v>14158</v>
      </c>
      <c r="H2936" s="39" t="s">
        <v>194</v>
      </c>
      <c r="I2936" s="39">
        <v>4</v>
      </c>
      <c r="J2936" s="39" t="s">
        <v>14146</v>
      </c>
      <c r="K2936" s="39" t="s">
        <v>31</v>
      </c>
      <c r="L2936" s="183">
        <v>3</v>
      </c>
      <c r="M2936" s="27">
        <f t="shared" si="120"/>
        <v>390</v>
      </c>
      <c r="N2936" s="23"/>
      <c r="O2936" s="24" t="s">
        <v>32</v>
      </c>
    </row>
    <row r="2937" s="1" customFormat="1" customHeight="1" spans="1:15">
      <c r="A2937" s="39">
        <v>2933</v>
      </c>
      <c r="B2937" s="115" t="s">
        <v>23</v>
      </c>
      <c r="C2937" s="39" t="s">
        <v>11004</v>
      </c>
      <c r="D2937" s="39" t="s">
        <v>10034</v>
      </c>
      <c r="E2937" s="39" t="s">
        <v>11005</v>
      </c>
      <c r="F2937" s="39" t="s">
        <v>13614</v>
      </c>
      <c r="G2937" s="39" t="s">
        <v>14159</v>
      </c>
      <c r="H2937" s="39" t="s">
        <v>194</v>
      </c>
      <c r="I2937" s="39">
        <v>10</v>
      </c>
      <c r="J2937" s="39" t="s">
        <v>14146</v>
      </c>
      <c r="K2937" s="39" t="s">
        <v>31</v>
      </c>
      <c r="L2937" s="183">
        <v>5</v>
      </c>
      <c r="M2937" s="27">
        <f t="shared" si="120"/>
        <v>650</v>
      </c>
      <c r="N2937" s="23"/>
      <c r="O2937" s="24" t="s">
        <v>32</v>
      </c>
    </row>
    <row r="2938" s="1" customFormat="1" customHeight="1" spans="1:15">
      <c r="A2938" s="39">
        <v>2934</v>
      </c>
      <c r="B2938" s="115" t="s">
        <v>23</v>
      </c>
      <c r="C2938" s="39" t="s">
        <v>11004</v>
      </c>
      <c r="D2938" s="39" t="s">
        <v>10034</v>
      </c>
      <c r="E2938" s="39" t="s">
        <v>11005</v>
      </c>
      <c r="F2938" s="39" t="s">
        <v>13614</v>
      </c>
      <c r="G2938" s="39" t="s">
        <v>14160</v>
      </c>
      <c r="H2938" s="39" t="s">
        <v>6215</v>
      </c>
      <c r="I2938" s="39">
        <v>3</v>
      </c>
      <c r="J2938" s="39" t="s">
        <v>14146</v>
      </c>
      <c r="K2938" s="39" t="s">
        <v>31</v>
      </c>
      <c r="L2938" s="183">
        <v>3</v>
      </c>
      <c r="M2938" s="27">
        <f>L2938*312</f>
        <v>936</v>
      </c>
      <c r="N2938" s="23"/>
      <c r="O2938" s="24" t="s">
        <v>32</v>
      </c>
    </row>
    <row r="2939" s="1" customFormat="1" customHeight="1" spans="1:15">
      <c r="A2939" s="39">
        <v>2935</v>
      </c>
      <c r="B2939" s="115" t="s">
        <v>23</v>
      </c>
      <c r="C2939" s="39" t="s">
        <v>11004</v>
      </c>
      <c r="D2939" s="39" t="s">
        <v>10034</v>
      </c>
      <c r="E2939" s="39" t="s">
        <v>11005</v>
      </c>
      <c r="F2939" s="39" t="s">
        <v>13614</v>
      </c>
      <c r="G2939" s="39" t="s">
        <v>14161</v>
      </c>
      <c r="H2939" s="39" t="s">
        <v>1583</v>
      </c>
      <c r="I2939" s="39">
        <v>4</v>
      </c>
      <c r="J2939" s="39" t="s">
        <v>14146</v>
      </c>
      <c r="K2939" s="39" t="s">
        <v>31</v>
      </c>
      <c r="L2939" s="183">
        <v>3</v>
      </c>
      <c r="M2939" s="27">
        <f>L2939*312</f>
        <v>936</v>
      </c>
      <c r="N2939" s="23"/>
      <c r="O2939" s="24" t="s">
        <v>32</v>
      </c>
    </row>
    <row r="2940" s="1" customFormat="1" customHeight="1" spans="1:15">
      <c r="A2940" s="39">
        <v>2936</v>
      </c>
      <c r="B2940" s="115" t="s">
        <v>23</v>
      </c>
      <c r="C2940" s="39" t="s">
        <v>11004</v>
      </c>
      <c r="D2940" s="39" t="s">
        <v>10034</v>
      </c>
      <c r="E2940" s="39" t="s">
        <v>11005</v>
      </c>
      <c r="F2940" s="39" t="s">
        <v>13614</v>
      </c>
      <c r="G2940" s="39" t="s">
        <v>14162</v>
      </c>
      <c r="H2940" s="39" t="s">
        <v>194</v>
      </c>
      <c r="I2940" s="39">
        <v>3</v>
      </c>
      <c r="J2940" s="39" t="s">
        <v>14146</v>
      </c>
      <c r="K2940" s="39" t="s">
        <v>31</v>
      </c>
      <c r="L2940" s="183">
        <v>3</v>
      </c>
      <c r="M2940" s="27">
        <f>L2940*312</f>
        <v>936</v>
      </c>
      <c r="N2940" s="23"/>
      <c r="O2940" s="24" t="s">
        <v>32</v>
      </c>
    </row>
    <row r="2941" s="1" customFormat="1" customHeight="1" spans="1:15">
      <c r="A2941" s="39">
        <v>2937</v>
      </c>
      <c r="B2941" s="115" t="s">
        <v>23</v>
      </c>
      <c r="C2941" s="39" t="s">
        <v>11004</v>
      </c>
      <c r="D2941" s="39" t="s">
        <v>10034</v>
      </c>
      <c r="E2941" s="39" t="s">
        <v>11005</v>
      </c>
      <c r="F2941" s="39" t="s">
        <v>13614</v>
      </c>
      <c r="G2941" s="39" t="s">
        <v>14163</v>
      </c>
      <c r="H2941" s="39" t="s">
        <v>1583</v>
      </c>
      <c r="I2941" s="119">
        <v>4</v>
      </c>
      <c r="J2941" s="39" t="s">
        <v>14146</v>
      </c>
      <c r="K2941" s="39" t="s">
        <v>31</v>
      </c>
      <c r="L2941" s="183">
        <v>4</v>
      </c>
      <c r="M2941" s="27">
        <f>L2941*130</f>
        <v>520</v>
      </c>
      <c r="N2941" s="23"/>
      <c r="O2941" s="24" t="s">
        <v>32</v>
      </c>
    </row>
    <row r="2942" s="1" customFormat="1" customHeight="1" spans="1:15">
      <c r="A2942" s="39">
        <v>2938</v>
      </c>
      <c r="B2942" s="115" t="s">
        <v>23</v>
      </c>
      <c r="C2942" s="39" t="s">
        <v>11004</v>
      </c>
      <c r="D2942" s="39" t="s">
        <v>10034</v>
      </c>
      <c r="E2942" s="39" t="s">
        <v>11005</v>
      </c>
      <c r="F2942" s="39" t="s">
        <v>13614</v>
      </c>
      <c r="G2942" s="39" t="s">
        <v>14164</v>
      </c>
      <c r="H2942" s="39" t="s">
        <v>194</v>
      </c>
      <c r="I2942" s="39">
        <v>5</v>
      </c>
      <c r="J2942" s="39" t="s">
        <v>14146</v>
      </c>
      <c r="K2942" s="39" t="s">
        <v>31</v>
      </c>
      <c r="L2942" s="183">
        <v>3</v>
      </c>
      <c r="M2942" s="27">
        <f>L2942*130</f>
        <v>390</v>
      </c>
      <c r="N2942" s="23"/>
      <c r="O2942" s="24" t="s">
        <v>32</v>
      </c>
    </row>
    <row r="2943" s="1" customFormat="1" customHeight="1" spans="1:15">
      <c r="A2943" s="39">
        <v>2939</v>
      </c>
      <c r="B2943" s="115" t="s">
        <v>23</v>
      </c>
      <c r="C2943" s="39" t="s">
        <v>11004</v>
      </c>
      <c r="D2943" s="39" t="s">
        <v>10034</v>
      </c>
      <c r="E2943" s="39" t="s">
        <v>11005</v>
      </c>
      <c r="F2943" s="39" t="s">
        <v>13614</v>
      </c>
      <c r="G2943" s="39" t="s">
        <v>14165</v>
      </c>
      <c r="H2943" s="39" t="s">
        <v>1583</v>
      </c>
      <c r="I2943" s="39">
        <v>4</v>
      </c>
      <c r="J2943" s="39" t="s">
        <v>14146</v>
      </c>
      <c r="K2943" s="39" t="s">
        <v>31</v>
      </c>
      <c r="L2943" s="183">
        <v>2</v>
      </c>
      <c r="M2943" s="27">
        <f>L2943*130</f>
        <v>260</v>
      </c>
      <c r="N2943" s="23"/>
      <c r="O2943" s="24" t="s">
        <v>32</v>
      </c>
    </row>
    <row r="2944" s="1" customFormat="1" customHeight="1" spans="1:15">
      <c r="A2944" s="39">
        <v>2940</v>
      </c>
      <c r="B2944" s="115" t="s">
        <v>23</v>
      </c>
      <c r="C2944" s="39" t="s">
        <v>11004</v>
      </c>
      <c r="D2944" s="39" t="s">
        <v>10034</v>
      </c>
      <c r="E2944" s="39" t="s">
        <v>11005</v>
      </c>
      <c r="F2944" s="39" t="s">
        <v>13614</v>
      </c>
      <c r="G2944" s="39" t="s">
        <v>14166</v>
      </c>
      <c r="H2944" s="39" t="s">
        <v>1583</v>
      </c>
      <c r="I2944" s="39">
        <v>6</v>
      </c>
      <c r="J2944" s="39" t="s">
        <v>14146</v>
      </c>
      <c r="K2944" s="39" t="s">
        <v>31</v>
      </c>
      <c r="L2944" s="183">
        <v>3</v>
      </c>
      <c r="M2944" s="27">
        <f>L2944*312</f>
        <v>936</v>
      </c>
      <c r="N2944" s="23"/>
      <c r="O2944" s="24" t="s">
        <v>32</v>
      </c>
    </row>
    <row r="2945" s="1" customFormat="1" customHeight="1" spans="1:15">
      <c r="A2945" s="39">
        <v>2941</v>
      </c>
      <c r="B2945" s="115" t="s">
        <v>23</v>
      </c>
      <c r="C2945" s="39" t="s">
        <v>11004</v>
      </c>
      <c r="D2945" s="39" t="s">
        <v>10034</v>
      </c>
      <c r="E2945" s="39" t="s">
        <v>11005</v>
      </c>
      <c r="F2945" s="39" t="s">
        <v>13614</v>
      </c>
      <c r="G2945" s="39" t="s">
        <v>14167</v>
      </c>
      <c r="H2945" s="39" t="s">
        <v>194</v>
      </c>
      <c r="I2945" s="39">
        <v>4</v>
      </c>
      <c r="J2945" s="39" t="s">
        <v>14146</v>
      </c>
      <c r="K2945" s="39" t="s">
        <v>31</v>
      </c>
      <c r="L2945" s="183">
        <v>3</v>
      </c>
      <c r="M2945" s="27">
        <f>L2945*312</f>
        <v>936</v>
      </c>
      <c r="N2945" s="23"/>
      <c r="O2945" s="24" t="s">
        <v>32</v>
      </c>
    </row>
    <row r="2946" s="1" customFormat="1" customHeight="1" spans="1:15">
      <c r="A2946" s="39">
        <v>2942</v>
      </c>
      <c r="B2946" s="115" t="s">
        <v>23</v>
      </c>
      <c r="C2946" s="39" t="s">
        <v>11004</v>
      </c>
      <c r="D2946" s="39" t="s">
        <v>10034</v>
      </c>
      <c r="E2946" s="39" t="s">
        <v>11005</v>
      </c>
      <c r="F2946" s="39" t="s">
        <v>13614</v>
      </c>
      <c r="G2946" s="39" t="s">
        <v>14168</v>
      </c>
      <c r="H2946" s="39" t="s">
        <v>194</v>
      </c>
      <c r="I2946" s="39">
        <v>5</v>
      </c>
      <c r="J2946" s="39" t="s">
        <v>14146</v>
      </c>
      <c r="K2946" s="39" t="s">
        <v>31</v>
      </c>
      <c r="L2946" s="183">
        <v>2</v>
      </c>
      <c r="M2946" s="27">
        <f>L2946*130</f>
        <v>260</v>
      </c>
      <c r="N2946" s="23"/>
      <c r="O2946" s="24" t="s">
        <v>32</v>
      </c>
    </row>
    <row r="2947" s="1" customFormat="1" customHeight="1" spans="1:15">
      <c r="A2947" s="39">
        <v>2943</v>
      </c>
      <c r="B2947" s="115" t="s">
        <v>23</v>
      </c>
      <c r="C2947" s="39" t="s">
        <v>11004</v>
      </c>
      <c r="D2947" s="39" t="s">
        <v>10034</v>
      </c>
      <c r="E2947" s="39" t="s">
        <v>11005</v>
      </c>
      <c r="F2947" s="39" t="s">
        <v>13614</v>
      </c>
      <c r="G2947" s="39" t="s">
        <v>14169</v>
      </c>
      <c r="H2947" s="39" t="s">
        <v>194</v>
      </c>
      <c r="I2947" s="39">
        <v>4</v>
      </c>
      <c r="J2947" s="39" t="s">
        <v>14146</v>
      </c>
      <c r="K2947" s="39" t="s">
        <v>31</v>
      </c>
      <c r="L2947" s="183">
        <v>2</v>
      </c>
      <c r="M2947" s="27">
        <f>L2947*130</f>
        <v>260</v>
      </c>
      <c r="N2947" s="23"/>
      <c r="O2947" s="24" t="s">
        <v>32</v>
      </c>
    </row>
    <row r="2948" s="1" customFormat="1" customHeight="1" spans="1:15">
      <c r="A2948" s="39">
        <v>2944</v>
      </c>
      <c r="B2948" s="115" t="s">
        <v>23</v>
      </c>
      <c r="C2948" s="39" t="s">
        <v>11004</v>
      </c>
      <c r="D2948" s="39" t="s">
        <v>10034</v>
      </c>
      <c r="E2948" s="39" t="s">
        <v>11005</v>
      </c>
      <c r="F2948" s="39" t="s">
        <v>13614</v>
      </c>
      <c r="G2948" s="39" t="s">
        <v>14170</v>
      </c>
      <c r="H2948" s="39" t="s">
        <v>194</v>
      </c>
      <c r="I2948" s="39">
        <v>6</v>
      </c>
      <c r="J2948" s="39" t="s">
        <v>14146</v>
      </c>
      <c r="K2948" s="39" t="s">
        <v>31</v>
      </c>
      <c r="L2948" s="183">
        <v>4</v>
      </c>
      <c r="M2948" s="27">
        <f>L2948*130</f>
        <v>520</v>
      </c>
      <c r="N2948" s="23"/>
      <c r="O2948" s="24" t="s">
        <v>32</v>
      </c>
    </row>
    <row r="2949" s="1" customFormat="1" customHeight="1" spans="1:15">
      <c r="A2949" s="39">
        <v>2945</v>
      </c>
      <c r="B2949" s="115" t="s">
        <v>23</v>
      </c>
      <c r="C2949" s="39" t="s">
        <v>11004</v>
      </c>
      <c r="D2949" s="39" t="s">
        <v>10034</v>
      </c>
      <c r="E2949" s="39" t="s">
        <v>11005</v>
      </c>
      <c r="F2949" s="39" t="s">
        <v>13614</v>
      </c>
      <c r="G2949" s="39" t="s">
        <v>14171</v>
      </c>
      <c r="H2949" s="39" t="s">
        <v>194</v>
      </c>
      <c r="I2949" s="39">
        <v>7</v>
      </c>
      <c r="J2949" s="39" t="s">
        <v>14146</v>
      </c>
      <c r="K2949" s="39" t="s">
        <v>31</v>
      </c>
      <c r="L2949" s="183">
        <v>3</v>
      </c>
      <c r="M2949" s="27">
        <f>L2949*312</f>
        <v>936</v>
      </c>
      <c r="N2949" s="23"/>
      <c r="O2949" s="24" t="s">
        <v>32</v>
      </c>
    </row>
    <row r="2950" s="1" customFormat="1" customHeight="1" spans="1:15">
      <c r="A2950" s="39">
        <v>2946</v>
      </c>
      <c r="B2950" s="115" t="s">
        <v>23</v>
      </c>
      <c r="C2950" s="39" t="s">
        <v>11004</v>
      </c>
      <c r="D2950" s="39" t="s">
        <v>10034</v>
      </c>
      <c r="E2950" s="39" t="s">
        <v>11005</v>
      </c>
      <c r="F2950" s="39" t="s">
        <v>13614</v>
      </c>
      <c r="G2950" s="39" t="s">
        <v>14172</v>
      </c>
      <c r="H2950" s="39" t="s">
        <v>194</v>
      </c>
      <c r="I2950" s="39">
        <v>4</v>
      </c>
      <c r="J2950" s="39" t="s">
        <v>14146</v>
      </c>
      <c r="K2950" s="39" t="s">
        <v>31</v>
      </c>
      <c r="L2950" s="183">
        <v>2</v>
      </c>
      <c r="M2950" s="27">
        <f>L2950*312</f>
        <v>624</v>
      </c>
      <c r="N2950" s="23"/>
      <c r="O2950" s="24" t="s">
        <v>32</v>
      </c>
    </row>
    <row r="2951" s="1" customFormat="1" customHeight="1" spans="1:15">
      <c r="A2951" s="39">
        <v>2947</v>
      </c>
      <c r="B2951" s="115" t="s">
        <v>23</v>
      </c>
      <c r="C2951" s="39" t="s">
        <v>11004</v>
      </c>
      <c r="D2951" s="39" t="s">
        <v>10034</v>
      </c>
      <c r="E2951" s="39" t="s">
        <v>11005</v>
      </c>
      <c r="F2951" s="39" t="s">
        <v>13614</v>
      </c>
      <c r="G2951" s="39" t="s">
        <v>14173</v>
      </c>
      <c r="H2951" s="39" t="s">
        <v>194</v>
      </c>
      <c r="I2951" s="39">
        <v>5</v>
      </c>
      <c r="J2951" s="39" t="s">
        <v>14146</v>
      </c>
      <c r="K2951" s="39" t="s">
        <v>31</v>
      </c>
      <c r="L2951" s="183">
        <v>2</v>
      </c>
      <c r="M2951" s="27">
        <f>L2951*130</f>
        <v>260</v>
      </c>
      <c r="N2951" s="23"/>
      <c r="O2951" s="24" t="s">
        <v>32</v>
      </c>
    </row>
    <row r="2952" s="1" customFormat="1" customHeight="1" spans="1:15">
      <c r="A2952" s="39">
        <v>2948</v>
      </c>
      <c r="B2952" s="115" t="s">
        <v>23</v>
      </c>
      <c r="C2952" s="39" t="s">
        <v>11004</v>
      </c>
      <c r="D2952" s="39" t="s">
        <v>10034</v>
      </c>
      <c r="E2952" s="39" t="s">
        <v>11005</v>
      </c>
      <c r="F2952" s="39" t="s">
        <v>13614</v>
      </c>
      <c r="G2952" s="39" t="s">
        <v>14174</v>
      </c>
      <c r="H2952" s="39" t="s">
        <v>194</v>
      </c>
      <c r="I2952" s="39">
        <v>3</v>
      </c>
      <c r="J2952" s="39" t="s">
        <v>14146</v>
      </c>
      <c r="K2952" s="39" t="s">
        <v>31</v>
      </c>
      <c r="L2952" s="183">
        <v>2</v>
      </c>
      <c r="M2952" s="27">
        <f>L2952*130</f>
        <v>260</v>
      </c>
      <c r="N2952" s="23"/>
      <c r="O2952" s="24" t="s">
        <v>32</v>
      </c>
    </row>
    <row r="2953" s="1" customFormat="1" customHeight="1" spans="1:15">
      <c r="A2953" s="39">
        <v>2949</v>
      </c>
      <c r="B2953" s="115" t="s">
        <v>23</v>
      </c>
      <c r="C2953" s="39" t="s">
        <v>11004</v>
      </c>
      <c r="D2953" s="39" t="s">
        <v>10034</v>
      </c>
      <c r="E2953" s="39" t="s">
        <v>11005</v>
      </c>
      <c r="F2953" s="39" t="s">
        <v>13614</v>
      </c>
      <c r="G2953" s="39" t="s">
        <v>14175</v>
      </c>
      <c r="H2953" s="39" t="s">
        <v>194</v>
      </c>
      <c r="I2953" s="39">
        <v>4</v>
      </c>
      <c r="J2953" s="39" t="s">
        <v>14146</v>
      </c>
      <c r="K2953" s="39" t="s">
        <v>31</v>
      </c>
      <c r="L2953" s="183">
        <v>3</v>
      </c>
      <c r="M2953" s="27">
        <f>L2953*130</f>
        <v>390</v>
      </c>
      <c r="N2953" s="23"/>
      <c r="O2953" s="24" t="s">
        <v>32</v>
      </c>
    </row>
    <row r="2954" s="1" customFormat="1" customHeight="1" spans="1:15">
      <c r="A2954" s="39">
        <v>2950</v>
      </c>
      <c r="B2954" s="115" t="s">
        <v>23</v>
      </c>
      <c r="C2954" s="39" t="s">
        <v>11004</v>
      </c>
      <c r="D2954" s="39" t="s">
        <v>10034</v>
      </c>
      <c r="E2954" s="39" t="s">
        <v>11005</v>
      </c>
      <c r="F2954" s="39" t="s">
        <v>13614</v>
      </c>
      <c r="G2954" s="39" t="s">
        <v>14176</v>
      </c>
      <c r="H2954" s="39" t="s">
        <v>194</v>
      </c>
      <c r="I2954" s="39">
        <v>4</v>
      </c>
      <c r="J2954" s="39" t="s">
        <v>14146</v>
      </c>
      <c r="K2954" s="39" t="s">
        <v>31</v>
      </c>
      <c r="L2954" s="183">
        <v>2</v>
      </c>
      <c r="M2954" s="27">
        <f>L2954*130</f>
        <v>260</v>
      </c>
      <c r="N2954" s="23"/>
      <c r="O2954" s="24" t="s">
        <v>32</v>
      </c>
    </row>
    <row r="2955" s="1" customFormat="1" customHeight="1" spans="1:15">
      <c r="A2955" s="39">
        <v>2951</v>
      </c>
      <c r="B2955" s="115" t="s">
        <v>23</v>
      </c>
      <c r="C2955" s="39" t="s">
        <v>11004</v>
      </c>
      <c r="D2955" s="39" t="s">
        <v>10034</v>
      </c>
      <c r="E2955" s="39" t="s">
        <v>11005</v>
      </c>
      <c r="F2955" s="39" t="s">
        <v>13614</v>
      </c>
      <c r="G2955" s="39" t="s">
        <v>14177</v>
      </c>
      <c r="H2955" s="39" t="s">
        <v>194</v>
      </c>
      <c r="I2955" s="39">
        <v>6</v>
      </c>
      <c r="J2955" s="39" t="s">
        <v>14146</v>
      </c>
      <c r="K2955" s="39" t="s">
        <v>31</v>
      </c>
      <c r="L2955" s="183">
        <v>4</v>
      </c>
      <c r="M2955" s="27">
        <f>L2955*130</f>
        <v>520</v>
      </c>
      <c r="N2955" s="23"/>
      <c r="O2955" s="24" t="s">
        <v>32</v>
      </c>
    </row>
    <row r="2956" s="1" customFormat="1" customHeight="1" spans="1:15">
      <c r="A2956" s="39">
        <v>2952</v>
      </c>
      <c r="B2956" s="115" t="s">
        <v>23</v>
      </c>
      <c r="C2956" s="39" t="s">
        <v>11004</v>
      </c>
      <c r="D2956" s="39" t="s">
        <v>10034</v>
      </c>
      <c r="E2956" s="39" t="s">
        <v>11005</v>
      </c>
      <c r="F2956" s="39" t="s">
        <v>13614</v>
      </c>
      <c r="G2956" s="39" t="s">
        <v>14178</v>
      </c>
      <c r="H2956" s="39" t="s">
        <v>194</v>
      </c>
      <c r="I2956" s="39">
        <v>6</v>
      </c>
      <c r="J2956" s="39" t="s">
        <v>14146</v>
      </c>
      <c r="K2956" s="39" t="s">
        <v>31</v>
      </c>
      <c r="L2956" s="183">
        <v>2</v>
      </c>
      <c r="M2956" s="27">
        <f>L2956*312</f>
        <v>624</v>
      </c>
      <c r="N2956" s="23"/>
      <c r="O2956" s="24" t="s">
        <v>32</v>
      </c>
    </row>
    <row r="2957" s="1" customFormat="1" customHeight="1" spans="1:15">
      <c r="A2957" s="39">
        <v>2953</v>
      </c>
      <c r="B2957" s="115" t="s">
        <v>23</v>
      </c>
      <c r="C2957" s="39" t="s">
        <v>11004</v>
      </c>
      <c r="D2957" s="39" t="s">
        <v>10034</v>
      </c>
      <c r="E2957" s="39" t="s">
        <v>11005</v>
      </c>
      <c r="F2957" s="39" t="s">
        <v>13614</v>
      </c>
      <c r="G2957" s="39" t="s">
        <v>14179</v>
      </c>
      <c r="H2957" s="39" t="s">
        <v>194</v>
      </c>
      <c r="I2957" s="39">
        <v>3</v>
      </c>
      <c r="J2957" s="39" t="s">
        <v>14146</v>
      </c>
      <c r="K2957" s="39" t="s">
        <v>31</v>
      </c>
      <c r="L2957" s="183">
        <v>3</v>
      </c>
      <c r="M2957" s="27">
        <f>L2957*130</f>
        <v>390</v>
      </c>
      <c r="N2957" s="23"/>
      <c r="O2957" s="24" t="s">
        <v>32</v>
      </c>
    </row>
    <row r="2958" s="1" customFormat="1" customHeight="1" spans="1:15">
      <c r="A2958" s="39">
        <v>2954</v>
      </c>
      <c r="B2958" s="115" t="s">
        <v>23</v>
      </c>
      <c r="C2958" s="39" t="s">
        <v>11004</v>
      </c>
      <c r="D2958" s="39" t="s">
        <v>10034</v>
      </c>
      <c r="E2958" s="39" t="s">
        <v>11005</v>
      </c>
      <c r="F2958" s="39" t="s">
        <v>13614</v>
      </c>
      <c r="G2958" s="39" t="s">
        <v>14180</v>
      </c>
      <c r="H2958" s="39" t="s">
        <v>194</v>
      </c>
      <c r="I2958" s="39">
        <v>4</v>
      </c>
      <c r="J2958" s="39" t="s">
        <v>14146</v>
      </c>
      <c r="K2958" s="39" t="s">
        <v>31</v>
      </c>
      <c r="L2958" s="183">
        <v>2</v>
      </c>
      <c r="M2958" s="27">
        <f>L2958*130</f>
        <v>260</v>
      </c>
      <c r="N2958" s="23"/>
      <c r="O2958" s="24" t="s">
        <v>32</v>
      </c>
    </row>
    <row r="2959" s="1" customFormat="1" customHeight="1" spans="1:15">
      <c r="A2959" s="39">
        <v>2955</v>
      </c>
      <c r="B2959" s="115" t="s">
        <v>23</v>
      </c>
      <c r="C2959" s="39" t="s">
        <v>11004</v>
      </c>
      <c r="D2959" s="39" t="s">
        <v>10034</v>
      </c>
      <c r="E2959" s="39" t="s">
        <v>11005</v>
      </c>
      <c r="F2959" s="39" t="s">
        <v>13614</v>
      </c>
      <c r="G2959" s="39" t="s">
        <v>14181</v>
      </c>
      <c r="H2959" s="39" t="s">
        <v>194</v>
      </c>
      <c r="I2959" s="39">
        <v>4</v>
      </c>
      <c r="J2959" s="39" t="s">
        <v>14146</v>
      </c>
      <c r="K2959" s="39" t="s">
        <v>31</v>
      </c>
      <c r="L2959" s="183">
        <v>2</v>
      </c>
      <c r="M2959" s="27">
        <f>L2959*130</f>
        <v>260</v>
      </c>
      <c r="N2959" s="23"/>
      <c r="O2959" s="24" t="s">
        <v>32</v>
      </c>
    </row>
    <row r="2960" s="1" customFormat="1" customHeight="1" spans="1:15">
      <c r="A2960" s="39">
        <v>2956</v>
      </c>
      <c r="B2960" s="115" t="s">
        <v>23</v>
      </c>
      <c r="C2960" s="39" t="s">
        <v>11004</v>
      </c>
      <c r="D2960" s="39" t="s">
        <v>10034</v>
      </c>
      <c r="E2960" s="39" t="s">
        <v>11005</v>
      </c>
      <c r="F2960" s="39" t="s">
        <v>13614</v>
      </c>
      <c r="G2960" s="39" t="s">
        <v>14182</v>
      </c>
      <c r="H2960" s="39" t="s">
        <v>51</v>
      </c>
      <c r="I2960" s="39">
        <v>4</v>
      </c>
      <c r="J2960" s="39" t="s">
        <v>14183</v>
      </c>
      <c r="K2960" s="39" t="s">
        <v>31</v>
      </c>
      <c r="L2960" s="183">
        <v>4</v>
      </c>
      <c r="M2960" s="27">
        <f>L2960*312</f>
        <v>1248</v>
      </c>
      <c r="N2960" s="23"/>
      <c r="O2960" s="24" t="s">
        <v>32</v>
      </c>
    </row>
    <row r="2961" s="1" customFormat="1" customHeight="1" spans="1:15">
      <c r="A2961" s="39">
        <v>2957</v>
      </c>
      <c r="B2961" s="115" t="s">
        <v>23</v>
      </c>
      <c r="C2961" s="39" t="s">
        <v>11004</v>
      </c>
      <c r="D2961" s="39" t="s">
        <v>10034</v>
      </c>
      <c r="E2961" s="39" t="s">
        <v>11005</v>
      </c>
      <c r="F2961" s="39" t="s">
        <v>13614</v>
      </c>
      <c r="G2961" s="39" t="s">
        <v>14184</v>
      </c>
      <c r="H2961" s="39" t="s">
        <v>194</v>
      </c>
      <c r="I2961" s="39">
        <v>2</v>
      </c>
      <c r="J2961" s="39" t="s">
        <v>14185</v>
      </c>
      <c r="K2961" s="39" t="s">
        <v>31</v>
      </c>
      <c r="L2961" s="183">
        <v>2</v>
      </c>
      <c r="M2961" s="27">
        <f>L2961*130</f>
        <v>260</v>
      </c>
      <c r="N2961" s="23"/>
      <c r="O2961" s="24" t="s">
        <v>32</v>
      </c>
    </row>
    <row r="2962" s="1" customFormat="1" customHeight="1" spans="1:15">
      <c r="A2962" s="39">
        <v>2958</v>
      </c>
      <c r="B2962" s="115" t="s">
        <v>23</v>
      </c>
      <c r="C2962" s="39" t="s">
        <v>11004</v>
      </c>
      <c r="D2962" s="39" t="s">
        <v>10034</v>
      </c>
      <c r="E2962" s="39" t="s">
        <v>11005</v>
      </c>
      <c r="F2962" s="39" t="s">
        <v>13614</v>
      </c>
      <c r="G2962" s="39" t="s">
        <v>14186</v>
      </c>
      <c r="H2962" s="39" t="s">
        <v>194</v>
      </c>
      <c r="I2962" s="39">
        <v>4</v>
      </c>
      <c r="J2962" s="39" t="s">
        <v>14185</v>
      </c>
      <c r="K2962" s="39" t="s">
        <v>31</v>
      </c>
      <c r="L2962" s="183">
        <v>3</v>
      </c>
      <c r="M2962" s="27">
        <f>L2962*312</f>
        <v>936</v>
      </c>
      <c r="N2962" s="23"/>
      <c r="O2962" s="24" t="s">
        <v>32</v>
      </c>
    </row>
    <row r="2963" s="1" customFormat="1" customHeight="1" spans="1:15">
      <c r="A2963" s="39">
        <v>2959</v>
      </c>
      <c r="B2963" s="115" t="s">
        <v>23</v>
      </c>
      <c r="C2963" s="39" t="s">
        <v>11004</v>
      </c>
      <c r="D2963" s="39" t="s">
        <v>10034</v>
      </c>
      <c r="E2963" s="39" t="s">
        <v>11005</v>
      </c>
      <c r="F2963" s="39" t="s">
        <v>13614</v>
      </c>
      <c r="G2963" s="39" t="s">
        <v>14187</v>
      </c>
      <c r="H2963" s="39" t="s">
        <v>194</v>
      </c>
      <c r="I2963" s="39">
        <v>3</v>
      </c>
      <c r="J2963" s="39" t="s">
        <v>14185</v>
      </c>
      <c r="K2963" s="39" t="s">
        <v>31</v>
      </c>
      <c r="L2963" s="183">
        <v>2</v>
      </c>
      <c r="M2963" s="27">
        <f>L2963*130</f>
        <v>260</v>
      </c>
      <c r="N2963" s="23"/>
      <c r="O2963" s="24" t="s">
        <v>32</v>
      </c>
    </row>
    <row r="2964" s="1" customFormat="1" customHeight="1" spans="1:15">
      <c r="A2964" s="39">
        <v>2960</v>
      </c>
      <c r="B2964" s="115" t="s">
        <v>23</v>
      </c>
      <c r="C2964" s="39" t="s">
        <v>11004</v>
      </c>
      <c r="D2964" s="39" t="s">
        <v>10034</v>
      </c>
      <c r="E2964" s="39" t="s">
        <v>11005</v>
      </c>
      <c r="F2964" s="39" t="s">
        <v>13614</v>
      </c>
      <c r="G2964" s="39" t="s">
        <v>14188</v>
      </c>
      <c r="H2964" s="39" t="s">
        <v>194</v>
      </c>
      <c r="I2964" s="39">
        <v>3</v>
      </c>
      <c r="J2964" s="39" t="s">
        <v>14185</v>
      </c>
      <c r="K2964" s="39" t="s">
        <v>31</v>
      </c>
      <c r="L2964" s="183">
        <v>2</v>
      </c>
      <c r="M2964" s="27">
        <f>L2964*130</f>
        <v>260</v>
      </c>
      <c r="N2964" s="23"/>
      <c r="O2964" s="24" t="s">
        <v>32</v>
      </c>
    </row>
    <row r="2965" s="1" customFormat="1" customHeight="1" spans="1:15">
      <c r="A2965" s="39">
        <v>2961</v>
      </c>
      <c r="B2965" s="115" t="s">
        <v>23</v>
      </c>
      <c r="C2965" s="39" t="s">
        <v>11004</v>
      </c>
      <c r="D2965" s="39" t="s">
        <v>10034</v>
      </c>
      <c r="E2965" s="39" t="s">
        <v>11005</v>
      </c>
      <c r="F2965" s="39" t="s">
        <v>13614</v>
      </c>
      <c r="G2965" s="39" t="s">
        <v>14189</v>
      </c>
      <c r="H2965" s="39" t="s">
        <v>194</v>
      </c>
      <c r="I2965" s="39">
        <v>5</v>
      </c>
      <c r="J2965" s="39" t="s">
        <v>14190</v>
      </c>
      <c r="K2965" s="39" t="s">
        <v>31</v>
      </c>
      <c r="L2965" s="183">
        <v>2</v>
      </c>
      <c r="M2965" s="27">
        <f>L2965*312</f>
        <v>624</v>
      </c>
      <c r="N2965" s="23"/>
      <c r="O2965" s="24" t="s">
        <v>32</v>
      </c>
    </row>
    <row r="2966" s="1" customFormat="1" customHeight="1" spans="1:15">
      <c r="A2966" s="39">
        <v>2962</v>
      </c>
      <c r="B2966" s="115" t="s">
        <v>23</v>
      </c>
      <c r="C2966" s="39" t="s">
        <v>11004</v>
      </c>
      <c r="D2966" s="39" t="s">
        <v>10034</v>
      </c>
      <c r="E2966" s="39" t="s">
        <v>11005</v>
      </c>
      <c r="F2966" s="39" t="s">
        <v>13614</v>
      </c>
      <c r="G2966" s="39" t="s">
        <v>14191</v>
      </c>
      <c r="H2966" s="39" t="s">
        <v>194</v>
      </c>
      <c r="I2966" s="39">
        <v>4</v>
      </c>
      <c r="J2966" s="39" t="s">
        <v>14190</v>
      </c>
      <c r="K2966" s="39" t="s">
        <v>31</v>
      </c>
      <c r="L2966" s="183">
        <v>3</v>
      </c>
      <c r="M2966" s="27">
        <f>L2966*312</f>
        <v>936</v>
      </c>
      <c r="N2966" s="23"/>
      <c r="O2966" s="24" t="s">
        <v>32</v>
      </c>
    </row>
    <row r="2967" s="1" customFormat="1" customHeight="1" spans="1:15">
      <c r="A2967" s="39">
        <v>2963</v>
      </c>
      <c r="B2967" s="115" t="s">
        <v>23</v>
      </c>
      <c r="C2967" s="39" t="s">
        <v>11004</v>
      </c>
      <c r="D2967" s="39" t="s">
        <v>10034</v>
      </c>
      <c r="E2967" s="39" t="s">
        <v>11005</v>
      </c>
      <c r="F2967" s="39" t="s">
        <v>13614</v>
      </c>
      <c r="G2967" s="39" t="s">
        <v>14192</v>
      </c>
      <c r="H2967" s="39" t="s">
        <v>1583</v>
      </c>
      <c r="I2967" s="39">
        <v>3</v>
      </c>
      <c r="J2967" s="39" t="s">
        <v>14190</v>
      </c>
      <c r="K2967" s="39" t="s">
        <v>31</v>
      </c>
      <c r="L2967" s="183">
        <v>2</v>
      </c>
      <c r="M2967" s="27">
        <f>L2967*312</f>
        <v>624</v>
      </c>
      <c r="N2967" s="23"/>
      <c r="O2967" s="24" t="s">
        <v>32</v>
      </c>
    </row>
    <row r="2968" s="1" customFormat="1" customHeight="1" spans="1:15">
      <c r="A2968" s="39">
        <v>2964</v>
      </c>
      <c r="B2968" s="115" t="s">
        <v>23</v>
      </c>
      <c r="C2968" s="39" t="s">
        <v>11004</v>
      </c>
      <c r="D2968" s="39" t="s">
        <v>10034</v>
      </c>
      <c r="E2968" s="39" t="s">
        <v>11005</v>
      </c>
      <c r="F2968" s="39" t="s">
        <v>13614</v>
      </c>
      <c r="G2968" s="39" t="s">
        <v>14193</v>
      </c>
      <c r="H2968" s="39" t="s">
        <v>194</v>
      </c>
      <c r="I2968" s="39">
        <v>2</v>
      </c>
      <c r="J2968" s="39" t="s">
        <v>14190</v>
      </c>
      <c r="K2968" s="39" t="s">
        <v>31</v>
      </c>
      <c r="L2968" s="183">
        <v>2</v>
      </c>
      <c r="M2968" s="27">
        <f>L2968*130</f>
        <v>260</v>
      </c>
      <c r="N2968" s="23"/>
      <c r="O2968" s="24" t="s">
        <v>32</v>
      </c>
    </row>
    <row r="2969" s="1" customFormat="1" customHeight="1" spans="1:15">
      <c r="A2969" s="39">
        <v>2965</v>
      </c>
      <c r="B2969" s="115" t="s">
        <v>23</v>
      </c>
      <c r="C2969" s="39" t="s">
        <v>11004</v>
      </c>
      <c r="D2969" s="39" t="s">
        <v>10034</v>
      </c>
      <c r="E2969" s="39" t="s">
        <v>11005</v>
      </c>
      <c r="F2969" s="39" t="s">
        <v>13614</v>
      </c>
      <c r="G2969" s="39" t="s">
        <v>14194</v>
      </c>
      <c r="H2969" s="39" t="s">
        <v>51</v>
      </c>
      <c r="I2969" s="39">
        <v>1</v>
      </c>
      <c r="J2969" s="39" t="s">
        <v>14190</v>
      </c>
      <c r="K2969" s="39" t="s">
        <v>31</v>
      </c>
      <c r="L2969" s="183">
        <v>1</v>
      </c>
      <c r="M2969" s="27">
        <f>L2969*312</f>
        <v>312</v>
      </c>
      <c r="N2969" s="23"/>
      <c r="O2969" s="24" t="s">
        <v>32</v>
      </c>
    </row>
    <row r="2970" s="1" customFormat="1" customHeight="1" spans="1:15">
      <c r="A2970" s="39">
        <v>2966</v>
      </c>
      <c r="B2970" s="115" t="s">
        <v>23</v>
      </c>
      <c r="C2970" s="39" t="s">
        <v>11004</v>
      </c>
      <c r="D2970" s="39" t="s">
        <v>10034</v>
      </c>
      <c r="E2970" s="39" t="s">
        <v>11005</v>
      </c>
      <c r="F2970" s="39" t="s">
        <v>13614</v>
      </c>
      <c r="G2970" s="39" t="s">
        <v>14195</v>
      </c>
      <c r="H2970" s="39" t="s">
        <v>194</v>
      </c>
      <c r="I2970" s="39">
        <v>1</v>
      </c>
      <c r="J2970" s="39" t="s">
        <v>14190</v>
      </c>
      <c r="K2970" s="39" t="s">
        <v>31</v>
      </c>
      <c r="L2970" s="183">
        <v>1</v>
      </c>
      <c r="M2970" s="27">
        <f>L2970*130</f>
        <v>130</v>
      </c>
      <c r="N2970" s="23"/>
      <c r="O2970" s="24" t="s">
        <v>32</v>
      </c>
    </row>
    <row r="2971" s="1" customFormat="1" customHeight="1" spans="1:15">
      <c r="A2971" s="39">
        <v>2967</v>
      </c>
      <c r="B2971" s="115" t="s">
        <v>23</v>
      </c>
      <c r="C2971" s="39" t="s">
        <v>11004</v>
      </c>
      <c r="D2971" s="39" t="s">
        <v>10034</v>
      </c>
      <c r="E2971" s="39" t="s">
        <v>11005</v>
      </c>
      <c r="F2971" s="39" t="s">
        <v>13614</v>
      </c>
      <c r="G2971" s="39" t="s">
        <v>14196</v>
      </c>
      <c r="H2971" s="39" t="s">
        <v>194</v>
      </c>
      <c r="I2971" s="39">
        <v>2</v>
      </c>
      <c r="J2971" s="39" t="s">
        <v>14197</v>
      </c>
      <c r="K2971" s="39" t="s">
        <v>31</v>
      </c>
      <c r="L2971" s="183">
        <v>2</v>
      </c>
      <c r="M2971" s="27">
        <f>L2971*130</f>
        <v>260</v>
      </c>
      <c r="N2971" s="23"/>
      <c r="O2971" s="24" t="s">
        <v>32</v>
      </c>
    </row>
    <row r="2972" s="1" customFormat="1" customHeight="1" spans="1:18">
      <c r="A2972" s="39">
        <v>2968</v>
      </c>
      <c r="B2972" s="115" t="s">
        <v>23</v>
      </c>
      <c r="C2972" s="39" t="s">
        <v>11004</v>
      </c>
      <c r="D2972" s="39" t="s">
        <v>10034</v>
      </c>
      <c r="E2972" s="39" t="s">
        <v>11005</v>
      </c>
      <c r="F2972" s="39" t="s">
        <v>13614</v>
      </c>
      <c r="G2972" s="189" t="s">
        <v>14198</v>
      </c>
      <c r="H2972" s="39" t="s">
        <v>194</v>
      </c>
      <c r="I2972" s="39">
        <v>5</v>
      </c>
      <c r="J2972" s="39" t="s">
        <v>14197</v>
      </c>
      <c r="K2972" s="39" t="s">
        <v>31</v>
      </c>
      <c r="L2972" s="183">
        <v>3</v>
      </c>
      <c r="M2972" s="27">
        <f>L2972*130</f>
        <v>390</v>
      </c>
      <c r="N2972" s="23"/>
      <c r="O2972" s="24" t="s">
        <v>32</v>
      </c>
      <c r="R2972" s="92"/>
    </row>
    <row r="2973" s="1" customFormat="1" customHeight="1" spans="1:15">
      <c r="A2973" s="39">
        <v>2969</v>
      </c>
      <c r="B2973" s="115" t="s">
        <v>23</v>
      </c>
      <c r="C2973" s="39" t="s">
        <v>11004</v>
      </c>
      <c r="D2973" s="39" t="s">
        <v>10034</v>
      </c>
      <c r="E2973" s="39" t="s">
        <v>11005</v>
      </c>
      <c r="F2973" s="39" t="s">
        <v>13614</v>
      </c>
      <c r="G2973" s="39" t="s">
        <v>14199</v>
      </c>
      <c r="H2973" s="39" t="s">
        <v>194</v>
      </c>
      <c r="I2973" s="39">
        <v>2</v>
      </c>
      <c r="J2973" s="39" t="s">
        <v>14197</v>
      </c>
      <c r="K2973" s="39" t="s">
        <v>31</v>
      </c>
      <c r="L2973" s="183">
        <v>2</v>
      </c>
      <c r="M2973" s="27">
        <f>L2973*130</f>
        <v>260</v>
      </c>
      <c r="N2973" s="23"/>
      <c r="O2973" s="24" t="s">
        <v>32</v>
      </c>
    </row>
    <row r="2974" s="1" customFormat="1" customHeight="1" spans="1:15">
      <c r="A2974" s="39">
        <v>2970</v>
      </c>
      <c r="B2974" s="115" t="s">
        <v>23</v>
      </c>
      <c r="C2974" s="39" t="s">
        <v>11004</v>
      </c>
      <c r="D2974" s="39" t="s">
        <v>10034</v>
      </c>
      <c r="E2974" s="39" t="s">
        <v>11005</v>
      </c>
      <c r="F2974" s="39" t="s">
        <v>13614</v>
      </c>
      <c r="G2974" s="39" t="s">
        <v>12700</v>
      </c>
      <c r="H2974" s="39" t="s">
        <v>194</v>
      </c>
      <c r="I2974" s="39">
        <v>2</v>
      </c>
      <c r="J2974" s="39" t="s">
        <v>14197</v>
      </c>
      <c r="K2974" s="39" t="s">
        <v>31</v>
      </c>
      <c r="L2974" s="183">
        <v>2</v>
      </c>
      <c r="M2974" s="27">
        <f>L2974*130</f>
        <v>260</v>
      </c>
      <c r="N2974" s="23"/>
      <c r="O2974" s="24" t="s">
        <v>32</v>
      </c>
    </row>
    <row r="2975" s="1" customFormat="1" customHeight="1" spans="1:15">
      <c r="A2975" s="39">
        <v>2971</v>
      </c>
      <c r="B2975" s="115" t="s">
        <v>23</v>
      </c>
      <c r="C2975" s="39" t="s">
        <v>11004</v>
      </c>
      <c r="D2975" s="39" t="s">
        <v>10034</v>
      </c>
      <c r="E2975" s="39" t="s">
        <v>11005</v>
      </c>
      <c r="F2975" s="39" t="s">
        <v>13614</v>
      </c>
      <c r="G2975" s="39" t="s">
        <v>14200</v>
      </c>
      <c r="H2975" s="39" t="s">
        <v>1583</v>
      </c>
      <c r="I2975" s="39">
        <v>4</v>
      </c>
      <c r="J2975" s="39" t="s">
        <v>14201</v>
      </c>
      <c r="K2975" s="39" t="s">
        <v>31</v>
      </c>
      <c r="L2975" s="183">
        <v>2</v>
      </c>
      <c r="M2975" s="27">
        <f>L2975*312</f>
        <v>624</v>
      </c>
      <c r="N2975" s="23"/>
      <c r="O2975" s="24" t="s">
        <v>32</v>
      </c>
    </row>
    <row r="2976" s="1" customFormat="1" customHeight="1" spans="1:15">
      <c r="A2976" s="39">
        <v>2972</v>
      </c>
      <c r="B2976" s="115" t="s">
        <v>23</v>
      </c>
      <c r="C2976" s="39" t="s">
        <v>11004</v>
      </c>
      <c r="D2976" s="39" t="s">
        <v>10034</v>
      </c>
      <c r="E2976" s="39" t="s">
        <v>11005</v>
      </c>
      <c r="F2976" s="39" t="s">
        <v>13614</v>
      </c>
      <c r="G2976" s="39" t="s">
        <v>14202</v>
      </c>
      <c r="H2976" s="39" t="s">
        <v>51</v>
      </c>
      <c r="I2976" s="39">
        <v>2</v>
      </c>
      <c r="J2976" s="39" t="s">
        <v>14201</v>
      </c>
      <c r="K2976" s="39" t="s">
        <v>31</v>
      </c>
      <c r="L2976" s="183">
        <v>2</v>
      </c>
      <c r="M2976" s="27">
        <f>L2976*312</f>
        <v>624</v>
      </c>
      <c r="N2976" s="23"/>
      <c r="O2976" s="24" t="s">
        <v>32</v>
      </c>
    </row>
    <row r="2977" s="1" customFormat="1" customHeight="1" spans="1:15">
      <c r="A2977" s="39">
        <v>2973</v>
      </c>
      <c r="B2977" s="115" t="s">
        <v>23</v>
      </c>
      <c r="C2977" s="39" t="s">
        <v>11004</v>
      </c>
      <c r="D2977" s="39" t="s">
        <v>10034</v>
      </c>
      <c r="E2977" s="39" t="s">
        <v>11005</v>
      </c>
      <c r="F2977" s="39" t="s">
        <v>13614</v>
      </c>
      <c r="G2977" s="39" t="s">
        <v>14203</v>
      </c>
      <c r="H2977" s="39" t="s">
        <v>1583</v>
      </c>
      <c r="I2977" s="39">
        <v>3</v>
      </c>
      <c r="J2977" s="39" t="s">
        <v>14201</v>
      </c>
      <c r="K2977" s="39" t="s">
        <v>31</v>
      </c>
      <c r="L2977" s="183">
        <v>3</v>
      </c>
      <c r="M2977" s="27">
        <f>L2977*468</f>
        <v>1404</v>
      </c>
      <c r="N2977" s="23"/>
      <c r="O2977" s="24" t="s">
        <v>32</v>
      </c>
    </row>
    <row r="2978" s="1" customFormat="1" customHeight="1" spans="1:15">
      <c r="A2978" s="39">
        <v>2974</v>
      </c>
      <c r="B2978" s="115" t="s">
        <v>23</v>
      </c>
      <c r="C2978" s="39" t="s">
        <v>11004</v>
      </c>
      <c r="D2978" s="39" t="s">
        <v>10034</v>
      </c>
      <c r="E2978" s="39" t="s">
        <v>11005</v>
      </c>
      <c r="F2978" s="39" t="s">
        <v>13614</v>
      </c>
      <c r="G2978" s="39" t="s">
        <v>14204</v>
      </c>
      <c r="H2978" s="39" t="s">
        <v>194</v>
      </c>
      <c r="I2978" s="39">
        <v>4</v>
      </c>
      <c r="J2978" s="39" t="s">
        <v>14201</v>
      </c>
      <c r="K2978" s="39" t="s">
        <v>31</v>
      </c>
      <c r="L2978" s="183">
        <v>3</v>
      </c>
      <c r="M2978" s="27">
        <f t="shared" ref="M2978:M2984" si="121">L2978*130</f>
        <v>390</v>
      </c>
      <c r="N2978" s="23"/>
      <c r="O2978" s="24" t="s">
        <v>32</v>
      </c>
    </row>
    <row r="2979" s="1" customFormat="1" customHeight="1" spans="1:15">
      <c r="A2979" s="39">
        <v>2975</v>
      </c>
      <c r="B2979" s="115" t="s">
        <v>23</v>
      </c>
      <c r="C2979" s="39" t="s">
        <v>11004</v>
      </c>
      <c r="D2979" s="39" t="s">
        <v>10034</v>
      </c>
      <c r="E2979" s="39" t="s">
        <v>11005</v>
      </c>
      <c r="F2979" s="39" t="s">
        <v>13614</v>
      </c>
      <c r="G2979" s="39" t="s">
        <v>14205</v>
      </c>
      <c r="H2979" s="39" t="s">
        <v>194</v>
      </c>
      <c r="I2979" s="39">
        <v>6</v>
      </c>
      <c r="J2979" s="39" t="s">
        <v>14201</v>
      </c>
      <c r="K2979" s="39" t="s">
        <v>31</v>
      </c>
      <c r="L2979" s="183">
        <v>2</v>
      </c>
      <c r="M2979" s="27">
        <f t="shared" si="121"/>
        <v>260</v>
      </c>
      <c r="N2979" s="23"/>
      <c r="O2979" s="24" t="s">
        <v>32</v>
      </c>
    </row>
    <row r="2980" s="1" customFormat="1" customHeight="1" spans="1:15">
      <c r="A2980" s="39">
        <v>2976</v>
      </c>
      <c r="B2980" s="115" t="s">
        <v>23</v>
      </c>
      <c r="C2980" s="39" t="s">
        <v>11004</v>
      </c>
      <c r="D2980" s="39" t="s">
        <v>10034</v>
      </c>
      <c r="E2980" s="39" t="s">
        <v>11005</v>
      </c>
      <c r="F2980" s="39" t="s">
        <v>13614</v>
      </c>
      <c r="G2980" s="39" t="s">
        <v>14206</v>
      </c>
      <c r="H2980" s="39" t="s">
        <v>194</v>
      </c>
      <c r="I2980" s="39">
        <v>6</v>
      </c>
      <c r="J2980" s="39" t="s">
        <v>14201</v>
      </c>
      <c r="K2980" s="39" t="s">
        <v>31</v>
      </c>
      <c r="L2980" s="183">
        <v>4</v>
      </c>
      <c r="M2980" s="27">
        <f t="shared" si="121"/>
        <v>520</v>
      </c>
      <c r="N2980" s="23"/>
      <c r="O2980" s="24" t="s">
        <v>32</v>
      </c>
    </row>
    <row r="2981" s="1" customFormat="1" customHeight="1" spans="1:15">
      <c r="A2981" s="39">
        <v>2977</v>
      </c>
      <c r="B2981" s="115" t="s">
        <v>23</v>
      </c>
      <c r="C2981" s="39" t="s">
        <v>11004</v>
      </c>
      <c r="D2981" s="39" t="s">
        <v>10034</v>
      </c>
      <c r="E2981" s="39" t="s">
        <v>11005</v>
      </c>
      <c r="F2981" s="39" t="s">
        <v>13614</v>
      </c>
      <c r="G2981" s="39" t="s">
        <v>14207</v>
      </c>
      <c r="H2981" s="39" t="s">
        <v>194</v>
      </c>
      <c r="I2981" s="39">
        <v>3</v>
      </c>
      <c r="J2981" s="39" t="s">
        <v>14201</v>
      </c>
      <c r="K2981" s="39" t="s">
        <v>31</v>
      </c>
      <c r="L2981" s="183">
        <v>2</v>
      </c>
      <c r="M2981" s="27">
        <f t="shared" si="121"/>
        <v>260</v>
      </c>
      <c r="N2981" s="23"/>
      <c r="O2981" s="24" t="s">
        <v>32</v>
      </c>
    </row>
    <row r="2982" s="1" customFormat="1" customHeight="1" spans="1:15">
      <c r="A2982" s="39">
        <v>2978</v>
      </c>
      <c r="B2982" s="115" t="s">
        <v>23</v>
      </c>
      <c r="C2982" s="39" t="s">
        <v>11004</v>
      </c>
      <c r="D2982" s="39" t="s">
        <v>10034</v>
      </c>
      <c r="E2982" s="39" t="s">
        <v>11005</v>
      </c>
      <c r="F2982" s="39" t="s">
        <v>13614</v>
      </c>
      <c r="G2982" s="39" t="s">
        <v>14208</v>
      </c>
      <c r="H2982" s="39" t="s">
        <v>194</v>
      </c>
      <c r="I2982" s="39">
        <v>6</v>
      </c>
      <c r="J2982" s="39" t="s">
        <v>14201</v>
      </c>
      <c r="K2982" s="39" t="s">
        <v>31</v>
      </c>
      <c r="L2982" s="183">
        <v>5</v>
      </c>
      <c r="M2982" s="27">
        <f t="shared" si="121"/>
        <v>650</v>
      </c>
      <c r="N2982" s="23"/>
      <c r="O2982" s="24" t="s">
        <v>32</v>
      </c>
    </row>
    <row r="2983" s="1" customFormat="1" customHeight="1" spans="1:15">
      <c r="A2983" s="39">
        <v>2979</v>
      </c>
      <c r="B2983" s="115" t="s">
        <v>23</v>
      </c>
      <c r="C2983" s="39" t="s">
        <v>11004</v>
      </c>
      <c r="D2983" s="39" t="s">
        <v>10034</v>
      </c>
      <c r="E2983" s="39" t="s">
        <v>11005</v>
      </c>
      <c r="F2983" s="39" t="s">
        <v>13614</v>
      </c>
      <c r="G2983" s="39" t="s">
        <v>14209</v>
      </c>
      <c r="H2983" s="39" t="s">
        <v>194</v>
      </c>
      <c r="I2983" s="39">
        <v>3</v>
      </c>
      <c r="J2983" s="39" t="s">
        <v>14201</v>
      </c>
      <c r="K2983" s="39" t="s">
        <v>31</v>
      </c>
      <c r="L2983" s="183">
        <v>2</v>
      </c>
      <c r="M2983" s="27">
        <f t="shared" si="121"/>
        <v>260</v>
      </c>
      <c r="N2983" s="23"/>
      <c r="O2983" s="24" t="s">
        <v>32</v>
      </c>
    </row>
    <row r="2984" s="1" customFormat="1" customHeight="1" spans="1:15">
      <c r="A2984" s="39">
        <v>2980</v>
      </c>
      <c r="B2984" s="115" t="s">
        <v>23</v>
      </c>
      <c r="C2984" s="39" t="s">
        <v>11004</v>
      </c>
      <c r="D2984" s="39" t="s">
        <v>10034</v>
      </c>
      <c r="E2984" s="39" t="s">
        <v>11005</v>
      </c>
      <c r="F2984" s="39" t="s">
        <v>13614</v>
      </c>
      <c r="G2984" s="39" t="s">
        <v>14210</v>
      </c>
      <c r="H2984" s="39" t="s">
        <v>194</v>
      </c>
      <c r="I2984" s="39">
        <v>3</v>
      </c>
      <c r="J2984" s="39" t="s">
        <v>14201</v>
      </c>
      <c r="K2984" s="39" t="s">
        <v>31</v>
      </c>
      <c r="L2984" s="183">
        <v>3</v>
      </c>
      <c r="M2984" s="27">
        <f t="shared" si="121"/>
        <v>390</v>
      </c>
      <c r="N2984" s="23"/>
      <c r="O2984" s="24" t="s">
        <v>32</v>
      </c>
    </row>
    <row r="2985" s="1" customFormat="1" customHeight="1" spans="1:15">
      <c r="A2985" s="39">
        <v>2981</v>
      </c>
      <c r="B2985" s="115" t="s">
        <v>23</v>
      </c>
      <c r="C2985" s="39" t="s">
        <v>11004</v>
      </c>
      <c r="D2985" s="39" t="s">
        <v>10034</v>
      </c>
      <c r="E2985" s="39" t="s">
        <v>11005</v>
      </c>
      <c r="F2985" s="39" t="s">
        <v>13614</v>
      </c>
      <c r="G2985" s="39" t="s">
        <v>14211</v>
      </c>
      <c r="H2985" s="39" t="s">
        <v>194</v>
      </c>
      <c r="I2985" s="39">
        <v>4</v>
      </c>
      <c r="J2985" s="39" t="s">
        <v>14201</v>
      </c>
      <c r="K2985" s="39" t="s">
        <v>31</v>
      </c>
      <c r="L2985" s="183">
        <v>3</v>
      </c>
      <c r="M2985" s="27">
        <f>L2985*312</f>
        <v>936</v>
      </c>
      <c r="N2985" s="23"/>
      <c r="O2985" s="24" t="s">
        <v>32</v>
      </c>
    </row>
    <row r="2986" s="1" customFormat="1" customHeight="1" spans="1:15">
      <c r="A2986" s="39">
        <v>2982</v>
      </c>
      <c r="B2986" s="115" t="s">
        <v>23</v>
      </c>
      <c r="C2986" s="39" t="s">
        <v>11004</v>
      </c>
      <c r="D2986" s="39" t="s">
        <v>10034</v>
      </c>
      <c r="E2986" s="39" t="s">
        <v>11005</v>
      </c>
      <c r="F2986" s="39" t="s">
        <v>13614</v>
      </c>
      <c r="G2986" s="39" t="s">
        <v>14212</v>
      </c>
      <c r="H2986" s="39" t="s">
        <v>1583</v>
      </c>
      <c r="I2986" s="39">
        <v>4</v>
      </c>
      <c r="J2986" s="39" t="s">
        <v>14213</v>
      </c>
      <c r="K2986" s="39" t="s">
        <v>31</v>
      </c>
      <c r="L2986" s="183">
        <v>4</v>
      </c>
      <c r="M2986" s="27">
        <f>L2986*312</f>
        <v>1248</v>
      </c>
      <c r="N2986" s="23"/>
      <c r="O2986" s="24" t="s">
        <v>32</v>
      </c>
    </row>
    <row r="2987" s="1" customFormat="1" customHeight="1" spans="1:15">
      <c r="A2987" s="39">
        <v>2983</v>
      </c>
      <c r="B2987" s="115" t="s">
        <v>23</v>
      </c>
      <c r="C2987" s="39" t="s">
        <v>11004</v>
      </c>
      <c r="D2987" s="39" t="s">
        <v>10034</v>
      </c>
      <c r="E2987" s="39" t="s">
        <v>11005</v>
      </c>
      <c r="F2987" s="39" t="s">
        <v>13614</v>
      </c>
      <c r="G2987" s="39" t="s">
        <v>14214</v>
      </c>
      <c r="H2987" s="39" t="s">
        <v>1583</v>
      </c>
      <c r="I2987" s="39">
        <v>4</v>
      </c>
      <c r="J2987" s="39" t="s">
        <v>14213</v>
      </c>
      <c r="K2987" s="39" t="s">
        <v>31</v>
      </c>
      <c r="L2987" s="183">
        <v>3</v>
      </c>
      <c r="M2987" s="27">
        <f>L2987*312</f>
        <v>936</v>
      </c>
      <c r="N2987" s="23"/>
      <c r="O2987" s="24" t="s">
        <v>32</v>
      </c>
    </row>
    <row r="2988" s="1" customFormat="1" customHeight="1" spans="1:15">
      <c r="A2988" s="39">
        <v>2984</v>
      </c>
      <c r="B2988" s="115" t="s">
        <v>23</v>
      </c>
      <c r="C2988" s="39" t="s">
        <v>11004</v>
      </c>
      <c r="D2988" s="39" t="s">
        <v>10034</v>
      </c>
      <c r="E2988" s="39" t="s">
        <v>11005</v>
      </c>
      <c r="F2988" s="39" t="s">
        <v>13614</v>
      </c>
      <c r="G2988" s="39" t="s">
        <v>14215</v>
      </c>
      <c r="H2988" s="39" t="s">
        <v>194</v>
      </c>
      <c r="I2988" s="39">
        <v>2</v>
      </c>
      <c r="J2988" s="39" t="s">
        <v>14213</v>
      </c>
      <c r="K2988" s="39" t="s">
        <v>31</v>
      </c>
      <c r="L2988" s="183">
        <v>2</v>
      </c>
      <c r="M2988" s="27">
        <f>L2988*130</f>
        <v>260</v>
      </c>
      <c r="N2988" s="23"/>
      <c r="O2988" s="24" t="s">
        <v>32</v>
      </c>
    </row>
    <row r="2989" s="1" customFormat="1" customHeight="1" spans="1:15">
      <c r="A2989" s="39">
        <v>2985</v>
      </c>
      <c r="B2989" s="115" t="s">
        <v>23</v>
      </c>
      <c r="C2989" s="39" t="s">
        <v>11004</v>
      </c>
      <c r="D2989" s="39" t="s">
        <v>10034</v>
      </c>
      <c r="E2989" s="39" t="s">
        <v>11005</v>
      </c>
      <c r="F2989" s="39" t="s">
        <v>13614</v>
      </c>
      <c r="G2989" s="39" t="s">
        <v>12554</v>
      </c>
      <c r="H2989" s="39" t="s">
        <v>194</v>
      </c>
      <c r="I2989" s="39">
        <v>4</v>
      </c>
      <c r="J2989" s="39" t="s">
        <v>14213</v>
      </c>
      <c r="K2989" s="39" t="s">
        <v>31</v>
      </c>
      <c r="L2989" s="183">
        <v>2</v>
      </c>
      <c r="M2989" s="27">
        <f>L2989*130</f>
        <v>260</v>
      </c>
      <c r="N2989" s="23"/>
      <c r="O2989" s="24" t="s">
        <v>32</v>
      </c>
    </row>
    <row r="2990" s="1" customFormat="1" customHeight="1" spans="1:15">
      <c r="A2990" s="39">
        <v>2986</v>
      </c>
      <c r="B2990" s="115" t="s">
        <v>23</v>
      </c>
      <c r="C2990" s="39" t="s">
        <v>11004</v>
      </c>
      <c r="D2990" s="39" t="s">
        <v>10034</v>
      </c>
      <c r="E2990" s="39" t="s">
        <v>11005</v>
      </c>
      <c r="F2990" s="39" t="s">
        <v>13614</v>
      </c>
      <c r="G2990" s="39" t="s">
        <v>14216</v>
      </c>
      <c r="H2990" s="39" t="s">
        <v>194</v>
      </c>
      <c r="I2990" s="39">
        <v>5</v>
      </c>
      <c r="J2990" s="39" t="s">
        <v>14213</v>
      </c>
      <c r="K2990" s="39" t="s">
        <v>31</v>
      </c>
      <c r="L2990" s="183">
        <v>4</v>
      </c>
      <c r="M2990" s="27">
        <f>L2990*130</f>
        <v>520</v>
      </c>
      <c r="N2990" s="23"/>
      <c r="O2990" s="24" t="s">
        <v>32</v>
      </c>
    </row>
    <row r="2991" s="1" customFormat="1" customHeight="1" spans="1:15">
      <c r="A2991" s="39">
        <v>2987</v>
      </c>
      <c r="B2991" s="115" t="s">
        <v>23</v>
      </c>
      <c r="C2991" s="39" t="s">
        <v>11004</v>
      </c>
      <c r="D2991" s="39" t="s">
        <v>10034</v>
      </c>
      <c r="E2991" s="39" t="s">
        <v>11005</v>
      </c>
      <c r="F2991" s="39" t="s">
        <v>13614</v>
      </c>
      <c r="G2991" s="39" t="s">
        <v>14217</v>
      </c>
      <c r="H2991" s="39" t="s">
        <v>194</v>
      </c>
      <c r="I2991" s="39">
        <v>4</v>
      </c>
      <c r="J2991" s="39" t="s">
        <v>14213</v>
      </c>
      <c r="K2991" s="39" t="s">
        <v>31</v>
      </c>
      <c r="L2991" s="183">
        <v>1</v>
      </c>
      <c r="M2991" s="27">
        <f>L2991*130</f>
        <v>130</v>
      </c>
      <c r="N2991" s="23"/>
      <c r="O2991" s="24" t="s">
        <v>32</v>
      </c>
    </row>
    <row r="2992" s="1" customFormat="1" customHeight="1" spans="1:15">
      <c r="A2992" s="39">
        <v>2988</v>
      </c>
      <c r="B2992" s="115" t="s">
        <v>23</v>
      </c>
      <c r="C2992" s="39" t="s">
        <v>11004</v>
      </c>
      <c r="D2992" s="39" t="s">
        <v>10034</v>
      </c>
      <c r="E2992" s="39" t="s">
        <v>11005</v>
      </c>
      <c r="F2992" s="39" t="s">
        <v>13614</v>
      </c>
      <c r="G2992" s="39" t="s">
        <v>14218</v>
      </c>
      <c r="H2992" s="39" t="s">
        <v>1583</v>
      </c>
      <c r="I2992" s="39">
        <v>3</v>
      </c>
      <c r="J2992" s="39" t="s">
        <v>14213</v>
      </c>
      <c r="K2992" s="39" t="s">
        <v>31</v>
      </c>
      <c r="L2992" s="183">
        <v>3</v>
      </c>
      <c r="M2992" s="27">
        <f>L2992*312</f>
        <v>936</v>
      </c>
      <c r="N2992" s="23"/>
      <c r="O2992" s="24" t="s">
        <v>32</v>
      </c>
    </row>
    <row r="2993" s="1" customFormat="1" customHeight="1" spans="1:15">
      <c r="A2993" s="39">
        <v>2989</v>
      </c>
      <c r="B2993" s="115" t="s">
        <v>23</v>
      </c>
      <c r="C2993" s="39" t="s">
        <v>11004</v>
      </c>
      <c r="D2993" s="39" t="s">
        <v>10034</v>
      </c>
      <c r="E2993" s="39" t="s">
        <v>11005</v>
      </c>
      <c r="F2993" s="39" t="s">
        <v>13614</v>
      </c>
      <c r="G2993" s="39" t="s">
        <v>14219</v>
      </c>
      <c r="H2993" s="39" t="s">
        <v>194</v>
      </c>
      <c r="I2993" s="39">
        <v>4</v>
      </c>
      <c r="J2993" s="39" t="s">
        <v>14213</v>
      </c>
      <c r="K2993" s="39" t="s">
        <v>31</v>
      </c>
      <c r="L2993" s="183">
        <v>2</v>
      </c>
      <c r="M2993" s="27">
        <f>L2993*312</f>
        <v>624</v>
      </c>
      <c r="N2993" s="23"/>
      <c r="O2993" s="24" t="s">
        <v>32</v>
      </c>
    </row>
    <row r="2994" s="1" customFormat="1" customHeight="1" spans="1:15">
      <c r="A2994" s="39">
        <v>2990</v>
      </c>
      <c r="B2994" s="115" t="s">
        <v>23</v>
      </c>
      <c r="C2994" s="39" t="s">
        <v>11004</v>
      </c>
      <c r="D2994" s="39" t="s">
        <v>10034</v>
      </c>
      <c r="E2994" s="39" t="s">
        <v>11005</v>
      </c>
      <c r="F2994" s="39" t="s">
        <v>13614</v>
      </c>
      <c r="G2994" s="39" t="s">
        <v>4975</v>
      </c>
      <c r="H2994" s="39" t="s">
        <v>194</v>
      </c>
      <c r="I2994" s="39">
        <v>4</v>
      </c>
      <c r="J2994" s="39" t="s">
        <v>14213</v>
      </c>
      <c r="K2994" s="39" t="s">
        <v>31</v>
      </c>
      <c r="L2994" s="183">
        <v>3</v>
      </c>
      <c r="M2994" s="27">
        <f>L2994*312</f>
        <v>936</v>
      </c>
      <c r="N2994" s="23"/>
      <c r="O2994" s="24" t="s">
        <v>32</v>
      </c>
    </row>
    <row r="2995" s="1" customFormat="1" customHeight="1" spans="1:15">
      <c r="A2995" s="39">
        <v>2991</v>
      </c>
      <c r="B2995" s="115" t="s">
        <v>23</v>
      </c>
      <c r="C2995" s="39" t="s">
        <v>11004</v>
      </c>
      <c r="D2995" s="39" t="s">
        <v>10034</v>
      </c>
      <c r="E2995" s="39" t="s">
        <v>11005</v>
      </c>
      <c r="F2995" s="39" t="s">
        <v>13614</v>
      </c>
      <c r="G2995" s="39" t="s">
        <v>14220</v>
      </c>
      <c r="H2995" s="39" t="s">
        <v>194</v>
      </c>
      <c r="I2995" s="39">
        <v>3</v>
      </c>
      <c r="J2995" s="39" t="s">
        <v>14213</v>
      </c>
      <c r="K2995" s="39" t="s">
        <v>31</v>
      </c>
      <c r="L2995" s="183">
        <v>3</v>
      </c>
      <c r="M2995" s="27">
        <f>L2995*130</f>
        <v>390</v>
      </c>
      <c r="N2995" s="23"/>
      <c r="O2995" s="24" t="s">
        <v>32</v>
      </c>
    </row>
    <row r="2996" s="1" customFormat="1" customHeight="1" spans="1:15">
      <c r="A2996" s="39">
        <v>2992</v>
      </c>
      <c r="B2996" s="115" t="s">
        <v>23</v>
      </c>
      <c r="C2996" s="39" t="s">
        <v>11004</v>
      </c>
      <c r="D2996" s="39" t="s">
        <v>10034</v>
      </c>
      <c r="E2996" s="39" t="s">
        <v>11005</v>
      </c>
      <c r="F2996" s="39" t="s">
        <v>13614</v>
      </c>
      <c r="G2996" s="39" t="s">
        <v>14221</v>
      </c>
      <c r="H2996" s="39" t="s">
        <v>194</v>
      </c>
      <c r="I2996" s="39">
        <v>2</v>
      </c>
      <c r="J2996" s="39" t="s">
        <v>14213</v>
      </c>
      <c r="K2996" s="39" t="s">
        <v>31</v>
      </c>
      <c r="L2996" s="183">
        <v>2</v>
      </c>
      <c r="M2996" s="27">
        <f>L2996*312</f>
        <v>624</v>
      </c>
      <c r="N2996" s="23"/>
      <c r="O2996" s="24" t="s">
        <v>32</v>
      </c>
    </row>
    <row r="2997" s="1" customFormat="1" customHeight="1" spans="1:15">
      <c r="A2997" s="39">
        <v>2993</v>
      </c>
      <c r="B2997" s="115" t="s">
        <v>23</v>
      </c>
      <c r="C2997" s="39" t="s">
        <v>11004</v>
      </c>
      <c r="D2997" s="39" t="s">
        <v>10034</v>
      </c>
      <c r="E2997" s="39" t="s">
        <v>11005</v>
      </c>
      <c r="F2997" s="39" t="s">
        <v>13614</v>
      </c>
      <c r="G2997" s="39" t="s">
        <v>14222</v>
      </c>
      <c r="H2997" s="39" t="s">
        <v>194</v>
      </c>
      <c r="I2997" s="39">
        <v>4</v>
      </c>
      <c r="J2997" s="39" t="s">
        <v>14213</v>
      </c>
      <c r="K2997" s="39" t="s">
        <v>31</v>
      </c>
      <c r="L2997" s="183">
        <v>3</v>
      </c>
      <c r="M2997" s="27">
        <f>L2997*130</f>
        <v>390</v>
      </c>
      <c r="N2997" s="23"/>
      <c r="O2997" s="24" t="s">
        <v>32</v>
      </c>
    </row>
    <row r="2998" s="1" customFormat="1" customHeight="1" spans="1:15">
      <c r="A2998" s="39">
        <v>2994</v>
      </c>
      <c r="B2998" s="115" t="s">
        <v>23</v>
      </c>
      <c r="C2998" s="39" t="s">
        <v>11004</v>
      </c>
      <c r="D2998" s="39" t="s">
        <v>10034</v>
      </c>
      <c r="E2998" s="39" t="s">
        <v>11005</v>
      </c>
      <c r="F2998" s="39" t="s">
        <v>13614</v>
      </c>
      <c r="G2998" s="39" t="s">
        <v>14223</v>
      </c>
      <c r="H2998" s="39" t="s">
        <v>194</v>
      </c>
      <c r="I2998" s="39">
        <v>3</v>
      </c>
      <c r="J2998" s="39" t="s">
        <v>14213</v>
      </c>
      <c r="K2998" s="39" t="s">
        <v>31</v>
      </c>
      <c r="L2998" s="183">
        <v>3</v>
      </c>
      <c r="M2998" s="27">
        <f>L2998*130</f>
        <v>390</v>
      </c>
      <c r="N2998" s="23"/>
      <c r="O2998" s="24" t="s">
        <v>32</v>
      </c>
    </row>
    <row r="2999" s="1" customFormat="1" customHeight="1" spans="1:15">
      <c r="A2999" s="39">
        <v>2995</v>
      </c>
      <c r="B2999" s="115" t="s">
        <v>23</v>
      </c>
      <c r="C2999" s="39" t="s">
        <v>11004</v>
      </c>
      <c r="D2999" s="39" t="s">
        <v>10034</v>
      </c>
      <c r="E2999" s="39" t="s">
        <v>11005</v>
      </c>
      <c r="F2999" s="39" t="s">
        <v>13614</v>
      </c>
      <c r="G2999" s="39" t="s">
        <v>14224</v>
      </c>
      <c r="H2999" s="39" t="s">
        <v>194</v>
      </c>
      <c r="I2999" s="39">
        <v>3</v>
      </c>
      <c r="J2999" s="39" t="s">
        <v>14213</v>
      </c>
      <c r="K2999" s="39" t="s">
        <v>31</v>
      </c>
      <c r="L2999" s="183">
        <v>3</v>
      </c>
      <c r="M2999" s="27">
        <f>L2999*130</f>
        <v>390</v>
      </c>
      <c r="N2999" s="23"/>
      <c r="O2999" s="24" t="s">
        <v>32</v>
      </c>
    </row>
    <row r="3000" s="1" customFormat="1" customHeight="1" spans="1:15">
      <c r="A3000" s="39">
        <v>2996</v>
      </c>
      <c r="B3000" s="115" t="s">
        <v>23</v>
      </c>
      <c r="C3000" s="39" t="s">
        <v>11004</v>
      </c>
      <c r="D3000" s="39" t="s">
        <v>10034</v>
      </c>
      <c r="E3000" s="39" t="s">
        <v>11005</v>
      </c>
      <c r="F3000" s="39" t="s">
        <v>13614</v>
      </c>
      <c r="G3000" s="39" t="s">
        <v>14225</v>
      </c>
      <c r="H3000" s="39" t="s">
        <v>194</v>
      </c>
      <c r="I3000" s="39">
        <v>2</v>
      </c>
      <c r="J3000" s="39" t="s">
        <v>14213</v>
      </c>
      <c r="K3000" s="39" t="s">
        <v>31</v>
      </c>
      <c r="L3000" s="183">
        <v>2</v>
      </c>
      <c r="M3000" s="27">
        <f>L3000*130</f>
        <v>260</v>
      </c>
      <c r="N3000" s="23"/>
      <c r="O3000" s="24" t="s">
        <v>32</v>
      </c>
    </row>
    <row r="3001" s="1" customFormat="1" customHeight="1" spans="1:15">
      <c r="A3001" s="39">
        <v>2997</v>
      </c>
      <c r="B3001" s="115" t="s">
        <v>23</v>
      </c>
      <c r="C3001" s="39" t="s">
        <v>11004</v>
      </c>
      <c r="D3001" s="39" t="s">
        <v>10034</v>
      </c>
      <c r="E3001" s="39" t="s">
        <v>11005</v>
      </c>
      <c r="F3001" s="39" t="s">
        <v>13614</v>
      </c>
      <c r="G3001" s="39" t="s">
        <v>14226</v>
      </c>
      <c r="H3001" s="39" t="s">
        <v>194</v>
      </c>
      <c r="I3001" s="39">
        <v>5</v>
      </c>
      <c r="J3001" s="39" t="s">
        <v>14213</v>
      </c>
      <c r="K3001" s="39" t="s">
        <v>31</v>
      </c>
      <c r="L3001" s="183">
        <v>4</v>
      </c>
      <c r="M3001" s="27">
        <f>L3001*312</f>
        <v>1248</v>
      </c>
      <c r="N3001" s="23"/>
      <c r="O3001" s="24" t="s">
        <v>32</v>
      </c>
    </row>
    <row r="3002" s="1" customFormat="1" customHeight="1" spans="1:15">
      <c r="A3002" s="39">
        <v>2998</v>
      </c>
      <c r="B3002" s="115" t="s">
        <v>23</v>
      </c>
      <c r="C3002" s="39" t="s">
        <v>11004</v>
      </c>
      <c r="D3002" s="39" t="s">
        <v>10034</v>
      </c>
      <c r="E3002" s="39" t="s">
        <v>11005</v>
      </c>
      <c r="F3002" s="39" t="s">
        <v>13614</v>
      </c>
      <c r="G3002" s="39" t="s">
        <v>14227</v>
      </c>
      <c r="H3002" s="39" t="s">
        <v>194</v>
      </c>
      <c r="I3002" s="39">
        <v>2</v>
      </c>
      <c r="J3002" s="39" t="s">
        <v>14213</v>
      </c>
      <c r="K3002" s="39" t="s">
        <v>31</v>
      </c>
      <c r="L3002" s="183">
        <v>2</v>
      </c>
      <c r="M3002" s="27">
        <f>L3002*312</f>
        <v>624</v>
      </c>
      <c r="N3002" s="23"/>
      <c r="O3002" s="24" t="s">
        <v>32</v>
      </c>
    </row>
    <row r="3003" s="1" customFormat="1" customHeight="1" spans="1:15">
      <c r="A3003" s="39">
        <v>2999</v>
      </c>
      <c r="B3003" s="115" t="s">
        <v>23</v>
      </c>
      <c r="C3003" s="39" t="s">
        <v>11004</v>
      </c>
      <c r="D3003" s="39" t="s">
        <v>10034</v>
      </c>
      <c r="E3003" s="39" t="s">
        <v>11005</v>
      </c>
      <c r="F3003" s="39" t="s">
        <v>13614</v>
      </c>
      <c r="G3003" s="39" t="s">
        <v>14228</v>
      </c>
      <c r="H3003" s="39" t="s">
        <v>194</v>
      </c>
      <c r="I3003" s="39">
        <v>3</v>
      </c>
      <c r="J3003" s="39" t="s">
        <v>14213</v>
      </c>
      <c r="K3003" s="39" t="s">
        <v>31</v>
      </c>
      <c r="L3003" s="183">
        <v>1</v>
      </c>
      <c r="M3003" s="27">
        <f>L3003*312</f>
        <v>312</v>
      </c>
      <c r="N3003" s="23"/>
      <c r="O3003" s="24" t="s">
        <v>32</v>
      </c>
    </row>
    <row r="3004" s="1" customFormat="1" customHeight="1" spans="1:15">
      <c r="A3004" s="39">
        <v>3000</v>
      </c>
      <c r="B3004" s="115" t="s">
        <v>23</v>
      </c>
      <c r="C3004" s="39" t="s">
        <v>11004</v>
      </c>
      <c r="D3004" s="39" t="s">
        <v>10034</v>
      </c>
      <c r="E3004" s="39" t="s">
        <v>11005</v>
      </c>
      <c r="F3004" s="39" t="s">
        <v>13614</v>
      </c>
      <c r="G3004" s="39" t="s">
        <v>14229</v>
      </c>
      <c r="H3004" s="39" t="s">
        <v>194</v>
      </c>
      <c r="I3004" s="39">
        <v>4</v>
      </c>
      <c r="J3004" s="39" t="s">
        <v>14213</v>
      </c>
      <c r="K3004" s="39" t="s">
        <v>31</v>
      </c>
      <c r="L3004" s="183">
        <v>2</v>
      </c>
      <c r="M3004" s="27">
        <f>L3004*312</f>
        <v>624</v>
      </c>
      <c r="N3004" s="23"/>
      <c r="O3004" s="24" t="s">
        <v>32</v>
      </c>
    </row>
    <row r="3005" s="1" customFormat="1" customHeight="1" spans="1:15">
      <c r="A3005" s="39">
        <v>3001</v>
      </c>
      <c r="B3005" s="115" t="s">
        <v>23</v>
      </c>
      <c r="C3005" s="39" t="s">
        <v>11004</v>
      </c>
      <c r="D3005" s="39" t="s">
        <v>10034</v>
      </c>
      <c r="E3005" s="39" t="s">
        <v>11005</v>
      </c>
      <c r="F3005" s="39" t="s">
        <v>13614</v>
      </c>
      <c r="G3005" s="39" t="s">
        <v>14230</v>
      </c>
      <c r="H3005" s="39" t="s">
        <v>194</v>
      </c>
      <c r="I3005" s="39">
        <v>4</v>
      </c>
      <c r="J3005" s="39" t="s">
        <v>14213</v>
      </c>
      <c r="K3005" s="39" t="s">
        <v>31</v>
      </c>
      <c r="L3005" s="183">
        <v>3</v>
      </c>
      <c r="M3005" s="27">
        <f>L3005*130</f>
        <v>390</v>
      </c>
      <c r="N3005" s="23"/>
      <c r="O3005" s="24" t="s">
        <v>32</v>
      </c>
    </row>
    <row r="3006" s="1" customFormat="1" customHeight="1" spans="1:15">
      <c r="A3006" s="39">
        <v>3002</v>
      </c>
      <c r="B3006" s="115" t="s">
        <v>23</v>
      </c>
      <c r="C3006" s="39" t="s">
        <v>11004</v>
      </c>
      <c r="D3006" s="39" t="s">
        <v>10034</v>
      </c>
      <c r="E3006" s="39" t="s">
        <v>11005</v>
      </c>
      <c r="F3006" s="39" t="s">
        <v>13614</v>
      </c>
      <c r="G3006" s="39" t="s">
        <v>5100</v>
      </c>
      <c r="H3006" s="39" t="s">
        <v>194</v>
      </c>
      <c r="I3006" s="39">
        <v>4</v>
      </c>
      <c r="J3006" s="39" t="s">
        <v>14213</v>
      </c>
      <c r="K3006" s="39" t="s">
        <v>31</v>
      </c>
      <c r="L3006" s="183">
        <v>2</v>
      </c>
      <c r="M3006" s="27">
        <f>L3006*312</f>
        <v>624</v>
      </c>
      <c r="N3006" s="23"/>
      <c r="O3006" s="24" t="s">
        <v>32</v>
      </c>
    </row>
    <row r="3007" s="1" customFormat="1" customHeight="1" spans="1:15">
      <c r="A3007" s="39">
        <v>3003</v>
      </c>
      <c r="B3007" s="115" t="s">
        <v>23</v>
      </c>
      <c r="C3007" s="39" t="s">
        <v>11004</v>
      </c>
      <c r="D3007" s="39" t="s">
        <v>10034</v>
      </c>
      <c r="E3007" s="39" t="s">
        <v>11005</v>
      </c>
      <c r="F3007" s="39" t="s">
        <v>13614</v>
      </c>
      <c r="G3007" s="39" t="s">
        <v>14231</v>
      </c>
      <c r="H3007" s="39" t="s">
        <v>194</v>
      </c>
      <c r="I3007" s="39">
        <v>4</v>
      </c>
      <c r="J3007" s="39" t="s">
        <v>14213</v>
      </c>
      <c r="K3007" s="39" t="s">
        <v>31</v>
      </c>
      <c r="L3007" s="183">
        <v>4</v>
      </c>
      <c r="M3007" s="27">
        <f>L3007*130</f>
        <v>520</v>
      </c>
      <c r="N3007" s="23"/>
      <c r="O3007" s="24" t="s">
        <v>32</v>
      </c>
    </row>
    <row r="3008" s="1" customFormat="1" customHeight="1" spans="1:15">
      <c r="A3008" s="39">
        <v>3004</v>
      </c>
      <c r="B3008" s="115" t="s">
        <v>23</v>
      </c>
      <c r="C3008" s="39" t="s">
        <v>11004</v>
      </c>
      <c r="D3008" s="39" t="s">
        <v>10034</v>
      </c>
      <c r="E3008" s="39" t="s">
        <v>11005</v>
      </c>
      <c r="F3008" s="39" t="s">
        <v>13614</v>
      </c>
      <c r="G3008" s="39" t="s">
        <v>13428</v>
      </c>
      <c r="H3008" s="39" t="s">
        <v>194</v>
      </c>
      <c r="I3008" s="39">
        <v>3</v>
      </c>
      <c r="J3008" s="39" t="s">
        <v>14213</v>
      </c>
      <c r="K3008" s="39" t="s">
        <v>31</v>
      </c>
      <c r="L3008" s="183">
        <v>2</v>
      </c>
      <c r="M3008" s="27">
        <f>L3008*312</f>
        <v>624</v>
      </c>
      <c r="N3008" s="23"/>
      <c r="O3008" s="24" t="s">
        <v>32</v>
      </c>
    </row>
    <row r="3009" s="1" customFormat="1" customHeight="1" spans="1:15">
      <c r="A3009" s="39">
        <v>3005</v>
      </c>
      <c r="B3009" s="115" t="s">
        <v>23</v>
      </c>
      <c r="C3009" s="39" t="s">
        <v>11004</v>
      </c>
      <c r="D3009" s="39" t="s">
        <v>10034</v>
      </c>
      <c r="E3009" s="39" t="s">
        <v>11005</v>
      </c>
      <c r="F3009" s="39" t="s">
        <v>13614</v>
      </c>
      <c r="G3009" s="39" t="s">
        <v>13816</v>
      </c>
      <c r="H3009" s="39" t="s">
        <v>194</v>
      </c>
      <c r="I3009" s="39">
        <v>5</v>
      </c>
      <c r="J3009" s="39" t="s">
        <v>14213</v>
      </c>
      <c r="K3009" s="39" t="s">
        <v>31</v>
      </c>
      <c r="L3009" s="183">
        <v>2</v>
      </c>
      <c r="M3009" s="27">
        <f>L3009*312</f>
        <v>624</v>
      </c>
      <c r="N3009" s="23"/>
      <c r="O3009" s="24" t="s">
        <v>32</v>
      </c>
    </row>
    <row r="3010" s="1" customFormat="1" customHeight="1" spans="1:15">
      <c r="A3010" s="39">
        <v>3006</v>
      </c>
      <c r="B3010" s="115" t="s">
        <v>23</v>
      </c>
      <c r="C3010" s="39" t="s">
        <v>11004</v>
      </c>
      <c r="D3010" s="39" t="s">
        <v>10034</v>
      </c>
      <c r="E3010" s="39" t="s">
        <v>11005</v>
      </c>
      <c r="F3010" s="39" t="s">
        <v>13614</v>
      </c>
      <c r="G3010" s="39" t="s">
        <v>14232</v>
      </c>
      <c r="H3010" s="39" t="s">
        <v>194</v>
      </c>
      <c r="I3010" s="39">
        <v>2</v>
      </c>
      <c r="J3010" s="39" t="s">
        <v>14213</v>
      </c>
      <c r="K3010" s="39" t="s">
        <v>31</v>
      </c>
      <c r="L3010" s="183">
        <v>2</v>
      </c>
      <c r="M3010" s="27">
        <f>L3010*312</f>
        <v>624</v>
      </c>
      <c r="N3010" s="23"/>
      <c r="O3010" s="24" t="s">
        <v>32</v>
      </c>
    </row>
    <row r="3011" s="1" customFormat="1" customHeight="1" spans="1:15">
      <c r="A3011" s="39">
        <v>3007</v>
      </c>
      <c r="B3011" s="115" t="s">
        <v>23</v>
      </c>
      <c r="C3011" s="39" t="s">
        <v>11004</v>
      </c>
      <c r="D3011" s="39" t="s">
        <v>10034</v>
      </c>
      <c r="E3011" s="39" t="s">
        <v>11005</v>
      </c>
      <c r="F3011" s="39" t="s">
        <v>13614</v>
      </c>
      <c r="G3011" s="39" t="s">
        <v>14233</v>
      </c>
      <c r="H3011" s="39" t="s">
        <v>194</v>
      </c>
      <c r="I3011" s="39">
        <v>3</v>
      </c>
      <c r="J3011" s="39" t="s">
        <v>14213</v>
      </c>
      <c r="K3011" s="39" t="s">
        <v>31</v>
      </c>
      <c r="L3011" s="183">
        <v>3</v>
      </c>
      <c r="M3011" s="27">
        <f>L3011*130</f>
        <v>390</v>
      </c>
      <c r="N3011" s="23"/>
      <c r="O3011" s="24" t="s">
        <v>32</v>
      </c>
    </row>
    <row r="3012" s="1" customFormat="1" customHeight="1" spans="1:15">
      <c r="A3012" s="39">
        <v>3008</v>
      </c>
      <c r="B3012" s="115" t="s">
        <v>23</v>
      </c>
      <c r="C3012" s="39" t="s">
        <v>11004</v>
      </c>
      <c r="D3012" s="39" t="s">
        <v>10034</v>
      </c>
      <c r="E3012" s="39" t="s">
        <v>11005</v>
      </c>
      <c r="F3012" s="39" t="s">
        <v>13614</v>
      </c>
      <c r="G3012" s="39" t="s">
        <v>9323</v>
      </c>
      <c r="H3012" s="39" t="s">
        <v>194</v>
      </c>
      <c r="I3012" s="39">
        <v>3</v>
      </c>
      <c r="J3012" s="39" t="s">
        <v>14213</v>
      </c>
      <c r="K3012" s="39" t="s">
        <v>31</v>
      </c>
      <c r="L3012" s="183">
        <v>3</v>
      </c>
      <c r="M3012" s="27">
        <f>L3012*130</f>
        <v>390</v>
      </c>
      <c r="N3012" s="23"/>
      <c r="O3012" s="24" t="s">
        <v>32</v>
      </c>
    </row>
    <row r="3013" s="1" customFormat="1" customHeight="1" spans="1:18">
      <c r="A3013" s="39">
        <v>3009</v>
      </c>
      <c r="B3013" s="115" t="s">
        <v>23</v>
      </c>
      <c r="C3013" s="39" t="s">
        <v>11004</v>
      </c>
      <c r="D3013" s="39" t="s">
        <v>10034</v>
      </c>
      <c r="E3013" s="39" t="s">
        <v>11005</v>
      </c>
      <c r="F3013" s="39" t="s">
        <v>13614</v>
      </c>
      <c r="G3013" s="189" t="s">
        <v>14234</v>
      </c>
      <c r="H3013" s="39" t="s">
        <v>194</v>
      </c>
      <c r="I3013" s="39">
        <v>2</v>
      </c>
      <c r="J3013" s="39" t="s">
        <v>14213</v>
      </c>
      <c r="K3013" s="39" t="s">
        <v>31</v>
      </c>
      <c r="L3013" s="183">
        <v>1</v>
      </c>
      <c r="M3013" s="27">
        <f>L3013*312</f>
        <v>312</v>
      </c>
      <c r="N3013" s="23"/>
      <c r="O3013" s="24" t="s">
        <v>32</v>
      </c>
      <c r="R3013" s="92"/>
    </row>
    <row r="3014" s="1" customFormat="1" customHeight="1" spans="1:15">
      <c r="A3014" s="39">
        <v>3010</v>
      </c>
      <c r="B3014" s="115" t="s">
        <v>23</v>
      </c>
      <c r="C3014" s="39" t="s">
        <v>11004</v>
      </c>
      <c r="D3014" s="39" t="s">
        <v>10034</v>
      </c>
      <c r="E3014" s="39" t="s">
        <v>11005</v>
      </c>
      <c r="F3014" s="39" t="s">
        <v>13614</v>
      </c>
      <c r="G3014" s="39" t="s">
        <v>14235</v>
      </c>
      <c r="H3014" s="39" t="s">
        <v>194</v>
      </c>
      <c r="I3014" s="39">
        <v>5</v>
      </c>
      <c r="J3014" s="39" t="s">
        <v>14213</v>
      </c>
      <c r="K3014" s="39" t="s">
        <v>31</v>
      </c>
      <c r="L3014" s="183">
        <v>3</v>
      </c>
      <c r="M3014" s="27">
        <f>L3014*130</f>
        <v>390</v>
      </c>
      <c r="N3014" s="23"/>
      <c r="O3014" s="24" t="s">
        <v>32</v>
      </c>
    </row>
    <row r="3015" s="1" customFormat="1" customHeight="1" spans="1:15">
      <c r="A3015" s="39">
        <v>3011</v>
      </c>
      <c r="B3015" s="115" t="s">
        <v>23</v>
      </c>
      <c r="C3015" s="39" t="s">
        <v>11004</v>
      </c>
      <c r="D3015" s="39" t="s">
        <v>10034</v>
      </c>
      <c r="E3015" s="39" t="s">
        <v>11005</v>
      </c>
      <c r="F3015" s="39" t="s">
        <v>13614</v>
      </c>
      <c r="G3015" s="39" t="s">
        <v>14236</v>
      </c>
      <c r="H3015" s="39" t="s">
        <v>194</v>
      </c>
      <c r="I3015" s="39">
        <v>3</v>
      </c>
      <c r="J3015" s="39" t="s">
        <v>14213</v>
      </c>
      <c r="K3015" s="39" t="s">
        <v>31</v>
      </c>
      <c r="L3015" s="183">
        <v>3</v>
      </c>
      <c r="M3015" s="27">
        <f>L3015*130</f>
        <v>390</v>
      </c>
      <c r="N3015" s="23"/>
      <c r="O3015" s="24" t="s">
        <v>32</v>
      </c>
    </row>
    <row r="3016" s="1" customFormat="1" customHeight="1" spans="1:15">
      <c r="A3016" s="39">
        <v>3012</v>
      </c>
      <c r="B3016" s="115" t="s">
        <v>23</v>
      </c>
      <c r="C3016" s="39" t="s">
        <v>11004</v>
      </c>
      <c r="D3016" s="39" t="s">
        <v>10034</v>
      </c>
      <c r="E3016" s="39" t="s">
        <v>11005</v>
      </c>
      <c r="F3016" s="39" t="s">
        <v>13614</v>
      </c>
      <c r="G3016" s="39" t="s">
        <v>14237</v>
      </c>
      <c r="H3016" s="39" t="s">
        <v>51</v>
      </c>
      <c r="I3016" s="39">
        <v>3</v>
      </c>
      <c r="J3016" s="39" t="s">
        <v>14238</v>
      </c>
      <c r="K3016" s="39" t="s">
        <v>31</v>
      </c>
      <c r="L3016" s="183">
        <v>3</v>
      </c>
      <c r="M3016" s="27">
        <f>L3016*312</f>
        <v>936</v>
      </c>
      <c r="N3016" s="23"/>
      <c r="O3016" s="24" t="s">
        <v>32</v>
      </c>
    </row>
    <row r="3017" s="1" customFormat="1" customHeight="1" spans="1:15">
      <c r="A3017" s="39">
        <v>3013</v>
      </c>
      <c r="B3017" s="115" t="s">
        <v>23</v>
      </c>
      <c r="C3017" s="39" t="s">
        <v>11004</v>
      </c>
      <c r="D3017" s="39" t="s">
        <v>10034</v>
      </c>
      <c r="E3017" s="39" t="s">
        <v>11005</v>
      </c>
      <c r="F3017" s="39" t="s">
        <v>13614</v>
      </c>
      <c r="G3017" s="39" t="s">
        <v>14239</v>
      </c>
      <c r="H3017" s="39" t="s">
        <v>51</v>
      </c>
      <c r="I3017" s="39">
        <v>3</v>
      </c>
      <c r="J3017" s="39" t="s">
        <v>14238</v>
      </c>
      <c r="K3017" s="39" t="s">
        <v>31</v>
      </c>
      <c r="L3017" s="183">
        <v>3</v>
      </c>
      <c r="M3017" s="27">
        <f>L3017*312</f>
        <v>936</v>
      </c>
      <c r="N3017" s="23"/>
      <c r="O3017" s="24" t="s">
        <v>32</v>
      </c>
    </row>
    <row r="3018" s="1" customFormat="1" customHeight="1" spans="1:15">
      <c r="A3018" s="39">
        <v>3014</v>
      </c>
      <c r="B3018" s="115" t="s">
        <v>23</v>
      </c>
      <c r="C3018" s="39" t="s">
        <v>11004</v>
      </c>
      <c r="D3018" s="39" t="s">
        <v>10034</v>
      </c>
      <c r="E3018" s="39" t="s">
        <v>11005</v>
      </c>
      <c r="F3018" s="39" t="s">
        <v>13614</v>
      </c>
      <c r="G3018" s="39" t="s">
        <v>14240</v>
      </c>
      <c r="H3018" s="39" t="s">
        <v>194</v>
      </c>
      <c r="I3018" s="39">
        <v>3</v>
      </c>
      <c r="J3018" s="39" t="s">
        <v>14238</v>
      </c>
      <c r="K3018" s="39" t="s">
        <v>31</v>
      </c>
      <c r="L3018" s="183">
        <v>2</v>
      </c>
      <c r="M3018" s="27">
        <f>L3018*130</f>
        <v>260</v>
      </c>
      <c r="N3018" s="23"/>
      <c r="O3018" s="24" t="s">
        <v>32</v>
      </c>
    </row>
    <row r="3019" s="1" customFormat="1" customHeight="1" spans="1:18">
      <c r="A3019" s="39">
        <v>3015</v>
      </c>
      <c r="B3019" s="115" t="s">
        <v>23</v>
      </c>
      <c r="C3019" s="39" t="s">
        <v>11004</v>
      </c>
      <c r="D3019" s="39" t="s">
        <v>10034</v>
      </c>
      <c r="E3019" s="39" t="s">
        <v>11005</v>
      </c>
      <c r="F3019" s="39" t="s">
        <v>13614</v>
      </c>
      <c r="G3019" s="189" t="s">
        <v>5958</v>
      </c>
      <c r="H3019" s="39" t="s">
        <v>194</v>
      </c>
      <c r="I3019" s="39">
        <v>4</v>
      </c>
      <c r="J3019" s="39" t="s">
        <v>14238</v>
      </c>
      <c r="K3019" s="39" t="s">
        <v>31</v>
      </c>
      <c r="L3019" s="183">
        <v>4</v>
      </c>
      <c r="M3019" s="27">
        <f>L3019*130</f>
        <v>520</v>
      </c>
      <c r="N3019" s="23"/>
      <c r="O3019" s="24" t="s">
        <v>32</v>
      </c>
      <c r="R3019" s="92"/>
    </row>
    <row r="3020" s="1" customFormat="1" customHeight="1" spans="1:15">
      <c r="A3020" s="39">
        <v>3016</v>
      </c>
      <c r="B3020" s="115" t="s">
        <v>23</v>
      </c>
      <c r="C3020" s="39" t="s">
        <v>11004</v>
      </c>
      <c r="D3020" s="39" t="s">
        <v>10034</v>
      </c>
      <c r="E3020" s="39" t="s">
        <v>11005</v>
      </c>
      <c r="F3020" s="39" t="s">
        <v>13614</v>
      </c>
      <c r="G3020" s="39" t="s">
        <v>14241</v>
      </c>
      <c r="H3020" s="39" t="s">
        <v>1583</v>
      </c>
      <c r="I3020" s="39">
        <v>3</v>
      </c>
      <c r="J3020" s="39" t="s">
        <v>14238</v>
      </c>
      <c r="K3020" s="39" t="s">
        <v>31</v>
      </c>
      <c r="L3020" s="183">
        <v>2</v>
      </c>
      <c r="M3020" s="27">
        <f>L3020*312</f>
        <v>624</v>
      </c>
      <c r="N3020" s="23"/>
      <c r="O3020" s="24" t="s">
        <v>32</v>
      </c>
    </row>
    <row r="3021" s="1" customFormat="1" customHeight="1" spans="1:15">
      <c r="A3021" s="39">
        <v>3017</v>
      </c>
      <c r="B3021" s="115" t="s">
        <v>23</v>
      </c>
      <c r="C3021" s="39" t="s">
        <v>11004</v>
      </c>
      <c r="D3021" s="39" t="s">
        <v>10034</v>
      </c>
      <c r="E3021" s="39" t="s">
        <v>11005</v>
      </c>
      <c r="F3021" s="39" t="s">
        <v>13614</v>
      </c>
      <c r="G3021" s="39" t="s">
        <v>14242</v>
      </c>
      <c r="H3021" s="39" t="s">
        <v>194</v>
      </c>
      <c r="I3021" s="39">
        <v>4</v>
      </c>
      <c r="J3021" s="39" t="s">
        <v>14238</v>
      </c>
      <c r="K3021" s="39" t="s">
        <v>31</v>
      </c>
      <c r="L3021" s="183">
        <v>4</v>
      </c>
      <c r="M3021" s="27">
        <f>L3021*130</f>
        <v>520</v>
      </c>
      <c r="N3021" s="23"/>
      <c r="O3021" s="24" t="s">
        <v>32</v>
      </c>
    </row>
    <row r="3022" s="1" customFormat="1" customHeight="1" spans="1:15">
      <c r="A3022" s="39">
        <v>3018</v>
      </c>
      <c r="B3022" s="115" t="s">
        <v>23</v>
      </c>
      <c r="C3022" s="39" t="s">
        <v>11004</v>
      </c>
      <c r="D3022" s="39" t="s">
        <v>10034</v>
      </c>
      <c r="E3022" s="39" t="s">
        <v>11005</v>
      </c>
      <c r="F3022" s="39" t="s">
        <v>13614</v>
      </c>
      <c r="G3022" s="39" t="s">
        <v>14243</v>
      </c>
      <c r="H3022" s="39" t="s">
        <v>194</v>
      </c>
      <c r="I3022" s="39">
        <v>5</v>
      </c>
      <c r="J3022" s="39" t="s">
        <v>14238</v>
      </c>
      <c r="K3022" s="39" t="s">
        <v>31</v>
      </c>
      <c r="L3022" s="183">
        <v>5</v>
      </c>
      <c r="M3022" s="27">
        <f>L3022*130</f>
        <v>650</v>
      </c>
      <c r="N3022" s="23"/>
      <c r="O3022" s="24" t="s">
        <v>32</v>
      </c>
    </row>
    <row r="3023" s="1" customFormat="1" customHeight="1" spans="1:15">
      <c r="A3023" s="39">
        <v>3019</v>
      </c>
      <c r="B3023" s="115" t="s">
        <v>23</v>
      </c>
      <c r="C3023" s="39" t="s">
        <v>11004</v>
      </c>
      <c r="D3023" s="39" t="s">
        <v>10034</v>
      </c>
      <c r="E3023" s="39" t="s">
        <v>11005</v>
      </c>
      <c r="F3023" s="39" t="s">
        <v>13614</v>
      </c>
      <c r="G3023" s="39" t="s">
        <v>14244</v>
      </c>
      <c r="H3023" s="39" t="s">
        <v>194</v>
      </c>
      <c r="I3023" s="39">
        <v>4</v>
      </c>
      <c r="J3023" s="39" t="s">
        <v>14238</v>
      </c>
      <c r="K3023" s="39" t="s">
        <v>31</v>
      </c>
      <c r="L3023" s="183">
        <v>2</v>
      </c>
      <c r="M3023" s="27">
        <f>L3023*130</f>
        <v>260</v>
      </c>
      <c r="N3023" s="23"/>
      <c r="O3023" s="24" t="s">
        <v>32</v>
      </c>
    </row>
    <row r="3024" s="1" customFormat="1" customHeight="1" spans="1:15">
      <c r="A3024" s="39">
        <v>3020</v>
      </c>
      <c r="B3024" s="115" t="s">
        <v>23</v>
      </c>
      <c r="C3024" s="39" t="s">
        <v>11004</v>
      </c>
      <c r="D3024" s="39" t="s">
        <v>10034</v>
      </c>
      <c r="E3024" s="39" t="s">
        <v>11005</v>
      </c>
      <c r="F3024" s="39" t="s">
        <v>14245</v>
      </c>
      <c r="G3024" s="39" t="s">
        <v>394</v>
      </c>
      <c r="H3024" s="39" t="s">
        <v>194</v>
      </c>
      <c r="I3024" s="119">
        <v>4</v>
      </c>
      <c r="J3024" s="202" t="str">
        <f>LEFT("广西永福县广福乡德安村拉湾屯11号",35)</f>
        <v>广西永福县广福乡德安村拉湾屯11号</v>
      </c>
      <c r="K3024" s="39" t="s">
        <v>31</v>
      </c>
      <c r="L3024" s="39">
        <v>2</v>
      </c>
      <c r="M3024" s="27">
        <f t="shared" ref="M3024:M3033" si="122">L3024*312</f>
        <v>624</v>
      </c>
      <c r="N3024" s="23"/>
      <c r="O3024" s="24" t="s">
        <v>32</v>
      </c>
    </row>
    <row r="3025" s="1" customFormat="1" customHeight="1" spans="1:15">
      <c r="A3025" s="39">
        <v>3021</v>
      </c>
      <c r="B3025" s="115" t="s">
        <v>23</v>
      </c>
      <c r="C3025" s="39" t="s">
        <v>11004</v>
      </c>
      <c r="D3025" s="39" t="s">
        <v>10034</v>
      </c>
      <c r="E3025" s="39" t="s">
        <v>11005</v>
      </c>
      <c r="F3025" s="39" t="s">
        <v>14245</v>
      </c>
      <c r="G3025" s="39" t="s">
        <v>14246</v>
      </c>
      <c r="H3025" s="39" t="s">
        <v>194</v>
      </c>
      <c r="I3025" s="119">
        <v>3</v>
      </c>
      <c r="J3025" s="202" t="str">
        <f>LEFT("广西永福县广福乡德安村拉湾屯12号",35)</f>
        <v>广西永福县广福乡德安村拉湾屯12号</v>
      </c>
      <c r="K3025" s="39" t="s">
        <v>31</v>
      </c>
      <c r="L3025" s="39">
        <v>2</v>
      </c>
      <c r="M3025" s="27">
        <f t="shared" si="122"/>
        <v>624</v>
      </c>
      <c r="N3025" s="23"/>
      <c r="O3025" s="24" t="s">
        <v>32</v>
      </c>
    </row>
    <row r="3026" s="1" customFormat="1" customHeight="1" spans="1:15">
      <c r="A3026" s="39">
        <v>3022</v>
      </c>
      <c r="B3026" s="115" t="s">
        <v>23</v>
      </c>
      <c r="C3026" s="39" t="s">
        <v>11004</v>
      </c>
      <c r="D3026" s="39" t="s">
        <v>10034</v>
      </c>
      <c r="E3026" s="39" t="s">
        <v>11005</v>
      </c>
      <c r="F3026" s="39" t="s">
        <v>14245</v>
      </c>
      <c r="G3026" s="39" t="s">
        <v>14247</v>
      </c>
      <c r="H3026" s="39" t="s">
        <v>194</v>
      </c>
      <c r="I3026" s="119">
        <v>3</v>
      </c>
      <c r="J3026" s="202" t="str">
        <f>LEFT("广西永福县广福乡德安村拉湾屯13号",35)</f>
        <v>广西永福县广福乡德安村拉湾屯13号</v>
      </c>
      <c r="K3026" s="39" t="s">
        <v>31</v>
      </c>
      <c r="L3026" s="39">
        <v>2</v>
      </c>
      <c r="M3026" s="27">
        <f t="shared" si="122"/>
        <v>624</v>
      </c>
      <c r="N3026" s="23"/>
      <c r="O3026" s="24" t="s">
        <v>32</v>
      </c>
    </row>
    <row r="3027" s="1" customFormat="1" customHeight="1" spans="1:18">
      <c r="A3027" s="39">
        <v>3023</v>
      </c>
      <c r="B3027" s="115" t="s">
        <v>23</v>
      </c>
      <c r="C3027" s="39" t="s">
        <v>11004</v>
      </c>
      <c r="D3027" s="39" t="s">
        <v>10034</v>
      </c>
      <c r="E3027" s="39" t="s">
        <v>11005</v>
      </c>
      <c r="F3027" s="39" t="s">
        <v>14245</v>
      </c>
      <c r="G3027" s="189" t="s">
        <v>14248</v>
      </c>
      <c r="H3027" s="39" t="s">
        <v>194</v>
      </c>
      <c r="I3027" s="119">
        <v>4</v>
      </c>
      <c r="J3027" s="202" t="str">
        <f>LEFT("广西永福县广福乡德安村拉湾屯20号",35)</f>
        <v>广西永福县广福乡德安村拉湾屯20号</v>
      </c>
      <c r="K3027" s="39" t="s">
        <v>31</v>
      </c>
      <c r="L3027" s="39">
        <v>1</v>
      </c>
      <c r="M3027" s="27">
        <f t="shared" si="122"/>
        <v>312</v>
      </c>
      <c r="N3027" s="23"/>
      <c r="O3027" s="24" t="s">
        <v>32</v>
      </c>
      <c r="R3027" s="92"/>
    </row>
    <row r="3028" s="1" customFormat="1" customHeight="1" spans="1:15">
      <c r="A3028" s="39">
        <v>3024</v>
      </c>
      <c r="B3028" s="115" t="s">
        <v>23</v>
      </c>
      <c r="C3028" s="39" t="s">
        <v>11004</v>
      </c>
      <c r="D3028" s="39" t="s">
        <v>10034</v>
      </c>
      <c r="E3028" s="39" t="s">
        <v>11005</v>
      </c>
      <c r="F3028" s="39" t="s">
        <v>14245</v>
      </c>
      <c r="G3028" s="39" t="s">
        <v>14249</v>
      </c>
      <c r="H3028" s="39" t="s">
        <v>194</v>
      </c>
      <c r="I3028" s="119">
        <v>6</v>
      </c>
      <c r="J3028" s="202" t="str">
        <f>LEFT("广西永福县广福乡德安村拉湾屯18号",35)</f>
        <v>广西永福县广福乡德安村拉湾屯18号</v>
      </c>
      <c r="K3028" s="39" t="s">
        <v>31</v>
      </c>
      <c r="L3028" s="39">
        <v>2</v>
      </c>
      <c r="M3028" s="27">
        <f t="shared" si="122"/>
        <v>624</v>
      </c>
      <c r="N3028" s="23"/>
      <c r="O3028" s="24" t="s">
        <v>32</v>
      </c>
    </row>
    <row r="3029" s="1" customFormat="1" customHeight="1" spans="1:15">
      <c r="A3029" s="39">
        <v>3025</v>
      </c>
      <c r="B3029" s="115" t="s">
        <v>23</v>
      </c>
      <c r="C3029" s="39" t="s">
        <v>11004</v>
      </c>
      <c r="D3029" s="39" t="s">
        <v>10034</v>
      </c>
      <c r="E3029" s="39" t="s">
        <v>11005</v>
      </c>
      <c r="F3029" s="39" t="s">
        <v>14245</v>
      </c>
      <c r="G3029" s="39" t="s">
        <v>14250</v>
      </c>
      <c r="H3029" s="39" t="s">
        <v>194</v>
      </c>
      <c r="I3029" s="119">
        <v>4</v>
      </c>
      <c r="J3029" s="202" t="str">
        <f>LEFT("广西永福县广福乡德安村拉湾屯16号",35)</f>
        <v>广西永福县广福乡德安村拉湾屯16号</v>
      </c>
      <c r="K3029" s="39" t="s">
        <v>31</v>
      </c>
      <c r="L3029" s="39">
        <v>3</v>
      </c>
      <c r="M3029" s="27">
        <f t="shared" si="122"/>
        <v>936</v>
      </c>
      <c r="N3029" s="23"/>
      <c r="O3029" s="24" t="s">
        <v>32</v>
      </c>
    </row>
    <row r="3030" s="1" customFormat="1" customHeight="1" spans="1:15">
      <c r="A3030" s="39">
        <v>3026</v>
      </c>
      <c r="B3030" s="115" t="s">
        <v>23</v>
      </c>
      <c r="C3030" s="39" t="s">
        <v>11004</v>
      </c>
      <c r="D3030" s="39" t="s">
        <v>10034</v>
      </c>
      <c r="E3030" s="39" t="s">
        <v>11005</v>
      </c>
      <c r="F3030" s="39" t="s">
        <v>14245</v>
      </c>
      <c r="G3030" s="39" t="s">
        <v>14251</v>
      </c>
      <c r="H3030" s="39" t="s">
        <v>194</v>
      </c>
      <c r="I3030" s="119">
        <v>2</v>
      </c>
      <c r="J3030" s="202" t="str">
        <f>LEFT("广西永福县广福乡德安村拉湾屯5号",35)</f>
        <v>广西永福县广福乡德安村拉湾屯5号</v>
      </c>
      <c r="K3030" s="39" t="s">
        <v>31</v>
      </c>
      <c r="L3030" s="39">
        <v>2</v>
      </c>
      <c r="M3030" s="27">
        <f t="shared" si="122"/>
        <v>624</v>
      </c>
      <c r="N3030" s="23"/>
      <c r="O3030" s="24" t="s">
        <v>32</v>
      </c>
    </row>
    <row r="3031" s="1" customFormat="1" customHeight="1" spans="1:15">
      <c r="A3031" s="39">
        <v>3027</v>
      </c>
      <c r="B3031" s="115" t="s">
        <v>23</v>
      </c>
      <c r="C3031" s="39" t="s">
        <v>11004</v>
      </c>
      <c r="D3031" s="39" t="s">
        <v>10034</v>
      </c>
      <c r="E3031" s="39" t="s">
        <v>11005</v>
      </c>
      <c r="F3031" s="39" t="s">
        <v>14245</v>
      </c>
      <c r="G3031" s="39" t="s">
        <v>14252</v>
      </c>
      <c r="H3031" s="39" t="s">
        <v>1583</v>
      </c>
      <c r="I3031" s="119">
        <v>4</v>
      </c>
      <c r="J3031" s="202" t="str">
        <f>LEFT("广西永福县广福乡德安村拉湾屯25号",35)</f>
        <v>广西永福县广福乡德安村拉湾屯25号</v>
      </c>
      <c r="K3031" s="39" t="s">
        <v>31</v>
      </c>
      <c r="L3031" s="39">
        <v>2</v>
      </c>
      <c r="M3031" s="27">
        <f t="shared" si="122"/>
        <v>624</v>
      </c>
      <c r="N3031" s="23"/>
      <c r="O3031" s="24" t="s">
        <v>32</v>
      </c>
    </row>
    <row r="3032" s="1" customFormat="1" customHeight="1" spans="1:15">
      <c r="A3032" s="39">
        <v>3028</v>
      </c>
      <c r="B3032" s="115" t="s">
        <v>23</v>
      </c>
      <c r="C3032" s="39" t="s">
        <v>11004</v>
      </c>
      <c r="D3032" s="39" t="s">
        <v>10034</v>
      </c>
      <c r="E3032" s="39" t="s">
        <v>11005</v>
      </c>
      <c r="F3032" s="39" t="s">
        <v>14245</v>
      </c>
      <c r="G3032" s="39" t="s">
        <v>14253</v>
      </c>
      <c r="H3032" s="39" t="s">
        <v>194</v>
      </c>
      <c r="I3032" s="119">
        <v>5</v>
      </c>
      <c r="J3032" s="202" t="str">
        <f>LEFT("广西永福县广福乡德安村拉湾屯3号",35)</f>
        <v>广西永福县广福乡德安村拉湾屯3号</v>
      </c>
      <c r="K3032" s="39" t="s">
        <v>31</v>
      </c>
      <c r="L3032" s="39">
        <v>2</v>
      </c>
      <c r="M3032" s="27">
        <f t="shared" si="122"/>
        <v>624</v>
      </c>
      <c r="N3032" s="23"/>
      <c r="O3032" s="24" t="s">
        <v>32</v>
      </c>
    </row>
    <row r="3033" s="1" customFormat="1" customHeight="1" spans="1:15">
      <c r="A3033" s="39">
        <v>3029</v>
      </c>
      <c r="B3033" s="115" t="s">
        <v>23</v>
      </c>
      <c r="C3033" s="39" t="s">
        <v>11004</v>
      </c>
      <c r="D3033" s="39" t="s">
        <v>10034</v>
      </c>
      <c r="E3033" s="39" t="s">
        <v>11005</v>
      </c>
      <c r="F3033" s="39" t="s">
        <v>14245</v>
      </c>
      <c r="G3033" s="39" t="s">
        <v>14254</v>
      </c>
      <c r="H3033" s="39" t="s">
        <v>194</v>
      </c>
      <c r="I3033" s="119">
        <v>5</v>
      </c>
      <c r="J3033" s="202" t="str">
        <f>LEFT("广西永福县广福乡德安村拉湾屯7号",35)</f>
        <v>广西永福县广福乡德安村拉湾屯7号</v>
      </c>
      <c r="K3033" s="39" t="s">
        <v>31</v>
      </c>
      <c r="L3033" s="39">
        <v>2</v>
      </c>
      <c r="M3033" s="27">
        <f t="shared" si="122"/>
        <v>624</v>
      </c>
      <c r="N3033" s="23"/>
      <c r="O3033" s="24" t="s">
        <v>32</v>
      </c>
    </row>
    <row r="3034" s="1" customFormat="1" customHeight="1" spans="1:15">
      <c r="A3034" s="39">
        <v>3030</v>
      </c>
      <c r="B3034" s="115" t="s">
        <v>23</v>
      </c>
      <c r="C3034" s="39" t="s">
        <v>11004</v>
      </c>
      <c r="D3034" s="39" t="s">
        <v>10034</v>
      </c>
      <c r="E3034" s="39" t="s">
        <v>11005</v>
      </c>
      <c r="F3034" s="39" t="s">
        <v>14245</v>
      </c>
      <c r="G3034" s="39" t="s">
        <v>14255</v>
      </c>
      <c r="H3034" s="39" t="s">
        <v>1583</v>
      </c>
      <c r="I3034" s="119">
        <v>4</v>
      </c>
      <c r="J3034" s="202" t="str">
        <f>LEFT("广西永福县广福乡德安村拉湾屯15号",35)</f>
        <v>广西永福县广福乡德安村拉湾屯15号</v>
      </c>
      <c r="K3034" s="39" t="s">
        <v>31</v>
      </c>
      <c r="L3034" s="39">
        <v>2</v>
      </c>
      <c r="M3034" s="27">
        <f>L3034*130</f>
        <v>260</v>
      </c>
      <c r="N3034" s="23"/>
      <c r="O3034" s="24" t="s">
        <v>32</v>
      </c>
    </row>
    <row r="3035" s="1" customFormat="1" customHeight="1" spans="1:15">
      <c r="A3035" s="39">
        <v>3031</v>
      </c>
      <c r="B3035" s="115" t="s">
        <v>23</v>
      </c>
      <c r="C3035" s="39" t="s">
        <v>11004</v>
      </c>
      <c r="D3035" s="39" t="s">
        <v>10034</v>
      </c>
      <c r="E3035" s="39" t="s">
        <v>11005</v>
      </c>
      <c r="F3035" s="39" t="s">
        <v>14245</v>
      </c>
      <c r="G3035" s="39" t="s">
        <v>14256</v>
      </c>
      <c r="H3035" s="39" t="s">
        <v>194</v>
      </c>
      <c r="I3035" s="119">
        <v>4</v>
      </c>
      <c r="J3035" s="202" t="str">
        <f>LEFT("广西永福县广福乡德安村拉湾屯19号",35)</f>
        <v>广西永福县广福乡德安村拉湾屯19号</v>
      </c>
      <c r="K3035" s="39" t="s">
        <v>31</v>
      </c>
      <c r="L3035" s="39">
        <v>2</v>
      </c>
      <c r="M3035" s="27">
        <f>L3035*130</f>
        <v>260</v>
      </c>
      <c r="N3035" s="23"/>
      <c r="O3035" s="24" t="s">
        <v>32</v>
      </c>
    </row>
    <row r="3036" s="1" customFormat="1" customHeight="1" spans="1:15">
      <c r="A3036" s="39">
        <v>3032</v>
      </c>
      <c r="B3036" s="115" t="s">
        <v>23</v>
      </c>
      <c r="C3036" s="39" t="s">
        <v>11004</v>
      </c>
      <c r="D3036" s="39" t="s">
        <v>10034</v>
      </c>
      <c r="E3036" s="39" t="s">
        <v>11005</v>
      </c>
      <c r="F3036" s="39" t="s">
        <v>14245</v>
      </c>
      <c r="G3036" s="39" t="s">
        <v>14257</v>
      </c>
      <c r="H3036" s="39" t="s">
        <v>194</v>
      </c>
      <c r="I3036" s="119">
        <v>5</v>
      </c>
      <c r="J3036" s="202" t="str">
        <f>LEFT("广西永福县广福乡德安村拉湾屯22号",35)</f>
        <v>广西永福县广福乡德安村拉湾屯22号</v>
      </c>
      <c r="K3036" s="39" t="s">
        <v>31</v>
      </c>
      <c r="L3036" s="39">
        <v>2</v>
      </c>
      <c r="M3036" s="27">
        <f>L3036*312</f>
        <v>624</v>
      </c>
      <c r="N3036" s="23"/>
      <c r="O3036" s="24" t="s">
        <v>32</v>
      </c>
    </row>
    <row r="3037" s="1" customFormat="1" customHeight="1" spans="1:15">
      <c r="A3037" s="39">
        <v>3033</v>
      </c>
      <c r="B3037" s="115" t="s">
        <v>23</v>
      </c>
      <c r="C3037" s="39" t="s">
        <v>11004</v>
      </c>
      <c r="D3037" s="39" t="s">
        <v>10034</v>
      </c>
      <c r="E3037" s="39" t="s">
        <v>11005</v>
      </c>
      <c r="F3037" s="39" t="s">
        <v>14245</v>
      </c>
      <c r="G3037" s="39" t="s">
        <v>14258</v>
      </c>
      <c r="H3037" s="39" t="s">
        <v>194</v>
      </c>
      <c r="I3037" s="119">
        <v>3</v>
      </c>
      <c r="J3037" s="202" t="str">
        <f>LEFT("广西永福县广福乡德安村拉湾屯28号",35)</f>
        <v>广西永福县广福乡德安村拉湾屯28号</v>
      </c>
      <c r="K3037" s="39" t="s">
        <v>31</v>
      </c>
      <c r="L3037" s="39">
        <v>2</v>
      </c>
      <c r="M3037" s="27">
        <f>L3037*130</f>
        <v>260</v>
      </c>
      <c r="N3037" s="23"/>
      <c r="O3037" s="24" t="s">
        <v>32</v>
      </c>
    </row>
    <row r="3038" s="1" customFormat="1" customHeight="1" spans="1:15">
      <c r="A3038" s="39">
        <v>3034</v>
      </c>
      <c r="B3038" s="115" t="s">
        <v>23</v>
      </c>
      <c r="C3038" s="39" t="s">
        <v>11004</v>
      </c>
      <c r="D3038" s="39" t="s">
        <v>10034</v>
      </c>
      <c r="E3038" s="39" t="s">
        <v>11005</v>
      </c>
      <c r="F3038" s="39" t="s">
        <v>14245</v>
      </c>
      <c r="G3038" s="39" t="s">
        <v>14259</v>
      </c>
      <c r="H3038" s="39" t="s">
        <v>194</v>
      </c>
      <c r="I3038" s="119">
        <v>3</v>
      </c>
      <c r="J3038" s="202" t="str">
        <f>LEFT("广西永福县广福乡德安村拉湾屯10号",35)</f>
        <v>广西永福县广福乡德安村拉湾屯10号</v>
      </c>
      <c r="K3038" s="39" t="s">
        <v>31</v>
      </c>
      <c r="L3038" s="39">
        <v>2</v>
      </c>
      <c r="M3038" s="27">
        <f>L3038*130</f>
        <v>260</v>
      </c>
      <c r="N3038" s="23"/>
      <c r="O3038" s="24" t="s">
        <v>32</v>
      </c>
    </row>
    <row r="3039" s="1" customFormat="1" customHeight="1" spans="1:15">
      <c r="A3039" s="39">
        <v>3035</v>
      </c>
      <c r="B3039" s="115" t="s">
        <v>23</v>
      </c>
      <c r="C3039" s="39" t="s">
        <v>11004</v>
      </c>
      <c r="D3039" s="39" t="s">
        <v>10034</v>
      </c>
      <c r="E3039" s="39" t="s">
        <v>11005</v>
      </c>
      <c r="F3039" s="39" t="s">
        <v>14245</v>
      </c>
      <c r="G3039" s="39" t="s">
        <v>14260</v>
      </c>
      <c r="H3039" s="39" t="s">
        <v>194</v>
      </c>
      <c r="I3039" s="119">
        <v>5</v>
      </c>
      <c r="J3039" s="202" t="str">
        <f>LEFT("广西永福县广福乡德安村拉湾屯23号",35)</f>
        <v>广西永福县广福乡德安村拉湾屯23号</v>
      </c>
      <c r="K3039" s="39" t="s">
        <v>31</v>
      </c>
      <c r="L3039" s="39">
        <v>2</v>
      </c>
      <c r="M3039" s="27">
        <f>L3039*312</f>
        <v>624</v>
      </c>
      <c r="N3039" s="23"/>
      <c r="O3039" s="24" t="s">
        <v>32</v>
      </c>
    </row>
    <row r="3040" s="1" customFormat="1" customHeight="1" spans="1:15">
      <c r="A3040" s="39">
        <v>3036</v>
      </c>
      <c r="B3040" s="115" t="s">
        <v>23</v>
      </c>
      <c r="C3040" s="39" t="s">
        <v>11004</v>
      </c>
      <c r="D3040" s="39" t="s">
        <v>10034</v>
      </c>
      <c r="E3040" s="39" t="s">
        <v>11005</v>
      </c>
      <c r="F3040" s="39" t="s">
        <v>14245</v>
      </c>
      <c r="G3040" s="39" t="s">
        <v>14261</v>
      </c>
      <c r="H3040" s="39" t="s">
        <v>194</v>
      </c>
      <c r="I3040" s="119">
        <v>3</v>
      </c>
      <c r="J3040" s="202" t="str">
        <f>LEFT("广西永福县广福乡德安村拉湾屯1号",35)</f>
        <v>广西永福县广福乡德安村拉湾屯1号</v>
      </c>
      <c r="K3040" s="39" t="s">
        <v>31</v>
      </c>
      <c r="L3040" s="39">
        <v>2</v>
      </c>
      <c r="M3040" s="27">
        <f>L3040*130</f>
        <v>260</v>
      </c>
      <c r="N3040" s="23"/>
      <c r="O3040" s="24" t="s">
        <v>32</v>
      </c>
    </row>
    <row r="3041" s="1" customFormat="1" customHeight="1" spans="1:15">
      <c r="A3041" s="39">
        <v>3037</v>
      </c>
      <c r="B3041" s="115" t="s">
        <v>23</v>
      </c>
      <c r="C3041" s="39" t="s">
        <v>11004</v>
      </c>
      <c r="D3041" s="39" t="s">
        <v>10034</v>
      </c>
      <c r="E3041" s="39" t="s">
        <v>11005</v>
      </c>
      <c r="F3041" s="39" t="s">
        <v>14245</v>
      </c>
      <c r="G3041" s="39" t="s">
        <v>14262</v>
      </c>
      <c r="H3041" s="39" t="s">
        <v>194</v>
      </c>
      <c r="I3041" s="119">
        <v>4</v>
      </c>
      <c r="J3041" s="202" t="str">
        <f>LEFT("广西永福县广福乡德安村拉湾屯17号",35)</f>
        <v>广西永福县广福乡德安村拉湾屯17号</v>
      </c>
      <c r="K3041" s="39" t="s">
        <v>31</v>
      </c>
      <c r="L3041" s="39">
        <v>2</v>
      </c>
      <c r="M3041" s="27">
        <f t="shared" ref="M3041:M3047" si="123">L3041*312</f>
        <v>624</v>
      </c>
      <c r="N3041" s="23"/>
      <c r="O3041" s="24" t="s">
        <v>32</v>
      </c>
    </row>
    <row r="3042" s="1" customFormat="1" customHeight="1" spans="1:15">
      <c r="A3042" s="39">
        <v>3038</v>
      </c>
      <c r="B3042" s="115" t="s">
        <v>23</v>
      </c>
      <c r="C3042" s="39" t="s">
        <v>11004</v>
      </c>
      <c r="D3042" s="39" t="s">
        <v>10034</v>
      </c>
      <c r="E3042" s="39" t="s">
        <v>11005</v>
      </c>
      <c r="F3042" s="39" t="s">
        <v>14245</v>
      </c>
      <c r="G3042" s="39" t="s">
        <v>9389</v>
      </c>
      <c r="H3042" s="39" t="s">
        <v>194</v>
      </c>
      <c r="I3042" s="119">
        <v>5</v>
      </c>
      <c r="J3042" s="202" t="str">
        <f>LEFT("广西永福县广福乡德安村拉湾屯26号",35)</f>
        <v>广西永福县广福乡德安村拉湾屯26号</v>
      </c>
      <c r="K3042" s="39" t="s">
        <v>31</v>
      </c>
      <c r="L3042" s="39">
        <v>2</v>
      </c>
      <c r="M3042" s="27">
        <f t="shared" si="123"/>
        <v>624</v>
      </c>
      <c r="N3042" s="23"/>
      <c r="O3042" s="24" t="s">
        <v>32</v>
      </c>
    </row>
    <row r="3043" s="1" customFormat="1" customHeight="1" spans="1:15">
      <c r="A3043" s="39">
        <v>3039</v>
      </c>
      <c r="B3043" s="115" t="s">
        <v>23</v>
      </c>
      <c r="C3043" s="39" t="s">
        <v>11004</v>
      </c>
      <c r="D3043" s="39" t="s">
        <v>10034</v>
      </c>
      <c r="E3043" s="39" t="s">
        <v>11005</v>
      </c>
      <c r="F3043" s="39" t="s">
        <v>14245</v>
      </c>
      <c r="G3043" s="39" t="s">
        <v>14263</v>
      </c>
      <c r="H3043" s="39" t="s">
        <v>194</v>
      </c>
      <c r="I3043" s="119">
        <v>6</v>
      </c>
      <c r="J3043" s="202" t="str">
        <f>LEFT("广西永福县广福乡德安村油麻沟屯8号",35)</f>
        <v>广西永福县广福乡德安村油麻沟屯8号</v>
      </c>
      <c r="K3043" s="39" t="s">
        <v>31</v>
      </c>
      <c r="L3043" s="39">
        <v>2</v>
      </c>
      <c r="M3043" s="27">
        <f t="shared" si="123"/>
        <v>624</v>
      </c>
      <c r="N3043" s="23"/>
      <c r="O3043" s="24" t="s">
        <v>32</v>
      </c>
    </row>
    <row r="3044" s="1" customFormat="1" customHeight="1" spans="1:15">
      <c r="A3044" s="39">
        <v>3040</v>
      </c>
      <c r="B3044" s="115" t="s">
        <v>23</v>
      </c>
      <c r="C3044" s="39" t="s">
        <v>11004</v>
      </c>
      <c r="D3044" s="39" t="s">
        <v>10034</v>
      </c>
      <c r="E3044" s="39" t="s">
        <v>11005</v>
      </c>
      <c r="F3044" s="39" t="s">
        <v>14245</v>
      </c>
      <c r="G3044" s="39" t="s">
        <v>14264</v>
      </c>
      <c r="H3044" s="39" t="s">
        <v>194</v>
      </c>
      <c r="I3044" s="119">
        <v>3</v>
      </c>
      <c r="J3044" s="202" t="str">
        <f>LEFT("广西永福县广福乡德安村油麻沟屯16号",35)</f>
        <v>广西永福县广福乡德安村油麻沟屯16号</v>
      </c>
      <c r="K3044" s="39" t="s">
        <v>31</v>
      </c>
      <c r="L3044" s="39">
        <v>1</v>
      </c>
      <c r="M3044" s="27">
        <f t="shared" si="123"/>
        <v>312</v>
      </c>
      <c r="N3044" s="23"/>
      <c r="O3044" s="24" t="s">
        <v>32</v>
      </c>
    </row>
    <row r="3045" s="1" customFormat="1" customHeight="1" spans="1:15">
      <c r="A3045" s="39">
        <v>3041</v>
      </c>
      <c r="B3045" s="115" t="s">
        <v>23</v>
      </c>
      <c r="C3045" s="39" t="s">
        <v>11004</v>
      </c>
      <c r="D3045" s="39" t="s">
        <v>10034</v>
      </c>
      <c r="E3045" s="39" t="s">
        <v>11005</v>
      </c>
      <c r="F3045" s="39" t="s">
        <v>14245</v>
      </c>
      <c r="G3045" s="39" t="s">
        <v>14265</v>
      </c>
      <c r="H3045" s="39" t="s">
        <v>194</v>
      </c>
      <c r="I3045" s="119">
        <v>6</v>
      </c>
      <c r="J3045" s="202" t="str">
        <f>LEFT("广西永福县广福乡德安村油麻沟屯32号",35)</f>
        <v>广西永福县广福乡德安村油麻沟屯32号</v>
      </c>
      <c r="K3045" s="39" t="s">
        <v>31</v>
      </c>
      <c r="L3045" s="39">
        <v>2</v>
      </c>
      <c r="M3045" s="27">
        <f t="shared" si="123"/>
        <v>624</v>
      </c>
      <c r="N3045" s="23"/>
      <c r="O3045" s="24" t="s">
        <v>32</v>
      </c>
    </row>
    <row r="3046" s="1" customFormat="1" customHeight="1" spans="1:15">
      <c r="A3046" s="39">
        <v>3042</v>
      </c>
      <c r="B3046" s="115" t="s">
        <v>23</v>
      </c>
      <c r="C3046" s="39" t="s">
        <v>11004</v>
      </c>
      <c r="D3046" s="39" t="s">
        <v>10034</v>
      </c>
      <c r="E3046" s="39" t="s">
        <v>11005</v>
      </c>
      <c r="F3046" s="39" t="s">
        <v>14245</v>
      </c>
      <c r="G3046" s="39" t="s">
        <v>14266</v>
      </c>
      <c r="H3046" s="39" t="s">
        <v>194</v>
      </c>
      <c r="I3046" s="119">
        <v>2</v>
      </c>
      <c r="J3046" s="202" t="str">
        <f>LEFT("广西永福县广福乡德安村油麻沟屯3号",35)</f>
        <v>广西永福县广福乡德安村油麻沟屯3号</v>
      </c>
      <c r="K3046" s="39" t="s">
        <v>31</v>
      </c>
      <c r="L3046" s="39">
        <v>2</v>
      </c>
      <c r="M3046" s="27">
        <f t="shared" si="123"/>
        <v>624</v>
      </c>
      <c r="N3046" s="23"/>
      <c r="O3046" s="24" t="s">
        <v>32</v>
      </c>
    </row>
    <row r="3047" s="1" customFormat="1" customHeight="1" spans="1:18">
      <c r="A3047" s="39">
        <v>3043</v>
      </c>
      <c r="B3047" s="115" t="s">
        <v>23</v>
      </c>
      <c r="C3047" s="39" t="s">
        <v>11004</v>
      </c>
      <c r="D3047" s="39" t="s">
        <v>10034</v>
      </c>
      <c r="E3047" s="39" t="s">
        <v>11005</v>
      </c>
      <c r="F3047" s="39" t="s">
        <v>14245</v>
      </c>
      <c r="G3047" s="188" t="s">
        <v>14267</v>
      </c>
      <c r="H3047" s="39" t="s">
        <v>11034</v>
      </c>
      <c r="I3047" s="119">
        <v>1</v>
      </c>
      <c r="J3047" s="202" t="str">
        <f>LEFT("广西永福县广福乡德安村油麻沟屯6号",35)</f>
        <v>广西永福县广福乡德安村油麻沟屯6号</v>
      </c>
      <c r="K3047" s="39" t="s">
        <v>31</v>
      </c>
      <c r="L3047" s="39">
        <v>1</v>
      </c>
      <c r="M3047" s="27">
        <f t="shared" si="123"/>
        <v>312</v>
      </c>
      <c r="N3047" s="23"/>
      <c r="O3047" s="24" t="s">
        <v>32</v>
      </c>
      <c r="R3047" s="92"/>
    </row>
    <row r="3048" s="1" customFormat="1" customHeight="1" spans="1:15">
      <c r="A3048" s="39">
        <v>3044</v>
      </c>
      <c r="B3048" s="115" t="s">
        <v>23</v>
      </c>
      <c r="C3048" s="39" t="s">
        <v>11004</v>
      </c>
      <c r="D3048" s="39" t="s">
        <v>10034</v>
      </c>
      <c r="E3048" s="39" t="s">
        <v>11005</v>
      </c>
      <c r="F3048" s="39" t="s">
        <v>14245</v>
      </c>
      <c r="G3048" s="39" t="s">
        <v>14268</v>
      </c>
      <c r="H3048" s="39" t="s">
        <v>194</v>
      </c>
      <c r="I3048" s="119">
        <v>4</v>
      </c>
      <c r="J3048" s="202" t="str">
        <f>LEFT("广西永福县广福乡德安村油麻沟屯10号",35)</f>
        <v>广西永福县广福乡德安村油麻沟屯10号</v>
      </c>
      <c r="K3048" s="39" t="s">
        <v>31</v>
      </c>
      <c r="L3048" s="39">
        <v>2</v>
      </c>
      <c r="M3048" s="27">
        <f>L3048*130</f>
        <v>260</v>
      </c>
      <c r="N3048" s="23"/>
      <c r="O3048" s="24" t="s">
        <v>32</v>
      </c>
    </row>
    <row r="3049" s="1" customFormat="1" customHeight="1" spans="1:15">
      <c r="A3049" s="39">
        <v>3045</v>
      </c>
      <c r="B3049" s="115" t="s">
        <v>23</v>
      </c>
      <c r="C3049" s="39" t="s">
        <v>11004</v>
      </c>
      <c r="D3049" s="39" t="s">
        <v>10034</v>
      </c>
      <c r="E3049" s="39" t="s">
        <v>11005</v>
      </c>
      <c r="F3049" s="39" t="s">
        <v>14245</v>
      </c>
      <c r="G3049" s="39" t="s">
        <v>14269</v>
      </c>
      <c r="H3049" s="39" t="s">
        <v>194</v>
      </c>
      <c r="I3049" s="119">
        <v>4</v>
      </c>
      <c r="J3049" s="202" t="str">
        <f>LEFT("广西永福县广福乡德安村油麻沟屯30号",35)</f>
        <v>广西永福县广福乡德安村油麻沟屯30号</v>
      </c>
      <c r="K3049" s="39" t="s">
        <v>31</v>
      </c>
      <c r="L3049" s="39">
        <v>1</v>
      </c>
      <c r="M3049" s="27">
        <f>L3049*130</f>
        <v>130</v>
      </c>
      <c r="N3049" s="23"/>
      <c r="O3049" s="24" t="s">
        <v>32</v>
      </c>
    </row>
    <row r="3050" s="1" customFormat="1" customHeight="1" spans="1:15">
      <c r="A3050" s="39">
        <v>3046</v>
      </c>
      <c r="B3050" s="115" t="s">
        <v>23</v>
      </c>
      <c r="C3050" s="39" t="s">
        <v>11004</v>
      </c>
      <c r="D3050" s="39" t="s">
        <v>10034</v>
      </c>
      <c r="E3050" s="39" t="s">
        <v>11005</v>
      </c>
      <c r="F3050" s="39" t="s">
        <v>14245</v>
      </c>
      <c r="G3050" s="39" t="s">
        <v>14270</v>
      </c>
      <c r="H3050" s="39" t="s">
        <v>194</v>
      </c>
      <c r="I3050" s="119">
        <v>4</v>
      </c>
      <c r="J3050" s="202" t="str">
        <f>LEFT("广西永福县广福乡德安村油麻沟屯36号",35)</f>
        <v>广西永福县广福乡德安村油麻沟屯36号</v>
      </c>
      <c r="K3050" s="39" t="s">
        <v>31</v>
      </c>
      <c r="L3050" s="39">
        <v>2</v>
      </c>
      <c r="M3050" s="27">
        <f>L3050*130</f>
        <v>260</v>
      </c>
      <c r="N3050" s="23"/>
      <c r="O3050" s="24" t="s">
        <v>32</v>
      </c>
    </row>
    <row r="3051" s="1" customFormat="1" customHeight="1" spans="1:15">
      <c r="A3051" s="39">
        <v>3047</v>
      </c>
      <c r="B3051" s="115" t="s">
        <v>23</v>
      </c>
      <c r="C3051" s="39" t="s">
        <v>11004</v>
      </c>
      <c r="D3051" s="39" t="s">
        <v>10034</v>
      </c>
      <c r="E3051" s="39" t="s">
        <v>11005</v>
      </c>
      <c r="F3051" s="39" t="s">
        <v>14245</v>
      </c>
      <c r="G3051" s="39" t="s">
        <v>14271</v>
      </c>
      <c r="H3051" s="39" t="s">
        <v>194</v>
      </c>
      <c r="I3051" s="119">
        <v>4</v>
      </c>
      <c r="J3051" s="202" t="str">
        <f>LEFT("广西永福县广福乡德安村油麻沟屯12号",35)</f>
        <v>广西永福县广福乡德安村油麻沟屯12号</v>
      </c>
      <c r="K3051" s="39" t="s">
        <v>31</v>
      </c>
      <c r="L3051" s="39">
        <v>2</v>
      </c>
      <c r="M3051" s="27">
        <f>L3051*312</f>
        <v>624</v>
      </c>
      <c r="N3051" s="23"/>
      <c r="O3051" s="24" t="s">
        <v>32</v>
      </c>
    </row>
    <row r="3052" s="1" customFormat="1" customHeight="1" spans="1:15">
      <c r="A3052" s="39">
        <v>3048</v>
      </c>
      <c r="B3052" s="115" t="s">
        <v>23</v>
      </c>
      <c r="C3052" s="39" t="s">
        <v>11004</v>
      </c>
      <c r="D3052" s="39" t="s">
        <v>10034</v>
      </c>
      <c r="E3052" s="39" t="s">
        <v>11005</v>
      </c>
      <c r="F3052" s="39" t="s">
        <v>14245</v>
      </c>
      <c r="G3052" s="39" t="s">
        <v>14272</v>
      </c>
      <c r="H3052" s="39" t="s">
        <v>194</v>
      </c>
      <c r="I3052" s="119">
        <v>3</v>
      </c>
      <c r="J3052" s="202" t="str">
        <f>LEFT("广西永福县广福乡德安村油麻沟屯31号",35)</f>
        <v>广西永福县广福乡德安村油麻沟屯31号</v>
      </c>
      <c r="K3052" s="39" t="s">
        <v>31</v>
      </c>
      <c r="L3052" s="39">
        <v>1</v>
      </c>
      <c r="M3052" s="27">
        <f>L3052*312</f>
        <v>312</v>
      </c>
      <c r="N3052" s="23"/>
      <c r="O3052" s="24" t="s">
        <v>32</v>
      </c>
    </row>
    <row r="3053" s="1" customFormat="1" customHeight="1" spans="1:15">
      <c r="A3053" s="39">
        <v>3049</v>
      </c>
      <c r="B3053" s="115" t="s">
        <v>23</v>
      </c>
      <c r="C3053" s="39" t="s">
        <v>11004</v>
      </c>
      <c r="D3053" s="39" t="s">
        <v>10034</v>
      </c>
      <c r="E3053" s="39" t="s">
        <v>11005</v>
      </c>
      <c r="F3053" s="39" t="s">
        <v>14245</v>
      </c>
      <c r="G3053" s="39" t="s">
        <v>14273</v>
      </c>
      <c r="H3053" s="39" t="s">
        <v>194</v>
      </c>
      <c r="I3053" s="119">
        <v>2</v>
      </c>
      <c r="J3053" s="202" t="str">
        <f>LEFT("广西永福县广福乡德安村油麻沟屯9号",35)</f>
        <v>广西永福县广福乡德安村油麻沟屯9号</v>
      </c>
      <c r="K3053" s="39" t="s">
        <v>31</v>
      </c>
      <c r="L3053" s="39">
        <v>2</v>
      </c>
      <c r="M3053" s="27">
        <f>L3053*312</f>
        <v>624</v>
      </c>
      <c r="N3053" s="23"/>
      <c r="O3053" s="24" t="s">
        <v>32</v>
      </c>
    </row>
    <row r="3054" s="1" customFormat="1" customHeight="1" spans="1:15">
      <c r="A3054" s="39">
        <v>3050</v>
      </c>
      <c r="B3054" s="115" t="s">
        <v>23</v>
      </c>
      <c r="C3054" s="39" t="s">
        <v>11004</v>
      </c>
      <c r="D3054" s="39" t="s">
        <v>10034</v>
      </c>
      <c r="E3054" s="39" t="s">
        <v>11005</v>
      </c>
      <c r="F3054" s="39" t="s">
        <v>14245</v>
      </c>
      <c r="G3054" s="39" t="s">
        <v>14274</v>
      </c>
      <c r="H3054" s="39" t="s">
        <v>194</v>
      </c>
      <c r="I3054" s="119">
        <v>3</v>
      </c>
      <c r="J3054" s="202" t="str">
        <f>LEFT("广西永福县广福乡德安村油麻沟屯28号",35)</f>
        <v>广西永福县广福乡德安村油麻沟屯28号</v>
      </c>
      <c r="K3054" s="39" t="s">
        <v>31</v>
      </c>
      <c r="L3054" s="39">
        <v>2</v>
      </c>
      <c r="M3054" s="27">
        <f>L3054*312</f>
        <v>624</v>
      </c>
      <c r="N3054" s="23"/>
      <c r="O3054" s="24" t="s">
        <v>32</v>
      </c>
    </row>
    <row r="3055" s="1" customFormat="1" customHeight="1" spans="1:15">
      <c r="A3055" s="39">
        <v>3051</v>
      </c>
      <c r="B3055" s="115" t="s">
        <v>23</v>
      </c>
      <c r="C3055" s="39" t="s">
        <v>11004</v>
      </c>
      <c r="D3055" s="39" t="s">
        <v>10034</v>
      </c>
      <c r="E3055" s="39" t="s">
        <v>11005</v>
      </c>
      <c r="F3055" s="39" t="s">
        <v>14245</v>
      </c>
      <c r="G3055" s="39" t="s">
        <v>14275</v>
      </c>
      <c r="H3055" s="39" t="s">
        <v>1583</v>
      </c>
      <c r="I3055" s="119">
        <v>1</v>
      </c>
      <c r="J3055" s="202" t="str">
        <f>LEFT("广西永福县广福乡德安村油麻沟屯33号",35)</f>
        <v>广西永福县广福乡德安村油麻沟屯33号</v>
      </c>
      <c r="K3055" s="39" t="s">
        <v>31</v>
      </c>
      <c r="L3055" s="39">
        <v>1</v>
      </c>
      <c r="M3055" s="27">
        <f>L3055*130</f>
        <v>130</v>
      </c>
      <c r="N3055" s="23"/>
      <c r="O3055" s="24" t="s">
        <v>32</v>
      </c>
    </row>
    <row r="3056" s="1" customFormat="1" customHeight="1" spans="1:15">
      <c r="A3056" s="39">
        <v>3052</v>
      </c>
      <c r="B3056" s="115" t="s">
        <v>23</v>
      </c>
      <c r="C3056" s="39" t="s">
        <v>11004</v>
      </c>
      <c r="D3056" s="39" t="s">
        <v>10034</v>
      </c>
      <c r="E3056" s="39" t="s">
        <v>11005</v>
      </c>
      <c r="F3056" s="39" t="s">
        <v>14245</v>
      </c>
      <c r="G3056" s="39" t="s">
        <v>14276</v>
      </c>
      <c r="H3056" s="39" t="s">
        <v>194</v>
      </c>
      <c r="I3056" s="119">
        <v>2</v>
      </c>
      <c r="J3056" s="202" t="str">
        <f>LEFT("广西永福县广福乡德安村油麻沟屯15号",35)</f>
        <v>广西永福县广福乡德安村油麻沟屯15号</v>
      </c>
      <c r="K3056" s="39" t="s">
        <v>31</v>
      </c>
      <c r="L3056" s="39">
        <v>1</v>
      </c>
      <c r="M3056" s="27">
        <f>L3056*312</f>
        <v>312</v>
      </c>
      <c r="N3056" s="23"/>
      <c r="O3056" s="24" t="s">
        <v>32</v>
      </c>
    </row>
    <row r="3057" s="1" customFormat="1" customHeight="1" spans="1:15">
      <c r="A3057" s="39">
        <v>3053</v>
      </c>
      <c r="B3057" s="115" t="s">
        <v>23</v>
      </c>
      <c r="C3057" s="39" t="s">
        <v>11004</v>
      </c>
      <c r="D3057" s="39" t="s">
        <v>10034</v>
      </c>
      <c r="E3057" s="39" t="s">
        <v>11005</v>
      </c>
      <c r="F3057" s="39" t="s">
        <v>14245</v>
      </c>
      <c r="G3057" s="39" t="s">
        <v>14277</v>
      </c>
      <c r="H3057" s="39" t="s">
        <v>194</v>
      </c>
      <c r="I3057" s="119">
        <v>1</v>
      </c>
      <c r="J3057" s="202" t="str">
        <f>LEFT("广西永福县广福乡德安村油麻沟屯19号",35)</f>
        <v>广西永福县广福乡德安村油麻沟屯19号</v>
      </c>
      <c r="K3057" s="39" t="s">
        <v>31</v>
      </c>
      <c r="L3057" s="39">
        <v>1</v>
      </c>
      <c r="M3057" s="27">
        <f>L3057*312</f>
        <v>312</v>
      </c>
      <c r="N3057" s="23"/>
      <c r="O3057" s="24" t="s">
        <v>32</v>
      </c>
    </row>
    <row r="3058" s="1" customFormat="1" customHeight="1" spans="1:15">
      <c r="A3058" s="39">
        <v>3054</v>
      </c>
      <c r="B3058" s="115" t="s">
        <v>23</v>
      </c>
      <c r="C3058" s="39" t="s">
        <v>11004</v>
      </c>
      <c r="D3058" s="39" t="s">
        <v>10034</v>
      </c>
      <c r="E3058" s="39" t="s">
        <v>11005</v>
      </c>
      <c r="F3058" s="39" t="s">
        <v>14245</v>
      </c>
      <c r="G3058" s="39" t="s">
        <v>14278</v>
      </c>
      <c r="H3058" s="39" t="s">
        <v>194</v>
      </c>
      <c r="I3058" s="119">
        <v>6</v>
      </c>
      <c r="J3058" s="202" t="str">
        <f>LEFT("广西永福县广福乡德安村油麻沟屯21号",35)</f>
        <v>广西永福县广福乡德安村油麻沟屯21号</v>
      </c>
      <c r="K3058" s="39" t="s">
        <v>31</v>
      </c>
      <c r="L3058" s="39">
        <v>4</v>
      </c>
      <c r="M3058" s="27">
        <f>L3058*130</f>
        <v>520</v>
      </c>
      <c r="N3058" s="23"/>
      <c r="O3058" s="24" t="s">
        <v>32</v>
      </c>
    </row>
    <row r="3059" s="1" customFormat="1" customHeight="1" spans="1:15">
      <c r="A3059" s="39">
        <v>3055</v>
      </c>
      <c r="B3059" s="115" t="s">
        <v>23</v>
      </c>
      <c r="C3059" s="39" t="s">
        <v>11004</v>
      </c>
      <c r="D3059" s="39" t="s">
        <v>10034</v>
      </c>
      <c r="E3059" s="39" t="s">
        <v>11005</v>
      </c>
      <c r="F3059" s="39" t="s">
        <v>14245</v>
      </c>
      <c r="G3059" s="39" t="s">
        <v>14279</v>
      </c>
      <c r="H3059" s="39" t="s">
        <v>194</v>
      </c>
      <c r="I3059" s="119">
        <v>4</v>
      </c>
      <c r="J3059" s="202" t="str">
        <f>LEFT("广西永福县广福乡德安村油麻沟屯23号",35)</f>
        <v>广西永福县广福乡德安村油麻沟屯23号</v>
      </c>
      <c r="K3059" s="39" t="s">
        <v>31</v>
      </c>
      <c r="L3059" s="39">
        <v>2</v>
      </c>
      <c r="M3059" s="27">
        <f>L3059*130</f>
        <v>260</v>
      </c>
      <c r="N3059" s="23"/>
      <c r="O3059" s="24" t="s">
        <v>32</v>
      </c>
    </row>
    <row r="3060" s="1" customFormat="1" customHeight="1" spans="1:15">
      <c r="A3060" s="39">
        <v>3056</v>
      </c>
      <c r="B3060" s="115" t="s">
        <v>23</v>
      </c>
      <c r="C3060" s="39" t="s">
        <v>11004</v>
      </c>
      <c r="D3060" s="39" t="s">
        <v>10034</v>
      </c>
      <c r="E3060" s="39" t="s">
        <v>11005</v>
      </c>
      <c r="F3060" s="39" t="s">
        <v>14245</v>
      </c>
      <c r="G3060" s="39" t="s">
        <v>14280</v>
      </c>
      <c r="H3060" s="39" t="s">
        <v>194</v>
      </c>
      <c r="I3060" s="119">
        <v>4</v>
      </c>
      <c r="J3060" s="202" t="str">
        <f>LEFT("广西永福县广福乡德安村油麻沟屯20号",35)</f>
        <v>广西永福县广福乡德安村油麻沟屯20号</v>
      </c>
      <c r="K3060" s="39" t="s">
        <v>31</v>
      </c>
      <c r="L3060" s="39">
        <v>2</v>
      </c>
      <c r="M3060" s="27">
        <f>L3060*312</f>
        <v>624</v>
      </c>
      <c r="N3060" s="23"/>
      <c r="O3060" s="24" t="s">
        <v>32</v>
      </c>
    </row>
    <row r="3061" s="1" customFormat="1" customHeight="1" spans="1:15">
      <c r="A3061" s="39">
        <v>3057</v>
      </c>
      <c r="B3061" s="115" t="s">
        <v>23</v>
      </c>
      <c r="C3061" s="39" t="s">
        <v>11004</v>
      </c>
      <c r="D3061" s="39" t="s">
        <v>10034</v>
      </c>
      <c r="E3061" s="39" t="s">
        <v>11005</v>
      </c>
      <c r="F3061" s="39" t="s">
        <v>14245</v>
      </c>
      <c r="G3061" s="39" t="s">
        <v>14281</v>
      </c>
      <c r="H3061" s="39" t="s">
        <v>194</v>
      </c>
      <c r="I3061" s="119">
        <v>4</v>
      </c>
      <c r="J3061" s="202" t="str">
        <f>LEFT("广西永福县广福乡德安村油麻沟屯29号",35)</f>
        <v>广西永福县广福乡德安村油麻沟屯29号</v>
      </c>
      <c r="K3061" s="39" t="s">
        <v>31</v>
      </c>
      <c r="L3061" s="39">
        <v>2</v>
      </c>
      <c r="M3061" s="27">
        <f>L3061*130</f>
        <v>260</v>
      </c>
      <c r="N3061" s="23"/>
      <c r="O3061" s="24" t="s">
        <v>32</v>
      </c>
    </row>
    <row r="3062" s="1" customFormat="1" customHeight="1" spans="1:15">
      <c r="A3062" s="39">
        <v>3058</v>
      </c>
      <c r="B3062" s="115" t="s">
        <v>23</v>
      </c>
      <c r="C3062" s="39" t="s">
        <v>11004</v>
      </c>
      <c r="D3062" s="39" t="s">
        <v>10034</v>
      </c>
      <c r="E3062" s="39" t="s">
        <v>11005</v>
      </c>
      <c r="F3062" s="39" t="s">
        <v>14245</v>
      </c>
      <c r="G3062" s="39" t="s">
        <v>393</v>
      </c>
      <c r="H3062" s="39" t="s">
        <v>194</v>
      </c>
      <c r="I3062" s="119">
        <v>3</v>
      </c>
      <c r="J3062" s="202" t="str">
        <f>LEFT("广西永福县广福乡德安村油麻沟屯2号",35)</f>
        <v>广西永福县广福乡德安村油麻沟屯2号</v>
      </c>
      <c r="K3062" s="39" t="s">
        <v>31</v>
      </c>
      <c r="L3062" s="39">
        <v>1</v>
      </c>
      <c r="M3062" s="27">
        <f>L3062*312</f>
        <v>312</v>
      </c>
      <c r="N3062" s="23"/>
      <c r="O3062" s="24" t="s">
        <v>32</v>
      </c>
    </row>
    <row r="3063" s="1" customFormat="1" customHeight="1" spans="1:15">
      <c r="A3063" s="39">
        <v>3059</v>
      </c>
      <c r="B3063" s="115" t="s">
        <v>23</v>
      </c>
      <c r="C3063" s="39" t="s">
        <v>11004</v>
      </c>
      <c r="D3063" s="39" t="s">
        <v>10034</v>
      </c>
      <c r="E3063" s="39" t="s">
        <v>11005</v>
      </c>
      <c r="F3063" s="39" t="s">
        <v>14245</v>
      </c>
      <c r="G3063" s="39" t="s">
        <v>14282</v>
      </c>
      <c r="H3063" s="39" t="s">
        <v>194</v>
      </c>
      <c r="I3063" s="119">
        <v>2</v>
      </c>
      <c r="J3063" s="202" t="str">
        <f>LEFT("广西永福县广福乡德安村油麻沟屯27号",35)</f>
        <v>广西永福县广福乡德安村油麻沟屯27号</v>
      </c>
      <c r="K3063" s="39" t="s">
        <v>31</v>
      </c>
      <c r="L3063" s="39">
        <v>1</v>
      </c>
      <c r="M3063" s="27">
        <f>L3063*130</f>
        <v>130</v>
      </c>
      <c r="N3063" s="23"/>
      <c r="O3063" s="24" t="s">
        <v>32</v>
      </c>
    </row>
    <row r="3064" s="1" customFormat="1" customHeight="1" spans="1:15">
      <c r="A3064" s="39">
        <v>3060</v>
      </c>
      <c r="B3064" s="115" t="s">
        <v>23</v>
      </c>
      <c r="C3064" s="39" t="s">
        <v>11004</v>
      </c>
      <c r="D3064" s="39" t="s">
        <v>10034</v>
      </c>
      <c r="E3064" s="39" t="s">
        <v>11005</v>
      </c>
      <c r="F3064" s="39" t="s">
        <v>14245</v>
      </c>
      <c r="G3064" s="39" t="s">
        <v>14283</v>
      </c>
      <c r="H3064" s="39" t="s">
        <v>194</v>
      </c>
      <c r="I3064" s="119">
        <v>3</v>
      </c>
      <c r="J3064" s="202" t="str">
        <f>LEFT("广西永福县广福乡德安村油麻沟屯7号",35)</f>
        <v>广西永福县广福乡德安村油麻沟屯7号</v>
      </c>
      <c r="K3064" s="39" t="s">
        <v>31</v>
      </c>
      <c r="L3064" s="39">
        <v>1</v>
      </c>
      <c r="M3064" s="27">
        <f>L3064*130</f>
        <v>130</v>
      </c>
      <c r="N3064" s="23"/>
      <c r="O3064" s="24" t="s">
        <v>32</v>
      </c>
    </row>
    <row r="3065" s="1" customFormat="1" customHeight="1" spans="1:15">
      <c r="A3065" s="39">
        <v>3061</v>
      </c>
      <c r="B3065" s="115" t="s">
        <v>23</v>
      </c>
      <c r="C3065" s="39" t="s">
        <v>11004</v>
      </c>
      <c r="D3065" s="39" t="s">
        <v>10034</v>
      </c>
      <c r="E3065" s="39" t="s">
        <v>11005</v>
      </c>
      <c r="F3065" s="39" t="s">
        <v>14245</v>
      </c>
      <c r="G3065" s="39" t="s">
        <v>14284</v>
      </c>
      <c r="H3065" s="39" t="s">
        <v>194</v>
      </c>
      <c r="I3065" s="119">
        <v>3</v>
      </c>
      <c r="J3065" s="202" t="str">
        <f>LEFT("广西永福县广福乡德安村油麻沟屯11号",35)</f>
        <v>广西永福县广福乡德安村油麻沟屯11号</v>
      </c>
      <c r="K3065" s="39" t="s">
        <v>31</v>
      </c>
      <c r="L3065" s="39">
        <v>2</v>
      </c>
      <c r="M3065" s="27">
        <f>L3065*312</f>
        <v>624</v>
      </c>
      <c r="N3065" s="23"/>
      <c r="O3065" s="24" t="s">
        <v>32</v>
      </c>
    </row>
    <row r="3066" s="1" customFormat="1" customHeight="1" spans="1:15">
      <c r="A3066" s="39">
        <v>3062</v>
      </c>
      <c r="B3066" s="115" t="s">
        <v>23</v>
      </c>
      <c r="C3066" s="39" t="s">
        <v>11004</v>
      </c>
      <c r="D3066" s="39" t="s">
        <v>10034</v>
      </c>
      <c r="E3066" s="39" t="s">
        <v>11005</v>
      </c>
      <c r="F3066" s="39" t="s">
        <v>14245</v>
      </c>
      <c r="G3066" s="39" t="s">
        <v>14285</v>
      </c>
      <c r="H3066" s="39" t="s">
        <v>194</v>
      </c>
      <c r="I3066" s="119">
        <v>3</v>
      </c>
      <c r="J3066" s="202" t="str">
        <f>LEFT("广西永福县广福乡德安村油麻沟屯25号",35)</f>
        <v>广西永福县广福乡德安村油麻沟屯25号</v>
      </c>
      <c r="K3066" s="39" t="s">
        <v>31</v>
      </c>
      <c r="L3066" s="39">
        <v>1</v>
      </c>
      <c r="M3066" s="27">
        <f>L3066*312</f>
        <v>312</v>
      </c>
      <c r="N3066" s="23"/>
      <c r="O3066" s="24" t="s">
        <v>32</v>
      </c>
    </row>
    <row r="3067" s="1" customFormat="1" customHeight="1" spans="1:15">
      <c r="A3067" s="39">
        <v>3063</v>
      </c>
      <c r="B3067" s="115" t="s">
        <v>23</v>
      </c>
      <c r="C3067" s="39" t="s">
        <v>11004</v>
      </c>
      <c r="D3067" s="39" t="s">
        <v>10034</v>
      </c>
      <c r="E3067" s="39" t="s">
        <v>11005</v>
      </c>
      <c r="F3067" s="39" t="s">
        <v>14245</v>
      </c>
      <c r="G3067" s="39" t="s">
        <v>14286</v>
      </c>
      <c r="H3067" s="39" t="s">
        <v>1583</v>
      </c>
      <c r="I3067" s="119">
        <v>2</v>
      </c>
      <c r="J3067" s="202" t="str">
        <f>LEFT("广西永福县广福乡德安村油麻沟屯35号",35)</f>
        <v>广西永福县广福乡德安村油麻沟屯35号</v>
      </c>
      <c r="K3067" s="39" t="s">
        <v>31</v>
      </c>
      <c r="L3067" s="39">
        <v>1</v>
      </c>
      <c r="M3067" s="27">
        <f>L3067*312</f>
        <v>312</v>
      </c>
      <c r="N3067" s="23"/>
      <c r="O3067" s="24" t="s">
        <v>32</v>
      </c>
    </row>
    <row r="3068" s="1" customFormat="1" customHeight="1" spans="1:15">
      <c r="A3068" s="39">
        <v>3064</v>
      </c>
      <c r="B3068" s="115" t="s">
        <v>23</v>
      </c>
      <c r="C3068" s="39" t="s">
        <v>11004</v>
      </c>
      <c r="D3068" s="39" t="s">
        <v>10034</v>
      </c>
      <c r="E3068" s="39" t="s">
        <v>11005</v>
      </c>
      <c r="F3068" s="39" t="s">
        <v>14245</v>
      </c>
      <c r="G3068" s="39" t="s">
        <v>14287</v>
      </c>
      <c r="H3068" s="39" t="s">
        <v>194</v>
      </c>
      <c r="I3068" s="119">
        <v>5</v>
      </c>
      <c r="J3068" s="202" t="str">
        <f>LEFT("广西永福县广福乡德安村八庙屯2号",35)</f>
        <v>广西永福县广福乡德安村八庙屯2号</v>
      </c>
      <c r="K3068" s="39" t="s">
        <v>31</v>
      </c>
      <c r="L3068" s="39">
        <v>1</v>
      </c>
      <c r="M3068" s="27">
        <f>L3068*312</f>
        <v>312</v>
      </c>
      <c r="N3068" s="23"/>
      <c r="O3068" s="24" t="s">
        <v>32</v>
      </c>
    </row>
    <row r="3069" s="1" customFormat="1" customHeight="1" spans="1:15">
      <c r="A3069" s="39">
        <v>3065</v>
      </c>
      <c r="B3069" s="115" t="s">
        <v>23</v>
      </c>
      <c r="C3069" s="39" t="s">
        <v>11004</v>
      </c>
      <c r="D3069" s="39" t="s">
        <v>10034</v>
      </c>
      <c r="E3069" s="39" t="s">
        <v>11005</v>
      </c>
      <c r="F3069" s="39" t="s">
        <v>14245</v>
      </c>
      <c r="G3069" s="39" t="s">
        <v>12265</v>
      </c>
      <c r="H3069" s="39" t="s">
        <v>194</v>
      </c>
      <c r="I3069" s="119">
        <v>4</v>
      </c>
      <c r="J3069" s="202" t="str">
        <f>LEFT("广西永福县广福乡德安村八庙屯10号",35)</f>
        <v>广西永福县广福乡德安村八庙屯10号</v>
      </c>
      <c r="K3069" s="39" t="s">
        <v>31</v>
      </c>
      <c r="L3069" s="39">
        <v>2</v>
      </c>
      <c r="M3069" s="27">
        <f>L3069*312</f>
        <v>624</v>
      </c>
      <c r="N3069" s="23"/>
      <c r="O3069" s="24" t="s">
        <v>32</v>
      </c>
    </row>
    <row r="3070" s="1" customFormat="1" customHeight="1" spans="1:15">
      <c r="A3070" s="39">
        <v>3066</v>
      </c>
      <c r="B3070" s="115" t="s">
        <v>23</v>
      </c>
      <c r="C3070" s="39" t="s">
        <v>11004</v>
      </c>
      <c r="D3070" s="39" t="s">
        <v>10034</v>
      </c>
      <c r="E3070" s="39" t="s">
        <v>11005</v>
      </c>
      <c r="F3070" s="39" t="s">
        <v>14245</v>
      </c>
      <c r="G3070" s="39" t="s">
        <v>14288</v>
      </c>
      <c r="H3070" s="39" t="s">
        <v>194</v>
      </c>
      <c r="I3070" s="119">
        <v>4</v>
      </c>
      <c r="J3070" s="202" t="str">
        <f>LEFT("广西永福县广福乡德安村八庙屯23号",35)</f>
        <v>广西永福县广福乡德安村八庙屯23号</v>
      </c>
      <c r="K3070" s="39" t="s">
        <v>31</v>
      </c>
      <c r="L3070" s="39">
        <v>1</v>
      </c>
      <c r="M3070" s="27">
        <f>L3070*130</f>
        <v>130</v>
      </c>
      <c r="N3070" s="23"/>
      <c r="O3070" s="24" t="s">
        <v>32</v>
      </c>
    </row>
    <row r="3071" s="1" customFormat="1" customHeight="1" spans="1:15">
      <c r="A3071" s="39">
        <v>3067</v>
      </c>
      <c r="B3071" s="115" t="s">
        <v>23</v>
      </c>
      <c r="C3071" s="39" t="s">
        <v>11004</v>
      </c>
      <c r="D3071" s="39" t="s">
        <v>10034</v>
      </c>
      <c r="E3071" s="39" t="s">
        <v>11005</v>
      </c>
      <c r="F3071" s="39" t="s">
        <v>14245</v>
      </c>
      <c r="G3071" s="39" t="s">
        <v>14289</v>
      </c>
      <c r="H3071" s="39" t="s">
        <v>1583</v>
      </c>
      <c r="I3071" s="119">
        <v>2</v>
      </c>
      <c r="J3071" s="202" t="str">
        <f>LEFT("广西永福县广福乡德安村八庙屯12号",35)</f>
        <v>广西永福县广福乡德安村八庙屯12号</v>
      </c>
      <c r="K3071" s="39" t="s">
        <v>31</v>
      </c>
      <c r="L3071" s="39">
        <v>2</v>
      </c>
      <c r="M3071" s="27">
        <f t="shared" ref="M3071:M3076" si="124">L3071*312</f>
        <v>624</v>
      </c>
      <c r="N3071" s="23"/>
      <c r="O3071" s="24" t="s">
        <v>32</v>
      </c>
    </row>
    <row r="3072" s="1" customFormat="1" customHeight="1" spans="1:15">
      <c r="A3072" s="39">
        <v>3068</v>
      </c>
      <c r="B3072" s="115" t="s">
        <v>23</v>
      </c>
      <c r="C3072" s="39" t="s">
        <v>11004</v>
      </c>
      <c r="D3072" s="39" t="s">
        <v>10034</v>
      </c>
      <c r="E3072" s="39" t="s">
        <v>11005</v>
      </c>
      <c r="F3072" s="39" t="s">
        <v>14245</v>
      </c>
      <c r="G3072" s="39" t="s">
        <v>14290</v>
      </c>
      <c r="H3072" s="39" t="s">
        <v>194</v>
      </c>
      <c r="I3072" s="119">
        <v>3</v>
      </c>
      <c r="J3072" s="202" t="str">
        <f>LEFT("广西永福县广福乡德安村八庙屯11号",35)</f>
        <v>广西永福县广福乡德安村八庙屯11号</v>
      </c>
      <c r="K3072" s="39" t="s">
        <v>31</v>
      </c>
      <c r="L3072" s="39">
        <v>2</v>
      </c>
      <c r="M3072" s="27">
        <f t="shared" si="124"/>
        <v>624</v>
      </c>
      <c r="N3072" s="23"/>
      <c r="O3072" s="24" t="s">
        <v>32</v>
      </c>
    </row>
    <row r="3073" s="1" customFormat="1" customHeight="1" spans="1:15">
      <c r="A3073" s="39">
        <v>3069</v>
      </c>
      <c r="B3073" s="115" t="s">
        <v>23</v>
      </c>
      <c r="C3073" s="39" t="s">
        <v>11004</v>
      </c>
      <c r="D3073" s="39" t="s">
        <v>10034</v>
      </c>
      <c r="E3073" s="39" t="s">
        <v>11005</v>
      </c>
      <c r="F3073" s="39" t="s">
        <v>14245</v>
      </c>
      <c r="G3073" s="39" t="s">
        <v>10998</v>
      </c>
      <c r="H3073" s="39" t="s">
        <v>194</v>
      </c>
      <c r="I3073" s="119">
        <v>4</v>
      </c>
      <c r="J3073" s="202" t="str">
        <f>LEFT("广西永福县广福乡德安村八庙屯15号",35)</f>
        <v>广西永福县广福乡德安村八庙屯15号</v>
      </c>
      <c r="K3073" s="39" t="s">
        <v>31</v>
      </c>
      <c r="L3073" s="39">
        <v>2</v>
      </c>
      <c r="M3073" s="27">
        <f t="shared" si="124"/>
        <v>624</v>
      </c>
      <c r="N3073" s="23"/>
      <c r="O3073" s="24" t="s">
        <v>32</v>
      </c>
    </row>
    <row r="3074" s="1" customFormat="1" customHeight="1" spans="1:15">
      <c r="A3074" s="39">
        <v>3070</v>
      </c>
      <c r="B3074" s="115" t="s">
        <v>23</v>
      </c>
      <c r="C3074" s="39" t="s">
        <v>11004</v>
      </c>
      <c r="D3074" s="39" t="s">
        <v>10034</v>
      </c>
      <c r="E3074" s="39" t="s">
        <v>11005</v>
      </c>
      <c r="F3074" s="39" t="s">
        <v>14245</v>
      </c>
      <c r="G3074" s="39" t="s">
        <v>14291</v>
      </c>
      <c r="H3074" s="39" t="s">
        <v>194</v>
      </c>
      <c r="I3074" s="119">
        <v>4</v>
      </c>
      <c r="J3074" s="202" t="str">
        <f>LEFT("广西永福县广福乡德安村八庙屯9号",35)</f>
        <v>广西永福县广福乡德安村八庙屯9号</v>
      </c>
      <c r="K3074" s="39" t="s">
        <v>31</v>
      </c>
      <c r="L3074" s="39">
        <v>2</v>
      </c>
      <c r="M3074" s="27">
        <f t="shared" si="124"/>
        <v>624</v>
      </c>
      <c r="N3074" s="23"/>
      <c r="O3074" s="24" t="s">
        <v>32</v>
      </c>
    </row>
    <row r="3075" s="1" customFormat="1" customHeight="1" spans="1:15">
      <c r="A3075" s="39">
        <v>3071</v>
      </c>
      <c r="B3075" s="115" t="s">
        <v>23</v>
      </c>
      <c r="C3075" s="39" t="s">
        <v>11004</v>
      </c>
      <c r="D3075" s="39" t="s">
        <v>10034</v>
      </c>
      <c r="E3075" s="39" t="s">
        <v>11005</v>
      </c>
      <c r="F3075" s="39" t="s">
        <v>14245</v>
      </c>
      <c r="G3075" s="39" t="s">
        <v>14292</v>
      </c>
      <c r="H3075" s="39" t="s">
        <v>194</v>
      </c>
      <c r="I3075" s="119">
        <v>5</v>
      </c>
      <c r="J3075" s="202" t="str">
        <f>LEFT("广西永福县广福乡德安村八庙屯1号",35)</f>
        <v>广西永福县广福乡德安村八庙屯1号</v>
      </c>
      <c r="K3075" s="39" t="s">
        <v>31</v>
      </c>
      <c r="L3075" s="39">
        <v>2</v>
      </c>
      <c r="M3075" s="27">
        <f t="shared" si="124"/>
        <v>624</v>
      </c>
      <c r="N3075" s="23"/>
      <c r="O3075" s="24" t="s">
        <v>32</v>
      </c>
    </row>
    <row r="3076" s="1" customFormat="1" customHeight="1" spans="1:15">
      <c r="A3076" s="39">
        <v>3072</v>
      </c>
      <c r="B3076" s="115" t="s">
        <v>23</v>
      </c>
      <c r="C3076" s="39" t="s">
        <v>11004</v>
      </c>
      <c r="D3076" s="39" t="s">
        <v>10034</v>
      </c>
      <c r="E3076" s="39" t="s">
        <v>11005</v>
      </c>
      <c r="F3076" s="39" t="s">
        <v>14245</v>
      </c>
      <c r="G3076" s="39" t="s">
        <v>14293</v>
      </c>
      <c r="H3076" s="39" t="s">
        <v>194</v>
      </c>
      <c r="I3076" s="119">
        <v>4</v>
      </c>
      <c r="J3076" s="202" t="str">
        <f>LEFT("广西永福县广福乡德安村八庙屯7号",35)</f>
        <v>广西永福县广福乡德安村八庙屯7号</v>
      </c>
      <c r="K3076" s="39" t="s">
        <v>31</v>
      </c>
      <c r="L3076" s="39">
        <v>3</v>
      </c>
      <c r="M3076" s="27">
        <f t="shared" si="124"/>
        <v>936</v>
      </c>
      <c r="N3076" s="23"/>
      <c r="O3076" s="24" t="s">
        <v>32</v>
      </c>
    </row>
    <row r="3077" s="1" customFormat="1" customHeight="1" spans="1:15">
      <c r="A3077" s="39">
        <v>3073</v>
      </c>
      <c r="B3077" s="115" t="s">
        <v>23</v>
      </c>
      <c r="C3077" s="39" t="s">
        <v>11004</v>
      </c>
      <c r="D3077" s="39" t="s">
        <v>10034</v>
      </c>
      <c r="E3077" s="39" t="s">
        <v>11005</v>
      </c>
      <c r="F3077" s="39" t="s">
        <v>14245</v>
      </c>
      <c r="G3077" s="39" t="s">
        <v>14294</v>
      </c>
      <c r="H3077" s="39" t="s">
        <v>194</v>
      </c>
      <c r="I3077" s="119">
        <v>3</v>
      </c>
      <c r="J3077" s="202" t="str">
        <f>LEFT("广西永福县广福乡德安村八庙屯20号",35)</f>
        <v>广西永福县广福乡德安村八庙屯20号</v>
      </c>
      <c r="K3077" s="39" t="s">
        <v>31</v>
      </c>
      <c r="L3077" s="39">
        <v>1</v>
      </c>
      <c r="M3077" s="27">
        <f>L3077*130</f>
        <v>130</v>
      </c>
      <c r="N3077" s="23"/>
      <c r="O3077" s="24" t="s">
        <v>32</v>
      </c>
    </row>
    <row r="3078" s="1" customFormat="1" customHeight="1" spans="1:15">
      <c r="A3078" s="39">
        <v>3074</v>
      </c>
      <c r="B3078" s="115" t="s">
        <v>23</v>
      </c>
      <c r="C3078" s="39" t="s">
        <v>11004</v>
      </c>
      <c r="D3078" s="39" t="s">
        <v>10034</v>
      </c>
      <c r="E3078" s="39" t="s">
        <v>11005</v>
      </c>
      <c r="F3078" s="39" t="s">
        <v>14245</v>
      </c>
      <c r="G3078" s="39" t="s">
        <v>14295</v>
      </c>
      <c r="H3078" s="39" t="s">
        <v>1583</v>
      </c>
      <c r="I3078" s="119">
        <v>1</v>
      </c>
      <c r="J3078" s="202" t="str">
        <f>LEFT("广西永福县广福乡德安村八庙屯25号",35)</f>
        <v>广西永福县广福乡德安村八庙屯25号</v>
      </c>
      <c r="K3078" s="39" t="s">
        <v>31</v>
      </c>
      <c r="L3078" s="39">
        <v>1</v>
      </c>
      <c r="M3078" s="27">
        <f>L3078*312</f>
        <v>312</v>
      </c>
      <c r="N3078" s="23"/>
      <c r="O3078" s="24" t="s">
        <v>32</v>
      </c>
    </row>
    <row r="3079" s="1" customFormat="1" customHeight="1" spans="1:15">
      <c r="A3079" s="39">
        <v>3075</v>
      </c>
      <c r="B3079" s="115" t="s">
        <v>23</v>
      </c>
      <c r="C3079" s="39" t="s">
        <v>11004</v>
      </c>
      <c r="D3079" s="39" t="s">
        <v>10034</v>
      </c>
      <c r="E3079" s="39" t="s">
        <v>11005</v>
      </c>
      <c r="F3079" s="39" t="s">
        <v>14245</v>
      </c>
      <c r="G3079" s="39" t="s">
        <v>14296</v>
      </c>
      <c r="H3079" s="39" t="s">
        <v>11034</v>
      </c>
      <c r="I3079" s="119">
        <v>2</v>
      </c>
      <c r="J3079" s="202" t="str">
        <f>LEFT("广西永福县广福乡德安村八庙屯17号",35)</f>
        <v>广西永福县广福乡德安村八庙屯17号</v>
      </c>
      <c r="K3079" s="39" t="s">
        <v>31</v>
      </c>
      <c r="L3079" s="39">
        <v>2</v>
      </c>
      <c r="M3079" s="27">
        <f>L3079*312</f>
        <v>624</v>
      </c>
      <c r="N3079" s="23"/>
      <c r="O3079" s="24" t="s">
        <v>32</v>
      </c>
    </row>
    <row r="3080" s="1" customFormat="1" customHeight="1" spans="1:15">
      <c r="A3080" s="39">
        <v>3076</v>
      </c>
      <c r="B3080" s="115" t="s">
        <v>23</v>
      </c>
      <c r="C3080" s="39" t="s">
        <v>11004</v>
      </c>
      <c r="D3080" s="39" t="s">
        <v>10034</v>
      </c>
      <c r="E3080" s="39" t="s">
        <v>11005</v>
      </c>
      <c r="F3080" s="39" t="s">
        <v>14245</v>
      </c>
      <c r="G3080" s="39" t="s">
        <v>14297</v>
      </c>
      <c r="H3080" s="39" t="s">
        <v>194</v>
      </c>
      <c r="I3080" s="119">
        <v>3</v>
      </c>
      <c r="J3080" s="202" t="str">
        <f>LEFT("广西永福县广福乡德安村八庙屯26号",35)</f>
        <v>广西永福县广福乡德安村八庙屯26号</v>
      </c>
      <c r="K3080" s="39" t="s">
        <v>31</v>
      </c>
      <c r="L3080" s="39">
        <v>2</v>
      </c>
      <c r="M3080" s="27">
        <f>L3080*312</f>
        <v>624</v>
      </c>
      <c r="N3080" s="23"/>
      <c r="O3080" s="24" t="s">
        <v>32</v>
      </c>
    </row>
    <row r="3081" s="1" customFormat="1" customHeight="1" spans="1:15">
      <c r="A3081" s="39">
        <v>3077</v>
      </c>
      <c r="B3081" s="115" t="s">
        <v>23</v>
      </c>
      <c r="C3081" s="39" t="s">
        <v>11004</v>
      </c>
      <c r="D3081" s="39" t="s">
        <v>10034</v>
      </c>
      <c r="E3081" s="39" t="s">
        <v>11005</v>
      </c>
      <c r="F3081" s="39" t="s">
        <v>14245</v>
      </c>
      <c r="G3081" s="39" t="s">
        <v>14298</v>
      </c>
      <c r="H3081" s="39" t="s">
        <v>194</v>
      </c>
      <c r="I3081" s="119">
        <v>4</v>
      </c>
      <c r="J3081" s="202" t="str">
        <f>LEFT("广西永福县广福乡德安村八庙屯21号",35)</f>
        <v>广西永福县广福乡德安村八庙屯21号</v>
      </c>
      <c r="K3081" s="39" t="s">
        <v>31</v>
      </c>
      <c r="L3081" s="39">
        <v>3</v>
      </c>
      <c r="M3081" s="27">
        <f>L3081*312</f>
        <v>936</v>
      </c>
      <c r="N3081" s="23"/>
      <c r="O3081" s="24" t="s">
        <v>32</v>
      </c>
    </row>
    <row r="3082" s="1" customFormat="1" customHeight="1" spans="1:15">
      <c r="A3082" s="39">
        <v>3078</v>
      </c>
      <c r="B3082" s="115" t="s">
        <v>23</v>
      </c>
      <c r="C3082" s="39" t="s">
        <v>11004</v>
      </c>
      <c r="D3082" s="39" t="s">
        <v>10034</v>
      </c>
      <c r="E3082" s="39" t="s">
        <v>11005</v>
      </c>
      <c r="F3082" s="39" t="s">
        <v>14245</v>
      </c>
      <c r="G3082" s="39" t="s">
        <v>14299</v>
      </c>
      <c r="H3082" s="39" t="s">
        <v>1583</v>
      </c>
      <c r="I3082" s="119">
        <v>2</v>
      </c>
      <c r="J3082" s="202" t="str">
        <f>LEFT("广西永福县广福乡德安村八庙屯18号",35)</f>
        <v>广西永福县广福乡德安村八庙屯18号</v>
      </c>
      <c r="K3082" s="39" t="s">
        <v>31</v>
      </c>
      <c r="L3082" s="39">
        <v>2</v>
      </c>
      <c r="M3082" s="27">
        <f>L3082*312</f>
        <v>624</v>
      </c>
      <c r="N3082" s="23"/>
      <c r="O3082" s="24" t="s">
        <v>32</v>
      </c>
    </row>
    <row r="3083" s="1" customFormat="1" customHeight="1" spans="1:15">
      <c r="A3083" s="39">
        <v>3079</v>
      </c>
      <c r="B3083" s="115" t="s">
        <v>23</v>
      </c>
      <c r="C3083" s="39" t="s">
        <v>11004</v>
      </c>
      <c r="D3083" s="39" t="s">
        <v>10034</v>
      </c>
      <c r="E3083" s="39" t="s">
        <v>11005</v>
      </c>
      <c r="F3083" s="39" t="s">
        <v>14245</v>
      </c>
      <c r="G3083" s="39" t="s">
        <v>14300</v>
      </c>
      <c r="H3083" s="39" t="s">
        <v>194</v>
      </c>
      <c r="I3083" s="119">
        <v>3</v>
      </c>
      <c r="J3083" s="202" t="str">
        <f>LEFT("广西永福县广福乡德安村八庙屯16号",35)</f>
        <v>广西永福县广福乡德安村八庙屯16号</v>
      </c>
      <c r="K3083" s="39" t="s">
        <v>31</v>
      </c>
      <c r="L3083" s="39">
        <v>1</v>
      </c>
      <c r="M3083" s="27">
        <f>L3083*130</f>
        <v>130</v>
      </c>
      <c r="N3083" s="23"/>
      <c r="O3083" s="24" t="s">
        <v>32</v>
      </c>
    </row>
    <row r="3084" s="1" customFormat="1" customHeight="1" spans="1:15">
      <c r="A3084" s="39">
        <v>3080</v>
      </c>
      <c r="B3084" s="115" t="s">
        <v>23</v>
      </c>
      <c r="C3084" s="39" t="s">
        <v>11004</v>
      </c>
      <c r="D3084" s="39" t="s">
        <v>10034</v>
      </c>
      <c r="E3084" s="39" t="s">
        <v>11005</v>
      </c>
      <c r="F3084" s="39" t="s">
        <v>14245</v>
      </c>
      <c r="G3084" s="39" t="s">
        <v>14301</v>
      </c>
      <c r="H3084" s="39" t="s">
        <v>194</v>
      </c>
      <c r="I3084" s="119">
        <v>3</v>
      </c>
      <c r="J3084" s="202" t="str">
        <f>LEFT("广西永福县广福乡德安村八庙屯5号",35)</f>
        <v>广西永福县广福乡德安村八庙屯5号</v>
      </c>
      <c r="K3084" s="39" t="s">
        <v>31</v>
      </c>
      <c r="L3084" s="39">
        <v>1</v>
      </c>
      <c r="M3084" s="27">
        <f>L3084*130</f>
        <v>130</v>
      </c>
      <c r="N3084" s="23"/>
      <c r="O3084" s="24" t="s">
        <v>32</v>
      </c>
    </row>
    <row r="3085" s="1" customFormat="1" customHeight="1" spans="1:15">
      <c r="A3085" s="39">
        <v>3081</v>
      </c>
      <c r="B3085" s="115" t="s">
        <v>23</v>
      </c>
      <c r="C3085" s="39" t="s">
        <v>11004</v>
      </c>
      <c r="D3085" s="39" t="s">
        <v>10034</v>
      </c>
      <c r="E3085" s="39" t="s">
        <v>11005</v>
      </c>
      <c r="F3085" s="39" t="s">
        <v>14245</v>
      </c>
      <c r="G3085" s="39" t="s">
        <v>14302</v>
      </c>
      <c r="H3085" s="39" t="s">
        <v>194</v>
      </c>
      <c r="I3085" s="119">
        <v>2</v>
      </c>
      <c r="J3085" s="202" t="str">
        <f>LEFT("广西永福县广福乡德安村八庙屯5号",35)</f>
        <v>广西永福县广福乡德安村八庙屯5号</v>
      </c>
      <c r="K3085" s="39" t="s">
        <v>31</v>
      </c>
      <c r="L3085" s="39">
        <v>1</v>
      </c>
      <c r="M3085" s="27">
        <f>L3085*130</f>
        <v>130</v>
      </c>
      <c r="N3085" s="23"/>
      <c r="O3085" s="24" t="s">
        <v>32</v>
      </c>
    </row>
    <row r="3086" s="1" customFormat="1" customHeight="1" spans="1:15">
      <c r="A3086" s="39">
        <v>3082</v>
      </c>
      <c r="B3086" s="115" t="s">
        <v>23</v>
      </c>
      <c r="C3086" s="39" t="s">
        <v>11004</v>
      </c>
      <c r="D3086" s="39" t="s">
        <v>10034</v>
      </c>
      <c r="E3086" s="39" t="s">
        <v>11005</v>
      </c>
      <c r="F3086" s="39" t="s">
        <v>14245</v>
      </c>
      <c r="G3086" s="39" t="s">
        <v>14303</v>
      </c>
      <c r="H3086" s="39" t="s">
        <v>51</v>
      </c>
      <c r="I3086" s="119">
        <v>3</v>
      </c>
      <c r="J3086" s="202" t="str">
        <f>LEFT("广西永福县广福乡德安村八庙屯27号",35)</f>
        <v>广西永福县广福乡德安村八庙屯27号</v>
      </c>
      <c r="K3086" s="39" t="s">
        <v>31</v>
      </c>
      <c r="L3086" s="39">
        <v>1</v>
      </c>
      <c r="M3086" s="27">
        <f>L3086*312</f>
        <v>312</v>
      </c>
      <c r="N3086" s="23"/>
      <c r="O3086" s="24" t="s">
        <v>32</v>
      </c>
    </row>
    <row r="3087" s="1" customFormat="1" customHeight="1" spans="1:15">
      <c r="A3087" s="39">
        <v>3083</v>
      </c>
      <c r="B3087" s="115" t="s">
        <v>23</v>
      </c>
      <c r="C3087" s="39" t="s">
        <v>11004</v>
      </c>
      <c r="D3087" s="39" t="s">
        <v>10034</v>
      </c>
      <c r="E3087" s="39" t="s">
        <v>11005</v>
      </c>
      <c r="F3087" s="39" t="s">
        <v>14245</v>
      </c>
      <c r="G3087" s="39" t="s">
        <v>14304</v>
      </c>
      <c r="H3087" s="39" t="s">
        <v>194</v>
      </c>
      <c r="I3087" s="119">
        <v>2</v>
      </c>
      <c r="J3087" s="202" t="str">
        <f>LEFT("广西永福县广福乡德安村八庙屯19号",35)</f>
        <v>广西永福县广福乡德安村八庙屯19号</v>
      </c>
      <c r="K3087" s="39" t="s">
        <v>31</v>
      </c>
      <c r="L3087" s="39">
        <v>2</v>
      </c>
      <c r="M3087" s="27">
        <f>L3087*312</f>
        <v>624</v>
      </c>
      <c r="N3087" s="23"/>
      <c r="O3087" s="24" t="s">
        <v>32</v>
      </c>
    </row>
    <row r="3088" s="1" customFormat="1" customHeight="1" spans="1:15">
      <c r="A3088" s="39">
        <v>3084</v>
      </c>
      <c r="B3088" s="115" t="s">
        <v>23</v>
      </c>
      <c r="C3088" s="39" t="s">
        <v>11004</v>
      </c>
      <c r="D3088" s="39" t="s">
        <v>10034</v>
      </c>
      <c r="E3088" s="39" t="s">
        <v>11005</v>
      </c>
      <c r="F3088" s="39" t="s">
        <v>14245</v>
      </c>
      <c r="G3088" s="39" t="s">
        <v>14305</v>
      </c>
      <c r="H3088" s="39" t="s">
        <v>1583</v>
      </c>
      <c r="I3088" s="119">
        <v>4</v>
      </c>
      <c r="J3088" s="202" t="str">
        <f>LEFT("广西永福县广福乡德安村八庙屯22号",35)</f>
        <v>广西永福县广福乡德安村八庙屯22号</v>
      </c>
      <c r="K3088" s="39" t="s">
        <v>31</v>
      </c>
      <c r="L3088" s="39">
        <v>3</v>
      </c>
      <c r="M3088" s="27">
        <f>L3088*130</f>
        <v>390</v>
      </c>
      <c r="N3088" s="23"/>
      <c r="O3088" s="24" t="s">
        <v>32</v>
      </c>
    </row>
    <row r="3089" s="1" customFormat="1" customHeight="1" spans="1:15">
      <c r="A3089" s="39">
        <v>3085</v>
      </c>
      <c r="B3089" s="115" t="s">
        <v>23</v>
      </c>
      <c r="C3089" s="39" t="s">
        <v>11004</v>
      </c>
      <c r="D3089" s="39" t="s">
        <v>10034</v>
      </c>
      <c r="E3089" s="39" t="s">
        <v>11005</v>
      </c>
      <c r="F3089" s="39" t="s">
        <v>14245</v>
      </c>
      <c r="G3089" s="39" t="s">
        <v>14306</v>
      </c>
      <c r="H3089" s="39" t="s">
        <v>194</v>
      </c>
      <c r="I3089" s="119">
        <v>3</v>
      </c>
      <c r="J3089" s="202" t="str">
        <f>LEFT("广西永福县广福乡德安村八庙屯8号",35)</f>
        <v>广西永福县广福乡德安村八庙屯8号</v>
      </c>
      <c r="K3089" s="39" t="s">
        <v>31</v>
      </c>
      <c r="L3089" s="39">
        <v>2</v>
      </c>
      <c r="M3089" s="27">
        <f>L3089*312</f>
        <v>624</v>
      </c>
      <c r="N3089" s="23"/>
      <c r="O3089" s="24" t="s">
        <v>32</v>
      </c>
    </row>
    <row r="3090" s="1" customFormat="1" customHeight="1" spans="1:15">
      <c r="A3090" s="39">
        <v>3086</v>
      </c>
      <c r="B3090" s="115" t="s">
        <v>23</v>
      </c>
      <c r="C3090" s="39" t="s">
        <v>11004</v>
      </c>
      <c r="D3090" s="39" t="s">
        <v>10034</v>
      </c>
      <c r="E3090" s="39" t="s">
        <v>11005</v>
      </c>
      <c r="F3090" s="39" t="s">
        <v>14245</v>
      </c>
      <c r="G3090" s="39" t="s">
        <v>14289</v>
      </c>
      <c r="H3090" s="39" t="s">
        <v>194</v>
      </c>
      <c r="I3090" s="119">
        <v>2</v>
      </c>
      <c r="J3090" s="202" t="str">
        <f>LEFT("广西永福县广福乡德安村古正屯21号",35)</f>
        <v>广西永福县广福乡德安村古正屯21号</v>
      </c>
      <c r="K3090" s="39" t="s">
        <v>31</v>
      </c>
      <c r="L3090" s="39">
        <v>2</v>
      </c>
      <c r="M3090" s="27">
        <f>L3090*130</f>
        <v>260</v>
      </c>
      <c r="N3090" s="23"/>
      <c r="O3090" s="24" t="s">
        <v>32</v>
      </c>
    </row>
    <row r="3091" s="1" customFormat="1" customHeight="1" spans="1:15">
      <c r="A3091" s="39">
        <v>3087</v>
      </c>
      <c r="B3091" s="115" t="s">
        <v>23</v>
      </c>
      <c r="C3091" s="39" t="s">
        <v>11004</v>
      </c>
      <c r="D3091" s="39" t="s">
        <v>10034</v>
      </c>
      <c r="E3091" s="39" t="s">
        <v>11005</v>
      </c>
      <c r="F3091" s="39" t="s">
        <v>14245</v>
      </c>
      <c r="G3091" s="39" t="s">
        <v>14307</v>
      </c>
      <c r="H3091" s="39" t="s">
        <v>194</v>
      </c>
      <c r="I3091" s="119">
        <v>4</v>
      </c>
      <c r="J3091" s="202" t="str">
        <f>LEFT("广西永福县广福乡德安村古正屯13号",35)</f>
        <v>广西永福县广福乡德安村古正屯13号</v>
      </c>
      <c r="K3091" s="39" t="s">
        <v>31</v>
      </c>
      <c r="L3091" s="39">
        <v>3</v>
      </c>
      <c r="M3091" s="27">
        <f>L3091*130</f>
        <v>390</v>
      </c>
      <c r="N3091" s="23"/>
      <c r="O3091" s="24" t="s">
        <v>32</v>
      </c>
    </row>
    <row r="3092" s="1" customFormat="1" customHeight="1" spans="1:15">
      <c r="A3092" s="39">
        <v>3088</v>
      </c>
      <c r="B3092" s="115" t="s">
        <v>23</v>
      </c>
      <c r="C3092" s="39" t="s">
        <v>11004</v>
      </c>
      <c r="D3092" s="39" t="s">
        <v>10034</v>
      </c>
      <c r="E3092" s="39" t="s">
        <v>11005</v>
      </c>
      <c r="F3092" s="39" t="s">
        <v>14245</v>
      </c>
      <c r="G3092" s="39" t="s">
        <v>14308</v>
      </c>
      <c r="H3092" s="39" t="s">
        <v>194</v>
      </c>
      <c r="I3092" s="119">
        <v>4</v>
      </c>
      <c r="J3092" s="202" t="str">
        <f>LEFT("广西永福县广福乡德安村古正屯16号",35)</f>
        <v>广西永福县广福乡德安村古正屯16号</v>
      </c>
      <c r="K3092" s="39" t="s">
        <v>31</v>
      </c>
      <c r="L3092" s="39">
        <v>2</v>
      </c>
      <c r="M3092" s="27">
        <f>L3092*130</f>
        <v>260</v>
      </c>
      <c r="N3092" s="23"/>
      <c r="O3092" s="24" t="s">
        <v>32</v>
      </c>
    </row>
    <row r="3093" s="1" customFormat="1" customHeight="1" spans="1:15">
      <c r="A3093" s="39">
        <v>3089</v>
      </c>
      <c r="B3093" s="115" t="s">
        <v>23</v>
      </c>
      <c r="C3093" s="39" t="s">
        <v>11004</v>
      </c>
      <c r="D3093" s="39" t="s">
        <v>10034</v>
      </c>
      <c r="E3093" s="39" t="s">
        <v>11005</v>
      </c>
      <c r="F3093" s="39" t="s">
        <v>14245</v>
      </c>
      <c r="G3093" s="39" t="s">
        <v>14309</v>
      </c>
      <c r="H3093" s="39" t="s">
        <v>194</v>
      </c>
      <c r="I3093" s="119">
        <v>3</v>
      </c>
      <c r="J3093" s="202" t="str">
        <f>LEFT("广西永福县广福乡德安村古正屯6号",35)</f>
        <v>广西永福县广福乡德安村古正屯6号</v>
      </c>
      <c r="K3093" s="39" t="s">
        <v>31</v>
      </c>
      <c r="L3093" s="39">
        <v>1</v>
      </c>
      <c r="M3093" s="27">
        <f>L3093*312</f>
        <v>312</v>
      </c>
      <c r="N3093" s="23"/>
      <c r="O3093" s="24" t="s">
        <v>32</v>
      </c>
    </row>
    <row r="3094" s="1" customFormat="1" customHeight="1" spans="1:15">
      <c r="A3094" s="39">
        <v>3090</v>
      </c>
      <c r="B3094" s="115" t="s">
        <v>23</v>
      </c>
      <c r="C3094" s="39" t="s">
        <v>11004</v>
      </c>
      <c r="D3094" s="39" t="s">
        <v>10034</v>
      </c>
      <c r="E3094" s="39" t="s">
        <v>11005</v>
      </c>
      <c r="F3094" s="39" t="s">
        <v>14245</v>
      </c>
      <c r="G3094" s="39" t="s">
        <v>14310</v>
      </c>
      <c r="H3094" s="39" t="s">
        <v>194</v>
      </c>
      <c r="I3094" s="119">
        <v>3</v>
      </c>
      <c r="J3094" s="202" t="str">
        <f>LEFT("广西永福县广福乡德安村古正屯22号",35)</f>
        <v>广西永福县广福乡德安村古正屯22号</v>
      </c>
      <c r="K3094" s="39" t="s">
        <v>31</v>
      </c>
      <c r="L3094" s="39">
        <v>1</v>
      </c>
      <c r="M3094" s="27">
        <f>L3094*312</f>
        <v>312</v>
      </c>
      <c r="N3094" s="23"/>
      <c r="O3094" s="24" t="s">
        <v>32</v>
      </c>
    </row>
    <row r="3095" s="1" customFormat="1" customHeight="1" spans="1:15">
      <c r="A3095" s="39">
        <v>3091</v>
      </c>
      <c r="B3095" s="115" t="s">
        <v>23</v>
      </c>
      <c r="C3095" s="39" t="s">
        <v>11004</v>
      </c>
      <c r="D3095" s="39" t="s">
        <v>10034</v>
      </c>
      <c r="E3095" s="39" t="s">
        <v>11005</v>
      </c>
      <c r="F3095" s="39" t="s">
        <v>14245</v>
      </c>
      <c r="G3095" s="39" t="s">
        <v>14311</v>
      </c>
      <c r="H3095" s="39" t="s">
        <v>194</v>
      </c>
      <c r="I3095" s="119">
        <v>3</v>
      </c>
      <c r="J3095" s="202" t="str">
        <f>LEFT("广西永福县广福乡德安村古正屯3号",35)</f>
        <v>广西永福县广福乡德安村古正屯3号</v>
      </c>
      <c r="K3095" s="39" t="s">
        <v>31</v>
      </c>
      <c r="L3095" s="39">
        <v>1</v>
      </c>
      <c r="M3095" s="27">
        <f>L3095*130</f>
        <v>130</v>
      </c>
      <c r="N3095" s="23"/>
      <c r="O3095" s="24" t="s">
        <v>32</v>
      </c>
    </row>
    <row r="3096" s="1" customFormat="1" customHeight="1" spans="1:15">
      <c r="A3096" s="39">
        <v>3092</v>
      </c>
      <c r="B3096" s="115" t="s">
        <v>23</v>
      </c>
      <c r="C3096" s="39" t="s">
        <v>11004</v>
      </c>
      <c r="D3096" s="39" t="s">
        <v>10034</v>
      </c>
      <c r="E3096" s="39" t="s">
        <v>11005</v>
      </c>
      <c r="F3096" s="39" t="s">
        <v>14245</v>
      </c>
      <c r="G3096" s="39" t="s">
        <v>14312</v>
      </c>
      <c r="H3096" s="39" t="s">
        <v>1583</v>
      </c>
      <c r="I3096" s="119">
        <v>5</v>
      </c>
      <c r="J3096" s="202" t="str">
        <f>LEFT("广西永福县广福乡德安村古正屯5号",35)</f>
        <v>广西永福县广福乡德安村古正屯5号</v>
      </c>
      <c r="K3096" s="39" t="s">
        <v>31</v>
      </c>
      <c r="L3096" s="39">
        <v>1</v>
      </c>
      <c r="M3096" s="27">
        <f>L3096*130</f>
        <v>130</v>
      </c>
      <c r="N3096" s="23"/>
      <c r="O3096" s="24" t="s">
        <v>32</v>
      </c>
    </row>
    <row r="3097" s="1" customFormat="1" customHeight="1" spans="1:15">
      <c r="A3097" s="39">
        <v>3093</v>
      </c>
      <c r="B3097" s="115" t="s">
        <v>23</v>
      </c>
      <c r="C3097" s="39" t="s">
        <v>11004</v>
      </c>
      <c r="D3097" s="39" t="s">
        <v>10034</v>
      </c>
      <c r="E3097" s="39" t="s">
        <v>11005</v>
      </c>
      <c r="F3097" s="39" t="s">
        <v>14245</v>
      </c>
      <c r="G3097" s="39" t="s">
        <v>14313</v>
      </c>
      <c r="H3097" s="39" t="s">
        <v>194</v>
      </c>
      <c r="I3097" s="119">
        <v>3</v>
      </c>
      <c r="J3097" s="202" t="str">
        <f>LEFT("广西永福县广福乡德安村古正屯10号",35)</f>
        <v>广西永福县广福乡德安村古正屯10号</v>
      </c>
      <c r="K3097" s="39" t="s">
        <v>31</v>
      </c>
      <c r="L3097" s="39">
        <v>1</v>
      </c>
      <c r="M3097" s="27">
        <f>L3097*130</f>
        <v>130</v>
      </c>
      <c r="N3097" s="23"/>
      <c r="O3097" s="24" t="s">
        <v>32</v>
      </c>
    </row>
    <row r="3098" s="1" customFormat="1" customHeight="1" spans="1:15">
      <c r="A3098" s="39">
        <v>3094</v>
      </c>
      <c r="B3098" s="115" t="s">
        <v>23</v>
      </c>
      <c r="C3098" s="39" t="s">
        <v>11004</v>
      </c>
      <c r="D3098" s="39" t="s">
        <v>10034</v>
      </c>
      <c r="E3098" s="39" t="s">
        <v>11005</v>
      </c>
      <c r="F3098" s="39" t="s">
        <v>14245</v>
      </c>
      <c r="G3098" s="39" t="s">
        <v>14314</v>
      </c>
      <c r="H3098" s="39" t="s">
        <v>194</v>
      </c>
      <c r="I3098" s="119">
        <v>2</v>
      </c>
      <c r="J3098" s="202" t="str">
        <f>LEFT("广西永福县广福乡德安村古正屯11号",35)</f>
        <v>广西永福县广福乡德安村古正屯11号</v>
      </c>
      <c r="K3098" s="39" t="s">
        <v>31</v>
      </c>
      <c r="L3098" s="39">
        <v>1</v>
      </c>
      <c r="M3098" s="27">
        <f>L3098*312</f>
        <v>312</v>
      </c>
      <c r="N3098" s="23"/>
      <c r="O3098" s="24" t="s">
        <v>32</v>
      </c>
    </row>
    <row r="3099" s="1" customFormat="1" customHeight="1" spans="1:15">
      <c r="A3099" s="39">
        <v>3095</v>
      </c>
      <c r="B3099" s="115" t="s">
        <v>23</v>
      </c>
      <c r="C3099" s="39" t="s">
        <v>11004</v>
      </c>
      <c r="D3099" s="39" t="s">
        <v>10034</v>
      </c>
      <c r="E3099" s="39" t="s">
        <v>11005</v>
      </c>
      <c r="F3099" s="39" t="s">
        <v>14245</v>
      </c>
      <c r="G3099" s="39" t="s">
        <v>14315</v>
      </c>
      <c r="H3099" s="39" t="s">
        <v>194</v>
      </c>
      <c r="I3099" s="119">
        <v>2</v>
      </c>
      <c r="J3099" s="202" t="str">
        <f>LEFT("广西永福县广福乡德安村古正屯1号",35)</f>
        <v>广西永福县广福乡德安村古正屯1号</v>
      </c>
      <c r="K3099" s="39" t="s">
        <v>31</v>
      </c>
      <c r="L3099" s="39">
        <v>1</v>
      </c>
      <c r="M3099" s="27">
        <f>L3099*130</f>
        <v>130</v>
      </c>
      <c r="N3099" s="23"/>
      <c r="O3099" s="24" t="s">
        <v>32</v>
      </c>
    </row>
    <row r="3100" s="1" customFormat="1" customHeight="1" spans="1:15">
      <c r="A3100" s="39">
        <v>3096</v>
      </c>
      <c r="B3100" s="115" t="s">
        <v>23</v>
      </c>
      <c r="C3100" s="39" t="s">
        <v>11004</v>
      </c>
      <c r="D3100" s="39" t="s">
        <v>10034</v>
      </c>
      <c r="E3100" s="39" t="s">
        <v>11005</v>
      </c>
      <c r="F3100" s="39" t="s">
        <v>14245</v>
      </c>
      <c r="G3100" s="39" t="s">
        <v>14316</v>
      </c>
      <c r="H3100" s="39" t="s">
        <v>1583</v>
      </c>
      <c r="I3100" s="119">
        <v>4</v>
      </c>
      <c r="J3100" s="202" t="str">
        <f>LEFT("广西永福县广福乡德安村古正屯2号",35)</f>
        <v>广西永福县广福乡德安村古正屯2号</v>
      </c>
      <c r="K3100" s="39" t="s">
        <v>31</v>
      </c>
      <c r="L3100" s="39">
        <v>3</v>
      </c>
      <c r="M3100" s="27">
        <f>L3100*130</f>
        <v>390</v>
      </c>
      <c r="N3100" s="23"/>
      <c r="O3100" s="24" t="s">
        <v>32</v>
      </c>
    </row>
    <row r="3101" s="1" customFormat="1" customHeight="1" spans="1:15">
      <c r="A3101" s="39">
        <v>3097</v>
      </c>
      <c r="B3101" s="115" t="s">
        <v>23</v>
      </c>
      <c r="C3101" s="39" t="s">
        <v>11004</v>
      </c>
      <c r="D3101" s="39" t="s">
        <v>10034</v>
      </c>
      <c r="E3101" s="39" t="s">
        <v>11005</v>
      </c>
      <c r="F3101" s="39" t="s">
        <v>14245</v>
      </c>
      <c r="G3101" s="39" t="s">
        <v>14317</v>
      </c>
      <c r="H3101" s="39" t="s">
        <v>194</v>
      </c>
      <c r="I3101" s="119">
        <v>4</v>
      </c>
      <c r="J3101" s="202" t="str">
        <f>LEFT("广西永福县广福乡德安村古正屯23号",35)</f>
        <v>广西永福县广福乡德安村古正屯23号</v>
      </c>
      <c r="K3101" s="39" t="s">
        <v>31</v>
      </c>
      <c r="L3101" s="39">
        <v>2</v>
      </c>
      <c r="M3101" s="27">
        <f>L3101*130</f>
        <v>260</v>
      </c>
      <c r="N3101" s="23"/>
      <c r="O3101" s="24" t="s">
        <v>32</v>
      </c>
    </row>
    <row r="3102" s="1" customFormat="1" customHeight="1" spans="1:15">
      <c r="A3102" s="39">
        <v>3098</v>
      </c>
      <c r="B3102" s="115" t="s">
        <v>23</v>
      </c>
      <c r="C3102" s="39" t="s">
        <v>11004</v>
      </c>
      <c r="D3102" s="39" t="s">
        <v>10034</v>
      </c>
      <c r="E3102" s="39" t="s">
        <v>11005</v>
      </c>
      <c r="F3102" s="39" t="s">
        <v>14245</v>
      </c>
      <c r="G3102" s="39" t="s">
        <v>14318</v>
      </c>
      <c r="H3102" s="39" t="s">
        <v>194</v>
      </c>
      <c r="I3102" s="119">
        <v>3</v>
      </c>
      <c r="J3102" s="202" t="str">
        <f>LEFT("广西永福县广福乡德安村古正屯9号",35)</f>
        <v>广西永福县广福乡德安村古正屯9号</v>
      </c>
      <c r="K3102" s="39" t="s">
        <v>31</v>
      </c>
      <c r="L3102" s="39">
        <v>1</v>
      </c>
      <c r="M3102" s="27">
        <f>L3102*130</f>
        <v>130</v>
      </c>
      <c r="N3102" s="23"/>
      <c r="O3102" s="24" t="s">
        <v>32</v>
      </c>
    </row>
    <row r="3103" s="1" customFormat="1" customHeight="1" spans="1:15">
      <c r="A3103" s="39">
        <v>3099</v>
      </c>
      <c r="B3103" s="115" t="s">
        <v>23</v>
      </c>
      <c r="C3103" s="39" t="s">
        <v>11004</v>
      </c>
      <c r="D3103" s="39" t="s">
        <v>10034</v>
      </c>
      <c r="E3103" s="39" t="s">
        <v>11005</v>
      </c>
      <c r="F3103" s="39" t="s">
        <v>14245</v>
      </c>
      <c r="G3103" s="39" t="s">
        <v>3033</v>
      </c>
      <c r="H3103" s="39" t="s">
        <v>194</v>
      </c>
      <c r="I3103" s="119">
        <v>2</v>
      </c>
      <c r="J3103" s="202" t="str">
        <f>LEFT("广西永福县广福乡德安村古正屯12号",35)</f>
        <v>广西永福县广福乡德安村古正屯12号</v>
      </c>
      <c r="K3103" s="39" t="s">
        <v>31</v>
      </c>
      <c r="L3103" s="39">
        <v>1</v>
      </c>
      <c r="M3103" s="27">
        <f>L3103*130</f>
        <v>130</v>
      </c>
      <c r="N3103" s="23"/>
      <c r="O3103" s="24" t="s">
        <v>32</v>
      </c>
    </row>
    <row r="3104" s="1" customFormat="1" customHeight="1" spans="1:15">
      <c r="A3104" s="39">
        <v>3100</v>
      </c>
      <c r="B3104" s="115" t="s">
        <v>23</v>
      </c>
      <c r="C3104" s="39" t="s">
        <v>11004</v>
      </c>
      <c r="D3104" s="39" t="s">
        <v>10034</v>
      </c>
      <c r="E3104" s="39" t="s">
        <v>11005</v>
      </c>
      <c r="F3104" s="39" t="s">
        <v>14245</v>
      </c>
      <c r="G3104" s="39" t="s">
        <v>14319</v>
      </c>
      <c r="H3104" s="39" t="s">
        <v>194</v>
      </c>
      <c r="I3104" s="39">
        <v>2</v>
      </c>
      <c r="J3104" s="202" t="str">
        <f>LEFT("广西永福县广福乡德安村黄毛屯13号",35)</f>
        <v>广西永福县广福乡德安村黄毛屯13号</v>
      </c>
      <c r="K3104" s="39" t="s">
        <v>31</v>
      </c>
      <c r="L3104" s="39">
        <v>1</v>
      </c>
      <c r="M3104" s="27">
        <f t="shared" ref="M3104:M3110" si="125">L3104*312</f>
        <v>312</v>
      </c>
      <c r="N3104" s="23"/>
      <c r="O3104" s="24" t="s">
        <v>32</v>
      </c>
    </row>
    <row r="3105" s="1" customFormat="1" customHeight="1" spans="1:15">
      <c r="A3105" s="39">
        <v>3101</v>
      </c>
      <c r="B3105" s="115" t="s">
        <v>23</v>
      </c>
      <c r="C3105" s="39" t="s">
        <v>11004</v>
      </c>
      <c r="D3105" s="39" t="s">
        <v>10034</v>
      </c>
      <c r="E3105" s="39" t="s">
        <v>11005</v>
      </c>
      <c r="F3105" s="39" t="s">
        <v>14245</v>
      </c>
      <c r="G3105" s="39" t="s">
        <v>14320</v>
      </c>
      <c r="H3105" s="39" t="s">
        <v>194</v>
      </c>
      <c r="I3105" s="39">
        <v>3</v>
      </c>
      <c r="J3105" s="202" t="str">
        <f>LEFT("广西永福县广福乡德安村黄毛屯35号",35)</f>
        <v>广西永福县广福乡德安村黄毛屯35号</v>
      </c>
      <c r="K3105" s="39" t="s">
        <v>31</v>
      </c>
      <c r="L3105" s="39">
        <v>2</v>
      </c>
      <c r="M3105" s="27">
        <f t="shared" si="125"/>
        <v>624</v>
      </c>
      <c r="N3105" s="23"/>
      <c r="O3105" s="24" t="s">
        <v>32</v>
      </c>
    </row>
    <row r="3106" s="1" customFormat="1" customHeight="1" spans="1:18">
      <c r="A3106" s="39">
        <v>3102</v>
      </c>
      <c r="B3106" s="115" t="s">
        <v>23</v>
      </c>
      <c r="C3106" s="39" t="s">
        <v>11004</v>
      </c>
      <c r="D3106" s="39" t="s">
        <v>10034</v>
      </c>
      <c r="E3106" s="39" t="s">
        <v>11005</v>
      </c>
      <c r="F3106" s="39" t="s">
        <v>14245</v>
      </c>
      <c r="G3106" s="189" t="s">
        <v>14321</v>
      </c>
      <c r="H3106" s="39" t="s">
        <v>194</v>
      </c>
      <c r="I3106" s="39">
        <v>3</v>
      </c>
      <c r="J3106" s="202" t="str">
        <f>LEFT("广西永福县广福乡德安村黄毛屯36号",35)</f>
        <v>广西永福县广福乡德安村黄毛屯36号</v>
      </c>
      <c r="K3106" s="39" t="s">
        <v>31</v>
      </c>
      <c r="L3106" s="39">
        <v>1</v>
      </c>
      <c r="M3106" s="27">
        <f t="shared" si="125"/>
        <v>312</v>
      </c>
      <c r="N3106" s="23"/>
      <c r="O3106" s="24" t="s">
        <v>32</v>
      </c>
      <c r="R3106" s="92"/>
    </row>
    <row r="3107" s="1" customFormat="1" customHeight="1" spans="1:15">
      <c r="A3107" s="39">
        <v>3103</v>
      </c>
      <c r="B3107" s="115" t="s">
        <v>23</v>
      </c>
      <c r="C3107" s="39" t="s">
        <v>11004</v>
      </c>
      <c r="D3107" s="39" t="s">
        <v>10034</v>
      </c>
      <c r="E3107" s="39" t="s">
        <v>11005</v>
      </c>
      <c r="F3107" s="39" t="s">
        <v>14245</v>
      </c>
      <c r="G3107" s="39" t="s">
        <v>14322</v>
      </c>
      <c r="H3107" s="39" t="s">
        <v>194</v>
      </c>
      <c r="I3107" s="39">
        <v>3</v>
      </c>
      <c r="J3107" s="202" t="str">
        <f>LEFT("广西永福县广福乡德安村黄毛屯33号",35)</f>
        <v>广西永福县广福乡德安村黄毛屯33号</v>
      </c>
      <c r="K3107" s="39" t="s">
        <v>31</v>
      </c>
      <c r="L3107" s="39">
        <v>1</v>
      </c>
      <c r="M3107" s="27">
        <f t="shared" si="125"/>
        <v>312</v>
      </c>
      <c r="N3107" s="23"/>
      <c r="O3107" s="24" t="s">
        <v>32</v>
      </c>
    </row>
    <row r="3108" s="1" customFormat="1" customHeight="1" spans="1:15">
      <c r="A3108" s="39">
        <v>3104</v>
      </c>
      <c r="B3108" s="115" t="s">
        <v>23</v>
      </c>
      <c r="C3108" s="39" t="s">
        <v>11004</v>
      </c>
      <c r="D3108" s="39" t="s">
        <v>10034</v>
      </c>
      <c r="E3108" s="39" t="s">
        <v>11005</v>
      </c>
      <c r="F3108" s="39" t="s">
        <v>14245</v>
      </c>
      <c r="G3108" s="39" t="s">
        <v>14323</v>
      </c>
      <c r="H3108" s="39" t="s">
        <v>194</v>
      </c>
      <c r="I3108" s="39">
        <v>2</v>
      </c>
      <c r="J3108" s="202" t="str">
        <f>LEFT("广西永福县广福乡德安村黄毛屯42号",35)</f>
        <v>广西永福县广福乡德安村黄毛屯42号</v>
      </c>
      <c r="K3108" s="39" t="s">
        <v>31</v>
      </c>
      <c r="L3108" s="39">
        <v>2</v>
      </c>
      <c r="M3108" s="27">
        <f t="shared" si="125"/>
        <v>624</v>
      </c>
      <c r="N3108" s="23"/>
      <c r="O3108" s="24" t="s">
        <v>32</v>
      </c>
    </row>
    <row r="3109" s="1" customFormat="1" customHeight="1" spans="1:15">
      <c r="A3109" s="39">
        <v>3105</v>
      </c>
      <c r="B3109" s="115" t="s">
        <v>23</v>
      </c>
      <c r="C3109" s="39" t="s">
        <v>11004</v>
      </c>
      <c r="D3109" s="39" t="s">
        <v>10034</v>
      </c>
      <c r="E3109" s="39" t="s">
        <v>11005</v>
      </c>
      <c r="F3109" s="39" t="s">
        <v>14245</v>
      </c>
      <c r="G3109" s="119" t="s">
        <v>14324</v>
      </c>
      <c r="H3109" s="119" t="s">
        <v>51</v>
      </c>
      <c r="I3109" s="119">
        <v>3</v>
      </c>
      <c r="J3109" s="202" t="str">
        <f>LEFT("广西永福县广福乡德安村黄毛屯5号",35)</f>
        <v>广西永福县广福乡德安村黄毛屯5号</v>
      </c>
      <c r="K3109" s="39" t="s">
        <v>31</v>
      </c>
      <c r="L3109" s="119">
        <v>2</v>
      </c>
      <c r="M3109" s="27">
        <f t="shared" si="125"/>
        <v>624</v>
      </c>
      <c r="N3109" s="23"/>
      <c r="O3109" s="24" t="s">
        <v>32</v>
      </c>
    </row>
    <row r="3110" s="1" customFormat="1" customHeight="1" spans="1:15">
      <c r="A3110" s="39">
        <v>3106</v>
      </c>
      <c r="B3110" s="115" t="s">
        <v>23</v>
      </c>
      <c r="C3110" s="39" t="s">
        <v>11004</v>
      </c>
      <c r="D3110" s="39" t="s">
        <v>10034</v>
      </c>
      <c r="E3110" s="39" t="s">
        <v>11005</v>
      </c>
      <c r="F3110" s="39" t="s">
        <v>14245</v>
      </c>
      <c r="G3110" s="119" t="s">
        <v>14325</v>
      </c>
      <c r="H3110" s="119" t="s">
        <v>1583</v>
      </c>
      <c r="I3110" s="119">
        <v>4</v>
      </c>
      <c r="J3110" s="202" t="str">
        <f>LEFT("广西永福县广福乡德安村黄毛屯1-2号",35)</f>
        <v>广西永福县广福乡德安村黄毛屯1-2号</v>
      </c>
      <c r="K3110" s="39" t="s">
        <v>31</v>
      </c>
      <c r="L3110" s="119">
        <v>2</v>
      </c>
      <c r="M3110" s="27">
        <f t="shared" si="125"/>
        <v>624</v>
      </c>
      <c r="N3110" s="23"/>
      <c r="O3110" s="24" t="s">
        <v>32</v>
      </c>
    </row>
    <row r="3111" s="1" customFormat="1" customHeight="1" spans="1:15">
      <c r="A3111" s="39">
        <v>3107</v>
      </c>
      <c r="B3111" s="115" t="s">
        <v>23</v>
      </c>
      <c r="C3111" s="39" t="s">
        <v>11004</v>
      </c>
      <c r="D3111" s="39" t="s">
        <v>10034</v>
      </c>
      <c r="E3111" s="39" t="s">
        <v>11005</v>
      </c>
      <c r="F3111" s="39" t="s">
        <v>14245</v>
      </c>
      <c r="G3111" s="119" t="s">
        <v>14326</v>
      </c>
      <c r="H3111" s="39" t="s">
        <v>194</v>
      </c>
      <c r="I3111" s="119">
        <v>3</v>
      </c>
      <c r="J3111" s="202" t="str">
        <f>LEFT("广西永福县广福乡德安村扣五朝屯11号",35)</f>
        <v>广西永福县广福乡德安村扣五朝屯11号</v>
      </c>
      <c r="K3111" s="39" t="s">
        <v>31</v>
      </c>
      <c r="L3111" s="119">
        <v>2</v>
      </c>
      <c r="M3111" s="27">
        <f>L3111*130</f>
        <v>260</v>
      </c>
      <c r="N3111" s="23"/>
      <c r="O3111" s="24" t="s">
        <v>32</v>
      </c>
    </row>
    <row r="3112" s="1" customFormat="1" customHeight="1" spans="1:15">
      <c r="A3112" s="39">
        <v>3108</v>
      </c>
      <c r="B3112" s="115" t="s">
        <v>23</v>
      </c>
      <c r="C3112" s="39" t="s">
        <v>11004</v>
      </c>
      <c r="D3112" s="39" t="s">
        <v>10034</v>
      </c>
      <c r="E3112" s="39" t="s">
        <v>11005</v>
      </c>
      <c r="F3112" s="39" t="s">
        <v>14245</v>
      </c>
      <c r="G3112" s="119" t="s">
        <v>14327</v>
      </c>
      <c r="H3112" s="39" t="s">
        <v>194</v>
      </c>
      <c r="I3112" s="119">
        <v>4</v>
      </c>
      <c r="J3112" s="202" t="str">
        <f>LEFT("广西永福县广福乡德安村黄毛屯38号",35)</f>
        <v>广西永福县广福乡德安村黄毛屯38号</v>
      </c>
      <c r="K3112" s="39" t="s">
        <v>31</v>
      </c>
      <c r="L3112" s="119">
        <v>2</v>
      </c>
      <c r="M3112" s="27">
        <f>L3112*130</f>
        <v>260</v>
      </c>
      <c r="N3112" s="23"/>
      <c r="O3112" s="24" t="s">
        <v>32</v>
      </c>
    </row>
    <row r="3113" s="1" customFormat="1" customHeight="1" spans="1:15">
      <c r="A3113" s="39">
        <v>3109</v>
      </c>
      <c r="B3113" s="115" t="s">
        <v>23</v>
      </c>
      <c r="C3113" s="39" t="s">
        <v>11004</v>
      </c>
      <c r="D3113" s="39" t="s">
        <v>10034</v>
      </c>
      <c r="E3113" s="39" t="s">
        <v>11005</v>
      </c>
      <c r="F3113" s="39" t="s">
        <v>14245</v>
      </c>
      <c r="G3113" s="119" t="s">
        <v>14328</v>
      </c>
      <c r="H3113" s="39" t="s">
        <v>194</v>
      </c>
      <c r="I3113" s="119">
        <v>4</v>
      </c>
      <c r="J3113" s="202" t="str">
        <f>LEFT("广西永福县广福乡德安村黄毛屯43-1号",35)</f>
        <v>广西永福县广福乡德安村黄毛屯43-1号</v>
      </c>
      <c r="K3113" s="39" t="s">
        <v>31</v>
      </c>
      <c r="L3113" s="119">
        <v>3</v>
      </c>
      <c r="M3113" s="27">
        <f>L3113*312</f>
        <v>936</v>
      </c>
      <c r="N3113" s="23"/>
      <c r="O3113" s="24" t="s">
        <v>32</v>
      </c>
    </row>
    <row r="3114" s="1" customFormat="1" customHeight="1" spans="1:15">
      <c r="A3114" s="39">
        <v>3110</v>
      </c>
      <c r="B3114" s="115" t="s">
        <v>23</v>
      </c>
      <c r="C3114" s="39" t="s">
        <v>11004</v>
      </c>
      <c r="D3114" s="39" t="s">
        <v>10034</v>
      </c>
      <c r="E3114" s="39" t="s">
        <v>11005</v>
      </c>
      <c r="F3114" s="39" t="s">
        <v>14245</v>
      </c>
      <c r="G3114" s="119" t="s">
        <v>14329</v>
      </c>
      <c r="H3114" s="119" t="s">
        <v>1583</v>
      </c>
      <c r="I3114" s="119">
        <v>6</v>
      </c>
      <c r="J3114" s="202" t="str">
        <f>LEFT("广西永福县广福乡德安村黄毛屯11号",35)</f>
        <v>广西永福县广福乡德安村黄毛屯11号</v>
      </c>
      <c r="K3114" s="39" t="s">
        <v>31</v>
      </c>
      <c r="L3114" s="119">
        <v>3</v>
      </c>
      <c r="M3114" s="27">
        <f>L3114*130</f>
        <v>390</v>
      </c>
      <c r="N3114" s="23"/>
      <c r="O3114" s="24" t="s">
        <v>32</v>
      </c>
    </row>
    <row r="3115" s="1" customFormat="1" customHeight="1" spans="1:15">
      <c r="A3115" s="39">
        <v>3111</v>
      </c>
      <c r="B3115" s="115" t="s">
        <v>23</v>
      </c>
      <c r="C3115" s="39" t="s">
        <v>11004</v>
      </c>
      <c r="D3115" s="39" t="s">
        <v>10034</v>
      </c>
      <c r="E3115" s="39" t="s">
        <v>11005</v>
      </c>
      <c r="F3115" s="39" t="s">
        <v>14245</v>
      </c>
      <c r="G3115" s="119" t="s">
        <v>14330</v>
      </c>
      <c r="H3115" s="39" t="s">
        <v>194</v>
      </c>
      <c r="I3115" s="119">
        <v>5</v>
      </c>
      <c r="J3115" s="202" t="str">
        <f>LEFT("广西永福县广福乡德安村黄毛屯15号",35)</f>
        <v>广西永福县广福乡德安村黄毛屯15号</v>
      </c>
      <c r="K3115" s="39" t="s">
        <v>31</v>
      </c>
      <c r="L3115" s="119">
        <v>4</v>
      </c>
      <c r="M3115" s="27">
        <f>L3115*130</f>
        <v>520</v>
      </c>
      <c r="N3115" s="23"/>
      <c r="O3115" s="24" t="s">
        <v>32</v>
      </c>
    </row>
    <row r="3116" s="1" customFormat="1" customHeight="1" spans="1:15">
      <c r="A3116" s="39">
        <v>3112</v>
      </c>
      <c r="B3116" s="115" t="s">
        <v>23</v>
      </c>
      <c r="C3116" s="39" t="s">
        <v>11004</v>
      </c>
      <c r="D3116" s="39" t="s">
        <v>10034</v>
      </c>
      <c r="E3116" s="39" t="s">
        <v>11005</v>
      </c>
      <c r="F3116" s="39" t="s">
        <v>14245</v>
      </c>
      <c r="G3116" s="119" t="s">
        <v>14331</v>
      </c>
      <c r="H3116" s="39" t="s">
        <v>194</v>
      </c>
      <c r="I3116" s="119">
        <v>3</v>
      </c>
      <c r="J3116" s="202" t="str">
        <f>LEFT("广西永福县广福乡德安村黄毛屯22号",35)</f>
        <v>广西永福县广福乡德安村黄毛屯22号</v>
      </c>
      <c r="K3116" s="39" t="s">
        <v>31</v>
      </c>
      <c r="L3116" s="119">
        <v>2</v>
      </c>
      <c r="M3116" s="27">
        <f>L3116*312</f>
        <v>624</v>
      </c>
      <c r="N3116" s="23"/>
      <c r="O3116" s="24" t="s">
        <v>32</v>
      </c>
    </row>
    <row r="3117" s="1" customFormat="1" customHeight="1" spans="1:15">
      <c r="A3117" s="39">
        <v>3113</v>
      </c>
      <c r="B3117" s="115" t="s">
        <v>23</v>
      </c>
      <c r="C3117" s="39" t="s">
        <v>11004</v>
      </c>
      <c r="D3117" s="39" t="s">
        <v>10034</v>
      </c>
      <c r="E3117" s="39" t="s">
        <v>11005</v>
      </c>
      <c r="F3117" s="39" t="s">
        <v>14245</v>
      </c>
      <c r="G3117" s="119" t="s">
        <v>14332</v>
      </c>
      <c r="H3117" s="39" t="s">
        <v>194</v>
      </c>
      <c r="I3117" s="119">
        <v>3</v>
      </c>
      <c r="J3117" s="202" t="str">
        <f>LEFT("广西永福县广福乡德安村黄毛屯26-1号",35)</f>
        <v>广西永福县广福乡德安村黄毛屯26-1号</v>
      </c>
      <c r="K3117" s="39" t="s">
        <v>31</v>
      </c>
      <c r="L3117" s="119">
        <v>2</v>
      </c>
      <c r="M3117" s="27">
        <f>L3117*312</f>
        <v>624</v>
      </c>
      <c r="N3117" s="23"/>
      <c r="O3117" s="24" t="s">
        <v>32</v>
      </c>
    </row>
    <row r="3118" s="1" customFormat="1" customHeight="1" spans="1:15">
      <c r="A3118" s="39">
        <v>3114</v>
      </c>
      <c r="B3118" s="115" t="s">
        <v>23</v>
      </c>
      <c r="C3118" s="39" t="s">
        <v>11004</v>
      </c>
      <c r="D3118" s="39" t="s">
        <v>10034</v>
      </c>
      <c r="E3118" s="39" t="s">
        <v>11005</v>
      </c>
      <c r="F3118" s="39" t="s">
        <v>14245</v>
      </c>
      <c r="G3118" s="119" t="s">
        <v>14333</v>
      </c>
      <c r="H3118" s="39" t="s">
        <v>194</v>
      </c>
      <c r="I3118" s="119">
        <v>2</v>
      </c>
      <c r="J3118" s="202" t="str">
        <f>LEFT("广西永福县广福乡德安村黄毛屯21号",35)</f>
        <v>广西永福县广福乡德安村黄毛屯21号</v>
      </c>
      <c r="K3118" s="39" t="s">
        <v>31</v>
      </c>
      <c r="L3118" s="119">
        <v>1</v>
      </c>
      <c r="M3118" s="27">
        <f>L3118*130</f>
        <v>130</v>
      </c>
      <c r="N3118" s="23"/>
      <c r="O3118" s="24" t="s">
        <v>32</v>
      </c>
    </row>
    <row r="3119" s="1" customFormat="1" customHeight="1" spans="1:15">
      <c r="A3119" s="39">
        <v>3115</v>
      </c>
      <c r="B3119" s="115" t="s">
        <v>23</v>
      </c>
      <c r="C3119" s="39" t="s">
        <v>11004</v>
      </c>
      <c r="D3119" s="39" t="s">
        <v>10034</v>
      </c>
      <c r="E3119" s="39" t="s">
        <v>11005</v>
      </c>
      <c r="F3119" s="39" t="s">
        <v>14245</v>
      </c>
      <c r="G3119" s="119" t="s">
        <v>14334</v>
      </c>
      <c r="H3119" s="39" t="s">
        <v>194</v>
      </c>
      <c r="I3119" s="119">
        <v>3</v>
      </c>
      <c r="J3119" s="202" t="str">
        <f>LEFT("广西永福县广福乡德安村黄毛屯22号",35)</f>
        <v>广西永福县广福乡德安村黄毛屯22号</v>
      </c>
      <c r="K3119" s="39" t="s">
        <v>31</v>
      </c>
      <c r="L3119" s="119">
        <v>1</v>
      </c>
      <c r="M3119" s="27">
        <f>L3119*130</f>
        <v>130</v>
      </c>
      <c r="N3119" s="23"/>
      <c r="O3119" s="24" t="s">
        <v>32</v>
      </c>
    </row>
    <row r="3120" s="1" customFormat="1" customHeight="1" spans="1:15">
      <c r="A3120" s="39">
        <v>3116</v>
      </c>
      <c r="B3120" s="115" t="s">
        <v>23</v>
      </c>
      <c r="C3120" s="39" t="s">
        <v>11004</v>
      </c>
      <c r="D3120" s="39" t="s">
        <v>10034</v>
      </c>
      <c r="E3120" s="39" t="s">
        <v>11005</v>
      </c>
      <c r="F3120" s="39" t="s">
        <v>14245</v>
      </c>
      <c r="G3120" s="119" t="s">
        <v>14335</v>
      </c>
      <c r="H3120" s="119" t="s">
        <v>1583</v>
      </c>
      <c r="I3120" s="119">
        <v>3</v>
      </c>
      <c r="J3120" s="202" t="str">
        <f>LEFT("广西永福县广福乡德安村黄毛屯28号",35)</f>
        <v>广西永福县广福乡德安村黄毛屯28号</v>
      </c>
      <c r="K3120" s="39" t="s">
        <v>31</v>
      </c>
      <c r="L3120" s="119">
        <v>3</v>
      </c>
      <c r="M3120" s="27">
        <f>L3120*312</f>
        <v>936</v>
      </c>
      <c r="N3120" s="23"/>
      <c r="O3120" s="24" t="s">
        <v>32</v>
      </c>
    </row>
    <row r="3121" s="1" customFormat="1" customHeight="1" spans="1:15">
      <c r="A3121" s="39">
        <v>3117</v>
      </c>
      <c r="B3121" s="115" t="s">
        <v>23</v>
      </c>
      <c r="C3121" s="39" t="s">
        <v>11004</v>
      </c>
      <c r="D3121" s="39" t="s">
        <v>10034</v>
      </c>
      <c r="E3121" s="39" t="s">
        <v>11005</v>
      </c>
      <c r="F3121" s="39" t="s">
        <v>14245</v>
      </c>
      <c r="G3121" s="119" t="s">
        <v>14336</v>
      </c>
      <c r="H3121" s="39" t="s">
        <v>194</v>
      </c>
      <c r="I3121" s="119">
        <v>4</v>
      </c>
      <c r="J3121" s="202" t="str">
        <f>LEFT("广西永福县广福乡德安村黄毛屯1号",35)</f>
        <v>广西永福县广福乡德安村黄毛屯1号</v>
      </c>
      <c r="K3121" s="39" t="s">
        <v>31</v>
      </c>
      <c r="L3121" s="119">
        <v>4</v>
      </c>
      <c r="M3121" s="27">
        <f>L3121*312</f>
        <v>1248</v>
      </c>
      <c r="N3121" s="23"/>
      <c r="O3121" s="24" t="s">
        <v>32</v>
      </c>
    </row>
    <row r="3122" s="1" customFormat="1" customHeight="1" spans="1:15">
      <c r="A3122" s="39">
        <v>3118</v>
      </c>
      <c r="B3122" s="115" t="s">
        <v>23</v>
      </c>
      <c r="C3122" s="39" t="s">
        <v>11004</v>
      </c>
      <c r="D3122" s="39" t="s">
        <v>10034</v>
      </c>
      <c r="E3122" s="39" t="s">
        <v>11005</v>
      </c>
      <c r="F3122" s="39" t="s">
        <v>14245</v>
      </c>
      <c r="G3122" s="119" t="s">
        <v>14337</v>
      </c>
      <c r="H3122" s="39" t="s">
        <v>194</v>
      </c>
      <c r="I3122" s="119">
        <v>3</v>
      </c>
      <c r="J3122" s="202" t="str">
        <f>LEFT("广西永福县广福乡德安村黄毛屯8号",35)</f>
        <v>广西永福县广福乡德安村黄毛屯8号</v>
      </c>
      <c r="K3122" s="39" t="s">
        <v>31</v>
      </c>
      <c r="L3122" s="119">
        <v>2</v>
      </c>
      <c r="M3122" s="27">
        <f>L3122*130</f>
        <v>260</v>
      </c>
      <c r="N3122" s="23"/>
      <c r="O3122" s="24" t="s">
        <v>32</v>
      </c>
    </row>
    <row r="3123" s="1" customFormat="1" customHeight="1" spans="1:15">
      <c r="A3123" s="39">
        <v>3119</v>
      </c>
      <c r="B3123" s="115" t="s">
        <v>23</v>
      </c>
      <c r="C3123" s="39" t="s">
        <v>11004</v>
      </c>
      <c r="D3123" s="39" t="s">
        <v>10034</v>
      </c>
      <c r="E3123" s="39" t="s">
        <v>11005</v>
      </c>
      <c r="F3123" s="39" t="s">
        <v>14245</v>
      </c>
      <c r="G3123" s="119" t="s">
        <v>14338</v>
      </c>
      <c r="H3123" s="39" t="s">
        <v>194</v>
      </c>
      <c r="I3123" s="119">
        <v>3</v>
      </c>
      <c r="J3123" s="202" t="str">
        <f>LEFT("广西永福县广福乡德安村黄毛屯6号",35)</f>
        <v>广西永福县广福乡德安村黄毛屯6号</v>
      </c>
      <c r="K3123" s="39" t="s">
        <v>31</v>
      </c>
      <c r="L3123" s="119">
        <v>2</v>
      </c>
      <c r="M3123" s="27">
        <f>L3123*130</f>
        <v>260</v>
      </c>
      <c r="N3123" s="23"/>
      <c r="O3123" s="24" t="s">
        <v>32</v>
      </c>
    </row>
    <row r="3124" s="1" customFormat="1" customHeight="1" spans="1:15">
      <c r="A3124" s="39">
        <v>3120</v>
      </c>
      <c r="B3124" s="115" t="s">
        <v>23</v>
      </c>
      <c r="C3124" s="39" t="s">
        <v>11004</v>
      </c>
      <c r="D3124" s="39" t="s">
        <v>10034</v>
      </c>
      <c r="E3124" s="39" t="s">
        <v>11005</v>
      </c>
      <c r="F3124" s="39" t="s">
        <v>14245</v>
      </c>
      <c r="G3124" s="119" t="s">
        <v>14339</v>
      </c>
      <c r="H3124" s="39" t="s">
        <v>194</v>
      </c>
      <c r="I3124" s="119">
        <v>3</v>
      </c>
      <c r="J3124" s="202" t="str">
        <f>LEFT("广西永福县广福乡德安村黄毛屯7号",35)</f>
        <v>广西永福县广福乡德安村黄毛屯7号</v>
      </c>
      <c r="K3124" s="39" t="s">
        <v>31</v>
      </c>
      <c r="L3124" s="119">
        <v>1</v>
      </c>
      <c r="M3124" s="27">
        <f>L3124*312</f>
        <v>312</v>
      </c>
      <c r="N3124" s="23"/>
      <c r="O3124" s="24" t="s">
        <v>32</v>
      </c>
    </row>
    <row r="3125" s="1" customFormat="1" customHeight="1" spans="1:15">
      <c r="A3125" s="39">
        <v>3121</v>
      </c>
      <c r="B3125" s="115" t="s">
        <v>23</v>
      </c>
      <c r="C3125" s="39" t="s">
        <v>11004</v>
      </c>
      <c r="D3125" s="39" t="s">
        <v>10034</v>
      </c>
      <c r="E3125" s="39" t="s">
        <v>11005</v>
      </c>
      <c r="F3125" s="39" t="s">
        <v>14245</v>
      </c>
      <c r="G3125" s="119" t="s">
        <v>14340</v>
      </c>
      <c r="H3125" s="119" t="s">
        <v>1583</v>
      </c>
      <c r="I3125" s="119">
        <v>4</v>
      </c>
      <c r="J3125" s="202" t="str">
        <f>LEFT("广西永福县广福乡德安村黄毛屯32号",35)</f>
        <v>广西永福县广福乡德安村黄毛屯32号</v>
      </c>
      <c r="K3125" s="39" t="s">
        <v>31</v>
      </c>
      <c r="L3125" s="119">
        <v>2</v>
      </c>
      <c r="M3125" s="27">
        <f>L3125*312</f>
        <v>624</v>
      </c>
      <c r="N3125" s="23"/>
      <c r="O3125" s="24" t="s">
        <v>32</v>
      </c>
    </row>
    <row r="3126" s="1" customFormat="1" customHeight="1" spans="1:15">
      <c r="A3126" s="39">
        <v>3122</v>
      </c>
      <c r="B3126" s="115" t="s">
        <v>23</v>
      </c>
      <c r="C3126" s="39" t="s">
        <v>11004</v>
      </c>
      <c r="D3126" s="39" t="s">
        <v>10034</v>
      </c>
      <c r="E3126" s="39" t="s">
        <v>11005</v>
      </c>
      <c r="F3126" s="39" t="s">
        <v>14245</v>
      </c>
      <c r="G3126" s="119" t="s">
        <v>14341</v>
      </c>
      <c r="H3126" s="39" t="s">
        <v>194</v>
      </c>
      <c r="I3126" s="119">
        <v>3</v>
      </c>
      <c r="J3126" s="202" t="str">
        <f>LEFT("广西永福县广福乡德安村黄毛屯32-1号",35)</f>
        <v>广西永福县广福乡德安村黄毛屯32-1号</v>
      </c>
      <c r="K3126" s="39" t="s">
        <v>31</v>
      </c>
      <c r="L3126" s="119">
        <v>2</v>
      </c>
      <c r="M3126" s="27">
        <f>L3126*130</f>
        <v>260</v>
      </c>
      <c r="N3126" s="23"/>
      <c r="O3126" s="24" t="s">
        <v>32</v>
      </c>
    </row>
    <row r="3127" s="1" customFormat="1" customHeight="1" spans="1:15">
      <c r="A3127" s="39">
        <v>3123</v>
      </c>
      <c r="B3127" s="115" t="s">
        <v>23</v>
      </c>
      <c r="C3127" s="39" t="s">
        <v>11004</v>
      </c>
      <c r="D3127" s="39" t="s">
        <v>10034</v>
      </c>
      <c r="E3127" s="39" t="s">
        <v>11005</v>
      </c>
      <c r="F3127" s="39" t="s">
        <v>14245</v>
      </c>
      <c r="G3127" s="119" t="s">
        <v>14342</v>
      </c>
      <c r="H3127" s="39" t="s">
        <v>194</v>
      </c>
      <c r="I3127" s="119">
        <v>4</v>
      </c>
      <c r="J3127" s="211" t="str">
        <f>LEFT("广西永福县广福乡德安村黄毛屯25号",35)</f>
        <v>广西永福县广福乡德安村黄毛屯25号</v>
      </c>
      <c r="K3127" s="39" t="s">
        <v>31</v>
      </c>
      <c r="L3127" s="119">
        <v>2</v>
      </c>
      <c r="M3127" s="27">
        <f>L3127*130</f>
        <v>260</v>
      </c>
      <c r="N3127" s="23"/>
      <c r="O3127" s="24" t="s">
        <v>32</v>
      </c>
    </row>
    <row r="3128" s="1" customFormat="1" customHeight="1" spans="1:15">
      <c r="A3128" s="39">
        <v>3124</v>
      </c>
      <c r="B3128" s="115" t="s">
        <v>23</v>
      </c>
      <c r="C3128" s="39" t="s">
        <v>11004</v>
      </c>
      <c r="D3128" s="39" t="s">
        <v>10034</v>
      </c>
      <c r="E3128" s="39" t="s">
        <v>11005</v>
      </c>
      <c r="F3128" s="39" t="s">
        <v>14245</v>
      </c>
      <c r="G3128" s="119" t="s">
        <v>14343</v>
      </c>
      <c r="H3128" s="39" t="s">
        <v>194</v>
      </c>
      <c r="I3128" s="119">
        <v>3</v>
      </c>
      <c r="J3128" s="211" t="str">
        <f>LEFT("广西永福县广福乡德安村黄毛屯37号",35)</f>
        <v>广西永福县广福乡德安村黄毛屯37号</v>
      </c>
      <c r="K3128" s="39" t="s">
        <v>31</v>
      </c>
      <c r="L3128" s="119">
        <v>2</v>
      </c>
      <c r="M3128" s="27">
        <f>L3128*130</f>
        <v>260</v>
      </c>
      <c r="N3128" s="23"/>
      <c r="O3128" s="24" t="s">
        <v>32</v>
      </c>
    </row>
    <row r="3129" s="1" customFormat="1" customHeight="1" spans="1:15">
      <c r="A3129" s="39">
        <v>3125</v>
      </c>
      <c r="B3129" s="115" t="s">
        <v>23</v>
      </c>
      <c r="C3129" s="39" t="s">
        <v>11004</v>
      </c>
      <c r="D3129" s="39" t="s">
        <v>10034</v>
      </c>
      <c r="E3129" s="39" t="s">
        <v>11005</v>
      </c>
      <c r="F3129" s="39" t="s">
        <v>14245</v>
      </c>
      <c r="G3129" s="119" t="s">
        <v>14344</v>
      </c>
      <c r="H3129" s="39" t="s">
        <v>194</v>
      </c>
      <c r="I3129" s="119">
        <v>6</v>
      </c>
      <c r="J3129" s="211" t="str">
        <f>LEFT("广西永福县广福乡德安村黄毛屯26号",35)</f>
        <v>广西永福县广福乡德安村黄毛屯26号</v>
      </c>
      <c r="K3129" s="39" t="s">
        <v>31</v>
      </c>
      <c r="L3129" s="119">
        <v>2</v>
      </c>
      <c r="M3129" s="27">
        <f>L3129*130</f>
        <v>260</v>
      </c>
      <c r="N3129" s="23"/>
      <c r="O3129" s="24" t="s">
        <v>32</v>
      </c>
    </row>
    <row r="3130" s="1" customFormat="1" customHeight="1" spans="1:18">
      <c r="A3130" s="39">
        <v>3126</v>
      </c>
      <c r="B3130" s="115" t="s">
        <v>23</v>
      </c>
      <c r="C3130" s="39" t="s">
        <v>11004</v>
      </c>
      <c r="D3130" s="39" t="s">
        <v>10034</v>
      </c>
      <c r="E3130" s="39" t="s">
        <v>11005</v>
      </c>
      <c r="F3130" s="39" t="s">
        <v>14245</v>
      </c>
      <c r="G3130" s="128" t="s">
        <v>14345</v>
      </c>
      <c r="H3130" s="39" t="s">
        <v>194</v>
      </c>
      <c r="I3130" s="119">
        <v>4</v>
      </c>
      <c r="J3130" s="202" t="str">
        <f>LEFT("广西永福县广福乡德安村上黄毛界屯6号",35)</f>
        <v>广西永福县广福乡德安村上黄毛界屯6号</v>
      </c>
      <c r="K3130" s="39" t="s">
        <v>31</v>
      </c>
      <c r="L3130" s="119">
        <v>4</v>
      </c>
      <c r="M3130" s="27">
        <f>L3130*312</f>
        <v>1248</v>
      </c>
      <c r="N3130" s="23"/>
      <c r="O3130" s="24" t="s">
        <v>32</v>
      </c>
      <c r="R3130" s="92"/>
    </row>
    <row r="3131" s="1" customFormat="1" customHeight="1" spans="1:15">
      <c r="A3131" s="39">
        <v>3127</v>
      </c>
      <c r="B3131" s="115" t="s">
        <v>23</v>
      </c>
      <c r="C3131" s="39" t="s">
        <v>11004</v>
      </c>
      <c r="D3131" s="39" t="s">
        <v>10034</v>
      </c>
      <c r="E3131" s="39" t="s">
        <v>11005</v>
      </c>
      <c r="F3131" s="39" t="s">
        <v>14245</v>
      </c>
      <c r="G3131" s="119" t="s">
        <v>14346</v>
      </c>
      <c r="H3131" s="39" t="s">
        <v>194</v>
      </c>
      <c r="I3131" s="119">
        <v>3</v>
      </c>
      <c r="J3131" s="202" t="str">
        <f>LEFT("广西永福县广福乡德安村扣五朝屯18号",35)</f>
        <v>广西永福县广福乡德安村扣五朝屯18号</v>
      </c>
      <c r="K3131" s="39" t="s">
        <v>31</v>
      </c>
      <c r="L3131" s="119">
        <v>3</v>
      </c>
      <c r="M3131" s="27">
        <f>L3131*312</f>
        <v>936</v>
      </c>
      <c r="N3131" s="23"/>
      <c r="O3131" s="24" t="s">
        <v>32</v>
      </c>
    </row>
    <row r="3132" s="1" customFormat="1" customHeight="1" spans="1:15">
      <c r="A3132" s="39">
        <v>3128</v>
      </c>
      <c r="B3132" s="115" t="s">
        <v>23</v>
      </c>
      <c r="C3132" s="39" t="s">
        <v>11004</v>
      </c>
      <c r="D3132" s="39" t="s">
        <v>10034</v>
      </c>
      <c r="E3132" s="39" t="s">
        <v>11005</v>
      </c>
      <c r="F3132" s="39" t="s">
        <v>14245</v>
      </c>
      <c r="G3132" s="119" t="s">
        <v>14347</v>
      </c>
      <c r="H3132" s="39" t="s">
        <v>194</v>
      </c>
      <c r="I3132" s="119">
        <v>3</v>
      </c>
      <c r="J3132" s="202" t="str">
        <f>LEFT("广西永福县广福乡德安村扣五朝屯13号",35)</f>
        <v>广西永福县广福乡德安村扣五朝屯13号</v>
      </c>
      <c r="K3132" s="39" t="s">
        <v>31</v>
      </c>
      <c r="L3132" s="119">
        <v>2</v>
      </c>
      <c r="M3132" s="27">
        <f>L3132*130</f>
        <v>260</v>
      </c>
      <c r="N3132" s="23"/>
      <c r="O3132" s="24" t="s">
        <v>32</v>
      </c>
    </row>
    <row r="3133" s="1" customFormat="1" customHeight="1" spans="1:15">
      <c r="A3133" s="39">
        <v>3129</v>
      </c>
      <c r="B3133" s="115" t="s">
        <v>23</v>
      </c>
      <c r="C3133" s="39" t="s">
        <v>11004</v>
      </c>
      <c r="D3133" s="39" t="s">
        <v>10034</v>
      </c>
      <c r="E3133" s="39" t="s">
        <v>11005</v>
      </c>
      <c r="F3133" s="39" t="s">
        <v>14245</v>
      </c>
      <c r="G3133" s="119" t="s">
        <v>14348</v>
      </c>
      <c r="H3133" s="39" t="s">
        <v>194</v>
      </c>
      <c r="I3133" s="119">
        <v>3</v>
      </c>
      <c r="J3133" s="202" t="str">
        <f>LEFT("广西永福县广福乡德安村扣五朝屯16号",35)</f>
        <v>广西永福县广福乡德安村扣五朝屯16号</v>
      </c>
      <c r="K3133" s="39" t="s">
        <v>31</v>
      </c>
      <c r="L3133" s="119">
        <v>2</v>
      </c>
      <c r="M3133" s="27">
        <f t="shared" ref="M3133:M3138" si="126">L3133*312</f>
        <v>624</v>
      </c>
      <c r="N3133" s="23"/>
      <c r="O3133" s="24" t="s">
        <v>32</v>
      </c>
    </row>
    <row r="3134" s="1" customFormat="1" customHeight="1" spans="1:15">
      <c r="A3134" s="39">
        <v>3130</v>
      </c>
      <c r="B3134" s="115" t="s">
        <v>23</v>
      </c>
      <c r="C3134" s="39" t="s">
        <v>11004</v>
      </c>
      <c r="D3134" s="39" t="s">
        <v>10034</v>
      </c>
      <c r="E3134" s="39" t="s">
        <v>11005</v>
      </c>
      <c r="F3134" s="39" t="s">
        <v>14245</v>
      </c>
      <c r="G3134" s="119" t="s">
        <v>14349</v>
      </c>
      <c r="H3134" s="39" t="s">
        <v>194</v>
      </c>
      <c r="I3134" s="119">
        <v>4</v>
      </c>
      <c r="J3134" s="202" t="str">
        <f>LEFT("广西永福县广福乡德安村扣五朝屯12号",35)</f>
        <v>广西永福县广福乡德安村扣五朝屯12号</v>
      </c>
      <c r="K3134" s="39" t="s">
        <v>31</v>
      </c>
      <c r="L3134" s="119">
        <v>3</v>
      </c>
      <c r="M3134" s="27">
        <f t="shared" si="126"/>
        <v>936</v>
      </c>
      <c r="N3134" s="23"/>
      <c r="O3134" s="24" t="s">
        <v>32</v>
      </c>
    </row>
    <row r="3135" s="1" customFormat="1" customHeight="1" spans="1:15">
      <c r="A3135" s="39">
        <v>3131</v>
      </c>
      <c r="B3135" s="115" t="s">
        <v>23</v>
      </c>
      <c r="C3135" s="39" t="s">
        <v>11004</v>
      </c>
      <c r="D3135" s="39" t="s">
        <v>10034</v>
      </c>
      <c r="E3135" s="39" t="s">
        <v>11005</v>
      </c>
      <c r="F3135" s="39" t="s">
        <v>14245</v>
      </c>
      <c r="G3135" s="119" t="s">
        <v>14350</v>
      </c>
      <c r="H3135" s="119" t="s">
        <v>8871</v>
      </c>
      <c r="I3135" s="119">
        <v>3</v>
      </c>
      <c r="J3135" s="202" t="str">
        <f>LEFT("广西永福县广福乡德安村扣五朝屯5号",35)</f>
        <v>广西永福县广福乡德安村扣五朝屯5号</v>
      </c>
      <c r="K3135" s="39" t="s">
        <v>31</v>
      </c>
      <c r="L3135" s="119">
        <v>2</v>
      </c>
      <c r="M3135" s="27">
        <f t="shared" si="126"/>
        <v>624</v>
      </c>
      <c r="N3135" s="23"/>
      <c r="O3135" s="24" t="s">
        <v>32</v>
      </c>
    </row>
    <row r="3136" s="1" customFormat="1" customHeight="1" spans="1:15">
      <c r="A3136" s="39">
        <v>3132</v>
      </c>
      <c r="B3136" s="115" t="s">
        <v>23</v>
      </c>
      <c r="C3136" s="39" t="s">
        <v>11004</v>
      </c>
      <c r="D3136" s="39" t="s">
        <v>10034</v>
      </c>
      <c r="E3136" s="39" t="s">
        <v>11005</v>
      </c>
      <c r="F3136" s="39" t="s">
        <v>14245</v>
      </c>
      <c r="G3136" s="119" t="s">
        <v>14351</v>
      </c>
      <c r="H3136" s="39" t="s">
        <v>194</v>
      </c>
      <c r="I3136" s="119">
        <v>3</v>
      </c>
      <c r="J3136" s="202" t="str">
        <f>LEFT("广西永福县广福乡德安村扣五朝屯7号",35)</f>
        <v>广西永福县广福乡德安村扣五朝屯7号</v>
      </c>
      <c r="K3136" s="39" t="s">
        <v>31</v>
      </c>
      <c r="L3136" s="119">
        <v>2</v>
      </c>
      <c r="M3136" s="27">
        <f t="shared" si="126"/>
        <v>624</v>
      </c>
      <c r="N3136" s="23"/>
      <c r="O3136" s="24" t="s">
        <v>32</v>
      </c>
    </row>
    <row r="3137" s="1" customFormat="1" customHeight="1" spans="1:15">
      <c r="A3137" s="39">
        <v>3133</v>
      </c>
      <c r="B3137" s="115" t="s">
        <v>23</v>
      </c>
      <c r="C3137" s="39" t="s">
        <v>11004</v>
      </c>
      <c r="D3137" s="39" t="s">
        <v>10034</v>
      </c>
      <c r="E3137" s="39" t="s">
        <v>11005</v>
      </c>
      <c r="F3137" s="39" t="s">
        <v>14245</v>
      </c>
      <c r="G3137" s="119" t="s">
        <v>14352</v>
      </c>
      <c r="H3137" s="39" t="s">
        <v>194</v>
      </c>
      <c r="I3137" s="119">
        <v>4</v>
      </c>
      <c r="J3137" s="202" t="str">
        <f>LEFT("广西永福县广福乡德安村扣五朝屯23号",35)</f>
        <v>广西永福县广福乡德安村扣五朝屯23号</v>
      </c>
      <c r="K3137" s="39" t="s">
        <v>31</v>
      </c>
      <c r="L3137" s="119">
        <v>2</v>
      </c>
      <c r="M3137" s="27">
        <f t="shared" si="126"/>
        <v>624</v>
      </c>
      <c r="N3137" s="23"/>
      <c r="O3137" s="24" t="s">
        <v>32</v>
      </c>
    </row>
    <row r="3138" s="1" customFormat="1" customHeight="1" spans="1:15">
      <c r="A3138" s="39">
        <v>3134</v>
      </c>
      <c r="B3138" s="115" t="s">
        <v>23</v>
      </c>
      <c r="C3138" s="39" t="s">
        <v>11004</v>
      </c>
      <c r="D3138" s="39" t="s">
        <v>10034</v>
      </c>
      <c r="E3138" s="39" t="s">
        <v>11005</v>
      </c>
      <c r="F3138" s="39" t="s">
        <v>14245</v>
      </c>
      <c r="G3138" s="119" t="s">
        <v>347</v>
      </c>
      <c r="H3138" s="39" t="s">
        <v>194</v>
      </c>
      <c r="I3138" s="119">
        <v>3</v>
      </c>
      <c r="J3138" s="202" t="str">
        <f>LEFT("广西永福县广福乡德安村扣五朝屯9号",35)</f>
        <v>广西永福县广福乡德安村扣五朝屯9号</v>
      </c>
      <c r="K3138" s="39" t="s">
        <v>31</v>
      </c>
      <c r="L3138" s="119">
        <v>2</v>
      </c>
      <c r="M3138" s="27">
        <f t="shared" si="126"/>
        <v>624</v>
      </c>
      <c r="N3138" s="23"/>
      <c r="O3138" s="24" t="s">
        <v>32</v>
      </c>
    </row>
    <row r="3139" s="1" customFormat="1" customHeight="1" spans="1:15">
      <c r="A3139" s="39">
        <v>3135</v>
      </c>
      <c r="B3139" s="115" t="s">
        <v>23</v>
      </c>
      <c r="C3139" s="39" t="s">
        <v>11004</v>
      </c>
      <c r="D3139" s="39" t="s">
        <v>10034</v>
      </c>
      <c r="E3139" s="39" t="s">
        <v>11005</v>
      </c>
      <c r="F3139" s="39" t="s">
        <v>14245</v>
      </c>
      <c r="G3139" s="119" t="s">
        <v>14353</v>
      </c>
      <c r="H3139" s="39" t="s">
        <v>194</v>
      </c>
      <c r="I3139" s="119">
        <v>3</v>
      </c>
      <c r="J3139" s="202" t="str">
        <f>LEFT("广西永福县广福乡德安村扣五朝屯7号",35)</f>
        <v>广西永福县广福乡德安村扣五朝屯7号</v>
      </c>
      <c r="K3139" s="39" t="s">
        <v>31</v>
      </c>
      <c r="L3139" s="119">
        <v>2</v>
      </c>
      <c r="M3139" s="27">
        <f>L3139*130</f>
        <v>260</v>
      </c>
      <c r="N3139" s="23"/>
      <c r="O3139" s="24" t="s">
        <v>32</v>
      </c>
    </row>
    <row r="3140" s="1" customFormat="1" customHeight="1" spans="1:15">
      <c r="A3140" s="39">
        <v>3136</v>
      </c>
      <c r="B3140" s="115" t="s">
        <v>23</v>
      </c>
      <c r="C3140" s="39" t="s">
        <v>11004</v>
      </c>
      <c r="D3140" s="39" t="s">
        <v>10034</v>
      </c>
      <c r="E3140" s="39" t="s">
        <v>11005</v>
      </c>
      <c r="F3140" s="39" t="s">
        <v>14245</v>
      </c>
      <c r="G3140" s="119" t="s">
        <v>14354</v>
      </c>
      <c r="H3140" s="39" t="s">
        <v>194</v>
      </c>
      <c r="I3140" s="119">
        <v>4</v>
      </c>
      <c r="J3140" s="202" t="str">
        <f>LEFT("广西永福县广福乡德安村扣五朝屯10号",35)</f>
        <v>广西永福县广福乡德安村扣五朝屯10号</v>
      </c>
      <c r="K3140" s="39" t="s">
        <v>31</v>
      </c>
      <c r="L3140" s="119">
        <v>2</v>
      </c>
      <c r="M3140" s="27">
        <f>L3140*130</f>
        <v>260</v>
      </c>
      <c r="N3140" s="23"/>
      <c r="O3140" s="24" t="s">
        <v>32</v>
      </c>
    </row>
    <row r="3141" s="1" customFormat="1" customHeight="1" spans="1:15">
      <c r="A3141" s="39">
        <v>3137</v>
      </c>
      <c r="B3141" s="115" t="s">
        <v>23</v>
      </c>
      <c r="C3141" s="39" t="s">
        <v>11004</v>
      </c>
      <c r="D3141" s="39" t="s">
        <v>10034</v>
      </c>
      <c r="E3141" s="39" t="s">
        <v>11005</v>
      </c>
      <c r="F3141" s="39" t="s">
        <v>14245</v>
      </c>
      <c r="G3141" s="119" t="s">
        <v>14355</v>
      </c>
      <c r="H3141" s="39" t="s">
        <v>194</v>
      </c>
      <c r="I3141" s="119">
        <v>4</v>
      </c>
      <c r="J3141" s="202" t="str">
        <f>LEFT("广西永福县广福乡德安村扣五朝屯3号",35)</f>
        <v>广西永福县广福乡德安村扣五朝屯3号</v>
      </c>
      <c r="K3141" s="39" t="s">
        <v>31</v>
      </c>
      <c r="L3141" s="119">
        <v>3</v>
      </c>
      <c r="M3141" s="27">
        <f>L3141*312</f>
        <v>936</v>
      </c>
      <c r="N3141" s="23"/>
      <c r="O3141" s="24" t="s">
        <v>32</v>
      </c>
    </row>
    <row r="3142" s="1" customFormat="1" customHeight="1" spans="1:15">
      <c r="A3142" s="39">
        <v>3138</v>
      </c>
      <c r="B3142" s="115" t="s">
        <v>23</v>
      </c>
      <c r="C3142" s="39" t="s">
        <v>11004</v>
      </c>
      <c r="D3142" s="39" t="s">
        <v>10034</v>
      </c>
      <c r="E3142" s="39" t="s">
        <v>11005</v>
      </c>
      <c r="F3142" s="39" t="s">
        <v>14245</v>
      </c>
      <c r="G3142" s="119" t="s">
        <v>14356</v>
      </c>
      <c r="H3142" s="39" t="s">
        <v>194</v>
      </c>
      <c r="I3142" s="119">
        <v>4</v>
      </c>
      <c r="J3142" s="202" t="str">
        <f>LEFT("广西永福县广福乡德安村扣五朝屯19号",35)</f>
        <v>广西永福县广福乡德安村扣五朝屯19号</v>
      </c>
      <c r="K3142" s="39" t="s">
        <v>31</v>
      </c>
      <c r="L3142" s="119">
        <v>2</v>
      </c>
      <c r="M3142" s="27">
        <f>L3142*130</f>
        <v>260</v>
      </c>
      <c r="N3142" s="23"/>
      <c r="O3142" s="24" t="s">
        <v>32</v>
      </c>
    </row>
    <row r="3143" s="1" customFormat="1" customHeight="1" spans="1:15">
      <c r="A3143" s="39">
        <v>3139</v>
      </c>
      <c r="B3143" s="115" t="s">
        <v>23</v>
      </c>
      <c r="C3143" s="39" t="s">
        <v>11004</v>
      </c>
      <c r="D3143" s="39" t="s">
        <v>10034</v>
      </c>
      <c r="E3143" s="39" t="s">
        <v>11005</v>
      </c>
      <c r="F3143" s="39" t="s">
        <v>14245</v>
      </c>
      <c r="G3143" s="119" t="s">
        <v>14357</v>
      </c>
      <c r="H3143" s="39" t="s">
        <v>194</v>
      </c>
      <c r="I3143" s="119">
        <v>2</v>
      </c>
      <c r="J3143" s="202" t="str">
        <f>LEFT("广西永福县广福乡德安村扣五朝屯6号",35)</f>
        <v>广西永福县广福乡德安村扣五朝屯6号</v>
      </c>
      <c r="K3143" s="39" t="s">
        <v>31</v>
      </c>
      <c r="L3143" s="119">
        <v>1</v>
      </c>
      <c r="M3143" s="27">
        <f>L3143*312</f>
        <v>312</v>
      </c>
      <c r="N3143" s="23"/>
      <c r="O3143" s="24" t="s">
        <v>32</v>
      </c>
    </row>
    <row r="3144" s="1" customFormat="1" customHeight="1" spans="1:15">
      <c r="A3144" s="39">
        <v>3140</v>
      </c>
      <c r="B3144" s="115" t="s">
        <v>23</v>
      </c>
      <c r="C3144" s="39" t="s">
        <v>11004</v>
      </c>
      <c r="D3144" s="39" t="s">
        <v>10034</v>
      </c>
      <c r="E3144" s="39" t="s">
        <v>11005</v>
      </c>
      <c r="F3144" s="39" t="s">
        <v>14245</v>
      </c>
      <c r="G3144" s="119" t="s">
        <v>14358</v>
      </c>
      <c r="H3144" s="39" t="s">
        <v>194</v>
      </c>
      <c r="I3144" s="119">
        <v>3</v>
      </c>
      <c r="J3144" s="202" t="str">
        <f>LEFT("广西永福县广福乡德安村扣五朝屯15号",35)</f>
        <v>广西永福县广福乡德安村扣五朝屯15号</v>
      </c>
      <c r="K3144" s="39" t="s">
        <v>31</v>
      </c>
      <c r="L3144" s="119">
        <v>2</v>
      </c>
      <c r="M3144" s="27">
        <f>L3144*312</f>
        <v>624</v>
      </c>
      <c r="N3144" s="23"/>
      <c r="O3144" s="24" t="s">
        <v>32</v>
      </c>
    </row>
    <row r="3145" s="1" customFormat="1" customHeight="1" spans="1:15">
      <c r="A3145" s="39">
        <v>3141</v>
      </c>
      <c r="B3145" s="115" t="s">
        <v>23</v>
      </c>
      <c r="C3145" s="39" t="s">
        <v>11004</v>
      </c>
      <c r="D3145" s="39" t="s">
        <v>10034</v>
      </c>
      <c r="E3145" s="39" t="s">
        <v>11005</v>
      </c>
      <c r="F3145" s="39" t="s">
        <v>14245</v>
      </c>
      <c r="G3145" s="119" t="s">
        <v>14359</v>
      </c>
      <c r="H3145" s="39" t="s">
        <v>194</v>
      </c>
      <c r="I3145" s="119">
        <v>3</v>
      </c>
      <c r="J3145" s="202" t="str">
        <f>LEFT("广西永福县广福乡德安村扣五朝屯8号",35)</f>
        <v>广西永福县广福乡德安村扣五朝屯8号</v>
      </c>
      <c r="K3145" s="39" t="s">
        <v>31</v>
      </c>
      <c r="L3145" s="119">
        <v>2</v>
      </c>
      <c r="M3145" s="27">
        <f>L3145*312</f>
        <v>624</v>
      </c>
      <c r="N3145" s="23"/>
      <c r="O3145" s="24" t="s">
        <v>32</v>
      </c>
    </row>
    <row r="3146" s="1" customFormat="1" customHeight="1" spans="1:15">
      <c r="A3146" s="39">
        <v>3142</v>
      </c>
      <c r="B3146" s="115" t="s">
        <v>23</v>
      </c>
      <c r="C3146" s="39" t="s">
        <v>11004</v>
      </c>
      <c r="D3146" s="39" t="s">
        <v>10034</v>
      </c>
      <c r="E3146" s="39" t="s">
        <v>11005</v>
      </c>
      <c r="F3146" s="39" t="s">
        <v>14245</v>
      </c>
      <c r="G3146" s="119" t="s">
        <v>14360</v>
      </c>
      <c r="H3146" s="39" t="s">
        <v>194</v>
      </c>
      <c r="I3146" s="119">
        <v>3</v>
      </c>
      <c r="J3146" s="119"/>
      <c r="K3146" s="39" t="s">
        <v>31</v>
      </c>
      <c r="L3146" s="119">
        <v>1</v>
      </c>
      <c r="M3146" s="27">
        <f>L3146*312</f>
        <v>312</v>
      </c>
      <c r="N3146" s="23"/>
      <c r="O3146" s="24" t="s">
        <v>32</v>
      </c>
    </row>
    <row r="3147" s="1" customFormat="1" customHeight="1" spans="1:15">
      <c r="A3147" s="39">
        <v>3143</v>
      </c>
      <c r="B3147" s="115" t="s">
        <v>23</v>
      </c>
      <c r="C3147" s="39" t="s">
        <v>11004</v>
      </c>
      <c r="D3147" s="39" t="s">
        <v>10034</v>
      </c>
      <c r="E3147" s="39" t="s">
        <v>11005</v>
      </c>
      <c r="F3147" s="39" t="s">
        <v>14245</v>
      </c>
      <c r="G3147" s="119" t="s">
        <v>14361</v>
      </c>
      <c r="H3147" s="39" t="s">
        <v>194</v>
      </c>
      <c r="I3147" s="119">
        <v>3</v>
      </c>
      <c r="J3147" s="202" t="str">
        <f>LEFT("广西永福县广福乡德安村上黄毛界屯5号",35)</f>
        <v>广西永福县广福乡德安村上黄毛界屯5号</v>
      </c>
      <c r="K3147" s="39" t="s">
        <v>31</v>
      </c>
      <c r="L3147" s="119">
        <v>2</v>
      </c>
      <c r="M3147" s="27">
        <f>L3147*312</f>
        <v>624</v>
      </c>
      <c r="N3147" s="23"/>
      <c r="O3147" s="24" t="s">
        <v>32</v>
      </c>
    </row>
    <row r="3148" s="1" customFormat="1" customHeight="1" spans="1:15">
      <c r="A3148" s="39">
        <v>3144</v>
      </c>
      <c r="B3148" s="115" t="s">
        <v>23</v>
      </c>
      <c r="C3148" s="39" t="s">
        <v>11004</v>
      </c>
      <c r="D3148" s="39" t="s">
        <v>10034</v>
      </c>
      <c r="E3148" s="39" t="s">
        <v>11005</v>
      </c>
      <c r="F3148" s="39" t="s">
        <v>14245</v>
      </c>
      <c r="G3148" s="119" t="s">
        <v>14362</v>
      </c>
      <c r="H3148" s="39" t="s">
        <v>194</v>
      </c>
      <c r="I3148" s="119">
        <v>3</v>
      </c>
      <c r="J3148" s="202" t="str">
        <f>LEFT("广西永福县广福乡德安村黄毛界屯7号",35)</f>
        <v>广西永福县广福乡德安村黄毛界屯7号</v>
      </c>
      <c r="K3148" s="39" t="s">
        <v>31</v>
      </c>
      <c r="L3148" s="119">
        <v>2</v>
      </c>
      <c r="M3148" s="27">
        <f>L3148*130</f>
        <v>260</v>
      </c>
      <c r="N3148" s="23"/>
      <c r="O3148" s="24" t="s">
        <v>32</v>
      </c>
    </row>
    <row r="3149" s="1" customFormat="1" customHeight="1" spans="1:15">
      <c r="A3149" s="39">
        <v>3145</v>
      </c>
      <c r="B3149" s="115" t="s">
        <v>23</v>
      </c>
      <c r="C3149" s="39" t="s">
        <v>11004</v>
      </c>
      <c r="D3149" s="39" t="s">
        <v>10034</v>
      </c>
      <c r="E3149" s="39" t="s">
        <v>11005</v>
      </c>
      <c r="F3149" s="39" t="s">
        <v>14245</v>
      </c>
      <c r="G3149" s="119" t="s">
        <v>14363</v>
      </c>
      <c r="H3149" s="39" t="s">
        <v>194</v>
      </c>
      <c r="I3149" s="119">
        <v>4</v>
      </c>
      <c r="J3149" s="202" t="str">
        <f>LEFT("广西永福县广福乡德安村上黄毛界屯21号",35)</f>
        <v>广西永福县广福乡德安村上黄毛界屯21号</v>
      </c>
      <c r="K3149" s="39" t="s">
        <v>31</v>
      </c>
      <c r="L3149" s="119">
        <v>3</v>
      </c>
      <c r="M3149" s="27">
        <f>L3149*312</f>
        <v>936</v>
      </c>
      <c r="N3149" s="23"/>
      <c r="O3149" s="24" t="s">
        <v>32</v>
      </c>
    </row>
    <row r="3150" s="1" customFormat="1" customHeight="1" spans="1:15">
      <c r="A3150" s="39">
        <v>3146</v>
      </c>
      <c r="B3150" s="115" t="s">
        <v>23</v>
      </c>
      <c r="C3150" s="39" t="s">
        <v>11004</v>
      </c>
      <c r="D3150" s="39" t="s">
        <v>10034</v>
      </c>
      <c r="E3150" s="39" t="s">
        <v>11005</v>
      </c>
      <c r="F3150" s="39" t="s">
        <v>14245</v>
      </c>
      <c r="G3150" s="119" t="s">
        <v>14364</v>
      </c>
      <c r="H3150" s="39" t="s">
        <v>194</v>
      </c>
      <c r="I3150" s="119">
        <v>5</v>
      </c>
      <c r="J3150" s="202" t="str">
        <f>LEFT("广西永福县广福乡德安村黄毛界屯8号",35)</f>
        <v>广西永福县广福乡德安村黄毛界屯8号</v>
      </c>
      <c r="K3150" s="39" t="s">
        <v>31</v>
      </c>
      <c r="L3150" s="119">
        <v>3</v>
      </c>
      <c r="M3150" s="27">
        <f>L3150*130</f>
        <v>390</v>
      </c>
      <c r="N3150" s="23"/>
      <c r="O3150" s="24" t="s">
        <v>32</v>
      </c>
    </row>
    <row r="3151" s="1" customFormat="1" customHeight="1" spans="1:15">
      <c r="A3151" s="39">
        <v>3147</v>
      </c>
      <c r="B3151" s="115" t="s">
        <v>23</v>
      </c>
      <c r="C3151" s="39" t="s">
        <v>11004</v>
      </c>
      <c r="D3151" s="39" t="s">
        <v>10034</v>
      </c>
      <c r="E3151" s="39" t="s">
        <v>11005</v>
      </c>
      <c r="F3151" s="39" t="s">
        <v>14245</v>
      </c>
      <c r="G3151" s="119" t="s">
        <v>14365</v>
      </c>
      <c r="H3151" s="119" t="s">
        <v>11034</v>
      </c>
      <c r="I3151" s="119">
        <v>3</v>
      </c>
      <c r="J3151" s="202" t="str">
        <f>LEFT("广西永福县广福乡德安村上黄毛界屯2号",35)</f>
        <v>广西永福县广福乡德安村上黄毛界屯2号</v>
      </c>
      <c r="K3151" s="39" t="s">
        <v>31</v>
      </c>
      <c r="L3151" s="119">
        <v>2</v>
      </c>
      <c r="M3151" s="27">
        <f>L3151*312</f>
        <v>624</v>
      </c>
      <c r="N3151" s="23"/>
      <c r="O3151" s="24" t="s">
        <v>32</v>
      </c>
    </row>
    <row r="3152" s="1" customFormat="1" customHeight="1" spans="1:15">
      <c r="A3152" s="39">
        <v>3148</v>
      </c>
      <c r="B3152" s="115" t="s">
        <v>23</v>
      </c>
      <c r="C3152" s="39" t="s">
        <v>11004</v>
      </c>
      <c r="D3152" s="39" t="s">
        <v>10034</v>
      </c>
      <c r="E3152" s="39" t="s">
        <v>11005</v>
      </c>
      <c r="F3152" s="39" t="s">
        <v>14245</v>
      </c>
      <c r="G3152" s="119" t="s">
        <v>8287</v>
      </c>
      <c r="H3152" s="39" t="s">
        <v>194</v>
      </c>
      <c r="I3152" s="119">
        <v>3</v>
      </c>
      <c r="J3152" s="202" t="str">
        <f>LEFT("广西永福县广福乡德安村明正朝屯10号",35)</f>
        <v>广西永福县广福乡德安村明正朝屯10号</v>
      </c>
      <c r="K3152" s="39" t="s">
        <v>31</v>
      </c>
      <c r="L3152" s="119">
        <v>2</v>
      </c>
      <c r="M3152" s="27">
        <f>L3152*130</f>
        <v>260</v>
      </c>
      <c r="N3152" s="23"/>
      <c r="O3152" s="24" t="s">
        <v>32</v>
      </c>
    </row>
    <row r="3153" s="1" customFormat="1" customHeight="1" spans="1:15">
      <c r="A3153" s="39">
        <v>3149</v>
      </c>
      <c r="B3153" s="115" t="s">
        <v>23</v>
      </c>
      <c r="C3153" s="39" t="s">
        <v>11004</v>
      </c>
      <c r="D3153" s="39" t="s">
        <v>10034</v>
      </c>
      <c r="E3153" s="39" t="s">
        <v>11005</v>
      </c>
      <c r="F3153" s="39" t="s">
        <v>14245</v>
      </c>
      <c r="G3153" s="119" t="s">
        <v>14366</v>
      </c>
      <c r="H3153" s="39" t="s">
        <v>194</v>
      </c>
      <c r="I3153" s="119">
        <v>4</v>
      </c>
      <c r="J3153" s="202" t="str">
        <f>LEFT("广西永福县广福乡德安村明正朝屯3号",35)</f>
        <v>广西永福县广福乡德安村明正朝屯3号</v>
      </c>
      <c r="K3153" s="39" t="s">
        <v>31</v>
      </c>
      <c r="L3153" s="119">
        <v>2</v>
      </c>
      <c r="M3153" s="27">
        <f>L3153*130</f>
        <v>260</v>
      </c>
      <c r="N3153" s="23"/>
      <c r="O3153" s="24" t="s">
        <v>32</v>
      </c>
    </row>
    <row r="3154" s="1" customFormat="1" customHeight="1" spans="1:15">
      <c r="A3154" s="39">
        <v>3150</v>
      </c>
      <c r="B3154" s="115" t="s">
        <v>23</v>
      </c>
      <c r="C3154" s="39" t="s">
        <v>11004</v>
      </c>
      <c r="D3154" s="39" t="s">
        <v>10034</v>
      </c>
      <c r="E3154" s="39" t="s">
        <v>11005</v>
      </c>
      <c r="F3154" s="39" t="s">
        <v>14245</v>
      </c>
      <c r="G3154" s="119" t="s">
        <v>14367</v>
      </c>
      <c r="H3154" s="39" t="s">
        <v>194</v>
      </c>
      <c r="I3154" s="119">
        <v>4</v>
      </c>
      <c r="J3154" s="202" t="str">
        <f>LEFT("广西永福县广福乡德安村明正朝屯6号",35)</f>
        <v>广西永福县广福乡德安村明正朝屯6号</v>
      </c>
      <c r="K3154" s="39" t="s">
        <v>31</v>
      </c>
      <c r="L3154" s="119">
        <v>2</v>
      </c>
      <c r="M3154" s="27">
        <f>L3154*130</f>
        <v>260</v>
      </c>
      <c r="N3154" s="23"/>
      <c r="O3154" s="24" t="s">
        <v>32</v>
      </c>
    </row>
    <row r="3155" s="1" customFormat="1" customHeight="1" spans="1:15">
      <c r="A3155" s="39">
        <v>3151</v>
      </c>
      <c r="B3155" s="115" t="s">
        <v>23</v>
      </c>
      <c r="C3155" s="39" t="s">
        <v>11004</v>
      </c>
      <c r="D3155" s="39" t="s">
        <v>10034</v>
      </c>
      <c r="E3155" s="39" t="s">
        <v>11005</v>
      </c>
      <c r="F3155" s="39" t="s">
        <v>14245</v>
      </c>
      <c r="G3155" s="119" t="s">
        <v>14368</v>
      </c>
      <c r="H3155" s="39" t="s">
        <v>194</v>
      </c>
      <c r="I3155" s="119">
        <v>3</v>
      </c>
      <c r="J3155" s="202" t="str">
        <f>LEFT("广西永福县广福乡德安村明正朝屯7号",35)</f>
        <v>广西永福县广福乡德安村明正朝屯7号</v>
      </c>
      <c r="K3155" s="39" t="s">
        <v>31</v>
      </c>
      <c r="L3155" s="119">
        <v>2</v>
      </c>
      <c r="M3155" s="27">
        <f>L3155*130</f>
        <v>260</v>
      </c>
      <c r="N3155" s="23"/>
      <c r="O3155" s="24" t="s">
        <v>32</v>
      </c>
    </row>
    <row r="3156" s="1" customFormat="1" customHeight="1" spans="1:15">
      <c r="A3156" s="39">
        <v>3152</v>
      </c>
      <c r="B3156" s="115" t="s">
        <v>23</v>
      </c>
      <c r="C3156" s="39" t="s">
        <v>11004</v>
      </c>
      <c r="D3156" s="39" t="s">
        <v>10034</v>
      </c>
      <c r="E3156" s="39" t="s">
        <v>11005</v>
      </c>
      <c r="F3156" s="39" t="s">
        <v>14245</v>
      </c>
      <c r="G3156" s="119" t="s">
        <v>14369</v>
      </c>
      <c r="H3156" s="39" t="s">
        <v>194</v>
      </c>
      <c r="I3156" s="119">
        <v>5</v>
      </c>
      <c r="J3156" s="202" t="str">
        <f>LEFT("广西永福县广福乡德安村明正朝屯1号",35)</f>
        <v>广西永福县广福乡德安村明正朝屯1号</v>
      </c>
      <c r="K3156" s="39" t="s">
        <v>31</v>
      </c>
      <c r="L3156" s="119">
        <v>2</v>
      </c>
      <c r="M3156" s="27">
        <f>L3156*130</f>
        <v>260</v>
      </c>
      <c r="N3156" s="23"/>
      <c r="O3156" s="24" t="s">
        <v>32</v>
      </c>
    </row>
    <row r="3157" s="1" customFormat="1" customHeight="1" spans="1:15">
      <c r="A3157" s="39">
        <v>3153</v>
      </c>
      <c r="B3157" s="115" t="s">
        <v>23</v>
      </c>
      <c r="C3157" s="39" t="s">
        <v>11004</v>
      </c>
      <c r="D3157" s="39" t="s">
        <v>10034</v>
      </c>
      <c r="E3157" s="39" t="s">
        <v>11005</v>
      </c>
      <c r="F3157" s="39" t="s">
        <v>14245</v>
      </c>
      <c r="G3157" s="119" t="s">
        <v>14370</v>
      </c>
      <c r="H3157" s="39" t="s">
        <v>194</v>
      </c>
      <c r="I3157" s="119">
        <v>3</v>
      </c>
      <c r="J3157" s="202" t="str">
        <f>LEFT("广西永福县广福乡德安村中黄毛界屯10-1号",35)</f>
        <v>广西永福县广福乡德安村中黄毛界屯10-1号</v>
      </c>
      <c r="K3157" s="39" t="s">
        <v>31</v>
      </c>
      <c r="L3157" s="119">
        <v>2</v>
      </c>
      <c r="M3157" s="27">
        <f>L3157*468</f>
        <v>936</v>
      </c>
      <c r="N3157" s="23"/>
      <c r="O3157" s="24" t="s">
        <v>32</v>
      </c>
    </row>
    <row r="3158" s="1" customFormat="1" customHeight="1" spans="1:15">
      <c r="A3158" s="39">
        <v>3154</v>
      </c>
      <c r="B3158" s="115" t="s">
        <v>23</v>
      </c>
      <c r="C3158" s="39" t="s">
        <v>11004</v>
      </c>
      <c r="D3158" s="39" t="s">
        <v>10034</v>
      </c>
      <c r="E3158" s="39" t="s">
        <v>11005</v>
      </c>
      <c r="F3158" s="39" t="s">
        <v>14245</v>
      </c>
      <c r="G3158" s="119" t="s">
        <v>14371</v>
      </c>
      <c r="H3158" s="39" t="s">
        <v>194</v>
      </c>
      <c r="I3158" s="119">
        <v>4</v>
      </c>
      <c r="J3158" s="202" t="str">
        <f>LEFT("广西永福县广福乡德安村中黄毛界屯9号",35)</f>
        <v>广西永福县广福乡德安村中黄毛界屯9号</v>
      </c>
      <c r="K3158" s="39" t="s">
        <v>31</v>
      </c>
      <c r="L3158" s="119">
        <v>2</v>
      </c>
      <c r="M3158" s="27">
        <f>L3158*312</f>
        <v>624</v>
      </c>
      <c r="N3158" s="23"/>
      <c r="O3158" s="24" t="s">
        <v>32</v>
      </c>
    </row>
    <row r="3159" s="1" customFormat="1" customHeight="1" spans="1:15">
      <c r="A3159" s="39">
        <v>3155</v>
      </c>
      <c r="B3159" s="115" t="s">
        <v>23</v>
      </c>
      <c r="C3159" s="39" t="s">
        <v>11004</v>
      </c>
      <c r="D3159" s="39" t="s">
        <v>10034</v>
      </c>
      <c r="E3159" s="39" t="s">
        <v>11005</v>
      </c>
      <c r="F3159" s="39" t="s">
        <v>14245</v>
      </c>
      <c r="G3159" s="119" t="s">
        <v>14372</v>
      </c>
      <c r="H3159" s="39" t="s">
        <v>194</v>
      </c>
      <c r="I3159" s="119">
        <v>3</v>
      </c>
      <c r="J3159" s="202" t="str">
        <f>LEFT("广西永福县广福乡德安村中黄毛界屯8号",35)</f>
        <v>广西永福县广福乡德安村中黄毛界屯8号</v>
      </c>
      <c r="K3159" s="39" t="s">
        <v>31</v>
      </c>
      <c r="L3159" s="119">
        <v>2</v>
      </c>
      <c r="M3159" s="27">
        <f>L3159*312</f>
        <v>624</v>
      </c>
      <c r="N3159" s="23"/>
      <c r="O3159" s="24" t="s">
        <v>32</v>
      </c>
    </row>
    <row r="3160" s="1" customFormat="1" customHeight="1" spans="1:15">
      <c r="A3160" s="39">
        <v>3156</v>
      </c>
      <c r="B3160" s="115" t="s">
        <v>23</v>
      </c>
      <c r="C3160" s="39" t="s">
        <v>11004</v>
      </c>
      <c r="D3160" s="39" t="s">
        <v>10034</v>
      </c>
      <c r="E3160" s="39" t="s">
        <v>11005</v>
      </c>
      <c r="F3160" s="39" t="s">
        <v>14245</v>
      </c>
      <c r="G3160" s="119" t="s">
        <v>14373</v>
      </c>
      <c r="H3160" s="39" t="s">
        <v>194</v>
      </c>
      <c r="I3160" s="119">
        <v>3</v>
      </c>
      <c r="J3160" s="202" t="str">
        <f>LEFT("广西永福县广福乡德安村黄毛屯40号",35)</f>
        <v>广西永福县广福乡德安村黄毛屯40号</v>
      </c>
      <c r="K3160" s="39" t="s">
        <v>31</v>
      </c>
      <c r="L3160" s="119">
        <v>2</v>
      </c>
      <c r="M3160" s="27">
        <f>L3160*130</f>
        <v>260</v>
      </c>
      <c r="N3160" s="23"/>
      <c r="O3160" s="24" t="s">
        <v>32</v>
      </c>
    </row>
    <row r="3161" s="1" customFormat="1" customHeight="1" spans="1:15">
      <c r="A3161" s="39">
        <v>3157</v>
      </c>
      <c r="B3161" s="115" t="s">
        <v>23</v>
      </c>
      <c r="C3161" s="39" t="s">
        <v>11004</v>
      </c>
      <c r="D3161" s="39" t="s">
        <v>10034</v>
      </c>
      <c r="E3161" s="39" t="s">
        <v>11005</v>
      </c>
      <c r="F3161" s="39" t="s">
        <v>14245</v>
      </c>
      <c r="G3161" s="119" t="s">
        <v>14265</v>
      </c>
      <c r="H3161" s="39" t="s">
        <v>194</v>
      </c>
      <c r="I3161" s="119">
        <v>4</v>
      </c>
      <c r="J3161" s="202" t="str">
        <f>LEFT("广西永福县广福乡德安村中黄毛界屯22号",35)</f>
        <v>广西永福县广福乡德安村中黄毛界屯22号</v>
      </c>
      <c r="K3161" s="39" t="s">
        <v>31</v>
      </c>
      <c r="L3161" s="119">
        <v>2</v>
      </c>
      <c r="M3161" s="27">
        <f>L3161*312</f>
        <v>624</v>
      </c>
      <c r="N3161" s="23"/>
      <c r="O3161" s="24" t="s">
        <v>32</v>
      </c>
    </row>
    <row r="3162" s="1" customFormat="1" customHeight="1" spans="1:15">
      <c r="A3162" s="39">
        <v>3158</v>
      </c>
      <c r="B3162" s="115" t="s">
        <v>23</v>
      </c>
      <c r="C3162" s="39" t="s">
        <v>11004</v>
      </c>
      <c r="D3162" s="39" t="s">
        <v>10034</v>
      </c>
      <c r="E3162" s="39" t="s">
        <v>11005</v>
      </c>
      <c r="F3162" s="39" t="s">
        <v>14245</v>
      </c>
      <c r="G3162" s="119" t="s">
        <v>393</v>
      </c>
      <c r="H3162" s="119" t="s">
        <v>1583</v>
      </c>
      <c r="I3162" s="119">
        <v>3</v>
      </c>
      <c r="J3162" s="202" t="str">
        <f>LEFT("广西永福县广福乡德安村黄毛界屯6号",35)</f>
        <v>广西永福县广福乡德安村黄毛界屯6号</v>
      </c>
      <c r="K3162" s="39" t="s">
        <v>31</v>
      </c>
      <c r="L3162" s="119">
        <v>2</v>
      </c>
      <c r="M3162" s="27">
        <f>L3162*312</f>
        <v>624</v>
      </c>
      <c r="N3162" s="23"/>
      <c r="O3162" s="24" t="s">
        <v>32</v>
      </c>
    </row>
    <row r="3163" s="1" customFormat="1" customHeight="1" spans="1:15">
      <c r="A3163" s="39">
        <v>3159</v>
      </c>
      <c r="B3163" s="115" t="s">
        <v>23</v>
      </c>
      <c r="C3163" s="39" t="s">
        <v>11004</v>
      </c>
      <c r="D3163" s="39" t="s">
        <v>10034</v>
      </c>
      <c r="E3163" s="39" t="s">
        <v>11005</v>
      </c>
      <c r="F3163" s="39" t="s">
        <v>14245</v>
      </c>
      <c r="G3163" s="119" t="s">
        <v>14374</v>
      </c>
      <c r="H3163" s="39" t="s">
        <v>194</v>
      </c>
      <c r="I3163" s="119">
        <v>4</v>
      </c>
      <c r="J3163" s="202" t="str">
        <f>LEFT("广西永福县广福乡德安村中黄毛界屯12号",35)</f>
        <v>广西永福县广福乡德安村中黄毛界屯12号</v>
      </c>
      <c r="K3163" s="39" t="s">
        <v>31</v>
      </c>
      <c r="L3163" s="119">
        <v>2</v>
      </c>
      <c r="M3163" s="27">
        <f>L3163*312</f>
        <v>624</v>
      </c>
      <c r="N3163" s="23"/>
      <c r="O3163" s="24" t="s">
        <v>32</v>
      </c>
    </row>
    <row r="3164" s="1" customFormat="1" customHeight="1" spans="1:15">
      <c r="A3164" s="39">
        <v>3160</v>
      </c>
      <c r="B3164" s="115" t="s">
        <v>23</v>
      </c>
      <c r="C3164" s="39" t="s">
        <v>11004</v>
      </c>
      <c r="D3164" s="39" t="s">
        <v>10034</v>
      </c>
      <c r="E3164" s="39" t="s">
        <v>11005</v>
      </c>
      <c r="F3164" s="39" t="s">
        <v>14245</v>
      </c>
      <c r="G3164" s="119" t="s">
        <v>14375</v>
      </c>
      <c r="H3164" s="39" t="s">
        <v>194</v>
      </c>
      <c r="I3164" s="119">
        <v>2</v>
      </c>
      <c r="J3164" s="202" t="str">
        <f>LEFT("广西永福县广福乡德安村黄毛界屯18号",35)</f>
        <v>广西永福县广福乡德安村黄毛界屯18号</v>
      </c>
      <c r="K3164" s="39" t="s">
        <v>31</v>
      </c>
      <c r="L3164" s="119">
        <v>2</v>
      </c>
      <c r="M3164" s="27">
        <f>L3164*312</f>
        <v>624</v>
      </c>
      <c r="N3164" s="23"/>
      <c r="O3164" s="24" t="s">
        <v>32</v>
      </c>
    </row>
    <row r="3165" s="1" customFormat="1" customHeight="1" spans="1:15">
      <c r="A3165" s="39">
        <v>3161</v>
      </c>
      <c r="B3165" s="115" t="s">
        <v>23</v>
      </c>
      <c r="C3165" s="39" t="s">
        <v>11004</v>
      </c>
      <c r="D3165" s="39" t="s">
        <v>10034</v>
      </c>
      <c r="E3165" s="39" t="s">
        <v>11005</v>
      </c>
      <c r="F3165" s="39" t="s">
        <v>14245</v>
      </c>
      <c r="G3165" s="119" t="s">
        <v>14376</v>
      </c>
      <c r="H3165" s="39" t="s">
        <v>194</v>
      </c>
      <c r="I3165" s="119">
        <v>3</v>
      </c>
      <c r="J3165" s="202" t="str">
        <f>LEFT("广西永福县广福乡德安村中黄毛界屯13号",35)</f>
        <v>广西永福县广福乡德安村中黄毛界屯13号</v>
      </c>
      <c r="K3165" s="39" t="s">
        <v>31</v>
      </c>
      <c r="L3165" s="119">
        <v>2</v>
      </c>
      <c r="M3165" s="27">
        <f>L3165*312</f>
        <v>624</v>
      </c>
      <c r="N3165" s="23"/>
      <c r="O3165" s="24" t="s">
        <v>32</v>
      </c>
    </row>
    <row r="3166" s="1" customFormat="1" customHeight="1" spans="1:15">
      <c r="A3166" s="39">
        <v>3162</v>
      </c>
      <c r="B3166" s="115" t="s">
        <v>23</v>
      </c>
      <c r="C3166" s="39" t="s">
        <v>11004</v>
      </c>
      <c r="D3166" s="39" t="s">
        <v>10034</v>
      </c>
      <c r="E3166" s="39" t="s">
        <v>11005</v>
      </c>
      <c r="F3166" s="39" t="s">
        <v>14245</v>
      </c>
      <c r="G3166" s="119" t="s">
        <v>14377</v>
      </c>
      <c r="H3166" s="39" t="s">
        <v>194</v>
      </c>
      <c r="I3166" s="119">
        <v>3</v>
      </c>
      <c r="J3166" s="202" t="str">
        <f>LEFT("广西永福县广福乡德安村六沟屯10号",35)</f>
        <v>广西永福县广福乡德安村六沟屯10号</v>
      </c>
      <c r="K3166" s="39" t="s">
        <v>31</v>
      </c>
      <c r="L3166" s="119">
        <v>2</v>
      </c>
      <c r="M3166" s="27">
        <f>L3166*130</f>
        <v>260</v>
      </c>
      <c r="N3166" s="23"/>
      <c r="O3166" s="24" t="s">
        <v>32</v>
      </c>
    </row>
    <row r="3167" s="1" customFormat="1" customHeight="1" spans="1:15">
      <c r="A3167" s="39">
        <v>3163</v>
      </c>
      <c r="B3167" s="115" t="s">
        <v>23</v>
      </c>
      <c r="C3167" s="39" t="s">
        <v>11004</v>
      </c>
      <c r="D3167" s="39" t="s">
        <v>10034</v>
      </c>
      <c r="E3167" s="39" t="s">
        <v>11005</v>
      </c>
      <c r="F3167" s="39" t="s">
        <v>14245</v>
      </c>
      <c r="G3167" s="119" t="s">
        <v>14378</v>
      </c>
      <c r="H3167" s="39" t="s">
        <v>194</v>
      </c>
      <c r="I3167" s="119">
        <v>3</v>
      </c>
      <c r="J3167" s="202" t="str">
        <f>LEFT("广西永福县广福乡德安村黄毛屯41号",35)</f>
        <v>广西永福县广福乡德安村黄毛屯41号</v>
      </c>
      <c r="K3167" s="39" t="s">
        <v>31</v>
      </c>
      <c r="L3167" s="119">
        <v>2</v>
      </c>
      <c r="M3167" s="27">
        <f>L3167*312</f>
        <v>624</v>
      </c>
      <c r="N3167" s="23"/>
      <c r="O3167" s="24" t="s">
        <v>32</v>
      </c>
    </row>
    <row r="3168" s="1" customFormat="1" customHeight="1" spans="1:15">
      <c r="A3168" s="39">
        <v>3164</v>
      </c>
      <c r="B3168" s="115" t="s">
        <v>23</v>
      </c>
      <c r="C3168" s="39" t="s">
        <v>11004</v>
      </c>
      <c r="D3168" s="39" t="s">
        <v>10034</v>
      </c>
      <c r="E3168" s="39" t="s">
        <v>11005</v>
      </c>
      <c r="F3168" s="39" t="s">
        <v>14245</v>
      </c>
      <c r="G3168" s="119" t="s">
        <v>14379</v>
      </c>
      <c r="H3168" s="39" t="s">
        <v>194</v>
      </c>
      <c r="I3168" s="119">
        <v>3</v>
      </c>
      <c r="J3168" s="202" t="str">
        <f>LEFT("广西永福县广福乡德安村中黄毛界屯5号",35)</f>
        <v>广西永福县广福乡德安村中黄毛界屯5号</v>
      </c>
      <c r="K3168" s="39" t="s">
        <v>31</v>
      </c>
      <c r="L3168" s="119">
        <v>2</v>
      </c>
      <c r="M3168" s="27">
        <f>L3168*312</f>
        <v>624</v>
      </c>
      <c r="N3168" s="23"/>
      <c r="O3168" s="24" t="s">
        <v>32</v>
      </c>
    </row>
    <row r="3169" s="1" customFormat="1" customHeight="1" spans="1:15">
      <c r="A3169" s="39">
        <v>3165</v>
      </c>
      <c r="B3169" s="115" t="s">
        <v>23</v>
      </c>
      <c r="C3169" s="39" t="s">
        <v>11004</v>
      </c>
      <c r="D3169" s="39" t="s">
        <v>10034</v>
      </c>
      <c r="E3169" s="39" t="s">
        <v>11005</v>
      </c>
      <c r="F3169" s="39" t="s">
        <v>14245</v>
      </c>
      <c r="G3169" s="119" t="s">
        <v>14380</v>
      </c>
      <c r="H3169" s="39" t="s">
        <v>194</v>
      </c>
      <c r="I3169" s="119">
        <v>4</v>
      </c>
      <c r="J3169" s="202" t="str">
        <f>LEFT("广西永福县广福乡德安村中黄毛界屯1号",35)</f>
        <v>广西永福县广福乡德安村中黄毛界屯1号</v>
      </c>
      <c r="K3169" s="39" t="s">
        <v>31</v>
      </c>
      <c r="L3169" s="119">
        <v>2</v>
      </c>
      <c r="M3169" s="27">
        <f>L3169*130</f>
        <v>260</v>
      </c>
      <c r="N3169" s="23"/>
      <c r="O3169" s="24" t="s">
        <v>32</v>
      </c>
    </row>
    <row r="3170" s="1" customFormat="1" customHeight="1" spans="1:15">
      <c r="A3170" s="39">
        <v>3166</v>
      </c>
      <c r="B3170" s="115" t="s">
        <v>23</v>
      </c>
      <c r="C3170" s="39" t="s">
        <v>11004</v>
      </c>
      <c r="D3170" s="39" t="s">
        <v>10034</v>
      </c>
      <c r="E3170" s="39" t="s">
        <v>11005</v>
      </c>
      <c r="F3170" s="39" t="s">
        <v>14245</v>
      </c>
      <c r="G3170" s="119" t="s">
        <v>14381</v>
      </c>
      <c r="H3170" s="39" t="s">
        <v>194</v>
      </c>
      <c r="I3170" s="119">
        <v>2</v>
      </c>
      <c r="J3170" s="202" t="str">
        <f>LEFT("广西永福县广福乡德安村黄毛界屯16号",35)</f>
        <v>广西永福县广福乡德安村黄毛界屯16号</v>
      </c>
      <c r="K3170" s="39" t="s">
        <v>31</v>
      </c>
      <c r="L3170" s="119">
        <v>1</v>
      </c>
      <c r="M3170" s="27">
        <f>L3170*130</f>
        <v>130</v>
      </c>
      <c r="N3170" s="23"/>
      <c r="O3170" s="24" t="s">
        <v>32</v>
      </c>
    </row>
    <row r="3171" s="1" customFormat="1" customHeight="1" spans="1:15">
      <c r="A3171" s="39">
        <v>3167</v>
      </c>
      <c r="B3171" s="115" t="s">
        <v>23</v>
      </c>
      <c r="C3171" s="39" t="s">
        <v>11004</v>
      </c>
      <c r="D3171" s="39" t="s">
        <v>10034</v>
      </c>
      <c r="E3171" s="39" t="s">
        <v>11005</v>
      </c>
      <c r="F3171" s="39" t="s">
        <v>14245</v>
      </c>
      <c r="G3171" s="119" t="s">
        <v>14382</v>
      </c>
      <c r="H3171" s="39" t="s">
        <v>194</v>
      </c>
      <c r="I3171" s="119">
        <v>3</v>
      </c>
      <c r="J3171" s="202" t="str">
        <f>LEFT("广西永福县广福乡德安村黄毛界屯19号",35)</f>
        <v>广西永福县广福乡德安村黄毛界屯19号</v>
      </c>
      <c r="K3171" s="39" t="s">
        <v>31</v>
      </c>
      <c r="L3171" s="119">
        <v>1</v>
      </c>
      <c r="M3171" s="27">
        <f>L3171*312</f>
        <v>312</v>
      </c>
      <c r="N3171" s="23"/>
      <c r="O3171" s="24" t="s">
        <v>32</v>
      </c>
    </row>
    <row r="3172" s="1" customFormat="1" customHeight="1" spans="1:15">
      <c r="A3172" s="39">
        <v>3168</v>
      </c>
      <c r="B3172" s="115" t="s">
        <v>23</v>
      </c>
      <c r="C3172" s="39" t="s">
        <v>11004</v>
      </c>
      <c r="D3172" s="39" t="s">
        <v>10034</v>
      </c>
      <c r="E3172" s="39" t="s">
        <v>11005</v>
      </c>
      <c r="F3172" s="39" t="s">
        <v>14245</v>
      </c>
      <c r="G3172" s="119" t="s">
        <v>14383</v>
      </c>
      <c r="H3172" s="39" t="s">
        <v>194</v>
      </c>
      <c r="I3172" s="119">
        <v>3</v>
      </c>
      <c r="J3172" s="202" t="str">
        <f>LEFT("广西永福县广福乡德安村拉湾屯6号",35)</f>
        <v>广西永福县广福乡德安村拉湾屯6号</v>
      </c>
      <c r="K3172" s="39" t="s">
        <v>31</v>
      </c>
      <c r="L3172" s="119">
        <v>1</v>
      </c>
      <c r="M3172" s="27">
        <f>L3172*312</f>
        <v>312</v>
      </c>
      <c r="N3172" s="23"/>
      <c r="O3172" s="24" t="s">
        <v>32</v>
      </c>
    </row>
    <row r="3173" s="1" customFormat="1" customHeight="1" spans="1:15">
      <c r="A3173" s="39">
        <v>3169</v>
      </c>
      <c r="B3173" s="115" t="s">
        <v>23</v>
      </c>
      <c r="C3173" s="39" t="s">
        <v>11004</v>
      </c>
      <c r="D3173" s="39" t="s">
        <v>10034</v>
      </c>
      <c r="E3173" s="39" t="s">
        <v>11005</v>
      </c>
      <c r="F3173" s="39" t="s">
        <v>14245</v>
      </c>
      <c r="G3173" s="119" t="s">
        <v>14384</v>
      </c>
      <c r="H3173" s="39" t="s">
        <v>194</v>
      </c>
      <c r="I3173" s="119">
        <v>4</v>
      </c>
      <c r="J3173" s="202" t="str">
        <f>LEFT("广西永福县广福乡德安村勇里屯7号",35)</f>
        <v>广西永福县广福乡德安村勇里屯7号</v>
      </c>
      <c r="K3173" s="39" t="s">
        <v>31</v>
      </c>
      <c r="L3173" s="119">
        <v>1</v>
      </c>
      <c r="M3173" s="27">
        <f>L3173*312</f>
        <v>312</v>
      </c>
      <c r="N3173" s="23"/>
      <c r="O3173" s="24" t="s">
        <v>32</v>
      </c>
    </row>
    <row r="3174" s="1" customFormat="1" customHeight="1" spans="1:15">
      <c r="A3174" s="39">
        <v>3170</v>
      </c>
      <c r="B3174" s="115" t="s">
        <v>23</v>
      </c>
      <c r="C3174" s="39" t="s">
        <v>11004</v>
      </c>
      <c r="D3174" s="39" t="s">
        <v>10034</v>
      </c>
      <c r="E3174" s="39" t="s">
        <v>11005</v>
      </c>
      <c r="F3174" s="39" t="s">
        <v>14245</v>
      </c>
      <c r="G3174" s="119" t="s">
        <v>14385</v>
      </c>
      <c r="H3174" s="39" t="s">
        <v>194</v>
      </c>
      <c r="I3174" s="119">
        <v>3</v>
      </c>
      <c r="J3174" s="202" t="str">
        <f>LEFT("广西永福县广福乡德安村勇里屯35号",35)</f>
        <v>广西永福县广福乡德安村勇里屯35号</v>
      </c>
      <c r="K3174" s="39" t="s">
        <v>31</v>
      </c>
      <c r="L3174" s="119">
        <v>2</v>
      </c>
      <c r="M3174" s="27">
        <f>L3174*312</f>
        <v>624</v>
      </c>
      <c r="N3174" s="23"/>
      <c r="O3174" s="24" t="s">
        <v>32</v>
      </c>
    </row>
    <row r="3175" s="1" customFormat="1" customHeight="1" spans="1:15">
      <c r="A3175" s="39">
        <v>3171</v>
      </c>
      <c r="B3175" s="115" t="s">
        <v>23</v>
      </c>
      <c r="C3175" s="39" t="s">
        <v>11004</v>
      </c>
      <c r="D3175" s="39" t="s">
        <v>10034</v>
      </c>
      <c r="E3175" s="39" t="s">
        <v>11005</v>
      </c>
      <c r="F3175" s="39" t="s">
        <v>14245</v>
      </c>
      <c r="G3175" s="119" t="s">
        <v>14386</v>
      </c>
      <c r="H3175" s="39" t="s">
        <v>194</v>
      </c>
      <c r="I3175" s="119">
        <v>3</v>
      </c>
      <c r="J3175" s="202" t="str">
        <f>LEFT("广西永福县广福乡德安村勇里屯28号",35)</f>
        <v>广西永福县广福乡德安村勇里屯28号</v>
      </c>
      <c r="K3175" s="39" t="s">
        <v>31</v>
      </c>
      <c r="L3175" s="119">
        <v>2</v>
      </c>
      <c r="M3175" s="27">
        <f>L3175*130</f>
        <v>260</v>
      </c>
      <c r="N3175" s="23"/>
      <c r="O3175" s="24" t="s">
        <v>32</v>
      </c>
    </row>
    <row r="3176" s="1" customFormat="1" customHeight="1" spans="1:15">
      <c r="A3176" s="39">
        <v>3172</v>
      </c>
      <c r="B3176" s="115" t="s">
        <v>23</v>
      </c>
      <c r="C3176" s="39" t="s">
        <v>11004</v>
      </c>
      <c r="D3176" s="39" t="s">
        <v>10034</v>
      </c>
      <c r="E3176" s="39" t="s">
        <v>11005</v>
      </c>
      <c r="F3176" s="39" t="s">
        <v>14245</v>
      </c>
      <c r="G3176" s="119" t="s">
        <v>14387</v>
      </c>
      <c r="H3176" s="39" t="s">
        <v>194</v>
      </c>
      <c r="I3176" s="119">
        <v>3</v>
      </c>
      <c r="J3176" s="202" t="str">
        <f>LEFT("广西永福县广福乡德安村勇里屯16号",35)</f>
        <v>广西永福县广福乡德安村勇里屯16号</v>
      </c>
      <c r="K3176" s="39" t="s">
        <v>31</v>
      </c>
      <c r="L3176" s="119">
        <v>1</v>
      </c>
      <c r="M3176" s="27">
        <f>L3176*312</f>
        <v>312</v>
      </c>
      <c r="N3176" s="23"/>
      <c r="O3176" s="24" t="s">
        <v>32</v>
      </c>
    </row>
    <row r="3177" s="1" customFormat="1" customHeight="1" spans="1:18">
      <c r="A3177" s="39">
        <v>3173</v>
      </c>
      <c r="B3177" s="115" t="s">
        <v>23</v>
      </c>
      <c r="C3177" s="39" t="s">
        <v>11004</v>
      </c>
      <c r="D3177" s="39" t="s">
        <v>10034</v>
      </c>
      <c r="E3177" s="39" t="s">
        <v>11005</v>
      </c>
      <c r="F3177" s="39" t="s">
        <v>14245</v>
      </c>
      <c r="G3177" s="128" t="s">
        <v>14388</v>
      </c>
      <c r="H3177" s="39" t="s">
        <v>194</v>
      </c>
      <c r="I3177" s="119">
        <v>3</v>
      </c>
      <c r="J3177" s="202" t="str">
        <f>LEFT("广西永福县广福乡德安村勇里屯27号",35)</f>
        <v>广西永福县广福乡德安村勇里屯27号</v>
      </c>
      <c r="K3177" s="39" t="s">
        <v>31</v>
      </c>
      <c r="L3177" s="119">
        <v>2</v>
      </c>
      <c r="M3177" s="27">
        <f>L3177*312</f>
        <v>624</v>
      </c>
      <c r="N3177" s="23"/>
      <c r="O3177" s="24" t="s">
        <v>32</v>
      </c>
      <c r="R3177" s="92"/>
    </row>
    <row r="3178" s="1" customFormat="1" customHeight="1" spans="1:15">
      <c r="A3178" s="39">
        <v>3174</v>
      </c>
      <c r="B3178" s="115" t="s">
        <v>23</v>
      </c>
      <c r="C3178" s="39" t="s">
        <v>11004</v>
      </c>
      <c r="D3178" s="39" t="s">
        <v>10034</v>
      </c>
      <c r="E3178" s="39" t="s">
        <v>11005</v>
      </c>
      <c r="F3178" s="39" t="s">
        <v>14245</v>
      </c>
      <c r="G3178" s="119" t="s">
        <v>14389</v>
      </c>
      <c r="H3178" s="39" t="s">
        <v>194</v>
      </c>
      <c r="I3178" s="119">
        <v>3</v>
      </c>
      <c r="J3178" s="202" t="str">
        <f>LEFT("广西永福县广福乡德安村勇里屯3号",35)</f>
        <v>广西永福县广福乡德安村勇里屯3号</v>
      </c>
      <c r="K3178" s="39" t="s">
        <v>31</v>
      </c>
      <c r="L3178" s="119">
        <v>2</v>
      </c>
      <c r="M3178" s="27">
        <f>L3178*130</f>
        <v>260</v>
      </c>
      <c r="N3178" s="23"/>
      <c r="O3178" s="24" t="s">
        <v>32</v>
      </c>
    </row>
    <row r="3179" s="1" customFormat="1" customHeight="1" spans="1:15">
      <c r="A3179" s="39">
        <v>3175</v>
      </c>
      <c r="B3179" s="115" t="s">
        <v>23</v>
      </c>
      <c r="C3179" s="39" t="s">
        <v>11004</v>
      </c>
      <c r="D3179" s="39" t="s">
        <v>10034</v>
      </c>
      <c r="E3179" s="39" t="s">
        <v>11005</v>
      </c>
      <c r="F3179" s="39" t="s">
        <v>14245</v>
      </c>
      <c r="G3179" s="119" t="s">
        <v>14390</v>
      </c>
      <c r="H3179" s="39" t="s">
        <v>194</v>
      </c>
      <c r="I3179" s="119">
        <v>4</v>
      </c>
      <c r="J3179" s="202" t="str">
        <f>LEFT("广西永福县广福乡德安村勇里屯17号",35)</f>
        <v>广西永福县广福乡德安村勇里屯17号</v>
      </c>
      <c r="K3179" s="39" t="s">
        <v>31</v>
      </c>
      <c r="L3179" s="119">
        <v>1</v>
      </c>
      <c r="M3179" s="27">
        <f>L3179*312</f>
        <v>312</v>
      </c>
      <c r="N3179" s="23"/>
      <c r="O3179" s="24" t="s">
        <v>32</v>
      </c>
    </row>
    <row r="3180" s="1" customFormat="1" customHeight="1" spans="1:15">
      <c r="A3180" s="39">
        <v>3176</v>
      </c>
      <c r="B3180" s="115" t="s">
        <v>23</v>
      </c>
      <c r="C3180" s="39" t="s">
        <v>11004</v>
      </c>
      <c r="D3180" s="39" t="s">
        <v>10034</v>
      </c>
      <c r="E3180" s="39" t="s">
        <v>11005</v>
      </c>
      <c r="F3180" s="39" t="s">
        <v>14245</v>
      </c>
      <c r="G3180" s="119" t="s">
        <v>14391</v>
      </c>
      <c r="H3180" s="39" t="s">
        <v>194</v>
      </c>
      <c r="I3180" s="119">
        <v>5</v>
      </c>
      <c r="J3180" s="202" t="str">
        <f>LEFT("广西永福县广福乡德安村勇里屯18号",35)</f>
        <v>广西永福县广福乡德安村勇里屯18号</v>
      </c>
      <c r="K3180" s="39" t="s">
        <v>31</v>
      </c>
      <c r="L3180" s="119">
        <v>3</v>
      </c>
      <c r="M3180" s="27">
        <f>L3180*312</f>
        <v>936</v>
      </c>
      <c r="N3180" s="23"/>
      <c r="O3180" s="24" t="s">
        <v>32</v>
      </c>
    </row>
    <row r="3181" s="1" customFormat="1" customHeight="1" spans="1:15">
      <c r="A3181" s="39">
        <v>3177</v>
      </c>
      <c r="B3181" s="115" t="s">
        <v>23</v>
      </c>
      <c r="C3181" s="39" t="s">
        <v>11004</v>
      </c>
      <c r="D3181" s="39" t="s">
        <v>10034</v>
      </c>
      <c r="E3181" s="39" t="s">
        <v>11005</v>
      </c>
      <c r="F3181" s="39" t="s">
        <v>14245</v>
      </c>
      <c r="G3181" s="119" t="s">
        <v>14392</v>
      </c>
      <c r="H3181" s="39" t="s">
        <v>194</v>
      </c>
      <c r="I3181" s="119">
        <v>2</v>
      </c>
      <c r="J3181" s="202" t="str">
        <f>LEFT("广西永福县广福乡德安村勇里屯37号",35)</f>
        <v>广西永福县广福乡德安村勇里屯37号</v>
      </c>
      <c r="K3181" s="39" t="s">
        <v>31</v>
      </c>
      <c r="L3181" s="119">
        <v>1</v>
      </c>
      <c r="M3181" s="27">
        <f>L3181*312</f>
        <v>312</v>
      </c>
      <c r="N3181" s="23"/>
      <c r="O3181" s="24" t="s">
        <v>32</v>
      </c>
    </row>
    <row r="3182" s="1" customFormat="1" customHeight="1" spans="1:15">
      <c r="A3182" s="39">
        <v>3178</v>
      </c>
      <c r="B3182" s="115" t="s">
        <v>23</v>
      </c>
      <c r="C3182" s="39" t="s">
        <v>11004</v>
      </c>
      <c r="D3182" s="39" t="s">
        <v>10034</v>
      </c>
      <c r="E3182" s="39" t="s">
        <v>11005</v>
      </c>
      <c r="F3182" s="39" t="s">
        <v>14245</v>
      </c>
      <c r="G3182" s="119" t="s">
        <v>14393</v>
      </c>
      <c r="H3182" s="39" t="s">
        <v>194</v>
      </c>
      <c r="I3182" s="119">
        <v>3</v>
      </c>
      <c r="J3182" s="202" t="str">
        <f>LEFT("广西永福县广福乡德安村勇里屯2号",35)</f>
        <v>广西永福县广福乡德安村勇里屯2号</v>
      </c>
      <c r="K3182" s="39" t="s">
        <v>31</v>
      </c>
      <c r="L3182" s="119">
        <v>2</v>
      </c>
      <c r="M3182" s="27">
        <f>L3182*312</f>
        <v>624</v>
      </c>
      <c r="N3182" s="23"/>
      <c r="O3182" s="24" t="s">
        <v>32</v>
      </c>
    </row>
    <row r="3183" s="1" customFormat="1" customHeight="1" spans="1:15">
      <c r="A3183" s="39">
        <v>3179</v>
      </c>
      <c r="B3183" s="115" t="s">
        <v>23</v>
      </c>
      <c r="C3183" s="39" t="s">
        <v>11004</v>
      </c>
      <c r="D3183" s="39" t="s">
        <v>10034</v>
      </c>
      <c r="E3183" s="39" t="s">
        <v>11005</v>
      </c>
      <c r="F3183" s="39" t="s">
        <v>14245</v>
      </c>
      <c r="G3183" s="119" t="s">
        <v>14394</v>
      </c>
      <c r="H3183" s="39" t="s">
        <v>194</v>
      </c>
      <c r="I3183" s="119">
        <v>3</v>
      </c>
      <c r="J3183" s="202" t="str">
        <f>LEFT("广西永福县广福乡德安村勇里屯32号",35)</f>
        <v>广西永福县广福乡德安村勇里屯32号</v>
      </c>
      <c r="K3183" s="39" t="s">
        <v>31</v>
      </c>
      <c r="L3183" s="119">
        <v>2</v>
      </c>
      <c r="M3183" s="27">
        <f t="shared" ref="M3183:M3188" si="127">L3183*130</f>
        <v>260</v>
      </c>
      <c r="N3183" s="23"/>
      <c r="O3183" s="24" t="s">
        <v>32</v>
      </c>
    </row>
    <row r="3184" s="1" customFormat="1" customHeight="1" spans="1:15">
      <c r="A3184" s="39">
        <v>3180</v>
      </c>
      <c r="B3184" s="115" t="s">
        <v>23</v>
      </c>
      <c r="C3184" s="39" t="s">
        <v>11004</v>
      </c>
      <c r="D3184" s="39" t="s">
        <v>10034</v>
      </c>
      <c r="E3184" s="39" t="s">
        <v>11005</v>
      </c>
      <c r="F3184" s="39" t="s">
        <v>14245</v>
      </c>
      <c r="G3184" s="119" t="s">
        <v>14395</v>
      </c>
      <c r="H3184" s="39" t="s">
        <v>194</v>
      </c>
      <c r="I3184" s="119">
        <v>4</v>
      </c>
      <c r="J3184" s="202" t="str">
        <f>LEFT("广西永福县广福乡德安村勇里屯10号",35)</f>
        <v>广西永福县广福乡德安村勇里屯10号</v>
      </c>
      <c r="K3184" s="39" t="s">
        <v>31</v>
      </c>
      <c r="L3184" s="119">
        <v>2</v>
      </c>
      <c r="M3184" s="27">
        <f t="shared" si="127"/>
        <v>260</v>
      </c>
      <c r="N3184" s="23"/>
      <c r="O3184" s="24" t="s">
        <v>32</v>
      </c>
    </row>
    <row r="3185" s="1" customFormat="1" customHeight="1" spans="1:15">
      <c r="A3185" s="39">
        <v>3181</v>
      </c>
      <c r="B3185" s="115" t="s">
        <v>23</v>
      </c>
      <c r="C3185" s="39" t="s">
        <v>11004</v>
      </c>
      <c r="D3185" s="39" t="s">
        <v>10034</v>
      </c>
      <c r="E3185" s="39" t="s">
        <v>11005</v>
      </c>
      <c r="F3185" s="39" t="s">
        <v>14245</v>
      </c>
      <c r="G3185" s="119" t="s">
        <v>14396</v>
      </c>
      <c r="H3185" s="39" t="s">
        <v>194</v>
      </c>
      <c r="I3185" s="119">
        <v>3</v>
      </c>
      <c r="J3185" s="202" t="str">
        <f>LEFT("广西永福县广福乡德安村勇里屯22号",35)</f>
        <v>广西永福县广福乡德安村勇里屯22号</v>
      </c>
      <c r="K3185" s="39" t="s">
        <v>31</v>
      </c>
      <c r="L3185" s="119">
        <v>2</v>
      </c>
      <c r="M3185" s="27">
        <f t="shared" si="127"/>
        <v>260</v>
      </c>
      <c r="N3185" s="23"/>
      <c r="O3185" s="24" t="s">
        <v>32</v>
      </c>
    </row>
    <row r="3186" s="1" customFormat="1" customHeight="1" spans="1:15">
      <c r="A3186" s="39">
        <v>3182</v>
      </c>
      <c r="B3186" s="115" t="s">
        <v>23</v>
      </c>
      <c r="C3186" s="39" t="s">
        <v>11004</v>
      </c>
      <c r="D3186" s="39" t="s">
        <v>10034</v>
      </c>
      <c r="E3186" s="39" t="s">
        <v>11005</v>
      </c>
      <c r="F3186" s="39" t="s">
        <v>14245</v>
      </c>
      <c r="G3186" s="119" t="s">
        <v>14382</v>
      </c>
      <c r="H3186" s="39" t="s">
        <v>194</v>
      </c>
      <c r="I3186" s="119">
        <v>4</v>
      </c>
      <c r="J3186" s="202" t="str">
        <f>LEFT("广西永福县广福乡德安村勇里屯23号",35)</f>
        <v>广西永福县广福乡德安村勇里屯23号</v>
      </c>
      <c r="K3186" s="39" t="s">
        <v>31</v>
      </c>
      <c r="L3186" s="119">
        <v>2</v>
      </c>
      <c r="M3186" s="27">
        <f t="shared" si="127"/>
        <v>260</v>
      </c>
      <c r="N3186" s="23"/>
      <c r="O3186" s="24" t="s">
        <v>32</v>
      </c>
    </row>
    <row r="3187" s="1" customFormat="1" customHeight="1" spans="1:15">
      <c r="A3187" s="39">
        <v>3183</v>
      </c>
      <c r="B3187" s="115" t="s">
        <v>23</v>
      </c>
      <c r="C3187" s="39" t="s">
        <v>11004</v>
      </c>
      <c r="D3187" s="39" t="s">
        <v>10034</v>
      </c>
      <c r="E3187" s="39" t="s">
        <v>11005</v>
      </c>
      <c r="F3187" s="39" t="s">
        <v>14245</v>
      </c>
      <c r="G3187" s="119" t="s">
        <v>14397</v>
      </c>
      <c r="H3187" s="39" t="s">
        <v>194</v>
      </c>
      <c r="I3187" s="119">
        <v>3</v>
      </c>
      <c r="J3187" s="202" t="str">
        <f>LEFT("广西永福县广福乡德安村勇里屯13号",35)</f>
        <v>广西永福县广福乡德安村勇里屯13号</v>
      </c>
      <c r="K3187" s="39" t="s">
        <v>31</v>
      </c>
      <c r="L3187" s="119">
        <v>1</v>
      </c>
      <c r="M3187" s="27">
        <f t="shared" si="127"/>
        <v>130</v>
      </c>
      <c r="N3187" s="23"/>
      <c r="O3187" s="24" t="s">
        <v>32</v>
      </c>
    </row>
    <row r="3188" s="1" customFormat="1" customHeight="1" spans="1:15">
      <c r="A3188" s="39">
        <v>3184</v>
      </c>
      <c r="B3188" s="115" t="s">
        <v>23</v>
      </c>
      <c r="C3188" s="39" t="s">
        <v>11004</v>
      </c>
      <c r="D3188" s="39" t="s">
        <v>10034</v>
      </c>
      <c r="E3188" s="39" t="s">
        <v>11005</v>
      </c>
      <c r="F3188" s="39" t="s">
        <v>14245</v>
      </c>
      <c r="G3188" s="119" t="s">
        <v>14398</v>
      </c>
      <c r="H3188" s="39" t="s">
        <v>194</v>
      </c>
      <c r="I3188" s="119">
        <v>2</v>
      </c>
      <c r="J3188" s="202" t="str">
        <f>LEFT("广西永福县广福乡德安村勇里屯14号",35)</f>
        <v>广西永福县广福乡德安村勇里屯14号</v>
      </c>
      <c r="K3188" s="39" t="s">
        <v>31</v>
      </c>
      <c r="L3188" s="119">
        <v>1</v>
      </c>
      <c r="M3188" s="27">
        <f t="shared" si="127"/>
        <v>130</v>
      </c>
      <c r="N3188" s="23"/>
      <c r="O3188" s="24" t="s">
        <v>32</v>
      </c>
    </row>
    <row r="3189" s="1" customFormat="1" customHeight="1" spans="1:15">
      <c r="A3189" s="39">
        <v>3185</v>
      </c>
      <c r="B3189" s="115" t="s">
        <v>23</v>
      </c>
      <c r="C3189" s="39" t="s">
        <v>11004</v>
      </c>
      <c r="D3189" s="39" t="s">
        <v>10034</v>
      </c>
      <c r="E3189" s="39" t="s">
        <v>11005</v>
      </c>
      <c r="F3189" s="39" t="s">
        <v>14245</v>
      </c>
      <c r="G3189" s="119" t="s">
        <v>14399</v>
      </c>
      <c r="H3189" s="39" t="s">
        <v>194</v>
      </c>
      <c r="I3189" s="119">
        <v>3</v>
      </c>
      <c r="J3189" s="202" t="str">
        <f>LEFT("广西永福县广福乡德安村勇里屯7号",35)</f>
        <v>广西永福县广福乡德安村勇里屯7号</v>
      </c>
      <c r="K3189" s="39" t="s">
        <v>31</v>
      </c>
      <c r="L3189" s="119">
        <v>2</v>
      </c>
      <c r="M3189" s="27">
        <f>L3189*312</f>
        <v>624</v>
      </c>
      <c r="N3189" s="23"/>
      <c r="O3189" s="24" t="s">
        <v>32</v>
      </c>
    </row>
    <row r="3190" s="1" customFormat="1" customHeight="1" spans="1:15">
      <c r="A3190" s="39">
        <v>3186</v>
      </c>
      <c r="B3190" s="115" t="s">
        <v>23</v>
      </c>
      <c r="C3190" s="39" t="s">
        <v>11004</v>
      </c>
      <c r="D3190" s="39" t="s">
        <v>10034</v>
      </c>
      <c r="E3190" s="39" t="s">
        <v>11005</v>
      </c>
      <c r="F3190" s="39" t="s">
        <v>14245</v>
      </c>
      <c r="G3190" s="119" t="s">
        <v>14400</v>
      </c>
      <c r="H3190" s="39" t="s">
        <v>194</v>
      </c>
      <c r="I3190" s="119">
        <v>3</v>
      </c>
      <c r="J3190" s="202" t="str">
        <f>LEFT("广西永福县广福乡德安村勇里屯21号",35)</f>
        <v>广西永福县广福乡德安村勇里屯21号</v>
      </c>
      <c r="K3190" s="39" t="s">
        <v>31</v>
      </c>
      <c r="L3190" s="119">
        <v>1</v>
      </c>
      <c r="M3190" s="27">
        <f>L3190*130</f>
        <v>130</v>
      </c>
      <c r="N3190" s="23"/>
      <c r="O3190" s="24" t="s">
        <v>32</v>
      </c>
    </row>
    <row r="3191" s="1" customFormat="1" customHeight="1" spans="1:15">
      <c r="A3191" s="39">
        <v>3187</v>
      </c>
      <c r="B3191" s="115" t="s">
        <v>23</v>
      </c>
      <c r="C3191" s="39" t="s">
        <v>11004</v>
      </c>
      <c r="D3191" s="39" t="s">
        <v>10034</v>
      </c>
      <c r="E3191" s="39" t="s">
        <v>11005</v>
      </c>
      <c r="F3191" s="39" t="s">
        <v>14245</v>
      </c>
      <c r="G3191" s="119" t="s">
        <v>14401</v>
      </c>
      <c r="H3191" s="119" t="s">
        <v>1583</v>
      </c>
      <c r="I3191" s="119">
        <v>4</v>
      </c>
      <c r="J3191" s="202" t="str">
        <f>LEFT("广西永福县广福乡德安村勇里屯5号",35)</f>
        <v>广西永福县广福乡德安村勇里屯5号</v>
      </c>
      <c r="K3191" s="39" t="s">
        <v>31</v>
      </c>
      <c r="L3191" s="119">
        <v>3</v>
      </c>
      <c r="M3191" s="27">
        <f>L3191*312</f>
        <v>936</v>
      </c>
      <c r="N3191" s="23"/>
      <c r="O3191" s="24" t="s">
        <v>32</v>
      </c>
    </row>
    <row r="3192" s="1" customFormat="1" customHeight="1" spans="1:15">
      <c r="A3192" s="39">
        <v>3188</v>
      </c>
      <c r="B3192" s="115" t="s">
        <v>23</v>
      </c>
      <c r="C3192" s="39" t="s">
        <v>11004</v>
      </c>
      <c r="D3192" s="39" t="s">
        <v>10034</v>
      </c>
      <c r="E3192" s="39" t="s">
        <v>11005</v>
      </c>
      <c r="F3192" s="39" t="s">
        <v>14245</v>
      </c>
      <c r="G3192" s="119" t="s">
        <v>14402</v>
      </c>
      <c r="H3192" s="39" t="s">
        <v>194</v>
      </c>
      <c r="I3192" s="119">
        <v>3</v>
      </c>
      <c r="J3192" s="202" t="str">
        <f>LEFT("广西永福县广福乡德安村勇里屯11号",35)</f>
        <v>广西永福县广福乡德安村勇里屯11号</v>
      </c>
      <c r="K3192" s="39" t="s">
        <v>31</v>
      </c>
      <c r="L3192" s="119">
        <v>2</v>
      </c>
      <c r="M3192" s="27">
        <f>L3192*130</f>
        <v>260</v>
      </c>
      <c r="N3192" s="23"/>
      <c r="O3192" s="24" t="s">
        <v>32</v>
      </c>
    </row>
    <row r="3193" s="1" customFormat="1" customHeight="1" spans="1:15">
      <c r="A3193" s="39">
        <v>3189</v>
      </c>
      <c r="B3193" s="115" t="s">
        <v>23</v>
      </c>
      <c r="C3193" s="39" t="s">
        <v>11004</v>
      </c>
      <c r="D3193" s="39" t="s">
        <v>10034</v>
      </c>
      <c r="E3193" s="39" t="s">
        <v>11005</v>
      </c>
      <c r="F3193" s="39" t="s">
        <v>14245</v>
      </c>
      <c r="G3193" s="119" t="s">
        <v>14403</v>
      </c>
      <c r="H3193" s="39" t="s">
        <v>194</v>
      </c>
      <c r="I3193" s="119">
        <v>4</v>
      </c>
      <c r="J3193" s="202" t="str">
        <f>LEFT("广西永福县广福乡德安村勇里屯19号",35)</f>
        <v>广西永福县广福乡德安村勇里屯19号</v>
      </c>
      <c r="K3193" s="39" t="s">
        <v>31</v>
      </c>
      <c r="L3193" s="119">
        <v>1</v>
      </c>
      <c r="M3193" s="27">
        <f>L3193*130</f>
        <v>130</v>
      </c>
      <c r="N3193" s="23"/>
      <c r="O3193" s="24" t="s">
        <v>32</v>
      </c>
    </row>
    <row r="3194" s="1" customFormat="1" customHeight="1" spans="1:18">
      <c r="A3194" s="39">
        <v>3190</v>
      </c>
      <c r="B3194" s="115" t="s">
        <v>23</v>
      </c>
      <c r="C3194" s="39" t="s">
        <v>11004</v>
      </c>
      <c r="D3194" s="39" t="s">
        <v>10034</v>
      </c>
      <c r="E3194" s="39" t="s">
        <v>11005</v>
      </c>
      <c r="F3194" s="39" t="s">
        <v>14245</v>
      </c>
      <c r="G3194" s="188" t="s">
        <v>14404</v>
      </c>
      <c r="H3194" s="39" t="s">
        <v>194</v>
      </c>
      <c r="I3194" s="119">
        <v>3</v>
      </c>
      <c r="J3194" s="202" t="str">
        <f>LEFT("广西永福县广福乡德安村勇里屯12号",35)</f>
        <v>广西永福县广福乡德安村勇里屯12号</v>
      </c>
      <c r="K3194" s="39" t="s">
        <v>31</v>
      </c>
      <c r="L3194" s="119">
        <v>2</v>
      </c>
      <c r="M3194" s="27">
        <f>L3194*130</f>
        <v>260</v>
      </c>
      <c r="N3194" s="23"/>
      <c r="O3194" s="24" t="s">
        <v>32</v>
      </c>
      <c r="R3194" s="92"/>
    </row>
    <row r="3195" s="1" customFormat="1" customHeight="1" spans="1:15">
      <c r="A3195" s="39">
        <v>3191</v>
      </c>
      <c r="B3195" s="115" t="s">
        <v>23</v>
      </c>
      <c r="C3195" s="39" t="s">
        <v>11004</v>
      </c>
      <c r="D3195" s="39" t="s">
        <v>10034</v>
      </c>
      <c r="E3195" s="39" t="s">
        <v>11005</v>
      </c>
      <c r="F3195" s="39" t="s">
        <v>14245</v>
      </c>
      <c r="G3195" s="119" t="s">
        <v>14405</v>
      </c>
      <c r="H3195" s="39" t="s">
        <v>194</v>
      </c>
      <c r="I3195" s="119">
        <v>2</v>
      </c>
      <c r="J3195" s="202" t="str">
        <f>LEFT("广西永福县广福乡德安村勇里屯6-1号",35)</f>
        <v>广西永福县广福乡德安村勇里屯6-1号</v>
      </c>
      <c r="K3195" s="39" t="s">
        <v>31</v>
      </c>
      <c r="L3195" s="119">
        <v>1</v>
      </c>
      <c r="M3195" s="27">
        <f>L3195*312</f>
        <v>312</v>
      </c>
      <c r="N3195" s="23"/>
      <c r="O3195" s="24" t="s">
        <v>32</v>
      </c>
    </row>
    <row r="3196" s="1" customFormat="1" customHeight="1" spans="1:15">
      <c r="A3196" s="39">
        <v>3192</v>
      </c>
      <c r="B3196" s="115" t="s">
        <v>23</v>
      </c>
      <c r="C3196" s="39" t="s">
        <v>11004</v>
      </c>
      <c r="D3196" s="39" t="s">
        <v>10034</v>
      </c>
      <c r="E3196" s="39" t="s">
        <v>11005</v>
      </c>
      <c r="F3196" s="39" t="s">
        <v>14245</v>
      </c>
      <c r="G3196" s="119" t="s">
        <v>14406</v>
      </c>
      <c r="H3196" s="39" t="s">
        <v>194</v>
      </c>
      <c r="I3196" s="119">
        <v>3</v>
      </c>
      <c r="J3196" s="202" t="str">
        <f>LEFT("广西永福县广福乡德安村勇里屯6号",35)</f>
        <v>广西永福县广福乡德安村勇里屯6号</v>
      </c>
      <c r="K3196" s="39" t="s">
        <v>31</v>
      </c>
      <c r="L3196" s="119">
        <v>2</v>
      </c>
      <c r="M3196" s="27">
        <f>L3196*312</f>
        <v>624</v>
      </c>
      <c r="N3196" s="23"/>
      <c r="O3196" s="24" t="s">
        <v>32</v>
      </c>
    </row>
    <row r="3197" s="1" customFormat="1" customHeight="1" spans="1:15">
      <c r="A3197" s="39">
        <v>3193</v>
      </c>
      <c r="B3197" s="115" t="s">
        <v>23</v>
      </c>
      <c r="C3197" s="39" t="s">
        <v>11004</v>
      </c>
      <c r="D3197" s="39" t="s">
        <v>10034</v>
      </c>
      <c r="E3197" s="39" t="s">
        <v>11005</v>
      </c>
      <c r="F3197" s="39" t="s">
        <v>14245</v>
      </c>
      <c r="G3197" s="119" t="s">
        <v>14407</v>
      </c>
      <c r="H3197" s="39" t="s">
        <v>194</v>
      </c>
      <c r="I3197" s="119">
        <v>4</v>
      </c>
      <c r="J3197" s="202" t="str">
        <f>LEFT("广西永福县广福乡德安村勇里屯33号",35)</f>
        <v>广西永福县广福乡德安村勇里屯33号</v>
      </c>
      <c r="K3197" s="39" t="s">
        <v>31</v>
      </c>
      <c r="L3197" s="119">
        <v>1</v>
      </c>
      <c r="M3197" s="27">
        <f>L3197*130</f>
        <v>130</v>
      </c>
      <c r="N3197" s="23"/>
      <c r="O3197" s="24" t="s">
        <v>32</v>
      </c>
    </row>
    <row r="3198" s="1" customFormat="1" customHeight="1" spans="1:15">
      <c r="A3198" s="39">
        <v>3194</v>
      </c>
      <c r="B3198" s="115" t="s">
        <v>23</v>
      </c>
      <c r="C3198" s="39" t="s">
        <v>11004</v>
      </c>
      <c r="D3198" s="39" t="s">
        <v>10034</v>
      </c>
      <c r="E3198" s="39" t="s">
        <v>11005</v>
      </c>
      <c r="F3198" s="39" t="s">
        <v>14245</v>
      </c>
      <c r="G3198" s="119" t="s">
        <v>14408</v>
      </c>
      <c r="H3198" s="39" t="s">
        <v>194</v>
      </c>
      <c r="I3198" s="119">
        <v>3</v>
      </c>
      <c r="J3198" s="202" t="str">
        <f>LEFT("广西永福县广福乡德安村勇里屯38-1号",35)</f>
        <v>广西永福县广福乡德安村勇里屯38-1号</v>
      </c>
      <c r="K3198" s="39" t="s">
        <v>31</v>
      </c>
      <c r="L3198" s="119">
        <v>1</v>
      </c>
      <c r="M3198" s="27">
        <f>L3198*130</f>
        <v>130</v>
      </c>
      <c r="N3198" s="23"/>
      <c r="O3198" s="24" t="s">
        <v>32</v>
      </c>
    </row>
    <row r="3199" s="1" customFormat="1" customHeight="1" spans="1:15">
      <c r="A3199" s="39">
        <v>3195</v>
      </c>
      <c r="B3199" s="115" t="s">
        <v>23</v>
      </c>
      <c r="C3199" s="39" t="s">
        <v>11004</v>
      </c>
      <c r="D3199" s="39" t="s">
        <v>10034</v>
      </c>
      <c r="E3199" s="39" t="s">
        <v>11005</v>
      </c>
      <c r="F3199" s="39" t="s">
        <v>14245</v>
      </c>
      <c r="G3199" s="119" t="s">
        <v>14409</v>
      </c>
      <c r="H3199" s="39" t="s">
        <v>11034</v>
      </c>
      <c r="I3199" s="119">
        <v>3</v>
      </c>
      <c r="J3199" s="202" t="str">
        <f>LEFT("广西永福县广福乡德安村勇里屯26号",35)</f>
        <v>广西永福县广福乡德安村勇里屯26号</v>
      </c>
      <c r="K3199" s="39" t="s">
        <v>31</v>
      </c>
      <c r="L3199" s="119">
        <v>1</v>
      </c>
      <c r="M3199" s="27">
        <f>L3199*312</f>
        <v>312</v>
      </c>
      <c r="N3199" s="23"/>
      <c r="O3199" s="24" t="s">
        <v>32</v>
      </c>
    </row>
    <row r="3200" s="1" customFormat="1" customHeight="1" spans="1:15">
      <c r="A3200" s="39">
        <v>3196</v>
      </c>
      <c r="B3200" s="115" t="s">
        <v>23</v>
      </c>
      <c r="C3200" s="39" t="s">
        <v>11004</v>
      </c>
      <c r="D3200" s="39" t="s">
        <v>10034</v>
      </c>
      <c r="E3200" s="39" t="s">
        <v>11005</v>
      </c>
      <c r="F3200" s="39" t="s">
        <v>14245</v>
      </c>
      <c r="G3200" s="119" t="s">
        <v>14410</v>
      </c>
      <c r="H3200" s="119" t="s">
        <v>1583</v>
      </c>
      <c r="I3200" s="119">
        <v>2</v>
      </c>
      <c r="J3200" s="202" t="str">
        <f>LEFT("广西永福县广福乡德安村勇里屯20号",35)</f>
        <v>广西永福县广福乡德安村勇里屯20号</v>
      </c>
      <c r="K3200" s="39" t="s">
        <v>31</v>
      </c>
      <c r="L3200" s="119">
        <v>1</v>
      </c>
      <c r="M3200" s="27">
        <f>L3200*312</f>
        <v>312</v>
      </c>
      <c r="N3200" s="23"/>
      <c r="O3200" s="24" t="s">
        <v>32</v>
      </c>
    </row>
    <row r="3201" s="1" customFormat="1" customHeight="1" spans="1:15">
      <c r="A3201" s="39">
        <v>3197</v>
      </c>
      <c r="B3201" s="115" t="s">
        <v>23</v>
      </c>
      <c r="C3201" s="39" t="s">
        <v>11004</v>
      </c>
      <c r="D3201" s="39" t="s">
        <v>10034</v>
      </c>
      <c r="E3201" s="39" t="s">
        <v>11005</v>
      </c>
      <c r="F3201" s="39" t="s">
        <v>14245</v>
      </c>
      <c r="G3201" s="119" t="s">
        <v>14411</v>
      </c>
      <c r="H3201" s="39" t="s">
        <v>194</v>
      </c>
      <c r="I3201" s="119">
        <v>3</v>
      </c>
      <c r="J3201" s="202" t="str">
        <f>LEFT("广西永福县广福乡德安村勇里屯24号",35)</f>
        <v>广西永福县广福乡德安村勇里屯24号</v>
      </c>
      <c r="K3201" s="39" t="s">
        <v>31</v>
      </c>
      <c r="L3201" s="119">
        <v>1</v>
      </c>
      <c r="M3201" s="27">
        <f>L3201*130</f>
        <v>130</v>
      </c>
      <c r="N3201" s="23"/>
      <c r="O3201" s="24" t="s">
        <v>32</v>
      </c>
    </row>
    <row r="3202" s="1" customFormat="1" customHeight="1" spans="1:15">
      <c r="A3202" s="39">
        <v>3198</v>
      </c>
      <c r="B3202" s="115" t="s">
        <v>23</v>
      </c>
      <c r="C3202" s="39" t="s">
        <v>11004</v>
      </c>
      <c r="D3202" s="39" t="s">
        <v>10034</v>
      </c>
      <c r="E3202" s="39" t="s">
        <v>11005</v>
      </c>
      <c r="F3202" s="39" t="s">
        <v>14245</v>
      </c>
      <c r="G3202" s="119" t="s">
        <v>14412</v>
      </c>
      <c r="H3202" s="119" t="s">
        <v>1583</v>
      </c>
      <c r="I3202" s="119">
        <v>3</v>
      </c>
      <c r="J3202" s="202" t="str">
        <f>LEFT("广西永福县广福乡德安村勇里屯15号",35)</f>
        <v>广西永福县广福乡德安村勇里屯15号</v>
      </c>
      <c r="K3202" s="39" t="s">
        <v>31</v>
      </c>
      <c r="L3202" s="119">
        <v>2</v>
      </c>
      <c r="M3202" s="27">
        <f>L3202*130</f>
        <v>260</v>
      </c>
      <c r="N3202" s="23"/>
      <c r="O3202" s="24" t="s">
        <v>32</v>
      </c>
    </row>
    <row r="3203" s="1" customFormat="1" customHeight="1" spans="1:15">
      <c r="A3203" s="39">
        <v>3199</v>
      </c>
      <c r="B3203" s="115" t="s">
        <v>23</v>
      </c>
      <c r="C3203" s="39" t="s">
        <v>11004</v>
      </c>
      <c r="D3203" s="39" t="s">
        <v>10034</v>
      </c>
      <c r="E3203" s="39" t="s">
        <v>11005</v>
      </c>
      <c r="F3203" s="39" t="s">
        <v>14245</v>
      </c>
      <c r="G3203" s="119" t="s">
        <v>14413</v>
      </c>
      <c r="H3203" s="39" t="s">
        <v>194</v>
      </c>
      <c r="I3203" s="119">
        <v>4</v>
      </c>
      <c r="J3203" s="202" t="str">
        <f>LEFT("广西永福县广福乡德安村勇里屯",35)</f>
        <v>广西永福县广福乡德安村勇里屯</v>
      </c>
      <c r="K3203" s="39" t="s">
        <v>31</v>
      </c>
      <c r="L3203" s="119">
        <v>1</v>
      </c>
      <c r="M3203" s="27">
        <f>L3203*312</f>
        <v>312</v>
      </c>
      <c r="N3203" s="23"/>
      <c r="O3203" s="24" t="s">
        <v>32</v>
      </c>
    </row>
    <row r="3204" s="1" customFormat="1" customHeight="1" spans="1:15">
      <c r="A3204" s="39">
        <v>3200</v>
      </c>
      <c r="B3204" s="115" t="s">
        <v>23</v>
      </c>
      <c r="C3204" s="39" t="s">
        <v>11004</v>
      </c>
      <c r="D3204" s="39" t="s">
        <v>10034</v>
      </c>
      <c r="E3204" s="39" t="s">
        <v>11005</v>
      </c>
      <c r="F3204" s="39" t="s">
        <v>14245</v>
      </c>
      <c r="G3204" s="119" t="s">
        <v>14414</v>
      </c>
      <c r="H3204" s="39" t="s">
        <v>194</v>
      </c>
      <c r="I3204" s="119">
        <v>4</v>
      </c>
      <c r="J3204" s="202" t="str">
        <f>LEFT("广西永福县广福乡德安村勇里屯31号",35)</f>
        <v>广西永福县广福乡德安村勇里屯31号</v>
      </c>
      <c r="K3204" s="39" t="s">
        <v>31</v>
      </c>
      <c r="L3204" s="119">
        <v>2</v>
      </c>
      <c r="M3204" s="27">
        <f>L3204*312</f>
        <v>624</v>
      </c>
      <c r="N3204" s="23"/>
      <c r="O3204" s="24" t="s">
        <v>32</v>
      </c>
    </row>
    <row r="3205" s="1" customFormat="1" customHeight="1" spans="1:15">
      <c r="A3205" s="39">
        <v>3201</v>
      </c>
      <c r="B3205" s="115" t="s">
        <v>23</v>
      </c>
      <c r="C3205" s="39" t="s">
        <v>11004</v>
      </c>
      <c r="D3205" s="39" t="s">
        <v>10034</v>
      </c>
      <c r="E3205" s="39" t="s">
        <v>11005</v>
      </c>
      <c r="F3205" s="39" t="s">
        <v>14245</v>
      </c>
      <c r="G3205" s="119" t="s">
        <v>14415</v>
      </c>
      <c r="H3205" s="39" t="s">
        <v>194</v>
      </c>
      <c r="I3205" s="119">
        <v>3</v>
      </c>
      <c r="J3205" s="202" t="str">
        <f>LEFT("广西永福县广福乡德安村勇里屯8号",35)</f>
        <v>广西永福县广福乡德安村勇里屯8号</v>
      </c>
      <c r="K3205" s="39" t="s">
        <v>31</v>
      </c>
      <c r="L3205" s="119">
        <v>2</v>
      </c>
      <c r="M3205" s="27">
        <f>L3205*130</f>
        <v>260</v>
      </c>
      <c r="N3205" s="23"/>
      <c r="O3205" s="24" t="s">
        <v>32</v>
      </c>
    </row>
    <row r="3206" s="1" customFormat="1" customHeight="1" spans="1:18">
      <c r="A3206" s="39">
        <v>3202</v>
      </c>
      <c r="B3206" s="115" t="s">
        <v>23</v>
      </c>
      <c r="C3206" s="39" t="s">
        <v>11004</v>
      </c>
      <c r="D3206" s="39" t="s">
        <v>10034</v>
      </c>
      <c r="E3206" s="39" t="s">
        <v>11005</v>
      </c>
      <c r="F3206" s="39" t="s">
        <v>14245</v>
      </c>
      <c r="G3206" s="188" t="s">
        <v>14416</v>
      </c>
      <c r="H3206" s="39" t="s">
        <v>194</v>
      </c>
      <c r="I3206" s="119">
        <v>4</v>
      </c>
      <c r="J3206" s="202" t="str">
        <f>LEFT("广西永福县广福乡德安村勇里屯39号",35)</f>
        <v>广西永福县广福乡德安村勇里屯39号</v>
      </c>
      <c r="K3206" s="39" t="s">
        <v>31</v>
      </c>
      <c r="L3206" s="119">
        <v>1</v>
      </c>
      <c r="M3206" s="27">
        <f>L3206*130</f>
        <v>130</v>
      </c>
      <c r="N3206" s="23"/>
      <c r="O3206" s="24" t="s">
        <v>32</v>
      </c>
      <c r="R3206" s="92"/>
    </row>
    <row r="3207" s="1" customFormat="1" customHeight="1" spans="1:15">
      <c r="A3207" s="39">
        <v>3203</v>
      </c>
      <c r="B3207" s="115" t="s">
        <v>23</v>
      </c>
      <c r="C3207" s="39" t="s">
        <v>11004</v>
      </c>
      <c r="D3207" s="39" t="s">
        <v>10034</v>
      </c>
      <c r="E3207" s="39" t="s">
        <v>11005</v>
      </c>
      <c r="F3207" s="39" t="s">
        <v>14245</v>
      </c>
      <c r="G3207" s="119" t="s">
        <v>12506</v>
      </c>
      <c r="H3207" s="119" t="s">
        <v>1583</v>
      </c>
      <c r="I3207" s="119">
        <v>3</v>
      </c>
      <c r="J3207" s="202" t="str">
        <f>LEFT("广西永福县广福乡德安村六沟屯6号",35)</f>
        <v>广西永福县广福乡德安村六沟屯6号</v>
      </c>
      <c r="K3207" s="39" t="s">
        <v>31</v>
      </c>
      <c r="L3207" s="119">
        <v>2</v>
      </c>
      <c r="M3207" s="27">
        <f>L3207*312</f>
        <v>624</v>
      </c>
      <c r="N3207" s="23"/>
      <c r="O3207" s="24" t="s">
        <v>32</v>
      </c>
    </row>
    <row r="3208" s="1" customFormat="1" customHeight="1" spans="1:15">
      <c r="A3208" s="39">
        <v>3204</v>
      </c>
      <c r="B3208" s="115" t="s">
        <v>23</v>
      </c>
      <c r="C3208" s="39" t="s">
        <v>11004</v>
      </c>
      <c r="D3208" s="39" t="s">
        <v>10034</v>
      </c>
      <c r="E3208" s="39" t="s">
        <v>11005</v>
      </c>
      <c r="F3208" s="39" t="s">
        <v>14245</v>
      </c>
      <c r="G3208" s="119" t="s">
        <v>14417</v>
      </c>
      <c r="H3208" s="39" t="s">
        <v>194</v>
      </c>
      <c r="I3208" s="119">
        <v>3</v>
      </c>
      <c r="J3208" s="202" t="str">
        <f>LEFT("广西永福县广福乡德安村六沟屯13号",35)</f>
        <v>广西永福县广福乡德安村六沟屯13号</v>
      </c>
      <c r="K3208" s="39" t="s">
        <v>31</v>
      </c>
      <c r="L3208" s="119">
        <v>2</v>
      </c>
      <c r="M3208" s="27">
        <f>L3208*312</f>
        <v>624</v>
      </c>
      <c r="N3208" s="23"/>
      <c r="O3208" s="24" t="s">
        <v>32</v>
      </c>
    </row>
    <row r="3209" s="1" customFormat="1" customHeight="1" spans="1:15">
      <c r="A3209" s="39">
        <v>3205</v>
      </c>
      <c r="B3209" s="115" t="s">
        <v>23</v>
      </c>
      <c r="C3209" s="39" t="s">
        <v>11004</v>
      </c>
      <c r="D3209" s="39" t="s">
        <v>10034</v>
      </c>
      <c r="E3209" s="39" t="s">
        <v>11005</v>
      </c>
      <c r="F3209" s="39" t="s">
        <v>14245</v>
      </c>
      <c r="G3209" s="119" t="s">
        <v>14418</v>
      </c>
      <c r="H3209" s="119" t="s">
        <v>51</v>
      </c>
      <c r="I3209" s="119">
        <v>3</v>
      </c>
      <c r="J3209" s="202" t="str">
        <f>LEFT("广西永福县广福乡德安村六沟屯22-1号",35)</f>
        <v>广西永福县广福乡德安村六沟屯22-1号</v>
      </c>
      <c r="K3209" s="39" t="s">
        <v>31</v>
      </c>
      <c r="L3209" s="119">
        <v>2</v>
      </c>
      <c r="M3209" s="27">
        <f>L3209*312</f>
        <v>624</v>
      </c>
      <c r="N3209" s="23"/>
      <c r="O3209" s="24" t="s">
        <v>32</v>
      </c>
    </row>
    <row r="3210" s="1" customFormat="1" customHeight="1" spans="1:15">
      <c r="A3210" s="39">
        <v>3206</v>
      </c>
      <c r="B3210" s="115" t="s">
        <v>23</v>
      </c>
      <c r="C3210" s="39" t="s">
        <v>11004</v>
      </c>
      <c r="D3210" s="39" t="s">
        <v>10034</v>
      </c>
      <c r="E3210" s="39" t="s">
        <v>11005</v>
      </c>
      <c r="F3210" s="39" t="s">
        <v>14245</v>
      </c>
      <c r="G3210" s="119" t="s">
        <v>14419</v>
      </c>
      <c r="H3210" s="39" t="s">
        <v>194</v>
      </c>
      <c r="I3210" s="119">
        <v>4</v>
      </c>
      <c r="J3210" s="202" t="str">
        <f>LEFT("广西永福县广福乡德安村六沟屯25号",35)</f>
        <v>广西永福县广福乡德安村六沟屯25号</v>
      </c>
      <c r="K3210" s="39" t="s">
        <v>31</v>
      </c>
      <c r="L3210" s="119">
        <v>2</v>
      </c>
      <c r="M3210" s="27">
        <f>L3210*130</f>
        <v>260</v>
      </c>
      <c r="N3210" s="23"/>
      <c r="O3210" s="24" t="s">
        <v>32</v>
      </c>
    </row>
    <row r="3211" s="1" customFormat="1" customHeight="1" spans="1:15">
      <c r="A3211" s="39">
        <v>3207</v>
      </c>
      <c r="B3211" s="115" t="s">
        <v>23</v>
      </c>
      <c r="C3211" s="39" t="s">
        <v>11004</v>
      </c>
      <c r="D3211" s="39" t="s">
        <v>10034</v>
      </c>
      <c r="E3211" s="39" t="s">
        <v>11005</v>
      </c>
      <c r="F3211" s="39" t="s">
        <v>14245</v>
      </c>
      <c r="G3211" s="119" t="s">
        <v>14420</v>
      </c>
      <c r="H3211" s="39" t="s">
        <v>194</v>
      </c>
      <c r="I3211" s="119">
        <v>3</v>
      </c>
      <c r="J3211" s="202" t="str">
        <f>LEFT("广西永福县广福乡德安村六沟屯17号",35)</f>
        <v>广西永福县广福乡德安村六沟屯17号</v>
      </c>
      <c r="K3211" s="39" t="s">
        <v>31</v>
      </c>
      <c r="L3211" s="119">
        <v>1</v>
      </c>
      <c r="M3211" s="27">
        <f t="shared" ref="M3211:M3217" si="128">L3211*312</f>
        <v>312</v>
      </c>
      <c r="N3211" s="23"/>
      <c r="O3211" s="24" t="s">
        <v>32</v>
      </c>
    </row>
    <row r="3212" s="1" customFormat="1" customHeight="1" spans="1:15">
      <c r="A3212" s="39">
        <v>3208</v>
      </c>
      <c r="B3212" s="115" t="s">
        <v>23</v>
      </c>
      <c r="C3212" s="39" t="s">
        <v>11004</v>
      </c>
      <c r="D3212" s="39" t="s">
        <v>10034</v>
      </c>
      <c r="E3212" s="39" t="s">
        <v>11005</v>
      </c>
      <c r="F3212" s="39" t="s">
        <v>14245</v>
      </c>
      <c r="G3212" s="119" t="s">
        <v>14421</v>
      </c>
      <c r="H3212" s="119" t="s">
        <v>1583</v>
      </c>
      <c r="I3212" s="119">
        <v>2</v>
      </c>
      <c r="J3212" s="202" t="str">
        <f>LEFT("广西永福县广福乡德安村六沟屯11号",35)</f>
        <v>广西永福县广福乡德安村六沟屯11号</v>
      </c>
      <c r="K3212" s="39" t="s">
        <v>31</v>
      </c>
      <c r="L3212" s="119">
        <v>1</v>
      </c>
      <c r="M3212" s="27">
        <f t="shared" si="128"/>
        <v>312</v>
      </c>
      <c r="N3212" s="23"/>
      <c r="O3212" s="24" t="s">
        <v>32</v>
      </c>
    </row>
    <row r="3213" s="1" customFormat="1" customHeight="1" spans="1:15">
      <c r="A3213" s="39">
        <v>3209</v>
      </c>
      <c r="B3213" s="115" t="s">
        <v>23</v>
      </c>
      <c r="C3213" s="39" t="s">
        <v>11004</v>
      </c>
      <c r="D3213" s="39" t="s">
        <v>10034</v>
      </c>
      <c r="E3213" s="39" t="s">
        <v>11005</v>
      </c>
      <c r="F3213" s="39" t="s">
        <v>14245</v>
      </c>
      <c r="G3213" s="119" t="s">
        <v>14422</v>
      </c>
      <c r="H3213" s="39" t="s">
        <v>194</v>
      </c>
      <c r="I3213" s="119">
        <v>3</v>
      </c>
      <c r="J3213" s="202" t="str">
        <f>LEFT("广西永福县广福乡德安村六沟屯23号",35)</f>
        <v>广西永福县广福乡德安村六沟屯23号</v>
      </c>
      <c r="K3213" s="39" t="s">
        <v>31</v>
      </c>
      <c r="L3213" s="119">
        <v>2</v>
      </c>
      <c r="M3213" s="27">
        <f t="shared" si="128"/>
        <v>624</v>
      </c>
      <c r="N3213" s="23"/>
      <c r="O3213" s="24" t="s">
        <v>32</v>
      </c>
    </row>
    <row r="3214" s="1" customFormat="1" customHeight="1" spans="1:15">
      <c r="A3214" s="39">
        <v>3210</v>
      </c>
      <c r="B3214" s="115" t="s">
        <v>23</v>
      </c>
      <c r="C3214" s="39" t="s">
        <v>11004</v>
      </c>
      <c r="D3214" s="39" t="s">
        <v>10034</v>
      </c>
      <c r="E3214" s="39" t="s">
        <v>11005</v>
      </c>
      <c r="F3214" s="39" t="s">
        <v>14245</v>
      </c>
      <c r="G3214" s="119" t="s">
        <v>507</v>
      </c>
      <c r="H3214" s="39" t="s">
        <v>194</v>
      </c>
      <c r="I3214" s="119">
        <v>4</v>
      </c>
      <c r="J3214" s="202" t="str">
        <f>LEFT("广西永福县广福乡德安村六沟屯27号",35)</f>
        <v>广西永福县广福乡德安村六沟屯27号</v>
      </c>
      <c r="K3214" s="39" t="s">
        <v>31</v>
      </c>
      <c r="L3214" s="119">
        <v>1</v>
      </c>
      <c r="M3214" s="27">
        <f t="shared" si="128"/>
        <v>312</v>
      </c>
      <c r="N3214" s="23"/>
      <c r="O3214" s="24" t="s">
        <v>32</v>
      </c>
    </row>
    <row r="3215" s="1" customFormat="1" customHeight="1" spans="1:15">
      <c r="A3215" s="39">
        <v>3211</v>
      </c>
      <c r="B3215" s="115" t="s">
        <v>23</v>
      </c>
      <c r="C3215" s="39" t="s">
        <v>11004</v>
      </c>
      <c r="D3215" s="39" t="s">
        <v>10034</v>
      </c>
      <c r="E3215" s="39" t="s">
        <v>11005</v>
      </c>
      <c r="F3215" s="39" t="s">
        <v>14245</v>
      </c>
      <c r="G3215" s="119" t="s">
        <v>14423</v>
      </c>
      <c r="H3215" s="39" t="s">
        <v>194</v>
      </c>
      <c r="I3215" s="119">
        <v>3</v>
      </c>
      <c r="J3215" s="202" t="str">
        <f>LEFT("广西永福县广福乡德安村六沟屯1号",35)</f>
        <v>广西永福县广福乡德安村六沟屯1号</v>
      </c>
      <c r="K3215" s="39" t="s">
        <v>31</v>
      </c>
      <c r="L3215" s="119">
        <v>2</v>
      </c>
      <c r="M3215" s="27">
        <f t="shared" si="128"/>
        <v>624</v>
      </c>
      <c r="N3215" s="23"/>
      <c r="O3215" s="24" t="s">
        <v>32</v>
      </c>
    </row>
    <row r="3216" s="1" customFormat="1" customHeight="1" spans="1:15">
      <c r="A3216" s="39">
        <v>3212</v>
      </c>
      <c r="B3216" s="115" t="s">
        <v>23</v>
      </c>
      <c r="C3216" s="39" t="s">
        <v>11004</v>
      </c>
      <c r="D3216" s="39" t="s">
        <v>10034</v>
      </c>
      <c r="E3216" s="39" t="s">
        <v>11005</v>
      </c>
      <c r="F3216" s="39" t="s">
        <v>14245</v>
      </c>
      <c r="G3216" s="119" t="s">
        <v>14424</v>
      </c>
      <c r="H3216" s="39" t="s">
        <v>194</v>
      </c>
      <c r="I3216" s="119">
        <v>4</v>
      </c>
      <c r="J3216" s="202" t="str">
        <f>LEFT("广西永福县广福乡德安村六沟屯2号",35)</f>
        <v>广西永福县广福乡德安村六沟屯2号</v>
      </c>
      <c r="K3216" s="39" t="s">
        <v>31</v>
      </c>
      <c r="L3216" s="119">
        <v>1</v>
      </c>
      <c r="M3216" s="27">
        <f t="shared" si="128"/>
        <v>312</v>
      </c>
      <c r="N3216" s="23"/>
      <c r="O3216" s="24" t="s">
        <v>32</v>
      </c>
    </row>
    <row r="3217" s="1" customFormat="1" customHeight="1" spans="1:15">
      <c r="A3217" s="39">
        <v>3213</v>
      </c>
      <c r="B3217" s="115" t="s">
        <v>23</v>
      </c>
      <c r="C3217" s="39" t="s">
        <v>11004</v>
      </c>
      <c r="D3217" s="39" t="s">
        <v>10034</v>
      </c>
      <c r="E3217" s="39" t="s">
        <v>11005</v>
      </c>
      <c r="F3217" s="39" t="s">
        <v>14245</v>
      </c>
      <c r="G3217" s="119" t="s">
        <v>14425</v>
      </c>
      <c r="H3217" s="119" t="s">
        <v>1583</v>
      </c>
      <c r="I3217" s="119">
        <v>2</v>
      </c>
      <c r="J3217" s="202" t="str">
        <f>LEFT("广西永福县广福乡德安村六沟屯9号",35)</f>
        <v>广西永福县广福乡德安村六沟屯9号</v>
      </c>
      <c r="K3217" s="39" t="s">
        <v>31</v>
      </c>
      <c r="L3217" s="119">
        <v>2</v>
      </c>
      <c r="M3217" s="27">
        <f t="shared" si="128"/>
        <v>624</v>
      </c>
      <c r="N3217" s="23"/>
      <c r="O3217" s="24" t="s">
        <v>32</v>
      </c>
    </row>
    <row r="3218" s="1" customFormat="1" customHeight="1" spans="1:15">
      <c r="A3218" s="39">
        <v>3214</v>
      </c>
      <c r="B3218" s="115" t="s">
        <v>23</v>
      </c>
      <c r="C3218" s="39" t="s">
        <v>11004</v>
      </c>
      <c r="D3218" s="39" t="s">
        <v>10034</v>
      </c>
      <c r="E3218" s="39" t="s">
        <v>11005</v>
      </c>
      <c r="F3218" s="39" t="s">
        <v>14245</v>
      </c>
      <c r="G3218" s="119" t="s">
        <v>14426</v>
      </c>
      <c r="H3218" s="39" t="s">
        <v>194</v>
      </c>
      <c r="I3218" s="119">
        <v>2</v>
      </c>
      <c r="J3218" s="202" t="str">
        <f>LEFT("广西永福县广福乡德安村六沟屯21号",35)</f>
        <v>广西永福县广福乡德安村六沟屯21号</v>
      </c>
      <c r="K3218" s="39" t="s">
        <v>31</v>
      </c>
      <c r="L3218" s="119">
        <v>2</v>
      </c>
      <c r="M3218" s="27">
        <f>L3218*130</f>
        <v>260</v>
      </c>
      <c r="N3218" s="23"/>
      <c r="O3218" s="24" t="s">
        <v>32</v>
      </c>
    </row>
    <row r="3219" s="1" customFormat="1" customHeight="1" spans="1:15">
      <c r="A3219" s="39">
        <v>3215</v>
      </c>
      <c r="B3219" s="115" t="s">
        <v>23</v>
      </c>
      <c r="C3219" s="39" t="s">
        <v>11004</v>
      </c>
      <c r="D3219" s="39" t="s">
        <v>10034</v>
      </c>
      <c r="E3219" s="39" t="s">
        <v>11005</v>
      </c>
      <c r="F3219" s="39" t="s">
        <v>14245</v>
      </c>
      <c r="G3219" s="119" t="s">
        <v>14264</v>
      </c>
      <c r="H3219" s="39" t="s">
        <v>194</v>
      </c>
      <c r="I3219" s="119">
        <v>3</v>
      </c>
      <c r="J3219" s="202" t="str">
        <f>LEFT("广西永福县广福乡德安村六沟屯28号",35)</f>
        <v>广西永福县广福乡德安村六沟屯28号</v>
      </c>
      <c r="K3219" s="39" t="s">
        <v>31</v>
      </c>
      <c r="L3219" s="119">
        <v>2</v>
      </c>
      <c r="M3219" s="27">
        <f>L3219*312</f>
        <v>624</v>
      </c>
      <c r="N3219" s="23"/>
      <c r="O3219" s="24" t="s">
        <v>32</v>
      </c>
    </row>
    <row r="3220" s="1" customFormat="1" customHeight="1" spans="1:15">
      <c r="A3220" s="39">
        <v>3216</v>
      </c>
      <c r="B3220" s="115" t="s">
        <v>23</v>
      </c>
      <c r="C3220" s="39" t="s">
        <v>11004</v>
      </c>
      <c r="D3220" s="39" t="s">
        <v>10034</v>
      </c>
      <c r="E3220" s="39" t="s">
        <v>11005</v>
      </c>
      <c r="F3220" s="39" t="s">
        <v>14245</v>
      </c>
      <c r="G3220" s="119" t="s">
        <v>14427</v>
      </c>
      <c r="H3220" s="39" t="s">
        <v>194</v>
      </c>
      <c r="I3220" s="119">
        <v>4</v>
      </c>
      <c r="J3220" s="202" t="str">
        <f>LEFT("广西永福县广福乡德安村六沟屯10号",35)</f>
        <v>广西永福县广福乡德安村六沟屯10号</v>
      </c>
      <c r="K3220" s="39" t="s">
        <v>31</v>
      </c>
      <c r="L3220" s="119">
        <v>2</v>
      </c>
      <c r="M3220" s="27">
        <f>L3220*312</f>
        <v>624</v>
      </c>
      <c r="N3220" s="23"/>
      <c r="O3220" s="24" t="s">
        <v>32</v>
      </c>
    </row>
    <row r="3221" s="1" customFormat="1" customHeight="1" spans="1:15">
      <c r="A3221" s="39">
        <v>3217</v>
      </c>
      <c r="B3221" s="115" t="s">
        <v>23</v>
      </c>
      <c r="C3221" s="39" t="s">
        <v>11004</v>
      </c>
      <c r="D3221" s="39" t="s">
        <v>10034</v>
      </c>
      <c r="E3221" s="39" t="s">
        <v>11005</v>
      </c>
      <c r="F3221" s="39" t="s">
        <v>14245</v>
      </c>
      <c r="G3221" s="119" t="s">
        <v>14428</v>
      </c>
      <c r="H3221" s="119" t="s">
        <v>1583</v>
      </c>
      <c r="I3221" s="119">
        <v>4</v>
      </c>
      <c r="J3221" s="202" t="str">
        <f>LEFT("广西永福县广福乡德安村六沟屯26号",35)</f>
        <v>广西永福县广福乡德安村六沟屯26号</v>
      </c>
      <c r="K3221" s="39" t="s">
        <v>31</v>
      </c>
      <c r="L3221" s="119">
        <v>2</v>
      </c>
      <c r="M3221" s="27">
        <f>L3221*312</f>
        <v>624</v>
      </c>
      <c r="N3221" s="23"/>
      <c r="O3221" s="24" t="s">
        <v>32</v>
      </c>
    </row>
    <row r="3222" s="1" customFormat="1" customHeight="1" spans="1:15">
      <c r="A3222" s="39">
        <v>3218</v>
      </c>
      <c r="B3222" s="115" t="s">
        <v>23</v>
      </c>
      <c r="C3222" s="39" t="s">
        <v>11004</v>
      </c>
      <c r="D3222" s="39" t="s">
        <v>10034</v>
      </c>
      <c r="E3222" s="39" t="s">
        <v>11005</v>
      </c>
      <c r="F3222" s="39" t="s">
        <v>14245</v>
      </c>
      <c r="G3222" s="119" t="s">
        <v>14429</v>
      </c>
      <c r="H3222" s="39" t="s">
        <v>194</v>
      </c>
      <c r="I3222" s="119">
        <v>3</v>
      </c>
      <c r="J3222" s="202" t="str">
        <f>LEFT("广西永福县广福乡德安村六沟屯15号",35)</f>
        <v>广西永福县广福乡德安村六沟屯15号</v>
      </c>
      <c r="K3222" s="39" t="s">
        <v>31</v>
      </c>
      <c r="L3222" s="119">
        <v>2</v>
      </c>
      <c r="M3222" s="27">
        <f>L3222*312</f>
        <v>624</v>
      </c>
      <c r="N3222" s="23"/>
      <c r="O3222" s="24" t="s">
        <v>32</v>
      </c>
    </row>
    <row r="3223" s="1" customFormat="1" customHeight="1" spans="1:15">
      <c r="A3223" s="39">
        <v>3219</v>
      </c>
      <c r="B3223" s="115" t="s">
        <v>23</v>
      </c>
      <c r="C3223" s="39" t="s">
        <v>11004</v>
      </c>
      <c r="D3223" s="39" t="s">
        <v>10034</v>
      </c>
      <c r="E3223" s="39" t="s">
        <v>11005</v>
      </c>
      <c r="F3223" s="39" t="s">
        <v>14245</v>
      </c>
      <c r="G3223" s="119" t="s">
        <v>14430</v>
      </c>
      <c r="H3223" s="39" t="s">
        <v>194</v>
      </c>
      <c r="I3223" s="119">
        <v>4</v>
      </c>
      <c r="J3223" s="202" t="str">
        <f>LEFT("广西永福县广福乡德安村六沟屯18号",35)</f>
        <v>广西永福县广福乡德安村六沟屯18号</v>
      </c>
      <c r="K3223" s="39" t="s">
        <v>31</v>
      </c>
      <c r="L3223" s="119">
        <v>2</v>
      </c>
      <c r="M3223" s="27">
        <f>L3223*312</f>
        <v>624</v>
      </c>
      <c r="N3223" s="23"/>
      <c r="O3223" s="24" t="s">
        <v>32</v>
      </c>
    </row>
    <row r="3224" s="1" customFormat="1" customHeight="1" spans="1:15">
      <c r="A3224" s="39">
        <v>3220</v>
      </c>
      <c r="B3224" s="115" t="s">
        <v>23</v>
      </c>
      <c r="C3224" s="39" t="s">
        <v>11004</v>
      </c>
      <c r="D3224" s="39" t="s">
        <v>10034</v>
      </c>
      <c r="E3224" s="39" t="s">
        <v>11005</v>
      </c>
      <c r="F3224" s="39" t="s">
        <v>14245</v>
      </c>
      <c r="G3224" s="119" t="s">
        <v>10907</v>
      </c>
      <c r="H3224" s="119" t="s">
        <v>1583</v>
      </c>
      <c r="I3224" s="119">
        <v>1</v>
      </c>
      <c r="J3224" s="202" t="str">
        <f>LEFT("广西永福县广福乡德安村六沟屯20号",35)</f>
        <v>广西永福县广福乡德安村六沟屯20号</v>
      </c>
      <c r="K3224" s="39" t="s">
        <v>31</v>
      </c>
      <c r="L3224" s="119">
        <v>1</v>
      </c>
      <c r="M3224" s="27">
        <f>L3224*130</f>
        <v>130</v>
      </c>
      <c r="N3224" s="23"/>
      <c r="O3224" s="24" t="s">
        <v>32</v>
      </c>
    </row>
    <row r="3225" s="1" customFormat="1" customHeight="1" spans="1:15">
      <c r="A3225" s="39">
        <v>3221</v>
      </c>
      <c r="B3225" s="115" t="s">
        <v>23</v>
      </c>
      <c r="C3225" s="39" t="s">
        <v>11004</v>
      </c>
      <c r="D3225" s="39" t="s">
        <v>10034</v>
      </c>
      <c r="E3225" s="39" t="s">
        <v>11005</v>
      </c>
      <c r="F3225" s="39" t="s">
        <v>14245</v>
      </c>
      <c r="G3225" s="119" t="s">
        <v>12523</v>
      </c>
      <c r="H3225" s="119" t="s">
        <v>1583</v>
      </c>
      <c r="I3225" s="119">
        <v>3</v>
      </c>
      <c r="J3225" s="202" t="str">
        <f>LEFT("广西永福县广福乡德安村六沟屯30号",35)</f>
        <v>广西永福县广福乡德安村六沟屯30号</v>
      </c>
      <c r="K3225" s="39" t="s">
        <v>31</v>
      </c>
      <c r="L3225" s="119">
        <v>2</v>
      </c>
      <c r="M3225" s="27">
        <f>L3225*312</f>
        <v>624</v>
      </c>
      <c r="N3225" s="23"/>
      <c r="O3225" s="24" t="s">
        <v>32</v>
      </c>
    </row>
    <row r="3226" s="1" customFormat="1" customHeight="1" spans="1:15">
      <c r="A3226" s="39">
        <v>3222</v>
      </c>
      <c r="B3226" s="115" t="s">
        <v>23</v>
      </c>
      <c r="C3226" s="39" t="s">
        <v>11004</v>
      </c>
      <c r="D3226" s="39" t="s">
        <v>10034</v>
      </c>
      <c r="E3226" s="39" t="s">
        <v>11005</v>
      </c>
      <c r="F3226" s="39" t="s">
        <v>14245</v>
      </c>
      <c r="G3226" s="119" t="s">
        <v>14431</v>
      </c>
      <c r="H3226" s="39" t="s">
        <v>194</v>
      </c>
      <c r="I3226" s="119">
        <v>2</v>
      </c>
      <c r="J3226" s="202" t="str">
        <f>LEFT("广西永福县广福乡德安村六沟屯5号",35)</f>
        <v>广西永福县广福乡德安村六沟屯5号</v>
      </c>
      <c r="K3226" s="39" t="s">
        <v>31</v>
      </c>
      <c r="L3226" s="119">
        <v>2</v>
      </c>
      <c r="M3226" s="27">
        <f>L3226*130</f>
        <v>260</v>
      </c>
      <c r="N3226" s="23"/>
      <c r="O3226" s="24" t="s">
        <v>32</v>
      </c>
    </row>
    <row r="3227" s="1" customFormat="1" customHeight="1" spans="1:15">
      <c r="A3227" s="39">
        <v>3223</v>
      </c>
      <c r="B3227" s="115" t="s">
        <v>23</v>
      </c>
      <c r="C3227" s="39" t="s">
        <v>11004</v>
      </c>
      <c r="D3227" s="39" t="s">
        <v>10034</v>
      </c>
      <c r="E3227" s="39" t="s">
        <v>11005</v>
      </c>
      <c r="F3227" s="39" t="s">
        <v>14245</v>
      </c>
      <c r="G3227" s="119" t="s">
        <v>14432</v>
      </c>
      <c r="H3227" s="39" t="s">
        <v>194</v>
      </c>
      <c r="I3227" s="119">
        <v>3</v>
      </c>
      <c r="J3227" s="202" t="str">
        <f>LEFT("广西永福县广福乡德安村六沟屯3号",35)</f>
        <v>广西永福县广福乡德安村六沟屯3号</v>
      </c>
      <c r="K3227" s="39" t="s">
        <v>31</v>
      </c>
      <c r="L3227" s="119">
        <v>1</v>
      </c>
      <c r="M3227" s="27">
        <f>L3227*130</f>
        <v>130</v>
      </c>
      <c r="N3227" s="23"/>
      <c r="O3227" s="24" t="s">
        <v>32</v>
      </c>
    </row>
    <row r="3228" s="1" customFormat="1" customHeight="1" spans="1:15">
      <c r="A3228" s="39">
        <v>3224</v>
      </c>
      <c r="B3228" s="115" t="s">
        <v>23</v>
      </c>
      <c r="C3228" s="39" t="s">
        <v>11004</v>
      </c>
      <c r="D3228" s="39" t="s">
        <v>10034</v>
      </c>
      <c r="E3228" s="39" t="s">
        <v>11005</v>
      </c>
      <c r="F3228" s="39" t="s">
        <v>14245</v>
      </c>
      <c r="G3228" s="119" t="s">
        <v>14433</v>
      </c>
      <c r="H3228" s="39" t="s">
        <v>194</v>
      </c>
      <c r="I3228" s="119">
        <v>2</v>
      </c>
      <c r="J3228" s="202" t="str">
        <f>LEFT("广西永福县广福乡德安村六沟屯22号",35)</f>
        <v>广西永福县广福乡德安村六沟屯22号</v>
      </c>
      <c r="K3228" s="39" t="s">
        <v>31</v>
      </c>
      <c r="L3228" s="119">
        <v>1</v>
      </c>
      <c r="M3228" s="27">
        <f>L3228*312</f>
        <v>312</v>
      </c>
      <c r="N3228" s="23"/>
      <c r="O3228" s="24" t="s">
        <v>32</v>
      </c>
    </row>
    <row r="3229" s="1" customFormat="1" customHeight="1" spans="1:15">
      <c r="A3229" s="39">
        <v>3225</v>
      </c>
      <c r="B3229" s="115" t="s">
        <v>23</v>
      </c>
      <c r="C3229" s="39" t="s">
        <v>11004</v>
      </c>
      <c r="D3229" s="39" t="s">
        <v>10034</v>
      </c>
      <c r="E3229" s="39" t="s">
        <v>11005</v>
      </c>
      <c r="F3229" s="39" t="s">
        <v>14245</v>
      </c>
      <c r="G3229" s="119" t="s">
        <v>14434</v>
      </c>
      <c r="H3229" s="39" t="s">
        <v>194</v>
      </c>
      <c r="I3229" s="119">
        <v>3</v>
      </c>
      <c r="J3229" s="202" t="str">
        <f>LEFT("广西永福县广福乡德安村更旦屯10号",35)</f>
        <v>广西永福县广福乡德安村更旦屯10号</v>
      </c>
      <c r="K3229" s="39" t="s">
        <v>31</v>
      </c>
      <c r="L3229" s="119">
        <v>1</v>
      </c>
      <c r="M3229" s="27">
        <f>L3229*130</f>
        <v>130</v>
      </c>
      <c r="N3229" s="23"/>
      <c r="O3229" s="24" t="s">
        <v>32</v>
      </c>
    </row>
    <row r="3230" s="1" customFormat="1" customHeight="1" spans="1:15">
      <c r="A3230" s="39">
        <v>3226</v>
      </c>
      <c r="B3230" s="115" t="s">
        <v>23</v>
      </c>
      <c r="C3230" s="39" t="s">
        <v>11004</v>
      </c>
      <c r="D3230" s="39" t="s">
        <v>10034</v>
      </c>
      <c r="E3230" s="39" t="s">
        <v>11005</v>
      </c>
      <c r="F3230" s="39" t="s">
        <v>14245</v>
      </c>
      <c r="G3230" s="119" t="s">
        <v>9233</v>
      </c>
      <c r="H3230" s="39" t="s">
        <v>194</v>
      </c>
      <c r="I3230" s="119">
        <v>3</v>
      </c>
      <c r="J3230" s="202" t="str">
        <f>LEFT("广西永福县广福乡德安村更旦屯9号",35)</f>
        <v>广西永福县广福乡德安村更旦屯9号</v>
      </c>
      <c r="K3230" s="39" t="s">
        <v>31</v>
      </c>
      <c r="L3230" s="119">
        <v>1</v>
      </c>
      <c r="M3230" s="27">
        <f>L3230*130</f>
        <v>130</v>
      </c>
      <c r="N3230" s="23"/>
      <c r="O3230" s="24" t="s">
        <v>32</v>
      </c>
    </row>
    <row r="3231" s="1" customFormat="1" customHeight="1" spans="1:15">
      <c r="A3231" s="39">
        <v>3227</v>
      </c>
      <c r="B3231" s="115" t="s">
        <v>23</v>
      </c>
      <c r="C3231" s="39" t="s">
        <v>11004</v>
      </c>
      <c r="D3231" s="39" t="s">
        <v>10034</v>
      </c>
      <c r="E3231" s="39" t="s">
        <v>11005</v>
      </c>
      <c r="F3231" s="39" t="s">
        <v>14245</v>
      </c>
      <c r="G3231" s="119" t="s">
        <v>14435</v>
      </c>
      <c r="H3231" s="119" t="s">
        <v>1583</v>
      </c>
      <c r="I3231" s="119">
        <v>4</v>
      </c>
      <c r="J3231" s="202" t="str">
        <f>LEFT("广西永福县广福乡德安村更旦屯6号",35)</f>
        <v>广西永福县广福乡德安村更旦屯6号</v>
      </c>
      <c r="K3231" s="39" t="s">
        <v>31</v>
      </c>
      <c r="L3231" s="119">
        <v>2</v>
      </c>
      <c r="M3231" s="27">
        <f>L3231*312</f>
        <v>624</v>
      </c>
      <c r="N3231" s="23"/>
      <c r="O3231" s="24" t="s">
        <v>32</v>
      </c>
    </row>
    <row r="3232" s="1" customFormat="1" customHeight="1" spans="1:15">
      <c r="A3232" s="39">
        <v>3228</v>
      </c>
      <c r="B3232" s="115" t="s">
        <v>23</v>
      </c>
      <c r="C3232" s="39" t="s">
        <v>11004</v>
      </c>
      <c r="D3232" s="39" t="s">
        <v>10034</v>
      </c>
      <c r="E3232" s="39" t="s">
        <v>11005</v>
      </c>
      <c r="F3232" s="39" t="s">
        <v>14245</v>
      </c>
      <c r="G3232" s="119" t="s">
        <v>14436</v>
      </c>
      <c r="H3232" s="39" t="s">
        <v>194</v>
      </c>
      <c r="I3232" s="119">
        <v>3</v>
      </c>
      <c r="J3232" s="202" t="str">
        <f>LEFT("广西永福县广福乡德安村更旦屯8-1号",35)</f>
        <v>广西永福县广福乡德安村更旦屯8-1号</v>
      </c>
      <c r="K3232" s="39" t="s">
        <v>31</v>
      </c>
      <c r="L3232" s="119">
        <v>2</v>
      </c>
      <c r="M3232" s="27">
        <f>L3232*312</f>
        <v>624</v>
      </c>
      <c r="N3232" s="23"/>
      <c r="O3232" s="24" t="s">
        <v>32</v>
      </c>
    </row>
    <row r="3233" s="1" customFormat="1" customHeight="1" spans="1:15">
      <c r="A3233" s="39">
        <v>3229</v>
      </c>
      <c r="B3233" s="115" t="s">
        <v>23</v>
      </c>
      <c r="C3233" s="39" t="s">
        <v>11004</v>
      </c>
      <c r="D3233" s="39" t="s">
        <v>10034</v>
      </c>
      <c r="E3233" s="39" t="s">
        <v>11005</v>
      </c>
      <c r="F3233" s="39" t="s">
        <v>14245</v>
      </c>
      <c r="G3233" s="119" t="s">
        <v>14437</v>
      </c>
      <c r="H3233" s="39" t="s">
        <v>194</v>
      </c>
      <c r="I3233" s="119">
        <v>3</v>
      </c>
      <c r="J3233" s="202" t="str">
        <f>LEFT("广西永福县广福乡德安村更旦屯3号",35)</f>
        <v>广西永福县广福乡德安村更旦屯3号</v>
      </c>
      <c r="K3233" s="39" t="s">
        <v>31</v>
      </c>
      <c r="L3233" s="119">
        <v>2</v>
      </c>
      <c r="M3233" s="27">
        <f>L3233*312</f>
        <v>624</v>
      </c>
      <c r="N3233" s="23"/>
      <c r="O3233" s="24" t="s">
        <v>32</v>
      </c>
    </row>
    <row r="3234" s="1" customFormat="1" customHeight="1" spans="1:15">
      <c r="A3234" s="39">
        <v>3230</v>
      </c>
      <c r="B3234" s="115" t="s">
        <v>23</v>
      </c>
      <c r="C3234" s="39" t="s">
        <v>11004</v>
      </c>
      <c r="D3234" s="39" t="s">
        <v>10034</v>
      </c>
      <c r="E3234" s="39" t="s">
        <v>11005</v>
      </c>
      <c r="F3234" s="39" t="s">
        <v>14245</v>
      </c>
      <c r="G3234" s="119" t="s">
        <v>5925</v>
      </c>
      <c r="H3234" s="39" t="s">
        <v>194</v>
      </c>
      <c r="I3234" s="119">
        <v>4</v>
      </c>
      <c r="J3234" s="202" t="str">
        <f>LEFT("广西永福县广福乡德安村更旦屯1号",35)</f>
        <v>广西永福县广福乡德安村更旦屯1号</v>
      </c>
      <c r="K3234" s="39" t="s">
        <v>31</v>
      </c>
      <c r="L3234" s="119">
        <v>2</v>
      </c>
      <c r="M3234" s="27">
        <f>L3234*130</f>
        <v>260</v>
      </c>
      <c r="N3234" s="23"/>
      <c r="O3234" s="24" t="s">
        <v>32</v>
      </c>
    </row>
    <row r="3235" s="1" customFormat="1" customHeight="1" spans="1:15">
      <c r="A3235" s="39">
        <v>3231</v>
      </c>
      <c r="B3235" s="115" t="s">
        <v>23</v>
      </c>
      <c r="C3235" s="39" t="s">
        <v>11004</v>
      </c>
      <c r="D3235" s="39" t="s">
        <v>10034</v>
      </c>
      <c r="E3235" s="39" t="s">
        <v>11005</v>
      </c>
      <c r="F3235" s="39" t="s">
        <v>14245</v>
      </c>
      <c r="G3235" s="119" t="s">
        <v>6011</v>
      </c>
      <c r="H3235" s="119" t="s">
        <v>1583</v>
      </c>
      <c r="I3235" s="119">
        <v>3</v>
      </c>
      <c r="J3235" s="202" t="str">
        <f>LEFT("广西永福县广福乡德安村更旦屯2号",35)</f>
        <v>广西永福县广福乡德安村更旦屯2号</v>
      </c>
      <c r="K3235" s="39" t="s">
        <v>31</v>
      </c>
      <c r="L3235" s="119">
        <v>2</v>
      </c>
      <c r="M3235" s="27">
        <f>L3235*130</f>
        <v>260</v>
      </c>
      <c r="N3235" s="23"/>
      <c r="O3235" s="24" t="s">
        <v>32</v>
      </c>
    </row>
    <row r="3236" s="1" customFormat="1" customHeight="1" spans="1:15">
      <c r="A3236" s="39">
        <v>3232</v>
      </c>
      <c r="B3236" s="115" t="s">
        <v>23</v>
      </c>
      <c r="C3236" s="39" t="s">
        <v>11004</v>
      </c>
      <c r="D3236" s="39" t="s">
        <v>10034</v>
      </c>
      <c r="E3236" s="39" t="s">
        <v>11005</v>
      </c>
      <c r="F3236" s="39" t="s">
        <v>14245</v>
      </c>
      <c r="G3236" s="119" t="s">
        <v>14438</v>
      </c>
      <c r="H3236" s="119" t="s">
        <v>1583</v>
      </c>
      <c r="I3236" s="119">
        <v>4</v>
      </c>
      <c r="J3236" s="202" t="str">
        <f>LEFT("广西永福县广福乡德安村更旦屯11号",35)</f>
        <v>广西永福县广福乡德安村更旦屯11号</v>
      </c>
      <c r="K3236" s="39" t="s">
        <v>31</v>
      </c>
      <c r="L3236" s="119">
        <v>2</v>
      </c>
      <c r="M3236" s="27">
        <f>L3236*130</f>
        <v>260</v>
      </c>
      <c r="N3236" s="23"/>
      <c r="O3236" s="24" t="s">
        <v>32</v>
      </c>
    </row>
    <row r="3237" s="1" customFormat="1" customHeight="1" spans="1:15">
      <c r="A3237" s="39">
        <v>3233</v>
      </c>
      <c r="B3237" s="115" t="s">
        <v>23</v>
      </c>
      <c r="C3237" s="39" t="s">
        <v>11004</v>
      </c>
      <c r="D3237" s="39" t="s">
        <v>10034</v>
      </c>
      <c r="E3237" s="39" t="s">
        <v>11005</v>
      </c>
      <c r="F3237" s="39" t="s">
        <v>14245</v>
      </c>
      <c r="G3237" s="119" t="s">
        <v>14439</v>
      </c>
      <c r="H3237" s="39" t="s">
        <v>194</v>
      </c>
      <c r="I3237" s="119">
        <v>4</v>
      </c>
      <c r="J3237" s="202" t="str">
        <f>LEFT("广西永福县广福乡德安村更旦屯5号",35)</f>
        <v>广西永福县广福乡德安村更旦屯5号</v>
      </c>
      <c r="K3237" s="39" t="s">
        <v>31</v>
      </c>
      <c r="L3237" s="119">
        <v>2</v>
      </c>
      <c r="M3237" s="27">
        <f>L3237*312</f>
        <v>624</v>
      </c>
      <c r="N3237" s="23"/>
      <c r="O3237" s="24" t="s">
        <v>32</v>
      </c>
    </row>
    <row r="3238" s="1" customFormat="1" customHeight="1" spans="1:15">
      <c r="A3238" s="39">
        <v>3234</v>
      </c>
      <c r="B3238" s="115" t="s">
        <v>23</v>
      </c>
      <c r="C3238" s="39" t="s">
        <v>11004</v>
      </c>
      <c r="D3238" s="39" t="s">
        <v>10034</v>
      </c>
      <c r="E3238" s="39" t="s">
        <v>11005</v>
      </c>
      <c r="F3238" s="39" t="s">
        <v>14245</v>
      </c>
      <c r="G3238" s="119" t="s">
        <v>7274</v>
      </c>
      <c r="H3238" s="39" t="s">
        <v>194</v>
      </c>
      <c r="I3238" s="119">
        <v>3</v>
      </c>
      <c r="J3238" s="202" t="str">
        <f>LEFT("广西永福县广福乡德安村更旦屯8号",35)</f>
        <v>广西永福县广福乡德安村更旦屯8号</v>
      </c>
      <c r="K3238" s="39" t="s">
        <v>31</v>
      </c>
      <c r="L3238" s="119">
        <v>2</v>
      </c>
      <c r="M3238" s="27">
        <f>L3238*312</f>
        <v>624</v>
      </c>
      <c r="N3238" s="23"/>
      <c r="O3238" s="24" t="s">
        <v>32</v>
      </c>
    </row>
    <row r="3239" s="1" customFormat="1" customHeight="1" spans="1:15">
      <c r="A3239" s="39">
        <v>3235</v>
      </c>
      <c r="B3239" s="115" t="s">
        <v>23</v>
      </c>
      <c r="C3239" s="39" t="s">
        <v>11004</v>
      </c>
      <c r="D3239" s="39" t="s">
        <v>10034</v>
      </c>
      <c r="E3239" s="39" t="s">
        <v>11005</v>
      </c>
      <c r="F3239" s="115" t="s">
        <v>14440</v>
      </c>
      <c r="G3239" s="115" t="s">
        <v>14441</v>
      </c>
      <c r="H3239" s="115" t="s">
        <v>194</v>
      </c>
      <c r="I3239" s="115">
        <v>5</v>
      </c>
      <c r="J3239" s="115" t="s">
        <v>14442</v>
      </c>
      <c r="K3239" s="39" t="s">
        <v>31</v>
      </c>
      <c r="L3239" s="183">
        <v>5</v>
      </c>
      <c r="M3239" s="27">
        <f>L3239*312</f>
        <v>1560</v>
      </c>
      <c r="N3239" s="23"/>
      <c r="O3239" s="24" t="s">
        <v>32</v>
      </c>
    </row>
    <row r="3240" s="1" customFormat="1" customHeight="1" spans="1:15">
      <c r="A3240" s="39">
        <v>3236</v>
      </c>
      <c r="B3240" s="115" t="s">
        <v>23</v>
      </c>
      <c r="C3240" s="39" t="s">
        <v>11004</v>
      </c>
      <c r="D3240" s="39" t="s">
        <v>10034</v>
      </c>
      <c r="E3240" s="39" t="s">
        <v>11005</v>
      </c>
      <c r="F3240" s="115" t="s">
        <v>14440</v>
      </c>
      <c r="G3240" s="180" t="s">
        <v>14443</v>
      </c>
      <c r="H3240" s="115" t="s">
        <v>194</v>
      </c>
      <c r="I3240" s="115">
        <v>5</v>
      </c>
      <c r="J3240" s="115" t="s">
        <v>14444</v>
      </c>
      <c r="K3240" s="39" t="s">
        <v>31</v>
      </c>
      <c r="L3240" s="183">
        <v>5</v>
      </c>
      <c r="M3240" s="27">
        <f>L3240*312</f>
        <v>1560</v>
      </c>
      <c r="N3240" s="23"/>
      <c r="O3240" s="24" t="s">
        <v>32</v>
      </c>
    </row>
    <row r="3241" s="1" customFormat="1" customHeight="1" spans="1:15">
      <c r="A3241" s="39">
        <v>3237</v>
      </c>
      <c r="B3241" s="115" t="s">
        <v>23</v>
      </c>
      <c r="C3241" s="39" t="s">
        <v>11004</v>
      </c>
      <c r="D3241" s="39" t="s">
        <v>10034</v>
      </c>
      <c r="E3241" s="39" t="s">
        <v>11005</v>
      </c>
      <c r="F3241" s="115" t="s">
        <v>14440</v>
      </c>
      <c r="G3241" s="180" t="s">
        <v>14445</v>
      </c>
      <c r="H3241" s="115" t="s">
        <v>1583</v>
      </c>
      <c r="I3241" s="180">
        <v>5</v>
      </c>
      <c r="J3241" s="115" t="s">
        <v>14444</v>
      </c>
      <c r="K3241" s="39" t="s">
        <v>31</v>
      </c>
      <c r="L3241" s="183">
        <v>4</v>
      </c>
      <c r="M3241" s="27">
        <f>L3241*312</f>
        <v>1248</v>
      </c>
      <c r="N3241" s="23"/>
      <c r="O3241" s="24" t="s">
        <v>32</v>
      </c>
    </row>
    <row r="3242" s="1" customFormat="1" customHeight="1" spans="1:15">
      <c r="A3242" s="39">
        <v>3238</v>
      </c>
      <c r="B3242" s="115" t="s">
        <v>23</v>
      </c>
      <c r="C3242" s="39" t="s">
        <v>11004</v>
      </c>
      <c r="D3242" s="39" t="s">
        <v>10034</v>
      </c>
      <c r="E3242" s="39" t="s">
        <v>11005</v>
      </c>
      <c r="F3242" s="115" t="s">
        <v>14440</v>
      </c>
      <c r="G3242" s="180" t="s">
        <v>14446</v>
      </c>
      <c r="H3242" s="115" t="s">
        <v>194</v>
      </c>
      <c r="I3242" s="180">
        <v>4</v>
      </c>
      <c r="J3242" s="180" t="s">
        <v>14444</v>
      </c>
      <c r="K3242" s="39" t="s">
        <v>31</v>
      </c>
      <c r="L3242" s="183">
        <v>4</v>
      </c>
      <c r="M3242" s="27">
        <f>L3242*130</f>
        <v>520</v>
      </c>
      <c r="N3242" s="23"/>
      <c r="O3242" s="24" t="s">
        <v>32</v>
      </c>
    </row>
    <row r="3243" s="1" customFormat="1" customHeight="1" spans="1:15">
      <c r="A3243" s="39">
        <v>3239</v>
      </c>
      <c r="B3243" s="115" t="s">
        <v>23</v>
      </c>
      <c r="C3243" s="39" t="s">
        <v>11004</v>
      </c>
      <c r="D3243" s="39" t="s">
        <v>10034</v>
      </c>
      <c r="E3243" s="39" t="s">
        <v>11005</v>
      </c>
      <c r="F3243" s="115" t="s">
        <v>14440</v>
      </c>
      <c r="G3243" s="180" t="s">
        <v>14447</v>
      </c>
      <c r="H3243" s="115" t="s">
        <v>194</v>
      </c>
      <c r="I3243" s="180">
        <v>3</v>
      </c>
      <c r="J3243" s="180" t="s">
        <v>14444</v>
      </c>
      <c r="K3243" s="39" t="s">
        <v>31</v>
      </c>
      <c r="L3243" s="183">
        <v>3</v>
      </c>
      <c r="M3243" s="27">
        <f>L3243*312</f>
        <v>936</v>
      </c>
      <c r="N3243" s="23"/>
      <c r="O3243" s="24" t="s">
        <v>32</v>
      </c>
    </row>
    <row r="3244" s="1" customFormat="1" customHeight="1" spans="1:15">
      <c r="A3244" s="39">
        <v>3240</v>
      </c>
      <c r="B3244" s="115" t="s">
        <v>23</v>
      </c>
      <c r="C3244" s="39" t="s">
        <v>11004</v>
      </c>
      <c r="D3244" s="39" t="s">
        <v>10034</v>
      </c>
      <c r="E3244" s="39" t="s">
        <v>11005</v>
      </c>
      <c r="F3244" s="115" t="s">
        <v>14440</v>
      </c>
      <c r="G3244" s="180" t="s">
        <v>14448</v>
      </c>
      <c r="H3244" s="115" t="s">
        <v>194</v>
      </c>
      <c r="I3244" s="180">
        <v>7</v>
      </c>
      <c r="J3244" s="180" t="s">
        <v>14444</v>
      </c>
      <c r="K3244" s="39" t="s">
        <v>31</v>
      </c>
      <c r="L3244" s="183">
        <v>3</v>
      </c>
      <c r="M3244" s="27">
        <f>L3244*130</f>
        <v>390</v>
      </c>
      <c r="N3244" s="23"/>
      <c r="O3244" s="24" t="s">
        <v>32</v>
      </c>
    </row>
    <row r="3245" s="1" customFormat="1" customHeight="1" spans="1:15">
      <c r="A3245" s="39">
        <v>3241</v>
      </c>
      <c r="B3245" s="115" t="s">
        <v>23</v>
      </c>
      <c r="C3245" s="39" t="s">
        <v>11004</v>
      </c>
      <c r="D3245" s="39" t="s">
        <v>10034</v>
      </c>
      <c r="E3245" s="39" t="s">
        <v>11005</v>
      </c>
      <c r="F3245" s="115" t="s">
        <v>14440</v>
      </c>
      <c r="G3245" s="180" t="s">
        <v>14449</v>
      </c>
      <c r="H3245" s="115" t="s">
        <v>51</v>
      </c>
      <c r="I3245" s="180">
        <v>7</v>
      </c>
      <c r="J3245" s="180" t="s">
        <v>14444</v>
      </c>
      <c r="K3245" s="39" t="s">
        <v>31</v>
      </c>
      <c r="L3245" s="183">
        <v>3</v>
      </c>
      <c r="M3245" s="27">
        <f>L3245*312</f>
        <v>936</v>
      </c>
      <c r="N3245" s="23"/>
      <c r="O3245" s="24" t="s">
        <v>32</v>
      </c>
    </row>
    <row r="3246" s="1" customFormat="1" customHeight="1" spans="1:15">
      <c r="A3246" s="39">
        <v>3242</v>
      </c>
      <c r="B3246" s="115" t="s">
        <v>23</v>
      </c>
      <c r="C3246" s="39" t="s">
        <v>11004</v>
      </c>
      <c r="D3246" s="39" t="s">
        <v>10034</v>
      </c>
      <c r="E3246" s="39" t="s">
        <v>11005</v>
      </c>
      <c r="F3246" s="115" t="s">
        <v>14440</v>
      </c>
      <c r="G3246" s="180" t="s">
        <v>14450</v>
      </c>
      <c r="H3246" s="115" t="s">
        <v>194</v>
      </c>
      <c r="I3246" s="180">
        <v>4</v>
      </c>
      <c r="J3246" s="180" t="s">
        <v>14444</v>
      </c>
      <c r="K3246" s="39" t="s">
        <v>31</v>
      </c>
      <c r="L3246" s="183">
        <v>4</v>
      </c>
      <c r="M3246" s="27">
        <f>L3246*130</f>
        <v>520</v>
      </c>
      <c r="N3246" s="23"/>
      <c r="O3246" s="24" t="s">
        <v>32</v>
      </c>
    </row>
    <row r="3247" s="1" customFormat="1" customHeight="1" spans="1:15">
      <c r="A3247" s="39">
        <v>3243</v>
      </c>
      <c r="B3247" s="115" t="s">
        <v>23</v>
      </c>
      <c r="C3247" s="39" t="s">
        <v>11004</v>
      </c>
      <c r="D3247" s="39" t="s">
        <v>10034</v>
      </c>
      <c r="E3247" s="39" t="s">
        <v>11005</v>
      </c>
      <c r="F3247" s="115" t="s">
        <v>14440</v>
      </c>
      <c r="G3247" s="180" t="s">
        <v>14423</v>
      </c>
      <c r="H3247" s="115" t="s">
        <v>194</v>
      </c>
      <c r="I3247" s="180">
        <v>2</v>
      </c>
      <c r="J3247" s="180" t="s">
        <v>14444</v>
      </c>
      <c r="K3247" s="39" t="s">
        <v>31</v>
      </c>
      <c r="L3247" s="183">
        <v>2</v>
      </c>
      <c r="M3247" s="27">
        <f>L3247*130</f>
        <v>260</v>
      </c>
      <c r="N3247" s="23"/>
      <c r="O3247" s="24" t="s">
        <v>32</v>
      </c>
    </row>
    <row r="3248" s="1" customFormat="1" customHeight="1" spans="1:15">
      <c r="A3248" s="39">
        <v>3244</v>
      </c>
      <c r="B3248" s="115" t="s">
        <v>23</v>
      </c>
      <c r="C3248" s="39" t="s">
        <v>11004</v>
      </c>
      <c r="D3248" s="39" t="s">
        <v>10034</v>
      </c>
      <c r="E3248" s="39" t="s">
        <v>11005</v>
      </c>
      <c r="F3248" s="115" t="s">
        <v>14440</v>
      </c>
      <c r="G3248" s="180" t="s">
        <v>14451</v>
      </c>
      <c r="H3248" s="115" t="s">
        <v>194</v>
      </c>
      <c r="I3248" s="180">
        <v>4</v>
      </c>
      <c r="J3248" s="180" t="s">
        <v>14444</v>
      </c>
      <c r="K3248" s="39" t="s">
        <v>31</v>
      </c>
      <c r="L3248" s="183">
        <v>4</v>
      </c>
      <c r="M3248" s="27">
        <f>L3248*312</f>
        <v>1248</v>
      </c>
      <c r="N3248" s="23"/>
      <c r="O3248" s="24" t="s">
        <v>32</v>
      </c>
    </row>
    <row r="3249" s="1" customFormat="1" customHeight="1" spans="1:15">
      <c r="A3249" s="39">
        <v>3245</v>
      </c>
      <c r="B3249" s="115" t="s">
        <v>23</v>
      </c>
      <c r="C3249" s="39" t="s">
        <v>11004</v>
      </c>
      <c r="D3249" s="39" t="s">
        <v>10034</v>
      </c>
      <c r="E3249" s="39" t="s">
        <v>11005</v>
      </c>
      <c r="F3249" s="115" t="s">
        <v>14440</v>
      </c>
      <c r="G3249" s="180" t="s">
        <v>14452</v>
      </c>
      <c r="H3249" s="115" t="s">
        <v>1583</v>
      </c>
      <c r="I3249" s="180">
        <v>4</v>
      </c>
      <c r="J3249" s="180" t="s">
        <v>14444</v>
      </c>
      <c r="K3249" s="39" t="s">
        <v>31</v>
      </c>
      <c r="L3249" s="183">
        <v>4</v>
      </c>
      <c r="M3249" s="27">
        <f>L3249*312</f>
        <v>1248</v>
      </c>
      <c r="N3249" s="23"/>
      <c r="O3249" s="24" t="s">
        <v>32</v>
      </c>
    </row>
    <row r="3250" s="1" customFormat="1" customHeight="1" spans="1:15">
      <c r="A3250" s="39">
        <v>3246</v>
      </c>
      <c r="B3250" s="115" t="s">
        <v>23</v>
      </c>
      <c r="C3250" s="39" t="s">
        <v>11004</v>
      </c>
      <c r="D3250" s="39" t="s">
        <v>10034</v>
      </c>
      <c r="E3250" s="39" t="s">
        <v>11005</v>
      </c>
      <c r="F3250" s="115" t="s">
        <v>14440</v>
      </c>
      <c r="G3250" s="180" t="s">
        <v>14453</v>
      </c>
      <c r="H3250" s="115" t="s">
        <v>194</v>
      </c>
      <c r="I3250" s="180">
        <v>5</v>
      </c>
      <c r="J3250" s="180" t="s">
        <v>14444</v>
      </c>
      <c r="K3250" s="39" t="s">
        <v>31</v>
      </c>
      <c r="L3250" s="183">
        <v>3</v>
      </c>
      <c r="M3250" s="27">
        <f>L3250*312</f>
        <v>936</v>
      </c>
      <c r="N3250" s="23"/>
      <c r="O3250" s="24" t="s">
        <v>32</v>
      </c>
    </row>
    <row r="3251" s="1" customFormat="1" customHeight="1" spans="1:15">
      <c r="A3251" s="39">
        <v>3247</v>
      </c>
      <c r="B3251" s="115" t="s">
        <v>23</v>
      </c>
      <c r="C3251" s="39" t="s">
        <v>11004</v>
      </c>
      <c r="D3251" s="39" t="s">
        <v>10034</v>
      </c>
      <c r="E3251" s="39" t="s">
        <v>11005</v>
      </c>
      <c r="F3251" s="115" t="s">
        <v>14440</v>
      </c>
      <c r="G3251" s="180" t="s">
        <v>14454</v>
      </c>
      <c r="H3251" s="115" t="s">
        <v>194</v>
      </c>
      <c r="I3251" s="180">
        <v>4</v>
      </c>
      <c r="J3251" s="180" t="s">
        <v>14444</v>
      </c>
      <c r="K3251" s="39" t="s">
        <v>31</v>
      </c>
      <c r="L3251" s="183">
        <v>4</v>
      </c>
      <c r="M3251" s="27">
        <f>L3251*312</f>
        <v>1248</v>
      </c>
      <c r="N3251" s="23"/>
      <c r="O3251" s="24" t="s">
        <v>32</v>
      </c>
    </row>
    <row r="3252" s="1" customFormat="1" customHeight="1" spans="1:15">
      <c r="A3252" s="39">
        <v>3248</v>
      </c>
      <c r="B3252" s="115" t="s">
        <v>23</v>
      </c>
      <c r="C3252" s="39" t="s">
        <v>11004</v>
      </c>
      <c r="D3252" s="39" t="s">
        <v>10034</v>
      </c>
      <c r="E3252" s="39" t="s">
        <v>11005</v>
      </c>
      <c r="F3252" s="115" t="s">
        <v>14440</v>
      </c>
      <c r="G3252" s="180" t="s">
        <v>14455</v>
      </c>
      <c r="H3252" s="115" t="s">
        <v>194</v>
      </c>
      <c r="I3252" s="180">
        <v>4</v>
      </c>
      <c r="J3252" s="180" t="s">
        <v>14456</v>
      </c>
      <c r="K3252" s="39" t="s">
        <v>31</v>
      </c>
      <c r="L3252" s="183">
        <v>3</v>
      </c>
      <c r="M3252" s="27">
        <f>L3252*312</f>
        <v>936</v>
      </c>
      <c r="N3252" s="23"/>
      <c r="O3252" s="24" t="s">
        <v>32</v>
      </c>
    </row>
    <row r="3253" s="1" customFormat="1" customHeight="1" spans="1:15">
      <c r="A3253" s="39">
        <v>3249</v>
      </c>
      <c r="B3253" s="115" t="s">
        <v>23</v>
      </c>
      <c r="C3253" s="39" t="s">
        <v>11004</v>
      </c>
      <c r="D3253" s="39" t="s">
        <v>10034</v>
      </c>
      <c r="E3253" s="39" t="s">
        <v>11005</v>
      </c>
      <c r="F3253" s="115" t="s">
        <v>14440</v>
      </c>
      <c r="G3253" s="180" t="s">
        <v>14457</v>
      </c>
      <c r="H3253" s="115" t="s">
        <v>194</v>
      </c>
      <c r="I3253" s="180">
        <v>5</v>
      </c>
      <c r="J3253" s="180" t="s">
        <v>14456</v>
      </c>
      <c r="K3253" s="39" t="s">
        <v>31</v>
      </c>
      <c r="L3253" s="183">
        <v>2</v>
      </c>
      <c r="M3253" s="27">
        <f>L3253*130</f>
        <v>260</v>
      </c>
      <c r="N3253" s="23"/>
      <c r="O3253" s="24" t="s">
        <v>32</v>
      </c>
    </row>
    <row r="3254" s="1" customFormat="1" customHeight="1" spans="1:15">
      <c r="A3254" s="39">
        <v>3250</v>
      </c>
      <c r="B3254" s="115" t="s">
        <v>23</v>
      </c>
      <c r="C3254" s="39" t="s">
        <v>11004</v>
      </c>
      <c r="D3254" s="39" t="s">
        <v>10034</v>
      </c>
      <c r="E3254" s="39" t="s">
        <v>11005</v>
      </c>
      <c r="F3254" s="115" t="s">
        <v>14440</v>
      </c>
      <c r="G3254" s="212" t="s">
        <v>14458</v>
      </c>
      <c r="H3254" s="115" t="s">
        <v>194</v>
      </c>
      <c r="I3254" s="180">
        <v>6</v>
      </c>
      <c r="J3254" s="180" t="s">
        <v>14456</v>
      </c>
      <c r="K3254" s="39" t="s">
        <v>31</v>
      </c>
      <c r="L3254" s="183">
        <v>3</v>
      </c>
      <c r="M3254" s="27">
        <f>L3254*130</f>
        <v>390</v>
      </c>
      <c r="N3254" s="23"/>
      <c r="O3254" s="24" t="s">
        <v>32</v>
      </c>
    </row>
    <row r="3255" s="1" customFormat="1" customHeight="1" spans="1:15">
      <c r="A3255" s="39">
        <v>3251</v>
      </c>
      <c r="B3255" s="115" t="s">
        <v>23</v>
      </c>
      <c r="C3255" s="39" t="s">
        <v>11004</v>
      </c>
      <c r="D3255" s="39" t="s">
        <v>10034</v>
      </c>
      <c r="E3255" s="39" t="s">
        <v>11005</v>
      </c>
      <c r="F3255" s="115" t="s">
        <v>14440</v>
      </c>
      <c r="G3255" s="180" t="s">
        <v>14459</v>
      </c>
      <c r="H3255" s="115" t="s">
        <v>194</v>
      </c>
      <c r="I3255" s="180">
        <v>3</v>
      </c>
      <c r="J3255" s="180" t="s">
        <v>14456</v>
      </c>
      <c r="K3255" s="39" t="s">
        <v>31</v>
      </c>
      <c r="L3255" s="183">
        <v>3</v>
      </c>
      <c r="M3255" s="27">
        <f>L3255*312</f>
        <v>936</v>
      </c>
      <c r="N3255" s="23"/>
      <c r="O3255" s="24" t="s">
        <v>32</v>
      </c>
    </row>
    <row r="3256" s="1" customFormat="1" customHeight="1" spans="1:15">
      <c r="A3256" s="39">
        <v>3252</v>
      </c>
      <c r="B3256" s="115" t="s">
        <v>23</v>
      </c>
      <c r="C3256" s="39" t="s">
        <v>11004</v>
      </c>
      <c r="D3256" s="39" t="s">
        <v>10034</v>
      </c>
      <c r="E3256" s="39" t="s">
        <v>11005</v>
      </c>
      <c r="F3256" s="115" t="s">
        <v>14440</v>
      </c>
      <c r="G3256" s="180" t="s">
        <v>14460</v>
      </c>
      <c r="H3256" s="115" t="s">
        <v>194</v>
      </c>
      <c r="I3256" s="180">
        <v>5</v>
      </c>
      <c r="J3256" s="180" t="s">
        <v>14456</v>
      </c>
      <c r="K3256" s="39" t="s">
        <v>31</v>
      </c>
      <c r="L3256" s="183">
        <v>4</v>
      </c>
      <c r="M3256" s="27">
        <f>L3256*130</f>
        <v>520</v>
      </c>
      <c r="N3256" s="23"/>
      <c r="O3256" s="24" t="s">
        <v>32</v>
      </c>
    </row>
    <row r="3257" s="1" customFormat="1" customHeight="1" spans="1:15">
      <c r="A3257" s="39">
        <v>3253</v>
      </c>
      <c r="B3257" s="115" t="s">
        <v>23</v>
      </c>
      <c r="C3257" s="39" t="s">
        <v>11004</v>
      </c>
      <c r="D3257" s="39" t="s">
        <v>10034</v>
      </c>
      <c r="E3257" s="39" t="s">
        <v>11005</v>
      </c>
      <c r="F3257" s="115" t="s">
        <v>14440</v>
      </c>
      <c r="G3257" s="180" t="s">
        <v>14461</v>
      </c>
      <c r="H3257" s="115" t="s">
        <v>194</v>
      </c>
      <c r="I3257" s="180">
        <v>6</v>
      </c>
      <c r="J3257" s="180" t="s">
        <v>14462</v>
      </c>
      <c r="K3257" s="39" t="s">
        <v>31</v>
      </c>
      <c r="L3257" s="183">
        <v>4</v>
      </c>
      <c r="M3257" s="27">
        <f>L3257*130</f>
        <v>520</v>
      </c>
      <c r="N3257" s="23"/>
      <c r="O3257" s="24" t="s">
        <v>32</v>
      </c>
    </row>
    <row r="3258" s="1" customFormat="1" customHeight="1" spans="1:15">
      <c r="A3258" s="39">
        <v>3254</v>
      </c>
      <c r="B3258" s="115" t="s">
        <v>23</v>
      </c>
      <c r="C3258" s="39" t="s">
        <v>11004</v>
      </c>
      <c r="D3258" s="39" t="s">
        <v>10034</v>
      </c>
      <c r="E3258" s="39" t="s">
        <v>11005</v>
      </c>
      <c r="F3258" s="115" t="s">
        <v>14440</v>
      </c>
      <c r="G3258" s="180" t="s">
        <v>14463</v>
      </c>
      <c r="H3258" s="115" t="s">
        <v>194</v>
      </c>
      <c r="I3258" s="180">
        <v>5</v>
      </c>
      <c r="J3258" s="180" t="s">
        <v>14462</v>
      </c>
      <c r="K3258" s="39" t="s">
        <v>31</v>
      </c>
      <c r="L3258" s="183">
        <v>5</v>
      </c>
      <c r="M3258" s="27">
        <f>L3258*468</f>
        <v>2340</v>
      </c>
      <c r="N3258" s="23"/>
      <c r="O3258" s="24" t="s">
        <v>32</v>
      </c>
    </row>
    <row r="3259" s="1" customFormat="1" customHeight="1" spans="1:15">
      <c r="A3259" s="39">
        <v>3255</v>
      </c>
      <c r="B3259" s="115" t="s">
        <v>23</v>
      </c>
      <c r="C3259" s="39" t="s">
        <v>11004</v>
      </c>
      <c r="D3259" s="39" t="s">
        <v>10034</v>
      </c>
      <c r="E3259" s="39" t="s">
        <v>11005</v>
      </c>
      <c r="F3259" s="115" t="s">
        <v>14440</v>
      </c>
      <c r="G3259" s="180" t="s">
        <v>14464</v>
      </c>
      <c r="H3259" s="115" t="s">
        <v>194</v>
      </c>
      <c r="I3259" s="180">
        <v>5</v>
      </c>
      <c r="J3259" s="180" t="s">
        <v>14462</v>
      </c>
      <c r="K3259" s="39" t="s">
        <v>31</v>
      </c>
      <c r="L3259" s="183">
        <v>5</v>
      </c>
      <c r="M3259" s="27">
        <f>L3259*312</f>
        <v>1560</v>
      </c>
      <c r="N3259" s="23"/>
      <c r="O3259" s="24" t="s">
        <v>32</v>
      </c>
    </row>
    <row r="3260" s="1" customFormat="1" customHeight="1" spans="1:15">
      <c r="A3260" s="39">
        <v>3256</v>
      </c>
      <c r="B3260" s="115" t="s">
        <v>23</v>
      </c>
      <c r="C3260" s="39" t="s">
        <v>11004</v>
      </c>
      <c r="D3260" s="39" t="s">
        <v>10034</v>
      </c>
      <c r="E3260" s="39" t="s">
        <v>11005</v>
      </c>
      <c r="F3260" s="115" t="s">
        <v>14440</v>
      </c>
      <c r="G3260" s="180" t="s">
        <v>14465</v>
      </c>
      <c r="H3260" s="115" t="s">
        <v>1583</v>
      </c>
      <c r="I3260" s="180">
        <v>4</v>
      </c>
      <c r="J3260" s="180" t="s">
        <v>14462</v>
      </c>
      <c r="K3260" s="39" t="s">
        <v>31</v>
      </c>
      <c r="L3260" s="183">
        <v>4</v>
      </c>
      <c r="M3260" s="27">
        <f>L3260*312</f>
        <v>1248</v>
      </c>
      <c r="N3260" s="23"/>
      <c r="O3260" s="24" t="s">
        <v>32</v>
      </c>
    </row>
    <row r="3261" s="1" customFormat="1" customHeight="1" spans="1:15">
      <c r="A3261" s="39">
        <v>3257</v>
      </c>
      <c r="B3261" s="115" t="s">
        <v>23</v>
      </c>
      <c r="C3261" s="39" t="s">
        <v>11004</v>
      </c>
      <c r="D3261" s="39" t="s">
        <v>10034</v>
      </c>
      <c r="E3261" s="39" t="s">
        <v>11005</v>
      </c>
      <c r="F3261" s="115" t="s">
        <v>14440</v>
      </c>
      <c r="G3261" s="180" t="s">
        <v>14466</v>
      </c>
      <c r="H3261" s="115" t="s">
        <v>194</v>
      </c>
      <c r="I3261" s="180">
        <v>7</v>
      </c>
      <c r="J3261" s="180" t="s">
        <v>14462</v>
      </c>
      <c r="K3261" s="39" t="s">
        <v>31</v>
      </c>
      <c r="L3261" s="183">
        <v>2</v>
      </c>
      <c r="M3261" s="27">
        <f>L3261*312</f>
        <v>624</v>
      </c>
      <c r="N3261" s="23"/>
      <c r="O3261" s="24" t="s">
        <v>32</v>
      </c>
    </row>
    <row r="3262" s="1" customFormat="1" customHeight="1" spans="1:15">
      <c r="A3262" s="39">
        <v>3258</v>
      </c>
      <c r="B3262" s="115" t="s">
        <v>23</v>
      </c>
      <c r="C3262" s="39" t="s">
        <v>11004</v>
      </c>
      <c r="D3262" s="39" t="s">
        <v>10034</v>
      </c>
      <c r="E3262" s="39" t="s">
        <v>11005</v>
      </c>
      <c r="F3262" s="115" t="s">
        <v>14440</v>
      </c>
      <c r="G3262" s="180" t="s">
        <v>14467</v>
      </c>
      <c r="H3262" s="115" t="s">
        <v>194</v>
      </c>
      <c r="I3262" s="180">
        <v>7</v>
      </c>
      <c r="J3262" s="180" t="s">
        <v>14462</v>
      </c>
      <c r="K3262" s="39" t="s">
        <v>31</v>
      </c>
      <c r="L3262" s="183">
        <v>3</v>
      </c>
      <c r="M3262" s="27">
        <f>L3262*312</f>
        <v>936</v>
      </c>
      <c r="N3262" s="23"/>
      <c r="O3262" s="24" t="s">
        <v>32</v>
      </c>
    </row>
    <row r="3263" s="1" customFormat="1" customHeight="1" spans="1:15">
      <c r="A3263" s="39">
        <v>3259</v>
      </c>
      <c r="B3263" s="115" t="s">
        <v>23</v>
      </c>
      <c r="C3263" s="39" t="s">
        <v>11004</v>
      </c>
      <c r="D3263" s="39" t="s">
        <v>10034</v>
      </c>
      <c r="E3263" s="39" t="s">
        <v>11005</v>
      </c>
      <c r="F3263" s="115" t="s">
        <v>14440</v>
      </c>
      <c r="G3263" s="180" t="s">
        <v>4373</v>
      </c>
      <c r="H3263" s="115" t="s">
        <v>194</v>
      </c>
      <c r="I3263" s="180">
        <v>6</v>
      </c>
      <c r="J3263" s="180" t="s">
        <v>14468</v>
      </c>
      <c r="K3263" s="39" t="s">
        <v>31</v>
      </c>
      <c r="L3263" s="183">
        <v>6</v>
      </c>
      <c r="M3263" s="27">
        <f>L3263*130</f>
        <v>780</v>
      </c>
      <c r="N3263" s="23"/>
      <c r="O3263" s="24" t="s">
        <v>32</v>
      </c>
    </row>
    <row r="3264" s="1" customFormat="1" customHeight="1" spans="1:15">
      <c r="A3264" s="39">
        <v>3260</v>
      </c>
      <c r="B3264" s="115" t="s">
        <v>23</v>
      </c>
      <c r="C3264" s="39" t="s">
        <v>11004</v>
      </c>
      <c r="D3264" s="39" t="s">
        <v>10034</v>
      </c>
      <c r="E3264" s="39" t="s">
        <v>11005</v>
      </c>
      <c r="F3264" s="115" t="s">
        <v>14440</v>
      </c>
      <c r="G3264" s="212" t="s">
        <v>14469</v>
      </c>
      <c r="H3264" s="115" t="s">
        <v>194</v>
      </c>
      <c r="I3264" s="180">
        <v>4</v>
      </c>
      <c r="J3264" s="180" t="s">
        <v>14468</v>
      </c>
      <c r="K3264" s="39" t="s">
        <v>31</v>
      </c>
      <c r="L3264" s="183">
        <v>4</v>
      </c>
      <c r="M3264" s="27">
        <f>L3264*130</f>
        <v>520</v>
      </c>
      <c r="N3264" s="23"/>
      <c r="O3264" s="24" t="s">
        <v>32</v>
      </c>
    </row>
    <row r="3265" s="1" customFormat="1" customHeight="1" spans="1:15">
      <c r="A3265" s="39">
        <v>3261</v>
      </c>
      <c r="B3265" s="115" t="s">
        <v>23</v>
      </c>
      <c r="C3265" s="39" t="s">
        <v>11004</v>
      </c>
      <c r="D3265" s="39" t="s">
        <v>10034</v>
      </c>
      <c r="E3265" s="39" t="s">
        <v>11005</v>
      </c>
      <c r="F3265" s="115" t="s">
        <v>14440</v>
      </c>
      <c r="G3265" s="180" t="s">
        <v>9661</v>
      </c>
      <c r="H3265" s="115" t="s">
        <v>11034</v>
      </c>
      <c r="I3265" s="180">
        <v>3</v>
      </c>
      <c r="J3265" s="180" t="s">
        <v>14468</v>
      </c>
      <c r="K3265" s="39" t="s">
        <v>31</v>
      </c>
      <c r="L3265" s="183">
        <v>2</v>
      </c>
      <c r="M3265" s="27">
        <f>L3265*468</f>
        <v>936</v>
      </c>
      <c r="N3265" s="23"/>
      <c r="O3265" s="24" t="s">
        <v>32</v>
      </c>
    </row>
    <row r="3266" s="1" customFormat="1" customHeight="1" spans="1:15">
      <c r="A3266" s="39">
        <v>3262</v>
      </c>
      <c r="B3266" s="115" t="s">
        <v>23</v>
      </c>
      <c r="C3266" s="39" t="s">
        <v>11004</v>
      </c>
      <c r="D3266" s="39" t="s">
        <v>10034</v>
      </c>
      <c r="E3266" s="39" t="s">
        <v>11005</v>
      </c>
      <c r="F3266" s="115" t="s">
        <v>14440</v>
      </c>
      <c r="G3266" s="180" t="s">
        <v>14470</v>
      </c>
      <c r="H3266" s="115" t="s">
        <v>194</v>
      </c>
      <c r="I3266" s="180">
        <v>1</v>
      </c>
      <c r="J3266" s="180" t="s">
        <v>14468</v>
      </c>
      <c r="K3266" s="39" t="s">
        <v>31</v>
      </c>
      <c r="L3266" s="183">
        <v>1</v>
      </c>
      <c r="M3266" s="27">
        <f>L3266*130</f>
        <v>130</v>
      </c>
      <c r="N3266" s="23"/>
      <c r="O3266" s="24" t="s">
        <v>32</v>
      </c>
    </row>
    <row r="3267" s="1" customFormat="1" customHeight="1" spans="1:15">
      <c r="A3267" s="39">
        <v>3263</v>
      </c>
      <c r="B3267" s="115" t="s">
        <v>23</v>
      </c>
      <c r="C3267" s="39" t="s">
        <v>11004</v>
      </c>
      <c r="D3267" s="39" t="s">
        <v>10034</v>
      </c>
      <c r="E3267" s="39" t="s">
        <v>11005</v>
      </c>
      <c r="F3267" s="115" t="s">
        <v>14440</v>
      </c>
      <c r="G3267" s="180" t="s">
        <v>14471</v>
      </c>
      <c r="H3267" s="115" t="s">
        <v>194</v>
      </c>
      <c r="I3267" s="180">
        <v>4</v>
      </c>
      <c r="J3267" s="180" t="s">
        <v>14472</v>
      </c>
      <c r="K3267" s="39" t="s">
        <v>31</v>
      </c>
      <c r="L3267" s="183">
        <v>3</v>
      </c>
      <c r="M3267" s="27">
        <f>L3267*130</f>
        <v>390</v>
      </c>
      <c r="N3267" s="23"/>
      <c r="O3267" s="24" t="s">
        <v>32</v>
      </c>
    </row>
    <row r="3268" s="1" customFormat="1" customHeight="1" spans="1:15">
      <c r="A3268" s="39">
        <v>3264</v>
      </c>
      <c r="B3268" s="115" t="s">
        <v>23</v>
      </c>
      <c r="C3268" s="39" t="s">
        <v>11004</v>
      </c>
      <c r="D3268" s="39" t="s">
        <v>10034</v>
      </c>
      <c r="E3268" s="39" t="s">
        <v>11005</v>
      </c>
      <c r="F3268" s="115" t="s">
        <v>14440</v>
      </c>
      <c r="G3268" s="180" t="s">
        <v>14292</v>
      </c>
      <c r="H3268" s="115" t="s">
        <v>194</v>
      </c>
      <c r="I3268" s="180">
        <v>3</v>
      </c>
      <c r="J3268" s="180" t="s">
        <v>14472</v>
      </c>
      <c r="K3268" s="39" t="s">
        <v>31</v>
      </c>
      <c r="L3268" s="183">
        <v>3</v>
      </c>
      <c r="M3268" s="27">
        <f>L3268*312</f>
        <v>936</v>
      </c>
      <c r="N3268" s="23"/>
      <c r="O3268" s="24" t="s">
        <v>32</v>
      </c>
    </row>
    <row r="3269" s="1" customFormat="1" customHeight="1" spans="1:15">
      <c r="A3269" s="39">
        <v>3265</v>
      </c>
      <c r="B3269" s="115" t="s">
        <v>23</v>
      </c>
      <c r="C3269" s="39" t="s">
        <v>11004</v>
      </c>
      <c r="D3269" s="39" t="s">
        <v>10034</v>
      </c>
      <c r="E3269" s="39" t="s">
        <v>11005</v>
      </c>
      <c r="F3269" s="115" t="s">
        <v>14440</v>
      </c>
      <c r="G3269" s="180" t="s">
        <v>14473</v>
      </c>
      <c r="H3269" s="115" t="s">
        <v>194</v>
      </c>
      <c r="I3269" s="180">
        <v>6</v>
      </c>
      <c r="J3269" s="115" t="s">
        <v>14474</v>
      </c>
      <c r="K3269" s="39" t="s">
        <v>31</v>
      </c>
      <c r="L3269" s="183">
        <v>6</v>
      </c>
      <c r="M3269" s="27">
        <f t="shared" ref="M3269:M3274" si="129">L3269*130</f>
        <v>780</v>
      </c>
      <c r="N3269" s="23"/>
      <c r="O3269" s="24" t="s">
        <v>32</v>
      </c>
    </row>
    <row r="3270" s="1" customFormat="1" customHeight="1" spans="1:15">
      <c r="A3270" s="39">
        <v>3266</v>
      </c>
      <c r="B3270" s="115" t="s">
        <v>23</v>
      </c>
      <c r="C3270" s="39" t="s">
        <v>11004</v>
      </c>
      <c r="D3270" s="39" t="s">
        <v>10034</v>
      </c>
      <c r="E3270" s="39" t="s">
        <v>11005</v>
      </c>
      <c r="F3270" s="115" t="s">
        <v>14440</v>
      </c>
      <c r="G3270" s="180" t="s">
        <v>14475</v>
      </c>
      <c r="H3270" s="115" t="s">
        <v>194</v>
      </c>
      <c r="I3270" s="180">
        <v>4</v>
      </c>
      <c r="J3270" s="115" t="s">
        <v>14474</v>
      </c>
      <c r="K3270" s="39" t="s">
        <v>31</v>
      </c>
      <c r="L3270" s="183">
        <v>4</v>
      </c>
      <c r="M3270" s="27">
        <f t="shared" si="129"/>
        <v>520</v>
      </c>
      <c r="N3270" s="23"/>
      <c r="O3270" s="24" t="s">
        <v>32</v>
      </c>
    </row>
    <row r="3271" s="1" customFormat="1" customHeight="1" spans="1:15">
      <c r="A3271" s="39">
        <v>3267</v>
      </c>
      <c r="B3271" s="115" t="s">
        <v>23</v>
      </c>
      <c r="C3271" s="39" t="s">
        <v>11004</v>
      </c>
      <c r="D3271" s="39" t="s">
        <v>10034</v>
      </c>
      <c r="E3271" s="39" t="s">
        <v>11005</v>
      </c>
      <c r="F3271" s="115" t="s">
        <v>14440</v>
      </c>
      <c r="G3271" s="180" t="s">
        <v>14476</v>
      </c>
      <c r="H3271" s="115" t="s">
        <v>194</v>
      </c>
      <c r="I3271" s="180">
        <v>3</v>
      </c>
      <c r="J3271" s="115" t="s">
        <v>14474</v>
      </c>
      <c r="K3271" s="39" t="s">
        <v>31</v>
      </c>
      <c r="L3271" s="183">
        <v>3</v>
      </c>
      <c r="M3271" s="27">
        <f t="shared" si="129"/>
        <v>390</v>
      </c>
      <c r="N3271" s="23"/>
      <c r="O3271" s="24" t="s">
        <v>32</v>
      </c>
    </row>
    <row r="3272" s="1" customFormat="1" customHeight="1" spans="1:15">
      <c r="A3272" s="39">
        <v>3268</v>
      </c>
      <c r="B3272" s="115" t="s">
        <v>23</v>
      </c>
      <c r="C3272" s="39" t="s">
        <v>11004</v>
      </c>
      <c r="D3272" s="39" t="s">
        <v>10034</v>
      </c>
      <c r="E3272" s="39" t="s">
        <v>11005</v>
      </c>
      <c r="F3272" s="115" t="s">
        <v>14440</v>
      </c>
      <c r="G3272" s="180" t="s">
        <v>14477</v>
      </c>
      <c r="H3272" s="115" t="s">
        <v>194</v>
      </c>
      <c r="I3272" s="180">
        <v>4</v>
      </c>
      <c r="J3272" s="115" t="s">
        <v>14474</v>
      </c>
      <c r="K3272" s="39" t="s">
        <v>31</v>
      </c>
      <c r="L3272" s="183">
        <v>4</v>
      </c>
      <c r="M3272" s="27">
        <f t="shared" si="129"/>
        <v>520</v>
      </c>
      <c r="N3272" s="23"/>
      <c r="O3272" s="24" t="s">
        <v>32</v>
      </c>
    </row>
    <row r="3273" s="1" customFormat="1" customHeight="1" spans="1:15">
      <c r="A3273" s="39">
        <v>3269</v>
      </c>
      <c r="B3273" s="115" t="s">
        <v>23</v>
      </c>
      <c r="C3273" s="39" t="s">
        <v>11004</v>
      </c>
      <c r="D3273" s="39" t="s">
        <v>10034</v>
      </c>
      <c r="E3273" s="39" t="s">
        <v>11005</v>
      </c>
      <c r="F3273" s="115" t="s">
        <v>14440</v>
      </c>
      <c r="G3273" s="180" t="s">
        <v>9863</v>
      </c>
      <c r="H3273" s="115" t="s">
        <v>194</v>
      </c>
      <c r="I3273" s="180">
        <v>3</v>
      </c>
      <c r="J3273" s="115" t="s">
        <v>14474</v>
      </c>
      <c r="K3273" s="39" t="s">
        <v>31</v>
      </c>
      <c r="L3273" s="183">
        <v>3</v>
      </c>
      <c r="M3273" s="27">
        <f t="shared" si="129"/>
        <v>390</v>
      </c>
      <c r="N3273" s="23"/>
      <c r="O3273" s="24" t="s">
        <v>32</v>
      </c>
    </row>
    <row r="3274" s="1" customFormat="1" customHeight="1" spans="1:15">
      <c r="A3274" s="39">
        <v>3270</v>
      </c>
      <c r="B3274" s="115" t="s">
        <v>23</v>
      </c>
      <c r="C3274" s="39" t="s">
        <v>11004</v>
      </c>
      <c r="D3274" s="39" t="s">
        <v>10034</v>
      </c>
      <c r="E3274" s="39" t="s">
        <v>11005</v>
      </c>
      <c r="F3274" s="115" t="s">
        <v>14440</v>
      </c>
      <c r="G3274" s="180" t="s">
        <v>14478</v>
      </c>
      <c r="H3274" s="115" t="s">
        <v>194</v>
      </c>
      <c r="I3274" s="180">
        <v>3</v>
      </c>
      <c r="J3274" s="115" t="s">
        <v>14474</v>
      </c>
      <c r="K3274" s="39" t="s">
        <v>31</v>
      </c>
      <c r="L3274" s="183">
        <v>3</v>
      </c>
      <c r="M3274" s="27">
        <f t="shared" si="129"/>
        <v>390</v>
      </c>
      <c r="N3274" s="23"/>
      <c r="O3274" s="24" t="s">
        <v>32</v>
      </c>
    </row>
    <row r="3275" s="1" customFormat="1" customHeight="1" spans="1:15">
      <c r="A3275" s="39">
        <v>3271</v>
      </c>
      <c r="B3275" s="115" t="s">
        <v>23</v>
      </c>
      <c r="C3275" s="39" t="s">
        <v>11004</v>
      </c>
      <c r="D3275" s="39" t="s">
        <v>10034</v>
      </c>
      <c r="E3275" s="39" t="s">
        <v>11005</v>
      </c>
      <c r="F3275" s="115" t="s">
        <v>14440</v>
      </c>
      <c r="G3275" s="180" t="s">
        <v>14479</v>
      </c>
      <c r="H3275" s="115" t="s">
        <v>194</v>
      </c>
      <c r="I3275" s="180">
        <v>4</v>
      </c>
      <c r="J3275" s="115" t="s">
        <v>14474</v>
      </c>
      <c r="K3275" s="39" t="s">
        <v>31</v>
      </c>
      <c r="L3275" s="183">
        <v>4</v>
      </c>
      <c r="M3275" s="27">
        <f>L3275*312</f>
        <v>1248</v>
      </c>
      <c r="N3275" s="23"/>
      <c r="O3275" s="24" t="s">
        <v>32</v>
      </c>
    </row>
    <row r="3276" s="1" customFormat="1" customHeight="1" spans="1:15">
      <c r="A3276" s="39">
        <v>3272</v>
      </c>
      <c r="B3276" s="115" t="s">
        <v>23</v>
      </c>
      <c r="C3276" s="39" t="s">
        <v>11004</v>
      </c>
      <c r="D3276" s="39" t="s">
        <v>10034</v>
      </c>
      <c r="E3276" s="39" t="s">
        <v>11005</v>
      </c>
      <c r="F3276" s="115" t="s">
        <v>14440</v>
      </c>
      <c r="G3276" s="180" t="s">
        <v>14480</v>
      </c>
      <c r="H3276" s="115" t="s">
        <v>194</v>
      </c>
      <c r="I3276" s="180">
        <v>3</v>
      </c>
      <c r="J3276" s="115" t="s">
        <v>14474</v>
      </c>
      <c r="K3276" s="39" t="s">
        <v>31</v>
      </c>
      <c r="L3276" s="183">
        <v>3</v>
      </c>
      <c r="M3276" s="27">
        <f t="shared" ref="M3276:M3282" si="130">L3276*130</f>
        <v>390</v>
      </c>
      <c r="N3276" s="23"/>
      <c r="O3276" s="24" t="s">
        <v>32</v>
      </c>
    </row>
    <row r="3277" s="1" customFormat="1" customHeight="1" spans="1:15">
      <c r="A3277" s="39">
        <v>3273</v>
      </c>
      <c r="B3277" s="115" t="s">
        <v>23</v>
      </c>
      <c r="C3277" s="39" t="s">
        <v>11004</v>
      </c>
      <c r="D3277" s="39" t="s">
        <v>10034</v>
      </c>
      <c r="E3277" s="39" t="s">
        <v>11005</v>
      </c>
      <c r="F3277" s="115" t="s">
        <v>14440</v>
      </c>
      <c r="G3277" s="180" t="s">
        <v>14481</v>
      </c>
      <c r="H3277" s="115" t="s">
        <v>194</v>
      </c>
      <c r="I3277" s="180">
        <v>3</v>
      </c>
      <c r="J3277" s="180" t="s">
        <v>14482</v>
      </c>
      <c r="K3277" s="39" t="s">
        <v>31</v>
      </c>
      <c r="L3277" s="183">
        <v>3</v>
      </c>
      <c r="M3277" s="27">
        <f t="shared" si="130"/>
        <v>390</v>
      </c>
      <c r="N3277" s="23"/>
      <c r="O3277" s="24" t="s">
        <v>32</v>
      </c>
    </row>
    <row r="3278" s="1" customFormat="1" customHeight="1" spans="1:15">
      <c r="A3278" s="39">
        <v>3274</v>
      </c>
      <c r="B3278" s="115" t="s">
        <v>23</v>
      </c>
      <c r="C3278" s="39" t="s">
        <v>11004</v>
      </c>
      <c r="D3278" s="39" t="s">
        <v>10034</v>
      </c>
      <c r="E3278" s="39" t="s">
        <v>11005</v>
      </c>
      <c r="F3278" s="115" t="s">
        <v>14440</v>
      </c>
      <c r="G3278" s="180" t="s">
        <v>14483</v>
      </c>
      <c r="H3278" s="115" t="s">
        <v>194</v>
      </c>
      <c r="I3278" s="180">
        <v>5</v>
      </c>
      <c r="J3278" s="180" t="s">
        <v>14482</v>
      </c>
      <c r="K3278" s="39" t="s">
        <v>31</v>
      </c>
      <c r="L3278" s="183">
        <v>5</v>
      </c>
      <c r="M3278" s="27">
        <f t="shared" si="130"/>
        <v>650</v>
      </c>
      <c r="N3278" s="23"/>
      <c r="O3278" s="24" t="s">
        <v>32</v>
      </c>
    </row>
    <row r="3279" s="1" customFormat="1" customHeight="1" spans="1:15">
      <c r="A3279" s="39">
        <v>3275</v>
      </c>
      <c r="B3279" s="115" t="s">
        <v>23</v>
      </c>
      <c r="C3279" s="39" t="s">
        <v>11004</v>
      </c>
      <c r="D3279" s="39" t="s">
        <v>10034</v>
      </c>
      <c r="E3279" s="39" t="s">
        <v>11005</v>
      </c>
      <c r="F3279" s="115" t="s">
        <v>14440</v>
      </c>
      <c r="G3279" s="180" t="s">
        <v>14484</v>
      </c>
      <c r="H3279" s="115" t="s">
        <v>194</v>
      </c>
      <c r="I3279" s="180">
        <v>1</v>
      </c>
      <c r="J3279" s="180" t="s">
        <v>14485</v>
      </c>
      <c r="K3279" s="39" t="s">
        <v>31</v>
      </c>
      <c r="L3279" s="183">
        <v>1</v>
      </c>
      <c r="M3279" s="27">
        <f t="shared" si="130"/>
        <v>130</v>
      </c>
      <c r="N3279" s="23"/>
      <c r="O3279" s="24" t="s">
        <v>32</v>
      </c>
    </row>
    <row r="3280" s="1" customFormat="1" customHeight="1" spans="1:15">
      <c r="A3280" s="39">
        <v>3276</v>
      </c>
      <c r="B3280" s="115" t="s">
        <v>23</v>
      </c>
      <c r="C3280" s="39" t="s">
        <v>11004</v>
      </c>
      <c r="D3280" s="39" t="s">
        <v>10034</v>
      </c>
      <c r="E3280" s="39" t="s">
        <v>11005</v>
      </c>
      <c r="F3280" s="115" t="s">
        <v>14440</v>
      </c>
      <c r="G3280" s="180" t="s">
        <v>537</v>
      </c>
      <c r="H3280" s="115" t="s">
        <v>194</v>
      </c>
      <c r="I3280" s="180">
        <v>1</v>
      </c>
      <c r="J3280" s="180" t="s">
        <v>14485</v>
      </c>
      <c r="K3280" s="39" t="s">
        <v>31</v>
      </c>
      <c r="L3280" s="183">
        <v>1</v>
      </c>
      <c r="M3280" s="27">
        <f t="shared" si="130"/>
        <v>130</v>
      </c>
      <c r="N3280" s="23"/>
      <c r="O3280" s="24" t="s">
        <v>32</v>
      </c>
    </row>
    <row r="3281" s="1" customFormat="1" customHeight="1" spans="1:15">
      <c r="A3281" s="39">
        <v>3277</v>
      </c>
      <c r="B3281" s="115" t="s">
        <v>23</v>
      </c>
      <c r="C3281" s="39" t="s">
        <v>11004</v>
      </c>
      <c r="D3281" s="39" t="s">
        <v>10034</v>
      </c>
      <c r="E3281" s="39" t="s">
        <v>11005</v>
      </c>
      <c r="F3281" s="115" t="s">
        <v>14440</v>
      </c>
      <c r="G3281" s="180" t="s">
        <v>14486</v>
      </c>
      <c r="H3281" s="115" t="s">
        <v>194</v>
      </c>
      <c r="I3281" s="180">
        <v>3</v>
      </c>
      <c r="J3281" s="180" t="s">
        <v>14485</v>
      </c>
      <c r="K3281" s="39" t="s">
        <v>31</v>
      </c>
      <c r="L3281" s="183">
        <v>3</v>
      </c>
      <c r="M3281" s="27">
        <f t="shared" si="130"/>
        <v>390</v>
      </c>
      <c r="N3281" s="23"/>
      <c r="O3281" s="24" t="s">
        <v>32</v>
      </c>
    </row>
    <row r="3282" s="1" customFormat="1" customHeight="1" spans="1:15">
      <c r="A3282" s="39">
        <v>3278</v>
      </c>
      <c r="B3282" s="115" t="s">
        <v>23</v>
      </c>
      <c r="C3282" s="39" t="s">
        <v>11004</v>
      </c>
      <c r="D3282" s="39" t="s">
        <v>10034</v>
      </c>
      <c r="E3282" s="39" t="s">
        <v>11005</v>
      </c>
      <c r="F3282" s="115" t="s">
        <v>14440</v>
      </c>
      <c r="G3282" s="180" t="s">
        <v>14487</v>
      </c>
      <c r="H3282" s="115" t="s">
        <v>194</v>
      </c>
      <c r="I3282" s="180">
        <v>6</v>
      </c>
      <c r="J3282" s="180" t="s">
        <v>14442</v>
      </c>
      <c r="K3282" s="39" t="s">
        <v>31</v>
      </c>
      <c r="L3282" s="183">
        <v>5</v>
      </c>
      <c r="M3282" s="27">
        <f t="shared" si="130"/>
        <v>650</v>
      </c>
      <c r="N3282" s="23"/>
      <c r="O3282" s="24" t="s">
        <v>32</v>
      </c>
    </row>
    <row r="3283" s="1" customFormat="1" customHeight="1" spans="1:15">
      <c r="A3283" s="39">
        <v>3279</v>
      </c>
      <c r="B3283" s="115" t="s">
        <v>23</v>
      </c>
      <c r="C3283" s="39" t="s">
        <v>11004</v>
      </c>
      <c r="D3283" s="39" t="s">
        <v>10034</v>
      </c>
      <c r="E3283" s="39" t="s">
        <v>11005</v>
      </c>
      <c r="F3283" s="115" t="s">
        <v>14440</v>
      </c>
      <c r="G3283" s="180" t="s">
        <v>14488</v>
      </c>
      <c r="H3283" s="115" t="s">
        <v>51</v>
      </c>
      <c r="I3283" s="180">
        <v>5</v>
      </c>
      <c r="J3283" s="180" t="s">
        <v>14442</v>
      </c>
      <c r="K3283" s="39" t="s">
        <v>31</v>
      </c>
      <c r="L3283" s="183">
        <v>5</v>
      </c>
      <c r="M3283" s="27">
        <f>L3283*312</f>
        <v>1560</v>
      </c>
      <c r="N3283" s="23"/>
      <c r="O3283" s="24" t="s">
        <v>32</v>
      </c>
    </row>
    <row r="3284" s="1" customFormat="1" customHeight="1" spans="1:15">
      <c r="A3284" s="39">
        <v>3280</v>
      </c>
      <c r="B3284" s="115" t="s">
        <v>23</v>
      </c>
      <c r="C3284" s="39" t="s">
        <v>11004</v>
      </c>
      <c r="D3284" s="39" t="s">
        <v>10034</v>
      </c>
      <c r="E3284" s="39" t="s">
        <v>11005</v>
      </c>
      <c r="F3284" s="115" t="s">
        <v>14440</v>
      </c>
      <c r="G3284" s="180" t="s">
        <v>14489</v>
      </c>
      <c r="H3284" s="115" t="s">
        <v>194</v>
      </c>
      <c r="I3284" s="180">
        <v>1</v>
      </c>
      <c r="J3284" s="180" t="s">
        <v>14442</v>
      </c>
      <c r="K3284" s="39" t="s">
        <v>31</v>
      </c>
      <c r="L3284" s="183">
        <v>2</v>
      </c>
      <c r="M3284" s="27">
        <f>L3284*130</f>
        <v>260</v>
      </c>
      <c r="N3284" s="23"/>
      <c r="O3284" s="24" t="s">
        <v>32</v>
      </c>
    </row>
    <row r="3285" s="1" customFormat="1" customHeight="1" spans="1:15">
      <c r="A3285" s="39">
        <v>3281</v>
      </c>
      <c r="B3285" s="115" t="s">
        <v>23</v>
      </c>
      <c r="C3285" s="39" t="s">
        <v>11004</v>
      </c>
      <c r="D3285" s="39" t="s">
        <v>10034</v>
      </c>
      <c r="E3285" s="39" t="s">
        <v>11005</v>
      </c>
      <c r="F3285" s="115" t="s">
        <v>14440</v>
      </c>
      <c r="G3285" s="180" t="s">
        <v>14490</v>
      </c>
      <c r="H3285" s="115" t="s">
        <v>194</v>
      </c>
      <c r="I3285" s="180">
        <v>5</v>
      </c>
      <c r="J3285" s="180" t="s">
        <v>14442</v>
      </c>
      <c r="K3285" s="39" t="s">
        <v>31</v>
      </c>
      <c r="L3285" s="183">
        <v>5</v>
      </c>
      <c r="M3285" s="27">
        <f>L3285*312</f>
        <v>1560</v>
      </c>
      <c r="N3285" s="23"/>
      <c r="O3285" s="24" t="s">
        <v>32</v>
      </c>
    </row>
    <row r="3286" s="1" customFormat="1" customHeight="1" spans="1:15">
      <c r="A3286" s="39">
        <v>3282</v>
      </c>
      <c r="B3286" s="115" t="s">
        <v>23</v>
      </c>
      <c r="C3286" s="39" t="s">
        <v>11004</v>
      </c>
      <c r="D3286" s="39" t="s">
        <v>10034</v>
      </c>
      <c r="E3286" s="39" t="s">
        <v>11005</v>
      </c>
      <c r="F3286" s="115" t="s">
        <v>14440</v>
      </c>
      <c r="G3286" s="180" t="s">
        <v>14491</v>
      </c>
      <c r="H3286" s="115" t="s">
        <v>194</v>
      </c>
      <c r="I3286" s="180">
        <v>2</v>
      </c>
      <c r="J3286" s="180" t="s">
        <v>14492</v>
      </c>
      <c r="K3286" s="39" t="s">
        <v>31</v>
      </c>
      <c r="L3286" s="183">
        <v>2</v>
      </c>
      <c r="M3286" s="27">
        <f>L3286*130</f>
        <v>260</v>
      </c>
      <c r="N3286" s="23"/>
      <c r="O3286" s="24" t="s">
        <v>32</v>
      </c>
    </row>
    <row r="3287" s="1" customFormat="1" customHeight="1" spans="1:15">
      <c r="A3287" s="39">
        <v>3283</v>
      </c>
      <c r="B3287" s="115" t="s">
        <v>23</v>
      </c>
      <c r="C3287" s="39" t="s">
        <v>11004</v>
      </c>
      <c r="D3287" s="39" t="s">
        <v>10034</v>
      </c>
      <c r="E3287" s="39" t="s">
        <v>11005</v>
      </c>
      <c r="F3287" s="115" t="s">
        <v>14440</v>
      </c>
      <c r="G3287" s="180" t="s">
        <v>14493</v>
      </c>
      <c r="H3287" s="115" t="s">
        <v>194</v>
      </c>
      <c r="I3287" s="180">
        <v>9</v>
      </c>
      <c r="J3287" s="180" t="s">
        <v>14492</v>
      </c>
      <c r="K3287" s="39" t="s">
        <v>31</v>
      </c>
      <c r="L3287" s="183">
        <v>2</v>
      </c>
      <c r="M3287" s="27">
        <f>L3287*312</f>
        <v>624</v>
      </c>
      <c r="N3287" s="23"/>
      <c r="O3287" s="24" t="s">
        <v>32</v>
      </c>
    </row>
    <row r="3288" s="1" customFormat="1" customHeight="1" spans="1:15">
      <c r="A3288" s="39">
        <v>3284</v>
      </c>
      <c r="B3288" s="115" t="s">
        <v>23</v>
      </c>
      <c r="C3288" s="39" t="s">
        <v>11004</v>
      </c>
      <c r="D3288" s="39" t="s">
        <v>10034</v>
      </c>
      <c r="E3288" s="39" t="s">
        <v>11005</v>
      </c>
      <c r="F3288" s="115" t="s">
        <v>14440</v>
      </c>
      <c r="G3288" s="180" t="s">
        <v>14494</v>
      </c>
      <c r="H3288" s="115" t="s">
        <v>194</v>
      </c>
      <c r="I3288" s="180">
        <v>5</v>
      </c>
      <c r="J3288" s="180" t="s">
        <v>14492</v>
      </c>
      <c r="K3288" s="39" t="s">
        <v>31</v>
      </c>
      <c r="L3288" s="183">
        <v>5</v>
      </c>
      <c r="M3288" s="27">
        <f>L3288*312</f>
        <v>1560</v>
      </c>
      <c r="N3288" s="23"/>
      <c r="O3288" s="24" t="s">
        <v>32</v>
      </c>
    </row>
    <row r="3289" s="1" customFormat="1" customHeight="1" spans="1:15">
      <c r="A3289" s="39">
        <v>3285</v>
      </c>
      <c r="B3289" s="115" t="s">
        <v>23</v>
      </c>
      <c r="C3289" s="39" t="s">
        <v>11004</v>
      </c>
      <c r="D3289" s="39" t="s">
        <v>10034</v>
      </c>
      <c r="E3289" s="39" t="s">
        <v>11005</v>
      </c>
      <c r="F3289" s="115" t="s">
        <v>14440</v>
      </c>
      <c r="G3289" s="180" t="s">
        <v>14495</v>
      </c>
      <c r="H3289" s="115" t="s">
        <v>194</v>
      </c>
      <c r="I3289" s="180">
        <v>1</v>
      </c>
      <c r="J3289" s="180" t="s">
        <v>14492</v>
      </c>
      <c r="K3289" s="39" t="s">
        <v>31</v>
      </c>
      <c r="L3289" s="183">
        <v>1</v>
      </c>
      <c r="M3289" s="27">
        <f>L3289*130</f>
        <v>130</v>
      </c>
      <c r="N3289" s="23"/>
      <c r="O3289" s="24" t="s">
        <v>32</v>
      </c>
    </row>
    <row r="3290" s="1" customFormat="1" customHeight="1" spans="1:15">
      <c r="A3290" s="39">
        <v>3286</v>
      </c>
      <c r="B3290" s="115" t="s">
        <v>23</v>
      </c>
      <c r="C3290" s="39" t="s">
        <v>11004</v>
      </c>
      <c r="D3290" s="39" t="s">
        <v>10034</v>
      </c>
      <c r="E3290" s="39" t="s">
        <v>11005</v>
      </c>
      <c r="F3290" s="115" t="s">
        <v>14440</v>
      </c>
      <c r="G3290" s="180" t="s">
        <v>14496</v>
      </c>
      <c r="H3290" s="115" t="s">
        <v>194</v>
      </c>
      <c r="I3290" s="180">
        <v>5</v>
      </c>
      <c r="J3290" s="180" t="s">
        <v>14492</v>
      </c>
      <c r="K3290" s="39" t="s">
        <v>31</v>
      </c>
      <c r="L3290" s="183">
        <v>5</v>
      </c>
      <c r="M3290" s="27">
        <f>L3290*312</f>
        <v>1560</v>
      </c>
      <c r="N3290" s="23"/>
      <c r="O3290" s="24" t="s">
        <v>32</v>
      </c>
    </row>
    <row r="3291" s="1" customFormat="1" customHeight="1" spans="1:15">
      <c r="A3291" s="39">
        <v>3287</v>
      </c>
      <c r="B3291" s="115" t="s">
        <v>23</v>
      </c>
      <c r="C3291" s="39" t="s">
        <v>11004</v>
      </c>
      <c r="D3291" s="39" t="s">
        <v>10034</v>
      </c>
      <c r="E3291" s="39" t="s">
        <v>11005</v>
      </c>
      <c r="F3291" s="115" t="s">
        <v>14440</v>
      </c>
      <c r="G3291" s="180" t="s">
        <v>14497</v>
      </c>
      <c r="H3291" s="115" t="s">
        <v>194</v>
      </c>
      <c r="I3291" s="180">
        <v>4</v>
      </c>
      <c r="J3291" s="180" t="s">
        <v>14492</v>
      </c>
      <c r="K3291" s="39" t="s">
        <v>31</v>
      </c>
      <c r="L3291" s="183">
        <v>4</v>
      </c>
      <c r="M3291" s="27">
        <f>L3291*130</f>
        <v>520</v>
      </c>
      <c r="N3291" s="23"/>
      <c r="O3291" s="24" t="s">
        <v>32</v>
      </c>
    </row>
    <row r="3292" s="1" customFormat="1" customHeight="1" spans="1:15">
      <c r="A3292" s="39">
        <v>3288</v>
      </c>
      <c r="B3292" s="115" t="s">
        <v>23</v>
      </c>
      <c r="C3292" s="39" t="s">
        <v>11004</v>
      </c>
      <c r="D3292" s="39" t="s">
        <v>10034</v>
      </c>
      <c r="E3292" s="39" t="s">
        <v>11005</v>
      </c>
      <c r="F3292" s="115" t="s">
        <v>14440</v>
      </c>
      <c r="G3292" s="180" t="s">
        <v>14498</v>
      </c>
      <c r="H3292" s="115" t="s">
        <v>194</v>
      </c>
      <c r="I3292" s="180">
        <v>1</v>
      </c>
      <c r="J3292" s="180" t="s">
        <v>14492</v>
      </c>
      <c r="K3292" s="39" t="s">
        <v>31</v>
      </c>
      <c r="L3292" s="183">
        <v>1</v>
      </c>
      <c r="M3292" s="27">
        <f>L3292*130</f>
        <v>130</v>
      </c>
      <c r="N3292" s="23"/>
      <c r="O3292" s="24" t="s">
        <v>32</v>
      </c>
    </row>
    <row r="3293" s="1" customFormat="1" customHeight="1" spans="1:15">
      <c r="A3293" s="39">
        <v>3289</v>
      </c>
      <c r="B3293" s="115" t="s">
        <v>23</v>
      </c>
      <c r="C3293" s="39" t="s">
        <v>11004</v>
      </c>
      <c r="D3293" s="39" t="s">
        <v>10034</v>
      </c>
      <c r="E3293" s="39" t="s">
        <v>11005</v>
      </c>
      <c r="F3293" s="115" t="s">
        <v>14440</v>
      </c>
      <c r="G3293" s="180" t="s">
        <v>14499</v>
      </c>
      <c r="H3293" s="115" t="s">
        <v>1583</v>
      </c>
      <c r="I3293" s="180">
        <v>4</v>
      </c>
      <c r="J3293" s="180" t="s">
        <v>14492</v>
      </c>
      <c r="K3293" s="39" t="s">
        <v>31</v>
      </c>
      <c r="L3293" s="183">
        <v>3</v>
      </c>
      <c r="M3293" s="27">
        <f>L3293*130</f>
        <v>390</v>
      </c>
      <c r="N3293" s="23"/>
      <c r="O3293" s="24" t="s">
        <v>32</v>
      </c>
    </row>
    <row r="3294" s="1" customFormat="1" customHeight="1" spans="1:15">
      <c r="A3294" s="39">
        <v>3290</v>
      </c>
      <c r="B3294" s="115" t="s">
        <v>23</v>
      </c>
      <c r="C3294" s="39" t="s">
        <v>11004</v>
      </c>
      <c r="D3294" s="39" t="s">
        <v>10034</v>
      </c>
      <c r="E3294" s="39" t="s">
        <v>11005</v>
      </c>
      <c r="F3294" s="115" t="s">
        <v>14440</v>
      </c>
      <c r="G3294" s="180" t="s">
        <v>14500</v>
      </c>
      <c r="H3294" s="115" t="s">
        <v>51</v>
      </c>
      <c r="I3294" s="180">
        <v>1</v>
      </c>
      <c r="J3294" s="180" t="s">
        <v>14492</v>
      </c>
      <c r="K3294" s="39" t="s">
        <v>31</v>
      </c>
      <c r="L3294" s="183">
        <v>1</v>
      </c>
      <c r="M3294" s="27">
        <f>L3294*312</f>
        <v>312</v>
      </c>
      <c r="N3294" s="23"/>
      <c r="O3294" s="24" t="s">
        <v>32</v>
      </c>
    </row>
    <row r="3295" s="1" customFormat="1" customHeight="1" spans="1:15">
      <c r="A3295" s="39">
        <v>3291</v>
      </c>
      <c r="B3295" s="115" t="s">
        <v>23</v>
      </c>
      <c r="C3295" s="39" t="s">
        <v>11004</v>
      </c>
      <c r="D3295" s="39" t="s">
        <v>10034</v>
      </c>
      <c r="E3295" s="39" t="s">
        <v>11005</v>
      </c>
      <c r="F3295" s="115" t="s">
        <v>14440</v>
      </c>
      <c r="G3295" s="180" t="s">
        <v>14501</v>
      </c>
      <c r="H3295" s="115" t="s">
        <v>1583</v>
      </c>
      <c r="I3295" s="180">
        <v>1</v>
      </c>
      <c r="J3295" s="180" t="s">
        <v>14492</v>
      </c>
      <c r="K3295" s="39" t="s">
        <v>31</v>
      </c>
      <c r="L3295" s="183">
        <v>1</v>
      </c>
      <c r="M3295" s="27">
        <f>L3295*130</f>
        <v>130</v>
      </c>
      <c r="N3295" s="23"/>
      <c r="O3295" s="24" t="s">
        <v>32</v>
      </c>
    </row>
    <row r="3296" s="1" customFormat="1" customHeight="1" spans="1:15">
      <c r="A3296" s="39">
        <v>3292</v>
      </c>
      <c r="B3296" s="115" t="s">
        <v>23</v>
      </c>
      <c r="C3296" s="39" t="s">
        <v>11004</v>
      </c>
      <c r="D3296" s="39" t="s">
        <v>10034</v>
      </c>
      <c r="E3296" s="39" t="s">
        <v>11005</v>
      </c>
      <c r="F3296" s="115" t="s">
        <v>14440</v>
      </c>
      <c r="G3296" s="180" t="s">
        <v>14502</v>
      </c>
      <c r="H3296" s="115" t="s">
        <v>11034</v>
      </c>
      <c r="I3296" s="180">
        <v>3</v>
      </c>
      <c r="J3296" s="180" t="s">
        <v>14492</v>
      </c>
      <c r="K3296" s="39" t="s">
        <v>31</v>
      </c>
      <c r="L3296" s="183">
        <v>2</v>
      </c>
      <c r="M3296" s="27">
        <f>L3296*468</f>
        <v>936</v>
      </c>
      <c r="N3296" s="23"/>
      <c r="O3296" s="24" t="s">
        <v>32</v>
      </c>
    </row>
    <row r="3297" s="1" customFormat="1" customHeight="1" spans="1:15">
      <c r="A3297" s="39">
        <v>3293</v>
      </c>
      <c r="B3297" s="115" t="s">
        <v>23</v>
      </c>
      <c r="C3297" s="39" t="s">
        <v>11004</v>
      </c>
      <c r="D3297" s="39" t="s">
        <v>10034</v>
      </c>
      <c r="E3297" s="39" t="s">
        <v>11005</v>
      </c>
      <c r="F3297" s="115" t="s">
        <v>14440</v>
      </c>
      <c r="G3297" s="180" t="s">
        <v>14503</v>
      </c>
      <c r="H3297" s="115" t="s">
        <v>1583</v>
      </c>
      <c r="I3297" s="180">
        <v>1</v>
      </c>
      <c r="J3297" s="180" t="s">
        <v>14492</v>
      </c>
      <c r="K3297" s="39" t="s">
        <v>31</v>
      </c>
      <c r="L3297" s="183">
        <v>1</v>
      </c>
      <c r="M3297" s="27">
        <f>L3297*130</f>
        <v>130</v>
      </c>
      <c r="N3297" s="23"/>
      <c r="O3297" s="24" t="s">
        <v>32</v>
      </c>
    </row>
    <row r="3298" s="1" customFormat="1" customHeight="1" spans="1:15">
      <c r="A3298" s="39">
        <v>3294</v>
      </c>
      <c r="B3298" s="115" t="s">
        <v>23</v>
      </c>
      <c r="C3298" s="39" t="s">
        <v>11004</v>
      </c>
      <c r="D3298" s="39" t="s">
        <v>10034</v>
      </c>
      <c r="E3298" s="39" t="s">
        <v>11005</v>
      </c>
      <c r="F3298" s="115" t="s">
        <v>14440</v>
      </c>
      <c r="G3298" s="180" t="s">
        <v>14504</v>
      </c>
      <c r="H3298" s="115" t="s">
        <v>51</v>
      </c>
      <c r="I3298" s="180">
        <v>1</v>
      </c>
      <c r="J3298" s="180" t="s">
        <v>14492</v>
      </c>
      <c r="K3298" s="39" t="s">
        <v>31</v>
      </c>
      <c r="L3298" s="183">
        <v>1</v>
      </c>
      <c r="M3298" s="27">
        <f>L3298*312</f>
        <v>312</v>
      </c>
      <c r="N3298" s="23"/>
      <c r="O3298" s="24" t="s">
        <v>32</v>
      </c>
    </row>
    <row r="3299" s="1" customFormat="1" customHeight="1" spans="1:15">
      <c r="A3299" s="39">
        <v>3295</v>
      </c>
      <c r="B3299" s="115" t="s">
        <v>23</v>
      </c>
      <c r="C3299" s="39" t="s">
        <v>11004</v>
      </c>
      <c r="D3299" s="39" t="s">
        <v>10034</v>
      </c>
      <c r="E3299" s="39" t="s">
        <v>11005</v>
      </c>
      <c r="F3299" s="115" t="s">
        <v>14440</v>
      </c>
      <c r="G3299" s="180" t="s">
        <v>14505</v>
      </c>
      <c r="H3299" s="115" t="s">
        <v>1583</v>
      </c>
      <c r="I3299" s="180">
        <v>4</v>
      </c>
      <c r="J3299" s="180" t="s">
        <v>14492</v>
      </c>
      <c r="K3299" s="39" t="s">
        <v>31</v>
      </c>
      <c r="L3299" s="183">
        <v>4</v>
      </c>
      <c r="M3299" s="27">
        <f>L3299*130</f>
        <v>520</v>
      </c>
      <c r="N3299" s="23"/>
      <c r="O3299" s="24" t="s">
        <v>32</v>
      </c>
    </row>
    <row r="3300" s="1" customFormat="1" customHeight="1" spans="1:15">
      <c r="A3300" s="39">
        <v>3296</v>
      </c>
      <c r="B3300" s="115" t="s">
        <v>23</v>
      </c>
      <c r="C3300" s="39" t="s">
        <v>11004</v>
      </c>
      <c r="D3300" s="39" t="s">
        <v>10034</v>
      </c>
      <c r="E3300" s="39" t="s">
        <v>11005</v>
      </c>
      <c r="F3300" s="115" t="s">
        <v>14440</v>
      </c>
      <c r="G3300" s="180" t="s">
        <v>14506</v>
      </c>
      <c r="H3300" s="115" t="s">
        <v>1583</v>
      </c>
      <c r="I3300" s="180">
        <v>2</v>
      </c>
      <c r="J3300" s="180" t="s">
        <v>14507</v>
      </c>
      <c r="K3300" s="39" t="s">
        <v>31</v>
      </c>
      <c r="L3300" s="183">
        <v>2</v>
      </c>
      <c r="M3300" s="27">
        <f>L3300*130</f>
        <v>260</v>
      </c>
      <c r="N3300" s="23"/>
      <c r="O3300" s="24" t="s">
        <v>32</v>
      </c>
    </row>
    <row r="3301" s="1" customFormat="1" customHeight="1" spans="1:15">
      <c r="A3301" s="39">
        <v>3297</v>
      </c>
      <c r="B3301" s="115" t="s">
        <v>23</v>
      </c>
      <c r="C3301" s="39" t="s">
        <v>11004</v>
      </c>
      <c r="D3301" s="39" t="s">
        <v>10034</v>
      </c>
      <c r="E3301" s="39" t="s">
        <v>11005</v>
      </c>
      <c r="F3301" s="115" t="s">
        <v>14440</v>
      </c>
      <c r="G3301" s="180" t="s">
        <v>14508</v>
      </c>
      <c r="H3301" s="115" t="s">
        <v>194</v>
      </c>
      <c r="I3301" s="180">
        <v>7</v>
      </c>
      <c r="J3301" s="180" t="s">
        <v>14507</v>
      </c>
      <c r="K3301" s="39" t="s">
        <v>31</v>
      </c>
      <c r="L3301" s="183">
        <v>7</v>
      </c>
      <c r="M3301" s="27">
        <f>L3301*130</f>
        <v>910</v>
      </c>
      <c r="N3301" s="23"/>
      <c r="O3301" s="24" t="s">
        <v>32</v>
      </c>
    </row>
    <row r="3302" s="1" customFormat="1" customHeight="1" spans="1:15">
      <c r="A3302" s="39">
        <v>3298</v>
      </c>
      <c r="B3302" s="115" t="s">
        <v>23</v>
      </c>
      <c r="C3302" s="39" t="s">
        <v>11004</v>
      </c>
      <c r="D3302" s="39" t="s">
        <v>10034</v>
      </c>
      <c r="E3302" s="39" t="s">
        <v>11005</v>
      </c>
      <c r="F3302" s="115" t="s">
        <v>14440</v>
      </c>
      <c r="G3302" s="180" t="s">
        <v>14509</v>
      </c>
      <c r="H3302" s="115" t="s">
        <v>194</v>
      </c>
      <c r="I3302" s="115">
        <v>3</v>
      </c>
      <c r="J3302" s="115" t="s">
        <v>14485</v>
      </c>
      <c r="K3302" s="39" t="s">
        <v>31</v>
      </c>
      <c r="L3302" s="183">
        <v>1</v>
      </c>
      <c r="M3302" s="27">
        <f>L3302*130</f>
        <v>130</v>
      </c>
      <c r="N3302" s="23"/>
      <c r="O3302" s="24" t="s">
        <v>32</v>
      </c>
    </row>
    <row r="3303" s="1" customFormat="1" customHeight="1" spans="1:15">
      <c r="A3303" s="39">
        <v>3299</v>
      </c>
      <c r="B3303" s="115" t="s">
        <v>23</v>
      </c>
      <c r="C3303" s="39" t="s">
        <v>11004</v>
      </c>
      <c r="D3303" s="39" t="s">
        <v>10034</v>
      </c>
      <c r="E3303" s="39" t="s">
        <v>11005</v>
      </c>
      <c r="F3303" s="115" t="s">
        <v>14440</v>
      </c>
      <c r="G3303" s="119" t="s">
        <v>14510</v>
      </c>
      <c r="H3303" s="119" t="s">
        <v>1583</v>
      </c>
      <c r="I3303" s="119">
        <v>3</v>
      </c>
      <c r="J3303" s="119" t="s">
        <v>14511</v>
      </c>
      <c r="K3303" s="39" t="s">
        <v>31</v>
      </c>
      <c r="L3303" s="183">
        <v>7</v>
      </c>
      <c r="M3303" s="27">
        <f>L3303*130</f>
        <v>910</v>
      </c>
      <c r="N3303" s="23"/>
      <c r="O3303" s="24" t="s">
        <v>32</v>
      </c>
    </row>
    <row r="3304" s="1" customFormat="1" customHeight="1" spans="1:15">
      <c r="A3304" s="39">
        <v>3300</v>
      </c>
      <c r="B3304" s="115" t="s">
        <v>23</v>
      </c>
      <c r="C3304" s="39" t="s">
        <v>11004</v>
      </c>
      <c r="D3304" s="39" t="s">
        <v>10034</v>
      </c>
      <c r="E3304" s="39" t="s">
        <v>11005</v>
      </c>
      <c r="F3304" s="24" t="s">
        <v>14440</v>
      </c>
      <c r="G3304" s="24" t="s">
        <v>14512</v>
      </c>
      <c r="H3304" s="115" t="s">
        <v>194</v>
      </c>
      <c r="I3304" s="24">
        <v>3</v>
      </c>
      <c r="J3304" s="180" t="s">
        <v>14507</v>
      </c>
      <c r="K3304" s="39" t="s">
        <v>31</v>
      </c>
      <c r="L3304" s="183">
        <v>3</v>
      </c>
      <c r="M3304" s="27">
        <f>L3304*468</f>
        <v>1404</v>
      </c>
      <c r="N3304" s="23"/>
      <c r="O3304" s="24" t="s">
        <v>32</v>
      </c>
    </row>
    <row r="3305" s="1" customFormat="1" customHeight="1" spans="1:15">
      <c r="A3305" s="39">
        <v>3301</v>
      </c>
      <c r="B3305" s="115" t="s">
        <v>23</v>
      </c>
      <c r="C3305" s="39" t="s">
        <v>11004</v>
      </c>
      <c r="D3305" s="39" t="s">
        <v>10034</v>
      </c>
      <c r="E3305" s="39" t="s">
        <v>11005</v>
      </c>
      <c r="F3305" s="24" t="s">
        <v>14440</v>
      </c>
      <c r="G3305" s="24" t="s">
        <v>14513</v>
      </c>
      <c r="H3305" s="115" t="s">
        <v>194</v>
      </c>
      <c r="I3305" s="24">
        <v>4</v>
      </c>
      <c r="J3305" s="115" t="s">
        <v>14485</v>
      </c>
      <c r="K3305" s="39" t="s">
        <v>31</v>
      </c>
      <c r="L3305" s="183">
        <v>1</v>
      </c>
      <c r="M3305" s="27">
        <f>L3305*468</f>
        <v>468</v>
      </c>
      <c r="N3305" s="23"/>
      <c r="O3305" s="24" t="s">
        <v>32</v>
      </c>
    </row>
    <row r="3306" s="1" customFormat="1" customHeight="1" spans="1:15">
      <c r="A3306" s="39">
        <v>3302</v>
      </c>
      <c r="B3306" s="115" t="s">
        <v>23</v>
      </c>
      <c r="C3306" s="39" t="s">
        <v>11004</v>
      </c>
      <c r="D3306" s="39" t="s">
        <v>10034</v>
      </c>
      <c r="E3306" s="39" t="s">
        <v>11005</v>
      </c>
      <c r="F3306" s="24" t="s">
        <v>14440</v>
      </c>
      <c r="G3306" s="24" t="s">
        <v>14514</v>
      </c>
      <c r="H3306" s="115" t="s">
        <v>194</v>
      </c>
      <c r="I3306" s="24">
        <v>3</v>
      </c>
      <c r="J3306" s="180" t="s">
        <v>14507</v>
      </c>
      <c r="K3306" s="39" t="s">
        <v>31</v>
      </c>
      <c r="L3306" s="183">
        <v>3</v>
      </c>
      <c r="M3306" s="27">
        <f>L3306*468</f>
        <v>1404</v>
      </c>
      <c r="N3306" s="23"/>
      <c r="O3306" s="24" t="s">
        <v>32</v>
      </c>
    </row>
    <row r="3307" s="1" customFormat="1" customHeight="1" spans="1:15">
      <c r="A3307" s="39">
        <v>3303</v>
      </c>
      <c r="B3307" s="115" t="s">
        <v>23</v>
      </c>
      <c r="C3307" s="39" t="s">
        <v>11004</v>
      </c>
      <c r="D3307" s="39" t="s">
        <v>10034</v>
      </c>
      <c r="E3307" s="39" t="s">
        <v>11005</v>
      </c>
      <c r="F3307" s="24" t="s">
        <v>14440</v>
      </c>
      <c r="G3307" s="24" t="s">
        <v>14515</v>
      </c>
      <c r="H3307" s="115" t="s">
        <v>194</v>
      </c>
      <c r="I3307" s="24">
        <v>3</v>
      </c>
      <c r="J3307" s="24" t="s">
        <v>14442</v>
      </c>
      <c r="K3307" s="39" t="s">
        <v>31</v>
      </c>
      <c r="L3307" s="183">
        <v>3</v>
      </c>
      <c r="M3307" s="27">
        <f>L3307*468</f>
        <v>1404</v>
      </c>
      <c r="N3307" s="23"/>
      <c r="O3307" s="24" t="s">
        <v>32</v>
      </c>
    </row>
    <row r="3308" s="1" customFormat="1" customHeight="1" spans="1:15">
      <c r="A3308" s="39">
        <v>3304</v>
      </c>
      <c r="B3308" s="115" t="s">
        <v>23</v>
      </c>
      <c r="C3308" s="39" t="s">
        <v>11004</v>
      </c>
      <c r="D3308" s="39" t="s">
        <v>10034</v>
      </c>
      <c r="E3308" s="39" t="s">
        <v>11005</v>
      </c>
      <c r="F3308" s="24" t="s">
        <v>14440</v>
      </c>
      <c r="G3308" s="24" t="s">
        <v>14516</v>
      </c>
      <c r="H3308" s="115" t="s">
        <v>194</v>
      </c>
      <c r="I3308" s="24">
        <v>6</v>
      </c>
      <c r="J3308" s="213" t="s">
        <v>14517</v>
      </c>
      <c r="K3308" s="39" t="s">
        <v>31</v>
      </c>
      <c r="L3308" s="183">
        <v>3</v>
      </c>
      <c r="M3308" s="27">
        <f>L3308*468</f>
        <v>1404</v>
      </c>
      <c r="N3308" s="23"/>
      <c r="O3308" s="24" t="s">
        <v>32</v>
      </c>
    </row>
  </sheetData>
  <mergeCells count="6">
    <mergeCell ref="A1:O1"/>
    <mergeCell ref="A2:O2"/>
    <mergeCell ref="B3:F3"/>
    <mergeCell ref="G3:J3"/>
    <mergeCell ref="L3:O3"/>
    <mergeCell ref="A3:A4"/>
  </mergeCells>
  <dataValidations count="4">
    <dataValidation allowBlank="1" showInputMessage="1" showErrorMessage="1" sqref="N1:O1 A2 B2:G2 H2 I2:J2 K2 L2 L3:M3 N3:O3 H4 I4:J4 K4 L4 M4 N4:O4 M1:M2 A3:G4"/>
    <dataValidation type="list" allowBlank="1" showInputMessage="1" showErrorMessage="1" sqref="H886 H887 H888 H896 H906 H917 H918 H919 H920 H921 H922 H923 H924 H925 H938 H939 H940 H941 H942 H943 H944 H945 H948 H949 H950 H951 H952 H953 H954 H955 H956 H957 H958 H959 H960 H983 H1019 H1051 H1059 H1071 H1336 H1375 H1376 H1377 H1394 H1412 H1418 H1439 H1451 H1513 H1609 H1610 H889:H890 H891:H892 H893:H895 H897:H905 H907:H916 H926:H937 H946:H947 H961:H968 H969:H974 H975:H980 H981:H982 H984:H997 H998:H999 H1000:H1004 H1005:H1007 H1008:H1018 H1020:H1022 H1023:H1027 H1028:H1029 H1030:H1032 H1033:H1041 H1042:H1044 H1045:H1046 H1047:H1050 H1052:H1053 H1054:H1058 H1060:H1064 H1065:H1070 H1072:H1073 H1074:H1077 H1078:H1093 H1094:H1096 H1097:H1107 H1108:H1110 H1111:H1139 H1140:H1144 H1145:H1156 H1157:H1171 H1172:H1335 H1337:H1368 H1369:H1372 H1373:H1374 H1378:H1379 H1380:H1382 H1383:H1386 H1387:H1388 H1389:H1393 H1395:H1400 H1401:H1409 H1410:H1411 H1413:H1417 H1419:H1420 H1421:H1435 H1436:H1438 H1440:H1448 H1449:H1450 H1452:H1468 H1469:H1471 H1472:H1473 H1474:H1475 H1476:H1483 H1484:H1503 H1504:H1512 H1514:H1521 H1522:H1526 H1527:H1567 H1568:H1569 H1570:H1571 H1572:H1577 H1578:H1588 H1589:H1596 H1597:H1603 H1604:H1608">
      <formula1>"特困供养人员,低保户,返贫监测对象,其他困难户,一般户"</formula1>
    </dataValidation>
    <dataValidation type="list" allowBlank="1" showInputMessage="1" showErrorMessage="1" sqref="K1336 K1845 K6:K44 K45:K134 K135:K379 K380:K420 K421:K671 K672:K890 K891:K1004 K1005:K1171 K1172:K1335 K1337:K1596 K1597:K1610 K1611:K1844 K1846:K1849 K1850:K1988 K1989:K2380 K2381:K2382 K2383:K2430 K2431:K2555 K2556:K2731 K2732:K3125 K3126:K3129 K3130:K3302 K3303:K3308">
      <formula1>"洪涝,地震,台风,旱灾,风雹,低温雨雪冰冻,地质灾害,其它"</formula1>
    </dataValidation>
    <dataValidation type="list" allowBlank="1" showInputMessage="1" showErrorMessage="1" sqref="O6:O9 O10:O671 O672:O1334 O1335:O1336 O1337:O3298 O3299:O3308">
      <formula1>"现金,一卡通"</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3604"/>
  <sheetViews>
    <sheetView zoomScale="85" zoomScaleNormal="85" workbookViewId="0">
      <pane ySplit="5" topLeftCell="A6" activePane="bottomLeft" state="frozen"/>
      <selection/>
      <selection pane="bottomLeft" activeCell="H1" sqref="H$1:H$1048576"/>
    </sheetView>
  </sheetViews>
  <sheetFormatPr defaultColWidth="9" defaultRowHeight="13.5"/>
  <cols>
    <col min="1" max="1" width="9" style="1" customWidth="1"/>
    <col min="2" max="2" width="19" style="1" customWidth="1"/>
    <col min="3" max="4" width="8.38333333333333" style="1" customWidth="1"/>
    <col min="5" max="5" width="8.5" style="1" customWidth="1"/>
    <col min="6" max="6" width="11.7" style="129" customWidth="1"/>
    <col min="7" max="7" width="9.55" style="129" customWidth="1"/>
    <col min="8" max="8" width="11.3833333333333" style="129" customWidth="1"/>
    <col min="9" max="9" width="9.13333333333333" style="129" customWidth="1"/>
    <col min="10" max="10" width="16.1333333333333" style="129" customWidth="1"/>
    <col min="11" max="11" width="11" style="129" customWidth="1"/>
    <col min="12" max="12" width="8.88333333333333" style="130" customWidth="1"/>
    <col min="13" max="13" width="9" style="1"/>
    <col min="14" max="14" width="17.65" style="1" customWidth="1"/>
    <col min="15" max="15" width="20.5" style="1" customWidth="1"/>
    <col min="16" max="16384" width="9" style="1"/>
  </cols>
  <sheetData>
    <row r="1" s="1" customFormat="1" ht="45" customHeight="1" spans="1:15">
      <c r="A1" s="2" t="s">
        <v>0</v>
      </c>
      <c r="B1" s="2"/>
      <c r="C1" s="2"/>
      <c r="D1" s="2"/>
      <c r="E1" s="2"/>
      <c r="F1" s="2"/>
      <c r="G1" s="2"/>
      <c r="H1" s="2"/>
      <c r="I1" s="2"/>
      <c r="J1" s="2"/>
      <c r="K1" s="2"/>
      <c r="L1" s="2"/>
      <c r="M1" s="2"/>
      <c r="N1" s="2"/>
      <c r="O1" s="2"/>
    </row>
    <row r="2" s="1" customFormat="1" spans="1:15">
      <c r="A2" s="87"/>
      <c r="B2" s="88"/>
      <c r="C2" s="88"/>
      <c r="D2" s="88"/>
      <c r="E2" s="88"/>
      <c r="F2" s="88"/>
      <c r="G2" s="88"/>
      <c r="H2" s="88"/>
      <c r="I2" s="88"/>
      <c r="J2" s="88"/>
      <c r="K2" s="88"/>
      <c r="L2" s="88"/>
      <c r="M2" s="88"/>
      <c r="N2" s="88"/>
      <c r="O2" s="95"/>
    </row>
    <row r="3" s="1" customFormat="1" spans="1:15">
      <c r="A3" s="89"/>
      <c r="B3" s="90"/>
      <c r="C3" s="90"/>
      <c r="D3" s="90"/>
      <c r="E3" s="90"/>
      <c r="F3" s="90"/>
      <c r="G3" s="90"/>
      <c r="H3" s="90"/>
      <c r="I3" s="90"/>
      <c r="J3" s="90"/>
      <c r="K3" s="90"/>
      <c r="L3" s="90"/>
      <c r="M3" s="90"/>
      <c r="N3" s="90"/>
      <c r="O3" s="96"/>
    </row>
    <row r="4" s="1" customFormat="1" ht="18.75" spans="1:15">
      <c r="A4" s="2" t="s">
        <v>1</v>
      </c>
      <c r="B4" s="2" t="s">
        <v>2</v>
      </c>
      <c r="C4" s="2"/>
      <c r="D4" s="2"/>
      <c r="E4" s="2"/>
      <c r="F4" s="2"/>
      <c r="G4" s="2" t="s">
        <v>3</v>
      </c>
      <c r="H4" s="2"/>
      <c r="I4" s="2"/>
      <c r="J4" s="2"/>
      <c r="K4" s="18" t="s">
        <v>4</v>
      </c>
      <c r="L4" s="18" t="s">
        <v>5</v>
      </c>
      <c r="M4" s="18"/>
      <c r="N4" s="19"/>
      <c r="O4" s="18"/>
    </row>
    <row r="5" s="1" customFormat="1" ht="56.25" spans="1:15">
      <c r="A5" s="2"/>
      <c r="B5" s="53" t="s">
        <v>6</v>
      </c>
      <c r="C5" s="2" t="s">
        <v>7</v>
      </c>
      <c r="D5" s="2" t="s">
        <v>8</v>
      </c>
      <c r="E5" s="53" t="s">
        <v>9</v>
      </c>
      <c r="F5" s="53" t="s">
        <v>10</v>
      </c>
      <c r="G5" s="53" t="s">
        <v>11</v>
      </c>
      <c r="H5" s="53" t="s">
        <v>12</v>
      </c>
      <c r="I5" s="53" t="s">
        <v>13</v>
      </c>
      <c r="J5" s="53" t="s">
        <v>14</v>
      </c>
      <c r="K5" s="53" t="s">
        <v>15</v>
      </c>
      <c r="L5" s="53" t="s">
        <v>16</v>
      </c>
      <c r="M5" s="20" t="s">
        <v>17</v>
      </c>
      <c r="N5" s="21" t="s">
        <v>18</v>
      </c>
      <c r="O5" s="20" t="s">
        <v>19</v>
      </c>
    </row>
    <row r="6" s="1" customFormat="1" ht="18.75" spans="1:15">
      <c r="A6" s="121">
        <v>1</v>
      </c>
      <c r="B6" s="121" t="s">
        <v>14518</v>
      </c>
      <c r="C6" s="121" t="s">
        <v>11004</v>
      </c>
      <c r="D6" s="121" t="s">
        <v>10034</v>
      </c>
      <c r="E6" s="121" t="s">
        <v>14519</v>
      </c>
      <c r="F6" s="131" t="s">
        <v>14520</v>
      </c>
      <c r="G6" s="132" t="s">
        <v>14521</v>
      </c>
      <c r="H6" s="132" t="s">
        <v>194</v>
      </c>
      <c r="I6" s="137">
        <v>6</v>
      </c>
      <c r="J6" s="131" t="s">
        <v>14522</v>
      </c>
      <c r="K6" s="131" t="s">
        <v>14523</v>
      </c>
      <c r="L6" s="137">
        <v>2</v>
      </c>
      <c r="M6" s="27">
        <f t="shared" ref="M6:M11" si="0">L6*130</f>
        <v>260</v>
      </c>
      <c r="N6" s="23"/>
      <c r="O6" s="24" t="s">
        <v>32</v>
      </c>
    </row>
    <row r="7" s="1" customFormat="1" ht="18.75" spans="1:15">
      <c r="A7" s="121">
        <v>2</v>
      </c>
      <c r="B7" s="121" t="s">
        <v>14518</v>
      </c>
      <c r="C7" s="121" t="s">
        <v>11004</v>
      </c>
      <c r="D7" s="121" t="s">
        <v>10034</v>
      </c>
      <c r="E7" s="121" t="s">
        <v>14519</v>
      </c>
      <c r="F7" s="131" t="s">
        <v>14520</v>
      </c>
      <c r="G7" s="133" t="s">
        <v>14524</v>
      </c>
      <c r="H7" s="132" t="s">
        <v>194</v>
      </c>
      <c r="I7" s="134">
        <v>4</v>
      </c>
      <c r="J7" s="131" t="s">
        <v>14522</v>
      </c>
      <c r="K7" s="131" t="s">
        <v>14523</v>
      </c>
      <c r="L7" s="134">
        <v>2</v>
      </c>
      <c r="M7" s="27">
        <f t="shared" si="0"/>
        <v>260</v>
      </c>
      <c r="N7" s="23"/>
      <c r="O7" s="24" t="s">
        <v>32</v>
      </c>
    </row>
    <row r="8" s="1" customFormat="1" ht="18.75" spans="1:15">
      <c r="A8" s="121">
        <v>3</v>
      </c>
      <c r="B8" s="121" t="s">
        <v>14518</v>
      </c>
      <c r="C8" s="121" t="s">
        <v>11004</v>
      </c>
      <c r="D8" s="121" t="s">
        <v>10034</v>
      </c>
      <c r="E8" s="121" t="s">
        <v>14519</v>
      </c>
      <c r="F8" s="131" t="s">
        <v>14520</v>
      </c>
      <c r="G8" s="134" t="s">
        <v>14525</v>
      </c>
      <c r="H8" s="132" t="s">
        <v>194</v>
      </c>
      <c r="I8" s="134">
        <v>4</v>
      </c>
      <c r="J8" s="131" t="s">
        <v>14522</v>
      </c>
      <c r="K8" s="131" t="s">
        <v>14523</v>
      </c>
      <c r="L8" s="134">
        <v>2</v>
      </c>
      <c r="M8" s="27">
        <f t="shared" si="0"/>
        <v>260</v>
      </c>
      <c r="N8" s="23"/>
      <c r="O8" s="24" t="s">
        <v>32</v>
      </c>
    </row>
    <row r="9" s="1" customFormat="1" ht="18.75" spans="1:15">
      <c r="A9" s="121">
        <v>4</v>
      </c>
      <c r="B9" s="121" t="s">
        <v>14518</v>
      </c>
      <c r="C9" s="121" t="s">
        <v>11004</v>
      </c>
      <c r="D9" s="121" t="s">
        <v>10034</v>
      </c>
      <c r="E9" s="121" t="s">
        <v>14519</v>
      </c>
      <c r="F9" s="131" t="s">
        <v>14520</v>
      </c>
      <c r="G9" s="134" t="s">
        <v>14526</v>
      </c>
      <c r="H9" s="132" t="s">
        <v>194</v>
      </c>
      <c r="I9" s="134">
        <v>3</v>
      </c>
      <c r="J9" s="131" t="s">
        <v>14522</v>
      </c>
      <c r="K9" s="131" t="s">
        <v>14523</v>
      </c>
      <c r="L9" s="134">
        <v>2</v>
      </c>
      <c r="M9" s="27">
        <f t="shared" si="0"/>
        <v>260</v>
      </c>
      <c r="N9" s="23"/>
      <c r="O9" s="24" t="s">
        <v>32</v>
      </c>
    </row>
    <row r="10" s="1" customFormat="1" ht="18.75" spans="1:15">
      <c r="A10" s="121">
        <v>5</v>
      </c>
      <c r="B10" s="121" t="s">
        <v>14518</v>
      </c>
      <c r="C10" s="121" t="s">
        <v>11004</v>
      </c>
      <c r="D10" s="121" t="s">
        <v>10034</v>
      </c>
      <c r="E10" s="121" t="s">
        <v>14519</v>
      </c>
      <c r="F10" s="131" t="s">
        <v>14520</v>
      </c>
      <c r="G10" s="134" t="s">
        <v>14527</v>
      </c>
      <c r="H10" s="132" t="s">
        <v>194</v>
      </c>
      <c r="I10" s="134">
        <v>3</v>
      </c>
      <c r="J10" s="131" t="s">
        <v>14522</v>
      </c>
      <c r="K10" s="131" t="s">
        <v>14523</v>
      </c>
      <c r="L10" s="134">
        <v>1</v>
      </c>
      <c r="M10" s="27">
        <f t="shared" si="0"/>
        <v>130</v>
      </c>
      <c r="N10" s="23"/>
      <c r="O10" s="24" t="s">
        <v>32</v>
      </c>
    </row>
    <row r="11" s="1" customFormat="1" ht="18.75" spans="1:15">
      <c r="A11" s="121">
        <v>6</v>
      </c>
      <c r="B11" s="121" t="s">
        <v>14518</v>
      </c>
      <c r="C11" s="121" t="s">
        <v>11004</v>
      </c>
      <c r="D11" s="121" t="s">
        <v>10034</v>
      </c>
      <c r="E11" s="121" t="s">
        <v>14519</v>
      </c>
      <c r="F11" s="131" t="s">
        <v>14520</v>
      </c>
      <c r="G11" s="134" t="s">
        <v>14528</v>
      </c>
      <c r="H11" s="132" t="s">
        <v>194</v>
      </c>
      <c r="I11" s="134">
        <v>8</v>
      </c>
      <c r="J11" s="131" t="s">
        <v>14522</v>
      </c>
      <c r="K11" s="131" t="s">
        <v>14523</v>
      </c>
      <c r="L11" s="134">
        <v>1</v>
      </c>
      <c r="M11" s="27">
        <f t="shared" si="0"/>
        <v>130</v>
      </c>
      <c r="N11" s="23"/>
      <c r="O11" s="24" t="s">
        <v>32</v>
      </c>
    </row>
    <row r="12" s="1" customFormat="1" ht="18.75" spans="1:15">
      <c r="A12" s="121">
        <v>7</v>
      </c>
      <c r="B12" s="121" t="s">
        <v>14518</v>
      </c>
      <c r="C12" s="121" t="s">
        <v>11004</v>
      </c>
      <c r="D12" s="121" t="s">
        <v>10034</v>
      </c>
      <c r="E12" s="121" t="s">
        <v>14519</v>
      </c>
      <c r="F12" s="131" t="s">
        <v>14520</v>
      </c>
      <c r="G12" s="134" t="s">
        <v>14529</v>
      </c>
      <c r="H12" s="135" t="s">
        <v>51</v>
      </c>
      <c r="I12" s="134">
        <v>3</v>
      </c>
      <c r="J12" s="131" t="s">
        <v>14522</v>
      </c>
      <c r="K12" s="131" t="s">
        <v>14523</v>
      </c>
      <c r="L12" s="134">
        <v>2</v>
      </c>
      <c r="M12" s="27">
        <f>L12*312</f>
        <v>624</v>
      </c>
      <c r="N12" s="23"/>
      <c r="O12" s="24" t="s">
        <v>32</v>
      </c>
    </row>
    <row r="13" s="1" customFormat="1" ht="18.75" spans="1:15">
      <c r="A13" s="121">
        <v>8</v>
      </c>
      <c r="B13" s="121" t="s">
        <v>14518</v>
      </c>
      <c r="C13" s="121" t="s">
        <v>11004</v>
      </c>
      <c r="D13" s="121" t="s">
        <v>10034</v>
      </c>
      <c r="E13" s="121" t="s">
        <v>14519</v>
      </c>
      <c r="F13" s="131" t="s">
        <v>14520</v>
      </c>
      <c r="G13" s="134" t="s">
        <v>2990</v>
      </c>
      <c r="H13" s="132" t="s">
        <v>194</v>
      </c>
      <c r="I13" s="134">
        <v>3</v>
      </c>
      <c r="J13" s="131" t="s">
        <v>14522</v>
      </c>
      <c r="K13" s="131" t="s">
        <v>14523</v>
      </c>
      <c r="L13" s="134">
        <v>2</v>
      </c>
      <c r="M13" s="27">
        <f t="shared" ref="M13:M37" si="1">L13*130</f>
        <v>260</v>
      </c>
      <c r="N13" s="23"/>
      <c r="O13" s="24" t="s">
        <v>32</v>
      </c>
    </row>
    <row r="14" s="1" customFormat="1" ht="18.75" spans="1:15">
      <c r="A14" s="121">
        <v>9</v>
      </c>
      <c r="B14" s="121" t="s">
        <v>14518</v>
      </c>
      <c r="C14" s="121" t="s">
        <v>11004</v>
      </c>
      <c r="D14" s="121" t="s">
        <v>10034</v>
      </c>
      <c r="E14" s="121" t="s">
        <v>14519</v>
      </c>
      <c r="F14" s="131" t="s">
        <v>14520</v>
      </c>
      <c r="G14" s="134" t="s">
        <v>14530</v>
      </c>
      <c r="H14" s="132" t="s">
        <v>194</v>
      </c>
      <c r="I14" s="134">
        <v>3</v>
      </c>
      <c r="J14" s="131" t="s">
        <v>14522</v>
      </c>
      <c r="K14" s="131" t="s">
        <v>14523</v>
      </c>
      <c r="L14" s="134">
        <v>2</v>
      </c>
      <c r="M14" s="27">
        <f t="shared" si="1"/>
        <v>260</v>
      </c>
      <c r="N14" s="23"/>
      <c r="O14" s="24" t="s">
        <v>32</v>
      </c>
    </row>
    <row r="15" s="1" customFormat="1" ht="18.75" spans="1:15">
      <c r="A15" s="121">
        <v>10</v>
      </c>
      <c r="B15" s="121" t="s">
        <v>14518</v>
      </c>
      <c r="C15" s="121" t="s">
        <v>11004</v>
      </c>
      <c r="D15" s="121" t="s">
        <v>10034</v>
      </c>
      <c r="E15" s="121" t="s">
        <v>14519</v>
      </c>
      <c r="F15" s="131" t="s">
        <v>14520</v>
      </c>
      <c r="G15" s="134" t="s">
        <v>14531</v>
      </c>
      <c r="H15" s="132" t="s">
        <v>194</v>
      </c>
      <c r="I15" s="134">
        <v>3</v>
      </c>
      <c r="J15" s="131" t="s">
        <v>14522</v>
      </c>
      <c r="K15" s="131" t="s">
        <v>14523</v>
      </c>
      <c r="L15" s="134">
        <v>2</v>
      </c>
      <c r="M15" s="27">
        <f t="shared" si="1"/>
        <v>260</v>
      </c>
      <c r="N15" s="23"/>
      <c r="O15" s="24" t="s">
        <v>32</v>
      </c>
    </row>
    <row r="16" s="1" customFormat="1" ht="18.75" spans="1:15">
      <c r="A16" s="121">
        <v>11</v>
      </c>
      <c r="B16" s="121" t="s">
        <v>14518</v>
      </c>
      <c r="C16" s="121" t="s">
        <v>11004</v>
      </c>
      <c r="D16" s="121" t="s">
        <v>10034</v>
      </c>
      <c r="E16" s="121" t="s">
        <v>14519</v>
      </c>
      <c r="F16" s="131" t="s">
        <v>14520</v>
      </c>
      <c r="G16" s="134" t="s">
        <v>14532</v>
      </c>
      <c r="H16" s="132" t="s">
        <v>194</v>
      </c>
      <c r="I16" s="134">
        <v>4</v>
      </c>
      <c r="J16" s="131" t="s">
        <v>14522</v>
      </c>
      <c r="K16" s="131" t="s">
        <v>14523</v>
      </c>
      <c r="L16" s="134">
        <v>2</v>
      </c>
      <c r="M16" s="27">
        <f t="shared" si="1"/>
        <v>260</v>
      </c>
      <c r="N16" s="23"/>
      <c r="O16" s="24" t="s">
        <v>32</v>
      </c>
    </row>
    <row r="17" s="1" customFormat="1" ht="18.75" spans="1:15">
      <c r="A17" s="121">
        <v>12</v>
      </c>
      <c r="B17" s="121" t="s">
        <v>14518</v>
      </c>
      <c r="C17" s="121" t="s">
        <v>11004</v>
      </c>
      <c r="D17" s="121" t="s">
        <v>10034</v>
      </c>
      <c r="E17" s="121" t="s">
        <v>14519</v>
      </c>
      <c r="F17" s="131" t="s">
        <v>14520</v>
      </c>
      <c r="G17" s="134" t="s">
        <v>14533</v>
      </c>
      <c r="H17" s="135" t="s">
        <v>6215</v>
      </c>
      <c r="I17" s="134">
        <v>4</v>
      </c>
      <c r="J17" s="131" t="s">
        <v>14522</v>
      </c>
      <c r="K17" s="131" t="s">
        <v>14523</v>
      </c>
      <c r="L17" s="134">
        <v>2</v>
      </c>
      <c r="M17" s="27">
        <f t="shared" si="1"/>
        <v>260</v>
      </c>
      <c r="N17" s="23"/>
      <c r="O17" s="24" t="s">
        <v>32</v>
      </c>
    </row>
    <row r="18" s="1" customFormat="1" ht="18.75" spans="1:15">
      <c r="A18" s="121">
        <v>13</v>
      </c>
      <c r="B18" s="121" t="s">
        <v>14518</v>
      </c>
      <c r="C18" s="121" t="s">
        <v>11004</v>
      </c>
      <c r="D18" s="121" t="s">
        <v>10034</v>
      </c>
      <c r="E18" s="121" t="s">
        <v>14519</v>
      </c>
      <c r="F18" s="131" t="s">
        <v>14520</v>
      </c>
      <c r="G18" s="134" t="s">
        <v>14534</v>
      </c>
      <c r="H18" s="135" t="s">
        <v>6215</v>
      </c>
      <c r="I18" s="134">
        <v>2</v>
      </c>
      <c r="J18" s="131" t="s">
        <v>14522</v>
      </c>
      <c r="K18" s="131" t="s">
        <v>14523</v>
      </c>
      <c r="L18" s="134">
        <v>2</v>
      </c>
      <c r="M18" s="27">
        <f t="shared" si="1"/>
        <v>260</v>
      </c>
      <c r="N18" s="23"/>
      <c r="O18" s="24" t="s">
        <v>32</v>
      </c>
    </row>
    <row r="19" s="1" customFormat="1" ht="18.75" spans="1:15">
      <c r="A19" s="121">
        <v>14</v>
      </c>
      <c r="B19" s="121" t="s">
        <v>14518</v>
      </c>
      <c r="C19" s="121" t="s">
        <v>11004</v>
      </c>
      <c r="D19" s="121" t="s">
        <v>10034</v>
      </c>
      <c r="E19" s="121" t="s">
        <v>14519</v>
      </c>
      <c r="F19" s="131" t="s">
        <v>14520</v>
      </c>
      <c r="G19" s="134" t="s">
        <v>14535</v>
      </c>
      <c r="H19" s="132" t="s">
        <v>194</v>
      </c>
      <c r="I19" s="134">
        <v>2</v>
      </c>
      <c r="J19" s="131" t="s">
        <v>14522</v>
      </c>
      <c r="K19" s="131" t="s">
        <v>14523</v>
      </c>
      <c r="L19" s="134">
        <v>1</v>
      </c>
      <c r="M19" s="27">
        <f t="shared" si="1"/>
        <v>130</v>
      </c>
      <c r="N19" s="23"/>
      <c r="O19" s="24" t="s">
        <v>32</v>
      </c>
    </row>
    <row r="20" s="1" customFormat="1" ht="18.75" spans="1:15">
      <c r="A20" s="121">
        <v>15</v>
      </c>
      <c r="B20" s="121" t="s">
        <v>14518</v>
      </c>
      <c r="C20" s="121" t="s">
        <v>11004</v>
      </c>
      <c r="D20" s="121" t="s">
        <v>10034</v>
      </c>
      <c r="E20" s="121" t="s">
        <v>14519</v>
      </c>
      <c r="F20" s="131" t="s">
        <v>14520</v>
      </c>
      <c r="G20" s="134" t="s">
        <v>14536</v>
      </c>
      <c r="H20" s="132" t="s">
        <v>194</v>
      </c>
      <c r="I20" s="134">
        <v>3</v>
      </c>
      <c r="J20" s="131" t="s">
        <v>14522</v>
      </c>
      <c r="K20" s="131" t="s">
        <v>14523</v>
      </c>
      <c r="L20" s="134">
        <v>2</v>
      </c>
      <c r="M20" s="27">
        <f t="shared" si="1"/>
        <v>260</v>
      </c>
      <c r="N20" s="23"/>
      <c r="O20" s="24" t="s">
        <v>32</v>
      </c>
    </row>
    <row r="21" s="1" customFormat="1" ht="18.75" spans="1:15">
      <c r="A21" s="121">
        <v>16</v>
      </c>
      <c r="B21" s="121" t="s">
        <v>14518</v>
      </c>
      <c r="C21" s="121" t="s">
        <v>11004</v>
      </c>
      <c r="D21" s="121" t="s">
        <v>10034</v>
      </c>
      <c r="E21" s="121" t="s">
        <v>14519</v>
      </c>
      <c r="F21" s="131" t="s">
        <v>14520</v>
      </c>
      <c r="G21" s="134" t="s">
        <v>14537</v>
      </c>
      <c r="H21" s="132" t="s">
        <v>194</v>
      </c>
      <c r="I21" s="134">
        <v>3</v>
      </c>
      <c r="J21" s="131" t="s">
        <v>14522</v>
      </c>
      <c r="K21" s="131" t="s">
        <v>14523</v>
      </c>
      <c r="L21" s="134">
        <v>1</v>
      </c>
      <c r="M21" s="27">
        <f t="shared" si="1"/>
        <v>130</v>
      </c>
      <c r="N21" s="23"/>
      <c r="O21" s="24" t="s">
        <v>32</v>
      </c>
    </row>
    <row r="22" s="1" customFormat="1" ht="18.75" spans="1:15">
      <c r="A22" s="121">
        <v>17</v>
      </c>
      <c r="B22" s="121" t="s">
        <v>14518</v>
      </c>
      <c r="C22" s="121" t="s">
        <v>11004</v>
      </c>
      <c r="D22" s="121" t="s">
        <v>10034</v>
      </c>
      <c r="E22" s="121" t="s">
        <v>14519</v>
      </c>
      <c r="F22" s="131" t="s">
        <v>14520</v>
      </c>
      <c r="G22" s="121" t="s">
        <v>14538</v>
      </c>
      <c r="H22" s="132" t="s">
        <v>194</v>
      </c>
      <c r="I22" s="121">
        <v>4</v>
      </c>
      <c r="J22" s="131" t="s">
        <v>14522</v>
      </c>
      <c r="K22" s="131" t="s">
        <v>14523</v>
      </c>
      <c r="L22" s="121">
        <v>2</v>
      </c>
      <c r="M22" s="27">
        <f t="shared" si="1"/>
        <v>260</v>
      </c>
      <c r="N22" s="23"/>
      <c r="O22" s="24" t="s">
        <v>32</v>
      </c>
    </row>
    <row r="23" s="1" customFormat="1" ht="18.75" spans="1:15">
      <c r="A23" s="121">
        <v>18</v>
      </c>
      <c r="B23" s="121" t="s">
        <v>14518</v>
      </c>
      <c r="C23" s="121" t="s">
        <v>11004</v>
      </c>
      <c r="D23" s="121" t="s">
        <v>10034</v>
      </c>
      <c r="E23" s="121" t="s">
        <v>14519</v>
      </c>
      <c r="F23" s="131" t="s">
        <v>14520</v>
      </c>
      <c r="G23" s="132" t="s">
        <v>14539</v>
      </c>
      <c r="H23" s="132" t="s">
        <v>194</v>
      </c>
      <c r="I23" s="137">
        <v>4</v>
      </c>
      <c r="J23" s="131" t="s">
        <v>14540</v>
      </c>
      <c r="K23" s="131" t="s">
        <v>14523</v>
      </c>
      <c r="L23" s="137">
        <v>4</v>
      </c>
      <c r="M23" s="27">
        <f t="shared" si="1"/>
        <v>520</v>
      </c>
      <c r="N23" s="23"/>
      <c r="O23" s="24" t="s">
        <v>32</v>
      </c>
    </row>
    <row r="24" s="1" customFormat="1" ht="18.75" spans="1:15">
      <c r="A24" s="121">
        <v>19</v>
      </c>
      <c r="B24" s="121" t="s">
        <v>14518</v>
      </c>
      <c r="C24" s="121" t="s">
        <v>11004</v>
      </c>
      <c r="D24" s="121" t="s">
        <v>10034</v>
      </c>
      <c r="E24" s="121" t="s">
        <v>14519</v>
      </c>
      <c r="F24" s="131" t="s">
        <v>14520</v>
      </c>
      <c r="G24" s="134" t="s">
        <v>14541</v>
      </c>
      <c r="H24" s="132" t="s">
        <v>194</v>
      </c>
      <c r="I24" s="134">
        <v>4</v>
      </c>
      <c r="J24" s="131" t="s">
        <v>14540</v>
      </c>
      <c r="K24" s="131" t="s">
        <v>14523</v>
      </c>
      <c r="L24" s="134">
        <v>4</v>
      </c>
      <c r="M24" s="27">
        <f t="shared" si="1"/>
        <v>520</v>
      </c>
      <c r="N24" s="23"/>
      <c r="O24" s="24" t="s">
        <v>32</v>
      </c>
    </row>
    <row r="25" s="1" customFormat="1" ht="18.75" spans="1:15">
      <c r="A25" s="121">
        <v>20</v>
      </c>
      <c r="B25" s="121" t="s">
        <v>14518</v>
      </c>
      <c r="C25" s="121" t="s">
        <v>11004</v>
      </c>
      <c r="D25" s="121" t="s">
        <v>10034</v>
      </c>
      <c r="E25" s="121" t="s">
        <v>14519</v>
      </c>
      <c r="F25" s="131" t="s">
        <v>14520</v>
      </c>
      <c r="G25" s="134" t="s">
        <v>14542</v>
      </c>
      <c r="H25" s="132" t="s">
        <v>194</v>
      </c>
      <c r="I25" s="134">
        <v>1</v>
      </c>
      <c r="J25" s="131" t="s">
        <v>14540</v>
      </c>
      <c r="K25" s="131" t="s">
        <v>14523</v>
      </c>
      <c r="L25" s="134">
        <v>1</v>
      </c>
      <c r="M25" s="27">
        <f t="shared" si="1"/>
        <v>130</v>
      </c>
      <c r="N25" s="23"/>
      <c r="O25" s="24" t="s">
        <v>32</v>
      </c>
    </row>
    <row r="26" s="1" customFormat="1" ht="18.75" spans="1:15">
      <c r="A26" s="121">
        <v>21</v>
      </c>
      <c r="B26" s="121" t="s">
        <v>14518</v>
      </c>
      <c r="C26" s="121" t="s">
        <v>11004</v>
      </c>
      <c r="D26" s="121" t="s">
        <v>10034</v>
      </c>
      <c r="E26" s="121" t="s">
        <v>14519</v>
      </c>
      <c r="F26" s="131" t="s">
        <v>14520</v>
      </c>
      <c r="G26" s="134" t="s">
        <v>14543</v>
      </c>
      <c r="H26" s="132" t="s">
        <v>194</v>
      </c>
      <c r="I26" s="134">
        <v>4</v>
      </c>
      <c r="J26" s="131" t="s">
        <v>14540</v>
      </c>
      <c r="K26" s="131" t="s">
        <v>14523</v>
      </c>
      <c r="L26" s="134">
        <v>3</v>
      </c>
      <c r="M26" s="27">
        <f t="shared" si="1"/>
        <v>390</v>
      </c>
      <c r="N26" s="23"/>
      <c r="O26" s="24" t="s">
        <v>32</v>
      </c>
    </row>
    <row r="27" s="1" customFormat="1" ht="18.75" spans="1:15">
      <c r="A27" s="121">
        <v>22</v>
      </c>
      <c r="B27" s="121" t="s">
        <v>14518</v>
      </c>
      <c r="C27" s="121" t="s">
        <v>11004</v>
      </c>
      <c r="D27" s="121" t="s">
        <v>10034</v>
      </c>
      <c r="E27" s="121" t="s">
        <v>14519</v>
      </c>
      <c r="F27" s="131" t="s">
        <v>14520</v>
      </c>
      <c r="G27" s="134" t="s">
        <v>14544</v>
      </c>
      <c r="H27" s="132" t="s">
        <v>194</v>
      </c>
      <c r="I27" s="134">
        <v>5</v>
      </c>
      <c r="J27" s="131" t="s">
        <v>14540</v>
      </c>
      <c r="K27" s="131" t="s">
        <v>14523</v>
      </c>
      <c r="L27" s="134">
        <v>3</v>
      </c>
      <c r="M27" s="27">
        <f t="shared" si="1"/>
        <v>390</v>
      </c>
      <c r="N27" s="23"/>
      <c r="O27" s="24" t="s">
        <v>32</v>
      </c>
    </row>
    <row r="28" s="1" customFormat="1" ht="18.75" spans="1:15">
      <c r="A28" s="121">
        <v>23</v>
      </c>
      <c r="B28" s="121" t="s">
        <v>14518</v>
      </c>
      <c r="C28" s="121" t="s">
        <v>11004</v>
      </c>
      <c r="D28" s="121" t="s">
        <v>10034</v>
      </c>
      <c r="E28" s="121" t="s">
        <v>14519</v>
      </c>
      <c r="F28" s="131" t="s">
        <v>14520</v>
      </c>
      <c r="G28" s="134" t="s">
        <v>14545</v>
      </c>
      <c r="H28" s="132" t="s">
        <v>194</v>
      </c>
      <c r="I28" s="134">
        <v>3</v>
      </c>
      <c r="J28" s="131" t="s">
        <v>14540</v>
      </c>
      <c r="K28" s="131" t="s">
        <v>14523</v>
      </c>
      <c r="L28" s="134">
        <v>2</v>
      </c>
      <c r="M28" s="27">
        <f t="shared" si="1"/>
        <v>260</v>
      </c>
      <c r="N28" s="23"/>
      <c r="O28" s="24" t="s">
        <v>32</v>
      </c>
    </row>
    <row r="29" s="1" customFormat="1" ht="18.75" spans="1:15">
      <c r="A29" s="121">
        <v>24</v>
      </c>
      <c r="B29" s="121" t="s">
        <v>14518</v>
      </c>
      <c r="C29" s="121" t="s">
        <v>11004</v>
      </c>
      <c r="D29" s="121" t="s">
        <v>10034</v>
      </c>
      <c r="E29" s="121" t="s">
        <v>14519</v>
      </c>
      <c r="F29" s="131" t="s">
        <v>14520</v>
      </c>
      <c r="G29" s="134" t="s">
        <v>14546</v>
      </c>
      <c r="H29" s="132" t="s">
        <v>194</v>
      </c>
      <c r="I29" s="134">
        <v>3</v>
      </c>
      <c r="J29" s="131" t="s">
        <v>14540</v>
      </c>
      <c r="K29" s="131" t="s">
        <v>14523</v>
      </c>
      <c r="L29" s="134">
        <v>3</v>
      </c>
      <c r="M29" s="27">
        <f t="shared" si="1"/>
        <v>390</v>
      </c>
      <c r="N29" s="23"/>
      <c r="O29" s="24" t="s">
        <v>32</v>
      </c>
    </row>
    <row r="30" s="1" customFormat="1" ht="18.75" spans="1:15">
      <c r="A30" s="121">
        <v>25</v>
      </c>
      <c r="B30" s="121" t="s">
        <v>14518</v>
      </c>
      <c r="C30" s="121" t="s">
        <v>11004</v>
      </c>
      <c r="D30" s="121" t="s">
        <v>10034</v>
      </c>
      <c r="E30" s="121" t="s">
        <v>14519</v>
      </c>
      <c r="F30" s="131" t="s">
        <v>14520</v>
      </c>
      <c r="G30" s="134" t="s">
        <v>14547</v>
      </c>
      <c r="H30" s="135" t="s">
        <v>1583</v>
      </c>
      <c r="I30" s="134">
        <v>3</v>
      </c>
      <c r="J30" s="131" t="s">
        <v>14540</v>
      </c>
      <c r="K30" s="131" t="s">
        <v>14523</v>
      </c>
      <c r="L30" s="134">
        <v>3</v>
      </c>
      <c r="M30" s="27">
        <f t="shared" si="1"/>
        <v>390</v>
      </c>
      <c r="N30" s="23"/>
      <c r="O30" s="24" t="s">
        <v>32</v>
      </c>
    </row>
    <row r="31" s="1" customFormat="1" ht="18.75" spans="1:15">
      <c r="A31" s="121">
        <v>26</v>
      </c>
      <c r="B31" s="121" t="s">
        <v>14518</v>
      </c>
      <c r="C31" s="121" t="s">
        <v>11004</v>
      </c>
      <c r="D31" s="121" t="s">
        <v>10034</v>
      </c>
      <c r="E31" s="121" t="s">
        <v>14519</v>
      </c>
      <c r="F31" s="131" t="s">
        <v>14520</v>
      </c>
      <c r="G31" s="134" t="s">
        <v>14548</v>
      </c>
      <c r="H31" s="132" t="s">
        <v>194</v>
      </c>
      <c r="I31" s="134">
        <v>6</v>
      </c>
      <c r="J31" s="131" t="s">
        <v>14540</v>
      </c>
      <c r="K31" s="131" t="s">
        <v>14523</v>
      </c>
      <c r="L31" s="134">
        <v>4</v>
      </c>
      <c r="M31" s="27">
        <f t="shared" si="1"/>
        <v>520</v>
      </c>
      <c r="N31" s="23"/>
      <c r="O31" s="24" t="s">
        <v>32</v>
      </c>
    </row>
    <row r="32" s="1" customFormat="1" ht="18.75" spans="1:15">
      <c r="A32" s="121">
        <v>27</v>
      </c>
      <c r="B32" s="121" t="s">
        <v>14518</v>
      </c>
      <c r="C32" s="121" t="s">
        <v>11004</v>
      </c>
      <c r="D32" s="121" t="s">
        <v>10034</v>
      </c>
      <c r="E32" s="121" t="s">
        <v>14519</v>
      </c>
      <c r="F32" s="131" t="s">
        <v>14520</v>
      </c>
      <c r="G32" s="134" t="s">
        <v>14549</v>
      </c>
      <c r="H32" s="135" t="s">
        <v>1583</v>
      </c>
      <c r="I32" s="134">
        <v>2</v>
      </c>
      <c r="J32" s="131" t="s">
        <v>14540</v>
      </c>
      <c r="K32" s="131" t="s">
        <v>14523</v>
      </c>
      <c r="L32" s="134">
        <v>2</v>
      </c>
      <c r="M32" s="27">
        <f t="shared" si="1"/>
        <v>260</v>
      </c>
      <c r="N32" s="23"/>
      <c r="O32" s="24" t="s">
        <v>32</v>
      </c>
    </row>
    <row r="33" s="1" customFormat="1" ht="18.75" spans="1:15">
      <c r="A33" s="121">
        <v>28</v>
      </c>
      <c r="B33" s="121" t="s">
        <v>14518</v>
      </c>
      <c r="C33" s="121" t="s">
        <v>11004</v>
      </c>
      <c r="D33" s="121" t="s">
        <v>10034</v>
      </c>
      <c r="E33" s="121" t="s">
        <v>14519</v>
      </c>
      <c r="F33" s="131" t="s">
        <v>14520</v>
      </c>
      <c r="G33" s="132" t="s">
        <v>14550</v>
      </c>
      <c r="H33" s="132" t="s">
        <v>194</v>
      </c>
      <c r="I33" s="137">
        <v>5</v>
      </c>
      <c r="J33" s="131" t="s">
        <v>14551</v>
      </c>
      <c r="K33" s="131" t="s">
        <v>14523</v>
      </c>
      <c r="L33" s="137">
        <v>4</v>
      </c>
      <c r="M33" s="27">
        <f t="shared" si="1"/>
        <v>520</v>
      </c>
      <c r="N33" s="23"/>
      <c r="O33" s="24" t="s">
        <v>32</v>
      </c>
    </row>
    <row r="34" s="1" customFormat="1" ht="18.75" spans="1:15">
      <c r="A34" s="121">
        <v>29</v>
      </c>
      <c r="B34" s="121" t="s">
        <v>14518</v>
      </c>
      <c r="C34" s="121" t="s">
        <v>11004</v>
      </c>
      <c r="D34" s="121" t="s">
        <v>10034</v>
      </c>
      <c r="E34" s="121" t="s">
        <v>14519</v>
      </c>
      <c r="F34" s="131" t="s">
        <v>14520</v>
      </c>
      <c r="G34" s="134" t="s">
        <v>14552</v>
      </c>
      <c r="H34" s="132" t="s">
        <v>194</v>
      </c>
      <c r="I34" s="134">
        <v>2</v>
      </c>
      <c r="J34" s="131" t="s">
        <v>14551</v>
      </c>
      <c r="K34" s="131" t="s">
        <v>14523</v>
      </c>
      <c r="L34" s="134">
        <v>2</v>
      </c>
      <c r="M34" s="27">
        <f t="shared" si="1"/>
        <v>260</v>
      </c>
      <c r="N34" s="23"/>
      <c r="O34" s="24" t="s">
        <v>32</v>
      </c>
    </row>
    <row r="35" s="1" customFormat="1" ht="18.75" spans="1:15">
      <c r="A35" s="121">
        <v>30</v>
      </c>
      <c r="B35" s="121" t="s">
        <v>14518</v>
      </c>
      <c r="C35" s="121" t="s">
        <v>11004</v>
      </c>
      <c r="D35" s="121" t="s">
        <v>10034</v>
      </c>
      <c r="E35" s="121" t="s">
        <v>14519</v>
      </c>
      <c r="F35" s="131" t="s">
        <v>14520</v>
      </c>
      <c r="G35" s="134" t="s">
        <v>14553</v>
      </c>
      <c r="H35" s="135" t="s">
        <v>1583</v>
      </c>
      <c r="I35" s="134">
        <v>4</v>
      </c>
      <c r="J35" s="131" t="s">
        <v>14551</v>
      </c>
      <c r="K35" s="131" t="s">
        <v>14523</v>
      </c>
      <c r="L35" s="134">
        <v>2</v>
      </c>
      <c r="M35" s="27">
        <f t="shared" si="1"/>
        <v>260</v>
      </c>
      <c r="N35" s="23"/>
      <c r="O35" s="24" t="s">
        <v>32</v>
      </c>
    </row>
    <row r="36" s="1" customFormat="1" ht="18.75" spans="1:15">
      <c r="A36" s="121">
        <v>31</v>
      </c>
      <c r="B36" s="121" t="s">
        <v>14518</v>
      </c>
      <c r="C36" s="121" t="s">
        <v>11004</v>
      </c>
      <c r="D36" s="121" t="s">
        <v>10034</v>
      </c>
      <c r="E36" s="121" t="s">
        <v>14519</v>
      </c>
      <c r="F36" s="131" t="s">
        <v>14520</v>
      </c>
      <c r="G36" s="134" t="s">
        <v>14554</v>
      </c>
      <c r="H36" s="132" t="s">
        <v>194</v>
      </c>
      <c r="I36" s="134">
        <v>4</v>
      </c>
      <c r="J36" s="131" t="s">
        <v>14551</v>
      </c>
      <c r="K36" s="131" t="s">
        <v>14523</v>
      </c>
      <c r="L36" s="134">
        <v>3</v>
      </c>
      <c r="M36" s="27">
        <f t="shared" si="1"/>
        <v>390</v>
      </c>
      <c r="N36" s="23"/>
      <c r="O36" s="24" t="s">
        <v>32</v>
      </c>
    </row>
    <row r="37" s="1" customFormat="1" ht="18.75" spans="1:15">
      <c r="A37" s="121">
        <v>32</v>
      </c>
      <c r="B37" s="121" t="s">
        <v>14518</v>
      </c>
      <c r="C37" s="121" t="s">
        <v>11004</v>
      </c>
      <c r="D37" s="121" t="s">
        <v>10034</v>
      </c>
      <c r="E37" s="121" t="s">
        <v>14519</v>
      </c>
      <c r="F37" s="131" t="s">
        <v>14520</v>
      </c>
      <c r="G37" s="134" t="s">
        <v>14555</v>
      </c>
      <c r="H37" s="132" t="s">
        <v>194</v>
      </c>
      <c r="I37" s="134">
        <v>2</v>
      </c>
      <c r="J37" s="131" t="s">
        <v>14551</v>
      </c>
      <c r="K37" s="131" t="s">
        <v>14523</v>
      </c>
      <c r="L37" s="134">
        <v>2</v>
      </c>
      <c r="M37" s="27">
        <f t="shared" si="1"/>
        <v>260</v>
      </c>
      <c r="N37" s="23"/>
      <c r="O37" s="24" t="s">
        <v>32</v>
      </c>
    </row>
    <row r="38" s="1" customFormat="1" ht="18.75" spans="1:15">
      <c r="A38" s="121">
        <v>33</v>
      </c>
      <c r="B38" s="121" t="s">
        <v>14518</v>
      </c>
      <c r="C38" s="121" t="s">
        <v>11004</v>
      </c>
      <c r="D38" s="121" t="s">
        <v>10034</v>
      </c>
      <c r="E38" s="121" t="s">
        <v>14519</v>
      </c>
      <c r="F38" s="131" t="s">
        <v>14520</v>
      </c>
      <c r="G38" s="134" t="s">
        <v>14556</v>
      </c>
      <c r="H38" s="135" t="s">
        <v>51</v>
      </c>
      <c r="I38" s="134">
        <v>4</v>
      </c>
      <c r="J38" s="131" t="s">
        <v>14551</v>
      </c>
      <c r="K38" s="131" t="s">
        <v>14523</v>
      </c>
      <c r="L38" s="134">
        <v>3</v>
      </c>
      <c r="M38" s="27">
        <f>L38*312</f>
        <v>936</v>
      </c>
      <c r="N38" s="23"/>
      <c r="O38" s="24" t="s">
        <v>32</v>
      </c>
    </row>
    <row r="39" s="1" customFormat="1" ht="18.75" spans="1:15">
      <c r="A39" s="121">
        <v>34</v>
      </c>
      <c r="B39" s="121" t="s">
        <v>14518</v>
      </c>
      <c r="C39" s="121" t="s">
        <v>11004</v>
      </c>
      <c r="D39" s="121" t="s">
        <v>10034</v>
      </c>
      <c r="E39" s="121" t="s">
        <v>14519</v>
      </c>
      <c r="F39" s="131" t="s">
        <v>14520</v>
      </c>
      <c r="G39" s="134" t="s">
        <v>14557</v>
      </c>
      <c r="H39" s="132" t="s">
        <v>194</v>
      </c>
      <c r="I39" s="134">
        <v>2</v>
      </c>
      <c r="J39" s="131" t="s">
        <v>14551</v>
      </c>
      <c r="K39" s="131" t="s">
        <v>14523</v>
      </c>
      <c r="L39" s="134">
        <v>2</v>
      </c>
      <c r="M39" s="27">
        <f t="shared" ref="M39:M63" si="2">L39*130</f>
        <v>260</v>
      </c>
      <c r="N39" s="23"/>
      <c r="O39" s="24" t="s">
        <v>32</v>
      </c>
    </row>
    <row r="40" s="1" customFormat="1" ht="18.75" spans="1:15">
      <c r="A40" s="121">
        <v>35</v>
      </c>
      <c r="B40" s="121" t="s">
        <v>14518</v>
      </c>
      <c r="C40" s="121" t="s">
        <v>11004</v>
      </c>
      <c r="D40" s="121" t="s">
        <v>10034</v>
      </c>
      <c r="E40" s="121" t="s">
        <v>14519</v>
      </c>
      <c r="F40" s="131" t="s">
        <v>14520</v>
      </c>
      <c r="G40" s="134" t="s">
        <v>14558</v>
      </c>
      <c r="H40" s="135" t="s">
        <v>1583</v>
      </c>
      <c r="I40" s="134">
        <v>5</v>
      </c>
      <c r="J40" s="131" t="s">
        <v>14551</v>
      </c>
      <c r="K40" s="131" t="s">
        <v>14523</v>
      </c>
      <c r="L40" s="134">
        <v>4</v>
      </c>
      <c r="M40" s="27">
        <f t="shared" si="2"/>
        <v>520</v>
      </c>
      <c r="N40" s="23"/>
      <c r="O40" s="24" t="s">
        <v>32</v>
      </c>
    </row>
    <row r="41" s="1" customFormat="1" ht="18.75" spans="1:15">
      <c r="A41" s="121">
        <v>36</v>
      </c>
      <c r="B41" s="121" t="s">
        <v>14518</v>
      </c>
      <c r="C41" s="121" t="s">
        <v>11004</v>
      </c>
      <c r="D41" s="121" t="s">
        <v>10034</v>
      </c>
      <c r="E41" s="121" t="s">
        <v>14519</v>
      </c>
      <c r="F41" s="131" t="s">
        <v>14520</v>
      </c>
      <c r="G41" s="136" t="s">
        <v>14559</v>
      </c>
      <c r="H41" s="135" t="s">
        <v>1583</v>
      </c>
      <c r="I41" s="134">
        <v>5</v>
      </c>
      <c r="J41" s="131" t="s">
        <v>14551</v>
      </c>
      <c r="K41" s="131" t="s">
        <v>14523</v>
      </c>
      <c r="L41" s="134">
        <v>4</v>
      </c>
      <c r="M41" s="27">
        <f t="shared" si="2"/>
        <v>520</v>
      </c>
      <c r="N41" s="23"/>
      <c r="O41" s="24" t="s">
        <v>32</v>
      </c>
    </row>
    <row r="42" s="1" customFormat="1" ht="18.75" spans="1:15">
      <c r="A42" s="121">
        <v>37</v>
      </c>
      <c r="B42" s="121" t="s">
        <v>14518</v>
      </c>
      <c r="C42" s="121" t="s">
        <v>11004</v>
      </c>
      <c r="D42" s="121" t="s">
        <v>10034</v>
      </c>
      <c r="E42" s="121" t="s">
        <v>14519</v>
      </c>
      <c r="F42" s="131" t="s">
        <v>14520</v>
      </c>
      <c r="G42" s="134" t="s">
        <v>14560</v>
      </c>
      <c r="H42" s="132" t="s">
        <v>194</v>
      </c>
      <c r="I42" s="134">
        <v>3</v>
      </c>
      <c r="J42" s="131" t="s">
        <v>14551</v>
      </c>
      <c r="K42" s="131" t="s">
        <v>14523</v>
      </c>
      <c r="L42" s="134">
        <v>2</v>
      </c>
      <c r="M42" s="27">
        <f t="shared" si="2"/>
        <v>260</v>
      </c>
      <c r="N42" s="23"/>
      <c r="O42" s="24" t="s">
        <v>32</v>
      </c>
    </row>
    <row r="43" s="1" customFormat="1" ht="18.75" spans="1:15">
      <c r="A43" s="121">
        <v>38</v>
      </c>
      <c r="B43" s="121" t="s">
        <v>14518</v>
      </c>
      <c r="C43" s="121" t="s">
        <v>11004</v>
      </c>
      <c r="D43" s="121" t="s">
        <v>10034</v>
      </c>
      <c r="E43" s="121" t="s">
        <v>14519</v>
      </c>
      <c r="F43" s="131" t="s">
        <v>14520</v>
      </c>
      <c r="G43" s="134" t="s">
        <v>14561</v>
      </c>
      <c r="H43" s="132" t="s">
        <v>194</v>
      </c>
      <c r="I43" s="134">
        <v>6</v>
      </c>
      <c r="J43" s="131" t="s">
        <v>14551</v>
      </c>
      <c r="K43" s="131" t="s">
        <v>14523</v>
      </c>
      <c r="L43" s="134">
        <v>4</v>
      </c>
      <c r="M43" s="27">
        <f t="shared" si="2"/>
        <v>520</v>
      </c>
      <c r="N43" s="23"/>
      <c r="O43" s="24" t="s">
        <v>32</v>
      </c>
    </row>
    <row r="44" s="1" customFormat="1" ht="18.75" spans="1:15">
      <c r="A44" s="121">
        <v>39</v>
      </c>
      <c r="B44" s="121" t="s">
        <v>14518</v>
      </c>
      <c r="C44" s="121" t="s">
        <v>11004</v>
      </c>
      <c r="D44" s="121" t="s">
        <v>10034</v>
      </c>
      <c r="E44" s="121" t="s">
        <v>14519</v>
      </c>
      <c r="F44" s="131" t="s">
        <v>14520</v>
      </c>
      <c r="G44" s="134" t="s">
        <v>14562</v>
      </c>
      <c r="H44" s="132" t="s">
        <v>194</v>
      </c>
      <c r="I44" s="134">
        <v>6</v>
      </c>
      <c r="J44" s="131" t="s">
        <v>14551</v>
      </c>
      <c r="K44" s="131" t="s">
        <v>14523</v>
      </c>
      <c r="L44" s="134">
        <v>3</v>
      </c>
      <c r="M44" s="27">
        <f t="shared" si="2"/>
        <v>390</v>
      </c>
      <c r="N44" s="23"/>
      <c r="O44" s="24" t="s">
        <v>32</v>
      </c>
    </row>
    <row r="45" s="1" customFormat="1" ht="18.75" spans="1:15">
      <c r="A45" s="121">
        <v>40</v>
      </c>
      <c r="B45" s="121" t="s">
        <v>14518</v>
      </c>
      <c r="C45" s="121" t="s">
        <v>11004</v>
      </c>
      <c r="D45" s="121" t="s">
        <v>10034</v>
      </c>
      <c r="E45" s="121" t="s">
        <v>14519</v>
      </c>
      <c r="F45" s="131" t="s">
        <v>14520</v>
      </c>
      <c r="G45" s="134" t="s">
        <v>14563</v>
      </c>
      <c r="H45" s="132" t="s">
        <v>194</v>
      </c>
      <c r="I45" s="134">
        <v>2</v>
      </c>
      <c r="J45" s="131" t="s">
        <v>14551</v>
      </c>
      <c r="K45" s="131" t="s">
        <v>14523</v>
      </c>
      <c r="L45" s="134">
        <v>2</v>
      </c>
      <c r="M45" s="27">
        <f t="shared" si="2"/>
        <v>260</v>
      </c>
      <c r="N45" s="23"/>
      <c r="O45" s="24" t="s">
        <v>32</v>
      </c>
    </row>
    <row r="46" s="1" customFormat="1" ht="18.75" spans="1:15">
      <c r="A46" s="121">
        <v>41</v>
      </c>
      <c r="B46" s="121" t="s">
        <v>14518</v>
      </c>
      <c r="C46" s="121" t="s">
        <v>11004</v>
      </c>
      <c r="D46" s="121" t="s">
        <v>10034</v>
      </c>
      <c r="E46" s="121" t="s">
        <v>14519</v>
      </c>
      <c r="F46" s="131" t="s">
        <v>14520</v>
      </c>
      <c r="G46" s="134" t="s">
        <v>14564</v>
      </c>
      <c r="H46" s="132" t="s">
        <v>194</v>
      </c>
      <c r="I46" s="134">
        <v>5</v>
      </c>
      <c r="J46" s="131" t="s">
        <v>14551</v>
      </c>
      <c r="K46" s="131" t="s">
        <v>14523</v>
      </c>
      <c r="L46" s="134">
        <v>3</v>
      </c>
      <c r="M46" s="27">
        <f t="shared" si="2"/>
        <v>390</v>
      </c>
      <c r="N46" s="23"/>
      <c r="O46" s="24" t="s">
        <v>32</v>
      </c>
    </row>
    <row r="47" s="1" customFormat="1" ht="18.75" spans="1:15">
      <c r="A47" s="121">
        <v>42</v>
      </c>
      <c r="B47" s="121" t="s">
        <v>14518</v>
      </c>
      <c r="C47" s="121" t="s">
        <v>11004</v>
      </c>
      <c r="D47" s="121" t="s">
        <v>10034</v>
      </c>
      <c r="E47" s="121" t="s">
        <v>14519</v>
      </c>
      <c r="F47" s="131" t="s">
        <v>14520</v>
      </c>
      <c r="G47" s="134" t="s">
        <v>14565</v>
      </c>
      <c r="H47" s="135" t="s">
        <v>1583</v>
      </c>
      <c r="I47" s="134">
        <v>3</v>
      </c>
      <c r="J47" s="131" t="s">
        <v>14551</v>
      </c>
      <c r="K47" s="131" t="s">
        <v>14523</v>
      </c>
      <c r="L47" s="134">
        <v>2</v>
      </c>
      <c r="M47" s="27">
        <f t="shared" si="2"/>
        <v>260</v>
      </c>
      <c r="N47" s="23"/>
      <c r="O47" s="24" t="s">
        <v>32</v>
      </c>
    </row>
    <row r="48" s="1" customFormat="1" ht="18.75" spans="1:15">
      <c r="A48" s="121">
        <v>43</v>
      </c>
      <c r="B48" s="121" t="s">
        <v>14518</v>
      </c>
      <c r="C48" s="121" t="s">
        <v>11004</v>
      </c>
      <c r="D48" s="121" t="s">
        <v>10034</v>
      </c>
      <c r="E48" s="121" t="s">
        <v>14519</v>
      </c>
      <c r="F48" s="131" t="s">
        <v>14520</v>
      </c>
      <c r="G48" s="134" t="s">
        <v>14566</v>
      </c>
      <c r="H48" s="135" t="s">
        <v>1583</v>
      </c>
      <c r="I48" s="134">
        <v>5</v>
      </c>
      <c r="J48" s="131" t="s">
        <v>14551</v>
      </c>
      <c r="K48" s="131" t="s">
        <v>14523</v>
      </c>
      <c r="L48" s="134">
        <v>4</v>
      </c>
      <c r="M48" s="27">
        <f t="shared" si="2"/>
        <v>520</v>
      </c>
      <c r="N48" s="23"/>
      <c r="O48" s="24" t="s">
        <v>32</v>
      </c>
    </row>
    <row r="49" s="1" customFormat="1" ht="18.75" spans="1:15">
      <c r="A49" s="121">
        <v>44</v>
      </c>
      <c r="B49" s="121" t="s">
        <v>14518</v>
      </c>
      <c r="C49" s="121" t="s">
        <v>11004</v>
      </c>
      <c r="D49" s="121" t="s">
        <v>10034</v>
      </c>
      <c r="E49" s="121" t="s">
        <v>14519</v>
      </c>
      <c r="F49" s="131" t="s">
        <v>14520</v>
      </c>
      <c r="G49" s="121" t="s">
        <v>14567</v>
      </c>
      <c r="H49" s="132" t="s">
        <v>194</v>
      </c>
      <c r="I49" s="121">
        <v>4</v>
      </c>
      <c r="J49" s="131" t="s">
        <v>14551</v>
      </c>
      <c r="K49" s="131" t="s">
        <v>14523</v>
      </c>
      <c r="L49" s="121">
        <v>2</v>
      </c>
      <c r="M49" s="27">
        <f t="shared" si="2"/>
        <v>260</v>
      </c>
      <c r="N49" s="23"/>
      <c r="O49" s="24" t="s">
        <v>32</v>
      </c>
    </row>
    <row r="50" s="1" customFormat="1" ht="18.75" spans="1:15">
      <c r="A50" s="121">
        <v>45</v>
      </c>
      <c r="B50" s="121" t="s">
        <v>14518</v>
      </c>
      <c r="C50" s="121" t="s">
        <v>11004</v>
      </c>
      <c r="D50" s="121" t="s">
        <v>10034</v>
      </c>
      <c r="E50" s="121" t="s">
        <v>14519</v>
      </c>
      <c r="F50" s="131" t="s">
        <v>14520</v>
      </c>
      <c r="G50" s="132" t="s">
        <v>14568</v>
      </c>
      <c r="H50" s="132" t="s">
        <v>194</v>
      </c>
      <c r="I50" s="137">
        <v>3</v>
      </c>
      <c r="J50" s="131" t="s">
        <v>14569</v>
      </c>
      <c r="K50" s="131" t="s">
        <v>14523</v>
      </c>
      <c r="L50" s="137">
        <v>2</v>
      </c>
      <c r="M50" s="27">
        <f t="shared" si="2"/>
        <v>260</v>
      </c>
      <c r="N50" s="23"/>
      <c r="O50" s="24" t="s">
        <v>32</v>
      </c>
    </row>
    <row r="51" s="1" customFormat="1" ht="18.75" spans="1:15">
      <c r="A51" s="121">
        <v>46</v>
      </c>
      <c r="B51" s="121" t="s">
        <v>14518</v>
      </c>
      <c r="C51" s="121" t="s">
        <v>11004</v>
      </c>
      <c r="D51" s="121" t="s">
        <v>10034</v>
      </c>
      <c r="E51" s="121" t="s">
        <v>14519</v>
      </c>
      <c r="F51" s="131" t="s">
        <v>14520</v>
      </c>
      <c r="G51" s="134" t="s">
        <v>14570</v>
      </c>
      <c r="H51" s="132" t="s">
        <v>194</v>
      </c>
      <c r="I51" s="134">
        <v>3</v>
      </c>
      <c r="J51" s="131" t="s">
        <v>14569</v>
      </c>
      <c r="K51" s="131" t="s">
        <v>14523</v>
      </c>
      <c r="L51" s="134">
        <v>3</v>
      </c>
      <c r="M51" s="27">
        <f t="shared" si="2"/>
        <v>390</v>
      </c>
      <c r="N51" s="23"/>
      <c r="O51" s="24" t="s">
        <v>32</v>
      </c>
    </row>
    <row r="52" s="1" customFormat="1" ht="18.75" spans="1:15">
      <c r="A52" s="121">
        <v>47</v>
      </c>
      <c r="B52" s="121" t="s">
        <v>14518</v>
      </c>
      <c r="C52" s="121" t="s">
        <v>11004</v>
      </c>
      <c r="D52" s="121" t="s">
        <v>10034</v>
      </c>
      <c r="E52" s="121" t="s">
        <v>14519</v>
      </c>
      <c r="F52" s="131" t="s">
        <v>14520</v>
      </c>
      <c r="G52" s="134" t="s">
        <v>14571</v>
      </c>
      <c r="H52" s="132" t="s">
        <v>194</v>
      </c>
      <c r="I52" s="134">
        <v>3</v>
      </c>
      <c r="J52" s="131" t="s">
        <v>14569</v>
      </c>
      <c r="K52" s="131" t="s">
        <v>14523</v>
      </c>
      <c r="L52" s="134">
        <v>3</v>
      </c>
      <c r="M52" s="27">
        <f t="shared" si="2"/>
        <v>390</v>
      </c>
      <c r="N52" s="23"/>
      <c r="O52" s="24" t="s">
        <v>32</v>
      </c>
    </row>
    <row r="53" s="1" customFormat="1" ht="18.75" spans="1:15">
      <c r="A53" s="121">
        <v>48</v>
      </c>
      <c r="B53" s="121" t="s">
        <v>14518</v>
      </c>
      <c r="C53" s="121" t="s">
        <v>11004</v>
      </c>
      <c r="D53" s="121" t="s">
        <v>10034</v>
      </c>
      <c r="E53" s="121" t="s">
        <v>14519</v>
      </c>
      <c r="F53" s="131" t="s">
        <v>14520</v>
      </c>
      <c r="G53" s="134" t="s">
        <v>14572</v>
      </c>
      <c r="H53" s="132" t="s">
        <v>194</v>
      </c>
      <c r="I53" s="134">
        <v>2</v>
      </c>
      <c r="J53" s="131" t="s">
        <v>14569</v>
      </c>
      <c r="K53" s="131" t="s">
        <v>14523</v>
      </c>
      <c r="L53" s="134">
        <v>2</v>
      </c>
      <c r="M53" s="27">
        <f t="shared" si="2"/>
        <v>260</v>
      </c>
      <c r="N53" s="23"/>
      <c r="O53" s="24" t="s">
        <v>32</v>
      </c>
    </row>
    <row r="54" s="1" customFormat="1" ht="18.75" spans="1:15">
      <c r="A54" s="121">
        <v>49</v>
      </c>
      <c r="B54" s="121" t="s">
        <v>14518</v>
      </c>
      <c r="C54" s="121" t="s">
        <v>11004</v>
      </c>
      <c r="D54" s="121" t="s">
        <v>10034</v>
      </c>
      <c r="E54" s="121" t="s">
        <v>14519</v>
      </c>
      <c r="F54" s="131" t="s">
        <v>14520</v>
      </c>
      <c r="G54" s="134" t="s">
        <v>14573</v>
      </c>
      <c r="H54" s="132" t="s">
        <v>194</v>
      </c>
      <c r="I54" s="134">
        <v>10</v>
      </c>
      <c r="J54" s="131" t="s">
        <v>14569</v>
      </c>
      <c r="K54" s="131" t="s">
        <v>14523</v>
      </c>
      <c r="L54" s="134">
        <v>4</v>
      </c>
      <c r="M54" s="27">
        <f t="shared" si="2"/>
        <v>520</v>
      </c>
      <c r="N54" s="23"/>
      <c r="O54" s="24" t="s">
        <v>32</v>
      </c>
    </row>
    <row r="55" s="1" customFormat="1" ht="18.75" spans="1:15">
      <c r="A55" s="121">
        <v>50</v>
      </c>
      <c r="B55" s="121" t="s">
        <v>14518</v>
      </c>
      <c r="C55" s="121" t="s">
        <v>11004</v>
      </c>
      <c r="D55" s="121" t="s">
        <v>10034</v>
      </c>
      <c r="E55" s="121" t="s">
        <v>14519</v>
      </c>
      <c r="F55" s="131" t="s">
        <v>14520</v>
      </c>
      <c r="G55" s="134" t="s">
        <v>14574</v>
      </c>
      <c r="H55" s="132" t="s">
        <v>194</v>
      </c>
      <c r="I55" s="134">
        <v>4</v>
      </c>
      <c r="J55" s="131" t="s">
        <v>14569</v>
      </c>
      <c r="K55" s="131" t="s">
        <v>14523</v>
      </c>
      <c r="L55" s="134">
        <v>3</v>
      </c>
      <c r="M55" s="27">
        <f t="shared" si="2"/>
        <v>390</v>
      </c>
      <c r="N55" s="23"/>
      <c r="O55" s="24" t="s">
        <v>32</v>
      </c>
    </row>
    <row r="56" s="1" customFormat="1" ht="18.75" spans="1:15">
      <c r="A56" s="121">
        <v>51</v>
      </c>
      <c r="B56" s="121" t="s">
        <v>14518</v>
      </c>
      <c r="C56" s="121" t="s">
        <v>11004</v>
      </c>
      <c r="D56" s="121" t="s">
        <v>10034</v>
      </c>
      <c r="E56" s="121" t="s">
        <v>14519</v>
      </c>
      <c r="F56" s="131" t="s">
        <v>14520</v>
      </c>
      <c r="G56" s="134" t="s">
        <v>14575</v>
      </c>
      <c r="H56" s="132" t="s">
        <v>194</v>
      </c>
      <c r="I56" s="134">
        <v>3</v>
      </c>
      <c r="J56" s="131" t="s">
        <v>14569</v>
      </c>
      <c r="K56" s="131" t="s">
        <v>14523</v>
      </c>
      <c r="L56" s="134">
        <v>3</v>
      </c>
      <c r="M56" s="27">
        <f t="shared" si="2"/>
        <v>390</v>
      </c>
      <c r="N56" s="23"/>
      <c r="O56" s="24" t="s">
        <v>32</v>
      </c>
    </row>
    <row r="57" s="1" customFormat="1" ht="18.75" spans="1:15">
      <c r="A57" s="121">
        <v>52</v>
      </c>
      <c r="B57" s="121" t="s">
        <v>14518</v>
      </c>
      <c r="C57" s="121" t="s">
        <v>11004</v>
      </c>
      <c r="D57" s="121" t="s">
        <v>10034</v>
      </c>
      <c r="E57" s="121" t="s">
        <v>14519</v>
      </c>
      <c r="F57" s="131" t="s">
        <v>14520</v>
      </c>
      <c r="G57" s="134" t="s">
        <v>14576</v>
      </c>
      <c r="H57" s="132" t="s">
        <v>194</v>
      </c>
      <c r="I57" s="134">
        <v>3</v>
      </c>
      <c r="J57" s="131" t="s">
        <v>14569</v>
      </c>
      <c r="K57" s="131" t="s">
        <v>14523</v>
      </c>
      <c r="L57" s="134">
        <v>2</v>
      </c>
      <c r="M57" s="27">
        <f t="shared" si="2"/>
        <v>260</v>
      </c>
      <c r="N57" s="23"/>
      <c r="O57" s="24" t="s">
        <v>32</v>
      </c>
    </row>
    <row r="58" s="1" customFormat="1" ht="18.75" spans="1:15">
      <c r="A58" s="121">
        <v>53</v>
      </c>
      <c r="B58" s="121" t="s">
        <v>14518</v>
      </c>
      <c r="C58" s="121" t="s">
        <v>11004</v>
      </c>
      <c r="D58" s="121" t="s">
        <v>10034</v>
      </c>
      <c r="E58" s="121" t="s">
        <v>14519</v>
      </c>
      <c r="F58" s="131" t="s">
        <v>14520</v>
      </c>
      <c r="G58" s="134" t="s">
        <v>14577</v>
      </c>
      <c r="H58" s="132" t="s">
        <v>194</v>
      </c>
      <c r="I58" s="134">
        <v>3</v>
      </c>
      <c r="J58" s="131" t="s">
        <v>14569</v>
      </c>
      <c r="K58" s="131" t="s">
        <v>14523</v>
      </c>
      <c r="L58" s="134">
        <v>2</v>
      </c>
      <c r="M58" s="27">
        <f t="shared" si="2"/>
        <v>260</v>
      </c>
      <c r="N58" s="23"/>
      <c r="O58" s="24" t="s">
        <v>32</v>
      </c>
    </row>
    <row r="59" s="1" customFormat="1" ht="18.75" spans="1:15">
      <c r="A59" s="121">
        <v>54</v>
      </c>
      <c r="B59" s="121" t="s">
        <v>14518</v>
      </c>
      <c r="C59" s="121" t="s">
        <v>11004</v>
      </c>
      <c r="D59" s="121" t="s">
        <v>10034</v>
      </c>
      <c r="E59" s="121" t="s">
        <v>14519</v>
      </c>
      <c r="F59" s="131" t="s">
        <v>14520</v>
      </c>
      <c r="G59" s="134" t="s">
        <v>14578</v>
      </c>
      <c r="H59" s="132" t="s">
        <v>194</v>
      </c>
      <c r="I59" s="134">
        <v>2</v>
      </c>
      <c r="J59" s="131" t="s">
        <v>14569</v>
      </c>
      <c r="K59" s="131" t="s">
        <v>14523</v>
      </c>
      <c r="L59" s="134">
        <v>2</v>
      </c>
      <c r="M59" s="27">
        <f t="shared" si="2"/>
        <v>260</v>
      </c>
      <c r="N59" s="23"/>
      <c r="O59" s="24" t="s">
        <v>32</v>
      </c>
    </row>
    <row r="60" s="1" customFormat="1" ht="18.75" spans="1:15">
      <c r="A60" s="121">
        <v>55</v>
      </c>
      <c r="B60" s="121" t="s">
        <v>14518</v>
      </c>
      <c r="C60" s="121" t="s">
        <v>11004</v>
      </c>
      <c r="D60" s="121" t="s">
        <v>10034</v>
      </c>
      <c r="E60" s="121" t="s">
        <v>14519</v>
      </c>
      <c r="F60" s="131" t="s">
        <v>14520</v>
      </c>
      <c r="G60" s="134" t="s">
        <v>14579</v>
      </c>
      <c r="H60" s="132" t="s">
        <v>194</v>
      </c>
      <c r="I60" s="134">
        <v>5</v>
      </c>
      <c r="J60" s="131" t="s">
        <v>14569</v>
      </c>
      <c r="K60" s="131" t="s">
        <v>14523</v>
      </c>
      <c r="L60" s="134">
        <v>4</v>
      </c>
      <c r="M60" s="27">
        <f t="shared" si="2"/>
        <v>520</v>
      </c>
      <c r="N60" s="23"/>
      <c r="O60" s="24" t="s">
        <v>32</v>
      </c>
    </row>
    <row r="61" s="1" customFormat="1" ht="18.75" spans="1:15">
      <c r="A61" s="121">
        <v>56</v>
      </c>
      <c r="B61" s="121" t="s">
        <v>14518</v>
      </c>
      <c r="C61" s="121" t="s">
        <v>11004</v>
      </c>
      <c r="D61" s="121" t="s">
        <v>10034</v>
      </c>
      <c r="E61" s="121" t="s">
        <v>14519</v>
      </c>
      <c r="F61" s="131" t="s">
        <v>14520</v>
      </c>
      <c r="G61" s="134" t="s">
        <v>14580</v>
      </c>
      <c r="H61" s="132" t="s">
        <v>194</v>
      </c>
      <c r="I61" s="134">
        <v>3</v>
      </c>
      <c r="J61" s="131" t="s">
        <v>14569</v>
      </c>
      <c r="K61" s="131" t="s">
        <v>14523</v>
      </c>
      <c r="L61" s="134">
        <v>3</v>
      </c>
      <c r="M61" s="27">
        <f t="shared" si="2"/>
        <v>390</v>
      </c>
      <c r="N61" s="23"/>
      <c r="O61" s="24" t="s">
        <v>32</v>
      </c>
    </row>
    <row r="62" s="1" customFormat="1" ht="18.75" spans="1:15">
      <c r="A62" s="121">
        <v>57</v>
      </c>
      <c r="B62" s="121" t="s">
        <v>14518</v>
      </c>
      <c r="C62" s="121" t="s">
        <v>11004</v>
      </c>
      <c r="D62" s="121" t="s">
        <v>10034</v>
      </c>
      <c r="E62" s="121" t="s">
        <v>14519</v>
      </c>
      <c r="F62" s="131" t="s">
        <v>14520</v>
      </c>
      <c r="G62" s="134" t="s">
        <v>14581</v>
      </c>
      <c r="H62" s="132" t="s">
        <v>194</v>
      </c>
      <c r="I62" s="134">
        <v>4</v>
      </c>
      <c r="J62" s="131" t="s">
        <v>14569</v>
      </c>
      <c r="K62" s="131" t="s">
        <v>14523</v>
      </c>
      <c r="L62" s="134">
        <v>4</v>
      </c>
      <c r="M62" s="27">
        <f t="shared" si="2"/>
        <v>520</v>
      </c>
      <c r="N62" s="23"/>
      <c r="O62" s="24" t="s">
        <v>32</v>
      </c>
    </row>
    <row r="63" s="1" customFormat="1" ht="18.75" spans="1:15">
      <c r="A63" s="121">
        <v>58</v>
      </c>
      <c r="B63" s="121" t="s">
        <v>14518</v>
      </c>
      <c r="C63" s="121" t="s">
        <v>11004</v>
      </c>
      <c r="D63" s="121" t="s">
        <v>10034</v>
      </c>
      <c r="E63" s="121" t="s">
        <v>14519</v>
      </c>
      <c r="F63" s="131" t="s">
        <v>14520</v>
      </c>
      <c r="G63" s="131" t="s">
        <v>14582</v>
      </c>
      <c r="H63" s="131" t="s">
        <v>194</v>
      </c>
      <c r="I63" s="137">
        <v>2</v>
      </c>
      <c r="J63" s="131" t="s">
        <v>14583</v>
      </c>
      <c r="K63" s="131" t="s">
        <v>14523</v>
      </c>
      <c r="L63" s="137">
        <v>1</v>
      </c>
      <c r="M63" s="27">
        <f t="shared" si="2"/>
        <v>130</v>
      </c>
      <c r="N63" s="23"/>
      <c r="O63" s="24" t="s">
        <v>32</v>
      </c>
    </row>
    <row r="64" s="1" customFormat="1" ht="18.75" spans="1:15">
      <c r="A64" s="121">
        <v>59</v>
      </c>
      <c r="B64" s="121" t="s">
        <v>14518</v>
      </c>
      <c r="C64" s="121" t="s">
        <v>11004</v>
      </c>
      <c r="D64" s="121" t="s">
        <v>10034</v>
      </c>
      <c r="E64" s="121" t="s">
        <v>14519</v>
      </c>
      <c r="F64" s="131" t="s">
        <v>14520</v>
      </c>
      <c r="G64" s="134" t="s">
        <v>14584</v>
      </c>
      <c r="H64" s="131" t="s">
        <v>5025</v>
      </c>
      <c r="I64" s="134">
        <v>1</v>
      </c>
      <c r="J64" s="131" t="s">
        <v>14583</v>
      </c>
      <c r="K64" s="131" t="s">
        <v>14523</v>
      </c>
      <c r="L64" s="134">
        <v>1</v>
      </c>
      <c r="M64" s="27">
        <f>L64*312</f>
        <v>312</v>
      </c>
      <c r="N64" s="23"/>
      <c r="O64" s="24" t="s">
        <v>32</v>
      </c>
    </row>
    <row r="65" s="1" customFormat="1" ht="18.75" spans="1:15">
      <c r="A65" s="121">
        <v>60</v>
      </c>
      <c r="B65" s="121" t="s">
        <v>14518</v>
      </c>
      <c r="C65" s="121" t="s">
        <v>11004</v>
      </c>
      <c r="D65" s="121" t="s">
        <v>10034</v>
      </c>
      <c r="E65" s="121" t="s">
        <v>14519</v>
      </c>
      <c r="F65" s="131" t="s">
        <v>14520</v>
      </c>
      <c r="G65" s="134" t="s">
        <v>14585</v>
      </c>
      <c r="H65" s="131" t="s">
        <v>1583</v>
      </c>
      <c r="I65" s="134">
        <v>3</v>
      </c>
      <c r="J65" s="131" t="s">
        <v>14583</v>
      </c>
      <c r="K65" s="131" t="s">
        <v>14523</v>
      </c>
      <c r="L65" s="134">
        <v>2</v>
      </c>
      <c r="M65" s="27">
        <f t="shared" ref="M65:M70" si="3">L65*130</f>
        <v>260</v>
      </c>
      <c r="N65" s="23"/>
      <c r="O65" s="24" t="s">
        <v>32</v>
      </c>
    </row>
    <row r="66" s="1" customFormat="1" ht="18.75" spans="1:15">
      <c r="A66" s="121">
        <v>61</v>
      </c>
      <c r="B66" s="121" t="s">
        <v>14518</v>
      </c>
      <c r="C66" s="121" t="s">
        <v>11004</v>
      </c>
      <c r="D66" s="121" t="s">
        <v>10034</v>
      </c>
      <c r="E66" s="121" t="s">
        <v>14519</v>
      </c>
      <c r="F66" s="131" t="s">
        <v>14520</v>
      </c>
      <c r="G66" s="134" t="s">
        <v>14586</v>
      </c>
      <c r="H66" s="131" t="s">
        <v>194</v>
      </c>
      <c r="I66" s="134">
        <v>3</v>
      </c>
      <c r="J66" s="131" t="s">
        <v>14583</v>
      </c>
      <c r="K66" s="131" t="s">
        <v>14523</v>
      </c>
      <c r="L66" s="134">
        <v>2</v>
      </c>
      <c r="M66" s="27">
        <f t="shared" si="3"/>
        <v>260</v>
      </c>
      <c r="N66" s="23"/>
      <c r="O66" s="24" t="s">
        <v>32</v>
      </c>
    </row>
    <row r="67" s="1" customFormat="1" ht="18.75" spans="1:15">
      <c r="A67" s="121">
        <v>62</v>
      </c>
      <c r="B67" s="121" t="s">
        <v>14518</v>
      </c>
      <c r="C67" s="121" t="s">
        <v>11004</v>
      </c>
      <c r="D67" s="121" t="s">
        <v>10034</v>
      </c>
      <c r="E67" s="121" t="s">
        <v>14519</v>
      </c>
      <c r="F67" s="131" t="s">
        <v>14520</v>
      </c>
      <c r="G67" s="134" t="s">
        <v>14587</v>
      </c>
      <c r="H67" s="131" t="s">
        <v>194</v>
      </c>
      <c r="I67" s="134">
        <v>6</v>
      </c>
      <c r="J67" s="131" t="s">
        <v>14583</v>
      </c>
      <c r="K67" s="131" t="s">
        <v>14523</v>
      </c>
      <c r="L67" s="134">
        <v>2</v>
      </c>
      <c r="M67" s="27">
        <f t="shared" si="3"/>
        <v>260</v>
      </c>
      <c r="N67" s="23"/>
      <c r="O67" s="24" t="s">
        <v>32</v>
      </c>
    </row>
    <row r="68" s="1" customFormat="1" ht="18.75" spans="1:15">
      <c r="A68" s="121">
        <v>63</v>
      </c>
      <c r="B68" s="121" t="s">
        <v>14518</v>
      </c>
      <c r="C68" s="121" t="s">
        <v>11004</v>
      </c>
      <c r="D68" s="121" t="s">
        <v>10034</v>
      </c>
      <c r="E68" s="121" t="s">
        <v>14519</v>
      </c>
      <c r="F68" s="131" t="s">
        <v>14520</v>
      </c>
      <c r="G68" s="134" t="s">
        <v>14588</v>
      </c>
      <c r="H68" s="131" t="s">
        <v>1583</v>
      </c>
      <c r="I68" s="134">
        <v>2</v>
      </c>
      <c r="J68" s="131" t="s">
        <v>14583</v>
      </c>
      <c r="K68" s="131" t="s">
        <v>14523</v>
      </c>
      <c r="L68" s="134">
        <v>1</v>
      </c>
      <c r="M68" s="27">
        <f t="shared" si="3"/>
        <v>130</v>
      </c>
      <c r="N68" s="23"/>
      <c r="O68" s="24" t="s">
        <v>32</v>
      </c>
    </row>
    <row r="69" s="1" customFormat="1" ht="18.75" spans="1:15">
      <c r="A69" s="121">
        <v>64</v>
      </c>
      <c r="B69" s="121" t="s">
        <v>14518</v>
      </c>
      <c r="C69" s="121" t="s">
        <v>11004</v>
      </c>
      <c r="D69" s="121" t="s">
        <v>10034</v>
      </c>
      <c r="E69" s="121" t="s">
        <v>14519</v>
      </c>
      <c r="F69" s="131" t="s">
        <v>14520</v>
      </c>
      <c r="G69" s="134" t="s">
        <v>12217</v>
      </c>
      <c r="H69" s="131" t="s">
        <v>1583</v>
      </c>
      <c r="I69" s="134">
        <v>6</v>
      </c>
      <c r="J69" s="131" t="s">
        <v>14583</v>
      </c>
      <c r="K69" s="131" t="s">
        <v>14523</v>
      </c>
      <c r="L69" s="134">
        <v>4</v>
      </c>
      <c r="M69" s="27">
        <f t="shared" si="3"/>
        <v>520</v>
      </c>
      <c r="N69" s="23"/>
      <c r="O69" s="24" t="s">
        <v>32</v>
      </c>
    </row>
    <row r="70" s="1" customFormat="1" ht="18.75" spans="1:15">
      <c r="A70" s="121">
        <v>65</v>
      </c>
      <c r="B70" s="121" t="s">
        <v>14518</v>
      </c>
      <c r="C70" s="121" t="s">
        <v>11004</v>
      </c>
      <c r="D70" s="121" t="s">
        <v>10034</v>
      </c>
      <c r="E70" s="121" t="s">
        <v>14519</v>
      </c>
      <c r="F70" s="131" t="s">
        <v>14520</v>
      </c>
      <c r="G70" s="134" t="s">
        <v>14589</v>
      </c>
      <c r="H70" s="131" t="s">
        <v>194</v>
      </c>
      <c r="I70" s="134">
        <v>3</v>
      </c>
      <c r="J70" s="131" t="s">
        <v>14583</v>
      </c>
      <c r="K70" s="131" t="s">
        <v>14523</v>
      </c>
      <c r="L70" s="134">
        <v>2</v>
      </c>
      <c r="M70" s="27">
        <f t="shared" si="3"/>
        <v>260</v>
      </c>
      <c r="N70" s="23"/>
      <c r="O70" s="24" t="s">
        <v>32</v>
      </c>
    </row>
    <row r="71" s="1" customFormat="1" ht="18.75" spans="1:15">
      <c r="A71" s="121">
        <v>66</v>
      </c>
      <c r="B71" s="121" t="s">
        <v>14518</v>
      </c>
      <c r="C71" s="121" t="s">
        <v>11004</v>
      </c>
      <c r="D71" s="121" t="s">
        <v>10034</v>
      </c>
      <c r="E71" s="121" t="s">
        <v>14519</v>
      </c>
      <c r="F71" s="131" t="s">
        <v>14520</v>
      </c>
      <c r="G71" s="134" t="s">
        <v>14590</v>
      </c>
      <c r="H71" s="131" t="s">
        <v>5025</v>
      </c>
      <c r="I71" s="134">
        <v>1</v>
      </c>
      <c r="J71" s="131" t="s">
        <v>14583</v>
      </c>
      <c r="K71" s="131" t="s">
        <v>14523</v>
      </c>
      <c r="L71" s="134">
        <v>1</v>
      </c>
      <c r="M71" s="27">
        <f>L71*312</f>
        <v>312</v>
      </c>
      <c r="N71" s="23"/>
      <c r="O71" s="24" t="s">
        <v>32</v>
      </c>
    </row>
    <row r="72" s="1" customFormat="1" ht="18.75" spans="1:15">
      <c r="A72" s="121">
        <v>67</v>
      </c>
      <c r="B72" s="121" t="s">
        <v>14518</v>
      </c>
      <c r="C72" s="121" t="s">
        <v>11004</v>
      </c>
      <c r="D72" s="121" t="s">
        <v>10034</v>
      </c>
      <c r="E72" s="121" t="s">
        <v>14519</v>
      </c>
      <c r="F72" s="131" t="s">
        <v>14520</v>
      </c>
      <c r="G72" s="134" t="s">
        <v>14591</v>
      </c>
      <c r="H72" s="131" t="s">
        <v>1583</v>
      </c>
      <c r="I72" s="134">
        <v>1</v>
      </c>
      <c r="J72" s="131" t="s">
        <v>14583</v>
      </c>
      <c r="K72" s="131" t="s">
        <v>14523</v>
      </c>
      <c r="L72" s="134">
        <v>1</v>
      </c>
      <c r="M72" s="27">
        <f t="shared" ref="M72:M78" si="4">L72*130</f>
        <v>130</v>
      </c>
      <c r="N72" s="23"/>
      <c r="O72" s="24" t="s">
        <v>32</v>
      </c>
    </row>
    <row r="73" s="1" customFormat="1" ht="18.75" spans="1:15">
      <c r="A73" s="121">
        <v>68</v>
      </c>
      <c r="B73" s="121" t="s">
        <v>14518</v>
      </c>
      <c r="C73" s="121" t="s">
        <v>11004</v>
      </c>
      <c r="D73" s="121" t="s">
        <v>10034</v>
      </c>
      <c r="E73" s="121" t="s">
        <v>14519</v>
      </c>
      <c r="F73" s="131" t="s">
        <v>14520</v>
      </c>
      <c r="G73" s="134" t="s">
        <v>14592</v>
      </c>
      <c r="H73" s="131" t="s">
        <v>1583</v>
      </c>
      <c r="I73" s="134">
        <v>6</v>
      </c>
      <c r="J73" s="131" t="s">
        <v>14583</v>
      </c>
      <c r="K73" s="131" t="s">
        <v>14523</v>
      </c>
      <c r="L73" s="134">
        <v>6</v>
      </c>
      <c r="M73" s="27">
        <f t="shared" si="4"/>
        <v>780</v>
      </c>
      <c r="N73" s="23"/>
      <c r="O73" s="24" t="s">
        <v>32</v>
      </c>
    </row>
    <row r="74" s="1" customFormat="1" ht="18.75" spans="1:15">
      <c r="A74" s="121">
        <v>69</v>
      </c>
      <c r="B74" s="121" t="s">
        <v>14518</v>
      </c>
      <c r="C74" s="121" t="s">
        <v>11004</v>
      </c>
      <c r="D74" s="121" t="s">
        <v>10034</v>
      </c>
      <c r="E74" s="121" t="s">
        <v>14519</v>
      </c>
      <c r="F74" s="131" t="s">
        <v>14520</v>
      </c>
      <c r="G74" s="134" t="s">
        <v>14593</v>
      </c>
      <c r="H74" s="131" t="s">
        <v>6215</v>
      </c>
      <c r="I74" s="134">
        <v>2</v>
      </c>
      <c r="J74" s="131" t="s">
        <v>14583</v>
      </c>
      <c r="K74" s="131" t="s">
        <v>14523</v>
      </c>
      <c r="L74" s="134">
        <v>2</v>
      </c>
      <c r="M74" s="27">
        <f t="shared" si="4"/>
        <v>260</v>
      </c>
      <c r="N74" s="23"/>
      <c r="O74" s="24" t="s">
        <v>32</v>
      </c>
    </row>
    <row r="75" s="1" customFormat="1" ht="18.75" spans="1:15">
      <c r="A75" s="121">
        <v>70</v>
      </c>
      <c r="B75" s="121" t="s">
        <v>14518</v>
      </c>
      <c r="C75" s="121" t="s">
        <v>11004</v>
      </c>
      <c r="D75" s="121" t="s">
        <v>10034</v>
      </c>
      <c r="E75" s="121" t="s">
        <v>14519</v>
      </c>
      <c r="F75" s="131" t="s">
        <v>14520</v>
      </c>
      <c r="G75" s="134" t="s">
        <v>14594</v>
      </c>
      <c r="H75" s="131" t="s">
        <v>1583</v>
      </c>
      <c r="I75" s="134">
        <v>4</v>
      </c>
      <c r="J75" s="131" t="s">
        <v>14583</v>
      </c>
      <c r="K75" s="131" t="s">
        <v>14523</v>
      </c>
      <c r="L75" s="134">
        <v>3</v>
      </c>
      <c r="M75" s="27">
        <f t="shared" si="4"/>
        <v>390</v>
      </c>
      <c r="N75" s="23"/>
      <c r="O75" s="24" t="s">
        <v>32</v>
      </c>
    </row>
    <row r="76" s="1" customFormat="1" ht="18.75" spans="1:15">
      <c r="A76" s="121">
        <v>71</v>
      </c>
      <c r="B76" s="121" t="s">
        <v>14518</v>
      </c>
      <c r="C76" s="121" t="s">
        <v>11004</v>
      </c>
      <c r="D76" s="121" t="s">
        <v>10034</v>
      </c>
      <c r="E76" s="121" t="s">
        <v>14519</v>
      </c>
      <c r="F76" s="131" t="s">
        <v>14520</v>
      </c>
      <c r="G76" s="134" t="s">
        <v>14595</v>
      </c>
      <c r="H76" s="131" t="s">
        <v>1583</v>
      </c>
      <c r="I76" s="134">
        <v>2</v>
      </c>
      <c r="J76" s="131" t="s">
        <v>14583</v>
      </c>
      <c r="K76" s="131" t="s">
        <v>14523</v>
      </c>
      <c r="L76" s="134">
        <v>2</v>
      </c>
      <c r="M76" s="27">
        <f t="shared" si="4"/>
        <v>260</v>
      </c>
      <c r="N76" s="23"/>
      <c r="O76" s="24" t="s">
        <v>32</v>
      </c>
    </row>
    <row r="77" s="1" customFormat="1" ht="18.75" spans="1:15">
      <c r="A77" s="121">
        <v>72</v>
      </c>
      <c r="B77" s="121" t="s">
        <v>14518</v>
      </c>
      <c r="C77" s="121" t="s">
        <v>11004</v>
      </c>
      <c r="D77" s="121" t="s">
        <v>10034</v>
      </c>
      <c r="E77" s="121" t="s">
        <v>14519</v>
      </c>
      <c r="F77" s="131" t="s">
        <v>14520</v>
      </c>
      <c r="G77" s="134" t="s">
        <v>6290</v>
      </c>
      <c r="H77" s="131" t="s">
        <v>194</v>
      </c>
      <c r="I77" s="134">
        <v>3</v>
      </c>
      <c r="J77" s="131" t="s">
        <v>14583</v>
      </c>
      <c r="K77" s="131" t="s">
        <v>14523</v>
      </c>
      <c r="L77" s="134">
        <v>3</v>
      </c>
      <c r="M77" s="27">
        <f t="shared" si="4"/>
        <v>390</v>
      </c>
      <c r="N77" s="23"/>
      <c r="O77" s="24" t="s">
        <v>32</v>
      </c>
    </row>
    <row r="78" s="1" customFormat="1" ht="18.75" spans="1:15">
      <c r="A78" s="121">
        <v>73</v>
      </c>
      <c r="B78" s="121" t="s">
        <v>14518</v>
      </c>
      <c r="C78" s="121" t="s">
        <v>11004</v>
      </c>
      <c r="D78" s="121" t="s">
        <v>10034</v>
      </c>
      <c r="E78" s="121" t="s">
        <v>14519</v>
      </c>
      <c r="F78" s="131" t="s">
        <v>14520</v>
      </c>
      <c r="G78" s="134" t="s">
        <v>14596</v>
      </c>
      <c r="H78" s="131" t="s">
        <v>1583</v>
      </c>
      <c r="I78" s="134">
        <v>3</v>
      </c>
      <c r="J78" s="131" t="s">
        <v>14583</v>
      </c>
      <c r="K78" s="131" t="s">
        <v>14523</v>
      </c>
      <c r="L78" s="134">
        <v>2</v>
      </c>
      <c r="M78" s="27">
        <f t="shared" si="4"/>
        <v>260</v>
      </c>
      <c r="N78" s="23"/>
      <c r="O78" s="24" t="s">
        <v>32</v>
      </c>
    </row>
    <row r="79" s="1" customFormat="1" ht="18.75" spans="1:15">
      <c r="A79" s="121">
        <v>74</v>
      </c>
      <c r="B79" s="121" t="s">
        <v>14518</v>
      </c>
      <c r="C79" s="121" t="s">
        <v>11004</v>
      </c>
      <c r="D79" s="121" t="s">
        <v>10034</v>
      </c>
      <c r="E79" s="121" t="s">
        <v>14519</v>
      </c>
      <c r="F79" s="131" t="s">
        <v>14520</v>
      </c>
      <c r="G79" s="131" t="s">
        <v>14597</v>
      </c>
      <c r="H79" s="131" t="s">
        <v>51</v>
      </c>
      <c r="I79" s="137">
        <v>1</v>
      </c>
      <c r="J79" s="131" t="s">
        <v>14583</v>
      </c>
      <c r="K79" s="131" t="s">
        <v>14523</v>
      </c>
      <c r="L79" s="137">
        <v>1</v>
      </c>
      <c r="M79" s="27">
        <f>L79*312</f>
        <v>312</v>
      </c>
      <c r="N79" s="23"/>
      <c r="O79" s="24" t="s">
        <v>32</v>
      </c>
    </row>
    <row r="80" s="1" customFormat="1" ht="18.75" spans="1:15">
      <c r="A80" s="121">
        <v>75</v>
      </c>
      <c r="B80" s="121" t="s">
        <v>14518</v>
      </c>
      <c r="C80" s="121" t="s">
        <v>11004</v>
      </c>
      <c r="D80" s="121" t="s">
        <v>10034</v>
      </c>
      <c r="E80" s="121" t="s">
        <v>14519</v>
      </c>
      <c r="F80" s="131" t="s">
        <v>14520</v>
      </c>
      <c r="G80" s="134" t="s">
        <v>14598</v>
      </c>
      <c r="H80" s="135" t="s">
        <v>194</v>
      </c>
      <c r="I80" s="134">
        <v>4</v>
      </c>
      <c r="J80" s="131" t="s">
        <v>14583</v>
      </c>
      <c r="K80" s="131" t="s">
        <v>14523</v>
      </c>
      <c r="L80" s="134">
        <v>3</v>
      </c>
      <c r="M80" s="27">
        <f>L80*130</f>
        <v>390</v>
      </c>
      <c r="N80" s="23"/>
      <c r="O80" s="24" t="s">
        <v>32</v>
      </c>
    </row>
    <row r="81" s="1" customFormat="1" ht="18.75" spans="1:15">
      <c r="A81" s="121">
        <v>76</v>
      </c>
      <c r="B81" s="121" t="s">
        <v>14518</v>
      </c>
      <c r="C81" s="121" t="s">
        <v>11004</v>
      </c>
      <c r="D81" s="121" t="s">
        <v>10034</v>
      </c>
      <c r="E81" s="121" t="s">
        <v>14519</v>
      </c>
      <c r="F81" s="131" t="s">
        <v>14520</v>
      </c>
      <c r="G81" s="134" t="s">
        <v>14599</v>
      </c>
      <c r="H81" s="135" t="s">
        <v>51</v>
      </c>
      <c r="I81" s="134">
        <v>3</v>
      </c>
      <c r="J81" s="131" t="s">
        <v>14583</v>
      </c>
      <c r="K81" s="131" t="s">
        <v>14523</v>
      </c>
      <c r="L81" s="134">
        <v>3</v>
      </c>
      <c r="M81" s="27">
        <f>L81*312</f>
        <v>936</v>
      </c>
      <c r="N81" s="23"/>
      <c r="O81" s="24" t="s">
        <v>32</v>
      </c>
    </row>
    <row r="82" s="1" customFormat="1" ht="18.75" spans="1:15">
      <c r="A82" s="121">
        <v>77</v>
      </c>
      <c r="B82" s="121" t="s">
        <v>14518</v>
      </c>
      <c r="C82" s="121" t="s">
        <v>11004</v>
      </c>
      <c r="D82" s="121" t="s">
        <v>10034</v>
      </c>
      <c r="E82" s="121" t="s">
        <v>14519</v>
      </c>
      <c r="F82" s="131" t="s">
        <v>14520</v>
      </c>
      <c r="G82" s="131" t="s">
        <v>14600</v>
      </c>
      <c r="H82" s="131" t="s">
        <v>194</v>
      </c>
      <c r="I82" s="137">
        <v>4</v>
      </c>
      <c r="J82" s="131" t="s">
        <v>14601</v>
      </c>
      <c r="K82" s="131" t="s">
        <v>14523</v>
      </c>
      <c r="L82" s="134">
        <v>3</v>
      </c>
      <c r="M82" s="27">
        <f t="shared" ref="M82:M96" si="5">L82*130</f>
        <v>390</v>
      </c>
      <c r="N82" s="23"/>
      <c r="O82" s="24" t="s">
        <v>32</v>
      </c>
    </row>
    <row r="83" s="1" customFormat="1" ht="18.75" spans="1:15">
      <c r="A83" s="121">
        <v>78</v>
      </c>
      <c r="B83" s="121" t="s">
        <v>14518</v>
      </c>
      <c r="C83" s="121" t="s">
        <v>11004</v>
      </c>
      <c r="D83" s="121" t="s">
        <v>10034</v>
      </c>
      <c r="E83" s="121" t="s">
        <v>14519</v>
      </c>
      <c r="F83" s="131" t="s">
        <v>14520</v>
      </c>
      <c r="G83" s="134" t="s">
        <v>14602</v>
      </c>
      <c r="H83" s="131" t="s">
        <v>194</v>
      </c>
      <c r="I83" s="134">
        <v>3</v>
      </c>
      <c r="J83" s="131" t="s">
        <v>14601</v>
      </c>
      <c r="K83" s="131" t="s">
        <v>14523</v>
      </c>
      <c r="L83" s="134">
        <v>3</v>
      </c>
      <c r="M83" s="27">
        <f t="shared" si="5"/>
        <v>390</v>
      </c>
      <c r="N83" s="23"/>
      <c r="O83" s="24" t="s">
        <v>32</v>
      </c>
    </row>
    <row r="84" s="1" customFormat="1" ht="18.75" spans="1:15">
      <c r="A84" s="121">
        <v>79</v>
      </c>
      <c r="B84" s="121" t="s">
        <v>14518</v>
      </c>
      <c r="C84" s="121" t="s">
        <v>11004</v>
      </c>
      <c r="D84" s="121" t="s">
        <v>10034</v>
      </c>
      <c r="E84" s="121" t="s">
        <v>14519</v>
      </c>
      <c r="F84" s="131" t="s">
        <v>14520</v>
      </c>
      <c r="G84" s="134" t="s">
        <v>8598</v>
      </c>
      <c r="H84" s="131" t="s">
        <v>1583</v>
      </c>
      <c r="I84" s="134">
        <v>6</v>
      </c>
      <c r="J84" s="131" t="s">
        <v>14601</v>
      </c>
      <c r="K84" s="131" t="s">
        <v>14523</v>
      </c>
      <c r="L84" s="134">
        <v>5</v>
      </c>
      <c r="M84" s="27">
        <f t="shared" si="5"/>
        <v>650</v>
      </c>
      <c r="N84" s="23"/>
      <c r="O84" s="24" t="s">
        <v>32</v>
      </c>
    </row>
    <row r="85" s="1" customFormat="1" ht="18.75" spans="1:15">
      <c r="A85" s="121">
        <v>80</v>
      </c>
      <c r="B85" s="121" t="s">
        <v>14518</v>
      </c>
      <c r="C85" s="121" t="s">
        <v>11004</v>
      </c>
      <c r="D85" s="121" t="s">
        <v>10034</v>
      </c>
      <c r="E85" s="121" t="s">
        <v>14519</v>
      </c>
      <c r="F85" s="131" t="s">
        <v>14520</v>
      </c>
      <c r="G85" s="134" t="s">
        <v>14603</v>
      </c>
      <c r="H85" s="131" t="s">
        <v>194</v>
      </c>
      <c r="I85" s="134">
        <v>1</v>
      </c>
      <c r="J85" s="131" t="s">
        <v>14601</v>
      </c>
      <c r="K85" s="131" t="s">
        <v>14523</v>
      </c>
      <c r="L85" s="134">
        <v>1</v>
      </c>
      <c r="M85" s="27">
        <f t="shared" si="5"/>
        <v>130</v>
      </c>
      <c r="N85" s="23"/>
      <c r="O85" s="24" t="s">
        <v>32</v>
      </c>
    </row>
    <row r="86" s="1" customFormat="1" ht="18.75" spans="1:15">
      <c r="A86" s="121">
        <v>81</v>
      </c>
      <c r="B86" s="121" t="s">
        <v>14518</v>
      </c>
      <c r="C86" s="121" t="s">
        <v>11004</v>
      </c>
      <c r="D86" s="121" t="s">
        <v>10034</v>
      </c>
      <c r="E86" s="121" t="s">
        <v>14519</v>
      </c>
      <c r="F86" s="131" t="s">
        <v>14520</v>
      </c>
      <c r="G86" s="134" t="s">
        <v>14604</v>
      </c>
      <c r="H86" s="131" t="s">
        <v>1583</v>
      </c>
      <c r="I86" s="134">
        <v>1</v>
      </c>
      <c r="J86" s="131" t="s">
        <v>14601</v>
      </c>
      <c r="K86" s="131" t="s">
        <v>14523</v>
      </c>
      <c r="L86" s="134">
        <v>1</v>
      </c>
      <c r="M86" s="27">
        <f t="shared" si="5"/>
        <v>130</v>
      </c>
      <c r="N86" s="23"/>
      <c r="O86" s="24" t="s">
        <v>32</v>
      </c>
    </row>
    <row r="87" s="1" customFormat="1" ht="18.75" spans="1:15">
      <c r="A87" s="121">
        <v>82</v>
      </c>
      <c r="B87" s="121" t="s">
        <v>14518</v>
      </c>
      <c r="C87" s="121" t="s">
        <v>11004</v>
      </c>
      <c r="D87" s="121" t="s">
        <v>10034</v>
      </c>
      <c r="E87" s="121" t="s">
        <v>14519</v>
      </c>
      <c r="F87" s="131" t="s">
        <v>14520</v>
      </c>
      <c r="G87" s="134" t="s">
        <v>14605</v>
      </c>
      <c r="H87" s="131" t="s">
        <v>6215</v>
      </c>
      <c r="I87" s="134">
        <v>1</v>
      </c>
      <c r="J87" s="131" t="s">
        <v>14601</v>
      </c>
      <c r="K87" s="131" t="s">
        <v>14523</v>
      </c>
      <c r="L87" s="134">
        <v>1</v>
      </c>
      <c r="M87" s="27">
        <f t="shared" si="5"/>
        <v>130</v>
      </c>
      <c r="N87" s="23"/>
      <c r="O87" s="24" t="s">
        <v>32</v>
      </c>
    </row>
    <row r="88" s="1" customFormat="1" ht="18.75" spans="1:15">
      <c r="A88" s="121">
        <v>83</v>
      </c>
      <c r="B88" s="121" t="s">
        <v>14518</v>
      </c>
      <c r="C88" s="121" t="s">
        <v>11004</v>
      </c>
      <c r="D88" s="121" t="s">
        <v>10034</v>
      </c>
      <c r="E88" s="121" t="s">
        <v>14519</v>
      </c>
      <c r="F88" s="131" t="s">
        <v>14520</v>
      </c>
      <c r="G88" s="134" t="s">
        <v>14606</v>
      </c>
      <c r="H88" s="131" t="s">
        <v>194</v>
      </c>
      <c r="I88" s="134">
        <v>4</v>
      </c>
      <c r="J88" s="131" t="s">
        <v>14601</v>
      </c>
      <c r="K88" s="131" t="s">
        <v>14523</v>
      </c>
      <c r="L88" s="134">
        <v>2</v>
      </c>
      <c r="M88" s="27">
        <f t="shared" si="5"/>
        <v>260</v>
      </c>
      <c r="N88" s="23"/>
      <c r="O88" s="24" t="s">
        <v>32</v>
      </c>
    </row>
    <row r="89" s="1" customFormat="1" ht="18.75" spans="1:15">
      <c r="A89" s="121">
        <v>84</v>
      </c>
      <c r="B89" s="121" t="s">
        <v>14518</v>
      </c>
      <c r="C89" s="121" t="s">
        <v>11004</v>
      </c>
      <c r="D89" s="121" t="s">
        <v>10034</v>
      </c>
      <c r="E89" s="121" t="s">
        <v>14519</v>
      </c>
      <c r="F89" s="131" t="s">
        <v>14520</v>
      </c>
      <c r="G89" s="134" t="s">
        <v>14607</v>
      </c>
      <c r="H89" s="131" t="s">
        <v>1583</v>
      </c>
      <c r="I89" s="134">
        <v>5</v>
      </c>
      <c r="J89" s="131" t="s">
        <v>14601</v>
      </c>
      <c r="K89" s="131" t="s">
        <v>14523</v>
      </c>
      <c r="L89" s="134">
        <v>5</v>
      </c>
      <c r="M89" s="27">
        <f t="shared" si="5"/>
        <v>650</v>
      </c>
      <c r="N89" s="23"/>
      <c r="O89" s="24" t="s">
        <v>32</v>
      </c>
    </row>
    <row r="90" s="1" customFormat="1" ht="18.75" spans="1:15">
      <c r="A90" s="121">
        <v>85</v>
      </c>
      <c r="B90" s="121" t="s">
        <v>14518</v>
      </c>
      <c r="C90" s="121" t="s">
        <v>11004</v>
      </c>
      <c r="D90" s="121" t="s">
        <v>10034</v>
      </c>
      <c r="E90" s="121" t="s">
        <v>14519</v>
      </c>
      <c r="F90" s="131" t="s">
        <v>14520</v>
      </c>
      <c r="G90" s="134" t="s">
        <v>14608</v>
      </c>
      <c r="H90" s="131" t="s">
        <v>194</v>
      </c>
      <c r="I90" s="134">
        <v>5</v>
      </c>
      <c r="J90" s="131" t="s">
        <v>14601</v>
      </c>
      <c r="K90" s="131" t="s">
        <v>14523</v>
      </c>
      <c r="L90" s="134">
        <v>5</v>
      </c>
      <c r="M90" s="27">
        <f t="shared" si="5"/>
        <v>650</v>
      </c>
      <c r="N90" s="23"/>
      <c r="O90" s="24" t="s">
        <v>32</v>
      </c>
    </row>
    <row r="91" s="1" customFormat="1" ht="18.75" spans="1:15">
      <c r="A91" s="121">
        <v>86</v>
      </c>
      <c r="B91" s="121" t="s">
        <v>14518</v>
      </c>
      <c r="C91" s="121" t="s">
        <v>11004</v>
      </c>
      <c r="D91" s="121" t="s">
        <v>10034</v>
      </c>
      <c r="E91" s="121" t="s">
        <v>14519</v>
      </c>
      <c r="F91" s="131" t="s">
        <v>14520</v>
      </c>
      <c r="G91" s="134" t="s">
        <v>14609</v>
      </c>
      <c r="H91" s="131" t="s">
        <v>194</v>
      </c>
      <c r="I91" s="134">
        <v>4</v>
      </c>
      <c r="J91" s="131" t="s">
        <v>14601</v>
      </c>
      <c r="K91" s="131" t="s">
        <v>14523</v>
      </c>
      <c r="L91" s="134">
        <v>3</v>
      </c>
      <c r="M91" s="27">
        <f t="shared" si="5"/>
        <v>390</v>
      </c>
      <c r="N91" s="23"/>
      <c r="O91" s="24" t="s">
        <v>32</v>
      </c>
    </row>
    <row r="92" s="1" customFormat="1" ht="18.75" spans="1:15">
      <c r="A92" s="121">
        <v>87</v>
      </c>
      <c r="B92" s="121" t="s">
        <v>14518</v>
      </c>
      <c r="C92" s="121" t="s">
        <v>11004</v>
      </c>
      <c r="D92" s="121" t="s">
        <v>10034</v>
      </c>
      <c r="E92" s="121" t="s">
        <v>14519</v>
      </c>
      <c r="F92" s="131" t="s">
        <v>14520</v>
      </c>
      <c r="G92" s="134" t="s">
        <v>14610</v>
      </c>
      <c r="H92" s="131" t="s">
        <v>194</v>
      </c>
      <c r="I92" s="134">
        <v>2</v>
      </c>
      <c r="J92" s="131" t="s">
        <v>14601</v>
      </c>
      <c r="K92" s="131" t="s">
        <v>14523</v>
      </c>
      <c r="L92" s="134">
        <v>2</v>
      </c>
      <c r="M92" s="27">
        <f t="shared" si="5"/>
        <v>260</v>
      </c>
      <c r="N92" s="23"/>
      <c r="O92" s="24" t="s">
        <v>32</v>
      </c>
    </row>
    <row r="93" s="1" customFormat="1" ht="18.75" spans="1:15">
      <c r="A93" s="121">
        <v>88</v>
      </c>
      <c r="B93" s="121" t="s">
        <v>14518</v>
      </c>
      <c r="C93" s="121" t="s">
        <v>11004</v>
      </c>
      <c r="D93" s="121" t="s">
        <v>10034</v>
      </c>
      <c r="E93" s="121" t="s">
        <v>14519</v>
      </c>
      <c r="F93" s="131" t="s">
        <v>14520</v>
      </c>
      <c r="G93" s="134" t="s">
        <v>14611</v>
      </c>
      <c r="H93" s="131" t="s">
        <v>194</v>
      </c>
      <c r="I93" s="134">
        <v>1</v>
      </c>
      <c r="J93" s="131" t="s">
        <v>14601</v>
      </c>
      <c r="K93" s="131" t="s">
        <v>14523</v>
      </c>
      <c r="L93" s="134">
        <v>1</v>
      </c>
      <c r="M93" s="27">
        <f t="shared" si="5"/>
        <v>130</v>
      </c>
      <c r="N93" s="23"/>
      <c r="O93" s="24" t="s">
        <v>32</v>
      </c>
    </row>
    <row r="94" s="1" customFormat="1" ht="18.75" spans="1:15">
      <c r="A94" s="121">
        <v>89</v>
      </c>
      <c r="B94" s="121" t="s">
        <v>14518</v>
      </c>
      <c r="C94" s="121" t="s">
        <v>11004</v>
      </c>
      <c r="D94" s="121" t="s">
        <v>10034</v>
      </c>
      <c r="E94" s="121" t="s">
        <v>14519</v>
      </c>
      <c r="F94" s="131" t="s">
        <v>14520</v>
      </c>
      <c r="G94" s="134" t="s">
        <v>14612</v>
      </c>
      <c r="H94" s="131" t="s">
        <v>194</v>
      </c>
      <c r="I94" s="134">
        <v>2</v>
      </c>
      <c r="J94" s="131" t="s">
        <v>14601</v>
      </c>
      <c r="K94" s="131" t="s">
        <v>14523</v>
      </c>
      <c r="L94" s="134">
        <v>2</v>
      </c>
      <c r="M94" s="27">
        <f t="shared" si="5"/>
        <v>260</v>
      </c>
      <c r="N94" s="23"/>
      <c r="O94" s="24" t="s">
        <v>32</v>
      </c>
    </row>
    <row r="95" s="1" customFormat="1" ht="18.75" spans="1:15">
      <c r="A95" s="121">
        <v>90</v>
      </c>
      <c r="B95" s="121" t="s">
        <v>14518</v>
      </c>
      <c r="C95" s="121" t="s">
        <v>11004</v>
      </c>
      <c r="D95" s="121" t="s">
        <v>10034</v>
      </c>
      <c r="E95" s="121" t="s">
        <v>14519</v>
      </c>
      <c r="F95" s="131" t="s">
        <v>14520</v>
      </c>
      <c r="G95" s="134" t="s">
        <v>14613</v>
      </c>
      <c r="H95" s="131" t="s">
        <v>1583</v>
      </c>
      <c r="I95" s="134">
        <v>3</v>
      </c>
      <c r="J95" s="131" t="s">
        <v>14601</v>
      </c>
      <c r="K95" s="131" t="s">
        <v>14523</v>
      </c>
      <c r="L95" s="134">
        <v>3</v>
      </c>
      <c r="M95" s="27">
        <f t="shared" si="5"/>
        <v>390</v>
      </c>
      <c r="N95" s="23"/>
      <c r="O95" s="24" t="s">
        <v>32</v>
      </c>
    </row>
    <row r="96" s="1" customFormat="1" ht="18.75" spans="1:15">
      <c r="A96" s="121">
        <v>91</v>
      </c>
      <c r="B96" s="121" t="s">
        <v>14518</v>
      </c>
      <c r="C96" s="121" t="s">
        <v>11004</v>
      </c>
      <c r="D96" s="121" t="s">
        <v>10034</v>
      </c>
      <c r="E96" s="121" t="s">
        <v>14519</v>
      </c>
      <c r="F96" s="131" t="s">
        <v>14520</v>
      </c>
      <c r="G96" s="134" t="s">
        <v>14614</v>
      </c>
      <c r="H96" s="131" t="s">
        <v>1583</v>
      </c>
      <c r="I96" s="134">
        <v>2</v>
      </c>
      <c r="J96" s="131" t="s">
        <v>14601</v>
      </c>
      <c r="K96" s="131" t="s">
        <v>14523</v>
      </c>
      <c r="L96" s="134">
        <v>2</v>
      </c>
      <c r="M96" s="27">
        <f t="shared" si="5"/>
        <v>260</v>
      </c>
      <c r="N96" s="23"/>
      <c r="O96" s="24" t="s">
        <v>32</v>
      </c>
    </row>
    <row r="97" s="1" customFormat="1" ht="18.75" spans="1:15">
      <c r="A97" s="121">
        <v>92</v>
      </c>
      <c r="B97" s="121" t="s">
        <v>14518</v>
      </c>
      <c r="C97" s="121" t="s">
        <v>11004</v>
      </c>
      <c r="D97" s="121" t="s">
        <v>10034</v>
      </c>
      <c r="E97" s="121" t="s">
        <v>14519</v>
      </c>
      <c r="F97" s="131" t="s">
        <v>14520</v>
      </c>
      <c r="G97" s="134" t="s">
        <v>14615</v>
      </c>
      <c r="H97" s="131" t="s">
        <v>5025</v>
      </c>
      <c r="I97" s="134">
        <v>1</v>
      </c>
      <c r="J97" s="131" t="s">
        <v>14601</v>
      </c>
      <c r="K97" s="131" t="s">
        <v>14523</v>
      </c>
      <c r="L97" s="134">
        <v>1</v>
      </c>
      <c r="M97" s="27">
        <f>L97*312</f>
        <v>312</v>
      </c>
      <c r="N97" s="23"/>
      <c r="O97" s="24" t="s">
        <v>32</v>
      </c>
    </row>
    <row r="98" s="1" customFormat="1" ht="18.75" spans="1:15">
      <c r="A98" s="121">
        <v>93</v>
      </c>
      <c r="B98" s="121" t="s">
        <v>14518</v>
      </c>
      <c r="C98" s="121" t="s">
        <v>11004</v>
      </c>
      <c r="D98" s="121" t="s">
        <v>10034</v>
      </c>
      <c r="E98" s="121" t="s">
        <v>14519</v>
      </c>
      <c r="F98" s="131" t="s">
        <v>14520</v>
      </c>
      <c r="G98" s="131" t="s">
        <v>14616</v>
      </c>
      <c r="H98" s="131" t="s">
        <v>194</v>
      </c>
      <c r="I98" s="137">
        <v>4</v>
      </c>
      <c r="J98" s="131" t="s">
        <v>14601</v>
      </c>
      <c r="K98" s="131" t="s">
        <v>14523</v>
      </c>
      <c r="L98" s="137">
        <v>3</v>
      </c>
      <c r="M98" s="27">
        <f>L98*130</f>
        <v>390</v>
      </c>
      <c r="N98" s="23"/>
      <c r="O98" s="24" t="s">
        <v>32</v>
      </c>
    </row>
    <row r="99" s="1" customFormat="1" ht="18.75" spans="1:15">
      <c r="A99" s="121">
        <v>94</v>
      </c>
      <c r="B99" s="121" t="s">
        <v>14518</v>
      </c>
      <c r="C99" s="121" t="s">
        <v>11004</v>
      </c>
      <c r="D99" s="121" t="s">
        <v>10034</v>
      </c>
      <c r="E99" s="121" t="s">
        <v>14519</v>
      </c>
      <c r="F99" s="131" t="s">
        <v>14520</v>
      </c>
      <c r="G99" s="134" t="s">
        <v>14617</v>
      </c>
      <c r="H99" s="131" t="s">
        <v>51</v>
      </c>
      <c r="I99" s="134">
        <v>1</v>
      </c>
      <c r="J99" s="131" t="s">
        <v>14601</v>
      </c>
      <c r="K99" s="131" t="s">
        <v>14523</v>
      </c>
      <c r="L99" s="134">
        <v>1</v>
      </c>
      <c r="M99" s="27">
        <f>L99*312</f>
        <v>312</v>
      </c>
      <c r="N99" s="23"/>
      <c r="O99" s="24" t="s">
        <v>32</v>
      </c>
    </row>
    <row r="100" s="1" customFormat="1" ht="18.75" spans="1:15">
      <c r="A100" s="121">
        <v>95</v>
      </c>
      <c r="B100" s="121" t="s">
        <v>14518</v>
      </c>
      <c r="C100" s="121" t="s">
        <v>11004</v>
      </c>
      <c r="D100" s="121" t="s">
        <v>10034</v>
      </c>
      <c r="E100" s="121" t="s">
        <v>14519</v>
      </c>
      <c r="F100" s="131" t="s">
        <v>14520</v>
      </c>
      <c r="G100" s="134" t="s">
        <v>14618</v>
      </c>
      <c r="H100" s="131" t="s">
        <v>1583</v>
      </c>
      <c r="I100" s="134">
        <v>3</v>
      </c>
      <c r="J100" s="131" t="s">
        <v>14601</v>
      </c>
      <c r="K100" s="131" t="s">
        <v>14523</v>
      </c>
      <c r="L100" s="134">
        <v>3</v>
      </c>
      <c r="M100" s="27">
        <f t="shared" ref="M100:M105" si="6">L100*130</f>
        <v>390</v>
      </c>
      <c r="N100" s="23"/>
      <c r="O100" s="24" t="s">
        <v>32</v>
      </c>
    </row>
    <row r="101" s="1" customFormat="1" ht="18.75" spans="1:15">
      <c r="A101" s="121">
        <v>96</v>
      </c>
      <c r="B101" s="121" t="s">
        <v>14518</v>
      </c>
      <c r="C101" s="121" t="s">
        <v>11004</v>
      </c>
      <c r="D101" s="121" t="s">
        <v>10034</v>
      </c>
      <c r="E101" s="121" t="s">
        <v>14519</v>
      </c>
      <c r="F101" s="131" t="s">
        <v>14520</v>
      </c>
      <c r="G101" s="134" t="s">
        <v>14619</v>
      </c>
      <c r="H101" s="131" t="s">
        <v>194</v>
      </c>
      <c r="I101" s="134">
        <v>4</v>
      </c>
      <c r="J101" s="131" t="s">
        <v>14601</v>
      </c>
      <c r="K101" s="131" t="s">
        <v>14523</v>
      </c>
      <c r="L101" s="134">
        <v>4</v>
      </c>
      <c r="M101" s="27">
        <f t="shared" si="6"/>
        <v>520</v>
      </c>
      <c r="N101" s="23"/>
      <c r="O101" s="24" t="s">
        <v>32</v>
      </c>
    </row>
    <row r="102" s="1" customFormat="1" ht="18.75" spans="1:15">
      <c r="A102" s="121">
        <v>97</v>
      </c>
      <c r="B102" s="121" t="s">
        <v>14518</v>
      </c>
      <c r="C102" s="121" t="s">
        <v>11004</v>
      </c>
      <c r="D102" s="121" t="s">
        <v>10034</v>
      </c>
      <c r="E102" s="121" t="s">
        <v>14519</v>
      </c>
      <c r="F102" s="131" t="s">
        <v>14520</v>
      </c>
      <c r="G102" s="134" t="s">
        <v>14620</v>
      </c>
      <c r="H102" s="131" t="s">
        <v>194</v>
      </c>
      <c r="I102" s="134">
        <v>3</v>
      </c>
      <c r="J102" s="131" t="s">
        <v>14601</v>
      </c>
      <c r="K102" s="131" t="s">
        <v>14523</v>
      </c>
      <c r="L102" s="134">
        <v>2</v>
      </c>
      <c r="M102" s="27">
        <f t="shared" si="6"/>
        <v>260</v>
      </c>
      <c r="N102" s="23"/>
      <c r="O102" s="24" t="s">
        <v>32</v>
      </c>
    </row>
    <row r="103" s="1" customFormat="1" ht="18.75" spans="1:15">
      <c r="A103" s="121">
        <v>98</v>
      </c>
      <c r="B103" s="121" t="s">
        <v>14518</v>
      </c>
      <c r="C103" s="121" t="s">
        <v>11004</v>
      </c>
      <c r="D103" s="121" t="s">
        <v>10034</v>
      </c>
      <c r="E103" s="121" t="s">
        <v>14519</v>
      </c>
      <c r="F103" s="131" t="s">
        <v>14520</v>
      </c>
      <c r="G103" s="134" t="s">
        <v>14621</v>
      </c>
      <c r="H103" s="135" t="s">
        <v>1583</v>
      </c>
      <c r="I103" s="134">
        <v>2</v>
      </c>
      <c r="J103" s="131" t="s">
        <v>14622</v>
      </c>
      <c r="K103" s="131" t="s">
        <v>14523</v>
      </c>
      <c r="L103" s="134">
        <v>2</v>
      </c>
      <c r="M103" s="27">
        <f t="shared" si="6"/>
        <v>260</v>
      </c>
      <c r="N103" s="23"/>
      <c r="O103" s="24" t="s">
        <v>32</v>
      </c>
    </row>
    <row r="104" s="1" customFormat="1" ht="18.75" spans="1:15">
      <c r="A104" s="121">
        <v>99</v>
      </c>
      <c r="B104" s="121" t="s">
        <v>14518</v>
      </c>
      <c r="C104" s="121" t="s">
        <v>11004</v>
      </c>
      <c r="D104" s="121" t="s">
        <v>10034</v>
      </c>
      <c r="E104" s="121" t="s">
        <v>14519</v>
      </c>
      <c r="F104" s="131" t="s">
        <v>14520</v>
      </c>
      <c r="G104" s="134" t="s">
        <v>14623</v>
      </c>
      <c r="H104" s="135" t="s">
        <v>194</v>
      </c>
      <c r="I104" s="134">
        <v>3</v>
      </c>
      <c r="J104" s="131" t="s">
        <v>14622</v>
      </c>
      <c r="K104" s="131" t="s">
        <v>14523</v>
      </c>
      <c r="L104" s="134">
        <v>2</v>
      </c>
      <c r="M104" s="27">
        <f t="shared" si="6"/>
        <v>260</v>
      </c>
      <c r="N104" s="23"/>
      <c r="O104" s="24" t="s">
        <v>32</v>
      </c>
    </row>
    <row r="105" s="1" customFormat="1" ht="18.75" spans="1:15">
      <c r="A105" s="121">
        <v>100</v>
      </c>
      <c r="B105" s="121" t="s">
        <v>14518</v>
      </c>
      <c r="C105" s="121" t="s">
        <v>11004</v>
      </c>
      <c r="D105" s="121" t="s">
        <v>10034</v>
      </c>
      <c r="E105" s="121" t="s">
        <v>14519</v>
      </c>
      <c r="F105" s="131" t="s">
        <v>14520</v>
      </c>
      <c r="G105" s="134" t="s">
        <v>14624</v>
      </c>
      <c r="H105" s="135" t="s">
        <v>194</v>
      </c>
      <c r="I105" s="134">
        <v>1</v>
      </c>
      <c r="J105" s="131" t="s">
        <v>14622</v>
      </c>
      <c r="K105" s="131" t="s">
        <v>14523</v>
      </c>
      <c r="L105" s="134">
        <v>1</v>
      </c>
      <c r="M105" s="27">
        <f t="shared" si="6"/>
        <v>130</v>
      </c>
      <c r="N105" s="23"/>
      <c r="O105" s="24" t="s">
        <v>32</v>
      </c>
    </row>
    <row r="106" s="1" customFormat="1" ht="18.75" spans="1:15">
      <c r="A106" s="121">
        <v>101</v>
      </c>
      <c r="B106" s="121" t="s">
        <v>14518</v>
      </c>
      <c r="C106" s="121" t="s">
        <v>11004</v>
      </c>
      <c r="D106" s="121" t="s">
        <v>10034</v>
      </c>
      <c r="E106" s="121" t="s">
        <v>14519</v>
      </c>
      <c r="F106" s="131" t="s">
        <v>14520</v>
      </c>
      <c r="G106" s="134" t="s">
        <v>14625</v>
      </c>
      <c r="H106" s="135" t="s">
        <v>5025</v>
      </c>
      <c r="I106" s="134">
        <v>1</v>
      </c>
      <c r="J106" s="131" t="s">
        <v>14622</v>
      </c>
      <c r="K106" s="131" t="s">
        <v>14523</v>
      </c>
      <c r="L106" s="134">
        <v>1</v>
      </c>
      <c r="M106" s="27">
        <f>L106*312</f>
        <v>312</v>
      </c>
      <c r="N106" s="23"/>
      <c r="O106" s="24" t="s">
        <v>32</v>
      </c>
    </row>
    <row r="107" s="1" customFormat="1" ht="18.75" spans="1:15">
      <c r="A107" s="121">
        <v>102</v>
      </c>
      <c r="B107" s="121" t="s">
        <v>14518</v>
      </c>
      <c r="C107" s="121" t="s">
        <v>11004</v>
      </c>
      <c r="D107" s="121" t="s">
        <v>10034</v>
      </c>
      <c r="E107" s="121" t="s">
        <v>14519</v>
      </c>
      <c r="F107" s="131" t="s">
        <v>14520</v>
      </c>
      <c r="G107" s="134" t="s">
        <v>14626</v>
      </c>
      <c r="H107" s="135" t="s">
        <v>1583</v>
      </c>
      <c r="I107" s="134">
        <v>6</v>
      </c>
      <c r="J107" s="131" t="s">
        <v>14622</v>
      </c>
      <c r="K107" s="131" t="s">
        <v>14523</v>
      </c>
      <c r="L107" s="134">
        <v>4</v>
      </c>
      <c r="M107" s="27">
        <f t="shared" ref="M107:M112" si="7">L107*130</f>
        <v>520</v>
      </c>
      <c r="N107" s="23"/>
      <c r="O107" s="24" t="s">
        <v>32</v>
      </c>
    </row>
    <row r="108" s="1" customFormat="1" ht="18.75" spans="1:15">
      <c r="A108" s="121">
        <v>103</v>
      </c>
      <c r="B108" s="121" t="s">
        <v>14518</v>
      </c>
      <c r="C108" s="121" t="s">
        <v>11004</v>
      </c>
      <c r="D108" s="121" t="s">
        <v>10034</v>
      </c>
      <c r="E108" s="121" t="s">
        <v>14519</v>
      </c>
      <c r="F108" s="131" t="s">
        <v>14520</v>
      </c>
      <c r="G108" s="134" t="s">
        <v>14627</v>
      </c>
      <c r="H108" s="135" t="s">
        <v>194</v>
      </c>
      <c r="I108" s="134">
        <v>5</v>
      </c>
      <c r="J108" s="131" t="s">
        <v>14622</v>
      </c>
      <c r="K108" s="131" t="s">
        <v>14523</v>
      </c>
      <c r="L108" s="134">
        <v>2</v>
      </c>
      <c r="M108" s="27">
        <f t="shared" si="7"/>
        <v>260</v>
      </c>
      <c r="N108" s="23"/>
      <c r="O108" s="24" t="s">
        <v>32</v>
      </c>
    </row>
    <row r="109" s="1" customFormat="1" ht="18.75" spans="1:15">
      <c r="A109" s="121">
        <v>104</v>
      </c>
      <c r="B109" s="121" t="s">
        <v>14518</v>
      </c>
      <c r="C109" s="121" t="s">
        <v>11004</v>
      </c>
      <c r="D109" s="121" t="s">
        <v>10034</v>
      </c>
      <c r="E109" s="121" t="s">
        <v>14519</v>
      </c>
      <c r="F109" s="131" t="s">
        <v>14520</v>
      </c>
      <c r="G109" s="134" t="s">
        <v>14628</v>
      </c>
      <c r="H109" s="135" t="s">
        <v>1583</v>
      </c>
      <c r="I109" s="134">
        <v>6</v>
      </c>
      <c r="J109" s="131" t="s">
        <v>14622</v>
      </c>
      <c r="K109" s="131" t="s">
        <v>14523</v>
      </c>
      <c r="L109" s="134">
        <v>2</v>
      </c>
      <c r="M109" s="27">
        <f t="shared" si="7"/>
        <v>260</v>
      </c>
      <c r="N109" s="23"/>
      <c r="O109" s="24" t="s">
        <v>32</v>
      </c>
    </row>
    <row r="110" s="1" customFormat="1" ht="18.75" spans="1:15">
      <c r="A110" s="121">
        <v>105</v>
      </c>
      <c r="B110" s="121" t="s">
        <v>14518</v>
      </c>
      <c r="C110" s="121" t="s">
        <v>11004</v>
      </c>
      <c r="D110" s="121" t="s">
        <v>10034</v>
      </c>
      <c r="E110" s="121" t="s">
        <v>14519</v>
      </c>
      <c r="F110" s="131" t="s">
        <v>14520</v>
      </c>
      <c r="G110" s="134" t="s">
        <v>14629</v>
      </c>
      <c r="H110" s="135" t="s">
        <v>194</v>
      </c>
      <c r="I110" s="134">
        <v>4</v>
      </c>
      <c r="J110" s="131" t="s">
        <v>14622</v>
      </c>
      <c r="K110" s="131" t="s">
        <v>14523</v>
      </c>
      <c r="L110" s="134">
        <v>3</v>
      </c>
      <c r="M110" s="27">
        <f t="shared" si="7"/>
        <v>390</v>
      </c>
      <c r="N110" s="23"/>
      <c r="O110" s="24" t="s">
        <v>32</v>
      </c>
    </row>
    <row r="111" s="1" customFormat="1" ht="18.75" spans="1:15">
      <c r="A111" s="121">
        <v>106</v>
      </c>
      <c r="B111" s="121" t="s">
        <v>14518</v>
      </c>
      <c r="C111" s="121" t="s">
        <v>11004</v>
      </c>
      <c r="D111" s="121" t="s">
        <v>10034</v>
      </c>
      <c r="E111" s="121" t="s">
        <v>14519</v>
      </c>
      <c r="F111" s="131" t="s">
        <v>14520</v>
      </c>
      <c r="G111" s="131" t="s">
        <v>14630</v>
      </c>
      <c r="H111" s="131" t="s">
        <v>194</v>
      </c>
      <c r="I111" s="137">
        <v>6</v>
      </c>
      <c r="J111" s="131" t="s">
        <v>14631</v>
      </c>
      <c r="K111" s="131" t="s">
        <v>14523</v>
      </c>
      <c r="L111" s="137">
        <v>6</v>
      </c>
      <c r="M111" s="27">
        <f t="shared" si="7"/>
        <v>780</v>
      </c>
      <c r="N111" s="23"/>
      <c r="O111" s="24" t="s">
        <v>32</v>
      </c>
    </row>
    <row r="112" s="1" customFormat="1" ht="18.75" spans="1:15">
      <c r="A112" s="121">
        <v>107</v>
      </c>
      <c r="B112" s="121" t="s">
        <v>14518</v>
      </c>
      <c r="C112" s="121" t="s">
        <v>11004</v>
      </c>
      <c r="D112" s="121" t="s">
        <v>10034</v>
      </c>
      <c r="E112" s="121" t="s">
        <v>14519</v>
      </c>
      <c r="F112" s="131" t="s">
        <v>14520</v>
      </c>
      <c r="G112" s="134" t="s">
        <v>14632</v>
      </c>
      <c r="H112" s="131" t="s">
        <v>1583</v>
      </c>
      <c r="I112" s="134">
        <v>2</v>
      </c>
      <c r="J112" s="131" t="s">
        <v>14631</v>
      </c>
      <c r="K112" s="131" t="s">
        <v>14523</v>
      </c>
      <c r="L112" s="134">
        <v>2</v>
      </c>
      <c r="M112" s="27">
        <f t="shared" si="7"/>
        <v>260</v>
      </c>
      <c r="N112" s="23"/>
      <c r="O112" s="24" t="s">
        <v>32</v>
      </c>
    </row>
    <row r="113" s="1" customFormat="1" ht="18.75" spans="1:15">
      <c r="A113" s="121">
        <v>108</v>
      </c>
      <c r="B113" s="121" t="s">
        <v>14518</v>
      </c>
      <c r="C113" s="121" t="s">
        <v>11004</v>
      </c>
      <c r="D113" s="121" t="s">
        <v>10034</v>
      </c>
      <c r="E113" s="121" t="s">
        <v>14519</v>
      </c>
      <c r="F113" s="131" t="s">
        <v>14520</v>
      </c>
      <c r="G113" s="134" t="s">
        <v>14633</v>
      </c>
      <c r="H113" s="131" t="s">
        <v>5025</v>
      </c>
      <c r="I113" s="134">
        <v>1</v>
      </c>
      <c r="J113" s="131" t="s">
        <v>14631</v>
      </c>
      <c r="K113" s="131" t="s">
        <v>14523</v>
      </c>
      <c r="L113" s="134">
        <v>1</v>
      </c>
      <c r="M113" s="27">
        <f>L113*312</f>
        <v>312</v>
      </c>
      <c r="N113" s="23"/>
      <c r="O113" s="24" t="s">
        <v>32</v>
      </c>
    </row>
    <row r="114" s="1" customFormat="1" ht="18.75" spans="1:15">
      <c r="A114" s="121">
        <v>109</v>
      </c>
      <c r="B114" s="121" t="s">
        <v>14518</v>
      </c>
      <c r="C114" s="121" t="s">
        <v>11004</v>
      </c>
      <c r="D114" s="121" t="s">
        <v>10034</v>
      </c>
      <c r="E114" s="121" t="s">
        <v>14519</v>
      </c>
      <c r="F114" s="131" t="s">
        <v>14520</v>
      </c>
      <c r="G114" s="134" t="s">
        <v>510</v>
      </c>
      <c r="H114" s="131" t="s">
        <v>1583</v>
      </c>
      <c r="I114" s="134">
        <v>4</v>
      </c>
      <c r="J114" s="131" t="s">
        <v>14631</v>
      </c>
      <c r="K114" s="131" t="s">
        <v>14523</v>
      </c>
      <c r="L114" s="134">
        <v>4</v>
      </c>
      <c r="M114" s="27">
        <f>L114*130</f>
        <v>520</v>
      </c>
      <c r="N114" s="23"/>
      <c r="O114" s="24" t="s">
        <v>32</v>
      </c>
    </row>
    <row r="115" s="1" customFormat="1" ht="18.75" spans="1:15">
      <c r="A115" s="121">
        <v>110</v>
      </c>
      <c r="B115" s="121" t="s">
        <v>14518</v>
      </c>
      <c r="C115" s="121" t="s">
        <v>11004</v>
      </c>
      <c r="D115" s="121" t="s">
        <v>10034</v>
      </c>
      <c r="E115" s="121" t="s">
        <v>14519</v>
      </c>
      <c r="F115" s="131" t="s">
        <v>14520</v>
      </c>
      <c r="G115" s="134" t="s">
        <v>14634</v>
      </c>
      <c r="H115" s="131" t="s">
        <v>1583</v>
      </c>
      <c r="I115" s="134">
        <v>3</v>
      </c>
      <c r="J115" s="131" t="s">
        <v>14631</v>
      </c>
      <c r="K115" s="131" t="s">
        <v>14523</v>
      </c>
      <c r="L115" s="134">
        <v>3</v>
      </c>
      <c r="M115" s="27">
        <f>L115*130</f>
        <v>390</v>
      </c>
      <c r="N115" s="23"/>
      <c r="O115" s="24" t="s">
        <v>32</v>
      </c>
    </row>
    <row r="116" s="1" customFormat="1" ht="18.75" spans="1:15">
      <c r="A116" s="121">
        <v>111</v>
      </c>
      <c r="B116" s="121" t="s">
        <v>14518</v>
      </c>
      <c r="C116" s="121" t="s">
        <v>11004</v>
      </c>
      <c r="D116" s="121" t="s">
        <v>10034</v>
      </c>
      <c r="E116" s="121" t="s">
        <v>14519</v>
      </c>
      <c r="F116" s="131" t="s">
        <v>14520</v>
      </c>
      <c r="G116" s="134" t="s">
        <v>14635</v>
      </c>
      <c r="H116" s="131" t="s">
        <v>194</v>
      </c>
      <c r="I116" s="134">
        <v>2</v>
      </c>
      <c r="J116" s="131" t="s">
        <v>14631</v>
      </c>
      <c r="K116" s="131" t="s">
        <v>14523</v>
      </c>
      <c r="L116" s="134">
        <v>1</v>
      </c>
      <c r="M116" s="27">
        <f>L116*130</f>
        <v>130</v>
      </c>
      <c r="N116" s="23"/>
      <c r="O116" s="24" t="s">
        <v>32</v>
      </c>
    </row>
    <row r="117" s="1" customFormat="1" ht="18.75" spans="1:15">
      <c r="A117" s="121">
        <v>112</v>
      </c>
      <c r="B117" s="121" t="s">
        <v>14518</v>
      </c>
      <c r="C117" s="121" t="s">
        <v>11004</v>
      </c>
      <c r="D117" s="121" t="s">
        <v>10034</v>
      </c>
      <c r="E117" s="121" t="s">
        <v>14519</v>
      </c>
      <c r="F117" s="131" t="s">
        <v>14520</v>
      </c>
      <c r="G117" s="134" t="s">
        <v>14636</v>
      </c>
      <c r="H117" s="131" t="s">
        <v>194</v>
      </c>
      <c r="I117" s="134">
        <v>1</v>
      </c>
      <c r="J117" s="131" t="s">
        <v>14631</v>
      </c>
      <c r="K117" s="131" t="s">
        <v>14523</v>
      </c>
      <c r="L117" s="134">
        <v>1</v>
      </c>
      <c r="M117" s="27">
        <f>L117*130</f>
        <v>130</v>
      </c>
      <c r="N117" s="23"/>
      <c r="O117" s="24" t="s">
        <v>32</v>
      </c>
    </row>
    <row r="118" s="1" customFormat="1" ht="18.75" spans="1:15">
      <c r="A118" s="121">
        <v>113</v>
      </c>
      <c r="B118" s="121" t="s">
        <v>14518</v>
      </c>
      <c r="C118" s="121" t="s">
        <v>11004</v>
      </c>
      <c r="D118" s="121" t="s">
        <v>10034</v>
      </c>
      <c r="E118" s="121" t="s">
        <v>14519</v>
      </c>
      <c r="F118" s="131" t="s">
        <v>14520</v>
      </c>
      <c r="G118" s="134" t="s">
        <v>14637</v>
      </c>
      <c r="H118" s="131" t="s">
        <v>194</v>
      </c>
      <c r="I118" s="134">
        <v>1</v>
      </c>
      <c r="J118" s="131" t="s">
        <v>14631</v>
      </c>
      <c r="K118" s="131" t="s">
        <v>14523</v>
      </c>
      <c r="L118" s="134">
        <v>1</v>
      </c>
      <c r="M118" s="27">
        <f>L118*130</f>
        <v>130</v>
      </c>
      <c r="N118" s="23"/>
      <c r="O118" s="24" t="s">
        <v>32</v>
      </c>
    </row>
    <row r="119" s="1" customFormat="1" ht="18.75" spans="1:15">
      <c r="A119" s="121">
        <v>114</v>
      </c>
      <c r="B119" s="121" t="s">
        <v>14518</v>
      </c>
      <c r="C119" s="121" t="s">
        <v>11004</v>
      </c>
      <c r="D119" s="121" t="s">
        <v>10034</v>
      </c>
      <c r="E119" s="121" t="s">
        <v>14519</v>
      </c>
      <c r="F119" s="131" t="s">
        <v>14520</v>
      </c>
      <c r="G119" s="134" t="s">
        <v>14638</v>
      </c>
      <c r="H119" s="131" t="s">
        <v>5025</v>
      </c>
      <c r="I119" s="134">
        <v>1</v>
      </c>
      <c r="J119" s="131" t="s">
        <v>14631</v>
      </c>
      <c r="K119" s="131" t="s">
        <v>14523</v>
      </c>
      <c r="L119" s="134">
        <v>1</v>
      </c>
      <c r="M119" s="27">
        <f>L119*312</f>
        <v>312</v>
      </c>
      <c r="N119" s="23"/>
      <c r="O119" s="24" t="s">
        <v>32</v>
      </c>
    </row>
    <row r="120" s="1" customFormat="1" ht="18.75" spans="1:15">
      <c r="A120" s="121">
        <v>115</v>
      </c>
      <c r="B120" s="121" t="s">
        <v>14518</v>
      </c>
      <c r="C120" s="121" t="s">
        <v>11004</v>
      </c>
      <c r="D120" s="121" t="s">
        <v>10034</v>
      </c>
      <c r="E120" s="121" t="s">
        <v>14519</v>
      </c>
      <c r="F120" s="131" t="s">
        <v>14520</v>
      </c>
      <c r="G120" s="134" t="s">
        <v>14639</v>
      </c>
      <c r="H120" s="131" t="s">
        <v>194</v>
      </c>
      <c r="I120" s="134">
        <v>2</v>
      </c>
      <c r="J120" s="131" t="s">
        <v>14631</v>
      </c>
      <c r="K120" s="131" t="s">
        <v>14523</v>
      </c>
      <c r="L120" s="134">
        <v>2</v>
      </c>
      <c r="M120" s="27">
        <f>L120*130</f>
        <v>260</v>
      </c>
      <c r="N120" s="23"/>
      <c r="O120" s="24" t="s">
        <v>32</v>
      </c>
    </row>
    <row r="121" s="1" customFormat="1" ht="18.75" spans="1:15">
      <c r="A121" s="121">
        <v>116</v>
      </c>
      <c r="B121" s="121" t="s">
        <v>14518</v>
      </c>
      <c r="C121" s="121" t="s">
        <v>11004</v>
      </c>
      <c r="D121" s="121" t="s">
        <v>10034</v>
      </c>
      <c r="E121" s="121" t="s">
        <v>14519</v>
      </c>
      <c r="F121" s="131" t="s">
        <v>14520</v>
      </c>
      <c r="G121" s="134" t="s">
        <v>14640</v>
      </c>
      <c r="H121" s="131" t="s">
        <v>51</v>
      </c>
      <c r="I121" s="134">
        <v>1</v>
      </c>
      <c r="J121" s="131" t="s">
        <v>14631</v>
      </c>
      <c r="K121" s="131" t="s">
        <v>14523</v>
      </c>
      <c r="L121" s="134">
        <v>1</v>
      </c>
      <c r="M121" s="27">
        <f>L121*312</f>
        <v>312</v>
      </c>
      <c r="N121" s="23"/>
      <c r="O121" s="24" t="s">
        <v>32</v>
      </c>
    </row>
    <row r="122" s="1" customFormat="1" ht="18.75" spans="1:15">
      <c r="A122" s="121">
        <v>117</v>
      </c>
      <c r="B122" s="121" t="s">
        <v>14518</v>
      </c>
      <c r="C122" s="121" t="s">
        <v>11004</v>
      </c>
      <c r="D122" s="121" t="s">
        <v>10034</v>
      </c>
      <c r="E122" s="121" t="s">
        <v>14519</v>
      </c>
      <c r="F122" s="131" t="s">
        <v>14520</v>
      </c>
      <c r="G122" s="134" t="s">
        <v>14641</v>
      </c>
      <c r="H122" s="131" t="s">
        <v>1583</v>
      </c>
      <c r="I122" s="134">
        <v>1</v>
      </c>
      <c r="J122" s="131" t="s">
        <v>14631</v>
      </c>
      <c r="K122" s="131" t="s">
        <v>14523</v>
      </c>
      <c r="L122" s="134">
        <v>1</v>
      </c>
      <c r="M122" s="27">
        <f>L122*130</f>
        <v>130</v>
      </c>
      <c r="N122" s="23"/>
      <c r="O122" s="24" t="s">
        <v>32</v>
      </c>
    </row>
    <row r="123" s="1" customFormat="1" ht="18.75" spans="1:15">
      <c r="A123" s="121">
        <v>118</v>
      </c>
      <c r="B123" s="121" t="s">
        <v>14518</v>
      </c>
      <c r="C123" s="121" t="s">
        <v>11004</v>
      </c>
      <c r="D123" s="121" t="s">
        <v>10034</v>
      </c>
      <c r="E123" s="121" t="s">
        <v>14519</v>
      </c>
      <c r="F123" s="131" t="s">
        <v>14520</v>
      </c>
      <c r="G123" s="134" t="s">
        <v>14642</v>
      </c>
      <c r="H123" s="131" t="s">
        <v>5025</v>
      </c>
      <c r="I123" s="134">
        <v>1</v>
      </c>
      <c r="J123" s="131" t="s">
        <v>14631</v>
      </c>
      <c r="K123" s="131" t="s">
        <v>14523</v>
      </c>
      <c r="L123" s="134">
        <v>1</v>
      </c>
      <c r="M123" s="27">
        <f>L123*312</f>
        <v>312</v>
      </c>
      <c r="N123" s="23"/>
      <c r="O123" s="24" t="s">
        <v>32</v>
      </c>
    </row>
    <row r="124" s="1" customFormat="1" ht="18.75" spans="1:15">
      <c r="A124" s="121">
        <v>119</v>
      </c>
      <c r="B124" s="121" t="s">
        <v>14518</v>
      </c>
      <c r="C124" s="121" t="s">
        <v>11004</v>
      </c>
      <c r="D124" s="121" t="s">
        <v>10034</v>
      </c>
      <c r="E124" s="121" t="s">
        <v>14519</v>
      </c>
      <c r="F124" s="131" t="s">
        <v>14520</v>
      </c>
      <c r="G124" s="134" t="s">
        <v>14643</v>
      </c>
      <c r="H124" s="131" t="s">
        <v>194</v>
      </c>
      <c r="I124" s="134">
        <v>2</v>
      </c>
      <c r="J124" s="131" t="s">
        <v>14631</v>
      </c>
      <c r="K124" s="131" t="s">
        <v>14523</v>
      </c>
      <c r="L124" s="134">
        <v>2</v>
      </c>
      <c r="M124" s="27">
        <f>L124*130</f>
        <v>260</v>
      </c>
      <c r="N124" s="23"/>
      <c r="O124" s="24" t="s">
        <v>32</v>
      </c>
    </row>
    <row r="125" s="1" customFormat="1" ht="18.75" spans="1:15">
      <c r="A125" s="121">
        <v>120</v>
      </c>
      <c r="B125" s="121" t="s">
        <v>14518</v>
      </c>
      <c r="C125" s="121" t="s">
        <v>11004</v>
      </c>
      <c r="D125" s="121" t="s">
        <v>10034</v>
      </c>
      <c r="E125" s="121" t="s">
        <v>14519</v>
      </c>
      <c r="F125" s="131" t="s">
        <v>14520</v>
      </c>
      <c r="G125" s="134" t="s">
        <v>14644</v>
      </c>
      <c r="H125" s="131" t="s">
        <v>5025</v>
      </c>
      <c r="I125" s="134">
        <v>1</v>
      </c>
      <c r="J125" s="131" t="s">
        <v>14631</v>
      </c>
      <c r="K125" s="131" t="s">
        <v>14523</v>
      </c>
      <c r="L125" s="134">
        <v>1</v>
      </c>
      <c r="M125" s="27">
        <f>L125*312</f>
        <v>312</v>
      </c>
      <c r="N125" s="23"/>
      <c r="O125" s="24" t="s">
        <v>32</v>
      </c>
    </row>
    <row r="126" s="1" customFormat="1" ht="18.75" spans="1:15">
      <c r="A126" s="121">
        <v>121</v>
      </c>
      <c r="B126" s="121" t="s">
        <v>14518</v>
      </c>
      <c r="C126" s="121" t="s">
        <v>11004</v>
      </c>
      <c r="D126" s="121" t="s">
        <v>10034</v>
      </c>
      <c r="E126" s="121" t="s">
        <v>14519</v>
      </c>
      <c r="F126" s="131" t="s">
        <v>14520</v>
      </c>
      <c r="G126" s="134" t="s">
        <v>14645</v>
      </c>
      <c r="H126" s="131" t="s">
        <v>194</v>
      </c>
      <c r="I126" s="134">
        <v>3</v>
      </c>
      <c r="J126" s="131" t="s">
        <v>14631</v>
      </c>
      <c r="K126" s="135" t="s">
        <v>14523</v>
      </c>
      <c r="L126" s="134">
        <v>2</v>
      </c>
      <c r="M126" s="27">
        <f>L126*130</f>
        <v>260</v>
      </c>
      <c r="N126" s="23"/>
      <c r="O126" s="24" t="s">
        <v>32</v>
      </c>
    </row>
    <row r="127" s="1" customFormat="1" ht="18.75" spans="1:15">
      <c r="A127" s="121">
        <v>122</v>
      </c>
      <c r="B127" s="121" t="s">
        <v>14518</v>
      </c>
      <c r="C127" s="121" t="s">
        <v>11004</v>
      </c>
      <c r="D127" s="121" t="s">
        <v>10034</v>
      </c>
      <c r="E127" s="121" t="s">
        <v>14519</v>
      </c>
      <c r="F127" s="131" t="s">
        <v>14520</v>
      </c>
      <c r="G127" s="134" t="s">
        <v>14646</v>
      </c>
      <c r="H127" s="135" t="s">
        <v>5025</v>
      </c>
      <c r="I127" s="134">
        <v>1</v>
      </c>
      <c r="J127" s="131" t="s">
        <v>14631</v>
      </c>
      <c r="K127" s="135" t="s">
        <v>14523</v>
      </c>
      <c r="L127" s="134">
        <v>1</v>
      </c>
      <c r="M127" s="27">
        <f>L127*312</f>
        <v>312</v>
      </c>
      <c r="N127" s="23"/>
      <c r="O127" s="24" t="s">
        <v>32</v>
      </c>
    </row>
    <row r="128" s="1" customFormat="1" ht="18.75" spans="1:15">
      <c r="A128" s="121">
        <v>123</v>
      </c>
      <c r="B128" s="121" t="s">
        <v>14518</v>
      </c>
      <c r="C128" s="121" t="s">
        <v>11004</v>
      </c>
      <c r="D128" s="121" t="s">
        <v>10034</v>
      </c>
      <c r="E128" s="121" t="s">
        <v>14519</v>
      </c>
      <c r="F128" s="131" t="s">
        <v>14520</v>
      </c>
      <c r="G128" s="134" t="s">
        <v>14647</v>
      </c>
      <c r="H128" s="135" t="s">
        <v>1583</v>
      </c>
      <c r="I128" s="134">
        <v>1</v>
      </c>
      <c r="J128" s="131" t="s">
        <v>14631</v>
      </c>
      <c r="K128" s="135" t="s">
        <v>14523</v>
      </c>
      <c r="L128" s="134">
        <v>1</v>
      </c>
      <c r="M128" s="27">
        <f>L128*130</f>
        <v>130</v>
      </c>
      <c r="N128" s="23"/>
      <c r="O128" s="24" t="s">
        <v>32</v>
      </c>
    </row>
    <row r="129" s="1" customFormat="1" ht="18.75" spans="1:15">
      <c r="A129" s="121">
        <v>124</v>
      </c>
      <c r="B129" s="121" t="s">
        <v>14518</v>
      </c>
      <c r="C129" s="121" t="s">
        <v>11004</v>
      </c>
      <c r="D129" s="121" t="s">
        <v>10034</v>
      </c>
      <c r="E129" s="121" t="s">
        <v>14519</v>
      </c>
      <c r="F129" s="131" t="s">
        <v>14520</v>
      </c>
      <c r="G129" s="134" t="s">
        <v>449</v>
      </c>
      <c r="H129" s="135" t="s">
        <v>194</v>
      </c>
      <c r="I129" s="134">
        <v>6</v>
      </c>
      <c r="J129" s="131" t="s">
        <v>14631</v>
      </c>
      <c r="K129" s="135" t="s">
        <v>14523</v>
      </c>
      <c r="L129" s="134">
        <v>3</v>
      </c>
      <c r="M129" s="27">
        <f>L129*130</f>
        <v>390</v>
      </c>
      <c r="N129" s="23"/>
      <c r="O129" s="24" t="s">
        <v>32</v>
      </c>
    </row>
    <row r="130" s="1" customFormat="1" ht="18.75" spans="1:15">
      <c r="A130" s="121">
        <v>125</v>
      </c>
      <c r="B130" s="121" t="s">
        <v>14518</v>
      </c>
      <c r="C130" s="121" t="s">
        <v>11004</v>
      </c>
      <c r="D130" s="121" t="s">
        <v>10034</v>
      </c>
      <c r="E130" s="121" t="s">
        <v>14519</v>
      </c>
      <c r="F130" s="131" t="s">
        <v>14520</v>
      </c>
      <c r="G130" s="134" t="s">
        <v>14648</v>
      </c>
      <c r="H130" s="135" t="s">
        <v>51</v>
      </c>
      <c r="I130" s="134">
        <v>3</v>
      </c>
      <c r="J130" s="131" t="s">
        <v>14631</v>
      </c>
      <c r="K130" s="135" t="s">
        <v>14523</v>
      </c>
      <c r="L130" s="134">
        <v>3</v>
      </c>
      <c r="M130" s="27">
        <f>L130*312</f>
        <v>936</v>
      </c>
      <c r="N130" s="23"/>
      <c r="O130" s="24" t="s">
        <v>32</v>
      </c>
    </row>
    <row r="131" s="1" customFormat="1" ht="18.75" spans="1:15">
      <c r="A131" s="121">
        <v>126</v>
      </c>
      <c r="B131" s="121" t="s">
        <v>14518</v>
      </c>
      <c r="C131" s="121" t="s">
        <v>11004</v>
      </c>
      <c r="D131" s="121" t="s">
        <v>10034</v>
      </c>
      <c r="E131" s="121" t="s">
        <v>14519</v>
      </c>
      <c r="F131" s="131" t="s">
        <v>14520</v>
      </c>
      <c r="G131" s="134" t="s">
        <v>14649</v>
      </c>
      <c r="H131" s="135" t="s">
        <v>194</v>
      </c>
      <c r="I131" s="134">
        <v>4</v>
      </c>
      <c r="J131" s="131" t="s">
        <v>14631</v>
      </c>
      <c r="K131" s="135" t="s">
        <v>14523</v>
      </c>
      <c r="L131" s="134">
        <v>2</v>
      </c>
      <c r="M131" s="27">
        <f>L131*130</f>
        <v>260</v>
      </c>
      <c r="N131" s="23"/>
      <c r="O131" s="24" t="s">
        <v>32</v>
      </c>
    </row>
    <row r="132" s="1" customFormat="1" ht="18.75" spans="1:15">
      <c r="A132" s="121">
        <v>127</v>
      </c>
      <c r="B132" s="121" t="s">
        <v>14518</v>
      </c>
      <c r="C132" s="121" t="s">
        <v>11004</v>
      </c>
      <c r="D132" s="121" t="s">
        <v>10034</v>
      </c>
      <c r="E132" s="121" t="s">
        <v>14519</v>
      </c>
      <c r="F132" s="131" t="s">
        <v>14520</v>
      </c>
      <c r="G132" s="134" t="s">
        <v>10935</v>
      </c>
      <c r="H132" s="135" t="s">
        <v>1583</v>
      </c>
      <c r="I132" s="134">
        <v>1</v>
      </c>
      <c r="J132" s="131" t="s">
        <v>14631</v>
      </c>
      <c r="K132" s="135" t="s">
        <v>14523</v>
      </c>
      <c r="L132" s="134">
        <v>1</v>
      </c>
      <c r="M132" s="27">
        <f>L132*130</f>
        <v>130</v>
      </c>
      <c r="N132" s="23"/>
      <c r="O132" s="24" t="s">
        <v>32</v>
      </c>
    </row>
    <row r="133" s="1" customFormat="1" ht="18.75" spans="1:15">
      <c r="A133" s="121">
        <v>128</v>
      </c>
      <c r="B133" s="121" t="s">
        <v>14518</v>
      </c>
      <c r="C133" s="121" t="s">
        <v>11004</v>
      </c>
      <c r="D133" s="121" t="s">
        <v>10034</v>
      </c>
      <c r="E133" s="121" t="s">
        <v>14519</v>
      </c>
      <c r="F133" s="131" t="s">
        <v>14520</v>
      </c>
      <c r="G133" s="134" t="s">
        <v>14650</v>
      </c>
      <c r="H133" s="135" t="s">
        <v>51</v>
      </c>
      <c r="I133" s="134">
        <v>1</v>
      </c>
      <c r="J133" s="131" t="s">
        <v>14631</v>
      </c>
      <c r="K133" s="135" t="s">
        <v>14523</v>
      </c>
      <c r="L133" s="134">
        <v>1</v>
      </c>
      <c r="M133" s="27">
        <f>L133*312</f>
        <v>312</v>
      </c>
      <c r="N133" s="23"/>
      <c r="O133" s="24" t="s">
        <v>32</v>
      </c>
    </row>
    <row r="134" s="1" customFormat="1" ht="18.75" spans="1:15">
      <c r="A134" s="121">
        <v>129</v>
      </c>
      <c r="B134" s="121" t="s">
        <v>14518</v>
      </c>
      <c r="C134" s="121" t="s">
        <v>11004</v>
      </c>
      <c r="D134" s="121" t="s">
        <v>10034</v>
      </c>
      <c r="E134" s="121" t="s">
        <v>14519</v>
      </c>
      <c r="F134" s="131" t="s">
        <v>14520</v>
      </c>
      <c r="G134" s="134" t="s">
        <v>14651</v>
      </c>
      <c r="H134" s="135" t="s">
        <v>194</v>
      </c>
      <c r="I134" s="134">
        <v>4</v>
      </c>
      <c r="J134" s="131" t="s">
        <v>14631</v>
      </c>
      <c r="K134" s="135" t="s">
        <v>14523</v>
      </c>
      <c r="L134" s="134">
        <v>3</v>
      </c>
      <c r="M134" s="27">
        <f t="shared" ref="M134:M160" si="8">L134*130</f>
        <v>390</v>
      </c>
      <c r="N134" s="23"/>
      <c r="O134" s="24" t="s">
        <v>32</v>
      </c>
    </row>
    <row r="135" s="1" customFormat="1" ht="18.75" spans="1:15">
      <c r="A135" s="121">
        <v>130</v>
      </c>
      <c r="B135" s="121" t="s">
        <v>14518</v>
      </c>
      <c r="C135" s="121" t="s">
        <v>11004</v>
      </c>
      <c r="D135" s="121" t="s">
        <v>10034</v>
      </c>
      <c r="E135" s="121" t="s">
        <v>14519</v>
      </c>
      <c r="F135" s="131" t="s">
        <v>14520</v>
      </c>
      <c r="G135" s="131" t="s">
        <v>14652</v>
      </c>
      <c r="H135" s="131" t="s">
        <v>194</v>
      </c>
      <c r="I135" s="137">
        <v>3</v>
      </c>
      <c r="J135" s="131" t="s">
        <v>14653</v>
      </c>
      <c r="K135" s="131" t="s">
        <v>14523</v>
      </c>
      <c r="L135" s="137">
        <v>3</v>
      </c>
      <c r="M135" s="27">
        <f t="shared" si="8"/>
        <v>390</v>
      </c>
      <c r="N135" s="23"/>
      <c r="O135" s="24" t="s">
        <v>32</v>
      </c>
    </row>
    <row r="136" s="1" customFormat="1" ht="18.75" spans="1:15">
      <c r="A136" s="121">
        <v>131</v>
      </c>
      <c r="B136" s="121" t="s">
        <v>14518</v>
      </c>
      <c r="C136" s="121" t="s">
        <v>11004</v>
      </c>
      <c r="D136" s="121" t="s">
        <v>10034</v>
      </c>
      <c r="E136" s="121" t="s">
        <v>14519</v>
      </c>
      <c r="F136" s="131" t="s">
        <v>14520</v>
      </c>
      <c r="G136" s="134" t="s">
        <v>14654</v>
      </c>
      <c r="H136" s="135" t="s">
        <v>1583</v>
      </c>
      <c r="I136" s="134">
        <v>2</v>
      </c>
      <c r="J136" s="131" t="s">
        <v>14653</v>
      </c>
      <c r="K136" s="131" t="s">
        <v>14523</v>
      </c>
      <c r="L136" s="134">
        <v>2</v>
      </c>
      <c r="M136" s="27">
        <f t="shared" si="8"/>
        <v>260</v>
      </c>
      <c r="N136" s="23"/>
      <c r="O136" s="24" t="s">
        <v>32</v>
      </c>
    </row>
    <row r="137" s="1" customFormat="1" ht="18.75" spans="1:15">
      <c r="A137" s="121">
        <v>132</v>
      </c>
      <c r="B137" s="121" t="s">
        <v>14518</v>
      </c>
      <c r="C137" s="121" t="s">
        <v>11004</v>
      </c>
      <c r="D137" s="121" t="s">
        <v>10034</v>
      </c>
      <c r="E137" s="121" t="s">
        <v>14519</v>
      </c>
      <c r="F137" s="131" t="s">
        <v>14520</v>
      </c>
      <c r="G137" s="133" t="s">
        <v>14655</v>
      </c>
      <c r="H137" s="135" t="s">
        <v>194</v>
      </c>
      <c r="I137" s="134">
        <v>5</v>
      </c>
      <c r="J137" s="131" t="s">
        <v>14653</v>
      </c>
      <c r="K137" s="131" t="s">
        <v>14523</v>
      </c>
      <c r="L137" s="134">
        <v>2</v>
      </c>
      <c r="M137" s="27">
        <f t="shared" si="8"/>
        <v>260</v>
      </c>
      <c r="N137" s="23"/>
      <c r="O137" s="24" t="s">
        <v>32</v>
      </c>
    </row>
    <row r="138" s="1" customFormat="1" ht="18.75" spans="1:15">
      <c r="A138" s="121">
        <v>133</v>
      </c>
      <c r="B138" s="121" t="s">
        <v>14518</v>
      </c>
      <c r="C138" s="121" t="s">
        <v>11004</v>
      </c>
      <c r="D138" s="121" t="s">
        <v>10034</v>
      </c>
      <c r="E138" s="121" t="s">
        <v>14519</v>
      </c>
      <c r="F138" s="131" t="s">
        <v>14520</v>
      </c>
      <c r="G138" s="134" t="s">
        <v>14656</v>
      </c>
      <c r="H138" s="135" t="s">
        <v>194</v>
      </c>
      <c r="I138" s="134">
        <v>4</v>
      </c>
      <c r="J138" s="131" t="s">
        <v>14653</v>
      </c>
      <c r="K138" s="131" t="s">
        <v>14523</v>
      </c>
      <c r="L138" s="134">
        <v>2</v>
      </c>
      <c r="M138" s="27">
        <f t="shared" si="8"/>
        <v>260</v>
      </c>
      <c r="N138" s="23"/>
      <c r="O138" s="24" t="s">
        <v>32</v>
      </c>
    </row>
    <row r="139" s="1" customFormat="1" ht="18.75" spans="1:15">
      <c r="A139" s="121">
        <v>134</v>
      </c>
      <c r="B139" s="121" t="s">
        <v>14518</v>
      </c>
      <c r="C139" s="121" t="s">
        <v>11004</v>
      </c>
      <c r="D139" s="121" t="s">
        <v>10034</v>
      </c>
      <c r="E139" s="121" t="s">
        <v>14519</v>
      </c>
      <c r="F139" s="131" t="s">
        <v>14520</v>
      </c>
      <c r="G139" s="134" t="s">
        <v>14657</v>
      </c>
      <c r="H139" s="135" t="s">
        <v>194</v>
      </c>
      <c r="I139" s="134">
        <v>6</v>
      </c>
      <c r="J139" s="131" t="s">
        <v>14653</v>
      </c>
      <c r="K139" s="131" t="s">
        <v>14523</v>
      </c>
      <c r="L139" s="134">
        <v>4</v>
      </c>
      <c r="M139" s="27">
        <f t="shared" si="8"/>
        <v>520</v>
      </c>
      <c r="N139" s="23"/>
      <c r="O139" s="24" t="s">
        <v>32</v>
      </c>
    </row>
    <row r="140" s="1" customFormat="1" ht="18.75" spans="1:15">
      <c r="A140" s="121">
        <v>135</v>
      </c>
      <c r="B140" s="121" t="s">
        <v>14518</v>
      </c>
      <c r="C140" s="121" t="s">
        <v>11004</v>
      </c>
      <c r="D140" s="121" t="s">
        <v>10034</v>
      </c>
      <c r="E140" s="121" t="s">
        <v>14519</v>
      </c>
      <c r="F140" s="131" t="s">
        <v>14520</v>
      </c>
      <c r="G140" s="134" t="s">
        <v>14658</v>
      </c>
      <c r="H140" s="135" t="s">
        <v>194</v>
      </c>
      <c r="I140" s="134">
        <v>6</v>
      </c>
      <c r="J140" s="131" t="s">
        <v>14653</v>
      </c>
      <c r="K140" s="131" t="s">
        <v>14523</v>
      </c>
      <c r="L140" s="134">
        <v>3</v>
      </c>
      <c r="M140" s="27">
        <f t="shared" si="8"/>
        <v>390</v>
      </c>
      <c r="N140" s="23"/>
      <c r="O140" s="24" t="s">
        <v>32</v>
      </c>
    </row>
    <row r="141" s="1" customFormat="1" ht="18.75" spans="1:15">
      <c r="A141" s="121">
        <v>136</v>
      </c>
      <c r="B141" s="121" t="s">
        <v>14518</v>
      </c>
      <c r="C141" s="121" t="s">
        <v>11004</v>
      </c>
      <c r="D141" s="121" t="s">
        <v>10034</v>
      </c>
      <c r="E141" s="121" t="s">
        <v>14519</v>
      </c>
      <c r="F141" s="131" t="s">
        <v>14520</v>
      </c>
      <c r="G141" s="134" t="s">
        <v>14659</v>
      </c>
      <c r="H141" s="135" t="s">
        <v>194</v>
      </c>
      <c r="I141" s="134">
        <v>6</v>
      </c>
      <c r="J141" s="131" t="s">
        <v>14653</v>
      </c>
      <c r="K141" s="131" t="s">
        <v>14523</v>
      </c>
      <c r="L141" s="134">
        <v>4</v>
      </c>
      <c r="M141" s="27">
        <f t="shared" si="8"/>
        <v>520</v>
      </c>
      <c r="N141" s="23"/>
      <c r="O141" s="24" t="s">
        <v>32</v>
      </c>
    </row>
    <row r="142" s="1" customFormat="1" ht="18.75" spans="1:15">
      <c r="A142" s="121">
        <v>137</v>
      </c>
      <c r="B142" s="121" t="s">
        <v>14518</v>
      </c>
      <c r="C142" s="121" t="s">
        <v>11004</v>
      </c>
      <c r="D142" s="121" t="s">
        <v>10034</v>
      </c>
      <c r="E142" s="121" t="s">
        <v>14519</v>
      </c>
      <c r="F142" s="131" t="s">
        <v>14520</v>
      </c>
      <c r="G142" s="134" t="s">
        <v>14660</v>
      </c>
      <c r="H142" s="135" t="s">
        <v>194</v>
      </c>
      <c r="I142" s="134">
        <v>2</v>
      </c>
      <c r="J142" s="131" t="s">
        <v>14653</v>
      </c>
      <c r="K142" s="131" t="s">
        <v>14523</v>
      </c>
      <c r="L142" s="134">
        <v>2</v>
      </c>
      <c r="M142" s="27">
        <f t="shared" si="8"/>
        <v>260</v>
      </c>
      <c r="N142" s="23"/>
      <c r="O142" s="24" t="s">
        <v>32</v>
      </c>
    </row>
    <row r="143" s="1" customFormat="1" ht="18.75" spans="1:15">
      <c r="A143" s="121">
        <v>138</v>
      </c>
      <c r="B143" s="121" t="s">
        <v>14518</v>
      </c>
      <c r="C143" s="121" t="s">
        <v>11004</v>
      </c>
      <c r="D143" s="121" t="s">
        <v>10034</v>
      </c>
      <c r="E143" s="121" t="s">
        <v>14519</v>
      </c>
      <c r="F143" s="131" t="s">
        <v>14520</v>
      </c>
      <c r="G143" s="134" t="s">
        <v>14661</v>
      </c>
      <c r="H143" s="135" t="s">
        <v>194</v>
      </c>
      <c r="I143" s="134">
        <v>4</v>
      </c>
      <c r="J143" s="131" t="s">
        <v>14653</v>
      </c>
      <c r="K143" s="131" t="s">
        <v>14523</v>
      </c>
      <c r="L143" s="134">
        <v>2</v>
      </c>
      <c r="M143" s="27">
        <f t="shared" si="8"/>
        <v>260</v>
      </c>
      <c r="N143" s="23"/>
      <c r="O143" s="24" t="s">
        <v>32</v>
      </c>
    </row>
    <row r="144" s="1" customFormat="1" ht="18.75" spans="1:15">
      <c r="A144" s="121">
        <v>139</v>
      </c>
      <c r="B144" s="121" t="s">
        <v>14518</v>
      </c>
      <c r="C144" s="121" t="s">
        <v>11004</v>
      </c>
      <c r="D144" s="121" t="s">
        <v>10034</v>
      </c>
      <c r="E144" s="121" t="s">
        <v>14519</v>
      </c>
      <c r="F144" s="131" t="s">
        <v>14520</v>
      </c>
      <c r="G144" s="133" t="s">
        <v>14662</v>
      </c>
      <c r="H144" s="135" t="s">
        <v>194</v>
      </c>
      <c r="I144" s="134">
        <v>4</v>
      </c>
      <c r="J144" s="131" t="s">
        <v>14653</v>
      </c>
      <c r="K144" s="131" t="s">
        <v>14523</v>
      </c>
      <c r="L144" s="134">
        <v>4</v>
      </c>
      <c r="M144" s="27">
        <f t="shared" si="8"/>
        <v>520</v>
      </c>
      <c r="N144" s="23"/>
      <c r="O144" s="24" t="s">
        <v>32</v>
      </c>
    </row>
    <row r="145" s="1" customFormat="1" ht="18.75" spans="1:15">
      <c r="A145" s="121">
        <v>140</v>
      </c>
      <c r="B145" s="121" t="s">
        <v>14518</v>
      </c>
      <c r="C145" s="121" t="s">
        <v>11004</v>
      </c>
      <c r="D145" s="121" t="s">
        <v>10034</v>
      </c>
      <c r="E145" s="121" t="s">
        <v>14519</v>
      </c>
      <c r="F145" s="131" t="s">
        <v>14520</v>
      </c>
      <c r="G145" s="134" t="s">
        <v>14663</v>
      </c>
      <c r="H145" s="135" t="s">
        <v>194</v>
      </c>
      <c r="I145" s="134">
        <v>3</v>
      </c>
      <c r="J145" s="131" t="s">
        <v>14653</v>
      </c>
      <c r="K145" s="131" t="s">
        <v>14523</v>
      </c>
      <c r="L145" s="134">
        <v>2</v>
      </c>
      <c r="M145" s="27">
        <f t="shared" si="8"/>
        <v>260</v>
      </c>
      <c r="N145" s="23"/>
      <c r="O145" s="24" t="s">
        <v>32</v>
      </c>
    </row>
    <row r="146" s="1" customFormat="1" ht="18.75" spans="1:15">
      <c r="A146" s="121">
        <v>141</v>
      </c>
      <c r="B146" s="121" t="s">
        <v>14518</v>
      </c>
      <c r="C146" s="121" t="s">
        <v>11004</v>
      </c>
      <c r="D146" s="121" t="s">
        <v>10034</v>
      </c>
      <c r="E146" s="121" t="s">
        <v>14519</v>
      </c>
      <c r="F146" s="131" t="s">
        <v>14520</v>
      </c>
      <c r="G146" s="134" t="s">
        <v>14664</v>
      </c>
      <c r="H146" s="135" t="s">
        <v>194</v>
      </c>
      <c r="I146" s="134">
        <v>4</v>
      </c>
      <c r="J146" s="131" t="s">
        <v>14653</v>
      </c>
      <c r="K146" s="131" t="s">
        <v>14523</v>
      </c>
      <c r="L146" s="134">
        <v>4</v>
      </c>
      <c r="M146" s="27">
        <f t="shared" si="8"/>
        <v>520</v>
      </c>
      <c r="N146" s="23"/>
      <c r="O146" s="24" t="s">
        <v>32</v>
      </c>
    </row>
    <row r="147" s="1" customFormat="1" ht="18.75" spans="1:15">
      <c r="A147" s="121">
        <v>142</v>
      </c>
      <c r="B147" s="121" t="s">
        <v>14518</v>
      </c>
      <c r="C147" s="121" t="s">
        <v>11004</v>
      </c>
      <c r="D147" s="121" t="s">
        <v>10034</v>
      </c>
      <c r="E147" s="121" t="s">
        <v>14519</v>
      </c>
      <c r="F147" s="131" t="s">
        <v>14520</v>
      </c>
      <c r="G147" s="134" t="s">
        <v>14665</v>
      </c>
      <c r="H147" s="135" t="s">
        <v>194</v>
      </c>
      <c r="I147" s="134">
        <v>6</v>
      </c>
      <c r="J147" s="131" t="s">
        <v>14653</v>
      </c>
      <c r="K147" s="131" t="s">
        <v>14523</v>
      </c>
      <c r="L147" s="134">
        <v>2</v>
      </c>
      <c r="M147" s="27">
        <f t="shared" si="8"/>
        <v>260</v>
      </c>
      <c r="N147" s="23"/>
      <c r="O147" s="24" t="s">
        <v>32</v>
      </c>
    </row>
    <row r="148" s="1" customFormat="1" ht="18.75" spans="1:15">
      <c r="A148" s="121">
        <v>143</v>
      </c>
      <c r="B148" s="121" t="s">
        <v>14518</v>
      </c>
      <c r="C148" s="121" t="s">
        <v>11004</v>
      </c>
      <c r="D148" s="121" t="s">
        <v>10034</v>
      </c>
      <c r="E148" s="121" t="s">
        <v>14519</v>
      </c>
      <c r="F148" s="131" t="s">
        <v>14520</v>
      </c>
      <c r="G148" s="134" t="s">
        <v>14666</v>
      </c>
      <c r="H148" s="135" t="s">
        <v>194</v>
      </c>
      <c r="I148" s="134">
        <v>5</v>
      </c>
      <c r="J148" s="131" t="s">
        <v>14653</v>
      </c>
      <c r="K148" s="131" t="s">
        <v>14523</v>
      </c>
      <c r="L148" s="134">
        <v>2</v>
      </c>
      <c r="M148" s="27">
        <f t="shared" si="8"/>
        <v>260</v>
      </c>
      <c r="N148" s="23"/>
      <c r="O148" s="24" t="s">
        <v>32</v>
      </c>
    </row>
    <row r="149" s="1" customFormat="1" ht="18.75" spans="1:15">
      <c r="A149" s="121">
        <v>144</v>
      </c>
      <c r="B149" s="121" t="s">
        <v>14518</v>
      </c>
      <c r="C149" s="121" t="s">
        <v>11004</v>
      </c>
      <c r="D149" s="121" t="s">
        <v>10034</v>
      </c>
      <c r="E149" s="121" t="s">
        <v>14519</v>
      </c>
      <c r="F149" s="131" t="s">
        <v>14520</v>
      </c>
      <c r="G149" s="134" t="s">
        <v>14667</v>
      </c>
      <c r="H149" s="135" t="s">
        <v>1583</v>
      </c>
      <c r="I149" s="134">
        <v>3</v>
      </c>
      <c r="J149" s="131" t="s">
        <v>14653</v>
      </c>
      <c r="K149" s="131" t="s">
        <v>14523</v>
      </c>
      <c r="L149" s="134">
        <v>3</v>
      </c>
      <c r="M149" s="27">
        <f t="shared" si="8"/>
        <v>390</v>
      </c>
      <c r="N149" s="23"/>
      <c r="O149" s="24" t="s">
        <v>32</v>
      </c>
    </row>
    <row r="150" s="1" customFormat="1" ht="18.75" spans="1:15">
      <c r="A150" s="121">
        <v>145</v>
      </c>
      <c r="B150" s="121" t="s">
        <v>14518</v>
      </c>
      <c r="C150" s="121" t="s">
        <v>11004</v>
      </c>
      <c r="D150" s="121" t="s">
        <v>10034</v>
      </c>
      <c r="E150" s="121" t="s">
        <v>14519</v>
      </c>
      <c r="F150" s="131" t="s">
        <v>14520</v>
      </c>
      <c r="G150" s="134" t="s">
        <v>14668</v>
      </c>
      <c r="H150" s="135" t="s">
        <v>194</v>
      </c>
      <c r="I150" s="134">
        <v>3</v>
      </c>
      <c r="J150" s="131" t="s">
        <v>14653</v>
      </c>
      <c r="K150" s="131" t="s">
        <v>14523</v>
      </c>
      <c r="L150" s="134">
        <v>3</v>
      </c>
      <c r="M150" s="27">
        <f t="shared" si="8"/>
        <v>390</v>
      </c>
      <c r="N150" s="23"/>
      <c r="O150" s="24" t="s">
        <v>32</v>
      </c>
    </row>
    <row r="151" s="1" customFormat="1" ht="18.75" spans="1:15">
      <c r="A151" s="121">
        <v>146</v>
      </c>
      <c r="B151" s="121" t="s">
        <v>14518</v>
      </c>
      <c r="C151" s="121" t="s">
        <v>11004</v>
      </c>
      <c r="D151" s="121" t="s">
        <v>10034</v>
      </c>
      <c r="E151" s="121" t="s">
        <v>14519</v>
      </c>
      <c r="F151" s="131" t="s">
        <v>14520</v>
      </c>
      <c r="G151" s="121" t="s">
        <v>12574</v>
      </c>
      <c r="H151" s="121" t="s">
        <v>1583</v>
      </c>
      <c r="I151" s="121">
        <v>3</v>
      </c>
      <c r="J151" s="131" t="s">
        <v>14653</v>
      </c>
      <c r="K151" s="131" t="s">
        <v>14523</v>
      </c>
      <c r="L151" s="121">
        <v>2</v>
      </c>
      <c r="M151" s="27">
        <f t="shared" si="8"/>
        <v>260</v>
      </c>
      <c r="N151" s="23"/>
      <c r="O151" s="24" t="s">
        <v>32</v>
      </c>
    </row>
    <row r="152" s="1" customFormat="1" ht="18.75" spans="1:15">
      <c r="A152" s="121">
        <v>147</v>
      </c>
      <c r="B152" s="121" t="s">
        <v>14518</v>
      </c>
      <c r="C152" s="121" t="s">
        <v>11004</v>
      </c>
      <c r="D152" s="121" t="s">
        <v>10034</v>
      </c>
      <c r="E152" s="121" t="s">
        <v>14519</v>
      </c>
      <c r="F152" s="131" t="s">
        <v>14520</v>
      </c>
      <c r="G152" s="121" t="s">
        <v>14669</v>
      </c>
      <c r="H152" s="121" t="s">
        <v>194</v>
      </c>
      <c r="I152" s="121">
        <v>1</v>
      </c>
      <c r="J152" s="131" t="s">
        <v>14653</v>
      </c>
      <c r="K152" s="131" t="s">
        <v>14523</v>
      </c>
      <c r="L152" s="121">
        <v>1</v>
      </c>
      <c r="M152" s="27">
        <f t="shared" si="8"/>
        <v>130</v>
      </c>
      <c r="N152" s="23"/>
      <c r="O152" s="24" t="s">
        <v>32</v>
      </c>
    </row>
    <row r="153" s="1" customFormat="1" ht="18.75" spans="1:15">
      <c r="A153" s="121">
        <v>148</v>
      </c>
      <c r="B153" s="121" t="s">
        <v>14518</v>
      </c>
      <c r="C153" s="121" t="s">
        <v>11004</v>
      </c>
      <c r="D153" s="121" t="s">
        <v>10034</v>
      </c>
      <c r="E153" s="121" t="s">
        <v>14519</v>
      </c>
      <c r="F153" s="131" t="s">
        <v>14520</v>
      </c>
      <c r="G153" s="121" t="s">
        <v>14670</v>
      </c>
      <c r="H153" s="121" t="s">
        <v>194</v>
      </c>
      <c r="I153" s="121">
        <v>7</v>
      </c>
      <c r="J153" s="131" t="s">
        <v>14653</v>
      </c>
      <c r="K153" s="131" t="s">
        <v>14523</v>
      </c>
      <c r="L153" s="121">
        <v>3</v>
      </c>
      <c r="M153" s="27">
        <f t="shared" si="8"/>
        <v>390</v>
      </c>
      <c r="N153" s="23"/>
      <c r="O153" s="24" t="s">
        <v>32</v>
      </c>
    </row>
    <row r="154" s="1" customFormat="1" ht="18.75" spans="1:15">
      <c r="A154" s="121">
        <v>149</v>
      </c>
      <c r="B154" s="121" t="s">
        <v>14518</v>
      </c>
      <c r="C154" s="121" t="s">
        <v>11004</v>
      </c>
      <c r="D154" s="121" t="s">
        <v>10034</v>
      </c>
      <c r="E154" s="121" t="s">
        <v>14519</v>
      </c>
      <c r="F154" s="131" t="s">
        <v>14520</v>
      </c>
      <c r="G154" s="121" t="s">
        <v>14671</v>
      </c>
      <c r="H154" s="121" t="s">
        <v>194</v>
      </c>
      <c r="I154" s="121">
        <v>4</v>
      </c>
      <c r="J154" s="131" t="s">
        <v>14653</v>
      </c>
      <c r="K154" s="131" t="s">
        <v>14523</v>
      </c>
      <c r="L154" s="121">
        <v>3</v>
      </c>
      <c r="M154" s="27">
        <f t="shared" si="8"/>
        <v>390</v>
      </c>
      <c r="N154" s="23"/>
      <c r="O154" s="24" t="s">
        <v>32</v>
      </c>
    </row>
    <row r="155" s="1" customFormat="1" ht="18.75" spans="1:15">
      <c r="A155" s="121">
        <v>150</v>
      </c>
      <c r="B155" s="121" t="s">
        <v>14518</v>
      </c>
      <c r="C155" s="121" t="s">
        <v>11004</v>
      </c>
      <c r="D155" s="121" t="s">
        <v>10034</v>
      </c>
      <c r="E155" s="121" t="s">
        <v>14519</v>
      </c>
      <c r="F155" s="131" t="s">
        <v>14520</v>
      </c>
      <c r="G155" s="121" t="s">
        <v>14672</v>
      </c>
      <c r="H155" s="121" t="s">
        <v>194</v>
      </c>
      <c r="I155" s="121">
        <v>6</v>
      </c>
      <c r="J155" s="131" t="s">
        <v>14653</v>
      </c>
      <c r="K155" s="131" t="s">
        <v>14523</v>
      </c>
      <c r="L155" s="121">
        <v>2</v>
      </c>
      <c r="M155" s="27">
        <f t="shared" si="8"/>
        <v>260</v>
      </c>
      <c r="N155" s="23"/>
      <c r="O155" s="24" t="s">
        <v>32</v>
      </c>
    </row>
    <row r="156" s="1" customFormat="1" ht="18.75" spans="1:15">
      <c r="A156" s="121">
        <v>151</v>
      </c>
      <c r="B156" s="121" t="s">
        <v>14518</v>
      </c>
      <c r="C156" s="121" t="s">
        <v>11004</v>
      </c>
      <c r="D156" s="121" t="s">
        <v>10034</v>
      </c>
      <c r="E156" s="121" t="s">
        <v>14519</v>
      </c>
      <c r="F156" s="131" t="s">
        <v>14520</v>
      </c>
      <c r="G156" s="121" t="s">
        <v>14673</v>
      </c>
      <c r="H156" s="121" t="s">
        <v>194</v>
      </c>
      <c r="I156" s="121">
        <v>4</v>
      </c>
      <c r="J156" s="131" t="s">
        <v>14653</v>
      </c>
      <c r="K156" s="131" t="s">
        <v>14523</v>
      </c>
      <c r="L156" s="121">
        <v>3</v>
      </c>
      <c r="M156" s="27">
        <f t="shared" si="8"/>
        <v>390</v>
      </c>
      <c r="N156" s="23"/>
      <c r="O156" s="24" t="s">
        <v>32</v>
      </c>
    </row>
    <row r="157" s="1" customFormat="1" ht="18.75" spans="1:15">
      <c r="A157" s="121">
        <v>152</v>
      </c>
      <c r="B157" s="121" t="s">
        <v>14518</v>
      </c>
      <c r="C157" s="121" t="s">
        <v>11004</v>
      </c>
      <c r="D157" s="121" t="s">
        <v>10034</v>
      </c>
      <c r="E157" s="121" t="s">
        <v>14519</v>
      </c>
      <c r="F157" s="131" t="s">
        <v>14520</v>
      </c>
      <c r="G157" s="131" t="s">
        <v>14674</v>
      </c>
      <c r="H157" s="131" t="s">
        <v>194</v>
      </c>
      <c r="I157" s="137">
        <v>4</v>
      </c>
      <c r="J157" s="131" t="s">
        <v>14675</v>
      </c>
      <c r="K157" s="131" t="s">
        <v>14523</v>
      </c>
      <c r="L157" s="137">
        <v>4</v>
      </c>
      <c r="M157" s="27">
        <f t="shared" si="8"/>
        <v>520</v>
      </c>
      <c r="N157" s="23"/>
      <c r="O157" s="24" t="s">
        <v>32</v>
      </c>
    </row>
    <row r="158" s="1" customFormat="1" ht="18.75" spans="1:15">
      <c r="A158" s="121">
        <v>153</v>
      </c>
      <c r="B158" s="121" t="s">
        <v>14518</v>
      </c>
      <c r="C158" s="121" t="s">
        <v>11004</v>
      </c>
      <c r="D158" s="121" t="s">
        <v>10034</v>
      </c>
      <c r="E158" s="121" t="s">
        <v>14519</v>
      </c>
      <c r="F158" s="131" t="s">
        <v>14520</v>
      </c>
      <c r="G158" s="134" t="s">
        <v>14676</v>
      </c>
      <c r="H158" s="131" t="s">
        <v>194</v>
      </c>
      <c r="I158" s="134">
        <v>4</v>
      </c>
      <c r="J158" s="131" t="s">
        <v>14675</v>
      </c>
      <c r="K158" s="131" t="s">
        <v>14523</v>
      </c>
      <c r="L158" s="134">
        <v>4</v>
      </c>
      <c r="M158" s="27">
        <f t="shared" si="8"/>
        <v>520</v>
      </c>
      <c r="N158" s="23"/>
      <c r="O158" s="24" t="s">
        <v>32</v>
      </c>
    </row>
    <row r="159" s="1" customFormat="1" ht="18.75" spans="1:15">
      <c r="A159" s="121">
        <v>154</v>
      </c>
      <c r="B159" s="121" t="s">
        <v>14518</v>
      </c>
      <c r="C159" s="121" t="s">
        <v>11004</v>
      </c>
      <c r="D159" s="121" t="s">
        <v>10034</v>
      </c>
      <c r="E159" s="121" t="s">
        <v>14519</v>
      </c>
      <c r="F159" s="131" t="s">
        <v>14520</v>
      </c>
      <c r="G159" s="134" t="s">
        <v>14677</v>
      </c>
      <c r="H159" s="131" t="s">
        <v>1583</v>
      </c>
      <c r="I159" s="134">
        <v>6</v>
      </c>
      <c r="J159" s="131" t="s">
        <v>14675</v>
      </c>
      <c r="K159" s="131" t="s">
        <v>14523</v>
      </c>
      <c r="L159" s="134">
        <v>6</v>
      </c>
      <c r="M159" s="27">
        <f t="shared" si="8"/>
        <v>780</v>
      </c>
      <c r="N159" s="23"/>
      <c r="O159" s="24" t="s">
        <v>32</v>
      </c>
    </row>
    <row r="160" s="1" customFormat="1" ht="18.75" spans="1:15">
      <c r="A160" s="121">
        <v>155</v>
      </c>
      <c r="B160" s="121" t="s">
        <v>14518</v>
      </c>
      <c r="C160" s="121" t="s">
        <v>11004</v>
      </c>
      <c r="D160" s="121" t="s">
        <v>10034</v>
      </c>
      <c r="E160" s="121" t="s">
        <v>14519</v>
      </c>
      <c r="F160" s="131" t="s">
        <v>14520</v>
      </c>
      <c r="G160" s="134" t="s">
        <v>14678</v>
      </c>
      <c r="H160" s="131" t="s">
        <v>1583</v>
      </c>
      <c r="I160" s="134">
        <v>4</v>
      </c>
      <c r="J160" s="131" t="s">
        <v>14675</v>
      </c>
      <c r="K160" s="131" t="s">
        <v>14523</v>
      </c>
      <c r="L160" s="134">
        <v>3</v>
      </c>
      <c r="M160" s="27">
        <f t="shared" si="8"/>
        <v>390</v>
      </c>
      <c r="N160" s="23"/>
      <c r="O160" s="24" t="s">
        <v>32</v>
      </c>
    </row>
    <row r="161" s="1" customFormat="1" ht="18.75" spans="1:15">
      <c r="A161" s="121">
        <v>156</v>
      </c>
      <c r="B161" s="121" t="s">
        <v>14518</v>
      </c>
      <c r="C161" s="121" t="s">
        <v>11004</v>
      </c>
      <c r="D161" s="121" t="s">
        <v>10034</v>
      </c>
      <c r="E161" s="121" t="s">
        <v>14519</v>
      </c>
      <c r="F161" s="131" t="s">
        <v>14520</v>
      </c>
      <c r="G161" s="134" t="s">
        <v>14679</v>
      </c>
      <c r="H161" s="131" t="s">
        <v>5025</v>
      </c>
      <c r="I161" s="134">
        <v>1</v>
      </c>
      <c r="J161" s="131" t="s">
        <v>14675</v>
      </c>
      <c r="K161" s="131" t="s">
        <v>14523</v>
      </c>
      <c r="L161" s="134">
        <v>1</v>
      </c>
      <c r="M161" s="27">
        <f>L161*312</f>
        <v>312</v>
      </c>
      <c r="N161" s="23"/>
      <c r="O161" s="24" t="s">
        <v>32</v>
      </c>
    </row>
    <row r="162" s="1" customFormat="1" ht="18.75" spans="1:15">
      <c r="A162" s="121">
        <v>157</v>
      </c>
      <c r="B162" s="121" t="s">
        <v>14518</v>
      </c>
      <c r="C162" s="121" t="s">
        <v>11004</v>
      </c>
      <c r="D162" s="121" t="s">
        <v>10034</v>
      </c>
      <c r="E162" s="121" t="s">
        <v>14519</v>
      </c>
      <c r="F162" s="131" t="s">
        <v>14520</v>
      </c>
      <c r="G162" s="134" t="s">
        <v>14680</v>
      </c>
      <c r="H162" s="131" t="s">
        <v>1583</v>
      </c>
      <c r="I162" s="134">
        <v>1</v>
      </c>
      <c r="J162" s="131" t="s">
        <v>14675</v>
      </c>
      <c r="K162" s="131" t="s">
        <v>14523</v>
      </c>
      <c r="L162" s="134">
        <v>1</v>
      </c>
      <c r="M162" s="27">
        <f t="shared" ref="M162:M168" si="9">L162*130</f>
        <v>130</v>
      </c>
      <c r="N162" s="23"/>
      <c r="O162" s="24" t="s">
        <v>32</v>
      </c>
    </row>
    <row r="163" s="1" customFormat="1" ht="18.75" spans="1:15">
      <c r="A163" s="121">
        <v>158</v>
      </c>
      <c r="B163" s="121" t="s">
        <v>14518</v>
      </c>
      <c r="C163" s="121" t="s">
        <v>11004</v>
      </c>
      <c r="D163" s="121" t="s">
        <v>10034</v>
      </c>
      <c r="E163" s="121" t="s">
        <v>14519</v>
      </c>
      <c r="F163" s="131" t="s">
        <v>14520</v>
      </c>
      <c r="G163" s="134" t="s">
        <v>14681</v>
      </c>
      <c r="H163" s="131" t="s">
        <v>194</v>
      </c>
      <c r="I163" s="134">
        <v>2</v>
      </c>
      <c r="J163" s="131" t="s">
        <v>14675</v>
      </c>
      <c r="K163" s="131" t="s">
        <v>14523</v>
      </c>
      <c r="L163" s="134">
        <v>2</v>
      </c>
      <c r="M163" s="27">
        <f t="shared" si="9"/>
        <v>260</v>
      </c>
      <c r="N163" s="23"/>
      <c r="O163" s="24" t="s">
        <v>32</v>
      </c>
    </row>
    <row r="164" s="1" customFormat="1" ht="18.75" spans="1:15">
      <c r="A164" s="121">
        <v>159</v>
      </c>
      <c r="B164" s="121" t="s">
        <v>14518</v>
      </c>
      <c r="C164" s="121" t="s">
        <v>11004</v>
      </c>
      <c r="D164" s="121" t="s">
        <v>10034</v>
      </c>
      <c r="E164" s="121" t="s">
        <v>14519</v>
      </c>
      <c r="F164" s="131" t="s">
        <v>14520</v>
      </c>
      <c r="G164" s="134" t="s">
        <v>14682</v>
      </c>
      <c r="H164" s="131" t="s">
        <v>194</v>
      </c>
      <c r="I164" s="134">
        <v>3</v>
      </c>
      <c r="J164" s="131" t="s">
        <v>14675</v>
      </c>
      <c r="K164" s="131" t="s">
        <v>14523</v>
      </c>
      <c r="L164" s="134">
        <v>3</v>
      </c>
      <c r="M164" s="27">
        <f t="shared" si="9"/>
        <v>390</v>
      </c>
      <c r="N164" s="23"/>
      <c r="O164" s="24" t="s">
        <v>32</v>
      </c>
    </row>
    <row r="165" s="1" customFormat="1" ht="18.75" spans="1:15">
      <c r="A165" s="121">
        <v>160</v>
      </c>
      <c r="B165" s="121" t="s">
        <v>14518</v>
      </c>
      <c r="C165" s="121" t="s">
        <v>11004</v>
      </c>
      <c r="D165" s="121" t="s">
        <v>10034</v>
      </c>
      <c r="E165" s="121" t="s">
        <v>14519</v>
      </c>
      <c r="F165" s="131" t="s">
        <v>14520</v>
      </c>
      <c r="G165" s="134" t="s">
        <v>14683</v>
      </c>
      <c r="H165" s="131" t="s">
        <v>194</v>
      </c>
      <c r="I165" s="134">
        <v>2</v>
      </c>
      <c r="J165" s="131" t="s">
        <v>14675</v>
      </c>
      <c r="K165" s="131" t="s">
        <v>14523</v>
      </c>
      <c r="L165" s="134">
        <v>2</v>
      </c>
      <c r="M165" s="27">
        <f t="shared" si="9"/>
        <v>260</v>
      </c>
      <c r="N165" s="23"/>
      <c r="O165" s="24" t="s">
        <v>32</v>
      </c>
    </row>
    <row r="166" s="1" customFormat="1" ht="18.75" spans="1:15">
      <c r="A166" s="121">
        <v>161</v>
      </c>
      <c r="B166" s="121" t="s">
        <v>14518</v>
      </c>
      <c r="C166" s="121" t="s">
        <v>11004</v>
      </c>
      <c r="D166" s="121" t="s">
        <v>10034</v>
      </c>
      <c r="E166" s="121" t="s">
        <v>14519</v>
      </c>
      <c r="F166" s="131" t="s">
        <v>14520</v>
      </c>
      <c r="G166" s="134" t="s">
        <v>14684</v>
      </c>
      <c r="H166" s="131" t="s">
        <v>194</v>
      </c>
      <c r="I166" s="134">
        <v>2</v>
      </c>
      <c r="J166" s="131" t="s">
        <v>14675</v>
      </c>
      <c r="K166" s="131" t="s">
        <v>14523</v>
      </c>
      <c r="L166" s="134">
        <v>2</v>
      </c>
      <c r="M166" s="27">
        <f t="shared" si="9"/>
        <v>260</v>
      </c>
      <c r="N166" s="23"/>
      <c r="O166" s="24" t="s">
        <v>32</v>
      </c>
    </row>
    <row r="167" s="1" customFormat="1" ht="18.75" spans="1:15">
      <c r="A167" s="121">
        <v>162</v>
      </c>
      <c r="B167" s="121" t="s">
        <v>14518</v>
      </c>
      <c r="C167" s="121" t="s">
        <v>11004</v>
      </c>
      <c r="D167" s="121" t="s">
        <v>10034</v>
      </c>
      <c r="E167" s="121" t="s">
        <v>14519</v>
      </c>
      <c r="F167" s="131" t="s">
        <v>14520</v>
      </c>
      <c r="G167" s="134" t="s">
        <v>14685</v>
      </c>
      <c r="H167" s="131" t="s">
        <v>1583</v>
      </c>
      <c r="I167" s="134">
        <v>9</v>
      </c>
      <c r="J167" s="131" t="s">
        <v>14675</v>
      </c>
      <c r="K167" s="131" t="s">
        <v>14523</v>
      </c>
      <c r="L167" s="134">
        <v>5</v>
      </c>
      <c r="M167" s="27">
        <f t="shared" si="9"/>
        <v>650</v>
      </c>
      <c r="N167" s="23"/>
      <c r="O167" s="24" t="s">
        <v>32</v>
      </c>
    </row>
    <row r="168" s="1" customFormat="1" ht="18.75" spans="1:15">
      <c r="A168" s="121">
        <v>163</v>
      </c>
      <c r="B168" s="121" t="s">
        <v>14518</v>
      </c>
      <c r="C168" s="121" t="s">
        <v>11004</v>
      </c>
      <c r="D168" s="121" t="s">
        <v>10034</v>
      </c>
      <c r="E168" s="121" t="s">
        <v>14519</v>
      </c>
      <c r="F168" s="131" t="s">
        <v>14520</v>
      </c>
      <c r="G168" s="131" t="s">
        <v>14686</v>
      </c>
      <c r="H168" s="131" t="s">
        <v>1583</v>
      </c>
      <c r="I168" s="137">
        <v>3</v>
      </c>
      <c r="J168" s="131" t="s">
        <v>14622</v>
      </c>
      <c r="K168" s="131" t="s">
        <v>14523</v>
      </c>
      <c r="L168" s="137">
        <v>3</v>
      </c>
      <c r="M168" s="27">
        <f t="shared" si="9"/>
        <v>390</v>
      </c>
      <c r="N168" s="23"/>
      <c r="O168" s="24" t="s">
        <v>32</v>
      </c>
    </row>
    <row r="169" s="1" customFormat="1" ht="18.75" spans="1:15">
      <c r="A169" s="121">
        <v>164</v>
      </c>
      <c r="B169" s="121" t="s">
        <v>14518</v>
      </c>
      <c r="C169" s="121" t="s">
        <v>11004</v>
      </c>
      <c r="D169" s="121" t="s">
        <v>10034</v>
      </c>
      <c r="E169" s="121" t="s">
        <v>14519</v>
      </c>
      <c r="F169" s="131" t="s">
        <v>14520</v>
      </c>
      <c r="G169" s="134" t="s">
        <v>14687</v>
      </c>
      <c r="H169" s="135" t="s">
        <v>51</v>
      </c>
      <c r="I169" s="134">
        <v>3</v>
      </c>
      <c r="J169" s="131" t="s">
        <v>14622</v>
      </c>
      <c r="K169" s="131" t="s">
        <v>14523</v>
      </c>
      <c r="L169" s="134">
        <v>3</v>
      </c>
      <c r="M169" s="27">
        <f>L169*312</f>
        <v>936</v>
      </c>
      <c r="N169" s="23"/>
      <c r="O169" s="24" t="s">
        <v>32</v>
      </c>
    </row>
    <row r="170" s="1" customFormat="1" ht="18.75" spans="1:15">
      <c r="A170" s="121">
        <v>165</v>
      </c>
      <c r="B170" s="121" t="s">
        <v>14518</v>
      </c>
      <c r="C170" s="121" t="s">
        <v>11004</v>
      </c>
      <c r="D170" s="121" t="s">
        <v>10034</v>
      </c>
      <c r="E170" s="121" t="s">
        <v>14519</v>
      </c>
      <c r="F170" s="131" t="s">
        <v>14520</v>
      </c>
      <c r="G170" s="134" t="s">
        <v>14688</v>
      </c>
      <c r="H170" s="135" t="s">
        <v>1583</v>
      </c>
      <c r="I170" s="134">
        <v>5</v>
      </c>
      <c r="J170" s="131" t="s">
        <v>14622</v>
      </c>
      <c r="K170" s="135" t="s">
        <v>14523</v>
      </c>
      <c r="L170" s="134">
        <v>4</v>
      </c>
      <c r="M170" s="27">
        <f>L170*130</f>
        <v>520</v>
      </c>
      <c r="N170" s="23"/>
      <c r="O170" s="24" t="s">
        <v>32</v>
      </c>
    </row>
    <row r="171" s="1" customFormat="1" ht="18.75" spans="1:15">
      <c r="A171" s="121">
        <v>166</v>
      </c>
      <c r="B171" s="121" t="s">
        <v>14518</v>
      </c>
      <c r="C171" s="121" t="s">
        <v>11004</v>
      </c>
      <c r="D171" s="121" t="s">
        <v>10034</v>
      </c>
      <c r="E171" s="121" t="s">
        <v>14519</v>
      </c>
      <c r="F171" s="131" t="s">
        <v>14520</v>
      </c>
      <c r="G171" s="131" t="s">
        <v>14689</v>
      </c>
      <c r="H171" s="131" t="s">
        <v>194</v>
      </c>
      <c r="I171" s="137">
        <v>4</v>
      </c>
      <c r="J171" s="131" t="s">
        <v>14690</v>
      </c>
      <c r="K171" s="131" t="s">
        <v>14523</v>
      </c>
      <c r="L171" s="137">
        <v>3</v>
      </c>
      <c r="M171" s="27">
        <f>L171*130</f>
        <v>390</v>
      </c>
      <c r="N171" s="23"/>
      <c r="O171" s="24" t="s">
        <v>32</v>
      </c>
    </row>
    <row r="172" s="1" customFormat="1" ht="18.75" spans="1:15">
      <c r="A172" s="121">
        <v>167</v>
      </c>
      <c r="B172" s="121" t="s">
        <v>14518</v>
      </c>
      <c r="C172" s="121" t="s">
        <v>11004</v>
      </c>
      <c r="D172" s="121" t="s">
        <v>10034</v>
      </c>
      <c r="E172" s="121" t="s">
        <v>14519</v>
      </c>
      <c r="F172" s="131" t="s">
        <v>14520</v>
      </c>
      <c r="G172" s="134" t="s">
        <v>14691</v>
      </c>
      <c r="H172" s="135" t="s">
        <v>194</v>
      </c>
      <c r="I172" s="134">
        <v>5</v>
      </c>
      <c r="J172" s="131" t="s">
        <v>14690</v>
      </c>
      <c r="K172" s="131" t="s">
        <v>14523</v>
      </c>
      <c r="L172" s="134">
        <v>2</v>
      </c>
      <c r="M172" s="27">
        <f>L172*130</f>
        <v>260</v>
      </c>
      <c r="N172" s="23"/>
      <c r="O172" s="24" t="s">
        <v>32</v>
      </c>
    </row>
    <row r="173" s="1" customFormat="1" ht="18.75" spans="1:15">
      <c r="A173" s="121">
        <v>168</v>
      </c>
      <c r="B173" s="121" t="s">
        <v>14518</v>
      </c>
      <c r="C173" s="121" t="s">
        <v>11004</v>
      </c>
      <c r="D173" s="121" t="s">
        <v>10034</v>
      </c>
      <c r="E173" s="121" t="s">
        <v>14519</v>
      </c>
      <c r="F173" s="131" t="s">
        <v>14520</v>
      </c>
      <c r="G173" s="134" t="s">
        <v>14692</v>
      </c>
      <c r="H173" s="135" t="s">
        <v>1583</v>
      </c>
      <c r="I173" s="134">
        <v>2</v>
      </c>
      <c r="J173" s="131" t="s">
        <v>14690</v>
      </c>
      <c r="K173" s="131" t="s">
        <v>14523</v>
      </c>
      <c r="L173" s="134">
        <v>1</v>
      </c>
      <c r="M173" s="27">
        <f>L173*130</f>
        <v>130</v>
      </c>
      <c r="N173" s="23"/>
      <c r="O173" s="24" t="s">
        <v>32</v>
      </c>
    </row>
    <row r="174" s="1" customFormat="1" ht="18.75" spans="1:15">
      <c r="A174" s="121">
        <v>169</v>
      </c>
      <c r="B174" s="121" t="s">
        <v>14518</v>
      </c>
      <c r="C174" s="121" t="s">
        <v>11004</v>
      </c>
      <c r="D174" s="121" t="s">
        <v>10034</v>
      </c>
      <c r="E174" s="121" t="s">
        <v>14519</v>
      </c>
      <c r="F174" s="131" t="s">
        <v>14520</v>
      </c>
      <c r="G174" s="134" t="s">
        <v>14693</v>
      </c>
      <c r="H174" s="135" t="s">
        <v>194</v>
      </c>
      <c r="I174" s="134">
        <v>4</v>
      </c>
      <c r="J174" s="131" t="s">
        <v>14690</v>
      </c>
      <c r="K174" s="131" t="s">
        <v>14523</v>
      </c>
      <c r="L174" s="134">
        <v>3</v>
      </c>
      <c r="M174" s="27">
        <f>L174*130</f>
        <v>390</v>
      </c>
      <c r="N174" s="23"/>
      <c r="O174" s="24" t="s">
        <v>32</v>
      </c>
    </row>
    <row r="175" s="1" customFormat="1" ht="18.75" spans="1:15">
      <c r="A175" s="121">
        <v>170</v>
      </c>
      <c r="B175" s="121" t="s">
        <v>14518</v>
      </c>
      <c r="C175" s="121" t="s">
        <v>11004</v>
      </c>
      <c r="D175" s="121" t="s">
        <v>10034</v>
      </c>
      <c r="E175" s="121" t="s">
        <v>14519</v>
      </c>
      <c r="F175" s="131" t="s">
        <v>14520</v>
      </c>
      <c r="G175" s="134" t="s">
        <v>14694</v>
      </c>
      <c r="H175" s="135" t="s">
        <v>194</v>
      </c>
      <c r="I175" s="134">
        <v>4</v>
      </c>
      <c r="J175" s="131" t="s">
        <v>14690</v>
      </c>
      <c r="K175" s="131" t="s">
        <v>14523</v>
      </c>
      <c r="L175" s="134">
        <v>4</v>
      </c>
      <c r="M175" s="27">
        <f>L175*468</f>
        <v>1872</v>
      </c>
      <c r="N175" s="23"/>
      <c r="O175" s="24" t="s">
        <v>32</v>
      </c>
    </row>
    <row r="176" s="1" customFormat="1" ht="18.75" spans="1:15">
      <c r="A176" s="121">
        <v>171</v>
      </c>
      <c r="B176" s="121" t="s">
        <v>14518</v>
      </c>
      <c r="C176" s="121" t="s">
        <v>11004</v>
      </c>
      <c r="D176" s="121" t="s">
        <v>10034</v>
      </c>
      <c r="E176" s="121" t="s">
        <v>14519</v>
      </c>
      <c r="F176" s="131" t="s">
        <v>14520</v>
      </c>
      <c r="G176" s="134" t="s">
        <v>14695</v>
      </c>
      <c r="H176" s="135" t="s">
        <v>194</v>
      </c>
      <c r="I176" s="134">
        <v>3</v>
      </c>
      <c r="J176" s="131" t="s">
        <v>14690</v>
      </c>
      <c r="K176" s="131" t="s">
        <v>14523</v>
      </c>
      <c r="L176" s="134">
        <v>3</v>
      </c>
      <c r="M176" s="27">
        <f t="shared" ref="M176:M192" si="10">L176*130</f>
        <v>390</v>
      </c>
      <c r="N176" s="23"/>
      <c r="O176" s="24" t="s">
        <v>32</v>
      </c>
    </row>
    <row r="177" s="1" customFormat="1" ht="18.75" spans="1:15">
      <c r="A177" s="121">
        <v>172</v>
      </c>
      <c r="B177" s="121" t="s">
        <v>14518</v>
      </c>
      <c r="C177" s="121" t="s">
        <v>11004</v>
      </c>
      <c r="D177" s="121" t="s">
        <v>10034</v>
      </c>
      <c r="E177" s="121" t="s">
        <v>14519</v>
      </c>
      <c r="F177" s="131" t="s">
        <v>14520</v>
      </c>
      <c r="G177" s="134" t="s">
        <v>14696</v>
      </c>
      <c r="H177" s="135" t="s">
        <v>194</v>
      </c>
      <c r="I177" s="134">
        <v>2</v>
      </c>
      <c r="J177" s="131" t="s">
        <v>14690</v>
      </c>
      <c r="K177" s="131" t="s">
        <v>14523</v>
      </c>
      <c r="L177" s="134">
        <v>2</v>
      </c>
      <c r="M177" s="27">
        <f t="shared" si="10"/>
        <v>260</v>
      </c>
      <c r="N177" s="23"/>
      <c r="O177" s="24" t="s">
        <v>32</v>
      </c>
    </row>
    <row r="178" s="1" customFormat="1" ht="18.75" spans="1:15">
      <c r="A178" s="121">
        <v>173</v>
      </c>
      <c r="B178" s="121" t="s">
        <v>14518</v>
      </c>
      <c r="C178" s="121" t="s">
        <v>11004</v>
      </c>
      <c r="D178" s="121" t="s">
        <v>10034</v>
      </c>
      <c r="E178" s="121" t="s">
        <v>14519</v>
      </c>
      <c r="F178" s="131" t="s">
        <v>14520</v>
      </c>
      <c r="G178" s="134" t="s">
        <v>14697</v>
      </c>
      <c r="H178" s="135" t="s">
        <v>194</v>
      </c>
      <c r="I178" s="134">
        <v>5</v>
      </c>
      <c r="J178" s="131" t="s">
        <v>14690</v>
      </c>
      <c r="K178" s="131" t="s">
        <v>14523</v>
      </c>
      <c r="L178" s="134">
        <v>3</v>
      </c>
      <c r="M178" s="27">
        <f t="shared" si="10"/>
        <v>390</v>
      </c>
      <c r="N178" s="23"/>
      <c r="O178" s="24" t="s">
        <v>32</v>
      </c>
    </row>
    <row r="179" s="1" customFormat="1" ht="18.75" spans="1:15">
      <c r="A179" s="121">
        <v>174</v>
      </c>
      <c r="B179" s="121" t="s">
        <v>14518</v>
      </c>
      <c r="C179" s="121" t="s">
        <v>11004</v>
      </c>
      <c r="D179" s="121" t="s">
        <v>10034</v>
      </c>
      <c r="E179" s="121" t="s">
        <v>14519</v>
      </c>
      <c r="F179" s="131" t="s">
        <v>14520</v>
      </c>
      <c r="G179" s="134" t="s">
        <v>14698</v>
      </c>
      <c r="H179" s="135" t="s">
        <v>194</v>
      </c>
      <c r="I179" s="134">
        <v>5</v>
      </c>
      <c r="J179" s="131" t="s">
        <v>14690</v>
      </c>
      <c r="K179" s="131" t="s">
        <v>14523</v>
      </c>
      <c r="L179" s="134">
        <v>2</v>
      </c>
      <c r="M179" s="27">
        <f t="shared" si="10"/>
        <v>260</v>
      </c>
      <c r="N179" s="23"/>
      <c r="O179" s="24" t="s">
        <v>32</v>
      </c>
    </row>
    <row r="180" s="1" customFormat="1" ht="18.75" spans="1:15">
      <c r="A180" s="121">
        <v>175</v>
      </c>
      <c r="B180" s="121" t="s">
        <v>14518</v>
      </c>
      <c r="C180" s="121" t="s">
        <v>11004</v>
      </c>
      <c r="D180" s="121" t="s">
        <v>10034</v>
      </c>
      <c r="E180" s="121" t="s">
        <v>14519</v>
      </c>
      <c r="F180" s="131" t="s">
        <v>14520</v>
      </c>
      <c r="G180" s="134" t="s">
        <v>14699</v>
      </c>
      <c r="H180" s="135" t="s">
        <v>1583</v>
      </c>
      <c r="I180" s="134">
        <v>5</v>
      </c>
      <c r="J180" s="131" t="s">
        <v>14690</v>
      </c>
      <c r="K180" s="131" t="s">
        <v>14523</v>
      </c>
      <c r="L180" s="134">
        <v>4</v>
      </c>
      <c r="M180" s="27">
        <f t="shared" si="10"/>
        <v>520</v>
      </c>
      <c r="N180" s="23"/>
      <c r="O180" s="24" t="s">
        <v>32</v>
      </c>
    </row>
    <row r="181" s="1" customFormat="1" ht="18.75" spans="1:15">
      <c r="A181" s="121">
        <v>176</v>
      </c>
      <c r="B181" s="121" t="s">
        <v>14518</v>
      </c>
      <c r="C181" s="121" t="s">
        <v>11004</v>
      </c>
      <c r="D181" s="121" t="s">
        <v>10034</v>
      </c>
      <c r="E181" s="121" t="s">
        <v>14519</v>
      </c>
      <c r="F181" s="131" t="s">
        <v>14520</v>
      </c>
      <c r="G181" s="134" t="s">
        <v>14700</v>
      </c>
      <c r="H181" s="135" t="s">
        <v>194</v>
      </c>
      <c r="I181" s="134">
        <v>5</v>
      </c>
      <c r="J181" s="131" t="s">
        <v>14690</v>
      </c>
      <c r="K181" s="131" t="s">
        <v>14523</v>
      </c>
      <c r="L181" s="134">
        <v>3</v>
      </c>
      <c r="M181" s="27">
        <f t="shared" si="10"/>
        <v>390</v>
      </c>
      <c r="N181" s="23"/>
      <c r="O181" s="24" t="s">
        <v>32</v>
      </c>
    </row>
    <row r="182" s="1" customFormat="1" ht="18.75" spans="1:15">
      <c r="A182" s="121">
        <v>177</v>
      </c>
      <c r="B182" s="121" t="s">
        <v>14518</v>
      </c>
      <c r="C182" s="121" t="s">
        <v>11004</v>
      </c>
      <c r="D182" s="121" t="s">
        <v>10034</v>
      </c>
      <c r="E182" s="121" t="s">
        <v>14519</v>
      </c>
      <c r="F182" s="131" t="s">
        <v>14520</v>
      </c>
      <c r="G182" s="134" t="s">
        <v>14701</v>
      </c>
      <c r="H182" s="135" t="s">
        <v>1583</v>
      </c>
      <c r="I182" s="134">
        <v>6</v>
      </c>
      <c r="J182" s="131" t="s">
        <v>14690</v>
      </c>
      <c r="K182" s="131" t="s">
        <v>14523</v>
      </c>
      <c r="L182" s="134">
        <v>5</v>
      </c>
      <c r="M182" s="27">
        <f t="shared" si="10"/>
        <v>650</v>
      </c>
      <c r="N182" s="23"/>
      <c r="O182" s="24" t="s">
        <v>32</v>
      </c>
    </row>
    <row r="183" s="1" customFormat="1" ht="18.75" spans="1:15">
      <c r="A183" s="121">
        <v>178</v>
      </c>
      <c r="B183" s="121" t="s">
        <v>14518</v>
      </c>
      <c r="C183" s="121" t="s">
        <v>11004</v>
      </c>
      <c r="D183" s="121" t="s">
        <v>10034</v>
      </c>
      <c r="E183" s="121" t="s">
        <v>14519</v>
      </c>
      <c r="F183" s="131" t="s">
        <v>14520</v>
      </c>
      <c r="G183" s="134" t="s">
        <v>14702</v>
      </c>
      <c r="H183" s="135" t="s">
        <v>194</v>
      </c>
      <c r="I183" s="134">
        <v>4</v>
      </c>
      <c r="J183" s="131" t="s">
        <v>14690</v>
      </c>
      <c r="K183" s="131" t="s">
        <v>14523</v>
      </c>
      <c r="L183" s="134">
        <v>3</v>
      </c>
      <c r="M183" s="27">
        <f t="shared" si="10"/>
        <v>390</v>
      </c>
      <c r="N183" s="23"/>
      <c r="O183" s="24" t="s">
        <v>32</v>
      </c>
    </row>
    <row r="184" s="1" customFormat="1" ht="18.75" spans="1:15">
      <c r="A184" s="121">
        <v>179</v>
      </c>
      <c r="B184" s="121" t="s">
        <v>14518</v>
      </c>
      <c r="C184" s="121" t="s">
        <v>11004</v>
      </c>
      <c r="D184" s="121" t="s">
        <v>10034</v>
      </c>
      <c r="E184" s="121" t="s">
        <v>14519</v>
      </c>
      <c r="F184" s="131" t="s">
        <v>14520</v>
      </c>
      <c r="G184" s="134" t="s">
        <v>14703</v>
      </c>
      <c r="H184" s="135" t="s">
        <v>194</v>
      </c>
      <c r="I184" s="134">
        <v>3</v>
      </c>
      <c r="J184" s="131" t="s">
        <v>14690</v>
      </c>
      <c r="K184" s="131" t="s">
        <v>14523</v>
      </c>
      <c r="L184" s="134">
        <v>3</v>
      </c>
      <c r="M184" s="27">
        <f t="shared" si="10"/>
        <v>390</v>
      </c>
      <c r="N184" s="23"/>
      <c r="O184" s="24" t="s">
        <v>32</v>
      </c>
    </row>
    <row r="185" s="1" customFormat="1" ht="18.75" spans="1:15">
      <c r="A185" s="121">
        <v>180</v>
      </c>
      <c r="B185" s="121" t="s">
        <v>14518</v>
      </c>
      <c r="C185" s="121" t="s">
        <v>11004</v>
      </c>
      <c r="D185" s="121" t="s">
        <v>10034</v>
      </c>
      <c r="E185" s="121" t="s">
        <v>14519</v>
      </c>
      <c r="F185" s="131" t="s">
        <v>14520</v>
      </c>
      <c r="G185" s="134" t="s">
        <v>14704</v>
      </c>
      <c r="H185" s="135" t="s">
        <v>1583</v>
      </c>
      <c r="I185" s="134">
        <v>4</v>
      </c>
      <c r="J185" s="131" t="s">
        <v>14690</v>
      </c>
      <c r="K185" s="131" t="s">
        <v>14523</v>
      </c>
      <c r="L185" s="134">
        <v>3</v>
      </c>
      <c r="M185" s="27">
        <f t="shared" si="10"/>
        <v>390</v>
      </c>
      <c r="N185" s="23"/>
      <c r="O185" s="24" t="s">
        <v>32</v>
      </c>
    </row>
    <row r="186" s="1" customFormat="1" ht="18.75" spans="1:15">
      <c r="A186" s="121">
        <v>181</v>
      </c>
      <c r="B186" s="121" t="s">
        <v>14518</v>
      </c>
      <c r="C186" s="121" t="s">
        <v>11004</v>
      </c>
      <c r="D186" s="121" t="s">
        <v>10034</v>
      </c>
      <c r="E186" s="121" t="s">
        <v>14519</v>
      </c>
      <c r="F186" s="131" t="s">
        <v>14520</v>
      </c>
      <c r="G186" s="134" t="s">
        <v>14705</v>
      </c>
      <c r="H186" s="135" t="s">
        <v>194</v>
      </c>
      <c r="I186" s="134">
        <v>3</v>
      </c>
      <c r="J186" s="131" t="s">
        <v>14690</v>
      </c>
      <c r="K186" s="131" t="s">
        <v>14523</v>
      </c>
      <c r="L186" s="134">
        <v>3</v>
      </c>
      <c r="M186" s="27">
        <f t="shared" si="10"/>
        <v>390</v>
      </c>
      <c r="N186" s="23"/>
      <c r="O186" s="24" t="s">
        <v>32</v>
      </c>
    </row>
    <row r="187" s="1" customFormat="1" ht="18.75" spans="1:15">
      <c r="A187" s="121">
        <v>182</v>
      </c>
      <c r="B187" s="121" t="s">
        <v>14518</v>
      </c>
      <c r="C187" s="121" t="s">
        <v>11004</v>
      </c>
      <c r="D187" s="121" t="s">
        <v>10034</v>
      </c>
      <c r="E187" s="121" t="s">
        <v>14519</v>
      </c>
      <c r="F187" s="121" t="s">
        <v>14520</v>
      </c>
      <c r="G187" s="121" t="s">
        <v>14706</v>
      </c>
      <c r="H187" s="121" t="s">
        <v>194</v>
      </c>
      <c r="I187" s="121">
        <v>5</v>
      </c>
      <c r="J187" s="121" t="s">
        <v>14690</v>
      </c>
      <c r="K187" s="131" t="s">
        <v>14523</v>
      </c>
      <c r="L187" s="121">
        <v>2</v>
      </c>
      <c r="M187" s="27">
        <f t="shared" si="10"/>
        <v>260</v>
      </c>
      <c r="N187" s="23"/>
      <c r="O187" s="24" t="s">
        <v>32</v>
      </c>
    </row>
    <row r="188" s="1" customFormat="1" ht="18.75" spans="1:15">
      <c r="A188" s="121">
        <v>183</v>
      </c>
      <c r="B188" s="121" t="s">
        <v>14518</v>
      </c>
      <c r="C188" s="121" t="s">
        <v>11004</v>
      </c>
      <c r="D188" s="121" t="s">
        <v>10034</v>
      </c>
      <c r="E188" s="121" t="s">
        <v>14519</v>
      </c>
      <c r="F188" s="121" t="s">
        <v>14520</v>
      </c>
      <c r="G188" s="121" t="s">
        <v>14707</v>
      </c>
      <c r="H188" s="121" t="s">
        <v>1583</v>
      </c>
      <c r="I188" s="121">
        <v>2</v>
      </c>
      <c r="J188" s="121" t="s">
        <v>14690</v>
      </c>
      <c r="K188" s="131" t="s">
        <v>14523</v>
      </c>
      <c r="L188" s="121">
        <v>1</v>
      </c>
      <c r="M188" s="27">
        <f t="shared" si="10"/>
        <v>130</v>
      </c>
      <c r="N188" s="23"/>
      <c r="O188" s="24" t="s">
        <v>32</v>
      </c>
    </row>
    <row r="189" s="1" customFormat="1" ht="18.75" spans="1:15">
      <c r="A189" s="121">
        <v>184</v>
      </c>
      <c r="B189" s="121" t="s">
        <v>14518</v>
      </c>
      <c r="C189" s="121" t="s">
        <v>11004</v>
      </c>
      <c r="D189" s="121" t="s">
        <v>10034</v>
      </c>
      <c r="E189" s="121" t="s">
        <v>14519</v>
      </c>
      <c r="F189" s="121" t="s">
        <v>14520</v>
      </c>
      <c r="G189" s="121" t="s">
        <v>14708</v>
      </c>
      <c r="H189" s="121" t="s">
        <v>194</v>
      </c>
      <c r="I189" s="121">
        <v>3</v>
      </c>
      <c r="J189" s="121" t="s">
        <v>14690</v>
      </c>
      <c r="K189" s="131" t="s">
        <v>14523</v>
      </c>
      <c r="L189" s="121">
        <v>3</v>
      </c>
      <c r="M189" s="27">
        <f t="shared" si="10"/>
        <v>390</v>
      </c>
      <c r="N189" s="23"/>
      <c r="O189" s="24" t="s">
        <v>32</v>
      </c>
    </row>
    <row r="190" s="1" customFormat="1" ht="18.75" spans="1:15">
      <c r="A190" s="121">
        <v>185</v>
      </c>
      <c r="B190" s="121" t="s">
        <v>14518</v>
      </c>
      <c r="C190" s="121" t="s">
        <v>11004</v>
      </c>
      <c r="D190" s="121" t="s">
        <v>10034</v>
      </c>
      <c r="E190" s="121" t="s">
        <v>14519</v>
      </c>
      <c r="F190" s="121" t="s">
        <v>14520</v>
      </c>
      <c r="G190" s="121" t="s">
        <v>14709</v>
      </c>
      <c r="H190" s="121" t="s">
        <v>194</v>
      </c>
      <c r="I190" s="121">
        <v>4</v>
      </c>
      <c r="J190" s="121" t="s">
        <v>14690</v>
      </c>
      <c r="K190" s="131" t="s">
        <v>14523</v>
      </c>
      <c r="L190" s="121">
        <v>2</v>
      </c>
      <c r="M190" s="27">
        <f t="shared" si="10"/>
        <v>260</v>
      </c>
      <c r="N190" s="23"/>
      <c r="O190" s="24" t="s">
        <v>32</v>
      </c>
    </row>
    <row r="191" s="1" customFormat="1" ht="18.75" spans="1:15">
      <c r="A191" s="121">
        <v>186</v>
      </c>
      <c r="B191" s="121" t="s">
        <v>14518</v>
      </c>
      <c r="C191" s="121" t="s">
        <v>11004</v>
      </c>
      <c r="D191" s="121" t="s">
        <v>10034</v>
      </c>
      <c r="E191" s="121" t="s">
        <v>14519</v>
      </c>
      <c r="F191" s="121" t="s">
        <v>14520</v>
      </c>
      <c r="G191" s="121" t="s">
        <v>14710</v>
      </c>
      <c r="H191" s="121" t="s">
        <v>194</v>
      </c>
      <c r="I191" s="121">
        <v>5</v>
      </c>
      <c r="J191" s="121" t="s">
        <v>14690</v>
      </c>
      <c r="K191" s="131" t="s">
        <v>14523</v>
      </c>
      <c r="L191" s="121">
        <v>3</v>
      </c>
      <c r="M191" s="27">
        <f t="shared" si="10"/>
        <v>390</v>
      </c>
      <c r="N191" s="23"/>
      <c r="O191" s="24" t="s">
        <v>32</v>
      </c>
    </row>
    <row r="192" s="1" customFormat="1" ht="18.75" spans="1:15">
      <c r="A192" s="121">
        <v>187</v>
      </c>
      <c r="B192" s="121" t="s">
        <v>14518</v>
      </c>
      <c r="C192" s="121" t="s">
        <v>11004</v>
      </c>
      <c r="D192" s="121" t="s">
        <v>10034</v>
      </c>
      <c r="E192" s="121" t="s">
        <v>14519</v>
      </c>
      <c r="F192" s="121" t="s">
        <v>14520</v>
      </c>
      <c r="G192" s="121" t="s">
        <v>14711</v>
      </c>
      <c r="H192" s="121" t="s">
        <v>194</v>
      </c>
      <c r="I192" s="121">
        <v>4</v>
      </c>
      <c r="J192" s="121" t="s">
        <v>14690</v>
      </c>
      <c r="K192" s="131" t="s">
        <v>14523</v>
      </c>
      <c r="L192" s="121">
        <v>2</v>
      </c>
      <c r="M192" s="27">
        <f t="shared" si="10"/>
        <v>260</v>
      </c>
      <c r="N192" s="23"/>
      <c r="O192" s="24" t="s">
        <v>32</v>
      </c>
    </row>
    <row r="193" s="1" customFormat="1" ht="18.75" spans="1:15">
      <c r="A193" s="121">
        <v>188</v>
      </c>
      <c r="B193" s="121" t="s">
        <v>14518</v>
      </c>
      <c r="C193" s="121" t="s">
        <v>11004</v>
      </c>
      <c r="D193" s="121" t="s">
        <v>10034</v>
      </c>
      <c r="E193" s="121" t="s">
        <v>14519</v>
      </c>
      <c r="F193" s="121" t="s">
        <v>14520</v>
      </c>
      <c r="G193" s="121" t="s">
        <v>14712</v>
      </c>
      <c r="H193" s="121" t="s">
        <v>51</v>
      </c>
      <c r="I193" s="121">
        <v>2</v>
      </c>
      <c r="J193" s="121" t="s">
        <v>14690</v>
      </c>
      <c r="K193" s="131" t="s">
        <v>14523</v>
      </c>
      <c r="L193" s="121">
        <v>2</v>
      </c>
      <c r="M193" s="27">
        <f>L193*312</f>
        <v>624</v>
      </c>
      <c r="N193" s="23"/>
      <c r="O193" s="24" t="s">
        <v>32</v>
      </c>
    </row>
    <row r="194" s="1" customFormat="1" ht="18.75" spans="1:15">
      <c r="A194" s="121">
        <v>189</v>
      </c>
      <c r="B194" s="121" t="s">
        <v>14518</v>
      </c>
      <c r="C194" s="121" t="s">
        <v>11004</v>
      </c>
      <c r="D194" s="121" t="s">
        <v>10034</v>
      </c>
      <c r="E194" s="121" t="s">
        <v>14519</v>
      </c>
      <c r="F194" s="121" t="s">
        <v>14520</v>
      </c>
      <c r="G194" s="121" t="s">
        <v>14713</v>
      </c>
      <c r="H194" s="121" t="s">
        <v>5025</v>
      </c>
      <c r="I194" s="121">
        <v>1</v>
      </c>
      <c r="J194" s="121" t="s">
        <v>14690</v>
      </c>
      <c r="K194" s="131" t="s">
        <v>14523</v>
      </c>
      <c r="L194" s="121">
        <v>1</v>
      </c>
      <c r="M194" s="27">
        <f>L194*312</f>
        <v>312</v>
      </c>
      <c r="N194" s="23"/>
      <c r="O194" s="24" t="s">
        <v>32</v>
      </c>
    </row>
    <row r="195" s="1" customFormat="1" ht="18.75" spans="1:15">
      <c r="A195" s="121">
        <v>190</v>
      </c>
      <c r="B195" s="121" t="s">
        <v>14518</v>
      </c>
      <c r="C195" s="121" t="s">
        <v>11004</v>
      </c>
      <c r="D195" s="121" t="s">
        <v>10034</v>
      </c>
      <c r="E195" s="121" t="s">
        <v>14519</v>
      </c>
      <c r="F195" s="121" t="s">
        <v>14520</v>
      </c>
      <c r="G195" s="121" t="s">
        <v>14714</v>
      </c>
      <c r="H195" s="121" t="s">
        <v>1583</v>
      </c>
      <c r="I195" s="121">
        <v>4</v>
      </c>
      <c r="J195" s="121" t="s">
        <v>14690</v>
      </c>
      <c r="K195" s="131" t="s">
        <v>14523</v>
      </c>
      <c r="L195" s="121">
        <v>2</v>
      </c>
      <c r="M195" s="27">
        <f t="shared" ref="M195:M212" si="11">L195*130</f>
        <v>260</v>
      </c>
      <c r="N195" s="23"/>
      <c r="O195" s="24" t="s">
        <v>32</v>
      </c>
    </row>
    <row r="196" s="1" customFormat="1" ht="18.75" spans="1:15">
      <c r="A196" s="121">
        <v>191</v>
      </c>
      <c r="B196" s="121" t="s">
        <v>14518</v>
      </c>
      <c r="C196" s="121" t="s">
        <v>11004</v>
      </c>
      <c r="D196" s="121" t="s">
        <v>10034</v>
      </c>
      <c r="E196" s="121" t="s">
        <v>14519</v>
      </c>
      <c r="F196" s="121" t="s">
        <v>14520</v>
      </c>
      <c r="G196" s="121" t="s">
        <v>14715</v>
      </c>
      <c r="H196" s="121" t="s">
        <v>194</v>
      </c>
      <c r="I196" s="121">
        <v>2</v>
      </c>
      <c r="J196" s="121" t="s">
        <v>14690</v>
      </c>
      <c r="K196" s="131" t="s">
        <v>14523</v>
      </c>
      <c r="L196" s="121">
        <v>2</v>
      </c>
      <c r="M196" s="27">
        <f t="shared" si="11"/>
        <v>260</v>
      </c>
      <c r="N196" s="23"/>
      <c r="O196" s="24" t="s">
        <v>32</v>
      </c>
    </row>
    <row r="197" s="1" customFormat="1" ht="18.75" spans="1:15">
      <c r="A197" s="121">
        <v>192</v>
      </c>
      <c r="B197" s="121" t="s">
        <v>14518</v>
      </c>
      <c r="C197" s="121" t="s">
        <v>11004</v>
      </c>
      <c r="D197" s="121" t="s">
        <v>10034</v>
      </c>
      <c r="E197" s="121" t="s">
        <v>14519</v>
      </c>
      <c r="F197" s="121" t="s">
        <v>14520</v>
      </c>
      <c r="G197" s="121" t="s">
        <v>14716</v>
      </c>
      <c r="H197" s="121" t="s">
        <v>194</v>
      </c>
      <c r="I197" s="121">
        <v>3</v>
      </c>
      <c r="J197" s="121" t="s">
        <v>14690</v>
      </c>
      <c r="K197" s="131" t="s">
        <v>14523</v>
      </c>
      <c r="L197" s="121">
        <v>3</v>
      </c>
      <c r="M197" s="27">
        <f t="shared" si="11"/>
        <v>390</v>
      </c>
      <c r="N197" s="23"/>
      <c r="O197" s="24" t="s">
        <v>32</v>
      </c>
    </row>
    <row r="198" s="1" customFormat="1" ht="18.75" spans="1:15">
      <c r="A198" s="121">
        <v>193</v>
      </c>
      <c r="B198" s="121" t="s">
        <v>14518</v>
      </c>
      <c r="C198" s="121" t="s">
        <v>11004</v>
      </c>
      <c r="D198" s="121" t="s">
        <v>10034</v>
      </c>
      <c r="E198" s="121" t="s">
        <v>14519</v>
      </c>
      <c r="F198" s="121" t="s">
        <v>14520</v>
      </c>
      <c r="G198" s="121" t="s">
        <v>14717</v>
      </c>
      <c r="H198" s="121" t="s">
        <v>194</v>
      </c>
      <c r="I198" s="121">
        <v>2</v>
      </c>
      <c r="J198" s="121" t="s">
        <v>14690</v>
      </c>
      <c r="K198" s="131" t="s">
        <v>14523</v>
      </c>
      <c r="L198" s="121">
        <v>2</v>
      </c>
      <c r="M198" s="27">
        <f t="shared" si="11"/>
        <v>260</v>
      </c>
      <c r="N198" s="23"/>
      <c r="O198" s="24" t="s">
        <v>32</v>
      </c>
    </row>
    <row r="199" s="1" customFormat="1" ht="18.75" spans="1:15">
      <c r="A199" s="121">
        <v>194</v>
      </c>
      <c r="B199" s="121" t="s">
        <v>14518</v>
      </c>
      <c r="C199" s="121" t="s">
        <v>11004</v>
      </c>
      <c r="D199" s="121" t="s">
        <v>10034</v>
      </c>
      <c r="E199" s="121" t="s">
        <v>14519</v>
      </c>
      <c r="F199" s="121" t="s">
        <v>14520</v>
      </c>
      <c r="G199" s="121" t="s">
        <v>14718</v>
      </c>
      <c r="H199" s="121" t="s">
        <v>194</v>
      </c>
      <c r="I199" s="121">
        <v>5</v>
      </c>
      <c r="J199" s="121" t="s">
        <v>14690</v>
      </c>
      <c r="K199" s="131" t="s">
        <v>14523</v>
      </c>
      <c r="L199" s="121">
        <v>3</v>
      </c>
      <c r="M199" s="27">
        <f t="shared" si="11"/>
        <v>390</v>
      </c>
      <c r="N199" s="23"/>
      <c r="O199" s="24" t="s">
        <v>32</v>
      </c>
    </row>
    <row r="200" s="1" customFormat="1" ht="18.75" spans="1:15">
      <c r="A200" s="121">
        <v>195</v>
      </c>
      <c r="B200" s="121" t="s">
        <v>14518</v>
      </c>
      <c r="C200" s="121" t="s">
        <v>11004</v>
      </c>
      <c r="D200" s="121" t="s">
        <v>10034</v>
      </c>
      <c r="E200" s="121" t="s">
        <v>14519</v>
      </c>
      <c r="F200" s="121" t="s">
        <v>14520</v>
      </c>
      <c r="G200" s="121" t="s">
        <v>14719</v>
      </c>
      <c r="H200" s="121" t="s">
        <v>194</v>
      </c>
      <c r="I200" s="121">
        <v>6</v>
      </c>
      <c r="J200" s="121" t="s">
        <v>14690</v>
      </c>
      <c r="K200" s="131" t="s">
        <v>14523</v>
      </c>
      <c r="L200" s="121">
        <v>2</v>
      </c>
      <c r="M200" s="27">
        <f t="shared" si="11"/>
        <v>260</v>
      </c>
      <c r="N200" s="23"/>
      <c r="O200" s="24" t="s">
        <v>32</v>
      </c>
    </row>
    <row r="201" s="1" customFormat="1" ht="18.75" spans="1:15">
      <c r="A201" s="121">
        <v>196</v>
      </c>
      <c r="B201" s="121" t="s">
        <v>14518</v>
      </c>
      <c r="C201" s="121" t="s">
        <v>11004</v>
      </c>
      <c r="D201" s="121" t="s">
        <v>10034</v>
      </c>
      <c r="E201" s="121" t="s">
        <v>14519</v>
      </c>
      <c r="F201" s="121" t="s">
        <v>14520</v>
      </c>
      <c r="G201" s="121" t="s">
        <v>14720</v>
      </c>
      <c r="H201" s="121" t="s">
        <v>194</v>
      </c>
      <c r="I201" s="121">
        <v>3</v>
      </c>
      <c r="J201" s="121" t="s">
        <v>14690</v>
      </c>
      <c r="K201" s="131" t="s">
        <v>14523</v>
      </c>
      <c r="L201" s="121">
        <v>3</v>
      </c>
      <c r="M201" s="27">
        <f t="shared" si="11"/>
        <v>390</v>
      </c>
      <c r="N201" s="23"/>
      <c r="O201" s="24" t="s">
        <v>32</v>
      </c>
    </row>
    <row r="202" s="1" customFormat="1" ht="18.75" spans="1:15">
      <c r="A202" s="121">
        <v>197</v>
      </c>
      <c r="B202" s="121" t="s">
        <v>14518</v>
      </c>
      <c r="C202" s="121" t="s">
        <v>11004</v>
      </c>
      <c r="D202" s="121" t="s">
        <v>10034</v>
      </c>
      <c r="E202" s="121" t="s">
        <v>14519</v>
      </c>
      <c r="F202" s="121" t="s">
        <v>14520</v>
      </c>
      <c r="G202" s="121" t="s">
        <v>14721</v>
      </c>
      <c r="H202" s="121" t="s">
        <v>194</v>
      </c>
      <c r="I202" s="121">
        <v>2</v>
      </c>
      <c r="J202" s="121" t="s">
        <v>14690</v>
      </c>
      <c r="K202" s="131" t="s">
        <v>14523</v>
      </c>
      <c r="L202" s="121">
        <v>2</v>
      </c>
      <c r="M202" s="27">
        <f t="shared" si="11"/>
        <v>260</v>
      </c>
      <c r="N202" s="23"/>
      <c r="O202" s="24" t="s">
        <v>32</v>
      </c>
    </row>
    <row r="203" s="1" customFormat="1" ht="18.75" spans="1:15">
      <c r="A203" s="121">
        <v>198</v>
      </c>
      <c r="B203" s="121" t="s">
        <v>14518</v>
      </c>
      <c r="C203" s="121" t="s">
        <v>11004</v>
      </c>
      <c r="D203" s="121" t="s">
        <v>10034</v>
      </c>
      <c r="E203" s="121" t="s">
        <v>14519</v>
      </c>
      <c r="F203" s="121" t="s">
        <v>14520</v>
      </c>
      <c r="G203" s="122" t="s">
        <v>14722</v>
      </c>
      <c r="H203" s="121" t="s">
        <v>194</v>
      </c>
      <c r="I203" s="121">
        <v>2</v>
      </c>
      <c r="J203" s="121" t="s">
        <v>14690</v>
      </c>
      <c r="K203" s="121" t="s">
        <v>14523</v>
      </c>
      <c r="L203" s="121">
        <v>2</v>
      </c>
      <c r="M203" s="27">
        <f t="shared" si="11"/>
        <v>260</v>
      </c>
      <c r="N203" s="23"/>
      <c r="O203" s="24" t="s">
        <v>32</v>
      </c>
    </row>
    <row r="204" s="1" customFormat="1" ht="18.75" spans="1:15">
      <c r="A204" s="121">
        <v>199</v>
      </c>
      <c r="B204" s="121" t="s">
        <v>14518</v>
      </c>
      <c r="C204" s="121" t="s">
        <v>11004</v>
      </c>
      <c r="D204" s="121" t="s">
        <v>10034</v>
      </c>
      <c r="E204" s="121" t="s">
        <v>14519</v>
      </c>
      <c r="F204" s="121" t="s">
        <v>14520</v>
      </c>
      <c r="G204" s="121" t="s">
        <v>14723</v>
      </c>
      <c r="H204" s="121" t="s">
        <v>1583</v>
      </c>
      <c r="I204" s="121">
        <v>4</v>
      </c>
      <c r="J204" s="121" t="s">
        <v>14690</v>
      </c>
      <c r="K204" s="121" t="s">
        <v>14523</v>
      </c>
      <c r="L204" s="121">
        <v>3</v>
      </c>
      <c r="M204" s="27">
        <f t="shared" si="11"/>
        <v>390</v>
      </c>
      <c r="N204" s="23"/>
      <c r="O204" s="24" t="s">
        <v>32</v>
      </c>
    </row>
    <row r="205" s="1" customFormat="1" ht="18.75" spans="1:15">
      <c r="A205" s="121">
        <v>200</v>
      </c>
      <c r="B205" s="121" t="s">
        <v>14518</v>
      </c>
      <c r="C205" s="121" t="s">
        <v>11004</v>
      </c>
      <c r="D205" s="121" t="s">
        <v>10034</v>
      </c>
      <c r="E205" s="121" t="s">
        <v>14519</v>
      </c>
      <c r="F205" s="131" t="s">
        <v>14520</v>
      </c>
      <c r="G205" s="131" t="s">
        <v>14724</v>
      </c>
      <c r="H205" s="131" t="s">
        <v>194</v>
      </c>
      <c r="I205" s="137">
        <v>2</v>
      </c>
      <c r="J205" s="131" t="s">
        <v>14725</v>
      </c>
      <c r="K205" s="131" t="s">
        <v>14523</v>
      </c>
      <c r="L205" s="137">
        <v>2</v>
      </c>
      <c r="M205" s="27">
        <f t="shared" si="11"/>
        <v>260</v>
      </c>
      <c r="N205" s="23"/>
      <c r="O205" s="24" t="s">
        <v>32</v>
      </c>
    </row>
    <row r="206" s="1" customFormat="1" ht="18.75" spans="1:15">
      <c r="A206" s="121">
        <v>201</v>
      </c>
      <c r="B206" s="121" t="s">
        <v>14518</v>
      </c>
      <c r="C206" s="121" t="s">
        <v>11004</v>
      </c>
      <c r="D206" s="121" t="s">
        <v>10034</v>
      </c>
      <c r="E206" s="121" t="s">
        <v>14519</v>
      </c>
      <c r="F206" s="131" t="s">
        <v>14520</v>
      </c>
      <c r="G206" s="134" t="s">
        <v>14726</v>
      </c>
      <c r="H206" s="131" t="s">
        <v>194</v>
      </c>
      <c r="I206" s="134">
        <v>5</v>
      </c>
      <c r="J206" s="131" t="s">
        <v>14725</v>
      </c>
      <c r="K206" s="131" t="s">
        <v>14523</v>
      </c>
      <c r="L206" s="134">
        <v>2</v>
      </c>
      <c r="M206" s="27">
        <f t="shared" si="11"/>
        <v>260</v>
      </c>
      <c r="N206" s="23"/>
      <c r="O206" s="24" t="s">
        <v>32</v>
      </c>
    </row>
    <row r="207" s="1" customFormat="1" ht="18.75" spans="1:15">
      <c r="A207" s="121">
        <v>202</v>
      </c>
      <c r="B207" s="121" t="s">
        <v>14518</v>
      </c>
      <c r="C207" s="121" t="s">
        <v>11004</v>
      </c>
      <c r="D207" s="121" t="s">
        <v>10034</v>
      </c>
      <c r="E207" s="121" t="s">
        <v>14519</v>
      </c>
      <c r="F207" s="131" t="s">
        <v>14520</v>
      </c>
      <c r="G207" s="134" t="s">
        <v>14727</v>
      </c>
      <c r="H207" s="131" t="s">
        <v>194</v>
      </c>
      <c r="I207" s="134">
        <v>3</v>
      </c>
      <c r="J207" s="131" t="s">
        <v>14725</v>
      </c>
      <c r="K207" s="131" t="s">
        <v>14523</v>
      </c>
      <c r="L207" s="134">
        <v>2</v>
      </c>
      <c r="M207" s="27">
        <f t="shared" si="11"/>
        <v>260</v>
      </c>
      <c r="N207" s="23"/>
      <c r="O207" s="24" t="s">
        <v>32</v>
      </c>
    </row>
    <row r="208" s="1" customFormat="1" ht="18.75" spans="1:15">
      <c r="A208" s="121">
        <v>203</v>
      </c>
      <c r="B208" s="121" t="s">
        <v>14518</v>
      </c>
      <c r="C208" s="121" t="s">
        <v>11004</v>
      </c>
      <c r="D208" s="121" t="s">
        <v>10034</v>
      </c>
      <c r="E208" s="121" t="s">
        <v>14519</v>
      </c>
      <c r="F208" s="131" t="s">
        <v>14520</v>
      </c>
      <c r="G208" s="134" t="s">
        <v>14728</v>
      </c>
      <c r="H208" s="131" t="s">
        <v>194</v>
      </c>
      <c r="I208" s="134">
        <v>5</v>
      </c>
      <c r="J208" s="131" t="s">
        <v>14725</v>
      </c>
      <c r="K208" s="131" t="s">
        <v>14523</v>
      </c>
      <c r="L208" s="134">
        <v>2</v>
      </c>
      <c r="M208" s="27">
        <f t="shared" si="11"/>
        <v>260</v>
      </c>
      <c r="N208" s="23"/>
      <c r="O208" s="24" t="s">
        <v>32</v>
      </c>
    </row>
    <row r="209" s="1" customFormat="1" ht="18.75" spans="1:15">
      <c r="A209" s="121">
        <v>204</v>
      </c>
      <c r="B209" s="121" t="s">
        <v>14518</v>
      </c>
      <c r="C209" s="121" t="s">
        <v>11004</v>
      </c>
      <c r="D209" s="121" t="s">
        <v>10034</v>
      </c>
      <c r="E209" s="121" t="s">
        <v>14519</v>
      </c>
      <c r="F209" s="131" t="s">
        <v>14520</v>
      </c>
      <c r="G209" s="134" t="s">
        <v>14729</v>
      </c>
      <c r="H209" s="131" t="s">
        <v>194</v>
      </c>
      <c r="I209" s="134">
        <v>1</v>
      </c>
      <c r="J209" s="131" t="s">
        <v>14725</v>
      </c>
      <c r="K209" s="131" t="s">
        <v>14523</v>
      </c>
      <c r="L209" s="134">
        <v>1</v>
      </c>
      <c r="M209" s="27">
        <f t="shared" si="11"/>
        <v>130</v>
      </c>
      <c r="N209" s="23"/>
      <c r="O209" s="24" t="s">
        <v>32</v>
      </c>
    </row>
    <row r="210" s="1" customFormat="1" ht="18.75" spans="1:15">
      <c r="A210" s="121">
        <v>205</v>
      </c>
      <c r="B210" s="121" t="s">
        <v>14518</v>
      </c>
      <c r="C210" s="121" t="s">
        <v>11004</v>
      </c>
      <c r="D210" s="121" t="s">
        <v>10034</v>
      </c>
      <c r="E210" s="121" t="s">
        <v>14519</v>
      </c>
      <c r="F210" s="131" t="s">
        <v>14520</v>
      </c>
      <c r="G210" s="134" t="s">
        <v>10424</v>
      </c>
      <c r="H210" s="131" t="s">
        <v>194</v>
      </c>
      <c r="I210" s="134">
        <v>1</v>
      </c>
      <c r="J210" s="131" t="s">
        <v>14725</v>
      </c>
      <c r="K210" s="131" t="s">
        <v>14523</v>
      </c>
      <c r="L210" s="134">
        <v>1</v>
      </c>
      <c r="M210" s="27">
        <f t="shared" si="11"/>
        <v>130</v>
      </c>
      <c r="N210" s="23"/>
      <c r="O210" s="24" t="s">
        <v>32</v>
      </c>
    </row>
    <row r="211" s="1" customFormat="1" ht="18.75" spans="1:15">
      <c r="A211" s="121">
        <v>206</v>
      </c>
      <c r="B211" s="121" t="s">
        <v>14518</v>
      </c>
      <c r="C211" s="121" t="s">
        <v>11004</v>
      </c>
      <c r="D211" s="121" t="s">
        <v>10034</v>
      </c>
      <c r="E211" s="121" t="s">
        <v>14519</v>
      </c>
      <c r="F211" s="131" t="s">
        <v>14520</v>
      </c>
      <c r="G211" s="134" t="s">
        <v>14730</v>
      </c>
      <c r="H211" s="135" t="s">
        <v>1583</v>
      </c>
      <c r="I211" s="134">
        <v>4</v>
      </c>
      <c r="J211" s="131" t="s">
        <v>14725</v>
      </c>
      <c r="K211" s="131" t="s">
        <v>14523</v>
      </c>
      <c r="L211" s="134">
        <v>2</v>
      </c>
      <c r="M211" s="27">
        <f t="shared" si="11"/>
        <v>260</v>
      </c>
      <c r="N211" s="23"/>
      <c r="O211" s="24" t="s">
        <v>32</v>
      </c>
    </row>
    <row r="212" s="1" customFormat="1" ht="18.75" spans="1:15">
      <c r="A212" s="121">
        <v>207</v>
      </c>
      <c r="B212" s="121" t="s">
        <v>14518</v>
      </c>
      <c r="C212" s="121" t="s">
        <v>11004</v>
      </c>
      <c r="D212" s="121" t="s">
        <v>10034</v>
      </c>
      <c r="E212" s="121" t="s">
        <v>14519</v>
      </c>
      <c r="F212" s="131" t="s">
        <v>14520</v>
      </c>
      <c r="G212" s="134" t="s">
        <v>14731</v>
      </c>
      <c r="H212" s="135" t="s">
        <v>1583</v>
      </c>
      <c r="I212" s="134">
        <v>3</v>
      </c>
      <c r="J212" s="131" t="s">
        <v>14725</v>
      </c>
      <c r="K212" s="131" t="s">
        <v>14523</v>
      </c>
      <c r="L212" s="134">
        <v>2</v>
      </c>
      <c r="M212" s="27">
        <f t="shared" si="11"/>
        <v>260</v>
      </c>
      <c r="N212" s="23"/>
      <c r="O212" s="24" t="s">
        <v>32</v>
      </c>
    </row>
    <row r="213" s="1" customFormat="1" ht="18.75" spans="1:15">
      <c r="A213" s="121">
        <v>208</v>
      </c>
      <c r="B213" s="121" t="s">
        <v>14518</v>
      </c>
      <c r="C213" s="121" t="s">
        <v>11004</v>
      </c>
      <c r="D213" s="121" t="s">
        <v>10034</v>
      </c>
      <c r="E213" s="121" t="s">
        <v>14519</v>
      </c>
      <c r="F213" s="131" t="s">
        <v>14520</v>
      </c>
      <c r="G213" s="134" t="s">
        <v>14732</v>
      </c>
      <c r="H213" s="135" t="s">
        <v>5025</v>
      </c>
      <c r="I213" s="134">
        <v>1</v>
      </c>
      <c r="J213" s="131" t="s">
        <v>14725</v>
      </c>
      <c r="K213" s="131" t="s">
        <v>14523</v>
      </c>
      <c r="L213" s="134">
        <v>1</v>
      </c>
      <c r="M213" s="27">
        <f>L213*312</f>
        <v>312</v>
      </c>
      <c r="N213" s="23"/>
      <c r="O213" s="24" t="s">
        <v>32</v>
      </c>
    </row>
    <row r="214" s="1" customFormat="1" ht="18.75" spans="1:15">
      <c r="A214" s="121">
        <v>209</v>
      </c>
      <c r="B214" s="121" t="s">
        <v>14518</v>
      </c>
      <c r="C214" s="121" t="s">
        <v>11004</v>
      </c>
      <c r="D214" s="121" t="s">
        <v>10034</v>
      </c>
      <c r="E214" s="121" t="s">
        <v>14519</v>
      </c>
      <c r="F214" s="131" t="s">
        <v>14520</v>
      </c>
      <c r="G214" s="134" t="s">
        <v>14733</v>
      </c>
      <c r="H214" s="135" t="s">
        <v>194</v>
      </c>
      <c r="I214" s="134">
        <v>2</v>
      </c>
      <c r="J214" s="131" t="s">
        <v>14725</v>
      </c>
      <c r="K214" s="131" t="s">
        <v>14523</v>
      </c>
      <c r="L214" s="134">
        <v>2</v>
      </c>
      <c r="M214" s="27">
        <f>L214*130</f>
        <v>260</v>
      </c>
      <c r="N214" s="23"/>
      <c r="O214" s="24" t="s">
        <v>32</v>
      </c>
    </row>
    <row r="215" s="1" customFormat="1" ht="18.75" spans="1:15">
      <c r="A215" s="121">
        <v>210</v>
      </c>
      <c r="B215" s="121" t="s">
        <v>14518</v>
      </c>
      <c r="C215" s="121" t="s">
        <v>11004</v>
      </c>
      <c r="D215" s="121" t="s">
        <v>10034</v>
      </c>
      <c r="E215" s="121" t="s">
        <v>14519</v>
      </c>
      <c r="F215" s="131" t="s">
        <v>14520</v>
      </c>
      <c r="G215" s="134" t="s">
        <v>14734</v>
      </c>
      <c r="H215" s="135" t="s">
        <v>194</v>
      </c>
      <c r="I215" s="134">
        <v>2</v>
      </c>
      <c r="J215" s="131" t="s">
        <v>14725</v>
      </c>
      <c r="K215" s="131" t="s">
        <v>14523</v>
      </c>
      <c r="L215" s="134">
        <v>2</v>
      </c>
      <c r="M215" s="27">
        <f>L215*130</f>
        <v>260</v>
      </c>
      <c r="N215" s="23"/>
      <c r="O215" s="24" t="s">
        <v>32</v>
      </c>
    </row>
    <row r="216" s="1" customFormat="1" ht="18.75" spans="1:15">
      <c r="A216" s="121">
        <v>211</v>
      </c>
      <c r="B216" s="121" t="s">
        <v>14518</v>
      </c>
      <c r="C216" s="121" t="s">
        <v>11004</v>
      </c>
      <c r="D216" s="121" t="s">
        <v>10034</v>
      </c>
      <c r="E216" s="121" t="s">
        <v>14519</v>
      </c>
      <c r="F216" s="131" t="s">
        <v>14520</v>
      </c>
      <c r="G216" s="134" t="s">
        <v>14735</v>
      </c>
      <c r="H216" s="135" t="s">
        <v>51</v>
      </c>
      <c r="I216" s="134">
        <v>1</v>
      </c>
      <c r="J216" s="131" t="s">
        <v>14725</v>
      </c>
      <c r="K216" s="131" t="s">
        <v>14523</v>
      </c>
      <c r="L216" s="134">
        <v>1</v>
      </c>
      <c r="M216" s="27">
        <f>L216*312</f>
        <v>312</v>
      </c>
      <c r="N216" s="23"/>
      <c r="O216" s="24" t="s">
        <v>32</v>
      </c>
    </row>
    <row r="217" s="1" customFormat="1" ht="18.75" spans="1:15">
      <c r="A217" s="121">
        <v>212</v>
      </c>
      <c r="B217" s="121" t="s">
        <v>14518</v>
      </c>
      <c r="C217" s="121" t="s">
        <v>11004</v>
      </c>
      <c r="D217" s="121" t="s">
        <v>10034</v>
      </c>
      <c r="E217" s="121" t="s">
        <v>14519</v>
      </c>
      <c r="F217" s="131" t="s">
        <v>14520</v>
      </c>
      <c r="G217" s="134" t="s">
        <v>14736</v>
      </c>
      <c r="H217" s="135" t="s">
        <v>194</v>
      </c>
      <c r="I217" s="134">
        <v>4</v>
      </c>
      <c r="J217" s="131" t="s">
        <v>14725</v>
      </c>
      <c r="K217" s="131" t="s">
        <v>14523</v>
      </c>
      <c r="L217" s="134">
        <v>2</v>
      </c>
      <c r="M217" s="27">
        <f>L217*130</f>
        <v>260</v>
      </c>
      <c r="N217" s="23"/>
      <c r="O217" s="24" t="s">
        <v>32</v>
      </c>
    </row>
    <row r="218" s="1" customFormat="1" ht="18.75" spans="1:15">
      <c r="A218" s="121">
        <v>213</v>
      </c>
      <c r="B218" s="121" t="s">
        <v>14518</v>
      </c>
      <c r="C218" s="121" t="s">
        <v>11004</v>
      </c>
      <c r="D218" s="121" t="s">
        <v>10034</v>
      </c>
      <c r="E218" s="121" t="s">
        <v>14519</v>
      </c>
      <c r="F218" s="131" t="s">
        <v>14520</v>
      </c>
      <c r="G218" s="134" t="s">
        <v>14737</v>
      </c>
      <c r="H218" s="135" t="s">
        <v>194</v>
      </c>
      <c r="I218" s="134">
        <v>2</v>
      </c>
      <c r="J218" s="131" t="s">
        <v>14725</v>
      </c>
      <c r="K218" s="131" t="s">
        <v>14523</v>
      </c>
      <c r="L218" s="134">
        <v>2</v>
      </c>
      <c r="M218" s="27">
        <f>L218*130</f>
        <v>260</v>
      </c>
      <c r="N218" s="23"/>
      <c r="O218" s="24" t="s">
        <v>32</v>
      </c>
    </row>
    <row r="219" s="1" customFormat="1" ht="18.75" spans="1:15">
      <c r="A219" s="121">
        <v>214</v>
      </c>
      <c r="B219" s="121" t="s">
        <v>14518</v>
      </c>
      <c r="C219" s="121" t="s">
        <v>11004</v>
      </c>
      <c r="D219" s="121" t="s">
        <v>10034</v>
      </c>
      <c r="E219" s="121" t="s">
        <v>14519</v>
      </c>
      <c r="F219" s="131" t="s">
        <v>14520</v>
      </c>
      <c r="G219" s="134" t="s">
        <v>14738</v>
      </c>
      <c r="H219" s="135" t="s">
        <v>194</v>
      </c>
      <c r="I219" s="134">
        <v>4</v>
      </c>
      <c r="J219" s="131" t="s">
        <v>14725</v>
      </c>
      <c r="K219" s="131" t="s">
        <v>14523</v>
      </c>
      <c r="L219" s="134">
        <v>2</v>
      </c>
      <c r="M219" s="27">
        <f>L219*130</f>
        <v>260</v>
      </c>
      <c r="N219" s="23"/>
      <c r="O219" s="24" t="s">
        <v>32</v>
      </c>
    </row>
    <row r="220" s="1" customFormat="1" ht="18.75" spans="1:15">
      <c r="A220" s="121">
        <v>215</v>
      </c>
      <c r="B220" s="121" t="s">
        <v>14518</v>
      </c>
      <c r="C220" s="121" t="s">
        <v>11004</v>
      </c>
      <c r="D220" s="121" t="s">
        <v>10034</v>
      </c>
      <c r="E220" s="121" t="s">
        <v>14519</v>
      </c>
      <c r="F220" s="131" t="s">
        <v>14520</v>
      </c>
      <c r="G220" s="134" t="s">
        <v>14739</v>
      </c>
      <c r="H220" s="135" t="s">
        <v>194</v>
      </c>
      <c r="I220" s="134">
        <v>1</v>
      </c>
      <c r="J220" s="131" t="s">
        <v>14725</v>
      </c>
      <c r="K220" s="131" t="s">
        <v>14523</v>
      </c>
      <c r="L220" s="134">
        <v>1</v>
      </c>
      <c r="M220" s="27">
        <f>L220*130</f>
        <v>130</v>
      </c>
      <c r="N220" s="23"/>
      <c r="O220" s="24" t="s">
        <v>32</v>
      </c>
    </row>
    <row r="221" s="1" customFormat="1" ht="18.75" spans="1:15">
      <c r="A221" s="121">
        <v>216</v>
      </c>
      <c r="B221" s="121" t="s">
        <v>14518</v>
      </c>
      <c r="C221" s="121" t="s">
        <v>11004</v>
      </c>
      <c r="D221" s="121" t="s">
        <v>10034</v>
      </c>
      <c r="E221" s="121" t="s">
        <v>14519</v>
      </c>
      <c r="F221" s="131" t="s">
        <v>14520</v>
      </c>
      <c r="G221" s="121" t="s">
        <v>14740</v>
      </c>
      <c r="H221" s="121" t="s">
        <v>51</v>
      </c>
      <c r="I221" s="121">
        <v>4</v>
      </c>
      <c r="J221" s="131" t="s">
        <v>14725</v>
      </c>
      <c r="K221" s="131" t="s">
        <v>14523</v>
      </c>
      <c r="L221" s="121">
        <v>1</v>
      </c>
      <c r="M221" s="27">
        <f>L221*312</f>
        <v>312</v>
      </c>
      <c r="N221" s="23"/>
      <c r="O221" s="24" t="s">
        <v>32</v>
      </c>
    </row>
    <row r="222" s="1" customFormat="1" ht="18.75" spans="1:15">
      <c r="A222" s="121">
        <v>217</v>
      </c>
      <c r="B222" s="121" t="s">
        <v>14518</v>
      </c>
      <c r="C222" s="121" t="s">
        <v>11004</v>
      </c>
      <c r="D222" s="121" t="s">
        <v>10034</v>
      </c>
      <c r="E222" s="121" t="s">
        <v>14519</v>
      </c>
      <c r="F222" s="131" t="s">
        <v>14520</v>
      </c>
      <c r="G222" s="121" t="s">
        <v>14741</v>
      </c>
      <c r="H222" s="121" t="s">
        <v>194</v>
      </c>
      <c r="I222" s="121">
        <v>3</v>
      </c>
      <c r="J222" s="131" t="s">
        <v>14725</v>
      </c>
      <c r="K222" s="131" t="s">
        <v>14523</v>
      </c>
      <c r="L222" s="121">
        <v>3</v>
      </c>
      <c r="M222" s="27">
        <f t="shared" ref="M222:M253" si="12">L222*130</f>
        <v>390</v>
      </c>
      <c r="N222" s="23"/>
      <c r="O222" s="24" t="s">
        <v>32</v>
      </c>
    </row>
    <row r="223" s="1" customFormat="1" ht="18.75" spans="1:15">
      <c r="A223" s="121">
        <v>218</v>
      </c>
      <c r="B223" s="121" t="s">
        <v>14518</v>
      </c>
      <c r="C223" s="121" t="s">
        <v>11004</v>
      </c>
      <c r="D223" s="121" t="s">
        <v>10034</v>
      </c>
      <c r="E223" s="121" t="s">
        <v>14519</v>
      </c>
      <c r="F223" s="131" t="s">
        <v>14520</v>
      </c>
      <c r="G223" s="121" t="s">
        <v>14742</v>
      </c>
      <c r="H223" s="121" t="s">
        <v>194</v>
      </c>
      <c r="I223" s="121">
        <v>3</v>
      </c>
      <c r="J223" s="131" t="s">
        <v>14725</v>
      </c>
      <c r="K223" s="131" t="s">
        <v>14523</v>
      </c>
      <c r="L223" s="121">
        <v>2</v>
      </c>
      <c r="M223" s="27">
        <f t="shared" si="12"/>
        <v>260</v>
      </c>
      <c r="N223" s="23"/>
      <c r="O223" s="24" t="s">
        <v>32</v>
      </c>
    </row>
    <row r="224" s="1" customFormat="1" ht="18.75" spans="1:15">
      <c r="A224" s="121">
        <v>219</v>
      </c>
      <c r="B224" s="121" t="s">
        <v>14518</v>
      </c>
      <c r="C224" s="121" t="s">
        <v>11004</v>
      </c>
      <c r="D224" s="121" t="s">
        <v>10034</v>
      </c>
      <c r="E224" s="121" t="s">
        <v>14519</v>
      </c>
      <c r="F224" s="131" t="s">
        <v>14520</v>
      </c>
      <c r="G224" s="121" t="s">
        <v>14743</v>
      </c>
      <c r="H224" s="121" t="s">
        <v>194</v>
      </c>
      <c r="I224" s="121">
        <v>2</v>
      </c>
      <c r="J224" s="131" t="s">
        <v>14725</v>
      </c>
      <c r="K224" s="131" t="s">
        <v>14523</v>
      </c>
      <c r="L224" s="121">
        <v>2</v>
      </c>
      <c r="M224" s="27">
        <f t="shared" si="12"/>
        <v>260</v>
      </c>
      <c r="N224" s="23"/>
      <c r="O224" s="24" t="s">
        <v>32</v>
      </c>
    </row>
    <row r="225" s="1" customFormat="1" ht="18.75" spans="1:15">
      <c r="A225" s="121">
        <v>220</v>
      </c>
      <c r="B225" s="121" t="s">
        <v>14518</v>
      </c>
      <c r="C225" s="121" t="s">
        <v>11004</v>
      </c>
      <c r="D225" s="121" t="s">
        <v>10034</v>
      </c>
      <c r="E225" s="121" t="s">
        <v>14519</v>
      </c>
      <c r="F225" s="121" t="s">
        <v>14520</v>
      </c>
      <c r="G225" s="121" t="s">
        <v>14744</v>
      </c>
      <c r="H225" s="121" t="s">
        <v>1583</v>
      </c>
      <c r="I225" s="121">
        <v>6</v>
      </c>
      <c r="J225" s="121" t="s">
        <v>14725</v>
      </c>
      <c r="K225" s="121" t="s">
        <v>14523</v>
      </c>
      <c r="L225" s="121">
        <v>4</v>
      </c>
      <c r="M225" s="27">
        <f t="shared" si="12"/>
        <v>520</v>
      </c>
      <c r="N225" s="23"/>
      <c r="O225" s="24" t="s">
        <v>32</v>
      </c>
    </row>
    <row r="226" s="1" customFormat="1" ht="18.75" spans="1:15">
      <c r="A226" s="121">
        <v>221</v>
      </c>
      <c r="B226" s="121" t="s">
        <v>14518</v>
      </c>
      <c r="C226" s="121" t="s">
        <v>11004</v>
      </c>
      <c r="D226" s="121" t="s">
        <v>10034</v>
      </c>
      <c r="E226" s="121" t="s">
        <v>14519</v>
      </c>
      <c r="F226" s="121" t="s">
        <v>14520</v>
      </c>
      <c r="G226" s="138" t="s">
        <v>14745</v>
      </c>
      <c r="H226" s="121" t="s">
        <v>194</v>
      </c>
      <c r="I226" s="138">
        <v>4</v>
      </c>
      <c r="J226" s="138" t="s">
        <v>14725</v>
      </c>
      <c r="K226" s="138" t="s">
        <v>14523</v>
      </c>
      <c r="L226" s="138">
        <v>2</v>
      </c>
      <c r="M226" s="27">
        <f t="shared" si="12"/>
        <v>260</v>
      </c>
      <c r="N226" s="23"/>
      <c r="O226" s="24" t="s">
        <v>32</v>
      </c>
    </row>
    <row r="227" s="1" customFormat="1" ht="18.75" spans="1:15">
      <c r="A227" s="121">
        <v>222</v>
      </c>
      <c r="B227" s="121" t="s">
        <v>14518</v>
      </c>
      <c r="C227" s="121" t="s">
        <v>11004</v>
      </c>
      <c r="D227" s="121" t="s">
        <v>10034</v>
      </c>
      <c r="E227" s="121" t="s">
        <v>14519</v>
      </c>
      <c r="F227" s="131" t="s">
        <v>14520</v>
      </c>
      <c r="G227" s="131" t="s">
        <v>14746</v>
      </c>
      <c r="H227" s="131" t="s">
        <v>1583</v>
      </c>
      <c r="I227" s="137">
        <v>5</v>
      </c>
      <c r="J227" s="131" t="s">
        <v>14747</v>
      </c>
      <c r="K227" s="131" t="s">
        <v>14748</v>
      </c>
      <c r="L227" s="137">
        <v>2</v>
      </c>
      <c r="M227" s="27">
        <f t="shared" si="12"/>
        <v>260</v>
      </c>
      <c r="N227" s="23"/>
      <c r="O227" s="24" t="s">
        <v>32</v>
      </c>
    </row>
    <row r="228" s="1" customFormat="1" ht="18.75" spans="1:15">
      <c r="A228" s="121">
        <v>223</v>
      </c>
      <c r="B228" s="121" t="s">
        <v>14518</v>
      </c>
      <c r="C228" s="121" t="s">
        <v>11004</v>
      </c>
      <c r="D228" s="121" t="s">
        <v>10034</v>
      </c>
      <c r="E228" s="121" t="s">
        <v>14519</v>
      </c>
      <c r="F228" s="131" t="s">
        <v>14520</v>
      </c>
      <c r="G228" s="134" t="s">
        <v>14749</v>
      </c>
      <c r="H228" s="135" t="s">
        <v>194</v>
      </c>
      <c r="I228" s="134">
        <v>3</v>
      </c>
      <c r="J228" s="131" t="s">
        <v>14747</v>
      </c>
      <c r="K228" s="131" t="s">
        <v>14748</v>
      </c>
      <c r="L228" s="134">
        <v>1</v>
      </c>
      <c r="M228" s="27">
        <f t="shared" si="12"/>
        <v>130</v>
      </c>
      <c r="N228" s="23"/>
      <c r="O228" s="24" t="s">
        <v>32</v>
      </c>
    </row>
    <row r="229" s="1" customFormat="1" ht="18.75" spans="1:15">
      <c r="A229" s="121">
        <v>224</v>
      </c>
      <c r="B229" s="121" t="s">
        <v>14518</v>
      </c>
      <c r="C229" s="121" t="s">
        <v>11004</v>
      </c>
      <c r="D229" s="121" t="s">
        <v>10034</v>
      </c>
      <c r="E229" s="121" t="s">
        <v>14519</v>
      </c>
      <c r="F229" s="131" t="s">
        <v>14520</v>
      </c>
      <c r="G229" s="134" t="s">
        <v>14750</v>
      </c>
      <c r="H229" s="135" t="s">
        <v>194</v>
      </c>
      <c r="I229" s="134">
        <v>4</v>
      </c>
      <c r="J229" s="131" t="s">
        <v>14747</v>
      </c>
      <c r="K229" s="131" t="s">
        <v>14748</v>
      </c>
      <c r="L229" s="134">
        <v>2</v>
      </c>
      <c r="M229" s="27">
        <f t="shared" si="12"/>
        <v>260</v>
      </c>
      <c r="N229" s="23"/>
      <c r="O229" s="24" t="s">
        <v>32</v>
      </c>
    </row>
    <row r="230" s="1" customFormat="1" ht="18.75" spans="1:15">
      <c r="A230" s="121">
        <v>225</v>
      </c>
      <c r="B230" s="121" t="s">
        <v>14518</v>
      </c>
      <c r="C230" s="121" t="s">
        <v>11004</v>
      </c>
      <c r="D230" s="121" t="s">
        <v>10034</v>
      </c>
      <c r="E230" s="121" t="s">
        <v>14519</v>
      </c>
      <c r="F230" s="131" t="s">
        <v>14520</v>
      </c>
      <c r="G230" s="134" t="s">
        <v>14751</v>
      </c>
      <c r="H230" s="135" t="s">
        <v>194</v>
      </c>
      <c r="I230" s="134">
        <v>4</v>
      </c>
      <c r="J230" s="131" t="s">
        <v>14747</v>
      </c>
      <c r="K230" s="131" t="s">
        <v>14748</v>
      </c>
      <c r="L230" s="134">
        <v>2</v>
      </c>
      <c r="M230" s="27">
        <f t="shared" si="12"/>
        <v>260</v>
      </c>
      <c r="N230" s="23"/>
      <c r="O230" s="24" t="s">
        <v>32</v>
      </c>
    </row>
    <row r="231" s="1" customFormat="1" ht="18.75" spans="1:15">
      <c r="A231" s="121">
        <v>226</v>
      </c>
      <c r="B231" s="121" t="s">
        <v>14518</v>
      </c>
      <c r="C231" s="121" t="s">
        <v>11004</v>
      </c>
      <c r="D231" s="121" t="s">
        <v>10034</v>
      </c>
      <c r="E231" s="121" t="s">
        <v>14519</v>
      </c>
      <c r="F231" s="131" t="s">
        <v>14520</v>
      </c>
      <c r="G231" s="134" t="s">
        <v>14752</v>
      </c>
      <c r="H231" s="135" t="s">
        <v>194</v>
      </c>
      <c r="I231" s="134">
        <v>6</v>
      </c>
      <c r="J231" s="131" t="s">
        <v>14747</v>
      </c>
      <c r="K231" s="131" t="s">
        <v>14748</v>
      </c>
      <c r="L231" s="134">
        <v>2</v>
      </c>
      <c r="M231" s="27">
        <f t="shared" si="12"/>
        <v>260</v>
      </c>
      <c r="N231" s="23"/>
      <c r="O231" s="24" t="s">
        <v>32</v>
      </c>
    </row>
    <row r="232" s="1" customFormat="1" ht="18.75" spans="1:15">
      <c r="A232" s="121">
        <v>227</v>
      </c>
      <c r="B232" s="121" t="s">
        <v>14518</v>
      </c>
      <c r="C232" s="121" t="s">
        <v>11004</v>
      </c>
      <c r="D232" s="121" t="s">
        <v>10034</v>
      </c>
      <c r="E232" s="121" t="s">
        <v>14519</v>
      </c>
      <c r="F232" s="131" t="s">
        <v>14520</v>
      </c>
      <c r="G232" s="134" t="s">
        <v>14753</v>
      </c>
      <c r="H232" s="135" t="s">
        <v>194</v>
      </c>
      <c r="I232" s="134">
        <v>1</v>
      </c>
      <c r="J232" s="131" t="s">
        <v>14747</v>
      </c>
      <c r="K232" s="131" t="s">
        <v>14748</v>
      </c>
      <c r="L232" s="134">
        <v>1</v>
      </c>
      <c r="M232" s="27">
        <f t="shared" si="12"/>
        <v>130</v>
      </c>
      <c r="N232" s="23"/>
      <c r="O232" s="24" t="s">
        <v>32</v>
      </c>
    </row>
    <row r="233" s="1" customFormat="1" ht="18.75" spans="1:15">
      <c r="A233" s="121">
        <v>228</v>
      </c>
      <c r="B233" s="121" t="s">
        <v>14518</v>
      </c>
      <c r="C233" s="121" t="s">
        <v>11004</v>
      </c>
      <c r="D233" s="121" t="s">
        <v>10034</v>
      </c>
      <c r="E233" s="121" t="s">
        <v>14519</v>
      </c>
      <c r="F233" s="131" t="s">
        <v>14520</v>
      </c>
      <c r="G233" s="134" t="s">
        <v>14754</v>
      </c>
      <c r="H233" s="135" t="s">
        <v>194</v>
      </c>
      <c r="I233" s="134">
        <v>4</v>
      </c>
      <c r="J233" s="131" t="s">
        <v>14747</v>
      </c>
      <c r="K233" s="131" t="s">
        <v>14748</v>
      </c>
      <c r="L233" s="134">
        <v>2</v>
      </c>
      <c r="M233" s="27">
        <f t="shared" si="12"/>
        <v>260</v>
      </c>
      <c r="N233" s="23"/>
      <c r="O233" s="24" t="s">
        <v>32</v>
      </c>
    </row>
    <row r="234" s="1" customFormat="1" ht="18.75" spans="1:15">
      <c r="A234" s="121">
        <v>229</v>
      </c>
      <c r="B234" s="121" t="s">
        <v>14518</v>
      </c>
      <c r="C234" s="121" t="s">
        <v>11004</v>
      </c>
      <c r="D234" s="121" t="s">
        <v>10034</v>
      </c>
      <c r="E234" s="121" t="s">
        <v>14519</v>
      </c>
      <c r="F234" s="131" t="s">
        <v>14520</v>
      </c>
      <c r="G234" s="134" t="s">
        <v>14755</v>
      </c>
      <c r="H234" s="135" t="s">
        <v>194</v>
      </c>
      <c r="I234" s="134">
        <v>4</v>
      </c>
      <c r="J234" s="131" t="s">
        <v>14747</v>
      </c>
      <c r="K234" s="131" t="s">
        <v>14748</v>
      </c>
      <c r="L234" s="134">
        <v>1</v>
      </c>
      <c r="M234" s="27">
        <f t="shared" si="12"/>
        <v>130</v>
      </c>
      <c r="N234" s="23"/>
      <c r="O234" s="24" t="s">
        <v>32</v>
      </c>
    </row>
    <row r="235" s="1" customFormat="1" ht="18.75" spans="1:15">
      <c r="A235" s="121">
        <v>230</v>
      </c>
      <c r="B235" s="121" t="s">
        <v>14518</v>
      </c>
      <c r="C235" s="121" t="s">
        <v>11004</v>
      </c>
      <c r="D235" s="121" t="s">
        <v>10034</v>
      </c>
      <c r="E235" s="121" t="s">
        <v>14519</v>
      </c>
      <c r="F235" s="131" t="s">
        <v>14520</v>
      </c>
      <c r="G235" s="134" t="s">
        <v>14756</v>
      </c>
      <c r="H235" s="135" t="s">
        <v>194</v>
      </c>
      <c r="I235" s="134">
        <v>4</v>
      </c>
      <c r="J235" s="131" t="s">
        <v>14747</v>
      </c>
      <c r="K235" s="131" t="s">
        <v>14748</v>
      </c>
      <c r="L235" s="134">
        <v>2</v>
      </c>
      <c r="M235" s="27">
        <f t="shared" si="12"/>
        <v>260</v>
      </c>
      <c r="N235" s="23"/>
      <c r="O235" s="24" t="s">
        <v>32</v>
      </c>
    </row>
    <row r="236" s="1" customFormat="1" ht="18.75" spans="1:15">
      <c r="A236" s="121">
        <v>231</v>
      </c>
      <c r="B236" s="121" t="s">
        <v>14518</v>
      </c>
      <c r="C236" s="121" t="s">
        <v>11004</v>
      </c>
      <c r="D236" s="121" t="s">
        <v>10034</v>
      </c>
      <c r="E236" s="121" t="s">
        <v>14519</v>
      </c>
      <c r="F236" s="131" t="s">
        <v>14520</v>
      </c>
      <c r="G236" s="134" t="s">
        <v>14757</v>
      </c>
      <c r="H236" s="135" t="s">
        <v>1583</v>
      </c>
      <c r="I236" s="134">
        <v>4</v>
      </c>
      <c r="J236" s="131" t="s">
        <v>14747</v>
      </c>
      <c r="K236" s="131" t="s">
        <v>14748</v>
      </c>
      <c r="L236" s="134">
        <v>2</v>
      </c>
      <c r="M236" s="27">
        <f t="shared" si="12"/>
        <v>260</v>
      </c>
      <c r="N236" s="23"/>
      <c r="O236" s="24" t="s">
        <v>32</v>
      </c>
    </row>
    <row r="237" s="1" customFormat="1" ht="18.75" spans="1:15">
      <c r="A237" s="121">
        <v>232</v>
      </c>
      <c r="B237" s="121" t="s">
        <v>14518</v>
      </c>
      <c r="C237" s="121" t="s">
        <v>11004</v>
      </c>
      <c r="D237" s="121" t="s">
        <v>10034</v>
      </c>
      <c r="E237" s="121" t="s">
        <v>14519</v>
      </c>
      <c r="F237" s="131" t="s">
        <v>14520</v>
      </c>
      <c r="G237" s="134" t="s">
        <v>14758</v>
      </c>
      <c r="H237" s="135" t="s">
        <v>194</v>
      </c>
      <c r="I237" s="134">
        <v>2</v>
      </c>
      <c r="J237" s="131" t="s">
        <v>14747</v>
      </c>
      <c r="K237" s="131" t="s">
        <v>14748</v>
      </c>
      <c r="L237" s="134">
        <v>1</v>
      </c>
      <c r="M237" s="27">
        <f t="shared" si="12"/>
        <v>130</v>
      </c>
      <c r="N237" s="23"/>
      <c r="O237" s="24" t="s">
        <v>32</v>
      </c>
    </row>
    <row r="238" s="1" customFormat="1" ht="18.75" spans="1:15">
      <c r="A238" s="121">
        <v>233</v>
      </c>
      <c r="B238" s="121" t="s">
        <v>14518</v>
      </c>
      <c r="C238" s="121" t="s">
        <v>11004</v>
      </c>
      <c r="D238" s="121" t="s">
        <v>10034</v>
      </c>
      <c r="E238" s="121" t="s">
        <v>14519</v>
      </c>
      <c r="F238" s="131" t="s">
        <v>14520</v>
      </c>
      <c r="G238" s="134" t="s">
        <v>14759</v>
      </c>
      <c r="H238" s="135" t="s">
        <v>1583</v>
      </c>
      <c r="I238" s="134">
        <v>4</v>
      </c>
      <c r="J238" s="131" t="s">
        <v>14747</v>
      </c>
      <c r="K238" s="131" t="s">
        <v>14748</v>
      </c>
      <c r="L238" s="134">
        <v>2</v>
      </c>
      <c r="M238" s="27">
        <f t="shared" si="12"/>
        <v>260</v>
      </c>
      <c r="N238" s="23"/>
      <c r="O238" s="24" t="s">
        <v>32</v>
      </c>
    </row>
    <row r="239" s="1" customFormat="1" ht="18.75" spans="1:15">
      <c r="A239" s="121">
        <v>234</v>
      </c>
      <c r="B239" s="121" t="s">
        <v>14518</v>
      </c>
      <c r="C239" s="121" t="s">
        <v>11004</v>
      </c>
      <c r="D239" s="121" t="s">
        <v>10034</v>
      </c>
      <c r="E239" s="121" t="s">
        <v>14519</v>
      </c>
      <c r="F239" s="131" t="s">
        <v>14520</v>
      </c>
      <c r="G239" s="134" t="s">
        <v>14760</v>
      </c>
      <c r="H239" s="135" t="s">
        <v>194</v>
      </c>
      <c r="I239" s="134">
        <v>1</v>
      </c>
      <c r="J239" s="131" t="s">
        <v>14747</v>
      </c>
      <c r="K239" s="131" t="s">
        <v>14748</v>
      </c>
      <c r="L239" s="134">
        <v>1</v>
      </c>
      <c r="M239" s="27">
        <f t="shared" si="12"/>
        <v>130</v>
      </c>
      <c r="N239" s="23"/>
      <c r="O239" s="24" t="s">
        <v>32</v>
      </c>
    </row>
    <row r="240" s="1" customFormat="1" ht="18.75" spans="1:15">
      <c r="A240" s="121">
        <v>235</v>
      </c>
      <c r="B240" s="121" t="s">
        <v>14518</v>
      </c>
      <c r="C240" s="121" t="s">
        <v>11004</v>
      </c>
      <c r="D240" s="121" t="s">
        <v>10034</v>
      </c>
      <c r="E240" s="121" t="s">
        <v>14519</v>
      </c>
      <c r="F240" s="131" t="s">
        <v>14520</v>
      </c>
      <c r="G240" s="134" t="s">
        <v>14761</v>
      </c>
      <c r="H240" s="135" t="s">
        <v>194</v>
      </c>
      <c r="I240" s="134">
        <v>2</v>
      </c>
      <c r="J240" s="131" t="s">
        <v>14747</v>
      </c>
      <c r="K240" s="131" t="s">
        <v>14748</v>
      </c>
      <c r="L240" s="134">
        <v>1</v>
      </c>
      <c r="M240" s="27">
        <f t="shared" si="12"/>
        <v>130</v>
      </c>
      <c r="N240" s="23"/>
      <c r="O240" s="24" t="s">
        <v>32</v>
      </c>
    </row>
    <row r="241" s="1" customFormat="1" ht="18.75" spans="1:15">
      <c r="A241" s="121">
        <v>236</v>
      </c>
      <c r="B241" s="121" t="s">
        <v>14518</v>
      </c>
      <c r="C241" s="121" t="s">
        <v>11004</v>
      </c>
      <c r="D241" s="121" t="s">
        <v>10034</v>
      </c>
      <c r="E241" s="121" t="s">
        <v>14519</v>
      </c>
      <c r="F241" s="131" t="s">
        <v>14520</v>
      </c>
      <c r="G241" s="134" t="s">
        <v>14762</v>
      </c>
      <c r="H241" s="135" t="s">
        <v>1583</v>
      </c>
      <c r="I241" s="134">
        <v>7</v>
      </c>
      <c r="J241" s="131" t="s">
        <v>14747</v>
      </c>
      <c r="K241" s="131" t="s">
        <v>14748</v>
      </c>
      <c r="L241" s="134">
        <v>2</v>
      </c>
      <c r="M241" s="27">
        <f t="shared" si="12"/>
        <v>260</v>
      </c>
      <c r="N241" s="23"/>
      <c r="O241" s="24" t="s">
        <v>32</v>
      </c>
    </row>
    <row r="242" s="1" customFormat="1" ht="18.75" spans="1:15">
      <c r="A242" s="121">
        <v>237</v>
      </c>
      <c r="B242" s="121" t="s">
        <v>14518</v>
      </c>
      <c r="C242" s="121" t="s">
        <v>11004</v>
      </c>
      <c r="D242" s="121" t="s">
        <v>10034</v>
      </c>
      <c r="E242" s="121" t="s">
        <v>14519</v>
      </c>
      <c r="F242" s="131" t="s">
        <v>14520</v>
      </c>
      <c r="G242" s="134" t="s">
        <v>14763</v>
      </c>
      <c r="H242" s="135" t="s">
        <v>1583</v>
      </c>
      <c r="I242" s="134">
        <v>7</v>
      </c>
      <c r="J242" s="131" t="s">
        <v>14747</v>
      </c>
      <c r="K242" s="131" t="s">
        <v>14748</v>
      </c>
      <c r="L242" s="134">
        <v>2</v>
      </c>
      <c r="M242" s="27">
        <f t="shared" si="12"/>
        <v>260</v>
      </c>
      <c r="N242" s="23"/>
      <c r="O242" s="24" t="s">
        <v>32</v>
      </c>
    </row>
    <row r="243" s="1" customFormat="1" ht="18.75" spans="1:15">
      <c r="A243" s="121">
        <v>238</v>
      </c>
      <c r="B243" s="121" t="s">
        <v>14518</v>
      </c>
      <c r="C243" s="121" t="s">
        <v>11004</v>
      </c>
      <c r="D243" s="121" t="s">
        <v>10034</v>
      </c>
      <c r="E243" s="121" t="s">
        <v>14519</v>
      </c>
      <c r="F243" s="131" t="s">
        <v>14520</v>
      </c>
      <c r="G243" s="121" t="s">
        <v>14764</v>
      </c>
      <c r="H243" s="135" t="s">
        <v>1583</v>
      </c>
      <c r="I243" s="121">
        <v>5</v>
      </c>
      <c r="J243" s="131" t="s">
        <v>14747</v>
      </c>
      <c r="K243" s="131" t="s">
        <v>14748</v>
      </c>
      <c r="L243" s="121">
        <v>2</v>
      </c>
      <c r="M243" s="27">
        <f t="shared" si="12"/>
        <v>260</v>
      </c>
      <c r="N243" s="23"/>
      <c r="O243" s="24" t="s">
        <v>32</v>
      </c>
    </row>
    <row r="244" s="1" customFormat="1" ht="18.75" spans="1:15">
      <c r="A244" s="121">
        <v>239</v>
      </c>
      <c r="B244" s="121" t="s">
        <v>14518</v>
      </c>
      <c r="C244" s="121" t="s">
        <v>11004</v>
      </c>
      <c r="D244" s="121" t="s">
        <v>10034</v>
      </c>
      <c r="E244" s="121" t="s">
        <v>14519</v>
      </c>
      <c r="F244" s="131" t="s">
        <v>14520</v>
      </c>
      <c r="G244" s="121" t="s">
        <v>14765</v>
      </c>
      <c r="H244" s="121" t="s">
        <v>194</v>
      </c>
      <c r="I244" s="121">
        <v>4</v>
      </c>
      <c r="J244" s="131" t="s">
        <v>14747</v>
      </c>
      <c r="K244" s="131" t="s">
        <v>14748</v>
      </c>
      <c r="L244" s="121">
        <v>2</v>
      </c>
      <c r="M244" s="27">
        <f t="shared" si="12"/>
        <v>260</v>
      </c>
      <c r="N244" s="23"/>
      <c r="O244" s="24" t="s">
        <v>32</v>
      </c>
    </row>
    <row r="245" s="1" customFormat="1" ht="18.75" spans="1:15">
      <c r="A245" s="121">
        <v>240</v>
      </c>
      <c r="B245" s="121" t="s">
        <v>14518</v>
      </c>
      <c r="C245" s="121" t="s">
        <v>11004</v>
      </c>
      <c r="D245" s="121" t="s">
        <v>10034</v>
      </c>
      <c r="E245" s="121" t="s">
        <v>14519</v>
      </c>
      <c r="F245" s="131" t="s">
        <v>14520</v>
      </c>
      <c r="G245" s="121" t="s">
        <v>14766</v>
      </c>
      <c r="H245" s="121" t="s">
        <v>194</v>
      </c>
      <c r="I245" s="121">
        <v>2</v>
      </c>
      <c r="J245" s="131" t="s">
        <v>14747</v>
      </c>
      <c r="K245" s="131" t="s">
        <v>14748</v>
      </c>
      <c r="L245" s="121">
        <v>1</v>
      </c>
      <c r="M245" s="27">
        <f t="shared" si="12"/>
        <v>130</v>
      </c>
      <c r="N245" s="23"/>
      <c r="O245" s="24" t="s">
        <v>32</v>
      </c>
    </row>
    <row r="246" s="1" customFormat="1" ht="18.75" spans="1:15">
      <c r="A246" s="121">
        <v>241</v>
      </c>
      <c r="B246" s="121" t="s">
        <v>14518</v>
      </c>
      <c r="C246" s="121" t="s">
        <v>11004</v>
      </c>
      <c r="D246" s="121" t="s">
        <v>10034</v>
      </c>
      <c r="E246" s="121" t="s">
        <v>14519</v>
      </c>
      <c r="F246" s="131" t="s">
        <v>14520</v>
      </c>
      <c r="G246" s="121" t="s">
        <v>14767</v>
      </c>
      <c r="H246" s="121" t="s">
        <v>194</v>
      </c>
      <c r="I246" s="121">
        <v>4</v>
      </c>
      <c r="J246" s="131" t="s">
        <v>14747</v>
      </c>
      <c r="K246" s="131" t="s">
        <v>14748</v>
      </c>
      <c r="L246" s="121">
        <v>2</v>
      </c>
      <c r="M246" s="27">
        <f t="shared" si="12"/>
        <v>260</v>
      </c>
      <c r="N246" s="23"/>
      <c r="O246" s="24" t="s">
        <v>32</v>
      </c>
    </row>
    <row r="247" s="1" customFormat="1" ht="18.75" spans="1:15">
      <c r="A247" s="121">
        <v>242</v>
      </c>
      <c r="B247" s="121" t="s">
        <v>14518</v>
      </c>
      <c r="C247" s="121" t="s">
        <v>11004</v>
      </c>
      <c r="D247" s="121" t="s">
        <v>10034</v>
      </c>
      <c r="E247" s="121" t="s">
        <v>14519</v>
      </c>
      <c r="F247" s="131" t="s">
        <v>14520</v>
      </c>
      <c r="G247" s="121" t="s">
        <v>14768</v>
      </c>
      <c r="H247" s="121" t="s">
        <v>194</v>
      </c>
      <c r="I247" s="121">
        <v>5</v>
      </c>
      <c r="J247" s="131" t="s">
        <v>14747</v>
      </c>
      <c r="K247" s="131" t="s">
        <v>14748</v>
      </c>
      <c r="L247" s="121">
        <v>2</v>
      </c>
      <c r="M247" s="27">
        <f t="shared" si="12"/>
        <v>260</v>
      </c>
      <c r="N247" s="23"/>
      <c r="O247" s="24" t="s">
        <v>32</v>
      </c>
    </row>
    <row r="248" s="1" customFormat="1" ht="18.75" spans="1:15">
      <c r="A248" s="121">
        <v>243</v>
      </c>
      <c r="B248" s="121" t="s">
        <v>14518</v>
      </c>
      <c r="C248" s="121" t="s">
        <v>11004</v>
      </c>
      <c r="D248" s="121" t="s">
        <v>10034</v>
      </c>
      <c r="E248" s="121" t="s">
        <v>14519</v>
      </c>
      <c r="F248" s="131" t="s">
        <v>14520</v>
      </c>
      <c r="G248" s="121" t="s">
        <v>14769</v>
      </c>
      <c r="H248" s="121" t="s">
        <v>194</v>
      </c>
      <c r="I248" s="121">
        <v>6</v>
      </c>
      <c r="J248" s="131" t="s">
        <v>14747</v>
      </c>
      <c r="K248" s="131" t="s">
        <v>14748</v>
      </c>
      <c r="L248" s="121">
        <v>3</v>
      </c>
      <c r="M248" s="27">
        <f t="shared" si="12"/>
        <v>390</v>
      </c>
      <c r="N248" s="23"/>
      <c r="O248" s="24" t="s">
        <v>32</v>
      </c>
    </row>
    <row r="249" s="1" customFormat="1" ht="18.75" spans="1:15">
      <c r="A249" s="121">
        <v>244</v>
      </c>
      <c r="B249" s="121" t="s">
        <v>14518</v>
      </c>
      <c r="C249" s="121" t="s">
        <v>11004</v>
      </c>
      <c r="D249" s="121" t="s">
        <v>10034</v>
      </c>
      <c r="E249" s="121" t="s">
        <v>14519</v>
      </c>
      <c r="F249" s="131" t="s">
        <v>14520</v>
      </c>
      <c r="G249" s="121" t="s">
        <v>14770</v>
      </c>
      <c r="H249" s="121" t="s">
        <v>194</v>
      </c>
      <c r="I249" s="121">
        <v>4</v>
      </c>
      <c r="J249" s="131" t="s">
        <v>14747</v>
      </c>
      <c r="K249" s="131" t="s">
        <v>14748</v>
      </c>
      <c r="L249" s="121">
        <v>2</v>
      </c>
      <c r="M249" s="27">
        <f t="shared" si="12"/>
        <v>260</v>
      </c>
      <c r="N249" s="23"/>
      <c r="O249" s="24" t="s">
        <v>32</v>
      </c>
    </row>
    <row r="250" s="1" customFormat="1" ht="18.75" spans="1:15">
      <c r="A250" s="121">
        <v>245</v>
      </c>
      <c r="B250" s="121" t="s">
        <v>14518</v>
      </c>
      <c r="C250" s="121" t="s">
        <v>11004</v>
      </c>
      <c r="D250" s="121" t="s">
        <v>10034</v>
      </c>
      <c r="E250" s="121" t="s">
        <v>14519</v>
      </c>
      <c r="F250" s="131" t="s">
        <v>14520</v>
      </c>
      <c r="G250" s="121" t="s">
        <v>14771</v>
      </c>
      <c r="H250" s="121" t="s">
        <v>194</v>
      </c>
      <c r="I250" s="121">
        <v>7</v>
      </c>
      <c r="J250" s="131" t="s">
        <v>14747</v>
      </c>
      <c r="K250" s="131" t="s">
        <v>14748</v>
      </c>
      <c r="L250" s="121">
        <v>2</v>
      </c>
      <c r="M250" s="27">
        <f t="shared" si="12"/>
        <v>260</v>
      </c>
      <c r="N250" s="23"/>
      <c r="O250" s="24" t="s">
        <v>32</v>
      </c>
    </row>
    <row r="251" s="1" customFormat="1" ht="18.75" spans="1:15">
      <c r="A251" s="121">
        <v>246</v>
      </c>
      <c r="B251" s="121" t="s">
        <v>14518</v>
      </c>
      <c r="C251" s="121" t="s">
        <v>11004</v>
      </c>
      <c r="D251" s="121" t="s">
        <v>10034</v>
      </c>
      <c r="E251" s="121" t="s">
        <v>14519</v>
      </c>
      <c r="F251" s="131" t="s">
        <v>14520</v>
      </c>
      <c r="G251" s="121" t="s">
        <v>14772</v>
      </c>
      <c r="H251" s="121" t="s">
        <v>194</v>
      </c>
      <c r="I251" s="121">
        <v>3</v>
      </c>
      <c r="J251" s="131" t="s">
        <v>14747</v>
      </c>
      <c r="K251" s="131" t="s">
        <v>14748</v>
      </c>
      <c r="L251" s="121">
        <v>1</v>
      </c>
      <c r="M251" s="27">
        <f t="shared" si="12"/>
        <v>130</v>
      </c>
      <c r="N251" s="23"/>
      <c r="O251" s="24" t="s">
        <v>32</v>
      </c>
    </row>
    <row r="252" s="1" customFormat="1" ht="18.75" spans="1:15">
      <c r="A252" s="121">
        <v>247</v>
      </c>
      <c r="B252" s="121" t="s">
        <v>14518</v>
      </c>
      <c r="C252" s="121" t="s">
        <v>11004</v>
      </c>
      <c r="D252" s="121" t="s">
        <v>10034</v>
      </c>
      <c r="E252" s="121" t="s">
        <v>14519</v>
      </c>
      <c r="F252" s="131" t="s">
        <v>14520</v>
      </c>
      <c r="G252" s="121" t="s">
        <v>14773</v>
      </c>
      <c r="H252" s="121" t="s">
        <v>194</v>
      </c>
      <c r="I252" s="121">
        <v>6</v>
      </c>
      <c r="J252" s="131" t="s">
        <v>14747</v>
      </c>
      <c r="K252" s="131" t="s">
        <v>14748</v>
      </c>
      <c r="L252" s="121">
        <v>2</v>
      </c>
      <c r="M252" s="27">
        <f t="shared" si="12"/>
        <v>260</v>
      </c>
      <c r="N252" s="23"/>
      <c r="O252" s="24" t="s">
        <v>32</v>
      </c>
    </row>
    <row r="253" s="1" customFormat="1" ht="18.75" spans="1:15">
      <c r="A253" s="121">
        <v>248</v>
      </c>
      <c r="B253" s="121" t="s">
        <v>14518</v>
      </c>
      <c r="C253" s="121" t="s">
        <v>11004</v>
      </c>
      <c r="D253" s="121" t="s">
        <v>10034</v>
      </c>
      <c r="E253" s="121" t="s">
        <v>14519</v>
      </c>
      <c r="F253" s="131" t="s">
        <v>14520</v>
      </c>
      <c r="G253" s="121" t="s">
        <v>14774</v>
      </c>
      <c r="H253" s="121" t="s">
        <v>1583</v>
      </c>
      <c r="I253" s="121">
        <v>5</v>
      </c>
      <c r="J253" s="131" t="s">
        <v>12863</v>
      </c>
      <c r="K253" s="131" t="s">
        <v>14748</v>
      </c>
      <c r="L253" s="121">
        <v>2</v>
      </c>
      <c r="M253" s="27">
        <f t="shared" si="12"/>
        <v>260</v>
      </c>
      <c r="N253" s="23"/>
      <c r="O253" s="24" t="s">
        <v>32</v>
      </c>
    </row>
    <row r="254" s="1" customFormat="1" ht="18.75" spans="1:15">
      <c r="A254" s="121">
        <v>249</v>
      </c>
      <c r="B254" s="121" t="s">
        <v>14518</v>
      </c>
      <c r="C254" s="121" t="s">
        <v>11004</v>
      </c>
      <c r="D254" s="121" t="s">
        <v>10034</v>
      </c>
      <c r="E254" s="121" t="s">
        <v>14519</v>
      </c>
      <c r="F254" s="131" t="s">
        <v>14520</v>
      </c>
      <c r="G254" s="121" t="s">
        <v>14775</v>
      </c>
      <c r="H254" s="121" t="s">
        <v>194</v>
      </c>
      <c r="I254" s="121">
        <v>4</v>
      </c>
      <c r="J254" s="131" t="s">
        <v>12863</v>
      </c>
      <c r="K254" s="131" t="s">
        <v>14748</v>
      </c>
      <c r="L254" s="121">
        <v>2</v>
      </c>
      <c r="M254" s="27">
        <f t="shared" ref="M254:M285" si="13">L254*130</f>
        <v>260</v>
      </c>
      <c r="N254" s="23"/>
      <c r="O254" s="24" t="s">
        <v>32</v>
      </c>
    </row>
    <row r="255" s="1" customFormat="1" ht="18.75" spans="1:15">
      <c r="A255" s="121">
        <v>250</v>
      </c>
      <c r="B255" s="121" t="s">
        <v>14518</v>
      </c>
      <c r="C255" s="121" t="s">
        <v>11004</v>
      </c>
      <c r="D255" s="121" t="s">
        <v>10034</v>
      </c>
      <c r="E255" s="121" t="s">
        <v>14519</v>
      </c>
      <c r="F255" s="131" t="s">
        <v>14520</v>
      </c>
      <c r="G255" s="121" t="s">
        <v>14776</v>
      </c>
      <c r="H255" s="121" t="s">
        <v>1583</v>
      </c>
      <c r="I255" s="121">
        <v>7</v>
      </c>
      <c r="J255" s="131" t="s">
        <v>12863</v>
      </c>
      <c r="K255" s="131" t="s">
        <v>14748</v>
      </c>
      <c r="L255" s="121">
        <v>3</v>
      </c>
      <c r="M255" s="27">
        <f t="shared" si="13"/>
        <v>390</v>
      </c>
      <c r="N255" s="23"/>
      <c r="O255" s="24" t="s">
        <v>32</v>
      </c>
    </row>
    <row r="256" s="1" customFormat="1" ht="18.75" spans="1:15">
      <c r="A256" s="121">
        <v>251</v>
      </c>
      <c r="B256" s="121" t="s">
        <v>14518</v>
      </c>
      <c r="C256" s="121" t="s">
        <v>11004</v>
      </c>
      <c r="D256" s="121" t="s">
        <v>10034</v>
      </c>
      <c r="E256" s="121" t="s">
        <v>14519</v>
      </c>
      <c r="F256" s="131" t="s">
        <v>14520</v>
      </c>
      <c r="G256" s="121" t="s">
        <v>14777</v>
      </c>
      <c r="H256" s="121" t="s">
        <v>194</v>
      </c>
      <c r="I256" s="121">
        <v>6</v>
      </c>
      <c r="J256" s="131" t="s">
        <v>12863</v>
      </c>
      <c r="K256" s="131" t="s">
        <v>14748</v>
      </c>
      <c r="L256" s="121">
        <v>3</v>
      </c>
      <c r="M256" s="27">
        <f t="shared" si="13"/>
        <v>390</v>
      </c>
      <c r="N256" s="23"/>
      <c r="O256" s="24" t="s">
        <v>32</v>
      </c>
    </row>
    <row r="257" s="1" customFormat="1" ht="18.75" spans="1:15">
      <c r="A257" s="121">
        <v>252</v>
      </c>
      <c r="B257" s="121" t="s">
        <v>14518</v>
      </c>
      <c r="C257" s="121" t="s">
        <v>11004</v>
      </c>
      <c r="D257" s="121" t="s">
        <v>10034</v>
      </c>
      <c r="E257" s="121" t="s">
        <v>14519</v>
      </c>
      <c r="F257" s="131" t="s">
        <v>14520</v>
      </c>
      <c r="G257" s="121" t="s">
        <v>14778</v>
      </c>
      <c r="H257" s="121" t="s">
        <v>194</v>
      </c>
      <c r="I257" s="121">
        <v>8</v>
      </c>
      <c r="J257" s="131" t="s">
        <v>12863</v>
      </c>
      <c r="K257" s="131" t="s">
        <v>14748</v>
      </c>
      <c r="L257" s="121">
        <v>3</v>
      </c>
      <c r="M257" s="27">
        <f t="shared" si="13"/>
        <v>390</v>
      </c>
      <c r="N257" s="23"/>
      <c r="O257" s="24" t="s">
        <v>32</v>
      </c>
    </row>
    <row r="258" s="1" customFormat="1" ht="18.75" spans="1:15">
      <c r="A258" s="121">
        <v>253</v>
      </c>
      <c r="B258" s="121" t="s">
        <v>14518</v>
      </c>
      <c r="C258" s="121" t="s">
        <v>11004</v>
      </c>
      <c r="D258" s="121" t="s">
        <v>10034</v>
      </c>
      <c r="E258" s="121" t="s">
        <v>14519</v>
      </c>
      <c r="F258" s="131" t="s">
        <v>14520</v>
      </c>
      <c r="G258" s="121" t="s">
        <v>14779</v>
      </c>
      <c r="H258" s="121" t="s">
        <v>194</v>
      </c>
      <c r="I258" s="121">
        <v>3</v>
      </c>
      <c r="J258" s="131" t="s">
        <v>12863</v>
      </c>
      <c r="K258" s="131" t="s">
        <v>14748</v>
      </c>
      <c r="L258" s="121">
        <v>2</v>
      </c>
      <c r="M258" s="27">
        <f t="shared" si="13"/>
        <v>260</v>
      </c>
      <c r="N258" s="23"/>
      <c r="O258" s="24" t="s">
        <v>32</v>
      </c>
    </row>
    <row r="259" s="1" customFormat="1" ht="18.75" spans="1:15">
      <c r="A259" s="121">
        <v>254</v>
      </c>
      <c r="B259" s="121" t="s">
        <v>14518</v>
      </c>
      <c r="C259" s="121" t="s">
        <v>11004</v>
      </c>
      <c r="D259" s="121" t="s">
        <v>10034</v>
      </c>
      <c r="E259" s="121" t="s">
        <v>14519</v>
      </c>
      <c r="F259" s="131" t="s">
        <v>14520</v>
      </c>
      <c r="G259" s="121" t="s">
        <v>14780</v>
      </c>
      <c r="H259" s="121" t="s">
        <v>194</v>
      </c>
      <c r="I259" s="121">
        <v>3</v>
      </c>
      <c r="J259" s="131" t="s">
        <v>12863</v>
      </c>
      <c r="K259" s="131" t="s">
        <v>14748</v>
      </c>
      <c r="L259" s="121">
        <v>2</v>
      </c>
      <c r="M259" s="27">
        <f t="shared" si="13"/>
        <v>260</v>
      </c>
      <c r="N259" s="23"/>
      <c r="O259" s="24" t="s">
        <v>32</v>
      </c>
    </row>
    <row r="260" s="1" customFormat="1" ht="18.75" spans="1:15">
      <c r="A260" s="121">
        <v>255</v>
      </c>
      <c r="B260" s="121" t="s">
        <v>14518</v>
      </c>
      <c r="C260" s="121" t="s">
        <v>11004</v>
      </c>
      <c r="D260" s="121" t="s">
        <v>10034</v>
      </c>
      <c r="E260" s="121" t="s">
        <v>14519</v>
      </c>
      <c r="F260" s="131" t="s">
        <v>14520</v>
      </c>
      <c r="G260" s="121" t="s">
        <v>14781</v>
      </c>
      <c r="H260" s="121" t="s">
        <v>194</v>
      </c>
      <c r="I260" s="121">
        <v>3</v>
      </c>
      <c r="J260" s="131" t="s">
        <v>12863</v>
      </c>
      <c r="K260" s="131" t="s">
        <v>14748</v>
      </c>
      <c r="L260" s="121">
        <v>3</v>
      </c>
      <c r="M260" s="27">
        <f t="shared" si="13"/>
        <v>390</v>
      </c>
      <c r="N260" s="23"/>
      <c r="O260" s="24" t="s">
        <v>32</v>
      </c>
    </row>
    <row r="261" s="1" customFormat="1" ht="18.75" spans="1:15">
      <c r="A261" s="121">
        <v>256</v>
      </c>
      <c r="B261" s="121" t="s">
        <v>14518</v>
      </c>
      <c r="C261" s="121" t="s">
        <v>11004</v>
      </c>
      <c r="D261" s="121" t="s">
        <v>10034</v>
      </c>
      <c r="E261" s="121" t="s">
        <v>14519</v>
      </c>
      <c r="F261" s="131" t="s">
        <v>14520</v>
      </c>
      <c r="G261" s="121" t="s">
        <v>14782</v>
      </c>
      <c r="H261" s="121" t="s">
        <v>194</v>
      </c>
      <c r="I261" s="121">
        <v>3</v>
      </c>
      <c r="J261" s="131" t="s">
        <v>12863</v>
      </c>
      <c r="K261" s="131" t="s">
        <v>14748</v>
      </c>
      <c r="L261" s="121">
        <v>2</v>
      </c>
      <c r="M261" s="27">
        <f t="shared" si="13"/>
        <v>260</v>
      </c>
      <c r="N261" s="23"/>
      <c r="O261" s="24" t="s">
        <v>32</v>
      </c>
    </row>
    <row r="262" s="1" customFormat="1" ht="18.75" spans="1:15">
      <c r="A262" s="121">
        <v>257</v>
      </c>
      <c r="B262" s="121" t="s">
        <v>14518</v>
      </c>
      <c r="C262" s="121" t="s">
        <v>11004</v>
      </c>
      <c r="D262" s="121" t="s">
        <v>10034</v>
      </c>
      <c r="E262" s="121" t="s">
        <v>14519</v>
      </c>
      <c r="F262" s="131" t="s">
        <v>14520</v>
      </c>
      <c r="G262" s="121" t="s">
        <v>14783</v>
      </c>
      <c r="H262" s="121" t="s">
        <v>194</v>
      </c>
      <c r="I262" s="121">
        <v>5</v>
      </c>
      <c r="J262" s="131" t="s">
        <v>12863</v>
      </c>
      <c r="K262" s="131" t="s">
        <v>14748</v>
      </c>
      <c r="L262" s="121">
        <v>2</v>
      </c>
      <c r="M262" s="27">
        <f t="shared" si="13"/>
        <v>260</v>
      </c>
      <c r="N262" s="23"/>
      <c r="O262" s="24" t="s">
        <v>32</v>
      </c>
    </row>
    <row r="263" s="1" customFormat="1" ht="18.75" spans="1:15">
      <c r="A263" s="121">
        <v>258</v>
      </c>
      <c r="B263" s="121" t="s">
        <v>14518</v>
      </c>
      <c r="C263" s="121" t="s">
        <v>11004</v>
      </c>
      <c r="D263" s="121" t="s">
        <v>10034</v>
      </c>
      <c r="E263" s="121" t="s">
        <v>14519</v>
      </c>
      <c r="F263" s="131" t="s">
        <v>14520</v>
      </c>
      <c r="G263" s="121" t="s">
        <v>14784</v>
      </c>
      <c r="H263" s="121" t="s">
        <v>194</v>
      </c>
      <c r="I263" s="121">
        <v>4</v>
      </c>
      <c r="J263" s="131" t="s">
        <v>12863</v>
      </c>
      <c r="K263" s="131" t="s">
        <v>14748</v>
      </c>
      <c r="L263" s="121">
        <v>2</v>
      </c>
      <c r="M263" s="27">
        <f t="shared" si="13"/>
        <v>260</v>
      </c>
      <c r="N263" s="23"/>
      <c r="O263" s="24" t="s">
        <v>32</v>
      </c>
    </row>
    <row r="264" s="1" customFormat="1" ht="18.75" spans="1:15">
      <c r="A264" s="121">
        <v>259</v>
      </c>
      <c r="B264" s="121" t="s">
        <v>14518</v>
      </c>
      <c r="C264" s="121" t="s">
        <v>11004</v>
      </c>
      <c r="D264" s="121" t="s">
        <v>10034</v>
      </c>
      <c r="E264" s="121" t="s">
        <v>14519</v>
      </c>
      <c r="F264" s="131" t="s">
        <v>14520</v>
      </c>
      <c r="G264" s="121" t="s">
        <v>14785</v>
      </c>
      <c r="H264" s="121" t="s">
        <v>1583</v>
      </c>
      <c r="I264" s="121">
        <v>2</v>
      </c>
      <c r="J264" s="131" t="s">
        <v>12863</v>
      </c>
      <c r="K264" s="131" t="s">
        <v>14748</v>
      </c>
      <c r="L264" s="121">
        <v>2</v>
      </c>
      <c r="M264" s="27">
        <f t="shared" si="13"/>
        <v>260</v>
      </c>
      <c r="N264" s="23"/>
      <c r="O264" s="24" t="s">
        <v>32</v>
      </c>
    </row>
    <row r="265" s="1" customFormat="1" ht="18.75" spans="1:15">
      <c r="A265" s="121">
        <v>260</v>
      </c>
      <c r="B265" s="121" t="s">
        <v>14518</v>
      </c>
      <c r="C265" s="121" t="s">
        <v>11004</v>
      </c>
      <c r="D265" s="121" t="s">
        <v>10034</v>
      </c>
      <c r="E265" s="121" t="s">
        <v>14519</v>
      </c>
      <c r="F265" s="131" t="s">
        <v>14520</v>
      </c>
      <c r="G265" s="121" t="s">
        <v>14786</v>
      </c>
      <c r="H265" s="121" t="s">
        <v>194</v>
      </c>
      <c r="I265" s="121">
        <v>6</v>
      </c>
      <c r="J265" s="131" t="s">
        <v>12863</v>
      </c>
      <c r="K265" s="131" t="s">
        <v>14748</v>
      </c>
      <c r="L265" s="121">
        <v>2</v>
      </c>
      <c r="M265" s="27">
        <f t="shared" si="13"/>
        <v>260</v>
      </c>
      <c r="N265" s="23"/>
      <c r="O265" s="24" t="s">
        <v>32</v>
      </c>
    </row>
    <row r="266" s="1" customFormat="1" ht="18.75" spans="1:15">
      <c r="A266" s="121">
        <v>261</v>
      </c>
      <c r="B266" s="121" t="s">
        <v>14518</v>
      </c>
      <c r="C266" s="121" t="s">
        <v>11004</v>
      </c>
      <c r="D266" s="121" t="s">
        <v>10034</v>
      </c>
      <c r="E266" s="121" t="s">
        <v>14519</v>
      </c>
      <c r="F266" s="131" t="s">
        <v>14520</v>
      </c>
      <c r="G266" s="121" t="s">
        <v>14787</v>
      </c>
      <c r="H266" s="121" t="s">
        <v>194</v>
      </c>
      <c r="I266" s="121">
        <v>5</v>
      </c>
      <c r="J266" s="131" t="s">
        <v>12863</v>
      </c>
      <c r="K266" s="131" t="s">
        <v>14748</v>
      </c>
      <c r="L266" s="121">
        <v>3</v>
      </c>
      <c r="M266" s="27">
        <f t="shared" si="13"/>
        <v>390</v>
      </c>
      <c r="N266" s="23"/>
      <c r="O266" s="24" t="s">
        <v>32</v>
      </c>
    </row>
    <row r="267" s="1" customFormat="1" ht="18.75" spans="1:15">
      <c r="A267" s="121">
        <v>262</v>
      </c>
      <c r="B267" s="121" t="s">
        <v>14518</v>
      </c>
      <c r="C267" s="121" t="s">
        <v>11004</v>
      </c>
      <c r="D267" s="121" t="s">
        <v>10034</v>
      </c>
      <c r="E267" s="121" t="s">
        <v>14519</v>
      </c>
      <c r="F267" s="131" t="s">
        <v>14520</v>
      </c>
      <c r="G267" s="121" t="s">
        <v>14788</v>
      </c>
      <c r="H267" s="121" t="s">
        <v>194</v>
      </c>
      <c r="I267" s="121">
        <v>6</v>
      </c>
      <c r="J267" s="131" t="s">
        <v>12863</v>
      </c>
      <c r="K267" s="131" t="s">
        <v>14748</v>
      </c>
      <c r="L267" s="121">
        <v>2</v>
      </c>
      <c r="M267" s="27">
        <f t="shared" si="13"/>
        <v>260</v>
      </c>
      <c r="N267" s="23"/>
      <c r="O267" s="24" t="s">
        <v>32</v>
      </c>
    </row>
    <row r="268" s="1" customFormat="1" ht="18.75" spans="1:15">
      <c r="A268" s="121">
        <v>263</v>
      </c>
      <c r="B268" s="121" t="s">
        <v>14518</v>
      </c>
      <c r="C268" s="121" t="s">
        <v>11004</v>
      </c>
      <c r="D268" s="121" t="s">
        <v>10034</v>
      </c>
      <c r="E268" s="121" t="s">
        <v>14519</v>
      </c>
      <c r="F268" s="131" t="s">
        <v>14520</v>
      </c>
      <c r="G268" s="121" t="s">
        <v>14789</v>
      </c>
      <c r="H268" s="121" t="s">
        <v>1583</v>
      </c>
      <c r="I268" s="121">
        <v>2</v>
      </c>
      <c r="J268" s="131" t="s">
        <v>12863</v>
      </c>
      <c r="K268" s="131" t="s">
        <v>14748</v>
      </c>
      <c r="L268" s="121">
        <v>1</v>
      </c>
      <c r="M268" s="27">
        <f t="shared" si="13"/>
        <v>130</v>
      </c>
      <c r="N268" s="23"/>
      <c r="O268" s="24" t="s">
        <v>32</v>
      </c>
    </row>
    <row r="269" s="1" customFormat="1" ht="18.75" spans="1:15">
      <c r="A269" s="121">
        <v>264</v>
      </c>
      <c r="B269" s="121" t="s">
        <v>14518</v>
      </c>
      <c r="C269" s="121" t="s">
        <v>11004</v>
      </c>
      <c r="D269" s="121" t="s">
        <v>10034</v>
      </c>
      <c r="E269" s="121" t="s">
        <v>14519</v>
      </c>
      <c r="F269" s="131" t="s">
        <v>14520</v>
      </c>
      <c r="G269" s="121" t="s">
        <v>14790</v>
      </c>
      <c r="H269" s="121" t="s">
        <v>1583</v>
      </c>
      <c r="I269" s="121">
        <v>4</v>
      </c>
      <c r="J269" s="121" t="s">
        <v>14791</v>
      </c>
      <c r="K269" s="131" t="s">
        <v>14748</v>
      </c>
      <c r="L269" s="121">
        <v>4</v>
      </c>
      <c r="M269" s="27">
        <f t="shared" si="13"/>
        <v>520</v>
      </c>
      <c r="N269" s="23"/>
      <c r="O269" s="24" t="s">
        <v>32</v>
      </c>
    </row>
    <row r="270" s="1" customFormat="1" ht="18.75" spans="1:15">
      <c r="A270" s="121">
        <v>265</v>
      </c>
      <c r="B270" s="121" t="s">
        <v>14518</v>
      </c>
      <c r="C270" s="121" t="s">
        <v>11004</v>
      </c>
      <c r="D270" s="121" t="s">
        <v>10034</v>
      </c>
      <c r="E270" s="121" t="s">
        <v>14519</v>
      </c>
      <c r="F270" s="131" t="s">
        <v>14520</v>
      </c>
      <c r="G270" s="121" t="s">
        <v>14792</v>
      </c>
      <c r="H270" s="121" t="s">
        <v>194</v>
      </c>
      <c r="I270" s="121">
        <v>2</v>
      </c>
      <c r="J270" s="121" t="s">
        <v>14791</v>
      </c>
      <c r="K270" s="131" t="s">
        <v>14748</v>
      </c>
      <c r="L270" s="121">
        <v>2</v>
      </c>
      <c r="M270" s="27">
        <f t="shared" si="13"/>
        <v>260</v>
      </c>
      <c r="N270" s="23"/>
      <c r="O270" s="24" t="s">
        <v>32</v>
      </c>
    </row>
    <row r="271" s="1" customFormat="1" ht="18.75" spans="1:15">
      <c r="A271" s="121">
        <v>266</v>
      </c>
      <c r="B271" s="121" t="s">
        <v>14518</v>
      </c>
      <c r="C271" s="121" t="s">
        <v>11004</v>
      </c>
      <c r="D271" s="121" t="s">
        <v>10034</v>
      </c>
      <c r="E271" s="121" t="s">
        <v>14519</v>
      </c>
      <c r="F271" s="131" t="s">
        <v>14520</v>
      </c>
      <c r="G271" s="121" t="s">
        <v>14793</v>
      </c>
      <c r="H271" s="121" t="s">
        <v>194</v>
      </c>
      <c r="I271" s="121">
        <v>5</v>
      </c>
      <c r="J271" s="121" t="s">
        <v>14791</v>
      </c>
      <c r="K271" s="131" t="s">
        <v>14748</v>
      </c>
      <c r="L271" s="121">
        <v>5</v>
      </c>
      <c r="M271" s="27">
        <f t="shared" si="13"/>
        <v>650</v>
      </c>
      <c r="N271" s="23"/>
      <c r="O271" s="24" t="s">
        <v>32</v>
      </c>
    </row>
    <row r="272" s="1" customFormat="1" ht="18.75" spans="1:15">
      <c r="A272" s="121">
        <v>267</v>
      </c>
      <c r="B272" s="121" t="s">
        <v>14518</v>
      </c>
      <c r="C272" s="121" t="s">
        <v>11004</v>
      </c>
      <c r="D272" s="121" t="s">
        <v>10034</v>
      </c>
      <c r="E272" s="121" t="s">
        <v>14519</v>
      </c>
      <c r="F272" s="131" t="s">
        <v>14520</v>
      </c>
      <c r="G272" s="121" t="s">
        <v>14794</v>
      </c>
      <c r="H272" s="121" t="s">
        <v>194</v>
      </c>
      <c r="I272" s="121">
        <v>5</v>
      </c>
      <c r="J272" s="121" t="s">
        <v>14791</v>
      </c>
      <c r="K272" s="131" t="s">
        <v>14748</v>
      </c>
      <c r="L272" s="121">
        <v>4</v>
      </c>
      <c r="M272" s="27">
        <f t="shared" si="13"/>
        <v>520</v>
      </c>
      <c r="N272" s="23"/>
      <c r="O272" s="24" t="s">
        <v>32</v>
      </c>
    </row>
    <row r="273" s="1" customFormat="1" ht="18.75" spans="1:15">
      <c r="A273" s="121">
        <v>268</v>
      </c>
      <c r="B273" s="121" t="s">
        <v>14518</v>
      </c>
      <c r="C273" s="121" t="s">
        <v>11004</v>
      </c>
      <c r="D273" s="121" t="s">
        <v>10034</v>
      </c>
      <c r="E273" s="121" t="s">
        <v>14519</v>
      </c>
      <c r="F273" s="131" t="s">
        <v>14520</v>
      </c>
      <c r="G273" s="121" t="s">
        <v>14795</v>
      </c>
      <c r="H273" s="121" t="s">
        <v>194</v>
      </c>
      <c r="I273" s="121">
        <v>4</v>
      </c>
      <c r="J273" s="121" t="s">
        <v>14791</v>
      </c>
      <c r="K273" s="131" t="s">
        <v>14748</v>
      </c>
      <c r="L273" s="121">
        <v>3</v>
      </c>
      <c r="M273" s="27">
        <f t="shared" si="13"/>
        <v>390</v>
      </c>
      <c r="N273" s="23"/>
      <c r="O273" s="24" t="s">
        <v>32</v>
      </c>
    </row>
    <row r="274" s="1" customFormat="1" ht="18.75" spans="1:15">
      <c r="A274" s="121">
        <v>269</v>
      </c>
      <c r="B274" s="121" t="s">
        <v>14518</v>
      </c>
      <c r="C274" s="121" t="s">
        <v>11004</v>
      </c>
      <c r="D274" s="121" t="s">
        <v>10034</v>
      </c>
      <c r="E274" s="121" t="s">
        <v>14519</v>
      </c>
      <c r="F274" s="131" t="s">
        <v>14520</v>
      </c>
      <c r="G274" s="121" t="s">
        <v>14796</v>
      </c>
      <c r="H274" s="121" t="s">
        <v>194</v>
      </c>
      <c r="I274" s="121">
        <v>5</v>
      </c>
      <c r="J274" s="121" t="s">
        <v>14791</v>
      </c>
      <c r="K274" s="131" t="s">
        <v>14748</v>
      </c>
      <c r="L274" s="121">
        <v>4</v>
      </c>
      <c r="M274" s="27">
        <f t="shared" si="13"/>
        <v>520</v>
      </c>
      <c r="N274" s="23"/>
      <c r="O274" s="24" t="s">
        <v>32</v>
      </c>
    </row>
    <row r="275" s="1" customFormat="1" ht="18.75" spans="1:15">
      <c r="A275" s="121">
        <v>270</v>
      </c>
      <c r="B275" s="121" t="s">
        <v>14518</v>
      </c>
      <c r="C275" s="121" t="s">
        <v>11004</v>
      </c>
      <c r="D275" s="121" t="s">
        <v>10034</v>
      </c>
      <c r="E275" s="121" t="s">
        <v>14519</v>
      </c>
      <c r="F275" s="131" t="s">
        <v>14520</v>
      </c>
      <c r="G275" s="121" t="s">
        <v>14797</v>
      </c>
      <c r="H275" s="121" t="s">
        <v>1583</v>
      </c>
      <c r="I275" s="121">
        <v>4</v>
      </c>
      <c r="J275" s="121" t="s">
        <v>14791</v>
      </c>
      <c r="K275" s="131" t="s">
        <v>14748</v>
      </c>
      <c r="L275" s="121">
        <v>4</v>
      </c>
      <c r="M275" s="27">
        <f t="shared" si="13"/>
        <v>520</v>
      </c>
      <c r="N275" s="23"/>
      <c r="O275" s="24" t="s">
        <v>32</v>
      </c>
    </row>
    <row r="276" s="1" customFormat="1" ht="18.75" spans="1:15">
      <c r="A276" s="121">
        <v>271</v>
      </c>
      <c r="B276" s="121" t="s">
        <v>14518</v>
      </c>
      <c r="C276" s="121" t="s">
        <v>11004</v>
      </c>
      <c r="D276" s="121" t="s">
        <v>10034</v>
      </c>
      <c r="E276" s="121" t="s">
        <v>14519</v>
      </c>
      <c r="F276" s="131" t="s">
        <v>14520</v>
      </c>
      <c r="G276" s="121" t="s">
        <v>14798</v>
      </c>
      <c r="H276" s="121" t="s">
        <v>194</v>
      </c>
      <c r="I276" s="121">
        <v>4</v>
      </c>
      <c r="J276" s="121" t="s">
        <v>14791</v>
      </c>
      <c r="K276" s="131" t="s">
        <v>14748</v>
      </c>
      <c r="L276" s="121">
        <v>2</v>
      </c>
      <c r="M276" s="27">
        <f t="shared" si="13"/>
        <v>260</v>
      </c>
      <c r="N276" s="23"/>
      <c r="O276" s="24" t="s">
        <v>32</v>
      </c>
    </row>
    <row r="277" s="1" customFormat="1" ht="18.75" spans="1:15">
      <c r="A277" s="121">
        <v>272</v>
      </c>
      <c r="B277" s="121" t="s">
        <v>14518</v>
      </c>
      <c r="C277" s="121" t="s">
        <v>11004</v>
      </c>
      <c r="D277" s="121" t="s">
        <v>10034</v>
      </c>
      <c r="E277" s="121" t="s">
        <v>14519</v>
      </c>
      <c r="F277" s="131" t="s">
        <v>14520</v>
      </c>
      <c r="G277" s="121" t="s">
        <v>14799</v>
      </c>
      <c r="H277" s="121" t="s">
        <v>194</v>
      </c>
      <c r="I277" s="121">
        <v>3</v>
      </c>
      <c r="J277" s="121" t="s">
        <v>14791</v>
      </c>
      <c r="K277" s="131" t="s">
        <v>14748</v>
      </c>
      <c r="L277" s="121">
        <v>3</v>
      </c>
      <c r="M277" s="27">
        <f t="shared" si="13"/>
        <v>390</v>
      </c>
      <c r="N277" s="23"/>
      <c r="O277" s="24" t="s">
        <v>32</v>
      </c>
    </row>
    <row r="278" s="1" customFormat="1" ht="18.75" spans="1:15">
      <c r="A278" s="121">
        <v>273</v>
      </c>
      <c r="B278" s="121" t="s">
        <v>14518</v>
      </c>
      <c r="C278" s="121" t="s">
        <v>11004</v>
      </c>
      <c r="D278" s="121" t="s">
        <v>10034</v>
      </c>
      <c r="E278" s="121" t="s">
        <v>14519</v>
      </c>
      <c r="F278" s="131" t="s">
        <v>14520</v>
      </c>
      <c r="G278" s="121" t="s">
        <v>14800</v>
      </c>
      <c r="H278" s="121" t="s">
        <v>1583</v>
      </c>
      <c r="I278" s="121">
        <v>3</v>
      </c>
      <c r="J278" s="121" t="s">
        <v>14801</v>
      </c>
      <c r="K278" s="131" t="s">
        <v>14748</v>
      </c>
      <c r="L278" s="121">
        <v>3</v>
      </c>
      <c r="M278" s="27">
        <f t="shared" si="13"/>
        <v>390</v>
      </c>
      <c r="N278" s="23"/>
      <c r="O278" s="24" t="s">
        <v>32</v>
      </c>
    </row>
    <row r="279" s="1" customFormat="1" ht="18.75" spans="1:15">
      <c r="A279" s="121">
        <v>274</v>
      </c>
      <c r="B279" s="121" t="s">
        <v>14518</v>
      </c>
      <c r="C279" s="121" t="s">
        <v>11004</v>
      </c>
      <c r="D279" s="121" t="s">
        <v>10034</v>
      </c>
      <c r="E279" s="121" t="s">
        <v>14519</v>
      </c>
      <c r="F279" s="131" t="s">
        <v>14520</v>
      </c>
      <c r="G279" s="121" t="s">
        <v>14802</v>
      </c>
      <c r="H279" s="121" t="s">
        <v>194</v>
      </c>
      <c r="I279" s="121">
        <v>4</v>
      </c>
      <c r="J279" s="121" t="s">
        <v>14801</v>
      </c>
      <c r="K279" s="131" t="s">
        <v>14748</v>
      </c>
      <c r="L279" s="121">
        <v>1</v>
      </c>
      <c r="M279" s="27">
        <f t="shared" si="13"/>
        <v>130</v>
      </c>
      <c r="N279" s="23"/>
      <c r="O279" s="24" t="s">
        <v>32</v>
      </c>
    </row>
    <row r="280" s="1" customFormat="1" ht="18.75" spans="1:15">
      <c r="A280" s="121">
        <v>275</v>
      </c>
      <c r="B280" s="121" t="s">
        <v>14518</v>
      </c>
      <c r="C280" s="121" t="s">
        <v>11004</v>
      </c>
      <c r="D280" s="121" t="s">
        <v>10034</v>
      </c>
      <c r="E280" s="121" t="s">
        <v>14519</v>
      </c>
      <c r="F280" s="131" t="s">
        <v>14520</v>
      </c>
      <c r="G280" s="121" t="s">
        <v>14803</v>
      </c>
      <c r="H280" s="121" t="s">
        <v>194</v>
      </c>
      <c r="I280" s="121">
        <v>2</v>
      </c>
      <c r="J280" s="121" t="s">
        <v>14801</v>
      </c>
      <c r="K280" s="131" t="s">
        <v>14748</v>
      </c>
      <c r="L280" s="121">
        <v>2</v>
      </c>
      <c r="M280" s="27">
        <f t="shared" si="13"/>
        <v>260</v>
      </c>
      <c r="N280" s="23"/>
      <c r="O280" s="24" t="s">
        <v>32</v>
      </c>
    </row>
    <row r="281" s="1" customFormat="1" ht="18.75" spans="1:15">
      <c r="A281" s="121">
        <v>276</v>
      </c>
      <c r="B281" s="121" t="s">
        <v>14518</v>
      </c>
      <c r="C281" s="121" t="s">
        <v>11004</v>
      </c>
      <c r="D281" s="121" t="s">
        <v>10034</v>
      </c>
      <c r="E281" s="121" t="s">
        <v>14519</v>
      </c>
      <c r="F281" s="131" t="s">
        <v>14520</v>
      </c>
      <c r="G281" s="121" t="s">
        <v>14804</v>
      </c>
      <c r="H281" s="121" t="s">
        <v>1583</v>
      </c>
      <c r="I281" s="121">
        <v>4</v>
      </c>
      <c r="J281" s="121" t="s">
        <v>14801</v>
      </c>
      <c r="K281" s="131" t="s">
        <v>14748</v>
      </c>
      <c r="L281" s="121">
        <v>2</v>
      </c>
      <c r="M281" s="27">
        <f t="shared" si="13"/>
        <v>260</v>
      </c>
      <c r="N281" s="23"/>
      <c r="O281" s="24" t="s">
        <v>32</v>
      </c>
    </row>
    <row r="282" s="1" customFormat="1" ht="18.75" spans="1:15">
      <c r="A282" s="121">
        <v>277</v>
      </c>
      <c r="B282" s="121" t="s">
        <v>14518</v>
      </c>
      <c r="C282" s="121" t="s">
        <v>11004</v>
      </c>
      <c r="D282" s="121" t="s">
        <v>10034</v>
      </c>
      <c r="E282" s="121" t="s">
        <v>14519</v>
      </c>
      <c r="F282" s="131" t="s">
        <v>14520</v>
      </c>
      <c r="G282" s="121" t="s">
        <v>14805</v>
      </c>
      <c r="H282" s="121" t="s">
        <v>1583</v>
      </c>
      <c r="I282" s="121">
        <v>4</v>
      </c>
      <c r="J282" s="121" t="s">
        <v>14801</v>
      </c>
      <c r="K282" s="131" t="s">
        <v>14748</v>
      </c>
      <c r="L282" s="121">
        <v>1</v>
      </c>
      <c r="M282" s="27">
        <f t="shared" si="13"/>
        <v>130</v>
      </c>
      <c r="N282" s="23"/>
      <c r="O282" s="24" t="s">
        <v>32</v>
      </c>
    </row>
    <row r="283" s="1" customFormat="1" ht="18.75" spans="1:15">
      <c r="A283" s="121">
        <v>278</v>
      </c>
      <c r="B283" s="121" t="s">
        <v>14518</v>
      </c>
      <c r="C283" s="121" t="s">
        <v>11004</v>
      </c>
      <c r="D283" s="121" t="s">
        <v>10034</v>
      </c>
      <c r="E283" s="121" t="s">
        <v>14519</v>
      </c>
      <c r="F283" s="131" t="s">
        <v>14520</v>
      </c>
      <c r="G283" s="121" t="s">
        <v>14806</v>
      </c>
      <c r="H283" s="121" t="s">
        <v>1583</v>
      </c>
      <c r="I283" s="121">
        <v>2</v>
      </c>
      <c r="J283" s="121" t="s">
        <v>14801</v>
      </c>
      <c r="K283" s="131" t="s">
        <v>14748</v>
      </c>
      <c r="L283" s="121">
        <v>1</v>
      </c>
      <c r="M283" s="27">
        <f t="shared" si="13"/>
        <v>130</v>
      </c>
      <c r="N283" s="23"/>
      <c r="O283" s="24" t="s">
        <v>32</v>
      </c>
    </row>
    <row r="284" s="1" customFormat="1" ht="18.75" spans="1:15">
      <c r="A284" s="121">
        <v>279</v>
      </c>
      <c r="B284" s="121" t="s">
        <v>14518</v>
      </c>
      <c r="C284" s="121" t="s">
        <v>11004</v>
      </c>
      <c r="D284" s="121" t="s">
        <v>10034</v>
      </c>
      <c r="E284" s="121" t="s">
        <v>14519</v>
      </c>
      <c r="F284" s="131" t="s">
        <v>14520</v>
      </c>
      <c r="G284" s="121" t="s">
        <v>14807</v>
      </c>
      <c r="H284" s="121" t="s">
        <v>194</v>
      </c>
      <c r="I284" s="121">
        <v>5</v>
      </c>
      <c r="J284" s="121" t="s">
        <v>14801</v>
      </c>
      <c r="K284" s="131" t="s">
        <v>14748</v>
      </c>
      <c r="L284" s="121">
        <v>2</v>
      </c>
      <c r="M284" s="27">
        <f t="shared" si="13"/>
        <v>260</v>
      </c>
      <c r="N284" s="23"/>
      <c r="O284" s="24" t="s">
        <v>32</v>
      </c>
    </row>
    <row r="285" s="1" customFormat="1" ht="18.75" spans="1:15">
      <c r="A285" s="121">
        <v>280</v>
      </c>
      <c r="B285" s="121" t="s">
        <v>14518</v>
      </c>
      <c r="C285" s="121" t="s">
        <v>11004</v>
      </c>
      <c r="D285" s="121" t="s">
        <v>10034</v>
      </c>
      <c r="E285" s="121" t="s">
        <v>14519</v>
      </c>
      <c r="F285" s="131" t="s">
        <v>14520</v>
      </c>
      <c r="G285" s="122" t="s">
        <v>14808</v>
      </c>
      <c r="H285" s="121" t="s">
        <v>1583</v>
      </c>
      <c r="I285" s="121">
        <v>3</v>
      </c>
      <c r="J285" s="121" t="s">
        <v>14801</v>
      </c>
      <c r="K285" s="131" t="s">
        <v>14748</v>
      </c>
      <c r="L285" s="121">
        <v>1</v>
      </c>
      <c r="M285" s="27">
        <f t="shared" si="13"/>
        <v>130</v>
      </c>
      <c r="N285" s="23"/>
      <c r="O285" s="24" t="s">
        <v>32</v>
      </c>
    </row>
    <row r="286" s="1" customFormat="1" ht="18.75" spans="1:15">
      <c r="A286" s="121">
        <v>281</v>
      </c>
      <c r="B286" s="121" t="s">
        <v>14518</v>
      </c>
      <c r="C286" s="121" t="s">
        <v>11004</v>
      </c>
      <c r="D286" s="121" t="s">
        <v>10034</v>
      </c>
      <c r="E286" s="121" t="s">
        <v>14519</v>
      </c>
      <c r="F286" s="131" t="s">
        <v>14520</v>
      </c>
      <c r="G286" s="121" t="s">
        <v>14809</v>
      </c>
      <c r="H286" s="121" t="s">
        <v>194</v>
      </c>
      <c r="I286" s="121">
        <v>3</v>
      </c>
      <c r="J286" s="121" t="s">
        <v>14801</v>
      </c>
      <c r="K286" s="131" t="s">
        <v>14748</v>
      </c>
      <c r="L286" s="121">
        <v>2</v>
      </c>
      <c r="M286" s="27">
        <f t="shared" ref="M286:M317" si="14">L286*130</f>
        <v>260</v>
      </c>
      <c r="N286" s="23"/>
      <c r="O286" s="24" t="s">
        <v>32</v>
      </c>
    </row>
    <row r="287" s="1" customFormat="1" ht="18.75" spans="1:15">
      <c r="A287" s="121">
        <v>282</v>
      </c>
      <c r="B287" s="121" t="s">
        <v>14518</v>
      </c>
      <c r="C287" s="121" t="s">
        <v>11004</v>
      </c>
      <c r="D287" s="121" t="s">
        <v>10034</v>
      </c>
      <c r="E287" s="121" t="s">
        <v>14519</v>
      </c>
      <c r="F287" s="131" t="s">
        <v>14520</v>
      </c>
      <c r="G287" s="121" t="s">
        <v>14810</v>
      </c>
      <c r="H287" s="121" t="s">
        <v>194</v>
      </c>
      <c r="I287" s="121">
        <v>5</v>
      </c>
      <c r="J287" s="121" t="s">
        <v>14801</v>
      </c>
      <c r="K287" s="131" t="s">
        <v>14748</v>
      </c>
      <c r="L287" s="121">
        <v>5</v>
      </c>
      <c r="M287" s="27">
        <f t="shared" si="14"/>
        <v>650</v>
      </c>
      <c r="N287" s="23"/>
      <c r="O287" s="24" t="s">
        <v>32</v>
      </c>
    </row>
    <row r="288" s="1" customFormat="1" ht="18.75" spans="1:15">
      <c r="A288" s="121">
        <v>283</v>
      </c>
      <c r="B288" s="121" t="s">
        <v>14518</v>
      </c>
      <c r="C288" s="121" t="s">
        <v>11004</v>
      </c>
      <c r="D288" s="121" t="s">
        <v>10034</v>
      </c>
      <c r="E288" s="121" t="s">
        <v>14519</v>
      </c>
      <c r="F288" s="131" t="s">
        <v>14520</v>
      </c>
      <c r="G288" s="121" t="s">
        <v>14811</v>
      </c>
      <c r="H288" s="121" t="s">
        <v>1583</v>
      </c>
      <c r="I288" s="121">
        <v>3</v>
      </c>
      <c r="J288" s="121" t="s">
        <v>14801</v>
      </c>
      <c r="K288" s="131" t="s">
        <v>14748</v>
      </c>
      <c r="L288" s="121">
        <v>3</v>
      </c>
      <c r="M288" s="27">
        <f t="shared" si="14"/>
        <v>390</v>
      </c>
      <c r="N288" s="23"/>
      <c r="O288" s="24" t="s">
        <v>32</v>
      </c>
    </row>
    <row r="289" s="1" customFormat="1" ht="18.75" spans="1:15">
      <c r="A289" s="121">
        <v>284</v>
      </c>
      <c r="B289" s="121" t="s">
        <v>14518</v>
      </c>
      <c r="C289" s="121" t="s">
        <v>11004</v>
      </c>
      <c r="D289" s="121" t="s">
        <v>10034</v>
      </c>
      <c r="E289" s="121" t="s">
        <v>14519</v>
      </c>
      <c r="F289" s="131" t="s">
        <v>14520</v>
      </c>
      <c r="G289" s="121" t="s">
        <v>14812</v>
      </c>
      <c r="H289" s="121" t="s">
        <v>1583</v>
      </c>
      <c r="I289" s="121">
        <v>1</v>
      </c>
      <c r="J289" s="121" t="s">
        <v>14801</v>
      </c>
      <c r="K289" s="131" t="s">
        <v>14748</v>
      </c>
      <c r="L289" s="121">
        <v>1</v>
      </c>
      <c r="M289" s="27">
        <f t="shared" si="14"/>
        <v>130</v>
      </c>
      <c r="N289" s="23"/>
      <c r="O289" s="24" t="s">
        <v>32</v>
      </c>
    </row>
    <row r="290" s="1" customFormat="1" ht="18.75" spans="1:15">
      <c r="A290" s="121">
        <v>285</v>
      </c>
      <c r="B290" s="121" t="s">
        <v>14518</v>
      </c>
      <c r="C290" s="121" t="s">
        <v>11004</v>
      </c>
      <c r="D290" s="121" t="s">
        <v>10034</v>
      </c>
      <c r="E290" s="121" t="s">
        <v>14519</v>
      </c>
      <c r="F290" s="131" t="s">
        <v>14520</v>
      </c>
      <c r="G290" s="121" t="s">
        <v>14813</v>
      </c>
      <c r="H290" s="121" t="s">
        <v>194</v>
      </c>
      <c r="I290" s="121">
        <v>4</v>
      </c>
      <c r="J290" s="121" t="s">
        <v>14801</v>
      </c>
      <c r="K290" s="131" t="s">
        <v>14748</v>
      </c>
      <c r="L290" s="121">
        <v>1</v>
      </c>
      <c r="M290" s="27">
        <f t="shared" si="14"/>
        <v>130</v>
      </c>
      <c r="N290" s="23"/>
      <c r="O290" s="24" t="s">
        <v>32</v>
      </c>
    </row>
    <row r="291" s="1" customFormat="1" ht="18.75" spans="1:15">
      <c r="A291" s="121">
        <v>286</v>
      </c>
      <c r="B291" s="121" t="s">
        <v>14518</v>
      </c>
      <c r="C291" s="121" t="s">
        <v>11004</v>
      </c>
      <c r="D291" s="121" t="s">
        <v>10034</v>
      </c>
      <c r="E291" s="121" t="s">
        <v>14519</v>
      </c>
      <c r="F291" s="131" t="s">
        <v>14520</v>
      </c>
      <c r="G291" s="121" t="s">
        <v>14814</v>
      </c>
      <c r="H291" s="121" t="s">
        <v>194</v>
      </c>
      <c r="I291" s="121">
        <v>3</v>
      </c>
      <c r="J291" s="121" t="s">
        <v>14801</v>
      </c>
      <c r="K291" s="131" t="s">
        <v>14748</v>
      </c>
      <c r="L291" s="121">
        <v>3</v>
      </c>
      <c r="M291" s="27">
        <f t="shared" si="14"/>
        <v>390</v>
      </c>
      <c r="N291" s="23"/>
      <c r="O291" s="24" t="s">
        <v>32</v>
      </c>
    </row>
    <row r="292" s="1" customFormat="1" ht="18.75" spans="1:15">
      <c r="A292" s="121">
        <v>287</v>
      </c>
      <c r="B292" s="121" t="s">
        <v>14518</v>
      </c>
      <c r="C292" s="121" t="s">
        <v>11004</v>
      </c>
      <c r="D292" s="121" t="s">
        <v>10034</v>
      </c>
      <c r="E292" s="121" t="s">
        <v>14519</v>
      </c>
      <c r="F292" s="131" t="s">
        <v>14520</v>
      </c>
      <c r="G292" s="121" t="s">
        <v>14815</v>
      </c>
      <c r="H292" s="121" t="s">
        <v>194</v>
      </c>
      <c r="I292" s="121">
        <v>5</v>
      </c>
      <c r="J292" s="121" t="s">
        <v>14801</v>
      </c>
      <c r="K292" s="131" t="s">
        <v>14748</v>
      </c>
      <c r="L292" s="121">
        <v>4</v>
      </c>
      <c r="M292" s="27">
        <f t="shared" si="14"/>
        <v>520</v>
      </c>
      <c r="N292" s="23"/>
      <c r="O292" s="24" t="s">
        <v>32</v>
      </c>
    </row>
    <row r="293" s="1" customFormat="1" ht="18.75" spans="1:15">
      <c r="A293" s="121">
        <v>288</v>
      </c>
      <c r="B293" s="121" t="s">
        <v>14518</v>
      </c>
      <c r="C293" s="121" t="s">
        <v>11004</v>
      </c>
      <c r="D293" s="121" t="s">
        <v>10034</v>
      </c>
      <c r="E293" s="121" t="s">
        <v>14519</v>
      </c>
      <c r="F293" s="131" t="s">
        <v>14520</v>
      </c>
      <c r="G293" s="131" t="s">
        <v>14816</v>
      </c>
      <c r="H293" s="135" t="s">
        <v>1583</v>
      </c>
      <c r="I293" s="137">
        <v>5</v>
      </c>
      <c r="J293" s="131" t="s">
        <v>14817</v>
      </c>
      <c r="K293" s="131" t="s">
        <v>14523</v>
      </c>
      <c r="L293" s="137">
        <v>4</v>
      </c>
      <c r="M293" s="27">
        <f t="shared" si="14"/>
        <v>520</v>
      </c>
      <c r="N293" s="23"/>
      <c r="O293" s="24" t="s">
        <v>32</v>
      </c>
    </row>
    <row r="294" s="1" customFormat="1" ht="18.75" spans="1:15">
      <c r="A294" s="121">
        <v>289</v>
      </c>
      <c r="B294" s="121" t="s">
        <v>14518</v>
      </c>
      <c r="C294" s="121" t="s">
        <v>11004</v>
      </c>
      <c r="D294" s="121" t="s">
        <v>10034</v>
      </c>
      <c r="E294" s="121" t="s">
        <v>14519</v>
      </c>
      <c r="F294" s="131" t="s">
        <v>14520</v>
      </c>
      <c r="G294" s="134" t="s">
        <v>14818</v>
      </c>
      <c r="H294" s="135" t="s">
        <v>1583</v>
      </c>
      <c r="I294" s="134">
        <v>4</v>
      </c>
      <c r="J294" s="131" t="s">
        <v>14817</v>
      </c>
      <c r="K294" s="131" t="s">
        <v>14523</v>
      </c>
      <c r="L294" s="134">
        <v>4</v>
      </c>
      <c r="M294" s="27">
        <f t="shared" si="14"/>
        <v>520</v>
      </c>
      <c r="N294" s="23"/>
      <c r="O294" s="24" t="s">
        <v>32</v>
      </c>
    </row>
    <row r="295" s="1" customFormat="1" ht="18.75" spans="1:15">
      <c r="A295" s="121">
        <v>290</v>
      </c>
      <c r="B295" s="121" t="s">
        <v>14518</v>
      </c>
      <c r="C295" s="121" t="s">
        <v>11004</v>
      </c>
      <c r="D295" s="121" t="s">
        <v>10034</v>
      </c>
      <c r="E295" s="121" t="s">
        <v>14519</v>
      </c>
      <c r="F295" s="131" t="s">
        <v>14520</v>
      </c>
      <c r="G295" s="134" t="s">
        <v>14819</v>
      </c>
      <c r="H295" s="135" t="s">
        <v>1583</v>
      </c>
      <c r="I295" s="134">
        <v>8</v>
      </c>
      <c r="J295" s="131" t="s">
        <v>14817</v>
      </c>
      <c r="K295" s="131" t="s">
        <v>14523</v>
      </c>
      <c r="L295" s="134">
        <v>6</v>
      </c>
      <c r="M295" s="27">
        <f t="shared" si="14"/>
        <v>780</v>
      </c>
      <c r="N295" s="23"/>
      <c r="O295" s="24" t="s">
        <v>32</v>
      </c>
    </row>
    <row r="296" s="1" customFormat="1" ht="18.75" spans="1:15">
      <c r="A296" s="121">
        <v>291</v>
      </c>
      <c r="B296" s="121" t="s">
        <v>14518</v>
      </c>
      <c r="C296" s="121" t="s">
        <v>11004</v>
      </c>
      <c r="D296" s="121" t="s">
        <v>10034</v>
      </c>
      <c r="E296" s="121" t="s">
        <v>14519</v>
      </c>
      <c r="F296" s="131" t="s">
        <v>14520</v>
      </c>
      <c r="G296" s="134" t="s">
        <v>14820</v>
      </c>
      <c r="H296" s="135" t="s">
        <v>1583</v>
      </c>
      <c r="I296" s="134">
        <v>4</v>
      </c>
      <c r="J296" s="131" t="s">
        <v>14817</v>
      </c>
      <c r="K296" s="131" t="s">
        <v>14523</v>
      </c>
      <c r="L296" s="134">
        <v>4</v>
      </c>
      <c r="M296" s="27">
        <f t="shared" si="14"/>
        <v>520</v>
      </c>
      <c r="N296" s="23"/>
      <c r="O296" s="24" t="s">
        <v>32</v>
      </c>
    </row>
    <row r="297" s="1" customFormat="1" ht="18.75" spans="1:15">
      <c r="A297" s="121">
        <v>292</v>
      </c>
      <c r="B297" s="121" t="s">
        <v>14518</v>
      </c>
      <c r="C297" s="121" t="s">
        <v>11004</v>
      </c>
      <c r="D297" s="121" t="s">
        <v>10034</v>
      </c>
      <c r="E297" s="121" t="s">
        <v>14519</v>
      </c>
      <c r="F297" s="131" t="s">
        <v>14520</v>
      </c>
      <c r="G297" s="134" t="s">
        <v>14821</v>
      </c>
      <c r="H297" s="135" t="s">
        <v>1583</v>
      </c>
      <c r="I297" s="134">
        <v>3</v>
      </c>
      <c r="J297" s="131" t="s">
        <v>14817</v>
      </c>
      <c r="K297" s="131" t="s">
        <v>14523</v>
      </c>
      <c r="L297" s="134">
        <v>3</v>
      </c>
      <c r="M297" s="27">
        <f t="shared" si="14"/>
        <v>390</v>
      </c>
      <c r="N297" s="23"/>
      <c r="O297" s="24" t="s">
        <v>32</v>
      </c>
    </row>
    <row r="298" s="1" customFormat="1" ht="18.75" spans="1:15">
      <c r="A298" s="121">
        <v>293</v>
      </c>
      <c r="B298" s="121" t="s">
        <v>14518</v>
      </c>
      <c r="C298" s="121" t="s">
        <v>11004</v>
      </c>
      <c r="D298" s="121" t="s">
        <v>10034</v>
      </c>
      <c r="E298" s="121" t="s">
        <v>14519</v>
      </c>
      <c r="F298" s="131" t="s">
        <v>14520</v>
      </c>
      <c r="G298" s="134" t="s">
        <v>14822</v>
      </c>
      <c r="H298" s="135" t="s">
        <v>194</v>
      </c>
      <c r="I298" s="134">
        <v>3</v>
      </c>
      <c r="J298" s="131" t="s">
        <v>14817</v>
      </c>
      <c r="K298" s="131" t="s">
        <v>14523</v>
      </c>
      <c r="L298" s="134">
        <v>3</v>
      </c>
      <c r="M298" s="27">
        <f t="shared" si="14"/>
        <v>390</v>
      </c>
      <c r="N298" s="23"/>
      <c r="O298" s="24" t="s">
        <v>32</v>
      </c>
    </row>
    <row r="299" s="1" customFormat="1" ht="18.75" spans="1:15">
      <c r="A299" s="121">
        <v>294</v>
      </c>
      <c r="B299" s="121" t="s">
        <v>14518</v>
      </c>
      <c r="C299" s="121" t="s">
        <v>11004</v>
      </c>
      <c r="D299" s="121" t="s">
        <v>10034</v>
      </c>
      <c r="E299" s="121" t="s">
        <v>14519</v>
      </c>
      <c r="F299" s="131" t="s">
        <v>14520</v>
      </c>
      <c r="G299" s="134" t="s">
        <v>14823</v>
      </c>
      <c r="H299" s="135" t="s">
        <v>1583</v>
      </c>
      <c r="I299" s="134">
        <v>9</v>
      </c>
      <c r="J299" s="131" t="s">
        <v>14817</v>
      </c>
      <c r="K299" s="131" t="s">
        <v>14523</v>
      </c>
      <c r="L299" s="134">
        <v>9</v>
      </c>
      <c r="M299" s="27">
        <f t="shared" si="14"/>
        <v>1170</v>
      </c>
      <c r="N299" s="23"/>
      <c r="O299" s="24" t="s">
        <v>32</v>
      </c>
    </row>
    <row r="300" s="1" customFormat="1" ht="18.75" spans="1:15">
      <c r="A300" s="121">
        <v>295</v>
      </c>
      <c r="B300" s="121" t="s">
        <v>14518</v>
      </c>
      <c r="C300" s="121" t="s">
        <v>11004</v>
      </c>
      <c r="D300" s="121" t="s">
        <v>10034</v>
      </c>
      <c r="E300" s="121" t="s">
        <v>14519</v>
      </c>
      <c r="F300" s="131" t="s">
        <v>14520</v>
      </c>
      <c r="G300" s="134" t="s">
        <v>14824</v>
      </c>
      <c r="H300" s="135" t="s">
        <v>1583</v>
      </c>
      <c r="I300" s="134">
        <v>5</v>
      </c>
      <c r="J300" s="131" t="s">
        <v>14817</v>
      </c>
      <c r="K300" s="131" t="s">
        <v>14523</v>
      </c>
      <c r="L300" s="134">
        <v>5</v>
      </c>
      <c r="M300" s="27">
        <f t="shared" si="14"/>
        <v>650</v>
      </c>
      <c r="N300" s="23"/>
      <c r="O300" s="24" t="s">
        <v>32</v>
      </c>
    </row>
    <row r="301" s="1" customFormat="1" ht="18.75" spans="1:15">
      <c r="A301" s="121">
        <v>296</v>
      </c>
      <c r="B301" s="121" t="s">
        <v>14518</v>
      </c>
      <c r="C301" s="121" t="s">
        <v>11004</v>
      </c>
      <c r="D301" s="121" t="s">
        <v>10034</v>
      </c>
      <c r="E301" s="121" t="s">
        <v>14519</v>
      </c>
      <c r="F301" s="131" t="s">
        <v>14520</v>
      </c>
      <c r="G301" s="134" t="s">
        <v>14825</v>
      </c>
      <c r="H301" s="135" t="s">
        <v>194</v>
      </c>
      <c r="I301" s="134">
        <v>4</v>
      </c>
      <c r="J301" s="131" t="s">
        <v>14817</v>
      </c>
      <c r="K301" s="131" t="s">
        <v>14523</v>
      </c>
      <c r="L301" s="134">
        <v>4</v>
      </c>
      <c r="M301" s="27">
        <f t="shared" si="14"/>
        <v>520</v>
      </c>
      <c r="N301" s="23"/>
      <c r="O301" s="24" t="s">
        <v>32</v>
      </c>
    </row>
    <row r="302" s="1" customFormat="1" ht="18.75" spans="1:15">
      <c r="A302" s="121">
        <v>297</v>
      </c>
      <c r="B302" s="121" t="s">
        <v>14518</v>
      </c>
      <c r="C302" s="121" t="s">
        <v>11004</v>
      </c>
      <c r="D302" s="121" t="s">
        <v>10034</v>
      </c>
      <c r="E302" s="121" t="s">
        <v>14519</v>
      </c>
      <c r="F302" s="131" t="s">
        <v>14520</v>
      </c>
      <c r="G302" s="134" t="s">
        <v>14826</v>
      </c>
      <c r="H302" s="135" t="s">
        <v>1583</v>
      </c>
      <c r="I302" s="134">
        <v>3</v>
      </c>
      <c r="J302" s="131" t="s">
        <v>14817</v>
      </c>
      <c r="K302" s="131" t="s">
        <v>14523</v>
      </c>
      <c r="L302" s="134">
        <v>3</v>
      </c>
      <c r="M302" s="27">
        <f t="shared" si="14"/>
        <v>390</v>
      </c>
      <c r="N302" s="23"/>
      <c r="O302" s="24" t="s">
        <v>32</v>
      </c>
    </row>
    <row r="303" s="1" customFormat="1" ht="18.75" spans="1:15">
      <c r="A303" s="121">
        <v>298</v>
      </c>
      <c r="B303" s="121" t="s">
        <v>14518</v>
      </c>
      <c r="C303" s="121" t="s">
        <v>11004</v>
      </c>
      <c r="D303" s="121" t="s">
        <v>10034</v>
      </c>
      <c r="E303" s="121" t="s">
        <v>14519</v>
      </c>
      <c r="F303" s="131" t="s">
        <v>14520</v>
      </c>
      <c r="G303" s="134" t="s">
        <v>14827</v>
      </c>
      <c r="H303" s="135" t="s">
        <v>194</v>
      </c>
      <c r="I303" s="134">
        <v>4</v>
      </c>
      <c r="J303" s="131" t="s">
        <v>14817</v>
      </c>
      <c r="K303" s="131" t="s">
        <v>14523</v>
      </c>
      <c r="L303" s="134">
        <v>4</v>
      </c>
      <c r="M303" s="27">
        <f t="shared" si="14"/>
        <v>520</v>
      </c>
      <c r="N303" s="23"/>
      <c r="O303" s="24" t="s">
        <v>32</v>
      </c>
    </row>
    <row r="304" s="1" customFormat="1" ht="18.75" spans="1:15">
      <c r="A304" s="121">
        <v>299</v>
      </c>
      <c r="B304" s="121" t="s">
        <v>14518</v>
      </c>
      <c r="C304" s="121" t="s">
        <v>11004</v>
      </c>
      <c r="D304" s="121" t="s">
        <v>10034</v>
      </c>
      <c r="E304" s="121" t="s">
        <v>14519</v>
      </c>
      <c r="F304" s="131" t="s">
        <v>14520</v>
      </c>
      <c r="G304" s="134" t="s">
        <v>14828</v>
      </c>
      <c r="H304" s="135" t="s">
        <v>1583</v>
      </c>
      <c r="I304" s="134">
        <v>3</v>
      </c>
      <c r="J304" s="131" t="s">
        <v>14829</v>
      </c>
      <c r="K304" s="131" t="s">
        <v>14523</v>
      </c>
      <c r="L304" s="134">
        <v>2</v>
      </c>
      <c r="M304" s="27">
        <f t="shared" si="14"/>
        <v>260</v>
      </c>
      <c r="N304" s="23"/>
      <c r="O304" s="24" t="s">
        <v>32</v>
      </c>
    </row>
    <row r="305" s="1" customFormat="1" ht="18.75" spans="1:15">
      <c r="A305" s="121">
        <v>300</v>
      </c>
      <c r="B305" s="121" t="s">
        <v>14518</v>
      </c>
      <c r="C305" s="121" t="s">
        <v>11004</v>
      </c>
      <c r="D305" s="121" t="s">
        <v>10034</v>
      </c>
      <c r="E305" s="121" t="s">
        <v>14519</v>
      </c>
      <c r="F305" s="131" t="s">
        <v>14520</v>
      </c>
      <c r="G305" s="134" t="s">
        <v>14830</v>
      </c>
      <c r="H305" s="135" t="s">
        <v>194</v>
      </c>
      <c r="I305" s="134">
        <v>7</v>
      </c>
      <c r="J305" s="131" t="s">
        <v>14829</v>
      </c>
      <c r="K305" s="131" t="s">
        <v>14523</v>
      </c>
      <c r="L305" s="134">
        <v>2</v>
      </c>
      <c r="M305" s="27">
        <f t="shared" si="14"/>
        <v>260</v>
      </c>
      <c r="N305" s="23"/>
      <c r="O305" s="24" t="s">
        <v>32</v>
      </c>
    </row>
    <row r="306" s="1" customFormat="1" ht="18.75" spans="1:15">
      <c r="A306" s="121">
        <v>301</v>
      </c>
      <c r="B306" s="121" t="s">
        <v>14518</v>
      </c>
      <c r="C306" s="121" t="s">
        <v>11004</v>
      </c>
      <c r="D306" s="121" t="s">
        <v>10034</v>
      </c>
      <c r="E306" s="121" t="s">
        <v>14519</v>
      </c>
      <c r="F306" s="131" t="s">
        <v>14520</v>
      </c>
      <c r="G306" s="134" t="s">
        <v>14831</v>
      </c>
      <c r="H306" s="135" t="s">
        <v>194</v>
      </c>
      <c r="I306" s="134">
        <v>4</v>
      </c>
      <c r="J306" s="131" t="s">
        <v>14829</v>
      </c>
      <c r="K306" s="131" t="s">
        <v>14523</v>
      </c>
      <c r="L306" s="134">
        <v>2</v>
      </c>
      <c r="M306" s="27">
        <f t="shared" si="14"/>
        <v>260</v>
      </c>
      <c r="N306" s="23"/>
      <c r="O306" s="24" t="s">
        <v>32</v>
      </c>
    </row>
    <row r="307" s="1" customFormat="1" ht="18.75" spans="1:15">
      <c r="A307" s="121">
        <v>302</v>
      </c>
      <c r="B307" s="121" t="s">
        <v>14518</v>
      </c>
      <c r="C307" s="121" t="s">
        <v>11004</v>
      </c>
      <c r="D307" s="121" t="s">
        <v>10034</v>
      </c>
      <c r="E307" s="121" t="s">
        <v>14519</v>
      </c>
      <c r="F307" s="131" t="s">
        <v>14520</v>
      </c>
      <c r="G307" s="134" t="s">
        <v>14832</v>
      </c>
      <c r="H307" s="135" t="s">
        <v>194</v>
      </c>
      <c r="I307" s="134">
        <v>10</v>
      </c>
      <c r="J307" s="131" t="s">
        <v>14829</v>
      </c>
      <c r="K307" s="131" t="s">
        <v>14523</v>
      </c>
      <c r="L307" s="134">
        <v>1</v>
      </c>
      <c r="M307" s="27">
        <f t="shared" si="14"/>
        <v>130</v>
      </c>
      <c r="N307" s="23"/>
      <c r="O307" s="24" t="s">
        <v>32</v>
      </c>
    </row>
    <row r="308" s="1" customFormat="1" ht="18.75" spans="1:15">
      <c r="A308" s="121">
        <v>303</v>
      </c>
      <c r="B308" s="121" t="s">
        <v>14518</v>
      </c>
      <c r="C308" s="121" t="s">
        <v>11004</v>
      </c>
      <c r="D308" s="121" t="s">
        <v>10034</v>
      </c>
      <c r="E308" s="121" t="s">
        <v>14519</v>
      </c>
      <c r="F308" s="131" t="s">
        <v>14520</v>
      </c>
      <c r="G308" s="134" t="s">
        <v>14833</v>
      </c>
      <c r="H308" s="135" t="s">
        <v>194</v>
      </c>
      <c r="I308" s="134">
        <v>4</v>
      </c>
      <c r="J308" s="131" t="s">
        <v>14829</v>
      </c>
      <c r="K308" s="131" t="s">
        <v>14523</v>
      </c>
      <c r="L308" s="134">
        <v>2</v>
      </c>
      <c r="M308" s="27">
        <f t="shared" si="14"/>
        <v>260</v>
      </c>
      <c r="N308" s="23"/>
      <c r="O308" s="24" t="s">
        <v>32</v>
      </c>
    </row>
    <row r="309" s="1" customFormat="1" ht="18.75" spans="1:15">
      <c r="A309" s="121">
        <v>304</v>
      </c>
      <c r="B309" s="121" t="s">
        <v>14518</v>
      </c>
      <c r="C309" s="121" t="s">
        <v>11004</v>
      </c>
      <c r="D309" s="121" t="s">
        <v>10034</v>
      </c>
      <c r="E309" s="121" t="s">
        <v>14519</v>
      </c>
      <c r="F309" s="131" t="s">
        <v>14520</v>
      </c>
      <c r="G309" s="121" t="s">
        <v>14834</v>
      </c>
      <c r="H309" s="135" t="s">
        <v>1583</v>
      </c>
      <c r="I309" s="121">
        <v>1</v>
      </c>
      <c r="J309" s="131" t="s">
        <v>14829</v>
      </c>
      <c r="K309" s="131" t="s">
        <v>14523</v>
      </c>
      <c r="L309" s="121">
        <v>1</v>
      </c>
      <c r="M309" s="27">
        <f t="shared" si="14"/>
        <v>130</v>
      </c>
      <c r="N309" s="23"/>
      <c r="O309" s="24" t="s">
        <v>32</v>
      </c>
    </row>
    <row r="310" s="1" customFormat="1" ht="18.75" spans="1:15">
      <c r="A310" s="121">
        <v>305</v>
      </c>
      <c r="B310" s="121" t="s">
        <v>14518</v>
      </c>
      <c r="C310" s="121" t="s">
        <v>11004</v>
      </c>
      <c r="D310" s="121" t="s">
        <v>10034</v>
      </c>
      <c r="E310" s="121" t="s">
        <v>14519</v>
      </c>
      <c r="F310" s="131" t="s">
        <v>14520</v>
      </c>
      <c r="G310" s="121" t="s">
        <v>14835</v>
      </c>
      <c r="H310" s="135" t="s">
        <v>194</v>
      </c>
      <c r="I310" s="121">
        <v>6</v>
      </c>
      <c r="J310" s="131" t="s">
        <v>14829</v>
      </c>
      <c r="K310" s="131" t="s">
        <v>14523</v>
      </c>
      <c r="L310" s="121">
        <v>2</v>
      </c>
      <c r="M310" s="27">
        <f t="shared" si="14"/>
        <v>260</v>
      </c>
      <c r="N310" s="23"/>
      <c r="O310" s="24" t="s">
        <v>32</v>
      </c>
    </row>
    <row r="311" s="1" customFormat="1" ht="18.75" spans="1:15">
      <c r="A311" s="121">
        <v>306</v>
      </c>
      <c r="B311" s="121" t="s">
        <v>14518</v>
      </c>
      <c r="C311" s="121" t="s">
        <v>11004</v>
      </c>
      <c r="D311" s="121" t="s">
        <v>10034</v>
      </c>
      <c r="E311" s="121" t="s">
        <v>14519</v>
      </c>
      <c r="F311" s="131" t="s">
        <v>14520</v>
      </c>
      <c r="G311" s="121" t="s">
        <v>14836</v>
      </c>
      <c r="H311" s="135" t="s">
        <v>194</v>
      </c>
      <c r="I311" s="121">
        <v>6</v>
      </c>
      <c r="J311" s="131" t="s">
        <v>14829</v>
      </c>
      <c r="K311" s="131" t="s">
        <v>14523</v>
      </c>
      <c r="L311" s="121">
        <v>5</v>
      </c>
      <c r="M311" s="27">
        <f t="shared" si="14"/>
        <v>650</v>
      </c>
      <c r="N311" s="23"/>
      <c r="O311" s="24" t="s">
        <v>32</v>
      </c>
    </row>
    <row r="312" s="1" customFormat="1" ht="18.75" spans="1:15">
      <c r="A312" s="121">
        <v>307</v>
      </c>
      <c r="B312" s="121" t="s">
        <v>14518</v>
      </c>
      <c r="C312" s="121" t="s">
        <v>11004</v>
      </c>
      <c r="D312" s="121" t="s">
        <v>10034</v>
      </c>
      <c r="E312" s="121" t="s">
        <v>14519</v>
      </c>
      <c r="F312" s="131" t="s">
        <v>14520</v>
      </c>
      <c r="G312" s="121" t="s">
        <v>14837</v>
      </c>
      <c r="H312" s="135" t="s">
        <v>194</v>
      </c>
      <c r="I312" s="121">
        <v>6</v>
      </c>
      <c r="J312" s="131" t="s">
        <v>14829</v>
      </c>
      <c r="K312" s="131" t="s">
        <v>14523</v>
      </c>
      <c r="L312" s="121">
        <v>4</v>
      </c>
      <c r="M312" s="27">
        <f t="shared" si="14"/>
        <v>520</v>
      </c>
      <c r="N312" s="23"/>
      <c r="O312" s="24" t="s">
        <v>32</v>
      </c>
    </row>
    <row r="313" s="1" customFormat="1" ht="18.75" spans="1:15">
      <c r="A313" s="121">
        <v>308</v>
      </c>
      <c r="B313" s="121" t="s">
        <v>14518</v>
      </c>
      <c r="C313" s="121" t="s">
        <v>11004</v>
      </c>
      <c r="D313" s="121" t="s">
        <v>10034</v>
      </c>
      <c r="E313" s="121" t="s">
        <v>14519</v>
      </c>
      <c r="F313" s="131" t="s">
        <v>14520</v>
      </c>
      <c r="G313" s="139" t="s">
        <v>14838</v>
      </c>
      <c r="H313" s="135" t="s">
        <v>194</v>
      </c>
      <c r="I313" s="140">
        <v>5</v>
      </c>
      <c r="J313" s="131" t="s">
        <v>14829</v>
      </c>
      <c r="K313" s="131" t="s">
        <v>14523</v>
      </c>
      <c r="L313" s="140">
        <v>1</v>
      </c>
      <c r="M313" s="27">
        <f t="shared" si="14"/>
        <v>130</v>
      </c>
      <c r="N313" s="23"/>
      <c r="O313" s="24" t="s">
        <v>32</v>
      </c>
    </row>
    <row r="314" s="1" customFormat="1" ht="18.75" spans="1:15">
      <c r="A314" s="121">
        <v>309</v>
      </c>
      <c r="B314" s="121" t="s">
        <v>14518</v>
      </c>
      <c r="C314" s="121" t="s">
        <v>11004</v>
      </c>
      <c r="D314" s="121" t="s">
        <v>10034</v>
      </c>
      <c r="E314" s="121" t="s">
        <v>14519</v>
      </c>
      <c r="F314" s="131" t="s">
        <v>14520</v>
      </c>
      <c r="G314" s="121" t="s">
        <v>14839</v>
      </c>
      <c r="H314" s="135" t="s">
        <v>194</v>
      </c>
      <c r="I314" s="121">
        <v>6</v>
      </c>
      <c r="J314" s="131" t="s">
        <v>14829</v>
      </c>
      <c r="K314" s="131" t="s">
        <v>14523</v>
      </c>
      <c r="L314" s="121">
        <v>2</v>
      </c>
      <c r="M314" s="27">
        <f t="shared" si="14"/>
        <v>260</v>
      </c>
      <c r="N314" s="23"/>
      <c r="O314" s="24" t="s">
        <v>32</v>
      </c>
    </row>
    <row r="315" s="1" customFormat="1" ht="18.75" spans="1:15">
      <c r="A315" s="121">
        <v>310</v>
      </c>
      <c r="B315" s="121" t="s">
        <v>14518</v>
      </c>
      <c r="C315" s="121" t="s">
        <v>11004</v>
      </c>
      <c r="D315" s="121" t="s">
        <v>10034</v>
      </c>
      <c r="E315" s="121" t="s">
        <v>14519</v>
      </c>
      <c r="F315" s="131" t="s">
        <v>14520</v>
      </c>
      <c r="G315" s="121" t="s">
        <v>14840</v>
      </c>
      <c r="H315" s="121" t="s">
        <v>194</v>
      </c>
      <c r="I315" s="121">
        <v>4</v>
      </c>
      <c r="J315" s="121" t="s">
        <v>14841</v>
      </c>
      <c r="K315" s="131" t="s">
        <v>14523</v>
      </c>
      <c r="L315" s="121">
        <v>3</v>
      </c>
      <c r="M315" s="27">
        <f t="shared" si="14"/>
        <v>390</v>
      </c>
      <c r="N315" s="23"/>
      <c r="O315" s="24" t="s">
        <v>32</v>
      </c>
    </row>
    <row r="316" s="1" customFormat="1" ht="18.75" spans="1:15">
      <c r="A316" s="121">
        <v>311</v>
      </c>
      <c r="B316" s="121" t="s">
        <v>14518</v>
      </c>
      <c r="C316" s="121" t="s">
        <v>11004</v>
      </c>
      <c r="D316" s="121" t="s">
        <v>10034</v>
      </c>
      <c r="E316" s="121" t="s">
        <v>14519</v>
      </c>
      <c r="F316" s="131" t="s">
        <v>14520</v>
      </c>
      <c r="G316" s="121" t="s">
        <v>14842</v>
      </c>
      <c r="H316" s="121" t="s">
        <v>194</v>
      </c>
      <c r="I316" s="121">
        <v>4</v>
      </c>
      <c r="J316" s="121" t="s">
        <v>14841</v>
      </c>
      <c r="K316" s="131" t="s">
        <v>14523</v>
      </c>
      <c r="L316" s="121">
        <v>1</v>
      </c>
      <c r="M316" s="27">
        <f t="shared" si="14"/>
        <v>130</v>
      </c>
      <c r="N316" s="23"/>
      <c r="O316" s="24" t="s">
        <v>32</v>
      </c>
    </row>
    <row r="317" s="1" customFormat="1" ht="18.75" spans="1:15">
      <c r="A317" s="121">
        <v>312</v>
      </c>
      <c r="B317" s="121" t="s">
        <v>14518</v>
      </c>
      <c r="C317" s="121" t="s">
        <v>11004</v>
      </c>
      <c r="D317" s="121" t="s">
        <v>10034</v>
      </c>
      <c r="E317" s="121" t="s">
        <v>14519</v>
      </c>
      <c r="F317" s="131" t="s">
        <v>14520</v>
      </c>
      <c r="G317" s="121" t="s">
        <v>14843</v>
      </c>
      <c r="H317" s="121" t="s">
        <v>194</v>
      </c>
      <c r="I317" s="121">
        <v>3</v>
      </c>
      <c r="J317" s="121" t="s">
        <v>14841</v>
      </c>
      <c r="K317" s="131" t="s">
        <v>14523</v>
      </c>
      <c r="L317" s="121">
        <v>2</v>
      </c>
      <c r="M317" s="27">
        <f t="shared" si="14"/>
        <v>260</v>
      </c>
      <c r="N317" s="23"/>
      <c r="O317" s="24" t="s">
        <v>32</v>
      </c>
    </row>
    <row r="318" s="1" customFormat="1" ht="18.75" spans="1:15">
      <c r="A318" s="121">
        <v>313</v>
      </c>
      <c r="B318" s="121" t="s">
        <v>14518</v>
      </c>
      <c r="C318" s="121" t="s">
        <v>11004</v>
      </c>
      <c r="D318" s="121" t="s">
        <v>10034</v>
      </c>
      <c r="E318" s="121" t="s">
        <v>14519</v>
      </c>
      <c r="F318" s="131" t="s">
        <v>14520</v>
      </c>
      <c r="G318" s="121" t="s">
        <v>14844</v>
      </c>
      <c r="H318" s="121" t="s">
        <v>194</v>
      </c>
      <c r="I318" s="121">
        <v>4</v>
      </c>
      <c r="J318" s="121" t="s">
        <v>14841</v>
      </c>
      <c r="K318" s="131" t="s">
        <v>14523</v>
      </c>
      <c r="L318" s="121">
        <v>1</v>
      </c>
      <c r="M318" s="27">
        <f t="shared" ref="M318:M335" si="15">L318*130</f>
        <v>130</v>
      </c>
      <c r="N318" s="23"/>
      <c r="O318" s="24" t="s">
        <v>32</v>
      </c>
    </row>
    <row r="319" s="1" customFormat="1" ht="18.75" spans="1:15">
      <c r="A319" s="121">
        <v>314</v>
      </c>
      <c r="B319" s="121" t="s">
        <v>14518</v>
      </c>
      <c r="C319" s="121" t="s">
        <v>11004</v>
      </c>
      <c r="D319" s="121" t="s">
        <v>10034</v>
      </c>
      <c r="E319" s="121" t="s">
        <v>14519</v>
      </c>
      <c r="F319" s="131" t="s">
        <v>14520</v>
      </c>
      <c r="G319" s="121" t="s">
        <v>14845</v>
      </c>
      <c r="H319" s="121" t="s">
        <v>194</v>
      </c>
      <c r="I319" s="121">
        <v>5</v>
      </c>
      <c r="J319" s="121" t="s">
        <v>14841</v>
      </c>
      <c r="K319" s="131" t="s">
        <v>14523</v>
      </c>
      <c r="L319" s="121">
        <v>3</v>
      </c>
      <c r="M319" s="27">
        <f t="shared" si="15"/>
        <v>390</v>
      </c>
      <c r="N319" s="23"/>
      <c r="O319" s="24" t="s">
        <v>32</v>
      </c>
    </row>
    <row r="320" s="1" customFormat="1" ht="18.75" spans="1:15">
      <c r="A320" s="121">
        <v>315</v>
      </c>
      <c r="B320" s="121" t="s">
        <v>14518</v>
      </c>
      <c r="C320" s="121" t="s">
        <v>11004</v>
      </c>
      <c r="D320" s="121" t="s">
        <v>10034</v>
      </c>
      <c r="E320" s="121" t="s">
        <v>14519</v>
      </c>
      <c r="F320" s="131" t="s">
        <v>14520</v>
      </c>
      <c r="G320" s="121" t="s">
        <v>14846</v>
      </c>
      <c r="H320" s="121" t="s">
        <v>194</v>
      </c>
      <c r="I320" s="121">
        <v>2</v>
      </c>
      <c r="J320" s="121" t="s">
        <v>14841</v>
      </c>
      <c r="K320" s="131" t="s">
        <v>14523</v>
      </c>
      <c r="L320" s="121">
        <v>2</v>
      </c>
      <c r="M320" s="27">
        <f t="shared" si="15"/>
        <v>260</v>
      </c>
      <c r="N320" s="23"/>
      <c r="O320" s="24" t="s">
        <v>32</v>
      </c>
    </row>
    <row r="321" s="1" customFormat="1" ht="18.75" spans="1:15">
      <c r="A321" s="121">
        <v>316</v>
      </c>
      <c r="B321" s="121" t="s">
        <v>14518</v>
      </c>
      <c r="C321" s="121" t="s">
        <v>11004</v>
      </c>
      <c r="D321" s="121" t="s">
        <v>10034</v>
      </c>
      <c r="E321" s="121" t="s">
        <v>14519</v>
      </c>
      <c r="F321" s="131" t="s">
        <v>14520</v>
      </c>
      <c r="G321" s="122" t="s">
        <v>14847</v>
      </c>
      <c r="H321" s="121" t="s">
        <v>194</v>
      </c>
      <c r="I321" s="121">
        <v>6</v>
      </c>
      <c r="J321" s="121" t="s">
        <v>14841</v>
      </c>
      <c r="K321" s="131" t="s">
        <v>14523</v>
      </c>
      <c r="L321" s="121">
        <v>1</v>
      </c>
      <c r="M321" s="27">
        <f t="shared" si="15"/>
        <v>130</v>
      </c>
      <c r="N321" s="23"/>
      <c r="O321" s="24" t="s">
        <v>32</v>
      </c>
    </row>
    <row r="322" s="1" customFormat="1" ht="18.75" spans="1:15">
      <c r="A322" s="121">
        <v>317</v>
      </c>
      <c r="B322" s="121" t="s">
        <v>14518</v>
      </c>
      <c r="C322" s="121" t="s">
        <v>11004</v>
      </c>
      <c r="D322" s="121" t="s">
        <v>10034</v>
      </c>
      <c r="E322" s="121" t="s">
        <v>14519</v>
      </c>
      <c r="F322" s="131" t="s">
        <v>14520</v>
      </c>
      <c r="G322" s="122" t="s">
        <v>14848</v>
      </c>
      <c r="H322" s="121" t="s">
        <v>1583</v>
      </c>
      <c r="I322" s="121">
        <v>5</v>
      </c>
      <c r="J322" s="121" t="s">
        <v>14841</v>
      </c>
      <c r="K322" s="131" t="s">
        <v>14523</v>
      </c>
      <c r="L322" s="121">
        <v>1</v>
      </c>
      <c r="M322" s="27">
        <f t="shared" si="15"/>
        <v>130</v>
      </c>
      <c r="N322" s="23"/>
      <c r="O322" s="24" t="s">
        <v>32</v>
      </c>
    </row>
    <row r="323" s="1" customFormat="1" ht="18.75" spans="1:15">
      <c r="A323" s="121">
        <v>318</v>
      </c>
      <c r="B323" s="121" t="s">
        <v>14518</v>
      </c>
      <c r="C323" s="121" t="s">
        <v>11004</v>
      </c>
      <c r="D323" s="121" t="s">
        <v>10034</v>
      </c>
      <c r="E323" s="121" t="s">
        <v>14519</v>
      </c>
      <c r="F323" s="131" t="s">
        <v>14520</v>
      </c>
      <c r="G323" s="122" t="s">
        <v>14849</v>
      </c>
      <c r="H323" s="121" t="s">
        <v>1583</v>
      </c>
      <c r="I323" s="121">
        <v>3</v>
      </c>
      <c r="J323" s="121" t="s">
        <v>14841</v>
      </c>
      <c r="K323" s="131" t="s">
        <v>14523</v>
      </c>
      <c r="L323" s="121">
        <v>1</v>
      </c>
      <c r="M323" s="27">
        <f t="shared" si="15"/>
        <v>130</v>
      </c>
      <c r="N323" s="23"/>
      <c r="O323" s="24" t="s">
        <v>32</v>
      </c>
    </row>
    <row r="324" s="1" customFormat="1" ht="18.75" spans="1:15">
      <c r="A324" s="121">
        <v>319</v>
      </c>
      <c r="B324" s="121" t="s">
        <v>14518</v>
      </c>
      <c r="C324" s="121" t="s">
        <v>11004</v>
      </c>
      <c r="D324" s="121" t="s">
        <v>10034</v>
      </c>
      <c r="E324" s="121" t="s">
        <v>14519</v>
      </c>
      <c r="F324" s="131" t="s">
        <v>14520</v>
      </c>
      <c r="G324" s="121" t="s">
        <v>14850</v>
      </c>
      <c r="H324" s="121" t="s">
        <v>1583</v>
      </c>
      <c r="I324" s="121">
        <v>5</v>
      </c>
      <c r="J324" s="121" t="s">
        <v>14841</v>
      </c>
      <c r="K324" s="131" t="s">
        <v>14523</v>
      </c>
      <c r="L324" s="121">
        <v>3</v>
      </c>
      <c r="M324" s="27">
        <f t="shared" si="15"/>
        <v>390</v>
      </c>
      <c r="N324" s="23"/>
      <c r="O324" s="24" t="s">
        <v>32</v>
      </c>
    </row>
    <row r="325" s="1" customFormat="1" ht="18.75" spans="1:15">
      <c r="A325" s="121">
        <v>320</v>
      </c>
      <c r="B325" s="121" t="s">
        <v>14518</v>
      </c>
      <c r="C325" s="121" t="s">
        <v>11004</v>
      </c>
      <c r="D325" s="121" t="s">
        <v>10034</v>
      </c>
      <c r="E325" s="121" t="s">
        <v>14519</v>
      </c>
      <c r="F325" s="131" t="s">
        <v>14520</v>
      </c>
      <c r="G325" s="121" t="s">
        <v>14851</v>
      </c>
      <c r="H325" s="121" t="s">
        <v>6215</v>
      </c>
      <c r="I325" s="121">
        <v>1</v>
      </c>
      <c r="J325" s="121" t="s">
        <v>14841</v>
      </c>
      <c r="K325" s="131" t="s">
        <v>14523</v>
      </c>
      <c r="L325" s="121">
        <v>1</v>
      </c>
      <c r="M325" s="27">
        <f t="shared" si="15"/>
        <v>130</v>
      </c>
      <c r="N325" s="23"/>
      <c r="O325" s="24" t="s">
        <v>32</v>
      </c>
    </row>
    <row r="326" s="1" customFormat="1" ht="18.75" spans="1:15">
      <c r="A326" s="121">
        <v>321</v>
      </c>
      <c r="B326" s="121" t="s">
        <v>14518</v>
      </c>
      <c r="C326" s="121" t="s">
        <v>11004</v>
      </c>
      <c r="D326" s="121" t="s">
        <v>10034</v>
      </c>
      <c r="E326" s="121" t="s">
        <v>14519</v>
      </c>
      <c r="F326" s="131" t="s">
        <v>14520</v>
      </c>
      <c r="G326" s="121" t="s">
        <v>14852</v>
      </c>
      <c r="H326" s="121" t="s">
        <v>194</v>
      </c>
      <c r="I326" s="121">
        <v>4</v>
      </c>
      <c r="J326" s="121" t="s">
        <v>14841</v>
      </c>
      <c r="K326" s="131" t="s">
        <v>14523</v>
      </c>
      <c r="L326" s="121">
        <v>4</v>
      </c>
      <c r="M326" s="27">
        <f t="shared" si="15"/>
        <v>520</v>
      </c>
      <c r="N326" s="23"/>
      <c r="O326" s="24" t="s">
        <v>32</v>
      </c>
    </row>
    <row r="327" s="1" customFormat="1" ht="18.75" spans="1:15">
      <c r="A327" s="121">
        <v>322</v>
      </c>
      <c r="B327" s="121" t="s">
        <v>14518</v>
      </c>
      <c r="C327" s="121" t="s">
        <v>11004</v>
      </c>
      <c r="D327" s="121" t="s">
        <v>10034</v>
      </c>
      <c r="E327" s="121" t="s">
        <v>14519</v>
      </c>
      <c r="F327" s="131" t="s">
        <v>14520</v>
      </c>
      <c r="G327" s="121" t="s">
        <v>14853</v>
      </c>
      <c r="H327" s="121" t="s">
        <v>194</v>
      </c>
      <c r="I327" s="121">
        <v>1</v>
      </c>
      <c r="J327" s="121" t="s">
        <v>14841</v>
      </c>
      <c r="K327" s="131" t="s">
        <v>14523</v>
      </c>
      <c r="L327" s="121">
        <v>1</v>
      </c>
      <c r="M327" s="27">
        <f t="shared" si="15"/>
        <v>130</v>
      </c>
      <c r="N327" s="23"/>
      <c r="O327" s="24" t="s">
        <v>32</v>
      </c>
    </row>
    <row r="328" s="1" customFormat="1" ht="18.75" spans="1:15">
      <c r="A328" s="121">
        <v>323</v>
      </c>
      <c r="B328" s="121" t="s">
        <v>14518</v>
      </c>
      <c r="C328" s="121" t="s">
        <v>11004</v>
      </c>
      <c r="D328" s="121" t="s">
        <v>10034</v>
      </c>
      <c r="E328" s="121" t="s">
        <v>14519</v>
      </c>
      <c r="F328" s="131" t="s">
        <v>14520</v>
      </c>
      <c r="G328" s="121" t="s">
        <v>14854</v>
      </c>
      <c r="H328" s="121" t="s">
        <v>194</v>
      </c>
      <c r="I328" s="121">
        <v>3</v>
      </c>
      <c r="J328" s="121" t="s">
        <v>14841</v>
      </c>
      <c r="K328" s="131" t="s">
        <v>14523</v>
      </c>
      <c r="L328" s="121">
        <v>2</v>
      </c>
      <c r="M328" s="27">
        <f t="shared" si="15"/>
        <v>260</v>
      </c>
      <c r="N328" s="23"/>
      <c r="O328" s="24" t="s">
        <v>32</v>
      </c>
    </row>
    <row r="329" s="1" customFormat="1" ht="18.75" spans="1:15">
      <c r="A329" s="121">
        <v>324</v>
      </c>
      <c r="B329" s="121" t="s">
        <v>14518</v>
      </c>
      <c r="C329" s="121" t="s">
        <v>11004</v>
      </c>
      <c r="D329" s="121" t="s">
        <v>10034</v>
      </c>
      <c r="E329" s="121" t="s">
        <v>14519</v>
      </c>
      <c r="F329" s="131" t="s">
        <v>14520</v>
      </c>
      <c r="G329" s="121" t="s">
        <v>14855</v>
      </c>
      <c r="H329" s="121" t="s">
        <v>194</v>
      </c>
      <c r="I329" s="121">
        <v>5</v>
      </c>
      <c r="J329" s="121" t="s">
        <v>14841</v>
      </c>
      <c r="K329" s="131" t="s">
        <v>14523</v>
      </c>
      <c r="L329" s="121">
        <v>5</v>
      </c>
      <c r="M329" s="27">
        <f t="shared" si="15"/>
        <v>650</v>
      </c>
      <c r="N329" s="23"/>
      <c r="O329" s="24" t="s">
        <v>32</v>
      </c>
    </row>
    <row r="330" s="1" customFormat="1" ht="18.75" spans="1:15">
      <c r="A330" s="121">
        <v>325</v>
      </c>
      <c r="B330" s="121" t="s">
        <v>14518</v>
      </c>
      <c r="C330" s="121" t="s">
        <v>11004</v>
      </c>
      <c r="D330" s="121" t="s">
        <v>10034</v>
      </c>
      <c r="E330" s="121" t="s">
        <v>14519</v>
      </c>
      <c r="F330" s="131" t="s">
        <v>14520</v>
      </c>
      <c r="G330" s="121" t="s">
        <v>8347</v>
      </c>
      <c r="H330" s="121" t="s">
        <v>194</v>
      </c>
      <c r="I330" s="121">
        <v>3</v>
      </c>
      <c r="J330" s="121" t="s">
        <v>14841</v>
      </c>
      <c r="K330" s="131" t="s">
        <v>14523</v>
      </c>
      <c r="L330" s="121">
        <v>2</v>
      </c>
      <c r="M330" s="27">
        <f t="shared" si="15"/>
        <v>260</v>
      </c>
      <c r="N330" s="23"/>
      <c r="O330" s="24" t="s">
        <v>32</v>
      </c>
    </row>
    <row r="331" s="1" customFormat="1" ht="18.75" spans="1:15">
      <c r="A331" s="121">
        <v>326</v>
      </c>
      <c r="B331" s="121" t="s">
        <v>14518</v>
      </c>
      <c r="C331" s="121" t="s">
        <v>11004</v>
      </c>
      <c r="D331" s="121" t="s">
        <v>10034</v>
      </c>
      <c r="E331" s="121" t="s">
        <v>14519</v>
      </c>
      <c r="F331" s="131" t="s">
        <v>14520</v>
      </c>
      <c r="G331" s="121" t="s">
        <v>14856</v>
      </c>
      <c r="H331" s="121" t="s">
        <v>194</v>
      </c>
      <c r="I331" s="121">
        <v>2</v>
      </c>
      <c r="J331" s="121" t="s">
        <v>14841</v>
      </c>
      <c r="K331" s="131" t="s">
        <v>14523</v>
      </c>
      <c r="L331" s="121">
        <v>1</v>
      </c>
      <c r="M331" s="27">
        <f t="shared" si="15"/>
        <v>130</v>
      </c>
      <c r="N331" s="23"/>
      <c r="O331" s="24" t="s">
        <v>32</v>
      </c>
    </row>
    <row r="332" s="1" customFormat="1" ht="37" customHeight="1" spans="1:15">
      <c r="A332" s="121">
        <v>327</v>
      </c>
      <c r="B332" s="121" t="s">
        <v>14518</v>
      </c>
      <c r="C332" s="121" t="s">
        <v>11004</v>
      </c>
      <c r="D332" s="121" t="s">
        <v>10034</v>
      </c>
      <c r="E332" s="121" t="s">
        <v>14519</v>
      </c>
      <c r="F332" s="131" t="s">
        <v>14520</v>
      </c>
      <c r="G332" s="121" t="s">
        <v>14857</v>
      </c>
      <c r="H332" s="121" t="s">
        <v>194</v>
      </c>
      <c r="I332" s="121">
        <v>2</v>
      </c>
      <c r="J332" s="121" t="s">
        <v>14841</v>
      </c>
      <c r="K332" s="131" t="s">
        <v>14523</v>
      </c>
      <c r="L332" s="121">
        <v>2</v>
      </c>
      <c r="M332" s="27">
        <f t="shared" si="15"/>
        <v>260</v>
      </c>
      <c r="N332" s="23"/>
      <c r="O332" s="24" t="s">
        <v>32</v>
      </c>
    </row>
    <row r="333" s="1" customFormat="1" ht="18.75" spans="1:15">
      <c r="A333" s="121">
        <v>328</v>
      </c>
      <c r="B333" s="121" t="s">
        <v>14518</v>
      </c>
      <c r="C333" s="121" t="s">
        <v>11004</v>
      </c>
      <c r="D333" s="121" t="s">
        <v>10034</v>
      </c>
      <c r="E333" s="121" t="s">
        <v>14519</v>
      </c>
      <c r="F333" s="131" t="s">
        <v>14520</v>
      </c>
      <c r="G333" s="121" t="s">
        <v>14858</v>
      </c>
      <c r="H333" s="121" t="s">
        <v>194</v>
      </c>
      <c r="I333" s="121">
        <v>2</v>
      </c>
      <c r="J333" s="121" t="s">
        <v>14841</v>
      </c>
      <c r="K333" s="131" t="s">
        <v>14523</v>
      </c>
      <c r="L333" s="121">
        <v>2</v>
      </c>
      <c r="M333" s="27">
        <f t="shared" si="15"/>
        <v>260</v>
      </c>
      <c r="N333" s="23"/>
      <c r="O333" s="24" t="s">
        <v>32</v>
      </c>
    </row>
    <row r="334" s="1" customFormat="1" ht="18.75" spans="1:15">
      <c r="A334" s="121">
        <v>329</v>
      </c>
      <c r="B334" s="121" t="s">
        <v>14518</v>
      </c>
      <c r="C334" s="121" t="s">
        <v>11004</v>
      </c>
      <c r="D334" s="121" t="s">
        <v>10034</v>
      </c>
      <c r="E334" s="121" t="s">
        <v>14519</v>
      </c>
      <c r="F334" s="131" t="s">
        <v>14520</v>
      </c>
      <c r="G334" s="121" t="s">
        <v>14859</v>
      </c>
      <c r="H334" s="121" t="s">
        <v>1583</v>
      </c>
      <c r="I334" s="121">
        <v>3</v>
      </c>
      <c r="J334" s="121" t="s">
        <v>14841</v>
      </c>
      <c r="K334" s="131" t="s">
        <v>14523</v>
      </c>
      <c r="L334" s="121">
        <v>3</v>
      </c>
      <c r="M334" s="27">
        <f t="shared" si="15"/>
        <v>390</v>
      </c>
      <c r="N334" s="23"/>
      <c r="O334" s="24" t="s">
        <v>32</v>
      </c>
    </row>
    <row r="335" s="1" customFormat="1" ht="18.75" spans="1:15">
      <c r="A335" s="121">
        <v>330</v>
      </c>
      <c r="B335" s="121" t="s">
        <v>14518</v>
      </c>
      <c r="C335" s="121" t="s">
        <v>11004</v>
      </c>
      <c r="D335" s="121" t="s">
        <v>10034</v>
      </c>
      <c r="E335" s="121" t="s">
        <v>14519</v>
      </c>
      <c r="F335" s="131" t="s">
        <v>14520</v>
      </c>
      <c r="G335" s="121" t="s">
        <v>14860</v>
      </c>
      <c r="H335" s="121" t="s">
        <v>1583</v>
      </c>
      <c r="I335" s="121">
        <v>5</v>
      </c>
      <c r="J335" s="121" t="s">
        <v>14841</v>
      </c>
      <c r="K335" s="131" t="s">
        <v>14523</v>
      </c>
      <c r="L335" s="121">
        <v>2</v>
      </c>
      <c r="M335" s="27">
        <f t="shared" si="15"/>
        <v>260</v>
      </c>
      <c r="N335" s="23"/>
      <c r="O335" s="24" t="s">
        <v>32</v>
      </c>
    </row>
    <row r="336" s="1" customFormat="1" ht="18.75" spans="1:15">
      <c r="A336" s="121">
        <v>331</v>
      </c>
      <c r="B336" s="121" t="s">
        <v>14518</v>
      </c>
      <c r="C336" s="121" t="s">
        <v>11004</v>
      </c>
      <c r="D336" s="121" t="s">
        <v>10034</v>
      </c>
      <c r="E336" s="121" t="s">
        <v>14519</v>
      </c>
      <c r="F336" s="131" t="s">
        <v>14520</v>
      </c>
      <c r="G336" s="121" t="s">
        <v>14861</v>
      </c>
      <c r="H336" s="121" t="s">
        <v>51</v>
      </c>
      <c r="I336" s="121">
        <v>3</v>
      </c>
      <c r="J336" s="121" t="s">
        <v>14841</v>
      </c>
      <c r="K336" s="131" t="s">
        <v>14523</v>
      </c>
      <c r="L336" s="121">
        <v>3</v>
      </c>
      <c r="M336" s="27">
        <f>L336*312</f>
        <v>936</v>
      </c>
      <c r="N336" s="23"/>
      <c r="O336" s="24" t="s">
        <v>32</v>
      </c>
    </row>
    <row r="337" s="1" customFormat="1" ht="18.75" spans="1:15">
      <c r="A337" s="121">
        <v>332</v>
      </c>
      <c r="B337" s="121" t="s">
        <v>14518</v>
      </c>
      <c r="C337" s="121" t="s">
        <v>11004</v>
      </c>
      <c r="D337" s="121" t="s">
        <v>10034</v>
      </c>
      <c r="E337" s="121" t="s">
        <v>14519</v>
      </c>
      <c r="F337" s="131" t="s">
        <v>14520</v>
      </c>
      <c r="G337" s="121" t="s">
        <v>14862</v>
      </c>
      <c r="H337" s="121" t="s">
        <v>194</v>
      </c>
      <c r="I337" s="121">
        <v>4</v>
      </c>
      <c r="J337" s="121" t="s">
        <v>14841</v>
      </c>
      <c r="K337" s="131" t="s">
        <v>14523</v>
      </c>
      <c r="L337" s="121">
        <v>3</v>
      </c>
      <c r="M337" s="27">
        <f t="shared" ref="M337:M352" si="16">L337*130</f>
        <v>390</v>
      </c>
      <c r="N337" s="23"/>
      <c r="O337" s="24" t="s">
        <v>32</v>
      </c>
    </row>
    <row r="338" s="1" customFormat="1" ht="18.75" spans="1:15">
      <c r="A338" s="121">
        <v>333</v>
      </c>
      <c r="B338" s="121" t="s">
        <v>14518</v>
      </c>
      <c r="C338" s="121" t="s">
        <v>11004</v>
      </c>
      <c r="D338" s="121" t="s">
        <v>10034</v>
      </c>
      <c r="E338" s="121" t="s">
        <v>14519</v>
      </c>
      <c r="F338" s="131" t="s">
        <v>14520</v>
      </c>
      <c r="G338" s="121" t="s">
        <v>14863</v>
      </c>
      <c r="H338" s="121" t="s">
        <v>194</v>
      </c>
      <c r="I338" s="121">
        <v>5</v>
      </c>
      <c r="J338" s="121" t="s">
        <v>14841</v>
      </c>
      <c r="K338" s="131" t="s">
        <v>14523</v>
      </c>
      <c r="L338" s="121">
        <v>4</v>
      </c>
      <c r="M338" s="27">
        <f t="shared" si="16"/>
        <v>520</v>
      </c>
      <c r="N338" s="23"/>
      <c r="O338" s="24" t="s">
        <v>32</v>
      </c>
    </row>
    <row r="339" s="1" customFormat="1" ht="18.75" spans="1:15">
      <c r="A339" s="121">
        <v>334</v>
      </c>
      <c r="B339" s="121" t="s">
        <v>14518</v>
      </c>
      <c r="C339" s="121" t="s">
        <v>11004</v>
      </c>
      <c r="D339" s="121" t="s">
        <v>10034</v>
      </c>
      <c r="E339" s="121" t="s">
        <v>14519</v>
      </c>
      <c r="F339" s="131" t="s">
        <v>14520</v>
      </c>
      <c r="G339" s="121" t="s">
        <v>14864</v>
      </c>
      <c r="H339" s="121" t="s">
        <v>194</v>
      </c>
      <c r="I339" s="121">
        <v>5</v>
      </c>
      <c r="J339" s="121" t="s">
        <v>14841</v>
      </c>
      <c r="K339" s="131" t="s">
        <v>14523</v>
      </c>
      <c r="L339" s="121">
        <v>4</v>
      </c>
      <c r="M339" s="27">
        <f t="shared" si="16"/>
        <v>520</v>
      </c>
      <c r="N339" s="23"/>
      <c r="O339" s="24" t="s">
        <v>32</v>
      </c>
    </row>
    <row r="340" s="1" customFormat="1" ht="18.75" spans="1:15">
      <c r="A340" s="121">
        <v>335</v>
      </c>
      <c r="B340" s="121" t="s">
        <v>14518</v>
      </c>
      <c r="C340" s="121" t="s">
        <v>11004</v>
      </c>
      <c r="D340" s="121" t="s">
        <v>10034</v>
      </c>
      <c r="E340" s="121" t="s">
        <v>14519</v>
      </c>
      <c r="F340" s="131" t="s">
        <v>14520</v>
      </c>
      <c r="G340" s="121" t="s">
        <v>14865</v>
      </c>
      <c r="H340" s="121" t="s">
        <v>194</v>
      </c>
      <c r="I340" s="121">
        <v>4</v>
      </c>
      <c r="J340" s="121" t="s">
        <v>14841</v>
      </c>
      <c r="K340" s="131" t="s">
        <v>14523</v>
      </c>
      <c r="L340" s="121">
        <v>4</v>
      </c>
      <c r="M340" s="27">
        <f t="shared" si="16"/>
        <v>520</v>
      </c>
      <c r="N340" s="23"/>
      <c r="O340" s="24" t="s">
        <v>32</v>
      </c>
    </row>
    <row r="341" s="1" customFormat="1" ht="18.75" spans="1:15">
      <c r="A341" s="121">
        <v>336</v>
      </c>
      <c r="B341" s="121" t="s">
        <v>14518</v>
      </c>
      <c r="C341" s="121" t="s">
        <v>11004</v>
      </c>
      <c r="D341" s="121" t="s">
        <v>10034</v>
      </c>
      <c r="E341" s="121" t="s">
        <v>14519</v>
      </c>
      <c r="F341" s="131" t="s">
        <v>14520</v>
      </c>
      <c r="G341" s="121" t="s">
        <v>14866</v>
      </c>
      <c r="H341" s="121" t="s">
        <v>6215</v>
      </c>
      <c r="I341" s="121">
        <v>5</v>
      </c>
      <c r="J341" s="121" t="s">
        <v>14841</v>
      </c>
      <c r="K341" s="131" t="s">
        <v>14523</v>
      </c>
      <c r="L341" s="121">
        <v>5</v>
      </c>
      <c r="M341" s="27">
        <f t="shared" si="16"/>
        <v>650</v>
      </c>
      <c r="N341" s="23"/>
      <c r="O341" s="24" t="s">
        <v>32</v>
      </c>
    </row>
    <row r="342" s="1" customFormat="1" ht="18.75" spans="1:15">
      <c r="A342" s="121">
        <v>337</v>
      </c>
      <c r="B342" s="121" t="s">
        <v>14518</v>
      </c>
      <c r="C342" s="121" t="s">
        <v>11004</v>
      </c>
      <c r="D342" s="121" t="s">
        <v>10034</v>
      </c>
      <c r="E342" s="121" t="s">
        <v>14519</v>
      </c>
      <c r="F342" s="131" t="s">
        <v>14520</v>
      </c>
      <c r="G342" s="121" t="s">
        <v>14867</v>
      </c>
      <c r="H342" s="121" t="s">
        <v>1583</v>
      </c>
      <c r="I342" s="121">
        <v>5</v>
      </c>
      <c r="J342" s="121" t="s">
        <v>14841</v>
      </c>
      <c r="K342" s="131" t="s">
        <v>14523</v>
      </c>
      <c r="L342" s="121">
        <v>5</v>
      </c>
      <c r="M342" s="27">
        <f t="shared" si="16"/>
        <v>650</v>
      </c>
      <c r="N342" s="23"/>
      <c r="O342" s="24" t="s">
        <v>32</v>
      </c>
    </row>
    <row r="343" s="1" customFormat="1" ht="18.75" spans="1:15">
      <c r="A343" s="121">
        <v>338</v>
      </c>
      <c r="B343" s="121" t="s">
        <v>14518</v>
      </c>
      <c r="C343" s="121" t="s">
        <v>11004</v>
      </c>
      <c r="D343" s="121" t="s">
        <v>10034</v>
      </c>
      <c r="E343" s="121" t="s">
        <v>14519</v>
      </c>
      <c r="F343" s="131" t="s">
        <v>14520</v>
      </c>
      <c r="G343" s="121" t="s">
        <v>14868</v>
      </c>
      <c r="H343" s="121" t="s">
        <v>194</v>
      </c>
      <c r="I343" s="121">
        <v>4</v>
      </c>
      <c r="J343" s="121" t="s">
        <v>14841</v>
      </c>
      <c r="K343" s="131" t="s">
        <v>14523</v>
      </c>
      <c r="L343" s="121">
        <v>2</v>
      </c>
      <c r="M343" s="27">
        <f t="shared" si="16"/>
        <v>260</v>
      </c>
      <c r="N343" s="23"/>
      <c r="O343" s="24" t="s">
        <v>32</v>
      </c>
    </row>
    <row r="344" s="1" customFormat="1" ht="18.75" spans="1:15">
      <c r="A344" s="121">
        <v>339</v>
      </c>
      <c r="B344" s="121" t="s">
        <v>14518</v>
      </c>
      <c r="C344" s="121" t="s">
        <v>11004</v>
      </c>
      <c r="D344" s="121" t="s">
        <v>10034</v>
      </c>
      <c r="E344" s="121" t="s">
        <v>14519</v>
      </c>
      <c r="F344" s="131" t="s">
        <v>14520</v>
      </c>
      <c r="G344" s="121" t="s">
        <v>14869</v>
      </c>
      <c r="H344" s="121" t="s">
        <v>1583</v>
      </c>
      <c r="I344" s="121">
        <v>5</v>
      </c>
      <c r="J344" s="121" t="s">
        <v>14841</v>
      </c>
      <c r="K344" s="131" t="s">
        <v>14523</v>
      </c>
      <c r="L344" s="121">
        <v>3</v>
      </c>
      <c r="M344" s="27">
        <f t="shared" si="16"/>
        <v>390</v>
      </c>
      <c r="N344" s="23"/>
      <c r="O344" s="24" t="s">
        <v>32</v>
      </c>
    </row>
    <row r="345" s="1" customFormat="1" ht="18.75" spans="1:15">
      <c r="A345" s="121">
        <v>340</v>
      </c>
      <c r="B345" s="121" t="s">
        <v>14518</v>
      </c>
      <c r="C345" s="121" t="s">
        <v>11004</v>
      </c>
      <c r="D345" s="121" t="s">
        <v>10034</v>
      </c>
      <c r="E345" s="121" t="s">
        <v>14519</v>
      </c>
      <c r="F345" s="131" t="s">
        <v>14520</v>
      </c>
      <c r="G345" s="121" t="s">
        <v>14870</v>
      </c>
      <c r="H345" s="121" t="s">
        <v>194</v>
      </c>
      <c r="I345" s="121">
        <v>4</v>
      </c>
      <c r="J345" s="121" t="s">
        <v>14841</v>
      </c>
      <c r="K345" s="131" t="s">
        <v>14523</v>
      </c>
      <c r="L345" s="121">
        <v>3</v>
      </c>
      <c r="M345" s="27">
        <f t="shared" si="16"/>
        <v>390</v>
      </c>
      <c r="N345" s="23"/>
      <c r="O345" s="24" t="s">
        <v>32</v>
      </c>
    </row>
    <row r="346" s="1" customFormat="1" ht="18.75" spans="1:15">
      <c r="A346" s="121">
        <v>341</v>
      </c>
      <c r="B346" s="121" t="s">
        <v>14518</v>
      </c>
      <c r="C346" s="121" t="s">
        <v>11004</v>
      </c>
      <c r="D346" s="121" t="s">
        <v>10034</v>
      </c>
      <c r="E346" s="121" t="s">
        <v>14519</v>
      </c>
      <c r="F346" s="131" t="s">
        <v>14520</v>
      </c>
      <c r="G346" s="121" t="s">
        <v>191</v>
      </c>
      <c r="H346" s="121" t="s">
        <v>194</v>
      </c>
      <c r="I346" s="121">
        <v>4</v>
      </c>
      <c r="J346" s="121" t="s">
        <v>14841</v>
      </c>
      <c r="K346" s="131" t="s">
        <v>14523</v>
      </c>
      <c r="L346" s="121">
        <v>2</v>
      </c>
      <c r="M346" s="27">
        <f t="shared" si="16"/>
        <v>260</v>
      </c>
      <c r="N346" s="23"/>
      <c r="O346" s="24" t="s">
        <v>32</v>
      </c>
    </row>
    <row r="347" s="1" customFormat="1" ht="18.75" spans="1:15">
      <c r="A347" s="121">
        <v>342</v>
      </c>
      <c r="B347" s="121" t="s">
        <v>14518</v>
      </c>
      <c r="C347" s="121" t="s">
        <v>11004</v>
      </c>
      <c r="D347" s="121" t="s">
        <v>10034</v>
      </c>
      <c r="E347" s="121" t="s">
        <v>14519</v>
      </c>
      <c r="F347" s="131" t="s">
        <v>14520</v>
      </c>
      <c r="G347" s="121" t="s">
        <v>14871</v>
      </c>
      <c r="H347" s="121" t="s">
        <v>194</v>
      </c>
      <c r="I347" s="121">
        <v>4</v>
      </c>
      <c r="J347" s="121" t="s">
        <v>14872</v>
      </c>
      <c r="K347" s="131" t="s">
        <v>14523</v>
      </c>
      <c r="L347" s="121">
        <v>1</v>
      </c>
      <c r="M347" s="27">
        <f t="shared" si="16"/>
        <v>130</v>
      </c>
      <c r="N347" s="23"/>
      <c r="O347" s="24" t="s">
        <v>32</v>
      </c>
    </row>
    <row r="348" s="1" customFormat="1" ht="18.75" spans="1:15">
      <c r="A348" s="121">
        <v>343</v>
      </c>
      <c r="B348" s="121" t="s">
        <v>14518</v>
      </c>
      <c r="C348" s="121" t="s">
        <v>11004</v>
      </c>
      <c r="D348" s="121" t="s">
        <v>10034</v>
      </c>
      <c r="E348" s="121" t="s">
        <v>14519</v>
      </c>
      <c r="F348" s="131" t="s">
        <v>14520</v>
      </c>
      <c r="G348" s="121" t="s">
        <v>14873</v>
      </c>
      <c r="H348" s="121" t="s">
        <v>194</v>
      </c>
      <c r="I348" s="121">
        <v>2</v>
      </c>
      <c r="J348" s="121" t="s">
        <v>14872</v>
      </c>
      <c r="K348" s="131" t="s">
        <v>14523</v>
      </c>
      <c r="L348" s="121">
        <v>2</v>
      </c>
      <c r="M348" s="27">
        <f t="shared" si="16"/>
        <v>260</v>
      </c>
      <c r="N348" s="23"/>
      <c r="O348" s="24" t="s">
        <v>32</v>
      </c>
    </row>
    <row r="349" s="1" customFormat="1" ht="18.75" spans="1:15">
      <c r="A349" s="121">
        <v>344</v>
      </c>
      <c r="B349" s="121" t="s">
        <v>14518</v>
      </c>
      <c r="C349" s="121" t="s">
        <v>11004</v>
      </c>
      <c r="D349" s="121" t="s">
        <v>10034</v>
      </c>
      <c r="E349" s="121" t="s">
        <v>14519</v>
      </c>
      <c r="F349" s="131" t="s">
        <v>14520</v>
      </c>
      <c r="G349" s="121" t="s">
        <v>14874</v>
      </c>
      <c r="H349" s="121" t="s">
        <v>1583</v>
      </c>
      <c r="I349" s="121">
        <v>3</v>
      </c>
      <c r="J349" s="121" t="s">
        <v>14872</v>
      </c>
      <c r="K349" s="131" t="s">
        <v>14523</v>
      </c>
      <c r="L349" s="121">
        <v>2</v>
      </c>
      <c r="M349" s="27">
        <f t="shared" si="16"/>
        <v>260</v>
      </c>
      <c r="N349" s="23"/>
      <c r="O349" s="24" t="s">
        <v>32</v>
      </c>
    </row>
    <row r="350" s="1" customFormat="1" ht="18.75" spans="1:15">
      <c r="A350" s="121">
        <v>345</v>
      </c>
      <c r="B350" s="121" t="s">
        <v>14518</v>
      </c>
      <c r="C350" s="121" t="s">
        <v>11004</v>
      </c>
      <c r="D350" s="121" t="s">
        <v>10034</v>
      </c>
      <c r="E350" s="121" t="s">
        <v>14519</v>
      </c>
      <c r="F350" s="131" t="s">
        <v>14520</v>
      </c>
      <c r="G350" s="121" t="s">
        <v>14875</v>
      </c>
      <c r="H350" s="121" t="s">
        <v>194</v>
      </c>
      <c r="I350" s="121">
        <v>4</v>
      </c>
      <c r="J350" s="121" t="s">
        <v>14872</v>
      </c>
      <c r="K350" s="131" t="s">
        <v>14523</v>
      </c>
      <c r="L350" s="121">
        <v>1</v>
      </c>
      <c r="M350" s="27">
        <f t="shared" si="16"/>
        <v>130</v>
      </c>
      <c r="N350" s="23"/>
      <c r="O350" s="24" t="s">
        <v>32</v>
      </c>
    </row>
    <row r="351" s="1" customFormat="1" ht="18.75" spans="1:15">
      <c r="A351" s="121">
        <v>346</v>
      </c>
      <c r="B351" s="121" t="s">
        <v>14518</v>
      </c>
      <c r="C351" s="121" t="s">
        <v>11004</v>
      </c>
      <c r="D351" s="121" t="s">
        <v>10034</v>
      </c>
      <c r="E351" s="121" t="s">
        <v>14519</v>
      </c>
      <c r="F351" s="131" t="s">
        <v>14520</v>
      </c>
      <c r="G351" s="121" t="s">
        <v>14876</v>
      </c>
      <c r="H351" s="121" t="s">
        <v>194</v>
      </c>
      <c r="I351" s="121">
        <v>4</v>
      </c>
      <c r="J351" s="121" t="s">
        <v>14872</v>
      </c>
      <c r="K351" s="131" t="s">
        <v>14523</v>
      </c>
      <c r="L351" s="121">
        <v>3</v>
      </c>
      <c r="M351" s="27">
        <f t="shared" si="16"/>
        <v>390</v>
      </c>
      <c r="N351" s="23"/>
      <c r="O351" s="24" t="s">
        <v>32</v>
      </c>
    </row>
    <row r="352" s="1" customFormat="1" ht="18.75" spans="1:15">
      <c r="A352" s="121">
        <v>347</v>
      </c>
      <c r="B352" s="121" t="s">
        <v>14518</v>
      </c>
      <c r="C352" s="121" t="s">
        <v>11004</v>
      </c>
      <c r="D352" s="121" t="s">
        <v>10034</v>
      </c>
      <c r="E352" s="121" t="s">
        <v>14519</v>
      </c>
      <c r="F352" s="131" t="s">
        <v>14520</v>
      </c>
      <c r="G352" s="121" t="s">
        <v>14877</v>
      </c>
      <c r="H352" s="121" t="s">
        <v>194</v>
      </c>
      <c r="I352" s="121">
        <v>6</v>
      </c>
      <c r="J352" s="121" t="s">
        <v>14872</v>
      </c>
      <c r="K352" s="131" t="s">
        <v>14523</v>
      </c>
      <c r="L352" s="121">
        <v>3</v>
      </c>
      <c r="M352" s="27">
        <f t="shared" si="16"/>
        <v>390</v>
      </c>
      <c r="N352" s="23"/>
      <c r="O352" s="24" t="s">
        <v>32</v>
      </c>
    </row>
    <row r="353" s="1" customFormat="1" ht="18.75" spans="1:15">
      <c r="A353" s="121">
        <v>348</v>
      </c>
      <c r="B353" s="121" t="s">
        <v>14518</v>
      </c>
      <c r="C353" s="121" t="s">
        <v>11004</v>
      </c>
      <c r="D353" s="121" t="s">
        <v>10034</v>
      </c>
      <c r="E353" s="121" t="s">
        <v>14519</v>
      </c>
      <c r="F353" s="131" t="s">
        <v>14520</v>
      </c>
      <c r="G353" s="121" t="s">
        <v>14878</v>
      </c>
      <c r="H353" s="121" t="s">
        <v>5025</v>
      </c>
      <c r="I353" s="121">
        <v>3</v>
      </c>
      <c r="J353" s="121" t="s">
        <v>14872</v>
      </c>
      <c r="K353" s="131" t="s">
        <v>14523</v>
      </c>
      <c r="L353" s="121">
        <v>3</v>
      </c>
      <c r="M353" s="27">
        <f>L353*312</f>
        <v>936</v>
      </c>
      <c r="N353" s="23"/>
      <c r="O353" s="24" t="s">
        <v>32</v>
      </c>
    </row>
    <row r="354" s="1" customFormat="1" ht="18.75" spans="1:15">
      <c r="A354" s="121">
        <v>349</v>
      </c>
      <c r="B354" s="121" t="s">
        <v>14518</v>
      </c>
      <c r="C354" s="121" t="s">
        <v>11004</v>
      </c>
      <c r="D354" s="121" t="s">
        <v>10034</v>
      </c>
      <c r="E354" s="121" t="s">
        <v>14519</v>
      </c>
      <c r="F354" s="131" t="s">
        <v>14520</v>
      </c>
      <c r="G354" s="122" t="s">
        <v>14879</v>
      </c>
      <c r="H354" s="121" t="s">
        <v>194</v>
      </c>
      <c r="I354" s="121">
        <v>3</v>
      </c>
      <c r="J354" s="121" t="s">
        <v>14872</v>
      </c>
      <c r="K354" s="131" t="s">
        <v>14523</v>
      </c>
      <c r="L354" s="121">
        <v>3</v>
      </c>
      <c r="M354" s="27">
        <f>L354*130</f>
        <v>390</v>
      </c>
      <c r="N354" s="23"/>
      <c r="O354" s="24" t="s">
        <v>32</v>
      </c>
    </row>
    <row r="355" s="1" customFormat="1" ht="18.75" spans="1:15">
      <c r="A355" s="121">
        <v>350</v>
      </c>
      <c r="B355" s="121" t="s">
        <v>14518</v>
      </c>
      <c r="C355" s="121" t="s">
        <v>11004</v>
      </c>
      <c r="D355" s="121" t="s">
        <v>10034</v>
      </c>
      <c r="E355" s="121" t="s">
        <v>14519</v>
      </c>
      <c r="F355" s="131" t="s">
        <v>14520</v>
      </c>
      <c r="G355" s="121" t="s">
        <v>14880</v>
      </c>
      <c r="H355" s="121" t="s">
        <v>194</v>
      </c>
      <c r="I355" s="121">
        <v>2</v>
      </c>
      <c r="J355" s="121" t="s">
        <v>14872</v>
      </c>
      <c r="K355" s="131" t="s">
        <v>14523</v>
      </c>
      <c r="L355" s="121">
        <v>2</v>
      </c>
      <c r="M355" s="27">
        <f>L355*130</f>
        <v>260</v>
      </c>
      <c r="N355" s="23"/>
      <c r="O355" s="24" t="s">
        <v>32</v>
      </c>
    </row>
    <row r="356" s="1" customFormat="1" ht="18.75" spans="1:15">
      <c r="A356" s="121">
        <v>351</v>
      </c>
      <c r="B356" s="121" t="s">
        <v>14518</v>
      </c>
      <c r="C356" s="121" t="s">
        <v>11004</v>
      </c>
      <c r="D356" s="121" t="s">
        <v>10034</v>
      </c>
      <c r="E356" s="121" t="s">
        <v>14519</v>
      </c>
      <c r="F356" s="131" t="s">
        <v>14520</v>
      </c>
      <c r="G356" s="121" t="s">
        <v>14881</v>
      </c>
      <c r="H356" s="121" t="s">
        <v>51</v>
      </c>
      <c r="I356" s="121">
        <v>2</v>
      </c>
      <c r="J356" s="121" t="s">
        <v>14872</v>
      </c>
      <c r="K356" s="131" t="s">
        <v>14523</v>
      </c>
      <c r="L356" s="121">
        <v>2</v>
      </c>
      <c r="M356" s="27">
        <f>L356*312</f>
        <v>624</v>
      </c>
      <c r="N356" s="23"/>
      <c r="O356" s="24" t="s">
        <v>32</v>
      </c>
    </row>
    <row r="357" s="1" customFormat="1" ht="18.75" spans="1:15">
      <c r="A357" s="121">
        <v>352</v>
      </c>
      <c r="B357" s="121" t="s">
        <v>14518</v>
      </c>
      <c r="C357" s="121" t="s">
        <v>11004</v>
      </c>
      <c r="D357" s="121" t="s">
        <v>10034</v>
      </c>
      <c r="E357" s="121" t="s">
        <v>14519</v>
      </c>
      <c r="F357" s="131" t="s">
        <v>14520</v>
      </c>
      <c r="G357" s="121" t="s">
        <v>14882</v>
      </c>
      <c r="H357" s="121" t="s">
        <v>194</v>
      </c>
      <c r="I357" s="121">
        <v>6</v>
      </c>
      <c r="J357" s="121" t="s">
        <v>14872</v>
      </c>
      <c r="K357" s="131" t="s">
        <v>14523</v>
      </c>
      <c r="L357" s="121">
        <v>1</v>
      </c>
      <c r="M357" s="27">
        <f t="shared" ref="M357:M366" si="17">L357*130</f>
        <v>130</v>
      </c>
      <c r="N357" s="23"/>
      <c r="O357" s="24" t="s">
        <v>32</v>
      </c>
    </row>
    <row r="358" s="1" customFormat="1" ht="18.75" spans="1:15">
      <c r="A358" s="121">
        <v>353</v>
      </c>
      <c r="B358" s="121" t="s">
        <v>14518</v>
      </c>
      <c r="C358" s="121" t="s">
        <v>11004</v>
      </c>
      <c r="D358" s="121" t="s">
        <v>10034</v>
      </c>
      <c r="E358" s="121" t="s">
        <v>14519</v>
      </c>
      <c r="F358" s="131" t="s">
        <v>14520</v>
      </c>
      <c r="G358" s="121" t="s">
        <v>14883</v>
      </c>
      <c r="H358" s="121" t="s">
        <v>194</v>
      </c>
      <c r="I358" s="121">
        <v>3</v>
      </c>
      <c r="J358" s="121" t="s">
        <v>14884</v>
      </c>
      <c r="K358" s="131" t="s">
        <v>14523</v>
      </c>
      <c r="L358" s="121">
        <v>3</v>
      </c>
      <c r="M358" s="27">
        <f t="shared" si="17"/>
        <v>390</v>
      </c>
      <c r="N358" s="23"/>
      <c r="O358" s="24" t="s">
        <v>32</v>
      </c>
    </row>
    <row r="359" s="1" customFormat="1" ht="18.75" spans="1:15">
      <c r="A359" s="121">
        <v>354</v>
      </c>
      <c r="B359" s="121" t="s">
        <v>14518</v>
      </c>
      <c r="C359" s="121" t="s">
        <v>11004</v>
      </c>
      <c r="D359" s="121" t="s">
        <v>10034</v>
      </c>
      <c r="E359" s="121" t="s">
        <v>14519</v>
      </c>
      <c r="F359" s="131" t="s">
        <v>14520</v>
      </c>
      <c r="G359" s="121" t="s">
        <v>640</v>
      </c>
      <c r="H359" s="121" t="s">
        <v>194</v>
      </c>
      <c r="I359" s="121">
        <v>5</v>
      </c>
      <c r="J359" s="121" t="s">
        <v>14884</v>
      </c>
      <c r="K359" s="131" t="s">
        <v>14523</v>
      </c>
      <c r="L359" s="121">
        <v>2</v>
      </c>
      <c r="M359" s="27">
        <f t="shared" si="17"/>
        <v>260</v>
      </c>
      <c r="N359" s="23"/>
      <c r="O359" s="24" t="s">
        <v>32</v>
      </c>
    </row>
    <row r="360" s="1" customFormat="1" ht="18.75" spans="1:15">
      <c r="A360" s="121">
        <v>355</v>
      </c>
      <c r="B360" s="121" t="s">
        <v>14518</v>
      </c>
      <c r="C360" s="121" t="s">
        <v>11004</v>
      </c>
      <c r="D360" s="121" t="s">
        <v>10034</v>
      </c>
      <c r="E360" s="121" t="s">
        <v>14519</v>
      </c>
      <c r="F360" s="131" t="s">
        <v>14520</v>
      </c>
      <c r="G360" s="121" t="s">
        <v>14885</v>
      </c>
      <c r="H360" s="121" t="s">
        <v>194</v>
      </c>
      <c r="I360" s="121">
        <v>3</v>
      </c>
      <c r="J360" s="121" t="s">
        <v>14884</v>
      </c>
      <c r="K360" s="131" t="s">
        <v>14523</v>
      </c>
      <c r="L360" s="121">
        <v>2</v>
      </c>
      <c r="M360" s="27">
        <f t="shared" si="17"/>
        <v>260</v>
      </c>
      <c r="N360" s="23"/>
      <c r="O360" s="24" t="s">
        <v>32</v>
      </c>
    </row>
    <row r="361" s="1" customFormat="1" ht="18.75" spans="1:15">
      <c r="A361" s="121">
        <v>356</v>
      </c>
      <c r="B361" s="121" t="s">
        <v>14518</v>
      </c>
      <c r="C361" s="121" t="s">
        <v>11004</v>
      </c>
      <c r="D361" s="121" t="s">
        <v>10034</v>
      </c>
      <c r="E361" s="121" t="s">
        <v>14519</v>
      </c>
      <c r="F361" s="131" t="s">
        <v>14520</v>
      </c>
      <c r="G361" s="121" t="s">
        <v>14886</v>
      </c>
      <c r="H361" s="121" t="s">
        <v>1583</v>
      </c>
      <c r="I361" s="121">
        <v>4</v>
      </c>
      <c r="J361" s="121" t="s">
        <v>14884</v>
      </c>
      <c r="K361" s="131" t="s">
        <v>14523</v>
      </c>
      <c r="L361" s="121">
        <v>2</v>
      </c>
      <c r="M361" s="27">
        <f t="shared" si="17"/>
        <v>260</v>
      </c>
      <c r="N361" s="23"/>
      <c r="O361" s="24" t="s">
        <v>32</v>
      </c>
    </row>
    <row r="362" s="1" customFormat="1" ht="18.75" spans="1:15">
      <c r="A362" s="121">
        <v>357</v>
      </c>
      <c r="B362" s="121" t="s">
        <v>14518</v>
      </c>
      <c r="C362" s="121" t="s">
        <v>11004</v>
      </c>
      <c r="D362" s="121" t="s">
        <v>10034</v>
      </c>
      <c r="E362" s="121" t="s">
        <v>14519</v>
      </c>
      <c r="F362" s="131" t="s">
        <v>14520</v>
      </c>
      <c r="G362" s="121" t="s">
        <v>14887</v>
      </c>
      <c r="H362" s="121" t="s">
        <v>1583</v>
      </c>
      <c r="I362" s="121">
        <v>3</v>
      </c>
      <c r="J362" s="121" t="s">
        <v>14884</v>
      </c>
      <c r="K362" s="131" t="s">
        <v>14523</v>
      </c>
      <c r="L362" s="121">
        <v>2</v>
      </c>
      <c r="M362" s="27">
        <f t="shared" si="17"/>
        <v>260</v>
      </c>
      <c r="N362" s="23"/>
      <c r="O362" s="24" t="s">
        <v>32</v>
      </c>
    </row>
    <row r="363" s="1" customFormat="1" ht="18.75" spans="1:15">
      <c r="A363" s="121">
        <v>358</v>
      </c>
      <c r="B363" s="121" t="s">
        <v>14518</v>
      </c>
      <c r="C363" s="121" t="s">
        <v>11004</v>
      </c>
      <c r="D363" s="121" t="s">
        <v>10034</v>
      </c>
      <c r="E363" s="121" t="s">
        <v>14519</v>
      </c>
      <c r="F363" s="131" t="s">
        <v>14520</v>
      </c>
      <c r="G363" s="121" t="s">
        <v>14888</v>
      </c>
      <c r="H363" s="121" t="s">
        <v>194</v>
      </c>
      <c r="I363" s="121">
        <v>3</v>
      </c>
      <c r="J363" s="121" t="s">
        <v>14884</v>
      </c>
      <c r="K363" s="131" t="s">
        <v>14523</v>
      </c>
      <c r="L363" s="121">
        <v>2</v>
      </c>
      <c r="M363" s="27">
        <f t="shared" si="17"/>
        <v>260</v>
      </c>
      <c r="N363" s="23"/>
      <c r="O363" s="24" t="s">
        <v>32</v>
      </c>
    </row>
    <row r="364" s="1" customFormat="1" ht="18.75" spans="1:15">
      <c r="A364" s="121">
        <v>359</v>
      </c>
      <c r="B364" s="121" t="s">
        <v>14518</v>
      </c>
      <c r="C364" s="121" t="s">
        <v>11004</v>
      </c>
      <c r="D364" s="121" t="s">
        <v>10034</v>
      </c>
      <c r="E364" s="121" t="s">
        <v>14519</v>
      </c>
      <c r="F364" s="131" t="s">
        <v>14520</v>
      </c>
      <c r="G364" s="121" t="s">
        <v>10521</v>
      </c>
      <c r="H364" s="121" t="s">
        <v>1583</v>
      </c>
      <c r="I364" s="121">
        <v>8</v>
      </c>
      <c r="J364" s="121" t="s">
        <v>14884</v>
      </c>
      <c r="K364" s="131" t="s">
        <v>14523</v>
      </c>
      <c r="L364" s="121">
        <v>3</v>
      </c>
      <c r="M364" s="27">
        <f t="shared" si="17"/>
        <v>390</v>
      </c>
      <c r="N364" s="23"/>
      <c r="O364" s="24" t="s">
        <v>32</v>
      </c>
    </row>
    <row r="365" s="1" customFormat="1" ht="18.75" spans="1:15">
      <c r="A365" s="121">
        <v>360</v>
      </c>
      <c r="B365" s="121" t="s">
        <v>14518</v>
      </c>
      <c r="C365" s="121" t="s">
        <v>11004</v>
      </c>
      <c r="D365" s="121" t="s">
        <v>10034</v>
      </c>
      <c r="E365" s="121" t="s">
        <v>14519</v>
      </c>
      <c r="F365" s="131" t="s">
        <v>14520</v>
      </c>
      <c r="G365" s="121" t="s">
        <v>14889</v>
      </c>
      <c r="H365" s="121" t="s">
        <v>194</v>
      </c>
      <c r="I365" s="121">
        <v>4</v>
      </c>
      <c r="J365" s="121" t="s">
        <v>14884</v>
      </c>
      <c r="K365" s="131" t="s">
        <v>14523</v>
      </c>
      <c r="L365" s="121">
        <v>2</v>
      </c>
      <c r="M365" s="27">
        <f t="shared" si="17"/>
        <v>260</v>
      </c>
      <c r="N365" s="23"/>
      <c r="O365" s="24" t="s">
        <v>32</v>
      </c>
    </row>
    <row r="366" s="1" customFormat="1" ht="18.75" spans="1:15">
      <c r="A366" s="121">
        <v>361</v>
      </c>
      <c r="B366" s="121" t="s">
        <v>14518</v>
      </c>
      <c r="C366" s="121" t="s">
        <v>11004</v>
      </c>
      <c r="D366" s="121" t="s">
        <v>10034</v>
      </c>
      <c r="E366" s="121" t="s">
        <v>14519</v>
      </c>
      <c r="F366" s="131" t="s">
        <v>14520</v>
      </c>
      <c r="G366" s="121" t="s">
        <v>10296</v>
      </c>
      <c r="H366" s="121" t="s">
        <v>194</v>
      </c>
      <c r="I366" s="121">
        <v>3</v>
      </c>
      <c r="J366" s="121" t="s">
        <v>14884</v>
      </c>
      <c r="K366" s="131" t="s">
        <v>14523</v>
      </c>
      <c r="L366" s="121">
        <v>1</v>
      </c>
      <c r="M366" s="27">
        <f t="shared" si="17"/>
        <v>130</v>
      </c>
      <c r="N366" s="23"/>
      <c r="O366" s="24" t="s">
        <v>32</v>
      </c>
    </row>
    <row r="367" s="1" customFormat="1" ht="18.75" spans="1:15">
      <c r="A367" s="121">
        <v>362</v>
      </c>
      <c r="B367" s="121" t="s">
        <v>14518</v>
      </c>
      <c r="C367" s="121" t="s">
        <v>11004</v>
      </c>
      <c r="D367" s="121" t="s">
        <v>10034</v>
      </c>
      <c r="E367" s="121" t="s">
        <v>14519</v>
      </c>
      <c r="F367" s="131" t="s">
        <v>14520</v>
      </c>
      <c r="G367" s="121" t="s">
        <v>14890</v>
      </c>
      <c r="H367" s="121" t="s">
        <v>51</v>
      </c>
      <c r="I367" s="121">
        <v>4</v>
      </c>
      <c r="J367" s="121" t="s">
        <v>14884</v>
      </c>
      <c r="K367" s="131" t="s">
        <v>14523</v>
      </c>
      <c r="L367" s="121">
        <v>3</v>
      </c>
      <c r="M367" s="27">
        <f>L367*312</f>
        <v>936</v>
      </c>
      <c r="N367" s="23"/>
      <c r="O367" s="24" t="s">
        <v>32</v>
      </c>
    </row>
    <row r="368" s="1" customFormat="1" ht="18.75" spans="1:15">
      <c r="A368" s="121">
        <v>363</v>
      </c>
      <c r="B368" s="121" t="s">
        <v>14518</v>
      </c>
      <c r="C368" s="121" t="s">
        <v>11004</v>
      </c>
      <c r="D368" s="121" t="s">
        <v>10034</v>
      </c>
      <c r="E368" s="121" t="s">
        <v>14519</v>
      </c>
      <c r="F368" s="131" t="s">
        <v>14520</v>
      </c>
      <c r="G368" s="121" t="s">
        <v>14891</v>
      </c>
      <c r="H368" s="121" t="s">
        <v>1583</v>
      </c>
      <c r="I368" s="121">
        <v>3</v>
      </c>
      <c r="J368" s="121" t="s">
        <v>14884</v>
      </c>
      <c r="K368" s="131" t="s">
        <v>14523</v>
      </c>
      <c r="L368" s="121">
        <v>3</v>
      </c>
      <c r="M368" s="27">
        <f t="shared" ref="M368:M388" si="18">L368*130</f>
        <v>390</v>
      </c>
      <c r="N368" s="23"/>
      <c r="O368" s="24" t="s">
        <v>32</v>
      </c>
    </row>
    <row r="369" s="1" customFormat="1" ht="18.75" spans="1:15">
      <c r="A369" s="121">
        <v>364</v>
      </c>
      <c r="B369" s="121" t="s">
        <v>14518</v>
      </c>
      <c r="C369" s="121" t="s">
        <v>11004</v>
      </c>
      <c r="D369" s="121" t="s">
        <v>10034</v>
      </c>
      <c r="E369" s="121" t="s">
        <v>14519</v>
      </c>
      <c r="F369" s="131" t="s">
        <v>14520</v>
      </c>
      <c r="G369" s="121" t="s">
        <v>14892</v>
      </c>
      <c r="H369" s="121" t="s">
        <v>1583</v>
      </c>
      <c r="I369" s="121">
        <v>4</v>
      </c>
      <c r="J369" s="121" t="s">
        <v>14884</v>
      </c>
      <c r="K369" s="131" t="s">
        <v>14523</v>
      </c>
      <c r="L369" s="121">
        <v>1</v>
      </c>
      <c r="M369" s="27">
        <f t="shared" si="18"/>
        <v>130</v>
      </c>
      <c r="N369" s="23"/>
      <c r="O369" s="24" t="s">
        <v>32</v>
      </c>
    </row>
    <row r="370" s="1" customFormat="1" ht="18.75" spans="1:15">
      <c r="A370" s="121">
        <v>365</v>
      </c>
      <c r="B370" s="121" t="s">
        <v>14518</v>
      </c>
      <c r="C370" s="121" t="s">
        <v>11004</v>
      </c>
      <c r="D370" s="121" t="s">
        <v>10034</v>
      </c>
      <c r="E370" s="121" t="s">
        <v>14519</v>
      </c>
      <c r="F370" s="131" t="s">
        <v>14520</v>
      </c>
      <c r="G370" s="121" t="s">
        <v>14893</v>
      </c>
      <c r="H370" s="121" t="s">
        <v>1583</v>
      </c>
      <c r="I370" s="121">
        <v>1</v>
      </c>
      <c r="J370" s="121" t="s">
        <v>14884</v>
      </c>
      <c r="K370" s="131" t="s">
        <v>14523</v>
      </c>
      <c r="L370" s="121">
        <v>1</v>
      </c>
      <c r="M370" s="27">
        <f t="shared" si="18"/>
        <v>130</v>
      </c>
      <c r="N370" s="23"/>
      <c r="O370" s="24" t="s">
        <v>32</v>
      </c>
    </row>
    <row r="371" s="1" customFormat="1" ht="18.75" spans="1:15">
      <c r="A371" s="121">
        <v>366</v>
      </c>
      <c r="B371" s="121" t="s">
        <v>14518</v>
      </c>
      <c r="C371" s="121" t="s">
        <v>11004</v>
      </c>
      <c r="D371" s="121" t="s">
        <v>10034</v>
      </c>
      <c r="E371" s="121" t="s">
        <v>14519</v>
      </c>
      <c r="F371" s="131" t="s">
        <v>14520</v>
      </c>
      <c r="G371" s="121" t="s">
        <v>14894</v>
      </c>
      <c r="H371" s="121" t="s">
        <v>1583</v>
      </c>
      <c r="I371" s="121">
        <v>2</v>
      </c>
      <c r="J371" s="121" t="s">
        <v>14884</v>
      </c>
      <c r="K371" s="131" t="s">
        <v>14523</v>
      </c>
      <c r="L371" s="121">
        <v>1</v>
      </c>
      <c r="M371" s="27">
        <f t="shared" si="18"/>
        <v>130</v>
      </c>
      <c r="N371" s="23"/>
      <c r="O371" s="24" t="s">
        <v>32</v>
      </c>
    </row>
    <row r="372" s="1" customFormat="1" ht="18.75" spans="1:15">
      <c r="A372" s="121">
        <v>367</v>
      </c>
      <c r="B372" s="121" t="s">
        <v>14518</v>
      </c>
      <c r="C372" s="121" t="s">
        <v>11004</v>
      </c>
      <c r="D372" s="121" t="s">
        <v>10034</v>
      </c>
      <c r="E372" s="121" t="s">
        <v>14519</v>
      </c>
      <c r="F372" s="131" t="s">
        <v>14520</v>
      </c>
      <c r="G372" s="121" t="s">
        <v>14895</v>
      </c>
      <c r="H372" s="121" t="s">
        <v>194</v>
      </c>
      <c r="I372" s="121">
        <v>6</v>
      </c>
      <c r="J372" s="121" t="s">
        <v>14884</v>
      </c>
      <c r="K372" s="131" t="s">
        <v>14523</v>
      </c>
      <c r="L372" s="121">
        <v>2</v>
      </c>
      <c r="M372" s="27">
        <f t="shared" si="18"/>
        <v>260</v>
      </c>
      <c r="N372" s="23"/>
      <c r="O372" s="24" t="s">
        <v>32</v>
      </c>
    </row>
    <row r="373" s="1" customFormat="1" ht="18.75" spans="1:15">
      <c r="A373" s="121">
        <v>368</v>
      </c>
      <c r="B373" s="121" t="s">
        <v>14518</v>
      </c>
      <c r="C373" s="121" t="s">
        <v>11004</v>
      </c>
      <c r="D373" s="121" t="s">
        <v>10034</v>
      </c>
      <c r="E373" s="121" t="s">
        <v>14519</v>
      </c>
      <c r="F373" s="131" t="s">
        <v>14520</v>
      </c>
      <c r="G373" s="121" t="s">
        <v>14896</v>
      </c>
      <c r="H373" s="121" t="s">
        <v>194</v>
      </c>
      <c r="I373" s="121">
        <v>7</v>
      </c>
      <c r="J373" s="121" t="s">
        <v>14884</v>
      </c>
      <c r="K373" s="131" t="s">
        <v>14523</v>
      </c>
      <c r="L373" s="121">
        <v>1</v>
      </c>
      <c r="M373" s="27">
        <f t="shared" si="18"/>
        <v>130</v>
      </c>
      <c r="N373" s="23"/>
      <c r="O373" s="24" t="s">
        <v>32</v>
      </c>
    </row>
    <row r="374" s="1" customFormat="1" ht="18.75" spans="1:15">
      <c r="A374" s="121">
        <v>369</v>
      </c>
      <c r="B374" s="121" t="s">
        <v>14518</v>
      </c>
      <c r="C374" s="121" t="s">
        <v>11004</v>
      </c>
      <c r="D374" s="121" t="s">
        <v>10034</v>
      </c>
      <c r="E374" s="121" t="s">
        <v>14519</v>
      </c>
      <c r="F374" s="131" t="s">
        <v>14520</v>
      </c>
      <c r="G374" s="121" t="s">
        <v>14897</v>
      </c>
      <c r="H374" s="121" t="s">
        <v>194</v>
      </c>
      <c r="I374" s="121">
        <v>3</v>
      </c>
      <c r="J374" s="121" t="s">
        <v>14884</v>
      </c>
      <c r="K374" s="131" t="s">
        <v>14523</v>
      </c>
      <c r="L374" s="121">
        <v>3</v>
      </c>
      <c r="M374" s="27">
        <f t="shared" si="18"/>
        <v>390</v>
      </c>
      <c r="N374" s="23"/>
      <c r="O374" s="24" t="s">
        <v>32</v>
      </c>
    </row>
    <row r="375" s="1" customFormat="1" ht="18.75" spans="1:15">
      <c r="A375" s="121">
        <v>370</v>
      </c>
      <c r="B375" s="121" t="s">
        <v>14518</v>
      </c>
      <c r="C375" s="121" t="s">
        <v>11004</v>
      </c>
      <c r="D375" s="121" t="s">
        <v>10034</v>
      </c>
      <c r="E375" s="121" t="s">
        <v>14519</v>
      </c>
      <c r="F375" s="131" t="s">
        <v>14520</v>
      </c>
      <c r="G375" s="121" t="s">
        <v>14898</v>
      </c>
      <c r="H375" s="121" t="s">
        <v>194</v>
      </c>
      <c r="I375" s="121">
        <v>6</v>
      </c>
      <c r="J375" s="121" t="s">
        <v>14899</v>
      </c>
      <c r="K375" s="131" t="s">
        <v>14523</v>
      </c>
      <c r="L375" s="121">
        <v>2</v>
      </c>
      <c r="M375" s="27">
        <f t="shared" si="18"/>
        <v>260</v>
      </c>
      <c r="N375" s="23"/>
      <c r="O375" s="24" t="s">
        <v>32</v>
      </c>
    </row>
    <row r="376" s="1" customFormat="1" ht="18.75" spans="1:15">
      <c r="A376" s="121">
        <v>371</v>
      </c>
      <c r="B376" s="121" t="s">
        <v>14518</v>
      </c>
      <c r="C376" s="121" t="s">
        <v>11004</v>
      </c>
      <c r="D376" s="121" t="s">
        <v>10034</v>
      </c>
      <c r="E376" s="121" t="s">
        <v>14519</v>
      </c>
      <c r="F376" s="131" t="s">
        <v>14520</v>
      </c>
      <c r="G376" s="121" t="s">
        <v>14900</v>
      </c>
      <c r="H376" s="121" t="s">
        <v>1583</v>
      </c>
      <c r="I376" s="121">
        <v>8</v>
      </c>
      <c r="J376" s="121" t="s">
        <v>14899</v>
      </c>
      <c r="K376" s="131" t="s">
        <v>14523</v>
      </c>
      <c r="L376" s="121">
        <v>7</v>
      </c>
      <c r="M376" s="27">
        <f t="shared" si="18"/>
        <v>910</v>
      </c>
      <c r="N376" s="23"/>
      <c r="O376" s="24" t="s">
        <v>32</v>
      </c>
    </row>
    <row r="377" s="1" customFormat="1" ht="18.75" spans="1:15">
      <c r="A377" s="121">
        <v>372</v>
      </c>
      <c r="B377" s="121" t="s">
        <v>14518</v>
      </c>
      <c r="C377" s="121" t="s">
        <v>11004</v>
      </c>
      <c r="D377" s="121" t="s">
        <v>10034</v>
      </c>
      <c r="E377" s="121" t="s">
        <v>14519</v>
      </c>
      <c r="F377" s="131" t="s">
        <v>14520</v>
      </c>
      <c r="G377" s="121" t="s">
        <v>14901</v>
      </c>
      <c r="H377" s="121" t="s">
        <v>194</v>
      </c>
      <c r="I377" s="121">
        <v>4</v>
      </c>
      <c r="J377" s="121" t="s">
        <v>14899</v>
      </c>
      <c r="K377" s="131" t="s">
        <v>14523</v>
      </c>
      <c r="L377" s="121">
        <v>2</v>
      </c>
      <c r="M377" s="27">
        <f t="shared" si="18"/>
        <v>260</v>
      </c>
      <c r="N377" s="23"/>
      <c r="O377" s="24" t="s">
        <v>32</v>
      </c>
    </row>
    <row r="378" s="1" customFormat="1" ht="18.75" spans="1:15">
      <c r="A378" s="121">
        <v>373</v>
      </c>
      <c r="B378" s="121" t="s">
        <v>14518</v>
      </c>
      <c r="C378" s="121" t="s">
        <v>11004</v>
      </c>
      <c r="D378" s="121" t="s">
        <v>10034</v>
      </c>
      <c r="E378" s="121" t="s">
        <v>14519</v>
      </c>
      <c r="F378" s="131" t="s">
        <v>14520</v>
      </c>
      <c r="G378" s="121" t="s">
        <v>14902</v>
      </c>
      <c r="H378" s="121" t="s">
        <v>194</v>
      </c>
      <c r="I378" s="121">
        <v>3</v>
      </c>
      <c r="J378" s="121" t="s">
        <v>14899</v>
      </c>
      <c r="K378" s="131" t="s">
        <v>14523</v>
      </c>
      <c r="L378" s="121">
        <v>2</v>
      </c>
      <c r="M378" s="27">
        <f t="shared" si="18"/>
        <v>260</v>
      </c>
      <c r="N378" s="23"/>
      <c r="O378" s="24" t="s">
        <v>32</v>
      </c>
    </row>
    <row r="379" s="1" customFormat="1" ht="18.75" spans="1:15">
      <c r="A379" s="121">
        <v>374</v>
      </c>
      <c r="B379" s="121" t="s">
        <v>14518</v>
      </c>
      <c r="C379" s="121" t="s">
        <v>11004</v>
      </c>
      <c r="D379" s="121" t="s">
        <v>10034</v>
      </c>
      <c r="E379" s="121" t="s">
        <v>14519</v>
      </c>
      <c r="F379" s="131" t="s">
        <v>14520</v>
      </c>
      <c r="G379" s="121" t="s">
        <v>14903</v>
      </c>
      <c r="H379" s="121" t="s">
        <v>194</v>
      </c>
      <c r="I379" s="121">
        <v>9</v>
      </c>
      <c r="J379" s="121" t="s">
        <v>14899</v>
      </c>
      <c r="K379" s="131" t="s">
        <v>14523</v>
      </c>
      <c r="L379" s="121">
        <v>4</v>
      </c>
      <c r="M379" s="27">
        <f t="shared" si="18"/>
        <v>520</v>
      </c>
      <c r="N379" s="23"/>
      <c r="O379" s="24" t="s">
        <v>32</v>
      </c>
    </row>
    <row r="380" s="1" customFormat="1" ht="18.75" spans="1:15">
      <c r="A380" s="121">
        <v>375</v>
      </c>
      <c r="B380" s="121" t="s">
        <v>14518</v>
      </c>
      <c r="C380" s="121" t="s">
        <v>11004</v>
      </c>
      <c r="D380" s="121" t="s">
        <v>10034</v>
      </c>
      <c r="E380" s="121" t="s">
        <v>14519</v>
      </c>
      <c r="F380" s="131" t="s">
        <v>14520</v>
      </c>
      <c r="G380" s="121" t="s">
        <v>14904</v>
      </c>
      <c r="H380" s="121" t="s">
        <v>194</v>
      </c>
      <c r="I380" s="121">
        <v>7</v>
      </c>
      <c r="J380" s="121" t="s">
        <v>14905</v>
      </c>
      <c r="K380" s="131" t="s">
        <v>14523</v>
      </c>
      <c r="L380" s="121">
        <v>4</v>
      </c>
      <c r="M380" s="27">
        <f t="shared" si="18"/>
        <v>520</v>
      </c>
      <c r="N380" s="23"/>
      <c r="O380" s="24" t="s">
        <v>32</v>
      </c>
    </row>
    <row r="381" s="1" customFormat="1" ht="18.75" spans="1:15">
      <c r="A381" s="121">
        <v>376</v>
      </c>
      <c r="B381" s="121" t="s">
        <v>14518</v>
      </c>
      <c r="C381" s="121" t="s">
        <v>11004</v>
      </c>
      <c r="D381" s="121" t="s">
        <v>10034</v>
      </c>
      <c r="E381" s="121" t="s">
        <v>14519</v>
      </c>
      <c r="F381" s="134" t="s">
        <v>14906</v>
      </c>
      <c r="G381" s="134" t="s">
        <v>14907</v>
      </c>
      <c r="H381" s="141" t="s">
        <v>194</v>
      </c>
      <c r="I381" s="134">
        <v>6</v>
      </c>
      <c r="J381" s="131" t="s">
        <v>14908</v>
      </c>
      <c r="K381" s="135" t="s">
        <v>14523</v>
      </c>
      <c r="L381" s="134">
        <v>3</v>
      </c>
      <c r="M381" s="27">
        <f t="shared" si="18"/>
        <v>390</v>
      </c>
      <c r="N381" s="23"/>
      <c r="O381" s="24" t="s">
        <v>32</v>
      </c>
    </row>
    <row r="382" s="1" customFormat="1" ht="18.75" spans="1:15">
      <c r="A382" s="121">
        <v>377</v>
      </c>
      <c r="B382" s="121" t="s">
        <v>14518</v>
      </c>
      <c r="C382" s="121" t="s">
        <v>11004</v>
      </c>
      <c r="D382" s="121" t="s">
        <v>10034</v>
      </c>
      <c r="E382" s="121" t="s">
        <v>14519</v>
      </c>
      <c r="F382" s="134" t="s">
        <v>14906</v>
      </c>
      <c r="G382" s="134" t="s">
        <v>14909</v>
      </c>
      <c r="H382" s="135" t="s">
        <v>1583</v>
      </c>
      <c r="I382" s="134">
        <v>2</v>
      </c>
      <c r="J382" s="131" t="s">
        <v>14908</v>
      </c>
      <c r="K382" s="135" t="s">
        <v>14523</v>
      </c>
      <c r="L382" s="134">
        <v>2</v>
      </c>
      <c r="M382" s="27">
        <f t="shared" si="18"/>
        <v>260</v>
      </c>
      <c r="N382" s="23"/>
      <c r="O382" s="24" t="s">
        <v>32</v>
      </c>
    </row>
    <row r="383" s="1" customFormat="1" ht="18.75" spans="1:15">
      <c r="A383" s="121">
        <v>378</v>
      </c>
      <c r="B383" s="121" t="s">
        <v>14518</v>
      </c>
      <c r="C383" s="121" t="s">
        <v>11004</v>
      </c>
      <c r="D383" s="121" t="s">
        <v>10034</v>
      </c>
      <c r="E383" s="121" t="s">
        <v>14519</v>
      </c>
      <c r="F383" s="134" t="s">
        <v>14906</v>
      </c>
      <c r="G383" s="134" t="s">
        <v>14910</v>
      </c>
      <c r="H383" s="141" t="s">
        <v>194</v>
      </c>
      <c r="I383" s="134">
        <v>6</v>
      </c>
      <c r="J383" s="131" t="s">
        <v>14908</v>
      </c>
      <c r="K383" s="135" t="s">
        <v>14523</v>
      </c>
      <c r="L383" s="134">
        <v>4</v>
      </c>
      <c r="M383" s="27">
        <f t="shared" si="18"/>
        <v>520</v>
      </c>
      <c r="N383" s="23"/>
      <c r="O383" s="24" t="s">
        <v>32</v>
      </c>
    </row>
    <row r="384" s="1" customFormat="1" ht="18.75" spans="1:15">
      <c r="A384" s="121">
        <v>379</v>
      </c>
      <c r="B384" s="121" t="s">
        <v>14518</v>
      </c>
      <c r="C384" s="121" t="s">
        <v>11004</v>
      </c>
      <c r="D384" s="121" t="s">
        <v>10034</v>
      </c>
      <c r="E384" s="121" t="s">
        <v>14519</v>
      </c>
      <c r="F384" s="134" t="s">
        <v>14906</v>
      </c>
      <c r="G384" s="134" t="s">
        <v>14911</v>
      </c>
      <c r="H384" s="135" t="s">
        <v>1583</v>
      </c>
      <c r="I384" s="134">
        <v>3</v>
      </c>
      <c r="J384" s="131" t="s">
        <v>14908</v>
      </c>
      <c r="K384" s="135" t="s">
        <v>14523</v>
      </c>
      <c r="L384" s="134">
        <v>2</v>
      </c>
      <c r="M384" s="27">
        <f t="shared" si="18"/>
        <v>260</v>
      </c>
      <c r="N384" s="23"/>
      <c r="O384" s="24" t="s">
        <v>32</v>
      </c>
    </row>
    <row r="385" s="1" customFormat="1" ht="18.75" spans="1:15">
      <c r="A385" s="121">
        <v>380</v>
      </c>
      <c r="B385" s="121" t="s">
        <v>14518</v>
      </c>
      <c r="C385" s="121" t="s">
        <v>11004</v>
      </c>
      <c r="D385" s="121" t="s">
        <v>10034</v>
      </c>
      <c r="E385" s="121" t="s">
        <v>14519</v>
      </c>
      <c r="F385" s="134" t="s">
        <v>14906</v>
      </c>
      <c r="G385" s="134" t="s">
        <v>14912</v>
      </c>
      <c r="H385" s="141" t="s">
        <v>194</v>
      </c>
      <c r="I385" s="134">
        <v>5</v>
      </c>
      <c r="J385" s="131" t="s">
        <v>14908</v>
      </c>
      <c r="K385" s="135" t="s">
        <v>14523</v>
      </c>
      <c r="L385" s="134">
        <v>4</v>
      </c>
      <c r="M385" s="27">
        <f t="shared" si="18"/>
        <v>520</v>
      </c>
      <c r="N385" s="23"/>
      <c r="O385" s="24" t="s">
        <v>32</v>
      </c>
    </row>
    <row r="386" s="1" customFormat="1" ht="18.75" spans="1:15">
      <c r="A386" s="121">
        <v>381</v>
      </c>
      <c r="B386" s="121" t="s">
        <v>14518</v>
      </c>
      <c r="C386" s="121" t="s">
        <v>11004</v>
      </c>
      <c r="D386" s="121" t="s">
        <v>10034</v>
      </c>
      <c r="E386" s="121" t="s">
        <v>14519</v>
      </c>
      <c r="F386" s="134" t="s">
        <v>14906</v>
      </c>
      <c r="G386" s="134" t="s">
        <v>14913</v>
      </c>
      <c r="H386" s="141" t="s">
        <v>194</v>
      </c>
      <c r="I386" s="134">
        <v>6</v>
      </c>
      <c r="J386" s="131" t="s">
        <v>14908</v>
      </c>
      <c r="K386" s="135" t="s">
        <v>14523</v>
      </c>
      <c r="L386" s="134">
        <v>6</v>
      </c>
      <c r="M386" s="27">
        <f t="shared" si="18"/>
        <v>780</v>
      </c>
      <c r="N386" s="23"/>
      <c r="O386" s="24" t="s">
        <v>32</v>
      </c>
    </row>
    <row r="387" s="1" customFormat="1" ht="18.75" spans="1:15">
      <c r="A387" s="121">
        <v>382</v>
      </c>
      <c r="B387" s="121" t="s">
        <v>14518</v>
      </c>
      <c r="C387" s="121" t="s">
        <v>11004</v>
      </c>
      <c r="D387" s="121" t="s">
        <v>10034</v>
      </c>
      <c r="E387" s="121" t="s">
        <v>14519</v>
      </c>
      <c r="F387" s="134" t="s">
        <v>14906</v>
      </c>
      <c r="G387" s="134" t="s">
        <v>14914</v>
      </c>
      <c r="H387" s="141" t="s">
        <v>194</v>
      </c>
      <c r="I387" s="134">
        <v>4</v>
      </c>
      <c r="J387" s="131" t="s">
        <v>14908</v>
      </c>
      <c r="K387" s="135" t="s">
        <v>14523</v>
      </c>
      <c r="L387" s="134">
        <v>3</v>
      </c>
      <c r="M387" s="27">
        <f t="shared" si="18"/>
        <v>390</v>
      </c>
      <c r="N387" s="23"/>
      <c r="O387" s="24" t="s">
        <v>32</v>
      </c>
    </row>
    <row r="388" s="1" customFormat="1" ht="18.75" spans="1:15">
      <c r="A388" s="121">
        <v>383</v>
      </c>
      <c r="B388" s="121" t="s">
        <v>14518</v>
      </c>
      <c r="C388" s="121" t="s">
        <v>11004</v>
      </c>
      <c r="D388" s="121" t="s">
        <v>10034</v>
      </c>
      <c r="E388" s="121" t="s">
        <v>14519</v>
      </c>
      <c r="F388" s="134" t="s">
        <v>14906</v>
      </c>
      <c r="G388" s="134" t="s">
        <v>14915</v>
      </c>
      <c r="H388" s="141" t="s">
        <v>194</v>
      </c>
      <c r="I388" s="134">
        <v>4</v>
      </c>
      <c r="J388" s="131" t="s">
        <v>14908</v>
      </c>
      <c r="K388" s="135" t="s">
        <v>14523</v>
      </c>
      <c r="L388" s="134">
        <v>3</v>
      </c>
      <c r="M388" s="27">
        <f t="shared" si="18"/>
        <v>390</v>
      </c>
      <c r="N388" s="23"/>
      <c r="O388" s="24" t="s">
        <v>32</v>
      </c>
    </row>
    <row r="389" s="1" customFormat="1" ht="18.75" spans="1:15">
      <c r="A389" s="121">
        <v>384</v>
      </c>
      <c r="B389" s="121" t="s">
        <v>14518</v>
      </c>
      <c r="C389" s="121" t="s">
        <v>11004</v>
      </c>
      <c r="D389" s="121" t="s">
        <v>10034</v>
      </c>
      <c r="E389" s="121" t="s">
        <v>14519</v>
      </c>
      <c r="F389" s="134" t="s">
        <v>14906</v>
      </c>
      <c r="G389" s="134" t="s">
        <v>14916</v>
      </c>
      <c r="H389" s="135" t="s">
        <v>14917</v>
      </c>
      <c r="I389" s="134">
        <v>1</v>
      </c>
      <c r="J389" s="131" t="s">
        <v>14908</v>
      </c>
      <c r="K389" s="135" t="s">
        <v>14523</v>
      </c>
      <c r="L389" s="134">
        <v>1</v>
      </c>
      <c r="M389" s="27">
        <f>L389*312</f>
        <v>312</v>
      </c>
      <c r="N389" s="23"/>
      <c r="O389" s="24" t="s">
        <v>32</v>
      </c>
    </row>
    <row r="390" s="1" customFormat="1" ht="18.75" spans="1:15">
      <c r="A390" s="121">
        <v>385</v>
      </c>
      <c r="B390" s="121" t="s">
        <v>14518</v>
      </c>
      <c r="C390" s="121" t="s">
        <v>11004</v>
      </c>
      <c r="D390" s="121" t="s">
        <v>10034</v>
      </c>
      <c r="E390" s="121" t="s">
        <v>14519</v>
      </c>
      <c r="F390" s="134" t="s">
        <v>14906</v>
      </c>
      <c r="G390" s="134" t="s">
        <v>14918</v>
      </c>
      <c r="H390" s="141" t="s">
        <v>194</v>
      </c>
      <c r="I390" s="134">
        <v>4</v>
      </c>
      <c r="J390" s="131" t="s">
        <v>14908</v>
      </c>
      <c r="K390" s="135" t="s">
        <v>14523</v>
      </c>
      <c r="L390" s="134">
        <v>2</v>
      </c>
      <c r="M390" s="27">
        <f>L390*130</f>
        <v>260</v>
      </c>
      <c r="N390" s="23"/>
      <c r="O390" s="24" t="s">
        <v>32</v>
      </c>
    </row>
    <row r="391" s="1" customFormat="1" ht="18.75" spans="1:15">
      <c r="A391" s="121">
        <v>386</v>
      </c>
      <c r="B391" s="121" t="s">
        <v>14518</v>
      </c>
      <c r="C391" s="121" t="s">
        <v>11004</v>
      </c>
      <c r="D391" s="121" t="s">
        <v>10034</v>
      </c>
      <c r="E391" s="121" t="s">
        <v>14519</v>
      </c>
      <c r="F391" s="134" t="s">
        <v>14906</v>
      </c>
      <c r="G391" s="134" t="s">
        <v>14919</v>
      </c>
      <c r="H391" s="141" t="s">
        <v>194</v>
      </c>
      <c r="I391" s="134">
        <v>3</v>
      </c>
      <c r="J391" s="131" t="s">
        <v>14908</v>
      </c>
      <c r="K391" s="135" t="s">
        <v>14523</v>
      </c>
      <c r="L391" s="134">
        <v>2</v>
      </c>
      <c r="M391" s="27">
        <f>L391*130</f>
        <v>260</v>
      </c>
      <c r="N391" s="23"/>
      <c r="O391" s="24" t="s">
        <v>32</v>
      </c>
    </row>
    <row r="392" s="1" customFormat="1" ht="18.75" spans="1:15">
      <c r="A392" s="121">
        <v>387</v>
      </c>
      <c r="B392" s="121" t="s">
        <v>14518</v>
      </c>
      <c r="C392" s="121" t="s">
        <v>11004</v>
      </c>
      <c r="D392" s="121" t="s">
        <v>10034</v>
      </c>
      <c r="E392" s="121" t="s">
        <v>14519</v>
      </c>
      <c r="F392" s="134" t="s">
        <v>14906</v>
      </c>
      <c r="G392" s="134" t="s">
        <v>14920</v>
      </c>
      <c r="H392" s="135" t="s">
        <v>14921</v>
      </c>
      <c r="I392" s="134">
        <v>3</v>
      </c>
      <c r="J392" s="131" t="s">
        <v>14908</v>
      </c>
      <c r="K392" s="135" t="s">
        <v>14523</v>
      </c>
      <c r="L392" s="134">
        <v>3</v>
      </c>
      <c r="M392" s="27">
        <f>L392*312</f>
        <v>936</v>
      </c>
      <c r="N392" s="23"/>
      <c r="O392" s="24" t="s">
        <v>32</v>
      </c>
    </row>
    <row r="393" s="1" customFormat="1" ht="18.75" spans="1:15">
      <c r="A393" s="121">
        <v>388</v>
      </c>
      <c r="B393" s="121" t="s">
        <v>14518</v>
      </c>
      <c r="C393" s="121" t="s">
        <v>11004</v>
      </c>
      <c r="D393" s="121" t="s">
        <v>10034</v>
      </c>
      <c r="E393" s="121" t="s">
        <v>14519</v>
      </c>
      <c r="F393" s="134" t="s">
        <v>14906</v>
      </c>
      <c r="G393" s="134" t="s">
        <v>14922</v>
      </c>
      <c r="H393" s="135" t="s">
        <v>1583</v>
      </c>
      <c r="I393" s="134">
        <v>3</v>
      </c>
      <c r="J393" s="131" t="s">
        <v>14908</v>
      </c>
      <c r="K393" s="135" t="s">
        <v>14523</v>
      </c>
      <c r="L393" s="134">
        <v>2</v>
      </c>
      <c r="M393" s="27">
        <f>L393*130</f>
        <v>260</v>
      </c>
      <c r="N393" s="23"/>
      <c r="O393" s="24" t="s">
        <v>32</v>
      </c>
    </row>
    <row r="394" s="1" customFormat="1" ht="18.75" spans="1:15">
      <c r="A394" s="121">
        <v>389</v>
      </c>
      <c r="B394" s="121" t="s">
        <v>14518</v>
      </c>
      <c r="C394" s="121" t="s">
        <v>11004</v>
      </c>
      <c r="D394" s="121" t="s">
        <v>10034</v>
      </c>
      <c r="E394" s="121" t="s">
        <v>14519</v>
      </c>
      <c r="F394" s="134" t="s">
        <v>14906</v>
      </c>
      <c r="G394" s="134" t="s">
        <v>14923</v>
      </c>
      <c r="H394" s="135" t="s">
        <v>1583</v>
      </c>
      <c r="I394" s="134">
        <v>4</v>
      </c>
      <c r="J394" s="131" t="s">
        <v>14908</v>
      </c>
      <c r="K394" s="135" t="s">
        <v>14523</v>
      </c>
      <c r="L394" s="134">
        <v>3</v>
      </c>
      <c r="M394" s="27">
        <f>L394*130</f>
        <v>390</v>
      </c>
      <c r="N394" s="23"/>
      <c r="O394" s="24" t="s">
        <v>32</v>
      </c>
    </row>
    <row r="395" s="1" customFormat="1" ht="18.75" spans="1:15">
      <c r="A395" s="121">
        <v>390</v>
      </c>
      <c r="B395" s="121" t="s">
        <v>14518</v>
      </c>
      <c r="C395" s="121" t="s">
        <v>11004</v>
      </c>
      <c r="D395" s="121" t="s">
        <v>10034</v>
      </c>
      <c r="E395" s="121" t="s">
        <v>14519</v>
      </c>
      <c r="F395" s="134" t="s">
        <v>14906</v>
      </c>
      <c r="G395" s="134" t="s">
        <v>14924</v>
      </c>
      <c r="H395" s="135" t="s">
        <v>1583</v>
      </c>
      <c r="I395" s="134">
        <v>5</v>
      </c>
      <c r="J395" s="131" t="s">
        <v>14908</v>
      </c>
      <c r="K395" s="135" t="s">
        <v>14523</v>
      </c>
      <c r="L395" s="134">
        <v>5</v>
      </c>
      <c r="M395" s="27">
        <f>L395*130</f>
        <v>650</v>
      </c>
      <c r="N395" s="23"/>
      <c r="O395" s="24" t="s">
        <v>32</v>
      </c>
    </row>
    <row r="396" s="1" customFormat="1" ht="18.75" spans="1:15">
      <c r="A396" s="121">
        <v>391</v>
      </c>
      <c r="B396" s="121" t="s">
        <v>14518</v>
      </c>
      <c r="C396" s="121" t="s">
        <v>11004</v>
      </c>
      <c r="D396" s="121" t="s">
        <v>10034</v>
      </c>
      <c r="E396" s="121" t="s">
        <v>14519</v>
      </c>
      <c r="F396" s="134" t="s">
        <v>14906</v>
      </c>
      <c r="G396" s="134" t="s">
        <v>14925</v>
      </c>
      <c r="H396" s="141" t="s">
        <v>194</v>
      </c>
      <c r="I396" s="134">
        <v>5</v>
      </c>
      <c r="J396" s="131" t="s">
        <v>14908</v>
      </c>
      <c r="K396" s="135" t="s">
        <v>14523</v>
      </c>
      <c r="L396" s="134">
        <v>3</v>
      </c>
      <c r="M396" s="27">
        <f>L396*130</f>
        <v>390</v>
      </c>
      <c r="N396" s="23"/>
      <c r="O396" s="24" t="s">
        <v>32</v>
      </c>
    </row>
    <row r="397" s="1" customFormat="1" ht="18.75" spans="1:15">
      <c r="A397" s="121">
        <v>392</v>
      </c>
      <c r="B397" s="121" t="s">
        <v>14518</v>
      </c>
      <c r="C397" s="121" t="s">
        <v>11004</v>
      </c>
      <c r="D397" s="121" t="s">
        <v>10034</v>
      </c>
      <c r="E397" s="121" t="s">
        <v>14519</v>
      </c>
      <c r="F397" s="134" t="s">
        <v>14906</v>
      </c>
      <c r="G397" s="134" t="s">
        <v>14926</v>
      </c>
      <c r="H397" s="135" t="s">
        <v>14921</v>
      </c>
      <c r="I397" s="134">
        <v>1</v>
      </c>
      <c r="J397" s="131" t="s">
        <v>14908</v>
      </c>
      <c r="K397" s="135" t="s">
        <v>14523</v>
      </c>
      <c r="L397" s="134">
        <v>1</v>
      </c>
      <c r="M397" s="27">
        <f>L397*312</f>
        <v>312</v>
      </c>
      <c r="N397" s="23"/>
      <c r="O397" s="24" t="s">
        <v>32</v>
      </c>
    </row>
    <row r="398" s="1" customFormat="1" ht="18.75" spans="1:15">
      <c r="A398" s="121">
        <v>393</v>
      </c>
      <c r="B398" s="121" t="s">
        <v>14518</v>
      </c>
      <c r="C398" s="121" t="s">
        <v>11004</v>
      </c>
      <c r="D398" s="121" t="s">
        <v>10034</v>
      </c>
      <c r="E398" s="121" t="s">
        <v>14519</v>
      </c>
      <c r="F398" s="134" t="s">
        <v>14906</v>
      </c>
      <c r="G398" s="134" t="s">
        <v>14927</v>
      </c>
      <c r="H398" s="141" t="s">
        <v>194</v>
      </c>
      <c r="I398" s="134">
        <v>4</v>
      </c>
      <c r="J398" s="131" t="s">
        <v>14908</v>
      </c>
      <c r="K398" s="135" t="s">
        <v>14523</v>
      </c>
      <c r="L398" s="134">
        <v>2</v>
      </c>
      <c r="M398" s="27">
        <f t="shared" ref="M398:M419" si="19">L398*130</f>
        <v>260</v>
      </c>
      <c r="N398" s="23"/>
      <c r="O398" s="24" t="s">
        <v>32</v>
      </c>
    </row>
    <row r="399" s="1" customFormat="1" ht="18.75" spans="1:15">
      <c r="A399" s="121">
        <v>394</v>
      </c>
      <c r="B399" s="121" t="s">
        <v>14518</v>
      </c>
      <c r="C399" s="121" t="s">
        <v>11004</v>
      </c>
      <c r="D399" s="121" t="s">
        <v>10034</v>
      </c>
      <c r="E399" s="121" t="s">
        <v>14519</v>
      </c>
      <c r="F399" s="134" t="s">
        <v>14906</v>
      </c>
      <c r="G399" s="134" t="s">
        <v>14928</v>
      </c>
      <c r="H399" s="141" t="s">
        <v>194</v>
      </c>
      <c r="I399" s="134">
        <v>4</v>
      </c>
      <c r="J399" s="131" t="s">
        <v>14908</v>
      </c>
      <c r="K399" s="135" t="s">
        <v>14523</v>
      </c>
      <c r="L399" s="134">
        <v>4</v>
      </c>
      <c r="M399" s="27">
        <f t="shared" si="19"/>
        <v>520</v>
      </c>
      <c r="N399" s="23"/>
      <c r="O399" s="24" t="s">
        <v>32</v>
      </c>
    </row>
    <row r="400" s="1" customFormat="1" ht="18.75" spans="1:15">
      <c r="A400" s="121">
        <v>395</v>
      </c>
      <c r="B400" s="121" t="s">
        <v>14518</v>
      </c>
      <c r="C400" s="121" t="s">
        <v>11004</v>
      </c>
      <c r="D400" s="121" t="s">
        <v>10034</v>
      </c>
      <c r="E400" s="121" t="s">
        <v>14519</v>
      </c>
      <c r="F400" s="134" t="s">
        <v>14906</v>
      </c>
      <c r="G400" s="134" t="s">
        <v>14929</v>
      </c>
      <c r="H400" s="135" t="s">
        <v>1583</v>
      </c>
      <c r="I400" s="134">
        <v>4</v>
      </c>
      <c r="J400" s="131" t="s">
        <v>14908</v>
      </c>
      <c r="K400" s="135" t="s">
        <v>14523</v>
      </c>
      <c r="L400" s="134">
        <v>3</v>
      </c>
      <c r="M400" s="27">
        <f t="shared" si="19"/>
        <v>390</v>
      </c>
      <c r="N400" s="23"/>
      <c r="O400" s="24" t="s">
        <v>32</v>
      </c>
    </row>
    <row r="401" s="1" customFormat="1" ht="18.75" spans="1:15">
      <c r="A401" s="121">
        <v>396</v>
      </c>
      <c r="B401" s="121" t="s">
        <v>14518</v>
      </c>
      <c r="C401" s="121" t="s">
        <v>11004</v>
      </c>
      <c r="D401" s="121" t="s">
        <v>10034</v>
      </c>
      <c r="E401" s="121" t="s">
        <v>14519</v>
      </c>
      <c r="F401" s="134" t="s">
        <v>14906</v>
      </c>
      <c r="G401" s="134" t="s">
        <v>14930</v>
      </c>
      <c r="H401" s="135" t="s">
        <v>1583</v>
      </c>
      <c r="I401" s="134">
        <v>6</v>
      </c>
      <c r="J401" s="131" t="s">
        <v>14908</v>
      </c>
      <c r="K401" s="135" t="s">
        <v>14523</v>
      </c>
      <c r="L401" s="134">
        <v>4</v>
      </c>
      <c r="M401" s="27">
        <f t="shared" si="19"/>
        <v>520</v>
      </c>
      <c r="N401" s="23"/>
      <c r="O401" s="24" t="s">
        <v>32</v>
      </c>
    </row>
    <row r="402" s="1" customFormat="1" ht="18.75" spans="1:15">
      <c r="A402" s="121">
        <v>397</v>
      </c>
      <c r="B402" s="121" t="s">
        <v>14518</v>
      </c>
      <c r="C402" s="121" t="s">
        <v>11004</v>
      </c>
      <c r="D402" s="121" t="s">
        <v>10034</v>
      </c>
      <c r="E402" s="121" t="s">
        <v>14519</v>
      </c>
      <c r="F402" s="134" t="s">
        <v>14906</v>
      </c>
      <c r="G402" s="134" t="s">
        <v>14931</v>
      </c>
      <c r="H402" s="135" t="s">
        <v>1583</v>
      </c>
      <c r="I402" s="134">
        <v>4</v>
      </c>
      <c r="J402" s="131" t="s">
        <v>14908</v>
      </c>
      <c r="K402" s="135" t="s">
        <v>14523</v>
      </c>
      <c r="L402" s="134">
        <v>3</v>
      </c>
      <c r="M402" s="27">
        <f t="shared" si="19"/>
        <v>390</v>
      </c>
      <c r="N402" s="23"/>
      <c r="O402" s="24" t="s">
        <v>32</v>
      </c>
    </row>
    <row r="403" s="1" customFormat="1" ht="18.75" spans="1:15">
      <c r="A403" s="121">
        <v>398</v>
      </c>
      <c r="B403" s="121" t="s">
        <v>14518</v>
      </c>
      <c r="C403" s="121" t="s">
        <v>11004</v>
      </c>
      <c r="D403" s="121" t="s">
        <v>10034</v>
      </c>
      <c r="E403" s="121" t="s">
        <v>14519</v>
      </c>
      <c r="F403" s="134" t="s">
        <v>14906</v>
      </c>
      <c r="G403" s="134" t="s">
        <v>14932</v>
      </c>
      <c r="H403" s="141" t="s">
        <v>194</v>
      </c>
      <c r="I403" s="134">
        <v>6</v>
      </c>
      <c r="J403" s="131" t="s">
        <v>14908</v>
      </c>
      <c r="K403" s="135" t="s">
        <v>14523</v>
      </c>
      <c r="L403" s="134">
        <v>3</v>
      </c>
      <c r="M403" s="27">
        <f t="shared" si="19"/>
        <v>390</v>
      </c>
      <c r="N403" s="23"/>
      <c r="O403" s="24" t="s">
        <v>32</v>
      </c>
    </row>
    <row r="404" s="1" customFormat="1" ht="18.75" spans="1:15">
      <c r="A404" s="121">
        <v>399</v>
      </c>
      <c r="B404" s="121" t="s">
        <v>14518</v>
      </c>
      <c r="C404" s="121" t="s">
        <v>11004</v>
      </c>
      <c r="D404" s="121" t="s">
        <v>10034</v>
      </c>
      <c r="E404" s="121" t="s">
        <v>14519</v>
      </c>
      <c r="F404" s="134" t="s">
        <v>14906</v>
      </c>
      <c r="G404" s="134" t="s">
        <v>14933</v>
      </c>
      <c r="H404" s="141" t="s">
        <v>194</v>
      </c>
      <c r="I404" s="134">
        <v>5</v>
      </c>
      <c r="J404" s="131" t="s">
        <v>14908</v>
      </c>
      <c r="K404" s="135" t="s">
        <v>14523</v>
      </c>
      <c r="L404" s="134">
        <v>3</v>
      </c>
      <c r="M404" s="27">
        <f t="shared" si="19"/>
        <v>390</v>
      </c>
      <c r="N404" s="23"/>
      <c r="O404" s="24" t="s">
        <v>32</v>
      </c>
    </row>
    <row r="405" s="1" customFormat="1" ht="18.75" spans="1:15">
      <c r="A405" s="121">
        <v>400</v>
      </c>
      <c r="B405" s="121" t="s">
        <v>14518</v>
      </c>
      <c r="C405" s="121" t="s">
        <v>11004</v>
      </c>
      <c r="D405" s="121" t="s">
        <v>10034</v>
      </c>
      <c r="E405" s="121" t="s">
        <v>14519</v>
      </c>
      <c r="F405" s="134" t="s">
        <v>14906</v>
      </c>
      <c r="G405" s="134" t="s">
        <v>14934</v>
      </c>
      <c r="H405" s="141" t="s">
        <v>194</v>
      </c>
      <c r="I405" s="134">
        <v>8</v>
      </c>
      <c r="J405" s="131" t="s">
        <v>14908</v>
      </c>
      <c r="K405" s="135" t="s">
        <v>14523</v>
      </c>
      <c r="L405" s="134">
        <v>2</v>
      </c>
      <c r="M405" s="27">
        <f t="shared" si="19"/>
        <v>260</v>
      </c>
      <c r="N405" s="23"/>
      <c r="O405" s="24" t="s">
        <v>32</v>
      </c>
    </row>
    <row r="406" s="1" customFormat="1" ht="18.75" spans="1:15">
      <c r="A406" s="121">
        <v>401</v>
      </c>
      <c r="B406" s="121" t="s">
        <v>14518</v>
      </c>
      <c r="C406" s="121" t="s">
        <v>11004</v>
      </c>
      <c r="D406" s="121" t="s">
        <v>10034</v>
      </c>
      <c r="E406" s="121" t="s">
        <v>14519</v>
      </c>
      <c r="F406" s="134" t="s">
        <v>14906</v>
      </c>
      <c r="G406" s="134" t="s">
        <v>14935</v>
      </c>
      <c r="H406" s="141" t="s">
        <v>1583</v>
      </c>
      <c r="I406" s="134">
        <v>4</v>
      </c>
      <c r="J406" s="131" t="s">
        <v>14908</v>
      </c>
      <c r="K406" s="135" t="s">
        <v>14523</v>
      </c>
      <c r="L406" s="134">
        <v>2</v>
      </c>
      <c r="M406" s="27">
        <f t="shared" si="19"/>
        <v>260</v>
      </c>
      <c r="N406" s="23"/>
      <c r="O406" s="24" t="s">
        <v>32</v>
      </c>
    </row>
    <row r="407" s="1" customFormat="1" ht="18.75" spans="1:15">
      <c r="A407" s="121">
        <v>402</v>
      </c>
      <c r="B407" s="121" t="s">
        <v>14518</v>
      </c>
      <c r="C407" s="121" t="s">
        <v>11004</v>
      </c>
      <c r="D407" s="121" t="s">
        <v>10034</v>
      </c>
      <c r="E407" s="121" t="s">
        <v>14519</v>
      </c>
      <c r="F407" s="134" t="s">
        <v>14906</v>
      </c>
      <c r="G407" s="134" t="s">
        <v>14936</v>
      </c>
      <c r="H407" s="141" t="s">
        <v>1583</v>
      </c>
      <c r="I407" s="134">
        <v>4</v>
      </c>
      <c r="J407" s="131" t="s">
        <v>14908</v>
      </c>
      <c r="K407" s="135" t="s">
        <v>14523</v>
      </c>
      <c r="L407" s="134">
        <v>3</v>
      </c>
      <c r="M407" s="27">
        <f t="shared" si="19"/>
        <v>390</v>
      </c>
      <c r="N407" s="23"/>
      <c r="O407" s="24" t="s">
        <v>32</v>
      </c>
    </row>
    <row r="408" s="1" customFormat="1" ht="18.75" spans="1:15">
      <c r="A408" s="121">
        <v>403</v>
      </c>
      <c r="B408" s="121" t="s">
        <v>14518</v>
      </c>
      <c r="C408" s="121" t="s">
        <v>11004</v>
      </c>
      <c r="D408" s="121" t="s">
        <v>10034</v>
      </c>
      <c r="E408" s="121" t="s">
        <v>14519</v>
      </c>
      <c r="F408" s="134" t="s">
        <v>14906</v>
      </c>
      <c r="G408" s="134" t="s">
        <v>14937</v>
      </c>
      <c r="H408" s="141" t="s">
        <v>1583</v>
      </c>
      <c r="I408" s="134">
        <v>4</v>
      </c>
      <c r="J408" s="131" t="s">
        <v>14908</v>
      </c>
      <c r="K408" s="135" t="s">
        <v>14523</v>
      </c>
      <c r="L408" s="134">
        <v>2</v>
      </c>
      <c r="M408" s="27">
        <f t="shared" si="19"/>
        <v>260</v>
      </c>
      <c r="N408" s="23"/>
      <c r="O408" s="24" t="s">
        <v>32</v>
      </c>
    </row>
    <row r="409" s="1" customFormat="1" ht="18.75" spans="1:15">
      <c r="A409" s="121">
        <v>404</v>
      </c>
      <c r="B409" s="121" t="s">
        <v>14518</v>
      </c>
      <c r="C409" s="121" t="s">
        <v>11004</v>
      </c>
      <c r="D409" s="121" t="s">
        <v>10034</v>
      </c>
      <c r="E409" s="121" t="s">
        <v>14519</v>
      </c>
      <c r="F409" s="134" t="s">
        <v>14906</v>
      </c>
      <c r="G409" s="134" t="s">
        <v>14938</v>
      </c>
      <c r="H409" s="141" t="s">
        <v>194</v>
      </c>
      <c r="I409" s="134">
        <v>4</v>
      </c>
      <c r="J409" s="131" t="s">
        <v>14908</v>
      </c>
      <c r="K409" s="135" t="s">
        <v>14523</v>
      </c>
      <c r="L409" s="134">
        <v>2</v>
      </c>
      <c r="M409" s="27">
        <f t="shared" si="19"/>
        <v>260</v>
      </c>
      <c r="N409" s="23"/>
      <c r="O409" s="24" t="s">
        <v>32</v>
      </c>
    </row>
    <row r="410" s="1" customFormat="1" ht="18.75" spans="1:15">
      <c r="A410" s="121">
        <v>405</v>
      </c>
      <c r="B410" s="121" t="s">
        <v>14518</v>
      </c>
      <c r="C410" s="121" t="s">
        <v>11004</v>
      </c>
      <c r="D410" s="121" t="s">
        <v>10034</v>
      </c>
      <c r="E410" s="121" t="s">
        <v>14519</v>
      </c>
      <c r="F410" s="134" t="s">
        <v>14906</v>
      </c>
      <c r="G410" s="134" t="s">
        <v>14939</v>
      </c>
      <c r="H410" s="141" t="s">
        <v>194</v>
      </c>
      <c r="I410" s="134">
        <v>4</v>
      </c>
      <c r="J410" s="131" t="s">
        <v>14908</v>
      </c>
      <c r="K410" s="135" t="s">
        <v>14523</v>
      </c>
      <c r="L410" s="134">
        <v>3</v>
      </c>
      <c r="M410" s="27">
        <f t="shared" si="19"/>
        <v>390</v>
      </c>
      <c r="N410" s="23"/>
      <c r="O410" s="24" t="s">
        <v>32</v>
      </c>
    </row>
    <row r="411" s="1" customFormat="1" ht="18.75" spans="1:15">
      <c r="A411" s="121">
        <v>406</v>
      </c>
      <c r="B411" s="121" t="s">
        <v>14518</v>
      </c>
      <c r="C411" s="121" t="s">
        <v>11004</v>
      </c>
      <c r="D411" s="121" t="s">
        <v>10034</v>
      </c>
      <c r="E411" s="121" t="s">
        <v>14519</v>
      </c>
      <c r="F411" s="134" t="s">
        <v>14906</v>
      </c>
      <c r="G411" s="134" t="s">
        <v>14940</v>
      </c>
      <c r="H411" s="141" t="s">
        <v>1583</v>
      </c>
      <c r="I411" s="134">
        <v>4</v>
      </c>
      <c r="J411" s="131" t="s">
        <v>14908</v>
      </c>
      <c r="K411" s="135" t="s">
        <v>14523</v>
      </c>
      <c r="L411" s="134">
        <v>3</v>
      </c>
      <c r="M411" s="27">
        <f t="shared" si="19"/>
        <v>390</v>
      </c>
      <c r="N411" s="23"/>
      <c r="O411" s="24" t="s">
        <v>32</v>
      </c>
    </row>
    <row r="412" s="1" customFormat="1" ht="18.75" spans="1:15">
      <c r="A412" s="121">
        <v>407</v>
      </c>
      <c r="B412" s="121" t="s">
        <v>14518</v>
      </c>
      <c r="C412" s="121" t="s">
        <v>11004</v>
      </c>
      <c r="D412" s="121" t="s">
        <v>10034</v>
      </c>
      <c r="E412" s="121" t="s">
        <v>14519</v>
      </c>
      <c r="F412" s="134" t="s">
        <v>14906</v>
      </c>
      <c r="G412" s="134" t="s">
        <v>14941</v>
      </c>
      <c r="H412" s="141" t="s">
        <v>194</v>
      </c>
      <c r="I412" s="134">
        <v>4</v>
      </c>
      <c r="J412" s="131" t="s">
        <v>14908</v>
      </c>
      <c r="K412" s="135" t="s">
        <v>14523</v>
      </c>
      <c r="L412" s="134">
        <v>3</v>
      </c>
      <c r="M412" s="27">
        <f t="shared" si="19"/>
        <v>390</v>
      </c>
      <c r="N412" s="23"/>
      <c r="O412" s="24" t="s">
        <v>32</v>
      </c>
    </row>
    <row r="413" s="1" customFormat="1" ht="18.75" spans="1:15">
      <c r="A413" s="121">
        <v>408</v>
      </c>
      <c r="B413" s="121" t="s">
        <v>14518</v>
      </c>
      <c r="C413" s="121" t="s">
        <v>11004</v>
      </c>
      <c r="D413" s="121" t="s">
        <v>10034</v>
      </c>
      <c r="E413" s="121" t="s">
        <v>14519</v>
      </c>
      <c r="F413" s="134" t="s">
        <v>14906</v>
      </c>
      <c r="G413" s="134" t="s">
        <v>14942</v>
      </c>
      <c r="H413" s="141" t="s">
        <v>194</v>
      </c>
      <c r="I413" s="134">
        <v>6</v>
      </c>
      <c r="J413" s="131" t="s">
        <v>14908</v>
      </c>
      <c r="K413" s="135" t="s">
        <v>14523</v>
      </c>
      <c r="L413" s="134">
        <v>3</v>
      </c>
      <c r="M413" s="27">
        <f t="shared" si="19"/>
        <v>390</v>
      </c>
      <c r="N413" s="23"/>
      <c r="O413" s="24" t="s">
        <v>32</v>
      </c>
    </row>
    <row r="414" s="1" customFormat="1" ht="18.75" spans="1:15">
      <c r="A414" s="121">
        <v>409</v>
      </c>
      <c r="B414" s="121" t="s">
        <v>14518</v>
      </c>
      <c r="C414" s="121" t="s">
        <v>11004</v>
      </c>
      <c r="D414" s="121" t="s">
        <v>10034</v>
      </c>
      <c r="E414" s="121" t="s">
        <v>14519</v>
      </c>
      <c r="F414" s="134" t="s">
        <v>14906</v>
      </c>
      <c r="G414" s="134" t="s">
        <v>14943</v>
      </c>
      <c r="H414" s="141" t="s">
        <v>1583</v>
      </c>
      <c r="I414" s="134">
        <v>3</v>
      </c>
      <c r="J414" s="131" t="s">
        <v>14908</v>
      </c>
      <c r="K414" s="135" t="s">
        <v>14523</v>
      </c>
      <c r="L414" s="134">
        <v>3</v>
      </c>
      <c r="M414" s="27">
        <f t="shared" si="19"/>
        <v>390</v>
      </c>
      <c r="N414" s="23"/>
      <c r="O414" s="24" t="s">
        <v>32</v>
      </c>
    </row>
    <row r="415" s="1" customFormat="1" ht="18.75" spans="1:15">
      <c r="A415" s="121">
        <v>410</v>
      </c>
      <c r="B415" s="121" t="s">
        <v>14518</v>
      </c>
      <c r="C415" s="121" t="s">
        <v>11004</v>
      </c>
      <c r="D415" s="121" t="s">
        <v>10034</v>
      </c>
      <c r="E415" s="121" t="s">
        <v>14519</v>
      </c>
      <c r="F415" s="134" t="s">
        <v>14906</v>
      </c>
      <c r="G415" s="134" t="s">
        <v>14944</v>
      </c>
      <c r="H415" s="141" t="s">
        <v>194</v>
      </c>
      <c r="I415" s="134">
        <v>5</v>
      </c>
      <c r="J415" s="131" t="s">
        <v>14908</v>
      </c>
      <c r="K415" s="135" t="s">
        <v>14523</v>
      </c>
      <c r="L415" s="134">
        <v>3</v>
      </c>
      <c r="M415" s="27">
        <f t="shared" si="19"/>
        <v>390</v>
      </c>
      <c r="N415" s="23"/>
      <c r="O415" s="24" t="s">
        <v>32</v>
      </c>
    </row>
    <row r="416" s="1" customFormat="1" ht="18.75" spans="1:15">
      <c r="A416" s="121">
        <v>411</v>
      </c>
      <c r="B416" s="121" t="s">
        <v>14518</v>
      </c>
      <c r="C416" s="121" t="s">
        <v>11004</v>
      </c>
      <c r="D416" s="121" t="s">
        <v>10034</v>
      </c>
      <c r="E416" s="121" t="s">
        <v>14519</v>
      </c>
      <c r="F416" s="134" t="s">
        <v>14906</v>
      </c>
      <c r="G416" s="134" t="s">
        <v>14945</v>
      </c>
      <c r="H416" s="141" t="s">
        <v>1583</v>
      </c>
      <c r="I416" s="134">
        <v>5</v>
      </c>
      <c r="J416" s="131" t="s">
        <v>14908</v>
      </c>
      <c r="K416" s="135" t="s">
        <v>14523</v>
      </c>
      <c r="L416" s="134">
        <v>5</v>
      </c>
      <c r="M416" s="27">
        <f t="shared" si="19"/>
        <v>650</v>
      </c>
      <c r="N416" s="23"/>
      <c r="O416" s="24" t="s">
        <v>32</v>
      </c>
    </row>
    <row r="417" s="1" customFormat="1" ht="18.75" spans="1:15">
      <c r="A417" s="121">
        <v>412</v>
      </c>
      <c r="B417" s="121" t="s">
        <v>14518</v>
      </c>
      <c r="C417" s="121" t="s">
        <v>11004</v>
      </c>
      <c r="D417" s="121" t="s">
        <v>10034</v>
      </c>
      <c r="E417" s="121" t="s">
        <v>14519</v>
      </c>
      <c r="F417" s="134" t="s">
        <v>14906</v>
      </c>
      <c r="G417" s="134" t="s">
        <v>14946</v>
      </c>
      <c r="H417" s="141" t="s">
        <v>1583</v>
      </c>
      <c r="I417" s="134">
        <v>2</v>
      </c>
      <c r="J417" s="131" t="s">
        <v>14908</v>
      </c>
      <c r="K417" s="135" t="s">
        <v>14523</v>
      </c>
      <c r="L417" s="134">
        <v>2</v>
      </c>
      <c r="M417" s="27">
        <f t="shared" si="19"/>
        <v>260</v>
      </c>
      <c r="N417" s="23"/>
      <c r="O417" s="24" t="s">
        <v>32</v>
      </c>
    </row>
    <row r="418" s="1" customFormat="1" ht="18.75" spans="1:15">
      <c r="A418" s="121">
        <v>413</v>
      </c>
      <c r="B418" s="121" t="s">
        <v>14518</v>
      </c>
      <c r="C418" s="121" t="s">
        <v>11004</v>
      </c>
      <c r="D418" s="121" t="s">
        <v>10034</v>
      </c>
      <c r="E418" s="121" t="s">
        <v>14519</v>
      </c>
      <c r="F418" s="134" t="s">
        <v>14906</v>
      </c>
      <c r="G418" s="134" t="s">
        <v>14947</v>
      </c>
      <c r="H418" s="141" t="s">
        <v>1583</v>
      </c>
      <c r="I418" s="134">
        <v>5</v>
      </c>
      <c r="J418" s="131" t="s">
        <v>14908</v>
      </c>
      <c r="K418" s="135" t="s">
        <v>14523</v>
      </c>
      <c r="L418" s="134">
        <v>5</v>
      </c>
      <c r="M418" s="27">
        <f t="shared" si="19"/>
        <v>650</v>
      </c>
      <c r="N418" s="23"/>
      <c r="O418" s="24" t="s">
        <v>32</v>
      </c>
    </row>
    <row r="419" s="1" customFormat="1" ht="18.75" spans="1:15">
      <c r="A419" s="121">
        <v>414</v>
      </c>
      <c r="B419" s="121" t="s">
        <v>14518</v>
      </c>
      <c r="C419" s="121" t="s">
        <v>11004</v>
      </c>
      <c r="D419" s="121" t="s">
        <v>10034</v>
      </c>
      <c r="E419" s="121" t="s">
        <v>14519</v>
      </c>
      <c r="F419" s="134" t="s">
        <v>14906</v>
      </c>
      <c r="G419" s="134" t="s">
        <v>14948</v>
      </c>
      <c r="H419" s="141" t="s">
        <v>194</v>
      </c>
      <c r="I419" s="134">
        <v>4</v>
      </c>
      <c r="J419" s="131" t="s">
        <v>14908</v>
      </c>
      <c r="K419" s="135" t="s">
        <v>14523</v>
      </c>
      <c r="L419" s="134">
        <v>3</v>
      </c>
      <c r="M419" s="27">
        <f t="shared" si="19"/>
        <v>390</v>
      </c>
      <c r="N419" s="23"/>
      <c r="O419" s="24" t="s">
        <v>32</v>
      </c>
    </row>
    <row r="420" s="1" customFormat="1" ht="18.75" spans="1:15">
      <c r="A420" s="121">
        <v>415</v>
      </c>
      <c r="B420" s="121" t="s">
        <v>14518</v>
      </c>
      <c r="C420" s="121" t="s">
        <v>11004</v>
      </c>
      <c r="D420" s="121" t="s">
        <v>10034</v>
      </c>
      <c r="E420" s="121" t="s">
        <v>14519</v>
      </c>
      <c r="F420" s="134" t="s">
        <v>14906</v>
      </c>
      <c r="G420" s="134" t="s">
        <v>14949</v>
      </c>
      <c r="H420" s="141" t="s">
        <v>14921</v>
      </c>
      <c r="I420" s="134">
        <v>7</v>
      </c>
      <c r="J420" s="131" t="s">
        <v>14908</v>
      </c>
      <c r="K420" s="135" t="s">
        <v>14523</v>
      </c>
      <c r="L420" s="134">
        <v>6</v>
      </c>
      <c r="M420" s="27">
        <f>L420*312</f>
        <v>1872</v>
      </c>
      <c r="N420" s="23"/>
      <c r="O420" s="24" t="s">
        <v>32</v>
      </c>
    </row>
    <row r="421" s="1" customFormat="1" ht="18.75" spans="1:15">
      <c r="A421" s="121">
        <v>416</v>
      </c>
      <c r="B421" s="121" t="s">
        <v>14518</v>
      </c>
      <c r="C421" s="121" t="s">
        <v>11004</v>
      </c>
      <c r="D421" s="121" t="s">
        <v>10034</v>
      </c>
      <c r="E421" s="121" t="s">
        <v>14519</v>
      </c>
      <c r="F421" s="134" t="s">
        <v>14906</v>
      </c>
      <c r="G421" s="134" t="s">
        <v>14950</v>
      </c>
      <c r="H421" s="141" t="s">
        <v>194</v>
      </c>
      <c r="I421" s="134">
        <v>2</v>
      </c>
      <c r="J421" s="131" t="s">
        <v>14908</v>
      </c>
      <c r="K421" s="135" t="s">
        <v>14523</v>
      </c>
      <c r="L421" s="134">
        <v>2</v>
      </c>
      <c r="M421" s="27">
        <f>L421*130</f>
        <v>260</v>
      </c>
      <c r="N421" s="23"/>
      <c r="O421" s="24" t="s">
        <v>32</v>
      </c>
    </row>
    <row r="422" s="1" customFormat="1" ht="18.75" spans="1:15">
      <c r="A422" s="121">
        <v>417</v>
      </c>
      <c r="B422" s="121" t="s">
        <v>14518</v>
      </c>
      <c r="C422" s="121" t="s">
        <v>11004</v>
      </c>
      <c r="D422" s="121" t="s">
        <v>10034</v>
      </c>
      <c r="E422" s="121" t="s">
        <v>14519</v>
      </c>
      <c r="F422" s="134" t="s">
        <v>14906</v>
      </c>
      <c r="G422" s="134" t="s">
        <v>14951</v>
      </c>
      <c r="H422" s="141" t="s">
        <v>1583</v>
      </c>
      <c r="I422" s="134">
        <v>4</v>
      </c>
      <c r="J422" s="131" t="s">
        <v>14908</v>
      </c>
      <c r="K422" s="135" t="s">
        <v>14523</v>
      </c>
      <c r="L422" s="134">
        <v>2</v>
      </c>
      <c r="M422" s="27">
        <f>L422*130</f>
        <v>260</v>
      </c>
      <c r="N422" s="23"/>
      <c r="O422" s="24" t="s">
        <v>32</v>
      </c>
    </row>
    <row r="423" s="1" customFormat="1" ht="18.75" spans="1:15">
      <c r="A423" s="121">
        <v>418</v>
      </c>
      <c r="B423" s="121" t="s">
        <v>14518</v>
      </c>
      <c r="C423" s="121" t="s">
        <v>11004</v>
      </c>
      <c r="D423" s="121" t="s">
        <v>10034</v>
      </c>
      <c r="E423" s="121" t="s">
        <v>14519</v>
      </c>
      <c r="F423" s="134" t="s">
        <v>14906</v>
      </c>
      <c r="G423" s="134" t="s">
        <v>14952</v>
      </c>
      <c r="H423" s="141" t="s">
        <v>194</v>
      </c>
      <c r="I423" s="134">
        <v>4</v>
      </c>
      <c r="J423" s="131" t="s">
        <v>14908</v>
      </c>
      <c r="K423" s="135" t="s">
        <v>14523</v>
      </c>
      <c r="L423" s="134">
        <v>2</v>
      </c>
      <c r="M423" s="27">
        <f>L423*130</f>
        <v>260</v>
      </c>
      <c r="N423" s="23"/>
      <c r="O423" s="24" t="s">
        <v>32</v>
      </c>
    </row>
    <row r="424" s="1" customFormat="1" ht="18.75" spans="1:15">
      <c r="A424" s="121">
        <v>419</v>
      </c>
      <c r="B424" s="121" t="s">
        <v>14518</v>
      </c>
      <c r="C424" s="121" t="s">
        <v>11004</v>
      </c>
      <c r="D424" s="121" t="s">
        <v>10034</v>
      </c>
      <c r="E424" s="121" t="s">
        <v>14519</v>
      </c>
      <c r="F424" s="134" t="s">
        <v>14906</v>
      </c>
      <c r="G424" s="134" t="s">
        <v>14953</v>
      </c>
      <c r="H424" s="141" t="s">
        <v>14921</v>
      </c>
      <c r="I424" s="134">
        <v>1</v>
      </c>
      <c r="J424" s="131" t="s">
        <v>14908</v>
      </c>
      <c r="K424" s="135" t="s">
        <v>14523</v>
      </c>
      <c r="L424" s="134">
        <v>1</v>
      </c>
      <c r="M424" s="27">
        <f>L424*312</f>
        <v>312</v>
      </c>
      <c r="N424" s="23"/>
      <c r="O424" s="24" t="s">
        <v>32</v>
      </c>
    </row>
    <row r="425" s="1" customFormat="1" ht="18.75" spans="1:15">
      <c r="A425" s="121">
        <v>420</v>
      </c>
      <c r="B425" s="121" t="s">
        <v>14518</v>
      </c>
      <c r="C425" s="121" t="s">
        <v>11004</v>
      </c>
      <c r="D425" s="121" t="s">
        <v>10034</v>
      </c>
      <c r="E425" s="121" t="s">
        <v>14519</v>
      </c>
      <c r="F425" s="134" t="s">
        <v>14906</v>
      </c>
      <c r="G425" s="134" t="s">
        <v>14954</v>
      </c>
      <c r="H425" s="141" t="s">
        <v>1583</v>
      </c>
      <c r="I425" s="134">
        <v>4</v>
      </c>
      <c r="J425" s="131" t="s">
        <v>14908</v>
      </c>
      <c r="K425" s="135" t="s">
        <v>14523</v>
      </c>
      <c r="L425" s="134">
        <v>3</v>
      </c>
      <c r="M425" s="27">
        <f>L425*130</f>
        <v>390</v>
      </c>
      <c r="N425" s="23"/>
      <c r="O425" s="24" t="s">
        <v>32</v>
      </c>
    </row>
    <row r="426" s="1" customFormat="1" ht="18.75" spans="1:15">
      <c r="A426" s="121">
        <v>421</v>
      </c>
      <c r="B426" s="121" t="s">
        <v>14518</v>
      </c>
      <c r="C426" s="121" t="s">
        <v>11004</v>
      </c>
      <c r="D426" s="121" t="s">
        <v>10034</v>
      </c>
      <c r="E426" s="121" t="s">
        <v>14519</v>
      </c>
      <c r="F426" s="134" t="s">
        <v>14906</v>
      </c>
      <c r="G426" s="134" t="s">
        <v>14955</v>
      </c>
      <c r="H426" s="141" t="s">
        <v>194</v>
      </c>
      <c r="I426" s="134">
        <v>5</v>
      </c>
      <c r="J426" s="131" t="s">
        <v>14908</v>
      </c>
      <c r="K426" s="135" t="s">
        <v>14523</v>
      </c>
      <c r="L426" s="134">
        <v>4</v>
      </c>
      <c r="M426" s="27">
        <f>L426*130</f>
        <v>520</v>
      </c>
      <c r="N426" s="23"/>
      <c r="O426" s="24" t="s">
        <v>32</v>
      </c>
    </row>
    <row r="427" s="1" customFormat="1" ht="18.75" spans="1:15">
      <c r="A427" s="121">
        <v>422</v>
      </c>
      <c r="B427" s="121" t="s">
        <v>14518</v>
      </c>
      <c r="C427" s="121" t="s">
        <v>11004</v>
      </c>
      <c r="D427" s="121" t="s">
        <v>10034</v>
      </c>
      <c r="E427" s="121" t="s">
        <v>14519</v>
      </c>
      <c r="F427" s="134" t="s">
        <v>14906</v>
      </c>
      <c r="G427" s="134" t="s">
        <v>14956</v>
      </c>
      <c r="H427" s="141" t="s">
        <v>194</v>
      </c>
      <c r="I427" s="134">
        <v>5</v>
      </c>
      <c r="J427" s="131" t="s">
        <v>14908</v>
      </c>
      <c r="K427" s="135" t="s">
        <v>14523</v>
      </c>
      <c r="L427" s="134">
        <v>3</v>
      </c>
      <c r="M427" s="27">
        <f>L427*130</f>
        <v>390</v>
      </c>
      <c r="N427" s="23"/>
      <c r="O427" s="24" t="s">
        <v>32</v>
      </c>
    </row>
    <row r="428" s="1" customFormat="1" ht="18.75" spans="1:15">
      <c r="A428" s="121">
        <v>423</v>
      </c>
      <c r="B428" s="121" t="s">
        <v>14518</v>
      </c>
      <c r="C428" s="121" t="s">
        <v>11004</v>
      </c>
      <c r="D428" s="121" t="s">
        <v>10034</v>
      </c>
      <c r="E428" s="121" t="s">
        <v>14519</v>
      </c>
      <c r="F428" s="134" t="s">
        <v>14906</v>
      </c>
      <c r="G428" s="134" t="s">
        <v>14957</v>
      </c>
      <c r="H428" s="141" t="s">
        <v>14921</v>
      </c>
      <c r="I428" s="134">
        <v>1</v>
      </c>
      <c r="J428" s="131" t="s">
        <v>14908</v>
      </c>
      <c r="K428" s="135" t="s">
        <v>14523</v>
      </c>
      <c r="L428" s="134">
        <v>1</v>
      </c>
      <c r="M428" s="27">
        <f>L428*312</f>
        <v>312</v>
      </c>
      <c r="N428" s="23"/>
      <c r="O428" s="24" t="s">
        <v>32</v>
      </c>
    </row>
    <row r="429" s="1" customFormat="1" ht="18.75" spans="1:15">
      <c r="A429" s="121">
        <v>424</v>
      </c>
      <c r="B429" s="121" t="s">
        <v>14518</v>
      </c>
      <c r="C429" s="121" t="s">
        <v>11004</v>
      </c>
      <c r="D429" s="121" t="s">
        <v>10034</v>
      </c>
      <c r="E429" s="121" t="s">
        <v>14519</v>
      </c>
      <c r="F429" s="134" t="s">
        <v>14906</v>
      </c>
      <c r="G429" s="134" t="s">
        <v>14958</v>
      </c>
      <c r="H429" s="141" t="s">
        <v>194</v>
      </c>
      <c r="I429" s="134">
        <v>4</v>
      </c>
      <c r="J429" s="131" t="s">
        <v>14908</v>
      </c>
      <c r="K429" s="135" t="s">
        <v>14523</v>
      </c>
      <c r="L429" s="134">
        <v>3</v>
      </c>
      <c r="M429" s="27">
        <f t="shared" ref="M429:M440" si="20">L429*130</f>
        <v>390</v>
      </c>
      <c r="N429" s="23"/>
      <c r="O429" s="24" t="s">
        <v>32</v>
      </c>
    </row>
    <row r="430" s="1" customFormat="1" ht="18.75" spans="1:15">
      <c r="A430" s="121">
        <v>425</v>
      </c>
      <c r="B430" s="121" t="s">
        <v>14518</v>
      </c>
      <c r="C430" s="121" t="s">
        <v>11004</v>
      </c>
      <c r="D430" s="121" t="s">
        <v>10034</v>
      </c>
      <c r="E430" s="121" t="s">
        <v>14519</v>
      </c>
      <c r="F430" s="134" t="s">
        <v>14906</v>
      </c>
      <c r="G430" s="134" t="s">
        <v>14959</v>
      </c>
      <c r="H430" s="141" t="s">
        <v>194</v>
      </c>
      <c r="I430" s="134">
        <v>4</v>
      </c>
      <c r="J430" s="131" t="s">
        <v>14908</v>
      </c>
      <c r="K430" s="135" t="s">
        <v>14523</v>
      </c>
      <c r="L430" s="134">
        <v>3</v>
      </c>
      <c r="M430" s="27">
        <f t="shared" si="20"/>
        <v>390</v>
      </c>
      <c r="N430" s="23"/>
      <c r="O430" s="24" t="s">
        <v>32</v>
      </c>
    </row>
    <row r="431" s="1" customFormat="1" ht="18.75" spans="1:15">
      <c r="A431" s="121">
        <v>426</v>
      </c>
      <c r="B431" s="121" t="s">
        <v>14518</v>
      </c>
      <c r="C431" s="121" t="s">
        <v>11004</v>
      </c>
      <c r="D431" s="121" t="s">
        <v>10034</v>
      </c>
      <c r="E431" s="121" t="s">
        <v>14519</v>
      </c>
      <c r="F431" s="134" t="s">
        <v>14906</v>
      </c>
      <c r="G431" s="134" t="s">
        <v>14960</v>
      </c>
      <c r="H431" s="141" t="s">
        <v>194</v>
      </c>
      <c r="I431" s="134">
        <v>5</v>
      </c>
      <c r="J431" s="131" t="s">
        <v>14908</v>
      </c>
      <c r="K431" s="135" t="s">
        <v>14523</v>
      </c>
      <c r="L431" s="134">
        <v>3</v>
      </c>
      <c r="M431" s="27">
        <f t="shared" si="20"/>
        <v>390</v>
      </c>
      <c r="N431" s="23"/>
      <c r="O431" s="24" t="s">
        <v>32</v>
      </c>
    </row>
    <row r="432" s="1" customFormat="1" ht="18.75" spans="1:15">
      <c r="A432" s="121">
        <v>427</v>
      </c>
      <c r="B432" s="121" t="s">
        <v>14518</v>
      </c>
      <c r="C432" s="121" t="s">
        <v>11004</v>
      </c>
      <c r="D432" s="121" t="s">
        <v>10034</v>
      </c>
      <c r="E432" s="121" t="s">
        <v>14519</v>
      </c>
      <c r="F432" s="134" t="s">
        <v>14906</v>
      </c>
      <c r="G432" s="134" t="s">
        <v>14961</v>
      </c>
      <c r="H432" s="141" t="s">
        <v>194</v>
      </c>
      <c r="I432" s="134">
        <v>1</v>
      </c>
      <c r="J432" s="131" t="s">
        <v>14908</v>
      </c>
      <c r="K432" s="135" t="s">
        <v>14523</v>
      </c>
      <c r="L432" s="134">
        <v>1</v>
      </c>
      <c r="M432" s="27">
        <f t="shared" si="20"/>
        <v>130</v>
      </c>
      <c r="N432" s="23"/>
      <c r="O432" s="24" t="s">
        <v>32</v>
      </c>
    </row>
    <row r="433" s="1" customFormat="1" ht="18.75" spans="1:15">
      <c r="A433" s="121">
        <v>428</v>
      </c>
      <c r="B433" s="121" t="s">
        <v>14518</v>
      </c>
      <c r="C433" s="121" t="s">
        <v>11004</v>
      </c>
      <c r="D433" s="121" t="s">
        <v>10034</v>
      </c>
      <c r="E433" s="121" t="s">
        <v>14519</v>
      </c>
      <c r="F433" s="134" t="s">
        <v>14906</v>
      </c>
      <c r="G433" s="134" t="s">
        <v>14962</v>
      </c>
      <c r="H433" s="141" t="s">
        <v>1583</v>
      </c>
      <c r="I433" s="134">
        <v>4</v>
      </c>
      <c r="J433" s="131" t="s">
        <v>14908</v>
      </c>
      <c r="K433" s="135" t="s">
        <v>14523</v>
      </c>
      <c r="L433" s="134">
        <v>4</v>
      </c>
      <c r="M433" s="27">
        <f t="shared" si="20"/>
        <v>520</v>
      </c>
      <c r="N433" s="23"/>
      <c r="O433" s="24" t="s">
        <v>32</v>
      </c>
    </row>
    <row r="434" s="1" customFormat="1" ht="18.75" spans="1:15">
      <c r="A434" s="121">
        <v>429</v>
      </c>
      <c r="B434" s="121" t="s">
        <v>14518</v>
      </c>
      <c r="C434" s="121" t="s">
        <v>11004</v>
      </c>
      <c r="D434" s="121" t="s">
        <v>10034</v>
      </c>
      <c r="E434" s="121" t="s">
        <v>14519</v>
      </c>
      <c r="F434" s="134" t="s">
        <v>14906</v>
      </c>
      <c r="G434" s="134" t="s">
        <v>14963</v>
      </c>
      <c r="H434" s="141" t="s">
        <v>1583</v>
      </c>
      <c r="I434" s="134">
        <v>1</v>
      </c>
      <c r="J434" s="131" t="s">
        <v>14908</v>
      </c>
      <c r="K434" s="135" t="s">
        <v>14523</v>
      </c>
      <c r="L434" s="134">
        <v>1</v>
      </c>
      <c r="M434" s="27">
        <f t="shared" si="20"/>
        <v>130</v>
      </c>
      <c r="N434" s="23"/>
      <c r="O434" s="24" t="s">
        <v>32</v>
      </c>
    </row>
    <row r="435" s="1" customFormat="1" ht="18.75" spans="1:15">
      <c r="A435" s="121">
        <v>430</v>
      </c>
      <c r="B435" s="121" t="s">
        <v>14518</v>
      </c>
      <c r="C435" s="121" t="s">
        <v>11004</v>
      </c>
      <c r="D435" s="121" t="s">
        <v>10034</v>
      </c>
      <c r="E435" s="121" t="s">
        <v>14519</v>
      </c>
      <c r="F435" s="134" t="s">
        <v>14906</v>
      </c>
      <c r="G435" s="134" t="s">
        <v>14964</v>
      </c>
      <c r="H435" s="141" t="s">
        <v>1583</v>
      </c>
      <c r="I435" s="134">
        <v>3</v>
      </c>
      <c r="J435" s="131" t="s">
        <v>14908</v>
      </c>
      <c r="K435" s="135" t="s">
        <v>14523</v>
      </c>
      <c r="L435" s="134">
        <v>3</v>
      </c>
      <c r="M435" s="27">
        <f t="shared" si="20"/>
        <v>390</v>
      </c>
      <c r="N435" s="23"/>
      <c r="O435" s="24" t="s">
        <v>32</v>
      </c>
    </row>
    <row r="436" s="1" customFormat="1" ht="18.75" spans="1:15">
      <c r="A436" s="121">
        <v>431</v>
      </c>
      <c r="B436" s="121" t="s">
        <v>14518</v>
      </c>
      <c r="C436" s="121" t="s">
        <v>11004</v>
      </c>
      <c r="D436" s="121" t="s">
        <v>10034</v>
      </c>
      <c r="E436" s="121" t="s">
        <v>14519</v>
      </c>
      <c r="F436" s="134" t="s">
        <v>14906</v>
      </c>
      <c r="G436" s="134" t="s">
        <v>14965</v>
      </c>
      <c r="H436" s="141" t="s">
        <v>1583</v>
      </c>
      <c r="I436" s="134">
        <v>4</v>
      </c>
      <c r="J436" s="131" t="s">
        <v>14966</v>
      </c>
      <c r="K436" s="135" t="s">
        <v>14523</v>
      </c>
      <c r="L436" s="134">
        <v>2</v>
      </c>
      <c r="M436" s="27">
        <f t="shared" si="20"/>
        <v>260</v>
      </c>
      <c r="N436" s="23"/>
      <c r="O436" s="24" t="s">
        <v>32</v>
      </c>
    </row>
    <row r="437" s="1" customFormat="1" ht="18.75" spans="1:15">
      <c r="A437" s="121">
        <v>432</v>
      </c>
      <c r="B437" s="121" t="s">
        <v>14518</v>
      </c>
      <c r="C437" s="121" t="s">
        <v>11004</v>
      </c>
      <c r="D437" s="121" t="s">
        <v>10034</v>
      </c>
      <c r="E437" s="121" t="s">
        <v>14519</v>
      </c>
      <c r="F437" s="134" t="s">
        <v>14906</v>
      </c>
      <c r="G437" s="134" t="s">
        <v>14967</v>
      </c>
      <c r="H437" s="141" t="s">
        <v>1583</v>
      </c>
      <c r="I437" s="134">
        <v>3</v>
      </c>
      <c r="J437" s="131" t="s">
        <v>14966</v>
      </c>
      <c r="K437" s="135" t="s">
        <v>14523</v>
      </c>
      <c r="L437" s="134">
        <v>2</v>
      </c>
      <c r="M437" s="27">
        <f t="shared" si="20"/>
        <v>260</v>
      </c>
      <c r="N437" s="23"/>
      <c r="O437" s="24" t="s">
        <v>32</v>
      </c>
    </row>
    <row r="438" s="1" customFormat="1" ht="18.75" spans="1:15">
      <c r="A438" s="121">
        <v>433</v>
      </c>
      <c r="B438" s="121" t="s">
        <v>14518</v>
      </c>
      <c r="C438" s="121" t="s">
        <v>11004</v>
      </c>
      <c r="D438" s="121" t="s">
        <v>10034</v>
      </c>
      <c r="E438" s="121" t="s">
        <v>14519</v>
      </c>
      <c r="F438" s="134" t="s">
        <v>14906</v>
      </c>
      <c r="G438" s="134" t="s">
        <v>14968</v>
      </c>
      <c r="H438" s="141" t="s">
        <v>1583</v>
      </c>
      <c r="I438" s="134">
        <v>2</v>
      </c>
      <c r="J438" s="131" t="s">
        <v>14966</v>
      </c>
      <c r="K438" s="135" t="s">
        <v>14523</v>
      </c>
      <c r="L438" s="134">
        <v>2</v>
      </c>
      <c r="M438" s="27">
        <f t="shared" si="20"/>
        <v>260</v>
      </c>
      <c r="N438" s="23"/>
      <c r="O438" s="24" t="s">
        <v>32</v>
      </c>
    </row>
    <row r="439" s="1" customFormat="1" ht="18.75" spans="1:15">
      <c r="A439" s="121">
        <v>434</v>
      </c>
      <c r="B439" s="121" t="s">
        <v>14518</v>
      </c>
      <c r="C439" s="121" t="s">
        <v>11004</v>
      </c>
      <c r="D439" s="121" t="s">
        <v>10034</v>
      </c>
      <c r="E439" s="121" t="s">
        <v>14519</v>
      </c>
      <c r="F439" s="134" t="s">
        <v>14906</v>
      </c>
      <c r="G439" s="134" t="s">
        <v>14969</v>
      </c>
      <c r="H439" s="141" t="s">
        <v>194</v>
      </c>
      <c r="I439" s="134">
        <v>3</v>
      </c>
      <c r="J439" s="131" t="s">
        <v>14966</v>
      </c>
      <c r="K439" s="135" t="s">
        <v>14523</v>
      </c>
      <c r="L439" s="134">
        <v>2</v>
      </c>
      <c r="M439" s="27">
        <f t="shared" si="20"/>
        <v>260</v>
      </c>
      <c r="N439" s="23"/>
      <c r="O439" s="24" t="s">
        <v>32</v>
      </c>
    </row>
    <row r="440" s="1" customFormat="1" ht="18.75" spans="1:15">
      <c r="A440" s="121">
        <v>435</v>
      </c>
      <c r="B440" s="121" t="s">
        <v>14518</v>
      </c>
      <c r="C440" s="121" t="s">
        <v>11004</v>
      </c>
      <c r="D440" s="121" t="s">
        <v>10034</v>
      </c>
      <c r="E440" s="121" t="s">
        <v>14519</v>
      </c>
      <c r="F440" s="134" t="s">
        <v>14906</v>
      </c>
      <c r="G440" s="134" t="s">
        <v>14970</v>
      </c>
      <c r="H440" s="141" t="s">
        <v>1583</v>
      </c>
      <c r="I440" s="134">
        <v>3</v>
      </c>
      <c r="J440" s="131" t="s">
        <v>14966</v>
      </c>
      <c r="K440" s="135" t="s">
        <v>14523</v>
      </c>
      <c r="L440" s="134">
        <v>3</v>
      </c>
      <c r="M440" s="27">
        <f t="shared" si="20"/>
        <v>390</v>
      </c>
      <c r="N440" s="23"/>
      <c r="O440" s="24" t="s">
        <v>32</v>
      </c>
    </row>
    <row r="441" s="1" customFormat="1" ht="18.75" spans="1:15">
      <c r="A441" s="121">
        <v>436</v>
      </c>
      <c r="B441" s="121" t="s">
        <v>14518</v>
      </c>
      <c r="C441" s="121" t="s">
        <v>11004</v>
      </c>
      <c r="D441" s="121" t="s">
        <v>10034</v>
      </c>
      <c r="E441" s="121" t="s">
        <v>14519</v>
      </c>
      <c r="F441" s="134" t="s">
        <v>14906</v>
      </c>
      <c r="G441" s="134" t="s">
        <v>14971</v>
      </c>
      <c r="H441" s="141" t="s">
        <v>14921</v>
      </c>
      <c r="I441" s="134">
        <v>3</v>
      </c>
      <c r="J441" s="131" t="s">
        <v>14966</v>
      </c>
      <c r="K441" s="135" t="s">
        <v>14523</v>
      </c>
      <c r="L441" s="134">
        <v>2</v>
      </c>
      <c r="M441" s="27">
        <f>L441*312</f>
        <v>624</v>
      </c>
      <c r="N441" s="23"/>
      <c r="O441" s="24" t="s">
        <v>32</v>
      </c>
    </row>
    <row r="442" s="1" customFormat="1" ht="18.75" spans="1:15">
      <c r="A442" s="121">
        <v>437</v>
      </c>
      <c r="B442" s="121" t="s">
        <v>14518</v>
      </c>
      <c r="C442" s="121" t="s">
        <v>11004</v>
      </c>
      <c r="D442" s="121" t="s">
        <v>10034</v>
      </c>
      <c r="E442" s="121" t="s">
        <v>14519</v>
      </c>
      <c r="F442" s="134" t="s">
        <v>14906</v>
      </c>
      <c r="G442" s="134" t="s">
        <v>14972</v>
      </c>
      <c r="H442" s="141" t="s">
        <v>194</v>
      </c>
      <c r="I442" s="134">
        <v>3</v>
      </c>
      <c r="J442" s="131" t="s">
        <v>14966</v>
      </c>
      <c r="K442" s="135" t="s">
        <v>14523</v>
      </c>
      <c r="L442" s="134">
        <v>2</v>
      </c>
      <c r="M442" s="27">
        <f t="shared" ref="M442:M448" si="21">L442*130</f>
        <v>260</v>
      </c>
      <c r="N442" s="23"/>
      <c r="O442" s="24" t="s">
        <v>32</v>
      </c>
    </row>
    <row r="443" s="1" customFormat="1" ht="18.75" spans="1:15">
      <c r="A443" s="121">
        <v>438</v>
      </c>
      <c r="B443" s="121" t="s">
        <v>14518</v>
      </c>
      <c r="C443" s="121" t="s">
        <v>11004</v>
      </c>
      <c r="D443" s="121" t="s">
        <v>10034</v>
      </c>
      <c r="E443" s="121" t="s">
        <v>14519</v>
      </c>
      <c r="F443" s="134" t="s">
        <v>14906</v>
      </c>
      <c r="G443" s="134" t="s">
        <v>14973</v>
      </c>
      <c r="H443" s="141" t="s">
        <v>1583</v>
      </c>
      <c r="I443" s="134">
        <v>1</v>
      </c>
      <c r="J443" s="131" t="s">
        <v>14966</v>
      </c>
      <c r="K443" s="135" t="s">
        <v>14523</v>
      </c>
      <c r="L443" s="134">
        <v>1</v>
      </c>
      <c r="M443" s="27">
        <f t="shared" si="21"/>
        <v>130</v>
      </c>
      <c r="N443" s="23"/>
      <c r="O443" s="24" t="s">
        <v>32</v>
      </c>
    </row>
    <row r="444" s="1" customFormat="1" ht="18.75" spans="1:15">
      <c r="A444" s="121">
        <v>439</v>
      </c>
      <c r="B444" s="121" t="s">
        <v>14518</v>
      </c>
      <c r="C444" s="121" t="s">
        <v>11004</v>
      </c>
      <c r="D444" s="121" t="s">
        <v>10034</v>
      </c>
      <c r="E444" s="121" t="s">
        <v>14519</v>
      </c>
      <c r="F444" s="134" t="s">
        <v>14906</v>
      </c>
      <c r="G444" s="134" t="s">
        <v>14974</v>
      </c>
      <c r="H444" s="141" t="s">
        <v>194</v>
      </c>
      <c r="I444" s="134">
        <v>3</v>
      </c>
      <c r="J444" s="131" t="s">
        <v>14966</v>
      </c>
      <c r="K444" s="135" t="s">
        <v>14523</v>
      </c>
      <c r="L444" s="134">
        <v>2</v>
      </c>
      <c r="M444" s="27">
        <f t="shared" si="21"/>
        <v>260</v>
      </c>
      <c r="N444" s="23"/>
      <c r="O444" s="24" t="s">
        <v>32</v>
      </c>
    </row>
    <row r="445" s="1" customFormat="1" ht="18.75" spans="1:15">
      <c r="A445" s="121">
        <v>440</v>
      </c>
      <c r="B445" s="121" t="s">
        <v>14518</v>
      </c>
      <c r="C445" s="121" t="s">
        <v>11004</v>
      </c>
      <c r="D445" s="121" t="s">
        <v>10034</v>
      </c>
      <c r="E445" s="121" t="s">
        <v>14519</v>
      </c>
      <c r="F445" s="134" t="s">
        <v>14906</v>
      </c>
      <c r="G445" s="134" t="s">
        <v>14975</v>
      </c>
      <c r="H445" s="141" t="s">
        <v>194</v>
      </c>
      <c r="I445" s="134">
        <v>4</v>
      </c>
      <c r="J445" s="131" t="s">
        <v>14966</v>
      </c>
      <c r="K445" s="135" t="s">
        <v>14523</v>
      </c>
      <c r="L445" s="134">
        <v>2</v>
      </c>
      <c r="M445" s="27">
        <f t="shared" si="21"/>
        <v>260</v>
      </c>
      <c r="N445" s="23"/>
      <c r="O445" s="24" t="s">
        <v>32</v>
      </c>
    </row>
    <row r="446" s="1" customFormat="1" ht="18.75" spans="1:15">
      <c r="A446" s="121">
        <v>441</v>
      </c>
      <c r="B446" s="121" t="s">
        <v>14518</v>
      </c>
      <c r="C446" s="121" t="s">
        <v>11004</v>
      </c>
      <c r="D446" s="121" t="s">
        <v>10034</v>
      </c>
      <c r="E446" s="121" t="s">
        <v>14519</v>
      </c>
      <c r="F446" s="134" t="s">
        <v>14906</v>
      </c>
      <c r="G446" s="134" t="s">
        <v>14976</v>
      </c>
      <c r="H446" s="141" t="s">
        <v>1583</v>
      </c>
      <c r="I446" s="134">
        <v>5</v>
      </c>
      <c r="J446" s="131" t="s">
        <v>14966</v>
      </c>
      <c r="K446" s="135" t="s">
        <v>14523</v>
      </c>
      <c r="L446" s="134">
        <v>4</v>
      </c>
      <c r="M446" s="27">
        <f t="shared" si="21"/>
        <v>520</v>
      </c>
      <c r="N446" s="23"/>
      <c r="O446" s="24" t="s">
        <v>32</v>
      </c>
    </row>
    <row r="447" s="1" customFormat="1" ht="18.75" spans="1:15">
      <c r="A447" s="121">
        <v>442</v>
      </c>
      <c r="B447" s="121" t="s">
        <v>14518</v>
      </c>
      <c r="C447" s="121" t="s">
        <v>11004</v>
      </c>
      <c r="D447" s="121" t="s">
        <v>10034</v>
      </c>
      <c r="E447" s="121" t="s">
        <v>14519</v>
      </c>
      <c r="F447" s="134" t="s">
        <v>14906</v>
      </c>
      <c r="G447" s="134" t="s">
        <v>14977</v>
      </c>
      <c r="H447" s="141" t="s">
        <v>194</v>
      </c>
      <c r="I447" s="134">
        <v>2</v>
      </c>
      <c r="J447" s="131" t="s">
        <v>14966</v>
      </c>
      <c r="K447" s="135" t="s">
        <v>14523</v>
      </c>
      <c r="L447" s="134">
        <v>2</v>
      </c>
      <c r="M447" s="27">
        <f t="shared" si="21"/>
        <v>260</v>
      </c>
      <c r="N447" s="23"/>
      <c r="O447" s="24" t="s">
        <v>32</v>
      </c>
    </row>
    <row r="448" s="1" customFormat="1" ht="18.75" spans="1:15">
      <c r="A448" s="121">
        <v>443</v>
      </c>
      <c r="B448" s="121" t="s">
        <v>14518</v>
      </c>
      <c r="C448" s="121" t="s">
        <v>11004</v>
      </c>
      <c r="D448" s="121" t="s">
        <v>10034</v>
      </c>
      <c r="E448" s="121" t="s">
        <v>14519</v>
      </c>
      <c r="F448" s="134" t="s">
        <v>14906</v>
      </c>
      <c r="G448" s="134" t="s">
        <v>14978</v>
      </c>
      <c r="H448" s="141" t="s">
        <v>194</v>
      </c>
      <c r="I448" s="134">
        <v>3</v>
      </c>
      <c r="J448" s="131" t="s">
        <v>14966</v>
      </c>
      <c r="K448" s="135" t="s">
        <v>14523</v>
      </c>
      <c r="L448" s="134">
        <v>3</v>
      </c>
      <c r="M448" s="27">
        <f t="shared" si="21"/>
        <v>390</v>
      </c>
      <c r="N448" s="23"/>
      <c r="O448" s="24" t="s">
        <v>32</v>
      </c>
    </row>
    <row r="449" s="1" customFormat="1" ht="18.75" spans="1:15">
      <c r="A449" s="121">
        <v>444</v>
      </c>
      <c r="B449" s="121" t="s">
        <v>14518</v>
      </c>
      <c r="C449" s="121" t="s">
        <v>11004</v>
      </c>
      <c r="D449" s="121" t="s">
        <v>10034</v>
      </c>
      <c r="E449" s="121" t="s">
        <v>14519</v>
      </c>
      <c r="F449" s="134" t="s">
        <v>14906</v>
      </c>
      <c r="G449" s="134" t="s">
        <v>14979</v>
      </c>
      <c r="H449" s="141" t="s">
        <v>14917</v>
      </c>
      <c r="I449" s="134">
        <v>3</v>
      </c>
      <c r="J449" s="131" t="s">
        <v>14966</v>
      </c>
      <c r="K449" s="135" t="s">
        <v>14523</v>
      </c>
      <c r="L449" s="134">
        <v>3</v>
      </c>
      <c r="M449" s="27">
        <f>L449*312</f>
        <v>936</v>
      </c>
      <c r="N449" s="23"/>
      <c r="O449" s="24" t="s">
        <v>32</v>
      </c>
    </row>
    <row r="450" s="1" customFormat="1" ht="18.75" spans="1:15">
      <c r="A450" s="121">
        <v>445</v>
      </c>
      <c r="B450" s="121" t="s">
        <v>14518</v>
      </c>
      <c r="C450" s="121" t="s">
        <v>11004</v>
      </c>
      <c r="D450" s="121" t="s">
        <v>10034</v>
      </c>
      <c r="E450" s="121" t="s">
        <v>14519</v>
      </c>
      <c r="F450" s="134" t="s">
        <v>14906</v>
      </c>
      <c r="G450" s="134" t="s">
        <v>12506</v>
      </c>
      <c r="H450" s="141" t="s">
        <v>1583</v>
      </c>
      <c r="I450" s="134">
        <v>7</v>
      </c>
      <c r="J450" s="131" t="s">
        <v>14966</v>
      </c>
      <c r="K450" s="135" t="s">
        <v>14523</v>
      </c>
      <c r="L450" s="134">
        <v>5</v>
      </c>
      <c r="M450" s="27">
        <f t="shared" ref="M450:M496" si="22">L450*130</f>
        <v>650</v>
      </c>
      <c r="N450" s="23"/>
      <c r="O450" s="24" t="s">
        <v>32</v>
      </c>
    </row>
    <row r="451" s="1" customFormat="1" ht="18.75" spans="1:15">
      <c r="A451" s="121">
        <v>446</v>
      </c>
      <c r="B451" s="121" t="s">
        <v>14518</v>
      </c>
      <c r="C451" s="121" t="s">
        <v>11004</v>
      </c>
      <c r="D451" s="121" t="s">
        <v>10034</v>
      </c>
      <c r="E451" s="121" t="s">
        <v>14519</v>
      </c>
      <c r="F451" s="134" t="s">
        <v>14906</v>
      </c>
      <c r="G451" s="134" t="s">
        <v>14980</v>
      </c>
      <c r="H451" s="141" t="s">
        <v>1583</v>
      </c>
      <c r="I451" s="134">
        <v>3</v>
      </c>
      <c r="J451" s="131" t="s">
        <v>14966</v>
      </c>
      <c r="K451" s="135" t="s">
        <v>14523</v>
      </c>
      <c r="L451" s="134">
        <v>2</v>
      </c>
      <c r="M451" s="27">
        <f t="shared" si="22"/>
        <v>260</v>
      </c>
      <c r="N451" s="23"/>
      <c r="O451" s="24" t="s">
        <v>32</v>
      </c>
    </row>
    <row r="452" s="1" customFormat="1" ht="18.75" spans="1:15">
      <c r="A452" s="121">
        <v>447</v>
      </c>
      <c r="B452" s="121" t="s">
        <v>14518</v>
      </c>
      <c r="C452" s="121" t="s">
        <v>11004</v>
      </c>
      <c r="D452" s="121" t="s">
        <v>10034</v>
      </c>
      <c r="E452" s="121" t="s">
        <v>14519</v>
      </c>
      <c r="F452" s="134" t="s">
        <v>14906</v>
      </c>
      <c r="G452" s="134" t="s">
        <v>14981</v>
      </c>
      <c r="H452" s="141" t="s">
        <v>1583</v>
      </c>
      <c r="I452" s="134">
        <v>3</v>
      </c>
      <c r="J452" s="131" t="s">
        <v>14966</v>
      </c>
      <c r="K452" s="135" t="s">
        <v>14523</v>
      </c>
      <c r="L452" s="134">
        <v>2</v>
      </c>
      <c r="M452" s="27">
        <f t="shared" si="22"/>
        <v>260</v>
      </c>
      <c r="N452" s="23"/>
      <c r="O452" s="24" t="s">
        <v>32</v>
      </c>
    </row>
    <row r="453" s="1" customFormat="1" ht="18.75" spans="1:15">
      <c r="A453" s="121">
        <v>448</v>
      </c>
      <c r="B453" s="121" t="s">
        <v>14518</v>
      </c>
      <c r="C453" s="121" t="s">
        <v>11004</v>
      </c>
      <c r="D453" s="121" t="s">
        <v>10034</v>
      </c>
      <c r="E453" s="121" t="s">
        <v>14519</v>
      </c>
      <c r="F453" s="134" t="s">
        <v>14906</v>
      </c>
      <c r="G453" s="134" t="s">
        <v>14982</v>
      </c>
      <c r="H453" s="141" t="s">
        <v>194</v>
      </c>
      <c r="I453" s="134">
        <v>3</v>
      </c>
      <c r="J453" s="131" t="s">
        <v>14966</v>
      </c>
      <c r="K453" s="135" t="s">
        <v>14523</v>
      </c>
      <c r="L453" s="134">
        <v>2</v>
      </c>
      <c r="M453" s="27">
        <f t="shared" si="22"/>
        <v>260</v>
      </c>
      <c r="N453" s="23"/>
      <c r="O453" s="24" t="s">
        <v>32</v>
      </c>
    </row>
    <row r="454" s="1" customFormat="1" ht="18.75" spans="1:15">
      <c r="A454" s="121">
        <v>449</v>
      </c>
      <c r="B454" s="121" t="s">
        <v>14518</v>
      </c>
      <c r="C454" s="121" t="s">
        <v>11004</v>
      </c>
      <c r="D454" s="121" t="s">
        <v>10034</v>
      </c>
      <c r="E454" s="121" t="s">
        <v>14519</v>
      </c>
      <c r="F454" s="134" t="s">
        <v>14906</v>
      </c>
      <c r="G454" s="134" t="s">
        <v>14983</v>
      </c>
      <c r="H454" s="141" t="s">
        <v>194</v>
      </c>
      <c r="I454" s="134">
        <v>3</v>
      </c>
      <c r="J454" s="131" t="s">
        <v>14966</v>
      </c>
      <c r="K454" s="135" t="s">
        <v>14523</v>
      </c>
      <c r="L454" s="134">
        <v>2</v>
      </c>
      <c r="M454" s="27">
        <f t="shared" si="22"/>
        <v>260</v>
      </c>
      <c r="N454" s="23"/>
      <c r="O454" s="24" t="s">
        <v>32</v>
      </c>
    </row>
    <row r="455" s="1" customFormat="1" ht="18.75" spans="1:15">
      <c r="A455" s="121">
        <v>450</v>
      </c>
      <c r="B455" s="121" t="s">
        <v>14518</v>
      </c>
      <c r="C455" s="121" t="s">
        <v>11004</v>
      </c>
      <c r="D455" s="121" t="s">
        <v>10034</v>
      </c>
      <c r="E455" s="121" t="s">
        <v>14519</v>
      </c>
      <c r="F455" s="134" t="s">
        <v>14906</v>
      </c>
      <c r="G455" s="134" t="s">
        <v>14984</v>
      </c>
      <c r="H455" s="141" t="s">
        <v>194</v>
      </c>
      <c r="I455" s="134">
        <v>4</v>
      </c>
      <c r="J455" s="131" t="s">
        <v>14966</v>
      </c>
      <c r="K455" s="135" t="s">
        <v>14523</v>
      </c>
      <c r="L455" s="134">
        <v>3</v>
      </c>
      <c r="M455" s="27">
        <f t="shared" si="22"/>
        <v>390</v>
      </c>
      <c r="N455" s="23"/>
      <c r="O455" s="24" t="s">
        <v>32</v>
      </c>
    </row>
    <row r="456" s="1" customFormat="1" ht="18.75" spans="1:15">
      <c r="A456" s="121">
        <v>451</v>
      </c>
      <c r="B456" s="121" t="s">
        <v>14518</v>
      </c>
      <c r="C456" s="121" t="s">
        <v>11004</v>
      </c>
      <c r="D456" s="121" t="s">
        <v>10034</v>
      </c>
      <c r="E456" s="121" t="s">
        <v>14519</v>
      </c>
      <c r="F456" s="134" t="s">
        <v>14906</v>
      </c>
      <c r="G456" s="134" t="s">
        <v>14985</v>
      </c>
      <c r="H456" s="141" t="s">
        <v>194</v>
      </c>
      <c r="I456" s="134">
        <v>6</v>
      </c>
      <c r="J456" s="131" t="s">
        <v>14966</v>
      </c>
      <c r="K456" s="135" t="s">
        <v>14523</v>
      </c>
      <c r="L456" s="134">
        <v>4</v>
      </c>
      <c r="M456" s="27">
        <f t="shared" si="22"/>
        <v>520</v>
      </c>
      <c r="N456" s="23"/>
      <c r="O456" s="24" t="s">
        <v>32</v>
      </c>
    </row>
    <row r="457" s="1" customFormat="1" ht="18.75" spans="1:15">
      <c r="A457" s="121">
        <v>452</v>
      </c>
      <c r="B457" s="121" t="s">
        <v>14518</v>
      </c>
      <c r="C457" s="121" t="s">
        <v>11004</v>
      </c>
      <c r="D457" s="121" t="s">
        <v>10034</v>
      </c>
      <c r="E457" s="121" t="s">
        <v>14519</v>
      </c>
      <c r="F457" s="134" t="s">
        <v>14906</v>
      </c>
      <c r="G457" s="134" t="s">
        <v>14986</v>
      </c>
      <c r="H457" s="141" t="s">
        <v>1583</v>
      </c>
      <c r="I457" s="134">
        <v>4</v>
      </c>
      <c r="J457" s="131" t="s">
        <v>14966</v>
      </c>
      <c r="K457" s="135" t="s">
        <v>14523</v>
      </c>
      <c r="L457" s="134">
        <v>3</v>
      </c>
      <c r="M457" s="27">
        <f t="shared" si="22"/>
        <v>390</v>
      </c>
      <c r="N457" s="23"/>
      <c r="O457" s="24" t="s">
        <v>32</v>
      </c>
    </row>
    <row r="458" s="1" customFormat="1" ht="18.75" spans="1:15">
      <c r="A458" s="121">
        <v>453</v>
      </c>
      <c r="B458" s="121" t="s">
        <v>14518</v>
      </c>
      <c r="C458" s="121" t="s">
        <v>11004</v>
      </c>
      <c r="D458" s="121" t="s">
        <v>10034</v>
      </c>
      <c r="E458" s="121" t="s">
        <v>14519</v>
      </c>
      <c r="F458" s="134" t="s">
        <v>14906</v>
      </c>
      <c r="G458" s="134" t="s">
        <v>14987</v>
      </c>
      <c r="H458" s="141" t="s">
        <v>194</v>
      </c>
      <c r="I458" s="134">
        <v>3</v>
      </c>
      <c r="J458" s="131" t="s">
        <v>14966</v>
      </c>
      <c r="K458" s="135" t="s">
        <v>14523</v>
      </c>
      <c r="L458" s="134">
        <v>2</v>
      </c>
      <c r="M458" s="27">
        <f t="shared" si="22"/>
        <v>260</v>
      </c>
      <c r="N458" s="23"/>
      <c r="O458" s="24" t="s">
        <v>32</v>
      </c>
    </row>
    <row r="459" s="1" customFormat="1" ht="18.75" spans="1:15">
      <c r="A459" s="121">
        <v>454</v>
      </c>
      <c r="B459" s="121" t="s">
        <v>14518</v>
      </c>
      <c r="C459" s="121" t="s">
        <v>11004</v>
      </c>
      <c r="D459" s="121" t="s">
        <v>10034</v>
      </c>
      <c r="E459" s="121" t="s">
        <v>14519</v>
      </c>
      <c r="F459" s="134" t="s">
        <v>14906</v>
      </c>
      <c r="G459" s="134" t="s">
        <v>14988</v>
      </c>
      <c r="H459" s="141" t="s">
        <v>194</v>
      </c>
      <c r="I459" s="134">
        <v>4</v>
      </c>
      <c r="J459" s="131" t="s">
        <v>14966</v>
      </c>
      <c r="K459" s="135" t="s">
        <v>14523</v>
      </c>
      <c r="L459" s="134">
        <v>3</v>
      </c>
      <c r="M459" s="27">
        <f t="shared" si="22"/>
        <v>390</v>
      </c>
      <c r="N459" s="23"/>
      <c r="O459" s="24" t="s">
        <v>32</v>
      </c>
    </row>
    <row r="460" s="1" customFormat="1" ht="18.75" spans="1:15">
      <c r="A460" s="121">
        <v>455</v>
      </c>
      <c r="B460" s="121" t="s">
        <v>14518</v>
      </c>
      <c r="C460" s="121" t="s">
        <v>11004</v>
      </c>
      <c r="D460" s="121" t="s">
        <v>10034</v>
      </c>
      <c r="E460" s="121" t="s">
        <v>14519</v>
      </c>
      <c r="F460" s="134" t="s">
        <v>14906</v>
      </c>
      <c r="G460" s="134" t="s">
        <v>14989</v>
      </c>
      <c r="H460" s="141" t="s">
        <v>1583</v>
      </c>
      <c r="I460" s="134">
        <v>4</v>
      </c>
      <c r="J460" s="131" t="s">
        <v>14966</v>
      </c>
      <c r="K460" s="135" t="s">
        <v>14523</v>
      </c>
      <c r="L460" s="134">
        <v>3</v>
      </c>
      <c r="M460" s="27">
        <f t="shared" si="22"/>
        <v>390</v>
      </c>
      <c r="N460" s="23"/>
      <c r="O460" s="24" t="s">
        <v>32</v>
      </c>
    </row>
    <row r="461" s="1" customFormat="1" ht="18.75" spans="1:15">
      <c r="A461" s="121">
        <v>456</v>
      </c>
      <c r="B461" s="121" t="s">
        <v>14518</v>
      </c>
      <c r="C461" s="121" t="s">
        <v>11004</v>
      </c>
      <c r="D461" s="121" t="s">
        <v>10034</v>
      </c>
      <c r="E461" s="121" t="s">
        <v>14519</v>
      </c>
      <c r="F461" s="134" t="s">
        <v>14906</v>
      </c>
      <c r="G461" s="134" t="s">
        <v>14990</v>
      </c>
      <c r="H461" s="141" t="s">
        <v>194</v>
      </c>
      <c r="I461" s="134">
        <v>5</v>
      </c>
      <c r="J461" s="131" t="s">
        <v>14966</v>
      </c>
      <c r="K461" s="135" t="s">
        <v>14523</v>
      </c>
      <c r="L461" s="134">
        <v>4</v>
      </c>
      <c r="M461" s="27">
        <f t="shared" si="22"/>
        <v>520</v>
      </c>
      <c r="N461" s="23"/>
      <c r="O461" s="24" t="s">
        <v>32</v>
      </c>
    </row>
    <row r="462" s="1" customFormat="1" ht="18.75" spans="1:15">
      <c r="A462" s="121">
        <v>457</v>
      </c>
      <c r="B462" s="121" t="s">
        <v>14518</v>
      </c>
      <c r="C462" s="121" t="s">
        <v>11004</v>
      </c>
      <c r="D462" s="121" t="s">
        <v>10034</v>
      </c>
      <c r="E462" s="121" t="s">
        <v>14519</v>
      </c>
      <c r="F462" s="134" t="s">
        <v>14906</v>
      </c>
      <c r="G462" s="134" t="s">
        <v>14991</v>
      </c>
      <c r="H462" s="141" t="s">
        <v>194</v>
      </c>
      <c r="I462" s="134">
        <v>3</v>
      </c>
      <c r="J462" s="131" t="s">
        <v>14966</v>
      </c>
      <c r="K462" s="135" t="s">
        <v>14523</v>
      </c>
      <c r="L462" s="134">
        <v>2</v>
      </c>
      <c r="M462" s="27">
        <f t="shared" si="22"/>
        <v>260</v>
      </c>
      <c r="N462" s="23"/>
      <c r="O462" s="24" t="s">
        <v>32</v>
      </c>
    </row>
    <row r="463" s="1" customFormat="1" ht="18.75" spans="1:15">
      <c r="A463" s="121">
        <v>458</v>
      </c>
      <c r="B463" s="121" t="s">
        <v>14518</v>
      </c>
      <c r="C463" s="121" t="s">
        <v>11004</v>
      </c>
      <c r="D463" s="121" t="s">
        <v>10034</v>
      </c>
      <c r="E463" s="121" t="s">
        <v>14519</v>
      </c>
      <c r="F463" s="134" t="s">
        <v>14906</v>
      </c>
      <c r="G463" s="134" t="s">
        <v>14992</v>
      </c>
      <c r="H463" s="141" t="s">
        <v>194</v>
      </c>
      <c r="I463" s="134">
        <v>4</v>
      </c>
      <c r="J463" s="131" t="s">
        <v>14966</v>
      </c>
      <c r="K463" s="135" t="s">
        <v>14523</v>
      </c>
      <c r="L463" s="134">
        <v>3</v>
      </c>
      <c r="M463" s="27">
        <f t="shared" si="22"/>
        <v>390</v>
      </c>
      <c r="N463" s="23"/>
      <c r="O463" s="24" t="s">
        <v>32</v>
      </c>
    </row>
    <row r="464" s="1" customFormat="1" ht="18.75" spans="1:15">
      <c r="A464" s="121">
        <v>459</v>
      </c>
      <c r="B464" s="121" t="s">
        <v>14518</v>
      </c>
      <c r="C464" s="121" t="s">
        <v>11004</v>
      </c>
      <c r="D464" s="121" t="s">
        <v>10034</v>
      </c>
      <c r="E464" s="121" t="s">
        <v>14519</v>
      </c>
      <c r="F464" s="134" t="s">
        <v>14906</v>
      </c>
      <c r="G464" s="134" t="s">
        <v>14993</v>
      </c>
      <c r="H464" s="141" t="s">
        <v>1583</v>
      </c>
      <c r="I464" s="134">
        <v>5</v>
      </c>
      <c r="J464" s="131" t="s">
        <v>14966</v>
      </c>
      <c r="K464" s="135" t="s">
        <v>14523</v>
      </c>
      <c r="L464" s="134">
        <v>4</v>
      </c>
      <c r="M464" s="27">
        <f t="shared" si="22"/>
        <v>520</v>
      </c>
      <c r="N464" s="23"/>
      <c r="O464" s="24" t="s">
        <v>32</v>
      </c>
    </row>
    <row r="465" s="1" customFormat="1" ht="18.75" spans="1:15">
      <c r="A465" s="121">
        <v>460</v>
      </c>
      <c r="B465" s="121" t="s">
        <v>14518</v>
      </c>
      <c r="C465" s="121" t="s">
        <v>11004</v>
      </c>
      <c r="D465" s="121" t="s">
        <v>10034</v>
      </c>
      <c r="E465" s="121" t="s">
        <v>14519</v>
      </c>
      <c r="F465" s="134" t="s">
        <v>14906</v>
      </c>
      <c r="G465" s="134" t="s">
        <v>14994</v>
      </c>
      <c r="H465" s="141" t="s">
        <v>194</v>
      </c>
      <c r="I465" s="134">
        <v>3</v>
      </c>
      <c r="J465" s="131" t="s">
        <v>14966</v>
      </c>
      <c r="K465" s="135" t="s">
        <v>14523</v>
      </c>
      <c r="L465" s="134">
        <v>2</v>
      </c>
      <c r="M465" s="27">
        <f t="shared" si="22"/>
        <v>260</v>
      </c>
      <c r="N465" s="23"/>
      <c r="O465" s="24" t="s">
        <v>32</v>
      </c>
    </row>
    <row r="466" s="1" customFormat="1" ht="18.75" spans="1:15">
      <c r="A466" s="121">
        <v>461</v>
      </c>
      <c r="B466" s="121" t="s">
        <v>14518</v>
      </c>
      <c r="C466" s="121" t="s">
        <v>11004</v>
      </c>
      <c r="D466" s="121" t="s">
        <v>10034</v>
      </c>
      <c r="E466" s="121" t="s">
        <v>14519</v>
      </c>
      <c r="F466" s="134" t="s">
        <v>14906</v>
      </c>
      <c r="G466" s="134" t="s">
        <v>14995</v>
      </c>
      <c r="H466" s="141" t="s">
        <v>194</v>
      </c>
      <c r="I466" s="134">
        <v>8</v>
      </c>
      <c r="J466" s="131" t="s">
        <v>14966</v>
      </c>
      <c r="K466" s="135" t="s">
        <v>14523</v>
      </c>
      <c r="L466" s="134">
        <v>4</v>
      </c>
      <c r="M466" s="27">
        <f t="shared" si="22"/>
        <v>520</v>
      </c>
      <c r="N466" s="23"/>
      <c r="O466" s="24" t="s">
        <v>32</v>
      </c>
    </row>
    <row r="467" s="1" customFormat="1" ht="18.75" spans="1:15">
      <c r="A467" s="121">
        <v>462</v>
      </c>
      <c r="B467" s="121" t="s">
        <v>14518</v>
      </c>
      <c r="C467" s="121" t="s">
        <v>11004</v>
      </c>
      <c r="D467" s="121" t="s">
        <v>10034</v>
      </c>
      <c r="E467" s="121" t="s">
        <v>14519</v>
      </c>
      <c r="F467" s="134" t="s">
        <v>14906</v>
      </c>
      <c r="G467" s="134" t="s">
        <v>14996</v>
      </c>
      <c r="H467" s="141" t="s">
        <v>1583</v>
      </c>
      <c r="I467" s="134">
        <v>3</v>
      </c>
      <c r="J467" s="131" t="s">
        <v>14966</v>
      </c>
      <c r="K467" s="135" t="s">
        <v>14523</v>
      </c>
      <c r="L467" s="134">
        <v>2</v>
      </c>
      <c r="M467" s="27">
        <f t="shared" si="22"/>
        <v>260</v>
      </c>
      <c r="N467" s="23"/>
      <c r="O467" s="24" t="s">
        <v>32</v>
      </c>
    </row>
    <row r="468" s="1" customFormat="1" ht="18.75" spans="1:15">
      <c r="A468" s="121">
        <v>463</v>
      </c>
      <c r="B468" s="121" t="s">
        <v>14518</v>
      </c>
      <c r="C468" s="121" t="s">
        <v>11004</v>
      </c>
      <c r="D468" s="121" t="s">
        <v>10034</v>
      </c>
      <c r="E468" s="121" t="s">
        <v>14519</v>
      </c>
      <c r="F468" s="134" t="s">
        <v>14906</v>
      </c>
      <c r="G468" s="134" t="s">
        <v>14997</v>
      </c>
      <c r="H468" s="141" t="s">
        <v>1583</v>
      </c>
      <c r="I468" s="134">
        <v>4</v>
      </c>
      <c r="J468" s="131" t="s">
        <v>14966</v>
      </c>
      <c r="K468" s="135" t="s">
        <v>14523</v>
      </c>
      <c r="L468" s="134">
        <v>3</v>
      </c>
      <c r="M468" s="27">
        <f t="shared" si="22"/>
        <v>390</v>
      </c>
      <c r="N468" s="23"/>
      <c r="O468" s="24" t="s">
        <v>32</v>
      </c>
    </row>
    <row r="469" s="1" customFormat="1" ht="18.75" spans="1:15">
      <c r="A469" s="121">
        <v>464</v>
      </c>
      <c r="B469" s="121" t="s">
        <v>14518</v>
      </c>
      <c r="C469" s="121" t="s">
        <v>11004</v>
      </c>
      <c r="D469" s="121" t="s">
        <v>10034</v>
      </c>
      <c r="E469" s="121" t="s">
        <v>14519</v>
      </c>
      <c r="F469" s="134" t="s">
        <v>14906</v>
      </c>
      <c r="G469" s="134" t="s">
        <v>14998</v>
      </c>
      <c r="H469" s="141" t="s">
        <v>1583</v>
      </c>
      <c r="I469" s="134">
        <v>4</v>
      </c>
      <c r="J469" s="131" t="s">
        <v>14966</v>
      </c>
      <c r="K469" s="135" t="s">
        <v>14523</v>
      </c>
      <c r="L469" s="134">
        <v>3</v>
      </c>
      <c r="M469" s="27">
        <f t="shared" si="22"/>
        <v>390</v>
      </c>
      <c r="N469" s="23"/>
      <c r="O469" s="24" t="s">
        <v>32</v>
      </c>
    </row>
    <row r="470" s="1" customFormat="1" ht="18.75" spans="1:15">
      <c r="A470" s="121">
        <v>465</v>
      </c>
      <c r="B470" s="121" t="s">
        <v>14518</v>
      </c>
      <c r="C470" s="121" t="s">
        <v>11004</v>
      </c>
      <c r="D470" s="121" t="s">
        <v>10034</v>
      </c>
      <c r="E470" s="121" t="s">
        <v>14519</v>
      </c>
      <c r="F470" s="134" t="s">
        <v>14906</v>
      </c>
      <c r="G470" s="134" t="s">
        <v>14999</v>
      </c>
      <c r="H470" s="141" t="s">
        <v>194</v>
      </c>
      <c r="I470" s="134">
        <v>3</v>
      </c>
      <c r="J470" s="131" t="s">
        <v>14966</v>
      </c>
      <c r="K470" s="135" t="s">
        <v>14523</v>
      </c>
      <c r="L470" s="134">
        <v>2</v>
      </c>
      <c r="M470" s="27">
        <f t="shared" si="22"/>
        <v>260</v>
      </c>
      <c r="N470" s="23"/>
      <c r="O470" s="24" t="s">
        <v>32</v>
      </c>
    </row>
    <row r="471" s="1" customFormat="1" ht="18.75" spans="1:15">
      <c r="A471" s="121">
        <v>466</v>
      </c>
      <c r="B471" s="121" t="s">
        <v>14518</v>
      </c>
      <c r="C471" s="121" t="s">
        <v>11004</v>
      </c>
      <c r="D471" s="121" t="s">
        <v>10034</v>
      </c>
      <c r="E471" s="121" t="s">
        <v>14519</v>
      </c>
      <c r="F471" s="134" t="s">
        <v>14906</v>
      </c>
      <c r="G471" s="134" t="s">
        <v>15000</v>
      </c>
      <c r="H471" s="141" t="s">
        <v>1583</v>
      </c>
      <c r="I471" s="134">
        <v>5</v>
      </c>
      <c r="J471" s="131" t="s">
        <v>14966</v>
      </c>
      <c r="K471" s="135" t="s">
        <v>14523</v>
      </c>
      <c r="L471" s="134">
        <v>4</v>
      </c>
      <c r="M471" s="27">
        <f t="shared" si="22"/>
        <v>520</v>
      </c>
      <c r="N471" s="23"/>
      <c r="O471" s="24" t="s">
        <v>32</v>
      </c>
    </row>
    <row r="472" s="1" customFormat="1" ht="18.75" spans="1:15">
      <c r="A472" s="121">
        <v>467</v>
      </c>
      <c r="B472" s="121" t="s">
        <v>14518</v>
      </c>
      <c r="C472" s="121" t="s">
        <v>11004</v>
      </c>
      <c r="D472" s="121" t="s">
        <v>10034</v>
      </c>
      <c r="E472" s="121" t="s">
        <v>14519</v>
      </c>
      <c r="F472" s="134" t="s">
        <v>14906</v>
      </c>
      <c r="G472" s="134" t="s">
        <v>15001</v>
      </c>
      <c r="H472" s="141" t="s">
        <v>1583</v>
      </c>
      <c r="I472" s="134">
        <v>4</v>
      </c>
      <c r="J472" s="131" t="s">
        <v>14966</v>
      </c>
      <c r="K472" s="135" t="s">
        <v>14523</v>
      </c>
      <c r="L472" s="134">
        <v>3</v>
      </c>
      <c r="M472" s="27">
        <f t="shared" si="22"/>
        <v>390</v>
      </c>
      <c r="N472" s="23"/>
      <c r="O472" s="24" t="s">
        <v>32</v>
      </c>
    </row>
    <row r="473" s="1" customFormat="1" ht="18.75" spans="1:15">
      <c r="A473" s="121">
        <v>468</v>
      </c>
      <c r="B473" s="121" t="s">
        <v>14518</v>
      </c>
      <c r="C473" s="121" t="s">
        <v>11004</v>
      </c>
      <c r="D473" s="121" t="s">
        <v>10034</v>
      </c>
      <c r="E473" s="121" t="s">
        <v>14519</v>
      </c>
      <c r="F473" s="134" t="s">
        <v>14906</v>
      </c>
      <c r="G473" s="134" t="s">
        <v>7519</v>
      </c>
      <c r="H473" s="141" t="s">
        <v>1583</v>
      </c>
      <c r="I473" s="134">
        <v>1</v>
      </c>
      <c r="J473" s="131" t="s">
        <v>14966</v>
      </c>
      <c r="K473" s="135" t="s">
        <v>14523</v>
      </c>
      <c r="L473" s="134">
        <v>1</v>
      </c>
      <c r="M473" s="27">
        <f t="shared" si="22"/>
        <v>130</v>
      </c>
      <c r="N473" s="23"/>
      <c r="O473" s="24" t="s">
        <v>32</v>
      </c>
    </row>
    <row r="474" s="1" customFormat="1" ht="18.75" spans="1:15">
      <c r="A474" s="121">
        <v>469</v>
      </c>
      <c r="B474" s="121" t="s">
        <v>14518</v>
      </c>
      <c r="C474" s="121" t="s">
        <v>11004</v>
      </c>
      <c r="D474" s="121" t="s">
        <v>10034</v>
      </c>
      <c r="E474" s="121" t="s">
        <v>14519</v>
      </c>
      <c r="F474" s="134" t="s">
        <v>14906</v>
      </c>
      <c r="G474" s="134" t="s">
        <v>15002</v>
      </c>
      <c r="H474" s="141" t="s">
        <v>1583</v>
      </c>
      <c r="I474" s="134">
        <v>4</v>
      </c>
      <c r="J474" s="131" t="s">
        <v>14966</v>
      </c>
      <c r="K474" s="135" t="s">
        <v>14523</v>
      </c>
      <c r="L474" s="134">
        <v>3</v>
      </c>
      <c r="M474" s="27">
        <f t="shared" si="22"/>
        <v>390</v>
      </c>
      <c r="N474" s="23"/>
      <c r="O474" s="24" t="s">
        <v>32</v>
      </c>
    </row>
    <row r="475" s="1" customFormat="1" ht="18.75" spans="1:15">
      <c r="A475" s="121">
        <v>470</v>
      </c>
      <c r="B475" s="121" t="s">
        <v>14518</v>
      </c>
      <c r="C475" s="121" t="s">
        <v>11004</v>
      </c>
      <c r="D475" s="121" t="s">
        <v>10034</v>
      </c>
      <c r="E475" s="121" t="s">
        <v>14519</v>
      </c>
      <c r="F475" s="134" t="s">
        <v>14906</v>
      </c>
      <c r="G475" s="134" t="s">
        <v>15003</v>
      </c>
      <c r="H475" s="141" t="s">
        <v>194</v>
      </c>
      <c r="I475" s="134">
        <v>3</v>
      </c>
      <c r="J475" s="131" t="s">
        <v>14966</v>
      </c>
      <c r="K475" s="135" t="s">
        <v>14523</v>
      </c>
      <c r="L475" s="134">
        <v>2</v>
      </c>
      <c r="M475" s="27">
        <f t="shared" si="22"/>
        <v>260</v>
      </c>
      <c r="N475" s="23"/>
      <c r="O475" s="24" t="s">
        <v>32</v>
      </c>
    </row>
    <row r="476" s="1" customFormat="1" ht="18.75" spans="1:15">
      <c r="A476" s="121">
        <v>471</v>
      </c>
      <c r="B476" s="121" t="s">
        <v>14518</v>
      </c>
      <c r="C476" s="121" t="s">
        <v>11004</v>
      </c>
      <c r="D476" s="121" t="s">
        <v>10034</v>
      </c>
      <c r="E476" s="121" t="s">
        <v>14519</v>
      </c>
      <c r="F476" s="134" t="s">
        <v>14906</v>
      </c>
      <c r="G476" s="134" t="s">
        <v>15004</v>
      </c>
      <c r="H476" s="141" t="s">
        <v>1583</v>
      </c>
      <c r="I476" s="134">
        <v>4</v>
      </c>
      <c r="J476" s="131" t="s">
        <v>14966</v>
      </c>
      <c r="K476" s="135" t="s">
        <v>14523</v>
      </c>
      <c r="L476" s="134">
        <v>2</v>
      </c>
      <c r="M476" s="27">
        <f t="shared" si="22"/>
        <v>260</v>
      </c>
      <c r="N476" s="23"/>
      <c r="O476" s="24" t="s">
        <v>32</v>
      </c>
    </row>
    <row r="477" s="1" customFormat="1" ht="18.75" spans="1:15">
      <c r="A477" s="121">
        <v>472</v>
      </c>
      <c r="B477" s="121" t="s">
        <v>14518</v>
      </c>
      <c r="C477" s="121" t="s">
        <v>11004</v>
      </c>
      <c r="D477" s="121" t="s">
        <v>10034</v>
      </c>
      <c r="E477" s="121" t="s">
        <v>14519</v>
      </c>
      <c r="F477" s="134" t="s">
        <v>14906</v>
      </c>
      <c r="G477" s="134" t="s">
        <v>15005</v>
      </c>
      <c r="H477" s="141" t="s">
        <v>1583</v>
      </c>
      <c r="I477" s="134">
        <v>4</v>
      </c>
      <c r="J477" s="131" t="s">
        <v>14966</v>
      </c>
      <c r="K477" s="135" t="s">
        <v>14523</v>
      </c>
      <c r="L477" s="134">
        <v>2</v>
      </c>
      <c r="M477" s="27">
        <f t="shared" si="22"/>
        <v>260</v>
      </c>
      <c r="N477" s="23"/>
      <c r="O477" s="24" t="s">
        <v>32</v>
      </c>
    </row>
    <row r="478" s="1" customFormat="1" ht="18.75" spans="1:15">
      <c r="A478" s="121">
        <v>473</v>
      </c>
      <c r="B478" s="121" t="s">
        <v>14518</v>
      </c>
      <c r="C478" s="121" t="s">
        <v>11004</v>
      </c>
      <c r="D478" s="121" t="s">
        <v>10034</v>
      </c>
      <c r="E478" s="121" t="s">
        <v>14519</v>
      </c>
      <c r="F478" s="134" t="s">
        <v>14906</v>
      </c>
      <c r="G478" s="134" t="s">
        <v>15006</v>
      </c>
      <c r="H478" s="141" t="s">
        <v>1583</v>
      </c>
      <c r="I478" s="134">
        <v>4</v>
      </c>
      <c r="J478" s="131" t="s">
        <v>14966</v>
      </c>
      <c r="K478" s="135" t="s">
        <v>14523</v>
      </c>
      <c r="L478" s="134">
        <v>2</v>
      </c>
      <c r="M478" s="27">
        <f t="shared" si="22"/>
        <v>260</v>
      </c>
      <c r="N478" s="23"/>
      <c r="O478" s="24" t="s">
        <v>32</v>
      </c>
    </row>
    <row r="479" s="1" customFormat="1" ht="18.75" spans="1:15">
      <c r="A479" s="121">
        <v>474</v>
      </c>
      <c r="B479" s="121" t="s">
        <v>14518</v>
      </c>
      <c r="C479" s="121" t="s">
        <v>11004</v>
      </c>
      <c r="D479" s="121" t="s">
        <v>10034</v>
      </c>
      <c r="E479" s="121" t="s">
        <v>14519</v>
      </c>
      <c r="F479" s="134" t="s">
        <v>14906</v>
      </c>
      <c r="G479" s="134" t="s">
        <v>15007</v>
      </c>
      <c r="H479" s="141" t="s">
        <v>1583</v>
      </c>
      <c r="I479" s="134">
        <v>4</v>
      </c>
      <c r="J479" s="131" t="s">
        <v>14966</v>
      </c>
      <c r="K479" s="135" t="s">
        <v>14523</v>
      </c>
      <c r="L479" s="134">
        <v>2</v>
      </c>
      <c r="M479" s="27">
        <f t="shared" si="22"/>
        <v>260</v>
      </c>
      <c r="N479" s="23"/>
      <c r="O479" s="24" t="s">
        <v>32</v>
      </c>
    </row>
    <row r="480" s="1" customFormat="1" ht="18.75" spans="1:15">
      <c r="A480" s="121">
        <v>475</v>
      </c>
      <c r="B480" s="121" t="s">
        <v>14518</v>
      </c>
      <c r="C480" s="121" t="s">
        <v>11004</v>
      </c>
      <c r="D480" s="121" t="s">
        <v>10034</v>
      </c>
      <c r="E480" s="121" t="s">
        <v>14519</v>
      </c>
      <c r="F480" s="134" t="s">
        <v>14906</v>
      </c>
      <c r="G480" s="134" t="s">
        <v>15008</v>
      </c>
      <c r="H480" s="141" t="s">
        <v>1583</v>
      </c>
      <c r="I480" s="134">
        <v>6</v>
      </c>
      <c r="J480" s="131" t="s">
        <v>14966</v>
      </c>
      <c r="K480" s="135" t="s">
        <v>14523</v>
      </c>
      <c r="L480" s="134">
        <v>3</v>
      </c>
      <c r="M480" s="27">
        <f t="shared" si="22"/>
        <v>390</v>
      </c>
      <c r="N480" s="23"/>
      <c r="O480" s="24" t="s">
        <v>32</v>
      </c>
    </row>
    <row r="481" s="1" customFormat="1" ht="18.75" spans="1:15">
      <c r="A481" s="121">
        <v>476</v>
      </c>
      <c r="B481" s="121" t="s">
        <v>14518</v>
      </c>
      <c r="C481" s="121" t="s">
        <v>11004</v>
      </c>
      <c r="D481" s="121" t="s">
        <v>10034</v>
      </c>
      <c r="E481" s="121" t="s">
        <v>14519</v>
      </c>
      <c r="F481" s="134" t="s">
        <v>14906</v>
      </c>
      <c r="G481" s="134" t="s">
        <v>15009</v>
      </c>
      <c r="H481" s="141" t="s">
        <v>194</v>
      </c>
      <c r="I481" s="134">
        <v>5</v>
      </c>
      <c r="J481" s="131" t="s">
        <v>14966</v>
      </c>
      <c r="K481" s="135" t="s">
        <v>14523</v>
      </c>
      <c r="L481" s="134">
        <v>3</v>
      </c>
      <c r="M481" s="27">
        <f t="shared" si="22"/>
        <v>390</v>
      </c>
      <c r="N481" s="23"/>
      <c r="O481" s="24" t="s">
        <v>32</v>
      </c>
    </row>
    <row r="482" s="1" customFormat="1" ht="18.75" spans="1:15">
      <c r="A482" s="121">
        <v>477</v>
      </c>
      <c r="B482" s="121" t="s">
        <v>14518</v>
      </c>
      <c r="C482" s="121" t="s">
        <v>11004</v>
      </c>
      <c r="D482" s="121" t="s">
        <v>10034</v>
      </c>
      <c r="E482" s="121" t="s">
        <v>14519</v>
      </c>
      <c r="F482" s="134" t="s">
        <v>14906</v>
      </c>
      <c r="G482" s="134" t="s">
        <v>15010</v>
      </c>
      <c r="H482" s="141" t="s">
        <v>1583</v>
      </c>
      <c r="I482" s="134">
        <v>1</v>
      </c>
      <c r="J482" s="131" t="s">
        <v>14966</v>
      </c>
      <c r="K482" s="135" t="s">
        <v>14523</v>
      </c>
      <c r="L482" s="134">
        <v>1</v>
      </c>
      <c r="M482" s="27">
        <f t="shared" si="22"/>
        <v>130</v>
      </c>
      <c r="N482" s="23"/>
      <c r="O482" s="24" t="s">
        <v>32</v>
      </c>
    </row>
    <row r="483" s="1" customFormat="1" ht="18.75" spans="1:15">
      <c r="A483" s="121">
        <v>478</v>
      </c>
      <c r="B483" s="121" t="s">
        <v>14518</v>
      </c>
      <c r="C483" s="121" t="s">
        <v>11004</v>
      </c>
      <c r="D483" s="121" t="s">
        <v>10034</v>
      </c>
      <c r="E483" s="121" t="s">
        <v>14519</v>
      </c>
      <c r="F483" s="134" t="s">
        <v>14906</v>
      </c>
      <c r="G483" s="134" t="s">
        <v>15011</v>
      </c>
      <c r="H483" s="141" t="s">
        <v>1583</v>
      </c>
      <c r="I483" s="134">
        <v>5</v>
      </c>
      <c r="J483" s="131" t="s">
        <v>14966</v>
      </c>
      <c r="K483" s="135" t="s">
        <v>14523</v>
      </c>
      <c r="L483" s="134">
        <v>3</v>
      </c>
      <c r="M483" s="27">
        <f t="shared" si="22"/>
        <v>390</v>
      </c>
      <c r="N483" s="23"/>
      <c r="O483" s="24" t="s">
        <v>32</v>
      </c>
    </row>
    <row r="484" s="1" customFormat="1" ht="18.75" spans="1:15">
      <c r="A484" s="121">
        <v>479</v>
      </c>
      <c r="B484" s="121" t="s">
        <v>14518</v>
      </c>
      <c r="C484" s="121" t="s">
        <v>11004</v>
      </c>
      <c r="D484" s="121" t="s">
        <v>10034</v>
      </c>
      <c r="E484" s="121" t="s">
        <v>14519</v>
      </c>
      <c r="F484" s="134" t="s">
        <v>14906</v>
      </c>
      <c r="G484" s="134" t="s">
        <v>15012</v>
      </c>
      <c r="H484" s="141" t="s">
        <v>1583</v>
      </c>
      <c r="I484" s="134">
        <v>4</v>
      </c>
      <c r="J484" s="131" t="s">
        <v>14966</v>
      </c>
      <c r="K484" s="135" t="s">
        <v>14523</v>
      </c>
      <c r="L484" s="134">
        <v>3</v>
      </c>
      <c r="M484" s="27">
        <f t="shared" si="22"/>
        <v>390</v>
      </c>
      <c r="N484" s="23"/>
      <c r="O484" s="24" t="s">
        <v>32</v>
      </c>
    </row>
    <row r="485" s="1" customFormat="1" ht="18.75" spans="1:15">
      <c r="A485" s="121">
        <v>480</v>
      </c>
      <c r="B485" s="121" t="s">
        <v>14518</v>
      </c>
      <c r="C485" s="121" t="s">
        <v>11004</v>
      </c>
      <c r="D485" s="121" t="s">
        <v>10034</v>
      </c>
      <c r="E485" s="121" t="s">
        <v>14519</v>
      </c>
      <c r="F485" s="134" t="s">
        <v>14906</v>
      </c>
      <c r="G485" s="134" t="s">
        <v>15013</v>
      </c>
      <c r="H485" s="141" t="s">
        <v>1583</v>
      </c>
      <c r="I485" s="134">
        <v>5</v>
      </c>
      <c r="J485" s="131" t="s">
        <v>14966</v>
      </c>
      <c r="K485" s="135" t="s">
        <v>14523</v>
      </c>
      <c r="L485" s="134">
        <v>3</v>
      </c>
      <c r="M485" s="27">
        <f t="shared" si="22"/>
        <v>390</v>
      </c>
      <c r="N485" s="23"/>
      <c r="O485" s="24" t="s">
        <v>32</v>
      </c>
    </row>
    <row r="486" s="1" customFormat="1" ht="18.75" spans="1:15">
      <c r="A486" s="121">
        <v>481</v>
      </c>
      <c r="B486" s="121" t="s">
        <v>14518</v>
      </c>
      <c r="C486" s="121" t="s">
        <v>11004</v>
      </c>
      <c r="D486" s="121" t="s">
        <v>10034</v>
      </c>
      <c r="E486" s="121" t="s">
        <v>14519</v>
      </c>
      <c r="F486" s="134" t="s">
        <v>14906</v>
      </c>
      <c r="G486" s="134" t="s">
        <v>15014</v>
      </c>
      <c r="H486" s="141" t="s">
        <v>1583</v>
      </c>
      <c r="I486" s="134">
        <v>3</v>
      </c>
      <c r="J486" s="131" t="s">
        <v>14966</v>
      </c>
      <c r="K486" s="135" t="s">
        <v>14523</v>
      </c>
      <c r="L486" s="134">
        <v>2</v>
      </c>
      <c r="M486" s="27">
        <f t="shared" si="22"/>
        <v>260</v>
      </c>
      <c r="N486" s="23"/>
      <c r="O486" s="24" t="s">
        <v>32</v>
      </c>
    </row>
    <row r="487" s="1" customFormat="1" ht="18.75" spans="1:15">
      <c r="A487" s="121">
        <v>482</v>
      </c>
      <c r="B487" s="121" t="s">
        <v>14518</v>
      </c>
      <c r="C487" s="121" t="s">
        <v>11004</v>
      </c>
      <c r="D487" s="121" t="s">
        <v>10034</v>
      </c>
      <c r="E487" s="121" t="s">
        <v>14519</v>
      </c>
      <c r="F487" s="134" t="s">
        <v>14906</v>
      </c>
      <c r="G487" s="134" t="s">
        <v>15015</v>
      </c>
      <c r="H487" s="141" t="s">
        <v>1583</v>
      </c>
      <c r="I487" s="134">
        <v>2</v>
      </c>
      <c r="J487" s="131" t="s">
        <v>14966</v>
      </c>
      <c r="K487" s="135" t="s">
        <v>14523</v>
      </c>
      <c r="L487" s="134">
        <v>2</v>
      </c>
      <c r="M487" s="27">
        <f t="shared" si="22"/>
        <v>260</v>
      </c>
      <c r="N487" s="23"/>
      <c r="O487" s="24" t="s">
        <v>32</v>
      </c>
    </row>
    <row r="488" s="1" customFormat="1" ht="18.75" spans="1:15">
      <c r="A488" s="121">
        <v>483</v>
      </c>
      <c r="B488" s="121" t="s">
        <v>14518</v>
      </c>
      <c r="C488" s="121" t="s">
        <v>11004</v>
      </c>
      <c r="D488" s="121" t="s">
        <v>10034</v>
      </c>
      <c r="E488" s="121" t="s">
        <v>14519</v>
      </c>
      <c r="F488" s="134" t="s">
        <v>14906</v>
      </c>
      <c r="G488" s="134" t="s">
        <v>15016</v>
      </c>
      <c r="H488" s="141" t="s">
        <v>194</v>
      </c>
      <c r="I488" s="134">
        <v>4</v>
      </c>
      <c r="J488" s="131" t="s">
        <v>14966</v>
      </c>
      <c r="K488" s="135" t="s">
        <v>14523</v>
      </c>
      <c r="L488" s="134">
        <v>2</v>
      </c>
      <c r="M488" s="27">
        <f t="shared" si="22"/>
        <v>260</v>
      </c>
      <c r="N488" s="23"/>
      <c r="O488" s="24" t="s">
        <v>32</v>
      </c>
    </row>
    <row r="489" s="1" customFormat="1" ht="18.75" spans="1:15">
      <c r="A489" s="121">
        <v>484</v>
      </c>
      <c r="B489" s="121" t="s">
        <v>14518</v>
      </c>
      <c r="C489" s="121" t="s">
        <v>11004</v>
      </c>
      <c r="D489" s="121" t="s">
        <v>10034</v>
      </c>
      <c r="E489" s="121" t="s">
        <v>14519</v>
      </c>
      <c r="F489" s="134" t="s">
        <v>14906</v>
      </c>
      <c r="G489" s="134" t="s">
        <v>15017</v>
      </c>
      <c r="H489" s="141" t="s">
        <v>1583</v>
      </c>
      <c r="I489" s="134">
        <v>4</v>
      </c>
      <c r="J489" s="131" t="s">
        <v>14966</v>
      </c>
      <c r="K489" s="135" t="s">
        <v>14523</v>
      </c>
      <c r="L489" s="134">
        <v>3</v>
      </c>
      <c r="M489" s="27">
        <f t="shared" si="22"/>
        <v>390</v>
      </c>
      <c r="N489" s="23"/>
      <c r="O489" s="24" t="s">
        <v>32</v>
      </c>
    </row>
    <row r="490" s="1" customFormat="1" ht="18.75" spans="1:15">
      <c r="A490" s="121">
        <v>485</v>
      </c>
      <c r="B490" s="121" t="s">
        <v>14518</v>
      </c>
      <c r="C490" s="121" t="s">
        <v>11004</v>
      </c>
      <c r="D490" s="121" t="s">
        <v>10034</v>
      </c>
      <c r="E490" s="121" t="s">
        <v>14519</v>
      </c>
      <c r="F490" s="134" t="s">
        <v>14906</v>
      </c>
      <c r="G490" s="134" t="s">
        <v>15018</v>
      </c>
      <c r="H490" s="141" t="s">
        <v>194</v>
      </c>
      <c r="I490" s="134">
        <v>6</v>
      </c>
      <c r="J490" s="131" t="s">
        <v>15019</v>
      </c>
      <c r="K490" s="135" t="s">
        <v>14523</v>
      </c>
      <c r="L490" s="134">
        <v>3</v>
      </c>
      <c r="M490" s="27">
        <f t="shared" si="22"/>
        <v>390</v>
      </c>
      <c r="N490" s="23"/>
      <c r="O490" s="24" t="s">
        <v>32</v>
      </c>
    </row>
    <row r="491" s="1" customFormat="1" ht="18.75" spans="1:15">
      <c r="A491" s="121">
        <v>486</v>
      </c>
      <c r="B491" s="121" t="s">
        <v>14518</v>
      </c>
      <c r="C491" s="121" t="s">
        <v>11004</v>
      </c>
      <c r="D491" s="121" t="s">
        <v>10034</v>
      </c>
      <c r="E491" s="121" t="s">
        <v>14519</v>
      </c>
      <c r="F491" s="134" t="s">
        <v>14906</v>
      </c>
      <c r="G491" s="134" t="s">
        <v>15020</v>
      </c>
      <c r="H491" s="141" t="s">
        <v>194</v>
      </c>
      <c r="I491" s="134">
        <v>6</v>
      </c>
      <c r="J491" s="131" t="s">
        <v>15019</v>
      </c>
      <c r="K491" s="135" t="s">
        <v>14523</v>
      </c>
      <c r="L491" s="134">
        <v>2</v>
      </c>
      <c r="M491" s="27">
        <f t="shared" si="22"/>
        <v>260</v>
      </c>
      <c r="N491" s="23"/>
      <c r="O491" s="24" t="s">
        <v>32</v>
      </c>
    </row>
    <row r="492" s="1" customFormat="1" ht="18.75" spans="1:15">
      <c r="A492" s="121">
        <v>487</v>
      </c>
      <c r="B492" s="121" t="s">
        <v>14518</v>
      </c>
      <c r="C492" s="121" t="s">
        <v>11004</v>
      </c>
      <c r="D492" s="121" t="s">
        <v>10034</v>
      </c>
      <c r="E492" s="121" t="s">
        <v>14519</v>
      </c>
      <c r="F492" s="134" t="s">
        <v>14906</v>
      </c>
      <c r="G492" s="134" t="s">
        <v>15021</v>
      </c>
      <c r="H492" s="141" t="s">
        <v>1583</v>
      </c>
      <c r="I492" s="134">
        <v>4</v>
      </c>
      <c r="J492" s="131" t="s">
        <v>15019</v>
      </c>
      <c r="K492" s="135" t="s">
        <v>14523</v>
      </c>
      <c r="L492" s="134">
        <v>3</v>
      </c>
      <c r="M492" s="27">
        <f t="shared" si="22"/>
        <v>390</v>
      </c>
      <c r="N492" s="23"/>
      <c r="O492" s="24" t="s">
        <v>32</v>
      </c>
    </row>
    <row r="493" s="1" customFormat="1" ht="18.75" spans="1:15">
      <c r="A493" s="121">
        <v>488</v>
      </c>
      <c r="B493" s="121" t="s">
        <v>14518</v>
      </c>
      <c r="C493" s="121" t="s">
        <v>11004</v>
      </c>
      <c r="D493" s="121" t="s">
        <v>10034</v>
      </c>
      <c r="E493" s="121" t="s">
        <v>14519</v>
      </c>
      <c r="F493" s="134" t="s">
        <v>14906</v>
      </c>
      <c r="G493" s="134" t="s">
        <v>15022</v>
      </c>
      <c r="H493" s="141" t="s">
        <v>194</v>
      </c>
      <c r="I493" s="134">
        <v>4</v>
      </c>
      <c r="J493" s="131" t="s">
        <v>15019</v>
      </c>
      <c r="K493" s="135" t="s">
        <v>14523</v>
      </c>
      <c r="L493" s="134">
        <v>3</v>
      </c>
      <c r="M493" s="27">
        <f t="shared" si="22"/>
        <v>390</v>
      </c>
      <c r="N493" s="23"/>
      <c r="O493" s="24" t="s">
        <v>32</v>
      </c>
    </row>
    <row r="494" s="1" customFormat="1" ht="18.75" spans="1:15">
      <c r="A494" s="121">
        <v>489</v>
      </c>
      <c r="B494" s="121" t="s">
        <v>14518</v>
      </c>
      <c r="C494" s="121" t="s">
        <v>11004</v>
      </c>
      <c r="D494" s="121" t="s">
        <v>10034</v>
      </c>
      <c r="E494" s="121" t="s">
        <v>14519</v>
      </c>
      <c r="F494" s="134" t="s">
        <v>14906</v>
      </c>
      <c r="G494" s="134" t="s">
        <v>15023</v>
      </c>
      <c r="H494" s="141" t="s">
        <v>1583</v>
      </c>
      <c r="I494" s="134">
        <v>4</v>
      </c>
      <c r="J494" s="131" t="s">
        <v>15019</v>
      </c>
      <c r="K494" s="135" t="s">
        <v>14523</v>
      </c>
      <c r="L494" s="134">
        <v>3</v>
      </c>
      <c r="M494" s="27">
        <f t="shared" si="22"/>
        <v>390</v>
      </c>
      <c r="N494" s="23"/>
      <c r="O494" s="24" t="s">
        <v>32</v>
      </c>
    </row>
    <row r="495" s="1" customFormat="1" ht="18.75" spans="1:15">
      <c r="A495" s="121">
        <v>490</v>
      </c>
      <c r="B495" s="121" t="s">
        <v>14518</v>
      </c>
      <c r="C495" s="121" t="s">
        <v>11004</v>
      </c>
      <c r="D495" s="121" t="s">
        <v>10034</v>
      </c>
      <c r="E495" s="121" t="s">
        <v>14519</v>
      </c>
      <c r="F495" s="134" t="s">
        <v>14906</v>
      </c>
      <c r="G495" s="134" t="s">
        <v>15024</v>
      </c>
      <c r="H495" s="141" t="s">
        <v>194</v>
      </c>
      <c r="I495" s="134">
        <v>8</v>
      </c>
      <c r="J495" s="131" t="s">
        <v>15019</v>
      </c>
      <c r="K495" s="135" t="s">
        <v>14523</v>
      </c>
      <c r="L495" s="134">
        <v>5</v>
      </c>
      <c r="M495" s="27">
        <f t="shared" si="22"/>
        <v>650</v>
      </c>
      <c r="N495" s="23"/>
      <c r="O495" s="24" t="s">
        <v>32</v>
      </c>
    </row>
    <row r="496" s="1" customFormat="1" ht="18.75" spans="1:15">
      <c r="A496" s="121">
        <v>491</v>
      </c>
      <c r="B496" s="121" t="s">
        <v>14518</v>
      </c>
      <c r="C496" s="121" t="s">
        <v>11004</v>
      </c>
      <c r="D496" s="121" t="s">
        <v>10034</v>
      </c>
      <c r="E496" s="121" t="s">
        <v>14519</v>
      </c>
      <c r="F496" s="134" t="s">
        <v>14906</v>
      </c>
      <c r="G496" s="134" t="s">
        <v>15025</v>
      </c>
      <c r="H496" s="141" t="s">
        <v>194</v>
      </c>
      <c r="I496" s="134">
        <v>5</v>
      </c>
      <c r="J496" s="131" t="s">
        <v>15019</v>
      </c>
      <c r="K496" s="135" t="s">
        <v>14523</v>
      </c>
      <c r="L496" s="134">
        <v>4</v>
      </c>
      <c r="M496" s="27">
        <f t="shared" si="22"/>
        <v>520</v>
      </c>
      <c r="N496" s="23"/>
      <c r="O496" s="24" t="s">
        <v>32</v>
      </c>
    </row>
    <row r="497" s="1" customFormat="1" ht="18.75" spans="1:15">
      <c r="A497" s="121">
        <v>492</v>
      </c>
      <c r="B497" s="121" t="s">
        <v>14518</v>
      </c>
      <c r="C497" s="121" t="s">
        <v>11004</v>
      </c>
      <c r="D497" s="121" t="s">
        <v>10034</v>
      </c>
      <c r="E497" s="121" t="s">
        <v>14519</v>
      </c>
      <c r="F497" s="134" t="s">
        <v>14906</v>
      </c>
      <c r="G497" s="134" t="s">
        <v>15026</v>
      </c>
      <c r="H497" s="141" t="s">
        <v>14917</v>
      </c>
      <c r="I497" s="134">
        <v>1</v>
      </c>
      <c r="J497" s="131" t="s">
        <v>15019</v>
      </c>
      <c r="K497" s="135" t="s">
        <v>14523</v>
      </c>
      <c r="L497" s="134">
        <v>1</v>
      </c>
      <c r="M497" s="27">
        <f>L497*312</f>
        <v>312</v>
      </c>
      <c r="N497" s="23"/>
      <c r="O497" s="24" t="s">
        <v>32</v>
      </c>
    </row>
    <row r="498" s="1" customFormat="1" ht="18.75" spans="1:15">
      <c r="A498" s="121">
        <v>493</v>
      </c>
      <c r="B498" s="121" t="s">
        <v>14518</v>
      </c>
      <c r="C498" s="121" t="s">
        <v>11004</v>
      </c>
      <c r="D498" s="121" t="s">
        <v>10034</v>
      </c>
      <c r="E498" s="121" t="s">
        <v>14519</v>
      </c>
      <c r="F498" s="134" t="s">
        <v>14906</v>
      </c>
      <c r="G498" s="134" t="s">
        <v>15027</v>
      </c>
      <c r="H498" s="141" t="s">
        <v>1583</v>
      </c>
      <c r="I498" s="134">
        <v>5</v>
      </c>
      <c r="J498" s="131" t="s">
        <v>15019</v>
      </c>
      <c r="K498" s="135" t="s">
        <v>14523</v>
      </c>
      <c r="L498" s="134">
        <v>3</v>
      </c>
      <c r="M498" s="27">
        <f t="shared" ref="M498:M509" si="23">L498*130</f>
        <v>390</v>
      </c>
      <c r="N498" s="23"/>
      <c r="O498" s="24" t="s">
        <v>32</v>
      </c>
    </row>
    <row r="499" s="1" customFormat="1" ht="18.75" spans="1:15">
      <c r="A499" s="121">
        <v>494</v>
      </c>
      <c r="B499" s="121" t="s">
        <v>14518</v>
      </c>
      <c r="C499" s="121" t="s">
        <v>11004</v>
      </c>
      <c r="D499" s="121" t="s">
        <v>10034</v>
      </c>
      <c r="E499" s="121" t="s">
        <v>14519</v>
      </c>
      <c r="F499" s="134" t="s">
        <v>14906</v>
      </c>
      <c r="G499" s="134" t="s">
        <v>15028</v>
      </c>
      <c r="H499" s="141" t="s">
        <v>1583</v>
      </c>
      <c r="I499" s="134">
        <v>6</v>
      </c>
      <c r="J499" s="131" t="s">
        <v>15019</v>
      </c>
      <c r="K499" s="135" t="s">
        <v>14523</v>
      </c>
      <c r="L499" s="134">
        <v>3</v>
      </c>
      <c r="M499" s="27">
        <f t="shared" si="23"/>
        <v>390</v>
      </c>
      <c r="N499" s="23"/>
      <c r="O499" s="24" t="s">
        <v>32</v>
      </c>
    </row>
    <row r="500" s="1" customFormat="1" ht="18.75" spans="1:15">
      <c r="A500" s="121">
        <v>495</v>
      </c>
      <c r="B500" s="121" t="s">
        <v>14518</v>
      </c>
      <c r="C500" s="121" t="s">
        <v>11004</v>
      </c>
      <c r="D500" s="121" t="s">
        <v>10034</v>
      </c>
      <c r="E500" s="121" t="s">
        <v>14519</v>
      </c>
      <c r="F500" s="134" t="s">
        <v>14906</v>
      </c>
      <c r="G500" s="134" t="s">
        <v>15029</v>
      </c>
      <c r="H500" s="141" t="s">
        <v>194</v>
      </c>
      <c r="I500" s="134">
        <v>6</v>
      </c>
      <c r="J500" s="131" t="s">
        <v>15019</v>
      </c>
      <c r="K500" s="135" t="s">
        <v>14523</v>
      </c>
      <c r="L500" s="134">
        <v>5</v>
      </c>
      <c r="M500" s="27">
        <f t="shared" si="23"/>
        <v>650</v>
      </c>
      <c r="N500" s="23"/>
      <c r="O500" s="24" t="s">
        <v>32</v>
      </c>
    </row>
    <row r="501" s="1" customFormat="1" ht="18.75" spans="1:15">
      <c r="A501" s="121">
        <v>496</v>
      </c>
      <c r="B501" s="121" t="s">
        <v>14518</v>
      </c>
      <c r="C501" s="121" t="s">
        <v>11004</v>
      </c>
      <c r="D501" s="121" t="s">
        <v>10034</v>
      </c>
      <c r="E501" s="121" t="s">
        <v>14519</v>
      </c>
      <c r="F501" s="134" t="s">
        <v>14906</v>
      </c>
      <c r="G501" s="134" t="s">
        <v>15030</v>
      </c>
      <c r="H501" s="141" t="s">
        <v>194</v>
      </c>
      <c r="I501" s="134">
        <v>3</v>
      </c>
      <c r="J501" s="131" t="s">
        <v>15019</v>
      </c>
      <c r="K501" s="135" t="s">
        <v>14523</v>
      </c>
      <c r="L501" s="134">
        <v>2</v>
      </c>
      <c r="M501" s="27">
        <f t="shared" si="23"/>
        <v>260</v>
      </c>
      <c r="N501" s="23"/>
      <c r="O501" s="24" t="s">
        <v>32</v>
      </c>
    </row>
    <row r="502" s="1" customFormat="1" ht="18.75" spans="1:15">
      <c r="A502" s="121">
        <v>497</v>
      </c>
      <c r="B502" s="121" t="s">
        <v>14518</v>
      </c>
      <c r="C502" s="121" t="s">
        <v>11004</v>
      </c>
      <c r="D502" s="121" t="s">
        <v>10034</v>
      </c>
      <c r="E502" s="121" t="s">
        <v>14519</v>
      </c>
      <c r="F502" s="134" t="s">
        <v>14906</v>
      </c>
      <c r="G502" s="134" t="s">
        <v>15031</v>
      </c>
      <c r="H502" s="141" t="s">
        <v>194</v>
      </c>
      <c r="I502" s="134">
        <v>6</v>
      </c>
      <c r="J502" s="131" t="s">
        <v>15032</v>
      </c>
      <c r="K502" s="135" t="s">
        <v>14523</v>
      </c>
      <c r="L502" s="134">
        <v>3</v>
      </c>
      <c r="M502" s="27">
        <f t="shared" si="23"/>
        <v>390</v>
      </c>
      <c r="N502" s="23"/>
      <c r="O502" s="24" t="s">
        <v>32</v>
      </c>
    </row>
    <row r="503" s="1" customFormat="1" ht="18.75" spans="1:15">
      <c r="A503" s="121">
        <v>498</v>
      </c>
      <c r="B503" s="121" t="s">
        <v>14518</v>
      </c>
      <c r="C503" s="121" t="s">
        <v>11004</v>
      </c>
      <c r="D503" s="121" t="s">
        <v>10034</v>
      </c>
      <c r="E503" s="121" t="s">
        <v>14519</v>
      </c>
      <c r="F503" s="134" t="s">
        <v>14906</v>
      </c>
      <c r="G503" s="134" t="s">
        <v>15033</v>
      </c>
      <c r="H503" s="141" t="s">
        <v>194</v>
      </c>
      <c r="I503" s="134">
        <v>6</v>
      </c>
      <c r="J503" s="131" t="s">
        <v>15032</v>
      </c>
      <c r="K503" s="135" t="s">
        <v>14523</v>
      </c>
      <c r="L503" s="134">
        <v>3</v>
      </c>
      <c r="M503" s="27">
        <f t="shared" si="23"/>
        <v>390</v>
      </c>
      <c r="N503" s="23"/>
      <c r="O503" s="24" t="s">
        <v>32</v>
      </c>
    </row>
    <row r="504" s="1" customFormat="1" ht="18.75" spans="1:15">
      <c r="A504" s="121">
        <v>499</v>
      </c>
      <c r="B504" s="121" t="s">
        <v>14518</v>
      </c>
      <c r="C504" s="121" t="s">
        <v>11004</v>
      </c>
      <c r="D504" s="121" t="s">
        <v>10034</v>
      </c>
      <c r="E504" s="121" t="s">
        <v>14519</v>
      </c>
      <c r="F504" s="134" t="s">
        <v>14906</v>
      </c>
      <c r="G504" s="134" t="s">
        <v>15034</v>
      </c>
      <c r="H504" s="141" t="s">
        <v>194</v>
      </c>
      <c r="I504" s="134">
        <v>4</v>
      </c>
      <c r="J504" s="131" t="s">
        <v>15032</v>
      </c>
      <c r="K504" s="135" t="s">
        <v>14523</v>
      </c>
      <c r="L504" s="134">
        <v>3</v>
      </c>
      <c r="M504" s="27">
        <f t="shared" si="23"/>
        <v>390</v>
      </c>
      <c r="N504" s="23"/>
      <c r="O504" s="24" t="s">
        <v>32</v>
      </c>
    </row>
    <row r="505" s="1" customFormat="1" ht="18.75" spans="1:15">
      <c r="A505" s="121">
        <v>500</v>
      </c>
      <c r="B505" s="121" t="s">
        <v>14518</v>
      </c>
      <c r="C505" s="121" t="s">
        <v>11004</v>
      </c>
      <c r="D505" s="121" t="s">
        <v>10034</v>
      </c>
      <c r="E505" s="121" t="s">
        <v>14519</v>
      </c>
      <c r="F505" s="134" t="s">
        <v>14906</v>
      </c>
      <c r="G505" s="134" t="s">
        <v>15035</v>
      </c>
      <c r="H505" s="141" t="s">
        <v>1583</v>
      </c>
      <c r="I505" s="134">
        <v>7</v>
      </c>
      <c r="J505" s="131" t="s">
        <v>15032</v>
      </c>
      <c r="K505" s="135" t="s">
        <v>14523</v>
      </c>
      <c r="L505" s="134">
        <v>4</v>
      </c>
      <c r="M505" s="27">
        <f t="shared" si="23"/>
        <v>520</v>
      </c>
      <c r="N505" s="23"/>
      <c r="O505" s="24" t="s">
        <v>32</v>
      </c>
    </row>
    <row r="506" s="1" customFormat="1" ht="18.75" spans="1:15">
      <c r="A506" s="121">
        <v>501</v>
      </c>
      <c r="B506" s="121" t="s">
        <v>14518</v>
      </c>
      <c r="C506" s="121" t="s">
        <v>11004</v>
      </c>
      <c r="D506" s="121" t="s">
        <v>10034</v>
      </c>
      <c r="E506" s="121" t="s">
        <v>14519</v>
      </c>
      <c r="F506" s="134" t="s">
        <v>14906</v>
      </c>
      <c r="G506" s="134" t="s">
        <v>15036</v>
      </c>
      <c r="H506" s="141" t="s">
        <v>194</v>
      </c>
      <c r="I506" s="134">
        <v>6</v>
      </c>
      <c r="J506" s="131" t="s">
        <v>15032</v>
      </c>
      <c r="K506" s="135" t="s">
        <v>14523</v>
      </c>
      <c r="L506" s="134">
        <v>4</v>
      </c>
      <c r="M506" s="27">
        <f t="shared" si="23"/>
        <v>520</v>
      </c>
      <c r="N506" s="23"/>
      <c r="O506" s="24" t="s">
        <v>32</v>
      </c>
    </row>
    <row r="507" s="1" customFormat="1" ht="18.75" spans="1:15">
      <c r="A507" s="121">
        <v>502</v>
      </c>
      <c r="B507" s="121" t="s">
        <v>14518</v>
      </c>
      <c r="C507" s="121" t="s">
        <v>11004</v>
      </c>
      <c r="D507" s="121" t="s">
        <v>10034</v>
      </c>
      <c r="E507" s="121" t="s">
        <v>14519</v>
      </c>
      <c r="F507" s="134" t="s">
        <v>14906</v>
      </c>
      <c r="G507" s="134" t="s">
        <v>15037</v>
      </c>
      <c r="H507" s="141" t="s">
        <v>1583</v>
      </c>
      <c r="I507" s="134">
        <v>4</v>
      </c>
      <c r="J507" s="131" t="s">
        <v>15032</v>
      </c>
      <c r="K507" s="135" t="s">
        <v>14523</v>
      </c>
      <c r="L507" s="134">
        <v>3</v>
      </c>
      <c r="M507" s="27">
        <f t="shared" si="23"/>
        <v>390</v>
      </c>
      <c r="N507" s="23"/>
      <c r="O507" s="24" t="s">
        <v>32</v>
      </c>
    </row>
    <row r="508" s="1" customFormat="1" ht="18.75" spans="1:15">
      <c r="A508" s="121">
        <v>503</v>
      </c>
      <c r="B508" s="121" t="s">
        <v>14518</v>
      </c>
      <c r="C508" s="121" t="s">
        <v>11004</v>
      </c>
      <c r="D508" s="121" t="s">
        <v>10034</v>
      </c>
      <c r="E508" s="121" t="s">
        <v>14519</v>
      </c>
      <c r="F508" s="134" t="s">
        <v>14906</v>
      </c>
      <c r="G508" s="134" t="s">
        <v>15038</v>
      </c>
      <c r="H508" s="141" t="s">
        <v>1583</v>
      </c>
      <c r="I508" s="134">
        <v>6</v>
      </c>
      <c r="J508" s="131" t="s">
        <v>15032</v>
      </c>
      <c r="K508" s="135" t="s">
        <v>14523</v>
      </c>
      <c r="L508" s="134">
        <v>4</v>
      </c>
      <c r="M508" s="27">
        <f t="shared" si="23"/>
        <v>520</v>
      </c>
      <c r="N508" s="23"/>
      <c r="O508" s="24" t="s">
        <v>32</v>
      </c>
    </row>
    <row r="509" s="1" customFormat="1" ht="18.75" spans="1:15">
      <c r="A509" s="121">
        <v>504</v>
      </c>
      <c r="B509" s="121" t="s">
        <v>14518</v>
      </c>
      <c r="C509" s="121" t="s">
        <v>11004</v>
      </c>
      <c r="D509" s="121" t="s">
        <v>10034</v>
      </c>
      <c r="E509" s="121" t="s">
        <v>14519</v>
      </c>
      <c r="F509" s="134" t="s">
        <v>14906</v>
      </c>
      <c r="G509" s="134" t="s">
        <v>15039</v>
      </c>
      <c r="H509" s="141" t="s">
        <v>194</v>
      </c>
      <c r="I509" s="134">
        <v>3</v>
      </c>
      <c r="J509" s="131" t="s">
        <v>15032</v>
      </c>
      <c r="K509" s="135" t="s">
        <v>14523</v>
      </c>
      <c r="L509" s="134">
        <v>2</v>
      </c>
      <c r="M509" s="27">
        <f t="shared" si="23"/>
        <v>260</v>
      </c>
      <c r="N509" s="23"/>
      <c r="O509" s="24" t="s">
        <v>32</v>
      </c>
    </row>
    <row r="510" s="1" customFormat="1" ht="18.75" spans="1:15">
      <c r="A510" s="121">
        <v>505</v>
      </c>
      <c r="B510" s="121" t="s">
        <v>14518</v>
      </c>
      <c r="C510" s="121" t="s">
        <v>11004</v>
      </c>
      <c r="D510" s="121" t="s">
        <v>10034</v>
      </c>
      <c r="E510" s="121" t="s">
        <v>14519</v>
      </c>
      <c r="F510" s="134" t="s">
        <v>14906</v>
      </c>
      <c r="G510" s="134" t="s">
        <v>15040</v>
      </c>
      <c r="H510" s="141" t="s">
        <v>14921</v>
      </c>
      <c r="I510" s="134">
        <v>4</v>
      </c>
      <c r="J510" s="131" t="s">
        <v>15032</v>
      </c>
      <c r="K510" s="135" t="s">
        <v>14523</v>
      </c>
      <c r="L510" s="134">
        <v>3</v>
      </c>
      <c r="M510" s="27">
        <f>L510*312</f>
        <v>936</v>
      </c>
      <c r="N510" s="23"/>
      <c r="O510" s="24" t="s">
        <v>32</v>
      </c>
    </row>
    <row r="511" s="1" customFormat="1" ht="18.75" spans="1:15">
      <c r="A511" s="121">
        <v>506</v>
      </c>
      <c r="B511" s="121" t="s">
        <v>14518</v>
      </c>
      <c r="C511" s="121" t="s">
        <v>11004</v>
      </c>
      <c r="D511" s="121" t="s">
        <v>10034</v>
      </c>
      <c r="E511" s="121" t="s">
        <v>14519</v>
      </c>
      <c r="F511" s="134" t="s">
        <v>14906</v>
      </c>
      <c r="G511" s="134" t="s">
        <v>15041</v>
      </c>
      <c r="H511" s="141" t="s">
        <v>194</v>
      </c>
      <c r="I511" s="134">
        <v>4</v>
      </c>
      <c r="J511" s="131" t="s">
        <v>15032</v>
      </c>
      <c r="K511" s="135" t="s">
        <v>14523</v>
      </c>
      <c r="L511" s="134">
        <v>3</v>
      </c>
      <c r="M511" s="27">
        <f t="shared" ref="M511:M520" si="24">L511*130</f>
        <v>390</v>
      </c>
      <c r="N511" s="23"/>
      <c r="O511" s="24" t="s">
        <v>32</v>
      </c>
    </row>
    <row r="512" s="1" customFormat="1" ht="18.75" spans="1:15">
      <c r="A512" s="121">
        <v>507</v>
      </c>
      <c r="B512" s="121" t="s">
        <v>14518</v>
      </c>
      <c r="C512" s="121" t="s">
        <v>11004</v>
      </c>
      <c r="D512" s="121" t="s">
        <v>10034</v>
      </c>
      <c r="E512" s="121" t="s">
        <v>14519</v>
      </c>
      <c r="F512" s="134" t="s">
        <v>14906</v>
      </c>
      <c r="G512" s="134" t="s">
        <v>15042</v>
      </c>
      <c r="H512" s="141" t="s">
        <v>194</v>
      </c>
      <c r="I512" s="134">
        <v>4</v>
      </c>
      <c r="J512" s="131" t="s">
        <v>15032</v>
      </c>
      <c r="K512" s="135" t="s">
        <v>14523</v>
      </c>
      <c r="L512" s="134">
        <v>1</v>
      </c>
      <c r="M512" s="27">
        <f t="shared" si="24"/>
        <v>130</v>
      </c>
      <c r="N512" s="23"/>
      <c r="O512" s="24" t="s">
        <v>32</v>
      </c>
    </row>
    <row r="513" s="1" customFormat="1" ht="18.75" spans="1:15">
      <c r="A513" s="121">
        <v>508</v>
      </c>
      <c r="B513" s="121" t="s">
        <v>14518</v>
      </c>
      <c r="C513" s="121" t="s">
        <v>11004</v>
      </c>
      <c r="D513" s="121" t="s">
        <v>10034</v>
      </c>
      <c r="E513" s="121" t="s">
        <v>14519</v>
      </c>
      <c r="F513" s="134" t="s">
        <v>14906</v>
      </c>
      <c r="G513" s="134" t="s">
        <v>15043</v>
      </c>
      <c r="H513" s="141" t="s">
        <v>194</v>
      </c>
      <c r="I513" s="134">
        <v>5</v>
      </c>
      <c r="J513" s="131" t="s">
        <v>15032</v>
      </c>
      <c r="K513" s="135" t="s">
        <v>14523</v>
      </c>
      <c r="L513" s="134">
        <v>3</v>
      </c>
      <c r="M513" s="27">
        <f t="shared" si="24"/>
        <v>390</v>
      </c>
      <c r="N513" s="23"/>
      <c r="O513" s="24" t="s">
        <v>32</v>
      </c>
    </row>
    <row r="514" s="1" customFormat="1" ht="18.75" spans="1:15">
      <c r="A514" s="121">
        <v>509</v>
      </c>
      <c r="B514" s="121" t="s">
        <v>14518</v>
      </c>
      <c r="C514" s="121" t="s">
        <v>11004</v>
      </c>
      <c r="D514" s="121" t="s">
        <v>10034</v>
      </c>
      <c r="E514" s="121" t="s">
        <v>14519</v>
      </c>
      <c r="F514" s="134" t="s">
        <v>14906</v>
      </c>
      <c r="G514" s="134" t="s">
        <v>15044</v>
      </c>
      <c r="H514" s="141" t="s">
        <v>1583</v>
      </c>
      <c r="I514" s="134">
        <v>5</v>
      </c>
      <c r="J514" s="131" t="s">
        <v>15032</v>
      </c>
      <c r="K514" s="135" t="s">
        <v>14523</v>
      </c>
      <c r="L514" s="134">
        <v>4</v>
      </c>
      <c r="M514" s="27">
        <f t="shared" si="24"/>
        <v>520</v>
      </c>
      <c r="N514" s="23"/>
      <c r="O514" s="24" t="s">
        <v>32</v>
      </c>
    </row>
    <row r="515" s="1" customFormat="1" ht="18.75" spans="1:15">
      <c r="A515" s="121">
        <v>510</v>
      </c>
      <c r="B515" s="121" t="s">
        <v>14518</v>
      </c>
      <c r="C515" s="121" t="s">
        <v>11004</v>
      </c>
      <c r="D515" s="121" t="s">
        <v>10034</v>
      </c>
      <c r="E515" s="121" t="s">
        <v>14519</v>
      </c>
      <c r="F515" s="134" t="s">
        <v>14906</v>
      </c>
      <c r="G515" s="134" t="s">
        <v>15045</v>
      </c>
      <c r="H515" s="141" t="s">
        <v>194</v>
      </c>
      <c r="I515" s="134">
        <v>3</v>
      </c>
      <c r="J515" s="131" t="s">
        <v>15032</v>
      </c>
      <c r="K515" s="135" t="s">
        <v>14523</v>
      </c>
      <c r="L515" s="134">
        <v>3</v>
      </c>
      <c r="M515" s="27">
        <f t="shared" si="24"/>
        <v>390</v>
      </c>
      <c r="N515" s="23"/>
      <c r="O515" s="24" t="s">
        <v>32</v>
      </c>
    </row>
    <row r="516" s="1" customFormat="1" ht="18.75" spans="1:15">
      <c r="A516" s="121">
        <v>511</v>
      </c>
      <c r="B516" s="121" t="s">
        <v>14518</v>
      </c>
      <c r="C516" s="121" t="s">
        <v>11004</v>
      </c>
      <c r="D516" s="121" t="s">
        <v>10034</v>
      </c>
      <c r="E516" s="121" t="s">
        <v>14519</v>
      </c>
      <c r="F516" s="134" t="s">
        <v>14906</v>
      </c>
      <c r="G516" s="134" t="s">
        <v>15046</v>
      </c>
      <c r="H516" s="141" t="s">
        <v>1583</v>
      </c>
      <c r="I516" s="134">
        <v>4</v>
      </c>
      <c r="J516" s="131" t="s">
        <v>15032</v>
      </c>
      <c r="K516" s="135" t="s">
        <v>14523</v>
      </c>
      <c r="L516" s="134">
        <v>3</v>
      </c>
      <c r="M516" s="27">
        <f t="shared" si="24"/>
        <v>390</v>
      </c>
      <c r="N516" s="23"/>
      <c r="O516" s="24" t="s">
        <v>32</v>
      </c>
    </row>
    <row r="517" s="1" customFormat="1" ht="18.75" spans="1:15">
      <c r="A517" s="121">
        <v>512</v>
      </c>
      <c r="B517" s="121" t="s">
        <v>14518</v>
      </c>
      <c r="C517" s="121" t="s">
        <v>11004</v>
      </c>
      <c r="D517" s="121" t="s">
        <v>10034</v>
      </c>
      <c r="E517" s="121" t="s">
        <v>14519</v>
      </c>
      <c r="F517" s="134" t="s">
        <v>14906</v>
      </c>
      <c r="G517" s="134" t="s">
        <v>15047</v>
      </c>
      <c r="H517" s="141" t="s">
        <v>194</v>
      </c>
      <c r="I517" s="134">
        <v>5</v>
      </c>
      <c r="J517" s="131" t="s">
        <v>15032</v>
      </c>
      <c r="K517" s="135" t="s">
        <v>14523</v>
      </c>
      <c r="L517" s="134">
        <v>3</v>
      </c>
      <c r="M517" s="27">
        <f t="shared" si="24"/>
        <v>390</v>
      </c>
      <c r="N517" s="23"/>
      <c r="O517" s="24" t="s">
        <v>32</v>
      </c>
    </row>
    <row r="518" s="1" customFormat="1" ht="18.75" spans="1:15">
      <c r="A518" s="121">
        <v>513</v>
      </c>
      <c r="B518" s="121" t="s">
        <v>14518</v>
      </c>
      <c r="C518" s="121" t="s">
        <v>11004</v>
      </c>
      <c r="D518" s="121" t="s">
        <v>10034</v>
      </c>
      <c r="E518" s="121" t="s">
        <v>14519</v>
      </c>
      <c r="F518" s="134" t="s">
        <v>14906</v>
      </c>
      <c r="G518" s="134" t="s">
        <v>15048</v>
      </c>
      <c r="H518" s="141" t="s">
        <v>1583</v>
      </c>
      <c r="I518" s="134">
        <v>4</v>
      </c>
      <c r="J518" s="131" t="s">
        <v>15032</v>
      </c>
      <c r="K518" s="135" t="s">
        <v>14523</v>
      </c>
      <c r="L518" s="134">
        <v>2</v>
      </c>
      <c r="M518" s="27">
        <f t="shared" si="24"/>
        <v>260</v>
      </c>
      <c r="N518" s="23"/>
      <c r="O518" s="24" t="s">
        <v>32</v>
      </c>
    </row>
    <row r="519" s="1" customFormat="1" ht="18.75" spans="1:15">
      <c r="A519" s="121">
        <v>514</v>
      </c>
      <c r="B519" s="121" t="s">
        <v>14518</v>
      </c>
      <c r="C519" s="121" t="s">
        <v>11004</v>
      </c>
      <c r="D519" s="121" t="s">
        <v>10034</v>
      </c>
      <c r="E519" s="121" t="s">
        <v>14519</v>
      </c>
      <c r="F519" s="134" t="s">
        <v>14906</v>
      </c>
      <c r="G519" s="134" t="s">
        <v>15049</v>
      </c>
      <c r="H519" s="141" t="s">
        <v>1583</v>
      </c>
      <c r="I519" s="134">
        <v>4</v>
      </c>
      <c r="J519" s="131" t="s">
        <v>15032</v>
      </c>
      <c r="K519" s="135" t="s">
        <v>14523</v>
      </c>
      <c r="L519" s="134">
        <v>2</v>
      </c>
      <c r="M519" s="27">
        <f t="shared" si="24"/>
        <v>260</v>
      </c>
      <c r="N519" s="23"/>
      <c r="O519" s="24" t="s">
        <v>32</v>
      </c>
    </row>
    <row r="520" s="1" customFormat="1" ht="18.75" spans="1:15">
      <c r="A520" s="121">
        <v>515</v>
      </c>
      <c r="B520" s="121" t="s">
        <v>14518</v>
      </c>
      <c r="C520" s="121" t="s">
        <v>11004</v>
      </c>
      <c r="D520" s="121" t="s">
        <v>10034</v>
      </c>
      <c r="E520" s="121" t="s">
        <v>14519</v>
      </c>
      <c r="F520" s="134" t="s">
        <v>14906</v>
      </c>
      <c r="G520" s="134" t="s">
        <v>15050</v>
      </c>
      <c r="H520" s="141" t="s">
        <v>194</v>
      </c>
      <c r="I520" s="134">
        <v>5</v>
      </c>
      <c r="J520" s="131" t="s">
        <v>15032</v>
      </c>
      <c r="K520" s="135" t="s">
        <v>14523</v>
      </c>
      <c r="L520" s="134">
        <v>3</v>
      </c>
      <c r="M520" s="27">
        <f t="shared" si="24"/>
        <v>390</v>
      </c>
      <c r="N520" s="23"/>
      <c r="O520" s="24" t="s">
        <v>32</v>
      </c>
    </row>
    <row r="521" s="1" customFormat="1" ht="18.75" spans="1:15">
      <c r="A521" s="121">
        <v>516</v>
      </c>
      <c r="B521" s="121" t="s">
        <v>14518</v>
      </c>
      <c r="C521" s="121" t="s">
        <v>11004</v>
      </c>
      <c r="D521" s="121" t="s">
        <v>10034</v>
      </c>
      <c r="E521" s="121" t="s">
        <v>14519</v>
      </c>
      <c r="F521" s="134" t="s">
        <v>14906</v>
      </c>
      <c r="G521" s="134" t="s">
        <v>15051</v>
      </c>
      <c r="H521" s="141" t="s">
        <v>14917</v>
      </c>
      <c r="I521" s="134">
        <v>1</v>
      </c>
      <c r="J521" s="131" t="s">
        <v>15032</v>
      </c>
      <c r="K521" s="135" t="s">
        <v>14523</v>
      </c>
      <c r="L521" s="134">
        <v>1</v>
      </c>
      <c r="M521" s="27">
        <f>L521*312</f>
        <v>312</v>
      </c>
      <c r="N521" s="23"/>
      <c r="O521" s="24" t="s">
        <v>32</v>
      </c>
    </row>
    <row r="522" s="1" customFormat="1" ht="18.75" spans="1:15">
      <c r="A522" s="121">
        <v>517</v>
      </c>
      <c r="B522" s="121" t="s">
        <v>14518</v>
      </c>
      <c r="C522" s="121" t="s">
        <v>11004</v>
      </c>
      <c r="D522" s="121" t="s">
        <v>10034</v>
      </c>
      <c r="E522" s="121" t="s">
        <v>14519</v>
      </c>
      <c r="F522" s="134" t="s">
        <v>14906</v>
      </c>
      <c r="G522" s="134" t="s">
        <v>15052</v>
      </c>
      <c r="H522" s="141" t="s">
        <v>1583</v>
      </c>
      <c r="I522" s="134">
        <v>3</v>
      </c>
      <c r="J522" s="131" t="s">
        <v>15032</v>
      </c>
      <c r="K522" s="135" t="s">
        <v>14523</v>
      </c>
      <c r="L522" s="134">
        <v>3</v>
      </c>
      <c r="M522" s="27">
        <f t="shared" ref="M522:M531" si="25">L522*130</f>
        <v>390</v>
      </c>
      <c r="N522" s="23"/>
      <c r="O522" s="24" t="s">
        <v>32</v>
      </c>
    </row>
    <row r="523" s="1" customFormat="1" ht="18.75" spans="1:15">
      <c r="A523" s="121">
        <v>518</v>
      </c>
      <c r="B523" s="121" t="s">
        <v>14518</v>
      </c>
      <c r="C523" s="121" t="s">
        <v>11004</v>
      </c>
      <c r="D523" s="121" t="s">
        <v>10034</v>
      </c>
      <c r="E523" s="121" t="s">
        <v>14519</v>
      </c>
      <c r="F523" s="134" t="s">
        <v>14906</v>
      </c>
      <c r="G523" s="134" t="s">
        <v>15053</v>
      </c>
      <c r="H523" s="141" t="s">
        <v>194</v>
      </c>
      <c r="I523" s="134">
        <v>4</v>
      </c>
      <c r="J523" s="131" t="s">
        <v>15032</v>
      </c>
      <c r="K523" s="135" t="s">
        <v>14523</v>
      </c>
      <c r="L523" s="134">
        <v>3</v>
      </c>
      <c r="M523" s="27">
        <f t="shared" si="25"/>
        <v>390</v>
      </c>
      <c r="N523" s="23"/>
      <c r="O523" s="24" t="s">
        <v>32</v>
      </c>
    </row>
    <row r="524" s="1" customFormat="1" ht="18.75" spans="1:15">
      <c r="A524" s="121">
        <v>519</v>
      </c>
      <c r="B524" s="121" t="s">
        <v>14518</v>
      </c>
      <c r="C524" s="121" t="s">
        <v>11004</v>
      </c>
      <c r="D524" s="121" t="s">
        <v>10034</v>
      </c>
      <c r="E524" s="121" t="s">
        <v>14519</v>
      </c>
      <c r="F524" s="134" t="s">
        <v>14906</v>
      </c>
      <c r="G524" s="134" t="s">
        <v>15054</v>
      </c>
      <c r="H524" s="141" t="s">
        <v>1583</v>
      </c>
      <c r="I524" s="134">
        <v>2</v>
      </c>
      <c r="J524" s="131" t="s">
        <v>15032</v>
      </c>
      <c r="K524" s="135" t="s">
        <v>14523</v>
      </c>
      <c r="L524" s="134">
        <v>1</v>
      </c>
      <c r="M524" s="27">
        <f t="shared" si="25"/>
        <v>130</v>
      </c>
      <c r="N524" s="23"/>
      <c r="O524" s="24" t="s">
        <v>32</v>
      </c>
    </row>
    <row r="525" s="1" customFormat="1" ht="18.75" spans="1:15">
      <c r="A525" s="121">
        <v>520</v>
      </c>
      <c r="B525" s="121" t="s">
        <v>14518</v>
      </c>
      <c r="C525" s="121" t="s">
        <v>11004</v>
      </c>
      <c r="D525" s="121" t="s">
        <v>10034</v>
      </c>
      <c r="E525" s="121" t="s">
        <v>14519</v>
      </c>
      <c r="F525" s="134" t="s">
        <v>14906</v>
      </c>
      <c r="G525" s="134" t="s">
        <v>15055</v>
      </c>
      <c r="H525" s="141" t="s">
        <v>194</v>
      </c>
      <c r="I525" s="134">
        <v>7</v>
      </c>
      <c r="J525" s="131" t="s">
        <v>15032</v>
      </c>
      <c r="K525" s="135" t="s">
        <v>14523</v>
      </c>
      <c r="L525" s="134">
        <v>5</v>
      </c>
      <c r="M525" s="27">
        <f t="shared" si="25"/>
        <v>650</v>
      </c>
      <c r="N525" s="23"/>
      <c r="O525" s="24" t="s">
        <v>32</v>
      </c>
    </row>
    <row r="526" s="1" customFormat="1" ht="18.75" spans="1:15">
      <c r="A526" s="121">
        <v>521</v>
      </c>
      <c r="B526" s="121" t="s">
        <v>14518</v>
      </c>
      <c r="C526" s="121" t="s">
        <v>11004</v>
      </c>
      <c r="D526" s="121" t="s">
        <v>10034</v>
      </c>
      <c r="E526" s="121" t="s">
        <v>14519</v>
      </c>
      <c r="F526" s="134" t="s">
        <v>14906</v>
      </c>
      <c r="G526" s="134" t="s">
        <v>15056</v>
      </c>
      <c r="H526" s="141" t="s">
        <v>194</v>
      </c>
      <c r="I526" s="134">
        <v>4</v>
      </c>
      <c r="J526" s="131" t="s">
        <v>15032</v>
      </c>
      <c r="K526" s="135" t="s">
        <v>14523</v>
      </c>
      <c r="L526" s="134">
        <v>3</v>
      </c>
      <c r="M526" s="27">
        <f t="shared" si="25"/>
        <v>390</v>
      </c>
      <c r="N526" s="23"/>
      <c r="O526" s="24" t="s">
        <v>32</v>
      </c>
    </row>
    <row r="527" s="1" customFormat="1" ht="18.75" spans="1:15">
      <c r="A527" s="121">
        <v>522</v>
      </c>
      <c r="B527" s="121" t="s">
        <v>14518</v>
      </c>
      <c r="C527" s="121" t="s">
        <v>11004</v>
      </c>
      <c r="D527" s="121" t="s">
        <v>10034</v>
      </c>
      <c r="E527" s="121" t="s">
        <v>14519</v>
      </c>
      <c r="F527" s="134" t="s">
        <v>14906</v>
      </c>
      <c r="G527" s="134" t="s">
        <v>15057</v>
      </c>
      <c r="H527" s="141" t="s">
        <v>194</v>
      </c>
      <c r="I527" s="134">
        <v>5</v>
      </c>
      <c r="J527" s="131" t="s">
        <v>15032</v>
      </c>
      <c r="K527" s="135" t="s">
        <v>14523</v>
      </c>
      <c r="L527" s="134">
        <v>3</v>
      </c>
      <c r="M527" s="27">
        <f t="shared" si="25"/>
        <v>390</v>
      </c>
      <c r="N527" s="23"/>
      <c r="O527" s="24" t="s">
        <v>32</v>
      </c>
    </row>
    <row r="528" s="1" customFormat="1" ht="18.75" spans="1:15">
      <c r="A528" s="121">
        <v>523</v>
      </c>
      <c r="B528" s="121" t="s">
        <v>14518</v>
      </c>
      <c r="C528" s="121" t="s">
        <v>11004</v>
      </c>
      <c r="D528" s="121" t="s">
        <v>10034</v>
      </c>
      <c r="E528" s="121" t="s">
        <v>14519</v>
      </c>
      <c r="F528" s="134" t="s">
        <v>14906</v>
      </c>
      <c r="G528" s="134" t="s">
        <v>15058</v>
      </c>
      <c r="H528" s="141" t="s">
        <v>194</v>
      </c>
      <c r="I528" s="134">
        <v>3</v>
      </c>
      <c r="J528" s="131" t="s">
        <v>15032</v>
      </c>
      <c r="K528" s="135" t="s">
        <v>14523</v>
      </c>
      <c r="L528" s="134">
        <v>2</v>
      </c>
      <c r="M528" s="27">
        <f t="shared" si="25"/>
        <v>260</v>
      </c>
      <c r="N528" s="23"/>
      <c r="O528" s="24" t="s">
        <v>32</v>
      </c>
    </row>
    <row r="529" s="1" customFormat="1" ht="18.75" spans="1:15">
      <c r="A529" s="121">
        <v>524</v>
      </c>
      <c r="B529" s="121" t="s">
        <v>14518</v>
      </c>
      <c r="C529" s="121" t="s">
        <v>11004</v>
      </c>
      <c r="D529" s="121" t="s">
        <v>10034</v>
      </c>
      <c r="E529" s="121" t="s">
        <v>14519</v>
      </c>
      <c r="F529" s="134" t="s">
        <v>14906</v>
      </c>
      <c r="G529" s="134" t="s">
        <v>15059</v>
      </c>
      <c r="H529" s="141" t="s">
        <v>1583</v>
      </c>
      <c r="I529" s="134">
        <v>3</v>
      </c>
      <c r="J529" s="131" t="s">
        <v>15032</v>
      </c>
      <c r="K529" s="135" t="s">
        <v>14523</v>
      </c>
      <c r="L529" s="134">
        <v>3</v>
      </c>
      <c r="M529" s="27">
        <f t="shared" si="25"/>
        <v>390</v>
      </c>
      <c r="N529" s="23"/>
      <c r="O529" s="24" t="s">
        <v>32</v>
      </c>
    </row>
    <row r="530" s="1" customFormat="1" ht="18.75" spans="1:15">
      <c r="A530" s="121">
        <v>525</v>
      </c>
      <c r="B530" s="121" t="s">
        <v>14518</v>
      </c>
      <c r="C530" s="121" t="s">
        <v>11004</v>
      </c>
      <c r="D530" s="121" t="s">
        <v>10034</v>
      </c>
      <c r="E530" s="121" t="s">
        <v>14519</v>
      </c>
      <c r="F530" s="134" t="s">
        <v>14906</v>
      </c>
      <c r="G530" s="134" t="s">
        <v>15060</v>
      </c>
      <c r="H530" s="141" t="s">
        <v>194</v>
      </c>
      <c r="I530" s="134">
        <v>6</v>
      </c>
      <c r="J530" s="131" t="s">
        <v>15032</v>
      </c>
      <c r="K530" s="135" t="s">
        <v>14523</v>
      </c>
      <c r="L530" s="134">
        <v>4</v>
      </c>
      <c r="M530" s="27">
        <f t="shared" si="25"/>
        <v>520</v>
      </c>
      <c r="N530" s="23"/>
      <c r="O530" s="24" t="s">
        <v>32</v>
      </c>
    </row>
    <row r="531" s="1" customFormat="1" ht="18.75" spans="1:15">
      <c r="A531" s="121">
        <v>526</v>
      </c>
      <c r="B531" s="121" t="s">
        <v>14518</v>
      </c>
      <c r="C531" s="121" t="s">
        <v>11004</v>
      </c>
      <c r="D531" s="121" t="s">
        <v>10034</v>
      </c>
      <c r="E531" s="121" t="s">
        <v>14519</v>
      </c>
      <c r="F531" s="134" t="s">
        <v>14906</v>
      </c>
      <c r="G531" s="134" t="s">
        <v>15061</v>
      </c>
      <c r="H531" s="141" t="s">
        <v>194</v>
      </c>
      <c r="I531" s="134">
        <v>6</v>
      </c>
      <c r="J531" s="131" t="s">
        <v>15032</v>
      </c>
      <c r="K531" s="135" t="s">
        <v>14523</v>
      </c>
      <c r="L531" s="134">
        <v>2</v>
      </c>
      <c r="M531" s="27">
        <f t="shared" si="25"/>
        <v>260</v>
      </c>
      <c r="N531" s="23"/>
      <c r="O531" s="24" t="s">
        <v>32</v>
      </c>
    </row>
    <row r="532" s="1" customFormat="1" ht="18.75" spans="1:15">
      <c r="A532" s="121">
        <v>527</v>
      </c>
      <c r="B532" s="121" t="s">
        <v>14518</v>
      </c>
      <c r="C532" s="121" t="s">
        <v>11004</v>
      </c>
      <c r="D532" s="121" t="s">
        <v>10034</v>
      </c>
      <c r="E532" s="121" t="s">
        <v>14519</v>
      </c>
      <c r="F532" s="134" t="s">
        <v>14906</v>
      </c>
      <c r="G532" s="134" t="s">
        <v>15062</v>
      </c>
      <c r="H532" s="141" t="s">
        <v>14917</v>
      </c>
      <c r="I532" s="134">
        <v>1</v>
      </c>
      <c r="J532" s="131" t="s">
        <v>15032</v>
      </c>
      <c r="K532" s="135" t="s">
        <v>14523</v>
      </c>
      <c r="L532" s="134">
        <v>1</v>
      </c>
      <c r="M532" s="27">
        <f>L532*312</f>
        <v>312</v>
      </c>
      <c r="N532" s="23"/>
      <c r="O532" s="24" t="s">
        <v>32</v>
      </c>
    </row>
    <row r="533" s="1" customFormat="1" ht="18.75" spans="1:15">
      <c r="A533" s="121">
        <v>528</v>
      </c>
      <c r="B533" s="121" t="s">
        <v>14518</v>
      </c>
      <c r="C533" s="121" t="s">
        <v>11004</v>
      </c>
      <c r="D533" s="121" t="s">
        <v>10034</v>
      </c>
      <c r="E533" s="121" t="s">
        <v>14519</v>
      </c>
      <c r="F533" s="134" t="s">
        <v>14906</v>
      </c>
      <c r="G533" s="134" t="s">
        <v>15063</v>
      </c>
      <c r="H533" s="141" t="s">
        <v>1583</v>
      </c>
      <c r="I533" s="134">
        <v>2</v>
      </c>
      <c r="J533" s="131" t="s">
        <v>15032</v>
      </c>
      <c r="K533" s="135" t="s">
        <v>14523</v>
      </c>
      <c r="L533" s="134">
        <v>1</v>
      </c>
      <c r="M533" s="27">
        <f>L533*130</f>
        <v>130</v>
      </c>
      <c r="N533" s="23"/>
      <c r="O533" s="24" t="s">
        <v>32</v>
      </c>
    </row>
    <row r="534" s="1" customFormat="1" ht="18.75" spans="1:15">
      <c r="A534" s="121">
        <v>529</v>
      </c>
      <c r="B534" s="121" t="s">
        <v>14518</v>
      </c>
      <c r="C534" s="121" t="s">
        <v>11004</v>
      </c>
      <c r="D534" s="121" t="s">
        <v>10034</v>
      </c>
      <c r="E534" s="121" t="s">
        <v>14519</v>
      </c>
      <c r="F534" s="134" t="s">
        <v>14906</v>
      </c>
      <c r="G534" s="134" t="s">
        <v>15064</v>
      </c>
      <c r="H534" s="141" t="s">
        <v>14921</v>
      </c>
      <c r="I534" s="134">
        <v>2</v>
      </c>
      <c r="J534" s="131" t="s">
        <v>15065</v>
      </c>
      <c r="K534" s="135" t="s">
        <v>14523</v>
      </c>
      <c r="L534" s="134">
        <v>1</v>
      </c>
      <c r="M534" s="27">
        <f>L534*312</f>
        <v>312</v>
      </c>
      <c r="N534" s="23"/>
      <c r="O534" s="24" t="s">
        <v>32</v>
      </c>
    </row>
    <row r="535" s="1" customFormat="1" ht="18.75" spans="1:15">
      <c r="A535" s="121">
        <v>530</v>
      </c>
      <c r="B535" s="121" t="s">
        <v>14518</v>
      </c>
      <c r="C535" s="121" t="s">
        <v>11004</v>
      </c>
      <c r="D535" s="121" t="s">
        <v>10034</v>
      </c>
      <c r="E535" s="121" t="s">
        <v>14519</v>
      </c>
      <c r="F535" s="134" t="s">
        <v>14906</v>
      </c>
      <c r="G535" s="134" t="s">
        <v>15066</v>
      </c>
      <c r="H535" s="141" t="s">
        <v>1583</v>
      </c>
      <c r="I535" s="134">
        <v>3</v>
      </c>
      <c r="J535" s="131" t="s">
        <v>15065</v>
      </c>
      <c r="K535" s="135" t="s">
        <v>14523</v>
      </c>
      <c r="L535" s="134">
        <v>2</v>
      </c>
      <c r="M535" s="27">
        <f>L535*130</f>
        <v>260</v>
      </c>
      <c r="N535" s="23"/>
      <c r="O535" s="24" t="s">
        <v>32</v>
      </c>
    </row>
    <row r="536" s="1" customFormat="1" ht="18.75" spans="1:15">
      <c r="A536" s="121">
        <v>531</v>
      </c>
      <c r="B536" s="121" t="s">
        <v>14518</v>
      </c>
      <c r="C536" s="121" t="s">
        <v>11004</v>
      </c>
      <c r="D536" s="121" t="s">
        <v>10034</v>
      </c>
      <c r="E536" s="121" t="s">
        <v>14519</v>
      </c>
      <c r="F536" s="134" t="s">
        <v>14906</v>
      </c>
      <c r="G536" s="134" t="s">
        <v>15067</v>
      </c>
      <c r="H536" s="141" t="s">
        <v>194</v>
      </c>
      <c r="I536" s="134">
        <v>7</v>
      </c>
      <c r="J536" s="131" t="s">
        <v>15065</v>
      </c>
      <c r="K536" s="135" t="s">
        <v>14523</v>
      </c>
      <c r="L536" s="134">
        <v>5</v>
      </c>
      <c r="M536" s="27">
        <f>L536*130</f>
        <v>650</v>
      </c>
      <c r="N536" s="23"/>
      <c r="O536" s="24" t="s">
        <v>32</v>
      </c>
    </row>
    <row r="537" s="1" customFormat="1" ht="18.75" spans="1:15">
      <c r="A537" s="121">
        <v>532</v>
      </c>
      <c r="B537" s="121" t="s">
        <v>14518</v>
      </c>
      <c r="C537" s="121" t="s">
        <v>11004</v>
      </c>
      <c r="D537" s="121" t="s">
        <v>10034</v>
      </c>
      <c r="E537" s="121" t="s">
        <v>14519</v>
      </c>
      <c r="F537" s="134" t="s">
        <v>14906</v>
      </c>
      <c r="G537" s="134" t="s">
        <v>15068</v>
      </c>
      <c r="H537" s="141" t="s">
        <v>1583</v>
      </c>
      <c r="I537" s="134">
        <v>6</v>
      </c>
      <c r="J537" s="131" t="s">
        <v>15065</v>
      </c>
      <c r="K537" s="135" t="s">
        <v>14523</v>
      </c>
      <c r="L537" s="134">
        <v>3</v>
      </c>
      <c r="M537" s="27">
        <f>L537*130</f>
        <v>390</v>
      </c>
      <c r="N537" s="23"/>
      <c r="O537" s="24" t="s">
        <v>32</v>
      </c>
    </row>
    <row r="538" s="1" customFormat="1" ht="18.75" spans="1:15">
      <c r="A538" s="121">
        <v>533</v>
      </c>
      <c r="B538" s="121" t="s">
        <v>14518</v>
      </c>
      <c r="C538" s="121" t="s">
        <v>11004</v>
      </c>
      <c r="D538" s="121" t="s">
        <v>10034</v>
      </c>
      <c r="E538" s="121" t="s">
        <v>14519</v>
      </c>
      <c r="F538" s="134" t="s">
        <v>14906</v>
      </c>
      <c r="G538" s="134" t="s">
        <v>15069</v>
      </c>
      <c r="H538" s="141" t="s">
        <v>14921</v>
      </c>
      <c r="I538" s="134">
        <v>3</v>
      </c>
      <c r="J538" s="131" t="s">
        <v>15065</v>
      </c>
      <c r="K538" s="135" t="s">
        <v>14523</v>
      </c>
      <c r="L538" s="134">
        <v>2</v>
      </c>
      <c r="M538" s="27">
        <f>L538*312</f>
        <v>624</v>
      </c>
      <c r="N538" s="23"/>
      <c r="O538" s="24" t="s">
        <v>32</v>
      </c>
    </row>
    <row r="539" s="1" customFormat="1" ht="18.75" spans="1:15">
      <c r="A539" s="121">
        <v>534</v>
      </c>
      <c r="B539" s="121" t="s">
        <v>14518</v>
      </c>
      <c r="C539" s="121" t="s">
        <v>11004</v>
      </c>
      <c r="D539" s="121" t="s">
        <v>10034</v>
      </c>
      <c r="E539" s="121" t="s">
        <v>14519</v>
      </c>
      <c r="F539" s="134" t="s">
        <v>14906</v>
      </c>
      <c r="G539" s="134" t="s">
        <v>15070</v>
      </c>
      <c r="H539" s="141" t="s">
        <v>194</v>
      </c>
      <c r="I539" s="134">
        <v>5</v>
      </c>
      <c r="J539" s="131" t="s">
        <v>15065</v>
      </c>
      <c r="K539" s="135" t="s">
        <v>14523</v>
      </c>
      <c r="L539" s="134">
        <v>3</v>
      </c>
      <c r="M539" s="27">
        <f t="shared" ref="M539:M545" si="26">L539*130</f>
        <v>390</v>
      </c>
      <c r="N539" s="23"/>
      <c r="O539" s="24" t="s">
        <v>32</v>
      </c>
    </row>
    <row r="540" s="1" customFormat="1" ht="18.75" spans="1:15">
      <c r="A540" s="121">
        <v>535</v>
      </c>
      <c r="B540" s="121" t="s">
        <v>14518</v>
      </c>
      <c r="C540" s="121" t="s">
        <v>11004</v>
      </c>
      <c r="D540" s="121" t="s">
        <v>10034</v>
      </c>
      <c r="E540" s="121" t="s">
        <v>14519</v>
      </c>
      <c r="F540" s="134" t="s">
        <v>14906</v>
      </c>
      <c r="G540" s="134" t="s">
        <v>15071</v>
      </c>
      <c r="H540" s="141" t="s">
        <v>194</v>
      </c>
      <c r="I540" s="134">
        <v>4</v>
      </c>
      <c r="J540" s="131" t="s">
        <v>15065</v>
      </c>
      <c r="K540" s="135" t="s">
        <v>14523</v>
      </c>
      <c r="L540" s="134">
        <v>3</v>
      </c>
      <c r="M540" s="27">
        <f t="shared" si="26"/>
        <v>390</v>
      </c>
      <c r="N540" s="23"/>
      <c r="O540" s="24" t="s">
        <v>32</v>
      </c>
    </row>
    <row r="541" s="1" customFormat="1" ht="18.75" spans="1:15">
      <c r="A541" s="121">
        <v>536</v>
      </c>
      <c r="B541" s="121" t="s">
        <v>14518</v>
      </c>
      <c r="C541" s="121" t="s">
        <v>11004</v>
      </c>
      <c r="D541" s="121" t="s">
        <v>10034</v>
      </c>
      <c r="E541" s="121" t="s">
        <v>14519</v>
      </c>
      <c r="F541" s="134" t="s">
        <v>14906</v>
      </c>
      <c r="G541" s="134" t="s">
        <v>15072</v>
      </c>
      <c r="H541" s="141" t="s">
        <v>1583</v>
      </c>
      <c r="I541" s="134">
        <v>3</v>
      </c>
      <c r="J541" s="131" t="s">
        <v>15065</v>
      </c>
      <c r="K541" s="135" t="s">
        <v>14523</v>
      </c>
      <c r="L541" s="134">
        <v>3</v>
      </c>
      <c r="M541" s="27">
        <f t="shared" si="26"/>
        <v>390</v>
      </c>
      <c r="N541" s="23"/>
      <c r="O541" s="24" t="s">
        <v>32</v>
      </c>
    </row>
    <row r="542" s="1" customFormat="1" ht="18.75" spans="1:15">
      <c r="A542" s="121">
        <v>537</v>
      </c>
      <c r="B542" s="121" t="s">
        <v>14518</v>
      </c>
      <c r="C542" s="121" t="s">
        <v>11004</v>
      </c>
      <c r="D542" s="121" t="s">
        <v>10034</v>
      </c>
      <c r="E542" s="121" t="s">
        <v>14519</v>
      </c>
      <c r="F542" s="134" t="s">
        <v>14906</v>
      </c>
      <c r="G542" s="134" t="s">
        <v>15073</v>
      </c>
      <c r="H542" s="141" t="s">
        <v>194</v>
      </c>
      <c r="I542" s="134">
        <v>6</v>
      </c>
      <c r="J542" s="131" t="s">
        <v>15065</v>
      </c>
      <c r="K542" s="135" t="s">
        <v>14523</v>
      </c>
      <c r="L542" s="134">
        <v>4</v>
      </c>
      <c r="M542" s="27">
        <f t="shared" si="26"/>
        <v>520</v>
      </c>
      <c r="N542" s="23"/>
      <c r="O542" s="24" t="s">
        <v>32</v>
      </c>
    </row>
    <row r="543" s="1" customFormat="1" ht="18.75" spans="1:15">
      <c r="A543" s="121">
        <v>538</v>
      </c>
      <c r="B543" s="121" t="s">
        <v>14518</v>
      </c>
      <c r="C543" s="121" t="s">
        <v>11004</v>
      </c>
      <c r="D543" s="121" t="s">
        <v>10034</v>
      </c>
      <c r="E543" s="121" t="s">
        <v>14519</v>
      </c>
      <c r="F543" s="134" t="s">
        <v>14906</v>
      </c>
      <c r="G543" s="134" t="s">
        <v>15074</v>
      </c>
      <c r="H543" s="141" t="s">
        <v>1583</v>
      </c>
      <c r="I543" s="134">
        <v>7</v>
      </c>
      <c r="J543" s="131" t="s">
        <v>15065</v>
      </c>
      <c r="K543" s="135" t="s">
        <v>14523</v>
      </c>
      <c r="L543" s="134">
        <v>5</v>
      </c>
      <c r="M543" s="27">
        <f t="shared" si="26"/>
        <v>650</v>
      </c>
      <c r="N543" s="23"/>
      <c r="O543" s="24" t="s">
        <v>32</v>
      </c>
    </row>
    <row r="544" s="1" customFormat="1" ht="18.75" spans="1:15">
      <c r="A544" s="121">
        <v>539</v>
      </c>
      <c r="B544" s="121" t="s">
        <v>14518</v>
      </c>
      <c r="C544" s="121" t="s">
        <v>11004</v>
      </c>
      <c r="D544" s="121" t="s">
        <v>10034</v>
      </c>
      <c r="E544" s="121" t="s">
        <v>14519</v>
      </c>
      <c r="F544" s="134" t="s">
        <v>14906</v>
      </c>
      <c r="G544" s="134" t="s">
        <v>15075</v>
      </c>
      <c r="H544" s="141" t="s">
        <v>194</v>
      </c>
      <c r="I544" s="134">
        <v>4</v>
      </c>
      <c r="J544" s="131" t="s">
        <v>15065</v>
      </c>
      <c r="K544" s="135" t="s">
        <v>14523</v>
      </c>
      <c r="L544" s="134">
        <v>3</v>
      </c>
      <c r="M544" s="27">
        <f t="shared" si="26"/>
        <v>390</v>
      </c>
      <c r="N544" s="23"/>
      <c r="O544" s="24" t="s">
        <v>32</v>
      </c>
    </row>
    <row r="545" s="1" customFormat="1" ht="18.75" spans="1:15">
      <c r="A545" s="121">
        <v>540</v>
      </c>
      <c r="B545" s="121" t="s">
        <v>14518</v>
      </c>
      <c r="C545" s="121" t="s">
        <v>11004</v>
      </c>
      <c r="D545" s="121" t="s">
        <v>10034</v>
      </c>
      <c r="E545" s="121" t="s">
        <v>14519</v>
      </c>
      <c r="F545" s="134" t="s">
        <v>14906</v>
      </c>
      <c r="G545" s="134" t="s">
        <v>15076</v>
      </c>
      <c r="H545" s="141" t="s">
        <v>194</v>
      </c>
      <c r="I545" s="134">
        <v>5</v>
      </c>
      <c r="J545" s="131" t="s">
        <v>15065</v>
      </c>
      <c r="K545" s="135" t="s">
        <v>14523</v>
      </c>
      <c r="L545" s="134">
        <v>3</v>
      </c>
      <c r="M545" s="27">
        <f t="shared" si="26"/>
        <v>390</v>
      </c>
      <c r="N545" s="23"/>
      <c r="O545" s="24" t="s">
        <v>32</v>
      </c>
    </row>
    <row r="546" s="1" customFormat="1" ht="18.75" spans="1:15">
      <c r="A546" s="121">
        <v>541</v>
      </c>
      <c r="B546" s="121" t="s">
        <v>14518</v>
      </c>
      <c r="C546" s="121" t="s">
        <v>11004</v>
      </c>
      <c r="D546" s="121" t="s">
        <v>10034</v>
      </c>
      <c r="E546" s="121" t="s">
        <v>14519</v>
      </c>
      <c r="F546" s="134" t="s">
        <v>14906</v>
      </c>
      <c r="G546" s="134" t="s">
        <v>15077</v>
      </c>
      <c r="H546" s="141" t="s">
        <v>14921</v>
      </c>
      <c r="I546" s="134">
        <v>2</v>
      </c>
      <c r="J546" s="131" t="s">
        <v>15065</v>
      </c>
      <c r="K546" s="135" t="s">
        <v>14523</v>
      </c>
      <c r="L546" s="134">
        <v>2</v>
      </c>
      <c r="M546" s="27">
        <f>L546*312</f>
        <v>624</v>
      </c>
      <c r="N546" s="23"/>
      <c r="O546" s="24" t="s">
        <v>32</v>
      </c>
    </row>
    <row r="547" s="1" customFormat="1" ht="18.75" spans="1:15">
      <c r="A547" s="121">
        <v>542</v>
      </c>
      <c r="B547" s="121" t="s">
        <v>14518</v>
      </c>
      <c r="C547" s="121" t="s">
        <v>11004</v>
      </c>
      <c r="D547" s="121" t="s">
        <v>10034</v>
      </c>
      <c r="E547" s="121" t="s">
        <v>14519</v>
      </c>
      <c r="F547" s="134" t="s">
        <v>14906</v>
      </c>
      <c r="G547" s="134" t="s">
        <v>15078</v>
      </c>
      <c r="H547" s="141" t="s">
        <v>1583</v>
      </c>
      <c r="I547" s="134">
        <v>4</v>
      </c>
      <c r="J547" s="131" t="s">
        <v>15079</v>
      </c>
      <c r="K547" s="135" t="s">
        <v>14523</v>
      </c>
      <c r="L547" s="134">
        <v>4</v>
      </c>
      <c r="M547" s="27">
        <f>L547*130</f>
        <v>520</v>
      </c>
      <c r="N547" s="23"/>
      <c r="O547" s="24" t="s">
        <v>32</v>
      </c>
    </row>
    <row r="548" s="1" customFormat="1" ht="18.75" spans="1:15">
      <c r="A548" s="121">
        <v>543</v>
      </c>
      <c r="B548" s="121" t="s">
        <v>14518</v>
      </c>
      <c r="C548" s="121" t="s">
        <v>11004</v>
      </c>
      <c r="D548" s="121" t="s">
        <v>10034</v>
      </c>
      <c r="E548" s="121" t="s">
        <v>14519</v>
      </c>
      <c r="F548" s="134" t="s">
        <v>14906</v>
      </c>
      <c r="G548" s="134" t="s">
        <v>15080</v>
      </c>
      <c r="H548" s="141" t="s">
        <v>1583</v>
      </c>
      <c r="I548" s="134">
        <v>4</v>
      </c>
      <c r="J548" s="131" t="s">
        <v>15079</v>
      </c>
      <c r="K548" s="135" t="s">
        <v>14523</v>
      </c>
      <c r="L548" s="134">
        <v>3</v>
      </c>
      <c r="M548" s="27">
        <f>L548*130</f>
        <v>390</v>
      </c>
      <c r="N548" s="23"/>
      <c r="O548" s="24" t="s">
        <v>32</v>
      </c>
    </row>
    <row r="549" s="1" customFormat="1" ht="18.75" spans="1:15">
      <c r="A549" s="121">
        <v>544</v>
      </c>
      <c r="B549" s="121" t="s">
        <v>14518</v>
      </c>
      <c r="C549" s="121" t="s">
        <v>11004</v>
      </c>
      <c r="D549" s="121" t="s">
        <v>10034</v>
      </c>
      <c r="E549" s="121" t="s">
        <v>14519</v>
      </c>
      <c r="F549" s="134" t="s">
        <v>14906</v>
      </c>
      <c r="G549" s="134" t="s">
        <v>15081</v>
      </c>
      <c r="H549" s="141" t="s">
        <v>14921</v>
      </c>
      <c r="I549" s="134">
        <v>5</v>
      </c>
      <c r="J549" s="131" t="s">
        <v>15079</v>
      </c>
      <c r="K549" s="135" t="s">
        <v>14523</v>
      </c>
      <c r="L549" s="134">
        <v>4</v>
      </c>
      <c r="M549" s="27">
        <f>L549*312</f>
        <v>1248</v>
      </c>
      <c r="N549" s="23"/>
      <c r="O549" s="24" t="s">
        <v>32</v>
      </c>
    </row>
    <row r="550" s="1" customFormat="1" ht="18.75" spans="1:15">
      <c r="A550" s="121">
        <v>545</v>
      </c>
      <c r="B550" s="121" t="s">
        <v>14518</v>
      </c>
      <c r="C550" s="121" t="s">
        <v>11004</v>
      </c>
      <c r="D550" s="121" t="s">
        <v>10034</v>
      </c>
      <c r="E550" s="121" t="s">
        <v>14519</v>
      </c>
      <c r="F550" s="134" t="s">
        <v>14906</v>
      </c>
      <c r="G550" s="134" t="s">
        <v>15082</v>
      </c>
      <c r="H550" s="141" t="s">
        <v>1583</v>
      </c>
      <c r="I550" s="134">
        <v>4</v>
      </c>
      <c r="J550" s="131" t="s">
        <v>15079</v>
      </c>
      <c r="K550" s="135" t="s">
        <v>14523</v>
      </c>
      <c r="L550" s="134">
        <v>3</v>
      </c>
      <c r="M550" s="27">
        <f t="shared" ref="M550:M556" si="27">L550*130</f>
        <v>390</v>
      </c>
      <c r="N550" s="23"/>
      <c r="O550" s="24" t="s">
        <v>32</v>
      </c>
    </row>
    <row r="551" s="1" customFormat="1" ht="18.75" spans="1:15">
      <c r="A551" s="121">
        <v>546</v>
      </c>
      <c r="B551" s="121" t="s">
        <v>14518</v>
      </c>
      <c r="C551" s="121" t="s">
        <v>11004</v>
      </c>
      <c r="D551" s="121" t="s">
        <v>10034</v>
      </c>
      <c r="E551" s="121" t="s">
        <v>14519</v>
      </c>
      <c r="F551" s="134" t="s">
        <v>14906</v>
      </c>
      <c r="G551" s="134" t="s">
        <v>15083</v>
      </c>
      <c r="H551" s="141" t="s">
        <v>194</v>
      </c>
      <c r="I551" s="134">
        <v>5</v>
      </c>
      <c r="J551" s="131" t="s">
        <v>15079</v>
      </c>
      <c r="K551" s="135" t="s">
        <v>14523</v>
      </c>
      <c r="L551" s="134">
        <v>3</v>
      </c>
      <c r="M551" s="27">
        <f t="shared" si="27"/>
        <v>390</v>
      </c>
      <c r="N551" s="23"/>
      <c r="O551" s="24" t="s">
        <v>32</v>
      </c>
    </row>
    <row r="552" s="1" customFormat="1" ht="18.75" spans="1:15">
      <c r="A552" s="121">
        <v>547</v>
      </c>
      <c r="B552" s="121" t="s">
        <v>14518</v>
      </c>
      <c r="C552" s="121" t="s">
        <v>11004</v>
      </c>
      <c r="D552" s="121" t="s">
        <v>10034</v>
      </c>
      <c r="E552" s="121" t="s">
        <v>14519</v>
      </c>
      <c r="F552" s="134" t="s">
        <v>14906</v>
      </c>
      <c r="G552" s="134" t="s">
        <v>15084</v>
      </c>
      <c r="H552" s="141" t="s">
        <v>1583</v>
      </c>
      <c r="I552" s="134">
        <v>3</v>
      </c>
      <c r="J552" s="131" t="s">
        <v>15079</v>
      </c>
      <c r="K552" s="135" t="s">
        <v>14523</v>
      </c>
      <c r="L552" s="134">
        <v>3</v>
      </c>
      <c r="M552" s="27">
        <f t="shared" si="27"/>
        <v>390</v>
      </c>
      <c r="N552" s="23"/>
      <c r="O552" s="24" t="s">
        <v>32</v>
      </c>
    </row>
    <row r="553" s="1" customFormat="1" ht="18.75" spans="1:15">
      <c r="A553" s="121">
        <v>548</v>
      </c>
      <c r="B553" s="121" t="s">
        <v>14518</v>
      </c>
      <c r="C553" s="121" t="s">
        <v>11004</v>
      </c>
      <c r="D553" s="121" t="s">
        <v>10034</v>
      </c>
      <c r="E553" s="121" t="s">
        <v>14519</v>
      </c>
      <c r="F553" s="134" t="s">
        <v>14906</v>
      </c>
      <c r="G553" s="134" t="s">
        <v>15085</v>
      </c>
      <c r="H553" s="141" t="s">
        <v>1583</v>
      </c>
      <c r="I553" s="134">
        <v>4</v>
      </c>
      <c r="J553" s="131" t="s">
        <v>15079</v>
      </c>
      <c r="K553" s="135" t="s">
        <v>14523</v>
      </c>
      <c r="L553" s="134">
        <v>2</v>
      </c>
      <c r="M553" s="27">
        <f t="shared" si="27"/>
        <v>260</v>
      </c>
      <c r="N553" s="23"/>
      <c r="O553" s="24" t="s">
        <v>32</v>
      </c>
    </row>
    <row r="554" s="1" customFormat="1" ht="18.75" spans="1:15">
      <c r="A554" s="121">
        <v>549</v>
      </c>
      <c r="B554" s="121" t="s">
        <v>14518</v>
      </c>
      <c r="C554" s="121" t="s">
        <v>11004</v>
      </c>
      <c r="D554" s="121" t="s">
        <v>10034</v>
      </c>
      <c r="E554" s="121" t="s">
        <v>14519</v>
      </c>
      <c r="F554" s="134" t="s">
        <v>14906</v>
      </c>
      <c r="G554" s="134" t="s">
        <v>15086</v>
      </c>
      <c r="H554" s="141" t="s">
        <v>1583</v>
      </c>
      <c r="I554" s="134">
        <v>6</v>
      </c>
      <c r="J554" s="131" t="s">
        <v>15079</v>
      </c>
      <c r="K554" s="135" t="s">
        <v>14523</v>
      </c>
      <c r="L554" s="134">
        <v>4</v>
      </c>
      <c r="M554" s="27">
        <f t="shared" si="27"/>
        <v>520</v>
      </c>
      <c r="N554" s="23"/>
      <c r="O554" s="24" t="s">
        <v>32</v>
      </c>
    </row>
    <row r="555" s="1" customFormat="1" ht="18.75" spans="1:15">
      <c r="A555" s="121">
        <v>550</v>
      </c>
      <c r="B555" s="121" t="s">
        <v>14518</v>
      </c>
      <c r="C555" s="121" t="s">
        <v>11004</v>
      </c>
      <c r="D555" s="121" t="s">
        <v>10034</v>
      </c>
      <c r="E555" s="121" t="s">
        <v>14519</v>
      </c>
      <c r="F555" s="134" t="s">
        <v>14906</v>
      </c>
      <c r="G555" s="134" t="s">
        <v>15087</v>
      </c>
      <c r="H555" s="141" t="s">
        <v>1583</v>
      </c>
      <c r="I555" s="134">
        <v>5</v>
      </c>
      <c r="J555" s="131" t="s">
        <v>15079</v>
      </c>
      <c r="K555" s="135" t="s">
        <v>14523</v>
      </c>
      <c r="L555" s="134">
        <v>3</v>
      </c>
      <c r="M555" s="27">
        <f t="shared" si="27"/>
        <v>390</v>
      </c>
      <c r="N555" s="23"/>
      <c r="O555" s="24" t="s">
        <v>32</v>
      </c>
    </row>
    <row r="556" s="1" customFormat="1" ht="18.75" spans="1:15">
      <c r="A556" s="121">
        <v>551</v>
      </c>
      <c r="B556" s="121" t="s">
        <v>14518</v>
      </c>
      <c r="C556" s="121" t="s">
        <v>11004</v>
      </c>
      <c r="D556" s="121" t="s">
        <v>10034</v>
      </c>
      <c r="E556" s="121" t="s">
        <v>14519</v>
      </c>
      <c r="F556" s="134" t="s">
        <v>14906</v>
      </c>
      <c r="G556" s="134" t="s">
        <v>15088</v>
      </c>
      <c r="H556" s="141" t="s">
        <v>194</v>
      </c>
      <c r="I556" s="134">
        <v>2</v>
      </c>
      <c r="J556" s="131" t="s">
        <v>15079</v>
      </c>
      <c r="K556" s="135" t="s">
        <v>14523</v>
      </c>
      <c r="L556" s="134">
        <v>1</v>
      </c>
      <c r="M556" s="27">
        <f t="shared" si="27"/>
        <v>130</v>
      </c>
      <c r="N556" s="23"/>
      <c r="O556" s="24" t="s">
        <v>32</v>
      </c>
    </row>
    <row r="557" s="1" customFormat="1" ht="18.75" spans="1:15">
      <c r="A557" s="121">
        <v>552</v>
      </c>
      <c r="B557" s="121" t="s">
        <v>14518</v>
      </c>
      <c r="C557" s="121" t="s">
        <v>11004</v>
      </c>
      <c r="D557" s="121" t="s">
        <v>10034</v>
      </c>
      <c r="E557" s="121" t="s">
        <v>14519</v>
      </c>
      <c r="F557" s="134" t="s">
        <v>14906</v>
      </c>
      <c r="G557" s="134" t="s">
        <v>15089</v>
      </c>
      <c r="H557" s="141" t="s">
        <v>14921</v>
      </c>
      <c r="I557" s="134">
        <v>4</v>
      </c>
      <c r="J557" s="131" t="s">
        <v>15079</v>
      </c>
      <c r="K557" s="135" t="s">
        <v>14523</v>
      </c>
      <c r="L557" s="134">
        <v>3</v>
      </c>
      <c r="M557" s="27">
        <f>L557*312</f>
        <v>936</v>
      </c>
      <c r="N557" s="23"/>
      <c r="O557" s="24" t="s">
        <v>32</v>
      </c>
    </row>
    <row r="558" s="1" customFormat="1" ht="18.75" spans="1:15">
      <c r="A558" s="121">
        <v>553</v>
      </c>
      <c r="B558" s="121" t="s">
        <v>14518</v>
      </c>
      <c r="C558" s="121" t="s">
        <v>11004</v>
      </c>
      <c r="D558" s="121" t="s">
        <v>10034</v>
      </c>
      <c r="E558" s="121" t="s">
        <v>14519</v>
      </c>
      <c r="F558" s="134" t="s">
        <v>14906</v>
      </c>
      <c r="G558" s="134" t="s">
        <v>15090</v>
      </c>
      <c r="H558" s="141" t="s">
        <v>194</v>
      </c>
      <c r="I558" s="134">
        <v>4</v>
      </c>
      <c r="J558" s="131" t="s">
        <v>15091</v>
      </c>
      <c r="K558" s="135" t="s">
        <v>14523</v>
      </c>
      <c r="L558" s="134">
        <v>4</v>
      </c>
      <c r="M558" s="27">
        <f t="shared" ref="M558:M565" si="28">L558*130</f>
        <v>520</v>
      </c>
      <c r="N558" s="23"/>
      <c r="O558" s="24" t="s">
        <v>32</v>
      </c>
    </row>
    <row r="559" s="1" customFormat="1" ht="18.75" spans="1:15">
      <c r="A559" s="121">
        <v>554</v>
      </c>
      <c r="B559" s="121" t="s">
        <v>14518</v>
      </c>
      <c r="C559" s="121" t="s">
        <v>11004</v>
      </c>
      <c r="D559" s="121" t="s">
        <v>10034</v>
      </c>
      <c r="E559" s="121" t="s">
        <v>14519</v>
      </c>
      <c r="F559" s="134" t="s">
        <v>14906</v>
      </c>
      <c r="G559" s="134" t="s">
        <v>15092</v>
      </c>
      <c r="H559" s="141" t="s">
        <v>194</v>
      </c>
      <c r="I559" s="134">
        <v>3</v>
      </c>
      <c r="J559" s="131" t="s">
        <v>15091</v>
      </c>
      <c r="K559" s="135" t="s">
        <v>14523</v>
      </c>
      <c r="L559" s="134">
        <v>3</v>
      </c>
      <c r="M559" s="27">
        <f t="shared" si="28"/>
        <v>390</v>
      </c>
      <c r="N559" s="23"/>
      <c r="O559" s="24" t="s">
        <v>32</v>
      </c>
    </row>
    <row r="560" s="1" customFormat="1" ht="18.75" spans="1:15">
      <c r="A560" s="121">
        <v>555</v>
      </c>
      <c r="B560" s="121" t="s">
        <v>14518</v>
      </c>
      <c r="C560" s="121" t="s">
        <v>11004</v>
      </c>
      <c r="D560" s="121" t="s">
        <v>10034</v>
      </c>
      <c r="E560" s="121" t="s">
        <v>14519</v>
      </c>
      <c r="F560" s="134" t="s">
        <v>14906</v>
      </c>
      <c r="G560" s="134" t="s">
        <v>15093</v>
      </c>
      <c r="H560" s="141" t="s">
        <v>194</v>
      </c>
      <c r="I560" s="134">
        <v>4</v>
      </c>
      <c r="J560" s="131" t="s">
        <v>15091</v>
      </c>
      <c r="K560" s="135" t="s">
        <v>14523</v>
      </c>
      <c r="L560" s="134">
        <v>3</v>
      </c>
      <c r="M560" s="27">
        <f t="shared" si="28"/>
        <v>390</v>
      </c>
      <c r="N560" s="23"/>
      <c r="O560" s="24" t="s">
        <v>32</v>
      </c>
    </row>
    <row r="561" s="1" customFormat="1" ht="18.75" spans="1:15">
      <c r="A561" s="121">
        <v>556</v>
      </c>
      <c r="B561" s="121" t="s">
        <v>14518</v>
      </c>
      <c r="C561" s="121" t="s">
        <v>11004</v>
      </c>
      <c r="D561" s="121" t="s">
        <v>10034</v>
      </c>
      <c r="E561" s="121" t="s">
        <v>14519</v>
      </c>
      <c r="F561" s="134" t="s">
        <v>14906</v>
      </c>
      <c r="G561" s="134" t="s">
        <v>15094</v>
      </c>
      <c r="H561" s="141" t="s">
        <v>1583</v>
      </c>
      <c r="I561" s="134">
        <v>3</v>
      </c>
      <c r="J561" s="131" t="s">
        <v>15091</v>
      </c>
      <c r="K561" s="135" t="s">
        <v>14523</v>
      </c>
      <c r="L561" s="134">
        <v>3</v>
      </c>
      <c r="M561" s="27">
        <f t="shared" si="28"/>
        <v>390</v>
      </c>
      <c r="N561" s="23"/>
      <c r="O561" s="24" t="s">
        <v>32</v>
      </c>
    </row>
    <row r="562" s="1" customFormat="1" ht="18.75" spans="1:15">
      <c r="A562" s="121">
        <v>557</v>
      </c>
      <c r="B562" s="121" t="s">
        <v>14518</v>
      </c>
      <c r="C562" s="121" t="s">
        <v>11004</v>
      </c>
      <c r="D562" s="121" t="s">
        <v>10034</v>
      </c>
      <c r="E562" s="121" t="s">
        <v>14519</v>
      </c>
      <c r="F562" s="134" t="s">
        <v>14906</v>
      </c>
      <c r="G562" s="134" t="s">
        <v>15095</v>
      </c>
      <c r="H562" s="141" t="s">
        <v>194</v>
      </c>
      <c r="I562" s="134">
        <v>4</v>
      </c>
      <c r="J562" s="131" t="s">
        <v>15091</v>
      </c>
      <c r="K562" s="135" t="s">
        <v>14523</v>
      </c>
      <c r="L562" s="134">
        <v>4</v>
      </c>
      <c r="M562" s="27">
        <f t="shared" si="28"/>
        <v>520</v>
      </c>
      <c r="N562" s="23"/>
      <c r="O562" s="24" t="s">
        <v>32</v>
      </c>
    </row>
    <row r="563" s="1" customFormat="1" ht="18.75" spans="1:15">
      <c r="A563" s="121">
        <v>558</v>
      </c>
      <c r="B563" s="121" t="s">
        <v>14518</v>
      </c>
      <c r="C563" s="121" t="s">
        <v>11004</v>
      </c>
      <c r="D563" s="121" t="s">
        <v>10034</v>
      </c>
      <c r="E563" s="121" t="s">
        <v>14519</v>
      </c>
      <c r="F563" s="134" t="s">
        <v>14906</v>
      </c>
      <c r="G563" s="134" t="s">
        <v>1753</v>
      </c>
      <c r="H563" s="141" t="s">
        <v>194</v>
      </c>
      <c r="I563" s="134">
        <v>4</v>
      </c>
      <c r="J563" s="131" t="s">
        <v>15091</v>
      </c>
      <c r="K563" s="135" t="s">
        <v>14523</v>
      </c>
      <c r="L563" s="134">
        <v>3</v>
      </c>
      <c r="M563" s="27">
        <f t="shared" si="28"/>
        <v>390</v>
      </c>
      <c r="N563" s="23"/>
      <c r="O563" s="24" t="s">
        <v>32</v>
      </c>
    </row>
    <row r="564" s="1" customFormat="1" ht="18.75" spans="1:15">
      <c r="A564" s="121">
        <v>559</v>
      </c>
      <c r="B564" s="121" t="s">
        <v>14518</v>
      </c>
      <c r="C564" s="121" t="s">
        <v>11004</v>
      </c>
      <c r="D564" s="121" t="s">
        <v>10034</v>
      </c>
      <c r="E564" s="121" t="s">
        <v>14519</v>
      </c>
      <c r="F564" s="134" t="s">
        <v>14906</v>
      </c>
      <c r="G564" s="134" t="s">
        <v>15096</v>
      </c>
      <c r="H564" s="141" t="s">
        <v>194</v>
      </c>
      <c r="I564" s="134">
        <v>4</v>
      </c>
      <c r="J564" s="131" t="s">
        <v>15091</v>
      </c>
      <c r="K564" s="135" t="s">
        <v>14523</v>
      </c>
      <c r="L564" s="134">
        <v>3</v>
      </c>
      <c r="M564" s="27">
        <f t="shared" si="28"/>
        <v>390</v>
      </c>
      <c r="N564" s="23"/>
      <c r="O564" s="24" t="s">
        <v>32</v>
      </c>
    </row>
    <row r="565" s="1" customFormat="1" ht="18.75" spans="1:15">
      <c r="A565" s="121">
        <v>560</v>
      </c>
      <c r="B565" s="121" t="s">
        <v>14518</v>
      </c>
      <c r="C565" s="121" t="s">
        <v>11004</v>
      </c>
      <c r="D565" s="121" t="s">
        <v>10034</v>
      </c>
      <c r="E565" s="121" t="s">
        <v>14519</v>
      </c>
      <c r="F565" s="134" t="s">
        <v>14906</v>
      </c>
      <c r="G565" s="134" t="s">
        <v>15097</v>
      </c>
      <c r="H565" s="141" t="s">
        <v>1583</v>
      </c>
      <c r="I565" s="134">
        <v>4</v>
      </c>
      <c r="J565" s="131" t="s">
        <v>15091</v>
      </c>
      <c r="K565" s="135" t="s">
        <v>14523</v>
      </c>
      <c r="L565" s="134">
        <v>4</v>
      </c>
      <c r="M565" s="27">
        <f t="shared" si="28"/>
        <v>520</v>
      </c>
      <c r="N565" s="23"/>
      <c r="O565" s="24" t="s">
        <v>32</v>
      </c>
    </row>
    <row r="566" s="1" customFormat="1" ht="18.75" spans="1:15">
      <c r="A566" s="121">
        <v>561</v>
      </c>
      <c r="B566" s="121" t="s">
        <v>14518</v>
      </c>
      <c r="C566" s="121" t="s">
        <v>11004</v>
      </c>
      <c r="D566" s="121" t="s">
        <v>10034</v>
      </c>
      <c r="E566" s="121" t="s">
        <v>14519</v>
      </c>
      <c r="F566" s="134" t="s">
        <v>14906</v>
      </c>
      <c r="G566" s="134" t="s">
        <v>15098</v>
      </c>
      <c r="H566" s="141" t="s">
        <v>14921</v>
      </c>
      <c r="I566" s="134">
        <v>2</v>
      </c>
      <c r="J566" s="131" t="s">
        <v>15099</v>
      </c>
      <c r="K566" s="135" t="s">
        <v>14523</v>
      </c>
      <c r="L566" s="134">
        <v>2</v>
      </c>
      <c r="M566" s="27">
        <f>L566*312</f>
        <v>624</v>
      </c>
      <c r="N566" s="23"/>
      <c r="O566" s="24" t="s">
        <v>32</v>
      </c>
    </row>
    <row r="567" s="1" customFormat="1" ht="18.75" spans="1:15">
      <c r="A567" s="121">
        <v>562</v>
      </c>
      <c r="B567" s="121" t="s">
        <v>14518</v>
      </c>
      <c r="C567" s="121" t="s">
        <v>11004</v>
      </c>
      <c r="D567" s="121" t="s">
        <v>10034</v>
      </c>
      <c r="E567" s="121" t="s">
        <v>14519</v>
      </c>
      <c r="F567" s="134" t="s">
        <v>14906</v>
      </c>
      <c r="G567" s="134" t="s">
        <v>15100</v>
      </c>
      <c r="H567" s="141" t="s">
        <v>194</v>
      </c>
      <c r="I567" s="134">
        <v>4</v>
      </c>
      <c r="J567" s="131" t="s">
        <v>15099</v>
      </c>
      <c r="K567" s="135" t="s">
        <v>14523</v>
      </c>
      <c r="L567" s="134">
        <v>3</v>
      </c>
      <c r="M567" s="27">
        <f t="shared" ref="M567:M573" si="29">L567*130</f>
        <v>390</v>
      </c>
      <c r="N567" s="23"/>
      <c r="O567" s="24" t="s">
        <v>32</v>
      </c>
    </row>
    <row r="568" s="1" customFormat="1" ht="18.75" spans="1:15">
      <c r="A568" s="121">
        <v>563</v>
      </c>
      <c r="B568" s="121" t="s">
        <v>14518</v>
      </c>
      <c r="C568" s="121" t="s">
        <v>11004</v>
      </c>
      <c r="D568" s="121" t="s">
        <v>10034</v>
      </c>
      <c r="E568" s="121" t="s">
        <v>14519</v>
      </c>
      <c r="F568" s="134" t="s">
        <v>14906</v>
      </c>
      <c r="G568" s="134" t="s">
        <v>15101</v>
      </c>
      <c r="H568" s="141" t="s">
        <v>1583</v>
      </c>
      <c r="I568" s="134">
        <v>4</v>
      </c>
      <c r="J568" s="131" t="s">
        <v>15099</v>
      </c>
      <c r="K568" s="135" t="s">
        <v>14523</v>
      </c>
      <c r="L568" s="134">
        <v>4</v>
      </c>
      <c r="M568" s="27">
        <f t="shared" si="29"/>
        <v>520</v>
      </c>
      <c r="N568" s="23"/>
      <c r="O568" s="24" t="s">
        <v>32</v>
      </c>
    </row>
    <row r="569" s="1" customFormat="1" ht="18.75" spans="1:15">
      <c r="A569" s="121">
        <v>564</v>
      </c>
      <c r="B569" s="121" t="s">
        <v>14518</v>
      </c>
      <c r="C569" s="121" t="s">
        <v>11004</v>
      </c>
      <c r="D569" s="121" t="s">
        <v>10034</v>
      </c>
      <c r="E569" s="121" t="s">
        <v>14519</v>
      </c>
      <c r="F569" s="134" t="s">
        <v>14906</v>
      </c>
      <c r="G569" s="134" t="s">
        <v>15102</v>
      </c>
      <c r="H569" s="141" t="s">
        <v>194</v>
      </c>
      <c r="I569" s="134">
        <v>4</v>
      </c>
      <c r="J569" s="131" t="s">
        <v>15099</v>
      </c>
      <c r="K569" s="135" t="s">
        <v>14523</v>
      </c>
      <c r="L569" s="134">
        <v>4</v>
      </c>
      <c r="M569" s="27">
        <f t="shared" si="29"/>
        <v>520</v>
      </c>
      <c r="N569" s="23"/>
      <c r="O569" s="24" t="s">
        <v>32</v>
      </c>
    </row>
    <row r="570" s="1" customFormat="1" ht="18.75" spans="1:15">
      <c r="A570" s="121">
        <v>565</v>
      </c>
      <c r="B570" s="121" t="s">
        <v>14518</v>
      </c>
      <c r="C570" s="121" t="s">
        <v>11004</v>
      </c>
      <c r="D570" s="121" t="s">
        <v>10034</v>
      </c>
      <c r="E570" s="121" t="s">
        <v>14519</v>
      </c>
      <c r="F570" s="134" t="s">
        <v>14906</v>
      </c>
      <c r="G570" s="134" t="s">
        <v>15103</v>
      </c>
      <c r="H570" s="141" t="s">
        <v>1583</v>
      </c>
      <c r="I570" s="134">
        <v>3</v>
      </c>
      <c r="J570" s="131" t="s">
        <v>15099</v>
      </c>
      <c r="K570" s="135" t="s">
        <v>14523</v>
      </c>
      <c r="L570" s="134">
        <v>3</v>
      </c>
      <c r="M570" s="27">
        <f t="shared" si="29"/>
        <v>390</v>
      </c>
      <c r="N570" s="23"/>
      <c r="O570" s="24" t="s">
        <v>32</v>
      </c>
    </row>
    <row r="571" s="1" customFormat="1" ht="18.75" spans="1:15">
      <c r="A571" s="121">
        <v>566</v>
      </c>
      <c r="B571" s="121" t="s">
        <v>14518</v>
      </c>
      <c r="C571" s="121" t="s">
        <v>11004</v>
      </c>
      <c r="D571" s="121" t="s">
        <v>10034</v>
      </c>
      <c r="E571" s="121" t="s">
        <v>14519</v>
      </c>
      <c r="F571" s="134" t="s">
        <v>14906</v>
      </c>
      <c r="G571" s="134" t="s">
        <v>1336</v>
      </c>
      <c r="H571" s="141" t="s">
        <v>194</v>
      </c>
      <c r="I571" s="134">
        <v>4</v>
      </c>
      <c r="J571" s="131" t="s">
        <v>15099</v>
      </c>
      <c r="K571" s="135" t="s">
        <v>14523</v>
      </c>
      <c r="L571" s="134">
        <v>4</v>
      </c>
      <c r="M571" s="27">
        <f t="shared" si="29"/>
        <v>520</v>
      </c>
      <c r="N571" s="23"/>
      <c r="O571" s="24" t="s">
        <v>32</v>
      </c>
    </row>
    <row r="572" s="1" customFormat="1" ht="18.75" spans="1:15">
      <c r="A572" s="121">
        <v>567</v>
      </c>
      <c r="B572" s="121" t="s">
        <v>14518</v>
      </c>
      <c r="C572" s="121" t="s">
        <v>11004</v>
      </c>
      <c r="D572" s="121" t="s">
        <v>10034</v>
      </c>
      <c r="E572" s="121" t="s">
        <v>14519</v>
      </c>
      <c r="F572" s="134" t="s">
        <v>14906</v>
      </c>
      <c r="G572" s="134" t="s">
        <v>15104</v>
      </c>
      <c r="H572" s="141" t="s">
        <v>194</v>
      </c>
      <c r="I572" s="134">
        <v>4</v>
      </c>
      <c r="J572" s="131" t="s">
        <v>15099</v>
      </c>
      <c r="K572" s="135" t="s">
        <v>14523</v>
      </c>
      <c r="L572" s="134">
        <v>4</v>
      </c>
      <c r="M572" s="27">
        <f t="shared" si="29"/>
        <v>520</v>
      </c>
      <c r="N572" s="23"/>
      <c r="O572" s="24" t="s">
        <v>32</v>
      </c>
    </row>
    <row r="573" s="1" customFormat="1" ht="18.75" spans="1:15">
      <c r="A573" s="121">
        <v>568</v>
      </c>
      <c r="B573" s="121" t="s">
        <v>14518</v>
      </c>
      <c r="C573" s="121" t="s">
        <v>11004</v>
      </c>
      <c r="D573" s="121" t="s">
        <v>10034</v>
      </c>
      <c r="E573" s="121" t="s">
        <v>14519</v>
      </c>
      <c r="F573" s="134" t="s">
        <v>14906</v>
      </c>
      <c r="G573" s="134" t="s">
        <v>15105</v>
      </c>
      <c r="H573" s="141" t="s">
        <v>1583</v>
      </c>
      <c r="I573" s="134">
        <v>3</v>
      </c>
      <c r="J573" s="131" t="s">
        <v>15099</v>
      </c>
      <c r="K573" s="135" t="s">
        <v>14523</v>
      </c>
      <c r="L573" s="134">
        <v>3</v>
      </c>
      <c r="M573" s="27">
        <f t="shared" si="29"/>
        <v>390</v>
      </c>
      <c r="N573" s="23"/>
      <c r="O573" s="24" t="s">
        <v>32</v>
      </c>
    </row>
    <row r="574" s="1" customFormat="1" ht="18.75" spans="1:15">
      <c r="A574" s="121">
        <v>569</v>
      </c>
      <c r="B574" s="121" t="s">
        <v>14518</v>
      </c>
      <c r="C574" s="121" t="s">
        <v>11004</v>
      </c>
      <c r="D574" s="121" t="s">
        <v>10034</v>
      </c>
      <c r="E574" s="121" t="s">
        <v>14519</v>
      </c>
      <c r="F574" s="134" t="s">
        <v>14906</v>
      </c>
      <c r="G574" s="134" t="s">
        <v>15106</v>
      </c>
      <c r="H574" s="141" t="s">
        <v>14921</v>
      </c>
      <c r="I574" s="134">
        <v>4</v>
      </c>
      <c r="J574" s="131" t="s">
        <v>15099</v>
      </c>
      <c r="K574" s="135" t="s">
        <v>14523</v>
      </c>
      <c r="L574" s="134">
        <v>4</v>
      </c>
      <c r="M574" s="27">
        <f>L574*312</f>
        <v>1248</v>
      </c>
      <c r="N574" s="23"/>
      <c r="O574" s="24" t="s">
        <v>32</v>
      </c>
    </row>
    <row r="575" s="1" customFormat="1" ht="18.75" spans="1:15">
      <c r="A575" s="121">
        <v>570</v>
      </c>
      <c r="B575" s="121" t="s">
        <v>14518</v>
      </c>
      <c r="C575" s="121" t="s">
        <v>11004</v>
      </c>
      <c r="D575" s="121" t="s">
        <v>10034</v>
      </c>
      <c r="E575" s="121" t="s">
        <v>14519</v>
      </c>
      <c r="F575" s="134" t="s">
        <v>14906</v>
      </c>
      <c r="G575" s="134" t="s">
        <v>15107</v>
      </c>
      <c r="H575" s="141" t="s">
        <v>1583</v>
      </c>
      <c r="I575" s="134">
        <v>3</v>
      </c>
      <c r="J575" s="131" t="s">
        <v>15099</v>
      </c>
      <c r="K575" s="135" t="s">
        <v>14523</v>
      </c>
      <c r="L575" s="134">
        <v>3</v>
      </c>
      <c r="M575" s="27">
        <f t="shared" ref="M575:M585" si="30">L575*130</f>
        <v>390</v>
      </c>
      <c r="N575" s="23"/>
      <c r="O575" s="24" t="s">
        <v>32</v>
      </c>
    </row>
    <row r="576" s="1" customFormat="1" ht="18.75" spans="1:15">
      <c r="A576" s="121">
        <v>571</v>
      </c>
      <c r="B576" s="121" t="s">
        <v>14518</v>
      </c>
      <c r="C576" s="121" t="s">
        <v>11004</v>
      </c>
      <c r="D576" s="121" t="s">
        <v>10034</v>
      </c>
      <c r="E576" s="121" t="s">
        <v>14519</v>
      </c>
      <c r="F576" s="134" t="s">
        <v>14906</v>
      </c>
      <c r="G576" s="134" t="s">
        <v>15108</v>
      </c>
      <c r="H576" s="141" t="s">
        <v>1583</v>
      </c>
      <c r="I576" s="134">
        <v>3</v>
      </c>
      <c r="J576" s="131" t="s">
        <v>15099</v>
      </c>
      <c r="K576" s="135" t="s">
        <v>14523</v>
      </c>
      <c r="L576" s="134">
        <v>3</v>
      </c>
      <c r="M576" s="27">
        <f t="shared" si="30"/>
        <v>390</v>
      </c>
      <c r="N576" s="23"/>
      <c r="O576" s="24" t="s">
        <v>32</v>
      </c>
    </row>
    <row r="577" s="1" customFormat="1" ht="18.75" spans="1:15">
      <c r="A577" s="121">
        <v>572</v>
      </c>
      <c r="B577" s="121" t="s">
        <v>14518</v>
      </c>
      <c r="C577" s="121" t="s">
        <v>11004</v>
      </c>
      <c r="D577" s="121" t="s">
        <v>10034</v>
      </c>
      <c r="E577" s="121" t="s">
        <v>14519</v>
      </c>
      <c r="F577" s="134" t="s">
        <v>14906</v>
      </c>
      <c r="G577" s="134" t="s">
        <v>15109</v>
      </c>
      <c r="H577" s="141" t="s">
        <v>1583</v>
      </c>
      <c r="I577" s="134">
        <v>5</v>
      </c>
      <c r="J577" s="131" t="s">
        <v>15099</v>
      </c>
      <c r="K577" s="135" t="s">
        <v>14523</v>
      </c>
      <c r="L577" s="134">
        <v>4</v>
      </c>
      <c r="M577" s="27">
        <f t="shared" si="30"/>
        <v>520</v>
      </c>
      <c r="N577" s="23"/>
      <c r="O577" s="24" t="s">
        <v>32</v>
      </c>
    </row>
    <row r="578" s="1" customFormat="1" ht="18.75" spans="1:15">
      <c r="A578" s="121">
        <v>573</v>
      </c>
      <c r="B578" s="121" t="s">
        <v>14518</v>
      </c>
      <c r="C578" s="121" t="s">
        <v>11004</v>
      </c>
      <c r="D578" s="121" t="s">
        <v>10034</v>
      </c>
      <c r="E578" s="121" t="s">
        <v>14519</v>
      </c>
      <c r="F578" s="134" t="s">
        <v>14906</v>
      </c>
      <c r="G578" s="134" t="s">
        <v>15110</v>
      </c>
      <c r="H578" s="141" t="s">
        <v>1583</v>
      </c>
      <c r="I578" s="134">
        <v>3</v>
      </c>
      <c r="J578" s="131" t="s">
        <v>15099</v>
      </c>
      <c r="K578" s="135" t="s">
        <v>14523</v>
      </c>
      <c r="L578" s="134">
        <v>3</v>
      </c>
      <c r="M578" s="27">
        <f t="shared" si="30"/>
        <v>390</v>
      </c>
      <c r="N578" s="23"/>
      <c r="O578" s="24" t="s">
        <v>32</v>
      </c>
    </row>
    <row r="579" s="1" customFormat="1" ht="18.75" spans="1:15">
      <c r="A579" s="121">
        <v>574</v>
      </c>
      <c r="B579" s="121" t="s">
        <v>14518</v>
      </c>
      <c r="C579" s="121" t="s">
        <v>11004</v>
      </c>
      <c r="D579" s="121" t="s">
        <v>10034</v>
      </c>
      <c r="E579" s="121" t="s">
        <v>14519</v>
      </c>
      <c r="F579" s="134" t="s">
        <v>14906</v>
      </c>
      <c r="G579" s="134" t="s">
        <v>15111</v>
      </c>
      <c r="H579" s="141" t="s">
        <v>194</v>
      </c>
      <c r="I579" s="134">
        <v>5</v>
      </c>
      <c r="J579" s="131" t="s">
        <v>15099</v>
      </c>
      <c r="K579" s="135" t="s">
        <v>14523</v>
      </c>
      <c r="L579" s="134">
        <v>4</v>
      </c>
      <c r="M579" s="27">
        <f t="shared" si="30"/>
        <v>520</v>
      </c>
      <c r="N579" s="23"/>
      <c r="O579" s="24" t="s">
        <v>32</v>
      </c>
    </row>
    <row r="580" s="1" customFormat="1" ht="18.75" spans="1:15">
      <c r="A580" s="121">
        <v>575</v>
      </c>
      <c r="B580" s="121" t="s">
        <v>14518</v>
      </c>
      <c r="C580" s="121" t="s">
        <v>11004</v>
      </c>
      <c r="D580" s="121" t="s">
        <v>10034</v>
      </c>
      <c r="E580" s="121" t="s">
        <v>14519</v>
      </c>
      <c r="F580" s="134" t="s">
        <v>14906</v>
      </c>
      <c r="G580" s="134" t="s">
        <v>15112</v>
      </c>
      <c r="H580" s="141" t="s">
        <v>194</v>
      </c>
      <c r="I580" s="134">
        <v>5</v>
      </c>
      <c r="J580" s="131" t="s">
        <v>15099</v>
      </c>
      <c r="K580" s="135" t="s">
        <v>14523</v>
      </c>
      <c r="L580" s="134">
        <v>4</v>
      </c>
      <c r="M580" s="27">
        <f t="shared" si="30"/>
        <v>520</v>
      </c>
      <c r="N580" s="23"/>
      <c r="O580" s="24" t="s">
        <v>32</v>
      </c>
    </row>
    <row r="581" s="1" customFormat="1" ht="18.75" spans="1:15">
      <c r="A581" s="121">
        <v>576</v>
      </c>
      <c r="B581" s="121" t="s">
        <v>14518</v>
      </c>
      <c r="C581" s="121" t="s">
        <v>11004</v>
      </c>
      <c r="D581" s="121" t="s">
        <v>10034</v>
      </c>
      <c r="E581" s="121" t="s">
        <v>14519</v>
      </c>
      <c r="F581" s="134" t="s">
        <v>14906</v>
      </c>
      <c r="G581" s="134" t="s">
        <v>15113</v>
      </c>
      <c r="H581" s="141" t="s">
        <v>194</v>
      </c>
      <c r="I581" s="134">
        <v>3</v>
      </c>
      <c r="J581" s="131" t="s">
        <v>15114</v>
      </c>
      <c r="K581" s="135" t="s">
        <v>14523</v>
      </c>
      <c r="L581" s="134">
        <v>2</v>
      </c>
      <c r="M581" s="27">
        <f t="shared" si="30"/>
        <v>260</v>
      </c>
      <c r="N581" s="23"/>
      <c r="O581" s="24" t="s">
        <v>32</v>
      </c>
    </row>
    <row r="582" s="1" customFormat="1" ht="18.75" spans="1:15">
      <c r="A582" s="121">
        <v>577</v>
      </c>
      <c r="B582" s="121" t="s">
        <v>14518</v>
      </c>
      <c r="C582" s="121" t="s">
        <v>11004</v>
      </c>
      <c r="D582" s="121" t="s">
        <v>10034</v>
      </c>
      <c r="E582" s="121" t="s">
        <v>14519</v>
      </c>
      <c r="F582" s="134" t="s">
        <v>14906</v>
      </c>
      <c r="G582" s="134" t="s">
        <v>15115</v>
      </c>
      <c r="H582" s="141" t="s">
        <v>194</v>
      </c>
      <c r="I582" s="134">
        <v>4</v>
      </c>
      <c r="J582" s="131" t="s">
        <v>15114</v>
      </c>
      <c r="K582" s="135" t="s">
        <v>14523</v>
      </c>
      <c r="L582" s="134">
        <v>4</v>
      </c>
      <c r="M582" s="27">
        <f t="shared" si="30"/>
        <v>520</v>
      </c>
      <c r="N582" s="23"/>
      <c r="O582" s="24" t="s">
        <v>32</v>
      </c>
    </row>
    <row r="583" s="1" customFormat="1" ht="18.75" spans="1:15">
      <c r="A583" s="121">
        <v>578</v>
      </c>
      <c r="B583" s="121" t="s">
        <v>14518</v>
      </c>
      <c r="C583" s="121" t="s">
        <v>11004</v>
      </c>
      <c r="D583" s="121" t="s">
        <v>10034</v>
      </c>
      <c r="E583" s="121" t="s">
        <v>14519</v>
      </c>
      <c r="F583" s="134" t="s">
        <v>14906</v>
      </c>
      <c r="G583" s="134" t="s">
        <v>15116</v>
      </c>
      <c r="H583" s="141" t="s">
        <v>1583</v>
      </c>
      <c r="I583" s="134">
        <v>3</v>
      </c>
      <c r="J583" s="131" t="s">
        <v>15114</v>
      </c>
      <c r="K583" s="135" t="s">
        <v>14523</v>
      </c>
      <c r="L583" s="134">
        <v>3</v>
      </c>
      <c r="M583" s="27">
        <f t="shared" si="30"/>
        <v>390</v>
      </c>
      <c r="N583" s="23"/>
      <c r="O583" s="24" t="s">
        <v>32</v>
      </c>
    </row>
    <row r="584" s="1" customFormat="1" ht="18.75" spans="1:15">
      <c r="A584" s="121">
        <v>579</v>
      </c>
      <c r="B584" s="121" t="s">
        <v>14518</v>
      </c>
      <c r="C584" s="121" t="s">
        <v>11004</v>
      </c>
      <c r="D584" s="121" t="s">
        <v>10034</v>
      </c>
      <c r="E584" s="121" t="s">
        <v>14519</v>
      </c>
      <c r="F584" s="134" t="s">
        <v>14906</v>
      </c>
      <c r="G584" s="134" t="s">
        <v>15117</v>
      </c>
      <c r="H584" s="141" t="s">
        <v>194</v>
      </c>
      <c r="I584" s="134">
        <v>4</v>
      </c>
      <c r="J584" s="131" t="s">
        <v>15114</v>
      </c>
      <c r="K584" s="135" t="s">
        <v>14523</v>
      </c>
      <c r="L584" s="134">
        <v>4</v>
      </c>
      <c r="M584" s="27">
        <f t="shared" si="30"/>
        <v>520</v>
      </c>
      <c r="N584" s="23"/>
      <c r="O584" s="24" t="s">
        <v>32</v>
      </c>
    </row>
    <row r="585" s="1" customFormat="1" ht="18.75" spans="1:15">
      <c r="A585" s="121">
        <v>580</v>
      </c>
      <c r="B585" s="121" t="s">
        <v>14518</v>
      </c>
      <c r="C585" s="121" t="s">
        <v>11004</v>
      </c>
      <c r="D585" s="121" t="s">
        <v>10034</v>
      </c>
      <c r="E585" s="121" t="s">
        <v>14519</v>
      </c>
      <c r="F585" s="134" t="s">
        <v>14906</v>
      </c>
      <c r="G585" s="134" t="s">
        <v>15118</v>
      </c>
      <c r="H585" s="141" t="s">
        <v>1583</v>
      </c>
      <c r="I585" s="134">
        <v>5</v>
      </c>
      <c r="J585" s="131" t="s">
        <v>15114</v>
      </c>
      <c r="K585" s="135" t="s">
        <v>14523</v>
      </c>
      <c r="L585" s="134">
        <v>4</v>
      </c>
      <c r="M585" s="27">
        <f t="shared" si="30"/>
        <v>520</v>
      </c>
      <c r="N585" s="23"/>
      <c r="O585" s="24" t="s">
        <v>32</v>
      </c>
    </row>
    <row r="586" s="1" customFormat="1" ht="18.75" spans="1:15">
      <c r="A586" s="121">
        <v>581</v>
      </c>
      <c r="B586" s="121" t="s">
        <v>14518</v>
      </c>
      <c r="C586" s="121" t="s">
        <v>11004</v>
      </c>
      <c r="D586" s="121" t="s">
        <v>10034</v>
      </c>
      <c r="E586" s="121" t="s">
        <v>14519</v>
      </c>
      <c r="F586" s="134" t="s">
        <v>14906</v>
      </c>
      <c r="G586" s="134" t="s">
        <v>15119</v>
      </c>
      <c r="H586" s="141" t="s">
        <v>14921</v>
      </c>
      <c r="I586" s="134">
        <v>4</v>
      </c>
      <c r="J586" s="131" t="s">
        <v>15114</v>
      </c>
      <c r="K586" s="135" t="s">
        <v>14523</v>
      </c>
      <c r="L586" s="134">
        <v>4</v>
      </c>
      <c r="M586" s="27">
        <f>L586*312</f>
        <v>1248</v>
      </c>
      <c r="N586" s="23"/>
      <c r="O586" s="24" t="s">
        <v>32</v>
      </c>
    </row>
    <row r="587" s="1" customFormat="1" ht="18.75" spans="1:15">
      <c r="A587" s="121">
        <v>582</v>
      </c>
      <c r="B587" s="121" t="s">
        <v>14518</v>
      </c>
      <c r="C587" s="121" t="s">
        <v>11004</v>
      </c>
      <c r="D587" s="121" t="s">
        <v>10034</v>
      </c>
      <c r="E587" s="121" t="s">
        <v>14519</v>
      </c>
      <c r="F587" s="134" t="s">
        <v>14906</v>
      </c>
      <c r="G587" s="134" t="s">
        <v>15120</v>
      </c>
      <c r="H587" s="141" t="s">
        <v>14921</v>
      </c>
      <c r="I587" s="134">
        <v>2</v>
      </c>
      <c r="J587" s="131" t="s">
        <v>15114</v>
      </c>
      <c r="K587" s="135" t="s">
        <v>14523</v>
      </c>
      <c r="L587" s="134">
        <v>2</v>
      </c>
      <c r="M587" s="27">
        <f>L587*312</f>
        <v>624</v>
      </c>
      <c r="N587" s="23"/>
      <c r="O587" s="24" t="s">
        <v>32</v>
      </c>
    </row>
    <row r="588" s="1" customFormat="1" ht="18.75" spans="1:15">
      <c r="A588" s="121">
        <v>583</v>
      </c>
      <c r="B588" s="121" t="s">
        <v>14518</v>
      </c>
      <c r="C588" s="121" t="s">
        <v>11004</v>
      </c>
      <c r="D588" s="121" t="s">
        <v>10034</v>
      </c>
      <c r="E588" s="121" t="s">
        <v>14519</v>
      </c>
      <c r="F588" s="134" t="s">
        <v>14906</v>
      </c>
      <c r="G588" s="134" t="s">
        <v>15121</v>
      </c>
      <c r="H588" s="141" t="s">
        <v>1583</v>
      </c>
      <c r="I588" s="134">
        <v>5</v>
      </c>
      <c r="J588" s="131" t="s">
        <v>15114</v>
      </c>
      <c r="K588" s="135" t="s">
        <v>14523</v>
      </c>
      <c r="L588" s="134">
        <v>4</v>
      </c>
      <c r="M588" s="27">
        <f t="shared" ref="M588:M624" si="31">L588*130</f>
        <v>520</v>
      </c>
      <c r="N588" s="23"/>
      <c r="O588" s="24" t="s">
        <v>32</v>
      </c>
    </row>
    <row r="589" s="1" customFormat="1" ht="18.75" spans="1:15">
      <c r="A589" s="121">
        <v>584</v>
      </c>
      <c r="B589" s="121" t="s">
        <v>14518</v>
      </c>
      <c r="C589" s="121" t="s">
        <v>11004</v>
      </c>
      <c r="D589" s="121" t="s">
        <v>10034</v>
      </c>
      <c r="E589" s="121" t="s">
        <v>14519</v>
      </c>
      <c r="F589" s="134" t="s">
        <v>14906</v>
      </c>
      <c r="G589" s="134" t="s">
        <v>15122</v>
      </c>
      <c r="H589" s="141" t="s">
        <v>1583</v>
      </c>
      <c r="I589" s="134">
        <v>5</v>
      </c>
      <c r="J589" s="131" t="s">
        <v>15114</v>
      </c>
      <c r="K589" s="135" t="s">
        <v>14523</v>
      </c>
      <c r="L589" s="134">
        <v>4</v>
      </c>
      <c r="M589" s="27">
        <f t="shared" si="31"/>
        <v>520</v>
      </c>
      <c r="N589" s="23"/>
      <c r="O589" s="24" t="s">
        <v>32</v>
      </c>
    </row>
    <row r="590" s="1" customFormat="1" ht="18.75" spans="1:15">
      <c r="A590" s="121">
        <v>585</v>
      </c>
      <c r="B590" s="121" t="s">
        <v>14518</v>
      </c>
      <c r="C590" s="121" t="s">
        <v>11004</v>
      </c>
      <c r="D590" s="121" t="s">
        <v>10034</v>
      </c>
      <c r="E590" s="121" t="s">
        <v>14519</v>
      </c>
      <c r="F590" s="134" t="s">
        <v>14906</v>
      </c>
      <c r="G590" s="134" t="s">
        <v>15123</v>
      </c>
      <c r="H590" s="141" t="s">
        <v>194</v>
      </c>
      <c r="I590" s="134">
        <v>4</v>
      </c>
      <c r="J590" s="131" t="s">
        <v>15114</v>
      </c>
      <c r="K590" s="135" t="s">
        <v>14523</v>
      </c>
      <c r="L590" s="134">
        <v>4</v>
      </c>
      <c r="M590" s="27">
        <f t="shared" si="31"/>
        <v>520</v>
      </c>
      <c r="N590" s="23"/>
      <c r="O590" s="24" t="s">
        <v>32</v>
      </c>
    </row>
    <row r="591" s="1" customFormat="1" ht="18.75" spans="1:15">
      <c r="A591" s="121">
        <v>586</v>
      </c>
      <c r="B591" s="121" t="s">
        <v>14518</v>
      </c>
      <c r="C591" s="121" t="s">
        <v>11004</v>
      </c>
      <c r="D591" s="121" t="s">
        <v>10034</v>
      </c>
      <c r="E591" s="121" t="s">
        <v>14519</v>
      </c>
      <c r="F591" s="134" t="s">
        <v>14906</v>
      </c>
      <c r="G591" s="134" t="s">
        <v>15124</v>
      </c>
      <c r="H591" s="141" t="s">
        <v>1583</v>
      </c>
      <c r="I591" s="134">
        <v>5</v>
      </c>
      <c r="J591" s="131" t="s">
        <v>15114</v>
      </c>
      <c r="K591" s="135" t="s">
        <v>14523</v>
      </c>
      <c r="L591" s="134">
        <v>4</v>
      </c>
      <c r="M591" s="27">
        <f t="shared" si="31"/>
        <v>520</v>
      </c>
      <c r="N591" s="23"/>
      <c r="O591" s="24" t="s">
        <v>32</v>
      </c>
    </row>
    <row r="592" s="1" customFormat="1" ht="18.75" spans="1:15">
      <c r="A592" s="121">
        <v>587</v>
      </c>
      <c r="B592" s="121" t="s">
        <v>14518</v>
      </c>
      <c r="C592" s="121" t="s">
        <v>11004</v>
      </c>
      <c r="D592" s="121" t="s">
        <v>10034</v>
      </c>
      <c r="E592" s="121" t="s">
        <v>14519</v>
      </c>
      <c r="F592" s="134" t="s">
        <v>14906</v>
      </c>
      <c r="G592" s="134" t="s">
        <v>15125</v>
      </c>
      <c r="H592" s="141" t="s">
        <v>194</v>
      </c>
      <c r="I592" s="134">
        <v>4</v>
      </c>
      <c r="J592" s="131" t="s">
        <v>15114</v>
      </c>
      <c r="K592" s="135" t="s">
        <v>14523</v>
      </c>
      <c r="L592" s="134">
        <v>4</v>
      </c>
      <c r="M592" s="27">
        <f t="shared" si="31"/>
        <v>520</v>
      </c>
      <c r="N592" s="23"/>
      <c r="O592" s="24" t="s">
        <v>32</v>
      </c>
    </row>
    <row r="593" s="1" customFormat="1" ht="18.75" spans="1:15">
      <c r="A593" s="121">
        <v>588</v>
      </c>
      <c r="B593" s="121" t="s">
        <v>14518</v>
      </c>
      <c r="C593" s="121" t="s">
        <v>11004</v>
      </c>
      <c r="D593" s="121" t="s">
        <v>10034</v>
      </c>
      <c r="E593" s="121" t="s">
        <v>14519</v>
      </c>
      <c r="F593" s="134" t="s">
        <v>14906</v>
      </c>
      <c r="G593" s="134" t="s">
        <v>15126</v>
      </c>
      <c r="H593" s="141" t="s">
        <v>194</v>
      </c>
      <c r="I593" s="134">
        <v>3</v>
      </c>
      <c r="J593" s="131" t="s">
        <v>15114</v>
      </c>
      <c r="K593" s="135" t="s">
        <v>14523</v>
      </c>
      <c r="L593" s="134">
        <v>3</v>
      </c>
      <c r="M593" s="27">
        <f t="shared" si="31"/>
        <v>390</v>
      </c>
      <c r="N593" s="23"/>
      <c r="O593" s="24" t="s">
        <v>32</v>
      </c>
    </row>
    <row r="594" s="1" customFormat="1" ht="18.75" spans="1:15">
      <c r="A594" s="121">
        <v>589</v>
      </c>
      <c r="B594" s="121" t="s">
        <v>14518</v>
      </c>
      <c r="C594" s="121" t="s">
        <v>11004</v>
      </c>
      <c r="D594" s="121" t="s">
        <v>10034</v>
      </c>
      <c r="E594" s="121" t="s">
        <v>14519</v>
      </c>
      <c r="F594" s="134" t="s">
        <v>14906</v>
      </c>
      <c r="G594" s="134" t="s">
        <v>15127</v>
      </c>
      <c r="H594" s="141" t="s">
        <v>6215</v>
      </c>
      <c r="I594" s="134">
        <v>4</v>
      </c>
      <c r="J594" s="131" t="s">
        <v>15114</v>
      </c>
      <c r="K594" s="135" t="s">
        <v>14523</v>
      </c>
      <c r="L594" s="134">
        <v>4</v>
      </c>
      <c r="M594" s="27">
        <f t="shared" si="31"/>
        <v>520</v>
      </c>
      <c r="N594" s="23"/>
      <c r="O594" s="24" t="s">
        <v>32</v>
      </c>
    </row>
    <row r="595" s="1" customFormat="1" ht="18.75" spans="1:15">
      <c r="A595" s="121">
        <v>590</v>
      </c>
      <c r="B595" s="121" t="s">
        <v>14518</v>
      </c>
      <c r="C595" s="121" t="s">
        <v>11004</v>
      </c>
      <c r="D595" s="121" t="s">
        <v>10034</v>
      </c>
      <c r="E595" s="121" t="s">
        <v>14519</v>
      </c>
      <c r="F595" s="134" t="s">
        <v>14906</v>
      </c>
      <c r="G595" s="134" t="s">
        <v>15128</v>
      </c>
      <c r="H595" s="141" t="s">
        <v>194</v>
      </c>
      <c r="I595" s="134">
        <v>5</v>
      </c>
      <c r="J595" s="131" t="s">
        <v>15114</v>
      </c>
      <c r="K595" s="135" t="s">
        <v>14523</v>
      </c>
      <c r="L595" s="134">
        <v>4</v>
      </c>
      <c r="M595" s="27">
        <f t="shared" si="31"/>
        <v>520</v>
      </c>
      <c r="N595" s="23"/>
      <c r="O595" s="24" t="s">
        <v>32</v>
      </c>
    </row>
    <row r="596" s="1" customFormat="1" ht="18.75" spans="1:15">
      <c r="A596" s="121">
        <v>591</v>
      </c>
      <c r="B596" s="121" t="s">
        <v>14518</v>
      </c>
      <c r="C596" s="121" t="s">
        <v>11004</v>
      </c>
      <c r="D596" s="121" t="s">
        <v>10034</v>
      </c>
      <c r="E596" s="121" t="s">
        <v>14519</v>
      </c>
      <c r="F596" s="134" t="s">
        <v>14906</v>
      </c>
      <c r="G596" s="134" t="s">
        <v>15129</v>
      </c>
      <c r="H596" s="141" t="s">
        <v>194</v>
      </c>
      <c r="I596" s="134">
        <v>5</v>
      </c>
      <c r="J596" s="131" t="s">
        <v>15114</v>
      </c>
      <c r="K596" s="135" t="s">
        <v>14523</v>
      </c>
      <c r="L596" s="134">
        <v>4</v>
      </c>
      <c r="M596" s="27">
        <f t="shared" si="31"/>
        <v>520</v>
      </c>
      <c r="N596" s="23"/>
      <c r="O596" s="24" t="s">
        <v>32</v>
      </c>
    </row>
    <row r="597" s="1" customFormat="1" ht="18.75" spans="1:15">
      <c r="A597" s="121">
        <v>592</v>
      </c>
      <c r="B597" s="121" t="s">
        <v>14518</v>
      </c>
      <c r="C597" s="121" t="s">
        <v>11004</v>
      </c>
      <c r="D597" s="121" t="s">
        <v>10034</v>
      </c>
      <c r="E597" s="121" t="s">
        <v>14519</v>
      </c>
      <c r="F597" s="134" t="s">
        <v>14906</v>
      </c>
      <c r="G597" s="134" t="s">
        <v>15130</v>
      </c>
      <c r="H597" s="141" t="s">
        <v>194</v>
      </c>
      <c r="I597" s="134">
        <v>5</v>
      </c>
      <c r="J597" s="131" t="s">
        <v>15114</v>
      </c>
      <c r="K597" s="135" t="s">
        <v>14523</v>
      </c>
      <c r="L597" s="134">
        <v>3</v>
      </c>
      <c r="M597" s="27">
        <f t="shared" si="31"/>
        <v>390</v>
      </c>
      <c r="N597" s="23"/>
      <c r="O597" s="24" t="s">
        <v>32</v>
      </c>
    </row>
    <row r="598" s="1" customFormat="1" ht="18.75" spans="1:15">
      <c r="A598" s="121">
        <v>593</v>
      </c>
      <c r="B598" s="121" t="s">
        <v>14518</v>
      </c>
      <c r="C598" s="121" t="s">
        <v>11004</v>
      </c>
      <c r="D598" s="121" t="s">
        <v>10034</v>
      </c>
      <c r="E598" s="121" t="s">
        <v>14519</v>
      </c>
      <c r="F598" s="134" t="s">
        <v>14906</v>
      </c>
      <c r="G598" s="134" t="s">
        <v>15131</v>
      </c>
      <c r="H598" s="141" t="s">
        <v>1583</v>
      </c>
      <c r="I598" s="134">
        <v>3</v>
      </c>
      <c r="J598" s="131" t="s">
        <v>15114</v>
      </c>
      <c r="K598" s="135" t="s">
        <v>14523</v>
      </c>
      <c r="L598" s="134">
        <v>3</v>
      </c>
      <c r="M598" s="27">
        <f t="shared" si="31"/>
        <v>390</v>
      </c>
      <c r="N598" s="23"/>
      <c r="O598" s="24" t="s">
        <v>32</v>
      </c>
    </row>
    <row r="599" s="1" customFormat="1" ht="18.75" spans="1:15">
      <c r="A599" s="121">
        <v>594</v>
      </c>
      <c r="B599" s="121" t="s">
        <v>14518</v>
      </c>
      <c r="C599" s="121" t="s">
        <v>11004</v>
      </c>
      <c r="D599" s="121" t="s">
        <v>10034</v>
      </c>
      <c r="E599" s="121" t="s">
        <v>14519</v>
      </c>
      <c r="F599" s="134" t="s">
        <v>14906</v>
      </c>
      <c r="G599" s="134" t="s">
        <v>15132</v>
      </c>
      <c r="H599" s="141" t="s">
        <v>194</v>
      </c>
      <c r="I599" s="134">
        <v>5</v>
      </c>
      <c r="J599" s="131" t="s">
        <v>15114</v>
      </c>
      <c r="K599" s="135" t="s">
        <v>14523</v>
      </c>
      <c r="L599" s="134">
        <v>4</v>
      </c>
      <c r="M599" s="27">
        <f t="shared" si="31"/>
        <v>520</v>
      </c>
      <c r="N599" s="23"/>
      <c r="O599" s="24" t="s">
        <v>32</v>
      </c>
    </row>
    <row r="600" s="1" customFormat="1" ht="18.75" spans="1:15">
      <c r="A600" s="121">
        <v>595</v>
      </c>
      <c r="B600" s="121" t="s">
        <v>14518</v>
      </c>
      <c r="C600" s="121" t="s">
        <v>11004</v>
      </c>
      <c r="D600" s="121" t="s">
        <v>10034</v>
      </c>
      <c r="E600" s="121" t="s">
        <v>14519</v>
      </c>
      <c r="F600" s="134" t="s">
        <v>14906</v>
      </c>
      <c r="G600" s="134" t="s">
        <v>15133</v>
      </c>
      <c r="H600" s="141" t="s">
        <v>194</v>
      </c>
      <c r="I600" s="134">
        <v>4</v>
      </c>
      <c r="J600" s="131" t="s">
        <v>15114</v>
      </c>
      <c r="K600" s="135" t="s">
        <v>14523</v>
      </c>
      <c r="L600" s="134">
        <v>4</v>
      </c>
      <c r="M600" s="27">
        <f t="shared" si="31"/>
        <v>520</v>
      </c>
      <c r="N600" s="23"/>
      <c r="O600" s="24" t="s">
        <v>32</v>
      </c>
    </row>
    <row r="601" s="1" customFormat="1" ht="18.75" spans="1:15">
      <c r="A601" s="121">
        <v>596</v>
      </c>
      <c r="B601" s="121" t="s">
        <v>14518</v>
      </c>
      <c r="C601" s="121" t="s">
        <v>11004</v>
      </c>
      <c r="D601" s="121" t="s">
        <v>10034</v>
      </c>
      <c r="E601" s="121" t="s">
        <v>14519</v>
      </c>
      <c r="F601" s="134" t="s">
        <v>15134</v>
      </c>
      <c r="G601" s="134" t="s">
        <v>15135</v>
      </c>
      <c r="H601" s="121" t="s">
        <v>194</v>
      </c>
      <c r="I601" s="134">
        <v>7</v>
      </c>
      <c r="J601" s="131" t="s">
        <v>15136</v>
      </c>
      <c r="K601" s="135" t="s">
        <v>14523</v>
      </c>
      <c r="L601" s="134">
        <v>3</v>
      </c>
      <c r="M601" s="27">
        <f t="shared" si="31"/>
        <v>390</v>
      </c>
      <c r="N601" s="23"/>
      <c r="O601" s="24" t="s">
        <v>32</v>
      </c>
    </row>
    <row r="602" s="1" customFormat="1" ht="18.75" spans="1:15">
      <c r="A602" s="121">
        <v>597</v>
      </c>
      <c r="B602" s="121" t="s">
        <v>14518</v>
      </c>
      <c r="C602" s="121" t="s">
        <v>11004</v>
      </c>
      <c r="D602" s="121" t="s">
        <v>10034</v>
      </c>
      <c r="E602" s="121" t="s">
        <v>14519</v>
      </c>
      <c r="F602" s="134" t="s">
        <v>15134</v>
      </c>
      <c r="G602" s="134" t="s">
        <v>15137</v>
      </c>
      <c r="H602" s="121" t="s">
        <v>194</v>
      </c>
      <c r="I602" s="134">
        <v>1</v>
      </c>
      <c r="J602" s="131" t="s">
        <v>15136</v>
      </c>
      <c r="K602" s="135" t="s">
        <v>14523</v>
      </c>
      <c r="L602" s="134">
        <v>1</v>
      </c>
      <c r="M602" s="27">
        <f t="shared" si="31"/>
        <v>130</v>
      </c>
      <c r="N602" s="23"/>
      <c r="O602" s="24" t="s">
        <v>32</v>
      </c>
    </row>
    <row r="603" s="1" customFormat="1" ht="18.75" spans="1:15">
      <c r="A603" s="121">
        <v>598</v>
      </c>
      <c r="B603" s="121" t="s">
        <v>14518</v>
      </c>
      <c r="C603" s="121" t="s">
        <v>11004</v>
      </c>
      <c r="D603" s="121" t="s">
        <v>10034</v>
      </c>
      <c r="E603" s="121" t="s">
        <v>14519</v>
      </c>
      <c r="F603" s="134" t="s">
        <v>15134</v>
      </c>
      <c r="G603" s="134" t="s">
        <v>15138</v>
      </c>
      <c r="H603" s="121" t="s">
        <v>194</v>
      </c>
      <c r="I603" s="134">
        <v>4</v>
      </c>
      <c r="J603" s="131" t="s">
        <v>15139</v>
      </c>
      <c r="K603" s="135" t="s">
        <v>14523</v>
      </c>
      <c r="L603" s="134">
        <v>3</v>
      </c>
      <c r="M603" s="27">
        <f t="shared" si="31"/>
        <v>390</v>
      </c>
      <c r="N603" s="23"/>
      <c r="O603" s="24" t="s">
        <v>32</v>
      </c>
    </row>
    <row r="604" s="1" customFormat="1" ht="18.75" spans="1:15">
      <c r="A604" s="121">
        <v>599</v>
      </c>
      <c r="B604" s="121" t="s">
        <v>14518</v>
      </c>
      <c r="C604" s="121" t="s">
        <v>11004</v>
      </c>
      <c r="D604" s="121" t="s">
        <v>10034</v>
      </c>
      <c r="E604" s="121" t="s">
        <v>14519</v>
      </c>
      <c r="F604" s="134" t="s">
        <v>15134</v>
      </c>
      <c r="G604" s="134" t="s">
        <v>15140</v>
      </c>
      <c r="H604" s="121" t="s">
        <v>194</v>
      </c>
      <c r="I604" s="134">
        <v>3</v>
      </c>
      <c r="J604" s="131" t="s">
        <v>15141</v>
      </c>
      <c r="K604" s="135" t="s">
        <v>14523</v>
      </c>
      <c r="L604" s="134">
        <v>3</v>
      </c>
      <c r="M604" s="27">
        <f t="shared" si="31"/>
        <v>390</v>
      </c>
      <c r="N604" s="23"/>
      <c r="O604" s="24" t="s">
        <v>32</v>
      </c>
    </row>
    <row r="605" s="1" customFormat="1" ht="18.75" spans="1:15">
      <c r="A605" s="121">
        <v>600</v>
      </c>
      <c r="B605" s="121" t="s">
        <v>14518</v>
      </c>
      <c r="C605" s="121" t="s">
        <v>11004</v>
      </c>
      <c r="D605" s="121" t="s">
        <v>10034</v>
      </c>
      <c r="E605" s="121" t="s">
        <v>14519</v>
      </c>
      <c r="F605" s="134" t="s">
        <v>15134</v>
      </c>
      <c r="G605" s="134" t="s">
        <v>15142</v>
      </c>
      <c r="H605" s="121" t="s">
        <v>194</v>
      </c>
      <c r="I605" s="134">
        <v>1</v>
      </c>
      <c r="J605" s="131" t="s">
        <v>15143</v>
      </c>
      <c r="K605" s="135" t="s">
        <v>14523</v>
      </c>
      <c r="L605" s="134">
        <v>1</v>
      </c>
      <c r="M605" s="27">
        <f t="shared" si="31"/>
        <v>130</v>
      </c>
      <c r="N605" s="23"/>
      <c r="O605" s="24" t="s">
        <v>32</v>
      </c>
    </row>
    <row r="606" s="1" customFormat="1" ht="18.75" spans="1:15">
      <c r="A606" s="121">
        <v>601</v>
      </c>
      <c r="B606" s="121" t="s">
        <v>14518</v>
      </c>
      <c r="C606" s="121" t="s">
        <v>11004</v>
      </c>
      <c r="D606" s="121" t="s">
        <v>10034</v>
      </c>
      <c r="E606" s="121" t="s">
        <v>14519</v>
      </c>
      <c r="F606" s="134" t="s">
        <v>15134</v>
      </c>
      <c r="G606" s="134" t="s">
        <v>15144</v>
      </c>
      <c r="H606" s="121" t="s">
        <v>194</v>
      </c>
      <c r="I606" s="134">
        <v>6</v>
      </c>
      <c r="J606" s="131" t="s">
        <v>15143</v>
      </c>
      <c r="K606" s="135" t="s">
        <v>14523</v>
      </c>
      <c r="L606" s="134">
        <v>3</v>
      </c>
      <c r="M606" s="27">
        <f t="shared" si="31"/>
        <v>390</v>
      </c>
      <c r="N606" s="23"/>
      <c r="O606" s="24" t="s">
        <v>32</v>
      </c>
    </row>
    <row r="607" s="1" customFormat="1" ht="18.75" spans="1:15">
      <c r="A607" s="121">
        <v>602</v>
      </c>
      <c r="B607" s="121" t="s">
        <v>14518</v>
      </c>
      <c r="C607" s="121" t="s">
        <v>11004</v>
      </c>
      <c r="D607" s="121" t="s">
        <v>10034</v>
      </c>
      <c r="E607" s="121" t="s">
        <v>14519</v>
      </c>
      <c r="F607" s="134" t="s">
        <v>15134</v>
      </c>
      <c r="G607" s="134" t="s">
        <v>15145</v>
      </c>
      <c r="H607" s="121" t="s">
        <v>194</v>
      </c>
      <c r="I607" s="134">
        <v>8</v>
      </c>
      <c r="J607" s="131" t="s">
        <v>15146</v>
      </c>
      <c r="K607" s="135" t="s">
        <v>14523</v>
      </c>
      <c r="L607" s="134">
        <v>2</v>
      </c>
      <c r="M607" s="27">
        <f t="shared" si="31"/>
        <v>260</v>
      </c>
      <c r="N607" s="23"/>
      <c r="O607" s="24" t="s">
        <v>32</v>
      </c>
    </row>
    <row r="608" s="1" customFormat="1" ht="18.75" spans="1:15">
      <c r="A608" s="121">
        <v>603</v>
      </c>
      <c r="B608" s="121" t="s">
        <v>14518</v>
      </c>
      <c r="C608" s="121" t="s">
        <v>11004</v>
      </c>
      <c r="D608" s="121" t="s">
        <v>10034</v>
      </c>
      <c r="E608" s="121" t="s">
        <v>14519</v>
      </c>
      <c r="F608" s="134" t="s">
        <v>15134</v>
      </c>
      <c r="G608" s="134" t="s">
        <v>15147</v>
      </c>
      <c r="H608" s="121" t="s">
        <v>194</v>
      </c>
      <c r="I608" s="134">
        <v>4</v>
      </c>
      <c r="J608" s="131" t="s">
        <v>15146</v>
      </c>
      <c r="K608" s="135" t="s">
        <v>14523</v>
      </c>
      <c r="L608" s="134">
        <v>3</v>
      </c>
      <c r="M608" s="27">
        <f t="shared" si="31"/>
        <v>390</v>
      </c>
      <c r="N608" s="23"/>
      <c r="O608" s="24" t="s">
        <v>32</v>
      </c>
    </row>
    <row r="609" s="1" customFormat="1" ht="18.75" spans="1:15">
      <c r="A609" s="121">
        <v>604</v>
      </c>
      <c r="B609" s="121" t="s">
        <v>14518</v>
      </c>
      <c r="C609" s="121" t="s">
        <v>11004</v>
      </c>
      <c r="D609" s="121" t="s">
        <v>10034</v>
      </c>
      <c r="E609" s="121" t="s">
        <v>14519</v>
      </c>
      <c r="F609" s="134" t="s">
        <v>15134</v>
      </c>
      <c r="G609" s="134" t="s">
        <v>15148</v>
      </c>
      <c r="H609" s="121" t="s">
        <v>194</v>
      </c>
      <c r="I609" s="134">
        <v>4</v>
      </c>
      <c r="J609" s="131" t="s">
        <v>15149</v>
      </c>
      <c r="K609" s="135" t="s">
        <v>14523</v>
      </c>
      <c r="L609" s="134">
        <v>3</v>
      </c>
      <c r="M609" s="27">
        <f t="shared" si="31"/>
        <v>390</v>
      </c>
      <c r="N609" s="23"/>
      <c r="O609" s="24" t="s">
        <v>32</v>
      </c>
    </row>
    <row r="610" s="1" customFormat="1" ht="18.75" spans="1:15">
      <c r="A610" s="121">
        <v>605</v>
      </c>
      <c r="B610" s="121" t="s">
        <v>14518</v>
      </c>
      <c r="C610" s="121" t="s">
        <v>11004</v>
      </c>
      <c r="D610" s="121" t="s">
        <v>10034</v>
      </c>
      <c r="E610" s="121" t="s">
        <v>14519</v>
      </c>
      <c r="F610" s="134" t="s">
        <v>15134</v>
      </c>
      <c r="G610" s="134" t="s">
        <v>15150</v>
      </c>
      <c r="H610" s="121" t="s">
        <v>194</v>
      </c>
      <c r="I610" s="134">
        <v>7</v>
      </c>
      <c r="J610" s="131" t="s">
        <v>15151</v>
      </c>
      <c r="K610" s="135" t="s">
        <v>14523</v>
      </c>
      <c r="L610" s="134">
        <v>3</v>
      </c>
      <c r="M610" s="27">
        <f t="shared" si="31"/>
        <v>390</v>
      </c>
      <c r="N610" s="23"/>
      <c r="O610" s="24" t="s">
        <v>32</v>
      </c>
    </row>
    <row r="611" s="1" customFormat="1" ht="18.75" spans="1:15">
      <c r="A611" s="121">
        <v>606</v>
      </c>
      <c r="B611" s="121" t="s">
        <v>14518</v>
      </c>
      <c r="C611" s="121" t="s">
        <v>11004</v>
      </c>
      <c r="D611" s="121" t="s">
        <v>10034</v>
      </c>
      <c r="E611" s="121" t="s">
        <v>14519</v>
      </c>
      <c r="F611" s="134" t="s">
        <v>15134</v>
      </c>
      <c r="G611" s="134" t="s">
        <v>15152</v>
      </c>
      <c r="H611" s="121" t="s">
        <v>194</v>
      </c>
      <c r="I611" s="134">
        <v>6</v>
      </c>
      <c r="J611" s="131" t="s">
        <v>15151</v>
      </c>
      <c r="K611" s="135" t="s">
        <v>14523</v>
      </c>
      <c r="L611" s="134">
        <v>3</v>
      </c>
      <c r="M611" s="27">
        <f t="shared" si="31"/>
        <v>390</v>
      </c>
      <c r="N611" s="23"/>
      <c r="O611" s="24" t="s">
        <v>32</v>
      </c>
    </row>
    <row r="612" s="1" customFormat="1" ht="18.75" spans="1:15">
      <c r="A612" s="121">
        <v>607</v>
      </c>
      <c r="B612" s="121" t="s">
        <v>14518</v>
      </c>
      <c r="C612" s="121" t="s">
        <v>11004</v>
      </c>
      <c r="D612" s="121" t="s">
        <v>10034</v>
      </c>
      <c r="E612" s="121" t="s">
        <v>14519</v>
      </c>
      <c r="F612" s="134" t="s">
        <v>15134</v>
      </c>
      <c r="G612" s="134" t="s">
        <v>15153</v>
      </c>
      <c r="H612" s="121" t="s">
        <v>194</v>
      </c>
      <c r="I612" s="134">
        <v>4</v>
      </c>
      <c r="J612" s="131" t="s">
        <v>15146</v>
      </c>
      <c r="K612" s="135" t="s">
        <v>14523</v>
      </c>
      <c r="L612" s="134">
        <v>3</v>
      </c>
      <c r="M612" s="27">
        <f t="shared" si="31"/>
        <v>390</v>
      </c>
      <c r="N612" s="23"/>
      <c r="O612" s="24" t="s">
        <v>32</v>
      </c>
    </row>
    <row r="613" s="1" customFormat="1" ht="18.75" spans="1:15">
      <c r="A613" s="121">
        <v>608</v>
      </c>
      <c r="B613" s="121" t="s">
        <v>14518</v>
      </c>
      <c r="C613" s="121" t="s">
        <v>11004</v>
      </c>
      <c r="D613" s="121" t="s">
        <v>10034</v>
      </c>
      <c r="E613" s="121" t="s">
        <v>14519</v>
      </c>
      <c r="F613" s="134" t="s">
        <v>15134</v>
      </c>
      <c r="G613" s="134" t="s">
        <v>15154</v>
      </c>
      <c r="H613" s="121" t="s">
        <v>194</v>
      </c>
      <c r="I613" s="134">
        <v>3</v>
      </c>
      <c r="J613" s="131" t="s">
        <v>15146</v>
      </c>
      <c r="K613" s="135" t="s">
        <v>14523</v>
      </c>
      <c r="L613" s="134">
        <v>1</v>
      </c>
      <c r="M613" s="27">
        <f t="shared" si="31"/>
        <v>130</v>
      </c>
      <c r="N613" s="23"/>
      <c r="O613" s="24" t="s">
        <v>32</v>
      </c>
    </row>
    <row r="614" s="1" customFormat="1" ht="18.75" spans="1:15">
      <c r="A614" s="121">
        <v>609</v>
      </c>
      <c r="B614" s="121" t="s">
        <v>14518</v>
      </c>
      <c r="C614" s="121" t="s">
        <v>11004</v>
      </c>
      <c r="D614" s="121" t="s">
        <v>10034</v>
      </c>
      <c r="E614" s="121" t="s">
        <v>14519</v>
      </c>
      <c r="F614" s="134" t="s">
        <v>15134</v>
      </c>
      <c r="G614" s="134" t="s">
        <v>15155</v>
      </c>
      <c r="H614" s="121" t="s">
        <v>194</v>
      </c>
      <c r="I614" s="134">
        <v>5</v>
      </c>
      <c r="J614" s="131" t="s">
        <v>15146</v>
      </c>
      <c r="K614" s="135" t="s">
        <v>14523</v>
      </c>
      <c r="L614" s="134">
        <v>3</v>
      </c>
      <c r="M614" s="27">
        <f t="shared" si="31"/>
        <v>390</v>
      </c>
      <c r="N614" s="23"/>
      <c r="O614" s="24" t="s">
        <v>32</v>
      </c>
    </row>
    <row r="615" s="1" customFormat="1" ht="18.75" spans="1:15">
      <c r="A615" s="121">
        <v>610</v>
      </c>
      <c r="B615" s="121" t="s">
        <v>14518</v>
      </c>
      <c r="C615" s="121" t="s">
        <v>11004</v>
      </c>
      <c r="D615" s="121" t="s">
        <v>10034</v>
      </c>
      <c r="E615" s="121" t="s">
        <v>14519</v>
      </c>
      <c r="F615" s="134" t="s">
        <v>15134</v>
      </c>
      <c r="G615" s="121" t="s">
        <v>15156</v>
      </c>
      <c r="H615" s="121" t="s">
        <v>194</v>
      </c>
      <c r="I615" s="121">
        <v>4</v>
      </c>
      <c r="J615" s="131" t="s">
        <v>15146</v>
      </c>
      <c r="K615" s="135" t="s">
        <v>14523</v>
      </c>
      <c r="L615" s="134">
        <v>3</v>
      </c>
      <c r="M615" s="27">
        <f t="shared" si="31"/>
        <v>390</v>
      </c>
      <c r="N615" s="23"/>
      <c r="O615" s="24" t="s">
        <v>32</v>
      </c>
    </row>
    <row r="616" s="1" customFormat="1" ht="18.75" spans="1:15">
      <c r="A616" s="121">
        <v>611</v>
      </c>
      <c r="B616" s="121" t="s">
        <v>14518</v>
      </c>
      <c r="C616" s="121" t="s">
        <v>11004</v>
      </c>
      <c r="D616" s="121" t="s">
        <v>10034</v>
      </c>
      <c r="E616" s="121" t="s">
        <v>14519</v>
      </c>
      <c r="F616" s="134" t="s">
        <v>15134</v>
      </c>
      <c r="G616" s="121" t="s">
        <v>15157</v>
      </c>
      <c r="H616" s="121" t="s">
        <v>194</v>
      </c>
      <c r="I616" s="121">
        <v>4</v>
      </c>
      <c r="J616" s="131" t="s">
        <v>15146</v>
      </c>
      <c r="K616" s="135" t="s">
        <v>14523</v>
      </c>
      <c r="L616" s="134">
        <v>3</v>
      </c>
      <c r="M616" s="27">
        <f t="shared" si="31"/>
        <v>390</v>
      </c>
      <c r="N616" s="23"/>
      <c r="O616" s="24" t="s">
        <v>32</v>
      </c>
    </row>
    <row r="617" s="1" customFormat="1" ht="18.75" spans="1:15">
      <c r="A617" s="121">
        <v>612</v>
      </c>
      <c r="B617" s="121" t="s">
        <v>14518</v>
      </c>
      <c r="C617" s="121" t="s">
        <v>11004</v>
      </c>
      <c r="D617" s="121" t="s">
        <v>10034</v>
      </c>
      <c r="E617" s="121" t="s">
        <v>14519</v>
      </c>
      <c r="F617" s="134" t="s">
        <v>15134</v>
      </c>
      <c r="G617" s="121" t="s">
        <v>15158</v>
      </c>
      <c r="H617" s="121" t="s">
        <v>194</v>
      </c>
      <c r="I617" s="121">
        <v>4</v>
      </c>
      <c r="J617" s="131" t="s">
        <v>15146</v>
      </c>
      <c r="K617" s="135" t="s">
        <v>14523</v>
      </c>
      <c r="L617" s="134">
        <v>3</v>
      </c>
      <c r="M617" s="27">
        <f t="shared" si="31"/>
        <v>390</v>
      </c>
      <c r="N617" s="23"/>
      <c r="O617" s="24" t="s">
        <v>32</v>
      </c>
    </row>
    <row r="618" s="1" customFormat="1" ht="18.75" spans="1:15">
      <c r="A618" s="121">
        <v>613</v>
      </c>
      <c r="B618" s="121" t="s">
        <v>14518</v>
      </c>
      <c r="C618" s="121" t="s">
        <v>11004</v>
      </c>
      <c r="D618" s="121" t="s">
        <v>10034</v>
      </c>
      <c r="E618" s="121" t="s">
        <v>14519</v>
      </c>
      <c r="F618" s="134" t="s">
        <v>15134</v>
      </c>
      <c r="G618" s="121" t="s">
        <v>15159</v>
      </c>
      <c r="H618" s="121" t="s">
        <v>194</v>
      </c>
      <c r="I618" s="121">
        <v>3</v>
      </c>
      <c r="J618" s="131" t="s">
        <v>15149</v>
      </c>
      <c r="K618" s="135" t="s">
        <v>14523</v>
      </c>
      <c r="L618" s="134">
        <v>3</v>
      </c>
      <c r="M618" s="27">
        <f t="shared" si="31"/>
        <v>390</v>
      </c>
      <c r="N618" s="23"/>
      <c r="O618" s="24" t="s">
        <v>32</v>
      </c>
    </row>
    <row r="619" s="1" customFormat="1" ht="18.75" spans="1:15">
      <c r="A619" s="121">
        <v>614</v>
      </c>
      <c r="B619" s="121" t="s">
        <v>14518</v>
      </c>
      <c r="C619" s="121" t="s">
        <v>11004</v>
      </c>
      <c r="D619" s="121" t="s">
        <v>10034</v>
      </c>
      <c r="E619" s="121" t="s">
        <v>14519</v>
      </c>
      <c r="F619" s="134" t="s">
        <v>15134</v>
      </c>
      <c r="G619" s="121" t="s">
        <v>15160</v>
      </c>
      <c r="H619" s="121" t="s">
        <v>194</v>
      </c>
      <c r="I619" s="121">
        <v>5</v>
      </c>
      <c r="J619" s="131" t="s">
        <v>15149</v>
      </c>
      <c r="K619" s="135" t="s">
        <v>14523</v>
      </c>
      <c r="L619" s="134">
        <v>3</v>
      </c>
      <c r="M619" s="27">
        <f t="shared" si="31"/>
        <v>390</v>
      </c>
      <c r="N619" s="23"/>
      <c r="O619" s="24" t="s">
        <v>32</v>
      </c>
    </row>
    <row r="620" s="1" customFormat="1" ht="18.75" spans="1:15">
      <c r="A620" s="121">
        <v>615</v>
      </c>
      <c r="B620" s="121" t="s">
        <v>14518</v>
      </c>
      <c r="C620" s="121" t="s">
        <v>11004</v>
      </c>
      <c r="D620" s="121" t="s">
        <v>10034</v>
      </c>
      <c r="E620" s="121" t="s">
        <v>14519</v>
      </c>
      <c r="F620" s="134" t="s">
        <v>15134</v>
      </c>
      <c r="G620" s="121" t="s">
        <v>15161</v>
      </c>
      <c r="H620" s="121" t="s">
        <v>194</v>
      </c>
      <c r="I620" s="121">
        <v>4</v>
      </c>
      <c r="J620" s="131" t="s">
        <v>15149</v>
      </c>
      <c r="K620" s="135" t="s">
        <v>14523</v>
      </c>
      <c r="L620" s="134">
        <v>3</v>
      </c>
      <c r="M620" s="27">
        <f t="shared" si="31"/>
        <v>390</v>
      </c>
      <c r="N620" s="23"/>
      <c r="O620" s="24" t="s">
        <v>32</v>
      </c>
    </row>
    <row r="621" s="1" customFormat="1" ht="18.75" spans="1:15">
      <c r="A621" s="121">
        <v>616</v>
      </c>
      <c r="B621" s="121" t="s">
        <v>14518</v>
      </c>
      <c r="C621" s="121" t="s">
        <v>11004</v>
      </c>
      <c r="D621" s="121" t="s">
        <v>10034</v>
      </c>
      <c r="E621" s="121" t="s">
        <v>14519</v>
      </c>
      <c r="F621" s="134" t="s">
        <v>15134</v>
      </c>
      <c r="G621" s="121" t="s">
        <v>15162</v>
      </c>
      <c r="H621" s="121" t="s">
        <v>194</v>
      </c>
      <c r="I621" s="121">
        <v>4</v>
      </c>
      <c r="J621" s="131" t="s">
        <v>15163</v>
      </c>
      <c r="K621" s="135" t="s">
        <v>14523</v>
      </c>
      <c r="L621" s="134">
        <v>3</v>
      </c>
      <c r="M621" s="27">
        <f t="shared" si="31"/>
        <v>390</v>
      </c>
      <c r="N621" s="23"/>
      <c r="O621" s="24" t="s">
        <v>32</v>
      </c>
    </row>
    <row r="622" s="1" customFormat="1" ht="18.75" spans="1:15">
      <c r="A622" s="121">
        <v>617</v>
      </c>
      <c r="B622" s="121" t="s">
        <v>14518</v>
      </c>
      <c r="C622" s="121" t="s">
        <v>11004</v>
      </c>
      <c r="D622" s="121" t="s">
        <v>10034</v>
      </c>
      <c r="E622" s="121" t="s">
        <v>14519</v>
      </c>
      <c r="F622" s="134" t="s">
        <v>15134</v>
      </c>
      <c r="G622" s="121" t="s">
        <v>14835</v>
      </c>
      <c r="H622" s="121" t="s">
        <v>194</v>
      </c>
      <c r="I622" s="121">
        <v>4</v>
      </c>
      <c r="J622" s="131" t="s">
        <v>15163</v>
      </c>
      <c r="K622" s="135" t="s">
        <v>14523</v>
      </c>
      <c r="L622" s="134">
        <v>3</v>
      </c>
      <c r="M622" s="27">
        <f t="shared" si="31"/>
        <v>390</v>
      </c>
      <c r="N622" s="23"/>
      <c r="O622" s="24" t="s">
        <v>32</v>
      </c>
    </row>
    <row r="623" s="1" customFormat="1" ht="18.75" spans="1:15">
      <c r="A623" s="121">
        <v>618</v>
      </c>
      <c r="B623" s="121" t="s">
        <v>14518</v>
      </c>
      <c r="C623" s="121" t="s">
        <v>11004</v>
      </c>
      <c r="D623" s="121" t="s">
        <v>10034</v>
      </c>
      <c r="E623" s="121" t="s">
        <v>14519</v>
      </c>
      <c r="F623" s="134" t="s">
        <v>15134</v>
      </c>
      <c r="G623" s="121" t="s">
        <v>15164</v>
      </c>
      <c r="H623" s="121" t="s">
        <v>194</v>
      </c>
      <c r="I623" s="121">
        <v>5</v>
      </c>
      <c r="J623" s="131" t="s">
        <v>15163</v>
      </c>
      <c r="K623" s="135" t="s">
        <v>14523</v>
      </c>
      <c r="L623" s="134">
        <v>3</v>
      </c>
      <c r="M623" s="27">
        <f t="shared" si="31"/>
        <v>390</v>
      </c>
      <c r="N623" s="23"/>
      <c r="O623" s="24" t="s">
        <v>32</v>
      </c>
    </row>
    <row r="624" s="1" customFormat="1" ht="18.75" spans="1:15">
      <c r="A624" s="121">
        <v>619</v>
      </c>
      <c r="B624" s="121" t="s">
        <v>14518</v>
      </c>
      <c r="C624" s="121" t="s">
        <v>11004</v>
      </c>
      <c r="D624" s="121" t="s">
        <v>10034</v>
      </c>
      <c r="E624" s="121" t="s">
        <v>14519</v>
      </c>
      <c r="F624" s="134" t="s">
        <v>15134</v>
      </c>
      <c r="G624" s="121" t="s">
        <v>15165</v>
      </c>
      <c r="H624" s="121" t="s">
        <v>194</v>
      </c>
      <c r="I624" s="121">
        <v>4</v>
      </c>
      <c r="J624" s="131" t="s">
        <v>15149</v>
      </c>
      <c r="K624" s="135" t="s">
        <v>14523</v>
      </c>
      <c r="L624" s="134">
        <v>1</v>
      </c>
      <c r="M624" s="27">
        <f t="shared" si="31"/>
        <v>130</v>
      </c>
      <c r="N624" s="23"/>
      <c r="O624" s="24" t="s">
        <v>32</v>
      </c>
    </row>
    <row r="625" s="1" customFormat="1" ht="18.75" spans="1:15">
      <c r="A625" s="121">
        <v>620</v>
      </c>
      <c r="B625" s="121" t="s">
        <v>14518</v>
      </c>
      <c r="C625" s="121" t="s">
        <v>11004</v>
      </c>
      <c r="D625" s="121" t="s">
        <v>10034</v>
      </c>
      <c r="E625" s="121" t="s">
        <v>14519</v>
      </c>
      <c r="F625" s="134" t="s">
        <v>15134</v>
      </c>
      <c r="G625" s="134" t="s">
        <v>15166</v>
      </c>
      <c r="H625" s="135" t="s">
        <v>15167</v>
      </c>
      <c r="I625" s="134">
        <v>5</v>
      </c>
      <c r="J625" s="131" t="s">
        <v>15143</v>
      </c>
      <c r="K625" s="135" t="s">
        <v>14523</v>
      </c>
      <c r="L625" s="134">
        <v>3</v>
      </c>
      <c r="M625" s="27">
        <f>L625*312</f>
        <v>936</v>
      </c>
      <c r="N625" s="23"/>
      <c r="O625" s="24" t="s">
        <v>32</v>
      </c>
    </row>
    <row r="626" s="1" customFormat="1" ht="18.75" spans="1:15">
      <c r="A626" s="121">
        <v>621</v>
      </c>
      <c r="B626" s="121" t="s">
        <v>14518</v>
      </c>
      <c r="C626" s="121" t="s">
        <v>11004</v>
      </c>
      <c r="D626" s="121" t="s">
        <v>10034</v>
      </c>
      <c r="E626" s="121" t="s">
        <v>14519</v>
      </c>
      <c r="F626" s="134" t="s">
        <v>15134</v>
      </c>
      <c r="G626" s="134" t="s">
        <v>15168</v>
      </c>
      <c r="H626" s="135" t="s">
        <v>15167</v>
      </c>
      <c r="I626" s="134">
        <v>1</v>
      </c>
      <c r="J626" s="131" t="s">
        <v>15143</v>
      </c>
      <c r="K626" s="135" t="s">
        <v>14523</v>
      </c>
      <c r="L626" s="134">
        <v>1</v>
      </c>
      <c r="M626" s="27">
        <f>L626*312</f>
        <v>312</v>
      </c>
      <c r="N626" s="23"/>
      <c r="O626" s="24" t="s">
        <v>32</v>
      </c>
    </row>
    <row r="627" s="1" customFormat="1" ht="18.75" spans="1:15">
      <c r="A627" s="121">
        <v>622</v>
      </c>
      <c r="B627" s="121" t="s">
        <v>14518</v>
      </c>
      <c r="C627" s="121" t="s">
        <v>11004</v>
      </c>
      <c r="D627" s="121" t="s">
        <v>10034</v>
      </c>
      <c r="E627" s="121" t="s">
        <v>14519</v>
      </c>
      <c r="F627" s="134" t="s">
        <v>15134</v>
      </c>
      <c r="G627" s="134" t="s">
        <v>15169</v>
      </c>
      <c r="H627" s="135" t="s">
        <v>15167</v>
      </c>
      <c r="I627" s="134">
        <v>3</v>
      </c>
      <c r="J627" s="131" t="s">
        <v>15141</v>
      </c>
      <c r="K627" s="135" t="s">
        <v>14523</v>
      </c>
      <c r="L627" s="134">
        <v>3</v>
      </c>
      <c r="M627" s="27">
        <f>L627*312</f>
        <v>936</v>
      </c>
      <c r="N627" s="23"/>
      <c r="O627" s="24" t="s">
        <v>32</v>
      </c>
    </row>
    <row r="628" s="1" customFormat="1" ht="18.75" spans="1:15">
      <c r="A628" s="121">
        <v>623</v>
      </c>
      <c r="B628" s="121" t="s">
        <v>14518</v>
      </c>
      <c r="C628" s="121" t="s">
        <v>11004</v>
      </c>
      <c r="D628" s="121" t="s">
        <v>10034</v>
      </c>
      <c r="E628" s="121" t="s">
        <v>14519</v>
      </c>
      <c r="F628" s="134" t="s">
        <v>15134</v>
      </c>
      <c r="G628" s="134" t="s">
        <v>15170</v>
      </c>
      <c r="H628" s="135" t="s">
        <v>15167</v>
      </c>
      <c r="I628" s="134">
        <v>1</v>
      </c>
      <c r="J628" s="131" t="s">
        <v>15139</v>
      </c>
      <c r="K628" s="135" t="s">
        <v>14523</v>
      </c>
      <c r="L628" s="134">
        <v>1</v>
      </c>
      <c r="M628" s="27">
        <f>L628*312</f>
        <v>312</v>
      </c>
      <c r="N628" s="23"/>
      <c r="O628" s="24" t="s">
        <v>32</v>
      </c>
    </row>
    <row r="629" s="1" customFormat="1" ht="18.75" spans="1:15">
      <c r="A629" s="121">
        <v>624</v>
      </c>
      <c r="B629" s="121" t="s">
        <v>14518</v>
      </c>
      <c r="C629" s="121" t="s">
        <v>11004</v>
      </c>
      <c r="D629" s="121" t="s">
        <v>10034</v>
      </c>
      <c r="E629" s="121" t="s">
        <v>14519</v>
      </c>
      <c r="F629" s="134" t="s">
        <v>15134</v>
      </c>
      <c r="G629" s="134" t="s">
        <v>15171</v>
      </c>
      <c r="H629" s="121" t="s">
        <v>194</v>
      </c>
      <c r="I629" s="134">
        <v>4</v>
      </c>
      <c r="J629" s="131" t="s">
        <v>15136</v>
      </c>
      <c r="K629" s="135" t="s">
        <v>14523</v>
      </c>
      <c r="L629" s="134">
        <v>3</v>
      </c>
      <c r="M629" s="27">
        <f>L629*130</f>
        <v>390</v>
      </c>
      <c r="N629" s="23"/>
      <c r="O629" s="24" t="s">
        <v>32</v>
      </c>
    </row>
    <row r="630" s="1" customFormat="1" ht="18.75" spans="1:15">
      <c r="A630" s="121">
        <v>625</v>
      </c>
      <c r="B630" s="121" t="s">
        <v>14518</v>
      </c>
      <c r="C630" s="121" t="s">
        <v>11004</v>
      </c>
      <c r="D630" s="121" t="s">
        <v>10034</v>
      </c>
      <c r="E630" s="121" t="s">
        <v>14519</v>
      </c>
      <c r="F630" s="134" t="s">
        <v>15134</v>
      </c>
      <c r="G630" s="134" t="s">
        <v>15172</v>
      </c>
      <c r="H630" s="135" t="s">
        <v>15167</v>
      </c>
      <c r="I630" s="134">
        <v>4</v>
      </c>
      <c r="J630" s="131" t="s">
        <v>15141</v>
      </c>
      <c r="K630" s="135" t="s">
        <v>14523</v>
      </c>
      <c r="L630" s="134">
        <v>3</v>
      </c>
      <c r="M630" s="27">
        <f>L630*312</f>
        <v>936</v>
      </c>
      <c r="N630" s="23"/>
      <c r="O630" s="24" t="s">
        <v>32</v>
      </c>
    </row>
    <row r="631" s="1" customFormat="1" ht="18.75" spans="1:15">
      <c r="A631" s="121">
        <v>626</v>
      </c>
      <c r="B631" s="121" t="s">
        <v>14518</v>
      </c>
      <c r="C631" s="121" t="s">
        <v>11004</v>
      </c>
      <c r="D631" s="121" t="s">
        <v>10034</v>
      </c>
      <c r="E631" s="121" t="s">
        <v>14519</v>
      </c>
      <c r="F631" s="134" t="s">
        <v>15134</v>
      </c>
      <c r="G631" s="134" t="s">
        <v>15173</v>
      </c>
      <c r="H631" s="121" t="s">
        <v>194</v>
      </c>
      <c r="I631" s="134">
        <v>3</v>
      </c>
      <c r="J631" s="131" t="s">
        <v>15136</v>
      </c>
      <c r="K631" s="135" t="s">
        <v>14523</v>
      </c>
      <c r="L631" s="134">
        <v>3</v>
      </c>
      <c r="M631" s="27">
        <f t="shared" ref="M631:M650" si="32">L631*130</f>
        <v>390</v>
      </c>
      <c r="N631" s="23"/>
      <c r="O631" s="24" t="s">
        <v>32</v>
      </c>
    </row>
    <row r="632" s="1" customFormat="1" ht="18.75" spans="1:15">
      <c r="A632" s="121">
        <v>627</v>
      </c>
      <c r="B632" s="121" t="s">
        <v>14518</v>
      </c>
      <c r="C632" s="121" t="s">
        <v>11004</v>
      </c>
      <c r="D632" s="121" t="s">
        <v>10034</v>
      </c>
      <c r="E632" s="121" t="s">
        <v>14519</v>
      </c>
      <c r="F632" s="134" t="s">
        <v>15134</v>
      </c>
      <c r="G632" s="134" t="s">
        <v>15174</v>
      </c>
      <c r="H632" s="121" t="s">
        <v>194</v>
      </c>
      <c r="I632" s="134">
        <v>14</v>
      </c>
      <c r="J632" s="131" t="s">
        <v>15139</v>
      </c>
      <c r="K632" s="135" t="s">
        <v>14523</v>
      </c>
      <c r="L632" s="134">
        <v>3</v>
      </c>
      <c r="M632" s="27">
        <f t="shared" si="32"/>
        <v>390</v>
      </c>
      <c r="N632" s="23"/>
      <c r="O632" s="24" t="s">
        <v>32</v>
      </c>
    </row>
    <row r="633" s="1" customFormat="1" ht="18.75" spans="1:15">
      <c r="A633" s="121">
        <v>628</v>
      </c>
      <c r="B633" s="121" t="s">
        <v>14518</v>
      </c>
      <c r="C633" s="121" t="s">
        <v>11004</v>
      </c>
      <c r="D633" s="121" t="s">
        <v>10034</v>
      </c>
      <c r="E633" s="121" t="s">
        <v>14519</v>
      </c>
      <c r="F633" s="134" t="s">
        <v>15134</v>
      </c>
      <c r="G633" s="134" t="s">
        <v>15175</v>
      </c>
      <c r="H633" s="121" t="s">
        <v>194</v>
      </c>
      <c r="I633" s="134">
        <v>3</v>
      </c>
      <c r="J633" s="131" t="s">
        <v>15139</v>
      </c>
      <c r="K633" s="135" t="s">
        <v>14523</v>
      </c>
      <c r="L633" s="134">
        <v>3</v>
      </c>
      <c r="M633" s="27">
        <f t="shared" si="32"/>
        <v>390</v>
      </c>
      <c r="N633" s="23"/>
      <c r="O633" s="24" t="s">
        <v>32</v>
      </c>
    </row>
    <row r="634" s="1" customFormat="1" ht="18.75" spans="1:15">
      <c r="A634" s="121">
        <v>629</v>
      </c>
      <c r="B634" s="121" t="s">
        <v>14518</v>
      </c>
      <c r="C634" s="121" t="s">
        <v>11004</v>
      </c>
      <c r="D634" s="121" t="s">
        <v>10034</v>
      </c>
      <c r="E634" s="121" t="s">
        <v>14519</v>
      </c>
      <c r="F634" s="134" t="s">
        <v>15134</v>
      </c>
      <c r="G634" s="134" t="s">
        <v>15176</v>
      </c>
      <c r="H634" s="121" t="s">
        <v>194</v>
      </c>
      <c r="I634" s="134">
        <v>6</v>
      </c>
      <c r="J634" s="131" t="s">
        <v>15139</v>
      </c>
      <c r="K634" s="135" t="s">
        <v>14523</v>
      </c>
      <c r="L634" s="134">
        <v>3</v>
      </c>
      <c r="M634" s="27">
        <f t="shared" si="32"/>
        <v>390</v>
      </c>
      <c r="N634" s="23"/>
      <c r="O634" s="24" t="s">
        <v>32</v>
      </c>
    </row>
    <row r="635" s="1" customFormat="1" ht="18.75" spans="1:15">
      <c r="A635" s="121">
        <v>630</v>
      </c>
      <c r="B635" s="121" t="s">
        <v>14518</v>
      </c>
      <c r="C635" s="121" t="s">
        <v>11004</v>
      </c>
      <c r="D635" s="121" t="s">
        <v>10034</v>
      </c>
      <c r="E635" s="121" t="s">
        <v>14519</v>
      </c>
      <c r="F635" s="134" t="s">
        <v>15134</v>
      </c>
      <c r="G635" s="134" t="s">
        <v>15177</v>
      </c>
      <c r="H635" s="121" t="s">
        <v>194</v>
      </c>
      <c r="I635" s="134">
        <v>5</v>
      </c>
      <c r="J635" s="131" t="s">
        <v>15178</v>
      </c>
      <c r="K635" s="135" t="s">
        <v>14523</v>
      </c>
      <c r="L635" s="134">
        <v>3</v>
      </c>
      <c r="M635" s="27">
        <f t="shared" si="32"/>
        <v>390</v>
      </c>
      <c r="N635" s="23"/>
      <c r="O635" s="24" t="s">
        <v>32</v>
      </c>
    </row>
    <row r="636" s="1" customFormat="1" ht="18.75" spans="1:15">
      <c r="A636" s="121">
        <v>631</v>
      </c>
      <c r="B636" s="121" t="s">
        <v>14518</v>
      </c>
      <c r="C636" s="121" t="s">
        <v>11004</v>
      </c>
      <c r="D636" s="121" t="s">
        <v>10034</v>
      </c>
      <c r="E636" s="121" t="s">
        <v>14519</v>
      </c>
      <c r="F636" s="134" t="s">
        <v>15134</v>
      </c>
      <c r="G636" s="134" t="s">
        <v>15179</v>
      </c>
      <c r="H636" s="121" t="s">
        <v>194</v>
      </c>
      <c r="I636" s="134">
        <v>3</v>
      </c>
      <c r="J636" s="131" t="s">
        <v>15178</v>
      </c>
      <c r="K636" s="135" t="s">
        <v>14523</v>
      </c>
      <c r="L636" s="134">
        <v>3</v>
      </c>
      <c r="M636" s="27">
        <f t="shared" si="32"/>
        <v>390</v>
      </c>
      <c r="N636" s="23"/>
      <c r="O636" s="24" t="s">
        <v>32</v>
      </c>
    </row>
    <row r="637" s="1" customFormat="1" ht="18.75" spans="1:15">
      <c r="A637" s="121">
        <v>632</v>
      </c>
      <c r="B637" s="121" t="s">
        <v>14518</v>
      </c>
      <c r="C637" s="121" t="s">
        <v>11004</v>
      </c>
      <c r="D637" s="121" t="s">
        <v>10034</v>
      </c>
      <c r="E637" s="121" t="s">
        <v>14519</v>
      </c>
      <c r="F637" s="134" t="s">
        <v>15134</v>
      </c>
      <c r="G637" s="134" t="s">
        <v>15180</v>
      </c>
      <c r="H637" s="121" t="s">
        <v>194</v>
      </c>
      <c r="I637" s="134">
        <v>5</v>
      </c>
      <c r="J637" s="131" t="s">
        <v>15143</v>
      </c>
      <c r="K637" s="135" t="s">
        <v>14523</v>
      </c>
      <c r="L637" s="134">
        <v>1</v>
      </c>
      <c r="M637" s="27">
        <f t="shared" si="32"/>
        <v>130</v>
      </c>
      <c r="N637" s="23"/>
      <c r="O637" s="24" t="s">
        <v>32</v>
      </c>
    </row>
    <row r="638" s="1" customFormat="1" ht="18.75" spans="1:15">
      <c r="A638" s="121">
        <v>633</v>
      </c>
      <c r="B638" s="121" t="s">
        <v>14518</v>
      </c>
      <c r="C638" s="121" t="s">
        <v>11004</v>
      </c>
      <c r="D638" s="121" t="s">
        <v>10034</v>
      </c>
      <c r="E638" s="121" t="s">
        <v>14519</v>
      </c>
      <c r="F638" s="134" t="s">
        <v>15134</v>
      </c>
      <c r="G638" s="134" t="s">
        <v>15181</v>
      </c>
      <c r="H638" s="121" t="s">
        <v>194</v>
      </c>
      <c r="I638" s="134">
        <v>3</v>
      </c>
      <c r="J638" s="131" t="s">
        <v>15182</v>
      </c>
      <c r="K638" s="135" t="s">
        <v>14523</v>
      </c>
      <c r="L638" s="134">
        <v>3</v>
      </c>
      <c r="M638" s="27">
        <f t="shared" si="32"/>
        <v>390</v>
      </c>
      <c r="N638" s="23"/>
      <c r="O638" s="24" t="s">
        <v>32</v>
      </c>
    </row>
    <row r="639" s="1" customFormat="1" ht="18.75" spans="1:15">
      <c r="A639" s="121">
        <v>634</v>
      </c>
      <c r="B639" s="121" t="s">
        <v>14518</v>
      </c>
      <c r="C639" s="121" t="s">
        <v>11004</v>
      </c>
      <c r="D639" s="121" t="s">
        <v>10034</v>
      </c>
      <c r="E639" s="121" t="s">
        <v>14519</v>
      </c>
      <c r="F639" s="134" t="s">
        <v>15134</v>
      </c>
      <c r="G639" s="134" t="s">
        <v>15183</v>
      </c>
      <c r="H639" s="121" t="s">
        <v>194</v>
      </c>
      <c r="I639" s="134">
        <v>11</v>
      </c>
      <c r="J639" s="131" t="s">
        <v>15139</v>
      </c>
      <c r="K639" s="135" t="s">
        <v>14523</v>
      </c>
      <c r="L639" s="134">
        <v>3</v>
      </c>
      <c r="M639" s="27">
        <f t="shared" si="32"/>
        <v>390</v>
      </c>
      <c r="N639" s="23"/>
      <c r="O639" s="24" t="s">
        <v>32</v>
      </c>
    </row>
    <row r="640" s="1" customFormat="1" ht="18.75" spans="1:15">
      <c r="A640" s="121">
        <v>635</v>
      </c>
      <c r="B640" s="121" t="s">
        <v>14518</v>
      </c>
      <c r="C640" s="121" t="s">
        <v>11004</v>
      </c>
      <c r="D640" s="121" t="s">
        <v>10034</v>
      </c>
      <c r="E640" s="121" t="s">
        <v>14519</v>
      </c>
      <c r="F640" s="134" t="s">
        <v>15134</v>
      </c>
      <c r="G640" s="134" t="s">
        <v>15184</v>
      </c>
      <c r="H640" s="121" t="s">
        <v>194</v>
      </c>
      <c r="I640" s="134">
        <v>3</v>
      </c>
      <c r="J640" s="131" t="s">
        <v>15146</v>
      </c>
      <c r="K640" s="135" t="s">
        <v>14523</v>
      </c>
      <c r="L640" s="134">
        <v>3</v>
      </c>
      <c r="M640" s="27">
        <f t="shared" si="32"/>
        <v>390</v>
      </c>
      <c r="N640" s="23"/>
      <c r="O640" s="24" t="s">
        <v>32</v>
      </c>
    </row>
    <row r="641" s="1" customFormat="1" ht="18.75" spans="1:15">
      <c r="A641" s="121">
        <v>636</v>
      </c>
      <c r="B641" s="121" t="s">
        <v>14518</v>
      </c>
      <c r="C641" s="121" t="s">
        <v>11004</v>
      </c>
      <c r="D641" s="121" t="s">
        <v>10034</v>
      </c>
      <c r="E641" s="121" t="s">
        <v>14519</v>
      </c>
      <c r="F641" s="134" t="s">
        <v>15134</v>
      </c>
      <c r="G641" s="134" t="s">
        <v>15185</v>
      </c>
      <c r="H641" s="121" t="s">
        <v>194</v>
      </c>
      <c r="I641" s="134">
        <v>4</v>
      </c>
      <c r="J641" s="131" t="s">
        <v>15182</v>
      </c>
      <c r="K641" s="135" t="s">
        <v>14523</v>
      </c>
      <c r="L641" s="134">
        <v>1</v>
      </c>
      <c r="M641" s="27">
        <f t="shared" si="32"/>
        <v>130</v>
      </c>
      <c r="N641" s="23"/>
      <c r="O641" s="24" t="s">
        <v>32</v>
      </c>
    </row>
    <row r="642" s="1" customFormat="1" ht="18.75" spans="1:15">
      <c r="A642" s="121">
        <v>637</v>
      </c>
      <c r="B642" s="121" t="s">
        <v>14518</v>
      </c>
      <c r="C642" s="121" t="s">
        <v>11004</v>
      </c>
      <c r="D642" s="121" t="s">
        <v>10034</v>
      </c>
      <c r="E642" s="121" t="s">
        <v>14519</v>
      </c>
      <c r="F642" s="134" t="s">
        <v>15134</v>
      </c>
      <c r="G642" s="134" t="s">
        <v>15186</v>
      </c>
      <c r="H642" s="121" t="s">
        <v>194</v>
      </c>
      <c r="I642" s="134">
        <v>3</v>
      </c>
      <c r="J642" s="131" t="s">
        <v>15136</v>
      </c>
      <c r="K642" s="135" t="s">
        <v>14523</v>
      </c>
      <c r="L642" s="134">
        <v>3</v>
      </c>
      <c r="M642" s="27">
        <f t="shared" si="32"/>
        <v>390</v>
      </c>
      <c r="N642" s="23"/>
      <c r="O642" s="24" t="s">
        <v>32</v>
      </c>
    </row>
    <row r="643" s="1" customFormat="1" ht="18.75" spans="1:15">
      <c r="A643" s="121">
        <v>638</v>
      </c>
      <c r="B643" s="121" t="s">
        <v>14518</v>
      </c>
      <c r="C643" s="121" t="s">
        <v>11004</v>
      </c>
      <c r="D643" s="121" t="s">
        <v>10034</v>
      </c>
      <c r="E643" s="121" t="s">
        <v>14519</v>
      </c>
      <c r="F643" s="134" t="s">
        <v>15134</v>
      </c>
      <c r="G643" s="134" t="s">
        <v>15187</v>
      </c>
      <c r="H643" s="121" t="s">
        <v>194</v>
      </c>
      <c r="I643" s="134">
        <v>6</v>
      </c>
      <c r="J643" s="131" t="s">
        <v>15146</v>
      </c>
      <c r="K643" s="135" t="s">
        <v>14523</v>
      </c>
      <c r="L643" s="134">
        <v>3</v>
      </c>
      <c r="M643" s="27">
        <f t="shared" si="32"/>
        <v>390</v>
      </c>
      <c r="N643" s="23"/>
      <c r="O643" s="24" t="s">
        <v>32</v>
      </c>
    </row>
    <row r="644" s="1" customFormat="1" ht="18.75" spans="1:15">
      <c r="A644" s="121">
        <v>639</v>
      </c>
      <c r="B644" s="121" t="s">
        <v>14518</v>
      </c>
      <c r="C644" s="121" t="s">
        <v>11004</v>
      </c>
      <c r="D644" s="121" t="s">
        <v>10034</v>
      </c>
      <c r="E644" s="121" t="s">
        <v>14519</v>
      </c>
      <c r="F644" s="134" t="s">
        <v>15134</v>
      </c>
      <c r="G644" s="134" t="s">
        <v>15188</v>
      </c>
      <c r="H644" s="121" t="s">
        <v>194</v>
      </c>
      <c r="I644" s="134">
        <v>5</v>
      </c>
      <c r="J644" s="131" t="s">
        <v>15146</v>
      </c>
      <c r="K644" s="135" t="s">
        <v>14523</v>
      </c>
      <c r="L644" s="134">
        <v>3</v>
      </c>
      <c r="M644" s="27">
        <f t="shared" si="32"/>
        <v>390</v>
      </c>
      <c r="N644" s="23"/>
      <c r="O644" s="24" t="s">
        <v>32</v>
      </c>
    </row>
    <row r="645" s="1" customFormat="1" ht="18.75" spans="1:15">
      <c r="A645" s="121">
        <v>640</v>
      </c>
      <c r="B645" s="121" t="s">
        <v>14518</v>
      </c>
      <c r="C645" s="121" t="s">
        <v>11004</v>
      </c>
      <c r="D645" s="121" t="s">
        <v>10034</v>
      </c>
      <c r="E645" s="121" t="s">
        <v>14519</v>
      </c>
      <c r="F645" s="134" t="s">
        <v>15134</v>
      </c>
      <c r="G645" s="134" t="s">
        <v>1339</v>
      </c>
      <c r="H645" s="121" t="s">
        <v>194</v>
      </c>
      <c r="I645" s="134">
        <v>5</v>
      </c>
      <c r="J645" s="131" t="s">
        <v>15146</v>
      </c>
      <c r="K645" s="135" t="s">
        <v>14523</v>
      </c>
      <c r="L645" s="134">
        <v>3</v>
      </c>
      <c r="M645" s="27">
        <f t="shared" si="32"/>
        <v>390</v>
      </c>
      <c r="N645" s="23"/>
      <c r="O645" s="24" t="s">
        <v>32</v>
      </c>
    </row>
    <row r="646" s="1" customFormat="1" ht="18.75" spans="1:15">
      <c r="A646" s="121">
        <v>641</v>
      </c>
      <c r="B646" s="121" t="s">
        <v>14518</v>
      </c>
      <c r="C646" s="121" t="s">
        <v>11004</v>
      </c>
      <c r="D646" s="121" t="s">
        <v>10034</v>
      </c>
      <c r="E646" s="121" t="s">
        <v>14519</v>
      </c>
      <c r="F646" s="134" t="s">
        <v>15134</v>
      </c>
      <c r="G646" s="134" t="s">
        <v>15189</v>
      </c>
      <c r="H646" s="121" t="s">
        <v>194</v>
      </c>
      <c r="I646" s="134">
        <v>6</v>
      </c>
      <c r="J646" s="131" t="s">
        <v>15146</v>
      </c>
      <c r="K646" s="135" t="s">
        <v>14523</v>
      </c>
      <c r="L646" s="134">
        <v>3</v>
      </c>
      <c r="M646" s="27">
        <f t="shared" si="32"/>
        <v>390</v>
      </c>
      <c r="N646" s="23"/>
      <c r="O646" s="24" t="s">
        <v>32</v>
      </c>
    </row>
    <row r="647" s="1" customFormat="1" ht="18.75" spans="1:15">
      <c r="A647" s="121">
        <v>642</v>
      </c>
      <c r="B647" s="121" t="s">
        <v>14518</v>
      </c>
      <c r="C647" s="121" t="s">
        <v>11004</v>
      </c>
      <c r="D647" s="121" t="s">
        <v>10034</v>
      </c>
      <c r="E647" s="121" t="s">
        <v>14519</v>
      </c>
      <c r="F647" s="134" t="s">
        <v>15134</v>
      </c>
      <c r="G647" s="134" t="s">
        <v>15190</v>
      </c>
      <c r="H647" s="121" t="s">
        <v>194</v>
      </c>
      <c r="I647" s="134">
        <v>4</v>
      </c>
      <c r="J647" s="131" t="s">
        <v>15191</v>
      </c>
      <c r="K647" s="135" t="s">
        <v>14523</v>
      </c>
      <c r="L647" s="134">
        <v>3</v>
      </c>
      <c r="M647" s="27">
        <f t="shared" si="32"/>
        <v>390</v>
      </c>
      <c r="N647" s="23"/>
      <c r="O647" s="24" t="s">
        <v>32</v>
      </c>
    </row>
    <row r="648" s="1" customFormat="1" ht="18.75" spans="1:15">
      <c r="A648" s="121">
        <v>643</v>
      </c>
      <c r="B648" s="121" t="s">
        <v>14518</v>
      </c>
      <c r="C648" s="121" t="s">
        <v>11004</v>
      </c>
      <c r="D648" s="121" t="s">
        <v>10034</v>
      </c>
      <c r="E648" s="121" t="s">
        <v>14519</v>
      </c>
      <c r="F648" s="134" t="s">
        <v>15134</v>
      </c>
      <c r="G648" s="134" t="s">
        <v>15192</v>
      </c>
      <c r="H648" s="121" t="s">
        <v>194</v>
      </c>
      <c r="I648" s="134">
        <v>5</v>
      </c>
      <c r="J648" s="131" t="s">
        <v>15178</v>
      </c>
      <c r="K648" s="135" t="s">
        <v>14523</v>
      </c>
      <c r="L648" s="134">
        <v>2</v>
      </c>
      <c r="M648" s="27">
        <f t="shared" si="32"/>
        <v>260</v>
      </c>
      <c r="N648" s="23"/>
      <c r="O648" s="24" t="s">
        <v>32</v>
      </c>
    </row>
    <row r="649" s="1" customFormat="1" ht="18.75" spans="1:15">
      <c r="A649" s="121">
        <v>644</v>
      </c>
      <c r="B649" s="121" t="s">
        <v>14518</v>
      </c>
      <c r="C649" s="121" t="s">
        <v>11004</v>
      </c>
      <c r="D649" s="121" t="s">
        <v>10034</v>
      </c>
      <c r="E649" s="121" t="s">
        <v>14519</v>
      </c>
      <c r="F649" s="134" t="s">
        <v>15134</v>
      </c>
      <c r="G649" s="134" t="s">
        <v>15193</v>
      </c>
      <c r="H649" s="121" t="s">
        <v>194</v>
      </c>
      <c r="I649" s="134">
        <v>4</v>
      </c>
      <c r="J649" s="131" t="s">
        <v>15141</v>
      </c>
      <c r="K649" s="135" t="s">
        <v>14523</v>
      </c>
      <c r="L649" s="134">
        <v>3</v>
      </c>
      <c r="M649" s="27">
        <f t="shared" si="32"/>
        <v>390</v>
      </c>
      <c r="N649" s="23"/>
      <c r="O649" s="24" t="s">
        <v>32</v>
      </c>
    </row>
    <row r="650" s="1" customFormat="1" ht="18.75" spans="1:15">
      <c r="A650" s="121">
        <v>645</v>
      </c>
      <c r="B650" s="121" t="s">
        <v>14518</v>
      </c>
      <c r="C650" s="121" t="s">
        <v>11004</v>
      </c>
      <c r="D650" s="121" t="s">
        <v>10034</v>
      </c>
      <c r="E650" s="121" t="s">
        <v>14519</v>
      </c>
      <c r="F650" s="134" t="s">
        <v>15134</v>
      </c>
      <c r="G650" s="134" t="s">
        <v>15194</v>
      </c>
      <c r="H650" s="121" t="s">
        <v>194</v>
      </c>
      <c r="I650" s="134">
        <v>3</v>
      </c>
      <c r="J650" s="131" t="s">
        <v>15136</v>
      </c>
      <c r="K650" s="135" t="s">
        <v>14523</v>
      </c>
      <c r="L650" s="134">
        <v>3</v>
      </c>
      <c r="M650" s="27">
        <f t="shared" si="32"/>
        <v>390</v>
      </c>
      <c r="N650" s="23"/>
      <c r="O650" s="24" t="s">
        <v>32</v>
      </c>
    </row>
    <row r="651" s="1" customFormat="1" ht="18.75" spans="1:15">
      <c r="A651" s="121">
        <v>646</v>
      </c>
      <c r="B651" s="121" t="s">
        <v>14518</v>
      </c>
      <c r="C651" s="121" t="s">
        <v>11004</v>
      </c>
      <c r="D651" s="121" t="s">
        <v>10034</v>
      </c>
      <c r="E651" s="121" t="s">
        <v>14519</v>
      </c>
      <c r="F651" s="134" t="s">
        <v>15134</v>
      </c>
      <c r="G651" s="134" t="s">
        <v>15195</v>
      </c>
      <c r="H651" s="121" t="s">
        <v>194</v>
      </c>
      <c r="I651" s="134">
        <v>6</v>
      </c>
      <c r="J651" s="131" t="s">
        <v>15182</v>
      </c>
      <c r="K651" s="135" t="s">
        <v>14523</v>
      </c>
      <c r="L651" s="134">
        <v>3</v>
      </c>
      <c r="M651" s="27">
        <f>L651*468</f>
        <v>1404</v>
      </c>
      <c r="N651" s="23"/>
      <c r="O651" s="24" t="s">
        <v>32</v>
      </c>
    </row>
    <row r="652" s="1" customFormat="1" ht="18.75" spans="1:15">
      <c r="A652" s="121">
        <v>647</v>
      </c>
      <c r="B652" s="121" t="s">
        <v>14518</v>
      </c>
      <c r="C652" s="121" t="s">
        <v>11004</v>
      </c>
      <c r="D652" s="121" t="s">
        <v>10034</v>
      </c>
      <c r="E652" s="121" t="s">
        <v>14519</v>
      </c>
      <c r="F652" s="134" t="s">
        <v>15134</v>
      </c>
      <c r="G652" s="134" t="s">
        <v>15196</v>
      </c>
      <c r="H652" s="121" t="s">
        <v>194</v>
      </c>
      <c r="I652" s="134">
        <v>3</v>
      </c>
      <c r="J652" s="131" t="s">
        <v>15143</v>
      </c>
      <c r="K652" s="135" t="s">
        <v>14523</v>
      </c>
      <c r="L652" s="134">
        <v>3</v>
      </c>
      <c r="M652" s="27">
        <f t="shared" ref="M652:M690" si="33">L652*130</f>
        <v>390</v>
      </c>
      <c r="N652" s="23"/>
      <c r="O652" s="24" t="s">
        <v>32</v>
      </c>
    </row>
    <row r="653" s="1" customFormat="1" ht="18.75" spans="1:15">
      <c r="A653" s="121">
        <v>648</v>
      </c>
      <c r="B653" s="121" t="s">
        <v>14518</v>
      </c>
      <c r="C653" s="121" t="s">
        <v>11004</v>
      </c>
      <c r="D653" s="121" t="s">
        <v>10034</v>
      </c>
      <c r="E653" s="121" t="s">
        <v>14519</v>
      </c>
      <c r="F653" s="134" t="s">
        <v>15134</v>
      </c>
      <c r="G653" s="134" t="s">
        <v>15197</v>
      </c>
      <c r="H653" s="121" t="s">
        <v>194</v>
      </c>
      <c r="I653" s="134">
        <v>3</v>
      </c>
      <c r="J653" s="131" t="s">
        <v>15143</v>
      </c>
      <c r="K653" s="135" t="s">
        <v>14523</v>
      </c>
      <c r="L653" s="134">
        <v>3</v>
      </c>
      <c r="M653" s="27">
        <f t="shared" si="33"/>
        <v>390</v>
      </c>
      <c r="N653" s="23"/>
      <c r="O653" s="24" t="s">
        <v>32</v>
      </c>
    </row>
    <row r="654" s="1" customFormat="1" ht="18.75" spans="1:15">
      <c r="A654" s="121">
        <v>649</v>
      </c>
      <c r="B654" s="121" t="s">
        <v>14518</v>
      </c>
      <c r="C654" s="121" t="s">
        <v>11004</v>
      </c>
      <c r="D654" s="121" t="s">
        <v>10034</v>
      </c>
      <c r="E654" s="121" t="s">
        <v>14519</v>
      </c>
      <c r="F654" s="134" t="s">
        <v>15134</v>
      </c>
      <c r="G654" s="134" t="s">
        <v>15198</v>
      </c>
      <c r="H654" s="121" t="s">
        <v>194</v>
      </c>
      <c r="I654" s="134">
        <v>5</v>
      </c>
      <c r="J654" s="131" t="s">
        <v>15163</v>
      </c>
      <c r="K654" s="135" t="s">
        <v>14523</v>
      </c>
      <c r="L654" s="134">
        <v>1</v>
      </c>
      <c r="M654" s="27">
        <f t="shared" si="33"/>
        <v>130</v>
      </c>
      <c r="N654" s="23"/>
      <c r="O654" s="24" t="s">
        <v>32</v>
      </c>
    </row>
    <row r="655" s="1" customFormat="1" ht="18.75" spans="1:15">
      <c r="A655" s="121">
        <v>650</v>
      </c>
      <c r="B655" s="121" t="s">
        <v>14518</v>
      </c>
      <c r="C655" s="121" t="s">
        <v>11004</v>
      </c>
      <c r="D655" s="121" t="s">
        <v>10034</v>
      </c>
      <c r="E655" s="121" t="s">
        <v>14519</v>
      </c>
      <c r="F655" s="134" t="s">
        <v>15134</v>
      </c>
      <c r="G655" s="134" t="s">
        <v>15199</v>
      </c>
      <c r="H655" s="121" t="s">
        <v>194</v>
      </c>
      <c r="I655" s="134">
        <v>7</v>
      </c>
      <c r="J655" s="131" t="s">
        <v>15178</v>
      </c>
      <c r="K655" s="135" t="s">
        <v>14523</v>
      </c>
      <c r="L655" s="134">
        <v>3</v>
      </c>
      <c r="M655" s="27">
        <f t="shared" si="33"/>
        <v>390</v>
      </c>
      <c r="N655" s="23"/>
      <c r="O655" s="24" t="s">
        <v>32</v>
      </c>
    </row>
    <row r="656" s="1" customFormat="1" ht="18.75" spans="1:15">
      <c r="A656" s="121">
        <v>651</v>
      </c>
      <c r="B656" s="121" t="s">
        <v>14518</v>
      </c>
      <c r="C656" s="121" t="s">
        <v>11004</v>
      </c>
      <c r="D656" s="121" t="s">
        <v>10034</v>
      </c>
      <c r="E656" s="121" t="s">
        <v>14519</v>
      </c>
      <c r="F656" s="134" t="s">
        <v>15134</v>
      </c>
      <c r="G656" s="134" t="s">
        <v>15200</v>
      </c>
      <c r="H656" s="121" t="s">
        <v>194</v>
      </c>
      <c r="I656" s="134">
        <v>4</v>
      </c>
      <c r="J656" s="131" t="s">
        <v>15182</v>
      </c>
      <c r="K656" s="135" t="s">
        <v>14523</v>
      </c>
      <c r="L656" s="134">
        <v>3</v>
      </c>
      <c r="M656" s="27">
        <f t="shared" si="33"/>
        <v>390</v>
      </c>
      <c r="N656" s="23"/>
      <c r="O656" s="24" t="s">
        <v>32</v>
      </c>
    </row>
    <row r="657" s="1" customFormat="1" ht="18.75" spans="1:15">
      <c r="A657" s="121">
        <v>652</v>
      </c>
      <c r="B657" s="121" t="s">
        <v>14518</v>
      </c>
      <c r="C657" s="121" t="s">
        <v>11004</v>
      </c>
      <c r="D657" s="121" t="s">
        <v>10034</v>
      </c>
      <c r="E657" s="121" t="s">
        <v>14519</v>
      </c>
      <c r="F657" s="134" t="s">
        <v>15134</v>
      </c>
      <c r="G657" s="134" t="s">
        <v>15201</v>
      </c>
      <c r="H657" s="121" t="s">
        <v>194</v>
      </c>
      <c r="I657" s="134">
        <v>4</v>
      </c>
      <c r="J657" s="131" t="s">
        <v>15178</v>
      </c>
      <c r="K657" s="135" t="s">
        <v>14523</v>
      </c>
      <c r="L657" s="134">
        <v>2</v>
      </c>
      <c r="M657" s="27">
        <f t="shared" si="33"/>
        <v>260</v>
      </c>
      <c r="N657" s="23"/>
      <c r="O657" s="24" t="s">
        <v>32</v>
      </c>
    </row>
    <row r="658" s="1" customFormat="1" ht="18.75" spans="1:15">
      <c r="A658" s="121">
        <v>653</v>
      </c>
      <c r="B658" s="121" t="s">
        <v>14518</v>
      </c>
      <c r="C658" s="121" t="s">
        <v>11004</v>
      </c>
      <c r="D658" s="121" t="s">
        <v>10034</v>
      </c>
      <c r="E658" s="121" t="s">
        <v>14519</v>
      </c>
      <c r="F658" s="134" t="s">
        <v>15134</v>
      </c>
      <c r="G658" s="134" t="s">
        <v>15202</v>
      </c>
      <c r="H658" s="121" t="s">
        <v>194</v>
      </c>
      <c r="I658" s="134">
        <v>6</v>
      </c>
      <c r="J658" s="131" t="s">
        <v>15178</v>
      </c>
      <c r="K658" s="135" t="s">
        <v>14523</v>
      </c>
      <c r="L658" s="134">
        <v>3</v>
      </c>
      <c r="M658" s="27">
        <f t="shared" si="33"/>
        <v>390</v>
      </c>
      <c r="N658" s="23"/>
      <c r="O658" s="24" t="s">
        <v>32</v>
      </c>
    </row>
    <row r="659" s="1" customFormat="1" ht="18.75" spans="1:15">
      <c r="A659" s="121">
        <v>654</v>
      </c>
      <c r="B659" s="121" t="s">
        <v>14518</v>
      </c>
      <c r="C659" s="121" t="s">
        <v>11004</v>
      </c>
      <c r="D659" s="121" t="s">
        <v>10034</v>
      </c>
      <c r="E659" s="121" t="s">
        <v>14519</v>
      </c>
      <c r="F659" s="134" t="s">
        <v>15134</v>
      </c>
      <c r="G659" s="134" t="s">
        <v>15203</v>
      </c>
      <c r="H659" s="121" t="s">
        <v>194</v>
      </c>
      <c r="I659" s="134">
        <v>4</v>
      </c>
      <c r="J659" s="131" t="s">
        <v>15136</v>
      </c>
      <c r="K659" s="135" t="s">
        <v>14523</v>
      </c>
      <c r="L659" s="134">
        <v>3</v>
      </c>
      <c r="M659" s="27">
        <f t="shared" si="33"/>
        <v>390</v>
      </c>
      <c r="N659" s="23"/>
      <c r="O659" s="24" t="s">
        <v>32</v>
      </c>
    </row>
    <row r="660" s="1" customFormat="1" ht="18.75" spans="1:15">
      <c r="A660" s="121">
        <v>655</v>
      </c>
      <c r="B660" s="121" t="s">
        <v>14518</v>
      </c>
      <c r="C660" s="121" t="s">
        <v>11004</v>
      </c>
      <c r="D660" s="121" t="s">
        <v>10034</v>
      </c>
      <c r="E660" s="121" t="s">
        <v>14519</v>
      </c>
      <c r="F660" s="134" t="s">
        <v>15134</v>
      </c>
      <c r="G660" s="134" t="s">
        <v>9154</v>
      </c>
      <c r="H660" s="121" t="s">
        <v>194</v>
      </c>
      <c r="I660" s="134">
        <v>5</v>
      </c>
      <c r="J660" s="131" t="s">
        <v>15136</v>
      </c>
      <c r="K660" s="135" t="s">
        <v>14523</v>
      </c>
      <c r="L660" s="134">
        <v>3</v>
      </c>
      <c r="M660" s="27">
        <f t="shared" si="33"/>
        <v>390</v>
      </c>
      <c r="N660" s="23"/>
      <c r="O660" s="24" t="s">
        <v>32</v>
      </c>
    </row>
    <row r="661" s="1" customFormat="1" ht="18.75" spans="1:15">
      <c r="A661" s="121">
        <v>656</v>
      </c>
      <c r="B661" s="121" t="s">
        <v>14518</v>
      </c>
      <c r="C661" s="121" t="s">
        <v>11004</v>
      </c>
      <c r="D661" s="121" t="s">
        <v>10034</v>
      </c>
      <c r="E661" s="121" t="s">
        <v>14519</v>
      </c>
      <c r="F661" s="134" t="s">
        <v>15134</v>
      </c>
      <c r="G661" s="134" t="s">
        <v>15204</v>
      </c>
      <c r="H661" s="121" t="s">
        <v>194</v>
      </c>
      <c r="I661" s="134">
        <v>3</v>
      </c>
      <c r="J661" s="131" t="s">
        <v>15178</v>
      </c>
      <c r="K661" s="135" t="s">
        <v>14523</v>
      </c>
      <c r="L661" s="134">
        <v>3</v>
      </c>
      <c r="M661" s="27">
        <f t="shared" si="33"/>
        <v>390</v>
      </c>
      <c r="N661" s="23"/>
      <c r="O661" s="24" t="s">
        <v>32</v>
      </c>
    </row>
    <row r="662" s="1" customFormat="1" ht="18.75" spans="1:15">
      <c r="A662" s="121">
        <v>657</v>
      </c>
      <c r="B662" s="121" t="s">
        <v>14518</v>
      </c>
      <c r="C662" s="121" t="s">
        <v>11004</v>
      </c>
      <c r="D662" s="121" t="s">
        <v>10034</v>
      </c>
      <c r="E662" s="121" t="s">
        <v>14519</v>
      </c>
      <c r="F662" s="134" t="s">
        <v>15134</v>
      </c>
      <c r="G662" s="134" t="s">
        <v>15205</v>
      </c>
      <c r="H662" s="121" t="s">
        <v>194</v>
      </c>
      <c r="I662" s="134">
        <v>4</v>
      </c>
      <c r="J662" s="131" t="s">
        <v>15178</v>
      </c>
      <c r="K662" s="135" t="s">
        <v>14523</v>
      </c>
      <c r="L662" s="134">
        <v>3</v>
      </c>
      <c r="M662" s="27">
        <f t="shared" si="33"/>
        <v>390</v>
      </c>
      <c r="N662" s="23"/>
      <c r="O662" s="24" t="s">
        <v>32</v>
      </c>
    </row>
    <row r="663" s="1" customFormat="1" ht="18.75" spans="1:15">
      <c r="A663" s="121">
        <v>658</v>
      </c>
      <c r="B663" s="121" t="s">
        <v>14518</v>
      </c>
      <c r="C663" s="121" t="s">
        <v>11004</v>
      </c>
      <c r="D663" s="121" t="s">
        <v>10034</v>
      </c>
      <c r="E663" s="121" t="s">
        <v>14519</v>
      </c>
      <c r="F663" s="134" t="s">
        <v>15134</v>
      </c>
      <c r="G663" s="134" t="s">
        <v>15206</v>
      </c>
      <c r="H663" s="121" t="s">
        <v>194</v>
      </c>
      <c r="I663" s="134">
        <v>4</v>
      </c>
      <c r="J663" s="131" t="s">
        <v>15182</v>
      </c>
      <c r="K663" s="135" t="s">
        <v>14523</v>
      </c>
      <c r="L663" s="134">
        <v>3</v>
      </c>
      <c r="M663" s="27">
        <f t="shared" si="33"/>
        <v>390</v>
      </c>
      <c r="N663" s="23"/>
      <c r="O663" s="24" t="s">
        <v>32</v>
      </c>
    </row>
    <row r="664" s="1" customFormat="1" ht="18.75" spans="1:15">
      <c r="A664" s="121">
        <v>659</v>
      </c>
      <c r="B664" s="121" t="s">
        <v>14518</v>
      </c>
      <c r="C664" s="121" t="s">
        <v>11004</v>
      </c>
      <c r="D664" s="121" t="s">
        <v>10034</v>
      </c>
      <c r="E664" s="121" t="s">
        <v>14519</v>
      </c>
      <c r="F664" s="134" t="s">
        <v>15134</v>
      </c>
      <c r="G664" s="134" t="s">
        <v>15207</v>
      </c>
      <c r="H664" s="121" t="s">
        <v>194</v>
      </c>
      <c r="I664" s="134">
        <v>4</v>
      </c>
      <c r="J664" s="131" t="s">
        <v>15191</v>
      </c>
      <c r="K664" s="135" t="s">
        <v>14523</v>
      </c>
      <c r="L664" s="134">
        <v>3</v>
      </c>
      <c r="M664" s="27">
        <f t="shared" si="33"/>
        <v>390</v>
      </c>
      <c r="N664" s="23"/>
      <c r="O664" s="24" t="s">
        <v>32</v>
      </c>
    </row>
    <row r="665" s="1" customFormat="1" ht="18.75" spans="1:15">
      <c r="A665" s="121">
        <v>660</v>
      </c>
      <c r="B665" s="121" t="s">
        <v>14518</v>
      </c>
      <c r="C665" s="121" t="s">
        <v>11004</v>
      </c>
      <c r="D665" s="121" t="s">
        <v>10034</v>
      </c>
      <c r="E665" s="121" t="s">
        <v>14519</v>
      </c>
      <c r="F665" s="134" t="s">
        <v>15134</v>
      </c>
      <c r="G665" s="134" t="s">
        <v>15208</v>
      </c>
      <c r="H665" s="121" t="s">
        <v>194</v>
      </c>
      <c r="I665" s="134">
        <v>6</v>
      </c>
      <c r="J665" s="131" t="s">
        <v>15136</v>
      </c>
      <c r="K665" s="135" t="s">
        <v>14523</v>
      </c>
      <c r="L665" s="134">
        <v>3</v>
      </c>
      <c r="M665" s="27">
        <f t="shared" si="33"/>
        <v>390</v>
      </c>
      <c r="N665" s="23"/>
      <c r="O665" s="24" t="s">
        <v>32</v>
      </c>
    </row>
    <row r="666" s="1" customFormat="1" ht="18.75" spans="1:15">
      <c r="A666" s="121">
        <v>661</v>
      </c>
      <c r="B666" s="121" t="s">
        <v>14518</v>
      </c>
      <c r="C666" s="121" t="s">
        <v>11004</v>
      </c>
      <c r="D666" s="121" t="s">
        <v>10034</v>
      </c>
      <c r="E666" s="121" t="s">
        <v>14519</v>
      </c>
      <c r="F666" s="134" t="s">
        <v>15134</v>
      </c>
      <c r="G666" s="134" t="s">
        <v>15209</v>
      </c>
      <c r="H666" s="121" t="s">
        <v>194</v>
      </c>
      <c r="I666" s="134">
        <v>12</v>
      </c>
      <c r="J666" s="131" t="s">
        <v>15136</v>
      </c>
      <c r="K666" s="135" t="s">
        <v>14523</v>
      </c>
      <c r="L666" s="134">
        <v>3</v>
      </c>
      <c r="M666" s="27">
        <f t="shared" si="33"/>
        <v>390</v>
      </c>
      <c r="N666" s="23"/>
      <c r="O666" s="24" t="s">
        <v>32</v>
      </c>
    </row>
    <row r="667" s="1" customFormat="1" ht="18.75" spans="1:15">
      <c r="A667" s="121">
        <v>662</v>
      </c>
      <c r="B667" s="121" t="s">
        <v>14518</v>
      </c>
      <c r="C667" s="121" t="s">
        <v>11004</v>
      </c>
      <c r="D667" s="121" t="s">
        <v>10034</v>
      </c>
      <c r="E667" s="121" t="s">
        <v>14519</v>
      </c>
      <c r="F667" s="134" t="s">
        <v>15134</v>
      </c>
      <c r="G667" s="134" t="s">
        <v>15210</v>
      </c>
      <c r="H667" s="121" t="s">
        <v>194</v>
      </c>
      <c r="I667" s="134">
        <v>4</v>
      </c>
      <c r="J667" s="131" t="s">
        <v>15136</v>
      </c>
      <c r="K667" s="135" t="s">
        <v>14523</v>
      </c>
      <c r="L667" s="134">
        <v>3</v>
      </c>
      <c r="M667" s="27">
        <f t="shared" si="33"/>
        <v>390</v>
      </c>
      <c r="N667" s="23"/>
      <c r="O667" s="24" t="s">
        <v>32</v>
      </c>
    </row>
    <row r="668" s="1" customFormat="1" ht="18.75" spans="1:15">
      <c r="A668" s="121">
        <v>663</v>
      </c>
      <c r="B668" s="121" t="s">
        <v>14518</v>
      </c>
      <c r="C668" s="121" t="s">
        <v>11004</v>
      </c>
      <c r="D668" s="121" t="s">
        <v>10034</v>
      </c>
      <c r="E668" s="121" t="s">
        <v>14519</v>
      </c>
      <c r="F668" s="134" t="s">
        <v>15134</v>
      </c>
      <c r="G668" s="134" t="s">
        <v>15211</v>
      </c>
      <c r="H668" s="121" t="s">
        <v>194</v>
      </c>
      <c r="I668" s="134">
        <v>4</v>
      </c>
      <c r="J668" s="131" t="s">
        <v>15141</v>
      </c>
      <c r="K668" s="135" t="s">
        <v>14523</v>
      </c>
      <c r="L668" s="134">
        <v>3</v>
      </c>
      <c r="M668" s="27">
        <f t="shared" si="33"/>
        <v>390</v>
      </c>
      <c r="N668" s="23"/>
      <c r="O668" s="24" t="s">
        <v>32</v>
      </c>
    </row>
    <row r="669" s="1" customFormat="1" ht="18.75" spans="1:15">
      <c r="A669" s="121">
        <v>664</v>
      </c>
      <c r="B669" s="121" t="s">
        <v>14518</v>
      </c>
      <c r="C669" s="121" t="s">
        <v>11004</v>
      </c>
      <c r="D669" s="121" t="s">
        <v>10034</v>
      </c>
      <c r="E669" s="121" t="s">
        <v>14519</v>
      </c>
      <c r="F669" s="134" t="s">
        <v>15134</v>
      </c>
      <c r="G669" s="134" t="s">
        <v>15212</v>
      </c>
      <c r="H669" s="121" t="s">
        <v>194</v>
      </c>
      <c r="I669" s="134">
        <v>6</v>
      </c>
      <c r="J669" s="131" t="s">
        <v>15143</v>
      </c>
      <c r="K669" s="135" t="s">
        <v>14523</v>
      </c>
      <c r="L669" s="134">
        <v>3</v>
      </c>
      <c r="M669" s="27">
        <f t="shared" si="33"/>
        <v>390</v>
      </c>
      <c r="N669" s="23"/>
      <c r="O669" s="24" t="s">
        <v>32</v>
      </c>
    </row>
    <row r="670" s="1" customFormat="1" ht="18.75" spans="1:15">
      <c r="A670" s="121">
        <v>665</v>
      </c>
      <c r="B670" s="121" t="s">
        <v>14518</v>
      </c>
      <c r="C670" s="121" t="s">
        <v>11004</v>
      </c>
      <c r="D670" s="121" t="s">
        <v>10034</v>
      </c>
      <c r="E670" s="121" t="s">
        <v>14519</v>
      </c>
      <c r="F670" s="134" t="s">
        <v>15134</v>
      </c>
      <c r="G670" s="134" t="s">
        <v>15213</v>
      </c>
      <c r="H670" s="121" t="s">
        <v>194</v>
      </c>
      <c r="I670" s="134">
        <v>3</v>
      </c>
      <c r="J670" s="131" t="s">
        <v>15136</v>
      </c>
      <c r="K670" s="135" t="s">
        <v>14523</v>
      </c>
      <c r="L670" s="134">
        <v>3</v>
      </c>
      <c r="M670" s="27">
        <f t="shared" si="33"/>
        <v>390</v>
      </c>
      <c r="N670" s="23"/>
      <c r="O670" s="24" t="s">
        <v>32</v>
      </c>
    </row>
    <row r="671" s="1" customFormat="1" ht="18.75" spans="1:15">
      <c r="A671" s="121">
        <v>666</v>
      </c>
      <c r="B671" s="121" t="s">
        <v>14518</v>
      </c>
      <c r="C671" s="121" t="s">
        <v>11004</v>
      </c>
      <c r="D671" s="121" t="s">
        <v>10034</v>
      </c>
      <c r="E671" s="121" t="s">
        <v>14519</v>
      </c>
      <c r="F671" s="134" t="s">
        <v>15134</v>
      </c>
      <c r="G671" s="134" t="s">
        <v>15214</v>
      </c>
      <c r="H671" s="121" t="s">
        <v>194</v>
      </c>
      <c r="I671" s="134">
        <v>4</v>
      </c>
      <c r="J671" s="131" t="s">
        <v>15182</v>
      </c>
      <c r="K671" s="135" t="s">
        <v>14523</v>
      </c>
      <c r="L671" s="134">
        <v>3</v>
      </c>
      <c r="M671" s="27">
        <f t="shared" si="33"/>
        <v>390</v>
      </c>
      <c r="N671" s="23"/>
      <c r="O671" s="24" t="s">
        <v>32</v>
      </c>
    </row>
    <row r="672" s="1" customFormat="1" ht="18.75" spans="1:15">
      <c r="A672" s="121">
        <v>667</v>
      </c>
      <c r="B672" s="121" t="s">
        <v>14518</v>
      </c>
      <c r="C672" s="121" t="s">
        <v>11004</v>
      </c>
      <c r="D672" s="121" t="s">
        <v>10034</v>
      </c>
      <c r="E672" s="121" t="s">
        <v>14519</v>
      </c>
      <c r="F672" s="134" t="s">
        <v>15134</v>
      </c>
      <c r="G672" s="134" t="s">
        <v>15215</v>
      </c>
      <c r="H672" s="121" t="s">
        <v>194</v>
      </c>
      <c r="I672" s="134">
        <v>9</v>
      </c>
      <c r="J672" s="131" t="s">
        <v>15163</v>
      </c>
      <c r="K672" s="135" t="s">
        <v>14523</v>
      </c>
      <c r="L672" s="134">
        <v>3</v>
      </c>
      <c r="M672" s="27">
        <f t="shared" si="33"/>
        <v>390</v>
      </c>
      <c r="N672" s="23"/>
      <c r="O672" s="24" t="s">
        <v>32</v>
      </c>
    </row>
    <row r="673" s="1" customFormat="1" ht="18.75" spans="1:15">
      <c r="A673" s="121">
        <v>668</v>
      </c>
      <c r="B673" s="121" t="s">
        <v>14518</v>
      </c>
      <c r="C673" s="121" t="s">
        <v>11004</v>
      </c>
      <c r="D673" s="121" t="s">
        <v>10034</v>
      </c>
      <c r="E673" s="121" t="s">
        <v>14519</v>
      </c>
      <c r="F673" s="134" t="s">
        <v>15134</v>
      </c>
      <c r="G673" s="134" t="s">
        <v>15216</v>
      </c>
      <c r="H673" s="121" t="s">
        <v>194</v>
      </c>
      <c r="I673" s="134">
        <v>5</v>
      </c>
      <c r="J673" s="131" t="s">
        <v>15141</v>
      </c>
      <c r="K673" s="135" t="s">
        <v>14523</v>
      </c>
      <c r="L673" s="134">
        <v>3</v>
      </c>
      <c r="M673" s="27">
        <f t="shared" si="33"/>
        <v>390</v>
      </c>
      <c r="N673" s="23"/>
      <c r="O673" s="24" t="s">
        <v>32</v>
      </c>
    </row>
    <row r="674" s="1" customFormat="1" ht="18.75" spans="1:15">
      <c r="A674" s="121">
        <v>669</v>
      </c>
      <c r="B674" s="121" t="s">
        <v>14518</v>
      </c>
      <c r="C674" s="121" t="s">
        <v>11004</v>
      </c>
      <c r="D674" s="121" t="s">
        <v>10034</v>
      </c>
      <c r="E674" s="121" t="s">
        <v>14519</v>
      </c>
      <c r="F674" s="134" t="s">
        <v>15134</v>
      </c>
      <c r="G674" s="134" t="s">
        <v>15217</v>
      </c>
      <c r="H674" s="121" t="s">
        <v>194</v>
      </c>
      <c r="I674" s="134">
        <v>4</v>
      </c>
      <c r="J674" s="131" t="s">
        <v>15136</v>
      </c>
      <c r="K674" s="135" t="s">
        <v>14523</v>
      </c>
      <c r="L674" s="134">
        <v>3</v>
      </c>
      <c r="M674" s="27">
        <f t="shared" si="33"/>
        <v>390</v>
      </c>
      <c r="N674" s="23"/>
      <c r="O674" s="24" t="s">
        <v>32</v>
      </c>
    </row>
    <row r="675" s="1" customFormat="1" ht="18.75" spans="1:15">
      <c r="A675" s="121">
        <v>670</v>
      </c>
      <c r="B675" s="121" t="s">
        <v>14518</v>
      </c>
      <c r="C675" s="121" t="s">
        <v>11004</v>
      </c>
      <c r="D675" s="121" t="s">
        <v>10034</v>
      </c>
      <c r="E675" s="121" t="s">
        <v>14519</v>
      </c>
      <c r="F675" s="134" t="s">
        <v>15134</v>
      </c>
      <c r="G675" s="134" t="s">
        <v>15218</v>
      </c>
      <c r="H675" s="121" t="s">
        <v>194</v>
      </c>
      <c r="I675" s="134">
        <v>4</v>
      </c>
      <c r="J675" s="131" t="s">
        <v>15143</v>
      </c>
      <c r="K675" s="135" t="s">
        <v>14523</v>
      </c>
      <c r="L675" s="134">
        <v>3</v>
      </c>
      <c r="M675" s="27">
        <f t="shared" si="33"/>
        <v>390</v>
      </c>
      <c r="N675" s="23"/>
      <c r="O675" s="24" t="s">
        <v>32</v>
      </c>
    </row>
    <row r="676" s="1" customFormat="1" ht="18.75" spans="1:15">
      <c r="A676" s="121">
        <v>671</v>
      </c>
      <c r="B676" s="121" t="s">
        <v>14518</v>
      </c>
      <c r="C676" s="121" t="s">
        <v>11004</v>
      </c>
      <c r="D676" s="121" t="s">
        <v>10034</v>
      </c>
      <c r="E676" s="121" t="s">
        <v>14519</v>
      </c>
      <c r="F676" s="134" t="s">
        <v>15134</v>
      </c>
      <c r="G676" s="134" t="s">
        <v>15219</v>
      </c>
      <c r="H676" s="121" t="s">
        <v>194</v>
      </c>
      <c r="I676" s="134">
        <v>3</v>
      </c>
      <c r="J676" s="131" t="s">
        <v>15136</v>
      </c>
      <c r="K676" s="135" t="s">
        <v>14523</v>
      </c>
      <c r="L676" s="134">
        <v>3</v>
      </c>
      <c r="M676" s="27">
        <f t="shared" si="33"/>
        <v>390</v>
      </c>
      <c r="N676" s="23"/>
      <c r="O676" s="24" t="s">
        <v>32</v>
      </c>
    </row>
    <row r="677" s="1" customFormat="1" ht="18.75" spans="1:15">
      <c r="A677" s="121">
        <v>672</v>
      </c>
      <c r="B677" s="121" t="s">
        <v>14518</v>
      </c>
      <c r="C677" s="121" t="s">
        <v>11004</v>
      </c>
      <c r="D677" s="121" t="s">
        <v>10034</v>
      </c>
      <c r="E677" s="121" t="s">
        <v>14519</v>
      </c>
      <c r="F677" s="134" t="s">
        <v>15134</v>
      </c>
      <c r="G677" s="134" t="s">
        <v>15220</v>
      </c>
      <c r="H677" s="121" t="s">
        <v>194</v>
      </c>
      <c r="I677" s="134">
        <v>6</v>
      </c>
      <c r="J677" s="131" t="s">
        <v>15178</v>
      </c>
      <c r="K677" s="135" t="s">
        <v>14523</v>
      </c>
      <c r="L677" s="134">
        <v>3</v>
      </c>
      <c r="M677" s="27">
        <f t="shared" si="33"/>
        <v>390</v>
      </c>
      <c r="N677" s="23"/>
      <c r="O677" s="24" t="s">
        <v>32</v>
      </c>
    </row>
    <row r="678" s="1" customFormat="1" ht="18.75" spans="1:15">
      <c r="A678" s="121">
        <v>673</v>
      </c>
      <c r="B678" s="121" t="s">
        <v>14518</v>
      </c>
      <c r="C678" s="121" t="s">
        <v>11004</v>
      </c>
      <c r="D678" s="121" t="s">
        <v>10034</v>
      </c>
      <c r="E678" s="121" t="s">
        <v>14519</v>
      </c>
      <c r="F678" s="134" t="s">
        <v>15134</v>
      </c>
      <c r="G678" s="134" t="s">
        <v>15221</v>
      </c>
      <c r="H678" s="121" t="s">
        <v>194</v>
      </c>
      <c r="I678" s="134">
        <v>4</v>
      </c>
      <c r="J678" s="131" t="s">
        <v>15141</v>
      </c>
      <c r="K678" s="135" t="s">
        <v>14523</v>
      </c>
      <c r="L678" s="134">
        <v>3</v>
      </c>
      <c r="M678" s="27">
        <f t="shared" si="33"/>
        <v>390</v>
      </c>
      <c r="N678" s="23"/>
      <c r="O678" s="24" t="s">
        <v>32</v>
      </c>
    </row>
    <row r="679" s="1" customFormat="1" ht="18.75" spans="1:15">
      <c r="A679" s="121">
        <v>674</v>
      </c>
      <c r="B679" s="121" t="s">
        <v>14518</v>
      </c>
      <c r="C679" s="121" t="s">
        <v>11004</v>
      </c>
      <c r="D679" s="121" t="s">
        <v>10034</v>
      </c>
      <c r="E679" s="121" t="s">
        <v>14519</v>
      </c>
      <c r="F679" s="134" t="s">
        <v>15134</v>
      </c>
      <c r="G679" s="133" t="s">
        <v>15222</v>
      </c>
      <c r="H679" s="121" t="s">
        <v>194</v>
      </c>
      <c r="I679" s="134">
        <v>6</v>
      </c>
      <c r="J679" s="131" t="s">
        <v>15191</v>
      </c>
      <c r="K679" s="135" t="s">
        <v>14523</v>
      </c>
      <c r="L679" s="134">
        <v>1</v>
      </c>
      <c r="M679" s="27">
        <f t="shared" si="33"/>
        <v>130</v>
      </c>
      <c r="N679" s="23"/>
      <c r="O679" s="24" t="s">
        <v>32</v>
      </c>
    </row>
    <row r="680" s="1" customFormat="1" ht="18.75" spans="1:15">
      <c r="A680" s="121">
        <v>675</v>
      </c>
      <c r="B680" s="121" t="s">
        <v>14518</v>
      </c>
      <c r="C680" s="121" t="s">
        <v>11004</v>
      </c>
      <c r="D680" s="121" t="s">
        <v>10034</v>
      </c>
      <c r="E680" s="121" t="s">
        <v>14519</v>
      </c>
      <c r="F680" s="134" t="s">
        <v>15134</v>
      </c>
      <c r="G680" s="134" t="s">
        <v>15223</v>
      </c>
      <c r="H680" s="121" t="s">
        <v>194</v>
      </c>
      <c r="I680" s="134">
        <v>6</v>
      </c>
      <c r="J680" s="131" t="s">
        <v>15139</v>
      </c>
      <c r="K680" s="135" t="s">
        <v>14523</v>
      </c>
      <c r="L680" s="134">
        <v>3</v>
      </c>
      <c r="M680" s="27">
        <f t="shared" si="33"/>
        <v>390</v>
      </c>
      <c r="N680" s="23"/>
      <c r="O680" s="24" t="s">
        <v>32</v>
      </c>
    </row>
    <row r="681" s="1" customFormat="1" ht="18.75" spans="1:15">
      <c r="A681" s="121">
        <v>676</v>
      </c>
      <c r="B681" s="121" t="s">
        <v>14518</v>
      </c>
      <c r="C681" s="121" t="s">
        <v>11004</v>
      </c>
      <c r="D681" s="121" t="s">
        <v>10034</v>
      </c>
      <c r="E681" s="121" t="s">
        <v>14519</v>
      </c>
      <c r="F681" s="134" t="s">
        <v>15134</v>
      </c>
      <c r="G681" s="134" t="s">
        <v>15224</v>
      </c>
      <c r="H681" s="121" t="s">
        <v>194</v>
      </c>
      <c r="I681" s="134">
        <v>9</v>
      </c>
      <c r="J681" s="131" t="s">
        <v>15136</v>
      </c>
      <c r="K681" s="135" t="s">
        <v>14523</v>
      </c>
      <c r="L681" s="134">
        <v>3</v>
      </c>
      <c r="M681" s="27">
        <f t="shared" si="33"/>
        <v>390</v>
      </c>
      <c r="N681" s="23"/>
      <c r="O681" s="24" t="s">
        <v>32</v>
      </c>
    </row>
    <row r="682" s="1" customFormat="1" ht="18.75" spans="1:15">
      <c r="A682" s="121">
        <v>677</v>
      </c>
      <c r="B682" s="121" t="s">
        <v>14518</v>
      </c>
      <c r="C682" s="121" t="s">
        <v>11004</v>
      </c>
      <c r="D682" s="121" t="s">
        <v>10034</v>
      </c>
      <c r="E682" s="121" t="s">
        <v>14519</v>
      </c>
      <c r="F682" s="134" t="s">
        <v>15134</v>
      </c>
      <c r="G682" s="134" t="s">
        <v>15225</v>
      </c>
      <c r="H682" s="121" t="s">
        <v>194</v>
      </c>
      <c r="I682" s="134">
        <v>4</v>
      </c>
      <c r="J682" s="131" t="s">
        <v>15182</v>
      </c>
      <c r="K682" s="135" t="s">
        <v>14523</v>
      </c>
      <c r="L682" s="134">
        <v>3</v>
      </c>
      <c r="M682" s="27">
        <f t="shared" si="33"/>
        <v>390</v>
      </c>
      <c r="N682" s="23"/>
      <c r="O682" s="24" t="s">
        <v>32</v>
      </c>
    </row>
    <row r="683" s="1" customFormat="1" ht="18.75" spans="1:15">
      <c r="A683" s="121">
        <v>678</v>
      </c>
      <c r="B683" s="121" t="s">
        <v>14518</v>
      </c>
      <c r="C683" s="121" t="s">
        <v>11004</v>
      </c>
      <c r="D683" s="121" t="s">
        <v>10034</v>
      </c>
      <c r="E683" s="121" t="s">
        <v>14519</v>
      </c>
      <c r="F683" s="134" t="s">
        <v>15134</v>
      </c>
      <c r="G683" s="134" t="s">
        <v>15226</v>
      </c>
      <c r="H683" s="121" t="s">
        <v>194</v>
      </c>
      <c r="I683" s="134">
        <v>5</v>
      </c>
      <c r="J683" s="131" t="s">
        <v>15182</v>
      </c>
      <c r="K683" s="135" t="s">
        <v>14523</v>
      </c>
      <c r="L683" s="134">
        <v>3</v>
      </c>
      <c r="M683" s="27">
        <f t="shared" si="33"/>
        <v>390</v>
      </c>
      <c r="N683" s="23"/>
      <c r="O683" s="24" t="s">
        <v>32</v>
      </c>
    </row>
    <row r="684" s="1" customFormat="1" ht="18.75" spans="1:15">
      <c r="A684" s="121">
        <v>679</v>
      </c>
      <c r="B684" s="121" t="s">
        <v>14518</v>
      </c>
      <c r="C684" s="121" t="s">
        <v>11004</v>
      </c>
      <c r="D684" s="121" t="s">
        <v>10034</v>
      </c>
      <c r="E684" s="121" t="s">
        <v>14519</v>
      </c>
      <c r="F684" s="134" t="s">
        <v>15134</v>
      </c>
      <c r="G684" s="134" t="s">
        <v>15227</v>
      </c>
      <c r="H684" s="121" t="s">
        <v>194</v>
      </c>
      <c r="I684" s="134">
        <v>3</v>
      </c>
      <c r="J684" s="131" t="s">
        <v>15178</v>
      </c>
      <c r="K684" s="135" t="s">
        <v>14523</v>
      </c>
      <c r="L684" s="134">
        <v>3</v>
      </c>
      <c r="M684" s="27">
        <f t="shared" si="33"/>
        <v>390</v>
      </c>
      <c r="N684" s="23"/>
      <c r="O684" s="24" t="s">
        <v>32</v>
      </c>
    </row>
    <row r="685" s="1" customFormat="1" ht="18.75" spans="1:15">
      <c r="A685" s="121">
        <v>680</v>
      </c>
      <c r="B685" s="121" t="s">
        <v>14518</v>
      </c>
      <c r="C685" s="121" t="s">
        <v>11004</v>
      </c>
      <c r="D685" s="121" t="s">
        <v>10034</v>
      </c>
      <c r="E685" s="121" t="s">
        <v>14519</v>
      </c>
      <c r="F685" s="134" t="s">
        <v>15134</v>
      </c>
      <c r="G685" s="134" t="s">
        <v>15228</v>
      </c>
      <c r="H685" s="121" t="s">
        <v>194</v>
      </c>
      <c r="I685" s="134">
        <v>7</v>
      </c>
      <c r="J685" s="131" t="s">
        <v>15149</v>
      </c>
      <c r="K685" s="135" t="s">
        <v>14523</v>
      </c>
      <c r="L685" s="134">
        <v>3</v>
      </c>
      <c r="M685" s="27">
        <f t="shared" si="33"/>
        <v>390</v>
      </c>
      <c r="N685" s="23"/>
      <c r="O685" s="24" t="s">
        <v>32</v>
      </c>
    </row>
    <row r="686" s="1" customFormat="1" ht="18.75" spans="1:15">
      <c r="A686" s="121">
        <v>681</v>
      </c>
      <c r="B686" s="121" t="s">
        <v>14518</v>
      </c>
      <c r="C686" s="121" t="s">
        <v>11004</v>
      </c>
      <c r="D686" s="121" t="s">
        <v>10034</v>
      </c>
      <c r="E686" s="121" t="s">
        <v>14519</v>
      </c>
      <c r="F686" s="134" t="s">
        <v>15134</v>
      </c>
      <c r="G686" s="134" t="s">
        <v>15229</v>
      </c>
      <c r="H686" s="121" t="s">
        <v>194</v>
      </c>
      <c r="I686" s="134">
        <v>6</v>
      </c>
      <c r="J686" s="131" t="s">
        <v>15191</v>
      </c>
      <c r="K686" s="135" t="s">
        <v>14523</v>
      </c>
      <c r="L686" s="134">
        <v>3</v>
      </c>
      <c r="M686" s="27">
        <f t="shared" si="33"/>
        <v>390</v>
      </c>
      <c r="N686" s="23"/>
      <c r="O686" s="24" t="s">
        <v>32</v>
      </c>
    </row>
    <row r="687" s="1" customFormat="1" ht="18.75" spans="1:15">
      <c r="A687" s="121">
        <v>682</v>
      </c>
      <c r="B687" s="121" t="s">
        <v>14518</v>
      </c>
      <c r="C687" s="121" t="s">
        <v>11004</v>
      </c>
      <c r="D687" s="121" t="s">
        <v>10034</v>
      </c>
      <c r="E687" s="121" t="s">
        <v>14519</v>
      </c>
      <c r="F687" s="134" t="s">
        <v>15134</v>
      </c>
      <c r="G687" s="134" t="s">
        <v>15230</v>
      </c>
      <c r="H687" s="121" t="s">
        <v>194</v>
      </c>
      <c r="I687" s="134">
        <v>3</v>
      </c>
      <c r="J687" s="131" t="s">
        <v>15146</v>
      </c>
      <c r="K687" s="135" t="s">
        <v>14523</v>
      </c>
      <c r="L687" s="134">
        <v>3</v>
      </c>
      <c r="M687" s="27">
        <f t="shared" si="33"/>
        <v>390</v>
      </c>
      <c r="N687" s="23"/>
      <c r="O687" s="24" t="s">
        <v>32</v>
      </c>
    </row>
    <row r="688" s="1" customFormat="1" ht="18.75" spans="1:15">
      <c r="A688" s="121">
        <v>683</v>
      </c>
      <c r="B688" s="121" t="s">
        <v>14518</v>
      </c>
      <c r="C688" s="121" t="s">
        <v>11004</v>
      </c>
      <c r="D688" s="121" t="s">
        <v>10034</v>
      </c>
      <c r="E688" s="121" t="s">
        <v>14519</v>
      </c>
      <c r="F688" s="134" t="s">
        <v>15134</v>
      </c>
      <c r="G688" s="134" t="s">
        <v>15231</v>
      </c>
      <c r="H688" s="121" t="s">
        <v>194</v>
      </c>
      <c r="I688" s="134">
        <v>6</v>
      </c>
      <c r="J688" s="131" t="s">
        <v>15149</v>
      </c>
      <c r="K688" s="135" t="s">
        <v>14523</v>
      </c>
      <c r="L688" s="134">
        <v>1</v>
      </c>
      <c r="M688" s="27">
        <f t="shared" si="33"/>
        <v>130</v>
      </c>
      <c r="N688" s="23"/>
      <c r="O688" s="24" t="s">
        <v>32</v>
      </c>
    </row>
    <row r="689" s="1" customFormat="1" ht="18.75" spans="1:15">
      <c r="A689" s="121">
        <v>684</v>
      </c>
      <c r="B689" s="121" t="s">
        <v>14518</v>
      </c>
      <c r="C689" s="121" t="s">
        <v>11004</v>
      </c>
      <c r="D689" s="121" t="s">
        <v>10034</v>
      </c>
      <c r="E689" s="121" t="s">
        <v>14519</v>
      </c>
      <c r="F689" s="134" t="s">
        <v>15134</v>
      </c>
      <c r="G689" s="134" t="s">
        <v>15232</v>
      </c>
      <c r="H689" s="121" t="s">
        <v>194</v>
      </c>
      <c r="I689" s="134">
        <v>4</v>
      </c>
      <c r="J689" s="131" t="s">
        <v>15191</v>
      </c>
      <c r="K689" s="135" t="s">
        <v>14523</v>
      </c>
      <c r="L689" s="134">
        <v>2</v>
      </c>
      <c r="M689" s="27">
        <f t="shared" si="33"/>
        <v>260</v>
      </c>
      <c r="N689" s="23"/>
      <c r="O689" s="24" t="s">
        <v>32</v>
      </c>
    </row>
    <row r="690" s="1" customFormat="1" ht="18.75" spans="1:15">
      <c r="A690" s="121">
        <v>685</v>
      </c>
      <c r="B690" s="121" t="s">
        <v>14518</v>
      </c>
      <c r="C690" s="121" t="s">
        <v>11004</v>
      </c>
      <c r="D690" s="121" t="s">
        <v>10034</v>
      </c>
      <c r="E690" s="121" t="s">
        <v>14519</v>
      </c>
      <c r="F690" s="134" t="s">
        <v>15134</v>
      </c>
      <c r="G690" s="134" t="s">
        <v>15233</v>
      </c>
      <c r="H690" s="121" t="s">
        <v>194</v>
      </c>
      <c r="I690" s="134">
        <v>6</v>
      </c>
      <c r="J690" s="131" t="s">
        <v>15149</v>
      </c>
      <c r="K690" s="135" t="s">
        <v>14523</v>
      </c>
      <c r="L690" s="134">
        <v>3</v>
      </c>
      <c r="M690" s="27">
        <f t="shared" si="33"/>
        <v>390</v>
      </c>
      <c r="N690" s="23"/>
      <c r="O690" s="24" t="s">
        <v>32</v>
      </c>
    </row>
    <row r="691" s="1" customFormat="1" ht="18.75" spans="1:15">
      <c r="A691" s="121">
        <v>686</v>
      </c>
      <c r="B691" s="121" t="s">
        <v>14518</v>
      </c>
      <c r="C691" s="121" t="s">
        <v>11004</v>
      </c>
      <c r="D691" s="121" t="s">
        <v>10034</v>
      </c>
      <c r="E691" s="121" t="s">
        <v>14519</v>
      </c>
      <c r="F691" s="134" t="s">
        <v>15134</v>
      </c>
      <c r="G691" s="134" t="s">
        <v>15234</v>
      </c>
      <c r="H691" s="135" t="s">
        <v>15167</v>
      </c>
      <c r="I691" s="134">
        <v>2</v>
      </c>
      <c r="J691" s="131" t="s">
        <v>15141</v>
      </c>
      <c r="K691" s="135" t="s">
        <v>14523</v>
      </c>
      <c r="L691" s="134">
        <v>2</v>
      </c>
      <c r="M691" s="27">
        <f>L691*312</f>
        <v>624</v>
      </c>
      <c r="N691" s="23"/>
      <c r="O691" s="24" t="s">
        <v>32</v>
      </c>
    </row>
    <row r="692" s="1" customFormat="1" ht="18.75" spans="1:15">
      <c r="A692" s="121">
        <v>687</v>
      </c>
      <c r="B692" s="121" t="s">
        <v>14518</v>
      </c>
      <c r="C692" s="121" t="s">
        <v>11004</v>
      </c>
      <c r="D692" s="121" t="s">
        <v>10034</v>
      </c>
      <c r="E692" s="121" t="s">
        <v>14519</v>
      </c>
      <c r="F692" s="134" t="s">
        <v>15134</v>
      </c>
      <c r="G692" s="134" t="s">
        <v>15235</v>
      </c>
      <c r="H692" s="121" t="s">
        <v>194</v>
      </c>
      <c r="I692" s="134">
        <v>7</v>
      </c>
      <c r="J692" s="131" t="s">
        <v>15191</v>
      </c>
      <c r="K692" s="135" t="s">
        <v>14523</v>
      </c>
      <c r="L692" s="134">
        <v>1</v>
      </c>
      <c r="M692" s="27">
        <f t="shared" ref="M692:M701" si="34">L692*130</f>
        <v>130</v>
      </c>
      <c r="N692" s="23"/>
      <c r="O692" s="24" t="s">
        <v>32</v>
      </c>
    </row>
    <row r="693" s="1" customFormat="1" ht="18.75" spans="1:15">
      <c r="A693" s="121">
        <v>688</v>
      </c>
      <c r="B693" s="121" t="s">
        <v>14518</v>
      </c>
      <c r="C693" s="121" t="s">
        <v>11004</v>
      </c>
      <c r="D693" s="121" t="s">
        <v>10034</v>
      </c>
      <c r="E693" s="121" t="s">
        <v>14519</v>
      </c>
      <c r="F693" s="134" t="s">
        <v>15134</v>
      </c>
      <c r="G693" s="134" t="s">
        <v>15236</v>
      </c>
      <c r="H693" s="121" t="s">
        <v>194</v>
      </c>
      <c r="I693" s="134">
        <v>5</v>
      </c>
      <c r="J693" s="131" t="s">
        <v>15191</v>
      </c>
      <c r="K693" s="135" t="s">
        <v>14523</v>
      </c>
      <c r="L693" s="134">
        <v>3</v>
      </c>
      <c r="M693" s="27">
        <f t="shared" si="34"/>
        <v>390</v>
      </c>
      <c r="N693" s="23"/>
      <c r="O693" s="24" t="s">
        <v>32</v>
      </c>
    </row>
    <row r="694" s="1" customFormat="1" ht="18.75" spans="1:15">
      <c r="A694" s="121">
        <v>689</v>
      </c>
      <c r="B694" s="121" t="s">
        <v>14518</v>
      </c>
      <c r="C694" s="121" t="s">
        <v>11004</v>
      </c>
      <c r="D694" s="121" t="s">
        <v>10034</v>
      </c>
      <c r="E694" s="121" t="s">
        <v>14519</v>
      </c>
      <c r="F694" s="134" t="s">
        <v>15134</v>
      </c>
      <c r="G694" s="134" t="s">
        <v>15237</v>
      </c>
      <c r="H694" s="121" t="s">
        <v>194</v>
      </c>
      <c r="I694" s="134">
        <v>6</v>
      </c>
      <c r="J694" s="131" t="s">
        <v>15163</v>
      </c>
      <c r="K694" s="135" t="s">
        <v>14523</v>
      </c>
      <c r="L694" s="134">
        <v>3</v>
      </c>
      <c r="M694" s="27">
        <f t="shared" si="34"/>
        <v>390</v>
      </c>
      <c r="N694" s="23"/>
      <c r="O694" s="24" t="s">
        <v>32</v>
      </c>
    </row>
    <row r="695" s="1" customFormat="1" ht="18.75" spans="1:15">
      <c r="A695" s="121">
        <v>690</v>
      </c>
      <c r="B695" s="121" t="s">
        <v>14518</v>
      </c>
      <c r="C695" s="121" t="s">
        <v>11004</v>
      </c>
      <c r="D695" s="121" t="s">
        <v>10034</v>
      </c>
      <c r="E695" s="121" t="s">
        <v>14519</v>
      </c>
      <c r="F695" s="134" t="s">
        <v>15134</v>
      </c>
      <c r="G695" s="134" t="s">
        <v>15238</v>
      </c>
      <c r="H695" s="121" t="s">
        <v>194</v>
      </c>
      <c r="I695" s="134">
        <v>3</v>
      </c>
      <c r="J695" s="131" t="s">
        <v>15141</v>
      </c>
      <c r="K695" s="135" t="s">
        <v>14523</v>
      </c>
      <c r="L695" s="134">
        <v>3</v>
      </c>
      <c r="M695" s="27">
        <f t="shared" si="34"/>
        <v>390</v>
      </c>
      <c r="N695" s="23"/>
      <c r="O695" s="24" t="s">
        <v>32</v>
      </c>
    </row>
    <row r="696" s="1" customFormat="1" ht="18.75" spans="1:15">
      <c r="A696" s="121">
        <v>691</v>
      </c>
      <c r="B696" s="121" t="s">
        <v>14518</v>
      </c>
      <c r="C696" s="121" t="s">
        <v>11004</v>
      </c>
      <c r="D696" s="121" t="s">
        <v>10034</v>
      </c>
      <c r="E696" s="121" t="s">
        <v>14519</v>
      </c>
      <c r="F696" s="134" t="s">
        <v>15134</v>
      </c>
      <c r="G696" s="134" t="s">
        <v>15239</v>
      </c>
      <c r="H696" s="121" t="s">
        <v>194</v>
      </c>
      <c r="I696" s="134">
        <v>6</v>
      </c>
      <c r="J696" s="131" t="s">
        <v>15163</v>
      </c>
      <c r="K696" s="135" t="s">
        <v>14523</v>
      </c>
      <c r="L696" s="134">
        <v>3</v>
      </c>
      <c r="M696" s="27">
        <f t="shared" si="34"/>
        <v>390</v>
      </c>
      <c r="N696" s="23"/>
      <c r="O696" s="24" t="s">
        <v>32</v>
      </c>
    </row>
    <row r="697" s="1" customFormat="1" ht="18.75" spans="1:15">
      <c r="A697" s="121">
        <v>692</v>
      </c>
      <c r="B697" s="121" t="s">
        <v>14518</v>
      </c>
      <c r="C697" s="121" t="s">
        <v>11004</v>
      </c>
      <c r="D697" s="121" t="s">
        <v>10034</v>
      </c>
      <c r="E697" s="121" t="s">
        <v>14519</v>
      </c>
      <c r="F697" s="134" t="s">
        <v>15134</v>
      </c>
      <c r="G697" s="134" t="s">
        <v>15240</v>
      </c>
      <c r="H697" s="121" t="s">
        <v>194</v>
      </c>
      <c r="I697" s="134">
        <v>5</v>
      </c>
      <c r="J697" s="131" t="s">
        <v>15163</v>
      </c>
      <c r="K697" s="135" t="s">
        <v>14523</v>
      </c>
      <c r="L697" s="134">
        <v>3</v>
      </c>
      <c r="M697" s="27">
        <f t="shared" si="34"/>
        <v>390</v>
      </c>
      <c r="N697" s="23"/>
      <c r="O697" s="24" t="s">
        <v>32</v>
      </c>
    </row>
    <row r="698" s="1" customFormat="1" ht="18.75" spans="1:15">
      <c r="A698" s="121">
        <v>693</v>
      </c>
      <c r="B698" s="121" t="s">
        <v>14518</v>
      </c>
      <c r="C698" s="121" t="s">
        <v>11004</v>
      </c>
      <c r="D698" s="121" t="s">
        <v>10034</v>
      </c>
      <c r="E698" s="121" t="s">
        <v>14519</v>
      </c>
      <c r="F698" s="134" t="s">
        <v>15134</v>
      </c>
      <c r="G698" s="134" t="s">
        <v>15241</v>
      </c>
      <c r="H698" s="121" t="s">
        <v>194</v>
      </c>
      <c r="I698" s="134">
        <v>5</v>
      </c>
      <c r="J698" s="131" t="s">
        <v>15163</v>
      </c>
      <c r="K698" s="135" t="s">
        <v>14523</v>
      </c>
      <c r="L698" s="134">
        <v>3</v>
      </c>
      <c r="M698" s="27">
        <f t="shared" si="34"/>
        <v>390</v>
      </c>
      <c r="N698" s="23"/>
      <c r="O698" s="24" t="s">
        <v>32</v>
      </c>
    </row>
    <row r="699" s="1" customFormat="1" ht="18.75" spans="1:15">
      <c r="A699" s="121">
        <v>694</v>
      </c>
      <c r="B699" s="121" t="s">
        <v>14518</v>
      </c>
      <c r="C699" s="121" t="s">
        <v>11004</v>
      </c>
      <c r="D699" s="121" t="s">
        <v>10034</v>
      </c>
      <c r="E699" s="121" t="s">
        <v>14519</v>
      </c>
      <c r="F699" s="134" t="s">
        <v>15134</v>
      </c>
      <c r="G699" s="134" t="s">
        <v>15242</v>
      </c>
      <c r="H699" s="121" t="s">
        <v>194</v>
      </c>
      <c r="I699" s="134">
        <v>5</v>
      </c>
      <c r="J699" s="131" t="s">
        <v>15149</v>
      </c>
      <c r="K699" s="135" t="s">
        <v>14523</v>
      </c>
      <c r="L699" s="134">
        <v>3</v>
      </c>
      <c r="M699" s="27">
        <f t="shared" si="34"/>
        <v>390</v>
      </c>
      <c r="N699" s="23"/>
      <c r="O699" s="24" t="s">
        <v>32</v>
      </c>
    </row>
    <row r="700" s="1" customFormat="1" ht="18.75" spans="1:15">
      <c r="A700" s="121">
        <v>695</v>
      </c>
      <c r="B700" s="121" t="s">
        <v>14518</v>
      </c>
      <c r="C700" s="121" t="s">
        <v>11004</v>
      </c>
      <c r="D700" s="121" t="s">
        <v>10034</v>
      </c>
      <c r="E700" s="121" t="s">
        <v>14519</v>
      </c>
      <c r="F700" s="134" t="s">
        <v>15134</v>
      </c>
      <c r="G700" s="134" t="s">
        <v>15243</v>
      </c>
      <c r="H700" s="121" t="s">
        <v>194</v>
      </c>
      <c r="I700" s="134">
        <v>6</v>
      </c>
      <c r="J700" s="131" t="s">
        <v>15141</v>
      </c>
      <c r="K700" s="135" t="s">
        <v>14523</v>
      </c>
      <c r="L700" s="134">
        <v>3</v>
      </c>
      <c r="M700" s="27">
        <f t="shared" si="34"/>
        <v>390</v>
      </c>
      <c r="N700" s="23"/>
      <c r="O700" s="24" t="s">
        <v>32</v>
      </c>
    </row>
    <row r="701" s="1" customFormat="1" ht="18.75" spans="1:15">
      <c r="A701" s="121">
        <v>696</v>
      </c>
      <c r="B701" s="121" t="s">
        <v>14518</v>
      </c>
      <c r="C701" s="121" t="s">
        <v>11004</v>
      </c>
      <c r="D701" s="121" t="s">
        <v>10034</v>
      </c>
      <c r="E701" s="121" t="s">
        <v>14519</v>
      </c>
      <c r="F701" s="134" t="s">
        <v>15134</v>
      </c>
      <c r="G701" s="134" t="s">
        <v>15244</v>
      </c>
      <c r="H701" s="121" t="s">
        <v>194</v>
      </c>
      <c r="I701" s="134">
        <v>5</v>
      </c>
      <c r="J701" s="131" t="s">
        <v>15149</v>
      </c>
      <c r="K701" s="135" t="s">
        <v>14523</v>
      </c>
      <c r="L701" s="134">
        <v>3</v>
      </c>
      <c r="M701" s="27">
        <f t="shared" si="34"/>
        <v>390</v>
      </c>
      <c r="N701" s="23"/>
      <c r="O701" s="24" t="s">
        <v>32</v>
      </c>
    </row>
    <row r="702" s="1" customFormat="1" ht="18.75" spans="1:15">
      <c r="A702" s="121">
        <v>697</v>
      </c>
      <c r="B702" s="121" t="s">
        <v>14518</v>
      </c>
      <c r="C702" s="121" t="s">
        <v>11004</v>
      </c>
      <c r="D702" s="121" t="s">
        <v>10034</v>
      </c>
      <c r="E702" s="121" t="s">
        <v>14519</v>
      </c>
      <c r="F702" s="134" t="s">
        <v>15134</v>
      </c>
      <c r="G702" s="134" t="s">
        <v>15245</v>
      </c>
      <c r="H702" s="135" t="s">
        <v>15167</v>
      </c>
      <c r="I702" s="134">
        <v>4</v>
      </c>
      <c r="J702" s="131" t="s">
        <v>15141</v>
      </c>
      <c r="K702" s="135" t="s">
        <v>14523</v>
      </c>
      <c r="L702" s="134">
        <v>3</v>
      </c>
      <c r="M702" s="27">
        <f>L702*312</f>
        <v>936</v>
      </c>
      <c r="N702" s="23"/>
      <c r="O702" s="24" t="s">
        <v>32</v>
      </c>
    </row>
    <row r="703" s="1" customFormat="1" ht="18.75" spans="1:15">
      <c r="A703" s="121">
        <v>698</v>
      </c>
      <c r="B703" s="121" t="s">
        <v>14518</v>
      </c>
      <c r="C703" s="121" t="s">
        <v>11004</v>
      </c>
      <c r="D703" s="121" t="s">
        <v>10034</v>
      </c>
      <c r="E703" s="121" t="s">
        <v>14519</v>
      </c>
      <c r="F703" s="134" t="s">
        <v>15134</v>
      </c>
      <c r="G703" s="133" t="s">
        <v>15246</v>
      </c>
      <c r="H703" s="121" t="s">
        <v>194</v>
      </c>
      <c r="I703" s="134">
        <v>5</v>
      </c>
      <c r="J703" s="131" t="s">
        <v>15141</v>
      </c>
      <c r="K703" s="135" t="s">
        <v>14523</v>
      </c>
      <c r="L703" s="134">
        <v>3</v>
      </c>
      <c r="M703" s="27">
        <f t="shared" ref="M703:M730" si="35">L703*130</f>
        <v>390</v>
      </c>
      <c r="N703" s="23"/>
      <c r="O703" s="24" t="s">
        <v>32</v>
      </c>
    </row>
    <row r="704" s="1" customFormat="1" ht="18.75" spans="1:15">
      <c r="A704" s="121">
        <v>699</v>
      </c>
      <c r="B704" s="121" t="s">
        <v>14518</v>
      </c>
      <c r="C704" s="121" t="s">
        <v>11004</v>
      </c>
      <c r="D704" s="121" t="s">
        <v>10034</v>
      </c>
      <c r="E704" s="121" t="s">
        <v>14519</v>
      </c>
      <c r="F704" s="134" t="s">
        <v>15134</v>
      </c>
      <c r="G704" s="134" t="s">
        <v>15247</v>
      </c>
      <c r="H704" s="121" t="s">
        <v>194</v>
      </c>
      <c r="I704" s="134">
        <v>2</v>
      </c>
      <c r="J704" s="131" t="s">
        <v>15141</v>
      </c>
      <c r="K704" s="135" t="s">
        <v>14523</v>
      </c>
      <c r="L704" s="134">
        <v>1</v>
      </c>
      <c r="M704" s="27">
        <f t="shared" si="35"/>
        <v>130</v>
      </c>
      <c r="N704" s="23"/>
      <c r="O704" s="24" t="s">
        <v>32</v>
      </c>
    </row>
    <row r="705" s="1" customFormat="1" ht="18.75" spans="1:15">
      <c r="A705" s="121">
        <v>700</v>
      </c>
      <c r="B705" s="121" t="s">
        <v>14518</v>
      </c>
      <c r="C705" s="121" t="s">
        <v>11004</v>
      </c>
      <c r="D705" s="121" t="s">
        <v>10034</v>
      </c>
      <c r="E705" s="121" t="s">
        <v>14519</v>
      </c>
      <c r="F705" s="134" t="s">
        <v>15134</v>
      </c>
      <c r="G705" s="134" t="s">
        <v>15248</v>
      </c>
      <c r="H705" s="121" t="s">
        <v>194</v>
      </c>
      <c r="I705" s="134">
        <v>3</v>
      </c>
      <c r="J705" s="131" t="s">
        <v>15149</v>
      </c>
      <c r="K705" s="135" t="s">
        <v>14523</v>
      </c>
      <c r="L705" s="134">
        <v>3</v>
      </c>
      <c r="M705" s="27">
        <f t="shared" si="35"/>
        <v>390</v>
      </c>
      <c r="N705" s="23"/>
      <c r="O705" s="24" t="s">
        <v>32</v>
      </c>
    </row>
    <row r="706" s="1" customFormat="1" ht="18.75" spans="1:15">
      <c r="A706" s="121">
        <v>701</v>
      </c>
      <c r="B706" s="121" t="s">
        <v>14518</v>
      </c>
      <c r="C706" s="121" t="s">
        <v>11004</v>
      </c>
      <c r="D706" s="121" t="s">
        <v>10034</v>
      </c>
      <c r="E706" s="121" t="s">
        <v>14519</v>
      </c>
      <c r="F706" s="134" t="s">
        <v>15134</v>
      </c>
      <c r="G706" s="134" t="s">
        <v>15249</v>
      </c>
      <c r="H706" s="121" t="s">
        <v>194</v>
      </c>
      <c r="I706" s="134">
        <v>4</v>
      </c>
      <c r="J706" s="131" t="s">
        <v>15141</v>
      </c>
      <c r="K706" s="135" t="s">
        <v>14523</v>
      </c>
      <c r="L706" s="134">
        <v>3</v>
      </c>
      <c r="M706" s="27">
        <f t="shared" si="35"/>
        <v>390</v>
      </c>
      <c r="N706" s="23"/>
      <c r="O706" s="24" t="s">
        <v>32</v>
      </c>
    </row>
    <row r="707" s="1" customFormat="1" ht="18.75" spans="1:15">
      <c r="A707" s="121">
        <v>702</v>
      </c>
      <c r="B707" s="121" t="s">
        <v>14518</v>
      </c>
      <c r="C707" s="121" t="s">
        <v>11004</v>
      </c>
      <c r="D707" s="121" t="s">
        <v>10034</v>
      </c>
      <c r="E707" s="121" t="s">
        <v>14519</v>
      </c>
      <c r="F707" s="134" t="s">
        <v>15134</v>
      </c>
      <c r="G707" s="134" t="s">
        <v>15250</v>
      </c>
      <c r="H707" s="121" t="s">
        <v>194</v>
      </c>
      <c r="I707" s="134">
        <v>3</v>
      </c>
      <c r="J707" s="131" t="s">
        <v>15182</v>
      </c>
      <c r="K707" s="135" t="s">
        <v>14523</v>
      </c>
      <c r="L707" s="134">
        <v>2</v>
      </c>
      <c r="M707" s="27">
        <f t="shared" si="35"/>
        <v>260</v>
      </c>
      <c r="N707" s="23"/>
      <c r="O707" s="24" t="s">
        <v>32</v>
      </c>
    </row>
    <row r="708" s="1" customFormat="1" ht="18.75" spans="1:15">
      <c r="A708" s="121">
        <v>703</v>
      </c>
      <c r="B708" s="121" t="s">
        <v>14518</v>
      </c>
      <c r="C708" s="121" t="s">
        <v>11004</v>
      </c>
      <c r="D708" s="121" t="s">
        <v>10034</v>
      </c>
      <c r="E708" s="121" t="s">
        <v>14519</v>
      </c>
      <c r="F708" s="134" t="s">
        <v>15134</v>
      </c>
      <c r="G708" s="134" t="s">
        <v>15251</v>
      </c>
      <c r="H708" s="121" t="s">
        <v>194</v>
      </c>
      <c r="I708" s="134">
        <v>7</v>
      </c>
      <c r="J708" s="131" t="s">
        <v>15191</v>
      </c>
      <c r="K708" s="135" t="s">
        <v>14523</v>
      </c>
      <c r="L708" s="134">
        <v>3</v>
      </c>
      <c r="M708" s="27">
        <f t="shared" si="35"/>
        <v>390</v>
      </c>
      <c r="N708" s="23"/>
      <c r="O708" s="24" t="s">
        <v>32</v>
      </c>
    </row>
    <row r="709" s="1" customFormat="1" ht="18.75" spans="1:15">
      <c r="A709" s="121">
        <v>704</v>
      </c>
      <c r="B709" s="121" t="s">
        <v>14518</v>
      </c>
      <c r="C709" s="121" t="s">
        <v>11004</v>
      </c>
      <c r="D709" s="121" t="s">
        <v>10034</v>
      </c>
      <c r="E709" s="121" t="s">
        <v>14519</v>
      </c>
      <c r="F709" s="134" t="s">
        <v>15134</v>
      </c>
      <c r="G709" s="134" t="s">
        <v>15252</v>
      </c>
      <c r="H709" s="121" t="s">
        <v>194</v>
      </c>
      <c r="I709" s="134">
        <v>3</v>
      </c>
      <c r="J709" s="131" t="s">
        <v>15141</v>
      </c>
      <c r="K709" s="135" t="s">
        <v>14523</v>
      </c>
      <c r="L709" s="134">
        <v>2</v>
      </c>
      <c r="M709" s="27">
        <f t="shared" si="35"/>
        <v>260</v>
      </c>
      <c r="N709" s="23"/>
      <c r="O709" s="24" t="s">
        <v>32</v>
      </c>
    </row>
    <row r="710" s="1" customFormat="1" ht="18.75" spans="1:15">
      <c r="A710" s="121">
        <v>705</v>
      </c>
      <c r="B710" s="121" t="s">
        <v>14518</v>
      </c>
      <c r="C710" s="121" t="s">
        <v>11004</v>
      </c>
      <c r="D710" s="121" t="s">
        <v>10034</v>
      </c>
      <c r="E710" s="121" t="s">
        <v>14519</v>
      </c>
      <c r="F710" s="134" t="s">
        <v>15134</v>
      </c>
      <c r="G710" s="134" t="s">
        <v>15253</v>
      </c>
      <c r="H710" s="121" t="s">
        <v>194</v>
      </c>
      <c r="I710" s="134">
        <v>7</v>
      </c>
      <c r="J710" s="131" t="s">
        <v>15163</v>
      </c>
      <c r="K710" s="135" t="s">
        <v>14523</v>
      </c>
      <c r="L710" s="134">
        <v>3</v>
      </c>
      <c r="M710" s="27">
        <f t="shared" si="35"/>
        <v>390</v>
      </c>
      <c r="N710" s="23"/>
      <c r="O710" s="24" t="s">
        <v>32</v>
      </c>
    </row>
    <row r="711" s="1" customFormat="1" ht="18.75" spans="1:15">
      <c r="A711" s="121">
        <v>706</v>
      </c>
      <c r="B711" s="121" t="s">
        <v>14518</v>
      </c>
      <c r="C711" s="121" t="s">
        <v>11004</v>
      </c>
      <c r="D711" s="121" t="s">
        <v>10034</v>
      </c>
      <c r="E711" s="121" t="s">
        <v>14519</v>
      </c>
      <c r="F711" s="134" t="s">
        <v>15134</v>
      </c>
      <c r="G711" s="134" t="s">
        <v>15254</v>
      </c>
      <c r="H711" s="121" t="s">
        <v>194</v>
      </c>
      <c r="I711" s="134">
        <v>5</v>
      </c>
      <c r="J711" s="131" t="s">
        <v>15163</v>
      </c>
      <c r="K711" s="135" t="s">
        <v>14523</v>
      </c>
      <c r="L711" s="134">
        <v>3</v>
      </c>
      <c r="M711" s="27">
        <f t="shared" si="35"/>
        <v>390</v>
      </c>
      <c r="N711" s="23"/>
      <c r="O711" s="24" t="s">
        <v>32</v>
      </c>
    </row>
    <row r="712" s="1" customFormat="1" ht="18.75" spans="1:15">
      <c r="A712" s="121">
        <v>707</v>
      </c>
      <c r="B712" s="121" t="s">
        <v>14518</v>
      </c>
      <c r="C712" s="121" t="s">
        <v>11004</v>
      </c>
      <c r="D712" s="121" t="s">
        <v>10034</v>
      </c>
      <c r="E712" s="121" t="s">
        <v>14519</v>
      </c>
      <c r="F712" s="134" t="s">
        <v>15134</v>
      </c>
      <c r="G712" s="134" t="s">
        <v>11614</v>
      </c>
      <c r="H712" s="121" t="s">
        <v>194</v>
      </c>
      <c r="I712" s="134">
        <v>4</v>
      </c>
      <c r="J712" s="131" t="s">
        <v>15163</v>
      </c>
      <c r="K712" s="135" t="s">
        <v>14523</v>
      </c>
      <c r="L712" s="134">
        <v>3</v>
      </c>
      <c r="M712" s="27">
        <f t="shared" si="35"/>
        <v>390</v>
      </c>
      <c r="N712" s="23"/>
      <c r="O712" s="24" t="s">
        <v>32</v>
      </c>
    </row>
    <row r="713" s="1" customFormat="1" ht="18.75" spans="1:15">
      <c r="A713" s="121">
        <v>708</v>
      </c>
      <c r="B713" s="121" t="s">
        <v>14518</v>
      </c>
      <c r="C713" s="121" t="s">
        <v>11004</v>
      </c>
      <c r="D713" s="121" t="s">
        <v>10034</v>
      </c>
      <c r="E713" s="121" t="s">
        <v>14519</v>
      </c>
      <c r="F713" s="134" t="s">
        <v>15134</v>
      </c>
      <c r="G713" s="134" t="s">
        <v>15255</v>
      </c>
      <c r="H713" s="121" t="s">
        <v>194</v>
      </c>
      <c r="I713" s="134">
        <v>5</v>
      </c>
      <c r="J713" s="131" t="s">
        <v>15141</v>
      </c>
      <c r="K713" s="135" t="s">
        <v>14523</v>
      </c>
      <c r="L713" s="134">
        <v>3</v>
      </c>
      <c r="M713" s="27">
        <f t="shared" si="35"/>
        <v>390</v>
      </c>
      <c r="N713" s="23"/>
      <c r="O713" s="24" t="s">
        <v>32</v>
      </c>
    </row>
    <row r="714" s="1" customFormat="1" ht="18.75" spans="1:15">
      <c r="A714" s="121">
        <v>709</v>
      </c>
      <c r="B714" s="121" t="s">
        <v>14518</v>
      </c>
      <c r="C714" s="121" t="s">
        <v>11004</v>
      </c>
      <c r="D714" s="121" t="s">
        <v>10034</v>
      </c>
      <c r="E714" s="121" t="s">
        <v>14519</v>
      </c>
      <c r="F714" s="134" t="s">
        <v>15134</v>
      </c>
      <c r="G714" s="134" t="s">
        <v>15256</v>
      </c>
      <c r="H714" s="121" t="s">
        <v>194</v>
      </c>
      <c r="I714" s="134">
        <v>4</v>
      </c>
      <c r="J714" s="131" t="s">
        <v>15141</v>
      </c>
      <c r="K714" s="135" t="s">
        <v>14523</v>
      </c>
      <c r="L714" s="134">
        <v>3</v>
      </c>
      <c r="M714" s="27">
        <f t="shared" si="35"/>
        <v>390</v>
      </c>
      <c r="N714" s="23"/>
      <c r="O714" s="24" t="s">
        <v>32</v>
      </c>
    </row>
    <row r="715" s="1" customFormat="1" ht="18.75" spans="1:15">
      <c r="A715" s="121">
        <v>710</v>
      </c>
      <c r="B715" s="121" t="s">
        <v>14518</v>
      </c>
      <c r="C715" s="121" t="s">
        <v>11004</v>
      </c>
      <c r="D715" s="121" t="s">
        <v>10034</v>
      </c>
      <c r="E715" s="121" t="s">
        <v>14519</v>
      </c>
      <c r="F715" s="134" t="s">
        <v>15134</v>
      </c>
      <c r="G715" s="134" t="s">
        <v>15257</v>
      </c>
      <c r="H715" s="121" t="s">
        <v>194</v>
      </c>
      <c r="I715" s="134">
        <v>3</v>
      </c>
      <c r="J715" s="131" t="s">
        <v>15191</v>
      </c>
      <c r="K715" s="135" t="s">
        <v>14523</v>
      </c>
      <c r="L715" s="134">
        <v>3</v>
      </c>
      <c r="M715" s="27">
        <f t="shared" si="35"/>
        <v>390</v>
      </c>
      <c r="N715" s="23"/>
      <c r="O715" s="24" t="s">
        <v>32</v>
      </c>
    </row>
    <row r="716" s="1" customFormat="1" ht="18.75" spans="1:15">
      <c r="A716" s="121">
        <v>711</v>
      </c>
      <c r="B716" s="121" t="s">
        <v>14518</v>
      </c>
      <c r="C716" s="121" t="s">
        <v>11004</v>
      </c>
      <c r="D716" s="121" t="s">
        <v>10034</v>
      </c>
      <c r="E716" s="121" t="s">
        <v>14519</v>
      </c>
      <c r="F716" s="134" t="s">
        <v>15134</v>
      </c>
      <c r="G716" s="134" t="s">
        <v>15258</v>
      </c>
      <c r="H716" s="121" t="s">
        <v>194</v>
      </c>
      <c r="I716" s="134">
        <v>5</v>
      </c>
      <c r="J716" s="131" t="s">
        <v>15141</v>
      </c>
      <c r="K716" s="135" t="s">
        <v>14523</v>
      </c>
      <c r="L716" s="134">
        <v>3</v>
      </c>
      <c r="M716" s="27">
        <f t="shared" si="35"/>
        <v>390</v>
      </c>
      <c r="N716" s="23"/>
      <c r="O716" s="24" t="s">
        <v>32</v>
      </c>
    </row>
    <row r="717" s="1" customFormat="1" ht="18.75" spans="1:15">
      <c r="A717" s="121">
        <v>712</v>
      </c>
      <c r="B717" s="121" t="s">
        <v>14518</v>
      </c>
      <c r="C717" s="121" t="s">
        <v>11004</v>
      </c>
      <c r="D717" s="121" t="s">
        <v>10034</v>
      </c>
      <c r="E717" s="121" t="s">
        <v>14519</v>
      </c>
      <c r="F717" s="134" t="s">
        <v>15134</v>
      </c>
      <c r="G717" s="134" t="s">
        <v>15259</v>
      </c>
      <c r="H717" s="121" t="s">
        <v>194</v>
      </c>
      <c r="I717" s="134">
        <v>5</v>
      </c>
      <c r="J717" s="131" t="s">
        <v>15182</v>
      </c>
      <c r="K717" s="135" t="s">
        <v>14523</v>
      </c>
      <c r="L717" s="134">
        <v>3</v>
      </c>
      <c r="M717" s="27">
        <f t="shared" si="35"/>
        <v>390</v>
      </c>
      <c r="N717" s="23"/>
      <c r="O717" s="24" t="s">
        <v>32</v>
      </c>
    </row>
    <row r="718" s="1" customFormat="1" ht="18.75" spans="1:15">
      <c r="A718" s="121">
        <v>713</v>
      </c>
      <c r="B718" s="121" t="s">
        <v>14518</v>
      </c>
      <c r="C718" s="121" t="s">
        <v>11004</v>
      </c>
      <c r="D718" s="121" t="s">
        <v>10034</v>
      </c>
      <c r="E718" s="121" t="s">
        <v>14519</v>
      </c>
      <c r="F718" s="134" t="s">
        <v>15134</v>
      </c>
      <c r="G718" s="134" t="s">
        <v>15260</v>
      </c>
      <c r="H718" s="121" t="s">
        <v>194</v>
      </c>
      <c r="I718" s="134">
        <v>3</v>
      </c>
      <c r="J718" s="131" t="s">
        <v>15141</v>
      </c>
      <c r="K718" s="135" t="s">
        <v>14523</v>
      </c>
      <c r="L718" s="134">
        <v>3</v>
      </c>
      <c r="M718" s="27">
        <f t="shared" si="35"/>
        <v>390</v>
      </c>
      <c r="N718" s="23"/>
      <c r="O718" s="24" t="s">
        <v>32</v>
      </c>
    </row>
    <row r="719" s="1" customFormat="1" ht="18.75" spans="1:15">
      <c r="A719" s="121">
        <v>714</v>
      </c>
      <c r="B719" s="121" t="s">
        <v>14518</v>
      </c>
      <c r="C719" s="121" t="s">
        <v>11004</v>
      </c>
      <c r="D719" s="121" t="s">
        <v>10034</v>
      </c>
      <c r="E719" s="121" t="s">
        <v>14519</v>
      </c>
      <c r="F719" s="134" t="s">
        <v>15134</v>
      </c>
      <c r="G719" s="134" t="s">
        <v>15261</v>
      </c>
      <c r="H719" s="121" t="s">
        <v>194</v>
      </c>
      <c r="I719" s="134">
        <v>5</v>
      </c>
      <c r="J719" s="131" t="s">
        <v>15191</v>
      </c>
      <c r="K719" s="135" t="s">
        <v>14523</v>
      </c>
      <c r="L719" s="134">
        <v>3</v>
      </c>
      <c r="M719" s="27">
        <f t="shared" si="35"/>
        <v>390</v>
      </c>
      <c r="N719" s="23"/>
      <c r="O719" s="24" t="s">
        <v>32</v>
      </c>
    </row>
    <row r="720" s="1" customFormat="1" ht="18.75" spans="1:15">
      <c r="A720" s="121">
        <v>715</v>
      </c>
      <c r="B720" s="121" t="s">
        <v>14518</v>
      </c>
      <c r="C720" s="121" t="s">
        <v>11004</v>
      </c>
      <c r="D720" s="121" t="s">
        <v>10034</v>
      </c>
      <c r="E720" s="121" t="s">
        <v>14519</v>
      </c>
      <c r="F720" s="134" t="s">
        <v>15134</v>
      </c>
      <c r="G720" s="134" t="s">
        <v>15262</v>
      </c>
      <c r="H720" s="121" t="s">
        <v>194</v>
      </c>
      <c r="I720" s="134">
        <v>5</v>
      </c>
      <c r="J720" s="131" t="s">
        <v>15136</v>
      </c>
      <c r="K720" s="135" t="s">
        <v>14523</v>
      </c>
      <c r="L720" s="134">
        <v>3</v>
      </c>
      <c r="M720" s="27">
        <f t="shared" si="35"/>
        <v>390</v>
      </c>
      <c r="N720" s="23"/>
      <c r="O720" s="24" t="s">
        <v>32</v>
      </c>
    </row>
    <row r="721" s="1" customFormat="1" ht="18.75" spans="1:15">
      <c r="A721" s="121">
        <v>716</v>
      </c>
      <c r="B721" s="121" t="s">
        <v>14518</v>
      </c>
      <c r="C721" s="121" t="s">
        <v>11004</v>
      </c>
      <c r="D721" s="121" t="s">
        <v>10034</v>
      </c>
      <c r="E721" s="121" t="s">
        <v>14519</v>
      </c>
      <c r="F721" s="134" t="s">
        <v>15134</v>
      </c>
      <c r="G721" s="134" t="s">
        <v>15263</v>
      </c>
      <c r="H721" s="121" t="s">
        <v>194</v>
      </c>
      <c r="I721" s="134">
        <v>9</v>
      </c>
      <c r="J721" s="131" t="s">
        <v>15136</v>
      </c>
      <c r="K721" s="135" t="s">
        <v>14523</v>
      </c>
      <c r="L721" s="134">
        <v>3</v>
      </c>
      <c r="M721" s="27">
        <f t="shared" si="35"/>
        <v>390</v>
      </c>
      <c r="N721" s="23"/>
      <c r="O721" s="24" t="s">
        <v>32</v>
      </c>
    </row>
    <row r="722" s="1" customFormat="1" ht="18.75" spans="1:15">
      <c r="A722" s="121">
        <v>717</v>
      </c>
      <c r="B722" s="121" t="s">
        <v>14518</v>
      </c>
      <c r="C722" s="121" t="s">
        <v>11004</v>
      </c>
      <c r="D722" s="121" t="s">
        <v>10034</v>
      </c>
      <c r="E722" s="121" t="s">
        <v>14519</v>
      </c>
      <c r="F722" s="134" t="s">
        <v>15134</v>
      </c>
      <c r="G722" s="134" t="s">
        <v>15264</v>
      </c>
      <c r="H722" s="121" t="s">
        <v>194</v>
      </c>
      <c r="I722" s="134">
        <v>2</v>
      </c>
      <c r="J722" s="131" t="s">
        <v>15136</v>
      </c>
      <c r="K722" s="135" t="s">
        <v>14523</v>
      </c>
      <c r="L722" s="134">
        <v>2</v>
      </c>
      <c r="M722" s="27">
        <f t="shared" si="35"/>
        <v>260</v>
      </c>
      <c r="N722" s="23"/>
      <c r="O722" s="24" t="s">
        <v>32</v>
      </c>
    </row>
    <row r="723" s="1" customFormat="1" ht="18.75" spans="1:15">
      <c r="A723" s="121">
        <v>718</v>
      </c>
      <c r="B723" s="121" t="s">
        <v>14518</v>
      </c>
      <c r="C723" s="121" t="s">
        <v>11004</v>
      </c>
      <c r="D723" s="121" t="s">
        <v>10034</v>
      </c>
      <c r="E723" s="121" t="s">
        <v>14519</v>
      </c>
      <c r="F723" s="134" t="s">
        <v>15134</v>
      </c>
      <c r="G723" s="134" t="s">
        <v>15265</v>
      </c>
      <c r="H723" s="121" t="s">
        <v>194</v>
      </c>
      <c r="I723" s="134">
        <v>3</v>
      </c>
      <c r="J723" s="131" t="s">
        <v>15136</v>
      </c>
      <c r="K723" s="135" t="s">
        <v>14523</v>
      </c>
      <c r="L723" s="134">
        <v>3</v>
      </c>
      <c r="M723" s="27">
        <f t="shared" si="35"/>
        <v>390</v>
      </c>
      <c r="N723" s="23"/>
      <c r="O723" s="24" t="s">
        <v>32</v>
      </c>
    </row>
    <row r="724" s="1" customFormat="1" ht="18.75" spans="1:15">
      <c r="A724" s="121">
        <v>719</v>
      </c>
      <c r="B724" s="121" t="s">
        <v>14518</v>
      </c>
      <c r="C724" s="121" t="s">
        <v>11004</v>
      </c>
      <c r="D724" s="121" t="s">
        <v>10034</v>
      </c>
      <c r="E724" s="121" t="s">
        <v>14519</v>
      </c>
      <c r="F724" s="134" t="s">
        <v>15134</v>
      </c>
      <c r="G724" s="134" t="s">
        <v>15266</v>
      </c>
      <c r="H724" s="121" t="s">
        <v>194</v>
      </c>
      <c r="I724" s="134">
        <v>4</v>
      </c>
      <c r="J724" s="131" t="s">
        <v>15178</v>
      </c>
      <c r="K724" s="135" t="s">
        <v>14523</v>
      </c>
      <c r="L724" s="134">
        <v>3</v>
      </c>
      <c r="M724" s="27">
        <f t="shared" si="35"/>
        <v>390</v>
      </c>
      <c r="N724" s="23"/>
      <c r="O724" s="24" t="s">
        <v>32</v>
      </c>
    </row>
    <row r="725" s="1" customFormat="1" ht="18.75" spans="1:15">
      <c r="A725" s="121">
        <v>720</v>
      </c>
      <c r="B725" s="121" t="s">
        <v>14518</v>
      </c>
      <c r="C725" s="121" t="s">
        <v>11004</v>
      </c>
      <c r="D725" s="121" t="s">
        <v>10034</v>
      </c>
      <c r="E725" s="121" t="s">
        <v>14519</v>
      </c>
      <c r="F725" s="134" t="s">
        <v>15134</v>
      </c>
      <c r="G725" s="134" t="s">
        <v>15267</v>
      </c>
      <c r="H725" s="121" t="s">
        <v>194</v>
      </c>
      <c r="I725" s="134">
        <v>6</v>
      </c>
      <c r="J725" s="131" t="s">
        <v>15163</v>
      </c>
      <c r="K725" s="135" t="s">
        <v>14523</v>
      </c>
      <c r="L725" s="134">
        <v>3</v>
      </c>
      <c r="M725" s="27">
        <f t="shared" si="35"/>
        <v>390</v>
      </c>
      <c r="N725" s="23"/>
      <c r="O725" s="24" t="s">
        <v>32</v>
      </c>
    </row>
    <row r="726" s="1" customFormat="1" ht="18.75" spans="1:15">
      <c r="A726" s="121">
        <v>721</v>
      </c>
      <c r="B726" s="121" t="s">
        <v>14518</v>
      </c>
      <c r="C726" s="121" t="s">
        <v>11004</v>
      </c>
      <c r="D726" s="121" t="s">
        <v>10034</v>
      </c>
      <c r="E726" s="121" t="s">
        <v>14519</v>
      </c>
      <c r="F726" s="134" t="s">
        <v>15134</v>
      </c>
      <c r="G726" s="134" t="s">
        <v>15268</v>
      </c>
      <c r="H726" s="121" t="s">
        <v>194</v>
      </c>
      <c r="I726" s="134">
        <v>4</v>
      </c>
      <c r="J726" s="131" t="s">
        <v>15143</v>
      </c>
      <c r="K726" s="135" t="s">
        <v>14523</v>
      </c>
      <c r="L726" s="134">
        <v>3</v>
      </c>
      <c r="M726" s="27">
        <f t="shared" si="35"/>
        <v>390</v>
      </c>
      <c r="N726" s="23"/>
      <c r="O726" s="24" t="s">
        <v>32</v>
      </c>
    </row>
    <row r="727" s="1" customFormat="1" ht="18.75" spans="1:15">
      <c r="A727" s="121">
        <v>722</v>
      </c>
      <c r="B727" s="121" t="s">
        <v>14518</v>
      </c>
      <c r="C727" s="121" t="s">
        <v>11004</v>
      </c>
      <c r="D727" s="121" t="s">
        <v>10034</v>
      </c>
      <c r="E727" s="121" t="s">
        <v>14519</v>
      </c>
      <c r="F727" s="134" t="s">
        <v>15134</v>
      </c>
      <c r="G727" s="134" t="s">
        <v>15269</v>
      </c>
      <c r="H727" s="121" t="s">
        <v>194</v>
      </c>
      <c r="I727" s="134">
        <v>3</v>
      </c>
      <c r="J727" s="131" t="s">
        <v>15143</v>
      </c>
      <c r="K727" s="135" t="s">
        <v>14523</v>
      </c>
      <c r="L727" s="134">
        <v>3</v>
      </c>
      <c r="M727" s="27">
        <f t="shared" si="35"/>
        <v>390</v>
      </c>
      <c r="N727" s="23"/>
      <c r="O727" s="24" t="s">
        <v>32</v>
      </c>
    </row>
    <row r="728" s="1" customFormat="1" ht="18.75" spans="1:15">
      <c r="A728" s="121">
        <v>723</v>
      </c>
      <c r="B728" s="121" t="s">
        <v>14518</v>
      </c>
      <c r="C728" s="121" t="s">
        <v>11004</v>
      </c>
      <c r="D728" s="121" t="s">
        <v>10034</v>
      </c>
      <c r="E728" s="121" t="s">
        <v>14519</v>
      </c>
      <c r="F728" s="134" t="s">
        <v>15134</v>
      </c>
      <c r="G728" s="134" t="s">
        <v>15270</v>
      </c>
      <c r="H728" s="121" t="s">
        <v>194</v>
      </c>
      <c r="I728" s="134">
        <v>6</v>
      </c>
      <c r="J728" s="131" t="s">
        <v>15178</v>
      </c>
      <c r="K728" s="135" t="s">
        <v>14523</v>
      </c>
      <c r="L728" s="134">
        <v>3</v>
      </c>
      <c r="M728" s="27">
        <f t="shared" si="35"/>
        <v>390</v>
      </c>
      <c r="N728" s="23"/>
      <c r="O728" s="24" t="s">
        <v>32</v>
      </c>
    </row>
    <row r="729" s="1" customFormat="1" ht="18.75" spans="1:15">
      <c r="A729" s="121">
        <v>724</v>
      </c>
      <c r="B729" s="121" t="s">
        <v>14518</v>
      </c>
      <c r="C729" s="121" t="s">
        <v>11004</v>
      </c>
      <c r="D729" s="121" t="s">
        <v>10034</v>
      </c>
      <c r="E729" s="121" t="s">
        <v>14519</v>
      </c>
      <c r="F729" s="134" t="s">
        <v>15134</v>
      </c>
      <c r="G729" s="134" t="s">
        <v>15271</v>
      </c>
      <c r="H729" s="121" t="s">
        <v>194</v>
      </c>
      <c r="I729" s="134">
        <v>3</v>
      </c>
      <c r="J729" s="131" t="s">
        <v>15139</v>
      </c>
      <c r="K729" s="135" t="s">
        <v>14523</v>
      </c>
      <c r="L729" s="134">
        <v>3</v>
      </c>
      <c r="M729" s="27">
        <f t="shared" si="35"/>
        <v>390</v>
      </c>
      <c r="N729" s="23"/>
      <c r="O729" s="24" t="s">
        <v>32</v>
      </c>
    </row>
    <row r="730" s="1" customFormat="1" ht="18.75" spans="1:15">
      <c r="A730" s="121">
        <v>725</v>
      </c>
      <c r="B730" s="121" t="s">
        <v>14518</v>
      </c>
      <c r="C730" s="121" t="s">
        <v>11004</v>
      </c>
      <c r="D730" s="121" t="s">
        <v>10034</v>
      </c>
      <c r="E730" s="121" t="s">
        <v>14519</v>
      </c>
      <c r="F730" s="134" t="s">
        <v>15134</v>
      </c>
      <c r="G730" s="134" t="s">
        <v>15272</v>
      </c>
      <c r="H730" s="121" t="s">
        <v>194</v>
      </c>
      <c r="I730" s="134">
        <v>2</v>
      </c>
      <c r="J730" s="131" t="s">
        <v>15191</v>
      </c>
      <c r="K730" s="135" t="s">
        <v>14523</v>
      </c>
      <c r="L730" s="134">
        <v>2</v>
      </c>
      <c r="M730" s="27">
        <f t="shared" si="35"/>
        <v>260</v>
      </c>
      <c r="N730" s="23"/>
      <c r="O730" s="24" t="s">
        <v>32</v>
      </c>
    </row>
    <row r="731" s="1" customFormat="1" ht="18.75" spans="1:15">
      <c r="A731" s="121">
        <v>726</v>
      </c>
      <c r="B731" s="121" t="s">
        <v>14518</v>
      </c>
      <c r="C731" s="121" t="s">
        <v>11004</v>
      </c>
      <c r="D731" s="121" t="s">
        <v>10034</v>
      </c>
      <c r="E731" s="121" t="s">
        <v>14519</v>
      </c>
      <c r="F731" s="134" t="s">
        <v>15134</v>
      </c>
      <c r="G731" s="134" t="s">
        <v>15273</v>
      </c>
      <c r="H731" s="135" t="s">
        <v>15167</v>
      </c>
      <c r="I731" s="134">
        <v>3</v>
      </c>
      <c r="J731" s="131" t="s">
        <v>15191</v>
      </c>
      <c r="K731" s="135" t="s">
        <v>14523</v>
      </c>
      <c r="L731" s="134">
        <v>3</v>
      </c>
      <c r="M731" s="27">
        <f>L731*312</f>
        <v>936</v>
      </c>
      <c r="N731" s="23"/>
      <c r="O731" s="24" t="s">
        <v>32</v>
      </c>
    </row>
    <row r="732" s="1" customFormat="1" ht="18.75" spans="1:15">
      <c r="A732" s="121">
        <v>727</v>
      </c>
      <c r="B732" s="121" t="s">
        <v>14518</v>
      </c>
      <c r="C732" s="121" t="s">
        <v>11004</v>
      </c>
      <c r="D732" s="121" t="s">
        <v>10034</v>
      </c>
      <c r="E732" s="121" t="s">
        <v>14519</v>
      </c>
      <c r="F732" s="134" t="s">
        <v>15134</v>
      </c>
      <c r="G732" s="134" t="s">
        <v>15274</v>
      </c>
      <c r="H732" s="135" t="s">
        <v>15167</v>
      </c>
      <c r="I732" s="134">
        <v>3</v>
      </c>
      <c r="J732" s="131" t="s">
        <v>15182</v>
      </c>
      <c r="K732" s="135" t="s">
        <v>14523</v>
      </c>
      <c r="L732" s="134">
        <v>3</v>
      </c>
      <c r="M732" s="27">
        <f>L732*312</f>
        <v>936</v>
      </c>
      <c r="N732" s="23"/>
      <c r="O732" s="24" t="s">
        <v>32</v>
      </c>
    </row>
    <row r="733" s="1" customFormat="1" ht="18.75" spans="1:15">
      <c r="A733" s="121">
        <v>728</v>
      </c>
      <c r="B733" s="121" t="s">
        <v>14518</v>
      </c>
      <c r="C733" s="121" t="s">
        <v>11004</v>
      </c>
      <c r="D733" s="121" t="s">
        <v>10034</v>
      </c>
      <c r="E733" s="121" t="s">
        <v>14519</v>
      </c>
      <c r="F733" s="134" t="s">
        <v>15134</v>
      </c>
      <c r="G733" s="134" t="s">
        <v>15275</v>
      </c>
      <c r="H733" s="121" t="s">
        <v>194</v>
      </c>
      <c r="I733" s="134">
        <v>4</v>
      </c>
      <c r="J733" s="131" t="s">
        <v>15182</v>
      </c>
      <c r="K733" s="135" t="s">
        <v>14523</v>
      </c>
      <c r="L733" s="134">
        <v>3</v>
      </c>
      <c r="M733" s="27">
        <f t="shared" ref="M733:M764" si="36">L733*130</f>
        <v>390</v>
      </c>
      <c r="N733" s="23"/>
      <c r="O733" s="24" t="s">
        <v>32</v>
      </c>
    </row>
    <row r="734" s="1" customFormat="1" ht="18.75" spans="1:15">
      <c r="A734" s="121">
        <v>729</v>
      </c>
      <c r="B734" s="121" t="s">
        <v>14518</v>
      </c>
      <c r="C734" s="121" t="s">
        <v>11004</v>
      </c>
      <c r="D734" s="121" t="s">
        <v>10034</v>
      </c>
      <c r="E734" s="121" t="s">
        <v>14519</v>
      </c>
      <c r="F734" s="134" t="s">
        <v>15134</v>
      </c>
      <c r="G734" s="134" t="s">
        <v>15276</v>
      </c>
      <c r="H734" s="121" t="s">
        <v>194</v>
      </c>
      <c r="I734" s="134">
        <v>4</v>
      </c>
      <c r="J734" s="131" t="s">
        <v>15139</v>
      </c>
      <c r="K734" s="135" t="s">
        <v>14523</v>
      </c>
      <c r="L734" s="134">
        <v>3</v>
      </c>
      <c r="M734" s="27">
        <f t="shared" si="36"/>
        <v>390</v>
      </c>
      <c r="N734" s="23"/>
      <c r="O734" s="24" t="s">
        <v>32</v>
      </c>
    </row>
    <row r="735" s="1" customFormat="1" ht="18.75" spans="1:15">
      <c r="A735" s="121">
        <v>730</v>
      </c>
      <c r="B735" s="121" t="s">
        <v>14518</v>
      </c>
      <c r="C735" s="121" t="s">
        <v>11004</v>
      </c>
      <c r="D735" s="121" t="s">
        <v>10034</v>
      </c>
      <c r="E735" s="121" t="s">
        <v>14519</v>
      </c>
      <c r="F735" s="134" t="s">
        <v>15134</v>
      </c>
      <c r="G735" s="134" t="s">
        <v>15277</v>
      </c>
      <c r="H735" s="121" t="s">
        <v>194</v>
      </c>
      <c r="I735" s="134">
        <v>3</v>
      </c>
      <c r="J735" s="131" t="s">
        <v>15136</v>
      </c>
      <c r="K735" s="135" t="s">
        <v>14523</v>
      </c>
      <c r="L735" s="134">
        <v>2</v>
      </c>
      <c r="M735" s="27">
        <f t="shared" si="36"/>
        <v>260</v>
      </c>
      <c r="N735" s="23"/>
      <c r="O735" s="24" t="s">
        <v>32</v>
      </c>
    </row>
    <row r="736" s="1" customFormat="1" ht="18.75" spans="1:15">
      <c r="A736" s="121">
        <v>731</v>
      </c>
      <c r="B736" s="121" t="s">
        <v>14518</v>
      </c>
      <c r="C736" s="121" t="s">
        <v>11004</v>
      </c>
      <c r="D736" s="121" t="s">
        <v>10034</v>
      </c>
      <c r="E736" s="121" t="s">
        <v>14519</v>
      </c>
      <c r="F736" s="134" t="s">
        <v>15134</v>
      </c>
      <c r="G736" s="134" t="s">
        <v>15278</v>
      </c>
      <c r="H736" s="121" t="s">
        <v>194</v>
      </c>
      <c r="I736" s="134">
        <v>7</v>
      </c>
      <c r="J736" s="131" t="s">
        <v>15136</v>
      </c>
      <c r="K736" s="135" t="s">
        <v>14523</v>
      </c>
      <c r="L736" s="134">
        <v>3</v>
      </c>
      <c r="M736" s="27">
        <f t="shared" si="36"/>
        <v>390</v>
      </c>
      <c r="N736" s="23"/>
      <c r="O736" s="24" t="s">
        <v>32</v>
      </c>
    </row>
    <row r="737" s="1" customFormat="1" ht="18.75" spans="1:15">
      <c r="A737" s="121">
        <v>732</v>
      </c>
      <c r="B737" s="121" t="s">
        <v>14518</v>
      </c>
      <c r="C737" s="121" t="s">
        <v>11004</v>
      </c>
      <c r="D737" s="121" t="s">
        <v>10034</v>
      </c>
      <c r="E737" s="121" t="s">
        <v>14519</v>
      </c>
      <c r="F737" s="134" t="s">
        <v>15134</v>
      </c>
      <c r="G737" s="134" t="s">
        <v>15279</v>
      </c>
      <c r="H737" s="121" t="s">
        <v>194</v>
      </c>
      <c r="I737" s="134">
        <v>3</v>
      </c>
      <c r="J737" s="131" t="s">
        <v>15143</v>
      </c>
      <c r="K737" s="135" t="s">
        <v>14523</v>
      </c>
      <c r="L737" s="134">
        <v>3</v>
      </c>
      <c r="M737" s="27">
        <f t="shared" si="36"/>
        <v>390</v>
      </c>
      <c r="N737" s="23"/>
      <c r="O737" s="24" t="s">
        <v>32</v>
      </c>
    </row>
    <row r="738" s="1" customFormat="1" ht="18.75" spans="1:15">
      <c r="A738" s="121">
        <v>733</v>
      </c>
      <c r="B738" s="121" t="s">
        <v>14518</v>
      </c>
      <c r="C738" s="121" t="s">
        <v>11004</v>
      </c>
      <c r="D738" s="121" t="s">
        <v>10034</v>
      </c>
      <c r="E738" s="121" t="s">
        <v>14519</v>
      </c>
      <c r="F738" s="134" t="s">
        <v>15134</v>
      </c>
      <c r="G738" s="134" t="s">
        <v>15280</v>
      </c>
      <c r="H738" s="121" t="s">
        <v>194</v>
      </c>
      <c r="I738" s="134">
        <v>3</v>
      </c>
      <c r="J738" s="131" t="s">
        <v>15139</v>
      </c>
      <c r="K738" s="135" t="s">
        <v>14523</v>
      </c>
      <c r="L738" s="134">
        <v>3</v>
      </c>
      <c r="M738" s="27">
        <f t="shared" si="36"/>
        <v>390</v>
      </c>
      <c r="N738" s="23"/>
      <c r="O738" s="24" t="s">
        <v>32</v>
      </c>
    </row>
    <row r="739" s="1" customFormat="1" ht="18.75" spans="1:15">
      <c r="A739" s="121">
        <v>734</v>
      </c>
      <c r="B739" s="121" t="s">
        <v>14518</v>
      </c>
      <c r="C739" s="121" t="s">
        <v>11004</v>
      </c>
      <c r="D739" s="121" t="s">
        <v>10034</v>
      </c>
      <c r="E739" s="121" t="s">
        <v>14519</v>
      </c>
      <c r="F739" s="134" t="s">
        <v>15134</v>
      </c>
      <c r="G739" s="134" t="s">
        <v>15281</v>
      </c>
      <c r="H739" s="121" t="s">
        <v>194</v>
      </c>
      <c r="I739" s="134">
        <v>6</v>
      </c>
      <c r="J739" s="131" t="s">
        <v>15141</v>
      </c>
      <c r="K739" s="135" t="s">
        <v>14523</v>
      </c>
      <c r="L739" s="134">
        <v>3</v>
      </c>
      <c r="M739" s="27">
        <f t="shared" si="36"/>
        <v>390</v>
      </c>
      <c r="N739" s="23"/>
      <c r="O739" s="24" t="s">
        <v>32</v>
      </c>
    </row>
    <row r="740" s="1" customFormat="1" ht="18.75" spans="1:15">
      <c r="A740" s="121">
        <v>735</v>
      </c>
      <c r="B740" s="121" t="s">
        <v>14518</v>
      </c>
      <c r="C740" s="121" t="s">
        <v>11004</v>
      </c>
      <c r="D740" s="121" t="s">
        <v>10034</v>
      </c>
      <c r="E740" s="121" t="s">
        <v>14519</v>
      </c>
      <c r="F740" s="134" t="s">
        <v>15134</v>
      </c>
      <c r="G740" s="134" t="s">
        <v>15282</v>
      </c>
      <c r="H740" s="121" t="s">
        <v>194</v>
      </c>
      <c r="I740" s="134">
        <v>6</v>
      </c>
      <c r="J740" s="131" t="s">
        <v>15178</v>
      </c>
      <c r="K740" s="135" t="s">
        <v>14523</v>
      </c>
      <c r="L740" s="134">
        <v>3</v>
      </c>
      <c r="M740" s="27">
        <f t="shared" si="36"/>
        <v>390</v>
      </c>
      <c r="N740" s="23"/>
      <c r="O740" s="24" t="s">
        <v>32</v>
      </c>
    </row>
    <row r="741" s="1" customFormat="1" ht="18.75" spans="1:15">
      <c r="A741" s="121">
        <v>736</v>
      </c>
      <c r="B741" s="121" t="s">
        <v>14518</v>
      </c>
      <c r="C741" s="121" t="s">
        <v>11004</v>
      </c>
      <c r="D741" s="121" t="s">
        <v>10034</v>
      </c>
      <c r="E741" s="121" t="s">
        <v>14519</v>
      </c>
      <c r="F741" s="134" t="s">
        <v>15134</v>
      </c>
      <c r="G741" s="134" t="s">
        <v>15283</v>
      </c>
      <c r="H741" s="121" t="s">
        <v>194</v>
      </c>
      <c r="I741" s="134">
        <v>3</v>
      </c>
      <c r="J741" s="131" t="s">
        <v>15136</v>
      </c>
      <c r="K741" s="135" t="s">
        <v>14523</v>
      </c>
      <c r="L741" s="134">
        <v>3</v>
      </c>
      <c r="M741" s="27">
        <f t="shared" si="36"/>
        <v>390</v>
      </c>
      <c r="N741" s="23"/>
      <c r="O741" s="24" t="s">
        <v>32</v>
      </c>
    </row>
    <row r="742" s="1" customFormat="1" ht="18.75" spans="1:15">
      <c r="A742" s="121">
        <v>737</v>
      </c>
      <c r="B742" s="121" t="s">
        <v>14518</v>
      </c>
      <c r="C742" s="121" t="s">
        <v>11004</v>
      </c>
      <c r="D742" s="121" t="s">
        <v>10034</v>
      </c>
      <c r="E742" s="121" t="s">
        <v>14519</v>
      </c>
      <c r="F742" s="134" t="s">
        <v>15134</v>
      </c>
      <c r="G742" s="134" t="s">
        <v>15284</v>
      </c>
      <c r="H742" s="121" t="s">
        <v>194</v>
      </c>
      <c r="I742" s="134">
        <v>3</v>
      </c>
      <c r="J742" s="131" t="s">
        <v>15182</v>
      </c>
      <c r="K742" s="135" t="s">
        <v>14523</v>
      </c>
      <c r="L742" s="134">
        <v>3</v>
      </c>
      <c r="M742" s="27">
        <f t="shared" si="36"/>
        <v>390</v>
      </c>
      <c r="N742" s="23"/>
      <c r="O742" s="24" t="s">
        <v>32</v>
      </c>
    </row>
    <row r="743" s="1" customFormat="1" ht="18.75" spans="1:15">
      <c r="A743" s="121">
        <v>738</v>
      </c>
      <c r="B743" s="121" t="s">
        <v>14518</v>
      </c>
      <c r="C743" s="121" t="s">
        <v>11004</v>
      </c>
      <c r="D743" s="121" t="s">
        <v>10034</v>
      </c>
      <c r="E743" s="121" t="s">
        <v>14519</v>
      </c>
      <c r="F743" s="134" t="s">
        <v>15134</v>
      </c>
      <c r="G743" s="134" t="s">
        <v>15285</v>
      </c>
      <c r="H743" s="121" t="s">
        <v>194</v>
      </c>
      <c r="I743" s="134">
        <v>5</v>
      </c>
      <c r="J743" s="131" t="s">
        <v>15191</v>
      </c>
      <c r="K743" s="135" t="s">
        <v>14523</v>
      </c>
      <c r="L743" s="134">
        <v>3</v>
      </c>
      <c r="M743" s="27">
        <f t="shared" si="36"/>
        <v>390</v>
      </c>
      <c r="N743" s="23"/>
      <c r="O743" s="24" t="s">
        <v>32</v>
      </c>
    </row>
    <row r="744" s="1" customFormat="1" ht="18.75" spans="1:15">
      <c r="A744" s="121">
        <v>739</v>
      </c>
      <c r="B744" s="121" t="s">
        <v>14518</v>
      </c>
      <c r="C744" s="121" t="s">
        <v>11004</v>
      </c>
      <c r="D744" s="121" t="s">
        <v>10034</v>
      </c>
      <c r="E744" s="121" t="s">
        <v>14519</v>
      </c>
      <c r="F744" s="134" t="s">
        <v>15134</v>
      </c>
      <c r="G744" s="134" t="s">
        <v>15286</v>
      </c>
      <c r="H744" s="121" t="s">
        <v>194</v>
      </c>
      <c r="I744" s="134">
        <v>5</v>
      </c>
      <c r="J744" s="131" t="s">
        <v>15139</v>
      </c>
      <c r="K744" s="135" t="s">
        <v>14523</v>
      </c>
      <c r="L744" s="134">
        <v>3</v>
      </c>
      <c r="M744" s="27">
        <f t="shared" si="36"/>
        <v>390</v>
      </c>
      <c r="N744" s="23"/>
      <c r="O744" s="24" t="s">
        <v>32</v>
      </c>
    </row>
    <row r="745" s="1" customFormat="1" ht="18.75" spans="1:15">
      <c r="A745" s="121">
        <v>740</v>
      </c>
      <c r="B745" s="121" t="s">
        <v>14518</v>
      </c>
      <c r="C745" s="121" t="s">
        <v>11004</v>
      </c>
      <c r="D745" s="121" t="s">
        <v>10034</v>
      </c>
      <c r="E745" s="121" t="s">
        <v>14519</v>
      </c>
      <c r="F745" s="134" t="s">
        <v>15134</v>
      </c>
      <c r="G745" s="134" t="s">
        <v>15287</v>
      </c>
      <c r="H745" s="121" t="s">
        <v>194</v>
      </c>
      <c r="I745" s="134">
        <v>4</v>
      </c>
      <c r="J745" s="131" t="s">
        <v>15136</v>
      </c>
      <c r="K745" s="135" t="s">
        <v>14523</v>
      </c>
      <c r="L745" s="134">
        <v>3</v>
      </c>
      <c r="M745" s="27">
        <f t="shared" si="36"/>
        <v>390</v>
      </c>
      <c r="N745" s="23"/>
      <c r="O745" s="24" t="s">
        <v>32</v>
      </c>
    </row>
    <row r="746" s="1" customFormat="1" ht="18.75" spans="1:15">
      <c r="A746" s="121">
        <v>741</v>
      </c>
      <c r="B746" s="121" t="s">
        <v>14518</v>
      </c>
      <c r="C746" s="121" t="s">
        <v>11004</v>
      </c>
      <c r="D746" s="121" t="s">
        <v>10034</v>
      </c>
      <c r="E746" s="121" t="s">
        <v>14519</v>
      </c>
      <c r="F746" s="134" t="s">
        <v>15134</v>
      </c>
      <c r="G746" s="134" t="s">
        <v>15288</v>
      </c>
      <c r="H746" s="121" t="s">
        <v>194</v>
      </c>
      <c r="I746" s="134">
        <v>3</v>
      </c>
      <c r="J746" s="131" t="s">
        <v>15136</v>
      </c>
      <c r="K746" s="135" t="s">
        <v>14523</v>
      </c>
      <c r="L746" s="134">
        <v>3</v>
      </c>
      <c r="M746" s="27">
        <f t="shared" si="36"/>
        <v>390</v>
      </c>
      <c r="N746" s="23"/>
      <c r="O746" s="24" t="s">
        <v>32</v>
      </c>
    </row>
    <row r="747" s="1" customFormat="1" ht="18.75" spans="1:15">
      <c r="A747" s="121">
        <v>742</v>
      </c>
      <c r="B747" s="121" t="s">
        <v>14518</v>
      </c>
      <c r="C747" s="121" t="s">
        <v>11004</v>
      </c>
      <c r="D747" s="121" t="s">
        <v>10034</v>
      </c>
      <c r="E747" s="121" t="s">
        <v>14519</v>
      </c>
      <c r="F747" s="134" t="s">
        <v>15134</v>
      </c>
      <c r="G747" s="134" t="s">
        <v>15289</v>
      </c>
      <c r="H747" s="121" t="s">
        <v>194</v>
      </c>
      <c r="I747" s="134">
        <v>5</v>
      </c>
      <c r="J747" s="131" t="s">
        <v>15136</v>
      </c>
      <c r="K747" s="135" t="s">
        <v>14523</v>
      </c>
      <c r="L747" s="134">
        <v>3</v>
      </c>
      <c r="M747" s="27">
        <f t="shared" si="36"/>
        <v>390</v>
      </c>
      <c r="N747" s="23"/>
      <c r="O747" s="24" t="s">
        <v>32</v>
      </c>
    </row>
    <row r="748" s="1" customFormat="1" ht="18.75" spans="1:15">
      <c r="A748" s="121">
        <v>743</v>
      </c>
      <c r="B748" s="121" t="s">
        <v>14518</v>
      </c>
      <c r="C748" s="121" t="s">
        <v>11004</v>
      </c>
      <c r="D748" s="121" t="s">
        <v>10034</v>
      </c>
      <c r="E748" s="121" t="s">
        <v>14519</v>
      </c>
      <c r="F748" s="134" t="s">
        <v>15134</v>
      </c>
      <c r="G748" s="134" t="s">
        <v>15290</v>
      </c>
      <c r="H748" s="121" t="s">
        <v>194</v>
      </c>
      <c r="I748" s="134">
        <v>6</v>
      </c>
      <c r="J748" s="131" t="s">
        <v>15141</v>
      </c>
      <c r="K748" s="135" t="s">
        <v>14523</v>
      </c>
      <c r="L748" s="134">
        <v>3</v>
      </c>
      <c r="M748" s="27">
        <f t="shared" si="36"/>
        <v>390</v>
      </c>
      <c r="N748" s="23"/>
      <c r="O748" s="24" t="s">
        <v>32</v>
      </c>
    </row>
    <row r="749" s="1" customFormat="1" ht="18.75" spans="1:15">
      <c r="A749" s="121">
        <v>744</v>
      </c>
      <c r="B749" s="121" t="s">
        <v>14518</v>
      </c>
      <c r="C749" s="121" t="s">
        <v>11004</v>
      </c>
      <c r="D749" s="121" t="s">
        <v>10034</v>
      </c>
      <c r="E749" s="121" t="s">
        <v>14519</v>
      </c>
      <c r="F749" s="134" t="s">
        <v>15134</v>
      </c>
      <c r="G749" s="134" t="s">
        <v>15291</v>
      </c>
      <c r="H749" s="121" t="s">
        <v>194</v>
      </c>
      <c r="I749" s="134">
        <v>3</v>
      </c>
      <c r="J749" s="131" t="s">
        <v>15182</v>
      </c>
      <c r="K749" s="135" t="s">
        <v>14523</v>
      </c>
      <c r="L749" s="134">
        <v>3</v>
      </c>
      <c r="M749" s="27">
        <f t="shared" si="36"/>
        <v>390</v>
      </c>
      <c r="N749" s="23"/>
      <c r="O749" s="24" t="s">
        <v>32</v>
      </c>
    </row>
    <row r="750" s="1" customFormat="1" ht="18.75" spans="1:15">
      <c r="A750" s="121">
        <v>745</v>
      </c>
      <c r="B750" s="121" t="s">
        <v>14518</v>
      </c>
      <c r="C750" s="121" t="s">
        <v>11004</v>
      </c>
      <c r="D750" s="121" t="s">
        <v>10034</v>
      </c>
      <c r="E750" s="121" t="s">
        <v>14519</v>
      </c>
      <c r="F750" s="134" t="s">
        <v>15134</v>
      </c>
      <c r="G750" s="134" t="s">
        <v>15292</v>
      </c>
      <c r="H750" s="121" t="s">
        <v>194</v>
      </c>
      <c r="I750" s="134">
        <v>3</v>
      </c>
      <c r="J750" s="131" t="s">
        <v>15139</v>
      </c>
      <c r="K750" s="135" t="s">
        <v>14523</v>
      </c>
      <c r="L750" s="134">
        <v>3</v>
      </c>
      <c r="M750" s="27">
        <f t="shared" si="36"/>
        <v>390</v>
      </c>
      <c r="N750" s="23"/>
      <c r="O750" s="24" t="s">
        <v>32</v>
      </c>
    </row>
    <row r="751" s="1" customFormat="1" ht="18.75" spans="1:15">
      <c r="A751" s="121">
        <v>746</v>
      </c>
      <c r="B751" s="121" t="s">
        <v>14518</v>
      </c>
      <c r="C751" s="121" t="s">
        <v>11004</v>
      </c>
      <c r="D751" s="121" t="s">
        <v>10034</v>
      </c>
      <c r="E751" s="121" t="s">
        <v>14519</v>
      </c>
      <c r="F751" s="134" t="s">
        <v>15134</v>
      </c>
      <c r="G751" s="134" t="s">
        <v>15293</v>
      </c>
      <c r="H751" s="121" t="s">
        <v>194</v>
      </c>
      <c r="I751" s="134">
        <v>4</v>
      </c>
      <c r="J751" s="131" t="s">
        <v>15182</v>
      </c>
      <c r="K751" s="135" t="s">
        <v>14523</v>
      </c>
      <c r="L751" s="134">
        <v>3</v>
      </c>
      <c r="M751" s="27">
        <f t="shared" si="36"/>
        <v>390</v>
      </c>
      <c r="N751" s="23"/>
      <c r="O751" s="24" t="s">
        <v>32</v>
      </c>
    </row>
    <row r="752" s="1" customFormat="1" ht="18.75" spans="1:15">
      <c r="A752" s="121">
        <v>747</v>
      </c>
      <c r="B752" s="121" t="s">
        <v>14518</v>
      </c>
      <c r="C752" s="121" t="s">
        <v>11004</v>
      </c>
      <c r="D752" s="121" t="s">
        <v>10034</v>
      </c>
      <c r="E752" s="121" t="s">
        <v>14519</v>
      </c>
      <c r="F752" s="134" t="s">
        <v>15134</v>
      </c>
      <c r="G752" s="134" t="s">
        <v>15294</v>
      </c>
      <c r="H752" s="121" t="s">
        <v>194</v>
      </c>
      <c r="I752" s="134">
        <v>7</v>
      </c>
      <c r="J752" s="131" t="s">
        <v>15149</v>
      </c>
      <c r="K752" s="135" t="s">
        <v>14523</v>
      </c>
      <c r="L752" s="134">
        <v>3</v>
      </c>
      <c r="M752" s="27">
        <f t="shared" si="36"/>
        <v>390</v>
      </c>
      <c r="N752" s="23"/>
      <c r="O752" s="24" t="s">
        <v>32</v>
      </c>
    </row>
    <row r="753" s="1" customFormat="1" ht="18.75" spans="1:15">
      <c r="A753" s="121">
        <v>748</v>
      </c>
      <c r="B753" s="121" t="s">
        <v>14518</v>
      </c>
      <c r="C753" s="121" t="s">
        <v>11004</v>
      </c>
      <c r="D753" s="121" t="s">
        <v>10034</v>
      </c>
      <c r="E753" s="121" t="s">
        <v>14519</v>
      </c>
      <c r="F753" s="134" t="s">
        <v>15134</v>
      </c>
      <c r="G753" s="134" t="s">
        <v>15295</v>
      </c>
      <c r="H753" s="121" t="s">
        <v>194</v>
      </c>
      <c r="I753" s="134">
        <v>5</v>
      </c>
      <c r="J753" s="131" t="s">
        <v>15141</v>
      </c>
      <c r="K753" s="135" t="s">
        <v>14523</v>
      </c>
      <c r="L753" s="134">
        <v>3</v>
      </c>
      <c r="M753" s="27">
        <f t="shared" si="36"/>
        <v>390</v>
      </c>
      <c r="N753" s="23"/>
      <c r="O753" s="24" t="s">
        <v>32</v>
      </c>
    </row>
    <row r="754" s="1" customFormat="1" ht="18.75" spans="1:15">
      <c r="A754" s="121">
        <v>749</v>
      </c>
      <c r="B754" s="121" t="s">
        <v>14518</v>
      </c>
      <c r="C754" s="121" t="s">
        <v>11004</v>
      </c>
      <c r="D754" s="121" t="s">
        <v>10034</v>
      </c>
      <c r="E754" s="121" t="s">
        <v>14519</v>
      </c>
      <c r="F754" s="134" t="s">
        <v>15134</v>
      </c>
      <c r="G754" s="134" t="s">
        <v>15296</v>
      </c>
      <c r="H754" s="121" t="s">
        <v>194</v>
      </c>
      <c r="I754" s="134">
        <v>5</v>
      </c>
      <c r="J754" s="131" t="s">
        <v>15141</v>
      </c>
      <c r="K754" s="135" t="s">
        <v>14523</v>
      </c>
      <c r="L754" s="134">
        <v>3</v>
      </c>
      <c r="M754" s="27">
        <f t="shared" si="36"/>
        <v>390</v>
      </c>
      <c r="N754" s="23"/>
      <c r="O754" s="24" t="s">
        <v>32</v>
      </c>
    </row>
    <row r="755" s="1" customFormat="1" ht="18.75" spans="1:15">
      <c r="A755" s="121">
        <v>750</v>
      </c>
      <c r="B755" s="121" t="s">
        <v>14518</v>
      </c>
      <c r="C755" s="121" t="s">
        <v>11004</v>
      </c>
      <c r="D755" s="121" t="s">
        <v>10034</v>
      </c>
      <c r="E755" s="121" t="s">
        <v>14519</v>
      </c>
      <c r="F755" s="134" t="s">
        <v>15134</v>
      </c>
      <c r="G755" s="134" t="s">
        <v>15297</v>
      </c>
      <c r="H755" s="121" t="s">
        <v>194</v>
      </c>
      <c r="I755" s="134">
        <v>3</v>
      </c>
      <c r="J755" s="131" t="s">
        <v>15139</v>
      </c>
      <c r="K755" s="135" t="s">
        <v>14523</v>
      </c>
      <c r="L755" s="134">
        <v>3</v>
      </c>
      <c r="M755" s="27">
        <f t="shared" si="36"/>
        <v>390</v>
      </c>
      <c r="N755" s="23"/>
      <c r="O755" s="24" t="s">
        <v>32</v>
      </c>
    </row>
    <row r="756" s="1" customFormat="1" ht="18.75" spans="1:15">
      <c r="A756" s="121">
        <v>751</v>
      </c>
      <c r="B756" s="121" t="s">
        <v>14518</v>
      </c>
      <c r="C756" s="121" t="s">
        <v>11004</v>
      </c>
      <c r="D756" s="121" t="s">
        <v>10034</v>
      </c>
      <c r="E756" s="121" t="s">
        <v>14519</v>
      </c>
      <c r="F756" s="134" t="s">
        <v>15134</v>
      </c>
      <c r="G756" s="121" t="s">
        <v>15298</v>
      </c>
      <c r="H756" s="121" t="s">
        <v>194</v>
      </c>
      <c r="I756" s="121">
        <v>7</v>
      </c>
      <c r="J756" s="131" t="s">
        <v>15139</v>
      </c>
      <c r="K756" s="135" t="s">
        <v>14523</v>
      </c>
      <c r="L756" s="121">
        <v>3</v>
      </c>
      <c r="M756" s="27">
        <f t="shared" si="36"/>
        <v>390</v>
      </c>
      <c r="N756" s="23"/>
      <c r="O756" s="24" t="s">
        <v>32</v>
      </c>
    </row>
    <row r="757" s="1" customFormat="1" ht="18.75" spans="1:15">
      <c r="A757" s="121">
        <v>752</v>
      </c>
      <c r="B757" s="121" t="s">
        <v>14518</v>
      </c>
      <c r="C757" s="121" t="s">
        <v>11004</v>
      </c>
      <c r="D757" s="121" t="s">
        <v>10034</v>
      </c>
      <c r="E757" s="121" t="s">
        <v>14519</v>
      </c>
      <c r="F757" s="134" t="s">
        <v>15134</v>
      </c>
      <c r="G757" s="121" t="s">
        <v>15299</v>
      </c>
      <c r="H757" s="121" t="s">
        <v>194</v>
      </c>
      <c r="I757" s="121">
        <v>3</v>
      </c>
      <c r="J757" s="131" t="s">
        <v>15139</v>
      </c>
      <c r="K757" s="135" t="s">
        <v>14523</v>
      </c>
      <c r="L757" s="121">
        <v>3</v>
      </c>
      <c r="M757" s="27">
        <f t="shared" si="36"/>
        <v>390</v>
      </c>
      <c r="N757" s="23"/>
      <c r="O757" s="24" t="s">
        <v>32</v>
      </c>
    </row>
    <row r="758" s="1" customFormat="1" ht="18.75" spans="1:15">
      <c r="A758" s="121">
        <v>753</v>
      </c>
      <c r="B758" s="121" t="s">
        <v>14518</v>
      </c>
      <c r="C758" s="121" t="s">
        <v>11004</v>
      </c>
      <c r="D758" s="121" t="s">
        <v>10034</v>
      </c>
      <c r="E758" s="121" t="s">
        <v>14519</v>
      </c>
      <c r="F758" s="134" t="s">
        <v>15134</v>
      </c>
      <c r="G758" s="122" t="s">
        <v>15300</v>
      </c>
      <c r="H758" s="121" t="s">
        <v>194</v>
      </c>
      <c r="I758" s="121">
        <v>3</v>
      </c>
      <c r="J758" s="131" t="s">
        <v>15163</v>
      </c>
      <c r="K758" s="135" t="s">
        <v>14523</v>
      </c>
      <c r="L758" s="121">
        <v>1</v>
      </c>
      <c r="M758" s="27">
        <f t="shared" si="36"/>
        <v>130</v>
      </c>
      <c r="N758" s="23"/>
      <c r="O758" s="24" t="s">
        <v>32</v>
      </c>
    </row>
    <row r="759" s="1" customFormat="1" ht="18.75" spans="1:15">
      <c r="A759" s="121">
        <v>754</v>
      </c>
      <c r="B759" s="121" t="s">
        <v>14518</v>
      </c>
      <c r="C759" s="121" t="s">
        <v>11004</v>
      </c>
      <c r="D759" s="121" t="s">
        <v>10034</v>
      </c>
      <c r="E759" s="121" t="s">
        <v>14519</v>
      </c>
      <c r="F759" s="134" t="s">
        <v>15134</v>
      </c>
      <c r="G759" s="121" t="s">
        <v>15301</v>
      </c>
      <c r="H759" s="121" t="s">
        <v>194</v>
      </c>
      <c r="I759" s="121">
        <v>3</v>
      </c>
      <c r="J759" s="131" t="s">
        <v>15149</v>
      </c>
      <c r="K759" s="135" t="s">
        <v>14523</v>
      </c>
      <c r="L759" s="121">
        <v>3</v>
      </c>
      <c r="M759" s="27">
        <f t="shared" si="36"/>
        <v>390</v>
      </c>
      <c r="N759" s="23"/>
      <c r="O759" s="24" t="s">
        <v>32</v>
      </c>
    </row>
    <row r="760" s="1" customFormat="1" ht="18.75" spans="1:15">
      <c r="A760" s="121">
        <v>755</v>
      </c>
      <c r="B760" s="121" t="s">
        <v>14518</v>
      </c>
      <c r="C760" s="121" t="s">
        <v>11004</v>
      </c>
      <c r="D760" s="121" t="s">
        <v>10034</v>
      </c>
      <c r="E760" s="121" t="s">
        <v>14519</v>
      </c>
      <c r="F760" s="134" t="s">
        <v>15134</v>
      </c>
      <c r="G760" s="121" t="s">
        <v>15302</v>
      </c>
      <c r="H760" s="121" t="s">
        <v>194</v>
      </c>
      <c r="I760" s="121">
        <v>3</v>
      </c>
      <c r="J760" s="131" t="s">
        <v>15141</v>
      </c>
      <c r="K760" s="135" t="s">
        <v>14523</v>
      </c>
      <c r="L760" s="121">
        <v>3</v>
      </c>
      <c r="M760" s="27">
        <f t="shared" si="36"/>
        <v>390</v>
      </c>
      <c r="N760" s="23"/>
      <c r="O760" s="24" t="s">
        <v>32</v>
      </c>
    </row>
    <row r="761" s="1" customFormat="1" ht="18.75" spans="1:15">
      <c r="A761" s="121">
        <v>756</v>
      </c>
      <c r="B761" s="121" t="s">
        <v>14518</v>
      </c>
      <c r="C761" s="121" t="s">
        <v>11004</v>
      </c>
      <c r="D761" s="121" t="s">
        <v>10034</v>
      </c>
      <c r="E761" s="121" t="s">
        <v>14519</v>
      </c>
      <c r="F761" s="134" t="s">
        <v>15134</v>
      </c>
      <c r="G761" s="121" t="s">
        <v>15303</v>
      </c>
      <c r="H761" s="121" t="s">
        <v>194</v>
      </c>
      <c r="I761" s="121">
        <v>3</v>
      </c>
      <c r="J761" s="131" t="s">
        <v>15151</v>
      </c>
      <c r="K761" s="135" t="s">
        <v>14523</v>
      </c>
      <c r="L761" s="121">
        <v>3</v>
      </c>
      <c r="M761" s="27">
        <f t="shared" si="36"/>
        <v>390</v>
      </c>
      <c r="N761" s="23"/>
      <c r="O761" s="24" t="s">
        <v>32</v>
      </c>
    </row>
    <row r="762" s="1" customFormat="1" ht="18.75" spans="1:15">
      <c r="A762" s="121">
        <v>757</v>
      </c>
      <c r="B762" s="121" t="s">
        <v>14518</v>
      </c>
      <c r="C762" s="121" t="s">
        <v>11004</v>
      </c>
      <c r="D762" s="121" t="s">
        <v>10034</v>
      </c>
      <c r="E762" s="121" t="s">
        <v>14519</v>
      </c>
      <c r="F762" s="134" t="s">
        <v>15134</v>
      </c>
      <c r="G762" s="121" t="s">
        <v>15304</v>
      </c>
      <c r="H762" s="121" t="s">
        <v>194</v>
      </c>
      <c r="I762" s="121">
        <v>3</v>
      </c>
      <c r="J762" s="131" t="s">
        <v>15151</v>
      </c>
      <c r="K762" s="135" t="s">
        <v>14523</v>
      </c>
      <c r="L762" s="121">
        <v>3</v>
      </c>
      <c r="M762" s="27">
        <f t="shared" si="36"/>
        <v>390</v>
      </c>
      <c r="N762" s="23"/>
      <c r="O762" s="24" t="s">
        <v>32</v>
      </c>
    </row>
    <row r="763" s="1" customFormat="1" ht="18.75" spans="1:15">
      <c r="A763" s="121">
        <v>758</v>
      </c>
      <c r="B763" s="121" t="s">
        <v>14518</v>
      </c>
      <c r="C763" s="121" t="s">
        <v>11004</v>
      </c>
      <c r="D763" s="121" t="s">
        <v>10034</v>
      </c>
      <c r="E763" s="121" t="s">
        <v>14519</v>
      </c>
      <c r="F763" s="134" t="s">
        <v>15134</v>
      </c>
      <c r="G763" s="121" t="s">
        <v>8649</v>
      </c>
      <c r="H763" s="121" t="s">
        <v>194</v>
      </c>
      <c r="I763" s="121">
        <v>3</v>
      </c>
      <c r="J763" s="131" t="s">
        <v>15151</v>
      </c>
      <c r="K763" s="135" t="s">
        <v>14523</v>
      </c>
      <c r="L763" s="121">
        <v>3</v>
      </c>
      <c r="M763" s="27">
        <f t="shared" si="36"/>
        <v>390</v>
      </c>
      <c r="N763" s="23"/>
      <c r="O763" s="24" t="s">
        <v>32</v>
      </c>
    </row>
    <row r="764" s="1" customFormat="1" ht="18.75" spans="1:15">
      <c r="A764" s="121">
        <v>759</v>
      </c>
      <c r="B764" s="121" t="s">
        <v>14518</v>
      </c>
      <c r="C764" s="121" t="s">
        <v>11004</v>
      </c>
      <c r="D764" s="121" t="s">
        <v>10034</v>
      </c>
      <c r="E764" s="121" t="s">
        <v>14519</v>
      </c>
      <c r="F764" s="134" t="s">
        <v>15134</v>
      </c>
      <c r="G764" s="121" t="s">
        <v>15305</v>
      </c>
      <c r="H764" s="121" t="s">
        <v>194</v>
      </c>
      <c r="I764" s="121">
        <v>3</v>
      </c>
      <c r="J764" s="131" t="s">
        <v>15151</v>
      </c>
      <c r="K764" s="135" t="s">
        <v>14523</v>
      </c>
      <c r="L764" s="121">
        <v>3</v>
      </c>
      <c r="M764" s="27">
        <f t="shared" si="36"/>
        <v>390</v>
      </c>
      <c r="N764" s="23"/>
      <c r="O764" s="24" t="s">
        <v>32</v>
      </c>
    </row>
    <row r="765" s="1" customFormat="1" ht="18.75" spans="1:15">
      <c r="A765" s="121">
        <v>760</v>
      </c>
      <c r="B765" s="121" t="s">
        <v>14518</v>
      </c>
      <c r="C765" s="121" t="s">
        <v>11004</v>
      </c>
      <c r="D765" s="121" t="s">
        <v>10034</v>
      </c>
      <c r="E765" s="121" t="s">
        <v>14519</v>
      </c>
      <c r="F765" s="134" t="s">
        <v>15134</v>
      </c>
      <c r="G765" s="121" t="s">
        <v>15306</v>
      </c>
      <c r="H765" s="121" t="s">
        <v>194</v>
      </c>
      <c r="I765" s="121">
        <v>3</v>
      </c>
      <c r="J765" s="131" t="s">
        <v>15151</v>
      </c>
      <c r="K765" s="135" t="s">
        <v>14523</v>
      </c>
      <c r="L765" s="121">
        <v>3</v>
      </c>
      <c r="M765" s="27">
        <f t="shared" ref="M765:M800" si="37">L765*130</f>
        <v>390</v>
      </c>
      <c r="N765" s="23"/>
      <c r="O765" s="24" t="s">
        <v>32</v>
      </c>
    </row>
    <row r="766" s="1" customFormat="1" ht="18.75" spans="1:15">
      <c r="A766" s="121">
        <v>761</v>
      </c>
      <c r="B766" s="121" t="s">
        <v>14518</v>
      </c>
      <c r="C766" s="121" t="s">
        <v>11004</v>
      </c>
      <c r="D766" s="121" t="s">
        <v>10034</v>
      </c>
      <c r="E766" s="121" t="s">
        <v>14519</v>
      </c>
      <c r="F766" s="134" t="s">
        <v>15134</v>
      </c>
      <c r="G766" s="121" t="s">
        <v>15307</v>
      </c>
      <c r="H766" s="121" t="s">
        <v>194</v>
      </c>
      <c r="I766" s="121">
        <v>3</v>
      </c>
      <c r="J766" s="131" t="s">
        <v>15139</v>
      </c>
      <c r="K766" s="135" t="s">
        <v>14523</v>
      </c>
      <c r="L766" s="121">
        <v>3</v>
      </c>
      <c r="M766" s="27">
        <f t="shared" si="37"/>
        <v>390</v>
      </c>
      <c r="N766" s="23"/>
      <c r="O766" s="24" t="s">
        <v>32</v>
      </c>
    </row>
    <row r="767" s="1" customFormat="1" ht="18.75" spans="1:15">
      <c r="A767" s="121">
        <v>762</v>
      </c>
      <c r="B767" s="121" t="s">
        <v>14518</v>
      </c>
      <c r="C767" s="121" t="s">
        <v>11004</v>
      </c>
      <c r="D767" s="121" t="s">
        <v>10034</v>
      </c>
      <c r="E767" s="121" t="s">
        <v>14519</v>
      </c>
      <c r="F767" s="134" t="s">
        <v>15134</v>
      </c>
      <c r="G767" s="121" t="s">
        <v>15308</v>
      </c>
      <c r="H767" s="121" t="s">
        <v>194</v>
      </c>
      <c r="I767" s="121">
        <v>3</v>
      </c>
      <c r="J767" s="131" t="s">
        <v>15191</v>
      </c>
      <c r="K767" s="135" t="s">
        <v>14523</v>
      </c>
      <c r="L767" s="121">
        <v>3</v>
      </c>
      <c r="M767" s="27">
        <f t="shared" si="37"/>
        <v>390</v>
      </c>
      <c r="N767" s="23"/>
      <c r="O767" s="24" t="s">
        <v>32</v>
      </c>
    </row>
    <row r="768" s="1" customFormat="1" ht="18.75" spans="1:15">
      <c r="A768" s="121">
        <v>763</v>
      </c>
      <c r="B768" s="121" t="s">
        <v>14518</v>
      </c>
      <c r="C768" s="121" t="s">
        <v>11004</v>
      </c>
      <c r="D768" s="121" t="s">
        <v>10034</v>
      </c>
      <c r="E768" s="121" t="s">
        <v>14519</v>
      </c>
      <c r="F768" s="134" t="s">
        <v>15134</v>
      </c>
      <c r="G768" s="121" t="s">
        <v>9851</v>
      </c>
      <c r="H768" s="121" t="s">
        <v>194</v>
      </c>
      <c r="I768" s="121">
        <v>3</v>
      </c>
      <c r="J768" s="131" t="s">
        <v>15143</v>
      </c>
      <c r="K768" s="135" t="s">
        <v>14523</v>
      </c>
      <c r="L768" s="121">
        <v>3</v>
      </c>
      <c r="M768" s="27">
        <f t="shared" si="37"/>
        <v>390</v>
      </c>
      <c r="N768" s="23"/>
      <c r="O768" s="24" t="s">
        <v>32</v>
      </c>
    </row>
    <row r="769" s="1" customFormat="1" ht="18.75" spans="1:15">
      <c r="A769" s="121">
        <v>764</v>
      </c>
      <c r="B769" s="121" t="s">
        <v>14518</v>
      </c>
      <c r="C769" s="121" t="s">
        <v>11004</v>
      </c>
      <c r="D769" s="121" t="s">
        <v>10034</v>
      </c>
      <c r="E769" s="121" t="s">
        <v>14519</v>
      </c>
      <c r="F769" s="134" t="s">
        <v>15134</v>
      </c>
      <c r="G769" s="121" t="s">
        <v>15309</v>
      </c>
      <c r="H769" s="121" t="s">
        <v>194</v>
      </c>
      <c r="I769" s="121">
        <v>3</v>
      </c>
      <c r="J769" s="131" t="s">
        <v>15178</v>
      </c>
      <c r="K769" s="135" t="s">
        <v>14523</v>
      </c>
      <c r="L769" s="121">
        <v>3</v>
      </c>
      <c r="M769" s="27">
        <f t="shared" si="37"/>
        <v>390</v>
      </c>
      <c r="N769" s="23"/>
      <c r="O769" s="24" t="s">
        <v>32</v>
      </c>
    </row>
    <row r="770" s="1" customFormat="1" ht="18.75" spans="1:15">
      <c r="A770" s="121">
        <v>765</v>
      </c>
      <c r="B770" s="121" t="s">
        <v>14518</v>
      </c>
      <c r="C770" s="121" t="s">
        <v>11004</v>
      </c>
      <c r="D770" s="121" t="s">
        <v>10034</v>
      </c>
      <c r="E770" s="121" t="s">
        <v>14519</v>
      </c>
      <c r="F770" s="134" t="s">
        <v>15134</v>
      </c>
      <c r="G770" s="121" t="s">
        <v>15310</v>
      </c>
      <c r="H770" s="121" t="s">
        <v>194</v>
      </c>
      <c r="I770" s="121">
        <v>4</v>
      </c>
      <c r="J770" s="131" t="s">
        <v>15163</v>
      </c>
      <c r="K770" s="135" t="s">
        <v>14523</v>
      </c>
      <c r="L770" s="121">
        <v>3</v>
      </c>
      <c r="M770" s="27">
        <f t="shared" si="37"/>
        <v>390</v>
      </c>
      <c r="N770" s="23"/>
      <c r="O770" s="24" t="s">
        <v>32</v>
      </c>
    </row>
    <row r="771" s="1" customFormat="1" ht="18.75" spans="1:15">
      <c r="A771" s="121">
        <v>766</v>
      </c>
      <c r="B771" s="121" t="s">
        <v>14518</v>
      </c>
      <c r="C771" s="121" t="s">
        <v>11004</v>
      </c>
      <c r="D771" s="121" t="s">
        <v>10034</v>
      </c>
      <c r="E771" s="121" t="s">
        <v>14519</v>
      </c>
      <c r="F771" s="134" t="s">
        <v>15134</v>
      </c>
      <c r="G771" s="121" t="s">
        <v>15311</v>
      </c>
      <c r="H771" s="121" t="s">
        <v>194</v>
      </c>
      <c r="I771" s="121">
        <v>4</v>
      </c>
      <c r="J771" s="131" t="s">
        <v>15149</v>
      </c>
      <c r="K771" s="135" t="s">
        <v>14523</v>
      </c>
      <c r="L771" s="121">
        <v>3</v>
      </c>
      <c r="M771" s="27">
        <f t="shared" si="37"/>
        <v>390</v>
      </c>
      <c r="N771" s="23"/>
      <c r="O771" s="24" t="s">
        <v>32</v>
      </c>
    </row>
    <row r="772" s="1" customFormat="1" ht="18.75" spans="1:15">
      <c r="A772" s="121">
        <v>767</v>
      </c>
      <c r="B772" s="121" t="s">
        <v>14518</v>
      </c>
      <c r="C772" s="121" t="s">
        <v>11004</v>
      </c>
      <c r="D772" s="121" t="s">
        <v>10034</v>
      </c>
      <c r="E772" s="121" t="s">
        <v>14519</v>
      </c>
      <c r="F772" s="134" t="s">
        <v>15134</v>
      </c>
      <c r="G772" s="121" t="s">
        <v>15312</v>
      </c>
      <c r="H772" s="121" t="s">
        <v>194</v>
      </c>
      <c r="I772" s="121">
        <v>4</v>
      </c>
      <c r="J772" s="131" t="s">
        <v>15182</v>
      </c>
      <c r="K772" s="135" t="s">
        <v>14523</v>
      </c>
      <c r="L772" s="121">
        <v>3</v>
      </c>
      <c r="M772" s="27">
        <f t="shared" si="37"/>
        <v>390</v>
      </c>
      <c r="N772" s="23"/>
      <c r="O772" s="24" t="s">
        <v>32</v>
      </c>
    </row>
    <row r="773" s="1" customFormat="1" ht="18.75" spans="1:15">
      <c r="A773" s="121">
        <v>768</v>
      </c>
      <c r="B773" s="121" t="s">
        <v>14518</v>
      </c>
      <c r="C773" s="121" t="s">
        <v>11004</v>
      </c>
      <c r="D773" s="121" t="s">
        <v>10034</v>
      </c>
      <c r="E773" s="121" t="s">
        <v>14519</v>
      </c>
      <c r="F773" s="134" t="s">
        <v>15134</v>
      </c>
      <c r="G773" s="134" t="s">
        <v>15313</v>
      </c>
      <c r="H773" s="121" t="s">
        <v>194</v>
      </c>
      <c r="I773" s="134">
        <v>5</v>
      </c>
      <c r="J773" s="131" t="s">
        <v>15178</v>
      </c>
      <c r="K773" s="135" t="s">
        <v>14523</v>
      </c>
      <c r="L773" s="121">
        <v>3</v>
      </c>
      <c r="M773" s="27">
        <f t="shared" si="37"/>
        <v>390</v>
      </c>
      <c r="N773" s="23"/>
      <c r="O773" s="24" t="s">
        <v>32</v>
      </c>
    </row>
    <row r="774" s="1" customFormat="1" ht="18.75" spans="1:15">
      <c r="A774" s="121">
        <v>769</v>
      </c>
      <c r="B774" s="121" t="s">
        <v>14518</v>
      </c>
      <c r="C774" s="121" t="s">
        <v>11004</v>
      </c>
      <c r="D774" s="121" t="s">
        <v>10034</v>
      </c>
      <c r="E774" s="121" t="s">
        <v>14519</v>
      </c>
      <c r="F774" s="134" t="s">
        <v>15134</v>
      </c>
      <c r="G774" s="134" t="s">
        <v>15314</v>
      </c>
      <c r="H774" s="121" t="s">
        <v>194</v>
      </c>
      <c r="I774" s="134">
        <v>7</v>
      </c>
      <c r="J774" s="131" t="s">
        <v>15182</v>
      </c>
      <c r="K774" s="135" t="s">
        <v>14523</v>
      </c>
      <c r="L774" s="121">
        <v>3</v>
      </c>
      <c r="M774" s="27">
        <f t="shared" si="37"/>
        <v>390</v>
      </c>
      <c r="N774" s="23"/>
      <c r="O774" s="24" t="s">
        <v>32</v>
      </c>
    </row>
    <row r="775" s="1" customFormat="1" ht="18.75" spans="1:15">
      <c r="A775" s="121">
        <v>770</v>
      </c>
      <c r="B775" s="121" t="s">
        <v>14518</v>
      </c>
      <c r="C775" s="121" t="s">
        <v>11004</v>
      </c>
      <c r="D775" s="121" t="s">
        <v>10034</v>
      </c>
      <c r="E775" s="121" t="s">
        <v>14519</v>
      </c>
      <c r="F775" s="134" t="s">
        <v>15134</v>
      </c>
      <c r="G775" s="134" t="s">
        <v>15315</v>
      </c>
      <c r="H775" s="121" t="s">
        <v>194</v>
      </c>
      <c r="I775" s="134">
        <v>3</v>
      </c>
      <c r="J775" s="131" t="s">
        <v>15139</v>
      </c>
      <c r="K775" s="135" t="s">
        <v>14523</v>
      </c>
      <c r="L775" s="121">
        <v>3</v>
      </c>
      <c r="M775" s="27">
        <f t="shared" si="37"/>
        <v>390</v>
      </c>
      <c r="N775" s="23"/>
      <c r="O775" s="24" t="s">
        <v>32</v>
      </c>
    </row>
    <row r="776" s="1" customFormat="1" ht="18.75" spans="1:15">
      <c r="A776" s="121">
        <v>771</v>
      </c>
      <c r="B776" s="121" t="s">
        <v>14518</v>
      </c>
      <c r="C776" s="121" t="s">
        <v>11004</v>
      </c>
      <c r="D776" s="121" t="s">
        <v>10034</v>
      </c>
      <c r="E776" s="121" t="s">
        <v>14519</v>
      </c>
      <c r="F776" s="134" t="s">
        <v>15134</v>
      </c>
      <c r="G776" s="134" t="s">
        <v>15316</v>
      </c>
      <c r="H776" s="121" t="s">
        <v>194</v>
      </c>
      <c r="I776" s="134">
        <v>4</v>
      </c>
      <c r="J776" s="131" t="s">
        <v>15163</v>
      </c>
      <c r="K776" s="135" t="s">
        <v>14523</v>
      </c>
      <c r="L776" s="121">
        <v>3</v>
      </c>
      <c r="M776" s="27">
        <f t="shared" si="37"/>
        <v>390</v>
      </c>
      <c r="N776" s="23"/>
      <c r="O776" s="24" t="s">
        <v>32</v>
      </c>
    </row>
    <row r="777" s="1" customFormat="1" ht="18.75" spans="1:15">
      <c r="A777" s="121">
        <v>772</v>
      </c>
      <c r="B777" s="121" t="s">
        <v>14518</v>
      </c>
      <c r="C777" s="121" t="s">
        <v>11004</v>
      </c>
      <c r="D777" s="121" t="s">
        <v>10034</v>
      </c>
      <c r="E777" s="121" t="s">
        <v>14519</v>
      </c>
      <c r="F777" s="134" t="s">
        <v>15134</v>
      </c>
      <c r="G777" s="134" t="s">
        <v>15317</v>
      </c>
      <c r="H777" s="121" t="s">
        <v>194</v>
      </c>
      <c r="I777" s="134">
        <v>3</v>
      </c>
      <c r="J777" s="131" t="s">
        <v>15146</v>
      </c>
      <c r="K777" s="135" t="s">
        <v>14523</v>
      </c>
      <c r="L777" s="121">
        <v>1</v>
      </c>
      <c r="M777" s="27">
        <f t="shared" si="37"/>
        <v>130</v>
      </c>
      <c r="N777" s="23"/>
      <c r="O777" s="24" t="s">
        <v>32</v>
      </c>
    </row>
    <row r="778" s="1" customFormat="1" ht="18.75" spans="1:15">
      <c r="A778" s="121">
        <v>773</v>
      </c>
      <c r="B778" s="121" t="s">
        <v>14518</v>
      </c>
      <c r="C778" s="121" t="s">
        <v>11004</v>
      </c>
      <c r="D778" s="121" t="s">
        <v>10034</v>
      </c>
      <c r="E778" s="121" t="s">
        <v>14519</v>
      </c>
      <c r="F778" s="134" t="s">
        <v>15134</v>
      </c>
      <c r="G778" s="134" t="s">
        <v>15318</v>
      </c>
      <c r="H778" s="121" t="s">
        <v>194</v>
      </c>
      <c r="I778" s="134">
        <v>3</v>
      </c>
      <c r="J778" s="131" t="s">
        <v>15146</v>
      </c>
      <c r="K778" s="135" t="s">
        <v>14523</v>
      </c>
      <c r="L778" s="121">
        <v>3</v>
      </c>
      <c r="M778" s="27">
        <f t="shared" si="37"/>
        <v>390</v>
      </c>
      <c r="N778" s="23"/>
      <c r="O778" s="24" t="s">
        <v>32</v>
      </c>
    </row>
    <row r="779" s="1" customFormat="1" ht="18.75" spans="1:15">
      <c r="A779" s="121">
        <v>774</v>
      </c>
      <c r="B779" s="121" t="s">
        <v>14518</v>
      </c>
      <c r="C779" s="121" t="s">
        <v>11004</v>
      </c>
      <c r="D779" s="121" t="s">
        <v>10034</v>
      </c>
      <c r="E779" s="121" t="s">
        <v>14519</v>
      </c>
      <c r="F779" s="134" t="s">
        <v>15134</v>
      </c>
      <c r="G779" s="134" t="s">
        <v>15319</v>
      </c>
      <c r="H779" s="121" t="s">
        <v>194</v>
      </c>
      <c r="I779" s="134">
        <v>3</v>
      </c>
      <c r="J779" s="131" t="s">
        <v>15191</v>
      </c>
      <c r="K779" s="135" t="s">
        <v>14523</v>
      </c>
      <c r="L779" s="121">
        <v>3</v>
      </c>
      <c r="M779" s="27">
        <f t="shared" si="37"/>
        <v>390</v>
      </c>
      <c r="N779" s="23"/>
      <c r="O779" s="24" t="s">
        <v>32</v>
      </c>
    </row>
    <row r="780" s="1" customFormat="1" ht="18.75" spans="1:15">
      <c r="A780" s="121">
        <v>775</v>
      </c>
      <c r="B780" s="121" t="s">
        <v>14518</v>
      </c>
      <c r="C780" s="121" t="s">
        <v>11004</v>
      </c>
      <c r="D780" s="121" t="s">
        <v>10034</v>
      </c>
      <c r="E780" s="121" t="s">
        <v>14519</v>
      </c>
      <c r="F780" s="134" t="s">
        <v>15134</v>
      </c>
      <c r="G780" s="134" t="s">
        <v>15320</v>
      </c>
      <c r="H780" s="121" t="s">
        <v>194</v>
      </c>
      <c r="I780" s="134">
        <v>4</v>
      </c>
      <c r="J780" s="131" t="s">
        <v>15191</v>
      </c>
      <c r="K780" s="135" t="s">
        <v>14523</v>
      </c>
      <c r="L780" s="121">
        <v>3</v>
      </c>
      <c r="M780" s="27">
        <f t="shared" si="37"/>
        <v>390</v>
      </c>
      <c r="N780" s="23"/>
      <c r="O780" s="24" t="s">
        <v>32</v>
      </c>
    </row>
    <row r="781" s="1" customFormat="1" ht="18.75" spans="1:15">
      <c r="A781" s="121">
        <v>776</v>
      </c>
      <c r="B781" s="121" t="s">
        <v>14518</v>
      </c>
      <c r="C781" s="121" t="s">
        <v>11004</v>
      </c>
      <c r="D781" s="121" t="s">
        <v>10034</v>
      </c>
      <c r="E781" s="121" t="s">
        <v>14519</v>
      </c>
      <c r="F781" s="134" t="s">
        <v>15134</v>
      </c>
      <c r="G781" s="134" t="s">
        <v>15321</v>
      </c>
      <c r="H781" s="121" t="s">
        <v>194</v>
      </c>
      <c r="I781" s="134">
        <v>7</v>
      </c>
      <c r="J781" s="131" t="s">
        <v>15191</v>
      </c>
      <c r="K781" s="135" t="s">
        <v>14523</v>
      </c>
      <c r="L781" s="121">
        <v>3</v>
      </c>
      <c r="M781" s="27">
        <f t="shared" si="37"/>
        <v>390</v>
      </c>
      <c r="N781" s="23"/>
      <c r="O781" s="24" t="s">
        <v>32</v>
      </c>
    </row>
    <row r="782" s="1" customFormat="1" ht="18.75" spans="1:15">
      <c r="A782" s="121">
        <v>777</v>
      </c>
      <c r="B782" s="121" t="s">
        <v>14518</v>
      </c>
      <c r="C782" s="121" t="s">
        <v>11004</v>
      </c>
      <c r="D782" s="121" t="s">
        <v>10034</v>
      </c>
      <c r="E782" s="121" t="s">
        <v>14519</v>
      </c>
      <c r="F782" s="134" t="s">
        <v>15134</v>
      </c>
      <c r="G782" s="134" t="s">
        <v>15322</v>
      </c>
      <c r="H782" s="121" t="s">
        <v>194</v>
      </c>
      <c r="I782" s="134">
        <v>4</v>
      </c>
      <c r="J782" s="131" t="s">
        <v>15182</v>
      </c>
      <c r="K782" s="135" t="s">
        <v>14523</v>
      </c>
      <c r="L782" s="121">
        <v>3</v>
      </c>
      <c r="M782" s="27">
        <f t="shared" si="37"/>
        <v>390</v>
      </c>
      <c r="N782" s="23"/>
      <c r="O782" s="24" t="s">
        <v>32</v>
      </c>
    </row>
    <row r="783" s="1" customFormat="1" ht="18.75" spans="1:15">
      <c r="A783" s="121">
        <v>778</v>
      </c>
      <c r="B783" s="121" t="s">
        <v>14518</v>
      </c>
      <c r="C783" s="121" t="s">
        <v>11004</v>
      </c>
      <c r="D783" s="121" t="s">
        <v>10034</v>
      </c>
      <c r="E783" s="121" t="s">
        <v>14519</v>
      </c>
      <c r="F783" s="134" t="s">
        <v>15134</v>
      </c>
      <c r="G783" s="134" t="s">
        <v>15323</v>
      </c>
      <c r="H783" s="121" t="s">
        <v>194</v>
      </c>
      <c r="I783" s="134">
        <v>5</v>
      </c>
      <c r="J783" s="131" t="s">
        <v>15182</v>
      </c>
      <c r="K783" s="135" t="s">
        <v>14523</v>
      </c>
      <c r="L783" s="121">
        <v>3</v>
      </c>
      <c r="M783" s="27">
        <f t="shared" si="37"/>
        <v>390</v>
      </c>
      <c r="N783" s="23"/>
      <c r="O783" s="24" t="s">
        <v>32</v>
      </c>
    </row>
    <row r="784" s="1" customFormat="1" ht="18.75" spans="1:15">
      <c r="A784" s="121">
        <v>779</v>
      </c>
      <c r="B784" s="121" t="s">
        <v>14518</v>
      </c>
      <c r="C784" s="121" t="s">
        <v>11004</v>
      </c>
      <c r="D784" s="121" t="s">
        <v>10034</v>
      </c>
      <c r="E784" s="121" t="s">
        <v>14519</v>
      </c>
      <c r="F784" s="134" t="s">
        <v>15134</v>
      </c>
      <c r="G784" s="134" t="s">
        <v>15324</v>
      </c>
      <c r="H784" s="121" t="s">
        <v>194</v>
      </c>
      <c r="I784" s="134">
        <v>7</v>
      </c>
      <c r="J784" s="131" t="s">
        <v>15178</v>
      </c>
      <c r="K784" s="135" t="s">
        <v>14523</v>
      </c>
      <c r="L784" s="121">
        <v>3</v>
      </c>
      <c r="M784" s="27">
        <f t="shared" si="37"/>
        <v>390</v>
      </c>
      <c r="N784" s="23"/>
      <c r="O784" s="24" t="s">
        <v>32</v>
      </c>
    </row>
    <row r="785" s="1" customFormat="1" ht="18.75" spans="1:15">
      <c r="A785" s="121">
        <v>780</v>
      </c>
      <c r="B785" s="121" t="s">
        <v>14518</v>
      </c>
      <c r="C785" s="121" t="s">
        <v>11004</v>
      </c>
      <c r="D785" s="121" t="s">
        <v>10034</v>
      </c>
      <c r="E785" s="121" t="s">
        <v>14519</v>
      </c>
      <c r="F785" s="134" t="s">
        <v>15134</v>
      </c>
      <c r="G785" s="134" t="s">
        <v>15325</v>
      </c>
      <c r="H785" s="121" t="s">
        <v>194</v>
      </c>
      <c r="I785" s="134">
        <v>3</v>
      </c>
      <c r="J785" s="131" t="s">
        <v>15149</v>
      </c>
      <c r="K785" s="135" t="s">
        <v>14523</v>
      </c>
      <c r="L785" s="121">
        <v>3</v>
      </c>
      <c r="M785" s="27">
        <f t="shared" si="37"/>
        <v>390</v>
      </c>
      <c r="N785" s="23"/>
      <c r="O785" s="24" t="s">
        <v>32</v>
      </c>
    </row>
    <row r="786" s="1" customFormat="1" ht="18.75" spans="1:15">
      <c r="A786" s="121">
        <v>781</v>
      </c>
      <c r="B786" s="121" t="s">
        <v>14518</v>
      </c>
      <c r="C786" s="121" t="s">
        <v>11004</v>
      </c>
      <c r="D786" s="121" t="s">
        <v>10034</v>
      </c>
      <c r="E786" s="121" t="s">
        <v>14519</v>
      </c>
      <c r="F786" s="134" t="s">
        <v>15134</v>
      </c>
      <c r="G786" s="134" t="s">
        <v>15326</v>
      </c>
      <c r="H786" s="121" t="s">
        <v>194</v>
      </c>
      <c r="I786" s="134">
        <v>6</v>
      </c>
      <c r="J786" s="131" t="s">
        <v>15149</v>
      </c>
      <c r="K786" s="135" t="s">
        <v>14523</v>
      </c>
      <c r="L786" s="121">
        <v>2</v>
      </c>
      <c r="M786" s="27">
        <f t="shared" si="37"/>
        <v>260</v>
      </c>
      <c r="N786" s="23"/>
      <c r="O786" s="24" t="s">
        <v>32</v>
      </c>
    </row>
    <row r="787" s="1" customFormat="1" ht="18.75" spans="1:15">
      <c r="A787" s="121">
        <v>782</v>
      </c>
      <c r="B787" s="121" t="s">
        <v>14518</v>
      </c>
      <c r="C787" s="121" t="s">
        <v>11004</v>
      </c>
      <c r="D787" s="121" t="s">
        <v>10034</v>
      </c>
      <c r="E787" s="121" t="s">
        <v>14519</v>
      </c>
      <c r="F787" s="134" t="s">
        <v>15134</v>
      </c>
      <c r="G787" s="134" t="s">
        <v>566</v>
      </c>
      <c r="H787" s="121" t="s">
        <v>194</v>
      </c>
      <c r="I787" s="134">
        <v>3</v>
      </c>
      <c r="J787" s="131" t="s">
        <v>15182</v>
      </c>
      <c r="K787" s="135" t="s">
        <v>14523</v>
      </c>
      <c r="L787" s="121">
        <v>3</v>
      </c>
      <c r="M787" s="27">
        <f t="shared" si="37"/>
        <v>390</v>
      </c>
      <c r="N787" s="23"/>
      <c r="O787" s="24" t="s">
        <v>32</v>
      </c>
    </row>
    <row r="788" s="1" customFormat="1" ht="18.75" spans="1:15">
      <c r="A788" s="121">
        <v>783</v>
      </c>
      <c r="B788" s="121" t="s">
        <v>14518</v>
      </c>
      <c r="C788" s="121" t="s">
        <v>11004</v>
      </c>
      <c r="D788" s="121" t="s">
        <v>10034</v>
      </c>
      <c r="E788" s="121" t="s">
        <v>14519</v>
      </c>
      <c r="F788" s="134" t="s">
        <v>15134</v>
      </c>
      <c r="G788" s="134" t="s">
        <v>15327</v>
      </c>
      <c r="H788" s="121" t="s">
        <v>194</v>
      </c>
      <c r="I788" s="134">
        <v>5</v>
      </c>
      <c r="J788" s="131" t="s">
        <v>15143</v>
      </c>
      <c r="K788" s="135" t="s">
        <v>14523</v>
      </c>
      <c r="L788" s="121">
        <v>2</v>
      </c>
      <c r="M788" s="27">
        <f t="shared" si="37"/>
        <v>260</v>
      </c>
      <c r="N788" s="23"/>
      <c r="O788" s="24" t="s">
        <v>32</v>
      </c>
    </row>
    <row r="789" s="1" customFormat="1" ht="18.75" spans="1:15">
      <c r="A789" s="121">
        <v>784</v>
      </c>
      <c r="B789" s="121" t="s">
        <v>14518</v>
      </c>
      <c r="C789" s="121" t="s">
        <v>11004</v>
      </c>
      <c r="D789" s="121" t="s">
        <v>10034</v>
      </c>
      <c r="E789" s="121" t="s">
        <v>14519</v>
      </c>
      <c r="F789" s="134" t="s">
        <v>15134</v>
      </c>
      <c r="G789" s="134" t="s">
        <v>15328</v>
      </c>
      <c r="H789" s="121" t="s">
        <v>194</v>
      </c>
      <c r="I789" s="134">
        <v>4</v>
      </c>
      <c r="J789" s="131" t="s">
        <v>15182</v>
      </c>
      <c r="K789" s="135" t="s">
        <v>14523</v>
      </c>
      <c r="L789" s="121">
        <v>3</v>
      </c>
      <c r="M789" s="27">
        <f t="shared" si="37"/>
        <v>390</v>
      </c>
      <c r="N789" s="23"/>
      <c r="O789" s="24" t="s">
        <v>32</v>
      </c>
    </row>
    <row r="790" s="1" customFormat="1" ht="18.75" spans="1:15">
      <c r="A790" s="121">
        <v>785</v>
      </c>
      <c r="B790" s="121" t="s">
        <v>14518</v>
      </c>
      <c r="C790" s="121" t="s">
        <v>11004</v>
      </c>
      <c r="D790" s="121" t="s">
        <v>10034</v>
      </c>
      <c r="E790" s="121" t="s">
        <v>14519</v>
      </c>
      <c r="F790" s="134" t="s">
        <v>15134</v>
      </c>
      <c r="G790" s="134" t="s">
        <v>15329</v>
      </c>
      <c r="H790" s="121" t="s">
        <v>194</v>
      </c>
      <c r="I790" s="134">
        <v>3</v>
      </c>
      <c r="J790" s="131" t="s">
        <v>15163</v>
      </c>
      <c r="K790" s="135" t="s">
        <v>14523</v>
      </c>
      <c r="L790" s="121">
        <v>3</v>
      </c>
      <c r="M790" s="27">
        <f t="shared" si="37"/>
        <v>390</v>
      </c>
      <c r="N790" s="23"/>
      <c r="O790" s="24" t="s">
        <v>32</v>
      </c>
    </row>
    <row r="791" s="1" customFormat="1" ht="18.75" spans="1:15">
      <c r="A791" s="121">
        <v>786</v>
      </c>
      <c r="B791" s="121" t="s">
        <v>14518</v>
      </c>
      <c r="C791" s="121" t="s">
        <v>11004</v>
      </c>
      <c r="D791" s="121" t="s">
        <v>10034</v>
      </c>
      <c r="E791" s="121" t="s">
        <v>14519</v>
      </c>
      <c r="F791" s="134" t="s">
        <v>15134</v>
      </c>
      <c r="G791" s="134" t="s">
        <v>15330</v>
      </c>
      <c r="H791" s="121" t="s">
        <v>194</v>
      </c>
      <c r="I791" s="134">
        <v>4</v>
      </c>
      <c r="J791" s="131" t="s">
        <v>15182</v>
      </c>
      <c r="K791" s="135" t="s">
        <v>14523</v>
      </c>
      <c r="L791" s="121">
        <v>3</v>
      </c>
      <c r="M791" s="27">
        <f t="shared" si="37"/>
        <v>390</v>
      </c>
      <c r="N791" s="23"/>
      <c r="O791" s="24" t="s">
        <v>32</v>
      </c>
    </row>
    <row r="792" s="1" customFormat="1" ht="18.75" spans="1:15">
      <c r="A792" s="121">
        <v>787</v>
      </c>
      <c r="B792" s="121" t="s">
        <v>14518</v>
      </c>
      <c r="C792" s="121" t="s">
        <v>11004</v>
      </c>
      <c r="D792" s="121" t="s">
        <v>10034</v>
      </c>
      <c r="E792" s="121" t="s">
        <v>14519</v>
      </c>
      <c r="F792" s="134" t="s">
        <v>15134</v>
      </c>
      <c r="G792" s="134" t="s">
        <v>15331</v>
      </c>
      <c r="H792" s="121" t="s">
        <v>194</v>
      </c>
      <c r="I792" s="134">
        <v>3</v>
      </c>
      <c r="J792" s="131" t="s">
        <v>15182</v>
      </c>
      <c r="K792" s="135" t="s">
        <v>14523</v>
      </c>
      <c r="L792" s="121">
        <v>3</v>
      </c>
      <c r="M792" s="27">
        <f t="shared" si="37"/>
        <v>390</v>
      </c>
      <c r="N792" s="23"/>
      <c r="O792" s="24" t="s">
        <v>32</v>
      </c>
    </row>
    <row r="793" s="1" customFormat="1" ht="18.75" spans="1:15">
      <c r="A793" s="121">
        <v>788</v>
      </c>
      <c r="B793" s="121" t="s">
        <v>14518</v>
      </c>
      <c r="C793" s="121" t="s">
        <v>11004</v>
      </c>
      <c r="D793" s="121" t="s">
        <v>10034</v>
      </c>
      <c r="E793" s="121" t="s">
        <v>14519</v>
      </c>
      <c r="F793" s="134" t="s">
        <v>15134</v>
      </c>
      <c r="G793" s="134" t="s">
        <v>1297</v>
      </c>
      <c r="H793" s="121" t="s">
        <v>194</v>
      </c>
      <c r="I793" s="134">
        <v>6</v>
      </c>
      <c r="J793" s="131" t="s">
        <v>15182</v>
      </c>
      <c r="K793" s="135" t="s">
        <v>14523</v>
      </c>
      <c r="L793" s="121">
        <v>3</v>
      </c>
      <c r="M793" s="27">
        <f t="shared" si="37"/>
        <v>390</v>
      </c>
      <c r="N793" s="23"/>
      <c r="O793" s="24" t="s">
        <v>32</v>
      </c>
    </row>
    <row r="794" s="1" customFormat="1" ht="18.75" spans="1:15">
      <c r="A794" s="121">
        <v>789</v>
      </c>
      <c r="B794" s="121" t="s">
        <v>14518</v>
      </c>
      <c r="C794" s="121" t="s">
        <v>11004</v>
      </c>
      <c r="D794" s="121" t="s">
        <v>10034</v>
      </c>
      <c r="E794" s="121" t="s">
        <v>14519</v>
      </c>
      <c r="F794" s="134" t="s">
        <v>15134</v>
      </c>
      <c r="G794" s="134" t="s">
        <v>15332</v>
      </c>
      <c r="H794" s="121" t="s">
        <v>194</v>
      </c>
      <c r="I794" s="134">
        <v>6</v>
      </c>
      <c r="J794" s="131" t="s">
        <v>15191</v>
      </c>
      <c r="K794" s="135" t="s">
        <v>14523</v>
      </c>
      <c r="L794" s="121">
        <v>3</v>
      </c>
      <c r="M794" s="27">
        <f t="shared" si="37"/>
        <v>390</v>
      </c>
      <c r="N794" s="23"/>
      <c r="O794" s="24" t="s">
        <v>32</v>
      </c>
    </row>
    <row r="795" s="1" customFormat="1" ht="18.75" spans="1:15">
      <c r="A795" s="121">
        <v>790</v>
      </c>
      <c r="B795" s="121" t="s">
        <v>14518</v>
      </c>
      <c r="C795" s="121" t="s">
        <v>11004</v>
      </c>
      <c r="D795" s="121" t="s">
        <v>10034</v>
      </c>
      <c r="E795" s="121" t="s">
        <v>14519</v>
      </c>
      <c r="F795" s="134" t="s">
        <v>15134</v>
      </c>
      <c r="G795" s="134" t="s">
        <v>537</v>
      </c>
      <c r="H795" s="121" t="s">
        <v>194</v>
      </c>
      <c r="I795" s="134">
        <v>3</v>
      </c>
      <c r="J795" s="131" t="s">
        <v>15139</v>
      </c>
      <c r="K795" s="135" t="s">
        <v>14523</v>
      </c>
      <c r="L795" s="121">
        <v>3</v>
      </c>
      <c r="M795" s="27">
        <f t="shared" si="37"/>
        <v>390</v>
      </c>
      <c r="N795" s="23"/>
      <c r="O795" s="24" t="s">
        <v>32</v>
      </c>
    </row>
    <row r="796" s="1" customFormat="1" ht="18.75" spans="1:15">
      <c r="A796" s="121">
        <v>791</v>
      </c>
      <c r="B796" s="121" t="s">
        <v>14518</v>
      </c>
      <c r="C796" s="121" t="s">
        <v>11004</v>
      </c>
      <c r="D796" s="121" t="s">
        <v>10034</v>
      </c>
      <c r="E796" s="121" t="s">
        <v>14519</v>
      </c>
      <c r="F796" s="134" t="s">
        <v>15134</v>
      </c>
      <c r="G796" s="134" t="s">
        <v>15333</v>
      </c>
      <c r="H796" s="121" t="s">
        <v>194</v>
      </c>
      <c r="I796" s="134">
        <v>4</v>
      </c>
      <c r="J796" s="131" t="s">
        <v>15139</v>
      </c>
      <c r="K796" s="135" t="s">
        <v>14523</v>
      </c>
      <c r="L796" s="121">
        <v>3</v>
      </c>
      <c r="M796" s="27">
        <f t="shared" si="37"/>
        <v>390</v>
      </c>
      <c r="N796" s="23"/>
      <c r="O796" s="24" t="s">
        <v>32</v>
      </c>
    </row>
    <row r="797" s="1" customFormat="1" ht="18.75" spans="1:15">
      <c r="A797" s="121">
        <v>792</v>
      </c>
      <c r="B797" s="121" t="s">
        <v>14518</v>
      </c>
      <c r="C797" s="121" t="s">
        <v>11004</v>
      </c>
      <c r="D797" s="121" t="s">
        <v>10034</v>
      </c>
      <c r="E797" s="121" t="s">
        <v>14519</v>
      </c>
      <c r="F797" s="134" t="s">
        <v>15134</v>
      </c>
      <c r="G797" s="134" t="s">
        <v>15334</v>
      </c>
      <c r="H797" s="121" t="s">
        <v>194</v>
      </c>
      <c r="I797" s="134">
        <v>6</v>
      </c>
      <c r="J797" s="131" t="s">
        <v>15141</v>
      </c>
      <c r="K797" s="135" t="s">
        <v>14523</v>
      </c>
      <c r="L797" s="121">
        <v>3</v>
      </c>
      <c r="M797" s="27">
        <f t="shared" si="37"/>
        <v>390</v>
      </c>
      <c r="N797" s="23"/>
      <c r="O797" s="24" t="s">
        <v>32</v>
      </c>
    </row>
    <row r="798" s="1" customFormat="1" ht="18.75" spans="1:15">
      <c r="A798" s="121">
        <v>793</v>
      </c>
      <c r="B798" s="121" t="s">
        <v>14518</v>
      </c>
      <c r="C798" s="121" t="s">
        <v>11004</v>
      </c>
      <c r="D798" s="121" t="s">
        <v>10034</v>
      </c>
      <c r="E798" s="121" t="s">
        <v>14519</v>
      </c>
      <c r="F798" s="134" t="s">
        <v>15134</v>
      </c>
      <c r="G798" s="134" t="s">
        <v>15335</v>
      </c>
      <c r="H798" s="121" t="s">
        <v>194</v>
      </c>
      <c r="I798" s="134">
        <v>6</v>
      </c>
      <c r="J798" s="131" t="s">
        <v>15139</v>
      </c>
      <c r="K798" s="135" t="s">
        <v>14523</v>
      </c>
      <c r="L798" s="121">
        <v>3</v>
      </c>
      <c r="M798" s="27">
        <f t="shared" si="37"/>
        <v>390</v>
      </c>
      <c r="N798" s="23"/>
      <c r="O798" s="24" t="s">
        <v>32</v>
      </c>
    </row>
    <row r="799" s="1" customFormat="1" ht="18.75" spans="1:15">
      <c r="A799" s="121">
        <v>794</v>
      </c>
      <c r="B799" s="121" t="s">
        <v>14518</v>
      </c>
      <c r="C799" s="121" t="s">
        <v>11004</v>
      </c>
      <c r="D799" s="121" t="s">
        <v>10034</v>
      </c>
      <c r="E799" s="121" t="s">
        <v>14519</v>
      </c>
      <c r="F799" s="134" t="s">
        <v>15134</v>
      </c>
      <c r="G799" s="134" t="s">
        <v>15336</v>
      </c>
      <c r="H799" s="121" t="s">
        <v>194</v>
      </c>
      <c r="I799" s="134">
        <v>3</v>
      </c>
      <c r="J799" s="131" t="s">
        <v>15139</v>
      </c>
      <c r="K799" s="135" t="s">
        <v>14523</v>
      </c>
      <c r="L799" s="121">
        <v>3</v>
      </c>
      <c r="M799" s="27">
        <f t="shared" si="37"/>
        <v>390</v>
      </c>
      <c r="N799" s="23"/>
      <c r="O799" s="24" t="s">
        <v>32</v>
      </c>
    </row>
    <row r="800" s="1" customFormat="1" ht="18.75" spans="1:15">
      <c r="A800" s="121">
        <v>795</v>
      </c>
      <c r="B800" s="121" t="s">
        <v>14518</v>
      </c>
      <c r="C800" s="121" t="s">
        <v>11004</v>
      </c>
      <c r="D800" s="121" t="s">
        <v>10034</v>
      </c>
      <c r="E800" s="121" t="s">
        <v>14519</v>
      </c>
      <c r="F800" s="134" t="s">
        <v>15134</v>
      </c>
      <c r="G800" s="134" t="s">
        <v>15337</v>
      </c>
      <c r="H800" s="121" t="s">
        <v>194</v>
      </c>
      <c r="I800" s="134">
        <v>5</v>
      </c>
      <c r="J800" s="131" t="s">
        <v>15151</v>
      </c>
      <c r="K800" s="135" t="s">
        <v>14523</v>
      </c>
      <c r="L800" s="121">
        <v>3</v>
      </c>
      <c r="M800" s="27">
        <f t="shared" si="37"/>
        <v>390</v>
      </c>
      <c r="N800" s="23"/>
      <c r="O800" s="24" t="s">
        <v>32</v>
      </c>
    </row>
    <row r="801" s="1" customFormat="1" ht="18.75" spans="1:15">
      <c r="A801" s="121">
        <v>796</v>
      </c>
      <c r="B801" s="121" t="s">
        <v>14518</v>
      </c>
      <c r="C801" s="121" t="s">
        <v>11004</v>
      </c>
      <c r="D801" s="121" t="s">
        <v>10034</v>
      </c>
      <c r="E801" s="121" t="s">
        <v>14519</v>
      </c>
      <c r="F801" s="134" t="s">
        <v>15134</v>
      </c>
      <c r="G801" s="134" t="s">
        <v>15338</v>
      </c>
      <c r="H801" s="121" t="s">
        <v>194</v>
      </c>
      <c r="I801" s="134">
        <v>7</v>
      </c>
      <c r="J801" s="131" t="s">
        <v>15139</v>
      </c>
      <c r="K801" s="135" t="s">
        <v>14523</v>
      </c>
      <c r="L801" s="121">
        <v>3</v>
      </c>
      <c r="M801" s="27">
        <f>L801*468</f>
        <v>1404</v>
      </c>
      <c r="N801" s="23"/>
      <c r="O801" s="24" t="s">
        <v>32</v>
      </c>
    </row>
    <row r="802" s="1" customFormat="1" ht="18.75" spans="1:15">
      <c r="A802" s="121">
        <v>797</v>
      </c>
      <c r="B802" s="121" t="s">
        <v>14518</v>
      </c>
      <c r="C802" s="121" t="s">
        <v>11004</v>
      </c>
      <c r="D802" s="121" t="s">
        <v>10034</v>
      </c>
      <c r="E802" s="121" t="s">
        <v>14519</v>
      </c>
      <c r="F802" s="134" t="s">
        <v>15134</v>
      </c>
      <c r="G802" s="134" t="s">
        <v>652</v>
      </c>
      <c r="H802" s="121" t="s">
        <v>194</v>
      </c>
      <c r="I802" s="134">
        <v>3</v>
      </c>
      <c r="J802" s="131" t="s">
        <v>15182</v>
      </c>
      <c r="K802" s="135" t="s">
        <v>14523</v>
      </c>
      <c r="L802" s="121">
        <v>3</v>
      </c>
      <c r="M802" s="27">
        <f t="shared" ref="M802:M833" si="38">L802*130</f>
        <v>390</v>
      </c>
      <c r="N802" s="23"/>
      <c r="O802" s="24" t="s">
        <v>32</v>
      </c>
    </row>
    <row r="803" s="1" customFormat="1" ht="18.75" spans="1:15">
      <c r="A803" s="121">
        <v>798</v>
      </c>
      <c r="B803" s="121" t="s">
        <v>14518</v>
      </c>
      <c r="C803" s="121" t="s">
        <v>11004</v>
      </c>
      <c r="D803" s="121" t="s">
        <v>10034</v>
      </c>
      <c r="E803" s="121" t="s">
        <v>14519</v>
      </c>
      <c r="F803" s="142" t="s">
        <v>15134</v>
      </c>
      <c r="G803" s="143" t="s">
        <v>15339</v>
      </c>
      <c r="H803" s="141" t="s">
        <v>194</v>
      </c>
      <c r="I803" s="142">
        <v>6</v>
      </c>
      <c r="J803" s="144" t="s">
        <v>15141</v>
      </c>
      <c r="K803" s="141" t="s">
        <v>31</v>
      </c>
      <c r="L803" s="142">
        <v>3</v>
      </c>
      <c r="M803" s="27">
        <f t="shared" si="38"/>
        <v>390</v>
      </c>
      <c r="N803" s="23"/>
      <c r="O803" s="24" t="s">
        <v>32</v>
      </c>
    </row>
    <row r="804" s="1" customFormat="1" ht="18.75" spans="1:15">
      <c r="A804" s="121">
        <v>799</v>
      </c>
      <c r="B804" s="121" t="s">
        <v>14518</v>
      </c>
      <c r="C804" s="121" t="s">
        <v>11004</v>
      </c>
      <c r="D804" s="121" t="s">
        <v>10034</v>
      </c>
      <c r="E804" s="121" t="s">
        <v>14519</v>
      </c>
      <c r="F804" s="142" t="s">
        <v>15134</v>
      </c>
      <c r="G804" s="143" t="s">
        <v>15340</v>
      </c>
      <c r="H804" s="141" t="s">
        <v>194</v>
      </c>
      <c r="I804" s="142">
        <v>3</v>
      </c>
      <c r="J804" s="144" t="s">
        <v>15141</v>
      </c>
      <c r="K804" s="141" t="s">
        <v>31</v>
      </c>
      <c r="L804" s="142">
        <v>3</v>
      </c>
      <c r="M804" s="27">
        <f t="shared" si="38"/>
        <v>390</v>
      </c>
      <c r="N804" s="23"/>
      <c r="O804" s="24" t="s">
        <v>32</v>
      </c>
    </row>
    <row r="805" s="1" customFormat="1" ht="18.75" spans="1:15">
      <c r="A805" s="121">
        <v>800</v>
      </c>
      <c r="B805" s="121" t="s">
        <v>14518</v>
      </c>
      <c r="C805" s="121" t="s">
        <v>11004</v>
      </c>
      <c r="D805" s="121" t="s">
        <v>10034</v>
      </c>
      <c r="E805" s="121" t="s">
        <v>14519</v>
      </c>
      <c r="F805" s="142" t="s">
        <v>15134</v>
      </c>
      <c r="G805" s="143" t="s">
        <v>15341</v>
      </c>
      <c r="H805" s="141" t="s">
        <v>194</v>
      </c>
      <c r="I805" s="142">
        <v>3</v>
      </c>
      <c r="J805" s="144" t="s">
        <v>15136</v>
      </c>
      <c r="K805" s="141" t="s">
        <v>31</v>
      </c>
      <c r="L805" s="142">
        <v>3</v>
      </c>
      <c r="M805" s="27">
        <f t="shared" si="38"/>
        <v>390</v>
      </c>
      <c r="N805" s="23"/>
      <c r="O805" s="24" t="s">
        <v>32</v>
      </c>
    </row>
    <row r="806" s="1" customFormat="1" ht="18.75" spans="1:15">
      <c r="A806" s="121">
        <v>801</v>
      </c>
      <c r="B806" s="121" t="s">
        <v>14518</v>
      </c>
      <c r="C806" s="121" t="s">
        <v>11004</v>
      </c>
      <c r="D806" s="121" t="s">
        <v>10034</v>
      </c>
      <c r="E806" s="121" t="s">
        <v>14519</v>
      </c>
      <c r="F806" s="142" t="s">
        <v>15134</v>
      </c>
      <c r="G806" s="143" t="s">
        <v>15342</v>
      </c>
      <c r="H806" s="141" t="s">
        <v>1583</v>
      </c>
      <c r="I806" s="142">
        <v>3</v>
      </c>
      <c r="J806" s="144" t="s">
        <v>15139</v>
      </c>
      <c r="K806" s="141" t="s">
        <v>31</v>
      </c>
      <c r="L806" s="142">
        <v>3</v>
      </c>
      <c r="M806" s="27">
        <f t="shared" si="38"/>
        <v>390</v>
      </c>
      <c r="N806" s="23"/>
      <c r="O806" s="24" t="s">
        <v>32</v>
      </c>
    </row>
    <row r="807" s="1" customFormat="1" ht="18.75" spans="1:15">
      <c r="A807" s="121">
        <v>802</v>
      </c>
      <c r="B807" s="121" t="s">
        <v>14518</v>
      </c>
      <c r="C807" s="121" t="s">
        <v>11004</v>
      </c>
      <c r="D807" s="121" t="s">
        <v>10034</v>
      </c>
      <c r="E807" s="121" t="s">
        <v>14519</v>
      </c>
      <c r="F807" s="142" t="s">
        <v>15134</v>
      </c>
      <c r="G807" s="143" t="s">
        <v>15343</v>
      </c>
      <c r="H807" s="141" t="s">
        <v>1583</v>
      </c>
      <c r="I807" s="142">
        <v>3</v>
      </c>
      <c r="J807" s="144" t="s">
        <v>15149</v>
      </c>
      <c r="K807" s="141" t="s">
        <v>31</v>
      </c>
      <c r="L807" s="142">
        <v>3</v>
      </c>
      <c r="M807" s="27">
        <f t="shared" si="38"/>
        <v>390</v>
      </c>
      <c r="N807" s="23"/>
      <c r="O807" s="24" t="s">
        <v>32</v>
      </c>
    </row>
    <row r="808" s="1" customFormat="1" ht="18.75" spans="1:15">
      <c r="A808" s="121">
        <v>803</v>
      </c>
      <c r="B808" s="121" t="s">
        <v>14518</v>
      </c>
      <c r="C808" s="121" t="s">
        <v>11004</v>
      </c>
      <c r="D808" s="121" t="s">
        <v>10034</v>
      </c>
      <c r="E808" s="121" t="s">
        <v>14519</v>
      </c>
      <c r="F808" s="142" t="s">
        <v>15134</v>
      </c>
      <c r="G808" s="143" t="s">
        <v>15344</v>
      </c>
      <c r="H808" s="141" t="s">
        <v>194</v>
      </c>
      <c r="I808" s="142">
        <v>3</v>
      </c>
      <c r="J808" s="144" t="s">
        <v>15182</v>
      </c>
      <c r="K808" s="141" t="s">
        <v>31</v>
      </c>
      <c r="L808" s="142">
        <v>3</v>
      </c>
      <c r="M808" s="27">
        <f t="shared" si="38"/>
        <v>390</v>
      </c>
      <c r="N808" s="23"/>
      <c r="O808" s="24" t="s">
        <v>32</v>
      </c>
    </row>
    <row r="809" s="1" customFormat="1" ht="18.75" spans="1:15">
      <c r="A809" s="121">
        <v>804</v>
      </c>
      <c r="B809" s="121" t="s">
        <v>14518</v>
      </c>
      <c r="C809" s="121" t="s">
        <v>11004</v>
      </c>
      <c r="D809" s="121" t="s">
        <v>10034</v>
      </c>
      <c r="E809" s="121" t="s">
        <v>14519</v>
      </c>
      <c r="F809" s="142" t="s">
        <v>15134</v>
      </c>
      <c r="G809" s="143" t="s">
        <v>15345</v>
      </c>
      <c r="H809" s="141" t="s">
        <v>1583</v>
      </c>
      <c r="I809" s="142">
        <v>2</v>
      </c>
      <c r="J809" s="144" t="s">
        <v>15136</v>
      </c>
      <c r="K809" s="141" t="s">
        <v>31</v>
      </c>
      <c r="L809" s="142">
        <v>2</v>
      </c>
      <c r="M809" s="27">
        <f t="shared" si="38"/>
        <v>260</v>
      </c>
      <c r="N809" s="23"/>
      <c r="O809" s="24" t="s">
        <v>32</v>
      </c>
    </row>
    <row r="810" s="1" customFormat="1" ht="18.75" spans="1:15">
      <c r="A810" s="121">
        <v>805</v>
      </c>
      <c r="B810" s="121" t="s">
        <v>14518</v>
      </c>
      <c r="C810" s="121" t="s">
        <v>11004</v>
      </c>
      <c r="D810" s="121" t="s">
        <v>10034</v>
      </c>
      <c r="E810" s="121" t="s">
        <v>14519</v>
      </c>
      <c r="F810" s="142" t="s">
        <v>15134</v>
      </c>
      <c r="G810" s="143" t="s">
        <v>15346</v>
      </c>
      <c r="H810" s="141" t="s">
        <v>194</v>
      </c>
      <c r="I810" s="142">
        <v>3</v>
      </c>
      <c r="J810" s="144" t="s">
        <v>15143</v>
      </c>
      <c r="K810" s="141" t="s">
        <v>31</v>
      </c>
      <c r="L810" s="142">
        <v>3</v>
      </c>
      <c r="M810" s="27">
        <f t="shared" si="38"/>
        <v>390</v>
      </c>
      <c r="N810" s="23"/>
      <c r="O810" s="24" t="s">
        <v>32</v>
      </c>
    </row>
    <row r="811" s="1" customFormat="1" ht="18.75" spans="1:15">
      <c r="A811" s="121">
        <v>806</v>
      </c>
      <c r="B811" s="121" t="s">
        <v>14518</v>
      </c>
      <c r="C811" s="121" t="s">
        <v>11004</v>
      </c>
      <c r="D811" s="121" t="s">
        <v>10034</v>
      </c>
      <c r="E811" s="121" t="s">
        <v>14519</v>
      </c>
      <c r="F811" s="142" t="s">
        <v>15134</v>
      </c>
      <c r="G811" s="143" t="s">
        <v>15347</v>
      </c>
      <c r="H811" s="141" t="s">
        <v>194</v>
      </c>
      <c r="I811" s="142">
        <v>3</v>
      </c>
      <c r="J811" s="144" t="s">
        <v>15143</v>
      </c>
      <c r="K811" s="141" t="s">
        <v>31</v>
      </c>
      <c r="L811" s="142">
        <v>2</v>
      </c>
      <c r="M811" s="27">
        <f t="shared" si="38"/>
        <v>260</v>
      </c>
      <c r="N811" s="23"/>
      <c r="O811" s="24" t="s">
        <v>32</v>
      </c>
    </row>
    <row r="812" s="1" customFormat="1" ht="18.75" spans="1:15">
      <c r="A812" s="121">
        <v>807</v>
      </c>
      <c r="B812" s="121" t="s">
        <v>14518</v>
      </c>
      <c r="C812" s="121" t="s">
        <v>11004</v>
      </c>
      <c r="D812" s="121" t="s">
        <v>10034</v>
      </c>
      <c r="E812" s="121" t="s">
        <v>14519</v>
      </c>
      <c r="F812" s="142" t="s">
        <v>15134</v>
      </c>
      <c r="G812" s="143" t="s">
        <v>15348</v>
      </c>
      <c r="H812" s="141" t="s">
        <v>194</v>
      </c>
      <c r="I812" s="142">
        <v>3</v>
      </c>
      <c r="J812" s="144" t="s">
        <v>15182</v>
      </c>
      <c r="K812" s="141" t="s">
        <v>31</v>
      </c>
      <c r="L812" s="142">
        <v>3</v>
      </c>
      <c r="M812" s="27">
        <f t="shared" si="38"/>
        <v>390</v>
      </c>
      <c r="N812" s="23"/>
      <c r="O812" s="24" t="s">
        <v>32</v>
      </c>
    </row>
    <row r="813" s="1" customFormat="1" ht="18.75" spans="1:15">
      <c r="A813" s="121">
        <v>808</v>
      </c>
      <c r="B813" s="121" t="s">
        <v>14518</v>
      </c>
      <c r="C813" s="121" t="s">
        <v>11004</v>
      </c>
      <c r="D813" s="121" t="s">
        <v>10034</v>
      </c>
      <c r="E813" s="121" t="s">
        <v>14519</v>
      </c>
      <c r="F813" s="142" t="s">
        <v>15134</v>
      </c>
      <c r="G813" s="143" t="s">
        <v>15349</v>
      </c>
      <c r="H813" s="141" t="s">
        <v>194</v>
      </c>
      <c r="I813" s="142">
        <v>4</v>
      </c>
      <c r="J813" s="144" t="s">
        <v>15163</v>
      </c>
      <c r="K813" s="141" t="s">
        <v>31</v>
      </c>
      <c r="L813" s="142">
        <v>3</v>
      </c>
      <c r="M813" s="27">
        <f t="shared" si="38"/>
        <v>390</v>
      </c>
      <c r="N813" s="23"/>
      <c r="O813" s="24" t="s">
        <v>32</v>
      </c>
    </row>
    <row r="814" s="1" customFormat="1" ht="18.75" spans="1:15">
      <c r="A814" s="121">
        <v>809</v>
      </c>
      <c r="B814" s="121" t="s">
        <v>14518</v>
      </c>
      <c r="C814" s="121" t="s">
        <v>11004</v>
      </c>
      <c r="D814" s="121" t="s">
        <v>10034</v>
      </c>
      <c r="E814" s="121" t="s">
        <v>14519</v>
      </c>
      <c r="F814" s="142" t="s">
        <v>15134</v>
      </c>
      <c r="G814" s="143" t="s">
        <v>15350</v>
      </c>
      <c r="H814" s="141" t="s">
        <v>194</v>
      </c>
      <c r="I814" s="142">
        <v>3</v>
      </c>
      <c r="J814" s="144" t="s">
        <v>15139</v>
      </c>
      <c r="K814" s="141" t="s">
        <v>31</v>
      </c>
      <c r="L814" s="142">
        <v>3</v>
      </c>
      <c r="M814" s="27">
        <f t="shared" si="38"/>
        <v>390</v>
      </c>
      <c r="N814" s="23"/>
      <c r="O814" s="24" t="s">
        <v>32</v>
      </c>
    </row>
    <row r="815" s="1" customFormat="1" ht="18.75" spans="1:15">
      <c r="A815" s="121">
        <v>810</v>
      </c>
      <c r="B815" s="121" t="s">
        <v>14518</v>
      </c>
      <c r="C815" s="121" t="s">
        <v>11004</v>
      </c>
      <c r="D815" s="121" t="s">
        <v>10034</v>
      </c>
      <c r="E815" s="121" t="s">
        <v>14519</v>
      </c>
      <c r="F815" s="142" t="s">
        <v>15134</v>
      </c>
      <c r="G815" s="143" t="s">
        <v>15351</v>
      </c>
      <c r="H815" s="141" t="s">
        <v>194</v>
      </c>
      <c r="I815" s="142">
        <v>3</v>
      </c>
      <c r="J815" s="144" t="s">
        <v>15191</v>
      </c>
      <c r="K815" s="141" t="s">
        <v>31</v>
      </c>
      <c r="L815" s="142">
        <v>3</v>
      </c>
      <c r="M815" s="27">
        <f t="shared" si="38"/>
        <v>390</v>
      </c>
      <c r="N815" s="23"/>
      <c r="O815" s="24" t="s">
        <v>32</v>
      </c>
    </row>
    <row r="816" s="1" customFormat="1" ht="18.75" spans="1:15">
      <c r="A816" s="121">
        <v>811</v>
      </c>
      <c r="B816" s="121" t="s">
        <v>14518</v>
      </c>
      <c r="C816" s="121" t="s">
        <v>11004</v>
      </c>
      <c r="D816" s="121" t="s">
        <v>10034</v>
      </c>
      <c r="E816" s="121" t="s">
        <v>14519</v>
      </c>
      <c r="F816" s="142" t="s">
        <v>15134</v>
      </c>
      <c r="G816" s="143" t="s">
        <v>15352</v>
      </c>
      <c r="H816" s="141" t="s">
        <v>194</v>
      </c>
      <c r="I816" s="142">
        <v>3</v>
      </c>
      <c r="J816" s="144" t="s">
        <v>15163</v>
      </c>
      <c r="K816" s="141" t="s">
        <v>31</v>
      </c>
      <c r="L816" s="142">
        <v>3</v>
      </c>
      <c r="M816" s="27">
        <f t="shared" si="38"/>
        <v>390</v>
      </c>
      <c r="N816" s="23"/>
      <c r="O816" s="24" t="s">
        <v>32</v>
      </c>
    </row>
    <row r="817" s="1" customFormat="1" ht="18.75" spans="1:15">
      <c r="A817" s="121">
        <v>812</v>
      </c>
      <c r="B817" s="121" t="s">
        <v>14518</v>
      </c>
      <c r="C817" s="121" t="s">
        <v>11004</v>
      </c>
      <c r="D817" s="121" t="s">
        <v>10034</v>
      </c>
      <c r="E817" s="121" t="s">
        <v>14519</v>
      </c>
      <c r="F817" s="142" t="s">
        <v>15134</v>
      </c>
      <c r="G817" s="143" t="s">
        <v>15353</v>
      </c>
      <c r="H817" s="141" t="s">
        <v>194</v>
      </c>
      <c r="I817" s="142">
        <v>5</v>
      </c>
      <c r="J817" s="144" t="s">
        <v>15149</v>
      </c>
      <c r="K817" s="141" t="s">
        <v>31</v>
      </c>
      <c r="L817" s="142">
        <v>3</v>
      </c>
      <c r="M817" s="27">
        <f t="shared" si="38"/>
        <v>390</v>
      </c>
      <c r="N817" s="23"/>
      <c r="O817" s="24" t="s">
        <v>32</v>
      </c>
    </row>
    <row r="818" s="1" customFormat="1" ht="18.75" spans="1:15">
      <c r="A818" s="121">
        <v>813</v>
      </c>
      <c r="B818" s="121" t="s">
        <v>14518</v>
      </c>
      <c r="C818" s="121" t="s">
        <v>11004</v>
      </c>
      <c r="D818" s="121" t="s">
        <v>10034</v>
      </c>
      <c r="E818" s="121" t="s">
        <v>14519</v>
      </c>
      <c r="F818" s="142" t="s">
        <v>15134</v>
      </c>
      <c r="G818" s="143" t="s">
        <v>15354</v>
      </c>
      <c r="H818" s="141" t="s">
        <v>194</v>
      </c>
      <c r="I818" s="142">
        <v>3</v>
      </c>
      <c r="J818" s="144" t="s">
        <v>15182</v>
      </c>
      <c r="K818" s="141" t="s">
        <v>31</v>
      </c>
      <c r="L818" s="142">
        <v>3</v>
      </c>
      <c r="M818" s="27">
        <f t="shared" si="38"/>
        <v>390</v>
      </c>
      <c r="N818" s="23"/>
      <c r="O818" s="24" t="s">
        <v>32</v>
      </c>
    </row>
    <row r="819" s="1" customFormat="1" ht="18.75" spans="1:15">
      <c r="A819" s="121">
        <v>814</v>
      </c>
      <c r="B819" s="121" t="s">
        <v>14518</v>
      </c>
      <c r="C819" s="121" t="s">
        <v>11004</v>
      </c>
      <c r="D819" s="121" t="s">
        <v>10034</v>
      </c>
      <c r="E819" s="121" t="s">
        <v>14519</v>
      </c>
      <c r="F819" s="142" t="s">
        <v>15134</v>
      </c>
      <c r="G819" s="143" t="s">
        <v>15355</v>
      </c>
      <c r="H819" s="141" t="s">
        <v>194</v>
      </c>
      <c r="I819" s="142">
        <v>3</v>
      </c>
      <c r="J819" s="144" t="s">
        <v>15139</v>
      </c>
      <c r="K819" s="141" t="s">
        <v>31</v>
      </c>
      <c r="L819" s="142">
        <v>3</v>
      </c>
      <c r="M819" s="27">
        <f t="shared" si="38"/>
        <v>390</v>
      </c>
      <c r="N819" s="23"/>
      <c r="O819" s="24" t="s">
        <v>32</v>
      </c>
    </row>
    <row r="820" s="1" customFormat="1" ht="18.75" spans="1:15">
      <c r="A820" s="121">
        <v>815</v>
      </c>
      <c r="B820" s="121" t="s">
        <v>14518</v>
      </c>
      <c r="C820" s="121" t="s">
        <v>11004</v>
      </c>
      <c r="D820" s="121" t="s">
        <v>10034</v>
      </c>
      <c r="E820" s="121" t="s">
        <v>14519</v>
      </c>
      <c r="F820" s="142" t="s">
        <v>15134</v>
      </c>
      <c r="G820" s="143" t="s">
        <v>15356</v>
      </c>
      <c r="H820" s="141" t="s">
        <v>1583</v>
      </c>
      <c r="I820" s="141">
        <v>4</v>
      </c>
      <c r="J820" s="142" t="s">
        <v>15141</v>
      </c>
      <c r="K820" s="141" t="s">
        <v>31</v>
      </c>
      <c r="L820" s="141">
        <v>4</v>
      </c>
      <c r="M820" s="27">
        <f t="shared" si="38"/>
        <v>520</v>
      </c>
      <c r="N820" s="23"/>
      <c r="O820" s="24" t="s">
        <v>32</v>
      </c>
    </row>
    <row r="821" s="1" customFormat="1" ht="18.75" spans="1:15">
      <c r="A821" s="121">
        <v>816</v>
      </c>
      <c r="B821" s="121" t="s">
        <v>14518</v>
      </c>
      <c r="C821" s="121" t="s">
        <v>11004</v>
      </c>
      <c r="D821" s="121" t="s">
        <v>10034</v>
      </c>
      <c r="E821" s="121" t="s">
        <v>14519</v>
      </c>
      <c r="F821" s="142" t="s">
        <v>15134</v>
      </c>
      <c r="G821" s="143" t="s">
        <v>15357</v>
      </c>
      <c r="H821" s="141" t="s">
        <v>194</v>
      </c>
      <c r="I821" s="142">
        <v>4</v>
      </c>
      <c r="J821" s="144" t="s">
        <v>15139</v>
      </c>
      <c r="K821" s="141" t="s">
        <v>31</v>
      </c>
      <c r="L821" s="142">
        <v>3</v>
      </c>
      <c r="M821" s="27">
        <f t="shared" si="38"/>
        <v>390</v>
      </c>
      <c r="N821" s="23"/>
      <c r="O821" s="24" t="s">
        <v>32</v>
      </c>
    </row>
    <row r="822" s="1" customFormat="1" ht="18.75" spans="1:15">
      <c r="A822" s="121">
        <v>817</v>
      </c>
      <c r="B822" s="121" t="s">
        <v>14518</v>
      </c>
      <c r="C822" s="121" t="s">
        <v>11004</v>
      </c>
      <c r="D822" s="121" t="s">
        <v>10034</v>
      </c>
      <c r="E822" s="121" t="s">
        <v>14519</v>
      </c>
      <c r="F822" s="142" t="s">
        <v>15134</v>
      </c>
      <c r="G822" s="143" t="s">
        <v>15358</v>
      </c>
      <c r="H822" s="141" t="s">
        <v>194</v>
      </c>
      <c r="I822" s="142">
        <v>4</v>
      </c>
      <c r="J822" s="144" t="s">
        <v>15141</v>
      </c>
      <c r="K822" s="141" t="s">
        <v>31</v>
      </c>
      <c r="L822" s="142">
        <v>3</v>
      </c>
      <c r="M822" s="27">
        <f t="shared" si="38"/>
        <v>390</v>
      </c>
      <c r="N822" s="23"/>
      <c r="O822" s="24" t="s">
        <v>32</v>
      </c>
    </row>
    <row r="823" s="1" customFormat="1" ht="18.75" spans="1:15">
      <c r="A823" s="121">
        <v>818</v>
      </c>
      <c r="B823" s="121" t="s">
        <v>14518</v>
      </c>
      <c r="C823" s="121" t="s">
        <v>11004</v>
      </c>
      <c r="D823" s="121" t="s">
        <v>10034</v>
      </c>
      <c r="E823" s="121" t="s">
        <v>14519</v>
      </c>
      <c r="F823" s="142" t="s">
        <v>15134</v>
      </c>
      <c r="G823" s="143" t="s">
        <v>15359</v>
      </c>
      <c r="H823" s="141" t="s">
        <v>194</v>
      </c>
      <c r="I823" s="142">
        <v>3</v>
      </c>
      <c r="J823" s="144" t="s">
        <v>15136</v>
      </c>
      <c r="K823" s="141" t="s">
        <v>31</v>
      </c>
      <c r="L823" s="142">
        <v>3</v>
      </c>
      <c r="M823" s="27">
        <f t="shared" si="38"/>
        <v>390</v>
      </c>
      <c r="N823" s="23"/>
      <c r="O823" s="24" t="s">
        <v>32</v>
      </c>
    </row>
    <row r="824" s="1" customFormat="1" ht="18.75" spans="1:15">
      <c r="A824" s="121">
        <v>819</v>
      </c>
      <c r="B824" s="121" t="s">
        <v>14518</v>
      </c>
      <c r="C824" s="121" t="s">
        <v>11004</v>
      </c>
      <c r="D824" s="121" t="s">
        <v>10034</v>
      </c>
      <c r="E824" s="121" t="s">
        <v>14519</v>
      </c>
      <c r="F824" s="142" t="s">
        <v>15134</v>
      </c>
      <c r="G824" s="143" t="s">
        <v>15360</v>
      </c>
      <c r="H824" s="141" t="s">
        <v>194</v>
      </c>
      <c r="I824" s="142">
        <v>5</v>
      </c>
      <c r="J824" s="144" t="s">
        <v>15182</v>
      </c>
      <c r="K824" s="141" t="s">
        <v>31</v>
      </c>
      <c r="L824" s="142">
        <v>3</v>
      </c>
      <c r="M824" s="27">
        <f t="shared" si="38"/>
        <v>390</v>
      </c>
      <c r="N824" s="23"/>
      <c r="O824" s="24" t="s">
        <v>32</v>
      </c>
    </row>
    <row r="825" s="1" customFormat="1" ht="18.75" spans="1:15">
      <c r="A825" s="121">
        <v>820</v>
      </c>
      <c r="B825" s="121" t="s">
        <v>14518</v>
      </c>
      <c r="C825" s="121" t="s">
        <v>11004</v>
      </c>
      <c r="D825" s="121" t="s">
        <v>10034</v>
      </c>
      <c r="E825" s="121" t="s">
        <v>14519</v>
      </c>
      <c r="F825" s="131" t="s">
        <v>15361</v>
      </c>
      <c r="G825" s="131" t="s">
        <v>15362</v>
      </c>
      <c r="H825" s="131" t="s">
        <v>194</v>
      </c>
      <c r="I825" s="137">
        <v>5</v>
      </c>
      <c r="J825" s="131" t="s">
        <v>15363</v>
      </c>
      <c r="K825" s="131" t="s">
        <v>14523</v>
      </c>
      <c r="L825" s="137">
        <v>3</v>
      </c>
      <c r="M825" s="27">
        <f t="shared" si="38"/>
        <v>390</v>
      </c>
      <c r="N825" s="23"/>
      <c r="O825" s="24" t="s">
        <v>32</v>
      </c>
    </row>
    <row r="826" s="1" customFormat="1" ht="18.75" spans="1:15">
      <c r="A826" s="121">
        <v>821</v>
      </c>
      <c r="B826" s="121" t="s">
        <v>14518</v>
      </c>
      <c r="C826" s="121" t="s">
        <v>11004</v>
      </c>
      <c r="D826" s="121" t="s">
        <v>10034</v>
      </c>
      <c r="E826" s="121" t="s">
        <v>14519</v>
      </c>
      <c r="F826" s="131" t="s">
        <v>15361</v>
      </c>
      <c r="G826" s="134" t="s">
        <v>15364</v>
      </c>
      <c r="H826" s="135" t="s">
        <v>194</v>
      </c>
      <c r="I826" s="134">
        <v>6</v>
      </c>
      <c r="J826" s="131" t="s">
        <v>15363</v>
      </c>
      <c r="K826" s="131" t="s">
        <v>14523</v>
      </c>
      <c r="L826" s="134">
        <v>3</v>
      </c>
      <c r="M826" s="27">
        <f t="shared" si="38"/>
        <v>390</v>
      </c>
      <c r="N826" s="23"/>
      <c r="O826" s="24" t="s">
        <v>32</v>
      </c>
    </row>
    <row r="827" s="1" customFormat="1" ht="18.75" spans="1:15">
      <c r="A827" s="121">
        <v>822</v>
      </c>
      <c r="B827" s="121" t="s">
        <v>14518</v>
      </c>
      <c r="C827" s="121" t="s">
        <v>11004</v>
      </c>
      <c r="D827" s="121" t="s">
        <v>10034</v>
      </c>
      <c r="E827" s="121" t="s">
        <v>14519</v>
      </c>
      <c r="F827" s="131" t="s">
        <v>15361</v>
      </c>
      <c r="G827" s="134" t="s">
        <v>15365</v>
      </c>
      <c r="H827" s="135" t="s">
        <v>194</v>
      </c>
      <c r="I827" s="134">
        <v>3</v>
      </c>
      <c r="J827" s="131" t="s">
        <v>15363</v>
      </c>
      <c r="K827" s="131" t="s">
        <v>14523</v>
      </c>
      <c r="L827" s="134">
        <v>2</v>
      </c>
      <c r="M827" s="27">
        <f t="shared" si="38"/>
        <v>260</v>
      </c>
      <c r="N827" s="23"/>
      <c r="O827" s="24" t="s">
        <v>32</v>
      </c>
    </row>
    <row r="828" s="1" customFormat="1" ht="18.75" spans="1:15">
      <c r="A828" s="121">
        <v>823</v>
      </c>
      <c r="B828" s="121" t="s">
        <v>14518</v>
      </c>
      <c r="C828" s="121" t="s">
        <v>11004</v>
      </c>
      <c r="D828" s="121" t="s">
        <v>10034</v>
      </c>
      <c r="E828" s="121" t="s">
        <v>14519</v>
      </c>
      <c r="F828" s="131" t="s">
        <v>15361</v>
      </c>
      <c r="G828" s="134" t="s">
        <v>15366</v>
      </c>
      <c r="H828" s="135" t="s">
        <v>194</v>
      </c>
      <c r="I828" s="134">
        <v>4</v>
      </c>
      <c r="J828" s="131" t="s">
        <v>15367</v>
      </c>
      <c r="K828" s="131" t="s">
        <v>14523</v>
      </c>
      <c r="L828" s="134">
        <v>2</v>
      </c>
      <c r="M828" s="27">
        <f t="shared" si="38"/>
        <v>260</v>
      </c>
      <c r="N828" s="23"/>
      <c r="O828" s="24" t="s">
        <v>32</v>
      </c>
    </row>
    <row r="829" s="1" customFormat="1" ht="18.75" spans="1:15">
      <c r="A829" s="121">
        <v>824</v>
      </c>
      <c r="B829" s="121" t="s">
        <v>14518</v>
      </c>
      <c r="C829" s="121" t="s">
        <v>11004</v>
      </c>
      <c r="D829" s="121" t="s">
        <v>10034</v>
      </c>
      <c r="E829" s="121" t="s">
        <v>14519</v>
      </c>
      <c r="F829" s="131" t="s">
        <v>15361</v>
      </c>
      <c r="G829" s="134" t="s">
        <v>15368</v>
      </c>
      <c r="H829" s="135" t="s">
        <v>194</v>
      </c>
      <c r="I829" s="134">
        <v>5</v>
      </c>
      <c r="J829" s="131" t="s">
        <v>15363</v>
      </c>
      <c r="K829" s="131" t="s">
        <v>14523</v>
      </c>
      <c r="L829" s="134">
        <v>3</v>
      </c>
      <c r="M829" s="27">
        <f t="shared" si="38"/>
        <v>390</v>
      </c>
      <c r="N829" s="23"/>
      <c r="O829" s="24" t="s">
        <v>32</v>
      </c>
    </row>
    <row r="830" s="1" customFormat="1" ht="18.75" spans="1:15">
      <c r="A830" s="121">
        <v>825</v>
      </c>
      <c r="B830" s="121" t="s">
        <v>14518</v>
      </c>
      <c r="C830" s="121" t="s">
        <v>11004</v>
      </c>
      <c r="D830" s="121" t="s">
        <v>10034</v>
      </c>
      <c r="E830" s="121" t="s">
        <v>14519</v>
      </c>
      <c r="F830" s="131" t="s">
        <v>15361</v>
      </c>
      <c r="G830" s="134" t="s">
        <v>15369</v>
      </c>
      <c r="H830" s="135" t="s">
        <v>194</v>
      </c>
      <c r="I830" s="134">
        <v>5</v>
      </c>
      <c r="J830" s="131" t="s">
        <v>15370</v>
      </c>
      <c r="K830" s="131" t="s">
        <v>14523</v>
      </c>
      <c r="L830" s="134">
        <v>3</v>
      </c>
      <c r="M830" s="27">
        <f t="shared" si="38"/>
        <v>390</v>
      </c>
      <c r="N830" s="23"/>
      <c r="O830" s="24" t="s">
        <v>32</v>
      </c>
    </row>
    <row r="831" s="1" customFormat="1" ht="18.75" spans="1:15">
      <c r="A831" s="121">
        <v>826</v>
      </c>
      <c r="B831" s="121" t="s">
        <v>14518</v>
      </c>
      <c r="C831" s="121" t="s">
        <v>11004</v>
      </c>
      <c r="D831" s="121" t="s">
        <v>10034</v>
      </c>
      <c r="E831" s="121" t="s">
        <v>14519</v>
      </c>
      <c r="F831" s="131" t="s">
        <v>15361</v>
      </c>
      <c r="G831" s="131" t="s">
        <v>15371</v>
      </c>
      <c r="H831" s="131" t="s">
        <v>194</v>
      </c>
      <c r="I831" s="137">
        <v>6</v>
      </c>
      <c r="J831" s="131" t="s">
        <v>15363</v>
      </c>
      <c r="K831" s="131" t="s">
        <v>14523</v>
      </c>
      <c r="L831" s="134">
        <v>3</v>
      </c>
      <c r="M831" s="27">
        <f t="shared" si="38"/>
        <v>390</v>
      </c>
      <c r="N831" s="23"/>
      <c r="O831" s="24" t="s">
        <v>32</v>
      </c>
    </row>
    <row r="832" s="1" customFormat="1" ht="18.75" spans="1:15">
      <c r="A832" s="121">
        <v>827</v>
      </c>
      <c r="B832" s="121" t="s">
        <v>14518</v>
      </c>
      <c r="C832" s="121" t="s">
        <v>11004</v>
      </c>
      <c r="D832" s="121" t="s">
        <v>10034</v>
      </c>
      <c r="E832" s="121" t="s">
        <v>14519</v>
      </c>
      <c r="F832" s="131" t="s">
        <v>15361</v>
      </c>
      <c r="G832" s="134" t="s">
        <v>15372</v>
      </c>
      <c r="H832" s="135" t="s">
        <v>194</v>
      </c>
      <c r="I832" s="134">
        <v>6</v>
      </c>
      <c r="J832" s="131" t="s">
        <v>15363</v>
      </c>
      <c r="K832" s="131" t="s">
        <v>14523</v>
      </c>
      <c r="L832" s="134">
        <v>3</v>
      </c>
      <c r="M832" s="27">
        <f t="shared" si="38"/>
        <v>390</v>
      </c>
      <c r="N832" s="23"/>
      <c r="O832" s="24" t="s">
        <v>32</v>
      </c>
    </row>
    <row r="833" s="1" customFormat="1" ht="18.75" spans="1:15">
      <c r="A833" s="121">
        <v>828</v>
      </c>
      <c r="B833" s="121" t="s">
        <v>14518</v>
      </c>
      <c r="C833" s="121" t="s">
        <v>11004</v>
      </c>
      <c r="D833" s="121" t="s">
        <v>10034</v>
      </c>
      <c r="E833" s="121" t="s">
        <v>14519</v>
      </c>
      <c r="F833" s="131" t="s">
        <v>15361</v>
      </c>
      <c r="G833" s="134" t="s">
        <v>15373</v>
      </c>
      <c r="H833" s="135" t="s">
        <v>194</v>
      </c>
      <c r="I833" s="134">
        <v>6</v>
      </c>
      <c r="J833" s="131" t="s">
        <v>15374</v>
      </c>
      <c r="K833" s="131" t="s">
        <v>14523</v>
      </c>
      <c r="L833" s="134">
        <v>3</v>
      </c>
      <c r="M833" s="27">
        <f t="shared" si="38"/>
        <v>390</v>
      </c>
      <c r="N833" s="23"/>
      <c r="O833" s="24" t="s">
        <v>32</v>
      </c>
    </row>
    <row r="834" s="1" customFormat="1" ht="18.75" spans="1:15">
      <c r="A834" s="121">
        <v>829</v>
      </c>
      <c r="B834" s="121" t="s">
        <v>14518</v>
      </c>
      <c r="C834" s="121" t="s">
        <v>11004</v>
      </c>
      <c r="D834" s="121" t="s">
        <v>10034</v>
      </c>
      <c r="E834" s="121" t="s">
        <v>14519</v>
      </c>
      <c r="F834" s="131" t="s">
        <v>15361</v>
      </c>
      <c r="G834" s="134" t="s">
        <v>15375</v>
      </c>
      <c r="H834" s="135" t="s">
        <v>194</v>
      </c>
      <c r="I834" s="134">
        <v>5</v>
      </c>
      <c r="J834" s="131" t="s">
        <v>15370</v>
      </c>
      <c r="K834" s="131" t="s">
        <v>14523</v>
      </c>
      <c r="L834" s="134">
        <v>3</v>
      </c>
      <c r="M834" s="27">
        <f t="shared" ref="M834:M865" si="39">L834*130</f>
        <v>390</v>
      </c>
      <c r="N834" s="23"/>
      <c r="O834" s="24" t="s">
        <v>32</v>
      </c>
    </row>
    <row r="835" s="1" customFormat="1" ht="18.75" spans="1:15">
      <c r="A835" s="121">
        <v>830</v>
      </c>
      <c r="B835" s="121" t="s">
        <v>14518</v>
      </c>
      <c r="C835" s="121" t="s">
        <v>11004</v>
      </c>
      <c r="D835" s="121" t="s">
        <v>10034</v>
      </c>
      <c r="E835" s="121" t="s">
        <v>14519</v>
      </c>
      <c r="F835" s="131" t="s">
        <v>15361</v>
      </c>
      <c r="G835" s="134" t="s">
        <v>15376</v>
      </c>
      <c r="H835" s="135" t="s">
        <v>1583</v>
      </c>
      <c r="I835" s="134">
        <v>5</v>
      </c>
      <c r="J835" s="131" t="s">
        <v>15377</v>
      </c>
      <c r="K835" s="131" t="s">
        <v>14523</v>
      </c>
      <c r="L835" s="134">
        <v>3</v>
      </c>
      <c r="M835" s="27">
        <f t="shared" si="39"/>
        <v>390</v>
      </c>
      <c r="N835" s="23"/>
      <c r="O835" s="24" t="s">
        <v>32</v>
      </c>
    </row>
    <row r="836" s="1" customFormat="1" ht="18.75" spans="1:15">
      <c r="A836" s="121">
        <v>831</v>
      </c>
      <c r="B836" s="121" t="s">
        <v>14518</v>
      </c>
      <c r="C836" s="121" t="s">
        <v>11004</v>
      </c>
      <c r="D836" s="121" t="s">
        <v>10034</v>
      </c>
      <c r="E836" s="121" t="s">
        <v>14519</v>
      </c>
      <c r="F836" s="131" t="s">
        <v>15361</v>
      </c>
      <c r="G836" s="134" t="s">
        <v>15378</v>
      </c>
      <c r="H836" s="135" t="s">
        <v>194</v>
      </c>
      <c r="I836" s="134">
        <v>3</v>
      </c>
      <c r="J836" s="131" t="s">
        <v>15363</v>
      </c>
      <c r="K836" s="131" t="s">
        <v>14523</v>
      </c>
      <c r="L836" s="134">
        <v>2</v>
      </c>
      <c r="M836" s="27">
        <f t="shared" si="39"/>
        <v>260</v>
      </c>
      <c r="N836" s="23"/>
      <c r="O836" s="24" t="s">
        <v>32</v>
      </c>
    </row>
    <row r="837" s="1" customFormat="1" ht="18.75" spans="1:15">
      <c r="A837" s="121">
        <v>832</v>
      </c>
      <c r="B837" s="121" t="s">
        <v>14518</v>
      </c>
      <c r="C837" s="121" t="s">
        <v>11004</v>
      </c>
      <c r="D837" s="121" t="s">
        <v>10034</v>
      </c>
      <c r="E837" s="121" t="s">
        <v>14519</v>
      </c>
      <c r="F837" s="131" t="s">
        <v>15361</v>
      </c>
      <c r="G837" s="134" t="s">
        <v>15379</v>
      </c>
      <c r="H837" s="135" t="s">
        <v>194</v>
      </c>
      <c r="I837" s="134">
        <v>4</v>
      </c>
      <c r="J837" s="131" t="s">
        <v>15367</v>
      </c>
      <c r="K837" s="131" t="s">
        <v>14523</v>
      </c>
      <c r="L837" s="134">
        <v>2</v>
      </c>
      <c r="M837" s="27">
        <f t="shared" si="39"/>
        <v>260</v>
      </c>
      <c r="N837" s="23"/>
      <c r="O837" s="24" t="s">
        <v>32</v>
      </c>
    </row>
    <row r="838" s="1" customFormat="1" ht="18.75" spans="1:15">
      <c r="A838" s="121">
        <v>833</v>
      </c>
      <c r="B838" s="121" t="s">
        <v>14518</v>
      </c>
      <c r="C838" s="121" t="s">
        <v>11004</v>
      </c>
      <c r="D838" s="121" t="s">
        <v>10034</v>
      </c>
      <c r="E838" s="121" t="s">
        <v>14519</v>
      </c>
      <c r="F838" s="131" t="s">
        <v>15361</v>
      </c>
      <c r="G838" s="134" t="s">
        <v>15380</v>
      </c>
      <c r="H838" s="135" t="s">
        <v>194</v>
      </c>
      <c r="I838" s="134">
        <v>4</v>
      </c>
      <c r="J838" s="131" t="s">
        <v>15367</v>
      </c>
      <c r="K838" s="131" t="s">
        <v>14523</v>
      </c>
      <c r="L838" s="134">
        <v>2</v>
      </c>
      <c r="M838" s="27">
        <f t="shared" si="39"/>
        <v>260</v>
      </c>
      <c r="N838" s="23"/>
      <c r="O838" s="24" t="s">
        <v>32</v>
      </c>
    </row>
    <row r="839" s="1" customFormat="1" ht="18.75" spans="1:15">
      <c r="A839" s="121">
        <v>834</v>
      </c>
      <c r="B839" s="121" t="s">
        <v>14518</v>
      </c>
      <c r="C839" s="121" t="s">
        <v>11004</v>
      </c>
      <c r="D839" s="121" t="s">
        <v>10034</v>
      </c>
      <c r="E839" s="121" t="s">
        <v>14519</v>
      </c>
      <c r="F839" s="131" t="s">
        <v>15361</v>
      </c>
      <c r="G839" s="134" t="s">
        <v>15381</v>
      </c>
      <c r="H839" s="135" t="s">
        <v>194</v>
      </c>
      <c r="I839" s="134">
        <v>7</v>
      </c>
      <c r="J839" s="131" t="s">
        <v>15382</v>
      </c>
      <c r="K839" s="131" t="s">
        <v>14523</v>
      </c>
      <c r="L839" s="134">
        <v>3</v>
      </c>
      <c r="M839" s="27">
        <f t="shared" si="39"/>
        <v>390</v>
      </c>
      <c r="N839" s="23"/>
      <c r="O839" s="24" t="s">
        <v>32</v>
      </c>
    </row>
    <row r="840" s="1" customFormat="1" ht="18.75" spans="1:15">
      <c r="A840" s="121">
        <v>835</v>
      </c>
      <c r="B840" s="121" t="s">
        <v>14518</v>
      </c>
      <c r="C840" s="121" t="s">
        <v>11004</v>
      </c>
      <c r="D840" s="121" t="s">
        <v>10034</v>
      </c>
      <c r="E840" s="121" t="s">
        <v>14519</v>
      </c>
      <c r="F840" s="131" t="s">
        <v>15361</v>
      </c>
      <c r="G840" s="134" t="s">
        <v>15383</v>
      </c>
      <c r="H840" s="135" t="s">
        <v>194</v>
      </c>
      <c r="I840" s="134">
        <v>4</v>
      </c>
      <c r="J840" s="131" t="s">
        <v>15382</v>
      </c>
      <c r="K840" s="131" t="s">
        <v>14523</v>
      </c>
      <c r="L840" s="134">
        <v>2</v>
      </c>
      <c r="M840" s="27">
        <f t="shared" si="39"/>
        <v>260</v>
      </c>
      <c r="N840" s="23"/>
      <c r="O840" s="24" t="s">
        <v>32</v>
      </c>
    </row>
    <row r="841" s="1" customFormat="1" ht="18.75" spans="1:15">
      <c r="A841" s="121">
        <v>836</v>
      </c>
      <c r="B841" s="121" t="s">
        <v>14518</v>
      </c>
      <c r="C841" s="121" t="s">
        <v>11004</v>
      </c>
      <c r="D841" s="121" t="s">
        <v>10034</v>
      </c>
      <c r="E841" s="121" t="s">
        <v>14519</v>
      </c>
      <c r="F841" s="131" t="s">
        <v>15361</v>
      </c>
      <c r="G841" s="121" t="s">
        <v>15384</v>
      </c>
      <c r="H841" s="121" t="s">
        <v>1583</v>
      </c>
      <c r="I841" s="121">
        <v>4</v>
      </c>
      <c r="J841" s="131" t="s">
        <v>15382</v>
      </c>
      <c r="K841" s="131" t="s">
        <v>14523</v>
      </c>
      <c r="L841" s="121">
        <v>2</v>
      </c>
      <c r="M841" s="27">
        <f t="shared" si="39"/>
        <v>260</v>
      </c>
      <c r="N841" s="23"/>
      <c r="O841" s="24" t="s">
        <v>32</v>
      </c>
    </row>
    <row r="842" s="1" customFormat="1" ht="18.75" spans="1:15">
      <c r="A842" s="121">
        <v>837</v>
      </c>
      <c r="B842" s="121" t="s">
        <v>14518</v>
      </c>
      <c r="C842" s="121" t="s">
        <v>11004</v>
      </c>
      <c r="D842" s="121" t="s">
        <v>10034</v>
      </c>
      <c r="E842" s="121" t="s">
        <v>14519</v>
      </c>
      <c r="F842" s="131" t="s">
        <v>15361</v>
      </c>
      <c r="G842" s="121" t="s">
        <v>15385</v>
      </c>
      <c r="H842" s="121" t="s">
        <v>194</v>
      </c>
      <c r="I842" s="121">
        <v>4</v>
      </c>
      <c r="J842" s="121" t="s">
        <v>15386</v>
      </c>
      <c r="K842" s="131" t="s">
        <v>14523</v>
      </c>
      <c r="L842" s="121">
        <v>2</v>
      </c>
      <c r="M842" s="27">
        <f t="shared" si="39"/>
        <v>260</v>
      </c>
      <c r="N842" s="23"/>
      <c r="O842" s="24" t="s">
        <v>32</v>
      </c>
    </row>
    <row r="843" s="1" customFormat="1" ht="18.75" spans="1:15">
      <c r="A843" s="121">
        <v>838</v>
      </c>
      <c r="B843" s="121" t="s">
        <v>14518</v>
      </c>
      <c r="C843" s="121" t="s">
        <v>11004</v>
      </c>
      <c r="D843" s="121" t="s">
        <v>10034</v>
      </c>
      <c r="E843" s="121" t="s">
        <v>14519</v>
      </c>
      <c r="F843" s="131" t="s">
        <v>15361</v>
      </c>
      <c r="G843" s="121" t="s">
        <v>15387</v>
      </c>
      <c r="H843" s="121" t="s">
        <v>1583</v>
      </c>
      <c r="I843" s="121">
        <v>5</v>
      </c>
      <c r="J843" s="121" t="s">
        <v>15386</v>
      </c>
      <c r="K843" s="131" t="s">
        <v>14523</v>
      </c>
      <c r="L843" s="121">
        <v>3</v>
      </c>
      <c r="M843" s="27">
        <f t="shared" si="39"/>
        <v>390</v>
      </c>
      <c r="N843" s="23"/>
      <c r="O843" s="24" t="s">
        <v>32</v>
      </c>
    </row>
    <row r="844" s="1" customFormat="1" ht="18.75" spans="1:15">
      <c r="A844" s="121">
        <v>839</v>
      </c>
      <c r="B844" s="121" t="s">
        <v>14518</v>
      </c>
      <c r="C844" s="121" t="s">
        <v>11004</v>
      </c>
      <c r="D844" s="121" t="s">
        <v>10034</v>
      </c>
      <c r="E844" s="121" t="s">
        <v>14519</v>
      </c>
      <c r="F844" s="131" t="s">
        <v>15361</v>
      </c>
      <c r="G844" s="121" t="s">
        <v>15388</v>
      </c>
      <c r="H844" s="121" t="s">
        <v>194</v>
      </c>
      <c r="I844" s="121">
        <v>6</v>
      </c>
      <c r="J844" s="121" t="s">
        <v>15386</v>
      </c>
      <c r="K844" s="131" t="s">
        <v>14523</v>
      </c>
      <c r="L844" s="121">
        <v>3</v>
      </c>
      <c r="M844" s="27">
        <f t="shared" si="39"/>
        <v>390</v>
      </c>
      <c r="N844" s="23"/>
      <c r="O844" s="24" t="s">
        <v>32</v>
      </c>
    </row>
    <row r="845" s="1" customFormat="1" ht="18.75" spans="1:15">
      <c r="A845" s="121">
        <v>840</v>
      </c>
      <c r="B845" s="121" t="s">
        <v>14518</v>
      </c>
      <c r="C845" s="121" t="s">
        <v>11004</v>
      </c>
      <c r="D845" s="121" t="s">
        <v>10034</v>
      </c>
      <c r="E845" s="121" t="s">
        <v>14519</v>
      </c>
      <c r="F845" s="131" t="s">
        <v>15361</v>
      </c>
      <c r="G845" s="121" t="s">
        <v>15389</v>
      </c>
      <c r="H845" s="121" t="s">
        <v>194</v>
      </c>
      <c r="I845" s="121">
        <v>4</v>
      </c>
      <c r="J845" s="121" t="s">
        <v>15367</v>
      </c>
      <c r="K845" s="131" t="s">
        <v>14523</v>
      </c>
      <c r="L845" s="121">
        <v>2</v>
      </c>
      <c r="M845" s="27">
        <f t="shared" si="39"/>
        <v>260</v>
      </c>
      <c r="N845" s="23"/>
      <c r="O845" s="24" t="s">
        <v>32</v>
      </c>
    </row>
    <row r="846" s="1" customFormat="1" ht="18.75" spans="1:15">
      <c r="A846" s="121">
        <v>841</v>
      </c>
      <c r="B846" s="121" t="s">
        <v>14518</v>
      </c>
      <c r="C846" s="121" t="s">
        <v>11004</v>
      </c>
      <c r="D846" s="121" t="s">
        <v>10034</v>
      </c>
      <c r="E846" s="121" t="s">
        <v>14519</v>
      </c>
      <c r="F846" s="131" t="s">
        <v>15361</v>
      </c>
      <c r="G846" s="121" t="s">
        <v>15390</v>
      </c>
      <c r="H846" s="121" t="s">
        <v>194</v>
      </c>
      <c r="I846" s="121">
        <v>4</v>
      </c>
      <c r="J846" s="121" t="s">
        <v>15386</v>
      </c>
      <c r="K846" s="131" t="s">
        <v>14523</v>
      </c>
      <c r="L846" s="121">
        <v>1</v>
      </c>
      <c r="M846" s="27">
        <f t="shared" si="39"/>
        <v>130</v>
      </c>
      <c r="N846" s="23"/>
      <c r="O846" s="24" t="s">
        <v>32</v>
      </c>
    </row>
    <row r="847" s="1" customFormat="1" ht="18.75" spans="1:15">
      <c r="A847" s="121">
        <v>842</v>
      </c>
      <c r="B847" s="121" t="s">
        <v>14518</v>
      </c>
      <c r="C847" s="121" t="s">
        <v>11004</v>
      </c>
      <c r="D847" s="121" t="s">
        <v>10034</v>
      </c>
      <c r="E847" s="121" t="s">
        <v>14519</v>
      </c>
      <c r="F847" s="131" t="s">
        <v>15361</v>
      </c>
      <c r="G847" s="122" t="s">
        <v>15391</v>
      </c>
      <c r="H847" s="121" t="s">
        <v>194</v>
      </c>
      <c r="I847" s="121">
        <v>5</v>
      </c>
      <c r="J847" s="121" t="s">
        <v>15386</v>
      </c>
      <c r="K847" s="131" t="s">
        <v>14523</v>
      </c>
      <c r="L847" s="121">
        <v>3</v>
      </c>
      <c r="M847" s="27">
        <f t="shared" si="39"/>
        <v>390</v>
      </c>
      <c r="N847" s="23"/>
      <c r="O847" s="24" t="s">
        <v>32</v>
      </c>
    </row>
    <row r="848" s="1" customFormat="1" ht="18.75" spans="1:15">
      <c r="A848" s="121">
        <v>843</v>
      </c>
      <c r="B848" s="121" t="s">
        <v>14518</v>
      </c>
      <c r="C848" s="121" t="s">
        <v>11004</v>
      </c>
      <c r="D848" s="121" t="s">
        <v>10034</v>
      </c>
      <c r="E848" s="121" t="s">
        <v>14519</v>
      </c>
      <c r="F848" s="131" t="s">
        <v>15361</v>
      </c>
      <c r="G848" s="121" t="s">
        <v>15392</v>
      </c>
      <c r="H848" s="121" t="s">
        <v>194</v>
      </c>
      <c r="I848" s="121">
        <v>6</v>
      </c>
      <c r="J848" s="121" t="s">
        <v>15386</v>
      </c>
      <c r="K848" s="131" t="s">
        <v>14523</v>
      </c>
      <c r="L848" s="121">
        <v>2</v>
      </c>
      <c r="M848" s="27">
        <f t="shared" si="39"/>
        <v>260</v>
      </c>
      <c r="N848" s="23"/>
      <c r="O848" s="24" t="s">
        <v>32</v>
      </c>
    </row>
    <row r="849" s="1" customFormat="1" ht="18.75" spans="1:15">
      <c r="A849" s="121">
        <v>844</v>
      </c>
      <c r="B849" s="121" t="s">
        <v>14518</v>
      </c>
      <c r="C849" s="121" t="s">
        <v>11004</v>
      </c>
      <c r="D849" s="121" t="s">
        <v>10034</v>
      </c>
      <c r="E849" s="121" t="s">
        <v>14519</v>
      </c>
      <c r="F849" s="131" t="s">
        <v>15361</v>
      </c>
      <c r="G849" s="121" t="s">
        <v>15393</v>
      </c>
      <c r="H849" s="121" t="s">
        <v>194</v>
      </c>
      <c r="I849" s="121">
        <v>5</v>
      </c>
      <c r="J849" s="121" t="s">
        <v>15386</v>
      </c>
      <c r="K849" s="131" t="s">
        <v>14523</v>
      </c>
      <c r="L849" s="121">
        <v>3</v>
      </c>
      <c r="M849" s="27">
        <f t="shared" si="39"/>
        <v>390</v>
      </c>
      <c r="N849" s="23"/>
      <c r="O849" s="24" t="s">
        <v>32</v>
      </c>
    </row>
    <row r="850" s="1" customFormat="1" ht="18.75" spans="1:15">
      <c r="A850" s="121">
        <v>845</v>
      </c>
      <c r="B850" s="121" t="s">
        <v>14518</v>
      </c>
      <c r="C850" s="121" t="s">
        <v>11004</v>
      </c>
      <c r="D850" s="121" t="s">
        <v>10034</v>
      </c>
      <c r="E850" s="121" t="s">
        <v>14519</v>
      </c>
      <c r="F850" s="131" t="s">
        <v>15361</v>
      </c>
      <c r="G850" s="121" t="s">
        <v>15394</v>
      </c>
      <c r="H850" s="121" t="s">
        <v>194</v>
      </c>
      <c r="I850" s="121">
        <v>4</v>
      </c>
      <c r="J850" s="121" t="s">
        <v>15386</v>
      </c>
      <c r="K850" s="131" t="s">
        <v>14523</v>
      </c>
      <c r="L850" s="121">
        <v>2</v>
      </c>
      <c r="M850" s="27">
        <f t="shared" si="39"/>
        <v>260</v>
      </c>
      <c r="N850" s="23"/>
      <c r="O850" s="24" t="s">
        <v>32</v>
      </c>
    </row>
    <row r="851" s="1" customFormat="1" ht="18.75" spans="1:15">
      <c r="A851" s="121">
        <v>846</v>
      </c>
      <c r="B851" s="121" t="s">
        <v>14518</v>
      </c>
      <c r="C851" s="121" t="s">
        <v>11004</v>
      </c>
      <c r="D851" s="121" t="s">
        <v>10034</v>
      </c>
      <c r="E851" s="121" t="s">
        <v>14519</v>
      </c>
      <c r="F851" s="131" t="s">
        <v>15361</v>
      </c>
      <c r="G851" s="121" t="s">
        <v>15395</v>
      </c>
      <c r="H851" s="121" t="s">
        <v>194</v>
      </c>
      <c r="I851" s="121">
        <v>5</v>
      </c>
      <c r="J851" s="121" t="s">
        <v>15396</v>
      </c>
      <c r="K851" s="131" t="s">
        <v>14523</v>
      </c>
      <c r="L851" s="121">
        <v>3</v>
      </c>
      <c r="M851" s="27">
        <f t="shared" si="39"/>
        <v>390</v>
      </c>
      <c r="N851" s="23"/>
      <c r="O851" s="24" t="s">
        <v>32</v>
      </c>
    </row>
    <row r="852" s="1" customFormat="1" ht="18.75" spans="1:15">
      <c r="A852" s="121">
        <v>847</v>
      </c>
      <c r="B852" s="121" t="s">
        <v>14518</v>
      </c>
      <c r="C852" s="121" t="s">
        <v>11004</v>
      </c>
      <c r="D852" s="121" t="s">
        <v>10034</v>
      </c>
      <c r="E852" s="121" t="s">
        <v>14519</v>
      </c>
      <c r="F852" s="131" t="s">
        <v>15361</v>
      </c>
      <c r="G852" s="121" t="s">
        <v>15397</v>
      </c>
      <c r="H852" s="121" t="s">
        <v>194</v>
      </c>
      <c r="I852" s="121">
        <v>4</v>
      </c>
      <c r="J852" s="121" t="s">
        <v>15386</v>
      </c>
      <c r="K852" s="131" t="s">
        <v>14523</v>
      </c>
      <c r="L852" s="121">
        <v>2</v>
      </c>
      <c r="M852" s="27">
        <f t="shared" si="39"/>
        <v>260</v>
      </c>
      <c r="N852" s="23"/>
      <c r="O852" s="24" t="s">
        <v>32</v>
      </c>
    </row>
    <row r="853" s="1" customFormat="1" ht="18.75" spans="1:15">
      <c r="A853" s="121">
        <v>848</v>
      </c>
      <c r="B853" s="121" t="s">
        <v>14518</v>
      </c>
      <c r="C853" s="121" t="s">
        <v>11004</v>
      </c>
      <c r="D853" s="121" t="s">
        <v>10034</v>
      </c>
      <c r="E853" s="121" t="s">
        <v>14519</v>
      </c>
      <c r="F853" s="131" t="s">
        <v>15361</v>
      </c>
      <c r="G853" s="121" t="s">
        <v>15398</v>
      </c>
      <c r="H853" s="121" t="s">
        <v>194</v>
      </c>
      <c r="I853" s="121">
        <v>5</v>
      </c>
      <c r="J853" s="121" t="s">
        <v>15382</v>
      </c>
      <c r="K853" s="131" t="s">
        <v>14523</v>
      </c>
      <c r="L853" s="121">
        <v>3</v>
      </c>
      <c r="M853" s="27">
        <f t="shared" si="39"/>
        <v>390</v>
      </c>
      <c r="N853" s="23"/>
      <c r="O853" s="24" t="s">
        <v>32</v>
      </c>
    </row>
    <row r="854" s="1" customFormat="1" ht="18.75" spans="1:15">
      <c r="A854" s="121">
        <v>849</v>
      </c>
      <c r="B854" s="121" t="s">
        <v>14518</v>
      </c>
      <c r="C854" s="121" t="s">
        <v>11004</v>
      </c>
      <c r="D854" s="121" t="s">
        <v>10034</v>
      </c>
      <c r="E854" s="121" t="s">
        <v>14519</v>
      </c>
      <c r="F854" s="131" t="s">
        <v>15361</v>
      </c>
      <c r="G854" s="121" t="s">
        <v>15399</v>
      </c>
      <c r="H854" s="121" t="s">
        <v>194</v>
      </c>
      <c r="I854" s="121">
        <v>3</v>
      </c>
      <c r="J854" s="121" t="s">
        <v>15386</v>
      </c>
      <c r="K854" s="131" t="s">
        <v>14523</v>
      </c>
      <c r="L854" s="121">
        <v>2</v>
      </c>
      <c r="M854" s="27">
        <f t="shared" si="39"/>
        <v>260</v>
      </c>
      <c r="N854" s="23"/>
      <c r="O854" s="24" t="s">
        <v>32</v>
      </c>
    </row>
    <row r="855" s="1" customFormat="1" ht="18.75" spans="1:15">
      <c r="A855" s="121">
        <v>850</v>
      </c>
      <c r="B855" s="121" t="s">
        <v>14518</v>
      </c>
      <c r="C855" s="121" t="s">
        <v>11004</v>
      </c>
      <c r="D855" s="121" t="s">
        <v>10034</v>
      </c>
      <c r="E855" s="121" t="s">
        <v>14519</v>
      </c>
      <c r="F855" s="131" t="s">
        <v>15361</v>
      </c>
      <c r="G855" s="121" t="s">
        <v>15400</v>
      </c>
      <c r="H855" s="121" t="s">
        <v>194</v>
      </c>
      <c r="I855" s="121">
        <v>5</v>
      </c>
      <c r="J855" s="121" t="s">
        <v>15386</v>
      </c>
      <c r="K855" s="131" t="s">
        <v>14523</v>
      </c>
      <c r="L855" s="121">
        <v>3</v>
      </c>
      <c r="M855" s="27">
        <f t="shared" si="39"/>
        <v>390</v>
      </c>
      <c r="N855" s="23"/>
      <c r="O855" s="24" t="s">
        <v>32</v>
      </c>
    </row>
    <row r="856" s="1" customFormat="1" ht="18.75" spans="1:15">
      <c r="A856" s="121">
        <v>851</v>
      </c>
      <c r="B856" s="121" t="s">
        <v>14518</v>
      </c>
      <c r="C856" s="121" t="s">
        <v>11004</v>
      </c>
      <c r="D856" s="121" t="s">
        <v>10034</v>
      </c>
      <c r="E856" s="121" t="s">
        <v>14519</v>
      </c>
      <c r="F856" s="131" t="s">
        <v>15361</v>
      </c>
      <c r="G856" s="121" t="s">
        <v>15401</v>
      </c>
      <c r="H856" s="121" t="s">
        <v>1583</v>
      </c>
      <c r="I856" s="121">
        <v>3</v>
      </c>
      <c r="J856" s="121" t="s">
        <v>15386</v>
      </c>
      <c r="K856" s="131" t="s">
        <v>14523</v>
      </c>
      <c r="L856" s="121">
        <v>2</v>
      </c>
      <c r="M856" s="27">
        <f t="shared" si="39"/>
        <v>260</v>
      </c>
      <c r="N856" s="23"/>
      <c r="O856" s="24" t="s">
        <v>32</v>
      </c>
    </row>
    <row r="857" s="1" customFormat="1" ht="18.75" spans="1:15">
      <c r="A857" s="121">
        <v>852</v>
      </c>
      <c r="B857" s="121" t="s">
        <v>14518</v>
      </c>
      <c r="C857" s="121" t="s">
        <v>11004</v>
      </c>
      <c r="D857" s="121" t="s">
        <v>10034</v>
      </c>
      <c r="E857" s="121" t="s">
        <v>14519</v>
      </c>
      <c r="F857" s="131" t="s">
        <v>15361</v>
      </c>
      <c r="G857" s="121" t="s">
        <v>15402</v>
      </c>
      <c r="H857" s="121" t="s">
        <v>1583</v>
      </c>
      <c r="I857" s="121">
        <v>3</v>
      </c>
      <c r="J857" s="121" t="s">
        <v>15403</v>
      </c>
      <c r="K857" s="131" t="s">
        <v>14523</v>
      </c>
      <c r="L857" s="121">
        <v>3</v>
      </c>
      <c r="M857" s="27">
        <f t="shared" si="39"/>
        <v>390</v>
      </c>
      <c r="N857" s="23"/>
      <c r="O857" s="24" t="s">
        <v>32</v>
      </c>
    </row>
    <row r="858" s="1" customFormat="1" ht="18.75" spans="1:15">
      <c r="A858" s="121">
        <v>853</v>
      </c>
      <c r="B858" s="121" t="s">
        <v>14518</v>
      </c>
      <c r="C858" s="121" t="s">
        <v>11004</v>
      </c>
      <c r="D858" s="121" t="s">
        <v>10034</v>
      </c>
      <c r="E858" s="121" t="s">
        <v>14519</v>
      </c>
      <c r="F858" s="131" t="s">
        <v>15361</v>
      </c>
      <c r="G858" s="121" t="s">
        <v>15404</v>
      </c>
      <c r="H858" s="121" t="s">
        <v>194</v>
      </c>
      <c r="I858" s="121">
        <v>5</v>
      </c>
      <c r="J858" s="121" t="s">
        <v>15363</v>
      </c>
      <c r="K858" s="131" t="s">
        <v>14523</v>
      </c>
      <c r="L858" s="121">
        <v>3</v>
      </c>
      <c r="M858" s="27">
        <f t="shared" si="39"/>
        <v>390</v>
      </c>
      <c r="N858" s="23"/>
      <c r="O858" s="24" t="s">
        <v>32</v>
      </c>
    </row>
    <row r="859" s="1" customFormat="1" ht="18.75" spans="1:15">
      <c r="A859" s="121">
        <v>854</v>
      </c>
      <c r="B859" s="121" t="s">
        <v>14518</v>
      </c>
      <c r="C859" s="121" t="s">
        <v>11004</v>
      </c>
      <c r="D859" s="121" t="s">
        <v>10034</v>
      </c>
      <c r="E859" s="121" t="s">
        <v>14519</v>
      </c>
      <c r="F859" s="131" t="s">
        <v>15361</v>
      </c>
      <c r="G859" s="121" t="s">
        <v>15405</v>
      </c>
      <c r="H859" s="121" t="s">
        <v>1583</v>
      </c>
      <c r="I859" s="121">
        <v>4</v>
      </c>
      <c r="J859" s="121" t="s">
        <v>15403</v>
      </c>
      <c r="K859" s="131" t="s">
        <v>14523</v>
      </c>
      <c r="L859" s="121">
        <v>2</v>
      </c>
      <c r="M859" s="27">
        <f t="shared" si="39"/>
        <v>260</v>
      </c>
      <c r="N859" s="23"/>
      <c r="O859" s="24" t="s">
        <v>32</v>
      </c>
    </row>
    <row r="860" s="1" customFormat="1" ht="18.75" spans="1:15">
      <c r="A860" s="121">
        <v>855</v>
      </c>
      <c r="B860" s="121" t="s">
        <v>14518</v>
      </c>
      <c r="C860" s="121" t="s">
        <v>11004</v>
      </c>
      <c r="D860" s="121" t="s">
        <v>10034</v>
      </c>
      <c r="E860" s="121" t="s">
        <v>14519</v>
      </c>
      <c r="F860" s="131" t="s">
        <v>15361</v>
      </c>
      <c r="G860" s="121" t="s">
        <v>15406</v>
      </c>
      <c r="H860" s="121" t="s">
        <v>194</v>
      </c>
      <c r="I860" s="121">
        <v>5</v>
      </c>
      <c r="J860" s="121" t="s">
        <v>15386</v>
      </c>
      <c r="K860" s="131" t="s">
        <v>14523</v>
      </c>
      <c r="L860" s="121">
        <v>3</v>
      </c>
      <c r="M860" s="27">
        <f t="shared" si="39"/>
        <v>390</v>
      </c>
      <c r="N860" s="23"/>
      <c r="O860" s="24" t="s">
        <v>32</v>
      </c>
    </row>
    <row r="861" s="1" customFormat="1" ht="18.75" spans="1:15">
      <c r="A861" s="121">
        <v>856</v>
      </c>
      <c r="B861" s="121" t="s">
        <v>14518</v>
      </c>
      <c r="C861" s="121" t="s">
        <v>11004</v>
      </c>
      <c r="D861" s="121" t="s">
        <v>10034</v>
      </c>
      <c r="E861" s="121" t="s">
        <v>14519</v>
      </c>
      <c r="F861" s="131" t="s">
        <v>15361</v>
      </c>
      <c r="G861" s="122" t="s">
        <v>15407</v>
      </c>
      <c r="H861" s="121" t="s">
        <v>194</v>
      </c>
      <c r="I861" s="121">
        <v>5</v>
      </c>
      <c r="J861" s="121" t="s">
        <v>15403</v>
      </c>
      <c r="K861" s="131" t="s">
        <v>14523</v>
      </c>
      <c r="L861" s="121">
        <v>3</v>
      </c>
      <c r="M861" s="27">
        <f t="shared" si="39"/>
        <v>390</v>
      </c>
      <c r="N861" s="23"/>
      <c r="O861" s="24" t="s">
        <v>32</v>
      </c>
    </row>
    <row r="862" s="1" customFormat="1" ht="18.75" spans="1:15">
      <c r="A862" s="121">
        <v>857</v>
      </c>
      <c r="B862" s="121" t="s">
        <v>14518</v>
      </c>
      <c r="C862" s="121" t="s">
        <v>11004</v>
      </c>
      <c r="D862" s="121" t="s">
        <v>10034</v>
      </c>
      <c r="E862" s="121" t="s">
        <v>14519</v>
      </c>
      <c r="F862" s="131" t="s">
        <v>15361</v>
      </c>
      <c r="G862" s="121" t="s">
        <v>15408</v>
      </c>
      <c r="H862" s="121" t="s">
        <v>194</v>
      </c>
      <c r="I862" s="121">
        <v>3</v>
      </c>
      <c r="J862" s="121" t="s">
        <v>15367</v>
      </c>
      <c r="K862" s="131" t="s">
        <v>14523</v>
      </c>
      <c r="L862" s="121">
        <v>2</v>
      </c>
      <c r="M862" s="27">
        <f t="shared" si="39"/>
        <v>260</v>
      </c>
      <c r="N862" s="23"/>
      <c r="O862" s="24" t="s">
        <v>32</v>
      </c>
    </row>
    <row r="863" s="1" customFormat="1" ht="18.75" spans="1:15">
      <c r="A863" s="121">
        <v>858</v>
      </c>
      <c r="B863" s="121" t="s">
        <v>14518</v>
      </c>
      <c r="C863" s="121" t="s">
        <v>11004</v>
      </c>
      <c r="D863" s="121" t="s">
        <v>10034</v>
      </c>
      <c r="E863" s="121" t="s">
        <v>14519</v>
      </c>
      <c r="F863" s="131" t="s">
        <v>15361</v>
      </c>
      <c r="G863" s="121" t="s">
        <v>15409</v>
      </c>
      <c r="H863" s="121" t="s">
        <v>194</v>
      </c>
      <c r="I863" s="121">
        <v>5</v>
      </c>
      <c r="J863" s="121" t="s">
        <v>15386</v>
      </c>
      <c r="K863" s="131" t="s">
        <v>14523</v>
      </c>
      <c r="L863" s="121">
        <v>3</v>
      </c>
      <c r="M863" s="27">
        <f t="shared" si="39"/>
        <v>390</v>
      </c>
      <c r="N863" s="23"/>
      <c r="O863" s="24" t="s">
        <v>32</v>
      </c>
    </row>
    <row r="864" s="1" customFormat="1" ht="18.75" spans="1:15">
      <c r="A864" s="121">
        <v>859</v>
      </c>
      <c r="B864" s="121" t="s">
        <v>14518</v>
      </c>
      <c r="C864" s="121" t="s">
        <v>11004</v>
      </c>
      <c r="D864" s="121" t="s">
        <v>10034</v>
      </c>
      <c r="E864" s="121" t="s">
        <v>14519</v>
      </c>
      <c r="F864" s="131" t="s">
        <v>15361</v>
      </c>
      <c r="G864" s="121" t="s">
        <v>15410</v>
      </c>
      <c r="H864" s="121" t="s">
        <v>194</v>
      </c>
      <c r="I864" s="121">
        <v>7</v>
      </c>
      <c r="J864" s="121" t="s">
        <v>15367</v>
      </c>
      <c r="K864" s="131" t="s">
        <v>14523</v>
      </c>
      <c r="L864" s="121">
        <v>3</v>
      </c>
      <c r="M864" s="27">
        <f t="shared" si="39"/>
        <v>390</v>
      </c>
      <c r="N864" s="23"/>
      <c r="O864" s="24" t="s">
        <v>32</v>
      </c>
    </row>
    <row r="865" s="1" customFormat="1" ht="18.75" spans="1:15">
      <c r="A865" s="121">
        <v>860</v>
      </c>
      <c r="B865" s="121" t="s">
        <v>14518</v>
      </c>
      <c r="C865" s="121" t="s">
        <v>11004</v>
      </c>
      <c r="D865" s="121" t="s">
        <v>10034</v>
      </c>
      <c r="E865" s="121" t="s">
        <v>14519</v>
      </c>
      <c r="F865" s="131" t="s">
        <v>15361</v>
      </c>
      <c r="G865" s="121" t="s">
        <v>15411</v>
      </c>
      <c r="H865" s="121" t="s">
        <v>194</v>
      </c>
      <c r="I865" s="121">
        <v>6</v>
      </c>
      <c r="J865" s="121" t="s">
        <v>15386</v>
      </c>
      <c r="K865" s="131" t="s">
        <v>14523</v>
      </c>
      <c r="L865" s="121">
        <v>3</v>
      </c>
      <c r="M865" s="27">
        <f t="shared" si="39"/>
        <v>390</v>
      </c>
      <c r="N865" s="23"/>
      <c r="O865" s="24" t="s">
        <v>32</v>
      </c>
    </row>
    <row r="866" s="1" customFormat="1" ht="18.75" spans="1:15">
      <c r="A866" s="121">
        <v>861</v>
      </c>
      <c r="B866" s="121" t="s">
        <v>14518</v>
      </c>
      <c r="C866" s="121" t="s">
        <v>11004</v>
      </c>
      <c r="D866" s="121" t="s">
        <v>10034</v>
      </c>
      <c r="E866" s="121" t="s">
        <v>14519</v>
      </c>
      <c r="F866" s="131" t="s">
        <v>15361</v>
      </c>
      <c r="G866" s="121" t="s">
        <v>15412</v>
      </c>
      <c r="H866" s="121" t="s">
        <v>194</v>
      </c>
      <c r="I866" s="121">
        <v>5</v>
      </c>
      <c r="J866" s="121" t="s">
        <v>15363</v>
      </c>
      <c r="K866" s="131" t="s">
        <v>14523</v>
      </c>
      <c r="L866" s="121">
        <v>3</v>
      </c>
      <c r="M866" s="27">
        <f t="shared" ref="M866:M897" si="40">L866*130</f>
        <v>390</v>
      </c>
      <c r="N866" s="23"/>
      <c r="O866" s="24" t="s">
        <v>32</v>
      </c>
    </row>
    <row r="867" s="1" customFormat="1" ht="18.75" spans="1:15">
      <c r="A867" s="121">
        <v>862</v>
      </c>
      <c r="B867" s="121" t="s">
        <v>14518</v>
      </c>
      <c r="C867" s="121" t="s">
        <v>11004</v>
      </c>
      <c r="D867" s="121" t="s">
        <v>10034</v>
      </c>
      <c r="E867" s="121" t="s">
        <v>14519</v>
      </c>
      <c r="F867" s="131" t="s">
        <v>15361</v>
      </c>
      <c r="G867" s="121" t="s">
        <v>15413</v>
      </c>
      <c r="H867" s="121" t="s">
        <v>1583</v>
      </c>
      <c r="I867" s="121">
        <v>2</v>
      </c>
      <c r="J867" s="121" t="s">
        <v>15382</v>
      </c>
      <c r="K867" s="131" t="s">
        <v>14523</v>
      </c>
      <c r="L867" s="121">
        <v>2</v>
      </c>
      <c r="M867" s="27">
        <f t="shared" si="40"/>
        <v>260</v>
      </c>
      <c r="N867" s="23"/>
      <c r="O867" s="24" t="s">
        <v>32</v>
      </c>
    </row>
    <row r="868" s="1" customFormat="1" ht="18.75" spans="1:15">
      <c r="A868" s="121">
        <v>863</v>
      </c>
      <c r="B868" s="121" t="s">
        <v>14518</v>
      </c>
      <c r="C868" s="121" t="s">
        <v>11004</v>
      </c>
      <c r="D868" s="121" t="s">
        <v>10034</v>
      </c>
      <c r="E868" s="121" t="s">
        <v>14519</v>
      </c>
      <c r="F868" s="131" t="s">
        <v>15361</v>
      </c>
      <c r="G868" s="121" t="s">
        <v>15414</v>
      </c>
      <c r="H868" s="121" t="s">
        <v>194</v>
      </c>
      <c r="I868" s="121">
        <v>4</v>
      </c>
      <c r="J868" s="121" t="s">
        <v>15382</v>
      </c>
      <c r="K868" s="131" t="s">
        <v>14523</v>
      </c>
      <c r="L868" s="121">
        <v>2</v>
      </c>
      <c r="M868" s="27">
        <f t="shared" si="40"/>
        <v>260</v>
      </c>
      <c r="N868" s="23"/>
      <c r="O868" s="24" t="s">
        <v>32</v>
      </c>
    </row>
    <row r="869" s="1" customFormat="1" ht="18.75" spans="1:15">
      <c r="A869" s="121">
        <v>864</v>
      </c>
      <c r="B869" s="121" t="s">
        <v>14518</v>
      </c>
      <c r="C869" s="121" t="s">
        <v>11004</v>
      </c>
      <c r="D869" s="121" t="s">
        <v>10034</v>
      </c>
      <c r="E869" s="121" t="s">
        <v>14519</v>
      </c>
      <c r="F869" s="131" t="s">
        <v>15361</v>
      </c>
      <c r="G869" s="121" t="s">
        <v>15415</v>
      </c>
      <c r="H869" s="121" t="s">
        <v>194</v>
      </c>
      <c r="I869" s="121">
        <v>6</v>
      </c>
      <c r="J869" s="121" t="s">
        <v>15382</v>
      </c>
      <c r="K869" s="131" t="s">
        <v>14523</v>
      </c>
      <c r="L869" s="121">
        <v>3</v>
      </c>
      <c r="M869" s="27">
        <f t="shared" si="40"/>
        <v>390</v>
      </c>
      <c r="N869" s="23"/>
      <c r="O869" s="24" t="s">
        <v>32</v>
      </c>
    </row>
    <row r="870" s="1" customFormat="1" ht="18.75" spans="1:15">
      <c r="A870" s="121">
        <v>865</v>
      </c>
      <c r="B870" s="121" t="s">
        <v>14518</v>
      </c>
      <c r="C870" s="121" t="s">
        <v>11004</v>
      </c>
      <c r="D870" s="121" t="s">
        <v>10034</v>
      </c>
      <c r="E870" s="121" t="s">
        <v>14519</v>
      </c>
      <c r="F870" s="131" t="s">
        <v>15361</v>
      </c>
      <c r="G870" s="121" t="s">
        <v>15416</v>
      </c>
      <c r="H870" s="121" t="s">
        <v>194</v>
      </c>
      <c r="I870" s="121">
        <v>4</v>
      </c>
      <c r="J870" s="121" t="s">
        <v>15386</v>
      </c>
      <c r="K870" s="131" t="s">
        <v>14523</v>
      </c>
      <c r="L870" s="121">
        <v>2</v>
      </c>
      <c r="M870" s="27">
        <f t="shared" si="40"/>
        <v>260</v>
      </c>
      <c r="N870" s="23"/>
      <c r="O870" s="24" t="s">
        <v>32</v>
      </c>
    </row>
    <row r="871" s="1" customFormat="1" ht="18.75" spans="1:15">
      <c r="A871" s="121">
        <v>866</v>
      </c>
      <c r="B871" s="121" t="s">
        <v>14518</v>
      </c>
      <c r="C871" s="121" t="s">
        <v>11004</v>
      </c>
      <c r="D871" s="121" t="s">
        <v>10034</v>
      </c>
      <c r="E871" s="121" t="s">
        <v>14519</v>
      </c>
      <c r="F871" s="131" t="s">
        <v>15361</v>
      </c>
      <c r="G871" s="121" t="s">
        <v>15417</v>
      </c>
      <c r="H871" s="121" t="s">
        <v>194</v>
      </c>
      <c r="I871" s="121">
        <v>4</v>
      </c>
      <c r="J871" s="121" t="s">
        <v>15382</v>
      </c>
      <c r="K871" s="131" t="s">
        <v>14523</v>
      </c>
      <c r="L871" s="121">
        <v>2</v>
      </c>
      <c r="M871" s="27">
        <f t="shared" si="40"/>
        <v>260</v>
      </c>
      <c r="N871" s="23"/>
      <c r="O871" s="24" t="s">
        <v>32</v>
      </c>
    </row>
    <row r="872" s="1" customFormat="1" ht="18.75" spans="1:15">
      <c r="A872" s="121">
        <v>867</v>
      </c>
      <c r="B872" s="121" t="s">
        <v>14518</v>
      </c>
      <c r="C872" s="121" t="s">
        <v>11004</v>
      </c>
      <c r="D872" s="121" t="s">
        <v>10034</v>
      </c>
      <c r="E872" s="121" t="s">
        <v>14519</v>
      </c>
      <c r="F872" s="131" t="s">
        <v>15361</v>
      </c>
      <c r="G872" s="121" t="s">
        <v>15418</v>
      </c>
      <c r="H872" s="121" t="s">
        <v>194</v>
      </c>
      <c r="I872" s="121">
        <v>2</v>
      </c>
      <c r="J872" s="121" t="s">
        <v>15382</v>
      </c>
      <c r="K872" s="131" t="s">
        <v>14523</v>
      </c>
      <c r="L872" s="121">
        <v>1</v>
      </c>
      <c r="M872" s="27">
        <f t="shared" si="40"/>
        <v>130</v>
      </c>
      <c r="N872" s="23"/>
      <c r="O872" s="24" t="s">
        <v>32</v>
      </c>
    </row>
    <row r="873" s="1" customFormat="1" ht="18.75" spans="1:15">
      <c r="A873" s="121">
        <v>868</v>
      </c>
      <c r="B873" s="121" t="s">
        <v>14518</v>
      </c>
      <c r="C873" s="121" t="s">
        <v>11004</v>
      </c>
      <c r="D873" s="121" t="s">
        <v>10034</v>
      </c>
      <c r="E873" s="121" t="s">
        <v>14519</v>
      </c>
      <c r="F873" s="131" t="s">
        <v>15361</v>
      </c>
      <c r="G873" s="121" t="s">
        <v>15419</v>
      </c>
      <c r="H873" s="121" t="s">
        <v>194</v>
      </c>
      <c r="I873" s="121">
        <v>6</v>
      </c>
      <c r="J873" s="121" t="s">
        <v>15382</v>
      </c>
      <c r="K873" s="131" t="s">
        <v>14523</v>
      </c>
      <c r="L873" s="121">
        <v>3</v>
      </c>
      <c r="M873" s="27">
        <f t="shared" si="40"/>
        <v>390</v>
      </c>
      <c r="N873" s="23"/>
      <c r="O873" s="24" t="s">
        <v>32</v>
      </c>
    </row>
    <row r="874" s="1" customFormat="1" ht="18.75" spans="1:15">
      <c r="A874" s="121">
        <v>869</v>
      </c>
      <c r="B874" s="121" t="s">
        <v>14518</v>
      </c>
      <c r="C874" s="121" t="s">
        <v>11004</v>
      </c>
      <c r="D874" s="121" t="s">
        <v>10034</v>
      </c>
      <c r="E874" s="121" t="s">
        <v>14519</v>
      </c>
      <c r="F874" s="131" t="s">
        <v>15361</v>
      </c>
      <c r="G874" s="121" t="s">
        <v>15420</v>
      </c>
      <c r="H874" s="121" t="s">
        <v>194</v>
      </c>
      <c r="I874" s="121">
        <v>5</v>
      </c>
      <c r="J874" s="121" t="s">
        <v>15386</v>
      </c>
      <c r="K874" s="131" t="s">
        <v>14523</v>
      </c>
      <c r="L874" s="121">
        <v>3</v>
      </c>
      <c r="M874" s="27">
        <f t="shared" si="40"/>
        <v>390</v>
      </c>
      <c r="N874" s="23"/>
      <c r="O874" s="24" t="s">
        <v>32</v>
      </c>
    </row>
    <row r="875" s="1" customFormat="1" ht="18.75" spans="1:15">
      <c r="A875" s="121">
        <v>870</v>
      </c>
      <c r="B875" s="121" t="s">
        <v>14518</v>
      </c>
      <c r="C875" s="121" t="s">
        <v>11004</v>
      </c>
      <c r="D875" s="121" t="s">
        <v>10034</v>
      </c>
      <c r="E875" s="121" t="s">
        <v>14519</v>
      </c>
      <c r="F875" s="131" t="s">
        <v>15361</v>
      </c>
      <c r="G875" s="121" t="s">
        <v>15421</v>
      </c>
      <c r="H875" s="121" t="s">
        <v>194</v>
      </c>
      <c r="I875" s="121">
        <v>7</v>
      </c>
      <c r="J875" s="121" t="s">
        <v>15382</v>
      </c>
      <c r="K875" s="131" t="s">
        <v>14523</v>
      </c>
      <c r="L875" s="121">
        <v>4</v>
      </c>
      <c r="M875" s="27">
        <f t="shared" si="40"/>
        <v>520</v>
      </c>
      <c r="N875" s="23"/>
      <c r="O875" s="24" t="s">
        <v>32</v>
      </c>
    </row>
    <row r="876" s="1" customFormat="1" ht="18.75" spans="1:15">
      <c r="A876" s="121">
        <v>871</v>
      </c>
      <c r="B876" s="121" t="s">
        <v>14518</v>
      </c>
      <c r="C876" s="121" t="s">
        <v>11004</v>
      </c>
      <c r="D876" s="121" t="s">
        <v>10034</v>
      </c>
      <c r="E876" s="121" t="s">
        <v>14519</v>
      </c>
      <c r="F876" s="131" t="s">
        <v>15361</v>
      </c>
      <c r="G876" s="121" t="s">
        <v>15422</v>
      </c>
      <c r="H876" s="121" t="s">
        <v>194</v>
      </c>
      <c r="I876" s="121">
        <v>5</v>
      </c>
      <c r="J876" s="121" t="s">
        <v>15382</v>
      </c>
      <c r="K876" s="131" t="s">
        <v>14523</v>
      </c>
      <c r="L876" s="121">
        <v>3</v>
      </c>
      <c r="M876" s="27">
        <f t="shared" si="40"/>
        <v>390</v>
      </c>
      <c r="N876" s="23"/>
      <c r="O876" s="24" t="s">
        <v>32</v>
      </c>
    </row>
    <row r="877" s="1" customFormat="1" ht="18.75" spans="1:15">
      <c r="A877" s="121">
        <v>872</v>
      </c>
      <c r="B877" s="121" t="s">
        <v>14518</v>
      </c>
      <c r="C877" s="121" t="s">
        <v>11004</v>
      </c>
      <c r="D877" s="121" t="s">
        <v>10034</v>
      </c>
      <c r="E877" s="121" t="s">
        <v>14519</v>
      </c>
      <c r="F877" s="131" t="s">
        <v>15361</v>
      </c>
      <c r="G877" s="121" t="s">
        <v>15423</v>
      </c>
      <c r="H877" s="121" t="s">
        <v>194</v>
      </c>
      <c r="I877" s="121">
        <v>3</v>
      </c>
      <c r="J877" s="121" t="s">
        <v>15382</v>
      </c>
      <c r="K877" s="131" t="s">
        <v>14523</v>
      </c>
      <c r="L877" s="121">
        <v>2</v>
      </c>
      <c r="M877" s="27">
        <f t="shared" si="40"/>
        <v>260</v>
      </c>
      <c r="N877" s="23"/>
      <c r="O877" s="24" t="s">
        <v>32</v>
      </c>
    </row>
    <row r="878" s="1" customFormat="1" ht="18.75" spans="1:15">
      <c r="A878" s="121">
        <v>873</v>
      </c>
      <c r="B878" s="121" t="s">
        <v>14518</v>
      </c>
      <c r="C878" s="121" t="s">
        <v>11004</v>
      </c>
      <c r="D878" s="121" t="s">
        <v>10034</v>
      </c>
      <c r="E878" s="121" t="s">
        <v>14519</v>
      </c>
      <c r="F878" s="131" t="s">
        <v>15361</v>
      </c>
      <c r="G878" s="121" t="s">
        <v>15424</v>
      </c>
      <c r="H878" s="121" t="s">
        <v>1583</v>
      </c>
      <c r="I878" s="121">
        <v>4</v>
      </c>
      <c r="J878" s="121" t="s">
        <v>15382</v>
      </c>
      <c r="K878" s="131" t="s">
        <v>14523</v>
      </c>
      <c r="L878" s="121">
        <v>2</v>
      </c>
      <c r="M878" s="27">
        <f t="shared" si="40"/>
        <v>260</v>
      </c>
      <c r="N878" s="23"/>
      <c r="O878" s="24" t="s">
        <v>32</v>
      </c>
    </row>
    <row r="879" s="1" customFormat="1" ht="18.75" spans="1:15">
      <c r="A879" s="121">
        <v>874</v>
      </c>
      <c r="B879" s="121" t="s">
        <v>14518</v>
      </c>
      <c r="C879" s="121" t="s">
        <v>11004</v>
      </c>
      <c r="D879" s="121" t="s">
        <v>10034</v>
      </c>
      <c r="E879" s="121" t="s">
        <v>14519</v>
      </c>
      <c r="F879" s="131" t="s">
        <v>15361</v>
      </c>
      <c r="G879" s="121" t="s">
        <v>15425</v>
      </c>
      <c r="H879" s="121" t="s">
        <v>1583</v>
      </c>
      <c r="I879" s="121">
        <v>5</v>
      </c>
      <c r="J879" s="121" t="s">
        <v>15382</v>
      </c>
      <c r="K879" s="131" t="s">
        <v>14523</v>
      </c>
      <c r="L879" s="121">
        <v>3</v>
      </c>
      <c r="M879" s="27">
        <f t="shared" si="40"/>
        <v>390</v>
      </c>
      <c r="N879" s="23"/>
      <c r="O879" s="24" t="s">
        <v>32</v>
      </c>
    </row>
    <row r="880" s="1" customFormat="1" ht="18.75" spans="1:15">
      <c r="A880" s="121">
        <v>875</v>
      </c>
      <c r="B880" s="121" t="s">
        <v>14518</v>
      </c>
      <c r="C880" s="121" t="s">
        <v>11004</v>
      </c>
      <c r="D880" s="121" t="s">
        <v>10034</v>
      </c>
      <c r="E880" s="121" t="s">
        <v>14519</v>
      </c>
      <c r="F880" s="131" t="s">
        <v>15361</v>
      </c>
      <c r="G880" s="121" t="s">
        <v>15426</v>
      </c>
      <c r="H880" s="121" t="s">
        <v>194</v>
      </c>
      <c r="I880" s="121">
        <v>4</v>
      </c>
      <c r="J880" s="121" t="s">
        <v>15427</v>
      </c>
      <c r="K880" s="131" t="s">
        <v>14523</v>
      </c>
      <c r="L880" s="121">
        <v>2</v>
      </c>
      <c r="M880" s="27">
        <f t="shared" si="40"/>
        <v>260</v>
      </c>
      <c r="N880" s="23"/>
      <c r="O880" s="24" t="s">
        <v>32</v>
      </c>
    </row>
    <row r="881" s="1" customFormat="1" ht="18.75" spans="1:15">
      <c r="A881" s="121">
        <v>876</v>
      </c>
      <c r="B881" s="121" t="s">
        <v>14518</v>
      </c>
      <c r="C881" s="121" t="s">
        <v>11004</v>
      </c>
      <c r="D881" s="121" t="s">
        <v>10034</v>
      </c>
      <c r="E881" s="121" t="s">
        <v>14519</v>
      </c>
      <c r="F881" s="131" t="s">
        <v>15361</v>
      </c>
      <c r="G881" s="121" t="s">
        <v>15428</v>
      </c>
      <c r="H881" s="121" t="s">
        <v>194</v>
      </c>
      <c r="I881" s="121">
        <v>4</v>
      </c>
      <c r="J881" s="121" t="s">
        <v>15429</v>
      </c>
      <c r="K881" s="131" t="s">
        <v>14523</v>
      </c>
      <c r="L881" s="121">
        <v>2</v>
      </c>
      <c r="M881" s="27">
        <f t="shared" si="40"/>
        <v>260</v>
      </c>
      <c r="N881" s="23"/>
      <c r="O881" s="24" t="s">
        <v>32</v>
      </c>
    </row>
    <row r="882" s="1" customFormat="1" ht="18.75" spans="1:15">
      <c r="A882" s="121">
        <v>877</v>
      </c>
      <c r="B882" s="121" t="s">
        <v>14518</v>
      </c>
      <c r="C882" s="121" t="s">
        <v>11004</v>
      </c>
      <c r="D882" s="121" t="s">
        <v>10034</v>
      </c>
      <c r="E882" s="121" t="s">
        <v>14519</v>
      </c>
      <c r="F882" s="131" t="s">
        <v>15361</v>
      </c>
      <c r="G882" s="121" t="s">
        <v>15430</v>
      </c>
      <c r="H882" s="121" t="s">
        <v>194</v>
      </c>
      <c r="I882" s="121">
        <v>3</v>
      </c>
      <c r="J882" s="121" t="s">
        <v>15382</v>
      </c>
      <c r="K882" s="131" t="s">
        <v>14523</v>
      </c>
      <c r="L882" s="121">
        <v>2</v>
      </c>
      <c r="M882" s="27">
        <f t="shared" si="40"/>
        <v>260</v>
      </c>
      <c r="N882" s="23"/>
      <c r="O882" s="24" t="s">
        <v>32</v>
      </c>
    </row>
    <row r="883" s="1" customFormat="1" ht="18.75" spans="1:15">
      <c r="A883" s="121">
        <v>878</v>
      </c>
      <c r="B883" s="121" t="s">
        <v>14518</v>
      </c>
      <c r="C883" s="121" t="s">
        <v>11004</v>
      </c>
      <c r="D883" s="121" t="s">
        <v>10034</v>
      </c>
      <c r="E883" s="121" t="s">
        <v>14519</v>
      </c>
      <c r="F883" s="131" t="s">
        <v>15361</v>
      </c>
      <c r="G883" s="121" t="s">
        <v>15431</v>
      </c>
      <c r="H883" s="121" t="s">
        <v>1583</v>
      </c>
      <c r="I883" s="121">
        <v>5</v>
      </c>
      <c r="J883" s="121" t="s">
        <v>15363</v>
      </c>
      <c r="K883" s="131" t="s">
        <v>14523</v>
      </c>
      <c r="L883" s="121">
        <v>3</v>
      </c>
      <c r="M883" s="27">
        <f t="shared" si="40"/>
        <v>390</v>
      </c>
      <c r="N883" s="23"/>
      <c r="O883" s="24" t="s">
        <v>32</v>
      </c>
    </row>
    <row r="884" s="1" customFormat="1" ht="18.75" spans="1:15">
      <c r="A884" s="121">
        <v>879</v>
      </c>
      <c r="B884" s="121" t="s">
        <v>14518</v>
      </c>
      <c r="C884" s="121" t="s">
        <v>11004</v>
      </c>
      <c r="D884" s="121" t="s">
        <v>10034</v>
      </c>
      <c r="E884" s="121" t="s">
        <v>14519</v>
      </c>
      <c r="F884" s="131" t="s">
        <v>15361</v>
      </c>
      <c r="G884" s="121" t="s">
        <v>15432</v>
      </c>
      <c r="H884" s="121" t="s">
        <v>194</v>
      </c>
      <c r="I884" s="121">
        <v>7</v>
      </c>
      <c r="J884" s="121" t="s">
        <v>15363</v>
      </c>
      <c r="K884" s="131" t="s">
        <v>14523</v>
      </c>
      <c r="L884" s="121">
        <v>4</v>
      </c>
      <c r="M884" s="27">
        <f t="shared" si="40"/>
        <v>520</v>
      </c>
      <c r="N884" s="23"/>
      <c r="O884" s="24" t="s">
        <v>32</v>
      </c>
    </row>
    <row r="885" s="1" customFormat="1" ht="18.75" spans="1:15">
      <c r="A885" s="121">
        <v>880</v>
      </c>
      <c r="B885" s="121" t="s">
        <v>14518</v>
      </c>
      <c r="C885" s="121" t="s">
        <v>11004</v>
      </c>
      <c r="D885" s="121" t="s">
        <v>10034</v>
      </c>
      <c r="E885" s="121" t="s">
        <v>14519</v>
      </c>
      <c r="F885" s="131" t="s">
        <v>15361</v>
      </c>
      <c r="G885" s="121" t="s">
        <v>15433</v>
      </c>
      <c r="H885" s="121" t="s">
        <v>194</v>
      </c>
      <c r="I885" s="121">
        <v>7</v>
      </c>
      <c r="J885" s="121" t="s">
        <v>15363</v>
      </c>
      <c r="K885" s="131" t="s">
        <v>14523</v>
      </c>
      <c r="L885" s="121">
        <v>5</v>
      </c>
      <c r="M885" s="27">
        <f t="shared" si="40"/>
        <v>650</v>
      </c>
      <c r="N885" s="23"/>
      <c r="O885" s="24" t="s">
        <v>32</v>
      </c>
    </row>
    <row r="886" s="1" customFormat="1" ht="18.75" spans="1:15">
      <c r="A886" s="121">
        <v>881</v>
      </c>
      <c r="B886" s="121" t="s">
        <v>14518</v>
      </c>
      <c r="C886" s="121" t="s">
        <v>11004</v>
      </c>
      <c r="D886" s="121" t="s">
        <v>10034</v>
      </c>
      <c r="E886" s="121" t="s">
        <v>14519</v>
      </c>
      <c r="F886" s="131" t="s">
        <v>15361</v>
      </c>
      <c r="G886" s="121" t="s">
        <v>15434</v>
      </c>
      <c r="H886" s="121" t="s">
        <v>1583</v>
      </c>
      <c r="I886" s="121">
        <v>6</v>
      </c>
      <c r="J886" s="121" t="s">
        <v>15429</v>
      </c>
      <c r="K886" s="131" t="s">
        <v>14523</v>
      </c>
      <c r="L886" s="121">
        <v>3</v>
      </c>
      <c r="M886" s="27">
        <f t="shared" si="40"/>
        <v>390</v>
      </c>
      <c r="N886" s="23"/>
      <c r="O886" s="24" t="s">
        <v>32</v>
      </c>
    </row>
    <row r="887" s="1" customFormat="1" ht="18.75" spans="1:15">
      <c r="A887" s="121">
        <v>882</v>
      </c>
      <c r="B887" s="121" t="s">
        <v>14518</v>
      </c>
      <c r="C887" s="121" t="s">
        <v>11004</v>
      </c>
      <c r="D887" s="121" t="s">
        <v>10034</v>
      </c>
      <c r="E887" s="121" t="s">
        <v>14519</v>
      </c>
      <c r="F887" s="131" t="s">
        <v>15361</v>
      </c>
      <c r="G887" s="121" t="s">
        <v>15435</v>
      </c>
      <c r="H887" s="121" t="s">
        <v>194</v>
      </c>
      <c r="I887" s="121">
        <v>6</v>
      </c>
      <c r="J887" s="121" t="s">
        <v>15386</v>
      </c>
      <c r="K887" s="131" t="s">
        <v>14523</v>
      </c>
      <c r="L887" s="121">
        <v>6</v>
      </c>
      <c r="M887" s="27">
        <f t="shared" si="40"/>
        <v>780</v>
      </c>
      <c r="N887" s="23"/>
      <c r="O887" s="24" t="s">
        <v>32</v>
      </c>
    </row>
    <row r="888" s="1" customFormat="1" ht="18.75" spans="1:15">
      <c r="A888" s="121">
        <v>883</v>
      </c>
      <c r="B888" s="121" t="s">
        <v>14518</v>
      </c>
      <c r="C888" s="121" t="s">
        <v>11004</v>
      </c>
      <c r="D888" s="121" t="s">
        <v>10034</v>
      </c>
      <c r="E888" s="121" t="s">
        <v>14519</v>
      </c>
      <c r="F888" s="131" t="s">
        <v>15361</v>
      </c>
      <c r="G888" s="121" t="s">
        <v>15436</v>
      </c>
      <c r="H888" s="121" t="s">
        <v>194</v>
      </c>
      <c r="I888" s="121">
        <v>6</v>
      </c>
      <c r="J888" s="121" t="s">
        <v>15374</v>
      </c>
      <c r="K888" s="131" t="s">
        <v>14523</v>
      </c>
      <c r="L888" s="121">
        <v>3</v>
      </c>
      <c r="M888" s="27">
        <f t="shared" si="40"/>
        <v>390</v>
      </c>
      <c r="N888" s="23"/>
      <c r="O888" s="24" t="s">
        <v>32</v>
      </c>
    </row>
    <row r="889" s="1" customFormat="1" ht="18.75" spans="1:15">
      <c r="A889" s="121">
        <v>884</v>
      </c>
      <c r="B889" s="121" t="s">
        <v>14518</v>
      </c>
      <c r="C889" s="121" t="s">
        <v>11004</v>
      </c>
      <c r="D889" s="121" t="s">
        <v>10034</v>
      </c>
      <c r="E889" s="121" t="s">
        <v>14519</v>
      </c>
      <c r="F889" s="131" t="s">
        <v>15361</v>
      </c>
      <c r="G889" s="121" t="s">
        <v>15437</v>
      </c>
      <c r="H889" s="121" t="s">
        <v>194</v>
      </c>
      <c r="I889" s="121">
        <v>7</v>
      </c>
      <c r="J889" s="121" t="s">
        <v>15382</v>
      </c>
      <c r="K889" s="131" t="s">
        <v>14523</v>
      </c>
      <c r="L889" s="121">
        <v>4</v>
      </c>
      <c r="M889" s="27">
        <f t="shared" si="40"/>
        <v>520</v>
      </c>
      <c r="N889" s="23"/>
      <c r="O889" s="24" t="s">
        <v>32</v>
      </c>
    </row>
    <row r="890" s="1" customFormat="1" ht="18.75" spans="1:15">
      <c r="A890" s="121">
        <v>885</v>
      </c>
      <c r="B890" s="121" t="s">
        <v>14518</v>
      </c>
      <c r="C890" s="121" t="s">
        <v>11004</v>
      </c>
      <c r="D890" s="121" t="s">
        <v>10034</v>
      </c>
      <c r="E890" s="121" t="s">
        <v>14519</v>
      </c>
      <c r="F890" s="131" t="s">
        <v>15361</v>
      </c>
      <c r="G890" s="121" t="s">
        <v>15438</v>
      </c>
      <c r="H890" s="121" t="s">
        <v>194</v>
      </c>
      <c r="I890" s="121">
        <v>5</v>
      </c>
      <c r="J890" s="121" t="s">
        <v>15374</v>
      </c>
      <c r="K890" s="131" t="s">
        <v>14523</v>
      </c>
      <c r="L890" s="121">
        <v>2</v>
      </c>
      <c r="M890" s="27">
        <f t="shared" si="40"/>
        <v>260</v>
      </c>
      <c r="N890" s="23"/>
      <c r="O890" s="24" t="s">
        <v>32</v>
      </c>
    </row>
    <row r="891" s="1" customFormat="1" ht="18.75" spans="1:15">
      <c r="A891" s="121">
        <v>886</v>
      </c>
      <c r="B891" s="121" t="s">
        <v>14518</v>
      </c>
      <c r="C891" s="121" t="s">
        <v>11004</v>
      </c>
      <c r="D891" s="121" t="s">
        <v>10034</v>
      </c>
      <c r="E891" s="121" t="s">
        <v>14519</v>
      </c>
      <c r="F891" s="131" t="s">
        <v>15361</v>
      </c>
      <c r="G891" s="121" t="s">
        <v>15439</v>
      </c>
      <c r="H891" s="121" t="s">
        <v>194</v>
      </c>
      <c r="I891" s="121">
        <v>6</v>
      </c>
      <c r="J891" s="121" t="s">
        <v>15382</v>
      </c>
      <c r="K891" s="131" t="s">
        <v>14523</v>
      </c>
      <c r="L891" s="121">
        <v>3</v>
      </c>
      <c r="M891" s="27">
        <f t="shared" si="40"/>
        <v>390</v>
      </c>
      <c r="N891" s="23"/>
      <c r="O891" s="24" t="s">
        <v>32</v>
      </c>
    </row>
    <row r="892" s="1" customFormat="1" ht="18.75" spans="1:15">
      <c r="A892" s="121">
        <v>887</v>
      </c>
      <c r="B892" s="121" t="s">
        <v>14518</v>
      </c>
      <c r="C892" s="121" t="s">
        <v>11004</v>
      </c>
      <c r="D892" s="121" t="s">
        <v>10034</v>
      </c>
      <c r="E892" s="121" t="s">
        <v>14519</v>
      </c>
      <c r="F892" s="131" t="s">
        <v>15361</v>
      </c>
      <c r="G892" s="121" t="s">
        <v>15440</v>
      </c>
      <c r="H892" s="121" t="s">
        <v>194</v>
      </c>
      <c r="I892" s="121">
        <v>7</v>
      </c>
      <c r="J892" s="121" t="s">
        <v>15370</v>
      </c>
      <c r="K892" s="131" t="s">
        <v>14523</v>
      </c>
      <c r="L892" s="121">
        <v>4</v>
      </c>
      <c r="M892" s="27">
        <f t="shared" si="40"/>
        <v>520</v>
      </c>
      <c r="N892" s="23"/>
      <c r="O892" s="24" t="s">
        <v>32</v>
      </c>
    </row>
    <row r="893" s="1" customFormat="1" ht="18.75" spans="1:15">
      <c r="A893" s="121">
        <v>888</v>
      </c>
      <c r="B893" s="121" t="s">
        <v>14518</v>
      </c>
      <c r="C893" s="121" t="s">
        <v>11004</v>
      </c>
      <c r="D893" s="121" t="s">
        <v>10034</v>
      </c>
      <c r="E893" s="121" t="s">
        <v>14519</v>
      </c>
      <c r="F893" s="131" t="s">
        <v>15361</v>
      </c>
      <c r="G893" s="122" t="s">
        <v>15441</v>
      </c>
      <c r="H893" s="121" t="s">
        <v>194</v>
      </c>
      <c r="I893" s="121">
        <v>6</v>
      </c>
      <c r="J893" s="121" t="s">
        <v>15370</v>
      </c>
      <c r="K893" s="131" t="s">
        <v>14523</v>
      </c>
      <c r="L893" s="121">
        <v>3</v>
      </c>
      <c r="M893" s="27">
        <f t="shared" si="40"/>
        <v>390</v>
      </c>
      <c r="N893" s="23"/>
      <c r="O893" s="24" t="s">
        <v>32</v>
      </c>
    </row>
    <row r="894" s="1" customFormat="1" ht="18.75" spans="1:15">
      <c r="A894" s="121">
        <v>889</v>
      </c>
      <c r="B894" s="121" t="s">
        <v>14518</v>
      </c>
      <c r="C894" s="121" t="s">
        <v>11004</v>
      </c>
      <c r="D894" s="121" t="s">
        <v>10034</v>
      </c>
      <c r="E894" s="121" t="s">
        <v>14519</v>
      </c>
      <c r="F894" s="131" t="s">
        <v>15361</v>
      </c>
      <c r="G894" s="121" t="s">
        <v>15442</v>
      </c>
      <c r="H894" s="121" t="s">
        <v>194</v>
      </c>
      <c r="I894" s="121">
        <v>4</v>
      </c>
      <c r="J894" s="121" t="s">
        <v>15374</v>
      </c>
      <c r="K894" s="131" t="s">
        <v>14523</v>
      </c>
      <c r="L894" s="121">
        <v>2</v>
      </c>
      <c r="M894" s="27">
        <f t="shared" si="40"/>
        <v>260</v>
      </c>
      <c r="N894" s="23"/>
      <c r="O894" s="24" t="s">
        <v>32</v>
      </c>
    </row>
    <row r="895" s="1" customFormat="1" ht="18.75" spans="1:15">
      <c r="A895" s="121">
        <v>890</v>
      </c>
      <c r="B895" s="121" t="s">
        <v>14518</v>
      </c>
      <c r="C895" s="121" t="s">
        <v>11004</v>
      </c>
      <c r="D895" s="121" t="s">
        <v>10034</v>
      </c>
      <c r="E895" s="121" t="s">
        <v>14519</v>
      </c>
      <c r="F895" s="131" t="s">
        <v>15361</v>
      </c>
      <c r="G895" s="121" t="s">
        <v>15443</v>
      </c>
      <c r="H895" s="121" t="s">
        <v>194</v>
      </c>
      <c r="I895" s="121">
        <v>6</v>
      </c>
      <c r="J895" s="121" t="s">
        <v>15374</v>
      </c>
      <c r="K895" s="131" t="s">
        <v>14523</v>
      </c>
      <c r="L895" s="121">
        <v>3</v>
      </c>
      <c r="M895" s="27">
        <f t="shared" si="40"/>
        <v>390</v>
      </c>
      <c r="N895" s="23"/>
      <c r="O895" s="24" t="s">
        <v>32</v>
      </c>
    </row>
    <row r="896" s="1" customFormat="1" ht="18.75" spans="1:15">
      <c r="A896" s="121">
        <v>891</v>
      </c>
      <c r="B896" s="121" t="s">
        <v>14518</v>
      </c>
      <c r="C896" s="121" t="s">
        <v>11004</v>
      </c>
      <c r="D896" s="121" t="s">
        <v>10034</v>
      </c>
      <c r="E896" s="121" t="s">
        <v>14519</v>
      </c>
      <c r="F896" s="131" t="s">
        <v>15361</v>
      </c>
      <c r="G896" s="121" t="s">
        <v>15444</v>
      </c>
      <c r="H896" s="121" t="s">
        <v>194</v>
      </c>
      <c r="I896" s="121">
        <v>4</v>
      </c>
      <c r="J896" s="121" t="s">
        <v>15374</v>
      </c>
      <c r="K896" s="131" t="s">
        <v>14523</v>
      </c>
      <c r="L896" s="121">
        <v>2</v>
      </c>
      <c r="M896" s="27">
        <f t="shared" si="40"/>
        <v>260</v>
      </c>
      <c r="N896" s="23"/>
      <c r="O896" s="24" t="s">
        <v>32</v>
      </c>
    </row>
    <row r="897" s="1" customFormat="1" ht="18.75" spans="1:15">
      <c r="A897" s="121">
        <v>892</v>
      </c>
      <c r="B897" s="121" t="s">
        <v>14518</v>
      </c>
      <c r="C897" s="121" t="s">
        <v>11004</v>
      </c>
      <c r="D897" s="121" t="s">
        <v>10034</v>
      </c>
      <c r="E897" s="121" t="s">
        <v>14519</v>
      </c>
      <c r="F897" s="131" t="s">
        <v>15361</v>
      </c>
      <c r="G897" s="121" t="s">
        <v>15445</v>
      </c>
      <c r="H897" s="121" t="s">
        <v>194</v>
      </c>
      <c r="I897" s="121">
        <v>5</v>
      </c>
      <c r="J897" s="121" t="s">
        <v>15374</v>
      </c>
      <c r="K897" s="131" t="s">
        <v>14523</v>
      </c>
      <c r="L897" s="121">
        <v>3</v>
      </c>
      <c r="M897" s="27">
        <f t="shared" si="40"/>
        <v>390</v>
      </c>
      <c r="N897" s="23"/>
      <c r="O897" s="24" t="s">
        <v>32</v>
      </c>
    </row>
    <row r="898" s="1" customFormat="1" ht="18.75" spans="1:15">
      <c r="A898" s="121">
        <v>893</v>
      </c>
      <c r="B898" s="121" t="s">
        <v>14518</v>
      </c>
      <c r="C898" s="121" t="s">
        <v>11004</v>
      </c>
      <c r="D898" s="121" t="s">
        <v>10034</v>
      </c>
      <c r="E898" s="121" t="s">
        <v>14519</v>
      </c>
      <c r="F898" s="131" t="s">
        <v>15361</v>
      </c>
      <c r="G898" s="121" t="s">
        <v>15446</v>
      </c>
      <c r="H898" s="121" t="s">
        <v>194</v>
      </c>
      <c r="I898" s="121">
        <v>3</v>
      </c>
      <c r="J898" s="121" t="s">
        <v>15374</v>
      </c>
      <c r="K898" s="131" t="s">
        <v>14523</v>
      </c>
      <c r="L898" s="121">
        <v>2</v>
      </c>
      <c r="M898" s="27">
        <f t="shared" ref="M898:M940" si="41">L898*130</f>
        <v>260</v>
      </c>
      <c r="N898" s="23"/>
      <c r="O898" s="24" t="s">
        <v>32</v>
      </c>
    </row>
    <row r="899" s="1" customFormat="1" ht="18.75" spans="1:15">
      <c r="A899" s="121">
        <v>894</v>
      </c>
      <c r="B899" s="121" t="s">
        <v>14518</v>
      </c>
      <c r="C899" s="121" t="s">
        <v>11004</v>
      </c>
      <c r="D899" s="121" t="s">
        <v>10034</v>
      </c>
      <c r="E899" s="121" t="s">
        <v>14519</v>
      </c>
      <c r="F899" s="131" t="s">
        <v>15361</v>
      </c>
      <c r="G899" s="121" t="s">
        <v>15447</v>
      </c>
      <c r="H899" s="121" t="s">
        <v>194</v>
      </c>
      <c r="I899" s="121">
        <v>3</v>
      </c>
      <c r="J899" s="121" t="s">
        <v>15374</v>
      </c>
      <c r="K899" s="131" t="s">
        <v>14523</v>
      </c>
      <c r="L899" s="121">
        <v>2</v>
      </c>
      <c r="M899" s="27">
        <f t="shared" si="41"/>
        <v>260</v>
      </c>
      <c r="N899" s="23"/>
      <c r="O899" s="24" t="s">
        <v>32</v>
      </c>
    </row>
    <row r="900" s="1" customFormat="1" ht="18.75" spans="1:15">
      <c r="A900" s="121">
        <v>895</v>
      </c>
      <c r="B900" s="121" t="s">
        <v>14518</v>
      </c>
      <c r="C900" s="121" t="s">
        <v>11004</v>
      </c>
      <c r="D900" s="121" t="s">
        <v>10034</v>
      </c>
      <c r="E900" s="121" t="s">
        <v>14519</v>
      </c>
      <c r="F900" s="131" t="s">
        <v>15361</v>
      </c>
      <c r="G900" s="121" t="s">
        <v>15448</v>
      </c>
      <c r="H900" s="121" t="s">
        <v>194</v>
      </c>
      <c r="I900" s="121">
        <v>3</v>
      </c>
      <c r="J900" s="121" t="s">
        <v>15374</v>
      </c>
      <c r="K900" s="131" t="s">
        <v>14523</v>
      </c>
      <c r="L900" s="121">
        <v>2</v>
      </c>
      <c r="M900" s="27">
        <f t="shared" si="41"/>
        <v>260</v>
      </c>
      <c r="N900" s="23"/>
      <c r="O900" s="24" t="s">
        <v>32</v>
      </c>
    </row>
    <row r="901" s="1" customFormat="1" ht="18.75" spans="1:15">
      <c r="A901" s="121">
        <v>896</v>
      </c>
      <c r="B901" s="121" t="s">
        <v>14518</v>
      </c>
      <c r="C901" s="121" t="s">
        <v>11004</v>
      </c>
      <c r="D901" s="121" t="s">
        <v>10034</v>
      </c>
      <c r="E901" s="121" t="s">
        <v>14519</v>
      </c>
      <c r="F901" s="131" t="s">
        <v>15361</v>
      </c>
      <c r="G901" s="121" t="s">
        <v>15449</v>
      </c>
      <c r="H901" s="121" t="s">
        <v>1583</v>
      </c>
      <c r="I901" s="121">
        <v>3</v>
      </c>
      <c r="J901" s="121" t="s">
        <v>15363</v>
      </c>
      <c r="K901" s="131" t="s">
        <v>14523</v>
      </c>
      <c r="L901" s="121">
        <v>2</v>
      </c>
      <c r="M901" s="27">
        <f t="shared" si="41"/>
        <v>260</v>
      </c>
      <c r="N901" s="23"/>
      <c r="O901" s="24" t="s">
        <v>32</v>
      </c>
    </row>
    <row r="902" s="1" customFormat="1" ht="18.75" spans="1:15">
      <c r="A902" s="121">
        <v>897</v>
      </c>
      <c r="B902" s="121" t="s">
        <v>14518</v>
      </c>
      <c r="C902" s="121" t="s">
        <v>11004</v>
      </c>
      <c r="D902" s="121" t="s">
        <v>10034</v>
      </c>
      <c r="E902" s="121" t="s">
        <v>14519</v>
      </c>
      <c r="F902" s="131" t="s">
        <v>15361</v>
      </c>
      <c r="G902" s="121" t="s">
        <v>15450</v>
      </c>
      <c r="H902" s="121" t="s">
        <v>194</v>
      </c>
      <c r="I902" s="121">
        <v>4</v>
      </c>
      <c r="J902" s="121" t="s">
        <v>15374</v>
      </c>
      <c r="K902" s="131" t="s">
        <v>14523</v>
      </c>
      <c r="L902" s="121">
        <v>2</v>
      </c>
      <c r="M902" s="27">
        <f t="shared" si="41"/>
        <v>260</v>
      </c>
      <c r="N902" s="23"/>
      <c r="O902" s="24" t="s">
        <v>32</v>
      </c>
    </row>
    <row r="903" s="1" customFormat="1" ht="18.75" spans="1:15">
      <c r="A903" s="121">
        <v>898</v>
      </c>
      <c r="B903" s="121" t="s">
        <v>14518</v>
      </c>
      <c r="C903" s="121" t="s">
        <v>11004</v>
      </c>
      <c r="D903" s="121" t="s">
        <v>10034</v>
      </c>
      <c r="E903" s="121" t="s">
        <v>14519</v>
      </c>
      <c r="F903" s="131" t="s">
        <v>15361</v>
      </c>
      <c r="G903" s="121" t="s">
        <v>15451</v>
      </c>
      <c r="H903" s="121" t="s">
        <v>194</v>
      </c>
      <c r="I903" s="121">
        <v>2</v>
      </c>
      <c r="J903" s="121" t="s">
        <v>15374</v>
      </c>
      <c r="K903" s="131" t="s">
        <v>14523</v>
      </c>
      <c r="L903" s="121">
        <v>1</v>
      </c>
      <c r="M903" s="27">
        <f t="shared" si="41"/>
        <v>130</v>
      </c>
      <c r="N903" s="23"/>
      <c r="O903" s="24" t="s">
        <v>32</v>
      </c>
    </row>
    <row r="904" s="1" customFormat="1" ht="18.75" spans="1:15">
      <c r="A904" s="121">
        <v>899</v>
      </c>
      <c r="B904" s="121" t="s">
        <v>14518</v>
      </c>
      <c r="C904" s="121" t="s">
        <v>11004</v>
      </c>
      <c r="D904" s="121" t="s">
        <v>10034</v>
      </c>
      <c r="E904" s="121" t="s">
        <v>14519</v>
      </c>
      <c r="F904" s="131" t="s">
        <v>15361</v>
      </c>
      <c r="G904" s="121" t="s">
        <v>15452</v>
      </c>
      <c r="H904" s="121" t="s">
        <v>194</v>
      </c>
      <c r="I904" s="121">
        <v>3</v>
      </c>
      <c r="J904" s="121" t="s">
        <v>15367</v>
      </c>
      <c r="K904" s="131" t="s">
        <v>14523</v>
      </c>
      <c r="L904" s="121">
        <v>2</v>
      </c>
      <c r="M904" s="27">
        <f t="shared" si="41"/>
        <v>260</v>
      </c>
      <c r="N904" s="23"/>
      <c r="O904" s="24" t="s">
        <v>32</v>
      </c>
    </row>
    <row r="905" s="1" customFormat="1" ht="18.75" spans="1:15">
      <c r="A905" s="121">
        <v>900</v>
      </c>
      <c r="B905" s="121" t="s">
        <v>14518</v>
      </c>
      <c r="C905" s="121" t="s">
        <v>11004</v>
      </c>
      <c r="D905" s="121" t="s">
        <v>10034</v>
      </c>
      <c r="E905" s="121" t="s">
        <v>14519</v>
      </c>
      <c r="F905" s="131" t="s">
        <v>15361</v>
      </c>
      <c r="G905" s="121" t="s">
        <v>15453</v>
      </c>
      <c r="H905" s="121" t="s">
        <v>194</v>
      </c>
      <c r="I905" s="121">
        <v>5</v>
      </c>
      <c r="J905" s="121" t="s">
        <v>15403</v>
      </c>
      <c r="K905" s="131" t="s">
        <v>14523</v>
      </c>
      <c r="L905" s="121">
        <v>3</v>
      </c>
      <c r="M905" s="27">
        <f t="shared" si="41"/>
        <v>390</v>
      </c>
      <c r="N905" s="23"/>
      <c r="O905" s="24" t="s">
        <v>32</v>
      </c>
    </row>
    <row r="906" s="1" customFormat="1" ht="18.75" spans="1:15">
      <c r="A906" s="121">
        <v>901</v>
      </c>
      <c r="B906" s="121" t="s">
        <v>14518</v>
      </c>
      <c r="C906" s="121" t="s">
        <v>11004</v>
      </c>
      <c r="D906" s="121" t="s">
        <v>10034</v>
      </c>
      <c r="E906" s="121" t="s">
        <v>14519</v>
      </c>
      <c r="F906" s="131" t="s">
        <v>15361</v>
      </c>
      <c r="G906" s="121" t="s">
        <v>15454</v>
      </c>
      <c r="H906" s="121" t="s">
        <v>194</v>
      </c>
      <c r="I906" s="121">
        <v>2</v>
      </c>
      <c r="J906" s="121" t="s">
        <v>15403</v>
      </c>
      <c r="K906" s="131" t="s">
        <v>14523</v>
      </c>
      <c r="L906" s="121">
        <v>1</v>
      </c>
      <c r="M906" s="27">
        <f t="shared" si="41"/>
        <v>130</v>
      </c>
      <c r="N906" s="23"/>
      <c r="O906" s="24" t="s">
        <v>32</v>
      </c>
    </row>
    <row r="907" s="1" customFormat="1" ht="18.75" spans="1:15">
      <c r="A907" s="121">
        <v>902</v>
      </c>
      <c r="B907" s="121" t="s">
        <v>14518</v>
      </c>
      <c r="C907" s="121" t="s">
        <v>11004</v>
      </c>
      <c r="D907" s="121" t="s">
        <v>10034</v>
      </c>
      <c r="E907" s="121" t="s">
        <v>14519</v>
      </c>
      <c r="F907" s="131" t="s">
        <v>15361</v>
      </c>
      <c r="G907" s="121" t="s">
        <v>15455</v>
      </c>
      <c r="H907" s="121" t="s">
        <v>194</v>
      </c>
      <c r="I907" s="121">
        <v>6</v>
      </c>
      <c r="J907" s="121" t="s">
        <v>15386</v>
      </c>
      <c r="K907" s="131" t="s">
        <v>14523</v>
      </c>
      <c r="L907" s="121">
        <v>3</v>
      </c>
      <c r="M907" s="27">
        <f t="shared" si="41"/>
        <v>390</v>
      </c>
      <c r="N907" s="23"/>
      <c r="O907" s="24" t="s">
        <v>32</v>
      </c>
    </row>
    <row r="908" s="1" customFormat="1" ht="18.75" spans="1:15">
      <c r="A908" s="121">
        <v>903</v>
      </c>
      <c r="B908" s="121" t="s">
        <v>14518</v>
      </c>
      <c r="C908" s="121" t="s">
        <v>11004</v>
      </c>
      <c r="D908" s="121" t="s">
        <v>10034</v>
      </c>
      <c r="E908" s="121" t="s">
        <v>14519</v>
      </c>
      <c r="F908" s="131" t="s">
        <v>15361</v>
      </c>
      <c r="G908" s="121" t="s">
        <v>15456</v>
      </c>
      <c r="H908" s="121" t="s">
        <v>194</v>
      </c>
      <c r="I908" s="121">
        <v>3</v>
      </c>
      <c r="J908" s="121" t="s">
        <v>15403</v>
      </c>
      <c r="K908" s="131" t="s">
        <v>14523</v>
      </c>
      <c r="L908" s="121">
        <v>3</v>
      </c>
      <c r="M908" s="27">
        <f t="shared" si="41"/>
        <v>390</v>
      </c>
      <c r="N908" s="23"/>
      <c r="O908" s="24" t="s">
        <v>32</v>
      </c>
    </row>
    <row r="909" s="1" customFormat="1" ht="18.75" spans="1:15">
      <c r="A909" s="121">
        <v>904</v>
      </c>
      <c r="B909" s="121" t="s">
        <v>14518</v>
      </c>
      <c r="C909" s="121" t="s">
        <v>11004</v>
      </c>
      <c r="D909" s="121" t="s">
        <v>10034</v>
      </c>
      <c r="E909" s="121" t="s">
        <v>14519</v>
      </c>
      <c r="F909" s="131" t="s">
        <v>15361</v>
      </c>
      <c r="G909" s="121" t="s">
        <v>15457</v>
      </c>
      <c r="H909" s="121" t="s">
        <v>194</v>
      </c>
      <c r="I909" s="121">
        <v>5</v>
      </c>
      <c r="J909" s="121" t="s">
        <v>15374</v>
      </c>
      <c r="K909" s="131" t="s">
        <v>14523</v>
      </c>
      <c r="L909" s="121">
        <v>3</v>
      </c>
      <c r="M909" s="27">
        <f t="shared" si="41"/>
        <v>390</v>
      </c>
      <c r="N909" s="23"/>
      <c r="O909" s="24" t="s">
        <v>32</v>
      </c>
    </row>
    <row r="910" s="1" customFormat="1" ht="18.75" spans="1:15">
      <c r="A910" s="121">
        <v>905</v>
      </c>
      <c r="B910" s="121" t="s">
        <v>14518</v>
      </c>
      <c r="C910" s="121" t="s">
        <v>11004</v>
      </c>
      <c r="D910" s="121" t="s">
        <v>10034</v>
      </c>
      <c r="E910" s="121" t="s">
        <v>14519</v>
      </c>
      <c r="F910" s="131" t="s">
        <v>15361</v>
      </c>
      <c r="G910" s="121" t="s">
        <v>15458</v>
      </c>
      <c r="H910" s="121" t="s">
        <v>1583</v>
      </c>
      <c r="I910" s="121">
        <v>4</v>
      </c>
      <c r="J910" s="121" t="s">
        <v>15374</v>
      </c>
      <c r="K910" s="131" t="s">
        <v>14523</v>
      </c>
      <c r="L910" s="121">
        <v>2</v>
      </c>
      <c r="M910" s="27">
        <f t="shared" si="41"/>
        <v>260</v>
      </c>
      <c r="N910" s="23"/>
      <c r="O910" s="24" t="s">
        <v>32</v>
      </c>
    </row>
    <row r="911" s="1" customFormat="1" ht="18.75" spans="1:15">
      <c r="A911" s="121">
        <v>906</v>
      </c>
      <c r="B911" s="121" t="s">
        <v>14518</v>
      </c>
      <c r="C911" s="121" t="s">
        <v>11004</v>
      </c>
      <c r="D911" s="121" t="s">
        <v>10034</v>
      </c>
      <c r="E911" s="121" t="s">
        <v>14519</v>
      </c>
      <c r="F911" s="131" t="s">
        <v>15361</v>
      </c>
      <c r="G911" s="121" t="s">
        <v>15459</v>
      </c>
      <c r="H911" s="121" t="s">
        <v>1583</v>
      </c>
      <c r="I911" s="121">
        <v>6</v>
      </c>
      <c r="J911" s="121" t="s">
        <v>15377</v>
      </c>
      <c r="K911" s="131" t="s">
        <v>14523</v>
      </c>
      <c r="L911" s="121">
        <v>3</v>
      </c>
      <c r="M911" s="27">
        <f t="shared" si="41"/>
        <v>390</v>
      </c>
      <c r="N911" s="23"/>
      <c r="O911" s="24" t="s">
        <v>32</v>
      </c>
    </row>
    <row r="912" s="1" customFormat="1" ht="18.75" spans="1:15">
      <c r="A912" s="121">
        <v>907</v>
      </c>
      <c r="B912" s="121" t="s">
        <v>14518</v>
      </c>
      <c r="C912" s="121" t="s">
        <v>11004</v>
      </c>
      <c r="D912" s="121" t="s">
        <v>10034</v>
      </c>
      <c r="E912" s="121" t="s">
        <v>14519</v>
      </c>
      <c r="F912" s="131" t="s">
        <v>15361</v>
      </c>
      <c r="G912" s="121" t="s">
        <v>15460</v>
      </c>
      <c r="H912" s="121" t="s">
        <v>194</v>
      </c>
      <c r="I912" s="121">
        <v>4</v>
      </c>
      <c r="J912" s="121" t="s">
        <v>15363</v>
      </c>
      <c r="K912" s="131" t="s">
        <v>14523</v>
      </c>
      <c r="L912" s="121">
        <v>2</v>
      </c>
      <c r="M912" s="27">
        <f t="shared" si="41"/>
        <v>260</v>
      </c>
      <c r="N912" s="23"/>
      <c r="O912" s="24" t="s">
        <v>32</v>
      </c>
    </row>
    <row r="913" s="1" customFormat="1" ht="18.75" spans="1:15">
      <c r="A913" s="121">
        <v>908</v>
      </c>
      <c r="B913" s="121" t="s">
        <v>14518</v>
      </c>
      <c r="C913" s="121" t="s">
        <v>11004</v>
      </c>
      <c r="D913" s="121" t="s">
        <v>10034</v>
      </c>
      <c r="E913" s="121" t="s">
        <v>14519</v>
      </c>
      <c r="F913" s="131" t="s">
        <v>15361</v>
      </c>
      <c r="G913" s="121" t="s">
        <v>15461</v>
      </c>
      <c r="H913" s="121" t="s">
        <v>194</v>
      </c>
      <c r="I913" s="121">
        <v>8</v>
      </c>
      <c r="J913" s="121" t="s">
        <v>15363</v>
      </c>
      <c r="K913" s="131" t="s">
        <v>14523</v>
      </c>
      <c r="L913" s="121">
        <v>4</v>
      </c>
      <c r="M913" s="27">
        <f t="shared" si="41"/>
        <v>520</v>
      </c>
      <c r="N913" s="23"/>
      <c r="O913" s="24" t="s">
        <v>32</v>
      </c>
    </row>
    <row r="914" s="1" customFormat="1" ht="18.75" spans="1:15">
      <c r="A914" s="121">
        <v>909</v>
      </c>
      <c r="B914" s="121" t="s">
        <v>14518</v>
      </c>
      <c r="C914" s="121" t="s">
        <v>11004</v>
      </c>
      <c r="D914" s="121" t="s">
        <v>10034</v>
      </c>
      <c r="E914" s="121" t="s">
        <v>14519</v>
      </c>
      <c r="F914" s="131" t="s">
        <v>15361</v>
      </c>
      <c r="G914" s="121" t="s">
        <v>15462</v>
      </c>
      <c r="H914" s="121" t="s">
        <v>194</v>
      </c>
      <c r="I914" s="121">
        <v>2</v>
      </c>
      <c r="J914" s="121" t="s">
        <v>15403</v>
      </c>
      <c r="K914" s="131" t="s">
        <v>14523</v>
      </c>
      <c r="L914" s="121">
        <v>1</v>
      </c>
      <c r="M914" s="27">
        <f t="shared" si="41"/>
        <v>130</v>
      </c>
      <c r="N914" s="23"/>
      <c r="O914" s="24" t="s">
        <v>32</v>
      </c>
    </row>
    <row r="915" s="1" customFormat="1" ht="18.75" spans="1:15">
      <c r="A915" s="121">
        <v>910</v>
      </c>
      <c r="B915" s="121" t="s">
        <v>14518</v>
      </c>
      <c r="C915" s="121" t="s">
        <v>11004</v>
      </c>
      <c r="D915" s="121" t="s">
        <v>10034</v>
      </c>
      <c r="E915" s="121" t="s">
        <v>14519</v>
      </c>
      <c r="F915" s="131" t="s">
        <v>15361</v>
      </c>
      <c r="G915" s="121" t="s">
        <v>15463</v>
      </c>
      <c r="H915" s="121" t="s">
        <v>194</v>
      </c>
      <c r="I915" s="121">
        <v>3</v>
      </c>
      <c r="J915" s="121" t="s">
        <v>15374</v>
      </c>
      <c r="K915" s="131" t="s">
        <v>14523</v>
      </c>
      <c r="L915" s="121">
        <v>2</v>
      </c>
      <c r="M915" s="27">
        <f t="shared" si="41"/>
        <v>260</v>
      </c>
      <c r="N915" s="23"/>
      <c r="O915" s="24" t="s">
        <v>32</v>
      </c>
    </row>
    <row r="916" s="1" customFormat="1" ht="18.75" spans="1:15">
      <c r="A916" s="121">
        <v>911</v>
      </c>
      <c r="B916" s="121" t="s">
        <v>14518</v>
      </c>
      <c r="C916" s="121" t="s">
        <v>11004</v>
      </c>
      <c r="D916" s="121" t="s">
        <v>10034</v>
      </c>
      <c r="E916" s="121" t="s">
        <v>14519</v>
      </c>
      <c r="F916" s="131" t="s">
        <v>15361</v>
      </c>
      <c r="G916" s="121" t="s">
        <v>15464</v>
      </c>
      <c r="H916" s="121" t="s">
        <v>194</v>
      </c>
      <c r="I916" s="121">
        <v>10</v>
      </c>
      <c r="J916" s="121" t="s">
        <v>15429</v>
      </c>
      <c r="K916" s="131" t="s">
        <v>14523</v>
      </c>
      <c r="L916" s="121">
        <v>2</v>
      </c>
      <c r="M916" s="27">
        <f t="shared" si="41"/>
        <v>260</v>
      </c>
      <c r="N916" s="23"/>
      <c r="O916" s="24" t="s">
        <v>32</v>
      </c>
    </row>
    <row r="917" s="1" customFormat="1" ht="18.75" spans="1:15">
      <c r="A917" s="121">
        <v>912</v>
      </c>
      <c r="B917" s="121" t="s">
        <v>14518</v>
      </c>
      <c r="C917" s="121" t="s">
        <v>11004</v>
      </c>
      <c r="D917" s="121" t="s">
        <v>10034</v>
      </c>
      <c r="E917" s="121" t="s">
        <v>14519</v>
      </c>
      <c r="F917" s="131" t="s">
        <v>15361</v>
      </c>
      <c r="G917" s="121" t="s">
        <v>15465</v>
      </c>
      <c r="H917" s="121" t="s">
        <v>194</v>
      </c>
      <c r="I917" s="121">
        <v>1</v>
      </c>
      <c r="J917" s="121" t="s">
        <v>15429</v>
      </c>
      <c r="K917" s="131" t="s">
        <v>14523</v>
      </c>
      <c r="L917" s="121">
        <v>1</v>
      </c>
      <c r="M917" s="27">
        <f t="shared" si="41"/>
        <v>130</v>
      </c>
      <c r="N917" s="23"/>
      <c r="O917" s="24" t="s">
        <v>32</v>
      </c>
    </row>
    <row r="918" s="1" customFormat="1" ht="18.75" spans="1:15">
      <c r="A918" s="121">
        <v>913</v>
      </c>
      <c r="B918" s="121" t="s">
        <v>14518</v>
      </c>
      <c r="C918" s="121" t="s">
        <v>11004</v>
      </c>
      <c r="D918" s="121" t="s">
        <v>10034</v>
      </c>
      <c r="E918" s="121" t="s">
        <v>14519</v>
      </c>
      <c r="F918" s="131" t="s">
        <v>15361</v>
      </c>
      <c r="G918" s="121" t="s">
        <v>15466</v>
      </c>
      <c r="H918" s="121" t="s">
        <v>194</v>
      </c>
      <c r="I918" s="121">
        <v>5</v>
      </c>
      <c r="J918" s="121" t="s">
        <v>15396</v>
      </c>
      <c r="K918" s="131" t="s">
        <v>14523</v>
      </c>
      <c r="L918" s="121">
        <v>3</v>
      </c>
      <c r="M918" s="27">
        <f t="shared" si="41"/>
        <v>390</v>
      </c>
      <c r="N918" s="23"/>
      <c r="O918" s="24" t="s">
        <v>32</v>
      </c>
    </row>
    <row r="919" s="1" customFormat="1" ht="18.75" spans="1:15">
      <c r="A919" s="121">
        <v>914</v>
      </c>
      <c r="B919" s="121" t="s">
        <v>14518</v>
      </c>
      <c r="C919" s="121" t="s">
        <v>11004</v>
      </c>
      <c r="D919" s="121" t="s">
        <v>10034</v>
      </c>
      <c r="E919" s="121" t="s">
        <v>14519</v>
      </c>
      <c r="F919" s="131" t="s">
        <v>15361</v>
      </c>
      <c r="G919" s="121" t="s">
        <v>15467</v>
      </c>
      <c r="H919" s="121" t="s">
        <v>194</v>
      </c>
      <c r="I919" s="121">
        <v>4</v>
      </c>
      <c r="J919" s="121" t="s">
        <v>15374</v>
      </c>
      <c r="K919" s="131" t="s">
        <v>14523</v>
      </c>
      <c r="L919" s="121">
        <v>2</v>
      </c>
      <c r="M919" s="27">
        <f t="shared" si="41"/>
        <v>260</v>
      </c>
      <c r="N919" s="23"/>
      <c r="O919" s="24" t="s">
        <v>32</v>
      </c>
    </row>
    <row r="920" s="1" customFormat="1" ht="18.75" spans="1:15">
      <c r="A920" s="121">
        <v>915</v>
      </c>
      <c r="B920" s="121" t="s">
        <v>14518</v>
      </c>
      <c r="C920" s="121" t="s">
        <v>11004</v>
      </c>
      <c r="D920" s="121" t="s">
        <v>10034</v>
      </c>
      <c r="E920" s="121" t="s">
        <v>14519</v>
      </c>
      <c r="F920" s="131" t="s">
        <v>15361</v>
      </c>
      <c r="G920" s="121" t="s">
        <v>15468</v>
      </c>
      <c r="H920" s="121" t="s">
        <v>194</v>
      </c>
      <c r="I920" s="121">
        <v>4</v>
      </c>
      <c r="J920" s="121" t="s">
        <v>15403</v>
      </c>
      <c r="K920" s="131" t="s">
        <v>14523</v>
      </c>
      <c r="L920" s="121">
        <v>2</v>
      </c>
      <c r="M920" s="27">
        <f t="shared" si="41"/>
        <v>260</v>
      </c>
      <c r="N920" s="23"/>
      <c r="O920" s="24" t="s">
        <v>32</v>
      </c>
    </row>
    <row r="921" s="1" customFormat="1" ht="18.75" spans="1:15">
      <c r="A921" s="121">
        <v>916</v>
      </c>
      <c r="B921" s="121" t="s">
        <v>14518</v>
      </c>
      <c r="C921" s="121" t="s">
        <v>11004</v>
      </c>
      <c r="D921" s="121" t="s">
        <v>10034</v>
      </c>
      <c r="E921" s="121" t="s">
        <v>14519</v>
      </c>
      <c r="F921" s="131" t="s">
        <v>15361</v>
      </c>
      <c r="G921" s="121" t="s">
        <v>15469</v>
      </c>
      <c r="H921" s="121" t="s">
        <v>194</v>
      </c>
      <c r="I921" s="121">
        <v>7</v>
      </c>
      <c r="J921" s="121" t="s">
        <v>15382</v>
      </c>
      <c r="K921" s="131" t="s">
        <v>14523</v>
      </c>
      <c r="L921" s="121">
        <v>4</v>
      </c>
      <c r="M921" s="27">
        <f t="shared" si="41"/>
        <v>520</v>
      </c>
      <c r="N921" s="23"/>
      <c r="O921" s="24" t="s">
        <v>32</v>
      </c>
    </row>
    <row r="922" s="1" customFormat="1" ht="18.75" spans="1:15">
      <c r="A922" s="121">
        <v>917</v>
      </c>
      <c r="B922" s="121" t="s">
        <v>14518</v>
      </c>
      <c r="C922" s="121" t="s">
        <v>11004</v>
      </c>
      <c r="D922" s="121" t="s">
        <v>10034</v>
      </c>
      <c r="E922" s="121" t="s">
        <v>14519</v>
      </c>
      <c r="F922" s="131" t="s">
        <v>15361</v>
      </c>
      <c r="G922" s="121" t="s">
        <v>15470</v>
      </c>
      <c r="H922" s="121" t="s">
        <v>1583</v>
      </c>
      <c r="I922" s="121">
        <v>4</v>
      </c>
      <c r="J922" s="121" t="s">
        <v>15374</v>
      </c>
      <c r="K922" s="131" t="s">
        <v>14523</v>
      </c>
      <c r="L922" s="121">
        <v>2</v>
      </c>
      <c r="M922" s="27">
        <f t="shared" si="41"/>
        <v>260</v>
      </c>
      <c r="N922" s="23"/>
      <c r="O922" s="24" t="s">
        <v>32</v>
      </c>
    </row>
    <row r="923" s="1" customFormat="1" ht="18.75" spans="1:15">
      <c r="A923" s="121">
        <v>918</v>
      </c>
      <c r="B923" s="121" t="s">
        <v>14518</v>
      </c>
      <c r="C923" s="121" t="s">
        <v>11004</v>
      </c>
      <c r="D923" s="121" t="s">
        <v>10034</v>
      </c>
      <c r="E923" s="121" t="s">
        <v>14519</v>
      </c>
      <c r="F923" s="131" t="s">
        <v>15361</v>
      </c>
      <c r="G923" s="121" t="s">
        <v>15471</v>
      </c>
      <c r="H923" s="121" t="s">
        <v>1583</v>
      </c>
      <c r="I923" s="121">
        <v>2</v>
      </c>
      <c r="J923" s="121" t="s">
        <v>15472</v>
      </c>
      <c r="K923" s="131" t="s">
        <v>14523</v>
      </c>
      <c r="L923" s="121">
        <v>2</v>
      </c>
      <c r="M923" s="27">
        <f t="shared" si="41"/>
        <v>260</v>
      </c>
      <c r="N923" s="23"/>
      <c r="O923" s="24" t="s">
        <v>32</v>
      </c>
    </row>
    <row r="924" s="1" customFormat="1" ht="18.75" spans="1:15">
      <c r="A924" s="121">
        <v>919</v>
      </c>
      <c r="B924" s="121" t="s">
        <v>14518</v>
      </c>
      <c r="C924" s="121" t="s">
        <v>11004</v>
      </c>
      <c r="D924" s="121" t="s">
        <v>10034</v>
      </c>
      <c r="E924" s="121" t="s">
        <v>14519</v>
      </c>
      <c r="F924" s="131" t="s">
        <v>15361</v>
      </c>
      <c r="G924" s="121" t="s">
        <v>15473</v>
      </c>
      <c r="H924" s="121" t="s">
        <v>194</v>
      </c>
      <c r="I924" s="121">
        <v>4</v>
      </c>
      <c r="J924" s="121" t="s">
        <v>15367</v>
      </c>
      <c r="K924" s="131" t="s">
        <v>14523</v>
      </c>
      <c r="L924" s="121">
        <v>2</v>
      </c>
      <c r="M924" s="27">
        <f t="shared" si="41"/>
        <v>260</v>
      </c>
      <c r="N924" s="23"/>
      <c r="O924" s="24" t="s">
        <v>32</v>
      </c>
    </row>
    <row r="925" s="1" customFormat="1" ht="18.75" spans="1:15">
      <c r="A925" s="121">
        <v>920</v>
      </c>
      <c r="B925" s="121" t="s">
        <v>14518</v>
      </c>
      <c r="C925" s="121" t="s">
        <v>11004</v>
      </c>
      <c r="D925" s="121" t="s">
        <v>10034</v>
      </c>
      <c r="E925" s="121" t="s">
        <v>14519</v>
      </c>
      <c r="F925" s="131" t="s">
        <v>15361</v>
      </c>
      <c r="G925" s="121" t="s">
        <v>15474</v>
      </c>
      <c r="H925" s="121" t="s">
        <v>194</v>
      </c>
      <c r="I925" s="121">
        <v>6</v>
      </c>
      <c r="J925" s="121" t="s">
        <v>15396</v>
      </c>
      <c r="K925" s="131" t="s">
        <v>14523</v>
      </c>
      <c r="L925" s="121">
        <v>3</v>
      </c>
      <c r="M925" s="27">
        <f t="shared" si="41"/>
        <v>390</v>
      </c>
      <c r="N925" s="23"/>
      <c r="O925" s="24" t="s">
        <v>32</v>
      </c>
    </row>
    <row r="926" s="1" customFormat="1" ht="18.75" spans="1:15">
      <c r="A926" s="121">
        <v>921</v>
      </c>
      <c r="B926" s="121" t="s">
        <v>14518</v>
      </c>
      <c r="C926" s="121" t="s">
        <v>11004</v>
      </c>
      <c r="D926" s="121" t="s">
        <v>10034</v>
      </c>
      <c r="E926" s="121" t="s">
        <v>14519</v>
      </c>
      <c r="F926" s="131" t="s">
        <v>15361</v>
      </c>
      <c r="G926" s="121" t="s">
        <v>15475</v>
      </c>
      <c r="H926" s="121" t="s">
        <v>194</v>
      </c>
      <c r="I926" s="121">
        <v>5</v>
      </c>
      <c r="J926" s="121" t="s">
        <v>15472</v>
      </c>
      <c r="K926" s="131" t="s">
        <v>14523</v>
      </c>
      <c r="L926" s="121">
        <v>3</v>
      </c>
      <c r="M926" s="27">
        <f t="shared" si="41"/>
        <v>390</v>
      </c>
      <c r="N926" s="23"/>
      <c r="O926" s="24" t="s">
        <v>32</v>
      </c>
    </row>
    <row r="927" s="1" customFormat="1" ht="18.75" spans="1:15">
      <c r="A927" s="121">
        <v>922</v>
      </c>
      <c r="B927" s="121" t="s">
        <v>14518</v>
      </c>
      <c r="C927" s="121" t="s">
        <v>11004</v>
      </c>
      <c r="D927" s="121" t="s">
        <v>10034</v>
      </c>
      <c r="E927" s="121" t="s">
        <v>14519</v>
      </c>
      <c r="F927" s="131" t="s">
        <v>15361</v>
      </c>
      <c r="G927" s="121" t="s">
        <v>15476</v>
      </c>
      <c r="H927" s="121" t="s">
        <v>194</v>
      </c>
      <c r="I927" s="121">
        <v>4</v>
      </c>
      <c r="J927" s="121" t="s">
        <v>15396</v>
      </c>
      <c r="K927" s="131" t="s">
        <v>14523</v>
      </c>
      <c r="L927" s="121">
        <v>2</v>
      </c>
      <c r="M927" s="27">
        <f t="shared" si="41"/>
        <v>260</v>
      </c>
      <c r="N927" s="23"/>
      <c r="O927" s="24" t="s">
        <v>32</v>
      </c>
    </row>
    <row r="928" s="1" customFormat="1" ht="18.75" spans="1:15">
      <c r="A928" s="121">
        <v>923</v>
      </c>
      <c r="B928" s="121" t="s">
        <v>14518</v>
      </c>
      <c r="C928" s="121" t="s">
        <v>11004</v>
      </c>
      <c r="D928" s="121" t="s">
        <v>10034</v>
      </c>
      <c r="E928" s="121" t="s">
        <v>14519</v>
      </c>
      <c r="F928" s="131" t="s">
        <v>15361</v>
      </c>
      <c r="G928" s="121" t="s">
        <v>15477</v>
      </c>
      <c r="H928" s="121" t="s">
        <v>194</v>
      </c>
      <c r="I928" s="121">
        <v>2</v>
      </c>
      <c r="J928" s="121" t="s">
        <v>15377</v>
      </c>
      <c r="K928" s="131" t="s">
        <v>14523</v>
      </c>
      <c r="L928" s="121">
        <v>1</v>
      </c>
      <c r="M928" s="27">
        <f t="shared" si="41"/>
        <v>130</v>
      </c>
      <c r="N928" s="23"/>
      <c r="O928" s="24" t="s">
        <v>32</v>
      </c>
    </row>
    <row r="929" s="1" customFormat="1" ht="18.75" spans="1:15">
      <c r="A929" s="121">
        <v>924</v>
      </c>
      <c r="B929" s="121" t="s">
        <v>14518</v>
      </c>
      <c r="C929" s="121" t="s">
        <v>11004</v>
      </c>
      <c r="D929" s="121" t="s">
        <v>10034</v>
      </c>
      <c r="E929" s="121" t="s">
        <v>14519</v>
      </c>
      <c r="F929" s="131" t="s">
        <v>15361</v>
      </c>
      <c r="G929" s="121" t="s">
        <v>15478</v>
      </c>
      <c r="H929" s="121" t="s">
        <v>1583</v>
      </c>
      <c r="I929" s="121">
        <v>6</v>
      </c>
      <c r="J929" s="121" t="s">
        <v>15377</v>
      </c>
      <c r="K929" s="131" t="s">
        <v>14523</v>
      </c>
      <c r="L929" s="121">
        <v>3</v>
      </c>
      <c r="M929" s="27">
        <f t="shared" si="41"/>
        <v>390</v>
      </c>
      <c r="N929" s="23"/>
      <c r="O929" s="24" t="s">
        <v>32</v>
      </c>
    </row>
    <row r="930" s="1" customFormat="1" ht="18.75" spans="1:15">
      <c r="A930" s="121">
        <v>925</v>
      </c>
      <c r="B930" s="121" t="s">
        <v>14518</v>
      </c>
      <c r="C930" s="121" t="s">
        <v>11004</v>
      </c>
      <c r="D930" s="121" t="s">
        <v>10034</v>
      </c>
      <c r="E930" s="121" t="s">
        <v>14519</v>
      </c>
      <c r="F930" s="131" t="s">
        <v>15361</v>
      </c>
      <c r="G930" s="121" t="s">
        <v>15479</v>
      </c>
      <c r="H930" s="121" t="s">
        <v>194</v>
      </c>
      <c r="I930" s="121">
        <v>3</v>
      </c>
      <c r="J930" s="121" t="s">
        <v>15377</v>
      </c>
      <c r="K930" s="131" t="s">
        <v>14523</v>
      </c>
      <c r="L930" s="121">
        <v>3</v>
      </c>
      <c r="M930" s="27">
        <f t="shared" si="41"/>
        <v>390</v>
      </c>
      <c r="N930" s="23"/>
      <c r="O930" s="24" t="s">
        <v>32</v>
      </c>
    </row>
    <row r="931" s="1" customFormat="1" ht="18.75" spans="1:15">
      <c r="A931" s="121">
        <v>926</v>
      </c>
      <c r="B931" s="121" t="s">
        <v>14518</v>
      </c>
      <c r="C931" s="121" t="s">
        <v>11004</v>
      </c>
      <c r="D931" s="121" t="s">
        <v>10034</v>
      </c>
      <c r="E931" s="121" t="s">
        <v>14519</v>
      </c>
      <c r="F931" s="131" t="s">
        <v>15361</v>
      </c>
      <c r="G931" s="121" t="s">
        <v>15480</v>
      </c>
      <c r="H931" s="121" t="s">
        <v>194</v>
      </c>
      <c r="I931" s="121">
        <v>6</v>
      </c>
      <c r="J931" s="121" t="s">
        <v>15377</v>
      </c>
      <c r="K931" s="131" t="s">
        <v>14523</v>
      </c>
      <c r="L931" s="121">
        <v>5</v>
      </c>
      <c r="M931" s="27">
        <f t="shared" si="41"/>
        <v>650</v>
      </c>
      <c r="N931" s="23"/>
      <c r="O931" s="24" t="s">
        <v>32</v>
      </c>
    </row>
    <row r="932" s="1" customFormat="1" ht="18.75" spans="1:15">
      <c r="A932" s="121">
        <v>927</v>
      </c>
      <c r="B932" s="121" t="s">
        <v>14518</v>
      </c>
      <c r="C932" s="121" t="s">
        <v>11004</v>
      </c>
      <c r="D932" s="121" t="s">
        <v>10034</v>
      </c>
      <c r="E932" s="121" t="s">
        <v>14519</v>
      </c>
      <c r="F932" s="131" t="s">
        <v>15361</v>
      </c>
      <c r="G932" s="121" t="s">
        <v>15481</v>
      </c>
      <c r="H932" s="121" t="s">
        <v>194</v>
      </c>
      <c r="I932" s="121">
        <v>4</v>
      </c>
      <c r="J932" s="121" t="s">
        <v>15377</v>
      </c>
      <c r="K932" s="131" t="s">
        <v>14523</v>
      </c>
      <c r="L932" s="121">
        <v>4</v>
      </c>
      <c r="M932" s="27">
        <f t="shared" si="41"/>
        <v>520</v>
      </c>
      <c r="N932" s="23"/>
      <c r="O932" s="24" t="s">
        <v>32</v>
      </c>
    </row>
    <row r="933" s="1" customFormat="1" ht="18.75" spans="1:15">
      <c r="A933" s="121">
        <v>928</v>
      </c>
      <c r="B933" s="121" t="s">
        <v>14518</v>
      </c>
      <c r="C933" s="121" t="s">
        <v>11004</v>
      </c>
      <c r="D933" s="121" t="s">
        <v>10034</v>
      </c>
      <c r="E933" s="121" t="s">
        <v>14519</v>
      </c>
      <c r="F933" s="131" t="s">
        <v>15361</v>
      </c>
      <c r="G933" s="121" t="s">
        <v>15482</v>
      </c>
      <c r="H933" s="121" t="s">
        <v>194</v>
      </c>
      <c r="I933" s="121">
        <v>3</v>
      </c>
      <c r="J933" s="121" t="s">
        <v>15377</v>
      </c>
      <c r="K933" s="131" t="s">
        <v>14523</v>
      </c>
      <c r="L933" s="121">
        <v>2</v>
      </c>
      <c r="M933" s="27">
        <f t="shared" si="41"/>
        <v>260</v>
      </c>
      <c r="N933" s="23"/>
      <c r="O933" s="24" t="s">
        <v>32</v>
      </c>
    </row>
    <row r="934" s="1" customFormat="1" ht="18.75" spans="1:15">
      <c r="A934" s="121">
        <v>929</v>
      </c>
      <c r="B934" s="121" t="s">
        <v>14518</v>
      </c>
      <c r="C934" s="121" t="s">
        <v>11004</v>
      </c>
      <c r="D934" s="121" t="s">
        <v>10034</v>
      </c>
      <c r="E934" s="121" t="s">
        <v>14519</v>
      </c>
      <c r="F934" s="131" t="s">
        <v>15361</v>
      </c>
      <c r="G934" s="121" t="s">
        <v>15483</v>
      </c>
      <c r="H934" s="121" t="s">
        <v>194</v>
      </c>
      <c r="I934" s="121">
        <v>6</v>
      </c>
      <c r="J934" s="121" t="s">
        <v>15377</v>
      </c>
      <c r="K934" s="131" t="s">
        <v>14523</v>
      </c>
      <c r="L934" s="121">
        <v>4</v>
      </c>
      <c r="M934" s="27">
        <f t="shared" si="41"/>
        <v>520</v>
      </c>
      <c r="N934" s="23"/>
      <c r="O934" s="24" t="s">
        <v>32</v>
      </c>
    </row>
    <row r="935" s="1" customFormat="1" ht="18.75" spans="1:15">
      <c r="A935" s="121">
        <v>930</v>
      </c>
      <c r="B935" s="121" t="s">
        <v>14518</v>
      </c>
      <c r="C935" s="121" t="s">
        <v>11004</v>
      </c>
      <c r="D935" s="121" t="s">
        <v>10034</v>
      </c>
      <c r="E935" s="121" t="s">
        <v>14519</v>
      </c>
      <c r="F935" s="131" t="s">
        <v>15361</v>
      </c>
      <c r="G935" s="121" t="s">
        <v>15484</v>
      </c>
      <c r="H935" s="121" t="s">
        <v>194</v>
      </c>
      <c r="I935" s="121">
        <v>6</v>
      </c>
      <c r="J935" s="121" t="s">
        <v>15377</v>
      </c>
      <c r="K935" s="131" t="s">
        <v>14523</v>
      </c>
      <c r="L935" s="121">
        <v>4</v>
      </c>
      <c r="M935" s="27">
        <f t="shared" si="41"/>
        <v>520</v>
      </c>
      <c r="N935" s="23"/>
      <c r="O935" s="24" t="s">
        <v>32</v>
      </c>
    </row>
    <row r="936" s="1" customFormat="1" ht="18.75" spans="1:15">
      <c r="A936" s="121">
        <v>931</v>
      </c>
      <c r="B936" s="121" t="s">
        <v>14518</v>
      </c>
      <c r="C936" s="121" t="s">
        <v>11004</v>
      </c>
      <c r="D936" s="121" t="s">
        <v>10034</v>
      </c>
      <c r="E936" s="121" t="s">
        <v>14519</v>
      </c>
      <c r="F936" s="131" t="s">
        <v>15361</v>
      </c>
      <c r="G936" s="121" t="s">
        <v>15485</v>
      </c>
      <c r="H936" s="121" t="s">
        <v>194</v>
      </c>
      <c r="I936" s="121">
        <v>2</v>
      </c>
      <c r="J936" s="121" t="s">
        <v>15396</v>
      </c>
      <c r="K936" s="131" t="s">
        <v>14523</v>
      </c>
      <c r="L936" s="121">
        <v>1</v>
      </c>
      <c r="M936" s="27">
        <f t="shared" si="41"/>
        <v>130</v>
      </c>
      <c r="N936" s="23"/>
      <c r="O936" s="24" t="s">
        <v>32</v>
      </c>
    </row>
    <row r="937" s="1" customFormat="1" ht="18.75" spans="1:15">
      <c r="A937" s="121">
        <v>932</v>
      </c>
      <c r="B937" s="121" t="s">
        <v>14518</v>
      </c>
      <c r="C937" s="121" t="s">
        <v>11004</v>
      </c>
      <c r="D937" s="121" t="s">
        <v>10034</v>
      </c>
      <c r="E937" s="121" t="s">
        <v>14519</v>
      </c>
      <c r="F937" s="131" t="s">
        <v>15361</v>
      </c>
      <c r="G937" s="121" t="s">
        <v>15486</v>
      </c>
      <c r="H937" s="121" t="s">
        <v>1583</v>
      </c>
      <c r="I937" s="121">
        <v>6</v>
      </c>
      <c r="J937" s="121" t="s">
        <v>15396</v>
      </c>
      <c r="K937" s="131" t="s">
        <v>14523</v>
      </c>
      <c r="L937" s="121">
        <v>3</v>
      </c>
      <c r="M937" s="27">
        <f t="shared" si="41"/>
        <v>390</v>
      </c>
      <c r="N937" s="23"/>
      <c r="O937" s="24" t="s">
        <v>32</v>
      </c>
    </row>
    <row r="938" s="1" customFormat="1" ht="18.75" spans="1:15">
      <c r="A938" s="121">
        <v>933</v>
      </c>
      <c r="B938" s="121" t="s">
        <v>14518</v>
      </c>
      <c r="C938" s="121" t="s">
        <v>11004</v>
      </c>
      <c r="D938" s="121" t="s">
        <v>10034</v>
      </c>
      <c r="E938" s="121" t="s">
        <v>14519</v>
      </c>
      <c r="F938" s="131" t="s">
        <v>15361</v>
      </c>
      <c r="G938" s="121" t="s">
        <v>15487</v>
      </c>
      <c r="H938" s="121" t="s">
        <v>1583</v>
      </c>
      <c r="I938" s="121">
        <v>4</v>
      </c>
      <c r="J938" s="121" t="s">
        <v>15396</v>
      </c>
      <c r="K938" s="131" t="s">
        <v>14523</v>
      </c>
      <c r="L938" s="121">
        <v>2</v>
      </c>
      <c r="M938" s="27">
        <f t="shared" si="41"/>
        <v>260</v>
      </c>
      <c r="N938" s="23"/>
      <c r="O938" s="24" t="s">
        <v>32</v>
      </c>
    </row>
    <row r="939" s="1" customFormat="1" ht="18.75" spans="1:15">
      <c r="A939" s="121">
        <v>934</v>
      </c>
      <c r="B939" s="121" t="s">
        <v>14518</v>
      </c>
      <c r="C939" s="121" t="s">
        <v>11004</v>
      </c>
      <c r="D939" s="121" t="s">
        <v>10034</v>
      </c>
      <c r="E939" s="121" t="s">
        <v>14519</v>
      </c>
      <c r="F939" s="131" t="s">
        <v>15361</v>
      </c>
      <c r="G939" s="121" t="s">
        <v>15488</v>
      </c>
      <c r="H939" s="121" t="s">
        <v>194</v>
      </c>
      <c r="I939" s="121">
        <v>6</v>
      </c>
      <c r="J939" s="121" t="s">
        <v>15374</v>
      </c>
      <c r="K939" s="131" t="s">
        <v>14523</v>
      </c>
      <c r="L939" s="121">
        <v>3</v>
      </c>
      <c r="M939" s="27">
        <f t="shared" si="41"/>
        <v>390</v>
      </c>
      <c r="N939" s="23"/>
      <c r="O939" s="24" t="s">
        <v>32</v>
      </c>
    </row>
    <row r="940" s="1" customFormat="1" ht="18.75" spans="1:15">
      <c r="A940" s="121">
        <v>935</v>
      </c>
      <c r="B940" s="121" t="s">
        <v>14518</v>
      </c>
      <c r="C940" s="121" t="s">
        <v>11004</v>
      </c>
      <c r="D940" s="121" t="s">
        <v>10034</v>
      </c>
      <c r="E940" s="121" t="s">
        <v>14519</v>
      </c>
      <c r="F940" s="131" t="s">
        <v>15361</v>
      </c>
      <c r="G940" s="121" t="s">
        <v>15489</v>
      </c>
      <c r="H940" s="121" t="s">
        <v>194</v>
      </c>
      <c r="I940" s="121">
        <v>3</v>
      </c>
      <c r="J940" s="121" t="s">
        <v>15377</v>
      </c>
      <c r="K940" s="131" t="s">
        <v>14523</v>
      </c>
      <c r="L940" s="121">
        <v>2</v>
      </c>
      <c r="M940" s="27">
        <f t="shared" si="41"/>
        <v>260</v>
      </c>
      <c r="N940" s="23"/>
      <c r="O940" s="24" t="s">
        <v>32</v>
      </c>
    </row>
    <row r="941" s="1" customFormat="1" ht="18.75" spans="1:15">
      <c r="A941" s="121">
        <v>936</v>
      </c>
      <c r="B941" s="121" t="s">
        <v>14518</v>
      </c>
      <c r="C941" s="121" t="s">
        <v>11004</v>
      </c>
      <c r="D941" s="121" t="s">
        <v>10034</v>
      </c>
      <c r="E941" s="121" t="s">
        <v>14519</v>
      </c>
      <c r="F941" s="131" t="s">
        <v>15361</v>
      </c>
      <c r="G941" s="121" t="s">
        <v>15490</v>
      </c>
      <c r="H941" s="121" t="s">
        <v>194</v>
      </c>
      <c r="I941" s="121">
        <v>5</v>
      </c>
      <c r="J941" s="121" t="s">
        <v>15377</v>
      </c>
      <c r="K941" s="131" t="s">
        <v>14523</v>
      </c>
      <c r="L941" s="121">
        <v>5</v>
      </c>
      <c r="M941" s="27">
        <f>L941*468</f>
        <v>2340</v>
      </c>
      <c r="N941" s="23"/>
      <c r="O941" s="24" t="s">
        <v>32</v>
      </c>
    </row>
    <row r="942" s="1" customFormat="1" ht="18.75" spans="1:15">
      <c r="A942" s="121">
        <v>937</v>
      </c>
      <c r="B942" s="121" t="s">
        <v>14518</v>
      </c>
      <c r="C942" s="121" t="s">
        <v>11004</v>
      </c>
      <c r="D942" s="121" t="s">
        <v>10034</v>
      </c>
      <c r="E942" s="121" t="s">
        <v>14519</v>
      </c>
      <c r="F942" s="131" t="s">
        <v>15361</v>
      </c>
      <c r="G942" s="121" t="s">
        <v>15491</v>
      </c>
      <c r="H942" s="121" t="s">
        <v>194</v>
      </c>
      <c r="I942" s="121">
        <v>3</v>
      </c>
      <c r="J942" s="121" t="s">
        <v>15429</v>
      </c>
      <c r="K942" s="131" t="s">
        <v>14523</v>
      </c>
      <c r="L942" s="121">
        <v>2</v>
      </c>
      <c r="M942" s="27">
        <f t="shared" ref="M942:M1005" si="42">L942*130</f>
        <v>260</v>
      </c>
      <c r="N942" s="23"/>
      <c r="O942" s="24" t="s">
        <v>32</v>
      </c>
    </row>
    <row r="943" s="1" customFormat="1" ht="18.75" spans="1:15">
      <c r="A943" s="121">
        <v>938</v>
      </c>
      <c r="B943" s="121" t="s">
        <v>14518</v>
      </c>
      <c r="C943" s="121" t="s">
        <v>11004</v>
      </c>
      <c r="D943" s="121" t="s">
        <v>10034</v>
      </c>
      <c r="E943" s="121" t="s">
        <v>14519</v>
      </c>
      <c r="F943" s="131" t="s">
        <v>15361</v>
      </c>
      <c r="G943" s="121" t="s">
        <v>15492</v>
      </c>
      <c r="H943" s="121" t="s">
        <v>1583</v>
      </c>
      <c r="I943" s="121">
        <v>3</v>
      </c>
      <c r="J943" s="121" t="s">
        <v>15396</v>
      </c>
      <c r="K943" s="131" t="s">
        <v>14523</v>
      </c>
      <c r="L943" s="121">
        <v>1</v>
      </c>
      <c r="M943" s="27">
        <f t="shared" si="42"/>
        <v>130</v>
      </c>
      <c r="N943" s="23"/>
      <c r="O943" s="24" t="s">
        <v>32</v>
      </c>
    </row>
    <row r="944" s="1" customFormat="1" ht="18.75" spans="1:15">
      <c r="A944" s="121">
        <v>939</v>
      </c>
      <c r="B944" s="121" t="s">
        <v>14518</v>
      </c>
      <c r="C944" s="121" t="s">
        <v>11004</v>
      </c>
      <c r="D944" s="121" t="s">
        <v>10034</v>
      </c>
      <c r="E944" s="121" t="s">
        <v>14519</v>
      </c>
      <c r="F944" s="131" t="s">
        <v>15361</v>
      </c>
      <c r="G944" s="121" t="s">
        <v>15493</v>
      </c>
      <c r="H944" s="121" t="s">
        <v>194</v>
      </c>
      <c r="I944" s="121">
        <v>4</v>
      </c>
      <c r="J944" s="121" t="s">
        <v>15367</v>
      </c>
      <c r="K944" s="131" t="s">
        <v>14523</v>
      </c>
      <c r="L944" s="121">
        <v>2</v>
      </c>
      <c r="M944" s="27">
        <f t="shared" si="42"/>
        <v>260</v>
      </c>
      <c r="N944" s="23"/>
      <c r="O944" s="24" t="s">
        <v>32</v>
      </c>
    </row>
    <row r="945" s="1" customFormat="1" ht="18.75" spans="1:15">
      <c r="A945" s="121">
        <v>940</v>
      </c>
      <c r="B945" s="121" t="s">
        <v>14518</v>
      </c>
      <c r="C945" s="121" t="s">
        <v>11004</v>
      </c>
      <c r="D945" s="121" t="s">
        <v>10034</v>
      </c>
      <c r="E945" s="121" t="s">
        <v>14519</v>
      </c>
      <c r="F945" s="131" t="s">
        <v>15361</v>
      </c>
      <c r="G945" s="121" t="s">
        <v>15494</v>
      </c>
      <c r="H945" s="121" t="s">
        <v>1583</v>
      </c>
      <c r="I945" s="121">
        <v>7</v>
      </c>
      <c r="J945" s="121" t="s">
        <v>15382</v>
      </c>
      <c r="K945" s="131" t="s">
        <v>14523</v>
      </c>
      <c r="L945" s="121">
        <v>4</v>
      </c>
      <c r="M945" s="27">
        <f t="shared" si="42"/>
        <v>520</v>
      </c>
      <c r="N945" s="23"/>
      <c r="O945" s="24" t="s">
        <v>32</v>
      </c>
    </row>
    <row r="946" s="1" customFormat="1" ht="18.75" spans="1:15">
      <c r="A946" s="121">
        <v>941</v>
      </c>
      <c r="B946" s="121" t="s">
        <v>14518</v>
      </c>
      <c r="C946" s="121" t="s">
        <v>11004</v>
      </c>
      <c r="D946" s="121" t="s">
        <v>10034</v>
      </c>
      <c r="E946" s="121" t="s">
        <v>14519</v>
      </c>
      <c r="F946" s="131" t="s">
        <v>15361</v>
      </c>
      <c r="G946" s="121" t="s">
        <v>15495</v>
      </c>
      <c r="H946" s="121" t="s">
        <v>194</v>
      </c>
      <c r="I946" s="121">
        <v>4</v>
      </c>
      <c r="J946" s="121" t="s">
        <v>15370</v>
      </c>
      <c r="K946" s="131" t="s">
        <v>14523</v>
      </c>
      <c r="L946" s="121">
        <v>2</v>
      </c>
      <c r="M946" s="27">
        <f t="shared" si="42"/>
        <v>260</v>
      </c>
      <c r="N946" s="23"/>
      <c r="O946" s="24" t="s">
        <v>32</v>
      </c>
    </row>
    <row r="947" s="1" customFormat="1" ht="18.75" spans="1:15">
      <c r="A947" s="121">
        <v>942</v>
      </c>
      <c r="B947" s="121" t="s">
        <v>14518</v>
      </c>
      <c r="C947" s="121" t="s">
        <v>11004</v>
      </c>
      <c r="D947" s="121" t="s">
        <v>10034</v>
      </c>
      <c r="E947" s="121" t="s">
        <v>14519</v>
      </c>
      <c r="F947" s="131" t="s">
        <v>15361</v>
      </c>
      <c r="G947" s="121" t="s">
        <v>15496</v>
      </c>
      <c r="H947" s="121" t="s">
        <v>194</v>
      </c>
      <c r="I947" s="121">
        <v>5</v>
      </c>
      <c r="J947" s="121" t="s">
        <v>15374</v>
      </c>
      <c r="K947" s="131" t="s">
        <v>14523</v>
      </c>
      <c r="L947" s="121">
        <v>3</v>
      </c>
      <c r="M947" s="27">
        <f t="shared" si="42"/>
        <v>390</v>
      </c>
      <c r="N947" s="23"/>
      <c r="O947" s="24" t="s">
        <v>32</v>
      </c>
    </row>
    <row r="948" s="1" customFormat="1" ht="18.75" spans="1:15">
      <c r="A948" s="121">
        <v>943</v>
      </c>
      <c r="B948" s="121" t="s">
        <v>14518</v>
      </c>
      <c r="C948" s="121" t="s">
        <v>11004</v>
      </c>
      <c r="D948" s="121" t="s">
        <v>10034</v>
      </c>
      <c r="E948" s="121" t="s">
        <v>14519</v>
      </c>
      <c r="F948" s="131" t="s">
        <v>15361</v>
      </c>
      <c r="G948" s="121" t="s">
        <v>15497</v>
      </c>
      <c r="H948" s="121" t="s">
        <v>194</v>
      </c>
      <c r="I948" s="121">
        <v>3</v>
      </c>
      <c r="J948" s="121" t="s">
        <v>15374</v>
      </c>
      <c r="K948" s="131" t="s">
        <v>14523</v>
      </c>
      <c r="L948" s="121">
        <v>2</v>
      </c>
      <c r="M948" s="27">
        <f t="shared" si="42"/>
        <v>260</v>
      </c>
      <c r="N948" s="23"/>
      <c r="O948" s="24" t="s">
        <v>32</v>
      </c>
    </row>
    <row r="949" s="1" customFormat="1" ht="18.75" spans="1:15">
      <c r="A949" s="121">
        <v>944</v>
      </c>
      <c r="B949" s="121" t="s">
        <v>14518</v>
      </c>
      <c r="C949" s="121" t="s">
        <v>11004</v>
      </c>
      <c r="D949" s="121" t="s">
        <v>10034</v>
      </c>
      <c r="E949" s="121" t="s">
        <v>14519</v>
      </c>
      <c r="F949" s="131" t="s">
        <v>15361</v>
      </c>
      <c r="G949" s="121" t="s">
        <v>15498</v>
      </c>
      <c r="H949" s="121" t="s">
        <v>194</v>
      </c>
      <c r="I949" s="121">
        <v>4</v>
      </c>
      <c r="J949" s="121" t="s">
        <v>15370</v>
      </c>
      <c r="K949" s="131" t="s">
        <v>14523</v>
      </c>
      <c r="L949" s="121">
        <v>2</v>
      </c>
      <c r="M949" s="27">
        <f t="shared" si="42"/>
        <v>260</v>
      </c>
      <c r="N949" s="23"/>
      <c r="O949" s="24" t="s">
        <v>32</v>
      </c>
    </row>
    <row r="950" s="1" customFormat="1" ht="18.75" spans="1:15">
      <c r="A950" s="121">
        <v>945</v>
      </c>
      <c r="B950" s="121" t="s">
        <v>14518</v>
      </c>
      <c r="C950" s="121" t="s">
        <v>11004</v>
      </c>
      <c r="D950" s="121" t="s">
        <v>10034</v>
      </c>
      <c r="E950" s="121" t="s">
        <v>14519</v>
      </c>
      <c r="F950" s="131" t="s">
        <v>15361</v>
      </c>
      <c r="G950" s="121" t="s">
        <v>15499</v>
      </c>
      <c r="H950" s="121" t="s">
        <v>194</v>
      </c>
      <c r="I950" s="121">
        <v>5</v>
      </c>
      <c r="J950" s="121" t="s">
        <v>15370</v>
      </c>
      <c r="K950" s="131" t="s">
        <v>14523</v>
      </c>
      <c r="L950" s="121">
        <v>3</v>
      </c>
      <c r="M950" s="27">
        <f t="shared" si="42"/>
        <v>390</v>
      </c>
      <c r="N950" s="23"/>
      <c r="O950" s="24" t="s">
        <v>32</v>
      </c>
    </row>
    <row r="951" s="1" customFormat="1" ht="18.75" spans="1:15">
      <c r="A951" s="121">
        <v>946</v>
      </c>
      <c r="B951" s="121" t="s">
        <v>14518</v>
      </c>
      <c r="C951" s="121" t="s">
        <v>11004</v>
      </c>
      <c r="D951" s="121" t="s">
        <v>10034</v>
      </c>
      <c r="E951" s="121" t="s">
        <v>14519</v>
      </c>
      <c r="F951" s="131" t="s">
        <v>15361</v>
      </c>
      <c r="G951" s="121" t="s">
        <v>15500</v>
      </c>
      <c r="H951" s="121" t="s">
        <v>194</v>
      </c>
      <c r="I951" s="121">
        <v>2</v>
      </c>
      <c r="J951" s="121" t="s">
        <v>15370</v>
      </c>
      <c r="K951" s="131" t="s">
        <v>14523</v>
      </c>
      <c r="L951" s="121">
        <v>1</v>
      </c>
      <c r="M951" s="27">
        <f t="shared" si="42"/>
        <v>130</v>
      </c>
      <c r="N951" s="23"/>
      <c r="O951" s="24" t="s">
        <v>32</v>
      </c>
    </row>
    <row r="952" s="1" customFormat="1" ht="18.75" spans="1:15">
      <c r="A952" s="121">
        <v>947</v>
      </c>
      <c r="B952" s="121" t="s">
        <v>14518</v>
      </c>
      <c r="C952" s="121" t="s">
        <v>11004</v>
      </c>
      <c r="D952" s="121" t="s">
        <v>10034</v>
      </c>
      <c r="E952" s="121" t="s">
        <v>14519</v>
      </c>
      <c r="F952" s="131" t="s">
        <v>15361</v>
      </c>
      <c r="G952" s="121" t="s">
        <v>15501</v>
      </c>
      <c r="H952" s="121" t="s">
        <v>194</v>
      </c>
      <c r="I952" s="121">
        <v>4</v>
      </c>
      <c r="J952" s="121" t="s">
        <v>15403</v>
      </c>
      <c r="K952" s="131" t="s">
        <v>14523</v>
      </c>
      <c r="L952" s="121">
        <v>2</v>
      </c>
      <c r="M952" s="27">
        <f t="shared" si="42"/>
        <v>260</v>
      </c>
      <c r="N952" s="23"/>
      <c r="O952" s="24" t="s">
        <v>32</v>
      </c>
    </row>
    <row r="953" s="1" customFormat="1" ht="18.75" spans="1:15">
      <c r="A953" s="121">
        <v>948</v>
      </c>
      <c r="B953" s="121" t="s">
        <v>14518</v>
      </c>
      <c r="C953" s="121" t="s">
        <v>11004</v>
      </c>
      <c r="D953" s="121" t="s">
        <v>10034</v>
      </c>
      <c r="E953" s="121" t="s">
        <v>14519</v>
      </c>
      <c r="F953" s="131" t="s">
        <v>15361</v>
      </c>
      <c r="G953" s="121" t="s">
        <v>15502</v>
      </c>
      <c r="H953" s="121" t="s">
        <v>194</v>
      </c>
      <c r="I953" s="121">
        <v>5</v>
      </c>
      <c r="J953" s="121" t="s">
        <v>15374</v>
      </c>
      <c r="K953" s="131" t="s">
        <v>14523</v>
      </c>
      <c r="L953" s="121">
        <v>3</v>
      </c>
      <c r="M953" s="27">
        <f t="shared" si="42"/>
        <v>390</v>
      </c>
      <c r="N953" s="23"/>
      <c r="O953" s="24" t="s">
        <v>32</v>
      </c>
    </row>
    <row r="954" s="1" customFormat="1" ht="18.75" spans="1:15">
      <c r="A954" s="121">
        <v>949</v>
      </c>
      <c r="B954" s="121" t="s">
        <v>14518</v>
      </c>
      <c r="C954" s="121" t="s">
        <v>11004</v>
      </c>
      <c r="D954" s="121" t="s">
        <v>10034</v>
      </c>
      <c r="E954" s="121" t="s">
        <v>14519</v>
      </c>
      <c r="F954" s="131" t="s">
        <v>15361</v>
      </c>
      <c r="G954" s="121" t="s">
        <v>15503</v>
      </c>
      <c r="H954" s="121" t="s">
        <v>194</v>
      </c>
      <c r="I954" s="121">
        <v>3</v>
      </c>
      <c r="J954" s="121" t="s">
        <v>15403</v>
      </c>
      <c r="K954" s="131" t="s">
        <v>14523</v>
      </c>
      <c r="L954" s="121">
        <v>3</v>
      </c>
      <c r="M954" s="27">
        <f t="shared" si="42"/>
        <v>390</v>
      </c>
      <c r="N954" s="23"/>
      <c r="O954" s="24" t="s">
        <v>32</v>
      </c>
    </row>
    <row r="955" s="1" customFormat="1" ht="18.75" spans="1:15">
      <c r="A955" s="121">
        <v>950</v>
      </c>
      <c r="B955" s="121" t="s">
        <v>14518</v>
      </c>
      <c r="C955" s="121" t="s">
        <v>11004</v>
      </c>
      <c r="D955" s="121" t="s">
        <v>10034</v>
      </c>
      <c r="E955" s="121" t="s">
        <v>14519</v>
      </c>
      <c r="F955" s="131" t="s">
        <v>15361</v>
      </c>
      <c r="G955" s="121" t="s">
        <v>15316</v>
      </c>
      <c r="H955" s="121" t="s">
        <v>194</v>
      </c>
      <c r="I955" s="121">
        <v>6</v>
      </c>
      <c r="J955" s="121" t="s">
        <v>15374</v>
      </c>
      <c r="K955" s="131" t="s">
        <v>14523</v>
      </c>
      <c r="L955" s="121">
        <v>3</v>
      </c>
      <c r="M955" s="27">
        <f t="shared" si="42"/>
        <v>390</v>
      </c>
      <c r="N955" s="23"/>
      <c r="O955" s="24" t="s">
        <v>32</v>
      </c>
    </row>
    <row r="956" s="1" customFormat="1" ht="18.75" spans="1:15">
      <c r="A956" s="121">
        <v>951</v>
      </c>
      <c r="B956" s="121" t="s">
        <v>14518</v>
      </c>
      <c r="C956" s="121" t="s">
        <v>11004</v>
      </c>
      <c r="D956" s="121" t="s">
        <v>10034</v>
      </c>
      <c r="E956" s="121" t="s">
        <v>14519</v>
      </c>
      <c r="F956" s="131" t="s">
        <v>15361</v>
      </c>
      <c r="G956" s="121" t="s">
        <v>10888</v>
      </c>
      <c r="H956" s="121" t="s">
        <v>194</v>
      </c>
      <c r="I956" s="121">
        <v>5</v>
      </c>
      <c r="J956" s="121" t="s">
        <v>15374</v>
      </c>
      <c r="K956" s="131" t="s">
        <v>14523</v>
      </c>
      <c r="L956" s="121">
        <v>3</v>
      </c>
      <c r="M956" s="27">
        <f t="shared" si="42"/>
        <v>390</v>
      </c>
      <c r="N956" s="23"/>
      <c r="O956" s="24" t="s">
        <v>32</v>
      </c>
    </row>
    <row r="957" s="1" customFormat="1" ht="18.75" spans="1:15">
      <c r="A957" s="121">
        <v>952</v>
      </c>
      <c r="B957" s="121" t="s">
        <v>14518</v>
      </c>
      <c r="C957" s="121" t="s">
        <v>11004</v>
      </c>
      <c r="D957" s="121" t="s">
        <v>10034</v>
      </c>
      <c r="E957" s="121" t="s">
        <v>14519</v>
      </c>
      <c r="F957" s="131" t="s">
        <v>15361</v>
      </c>
      <c r="G957" s="121" t="s">
        <v>15504</v>
      </c>
      <c r="H957" s="121" t="s">
        <v>194</v>
      </c>
      <c r="I957" s="121">
        <v>6</v>
      </c>
      <c r="J957" s="121" t="s">
        <v>15374</v>
      </c>
      <c r="K957" s="131" t="s">
        <v>14523</v>
      </c>
      <c r="L957" s="121">
        <v>3</v>
      </c>
      <c r="M957" s="27">
        <f t="shared" si="42"/>
        <v>390</v>
      </c>
      <c r="N957" s="23"/>
      <c r="O957" s="24" t="s">
        <v>32</v>
      </c>
    </row>
    <row r="958" s="1" customFormat="1" ht="18.75" spans="1:15">
      <c r="A958" s="121">
        <v>953</v>
      </c>
      <c r="B958" s="121" t="s">
        <v>14518</v>
      </c>
      <c r="C958" s="121" t="s">
        <v>11004</v>
      </c>
      <c r="D958" s="121" t="s">
        <v>10034</v>
      </c>
      <c r="E958" s="121" t="s">
        <v>14519</v>
      </c>
      <c r="F958" s="131" t="s">
        <v>15361</v>
      </c>
      <c r="G958" s="121" t="s">
        <v>15505</v>
      </c>
      <c r="H958" s="121" t="s">
        <v>194</v>
      </c>
      <c r="I958" s="121">
        <v>4</v>
      </c>
      <c r="J958" s="121" t="s">
        <v>15374</v>
      </c>
      <c r="K958" s="131" t="s">
        <v>14523</v>
      </c>
      <c r="L958" s="121">
        <v>4</v>
      </c>
      <c r="M958" s="27">
        <f t="shared" si="42"/>
        <v>520</v>
      </c>
      <c r="N958" s="23"/>
      <c r="O958" s="24" t="s">
        <v>32</v>
      </c>
    </row>
    <row r="959" s="1" customFormat="1" ht="18.75" spans="1:15">
      <c r="A959" s="121">
        <v>954</v>
      </c>
      <c r="B959" s="121" t="s">
        <v>14518</v>
      </c>
      <c r="C959" s="121" t="s">
        <v>11004</v>
      </c>
      <c r="D959" s="121" t="s">
        <v>10034</v>
      </c>
      <c r="E959" s="121" t="s">
        <v>14519</v>
      </c>
      <c r="F959" s="131" t="s">
        <v>15361</v>
      </c>
      <c r="G959" s="121" t="s">
        <v>15506</v>
      </c>
      <c r="H959" s="121" t="s">
        <v>194</v>
      </c>
      <c r="I959" s="121">
        <v>6</v>
      </c>
      <c r="J959" s="121" t="s">
        <v>15374</v>
      </c>
      <c r="K959" s="131" t="s">
        <v>14523</v>
      </c>
      <c r="L959" s="121">
        <v>3</v>
      </c>
      <c r="M959" s="27">
        <f t="shared" si="42"/>
        <v>390</v>
      </c>
      <c r="N959" s="23"/>
      <c r="O959" s="24" t="s">
        <v>32</v>
      </c>
    </row>
    <row r="960" s="1" customFormat="1" ht="18.75" spans="1:15">
      <c r="A960" s="121">
        <v>955</v>
      </c>
      <c r="B960" s="121" t="s">
        <v>14518</v>
      </c>
      <c r="C960" s="121" t="s">
        <v>11004</v>
      </c>
      <c r="D960" s="121" t="s">
        <v>10034</v>
      </c>
      <c r="E960" s="121" t="s">
        <v>14519</v>
      </c>
      <c r="F960" s="131" t="s">
        <v>15361</v>
      </c>
      <c r="G960" s="121" t="s">
        <v>15507</v>
      </c>
      <c r="H960" s="121" t="s">
        <v>194</v>
      </c>
      <c r="I960" s="121">
        <v>4</v>
      </c>
      <c r="J960" s="121" t="s">
        <v>15374</v>
      </c>
      <c r="K960" s="131" t="s">
        <v>14523</v>
      </c>
      <c r="L960" s="121">
        <v>2</v>
      </c>
      <c r="M960" s="27">
        <f t="shared" si="42"/>
        <v>260</v>
      </c>
      <c r="N960" s="23"/>
      <c r="O960" s="24" t="s">
        <v>32</v>
      </c>
    </row>
    <row r="961" s="1" customFormat="1" ht="18.75" spans="1:15">
      <c r="A961" s="121">
        <v>956</v>
      </c>
      <c r="B961" s="121" t="s">
        <v>14518</v>
      </c>
      <c r="C961" s="121" t="s">
        <v>11004</v>
      </c>
      <c r="D961" s="121" t="s">
        <v>10034</v>
      </c>
      <c r="E961" s="121" t="s">
        <v>14519</v>
      </c>
      <c r="F961" s="131" t="s">
        <v>15361</v>
      </c>
      <c r="G961" s="121" t="s">
        <v>15508</v>
      </c>
      <c r="H961" s="121" t="s">
        <v>194</v>
      </c>
      <c r="I961" s="121">
        <v>6</v>
      </c>
      <c r="J961" s="121" t="s">
        <v>15403</v>
      </c>
      <c r="K961" s="131" t="s">
        <v>14523</v>
      </c>
      <c r="L961" s="121">
        <v>5</v>
      </c>
      <c r="M961" s="27">
        <f t="shared" si="42"/>
        <v>650</v>
      </c>
      <c r="N961" s="23"/>
      <c r="O961" s="24" t="s">
        <v>32</v>
      </c>
    </row>
    <row r="962" s="1" customFormat="1" ht="18.75" spans="1:15">
      <c r="A962" s="121">
        <v>957</v>
      </c>
      <c r="B962" s="121" t="s">
        <v>14518</v>
      </c>
      <c r="C962" s="121" t="s">
        <v>11004</v>
      </c>
      <c r="D962" s="121" t="s">
        <v>10034</v>
      </c>
      <c r="E962" s="121" t="s">
        <v>14519</v>
      </c>
      <c r="F962" s="131" t="s">
        <v>15361</v>
      </c>
      <c r="G962" s="121" t="s">
        <v>15509</v>
      </c>
      <c r="H962" s="121" t="s">
        <v>194</v>
      </c>
      <c r="I962" s="121">
        <v>5</v>
      </c>
      <c r="J962" s="121" t="s">
        <v>15374</v>
      </c>
      <c r="K962" s="131" t="s">
        <v>14523</v>
      </c>
      <c r="L962" s="121">
        <v>3</v>
      </c>
      <c r="M962" s="27">
        <f t="shared" si="42"/>
        <v>390</v>
      </c>
      <c r="N962" s="23"/>
      <c r="O962" s="24" t="s">
        <v>32</v>
      </c>
    </row>
    <row r="963" s="1" customFormat="1" ht="18.75" spans="1:15">
      <c r="A963" s="121">
        <v>958</v>
      </c>
      <c r="B963" s="121" t="s">
        <v>14518</v>
      </c>
      <c r="C963" s="121" t="s">
        <v>11004</v>
      </c>
      <c r="D963" s="121" t="s">
        <v>10034</v>
      </c>
      <c r="E963" s="121" t="s">
        <v>14519</v>
      </c>
      <c r="F963" s="131" t="s">
        <v>15361</v>
      </c>
      <c r="G963" s="121" t="s">
        <v>15510</v>
      </c>
      <c r="H963" s="121" t="s">
        <v>194</v>
      </c>
      <c r="I963" s="121">
        <v>3</v>
      </c>
      <c r="J963" s="121" t="s">
        <v>15403</v>
      </c>
      <c r="K963" s="131" t="s">
        <v>14523</v>
      </c>
      <c r="L963" s="121">
        <v>1</v>
      </c>
      <c r="M963" s="27">
        <f t="shared" si="42"/>
        <v>130</v>
      </c>
      <c r="N963" s="23"/>
      <c r="O963" s="24" t="s">
        <v>32</v>
      </c>
    </row>
    <row r="964" s="1" customFormat="1" ht="18.75" spans="1:15">
      <c r="A964" s="121">
        <v>959</v>
      </c>
      <c r="B964" s="121" t="s">
        <v>14518</v>
      </c>
      <c r="C964" s="121" t="s">
        <v>11004</v>
      </c>
      <c r="D964" s="121" t="s">
        <v>10034</v>
      </c>
      <c r="E964" s="121" t="s">
        <v>14519</v>
      </c>
      <c r="F964" s="131" t="s">
        <v>15361</v>
      </c>
      <c r="G964" s="121" t="s">
        <v>15511</v>
      </c>
      <c r="H964" s="121" t="s">
        <v>194</v>
      </c>
      <c r="I964" s="121">
        <v>4</v>
      </c>
      <c r="J964" s="121" t="s">
        <v>15363</v>
      </c>
      <c r="K964" s="131" t="s">
        <v>14523</v>
      </c>
      <c r="L964" s="121">
        <v>2</v>
      </c>
      <c r="M964" s="27">
        <f t="shared" si="42"/>
        <v>260</v>
      </c>
      <c r="N964" s="23"/>
      <c r="O964" s="24" t="s">
        <v>32</v>
      </c>
    </row>
    <row r="965" s="1" customFormat="1" ht="18.75" spans="1:15">
      <c r="A965" s="121">
        <v>960</v>
      </c>
      <c r="B965" s="121" t="s">
        <v>14518</v>
      </c>
      <c r="C965" s="121" t="s">
        <v>11004</v>
      </c>
      <c r="D965" s="121" t="s">
        <v>10034</v>
      </c>
      <c r="E965" s="121" t="s">
        <v>14519</v>
      </c>
      <c r="F965" s="131" t="s">
        <v>15361</v>
      </c>
      <c r="G965" s="121" t="s">
        <v>15512</v>
      </c>
      <c r="H965" s="121" t="s">
        <v>194</v>
      </c>
      <c r="I965" s="121">
        <v>5</v>
      </c>
      <c r="J965" s="121" t="s">
        <v>15403</v>
      </c>
      <c r="K965" s="131" t="s">
        <v>14523</v>
      </c>
      <c r="L965" s="121">
        <v>4</v>
      </c>
      <c r="M965" s="27">
        <f t="shared" si="42"/>
        <v>520</v>
      </c>
      <c r="N965" s="23"/>
      <c r="O965" s="24" t="s">
        <v>32</v>
      </c>
    </row>
    <row r="966" s="1" customFormat="1" ht="18.75" spans="1:15">
      <c r="A966" s="121">
        <v>961</v>
      </c>
      <c r="B966" s="121" t="s">
        <v>14518</v>
      </c>
      <c r="C966" s="121" t="s">
        <v>11004</v>
      </c>
      <c r="D966" s="121" t="s">
        <v>10034</v>
      </c>
      <c r="E966" s="121" t="s">
        <v>14519</v>
      </c>
      <c r="F966" s="131" t="s">
        <v>15361</v>
      </c>
      <c r="G966" s="121" t="s">
        <v>15513</v>
      </c>
      <c r="H966" s="121" t="s">
        <v>194</v>
      </c>
      <c r="I966" s="121">
        <v>6</v>
      </c>
      <c r="J966" s="121" t="s">
        <v>15370</v>
      </c>
      <c r="K966" s="131" t="s">
        <v>14523</v>
      </c>
      <c r="L966" s="121">
        <v>3</v>
      </c>
      <c r="M966" s="27">
        <f t="shared" si="42"/>
        <v>390</v>
      </c>
      <c r="N966" s="23"/>
      <c r="O966" s="24" t="s">
        <v>32</v>
      </c>
    </row>
    <row r="967" s="1" customFormat="1" ht="18.75" spans="1:15">
      <c r="A967" s="121">
        <v>962</v>
      </c>
      <c r="B967" s="121" t="s">
        <v>14518</v>
      </c>
      <c r="C967" s="121" t="s">
        <v>11004</v>
      </c>
      <c r="D967" s="121" t="s">
        <v>10034</v>
      </c>
      <c r="E967" s="121" t="s">
        <v>14519</v>
      </c>
      <c r="F967" s="131" t="s">
        <v>15361</v>
      </c>
      <c r="G967" s="121" t="s">
        <v>15514</v>
      </c>
      <c r="H967" s="121" t="s">
        <v>1583</v>
      </c>
      <c r="I967" s="121">
        <v>4</v>
      </c>
      <c r="J967" s="121" t="s">
        <v>15363</v>
      </c>
      <c r="K967" s="131" t="s">
        <v>14523</v>
      </c>
      <c r="L967" s="121">
        <v>2</v>
      </c>
      <c r="M967" s="27">
        <f t="shared" si="42"/>
        <v>260</v>
      </c>
      <c r="N967" s="23"/>
      <c r="O967" s="24" t="s">
        <v>32</v>
      </c>
    </row>
    <row r="968" s="1" customFormat="1" ht="18.75" spans="1:15">
      <c r="A968" s="121">
        <v>963</v>
      </c>
      <c r="B968" s="121" t="s">
        <v>14518</v>
      </c>
      <c r="C968" s="121" t="s">
        <v>11004</v>
      </c>
      <c r="D968" s="121" t="s">
        <v>10034</v>
      </c>
      <c r="E968" s="121" t="s">
        <v>14519</v>
      </c>
      <c r="F968" s="131" t="s">
        <v>15361</v>
      </c>
      <c r="G968" s="121" t="s">
        <v>15515</v>
      </c>
      <c r="H968" s="121" t="s">
        <v>194</v>
      </c>
      <c r="I968" s="121">
        <v>2</v>
      </c>
      <c r="J968" s="121" t="s">
        <v>15427</v>
      </c>
      <c r="K968" s="131" t="s">
        <v>14523</v>
      </c>
      <c r="L968" s="121">
        <v>1</v>
      </c>
      <c r="M968" s="27">
        <f t="shared" si="42"/>
        <v>130</v>
      </c>
      <c r="N968" s="23"/>
      <c r="O968" s="24" t="s">
        <v>32</v>
      </c>
    </row>
    <row r="969" s="1" customFormat="1" ht="18.75" spans="1:15">
      <c r="A969" s="121">
        <v>964</v>
      </c>
      <c r="B969" s="121" t="s">
        <v>14518</v>
      </c>
      <c r="C969" s="121" t="s">
        <v>11004</v>
      </c>
      <c r="D969" s="121" t="s">
        <v>10034</v>
      </c>
      <c r="E969" s="121" t="s">
        <v>14519</v>
      </c>
      <c r="F969" s="131" t="s">
        <v>15361</v>
      </c>
      <c r="G969" s="121" t="s">
        <v>15516</v>
      </c>
      <c r="H969" s="121" t="s">
        <v>194</v>
      </c>
      <c r="I969" s="121">
        <v>7</v>
      </c>
      <c r="J969" s="121" t="s">
        <v>15382</v>
      </c>
      <c r="K969" s="131" t="s">
        <v>14523</v>
      </c>
      <c r="L969" s="121">
        <v>4</v>
      </c>
      <c r="M969" s="27">
        <f t="shared" si="42"/>
        <v>520</v>
      </c>
      <c r="N969" s="23"/>
      <c r="O969" s="24" t="s">
        <v>32</v>
      </c>
    </row>
    <row r="970" s="1" customFormat="1" ht="18.75" spans="1:15">
      <c r="A970" s="121">
        <v>965</v>
      </c>
      <c r="B970" s="121" t="s">
        <v>14518</v>
      </c>
      <c r="C970" s="121" t="s">
        <v>11004</v>
      </c>
      <c r="D970" s="121" t="s">
        <v>10034</v>
      </c>
      <c r="E970" s="121" t="s">
        <v>14519</v>
      </c>
      <c r="F970" s="131" t="s">
        <v>15361</v>
      </c>
      <c r="G970" s="121" t="s">
        <v>15517</v>
      </c>
      <c r="H970" s="121" t="s">
        <v>194</v>
      </c>
      <c r="I970" s="121">
        <v>7</v>
      </c>
      <c r="J970" s="121" t="s">
        <v>15367</v>
      </c>
      <c r="K970" s="131" t="s">
        <v>14523</v>
      </c>
      <c r="L970" s="121">
        <v>4</v>
      </c>
      <c r="M970" s="27">
        <f t="shared" si="42"/>
        <v>520</v>
      </c>
      <c r="N970" s="23"/>
      <c r="O970" s="24" t="s">
        <v>32</v>
      </c>
    </row>
    <row r="971" s="1" customFormat="1" ht="18.75" spans="1:15">
      <c r="A971" s="121">
        <v>966</v>
      </c>
      <c r="B971" s="121" t="s">
        <v>14518</v>
      </c>
      <c r="C971" s="121" t="s">
        <v>11004</v>
      </c>
      <c r="D971" s="121" t="s">
        <v>10034</v>
      </c>
      <c r="E971" s="121" t="s">
        <v>14519</v>
      </c>
      <c r="F971" s="131" t="s">
        <v>15361</v>
      </c>
      <c r="G971" s="121" t="s">
        <v>15518</v>
      </c>
      <c r="H971" s="121" t="s">
        <v>194</v>
      </c>
      <c r="I971" s="121">
        <v>4</v>
      </c>
      <c r="J971" s="121" t="s">
        <v>15374</v>
      </c>
      <c r="K971" s="131" t="s">
        <v>14523</v>
      </c>
      <c r="L971" s="121">
        <v>2</v>
      </c>
      <c r="M971" s="27">
        <f t="shared" si="42"/>
        <v>260</v>
      </c>
      <c r="N971" s="23"/>
      <c r="O971" s="24" t="s">
        <v>32</v>
      </c>
    </row>
    <row r="972" s="1" customFormat="1" ht="18.75" spans="1:15">
      <c r="A972" s="121">
        <v>967</v>
      </c>
      <c r="B972" s="121" t="s">
        <v>14518</v>
      </c>
      <c r="C972" s="121" t="s">
        <v>11004</v>
      </c>
      <c r="D972" s="121" t="s">
        <v>10034</v>
      </c>
      <c r="E972" s="121" t="s">
        <v>14519</v>
      </c>
      <c r="F972" s="131" t="s">
        <v>15361</v>
      </c>
      <c r="G972" s="121" t="s">
        <v>15519</v>
      </c>
      <c r="H972" s="121" t="s">
        <v>194</v>
      </c>
      <c r="I972" s="121">
        <v>4</v>
      </c>
      <c r="J972" s="121" t="s">
        <v>15403</v>
      </c>
      <c r="K972" s="131" t="s">
        <v>14523</v>
      </c>
      <c r="L972" s="121">
        <v>3</v>
      </c>
      <c r="M972" s="27">
        <f t="shared" si="42"/>
        <v>390</v>
      </c>
      <c r="N972" s="23"/>
      <c r="O972" s="24" t="s">
        <v>32</v>
      </c>
    </row>
    <row r="973" s="1" customFormat="1" ht="18.75" spans="1:15">
      <c r="A973" s="121">
        <v>968</v>
      </c>
      <c r="B973" s="121" t="s">
        <v>14518</v>
      </c>
      <c r="C973" s="121" t="s">
        <v>11004</v>
      </c>
      <c r="D973" s="121" t="s">
        <v>10034</v>
      </c>
      <c r="E973" s="121" t="s">
        <v>14519</v>
      </c>
      <c r="F973" s="131" t="s">
        <v>15361</v>
      </c>
      <c r="G973" s="121" t="s">
        <v>15520</v>
      </c>
      <c r="H973" s="121" t="s">
        <v>1583</v>
      </c>
      <c r="I973" s="121">
        <v>3</v>
      </c>
      <c r="J973" s="121" t="s">
        <v>15429</v>
      </c>
      <c r="K973" s="131" t="s">
        <v>14523</v>
      </c>
      <c r="L973" s="121">
        <v>2</v>
      </c>
      <c r="M973" s="27">
        <f t="shared" si="42"/>
        <v>260</v>
      </c>
      <c r="N973" s="23"/>
      <c r="O973" s="24" t="s">
        <v>32</v>
      </c>
    </row>
    <row r="974" s="1" customFormat="1" ht="18.75" spans="1:15">
      <c r="A974" s="121">
        <v>969</v>
      </c>
      <c r="B974" s="121" t="s">
        <v>14518</v>
      </c>
      <c r="C974" s="121" t="s">
        <v>11004</v>
      </c>
      <c r="D974" s="121" t="s">
        <v>10034</v>
      </c>
      <c r="E974" s="121" t="s">
        <v>14519</v>
      </c>
      <c r="F974" s="131" t="s">
        <v>15361</v>
      </c>
      <c r="G974" s="121" t="s">
        <v>15521</v>
      </c>
      <c r="H974" s="121" t="s">
        <v>194</v>
      </c>
      <c r="I974" s="121">
        <v>4</v>
      </c>
      <c r="J974" s="121" t="s">
        <v>15367</v>
      </c>
      <c r="K974" s="131" t="s">
        <v>14523</v>
      </c>
      <c r="L974" s="121">
        <v>2</v>
      </c>
      <c r="M974" s="27">
        <f t="shared" si="42"/>
        <v>260</v>
      </c>
      <c r="N974" s="23"/>
      <c r="O974" s="24" t="s">
        <v>32</v>
      </c>
    </row>
    <row r="975" s="1" customFormat="1" ht="18.75" spans="1:15">
      <c r="A975" s="121">
        <v>970</v>
      </c>
      <c r="B975" s="121" t="s">
        <v>14518</v>
      </c>
      <c r="C975" s="121" t="s">
        <v>11004</v>
      </c>
      <c r="D975" s="121" t="s">
        <v>10034</v>
      </c>
      <c r="E975" s="121" t="s">
        <v>14519</v>
      </c>
      <c r="F975" s="131" t="s">
        <v>15361</v>
      </c>
      <c r="G975" s="121" t="s">
        <v>15522</v>
      </c>
      <c r="H975" s="121" t="s">
        <v>194</v>
      </c>
      <c r="I975" s="121">
        <v>6</v>
      </c>
      <c r="J975" s="121" t="s">
        <v>15374</v>
      </c>
      <c r="K975" s="131" t="s">
        <v>14523</v>
      </c>
      <c r="L975" s="121">
        <v>3</v>
      </c>
      <c r="M975" s="27">
        <f t="shared" si="42"/>
        <v>390</v>
      </c>
      <c r="N975" s="23"/>
      <c r="O975" s="24" t="s">
        <v>32</v>
      </c>
    </row>
    <row r="976" s="1" customFormat="1" ht="18.75" spans="1:15">
      <c r="A976" s="121">
        <v>971</v>
      </c>
      <c r="B976" s="121" t="s">
        <v>14518</v>
      </c>
      <c r="C976" s="121" t="s">
        <v>11004</v>
      </c>
      <c r="D976" s="121" t="s">
        <v>10034</v>
      </c>
      <c r="E976" s="121" t="s">
        <v>14519</v>
      </c>
      <c r="F976" s="131" t="s">
        <v>15361</v>
      </c>
      <c r="G976" s="122" t="s">
        <v>15523</v>
      </c>
      <c r="H976" s="121" t="s">
        <v>194</v>
      </c>
      <c r="I976" s="121">
        <v>6</v>
      </c>
      <c r="J976" s="121" t="s">
        <v>15472</v>
      </c>
      <c r="K976" s="131" t="s">
        <v>14523</v>
      </c>
      <c r="L976" s="121">
        <v>3</v>
      </c>
      <c r="M976" s="27">
        <f t="shared" si="42"/>
        <v>390</v>
      </c>
      <c r="N976" s="23"/>
      <c r="O976" s="24" t="s">
        <v>32</v>
      </c>
    </row>
    <row r="977" s="1" customFormat="1" ht="18.75" spans="1:15">
      <c r="A977" s="121">
        <v>972</v>
      </c>
      <c r="B977" s="121" t="s">
        <v>14518</v>
      </c>
      <c r="C977" s="121" t="s">
        <v>11004</v>
      </c>
      <c r="D977" s="121" t="s">
        <v>10034</v>
      </c>
      <c r="E977" s="121" t="s">
        <v>14519</v>
      </c>
      <c r="F977" s="131" t="s">
        <v>15361</v>
      </c>
      <c r="G977" s="121" t="s">
        <v>15524</v>
      </c>
      <c r="H977" s="121" t="s">
        <v>194</v>
      </c>
      <c r="I977" s="121">
        <v>4</v>
      </c>
      <c r="J977" s="121" t="s">
        <v>15525</v>
      </c>
      <c r="K977" s="131" t="s">
        <v>14523</v>
      </c>
      <c r="L977" s="121">
        <v>4</v>
      </c>
      <c r="M977" s="27">
        <f t="shared" si="42"/>
        <v>520</v>
      </c>
      <c r="N977" s="23"/>
      <c r="O977" s="24" t="s">
        <v>32</v>
      </c>
    </row>
    <row r="978" s="1" customFormat="1" ht="18.75" spans="1:15">
      <c r="A978" s="121">
        <v>973</v>
      </c>
      <c r="B978" s="121" t="s">
        <v>14518</v>
      </c>
      <c r="C978" s="121" t="s">
        <v>11004</v>
      </c>
      <c r="D978" s="121" t="s">
        <v>10034</v>
      </c>
      <c r="E978" s="121" t="s">
        <v>14519</v>
      </c>
      <c r="F978" s="131" t="s">
        <v>15361</v>
      </c>
      <c r="G978" s="121" t="s">
        <v>15526</v>
      </c>
      <c r="H978" s="121" t="s">
        <v>194</v>
      </c>
      <c r="I978" s="121">
        <v>4</v>
      </c>
      <c r="J978" s="121" t="s">
        <v>15525</v>
      </c>
      <c r="K978" s="131" t="s">
        <v>14523</v>
      </c>
      <c r="L978" s="121">
        <v>2</v>
      </c>
      <c r="M978" s="27">
        <f t="shared" si="42"/>
        <v>260</v>
      </c>
      <c r="N978" s="23"/>
      <c r="O978" s="24" t="s">
        <v>32</v>
      </c>
    </row>
    <row r="979" s="1" customFormat="1" ht="18.75" spans="1:15">
      <c r="A979" s="121">
        <v>974</v>
      </c>
      <c r="B979" s="121" t="s">
        <v>14518</v>
      </c>
      <c r="C979" s="121" t="s">
        <v>11004</v>
      </c>
      <c r="D979" s="121" t="s">
        <v>10034</v>
      </c>
      <c r="E979" s="121" t="s">
        <v>14519</v>
      </c>
      <c r="F979" s="131" t="s">
        <v>15361</v>
      </c>
      <c r="G979" s="121" t="s">
        <v>15527</v>
      </c>
      <c r="H979" s="121" t="s">
        <v>194</v>
      </c>
      <c r="I979" s="121">
        <v>5</v>
      </c>
      <c r="J979" s="121" t="s">
        <v>15403</v>
      </c>
      <c r="K979" s="131" t="s">
        <v>14523</v>
      </c>
      <c r="L979" s="121">
        <v>3</v>
      </c>
      <c r="M979" s="27">
        <f t="shared" si="42"/>
        <v>390</v>
      </c>
      <c r="N979" s="23"/>
      <c r="O979" s="24" t="s">
        <v>32</v>
      </c>
    </row>
    <row r="980" s="1" customFormat="1" ht="18.75" spans="1:15">
      <c r="A980" s="121">
        <v>975</v>
      </c>
      <c r="B980" s="121" t="s">
        <v>14518</v>
      </c>
      <c r="C980" s="121" t="s">
        <v>11004</v>
      </c>
      <c r="D980" s="121" t="s">
        <v>10034</v>
      </c>
      <c r="E980" s="121" t="s">
        <v>14519</v>
      </c>
      <c r="F980" s="131" t="s">
        <v>15361</v>
      </c>
      <c r="G980" s="121" t="s">
        <v>15528</v>
      </c>
      <c r="H980" s="121" t="s">
        <v>194</v>
      </c>
      <c r="I980" s="121">
        <v>4</v>
      </c>
      <c r="J980" s="121" t="s">
        <v>15403</v>
      </c>
      <c r="K980" s="131" t="s">
        <v>14523</v>
      </c>
      <c r="L980" s="121">
        <v>2</v>
      </c>
      <c r="M980" s="27">
        <f t="shared" si="42"/>
        <v>260</v>
      </c>
      <c r="N980" s="23"/>
      <c r="O980" s="24" t="s">
        <v>32</v>
      </c>
    </row>
    <row r="981" s="1" customFormat="1" ht="18.75" spans="1:15">
      <c r="A981" s="121">
        <v>976</v>
      </c>
      <c r="B981" s="121" t="s">
        <v>14518</v>
      </c>
      <c r="C981" s="121" t="s">
        <v>11004</v>
      </c>
      <c r="D981" s="121" t="s">
        <v>10034</v>
      </c>
      <c r="E981" s="121" t="s">
        <v>14519</v>
      </c>
      <c r="F981" s="131" t="s">
        <v>15361</v>
      </c>
      <c r="G981" s="121" t="s">
        <v>15529</v>
      </c>
      <c r="H981" s="121" t="s">
        <v>194</v>
      </c>
      <c r="I981" s="121">
        <v>2</v>
      </c>
      <c r="J981" s="121" t="s">
        <v>15427</v>
      </c>
      <c r="K981" s="131" t="s">
        <v>14523</v>
      </c>
      <c r="L981" s="121">
        <v>1</v>
      </c>
      <c r="M981" s="27">
        <f t="shared" si="42"/>
        <v>130</v>
      </c>
      <c r="N981" s="23"/>
      <c r="O981" s="24" t="s">
        <v>32</v>
      </c>
    </row>
    <row r="982" s="1" customFormat="1" ht="18.75" spans="1:15">
      <c r="A982" s="121">
        <v>977</v>
      </c>
      <c r="B982" s="121" t="s">
        <v>14518</v>
      </c>
      <c r="C982" s="121" t="s">
        <v>11004</v>
      </c>
      <c r="D982" s="121" t="s">
        <v>10034</v>
      </c>
      <c r="E982" s="121" t="s">
        <v>14519</v>
      </c>
      <c r="F982" s="131" t="s">
        <v>15361</v>
      </c>
      <c r="G982" s="121" t="s">
        <v>15530</v>
      </c>
      <c r="H982" s="121" t="s">
        <v>194</v>
      </c>
      <c r="I982" s="121">
        <v>4</v>
      </c>
      <c r="J982" s="121" t="s">
        <v>15377</v>
      </c>
      <c r="K982" s="131" t="s">
        <v>14523</v>
      </c>
      <c r="L982" s="121">
        <v>2</v>
      </c>
      <c r="M982" s="27">
        <f t="shared" si="42"/>
        <v>260</v>
      </c>
      <c r="N982" s="23"/>
      <c r="O982" s="24" t="s">
        <v>32</v>
      </c>
    </row>
    <row r="983" s="1" customFormat="1" ht="18.75" spans="1:15">
      <c r="A983" s="121">
        <v>978</v>
      </c>
      <c r="B983" s="121" t="s">
        <v>14518</v>
      </c>
      <c r="C983" s="121" t="s">
        <v>11004</v>
      </c>
      <c r="D983" s="121" t="s">
        <v>10034</v>
      </c>
      <c r="E983" s="121" t="s">
        <v>14519</v>
      </c>
      <c r="F983" s="131" t="s">
        <v>15361</v>
      </c>
      <c r="G983" s="121" t="s">
        <v>15531</v>
      </c>
      <c r="H983" s="121" t="s">
        <v>194</v>
      </c>
      <c r="I983" s="121">
        <v>7</v>
      </c>
      <c r="J983" s="121" t="s">
        <v>15472</v>
      </c>
      <c r="K983" s="131" t="s">
        <v>14523</v>
      </c>
      <c r="L983" s="121">
        <v>4</v>
      </c>
      <c r="M983" s="27">
        <f t="shared" si="42"/>
        <v>520</v>
      </c>
      <c r="N983" s="23"/>
      <c r="O983" s="24" t="s">
        <v>32</v>
      </c>
    </row>
    <row r="984" s="1" customFormat="1" ht="18.75" spans="1:15">
      <c r="A984" s="121">
        <v>979</v>
      </c>
      <c r="B984" s="121" t="s">
        <v>14518</v>
      </c>
      <c r="C984" s="121" t="s">
        <v>11004</v>
      </c>
      <c r="D984" s="121" t="s">
        <v>10034</v>
      </c>
      <c r="E984" s="121" t="s">
        <v>14519</v>
      </c>
      <c r="F984" s="131" t="s">
        <v>15361</v>
      </c>
      <c r="G984" s="121" t="s">
        <v>15532</v>
      </c>
      <c r="H984" s="121" t="s">
        <v>194</v>
      </c>
      <c r="I984" s="121">
        <v>5</v>
      </c>
      <c r="J984" s="121" t="s">
        <v>15363</v>
      </c>
      <c r="K984" s="131" t="s">
        <v>14523</v>
      </c>
      <c r="L984" s="121">
        <v>3</v>
      </c>
      <c r="M984" s="27">
        <f t="shared" si="42"/>
        <v>390</v>
      </c>
      <c r="N984" s="23"/>
      <c r="O984" s="24" t="s">
        <v>32</v>
      </c>
    </row>
    <row r="985" s="1" customFormat="1" ht="18.75" spans="1:15">
      <c r="A985" s="121">
        <v>980</v>
      </c>
      <c r="B985" s="121" t="s">
        <v>14518</v>
      </c>
      <c r="C985" s="121" t="s">
        <v>11004</v>
      </c>
      <c r="D985" s="121" t="s">
        <v>10034</v>
      </c>
      <c r="E985" s="121" t="s">
        <v>14519</v>
      </c>
      <c r="F985" s="131" t="s">
        <v>15361</v>
      </c>
      <c r="G985" s="121" t="s">
        <v>15533</v>
      </c>
      <c r="H985" s="121" t="s">
        <v>194</v>
      </c>
      <c r="I985" s="121">
        <v>4</v>
      </c>
      <c r="J985" s="121" t="s">
        <v>15403</v>
      </c>
      <c r="K985" s="131" t="s">
        <v>14523</v>
      </c>
      <c r="L985" s="121">
        <v>2</v>
      </c>
      <c r="M985" s="27">
        <f t="shared" si="42"/>
        <v>260</v>
      </c>
      <c r="N985" s="23"/>
      <c r="O985" s="24" t="s">
        <v>32</v>
      </c>
    </row>
    <row r="986" s="1" customFormat="1" ht="18.75" spans="1:15">
      <c r="A986" s="121">
        <v>981</v>
      </c>
      <c r="B986" s="121" t="s">
        <v>14518</v>
      </c>
      <c r="C986" s="121" t="s">
        <v>11004</v>
      </c>
      <c r="D986" s="121" t="s">
        <v>10034</v>
      </c>
      <c r="E986" s="121" t="s">
        <v>14519</v>
      </c>
      <c r="F986" s="131" t="s">
        <v>15361</v>
      </c>
      <c r="G986" s="121" t="s">
        <v>15534</v>
      </c>
      <c r="H986" s="121" t="s">
        <v>194</v>
      </c>
      <c r="I986" s="121">
        <v>4</v>
      </c>
      <c r="J986" s="121" t="s">
        <v>15535</v>
      </c>
      <c r="K986" s="131" t="s">
        <v>14523</v>
      </c>
      <c r="L986" s="121">
        <v>2</v>
      </c>
      <c r="M986" s="27">
        <f t="shared" si="42"/>
        <v>260</v>
      </c>
      <c r="N986" s="23"/>
      <c r="O986" s="24" t="s">
        <v>32</v>
      </c>
    </row>
    <row r="987" s="1" customFormat="1" ht="18.75" spans="1:15">
      <c r="A987" s="121">
        <v>982</v>
      </c>
      <c r="B987" s="121" t="s">
        <v>14518</v>
      </c>
      <c r="C987" s="121" t="s">
        <v>11004</v>
      </c>
      <c r="D987" s="121" t="s">
        <v>10034</v>
      </c>
      <c r="E987" s="121" t="s">
        <v>14519</v>
      </c>
      <c r="F987" s="131" t="s">
        <v>15361</v>
      </c>
      <c r="G987" s="121" t="s">
        <v>15536</v>
      </c>
      <c r="H987" s="121" t="s">
        <v>194</v>
      </c>
      <c r="I987" s="121">
        <v>3</v>
      </c>
      <c r="J987" s="121" t="s">
        <v>15403</v>
      </c>
      <c r="K987" s="131" t="s">
        <v>14523</v>
      </c>
      <c r="L987" s="121">
        <v>1</v>
      </c>
      <c r="M987" s="27">
        <f t="shared" si="42"/>
        <v>130</v>
      </c>
      <c r="N987" s="23"/>
      <c r="O987" s="24" t="s">
        <v>32</v>
      </c>
    </row>
    <row r="988" s="1" customFormat="1" ht="18.75" spans="1:15">
      <c r="A988" s="121">
        <v>983</v>
      </c>
      <c r="B988" s="121" t="s">
        <v>14518</v>
      </c>
      <c r="C988" s="121" t="s">
        <v>11004</v>
      </c>
      <c r="D988" s="121" t="s">
        <v>10034</v>
      </c>
      <c r="E988" s="121" t="s">
        <v>14519</v>
      </c>
      <c r="F988" s="131" t="s">
        <v>15361</v>
      </c>
      <c r="G988" s="121" t="s">
        <v>15537</v>
      </c>
      <c r="H988" s="121" t="s">
        <v>194</v>
      </c>
      <c r="I988" s="121">
        <v>3</v>
      </c>
      <c r="J988" s="121" t="s">
        <v>15367</v>
      </c>
      <c r="K988" s="131" t="s">
        <v>14523</v>
      </c>
      <c r="L988" s="121">
        <v>1</v>
      </c>
      <c r="M988" s="27">
        <f t="shared" si="42"/>
        <v>130</v>
      </c>
      <c r="N988" s="23"/>
      <c r="O988" s="24" t="s">
        <v>32</v>
      </c>
    </row>
    <row r="989" s="1" customFormat="1" ht="18.75" spans="1:15">
      <c r="A989" s="121">
        <v>984</v>
      </c>
      <c r="B989" s="121" t="s">
        <v>14518</v>
      </c>
      <c r="C989" s="121" t="s">
        <v>11004</v>
      </c>
      <c r="D989" s="121" t="s">
        <v>10034</v>
      </c>
      <c r="E989" s="121" t="s">
        <v>14519</v>
      </c>
      <c r="F989" s="131" t="s">
        <v>15361</v>
      </c>
      <c r="G989" s="121" t="s">
        <v>15538</v>
      </c>
      <c r="H989" s="121" t="s">
        <v>194</v>
      </c>
      <c r="I989" s="121">
        <v>3</v>
      </c>
      <c r="J989" s="121" t="s">
        <v>15535</v>
      </c>
      <c r="K989" s="131" t="s">
        <v>14523</v>
      </c>
      <c r="L989" s="121">
        <v>1</v>
      </c>
      <c r="M989" s="27">
        <f t="shared" si="42"/>
        <v>130</v>
      </c>
      <c r="N989" s="23"/>
      <c r="O989" s="24" t="s">
        <v>32</v>
      </c>
    </row>
    <row r="990" s="1" customFormat="1" ht="18.75" spans="1:15">
      <c r="A990" s="121">
        <v>985</v>
      </c>
      <c r="B990" s="121" t="s">
        <v>14518</v>
      </c>
      <c r="C990" s="121" t="s">
        <v>11004</v>
      </c>
      <c r="D990" s="121" t="s">
        <v>10034</v>
      </c>
      <c r="E990" s="121" t="s">
        <v>14519</v>
      </c>
      <c r="F990" s="131" t="s">
        <v>15361</v>
      </c>
      <c r="G990" s="121" t="s">
        <v>15539</v>
      </c>
      <c r="H990" s="121" t="s">
        <v>1583</v>
      </c>
      <c r="I990" s="121">
        <v>6</v>
      </c>
      <c r="J990" s="121" t="s">
        <v>15403</v>
      </c>
      <c r="K990" s="131" t="s">
        <v>14523</v>
      </c>
      <c r="L990" s="121">
        <v>3</v>
      </c>
      <c r="M990" s="27">
        <f t="shared" si="42"/>
        <v>390</v>
      </c>
      <c r="N990" s="23"/>
      <c r="O990" s="24" t="s">
        <v>32</v>
      </c>
    </row>
    <row r="991" s="1" customFormat="1" ht="18.75" spans="1:15">
      <c r="A991" s="121">
        <v>986</v>
      </c>
      <c r="B991" s="121" t="s">
        <v>14518</v>
      </c>
      <c r="C991" s="121" t="s">
        <v>11004</v>
      </c>
      <c r="D991" s="121" t="s">
        <v>10034</v>
      </c>
      <c r="E991" s="121" t="s">
        <v>14519</v>
      </c>
      <c r="F991" s="131" t="s">
        <v>15361</v>
      </c>
      <c r="G991" s="121" t="s">
        <v>15540</v>
      </c>
      <c r="H991" s="121" t="s">
        <v>1583</v>
      </c>
      <c r="I991" s="121">
        <v>3</v>
      </c>
      <c r="J991" s="121" t="s">
        <v>15429</v>
      </c>
      <c r="K991" s="131" t="s">
        <v>14523</v>
      </c>
      <c r="L991" s="121">
        <v>3</v>
      </c>
      <c r="M991" s="27">
        <f t="shared" si="42"/>
        <v>390</v>
      </c>
      <c r="N991" s="23"/>
      <c r="O991" s="24" t="s">
        <v>32</v>
      </c>
    </row>
    <row r="992" s="1" customFormat="1" ht="18.75" spans="1:15">
      <c r="A992" s="121">
        <v>987</v>
      </c>
      <c r="B992" s="121" t="s">
        <v>14518</v>
      </c>
      <c r="C992" s="121" t="s">
        <v>11004</v>
      </c>
      <c r="D992" s="121" t="s">
        <v>10034</v>
      </c>
      <c r="E992" s="121" t="s">
        <v>14519</v>
      </c>
      <c r="F992" s="131" t="s">
        <v>15361</v>
      </c>
      <c r="G992" s="121" t="s">
        <v>15541</v>
      </c>
      <c r="H992" s="121" t="s">
        <v>194</v>
      </c>
      <c r="I992" s="121">
        <v>4</v>
      </c>
      <c r="J992" s="121" t="s">
        <v>15429</v>
      </c>
      <c r="K992" s="131" t="s">
        <v>14523</v>
      </c>
      <c r="L992" s="121">
        <v>2</v>
      </c>
      <c r="M992" s="27">
        <f t="shared" si="42"/>
        <v>260</v>
      </c>
      <c r="N992" s="23"/>
      <c r="O992" s="24" t="s">
        <v>32</v>
      </c>
    </row>
    <row r="993" s="1" customFormat="1" ht="18.75" spans="1:15">
      <c r="A993" s="121">
        <v>988</v>
      </c>
      <c r="B993" s="121" t="s">
        <v>14518</v>
      </c>
      <c r="C993" s="121" t="s">
        <v>11004</v>
      </c>
      <c r="D993" s="121" t="s">
        <v>10034</v>
      </c>
      <c r="E993" s="121" t="s">
        <v>14519</v>
      </c>
      <c r="F993" s="131" t="s">
        <v>15361</v>
      </c>
      <c r="G993" s="121" t="s">
        <v>15542</v>
      </c>
      <c r="H993" s="121" t="s">
        <v>194</v>
      </c>
      <c r="I993" s="121">
        <v>6</v>
      </c>
      <c r="J993" s="121" t="s">
        <v>15543</v>
      </c>
      <c r="K993" s="131" t="s">
        <v>14523</v>
      </c>
      <c r="L993" s="121">
        <v>3</v>
      </c>
      <c r="M993" s="27">
        <f t="shared" si="42"/>
        <v>390</v>
      </c>
      <c r="N993" s="23"/>
      <c r="O993" s="24" t="s">
        <v>32</v>
      </c>
    </row>
    <row r="994" s="1" customFormat="1" ht="18.75" spans="1:15">
      <c r="A994" s="121">
        <v>989</v>
      </c>
      <c r="B994" s="121" t="s">
        <v>14518</v>
      </c>
      <c r="C994" s="121" t="s">
        <v>11004</v>
      </c>
      <c r="D994" s="121" t="s">
        <v>10034</v>
      </c>
      <c r="E994" s="121" t="s">
        <v>14519</v>
      </c>
      <c r="F994" s="131" t="s">
        <v>15361</v>
      </c>
      <c r="G994" s="121" t="s">
        <v>15544</v>
      </c>
      <c r="H994" s="121" t="s">
        <v>1583</v>
      </c>
      <c r="I994" s="121">
        <v>4</v>
      </c>
      <c r="J994" s="121" t="s">
        <v>15535</v>
      </c>
      <c r="K994" s="131" t="s">
        <v>14523</v>
      </c>
      <c r="L994" s="121">
        <v>2</v>
      </c>
      <c r="M994" s="27">
        <f t="shared" si="42"/>
        <v>260</v>
      </c>
      <c r="N994" s="23"/>
      <c r="O994" s="24" t="s">
        <v>32</v>
      </c>
    </row>
    <row r="995" s="1" customFormat="1" ht="18.75" spans="1:15">
      <c r="A995" s="121">
        <v>990</v>
      </c>
      <c r="B995" s="121" t="s">
        <v>14518</v>
      </c>
      <c r="C995" s="121" t="s">
        <v>11004</v>
      </c>
      <c r="D995" s="121" t="s">
        <v>10034</v>
      </c>
      <c r="E995" s="121" t="s">
        <v>14519</v>
      </c>
      <c r="F995" s="131" t="s">
        <v>15361</v>
      </c>
      <c r="G995" s="121" t="s">
        <v>15545</v>
      </c>
      <c r="H995" s="121" t="s">
        <v>194</v>
      </c>
      <c r="I995" s="121">
        <v>2</v>
      </c>
      <c r="J995" s="121" t="s">
        <v>15429</v>
      </c>
      <c r="K995" s="131" t="s">
        <v>14523</v>
      </c>
      <c r="L995" s="121">
        <v>1</v>
      </c>
      <c r="M995" s="27">
        <f t="shared" si="42"/>
        <v>130</v>
      </c>
      <c r="N995" s="23"/>
      <c r="O995" s="24" t="s">
        <v>32</v>
      </c>
    </row>
    <row r="996" s="1" customFormat="1" ht="18.75" spans="1:15">
      <c r="A996" s="121">
        <v>991</v>
      </c>
      <c r="B996" s="121" t="s">
        <v>14518</v>
      </c>
      <c r="C996" s="121" t="s">
        <v>11004</v>
      </c>
      <c r="D996" s="121" t="s">
        <v>10034</v>
      </c>
      <c r="E996" s="121" t="s">
        <v>14519</v>
      </c>
      <c r="F996" s="131" t="s">
        <v>15361</v>
      </c>
      <c r="G996" s="121" t="s">
        <v>15546</v>
      </c>
      <c r="H996" s="121" t="s">
        <v>194</v>
      </c>
      <c r="I996" s="121">
        <v>4</v>
      </c>
      <c r="J996" s="121" t="s">
        <v>15429</v>
      </c>
      <c r="K996" s="131" t="s">
        <v>14523</v>
      </c>
      <c r="L996" s="121">
        <v>2</v>
      </c>
      <c r="M996" s="27">
        <f t="shared" si="42"/>
        <v>260</v>
      </c>
      <c r="N996" s="23"/>
      <c r="O996" s="24" t="s">
        <v>32</v>
      </c>
    </row>
    <row r="997" s="1" customFormat="1" ht="18.75" spans="1:15">
      <c r="A997" s="121">
        <v>992</v>
      </c>
      <c r="B997" s="121" t="s">
        <v>14518</v>
      </c>
      <c r="C997" s="121" t="s">
        <v>11004</v>
      </c>
      <c r="D997" s="121" t="s">
        <v>10034</v>
      </c>
      <c r="E997" s="121" t="s">
        <v>14519</v>
      </c>
      <c r="F997" s="131" t="s">
        <v>15361</v>
      </c>
      <c r="G997" s="121" t="s">
        <v>15547</v>
      </c>
      <c r="H997" s="121" t="s">
        <v>1583</v>
      </c>
      <c r="I997" s="121">
        <v>3</v>
      </c>
      <c r="J997" s="121" t="s">
        <v>15535</v>
      </c>
      <c r="K997" s="131" t="s">
        <v>14523</v>
      </c>
      <c r="L997" s="121">
        <v>2</v>
      </c>
      <c r="M997" s="27">
        <f t="shared" si="42"/>
        <v>260</v>
      </c>
      <c r="N997" s="23"/>
      <c r="O997" s="24" t="s">
        <v>32</v>
      </c>
    </row>
    <row r="998" s="1" customFormat="1" ht="18.75" spans="1:15">
      <c r="A998" s="121">
        <v>993</v>
      </c>
      <c r="B998" s="121" t="s">
        <v>14518</v>
      </c>
      <c r="C998" s="121" t="s">
        <v>11004</v>
      </c>
      <c r="D998" s="121" t="s">
        <v>10034</v>
      </c>
      <c r="E998" s="121" t="s">
        <v>14519</v>
      </c>
      <c r="F998" s="131" t="s">
        <v>15361</v>
      </c>
      <c r="G998" s="121" t="s">
        <v>15548</v>
      </c>
      <c r="H998" s="121" t="s">
        <v>194</v>
      </c>
      <c r="I998" s="121">
        <v>4</v>
      </c>
      <c r="J998" s="121" t="s">
        <v>15472</v>
      </c>
      <c r="K998" s="131" t="s">
        <v>14523</v>
      </c>
      <c r="L998" s="121">
        <v>2</v>
      </c>
      <c r="M998" s="27">
        <f t="shared" si="42"/>
        <v>260</v>
      </c>
      <c r="N998" s="23"/>
      <c r="O998" s="24" t="s">
        <v>32</v>
      </c>
    </row>
    <row r="999" s="1" customFormat="1" ht="18.75" spans="1:15">
      <c r="A999" s="121">
        <v>994</v>
      </c>
      <c r="B999" s="121" t="s">
        <v>14518</v>
      </c>
      <c r="C999" s="121" t="s">
        <v>11004</v>
      </c>
      <c r="D999" s="121" t="s">
        <v>10034</v>
      </c>
      <c r="E999" s="121" t="s">
        <v>14519</v>
      </c>
      <c r="F999" s="131" t="s">
        <v>15361</v>
      </c>
      <c r="G999" s="121" t="s">
        <v>15549</v>
      </c>
      <c r="H999" s="121" t="s">
        <v>1583</v>
      </c>
      <c r="I999" s="121">
        <v>3</v>
      </c>
      <c r="J999" s="121" t="s">
        <v>15370</v>
      </c>
      <c r="K999" s="131" t="s">
        <v>14523</v>
      </c>
      <c r="L999" s="121">
        <v>2</v>
      </c>
      <c r="M999" s="27">
        <f t="shared" si="42"/>
        <v>260</v>
      </c>
      <c r="N999" s="23"/>
      <c r="O999" s="24" t="s">
        <v>32</v>
      </c>
    </row>
    <row r="1000" s="1" customFormat="1" ht="18.75" spans="1:15">
      <c r="A1000" s="121">
        <v>995</v>
      </c>
      <c r="B1000" s="121" t="s">
        <v>14518</v>
      </c>
      <c r="C1000" s="121" t="s">
        <v>11004</v>
      </c>
      <c r="D1000" s="121" t="s">
        <v>10034</v>
      </c>
      <c r="E1000" s="121" t="s">
        <v>14519</v>
      </c>
      <c r="F1000" s="131" t="s">
        <v>15361</v>
      </c>
      <c r="G1000" s="121" t="s">
        <v>15550</v>
      </c>
      <c r="H1000" s="121" t="s">
        <v>1583</v>
      </c>
      <c r="I1000" s="121">
        <v>3</v>
      </c>
      <c r="J1000" s="121" t="s">
        <v>15370</v>
      </c>
      <c r="K1000" s="131" t="s">
        <v>14523</v>
      </c>
      <c r="L1000" s="121">
        <v>2</v>
      </c>
      <c r="M1000" s="27">
        <f t="shared" si="42"/>
        <v>260</v>
      </c>
      <c r="N1000" s="23"/>
      <c r="O1000" s="24" t="s">
        <v>32</v>
      </c>
    </row>
    <row r="1001" s="1" customFormat="1" ht="18.75" spans="1:15">
      <c r="A1001" s="121">
        <v>996</v>
      </c>
      <c r="B1001" s="121" t="s">
        <v>14518</v>
      </c>
      <c r="C1001" s="121" t="s">
        <v>11004</v>
      </c>
      <c r="D1001" s="121" t="s">
        <v>10034</v>
      </c>
      <c r="E1001" s="121" t="s">
        <v>14519</v>
      </c>
      <c r="F1001" s="131" t="s">
        <v>15361</v>
      </c>
      <c r="G1001" s="121" t="s">
        <v>15551</v>
      </c>
      <c r="H1001" s="121" t="s">
        <v>194</v>
      </c>
      <c r="I1001" s="121">
        <v>6</v>
      </c>
      <c r="J1001" s="121" t="s">
        <v>15367</v>
      </c>
      <c r="K1001" s="131" t="s">
        <v>14523</v>
      </c>
      <c r="L1001" s="121">
        <v>3</v>
      </c>
      <c r="M1001" s="27">
        <f t="shared" si="42"/>
        <v>390</v>
      </c>
      <c r="N1001" s="23"/>
      <c r="O1001" s="24" t="s">
        <v>32</v>
      </c>
    </row>
    <row r="1002" s="1" customFormat="1" ht="18.75" spans="1:15">
      <c r="A1002" s="121">
        <v>997</v>
      </c>
      <c r="B1002" s="121" t="s">
        <v>14518</v>
      </c>
      <c r="C1002" s="121" t="s">
        <v>11004</v>
      </c>
      <c r="D1002" s="121" t="s">
        <v>10034</v>
      </c>
      <c r="E1002" s="121" t="s">
        <v>14519</v>
      </c>
      <c r="F1002" s="131" t="s">
        <v>15361</v>
      </c>
      <c r="G1002" s="121" t="s">
        <v>15552</v>
      </c>
      <c r="H1002" s="121" t="s">
        <v>194</v>
      </c>
      <c r="I1002" s="121">
        <v>4</v>
      </c>
      <c r="J1002" s="121" t="s">
        <v>15374</v>
      </c>
      <c r="K1002" s="131" t="s">
        <v>14523</v>
      </c>
      <c r="L1002" s="121">
        <v>2</v>
      </c>
      <c r="M1002" s="27">
        <f t="shared" si="42"/>
        <v>260</v>
      </c>
      <c r="N1002" s="23"/>
      <c r="O1002" s="24" t="s">
        <v>32</v>
      </c>
    </row>
    <row r="1003" s="1" customFormat="1" ht="18.75" spans="1:15">
      <c r="A1003" s="121">
        <v>998</v>
      </c>
      <c r="B1003" s="121" t="s">
        <v>14518</v>
      </c>
      <c r="C1003" s="121" t="s">
        <v>11004</v>
      </c>
      <c r="D1003" s="121" t="s">
        <v>10034</v>
      </c>
      <c r="E1003" s="121" t="s">
        <v>14519</v>
      </c>
      <c r="F1003" s="131" t="s">
        <v>15361</v>
      </c>
      <c r="G1003" s="121" t="s">
        <v>15553</v>
      </c>
      <c r="H1003" s="121" t="s">
        <v>194</v>
      </c>
      <c r="I1003" s="121">
        <v>6</v>
      </c>
      <c r="J1003" s="121" t="s">
        <v>15403</v>
      </c>
      <c r="K1003" s="131" t="s">
        <v>14523</v>
      </c>
      <c r="L1003" s="121">
        <v>4</v>
      </c>
      <c r="M1003" s="27">
        <f t="shared" si="42"/>
        <v>520</v>
      </c>
      <c r="N1003" s="23"/>
      <c r="O1003" s="24" t="s">
        <v>32</v>
      </c>
    </row>
    <row r="1004" s="1" customFormat="1" ht="18.75" spans="1:15">
      <c r="A1004" s="121">
        <v>999</v>
      </c>
      <c r="B1004" s="121" t="s">
        <v>14518</v>
      </c>
      <c r="C1004" s="121" t="s">
        <v>11004</v>
      </c>
      <c r="D1004" s="121" t="s">
        <v>10034</v>
      </c>
      <c r="E1004" s="121" t="s">
        <v>14519</v>
      </c>
      <c r="F1004" s="131" t="s">
        <v>15361</v>
      </c>
      <c r="G1004" s="121" t="s">
        <v>15554</v>
      </c>
      <c r="H1004" s="121" t="s">
        <v>194</v>
      </c>
      <c r="I1004" s="121">
        <v>6</v>
      </c>
      <c r="J1004" s="121" t="s">
        <v>15427</v>
      </c>
      <c r="K1004" s="131" t="s">
        <v>14523</v>
      </c>
      <c r="L1004" s="121">
        <v>2</v>
      </c>
      <c r="M1004" s="27">
        <f t="shared" si="42"/>
        <v>260</v>
      </c>
      <c r="N1004" s="23"/>
      <c r="O1004" s="24" t="s">
        <v>32</v>
      </c>
    </row>
    <row r="1005" s="1" customFormat="1" ht="18.75" spans="1:15">
      <c r="A1005" s="121">
        <v>1000</v>
      </c>
      <c r="B1005" s="121" t="s">
        <v>14518</v>
      </c>
      <c r="C1005" s="121" t="s">
        <v>11004</v>
      </c>
      <c r="D1005" s="121" t="s">
        <v>10034</v>
      </c>
      <c r="E1005" s="121" t="s">
        <v>14519</v>
      </c>
      <c r="F1005" s="131" t="s">
        <v>15361</v>
      </c>
      <c r="G1005" s="121" t="s">
        <v>15555</v>
      </c>
      <c r="H1005" s="121" t="s">
        <v>194</v>
      </c>
      <c r="I1005" s="121">
        <v>4</v>
      </c>
      <c r="J1005" s="121" t="s">
        <v>15429</v>
      </c>
      <c r="K1005" s="131" t="s">
        <v>14523</v>
      </c>
      <c r="L1005" s="121">
        <v>2</v>
      </c>
      <c r="M1005" s="27">
        <f t="shared" si="42"/>
        <v>260</v>
      </c>
      <c r="N1005" s="23"/>
      <c r="O1005" s="24" t="s">
        <v>32</v>
      </c>
    </row>
    <row r="1006" s="1" customFormat="1" ht="18.75" spans="1:15">
      <c r="A1006" s="121">
        <v>1001</v>
      </c>
      <c r="B1006" s="121" t="s">
        <v>14518</v>
      </c>
      <c r="C1006" s="121" t="s">
        <v>11004</v>
      </c>
      <c r="D1006" s="121" t="s">
        <v>10034</v>
      </c>
      <c r="E1006" s="121" t="s">
        <v>14519</v>
      </c>
      <c r="F1006" s="131" t="s">
        <v>15361</v>
      </c>
      <c r="G1006" s="121" t="s">
        <v>15556</v>
      </c>
      <c r="H1006" s="121" t="s">
        <v>1583</v>
      </c>
      <c r="I1006" s="121">
        <v>6</v>
      </c>
      <c r="J1006" s="121" t="s">
        <v>15377</v>
      </c>
      <c r="K1006" s="131" t="s">
        <v>14523</v>
      </c>
      <c r="L1006" s="121">
        <v>3</v>
      </c>
      <c r="M1006" s="27">
        <f t="shared" ref="M1006:M1069" si="43">L1006*130</f>
        <v>390</v>
      </c>
      <c r="N1006" s="23"/>
      <c r="O1006" s="24" t="s">
        <v>32</v>
      </c>
    </row>
    <row r="1007" s="1" customFormat="1" ht="18.75" spans="1:15">
      <c r="A1007" s="121">
        <v>1002</v>
      </c>
      <c r="B1007" s="121" t="s">
        <v>14518</v>
      </c>
      <c r="C1007" s="121" t="s">
        <v>11004</v>
      </c>
      <c r="D1007" s="121" t="s">
        <v>10034</v>
      </c>
      <c r="E1007" s="121" t="s">
        <v>14519</v>
      </c>
      <c r="F1007" s="131" t="s">
        <v>15361</v>
      </c>
      <c r="G1007" s="121" t="s">
        <v>15557</v>
      </c>
      <c r="H1007" s="121" t="s">
        <v>194</v>
      </c>
      <c r="I1007" s="121">
        <v>5</v>
      </c>
      <c r="J1007" s="121" t="s">
        <v>15363</v>
      </c>
      <c r="K1007" s="131" t="s">
        <v>14523</v>
      </c>
      <c r="L1007" s="121">
        <v>3</v>
      </c>
      <c r="M1007" s="27">
        <f t="shared" si="43"/>
        <v>390</v>
      </c>
      <c r="N1007" s="23"/>
      <c r="O1007" s="24" t="s">
        <v>32</v>
      </c>
    </row>
    <row r="1008" s="1" customFormat="1" ht="18.75" spans="1:15">
      <c r="A1008" s="121">
        <v>1003</v>
      </c>
      <c r="B1008" s="121" t="s">
        <v>14518</v>
      </c>
      <c r="C1008" s="121" t="s">
        <v>11004</v>
      </c>
      <c r="D1008" s="121" t="s">
        <v>10034</v>
      </c>
      <c r="E1008" s="121" t="s">
        <v>14519</v>
      </c>
      <c r="F1008" s="131" t="s">
        <v>15361</v>
      </c>
      <c r="G1008" s="121" t="s">
        <v>15558</v>
      </c>
      <c r="H1008" s="121" t="s">
        <v>194</v>
      </c>
      <c r="I1008" s="121">
        <v>5</v>
      </c>
      <c r="J1008" s="121" t="s">
        <v>15472</v>
      </c>
      <c r="K1008" s="131" t="s">
        <v>14523</v>
      </c>
      <c r="L1008" s="121">
        <v>3</v>
      </c>
      <c r="M1008" s="27">
        <f t="shared" si="43"/>
        <v>390</v>
      </c>
      <c r="N1008" s="23"/>
      <c r="O1008" s="24" t="s">
        <v>32</v>
      </c>
    </row>
    <row r="1009" s="1" customFormat="1" ht="18.75" spans="1:15">
      <c r="A1009" s="121">
        <v>1004</v>
      </c>
      <c r="B1009" s="121" t="s">
        <v>14518</v>
      </c>
      <c r="C1009" s="121" t="s">
        <v>11004</v>
      </c>
      <c r="D1009" s="121" t="s">
        <v>10034</v>
      </c>
      <c r="E1009" s="121" t="s">
        <v>14519</v>
      </c>
      <c r="F1009" s="131" t="s">
        <v>15361</v>
      </c>
      <c r="G1009" s="121" t="s">
        <v>15559</v>
      </c>
      <c r="H1009" s="121" t="s">
        <v>194</v>
      </c>
      <c r="I1009" s="121">
        <v>7</v>
      </c>
      <c r="J1009" s="121" t="s">
        <v>15472</v>
      </c>
      <c r="K1009" s="131" t="s">
        <v>14523</v>
      </c>
      <c r="L1009" s="121">
        <v>4</v>
      </c>
      <c r="M1009" s="27">
        <f t="shared" si="43"/>
        <v>520</v>
      </c>
      <c r="N1009" s="23"/>
      <c r="O1009" s="24" t="s">
        <v>32</v>
      </c>
    </row>
    <row r="1010" s="1" customFormat="1" ht="18.75" spans="1:15">
      <c r="A1010" s="121">
        <v>1005</v>
      </c>
      <c r="B1010" s="121" t="s">
        <v>14518</v>
      </c>
      <c r="C1010" s="121" t="s">
        <v>11004</v>
      </c>
      <c r="D1010" s="121" t="s">
        <v>10034</v>
      </c>
      <c r="E1010" s="121" t="s">
        <v>14519</v>
      </c>
      <c r="F1010" s="131" t="s">
        <v>15361</v>
      </c>
      <c r="G1010" s="121" t="s">
        <v>15560</v>
      </c>
      <c r="H1010" s="121" t="s">
        <v>194</v>
      </c>
      <c r="I1010" s="121">
        <v>3</v>
      </c>
      <c r="J1010" s="121" t="s">
        <v>15472</v>
      </c>
      <c r="K1010" s="131" t="s">
        <v>14523</v>
      </c>
      <c r="L1010" s="121">
        <v>1</v>
      </c>
      <c r="M1010" s="27">
        <f t="shared" si="43"/>
        <v>130</v>
      </c>
      <c r="N1010" s="23"/>
      <c r="O1010" s="24" t="s">
        <v>32</v>
      </c>
    </row>
    <row r="1011" s="1" customFormat="1" ht="18.75" spans="1:15">
      <c r="A1011" s="121">
        <v>1006</v>
      </c>
      <c r="B1011" s="121" t="s">
        <v>14518</v>
      </c>
      <c r="C1011" s="121" t="s">
        <v>11004</v>
      </c>
      <c r="D1011" s="121" t="s">
        <v>10034</v>
      </c>
      <c r="E1011" s="121" t="s">
        <v>14519</v>
      </c>
      <c r="F1011" s="131" t="s">
        <v>15361</v>
      </c>
      <c r="G1011" s="121" t="s">
        <v>15561</v>
      </c>
      <c r="H1011" s="121" t="s">
        <v>194</v>
      </c>
      <c r="I1011" s="121">
        <v>3</v>
      </c>
      <c r="J1011" s="121" t="s">
        <v>15374</v>
      </c>
      <c r="K1011" s="131" t="s">
        <v>14523</v>
      </c>
      <c r="L1011" s="121">
        <v>1</v>
      </c>
      <c r="M1011" s="27">
        <f t="shared" si="43"/>
        <v>130</v>
      </c>
      <c r="N1011" s="23"/>
      <c r="O1011" s="24" t="s">
        <v>32</v>
      </c>
    </row>
    <row r="1012" s="1" customFormat="1" ht="18.75" spans="1:15">
      <c r="A1012" s="121">
        <v>1007</v>
      </c>
      <c r="B1012" s="121" t="s">
        <v>14518</v>
      </c>
      <c r="C1012" s="121" t="s">
        <v>11004</v>
      </c>
      <c r="D1012" s="121" t="s">
        <v>10034</v>
      </c>
      <c r="E1012" s="121" t="s">
        <v>14519</v>
      </c>
      <c r="F1012" s="131" t="s">
        <v>15361</v>
      </c>
      <c r="G1012" s="121" t="s">
        <v>15562</v>
      </c>
      <c r="H1012" s="121" t="s">
        <v>1583</v>
      </c>
      <c r="I1012" s="121">
        <v>7</v>
      </c>
      <c r="J1012" s="121" t="s">
        <v>15396</v>
      </c>
      <c r="K1012" s="131" t="s">
        <v>14523</v>
      </c>
      <c r="L1012" s="121">
        <v>5</v>
      </c>
      <c r="M1012" s="27">
        <f t="shared" si="43"/>
        <v>650</v>
      </c>
      <c r="N1012" s="23"/>
      <c r="O1012" s="24" t="s">
        <v>32</v>
      </c>
    </row>
    <row r="1013" s="1" customFormat="1" ht="18.75" spans="1:15">
      <c r="A1013" s="121">
        <v>1008</v>
      </c>
      <c r="B1013" s="121" t="s">
        <v>14518</v>
      </c>
      <c r="C1013" s="121" t="s">
        <v>11004</v>
      </c>
      <c r="D1013" s="121" t="s">
        <v>10034</v>
      </c>
      <c r="E1013" s="121" t="s">
        <v>14519</v>
      </c>
      <c r="F1013" s="131" t="s">
        <v>15361</v>
      </c>
      <c r="G1013" s="121" t="s">
        <v>15563</v>
      </c>
      <c r="H1013" s="121" t="s">
        <v>194</v>
      </c>
      <c r="I1013" s="121">
        <v>3</v>
      </c>
      <c r="J1013" s="121" t="s">
        <v>15472</v>
      </c>
      <c r="K1013" s="131" t="s">
        <v>14523</v>
      </c>
      <c r="L1013" s="121">
        <v>2</v>
      </c>
      <c r="M1013" s="27">
        <f t="shared" si="43"/>
        <v>260</v>
      </c>
      <c r="N1013" s="23"/>
      <c r="O1013" s="24" t="s">
        <v>32</v>
      </c>
    </row>
    <row r="1014" s="1" customFormat="1" ht="18.75" spans="1:15">
      <c r="A1014" s="121">
        <v>1009</v>
      </c>
      <c r="B1014" s="121" t="s">
        <v>14518</v>
      </c>
      <c r="C1014" s="121" t="s">
        <v>11004</v>
      </c>
      <c r="D1014" s="121" t="s">
        <v>10034</v>
      </c>
      <c r="E1014" s="121" t="s">
        <v>14519</v>
      </c>
      <c r="F1014" s="131" t="s">
        <v>15361</v>
      </c>
      <c r="G1014" s="121" t="s">
        <v>15564</v>
      </c>
      <c r="H1014" s="121" t="s">
        <v>1583</v>
      </c>
      <c r="I1014" s="121">
        <v>4</v>
      </c>
      <c r="J1014" s="121" t="s">
        <v>15377</v>
      </c>
      <c r="K1014" s="131" t="s">
        <v>14523</v>
      </c>
      <c r="L1014" s="121">
        <v>2</v>
      </c>
      <c r="M1014" s="27">
        <f t="shared" si="43"/>
        <v>260</v>
      </c>
      <c r="N1014" s="23"/>
      <c r="O1014" s="24" t="s">
        <v>32</v>
      </c>
    </row>
    <row r="1015" s="1" customFormat="1" ht="18.75" spans="1:15">
      <c r="A1015" s="121">
        <v>1010</v>
      </c>
      <c r="B1015" s="121" t="s">
        <v>14518</v>
      </c>
      <c r="C1015" s="121" t="s">
        <v>11004</v>
      </c>
      <c r="D1015" s="121" t="s">
        <v>10034</v>
      </c>
      <c r="E1015" s="121" t="s">
        <v>14519</v>
      </c>
      <c r="F1015" s="131" t="s">
        <v>15361</v>
      </c>
      <c r="G1015" s="121" t="s">
        <v>15565</v>
      </c>
      <c r="H1015" s="121" t="s">
        <v>194</v>
      </c>
      <c r="I1015" s="121">
        <v>3</v>
      </c>
      <c r="J1015" s="121" t="s">
        <v>15472</v>
      </c>
      <c r="K1015" s="131" t="s">
        <v>14523</v>
      </c>
      <c r="L1015" s="121">
        <v>2</v>
      </c>
      <c r="M1015" s="27">
        <f t="shared" si="43"/>
        <v>260</v>
      </c>
      <c r="N1015" s="23"/>
      <c r="O1015" s="24" t="s">
        <v>32</v>
      </c>
    </row>
    <row r="1016" s="1" customFormat="1" ht="18.75" spans="1:15">
      <c r="A1016" s="121">
        <v>1011</v>
      </c>
      <c r="B1016" s="121" t="s">
        <v>14518</v>
      </c>
      <c r="C1016" s="121" t="s">
        <v>11004</v>
      </c>
      <c r="D1016" s="121" t="s">
        <v>10034</v>
      </c>
      <c r="E1016" s="121" t="s">
        <v>14519</v>
      </c>
      <c r="F1016" s="131" t="s">
        <v>15361</v>
      </c>
      <c r="G1016" s="121" t="s">
        <v>15566</v>
      </c>
      <c r="H1016" s="121" t="s">
        <v>194</v>
      </c>
      <c r="I1016" s="121">
        <v>4</v>
      </c>
      <c r="J1016" s="121" t="s">
        <v>15382</v>
      </c>
      <c r="K1016" s="131" t="s">
        <v>14523</v>
      </c>
      <c r="L1016" s="121">
        <v>3</v>
      </c>
      <c r="M1016" s="27">
        <f t="shared" si="43"/>
        <v>390</v>
      </c>
      <c r="N1016" s="23"/>
      <c r="O1016" s="24" t="s">
        <v>32</v>
      </c>
    </row>
    <row r="1017" s="1" customFormat="1" ht="18.75" spans="1:15">
      <c r="A1017" s="121">
        <v>1012</v>
      </c>
      <c r="B1017" s="121" t="s">
        <v>14518</v>
      </c>
      <c r="C1017" s="121" t="s">
        <v>11004</v>
      </c>
      <c r="D1017" s="121" t="s">
        <v>10034</v>
      </c>
      <c r="E1017" s="121" t="s">
        <v>14519</v>
      </c>
      <c r="F1017" s="131" t="s">
        <v>15361</v>
      </c>
      <c r="G1017" s="121" t="s">
        <v>15567</v>
      </c>
      <c r="H1017" s="121" t="s">
        <v>194</v>
      </c>
      <c r="I1017" s="121">
        <v>5</v>
      </c>
      <c r="J1017" s="121" t="s">
        <v>15403</v>
      </c>
      <c r="K1017" s="131" t="s">
        <v>14523</v>
      </c>
      <c r="L1017" s="121">
        <v>5</v>
      </c>
      <c r="M1017" s="27">
        <f t="shared" si="43"/>
        <v>650</v>
      </c>
      <c r="N1017" s="23"/>
      <c r="O1017" s="24" t="s">
        <v>32</v>
      </c>
    </row>
    <row r="1018" s="1" customFormat="1" ht="18.75" spans="1:15">
      <c r="A1018" s="121">
        <v>1013</v>
      </c>
      <c r="B1018" s="121" t="s">
        <v>14518</v>
      </c>
      <c r="C1018" s="121" t="s">
        <v>11004</v>
      </c>
      <c r="D1018" s="121" t="s">
        <v>10034</v>
      </c>
      <c r="E1018" s="121" t="s">
        <v>14519</v>
      </c>
      <c r="F1018" s="131" t="s">
        <v>15361</v>
      </c>
      <c r="G1018" s="121" t="s">
        <v>15568</v>
      </c>
      <c r="H1018" s="121" t="s">
        <v>194</v>
      </c>
      <c r="I1018" s="121">
        <v>3</v>
      </c>
      <c r="J1018" s="121" t="s">
        <v>15525</v>
      </c>
      <c r="K1018" s="131" t="s">
        <v>14523</v>
      </c>
      <c r="L1018" s="121">
        <v>2</v>
      </c>
      <c r="M1018" s="27">
        <f t="shared" si="43"/>
        <v>260</v>
      </c>
      <c r="N1018" s="23"/>
      <c r="O1018" s="24" t="s">
        <v>32</v>
      </c>
    </row>
    <row r="1019" s="1" customFormat="1" ht="18.75" spans="1:15">
      <c r="A1019" s="121">
        <v>1014</v>
      </c>
      <c r="B1019" s="121" t="s">
        <v>14518</v>
      </c>
      <c r="C1019" s="121" t="s">
        <v>11004</v>
      </c>
      <c r="D1019" s="121" t="s">
        <v>10034</v>
      </c>
      <c r="E1019" s="121" t="s">
        <v>14519</v>
      </c>
      <c r="F1019" s="131" t="s">
        <v>15361</v>
      </c>
      <c r="G1019" s="121" t="s">
        <v>15569</v>
      </c>
      <c r="H1019" s="121" t="s">
        <v>194</v>
      </c>
      <c r="I1019" s="121">
        <v>2</v>
      </c>
      <c r="J1019" s="121" t="s">
        <v>15374</v>
      </c>
      <c r="K1019" s="131" t="s">
        <v>14523</v>
      </c>
      <c r="L1019" s="121">
        <v>1</v>
      </c>
      <c r="M1019" s="27">
        <f t="shared" si="43"/>
        <v>130</v>
      </c>
      <c r="N1019" s="23"/>
      <c r="O1019" s="24" t="s">
        <v>32</v>
      </c>
    </row>
    <row r="1020" s="1" customFormat="1" ht="18.75" spans="1:15">
      <c r="A1020" s="121">
        <v>1015</v>
      </c>
      <c r="B1020" s="121" t="s">
        <v>14518</v>
      </c>
      <c r="C1020" s="121" t="s">
        <v>11004</v>
      </c>
      <c r="D1020" s="121" t="s">
        <v>10034</v>
      </c>
      <c r="E1020" s="121" t="s">
        <v>14519</v>
      </c>
      <c r="F1020" s="131" t="s">
        <v>15361</v>
      </c>
      <c r="G1020" s="121" t="s">
        <v>15570</v>
      </c>
      <c r="H1020" s="121" t="s">
        <v>194</v>
      </c>
      <c r="I1020" s="121">
        <v>5</v>
      </c>
      <c r="J1020" s="121" t="s">
        <v>15403</v>
      </c>
      <c r="K1020" s="131" t="s">
        <v>14523</v>
      </c>
      <c r="L1020" s="121">
        <v>3</v>
      </c>
      <c r="M1020" s="27">
        <f t="shared" si="43"/>
        <v>390</v>
      </c>
      <c r="N1020" s="23"/>
      <c r="O1020" s="24" t="s">
        <v>32</v>
      </c>
    </row>
    <row r="1021" s="1" customFormat="1" ht="18.75" spans="1:15">
      <c r="A1021" s="121">
        <v>1016</v>
      </c>
      <c r="B1021" s="121" t="s">
        <v>14518</v>
      </c>
      <c r="C1021" s="121" t="s">
        <v>11004</v>
      </c>
      <c r="D1021" s="121" t="s">
        <v>10034</v>
      </c>
      <c r="E1021" s="121" t="s">
        <v>14519</v>
      </c>
      <c r="F1021" s="131" t="s">
        <v>15361</v>
      </c>
      <c r="G1021" s="121" t="s">
        <v>15571</v>
      </c>
      <c r="H1021" s="121" t="s">
        <v>194</v>
      </c>
      <c r="I1021" s="121">
        <v>4</v>
      </c>
      <c r="J1021" s="121" t="s">
        <v>15472</v>
      </c>
      <c r="K1021" s="131" t="s">
        <v>14523</v>
      </c>
      <c r="L1021" s="121">
        <v>2</v>
      </c>
      <c r="M1021" s="27">
        <f t="shared" si="43"/>
        <v>260</v>
      </c>
      <c r="N1021" s="23"/>
      <c r="O1021" s="24" t="s">
        <v>32</v>
      </c>
    </row>
    <row r="1022" s="1" customFormat="1" ht="18.75" spans="1:15">
      <c r="A1022" s="121">
        <v>1017</v>
      </c>
      <c r="B1022" s="121" t="s">
        <v>14518</v>
      </c>
      <c r="C1022" s="121" t="s">
        <v>11004</v>
      </c>
      <c r="D1022" s="121" t="s">
        <v>10034</v>
      </c>
      <c r="E1022" s="121" t="s">
        <v>14519</v>
      </c>
      <c r="F1022" s="131" t="s">
        <v>15361</v>
      </c>
      <c r="G1022" s="121" t="s">
        <v>15572</v>
      </c>
      <c r="H1022" s="121" t="s">
        <v>194</v>
      </c>
      <c r="I1022" s="121">
        <v>7</v>
      </c>
      <c r="J1022" s="121" t="s">
        <v>15377</v>
      </c>
      <c r="K1022" s="131" t="s">
        <v>14523</v>
      </c>
      <c r="L1022" s="121">
        <v>4</v>
      </c>
      <c r="M1022" s="27">
        <f t="shared" si="43"/>
        <v>520</v>
      </c>
      <c r="N1022" s="23"/>
      <c r="O1022" s="24" t="s">
        <v>32</v>
      </c>
    </row>
    <row r="1023" s="1" customFormat="1" ht="18.75" spans="1:15">
      <c r="A1023" s="121">
        <v>1018</v>
      </c>
      <c r="B1023" s="121" t="s">
        <v>14518</v>
      </c>
      <c r="C1023" s="121" t="s">
        <v>11004</v>
      </c>
      <c r="D1023" s="121" t="s">
        <v>10034</v>
      </c>
      <c r="E1023" s="121" t="s">
        <v>14519</v>
      </c>
      <c r="F1023" s="131" t="s">
        <v>15361</v>
      </c>
      <c r="G1023" s="121" t="s">
        <v>15573</v>
      </c>
      <c r="H1023" s="121" t="s">
        <v>194</v>
      </c>
      <c r="I1023" s="121">
        <v>5</v>
      </c>
      <c r="J1023" s="121" t="s">
        <v>15543</v>
      </c>
      <c r="K1023" s="131" t="s">
        <v>14523</v>
      </c>
      <c r="L1023" s="121">
        <v>3</v>
      </c>
      <c r="M1023" s="27">
        <f t="shared" si="43"/>
        <v>390</v>
      </c>
      <c r="N1023" s="23"/>
      <c r="O1023" s="24" t="s">
        <v>32</v>
      </c>
    </row>
    <row r="1024" s="1" customFormat="1" ht="18.75" spans="1:15">
      <c r="A1024" s="121">
        <v>1019</v>
      </c>
      <c r="B1024" s="121" t="s">
        <v>14518</v>
      </c>
      <c r="C1024" s="121" t="s">
        <v>11004</v>
      </c>
      <c r="D1024" s="121" t="s">
        <v>10034</v>
      </c>
      <c r="E1024" s="121" t="s">
        <v>14519</v>
      </c>
      <c r="F1024" s="131" t="s">
        <v>15361</v>
      </c>
      <c r="G1024" s="121" t="s">
        <v>15574</v>
      </c>
      <c r="H1024" s="121" t="s">
        <v>1583</v>
      </c>
      <c r="I1024" s="121">
        <v>3</v>
      </c>
      <c r="J1024" s="121" t="s">
        <v>15472</v>
      </c>
      <c r="K1024" s="131" t="s">
        <v>14523</v>
      </c>
      <c r="L1024" s="121">
        <v>2</v>
      </c>
      <c r="M1024" s="27">
        <f t="shared" si="43"/>
        <v>260</v>
      </c>
      <c r="N1024" s="23"/>
      <c r="O1024" s="24" t="s">
        <v>32</v>
      </c>
    </row>
    <row r="1025" s="1" customFormat="1" ht="18.75" spans="1:15">
      <c r="A1025" s="121">
        <v>1020</v>
      </c>
      <c r="B1025" s="121" t="s">
        <v>14518</v>
      </c>
      <c r="C1025" s="121" t="s">
        <v>11004</v>
      </c>
      <c r="D1025" s="121" t="s">
        <v>10034</v>
      </c>
      <c r="E1025" s="121" t="s">
        <v>14519</v>
      </c>
      <c r="F1025" s="131" t="s">
        <v>15361</v>
      </c>
      <c r="G1025" s="121" t="s">
        <v>15575</v>
      </c>
      <c r="H1025" s="121" t="s">
        <v>194</v>
      </c>
      <c r="I1025" s="121">
        <v>5</v>
      </c>
      <c r="J1025" s="121" t="s">
        <v>15403</v>
      </c>
      <c r="K1025" s="131" t="s">
        <v>14523</v>
      </c>
      <c r="L1025" s="121">
        <v>3</v>
      </c>
      <c r="M1025" s="27">
        <f t="shared" si="43"/>
        <v>390</v>
      </c>
      <c r="N1025" s="23"/>
      <c r="O1025" s="24" t="s">
        <v>32</v>
      </c>
    </row>
    <row r="1026" s="1" customFormat="1" ht="18.75" spans="1:15">
      <c r="A1026" s="121">
        <v>1021</v>
      </c>
      <c r="B1026" s="121" t="s">
        <v>14518</v>
      </c>
      <c r="C1026" s="121" t="s">
        <v>11004</v>
      </c>
      <c r="D1026" s="121" t="s">
        <v>10034</v>
      </c>
      <c r="E1026" s="121" t="s">
        <v>14519</v>
      </c>
      <c r="F1026" s="131" t="s">
        <v>15361</v>
      </c>
      <c r="G1026" s="121" t="s">
        <v>15576</v>
      </c>
      <c r="H1026" s="121" t="s">
        <v>194</v>
      </c>
      <c r="I1026" s="121">
        <v>1</v>
      </c>
      <c r="J1026" s="121" t="s">
        <v>15427</v>
      </c>
      <c r="K1026" s="131" t="s">
        <v>14523</v>
      </c>
      <c r="L1026" s="121">
        <v>1</v>
      </c>
      <c r="M1026" s="27">
        <f t="shared" si="43"/>
        <v>130</v>
      </c>
      <c r="N1026" s="23"/>
      <c r="O1026" s="24" t="s">
        <v>32</v>
      </c>
    </row>
    <row r="1027" s="1" customFormat="1" ht="18.75" spans="1:15">
      <c r="A1027" s="121">
        <v>1022</v>
      </c>
      <c r="B1027" s="121" t="s">
        <v>14518</v>
      </c>
      <c r="C1027" s="121" t="s">
        <v>11004</v>
      </c>
      <c r="D1027" s="121" t="s">
        <v>10034</v>
      </c>
      <c r="E1027" s="121" t="s">
        <v>14519</v>
      </c>
      <c r="F1027" s="131" t="s">
        <v>15361</v>
      </c>
      <c r="G1027" s="121" t="s">
        <v>15577</v>
      </c>
      <c r="H1027" s="121" t="s">
        <v>194</v>
      </c>
      <c r="I1027" s="121">
        <v>4</v>
      </c>
      <c r="J1027" s="121" t="s">
        <v>15427</v>
      </c>
      <c r="K1027" s="131" t="s">
        <v>14523</v>
      </c>
      <c r="L1027" s="121">
        <v>2</v>
      </c>
      <c r="M1027" s="27">
        <f t="shared" si="43"/>
        <v>260</v>
      </c>
      <c r="N1027" s="23"/>
      <c r="O1027" s="24" t="s">
        <v>32</v>
      </c>
    </row>
    <row r="1028" s="1" customFormat="1" ht="18.75" spans="1:15">
      <c r="A1028" s="121">
        <v>1023</v>
      </c>
      <c r="B1028" s="121" t="s">
        <v>14518</v>
      </c>
      <c r="C1028" s="121" t="s">
        <v>11004</v>
      </c>
      <c r="D1028" s="121" t="s">
        <v>10034</v>
      </c>
      <c r="E1028" s="121" t="s">
        <v>14519</v>
      </c>
      <c r="F1028" s="131" t="s">
        <v>15361</v>
      </c>
      <c r="G1028" s="121" t="s">
        <v>15578</v>
      </c>
      <c r="H1028" s="121" t="s">
        <v>194</v>
      </c>
      <c r="I1028" s="121">
        <v>5</v>
      </c>
      <c r="J1028" s="121" t="s">
        <v>15525</v>
      </c>
      <c r="K1028" s="131" t="s">
        <v>14523</v>
      </c>
      <c r="L1028" s="121">
        <v>3</v>
      </c>
      <c r="M1028" s="27">
        <f t="shared" si="43"/>
        <v>390</v>
      </c>
      <c r="N1028" s="23"/>
      <c r="O1028" s="24" t="s">
        <v>32</v>
      </c>
    </row>
    <row r="1029" s="1" customFormat="1" ht="18.75" spans="1:15">
      <c r="A1029" s="121">
        <v>1024</v>
      </c>
      <c r="B1029" s="121" t="s">
        <v>14518</v>
      </c>
      <c r="C1029" s="121" t="s">
        <v>11004</v>
      </c>
      <c r="D1029" s="121" t="s">
        <v>10034</v>
      </c>
      <c r="E1029" s="121" t="s">
        <v>14519</v>
      </c>
      <c r="F1029" s="131" t="s">
        <v>15361</v>
      </c>
      <c r="G1029" s="121" t="s">
        <v>15579</v>
      </c>
      <c r="H1029" s="121" t="s">
        <v>194</v>
      </c>
      <c r="I1029" s="121">
        <v>7</v>
      </c>
      <c r="J1029" s="121" t="s">
        <v>15427</v>
      </c>
      <c r="K1029" s="131" t="s">
        <v>14523</v>
      </c>
      <c r="L1029" s="121">
        <v>4</v>
      </c>
      <c r="M1029" s="27">
        <f t="shared" si="43"/>
        <v>520</v>
      </c>
      <c r="N1029" s="23"/>
      <c r="O1029" s="24" t="s">
        <v>32</v>
      </c>
    </row>
    <row r="1030" s="1" customFormat="1" ht="18.75" spans="1:15">
      <c r="A1030" s="121">
        <v>1025</v>
      </c>
      <c r="B1030" s="121" t="s">
        <v>14518</v>
      </c>
      <c r="C1030" s="121" t="s">
        <v>11004</v>
      </c>
      <c r="D1030" s="121" t="s">
        <v>10034</v>
      </c>
      <c r="E1030" s="121" t="s">
        <v>14519</v>
      </c>
      <c r="F1030" s="131" t="s">
        <v>15361</v>
      </c>
      <c r="G1030" s="121" t="s">
        <v>15580</v>
      </c>
      <c r="H1030" s="121" t="s">
        <v>194</v>
      </c>
      <c r="I1030" s="121">
        <v>5</v>
      </c>
      <c r="J1030" s="121" t="s">
        <v>15429</v>
      </c>
      <c r="K1030" s="131" t="s">
        <v>14523</v>
      </c>
      <c r="L1030" s="121">
        <v>3</v>
      </c>
      <c r="M1030" s="27">
        <f t="shared" si="43"/>
        <v>390</v>
      </c>
      <c r="N1030" s="23"/>
      <c r="O1030" s="24" t="s">
        <v>32</v>
      </c>
    </row>
    <row r="1031" s="1" customFormat="1" ht="18.75" spans="1:15">
      <c r="A1031" s="121">
        <v>1026</v>
      </c>
      <c r="B1031" s="121" t="s">
        <v>14518</v>
      </c>
      <c r="C1031" s="121" t="s">
        <v>11004</v>
      </c>
      <c r="D1031" s="121" t="s">
        <v>10034</v>
      </c>
      <c r="E1031" s="121" t="s">
        <v>14519</v>
      </c>
      <c r="F1031" s="131" t="s">
        <v>15361</v>
      </c>
      <c r="G1031" s="121" t="s">
        <v>15581</v>
      </c>
      <c r="H1031" s="121" t="s">
        <v>194</v>
      </c>
      <c r="I1031" s="121">
        <v>6</v>
      </c>
      <c r="J1031" s="121" t="s">
        <v>15429</v>
      </c>
      <c r="K1031" s="131" t="s">
        <v>14523</v>
      </c>
      <c r="L1031" s="121">
        <v>3</v>
      </c>
      <c r="M1031" s="27">
        <f t="shared" si="43"/>
        <v>390</v>
      </c>
      <c r="N1031" s="23"/>
      <c r="O1031" s="24" t="s">
        <v>32</v>
      </c>
    </row>
    <row r="1032" s="1" customFormat="1" ht="18.75" spans="1:15">
      <c r="A1032" s="121">
        <v>1027</v>
      </c>
      <c r="B1032" s="121" t="s">
        <v>14518</v>
      </c>
      <c r="C1032" s="121" t="s">
        <v>11004</v>
      </c>
      <c r="D1032" s="121" t="s">
        <v>10034</v>
      </c>
      <c r="E1032" s="121" t="s">
        <v>14519</v>
      </c>
      <c r="F1032" s="131" t="s">
        <v>15361</v>
      </c>
      <c r="G1032" s="121" t="s">
        <v>15582</v>
      </c>
      <c r="H1032" s="121" t="s">
        <v>194</v>
      </c>
      <c r="I1032" s="121">
        <v>5</v>
      </c>
      <c r="J1032" s="121" t="s">
        <v>15543</v>
      </c>
      <c r="K1032" s="131" t="s">
        <v>14523</v>
      </c>
      <c r="L1032" s="121">
        <v>3</v>
      </c>
      <c r="M1032" s="27">
        <f t="shared" si="43"/>
        <v>390</v>
      </c>
      <c r="N1032" s="23"/>
      <c r="O1032" s="24" t="s">
        <v>32</v>
      </c>
    </row>
    <row r="1033" s="1" customFormat="1" ht="18.75" spans="1:15">
      <c r="A1033" s="121">
        <v>1028</v>
      </c>
      <c r="B1033" s="121" t="s">
        <v>14518</v>
      </c>
      <c r="C1033" s="121" t="s">
        <v>11004</v>
      </c>
      <c r="D1033" s="121" t="s">
        <v>10034</v>
      </c>
      <c r="E1033" s="121" t="s">
        <v>14519</v>
      </c>
      <c r="F1033" s="131" t="s">
        <v>15361</v>
      </c>
      <c r="G1033" s="121" t="s">
        <v>15583</v>
      </c>
      <c r="H1033" s="121" t="s">
        <v>194</v>
      </c>
      <c r="I1033" s="121">
        <v>6</v>
      </c>
      <c r="J1033" s="121" t="s">
        <v>15363</v>
      </c>
      <c r="K1033" s="131" t="s">
        <v>14523</v>
      </c>
      <c r="L1033" s="121">
        <v>3</v>
      </c>
      <c r="M1033" s="27">
        <f t="shared" si="43"/>
        <v>390</v>
      </c>
      <c r="N1033" s="23"/>
      <c r="O1033" s="24" t="s">
        <v>32</v>
      </c>
    </row>
    <row r="1034" s="1" customFormat="1" ht="18.75" spans="1:15">
      <c r="A1034" s="121">
        <v>1029</v>
      </c>
      <c r="B1034" s="121" t="s">
        <v>14518</v>
      </c>
      <c r="C1034" s="121" t="s">
        <v>11004</v>
      </c>
      <c r="D1034" s="121" t="s">
        <v>10034</v>
      </c>
      <c r="E1034" s="121" t="s">
        <v>14519</v>
      </c>
      <c r="F1034" s="131" t="s">
        <v>15361</v>
      </c>
      <c r="G1034" s="121" t="s">
        <v>15584</v>
      </c>
      <c r="H1034" s="121" t="s">
        <v>194</v>
      </c>
      <c r="I1034" s="121">
        <v>3</v>
      </c>
      <c r="J1034" s="121" t="s">
        <v>15472</v>
      </c>
      <c r="K1034" s="131" t="s">
        <v>14523</v>
      </c>
      <c r="L1034" s="121">
        <v>2</v>
      </c>
      <c r="M1034" s="27">
        <f t="shared" si="43"/>
        <v>260</v>
      </c>
      <c r="N1034" s="23"/>
      <c r="O1034" s="24" t="s">
        <v>32</v>
      </c>
    </row>
    <row r="1035" s="1" customFormat="1" ht="18.75" spans="1:15">
      <c r="A1035" s="121">
        <v>1030</v>
      </c>
      <c r="B1035" s="121" t="s">
        <v>14518</v>
      </c>
      <c r="C1035" s="121" t="s">
        <v>11004</v>
      </c>
      <c r="D1035" s="121" t="s">
        <v>10034</v>
      </c>
      <c r="E1035" s="121" t="s">
        <v>14519</v>
      </c>
      <c r="F1035" s="131" t="s">
        <v>15361</v>
      </c>
      <c r="G1035" s="121" t="s">
        <v>15585</v>
      </c>
      <c r="H1035" s="121" t="s">
        <v>194</v>
      </c>
      <c r="I1035" s="121">
        <v>3</v>
      </c>
      <c r="J1035" s="121" t="s">
        <v>15427</v>
      </c>
      <c r="K1035" s="131" t="s">
        <v>14523</v>
      </c>
      <c r="L1035" s="121">
        <v>3</v>
      </c>
      <c r="M1035" s="27">
        <f t="shared" si="43"/>
        <v>390</v>
      </c>
      <c r="N1035" s="23"/>
      <c r="O1035" s="24" t="s">
        <v>32</v>
      </c>
    </row>
    <row r="1036" s="1" customFormat="1" ht="18.75" spans="1:15">
      <c r="A1036" s="121">
        <v>1031</v>
      </c>
      <c r="B1036" s="121" t="s">
        <v>14518</v>
      </c>
      <c r="C1036" s="121" t="s">
        <v>11004</v>
      </c>
      <c r="D1036" s="121" t="s">
        <v>10034</v>
      </c>
      <c r="E1036" s="121" t="s">
        <v>14519</v>
      </c>
      <c r="F1036" s="131" t="s">
        <v>15361</v>
      </c>
      <c r="G1036" s="121" t="s">
        <v>15586</v>
      </c>
      <c r="H1036" s="121" t="s">
        <v>194</v>
      </c>
      <c r="I1036" s="121">
        <v>3</v>
      </c>
      <c r="J1036" s="121" t="s">
        <v>15429</v>
      </c>
      <c r="K1036" s="131" t="s">
        <v>14523</v>
      </c>
      <c r="L1036" s="121">
        <v>2</v>
      </c>
      <c r="M1036" s="27">
        <f t="shared" si="43"/>
        <v>260</v>
      </c>
      <c r="N1036" s="23"/>
      <c r="O1036" s="24" t="s">
        <v>32</v>
      </c>
    </row>
    <row r="1037" s="1" customFormat="1" ht="18.75" spans="1:15">
      <c r="A1037" s="121">
        <v>1032</v>
      </c>
      <c r="B1037" s="121" t="s">
        <v>14518</v>
      </c>
      <c r="C1037" s="121" t="s">
        <v>11004</v>
      </c>
      <c r="D1037" s="121" t="s">
        <v>10034</v>
      </c>
      <c r="E1037" s="121" t="s">
        <v>14519</v>
      </c>
      <c r="F1037" s="131" t="s">
        <v>15361</v>
      </c>
      <c r="G1037" s="121" t="s">
        <v>15587</v>
      </c>
      <c r="H1037" s="121" t="s">
        <v>194</v>
      </c>
      <c r="I1037" s="121">
        <v>2</v>
      </c>
      <c r="J1037" s="121" t="s">
        <v>15403</v>
      </c>
      <c r="K1037" s="131" t="s">
        <v>14523</v>
      </c>
      <c r="L1037" s="121">
        <v>1</v>
      </c>
      <c r="M1037" s="27">
        <f t="shared" si="43"/>
        <v>130</v>
      </c>
      <c r="N1037" s="23"/>
      <c r="O1037" s="24" t="s">
        <v>32</v>
      </c>
    </row>
    <row r="1038" s="1" customFormat="1" ht="18.75" spans="1:15">
      <c r="A1038" s="121">
        <v>1033</v>
      </c>
      <c r="B1038" s="121" t="s">
        <v>14518</v>
      </c>
      <c r="C1038" s="121" t="s">
        <v>11004</v>
      </c>
      <c r="D1038" s="121" t="s">
        <v>10034</v>
      </c>
      <c r="E1038" s="121" t="s">
        <v>14519</v>
      </c>
      <c r="F1038" s="131" t="s">
        <v>15361</v>
      </c>
      <c r="G1038" s="121" t="s">
        <v>15588</v>
      </c>
      <c r="H1038" s="121" t="s">
        <v>194</v>
      </c>
      <c r="I1038" s="121">
        <v>4</v>
      </c>
      <c r="J1038" s="121" t="s">
        <v>15370</v>
      </c>
      <c r="K1038" s="131" t="s">
        <v>14523</v>
      </c>
      <c r="L1038" s="121">
        <v>2</v>
      </c>
      <c r="M1038" s="27">
        <f t="shared" si="43"/>
        <v>260</v>
      </c>
      <c r="N1038" s="23"/>
      <c r="O1038" s="24" t="s">
        <v>32</v>
      </c>
    </row>
    <row r="1039" s="1" customFormat="1" ht="18.75" spans="1:15">
      <c r="A1039" s="121">
        <v>1034</v>
      </c>
      <c r="B1039" s="121" t="s">
        <v>14518</v>
      </c>
      <c r="C1039" s="121" t="s">
        <v>11004</v>
      </c>
      <c r="D1039" s="121" t="s">
        <v>10034</v>
      </c>
      <c r="E1039" s="121" t="s">
        <v>14519</v>
      </c>
      <c r="F1039" s="131" t="s">
        <v>15361</v>
      </c>
      <c r="G1039" s="121" t="s">
        <v>15589</v>
      </c>
      <c r="H1039" s="121" t="s">
        <v>194</v>
      </c>
      <c r="I1039" s="121">
        <v>4</v>
      </c>
      <c r="J1039" s="121" t="s">
        <v>15535</v>
      </c>
      <c r="K1039" s="131" t="s">
        <v>14523</v>
      </c>
      <c r="L1039" s="121">
        <v>2</v>
      </c>
      <c r="M1039" s="27">
        <f t="shared" si="43"/>
        <v>260</v>
      </c>
      <c r="N1039" s="23"/>
      <c r="O1039" s="24" t="s">
        <v>32</v>
      </c>
    </row>
    <row r="1040" s="1" customFormat="1" ht="18.75" spans="1:15">
      <c r="A1040" s="121">
        <v>1035</v>
      </c>
      <c r="B1040" s="121" t="s">
        <v>14518</v>
      </c>
      <c r="C1040" s="121" t="s">
        <v>11004</v>
      </c>
      <c r="D1040" s="121" t="s">
        <v>10034</v>
      </c>
      <c r="E1040" s="121" t="s">
        <v>14519</v>
      </c>
      <c r="F1040" s="131" t="s">
        <v>15361</v>
      </c>
      <c r="G1040" s="121" t="s">
        <v>15590</v>
      </c>
      <c r="H1040" s="121" t="s">
        <v>194</v>
      </c>
      <c r="I1040" s="121">
        <v>3</v>
      </c>
      <c r="J1040" s="121" t="s">
        <v>15535</v>
      </c>
      <c r="K1040" s="131" t="s">
        <v>14523</v>
      </c>
      <c r="L1040" s="121">
        <v>2</v>
      </c>
      <c r="M1040" s="27">
        <f t="shared" si="43"/>
        <v>260</v>
      </c>
      <c r="N1040" s="23"/>
      <c r="O1040" s="24" t="s">
        <v>32</v>
      </c>
    </row>
    <row r="1041" s="1" customFormat="1" ht="18.75" spans="1:15">
      <c r="A1041" s="121">
        <v>1036</v>
      </c>
      <c r="B1041" s="121" t="s">
        <v>14518</v>
      </c>
      <c r="C1041" s="121" t="s">
        <v>11004</v>
      </c>
      <c r="D1041" s="121" t="s">
        <v>10034</v>
      </c>
      <c r="E1041" s="121" t="s">
        <v>14519</v>
      </c>
      <c r="F1041" s="131" t="s">
        <v>15361</v>
      </c>
      <c r="G1041" s="121" t="s">
        <v>15591</v>
      </c>
      <c r="H1041" s="121" t="s">
        <v>194</v>
      </c>
      <c r="I1041" s="121">
        <v>3</v>
      </c>
      <c r="J1041" s="121" t="s">
        <v>15535</v>
      </c>
      <c r="K1041" s="131" t="s">
        <v>14523</v>
      </c>
      <c r="L1041" s="121">
        <v>3</v>
      </c>
      <c r="M1041" s="27">
        <f t="shared" si="43"/>
        <v>390</v>
      </c>
      <c r="N1041" s="23"/>
      <c r="O1041" s="24" t="s">
        <v>32</v>
      </c>
    </row>
    <row r="1042" s="1" customFormat="1" ht="18.75" spans="1:15">
      <c r="A1042" s="121">
        <v>1037</v>
      </c>
      <c r="B1042" s="121" t="s">
        <v>14518</v>
      </c>
      <c r="C1042" s="121" t="s">
        <v>11004</v>
      </c>
      <c r="D1042" s="121" t="s">
        <v>10034</v>
      </c>
      <c r="E1042" s="121" t="s">
        <v>14519</v>
      </c>
      <c r="F1042" s="131" t="s">
        <v>15361</v>
      </c>
      <c r="G1042" s="121" t="s">
        <v>15592</v>
      </c>
      <c r="H1042" s="121" t="s">
        <v>194</v>
      </c>
      <c r="I1042" s="121">
        <v>5</v>
      </c>
      <c r="J1042" s="121" t="s">
        <v>15543</v>
      </c>
      <c r="K1042" s="131" t="s">
        <v>14523</v>
      </c>
      <c r="L1042" s="121">
        <v>3</v>
      </c>
      <c r="M1042" s="27">
        <f t="shared" si="43"/>
        <v>390</v>
      </c>
      <c r="N1042" s="23"/>
      <c r="O1042" s="24" t="s">
        <v>32</v>
      </c>
    </row>
    <row r="1043" s="1" customFormat="1" ht="18.75" spans="1:15">
      <c r="A1043" s="121">
        <v>1038</v>
      </c>
      <c r="B1043" s="121" t="s">
        <v>14518</v>
      </c>
      <c r="C1043" s="121" t="s">
        <v>11004</v>
      </c>
      <c r="D1043" s="121" t="s">
        <v>10034</v>
      </c>
      <c r="E1043" s="121" t="s">
        <v>14519</v>
      </c>
      <c r="F1043" s="131" t="s">
        <v>15361</v>
      </c>
      <c r="G1043" s="121" t="s">
        <v>15593</v>
      </c>
      <c r="H1043" s="121" t="s">
        <v>194</v>
      </c>
      <c r="I1043" s="121">
        <v>3</v>
      </c>
      <c r="J1043" s="121" t="s">
        <v>15377</v>
      </c>
      <c r="K1043" s="131" t="s">
        <v>14523</v>
      </c>
      <c r="L1043" s="121">
        <v>2</v>
      </c>
      <c r="M1043" s="27">
        <f t="shared" si="43"/>
        <v>260</v>
      </c>
      <c r="N1043" s="23"/>
      <c r="O1043" s="24" t="s">
        <v>32</v>
      </c>
    </row>
    <row r="1044" s="1" customFormat="1" ht="18.75" spans="1:15">
      <c r="A1044" s="121">
        <v>1039</v>
      </c>
      <c r="B1044" s="121" t="s">
        <v>14518</v>
      </c>
      <c r="C1044" s="121" t="s">
        <v>11004</v>
      </c>
      <c r="D1044" s="121" t="s">
        <v>10034</v>
      </c>
      <c r="E1044" s="121" t="s">
        <v>14519</v>
      </c>
      <c r="F1044" s="131" t="s">
        <v>15361</v>
      </c>
      <c r="G1044" s="121" t="s">
        <v>15594</v>
      </c>
      <c r="H1044" s="121" t="s">
        <v>194</v>
      </c>
      <c r="I1044" s="121">
        <v>3</v>
      </c>
      <c r="J1044" s="121" t="s">
        <v>15403</v>
      </c>
      <c r="K1044" s="131" t="s">
        <v>14523</v>
      </c>
      <c r="L1044" s="121">
        <v>2</v>
      </c>
      <c r="M1044" s="27">
        <f t="shared" si="43"/>
        <v>260</v>
      </c>
      <c r="N1044" s="23"/>
      <c r="O1044" s="24" t="s">
        <v>32</v>
      </c>
    </row>
    <row r="1045" s="1" customFormat="1" ht="18.75" spans="1:15">
      <c r="A1045" s="121">
        <v>1040</v>
      </c>
      <c r="B1045" s="121" t="s">
        <v>14518</v>
      </c>
      <c r="C1045" s="121" t="s">
        <v>11004</v>
      </c>
      <c r="D1045" s="121" t="s">
        <v>10034</v>
      </c>
      <c r="E1045" s="121" t="s">
        <v>14519</v>
      </c>
      <c r="F1045" s="131" t="s">
        <v>15361</v>
      </c>
      <c r="G1045" s="121" t="s">
        <v>15595</v>
      </c>
      <c r="H1045" s="121" t="s">
        <v>194</v>
      </c>
      <c r="I1045" s="121">
        <v>5</v>
      </c>
      <c r="J1045" s="121" t="s">
        <v>15382</v>
      </c>
      <c r="K1045" s="131" t="s">
        <v>14523</v>
      </c>
      <c r="L1045" s="121">
        <v>3</v>
      </c>
      <c r="M1045" s="27">
        <f t="shared" si="43"/>
        <v>390</v>
      </c>
      <c r="N1045" s="23"/>
      <c r="O1045" s="24" t="s">
        <v>32</v>
      </c>
    </row>
    <row r="1046" s="1" customFormat="1" ht="18.75" spans="1:15">
      <c r="A1046" s="121">
        <v>1041</v>
      </c>
      <c r="B1046" s="121" t="s">
        <v>14518</v>
      </c>
      <c r="C1046" s="121" t="s">
        <v>11004</v>
      </c>
      <c r="D1046" s="121" t="s">
        <v>10034</v>
      </c>
      <c r="E1046" s="121" t="s">
        <v>14519</v>
      </c>
      <c r="F1046" s="131" t="s">
        <v>15361</v>
      </c>
      <c r="G1046" s="121" t="s">
        <v>15596</v>
      </c>
      <c r="H1046" s="121" t="s">
        <v>194</v>
      </c>
      <c r="I1046" s="121">
        <v>5</v>
      </c>
      <c r="J1046" s="121" t="s">
        <v>15403</v>
      </c>
      <c r="K1046" s="131" t="s">
        <v>14523</v>
      </c>
      <c r="L1046" s="121">
        <v>2</v>
      </c>
      <c r="M1046" s="27">
        <f t="shared" si="43"/>
        <v>260</v>
      </c>
      <c r="N1046" s="23"/>
      <c r="O1046" s="24" t="s">
        <v>32</v>
      </c>
    </row>
    <row r="1047" s="1" customFormat="1" ht="18.75" spans="1:15">
      <c r="A1047" s="121">
        <v>1042</v>
      </c>
      <c r="B1047" s="121" t="s">
        <v>14518</v>
      </c>
      <c r="C1047" s="121" t="s">
        <v>11004</v>
      </c>
      <c r="D1047" s="121" t="s">
        <v>10034</v>
      </c>
      <c r="E1047" s="121" t="s">
        <v>14519</v>
      </c>
      <c r="F1047" s="131" t="s">
        <v>15361</v>
      </c>
      <c r="G1047" s="121" t="s">
        <v>15597</v>
      </c>
      <c r="H1047" s="121" t="s">
        <v>194</v>
      </c>
      <c r="I1047" s="121">
        <v>5</v>
      </c>
      <c r="J1047" s="121" t="s">
        <v>15382</v>
      </c>
      <c r="K1047" s="131" t="s">
        <v>14523</v>
      </c>
      <c r="L1047" s="121">
        <v>1</v>
      </c>
      <c r="M1047" s="27">
        <f t="shared" si="43"/>
        <v>130</v>
      </c>
      <c r="N1047" s="23"/>
      <c r="O1047" s="24" t="s">
        <v>32</v>
      </c>
    </row>
    <row r="1048" s="1" customFormat="1" ht="18.75" spans="1:15">
      <c r="A1048" s="121">
        <v>1043</v>
      </c>
      <c r="B1048" s="121" t="s">
        <v>14518</v>
      </c>
      <c r="C1048" s="121" t="s">
        <v>11004</v>
      </c>
      <c r="D1048" s="121" t="s">
        <v>10034</v>
      </c>
      <c r="E1048" s="121" t="s">
        <v>14519</v>
      </c>
      <c r="F1048" s="131" t="s">
        <v>15361</v>
      </c>
      <c r="G1048" s="121" t="s">
        <v>15598</v>
      </c>
      <c r="H1048" s="121" t="s">
        <v>194</v>
      </c>
      <c r="I1048" s="121">
        <v>4</v>
      </c>
      <c r="J1048" s="121" t="s">
        <v>15525</v>
      </c>
      <c r="K1048" s="131" t="s">
        <v>14523</v>
      </c>
      <c r="L1048" s="121">
        <v>2</v>
      </c>
      <c r="M1048" s="27">
        <f t="shared" si="43"/>
        <v>260</v>
      </c>
      <c r="N1048" s="23"/>
      <c r="O1048" s="24" t="s">
        <v>32</v>
      </c>
    </row>
    <row r="1049" s="1" customFormat="1" ht="18.75" spans="1:15">
      <c r="A1049" s="121">
        <v>1044</v>
      </c>
      <c r="B1049" s="121" t="s">
        <v>14518</v>
      </c>
      <c r="C1049" s="121" t="s">
        <v>11004</v>
      </c>
      <c r="D1049" s="121" t="s">
        <v>10034</v>
      </c>
      <c r="E1049" s="121" t="s">
        <v>14519</v>
      </c>
      <c r="F1049" s="131" t="s">
        <v>15361</v>
      </c>
      <c r="G1049" s="121" t="s">
        <v>15599</v>
      </c>
      <c r="H1049" s="121" t="s">
        <v>194</v>
      </c>
      <c r="I1049" s="121">
        <v>3</v>
      </c>
      <c r="J1049" s="121" t="s">
        <v>15429</v>
      </c>
      <c r="K1049" s="131" t="s">
        <v>14523</v>
      </c>
      <c r="L1049" s="121">
        <v>2</v>
      </c>
      <c r="M1049" s="27">
        <f t="shared" si="43"/>
        <v>260</v>
      </c>
      <c r="N1049" s="23"/>
      <c r="O1049" s="24" t="s">
        <v>32</v>
      </c>
    </row>
    <row r="1050" s="1" customFormat="1" ht="18.75" spans="1:15">
      <c r="A1050" s="121">
        <v>1045</v>
      </c>
      <c r="B1050" s="121" t="s">
        <v>14518</v>
      </c>
      <c r="C1050" s="121" t="s">
        <v>11004</v>
      </c>
      <c r="D1050" s="121" t="s">
        <v>10034</v>
      </c>
      <c r="E1050" s="121" t="s">
        <v>14519</v>
      </c>
      <c r="F1050" s="131" t="s">
        <v>15361</v>
      </c>
      <c r="G1050" s="121" t="s">
        <v>15600</v>
      </c>
      <c r="H1050" s="121" t="s">
        <v>194</v>
      </c>
      <c r="I1050" s="121">
        <v>6</v>
      </c>
      <c r="J1050" s="121" t="s">
        <v>15386</v>
      </c>
      <c r="K1050" s="131" t="s">
        <v>14523</v>
      </c>
      <c r="L1050" s="121">
        <v>3</v>
      </c>
      <c r="M1050" s="27">
        <f t="shared" si="43"/>
        <v>390</v>
      </c>
      <c r="N1050" s="23"/>
      <c r="O1050" s="24" t="s">
        <v>32</v>
      </c>
    </row>
    <row r="1051" s="1" customFormat="1" ht="18.75" spans="1:15">
      <c r="A1051" s="121">
        <v>1046</v>
      </c>
      <c r="B1051" s="121" t="s">
        <v>14518</v>
      </c>
      <c r="C1051" s="121" t="s">
        <v>11004</v>
      </c>
      <c r="D1051" s="121" t="s">
        <v>10034</v>
      </c>
      <c r="E1051" s="121" t="s">
        <v>14519</v>
      </c>
      <c r="F1051" s="131" t="s">
        <v>15361</v>
      </c>
      <c r="G1051" s="122" t="s">
        <v>15601</v>
      </c>
      <c r="H1051" s="121" t="s">
        <v>194</v>
      </c>
      <c r="I1051" s="121">
        <v>7</v>
      </c>
      <c r="J1051" s="121" t="s">
        <v>15429</v>
      </c>
      <c r="K1051" s="131" t="s">
        <v>14523</v>
      </c>
      <c r="L1051" s="121">
        <v>4</v>
      </c>
      <c r="M1051" s="27">
        <f t="shared" si="43"/>
        <v>520</v>
      </c>
      <c r="N1051" s="23"/>
      <c r="O1051" s="24" t="s">
        <v>32</v>
      </c>
    </row>
    <row r="1052" s="1" customFormat="1" ht="18.75" spans="1:15">
      <c r="A1052" s="121">
        <v>1047</v>
      </c>
      <c r="B1052" s="121" t="s">
        <v>14518</v>
      </c>
      <c r="C1052" s="121" t="s">
        <v>11004</v>
      </c>
      <c r="D1052" s="121" t="s">
        <v>10034</v>
      </c>
      <c r="E1052" s="121" t="s">
        <v>14519</v>
      </c>
      <c r="F1052" s="131" t="s">
        <v>15361</v>
      </c>
      <c r="G1052" s="121" t="s">
        <v>15602</v>
      </c>
      <c r="H1052" s="121" t="s">
        <v>194</v>
      </c>
      <c r="I1052" s="121">
        <v>4</v>
      </c>
      <c r="J1052" s="121" t="s">
        <v>15370</v>
      </c>
      <c r="K1052" s="131" t="s">
        <v>14523</v>
      </c>
      <c r="L1052" s="121">
        <v>2</v>
      </c>
      <c r="M1052" s="27">
        <f t="shared" si="43"/>
        <v>260</v>
      </c>
      <c r="N1052" s="23"/>
      <c r="O1052" s="24" t="s">
        <v>32</v>
      </c>
    </row>
    <row r="1053" s="1" customFormat="1" ht="18.75" spans="1:15">
      <c r="A1053" s="121">
        <v>1048</v>
      </c>
      <c r="B1053" s="121" t="s">
        <v>14518</v>
      </c>
      <c r="C1053" s="121" t="s">
        <v>11004</v>
      </c>
      <c r="D1053" s="121" t="s">
        <v>10034</v>
      </c>
      <c r="E1053" s="121" t="s">
        <v>14519</v>
      </c>
      <c r="F1053" s="131" t="s">
        <v>15361</v>
      </c>
      <c r="G1053" s="121" t="s">
        <v>15603</v>
      </c>
      <c r="H1053" s="121" t="s">
        <v>194</v>
      </c>
      <c r="I1053" s="121">
        <v>5</v>
      </c>
      <c r="J1053" s="121" t="s">
        <v>15427</v>
      </c>
      <c r="K1053" s="131" t="s">
        <v>14523</v>
      </c>
      <c r="L1053" s="121">
        <v>3</v>
      </c>
      <c r="M1053" s="27">
        <f t="shared" si="43"/>
        <v>390</v>
      </c>
      <c r="N1053" s="23"/>
      <c r="O1053" s="24" t="s">
        <v>32</v>
      </c>
    </row>
    <row r="1054" s="1" customFormat="1" ht="18.75" spans="1:15">
      <c r="A1054" s="121">
        <v>1049</v>
      </c>
      <c r="B1054" s="121" t="s">
        <v>14518</v>
      </c>
      <c r="C1054" s="121" t="s">
        <v>11004</v>
      </c>
      <c r="D1054" s="121" t="s">
        <v>10034</v>
      </c>
      <c r="E1054" s="121" t="s">
        <v>14519</v>
      </c>
      <c r="F1054" s="131" t="s">
        <v>15361</v>
      </c>
      <c r="G1054" s="121" t="s">
        <v>15604</v>
      </c>
      <c r="H1054" s="121" t="s">
        <v>194</v>
      </c>
      <c r="I1054" s="121">
        <v>2</v>
      </c>
      <c r="J1054" s="121" t="s">
        <v>15396</v>
      </c>
      <c r="K1054" s="131" t="s">
        <v>14523</v>
      </c>
      <c r="L1054" s="121">
        <v>1</v>
      </c>
      <c r="M1054" s="27">
        <f t="shared" si="43"/>
        <v>130</v>
      </c>
      <c r="N1054" s="23"/>
      <c r="O1054" s="24" t="s">
        <v>32</v>
      </c>
    </row>
    <row r="1055" s="1" customFormat="1" ht="18.75" spans="1:15">
      <c r="A1055" s="121">
        <v>1050</v>
      </c>
      <c r="B1055" s="121" t="s">
        <v>14518</v>
      </c>
      <c r="C1055" s="121" t="s">
        <v>11004</v>
      </c>
      <c r="D1055" s="121" t="s">
        <v>10034</v>
      </c>
      <c r="E1055" s="121" t="s">
        <v>14519</v>
      </c>
      <c r="F1055" s="131" t="s">
        <v>15361</v>
      </c>
      <c r="G1055" s="121" t="s">
        <v>15605</v>
      </c>
      <c r="H1055" s="121" t="s">
        <v>194</v>
      </c>
      <c r="I1055" s="121">
        <v>3</v>
      </c>
      <c r="J1055" s="121" t="s">
        <v>15427</v>
      </c>
      <c r="K1055" s="131" t="s">
        <v>14523</v>
      </c>
      <c r="L1055" s="121">
        <v>3</v>
      </c>
      <c r="M1055" s="27">
        <f t="shared" si="43"/>
        <v>390</v>
      </c>
      <c r="N1055" s="23"/>
      <c r="O1055" s="24" t="s">
        <v>32</v>
      </c>
    </row>
    <row r="1056" s="1" customFormat="1" ht="18.75" spans="1:15">
      <c r="A1056" s="121">
        <v>1051</v>
      </c>
      <c r="B1056" s="121" t="s">
        <v>14518</v>
      </c>
      <c r="C1056" s="121" t="s">
        <v>11004</v>
      </c>
      <c r="D1056" s="121" t="s">
        <v>10034</v>
      </c>
      <c r="E1056" s="121" t="s">
        <v>14519</v>
      </c>
      <c r="F1056" s="131" t="s">
        <v>15361</v>
      </c>
      <c r="G1056" s="121" t="s">
        <v>15606</v>
      </c>
      <c r="H1056" s="121" t="s">
        <v>194</v>
      </c>
      <c r="I1056" s="121">
        <v>4</v>
      </c>
      <c r="J1056" s="121" t="s">
        <v>15382</v>
      </c>
      <c r="K1056" s="131" t="s">
        <v>14523</v>
      </c>
      <c r="L1056" s="121">
        <v>2</v>
      </c>
      <c r="M1056" s="27">
        <f t="shared" si="43"/>
        <v>260</v>
      </c>
      <c r="N1056" s="23"/>
      <c r="O1056" s="24" t="s">
        <v>32</v>
      </c>
    </row>
    <row r="1057" s="1" customFormat="1" ht="18.75" spans="1:15">
      <c r="A1057" s="121">
        <v>1052</v>
      </c>
      <c r="B1057" s="121" t="s">
        <v>14518</v>
      </c>
      <c r="C1057" s="121" t="s">
        <v>11004</v>
      </c>
      <c r="D1057" s="121" t="s">
        <v>10034</v>
      </c>
      <c r="E1057" s="121" t="s">
        <v>14519</v>
      </c>
      <c r="F1057" s="131" t="s">
        <v>15361</v>
      </c>
      <c r="G1057" s="121" t="s">
        <v>15607</v>
      </c>
      <c r="H1057" s="121" t="s">
        <v>194</v>
      </c>
      <c r="I1057" s="121">
        <v>6</v>
      </c>
      <c r="J1057" s="121" t="s">
        <v>15367</v>
      </c>
      <c r="K1057" s="131" t="s">
        <v>14523</v>
      </c>
      <c r="L1057" s="121">
        <v>6</v>
      </c>
      <c r="M1057" s="27">
        <f t="shared" si="43"/>
        <v>780</v>
      </c>
      <c r="N1057" s="23"/>
      <c r="O1057" s="24" t="s">
        <v>32</v>
      </c>
    </row>
    <row r="1058" s="1" customFormat="1" ht="18.75" spans="1:15">
      <c r="A1058" s="121">
        <v>1053</v>
      </c>
      <c r="B1058" s="121" t="s">
        <v>14518</v>
      </c>
      <c r="C1058" s="121" t="s">
        <v>11004</v>
      </c>
      <c r="D1058" s="121" t="s">
        <v>10034</v>
      </c>
      <c r="E1058" s="121" t="s">
        <v>14519</v>
      </c>
      <c r="F1058" s="131" t="s">
        <v>15361</v>
      </c>
      <c r="G1058" s="121" t="s">
        <v>15608</v>
      </c>
      <c r="H1058" s="121" t="s">
        <v>194</v>
      </c>
      <c r="I1058" s="121">
        <v>3</v>
      </c>
      <c r="J1058" s="121" t="s">
        <v>15382</v>
      </c>
      <c r="K1058" s="131" t="s">
        <v>14523</v>
      </c>
      <c r="L1058" s="121">
        <v>2</v>
      </c>
      <c r="M1058" s="27">
        <f t="shared" si="43"/>
        <v>260</v>
      </c>
      <c r="N1058" s="23"/>
      <c r="O1058" s="24" t="s">
        <v>32</v>
      </c>
    </row>
    <row r="1059" s="1" customFormat="1" ht="18.75" spans="1:15">
      <c r="A1059" s="121">
        <v>1054</v>
      </c>
      <c r="B1059" s="121" t="s">
        <v>14518</v>
      </c>
      <c r="C1059" s="121" t="s">
        <v>11004</v>
      </c>
      <c r="D1059" s="121" t="s">
        <v>10034</v>
      </c>
      <c r="E1059" s="121" t="s">
        <v>14519</v>
      </c>
      <c r="F1059" s="131" t="s">
        <v>15361</v>
      </c>
      <c r="G1059" s="121" t="s">
        <v>15609</v>
      </c>
      <c r="H1059" s="121" t="s">
        <v>194</v>
      </c>
      <c r="I1059" s="121">
        <v>6</v>
      </c>
      <c r="J1059" s="121" t="s">
        <v>15382</v>
      </c>
      <c r="K1059" s="131" t="s">
        <v>14523</v>
      </c>
      <c r="L1059" s="121">
        <v>3</v>
      </c>
      <c r="M1059" s="27">
        <f t="shared" si="43"/>
        <v>390</v>
      </c>
      <c r="N1059" s="23"/>
      <c r="O1059" s="24" t="s">
        <v>32</v>
      </c>
    </row>
    <row r="1060" s="1" customFormat="1" ht="18.75" spans="1:15">
      <c r="A1060" s="121">
        <v>1055</v>
      </c>
      <c r="B1060" s="121" t="s">
        <v>14518</v>
      </c>
      <c r="C1060" s="121" t="s">
        <v>11004</v>
      </c>
      <c r="D1060" s="121" t="s">
        <v>10034</v>
      </c>
      <c r="E1060" s="121" t="s">
        <v>14519</v>
      </c>
      <c r="F1060" s="131" t="s">
        <v>15361</v>
      </c>
      <c r="G1060" s="121" t="s">
        <v>15610</v>
      </c>
      <c r="H1060" s="121" t="s">
        <v>194</v>
      </c>
      <c r="I1060" s="121">
        <v>5</v>
      </c>
      <c r="J1060" s="121" t="s">
        <v>15382</v>
      </c>
      <c r="K1060" s="131" t="s">
        <v>14523</v>
      </c>
      <c r="L1060" s="121">
        <v>3</v>
      </c>
      <c r="M1060" s="27">
        <f t="shared" si="43"/>
        <v>390</v>
      </c>
      <c r="N1060" s="23"/>
      <c r="O1060" s="24" t="s">
        <v>32</v>
      </c>
    </row>
    <row r="1061" s="1" customFormat="1" ht="18.75" spans="1:15">
      <c r="A1061" s="121">
        <v>1056</v>
      </c>
      <c r="B1061" s="121" t="s">
        <v>14518</v>
      </c>
      <c r="C1061" s="121" t="s">
        <v>11004</v>
      </c>
      <c r="D1061" s="121" t="s">
        <v>10034</v>
      </c>
      <c r="E1061" s="121" t="s">
        <v>14519</v>
      </c>
      <c r="F1061" s="131" t="s">
        <v>15361</v>
      </c>
      <c r="G1061" s="121" t="s">
        <v>15611</v>
      </c>
      <c r="H1061" s="121" t="s">
        <v>194</v>
      </c>
      <c r="I1061" s="121">
        <v>4</v>
      </c>
      <c r="J1061" s="121" t="s">
        <v>15396</v>
      </c>
      <c r="K1061" s="131" t="s">
        <v>14523</v>
      </c>
      <c r="L1061" s="121">
        <v>2</v>
      </c>
      <c r="M1061" s="27">
        <f t="shared" si="43"/>
        <v>260</v>
      </c>
      <c r="N1061" s="23"/>
      <c r="O1061" s="24" t="s">
        <v>32</v>
      </c>
    </row>
    <row r="1062" s="1" customFormat="1" ht="18.75" spans="1:15">
      <c r="A1062" s="121">
        <v>1057</v>
      </c>
      <c r="B1062" s="121" t="s">
        <v>14518</v>
      </c>
      <c r="C1062" s="121" t="s">
        <v>11004</v>
      </c>
      <c r="D1062" s="121" t="s">
        <v>10034</v>
      </c>
      <c r="E1062" s="121" t="s">
        <v>14519</v>
      </c>
      <c r="F1062" s="131" t="s">
        <v>15361</v>
      </c>
      <c r="G1062" s="121" t="s">
        <v>15612</v>
      </c>
      <c r="H1062" s="121" t="s">
        <v>194</v>
      </c>
      <c r="I1062" s="121">
        <v>4</v>
      </c>
      <c r="J1062" s="121" t="s">
        <v>15367</v>
      </c>
      <c r="K1062" s="131" t="s">
        <v>14523</v>
      </c>
      <c r="L1062" s="121">
        <v>2</v>
      </c>
      <c r="M1062" s="27">
        <f t="shared" si="43"/>
        <v>260</v>
      </c>
      <c r="N1062" s="23"/>
      <c r="O1062" s="24" t="s">
        <v>32</v>
      </c>
    </row>
    <row r="1063" s="1" customFormat="1" ht="18.75" spans="1:15">
      <c r="A1063" s="121">
        <v>1058</v>
      </c>
      <c r="B1063" s="121" t="s">
        <v>14518</v>
      </c>
      <c r="C1063" s="121" t="s">
        <v>11004</v>
      </c>
      <c r="D1063" s="121" t="s">
        <v>10034</v>
      </c>
      <c r="E1063" s="121" t="s">
        <v>14519</v>
      </c>
      <c r="F1063" s="131" t="s">
        <v>15361</v>
      </c>
      <c r="G1063" s="121" t="s">
        <v>15613</v>
      </c>
      <c r="H1063" s="121" t="s">
        <v>194</v>
      </c>
      <c r="I1063" s="121">
        <v>7</v>
      </c>
      <c r="J1063" s="121" t="s">
        <v>15429</v>
      </c>
      <c r="K1063" s="131" t="s">
        <v>14523</v>
      </c>
      <c r="L1063" s="121">
        <v>3</v>
      </c>
      <c r="M1063" s="27">
        <f t="shared" si="43"/>
        <v>390</v>
      </c>
      <c r="N1063" s="23"/>
      <c r="O1063" s="24" t="s">
        <v>32</v>
      </c>
    </row>
    <row r="1064" s="1" customFormat="1" ht="18.75" spans="1:15">
      <c r="A1064" s="121">
        <v>1059</v>
      </c>
      <c r="B1064" s="121" t="s">
        <v>14518</v>
      </c>
      <c r="C1064" s="121" t="s">
        <v>11004</v>
      </c>
      <c r="D1064" s="121" t="s">
        <v>10034</v>
      </c>
      <c r="E1064" s="121" t="s">
        <v>14519</v>
      </c>
      <c r="F1064" s="131" t="s">
        <v>15361</v>
      </c>
      <c r="G1064" s="121" t="s">
        <v>15614</v>
      </c>
      <c r="H1064" s="121" t="s">
        <v>194</v>
      </c>
      <c r="I1064" s="121">
        <v>5</v>
      </c>
      <c r="J1064" s="121" t="s">
        <v>15377</v>
      </c>
      <c r="K1064" s="131" t="s">
        <v>14523</v>
      </c>
      <c r="L1064" s="121">
        <v>3</v>
      </c>
      <c r="M1064" s="27">
        <f t="shared" si="43"/>
        <v>390</v>
      </c>
      <c r="N1064" s="23"/>
      <c r="O1064" s="24" t="s">
        <v>32</v>
      </c>
    </row>
    <row r="1065" s="1" customFormat="1" ht="18.75" spans="1:15">
      <c r="A1065" s="121">
        <v>1060</v>
      </c>
      <c r="B1065" s="121" t="s">
        <v>14518</v>
      </c>
      <c r="C1065" s="121" t="s">
        <v>11004</v>
      </c>
      <c r="D1065" s="121" t="s">
        <v>10034</v>
      </c>
      <c r="E1065" s="121" t="s">
        <v>14519</v>
      </c>
      <c r="F1065" s="131" t="s">
        <v>15361</v>
      </c>
      <c r="G1065" s="121" t="s">
        <v>15615</v>
      </c>
      <c r="H1065" s="121" t="s">
        <v>194</v>
      </c>
      <c r="I1065" s="121">
        <v>6</v>
      </c>
      <c r="J1065" s="121" t="s">
        <v>15363</v>
      </c>
      <c r="K1065" s="131" t="s">
        <v>14523</v>
      </c>
      <c r="L1065" s="121">
        <v>3</v>
      </c>
      <c r="M1065" s="27">
        <f t="shared" si="43"/>
        <v>390</v>
      </c>
      <c r="N1065" s="23"/>
      <c r="O1065" s="24" t="s">
        <v>32</v>
      </c>
    </row>
    <row r="1066" s="1" customFormat="1" ht="18.75" spans="1:15">
      <c r="A1066" s="121">
        <v>1061</v>
      </c>
      <c r="B1066" s="121" t="s">
        <v>14518</v>
      </c>
      <c r="C1066" s="121" t="s">
        <v>11004</v>
      </c>
      <c r="D1066" s="121" t="s">
        <v>10034</v>
      </c>
      <c r="E1066" s="121" t="s">
        <v>14519</v>
      </c>
      <c r="F1066" s="131" t="s">
        <v>15361</v>
      </c>
      <c r="G1066" s="121" t="s">
        <v>15616</v>
      </c>
      <c r="H1066" s="121" t="s">
        <v>194</v>
      </c>
      <c r="I1066" s="121">
        <v>3</v>
      </c>
      <c r="J1066" s="121" t="s">
        <v>15370</v>
      </c>
      <c r="K1066" s="131" t="s">
        <v>14523</v>
      </c>
      <c r="L1066" s="121">
        <v>2</v>
      </c>
      <c r="M1066" s="27">
        <f t="shared" si="43"/>
        <v>260</v>
      </c>
      <c r="N1066" s="23"/>
      <c r="O1066" s="24" t="s">
        <v>32</v>
      </c>
    </row>
    <row r="1067" s="1" customFormat="1" ht="18.75" spans="1:15">
      <c r="A1067" s="121">
        <v>1062</v>
      </c>
      <c r="B1067" s="121" t="s">
        <v>14518</v>
      </c>
      <c r="C1067" s="121" t="s">
        <v>11004</v>
      </c>
      <c r="D1067" s="121" t="s">
        <v>10034</v>
      </c>
      <c r="E1067" s="121" t="s">
        <v>14519</v>
      </c>
      <c r="F1067" s="131" t="s">
        <v>15361</v>
      </c>
      <c r="G1067" s="121" t="s">
        <v>15617</v>
      </c>
      <c r="H1067" s="121" t="s">
        <v>194</v>
      </c>
      <c r="I1067" s="121">
        <v>4</v>
      </c>
      <c r="J1067" s="121" t="s">
        <v>15370</v>
      </c>
      <c r="K1067" s="131" t="s">
        <v>14523</v>
      </c>
      <c r="L1067" s="121">
        <v>4</v>
      </c>
      <c r="M1067" s="27">
        <f t="shared" si="43"/>
        <v>520</v>
      </c>
      <c r="N1067" s="23"/>
      <c r="O1067" s="24" t="s">
        <v>32</v>
      </c>
    </row>
    <row r="1068" s="1" customFormat="1" ht="18.75" spans="1:15">
      <c r="A1068" s="121">
        <v>1063</v>
      </c>
      <c r="B1068" s="121" t="s">
        <v>14518</v>
      </c>
      <c r="C1068" s="121" t="s">
        <v>11004</v>
      </c>
      <c r="D1068" s="121" t="s">
        <v>10034</v>
      </c>
      <c r="E1068" s="121" t="s">
        <v>14519</v>
      </c>
      <c r="F1068" s="131" t="s">
        <v>15361</v>
      </c>
      <c r="G1068" s="121" t="s">
        <v>15618</v>
      </c>
      <c r="H1068" s="121" t="s">
        <v>194</v>
      </c>
      <c r="I1068" s="121">
        <v>4</v>
      </c>
      <c r="J1068" s="121" t="s">
        <v>15377</v>
      </c>
      <c r="K1068" s="131" t="s">
        <v>14523</v>
      </c>
      <c r="L1068" s="121">
        <v>2</v>
      </c>
      <c r="M1068" s="27">
        <f t="shared" si="43"/>
        <v>260</v>
      </c>
      <c r="N1068" s="23"/>
      <c r="O1068" s="24" t="s">
        <v>32</v>
      </c>
    </row>
    <row r="1069" s="1" customFormat="1" ht="18.75" spans="1:15">
      <c r="A1069" s="121">
        <v>1064</v>
      </c>
      <c r="B1069" s="121" t="s">
        <v>14518</v>
      </c>
      <c r="C1069" s="121" t="s">
        <v>11004</v>
      </c>
      <c r="D1069" s="121" t="s">
        <v>10034</v>
      </c>
      <c r="E1069" s="121" t="s">
        <v>14519</v>
      </c>
      <c r="F1069" s="131" t="s">
        <v>15361</v>
      </c>
      <c r="G1069" s="121" t="s">
        <v>15619</v>
      </c>
      <c r="H1069" s="121" t="s">
        <v>194</v>
      </c>
      <c r="I1069" s="121">
        <v>4</v>
      </c>
      <c r="J1069" s="121" t="s">
        <v>15403</v>
      </c>
      <c r="K1069" s="131" t="s">
        <v>14523</v>
      </c>
      <c r="L1069" s="121">
        <v>2</v>
      </c>
      <c r="M1069" s="27">
        <f t="shared" si="43"/>
        <v>260</v>
      </c>
      <c r="N1069" s="23"/>
      <c r="O1069" s="24" t="s">
        <v>32</v>
      </c>
    </row>
    <row r="1070" s="1" customFormat="1" ht="18.75" spans="1:15">
      <c r="A1070" s="121">
        <v>1065</v>
      </c>
      <c r="B1070" s="121" t="s">
        <v>14518</v>
      </c>
      <c r="C1070" s="121" t="s">
        <v>11004</v>
      </c>
      <c r="D1070" s="121" t="s">
        <v>10034</v>
      </c>
      <c r="E1070" s="121" t="s">
        <v>14519</v>
      </c>
      <c r="F1070" s="131" t="s">
        <v>15361</v>
      </c>
      <c r="G1070" s="121" t="s">
        <v>15620</v>
      </c>
      <c r="H1070" s="121" t="s">
        <v>194</v>
      </c>
      <c r="I1070" s="121">
        <v>3</v>
      </c>
      <c r="J1070" s="121" t="s">
        <v>15427</v>
      </c>
      <c r="K1070" s="131" t="s">
        <v>14523</v>
      </c>
      <c r="L1070" s="121">
        <v>3</v>
      </c>
      <c r="M1070" s="27">
        <f t="shared" ref="M1070:M1133" si="44">L1070*130</f>
        <v>390</v>
      </c>
      <c r="N1070" s="23"/>
      <c r="O1070" s="24" t="s">
        <v>32</v>
      </c>
    </row>
    <row r="1071" s="1" customFormat="1" ht="18.75" spans="1:15">
      <c r="A1071" s="121">
        <v>1066</v>
      </c>
      <c r="B1071" s="121" t="s">
        <v>14518</v>
      </c>
      <c r="C1071" s="121" t="s">
        <v>11004</v>
      </c>
      <c r="D1071" s="121" t="s">
        <v>10034</v>
      </c>
      <c r="E1071" s="121" t="s">
        <v>14519</v>
      </c>
      <c r="F1071" s="131" t="s">
        <v>15361</v>
      </c>
      <c r="G1071" s="121" t="s">
        <v>15621</v>
      </c>
      <c r="H1071" s="121" t="s">
        <v>194</v>
      </c>
      <c r="I1071" s="121">
        <v>4</v>
      </c>
      <c r="J1071" s="121" t="s">
        <v>15429</v>
      </c>
      <c r="K1071" s="131" t="s">
        <v>14523</v>
      </c>
      <c r="L1071" s="121">
        <v>2</v>
      </c>
      <c r="M1071" s="27">
        <f t="shared" si="44"/>
        <v>260</v>
      </c>
      <c r="N1071" s="23"/>
      <c r="O1071" s="24" t="s">
        <v>32</v>
      </c>
    </row>
    <row r="1072" s="1" customFormat="1" ht="18.75" spans="1:15">
      <c r="A1072" s="121">
        <v>1067</v>
      </c>
      <c r="B1072" s="121" t="s">
        <v>14518</v>
      </c>
      <c r="C1072" s="121" t="s">
        <v>11004</v>
      </c>
      <c r="D1072" s="121" t="s">
        <v>10034</v>
      </c>
      <c r="E1072" s="121" t="s">
        <v>14519</v>
      </c>
      <c r="F1072" s="131" t="s">
        <v>15361</v>
      </c>
      <c r="G1072" s="121" t="s">
        <v>15622</v>
      </c>
      <c r="H1072" s="121" t="s">
        <v>194</v>
      </c>
      <c r="I1072" s="121">
        <v>1</v>
      </c>
      <c r="J1072" s="121" t="s">
        <v>15363</v>
      </c>
      <c r="K1072" s="131" t="s">
        <v>14523</v>
      </c>
      <c r="L1072" s="121">
        <v>1</v>
      </c>
      <c r="M1072" s="27">
        <f t="shared" si="44"/>
        <v>130</v>
      </c>
      <c r="N1072" s="23"/>
      <c r="O1072" s="24" t="s">
        <v>32</v>
      </c>
    </row>
    <row r="1073" s="1" customFormat="1" ht="18.75" spans="1:15">
      <c r="A1073" s="121">
        <v>1068</v>
      </c>
      <c r="B1073" s="121" t="s">
        <v>14518</v>
      </c>
      <c r="C1073" s="121" t="s">
        <v>11004</v>
      </c>
      <c r="D1073" s="121" t="s">
        <v>10034</v>
      </c>
      <c r="E1073" s="121" t="s">
        <v>14519</v>
      </c>
      <c r="F1073" s="131" t="s">
        <v>15361</v>
      </c>
      <c r="G1073" s="121" t="s">
        <v>8654</v>
      </c>
      <c r="H1073" s="121" t="s">
        <v>194</v>
      </c>
      <c r="I1073" s="121">
        <v>2</v>
      </c>
      <c r="J1073" s="121" t="s">
        <v>15472</v>
      </c>
      <c r="K1073" s="131" t="s">
        <v>14523</v>
      </c>
      <c r="L1073" s="121">
        <v>1</v>
      </c>
      <c r="M1073" s="27">
        <f t="shared" si="44"/>
        <v>130</v>
      </c>
      <c r="N1073" s="23"/>
      <c r="O1073" s="24" t="s">
        <v>32</v>
      </c>
    </row>
    <row r="1074" s="1" customFormat="1" ht="18.75" spans="1:15">
      <c r="A1074" s="121">
        <v>1069</v>
      </c>
      <c r="B1074" s="121" t="s">
        <v>14518</v>
      </c>
      <c r="C1074" s="121" t="s">
        <v>11004</v>
      </c>
      <c r="D1074" s="121" t="s">
        <v>10034</v>
      </c>
      <c r="E1074" s="121" t="s">
        <v>14519</v>
      </c>
      <c r="F1074" s="131" t="s">
        <v>15361</v>
      </c>
      <c r="G1074" s="122" t="s">
        <v>15623</v>
      </c>
      <c r="H1074" s="121" t="s">
        <v>194</v>
      </c>
      <c r="I1074" s="121">
        <v>3</v>
      </c>
      <c r="J1074" s="121" t="s">
        <v>15367</v>
      </c>
      <c r="K1074" s="131" t="s">
        <v>14523</v>
      </c>
      <c r="L1074" s="121">
        <v>2</v>
      </c>
      <c r="M1074" s="27">
        <f t="shared" si="44"/>
        <v>260</v>
      </c>
      <c r="N1074" s="23"/>
      <c r="O1074" s="24" t="s">
        <v>32</v>
      </c>
    </row>
    <row r="1075" s="1" customFormat="1" ht="18.75" spans="1:15">
      <c r="A1075" s="121">
        <v>1070</v>
      </c>
      <c r="B1075" s="121" t="s">
        <v>14518</v>
      </c>
      <c r="C1075" s="121" t="s">
        <v>11004</v>
      </c>
      <c r="D1075" s="121" t="s">
        <v>10034</v>
      </c>
      <c r="E1075" s="121" t="s">
        <v>14519</v>
      </c>
      <c r="F1075" s="131" t="s">
        <v>15361</v>
      </c>
      <c r="G1075" s="121" t="s">
        <v>15624</v>
      </c>
      <c r="H1075" s="121" t="s">
        <v>194</v>
      </c>
      <c r="I1075" s="121">
        <v>4</v>
      </c>
      <c r="J1075" s="121" t="s">
        <v>15535</v>
      </c>
      <c r="K1075" s="131" t="s">
        <v>14523</v>
      </c>
      <c r="L1075" s="121">
        <v>2</v>
      </c>
      <c r="M1075" s="27">
        <f t="shared" si="44"/>
        <v>260</v>
      </c>
      <c r="N1075" s="23"/>
      <c r="O1075" s="24" t="s">
        <v>32</v>
      </c>
    </row>
    <row r="1076" s="1" customFormat="1" ht="18.75" spans="1:15">
      <c r="A1076" s="121">
        <v>1071</v>
      </c>
      <c r="B1076" s="121" t="s">
        <v>14518</v>
      </c>
      <c r="C1076" s="121" t="s">
        <v>11004</v>
      </c>
      <c r="D1076" s="121" t="s">
        <v>10034</v>
      </c>
      <c r="E1076" s="121" t="s">
        <v>14519</v>
      </c>
      <c r="F1076" s="131" t="s">
        <v>15361</v>
      </c>
      <c r="G1076" s="121" t="s">
        <v>15625</v>
      </c>
      <c r="H1076" s="121" t="s">
        <v>1583</v>
      </c>
      <c r="I1076" s="121">
        <v>3</v>
      </c>
      <c r="J1076" s="121" t="s">
        <v>15472</v>
      </c>
      <c r="K1076" s="131" t="s">
        <v>14523</v>
      </c>
      <c r="L1076" s="121">
        <v>2</v>
      </c>
      <c r="M1076" s="27">
        <f t="shared" si="44"/>
        <v>260</v>
      </c>
      <c r="N1076" s="23"/>
      <c r="O1076" s="24" t="s">
        <v>32</v>
      </c>
    </row>
    <row r="1077" s="1" customFormat="1" ht="18.75" spans="1:15">
      <c r="A1077" s="121">
        <v>1072</v>
      </c>
      <c r="B1077" s="121" t="s">
        <v>14518</v>
      </c>
      <c r="C1077" s="121" t="s">
        <v>11004</v>
      </c>
      <c r="D1077" s="121" t="s">
        <v>10034</v>
      </c>
      <c r="E1077" s="121" t="s">
        <v>14519</v>
      </c>
      <c r="F1077" s="131" t="s">
        <v>15361</v>
      </c>
      <c r="G1077" s="121" t="s">
        <v>15626</v>
      </c>
      <c r="H1077" s="121" t="s">
        <v>194</v>
      </c>
      <c r="I1077" s="121">
        <v>2</v>
      </c>
      <c r="J1077" s="121" t="s">
        <v>15429</v>
      </c>
      <c r="K1077" s="131" t="s">
        <v>14523</v>
      </c>
      <c r="L1077" s="121">
        <v>1</v>
      </c>
      <c r="M1077" s="27">
        <f t="shared" si="44"/>
        <v>130</v>
      </c>
      <c r="N1077" s="23"/>
      <c r="O1077" s="24" t="s">
        <v>32</v>
      </c>
    </row>
    <row r="1078" s="1" customFormat="1" ht="18.75" spans="1:15">
      <c r="A1078" s="121">
        <v>1073</v>
      </c>
      <c r="B1078" s="121" t="s">
        <v>14518</v>
      </c>
      <c r="C1078" s="121" t="s">
        <v>11004</v>
      </c>
      <c r="D1078" s="121" t="s">
        <v>10034</v>
      </c>
      <c r="E1078" s="121" t="s">
        <v>14519</v>
      </c>
      <c r="F1078" s="131" t="s">
        <v>15361</v>
      </c>
      <c r="G1078" s="121" t="s">
        <v>15627</v>
      </c>
      <c r="H1078" s="121" t="s">
        <v>194</v>
      </c>
      <c r="I1078" s="121">
        <v>5</v>
      </c>
      <c r="J1078" s="121" t="s">
        <v>15403</v>
      </c>
      <c r="K1078" s="131" t="s">
        <v>14523</v>
      </c>
      <c r="L1078" s="121">
        <v>3</v>
      </c>
      <c r="M1078" s="27">
        <f t="shared" si="44"/>
        <v>390</v>
      </c>
      <c r="N1078" s="23"/>
      <c r="O1078" s="24" t="s">
        <v>32</v>
      </c>
    </row>
    <row r="1079" s="1" customFormat="1" ht="18.75" spans="1:15">
      <c r="A1079" s="121">
        <v>1074</v>
      </c>
      <c r="B1079" s="121" t="s">
        <v>14518</v>
      </c>
      <c r="C1079" s="121" t="s">
        <v>11004</v>
      </c>
      <c r="D1079" s="121" t="s">
        <v>10034</v>
      </c>
      <c r="E1079" s="121" t="s">
        <v>14519</v>
      </c>
      <c r="F1079" s="131" t="s">
        <v>15361</v>
      </c>
      <c r="G1079" s="121" t="s">
        <v>15628</v>
      </c>
      <c r="H1079" s="121" t="s">
        <v>194</v>
      </c>
      <c r="I1079" s="121">
        <v>4</v>
      </c>
      <c r="J1079" s="121" t="s">
        <v>15429</v>
      </c>
      <c r="K1079" s="131" t="s">
        <v>14523</v>
      </c>
      <c r="L1079" s="121">
        <v>2</v>
      </c>
      <c r="M1079" s="27">
        <f t="shared" si="44"/>
        <v>260</v>
      </c>
      <c r="N1079" s="23"/>
      <c r="O1079" s="24" t="s">
        <v>32</v>
      </c>
    </row>
    <row r="1080" s="1" customFormat="1" ht="18.75" spans="1:15">
      <c r="A1080" s="121">
        <v>1075</v>
      </c>
      <c r="B1080" s="121" t="s">
        <v>14518</v>
      </c>
      <c r="C1080" s="121" t="s">
        <v>11004</v>
      </c>
      <c r="D1080" s="121" t="s">
        <v>10034</v>
      </c>
      <c r="E1080" s="121" t="s">
        <v>14519</v>
      </c>
      <c r="F1080" s="131" t="s">
        <v>15361</v>
      </c>
      <c r="G1080" s="121" t="s">
        <v>15629</v>
      </c>
      <c r="H1080" s="121" t="s">
        <v>194</v>
      </c>
      <c r="I1080" s="121">
        <v>4</v>
      </c>
      <c r="J1080" s="121" t="s">
        <v>15403</v>
      </c>
      <c r="K1080" s="131" t="s">
        <v>14523</v>
      </c>
      <c r="L1080" s="121">
        <v>2</v>
      </c>
      <c r="M1080" s="27">
        <f t="shared" si="44"/>
        <v>260</v>
      </c>
      <c r="N1080" s="23"/>
      <c r="O1080" s="24" t="s">
        <v>32</v>
      </c>
    </row>
    <row r="1081" s="1" customFormat="1" ht="18.75" spans="1:15">
      <c r="A1081" s="121">
        <v>1076</v>
      </c>
      <c r="B1081" s="121" t="s">
        <v>14518</v>
      </c>
      <c r="C1081" s="121" t="s">
        <v>11004</v>
      </c>
      <c r="D1081" s="121" t="s">
        <v>10034</v>
      </c>
      <c r="E1081" s="121" t="s">
        <v>14519</v>
      </c>
      <c r="F1081" s="131" t="s">
        <v>15361</v>
      </c>
      <c r="G1081" s="121" t="s">
        <v>15630</v>
      </c>
      <c r="H1081" s="121" t="s">
        <v>194</v>
      </c>
      <c r="I1081" s="121">
        <v>4</v>
      </c>
      <c r="J1081" s="121" t="s">
        <v>15403</v>
      </c>
      <c r="K1081" s="131" t="s">
        <v>14523</v>
      </c>
      <c r="L1081" s="121">
        <v>2</v>
      </c>
      <c r="M1081" s="27">
        <f t="shared" si="44"/>
        <v>260</v>
      </c>
      <c r="N1081" s="23"/>
      <c r="O1081" s="24" t="s">
        <v>32</v>
      </c>
    </row>
    <row r="1082" s="1" customFormat="1" ht="18.75" spans="1:15">
      <c r="A1082" s="121">
        <v>1077</v>
      </c>
      <c r="B1082" s="121" t="s">
        <v>14518</v>
      </c>
      <c r="C1082" s="121" t="s">
        <v>11004</v>
      </c>
      <c r="D1082" s="121" t="s">
        <v>10034</v>
      </c>
      <c r="E1082" s="121" t="s">
        <v>14519</v>
      </c>
      <c r="F1082" s="131" t="s">
        <v>15361</v>
      </c>
      <c r="G1082" s="121" t="s">
        <v>15631</v>
      </c>
      <c r="H1082" s="121" t="s">
        <v>194</v>
      </c>
      <c r="I1082" s="121">
        <v>4</v>
      </c>
      <c r="J1082" s="121" t="s">
        <v>15429</v>
      </c>
      <c r="K1082" s="131" t="s">
        <v>14523</v>
      </c>
      <c r="L1082" s="121">
        <v>2</v>
      </c>
      <c r="M1082" s="27">
        <f t="shared" si="44"/>
        <v>260</v>
      </c>
      <c r="N1082" s="23"/>
      <c r="O1082" s="24" t="s">
        <v>32</v>
      </c>
    </row>
    <row r="1083" s="1" customFormat="1" ht="18.75" spans="1:15">
      <c r="A1083" s="121">
        <v>1078</v>
      </c>
      <c r="B1083" s="121" t="s">
        <v>14518</v>
      </c>
      <c r="C1083" s="121" t="s">
        <v>11004</v>
      </c>
      <c r="D1083" s="121" t="s">
        <v>10034</v>
      </c>
      <c r="E1083" s="121" t="s">
        <v>14519</v>
      </c>
      <c r="F1083" s="131" t="s">
        <v>15361</v>
      </c>
      <c r="G1083" s="121" t="s">
        <v>15632</v>
      </c>
      <c r="H1083" s="121" t="s">
        <v>194</v>
      </c>
      <c r="I1083" s="121">
        <v>6</v>
      </c>
      <c r="J1083" s="121" t="s">
        <v>15429</v>
      </c>
      <c r="K1083" s="131" t="s">
        <v>14523</v>
      </c>
      <c r="L1083" s="121">
        <v>3</v>
      </c>
      <c r="M1083" s="27">
        <f t="shared" si="44"/>
        <v>390</v>
      </c>
      <c r="N1083" s="23"/>
      <c r="O1083" s="24" t="s">
        <v>32</v>
      </c>
    </row>
    <row r="1084" s="1" customFormat="1" ht="18.75" spans="1:15">
      <c r="A1084" s="121">
        <v>1079</v>
      </c>
      <c r="B1084" s="121" t="s">
        <v>14518</v>
      </c>
      <c r="C1084" s="121" t="s">
        <v>11004</v>
      </c>
      <c r="D1084" s="121" t="s">
        <v>10034</v>
      </c>
      <c r="E1084" s="121" t="s">
        <v>14519</v>
      </c>
      <c r="F1084" s="131" t="s">
        <v>15361</v>
      </c>
      <c r="G1084" s="121" t="s">
        <v>15633</v>
      </c>
      <c r="H1084" s="121" t="s">
        <v>194</v>
      </c>
      <c r="I1084" s="121">
        <v>3</v>
      </c>
      <c r="J1084" s="121" t="s">
        <v>15377</v>
      </c>
      <c r="K1084" s="131" t="s">
        <v>14523</v>
      </c>
      <c r="L1084" s="121">
        <v>2</v>
      </c>
      <c r="M1084" s="27">
        <f t="shared" si="44"/>
        <v>260</v>
      </c>
      <c r="N1084" s="23"/>
      <c r="O1084" s="24" t="s">
        <v>32</v>
      </c>
    </row>
    <row r="1085" s="1" customFormat="1" ht="18.75" spans="1:15">
      <c r="A1085" s="121">
        <v>1080</v>
      </c>
      <c r="B1085" s="121" t="s">
        <v>14518</v>
      </c>
      <c r="C1085" s="121" t="s">
        <v>11004</v>
      </c>
      <c r="D1085" s="121" t="s">
        <v>10034</v>
      </c>
      <c r="E1085" s="121" t="s">
        <v>14519</v>
      </c>
      <c r="F1085" s="131" t="s">
        <v>15361</v>
      </c>
      <c r="G1085" s="121" t="s">
        <v>15634</v>
      </c>
      <c r="H1085" s="121" t="s">
        <v>194</v>
      </c>
      <c r="I1085" s="121">
        <v>4</v>
      </c>
      <c r="J1085" s="121" t="s">
        <v>15386</v>
      </c>
      <c r="K1085" s="131" t="s">
        <v>14523</v>
      </c>
      <c r="L1085" s="121">
        <v>2</v>
      </c>
      <c r="M1085" s="27">
        <f t="shared" si="44"/>
        <v>260</v>
      </c>
      <c r="N1085" s="23"/>
      <c r="O1085" s="24" t="s">
        <v>32</v>
      </c>
    </row>
    <row r="1086" s="1" customFormat="1" ht="18.75" spans="1:15">
      <c r="A1086" s="121">
        <v>1081</v>
      </c>
      <c r="B1086" s="121" t="s">
        <v>14518</v>
      </c>
      <c r="C1086" s="121" t="s">
        <v>11004</v>
      </c>
      <c r="D1086" s="121" t="s">
        <v>10034</v>
      </c>
      <c r="E1086" s="121" t="s">
        <v>14519</v>
      </c>
      <c r="F1086" s="131" t="s">
        <v>15361</v>
      </c>
      <c r="G1086" s="122" t="s">
        <v>15635</v>
      </c>
      <c r="H1086" s="121" t="s">
        <v>194</v>
      </c>
      <c r="I1086" s="121">
        <v>6</v>
      </c>
      <c r="J1086" s="121" t="s">
        <v>15367</v>
      </c>
      <c r="K1086" s="131" t="s">
        <v>14523</v>
      </c>
      <c r="L1086" s="121">
        <v>3</v>
      </c>
      <c r="M1086" s="27">
        <f t="shared" si="44"/>
        <v>390</v>
      </c>
      <c r="N1086" s="23"/>
      <c r="O1086" s="24" t="s">
        <v>32</v>
      </c>
    </row>
    <row r="1087" s="1" customFormat="1" ht="18.75" spans="1:15">
      <c r="A1087" s="121">
        <v>1082</v>
      </c>
      <c r="B1087" s="121" t="s">
        <v>14518</v>
      </c>
      <c r="C1087" s="121" t="s">
        <v>11004</v>
      </c>
      <c r="D1087" s="121" t="s">
        <v>10034</v>
      </c>
      <c r="E1087" s="121" t="s">
        <v>14519</v>
      </c>
      <c r="F1087" s="131" t="s">
        <v>15361</v>
      </c>
      <c r="G1087" s="121" t="s">
        <v>15636</v>
      </c>
      <c r="H1087" s="121" t="s">
        <v>194</v>
      </c>
      <c r="I1087" s="121">
        <v>8</v>
      </c>
      <c r="J1087" s="121" t="s">
        <v>15382</v>
      </c>
      <c r="K1087" s="131" t="s">
        <v>14523</v>
      </c>
      <c r="L1087" s="121">
        <v>4</v>
      </c>
      <c r="M1087" s="27">
        <f t="shared" si="44"/>
        <v>520</v>
      </c>
      <c r="N1087" s="23"/>
      <c r="O1087" s="24" t="s">
        <v>32</v>
      </c>
    </row>
    <row r="1088" s="1" customFormat="1" ht="18.75" spans="1:15">
      <c r="A1088" s="121">
        <v>1083</v>
      </c>
      <c r="B1088" s="121" t="s">
        <v>14518</v>
      </c>
      <c r="C1088" s="121" t="s">
        <v>11004</v>
      </c>
      <c r="D1088" s="121" t="s">
        <v>10034</v>
      </c>
      <c r="E1088" s="121" t="s">
        <v>14519</v>
      </c>
      <c r="F1088" s="131" t="s">
        <v>15361</v>
      </c>
      <c r="G1088" s="121" t="s">
        <v>15637</v>
      </c>
      <c r="H1088" s="121" t="s">
        <v>194</v>
      </c>
      <c r="I1088" s="121">
        <v>3</v>
      </c>
      <c r="J1088" s="121" t="s">
        <v>15374</v>
      </c>
      <c r="K1088" s="131" t="s">
        <v>14523</v>
      </c>
      <c r="L1088" s="121">
        <v>2</v>
      </c>
      <c r="M1088" s="27">
        <f t="shared" si="44"/>
        <v>260</v>
      </c>
      <c r="N1088" s="23"/>
      <c r="O1088" s="24" t="s">
        <v>32</v>
      </c>
    </row>
    <row r="1089" s="1" customFormat="1" ht="18.75" spans="1:15">
      <c r="A1089" s="121">
        <v>1084</v>
      </c>
      <c r="B1089" s="121" t="s">
        <v>14518</v>
      </c>
      <c r="C1089" s="121" t="s">
        <v>11004</v>
      </c>
      <c r="D1089" s="121" t="s">
        <v>10034</v>
      </c>
      <c r="E1089" s="121" t="s">
        <v>14519</v>
      </c>
      <c r="F1089" s="131" t="s">
        <v>15361</v>
      </c>
      <c r="G1089" s="121" t="s">
        <v>15638</v>
      </c>
      <c r="H1089" s="121" t="s">
        <v>194</v>
      </c>
      <c r="I1089" s="121">
        <v>3</v>
      </c>
      <c r="J1089" s="121" t="s">
        <v>15427</v>
      </c>
      <c r="K1089" s="131" t="s">
        <v>14523</v>
      </c>
      <c r="L1089" s="121">
        <v>2</v>
      </c>
      <c r="M1089" s="27">
        <f t="shared" si="44"/>
        <v>260</v>
      </c>
      <c r="N1089" s="23"/>
      <c r="O1089" s="24" t="s">
        <v>32</v>
      </c>
    </row>
    <row r="1090" s="1" customFormat="1" ht="18.75" spans="1:15">
      <c r="A1090" s="121">
        <v>1085</v>
      </c>
      <c r="B1090" s="121" t="s">
        <v>14518</v>
      </c>
      <c r="C1090" s="121" t="s">
        <v>11004</v>
      </c>
      <c r="D1090" s="121" t="s">
        <v>10034</v>
      </c>
      <c r="E1090" s="121" t="s">
        <v>14519</v>
      </c>
      <c r="F1090" s="131" t="s">
        <v>15361</v>
      </c>
      <c r="G1090" s="121" t="s">
        <v>15639</v>
      </c>
      <c r="H1090" s="121" t="s">
        <v>194</v>
      </c>
      <c r="I1090" s="121">
        <v>6</v>
      </c>
      <c r="J1090" s="121" t="s">
        <v>15363</v>
      </c>
      <c r="K1090" s="131" t="s">
        <v>14523</v>
      </c>
      <c r="L1090" s="121">
        <v>3</v>
      </c>
      <c r="M1090" s="27">
        <f t="shared" si="44"/>
        <v>390</v>
      </c>
      <c r="N1090" s="23"/>
      <c r="O1090" s="24" t="s">
        <v>32</v>
      </c>
    </row>
    <row r="1091" s="1" customFormat="1" ht="18.75" spans="1:15">
      <c r="A1091" s="121">
        <v>1086</v>
      </c>
      <c r="B1091" s="121" t="s">
        <v>14518</v>
      </c>
      <c r="C1091" s="121" t="s">
        <v>11004</v>
      </c>
      <c r="D1091" s="121" t="s">
        <v>10034</v>
      </c>
      <c r="E1091" s="121" t="s">
        <v>14519</v>
      </c>
      <c r="F1091" s="131" t="s">
        <v>15361</v>
      </c>
      <c r="G1091" s="121" t="s">
        <v>15640</v>
      </c>
      <c r="H1091" s="121" t="s">
        <v>1583</v>
      </c>
      <c r="I1091" s="121">
        <v>5</v>
      </c>
      <c r="J1091" s="121" t="s">
        <v>15363</v>
      </c>
      <c r="K1091" s="131" t="s">
        <v>14523</v>
      </c>
      <c r="L1091" s="121">
        <v>3</v>
      </c>
      <c r="M1091" s="27">
        <f t="shared" si="44"/>
        <v>390</v>
      </c>
      <c r="N1091" s="23"/>
      <c r="O1091" s="24" t="s">
        <v>32</v>
      </c>
    </row>
    <row r="1092" s="1" customFormat="1" ht="18.75" spans="1:15">
      <c r="A1092" s="121">
        <v>1087</v>
      </c>
      <c r="B1092" s="121" t="s">
        <v>14518</v>
      </c>
      <c r="C1092" s="121" t="s">
        <v>11004</v>
      </c>
      <c r="D1092" s="121" t="s">
        <v>10034</v>
      </c>
      <c r="E1092" s="121" t="s">
        <v>14519</v>
      </c>
      <c r="F1092" s="131" t="s">
        <v>15361</v>
      </c>
      <c r="G1092" s="121" t="s">
        <v>15641</v>
      </c>
      <c r="H1092" s="121" t="s">
        <v>194</v>
      </c>
      <c r="I1092" s="121">
        <v>7</v>
      </c>
      <c r="J1092" s="121" t="s">
        <v>15363</v>
      </c>
      <c r="K1092" s="131" t="s">
        <v>14523</v>
      </c>
      <c r="L1092" s="121">
        <v>3</v>
      </c>
      <c r="M1092" s="27">
        <f t="shared" si="44"/>
        <v>390</v>
      </c>
      <c r="N1092" s="23"/>
      <c r="O1092" s="24" t="s">
        <v>32</v>
      </c>
    </row>
    <row r="1093" s="1" customFormat="1" ht="18.75" spans="1:15">
      <c r="A1093" s="121">
        <v>1088</v>
      </c>
      <c r="B1093" s="121" t="s">
        <v>14518</v>
      </c>
      <c r="C1093" s="121" t="s">
        <v>11004</v>
      </c>
      <c r="D1093" s="121" t="s">
        <v>10034</v>
      </c>
      <c r="E1093" s="121" t="s">
        <v>14519</v>
      </c>
      <c r="F1093" s="131" t="s">
        <v>15361</v>
      </c>
      <c r="G1093" s="121" t="s">
        <v>15642</v>
      </c>
      <c r="H1093" s="121" t="s">
        <v>194</v>
      </c>
      <c r="I1093" s="121">
        <v>4</v>
      </c>
      <c r="J1093" s="121" t="s">
        <v>15535</v>
      </c>
      <c r="K1093" s="131" t="s">
        <v>14523</v>
      </c>
      <c r="L1093" s="121">
        <v>2</v>
      </c>
      <c r="M1093" s="27">
        <f t="shared" si="44"/>
        <v>260</v>
      </c>
      <c r="N1093" s="23"/>
      <c r="O1093" s="24" t="s">
        <v>32</v>
      </c>
    </row>
    <row r="1094" s="1" customFormat="1" ht="18.75" spans="1:15">
      <c r="A1094" s="121">
        <v>1089</v>
      </c>
      <c r="B1094" s="121" t="s">
        <v>14518</v>
      </c>
      <c r="C1094" s="121" t="s">
        <v>11004</v>
      </c>
      <c r="D1094" s="121" t="s">
        <v>10034</v>
      </c>
      <c r="E1094" s="121" t="s">
        <v>14519</v>
      </c>
      <c r="F1094" s="131" t="s">
        <v>15361</v>
      </c>
      <c r="G1094" s="121" t="s">
        <v>15643</v>
      </c>
      <c r="H1094" s="121" t="s">
        <v>194</v>
      </c>
      <c r="I1094" s="121">
        <v>6</v>
      </c>
      <c r="J1094" s="121" t="s">
        <v>15367</v>
      </c>
      <c r="K1094" s="131" t="s">
        <v>14523</v>
      </c>
      <c r="L1094" s="121">
        <v>3</v>
      </c>
      <c r="M1094" s="27">
        <f t="shared" si="44"/>
        <v>390</v>
      </c>
      <c r="N1094" s="23"/>
      <c r="O1094" s="24" t="s">
        <v>32</v>
      </c>
    </row>
    <row r="1095" s="1" customFormat="1" ht="18.75" spans="1:15">
      <c r="A1095" s="121">
        <v>1090</v>
      </c>
      <c r="B1095" s="121" t="s">
        <v>14518</v>
      </c>
      <c r="C1095" s="121" t="s">
        <v>11004</v>
      </c>
      <c r="D1095" s="121" t="s">
        <v>10034</v>
      </c>
      <c r="E1095" s="121" t="s">
        <v>14519</v>
      </c>
      <c r="F1095" s="131" t="s">
        <v>15361</v>
      </c>
      <c r="G1095" s="121" t="s">
        <v>15644</v>
      </c>
      <c r="H1095" s="121" t="s">
        <v>194</v>
      </c>
      <c r="I1095" s="121">
        <v>4</v>
      </c>
      <c r="J1095" s="121" t="s">
        <v>15472</v>
      </c>
      <c r="K1095" s="131" t="s">
        <v>14523</v>
      </c>
      <c r="L1095" s="121">
        <v>3</v>
      </c>
      <c r="M1095" s="27">
        <f t="shared" si="44"/>
        <v>390</v>
      </c>
      <c r="N1095" s="23"/>
      <c r="O1095" s="24" t="s">
        <v>32</v>
      </c>
    </row>
    <row r="1096" s="1" customFormat="1" ht="18.75" spans="1:15">
      <c r="A1096" s="121">
        <v>1091</v>
      </c>
      <c r="B1096" s="121" t="s">
        <v>14518</v>
      </c>
      <c r="C1096" s="121" t="s">
        <v>11004</v>
      </c>
      <c r="D1096" s="121" t="s">
        <v>10034</v>
      </c>
      <c r="E1096" s="121" t="s">
        <v>14519</v>
      </c>
      <c r="F1096" s="131" t="s">
        <v>15361</v>
      </c>
      <c r="G1096" s="121" t="s">
        <v>15645</v>
      </c>
      <c r="H1096" s="121" t="s">
        <v>194</v>
      </c>
      <c r="I1096" s="121">
        <v>4</v>
      </c>
      <c r="J1096" s="121" t="s">
        <v>15382</v>
      </c>
      <c r="K1096" s="131" t="s">
        <v>14523</v>
      </c>
      <c r="L1096" s="121">
        <v>2</v>
      </c>
      <c r="M1096" s="27">
        <f t="shared" si="44"/>
        <v>260</v>
      </c>
      <c r="N1096" s="23"/>
      <c r="O1096" s="24" t="s">
        <v>32</v>
      </c>
    </row>
    <row r="1097" s="1" customFormat="1" ht="18.75" spans="1:15">
      <c r="A1097" s="121">
        <v>1092</v>
      </c>
      <c r="B1097" s="121" t="s">
        <v>14518</v>
      </c>
      <c r="C1097" s="121" t="s">
        <v>11004</v>
      </c>
      <c r="D1097" s="121" t="s">
        <v>10034</v>
      </c>
      <c r="E1097" s="121" t="s">
        <v>14519</v>
      </c>
      <c r="F1097" s="131" t="s">
        <v>15361</v>
      </c>
      <c r="G1097" s="121" t="s">
        <v>15646</v>
      </c>
      <c r="H1097" s="121" t="s">
        <v>194</v>
      </c>
      <c r="I1097" s="121">
        <v>3</v>
      </c>
      <c r="J1097" s="121" t="s">
        <v>15363</v>
      </c>
      <c r="K1097" s="131" t="s">
        <v>14523</v>
      </c>
      <c r="L1097" s="121">
        <v>2</v>
      </c>
      <c r="M1097" s="27">
        <f t="shared" si="44"/>
        <v>260</v>
      </c>
      <c r="N1097" s="23"/>
      <c r="O1097" s="24" t="s">
        <v>32</v>
      </c>
    </row>
    <row r="1098" s="1" customFormat="1" ht="18.75" spans="1:15">
      <c r="A1098" s="121">
        <v>1093</v>
      </c>
      <c r="B1098" s="121" t="s">
        <v>14518</v>
      </c>
      <c r="C1098" s="121" t="s">
        <v>11004</v>
      </c>
      <c r="D1098" s="121" t="s">
        <v>10034</v>
      </c>
      <c r="E1098" s="121" t="s">
        <v>14519</v>
      </c>
      <c r="F1098" s="131" t="s">
        <v>15361</v>
      </c>
      <c r="G1098" s="121" t="s">
        <v>15647</v>
      </c>
      <c r="H1098" s="121" t="s">
        <v>194</v>
      </c>
      <c r="I1098" s="121">
        <v>1</v>
      </c>
      <c r="J1098" s="121" t="s">
        <v>15472</v>
      </c>
      <c r="K1098" s="131" t="s">
        <v>14523</v>
      </c>
      <c r="L1098" s="121">
        <v>1</v>
      </c>
      <c r="M1098" s="27">
        <f t="shared" si="44"/>
        <v>130</v>
      </c>
      <c r="N1098" s="23"/>
      <c r="O1098" s="24" t="s">
        <v>32</v>
      </c>
    </row>
    <row r="1099" s="1" customFormat="1" ht="18.75" spans="1:15">
      <c r="A1099" s="121">
        <v>1094</v>
      </c>
      <c r="B1099" s="121" t="s">
        <v>14518</v>
      </c>
      <c r="C1099" s="121" t="s">
        <v>11004</v>
      </c>
      <c r="D1099" s="121" t="s">
        <v>10034</v>
      </c>
      <c r="E1099" s="121" t="s">
        <v>14519</v>
      </c>
      <c r="F1099" s="131" t="s">
        <v>15361</v>
      </c>
      <c r="G1099" s="121" t="s">
        <v>15648</v>
      </c>
      <c r="H1099" s="121" t="s">
        <v>194</v>
      </c>
      <c r="I1099" s="121">
        <v>5</v>
      </c>
      <c r="J1099" s="121" t="s">
        <v>15403</v>
      </c>
      <c r="K1099" s="131" t="s">
        <v>14523</v>
      </c>
      <c r="L1099" s="121">
        <v>3</v>
      </c>
      <c r="M1099" s="27">
        <f t="shared" si="44"/>
        <v>390</v>
      </c>
      <c r="N1099" s="23"/>
      <c r="O1099" s="24" t="s">
        <v>32</v>
      </c>
    </row>
    <row r="1100" s="1" customFormat="1" ht="18.75" spans="1:15">
      <c r="A1100" s="121">
        <v>1095</v>
      </c>
      <c r="B1100" s="121" t="s">
        <v>14518</v>
      </c>
      <c r="C1100" s="121" t="s">
        <v>11004</v>
      </c>
      <c r="D1100" s="121" t="s">
        <v>10034</v>
      </c>
      <c r="E1100" s="121" t="s">
        <v>14519</v>
      </c>
      <c r="F1100" s="131" t="s">
        <v>15361</v>
      </c>
      <c r="G1100" s="121" t="s">
        <v>15649</v>
      </c>
      <c r="H1100" s="121" t="s">
        <v>1583</v>
      </c>
      <c r="I1100" s="121">
        <v>3</v>
      </c>
      <c r="J1100" s="121" t="s">
        <v>15396</v>
      </c>
      <c r="K1100" s="131" t="s">
        <v>14523</v>
      </c>
      <c r="L1100" s="121">
        <v>2</v>
      </c>
      <c r="M1100" s="27">
        <f t="shared" si="44"/>
        <v>260</v>
      </c>
      <c r="N1100" s="23"/>
      <c r="O1100" s="24" t="s">
        <v>32</v>
      </c>
    </row>
    <row r="1101" s="1" customFormat="1" ht="18.75" spans="1:15">
      <c r="A1101" s="121">
        <v>1096</v>
      </c>
      <c r="B1101" s="121" t="s">
        <v>14518</v>
      </c>
      <c r="C1101" s="121" t="s">
        <v>11004</v>
      </c>
      <c r="D1101" s="121" t="s">
        <v>10034</v>
      </c>
      <c r="E1101" s="121" t="s">
        <v>14519</v>
      </c>
      <c r="F1101" s="131" t="s">
        <v>15361</v>
      </c>
      <c r="G1101" s="121" t="s">
        <v>8390</v>
      </c>
      <c r="H1101" s="121" t="s">
        <v>194</v>
      </c>
      <c r="I1101" s="121">
        <v>6</v>
      </c>
      <c r="J1101" s="121" t="s">
        <v>15525</v>
      </c>
      <c r="K1101" s="131" t="s">
        <v>14523</v>
      </c>
      <c r="L1101" s="121">
        <v>3</v>
      </c>
      <c r="M1101" s="27">
        <f t="shared" si="44"/>
        <v>390</v>
      </c>
      <c r="N1101" s="23"/>
      <c r="O1101" s="24" t="s">
        <v>32</v>
      </c>
    </row>
    <row r="1102" s="1" customFormat="1" ht="18.75" spans="1:15">
      <c r="A1102" s="121">
        <v>1097</v>
      </c>
      <c r="B1102" s="121" t="s">
        <v>14518</v>
      </c>
      <c r="C1102" s="121" t="s">
        <v>11004</v>
      </c>
      <c r="D1102" s="121" t="s">
        <v>10034</v>
      </c>
      <c r="E1102" s="121" t="s">
        <v>14519</v>
      </c>
      <c r="F1102" s="131" t="s">
        <v>15361</v>
      </c>
      <c r="G1102" s="121" t="s">
        <v>15650</v>
      </c>
      <c r="H1102" s="121" t="s">
        <v>194</v>
      </c>
      <c r="I1102" s="121">
        <v>4</v>
      </c>
      <c r="J1102" s="121" t="s">
        <v>15525</v>
      </c>
      <c r="K1102" s="131" t="s">
        <v>14523</v>
      </c>
      <c r="L1102" s="121">
        <v>2</v>
      </c>
      <c r="M1102" s="27">
        <f t="shared" si="44"/>
        <v>260</v>
      </c>
      <c r="N1102" s="23"/>
      <c r="O1102" s="24" t="s">
        <v>32</v>
      </c>
    </row>
    <row r="1103" s="1" customFormat="1" ht="18.75" spans="1:15">
      <c r="A1103" s="121">
        <v>1098</v>
      </c>
      <c r="B1103" s="121" t="s">
        <v>14518</v>
      </c>
      <c r="C1103" s="121" t="s">
        <v>11004</v>
      </c>
      <c r="D1103" s="121" t="s">
        <v>10034</v>
      </c>
      <c r="E1103" s="121" t="s">
        <v>14519</v>
      </c>
      <c r="F1103" s="131" t="s">
        <v>15361</v>
      </c>
      <c r="G1103" s="121" t="s">
        <v>15651</v>
      </c>
      <c r="H1103" s="121" t="s">
        <v>194</v>
      </c>
      <c r="I1103" s="121">
        <v>5</v>
      </c>
      <c r="J1103" s="121" t="s">
        <v>15525</v>
      </c>
      <c r="K1103" s="131" t="s">
        <v>14523</v>
      </c>
      <c r="L1103" s="121">
        <v>3</v>
      </c>
      <c r="M1103" s="27">
        <f t="shared" si="44"/>
        <v>390</v>
      </c>
      <c r="N1103" s="23"/>
      <c r="O1103" s="24" t="s">
        <v>32</v>
      </c>
    </row>
    <row r="1104" s="1" customFormat="1" ht="18.75" spans="1:15">
      <c r="A1104" s="121">
        <v>1099</v>
      </c>
      <c r="B1104" s="121" t="s">
        <v>14518</v>
      </c>
      <c r="C1104" s="121" t="s">
        <v>11004</v>
      </c>
      <c r="D1104" s="121" t="s">
        <v>10034</v>
      </c>
      <c r="E1104" s="121" t="s">
        <v>14519</v>
      </c>
      <c r="F1104" s="131" t="s">
        <v>15361</v>
      </c>
      <c r="G1104" s="121" t="s">
        <v>15652</v>
      </c>
      <c r="H1104" s="121" t="s">
        <v>194</v>
      </c>
      <c r="I1104" s="121">
        <v>4</v>
      </c>
      <c r="J1104" s="121" t="s">
        <v>15525</v>
      </c>
      <c r="K1104" s="131" t="s">
        <v>14523</v>
      </c>
      <c r="L1104" s="121">
        <v>2</v>
      </c>
      <c r="M1104" s="27">
        <f t="shared" si="44"/>
        <v>260</v>
      </c>
      <c r="N1104" s="23"/>
      <c r="O1104" s="24" t="s">
        <v>32</v>
      </c>
    </row>
    <row r="1105" s="1" customFormat="1" ht="18.75" spans="1:15">
      <c r="A1105" s="121">
        <v>1100</v>
      </c>
      <c r="B1105" s="121" t="s">
        <v>14518</v>
      </c>
      <c r="C1105" s="121" t="s">
        <v>11004</v>
      </c>
      <c r="D1105" s="121" t="s">
        <v>10034</v>
      </c>
      <c r="E1105" s="121" t="s">
        <v>14519</v>
      </c>
      <c r="F1105" s="131" t="s">
        <v>15361</v>
      </c>
      <c r="G1105" s="121" t="s">
        <v>15653</v>
      </c>
      <c r="H1105" s="121" t="s">
        <v>194</v>
      </c>
      <c r="I1105" s="121">
        <v>5</v>
      </c>
      <c r="J1105" s="121" t="s">
        <v>15525</v>
      </c>
      <c r="K1105" s="131" t="s">
        <v>14523</v>
      </c>
      <c r="L1105" s="121">
        <v>3</v>
      </c>
      <c r="M1105" s="27">
        <f t="shared" si="44"/>
        <v>390</v>
      </c>
      <c r="N1105" s="23"/>
      <c r="O1105" s="24" t="s">
        <v>32</v>
      </c>
    </row>
    <row r="1106" s="1" customFormat="1" ht="18.75" spans="1:15">
      <c r="A1106" s="121">
        <v>1101</v>
      </c>
      <c r="B1106" s="121" t="s">
        <v>14518</v>
      </c>
      <c r="C1106" s="121" t="s">
        <v>11004</v>
      </c>
      <c r="D1106" s="121" t="s">
        <v>10034</v>
      </c>
      <c r="E1106" s="121" t="s">
        <v>14519</v>
      </c>
      <c r="F1106" s="131" t="s">
        <v>15361</v>
      </c>
      <c r="G1106" s="121" t="s">
        <v>15654</v>
      </c>
      <c r="H1106" s="121" t="s">
        <v>194</v>
      </c>
      <c r="I1106" s="121">
        <v>6</v>
      </c>
      <c r="J1106" s="121" t="s">
        <v>15525</v>
      </c>
      <c r="K1106" s="131" t="s">
        <v>14523</v>
      </c>
      <c r="L1106" s="121">
        <v>3</v>
      </c>
      <c r="M1106" s="27">
        <f t="shared" si="44"/>
        <v>390</v>
      </c>
      <c r="N1106" s="23"/>
      <c r="O1106" s="24" t="s">
        <v>32</v>
      </c>
    </row>
    <row r="1107" s="1" customFormat="1" ht="18.75" spans="1:15">
      <c r="A1107" s="121">
        <v>1102</v>
      </c>
      <c r="B1107" s="121" t="s">
        <v>14518</v>
      </c>
      <c r="C1107" s="121" t="s">
        <v>11004</v>
      </c>
      <c r="D1107" s="121" t="s">
        <v>10034</v>
      </c>
      <c r="E1107" s="121" t="s">
        <v>14519</v>
      </c>
      <c r="F1107" s="131" t="s">
        <v>15361</v>
      </c>
      <c r="G1107" s="121" t="s">
        <v>15655</v>
      </c>
      <c r="H1107" s="121" t="s">
        <v>194</v>
      </c>
      <c r="I1107" s="121">
        <v>6</v>
      </c>
      <c r="J1107" s="121" t="s">
        <v>15525</v>
      </c>
      <c r="K1107" s="131" t="s">
        <v>14523</v>
      </c>
      <c r="L1107" s="121">
        <v>3</v>
      </c>
      <c r="M1107" s="27">
        <f t="shared" si="44"/>
        <v>390</v>
      </c>
      <c r="N1107" s="23"/>
      <c r="O1107" s="24" t="s">
        <v>32</v>
      </c>
    </row>
    <row r="1108" s="1" customFormat="1" ht="18.75" spans="1:15">
      <c r="A1108" s="121">
        <v>1103</v>
      </c>
      <c r="B1108" s="121" t="s">
        <v>14518</v>
      </c>
      <c r="C1108" s="121" t="s">
        <v>11004</v>
      </c>
      <c r="D1108" s="121" t="s">
        <v>10034</v>
      </c>
      <c r="E1108" s="121" t="s">
        <v>14519</v>
      </c>
      <c r="F1108" s="131" t="s">
        <v>15361</v>
      </c>
      <c r="G1108" s="121" t="s">
        <v>15656</v>
      </c>
      <c r="H1108" s="121" t="s">
        <v>194</v>
      </c>
      <c r="I1108" s="121">
        <v>3</v>
      </c>
      <c r="J1108" s="121" t="s">
        <v>15525</v>
      </c>
      <c r="K1108" s="131" t="s">
        <v>14523</v>
      </c>
      <c r="L1108" s="121">
        <v>2</v>
      </c>
      <c r="M1108" s="27">
        <f t="shared" si="44"/>
        <v>260</v>
      </c>
      <c r="N1108" s="23"/>
      <c r="O1108" s="24" t="s">
        <v>32</v>
      </c>
    </row>
    <row r="1109" s="1" customFormat="1" ht="18.75" spans="1:15">
      <c r="A1109" s="121">
        <v>1104</v>
      </c>
      <c r="B1109" s="121" t="s">
        <v>14518</v>
      </c>
      <c r="C1109" s="121" t="s">
        <v>11004</v>
      </c>
      <c r="D1109" s="121" t="s">
        <v>10034</v>
      </c>
      <c r="E1109" s="121" t="s">
        <v>14519</v>
      </c>
      <c r="F1109" s="131" t="s">
        <v>15361</v>
      </c>
      <c r="G1109" s="121" t="s">
        <v>15657</v>
      </c>
      <c r="H1109" s="121" t="s">
        <v>194</v>
      </c>
      <c r="I1109" s="121">
        <v>5</v>
      </c>
      <c r="J1109" s="121" t="s">
        <v>15525</v>
      </c>
      <c r="K1109" s="131" t="s">
        <v>14523</v>
      </c>
      <c r="L1109" s="121">
        <v>3</v>
      </c>
      <c r="M1109" s="27">
        <f t="shared" si="44"/>
        <v>390</v>
      </c>
      <c r="N1109" s="23"/>
      <c r="O1109" s="24" t="s">
        <v>32</v>
      </c>
    </row>
    <row r="1110" s="1" customFormat="1" ht="18.75" spans="1:15">
      <c r="A1110" s="121">
        <v>1105</v>
      </c>
      <c r="B1110" s="121" t="s">
        <v>14518</v>
      </c>
      <c r="C1110" s="121" t="s">
        <v>11004</v>
      </c>
      <c r="D1110" s="121" t="s">
        <v>10034</v>
      </c>
      <c r="E1110" s="121" t="s">
        <v>14519</v>
      </c>
      <c r="F1110" s="131" t="s">
        <v>15361</v>
      </c>
      <c r="G1110" s="121" t="s">
        <v>15658</v>
      </c>
      <c r="H1110" s="121" t="s">
        <v>194</v>
      </c>
      <c r="I1110" s="121">
        <v>4</v>
      </c>
      <c r="J1110" s="121" t="s">
        <v>15525</v>
      </c>
      <c r="K1110" s="131" t="s">
        <v>14523</v>
      </c>
      <c r="L1110" s="121">
        <v>2</v>
      </c>
      <c r="M1110" s="27">
        <f t="shared" si="44"/>
        <v>260</v>
      </c>
      <c r="N1110" s="23"/>
      <c r="O1110" s="24" t="s">
        <v>32</v>
      </c>
    </row>
    <row r="1111" s="1" customFormat="1" ht="18.75" spans="1:15">
      <c r="A1111" s="121">
        <v>1106</v>
      </c>
      <c r="B1111" s="121" t="s">
        <v>14518</v>
      </c>
      <c r="C1111" s="121" t="s">
        <v>11004</v>
      </c>
      <c r="D1111" s="121" t="s">
        <v>10034</v>
      </c>
      <c r="E1111" s="121" t="s">
        <v>14519</v>
      </c>
      <c r="F1111" s="131" t="s">
        <v>15361</v>
      </c>
      <c r="G1111" s="121" t="s">
        <v>15659</v>
      </c>
      <c r="H1111" s="121" t="s">
        <v>194</v>
      </c>
      <c r="I1111" s="121">
        <v>4</v>
      </c>
      <c r="J1111" s="121" t="s">
        <v>15525</v>
      </c>
      <c r="K1111" s="131" t="s">
        <v>14523</v>
      </c>
      <c r="L1111" s="121">
        <v>2</v>
      </c>
      <c r="M1111" s="27">
        <f t="shared" si="44"/>
        <v>260</v>
      </c>
      <c r="N1111" s="23"/>
      <c r="O1111" s="24" t="s">
        <v>32</v>
      </c>
    </row>
    <row r="1112" s="1" customFormat="1" ht="18.75" spans="1:15">
      <c r="A1112" s="121">
        <v>1107</v>
      </c>
      <c r="B1112" s="121" t="s">
        <v>14518</v>
      </c>
      <c r="C1112" s="121" t="s">
        <v>11004</v>
      </c>
      <c r="D1112" s="121" t="s">
        <v>10034</v>
      </c>
      <c r="E1112" s="121" t="s">
        <v>14519</v>
      </c>
      <c r="F1112" s="131" t="s">
        <v>15361</v>
      </c>
      <c r="G1112" s="121" t="s">
        <v>15660</v>
      </c>
      <c r="H1112" s="121" t="s">
        <v>194</v>
      </c>
      <c r="I1112" s="121">
        <v>1</v>
      </c>
      <c r="J1112" s="121" t="s">
        <v>15525</v>
      </c>
      <c r="K1112" s="131" t="s">
        <v>14523</v>
      </c>
      <c r="L1112" s="121">
        <v>1</v>
      </c>
      <c r="M1112" s="27">
        <f t="shared" si="44"/>
        <v>130</v>
      </c>
      <c r="N1112" s="23"/>
      <c r="O1112" s="24" t="s">
        <v>32</v>
      </c>
    </row>
    <row r="1113" s="1" customFormat="1" ht="18.75" spans="1:15">
      <c r="A1113" s="121">
        <v>1108</v>
      </c>
      <c r="B1113" s="121" t="s">
        <v>14518</v>
      </c>
      <c r="C1113" s="121" t="s">
        <v>11004</v>
      </c>
      <c r="D1113" s="121" t="s">
        <v>10034</v>
      </c>
      <c r="E1113" s="121" t="s">
        <v>14519</v>
      </c>
      <c r="F1113" s="131" t="s">
        <v>15361</v>
      </c>
      <c r="G1113" s="121" t="s">
        <v>15661</v>
      </c>
      <c r="H1113" s="121" t="s">
        <v>194</v>
      </c>
      <c r="I1113" s="121">
        <v>3</v>
      </c>
      <c r="J1113" s="121" t="s">
        <v>15525</v>
      </c>
      <c r="K1113" s="131" t="s">
        <v>14523</v>
      </c>
      <c r="L1113" s="121">
        <v>2</v>
      </c>
      <c r="M1113" s="27">
        <f t="shared" si="44"/>
        <v>260</v>
      </c>
      <c r="N1113" s="23"/>
      <c r="O1113" s="24" t="s">
        <v>32</v>
      </c>
    </row>
    <row r="1114" s="1" customFormat="1" ht="18.75" spans="1:15">
      <c r="A1114" s="121">
        <v>1109</v>
      </c>
      <c r="B1114" s="121" t="s">
        <v>14518</v>
      </c>
      <c r="C1114" s="121" t="s">
        <v>11004</v>
      </c>
      <c r="D1114" s="121" t="s">
        <v>10034</v>
      </c>
      <c r="E1114" s="121" t="s">
        <v>14519</v>
      </c>
      <c r="F1114" s="131" t="s">
        <v>15361</v>
      </c>
      <c r="G1114" s="121" t="s">
        <v>15662</v>
      </c>
      <c r="H1114" s="121" t="s">
        <v>194</v>
      </c>
      <c r="I1114" s="121">
        <v>6</v>
      </c>
      <c r="J1114" s="121" t="s">
        <v>15525</v>
      </c>
      <c r="K1114" s="131" t="s">
        <v>14523</v>
      </c>
      <c r="L1114" s="121">
        <v>3</v>
      </c>
      <c r="M1114" s="27">
        <f t="shared" si="44"/>
        <v>390</v>
      </c>
      <c r="N1114" s="23"/>
      <c r="O1114" s="24" t="s">
        <v>32</v>
      </c>
    </row>
    <row r="1115" s="1" customFormat="1" ht="18.75" spans="1:15">
      <c r="A1115" s="121">
        <v>1110</v>
      </c>
      <c r="B1115" s="121" t="s">
        <v>14518</v>
      </c>
      <c r="C1115" s="121" t="s">
        <v>11004</v>
      </c>
      <c r="D1115" s="121" t="s">
        <v>10034</v>
      </c>
      <c r="E1115" s="121" t="s">
        <v>14519</v>
      </c>
      <c r="F1115" s="131" t="s">
        <v>15361</v>
      </c>
      <c r="G1115" s="121" t="s">
        <v>15663</v>
      </c>
      <c r="H1115" s="121" t="s">
        <v>194</v>
      </c>
      <c r="I1115" s="121">
        <v>7</v>
      </c>
      <c r="J1115" s="121" t="s">
        <v>15525</v>
      </c>
      <c r="K1115" s="131" t="s">
        <v>14523</v>
      </c>
      <c r="L1115" s="121">
        <v>3</v>
      </c>
      <c r="M1115" s="27">
        <f t="shared" si="44"/>
        <v>390</v>
      </c>
      <c r="N1115" s="23"/>
      <c r="O1115" s="24" t="s">
        <v>32</v>
      </c>
    </row>
    <row r="1116" s="1" customFormat="1" ht="18.75" spans="1:15">
      <c r="A1116" s="121">
        <v>1111</v>
      </c>
      <c r="B1116" s="121" t="s">
        <v>14518</v>
      </c>
      <c r="C1116" s="121" t="s">
        <v>11004</v>
      </c>
      <c r="D1116" s="121" t="s">
        <v>10034</v>
      </c>
      <c r="E1116" s="121" t="s">
        <v>14519</v>
      </c>
      <c r="F1116" s="131" t="s">
        <v>15361</v>
      </c>
      <c r="G1116" s="121" t="s">
        <v>15664</v>
      </c>
      <c r="H1116" s="121" t="s">
        <v>194</v>
      </c>
      <c r="I1116" s="121">
        <v>6</v>
      </c>
      <c r="J1116" s="121" t="s">
        <v>15525</v>
      </c>
      <c r="K1116" s="131" t="s">
        <v>14523</v>
      </c>
      <c r="L1116" s="121">
        <v>3</v>
      </c>
      <c r="M1116" s="27">
        <f t="shared" si="44"/>
        <v>390</v>
      </c>
      <c r="N1116" s="23"/>
      <c r="O1116" s="24" t="s">
        <v>32</v>
      </c>
    </row>
    <row r="1117" s="1" customFormat="1" ht="18.75" spans="1:15">
      <c r="A1117" s="121">
        <v>1112</v>
      </c>
      <c r="B1117" s="121" t="s">
        <v>14518</v>
      </c>
      <c r="C1117" s="121" t="s">
        <v>11004</v>
      </c>
      <c r="D1117" s="121" t="s">
        <v>10034</v>
      </c>
      <c r="E1117" s="121" t="s">
        <v>14519</v>
      </c>
      <c r="F1117" s="131" t="s">
        <v>15361</v>
      </c>
      <c r="G1117" s="121" t="s">
        <v>15665</v>
      </c>
      <c r="H1117" s="121" t="s">
        <v>194</v>
      </c>
      <c r="I1117" s="121">
        <v>5</v>
      </c>
      <c r="J1117" s="121" t="s">
        <v>15525</v>
      </c>
      <c r="K1117" s="131" t="s">
        <v>14523</v>
      </c>
      <c r="L1117" s="121">
        <v>3</v>
      </c>
      <c r="M1117" s="27">
        <f t="shared" si="44"/>
        <v>390</v>
      </c>
      <c r="N1117" s="23"/>
      <c r="O1117" s="24" t="s">
        <v>32</v>
      </c>
    </row>
    <row r="1118" s="1" customFormat="1" ht="18.75" spans="1:15">
      <c r="A1118" s="121">
        <v>1113</v>
      </c>
      <c r="B1118" s="121" t="s">
        <v>14518</v>
      </c>
      <c r="C1118" s="121" t="s">
        <v>11004</v>
      </c>
      <c r="D1118" s="121" t="s">
        <v>10034</v>
      </c>
      <c r="E1118" s="121" t="s">
        <v>14519</v>
      </c>
      <c r="F1118" s="131" t="s">
        <v>15361</v>
      </c>
      <c r="G1118" s="121" t="s">
        <v>15666</v>
      </c>
      <c r="H1118" s="121" t="s">
        <v>194</v>
      </c>
      <c r="I1118" s="121">
        <v>4</v>
      </c>
      <c r="J1118" s="121" t="s">
        <v>15525</v>
      </c>
      <c r="K1118" s="131" t="s">
        <v>14523</v>
      </c>
      <c r="L1118" s="121">
        <v>4</v>
      </c>
      <c r="M1118" s="27">
        <f t="shared" si="44"/>
        <v>520</v>
      </c>
      <c r="N1118" s="23"/>
      <c r="O1118" s="24" t="s">
        <v>32</v>
      </c>
    </row>
    <row r="1119" s="1" customFormat="1" ht="18.75" spans="1:15">
      <c r="A1119" s="121">
        <v>1114</v>
      </c>
      <c r="B1119" s="121" t="s">
        <v>14518</v>
      </c>
      <c r="C1119" s="121" t="s">
        <v>11004</v>
      </c>
      <c r="D1119" s="121" t="s">
        <v>10034</v>
      </c>
      <c r="E1119" s="121" t="s">
        <v>14519</v>
      </c>
      <c r="F1119" s="131" t="s">
        <v>15361</v>
      </c>
      <c r="G1119" s="121" t="s">
        <v>15667</v>
      </c>
      <c r="H1119" s="121" t="s">
        <v>194</v>
      </c>
      <c r="I1119" s="121">
        <v>3</v>
      </c>
      <c r="J1119" s="121" t="s">
        <v>15525</v>
      </c>
      <c r="K1119" s="131" t="s">
        <v>14523</v>
      </c>
      <c r="L1119" s="121">
        <v>2</v>
      </c>
      <c r="M1119" s="27">
        <f t="shared" si="44"/>
        <v>260</v>
      </c>
      <c r="N1119" s="23"/>
      <c r="O1119" s="24" t="s">
        <v>32</v>
      </c>
    </row>
    <row r="1120" s="1" customFormat="1" ht="18.75" spans="1:15">
      <c r="A1120" s="121">
        <v>1115</v>
      </c>
      <c r="B1120" s="121" t="s">
        <v>14518</v>
      </c>
      <c r="C1120" s="121" t="s">
        <v>11004</v>
      </c>
      <c r="D1120" s="121" t="s">
        <v>10034</v>
      </c>
      <c r="E1120" s="121" t="s">
        <v>14519</v>
      </c>
      <c r="F1120" s="131" t="s">
        <v>15361</v>
      </c>
      <c r="G1120" s="121" t="s">
        <v>15668</v>
      </c>
      <c r="H1120" s="121" t="s">
        <v>194</v>
      </c>
      <c r="I1120" s="121">
        <v>4</v>
      </c>
      <c r="J1120" s="121" t="s">
        <v>15525</v>
      </c>
      <c r="K1120" s="131" t="s">
        <v>14523</v>
      </c>
      <c r="L1120" s="121">
        <v>2</v>
      </c>
      <c r="M1120" s="27">
        <f t="shared" si="44"/>
        <v>260</v>
      </c>
      <c r="N1120" s="23"/>
      <c r="O1120" s="24" t="s">
        <v>32</v>
      </c>
    </row>
    <row r="1121" s="1" customFormat="1" ht="18.75" spans="1:15">
      <c r="A1121" s="121">
        <v>1116</v>
      </c>
      <c r="B1121" s="121" t="s">
        <v>14518</v>
      </c>
      <c r="C1121" s="121" t="s">
        <v>11004</v>
      </c>
      <c r="D1121" s="121" t="s">
        <v>10034</v>
      </c>
      <c r="E1121" s="121" t="s">
        <v>14519</v>
      </c>
      <c r="F1121" s="131" t="s">
        <v>15361</v>
      </c>
      <c r="G1121" s="121" t="s">
        <v>15669</v>
      </c>
      <c r="H1121" s="121" t="s">
        <v>194</v>
      </c>
      <c r="I1121" s="121">
        <v>4</v>
      </c>
      <c r="J1121" s="121" t="s">
        <v>15525</v>
      </c>
      <c r="K1121" s="131" t="s">
        <v>14523</v>
      </c>
      <c r="L1121" s="121">
        <v>2</v>
      </c>
      <c r="M1121" s="27">
        <f t="shared" si="44"/>
        <v>260</v>
      </c>
      <c r="N1121" s="23"/>
      <c r="O1121" s="24" t="s">
        <v>32</v>
      </c>
    </row>
    <row r="1122" s="1" customFormat="1" ht="18.75" spans="1:15">
      <c r="A1122" s="121">
        <v>1117</v>
      </c>
      <c r="B1122" s="121" t="s">
        <v>14518</v>
      </c>
      <c r="C1122" s="121" t="s">
        <v>11004</v>
      </c>
      <c r="D1122" s="121" t="s">
        <v>10034</v>
      </c>
      <c r="E1122" s="121" t="s">
        <v>14519</v>
      </c>
      <c r="F1122" s="131" t="s">
        <v>15361</v>
      </c>
      <c r="G1122" s="121" t="s">
        <v>15670</v>
      </c>
      <c r="H1122" s="121" t="s">
        <v>194</v>
      </c>
      <c r="I1122" s="121">
        <v>2</v>
      </c>
      <c r="J1122" s="121" t="s">
        <v>15525</v>
      </c>
      <c r="K1122" s="131" t="s">
        <v>14523</v>
      </c>
      <c r="L1122" s="121">
        <v>1</v>
      </c>
      <c r="M1122" s="27">
        <f t="shared" si="44"/>
        <v>130</v>
      </c>
      <c r="N1122" s="23"/>
      <c r="O1122" s="24" t="s">
        <v>32</v>
      </c>
    </row>
    <row r="1123" s="1" customFormat="1" ht="18.75" spans="1:15">
      <c r="A1123" s="121">
        <v>1118</v>
      </c>
      <c r="B1123" s="121" t="s">
        <v>14518</v>
      </c>
      <c r="C1123" s="121" t="s">
        <v>11004</v>
      </c>
      <c r="D1123" s="121" t="s">
        <v>10034</v>
      </c>
      <c r="E1123" s="121" t="s">
        <v>14519</v>
      </c>
      <c r="F1123" s="131" t="s">
        <v>15361</v>
      </c>
      <c r="G1123" s="121" t="s">
        <v>15671</v>
      </c>
      <c r="H1123" s="121" t="s">
        <v>194</v>
      </c>
      <c r="I1123" s="140">
        <v>5</v>
      </c>
      <c r="J1123" s="121" t="s">
        <v>15525</v>
      </c>
      <c r="K1123" s="131" t="s">
        <v>14523</v>
      </c>
      <c r="L1123" s="140">
        <v>3</v>
      </c>
      <c r="M1123" s="27">
        <f t="shared" si="44"/>
        <v>390</v>
      </c>
      <c r="N1123" s="23"/>
      <c r="O1123" s="24" t="s">
        <v>32</v>
      </c>
    </row>
    <row r="1124" s="1" customFormat="1" ht="18.75" spans="1:15">
      <c r="A1124" s="121">
        <v>1119</v>
      </c>
      <c r="B1124" s="121" t="s">
        <v>14518</v>
      </c>
      <c r="C1124" s="121" t="s">
        <v>11004</v>
      </c>
      <c r="D1124" s="121" t="s">
        <v>10034</v>
      </c>
      <c r="E1124" s="121" t="s">
        <v>14519</v>
      </c>
      <c r="F1124" s="131" t="s">
        <v>15361</v>
      </c>
      <c r="G1124" s="121" t="s">
        <v>15672</v>
      </c>
      <c r="H1124" s="121" t="s">
        <v>194</v>
      </c>
      <c r="I1124" s="121">
        <v>3</v>
      </c>
      <c r="J1124" s="121" t="s">
        <v>15525</v>
      </c>
      <c r="K1124" s="131" t="s">
        <v>14523</v>
      </c>
      <c r="L1124" s="121">
        <v>2</v>
      </c>
      <c r="M1124" s="27">
        <f t="shared" si="44"/>
        <v>260</v>
      </c>
      <c r="N1124" s="23"/>
      <c r="O1124" s="24" t="s">
        <v>32</v>
      </c>
    </row>
    <row r="1125" s="1" customFormat="1" ht="18.75" spans="1:15">
      <c r="A1125" s="121">
        <v>1120</v>
      </c>
      <c r="B1125" s="121" t="s">
        <v>14518</v>
      </c>
      <c r="C1125" s="121" t="s">
        <v>11004</v>
      </c>
      <c r="D1125" s="121" t="s">
        <v>10034</v>
      </c>
      <c r="E1125" s="121" t="s">
        <v>14519</v>
      </c>
      <c r="F1125" s="131" t="s">
        <v>15361</v>
      </c>
      <c r="G1125" s="121" t="s">
        <v>15673</v>
      </c>
      <c r="H1125" s="121" t="s">
        <v>194</v>
      </c>
      <c r="I1125" s="121">
        <v>3</v>
      </c>
      <c r="J1125" s="121" t="s">
        <v>15535</v>
      </c>
      <c r="K1125" s="131" t="s">
        <v>14523</v>
      </c>
      <c r="L1125" s="121">
        <v>2</v>
      </c>
      <c r="M1125" s="27">
        <f t="shared" si="44"/>
        <v>260</v>
      </c>
      <c r="N1125" s="23"/>
      <c r="O1125" s="24" t="s">
        <v>32</v>
      </c>
    </row>
    <row r="1126" s="1" customFormat="1" ht="18.75" spans="1:15">
      <c r="A1126" s="121">
        <v>1121</v>
      </c>
      <c r="B1126" s="121" t="s">
        <v>14518</v>
      </c>
      <c r="C1126" s="121" t="s">
        <v>11004</v>
      </c>
      <c r="D1126" s="121" t="s">
        <v>10034</v>
      </c>
      <c r="E1126" s="121" t="s">
        <v>14519</v>
      </c>
      <c r="F1126" s="131" t="s">
        <v>15361</v>
      </c>
      <c r="G1126" s="121" t="s">
        <v>15674</v>
      </c>
      <c r="H1126" s="121" t="s">
        <v>1583</v>
      </c>
      <c r="I1126" s="121">
        <v>3</v>
      </c>
      <c r="J1126" s="121" t="s">
        <v>15374</v>
      </c>
      <c r="K1126" s="131" t="s">
        <v>14523</v>
      </c>
      <c r="L1126" s="121">
        <v>2</v>
      </c>
      <c r="M1126" s="27">
        <f t="shared" si="44"/>
        <v>260</v>
      </c>
      <c r="N1126" s="23"/>
      <c r="O1126" s="24" t="s">
        <v>32</v>
      </c>
    </row>
    <row r="1127" s="1" customFormat="1" ht="18.75" spans="1:15">
      <c r="A1127" s="121">
        <v>1122</v>
      </c>
      <c r="B1127" s="121" t="s">
        <v>14518</v>
      </c>
      <c r="C1127" s="121" t="s">
        <v>11004</v>
      </c>
      <c r="D1127" s="121" t="s">
        <v>10034</v>
      </c>
      <c r="E1127" s="121" t="s">
        <v>14519</v>
      </c>
      <c r="F1127" s="131" t="s">
        <v>15361</v>
      </c>
      <c r="G1127" s="121" t="s">
        <v>15675</v>
      </c>
      <c r="H1127" s="121" t="s">
        <v>1583</v>
      </c>
      <c r="I1127" s="121">
        <v>5</v>
      </c>
      <c r="J1127" s="121" t="s">
        <v>15429</v>
      </c>
      <c r="K1127" s="131" t="s">
        <v>14523</v>
      </c>
      <c r="L1127" s="121">
        <v>3</v>
      </c>
      <c r="M1127" s="27">
        <f t="shared" si="44"/>
        <v>390</v>
      </c>
      <c r="N1127" s="23"/>
      <c r="O1127" s="24" t="s">
        <v>32</v>
      </c>
    </row>
    <row r="1128" s="1" customFormat="1" ht="18.75" spans="1:15">
      <c r="A1128" s="121">
        <v>1123</v>
      </c>
      <c r="B1128" s="121" t="s">
        <v>14518</v>
      </c>
      <c r="C1128" s="121" t="s">
        <v>11004</v>
      </c>
      <c r="D1128" s="121" t="s">
        <v>10034</v>
      </c>
      <c r="E1128" s="121" t="s">
        <v>14519</v>
      </c>
      <c r="F1128" s="131" t="s">
        <v>15361</v>
      </c>
      <c r="G1128" s="121" t="s">
        <v>15676</v>
      </c>
      <c r="H1128" s="121" t="s">
        <v>194</v>
      </c>
      <c r="I1128" s="121">
        <v>6</v>
      </c>
      <c r="J1128" s="121" t="s">
        <v>15427</v>
      </c>
      <c r="K1128" s="131" t="s">
        <v>14523</v>
      </c>
      <c r="L1128" s="121">
        <v>3</v>
      </c>
      <c r="M1128" s="27">
        <f t="shared" si="44"/>
        <v>390</v>
      </c>
      <c r="N1128" s="23"/>
      <c r="O1128" s="24" t="s">
        <v>32</v>
      </c>
    </row>
    <row r="1129" s="1" customFormat="1" ht="18.75" spans="1:15">
      <c r="A1129" s="121">
        <v>1124</v>
      </c>
      <c r="B1129" s="121" t="s">
        <v>14518</v>
      </c>
      <c r="C1129" s="121" t="s">
        <v>11004</v>
      </c>
      <c r="D1129" s="121" t="s">
        <v>10034</v>
      </c>
      <c r="E1129" s="121" t="s">
        <v>14519</v>
      </c>
      <c r="F1129" s="131" t="s">
        <v>15361</v>
      </c>
      <c r="G1129" s="121" t="s">
        <v>15677</v>
      </c>
      <c r="H1129" s="121" t="s">
        <v>194</v>
      </c>
      <c r="I1129" s="121">
        <v>4</v>
      </c>
      <c r="J1129" s="121" t="s">
        <v>15374</v>
      </c>
      <c r="K1129" s="131" t="s">
        <v>14523</v>
      </c>
      <c r="L1129" s="121">
        <v>2</v>
      </c>
      <c r="M1129" s="27">
        <f t="shared" si="44"/>
        <v>260</v>
      </c>
      <c r="N1129" s="23"/>
      <c r="O1129" s="24" t="s">
        <v>32</v>
      </c>
    </row>
    <row r="1130" s="1" customFormat="1" ht="18.75" spans="1:15">
      <c r="A1130" s="121">
        <v>1125</v>
      </c>
      <c r="B1130" s="121" t="s">
        <v>14518</v>
      </c>
      <c r="C1130" s="121" t="s">
        <v>11004</v>
      </c>
      <c r="D1130" s="121" t="s">
        <v>10034</v>
      </c>
      <c r="E1130" s="121" t="s">
        <v>14519</v>
      </c>
      <c r="F1130" s="131" t="s">
        <v>15361</v>
      </c>
      <c r="G1130" s="121" t="s">
        <v>15678</v>
      </c>
      <c r="H1130" s="121" t="s">
        <v>194</v>
      </c>
      <c r="I1130" s="121">
        <v>4</v>
      </c>
      <c r="J1130" s="121" t="s">
        <v>15374</v>
      </c>
      <c r="K1130" s="131" t="s">
        <v>14523</v>
      </c>
      <c r="L1130" s="121">
        <v>2</v>
      </c>
      <c r="M1130" s="27">
        <f t="shared" si="44"/>
        <v>260</v>
      </c>
      <c r="N1130" s="23"/>
      <c r="O1130" s="24" t="s">
        <v>32</v>
      </c>
    </row>
    <row r="1131" s="1" customFormat="1" ht="18.75" spans="1:15">
      <c r="A1131" s="121">
        <v>1126</v>
      </c>
      <c r="B1131" s="121" t="s">
        <v>14518</v>
      </c>
      <c r="C1131" s="121" t="s">
        <v>11004</v>
      </c>
      <c r="D1131" s="121" t="s">
        <v>10034</v>
      </c>
      <c r="E1131" s="121" t="s">
        <v>14519</v>
      </c>
      <c r="F1131" s="131" t="s">
        <v>15361</v>
      </c>
      <c r="G1131" s="121" t="s">
        <v>15679</v>
      </c>
      <c r="H1131" s="121" t="s">
        <v>194</v>
      </c>
      <c r="I1131" s="121">
        <v>4</v>
      </c>
      <c r="J1131" s="121" t="s">
        <v>15374</v>
      </c>
      <c r="K1131" s="131" t="s">
        <v>14523</v>
      </c>
      <c r="L1131" s="121">
        <v>2</v>
      </c>
      <c r="M1131" s="27">
        <f t="shared" si="44"/>
        <v>260</v>
      </c>
      <c r="N1131" s="23"/>
      <c r="O1131" s="24" t="s">
        <v>32</v>
      </c>
    </row>
    <row r="1132" s="1" customFormat="1" ht="18.75" spans="1:15">
      <c r="A1132" s="121">
        <v>1127</v>
      </c>
      <c r="B1132" s="121" t="s">
        <v>14518</v>
      </c>
      <c r="C1132" s="121" t="s">
        <v>11004</v>
      </c>
      <c r="D1132" s="121" t="s">
        <v>10034</v>
      </c>
      <c r="E1132" s="121" t="s">
        <v>14519</v>
      </c>
      <c r="F1132" s="131" t="s">
        <v>15361</v>
      </c>
      <c r="G1132" s="121" t="s">
        <v>15680</v>
      </c>
      <c r="H1132" s="121" t="s">
        <v>194</v>
      </c>
      <c r="I1132" s="121">
        <v>4</v>
      </c>
      <c r="J1132" s="121" t="s">
        <v>15403</v>
      </c>
      <c r="K1132" s="131" t="s">
        <v>14523</v>
      </c>
      <c r="L1132" s="121">
        <v>2</v>
      </c>
      <c r="M1132" s="27">
        <f t="shared" si="44"/>
        <v>260</v>
      </c>
      <c r="N1132" s="23"/>
      <c r="O1132" s="24" t="s">
        <v>32</v>
      </c>
    </row>
    <row r="1133" s="1" customFormat="1" ht="18.75" spans="1:15">
      <c r="A1133" s="121">
        <v>1128</v>
      </c>
      <c r="B1133" s="121" t="s">
        <v>14518</v>
      </c>
      <c r="C1133" s="121" t="s">
        <v>11004</v>
      </c>
      <c r="D1133" s="121" t="s">
        <v>10034</v>
      </c>
      <c r="E1133" s="121" t="s">
        <v>14519</v>
      </c>
      <c r="F1133" s="131" t="s">
        <v>15361</v>
      </c>
      <c r="G1133" s="121" t="s">
        <v>15681</v>
      </c>
      <c r="H1133" s="121" t="s">
        <v>1583</v>
      </c>
      <c r="I1133" s="121">
        <v>4</v>
      </c>
      <c r="J1133" s="121" t="s">
        <v>15377</v>
      </c>
      <c r="K1133" s="131" t="s">
        <v>14523</v>
      </c>
      <c r="L1133" s="121">
        <v>2</v>
      </c>
      <c r="M1133" s="27">
        <f t="shared" si="44"/>
        <v>260</v>
      </c>
      <c r="N1133" s="23"/>
      <c r="O1133" s="24" t="s">
        <v>32</v>
      </c>
    </row>
    <row r="1134" s="1" customFormat="1" ht="18.75" spans="1:15">
      <c r="A1134" s="121">
        <v>1129</v>
      </c>
      <c r="B1134" s="121" t="s">
        <v>14518</v>
      </c>
      <c r="C1134" s="121" t="s">
        <v>11004</v>
      </c>
      <c r="D1134" s="121" t="s">
        <v>10034</v>
      </c>
      <c r="E1134" s="121" t="s">
        <v>14519</v>
      </c>
      <c r="F1134" s="131" t="s">
        <v>15361</v>
      </c>
      <c r="G1134" s="121" t="s">
        <v>15682</v>
      </c>
      <c r="H1134" s="121" t="s">
        <v>194</v>
      </c>
      <c r="I1134" s="121">
        <v>2</v>
      </c>
      <c r="J1134" s="121" t="s">
        <v>15377</v>
      </c>
      <c r="K1134" s="131" t="s">
        <v>14523</v>
      </c>
      <c r="L1134" s="121">
        <v>1</v>
      </c>
      <c r="M1134" s="27">
        <f t="shared" ref="M1134:M1197" si="45">L1134*130</f>
        <v>130</v>
      </c>
      <c r="N1134" s="23"/>
      <c r="O1134" s="24" t="s">
        <v>32</v>
      </c>
    </row>
    <row r="1135" s="1" customFormat="1" ht="18.75" spans="1:15">
      <c r="A1135" s="121">
        <v>1130</v>
      </c>
      <c r="B1135" s="121" t="s">
        <v>14518</v>
      </c>
      <c r="C1135" s="121" t="s">
        <v>11004</v>
      </c>
      <c r="D1135" s="121" t="s">
        <v>10034</v>
      </c>
      <c r="E1135" s="121" t="s">
        <v>14519</v>
      </c>
      <c r="F1135" s="131" t="s">
        <v>15361</v>
      </c>
      <c r="G1135" s="121" t="s">
        <v>15683</v>
      </c>
      <c r="H1135" s="121" t="s">
        <v>194</v>
      </c>
      <c r="I1135" s="121">
        <v>4</v>
      </c>
      <c r="J1135" s="121" t="s">
        <v>15363</v>
      </c>
      <c r="K1135" s="131" t="s">
        <v>14523</v>
      </c>
      <c r="L1135" s="121">
        <v>4</v>
      </c>
      <c r="M1135" s="27">
        <f t="shared" si="45"/>
        <v>520</v>
      </c>
      <c r="N1135" s="23"/>
      <c r="O1135" s="24" t="s">
        <v>32</v>
      </c>
    </row>
    <row r="1136" s="1" customFormat="1" ht="18.75" spans="1:15">
      <c r="A1136" s="121">
        <v>1131</v>
      </c>
      <c r="B1136" s="121" t="s">
        <v>14518</v>
      </c>
      <c r="C1136" s="121" t="s">
        <v>11004</v>
      </c>
      <c r="D1136" s="121" t="s">
        <v>10034</v>
      </c>
      <c r="E1136" s="121" t="s">
        <v>14519</v>
      </c>
      <c r="F1136" s="131" t="s">
        <v>15361</v>
      </c>
      <c r="G1136" s="121" t="s">
        <v>15684</v>
      </c>
      <c r="H1136" s="121" t="s">
        <v>194</v>
      </c>
      <c r="I1136" s="121">
        <v>5</v>
      </c>
      <c r="J1136" s="121" t="s">
        <v>15472</v>
      </c>
      <c r="K1136" s="131" t="s">
        <v>14523</v>
      </c>
      <c r="L1136" s="121">
        <v>4</v>
      </c>
      <c r="M1136" s="27">
        <f t="shared" si="45"/>
        <v>520</v>
      </c>
      <c r="N1136" s="23"/>
      <c r="O1136" s="24" t="s">
        <v>32</v>
      </c>
    </row>
    <row r="1137" s="1" customFormat="1" ht="18.75" spans="1:15">
      <c r="A1137" s="121">
        <v>1132</v>
      </c>
      <c r="B1137" s="121" t="s">
        <v>14518</v>
      </c>
      <c r="C1137" s="121" t="s">
        <v>11004</v>
      </c>
      <c r="D1137" s="121" t="s">
        <v>10034</v>
      </c>
      <c r="E1137" s="121" t="s">
        <v>14519</v>
      </c>
      <c r="F1137" s="131" t="s">
        <v>15361</v>
      </c>
      <c r="G1137" s="121" t="s">
        <v>15685</v>
      </c>
      <c r="H1137" s="121" t="s">
        <v>194</v>
      </c>
      <c r="I1137" s="121">
        <v>6</v>
      </c>
      <c r="J1137" s="121" t="s">
        <v>15363</v>
      </c>
      <c r="K1137" s="131" t="s">
        <v>14523</v>
      </c>
      <c r="L1137" s="121">
        <v>6</v>
      </c>
      <c r="M1137" s="27">
        <f t="shared" si="45"/>
        <v>780</v>
      </c>
      <c r="N1137" s="23"/>
      <c r="O1137" s="24" t="s">
        <v>32</v>
      </c>
    </row>
    <row r="1138" s="1" customFormat="1" ht="18.75" spans="1:15">
      <c r="A1138" s="121">
        <v>1133</v>
      </c>
      <c r="B1138" s="121" t="s">
        <v>14518</v>
      </c>
      <c r="C1138" s="121" t="s">
        <v>11004</v>
      </c>
      <c r="D1138" s="121" t="s">
        <v>10034</v>
      </c>
      <c r="E1138" s="121" t="s">
        <v>14519</v>
      </c>
      <c r="F1138" s="131" t="s">
        <v>15361</v>
      </c>
      <c r="G1138" s="121" t="s">
        <v>15686</v>
      </c>
      <c r="H1138" s="121" t="s">
        <v>194</v>
      </c>
      <c r="I1138" s="121">
        <v>6</v>
      </c>
      <c r="J1138" s="121" t="s">
        <v>15363</v>
      </c>
      <c r="K1138" s="131" t="s">
        <v>14523</v>
      </c>
      <c r="L1138" s="121">
        <v>4</v>
      </c>
      <c r="M1138" s="27">
        <f t="shared" si="45"/>
        <v>520</v>
      </c>
      <c r="N1138" s="23"/>
      <c r="O1138" s="24" t="s">
        <v>32</v>
      </c>
    </row>
    <row r="1139" s="1" customFormat="1" ht="18.75" spans="1:15">
      <c r="A1139" s="121">
        <v>1134</v>
      </c>
      <c r="B1139" s="121" t="s">
        <v>14518</v>
      </c>
      <c r="C1139" s="121" t="s">
        <v>11004</v>
      </c>
      <c r="D1139" s="121" t="s">
        <v>10034</v>
      </c>
      <c r="E1139" s="121" t="s">
        <v>14519</v>
      </c>
      <c r="F1139" s="131" t="s">
        <v>15361</v>
      </c>
      <c r="G1139" s="121" t="s">
        <v>15687</v>
      </c>
      <c r="H1139" s="121" t="s">
        <v>194</v>
      </c>
      <c r="I1139" s="121">
        <v>4</v>
      </c>
      <c r="J1139" s="121" t="s">
        <v>15377</v>
      </c>
      <c r="K1139" s="131" t="s">
        <v>14523</v>
      </c>
      <c r="L1139" s="121">
        <v>2</v>
      </c>
      <c r="M1139" s="27">
        <f t="shared" si="45"/>
        <v>260</v>
      </c>
      <c r="N1139" s="23"/>
      <c r="O1139" s="24" t="s">
        <v>32</v>
      </c>
    </row>
    <row r="1140" s="1" customFormat="1" ht="18.75" spans="1:15">
      <c r="A1140" s="121">
        <v>1135</v>
      </c>
      <c r="B1140" s="121" t="s">
        <v>14518</v>
      </c>
      <c r="C1140" s="121" t="s">
        <v>11004</v>
      </c>
      <c r="D1140" s="121" t="s">
        <v>10034</v>
      </c>
      <c r="E1140" s="121" t="s">
        <v>14519</v>
      </c>
      <c r="F1140" s="131" t="s">
        <v>15361</v>
      </c>
      <c r="G1140" s="121" t="s">
        <v>15688</v>
      </c>
      <c r="H1140" s="121" t="s">
        <v>194</v>
      </c>
      <c r="I1140" s="121">
        <v>4</v>
      </c>
      <c r="J1140" s="121" t="s">
        <v>15535</v>
      </c>
      <c r="K1140" s="131" t="s">
        <v>14523</v>
      </c>
      <c r="L1140" s="121">
        <v>2</v>
      </c>
      <c r="M1140" s="27">
        <f t="shared" si="45"/>
        <v>260</v>
      </c>
      <c r="N1140" s="23"/>
      <c r="O1140" s="24" t="s">
        <v>32</v>
      </c>
    </row>
    <row r="1141" s="1" customFormat="1" ht="18.75" spans="1:15">
      <c r="A1141" s="121">
        <v>1136</v>
      </c>
      <c r="B1141" s="121" t="s">
        <v>14518</v>
      </c>
      <c r="C1141" s="121" t="s">
        <v>11004</v>
      </c>
      <c r="D1141" s="121" t="s">
        <v>10034</v>
      </c>
      <c r="E1141" s="121" t="s">
        <v>14519</v>
      </c>
      <c r="F1141" s="131" t="s">
        <v>15361</v>
      </c>
      <c r="G1141" s="121" t="s">
        <v>15689</v>
      </c>
      <c r="H1141" s="121" t="s">
        <v>1583</v>
      </c>
      <c r="I1141" s="121">
        <v>3</v>
      </c>
      <c r="J1141" s="121" t="s">
        <v>15374</v>
      </c>
      <c r="K1141" s="131" t="s">
        <v>14523</v>
      </c>
      <c r="L1141" s="121">
        <v>2</v>
      </c>
      <c r="M1141" s="27">
        <f t="shared" si="45"/>
        <v>260</v>
      </c>
      <c r="N1141" s="23"/>
      <c r="O1141" s="24" t="s">
        <v>32</v>
      </c>
    </row>
    <row r="1142" s="1" customFormat="1" ht="18.75" spans="1:15">
      <c r="A1142" s="121">
        <v>1137</v>
      </c>
      <c r="B1142" s="121" t="s">
        <v>14518</v>
      </c>
      <c r="C1142" s="121" t="s">
        <v>11004</v>
      </c>
      <c r="D1142" s="121" t="s">
        <v>10034</v>
      </c>
      <c r="E1142" s="121" t="s">
        <v>14519</v>
      </c>
      <c r="F1142" s="131" t="s">
        <v>15361</v>
      </c>
      <c r="G1142" s="121" t="s">
        <v>15690</v>
      </c>
      <c r="H1142" s="121" t="s">
        <v>194</v>
      </c>
      <c r="I1142" s="121">
        <v>1</v>
      </c>
      <c r="J1142" s="121" t="s">
        <v>15374</v>
      </c>
      <c r="K1142" s="131" t="s">
        <v>14523</v>
      </c>
      <c r="L1142" s="121">
        <v>1</v>
      </c>
      <c r="M1142" s="27">
        <f t="shared" si="45"/>
        <v>130</v>
      </c>
      <c r="N1142" s="23"/>
      <c r="O1142" s="24" t="s">
        <v>32</v>
      </c>
    </row>
    <row r="1143" s="1" customFormat="1" ht="18.75" spans="1:15">
      <c r="A1143" s="121">
        <v>1138</v>
      </c>
      <c r="B1143" s="121" t="s">
        <v>14518</v>
      </c>
      <c r="C1143" s="121" t="s">
        <v>11004</v>
      </c>
      <c r="D1143" s="121" t="s">
        <v>10034</v>
      </c>
      <c r="E1143" s="121" t="s">
        <v>14519</v>
      </c>
      <c r="F1143" s="131" t="s">
        <v>15361</v>
      </c>
      <c r="G1143" s="121" t="s">
        <v>15691</v>
      </c>
      <c r="H1143" s="121" t="s">
        <v>194</v>
      </c>
      <c r="I1143" s="121">
        <v>4</v>
      </c>
      <c r="J1143" s="121" t="s">
        <v>15535</v>
      </c>
      <c r="K1143" s="131" t="s">
        <v>14523</v>
      </c>
      <c r="L1143" s="121">
        <v>2</v>
      </c>
      <c r="M1143" s="27">
        <f t="shared" si="45"/>
        <v>260</v>
      </c>
      <c r="N1143" s="23"/>
      <c r="O1143" s="24" t="s">
        <v>32</v>
      </c>
    </row>
    <row r="1144" s="1" customFormat="1" ht="18.75" spans="1:15">
      <c r="A1144" s="121">
        <v>1139</v>
      </c>
      <c r="B1144" s="121" t="s">
        <v>14518</v>
      </c>
      <c r="C1144" s="121" t="s">
        <v>11004</v>
      </c>
      <c r="D1144" s="121" t="s">
        <v>10034</v>
      </c>
      <c r="E1144" s="121" t="s">
        <v>14519</v>
      </c>
      <c r="F1144" s="131" t="s">
        <v>15361</v>
      </c>
      <c r="G1144" s="121" t="s">
        <v>15692</v>
      </c>
      <c r="H1144" s="121" t="s">
        <v>1583</v>
      </c>
      <c r="I1144" s="121">
        <v>2</v>
      </c>
      <c r="J1144" s="121" t="s">
        <v>15535</v>
      </c>
      <c r="K1144" s="131" t="s">
        <v>14523</v>
      </c>
      <c r="L1144" s="121">
        <v>1</v>
      </c>
      <c r="M1144" s="27">
        <f t="shared" si="45"/>
        <v>130</v>
      </c>
      <c r="N1144" s="23"/>
      <c r="O1144" s="24" t="s">
        <v>32</v>
      </c>
    </row>
    <row r="1145" s="1" customFormat="1" ht="18.75" spans="1:15">
      <c r="A1145" s="121">
        <v>1140</v>
      </c>
      <c r="B1145" s="121" t="s">
        <v>14518</v>
      </c>
      <c r="C1145" s="121" t="s">
        <v>11004</v>
      </c>
      <c r="D1145" s="121" t="s">
        <v>10034</v>
      </c>
      <c r="E1145" s="121" t="s">
        <v>14519</v>
      </c>
      <c r="F1145" s="131" t="s">
        <v>15361</v>
      </c>
      <c r="G1145" s="121" t="s">
        <v>15693</v>
      </c>
      <c r="H1145" s="121" t="s">
        <v>194</v>
      </c>
      <c r="I1145" s="121">
        <v>6</v>
      </c>
      <c r="J1145" s="121" t="s">
        <v>15382</v>
      </c>
      <c r="K1145" s="131" t="s">
        <v>14523</v>
      </c>
      <c r="L1145" s="121">
        <v>3</v>
      </c>
      <c r="M1145" s="27">
        <f t="shared" si="45"/>
        <v>390</v>
      </c>
      <c r="N1145" s="23"/>
      <c r="O1145" s="24" t="s">
        <v>32</v>
      </c>
    </row>
    <row r="1146" s="1" customFormat="1" ht="18.75" spans="1:15">
      <c r="A1146" s="121">
        <v>1141</v>
      </c>
      <c r="B1146" s="121" t="s">
        <v>14518</v>
      </c>
      <c r="C1146" s="121" t="s">
        <v>11004</v>
      </c>
      <c r="D1146" s="121" t="s">
        <v>10034</v>
      </c>
      <c r="E1146" s="121" t="s">
        <v>14519</v>
      </c>
      <c r="F1146" s="131" t="s">
        <v>15361</v>
      </c>
      <c r="G1146" s="121" t="s">
        <v>15694</v>
      </c>
      <c r="H1146" s="121" t="s">
        <v>1583</v>
      </c>
      <c r="I1146" s="121">
        <v>4</v>
      </c>
      <c r="J1146" s="121" t="s">
        <v>15429</v>
      </c>
      <c r="K1146" s="131" t="s">
        <v>14523</v>
      </c>
      <c r="L1146" s="121">
        <v>2</v>
      </c>
      <c r="M1146" s="27">
        <f t="shared" si="45"/>
        <v>260</v>
      </c>
      <c r="N1146" s="23"/>
      <c r="O1146" s="24" t="s">
        <v>32</v>
      </c>
    </row>
    <row r="1147" s="1" customFormat="1" ht="18.75" spans="1:15">
      <c r="A1147" s="121">
        <v>1142</v>
      </c>
      <c r="B1147" s="121" t="s">
        <v>14518</v>
      </c>
      <c r="C1147" s="121" t="s">
        <v>11004</v>
      </c>
      <c r="D1147" s="121" t="s">
        <v>10034</v>
      </c>
      <c r="E1147" s="121" t="s">
        <v>14519</v>
      </c>
      <c r="F1147" s="131" t="s">
        <v>15361</v>
      </c>
      <c r="G1147" s="122" t="s">
        <v>15695</v>
      </c>
      <c r="H1147" s="121" t="s">
        <v>1583</v>
      </c>
      <c r="I1147" s="121">
        <v>6</v>
      </c>
      <c r="J1147" s="121" t="s">
        <v>15374</v>
      </c>
      <c r="K1147" s="131" t="s">
        <v>14523</v>
      </c>
      <c r="L1147" s="121">
        <v>4</v>
      </c>
      <c r="M1147" s="27">
        <f t="shared" si="45"/>
        <v>520</v>
      </c>
      <c r="N1147" s="23"/>
      <c r="O1147" s="24" t="s">
        <v>32</v>
      </c>
    </row>
    <row r="1148" s="1" customFormat="1" ht="18.75" spans="1:15">
      <c r="A1148" s="121">
        <v>1143</v>
      </c>
      <c r="B1148" s="121" t="s">
        <v>14518</v>
      </c>
      <c r="C1148" s="121" t="s">
        <v>11004</v>
      </c>
      <c r="D1148" s="121" t="s">
        <v>10034</v>
      </c>
      <c r="E1148" s="121" t="s">
        <v>14519</v>
      </c>
      <c r="F1148" s="131" t="s">
        <v>15361</v>
      </c>
      <c r="G1148" s="121" t="s">
        <v>15696</v>
      </c>
      <c r="H1148" s="121" t="s">
        <v>1583</v>
      </c>
      <c r="I1148" s="121">
        <v>4</v>
      </c>
      <c r="J1148" s="121" t="s">
        <v>15427</v>
      </c>
      <c r="K1148" s="131" t="s">
        <v>14523</v>
      </c>
      <c r="L1148" s="121">
        <v>2</v>
      </c>
      <c r="M1148" s="27">
        <f t="shared" si="45"/>
        <v>260</v>
      </c>
      <c r="N1148" s="23"/>
      <c r="O1148" s="24" t="s">
        <v>32</v>
      </c>
    </row>
    <row r="1149" s="1" customFormat="1" ht="18.75" spans="1:15">
      <c r="A1149" s="121">
        <v>1144</v>
      </c>
      <c r="B1149" s="121" t="s">
        <v>14518</v>
      </c>
      <c r="C1149" s="121" t="s">
        <v>11004</v>
      </c>
      <c r="D1149" s="121" t="s">
        <v>10034</v>
      </c>
      <c r="E1149" s="121" t="s">
        <v>14519</v>
      </c>
      <c r="F1149" s="131" t="s">
        <v>15361</v>
      </c>
      <c r="G1149" s="121" t="s">
        <v>15697</v>
      </c>
      <c r="H1149" s="121" t="s">
        <v>1583</v>
      </c>
      <c r="I1149" s="121">
        <v>1</v>
      </c>
      <c r="J1149" s="121" t="s">
        <v>15377</v>
      </c>
      <c r="K1149" s="131" t="s">
        <v>14523</v>
      </c>
      <c r="L1149" s="121">
        <v>1</v>
      </c>
      <c r="M1149" s="27">
        <f t="shared" si="45"/>
        <v>130</v>
      </c>
      <c r="N1149" s="23"/>
      <c r="O1149" s="24" t="s">
        <v>32</v>
      </c>
    </row>
    <row r="1150" s="1" customFormat="1" ht="18.75" spans="1:15">
      <c r="A1150" s="121">
        <v>1145</v>
      </c>
      <c r="B1150" s="121" t="s">
        <v>14518</v>
      </c>
      <c r="C1150" s="121" t="s">
        <v>11004</v>
      </c>
      <c r="D1150" s="121" t="s">
        <v>10034</v>
      </c>
      <c r="E1150" s="121" t="s">
        <v>14519</v>
      </c>
      <c r="F1150" s="131" t="s">
        <v>15361</v>
      </c>
      <c r="G1150" s="121" t="s">
        <v>4794</v>
      </c>
      <c r="H1150" s="121" t="s">
        <v>194</v>
      </c>
      <c r="I1150" s="121">
        <v>4</v>
      </c>
      <c r="J1150" s="121" t="s">
        <v>15472</v>
      </c>
      <c r="K1150" s="131" t="s">
        <v>14523</v>
      </c>
      <c r="L1150" s="121">
        <v>2</v>
      </c>
      <c r="M1150" s="27">
        <f t="shared" si="45"/>
        <v>260</v>
      </c>
      <c r="N1150" s="23"/>
      <c r="O1150" s="24" t="s">
        <v>32</v>
      </c>
    </row>
    <row r="1151" s="1" customFormat="1" ht="18.75" spans="1:15">
      <c r="A1151" s="121">
        <v>1146</v>
      </c>
      <c r="B1151" s="121" t="s">
        <v>14518</v>
      </c>
      <c r="C1151" s="121" t="s">
        <v>11004</v>
      </c>
      <c r="D1151" s="121" t="s">
        <v>10034</v>
      </c>
      <c r="E1151" s="121" t="s">
        <v>14519</v>
      </c>
      <c r="F1151" s="131" t="s">
        <v>15361</v>
      </c>
      <c r="G1151" s="121" t="s">
        <v>15698</v>
      </c>
      <c r="H1151" s="121" t="s">
        <v>194</v>
      </c>
      <c r="I1151" s="121">
        <v>5</v>
      </c>
      <c r="J1151" s="121" t="s">
        <v>15374</v>
      </c>
      <c r="K1151" s="131" t="s">
        <v>14523</v>
      </c>
      <c r="L1151" s="121">
        <v>4</v>
      </c>
      <c r="M1151" s="27">
        <f t="shared" si="45"/>
        <v>520</v>
      </c>
      <c r="N1151" s="23"/>
      <c r="O1151" s="24" t="s">
        <v>32</v>
      </c>
    </row>
    <row r="1152" s="1" customFormat="1" ht="18.75" spans="1:15">
      <c r="A1152" s="121">
        <v>1147</v>
      </c>
      <c r="B1152" s="121" t="s">
        <v>14518</v>
      </c>
      <c r="C1152" s="121" t="s">
        <v>11004</v>
      </c>
      <c r="D1152" s="121" t="s">
        <v>10034</v>
      </c>
      <c r="E1152" s="121" t="s">
        <v>14519</v>
      </c>
      <c r="F1152" s="131" t="s">
        <v>15361</v>
      </c>
      <c r="G1152" s="121" t="s">
        <v>15699</v>
      </c>
      <c r="H1152" s="121" t="s">
        <v>194</v>
      </c>
      <c r="I1152" s="121">
        <v>4</v>
      </c>
      <c r="J1152" s="121" t="s">
        <v>15429</v>
      </c>
      <c r="K1152" s="131" t="s">
        <v>14523</v>
      </c>
      <c r="L1152" s="121">
        <v>2</v>
      </c>
      <c r="M1152" s="27">
        <f t="shared" si="45"/>
        <v>260</v>
      </c>
      <c r="N1152" s="23"/>
      <c r="O1152" s="24" t="s">
        <v>32</v>
      </c>
    </row>
    <row r="1153" s="1" customFormat="1" ht="18.75" spans="1:15">
      <c r="A1153" s="121">
        <v>1148</v>
      </c>
      <c r="B1153" s="121" t="s">
        <v>14518</v>
      </c>
      <c r="C1153" s="121" t="s">
        <v>11004</v>
      </c>
      <c r="D1153" s="121" t="s">
        <v>10034</v>
      </c>
      <c r="E1153" s="121" t="s">
        <v>14519</v>
      </c>
      <c r="F1153" s="131" t="s">
        <v>15361</v>
      </c>
      <c r="G1153" s="121" t="s">
        <v>15700</v>
      </c>
      <c r="H1153" s="121" t="s">
        <v>194</v>
      </c>
      <c r="I1153" s="121">
        <v>6</v>
      </c>
      <c r="J1153" s="121" t="s">
        <v>15363</v>
      </c>
      <c r="K1153" s="131" t="s">
        <v>14523</v>
      </c>
      <c r="L1153" s="121">
        <v>6</v>
      </c>
      <c r="M1153" s="27">
        <f t="shared" si="45"/>
        <v>780</v>
      </c>
      <c r="N1153" s="23"/>
      <c r="O1153" s="24" t="s">
        <v>32</v>
      </c>
    </row>
    <row r="1154" s="1" customFormat="1" ht="18.75" spans="1:15">
      <c r="A1154" s="121">
        <v>1149</v>
      </c>
      <c r="B1154" s="121" t="s">
        <v>14518</v>
      </c>
      <c r="C1154" s="121" t="s">
        <v>11004</v>
      </c>
      <c r="D1154" s="121" t="s">
        <v>10034</v>
      </c>
      <c r="E1154" s="121" t="s">
        <v>14519</v>
      </c>
      <c r="F1154" s="131" t="s">
        <v>15361</v>
      </c>
      <c r="G1154" s="121" t="s">
        <v>15701</v>
      </c>
      <c r="H1154" s="121" t="s">
        <v>194</v>
      </c>
      <c r="I1154" s="121">
        <v>3</v>
      </c>
      <c r="J1154" s="121" t="s">
        <v>15386</v>
      </c>
      <c r="K1154" s="131" t="s">
        <v>14523</v>
      </c>
      <c r="L1154" s="121">
        <v>2</v>
      </c>
      <c r="M1154" s="27">
        <f t="shared" si="45"/>
        <v>260</v>
      </c>
      <c r="N1154" s="23"/>
      <c r="O1154" s="24" t="s">
        <v>32</v>
      </c>
    </row>
    <row r="1155" s="1" customFormat="1" ht="18.75" spans="1:15">
      <c r="A1155" s="121">
        <v>1150</v>
      </c>
      <c r="B1155" s="121" t="s">
        <v>14518</v>
      </c>
      <c r="C1155" s="121" t="s">
        <v>11004</v>
      </c>
      <c r="D1155" s="121" t="s">
        <v>10034</v>
      </c>
      <c r="E1155" s="121" t="s">
        <v>14519</v>
      </c>
      <c r="F1155" s="131" t="s">
        <v>15361</v>
      </c>
      <c r="G1155" s="121" t="s">
        <v>15702</v>
      </c>
      <c r="H1155" s="121" t="s">
        <v>1583</v>
      </c>
      <c r="I1155" s="121">
        <v>2</v>
      </c>
      <c r="J1155" s="121" t="s">
        <v>15427</v>
      </c>
      <c r="K1155" s="131" t="s">
        <v>14523</v>
      </c>
      <c r="L1155" s="121">
        <v>1</v>
      </c>
      <c r="M1155" s="27">
        <f t="shared" si="45"/>
        <v>130</v>
      </c>
      <c r="N1155" s="23"/>
      <c r="O1155" s="24" t="s">
        <v>32</v>
      </c>
    </row>
    <row r="1156" s="1" customFormat="1" ht="18.75" spans="1:15">
      <c r="A1156" s="121">
        <v>1151</v>
      </c>
      <c r="B1156" s="121" t="s">
        <v>14518</v>
      </c>
      <c r="C1156" s="121" t="s">
        <v>11004</v>
      </c>
      <c r="D1156" s="121" t="s">
        <v>10034</v>
      </c>
      <c r="E1156" s="121" t="s">
        <v>14519</v>
      </c>
      <c r="F1156" s="131" t="s">
        <v>15361</v>
      </c>
      <c r="G1156" s="121" t="s">
        <v>15703</v>
      </c>
      <c r="H1156" s="121" t="s">
        <v>6215</v>
      </c>
      <c r="I1156" s="121">
        <v>5</v>
      </c>
      <c r="J1156" s="121" t="s">
        <v>15374</v>
      </c>
      <c r="K1156" s="131" t="s">
        <v>14523</v>
      </c>
      <c r="L1156" s="121">
        <v>3</v>
      </c>
      <c r="M1156" s="27">
        <f t="shared" si="45"/>
        <v>390</v>
      </c>
      <c r="N1156" s="23"/>
      <c r="O1156" s="24" t="s">
        <v>32</v>
      </c>
    </row>
    <row r="1157" s="1" customFormat="1" ht="18.75" spans="1:15">
      <c r="A1157" s="121">
        <v>1152</v>
      </c>
      <c r="B1157" s="121" t="s">
        <v>14518</v>
      </c>
      <c r="C1157" s="121" t="s">
        <v>11004</v>
      </c>
      <c r="D1157" s="121" t="s">
        <v>10034</v>
      </c>
      <c r="E1157" s="121" t="s">
        <v>14519</v>
      </c>
      <c r="F1157" s="131" t="s">
        <v>15361</v>
      </c>
      <c r="G1157" s="121" t="s">
        <v>15704</v>
      </c>
      <c r="H1157" s="121" t="s">
        <v>194</v>
      </c>
      <c r="I1157" s="121">
        <v>4</v>
      </c>
      <c r="J1157" s="121" t="s">
        <v>15374</v>
      </c>
      <c r="K1157" s="131" t="s">
        <v>14523</v>
      </c>
      <c r="L1157" s="121">
        <v>2</v>
      </c>
      <c r="M1157" s="27">
        <f t="shared" si="45"/>
        <v>260</v>
      </c>
      <c r="N1157" s="23"/>
      <c r="O1157" s="24" t="s">
        <v>32</v>
      </c>
    </row>
    <row r="1158" s="1" customFormat="1" ht="18.75" spans="1:15">
      <c r="A1158" s="121">
        <v>1153</v>
      </c>
      <c r="B1158" s="121" t="s">
        <v>14518</v>
      </c>
      <c r="C1158" s="121" t="s">
        <v>11004</v>
      </c>
      <c r="D1158" s="121" t="s">
        <v>10034</v>
      </c>
      <c r="E1158" s="121" t="s">
        <v>14519</v>
      </c>
      <c r="F1158" s="131" t="s">
        <v>15361</v>
      </c>
      <c r="G1158" s="121" t="s">
        <v>15390</v>
      </c>
      <c r="H1158" s="121" t="s">
        <v>194</v>
      </c>
      <c r="I1158" s="121">
        <v>4</v>
      </c>
      <c r="J1158" s="121" t="s">
        <v>15396</v>
      </c>
      <c r="K1158" s="131" t="s">
        <v>14523</v>
      </c>
      <c r="L1158" s="121">
        <v>4</v>
      </c>
      <c r="M1158" s="27">
        <f t="shared" si="45"/>
        <v>520</v>
      </c>
      <c r="N1158" s="23"/>
      <c r="O1158" s="24" t="s">
        <v>32</v>
      </c>
    </row>
    <row r="1159" s="1" customFormat="1" ht="18.75" spans="1:15">
      <c r="A1159" s="121">
        <v>1154</v>
      </c>
      <c r="B1159" s="121" t="s">
        <v>14518</v>
      </c>
      <c r="C1159" s="121" t="s">
        <v>11004</v>
      </c>
      <c r="D1159" s="121" t="s">
        <v>10034</v>
      </c>
      <c r="E1159" s="121" t="s">
        <v>14519</v>
      </c>
      <c r="F1159" s="131" t="s">
        <v>15361</v>
      </c>
      <c r="G1159" s="121" t="s">
        <v>15705</v>
      </c>
      <c r="H1159" s="121" t="s">
        <v>194</v>
      </c>
      <c r="I1159" s="121">
        <v>6</v>
      </c>
      <c r="J1159" s="121" t="s">
        <v>15472</v>
      </c>
      <c r="K1159" s="131" t="s">
        <v>14523</v>
      </c>
      <c r="L1159" s="121">
        <v>3</v>
      </c>
      <c r="M1159" s="27">
        <f t="shared" si="45"/>
        <v>390</v>
      </c>
      <c r="N1159" s="23"/>
      <c r="O1159" s="24" t="s">
        <v>32</v>
      </c>
    </row>
    <row r="1160" s="1" customFormat="1" ht="18.75" spans="1:15">
      <c r="A1160" s="121">
        <v>1155</v>
      </c>
      <c r="B1160" s="121" t="s">
        <v>14518</v>
      </c>
      <c r="C1160" s="121" t="s">
        <v>11004</v>
      </c>
      <c r="D1160" s="121" t="s">
        <v>10034</v>
      </c>
      <c r="E1160" s="121" t="s">
        <v>14519</v>
      </c>
      <c r="F1160" s="131" t="s">
        <v>15361</v>
      </c>
      <c r="G1160" s="121" t="s">
        <v>15706</v>
      </c>
      <c r="H1160" s="121" t="s">
        <v>1583</v>
      </c>
      <c r="I1160" s="121">
        <v>1</v>
      </c>
      <c r="J1160" s="121" t="s">
        <v>15377</v>
      </c>
      <c r="K1160" s="131" t="s">
        <v>14523</v>
      </c>
      <c r="L1160" s="121">
        <v>1</v>
      </c>
      <c r="M1160" s="27">
        <f t="shared" si="45"/>
        <v>130</v>
      </c>
      <c r="N1160" s="23"/>
      <c r="O1160" s="24" t="s">
        <v>32</v>
      </c>
    </row>
    <row r="1161" s="1" customFormat="1" ht="18.75" spans="1:15">
      <c r="A1161" s="121">
        <v>1156</v>
      </c>
      <c r="B1161" s="121" t="s">
        <v>14518</v>
      </c>
      <c r="C1161" s="121" t="s">
        <v>11004</v>
      </c>
      <c r="D1161" s="121" t="s">
        <v>10034</v>
      </c>
      <c r="E1161" s="121" t="s">
        <v>14519</v>
      </c>
      <c r="F1161" s="131" t="s">
        <v>15361</v>
      </c>
      <c r="G1161" s="121" t="s">
        <v>15707</v>
      </c>
      <c r="H1161" s="121" t="s">
        <v>194</v>
      </c>
      <c r="I1161" s="121">
        <v>3</v>
      </c>
      <c r="J1161" s="121" t="s">
        <v>15377</v>
      </c>
      <c r="K1161" s="131" t="s">
        <v>14523</v>
      </c>
      <c r="L1161" s="121">
        <v>2</v>
      </c>
      <c r="M1161" s="27">
        <f t="shared" si="45"/>
        <v>260</v>
      </c>
      <c r="N1161" s="23"/>
      <c r="O1161" s="24" t="s">
        <v>32</v>
      </c>
    </row>
    <row r="1162" s="1" customFormat="1" ht="18.75" spans="1:15">
      <c r="A1162" s="121">
        <v>1157</v>
      </c>
      <c r="B1162" s="121" t="s">
        <v>14518</v>
      </c>
      <c r="C1162" s="121" t="s">
        <v>11004</v>
      </c>
      <c r="D1162" s="121" t="s">
        <v>10034</v>
      </c>
      <c r="E1162" s="121" t="s">
        <v>14519</v>
      </c>
      <c r="F1162" s="131" t="s">
        <v>15361</v>
      </c>
      <c r="G1162" s="121" t="s">
        <v>15708</v>
      </c>
      <c r="H1162" s="121" t="s">
        <v>194</v>
      </c>
      <c r="I1162" s="121">
        <v>6</v>
      </c>
      <c r="J1162" s="121" t="s">
        <v>15377</v>
      </c>
      <c r="K1162" s="131" t="s">
        <v>14523</v>
      </c>
      <c r="L1162" s="121">
        <v>3</v>
      </c>
      <c r="M1162" s="27">
        <f t="shared" si="45"/>
        <v>390</v>
      </c>
      <c r="N1162" s="23"/>
      <c r="O1162" s="24" t="s">
        <v>32</v>
      </c>
    </row>
    <row r="1163" s="1" customFormat="1" ht="18.75" spans="1:15">
      <c r="A1163" s="121">
        <v>1158</v>
      </c>
      <c r="B1163" s="121" t="s">
        <v>14518</v>
      </c>
      <c r="C1163" s="121" t="s">
        <v>11004</v>
      </c>
      <c r="D1163" s="121" t="s">
        <v>10034</v>
      </c>
      <c r="E1163" s="121" t="s">
        <v>14519</v>
      </c>
      <c r="F1163" s="131" t="s">
        <v>15361</v>
      </c>
      <c r="G1163" s="121" t="s">
        <v>15709</v>
      </c>
      <c r="H1163" s="121" t="s">
        <v>194</v>
      </c>
      <c r="I1163" s="121">
        <v>4</v>
      </c>
      <c r="J1163" s="121" t="s">
        <v>15382</v>
      </c>
      <c r="K1163" s="131" t="s">
        <v>14523</v>
      </c>
      <c r="L1163" s="121">
        <v>2</v>
      </c>
      <c r="M1163" s="27">
        <f t="shared" si="45"/>
        <v>260</v>
      </c>
      <c r="N1163" s="23"/>
      <c r="O1163" s="24" t="s">
        <v>32</v>
      </c>
    </row>
    <row r="1164" s="1" customFormat="1" ht="18.75" spans="1:15">
      <c r="A1164" s="121">
        <v>1159</v>
      </c>
      <c r="B1164" s="121" t="s">
        <v>14518</v>
      </c>
      <c r="C1164" s="121" t="s">
        <v>11004</v>
      </c>
      <c r="D1164" s="121" t="s">
        <v>10034</v>
      </c>
      <c r="E1164" s="121" t="s">
        <v>14519</v>
      </c>
      <c r="F1164" s="131" t="s">
        <v>15361</v>
      </c>
      <c r="G1164" s="121" t="s">
        <v>15710</v>
      </c>
      <c r="H1164" s="121" t="s">
        <v>194</v>
      </c>
      <c r="I1164" s="121">
        <v>6</v>
      </c>
      <c r="J1164" s="121" t="s">
        <v>15427</v>
      </c>
      <c r="K1164" s="131" t="s">
        <v>14523</v>
      </c>
      <c r="L1164" s="121">
        <v>4</v>
      </c>
      <c r="M1164" s="27">
        <f t="shared" si="45"/>
        <v>520</v>
      </c>
      <c r="N1164" s="23"/>
      <c r="O1164" s="24" t="s">
        <v>32</v>
      </c>
    </row>
    <row r="1165" s="1" customFormat="1" ht="18.75" spans="1:15">
      <c r="A1165" s="121">
        <v>1160</v>
      </c>
      <c r="B1165" s="121" t="s">
        <v>14518</v>
      </c>
      <c r="C1165" s="121" t="s">
        <v>11004</v>
      </c>
      <c r="D1165" s="121" t="s">
        <v>10034</v>
      </c>
      <c r="E1165" s="121" t="s">
        <v>14519</v>
      </c>
      <c r="F1165" s="131" t="s">
        <v>15361</v>
      </c>
      <c r="G1165" s="121" t="s">
        <v>15711</v>
      </c>
      <c r="H1165" s="121" t="s">
        <v>194</v>
      </c>
      <c r="I1165" s="121">
        <v>5</v>
      </c>
      <c r="J1165" s="121" t="s">
        <v>15403</v>
      </c>
      <c r="K1165" s="131" t="s">
        <v>14523</v>
      </c>
      <c r="L1165" s="121">
        <v>3</v>
      </c>
      <c r="M1165" s="27">
        <f t="shared" si="45"/>
        <v>390</v>
      </c>
      <c r="N1165" s="23"/>
      <c r="O1165" s="24" t="s">
        <v>32</v>
      </c>
    </row>
    <row r="1166" s="1" customFormat="1" ht="18.75" spans="1:15">
      <c r="A1166" s="121">
        <v>1161</v>
      </c>
      <c r="B1166" s="121" t="s">
        <v>14518</v>
      </c>
      <c r="C1166" s="121" t="s">
        <v>11004</v>
      </c>
      <c r="D1166" s="121" t="s">
        <v>10034</v>
      </c>
      <c r="E1166" s="121" t="s">
        <v>14519</v>
      </c>
      <c r="F1166" s="131" t="s">
        <v>15361</v>
      </c>
      <c r="G1166" s="121" t="s">
        <v>15712</v>
      </c>
      <c r="H1166" s="121" t="s">
        <v>194</v>
      </c>
      <c r="I1166" s="121">
        <v>4</v>
      </c>
      <c r="J1166" s="121" t="s">
        <v>15363</v>
      </c>
      <c r="K1166" s="131" t="s">
        <v>14523</v>
      </c>
      <c r="L1166" s="121">
        <v>2</v>
      </c>
      <c r="M1166" s="27">
        <f t="shared" si="45"/>
        <v>260</v>
      </c>
      <c r="N1166" s="23"/>
      <c r="O1166" s="24" t="s">
        <v>32</v>
      </c>
    </row>
    <row r="1167" s="1" customFormat="1" ht="18.75" spans="1:15">
      <c r="A1167" s="121">
        <v>1162</v>
      </c>
      <c r="B1167" s="121" t="s">
        <v>14518</v>
      </c>
      <c r="C1167" s="121" t="s">
        <v>11004</v>
      </c>
      <c r="D1167" s="121" t="s">
        <v>10034</v>
      </c>
      <c r="E1167" s="121" t="s">
        <v>14519</v>
      </c>
      <c r="F1167" s="131" t="s">
        <v>15361</v>
      </c>
      <c r="G1167" s="121" t="s">
        <v>9672</v>
      </c>
      <c r="H1167" s="121" t="s">
        <v>194</v>
      </c>
      <c r="I1167" s="121">
        <v>2</v>
      </c>
      <c r="J1167" s="121" t="s">
        <v>15363</v>
      </c>
      <c r="K1167" s="131" t="s">
        <v>14523</v>
      </c>
      <c r="L1167" s="121">
        <v>1</v>
      </c>
      <c r="M1167" s="27">
        <f t="shared" si="45"/>
        <v>130</v>
      </c>
      <c r="N1167" s="23"/>
      <c r="O1167" s="24" t="s">
        <v>32</v>
      </c>
    </row>
    <row r="1168" s="1" customFormat="1" ht="18.75" spans="1:15">
      <c r="A1168" s="121">
        <v>1163</v>
      </c>
      <c r="B1168" s="121" t="s">
        <v>14518</v>
      </c>
      <c r="C1168" s="121" t="s">
        <v>11004</v>
      </c>
      <c r="D1168" s="121" t="s">
        <v>10034</v>
      </c>
      <c r="E1168" s="121" t="s">
        <v>14519</v>
      </c>
      <c r="F1168" s="131" t="s">
        <v>15361</v>
      </c>
      <c r="G1168" s="121" t="s">
        <v>15713</v>
      </c>
      <c r="H1168" s="121" t="s">
        <v>194</v>
      </c>
      <c r="I1168" s="121">
        <v>6</v>
      </c>
      <c r="J1168" s="121" t="s">
        <v>15403</v>
      </c>
      <c r="K1168" s="131" t="s">
        <v>14523</v>
      </c>
      <c r="L1168" s="121">
        <v>6</v>
      </c>
      <c r="M1168" s="27">
        <f t="shared" si="45"/>
        <v>780</v>
      </c>
      <c r="N1168" s="23"/>
      <c r="O1168" s="24" t="s">
        <v>32</v>
      </c>
    </row>
    <row r="1169" s="1" customFormat="1" ht="18.75" spans="1:15">
      <c r="A1169" s="121">
        <v>1164</v>
      </c>
      <c r="B1169" s="121" t="s">
        <v>14518</v>
      </c>
      <c r="C1169" s="121" t="s">
        <v>11004</v>
      </c>
      <c r="D1169" s="121" t="s">
        <v>10034</v>
      </c>
      <c r="E1169" s="121" t="s">
        <v>14519</v>
      </c>
      <c r="F1169" s="131" t="s">
        <v>15361</v>
      </c>
      <c r="G1169" s="121" t="s">
        <v>15714</v>
      </c>
      <c r="H1169" s="121" t="s">
        <v>194</v>
      </c>
      <c r="I1169" s="121">
        <v>5</v>
      </c>
      <c r="J1169" s="121" t="s">
        <v>15363</v>
      </c>
      <c r="K1169" s="131" t="s">
        <v>14523</v>
      </c>
      <c r="L1169" s="121">
        <v>3</v>
      </c>
      <c r="M1169" s="27">
        <f t="shared" si="45"/>
        <v>390</v>
      </c>
      <c r="N1169" s="23"/>
      <c r="O1169" s="24" t="s">
        <v>32</v>
      </c>
    </row>
    <row r="1170" s="1" customFormat="1" ht="18.75" spans="1:15">
      <c r="A1170" s="121">
        <v>1165</v>
      </c>
      <c r="B1170" s="121" t="s">
        <v>14518</v>
      </c>
      <c r="C1170" s="121" t="s">
        <v>11004</v>
      </c>
      <c r="D1170" s="121" t="s">
        <v>10034</v>
      </c>
      <c r="E1170" s="121" t="s">
        <v>14519</v>
      </c>
      <c r="F1170" s="131" t="s">
        <v>15361</v>
      </c>
      <c r="G1170" s="121" t="s">
        <v>15715</v>
      </c>
      <c r="H1170" s="121" t="s">
        <v>194</v>
      </c>
      <c r="I1170" s="121">
        <v>5</v>
      </c>
      <c r="J1170" s="121" t="s">
        <v>15382</v>
      </c>
      <c r="K1170" s="131" t="s">
        <v>14523</v>
      </c>
      <c r="L1170" s="121">
        <v>3</v>
      </c>
      <c r="M1170" s="27">
        <f t="shared" si="45"/>
        <v>390</v>
      </c>
      <c r="N1170" s="23"/>
      <c r="O1170" s="24" t="s">
        <v>32</v>
      </c>
    </row>
    <row r="1171" s="1" customFormat="1" ht="18.75" spans="1:15">
      <c r="A1171" s="121">
        <v>1166</v>
      </c>
      <c r="B1171" s="121" t="s">
        <v>14518</v>
      </c>
      <c r="C1171" s="121" t="s">
        <v>11004</v>
      </c>
      <c r="D1171" s="121" t="s">
        <v>10034</v>
      </c>
      <c r="E1171" s="121" t="s">
        <v>14519</v>
      </c>
      <c r="F1171" s="131" t="s">
        <v>15361</v>
      </c>
      <c r="G1171" s="122" t="s">
        <v>15716</v>
      </c>
      <c r="H1171" s="121" t="s">
        <v>194</v>
      </c>
      <c r="I1171" s="121">
        <v>6</v>
      </c>
      <c r="J1171" s="121" t="s">
        <v>15396</v>
      </c>
      <c r="K1171" s="131" t="s">
        <v>14523</v>
      </c>
      <c r="L1171" s="121">
        <v>3</v>
      </c>
      <c r="M1171" s="27">
        <f t="shared" si="45"/>
        <v>390</v>
      </c>
      <c r="N1171" s="23"/>
      <c r="O1171" s="24" t="s">
        <v>32</v>
      </c>
    </row>
    <row r="1172" s="1" customFormat="1" ht="18.75" spans="1:15">
      <c r="A1172" s="121">
        <v>1167</v>
      </c>
      <c r="B1172" s="121" t="s">
        <v>14518</v>
      </c>
      <c r="C1172" s="121" t="s">
        <v>11004</v>
      </c>
      <c r="D1172" s="121" t="s">
        <v>10034</v>
      </c>
      <c r="E1172" s="121" t="s">
        <v>14519</v>
      </c>
      <c r="F1172" s="131" t="s">
        <v>15361</v>
      </c>
      <c r="G1172" s="121" t="s">
        <v>15717</v>
      </c>
      <c r="H1172" s="121" t="s">
        <v>194</v>
      </c>
      <c r="I1172" s="121">
        <v>2</v>
      </c>
      <c r="J1172" s="121" t="s">
        <v>15403</v>
      </c>
      <c r="K1172" s="131" t="s">
        <v>14523</v>
      </c>
      <c r="L1172" s="121">
        <v>2</v>
      </c>
      <c r="M1172" s="27">
        <f t="shared" si="45"/>
        <v>260</v>
      </c>
      <c r="N1172" s="23"/>
      <c r="O1172" s="24" t="s">
        <v>32</v>
      </c>
    </row>
    <row r="1173" s="1" customFormat="1" ht="18.75" spans="1:15">
      <c r="A1173" s="121">
        <v>1168</v>
      </c>
      <c r="B1173" s="121" t="s">
        <v>14518</v>
      </c>
      <c r="C1173" s="121" t="s">
        <v>11004</v>
      </c>
      <c r="D1173" s="121" t="s">
        <v>10034</v>
      </c>
      <c r="E1173" s="121" t="s">
        <v>14519</v>
      </c>
      <c r="F1173" s="142" t="s">
        <v>15361</v>
      </c>
      <c r="G1173" s="143" t="s">
        <v>15718</v>
      </c>
      <c r="H1173" s="141" t="s">
        <v>1583</v>
      </c>
      <c r="I1173" s="142">
        <v>1</v>
      </c>
      <c r="J1173" s="144" t="s">
        <v>15719</v>
      </c>
      <c r="K1173" s="141" t="s">
        <v>31</v>
      </c>
      <c r="L1173" s="142">
        <v>1</v>
      </c>
      <c r="M1173" s="27">
        <f t="shared" si="45"/>
        <v>130</v>
      </c>
      <c r="N1173" s="23"/>
      <c r="O1173" s="24" t="s">
        <v>32</v>
      </c>
    </row>
    <row r="1174" s="1" customFormat="1" ht="18.75" spans="1:15">
      <c r="A1174" s="121">
        <v>1169</v>
      </c>
      <c r="B1174" s="121" t="s">
        <v>14518</v>
      </c>
      <c r="C1174" s="121" t="s">
        <v>11004</v>
      </c>
      <c r="D1174" s="121" t="s">
        <v>10034</v>
      </c>
      <c r="E1174" s="121" t="s">
        <v>14519</v>
      </c>
      <c r="F1174" s="142" t="s">
        <v>15361</v>
      </c>
      <c r="G1174" s="143" t="s">
        <v>15720</v>
      </c>
      <c r="H1174" s="141" t="s">
        <v>194</v>
      </c>
      <c r="I1174" s="142">
        <v>4</v>
      </c>
      <c r="J1174" s="144" t="s">
        <v>15719</v>
      </c>
      <c r="K1174" s="141" t="s">
        <v>31</v>
      </c>
      <c r="L1174" s="142">
        <v>1</v>
      </c>
      <c r="M1174" s="27">
        <f t="shared" si="45"/>
        <v>130</v>
      </c>
      <c r="N1174" s="23"/>
      <c r="O1174" s="24" t="s">
        <v>32</v>
      </c>
    </row>
    <row r="1175" s="1" customFormat="1" ht="18.75" spans="1:15">
      <c r="A1175" s="121">
        <v>1170</v>
      </c>
      <c r="B1175" s="121" t="s">
        <v>14518</v>
      </c>
      <c r="C1175" s="121" t="s">
        <v>11004</v>
      </c>
      <c r="D1175" s="121" t="s">
        <v>10034</v>
      </c>
      <c r="E1175" s="121" t="s">
        <v>14519</v>
      </c>
      <c r="F1175" s="142" t="s">
        <v>15361</v>
      </c>
      <c r="G1175" s="143" t="s">
        <v>15721</v>
      </c>
      <c r="H1175" s="141" t="s">
        <v>194</v>
      </c>
      <c r="I1175" s="142">
        <v>3</v>
      </c>
      <c r="J1175" s="144" t="s">
        <v>15719</v>
      </c>
      <c r="K1175" s="141" t="s">
        <v>31</v>
      </c>
      <c r="L1175" s="142">
        <v>3</v>
      </c>
      <c r="M1175" s="27">
        <f t="shared" si="45"/>
        <v>390</v>
      </c>
      <c r="N1175" s="23"/>
      <c r="O1175" s="24" t="s">
        <v>32</v>
      </c>
    </row>
    <row r="1176" s="1" customFormat="1" ht="18.75" spans="1:15">
      <c r="A1176" s="121">
        <v>1171</v>
      </c>
      <c r="B1176" s="121" t="s">
        <v>14518</v>
      </c>
      <c r="C1176" s="121" t="s">
        <v>11004</v>
      </c>
      <c r="D1176" s="121" t="s">
        <v>10034</v>
      </c>
      <c r="E1176" s="121" t="s">
        <v>14519</v>
      </c>
      <c r="F1176" s="142" t="s">
        <v>15361</v>
      </c>
      <c r="G1176" s="143" t="s">
        <v>15722</v>
      </c>
      <c r="H1176" s="141" t="s">
        <v>194</v>
      </c>
      <c r="I1176" s="142">
        <v>4</v>
      </c>
      <c r="J1176" s="144" t="s">
        <v>15719</v>
      </c>
      <c r="K1176" s="141" t="s">
        <v>31</v>
      </c>
      <c r="L1176" s="142">
        <v>4</v>
      </c>
      <c r="M1176" s="27">
        <f t="shared" si="45"/>
        <v>520</v>
      </c>
      <c r="N1176" s="23"/>
      <c r="O1176" s="24" t="s">
        <v>32</v>
      </c>
    </row>
    <row r="1177" s="1" customFormat="1" ht="18.75" spans="1:15">
      <c r="A1177" s="121">
        <v>1172</v>
      </c>
      <c r="B1177" s="121" t="s">
        <v>14518</v>
      </c>
      <c r="C1177" s="121" t="s">
        <v>11004</v>
      </c>
      <c r="D1177" s="121" t="s">
        <v>10034</v>
      </c>
      <c r="E1177" s="121" t="s">
        <v>14519</v>
      </c>
      <c r="F1177" s="142" t="s">
        <v>15361</v>
      </c>
      <c r="G1177" s="143" t="s">
        <v>15723</v>
      </c>
      <c r="H1177" s="141" t="s">
        <v>1583</v>
      </c>
      <c r="I1177" s="142">
        <v>2</v>
      </c>
      <c r="J1177" s="144" t="s">
        <v>15724</v>
      </c>
      <c r="K1177" s="141" t="s">
        <v>31</v>
      </c>
      <c r="L1177" s="142">
        <v>2</v>
      </c>
      <c r="M1177" s="27">
        <f t="shared" si="45"/>
        <v>260</v>
      </c>
      <c r="N1177" s="23"/>
      <c r="O1177" s="24" t="s">
        <v>32</v>
      </c>
    </row>
    <row r="1178" s="1" customFormat="1" ht="18.75" spans="1:15">
      <c r="A1178" s="121">
        <v>1173</v>
      </c>
      <c r="B1178" s="121" t="s">
        <v>14518</v>
      </c>
      <c r="C1178" s="121" t="s">
        <v>11004</v>
      </c>
      <c r="D1178" s="121" t="s">
        <v>10034</v>
      </c>
      <c r="E1178" s="121" t="s">
        <v>14519</v>
      </c>
      <c r="F1178" s="142" t="s">
        <v>15361</v>
      </c>
      <c r="G1178" s="143" t="s">
        <v>15725</v>
      </c>
      <c r="H1178" s="141" t="s">
        <v>194</v>
      </c>
      <c r="I1178" s="142">
        <v>5</v>
      </c>
      <c r="J1178" s="144" t="s">
        <v>15719</v>
      </c>
      <c r="K1178" s="141" t="s">
        <v>31</v>
      </c>
      <c r="L1178" s="142">
        <v>5</v>
      </c>
      <c r="M1178" s="27">
        <f t="shared" si="45"/>
        <v>650</v>
      </c>
      <c r="N1178" s="23"/>
      <c r="O1178" s="24" t="s">
        <v>32</v>
      </c>
    </row>
    <row r="1179" s="1" customFormat="1" ht="18.75" spans="1:15">
      <c r="A1179" s="121">
        <v>1174</v>
      </c>
      <c r="B1179" s="121" t="s">
        <v>14518</v>
      </c>
      <c r="C1179" s="121" t="s">
        <v>11004</v>
      </c>
      <c r="D1179" s="121" t="s">
        <v>10034</v>
      </c>
      <c r="E1179" s="121" t="s">
        <v>14519</v>
      </c>
      <c r="F1179" s="142" t="s">
        <v>15361</v>
      </c>
      <c r="G1179" s="143" t="s">
        <v>15726</v>
      </c>
      <c r="H1179" s="141" t="s">
        <v>194</v>
      </c>
      <c r="I1179" s="142">
        <v>3</v>
      </c>
      <c r="J1179" s="144" t="s">
        <v>15719</v>
      </c>
      <c r="K1179" s="141" t="s">
        <v>31</v>
      </c>
      <c r="L1179" s="142">
        <v>3</v>
      </c>
      <c r="M1179" s="27">
        <f t="shared" si="45"/>
        <v>390</v>
      </c>
      <c r="N1179" s="23"/>
      <c r="O1179" s="24" t="s">
        <v>32</v>
      </c>
    </row>
    <row r="1180" s="1" customFormat="1" ht="18.75" spans="1:15">
      <c r="A1180" s="121">
        <v>1175</v>
      </c>
      <c r="B1180" s="121" t="s">
        <v>14518</v>
      </c>
      <c r="C1180" s="121" t="s">
        <v>11004</v>
      </c>
      <c r="D1180" s="121" t="s">
        <v>10034</v>
      </c>
      <c r="E1180" s="121" t="s">
        <v>14519</v>
      </c>
      <c r="F1180" s="142" t="s">
        <v>15361</v>
      </c>
      <c r="G1180" s="145" t="s">
        <v>15727</v>
      </c>
      <c r="H1180" s="141" t="s">
        <v>194</v>
      </c>
      <c r="I1180" s="142">
        <v>1</v>
      </c>
      <c r="J1180" s="144" t="s">
        <v>15719</v>
      </c>
      <c r="K1180" s="141" t="s">
        <v>31</v>
      </c>
      <c r="L1180" s="142">
        <v>1</v>
      </c>
      <c r="M1180" s="27">
        <f t="shared" si="45"/>
        <v>130</v>
      </c>
      <c r="N1180" s="23"/>
      <c r="O1180" s="24" t="s">
        <v>32</v>
      </c>
    </row>
    <row r="1181" s="1" customFormat="1" ht="18.75" spans="1:15">
      <c r="A1181" s="121">
        <v>1176</v>
      </c>
      <c r="B1181" s="121" t="s">
        <v>14518</v>
      </c>
      <c r="C1181" s="121" t="s">
        <v>11004</v>
      </c>
      <c r="D1181" s="121" t="s">
        <v>10034</v>
      </c>
      <c r="E1181" s="121" t="s">
        <v>14519</v>
      </c>
      <c r="F1181" s="134" t="s">
        <v>15728</v>
      </c>
      <c r="G1181" s="134" t="s">
        <v>15729</v>
      </c>
      <c r="H1181" s="135" t="s">
        <v>1583</v>
      </c>
      <c r="I1181" s="133">
        <v>4</v>
      </c>
      <c r="J1181" s="131" t="s">
        <v>15730</v>
      </c>
      <c r="K1181" s="135" t="s">
        <v>14748</v>
      </c>
      <c r="L1181" s="134">
        <v>4</v>
      </c>
      <c r="M1181" s="27">
        <f t="shared" si="45"/>
        <v>520</v>
      </c>
      <c r="N1181" s="23"/>
      <c r="O1181" s="24" t="s">
        <v>32</v>
      </c>
    </row>
    <row r="1182" s="1" customFormat="1" ht="18.75" spans="1:15">
      <c r="A1182" s="121">
        <v>1177</v>
      </c>
      <c r="B1182" s="121" t="s">
        <v>14518</v>
      </c>
      <c r="C1182" s="121" t="s">
        <v>11004</v>
      </c>
      <c r="D1182" s="121" t="s">
        <v>10034</v>
      </c>
      <c r="E1182" s="121" t="s">
        <v>14519</v>
      </c>
      <c r="F1182" s="134" t="s">
        <v>15728</v>
      </c>
      <c r="G1182" s="134" t="s">
        <v>15731</v>
      </c>
      <c r="H1182" s="135" t="s">
        <v>1583</v>
      </c>
      <c r="I1182" s="133">
        <v>3</v>
      </c>
      <c r="J1182" s="131" t="s">
        <v>15730</v>
      </c>
      <c r="K1182" s="135" t="s">
        <v>14748</v>
      </c>
      <c r="L1182" s="134">
        <v>3</v>
      </c>
      <c r="M1182" s="27">
        <f t="shared" si="45"/>
        <v>390</v>
      </c>
      <c r="N1182" s="23"/>
      <c r="O1182" s="24" t="s">
        <v>32</v>
      </c>
    </row>
    <row r="1183" s="1" customFormat="1" ht="18.75" spans="1:15">
      <c r="A1183" s="121">
        <v>1178</v>
      </c>
      <c r="B1183" s="121" t="s">
        <v>14518</v>
      </c>
      <c r="C1183" s="121" t="s">
        <v>11004</v>
      </c>
      <c r="D1183" s="121" t="s">
        <v>10034</v>
      </c>
      <c r="E1183" s="121" t="s">
        <v>14519</v>
      </c>
      <c r="F1183" s="134" t="s">
        <v>15728</v>
      </c>
      <c r="G1183" s="134" t="s">
        <v>15732</v>
      </c>
      <c r="H1183" s="135" t="s">
        <v>194</v>
      </c>
      <c r="I1183" s="133">
        <v>3</v>
      </c>
      <c r="J1183" s="131" t="s">
        <v>15730</v>
      </c>
      <c r="K1183" s="135" t="s">
        <v>14748</v>
      </c>
      <c r="L1183" s="134">
        <v>3</v>
      </c>
      <c r="M1183" s="27">
        <f t="shared" si="45"/>
        <v>390</v>
      </c>
      <c r="N1183" s="23"/>
      <c r="O1183" s="24" t="s">
        <v>32</v>
      </c>
    </row>
    <row r="1184" s="1" customFormat="1" ht="18.75" spans="1:15">
      <c r="A1184" s="121">
        <v>1179</v>
      </c>
      <c r="B1184" s="121" t="s">
        <v>14518</v>
      </c>
      <c r="C1184" s="121" t="s">
        <v>11004</v>
      </c>
      <c r="D1184" s="121" t="s">
        <v>10034</v>
      </c>
      <c r="E1184" s="121" t="s">
        <v>14519</v>
      </c>
      <c r="F1184" s="134" t="s">
        <v>15728</v>
      </c>
      <c r="G1184" s="134" t="s">
        <v>15733</v>
      </c>
      <c r="H1184" s="135" t="s">
        <v>194</v>
      </c>
      <c r="I1184" s="133">
        <v>2</v>
      </c>
      <c r="J1184" s="131" t="s">
        <v>15730</v>
      </c>
      <c r="K1184" s="135" t="s">
        <v>14748</v>
      </c>
      <c r="L1184" s="134">
        <v>2</v>
      </c>
      <c r="M1184" s="27">
        <f t="shared" si="45"/>
        <v>260</v>
      </c>
      <c r="N1184" s="23"/>
      <c r="O1184" s="24" t="s">
        <v>32</v>
      </c>
    </row>
    <row r="1185" s="1" customFormat="1" ht="18.75" spans="1:15">
      <c r="A1185" s="121">
        <v>1180</v>
      </c>
      <c r="B1185" s="121" t="s">
        <v>14518</v>
      </c>
      <c r="C1185" s="121" t="s">
        <v>11004</v>
      </c>
      <c r="D1185" s="121" t="s">
        <v>10034</v>
      </c>
      <c r="E1185" s="121" t="s">
        <v>14519</v>
      </c>
      <c r="F1185" s="134" t="s">
        <v>15728</v>
      </c>
      <c r="G1185" s="134" t="s">
        <v>15734</v>
      </c>
      <c r="H1185" s="135" t="s">
        <v>194</v>
      </c>
      <c r="I1185" s="133">
        <v>5</v>
      </c>
      <c r="J1185" s="131" t="s">
        <v>15730</v>
      </c>
      <c r="K1185" s="135" t="s">
        <v>14748</v>
      </c>
      <c r="L1185" s="134">
        <v>5</v>
      </c>
      <c r="M1185" s="27">
        <f t="shared" si="45"/>
        <v>650</v>
      </c>
      <c r="N1185" s="23"/>
      <c r="O1185" s="24" t="s">
        <v>32</v>
      </c>
    </row>
    <row r="1186" s="1" customFormat="1" ht="18.75" spans="1:15">
      <c r="A1186" s="121">
        <v>1181</v>
      </c>
      <c r="B1186" s="121" t="s">
        <v>14518</v>
      </c>
      <c r="C1186" s="121" t="s">
        <v>11004</v>
      </c>
      <c r="D1186" s="121" t="s">
        <v>10034</v>
      </c>
      <c r="E1186" s="121" t="s">
        <v>14519</v>
      </c>
      <c r="F1186" s="134" t="s">
        <v>15728</v>
      </c>
      <c r="G1186" s="134" t="s">
        <v>15735</v>
      </c>
      <c r="H1186" s="135" t="s">
        <v>194</v>
      </c>
      <c r="I1186" s="133">
        <v>4</v>
      </c>
      <c r="J1186" s="131" t="s">
        <v>15730</v>
      </c>
      <c r="K1186" s="135" t="s">
        <v>14748</v>
      </c>
      <c r="L1186" s="134">
        <v>3</v>
      </c>
      <c r="M1186" s="27">
        <f t="shared" si="45"/>
        <v>390</v>
      </c>
      <c r="N1186" s="23"/>
      <c r="O1186" s="24" t="s">
        <v>32</v>
      </c>
    </row>
    <row r="1187" s="1" customFormat="1" ht="18.75" spans="1:15">
      <c r="A1187" s="121">
        <v>1182</v>
      </c>
      <c r="B1187" s="121" t="s">
        <v>14518</v>
      </c>
      <c r="C1187" s="121" t="s">
        <v>11004</v>
      </c>
      <c r="D1187" s="121" t="s">
        <v>10034</v>
      </c>
      <c r="E1187" s="121" t="s">
        <v>14519</v>
      </c>
      <c r="F1187" s="134" t="s">
        <v>15728</v>
      </c>
      <c r="G1187" s="134" t="s">
        <v>15736</v>
      </c>
      <c r="H1187" s="135" t="s">
        <v>194</v>
      </c>
      <c r="I1187" s="133">
        <v>5</v>
      </c>
      <c r="J1187" s="131" t="s">
        <v>15730</v>
      </c>
      <c r="K1187" s="135" t="s">
        <v>14748</v>
      </c>
      <c r="L1187" s="134">
        <v>5</v>
      </c>
      <c r="M1187" s="27">
        <f t="shared" si="45"/>
        <v>650</v>
      </c>
      <c r="N1187" s="23"/>
      <c r="O1187" s="24" t="s">
        <v>32</v>
      </c>
    </row>
    <row r="1188" s="1" customFormat="1" ht="18.75" spans="1:15">
      <c r="A1188" s="121">
        <v>1183</v>
      </c>
      <c r="B1188" s="121" t="s">
        <v>14518</v>
      </c>
      <c r="C1188" s="121" t="s">
        <v>11004</v>
      </c>
      <c r="D1188" s="121" t="s">
        <v>10034</v>
      </c>
      <c r="E1188" s="121" t="s">
        <v>14519</v>
      </c>
      <c r="F1188" s="134" t="s">
        <v>15728</v>
      </c>
      <c r="G1188" s="134" t="s">
        <v>15737</v>
      </c>
      <c r="H1188" s="135" t="s">
        <v>1583</v>
      </c>
      <c r="I1188" s="133">
        <v>3</v>
      </c>
      <c r="J1188" s="131" t="s">
        <v>6423</v>
      </c>
      <c r="K1188" s="135" t="s">
        <v>14748</v>
      </c>
      <c r="L1188" s="134">
        <v>3</v>
      </c>
      <c r="M1188" s="27">
        <f t="shared" si="45"/>
        <v>390</v>
      </c>
      <c r="N1188" s="23"/>
      <c r="O1188" s="24" t="s">
        <v>32</v>
      </c>
    </row>
    <row r="1189" s="1" customFormat="1" ht="18.75" spans="1:15">
      <c r="A1189" s="121">
        <v>1184</v>
      </c>
      <c r="B1189" s="121" t="s">
        <v>14518</v>
      </c>
      <c r="C1189" s="121" t="s">
        <v>11004</v>
      </c>
      <c r="D1189" s="121" t="s">
        <v>10034</v>
      </c>
      <c r="E1189" s="121" t="s">
        <v>14519</v>
      </c>
      <c r="F1189" s="134" t="s">
        <v>15728</v>
      </c>
      <c r="G1189" s="134" t="s">
        <v>15738</v>
      </c>
      <c r="H1189" s="135" t="s">
        <v>1583</v>
      </c>
      <c r="I1189" s="133">
        <v>3</v>
      </c>
      <c r="J1189" s="131" t="s">
        <v>6423</v>
      </c>
      <c r="K1189" s="135" t="s">
        <v>14748</v>
      </c>
      <c r="L1189" s="134">
        <v>3</v>
      </c>
      <c r="M1189" s="27">
        <f t="shared" si="45"/>
        <v>390</v>
      </c>
      <c r="N1189" s="23"/>
      <c r="O1189" s="24" t="s">
        <v>32</v>
      </c>
    </row>
    <row r="1190" s="1" customFormat="1" ht="18.75" spans="1:15">
      <c r="A1190" s="121">
        <v>1185</v>
      </c>
      <c r="B1190" s="121" t="s">
        <v>14518</v>
      </c>
      <c r="C1190" s="121" t="s">
        <v>11004</v>
      </c>
      <c r="D1190" s="121" t="s">
        <v>10034</v>
      </c>
      <c r="E1190" s="121" t="s">
        <v>14519</v>
      </c>
      <c r="F1190" s="134" t="s">
        <v>15728</v>
      </c>
      <c r="G1190" s="134" t="s">
        <v>15739</v>
      </c>
      <c r="H1190" s="135" t="s">
        <v>194</v>
      </c>
      <c r="I1190" s="133">
        <v>4</v>
      </c>
      <c r="J1190" s="131" t="s">
        <v>6423</v>
      </c>
      <c r="K1190" s="135" t="s">
        <v>14748</v>
      </c>
      <c r="L1190" s="134">
        <v>4</v>
      </c>
      <c r="M1190" s="27">
        <f t="shared" si="45"/>
        <v>520</v>
      </c>
      <c r="N1190" s="23"/>
      <c r="O1190" s="24" t="s">
        <v>32</v>
      </c>
    </row>
    <row r="1191" s="1" customFormat="1" ht="18.75" spans="1:15">
      <c r="A1191" s="121">
        <v>1186</v>
      </c>
      <c r="B1191" s="121" t="s">
        <v>14518</v>
      </c>
      <c r="C1191" s="121" t="s">
        <v>11004</v>
      </c>
      <c r="D1191" s="121" t="s">
        <v>10034</v>
      </c>
      <c r="E1191" s="121" t="s">
        <v>14519</v>
      </c>
      <c r="F1191" s="134" t="s">
        <v>15728</v>
      </c>
      <c r="G1191" s="134" t="s">
        <v>15740</v>
      </c>
      <c r="H1191" s="135" t="s">
        <v>194</v>
      </c>
      <c r="I1191" s="133">
        <v>5</v>
      </c>
      <c r="J1191" s="131" t="s">
        <v>6423</v>
      </c>
      <c r="K1191" s="135" t="s">
        <v>14748</v>
      </c>
      <c r="L1191" s="134">
        <v>5</v>
      </c>
      <c r="M1191" s="27">
        <f t="shared" si="45"/>
        <v>650</v>
      </c>
      <c r="N1191" s="23"/>
      <c r="O1191" s="24" t="s">
        <v>32</v>
      </c>
    </row>
    <row r="1192" s="1" customFormat="1" ht="18.75" spans="1:15">
      <c r="A1192" s="121">
        <v>1187</v>
      </c>
      <c r="B1192" s="121" t="s">
        <v>14518</v>
      </c>
      <c r="C1192" s="121" t="s">
        <v>11004</v>
      </c>
      <c r="D1192" s="121" t="s">
        <v>10034</v>
      </c>
      <c r="E1192" s="121" t="s">
        <v>14519</v>
      </c>
      <c r="F1192" s="134" t="s">
        <v>15728</v>
      </c>
      <c r="G1192" s="134" t="s">
        <v>15741</v>
      </c>
      <c r="H1192" s="135" t="s">
        <v>194</v>
      </c>
      <c r="I1192" s="133">
        <v>5</v>
      </c>
      <c r="J1192" s="131" t="s">
        <v>6423</v>
      </c>
      <c r="K1192" s="135" t="s">
        <v>14748</v>
      </c>
      <c r="L1192" s="134">
        <v>5</v>
      </c>
      <c r="M1192" s="27">
        <f t="shared" si="45"/>
        <v>650</v>
      </c>
      <c r="N1192" s="23"/>
      <c r="O1192" s="24" t="s">
        <v>32</v>
      </c>
    </row>
    <row r="1193" s="1" customFormat="1" ht="18.75" spans="1:15">
      <c r="A1193" s="121">
        <v>1188</v>
      </c>
      <c r="B1193" s="121" t="s">
        <v>14518</v>
      </c>
      <c r="C1193" s="121" t="s">
        <v>11004</v>
      </c>
      <c r="D1193" s="121" t="s">
        <v>10034</v>
      </c>
      <c r="E1193" s="121" t="s">
        <v>14519</v>
      </c>
      <c r="F1193" s="134" t="s">
        <v>15728</v>
      </c>
      <c r="G1193" s="134" t="s">
        <v>15742</v>
      </c>
      <c r="H1193" s="135" t="s">
        <v>194</v>
      </c>
      <c r="I1193" s="133">
        <v>3</v>
      </c>
      <c r="J1193" s="131" t="s">
        <v>6423</v>
      </c>
      <c r="K1193" s="135" t="s">
        <v>14748</v>
      </c>
      <c r="L1193" s="134">
        <v>3</v>
      </c>
      <c r="M1193" s="27">
        <f t="shared" si="45"/>
        <v>390</v>
      </c>
      <c r="N1193" s="23"/>
      <c r="O1193" s="24" t="s">
        <v>32</v>
      </c>
    </row>
    <row r="1194" s="1" customFormat="1" ht="18.75" spans="1:15">
      <c r="A1194" s="121">
        <v>1189</v>
      </c>
      <c r="B1194" s="121" t="s">
        <v>14518</v>
      </c>
      <c r="C1194" s="121" t="s">
        <v>11004</v>
      </c>
      <c r="D1194" s="121" t="s">
        <v>10034</v>
      </c>
      <c r="E1194" s="121" t="s">
        <v>14519</v>
      </c>
      <c r="F1194" s="134" t="s">
        <v>15728</v>
      </c>
      <c r="G1194" s="134" t="s">
        <v>15743</v>
      </c>
      <c r="H1194" s="135" t="s">
        <v>1583</v>
      </c>
      <c r="I1194" s="133">
        <v>3</v>
      </c>
      <c r="J1194" s="131" t="s">
        <v>15744</v>
      </c>
      <c r="K1194" s="135" t="s">
        <v>14748</v>
      </c>
      <c r="L1194" s="134">
        <v>2</v>
      </c>
      <c r="M1194" s="27">
        <f t="shared" si="45"/>
        <v>260</v>
      </c>
      <c r="N1194" s="23"/>
      <c r="O1194" s="24" t="s">
        <v>32</v>
      </c>
    </row>
    <row r="1195" s="1" customFormat="1" ht="18.75" spans="1:15">
      <c r="A1195" s="121">
        <v>1190</v>
      </c>
      <c r="B1195" s="121" t="s">
        <v>14518</v>
      </c>
      <c r="C1195" s="121" t="s">
        <v>11004</v>
      </c>
      <c r="D1195" s="121" t="s">
        <v>10034</v>
      </c>
      <c r="E1195" s="121" t="s">
        <v>14519</v>
      </c>
      <c r="F1195" s="134" t="s">
        <v>15728</v>
      </c>
      <c r="G1195" s="134" t="s">
        <v>15745</v>
      </c>
      <c r="H1195" s="135" t="s">
        <v>1583</v>
      </c>
      <c r="I1195" s="133">
        <v>3</v>
      </c>
      <c r="J1195" s="131" t="s">
        <v>15744</v>
      </c>
      <c r="K1195" s="135" t="s">
        <v>14748</v>
      </c>
      <c r="L1195" s="134">
        <v>3</v>
      </c>
      <c r="M1195" s="27">
        <f t="shared" si="45"/>
        <v>390</v>
      </c>
      <c r="N1195" s="23"/>
      <c r="O1195" s="24" t="s">
        <v>32</v>
      </c>
    </row>
    <row r="1196" s="1" customFormat="1" ht="18.75" spans="1:15">
      <c r="A1196" s="121">
        <v>1191</v>
      </c>
      <c r="B1196" s="121" t="s">
        <v>14518</v>
      </c>
      <c r="C1196" s="121" t="s">
        <v>11004</v>
      </c>
      <c r="D1196" s="121" t="s">
        <v>10034</v>
      </c>
      <c r="E1196" s="121" t="s">
        <v>14519</v>
      </c>
      <c r="F1196" s="134" t="s">
        <v>15728</v>
      </c>
      <c r="G1196" s="121" t="s">
        <v>15746</v>
      </c>
      <c r="H1196" s="135" t="s">
        <v>1583</v>
      </c>
      <c r="I1196" s="122">
        <v>4</v>
      </c>
      <c r="J1196" s="131" t="s">
        <v>15744</v>
      </c>
      <c r="K1196" s="135" t="s">
        <v>14748</v>
      </c>
      <c r="L1196" s="121">
        <v>2</v>
      </c>
      <c r="M1196" s="27">
        <f t="shared" si="45"/>
        <v>260</v>
      </c>
      <c r="N1196" s="23"/>
      <c r="O1196" s="24" t="s">
        <v>32</v>
      </c>
    </row>
    <row r="1197" s="1" customFormat="1" ht="18.75" spans="1:15">
      <c r="A1197" s="121">
        <v>1192</v>
      </c>
      <c r="B1197" s="121" t="s">
        <v>14518</v>
      </c>
      <c r="C1197" s="121" t="s">
        <v>11004</v>
      </c>
      <c r="D1197" s="121" t="s">
        <v>10034</v>
      </c>
      <c r="E1197" s="121" t="s">
        <v>14519</v>
      </c>
      <c r="F1197" s="134" t="s">
        <v>15728</v>
      </c>
      <c r="G1197" s="121" t="s">
        <v>15747</v>
      </c>
      <c r="H1197" s="135" t="s">
        <v>194</v>
      </c>
      <c r="I1197" s="122">
        <v>4</v>
      </c>
      <c r="J1197" s="131" t="s">
        <v>15744</v>
      </c>
      <c r="K1197" s="135" t="s">
        <v>14748</v>
      </c>
      <c r="L1197" s="121">
        <v>4</v>
      </c>
      <c r="M1197" s="27">
        <f t="shared" si="45"/>
        <v>520</v>
      </c>
      <c r="N1197" s="23"/>
      <c r="O1197" s="24" t="s">
        <v>32</v>
      </c>
    </row>
    <row r="1198" s="1" customFormat="1" ht="18.75" spans="1:15">
      <c r="A1198" s="121">
        <v>1193</v>
      </c>
      <c r="B1198" s="121" t="s">
        <v>14518</v>
      </c>
      <c r="C1198" s="121" t="s">
        <v>11004</v>
      </c>
      <c r="D1198" s="121" t="s">
        <v>10034</v>
      </c>
      <c r="E1198" s="121" t="s">
        <v>14519</v>
      </c>
      <c r="F1198" s="134" t="s">
        <v>15728</v>
      </c>
      <c r="G1198" s="121" t="s">
        <v>15748</v>
      </c>
      <c r="H1198" s="135" t="s">
        <v>1583</v>
      </c>
      <c r="I1198" s="122">
        <v>2</v>
      </c>
      <c r="J1198" s="121" t="s">
        <v>15749</v>
      </c>
      <c r="K1198" s="135" t="s">
        <v>14748</v>
      </c>
      <c r="L1198" s="121">
        <v>2</v>
      </c>
      <c r="M1198" s="27">
        <f t="shared" ref="M1198:M1261" si="46">L1198*130</f>
        <v>260</v>
      </c>
      <c r="N1198" s="23"/>
      <c r="O1198" s="24" t="s">
        <v>32</v>
      </c>
    </row>
    <row r="1199" s="1" customFormat="1" ht="18.75" spans="1:15">
      <c r="A1199" s="121">
        <v>1194</v>
      </c>
      <c r="B1199" s="121" t="s">
        <v>14518</v>
      </c>
      <c r="C1199" s="121" t="s">
        <v>11004</v>
      </c>
      <c r="D1199" s="121" t="s">
        <v>10034</v>
      </c>
      <c r="E1199" s="121" t="s">
        <v>14519</v>
      </c>
      <c r="F1199" s="134" t="s">
        <v>15728</v>
      </c>
      <c r="G1199" s="121" t="s">
        <v>15750</v>
      </c>
      <c r="H1199" s="135" t="s">
        <v>194</v>
      </c>
      <c r="I1199" s="122">
        <v>2</v>
      </c>
      <c r="J1199" s="121" t="s">
        <v>15749</v>
      </c>
      <c r="K1199" s="135" t="s">
        <v>14748</v>
      </c>
      <c r="L1199" s="121">
        <v>2</v>
      </c>
      <c r="M1199" s="27">
        <f t="shared" si="46"/>
        <v>260</v>
      </c>
      <c r="N1199" s="23"/>
      <c r="O1199" s="24" t="s">
        <v>32</v>
      </c>
    </row>
    <row r="1200" s="1" customFormat="1" ht="18.75" spans="1:15">
      <c r="A1200" s="121">
        <v>1195</v>
      </c>
      <c r="B1200" s="121" t="s">
        <v>14518</v>
      </c>
      <c r="C1200" s="121" t="s">
        <v>11004</v>
      </c>
      <c r="D1200" s="121" t="s">
        <v>10034</v>
      </c>
      <c r="E1200" s="121" t="s">
        <v>14519</v>
      </c>
      <c r="F1200" s="134" t="s">
        <v>15728</v>
      </c>
      <c r="G1200" s="121" t="s">
        <v>15751</v>
      </c>
      <c r="H1200" s="121" t="s">
        <v>194</v>
      </c>
      <c r="I1200" s="122">
        <v>6</v>
      </c>
      <c r="J1200" s="121" t="s">
        <v>15749</v>
      </c>
      <c r="K1200" s="121" t="s">
        <v>14748</v>
      </c>
      <c r="L1200" s="121">
        <v>6</v>
      </c>
      <c r="M1200" s="27">
        <f t="shared" si="46"/>
        <v>780</v>
      </c>
      <c r="N1200" s="23"/>
      <c r="O1200" s="24" t="s">
        <v>32</v>
      </c>
    </row>
    <row r="1201" s="1" customFormat="1" ht="18.75" spans="1:15">
      <c r="A1201" s="121">
        <v>1196</v>
      </c>
      <c r="B1201" s="121" t="s">
        <v>14518</v>
      </c>
      <c r="C1201" s="121" t="s">
        <v>11004</v>
      </c>
      <c r="D1201" s="121" t="s">
        <v>10034</v>
      </c>
      <c r="E1201" s="121" t="s">
        <v>14519</v>
      </c>
      <c r="F1201" s="134" t="s">
        <v>15728</v>
      </c>
      <c r="G1201" s="121" t="s">
        <v>15752</v>
      </c>
      <c r="H1201" s="135" t="s">
        <v>1583</v>
      </c>
      <c r="I1201" s="122">
        <v>4</v>
      </c>
      <c r="J1201" s="121" t="s">
        <v>15749</v>
      </c>
      <c r="K1201" s="121" t="s">
        <v>14748</v>
      </c>
      <c r="L1201" s="121">
        <v>4</v>
      </c>
      <c r="M1201" s="27">
        <f t="shared" si="46"/>
        <v>520</v>
      </c>
      <c r="N1201" s="23"/>
      <c r="O1201" s="24" t="s">
        <v>32</v>
      </c>
    </row>
    <row r="1202" s="1" customFormat="1" ht="18.75" spans="1:15">
      <c r="A1202" s="121">
        <v>1197</v>
      </c>
      <c r="B1202" s="121" t="s">
        <v>14518</v>
      </c>
      <c r="C1202" s="121" t="s">
        <v>11004</v>
      </c>
      <c r="D1202" s="121" t="s">
        <v>10034</v>
      </c>
      <c r="E1202" s="121" t="s">
        <v>14519</v>
      </c>
      <c r="F1202" s="134" t="s">
        <v>15728</v>
      </c>
      <c r="G1202" s="121" t="s">
        <v>15753</v>
      </c>
      <c r="H1202" s="121" t="s">
        <v>194</v>
      </c>
      <c r="I1202" s="122">
        <v>4</v>
      </c>
      <c r="J1202" s="121" t="s">
        <v>15749</v>
      </c>
      <c r="K1202" s="121" t="s">
        <v>14748</v>
      </c>
      <c r="L1202" s="121">
        <v>4</v>
      </c>
      <c r="M1202" s="27">
        <f t="shared" si="46"/>
        <v>520</v>
      </c>
      <c r="N1202" s="23"/>
      <c r="O1202" s="24" t="s">
        <v>32</v>
      </c>
    </row>
    <row r="1203" s="1" customFormat="1" ht="18.75" spans="1:15">
      <c r="A1203" s="121">
        <v>1198</v>
      </c>
      <c r="B1203" s="121" t="s">
        <v>14518</v>
      </c>
      <c r="C1203" s="121" t="s">
        <v>11004</v>
      </c>
      <c r="D1203" s="121" t="s">
        <v>10034</v>
      </c>
      <c r="E1203" s="121" t="s">
        <v>14519</v>
      </c>
      <c r="F1203" s="134" t="s">
        <v>15728</v>
      </c>
      <c r="G1203" s="121" t="s">
        <v>15754</v>
      </c>
      <c r="H1203" s="121" t="s">
        <v>194</v>
      </c>
      <c r="I1203" s="122">
        <v>2</v>
      </c>
      <c r="J1203" s="121" t="s">
        <v>15749</v>
      </c>
      <c r="K1203" s="121" t="s">
        <v>14748</v>
      </c>
      <c r="L1203" s="121">
        <v>2</v>
      </c>
      <c r="M1203" s="27">
        <f t="shared" si="46"/>
        <v>260</v>
      </c>
      <c r="N1203" s="23"/>
      <c r="O1203" s="24" t="s">
        <v>32</v>
      </c>
    </row>
    <row r="1204" s="1" customFormat="1" ht="18.75" spans="1:15">
      <c r="A1204" s="121">
        <v>1199</v>
      </c>
      <c r="B1204" s="121" t="s">
        <v>14518</v>
      </c>
      <c r="C1204" s="121" t="s">
        <v>11004</v>
      </c>
      <c r="D1204" s="121" t="s">
        <v>10034</v>
      </c>
      <c r="E1204" s="121" t="s">
        <v>14519</v>
      </c>
      <c r="F1204" s="134" t="s">
        <v>15728</v>
      </c>
      <c r="G1204" s="140" t="s">
        <v>15755</v>
      </c>
      <c r="H1204" s="121" t="s">
        <v>194</v>
      </c>
      <c r="I1204" s="146">
        <v>2</v>
      </c>
      <c r="J1204" s="121" t="s">
        <v>15749</v>
      </c>
      <c r="K1204" s="121" t="s">
        <v>14748</v>
      </c>
      <c r="L1204" s="140">
        <v>2</v>
      </c>
      <c r="M1204" s="27">
        <f t="shared" si="46"/>
        <v>260</v>
      </c>
      <c r="N1204" s="23"/>
      <c r="O1204" s="24" t="s">
        <v>32</v>
      </c>
    </row>
    <row r="1205" s="1" customFormat="1" ht="18.75" spans="1:15">
      <c r="A1205" s="121">
        <v>1200</v>
      </c>
      <c r="B1205" s="121" t="s">
        <v>14518</v>
      </c>
      <c r="C1205" s="121" t="s">
        <v>11004</v>
      </c>
      <c r="D1205" s="121" t="s">
        <v>10034</v>
      </c>
      <c r="E1205" s="121" t="s">
        <v>14519</v>
      </c>
      <c r="F1205" s="134" t="s">
        <v>15728</v>
      </c>
      <c r="G1205" s="121" t="s">
        <v>15756</v>
      </c>
      <c r="H1205" s="121" t="s">
        <v>194</v>
      </c>
      <c r="I1205" s="122">
        <v>5</v>
      </c>
      <c r="J1205" s="121" t="s">
        <v>15749</v>
      </c>
      <c r="K1205" s="121" t="s">
        <v>14748</v>
      </c>
      <c r="L1205" s="121">
        <v>5</v>
      </c>
      <c r="M1205" s="27">
        <f t="shared" si="46"/>
        <v>650</v>
      </c>
      <c r="N1205" s="23"/>
      <c r="O1205" s="24" t="s">
        <v>32</v>
      </c>
    </row>
    <row r="1206" s="1" customFormat="1" ht="18.75" spans="1:15">
      <c r="A1206" s="121">
        <v>1201</v>
      </c>
      <c r="B1206" s="121" t="s">
        <v>14518</v>
      </c>
      <c r="C1206" s="121" t="s">
        <v>11004</v>
      </c>
      <c r="D1206" s="121" t="s">
        <v>10034</v>
      </c>
      <c r="E1206" s="121" t="s">
        <v>14519</v>
      </c>
      <c r="F1206" s="134" t="s">
        <v>15728</v>
      </c>
      <c r="G1206" s="121" t="s">
        <v>15757</v>
      </c>
      <c r="H1206" s="121" t="s">
        <v>194</v>
      </c>
      <c r="I1206" s="122">
        <v>3</v>
      </c>
      <c r="J1206" s="121" t="s">
        <v>15749</v>
      </c>
      <c r="K1206" s="121" t="s">
        <v>14748</v>
      </c>
      <c r="L1206" s="121">
        <v>3</v>
      </c>
      <c r="M1206" s="27">
        <f t="shared" si="46"/>
        <v>390</v>
      </c>
      <c r="N1206" s="23"/>
      <c r="O1206" s="24" t="s">
        <v>32</v>
      </c>
    </row>
    <row r="1207" s="1" customFormat="1" ht="18.75" spans="1:15">
      <c r="A1207" s="121">
        <v>1202</v>
      </c>
      <c r="B1207" s="121" t="s">
        <v>14518</v>
      </c>
      <c r="C1207" s="121" t="s">
        <v>11004</v>
      </c>
      <c r="D1207" s="121" t="s">
        <v>10034</v>
      </c>
      <c r="E1207" s="121" t="s">
        <v>14519</v>
      </c>
      <c r="F1207" s="134" t="s">
        <v>15728</v>
      </c>
      <c r="G1207" s="121" t="s">
        <v>15758</v>
      </c>
      <c r="H1207" s="121" t="s">
        <v>194</v>
      </c>
      <c r="I1207" s="122">
        <v>4</v>
      </c>
      <c r="J1207" s="121" t="s">
        <v>15749</v>
      </c>
      <c r="K1207" s="121" t="s">
        <v>14748</v>
      </c>
      <c r="L1207" s="121">
        <v>4</v>
      </c>
      <c r="M1207" s="27">
        <f t="shared" si="46"/>
        <v>520</v>
      </c>
      <c r="N1207" s="23"/>
      <c r="O1207" s="24" t="s">
        <v>32</v>
      </c>
    </row>
    <row r="1208" s="1" customFormat="1" ht="18.75" spans="1:15">
      <c r="A1208" s="121">
        <v>1203</v>
      </c>
      <c r="B1208" s="121" t="s">
        <v>14518</v>
      </c>
      <c r="C1208" s="121" t="s">
        <v>11004</v>
      </c>
      <c r="D1208" s="121" t="s">
        <v>10034</v>
      </c>
      <c r="E1208" s="121" t="s">
        <v>14519</v>
      </c>
      <c r="F1208" s="134" t="s">
        <v>15728</v>
      </c>
      <c r="G1208" s="121" t="s">
        <v>15759</v>
      </c>
      <c r="H1208" s="121" t="s">
        <v>194</v>
      </c>
      <c r="I1208" s="122">
        <v>5</v>
      </c>
      <c r="J1208" s="121" t="s">
        <v>15760</v>
      </c>
      <c r="K1208" s="121" t="s">
        <v>14748</v>
      </c>
      <c r="L1208" s="121">
        <v>5</v>
      </c>
      <c r="M1208" s="27">
        <f t="shared" si="46"/>
        <v>650</v>
      </c>
      <c r="N1208" s="23"/>
      <c r="O1208" s="24" t="s">
        <v>32</v>
      </c>
    </row>
    <row r="1209" s="1" customFormat="1" ht="18.75" spans="1:15">
      <c r="A1209" s="121">
        <v>1204</v>
      </c>
      <c r="B1209" s="121" t="s">
        <v>14518</v>
      </c>
      <c r="C1209" s="121" t="s">
        <v>11004</v>
      </c>
      <c r="D1209" s="121" t="s">
        <v>10034</v>
      </c>
      <c r="E1209" s="121" t="s">
        <v>14519</v>
      </c>
      <c r="F1209" s="134" t="s">
        <v>15728</v>
      </c>
      <c r="G1209" s="121" t="s">
        <v>15761</v>
      </c>
      <c r="H1209" s="121" t="s">
        <v>194</v>
      </c>
      <c r="I1209" s="122">
        <v>5</v>
      </c>
      <c r="J1209" s="121" t="s">
        <v>15760</v>
      </c>
      <c r="K1209" s="121" t="s">
        <v>14748</v>
      </c>
      <c r="L1209" s="121">
        <v>5</v>
      </c>
      <c r="M1209" s="27">
        <f t="shared" si="46"/>
        <v>650</v>
      </c>
      <c r="N1209" s="23"/>
      <c r="O1209" s="24" t="s">
        <v>32</v>
      </c>
    </row>
    <row r="1210" s="1" customFormat="1" ht="18.75" spans="1:15">
      <c r="A1210" s="121">
        <v>1205</v>
      </c>
      <c r="B1210" s="121" t="s">
        <v>14518</v>
      </c>
      <c r="C1210" s="121" t="s">
        <v>11004</v>
      </c>
      <c r="D1210" s="121" t="s">
        <v>10034</v>
      </c>
      <c r="E1210" s="121" t="s">
        <v>14519</v>
      </c>
      <c r="F1210" s="134" t="s">
        <v>15728</v>
      </c>
      <c r="G1210" s="121" t="s">
        <v>15762</v>
      </c>
      <c r="H1210" s="121" t="s">
        <v>194</v>
      </c>
      <c r="I1210" s="122">
        <v>5</v>
      </c>
      <c r="J1210" s="121" t="s">
        <v>15760</v>
      </c>
      <c r="K1210" s="121" t="s">
        <v>14748</v>
      </c>
      <c r="L1210" s="121">
        <v>5</v>
      </c>
      <c r="M1210" s="27">
        <f t="shared" si="46"/>
        <v>650</v>
      </c>
      <c r="N1210" s="23"/>
      <c r="O1210" s="24" t="s">
        <v>32</v>
      </c>
    </row>
    <row r="1211" s="1" customFormat="1" ht="18.75" spans="1:15">
      <c r="A1211" s="121">
        <v>1206</v>
      </c>
      <c r="B1211" s="121" t="s">
        <v>14518</v>
      </c>
      <c r="C1211" s="121" t="s">
        <v>11004</v>
      </c>
      <c r="D1211" s="121" t="s">
        <v>10034</v>
      </c>
      <c r="E1211" s="121" t="s">
        <v>14519</v>
      </c>
      <c r="F1211" s="134" t="s">
        <v>15728</v>
      </c>
      <c r="G1211" s="121" t="s">
        <v>15763</v>
      </c>
      <c r="H1211" s="121" t="s">
        <v>194</v>
      </c>
      <c r="I1211" s="122">
        <v>4</v>
      </c>
      <c r="J1211" s="121" t="s">
        <v>15760</v>
      </c>
      <c r="K1211" s="121" t="s">
        <v>14748</v>
      </c>
      <c r="L1211" s="121">
        <v>4</v>
      </c>
      <c r="M1211" s="27">
        <f t="shared" si="46"/>
        <v>520</v>
      </c>
      <c r="N1211" s="23"/>
      <c r="O1211" s="24" t="s">
        <v>32</v>
      </c>
    </row>
    <row r="1212" s="1" customFormat="1" ht="18.75" spans="1:15">
      <c r="A1212" s="121">
        <v>1207</v>
      </c>
      <c r="B1212" s="121" t="s">
        <v>14518</v>
      </c>
      <c r="C1212" s="121" t="s">
        <v>11004</v>
      </c>
      <c r="D1212" s="121" t="s">
        <v>10034</v>
      </c>
      <c r="E1212" s="121" t="s">
        <v>14519</v>
      </c>
      <c r="F1212" s="134" t="s">
        <v>15728</v>
      </c>
      <c r="G1212" s="121" t="s">
        <v>15764</v>
      </c>
      <c r="H1212" s="121" t="s">
        <v>1583</v>
      </c>
      <c r="I1212" s="122">
        <v>5</v>
      </c>
      <c r="J1212" s="121" t="s">
        <v>6808</v>
      </c>
      <c r="K1212" s="121" t="s">
        <v>14748</v>
      </c>
      <c r="L1212" s="121">
        <v>5</v>
      </c>
      <c r="M1212" s="27">
        <f t="shared" si="46"/>
        <v>650</v>
      </c>
      <c r="N1212" s="23"/>
      <c r="O1212" s="24" t="s">
        <v>32</v>
      </c>
    </row>
    <row r="1213" s="1" customFormat="1" ht="18.75" spans="1:15">
      <c r="A1213" s="121">
        <v>1208</v>
      </c>
      <c r="B1213" s="121" t="s">
        <v>14518</v>
      </c>
      <c r="C1213" s="121" t="s">
        <v>11004</v>
      </c>
      <c r="D1213" s="121" t="s">
        <v>10034</v>
      </c>
      <c r="E1213" s="121" t="s">
        <v>14519</v>
      </c>
      <c r="F1213" s="134" t="s">
        <v>15728</v>
      </c>
      <c r="G1213" s="121" t="s">
        <v>15765</v>
      </c>
      <c r="H1213" s="121" t="s">
        <v>194</v>
      </c>
      <c r="I1213" s="122">
        <v>4</v>
      </c>
      <c r="J1213" s="121" t="s">
        <v>6808</v>
      </c>
      <c r="K1213" s="121" t="s">
        <v>14748</v>
      </c>
      <c r="L1213" s="121">
        <v>4</v>
      </c>
      <c r="M1213" s="27">
        <f t="shared" si="46"/>
        <v>520</v>
      </c>
      <c r="N1213" s="23"/>
      <c r="O1213" s="24" t="s">
        <v>32</v>
      </c>
    </row>
    <row r="1214" s="1" customFormat="1" ht="18.75" spans="1:15">
      <c r="A1214" s="121">
        <v>1209</v>
      </c>
      <c r="B1214" s="121" t="s">
        <v>14518</v>
      </c>
      <c r="C1214" s="121" t="s">
        <v>11004</v>
      </c>
      <c r="D1214" s="121" t="s">
        <v>10034</v>
      </c>
      <c r="E1214" s="121" t="s">
        <v>14519</v>
      </c>
      <c r="F1214" s="134" t="s">
        <v>15728</v>
      </c>
      <c r="G1214" s="121" t="s">
        <v>15766</v>
      </c>
      <c r="H1214" s="121" t="s">
        <v>194</v>
      </c>
      <c r="I1214" s="122">
        <v>5</v>
      </c>
      <c r="J1214" s="121" t="s">
        <v>6808</v>
      </c>
      <c r="K1214" s="121" t="s">
        <v>14748</v>
      </c>
      <c r="L1214" s="121">
        <v>5</v>
      </c>
      <c r="M1214" s="27">
        <f t="shared" si="46"/>
        <v>650</v>
      </c>
      <c r="N1214" s="23"/>
      <c r="O1214" s="24" t="s">
        <v>32</v>
      </c>
    </row>
    <row r="1215" s="1" customFormat="1" ht="18.75" spans="1:15">
      <c r="A1215" s="121">
        <v>1210</v>
      </c>
      <c r="B1215" s="121" t="s">
        <v>14518</v>
      </c>
      <c r="C1215" s="121" t="s">
        <v>11004</v>
      </c>
      <c r="D1215" s="121" t="s">
        <v>10034</v>
      </c>
      <c r="E1215" s="121" t="s">
        <v>14519</v>
      </c>
      <c r="F1215" s="134" t="s">
        <v>15728</v>
      </c>
      <c r="G1215" s="121" t="s">
        <v>15767</v>
      </c>
      <c r="H1215" s="121" t="s">
        <v>194</v>
      </c>
      <c r="I1215" s="122">
        <v>6</v>
      </c>
      <c r="J1215" s="121" t="s">
        <v>6808</v>
      </c>
      <c r="K1215" s="121" t="s">
        <v>14748</v>
      </c>
      <c r="L1215" s="121">
        <v>6</v>
      </c>
      <c r="M1215" s="27">
        <f t="shared" si="46"/>
        <v>780</v>
      </c>
      <c r="N1215" s="23"/>
      <c r="O1215" s="24" t="s">
        <v>32</v>
      </c>
    </row>
    <row r="1216" s="1" customFormat="1" ht="18.75" spans="1:15">
      <c r="A1216" s="121">
        <v>1211</v>
      </c>
      <c r="B1216" s="121" t="s">
        <v>14518</v>
      </c>
      <c r="C1216" s="121" t="s">
        <v>11004</v>
      </c>
      <c r="D1216" s="121" t="s">
        <v>10034</v>
      </c>
      <c r="E1216" s="121" t="s">
        <v>14519</v>
      </c>
      <c r="F1216" s="134" t="s">
        <v>15728</v>
      </c>
      <c r="G1216" s="121" t="s">
        <v>15768</v>
      </c>
      <c r="H1216" s="121" t="s">
        <v>194</v>
      </c>
      <c r="I1216" s="122">
        <v>4</v>
      </c>
      <c r="J1216" s="121" t="s">
        <v>6808</v>
      </c>
      <c r="K1216" s="121" t="s">
        <v>14748</v>
      </c>
      <c r="L1216" s="121">
        <v>4</v>
      </c>
      <c r="M1216" s="27">
        <f t="shared" si="46"/>
        <v>520</v>
      </c>
      <c r="N1216" s="23"/>
      <c r="O1216" s="24" t="s">
        <v>32</v>
      </c>
    </row>
    <row r="1217" s="1" customFormat="1" ht="18.75" spans="1:15">
      <c r="A1217" s="121">
        <v>1212</v>
      </c>
      <c r="B1217" s="121" t="s">
        <v>14518</v>
      </c>
      <c r="C1217" s="121" t="s">
        <v>11004</v>
      </c>
      <c r="D1217" s="121" t="s">
        <v>10034</v>
      </c>
      <c r="E1217" s="121" t="s">
        <v>14519</v>
      </c>
      <c r="F1217" s="134" t="s">
        <v>15728</v>
      </c>
      <c r="G1217" s="121" t="s">
        <v>15769</v>
      </c>
      <c r="H1217" s="121" t="s">
        <v>8973</v>
      </c>
      <c r="I1217" s="122">
        <v>3</v>
      </c>
      <c r="J1217" s="121" t="s">
        <v>6808</v>
      </c>
      <c r="K1217" s="121" t="s">
        <v>14748</v>
      </c>
      <c r="L1217" s="121">
        <v>3</v>
      </c>
      <c r="M1217" s="27">
        <f t="shared" si="46"/>
        <v>390</v>
      </c>
      <c r="N1217" s="23"/>
      <c r="O1217" s="24" t="s">
        <v>32</v>
      </c>
    </row>
    <row r="1218" s="1" customFormat="1" ht="18.75" spans="1:15">
      <c r="A1218" s="121">
        <v>1213</v>
      </c>
      <c r="B1218" s="121" t="s">
        <v>14518</v>
      </c>
      <c r="C1218" s="121" t="s">
        <v>11004</v>
      </c>
      <c r="D1218" s="121" t="s">
        <v>10034</v>
      </c>
      <c r="E1218" s="121" t="s">
        <v>14519</v>
      </c>
      <c r="F1218" s="134" t="s">
        <v>15728</v>
      </c>
      <c r="G1218" s="121" t="s">
        <v>15770</v>
      </c>
      <c r="H1218" s="121" t="s">
        <v>194</v>
      </c>
      <c r="I1218" s="122">
        <v>2</v>
      </c>
      <c r="J1218" s="121" t="s">
        <v>6808</v>
      </c>
      <c r="K1218" s="121" t="s">
        <v>14748</v>
      </c>
      <c r="L1218" s="121">
        <v>3</v>
      </c>
      <c r="M1218" s="27">
        <f t="shared" si="46"/>
        <v>390</v>
      </c>
      <c r="N1218" s="23"/>
      <c r="O1218" s="24" t="s">
        <v>32</v>
      </c>
    </row>
    <row r="1219" s="1" customFormat="1" ht="18.75" spans="1:15">
      <c r="A1219" s="121">
        <v>1214</v>
      </c>
      <c r="B1219" s="121" t="s">
        <v>14518</v>
      </c>
      <c r="C1219" s="121" t="s">
        <v>11004</v>
      </c>
      <c r="D1219" s="121" t="s">
        <v>10034</v>
      </c>
      <c r="E1219" s="121" t="s">
        <v>14519</v>
      </c>
      <c r="F1219" s="134" t="s">
        <v>15728</v>
      </c>
      <c r="G1219" s="121" t="s">
        <v>15771</v>
      </c>
      <c r="H1219" s="121" t="s">
        <v>194</v>
      </c>
      <c r="I1219" s="122">
        <v>4</v>
      </c>
      <c r="J1219" s="121" t="s">
        <v>6808</v>
      </c>
      <c r="K1219" s="121" t="s">
        <v>14748</v>
      </c>
      <c r="L1219" s="121">
        <v>4</v>
      </c>
      <c r="M1219" s="27">
        <f t="shared" si="46"/>
        <v>520</v>
      </c>
      <c r="N1219" s="23"/>
      <c r="O1219" s="24" t="s">
        <v>32</v>
      </c>
    </row>
    <row r="1220" s="1" customFormat="1" ht="18.75" spans="1:15">
      <c r="A1220" s="121">
        <v>1215</v>
      </c>
      <c r="B1220" s="121" t="s">
        <v>14518</v>
      </c>
      <c r="C1220" s="121" t="s">
        <v>11004</v>
      </c>
      <c r="D1220" s="121" t="s">
        <v>10034</v>
      </c>
      <c r="E1220" s="121" t="s">
        <v>14519</v>
      </c>
      <c r="F1220" s="134" t="s">
        <v>15728</v>
      </c>
      <c r="G1220" s="121" t="s">
        <v>15772</v>
      </c>
      <c r="H1220" s="121" t="s">
        <v>1583</v>
      </c>
      <c r="I1220" s="122">
        <v>6</v>
      </c>
      <c r="J1220" s="121" t="s">
        <v>6808</v>
      </c>
      <c r="K1220" s="121" t="s">
        <v>14748</v>
      </c>
      <c r="L1220" s="121">
        <v>3</v>
      </c>
      <c r="M1220" s="27">
        <f t="shared" si="46"/>
        <v>390</v>
      </c>
      <c r="N1220" s="23"/>
      <c r="O1220" s="24" t="s">
        <v>32</v>
      </c>
    </row>
    <row r="1221" s="1" customFormat="1" ht="18.75" spans="1:15">
      <c r="A1221" s="121">
        <v>1216</v>
      </c>
      <c r="B1221" s="121" t="s">
        <v>14518</v>
      </c>
      <c r="C1221" s="121" t="s">
        <v>11004</v>
      </c>
      <c r="D1221" s="121" t="s">
        <v>10034</v>
      </c>
      <c r="E1221" s="121" t="s">
        <v>14519</v>
      </c>
      <c r="F1221" s="134" t="s">
        <v>15728</v>
      </c>
      <c r="G1221" s="121" t="s">
        <v>15773</v>
      </c>
      <c r="H1221" s="121" t="s">
        <v>1583</v>
      </c>
      <c r="I1221" s="122">
        <v>3</v>
      </c>
      <c r="J1221" s="121" t="s">
        <v>6808</v>
      </c>
      <c r="K1221" s="121" t="s">
        <v>14748</v>
      </c>
      <c r="L1221" s="121">
        <v>2</v>
      </c>
      <c r="M1221" s="27">
        <f t="shared" si="46"/>
        <v>260</v>
      </c>
      <c r="N1221" s="23"/>
      <c r="O1221" s="24" t="s">
        <v>32</v>
      </c>
    </row>
    <row r="1222" s="1" customFormat="1" ht="18.75" spans="1:15">
      <c r="A1222" s="121">
        <v>1217</v>
      </c>
      <c r="B1222" s="121" t="s">
        <v>14518</v>
      </c>
      <c r="C1222" s="121" t="s">
        <v>11004</v>
      </c>
      <c r="D1222" s="121" t="s">
        <v>10034</v>
      </c>
      <c r="E1222" s="121" t="s">
        <v>14519</v>
      </c>
      <c r="F1222" s="134" t="s">
        <v>15728</v>
      </c>
      <c r="G1222" s="121" t="s">
        <v>15774</v>
      </c>
      <c r="H1222" s="121" t="s">
        <v>194</v>
      </c>
      <c r="I1222" s="122">
        <v>4</v>
      </c>
      <c r="J1222" s="121" t="s">
        <v>6808</v>
      </c>
      <c r="K1222" s="121" t="s">
        <v>14748</v>
      </c>
      <c r="L1222" s="121">
        <v>4</v>
      </c>
      <c r="M1222" s="27">
        <f t="shared" si="46"/>
        <v>520</v>
      </c>
      <c r="N1222" s="23"/>
      <c r="O1222" s="24" t="s">
        <v>32</v>
      </c>
    </row>
    <row r="1223" s="1" customFormat="1" ht="18.75" spans="1:15">
      <c r="A1223" s="121">
        <v>1218</v>
      </c>
      <c r="B1223" s="121" t="s">
        <v>14518</v>
      </c>
      <c r="C1223" s="121" t="s">
        <v>11004</v>
      </c>
      <c r="D1223" s="121" t="s">
        <v>10034</v>
      </c>
      <c r="E1223" s="121" t="s">
        <v>14519</v>
      </c>
      <c r="F1223" s="134" t="s">
        <v>15728</v>
      </c>
      <c r="G1223" s="121" t="s">
        <v>15775</v>
      </c>
      <c r="H1223" s="121" t="s">
        <v>194</v>
      </c>
      <c r="I1223" s="122">
        <v>5</v>
      </c>
      <c r="J1223" s="121" t="s">
        <v>6808</v>
      </c>
      <c r="K1223" s="121" t="s">
        <v>14748</v>
      </c>
      <c r="L1223" s="121">
        <v>5</v>
      </c>
      <c r="M1223" s="27">
        <f t="shared" si="46"/>
        <v>650</v>
      </c>
      <c r="N1223" s="23"/>
      <c r="O1223" s="24" t="s">
        <v>32</v>
      </c>
    </row>
    <row r="1224" s="1" customFormat="1" ht="18.75" spans="1:15">
      <c r="A1224" s="121">
        <v>1219</v>
      </c>
      <c r="B1224" s="121" t="s">
        <v>14518</v>
      </c>
      <c r="C1224" s="121" t="s">
        <v>11004</v>
      </c>
      <c r="D1224" s="121" t="s">
        <v>10034</v>
      </c>
      <c r="E1224" s="121" t="s">
        <v>14519</v>
      </c>
      <c r="F1224" s="134" t="s">
        <v>15728</v>
      </c>
      <c r="G1224" s="131" t="s">
        <v>15776</v>
      </c>
      <c r="H1224" s="121" t="s">
        <v>1583</v>
      </c>
      <c r="I1224" s="133">
        <v>4</v>
      </c>
      <c r="J1224" s="131" t="s">
        <v>15777</v>
      </c>
      <c r="K1224" s="135" t="s">
        <v>14748</v>
      </c>
      <c r="L1224" s="148">
        <v>4</v>
      </c>
      <c r="M1224" s="27">
        <f t="shared" si="46"/>
        <v>520</v>
      </c>
      <c r="N1224" s="23"/>
      <c r="O1224" s="24" t="s">
        <v>32</v>
      </c>
    </row>
    <row r="1225" s="1" customFormat="1" ht="18.75" spans="1:15">
      <c r="A1225" s="121">
        <v>1220</v>
      </c>
      <c r="B1225" s="121" t="s">
        <v>14518</v>
      </c>
      <c r="C1225" s="121" t="s">
        <v>11004</v>
      </c>
      <c r="D1225" s="121" t="s">
        <v>10034</v>
      </c>
      <c r="E1225" s="121" t="s">
        <v>14519</v>
      </c>
      <c r="F1225" s="134" t="s">
        <v>15728</v>
      </c>
      <c r="G1225" s="131" t="s">
        <v>15778</v>
      </c>
      <c r="H1225" s="121" t="s">
        <v>194</v>
      </c>
      <c r="I1225" s="133">
        <v>3</v>
      </c>
      <c r="J1225" s="131" t="s">
        <v>15777</v>
      </c>
      <c r="K1225" s="135" t="s">
        <v>14748</v>
      </c>
      <c r="L1225" s="148">
        <v>3</v>
      </c>
      <c r="M1225" s="27">
        <f t="shared" si="46"/>
        <v>390</v>
      </c>
      <c r="N1225" s="23"/>
      <c r="O1225" s="24" t="s">
        <v>32</v>
      </c>
    </row>
    <row r="1226" s="1" customFormat="1" ht="18.75" spans="1:15">
      <c r="A1226" s="121">
        <v>1221</v>
      </c>
      <c r="B1226" s="121" t="s">
        <v>14518</v>
      </c>
      <c r="C1226" s="121" t="s">
        <v>11004</v>
      </c>
      <c r="D1226" s="121" t="s">
        <v>10034</v>
      </c>
      <c r="E1226" s="121" t="s">
        <v>14519</v>
      </c>
      <c r="F1226" s="134" t="s">
        <v>15728</v>
      </c>
      <c r="G1226" s="131" t="s">
        <v>15779</v>
      </c>
      <c r="H1226" s="121" t="s">
        <v>1583</v>
      </c>
      <c r="I1226" s="133">
        <v>3</v>
      </c>
      <c r="J1226" s="131" t="s">
        <v>15777</v>
      </c>
      <c r="K1226" s="135" t="s">
        <v>14748</v>
      </c>
      <c r="L1226" s="148">
        <v>3</v>
      </c>
      <c r="M1226" s="27">
        <f t="shared" si="46"/>
        <v>390</v>
      </c>
      <c r="N1226" s="23"/>
      <c r="O1226" s="24" t="s">
        <v>32</v>
      </c>
    </row>
    <row r="1227" s="1" customFormat="1" ht="18.75" spans="1:15">
      <c r="A1227" s="121">
        <v>1222</v>
      </c>
      <c r="B1227" s="121" t="s">
        <v>14518</v>
      </c>
      <c r="C1227" s="121" t="s">
        <v>11004</v>
      </c>
      <c r="D1227" s="121" t="s">
        <v>10034</v>
      </c>
      <c r="E1227" s="121" t="s">
        <v>14519</v>
      </c>
      <c r="F1227" s="134" t="s">
        <v>15728</v>
      </c>
      <c r="G1227" s="137" t="s">
        <v>15780</v>
      </c>
      <c r="H1227" s="121" t="s">
        <v>194</v>
      </c>
      <c r="I1227" s="133">
        <v>11</v>
      </c>
      <c r="J1227" s="131" t="s">
        <v>15777</v>
      </c>
      <c r="K1227" s="135" t="s">
        <v>14748</v>
      </c>
      <c r="L1227" s="148">
        <v>2</v>
      </c>
      <c r="M1227" s="27">
        <f t="shared" si="46"/>
        <v>260</v>
      </c>
      <c r="N1227" s="23"/>
      <c r="O1227" s="24" t="s">
        <v>32</v>
      </c>
    </row>
    <row r="1228" s="1" customFormat="1" ht="18.75" spans="1:15">
      <c r="A1228" s="121">
        <v>1223</v>
      </c>
      <c r="B1228" s="121" t="s">
        <v>14518</v>
      </c>
      <c r="C1228" s="121" t="s">
        <v>11004</v>
      </c>
      <c r="D1228" s="121" t="s">
        <v>10034</v>
      </c>
      <c r="E1228" s="121" t="s">
        <v>14519</v>
      </c>
      <c r="F1228" s="134" t="s">
        <v>15728</v>
      </c>
      <c r="G1228" s="121" t="s">
        <v>15781</v>
      </c>
      <c r="H1228" s="121" t="s">
        <v>194</v>
      </c>
      <c r="I1228" s="122">
        <v>3</v>
      </c>
      <c r="J1228" s="131" t="s">
        <v>15777</v>
      </c>
      <c r="K1228" s="135" t="s">
        <v>14748</v>
      </c>
      <c r="L1228" s="121">
        <v>3</v>
      </c>
      <c r="M1228" s="27">
        <f t="shared" si="46"/>
        <v>390</v>
      </c>
      <c r="N1228" s="23"/>
      <c r="O1228" s="24" t="s">
        <v>32</v>
      </c>
    </row>
    <row r="1229" s="1" customFormat="1" ht="18.75" spans="1:15">
      <c r="A1229" s="121">
        <v>1224</v>
      </c>
      <c r="B1229" s="121" t="s">
        <v>14518</v>
      </c>
      <c r="C1229" s="121" t="s">
        <v>11004</v>
      </c>
      <c r="D1229" s="121" t="s">
        <v>10034</v>
      </c>
      <c r="E1229" s="121" t="s">
        <v>14519</v>
      </c>
      <c r="F1229" s="134" t="s">
        <v>15728</v>
      </c>
      <c r="G1229" s="131" t="s">
        <v>15782</v>
      </c>
      <c r="H1229" s="121" t="s">
        <v>194</v>
      </c>
      <c r="I1229" s="133">
        <v>2</v>
      </c>
      <c r="J1229" s="131" t="s">
        <v>15783</v>
      </c>
      <c r="K1229" s="135" t="s">
        <v>14748</v>
      </c>
      <c r="L1229" s="148">
        <v>2</v>
      </c>
      <c r="M1229" s="27">
        <f t="shared" si="46"/>
        <v>260</v>
      </c>
      <c r="N1229" s="23"/>
      <c r="O1229" s="24" t="s">
        <v>32</v>
      </c>
    </row>
    <row r="1230" s="1" customFormat="1" ht="18.75" spans="1:15">
      <c r="A1230" s="121">
        <v>1225</v>
      </c>
      <c r="B1230" s="121" t="s">
        <v>14518</v>
      </c>
      <c r="C1230" s="121" t="s">
        <v>11004</v>
      </c>
      <c r="D1230" s="121" t="s">
        <v>10034</v>
      </c>
      <c r="E1230" s="121" t="s">
        <v>14519</v>
      </c>
      <c r="F1230" s="134" t="s">
        <v>15728</v>
      </c>
      <c r="G1230" s="131" t="s">
        <v>15784</v>
      </c>
      <c r="H1230" s="121" t="s">
        <v>194</v>
      </c>
      <c r="I1230" s="133">
        <v>3</v>
      </c>
      <c r="J1230" s="131" t="s">
        <v>15783</v>
      </c>
      <c r="K1230" s="135" t="s">
        <v>14748</v>
      </c>
      <c r="L1230" s="148">
        <v>3</v>
      </c>
      <c r="M1230" s="27">
        <f t="shared" si="46"/>
        <v>390</v>
      </c>
      <c r="N1230" s="23"/>
      <c r="O1230" s="24" t="s">
        <v>32</v>
      </c>
    </row>
    <row r="1231" s="1" customFormat="1" ht="18.75" spans="1:15">
      <c r="A1231" s="121">
        <v>1226</v>
      </c>
      <c r="B1231" s="121" t="s">
        <v>14518</v>
      </c>
      <c r="C1231" s="121" t="s">
        <v>11004</v>
      </c>
      <c r="D1231" s="121" t="s">
        <v>10034</v>
      </c>
      <c r="E1231" s="121" t="s">
        <v>14519</v>
      </c>
      <c r="F1231" s="134" t="s">
        <v>15728</v>
      </c>
      <c r="G1231" s="135" t="s">
        <v>15785</v>
      </c>
      <c r="H1231" s="121" t="s">
        <v>194</v>
      </c>
      <c r="I1231" s="149">
        <v>3</v>
      </c>
      <c r="J1231" s="131" t="s">
        <v>15783</v>
      </c>
      <c r="K1231" s="135" t="s">
        <v>14748</v>
      </c>
      <c r="L1231" s="150">
        <v>3</v>
      </c>
      <c r="M1231" s="27">
        <f t="shared" si="46"/>
        <v>390</v>
      </c>
      <c r="N1231" s="23"/>
      <c r="O1231" s="24" t="s">
        <v>32</v>
      </c>
    </row>
    <row r="1232" s="1" customFormat="1" ht="18.75" spans="1:15">
      <c r="A1232" s="121">
        <v>1227</v>
      </c>
      <c r="B1232" s="121" t="s">
        <v>14518</v>
      </c>
      <c r="C1232" s="121" t="s">
        <v>11004</v>
      </c>
      <c r="D1232" s="121" t="s">
        <v>10034</v>
      </c>
      <c r="E1232" s="121" t="s">
        <v>14519</v>
      </c>
      <c r="F1232" s="134" t="s">
        <v>15728</v>
      </c>
      <c r="G1232" s="135" t="s">
        <v>15786</v>
      </c>
      <c r="H1232" s="121" t="s">
        <v>1583</v>
      </c>
      <c r="I1232" s="149">
        <v>7</v>
      </c>
      <c r="J1232" s="131" t="s">
        <v>15783</v>
      </c>
      <c r="K1232" s="135" t="s">
        <v>14748</v>
      </c>
      <c r="L1232" s="150">
        <v>6</v>
      </c>
      <c r="M1232" s="27">
        <f t="shared" si="46"/>
        <v>780</v>
      </c>
      <c r="N1232" s="23"/>
      <c r="O1232" s="24" t="s">
        <v>32</v>
      </c>
    </row>
    <row r="1233" s="1" customFormat="1" ht="18.75" spans="1:15">
      <c r="A1233" s="121">
        <v>1228</v>
      </c>
      <c r="B1233" s="121" t="s">
        <v>14518</v>
      </c>
      <c r="C1233" s="121" t="s">
        <v>11004</v>
      </c>
      <c r="D1233" s="121" t="s">
        <v>10034</v>
      </c>
      <c r="E1233" s="121" t="s">
        <v>14519</v>
      </c>
      <c r="F1233" s="134" t="s">
        <v>15728</v>
      </c>
      <c r="G1233" s="135" t="s">
        <v>15787</v>
      </c>
      <c r="H1233" s="121" t="s">
        <v>194</v>
      </c>
      <c r="I1233" s="122">
        <v>5</v>
      </c>
      <c r="J1233" s="131" t="s">
        <v>15783</v>
      </c>
      <c r="K1233" s="135" t="s">
        <v>14748</v>
      </c>
      <c r="L1233" s="121">
        <v>5</v>
      </c>
      <c r="M1233" s="27">
        <f t="shared" si="46"/>
        <v>650</v>
      </c>
      <c r="N1233" s="23"/>
      <c r="O1233" s="24" t="s">
        <v>32</v>
      </c>
    </row>
    <row r="1234" s="1" customFormat="1" ht="18.75" spans="1:15">
      <c r="A1234" s="121">
        <v>1229</v>
      </c>
      <c r="B1234" s="121" t="s">
        <v>14518</v>
      </c>
      <c r="C1234" s="121" t="s">
        <v>11004</v>
      </c>
      <c r="D1234" s="121" t="s">
        <v>10034</v>
      </c>
      <c r="E1234" s="121" t="s">
        <v>14519</v>
      </c>
      <c r="F1234" s="134" t="s">
        <v>15728</v>
      </c>
      <c r="G1234" s="135" t="s">
        <v>15788</v>
      </c>
      <c r="H1234" s="121" t="s">
        <v>1583</v>
      </c>
      <c r="I1234" s="149">
        <v>3</v>
      </c>
      <c r="J1234" s="131" t="s">
        <v>15783</v>
      </c>
      <c r="K1234" s="135" t="s">
        <v>14748</v>
      </c>
      <c r="L1234" s="150">
        <v>3</v>
      </c>
      <c r="M1234" s="27">
        <f t="shared" si="46"/>
        <v>390</v>
      </c>
      <c r="N1234" s="23"/>
      <c r="O1234" s="24" t="s">
        <v>32</v>
      </c>
    </row>
    <row r="1235" s="1" customFormat="1" ht="18.75" spans="1:15">
      <c r="A1235" s="121">
        <v>1230</v>
      </c>
      <c r="B1235" s="121" t="s">
        <v>14518</v>
      </c>
      <c r="C1235" s="121" t="s">
        <v>11004</v>
      </c>
      <c r="D1235" s="121" t="s">
        <v>10034</v>
      </c>
      <c r="E1235" s="121" t="s">
        <v>14519</v>
      </c>
      <c r="F1235" s="134" t="s">
        <v>15728</v>
      </c>
      <c r="G1235" s="135" t="s">
        <v>15789</v>
      </c>
      <c r="H1235" s="121" t="s">
        <v>194</v>
      </c>
      <c r="I1235" s="149">
        <v>5</v>
      </c>
      <c r="J1235" s="131" t="s">
        <v>15783</v>
      </c>
      <c r="K1235" s="135" t="s">
        <v>14748</v>
      </c>
      <c r="L1235" s="150">
        <v>4</v>
      </c>
      <c r="M1235" s="27">
        <f t="shared" si="46"/>
        <v>520</v>
      </c>
      <c r="N1235" s="23"/>
      <c r="O1235" s="24" t="s">
        <v>32</v>
      </c>
    </row>
    <row r="1236" s="1" customFormat="1" ht="18.75" spans="1:15">
      <c r="A1236" s="121">
        <v>1231</v>
      </c>
      <c r="B1236" s="121" t="s">
        <v>14518</v>
      </c>
      <c r="C1236" s="121" t="s">
        <v>11004</v>
      </c>
      <c r="D1236" s="121" t="s">
        <v>10034</v>
      </c>
      <c r="E1236" s="121" t="s">
        <v>14519</v>
      </c>
      <c r="F1236" s="134" t="s">
        <v>15728</v>
      </c>
      <c r="G1236" s="147" t="s">
        <v>15790</v>
      </c>
      <c r="H1236" s="121" t="s">
        <v>194</v>
      </c>
      <c r="I1236" s="149">
        <v>3</v>
      </c>
      <c r="J1236" s="131" t="s">
        <v>15783</v>
      </c>
      <c r="K1236" s="135" t="s">
        <v>14748</v>
      </c>
      <c r="L1236" s="150">
        <v>3</v>
      </c>
      <c r="M1236" s="27">
        <f t="shared" si="46"/>
        <v>390</v>
      </c>
      <c r="N1236" s="23"/>
      <c r="O1236" s="24" t="s">
        <v>32</v>
      </c>
    </row>
    <row r="1237" s="1" customFormat="1" ht="18.75" spans="1:15">
      <c r="A1237" s="121">
        <v>1232</v>
      </c>
      <c r="B1237" s="121" t="s">
        <v>14518</v>
      </c>
      <c r="C1237" s="121" t="s">
        <v>11004</v>
      </c>
      <c r="D1237" s="121" t="s">
        <v>10034</v>
      </c>
      <c r="E1237" s="121" t="s">
        <v>14519</v>
      </c>
      <c r="F1237" s="134" t="s">
        <v>15728</v>
      </c>
      <c r="G1237" s="135" t="s">
        <v>15791</v>
      </c>
      <c r="H1237" s="121" t="s">
        <v>1583</v>
      </c>
      <c r="I1237" s="149">
        <v>3</v>
      </c>
      <c r="J1237" s="131" t="s">
        <v>15783</v>
      </c>
      <c r="K1237" s="135" t="s">
        <v>14748</v>
      </c>
      <c r="L1237" s="150">
        <v>2</v>
      </c>
      <c r="M1237" s="27">
        <f t="shared" si="46"/>
        <v>260</v>
      </c>
      <c r="N1237" s="23"/>
      <c r="O1237" s="24" t="s">
        <v>32</v>
      </c>
    </row>
    <row r="1238" s="1" customFormat="1" ht="18.75" spans="1:15">
      <c r="A1238" s="121">
        <v>1233</v>
      </c>
      <c r="B1238" s="121" t="s">
        <v>14518</v>
      </c>
      <c r="C1238" s="121" t="s">
        <v>11004</v>
      </c>
      <c r="D1238" s="121" t="s">
        <v>10034</v>
      </c>
      <c r="E1238" s="121" t="s">
        <v>14519</v>
      </c>
      <c r="F1238" s="134" t="s">
        <v>15728</v>
      </c>
      <c r="G1238" s="121" t="s">
        <v>15792</v>
      </c>
      <c r="H1238" s="121" t="s">
        <v>194</v>
      </c>
      <c r="I1238" s="149">
        <v>3</v>
      </c>
      <c r="J1238" s="131" t="s">
        <v>15783</v>
      </c>
      <c r="K1238" s="135" t="s">
        <v>14748</v>
      </c>
      <c r="L1238" s="150">
        <v>3</v>
      </c>
      <c r="M1238" s="27">
        <f t="shared" si="46"/>
        <v>390</v>
      </c>
      <c r="N1238" s="23"/>
      <c r="O1238" s="24" t="s">
        <v>32</v>
      </c>
    </row>
    <row r="1239" s="1" customFormat="1" ht="18.75" spans="1:15">
      <c r="A1239" s="121">
        <v>1234</v>
      </c>
      <c r="B1239" s="121" t="s">
        <v>14518</v>
      </c>
      <c r="C1239" s="121" t="s">
        <v>11004</v>
      </c>
      <c r="D1239" s="121" t="s">
        <v>10034</v>
      </c>
      <c r="E1239" s="121" t="s">
        <v>14519</v>
      </c>
      <c r="F1239" s="134" t="s">
        <v>15728</v>
      </c>
      <c r="G1239" s="135" t="s">
        <v>15793</v>
      </c>
      <c r="H1239" s="121" t="s">
        <v>1583</v>
      </c>
      <c r="I1239" s="149">
        <v>2</v>
      </c>
      <c r="J1239" s="131" t="s">
        <v>15783</v>
      </c>
      <c r="K1239" s="135" t="s">
        <v>14748</v>
      </c>
      <c r="L1239" s="150">
        <v>2</v>
      </c>
      <c r="M1239" s="27">
        <f t="shared" si="46"/>
        <v>260</v>
      </c>
      <c r="N1239" s="23"/>
      <c r="O1239" s="24" t="s">
        <v>32</v>
      </c>
    </row>
    <row r="1240" s="1" customFormat="1" ht="18.75" spans="1:15">
      <c r="A1240" s="121">
        <v>1235</v>
      </c>
      <c r="B1240" s="121" t="s">
        <v>14518</v>
      </c>
      <c r="C1240" s="121" t="s">
        <v>11004</v>
      </c>
      <c r="D1240" s="121" t="s">
        <v>10034</v>
      </c>
      <c r="E1240" s="121" t="s">
        <v>14519</v>
      </c>
      <c r="F1240" s="134" t="s">
        <v>15728</v>
      </c>
      <c r="G1240" s="135" t="s">
        <v>15794</v>
      </c>
      <c r="H1240" s="121" t="s">
        <v>194</v>
      </c>
      <c r="I1240" s="149">
        <v>6</v>
      </c>
      <c r="J1240" s="131" t="s">
        <v>15783</v>
      </c>
      <c r="K1240" s="135" t="s">
        <v>14748</v>
      </c>
      <c r="L1240" s="150">
        <v>4</v>
      </c>
      <c r="M1240" s="27">
        <f t="shared" si="46"/>
        <v>520</v>
      </c>
      <c r="N1240" s="23"/>
      <c r="O1240" s="24" t="s">
        <v>32</v>
      </c>
    </row>
    <row r="1241" s="1" customFormat="1" ht="18.75" spans="1:15">
      <c r="A1241" s="121">
        <v>1236</v>
      </c>
      <c r="B1241" s="121" t="s">
        <v>14518</v>
      </c>
      <c r="C1241" s="121" t="s">
        <v>11004</v>
      </c>
      <c r="D1241" s="121" t="s">
        <v>10034</v>
      </c>
      <c r="E1241" s="121" t="s">
        <v>14519</v>
      </c>
      <c r="F1241" s="134" t="s">
        <v>15728</v>
      </c>
      <c r="G1241" s="135" t="s">
        <v>15795</v>
      </c>
      <c r="H1241" s="121" t="s">
        <v>194</v>
      </c>
      <c r="I1241" s="149">
        <v>4</v>
      </c>
      <c r="J1241" s="131" t="s">
        <v>15783</v>
      </c>
      <c r="K1241" s="135" t="s">
        <v>14748</v>
      </c>
      <c r="L1241" s="150">
        <v>4</v>
      </c>
      <c r="M1241" s="27">
        <f t="shared" si="46"/>
        <v>520</v>
      </c>
      <c r="N1241" s="23"/>
      <c r="O1241" s="24" t="s">
        <v>32</v>
      </c>
    </row>
    <row r="1242" s="1" customFormat="1" ht="18.75" spans="1:15">
      <c r="A1242" s="121">
        <v>1237</v>
      </c>
      <c r="B1242" s="121" t="s">
        <v>14518</v>
      </c>
      <c r="C1242" s="121" t="s">
        <v>11004</v>
      </c>
      <c r="D1242" s="121" t="s">
        <v>10034</v>
      </c>
      <c r="E1242" s="121" t="s">
        <v>14519</v>
      </c>
      <c r="F1242" s="134" t="s">
        <v>15728</v>
      </c>
      <c r="G1242" s="135" t="s">
        <v>15796</v>
      </c>
      <c r="H1242" s="121" t="s">
        <v>1583</v>
      </c>
      <c r="I1242" s="149">
        <v>4</v>
      </c>
      <c r="J1242" s="131" t="s">
        <v>15783</v>
      </c>
      <c r="K1242" s="135" t="s">
        <v>14748</v>
      </c>
      <c r="L1242" s="150">
        <v>3</v>
      </c>
      <c r="M1242" s="27">
        <f t="shared" si="46"/>
        <v>390</v>
      </c>
      <c r="N1242" s="23"/>
      <c r="O1242" s="24" t="s">
        <v>32</v>
      </c>
    </row>
    <row r="1243" s="1" customFormat="1" ht="18.75" spans="1:15">
      <c r="A1243" s="121">
        <v>1238</v>
      </c>
      <c r="B1243" s="121" t="s">
        <v>14518</v>
      </c>
      <c r="C1243" s="121" t="s">
        <v>11004</v>
      </c>
      <c r="D1243" s="121" t="s">
        <v>10034</v>
      </c>
      <c r="E1243" s="121" t="s">
        <v>14519</v>
      </c>
      <c r="F1243" s="134" t="s">
        <v>15728</v>
      </c>
      <c r="G1243" s="135" t="s">
        <v>15797</v>
      </c>
      <c r="H1243" s="121" t="s">
        <v>1583</v>
      </c>
      <c r="I1243" s="149">
        <v>3</v>
      </c>
      <c r="J1243" s="131" t="s">
        <v>15783</v>
      </c>
      <c r="K1243" s="135" t="s">
        <v>14748</v>
      </c>
      <c r="L1243" s="150">
        <v>3</v>
      </c>
      <c r="M1243" s="27">
        <f t="shared" si="46"/>
        <v>390</v>
      </c>
      <c r="N1243" s="23"/>
      <c r="O1243" s="24" t="s">
        <v>32</v>
      </c>
    </row>
    <row r="1244" s="1" customFormat="1" ht="18.75" spans="1:15">
      <c r="A1244" s="121">
        <v>1239</v>
      </c>
      <c r="B1244" s="121" t="s">
        <v>14518</v>
      </c>
      <c r="C1244" s="121" t="s">
        <v>11004</v>
      </c>
      <c r="D1244" s="121" t="s">
        <v>10034</v>
      </c>
      <c r="E1244" s="121" t="s">
        <v>14519</v>
      </c>
      <c r="F1244" s="134" t="s">
        <v>15728</v>
      </c>
      <c r="G1244" s="135" t="s">
        <v>15798</v>
      </c>
      <c r="H1244" s="121" t="s">
        <v>194</v>
      </c>
      <c r="I1244" s="149">
        <v>5</v>
      </c>
      <c r="J1244" s="131" t="s">
        <v>15783</v>
      </c>
      <c r="K1244" s="135" t="s">
        <v>14748</v>
      </c>
      <c r="L1244" s="150">
        <v>5</v>
      </c>
      <c r="M1244" s="27">
        <f t="shared" si="46"/>
        <v>650</v>
      </c>
      <c r="N1244" s="23"/>
      <c r="O1244" s="24" t="s">
        <v>32</v>
      </c>
    </row>
    <row r="1245" s="1" customFormat="1" ht="18.75" spans="1:15">
      <c r="A1245" s="121">
        <v>1240</v>
      </c>
      <c r="B1245" s="121" t="s">
        <v>14518</v>
      </c>
      <c r="C1245" s="121" t="s">
        <v>11004</v>
      </c>
      <c r="D1245" s="121" t="s">
        <v>10034</v>
      </c>
      <c r="E1245" s="121" t="s">
        <v>14519</v>
      </c>
      <c r="F1245" s="134" t="s">
        <v>15728</v>
      </c>
      <c r="G1245" s="135" t="s">
        <v>15799</v>
      </c>
      <c r="H1245" s="121" t="s">
        <v>1583</v>
      </c>
      <c r="I1245" s="149">
        <v>1</v>
      </c>
      <c r="J1245" s="131" t="s">
        <v>15783</v>
      </c>
      <c r="K1245" s="135" t="s">
        <v>14748</v>
      </c>
      <c r="L1245" s="150">
        <v>1</v>
      </c>
      <c r="M1245" s="27">
        <f t="shared" si="46"/>
        <v>130</v>
      </c>
      <c r="N1245" s="23"/>
      <c r="O1245" s="24" t="s">
        <v>32</v>
      </c>
    </row>
    <row r="1246" s="1" customFormat="1" ht="18.75" spans="1:15">
      <c r="A1246" s="121">
        <v>1241</v>
      </c>
      <c r="B1246" s="121" t="s">
        <v>14518</v>
      </c>
      <c r="C1246" s="121" t="s">
        <v>11004</v>
      </c>
      <c r="D1246" s="121" t="s">
        <v>10034</v>
      </c>
      <c r="E1246" s="121" t="s">
        <v>14519</v>
      </c>
      <c r="F1246" s="134" t="s">
        <v>15728</v>
      </c>
      <c r="G1246" s="121" t="s">
        <v>15800</v>
      </c>
      <c r="H1246" s="121" t="s">
        <v>1583</v>
      </c>
      <c r="I1246" s="133">
        <v>4</v>
      </c>
      <c r="J1246" s="131" t="s">
        <v>15801</v>
      </c>
      <c r="K1246" s="135" t="s">
        <v>14748</v>
      </c>
      <c r="L1246" s="148">
        <v>3</v>
      </c>
      <c r="M1246" s="27">
        <f t="shared" si="46"/>
        <v>390</v>
      </c>
      <c r="N1246" s="23"/>
      <c r="O1246" s="24" t="s">
        <v>32</v>
      </c>
    </row>
    <row r="1247" s="1" customFormat="1" ht="18.75" spans="1:15">
      <c r="A1247" s="121">
        <v>1242</v>
      </c>
      <c r="B1247" s="121" t="s">
        <v>14518</v>
      </c>
      <c r="C1247" s="121" t="s">
        <v>11004</v>
      </c>
      <c r="D1247" s="121" t="s">
        <v>10034</v>
      </c>
      <c r="E1247" s="121" t="s">
        <v>14519</v>
      </c>
      <c r="F1247" s="134" t="s">
        <v>15728</v>
      </c>
      <c r="G1247" s="122" t="s">
        <v>15802</v>
      </c>
      <c r="H1247" s="121" t="s">
        <v>1583</v>
      </c>
      <c r="I1247" s="133">
        <v>3</v>
      </c>
      <c r="J1247" s="131" t="s">
        <v>15801</v>
      </c>
      <c r="K1247" s="135" t="s">
        <v>14748</v>
      </c>
      <c r="L1247" s="148">
        <v>3</v>
      </c>
      <c r="M1247" s="27">
        <f t="shared" si="46"/>
        <v>390</v>
      </c>
      <c r="N1247" s="23"/>
      <c r="O1247" s="24" t="s">
        <v>32</v>
      </c>
    </row>
    <row r="1248" s="1" customFormat="1" ht="18.75" spans="1:15">
      <c r="A1248" s="121">
        <v>1243</v>
      </c>
      <c r="B1248" s="121" t="s">
        <v>14518</v>
      </c>
      <c r="C1248" s="121" t="s">
        <v>11004</v>
      </c>
      <c r="D1248" s="121" t="s">
        <v>10034</v>
      </c>
      <c r="E1248" s="121" t="s">
        <v>14519</v>
      </c>
      <c r="F1248" s="134" t="s">
        <v>15728</v>
      </c>
      <c r="G1248" s="122" t="s">
        <v>15803</v>
      </c>
      <c r="H1248" s="121" t="s">
        <v>194</v>
      </c>
      <c r="I1248" s="133">
        <v>4</v>
      </c>
      <c r="J1248" s="131" t="s">
        <v>15804</v>
      </c>
      <c r="K1248" s="135" t="s">
        <v>14748</v>
      </c>
      <c r="L1248" s="148">
        <v>4</v>
      </c>
      <c r="M1248" s="27">
        <f t="shared" si="46"/>
        <v>520</v>
      </c>
      <c r="N1248" s="23"/>
      <c r="O1248" s="24" t="s">
        <v>32</v>
      </c>
    </row>
    <row r="1249" s="1" customFormat="1" ht="18.75" spans="1:15">
      <c r="A1249" s="121">
        <v>1244</v>
      </c>
      <c r="B1249" s="121" t="s">
        <v>14518</v>
      </c>
      <c r="C1249" s="121" t="s">
        <v>11004</v>
      </c>
      <c r="D1249" s="121" t="s">
        <v>10034</v>
      </c>
      <c r="E1249" s="121" t="s">
        <v>14519</v>
      </c>
      <c r="F1249" s="134" t="s">
        <v>15728</v>
      </c>
      <c r="G1249" s="147" t="s">
        <v>15805</v>
      </c>
      <c r="H1249" s="121" t="s">
        <v>194</v>
      </c>
      <c r="I1249" s="149">
        <v>3</v>
      </c>
      <c r="J1249" s="131" t="s">
        <v>15804</v>
      </c>
      <c r="K1249" s="135" t="s">
        <v>14748</v>
      </c>
      <c r="L1249" s="150">
        <v>3</v>
      </c>
      <c r="M1249" s="27">
        <f t="shared" si="46"/>
        <v>390</v>
      </c>
      <c r="N1249" s="23"/>
      <c r="O1249" s="24" t="s">
        <v>32</v>
      </c>
    </row>
    <row r="1250" s="1" customFormat="1" ht="18.75" spans="1:15">
      <c r="A1250" s="121">
        <v>1245</v>
      </c>
      <c r="B1250" s="121" t="s">
        <v>14518</v>
      </c>
      <c r="C1250" s="121" t="s">
        <v>11004</v>
      </c>
      <c r="D1250" s="121" t="s">
        <v>10034</v>
      </c>
      <c r="E1250" s="121" t="s">
        <v>14519</v>
      </c>
      <c r="F1250" s="134" t="s">
        <v>15728</v>
      </c>
      <c r="G1250" s="122" t="s">
        <v>15806</v>
      </c>
      <c r="H1250" s="121" t="s">
        <v>194</v>
      </c>
      <c r="I1250" s="149">
        <v>8</v>
      </c>
      <c r="J1250" s="131" t="s">
        <v>15804</v>
      </c>
      <c r="K1250" s="135" t="s">
        <v>14748</v>
      </c>
      <c r="L1250" s="150">
        <v>6</v>
      </c>
      <c r="M1250" s="27">
        <f t="shared" si="46"/>
        <v>780</v>
      </c>
      <c r="N1250" s="23"/>
      <c r="O1250" s="24" t="s">
        <v>32</v>
      </c>
    </row>
    <row r="1251" s="1" customFormat="1" ht="18.75" spans="1:15">
      <c r="A1251" s="121">
        <v>1246</v>
      </c>
      <c r="B1251" s="121" t="s">
        <v>14518</v>
      </c>
      <c r="C1251" s="121" t="s">
        <v>11004</v>
      </c>
      <c r="D1251" s="121" t="s">
        <v>10034</v>
      </c>
      <c r="E1251" s="121" t="s">
        <v>14519</v>
      </c>
      <c r="F1251" s="134" t="s">
        <v>15728</v>
      </c>
      <c r="G1251" s="121" t="s">
        <v>15807</v>
      </c>
      <c r="H1251" s="121" t="s">
        <v>1583</v>
      </c>
      <c r="I1251" s="122">
        <v>5</v>
      </c>
      <c r="J1251" s="131" t="s">
        <v>15804</v>
      </c>
      <c r="K1251" s="135" t="s">
        <v>14748</v>
      </c>
      <c r="L1251" s="151">
        <v>4</v>
      </c>
      <c r="M1251" s="27">
        <f t="shared" si="46"/>
        <v>520</v>
      </c>
      <c r="N1251" s="23"/>
      <c r="O1251" s="24" t="s">
        <v>32</v>
      </c>
    </row>
    <row r="1252" s="1" customFormat="1" ht="18.75" spans="1:15">
      <c r="A1252" s="121">
        <v>1247</v>
      </c>
      <c r="B1252" s="121" t="s">
        <v>14518</v>
      </c>
      <c r="C1252" s="121" t="s">
        <v>11004</v>
      </c>
      <c r="D1252" s="121" t="s">
        <v>10034</v>
      </c>
      <c r="E1252" s="121" t="s">
        <v>14519</v>
      </c>
      <c r="F1252" s="134" t="s">
        <v>15728</v>
      </c>
      <c r="G1252" s="121" t="s">
        <v>15808</v>
      </c>
      <c r="H1252" s="121" t="s">
        <v>1583</v>
      </c>
      <c r="I1252" s="122">
        <v>4</v>
      </c>
      <c r="J1252" s="131" t="s">
        <v>15804</v>
      </c>
      <c r="K1252" s="135" t="s">
        <v>14748</v>
      </c>
      <c r="L1252" s="151">
        <v>3</v>
      </c>
      <c r="M1252" s="27">
        <f t="shared" si="46"/>
        <v>390</v>
      </c>
      <c r="N1252" s="23"/>
      <c r="O1252" s="24" t="s">
        <v>32</v>
      </c>
    </row>
    <row r="1253" s="1" customFormat="1" ht="18.75" spans="1:15">
      <c r="A1253" s="121">
        <v>1248</v>
      </c>
      <c r="B1253" s="121" t="s">
        <v>14518</v>
      </c>
      <c r="C1253" s="121" t="s">
        <v>11004</v>
      </c>
      <c r="D1253" s="121" t="s">
        <v>10034</v>
      </c>
      <c r="E1253" s="121" t="s">
        <v>14519</v>
      </c>
      <c r="F1253" s="134" t="s">
        <v>15728</v>
      </c>
      <c r="G1253" s="121" t="s">
        <v>15809</v>
      </c>
      <c r="H1253" s="121" t="s">
        <v>194</v>
      </c>
      <c r="I1253" s="122">
        <v>3</v>
      </c>
      <c r="J1253" s="131" t="s">
        <v>15804</v>
      </c>
      <c r="K1253" s="135" t="s">
        <v>14748</v>
      </c>
      <c r="L1253" s="151">
        <v>3</v>
      </c>
      <c r="M1253" s="27">
        <f t="shared" si="46"/>
        <v>390</v>
      </c>
      <c r="N1253" s="23"/>
      <c r="O1253" s="24" t="s">
        <v>32</v>
      </c>
    </row>
    <row r="1254" s="1" customFormat="1" ht="18.75" spans="1:15">
      <c r="A1254" s="121">
        <v>1249</v>
      </c>
      <c r="B1254" s="121" t="s">
        <v>14518</v>
      </c>
      <c r="C1254" s="121" t="s">
        <v>11004</v>
      </c>
      <c r="D1254" s="121" t="s">
        <v>10034</v>
      </c>
      <c r="E1254" s="121" t="s">
        <v>14519</v>
      </c>
      <c r="F1254" s="134" t="s">
        <v>15728</v>
      </c>
      <c r="G1254" s="121" t="s">
        <v>15810</v>
      </c>
      <c r="H1254" s="121" t="s">
        <v>1583</v>
      </c>
      <c r="I1254" s="122">
        <v>4</v>
      </c>
      <c r="J1254" s="131" t="s">
        <v>15804</v>
      </c>
      <c r="K1254" s="135" t="s">
        <v>14748</v>
      </c>
      <c r="L1254" s="151">
        <v>4</v>
      </c>
      <c r="M1254" s="27">
        <f t="shared" si="46"/>
        <v>520</v>
      </c>
      <c r="N1254" s="23"/>
      <c r="O1254" s="24" t="s">
        <v>32</v>
      </c>
    </row>
    <row r="1255" s="1" customFormat="1" ht="18.75" spans="1:15">
      <c r="A1255" s="121">
        <v>1250</v>
      </c>
      <c r="B1255" s="121" t="s">
        <v>14518</v>
      </c>
      <c r="C1255" s="121" t="s">
        <v>11004</v>
      </c>
      <c r="D1255" s="121" t="s">
        <v>10034</v>
      </c>
      <c r="E1255" s="121" t="s">
        <v>14519</v>
      </c>
      <c r="F1255" s="134" t="s">
        <v>15728</v>
      </c>
      <c r="G1255" s="121" t="s">
        <v>15811</v>
      </c>
      <c r="H1255" s="121" t="s">
        <v>1583</v>
      </c>
      <c r="I1255" s="122">
        <v>3</v>
      </c>
      <c r="J1255" s="131" t="s">
        <v>15804</v>
      </c>
      <c r="K1255" s="135" t="s">
        <v>14748</v>
      </c>
      <c r="L1255" s="151">
        <v>3</v>
      </c>
      <c r="M1255" s="27">
        <f t="shared" si="46"/>
        <v>390</v>
      </c>
      <c r="N1255" s="23"/>
      <c r="O1255" s="24" t="s">
        <v>32</v>
      </c>
    </row>
    <row r="1256" s="1" customFormat="1" ht="18.75" spans="1:15">
      <c r="A1256" s="121">
        <v>1251</v>
      </c>
      <c r="B1256" s="121" t="s">
        <v>14518</v>
      </c>
      <c r="C1256" s="121" t="s">
        <v>11004</v>
      </c>
      <c r="D1256" s="121" t="s">
        <v>10034</v>
      </c>
      <c r="E1256" s="121" t="s">
        <v>14519</v>
      </c>
      <c r="F1256" s="134" t="s">
        <v>15728</v>
      </c>
      <c r="G1256" s="121" t="s">
        <v>15812</v>
      </c>
      <c r="H1256" s="121" t="s">
        <v>1583</v>
      </c>
      <c r="I1256" s="122">
        <v>4</v>
      </c>
      <c r="J1256" s="131" t="s">
        <v>15804</v>
      </c>
      <c r="K1256" s="135" t="s">
        <v>14748</v>
      </c>
      <c r="L1256" s="151">
        <v>4</v>
      </c>
      <c r="M1256" s="27">
        <f t="shared" si="46"/>
        <v>520</v>
      </c>
      <c r="N1256" s="23"/>
      <c r="O1256" s="24" t="s">
        <v>32</v>
      </c>
    </row>
    <row r="1257" s="1" customFormat="1" ht="18.75" spans="1:15">
      <c r="A1257" s="121">
        <v>1252</v>
      </c>
      <c r="B1257" s="121" t="s">
        <v>14518</v>
      </c>
      <c r="C1257" s="121" t="s">
        <v>11004</v>
      </c>
      <c r="D1257" s="121" t="s">
        <v>10034</v>
      </c>
      <c r="E1257" s="121" t="s">
        <v>14519</v>
      </c>
      <c r="F1257" s="134" t="s">
        <v>15728</v>
      </c>
      <c r="G1257" s="121" t="s">
        <v>15813</v>
      </c>
      <c r="H1257" s="121" t="s">
        <v>194</v>
      </c>
      <c r="I1257" s="122">
        <v>5</v>
      </c>
      <c r="J1257" s="131" t="s">
        <v>15804</v>
      </c>
      <c r="K1257" s="135" t="s">
        <v>14748</v>
      </c>
      <c r="L1257" s="151">
        <v>5</v>
      </c>
      <c r="M1257" s="27">
        <f t="shared" si="46"/>
        <v>650</v>
      </c>
      <c r="N1257" s="23"/>
      <c r="O1257" s="24" t="s">
        <v>32</v>
      </c>
    </row>
    <row r="1258" s="1" customFormat="1" ht="18.75" spans="1:15">
      <c r="A1258" s="121">
        <v>1253</v>
      </c>
      <c r="B1258" s="121" t="s">
        <v>14518</v>
      </c>
      <c r="C1258" s="121" t="s">
        <v>11004</v>
      </c>
      <c r="D1258" s="121" t="s">
        <v>10034</v>
      </c>
      <c r="E1258" s="121" t="s">
        <v>14519</v>
      </c>
      <c r="F1258" s="134" t="s">
        <v>15728</v>
      </c>
      <c r="G1258" s="121" t="s">
        <v>15814</v>
      </c>
      <c r="H1258" s="121" t="s">
        <v>194</v>
      </c>
      <c r="I1258" s="122">
        <v>5</v>
      </c>
      <c r="J1258" s="131" t="s">
        <v>15804</v>
      </c>
      <c r="K1258" s="135" t="s">
        <v>14748</v>
      </c>
      <c r="L1258" s="151">
        <v>5</v>
      </c>
      <c r="M1258" s="27">
        <f t="shared" si="46"/>
        <v>650</v>
      </c>
      <c r="N1258" s="23"/>
      <c r="O1258" s="24" t="s">
        <v>32</v>
      </c>
    </row>
    <row r="1259" s="1" customFormat="1" ht="18.75" spans="1:15">
      <c r="A1259" s="121">
        <v>1254</v>
      </c>
      <c r="B1259" s="121" t="s">
        <v>14518</v>
      </c>
      <c r="C1259" s="121" t="s">
        <v>11004</v>
      </c>
      <c r="D1259" s="121" t="s">
        <v>10034</v>
      </c>
      <c r="E1259" s="121" t="s">
        <v>14519</v>
      </c>
      <c r="F1259" s="134" t="s">
        <v>15728</v>
      </c>
      <c r="G1259" s="121" t="s">
        <v>15815</v>
      </c>
      <c r="H1259" s="121" t="s">
        <v>194</v>
      </c>
      <c r="I1259" s="122">
        <v>5</v>
      </c>
      <c r="J1259" s="121" t="s">
        <v>15816</v>
      </c>
      <c r="K1259" s="135" t="s">
        <v>14748</v>
      </c>
      <c r="L1259" s="151">
        <v>5</v>
      </c>
      <c r="M1259" s="27">
        <f t="shared" si="46"/>
        <v>650</v>
      </c>
      <c r="N1259" s="23"/>
      <c r="O1259" s="24" t="s">
        <v>32</v>
      </c>
    </row>
    <row r="1260" s="1" customFormat="1" ht="18.75" spans="1:15">
      <c r="A1260" s="121">
        <v>1255</v>
      </c>
      <c r="B1260" s="121" t="s">
        <v>14518</v>
      </c>
      <c r="C1260" s="121" t="s">
        <v>11004</v>
      </c>
      <c r="D1260" s="121" t="s">
        <v>10034</v>
      </c>
      <c r="E1260" s="121" t="s">
        <v>14519</v>
      </c>
      <c r="F1260" s="134" t="s">
        <v>15728</v>
      </c>
      <c r="G1260" s="121" t="s">
        <v>15817</v>
      </c>
      <c r="H1260" s="121" t="s">
        <v>194</v>
      </c>
      <c r="I1260" s="122">
        <v>1</v>
      </c>
      <c r="J1260" s="121" t="s">
        <v>15816</v>
      </c>
      <c r="K1260" s="135" t="s">
        <v>14748</v>
      </c>
      <c r="L1260" s="151">
        <v>1</v>
      </c>
      <c r="M1260" s="27">
        <f t="shared" si="46"/>
        <v>130</v>
      </c>
      <c r="N1260" s="23"/>
      <c r="O1260" s="24" t="s">
        <v>32</v>
      </c>
    </row>
    <row r="1261" s="1" customFormat="1" ht="18.75" spans="1:15">
      <c r="A1261" s="121">
        <v>1256</v>
      </c>
      <c r="B1261" s="121" t="s">
        <v>14518</v>
      </c>
      <c r="C1261" s="121" t="s">
        <v>11004</v>
      </c>
      <c r="D1261" s="121" t="s">
        <v>10034</v>
      </c>
      <c r="E1261" s="121" t="s">
        <v>14519</v>
      </c>
      <c r="F1261" s="134" t="s">
        <v>15728</v>
      </c>
      <c r="G1261" s="147" t="s">
        <v>15818</v>
      </c>
      <c r="H1261" s="121" t="s">
        <v>194</v>
      </c>
      <c r="I1261" s="122">
        <v>6</v>
      </c>
      <c r="J1261" s="121" t="s">
        <v>15816</v>
      </c>
      <c r="K1261" s="135" t="s">
        <v>14748</v>
      </c>
      <c r="L1261" s="151">
        <v>4</v>
      </c>
      <c r="M1261" s="27">
        <f t="shared" si="46"/>
        <v>520</v>
      </c>
      <c r="N1261" s="23"/>
      <c r="O1261" s="24" t="s">
        <v>32</v>
      </c>
    </row>
    <row r="1262" s="1" customFormat="1" ht="18.75" spans="1:15">
      <c r="A1262" s="121">
        <v>1257</v>
      </c>
      <c r="B1262" s="121" t="s">
        <v>14518</v>
      </c>
      <c r="C1262" s="121" t="s">
        <v>11004</v>
      </c>
      <c r="D1262" s="121" t="s">
        <v>10034</v>
      </c>
      <c r="E1262" s="121" t="s">
        <v>14519</v>
      </c>
      <c r="F1262" s="134" t="s">
        <v>15728</v>
      </c>
      <c r="G1262" s="121" t="s">
        <v>15819</v>
      </c>
      <c r="H1262" s="121" t="s">
        <v>194</v>
      </c>
      <c r="I1262" s="122">
        <v>1</v>
      </c>
      <c r="J1262" s="121" t="s">
        <v>15816</v>
      </c>
      <c r="K1262" s="135" t="s">
        <v>14748</v>
      </c>
      <c r="L1262" s="151">
        <v>1</v>
      </c>
      <c r="M1262" s="27">
        <f t="shared" ref="M1262:M1325" si="47">L1262*130</f>
        <v>130</v>
      </c>
      <c r="N1262" s="23"/>
      <c r="O1262" s="24" t="s">
        <v>32</v>
      </c>
    </row>
    <row r="1263" s="1" customFormat="1" ht="18.75" spans="1:15">
      <c r="A1263" s="121">
        <v>1258</v>
      </c>
      <c r="B1263" s="121" t="s">
        <v>14518</v>
      </c>
      <c r="C1263" s="121" t="s">
        <v>11004</v>
      </c>
      <c r="D1263" s="121" t="s">
        <v>10034</v>
      </c>
      <c r="E1263" s="121" t="s">
        <v>14519</v>
      </c>
      <c r="F1263" s="131" t="s">
        <v>15728</v>
      </c>
      <c r="G1263" s="147" t="s">
        <v>15820</v>
      </c>
      <c r="H1263" s="131" t="s">
        <v>194</v>
      </c>
      <c r="I1263" s="152">
        <v>1</v>
      </c>
      <c r="J1263" s="153" t="s">
        <v>15821</v>
      </c>
      <c r="K1263" s="135" t="s">
        <v>14748</v>
      </c>
      <c r="L1263" s="137">
        <v>1</v>
      </c>
      <c r="M1263" s="27">
        <f t="shared" si="47"/>
        <v>130</v>
      </c>
      <c r="N1263" s="23"/>
      <c r="O1263" s="24" t="s">
        <v>32</v>
      </c>
    </row>
    <row r="1264" s="1" customFormat="1" ht="18.75" spans="1:15">
      <c r="A1264" s="121">
        <v>1259</v>
      </c>
      <c r="B1264" s="121" t="s">
        <v>14518</v>
      </c>
      <c r="C1264" s="121" t="s">
        <v>11004</v>
      </c>
      <c r="D1264" s="121" t="s">
        <v>10034</v>
      </c>
      <c r="E1264" s="121" t="s">
        <v>14519</v>
      </c>
      <c r="F1264" s="131" t="s">
        <v>15728</v>
      </c>
      <c r="G1264" s="147" t="s">
        <v>15822</v>
      </c>
      <c r="H1264" s="131" t="s">
        <v>194</v>
      </c>
      <c r="I1264" s="133">
        <v>4</v>
      </c>
      <c r="J1264" s="153" t="s">
        <v>15821</v>
      </c>
      <c r="K1264" s="135" t="s">
        <v>14748</v>
      </c>
      <c r="L1264" s="134">
        <v>4</v>
      </c>
      <c r="M1264" s="27">
        <f t="shared" si="47"/>
        <v>520</v>
      </c>
      <c r="N1264" s="23"/>
      <c r="O1264" s="24" t="s">
        <v>32</v>
      </c>
    </row>
    <row r="1265" s="1" customFormat="1" ht="18.75" spans="1:15">
      <c r="A1265" s="121">
        <v>1260</v>
      </c>
      <c r="B1265" s="121" t="s">
        <v>14518</v>
      </c>
      <c r="C1265" s="121" t="s">
        <v>11004</v>
      </c>
      <c r="D1265" s="121" t="s">
        <v>10034</v>
      </c>
      <c r="E1265" s="121" t="s">
        <v>14519</v>
      </c>
      <c r="F1265" s="131" t="s">
        <v>15728</v>
      </c>
      <c r="G1265" s="147" t="s">
        <v>15823</v>
      </c>
      <c r="H1265" s="131" t="s">
        <v>194</v>
      </c>
      <c r="I1265" s="133">
        <v>4</v>
      </c>
      <c r="J1265" s="153" t="s">
        <v>15821</v>
      </c>
      <c r="K1265" s="135" t="s">
        <v>14748</v>
      </c>
      <c r="L1265" s="134">
        <v>4</v>
      </c>
      <c r="M1265" s="27">
        <f t="shared" si="47"/>
        <v>520</v>
      </c>
      <c r="N1265" s="23"/>
      <c r="O1265" s="24" t="s">
        <v>32</v>
      </c>
    </row>
    <row r="1266" s="1" customFormat="1" ht="18.75" spans="1:15">
      <c r="A1266" s="121">
        <v>1261</v>
      </c>
      <c r="B1266" s="121" t="s">
        <v>14518</v>
      </c>
      <c r="C1266" s="121" t="s">
        <v>11004</v>
      </c>
      <c r="D1266" s="121" t="s">
        <v>10034</v>
      </c>
      <c r="E1266" s="121" t="s">
        <v>14519</v>
      </c>
      <c r="F1266" s="131" t="s">
        <v>15728</v>
      </c>
      <c r="G1266" s="147" t="s">
        <v>15824</v>
      </c>
      <c r="H1266" s="131" t="s">
        <v>194</v>
      </c>
      <c r="I1266" s="133">
        <v>1</v>
      </c>
      <c r="J1266" s="153" t="s">
        <v>15821</v>
      </c>
      <c r="K1266" s="135" t="s">
        <v>14748</v>
      </c>
      <c r="L1266" s="134">
        <v>1</v>
      </c>
      <c r="M1266" s="27">
        <f t="shared" si="47"/>
        <v>130</v>
      </c>
      <c r="N1266" s="23"/>
      <c r="O1266" s="24" t="s">
        <v>32</v>
      </c>
    </row>
    <row r="1267" s="1" customFormat="1" ht="18.75" spans="1:15">
      <c r="A1267" s="121">
        <v>1262</v>
      </c>
      <c r="B1267" s="121" t="s">
        <v>14518</v>
      </c>
      <c r="C1267" s="121" t="s">
        <v>11004</v>
      </c>
      <c r="D1267" s="121" t="s">
        <v>10034</v>
      </c>
      <c r="E1267" s="121" t="s">
        <v>14519</v>
      </c>
      <c r="F1267" s="131" t="s">
        <v>15728</v>
      </c>
      <c r="G1267" s="147" t="s">
        <v>15825</v>
      </c>
      <c r="H1267" s="131" t="s">
        <v>194</v>
      </c>
      <c r="I1267" s="133">
        <v>2</v>
      </c>
      <c r="J1267" s="153" t="s">
        <v>15821</v>
      </c>
      <c r="K1267" s="135" t="s">
        <v>14748</v>
      </c>
      <c r="L1267" s="134">
        <v>2</v>
      </c>
      <c r="M1267" s="27">
        <f t="shared" si="47"/>
        <v>260</v>
      </c>
      <c r="N1267" s="23"/>
      <c r="O1267" s="24" t="s">
        <v>32</v>
      </c>
    </row>
    <row r="1268" s="1" customFormat="1" ht="18.75" spans="1:15">
      <c r="A1268" s="121">
        <v>1263</v>
      </c>
      <c r="B1268" s="121" t="s">
        <v>14518</v>
      </c>
      <c r="C1268" s="121" t="s">
        <v>11004</v>
      </c>
      <c r="D1268" s="121" t="s">
        <v>10034</v>
      </c>
      <c r="E1268" s="121" t="s">
        <v>14519</v>
      </c>
      <c r="F1268" s="131" t="s">
        <v>15728</v>
      </c>
      <c r="G1268" s="147" t="s">
        <v>15826</v>
      </c>
      <c r="H1268" s="131" t="s">
        <v>194</v>
      </c>
      <c r="I1268" s="133">
        <v>7</v>
      </c>
      <c r="J1268" s="153" t="s">
        <v>15821</v>
      </c>
      <c r="K1268" s="135" t="s">
        <v>14748</v>
      </c>
      <c r="L1268" s="134">
        <v>7</v>
      </c>
      <c r="M1268" s="27">
        <f t="shared" si="47"/>
        <v>910</v>
      </c>
      <c r="N1268" s="23"/>
      <c r="O1268" s="24" t="s">
        <v>32</v>
      </c>
    </row>
    <row r="1269" s="1" customFormat="1" ht="18.75" spans="1:15">
      <c r="A1269" s="121">
        <v>1264</v>
      </c>
      <c r="B1269" s="121" t="s">
        <v>14518</v>
      </c>
      <c r="C1269" s="121" t="s">
        <v>11004</v>
      </c>
      <c r="D1269" s="121" t="s">
        <v>10034</v>
      </c>
      <c r="E1269" s="121" t="s">
        <v>14519</v>
      </c>
      <c r="F1269" s="131" t="s">
        <v>15728</v>
      </c>
      <c r="G1269" s="147" t="s">
        <v>15827</v>
      </c>
      <c r="H1269" s="131" t="s">
        <v>194</v>
      </c>
      <c r="I1269" s="133">
        <v>6</v>
      </c>
      <c r="J1269" s="153" t="s">
        <v>15821</v>
      </c>
      <c r="K1269" s="135" t="s">
        <v>14748</v>
      </c>
      <c r="L1269" s="134">
        <v>6</v>
      </c>
      <c r="M1269" s="27">
        <f t="shared" si="47"/>
        <v>780</v>
      </c>
      <c r="N1269" s="23"/>
      <c r="O1269" s="24" t="s">
        <v>32</v>
      </c>
    </row>
    <row r="1270" s="1" customFormat="1" ht="18.75" spans="1:15">
      <c r="A1270" s="121">
        <v>1265</v>
      </c>
      <c r="B1270" s="121" t="s">
        <v>14518</v>
      </c>
      <c r="C1270" s="121" t="s">
        <v>11004</v>
      </c>
      <c r="D1270" s="121" t="s">
        <v>10034</v>
      </c>
      <c r="E1270" s="121" t="s">
        <v>14519</v>
      </c>
      <c r="F1270" s="131" t="s">
        <v>15728</v>
      </c>
      <c r="G1270" s="147" t="s">
        <v>15828</v>
      </c>
      <c r="H1270" s="121" t="s">
        <v>1583</v>
      </c>
      <c r="I1270" s="133">
        <v>3</v>
      </c>
      <c r="J1270" s="153" t="s">
        <v>15829</v>
      </c>
      <c r="K1270" s="135" t="s">
        <v>14748</v>
      </c>
      <c r="L1270" s="134">
        <v>3</v>
      </c>
      <c r="M1270" s="27">
        <f t="shared" si="47"/>
        <v>390</v>
      </c>
      <c r="N1270" s="23"/>
      <c r="O1270" s="24" t="s">
        <v>32</v>
      </c>
    </row>
    <row r="1271" s="1" customFormat="1" ht="18.75" spans="1:15">
      <c r="A1271" s="121">
        <v>1266</v>
      </c>
      <c r="B1271" s="121" t="s">
        <v>14518</v>
      </c>
      <c r="C1271" s="121" t="s">
        <v>11004</v>
      </c>
      <c r="D1271" s="121" t="s">
        <v>10034</v>
      </c>
      <c r="E1271" s="121" t="s">
        <v>14519</v>
      </c>
      <c r="F1271" s="131" t="s">
        <v>15728</v>
      </c>
      <c r="G1271" s="147" t="s">
        <v>15830</v>
      </c>
      <c r="H1271" s="131" t="s">
        <v>194</v>
      </c>
      <c r="I1271" s="133">
        <v>4</v>
      </c>
      <c r="J1271" s="153" t="s">
        <v>15829</v>
      </c>
      <c r="K1271" s="135" t="s">
        <v>14748</v>
      </c>
      <c r="L1271" s="134">
        <v>4</v>
      </c>
      <c r="M1271" s="27">
        <f t="shared" si="47"/>
        <v>520</v>
      </c>
      <c r="N1271" s="23"/>
      <c r="O1271" s="24" t="s">
        <v>32</v>
      </c>
    </row>
    <row r="1272" s="1" customFormat="1" ht="18.75" spans="1:15">
      <c r="A1272" s="121">
        <v>1267</v>
      </c>
      <c r="B1272" s="121" t="s">
        <v>14518</v>
      </c>
      <c r="C1272" s="121" t="s">
        <v>11004</v>
      </c>
      <c r="D1272" s="121" t="s">
        <v>10034</v>
      </c>
      <c r="E1272" s="121" t="s">
        <v>14519</v>
      </c>
      <c r="F1272" s="131" t="s">
        <v>15728</v>
      </c>
      <c r="G1272" s="147" t="s">
        <v>15831</v>
      </c>
      <c r="H1272" s="121" t="s">
        <v>1583</v>
      </c>
      <c r="I1272" s="133">
        <v>4</v>
      </c>
      <c r="J1272" s="153" t="s">
        <v>15829</v>
      </c>
      <c r="K1272" s="135" t="s">
        <v>14748</v>
      </c>
      <c r="L1272" s="134">
        <v>4</v>
      </c>
      <c r="M1272" s="27">
        <f t="shared" si="47"/>
        <v>520</v>
      </c>
      <c r="N1272" s="23"/>
      <c r="O1272" s="24" t="s">
        <v>32</v>
      </c>
    </row>
    <row r="1273" s="1" customFormat="1" ht="18.75" spans="1:15">
      <c r="A1273" s="121">
        <v>1268</v>
      </c>
      <c r="B1273" s="121" t="s">
        <v>14518</v>
      </c>
      <c r="C1273" s="121" t="s">
        <v>11004</v>
      </c>
      <c r="D1273" s="121" t="s">
        <v>10034</v>
      </c>
      <c r="E1273" s="121" t="s">
        <v>14519</v>
      </c>
      <c r="F1273" s="131" t="s">
        <v>15728</v>
      </c>
      <c r="G1273" s="147" t="s">
        <v>15832</v>
      </c>
      <c r="H1273" s="121" t="s">
        <v>1583</v>
      </c>
      <c r="I1273" s="133">
        <v>4</v>
      </c>
      <c r="J1273" s="153" t="s">
        <v>15829</v>
      </c>
      <c r="K1273" s="135" t="s">
        <v>14748</v>
      </c>
      <c r="L1273" s="134">
        <v>4</v>
      </c>
      <c r="M1273" s="27">
        <f t="shared" si="47"/>
        <v>520</v>
      </c>
      <c r="N1273" s="23"/>
      <c r="O1273" s="24" t="s">
        <v>32</v>
      </c>
    </row>
    <row r="1274" s="1" customFormat="1" ht="18.75" spans="1:15">
      <c r="A1274" s="121">
        <v>1269</v>
      </c>
      <c r="B1274" s="121" t="s">
        <v>14518</v>
      </c>
      <c r="C1274" s="121" t="s">
        <v>11004</v>
      </c>
      <c r="D1274" s="121" t="s">
        <v>10034</v>
      </c>
      <c r="E1274" s="121" t="s">
        <v>14519</v>
      </c>
      <c r="F1274" s="131" t="s">
        <v>15728</v>
      </c>
      <c r="G1274" s="147" t="s">
        <v>15833</v>
      </c>
      <c r="H1274" s="131" t="s">
        <v>194</v>
      </c>
      <c r="I1274" s="133">
        <v>4</v>
      </c>
      <c r="J1274" s="153" t="s">
        <v>15829</v>
      </c>
      <c r="K1274" s="135" t="s">
        <v>14748</v>
      </c>
      <c r="L1274" s="134">
        <v>4</v>
      </c>
      <c r="M1274" s="27">
        <f t="shared" si="47"/>
        <v>520</v>
      </c>
      <c r="N1274" s="23"/>
      <c r="O1274" s="24" t="s">
        <v>32</v>
      </c>
    </row>
    <row r="1275" s="1" customFormat="1" ht="18.75" spans="1:15">
      <c r="A1275" s="121">
        <v>1270</v>
      </c>
      <c r="B1275" s="121" t="s">
        <v>14518</v>
      </c>
      <c r="C1275" s="121" t="s">
        <v>11004</v>
      </c>
      <c r="D1275" s="121" t="s">
        <v>10034</v>
      </c>
      <c r="E1275" s="121" t="s">
        <v>14519</v>
      </c>
      <c r="F1275" s="131" t="s">
        <v>15728</v>
      </c>
      <c r="G1275" s="147" t="s">
        <v>15834</v>
      </c>
      <c r="H1275" s="131" t="s">
        <v>194</v>
      </c>
      <c r="I1275" s="133">
        <v>2</v>
      </c>
      <c r="J1275" s="153" t="s">
        <v>15829</v>
      </c>
      <c r="K1275" s="135" t="s">
        <v>14748</v>
      </c>
      <c r="L1275" s="134">
        <v>2</v>
      </c>
      <c r="M1275" s="27">
        <f t="shared" si="47"/>
        <v>260</v>
      </c>
      <c r="N1275" s="23"/>
      <c r="O1275" s="24" t="s">
        <v>32</v>
      </c>
    </row>
    <row r="1276" s="1" customFormat="1" ht="18.75" spans="1:15">
      <c r="A1276" s="121">
        <v>1271</v>
      </c>
      <c r="B1276" s="121" t="s">
        <v>14518</v>
      </c>
      <c r="C1276" s="121" t="s">
        <v>11004</v>
      </c>
      <c r="D1276" s="121" t="s">
        <v>10034</v>
      </c>
      <c r="E1276" s="121" t="s">
        <v>14519</v>
      </c>
      <c r="F1276" s="131" t="s">
        <v>15728</v>
      </c>
      <c r="G1276" s="147" t="s">
        <v>15835</v>
      </c>
      <c r="H1276" s="121" t="s">
        <v>1583</v>
      </c>
      <c r="I1276" s="133">
        <v>1</v>
      </c>
      <c r="J1276" s="153" t="s">
        <v>15836</v>
      </c>
      <c r="K1276" s="135" t="s">
        <v>14748</v>
      </c>
      <c r="L1276" s="134">
        <v>1</v>
      </c>
      <c r="M1276" s="27">
        <f t="shared" si="47"/>
        <v>130</v>
      </c>
      <c r="N1276" s="23"/>
      <c r="O1276" s="24" t="s">
        <v>32</v>
      </c>
    </row>
    <row r="1277" s="1" customFormat="1" ht="18.75" spans="1:15">
      <c r="A1277" s="121">
        <v>1272</v>
      </c>
      <c r="B1277" s="121" t="s">
        <v>14518</v>
      </c>
      <c r="C1277" s="121" t="s">
        <v>11004</v>
      </c>
      <c r="D1277" s="121" t="s">
        <v>10034</v>
      </c>
      <c r="E1277" s="121" t="s">
        <v>14519</v>
      </c>
      <c r="F1277" s="131" t="s">
        <v>15728</v>
      </c>
      <c r="G1277" s="147" t="s">
        <v>15837</v>
      </c>
      <c r="H1277" s="121" t="s">
        <v>1583</v>
      </c>
      <c r="I1277" s="133">
        <v>2</v>
      </c>
      <c r="J1277" s="153" t="s">
        <v>15836</v>
      </c>
      <c r="K1277" s="135" t="s">
        <v>14748</v>
      </c>
      <c r="L1277" s="134">
        <v>2</v>
      </c>
      <c r="M1277" s="27">
        <f t="shared" si="47"/>
        <v>260</v>
      </c>
      <c r="N1277" s="23"/>
      <c r="O1277" s="24" t="s">
        <v>32</v>
      </c>
    </row>
    <row r="1278" s="1" customFormat="1" ht="18.75" spans="1:15">
      <c r="A1278" s="121">
        <v>1273</v>
      </c>
      <c r="B1278" s="121" t="s">
        <v>14518</v>
      </c>
      <c r="C1278" s="121" t="s">
        <v>11004</v>
      </c>
      <c r="D1278" s="121" t="s">
        <v>10034</v>
      </c>
      <c r="E1278" s="121" t="s">
        <v>14519</v>
      </c>
      <c r="F1278" s="131" t="s">
        <v>15728</v>
      </c>
      <c r="G1278" s="147" t="s">
        <v>15838</v>
      </c>
      <c r="H1278" s="121" t="s">
        <v>1583</v>
      </c>
      <c r="I1278" s="122">
        <v>5</v>
      </c>
      <c r="J1278" s="153" t="s">
        <v>15839</v>
      </c>
      <c r="K1278" s="135" t="s">
        <v>14748</v>
      </c>
      <c r="L1278" s="121">
        <v>5</v>
      </c>
      <c r="M1278" s="27">
        <f t="shared" si="47"/>
        <v>650</v>
      </c>
      <c r="N1278" s="23"/>
      <c r="O1278" s="24" t="s">
        <v>32</v>
      </c>
    </row>
    <row r="1279" s="1" customFormat="1" ht="18.75" spans="1:15">
      <c r="A1279" s="121">
        <v>1274</v>
      </c>
      <c r="B1279" s="121" t="s">
        <v>14518</v>
      </c>
      <c r="C1279" s="121" t="s">
        <v>11004</v>
      </c>
      <c r="D1279" s="121" t="s">
        <v>10034</v>
      </c>
      <c r="E1279" s="121" t="s">
        <v>14519</v>
      </c>
      <c r="F1279" s="131" t="s">
        <v>15728</v>
      </c>
      <c r="G1279" s="147" t="s">
        <v>15840</v>
      </c>
      <c r="H1279" s="131" t="s">
        <v>194</v>
      </c>
      <c r="I1279" s="122">
        <v>3</v>
      </c>
      <c r="J1279" s="153" t="s">
        <v>15839</v>
      </c>
      <c r="K1279" s="135" t="s">
        <v>14748</v>
      </c>
      <c r="L1279" s="121">
        <v>3</v>
      </c>
      <c r="M1279" s="27">
        <f t="shared" si="47"/>
        <v>390</v>
      </c>
      <c r="N1279" s="23"/>
      <c r="O1279" s="24" t="s">
        <v>32</v>
      </c>
    </row>
    <row r="1280" s="1" customFormat="1" ht="18.75" spans="1:15">
      <c r="A1280" s="121">
        <v>1275</v>
      </c>
      <c r="B1280" s="121" t="s">
        <v>14518</v>
      </c>
      <c r="C1280" s="121" t="s">
        <v>11004</v>
      </c>
      <c r="D1280" s="121" t="s">
        <v>10034</v>
      </c>
      <c r="E1280" s="121" t="s">
        <v>14519</v>
      </c>
      <c r="F1280" s="131" t="s">
        <v>15728</v>
      </c>
      <c r="G1280" s="147" t="s">
        <v>15841</v>
      </c>
      <c r="H1280" s="131" t="s">
        <v>194</v>
      </c>
      <c r="I1280" s="122">
        <v>8</v>
      </c>
      <c r="J1280" s="153" t="s">
        <v>15839</v>
      </c>
      <c r="K1280" s="135" t="s">
        <v>14748</v>
      </c>
      <c r="L1280" s="121">
        <v>5</v>
      </c>
      <c r="M1280" s="27">
        <f t="shared" si="47"/>
        <v>650</v>
      </c>
      <c r="N1280" s="23"/>
      <c r="O1280" s="24" t="s">
        <v>32</v>
      </c>
    </row>
    <row r="1281" s="1" customFormat="1" ht="18.75" spans="1:15">
      <c r="A1281" s="121">
        <v>1276</v>
      </c>
      <c r="B1281" s="121" t="s">
        <v>14518</v>
      </c>
      <c r="C1281" s="121" t="s">
        <v>11004</v>
      </c>
      <c r="D1281" s="121" t="s">
        <v>10034</v>
      </c>
      <c r="E1281" s="121" t="s">
        <v>14519</v>
      </c>
      <c r="F1281" s="131" t="s">
        <v>15728</v>
      </c>
      <c r="G1281" s="147" t="s">
        <v>15842</v>
      </c>
      <c r="H1281" s="131" t="s">
        <v>194</v>
      </c>
      <c r="I1281" s="122">
        <v>2</v>
      </c>
      <c r="J1281" s="153" t="s">
        <v>15839</v>
      </c>
      <c r="K1281" s="135" t="s">
        <v>14748</v>
      </c>
      <c r="L1281" s="121">
        <v>2</v>
      </c>
      <c r="M1281" s="27">
        <f t="shared" si="47"/>
        <v>260</v>
      </c>
      <c r="N1281" s="23"/>
      <c r="O1281" s="24" t="s">
        <v>32</v>
      </c>
    </row>
    <row r="1282" s="1" customFormat="1" ht="18.75" spans="1:15">
      <c r="A1282" s="121">
        <v>1277</v>
      </c>
      <c r="B1282" s="121" t="s">
        <v>14518</v>
      </c>
      <c r="C1282" s="121" t="s">
        <v>11004</v>
      </c>
      <c r="D1282" s="121" t="s">
        <v>10034</v>
      </c>
      <c r="E1282" s="121" t="s">
        <v>14519</v>
      </c>
      <c r="F1282" s="131" t="s">
        <v>15728</v>
      </c>
      <c r="G1282" s="147" t="s">
        <v>15843</v>
      </c>
      <c r="H1282" s="131" t="s">
        <v>194</v>
      </c>
      <c r="I1282" s="122">
        <v>4</v>
      </c>
      <c r="J1282" s="153" t="s">
        <v>15839</v>
      </c>
      <c r="K1282" s="135" t="s">
        <v>14748</v>
      </c>
      <c r="L1282" s="121">
        <v>4</v>
      </c>
      <c r="M1282" s="27">
        <f t="shared" si="47"/>
        <v>520</v>
      </c>
      <c r="N1282" s="23"/>
      <c r="O1282" s="24" t="s">
        <v>32</v>
      </c>
    </row>
    <row r="1283" s="1" customFormat="1" ht="18.75" spans="1:15">
      <c r="A1283" s="121">
        <v>1278</v>
      </c>
      <c r="B1283" s="121" t="s">
        <v>14518</v>
      </c>
      <c r="C1283" s="121" t="s">
        <v>11004</v>
      </c>
      <c r="D1283" s="121" t="s">
        <v>10034</v>
      </c>
      <c r="E1283" s="121" t="s">
        <v>14519</v>
      </c>
      <c r="F1283" s="131" t="s">
        <v>15728</v>
      </c>
      <c r="G1283" s="147" t="s">
        <v>15844</v>
      </c>
      <c r="H1283" s="121" t="s">
        <v>1583</v>
      </c>
      <c r="I1283" s="122">
        <v>4</v>
      </c>
      <c r="J1283" s="153" t="s">
        <v>15839</v>
      </c>
      <c r="K1283" s="135" t="s">
        <v>14748</v>
      </c>
      <c r="L1283" s="121">
        <v>4</v>
      </c>
      <c r="M1283" s="27">
        <f t="shared" si="47"/>
        <v>520</v>
      </c>
      <c r="N1283" s="23"/>
      <c r="O1283" s="24" t="s">
        <v>32</v>
      </c>
    </row>
    <row r="1284" s="1" customFormat="1" ht="18.75" spans="1:15">
      <c r="A1284" s="121">
        <v>1279</v>
      </c>
      <c r="B1284" s="121" t="s">
        <v>14518</v>
      </c>
      <c r="C1284" s="121" t="s">
        <v>11004</v>
      </c>
      <c r="D1284" s="121" t="s">
        <v>10034</v>
      </c>
      <c r="E1284" s="121" t="s">
        <v>14519</v>
      </c>
      <c r="F1284" s="131" t="s">
        <v>15728</v>
      </c>
      <c r="G1284" s="147" t="s">
        <v>15845</v>
      </c>
      <c r="H1284" s="131" t="s">
        <v>194</v>
      </c>
      <c r="I1284" s="122">
        <v>3</v>
      </c>
      <c r="J1284" s="153" t="s">
        <v>15839</v>
      </c>
      <c r="K1284" s="135" t="s">
        <v>14748</v>
      </c>
      <c r="L1284" s="121">
        <v>3</v>
      </c>
      <c r="M1284" s="27">
        <f t="shared" si="47"/>
        <v>390</v>
      </c>
      <c r="N1284" s="23"/>
      <c r="O1284" s="24" t="s">
        <v>32</v>
      </c>
    </row>
    <row r="1285" s="1" customFormat="1" ht="18.75" spans="1:15">
      <c r="A1285" s="121">
        <v>1280</v>
      </c>
      <c r="B1285" s="121" t="s">
        <v>14518</v>
      </c>
      <c r="C1285" s="121" t="s">
        <v>11004</v>
      </c>
      <c r="D1285" s="121" t="s">
        <v>10034</v>
      </c>
      <c r="E1285" s="121" t="s">
        <v>14519</v>
      </c>
      <c r="F1285" s="131" t="s">
        <v>15728</v>
      </c>
      <c r="G1285" s="147" t="s">
        <v>15846</v>
      </c>
      <c r="H1285" s="131" t="s">
        <v>194</v>
      </c>
      <c r="I1285" s="122">
        <v>1</v>
      </c>
      <c r="J1285" s="153" t="s">
        <v>15839</v>
      </c>
      <c r="K1285" s="135" t="s">
        <v>14748</v>
      </c>
      <c r="L1285" s="121">
        <v>1</v>
      </c>
      <c r="M1285" s="27">
        <f t="shared" si="47"/>
        <v>130</v>
      </c>
      <c r="N1285" s="23"/>
      <c r="O1285" s="24" t="s">
        <v>32</v>
      </c>
    </row>
    <row r="1286" s="1" customFormat="1" ht="18.75" spans="1:15">
      <c r="A1286" s="121">
        <v>1281</v>
      </c>
      <c r="B1286" s="121" t="s">
        <v>14518</v>
      </c>
      <c r="C1286" s="121" t="s">
        <v>11004</v>
      </c>
      <c r="D1286" s="121" t="s">
        <v>10034</v>
      </c>
      <c r="E1286" s="121" t="s">
        <v>14519</v>
      </c>
      <c r="F1286" s="131" t="s">
        <v>15728</v>
      </c>
      <c r="G1286" s="147" t="s">
        <v>15847</v>
      </c>
      <c r="H1286" s="121" t="s">
        <v>1583</v>
      </c>
      <c r="I1286" s="122">
        <v>3</v>
      </c>
      <c r="J1286" s="153" t="s">
        <v>15839</v>
      </c>
      <c r="K1286" s="135" t="s">
        <v>14748</v>
      </c>
      <c r="L1286" s="121">
        <v>3</v>
      </c>
      <c r="M1286" s="27">
        <f t="shared" si="47"/>
        <v>390</v>
      </c>
      <c r="N1286" s="23"/>
      <c r="O1286" s="24" t="s">
        <v>32</v>
      </c>
    </row>
    <row r="1287" s="1" customFormat="1" ht="18.75" spans="1:15">
      <c r="A1287" s="121">
        <v>1282</v>
      </c>
      <c r="B1287" s="121" t="s">
        <v>14518</v>
      </c>
      <c r="C1287" s="121" t="s">
        <v>11004</v>
      </c>
      <c r="D1287" s="121" t="s">
        <v>10034</v>
      </c>
      <c r="E1287" s="121" t="s">
        <v>14519</v>
      </c>
      <c r="F1287" s="131" t="s">
        <v>15728</v>
      </c>
      <c r="G1287" s="147" t="s">
        <v>15848</v>
      </c>
      <c r="H1287" s="131" t="s">
        <v>194</v>
      </c>
      <c r="I1287" s="122">
        <v>3</v>
      </c>
      <c r="J1287" s="153" t="s">
        <v>15839</v>
      </c>
      <c r="K1287" s="135" t="s">
        <v>14748</v>
      </c>
      <c r="L1287" s="121">
        <v>3</v>
      </c>
      <c r="M1287" s="27">
        <f t="shared" si="47"/>
        <v>390</v>
      </c>
      <c r="N1287" s="23"/>
      <c r="O1287" s="24" t="s">
        <v>32</v>
      </c>
    </row>
    <row r="1288" s="1" customFormat="1" ht="18.75" spans="1:15">
      <c r="A1288" s="121">
        <v>1283</v>
      </c>
      <c r="B1288" s="121" t="s">
        <v>14518</v>
      </c>
      <c r="C1288" s="121" t="s">
        <v>11004</v>
      </c>
      <c r="D1288" s="121" t="s">
        <v>10034</v>
      </c>
      <c r="E1288" s="121" t="s">
        <v>14519</v>
      </c>
      <c r="F1288" s="131" t="s">
        <v>15728</v>
      </c>
      <c r="G1288" s="147" t="s">
        <v>15849</v>
      </c>
      <c r="H1288" s="121" t="s">
        <v>1583</v>
      </c>
      <c r="I1288" s="122">
        <v>4</v>
      </c>
      <c r="J1288" s="153" t="s">
        <v>15839</v>
      </c>
      <c r="K1288" s="135" t="s">
        <v>14748</v>
      </c>
      <c r="L1288" s="121">
        <v>4</v>
      </c>
      <c r="M1288" s="27">
        <f t="shared" si="47"/>
        <v>520</v>
      </c>
      <c r="N1288" s="23"/>
      <c r="O1288" s="24" t="s">
        <v>32</v>
      </c>
    </row>
    <row r="1289" s="1" customFormat="1" ht="18.75" spans="1:15">
      <c r="A1289" s="121">
        <v>1284</v>
      </c>
      <c r="B1289" s="121" t="s">
        <v>14518</v>
      </c>
      <c r="C1289" s="121" t="s">
        <v>11004</v>
      </c>
      <c r="D1289" s="121" t="s">
        <v>10034</v>
      </c>
      <c r="E1289" s="121" t="s">
        <v>14519</v>
      </c>
      <c r="F1289" s="131" t="s">
        <v>15728</v>
      </c>
      <c r="G1289" s="147" t="s">
        <v>15850</v>
      </c>
      <c r="H1289" s="131" t="s">
        <v>194</v>
      </c>
      <c r="I1289" s="122">
        <v>4</v>
      </c>
      <c r="J1289" s="153" t="s">
        <v>15839</v>
      </c>
      <c r="K1289" s="135" t="s">
        <v>14748</v>
      </c>
      <c r="L1289" s="121">
        <v>4</v>
      </c>
      <c r="M1289" s="27">
        <f t="shared" si="47"/>
        <v>520</v>
      </c>
      <c r="N1289" s="23"/>
      <c r="O1289" s="24" t="s">
        <v>32</v>
      </c>
    </row>
    <row r="1290" s="1" customFormat="1" ht="18.75" spans="1:15">
      <c r="A1290" s="121">
        <v>1285</v>
      </c>
      <c r="B1290" s="121" t="s">
        <v>14518</v>
      </c>
      <c r="C1290" s="121" t="s">
        <v>11004</v>
      </c>
      <c r="D1290" s="121" t="s">
        <v>10034</v>
      </c>
      <c r="E1290" s="121" t="s">
        <v>14519</v>
      </c>
      <c r="F1290" s="131" t="s">
        <v>15728</v>
      </c>
      <c r="G1290" s="147" t="s">
        <v>15851</v>
      </c>
      <c r="H1290" s="121" t="s">
        <v>1583</v>
      </c>
      <c r="I1290" s="122">
        <v>8</v>
      </c>
      <c r="J1290" s="153" t="s">
        <v>15839</v>
      </c>
      <c r="K1290" s="135" t="s">
        <v>14748</v>
      </c>
      <c r="L1290" s="121">
        <v>8</v>
      </c>
      <c r="M1290" s="27">
        <f t="shared" si="47"/>
        <v>1040</v>
      </c>
      <c r="N1290" s="23"/>
      <c r="O1290" s="24" t="s">
        <v>32</v>
      </c>
    </row>
    <row r="1291" s="1" customFormat="1" ht="18.75" spans="1:15">
      <c r="A1291" s="121">
        <v>1286</v>
      </c>
      <c r="B1291" s="121" t="s">
        <v>14518</v>
      </c>
      <c r="C1291" s="121" t="s">
        <v>11004</v>
      </c>
      <c r="D1291" s="121" t="s">
        <v>10034</v>
      </c>
      <c r="E1291" s="121" t="s">
        <v>14519</v>
      </c>
      <c r="F1291" s="131" t="s">
        <v>15728</v>
      </c>
      <c r="G1291" s="147" t="s">
        <v>15852</v>
      </c>
      <c r="H1291" s="121" t="s">
        <v>1583</v>
      </c>
      <c r="I1291" s="122">
        <v>3</v>
      </c>
      <c r="J1291" s="153" t="s">
        <v>15839</v>
      </c>
      <c r="K1291" s="135" t="s">
        <v>14748</v>
      </c>
      <c r="L1291" s="121">
        <v>3</v>
      </c>
      <c r="M1291" s="27">
        <f t="shared" si="47"/>
        <v>390</v>
      </c>
      <c r="N1291" s="23"/>
      <c r="O1291" s="24" t="s">
        <v>32</v>
      </c>
    </row>
    <row r="1292" s="1" customFormat="1" ht="18.75" spans="1:15">
      <c r="A1292" s="121">
        <v>1287</v>
      </c>
      <c r="B1292" s="121" t="s">
        <v>14518</v>
      </c>
      <c r="C1292" s="121" t="s">
        <v>11004</v>
      </c>
      <c r="D1292" s="121" t="s">
        <v>10034</v>
      </c>
      <c r="E1292" s="121" t="s">
        <v>14519</v>
      </c>
      <c r="F1292" s="131" t="s">
        <v>15728</v>
      </c>
      <c r="G1292" s="147" t="s">
        <v>15853</v>
      </c>
      <c r="H1292" s="131" t="s">
        <v>194</v>
      </c>
      <c r="I1292" s="122">
        <v>2</v>
      </c>
      <c r="J1292" s="153" t="s">
        <v>15839</v>
      </c>
      <c r="K1292" s="135" t="s">
        <v>14748</v>
      </c>
      <c r="L1292" s="121">
        <v>2</v>
      </c>
      <c r="M1292" s="27">
        <f t="shared" si="47"/>
        <v>260</v>
      </c>
      <c r="N1292" s="23"/>
      <c r="O1292" s="24" t="s">
        <v>32</v>
      </c>
    </row>
    <row r="1293" s="1" customFormat="1" ht="18.75" spans="1:15">
      <c r="A1293" s="121">
        <v>1288</v>
      </c>
      <c r="B1293" s="121" t="s">
        <v>14518</v>
      </c>
      <c r="C1293" s="121" t="s">
        <v>11004</v>
      </c>
      <c r="D1293" s="121" t="s">
        <v>10034</v>
      </c>
      <c r="E1293" s="121" t="s">
        <v>14519</v>
      </c>
      <c r="F1293" s="131" t="s">
        <v>15728</v>
      </c>
      <c r="G1293" s="147" t="s">
        <v>15854</v>
      </c>
      <c r="H1293" s="121" t="s">
        <v>1583</v>
      </c>
      <c r="I1293" s="122">
        <v>2</v>
      </c>
      <c r="J1293" s="153" t="s">
        <v>15839</v>
      </c>
      <c r="K1293" s="135" t="s">
        <v>14748</v>
      </c>
      <c r="L1293" s="121">
        <v>2</v>
      </c>
      <c r="M1293" s="27">
        <f t="shared" si="47"/>
        <v>260</v>
      </c>
      <c r="N1293" s="23"/>
      <c r="O1293" s="24" t="s">
        <v>32</v>
      </c>
    </row>
    <row r="1294" s="1" customFormat="1" ht="18.75" spans="1:15">
      <c r="A1294" s="121">
        <v>1289</v>
      </c>
      <c r="B1294" s="121" t="s">
        <v>14518</v>
      </c>
      <c r="C1294" s="121" t="s">
        <v>11004</v>
      </c>
      <c r="D1294" s="121" t="s">
        <v>10034</v>
      </c>
      <c r="E1294" s="121" t="s">
        <v>14519</v>
      </c>
      <c r="F1294" s="131" t="s">
        <v>15728</v>
      </c>
      <c r="G1294" s="147" t="s">
        <v>15855</v>
      </c>
      <c r="H1294" s="131" t="s">
        <v>194</v>
      </c>
      <c r="I1294" s="122">
        <v>1</v>
      </c>
      <c r="J1294" s="153" t="s">
        <v>15856</v>
      </c>
      <c r="K1294" s="135" t="s">
        <v>14748</v>
      </c>
      <c r="L1294" s="121">
        <v>1</v>
      </c>
      <c r="M1294" s="27">
        <f t="shared" si="47"/>
        <v>130</v>
      </c>
      <c r="N1294" s="23"/>
      <c r="O1294" s="24" t="s">
        <v>32</v>
      </c>
    </row>
    <row r="1295" s="1" customFormat="1" ht="18.75" spans="1:15">
      <c r="A1295" s="121">
        <v>1290</v>
      </c>
      <c r="B1295" s="121" t="s">
        <v>14518</v>
      </c>
      <c r="C1295" s="121" t="s">
        <v>11004</v>
      </c>
      <c r="D1295" s="121" t="s">
        <v>10034</v>
      </c>
      <c r="E1295" s="121" t="s">
        <v>14519</v>
      </c>
      <c r="F1295" s="131" t="s">
        <v>15728</v>
      </c>
      <c r="G1295" s="147" t="s">
        <v>15857</v>
      </c>
      <c r="H1295" s="131" t="s">
        <v>194</v>
      </c>
      <c r="I1295" s="122">
        <v>5</v>
      </c>
      <c r="J1295" s="153" t="s">
        <v>15856</v>
      </c>
      <c r="K1295" s="135" t="s">
        <v>14748</v>
      </c>
      <c r="L1295" s="121">
        <v>4</v>
      </c>
      <c r="M1295" s="27">
        <f t="shared" si="47"/>
        <v>520</v>
      </c>
      <c r="N1295" s="23"/>
      <c r="O1295" s="24" t="s">
        <v>32</v>
      </c>
    </row>
    <row r="1296" s="1" customFormat="1" ht="18.75" spans="1:15">
      <c r="A1296" s="121">
        <v>1291</v>
      </c>
      <c r="B1296" s="121" t="s">
        <v>14518</v>
      </c>
      <c r="C1296" s="121" t="s">
        <v>11004</v>
      </c>
      <c r="D1296" s="121" t="s">
        <v>10034</v>
      </c>
      <c r="E1296" s="121" t="s">
        <v>14519</v>
      </c>
      <c r="F1296" s="131" t="s">
        <v>15728</v>
      </c>
      <c r="G1296" s="147" t="s">
        <v>15858</v>
      </c>
      <c r="H1296" s="131" t="s">
        <v>194</v>
      </c>
      <c r="I1296" s="122">
        <v>5</v>
      </c>
      <c r="J1296" s="153" t="s">
        <v>15856</v>
      </c>
      <c r="K1296" s="135" t="s">
        <v>14748</v>
      </c>
      <c r="L1296" s="121">
        <v>5</v>
      </c>
      <c r="M1296" s="27">
        <f t="shared" si="47"/>
        <v>650</v>
      </c>
      <c r="N1296" s="23"/>
      <c r="O1296" s="24" t="s">
        <v>32</v>
      </c>
    </row>
    <row r="1297" s="1" customFormat="1" ht="18.75" spans="1:15">
      <c r="A1297" s="121">
        <v>1292</v>
      </c>
      <c r="B1297" s="121" t="s">
        <v>14518</v>
      </c>
      <c r="C1297" s="121" t="s">
        <v>11004</v>
      </c>
      <c r="D1297" s="121" t="s">
        <v>10034</v>
      </c>
      <c r="E1297" s="121" t="s">
        <v>14519</v>
      </c>
      <c r="F1297" s="131" t="s">
        <v>15728</v>
      </c>
      <c r="G1297" s="147" t="s">
        <v>15859</v>
      </c>
      <c r="H1297" s="131" t="s">
        <v>194</v>
      </c>
      <c r="I1297" s="122">
        <v>5</v>
      </c>
      <c r="J1297" s="153" t="s">
        <v>15856</v>
      </c>
      <c r="K1297" s="135" t="s">
        <v>14748</v>
      </c>
      <c r="L1297" s="121">
        <v>5</v>
      </c>
      <c r="M1297" s="27">
        <f t="shared" si="47"/>
        <v>650</v>
      </c>
      <c r="N1297" s="23"/>
      <c r="O1297" s="24" t="s">
        <v>32</v>
      </c>
    </row>
    <row r="1298" s="1" customFormat="1" ht="18.75" spans="1:15">
      <c r="A1298" s="121">
        <v>1293</v>
      </c>
      <c r="B1298" s="121" t="s">
        <v>14518</v>
      </c>
      <c r="C1298" s="121" t="s">
        <v>11004</v>
      </c>
      <c r="D1298" s="121" t="s">
        <v>10034</v>
      </c>
      <c r="E1298" s="121" t="s">
        <v>14519</v>
      </c>
      <c r="F1298" s="131" t="s">
        <v>15728</v>
      </c>
      <c r="G1298" s="147" t="s">
        <v>15860</v>
      </c>
      <c r="H1298" s="131" t="s">
        <v>194</v>
      </c>
      <c r="I1298" s="122">
        <v>2</v>
      </c>
      <c r="J1298" s="153" t="s">
        <v>15856</v>
      </c>
      <c r="K1298" s="135" t="s">
        <v>14748</v>
      </c>
      <c r="L1298" s="121">
        <v>2</v>
      </c>
      <c r="M1298" s="27">
        <f t="shared" si="47"/>
        <v>260</v>
      </c>
      <c r="N1298" s="23"/>
      <c r="O1298" s="24" t="s">
        <v>32</v>
      </c>
    </row>
    <row r="1299" s="1" customFormat="1" ht="18.75" spans="1:15">
      <c r="A1299" s="121">
        <v>1294</v>
      </c>
      <c r="B1299" s="121" t="s">
        <v>14518</v>
      </c>
      <c r="C1299" s="121" t="s">
        <v>11004</v>
      </c>
      <c r="D1299" s="121" t="s">
        <v>10034</v>
      </c>
      <c r="E1299" s="121" t="s">
        <v>14519</v>
      </c>
      <c r="F1299" s="131" t="s">
        <v>15728</v>
      </c>
      <c r="G1299" s="147" t="s">
        <v>15861</v>
      </c>
      <c r="H1299" s="131" t="s">
        <v>194</v>
      </c>
      <c r="I1299" s="122">
        <v>5</v>
      </c>
      <c r="J1299" s="153" t="s">
        <v>15856</v>
      </c>
      <c r="K1299" s="135" t="s">
        <v>14748</v>
      </c>
      <c r="L1299" s="121">
        <v>5</v>
      </c>
      <c r="M1299" s="27">
        <f t="shared" si="47"/>
        <v>650</v>
      </c>
      <c r="N1299" s="23"/>
      <c r="O1299" s="24" t="s">
        <v>32</v>
      </c>
    </row>
    <row r="1300" s="1" customFormat="1" ht="18.75" spans="1:15">
      <c r="A1300" s="121">
        <v>1295</v>
      </c>
      <c r="B1300" s="121" t="s">
        <v>14518</v>
      </c>
      <c r="C1300" s="121" t="s">
        <v>11004</v>
      </c>
      <c r="D1300" s="121" t="s">
        <v>10034</v>
      </c>
      <c r="E1300" s="121" t="s">
        <v>14519</v>
      </c>
      <c r="F1300" s="131" t="s">
        <v>15728</v>
      </c>
      <c r="G1300" s="147" t="s">
        <v>15862</v>
      </c>
      <c r="H1300" s="131" t="s">
        <v>194</v>
      </c>
      <c r="I1300" s="122">
        <v>5</v>
      </c>
      <c r="J1300" s="153" t="s">
        <v>15856</v>
      </c>
      <c r="K1300" s="135" t="s">
        <v>14748</v>
      </c>
      <c r="L1300" s="121">
        <v>3</v>
      </c>
      <c r="M1300" s="27">
        <f t="shared" si="47"/>
        <v>390</v>
      </c>
      <c r="N1300" s="23"/>
      <c r="O1300" s="24" t="s">
        <v>32</v>
      </c>
    </row>
    <row r="1301" s="1" customFormat="1" ht="18.75" spans="1:15">
      <c r="A1301" s="121">
        <v>1296</v>
      </c>
      <c r="B1301" s="121" t="s">
        <v>14518</v>
      </c>
      <c r="C1301" s="121" t="s">
        <v>11004</v>
      </c>
      <c r="D1301" s="121" t="s">
        <v>10034</v>
      </c>
      <c r="E1301" s="121" t="s">
        <v>14519</v>
      </c>
      <c r="F1301" s="131" t="s">
        <v>15728</v>
      </c>
      <c r="G1301" s="147" t="s">
        <v>15863</v>
      </c>
      <c r="H1301" s="131" t="s">
        <v>194</v>
      </c>
      <c r="I1301" s="122">
        <v>7</v>
      </c>
      <c r="J1301" s="153" t="s">
        <v>15856</v>
      </c>
      <c r="K1301" s="135" t="s">
        <v>14748</v>
      </c>
      <c r="L1301" s="121">
        <v>7</v>
      </c>
      <c r="M1301" s="27">
        <f t="shared" si="47"/>
        <v>910</v>
      </c>
      <c r="N1301" s="23"/>
      <c r="O1301" s="24" t="s">
        <v>32</v>
      </c>
    </row>
    <row r="1302" s="1" customFormat="1" ht="18.75" spans="1:15">
      <c r="A1302" s="121">
        <v>1297</v>
      </c>
      <c r="B1302" s="121" t="s">
        <v>14518</v>
      </c>
      <c r="C1302" s="121" t="s">
        <v>11004</v>
      </c>
      <c r="D1302" s="121" t="s">
        <v>10034</v>
      </c>
      <c r="E1302" s="121" t="s">
        <v>14519</v>
      </c>
      <c r="F1302" s="131" t="s">
        <v>15728</v>
      </c>
      <c r="G1302" s="147" t="s">
        <v>15864</v>
      </c>
      <c r="H1302" s="131" t="s">
        <v>194</v>
      </c>
      <c r="I1302" s="122">
        <v>3</v>
      </c>
      <c r="J1302" s="153" t="s">
        <v>15856</v>
      </c>
      <c r="K1302" s="135" t="s">
        <v>14748</v>
      </c>
      <c r="L1302" s="121">
        <v>3</v>
      </c>
      <c r="M1302" s="27">
        <f t="shared" si="47"/>
        <v>390</v>
      </c>
      <c r="N1302" s="23"/>
      <c r="O1302" s="24" t="s">
        <v>32</v>
      </c>
    </row>
    <row r="1303" s="1" customFormat="1" ht="18.75" spans="1:15">
      <c r="A1303" s="121">
        <v>1298</v>
      </c>
      <c r="B1303" s="121" t="s">
        <v>14518</v>
      </c>
      <c r="C1303" s="121" t="s">
        <v>11004</v>
      </c>
      <c r="D1303" s="121" t="s">
        <v>10034</v>
      </c>
      <c r="E1303" s="121" t="s">
        <v>14519</v>
      </c>
      <c r="F1303" s="131" t="s">
        <v>15728</v>
      </c>
      <c r="G1303" s="147" t="s">
        <v>15865</v>
      </c>
      <c r="H1303" s="131" t="s">
        <v>194</v>
      </c>
      <c r="I1303" s="122">
        <v>3</v>
      </c>
      <c r="J1303" s="153" t="s">
        <v>15856</v>
      </c>
      <c r="K1303" s="135" t="s">
        <v>14748</v>
      </c>
      <c r="L1303" s="121">
        <v>3</v>
      </c>
      <c r="M1303" s="27">
        <f t="shared" si="47"/>
        <v>390</v>
      </c>
      <c r="N1303" s="23"/>
      <c r="O1303" s="24" t="s">
        <v>32</v>
      </c>
    </row>
    <row r="1304" s="1" customFormat="1" ht="18.75" spans="1:15">
      <c r="A1304" s="121">
        <v>1299</v>
      </c>
      <c r="B1304" s="121" t="s">
        <v>14518</v>
      </c>
      <c r="C1304" s="121" t="s">
        <v>11004</v>
      </c>
      <c r="D1304" s="121" t="s">
        <v>10034</v>
      </c>
      <c r="E1304" s="121" t="s">
        <v>14519</v>
      </c>
      <c r="F1304" s="131" t="s">
        <v>15728</v>
      </c>
      <c r="G1304" s="147" t="s">
        <v>15866</v>
      </c>
      <c r="H1304" s="121" t="s">
        <v>1583</v>
      </c>
      <c r="I1304" s="122">
        <v>6</v>
      </c>
      <c r="J1304" s="153" t="s">
        <v>15856</v>
      </c>
      <c r="K1304" s="135" t="s">
        <v>14748</v>
      </c>
      <c r="L1304" s="121">
        <v>6</v>
      </c>
      <c r="M1304" s="27">
        <f t="shared" si="47"/>
        <v>780</v>
      </c>
      <c r="N1304" s="23"/>
      <c r="O1304" s="24" t="s">
        <v>32</v>
      </c>
    </row>
    <row r="1305" s="1" customFormat="1" ht="18.75" spans="1:15">
      <c r="A1305" s="121">
        <v>1300</v>
      </c>
      <c r="B1305" s="121" t="s">
        <v>14518</v>
      </c>
      <c r="C1305" s="121" t="s">
        <v>11004</v>
      </c>
      <c r="D1305" s="121" t="s">
        <v>10034</v>
      </c>
      <c r="E1305" s="121" t="s">
        <v>14519</v>
      </c>
      <c r="F1305" s="131" t="s">
        <v>15728</v>
      </c>
      <c r="G1305" s="147" t="s">
        <v>15867</v>
      </c>
      <c r="H1305" s="121" t="s">
        <v>1583</v>
      </c>
      <c r="I1305" s="122">
        <v>4</v>
      </c>
      <c r="J1305" s="153" t="s">
        <v>15856</v>
      </c>
      <c r="K1305" s="135" t="s">
        <v>14748</v>
      </c>
      <c r="L1305" s="121">
        <v>4</v>
      </c>
      <c r="M1305" s="27">
        <f t="shared" si="47"/>
        <v>520</v>
      </c>
      <c r="N1305" s="23"/>
      <c r="O1305" s="24" t="s">
        <v>32</v>
      </c>
    </row>
    <row r="1306" s="1" customFormat="1" ht="18.75" spans="1:15">
      <c r="A1306" s="121">
        <v>1301</v>
      </c>
      <c r="B1306" s="121" t="s">
        <v>14518</v>
      </c>
      <c r="C1306" s="121" t="s">
        <v>11004</v>
      </c>
      <c r="D1306" s="121" t="s">
        <v>10034</v>
      </c>
      <c r="E1306" s="121" t="s">
        <v>14519</v>
      </c>
      <c r="F1306" s="131" t="s">
        <v>15728</v>
      </c>
      <c r="G1306" s="147" t="s">
        <v>15868</v>
      </c>
      <c r="H1306" s="121" t="s">
        <v>1583</v>
      </c>
      <c r="I1306" s="122">
        <v>5</v>
      </c>
      <c r="J1306" s="153" t="s">
        <v>15856</v>
      </c>
      <c r="K1306" s="135" t="s">
        <v>14748</v>
      </c>
      <c r="L1306" s="121">
        <v>5</v>
      </c>
      <c r="M1306" s="27">
        <f t="shared" si="47"/>
        <v>650</v>
      </c>
      <c r="N1306" s="23"/>
      <c r="O1306" s="24" t="s">
        <v>32</v>
      </c>
    </row>
    <row r="1307" s="1" customFormat="1" ht="18.75" spans="1:15">
      <c r="A1307" s="121">
        <v>1302</v>
      </c>
      <c r="B1307" s="121" t="s">
        <v>14518</v>
      </c>
      <c r="C1307" s="121" t="s">
        <v>11004</v>
      </c>
      <c r="D1307" s="121" t="s">
        <v>10034</v>
      </c>
      <c r="E1307" s="121" t="s">
        <v>14519</v>
      </c>
      <c r="F1307" s="131" t="s">
        <v>15728</v>
      </c>
      <c r="G1307" s="147" t="s">
        <v>15869</v>
      </c>
      <c r="H1307" s="131" t="s">
        <v>194</v>
      </c>
      <c r="I1307" s="122">
        <v>4</v>
      </c>
      <c r="J1307" s="153" t="s">
        <v>15856</v>
      </c>
      <c r="K1307" s="135" t="s">
        <v>14748</v>
      </c>
      <c r="L1307" s="121">
        <v>4</v>
      </c>
      <c r="M1307" s="27">
        <f t="shared" si="47"/>
        <v>520</v>
      </c>
      <c r="N1307" s="23"/>
      <c r="O1307" s="24" t="s">
        <v>32</v>
      </c>
    </row>
    <row r="1308" s="1" customFormat="1" ht="18.75" spans="1:15">
      <c r="A1308" s="121">
        <v>1303</v>
      </c>
      <c r="B1308" s="121" t="s">
        <v>14518</v>
      </c>
      <c r="C1308" s="121" t="s">
        <v>11004</v>
      </c>
      <c r="D1308" s="121" t="s">
        <v>10034</v>
      </c>
      <c r="E1308" s="121" t="s">
        <v>14519</v>
      </c>
      <c r="F1308" s="131" t="s">
        <v>15728</v>
      </c>
      <c r="G1308" s="147" t="s">
        <v>15870</v>
      </c>
      <c r="H1308" s="131" t="s">
        <v>194</v>
      </c>
      <c r="I1308" s="133">
        <v>4</v>
      </c>
      <c r="J1308" s="153" t="s">
        <v>15856</v>
      </c>
      <c r="K1308" s="135" t="s">
        <v>14748</v>
      </c>
      <c r="L1308" s="121">
        <v>4</v>
      </c>
      <c r="M1308" s="27">
        <f t="shared" si="47"/>
        <v>520</v>
      </c>
      <c r="N1308" s="23"/>
      <c r="O1308" s="24" t="s">
        <v>32</v>
      </c>
    </row>
    <row r="1309" s="1" customFormat="1" ht="18.75" spans="1:15">
      <c r="A1309" s="121">
        <v>1304</v>
      </c>
      <c r="B1309" s="121" t="s">
        <v>14518</v>
      </c>
      <c r="C1309" s="121" t="s">
        <v>11004</v>
      </c>
      <c r="D1309" s="121" t="s">
        <v>10034</v>
      </c>
      <c r="E1309" s="121" t="s">
        <v>14519</v>
      </c>
      <c r="F1309" s="131" t="s">
        <v>15728</v>
      </c>
      <c r="G1309" s="147" t="s">
        <v>15871</v>
      </c>
      <c r="H1309" s="121" t="s">
        <v>1583</v>
      </c>
      <c r="I1309" s="133">
        <v>3</v>
      </c>
      <c r="J1309" s="153" t="s">
        <v>15856</v>
      </c>
      <c r="K1309" s="135" t="s">
        <v>14748</v>
      </c>
      <c r="L1309" s="121">
        <v>3</v>
      </c>
      <c r="M1309" s="27">
        <f t="shared" si="47"/>
        <v>390</v>
      </c>
      <c r="N1309" s="23"/>
      <c r="O1309" s="24" t="s">
        <v>32</v>
      </c>
    </row>
    <row r="1310" s="1" customFormat="1" ht="18.75" spans="1:15">
      <c r="A1310" s="121">
        <v>1305</v>
      </c>
      <c r="B1310" s="121" t="s">
        <v>14518</v>
      </c>
      <c r="C1310" s="121" t="s">
        <v>11004</v>
      </c>
      <c r="D1310" s="121" t="s">
        <v>10034</v>
      </c>
      <c r="E1310" s="121" t="s">
        <v>14519</v>
      </c>
      <c r="F1310" s="131" t="s">
        <v>15728</v>
      </c>
      <c r="G1310" s="147" t="s">
        <v>15872</v>
      </c>
      <c r="H1310" s="131" t="s">
        <v>194</v>
      </c>
      <c r="I1310" s="133">
        <v>3</v>
      </c>
      <c r="J1310" s="153" t="s">
        <v>15856</v>
      </c>
      <c r="K1310" s="135" t="s">
        <v>14748</v>
      </c>
      <c r="L1310" s="121">
        <v>3</v>
      </c>
      <c r="M1310" s="27">
        <f t="shared" si="47"/>
        <v>390</v>
      </c>
      <c r="N1310" s="23"/>
      <c r="O1310" s="24" t="s">
        <v>32</v>
      </c>
    </row>
    <row r="1311" s="1" customFormat="1" ht="18.75" spans="1:15">
      <c r="A1311" s="121">
        <v>1306</v>
      </c>
      <c r="B1311" s="121" t="s">
        <v>14518</v>
      </c>
      <c r="C1311" s="121" t="s">
        <v>11004</v>
      </c>
      <c r="D1311" s="121" t="s">
        <v>10034</v>
      </c>
      <c r="E1311" s="121" t="s">
        <v>14519</v>
      </c>
      <c r="F1311" s="131" t="s">
        <v>15728</v>
      </c>
      <c r="G1311" s="147" t="s">
        <v>15873</v>
      </c>
      <c r="H1311" s="131" t="s">
        <v>194</v>
      </c>
      <c r="I1311" s="133">
        <v>3</v>
      </c>
      <c r="J1311" s="153" t="s">
        <v>15856</v>
      </c>
      <c r="K1311" s="135" t="s">
        <v>14748</v>
      </c>
      <c r="L1311" s="121">
        <v>3</v>
      </c>
      <c r="M1311" s="27">
        <f t="shared" si="47"/>
        <v>390</v>
      </c>
      <c r="N1311" s="23"/>
      <c r="O1311" s="24" t="s">
        <v>32</v>
      </c>
    </row>
    <row r="1312" s="1" customFormat="1" ht="18.75" spans="1:15">
      <c r="A1312" s="121">
        <v>1307</v>
      </c>
      <c r="B1312" s="121" t="s">
        <v>14518</v>
      </c>
      <c r="C1312" s="121" t="s">
        <v>11004</v>
      </c>
      <c r="D1312" s="121" t="s">
        <v>10034</v>
      </c>
      <c r="E1312" s="121" t="s">
        <v>14519</v>
      </c>
      <c r="F1312" s="131" t="s">
        <v>15728</v>
      </c>
      <c r="G1312" s="147" t="s">
        <v>15874</v>
      </c>
      <c r="H1312" s="131" t="s">
        <v>194</v>
      </c>
      <c r="I1312" s="133">
        <v>4</v>
      </c>
      <c r="J1312" s="153" t="s">
        <v>15856</v>
      </c>
      <c r="K1312" s="135" t="s">
        <v>14748</v>
      </c>
      <c r="L1312" s="121">
        <v>4</v>
      </c>
      <c r="M1312" s="27">
        <f t="shared" si="47"/>
        <v>520</v>
      </c>
      <c r="N1312" s="23"/>
      <c r="O1312" s="24" t="s">
        <v>32</v>
      </c>
    </row>
    <row r="1313" s="1" customFormat="1" ht="18.75" spans="1:15">
      <c r="A1313" s="121">
        <v>1308</v>
      </c>
      <c r="B1313" s="121" t="s">
        <v>14518</v>
      </c>
      <c r="C1313" s="121" t="s">
        <v>11004</v>
      </c>
      <c r="D1313" s="121" t="s">
        <v>10034</v>
      </c>
      <c r="E1313" s="121" t="s">
        <v>14519</v>
      </c>
      <c r="F1313" s="131" t="s">
        <v>15728</v>
      </c>
      <c r="G1313" s="147" t="s">
        <v>15875</v>
      </c>
      <c r="H1313" s="131" t="s">
        <v>194</v>
      </c>
      <c r="I1313" s="133">
        <v>2</v>
      </c>
      <c r="J1313" s="153" t="s">
        <v>15856</v>
      </c>
      <c r="K1313" s="135" t="s">
        <v>14748</v>
      </c>
      <c r="L1313" s="121">
        <v>2</v>
      </c>
      <c r="M1313" s="27">
        <f t="shared" si="47"/>
        <v>260</v>
      </c>
      <c r="N1313" s="23"/>
      <c r="O1313" s="24" t="s">
        <v>32</v>
      </c>
    </row>
    <row r="1314" s="1" customFormat="1" ht="18.75" spans="1:15">
      <c r="A1314" s="121">
        <v>1309</v>
      </c>
      <c r="B1314" s="121" t="s">
        <v>14518</v>
      </c>
      <c r="C1314" s="121" t="s">
        <v>11004</v>
      </c>
      <c r="D1314" s="121" t="s">
        <v>10034</v>
      </c>
      <c r="E1314" s="121" t="s">
        <v>14519</v>
      </c>
      <c r="F1314" s="131" t="s">
        <v>15728</v>
      </c>
      <c r="G1314" s="147" t="s">
        <v>15876</v>
      </c>
      <c r="H1314" s="131" t="s">
        <v>194</v>
      </c>
      <c r="I1314" s="133">
        <v>2</v>
      </c>
      <c r="J1314" s="131" t="s">
        <v>15877</v>
      </c>
      <c r="K1314" s="135" t="s">
        <v>14748</v>
      </c>
      <c r="L1314" s="137">
        <v>2</v>
      </c>
      <c r="M1314" s="27">
        <f t="shared" si="47"/>
        <v>260</v>
      </c>
      <c r="N1314" s="23"/>
      <c r="O1314" s="24" t="s">
        <v>32</v>
      </c>
    </row>
    <row r="1315" s="1" customFormat="1" ht="18.75" spans="1:15">
      <c r="A1315" s="121">
        <v>1310</v>
      </c>
      <c r="B1315" s="121" t="s">
        <v>14518</v>
      </c>
      <c r="C1315" s="121" t="s">
        <v>11004</v>
      </c>
      <c r="D1315" s="121" t="s">
        <v>10034</v>
      </c>
      <c r="E1315" s="121" t="s">
        <v>14519</v>
      </c>
      <c r="F1315" s="131" t="s">
        <v>15728</v>
      </c>
      <c r="G1315" s="121" t="s">
        <v>15878</v>
      </c>
      <c r="H1315" s="135" t="s">
        <v>1583</v>
      </c>
      <c r="I1315" s="133">
        <v>4</v>
      </c>
      <c r="J1315" s="131" t="s">
        <v>15877</v>
      </c>
      <c r="K1315" s="135" t="s">
        <v>14748</v>
      </c>
      <c r="L1315" s="134">
        <v>4</v>
      </c>
      <c r="M1315" s="27">
        <f t="shared" si="47"/>
        <v>520</v>
      </c>
      <c r="N1315" s="23"/>
      <c r="O1315" s="24" t="s">
        <v>32</v>
      </c>
    </row>
    <row r="1316" s="1" customFormat="1" ht="18.75" spans="1:15">
      <c r="A1316" s="121">
        <v>1311</v>
      </c>
      <c r="B1316" s="121" t="s">
        <v>14518</v>
      </c>
      <c r="C1316" s="121" t="s">
        <v>11004</v>
      </c>
      <c r="D1316" s="121" t="s">
        <v>10034</v>
      </c>
      <c r="E1316" s="121" t="s">
        <v>14519</v>
      </c>
      <c r="F1316" s="131" t="s">
        <v>15728</v>
      </c>
      <c r="G1316" s="134" t="s">
        <v>15879</v>
      </c>
      <c r="H1316" s="135" t="s">
        <v>194</v>
      </c>
      <c r="I1316" s="133">
        <v>4</v>
      </c>
      <c r="J1316" s="131" t="s">
        <v>15877</v>
      </c>
      <c r="K1316" s="135" t="s">
        <v>14748</v>
      </c>
      <c r="L1316" s="134">
        <v>4</v>
      </c>
      <c r="M1316" s="27">
        <f t="shared" si="47"/>
        <v>520</v>
      </c>
      <c r="N1316" s="23"/>
      <c r="O1316" s="24" t="s">
        <v>32</v>
      </c>
    </row>
    <row r="1317" s="1" customFormat="1" ht="18.75" spans="1:15">
      <c r="A1317" s="121">
        <v>1312</v>
      </c>
      <c r="B1317" s="121" t="s">
        <v>14518</v>
      </c>
      <c r="C1317" s="121" t="s">
        <v>11004</v>
      </c>
      <c r="D1317" s="121" t="s">
        <v>10034</v>
      </c>
      <c r="E1317" s="121" t="s">
        <v>14519</v>
      </c>
      <c r="F1317" s="131" t="s">
        <v>15728</v>
      </c>
      <c r="G1317" s="134" t="s">
        <v>15880</v>
      </c>
      <c r="H1317" s="135" t="s">
        <v>194</v>
      </c>
      <c r="I1317" s="133">
        <v>3</v>
      </c>
      <c r="J1317" s="131" t="s">
        <v>15877</v>
      </c>
      <c r="K1317" s="135" t="s">
        <v>14748</v>
      </c>
      <c r="L1317" s="134">
        <v>3</v>
      </c>
      <c r="M1317" s="27">
        <f t="shared" si="47"/>
        <v>390</v>
      </c>
      <c r="N1317" s="23"/>
      <c r="O1317" s="24" t="s">
        <v>32</v>
      </c>
    </row>
    <row r="1318" s="1" customFormat="1" ht="18.75" spans="1:15">
      <c r="A1318" s="121">
        <v>1313</v>
      </c>
      <c r="B1318" s="121" t="s">
        <v>14518</v>
      </c>
      <c r="C1318" s="121" t="s">
        <v>11004</v>
      </c>
      <c r="D1318" s="121" t="s">
        <v>10034</v>
      </c>
      <c r="E1318" s="121" t="s">
        <v>14519</v>
      </c>
      <c r="F1318" s="131" t="s">
        <v>15728</v>
      </c>
      <c r="G1318" s="134" t="s">
        <v>15881</v>
      </c>
      <c r="H1318" s="135" t="s">
        <v>194</v>
      </c>
      <c r="I1318" s="133">
        <v>6</v>
      </c>
      <c r="J1318" s="131" t="s">
        <v>15877</v>
      </c>
      <c r="K1318" s="135" t="s">
        <v>14748</v>
      </c>
      <c r="L1318" s="134">
        <v>6</v>
      </c>
      <c r="M1318" s="27">
        <f t="shared" si="47"/>
        <v>780</v>
      </c>
      <c r="N1318" s="23"/>
      <c r="O1318" s="24" t="s">
        <v>32</v>
      </c>
    </row>
    <row r="1319" s="1" customFormat="1" ht="18.75" spans="1:15">
      <c r="A1319" s="121">
        <v>1314</v>
      </c>
      <c r="B1319" s="121" t="s">
        <v>14518</v>
      </c>
      <c r="C1319" s="121" t="s">
        <v>11004</v>
      </c>
      <c r="D1319" s="121" t="s">
        <v>10034</v>
      </c>
      <c r="E1319" s="121" t="s">
        <v>14519</v>
      </c>
      <c r="F1319" s="131" t="s">
        <v>15728</v>
      </c>
      <c r="G1319" s="147" t="s">
        <v>15882</v>
      </c>
      <c r="H1319" s="135" t="s">
        <v>1583</v>
      </c>
      <c r="I1319" s="133">
        <v>5</v>
      </c>
      <c r="J1319" s="131" t="s">
        <v>15877</v>
      </c>
      <c r="K1319" s="135" t="s">
        <v>14748</v>
      </c>
      <c r="L1319" s="134">
        <v>3</v>
      </c>
      <c r="M1319" s="27">
        <f t="shared" si="47"/>
        <v>390</v>
      </c>
      <c r="N1319" s="23"/>
      <c r="O1319" s="24" t="s">
        <v>32</v>
      </c>
    </row>
    <row r="1320" s="1" customFormat="1" ht="18.75" spans="1:15">
      <c r="A1320" s="121">
        <v>1315</v>
      </c>
      <c r="B1320" s="121" t="s">
        <v>14518</v>
      </c>
      <c r="C1320" s="121" t="s">
        <v>11004</v>
      </c>
      <c r="D1320" s="121" t="s">
        <v>10034</v>
      </c>
      <c r="E1320" s="121" t="s">
        <v>14519</v>
      </c>
      <c r="F1320" s="131" t="s">
        <v>15728</v>
      </c>
      <c r="G1320" s="147" t="s">
        <v>15883</v>
      </c>
      <c r="H1320" s="135" t="s">
        <v>194</v>
      </c>
      <c r="I1320" s="133">
        <v>7</v>
      </c>
      <c r="J1320" s="131" t="s">
        <v>15877</v>
      </c>
      <c r="K1320" s="135" t="s">
        <v>14748</v>
      </c>
      <c r="L1320" s="134">
        <v>7</v>
      </c>
      <c r="M1320" s="27">
        <f t="shared" si="47"/>
        <v>910</v>
      </c>
      <c r="N1320" s="23"/>
      <c r="O1320" s="24" t="s">
        <v>32</v>
      </c>
    </row>
    <row r="1321" s="1" customFormat="1" ht="18.75" spans="1:15">
      <c r="A1321" s="121">
        <v>1316</v>
      </c>
      <c r="B1321" s="121" t="s">
        <v>14518</v>
      </c>
      <c r="C1321" s="121" t="s">
        <v>11004</v>
      </c>
      <c r="D1321" s="121" t="s">
        <v>10034</v>
      </c>
      <c r="E1321" s="121" t="s">
        <v>14519</v>
      </c>
      <c r="F1321" s="131" t="s">
        <v>15728</v>
      </c>
      <c r="G1321" s="134" t="s">
        <v>15884</v>
      </c>
      <c r="H1321" s="135" t="s">
        <v>194</v>
      </c>
      <c r="I1321" s="133">
        <v>5</v>
      </c>
      <c r="J1321" s="131" t="s">
        <v>15877</v>
      </c>
      <c r="K1321" s="135" t="s">
        <v>14748</v>
      </c>
      <c r="L1321" s="134">
        <v>5</v>
      </c>
      <c r="M1321" s="27">
        <f t="shared" si="47"/>
        <v>650</v>
      </c>
      <c r="N1321" s="23"/>
      <c r="O1321" s="24" t="s">
        <v>32</v>
      </c>
    </row>
    <row r="1322" s="1" customFormat="1" ht="18.75" spans="1:15">
      <c r="A1322" s="121">
        <v>1317</v>
      </c>
      <c r="B1322" s="121" t="s">
        <v>14518</v>
      </c>
      <c r="C1322" s="121" t="s">
        <v>11004</v>
      </c>
      <c r="D1322" s="121" t="s">
        <v>10034</v>
      </c>
      <c r="E1322" s="121" t="s">
        <v>14519</v>
      </c>
      <c r="F1322" s="131" t="s">
        <v>15728</v>
      </c>
      <c r="G1322" s="134" t="s">
        <v>15885</v>
      </c>
      <c r="H1322" s="135" t="s">
        <v>194</v>
      </c>
      <c r="I1322" s="133">
        <v>2</v>
      </c>
      <c r="J1322" s="131" t="s">
        <v>15886</v>
      </c>
      <c r="K1322" s="135" t="s">
        <v>14748</v>
      </c>
      <c r="L1322" s="134">
        <v>2</v>
      </c>
      <c r="M1322" s="27">
        <f t="shared" si="47"/>
        <v>260</v>
      </c>
      <c r="N1322" s="23"/>
      <c r="O1322" s="24" t="s">
        <v>32</v>
      </c>
    </row>
    <row r="1323" s="1" customFormat="1" ht="18.75" spans="1:15">
      <c r="A1323" s="121">
        <v>1318</v>
      </c>
      <c r="B1323" s="121" t="s">
        <v>14518</v>
      </c>
      <c r="C1323" s="121" t="s">
        <v>11004</v>
      </c>
      <c r="D1323" s="121" t="s">
        <v>10034</v>
      </c>
      <c r="E1323" s="121" t="s">
        <v>14519</v>
      </c>
      <c r="F1323" s="131" t="s">
        <v>15728</v>
      </c>
      <c r="G1323" s="134" t="s">
        <v>15887</v>
      </c>
      <c r="H1323" s="135" t="s">
        <v>1583</v>
      </c>
      <c r="I1323" s="133">
        <v>4</v>
      </c>
      <c r="J1323" s="131" t="s">
        <v>15886</v>
      </c>
      <c r="K1323" s="135" t="s">
        <v>14748</v>
      </c>
      <c r="L1323" s="134">
        <v>4</v>
      </c>
      <c r="M1323" s="27">
        <f t="shared" si="47"/>
        <v>520</v>
      </c>
      <c r="N1323" s="23"/>
      <c r="O1323" s="24" t="s">
        <v>32</v>
      </c>
    </row>
    <row r="1324" s="1" customFormat="1" ht="18.75" spans="1:15">
      <c r="A1324" s="121">
        <v>1319</v>
      </c>
      <c r="B1324" s="121" t="s">
        <v>14518</v>
      </c>
      <c r="C1324" s="121" t="s">
        <v>11004</v>
      </c>
      <c r="D1324" s="121" t="s">
        <v>10034</v>
      </c>
      <c r="E1324" s="121" t="s">
        <v>14519</v>
      </c>
      <c r="F1324" s="131" t="s">
        <v>15728</v>
      </c>
      <c r="G1324" s="134" t="s">
        <v>15888</v>
      </c>
      <c r="H1324" s="135" t="s">
        <v>194</v>
      </c>
      <c r="I1324" s="133">
        <v>6</v>
      </c>
      <c r="J1324" s="131" t="s">
        <v>12863</v>
      </c>
      <c r="K1324" s="135" t="s">
        <v>14748</v>
      </c>
      <c r="L1324" s="134">
        <v>6</v>
      </c>
      <c r="M1324" s="27">
        <f t="shared" si="47"/>
        <v>780</v>
      </c>
      <c r="N1324" s="23"/>
      <c r="O1324" s="24" t="s">
        <v>32</v>
      </c>
    </row>
    <row r="1325" s="1" customFormat="1" ht="18.75" spans="1:15">
      <c r="A1325" s="121">
        <v>1320</v>
      </c>
      <c r="B1325" s="121" t="s">
        <v>14518</v>
      </c>
      <c r="C1325" s="121" t="s">
        <v>11004</v>
      </c>
      <c r="D1325" s="121" t="s">
        <v>10034</v>
      </c>
      <c r="E1325" s="121" t="s">
        <v>14519</v>
      </c>
      <c r="F1325" s="131" t="s">
        <v>15728</v>
      </c>
      <c r="G1325" s="134" t="s">
        <v>15889</v>
      </c>
      <c r="H1325" s="135" t="s">
        <v>194</v>
      </c>
      <c r="I1325" s="133">
        <v>3</v>
      </c>
      <c r="J1325" s="131" t="s">
        <v>12863</v>
      </c>
      <c r="K1325" s="135" t="s">
        <v>14748</v>
      </c>
      <c r="L1325" s="134">
        <v>3</v>
      </c>
      <c r="M1325" s="27">
        <f t="shared" si="47"/>
        <v>390</v>
      </c>
      <c r="N1325" s="23"/>
      <c r="O1325" s="24" t="s">
        <v>32</v>
      </c>
    </row>
    <row r="1326" s="1" customFormat="1" ht="18.75" spans="1:15">
      <c r="A1326" s="121">
        <v>1321</v>
      </c>
      <c r="B1326" s="121" t="s">
        <v>14518</v>
      </c>
      <c r="C1326" s="121" t="s">
        <v>11004</v>
      </c>
      <c r="D1326" s="121" t="s">
        <v>10034</v>
      </c>
      <c r="E1326" s="121" t="s">
        <v>14519</v>
      </c>
      <c r="F1326" s="131" t="s">
        <v>15728</v>
      </c>
      <c r="G1326" s="134" t="s">
        <v>9749</v>
      </c>
      <c r="H1326" s="135" t="s">
        <v>194</v>
      </c>
      <c r="I1326" s="133">
        <v>7</v>
      </c>
      <c r="J1326" s="131" t="s">
        <v>12863</v>
      </c>
      <c r="K1326" s="135" t="s">
        <v>14748</v>
      </c>
      <c r="L1326" s="134">
        <v>7</v>
      </c>
      <c r="M1326" s="27">
        <f t="shared" ref="M1326:M1375" si="48">L1326*130</f>
        <v>910</v>
      </c>
      <c r="N1326" s="23"/>
      <c r="O1326" s="24" t="s">
        <v>32</v>
      </c>
    </row>
    <row r="1327" s="1" customFormat="1" ht="18.75" spans="1:15">
      <c r="A1327" s="121">
        <v>1322</v>
      </c>
      <c r="B1327" s="121" t="s">
        <v>14518</v>
      </c>
      <c r="C1327" s="121" t="s">
        <v>11004</v>
      </c>
      <c r="D1327" s="121" t="s">
        <v>10034</v>
      </c>
      <c r="E1327" s="121" t="s">
        <v>14519</v>
      </c>
      <c r="F1327" s="131" t="s">
        <v>15728</v>
      </c>
      <c r="G1327" s="121" t="s">
        <v>15890</v>
      </c>
      <c r="H1327" s="135" t="s">
        <v>194</v>
      </c>
      <c r="I1327" s="133">
        <v>2</v>
      </c>
      <c r="J1327" s="131" t="s">
        <v>12863</v>
      </c>
      <c r="K1327" s="135" t="s">
        <v>14748</v>
      </c>
      <c r="L1327" s="134">
        <v>2</v>
      </c>
      <c r="M1327" s="27">
        <f t="shared" si="48"/>
        <v>260</v>
      </c>
      <c r="N1327" s="23"/>
      <c r="O1327" s="24" t="s">
        <v>32</v>
      </c>
    </row>
    <row r="1328" s="1" customFormat="1" ht="18.75" spans="1:15">
      <c r="A1328" s="121">
        <v>1323</v>
      </c>
      <c r="B1328" s="121" t="s">
        <v>14518</v>
      </c>
      <c r="C1328" s="121" t="s">
        <v>11004</v>
      </c>
      <c r="D1328" s="121" t="s">
        <v>10034</v>
      </c>
      <c r="E1328" s="121" t="s">
        <v>14519</v>
      </c>
      <c r="F1328" s="131" t="s">
        <v>15728</v>
      </c>
      <c r="G1328" s="134" t="s">
        <v>15891</v>
      </c>
      <c r="H1328" s="135" t="s">
        <v>194</v>
      </c>
      <c r="I1328" s="133">
        <v>1</v>
      </c>
      <c r="J1328" s="131" t="s">
        <v>12863</v>
      </c>
      <c r="K1328" s="135" t="s">
        <v>14748</v>
      </c>
      <c r="L1328" s="134">
        <v>1</v>
      </c>
      <c r="M1328" s="27">
        <f t="shared" si="48"/>
        <v>130</v>
      </c>
      <c r="N1328" s="23"/>
      <c r="O1328" s="24" t="s">
        <v>32</v>
      </c>
    </row>
    <row r="1329" s="1" customFormat="1" ht="18.75" spans="1:15">
      <c r="A1329" s="121">
        <v>1324</v>
      </c>
      <c r="B1329" s="121" t="s">
        <v>14518</v>
      </c>
      <c r="C1329" s="121" t="s">
        <v>11004</v>
      </c>
      <c r="D1329" s="121" t="s">
        <v>10034</v>
      </c>
      <c r="E1329" s="121" t="s">
        <v>14519</v>
      </c>
      <c r="F1329" s="131" t="s">
        <v>15728</v>
      </c>
      <c r="G1329" s="121" t="s">
        <v>15892</v>
      </c>
      <c r="H1329" s="135" t="s">
        <v>1583</v>
      </c>
      <c r="I1329" s="122">
        <v>8</v>
      </c>
      <c r="J1329" s="131" t="s">
        <v>12863</v>
      </c>
      <c r="K1329" s="135" t="s">
        <v>14748</v>
      </c>
      <c r="L1329" s="121">
        <v>5</v>
      </c>
      <c r="M1329" s="27">
        <f t="shared" si="48"/>
        <v>650</v>
      </c>
      <c r="N1329" s="23"/>
      <c r="O1329" s="24" t="s">
        <v>32</v>
      </c>
    </row>
    <row r="1330" s="1" customFormat="1" ht="18.75" spans="1:15">
      <c r="A1330" s="121">
        <v>1325</v>
      </c>
      <c r="B1330" s="121" t="s">
        <v>14518</v>
      </c>
      <c r="C1330" s="121" t="s">
        <v>11004</v>
      </c>
      <c r="D1330" s="121" t="s">
        <v>10034</v>
      </c>
      <c r="E1330" s="121" t="s">
        <v>14519</v>
      </c>
      <c r="F1330" s="131" t="s">
        <v>15728</v>
      </c>
      <c r="G1330" s="121" t="s">
        <v>15893</v>
      </c>
      <c r="H1330" s="135" t="s">
        <v>1583</v>
      </c>
      <c r="I1330" s="122">
        <v>7</v>
      </c>
      <c r="J1330" s="121" t="s">
        <v>15894</v>
      </c>
      <c r="K1330" s="135" t="s">
        <v>14748</v>
      </c>
      <c r="L1330" s="121">
        <v>4</v>
      </c>
      <c r="M1330" s="27">
        <f t="shared" si="48"/>
        <v>520</v>
      </c>
      <c r="N1330" s="23"/>
      <c r="O1330" s="24" t="s">
        <v>32</v>
      </c>
    </row>
    <row r="1331" s="1" customFormat="1" ht="18.75" spans="1:15">
      <c r="A1331" s="121">
        <v>1326</v>
      </c>
      <c r="B1331" s="121" t="s">
        <v>14518</v>
      </c>
      <c r="C1331" s="121" t="s">
        <v>11004</v>
      </c>
      <c r="D1331" s="121" t="s">
        <v>10034</v>
      </c>
      <c r="E1331" s="121" t="s">
        <v>14519</v>
      </c>
      <c r="F1331" s="131" t="s">
        <v>15728</v>
      </c>
      <c r="G1331" s="134" t="s">
        <v>15895</v>
      </c>
      <c r="H1331" s="135" t="s">
        <v>194</v>
      </c>
      <c r="I1331" s="133">
        <v>4</v>
      </c>
      <c r="J1331" s="121" t="s">
        <v>15894</v>
      </c>
      <c r="K1331" s="135" t="s">
        <v>14748</v>
      </c>
      <c r="L1331" s="134">
        <v>4</v>
      </c>
      <c r="M1331" s="27">
        <f t="shared" si="48"/>
        <v>520</v>
      </c>
      <c r="N1331" s="23"/>
      <c r="O1331" s="24" t="s">
        <v>32</v>
      </c>
    </row>
    <row r="1332" s="1" customFormat="1" ht="18.75" spans="1:15">
      <c r="A1332" s="121">
        <v>1327</v>
      </c>
      <c r="B1332" s="121" t="s">
        <v>14518</v>
      </c>
      <c r="C1332" s="121" t="s">
        <v>11004</v>
      </c>
      <c r="D1332" s="121" t="s">
        <v>10034</v>
      </c>
      <c r="E1332" s="121" t="s">
        <v>14519</v>
      </c>
      <c r="F1332" s="131" t="s">
        <v>15728</v>
      </c>
      <c r="G1332" s="134" t="s">
        <v>15896</v>
      </c>
      <c r="H1332" s="135" t="s">
        <v>1583</v>
      </c>
      <c r="I1332" s="133">
        <v>4</v>
      </c>
      <c r="J1332" s="121" t="s">
        <v>15894</v>
      </c>
      <c r="K1332" s="135" t="s">
        <v>14748</v>
      </c>
      <c r="L1332" s="134">
        <v>2</v>
      </c>
      <c r="M1332" s="27">
        <f t="shared" si="48"/>
        <v>260</v>
      </c>
      <c r="N1332" s="23"/>
      <c r="O1332" s="24" t="s">
        <v>32</v>
      </c>
    </row>
    <row r="1333" s="1" customFormat="1" ht="18.75" spans="1:15">
      <c r="A1333" s="121">
        <v>1328</v>
      </c>
      <c r="B1333" s="121" t="s">
        <v>14518</v>
      </c>
      <c r="C1333" s="121" t="s">
        <v>11004</v>
      </c>
      <c r="D1333" s="121" t="s">
        <v>10034</v>
      </c>
      <c r="E1333" s="121" t="s">
        <v>14519</v>
      </c>
      <c r="F1333" s="131" t="s">
        <v>15728</v>
      </c>
      <c r="G1333" s="134" t="s">
        <v>15897</v>
      </c>
      <c r="H1333" s="135" t="s">
        <v>1583</v>
      </c>
      <c r="I1333" s="133">
        <v>4</v>
      </c>
      <c r="J1333" s="121" t="s">
        <v>15894</v>
      </c>
      <c r="K1333" s="135" t="s">
        <v>14748</v>
      </c>
      <c r="L1333" s="134">
        <v>4</v>
      </c>
      <c r="M1333" s="27">
        <f t="shared" si="48"/>
        <v>520</v>
      </c>
      <c r="N1333" s="23"/>
      <c r="O1333" s="24" t="s">
        <v>32</v>
      </c>
    </row>
    <row r="1334" s="1" customFormat="1" ht="18.75" spans="1:15">
      <c r="A1334" s="121">
        <v>1329</v>
      </c>
      <c r="B1334" s="121" t="s">
        <v>14518</v>
      </c>
      <c r="C1334" s="121" t="s">
        <v>11004</v>
      </c>
      <c r="D1334" s="121" t="s">
        <v>10034</v>
      </c>
      <c r="E1334" s="121" t="s">
        <v>14519</v>
      </c>
      <c r="F1334" s="131" t="s">
        <v>15728</v>
      </c>
      <c r="G1334" s="134" t="s">
        <v>14858</v>
      </c>
      <c r="H1334" s="135" t="s">
        <v>194</v>
      </c>
      <c r="I1334" s="133">
        <v>5</v>
      </c>
      <c r="J1334" s="121" t="s">
        <v>15894</v>
      </c>
      <c r="K1334" s="135" t="s">
        <v>14748</v>
      </c>
      <c r="L1334" s="134">
        <v>4</v>
      </c>
      <c r="M1334" s="27">
        <f t="shared" si="48"/>
        <v>520</v>
      </c>
      <c r="N1334" s="23"/>
      <c r="O1334" s="24" t="s">
        <v>32</v>
      </c>
    </row>
    <row r="1335" s="1" customFormat="1" ht="18.75" spans="1:15">
      <c r="A1335" s="121">
        <v>1330</v>
      </c>
      <c r="B1335" s="121" t="s">
        <v>14518</v>
      </c>
      <c r="C1335" s="121" t="s">
        <v>11004</v>
      </c>
      <c r="D1335" s="121" t="s">
        <v>10034</v>
      </c>
      <c r="E1335" s="121" t="s">
        <v>14519</v>
      </c>
      <c r="F1335" s="131" t="s">
        <v>15728</v>
      </c>
      <c r="G1335" s="134" t="s">
        <v>15898</v>
      </c>
      <c r="H1335" s="135" t="s">
        <v>1583</v>
      </c>
      <c r="I1335" s="133">
        <v>4</v>
      </c>
      <c r="J1335" s="121" t="s">
        <v>15894</v>
      </c>
      <c r="K1335" s="135" t="s">
        <v>14748</v>
      </c>
      <c r="L1335" s="134">
        <v>4</v>
      </c>
      <c r="M1335" s="27">
        <f t="shared" si="48"/>
        <v>520</v>
      </c>
      <c r="N1335" s="23"/>
      <c r="O1335" s="24" t="s">
        <v>32</v>
      </c>
    </row>
    <row r="1336" s="1" customFormat="1" ht="18.75" spans="1:15">
      <c r="A1336" s="121">
        <v>1331</v>
      </c>
      <c r="B1336" s="121" t="s">
        <v>14518</v>
      </c>
      <c r="C1336" s="121" t="s">
        <v>11004</v>
      </c>
      <c r="D1336" s="121" t="s">
        <v>10034</v>
      </c>
      <c r="E1336" s="121" t="s">
        <v>14519</v>
      </c>
      <c r="F1336" s="131" t="s">
        <v>15728</v>
      </c>
      <c r="G1336" s="134" t="s">
        <v>15899</v>
      </c>
      <c r="H1336" s="135" t="s">
        <v>1583</v>
      </c>
      <c r="I1336" s="133">
        <v>5</v>
      </c>
      <c r="J1336" s="121" t="s">
        <v>15894</v>
      </c>
      <c r="K1336" s="135" t="s">
        <v>14748</v>
      </c>
      <c r="L1336" s="134">
        <v>5</v>
      </c>
      <c r="M1336" s="27">
        <f t="shared" si="48"/>
        <v>650</v>
      </c>
      <c r="N1336" s="23"/>
      <c r="O1336" s="24" t="s">
        <v>32</v>
      </c>
    </row>
    <row r="1337" s="1" customFormat="1" ht="18.75" spans="1:15">
      <c r="A1337" s="121">
        <v>1332</v>
      </c>
      <c r="B1337" s="121" t="s">
        <v>14518</v>
      </c>
      <c r="C1337" s="121" t="s">
        <v>11004</v>
      </c>
      <c r="D1337" s="121" t="s">
        <v>10034</v>
      </c>
      <c r="E1337" s="121" t="s">
        <v>14519</v>
      </c>
      <c r="F1337" s="131" t="s">
        <v>15728</v>
      </c>
      <c r="G1337" s="134" t="s">
        <v>15900</v>
      </c>
      <c r="H1337" s="135" t="s">
        <v>194</v>
      </c>
      <c r="I1337" s="133">
        <v>1</v>
      </c>
      <c r="J1337" s="121" t="s">
        <v>15894</v>
      </c>
      <c r="K1337" s="135" t="s">
        <v>14748</v>
      </c>
      <c r="L1337" s="134">
        <v>1</v>
      </c>
      <c r="M1337" s="27">
        <f t="shared" si="48"/>
        <v>130</v>
      </c>
      <c r="N1337" s="23"/>
      <c r="O1337" s="24" t="s">
        <v>32</v>
      </c>
    </row>
    <row r="1338" s="1" customFormat="1" ht="18.75" spans="1:15">
      <c r="A1338" s="121">
        <v>1333</v>
      </c>
      <c r="B1338" s="121" t="s">
        <v>14518</v>
      </c>
      <c r="C1338" s="121" t="s">
        <v>11004</v>
      </c>
      <c r="D1338" s="121" t="s">
        <v>10034</v>
      </c>
      <c r="E1338" s="121" t="s">
        <v>14519</v>
      </c>
      <c r="F1338" s="131" t="s">
        <v>15728</v>
      </c>
      <c r="G1338" s="134" t="s">
        <v>15901</v>
      </c>
      <c r="H1338" s="135" t="s">
        <v>194</v>
      </c>
      <c r="I1338" s="133">
        <v>4</v>
      </c>
      <c r="J1338" s="121" t="s">
        <v>15894</v>
      </c>
      <c r="K1338" s="135" t="s">
        <v>14748</v>
      </c>
      <c r="L1338" s="134">
        <v>4</v>
      </c>
      <c r="M1338" s="27">
        <f t="shared" si="48"/>
        <v>520</v>
      </c>
      <c r="N1338" s="23"/>
      <c r="O1338" s="24" t="s">
        <v>32</v>
      </c>
    </row>
    <row r="1339" s="1" customFormat="1" ht="18.75" spans="1:15">
      <c r="A1339" s="121">
        <v>1334</v>
      </c>
      <c r="B1339" s="121" t="s">
        <v>14518</v>
      </c>
      <c r="C1339" s="121" t="s">
        <v>11004</v>
      </c>
      <c r="D1339" s="121" t="s">
        <v>10034</v>
      </c>
      <c r="E1339" s="121" t="s">
        <v>14519</v>
      </c>
      <c r="F1339" s="131" t="s">
        <v>15728</v>
      </c>
      <c r="G1339" s="133" t="s">
        <v>15902</v>
      </c>
      <c r="H1339" s="135" t="s">
        <v>194</v>
      </c>
      <c r="I1339" s="133">
        <v>6</v>
      </c>
      <c r="J1339" s="121" t="s">
        <v>15894</v>
      </c>
      <c r="K1339" s="135" t="s">
        <v>14748</v>
      </c>
      <c r="L1339" s="134">
        <v>4</v>
      </c>
      <c r="M1339" s="27">
        <f t="shared" si="48"/>
        <v>520</v>
      </c>
      <c r="N1339" s="23"/>
      <c r="O1339" s="24" t="s">
        <v>32</v>
      </c>
    </row>
    <row r="1340" s="1" customFormat="1" ht="18.75" spans="1:15">
      <c r="A1340" s="121">
        <v>1335</v>
      </c>
      <c r="B1340" s="121" t="s">
        <v>14518</v>
      </c>
      <c r="C1340" s="121" t="s">
        <v>11004</v>
      </c>
      <c r="D1340" s="121" t="s">
        <v>10034</v>
      </c>
      <c r="E1340" s="121" t="s">
        <v>14519</v>
      </c>
      <c r="F1340" s="131" t="s">
        <v>15728</v>
      </c>
      <c r="G1340" s="134" t="s">
        <v>15903</v>
      </c>
      <c r="H1340" s="135" t="s">
        <v>1583</v>
      </c>
      <c r="I1340" s="133">
        <v>7</v>
      </c>
      <c r="J1340" s="121" t="s">
        <v>15894</v>
      </c>
      <c r="K1340" s="135" t="s">
        <v>14748</v>
      </c>
      <c r="L1340" s="134">
        <v>7</v>
      </c>
      <c r="M1340" s="27">
        <f t="shared" si="48"/>
        <v>910</v>
      </c>
      <c r="N1340" s="23"/>
      <c r="O1340" s="24" t="s">
        <v>32</v>
      </c>
    </row>
    <row r="1341" s="1" customFormat="1" ht="18.75" spans="1:15">
      <c r="A1341" s="121">
        <v>1336</v>
      </c>
      <c r="B1341" s="121" t="s">
        <v>14518</v>
      </c>
      <c r="C1341" s="121" t="s">
        <v>11004</v>
      </c>
      <c r="D1341" s="121" t="s">
        <v>10034</v>
      </c>
      <c r="E1341" s="121" t="s">
        <v>14519</v>
      </c>
      <c r="F1341" s="131" t="s">
        <v>15728</v>
      </c>
      <c r="G1341" s="134" t="s">
        <v>15904</v>
      </c>
      <c r="H1341" s="135" t="s">
        <v>1583</v>
      </c>
      <c r="I1341" s="133">
        <v>7</v>
      </c>
      <c r="J1341" s="131" t="s">
        <v>15905</v>
      </c>
      <c r="K1341" s="135" t="s">
        <v>14748</v>
      </c>
      <c r="L1341" s="134">
        <v>7</v>
      </c>
      <c r="M1341" s="27">
        <f t="shared" si="48"/>
        <v>910</v>
      </c>
      <c r="N1341" s="23"/>
      <c r="O1341" s="24" t="s">
        <v>32</v>
      </c>
    </row>
    <row r="1342" s="1" customFormat="1" ht="18.75" spans="1:15">
      <c r="A1342" s="121">
        <v>1337</v>
      </c>
      <c r="B1342" s="121" t="s">
        <v>14518</v>
      </c>
      <c r="C1342" s="121" t="s">
        <v>11004</v>
      </c>
      <c r="D1342" s="121" t="s">
        <v>10034</v>
      </c>
      <c r="E1342" s="121" t="s">
        <v>14519</v>
      </c>
      <c r="F1342" s="131" t="s">
        <v>15728</v>
      </c>
      <c r="G1342" s="134" t="s">
        <v>15906</v>
      </c>
      <c r="H1342" s="135" t="s">
        <v>194</v>
      </c>
      <c r="I1342" s="133">
        <v>5</v>
      </c>
      <c r="J1342" s="131" t="s">
        <v>15905</v>
      </c>
      <c r="K1342" s="135" t="s">
        <v>14748</v>
      </c>
      <c r="L1342" s="134">
        <v>5</v>
      </c>
      <c r="M1342" s="27">
        <f t="shared" si="48"/>
        <v>650</v>
      </c>
      <c r="N1342" s="23"/>
      <c r="O1342" s="24" t="s">
        <v>32</v>
      </c>
    </row>
    <row r="1343" s="1" customFormat="1" ht="18.75" spans="1:15">
      <c r="A1343" s="121">
        <v>1338</v>
      </c>
      <c r="B1343" s="121" t="s">
        <v>14518</v>
      </c>
      <c r="C1343" s="121" t="s">
        <v>11004</v>
      </c>
      <c r="D1343" s="121" t="s">
        <v>10034</v>
      </c>
      <c r="E1343" s="121" t="s">
        <v>14519</v>
      </c>
      <c r="F1343" s="131" t="s">
        <v>15728</v>
      </c>
      <c r="G1343" s="134" t="s">
        <v>15907</v>
      </c>
      <c r="H1343" s="135" t="s">
        <v>194</v>
      </c>
      <c r="I1343" s="133">
        <v>4</v>
      </c>
      <c r="J1343" s="131" t="s">
        <v>15905</v>
      </c>
      <c r="K1343" s="135" t="s">
        <v>14748</v>
      </c>
      <c r="L1343" s="134">
        <v>4</v>
      </c>
      <c r="M1343" s="27">
        <f t="shared" si="48"/>
        <v>520</v>
      </c>
      <c r="N1343" s="23"/>
      <c r="O1343" s="24" t="s">
        <v>32</v>
      </c>
    </row>
    <row r="1344" s="1" customFormat="1" ht="18.75" spans="1:15">
      <c r="A1344" s="121">
        <v>1339</v>
      </c>
      <c r="B1344" s="121" t="s">
        <v>14518</v>
      </c>
      <c r="C1344" s="121" t="s">
        <v>11004</v>
      </c>
      <c r="D1344" s="121" t="s">
        <v>10034</v>
      </c>
      <c r="E1344" s="121" t="s">
        <v>14519</v>
      </c>
      <c r="F1344" s="131" t="s">
        <v>15728</v>
      </c>
      <c r="G1344" s="134" t="s">
        <v>15908</v>
      </c>
      <c r="H1344" s="135" t="s">
        <v>1583</v>
      </c>
      <c r="I1344" s="133">
        <v>5</v>
      </c>
      <c r="J1344" s="131" t="s">
        <v>15905</v>
      </c>
      <c r="K1344" s="135" t="s">
        <v>14748</v>
      </c>
      <c r="L1344" s="134">
        <v>5</v>
      </c>
      <c r="M1344" s="27">
        <f t="shared" si="48"/>
        <v>650</v>
      </c>
      <c r="N1344" s="23"/>
      <c r="O1344" s="24" t="s">
        <v>32</v>
      </c>
    </row>
    <row r="1345" s="1" customFormat="1" ht="18.75" spans="1:15">
      <c r="A1345" s="121">
        <v>1340</v>
      </c>
      <c r="B1345" s="121" t="s">
        <v>14518</v>
      </c>
      <c r="C1345" s="121" t="s">
        <v>11004</v>
      </c>
      <c r="D1345" s="121" t="s">
        <v>10034</v>
      </c>
      <c r="E1345" s="121" t="s">
        <v>14519</v>
      </c>
      <c r="F1345" s="131" t="s">
        <v>15728</v>
      </c>
      <c r="G1345" s="134" t="s">
        <v>15909</v>
      </c>
      <c r="H1345" s="135" t="s">
        <v>1583</v>
      </c>
      <c r="I1345" s="133">
        <v>2</v>
      </c>
      <c r="J1345" s="131" t="s">
        <v>15910</v>
      </c>
      <c r="K1345" s="135" t="s">
        <v>14748</v>
      </c>
      <c r="L1345" s="134">
        <v>2</v>
      </c>
      <c r="M1345" s="27">
        <f t="shared" si="48"/>
        <v>260</v>
      </c>
      <c r="N1345" s="23"/>
      <c r="O1345" s="24" t="s">
        <v>32</v>
      </c>
    </row>
    <row r="1346" s="1" customFormat="1" ht="18.75" spans="1:15">
      <c r="A1346" s="121">
        <v>1341</v>
      </c>
      <c r="B1346" s="121" t="s">
        <v>14518</v>
      </c>
      <c r="C1346" s="121" t="s">
        <v>11004</v>
      </c>
      <c r="D1346" s="121" t="s">
        <v>10034</v>
      </c>
      <c r="E1346" s="121" t="s">
        <v>14519</v>
      </c>
      <c r="F1346" s="131" t="s">
        <v>15728</v>
      </c>
      <c r="G1346" s="134" t="s">
        <v>15911</v>
      </c>
      <c r="H1346" s="135" t="s">
        <v>1583</v>
      </c>
      <c r="I1346" s="133">
        <v>3</v>
      </c>
      <c r="J1346" s="131" t="s">
        <v>15910</v>
      </c>
      <c r="K1346" s="135" t="s">
        <v>14748</v>
      </c>
      <c r="L1346" s="134">
        <v>3</v>
      </c>
      <c r="M1346" s="27">
        <f t="shared" si="48"/>
        <v>390</v>
      </c>
      <c r="N1346" s="23"/>
      <c r="O1346" s="24" t="s">
        <v>32</v>
      </c>
    </row>
    <row r="1347" s="1" customFormat="1" ht="18.75" spans="1:15">
      <c r="A1347" s="121">
        <v>1342</v>
      </c>
      <c r="B1347" s="121" t="s">
        <v>14518</v>
      </c>
      <c r="C1347" s="121" t="s">
        <v>11004</v>
      </c>
      <c r="D1347" s="121" t="s">
        <v>10034</v>
      </c>
      <c r="E1347" s="121" t="s">
        <v>14519</v>
      </c>
      <c r="F1347" s="131" t="s">
        <v>15728</v>
      </c>
      <c r="G1347" s="134" t="s">
        <v>15912</v>
      </c>
      <c r="H1347" s="135" t="s">
        <v>194</v>
      </c>
      <c r="I1347" s="133">
        <v>4</v>
      </c>
      <c r="J1347" s="131" t="s">
        <v>15910</v>
      </c>
      <c r="K1347" s="135" t="s">
        <v>14748</v>
      </c>
      <c r="L1347" s="134">
        <v>4</v>
      </c>
      <c r="M1347" s="27">
        <f t="shared" si="48"/>
        <v>520</v>
      </c>
      <c r="N1347" s="23"/>
      <c r="O1347" s="24" t="s">
        <v>32</v>
      </c>
    </row>
    <row r="1348" s="1" customFormat="1" ht="18.75" spans="1:15">
      <c r="A1348" s="121">
        <v>1343</v>
      </c>
      <c r="B1348" s="121" t="s">
        <v>14518</v>
      </c>
      <c r="C1348" s="121" t="s">
        <v>11004</v>
      </c>
      <c r="D1348" s="121" t="s">
        <v>10034</v>
      </c>
      <c r="E1348" s="121" t="s">
        <v>14519</v>
      </c>
      <c r="F1348" s="131" t="s">
        <v>15728</v>
      </c>
      <c r="G1348" s="134" t="s">
        <v>15913</v>
      </c>
      <c r="H1348" s="135" t="s">
        <v>194</v>
      </c>
      <c r="I1348" s="133">
        <v>3</v>
      </c>
      <c r="J1348" s="131" t="s">
        <v>15910</v>
      </c>
      <c r="K1348" s="135" t="s">
        <v>14748</v>
      </c>
      <c r="L1348" s="134">
        <v>3</v>
      </c>
      <c r="M1348" s="27">
        <f t="shared" si="48"/>
        <v>390</v>
      </c>
      <c r="N1348" s="23"/>
      <c r="O1348" s="24" t="s">
        <v>32</v>
      </c>
    </row>
    <row r="1349" s="1" customFormat="1" ht="18.75" spans="1:15">
      <c r="A1349" s="121">
        <v>1344</v>
      </c>
      <c r="B1349" s="121" t="s">
        <v>14518</v>
      </c>
      <c r="C1349" s="121" t="s">
        <v>11004</v>
      </c>
      <c r="D1349" s="121" t="s">
        <v>10034</v>
      </c>
      <c r="E1349" s="121" t="s">
        <v>14519</v>
      </c>
      <c r="F1349" s="131" t="s">
        <v>15728</v>
      </c>
      <c r="G1349" s="134" t="s">
        <v>15914</v>
      </c>
      <c r="H1349" s="135" t="s">
        <v>1583</v>
      </c>
      <c r="I1349" s="133">
        <v>1</v>
      </c>
      <c r="J1349" s="131" t="s">
        <v>15910</v>
      </c>
      <c r="K1349" s="135" t="s">
        <v>14748</v>
      </c>
      <c r="L1349" s="134">
        <v>1</v>
      </c>
      <c r="M1349" s="27">
        <f t="shared" si="48"/>
        <v>130</v>
      </c>
      <c r="N1349" s="23"/>
      <c r="O1349" s="24" t="s">
        <v>32</v>
      </c>
    </row>
    <row r="1350" s="1" customFormat="1" ht="18.75" spans="1:15">
      <c r="A1350" s="121">
        <v>1345</v>
      </c>
      <c r="B1350" s="121" t="s">
        <v>14518</v>
      </c>
      <c r="C1350" s="121" t="s">
        <v>11004</v>
      </c>
      <c r="D1350" s="121" t="s">
        <v>10034</v>
      </c>
      <c r="E1350" s="121" t="s">
        <v>14519</v>
      </c>
      <c r="F1350" s="131" t="s">
        <v>15728</v>
      </c>
      <c r="G1350" s="134" t="s">
        <v>15915</v>
      </c>
      <c r="H1350" s="135" t="s">
        <v>194</v>
      </c>
      <c r="I1350" s="133">
        <v>3</v>
      </c>
      <c r="J1350" s="131" t="s">
        <v>15910</v>
      </c>
      <c r="K1350" s="135" t="s">
        <v>14748</v>
      </c>
      <c r="L1350" s="134">
        <v>3</v>
      </c>
      <c r="M1350" s="27">
        <f t="shared" si="48"/>
        <v>390</v>
      </c>
      <c r="N1350" s="23"/>
      <c r="O1350" s="24" t="s">
        <v>32</v>
      </c>
    </row>
    <row r="1351" s="1" customFormat="1" ht="18.75" spans="1:15">
      <c r="A1351" s="121">
        <v>1346</v>
      </c>
      <c r="B1351" s="121" t="s">
        <v>14518</v>
      </c>
      <c r="C1351" s="121" t="s">
        <v>11004</v>
      </c>
      <c r="D1351" s="121" t="s">
        <v>10034</v>
      </c>
      <c r="E1351" s="121" t="s">
        <v>14519</v>
      </c>
      <c r="F1351" s="131" t="s">
        <v>15728</v>
      </c>
      <c r="G1351" s="134" t="s">
        <v>15916</v>
      </c>
      <c r="H1351" s="135" t="s">
        <v>194</v>
      </c>
      <c r="I1351" s="133">
        <v>4</v>
      </c>
      <c r="J1351" s="131" t="s">
        <v>15910</v>
      </c>
      <c r="K1351" s="135" t="s">
        <v>14748</v>
      </c>
      <c r="L1351" s="134">
        <v>4</v>
      </c>
      <c r="M1351" s="27">
        <f t="shared" si="48"/>
        <v>520</v>
      </c>
      <c r="N1351" s="23"/>
      <c r="O1351" s="24" t="s">
        <v>32</v>
      </c>
    </row>
    <row r="1352" s="1" customFormat="1" ht="18.75" spans="1:15">
      <c r="A1352" s="121">
        <v>1347</v>
      </c>
      <c r="B1352" s="121" t="s">
        <v>14518</v>
      </c>
      <c r="C1352" s="121" t="s">
        <v>11004</v>
      </c>
      <c r="D1352" s="121" t="s">
        <v>10034</v>
      </c>
      <c r="E1352" s="121" t="s">
        <v>14519</v>
      </c>
      <c r="F1352" s="131" t="s">
        <v>15728</v>
      </c>
      <c r="G1352" s="134" t="s">
        <v>15917</v>
      </c>
      <c r="H1352" s="135" t="s">
        <v>194</v>
      </c>
      <c r="I1352" s="133">
        <v>5</v>
      </c>
      <c r="J1352" s="131" t="s">
        <v>15910</v>
      </c>
      <c r="K1352" s="135" t="s">
        <v>14748</v>
      </c>
      <c r="L1352" s="134">
        <v>2</v>
      </c>
      <c r="M1352" s="27">
        <f t="shared" si="48"/>
        <v>260</v>
      </c>
      <c r="N1352" s="23"/>
      <c r="O1352" s="24" t="s">
        <v>32</v>
      </c>
    </row>
    <row r="1353" s="1" customFormat="1" ht="18.75" spans="1:15">
      <c r="A1353" s="121">
        <v>1348</v>
      </c>
      <c r="B1353" s="121" t="s">
        <v>14518</v>
      </c>
      <c r="C1353" s="121" t="s">
        <v>11004</v>
      </c>
      <c r="D1353" s="121" t="s">
        <v>10034</v>
      </c>
      <c r="E1353" s="121" t="s">
        <v>14519</v>
      </c>
      <c r="F1353" s="134" t="s">
        <v>15728</v>
      </c>
      <c r="G1353" s="134" t="s">
        <v>15918</v>
      </c>
      <c r="H1353" s="135" t="s">
        <v>194</v>
      </c>
      <c r="I1353" s="133">
        <v>3</v>
      </c>
      <c r="J1353" s="131" t="s">
        <v>15730</v>
      </c>
      <c r="K1353" s="135" t="s">
        <v>14748</v>
      </c>
      <c r="L1353" s="148">
        <v>3</v>
      </c>
      <c r="M1353" s="27">
        <f t="shared" si="48"/>
        <v>390</v>
      </c>
      <c r="N1353" s="23"/>
      <c r="O1353" s="24" t="s">
        <v>32</v>
      </c>
    </row>
    <row r="1354" s="1" customFormat="1" ht="18.75" spans="1:15">
      <c r="A1354" s="121">
        <v>1349</v>
      </c>
      <c r="B1354" s="121" t="s">
        <v>14518</v>
      </c>
      <c r="C1354" s="121" t="s">
        <v>11004</v>
      </c>
      <c r="D1354" s="121" t="s">
        <v>10034</v>
      </c>
      <c r="E1354" s="121" t="s">
        <v>14519</v>
      </c>
      <c r="F1354" s="134" t="s">
        <v>15728</v>
      </c>
      <c r="G1354" s="147" t="s">
        <v>15919</v>
      </c>
      <c r="H1354" s="135" t="s">
        <v>194</v>
      </c>
      <c r="I1354" s="133">
        <v>6</v>
      </c>
      <c r="J1354" s="131" t="s">
        <v>15730</v>
      </c>
      <c r="K1354" s="135" t="s">
        <v>14748</v>
      </c>
      <c r="L1354" s="148">
        <v>6</v>
      </c>
      <c r="M1354" s="27">
        <f t="shared" si="48"/>
        <v>780</v>
      </c>
      <c r="N1354" s="23"/>
      <c r="O1354" s="24" t="s">
        <v>32</v>
      </c>
    </row>
    <row r="1355" s="1" customFormat="1" ht="18.75" spans="1:15">
      <c r="A1355" s="121">
        <v>1350</v>
      </c>
      <c r="B1355" s="121" t="s">
        <v>14518</v>
      </c>
      <c r="C1355" s="121" t="s">
        <v>11004</v>
      </c>
      <c r="D1355" s="121" t="s">
        <v>10034</v>
      </c>
      <c r="E1355" s="121" t="s">
        <v>14519</v>
      </c>
      <c r="F1355" s="134" t="s">
        <v>15728</v>
      </c>
      <c r="G1355" s="147" t="s">
        <v>3700</v>
      </c>
      <c r="H1355" s="121" t="s">
        <v>194</v>
      </c>
      <c r="I1355" s="122">
        <v>4</v>
      </c>
      <c r="J1355" s="121" t="s">
        <v>15749</v>
      </c>
      <c r="K1355" s="121" t="s">
        <v>14748</v>
      </c>
      <c r="L1355" s="151">
        <v>4</v>
      </c>
      <c r="M1355" s="27">
        <f t="shared" si="48"/>
        <v>520</v>
      </c>
      <c r="N1355" s="23"/>
      <c r="O1355" s="24" t="s">
        <v>32</v>
      </c>
    </row>
    <row r="1356" s="1" customFormat="1" ht="18.75" spans="1:15">
      <c r="A1356" s="121">
        <v>1351</v>
      </c>
      <c r="B1356" s="121" t="s">
        <v>14518</v>
      </c>
      <c r="C1356" s="121" t="s">
        <v>11004</v>
      </c>
      <c r="D1356" s="121" t="s">
        <v>10034</v>
      </c>
      <c r="E1356" s="121" t="s">
        <v>14519</v>
      </c>
      <c r="F1356" s="134" t="s">
        <v>15728</v>
      </c>
      <c r="G1356" s="121" t="s">
        <v>15920</v>
      </c>
      <c r="H1356" s="121" t="s">
        <v>1583</v>
      </c>
      <c r="I1356" s="122">
        <v>4</v>
      </c>
      <c r="J1356" s="121" t="s">
        <v>15760</v>
      </c>
      <c r="K1356" s="121" t="s">
        <v>14748</v>
      </c>
      <c r="L1356" s="151">
        <v>3</v>
      </c>
      <c r="M1356" s="27">
        <f t="shared" si="48"/>
        <v>390</v>
      </c>
      <c r="N1356" s="23"/>
      <c r="O1356" s="24" t="s">
        <v>32</v>
      </c>
    </row>
    <row r="1357" s="1" customFormat="1" ht="18.75" spans="1:15">
      <c r="A1357" s="121">
        <v>1352</v>
      </c>
      <c r="B1357" s="121" t="s">
        <v>14518</v>
      </c>
      <c r="C1357" s="121" t="s">
        <v>11004</v>
      </c>
      <c r="D1357" s="121" t="s">
        <v>10034</v>
      </c>
      <c r="E1357" s="121" t="s">
        <v>14519</v>
      </c>
      <c r="F1357" s="134" t="s">
        <v>15728</v>
      </c>
      <c r="G1357" s="121" t="s">
        <v>15921</v>
      </c>
      <c r="H1357" s="121" t="s">
        <v>194</v>
      </c>
      <c r="I1357" s="122">
        <v>2</v>
      </c>
      <c r="J1357" s="121" t="s">
        <v>15760</v>
      </c>
      <c r="K1357" s="121" t="s">
        <v>14748</v>
      </c>
      <c r="L1357" s="151">
        <v>2</v>
      </c>
      <c r="M1357" s="27">
        <f t="shared" si="48"/>
        <v>260</v>
      </c>
      <c r="N1357" s="23"/>
      <c r="O1357" s="24" t="s">
        <v>32</v>
      </c>
    </row>
    <row r="1358" s="1" customFormat="1" ht="18.75" spans="1:15">
      <c r="A1358" s="121">
        <v>1353</v>
      </c>
      <c r="B1358" s="121" t="s">
        <v>14518</v>
      </c>
      <c r="C1358" s="121" t="s">
        <v>11004</v>
      </c>
      <c r="D1358" s="121" t="s">
        <v>10034</v>
      </c>
      <c r="E1358" s="121" t="s">
        <v>14519</v>
      </c>
      <c r="F1358" s="134" t="s">
        <v>15728</v>
      </c>
      <c r="G1358" s="121" t="s">
        <v>15922</v>
      </c>
      <c r="H1358" s="121" t="s">
        <v>194</v>
      </c>
      <c r="I1358" s="122">
        <v>1</v>
      </c>
      <c r="J1358" s="121" t="s">
        <v>6808</v>
      </c>
      <c r="K1358" s="121" t="s">
        <v>14748</v>
      </c>
      <c r="L1358" s="151">
        <v>1</v>
      </c>
      <c r="M1358" s="27">
        <f t="shared" si="48"/>
        <v>130</v>
      </c>
      <c r="N1358" s="23"/>
      <c r="O1358" s="24" t="s">
        <v>32</v>
      </c>
    </row>
    <row r="1359" s="1" customFormat="1" ht="18.75" spans="1:15">
      <c r="A1359" s="121">
        <v>1354</v>
      </c>
      <c r="B1359" s="121" t="s">
        <v>14518</v>
      </c>
      <c r="C1359" s="121" t="s">
        <v>11004</v>
      </c>
      <c r="D1359" s="121" t="s">
        <v>10034</v>
      </c>
      <c r="E1359" s="121" t="s">
        <v>14519</v>
      </c>
      <c r="F1359" s="134" t="s">
        <v>15728</v>
      </c>
      <c r="G1359" s="121" t="s">
        <v>15923</v>
      </c>
      <c r="H1359" s="121" t="s">
        <v>194</v>
      </c>
      <c r="I1359" s="122">
        <v>4</v>
      </c>
      <c r="J1359" s="121" t="s">
        <v>6808</v>
      </c>
      <c r="K1359" s="121" t="s">
        <v>14748</v>
      </c>
      <c r="L1359" s="151">
        <v>4</v>
      </c>
      <c r="M1359" s="27">
        <f t="shared" si="48"/>
        <v>520</v>
      </c>
      <c r="N1359" s="23"/>
      <c r="O1359" s="24" t="s">
        <v>32</v>
      </c>
    </row>
    <row r="1360" s="1" customFormat="1" ht="18.75" spans="1:15">
      <c r="A1360" s="121">
        <v>1355</v>
      </c>
      <c r="B1360" s="121" t="s">
        <v>14518</v>
      </c>
      <c r="C1360" s="121" t="s">
        <v>11004</v>
      </c>
      <c r="D1360" s="121" t="s">
        <v>10034</v>
      </c>
      <c r="E1360" s="121" t="s">
        <v>14519</v>
      </c>
      <c r="F1360" s="134" t="s">
        <v>15728</v>
      </c>
      <c r="G1360" s="121" t="s">
        <v>15924</v>
      </c>
      <c r="H1360" s="121" t="s">
        <v>194</v>
      </c>
      <c r="I1360" s="133">
        <v>3</v>
      </c>
      <c r="J1360" s="121" t="s">
        <v>6808</v>
      </c>
      <c r="K1360" s="135" t="s">
        <v>14748</v>
      </c>
      <c r="L1360" s="148">
        <v>3</v>
      </c>
      <c r="M1360" s="27">
        <f t="shared" si="48"/>
        <v>390</v>
      </c>
      <c r="N1360" s="23"/>
      <c r="O1360" s="24" t="s">
        <v>32</v>
      </c>
    </row>
    <row r="1361" s="1" customFormat="1" ht="18.75" spans="1:15">
      <c r="A1361" s="121">
        <v>1356</v>
      </c>
      <c r="B1361" s="121" t="s">
        <v>14518</v>
      </c>
      <c r="C1361" s="121" t="s">
        <v>11004</v>
      </c>
      <c r="D1361" s="121" t="s">
        <v>10034</v>
      </c>
      <c r="E1361" s="121" t="s">
        <v>14519</v>
      </c>
      <c r="F1361" s="134" t="s">
        <v>15728</v>
      </c>
      <c r="G1361" s="154" t="s">
        <v>15925</v>
      </c>
      <c r="H1361" s="121" t="s">
        <v>194</v>
      </c>
      <c r="I1361" s="133">
        <v>4</v>
      </c>
      <c r="J1361" s="153" t="s">
        <v>15816</v>
      </c>
      <c r="K1361" s="135" t="s">
        <v>14748</v>
      </c>
      <c r="L1361" s="148">
        <v>4</v>
      </c>
      <c r="M1361" s="27">
        <f t="shared" si="48"/>
        <v>520</v>
      </c>
      <c r="N1361" s="23"/>
      <c r="O1361" s="24" t="s">
        <v>32</v>
      </c>
    </row>
    <row r="1362" s="1" customFormat="1" ht="18.75" spans="1:15">
      <c r="A1362" s="121">
        <v>1357</v>
      </c>
      <c r="B1362" s="121" t="s">
        <v>14518</v>
      </c>
      <c r="C1362" s="121" t="s">
        <v>11004</v>
      </c>
      <c r="D1362" s="121" t="s">
        <v>10034</v>
      </c>
      <c r="E1362" s="121" t="s">
        <v>14519</v>
      </c>
      <c r="F1362" s="134" t="s">
        <v>15728</v>
      </c>
      <c r="G1362" s="154" t="s">
        <v>15926</v>
      </c>
      <c r="H1362" s="121" t="s">
        <v>194</v>
      </c>
      <c r="I1362" s="133">
        <v>3</v>
      </c>
      <c r="J1362" s="153" t="s">
        <v>15816</v>
      </c>
      <c r="K1362" s="135" t="s">
        <v>14748</v>
      </c>
      <c r="L1362" s="148">
        <v>3</v>
      </c>
      <c r="M1362" s="27">
        <f t="shared" si="48"/>
        <v>390</v>
      </c>
      <c r="N1362" s="23"/>
      <c r="O1362" s="24" t="s">
        <v>32</v>
      </c>
    </row>
    <row r="1363" s="1" customFormat="1" ht="18.75" spans="1:15">
      <c r="A1363" s="121">
        <v>1358</v>
      </c>
      <c r="B1363" s="121" t="s">
        <v>14518</v>
      </c>
      <c r="C1363" s="121" t="s">
        <v>11004</v>
      </c>
      <c r="D1363" s="121" t="s">
        <v>10034</v>
      </c>
      <c r="E1363" s="121" t="s">
        <v>14519</v>
      </c>
      <c r="F1363" s="134" t="s">
        <v>15728</v>
      </c>
      <c r="G1363" s="154" t="s">
        <v>15927</v>
      </c>
      <c r="H1363" s="121" t="s">
        <v>194</v>
      </c>
      <c r="I1363" s="133">
        <v>4</v>
      </c>
      <c r="J1363" s="153" t="s">
        <v>15816</v>
      </c>
      <c r="K1363" s="135" t="s">
        <v>14748</v>
      </c>
      <c r="L1363" s="148">
        <v>4</v>
      </c>
      <c r="M1363" s="27">
        <f t="shared" si="48"/>
        <v>520</v>
      </c>
      <c r="N1363" s="23"/>
      <c r="O1363" s="24" t="s">
        <v>32</v>
      </c>
    </row>
    <row r="1364" s="1" customFormat="1" ht="18.75" spans="1:15">
      <c r="A1364" s="121">
        <v>1359</v>
      </c>
      <c r="B1364" s="121" t="s">
        <v>14518</v>
      </c>
      <c r="C1364" s="121" t="s">
        <v>11004</v>
      </c>
      <c r="D1364" s="121" t="s">
        <v>10034</v>
      </c>
      <c r="E1364" s="121" t="s">
        <v>14519</v>
      </c>
      <c r="F1364" s="134" t="s">
        <v>15728</v>
      </c>
      <c r="G1364" s="143" t="s">
        <v>15928</v>
      </c>
      <c r="H1364" s="121" t="s">
        <v>194</v>
      </c>
      <c r="I1364" s="156">
        <v>3</v>
      </c>
      <c r="J1364" s="153" t="s">
        <v>15816</v>
      </c>
      <c r="K1364" s="135" t="s">
        <v>14748</v>
      </c>
      <c r="L1364" s="157">
        <v>3</v>
      </c>
      <c r="M1364" s="27">
        <f t="shared" si="48"/>
        <v>390</v>
      </c>
      <c r="N1364" s="23"/>
      <c r="O1364" s="24" t="s">
        <v>32</v>
      </c>
    </row>
    <row r="1365" s="1" customFormat="1" ht="18.75" spans="1:15">
      <c r="A1365" s="121">
        <v>1360</v>
      </c>
      <c r="B1365" s="121" t="s">
        <v>14518</v>
      </c>
      <c r="C1365" s="121" t="s">
        <v>11004</v>
      </c>
      <c r="D1365" s="121" t="s">
        <v>10034</v>
      </c>
      <c r="E1365" s="121" t="s">
        <v>14519</v>
      </c>
      <c r="F1365" s="134" t="s">
        <v>15728</v>
      </c>
      <c r="G1365" s="147" t="s">
        <v>15929</v>
      </c>
      <c r="H1365" s="121" t="s">
        <v>194</v>
      </c>
      <c r="I1365" s="158">
        <v>3</v>
      </c>
      <c r="J1365" s="153" t="s">
        <v>15816</v>
      </c>
      <c r="K1365" s="135" t="s">
        <v>14748</v>
      </c>
      <c r="L1365" s="157">
        <v>3</v>
      </c>
      <c r="M1365" s="27">
        <f t="shared" si="48"/>
        <v>390</v>
      </c>
      <c r="N1365" s="23"/>
      <c r="O1365" s="24" t="s">
        <v>32</v>
      </c>
    </row>
    <row r="1366" s="1" customFormat="1" ht="18.75" spans="1:15">
      <c r="A1366" s="121">
        <v>1361</v>
      </c>
      <c r="B1366" s="121" t="s">
        <v>14518</v>
      </c>
      <c r="C1366" s="121" t="s">
        <v>11004</v>
      </c>
      <c r="D1366" s="121" t="s">
        <v>10034</v>
      </c>
      <c r="E1366" s="121" t="s">
        <v>14519</v>
      </c>
      <c r="F1366" s="134" t="s">
        <v>15728</v>
      </c>
      <c r="G1366" s="147" t="s">
        <v>15930</v>
      </c>
      <c r="H1366" s="121" t="s">
        <v>194</v>
      </c>
      <c r="I1366" s="158">
        <v>4</v>
      </c>
      <c r="J1366" s="153" t="s">
        <v>15816</v>
      </c>
      <c r="K1366" s="135" t="s">
        <v>14748</v>
      </c>
      <c r="L1366" s="157">
        <v>4</v>
      </c>
      <c r="M1366" s="27">
        <f t="shared" si="48"/>
        <v>520</v>
      </c>
      <c r="N1366" s="23"/>
      <c r="O1366" s="24" t="s">
        <v>32</v>
      </c>
    </row>
    <row r="1367" s="1" customFormat="1" ht="18.75" spans="1:15">
      <c r="A1367" s="121">
        <v>1362</v>
      </c>
      <c r="B1367" s="121" t="s">
        <v>14518</v>
      </c>
      <c r="C1367" s="121" t="s">
        <v>11004</v>
      </c>
      <c r="D1367" s="121" t="s">
        <v>10034</v>
      </c>
      <c r="E1367" s="121" t="s">
        <v>14519</v>
      </c>
      <c r="F1367" s="134" t="s">
        <v>15728</v>
      </c>
      <c r="G1367" s="154" t="s">
        <v>15931</v>
      </c>
      <c r="H1367" s="121" t="s">
        <v>194</v>
      </c>
      <c r="I1367" s="133">
        <v>1</v>
      </c>
      <c r="J1367" s="153" t="s">
        <v>15816</v>
      </c>
      <c r="K1367" s="135" t="s">
        <v>14748</v>
      </c>
      <c r="L1367" s="148">
        <v>1</v>
      </c>
      <c r="M1367" s="27">
        <f t="shared" si="48"/>
        <v>130</v>
      </c>
      <c r="N1367" s="23"/>
      <c r="O1367" s="24" t="s">
        <v>32</v>
      </c>
    </row>
    <row r="1368" s="1" customFormat="1" ht="18.75" spans="1:15">
      <c r="A1368" s="121">
        <v>1363</v>
      </c>
      <c r="B1368" s="121" t="s">
        <v>14518</v>
      </c>
      <c r="C1368" s="121" t="s">
        <v>11004</v>
      </c>
      <c r="D1368" s="121" t="s">
        <v>10034</v>
      </c>
      <c r="E1368" s="121" t="s">
        <v>14519</v>
      </c>
      <c r="F1368" s="134" t="s">
        <v>15728</v>
      </c>
      <c r="G1368" s="154" t="s">
        <v>15791</v>
      </c>
      <c r="H1368" s="121" t="s">
        <v>194</v>
      </c>
      <c r="I1368" s="133">
        <v>3</v>
      </c>
      <c r="J1368" s="153" t="s">
        <v>15783</v>
      </c>
      <c r="K1368" s="135" t="s">
        <v>14748</v>
      </c>
      <c r="L1368" s="148">
        <v>3</v>
      </c>
      <c r="M1368" s="27">
        <f t="shared" si="48"/>
        <v>390</v>
      </c>
      <c r="N1368" s="23"/>
      <c r="O1368" s="24" t="s">
        <v>32</v>
      </c>
    </row>
    <row r="1369" s="1" customFormat="1" ht="18.75" spans="1:15">
      <c r="A1369" s="121">
        <v>1364</v>
      </c>
      <c r="B1369" s="121" t="s">
        <v>14518</v>
      </c>
      <c r="C1369" s="121" t="s">
        <v>11004</v>
      </c>
      <c r="D1369" s="121" t="s">
        <v>10034</v>
      </c>
      <c r="E1369" s="121" t="s">
        <v>14519</v>
      </c>
      <c r="F1369" s="134" t="s">
        <v>15728</v>
      </c>
      <c r="G1369" s="154" t="s">
        <v>15932</v>
      </c>
      <c r="H1369" s="121" t="s">
        <v>194</v>
      </c>
      <c r="I1369" s="133">
        <v>4</v>
      </c>
      <c r="J1369" s="153" t="s">
        <v>15783</v>
      </c>
      <c r="K1369" s="135" t="s">
        <v>14748</v>
      </c>
      <c r="L1369" s="148">
        <v>4</v>
      </c>
      <c r="M1369" s="27">
        <f t="shared" si="48"/>
        <v>520</v>
      </c>
      <c r="N1369" s="23"/>
      <c r="O1369" s="24" t="s">
        <v>32</v>
      </c>
    </row>
    <row r="1370" s="1" customFormat="1" ht="18.75" spans="1:15">
      <c r="A1370" s="121">
        <v>1365</v>
      </c>
      <c r="B1370" s="121" t="s">
        <v>14518</v>
      </c>
      <c r="C1370" s="121" t="s">
        <v>11004</v>
      </c>
      <c r="D1370" s="121" t="s">
        <v>10034</v>
      </c>
      <c r="E1370" s="121" t="s">
        <v>14519</v>
      </c>
      <c r="F1370" s="134" t="s">
        <v>15728</v>
      </c>
      <c r="G1370" s="147" t="s">
        <v>15933</v>
      </c>
      <c r="H1370" s="121" t="s">
        <v>194</v>
      </c>
      <c r="I1370" s="158">
        <v>7</v>
      </c>
      <c r="J1370" s="153" t="s">
        <v>15783</v>
      </c>
      <c r="K1370" s="135" t="s">
        <v>14748</v>
      </c>
      <c r="L1370" s="157">
        <v>7</v>
      </c>
      <c r="M1370" s="27">
        <f t="shared" si="48"/>
        <v>910</v>
      </c>
      <c r="N1370" s="23"/>
      <c r="O1370" s="24" t="s">
        <v>32</v>
      </c>
    </row>
    <row r="1371" s="1" customFormat="1" ht="18.75" spans="1:15">
      <c r="A1371" s="121">
        <v>1366</v>
      </c>
      <c r="B1371" s="121" t="s">
        <v>14518</v>
      </c>
      <c r="C1371" s="121" t="s">
        <v>11004</v>
      </c>
      <c r="D1371" s="121" t="s">
        <v>10034</v>
      </c>
      <c r="E1371" s="121" t="s">
        <v>14519</v>
      </c>
      <c r="F1371" s="134" t="s">
        <v>15728</v>
      </c>
      <c r="G1371" s="143" t="s">
        <v>15934</v>
      </c>
      <c r="H1371" s="121" t="s">
        <v>194</v>
      </c>
      <c r="I1371" s="156">
        <v>4</v>
      </c>
      <c r="J1371" s="153" t="s">
        <v>15783</v>
      </c>
      <c r="K1371" s="135" t="s">
        <v>14748</v>
      </c>
      <c r="L1371" s="157">
        <v>4</v>
      </c>
      <c r="M1371" s="27">
        <f t="shared" si="48"/>
        <v>520</v>
      </c>
      <c r="N1371" s="23"/>
      <c r="O1371" s="24" t="s">
        <v>32</v>
      </c>
    </row>
    <row r="1372" s="1" customFormat="1" ht="18.75" spans="1:15">
      <c r="A1372" s="121">
        <v>1367</v>
      </c>
      <c r="B1372" s="121" t="s">
        <v>14518</v>
      </c>
      <c r="C1372" s="121" t="s">
        <v>11004</v>
      </c>
      <c r="D1372" s="121" t="s">
        <v>10034</v>
      </c>
      <c r="E1372" s="121" t="s">
        <v>14519</v>
      </c>
      <c r="F1372" s="134" t="s">
        <v>15728</v>
      </c>
      <c r="G1372" s="143" t="s">
        <v>15935</v>
      </c>
      <c r="H1372" s="137" t="s">
        <v>194</v>
      </c>
      <c r="I1372" s="156">
        <v>5</v>
      </c>
      <c r="J1372" s="159" t="s">
        <v>15894</v>
      </c>
      <c r="K1372" s="135" t="s">
        <v>14748</v>
      </c>
      <c r="L1372" s="157">
        <v>5</v>
      </c>
      <c r="M1372" s="27">
        <f t="shared" si="48"/>
        <v>650</v>
      </c>
      <c r="N1372" s="23"/>
      <c r="O1372" s="24" t="s">
        <v>32</v>
      </c>
    </row>
    <row r="1373" s="1" customFormat="1" ht="18.75" spans="1:15">
      <c r="A1373" s="121">
        <v>1368</v>
      </c>
      <c r="B1373" s="121" t="s">
        <v>14518</v>
      </c>
      <c r="C1373" s="121" t="s">
        <v>11004</v>
      </c>
      <c r="D1373" s="121" t="s">
        <v>10034</v>
      </c>
      <c r="E1373" s="121" t="s">
        <v>14519</v>
      </c>
      <c r="F1373" s="134" t="s">
        <v>15728</v>
      </c>
      <c r="G1373" s="143" t="s">
        <v>15936</v>
      </c>
      <c r="H1373" s="135" t="s">
        <v>194</v>
      </c>
      <c r="I1373" s="142">
        <v>1</v>
      </c>
      <c r="J1373" s="144" t="s">
        <v>12863</v>
      </c>
      <c r="K1373" s="135" t="s">
        <v>14748</v>
      </c>
      <c r="L1373" s="148">
        <v>1</v>
      </c>
      <c r="M1373" s="27">
        <f t="shared" si="48"/>
        <v>130</v>
      </c>
      <c r="N1373" s="23"/>
      <c r="O1373" s="24" t="s">
        <v>32</v>
      </c>
    </row>
    <row r="1374" s="1" customFormat="1" ht="18.75" spans="1:15">
      <c r="A1374" s="121">
        <v>1369</v>
      </c>
      <c r="B1374" s="121" t="s">
        <v>14518</v>
      </c>
      <c r="C1374" s="121" t="s">
        <v>11004</v>
      </c>
      <c r="D1374" s="121" t="s">
        <v>10034</v>
      </c>
      <c r="E1374" s="121" t="s">
        <v>14519</v>
      </c>
      <c r="F1374" s="134" t="s">
        <v>15728</v>
      </c>
      <c r="G1374" s="143" t="s">
        <v>15937</v>
      </c>
      <c r="H1374" s="135" t="s">
        <v>194</v>
      </c>
      <c r="I1374" s="142">
        <v>4</v>
      </c>
      <c r="J1374" s="154" t="s">
        <v>12863</v>
      </c>
      <c r="K1374" s="135" t="s">
        <v>14748</v>
      </c>
      <c r="L1374" s="148">
        <v>4</v>
      </c>
      <c r="M1374" s="27">
        <f t="shared" si="48"/>
        <v>520</v>
      </c>
      <c r="N1374" s="23"/>
      <c r="O1374" s="24" t="s">
        <v>32</v>
      </c>
    </row>
    <row r="1375" s="1" customFormat="1" ht="18.75" spans="1:15">
      <c r="A1375" s="121">
        <v>1370</v>
      </c>
      <c r="B1375" s="121" t="s">
        <v>14518</v>
      </c>
      <c r="C1375" s="121" t="s">
        <v>11004</v>
      </c>
      <c r="D1375" s="121" t="s">
        <v>10034</v>
      </c>
      <c r="E1375" s="121" t="s">
        <v>14519</v>
      </c>
      <c r="F1375" s="134" t="s">
        <v>15728</v>
      </c>
      <c r="G1375" s="143" t="s">
        <v>15938</v>
      </c>
      <c r="H1375" s="135" t="s">
        <v>194</v>
      </c>
      <c r="I1375" s="142">
        <v>4</v>
      </c>
      <c r="J1375" s="144" t="s">
        <v>15905</v>
      </c>
      <c r="K1375" s="135" t="s">
        <v>14748</v>
      </c>
      <c r="L1375" s="148">
        <v>4</v>
      </c>
      <c r="M1375" s="27">
        <f t="shared" si="48"/>
        <v>520</v>
      </c>
      <c r="N1375" s="23"/>
      <c r="O1375" s="24" t="s">
        <v>32</v>
      </c>
    </row>
    <row r="1376" s="1" customFormat="1" ht="18.75" spans="1:15">
      <c r="A1376" s="121">
        <v>1371</v>
      </c>
      <c r="B1376" s="121" t="s">
        <v>14518</v>
      </c>
      <c r="C1376" s="121" t="s">
        <v>11004</v>
      </c>
      <c r="D1376" s="121" t="s">
        <v>10034</v>
      </c>
      <c r="E1376" s="121" t="s">
        <v>14519</v>
      </c>
      <c r="F1376" s="134" t="s">
        <v>15728</v>
      </c>
      <c r="G1376" s="147" t="s">
        <v>15939</v>
      </c>
      <c r="H1376" s="141" t="s">
        <v>51</v>
      </c>
      <c r="I1376" s="158">
        <v>2</v>
      </c>
      <c r="J1376" s="141" t="s">
        <v>15886</v>
      </c>
      <c r="K1376" s="135" t="s">
        <v>14748</v>
      </c>
      <c r="L1376" s="157">
        <v>2</v>
      </c>
      <c r="M1376" s="27">
        <f>L1376*312</f>
        <v>624</v>
      </c>
      <c r="N1376" s="23"/>
      <c r="O1376" s="24" t="s">
        <v>32</v>
      </c>
    </row>
    <row r="1377" s="1" customFormat="1" ht="18.75" spans="1:15">
      <c r="A1377" s="121">
        <v>1372</v>
      </c>
      <c r="B1377" s="121" t="s">
        <v>14518</v>
      </c>
      <c r="C1377" s="121" t="s">
        <v>11004</v>
      </c>
      <c r="D1377" s="121" t="s">
        <v>10034</v>
      </c>
      <c r="E1377" s="121" t="s">
        <v>14519</v>
      </c>
      <c r="F1377" s="134" t="s">
        <v>15728</v>
      </c>
      <c r="G1377" s="147" t="s">
        <v>15940</v>
      </c>
      <c r="H1377" s="135" t="s">
        <v>194</v>
      </c>
      <c r="I1377" s="154">
        <v>7</v>
      </c>
      <c r="J1377" s="153" t="s">
        <v>15839</v>
      </c>
      <c r="K1377" s="135" t="s">
        <v>14748</v>
      </c>
      <c r="L1377" s="154">
        <v>7</v>
      </c>
      <c r="M1377" s="27">
        <f t="shared" ref="M1377:M1399" si="49">L1377*130</f>
        <v>910</v>
      </c>
      <c r="N1377" s="23"/>
      <c r="O1377" s="24" t="s">
        <v>32</v>
      </c>
    </row>
    <row r="1378" s="1" customFormat="1" ht="18.75" spans="1:15">
      <c r="A1378" s="121">
        <v>1373</v>
      </c>
      <c r="B1378" s="121" t="s">
        <v>14518</v>
      </c>
      <c r="C1378" s="121" t="s">
        <v>11004</v>
      </c>
      <c r="D1378" s="121" t="s">
        <v>10034</v>
      </c>
      <c r="E1378" s="121" t="s">
        <v>14519</v>
      </c>
      <c r="F1378" s="134" t="s">
        <v>15728</v>
      </c>
      <c r="G1378" s="154" t="s">
        <v>15941</v>
      </c>
      <c r="H1378" s="154" t="s">
        <v>1583</v>
      </c>
      <c r="I1378" s="154">
        <v>1</v>
      </c>
      <c r="J1378" s="153" t="s">
        <v>15836</v>
      </c>
      <c r="K1378" s="135" t="s">
        <v>14748</v>
      </c>
      <c r="L1378" s="154">
        <v>1</v>
      </c>
      <c r="M1378" s="27">
        <f t="shared" si="49"/>
        <v>130</v>
      </c>
      <c r="N1378" s="23"/>
      <c r="O1378" s="24" t="s">
        <v>32</v>
      </c>
    </row>
    <row r="1379" s="1" customFormat="1" ht="18.75" spans="1:15">
      <c r="A1379" s="121">
        <v>1374</v>
      </c>
      <c r="B1379" s="121" t="s">
        <v>14518</v>
      </c>
      <c r="C1379" s="121" t="s">
        <v>11004</v>
      </c>
      <c r="D1379" s="121" t="s">
        <v>10034</v>
      </c>
      <c r="E1379" s="121" t="s">
        <v>14519</v>
      </c>
      <c r="F1379" s="121" t="s">
        <v>15942</v>
      </c>
      <c r="G1379" s="147" t="s">
        <v>15943</v>
      </c>
      <c r="H1379" s="147" t="s">
        <v>1583</v>
      </c>
      <c r="I1379" s="160">
        <v>2</v>
      </c>
      <c r="J1379" s="121" t="s">
        <v>15944</v>
      </c>
      <c r="K1379" s="121" t="s">
        <v>31</v>
      </c>
      <c r="L1379" s="160">
        <v>2</v>
      </c>
      <c r="M1379" s="27">
        <f t="shared" si="49"/>
        <v>260</v>
      </c>
      <c r="N1379" s="23"/>
      <c r="O1379" s="24" t="s">
        <v>32</v>
      </c>
    </row>
    <row r="1380" s="1" customFormat="1" ht="18.75" spans="1:15">
      <c r="A1380" s="121">
        <v>1375</v>
      </c>
      <c r="B1380" s="121" t="s">
        <v>14518</v>
      </c>
      <c r="C1380" s="121" t="s">
        <v>11004</v>
      </c>
      <c r="D1380" s="121" t="s">
        <v>10034</v>
      </c>
      <c r="E1380" s="121" t="s">
        <v>14519</v>
      </c>
      <c r="F1380" s="121" t="s">
        <v>15942</v>
      </c>
      <c r="G1380" s="147" t="s">
        <v>15945</v>
      </c>
      <c r="H1380" s="147" t="s">
        <v>194</v>
      </c>
      <c r="I1380" s="161">
        <v>5</v>
      </c>
      <c r="J1380" s="138" t="s">
        <v>15944</v>
      </c>
      <c r="K1380" s="121" t="s">
        <v>31</v>
      </c>
      <c r="L1380" s="160">
        <v>3</v>
      </c>
      <c r="M1380" s="27">
        <f t="shared" si="49"/>
        <v>390</v>
      </c>
      <c r="N1380" s="23"/>
      <c r="O1380" s="24" t="s">
        <v>32</v>
      </c>
    </row>
    <row r="1381" s="1" customFormat="1" ht="18.75" spans="1:15">
      <c r="A1381" s="121">
        <v>1376</v>
      </c>
      <c r="B1381" s="121" t="s">
        <v>14518</v>
      </c>
      <c r="C1381" s="121" t="s">
        <v>11004</v>
      </c>
      <c r="D1381" s="121" t="s">
        <v>10034</v>
      </c>
      <c r="E1381" s="121" t="s">
        <v>14519</v>
      </c>
      <c r="F1381" s="121" t="s">
        <v>15942</v>
      </c>
      <c r="G1381" s="147" t="s">
        <v>15946</v>
      </c>
      <c r="H1381" s="147" t="s">
        <v>1583</v>
      </c>
      <c r="I1381" s="161">
        <v>1</v>
      </c>
      <c r="J1381" s="138" t="s">
        <v>15944</v>
      </c>
      <c r="K1381" s="121" t="s">
        <v>31</v>
      </c>
      <c r="L1381" s="160">
        <v>1</v>
      </c>
      <c r="M1381" s="27">
        <f t="shared" si="49"/>
        <v>130</v>
      </c>
      <c r="N1381" s="23"/>
      <c r="O1381" s="24" t="s">
        <v>32</v>
      </c>
    </row>
    <row r="1382" s="1" customFormat="1" ht="18.75" spans="1:15">
      <c r="A1382" s="121">
        <v>1377</v>
      </c>
      <c r="B1382" s="121" t="s">
        <v>14518</v>
      </c>
      <c r="C1382" s="121" t="s">
        <v>11004</v>
      </c>
      <c r="D1382" s="121" t="s">
        <v>10034</v>
      </c>
      <c r="E1382" s="121" t="s">
        <v>14519</v>
      </c>
      <c r="F1382" s="121" t="s">
        <v>15942</v>
      </c>
      <c r="G1382" s="147" t="s">
        <v>15947</v>
      </c>
      <c r="H1382" s="147" t="s">
        <v>1583</v>
      </c>
      <c r="I1382" s="161">
        <v>5</v>
      </c>
      <c r="J1382" s="138" t="s">
        <v>15944</v>
      </c>
      <c r="K1382" s="121" t="s">
        <v>31</v>
      </c>
      <c r="L1382" s="160">
        <v>4</v>
      </c>
      <c r="M1382" s="27">
        <f t="shared" si="49"/>
        <v>520</v>
      </c>
      <c r="N1382" s="23"/>
      <c r="O1382" s="24" t="s">
        <v>32</v>
      </c>
    </row>
    <row r="1383" s="1" customFormat="1" ht="18.75" spans="1:15">
      <c r="A1383" s="121">
        <v>1378</v>
      </c>
      <c r="B1383" s="121" t="s">
        <v>14518</v>
      </c>
      <c r="C1383" s="121" t="s">
        <v>11004</v>
      </c>
      <c r="D1383" s="121" t="s">
        <v>10034</v>
      </c>
      <c r="E1383" s="121" t="s">
        <v>14519</v>
      </c>
      <c r="F1383" s="121" t="s">
        <v>15942</v>
      </c>
      <c r="G1383" s="147" t="s">
        <v>15948</v>
      </c>
      <c r="H1383" s="147" t="s">
        <v>1583</v>
      </c>
      <c r="I1383" s="162">
        <v>6</v>
      </c>
      <c r="J1383" s="138" t="s">
        <v>15944</v>
      </c>
      <c r="K1383" s="121" t="s">
        <v>31</v>
      </c>
      <c r="L1383" s="160">
        <v>5</v>
      </c>
      <c r="M1383" s="27">
        <f t="shared" si="49"/>
        <v>650</v>
      </c>
      <c r="N1383" s="23"/>
      <c r="O1383" s="24" t="s">
        <v>32</v>
      </c>
    </row>
    <row r="1384" s="1" customFormat="1" ht="18.75" spans="1:15">
      <c r="A1384" s="121">
        <v>1379</v>
      </c>
      <c r="B1384" s="121" t="s">
        <v>14518</v>
      </c>
      <c r="C1384" s="121" t="s">
        <v>11004</v>
      </c>
      <c r="D1384" s="121" t="s">
        <v>10034</v>
      </c>
      <c r="E1384" s="121" t="s">
        <v>14519</v>
      </c>
      <c r="F1384" s="121" t="s">
        <v>15942</v>
      </c>
      <c r="G1384" s="155" t="s">
        <v>15949</v>
      </c>
      <c r="H1384" s="147" t="s">
        <v>194</v>
      </c>
      <c r="I1384" s="162">
        <v>5</v>
      </c>
      <c r="J1384" s="138" t="s">
        <v>15944</v>
      </c>
      <c r="K1384" s="121" t="s">
        <v>31</v>
      </c>
      <c r="L1384" s="160">
        <v>5</v>
      </c>
      <c r="M1384" s="27">
        <f t="shared" si="49"/>
        <v>650</v>
      </c>
      <c r="N1384" s="23"/>
      <c r="O1384" s="24" t="s">
        <v>32</v>
      </c>
    </row>
    <row r="1385" s="1" customFormat="1" ht="18.75" spans="1:15">
      <c r="A1385" s="121">
        <v>1380</v>
      </c>
      <c r="B1385" s="121" t="s">
        <v>14518</v>
      </c>
      <c r="C1385" s="121" t="s">
        <v>11004</v>
      </c>
      <c r="D1385" s="121" t="s">
        <v>10034</v>
      </c>
      <c r="E1385" s="121" t="s">
        <v>14519</v>
      </c>
      <c r="F1385" s="121" t="s">
        <v>15942</v>
      </c>
      <c r="G1385" s="155" t="s">
        <v>15950</v>
      </c>
      <c r="H1385" s="147" t="s">
        <v>194</v>
      </c>
      <c r="I1385" s="162">
        <v>4</v>
      </c>
      <c r="J1385" s="138" t="s">
        <v>15944</v>
      </c>
      <c r="K1385" s="121" t="s">
        <v>31</v>
      </c>
      <c r="L1385" s="160">
        <v>4</v>
      </c>
      <c r="M1385" s="27">
        <f t="shared" si="49"/>
        <v>520</v>
      </c>
      <c r="N1385" s="23"/>
      <c r="O1385" s="24" t="s">
        <v>32</v>
      </c>
    </row>
    <row r="1386" s="1" customFormat="1" ht="18.75" spans="1:15">
      <c r="A1386" s="121">
        <v>1381</v>
      </c>
      <c r="B1386" s="121" t="s">
        <v>14518</v>
      </c>
      <c r="C1386" s="121" t="s">
        <v>11004</v>
      </c>
      <c r="D1386" s="121" t="s">
        <v>10034</v>
      </c>
      <c r="E1386" s="121" t="s">
        <v>14519</v>
      </c>
      <c r="F1386" s="121" t="s">
        <v>15942</v>
      </c>
      <c r="G1386" s="155" t="s">
        <v>15951</v>
      </c>
      <c r="H1386" s="147" t="s">
        <v>1583</v>
      </c>
      <c r="I1386" s="162">
        <v>4</v>
      </c>
      <c r="J1386" s="138" t="s">
        <v>15944</v>
      </c>
      <c r="K1386" s="121" t="s">
        <v>31</v>
      </c>
      <c r="L1386" s="160">
        <v>4</v>
      </c>
      <c r="M1386" s="27">
        <f t="shared" si="49"/>
        <v>520</v>
      </c>
      <c r="N1386" s="23"/>
      <c r="O1386" s="24" t="s">
        <v>32</v>
      </c>
    </row>
    <row r="1387" s="1" customFormat="1" ht="18.75" spans="1:15">
      <c r="A1387" s="121">
        <v>1382</v>
      </c>
      <c r="B1387" s="121" t="s">
        <v>14518</v>
      </c>
      <c r="C1387" s="121" t="s">
        <v>11004</v>
      </c>
      <c r="D1387" s="121" t="s">
        <v>10034</v>
      </c>
      <c r="E1387" s="121" t="s">
        <v>14519</v>
      </c>
      <c r="F1387" s="121" t="s">
        <v>15942</v>
      </c>
      <c r="G1387" s="155" t="s">
        <v>15952</v>
      </c>
      <c r="H1387" s="147" t="s">
        <v>194</v>
      </c>
      <c r="I1387" s="161">
        <v>4</v>
      </c>
      <c r="J1387" s="138" t="s">
        <v>15953</v>
      </c>
      <c r="K1387" s="121" t="s">
        <v>31</v>
      </c>
      <c r="L1387" s="161">
        <v>4</v>
      </c>
      <c r="M1387" s="27">
        <f t="shared" si="49"/>
        <v>520</v>
      </c>
      <c r="N1387" s="23"/>
      <c r="O1387" s="24" t="s">
        <v>32</v>
      </c>
    </row>
    <row r="1388" s="1" customFormat="1" ht="18.75" spans="1:15">
      <c r="A1388" s="121">
        <v>1383</v>
      </c>
      <c r="B1388" s="121" t="s">
        <v>14518</v>
      </c>
      <c r="C1388" s="121" t="s">
        <v>11004</v>
      </c>
      <c r="D1388" s="121" t="s">
        <v>10034</v>
      </c>
      <c r="E1388" s="121" t="s">
        <v>14519</v>
      </c>
      <c r="F1388" s="121" t="s">
        <v>15942</v>
      </c>
      <c r="G1388" s="155" t="s">
        <v>15954</v>
      </c>
      <c r="H1388" s="147" t="s">
        <v>1583</v>
      </c>
      <c r="I1388" s="161">
        <v>4</v>
      </c>
      <c r="J1388" s="138" t="s">
        <v>15953</v>
      </c>
      <c r="K1388" s="121" t="s">
        <v>31</v>
      </c>
      <c r="L1388" s="161">
        <v>4</v>
      </c>
      <c r="M1388" s="27">
        <f t="shared" si="49"/>
        <v>520</v>
      </c>
      <c r="N1388" s="23"/>
      <c r="O1388" s="24" t="s">
        <v>32</v>
      </c>
    </row>
    <row r="1389" s="1" customFormat="1" ht="18.75" spans="1:15">
      <c r="A1389" s="121">
        <v>1384</v>
      </c>
      <c r="B1389" s="121" t="s">
        <v>14518</v>
      </c>
      <c r="C1389" s="121" t="s">
        <v>11004</v>
      </c>
      <c r="D1389" s="121" t="s">
        <v>10034</v>
      </c>
      <c r="E1389" s="121" t="s">
        <v>14519</v>
      </c>
      <c r="F1389" s="121" t="s">
        <v>15942</v>
      </c>
      <c r="G1389" s="155" t="s">
        <v>15955</v>
      </c>
      <c r="H1389" s="147" t="s">
        <v>194</v>
      </c>
      <c r="I1389" s="161">
        <v>3</v>
      </c>
      <c r="J1389" s="138" t="s">
        <v>15953</v>
      </c>
      <c r="K1389" s="121" t="s">
        <v>31</v>
      </c>
      <c r="L1389" s="161">
        <v>1</v>
      </c>
      <c r="M1389" s="27">
        <f t="shared" si="49"/>
        <v>130</v>
      </c>
      <c r="N1389" s="23"/>
      <c r="O1389" s="24" t="s">
        <v>32</v>
      </c>
    </row>
    <row r="1390" s="1" customFormat="1" ht="18.75" spans="1:15">
      <c r="A1390" s="121">
        <v>1385</v>
      </c>
      <c r="B1390" s="121" t="s">
        <v>14518</v>
      </c>
      <c r="C1390" s="121" t="s">
        <v>11004</v>
      </c>
      <c r="D1390" s="121" t="s">
        <v>10034</v>
      </c>
      <c r="E1390" s="121" t="s">
        <v>14519</v>
      </c>
      <c r="F1390" s="121" t="s">
        <v>15942</v>
      </c>
      <c r="G1390" s="155" t="s">
        <v>15956</v>
      </c>
      <c r="H1390" s="147" t="s">
        <v>194</v>
      </c>
      <c r="I1390" s="161">
        <v>3</v>
      </c>
      <c r="J1390" s="138" t="s">
        <v>15953</v>
      </c>
      <c r="K1390" s="121" t="s">
        <v>31</v>
      </c>
      <c r="L1390" s="161">
        <v>3</v>
      </c>
      <c r="M1390" s="27">
        <f t="shared" si="49"/>
        <v>390</v>
      </c>
      <c r="N1390" s="23"/>
      <c r="O1390" s="24" t="s">
        <v>32</v>
      </c>
    </row>
    <row r="1391" s="1" customFormat="1" ht="18.75" spans="1:15">
      <c r="A1391" s="121">
        <v>1386</v>
      </c>
      <c r="B1391" s="121" t="s">
        <v>14518</v>
      </c>
      <c r="C1391" s="121" t="s">
        <v>11004</v>
      </c>
      <c r="D1391" s="121" t="s">
        <v>10034</v>
      </c>
      <c r="E1391" s="121" t="s">
        <v>14519</v>
      </c>
      <c r="F1391" s="121" t="s">
        <v>15942</v>
      </c>
      <c r="G1391" s="155" t="s">
        <v>15957</v>
      </c>
      <c r="H1391" s="147" t="s">
        <v>194</v>
      </c>
      <c r="I1391" s="161">
        <v>3</v>
      </c>
      <c r="J1391" s="138" t="s">
        <v>15953</v>
      </c>
      <c r="K1391" s="121" t="s">
        <v>31</v>
      </c>
      <c r="L1391" s="161">
        <v>3</v>
      </c>
      <c r="M1391" s="27">
        <f t="shared" si="49"/>
        <v>390</v>
      </c>
      <c r="N1391" s="23"/>
      <c r="O1391" s="24" t="s">
        <v>32</v>
      </c>
    </row>
    <row r="1392" s="1" customFormat="1" ht="18.75" spans="1:15">
      <c r="A1392" s="121">
        <v>1387</v>
      </c>
      <c r="B1392" s="121" t="s">
        <v>14518</v>
      </c>
      <c r="C1392" s="121" t="s">
        <v>11004</v>
      </c>
      <c r="D1392" s="121" t="s">
        <v>10034</v>
      </c>
      <c r="E1392" s="121" t="s">
        <v>14519</v>
      </c>
      <c r="F1392" s="121" t="s">
        <v>15942</v>
      </c>
      <c r="G1392" s="155" t="s">
        <v>15958</v>
      </c>
      <c r="H1392" s="147" t="s">
        <v>194</v>
      </c>
      <c r="I1392" s="161">
        <v>5</v>
      </c>
      <c r="J1392" s="138" t="s">
        <v>15953</v>
      </c>
      <c r="K1392" s="121" t="s">
        <v>31</v>
      </c>
      <c r="L1392" s="161">
        <v>5</v>
      </c>
      <c r="M1392" s="27">
        <f t="shared" si="49"/>
        <v>650</v>
      </c>
      <c r="N1392" s="23"/>
      <c r="O1392" s="24" t="s">
        <v>32</v>
      </c>
    </row>
    <row r="1393" s="1" customFormat="1" ht="18.75" spans="1:15">
      <c r="A1393" s="121">
        <v>1388</v>
      </c>
      <c r="B1393" s="121" t="s">
        <v>14518</v>
      </c>
      <c r="C1393" s="121" t="s">
        <v>11004</v>
      </c>
      <c r="D1393" s="121" t="s">
        <v>10034</v>
      </c>
      <c r="E1393" s="121" t="s">
        <v>14519</v>
      </c>
      <c r="F1393" s="121" t="s">
        <v>15942</v>
      </c>
      <c r="G1393" s="155" t="s">
        <v>15959</v>
      </c>
      <c r="H1393" s="147" t="s">
        <v>194</v>
      </c>
      <c r="I1393" s="161">
        <v>3</v>
      </c>
      <c r="J1393" s="138" t="s">
        <v>15953</v>
      </c>
      <c r="K1393" s="121" t="s">
        <v>31</v>
      </c>
      <c r="L1393" s="161">
        <v>3</v>
      </c>
      <c r="M1393" s="27">
        <f t="shared" si="49"/>
        <v>390</v>
      </c>
      <c r="N1393" s="23"/>
      <c r="O1393" s="24" t="s">
        <v>32</v>
      </c>
    </row>
    <row r="1394" s="1" customFormat="1" ht="18.75" spans="1:15">
      <c r="A1394" s="121">
        <v>1389</v>
      </c>
      <c r="B1394" s="121" t="s">
        <v>14518</v>
      </c>
      <c r="C1394" s="121" t="s">
        <v>11004</v>
      </c>
      <c r="D1394" s="121" t="s">
        <v>10034</v>
      </c>
      <c r="E1394" s="121" t="s">
        <v>14519</v>
      </c>
      <c r="F1394" s="121" t="s">
        <v>15942</v>
      </c>
      <c r="G1394" s="155" t="s">
        <v>15960</v>
      </c>
      <c r="H1394" s="147" t="s">
        <v>194</v>
      </c>
      <c r="I1394" s="161">
        <v>4</v>
      </c>
      <c r="J1394" s="138" t="s">
        <v>15953</v>
      </c>
      <c r="K1394" s="121" t="s">
        <v>31</v>
      </c>
      <c r="L1394" s="161">
        <v>4</v>
      </c>
      <c r="M1394" s="27">
        <f t="shared" si="49"/>
        <v>520</v>
      </c>
      <c r="N1394" s="23"/>
      <c r="O1394" s="24" t="s">
        <v>32</v>
      </c>
    </row>
    <row r="1395" s="1" customFormat="1" ht="18.75" spans="1:15">
      <c r="A1395" s="121">
        <v>1390</v>
      </c>
      <c r="B1395" s="121" t="s">
        <v>14518</v>
      </c>
      <c r="C1395" s="121" t="s">
        <v>11004</v>
      </c>
      <c r="D1395" s="121" t="s">
        <v>10034</v>
      </c>
      <c r="E1395" s="121" t="s">
        <v>14519</v>
      </c>
      <c r="F1395" s="121" t="s">
        <v>15942</v>
      </c>
      <c r="G1395" s="155" t="s">
        <v>11579</v>
      </c>
      <c r="H1395" s="147" t="s">
        <v>194</v>
      </c>
      <c r="I1395" s="153">
        <v>6</v>
      </c>
      <c r="J1395" s="138" t="s">
        <v>15953</v>
      </c>
      <c r="K1395" s="121" t="s">
        <v>31</v>
      </c>
      <c r="L1395" s="153">
        <v>4</v>
      </c>
      <c r="M1395" s="27">
        <f t="shared" si="49"/>
        <v>520</v>
      </c>
      <c r="N1395" s="23"/>
      <c r="O1395" s="24" t="s">
        <v>32</v>
      </c>
    </row>
    <row r="1396" s="1" customFormat="1" ht="18.75" spans="1:15">
      <c r="A1396" s="121">
        <v>1391</v>
      </c>
      <c r="B1396" s="121" t="s">
        <v>14518</v>
      </c>
      <c r="C1396" s="121" t="s">
        <v>11004</v>
      </c>
      <c r="D1396" s="121" t="s">
        <v>10034</v>
      </c>
      <c r="E1396" s="121" t="s">
        <v>14519</v>
      </c>
      <c r="F1396" s="121" t="s">
        <v>15942</v>
      </c>
      <c r="G1396" s="155" t="s">
        <v>15961</v>
      </c>
      <c r="H1396" s="147" t="s">
        <v>194</v>
      </c>
      <c r="I1396" s="153">
        <v>2</v>
      </c>
      <c r="J1396" s="138" t="s">
        <v>15953</v>
      </c>
      <c r="K1396" s="121" t="s">
        <v>31</v>
      </c>
      <c r="L1396" s="153">
        <v>2</v>
      </c>
      <c r="M1396" s="27">
        <f t="shared" si="49"/>
        <v>260</v>
      </c>
      <c r="N1396" s="23"/>
      <c r="O1396" s="24" t="s">
        <v>32</v>
      </c>
    </row>
    <row r="1397" s="1" customFormat="1" ht="18.75" spans="1:15">
      <c r="A1397" s="121">
        <v>1392</v>
      </c>
      <c r="B1397" s="121" t="s">
        <v>14518</v>
      </c>
      <c r="C1397" s="121" t="s">
        <v>11004</v>
      </c>
      <c r="D1397" s="121" t="s">
        <v>10034</v>
      </c>
      <c r="E1397" s="121" t="s">
        <v>14519</v>
      </c>
      <c r="F1397" s="121" t="s">
        <v>15942</v>
      </c>
      <c r="G1397" s="155" t="s">
        <v>15962</v>
      </c>
      <c r="H1397" s="147" t="s">
        <v>194</v>
      </c>
      <c r="I1397" s="163">
        <v>8</v>
      </c>
      <c r="J1397" s="138" t="s">
        <v>15953</v>
      </c>
      <c r="K1397" s="121" t="s">
        <v>31</v>
      </c>
      <c r="L1397" s="163">
        <v>5</v>
      </c>
      <c r="M1397" s="27">
        <f t="shared" si="49"/>
        <v>650</v>
      </c>
      <c r="N1397" s="23"/>
      <c r="O1397" s="24" t="s">
        <v>32</v>
      </c>
    </row>
    <row r="1398" s="1" customFormat="1" ht="18.75" spans="1:15">
      <c r="A1398" s="121">
        <v>1393</v>
      </c>
      <c r="B1398" s="121" t="s">
        <v>14518</v>
      </c>
      <c r="C1398" s="121" t="s">
        <v>11004</v>
      </c>
      <c r="D1398" s="121" t="s">
        <v>10034</v>
      </c>
      <c r="E1398" s="121" t="s">
        <v>14519</v>
      </c>
      <c r="F1398" s="121" t="s">
        <v>15942</v>
      </c>
      <c r="G1398" s="155" t="s">
        <v>15963</v>
      </c>
      <c r="H1398" s="147" t="s">
        <v>194</v>
      </c>
      <c r="I1398" s="163">
        <v>5</v>
      </c>
      <c r="J1398" s="138" t="s">
        <v>15953</v>
      </c>
      <c r="K1398" s="121" t="s">
        <v>31</v>
      </c>
      <c r="L1398" s="153">
        <v>5</v>
      </c>
      <c r="M1398" s="27">
        <f t="shared" si="49"/>
        <v>650</v>
      </c>
      <c r="N1398" s="23"/>
      <c r="O1398" s="24" t="s">
        <v>32</v>
      </c>
    </row>
    <row r="1399" s="1" customFormat="1" ht="18.75" spans="1:15">
      <c r="A1399" s="121">
        <v>1394</v>
      </c>
      <c r="B1399" s="121" t="s">
        <v>14518</v>
      </c>
      <c r="C1399" s="121" t="s">
        <v>11004</v>
      </c>
      <c r="D1399" s="121" t="s">
        <v>10034</v>
      </c>
      <c r="E1399" s="121" t="s">
        <v>14519</v>
      </c>
      <c r="F1399" s="121" t="s">
        <v>15942</v>
      </c>
      <c r="G1399" s="155" t="s">
        <v>15964</v>
      </c>
      <c r="H1399" s="147" t="s">
        <v>194</v>
      </c>
      <c r="I1399" s="163">
        <v>7</v>
      </c>
      <c r="J1399" s="138" t="s">
        <v>15953</v>
      </c>
      <c r="K1399" s="121" t="s">
        <v>31</v>
      </c>
      <c r="L1399" s="153">
        <v>5</v>
      </c>
      <c r="M1399" s="27">
        <f t="shared" si="49"/>
        <v>650</v>
      </c>
      <c r="N1399" s="23"/>
      <c r="O1399" s="24" t="s">
        <v>32</v>
      </c>
    </row>
    <row r="1400" s="1" customFormat="1" ht="18.75" spans="1:15">
      <c r="A1400" s="121">
        <v>1395</v>
      </c>
      <c r="B1400" s="121" t="s">
        <v>14518</v>
      </c>
      <c r="C1400" s="121" t="s">
        <v>11004</v>
      </c>
      <c r="D1400" s="121" t="s">
        <v>10034</v>
      </c>
      <c r="E1400" s="121" t="s">
        <v>14519</v>
      </c>
      <c r="F1400" s="121" t="s">
        <v>15942</v>
      </c>
      <c r="G1400" s="155" t="s">
        <v>15965</v>
      </c>
      <c r="H1400" s="147" t="s">
        <v>194</v>
      </c>
      <c r="I1400" s="163">
        <v>1</v>
      </c>
      <c r="J1400" s="138" t="s">
        <v>15953</v>
      </c>
      <c r="K1400" s="121" t="s">
        <v>31</v>
      </c>
      <c r="L1400" s="122">
        <v>1</v>
      </c>
      <c r="M1400" s="27">
        <f>L1400*468</f>
        <v>468</v>
      </c>
      <c r="N1400" s="23"/>
      <c r="O1400" s="24" t="s">
        <v>32</v>
      </c>
    </row>
    <row r="1401" s="1" customFormat="1" ht="18.75" spans="1:15">
      <c r="A1401" s="121">
        <v>1396</v>
      </c>
      <c r="B1401" s="121" t="s">
        <v>14518</v>
      </c>
      <c r="C1401" s="121" t="s">
        <v>11004</v>
      </c>
      <c r="D1401" s="121" t="s">
        <v>10034</v>
      </c>
      <c r="E1401" s="121" t="s">
        <v>14519</v>
      </c>
      <c r="F1401" s="121" t="s">
        <v>15942</v>
      </c>
      <c r="G1401" s="155" t="s">
        <v>15966</v>
      </c>
      <c r="H1401" s="147" t="s">
        <v>194</v>
      </c>
      <c r="I1401" s="163">
        <v>7</v>
      </c>
      <c r="J1401" s="138" t="s">
        <v>15967</v>
      </c>
      <c r="K1401" s="121" t="s">
        <v>31</v>
      </c>
      <c r="L1401" s="160">
        <v>4</v>
      </c>
      <c r="M1401" s="27">
        <f t="shared" ref="M1401:M1417" si="50">L1401*130</f>
        <v>520</v>
      </c>
      <c r="N1401" s="23"/>
      <c r="O1401" s="24" t="s">
        <v>32</v>
      </c>
    </row>
    <row r="1402" s="1" customFormat="1" ht="18.75" spans="1:15">
      <c r="A1402" s="121">
        <v>1397</v>
      </c>
      <c r="B1402" s="121" t="s">
        <v>14518</v>
      </c>
      <c r="C1402" s="121" t="s">
        <v>11004</v>
      </c>
      <c r="D1402" s="121" t="s">
        <v>10034</v>
      </c>
      <c r="E1402" s="121" t="s">
        <v>14519</v>
      </c>
      <c r="F1402" s="121" t="s">
        <v>15942</v>
      </c>
      <c r="G1402" s="155" t="s">
        <v>15968</v>
      </c>
      <c r="H1402" s="147" t="s">
        <v>194</v>
      </c>
      <c r="I1402" s="163">
        <v>3</v>
      </c>
      <c r="J1402" s="138" t="s">
        <v>15967</v>
      </c>
      <c r="K1402" s="121" t="s">
        <v>31</v>
      </c>
      <c r="L1402" s="153">
        <v>2</v>
      </c>
      <c r="M1402" s="27">
        <f t="shared" si="50"/>
        <v>260</v>
      </c>
      <c r="N1402" s="23"/>
      <c r="O1402" s="24" t="s">
        <v>32</v>
      </c>
    </row>
    <row r="1403" s="1" customFormat="1" ht="18.75" spans="1:15">
      <c r="A1403" s="121">
        <v>1398</v>
      </c>
      <c r="B1403" s="121" t="s">
        <v>14518</v>
      </c>
      <c r="C1403" s="121" t="s">
        <v>11004</v>
      </c>
      <c r="D1403" s="121" t="s">
        <v>10034</v>
      </c>
      <c r="E1403" s="121" t="s">
        <v>14519</v>
      </c>
      <c r="F1403" s="121" t="s">
        <v>15942</v>
      </c>
      <c r="G1403" s="155" t="s">
        <v>15969</v>
      </c>
      <c r="H1403" s="147" t="s">
        <v>194</v>
      </c>
      <c r="I1403" s="163">
        <v>4</v>
      </c>
      <c r="J1403" s="138" t="s">
        <v>15967</v>
      </c>
      <c r="K1403" s="121" t="s">
        <v>31</v>
      </c>
      <c r="L1403" s="153">
        <v>4</v>
      </c>
      <c r="M1403" s="27">
        <f t="shared" si="50"/>
        <v>520</v>
      </c>
      <c r="N1403" s="23"/>
      <c r="O1403" s="24" t="s">
        <v>32</v>
      </c>
    </row>
    <row r="1404" s="1" customFormat="1" ht="18.75" spans="1:15">
      <c r="A1404" s="121">
        <v>1399</v>
      </c>
      <c r="B1404" s="121" t="s">
        <v>14518</v>
      </c>
      <c r="C1404" s="121" t="s">
        <v>11004</v>
      </c>
      <c r="D1404" s="121" t="s">
        <v>10034</v>
      </c>
      <c r="E1404" s="121" t="s">
        <v>14519</v>
      </c>
      <c r="F1404" s="121" t="s">
        <v>15942</v>
      </c>
      <c r="G1404" s="155" t="s">
        <v>15970</v>
      </c>
      <c r="H1404" s="147" t="s">
        <v>194</v>
      </c>
      <c r="I1404" s="163">
        <v>5</v>
      </c>
      <c r="J1404" s="138" t="s">
        <v>15967</v>
      </c>
      <c r="K1404" s="121" t="s">
        <v>31</v>
      </c>
      <c r="L1404" s="153">
        <v>5</v>
      </c>
      <c r="M1404" s="27">
        <f t="shared" si="50"/>
        <v>650</v>
      </c>
      <c r="N1404" s="23"/>
      <c r="O1404" s="24" t="s">
        <v>32</v>
      </c>
    </row>
    <row r="1405" s="1" customFormat="1" ht="18.75" spans="1:15">
      <c r="A1405" s="121">
        <v>1400</v>
      </c>
      <c r="B1405" s="121" t="s">
        <v>14518</v>
      </c>
      <c r="C1405" s="121" t="s">
        <v>11004</v>
      </c>
      <c r="D1405" s="121" t="s">
        <v>10034</v>
      </c>
      <c r="E1405" s="121" t="s">
        <v>14519</v>
      </c>
      <c r="F1405" s="121" t="s">
        <v>15942</v>
      </c>
      <c r="G1405" s="155" t="s">
        <v>15971</v>
      </c>
      <c r="H1405" s="147" t="s">
        <v>194</v>
      </c>
      <c r="I1405" s="163">
        <v>4</v>
      </c>
      <c r="J1405" s="138" t="s">
        <v>15967</v>
      </c>
      <c r="K1405" s="121" t="s">
        <v>31</v>
      </c>
      <c r="L1405" s="153">
        <v>3</v>
      </c>
      <c r="M1405" s="27">
        <f t="shared" si="50"/>
        <v>390</v>
      </c>
      <c r="N1405" s="23"/>
      <c r="O1405" s="24" t="s">
        <v>32</v>
      </c>
    </row>
    <row r="1406" s="1" customFormat="1" ht="18.75" spans="1:15">
      <c r="A1406" s="121">
        <v>1401</v>
      </c>
      <c r="B1406" s="121" t="s">
        <v>14518</v>
      </c>
      <c r="C1406" s="121" t="s">
        <v>11004</v>
      </c>
      <c r="D1406" s="121" t="s">
        <v>10034</v>
      </c>
      <c r="E1406" s="121" t="s">
        <v>14519</v>
      </c>
      <c r="F1406" s="121" t="s">
        <v>15942</v>
      </c>
      <c r="G1406" s="155" t="s">
        <v>15972</v>
      </c>
      <c r="H1406" s="147" t="s">
        <v>1583</v>
      </c>
      <c r="I1406" s="163">
        <v>6</v>
      </c>
      <c r="J1406" s="138" t="s">
        <v>15967</v>
      </c>
      <c r="K1406" s="121" t="s">
        <v>31</v>
      </c>
      <c r="L1406" s="153">
        <v>5</v>
      </c>
      <c r="M1406" s="27">
        <f t="shared" si="50"/>
        <v>650</v>
      </c>
      <c r="N1406" s="23"/>
      <c r="O1406" s="24" t="s">
        <v>32</v>
      </c>
    </row>
    <row r="1407" s="1" customFormat="1" ht="18.75" spans="1:15">
      <c r="A1407" s="121">
        <v>1402</v>
      </c>
      <c r="B1407" s="121" t="s">
        <v>14518</v>
      </c>
      <c r="C1407" s="121" t="s">
        <v>11004</v>
      </c>
      <c r="D1407" s="121" t="s">
        <v>10034</v>
      </c>
      <c r="E1407" s="121" t="s">
        <v>14519</v>
      </c>
      <c r="F1407" s="121" t="s">
        <v>15942</v>
      </c>
      <c r="G1407" s="155" t="s">
        <v>15973</v>
      </c>
      <c r="H1407" s="147" t="s">
        <v>1583</v>
      </c>
      <c r="I1407" s="163">
        <v>4</v>
      </c>
      <c r="J1407" s="138" t="s">
        <v>15967</v>
      </c>
      <c r="K1407" s="121" t="s">
        <v>31</v>
      </c>
      <c r="L1407" s="153">
        <v>4</v>
      </c>
      <c r="M1407" s="27">
        <f t="shared" si="50"/>
        <v>520</v>
      </c>
      <c r="N1407" s="23"/>
      <c r="O1407" s="24" t="s">
        <v>32</v>
      </c>
    </row>
    <row r="1408" s="1" customFormat="1" ht="18.75" spans="1:15">
      <c r="A1408" s="121">
        <v>1403</v>
      </c>
      <c r="B1408" s="121" t="s">
        <v>14518</v>
      </c>
      <c r="C1408" s="121" t="s">
        <v>11004</v>
      </c>
      <c r="D1408" s="121" t="s">
        <v>10034</v>
      </c>
      <c r="E1408" s="121" t="s">
        <v>14519</v>
      </c>
      <c r="F1408" s="121" t="s">
        <v>15942</v>
      </c>
      <c r="G1408" s="155" t="s">
        <v>15974</v>
      </c>
      <c r="H1408" s="147" t="s">
        <v>1583</v>
      </c>
      <c r="I1408" s="163">
        <v>2</v>
      </c>
      <c r="J1408" s="138" t="s">
        <v>15967</v>
      </c>
      <c r="K1408" s="121" t="s">
        <v>31</v>
      </c>
      <c r="L1408" s="153">
        <v>2</v>
      </c>
      <c r="M1408" s="27">
        <f t="shared" si="50"/>
        <v>260</v>
      </c>
      <c r="N1408" s="23"/>
      <c r="O1408" s="24" t="s">
        <v>32</v>
      </c>
    </row>
    <row r="1409" s="1" customFormat="1" ht="18.75" spans="1:15">
      <c r="A1409" s="121">
        <v>1404</v>
      </c>
      <c r="B1409" s="121" t="s">
        <v>14518</v>
      </c>
      <c r="C1409" s="121" t="s">
        <v>11004</v>
      </c>
      <c r="D1409" s="121" t="s">
        <v>10034</v>
      </c>
      <c r="E1409" s="121" t="s">
        <v>14519</v>
      </c>
      <c r="F1409" s="121" t="s">
        <v>15942</v>
      </c>
      <c r="G1409" s="155" t="s">
        <v>15975</v>
      </c>
      <c r="H1409" s="147" t="s">
        <v>1583</v>
      </c>
      <c r="I1409" s="163">
        <v>4</v>
      </c>
      <c r="J1409" s="138" t="s">
        <v>15967</v>
      </c>
      <c r="K1409" s="121" t="s">
        <v>31</v>
      </c>
      <c r="L1409" s="153">
        <v>4</v>
      </c>
      <c r="M1409" s="27">
        <f t="shared" si="50"/>
        <v>520</v>
      </c>
      <c r="N1409" s="23"/>
      <c r="O1409" s="24" t="s">
        <v>32</v>
      </c>
    </row>
    <row r="1410" s="1" customFormat="1" ht="18.75" spans="1:15">
      <c r="A1410" s="121">
        <v>1405</v>
      </c>
      <c r="B1410" s="121" t="s">
        <v>14518</v>
      </c>
      <c r="C1410" s="121" t="s">
        <v>11004</v>
      </c>
      <c r="D1410" s="121" t="s">
        <v>10034</v>
      </c>
      <c r="E1410" s="121" t="s">
        <v>14519</v>
      </c>
      <c r="F1410" s="121" t="s">
        <v>15942</v>
      </c>
      <c r="G1410" s="155" t="s">
        <v>15976</v>
      </c>
      <c r="H1410" s="147" t="s">
        <v>194</v>
      </c>
      <c r="I1410" s="163">
        <v>5</v>
      </c>
      <c r="J1410" s="138" t="s">
        <v>15967</v>
      </c>
      <c r="K1410" s="121" t="s">
        <v>31</v>
      </c>
      <c r="L1410" s="153">
        <v>4</v>
      </c>
      <c r="M1410" s="27">
        <f t="shared" si="50"/>
        <v>520</v>
      </c>
      <c r="N1410" s="23"/>
      <c r="O1410" s="24" t="s">
        <v>32</v>
      </c>
    </row>
    <row r="1411" s="1" customFormat="1" ht="18.75" spans="1:15">
      <c r="A1411" s="121">
        <v>1406</v>
      </c>
      <c r="B1411" s="121" t="s">
        <v>14518</v>
      </c>
      <c r="C1411" s="121" t="s">
        <v>11004</v>
      </c>
      <c r="D1411" s="121" t="s">
        <v>10034</v>
      </c>
      <c r="E1411" s="121" t="s">
        <v>14519</v>
      </c>
      <c r="F1411" s="121" t="s">
        <v>15942</v>
      </c>
      <c r="G1411" s="155" t="s">
        <v>15977</v>
      </c>
      <c r="H1411" s="147" t="s">
        <v>1583</v>
      </c>
      <c r="I1411" s="163">
        <v>7</v>
      </c>
      <c r="J1411" s="138" t="s">
        <v>15967</v>
      </c>
      <c r="K1411" s="121" t="s">
        <v>31</v>
      </c>
      <c r="L1411" s="153">
        <v>6</v>
      </c>
      <c r="M1411" s="27">
        <f t="shared" si="50"/>
        <v>780</v>
      </c>
      <c r="N1411" s="23"/>
      <c r="O1411" s="24" t="s">
        <v>32</v>
      </c>
    </row>
    <row r="1412" s="1" customFormat="1" ht="18.75" spans="1:15">
      <c r="A1412" s="121">
        <v>1407</v>
      </c>
      <c r="B1412" s="121" t="s">
        <v>14518</v>
      </c>
      <c r="C1412" s="121" t="s">
        <v>11004</v>
      </c>
      <c r="D1412" s="121" t="s">
        <v>10034</v>
      </c>
      <c r="E1412" s="121" t="s">
        <v>14519</v>
      </c>
      <c r="F1412" s="121" t="s">
        <v>15942</v>
      </c>
      <c r="G1412" s="155" t="s">
        <v>15978</v>
      </c>
      <c r="H1412" s="147" t="s">
        <v>194</v>
      </c>
      <c r="I1412" s="163">
        <v>1</v>
      </c>
      <c r="J1412" s="138" t="s">
        <v>15967</v>
      </c>
      <c r="K1412" s="121" t="s">
        <v>31</v>
      </c>
      <c r="L1412" s="153">
        <v>1</v>
      </c>
      <c r="M1412" s="27">
        <f t="shared" si="50"/>
        <v>130</v>
      </c>
      <c r="N1412" s="23"/>
      <c r="O1412" s="24" t="s">
        <v>32</v>
      </c>
    </row>
    <row r="1413" s="1" customFormat="1" ht="18.75" spans="1:15">
      <c r="A1413" s="121">
        <v>1408</v>
      </c>
      <c r="B1413" s="121" t="s">
        <v>14518</v>
      </c>
      <c r="C1413" s="121" t="s">
        <v>11004</v>
      </c>
      <c r="D1413" s="121" t="s">
        <v>10034</v>
      </c>
      <c r="E1413" s="121" t="s">
        <v>14519</v>
      </c>
      <c r="F1413" s="121" t="s">
        <v>15942</v>
      </c>
      <c r="G1413" s="155" t="s">
        <v>15979</v>
      </c>
      <c r="H1413" s="147" t="s">
        <v>1583</v>
      </c>
      <c r="I1413" s="163">
        <v>7</v>
      </c>
      <c r="J1413" s="138" t="s">
        <v>15980</v>
      </c>
      <c r="K1413" s="121" t="s">
        <v>31</v>
      </c>
      <c r="L1413" s="160">
        <v>5</v>
      </c>
      <c r="M1413" s="27">
        <f t="shared" si="50"/>
        <v>650</v>
      </c>
      <c r="N1413" s="23"/>
      <c r="O1413" s="24" t="s">
        <v>32</v>
      </c>
    </row>
    <row r="1414" s="1" customFormat="1" ht="18.75" spans="1:15">
      <c r="A1414" s="121">
        <v>1409</v>
      </c>
      <c r="B1414" s="121" t="s">
        <v>14518</v>
      </c>
      <c r="C1414" s="121" t="s">
        <v>11004</v>
      </c>
      <c r="D1414" s="121" t="s">
        <v>10034</v>
      </c>
      <c r="E1414" s="121" t="s">
        <v>14519</v>
      </c>
      <c r="F1414" s="121" t="s">
        <v>15942</v>
      </c>
      <c r="G1414" s="155" t="s">
        <v>15981</v>
      </c>
      <c r="H1414" s="147" t="s">
        <v>194</v>
      </c>
      <c r="I1414" s="163">
        <v>8</v>
      </c>
      <c r="J1414" s="138" t="s">
        <v>15980</v>
      </c>
      <c r="K1414" s="121" t="s">
        <v>31</v>
      </c>
      <c r="L1414" s="160">
        <v>6</v>
      </c>
      <c r="M1414" s="27">
        <f t="shared" si="50"/>
        <v>780</v>
      </c>
      <c r="N1414" s="23"/>
      <c r="O1414" s="24" t="s">
        <v>32</v>
      </c>
    </row>
    <row r="1415" s="1" customFormat="1" ht="18.75" spans="1:15">
      <c r="A1415" s="121">
        <v>1410</v>
      </c>
      <c r="B1415" s="121" t="s">
        <v>14518</v>
      </c>
      <c r="C1415" s="121" t="s">
        <v>11004</v>
      </c>
      <c r="D1415" s="121" t="s">
        <v>10034</v>
      </c>
      <c r="E1415" s="121" t="s">
        <v>14519</v>
      </c>
      <c r="F1415" s="121" t="s">
        <v>15942</v>
      </c>
      <c r="G1415" s="155" t="s">
        <v>15982</v>
      </c>
      <c r="H1415" s="147" t="s">
        <v>194</v>
      </c>
      <c r="I1415" s="163">
        <v>4</v>
      </c>
      <c r="J1415" s="138" t="s">
        <v>15980</v>
      </c>
      <c r="K1415" s="121" t="s">
        <v>31</v>
      </c>
      <c r="L1415" s="160">
        <v>4</v>
      </c>
      <c r="M1415" s="27">
        <f t="shared" si="50"/>
        <v>520</v>
      </c>
      <c r="N1415" s="23"/>
      <c r="O1415" s="24" t="s">
        <v>32</v>
      </c>
    </row>
    <row r="1416" s="1" customFormat="1" ht="18.75" spans="1:15">
      <c r="A1416" s="121">
        <v>1411</v>
      </c>
      <c r="B1416" s="121" t="s">
        <v>14518</v>
      </c>
      <c r="C1416" s="121" t="s">
        <v>11004</v>
      </c>
      <c r="D1416" s="121" t="s">
        <v>10034</v>
      </c>
      <c r="E1416" s="121" t="s">
        <v>14519</v>
      </c>
      <c r="F1416" s="121" t="s">
        <v>15942</v>
      </c>
      <c r="G1416" s="155" t="s">
        <v>15983</v>
      </c>
      <c r="H1416" s="147" t="s">
        <v>194</v>
      </c>
      <c r="I1416" s="163">
        <v>4</v>
      </c>
      <c r="J1416" s="138" t="s">
        <v>15980</v>
      </c>
      <c r="K1416" s="121" t="s">
        <v>31</v>
      </c>
      <c r="L1416" s="160">
        <v>3</v>
      </c>
      <c r="M1416" s="27">
        <f t="shared" si="50"/>
        <v>390</v>
      </c>
      <c r="N1416" s="23"/>
      <c r="O1416" s="24" t="s">
        <v>32</v>
      </c>
    </row>
    <row r="1417" s="1" customFormat="1" ht="18.75" spans="1:15">
      <c r="A1417" s="121">
        <v>1412</v>
      </c>
      <c r="B1417" s="121" t="s">
        <v>14518</v>
      </c>
      <c r="C1417" s="121" t="s">
        <v>11004</v>
      </c>
      <c r="D1417" s="121" t="s">
        <v>10034</v>
      </c>
      <c r="E1417" s="121" t="s">
        <v>14519</v>
      </c>
      <c r="F1417" s="121" t="s">
        <v>15942</v>
      </c>
      <c r="G1417" s="155" t="s">
        <v>15984</v>
      </c>
      <c r="H1417" s="147" t="s">
        <v>194</v>
      </c>
      <c r="I1417" s="163">
        <v>4</v>
      </c>
      <c r="J1417" s="138" t="s">
        <v>15980</v>
      </c>
      <c r="K1417" s="121" t="s">
        <v>31</v>
      </c>
      <c r="L1417" s="160">
        <v>3</v>
      </c>
      <c r="M1417" s="27">
        <f t="shared" si="50"/>
        <v>390</v>
      </c>
      <c r="N1417" s="23"/>
      <c r="O1417" s="24" t="s">
        <v>32</v>
      </c>
    </row>
    <row r="1418" s="1" customFormat="1" ht="18.75" spans="1:15">
      <c r="A1418" s="121">
        <v>1413</v>
      </c>
      <c r="B1418" s="121" t="s">
        <v>14518</v>
      </c>
      <c r="C1418" s="121" t="s">
        <v>11004</v>
      </c>
      <c r="D1418" s="121" t="s">
        <v>10034</v>
      </c>
      <c r="E1418" s="121" t="s">
        <v>14519</v>
      </c>
      <c r="F1418" s="121" t="s">
        <v>15942</v>
      </c>
      <c r="G1418" s="155" t="s">
        <v>15985</v>
      </c>
      <c r="H1418" s="147" t="s">
        <v>51</v>
      </c>
      <c r="I1418" s="163">
        <v>2</v>
      </c>
      <c r="J1418" s="138" t="s">
        <v>15980</v>
      </c>
      <c r="K1418" s="121" t="s">
        <v>31</v>
      </c>
      <c r="L1418" s="160">
        <v>2</v>
      </c>
      <c r="M1418" s="27">
        <f>L1418*312</f>
        <v>624</v>
      </c>
      <c r="N1418" s="23"/>
      <c r="O1418" s="24" t="s">
        <v>32</v>
      </c>
    </row>
    <row r="1419" s="1" customFormat="1" ht="18.75" spans="1:15">
      <c r="A1419" s="121">
        <v>1414</v>
      </c>
      <c r="B1419" s="121" t="s">
        <v>14518</v>
      </c>
      <c r="C1419" s="121" t="s">
        <v>11004</v>
      </c>
      <c r="D1419" s="121" t="s">
        <v>10034</v>
      </c>
      <c r="E1419" s="121" t="s">
        <v>14519</v>
      </c>
      <c r="F1419" s="121" t="s">
        <v>15942</v>
      </c>
      <c r="G1419" s="155" t="s">
        <v>15986</v>
      </c>
      <c r="H1419" s="147" t="s">
        <v>194</v>
      </c>
      <c r="I1419" s="163">
        <v>4</v>
      </c>
      <c r="J1419" s="138" t="s">
        <v>15980</v>
      </c>
      <c r="K1419" s="121" t="s">
        <v>31</v>
      </c>
      <c r="L1419" s="160">
        <v>3</v>
      </c>
      <c r="M1419" s="27">
        <f t="shared" ref="M1419:M1462" si="51">L1419*130</f>
        <v>390</v>
      </c>
      <c r="N1419" s="23"/>
      <c r="O1419" s="24" t="s">
        <v>32</v>
      </c>
    </row>
    <row r="1420" s="1" customFormat="1" ht="18.75" spans="1:15">
      <c r="A1420" s="121">
        <v>1415</v>
      </c>
      <c r="B1420" s="121" t="s">
        <v>14518</v>
      </c>
      <c r="C1420" s="121" t="s">
        <v>11004</v>
      </c>
      <c r="D1420" s="121" t="s">
        <v>10034</v>
      </c>
      <c r="E1420" s="121" t="s">
        <v>14519</v>
      </c>
      <c r="F1420" s="121" t="s">
        <v>15942</v>
      </c>
      <c r="G1420" s="155" t="s">
        <v>15987</v>
      </c>
      <c r="H1420" s="147" t="s">
        <v>194</v>
      </c>
      <c r="I1420" s="163">
        <v>4</v>
      </c>
      <c r="J1420" s="138" t="s">
        <v>15980</v>
      </c>
      <c r="K1420" s="121" t="s">
        <v>31</v>
      </c>
      <c r="L1420" s="160">
        <v>3</v>
      </c>
      <c r="M1420" s="27">
        <f t="shared" si="51"/>
        <v>390</v>
      </c>
      <c r="N1420" s="23"/>
      <c r="O1420" s="24" t="s">
        <v>32</v>
      </c>
    </row>
    <row r="1421" s="1" customFormat="1" ht="18.75" spans="1:15">
      <c r="A1421" s="121">
        <v>1416</v>
      </c>
      <c r="B1421" s="121" t="s">
        <v>14518</v>
      </c>
      <c r="C1421" s="121" t="s">
        <v>11004</v>
      </c>
      <c r="D1421" s="121" t="s">
        <v>10034</v>
      </c>
      <c r="E1421" s="121" t="s">
        <v>14519</v>
      </c>
      <c r="F1421" s="121" t="s">
        <v>15942</v>
      </c>
      <c r="G1421" s="155" t="s">
        <v>15988</v>
      </c>
      <c r="H1421" s="147" t="s">
        <v>1583</v>
      </c>
      <c r="I1421" s="163">
        <v>1</v>
      </c>
      <c r="J1421" s="138" t="s">
        <v>15980</v>
      </c>
      <c r="K1421" s="121" t="s">
        <v>31</v>
      </c>
      <c r="L1421" s="160">
        <v>1</v>
      </c>
      <c r="M1421" s="27">
        <f t="shared" si="51"/>
        <v>130</v>
      </c>
      <c r="N1421" s="23"/>
      <c r="O1421" s="24" t="s">
        <v>32</v>
      </c>
    </row>
    <row r="1422" s="1" customFormat="1" ht="18.75" spans="1:15">
      <c r="A1422" s="121">
        <v>1417</v>
      </c>
      <c r="B1422" s="121" t="s">
        <v>14518</v>
      </c>
      <c r="C1422" s="121" t="s">
        <v>11004</v>
      </c>
      <c r="D1422" s="121" t="s">
        <v>10034</v>
      </c>
      <c r="E1422" s="121" t="s">
        <v>14519</v>
      </c>
      <c r="F1422" s="121" t="s">
        <v>15942</v>
      </c>
      <c r="G1422" s="155" t="s">
        <v>15989</v>
      </c>
      <c r="H1422" s="147" t="s">
        <v>194</v>
      </c>
      <c r="I1422" s="163">
        <v>5</v>
      </c>
      <c r="J1422" s="138" t="s">
        <v>15980</v>
      </c>
      <c r="K1422" s="121" t="s">
        <v>31</v>
      </c>
      <c r="L1422" s="160">
        <v>3</v>
      </c>
      <c r="M1422" s="27">
        <f t="shared" si="51"/>
        <v>390</v>
      </c>
      <c r="N1422" s="23"/>
      <c r="O1422" s="24" t="s">
        <v>32</v>
      </c>
    </row>
    <row r="1423" s="1" customFormat="1" ht="18.75" spans="1:15">
      <c r="A1423" s="121">
        <v>1418</v>
      </c>
      <c r="B1423" s="121" t="s">
        <v>14518</v>
      </c>
      <c r="C1423" s="121" t="s">
        <v>11004</v>
      </c>
      <c r="D1423" s="121" t="s">
        <v>10034</v>
      </c>
      <c r="E1423" s="121" t="s">
        <v>14519</v>
      </c>
      <c r="F1423" s="121" t="s">
        <v>15942</v>
      </c>
      <c r="G1423" s="155" t="s">
        <v>15990</v>
      </c>
      <c r="H1423" s="147" t="s">
        <v>1583</v>
      </c>
      <c r="I1423" s="163">
        <v>4</v>
      </c>
      <c r="J1423" s="138" t="s">
        <v>15980</v>
      </c>
      <c r="K1423" s="121" t="s">
        <v>31</v>
      </c>
      <c r="L1423" s="160">
        <v>4</v>
      </c>
      <c r="M1423" s="27">
        <f t="shared" si="51"/>
        <v>520</v>
      </c>
      <c r="N1423" s="23"/>
      <c r="O1423" s="24" t="s">
        <v>32</v>
      </c>
    </row>
    <row r="1424" s="1" customFormat="1" ht="18.75" spans="1:15">
      <c r="A1424" s="121">
        <v>1419</v>
      </c>
      <c r="B1424" s="121" t="s">
        <v>14518</v>
      </c>
      <c r="C1424" s="121" t="s">
        <v>11004</v>
      </c>
      <c r="D1424" s="121" t="s">
        <v>10034</v>
      </c>
      <c r="E1424" s="121" t="s">
        <v>14519</v>
      </c>
      <c r="F1424" s="121" t="s">
        <v>15942</v>
      </c>
      <c r="G1424" s="155" t="s">
        <v>15991</v>
      </c>
      <c r="H1424" s="147" t="s">
        <v>1583</v>
      </c>
      <c r="I1424" s="163">
        <v>7</v>
      </c>
      <c r="J1424" s="138" t="s">
        <v>15980</v>
      </c>
      <c r="K1424" s="121" t="s">
        <v>31</v>
      </c>
      <c r="L1424" s="160">
        <v>6</v>
      </c>
      <c r="M1424" s="27">
        <f t="shared" si="51"/>
        <v>780</v>
      </c>
      <c r="N1424" s="23"/>
      <c r="O1424" s="24" t="s">
        <v>32</v>
      </c>
    </row>
    <row r="1425" s="1" customFormat="1" ht="18.75" spans="1:15">
      <c r="A1425" s="121">
        <v>1420</v>
      </c>
      <c r="B1425" s="121" t="s">
        <v>14518</v>
      </c>
      <c r="C1425" s="121" t="s">
        <v>11004</v>
      </c>
      <c r="D1425" s="121" t="s">
        <v>10034</v>
      </c>
      <c r="E1425" s="121" t="s">
        <v>14519</v>
      </c>
      <c r="F1425" s="121" t="s">
        <v>15942</v>
      </c>
      <c r="G1425" s="138" t="s">
        <v>15992</v>
      </c>
      <c r="H1425" s="138" t="s">
        <v>194</v>
      </c>
      <c r="I1425" s="138">
        <v>3</v>
      </c>
      <c r="J1425" s="138" t="s">
        <v>15993</v>
      </c>
      <c r="K1425" s="138" t="s">
        <v>31</v>
      </c>
      <c r="L1425" s="138">
        <v>3</v>
      </c>
      <c r="M1425" s="27">
        <f t="shared" si="51"/>
        <v>390</v>
      </c>
      <c r="N1425" s="23"/>
      <c r="O1425" s="24" t="s">
        <v>32</v>
      </c>
    </row>
    <row r="1426" s="1" customFormat="1" ht="18.75" spans="1:15">
      <c r="A1426" s="121">
        <v>1421</v>
      </c>
      <c r="B1426" s="121" t="s">
        <v>14518</v>
      </c>
      <c r="C1426" s="121" t="s">
        <v>11004</v>
      </c>
      <c r="D1426" s="121" t="s">
        <v>10034</v>
      </c>
      <c r="E1426" s="121" t="s">
        <v>14519</v>
      </c>
      <c r="F1426" s="121" t="s">
        <v>15942</v>
      </c>
      <c r="G1426" s="138" t="s">
        <v>15994</v>
      </c>
      <c r="H1426" s="138" t="s">
        <v>194</v>
      </c>
      <c r="I1426" s="138">
        <v>4</v>
      </c>
      <c r="J1426" s="138" t="s">
        <v>15993</v>
      </c>
      <c r="K1426" s="138" t="s">
        <v>31</v>
      </c>
      <c r="L1426" s="138">
        <v>1</v>
      </c>
      <c r="M1426" s="27">
        <f t="shared" si="51"/>
        <v>130</v>
      </c>
      <c r="N1426" s="23"/>
      <c r="O1426" s="24" t="s">
        <v>32</v>
      </c>
    </row>
    <row r="1427" s="1" customFormat="1" ht="18.75" spans="1:15">
      <c r="A1427" s="121">
        <v>1422</v>
      </c>
      <c r="B1427" s="121" t="s">
        <v>14518</v>
      </c>
      <c r="C1427" s="121" t="s">
        <v>11004</v>
      </c>
      <c r="D1427" s="121" t="s">
        <v>10034</v>
      </c>
      <c r="E1427" s="121" t="s">
        <v>14519</v>
      </c>
      <c r="F1427" s="121" t="s">
        <v>15942</v>
      </c>
      <c r="G1427" s="138" t="s">
        <v>15995</v>
      </c>
      <c r="H1427" s="138" t="s">
        <v>194</v>
      </c>
      <c r="I1427" s="138">
        <v>4</v>
      </c>
      <c r="J1427" s="138" t="s">
        <v>15993</v>
      </c>
      <c r="K1427" s="138" t="s">
        <v>31</v>
      </c>
      <c r="L1427" s="138">
        <v>2</v>
      </c>
      <c r="M1427" s="27">
        <f t="shared" si="51"/>
        <v>260</v>
      </c>
      <c r="N1427" s="23"/>
      <c r="O1427" s="24" t="s">
        <v>32</v>
      </c>
    </row>
    <row r="1428" s="1" customFormat="1" ht="18.75" spans="1:15">
      <c r="A1428" s="121">
        <v>1423</v>
      </c>
      <c r="B1428" s="121" t="s">
        <v>14518</v>
      </c>
      <c r="C1428" s="121" t="s">
        <v>11004</v>
      </c>
      <c r="D1428" s="121" t="s">
        <v>10034</v>
      </c>
      <c r="E1428" s="121" t="s">
        <v>14519</v>
      </c>
      <c r="F1428" s="121" t="s">
        <v>15942</v>
      </c>
      <c r="G1428" s="138" t="s">
        <v>15996</v>
      </c>
      <c r="H1428" s="138" t="s">
        <v>194</v>
      </c>
      <c r="I1428" s="138">
        <v>5</v>
      </c>
      <c r="J1428" s="138" t="s">
        <v>15993</v>
      </c>
      <c r="K1428" s="138" t="s">
        <v>31</v>
      </c>
      <c r="L1428" s="138">
        <v>2</v>
      </c>
      <c r="M1428" s="27">
        <f t="shared" si="51"/>
        <v>260</v>
      </c>
      <c r="N1428" s="23"/>
      <c r="O1428" s="24" t="s">
        <v>32</v>
      </c>
    </row>
    <row r="1429" s="1" customFormat="1" ht="18.75" spans="1:15">
      <c r="A1429" s="121">
        <v>1424</v>
      </c>
      <c r="B1429" s="121" t="s">
        <v>14518</v>
      </c>
      <c r="C1429" s="121" t="s">
        <v>11004</v>
      </c>
      <c r="D1429" s="121" t="s">
        <v>10034</v>
      </c>
      <c r="E1429" s="121" t="s">
        <v>14519</v>
      </c>
      <c r="F1429" s="121" t="s">
        <v>15942</v>
      </c>
      <c r="G1429" s="138" t="s">
        <v>15997</v>
      </c>
      <c r="H1429" s="138" t="s">
        <v>1583</v>
      </c>
      <c r="I1429" s="138">
        <v>4</v>
      </c>
      <c r="J1429" s="138" t="s">
        <v>15993</v>
      </c>
      <c r="K1429" s="138" t="s">
        <v>31</v>
      </c>
      <c r="L1429" s="138">
        <v>3</v>
      </c>
      <c r="M1429" s="27">
        <f t="shared" si="51"/>
        <v>390</v>
      </c>
      <c r="N1429" s="23"/>
      <c r="O1429" s="24" t="s">
        <v>32</v>
      </c>
    </row>
    <row r="1430" s="1" customFormat="1" ht="18.75" spans="1:15">
      <c r="A1430" s="121">
        <v>1425</v>
      </c>
      <c r="B1430" s="121" t="s">
        <v>14518</v>
      </c>
      <c r="C1430" s="121" t="s">
        <v>11004</v>
      </c>
      <c r="D1430" s="121" t="s">
        <v>10034</v>
      </c>
      <c r="E1430" s="121" t="s">
        <v>14519</v>
      </c>
      <c r="F1430" s="121" t="s">
        <v>15942</v>
      </c>
      <c r="G1430" s="138" t="s">
        <v>15998</v>
      </c>
      <c r="H1430" s="138" t="s">
        <v>194</v>
      </c>
      <c r="I1430" s="138">
        <v>4</v>
      </c>
      <c r="J1430" s="138" t="s">
        <v>15993</v>
      </c>
      <c r="K1430" s="138" t="s">
        <v>31</v>
      </c>
      <c r="L1430" s="138">
        <v>3</v>
      </c>
      <c r="M1430" s="27">
        <f t="shared" si="51"/>
        <v>390</v>
      </c>
      <c r="N1430" s="23"/>
      <c r="O1430" s="24" t="s">
        <v>32</v>
      </c>
    </row>
    <row r="1431" s="1" customFormat="1" ht="18.75" spans="1:15">
      <c r="A1431" s="121">
        <v>1426</v>
      </c>
      <c r="B1431" s="121" t="s">
        <v>14518</v>
      </c>
      <c r="C1431" s="121" t="s">
        <v>11004</v>
      </c>
      <c r="D1431" s="121" t="s">
        <v>10034</v>
      </c>
      <c r="E1431" s="121" t="s">
        <v>14519</v>
      </c>
      <c r="F1431" s="121" t="s">
        <v>15942</v>
      </c>
      <c r="G1431" s="161" t="s">
        <v>15999</v>
      </c>
      <c r="H1431" s="138" t="s">
        <v>194</v>
      </c>
      <c r="I1431" s="138">
        <v>3</v>
      </c>
      <c r="J1431" s="138" t="s">
        <v>15993</v>
      </c>
      <c r="K1431" s="138" t="s">
        <v>31</v>
      </c>
      <c r="L1431" s="138">
        <v>3</v>
      </c>
      <c r="M1431" s="27">
        <f t="shared" si="51"/>
        <v>390</v>
      </c>
      <c r="N1431" s="23"/>
      <c r="O1431" s="24" t="s">
        <v>32</v>
      </c>
    </row>
    <row r="1432" s="1" customFormat="1" ht="18.75" spans="1:15">
      <c r="A1432" s="121">
        <v>1427</v>
      </c>
      <c r="B1432" s="121" t="s">
        <v>14518</v>
      </c>
      <c r="C1432" s="121" t="s">
        <v>11004</v>
      </c>
      <c r="D1432" s="121" t="s">
        <v>10034</v>
      </c>
      <c r="E1432" s="121" t="s">
        <v>14519</v>
      </c>
      <c r="F1432" s="121" t="s">
        <v>15942</v>
      </c>
      <c r="G1432" s="138" t="s">
        <v>16000</v>
      </c>
      <c r="H1432" s="138" t="s">
        <v>194</v>
      </c>
      <c r="I1432" s="138">
        <v>5</v>
      </c>
      <c r="J1432" s="138" t="s">
        <v>15993</v>
      </c>
      <c r="K1432" s="138" t="s">
        <v>31</v>
      </c>
      <c r="L1432" s="138">
        <v>3</v>
      </c>
      <c r="M1432" s="27">
        <f t="shared" si="51"/>
        <v>390</v>
      </c>
      <c r="N1432" s="23"/>
      <c r="O1432" s="24" t="s">
        <v>32</v>
      </c>
    </row>
    <row r="1433" s="1" customFormat="1" ht="18.75" spans="1:15">
      <c r="A1433" s="121">
        <v>1428</v>
      </c>
      <c r="B1433" s="121" t="s">
        <v>14518</v>
      </c>
      <c r="C1433" s="121" t="s">
        <v>11004</v>
      </c>
      <c r="D1433" s="121" t="s">
        <v>10034</v>
      </c>
      <c r="E1433" s="121" t="s">
        <v>14519</v>
      </c>
      <c r="F1433" s="121" t="s">
        <v>15942</v>
      </c>
      <c r="G1433" s="138" t="s">
        <v>16001</v>
      </c>
      <c r="H1433" s="138" t="s">
        <v>194</v>
      </c>
      <c r="I1433" s="138">
        <v>5</v>
      </c>
      <c r="J1433" s="138" t="s">
        <v>15993</v>
      </c>
      <c r="K1433" s="138" t="s">
        <v>31</v>
      </c>
      <c r="L1433" s="138">
        <v>3</v>
      </c>
      <c r="M1433" s="27">
        <f t="shared" si="51"/>
        <v>390</v>
      </c>
      <c r="N1433" s="23"/>
      <c r="O1433" s="24" t="s">
        <v>32</v>
      </c>
    </row>
    <row r="1434" s="1" customFormat="1" ht="18.75" spans="1:15">
      <c r="A1434" s="121">
        <v>1429</v>
      </c>
      <c r="B1434" s="121" t="s">
        <v>14518</v>
      </c>
      <c r="C1434" s="121" t="s">
        <v>11004</v>
      </c>
      <c r="D1434" s="121" t="s">
        <v>10034</v>
      </c>
      <c r="E1434" s="121" t="s">
        <v>14519</v>
      </c>
      <c r="F1434" s="121" t="s">
        <v>15942</v>
      </c>
      <c r="G1434" s="138" t="s">
        <v>16002</v>
      </c>
      <c r="H1434" s="138" t="s">
        <v>194</v>
      </c>
      <c r="I1434" s="138">
        <v>5</v>
      </c>
      <c r="J1434" s="138" t="s">
        <v>15993</v>
      </c>
      <c r="K1434" s="138" t="s">
        <v>31</v>
      </c>
      <c r="L1434" s="138">
        <v>5</v>
      </c>
      <c r="M1434" s="27">
        <f t="shared" si="51"/>
        <v>650</v>
      </c>
      <c r="N1434" s="23"/>
      <c r="O1434" s="24" t="s">
        <v>32</v>
      </c>
    </row>
    <row r="1435" s="1" customFormat="1" ht="18.75" spans="1:15">
      <c r="A1435" s="121">
        <v>1430</v>
      </c>
      <c r="B1435" s="121" t="s">
        <v>14518</v>
      </c>
      <c r="C1435" s="121" t="s">
        <v>11004</v>
      </c>
      <c r="D1435" s="121" t="s">
        <v>10034</v>
      </c>
      <c r="E1435" s="121" t="s">
        <v>14519</v>
      </c>
      <c r="F1435" s="121" t="s">
        <v>15942</v>
      </c>
      <c r="G1435" s="138" t="s">
        <v>16003</v>
      </c>
      <c r="H1435" s="138" t="s">
        <v>194</v>
      </c>
      <c r="I1435" s="138">
        <v>4</v>
      </c>
      <c r="J1435" s="138" t="s">
        <v>15993</v>
      </c>
      <c r="K1435" s="138" t="s">
        <v>31</v>
      </c>
      <c r="L1435" s="138">
        <v>3</v>
      </c>
      <c r="M1435" s="27">
        <f t="shared" si="51"/>
        <v>390</v>
      </c>
      <c r="N1435" s="23"/>
      <c r="O1435" s="24" t="s">
        <v>32</v>
      </c>
    </row>
    <row r="1436" s="1" customFormat="1" ht="18.75" spans="1:15">
      <c r="A1436" s="121">
        <v>1431</v>
      </c>
      <c r="B1436" s="121" t="s">
        <v>14518</v>
      </c>
      <c r="C1436" s="121" t="s">
        <v>11004</v>
      </c>
      <c r="D1436" s="121" t="s">
        <v>10034</v>
      </c>
      <c r="E1436" s="121" t="s">
        <v>14519</v>
      </c>
      <c r="F1436" s="121" t="s">
        <v>15942</v>
      </c>
      <c r="G1436" s="138" t="s">
        <v>16004</v>
      </c>
      <c r="H1436" s="138" t="s">
        <v>194</v>
      </c>
      <c r="I1436" s="138">
        <v>5</v>
      </c>
      <c r="J1436" s="138" t="s">
        <v>15993</v>
      </c>
      <c r="K1436" s="138" t="s">
        <v>31</v>
      </c>
      <c r="L1436" s="138">
        <v>2</v>
      </c>
      <c r="M1436" s="27">
        <f t="shared" si="51"/>
        <v>260</v>
      </c>
      <c r="N1436" s="23"/>
      <c r="O1436" s="24" t="s">
        <v>32</v>
      </c>
    </row>
    <row r="1437" s="1" customFormat="1" ht="18.75" spans="1:15">
      <c r="A1437" s="121">
        <v>1432</v>
      </c>
      <c r="B1437" s="121" t="s">
        <v>14518</v>
      </c>
      <c r="C1437" s="121" t="s">
        <v>11004</v>
      </c>
      <c r="D1437" s="121" t="s">
        <v>10034</v>
      </c>
      <c r="E1437" s="121" t="s">
        <v>14519</v>
      </c>
      <c r="F1437" s="121" t="s">
        <v>15942</v>
      </c>
      <c r="G1437" s="138" t="s">
        <v>16005</v>
      </c>
      <c r="H1437" s="138" t="s">
        <v>194</v>
      </c>
      <c r="I1437" s="138">
        <v>4</v>
      </c>
      <c r="J1437" s="138" t="s">
        <v>15993</v>
      </c>
      <c r="K1437" s="138" t="s">
        <v>31</v>
      </c>
      <c r="L1437" s="138">
        <v>2</v>
      </c>
      <c r="M1437" s="27">
        <f t="shared" si="51"/>
        <v>260</v>
      </c>
      <c r="N1437" s="23"/>
      <c r="O1437" s="24" t="s">
        <v>32</v>
      </c>
    </row>
    <row r="1438" s="1" customFormat="1" ht="18.75" spans="1:15">
      <c r="A1438" s="121">
        <v>1433</v>
      </c>
      <c r="B1438" s="121" t="s">
        <v>14518</v>
      </c>
      <c r="C1438" s="121" t="s">
        <v>11004</v>
      </c>
      <c r="D1438" s="121" t="s">
        <v>10034</v>
      </c>
      <c r="E1438" s="121" t="s">
        <v>14519</v>
      </c>
      <c r="F1438" s="121" t="s">
        <v>15942</v>
      </c>
      <c r="G1438" s="138" t="s">
        <v>16006</v>
      </c>
      <c r="H1438" s="138" t="s">
        <v>194</v>
      </c>
      <c r="I1438" s="138">
        <v>4</v>
      </c>
      <c r="J1438" s="138" t="s">
        <v>15993</v>
      </c>
      <c r="K1438" s="138" t="s">
        <v>31</v>
      </c>
      <c r="L1438" s="138">
        <v>2</v>
      </c>
      <c r="M1438" s="27">
        <f t="shared" si="51"/>
        <v>260</v>
      </c>
      <c r="N1438" s="23"/>
      <c r="O1438" s="24" t="s">
        <v>32</v>
      </c>
    </row>
    <row r="1439" s="1" customFormat="1" ht="18.75" spans="1:15">
      <c r="A1439" s="121">
        <v>1434</v>
      </c>
      <c r="B1439" s="121" t="s">
        <v>14518</v>
      </c>
      <c r="C1439" s="121" t="s">
        <v>11004</v>
      </c>
      <c r="D1439" s="121" t="s">
        <v>10034</v>
      </c>
      <c r="E1439" s="121" t="s">
        <v>14519</v>
      </c>
      <c r="F1439" s="121" t="s">
        <v>15942</v>
      </c>
      <c r="G1439" s="138" t="s">
        <v>16007</v>
      </c>
      <c r="H1439" s="138" t="s">
        <v>194</v>
      </c>
      <c r="I1439" s="138">
        <v>5</v>
      </c>
      <c r="J1439" s="138" t="s">
        <v>15993</v>
      </c>
      <c r="K1439" s="138" t="s">
        <v>31</v>
      </c>
      <c r="L1439" s="138">
        <v>3</v>
      </c>
      <c r="M1439" s="27">
        <f t="shared" si="51"/>
        <v>390</v>
      </c>
      <c r="N1439" s="23"/>
      <c r="O1439" s="24" t="s">
        <v>32</v>
      </c>
    </row>
    <row r="1440" s="1" customFormat="1" ht="18.75" spans="1:15">
      <c r="A1440" s="121">
        <v>1435</v>
      </c>
      <c r="B1440" s="121" t="s">
        <v>14518</v>
      </c>
      <c r="C1440" s="121" t="s">
        <v>11004</v>
      </c>
      <c r="D1440" s="121" t="s">
        <v>10034</v>
      </c>
      <c r="E1440" s="121" t="s">
        <v>14519</v>
      </c>
      <c r="F1440" s="121" t="s">
        <v>15942</v>
      </c>
      <c r="G1440" s="138" t="s">
        <v>16008</v>
      </c>
      <c r="H1440" s="138" t="s">
        <v>194</v>
      </c>
      <c r="I1440" s="138">
        <v>4</v>
      </c>
      <c r="J1440" s="138" t="s">
        <v>15993</v>
      </c>
      <c r="K1440" s="138" t="s">
        <v>31</v>
      </c>
      <c r="L1440" s="138">
        <v>4</v>
      </c>
      <c r="M1440" s="27">
        <f t="shared" si="51"/>
        <v>520</v>
      </c>
      <c r="N1440" s="23"/>
      <c r="O1440" s="24" t="s">
        <v>32</v>
      </c>
    </row>
    <row r="1441" s="1" customFormat="1" ht="18.75" spans="1:15">
      <c r="A1441" s="121">
        <v>1436</v>
      </c>
      <c r="B1441" s="121" t="s">
        <v>14518</v>
      </c>
      <c r="C1441" s="121" t="s">
        <v>11004</v>
      </c>
      <c r="D1441" s="121" t="s">
        <v>10034</v>
      </c>
      <c r="E1441" s="121" t="s">
        <v>14519</v>
      </c>
      <c r="F1441" s="121" t="s">
        <v>15942</v>
      </c>
      <c r="G1441" s="138" t="s">
        <v>16009</v>
      </c>
      <c r="H1441" s="138" t="s">
        <v>194</v>
      </c>
      <c r="I1441" s="138">
        <v>4</v>
      </c>
      <c r="J1441" s="138" t="s">
        <v>15993</v>
      </c>
      <c r="K1441" s="138" t="s">
        <v>31</v>
      </c>
      <c r="L1441" s="138">
        <v>4</v>
      </c>
      <c r="M1441" s="27">
        <f t="shared" si="51"/>
        <v>520</v>
      </c>
      <c r="N1441" s="23"/>
      <c r="O1441" s="24" t="s">
        <v>32</v>
      </c>
    </row>
    <row r="1442" s="1" customFormat="1" ht="18.75" spans="1:15">
      <c r="A1442" s="121">
        <v>1437</v>
      </c>
      <c r="B1442" s="121" t="s">
        <v>14518</v>
      </c>
      <c r="C1442" s="121" t="s">
        <v>11004</v>
      </c>
      <c r="D1442" s="121" t="s">
        <v>10034</v>
      </c>
      <c r="E1442" s="121" t="s">
        <v>14519</v>
      </c>
      <c r="F1442" s="121" t="s">
        <v>15942</v>
      </c>
      <c r="G1442" s="138" t="s">
        <v>16010</v>
      </c>
      <c r="H1442" s="138" t="s">
        <v>194</v>
      </c>
      <c r="I1442" s="138">
        <v>4</v>
      </c>
      <c r="J1442" s="138" t="s">
        <v>15993</v>
      </c>
      <c r="K1442" s="138" t="s">
        <v>31</v>
      </c>
      <c r="L1442" s="138">
        <v>4</v>
      </c>
      <c r="M1442" s="27">
        <f t="shared" si="51"/>
        <v>520</v>
      </c>
      <c r="N1442" s="23"/>
      <c r="O1442" s="24" t="s">
        <v>32</v>
      </c>
    </row>
    <row r="1443" s="1" customFormat="1" ht="18.75" spans="1:15">
      <c r="A1443" s="121">
        <v>1438</v>
      </c>
      <c r="B1443" s="121" t="s">
        <v>14518</v>
      </c>
      <c r="C1443" s="121" t="s">
        <v>11004</v>
      </c>
      <c r="D1443" s="121" t="s">
        <v>10034</v>
      </c>
      <c r="E1443" s="121" t="s">
        <v>14519</v>
      </c>
      <c r="F1443" s="121" t="s">
        <v>15942</v>
      </c>
      <c r="G1443" s="138" t="s">
        <v>16011</v>
      </c>
      <c r="H1443" s="138" t="s">
        <v>194</v>
      </c>
      <c r="I1443" s="138">
        <v>4</v>
      </c>
      <c r="J1443" s="138" t="s">
        <v>15993</v>
      </c>
      <c r="K1443" s="138" t="s">
        <v>31</v>
      </c>
      <c r="L1443" s="138">
        <v>4</v>
      </c>
      <c r="M1443" s="27">
        <f t="shared" si="51"/>
        <v>520</v>
      </c>
      <c r="N1443" s="23"/>
      <c r="O1443" s="24" t="s">
        <v>32</v>
      </c>
    </row>
    <row r="1444" s="1" customFormat="1" ht="18.75" spans="1:15">
      <c r="A1444" s="121">
        <v>1439</v>
      </c>
      <c r="B1444" s="121" t="s">
        <v>14518</v>
      </c>
      <c r="C1444" s="121" t="s">
        <v>11004</v>
      </c>
      <c r="D1444" s="121" t="s">
        <v>10034</v>
      </c>
      <c r="E1444" s="121" t="s">
        <v>14519</v>
      </c>
      <c r="F1444" s="121" t="s">
        <v>15942</v>
      </c>
      <c r="G1444" s="138" t="s">
        <v>16012</v>
      </c>
      <c r="H1444" s="138" t="s">
        <v>194</v>
      </c>
      <c r="I1444" s="138">
        <v>6</v>
      </c>
      <c r="J1444" s="138" t="s">
        <v>15993</v>
      </c>
      <c r="K1444" s="138" t="s">
        <v>31</v>
      </c>
      <c r="L1444" s="138">
        <v>3</v>
      </c>
      <c r="M1444" s="27">
        <f t="shared" si="51"/>
        <v>390</v>
      </c>
      <c r="N1444" s="23"/>
      <c r="O1444" s="24" t="s">
        <v>32</v>
      </c>
    </row>
    <row r="1445" s="1" customFormat="1" ht="18.75" spans="1:15">
      <c r="A1445" s="121">
        <v>1440</v>
      </c>
      <c r="B1445" s="121" t="s">
        <v>14518</v>
      </c>
      <c r="C1445" s="121" t="s">
        <v>11004</v>
      </c>
      <c r="D1445" s="121" t="s">
        <v>10034</v>
      </c>
      <c r="E1445" s="121" t="s">
        <v>14519</v>
      </c>
      <c r="F1445" s="121" t="s">
        <v>15942</v>
      </c>
      <c r="G1445" s="138" t="s">
        <v>16013</v>
      </c>
      <c r="H1445" s="138" t="s">
        <v>194</v>
      </c>
      <c r="I1445" s="138">
        <v>5</v>
      </c>
      <c r="J1445" s="138" t="s">
        <v>15993</v>
      </c>
      <c r="K1445" s="138" t="s">
        <v>31</v>
      </c>
      <c r="L1445" s="138">
        <v>2</v>
      </c>
      <c r="M1445" s="27">
        <f t="shared" si="51"/>
        <v>260</v>
      </c>
      <c r="N1445" s="23"/>
      <c r="O1445" s="24" t="s">
        <v>32</v>
      </c>
    </row>
    <row r="1446" s="1" customFormat="1" ht="18.75" spans="1:15">
      <c r="A1446" s="121">
        <v>1441</v>
      </c>
      <c r="B1446" s="121" t="s">
        <v>14518</v>
      </c>
      <c r="C1446" s="121" t="s">
        <v>11004</v>
      </c>
      <c r="D1446" s="121" t="s">
        <v>10034</v>
      </c>
      <c r="E1446" s="121" t="s">
        <v>14519</v>
      </c>
      <c r="F1446" s="121" t="s">
        <v>15942</v>
      </c>
      <c r="G1446" s="138" t="s">
        <v>16014</v>
      </c>
      <c r="H1446" s="138" t="s">
        <v>194</v>
      </c>
      <c r="I1446" s="138">
        <v>3</v>
      </c>
      <c r="J1446" s="138" t="s">
        <v>15993</v>
      </c>
      <c r="K1446" s="138" t="s">
        <v>31</v>
      </c>
      <c r="L1446" s="138">
        <v>3</v>
      </c>
      <c r="M1446" s="27">
        <f t="shared" si="51"/>
        <v>390</v>
      </c>
      <c r="N1446" s="23"/>
      <c r="O1446" s="24" t="s">
        <v>32</v>
      </c>
    </row>
    <row r="1447" s="1" customFormat="1" ht="18.75" spans="1:15">
      <c r="A1447" s="121">
        <v>1442</v>
      </c>
      <c r="B1447" s="121" t="s">
        <v>14518</v>
      </c>
      <c r="C1447" s="121" t="s">
        <v>11004</v>
      </c>
      <c r="D1447" s="121" t="s">
        <v>10034</v>
      </c>
      <c r="E1447" s="121" t="s">
        <v>14519</v>
      </c>
      <c r="F1447" s="121" t="s">
        <v>15942</v>
      </c>
      <c r="G1447" s="138" t="s">
        <v>16015</v>
      </c>
      <c r="H1447" s="138" t="s">
        <v>194</v>
      </c>
      <c r="I1447" s="138">
        <v>3</v>
      </c>
      <c r="J1447" s="138" t="s">
        <v>15993</v>
      </c>
      <c r="K1447" s="138" t="s">
        <v>31</v>
      </c>
      <c r="L1447" s="138">
        <v>1</v>
      </c>
      <c r="M1447" s="27">
        <f t="shared" si="51"/>
        <v>130</v>
      </c>
      <c r="N1447" s="23"/>
      <c r="O1447" s="24" t="s">
        <v>32</v>
      </c>
    </row>
    <row r="1448" s="1" customFormat="1" ht="18.75" spans="1:15">
      <c r="A1448" s="121">
        <v>1443</v>
      </c>
      <c r="B1448" s="121" t="s">
        <v>14518</v>
      </c>
      <c r="C1448" s="121" t="s">
        <v>11004</v>
      </c>
      <c r="D1448" s="121" t="s">
        <v>10034</v>
      </c>
      <c r="E1448" s="121" t="s">
        <v>14519</v>
      </c>
      <c r="F1448" s="121" t="s">
        <v>15942</v>
      </c>
      <c r="G1448" s="138" t="s">
        <v>16016</v>
      </c>
      <c r="H1448" s="138" t="s">
        <v>194</v>
      </c>
      <c r="I1448" s="138">
        <v>3</v>
      </c>
      <c r="J1448" s="138" t="s">
        <v>15993</v>
      </c>
      <c r="K1448" s="138" t="s">
        <v>31</v>
      </c>
      <c r="L1448" s="138">
        <v>3</v>
      </c>
      <c r="M1448" s="27">
        <f t="shared" si="51"/>
        <v>390</v>
      </c>
      <c r="N1448" s="23"/>
      <c r="O1448" s="24" t="s">
        <v>32</v>
      </c>
    </row>
    <row r="1449" s="1" customFormat="1" ht="18.75" spans="1:15">
      <c r="A1449" s="121">
        <v>1444</v>
      </c>
      <c r="B1449" s="121" t="s">
        <v>14518</v>
      </c>
      <c r="C1449" s="121" t="s">
        <v>11004</v>
      </c>
      <c r="D1449" s="121" t="s">
        <v>10034</v>
      </c>
      <c r="E1449" s="121" t="s">
        <v>14519</v>
      </c>
      <c r="F1449" s="121" t="s">
        <v>15942</v>
      </c>
      <c r="G1449" s="161" t="s">
        <v>16017</v>
      </c>
      <c r="H1449" s="138" t="s">
        <v>194</v>
      </c>
      <c r="I1449" s="138">
        <v>4</v>
      </c>
      <c r="J1449" s="138" t="s">
        <v>15993</v>
      </c>
      <c r="K1449" s="138" t="s">
        <v>31</v>
      </c>
      <c r="L1449" s="138">
        <v>2</v>
      </c>
      <c r="M1449" s="27">
        <f t="shared" si="51"/>
        <v>260</v>
      </c>
      <c r="N1449" s="23"/>
      <c r="O1449" s="24" t="s">
        <v>32</v>
      </c>
    </row>
    <row r="1450" s="1" customFormat="1" ht="18.75" spans="1:15">
      <c r="A1450" s="121">
        <v>1445</v>
      </c>
      <c r="B1450" s="121" t="s">
        <v>14518</v>
      </c>
      <c r="C1450" s="121" t="s">
        <v>11004</v>
      </c>
      <c r="D1450" s="121" t="s">
        <v>10034</v>
      </c>
      <c r="E1450" s="121" t="s">
        <v>14519</v>
      </c>
      <c r="F1450" s="121" t="s">
        <v>15942</v>
      </c>
      <c r="G1450" s="138" t="s">
        <v>16018</v>
      </c>
      <c r="H1450" s="138" t="s">
        <v>194</v>
      </c>
      <c r="I1450" s="138">
        <v>4</v>
      </c>
      <c r="J1450" s="138" t="s">
        <v>15993</v>
      </c>
      <c r="K1450" s="138" t="s">
        <v>31</v>
      </c>
      <c r="L1450" s="138">
        <v>2</v>
      </c>
      <c r="M1450" s="27">
        <f t="shared" si="51"/>
        <v>260</v>
      </c>
      <c r="N1450" s="23"/>
      <c r="O1450" s="24" t="s">
        <v>32</v>
      </c>
    </row>
    <row r="1451" s="1" customFormat="1" ht="18.75" spans="1:15">
      <c r="A1451" s="121">
        <v>1446</v>
      </c>
      <c r="B1451" s="121" t="s">
        <v>14518</v>
      </c>
      <c r="C1451" s="121" t="s">
        <v>11004</v>
      </c>
      <c r="D1451" s="121" t="s">
        <v>10034</v>
      </c>
      <c r="E1451" s="121" t="s">
        <v>14519</v>
      </c>
      <c r="F1451" s="121" t="s">
        <v>15942</v>
      </c>
      <c r="G1451" s="138" t="s">
        <v>16019</v>
      </c>
      <c r="H1451" s="138" t="s">
        <v>194</v>
      </c>
      <c r="I1451" s="138">
        <v>4</v>
      </c>
      <c r="J1451" s="138" t="s">
        <v>15993</v>
      </c>
      <c r="K1451" s="138" t="s">
        <v>31</v>
      </c>
      <c r="L1451" s="138">
        <v>2</v>
      </c>
      <c r="M1451" s="27">
        <f t="shared" si="51"/>
        <v>260</v>
      </c>
      <c r="N1451" s="23"/>
      <c r="O1451" s="24" t="s">
        <v>32</v>
      </c>
    </row>
    <row r="1452" s="1" customFormat="1" ht="18.75" spans="1:15">
      <c r="A1452" s="121">
        <v>1447</v>
      </c>
      <c r="B1452" s="121" t="s">
        <v>14518</v>
      </c>
      <c r="C1452" s="121" t="s">
        <v>11004</v>
      </c>
      <c r="D1452" s="121" t="s">
        <v>10034</v>
      </c>
      <c r="E1452" s="121" t="s">
        <v>14519</v>
      </c>
      <c r="F1452" s="121" t="s">
        <v>15942</v>
      </c>
      <c r="G1452" s="138" t="s">
        <v>16020</v>
      </c>
      <c r="H1452" s="138" t="s">
        <v>194</v>
      </c>
      <c r="I1452" s="138">
        <v>4</v>
      </c>
      <c r="J1452" s="138" t="s">
        <v>15993</v>
      </c>
      <c r="K1452" s="138" t="s">
        <v>31</v>
      </c>
      <c r="L1452" s="138">
        <v>2</v>
      </c>
      <c r="M1452" s="27">
        <f t="shared" si="51"/>
        <v>260</v>
      </c>
      <c r="N1452" s="23"/>
      <c r="O1452" s="24" t="s">
        <v>32</v>
      </c>
    </row>
    <row r="1453" s="1" customFormat="1" ht="18.75" spans="1:15">
      <c r="A1453" s="121">
        <v>1448</v>
      </c>
      <c r="B1453" s="121" t="s">
        <v>14518</v>
      </c>
      <c r="C1453" s="121" t="s">
        <v>11004</v>
      </c>
      <c r="D1453" s="121" t="s">
        <v>10034</v>
      </c>
      <c r="E1453" s="121" t="s">
        <v>14519</v>
      </c>
      <c r="F1453" s="121" t="s">
        <v>15942</v>
      </c>
      <c r="G1453" s="138" t="s">
        <v>16021</v>
      </c>
      <c r="H1453" s="138" t="s">
        <v>194</v>
      </c>
      <c r="I1453" s="138">
        <v>5</v>
      </c>
      <c r="J1453" s="138" t="s">
        <v>15993</v>
      </c>
      <c r="K1453" s="138" t="s">
        <v>31</v>
      </c>
      <c r="L1453" s="138">
        <v>2</v>
      </c>
      <c r="M1453" s="27">
        <f t="shared" si="51"/>
        <v>260</v>
      </c>
      <c r="N1453" s="23"/>
      <c r="O1453" s="24" t="s">
        <v>32</v>
      </c>
    </row>
    <row r="1454" s="1" customFormat="1" ht="18.75" spans="1:15">
      <c r="A1454" s="121">
        <v>1449</v>
      </c>
      <c r="B1454" s="121" t="s">
        <v>14518</v>
      </c>
      <c r="C1454" s="121" t="s">
        <v>11004</v>
      </c>
      <c r="D1454" s="121" t="s">
        <v>10034</v>
      </c>
      <c r="E1454" s="121" t="s">
        <v>14519</v>
      </c>
      <c r="F1454" s="121" t="s">
        <v>15942</v>
      </c>
      <c r="G1454" s="138" t="s">
        <v>16022</v>
      </c>
      <c r="H1454" s="138" t="s">
        <v>194</v>
      </c>
      <c r="I1454" s="138">
        <v>5</v>
      </c>
      <c r="J1454" s="138" t="s">
        <v>15993</v>
      </c>
      <c r="K1454" s="138" t="s">
        <v>31</v>
      </c>
      <c r="L1454" s="138">
        <v>2</v>
      </c>
      <c r="M1454" s="27">
        <f t="shared" si="51"/>
        <v>260</v>
      </c>
      <c r="N1454" s="23"/>
      <c r="O1454" s="24" t="s">
        <v>32</v>
      </c>
    </row>
    <row r="1455" s="1" customFormat="1" ht="18.75" spans="1:15">
      <c r="A1455" s="121">
        <v>1450</v>
      </c>
      <c r="B1455" s="121" t="s">
        <v>14518</v>
      </c>
      <c r="C1455" s="121" t="s">
        <v>11004</v>
      </c>
      <c r="D1455" s="121" t="s">
        <v>10034</v>
      </c>
      <c r="E1455" s="121" t="s">
        <v>14519</v>
      </c>
      <c r="F1455" s="121" t="s">
        <v>15942</v>
      </c>
      <c r="G1455" s="138" t="s">
        <v>16023</v>
      </c>
      <c r="H1455" s="138" t="s">
        <v>194</v>
      </c>
      <c r="I1455" s="138">
        <v>5</v>
      </c>
      <c r="J1455" s="138" t="s">
        <v>15993</v>
      </c>
      <c r="K1455" s="138" t="s">
        <v>31</v>
      </c>
      <c r="L1455" s="138">
        <v>3</v>
      </c>
      <c r="M1455" s="27">
        <f t="shared" si="51"/>
        <v>390</v>
      </c>
      <c r="N1455" s="23"/>
      <c r="O1455" s="24" t="s">
        <v>32</v>
      </c>
    </row>
    <row r="1456" s="1" customFormat="1" ht="18.75" spans="1:15">
      <c r="A1456" s="121">
        <v>1451</v>
      </c>
      <c r="B1456" s="121" t="s">
        <v>14518</v>
      </c>
      <c r="C1456" s="121" t="s">
        <v>11004</v>
      </c>
      <c r="D1456" s="121" t="s">
        <v>10034</v>
      </c>
      <c r="E1456" s="121" t="s">
        <v>14519</v>
      </c>
      <c r="F1456" s="121" t="s">
        <v>15942</v>
      </c>
      <c r="G1456" s="138" t="s">
        <v>16024</v>
      </c>
      <c r="H1456" s="138" t="s">
        <v>194</v>
      </c>
      <c r="I1456" s="138">
        <v>4</v>
      </c>
      <c r="J1456" s="138" t="s">
        <v>15993</v>
      </c>
      <c r="K1456" s="138" t="s">
        <v>31</v>
      </c>
      <c r="L1456" s="138">
        <v>2</v>
      </c>
      <c r="M1456" s="27">
        <f t="shared" si="51"/>
        <v>260</v>
      </c>
      <c r="N1456" s="23"/>
      <c r="O1456" s="24" t="s">
        <v>32</v>
      </c>
    </row>
    <row r="1457" s="1" customFormat="1" ht="18.75" spans="1:15">
      <c r="A1457" s="121">
        <v>1452</v>
      </c>
      <c r="B1457" s="121" t="s">
        <v>14518</v>
      </c>
      <c r="C1457" s="121" t="s">
        <v>11004</v>
      </c>
      <c r="D1457" s="121" t="s">
        <v>10034</v>
      </c>
      <c r="E1457" s="121" t="s">
        <v>14519</v>
      </c>
      <c r="F1457" s="121" t="s">
        <v>15942</v>
      </c>
      <c r="G1457" s="138" t="s">
        <v>765</v>
      </c>
      <c r="H1457" s="138" t="s">
        <v>194</v>
      </c>
      <c r="I1457" s="138">
        <v>4</v>
      </c>
      <c r="J1457" s="138" t="s">
        <v>15993</v>
      </c>
      <c r="K1457" s="138" t="s">
        <v>31</v>
      </c>
      <c r="L1457" s="138">
        <v>4</v>
      </c>
      <c r="M1457" s="27">
        <f t="shared" si="51"/>
        <v>520</v>
      </c>
      <c r="N1457" s="23"/>
      <c r="O1457" s="24" t="s">
        <v>32</v>
      </c>
    </row>
    <row r="1458" s="1" customFormat="1" ht="18.75" spans="1:15">
      <c r="A1458" s="121">
        <v>1453</v>
      </c>
      <c r="B1458" s="121" t="s">
        <v>14518</v>
      </c>
      <c r="C1458" s="121" t="s">
        <v>11004</v>
      </c>
      <c r="D1458" s="121" t="s">
        <v>10034</v>
      </c>
      <c r="E1458" s="121" t="s">
        <v>14519</v>
      </c>
      <c r="F1458" s="121" t="s">
        <v>15942</v>
      </c>
      <c r="G1458" s="138" t="s">
        <v>16025</v>
      </c>
      <c r="H1458" s="138" t="s">
        <v>1583</v>
      </c>
      <c r="I1458" s="138">
        <v>5</v>
      </c>
      <c r="J1458" s="138" t="s">
        <v>15993</v>
      </c>
      <c r="K1458" s="138" t="s">
        <v>31</v>
      </c>
      <c r="L1458" s="138">
        <v>2</v>
      </c>
      <c r="M1458" s="27">
        <f t="shared" si="51"/>
        <v>260</v>
      </c>
      <c r="N1458" s="23"/>
      <c r="O1458" s="24" t="s">
        <v>32</v>
      </c>
    </row>
    <row r="1459" s="1" customFormat="1" ht="18.75" spans="1:15">
      <c r="A1459" s="121">
        <v>1454</v>
      </c>
      <c r="B1459" s="121" t="s">
        <v>14518</v>
      </c>
      <c r="C1459" s="121" t="s">
        <v>11004</v>
      </c>
      <c r="D1459" s="121" t="s">
        <v>10034</v>
      </c>
      <c r="E1459" s="121" t="s">
        <v>14519</v>
      </c>
      <c r="F1459" s="121" t="s">
        <v>15942</v>
      </c>
      <c r="G1459" s="138" t="s">
        <v>16026</v>
      </c>
      <c r="H1459" s="138" t="s">
        <v>1583</v>
      </c>
      <c r="I1459" s="138">
        <v>5</v>
      </c>
      <c r="J1459" s="138" t="s">
        <v>15993</v>
      </c>
      <c r="K1459" s="138" t="s">
        <v>31</v>
      </c>
      <c r="L1459" s="138">
        <v>3</v>
      </c>
      <c r="M1459" s="27">
        <f t="shared" si="51"/>
        <v>390</v>
      </c>
      <c r="N1459" s="23"/>
      <c r="O1459" s="24" t="s">
        <v>32</v>
      </c>
    </row>
    <row r="1460" s="1" customFormat="1" ht="18.75" spans="1:15">
      <c r="A1460" s="121">
        <v>1455</v>
      </c>
      <c r="B1460" s="121" t="s">
        <v>14518</v>
      </c>
      <c r="C1460" s="121" t="s">
        <v>11004</v>
      </c>
      <c r="D1460" s="121" t="s">
        <v>10034</v>
      </c>
      <c r="E1460" s="121" t="s">
        <v>14519</v>
      </c>
      <c r="F1460" s="121" t="s">
        <v>15942</v>
      </c>
      <c r="G1460" s="138" t="s">
        <v>16027</v>
      </c>
      <c r="H1460" s="138" t="s">
        <v>194</v>
      </c>
      <c r="I1460" s="138">
        <v>5</v>
      </c>
      <c r="J1460" s="138" t="s">
        <v>15993</v>
      </c>
      <c r="K1460" s="138" t="s">
        <v>31</v>
      </c>
      <c r="L1460" s="138">
        <v>3</v>
      </c>
      <c r="M1460" s="27">
        <f t="shared" si="51"/>
        <v>390</v>
      </c>
      <c r="N1460" s="23"/>
      <c r="O1460" s="24" t="s">
        <v>32</v>
      </c>
    </row>
    <row r="1461" s="1" customFormat="1" ht="18.75" spans="1:15">
      <c r="A1461" s="121">
        <v>1456</v>
      </c>
      <c r="B1461" s="121" t="s">
        <v>14518</v>
      </c>
      <c r="C1461" s="121" t="s">
        <v>11004</v>
      </c>
      <c r="D1461" s="121" t="s">
        <v>10034</v>
      </c>
      <c r="E1461" s="121" t="s">
        <v>14519</v>
      </c>
      <c r="F1461" s="121" t="s">
        <v>15942</v>
      </c>
      <c r="G1461" s="155" t="s">
        <v>16028</v>
      </c>
      <c r="H1461" s="147" t="s">
        <v>194</v>
      </c>
      <c r="I1461" s="163">
        <v>7</v>
      </c>
      <c r="J1461" s="138" t="s">
        <v>16029</v>
      </c>
      <c r="K1461" s="121" t="s">
        <v>31</v>
      </c>
      <c r="L1461" s="160">
        <v>6</v>
      </c>
      <c r="M1461" s="27">
        <f t="shared" si="51"/>
        <v>780</v>
      </c>
      <c r="N1461" s="23"/>
      <c r="O1461" s="24" t="s">
        <v>32</v>
      </c>
    </row>
    <row r="1462" s="1" customFormat="1" ht="18.75" spans="1:15">
      <c r="A1462" s="121">
        <v>1457</v>
      </c>
      <c r="B1462" s="121" t="s">
        <v>14518</v>
      </c>
      <c r="C1462" s="121" t="s">
        <v>11004</v>
      </c>
      <c r="D1462" s="121" t="s">
        <v>10034</v>
      </c>
      <c r="E1462" s="121" t="s">
        <v>14519</v>
      </c>
      <c r="F1462" s="121" t="s">
        <v>15942</v>
      </c>
      <c r="G1462" s="138" t="s">
        <v>16030</v>
      </c>
      <c r="H1462" s="138" t="s">
        <v>194</v>
      </c>
      <c r="I1462" s="162">
        <v>2</v>
      </c>
      <c r="J1462" s="138" t="s">
        <v>16029</v>
      </c>
      <c r="K1462" s="138" t="s">
        <v>31</v>
      </c>
      <c r="L1462" s="162">
        <v>1</v>
      </c>
      <c r="M1462" s="27">
        <f t="shared" si="51"/>
        <v>130</v>
      </c>
      <c r="N1462" s="23"/>
      <c r="O1462" s="24" t="s">
        <v>32</v>
      </c>
    </row>
    <row r="1463" s="1" customFormat="1" ht="18.75" spans="1:15">
      <c r="A1463" s="121">
        <v>1458</v>
      </c>
      <c r="B1463" s="121" t="s">
        <v>14518</v>
      </c>
      <c r="C1463" s="121" t="s">
        <v>11004</v>
      </c>
      <c r="D1463" s="121" t="s">
        <v>10034</v>
      </c>
      <c r="E1463" s="121" t="s">
        <v>14519</v>
      </c>
      <c r="F1463" s="121" t="s">
        <v>15942</v>
      </c>
      <c r="G1463" s="138" t="s">
        <v>16031</v>
      </c>
      <c r="H1463" s="147" t="s">
        <v>14921</v>
      </c>
      <c r="I1463" s="162">
        <v>2</v>
      </c>
      <c r="J1463" s="138" t="s">
        <v>16029</v>
      </c>
      <c r="K1463" s="138" t="s">
        <v>31</v>
      </c>
      <c r="L1463" s="162">
        <v>2</v>
      </c>
      <c r="M1463" s="27">
        <f>L1463*312</f>
        <v>624</v>
      </c>
      <c r="N1463" s="23"/>
      <c r="O1463" s="24" t="s">
        <v>32</v>
      </c>
    </row>
    <row r="1464" s="1" customFormat="1" ht="18.75" spans="1:15">
      <c r="A1464" s="121">
        <v>1459</v>
      </c>
      <c r="B1464" s="121" t="s">
        <v>14518</v>
      </c>
      <c r="C1464" s="121" t="s">
        <v>11004</v>
      </c>
      <c r="D1464" s="121" t="s">
        <v>10034</v>
      </c>
      <c r="E1464" s="121" t="s">
        <v>14519</v>
      </c>
      <c r="F1464" s="121" t="s">
        <v>15942</v>
      </c>
      <c r="G1464" s="138" t="s">
        <v>16032</v>
      </c>
      <c r="H1464" s="138" t="s">
        <v>1583</v>
      </c>
      <c r="I1464" s="162">
        <v>6</v>
      </c>
      <c r="J1464" s="138" t="s">
        <v>16029</v>
      </c>
      <c r="K1464" s="138" t="s">
        <v>31</v>
      </c>
      <c r="L1464" s="162">
        <v>3</v>
      </c>
      <c r="M1464" s="27">
        <f>L1464*130</f>
        <v>390</v>
      </c>
      <c r="N1464" s="23"/>
      <c r="O1464" s="24" t="s">
        <v>32</v>
      </c>
    </row>
    <row r="1465" s="1" customFormat="1" ht="18.75" spans="1:15">
      <c r="A1465" s="121">
        <v>1460</v>
      </c>
      <c r="B1465" s="121" t="s">
        <v>14518</v>
      </c>
      <c r="C1465" s="121" t="s">
        <v>11004</v>
      </c>
      <c r="D1465" s="121" t="s">
        <v>10034</v>
      </c>
      <c r="E1465" s="121" t="s">
        <v>14519</v>
      </c>
      <c r="F1465" s="121" t="s">
        <v>15942</v>
      </c>
      <c r="G1465" s="138" t="s">
        <v>16033</v>
      </c>
      <c r="H1465" s="147" t="s">
        <v>5025</v>
      </c>
      <c r="I1465" s="162">
        <v>1</v>
      </c>
      <c r="J1465" s="138" t="s">
        <v>16029</v>
      </c>
      <c r="K1465" s="138" t="s">
        <v>31</v>
      </c>
      <c r="L1465" s="162">
        <v>1</v>
      </c>
      <c r="M1465" s="27">
        <f>L1465*312</f>
        <v>312</v>
      </c>
      <c r="N1465" s="23"/>
      <c r="O1465" s="24" t="s">
        <v>32</v>
      </c>
    </row>
    <row r="1466" s="1" customFormat="1" ht="18.75" spans="1:15">
      <c r="A1466" s="121">
        <v>1461</v>
      </c>
      <c r="B1466" s="121" t="s">
        <v>14518</v>
      </c>
      <c r="C1466" s="121" t="s">
        <v>11004</v>
      </c>
      <c r="D1466" s="121" t="s">
        <v>10034</v>
      </c>
      <c r="E1466" s="121" t="s">
        <v>14519</v>
      </c>
      <c r="F1466" s="121" t="s">
        <v>15942</v>
      </c>
      <c r="G1466" s="138" t="s">
        <v>16034</v>
      </c>
      <c r="H1466" s="138" t="s">
        <v>1583</v>
      </c>
      <c r="I1466" s="162">
        <v>6</v>
      </c>
      <c r="J1466" s="138" t="s">
        <v>16029</v>
      </c>
      <c r="K1466" s="138" t="s">
        <v>31</v>
      </c>
      <c r="L1466" s="162">
        <v>4</v>
      </c>
      <c r="M1466" s="27">
        <f t="shared" ref="M1466:M1473" si="52">L1466*130</f>
        <v>520</v>
      </c>
      <c r="N1466" s="23"/>
      <c r="O1466" s="24" t="s">
        <v>32</v>
      </c>
    </row>
    <row r="1467" s="1" customFormat="1" ht="18.75" spans="1:15">
      <c r="A1467" s="121">
        <v>1462</v>
      </c>
      <c r="B1467" s="121" t="s">
        <v>14518</v>
      </c>
      <c r="C1467" s="121" t="s">
        <v>11004</v>
      </c>
      <c r="D1467" s="121" t="s">
        <v>10034</v>
      </c>
      <c r="E1467" s="121" t="s">
        <v>14519</v>
      </c>
      <c r="F1467" s="121" t="s">
        <v>15942</v>
      </c>
      <c r="G1467" s="138" t="s">
        <v>16035</v>
      </c>
      <c r="H1467" s="138" t="s">
        <v>194</v>
      </c>
      <c r="I1467" s="162">
        <v>5</v>
      </c>
      <c r="J1467" s="138" t="s">
        <v>16029</v>
      </c>
      <c r="K1467" s="138" t="s">
        <v>31</v>
      </c>
      <c r="L1467" s="162">
        <v>2</v>
      </c>
      <c r="M1467" s="27">
        <f t="shared" si="52"/>
        <v>260</v>
      </c>
      <c r="N1467" s="23"/>
      <c r="O1467" s="24" t="s">
        <v>32</v>
      </c>
    </row>
    <row r="1468" s="1" customFormat="1" ht="18.75" spans="1:15">
      <c r="A1468" s="121">
        <v>1463</v>
      </c>
      <c r="B1468" s="121" t="s">
        <v>14518</v>
      </c>
      <c r="C1468" s="121" t="s">
        <v>11004</v>
      </c>
      <c r="D1468" s="121" t="s">
        <v>10034</v>
      </c>
      <c r="E1468" s="121" t="s">
        <v>14519</v>
      </c>
      <c r="F1468" s="121" t="s">
        <v>15942</v>
      </c>
      <c r="G1468" s="138" t="s">
        <v>16036</v>
      </c>
      <c r="H1468" s="138" t="s">
        <v>194</v>
      </c>
      <c r="I1468" s="162">
        <v>4</v>
      </c>
      <c r="J1468" s="138" t="s">
        <v>16029</v>
      </c>
      <c r="K1468" s="138" t="s">
        <v>31</v>
      </c>
      <c r="L1468" s="162">
        <v>2</v>
      </c>
      <c r="M1468" s="27">
        <f t="shared" si="52"/>
        <v>260</v>
      </c>
      <c r="N1468" s="23"/>
      <c r="O1468" s="24" t="s">
        <v>32</v>
      </c>
    </row>
    <row r="1469" s="1" customFormat="1" ht="18.75" spans="1:15">
      <c r="A1469" s="121">
        <v>1464</v>
      </c>
      <c r="B1469" s="121" t="s">
        <v>14518</v>
      </c>
      <c r="C1469" s="121" t="s">
        <v>11004</v>
      </c>
      <c r="D1469" s="121" t="s">
        <v>10034</v>
      </c>
      <c r="E1469" s="121" t="s">
        <v>14519</v>
      </c>
      <c r="F1469" s="121" t="s">
        <v>15942</v>
      </c>
      <c r="G1469" s="138" t="s">
        <v>16037</v>
      </c>
      <c r="H1469" s="138" t="s">
        <v>1583</v>
      </c>
      <c r="I1469" s="162">
        <v>5</v>
      </c>
      <c r="J1469" s="138" t="s">
        <v>16029</v>
      </c>
      <c r="K1469" s="138" t="s">
        <v>31</v>
      </c>
      <c r="L1469" s="162">
        <v>3</v>
      </c>
      <c r="M1469" s="27">
        <f t="shared" si="52"/>
        <v>390</v>
      </c>
      <c r="N1469" s="23"/>
      <c r="O1469" s="24" t="s">
        <v>32</v>
      </c>
    </row>
    <row r="1470" s="1" customFormat="1" ht="18.75" spans="1:15">
      <c r="A1470" s="121">
        <v>1465</v>
      </c>
      <c r="B1470" s="121" t="s">
        <v>14518</v>
      </c>
      <c r="C1470" s="121" t="s">
        <v>11004</v>
      </c>
      <c r="D1470" s="121" t="s">
        <v>10034</v>
      </c>
      <c r="E1470" s="121" t="s">
        <v>14519</v>
      </c>
      <c r="F1470" s="121" t="s">
        <v>15942</v>
      </c>
      <c r="G1470" s="138" t="s">
        <v>16038</v>
      </c>
      <c r="H1470" s="138" t="s">
        <v>1583</v>
      </c>
      <c r="I1470" s="162">
        <v>6</v>
      </c>
      <c r="J1470" s="138" t="s">
        <v>16029</v>
      </c>
      <c r="K1470" s="138" t="s">
        <v>31</v>
      </c>
      <c r="L1470" s="162">
        <v>4</v>
      </c>
      <c r="M1470" s="27">
        <f t="shared" si="52"/>
        <v>520</v>
      </c>
      <c r="N1470" s="23"/>
      <c r="O1470" s="24" t="s">
        <v>32</v>
      </c>
    </row>
    <row r="1471" s="1" customFormat="1" ht="18.75" spans="1:15">
      <c r="A1471" s="121">
        <v>1466</v>
      </c>
      <c r="B1471" s="121" t="s">
        <v>14518</v>
      </c>
      <c r="C1471" s="121" t="s">
        <v>11004</v>
      </c>
      <c r="D1471" s="121" t="s">
        <v>10034</v>
      </c>
      <c r="E1471" s="121" t="s">
        <v>14519</v>
      </c>
      <c r="F1471" s="121" t="s">
        <v>15942</v>
      </c>
      <c r="G1471" s="138" t="s">
        <v>16039</v>
      </c>
      <c r="H1471" s="138" t="s">
        <v>194</v>
      </c>
      <c r="I1471" s="162">
        <v>4</v>
      </c>
      <c r="J1471" s="138" t="s">
        <v>16029</v>
      </c>
      <c r="K1471" s="138" t="s">
        <v>31</v>
      </c>
      <c r="L1471" s="162">
        <v>3</v>
      </c>
      <c r="M1471" s="27">
        <f t="shared" si="52"/>
        <v>390</v>
      </c>
      <c r="N1471" s="23"/>
      <c r="O1471" s="24" t="s">
        <v>32</v>
      </c>
    </row>
    <row r="1472" s="1" customFormat="1" ht="18.75" spans="1:15">
      <c r="A1472" s="121">
        <v>1467</v>
      </c>
      <c r="B1472" s="121" t="s">
        <v>14518</v>
      </c>
      <c r="C1472" s="121" t="s">
        <v>11004</v>
      </c>
      <c r="D1472" s="121" t="s">
        <v>10034</v>
      </c>
      <c r="E1472" s="121" t="s">
        <v>14519</v>
      </c>
      <c r="F1472" s="121" t="s">
        <v>15942</v>
      </c>
      <c r="G1472" s="138" t="s">
        <v>16040</v>
      </c>
      <c r="H1472" s="138" t="s">
        <v>194</v>
      </c>
      <c r="I1472" s="162">
        <v>4</v>
      </c>
      <c r="J1472" s="138" t="s">
        <v>16029</v>
      </c>
      <c r="K1472" s="138" t="s">
        <v>31</v>
      </c>
      <c r="L1472" s="162">
        <v>3</v>
      </c>
      <c r="M1472" s="27">
        <f t="shared" si="52"/>
        <v>390</v>
      </c>
      <c r="N1472" s="23"/>
      <c r="O1472" s="24" t="s">
        <v>32</v>
      </c>
    </row>
    <row r="1473" s="1" customFormat="1" ht="18.75" spans="1:15">
      <c r="A1473" s="121">
        <v>1468</v>
      </c>
      <c r="B1473" s="121" t="s">
        <v>14518</v>
      </c>
      <c r="C1473" s="121" t="s">
        <v>11004</v>
      </c>
      <c r="D1473" s="121" t="s">
        <v>10034</v>
      </c>
      <c r="E1473" s="121" t="s">
        <v>14519</v>
      </c>
      <c r="F1473" s="121" t="s">
        <v>15942</v>
      </c>
      <c r="G1473" s="138" t="s">
        <v>16041</v>
      </c>
      <c r="H1473" s="138" t="s">
        <v>194</v>
      </c>
      <c r="I1473" s="162">
        <v>3</v>
      </c>
      <c r="J1473" s="138" t="s">
        <v>16029</v>
      </c>
      <c r="K1473" s="138" t="s">
        <v>31</v>
      </c>
      <c r="L1473" s="122">
        <v>3</v>
      </c>
      <c r="M1473" s="27">
        <f t="shared" si="52"/>
        <v>390</v>
      </c>
      <c r="N1473" s="23"/>
      <c r="O1473" s="24" t="s">
        <v>32</v>
      </c>
    </row>
    <row r="1474" s="1" customFormat="1" ht="18.75" spans="1:15">
      <c r="A1474" s="121">
        <v>1469</v>
      </c>
      <c r="B1474" s="121" t="s">
        <v>14518</v>
      </c>
      <c r="C1474" s="121" t="s">
        <v>11004</v>
      </c>
      <c r="D1474" s="121" t="s">
        <v>10034</v>
      </c>
      <c r="E1474" s="121" t="s">
        <v>14519</v>
      </c>
      <c r="F1474" s="121" t="s">
        <v>15942</v>
      </c>
      <c r="G1474" s="138" t="s">
        <v>16042</v>
      </c>
      <c r="H1474" s="138" t="s">
        <v>194</v>
      </c>
      <c r="I1474" s="162">
        <v>4</v>
      </c>
      <c r="J1474" s="138" t="s">
        <v>16029</v>
      </c>
      <c r="K1474" s="138" t="s">
        <v>31</v>
      </c>
      <c r="L1474" s="162">
        <v>4</v>
      </c>
      <c r="M1474" s="27">
        <f>L1474*468</f>
        <v>1872</v>
      </c>
      <c r="N1474" s="23"/>
      <c r="O1474" s="24" t="s">
        <v>32</v>
      </c>
    </row>
    <row r="1475" s="1" customFormat="1" ht="18.75" spans="1:15">
      <c r="A1475" s="121">
        <v>1470</v>
      </c>
      <c r="B1475" s="121" t="s">
        <v>14518</v>
      </c>
      <c r="C1475" s="121" t="s">
        <v>11004</v>
      </c>
      <c r="D1475" s="121" t="s">
        <v>10034</v>
      </c>
      <c r="E1475" s="121" t="s">
        <v>14519</v>
      </c>
      <c r="F1475" s="121" t="s">
        <v>15942</v>
      </c>
      <c r="G1475" s="138" t="s">
        <v>16043</v>
      </c>
      <c r="H1475" s="138" t="s">
        <v>1583</v>
      </c>
      <c r="I1475" s="162">
        <v>6</v>
      </c>
      <c r="J1475" s="138" t="s">
        <v>16029</v>
      </c>
      <c r="K1475" s="138" t="s">
        <v>31</v>
      </c>
      <c r="L1475" s="162">
        <v>4</v>
      </c>
      <c r="M1475" s="27">
        <f t="shared" ref="M1475:M1495" si="53">L1475*130</f>
        <v>520</v>
      </c>
      <c r="N1475" s="23"/>
      <c r="O1475" s="24" t="s">
        <v>32</v>
      </c>
    </row>
    <row r="1476" s="1" customFormat="1" ht="18.75" spans="1:15">
      <c r="A1476" s="121">
        <v>1471</v>
      </c>
      <c r="B1476" s="121" t="s">
        <v>14518</v>
      </c>
      <c r="C1476" s="121" t="s">
        <v>11004</v>
      </c>
      <c r="D1476" s="121" t="s">
        <v>10034</v>
      </c>
      <c r="E1476" s="121" t="s">
        <v>14519</v>
      </c>
      <c r="F1476" s="121" t="s">
        <v>15942</v>
      </c>
      <c r="G1476" s="138" t="s">
        <v>16044</v>
      </c>
      <c r="H1476" s="138" t="s">
        <v>194</v>
      </c>
      <c r="I1476" s="162">
        <v>5</v>
      </c>
      <c r="J1476" s="138" t="s">
        <v>16029</v>
      </c>
      <c r="K1476" s="138" t="s">
        <v>31</v>
      </c>
      <c r="L1476" s="162">
        <v>3</v>
      </c>
      <c r="M1476" s="27">
        <f t="shared" si="53"/>
        <v>390</v>
      </c>
      <c r="N1476" s="23"/>
      <c r="O1476" s="24" t="s">
        <v>32</v>
      </c>
    </row>
    <row r="1477" s="1" customFormat="1" ht="18.75" spans="1:15">
      <c r="A1477" s="121">
        <v>1472</v>
      </c>
      <c r="B1477" s="121" t="s">
        <v>14518</v>
      </c>
      <c r="C1477" s="121" t="s">
        <v>11004</v>
      </c>
      <c r="D1477" s="121" t="s">
        <v>10034</v>
      </c>
      <c r="E1477" s="121" t="s">
        <v>14519</v>
      </c>
      <c r="F1477" s="121" t="s">
        <v>15942</v>
      </c>
      <c r="G1477" s="138" t="s">
        <v>16045</v>
      </c>
      <c r="H1477" s="138" t="s">
        <v>1583</v>
      </c>
      <c r="I1477" s="162">
        <v>3</v>
      </c>
      <c r="J1477" s="138" t="s">
        <v>16029</v>
      </c>
      <c r="K1477" s="138" t="s">
        <v>31</v>
      </c>
      <c r="L1477" s="162">
        <v>3</v>
      </c>
      <c r="M1477" s="27">
        <f t="shared" si="53"/>
        <v>390</v>
      </c>
      <c r="N1477" s="23"/>
      <c r="O1477" s="24" t="s">
        <v>32</v>
      </c>
    </row>
    <row r="1478" s="1" customFormat="1" ht="18.75" spans="1:15">
      <c r="A1478" s="121">
        <v>1473</v>
      </c>
      <c r="B1478" s="121" t="s">
        <v>14518</v>
      </c>
      <c r="C1478" s="121" t="s">
        <v>11004</v>
      </c>
      <c r="D1478" s="121" t="s">
        <v>10034</v>
      </c>
      <c r="E1478" s="121" t="s">
        <v>14519</v>
      </c>
      <c r="F1478" s="121" t="s">
        <v>15942</v>
      </c>
      <c r="G1478" s="138" t="s">
        <v>16046</v>
      </c>
      <c r="H1478" s="138" t="s">
        <v>194</v>
      </c>
      <c r="I1478" s="162">
        <v>5</v>
      </c>
      <c r="J1478" s="138" t="s">
        <v>16029</v>
      </c>
      <c r="K1478" s="138" t="s">
        <v>31</v>
      </c>
      <c r="L1478" s="162">
        <v>3</v>
      </c>
      <c r="M1478" s="27">
        <f t="shared" si="53"/>
        <v>390</v>
      </c>
      <c r="N1478" s="23"/>
      <c r="O1478" s="24" t="s">
        <v>32</v>
      </c>
    </row>
    <row r="1479" s="1" customFormat="1" ht="18.75" spans="1:15">
      <c r="A1479" s="121">
        <v>1474</v>
      </c>
      <c r="B1479" s="121" t="s">
        <v>14518</v>
      </c>
      <c r="C1479" s="121" t="s">
        <v>11004</v>
      </c>
      <c r="D1479" s="121" t="s">
        <v>10034</v>
      </c>
      <c r="E1479" s="121" t="s">
        <v>14519</v>
      </c>
      <c r="F1479" s="121" t="s">
        <v>15942</v>
      </c>
      <c r="G1479" s="138" t="s">
        <v>16047</v>
      </c>
      <c r="H1479" s="138" t="s">
        <v>194</v>
      </c>
      <c r="I1479" s="162">
        <v>4</v>
      </c>
      <c r="J1479" s="138" t="s">
        <v>16029</v>
      </c>
      <c r="K1479" s="138" t="s">
        <v>31</v>
      </c>
      <c r="L1479" s="162">
        <v>2</v>
      </c>
      <c r="M1479" s="27">
        <f t="shared" si="53"/>
        <v>260</v>
      </c>
      <c r="N1479" s="23"/>
      <c r="O1479" s="24" t="s">
        <v>32</v>
      </c>
    </row>
    <row r="1480" s="1" customFormat="1" ht="18.75" spans="1:15">
      <c r="A1480" s="121">
        <v>1475</v>
      </c>
      <c r="B1480" s="121" t="s">
        <v>14518</v>
      </c>
      <c r="C1480" s="121" t="s">
        <v>11004</v>
      </c>
      <c r="D1480" s="121" t="s">
        <v>10034</v>
      </c>
      <c r="E1480" s="121" t="s">
        <v>14519</v>
      </c>
      <c r="F1480" s="121" t="s">
        <v>15942</v>
      </c>
      <c r="G1480" s="138" t="s">
        <v>16048</v>
      </c>
      <c r="H1480" s="138" t="s">
        <v>1583</v>
      </c>
      <c r="I1480" s="162">
        <v>3</v>
      </c>
      <c r="J1480" s="138" t="s">
        <v>16029</v>
      </c>
      <c r="K1480" s="138" t="s">
        <v>31</v>
      </c>
      <c r="L1480" s="162">
        <v>2</v>
      </c>
      <c r="M1480" s="27">
        <f t="shared" si="53"/>
        <v>260</v>
      </c>
      <c r="N1480" s="23"/>
      <c r="O1480" s="24" t="s">
        <v>32</v>
      </c>
    </row>
    <row r="1481" s="1" customFormat="1" ht="18.75" spans="1:15">
      <c r="A1481" s="121">
        <v>1476</v>
      </c>
      <c r="B1481" s="121" t="s">
        <v>14518</v>
      </c>
      <c r="C1481" s="121" t="s">
        <v>11004</v>
      </c>
      <c r="D1481" s="121" t="s">
        <v>10034</v>
      </c>
      <c r="E1481" s="121" t="s">
        <v>14519</v>
      </c>
      <c r="F1481" s="121" t="s">
        <v>15942</v>
      </c>
      <c r="G1481" s="138" t="s">
        <v>16049</v>
      </c>
      <c r="H1481" s="138" t="s">
        <v>194</v>
      </c>
      <c r="I1481" s="162">
        <v>2</v>
      </c>
      <c r="J1481" s="138" t="s">
        <v>16029</v>
      </c>
      <c r="K1481" s="138" t="s">
        <v>31</v>
      </c>
      <c r="L1481" s="162">
        <v>2</v>
      </c>
      <c r="M1481" s="27">
        <f t="shared" si="53"/>
        <v>260</v>
      </c>
      <c r="N1481" s="23"/>
      <c r="O1481" s="24" t="s">
        <v>32</v>
      </c>
    </row>
    <row r="1482" s="1" customFormat="1" ht="18.75" spans="1:15">
      <c r="A1482" s="121">
        <v>1477</v>
      </c>
      <c r="B1482" s="121" t="s">
        <v>14518</v>
      </c>
      <c r="C1482" s="121" t="s">
        <v>11004</v>
      </c>
      <c r="D1482" s="121" t="s">
        <v>10034</v>
      </c>
      <c r="E1482" s="121" t="s">
        <v>14519</v>
      </c>
      <c r="F1482" s="121" t="s">
        <v>15942</v>
      </c>
      <c r="G1482" s="161" t="s">
        <v>16050</v>
      </c>
      <c r="H1482" s="138" t="s">
        <v>1583</v>
      </c>
      <c r="I1482" s="162">
        <v>5</v>
      </c>
      <c r="J1482" s="138" t="s">
        <v>16029</v>
      </c>
      <c r="K1482" s="138" t="s">
        <v>31</v>
      </c>
      <c r="L1482" s="162">
        <v>3</v>
      </c>
      <c r="M1482" s="27">
        <f t="shared" si="53"/>
        <v>390</v>
      </c>
      <c r="N1482" s="23"/>
      <c r="O1482" s="24" t="s">
        <v>32</v>
      </c>
    </row>
    <row r="1483" s="1" customFormat="1" ht="18.75" spans="1:15">
      <c r="A1483" s="121">
        <v>1478</v>
      </c>
      <c r="B1483" s="121" t="s">
        <v>14518</v>
      </c>
      <c r="C1483" s="121" t="s">
        <v>11004</v>
      </c>
      <c r="D1483" s="121" t="s">
        <v>10034</v>
      </c>
      <c r="E1483" s="121" t="s">
        <v>14519</v>
      </c>
      <c r="F1483" s="121" t="s">
        <v>15942</v>
      </c>
      <c r="G1483" s="138" t="s">
        <v>16051</v>
      </c>
      <c r="H1483" s="138" t="s">
        <v>1583</v>
      </c>
      <c r="I1483" s="162">
        <v>3</v>
      </c>
      <c r="J1483" s="138" t="s">
        <v>16029</v>
      </c>
      <c r="K1483" s="138" t="s">
        <v>31</v>
      </c>
      <c r="L1483" s="162">
        <v>3</v>
      </c>
      <c r="M1483" s="27">
        <f t="shared" si="53"/>
        <v>390</v>
      </c>
      <c r="N1483" s="23"/>
      <c r="O1483" s="24" t="s">
        <v>32</v>
      </c>
    </row>
    <row r="1484" s="1" customFormat="1" ht="18.75" spans="1:15">
      <c r="A1484" s="121">
        <v>1479</v>
      </c>
      <c r="B1484" s="121" t="s">
        <v>14518</v>
      </c>
      <c r="C1484" s="121" t="s">
        <v>11004</v>
      </c>
      <c r="D1484" s="121" t="s">
        <v>10034</v>
      </c>
      <c r="E1484" s="121" t="s">
        <v>14519</v>
      </c>
      <c r="F1484" s="121" t="s">
        <v>15942</v>
      </c>
      <c r="G1484" s="155" t="s">
        <v>16052</v>
      </c>
      <c r="H1484" s="147" t="s">
        <v>194</v>
      </c>
      <c r="I1484" s="162">
        <v>5</v>
      </c>
      <c r="J1484" s="138" t="s">
        <v>16053</v>
      </c>
      <c r="K1484" s="138" t="s">
        <v>31</v>
      </c>
      <c r="L1484" s="162">
        <v>3</v>
      </c>
      <c r="M1484" s="27">
        <f t="shared" si="53"/>
        <v>390</v>
      </c>
      <c r="N1484" s="23"/>
      <c r="O1484" s="24" t="s">
        <v>32</v>
      </c>
    </row>
    <row r="1485" s="1" customFormat="1" ht="18.75" spans="1:15">
      <c r="A1485" s="121">
        <v>1480</v>
      </c>
      <c r="B1485" s="121" t="s">
        <v>14518</v>
      </c>
      <c r="C1485" s="121" t="s">
        <v>11004</v>
      </c>
      <c r="D1485" s="121" t="s">
        <v>10034</v>
      </c>
      <c r="E1485" s="121" t="s">
        <v>14519</v>
      </c>
      <c r="F1485" s="121" t="s">
        <v>15942</v>
      </c>
      <c r="G1485" s="138" t="s">
        <v>16054</v>
      </c>
      <c r="H1485" s="138" t="s">
        <v>1583</v>
      </c>
      <c r="I1485" s="162">
        <v>4</v>
      </c>
      <c r="J1485" s="138" t="s">
        <v>16053</v>
      </c>
      <c r="K1485" s="138" t="s">
        <v>31</v>
      </c>
      <c r="L1485" s="162">
        <v>2</v>
      </c>
      <c r="M1485" s="27">
        <f t="shared" si="53"/>
        <v>260</v>
      </c>
      <c r="N1485" s="23"/>
      <c r="O1485" s="24" t="s">
        <v>32</v>
      </c>
    </row>
    <row r="1486" s="1" customFormat="1" ht="18.75" spans="1:15">
      <c r="A1486" s="121">
        <v>1481</v>
      </c>
      <c r="B1486" s="121" t="s">
        <v>14518</v>
      </c>
      <c r="C1486" s="121" t="s">
        <v>11004</v>
      </c>
      <c r="D1486" s="121" t="s">
        <v>10034</v>
      </c>
      <c r="E1486" s="121" t="s">
        <v>14519</v>
      </c>
      <c r="F1486" s="121" t="s">
        <v>15942</v>
      </c>
      <c r="G1486" s="138" t="s">
        <v>16055</v>
      </c>
      <c r="H1486" s="147" t="s">
        <v>194</v>
      </c>
      <c r="I1486" s="162">
        <v>3</v>
      </c>
      <c r="J1486" s="138" t="s">
        <v>16053</v>
      </c>
      <c r="K1486" s="138" t="s">
        <v>31</v>
      </c>
      <c r="L1486" s="162">
        <v>3</v>
      </c>
      <c r="M1486" s="27">
        <f t="shared" si="53"/>
        <v>390</v>
      </c>
      <c r="N1486" s="23"/>
      <c r="O1486" s="24" t="s">
        <v>32</v>
      </c>
    </row>
    <row r="1487" s="1" customFormat="1" ht="18.75" spans="1:15">
      <c r="A1487" s="121">
        <v>1482</v>
      </c>
      <c r="B1487" s="121" t="s">
        <v>14518</v>
      </c>
      <c r="C1487" s="121" t="s">
        <v>11004</v>
      </c>
      <c r="D1487" s="121" t="s">
        <v>10034</v>
      </c>
      <c r="E1487" s="121" t="s">
        <v>14519</v>
      </c>
      <c r="F1487" s="121" t="s">
        <v>15942</v>
      </c>
      <c r="G1487" s="138" t="s">
        <v>16042</v>
      </c>
      <c r="H1487" s="147" t="s">
        <v>194</v>
      </c>
      <c r="I1487" s="162">
        <v>5</v>
      </c>
      <c r="J1487" s="138" t="s">
        <v>16053</v>
      </c>
      <c r="K1487" s="138" t="s">
        <v>31</v>
      </c>
      <c r="L1487" s="162">
        <v>2</v>
      </c>
      <c r="M1487" s="27">
        <f t="shared" si="53"/>
        <v>260</v>
      </c>
      <c r="N1487" s="23"/>
      <c r="O1487" s="24" t="s">
        <v>32</v>
      </c>
    </row>
    <row r="1488" s="1" customFormat="1" ht="18.75" spans="1:15">
      <c r="A1488" s="121">
        <v>1483</v>
      </c>
      <c r="B1488" s="121" t="s">
        <v>14518</v>
      </c>
      <c r="C1488" s="121" t="s">
        <v>11004</v>
      </c>
      <c r="D1488" s="121" t="s">
        <v>10034</v>
      </c>
      <c r="E1488" s="121" t="s">
        <v>14519</v>
      </c>
      <c r="F1488" s="121" t="s">
        <v>15942</v>
      </c>
      <c r="G1488" s="138" t="s">
        <v>16056</v>
      </c>
      <c r="H1488" s="138" t="s">
        <v>1583</v>
      </c>
      <c r="I1488" s="162">
        <v>3</v>
      </c>
      <c r="J1488" s="138" t="s">
        <v>16053</v>
      </c>
      <c r="K1488" s="138" t="s">
        <v>31</v>
      </c>
      <c r="L1488" s="162">
        <v>3</v>
      </c>
      <c r="M1488" s="27">
        <f t="shared" si="53"/>
        <v>390</v>
      </c>
      <c r="N1488" s="23"/>
      <c r="O1488" s="24" t="s">
        <v>32</v>
      </c>
    </row>
    <row r="1489" s="1" customFormat="1" ht="18.75" spans="1:15">
      <c r="A1489" s="121">
        <v>1484</v>
      </c>
      <c r="B1489" s="121" t="s">
        <v>14518</v>
      </c>
      <c r="C1489" s="121" t="s">
        <v>11004</v>
      </c>
      <c r="D1489" s="121" t="s">
        <v>10034</v>
      </c>
      <c r="E1489" s="121" t="s">
        <v>14519</v>
      </c>
      <c r="F1489" s="121" t="s">
        <v>15942</v>
      </c>
      <c r="G1489" s="138" t="s">
        <v>16057</v>
      </c>
      <c r="H1489" s="147" t="s">
        <v>194</v>
      </c>
      <c r="I1489" s="162">
        <v>5</v>
      </c>
      <c r="J1489" s="138" t="s">
        <v>16053</v>
      </c>
      <c r="K1489" s="138" t="s">
        <v>31</v>
      </c>
      <c r="L1489" s="162">
        <v>3</v>
      </c>
      <c r="M1489" s="27">
        <f t="shared" si="53"/>
        <v>390</v>
      </c>
      <c r="N1489" s="23"/>
      <c r="O1489" s="24" t="s">
        <v>32</v>
      </c>
    </row>
    <row r="1490" s="1" customFormat="1" ht="18.75" spans="1:15">
      <c r="A1490" s="121">
        <v>1485</v>
      </c>
      <c r="B1490" s="121" t="s">
        <v>14518</v>
      </c>
      <c r="C1490" s="121" t="s">
        <v>11004</v>
      </c>
      <c r="D1490" s="121" t="s">
        <v>10034</v>
      </c>
      <c r="E1490" s="121" t="s">
        <v>14519</v>
      </c>
      <c r="F1490" s="121" t="s">
        <v>15942</v>
      </c>
      <c r="G1490" s="138" t="s">
        <v>16058</v>
      </c>
      <c r="H1490" s="147" t="s">
        <v>194</v>
      </c>
      <c r="I1490" s="162">
        <v>3</v>
      </c>
      <c r="J1490" s="138" t="s">
        <v>16053</v>
      </c>
      <c r="K1490" s="138" t="s">
        <v>31</v>
      </c>
      <c r="L1490" s="162">
        <v>3</v>
      </c>
      <c r="M1490" s="27">
        <f t="shared" si="53"/>
        <v>390</v>
      </c>
      <c r="N1490" s="23"/>
      <c r="O1490" s="24" t="s">
        <v>32</v>
      </c>
    </row>
    <row r="1491" s="1" customFormat="1" ht="18.75" spans="1:15">
      <c r="A1491" s="121">
        <v>1486</v>
      </c>
      <c r="B1491" s="121" t="s">
        <v>14518</v>
      </c>
      <c r="C1491" s="121" t="s">
        <v>11004</v>
      </c>
      <c r="D1491" s="121" t="s">
        <v>10034</v>
      </c>
      <c r="E1491" s="121" t="s">
        <v>14519</v>
      </c>
      <c r="F1491" s="121" t="s">
        <v>15942</v>
      </c>
      <c r="G1491" s="138" t="s">
        <v>16059</v>
      </c>
      <c r="H1491" s="138" t="s">
        <v>1583</v>
      </c>
      <c r="I1491" s="162">
        <v>4</v>
      </c>
      <c r="J1491" s="138" t="s">
        <v>16053</v>
      </c>
      <c r="K1491" s="138" t="s">
        <v>31</v>
      </c>
      <c r="L1491" s="122">
        <v>3</v>
      </c>
      <c r="M1491" s="27">
        <f t="shared" si="53"/>
        <v>390</v>
      </c>
      <c r="N1491" s="23"/>
      <c r="O1491" s="24" t="s">
        <v>32</v>
      </c>
    </row>
    <row r="1492" s="1" customFormat="1" ht="18.75" spans="1:15">
      <c r="A1492" s="121">
        <v>1487</v>
      </c>
      <c r="B1492" s="121" t="s">
        <v>14518</v>
      </c>
      <c r="C1492" s="121" t="s">
        <v>11004</v>
      </c>
      <c r="D1492" s="121" t="s">
        <v>10034</v>
      </c>
      <c r="E1492" s="121" t="s">
        <v>14519</v>
      </c>
      <c r="F1492" s="121" t="s">
        <v>15942</v>
      </c>
      <c r="G1492" s="138" t="s">
        <v>16060</v>
      </c>
      <c r="H1492" s="147" t="s">
        <v>194</v>
      </c>
      <c r="I1492" s="162">
        <v>5</v>
      </c>
      <c r="J1492" s="138" t="s">
        <v>16053</v>
      </c>
      <c r="K1492" s="138" t="s">
        <v>31</v>
      </c>
      <c r="L1492" s="162">
        <v>3</v>
      </c>
      <c r="M1492" s="27">
        <f t="shared" si="53"/>
        <v>390</v>
      </c>
      <c r="N1492" s="23"/>
      <c r="O1492" s="24" t="s">
        <v>32</v>
      </c>
    </row>
    <row r="1493" s="1" customFormat="1" ht="18.75" spans="1:15">
      <c r="A1493" s="121">
        <v>1488</v>
      </c>
      <c r="B1493" s="121" t="s">
        <v>14518</v>
      </c>
      <c r="C1493" s="121" t="s">
        <v>11004</v>
      </c>
      <c r="D1493" s="121" t="s">
        <v>10034</v>
      </c>
      <c r="E1493" s="121" t="s">
        <v>14519</v>
      </c>
      <c r="F1493" s="121" t="s">
        <v>15942</v>
      </c>
      <c r="G1493" s="138" t="s">
        <v>16061</v>
      </c>
      <c r="H1493" s="147" t="s">
        <v>194</v>
      </c>
      <c r="I1493" s="162">
        <v>3</v>
      </c>
      <c r="J1493" s="138" t="s">
        <v>16053</v>
      </c>
      <c r="K1493" s="138" t="s">
        <v>31</v>
      </c>
      <c r="L1493" s="162">
        <v>2</v>
      </c>
      <c r="M1493" s="27">
        <f t="shared" si="53"/>
        <v>260</v>
      </c>
      <c r="N1493" s="23"/>
      <c r="O1493" s="24" t="s">
        <v>32</v>
      </c>
    </row>
    <row r="1494" s="1" customFormat="1" ht="18.75" spans="1:15">
      <c r="A1494" s="121">
        <v>1489</v>
      </c>
      <c r="B1494" s="121" t="s">
        <v>14518</v>
      </c>
      <c r="C1494" s="121" t="s">
        <v>11004</v>
      </c>
      <c r="D1494" s="121" t="s">
        <v>10034</v>
      </c>
      <c r="E1494" s="121" t="s">
        <v>14519</v>
      </c>
      <c r="F1494" s="121" t="s">
        <v>15942</v>
      </c>
      <c r="G1494" s="138" t="s">
        <v>16062</v>
      </c>
      <c r="H1494" s="147" t="s">
        <v>194</v>
      </c>
      <c r="I1494" s="162">
        <v>4</v>
      </c>
      <c r="J1494" s="138" t="s">
        <v>16053</v>
      </c>
      <c r="K1494" s="138" t="s">
        <v>31</v>
      </c>
      <c r="L1494" s="162">
        <v>4</v>
      </c>
      <c r="M1494" s="27">
        <f t="shared" si="53"/>
        <v>520</v>
      </c>
      <c r="N1494" s="23"/>
      <c r="O1494" s="24" t="s">
        <v>32</v>
      </c>
    </row>
    <row r="1495" s="1" customFormat="1" ht="18.75" spans="1:15">
      <c r="A1495" s="121">
        <v>1490</v>
      </c>
      <c r="B1495" s="121" t="s">
        <v>14518</v>
      </c>
      <c r="C1495" s="121" t="s">
        <v>11004</v>
      </c>
      <c r="D1495" s="121" t="s">
        <v>10034</v>
      </c>
      <c r="E1495" s="121" t="s">
        <v>14519</v>
      </c>
      <c r="F1495" s="121" t="s">
        <v>15942</v>
      </c>
      <c r="G1495" s="138" t="s">
        <v>16063</v>
      </c>
      <c r="H1495" s="138" t="s">
        <v>1583</v>
      </c>
      <c r="I1495" s="162">
        <v>5</v>
      </c>
      <c r="J1495" s="138" t="s">
        <v>16053</v>
      </c>
      <c r="K1495" s="138" t="s">
        <v>31</v>
      </c>
      <c r="L1495" s="162">
        <v>5</v>
      </c>
      <c r="M1495" s="27">
        <f t="shared" si="53"/>
        <v>650</v>
      </c>
      <c r="N1495" s="23"/>
      <c r="O1495" s="24" t="s">
        <v>32</v>
      </c>
    </row>
    <row r="1496" s="1" customFormat="1" ht="18.75" spans="1:15">
      <c r="A1496" s="121">
        <v>1491</v>
      </c>
      <c r="B1496" s="121" t="s">
        <v>14518</v>
      </c>
      <c r="C1496" s="121" t="s">
        <v>11004</v>
      </c>
      <c r="D1496" s="121" t="s">
        <v>10034</v>
      </c>
      <c r="E1496" s="121" t="s">
        <v>14519</v>
      </c>
      <c r="F1496" s="121" t="s">
        <v>15942</v>
      </c>
      <c r="G1496" s="138" t="s">
        <v>16064</v>
      </c>
      <c r="H1496" s="147" t="s">
        <v>5025</v>
      </c>
      <c r="I1496" s="162">
        <v>1</v>
      </c>
      <c r="J1496" s="138" t="s">
        <v>16065</v>
      </c>
      <c r="K1496" s="138" t="s">
        <v>31</v>
      </c>
      <c r="L1496" s="162">
        <v>1</v>
      </c>
      <c r="M1496" s="27">
        <f>L1496*312</f>
        <v>312</v>
      </c>
      <c r="N1496" s="23"/>
      <c r="O1496" s="24" t="s">
        <v>32</v>
      </c>
    </row>
    <row r="1497" s="1" customFormat="1" ht="18.75" spans="1:15">
      <c r="A1497" s="121">
        <v>1492</v>
      </c>
      <c r="B1497" s="121" t="s">
        <v>14518</v>
      </c>
      <c r="C1497" s="121" t="s">
        <v>11004</v>
      </c>
      <c r="D1497" s="121" t="s">
        <v>10034</v>
      </c>
      <c r="E1497" s="121" t="s">
        <v>14519</v>
      </c>
      <c r="F1497" s="121" t="s">
        <v>15942</v>
      </c>
      <c r="G1497" s="138" t="s">
        <v>16066</v>
      </c>
      <c r="H1497" s="147" t="s">
        <v>194</v>
      </c>
      <c r="I1497" s="162">
        <v>2</v>
      </c>
      <c r="J1497" s="138" t="s">
        <v>16065</v>
      </c>
      <c r="K1497" s="138" t="s">
        <v>31</v>
      </c>
      <c r="L1497" s="162">
        <v>2</v>
      </c>
      <c r="M1497" s="27">
        <f t="shared" ref="M1497:M1528" si="54">L1497*130</f>
        <v>260</v>
      </c>
      <c r="N1497" s="23"/>
      <c r="O1497" s="24" t="s">
        <v>32</v>
      </c>
    </row>
    <row r="1498" s="1" customFormat="1" ht="18.75" spans="1:15">
      <c r="A1498" s="121">
        <v>1493</v>
      </c>
      <c r="B1498" s="121" t="s">
        <v>14518</v>
      </c>
      <c r="C1498" s="121" t="s">
        <v>11004</v>
      </c>
      <c r="D1498" s="121" t="s">
        <v>10034</v>
      </c>
      <c r="E1498" s="121" t="s">
        <v>14519</v>
      </c>
      <c r="F1498" s="121" t="s">
        <v>15942</v>
      </c>
      <c r="G1498" s="138" t="s">
        <v>16067</v>
      </c>
      <c r="H1498" s="147" t="s">
        <v>194</v>
      </c>
      <c r="I1498" s="162">
        <v>3</v>
      </c>
      <c r="J1498" s="138" t="s">
        <v>16065</v>
      </c>
      <c r="K1498" s="138" t="s">
        <v>31</v>
      </c>
      <c r="L1498" s="162">
        <v>3</v>
      </c>
      <c r="M1498" s="27">
        <f t="shared" si="54"/>
        <v>390</v>
      </c>
      <c r="N1498" s="23"/>
      <c r="O1498" s="24" t="s">
        <v>32</v>
      </c>
    </row>
    <row r="1499" s="1" customFormat="1" ht="18.75" spans="1:15">
      <c r="A1499" s="121">
        <v>1494</v>
      </c>
      <c r="B1499" s="121" t="s">
        <v>14518</v>
      </c>
      <c r="C1499" s="121" t="s">
        <v>11004</v>
      </c>
      <c r="D1499" s="121" t="s">
        <v>10034</v>
      </c>
      <c r="E1499" s="121" t="s">
        <v>14519</v>
      </c>
      <c r="F1499" s="121" t="s">
        <v>15942</v>
      </c>
      <c r="G1499" s="138" t="s">
        <v>16068</v>
      </c>
      <c r="H1499" s="138" t="s">
        <v>1583</v>
      </c>
      <c r="I1499" s="162">
        <v>4</v>
      </c>
      <c r="J1499" s="138" t="s">
        <v>16065</v>
      </c>
      <c r="K1499" s="138" t="s">
        <v>31</v>
      </c>
      <c r="L1499" s="162">
        <v>2</v>
      </c>
      <c r="M1499" s="27">
        <f t="shared" si="54"/>
        <v>260</v>
      </c>
      <c r="N1499" s="23"/>
      <c r="O1499" s="24" t="s">
        <v>32</v>
      </c>
    </row>
    <row r="1500" s="1" customFormat="1" ht="18.75" spans="1:15">
      <c r="A1500" s="121">
        <v>1495</v>
      </c>
      <c r="B1500" s="121" t="s">
        <v>14518</v>
      </c>
      <c r="C1500" s="121" t="s">
        <v>11004</v>
      </c>
      <c r="D1500" s="121" t="s">
        <v>10034</v>
      </c>
      <c r="E1500" s="121" t="s">
        <v>14519</v>
      </c>
      <c r="F1500" s="121" t="s">
        <v>15942</v>
      </c>
      <c r="G1500" s="138" t="s">
        <v>16069</v>
      </c>
      <c r="H1500" s="147" t="s">
        <v>194</v>
      </c>
      <c r="I1500" s="162">
        <v>4</v>
      </c>
      <c r="J1500" s="138" t="s">
        <v>16065</v>
      </c>
      <c r="K1500" s="138" t="s">
        <v>31</v>
      </c>
      <c r="L1500" s="162">
        <v>3</v>
      </c>
      <c r="M1500" s="27">
        <f t="shared" si="54"/>
        <v>390</v>
      </c>
      <c r="N1500" s="23"/>
      <c r="O1500" s="24" t="s">
        <v>32</v>
      </c>
    </row>
    <row r="1501" s="1" customFormat="1" ht="18.75" spans="1:15">
      <c r="A1501" s="121">
        <v>1496</v>
      </c>
      <c r="B1501" s="121" t="s">
        <v>14518</v>
      </c>
      <c r="C1501" s="121" t="s">
        <v>11004</v>
      </c>
      <c r="D1501" s="121" t="s">
        <v>10034</v>
      </c>
      <c r="E1501" s="121" t="s">
        <v>14519</v>
      </c>
      <c r="F1501" s="121" t="s">
        <v>15942</v>
      </c>
      <c r="G1501" s="138" t="s">
        <v>16070</v>
      </c>
      <c r="H1501" s="147" t="s">
        <v>194</v>
      </c>
      <c r="I1501" s="162">
        <v>4</v>
      </c>
      <c r="J1501" s="138" t="s">
        <v>16065</v>
      </c>
      <c r="K1501" s="138" t="s">
        <v>31</v>
      </c>
      <c r="L1501" s="162">
        <v>2</v>
      </c>
      <c r="M1501" s="27">
        <f t="shared" si="54"/>
        <v>260</v>
      </c>
      <c r="N1501" s="23"/>
      <c r="O1501" s="24" t="s">
        <v>32</v>
      </c>
    </row>
    <row r="1502" s="1" customFormat="1" ht="18.75" spans="1:15">
      <c r="A1502" s="121">
        <v>1497</v>
      </c>
      <c r="B1502" s="121" t="s">
        <v>14518</v>
      </c>
      <c r="C1502" s="121" t="s">
        <v>11004</v>
      </c>
      <c r="D1502" s="121" t="s">
        <v>10034</v>
      </c>
      <c r="E1502" s="121" t="s">
        <v>14519</v>
      </c>
      <c r="F1502" s="121" t="s">
        <v>15942</v>
      </c>
      <c r="G1502" s="138" t="s">
        <v>16071</v>
      </c>
      <c r="H1502" s="147" t="s">
        <v>194</v>
      </c>
      <c r="I1502" s="162">
        <v>5</v>
      </c>
      <c r="J1502" s="138" t="s">
        <v>16065</v>
      </c>
      <c r="K1502" s="138" t="s">
        <v>31</v>
      </c>
      <c r="L1502" s="162">
        <v>2</v>
      </c>
      <c r="M1502" s="27">
        <f t="shared" si="54"/>
        <v>260</v>
      </c>
      <c r="N1502" s="23"/>
      <c r="O1502" s="24" t="s">
        <v>32</v>
      </c>
    </row>
    <row r="1503" s="1" customFormat="1" ht="18.75" spans="1:15">
      <c r="A1503" s="121">
        <v>1498</v>
      </c>
      <c r="B1503" s="121" t="s">
        <v>14518</v>
      </c>
      <c r="C1503" s="121" t="s">
        <v>11004</v>
      </c>
      <c r="D1503" s="121" t="s">
        <v>10034</v>
      </c>
      <c r="E1503" s="121" t="s">
        <v>14519</v>
      </c>
      <c r="F1503" s="121" t="s">
        <v>15942</v>
      </c>
      <c r="G1503" s="138" t="s">
        <v>16072</v>
      </c>
      <c r="H1503" s="147" t="s">
        <v>194</v>
      </c>
      <c r="I1503" s="162">
        <v>3</v>
      </c>
      <c r="J1503" s="138" t="s">
        <v>16065</v>
      </c>
      <c r="K1503" s="138" t="s">
        <v>31</v>
      </c>
      <c r="L1503" s="162">
        <v>2</v>
      </c>
      <c r="M1503" s="27">
        <f t="shared" si="54"/>
        <v>260</v>
      </c>
      <c r="N1503" s="23"/>
      <c r="O1503" s="24" t="s">
        <v>32</v>
      </c>
    </row>
    <row r="1504" s="1" customFormat="1" ht="18.75" spans="1:15">
      <c r="A1504" s="121">
        <v>1499</v>
      </c>
      <c r="B1504" s="121" t="s">
        <v>14518</v>
      </c>
      <c r="C1504" s="121" t="s">
        <v>11004</v>
      </c>
      <c r="D1504" s="121" t="s">
        <v>10034</v>
      </c>
      <c r="E1504" s="121" t="s">
        <v>14519</v>
      </c>
      <c r="F1504" s="121" t="s">
        <v>15942</v>
      </c>
      <c r="G1504" s="138" t="s">
        <v>16073</v>
      </c>
      <c r="H1504" s="147" t="s">
        <v>194</v>
      </c>
      <c r="I1504" s="162">
        <v>4</v>
      </c>
      <c r="J1504" s="138" t="s">
        <v>16074</v>
      </c>
      <c r="K1504" s="138" t="s">
        <v>31</v>
      </c>
      <c r="L1504" s="162">
        <v>4</v>
      </c>
      <c r="M1504" s="27">
        <f t="shared" si="54"/>
        <v>520</v>
      </c>
      <c r="N1504" s="23"/>
      <c r="O1504" s="24" t="s">
        <v>32</v>
      </c>
    </row>
    <row r="1505" s="1" customFormat="1" ht="18.75" spans="1:15">
      <c r="A1505" s="121">
        <v>1500</v>
      </c>
      <c r="B1505" s="121" t="s">
        <v>14518</v>
      </c>
      <c r="C1505" s="121" t="s">
        <v>11004</v>
      </c>
      <c r="D1505" s="121" t="s">
        <v>10034</v>
      </c>
      <c r="E1505" s="121" t="s">
        <v>14519</v>
      </c>
      <c r="F1505" s="121" t="s">
        <v>15942</v>
      </c>
      <c r="G1505" s="138" t="s">
        <v>16075</v>
      </c>
      <c r="H1505" s="147" t="s">
        <v>194</v>
      </c>
      <c r="I1505" s="162">
        <v>4</v>
      </c>
      <c r="J1505" s="138" t="s">
        <v>16074</v>
      </c>
      <c r="K1505" s="138" t="s">
        <v>31</v>
      </c>
      <c r="L1505" s="162">
        <v>2</v>
      </c>
      <c r="M1505" s="27">
        <f t="shared" si="54"/>
        <v>260</v>
      </c>
      <c r="N1505" s="23"/>
      <c r="O1505" s="24" t="s">
        <v>32</v>
      </c>
    </row>
    <row r="1506" s="1" customFormat="1" ht="18.75" spans="1:15">
      <c r="A1506" s="121">
        <v>1501</v>
      </c>
      <c r="B1506" s="121" t="s">
        <v>14518</v>
      </c>
      <c r="C1506" s="121" t="s">
        <v>11004</v>
      </c>
      <c r="D1506" s="121" t="s">
        <v>10034</v>
      </c>
      <c r="E1506" s="121" t="s">
        <v>14519</v>
      </c>
      <c r="F1506" s="121" t="s">
        <v>15942</v>
      </c>
      <c r="G1506" s="138" t="s">
        <v>16076</v>
      </c>
      <c r="H1506" s="138" t="s">
        <v>1583</v>
      </c>
      <c r="I1506" s="162">
        <v>5</v>
      </c>
      <c r="J1506" s="138" t="s">
        <v>16074</v>
      </c>
      <c r="K1506" s="138" t="s">
        <v>31</v>
      </c>
      <c r="L1506" s="162">
        <v>4</v>
      </c>
      <c r="M1506" s="27">
        <f t="shared" si="54"/>
        <v>520</v>
      </c>
      <c r="N1506" s="23"/>
      <c r="O1506" s="24" t="s">
        <v>32</v>
      </c>
    </row>
    <row r="1507" s="1" customFormat="1" ht="18.75" spans="1:15">
      <c r="A1507" s="121">
        <v>1502</v>
      </c>
      <c r="B1507" s="121" t="s">
        <v>14518</v>
      </c>
      <c r="C1507" s="121" t="s">
        <v>11004</v>
      </c>
      <c r="D1507" s="121" t="s">
        <v>10034</v>
      </c>
      <c r="E1507" s="121" t="s">
        <v>14519</v>
      </c>
      <c r="F1507" s="121" t="s">
        <v>15942</v>
      </c>
      <c r="G1507" s="138" t="s">
        <v>16077</v>
      </c>
      <c r="H1507" s="147" t="s">
        <v>194</v>
      </c>
      <c r="I1507" s="162">
        <v>4</v>
      </c>
      <c r="J1507" s="138" t="s">
        <v>16074</v>
      </c>
      <c r="K1507" s="138" t="s">
        <v>31</v>
      </c>
      <c r="L1507" s="162">
        <v>4</v>
      </c>
      <c r="M1507" s="27">
        <f t="shared" si="54"/>
        <v>520</v>
      </c>
      <c r="N1507" s="23"/>
      <c r="O1507" s="24" t="s">
        <v>32</v>
      </c>
    </row>
    <row r="1508" s="1" customFormat="1" ht="18.75" spans="1:15">
      <c r="A1508" s="121">
        <v>1503</v>
      </c>
      <c r="B1508" s="121" t="s">
        <v>14518</v>
      </c>
      <c r="C1508" s="121" t="s">
        <v>11004</v>
      </c>
      <c r="D1508" s="121" t="s">
        <v>10034</v>
      </c>
      <c r="E1508" s="121" t="s">
        <v>14519</v>
      </c>
      <c r="F1508" s="121" t="s">
        <v>15942</v>
      </c>
      <c r="G1508" s="138" t="s">
        <v>16078</v>
      </c>
      <c r="H1508" s="147" t="s">
        <v>194</v>
      </c>
      <c r="I1508" s="162">
        <v>5</v>
      </c>
      <c r="J1508" s="138" t="s">
        <v>16074</v>
      </c>
      <c r="K1508" s="138" t="s">
        <v>31</v>
      </c>
      <c r="L1508" s="162">
        <v>4</v>
      </c>
      <c r="M1508" s="27">
        <f t="shared" si="54"/>
        <v>520</v>
      </c>
      <c r="N1508" s="23"/>
      <c r="O1508" s="24" t="s">
        <v>32</v>
      </c>
    </row>
    <row r="1509" s="1" customFormat="1" ht="18.75" spans="1:15">
      <c r="A1509" s="121">
        <v>1504</v>
      </c>
      <c r="B1509" s="121" t="s">
        <v>14518</v>
      </c>
      <c r="C1509" s="121" t="s">
        <v>11004</v>
      </c>
      <c r="D1509" s="121" t="s">
        <v>10034</v>
      </c>
      <c r="E1509" s="121" t="s">
        <v>14519</v>
      </c>
      <c r="F1509" s="121" t="s">
        <v>15942</v>
      </c>
      <c r="G1509" s="138" t="s">
        <v>15673</v>
      </c>
      <c r="H1509" s="147" t="s">
        <v>194</v>
      </c>
      <c r="I1509" s="162">
        <v>4</v>
      </c>
      <c r="J1509" s="138" t="s">
        <v>16074</v>
      </c>
      <c r="K1509" s="138" t="s">
        <v>31</v>
      </c>
      <c r="L1509" s="162">
        <v>4</v>
      </c>
      <c r="M1509" s="27">
        <f t="shared" si="54"/>
        <v>520</v>
      </c>
      <c r="N1509" s="23"/>
      <c r="O1509" s="24" t="s">
        <v>32</v>
      </c>
    </row>
    <row r="1510" s="1" customFormat="1" ht="18.75" spans="1:15">
      <c r="A1510" s="121">
        <v>1505</v>
      </c>
      <c r="B1510" s="121" t="s">
        <v>14518</v>
      </c>
      <c r="C1510" s="121" t="s">
        <v>11004</v>
      </c>
      <c r="D1510" s="121" t="s">
        <v>10034</v>
      </c>
      <c r="E1510" s="121" t="s">
        <v>14519</v>
      </c>
      <c r="F1510" s="121" t="s">
        <v>15942</v>
      </c>
      <c r="G1510" s="138" t="s">
        <v>16079</v>
      </c>
      <c r="H1510" s="147" t="s">
        <v>194</v>
      </c>
      <c r="I1510" s="163">
        <v>2</v>
      </c>
      <c r="J1510" s="138" t="s">
        <v>16074</v>
      </c>
      <c r="K1510" s="138" t="s">
        <v>31</v>
      </c>
      <c r="L1510" s="163">
        <v>2</v>
      </c>
      <c r="M1510" s="27">
        <f t="shared" si="54"/>
        <v>260</v>
      </c>
      <c r="N1510" s="23"/>
      <c r="O1510" s="24" t="s">
        <v>32</v>
      </c>
    </row>
    <row r="1511" s="1" customFormat="1" ht="18.75" spans="1:15">
      <c r="A1511" s="121">
        <v>1506</v>
      </c>
      <c r="B1511" s="121" t="s">
        <v>14518</v>
      </c>
      <c r="C1511" s="121" t="s">
        <v>11004</v>
      </c>
      <c r="D1511" s="121" t="s">
        <v>10034</v>
      </c>
      <c r="E1511" s="121" t="s">
        <v>14519</v>
      </c>
      <c r="F1511" s="121" t="s">
        <v>15942</v>
      </c>
      <c r="G1511" s="138" t="s">
        <v>16080</v>
      </c>
      <c r="H1511" s="147" t="s">
        <v>194</v>
      </c>
      <c r="I1511" s="163">
        <v>3</v>
      </c>
      <c r="J1511" s="138" t="s">
        <v>16074</v>
      </c>
      <c r="K1511" s="138" t="s">
        <v>31</v>
      </c>
      <c r="L1511" s="163">
        <v>3</v>
      </c>
      <c r="M1511" s="27">
        <f t="shared" si="54"/>
        <v>390</v>
      </c>
      <c r="N1511" s="23"/>
      <c r="O1511" s="24" t="s">
        <v>32</v>
      </c>
    </row>
    <row r="1512" s="1" customFormat="1" ht="18.75" spans="1:15">
      <c r="A1512" s="121">
        <v>1507</v>
      </c>
      <c r="B1512" s="121" t="s">
        <v>14518</v>
      </c>
      <c r="C1512" s="121" t="s">
        <v>11004</v>
      </c>
      <c r="D1512" s="121" t="s">
        <v>10034</v>
      </c>
      <c r="E1512" s="121" t="s">
        <v>14519</v>
      </c>
      <c r="F1512" s="121" t="s">
        <v>15942</v>
      </c>
      <c r="G1512" s="138" t="s">
        <v>16081</v>
      </c>
      <c r="H1512" s="147" t="s">
        <v>194</v>
      </c>
      <c r="I1512" s="162">
        <v>4</v>
      </c>
      <c r="J1512" s="138" t="s">
        <v>16074</v>
      </c>
      <c r="K1512" s="138" t="s">
        <v>31</v>
      </c>
      <c r="L1512" s="162">
        <v>4</v>
      </c>
      <c r="M1512" s="27">
        <f t="shared" si="54"/>
        <v>520</v>
      </c>
      <c r="N1512" s="23"/>
      <c r="O1512" s="24" t="s">
        <v>32</v>
      </c>
    </row>
    <row r="1513" s="1" customFormat="1" ht="18.75" spans="1:15">
      <c r="A1513" s="121">
        <v>1508</v>
      </c>
      <c r="B1513" s="121" t="s">
        <v>14518</v>
      </c>
      <c r="C1513" s="121" t="s">
        <v>11004</v>
      </c>
      <c r="D1513" s="121" t="s">
        <v>10034</v>
      </c>
      <c r="E1513" s="121" t="s">
        <v>14519</v>
      </c>
      <c r="F1513" s="121" t="s">
        <v>15942</v>
      </c>
      <c r="G1513" s="138" t="s">
        <v>16082</v>
      </c>
      <c r="H1513" s="147" t="s">
        <v>194</v>
      </c>
      <c r="I1513" s="162">
        <v>5</v>
      </c>
      <c r="J1513" s="138" t="s">
        <v>16074</v>
      </c>
      <c r="K1513" s="138" t="s">
        <v>31</v>
      </c>
      <c r="L1513" s="162">
        <v>4</v>
      </c>
      <c r="M1513" s="27">
        <f t="shared" si="54"/>
        <v>520</v>
      </c>
      <c r="N1513" s="23"/>
      <c r="O1513" s="24" t="s">
        <v>32</v>
      </c>
    </row>
    <row r="1514" s="1" customFormat="1" ht="18.75" spans="1:15">
      <c r="A1514" s="121">
        <v>1509</v>
      </c>
      <c r="B1514" s="121" t="s">
        <v>14518</v>
      </c>
      <c r="C1514" s="121" t="s">
        <v>11004</v>
      </c>
      <c r="D1514" s="121" t="s">
        <v>10034</v>
      </c>
      <c r="E1514" s="121" t="s">
        <v>14519</v>
      </c>
      <c r="F1514" s="121" t="s">
        <v>15942</v>
      </c>
      <c r="G1514" s="138" t="s">
        <v>16083</v>
      </c>
      <c r="H1514" s="147" t="s">
        <v>194</v>
      </c>
      <c r="I1514" s="162">
        <v>3</v>
      </c>
      <c r="J1514" s="138" t="s">
        <v>16074</v>
      </c>
      <c r="K1514" s="138" t="s">
        <v>31</v>
      </c>
      <c r="L1514" s="162">
        <v>3</v>
      </c>
      <c r="M1514" s="27">
        <f t="shared" si="54"/>
        <v>390</v>
      </c>
      <c r="N1514" s="23"/>
      <c r="O1514" s="24" t="s">
        <v>32</v>
      </c>
    </row>
    <row r="1515" s="1" customFormat="1" ht="18.75" spans="1:15">
      <c r="A1515" s="121">
        <v>1510</v>
      </c>
      <c r="B1515" s="121" t="s">
        <v>14518</v>
      </c>
      <c r="C1515" s="121" t="s">
        <v>11004</v>
      </c>
      <c r="D1515" s="121" t="s">
        <v>10034</v>
      </c>
      <c r="E1515" s="121" t="s">
        <v>14519</v>
      </c>
      <c r="F1515" s="121" t="s">
        <v>15942</v>
      </c>
      <c r="G1515" s="138" t="s">
        <v>16084</v>
      </c>
      <c r="H1515" s="147" t="s">
        <v>194</v>
      </c>
      <c r="I1515" s="163">
        <v>3</v>
      </c>
      <c r="J1515" s="138" t="s">
        <v>16074</v>
      </c>
      <c r="K1515" s="138" t="s">
        <v>31</v>
      </c>
      <c r="L1515" s="163">
        <v>3</v>
      </c>
      <c r="M1515" s="27">
        <f t="shared" si="54"/>
        <v>390</v>
      </c>
      <c r="N1515" s="23"/>
      <c r="O1515" s="24" t="s">
        <v>32</v>
      </c>
    </row>
    <row r="1516" s="1" customFormat="1" ht="18.75" spans="1:15">
      <c r="A1516" s="121">
        <v>1511</v>
      </c>
      <c r="B1516" s="121" t="s">
        <v>14518</v>
      </c>
      <c r="C1516" s="121" t="s">
        <v>11004</v>
      </c>
      <c r="D1516" s="121" t="s">
        <v>10034</v>
      </c>
      <c r="E1516" s="121" t="s">
        <v>14519</v>
      </c>
      <c r="F1516" s="121" t="s">
        <v>15942</v>
      </c>
      <c r="G1516" s="138" t="s">
        <v>16085</v>
      </c>
      <c r="H1516" s="138" t="s">
        <v>1583</v>
      </c>
      <c r="I1516" s="162">
        <v>4</v>
      </c>
      <c r="J1516" s="138" t="s">
        <v>16074</v>
      </c>
      <c r="K1516" s="138" t="s">
        <v>31</v>
      </c>
      <c r="L1516" s="162">
        <v>4</v>
      </c>
      <c r="M1516" s="27">
        <f t="shared" si="54"/>
        <v>520</v>
      </c>
      <c r="N1516" s="23"/>
      <c r="O1516" s="24" t="s">
        <v>32</v>
      </c>
    </row>
    <row r="1517" s="1" customFormat="1" ht="18.75" spans="1:15">
      <c r="A1517" s="121">
        <v>1512</v>
      </c>
      <c r="B1517" s="121" t="s">
        <v>14518</v>
      </c>
      <c r="C1517" s="121" t="s">
        <v>11004</v>
      </c>
      <c r="D1517" s="121" t="s">
        <v>10034</v>
      </c>
      <c r="E1517" s="121" t="s">
        <v>14519</v>
      </c>
      <c r="F1517" s="121" t="s">
        <v>15942</v>
      </c>
      <c r="G1517" s="138" t="s">
        <v>16086</v>
      </c>
      <c r="H1517" s="138" t="s">
        <v>1583</v>
      </c>
      <c r="I1517" s="162">
        <v>4</v>
      </c>
      <c r="J1517" s="138" t="s">
        <v>16074</v>
      </c>
      <c r="K1517" s="138" t="s">
        <v>31</v>
      </c>
      <c r="L1517" s="162">
        <v>3</v>
      </c>
      <c r="M1517" s="27">
        <f t="shared" si="54"/>
        <v>390</v>
      </c>
      <c r="N1517" s="23"/>
      <c r="O1517" s="24" t="s">
        <v>32</v>
      </c>
    </row>
    <row r="1518" s="1" customFormat="1" ht="18.75" spans="1:15">
      <c r="A1518" s="121">
        <v>1513</v>
      </c>
      <c r="B1518" s="121" t="s">
        <v>14518</v>
      </c>
      <c r="C1518" s="121" t="s">
        <v>11004</v>
      </c>
      <c r="D1518" s="121" t="s">
        <v>10034</v>
      </c>
      <c r="E1518" s="121" t="s">
        <v>14519</v>
      </c>
      <c r="F1518" s="121" t="s">
        <v>15942</v>
      </c>
      <c r="G1518" s="138" t="s">
        <v>16087</v>
      </c>
      <c r="H1518" s="147" t="s">
        <v>194</v>
      </c>
      <c r="I1518" s="162">
        <v>4</v>
      </c>
      <c r="J1518" s="138" t="s">
        <v>16074</v>
      </c>
      <c r="K1518" s="138" t="s">
        <v>31</v>
      </c>
      <c r="L1518" s="162">
        <v>4</v>
      </c>
      <c r="M1518" s="27">
        <f t="shared" si="54"/>
        <v>520</v>
      </c>
      <c r="N1518" s="23"/>
      <c r="O1518" s="24" t="s">
        <v>32</v>
      </c>
    </row>
    <row r="1519" s="1" customFormat="1" ht="18.75" spans="1:15">
      <c r="A1519" s="121">
        <v>1514</v>
      </c>
      <c r="B1519" s="121" t="s">
        <v>14518</v>
      </c>
      <c r="C1519" s="121" t="s">
        <v>11004</v>
      </c>
      <c r="D1519" s="121" t="s">
        <v>10034</v>
      </c>
      <c r="E1519" s="121" t="s">
        <v>14519</v>
      </c>
      <c r="F1519" s="121" t="s">
        <v>15942</v>
      </c>
      <c r="G1519" s="138" t="s">
        <v>16088</v>
      </c>
      <c r="H1519" s="147" t="s">
        <v>194</v>
      </c>
      <c r="I1519" s="162">
        <v>6</v>
      </c>
      <c r="J1519" s="138" t="s">
        <v>16074</v>
      </c>
      <c r="K1519" s="138" t="s">
        <v>31</v>
      </c>
      <c r="L1519" s="162">
        <v>4</v>
      </c>
      <c r="M1519" s="27">
        <f t="shared" si="54"/>
        <v>520</v>
      </c>
      <c r="N1519" s="23"/>
      <c r="O1519" s="24" t="s">
        <v>32</v>
      </c>
    </row>
    <row r="1520" s="1" customFormat="1" ht="18.75" spans="1:15">
      <c r="A1520" s="121">
        <v>1515</v>
      </c>
      <c r="B1520" s="121" t="s">
        <v>14518</v>
      </c>
      <c r="C1520" s="121" t="s">
        <v>11004</v>
      </c>
      <c r="D1520" s="121" t="s">
        <v>10034</v>
      </c>
      <c r="E1520" s="121" t="s">
        <v>14519</v>
      </c>
      <c r="F1520" s="121" t="s">
        <v>15942</v>
      </c>
      <c r="G1520" s="138" t="s">
        <v>16089</v>
      </c>
      <c r="H1520" s="147" t="s">
        <v>8973</v>
      </c>
      <c r="I1520" s="162">
        <v>2</v>
      </c>
      <c r="J1520" s="138" t="s">
        <v>16074</v>
      </c>
      <c r="K1520" s="138" t="s">
        <v>31</v>
      </c>
      <c r="L1520" s="162">
        <v>2</v>
      </c>
      <c r="M1520" s="27">
        <f t="shared" si="54"/>
        <v>260</v>
      </c>
      <c r="N1520" s="23"/>
      <c r="O1520" s="24" t="s">
        <v>32</v>
      </c>
    </row>
    <row r="1521" s="1" customFormat="1" ht="18.75" spans="1:15">
      <c r="A1521" s="121">
        <v>1516</v>
      </c>
      <c r="B1521" s="121" t="s">
        <v>14518</v>
      </c>
      <c r="C1521" s="121" t="s">
        <v>11004</v>
      </c>
      <c r="D1521" s="121" t="s">
        <v>10034</v>
      </c>
      <c r="E1521" s="121" t="s">
        <v>14519</v>
      </c>
      <c r="F1521" s="121" t="s">
        <v>15942</v>
      </c>
      <c r="G1521" s="138" t="s">
        <v>16090</v>
      </c>
      <c r="H1521" s="147" t="s">
        <v>194</v>
      </c>
      <c r="I1521" s="162">
        <v>5</v>
      </c>
      <c r="J1521" s="138" t="s">
        <v>16074</v>
      </c>
      <c r="K1521" s="138" t="s">
        <v>31</v>
      </c>
      <c r="L1521" s="162">
        <v>4</v>
      </c>
      <c r="M1521" s="27">
        <f t="shared" si="54"/>
        <v>520</v>
      </c>
      <c r="N1521" s="23"/>
      <c r="O1521" s="24" t="s">
        <v>32</v>
      </c>
    </row>
    <row r="1522" s="1" customFormat="1" ht="18.75" spans="1:15">
      <c r="A1522" s="121">
        <v>1517</v>
      </c>
      <c r="B1522" s="121" t="s">
        <v>14518</v>
      </c>
      <c r="C1522" s="121" t="s">
        <v>11004</v>
      </c>
      <c r="D1522" s="121" t="s">
        <v>10034</v>
      </c>
      <c r="E1522" s="121" t="s">
        <v>14519</v>
      </c>
      <c r="F1522" s="121" t="s">
        <v>15942</v>
      </c>
      <c r="G1522" s="138" t="s">
        <v>16091</v>
      </c>
      <c r="H1522" s="147" t="s">
        <v>194</v>
      </c>
      <c r="I1522" s="162">
        <v>3</v>
      </c>
      <c r="J1522" s="138" t="s">
        <v>16074</v>
      </c>
      <c r="K1522" s="138" t="s">
        <v>31</v>
      </c>
      <c r="L1522" s="162">
        <v>3</v>
      </c>
      <c r="M1522" s="27">
        <f t="shared" si="54"/>
        <v>390</v>
      </c>
      <c r="N1522" s="23"/>
      <c r="O1522" s="24" t="s">
        <v>32</v>
      </c>
    </row>
    <row r="1523" s="1" customFormat="1" ht="18.75" spans="1:15">
      <c r="A1523" s="121">
        <v>1518</v>
      </c>
      <c r="B1523" s="121" t="s">
        <v>14518</v>
      </c>
      <c r="C1523" s="121" t="s">
        <v>11004</v>
      </c>
      <c r="D1523" s="121" t="s">
        <v>10034</v>
      </c>
      <c r="E1523" s="121" t="s">
        <v>14519</v>
      </c>
      <c r="F1523" s="121" t="s">
        <v>15942</v>
      </c>
      <c r="G1523" s="138" t="s">
        <v>16092</v>
      </c>
      <c r="H1523" s="147" t="s">
        <v>194</v>
      </c>
      <c r="I1523" s="162">
        <v>4</v>
      </c>
      <c r="J1523" s="138" t="s">
        <v>16074</v>
      </c>
      <c r="K1523" s="138" t="s">
        <v>31</v>
      </c>
      <c r="L1523" s="162">
        <v>4</v>
      </c>
      <c r="M1523" s="27">
        <f t="shared" si="54"/>
        <v>520</v>
      </c>
      <c r="N1523" s="23"/>
      <c r="O1523" s="24" t="s">
        <v>32</v>
      </c>
    </row>
    <row r="1524" s="1" customFormat="1" ht="18.75" spans="1:15">
      <c r="A1524" s="121">
        <v>1519</v>
      </c>
      <c r="B1524" s="121" t="s">
        <v>14518</v>
      </c>
      <c r="C1524" s="121" t="s">
        <v>11004</v>
      </c>
      <c r="D1524" s="121" t="s">
        <v>10034</v>
      </c>
      <c r="E1524" s="121" t="s">
        <v>14519</v>
      </c>
      <c r="F1524" s="121" t="s">
        <v>15942</v>
      </c>
      <c r="G1524" s="138" t="s">
        <v>16093</v>
      </c>
      <c r="H1524" s="147" t="s">
        <v>8973</v>
      </c>
      <c r="I1524" s="162">
        <v>1</v>
      </c>
      <c r="J1524" s="138" t="s">
        <v>16074</v>
      </c>
      <c r="K1524" s="138" t="s">
        <v>31</v>
      </c>
      <c r="L1524" s="162">
        <v>1</v>
      </c>
      <c r="M1524" s="27">
        <f t="shared" si="54"/>
        <v>130</v>
      </c>
      <c r="N1524" s="23"/>
      <c r="O1524" s="24" t="s">
        <v>32</v>
      </c>
    </row>
    <row r="1525" s="1" customFormat="1" ht="18.75" spans="1:15">
      <c r="A1525" s="121">
        <v>1520</v>
      </c>
      <c r="B1525" s="121" t="s">
        <v>14518</v>
      </c>
      <c r="C1525" s="121" t="s">
        <v>11004</v>
      </c>
      <c r="D1525" s="121" t="s">
        <v>10034</v>
      </c>
      <c r="E1525" s="121" t="s">
        <v>14519</v>
      </c>
      <c r="F1525" s="121" t="s">
        <v>15942</v>
      </c>
      <c r="G1525" s="138" t="s">
        <v>16094</v>
      </c>
      <c r="H1525" s="138" t="s">
        <v>1583</v>
      </c>
      <c r="I1525" s="162">
        <v>5</v>
      </c>
      <c r="J1525" s="138" t="s">
        <v>16074</v>
      </c>
      <c r="K1525" s="138" t="s">
        <v>31</v>
      </c>
      <c r="L1525" s="162">
        <v>4</v>
      </c>
      <c r="M1525" s="27">
        <f t="shared" si="54"/>
        <v>520</v>
      </c>
      <c r="N1525" s="23"/>
      <c r="O1525" s="24" t="s">
        <v>32</v>
      </c>
    </row>
    <row r="1526" s="1" customFormat="1" ht="18.75" spans="1:15">
      <c r="A1526" s="121">
        <v>1521</v>
      </c>
      <c r="B1526" s="121" t="s">
        <v>14518</v>
      </c>
      <c r="C1526" s="121" t="s">
        <v>11004</v>
      </c>
      <c r="D1526" s="121" t="s">
        <v>10034</v>
      </c>
      <c r="E1526" s="121" t="s">
        <v>14519</v>
      </c>
      <c r="F1526" s="121" t="s">
        <v>15942</v>
      </c>
      <c r="G1526" s="138" t="s">
        <v>16095</v>
      </c>
      <c r="H1526" s="147" t="s">
        <v>194</v>
      </c>
      <c r="I1526" s="162">
        <v>4</v>
      </c>
      <c r="J1526" s="138" t="s">
        <v>16074</v>
      </c>
      <c r="K1526" s="138" t="s">
        <v>31</v>
      </c>
      <c r="L1526" s="162">
        <v>4</v>
      </c>
      <c r="M1526" s="27">
        <f t="shared" si="54"/>
        <v>520</v>
      </c>
      <c r="N1526" s="23"/>
      <c r="O1526" s="24" t="s">
        <v>32</v>
      </c>
    </row>
    <row r="1527" s="1" customFormat="1" ht="18.75" spans="1:15">
      <c r="A1527" s="121">
        <v>1522</v>
      </c>
      <c r="B1527" s="121" t="s">
        <v>14518</v>
      </c>
      <c r="C1527" s="121" t="s">
        <v>11004</v>
      </c>
      <c r="D1527" s="121" t="s">
        <v>10034</v>
      </c>
      <c r="E1527" s="121" t="s">
        <v>14519</v>
      </c>
      <c r="F1527" s="121" t="s">
        <v>15942</v>
      </c>
      <c r="G1527" s="138" t="s">
        <v>16096</v>
      </c>
      <c r="H1527" s="147" t="s">
        <v>194</v>
      </c>
      <c r="I1527" s="162">
        <v>5</v>
      </c>
      <c r="J1527" s="138" t="s">
        <v>16074</v>
      </c>
      <c r="K1527" s="138" t="s">
        <v>31</v>
      </c>
      <c r="L1527" s="162">
        <v>4</v>
      </c>
      <c r="M1527" s="27">
        <f t="shared" si="54"/>
        <v>520</v>
      </c>
      <c r="N1527" s="23"/>
      <c r="O1527" s="24" t="s">
        <v>32</v>
      </c>
    </row>
    <row r="1528" s="1" customFormat="1" ht="18.75" spans="1:15">
      <c r="A1528" s="121">
        <v>1523</v>
      </c>
      <c r="B1528" s="121" t="s">
        <v>14518</v>
      </c>
      <c r="C1528" s="121" t="s">
        <v>11004</v>
      </c>
      <c r="D1528" s="121" t="s">
        <v>10034</v>
      </c>
      <c r="E1528" s="121" t="s">
        <v>14519</v>
      </c>
      <c r="F1528" s="121" t="s">
        <v>15942</v>
      </c>
      <c r="G1528" s="138" t="s">
        <v>16097</v>
      </c>
      <c r="H1528" s="138" t="s">
        <v>1583</v>
      </c>
      <c r="I1528" s="162">
        <v>2</v>
      </c>
      <c r="J1528" s="138" t="s">
        <v>16074</v>
      </c>
      <c r="K1528" s="138" t="s">
        <v>31</v>
      </c>
      <c r="L1528" s="162">
        <v>2</v>
      </c>
      <c r="M1528" s="27">
        <f t="shared" si="54"/>
        <v>260</v>
      </c>
      <c r="N1528" s="23"/>
      <c r="O1528" s="24" t="s">
        <v>32</v>
      </c>
    </row>
    <row r="1529" s="1" customFormat="1" ht="18.75" spans="1:15">
      <c r="A1529" s="121">
        <v>1524</v>
      </c>
      <c r="B1529" s="121" t="s">
        <v>14518</v>
      </c>
      <c r="C1529" s="121" t="s">
        <v>11004</v>
      </c>
      <c r="D1529" s="121" t="s">
        <v>10034</v>
      </c>
      <c r="E1529" s="121" t="s">
        <v>14519</v>
      </c>
      <c r="F1529" s="121" t="s">
        <v>15942</v>
      </c>
      <c r="G1529" s="138" t="s">
        <v>16098</v>
      </c>
      <c r="H1529" s="147" t="s">
        <v>194</v>
      </c>
      <c r="I1529" s="163">
        <v>3</v>
      </c>
      <c r="J1529" s="138" t="s">
        <v>15967</v>
      </c>
      <c r="K1529" s="138" t="s">
        <v>31</v>
      </c>
      <c r="L1529" s="163">
        <v>3</v>
      </c>
      <c r="M1529" s="27">
        <f t="shared" ref="M1529:M1569" si="55">L1529*130</f>
        <v>390</v>
      </c>
      <c r="N1529" s="23"/>
      <c r="O1529" s="24" t="s">
        <v>32</v>
      </c>
    </row>
    <row r="1530" s="1" customFormat="1" ht="18.75" spans="1:15">
      <c r="A1530" s="121">
        <v>1525</v>
      </c>
      <c r="B1530" s="121" t="s">
        <v>14518</v>
      </c>
      <c r="C1530" s="121" t="s">
        <v>11004</v>
      </c>
      <c r="D1530" s="121" t="s">
        <v>10034</v>
      </c>
      <c r="E1530" s="121" t="s">
        <v>14519</v>
      </c>
      <c r="F1530" s="121" t="s">
        <v>15942</v>
      </c>
      <c r="G1530" s="164" t="s">
        <v>16099</v>
      </c>
      <c r="H1530" s="147" t="s">
        <v>194</v>
      </c>
      <c r="I1530" s="163">
        <v>6</v>
      </c>
      <c r="J1530" s="138" t="s">
        <v>15967</v>
      </c>
      <c r="K1530" s="138" t="s">
        <v>31</v>
      </c>
      <c r="L1530" s="163">
        <v>5</v>
      </c>
      <c r="M1530" s="27">
        <f t="shared" si="55"/>
        <v>650</v>
      </c>
      <c r="N1530" s="23"/>
      <c r="O1530" s="24" t="s">
        <v>32</v>
      </c>
    </row>
    <row r="1531" s="1" customFormat="1" ht="18.75" spans="1:15">
      <c r="A1531" s="121">
        <v>1526</v>
      </c>
      <c r="B1531" s="121" t="s">
        <v>14518</v>
      </c>
      <c r="C1531" s="121" t="s">
        <v>11004</v>
      </c>
      <c r="D1531" s="121" t="s">
        <v>10034</v>
      </c>
      <c r="E1531" s="121" t="s">
        <v>14519</v>
      </c>
      <c r="F1531" s="121" t="s">
        <v>15942</v>
      </c>
      <c r="G1531" s="138" t="s">
        <v>16100</v>
      </c>
      <c r="H1531" s="147" t="s">
        <v>194</v>
      </c>
      <c r="I1531" s="163">
        <v>6</v>
      </c>
      <c r="J1531" s="138" t="s">
        <v>15967</v>
      </c>
      <c r="K1531" s="138" t="s">
        <v>31</v>
      </c>
      <c r="L1531" s="163">
        <v>5</v>
      </c>
      <c r="M1531" s="27">
        <f t="shared" si="55"/>
        <v>650</v>
      </c>
      <c r="N1531" s="23"/>
      <c r="O1531" s="24" t="s">
        <v>32</v>
      </c>
    </row>
    <row r="1532" s="1" customFormat="1" ht="18.75" spans="1:15">
      <c r="A1532" s="121">
        <v>1527</v>
      </c>
      <c r="B1532" s="121" t="s">
        <v>14518</v>
      </c>
      <c r="C1532" s="121" t="s">
        <v>11004</v>
      </c>
      <c r="D1532" s="121" t="s">
        <v>10034</v>
      </c>
      <c r="E1532" s="121" t="s">
        <v>14519</v>
      </c>
      <c r="F1532" s="121" t="s">
        <v>15942</v>
      </c>
      <c r="G1532" s="138" t="s">
        <v>16101</v>
      </c>
      <c r="H1532" s="147" t="s">
        <v>194</v>
      </c>
      <c r="I1532" s="162">
        <v>4</v>
      </c>
      <c r="J1532" s="138" t="s">
        <v>15967</v>
      </c>
      <c r="K1532" s="138" t="s">
        <v>31</v>
      </c>
      <c r="L1532" s="162">
        <v>3</v>
      </c>
      <c r="M1532" s="27">
        <f t="shared" si="55"/>
        <v>390</v>
      </c>
      <c r="N1532" s="23"/>
      <c r="O1532" s="24" t="s">
        <v>32</v>
      </c>
    </row>
    <row r="1533" s="1" customFormat="1" ht="18.75" spans="1:15">
      <c r="A1533" s="121">
        <v>1528</v>
      </c>
      <c r="B1533" s="121" t="s">
        <v>14518</v>
      </c>
      <c r="C1533" s="121" t="s">
        <v>11004</v>
      </c>
      <c r="D1533" s="121" t="s">
        <v>10034</v>
      </c>
      <c r="E1533" s="121" t="s">
        <v>14519</v>
      </c>
      <c r="F1533" s="121" t="s">
        <v>15942</v>
      </c>
      <c r="G1533" s="138" t="s">
        <v>16102</v>
      </c>
      <c r="H1533" s="147" t="s">
        <v>194</v>
      </c>
      <c r="I1533" s="162">
        <v>4</v>
      </c>
      <c r="J1533" s="138" t="s">
        <v>15967</v>
      </c>
      <c r="K1533" s="138" t="s">
        <v>31</v>
      </c>
      <c r="L1533" s="162">
        <v>2</v>
      </c>
      <c r="M1533" s="27">
        <f t="shared" si="55"/>
        <v>260</v>
      </c>
      <c r="N1533" s="23"/>
      <c r="O1533" s="24" t="s">
        <v>32</v>
      </c>
    </row>
    <row r="1534" s="1" customFormat="1" ht="18.75" spans="1:15">
      <c r="A1534" s="121">
        <v>1529</v>
      </c>
      <c r="B1534" s="121" t="s">
        <v>14518</v>
      </c>
      <c r="C1534" s="121" t="s">
        <v>11004</v>
      </c>
      <c r="D1534" s="121" t="s">
        <v>10034</v>
      </c>
      <c r="E1534" s="121" t="s">
        <v>14519</v>
      </c>
      <c r="F1534" s="121" t="s">
        <v>15942</v>
      </c>
      <c r="G1534" s="138" t="s">
        <v>16103</v>
      </c>
      <c r="H1534" s="147" t="s">
        <v>194</v>
      </c>
      <c r="I1534" s="162">
        <v>4</v>
      </c>
      <c r="J1534" s="138" t="s">
        <v>15967</v>
      </c>
      <c r="K1534" s="138" t="s">
        <v>31</v>
      </c>
      <c r="L1534" s="162">
        <v>4</v>
      </c>
      <c r="M1534" s="27">
        <f t="shared" si="55"/>
        <v>520</v>
      </c>
      <c r="N1534" s="23"/>
      <c r="O1534" s="24" t="s">
        <v>32</v>
      </c>
    </row>
    <row r="1535" s="1" customFormat="1" ht="18.75" spans="1:15">
      <c r="A1535" s="121">
        <v>1530</v>
      </c>
      <c r="B1535" s="121" t="s">
        <v>14518</v>
      </c>
      <c r="C1535" s="121" t="s">
        <v>11004</v>
      </c>
      <c r="D1535" s="121" t="s">
        <v>10034</v>
      </c>
      <c r="E1535" s="121" t="s">
        <v>14519</v>
      </c>
      <c r="F1535" s="121" t="s">
        <v>15942</v>
      </c>
      <c r="G1535" s="138" t="s">
        <v>16104</v>
      </c>
      <c r="H1535" s="147" t="s">
        <v>194</v>
      </c>
      <c r="I1535" s="162">
        <v>4</v>
      </c>
      <c r="J1535" s="138" t="s">
        <v>15967</v>
      </c>
      <c r="K1535" s="138" t="s">
        <v>31</v>
      </c>
      <c r="L1535" s="162">
        <v>4</v>
      </c>
      <c r="M1535" s="27">
        <f t="shared" si="55"/>
        <v>520</v>
      </c>
      <c r="N1535" s="23"/>
      <c r="O1535" s="24" t="s">
        <v>32</v>
      </c>
    </row>
    <row r="1536" s="1" customFormat="1" ht="18.75" spans="1:15">
      <c r="A1536" s="121">
        <v>1531</v>
      </c>
      <c r="B1536" s="121" t="s">
        <v>14518</v>
      </c>
      <c r="C1536" s="121" t="s">
        <v>11004</v>
      </c>
      <c r="D1536" s="121" t="s">
        <v>10034</v>
      </c>
      <c r="E1536" s="121" t="s">
        <v>14519</v>
      </c>
      <c r="F1536" s="121" t="s">
        <v>15942</v>
      </c>
      <c r="G1536" s="138" t="s">
        <v>16105</v>
      </c>
      <c r="H1536" s="147" t="s">
        <v>194</v>
      </c>
      <c r="I1536" s="162">
        <v>4</v>
      </c>
      <c r="J1536" s="138" t="s">
        <v>15967</v>
      </c>
      <c r="K1536" s="138" t="s">
        <v>31</v>
      </c>
      <c r="L1536" s="162">
        <v>3</v>
      </c>
      <c r="M1536" s="27">
        <f t="shared" si="55"/>
        <v>390</v>
      </c>
      <c r="N1536" s="23"/>
      <c r="O1536" s="24" t="s">
        <v>32</v>
      </c>
    </row>
    <row r="1537" s="1" customFormat="1" ht="18.75" spans="1:15">
      <c r="A1537" s="121">
        <v>1532</v>
      </c>
      <c r="B1537" s="121" t="s">
        <v>14518</v>
      </c>
      <c r="C1537" s="121" t="s">
        <v>11004</v>
      </c>
      <c r="D1537" s="121" t="s">
        <v>10034</v>
      </c>
      <c r="E1537" s="121" t="s">
        <v>14519</v>
      </c>
      <c r="F1537" s="121" t="s">
        <v>15942</v>
      </c>
      <c r="G1537" s="138" t="s">
        <v>16106</v>
      </c>
      <c r="H1537" s="147" t="s">
        <v>194</v>
      </c>
      <c r="I1537" s="163">
        <v>2</v>
      </c>
      <c r="J1537" s="138" t="s">
        <v>16107</v>
      </c>
      <c r="K1537" s="138" t="s">
        <v>31</v>
      </c>
      <c r="L1537" s="163">
        <v>2</v>
      </c>
      <c r="M1537" s="27">
        <f t="shared" si="55"/>
        <v>260</v>
      </c>
      <c r="N1537" s="23"/>
      <c r="O1537" s="24" t="s">
        <v>32</v>
      </c>
    </row>
    <row r="1538" s="1" customFormat="1" ht="18.75" spans="1:15">
      <c r="A1538" s="121">
        <v>1533</v>
      </c>
      <c r="B1538" s="121" t="s">
        <v>14518</v>
      </c>
      <c r="C1538" s="121" t="s">
        <v>11004</v>
      </c>
      <c r="D1538" s="121" t="s">
        <v>10034</v>
      </c>
      <c r="E1538" s="121" t="s">
        <v>14519</v>
      </c>
      <c r="F1538" s="121" t="s">
        <v>15942</v>
      </c>
      <c r="G1538" s="138" t="s">
        <v>16108</v>
      </c>
      <c r="H1538" s="147" t="s">
        <v>194</v>
      </c>
      <c r="I1538" s="163">
        <v>3</v>
      </c>
      <c r="J1538" s="138" t="s">
        <v>16107</v>
      </c>
      <c r="K1538" s="138" t="s">
        <v>31</v>
      </c>
      <c r="L1538" s="163">
        <v>3</v>
      </c>
      <c r="M1538" s="27">
        <f t="shared" si="55"/>
        <v>390</v>
      </c>
      <c r="N1538" s="23"/>
      <c r="O1538" s="24" t="s">
        <v>32</v>
      </c>
    </row>
    <row r="1539" s="1" customFormat="1" ht="18.75" spans="1:15">
      <c r="A1539" s="121">
        <v>1534</v>
      </c>
      <c r="B1539" s="121" t="s">
        <v>14518</v>
      </c>
      <c r="C1539" s="121" t="s">
        <v>11004</v>
      </c>
      <c r="D1539" s="121" t="s">
        <v>10034</v>
      </c>
      <c r="E1539" s="121" t="s">
        <v>14519</v>
      </c>
      <c r="F1539" s="121" t="s">
        <v>15942</v>
      </c>
      <c r="G1539" s="138" t="s">
        <v>16109</v>
      </c>
      <c r="H1539" s="138" t="s">
        <v>1583</v>
      </c>
      <c r="I1539" s="163">
        <v>4</v>
      </c>
      <c r="J1539" s="138" t="s">
        <v>16107</v>
      </c>
      <c r="K1539" s="138" t="s">
        <v>31</v>
      </c>
      <c r="L1539" s="162">
        <v>4</v>
      </c>
      <c r="M1539" s="27">
        <f t="shared" si="55"/>
        <v>520</v>
      </c>
      <c r="N1539" s="23"/>
      <c r="O1539" s="24" t="s">
        <v>32</v>
      </c>
    </row>
    <row r="1540" s="1" customFormat="1" ht="18.75" spans="1:15">
      <c r="A1540" s="121">
        <v>1535</v>
      </c>
      <c r="B1540" s="121" t="s">
        <v>14518</v>
      </c>
      <c r="C1540" s="121" t="s">
        <v>11004</v>
      </c>
      <c r="D1540" s="121" t="s">
        <v>10034</v>
      </c>
      <c r="E1540" s="121" t="s">
        <v>14519</v>
      </c>
      <c r="F1540" s="121" t="s">
        <v>15942</v>
      </c>
      <c r="G1540" s="121" t="s">
        <v>16110</v>
      </c>
      <c r="H1540" s="138" t="s">
        <v>1583</v>
      </c>
      <c r="I1540" s="163">
        <v>7</v>
      </c>
      <c r="J1540" s="138" t="s">
        <v>16107</v>
      </c>
      <c r="K1540" s="138" t="s">
        <v>31</v>
      </c>
      <c r="L1540" s="162">
        <v>5</v>
      </c>
      <c r="M1540" s="27">
        <f t="shared" si="55"/>
        <v>650</v>
      </c>
      <c r="N1540" s="23"/>
      <c r="O1540" s="24" t="s">
        <v>32</v>
      </c>
    </row>
    <row r="1541" s="1" customFormat="1" ht="18.75" spans="1:15">
      <c r="A1541" s="121">
        <v>1536</v>
      </c>
      <c r="B1541" s="121" t="s">
        <v>14518</v>
      </c>
      <c r="C1541" s="121" t="s">
        <v>11004</v>
      </c>
      <c r="D1541" s="121" t="s">
        <v>10034</v>
      </c>
      <c r="E1541" s="121" t="s">
        <v>14519</v>
      </c>
      <c r="F1541" s="121" t="s">
        <v>15942</v>
      </c>
      <c r="G1541" s="138" t="s">
        <v>16111</v>
      </c>
      <c r="H1541" s="147" t="s">
        <v>194</v>
      </c>
      <c r="I1541" s="163">
        <v>5</v>
      </c>
      <c r="J1541" s="138" t="s">
        <v>16107</v>
      </c>
      <c r="K1541" s="138" t="s">
        <v>31</v>
      </c>
      <c r="L1541" s="162">
        <v>4</v>
      </c>
      <c r="M1541" s="27">
        <f t="shared" si="55"/>
        <v>520</v>
      </c>
      <c r="N1541" s="23"/>
      <c r="O1541" s="24" t="s">
        <v>32</v>
      </c>
    </row>
    <row r="1542" s="1" customFormat="1" ht="18.75" spans="1:15">
      <c r="A1542" s="121">
        <v>1537</v>
      </c>
      <c r="B1542" s="121" t="s">
        <v>14518</v>
      </c>
      <c r="C1542" s="121" t="s">
        <v>11004</v>
      </c>
      <c r="D1542" s="121" t="s">
        <v>10034</v>
      </c>
      <c r="E1542" s="121" t="s">
        <v>14519</v>
      </c>
      <c r="F1542" s="121" t="s">
        <v>15942</v>
      </c>
      <c r="G1542" s="138" t="s">
        <v>16112</v>
      </c>
      <c r="H1542" s="138" t="s">
        <v>1583</v>
      </c>
      <c r="I1542" s="163">
        <v>5</v>
      </c>
      <c r="J1542" s="138" t="s">
        <v>16107</v>
      </c>
      <c r="K1542" s="138" t="s">
        <v>31</v>
      </c>
      <c r="L1542" s="162">
        <v>5</v>
      </c>
      <c r="M1542" s="27">
        <f t="shared" si="55"/>
        <v>650</v>
      </c>
      <c r="N1542" s="23"/>
      <c r="O1542" s="24" t="s">
        <v>32</v>
      </c>
    </row>
    <row r="1543" s="1" customFormat="1" ht="18.75" spans="1:15">
      <c r="A1543" s="121">
        <v>1538</v>
      </c>
      <c r="B1543" s="121" t="s">
        <v>14518</v>
      </c>
      <c r="C1543" s="121" t="s">
        <v>11004</v>
      </c>
      <c r="D1543" s="121" t="s">
        <v>10034</v>
      </c>
      <c r="E1543" s="121" t="s">
        <v>14519</v>
      </c>
      <c r="F1543" s="121" t="s">
        <v>15942</v>
      </c>
      <c r="G1543" s="121" t="s">
        <v>16113</v>
      </c>
      <c r="H1543" s="147" t="s">
        <v>194</v>
      </c>
      <c r="I1543" s="163">
        <v>6</v>
      </c>
      <c r="J1543" s="138" t="s">
        <v>16107</v>
      </c>
      <c r="K1543" s="138" t="s">
        <v>31</v>
      </c>
      <c r="L1543" s="162">
        <v>5</v>
      </c>
      <c r="M1543" s="27">
        <f t="shared" si="55"/>
        <v>650</v>
      </c>
      <c r="N1543" s="23"/>
      <c r="O1543" s="24" t="s">
        <v>32</v>
      </c>
    </row>
    <row r="1544" s="1" customFormat="1" ht="18.75" spans="1:15">
      <c r="A1544" s="121">
        <v>1539</v>
      </c>
      <c r="B1544" s="121" t="s">
        <v>14518</v>
      </c>
      <c r="C1544" s="121" t="s">
        <v>11004</v>
      </c>
      <c r="D1544" s="121" t="s">
        <v>10034</v>
      </c>
      <c r="E1544" s="121" t="s">
        <v>14519</v>
      </c>
      <c r="F1544" s="121" t="s">
        <v>15942</v>
      </c>
      <c r="G1544" s="138" t="s">
        <v>16114</v>
      </c>
      <c r="H1544" s="138" t="s">
        <v>1583</v>
      </c>
      <c r="I1544" s="163">
        <v>4</v>
      </c>
      <c r="J1544" s="138" t="s">
        <v>16107</v>
      </c>
      <c r="K1544" s="138" t="s">
        <v>31</v>
      </c>
      <c r="L1544" s="163">
        <v>4</v>
      </c>
      <c r="M1544" s="27">
        <f t="shared" si="55"/>
        <v>520</v>
      </c>
      <c r="N1544" s="23"/>
      <c r="O1544" s="24" t="s">
        <v>32</v>
      </c>
    </row>
    <row r="1545" s="1" customFormat="1" ht="18.75" spans="1:15">
      <c r="A1545" s="121">
        <v>1540</v>
      </c>
      <c r="B1545" s="121" t="s">
        <v>14518</v>
      </c>
      <c r="C1545" s="121" t="s">
        <v>11004</v>
      </c>
      <c r="D1545" s="121" t="s">
        <v>10034</v>
      </c>
      <c r="E1545" s="121" t="s">
        <v>14519</v>
      </c>
      <c r="F1545" s="121" t="s">
        <v>15942</v>
      </c>
      <c r="G1545" s="121" t="s">
        <v>16115</v>
      </c>
      <c r="H1545" s="138" t="s">
        <v>1583</v>
      </c>
      <c r="I1545" s="163">
        <v>3</v>
      </c>
      <c r="J1545" s="138" t="s">
        <v>16107</v>
      </c>
      <c r="K1545" s="138" t="s">
        <v>31</v>
      </c>
      <c r="L1545" s="163">
        <v>3</v>
      </c>
      <c r="M1545" s="27">
        <f t="shared" si="55"/>
        <v>390</v>
      </c>
      <c r="N1545" s="23"/>
      <c r="O1545" s="24" t="s">
        <v>32</v>
      </c>
    </row>
    <row r="1546" s="1" customFormat="1" ht="18.75" spans="1:15">
      <c r="A1546" s="121">
        <v>1541</v>
      </c>
      <c r="B1546" s="121" t="s">
        <v>14518</v>
      </c>
      <c r="C1546" s="121" t="s">
        <v>11004</v>
      </c>
      <c r="D1546" s="121" t="s">
        <v>10034</v>
      </c>
      <c r="E1546" s="121" t="s">
        <v>14519</v>
      </c>
      <c r="F1546" s="121" t="s">
        <v>15942</v>
      </c>
      <c r="G1546" s="138" t="s">
        <v>16116</v>
      </c>
      <c r="H1546" s="147" t="s">
        <v>194</v>
      </c>
      <c r="I1546" s="163">
        <v>4</v>
      </c>
      <c r="J1546" s="138" t="s">
        <v>16107</v>
      </c>
      <c r="K1546" s="138" t="s">
        <v>31</v>
      </c>
      <c r="L1546" s="162">
        <v>4</v>
      </c>
      <c r="M1546" s="27">
        <f t="shared" si="55"/>
        <v>520</v>
      </c>
      <c r="N1546" s="23"/>
      <c r="O1546" s="24" t="s">
        <v>32</v>
      </c>
    </row>
    <row r="1547" s="1" customFormat="1" ht="18.75" spans="1:15">
      <c r="A1547" s="121">
        <v>1542</v>
      </c>
      <c r="B1547" s="121" t="s">
        <v>14518</v>
      </c>
      <c r="C1547" s="121" t="s">
        <v>11004</v>
      </c>
      <c r="D1547" s="121" t="s">
        <v>10034</v>
      </c>
      <c r="E1547" s="121" t="s">
        <v>14519</v>
      </c>
      <c r="F1547" s="121" t="s">
        <v>15942</v>
      </c>
      <c r="G1547" s="138" t="s">
        <v>16117</v>
      </c>
      <c r="H1547" s="147" t="s">
        <v>194</v>
      </c>
      <c r="I1547" s="163">
        <v>6</v>
      </c>
      <c r="J1547" s="138" t="s">
        <v>16107</v>
      </c>
      <c r="K1547" s="138" t="s">
        <v>31</v>
      </c>
      <c r="L1547" s="162">
        <v>5</v>
      </c>
      <c r="M1547" s="27">
        <f t="shared" si="55"/>
        <v>650</v>
      </c>
      <c r="N1547" s="23"/>
      <c r="O1547" s="24" t="s">
        <v>32</v>
      </c>
    </row>
    <row r="1548" s="1" customFormat="1" ht="18.75" spans="1:15">
      <c r="A1548" s="121">
        <v>1543</v>
      </c>
      <c r="B1548" s="121" t="s">
        <v>14518</v>
      </c>
      <c r="C1548" s="121" t="s">
        <v>11004</v>
      </c>
      <c r="D1548" s="121" t="s">
        <v>10034</v>
      </c>
      <c r="E1548" s="121" t="s">
        <v>14519</v>
      </c>
      <c r="F1548" s="121" t="s">
        <v>15942</v>
      </c>
      <c r="G1548" s="138" t="s">
        <v>16118</v>
      </c>
      <c r="H1548" s="147" t="s">
        <v>194</v>
      </c>
      <c r="I1548" s="163">
        <v>2</v>
      </c>
      <c r="J1548" s="138" t="s">
        <v>16107</v>
      </c>
      <c r="K1548" s="138" t="s">
        <v>31</v>
      </c>
      <c r="L1548" s="163">
        <v>2</v>
      </c>
      <c r="M1548" s="27">
        <f t="shared" si="55"/>
        <v>260</v>
      </c>
      <c r="N1548" s="23"/>
      <c r="O1548" s="24" t="s">
        <v>32</v>
      </c>
    </row>
    <row r="1549" s="1" customFormat="1" ht="18.75" spans="1:15">
      <c r="A1549" s="121">
        <v>1544</v>
      </c>
      <c r="B1549" s="121" t="s">
        <v>14518</v>
      </c>
      <c r="C1549" s="121" t="s">
        <v>11004</v>
      </c>
      <c r="D1549" s="121" t="s">
        <v>10034</v>
      </c>
      <c r="E1549" s="121" t="s">
        <v>14519</v>
      </c>
      <c r="F1549" s="121" t="s">
        <v>15942</v>
      </c>
      <c r="G1549" s="155" t="s">
        <v>16119</v>
      </c>
      <c r="H1549" s="147" t="s">
        <v>194</v>
      </c>
      <c r="I1549" s="163">
        <v>4</v>
      </c>
      <c r="J1549" s="138" t="s">
        <v>16107</v>
      </c>
      <c r="K1549" s="138" t="s">
        <v>31</v>
      </c>
      <c r="L1549" s="162">
        <v>4</v>
      </c>
      <c r="M1549" s="27">
        <f t="shared" si="55"/>
        <v>520</v>
      </c>
      <c r="N1549" s="23"/>
      <c r="O1549" s="24" t="s">
        <v>32</v>
      </c>
    </row>
    <row r="1550" s="1" customFormat="1" ht="18.75" spans="1:15">
      <c r="A1550" s="121">
        <v>1545</v>
      </c>
      <c r="B1550" s="121" t="s">
        <v>14518</v>
      </c>
      <c r="C1550" s="121" t="s">
        <v>11004</v>
      </c>
      <c r="D1550" s="121" t="s">
        <v>10034</v>
      </c>
      <c r="E1550" s="121" t="s">
        <v>14519</v>
      </c>
      <c r="F1550" s="121" t="s">
        <v>15942</v>
      </c>
      <c r="G1550" s="121" t="s">
        <v>16120</v>
      </c>
      <c r="H1550" s="147" t="s">
        <v>194</v>
      </c>
      <c r="I1550" s="163">
        <v>4</v>
      </c>
      <c r="J1550" s="138" t="s">
        <v>16107</v>
      </c>
      <c r="K1550" s="138" t="s">
        <v>31</v>
      </c>
      <c r="L1550" s="162">
        <v>4</v>
      </c>
      <c r="M1550" s="27">
        <f t="shared" si="55"/>
        <v>520</v>
      </c>
      <c r="N1550" s="23"/>
      <c r="O1550" s="24" t="s">
        <v>32</v>
      </c>
    </row>
    <row r="1551" s="1" customFormat="1" ht="18.75" spans="1:15">
      <c r="A1551" s="121">
        <v>1546</v>
      </c>
      <c r="B1551" s="121" t="s">
        <v>14518</v>
      </c>
      <c r="C1551" s="121" t="s">
        <v>11004</v>
      </c>
      <c r="D1551" s="121" t="s">
        <v>10034</v>
      </c>
      <c r="E1551" s="121" t="s">
        <v>14519</v>
      </c>
      <c r="F1551" s="121" t="s">
        <v>15942</v>
      </c>
      <c r="G1551" s="121" t="s">
        <v>16121</v>
      </c>
      <c r="H1551" s="147" t="s">
        <v>8973</v>
      </c>
      <c r="I1551" s="163">
        <v>5</v>
      </c>
      <c r="J1551" s="138" t="s">
        <v>16107</v>
      </c>
      <c r="K1551" s="138" t="s">
        <v>31</v>
      </c>
      <c r="L1551" s="163">
        <v>5</v>
      </c>
      <c r="M1551" s="27">
        <f t="shared" si="55"/>
        <v>650</v>
      </c>
      <c r="N1551" s="23"/>
      <c r="O1551" s="24" t="s">
        <v>32</v>
      </c>
    </row>
    <row r="1552" s="1" customFormat="1" ht="18.75" spans="1:15">
      <c r="A1552" s="121">
        <v>1547</v>
      </c>
      <c r="B1552" s="121" t="s">
        <v>14518</v>
      </c>
      <c r="C1552" s="121" t="s">
        <v>11004</v>
      </c>
      <c r="D1552" s="121" t="s">
        <v>10034</v>
      </c>
      <c r="E1552" s="121" t="s">
        <v>14519</v>
      </c>
      <c r="F1552" s="121" t="s">
        <v>15942</v>
      </c>
      <c r="G1552" s="155" t="s">
        <v>16122</v>
      </c>
      <c r="H1552" s="147" t="s">
        <v>194</v>
      </c>
      <c r="I1552" s="163">
        <v>3</v>
      </c>
      <c r="J1552" s="138" t="s">
        <v>16107</v>
      </c>
      <c r="K1552" s="138" t="s">
        <v>31</v>
      </c>
      <c r="L1552" s="163">
        <v>3</v>
      </c>
      <c r="M1552" s="27">
        <f t="shared" si="55"/>
        <v>390</v>
      </c>
      <c r="N1552" s="23"/>
      <c r="O1552" s="24" t="s">
        <v>32</v>
      </c>
    </row>
    <row r="1553" s="1" customFormat="1" ht="18.75" spans="1:15">
      <c r="A1553" s="121">
        <v>1548</v>
      </c>
      <c r="B1553" s="121" t="s">
        <v>14518</v>
      </c>
      <c r="C1553" s="121" t="s">
        <v>11004</v>
      </c>
      <c r="D1553" s="121" t="s">
        <v>10034</v>
      </c>
      <c r="E1553" s="121" t="s">
        <v>14519</v>
      </c>
      <c r="F1553" s="121" t="s">
        <v>15942</v>
      </c>
      <c r="G1553" s="138" t="s">
        <v>16123</v>
      </c>
      <c r="H1553" s="147" t="s">
        <v>194</v>
      </c>
      <c r="I1553" s="163">
        <v>1</v>
      </c>
      <c r="J1553" s="138" t="s">
        <v>16107</v>
      </c>
      <c r="K1553" s="138" t="s">
        <v>31</v>
      </c>
      <c r="L1553" s="163">
        <v>1</v>
      </c>
      <c r="M1553" s="27">
        <f t="shared" si="55"/>
        <v>130</v>
      </c>
      <c r="N1553" s="23"/>
      <c r="O1553" s="24" t="s">
        <v>32</v>
      </c>
    </row>
    <row r="1554" s="1" customFormat="1" ht="18.75" spans="1:15">
      <c r="A1554" s="121">
        <v>1549</v>
      </c>
      <c r="B1554" s="121" t="s">
        <v>14518</v>
      </c>
      <c r="C1554" s="121" t="s">
        <v>11004</v>
      </c>
      <c r="D1554" s="121" t="s">
        <v>10034</v>
      </c>
      <c r="E1554" s="121" t="s">
        <v>14519</v>
      </c>
      <c r="F1554" s="121" t="s">
        <v>15942</v>
      </c>
      <c r="G1554" s="121" t="s">
        <v>16124</v>
      </c>
      <c r="H1554" s="147" t="s">
        <v>194</v>
      </c>
      <c r="I1554" s="163">
        <v>1</v>
      </c>
      <c r="J1554" s="138" t="s">
        <v>16107</v>
      </c>
      <c r="K1554" s="138" t="s">
        <v>31</v>
      </c>
      <c r="L1554" s="163">
        <v>1</v>
      </c>
      <c r="M1554" s="27">
        <f t="shared" si="55"/>
        <v>130</v>
      </c>
      <c r="N1554" s="23"/>
      <c r="O1554" s="24" t="s">
        <v>32</v>
      </c>
    </row>
    <row r="1555" s="1" customFormat="1" ht="18.75" spans="1:15">
      <c r="A1555" s="121">
        <v>1550</v>
      </c>
      <c r="B1555" s="121" t="s">
        <v>14518</v>
      </c>
      <c r="C1555" s="121" t="s">
        <v>11004</v>
      </c>
      <c r="D1555" s="121" t="s">
        <v>10034</v>
      </c>
      <c r="E1555" s="121" t="s">
        <v>14519</v>
      </c>
      <c r="F1555" s="121" t="s">
        <v>15942</v>
      </c>
      <c r="G1555" s="121" t="s">
        <v>16125</v>
      </c>
      <c r="H1555" s="147" t="s">
        <v>194</v>
      </c>
      <c r="I1555" s="163">
        <v>1</v>
      </c>
      <c r="J1555" s="138" t="s">
        <v>16107</v>
      </c>
      <c r="K1555" s="138" t="s">
        <v>31</v>
      </c>
      <c r="L1555" s="163">
        <v>1</v>
      </c>
      <c r="M1555" s="27">
        <f t="shared" si="55"/>
        <v>130</v>
      </c>
      <c r="N1555" s="23"/>
      <c r="O1555" s="24" t="s">
        <v>32</v>
      </c>
    </row>
    <row r="1556" s="1" customFormat="1" ht="18.75" spans="1:15">
      <c r="A1556" s="121">
        <v>1551</v>
      </c>
      <c r="B1556" s="121" t="s">
        <v>14518</v>
      </c>
      <c r="C1556" s="121" t="s">
        <v>11004</v>
      </c>
      <c r="D1556" s="121" t="s">
        <v>10034</v>
      </c>
      <c r="E1556" s="121" t="s">
        <v>14519</v>
      </c>
      <c r="F1556" s="121" t="s">
        <v>15942</v>
      </c>
      <c r="G1556" s="138" t="s">
        <v>16126</v>
      </c>
      <c r="H1556" s="147" t="s">
        <v>194</v>
      </c>
      <c r="I1556" s="163">
        <v>4</v>
      </c>
      <c r="J1556" s="138" t="s">
        <v>16107</v>
      </c>
      <c r="K1556" s="138" t="s">
        <v>31</v>
      </c>
      <c r="L1556" s="163">
        <v>4</v>
      </c>
      <c r="M1556" s="27">
        <f t="shared" si="55"/>
        <v>520</v>
      </c>
      <c r="N1556" s="23"/>
      <c r="O1556" s="24" t="s">
        <v>32</v>
      </c>
    </row>
    <row r="1557" s="1" customFormat="1" ht="18.75" spans="1:15">
      <c r="A1557" s="121">
        <v>1552</v>
      </c>
      <c r="B1557" s="121" t="s">
        <v>14518</v>
      </c>
      <c r="C1557" s="121" t="s">
        <v>11004</v>
      </c>
      <c r="D1557" s="121" t="s">
        <v>10034</v>
      </c>
      <c r="E1557" s="121" t="s">
        <v>14519</v>
      </c>
      <c r="F1557" s="121" t="s">
        <v>15942</v>
      </c>
      <c r="G1557" s="138" t="s">
        <v>16127</v>
      </c>
      <c r="H1557" s="147" t="s">
        <v>194</v>
      </c>
      <c r="I1557" s="163">
        <v>4</v>
      </c>
      <c r="J1557" s="138" t="s">
        <v>16107</v>
      </c>
      <c r="K1557" s="138" t="s">
        <v>31</v>
      </c>
      <c r="L1557" s="163">
        <v>4</v>
      </c>
      <c r="M1557" s="27">
        <f t="shared" si="55"/>
        <v>520</v>
      </c>
      <c r="N1557" s="23"/>
      <c r="O1557" s="24" t="s">
        <v>32</v>
      </c>
    </row>
    <row r="1558" s="1" customFormat="1" ht="18.75" spans="1:15">
      <c r="A1558" s="121">
        <v>1553</v>
      </c>
      <c r="B1558" s="121" t="s">
        <v>14518</v>
      </c>
      <c r="C1558" s="121" t="s">
        <v>11004</v>
      </c>
      <c r="D1558" s="121" t="s">
        <v>10034</v>
      </c>
      <c r="E1558" s="121" t="s">
        <v>14519</v>
      </c>
      <c r="F1558" s="121" t="s">
        <v>15942</v>
      </c>
      <c r="G1558" s="138" t="s">
        <v>16128</v>
      </c>
      <c r="H1558" s="147" t="s">
        <v>194</v>
      </c>
      <c r="I1558" s="163">
        <v>5</v>
      </c>
      <c r="J1558" s="138" t="s">
        <v>16129</v>
      </c>
      <c r="K1558" s="138" t="s">
        <v>31</v>
      </c>
      <c r="L1558" s="163">
        <v>3</v>
      </c>
      <c r="M1558" s="27">
        <f t="shared" si="55"/>
        <v>390</v>
      </c>
      <c r="N1558" s="23"/>
      <c r="O1558" s="24" t="s">
        <v>32</v>
      </c>
    </row>
    <row r="1559" s="1" customFormat="1" ht="18.75" spans="1:15">
      <c r="A1559" s="121">
        <v>1554</v>
      </c>
      <c r="B1559" s="121" t="s">
        <v>14518</v>
      </c>
      <c r="C1559" s="121" t="s">
        <v>11004</v>
      </c>
      <c r="D1559" s="121" t="s">
        <v>10034</v>
      </c>
      <c r="E1559" s="121" t="s">
        <v>14519</v>
      </c>
      <c r="F1559" s="121" t="s">
        <v>15942</v>
      </c>
      <c r="G1559" s="138" t="s">
        <v>16130</v>
      </c>
      <c r="H1559" s="147" t="s">
        <v>194</v>
      </c>
      <c r="I1559" s="163">
        <v>4</v>
      </c>
      <c r="J1559" s="138" t="s">
        <v>16129</v>
      </c>
      <c r="K1559" s="138" t="s">
        <v>31</v>
      </c>
      <c r="L1559" s="163">
        <v>4</v>
      </c>
      <c r="M1559" s="27">
        <f t="shared" si="55"/>
        <v>520</v>
      </c>
      <c r="N1559" s="23"/>
      <c r="O1559" s="24" t="s">
        <v>32</v>
      </c>
    </row>
    <row r="1560" s="1" customFormat="1" ht="18.75" spans="1:15">
      <c r="A1560" s="121">
        <v>1555</v>
      </c>
      <c r="B1560" s="121" t="s">
        <v>14518</v>
      </c>
      <c r="C1560" s="121" t="s">
        <v>11004</v>
      </c>
      <c r="D1560" s="121" t="s">
        <v>10034</v>
      </c>
      <c r="E1560" s="121" t="s">
        <v>14519</v>
      </c>
      <c r="F1560" s="121" t="s">
        <v>15942</v>
      </c>
      <c r="G1560" s="138" t="s">
        <v>16131</v>
      </c>
      <c r="H1560" s="147" t="s">
        <v>194</v>
      </c>
      <c r="I1560" s="163">
        <v>5</v>
      </c>
      <c r="J1560" s="138" t="s">
        <v>16129</v>
      </c>
      <c r="K1560" s="138" t="s">
        <v>31</v>
      </c>
      <c r="L1560" s="163">
        <v>4</v>
      </c>
      <c r="M1560" s="27">
        <f t="shared" si="55"/>
        <v>520</v>
      </c>
      <c r="N1560" s="23"/>
      <c r="O1560" s="24" t="s">
        <v>32</v>
      </c>
    </row>
    <row r="1561" s="1" customFormat="1" ht="18.75" spans="1:15">
      <c r="A1561" s="121">
        <v>1556</v>
      </c>
      <c r="B1561" s="121" t="s">
        <v>14518</v>
      </c>
      <c r="C1561" s="121" t="s">
        <v>11004</v>
      </c>
      <c r="D1561" s="121" t="s">
        <v>10034</v>
      </c>
      <c r="E1561" s="121" t="s">
        <v>14519</v>
      </c>
      <c r="F1561" s="121" t="s">
        <v>15942</v>
      </c>
      <c r="G1561" s="138" t="s">
        <v>16132</v>
      </c>
      <c r="H1561" s="147" t="s">
        <v>194</v>
      </c>
      <c r="I1561" s="163">
        <v>4</v>
      </c>
      <c r="J1561" s="138" t="s">
        <v>16133</v>
      </c>
      <c r="K1561" s="138" t="s">
        <v>31</v>
      </c>
      <c r="L1561" s="163">
        <v>4</v>
      </c>
      <c r="M1561" s="27">
        <f t="shared" si="55"/>
        <v>520</v>
      </c>
      <c r="N1561" s="23"/>
      <c r="O1561" s="24" t="s">
        <v>32</v>
      </c>
    </row>
    <row r="1562" s="1" customFormat="1" ht="18.75" spans="1:15">
      <c r="A1562" s="121">
        <v>1557</v>
      </c>
      <c r="B1562" s="121" t="s">
        <v>14518</v>
      </c>
      <c r="C1562" s="121" t="s">
        <v>11004</v>
      </c>
      <c r="D1562" s="121" t="s">
        <v>10034</v>
      </c>
      <c r="E1562" s="121" t="s">
        <v>14519</v>
      </c>
      <c r="F1562" s="121" t="s">
        <v>15942</v>
      </c>
      <c r="G1562" s="138" t="s">
        <v>16134</v>
      </c>
      <c r="H1562" s="138" t="s">
        <v>1583</v>
      </c>
      <c r="I1562" s="163">
        <v>4</v>
      </c>
      <c r="J1562" s="138" t="s">
        <v>16133</v>
      </c>
      <c r="K1562" s="138" t="s">
        <v>31</v>
      </c>
      <c r="L1562" s="163">
        <v>4</v>
      </c>
      <c r="M1562" s="27">
        <f t="shared" si="55"/>
        <v>520</v>
      </c>
      <c r="N1562" s="23"/>
      <c r="O1562" s="24" t="s">
        <v>32</v>
      </c>
    </row>
    <row r="1563" s="1" customFormat="1" ht="18.75" spans="1:15">
      <c r="A1563" s="121">
        <v>1558</v>
      </c>
      <c r="B1563" s="121" t="s">
        <v>14518</v>
      </c>
      <c r="C1563" s="121" t="s">
        <v>11004</v>
      </c>
      <c r="D1563" s="121" t="s">
        <v>10034</v>
      </c>
      <c r="E1563" s="121" t="s">
        <v>14519</v>
      </c>
      <c r="F1563" s="121" t="s">
        <v>15942</v>
      </c>
      <c r="G1563" s="138" t="s">
        <v>16135</v>
      </c>
      <c r="H1563" s="147" t="s">
        <v>194</v>
      </c>
      <c r="I1563" s="163">
        <v>4</v>
      </c>
      <c r="J1563" s="138" t="s">
        <v>16133</v>
      </c>
      <c r="K1563" s="138" t="s">
        <v>31</v>
      </c>
      <c r="L1563" s="163">
        <v>4</v>
      </c>
      <c r="M1563" s="27">
        <f t="shared" si="55"/>
        <v>520</v>
      </c>
      <c r="N1563" s="23"/>
      <c r="O1563" s="24" t="s">
        <v>32</v>
      </c>
    </row>
    <row r="1564" s="1" customFormat="1" ht="18.75" spans="1:15">
      <c r="A1564" s="121">
        <v>1559</v>
      </c>
      <c r="B1564" s="121" t="s">
        <v>14518</v>
      </c>
      <c r="C1564" s="121" t="s">
        <v>11004</v>
      </c>
      <c r="D1564" s="121" t="s">
        <v>10034</v>
      </c>
      <c r="E1564" s="121" t="s">
        <v>14519</v>
      </c>
      <c r="F1564" s="121" t="s">
        <v>15942</v>
      </c>
      <c r="G1564" s="155" t="s">
        <v>16136</v>
      </c>
      <c r="H1564" s="147" t="s">
        <v>194</v>
      </c>
      <c r="I1564" s="163">
        <v>4</v>
      </c>
      <c r="J1564" s="138" t="s">
        <v>16133</v>
      </c>
      <c r="K1564" s="138" t="s">
        <v>31</v>
      </c>
      <c r="L1564" s="163">
        <v>4</v>
      </c>
      <c r="M1564" s="27">
        <f t="shared" si="55"/>
        <v>520</v>
      </c>
      <c r="N1564" s="23"/>
      <c r="O1564" s="24" t="s">
        <v>32</v>
      </c>
    </row>
    <row r="1565" s="1" customFormat="1" ht="18.75" spans="1:15">
      <c r="A1565" s="121">
        <v>1560</v>
      </c>
      <c r="B1565" s="121" t="s">
        <v>14518</v>
      </c>
      <c r="C1565" s="121" t="s">
        <v>11004</v>
      </c>
      <c r="D1565" s="121" t="s">
        <v>10034</v>
      </c>
      <c r="E1565" s="121" t="s">
        <v>14519</v>
      </c>
      <c r="F1565" s="121" t="s">
        <v>15942</v>
      </c>
      <c r="G1565" s="138" t="s">
        <v>16137</v>
      </c>
      <c r="H1565" s="147" t="s">
        <v>194</v>
      </c>
      <c r="I1565" s="163">
        <v>3</v>
      </c>
      <c r="J1565" s="138" t="s">
        <v>16133</v>
      </c>
      <c r="K1565" s="138" t="s">
        <v>31</v>
      </c>
      <c r="L1565" s="163">
        <v>2</v>
      </c>
      <c r="M1565" s="27">
        <f t="shared" si="55"/>
        <v>260</v>
      </c>
      <c r="N1565" s="23"/>
      <c r="O1565" s="24" t="s">
        <v>32</v>
      </c>
    </row>
    <row r="1566" s="1" customFormat="1" ht="18.75" spans="1:15">
      <c r="A1566" s="121">
        <v>1561</v>
      </c>
      <c r="B1566" s="121" t="s">
        <v>14518</v>
      </c>
      <c r="C1566" s="121" t="s">
        <v>11004</v>
      </c>
      <c r="D1566" s="121" t="s">
        <v>10034</v>
      </c>
      <c r="E1566" s="121" t="s">
        <v>14519</v>
      </c>
      <c r="F1566" s="121" t="s">
        <v>15942</v>
      </c>
      <c r="G1566" s="138" t="s">
        <v>16138</v>
      </c>
      <c r="H1566" s="147" t="s">
        <v>194</v>
      </c>
      <c r="I1566" s="163">
        <v>5</v>
      </c>
      <c r="J1566" s="138" t="s">
        <v>16133</v>
      </c>
      <c r="K1566" s="138" t="s">
        <v>31</v>
      </c>
      <c r="L1566" s="163">
        <v>4</v>
      </c>
      <c r="M1566" s="27">
        <f t="shared" si="55"/>
        <v>520</v>
      </c>
      <c r="N1566" s="23"/>
      <c r="O1566" s="24" t="s">
        <v>32</v>
      </c>
    </row>
    <row r="1567" s="1" customFormat="1" ht="18.75" spans="1:15">
      <c r="A1567" s="121">
        <v>1562</v>
      </c>
      <c r="B1567" s="121" t="s">
        <v>14518</v>
      </c>
      <c r="C1567" s="121" t="s">
        <v>11004</v>
      </c>
      <c r="D1567" s="121" t="s">
        <v>10034</v>
      </c>
      <c r="E1567" s="121" t="s">
        <v>14519</v>
      </c>
      <c r="F1567" s="121" t="s">
        <v>15942</v>
      </c>
      <c r="G1567" s="155" t="s">
        <v>16139</v>
      </c>
      <c r="H1567" s="147" t="s">
        <v>194</v>
      </c>
      <c r="I1567" s="163">
        <v>5</v>
      </c>
      <c r="J1567" s="138" t="s">
        <v>16133</v>
      </c>
      <c r="K1567" s="138" t="s">
        <v>31</v>
      </c>
      <c r="L1567" s="163">
        <v>5</v>
      </c>
      <c r="M1567" s="27">
        <f t="shared" si="55"/>
        <v>650</v>
      </c>
      <c r="N1567" s="23"/>
      <c r="O1567" s="24" t="s">
        <v>32</v>
      </c>
    </row>
    <row r="1568" s="1" customFormat="1" ht="18.75" spans="1:15">
      <c r="A1568" s="121">
        <v>1563</v>
      </c>
      <c r="B1568" s="121" t="s">
        <v>14518</v>
      </c>
      <c r="C1568" s="121" t="s">
        <v>11004</v>
      </c>
      <c r="D1568" s="121" t="s">
        <v>10034</v>
      </c>
      <c r="E1568" s="121" t="s">
        <v>14519</v>
      </c>
      <c r="F1568" s="121" t="s">
        <v>15942</v>
      </c>
      <c r="G1568" s="155" t="s">
        <v>16140</v>
      </c>
      <c r="H1568" s="147" t="s">
        <v>194</v>
      </c>
      <c r="I1568" s="163">
        <v>2</v>
      </c>
      <c r="J1568" s="138" t="s">
        <v>16133</v>
      </c>
      <c r="K1568" s="138" t="s">
        <v>31</v>
      </c>
      <c r="L1568" s="163">
        <v>1</v>
      </c>
      <c r="M1568" s="27">
        <f t="shared" si="55"/>
        <v>130</v>
      </c>
      <c r="N1568" s="23"/>
      <c r="O1568" s="24" t="s">
        <v>32</v>
      </c>
    </row>
    <row r="1569" s="1" customFormat="1" ht="18.75" spans="1:15">
      <c r="A1569" s="121">
        <v>1564</v>
      </c>
      <c r="B1569" s="121" t="s">
        <v>14518</v>
      </c>
      <c r="C1569" s="121" t="s">
        <v>11004</v>
      </c>
      <c r="D1569" s="121" t="s">
        <v>10034</v>
      </c>
      <c r="E1569" s="121" t="s">
        <v>14519</v>
      </c>
      <c r="F1569" s="121" t="s">
        <v>15942</v>
      </c>
      <c r="G1569" s="138" t="s">
        <v>16141</v>
      </c>
      <c r="H1569" s="147" t="s">
        <v>194</v>
      </c>
      <c r="I1569" s="163">
        <v>3</v>
      </c>
      <c r="J1569" s="138" t="s">
        <v>16142</v>
      </c>
      <c r="K1569" s="138" t="s">
        <v>31</v>
      </c>
      <c r="L1569" s="162">
        <v>2</v>
      </c>
      <c r="M1569" s="27">
        <f t="shared" si="55"/>
        <v>260</v>
      </c>
      <c r="N1569" s="23"/>
      <c r="O1569" s="24" t="s">
        <v>32</v>
      </c>
    </row>
    <row r="1570" s="1" customFormat="1" ht="18.75" spans="1:15">
      <c r="A1570" s="121">
        <v>1565</v>
      </c>
      <c r="B1570" s="121" t="s">
        <v>14518</v>
      </c>
      <c r="C1570" s="121" t="s">
        <v>11004</v>
      </c>
      <c r="D1570" s="121" t="s">
        <v>10034</v>
      </c>
      <c r="E1570" s="121" t="s">
        <v>14519</v>
      </c>
      <c r="F1570" s="121" t="s">
        <v>15942</v>
      </c>
      <c r="G1570" s="138" t="s">
        <v>16143</v>
      </c>
      <c r="H1570" s="147" t="s">
        <v>194</v>
      </c>
      <c r="I1570" s="163">
        <v>1</v>
      </c>
      <c r="J1570" s="138" t="s">
        <v>16142</v>
      </c>
      <c r="K1570" s="138" t="s">
        <v>31</v>
      </c>
      <c r="L1570" s="162">
        <v>1</v>
      </c>
      <c r="M1570" s="27">
        <f>L1570*468</f>
        <v>468</v>
      </c>
      <c r="N1570" s="23"/>
      <c r="O1570" s="24" t="s">
        <v>32</v>
      </c>
    </row>
    <row r="1571" s="1" customFormat="1" ht="18.75" spans="1:15">
      <c r="A1571" s="121">
        <v>1566</v>
      </c>
      <c r="B1571" s="121" t="s">
        <v>14518</v>
      </c>
      <c r="C1571" s="121" t="s">
        <v>11004</v>
      </c>
      <c r="D1571" s="121" t="s">
        <v>10034</v>
      </c>
      <c r="E1571" s="121" t="s">
        <v>14519</v>
      </c>
      <c r="F1571" s="121" t="s">
        <v>15942</v>
      </c>
      <c r="G1571" s="155" t="s">
        <v>16144</v>
      </c>
      <c r="H1571" s="147" t="s">
        <v>1583</v>
      </c>
      <c r="I1571" s="163">
        <v>2</v>
      </c>
      <c r="J1571" s="138" t="s">
        <v>16142</v>
      </c>
      <c r="K1571" s="138" t="s">
        <v>31</v>
      </c>
      <c r="L1571" s="162">
        <v>2</v>
      </c>
      <c r="M1571" s="27">
        <f t="shared" ref="M1571:M1577" si="56">L1571*130</f>
        <v>260</v>
      </c>
      <c r="N1571" s="23"/>
      <c r="O1571" s="24" t="s">
        <v>32</v>
      </c>
    </row>
    <row r="1572" s="1" customFormat="1" ht="18.75" spans="1:15">
      <c r="A1572" s="121">
        <v>1567</v>
      </c>
      <c r="B1572" s="121" t="s">
        <v>14518</v>
      </c>
      <c r="C1572" s="121" t="s">
        <v>11004</v>
      </c>
      <c r="D1572" s="121" t="s">
        <v>10034</v>
      </c>
      <c r="E1572" s="121" t="s">
        <v>14519</v>
      </c>
      <c r="F1572" s="121" t="s">
        <v>15942</v>
      </c>
      <c r="G1572" s="138" t="s">
        <v>16145</v>
      </c>
      <c r="H1572" s="147" t="s">
        <v>1583</v>
      </c>
      <c r="I1572" s="163">
        <v>3</v>
      </c>
      <c r="J1572" s="138" t="s">
        <v>16142</v>
      </c>
      <c r="K1572" s="138" t="s">
        <v>31</v>
      </c>
      <c r="L1572" s="162">
        <v>2</v>
      </c>
      <c r="M1572" s="27">
        <f t="shared" si="56"/>
        <v>260</v>
      </c>
      <c r="N1572" s="23"/>
      <c r="O1572" s="24" t="s">
        <v>32</v>
      </c>
    </row>
    <row r="1573" s="1" customFormat="1" ht="18.75" spans="1:15">
      <c r="A1573" s="121">
        <v>1568</v>
      </c>
      <c r="B1573" s="121" t="s">
        <v>14518</v>
      </c>
      <c r="C1573" s="121" t="s">
        <v>11004</v>
      </c>
      <c r="D1573" s="121" t="s">
        <v>10034</v>
      </c>
      <c r="E1573" s="121" t="s">
        <v>14519</v>
      </c>
      <c r="F1573" s="121" t="s">
        <v>15942</v>
      </c>
      <c r="G1573" s="138" t="s">
        <v>16146</v>
      </c>
      <c r="H1573" s="147" t="s">
        <v>194</v>
      </c>
      <c r="I1573" s="163">
        <v>4</v>
      </c>
      <c r="J1573" s="138" t="s">
        <v>16142</v>
      </c>
      <c r="K1573" s="138" t="s">
        <v>31</v>
      </c>
      <c r="L1573" s="162">
        <v>1</v>
      </c>
      <c r="M1573" s="27">
        <f t="shared" si="56"/>
        <v>130</v>
      </c>
      <c r="N1573" s="23"/>
      <c r="O1573" s="24" t="s">
        <v>32</v>
      </c>
    </row>
    <row r="1574" s="1" customFormat="1" ht="18.75" spans="1:15">
      <c r="A1574" s="121">
        <v>1569</v>
      </c>
      <c r="B1574" s="121" t="s">
        <v>14518</v>
      </c>
      <c r="C1574" s="121" t="s">
        <v>11004</v>
      </c>
      <c r="D1574" s="121" t="s">
        <v>10034</v>
      </c>
      <c r="E1574" s="121" t="s">
        <v>14519</v>
      </c>
      <c r="F1574" s="121" t="s">
        <v>15942</v>
      </c>
      <c r="G1574" s="138" t="s">
        <v>16147</v>
      </c>
      <c r="H1574" s="147" t="s">
        <v>194</v>
      </c>
      <c r="I1574" s="162">
        <v>4</v>
      </c>
      <c r="J1574" s="138" t="s">
        <v>16142</v>
      </c>
      <c r="K1574" s="138" t="s">
        <v>31</v>
      </c>
      <c r="L1574" s="162">
        <v>2</v>
      </c>
      <c r="M1574" s="27">
        <f t="shared" si="56"/>
        <v>260</v>
      </c>
      <c r="N1574" s="23"/>
      <c r="O1574" s="24" t="s">
        <v>32</v>
      </c>
    </row>
    <row r="1575" s="1" customFormat="1" ht="18.75" spans="1:15">
      <c r="A1575" s="121">
        <v>1570</v>
      </c>
      <c r="B1575" s="121" t="s">
        <v>14518</v>
      </c>
      <c r="C1575" s="121" t="s">
        <v>11004</v>
      </c>
      <c r="D1575" s="121" t="s">
        <v>10034</v>
      </c>
      <c r="E1575" s="121" t="s">
        <v>14519</v>
      </c>
      <c r="F1575" s="121" t="s">
        <v>15942</v>
      </c>
      <c r="G1575" s="138" t="s">
        <v>16148</v>
      </c>
      <c r="H1575" s="147" t="s">
        <v>1583</v>
      </c>
      <c r="I1575" s="162">
        <v>5</v>
      </c>
      <c r="J1575" s="138" t="s">
        <v>16142</v>
      </c>
      <c r="K1575" s="138" t="s">
        <v>31</v>
      </c>
      <c r="L1575" s="162">
        <v>3</v>
      </c>
      <c r="M1575" s="27">
        <f t="shared" si="56"/>
        <v>390</v>
      </c>
      <c r="N1575" s="23"/>
      <c r="O1575" s="24" t="s">
        <v>32</v>
      </c>
    </row>
    <row r="1576" s="1" customFormat="1" ht="18.75" spans="1:15">
      <c r="A1576" s="121">
        <v>1571</v>
      </c>
      <c r="B1576" s="121" t="s">
        <v>14518</v>
      </c>
      <c r="C1576" s="121" t="s">
        <v>11004</v>
      </c>
      <c r="D1576" s="121" t="s">
        <v>10034</v>
      </c>
      <c r="E1576" s="121" t="s">
        <v>14519</v>
      </c>
      <c r="F1576" s="121" t="s">
        <v>15942</v>
      </c>
      <c r="G1576" s="138" t="s">
        <v>16149</v>
      </c>
      <c r="H1576" s="147" t="s">
        <v>194</v>
      </c>
      <c r="I1576" s="162">
        <v>4</v>
      </c>
      <c r="J1576" s="138" t="s">
        <v>16142</v>
      </c>
      <c r="K1576" s="138" t="s">
        <v>31</v>
      </c>
      <c r="L1576" s="162">
        <v>2</v>
      </c>
      <c r="M1576" s="27">
        <f t="shared" si="56"/>
        <v>260</v>
      </c>
      <c r="N1576" s="23"/>
      <c r="O1576" s="24" t="s">
        <v>32</v>
      </c>
    </row>
    <row r="1577" s="1" customFormat="1" ht="18.75" spans="1:15">
      <c r="A1577" s="121">
        <v>1572</v>
      </c>
      <c r="B1577" s="121" t="s">
        <v>14518</v>
      </c>
      <c r="C1577" s="121" t="s">
        <v>11004</v>
      </c>
      <c r="D1577" s="121" t="s">
        <v>10034</v>
      </c>
      <c r="E1577" s="121" t="s">
        <v>14519</v>
      </c>
      <c r="F1577" s="121" t="s">
        <v>15942</v>
      </c>
      <c r="G1577" s="138" t="s">
        <v>16150</v>
      </c>
      <c r="H1577" s="147" t="s">
        <v>1583</v>
      </c>
      <c r="I1577" s="162">
        <v>1</v>
      </c>
      <c r="J1577" s="138" t="s">
        <v>16142</v>
      </c>
      <c r="K1577" s="138" t="s">
        <v>31</v>
      </c>
      <c r="L1577" s="162">
        <v>1</v>
      </c>
      <c r="M1577" s="27">
        <f t="shared" si="56"/>
        <v>130</v>
      </c>
      <c r="N1577" s="23"/>
      <c r="O1577" s="24" t="s">
        <v>32</v>
      </c>
    </row>
    <row r="1578" s="1" customFormat="1" ht="18.75" spans="1:15">
      <c r="A1578" s="121">
        <v>1573</v>
      </c>
      <c r="B1578" s="121" t="s">
        <v>14518</v>
      </c>
      <c r="C1578" s="121" t="s">
        <v>11004</v>
      </c>
      <c r="D1578" s="121" t="s">
        <v>10034</v>
      </c>
      <c r="E1578" s="121" t="s">
        <v>14519</v>
      </c>
      <c r="F1578" s="121" t="s">
        <v>15942</v>
      </c>
      <c r="G1578" s="138" t="s">
        <v>16050</v>
      </c>
      <c r="H1578" s="147" t="s">
        <v>51</v>
      </c>
      <c r="I1578" s="162">
        <v>2</v>
      </c>
      <c r="J1578" s="138" t="s">
        <v>16142</v>
      </c>
      <c r="K1578" s="138" t="s">
        <v>31</v>
      </c>
      <c r="L1578" s="162">
        <v>2</v>
      </c>
      <c r="M1578" s="27">
        <f>L1578*312</f>
        <v>624</v>
      </c>
      <c r="N1578" s="23"/>
      <c r="O1578" s="24" t="s">
        <v>32</v>
      </c>
    </row>
    <row r="1579" s="1" customFormat="1" ht="18.75" spans="1:15">
      <c r="A1579" s="121">
        <v>1574</v>
      </c>
      <c r="B1579" s="121" t="s">
        <v>14518</v>
      </c>
      <c r="C1579" s="121" t="s">
        <v>11004</v>
      </c>
      <c r="D1579" s="121" t="s">
        <v>10034</v>
      </c>
      <c r="E1579" s="121" t="s">
        <v>14519</v>
      </c>
      <c r="F1579" s="121" t="s">
        <v>15942</v>
      </c>
      <c r="G1579" s="138" t="s">
        <v>16151</v>
      </c>
      <c r="H1579" s="147" t="s">
        <v>194</v>
      </c>
      <c r="I1579" s="162">
        <v>5</v>
      </c>
      <c r="J1579" s="138" t="s">
        <v>16142</v>
      </c>
      <c r="K1579" s="138" t="s">
        <v>31</v>
      </c>
      <c r="L1579" s="162">
        <v>3</v>
      </c>
      <c r="M1579" s="27">
        <f t="shared" ref="M1579:M1615" si="57">L1579*130</f>
        <v>390</v>
      </c>
      <c r="N1579" s="23"/>
      <c r="O1579" s="24" t="s">
        <v>32</v>
      </c>
    </row>
    <row r="1580" s="1" customFormat="1" ht="18.75" spans="1:15">
      <c r="A1580" s="121">
        <v>1575</v>
      </c>
      <c r="B1580" s="121" t="s">
        <v>14518</v>
      </c>
      <c r="C1580" s="121" t="s">
        <v>11004</v>
      </c>
      <c r="D1580" s="121" t="s">
        <v>10034</v>
      </c>
      <c r="E1580" s="121" t="s">
        <v>14519</v>
      </c>
      <c r="F1580" s="121" t="s">
        <v>15942</v>
      </c>
      <c r="G1580" s="138" t="s">
        <v>16152</v>
      </c>
      <c r="H1580" s="147" t="s">
        <v>194</v>
      </c>
      <c r="I1580" s="162">
        <v>4</v>
      </c>
      <c r="J1580" s="138" t="s">
        <v>16142</v>
      </c>
      <c r="K1580" s="138" t="s">
        <v>31</v>
      </c>
      <c r="L1580" s="162">
        <v>3</v>
      </c>
      <c r="M1580" s="27">
        <f t="shared" si="57"/>
        <v>390</v>
      </c>
      <c r="N1580" s="23"/>
      <c r="O1580" s="24" t="s">
        <v>32</v>
      </c>
    </row>
    <row r="1581" s="1" customFormat="1" ht="18.75" spans="1:15">
      <c r="A1581" s="121">
        <v>1576</v>
      </c>
      <c r="B1581" s="121" t="s">
        <v>14518</v>
      </c>
      <c r="C1581" s="121" t="s">
        <v>11004</v>
      </c>
      <c r="D1581" s="121" t="s">
        <v>10034</v>
      </c>
      <c r="E1581" s="121" t="s">
        <v>14519</v>
      </c>
      <c r="F1581" s="121" t="s">
        <v>15942</v>
      </c>
      <c r="G1581" s="138" t="s">
        <v>16153</v>
      </c>
      <c r="H1581" s="147" t="s">
        <v>194</v>
      </c>
      <c r="I1581" s="162">
        <v>4</v>
      </c>
      <c r="J1581" s="138" t="s">
        <v>16142</v>
      </c>
      <c r="K1581" s="138" t="s">
        <v>31</v>
      </c>
      <c r="L1581" s="162">
        <v>2</v>
      </c>
      <c r="M1581" s="27">
        <f t="shared" si="57"/>
        <v>260</v>
      </c>
      <c r="N1581" s="23"/>
      <c r="O1581" s="24" t="s">
        <v>32</v>
      </c>
    </row>
    <row r="1582" s="1" customFormat="1" ht="18.75" spans="1:15">
      <c r="A1582" s="121">
        <v>1577</v>
      </c>
      <c r="B1582" s="121" t="s">
        <v>14518</v>
      </c>
      <c r="C1582" s="121" t="s">
        <v>11004</v>
      </c>
      <c r="D1582" s="121" t="s">
        <v>10034</v>
      </c>
      <c r="E1582" s="121" t="s">
        <v>14519</v>
      </c>
      <c r="F1582" s="121" t="s">
        <v>15942</v>
      </c>
      <c r="G1582" s="138" t="s">
        <v>16154</v>
      </c>
      <c r="H1582" s="147" t="s">
        <v>1583</v>
      </c>
      <c r="I1582" s="162">
        <v>4</v>
      </c>
      <c r="J1582" s="138" t="s">
        <v>16142</v>
      </c>
      <c r="K1582" s="138" t="s">
        <v>31</v>
      </c>
      <c r="L1582" s="162">
        <v>2</v>
      </c>
      <c r="M1582" s="27">
        <f t="shared" si="57"/>
        <v>260</v>
      </c>
      <c r="N1582" s="23"/>
      <c r="O1582" s="24" t="s">
        <v>32</v>
      </c>
    </row>
    <row r="1583" s="1" customFormat="1" ht="18.75" spans="1:15">
      <c r="A1583" s="121">
        <v>1578</v>
      </c>
      <c r="B1583" s="121" t="s">
        <v>14518</v>
      </c>
      <c r="C1583" s="121" t="s">
        <v>11004</v>
      </c>
      <c r="D1583" s="121" t="s">
        <v>10034</v>
      </c>
      <c r="E1583" s="121" t="s">
        <v>14519</v>
      </c>
      <c r="F1583" s="121" t="s">
        <v>15942</v>
      </c>
      <c r="G1583" s="138" t="s">
        <v>16155</v>
      </c>
      <c r="H1583" s="147" t="s">
        <v>194</v>
      </c>
      <c r="I1583" s="163">
        <v>6</v>
      </c>
      <c r="J1583" s="138" t="s">
        <v>16142</v>
      </c>
      <c r="K1583" s="138" t="s">
        <v>31</v>
      </c>
      <c r="L1583" s="163">
        <v>3</v>
      </c>
      <c r="M1583" s="27">
        <f t="shared" si="57"/>
        <v>390</v>
      </c>
      <c r="N1583" s="23"/>
      <c r="O1583" s="24" t="s">
        <v>32</v>
      </c>
    </row>
    <row r="1584" s="1" customFormat="1" ht="18.75" spans="1:15">
      <c r="A1584" s="121">
        <v>1579</v>
      </c>
      <c r="B1584" s="121" t="s">
        <v>14518</v>
      </c>
      <c r="C1584" s="121" t="s">
        <v>11004</v>
      </c>
      <c r="D1584" s="121" t="s">
        <v>10034</v>
      </c>
      <c r="E1584" s="121" t="s">
        <v>14519</v>
      </c>
      <c r="F1584" s="121" t="s">
        <v>15942</v>
      </c>
      <c r="G1584" s="138" t="s">
        <v>16156</v>
      </c>
      <c r="H1584" s="147" t="s">
        <v>194</v>
      </c>
      <c r="I1584" s="163">
        <v>5</v>
      </c>
      <c r="J1584" s="138" t="s">
        <v>16142</v>
      </c>
      <c r="K1584" s="138" t="s">
        <v>31</v>
      </c>
      <c r="L1584" s="163">
        <v>2</v>
      </c>
      <c r="M1584" s="27">
        <f t="shared" si="57"/>
        <v>260</v>
      </c>
      <c r="N1584" s="23"/>
      <c r="O1584" s="24" t="s">
        <v>32</v>
      </c>
    </row>
    <row r="1585" s="1" customFormat="1" ht="18.75" spans="1:15">
      <c r="A1585" s="121">
        <v>1580</v>
      </c>
      <c r="B1585" s="121" t="s">
        <v>14518</v>
      </c>
      <c r="C1585" s="121" t="s">
        <v>11004</v>
      </c>
      <c r="D1585" s="121" t="s">
        <v>10034</v>
      </c>
      <c r="E1585" s="121" t="s">
        <v>14519</v>
      </c>
      <c r="F1585" s="121" t="s">
        <v>15942</v>
      </c>
      <c r="G1585" s="138" t="s">
        <v>16157</v>
      </c>
      <c r="H1585" s="147" t="s">
        <v>194</v>
      </c>
      <c r="I1585" s="162">
        <v>4</v>
      </c>
      <c r="J1585" s="138" t="s">
        <v>15744</v>
      </c>
      <c r="K1585" s="138" t="s">
        <v>31</v>
      </c>
      <c r="L1585" s="163">
        <v>2</v>
      </c>
      <c r="M1585" s="27">
        <f t="shared" si="57"/>
        <v>260</v>
      </c>
      <c r="N1585" s="23"/>
      <c r="O1585" s="24" t="s">
        <v>32</v>
      </c>
    </row>
    <row r="1586" s="1" customFormat="1" ht="18.75" spans="1:15">
      <c r="A1586" s="121">
        <v>1581</v>
      </c>
      <c r="B1586" s="121" t="s">
        <v>14518</v>
      </c>
      <c r="C1586" s="121" t="s">
        <v>11004</v>
      </c>
      <c r="D1586" s="121" t="s">
        <v>10034</v>
      </c>
      <c r="E1586" s="121" t="s">
        <v>14519</v>
      </c>
      <c r="F1586" s="121" t="s">
        <v>15942</v>
      </c>
      <c r="G1586" s="138" t="s">
        <v>16158</v>
      </c>
      <c r="H1586" s="147" t="s">
        <v>1583</v>
      </c>
      <c r="I1586" s="162">
        <v>6</v>
      </c>
      <c r="J1586" s="138" t="s">
        <v>15744</v>
      </c>
      <c r="K1586" s="138" t="s">
        <v>31</v>
      </c>
      <c r="L1586" s="162">
        <v>3</v>
      </c>
      <c r="M1586" s="27">
        <f t="shared" si="57"/>
        <v>390</v>
      </c>
      <c r="N1586" s="23"/>
      <c r="O1586" s="24" t="s">
        <v>32</v>
      </c>
    </row>
    <row r="1587" s="1" customFormat="1" ht="18.75" spans="1:15">
      <c r="A1587" s="121">
        <v>1582</v>
      </c>
      <c r="B1587" s="121" t="s">
        <v>14518</v>
      </c>
      <c r="C1587" s="121" t="s">
        <v>11004</v>
      </c>
      <c r="D1587" s="121" t="s">
        <v>10034</v>
      </c>
      <c r="E1587" s="121" t="s">
        <v>14519</v>
      </c>
      <c r="F1587" s="121" t="s">
        <v>15942</v>
      </c>
      <c r="G1587" s="138" t="s">
        <v>16159</v>
      </c>
      <c r="H1587" s="147" t="s">
        <v>1583</v>
      </c>
      <c r="I1587" s="162">
        <v>3</v>
      </c>
      <c r="J1587" s="138" t="s">
        <v>15744</v>
      </c>
      <c r="K1587" s="138" t="s">
        <v>31</v>
      </c>
      <c r="L1587" s="163">
        <v>2</v>
      </c>
      <c r="M1587" s="27">
        <f t="shared" si="57"/>
        <v>260</v>
      </c>
      <c r="N1587" s="23"/>
      <c r="O1587" s="24" t="s">
        <v>32</v>
      </c>
    </row>
    <row r="1588" s="1" customFormat="1" ht="18.75" spans="1:15">
      <c r="A1588" s="121">
        <v>1583</v>
      </c>
      <c r="B1588" s="121" t="s">
        <v>14518</v>
      </c>
      <c r="C1588" s="121" t="s">
        <v>11004</v>
      </c>
      <c r="D1588" s="121" t="s">
        <v>10034</v>
      </c>
      <c r="E1588" s="121" t="s">
        <v>14519</v>
      </c>
      <c r="F1588" s="121" t="s">
        <v>15942</v>
      </c>
      <c r="G1588" s="138" t="s">
        <v>16160</v>
      </c>
      <c r="H1588" s="147" t="s">
        <v>194</v>
      </c>
      <c r="I1588" s="162">
        <v>4</v>
      </c>
      <c r="J1588" s="138" t="s">
        <v>15744</v>
      </c>
      <c r="K1588" s="138" t="s">
        <v>31</v>
      </c>
      <c r="L1588" s="163">
        <v>2</v>
      </c>
      <c r="M1588" s="27">
        <f t="shared" si="57"/>
        <v>260</v>
      </c>
      <c r="N1588" s="23"/>
      <c r="O1588" s="24" t="s">
        <v>32</v>
      </c>
    </row>
    <row r="1589" s="1" customFormat="1" ht="18.75" spans="1:15">
      <c r="A1589" s="121">
        <v>1584</v>
      </c>
      <c r="B1589" s="121" t="s">
        <v>14518</v>
      </c>
      <c r="C1589" s="121" t="s">
        <v>11004</v>
      </c>
      <c r="D1589" s="121" t="s">
        <v>10034</v>
      </c>
      <c r="E1589" s="121" t="s">
        <v>14519</v>
      </c>
      <c r="F1589" s="121" t="s">
        <v>15942</v>
      </c>
      <c r="G1589" s="138" t="s">
        <v>16161</v>
      </c>
      <c r="H1589" s="147" t="s">
        <v>1583</v>
      </c>
      <c r="I1589" s="162">
        <v>3</v>
      </c>
      <c r="J1589" s="138" t="s">
        <v>15744</v>
      </c>
      <c r="K1589" s="138" t="s">
        <v>31</v>
      </c>
      <c r="L1589" s="162">
        <v>3</v>
      </c>
      <c r="M1589" s="27">
        <f t="shared" si="57"/>
        <v>390</v>
      </c>
      <c r="N1589" s="23"/>
      <c r="O1589" s="24" t="s">
        <v>32</v>
      </c>
    </row>
    <row r="1590" s="1" customFormat="1" ht="18.75" spans="1:15">
      <c r="A1590" s="121">
        <v>1585</v>
      </c>
      <c r="B1590" s="121" t="s">
        <v>14518</v>
      </c>
      <c r="C1590" s="121" t="s">
        <v>11004</v>
      </c>
      <c r="D1590" s="121" t="s">
        <v>10034</v>
      </c>
      <c r="E1590" s="121" t="s">
        <v>14519</v>
      </c>
      <c r="F1590" s="121" t="s">
        <v>15942</v>
      </c>
      <c r="G1590" s="138" t="s">
        <v>16162</v>
      </c>
      <c r="H1590" s="147" t="s">
        <v>1583</v>
      </c>
      <c r="I1590" s="162">
        <v>4</v>
      </c>
      <c r="J1590" s="138" t="s">
        <v>15744</v>
      </c>
      <c r="K1590" s="138" t="s">
        <v>31</v>
      </c>
      <c r="L1590" s="162">
        <v>2</v>
      </c>
      <c r="M1590" s="27">
        <f t="shared" si="57"/>
        <v>260</v>
      </c>
      <c r="N1590" s="23"/>
      <c r="O1590" s="24" t="s">
        <v>32</v>
      </c>
    </row>
    <row r="1591" s="1" customFormat="1" ht="18.75" spans="1:15">
      <c r="A1591" s="121">
        <v>1586</v>
      </c>
      <c r="B1591" s="121" t="s">
        <v>14518</v>
      </c>
      <c r="C1591" s="121" t="s">
        <v>11004</v>
      </c>
      <c r="D1591" s="121" t="s">
        <v>10034</v>
      </c>
      <c r="E1591" s="121" t="s">
        <v>14519</v>
      </c>
      <c r="F1591" s="121" t="s">
        <v>15942</v>
      </c>
      <c r="G1591" s="138" t="s">
        <v>16163</v>
      </c>
      <c r="H1591" s="147" t="s">
        <v>1583</v>
      </c>
      <c r="I1591" s="162">
        <v>4</v>
      </c>
      <c r="J1591" s="138" t="s">
        <v>15744</v>
      </c>
      <c r="K1591" s="138" t="s">
        <v>31</v>
      </c>
      <c r="L1591" s="162">
        <v>2</v>
      </c>
      <c r="M1591" s="27">
        <f t="shared" si="57"/>
        <v>260</v>
      </c>
      <c r="N1591" s="23"/>
      <c r="O1591" s="24" t="s">
        <v>32</v>
      </c>
    </row>
    <row r="1592" s="1" customFormat="1" ht="18.75" spans="1:15">
      <c r="A1592" s="121">
        <v>1587</v>
      </c>
      <c r="B1592" s="121" t="s">
        <v>14518</v>
      </c>
      <c r="C1592" s="121" t="s">
        <v>11004</v>
      </c>
      <c r="D1592" s="121" t="s">
        <v>10034</v>
      </c>
      <c r="E1592" s="121" t="s">
        <v>14519</v>
      </c>
      <c r="F1592" s="121" t="s">
        <v>15942</v>
      </c>
      <c r="G1592" s="164" t="s">
        <v>16164</v>
      </c>
      <c r="H1592" s="147" t="s">
        <v>1583</v>
      </c>
      <c r="I1592" s="162">
        <v>3</v>
      </c>
      <c r="J1592" s="138" t="s">
        <v>15744</v>
      </c>
      <c r="K1592" s="138" t="s">
        <v>31</v>
      </c>
      <c r="L1592" s="162">
        <v>2</v>
      </c>
      <c r="M1592" s="27">
        <f t="shared" si="57"/>
        <v>260</v>
      </c>
      <c r="N1592" s="23"/>
      <c r="O1592" s="24" t="s">
        <v>32</v>
      </c>
    </row>
    <row r="1593" s="1" customFormat="1" ht="18.75" spans="1:15">
      <c r="A1593" s="121">
        <v>1588</v>
      </c>
      <c r="B1593" s="121" t="s">
        <v>14518</v>
      </c>
      <c r="C1593" s="121" t="s">
        <v>11004</v>
      </c>
      <c r="D1593" s="121" t="s">
        <v>10034</v>
      </c>
      <c r="E1593" s="121" t="s">
        <v>14519</v>
      </c>
      <c r="F1593" s="121" t="s">
        <v>15942</v>
      </c>
      <c r="G1593" s="138" t="s">
        <v>16165</v>
      </c>
      <c r="H1593" s="147" t="s">
        <v>1583</v>
      </c>
      <c r="I1593" s="162">
        <v>3</v>
      </c>
      <c r="J1593" s="138" t="s">
        <v>15744</v>
      </c>
      <c r="K1593" s="138" t="s">
        <v>31</v>
      </c>
      <c r="L1593" s="162">
        <v>2</v>
      </c>
      <c r="M1593" s="27">
        <f t="shared" si="57"/>
        <v>260</v>
      </c>
      <c r="N1593" s="23"/>
      <c r="O1593" s="24" t="s">
        <v>32</v>
      </c>
    </row>
    <row r="1594" s="1" customFormat="1" ht="18.75" spans="1:15">
      <c r="A1594" s="121">
        <v>1589</v>
      </c>
      <c r="B1594" s="121" t="s">
        <v>14518</v>
      </c>
      <c r="C1594" s="121" t="s">
        <v>11004</v>
      </c>
      <c r="D1594" s="121" t="s">
        <v>10034</v>
      </c>
      <c r="E1594" s="121" t="s">
        <v>14519</v>
      </c>
      <c r="F1594" s="121" t="s">
        <v>15942</v>
      </c>
      <c r="G1594" s="138" t="s">
        <v>16166</v>
      </c>
      <c r="H1594" s="147" t="s">
        <v>1583</v>
      </c>
      <c r="I1594" s="163">
        <v>2</v>
      </c>
      <c r="J1594" s="138" t="s">
        <v>15744</v>
      </c>
      <c r="K1594" s="138" t="s">
        <v>31</v>
      </c>
      <c r="L1594" s="162">
        <v>2</v>
      </c>
      <c r="M1594" s="27">
        <f t="shared" si="57"/>
        <v>260</v>
      </c>
      <c r="N1594" s="23"/>
      <c r="O1594" s="24" t="s">
        <v>32</v>
      </c>
    </row>
    <row r="1595" s="1" customFormat="1" ht="18.75" spans="1:15">
      <c r="A1595" s="121">
        <v>1590</v>
      </c>
      <c r="B1595" s="121" t="s">
        <v>14518</v>
      </c>
      <c r="C1595" s="121" t="s">
        <v>11004</v>
      </c>
      <c r="D1595" s="121" t="s">
        <v>10034</v>
      </c>
      <c r="E1595" s="121" t="s">
        <v>14519</v>
      </c>
      <c r="F1595" s="121" t="s">
        <v>15942</v>
      </c>
      <c r="G1595" s="138" t="s">
        <v>16167</v>
      </c>
      <c r="H1595" s="147" t="s">
        <v>194</v>
      </c>
      <c r="I1595" s="163">
        <v>5</v>
      </c>
      <c r="J1595" s="138" t="s">
        <v>15744</v>
      </c>
      <c r="K1595" s="138" t="s">
        <v>31</v>
      </c>
      <c r="L1595" s="162">
        <v>2</v>
      </c>
      <c r="M1595" s="27">
        <f t="shared" si="57"/>
        <v>260</v>
      </c>
      <c r="N1595" s="23"/>
      <c r="O1595" s="24" t="s">
        <v>32</v>
      </c>
    </row>
    <row r="1596" s="1" customFormat="1" ht="18.75" spans="1:15">
      <c r="A1596" s="121">
        <v>1591</v>
      </c>
      <c r="B1596" s="121" t="s">
        <v>14518</v>
      </c>
      <c r="C1596" s="121" t="s">
        <v>11004</v>
      </c>
      <c r="D1596" s="121" t="s">
        <v>10034</v>
      </c>
      <c r="E1596" s="121" t="s">
        <v>14519</v>
      </c>
      <c r="F1596" s="121" t="s">
        <v>15942</v>
      </c>
      <c r="G1596" s="138" t="s">
        <v>16168</v>
      </c>
      <c r="H1596" s="147" t="s">
        <v>1583</v>
      </c>
      <c r="I1596" s="163">
        <v>1</v>
      </c>
      <c r="J1596" s="138" t="s">
        <v>15744</v>
      </c>
      <c r="K1596" s="138" t="s">
        <v>31</v>
      </c>
      <c r="L1596" s="162">
        <v>1</v>
      </c>
      <c r="M1596" s="27">
        <f t="shared" si="57"/>
        <v>130</v>
      </c>
      <c r="N1596" s="23"/>
      <c r="O1596" s="24" t="s">
        <v>32</v>
      </c>
    </row>
    <row r="1597" s="1" customFormat="1" ht="18.75" spans="1:15">
      <c r="A1597" s="121">
        <v>1592</v>
      </c>
      <c r="B1597" s="121" t="s">
        <v>14518</v>
      </c>
      <c r="C1597" s="121" t="s">
        <v>11004</v>
      </c>
      <c r="D1597" s="121" t="s">
        <v>10034</v>
      </c>
      <c r="E1597" s="121" t="s">
        <v>14519</v>
      </c>
      <c r="F1597" s="121" t="s">
        <v>15942</v>
      </c>
      <c r="G1597" s="138" t="s">
        <v>16169</v>
      </c>
      <c r="H1597" s="147" t="s">
        <v>194</v>
      </c>
      <c r="I1597" s="163">
        <v>5</v>
      </c>
      <c r="J1597" s="138" t="s">
        <v>15744</v>
      </c>
      <c r="K1597" s="138" t="s">
        <v>31</v>
      </c>
      <c r="L1597" s="162">
        <v>3</v>
      </c>
      <c r="M1597" s="27">
        <f t="shared" si="57"/>
        <v>390</v>
      </c>
      <c r="N1597" s="23"/>
      <c r="O1597" s="24" t="s">
        <v>32</v>
      </c>
    </row>
    <row r="1598" s="1" customFormat="1" ht="18.75" spans="1:15">
      <c r="A1598" s="121">
        <v>1593</v>
      </c>
      <c r="B1598" s="121" t="s">
        <v>14518</v>
      </c>
      <c r="C1598" s="121" t="s">
        <v>11004</v>
      </c>
      <c r="D1598" s="121" t="s">
        <v>10034</v>
      </c>
      <c r="E1598" s="121" t="s">
        <v>14519</v>
      </c>
      <c r="F1598" s="121" t="s">
        <v>15942</v>
      </c>
      <c r="G1598" s="138" t="s">
        <v>16170</v>
      </c>
      <c r="H1598" s="147" t="s">
        <v>194</v>
      </c>
      <c r="I1598" s="162">
        <v>4</v>
      </c>
      <c r="J1598" s="138" t="s">
        <v>15744</v>
      </c>
      <c r="K1598" s="138" t="s">
        <v>31</v>
      </c>
      <c r="L1598" s="163">
        <v>2</v>
      </c>
      <c r="M1598" s="27">
        <f t="shared" si="57"/>
        <v>260</v>
      </c>
      <c r="N1598" s="23"/>
      <c r="O1598" s="24" t="s">
        <v>32</v>
      </c>
    </row>
    <row r="1599" s="1" customFormat="1" ht="18.75" spans="1:15">
      <c r="A1599" s="121">
        <v>1594</v>
      </c>
      <c r="B1599" s="121" t="s">
        <v>14518</v>
      </c>
      <c r="C1599" s="121" t="s">
        <v>11004</v>
      </c>
      <c r="D1599" s="121" t="s">
        <v>10034</v>
      </c>
      <c r="E1599" s="121" t="s">
        <v>14519</v>
      </c>
      <c r="F1599" s="121" t="s">
        <v>15942</v>
      </c>
      <c r="G1599" s="138" t="s">
        <v>16171</v>
      </c>
      <c r="H1599" s="147" t="s">
        <v>194</v>
      </c>
      <c r="I1599" s="162">
        <v>4</v>
      </c>
      <c r="J1599" s="138" t="s">
        <v>16172</v>
      </c>
      <c r="K1599" s="138" t="s">
        <v>31</v>
      </c>
      <c r="L1599" s="163">
        <v>2</v>
      </c>
      <c r="M1599" s="27">
        <f t="shared" si="57"/>
        <v>260</v>
      </c>
      <c r="N1599" s="23"/>
      <c r="O1599" s="24" t="s">
        <v>32</v>
      </c>
    </row>
    <row r="1600" s="1" customFormat="1" ht="18.75" spans="1:15">
      <c r="A1600" s="121">
        <v>1595</v>
      </c>
      <c r="B1600" s="121" t="s">
        <v>14518</v>
      </c>
      <c r="C1600" s="121" t="s">
        <v>11004</v>
      </c>
      <c r="D1600" s="121" t="s">
        <v>10034</v>
      </c>
      <c r="E1600" s="121" t="s">
        <v>14519</v>
      </c>
      <c r="F1600" s="121" t="s">
        <v>15942</v>
      </c>
      <c r="G1600" s="138" t="s">
        <v>16173</v>
      </c>
      <c r="H1600" s="147" t="s">
        <v>1583</v>
      </c>
      <c r="I1600" s="162">
        <v>4</v>
      </c>
      <c r="J1600" s="138" t="s">
        <v>16172</v>
      </c>
      <c r="K1600" s="138" t="s">
        <v>31</v>
      </c>
      <c r="L1600" s="162">
        <v>3</v>
      </c>
      <c r="M1600" s="27">
        <f t="shared" si="57"/>
        <v>390</v>
      </c>
      <c r="N1600" s="23"/>
      <c r="O1600" s="24" t="s">
        <v>32</v>
      </c>
    </row>
    <row r="1601" s="1" customFormat="1" ht="18.75" spans="1:15">
      <c r="A1601" s="121">
        <v>1596</v>
      </c>
      <c r="B1601" s="121" t="s">
        <v>14518</v>
      </c>
      <c r="C1601" s="121" t="s">
        <v>11004</v>
      </c>
      <c r="D1601" s="121" t="s">
        <v>10034</v>
      </c>
      <c r="E1601" s="121" t="s">
        <v>14519</v>
      </c>
      <c r="F1601" s="121" t="s">
        <v>15942</v>
      </c>
      <c r="G1601" s="138" t="s">
        <v>16174</v>
      </c>
      <c r="H1601" s="147" t="s">
        <v>1583</v>
      </c>
      <c r="I1601" s="162">
        <v>4</v>
      </c>
      <c r="J1601" s="138" t="s">
        <v>16172</v>
      </c>
      <c r="K1601" s="138" t="s">
        <v>31</v>
      </c>
      <c r="L1601" s="162">
        <v>3</v>
      </c>
      <c r="M1601" s="27">
        <f t="shared" si="57"/>
        <v>390</v>
      </c>
      <c r="N1601" s="23"/>
      <c r="O1601" s="24" t="s">
        <v>32</v>
      </c>
    </row>
    <row r="1602" s="1" customFormat="1" ht="18.75" spans="1:15">
      <c r="A1602" s="121">
        <v>1597</v>
      </c>
      <c r="B1602" s="121" t="s">
        <v>14518</v>
      </c>
      <c r="C1602" s="121" t="s">
        <v>11004</v>
      </c>
      <c r="D1602" s="121" t="s">
        <v>10034</v>
      </c>
      <c r="E1602" s="121" t="s">
        <v>14519</v>
      </c>
      <c r="F1602" s="121" t="s">
        <v>15942</v>
      </c>
      <c r="G1602" s="138" t="s">
        <v>16175</v>
      </c>
      <c r="H1602" s="147" t="s">
        <v>1583</v>
      </c>
      <c r="I1602" s="162">
        <v>4</v>
      </c>
      <c r="J1602" s="138" t="s">
        <v>16172</v>
      </c>
      <c r="K1602" s="138" t="s">
        <v>31</v>
      </c>
      <c r="L1602" s="162">
        <v>3</v>
      </c>
      <c r="M1602" s="27">
        <f t="shared" si="57"/>
        <v>390</v>
      </c>
      <c r="N1602" s="23"/>
      <c r="O1602" s="24" t="s">
        <v>32</v>
      </c>
    </row>
    <row r="1603" s="1" customFormat="1" ht="18.75" spans="1:15">
      <c r="A1603" s="121">
        <v>1598</v>
      </c>
      <c r="B1603" s="121" t="s">
        <v>14518</v>
      </c>
      <c r="C1603" s="121" t="s">
        <v>11004</v>
      </c>
      <c r="D1603" s="121" t="s">
        <v>10034</v>
      </c>
      <c r="E1603" s="121" t="s">
        <v>14519</v>
      </c>
      <c r="F1603" s="121" t="s">
        <v>15942</v>
      </c>
      <c r="G1603" s="138" t="s">
        <v>16176</v>
      </c>
      <c r="H1603" s="147" t="s">
        <v>1583</v>
      </c>
      <c r="I1603" s="162">
        <v>4</v>
      </c>
      <c r="J1603" s="138" t="s">
        <v>16172</v>
      </c>
      <c r="K1603" s="138" t="s">
        <v>31</v>
      </c>
      <c r="L1603" s="163">
        <v>2</v>
      </c>
      <c r="M1603" s="27">
        <f t="shared" si="57"/>
        <v>260</v>
      </c>
      <c r="N1603" s="23"/>
      <c r="O1603" s="24" t="s">
        <v>32</v>
      </c>
    </row>
    <row r="1604" s="1" customFormat="1" ht="18.75" spans="1:15">
      <c r="A1604" s="121">
        <v>1599</v>
      </c>
      <c r="B1604" s="121" t="s">
        <v>14518</v>
      </c>
      <c r="C1604" s="121" t="s">
        <v>11004</v>
      </c>
      <c r="D1604" s="121" t="s">
        <v>10034</v>
      </c>
      <c r="E1604" s="121" t="s">
        <v>14519</v>
      </c>
      <c r="F1604" s="121" t="s">
        <v>15942</v>
      </c>
      <c r="G1604" s="138" t="s">
        <v>16177</v>
      </c>
      <c r="H1604" s="147" t="s">
        <v>194</v>
      </c>
      <c r="I1604" s="162">
        <v>4</v>
      </c>
      <c r="J1604" s="138" t="s">
        <v>16178</v>
      </c>
      <c r="K1604" s="138" t="s">
        <v>31</v>
      </c>
      <c r="L1604" s="162">
        <v>3</v>
      </c>
      <c r="M1604" s="27">
        <f t="shared" si="57"/>
        <v>390</v>
      </c>
      <c r="N1604" s="23"/>
      <c r="O1604" s="24" t="s">
        <v>32</v>
      </c>
    </row>
    <row r="1605" s="1" customFormat="1" ht="18.75" spans="1:15">
      <c r="A1605" s="121">
        <v>1600</v>
      </c>
      <c r="B1605" s="121" t="s">
        <v>14518</v>
      </c>
      <c r="C1605" s="121" t="s">
        <v>11004</v>
      </c>
      <c r="D1605" s="121" t="s">
        <v>10034</v>
      </c>
      <c r="E1605" s="121" t="s">
        <v>14519</v>
      </c>
      <c r="F1605" s="121" t="s">
        <v>15942</v>
      </c>
      <c r="G1605" s="138" t="s">
        <v>16179</v>
      </c>
      <c r="H1605" s="147" t="s">
        <v>194</v>
      </c>
      <c r="I1605" s="162">
        <v>4</v>
      </c>
      <c r="J1605" s="138" t="s">
        <v>16178</v>
      </c>
      <c r="K1605" s="138" t="s">
        <v>31</v>
      </c>
      <c r="L1605" s="162">
        <v>3</v>
      </c>
      <c r="M1605" s="27">
        <f t="shared" si="57"/>
        <v>390</v>
      </c>
      <c r="N1605" s="23"/>
      <c r="O1605" s="24" t="s">
        <v>32</v>
      </c>
    </row>
    <row r="1606" s="1" customFormat="1" ht="18.75" spans="1:15">
      <c r="A1606" s="121">
        <v>1601</v>
      </c>
      <c r="B1606" s="121" t="s">
        <v>14518</v>
      </c>
      <c r="C1606" s="121" t="s">
        <v>11004</v>
      </c>
      <c r="D1606" s="121" t="s">
        <v>10034</v>
      </c>
      <c r="E1606" s="121" t="s">
        <v>14519</v>
      </c>
      <c r="F1606" s="121" t="s">
        <v>15942</v>
      </c>
      <c r="G1606" s="138" t="s">
        <v>16180</v>
      </c>
      <c r="H1606" s="147" t="s">
        <v>1583</v>
      </c>
      <c r="I1606" s="162">
        <v>3</v>
      </c>
      <c r="J1606" s="138" t="s">
        <v>16178</v>
      </c>
      <c r="K1606" s="138" t="s">
        <v>31</v>
      </c>
      <c r="L1606" s="163">
        <v>3</v>
      </c>
      <c r="M1606" s="27">
        <f t="shared" si="57"/>
        <v>390</v>
      </c>
      <c r="N1606" s="23"/>
      <c r="O1606" s="24" t="s">
        <v>32</v>
      </c>
    </row>
    <row r="1607" s="1" customFormat="1" ht="18.75" spans="1:15">
      <c r="A1607" s="121">
        <v>1602</v>
      </c>
      <c r="B1607" s="121" t="s">
        <v>14518</v>
      </c>
      <c r="C1607" s="121" t="s">
        <v>11004</v>
      </c>
      <c r="D1607" s="121" t="s">
        <v>10034</v>
      </c>
      <c r="E1607" s="121" t="s">
        <v>14519</v>
      </c>
      <c r="F1607" s="121" t="s">
        <v>15942</v>
      </c>
      <c r="G1607" s="138" t="s">
        <v>16181</v>
      </c>
      <c r="H1607" s="147" t="s">
        <v>194</v>
      </c>
      <c r="I1607" s="162">
        <v>4</v>
      </c>
      <c r="J1607" s="138" t="s">
        <v>16178</v>
      </c>
      <c r="K1607" s="138" t="s">
        <v>31</v>
      </c>
      <c r="L1607" s="163">
        <v>2</v>
      </c>
      <c r="M1607" s="27">
        <f t="shared" si="57"/>
        <v>260</v>
      </c>
      <c r="N1607" s="23"/>
      <c r="O1607" s="24" t="s">
        <v>32</v>
      </c>
    </row>
    <row r="1608" s="1" customFormat="1" ht="18.75" spans="1:15">
      <c r="A1608" s="121">
        <v>1603</v>
      </c>
      <c r="B1608" s="121" t="s">
        <v>14518</v>
      </c>
      <c r="C1608" s="121" t="s">
        <v>11004</v>
      </c>
      <c r="D1608" s="121" t="s">
        <v>10034</v>
      </c>
      <c r="E1608" s="121" t="s">
        <v>14519</v>
      </c>
      <c r="F1608" s="121" t="s">
        <v>15942</v>
      </c>
      <c r="G1608" s="138" t="s">
        <v>16182</v>
      </c>
      <c r="H1608" s="147" t="s">
        <v>194</v>
      </c>
      <c r="I1608" s="162">
        <v>4</v>
      </c>
      <c r="J1608" s="138" t="s">
        <v>16178</v>
      </c>
      <c r="K1608" s="138" t="s">
        <v>31</v>
      </c>
      <c r="L1608" s="162">
        <v>3</v>
      </c>
      <c r="M1608" s="27">
        <f t="shared" si="57"/>
        <v>390</v>
      </c>
      <c r="N1608" s="23"/>
      <c r="O1608" s="24" t="s">
        <v>32</v>
      </c>
    </row>
    <row r="1609" s="1" customFormat="1" ht="18.75" spans="1:15">
      <c r="A1609" s="121">
        <v>1604</v>
      </c>
      <c r="B1609" s="121" t="s">
        <v>14518</v>
      </c>
      <c r="C1609" s="121" t="s">
        <v>11004</v>
      </c>
      <c r="D1609" s="121" t="s">
        <v>10034</v>
      </c>
      <c r="E1609" s="121" t="s">
        <v>14519</v>
      </c>
      <c r="F1609" s="121" t="s">
        <v>15942</v>
      </c>
      <c r="G1609" s="164" t="s">
        <v>16183</v>
      </c>
      <c r="H1609" s="147" t="s">
        <v>194</v>
      </c>
      <c r="I1609" s="162">
        <v>4</v>
      </c>
      <c r="J1609" s="138" t="s">
        <v>16184</v>
      </c>
      <c r="K1609" s="138" t="s">
        <v>31</v>
      </c>
      <c r="L1609" s="162">
        <v>3</v>
      </c>
      <c r="M1609" s="27">
        <f t="shared" si="57"/>
        <v>390</v>
      </c>
      <c r="N1609" s="23"/>
      <c r="O1609" s="24" t="s">
        <v>32</v>
      </c>
    </row>
    <row r="1610" s="1" customFormat="1" ht="18.75" spans="1:15">
      <c r="A1610" s="121">
        <v>1605</v>
      </c>
      <c r="B1610" s="121" t="s">
        <v>14518</v>
      </c>
      <c r="C1610" s="121" t="s">
        <v>11004</v>
      </c>
      <c r="D1610" s="121" t="s">
        <v>10034</v>
      </c>
      <c r="E1610" s="121" t="s">
        <v>14519</v>
      </c>
      <c r="F1610" s="121" t="s">
        <v>15942</v>
      </c>
      <c r="G1610" s="138" t="s">
        <v>16185</v>
      </c>
      <c r="H1610" s="147" t="s">
        <v>194</v>
      </c>
      <c r="I1610" s="162">
        <v>4</v>
      </c>
      <c r="J1610" s="138" t="s">
        <v>16184</v>
      </c>
      <c r="K1610" s="138" t="s">
        <v>31</v>
      </c>
      <c r="L1610" s="163">
        <v>2</v>
      </c>
      <c r="M1610" s="27">
        <f t="shared" si="57"/>
        <v>260</v>
      </c>
      <c r="N1610" s="23"/>
      <c r="O1610" s="24" t="s">
        <v>32</v>
      </c>
    </row>
    <row r="1611" s="1" customFormat="1" ht="18.75" spans="1:15">
      <c r="A1611" s="121">
        <v>1606</v>
      </c>
      <c r="B1611" s="121" t="s">
        <v>14518</v>
      </c>
      <c r="C1611" s="121" t="s">
        <v>11004</v>
      </c>
      <c r="D1611" s="121" t="s">
        <v>10034</v>
      </c>
      <c r="E1611" s="121" t="s">
        <v>14519</v>
      </c>
      <c r="F1611" s="121" t="s">
        <v>15942</v>
      </c>
      <c r="G1611" s="138" t="s">
        <v>15471</v>
      </c>
      <c r="H1611" s="147" t="s">
        <v>194</v>
      </c>
      <c r="I1611" s="162">
        <v>4</v>
      </c>
      <c r="J1611" s="138" t="s">
        <v>16184</v>
      </c>
      <c r="K1611" s="138" t="s">
        <v>31</v>
      </c>
      <c r="L1611" s="163">
        <v>2</v>
      </c>
      <c r="M1611" s="27">
        <f t="shared" si="57"/>
        <v>260</v>
      </c>
      <c r="N1611" s="23"/>
      <c r="O1611" s="24" t="s">
        <v>32</v>
      </c>
    </row>
    <row r="1612" s="1" customFormat="1" ht="18.75" spans="1:15">
      <c r="A1612" s="121">
        <v>1607</v>
      </c>
      <c r="B1612" s="121" t="s">
        <v>14518</v>
      </c>
      <c r="C1612" s="121" t="s">
        <v>11004</v>
      </c>
      <c r="D1612" s="121" t="s">
        <v>10034</v>
      </c>
      <c r="E1612" s="121" t="s">
        <v>14519</v>
      </c>
      <c r="F1612" s="121" t="s">
        <v>15942</v>
      </c>
      <c r="G1612" s="138" t="s">
        <v>16186</v>
      </c>
      <c r="H1612" s="147" t="s">
        <v>194</v>
      </c>
      <c r="I1612" s="162">
        <v>3</v>
      </c>
      <c r="J1612" s="138" t="s">
        <v>16184</v>
      </c>
      <c r="K1612" s="138" t="s">
        <v>31</v>
      </c>
      <c r="L1612" s="163">
        <v>2</v>
      </c>
      <c r="M1612" s="27">
        <f t="shared" si="57"/>
        <v>260</v>
      </c>
      <c r="N1612" s="23"/>
      <c r="O1612" s="24" t="s">
        <v>32</v>
      </c>
    </row>
    <row r="1613" s="1" customFormat="1" ht="18.75" spans="1:15">
      <c r="A1613" s="121">
        <v>1608</v>
      </c>
      <c r="B1613" s="121" t="s">
        <v>14518</v>
      </c>
      <c r="C1613" s="121" t="s">
        <v>11004</v>
      </c>
      <c r="D1613" s="121" t="s">
        <v>10034</v>
      </c>
      <c r="E1613" s="121" t="s">
        <v>14519</v>
      </c>
      <c r="F1613" s="121" t="s">
        <v>15942</v>
      </c>
      <c r="G1613" s="138" t="s">
        <v>16187</v>
      </c>
      <c r="H1613" s="147" t="s">
        <v>194</v>
      </c>
      <c r="I1613" s="162">
        <v>3</v>
      </c>
      <c r="J1613" s="138" t="s">
        <v>16184</v>
      </c>
      <c r="K1613" s="138" t="s">
        <v>31</v>
      </c>
      <c r="L1613" s="163">
        <v>2</v>
      </c>
      <c r="M1613" s="27">
        <f t="shared" si="57"/>
        <v>260</v>
      </c>
      <c r="N1613" s="23"/>
      <c r="O1613" s="24" t="s">
        <v>32</v>
      </c>
    </row>
    <row r="1614" s="1" customFormat="1" ht="18.75" spans="1:15">
      <c r="A1614" s="121">
        <v>1609</v>
      </c>
      <c r="B1614" s="121" t="s">
        <v>14518</v>
      </c>
      <c r="C1614" s="121" t="s">
        <v>11004</v>
      </c>
      <c r="D1614" s="121" t="s">
        <v>10034</v>
      </c>
      <c r="E1614" s="121" t="s">
        <v>14519</v>
      </c>
      <c r="F1614" s="121" t="s">
        <v>15942</v>
      </c>
      <c r="G1614" s="138" t="s">
        <v>16188</v>
      </c>
      <c r="H1614" s="147" t="s">
        <v>194</v>
      </c>
      <c r="I1614" s="162">
        <v>5</v>
      </c>
      <c r="J1614" s="138" t="s">
        <v>16184</v>
      </c>
      <c r="K1614" s="138" t="s">
        <v>31</v>
      </c>
      <c r="L1614" s="162">
        <v>3</v>
      </c>
      <c r="M1614" s="27">
        <f t="shared" si="57"/>
        <v>390</v>
      </c>
      <c r="N1614" s="23"/>
      <c r="O1614" s="24" t="s">
        <v>32</v>
      </c>
    </row>
    <row r="1615" s="1" customFormat="1" ht="18.75" spans="1:15">
      <c r="A1615" s="121">
        <v>1610</v>
      </c>
      <c r="B1615" s="121" t="s">
        <v>14518</v>
      </c>
      <c r="C1615" s="121" t="s">
        <v>11004</v>
      </c>
      <c r="D1615" s="121" t="s">
        <v>10034</v>
      </c>
      <c r="E1615" s="121" t="s">
        <v>14519</v>
      </c>
      <c r="F1615" s="121" t="s">
        <v>15942</v>
      </c>
      <c r="G1615" s="138" t="s">
        <v>16189</v>
      </c>
      <c r="H1615" s="147" t="s">
        <v>194</v>
      </c>
      <c r="I1615" s="162">
        <v>3</v>
      </c>
      <c r="J1615" s="138" t="s">
        <v>16190</v>
      </c>
      <c r="K1615" s="138" t="s">
        <v>31</v>
      </c>
      <c r="L1615" s="162">
        <v>3</v>
      </c>
      <c r="M1615" s="27">
        <f t="shared" si="57"/>
        <v>390</v>
      </c>
      <c r="N1615" s="23"/>
      <c r="O1615" s="24" t="s">
        <v>32</v>
      </c>
    </row>
    <row r="1616" s="1" customFormat="1" ht="18.75" spans="1:15">
      <c r="A1616" s="121">
        <v>1611</v>
      </c>
      <c r="B1616" s="121" t="s">
        <v>14518</v>
      </c>
      <c r="C1616" s="121" t="s">
        <v>11004</v>
      </c>
      <c r="D1616" s="121" t="s">
        <v>10034</v>
      </c>
      <c r="E1616" s="121" t="s">
        <v>14519</v>
      </c>
      <c r="F1616" s="121" t="s">
        <v>15942</v>
      </c>
      <c r="G1616" s="138" t="s">
        <v>16191</v>
      </c>
      <c r="H1616" s="147" t="s">
        <v>5025</v>
      </c>
      <c r="I1616" s="162">
        <v>4</v>
      </c>
      <c r="J1616" s="138" t="s">
        <v>16190</v>
      </c>
      <c r="K1616" s="138" t="s">
        <v>31</v>
      </c>
      <c r="L1616" s="162">
        <v>1</v>
      </c>
      <c r="M1616" s="27">
        <f>L1616*312</f>
        <v>312</v>
      </c>
      <c r="N1616" s="23"/>
      <c r="O1616" s="24" t="s">
        <v>32</v>
      </c>
    </row>
    <row r="1617" s="1" customFormat="1" ht="18.75" spans="1:15">
      <c r="A1617" s="121">
        <v>1612</v>
      </c>
      <c r="B1617" s="121" t="s">
        <v>14518</v>
      </c>
      <c r="C1617" s="121" t="s">
        <v>11004</v>
      </c>
      <c r="D1617" s="121" t="s">
        <v>10034</v>
      </c>
      <c r="E1617" s="121" t="s">
        <v>14519</v>
      </c>
      <c r="F1617" s="121" t="s">
        <v>15942</v>
      </c>
      <c r="G1617" s="138" t="s">
        <v>16192</v>
      </c>
      <c r="H1617" s="147" t="s">
        <v>51</v>
      </c>
      <c r="I1617" s="162">
        <v>1</v>
      </c>
      <c r="J1617" s="138" t="s">
        <v>16190</v>
      </c>
      <c r="K1617" s="138" t="s">
        <v>31</v>
      </c>
      <c r="L1617" s="162">
        <v>1</v>
      </c>
      <c r="M1617" s="27">
        <f>L1617*312</f>
        <v>312</v>
      </c>
      <c r="N1617" s="23"/>
      <c r="O1617" s="24" t="s">
        <v>32</v>
      </c>
    </row>
    <row r="1618" s="1" customFormat="1" ht="18.75" spans="1:15">
      <c r="A1618" s="121">
        <v>1613</v>
      </c>
      <c r="B1618" s="121" t="s">
        <v>14518</v>
      </c>
      <c r="C1618" s="121" t="s">
        <v>11004</v>
      </c>
      <c r="D1618" s="121" t="s">
        <v>10034</v>
      </c>
      <c r="E1618" s="121" t="s">
        <v>14519</v>
      </c>
      <c r="F1618" s="121" t="s">
        <v>15942</v>
      </c>
      <c r="G1618" s="138" t="s">
        <v>16193</v>
      </c>
      <c r="H1618" s="147" t="s">
        <v>194</v>
      </c>
      <c r="I1618" s="162">
        <v>3</v>
      </c>
      <c r="J1618" s="138" t="s">
        <v>16190</v>
      </c>
      <c r="K1618" s="138" t="s">
        <v>31</v>
      </c>
      <c r="L1618" s="162">
        <v>3</v>
      </c>
      <c r="M1618" s="27">
        <f>L1618*130</f>
        <v>390</v>
      </c>
      <c r="N1618" s="23"/>
      <c r="O1618" s="24" t="s">
        <v>32</v>
      </c>
    </row>
    <row r="1619" s="1" customFormat="1" ht="18.75" spans="1:15">
      <c r="A1619" s="121">
        <v>1614</v>
      </c>
      <c r="B1619" s="121" t="s">
        <v>14518</v>
      </c>
      <c r="C1619" s="121" t="s">
        <v>11004</v>
      </c>
      <c r="D1619" s="121" t="s">
        <v>10034</v>
      </c>
      <c r="E1619" s="121" t="s">
        <v>14519</v>
      </c>
      <c r="F1619" s="121" t="s">
        <v>15942</v>
      </c>
      <c r="G1619" s="138" t="s">
        <v>16194</v>
      </c>
      <c r="H1619" s="147" t="s">
        <v>194</v>
      </c>
      <c r="I1619" s="162">
        <v>5</v>
      </c>
      <c r="J1619" s="138" t="s">
        <v>16190</v>
      </c>
      <c r="K1619" s="138" t="s">
        <v>31</v>
      </c>
      <c r="L1619" s="162">
        <v>4</v>
      </c>
      <c r="M1619" s="27">
        <f>L1619*130</f>
        <v>520</v>
      </c>
      <c r="N1619" s="23"/>
      <c r="O1619" s="24" t="s">
        <v>32</v>
      </c>
    </row>
    <row r="1620" s="1" customFormat="1" ht="18.75" spans="1:15">
      <c r="A1620" s="121">
        <v>1615</v>
      </c>
      <c r="B1620" s="121" t="s">
        <v>14518</v>
      </c>
      <c r="C1620" s="121" t="s">
        <v>11004</v>
      </c>
      <c r="D1620" s="121" t="s">
        <v>10034</v>
      </c>
      <c r="E1620" s="121" t="s">
        <v>14519</v>
      </c>
      <c r="F1620" s="121" t="s">
        <v>15942</v>
      </c>
      <c r="G1620" s="138" t="s">
        <v>16195</v>
      </c>
      <c r="H1620" s="147" t="s">
        <v>194</v>
      </c>
      <c r="I1620" s="162">
        <v>4</v>
      </c>
      <c r="J1620" s="138" t="s">
        <v>16196</v>
      </c>
      <c r="K1620" s="138" t="s">
        <v>31</v>
      </c>
      <c r="L1620" s="162">
        <v>4</v>
      </c>
      <c r="M1620" s="27">
        <f>L1620*130</f>
        <v>520</v>
      </c>
      <c r="N1620" s="23"/>
      <c r="O1620" s="24" t="s">
        <v>32</v>
      </c>
    </row>
    <row r="1621" s="1" customFormat="1" ht="18.75" spans="1:15">
      <c r="A1621" s="121">
        <v>1616</v>
      </c>
      <c r="B1621" s="121" t="s">
        <v>14518</v>
      </c>
      <c r="C1621" s="121" t="s">
        <v>11004</v>
      </c>
      <c r="D1621" s="121" t="s">
        <v>10034</v>
      </c>
      <c r="E1621" s="121" t="s">
        <v>14519</v>
      </c>
      <c r="F1621" s="121" t="s">
        <v>15942</v>
      </c>
      <c r="G1621" s="138" t="s">
        <v>16197</v>
      </c>
      <c r="H1621" s="147" t="s">
        <v>5025</v>
      </c>
      <c r="I1621" s="162">
        <v>1</v>
      </c>
      <c r="J1621" s="138" t="s">
        <v>16196</v>
      </c>
      <c r="K1621" s="138" t="s">
        <v>31</v>
      </c>
      <c r="L1621" s="162">
        <v>1</v>
      </c>
      <c r="M1621" s="27">
        <f>L1621*312</f>
        <v>312</v>
      </c>
      <c r="N1621" s="23"/>
      <c r="O1621" s="24" t="s">
        <v>32</v>
      </c>
    </row>
    <row r="1622" s="1" customFormat="1" ht="18.75" spans="1:15">
      <c r="A1622" s="121">
        <v>1617</v>
      </c>
      <c r="B1622" s="121" t="s">
        <v>14518</v>
      </c>
      <c r="C1622" s="121" t="s">
        <v>11004</v>
      </c>
      <c r="D1622" s="121" t="s">
        <v>10034</v>
      </c>
      <c r="E1622" s="121" t="s">
        <v>14519</v>
      </c>
      <c r="F1622" s="121" t="s">
        <v>15942</v>
      </c>
      <c r="G1622" s="138" t="s">
        <v>16198</v>
      </c>
      <c r="H1622" s="147" t="s">
        <v>194</v>
      </c>
      <c r="I1622" s="162">
        <v>4</v>
      </c>
      <c r="J1622" s="138" t="s">
        <v>16196</v>
      </c>
      <c r="K1622" s="138" t="s">
        <v>31</v>
      </c>
      <c r="L1622" s="162">
        <v>4</v>
      </c>
      <c r="M1622" s="27">
        <f>L1622*130</f>
        <v>520</v>
      </c>
      <c r="N1622" s="23"/>
      <c r="O1622" s="24" t="s">
        <v>32</v>
      </c>
    </row>
    <row r="1623" s="1" customFormat="1" ht="18.75" spans="1:15">
      <c r="A1623" s="121">
        <v>1618</v>
      </c>
      <c r="B1623" s="121" t="s">
        <v>14518</v>
      </c>
      <c r="C1623" s="121" t="s">
        <v>11004</v>
      </c>
      <c r="D1623" s="121" t="s">
        <v>10034</v>
      </c>
      <c r="E1623" s="121" t="s">
        <v>14519</v>
      </c>
      <c r="F1623" s="121" t="s">
        <v>15942</v>
      </c>
      <c r="G1623" s="138" t="s">
        <v>16199</v>
      </c>
      <c r="H1623" s="147" t="s">
        <v>194</v>
      </c>
      <c r="I1623" s="163">
        <v>4</v>
      </c>
      <c r="J1623" s="138" t="s">
        <v>16196</v>
      </c>
      <c r="K1623" s="138" t="s">
        <v>31</v>
      </c>
      <c r="L1623" s="163">
        <v>4</v>
      </c>
      <c r="M1623" s="27">
        <f>L1623*130</f>
        <v>520</v>
      </c>
      <c r="N1623" s="23"/>
      <c r="O1623" s="24" t="s">
        <v>32</v>
      </c>
    </row>
    <row r="1624" s="1" customFormat="1" ht="18.75" spans="1:15">
      <c r="A1624" s="121">
        <v>1619</v>
      </c>
      <c r="B1624" s="121" t="s">
        <v>14518</v>
      </c>
      <c r="C1624" s="121" t="s">
        <v>11004</v>
      </c>
      <c r="D1624" s="121" t="s">
        <v>10034</v>
      </c>
      <c r="E1624" s="121" t="s">
        <v>14519</v>
      </c>
      <c r="F1624" s="121" t="s">
        <v>15942</v>
      </c>
      <c r="G1624" s="138" t="s">
        <v>16200</v>
      </c>
      <c r="H1624" s="147" t="s">
        <v>194</v>
      </c>
      <c r="I1624" s="163">
        <v>4</v>
      </c>
      <c r="J1624" s="138" t="s">
        <v>16196</v>
      </c>
      <c r="K1624" s="138" t="s">
        <v>31</v>
      </c>
      <c r="L1624" s="163">
        <v>4</v>
      </c>
      <c r="M1624" s="27">
        <f>L1624*130</f>
        <v>520</v>
      </c>
      <c r="N1624" s="23"/>
      <c r="O1624" s="24" t="s">
        <v>32</v>
      </c>
    </row>
    <row r="1625" s="1" customFormat="1" ht="18.75" spans="1:15">
      <c r="A1625" s="121">
        <v>1620</v>
      </c>
      <c r="B1625" s="121" t="s">
        <v>14518</v>
      </c>
      <c r="C1625" s="121" t="s">
        <v>11004</v>
      </c>
      <c r="D1625" s="121" t="s">
        <v>10034</v>
      </c>
      <c r="E1625" s="121" t="s">
        <v>14519</v>
      </c>
      <c r="F1625" s="121" t="s">
        <v>15942</v>
      </c>
      <c r="G1625" s="138" t="s">
        <v>16201</v>
      </c>
      <c r="H1625" s="147" t="s">
        <v>194</v>
      </c>
      <c r="I1625" s="163">
        <v>4</v>
      </c>
      <c r="J1625" s="138" t="s">
        <v>16196</v>
      </c>
      <c r="K1625" s="138" t="s">
        <v>31</v>
      </c>
      <c r="L1625" s="163">
        <v>4</v>
      </c>
      <c r="M1625" s="27">
        <f>L1625*130</f>
        <v>520</v>
      </c>
      <c r="N1625" s="23"/>
      <c r="O1625" s="24" t="s">
        <v>32</v>
      </c>
    </row>
    <row r="1626" s="1" customFormat="1" ht="18.75" spans="1:15">
      <c r="A1626" s="121">
        <v>1621</v>
      </c>
      <c r="B1626" s="121" t="s">
        <v>14518</v>
      </c>
      <c r="C1626" s="121" t="s">
        <v>11004</v>
      </c>
      <c r="D1626" s="121" t="s">
        <v>10034</v>
      </c>
      <c r="E1626" s="121" t="s">
        <v>14519</v>
      </c>
      <c r="F1626" s="121" t="s">
        <v>15942</v>
      </c>
      <c r="G1626" s="138" t="s">
        <v>16202</v>
      </c>
      <c r="H1626" s="147" t="s">
        <v>5025</v>
      </c>
      <c r="I1626" s="162">
        <v>1</v>
      </c>
      <c r="J1626" s="138" t="s">
        <v>16196</v>
      </c>
      <c r="K1626" s="138" t="s">
        <v>31</v>
      </c>
      <c r="L1626" s="162">
        <v>1</v>
      </c>
      <c r="M1626" s="27">
        <f>L1626*312</f>
        <v>312</v>
      </c>
      <c r="N1626" s="23"/>
      <c r="O1626" s="24" t="s">
        <v>32</v>
      </c>
    </row>
    <row r="1627" s="1" customFormat="1" ht="18.75" spans="1:15">
      <c r="A1627" s="121">
        <v>1622</v>
      </c>
      <c r="B1627" s="121" t="s">
        <v>14518</v>
      </c>
      <c r="C1627" s="121" t="s">
        <v>11004</v>
      </c>
      <c r="D1627" s="121" t="s">
        <v>10034</v>
      </c>
      <c r="E1627" s="121" t="s">
        <v>14519</v>
      </c>
      <c r="F1627" s="121" t="s">
        <v>15942</v>
      </c>
      <c r="G1627" s="138" t="s">
        <v>16203</v>
      </c>
      <c r="H1627" s="147" t="s">
        <v>194</v>
      </c>
      <c r="I1627" s="162">
        <v>4</v>
      </c>
      <c r="J1627" s="138" t="s">
        <v>16204</v>
      </c>
      <c r="K1627" s="138" t="s">
        <v>31</v>
      </c>
      <c r="L1627" s="162">
        <v>4</v>
      </c>
      <c r="M1627" s="27">
        <f>L1627*130</f>
        <v>520</v>
      </c>
      <c r="N1627" s="23"/>
      <c r="O1627" s="24" t="s">
        <v>32</v>
      </c>
    </row>
    <row r="1628" s="1" customFormat="1" ht="18.75" spans="1:15">
      <c r="A1628" s="121">
        <v>1623</v>
      </c>
      <c r="B1628" s="121" t="s">
        <v>14518</v>
      </c>
      <c r="C1628" s="121" t="s">
        <v>11004</v>
      </c>
      <c r="D1628" s="121" t="s">
        <v>10034</v>
      </c>
      <c r="E1628" s="121" t="s">
        <v>14519</v>
      </c>
      <c r="F1628" s="121" t="s">
        <v>15942</v>
      </c>
      <c r="G1628" s="138" t="s">
        <v>16205</v>
      </c>
      <c r="H1628" s="147" t="s">
        <v>51</v>
      </c>
      <c r="I1628" s="162">
        <v>5</v>
      </c>
      <c r="J1628" s="138" t="s">
        <v>16204</v>
      </c>
      <c r="K1628" s="138" t="s">
        <v>31</v>
      </c>
      <c r="L1628" s="162">
        <v>5</v>
      </c>
      <c r="M1628" s="27">
        <f>L1628*312</f>
        <v>1560</v>
      </c>
      <c r="N1628" s="23"/>
      <c r="O1628" s="24" t="s">
        <v>32</v>
      </c>
    </row>
    <row r="1629" s="1" customFormat="1" ht="18.75" spans="1:15">
      <c r="A1629" s="121">
        <v>1624</v>
      </c>
      <c r="B1629" s="121" t="s">
        <v>14518</v>
      </c>
      <c r="C1629" s="121" t="s">
        <v>11004</v>
      </c>
      <c r="D1629" s="121" t="s">
        <v>10034</v>
      </c>
      <c r="E1629" s="121" t="s">
        <v>14519</v>
      </c>
      <c r="F1629" s="121" t="s">
        <v>15942</v>
      </c>
      <c r="G1629" s="138" t="s">
        <v>16206</v>
      </c>
      <c r="H1629" s="147" t="s">
        <v>194</v>
      </c>
      <c r="I1629" s="162">
        <v>3</v>
      </c>
      <c r="J1629" s="138" t="s">
        <v>16204</v>
      </c>
      <c r="K1629" s="138" t="s">
        <v>31</v>
      </c>
      <c r="L1629" s="162">
        <v>3</v>
      </c>
      <c r="M1629" s="27">
        <f t="shared" ref="M1629:M1639" si="58">L1629*130</f>
        <v>390</v>
      </c>
      <c r="N1629" s="23"/>
      <c r="O1629" s="24" t="s">
        <v>32</v>
      </c>
    </row>
    <row r="1630" s="1" customFormat="1" ht="18.75" spans="1:15">
      <c r="A1630" s="121">
        <v>1625</v>
      </c>
      <c r="B1630" s="121" t="s">
        <v>14518</v>
      </c>
      <c r="C1630" s="121" t="s">
        <v>11004</v>
      </c>
      <c r="D1630" s="121" t="s">
        <v>10034</v>
      </c>
      <c r="E1630" s="121" t="s">
        <v>14519</v>
      </c>
      <c r="F1630" s="121" t="s">
        <v>15942</v>
      </c>
      <c r="G1630" s="138" t="s">
        <v>16207</v>
      </c>
      <c r="H1630" s="147" t="s">
        <v>8113</v>
      </c>
      <c r="I1630" s="162">
        <v>6</v>
      </c>
      <c r="J1630" s="138" t="s">
        <v>16204</v>
      </c>
      <c r="K1630" s="138" t="s">
        <v>31</v>
      </c>
      <c r="L1630" s="162">
        <v>4</v>
      </c>
      <c r="M1630" s="27">
        <f t="shared" si="58"/>
        <v>520</v>
      </c>
      <c r="N1630" s="23"/>
      <c r="O1630" s="24" t="s">
        <v>32</v>
      </c>
    </row>
    <row r="1631" s="1" customFormat="1" ht="18.75" spans="1:15">
      <c r="A1631" s="121">
        <v>1626</v>
      </c>
      <c r="B1631" s="121" t="s">
        <v>14518</v>
      </c>
      <c r="C1631" s="121" t="s">
        <v>11004</v>
      </c>
      <c r="D1631" s="121" t="s">
        <v>10034</v>
      </c>
      <c r="E1631" s="121" t="s">
        <v>14519</v>
      </c>
      <c r="F1631" s="121" t="s">
        <v>15942</v>
      </c>
      <c r="G1631" s="138" t="s">
        <v>16208</v>
      </c>
      <c r="H1631" s="147" t="s">
        <v>1583</v>
      </c>
      <c r="I1631" s="162">
        <v>3</v>
      </c>
      <c r="J1631" s="138" t="s">
        <v>16204</v>
      </c>
      <c r="K1631" s="138" t="s">
        <v>31</v>
      </c>
      <c r="L1631" s="162">
        <v>3</v>
      </c>
      <c r="M1631" s="27">
        <f t="shared" si="58"/>
        <v>390</v>
      </c>
      <c r="N1631" s="23"/>
      <c r="O1631" s="24" t="s">
        <v>32</v>
      </c>
    </row>
    <row r="1632" s="1" customFormat="1" ht="18.75" spans="1:15">
      <c r="A1632" s="121">
        <v>1627</v>
      </c>
      <c r="B1632" s="121" t="s">
        <v>14518</v>
      </c>
      <c r="C1632" s="121" t="s">
        <v>11004</v>
      </c>
      <c r="D1632" s="121" t="s">
        <v>10034</v>
      </c>
      <c r="E1632" s="121" t="s">
        <v>14519</v>
      </c>
      <c r="F1632" s="121" t="s">
        <v>15942</v>
      </c>
      <c r="G1632" s="138" t="s">
        <v>16209</v>
      </c>
      <c r="H1632" s="147" t="s">
        <v>194</v>
      </c>
      <c r="I1632" s="162">
        <v>4</v>
      </c>
      <c r="J1632" s="138" t="s">
        <v>16204</v>
      </c>
      <c r="K1632" s="138" t="s">
        <v>16210</v>
      </c>
      <c r="L1632" s="163">
        <v>4</v>
      </c>
      <c r="M1632" s="27">
        <f t="shared" si="58"/>
        <v>520</v>
      </c>
      <c r="N1632" s="23"/>
      <c r="O1632" s="24" t="s">
        <v>32</v>
      </c>
    </row>
    <row r="1633" s="1" customFormat="1" ht="18.75" spans="1:15">
      <c r="A1633" s="121">
        <v>1628</v>
      </c>
      <c r="B1633" s="121" t="s">
        <v>14518</v>
      </c>
      <c r="C1633" s="121" t="s">
        <v>11004</v>
      </c>
      <c r="D1633" s="121" t="s">
        <v>10034</v>
      </c>
      <c r="E1633" s="121" t="s">
        <v>14519</v>
      </c>
      <c r="F1633" s="121" t="s">
        <v>15942</v>
      </c>
      <c r="G1633" s="138" t="s">
        <v>16211</v>
      </c>
      <c r="H1633" s="147" t="s">
        <v>194</v>
      </c>
      <c r="I1633" s="162">
        <v>4</v>
      </c>
      <c r="J1633" s="138" t="s">
        <v>16204</v>
      </c>
      <c r="K1633" s="138" t="s">
        <v>31</v>
      </c>
      <c r="L1633" s="162">
        <v>4</v>
      </c>
      <c r="M1633" s="27">
        <f t="shared" si="58"/>
        <v>520</v>
      </c>
      <c r="N1633" s="23"/>
      <c r="O1633" s="24" t="s">
        <v>32</v>
      </c>
    </row>
    <row r="1634" s="1" customFormat="1" ht="18.75" spans="1:15">
      <c r="A1634" s="121">
        <v>1629</v>
      </c>
      <c r="B1634" s="121" t="s">
        <v>14518</v>
      </c>
      <c r="C1634" s="121" t="s">
        <v>11004</v>
      </c>
      <c r="D1634" s="121" t="s">
        <v>10034</v>
      </c>
      <c r="E1634" s="121" t="s">
        <v>14519</v>
      </c>
      <c r="F1634" s="121" t="s">
        <v>15942</v>
      </c>
      <c r="G1634" s="138" t="s">
        <v>16212</v>
      </c>
      <c r="H1634" s="147" t="s">
        <v>194</v>
      </c>
      <c r="I1634" s="162">
        <v>4</v>
      </c>
      <c r="J1634" s="138" t="s">
        <v>16204</v>
      </c>
      <c r="K1634" s="138" t="s">
        <v>31</v>
      </c>
      <c r="L1634" s="162">
        <v>4</v>
      </c>
      <c r="M1634" s="27">
        <f t="shared" si="58"/>
        <v>520</v>
      </c>
      <c r="N1634" s="23"/>
      <c r="O1634" s="24" t="s">
        <v>32</v>
      </c>
    </row>
    <row r="1635" s="1" customFormat="1" ht="18.75" spans="1:15">
      <c r="A1635" s="121">
        <v>1630</v>
      </c>
      <c r="B1635" s="121" t="s">
        <v>14518</v>
      </c>
      <c r="C1635" s="121" t="s">
        <v>11004</v>
      </c>
      <c r="D1635" s="121" t="s">
        <v>10034</v>
      </c>
      <c r="E1635" s="121" t="s">
        <v>14519</v>
      </c>
      <c r="F1635" s="121" t="s">
        <v>15942</v>
      </c>
      <c r="G1635" s="138" t="s">
        <v>16213</v>
      </c>
      <c r="H1635" s="147" t="s">
        <v>194</v>
      </c>
      <c r="I1635" s="162">
        <v>3</v>
      </c>
      <c r="J1635" s="138" t="s">
        <v>16204</v>
      </c>
      <c r="K1635" s="138" t="s">
        <v>31</v>
      </c>
      <c r="L1635" s="162">
        <v>3</v>
      </c>
      <c r="M1635" s="27">
        <f t="shared" si="58"/>
        <v>390</v>
      </c>
      <c r="N1635" s="23"/>
      <c r="O1635" s="24" t="s">
        <v>32</v>
      </c>
    </row>
    <row r="1636" s="1" customFormat="1" ht="18.75" spans="1:15">
      <c r="A1636" s="121">
        <v>1631</v>
      </c>
      <c r="B1636" s="121" t="s">
        <v>14518</v>
      </c>
      <c r="C1636" s="121" t="s">
        <v>11004</v>
      </c>
      <c r="D1636" s="121" t="s">
        <v>10034</v>
      </c>
      <c r="E1636" s="121" t="s">
        <v>14519</v>
      </c>
      <c r="F1636" s="121" t="s">
        <v>15942</v>
      </c>
      <c r="G1636" s="138" t="s">
        <v>16214</v>
      </c>
      <c r="H1636" s="147" t="s">
        <v>194</v>
      </c>
      <c r="I1636" s="162">
        <v>4</v>
      </c>
      <c r="J1636" s="138" t="s">
        <v>16215</v>
      </c>
      <c r="K1636" s="138" t="s">
        <v>31</v>
      </c>
      <c r="L1636" s="162">
        <v>4</v>
      </c>
      <c r="M1636" s="27">
        <f t="shared" si="58"/>
        <v>520</v>
      </c>
      <c r="N1636" s="23"/>
      <c r="O1636" s="24" t="s">
        <v>32</v>
      </c>
    </row>
    <row r="1637" s="1" customFormat="1" ht="18.75" spans="1:15">
      <c r="A1637" s="121">
        <v>1632</v>
      </c>
      <c r="B1637" s="121" t="s">
        <v>14518</v>
      </c>
      <c r="C1637" s="121" t="s">
        <v>11004</v>
      </c>
      <c r="D1637" s="121" t="s">
        <v>10034</v>
      </c>
      <c r="E1637" s="121" t="s">
        <v>14519</v>
      </c>
      <c r="F1637" s="121" t="s">
        <v>15942</v>
      </c>
      <c r="G1637" s="138" t="s">
        <v>16216</v>
      </c>
      <c r="H1637" s="147" t="s">
        <v>194</v>
      </c>
      <c r="I1637" s="162">
        <v>2</v>
      </c>
      <c r="J1637" s="138" t="s">
        <v>16215</v>
      </c>
      <c r="K1637" s="138" t="s">
        <v>31</v>
      </c>
      <c r="L1637" s="162">
        <v>1</v>
      </c>
      <c r="M1637" s="27">
        <f t="shared" si="58"/>
        <v>130</v>
      </c>
      <c r="N1637" s="23"/>
      <c r="O1637" s="24" t="s">
        <v>32</v>
      </c>
    </row>
    <row r="1638" s="1" customFormat="1" ht="18.75" spans="1:15">
      <c r="A1638" s="121">
        <v>1633</v>
      </c>
      <c r="B1638" s="121" t="s">
        <v>14518</v>
      </c>
      <c r="C1638" s="121" t="s">
        <v>11004</v>
      </c>
      <c r="D1638" s="121" t="s">
        <v>10034</v>
      </c>
      <c r="E1638" s="121" t="s">
        <v>14519</v>
      </c>
      <c r="F1638" s="121" t="s">
        <v>15942</v>
      </c>
      <c r="G1638" s="138" t="s">
        <v>16217</v>
      </c>
      <c r="H1638" s="147" t="s">
        <v>1583</v>
      </c>
      <c r="I1638" s="162">
        <v>5</v>
      </c>
      <c r="J1638" s="138" t="s">
        <v>16215</v>
      </c>
      <c r="K1638" s="138" t="s">
        <v>31</v>
      </c>
      <c r="L1638" s="162">
        <v>4</v>
      </c>
      <c r="M1638" s="27">
        <f t="shared" si="58"/>
        <v>520</v>
      </c>
      <c r="N1638" s="23"/>
      <c r="O1638" s="24" t="s">
        <v>32</v>
      </c>
    </row>
    <row r="1639" s="1" customFormat="1" ht="18.75" spans="1:15">
      <c r="A1639" s="121">
        <v>1634</v>
      </c>
      <c r="B1639" s="121" t="s">
        <v>14518</v>
      </c>
      <c r="C1639" s="121" t="s">
        <v>11004</v>
      </c>
      <c r="D1639" s="121" t="s">
        <v>10034</v>
      </c>
      <c r="E1639" s="121" t="s">
        <v>14519</v>
      </c>
      <c r="F1639" s="121" t="s">
        <v>15942</v>
      </c>
      <c r="G1639" s="138" t="s">
        <v>16218</v>
      </c>
      <c r="H1639" s="147" t="s">
        <v>1583</v>
      </c>
      <c r="I1639" s="162">
        <v>2</v>
      </c>
      <c r="J1639" s="138" t="s">
        <v>16215</v>
      </c>
      <c r="K1639" s="138" t="s">
        <v>31</v>
      </c>
      <c r="L1639" s="162">
        <v>2</v>
      </c>
      <c r="M1639" s="27">
        <f t="shared" si="58"/>
        <v>260</v>
      </c>
      <c r="N1639" s="23"/>
      <c r="O1639" s="24" t="s">
        <v>32</v>
      </c>
    </row>
    <row r="1640" s="1" customFormat="1" ht="18.75" spans="1:15">
      <c r="A1640" s="121">
        <v>1635</v>
      </c>
      <c r="B1640" s="121" t="s">
        <v>14518</v>
      </c>
      <c r="C1640" s="121" t="s">
        <v>11004</v>
      </c>
      <c r="D1640" s="121" t="s">
        <v>10034</v>
      </c>
      <c r="E1640" s="121" t="s">
        <v>14519</v>
      </c>
      <c r="F1640" s="121" t="s">
        <v>15942</v>
      </c>
      <c r="G1640" s="138" t="s">
        <v>16219</v>
      </c>
      <c r="H1640" s="138" t="s">
        <v>5025</v>
      </c>
      <c r="I1640" s="162">
        <v>1</v>
      </c>
      <c r="J1640" s="138" t="s">
        <v>16215</v>
      </c>
      <c r="K1640" s="138" t="s">
        <v>31</v>
      </c>
      <c r="L1640" s="162">
        <v>1</v>
      </c>
      <c r="M1640" s="27">
        <f>L1640*312</f>
        <v>312</v>
      </c>
      <c r="N1640" s="23"/>
      <c r="O1640" s="24" t="s">
        <v>32</v>
      </c>
    </row>
    <row r="1641" s="1" customFormat="1" ht="18.75" spans="1:15">
      <c r="A1641" s="121">
        <v>1636</v>
      </c>
      <c r="B1641" s="121" t="s">
        <v>14518</v>
      </c>
      <c r="C1641" s="121" t="s">
        <v>11004</v>
      </c>
      <c r="D1641" s="121" t="s">
        <v>10034</v>
      </c>
      <c r="E1641" s="121" t="s">
        <v>14519</v>
      </c>
      <c r="F1641" s="121" t="s">
        <v>15942</v>
      </c>
      <c r="G1641" s="138" t="s">
        <v>16220</v>
      </c>
      <c r="H1641" s="147" t="s">
        <v>194</v>
      </c>
      <c r="I1641" s="163">
        <v>4</v>
      </c>
      <c r="J1641" s="138" t="s">
        <v>16215</v>
      </c>
      <c r="K1641" s="138" t="s">
        <v>31</v>
      </c>
      <c r="L1641" s="163">
        <v>3</v>
      </c>
      <c r="M1641" s="27">
        <f t="shared" ref="M1641:M1672" si="59">L1641*130</f>
        <v>390</v>
      </c>
      <c r="N1641" s="23"/>
      <c r="O1641" s="24" t="s">
        <v>32</v>
      </c>
    </row>
    <row r="1642" s="1" customFormat="1" ht="18.75" spans="1:15">
      <c r="A1642" s="121">
        <v>1637</v>
      </c>
      <c r="B1642" s="121" t="s">
        <v>14518</v>
      </c>
      <c r="C1642" s="121" t="s">
        <v>11004</v>
      </c>
      <c r="D1642" s="121" t="s">
        <v>10034</v>
      </c>
      <c r="E1642" s="121" t="s">
        <v>14519</v>
      </c>
      <c r="F1642" s="121" t="s">
        <v>15942</v>
      </c>
      <c r="G1642" s="138" t="s">
        <v>16221</v>
      </c>
      <c r="H1642" s="147" t="s">
        <v>194</v>
      </c>
      <c r="I1642" s="163">
        <v>5</v>
      </c>
      <c r="J1642" s="138" t="s">
        <v>16215</v>
      </c>
      <c r="K1642" s="138" t="s">
        <v>31</v>
      </c>
      <c r="L1642" s="163">
        <v>4</v>
      </c>
      <c r="M1642" s="27">
        <f t="shared" si="59"/>
        <v>520</v>
      </c>
      <c r="N1642" s="23"/>
      <c r="O1642" s="24" t="s">
        <v>32</v>
      </c>
    </row>
    <row r="1643" s="1" customFormat="1" ht="18.75" spans="1:15">
      <c r="A1643" s="121">
        <v>1638</v>
      </c>
      <c r="B1643" s="121" t="s">
        <v>14518</v>
      </c>
      <c r="C1643" s="121" t="s">
        <v>11004</v>
      </c>
      <c r="D1643" s="121" t="s">
        <v>10034</v>
      </c>
      <c r="E1643" s="121" t="s">
        <v>14519</v>
      </c>
      <c r="F1643" s="121" t="s">
        <v>15942</v>
      </c>
      <c r="G1643" s="138" t="s">
        <v>16222</v>
      </c>
      <c r="H1643" s="147" t="s">
        <v>194</v>
      </c>
      <c r="I1643" s="162">
        <v>4</v>
      </c>
      <c r="J1643" s="138" t="s">
        <v>16215</v>
      </c>
      <c r="K1643" s="138" t="s">
        <v>31</v>
      </c>
      <c r="L1643" s="163">
        <v>3</v>
      </c>
      <c r="M1643" s="27">
        <f t="shared" si="59"/>
        <v>390</v>
      </c>
      <c r="N1643" s="23"/>
      <c r="O1643" s="24" t="s">
        <v>32</v>
      </c>
    </row>
    <row r="1644" s="1" customFormat="1" ht="18.75" spans="1:15">
      <c r="A1644" s="121">
        <v>1639</v>
      </c>
      <c r="B1644" s="121" t="s">
        <v>14518</v>
      </c>
      <c r="C1644" s="121" t="s">
        <v>11004</v>
      </c>
      <c r="D1644" s="121" t="s">
        <v>10034</v>
      </c>
      <c r="E1644" s="121" t="s">
        <v>14519</v>
      </c>
      <c r="F1644" s="121" t="s">
        <v>15942</v>
      </c>
      <c r="G1644" s="138" t="s">
        <v>16223</v>
      </c>
      <c r="H1644" s="147" t="s">
        <v>194</v>
      </c>
      <c r="I1644" s="162">
        <v>3</v>
      </c>
      <c r="J1644" s="138" t="s">
        <v>16215</v>
      </c>
      <c r="K1644" s="138" t="s">
        <v>31</v>
      </c>
      <c r="L1644" s="163">
        <v>3</v>
      </c>
      <c r="M1644" s="27">
        <f t="shared" si="59"/>
        <v>390</v>
      </c>
      <c r="N1644" s="23"/>
      <c r="O1644" s="24" t="s">
        <v>32</v>
      </c>
    </row>
    <row r="1645" s="1" customFormat="1" ht="18.75" spans="1:15">
      <c r="A1645" s="121">
        <v>1640</v>
      </c>
      <c r="B1645" s="121" t="s">
        <v>14518</v>
      </c>
      <c r="C1645" s="121" t="s">
        <v>11004</v>
      </c>
      <c r="D1645" s="121" t="s">
        <v>10034</v>
      </c>
      <c r="E1645" s="121" t="s">
        <v>14519</v>
      </c>
      <c r="F1645" s="121" t="s">
        <v>15942</v>
      </c>
      <c r="G1645" s="138" t="s">
        <v>16224</v>
      </c>
      <c r="H1645" s="147" t="s">
        <v>194</v>
      </c>
      <c r="I1645" s="162">
        <v>3</v>
      </c>
      <c r="J1645" s="138" t="s">
        <v>16215</v>
      </c>
      <c r="K1645" s="138" t="s">
        <v>31</v>
      </c>
      <c r="L1645" s="163">
        <v>3</v>
      </c>
      <c r="M1645" s="27">
        <f t="shared" si="59"/>
        <v>390</v>
      </c>
      <c r="N1645" s="23"/>
      <c r="O1645" s="24" t="s">
        <v>32</v>
      </c>
    </row>
    <row r="1646" s="1" customFormat="1" ht="18.75" spans="1:15">
      <c r="A1646" s="121">
        <v>1641</v>
      </c>
      <c r="B1646" s="121" t="s">
        <v>14518</v>
      </c>
      <c r="C1646" s="121" t="s">
        <v>11004</v>
      </c>
      <c r="D1646" s="121" t="s">
        <v>10034</v>
      </c>
      <c r="E1646" s="121" t="s">
        <v>14519</v>
      </c>
      <c r="F1646" s="121" t="s">
        <v>15942</v>
      </c>
      <c r="G1646" s="138" t="s">
        <v>16225</v>
      </c>
      <c r="H1646" s="147" t="s">
        <v>194</v>
      </c>
      <c r="I1646" s="162">
        <v>5</v>
      </c>
      <c r="J1646" s="147" t="s">
        <v>16226</v>
      </c>
      <c r="K1646" s="138" t="s">
        <v>31</v>
      </c>
      <c r="L1646" s="162">
        <v>4</v>
      </c>
      <c r="M1646" s="27">
        <f t="shared" si="59"/>
        <v>520</v>
      </c>
      <c r="N1646" s="23"/>
      <c r="O1646" s="24" t="s">
        <v>32</v>
      </c>
    </row>
    <row r="1647" s="1" customFormat="1" ht="18.75" spans="1:15">
      <c r="A1647" s="121">
        <v>1642</v>
      </c>
      <c r="B1647" s="121" t="s">
        <v>14518</v>
      </c>
      <c r="C1647" s="121" t="s">
        <v>11004</v>
      </c>
      <c r="D1647" s="121" t="s">
        <v>10034</v>
      </c>
      <c r="E1647" s="121" t="s">
        <v>14519</v>
      </c>
      <c r="F1647" s="121" t="s">
        <v>15942</v>
      </c>
      <c r="G1647" s="138" t="s">
        <v>16227</v>
      </c>
      <c r="H1647" s="147" t="s">
        <v>8113</v>
      </c>
      <c r="I1647" s="163">
        <v>4</v>
      </c>
      <c r="J1647" s="147" t="s">
        <v>16226</v>
      </c>
      <c r="K1647" s="138" t="s">
        <v>31</v>
      </c>
      <c r="L1647" s="163">
        <v>4</v>
      </c>
      <c r="M1647" s="27">
        <f t="shared" si="59"/>
        <v>520</v>
      </c>
      <c r="N1647" s="23"/>
      <c r="O1647" s="24" t="s">
        <v>32</v>
      </c>
    </row>
    <row r="1648" s="1" customFormat="1" ht="18.75" spans="1:15">
      <c r="A1648" s="121">
        <v>1643</v>
      </c>
      <c r="B1648" s="121" t="s">
        <v>14518</v>
      </c>
      <c r="C1648" s="121" t="s">
        <v>11004</v>
      </c>
      <c r="D1648" s="121" t="s">
        <v>10034</v>
      </c>
      <c r="E1648" s="121" t="s">
        <v>14519</v>
      </c>
      <c r="F1648" s="121" t="s">
        <v>15942</v>
      </c>
      <c r="G1648" s="138" t="s">
        <v>16228</v>
      </c>
      <c r="H1648" s="147" t="s">
        <v>194</v>
      </c>
      <c r="I1648" s="163">
        <v>2</v>
      </c>
      <c r="J1648" s="147" t="s">
        <v>16226</v>
      </c>
      <c r="K1648" s="138" t="s">
        <v>31</v>
      </c>
      <c r="L1648" s="163">
        <v>2</v>
      </c>
      <c r="M1648" s="27">
        <f t="shared" si="59"/>
        <v>260</v>
      </c>
      <c r="N1648" s="23"/>
      <c r="O1648" s="24" t="s">
        <v>32</v>
      </c>
    </row>
    <row r="1649" s="1" customFormat="1" ht="18.75" spans="1:15">
      <c r="A1649" s="121">
        <v>1644</v>
      </c>
      <c r="B1649" s="121" t="s">
        <v>14518</v>
      </c>
      <c r="C1649" s="121" t="s">
        <v>11004</v>
      </c>
      <c r="D1649" s="121" t="s">
        <v>10034</v>
      </c>
      <c r="E1649" s="121" t="s">
        <v>14519</v>
      </c>
      <c r="F1649" s="121" t="s">
        <v>15942</v>
      </c>
      <c r="G1649" s="138" t="s">
        <v>9087</v>
      </c>
      <c r="H1649" s="147" t="s">
        <v>194</v>
      </c>
      <c r="I1649" s="162">
        <v>4</v>
      </c>
      <c r="J1649" s="147" t="s">
        <v>16226</v>
      </c>
      <c r="K1649" s="138" t="s">
        <v>31</v>
      </c>
      <c r="L1649" s="162">
        <v>4</v>
      </c>
      <c r="M1649" s="27">
        <f t="shared" si="59"/>
        <v>520</v>
      </c>
      <c r="N1649" s="23"/>
      <c r="O1649" s="24" t="s">
        <v>32</v>
      </c>
    </row>
    <row r="1650" s="1" customFormat="1" ht="18.75" spans="1:15">
      <c r="A1650" s="121">
        <v>1645</v>
      </c>
      <c r="B1650" s="121" t="s">
        <v>14518</v>
      </c>
      <c r="C1650" s="121" t="s">
        <v>11004</v>
      </c>
      <c r="D1650" s="121" t="s">
        <v>10034</v>
      </c>
      <c r="E1650" s="121" t="s">
        <v>14519</v>
      </c>
      <c r="F1650" s="121" t="s">
        <v>15942</v>
      </c>
      <c r="G1650" s="138" t="s">
        <v>16229</v>
      </c>
      <c r="H1650" s="147" t="s">
        <v>194</v>
      </c>
      <c r="I1650" s="162">
        <v>3</v>
      </c>
      <c r="J1650" s="147" t="s">
        <v>16226</v>
      </c>
      <c r="K1650" s="138" t="s">
        <v>31</v>
      </c>
      <c r="L1650" s="162">
        <v>3</v>
      </c>
      <c r="M1650" s="27">
        <f t="shared" si="59"/>
        <v>390</v>
      </c>
      <c r="N1650" s="23"/>
      <c r="O1650" s="24" t="s">
        <v>32</v>
      </c>
    </row>
    <row r="1651" s="1" customFormat="1" ht="18.75" spans="1:15">
      <c r="A1651" s="121">
        <v>1646</v>
      </c>
      <c r="B1651" s="121" t="s">
        <v>14518</v>
      </c>
      <c r="C1651" s="121" t="s">
        <v>11004</v>
      </c>
      <c r="D1651" s="121" t="s">
        <v>10034</v>
      </c>
      <c r="E1651" s="121" t="s">
        <v>14519</v>
      </c>
      <c r="F1651" s="121" t="s">
        <v>15942</v>
      </c>
      <c r="G1651" s="138" t="s">
        <v>16230</v>
      </c>
      <c r="H1651" s="147" t="s">
        <v>194</v>
      </c>
      <c r="I1651" s="162">
        <v>4</v>
      </c>
      <c r="J1651" s="147" t="s">
        <v>16226</v>
      </c>
      <c r="K1651" s="138" t="s">
        <v>31</v>
      </c>
      <c r="L1651" s="162">
        <v>4</v>
      </c>
      <c r="M1651" s="27">
        <f t="shared" si="59"/>
        <v>520</v>
      </c>
      <c r="N1651" s="23"/>
      <c r="O1651" s="24" t="s">
        <v>32</v>
      </c>
    </row>
    <row r="1652" s="1" customFormat="1" ht="18.75" spans="1:15">
      <c r="A1652" s="121">
        <v>1647</v>
      </c>
      <c r="B1652" s="121" t="s">
        <v>14518</v>
      </c>
      <c r="C1652" s="121" t="s">
        <v>11004</v>
      </c>
      <c r="D1652" s="121" t="s">
        <v>10034</v>
      </c>
      <c r="E1652" s="121" t="s">
        <v>14519</v>
      </c>
      <c r="F1652" s="121" t="s">
        <v>15942</v>
      </c>
      <c r="G1652" s="138" t="s">
        <v>16231</v>
      </c>
      <c r="H1652" s="147" t="s">
        <v>1583</v>
      </c>
      <c r="I1652" s="163">
        <v>4</v>
      </c>
      <c r="J1652" s="147" t="s">
        <v>16226</v>
      </c>
      <c r="K1652" s="138" t="s">
        <v>31</v>
      </c>
      <c r="L1652" s="163">
        <v>4</v>
      </c>
      <c r="M1652" s="27">
        <f t="shared" si="59"/>
        <v>520</v>
      </c>
      <c r="N1652" s="23"/>
      <c r="O1652" s="24" t="s">
        <v>32</v>
      </c>
    </row>
    <row r="1653" s="1" customFormat="1" ht="18.75" spans="1:15">
      <c r="A1653" s="121">
        <v>1648</v>
      </c>
      <c r="B1653" s="121" t="s">
        <v>14518</v>
      </c>
      <c r="C1653" s="121" t="s">
        <v>11004</v>
      </c>
      <c r="D1653" s="121" t="s">
        <v>10034</v>
      </c>
      <c r="E1653" s="121" t="s">
        <v>14519</v>
      </c>
      <c r="F1653" s="121" t="s">
        <v>15942</v>
      </c>
      <c r="G1653" s="138" t="s">
        <v>16232</v>
      </c>
      <c r="H1653" s="147" t="s">
        <v>194</v>
      </c>
      <c r="I1653" s="162">
        <v>3</v>
      </c>
      <c r="J1653" s="147" t="s">
        <v>16226</v>
      </c>
      <c r="K1653" s="138" t="s">
        <v>31</v>
      </c>
      <c r="L1653" s="162">
        <v>3</v>
      </c>
      <c r="M1653" s="27">
        <f t="shared" si="59"/>
        <v>390</v>
      </c>
      <c r="N1653" s="23"/>
      <c r="O1653" s="24" t="s">
        <v>32</v>
      </c>
    </row>
    <row r="1654" s="1" customFormat="1" ht="18.75" spans="1:15">
      <c r="A1654" s="121">
        <v>1649</v>
      </c>
      <c r="B1654" s="121" t="s">
        <v>14518</v>
      </c>
      <c r="C1654" s="121" t="s">
        <v>11004</v>
      </c>
      <c r="D1654" s="121" t="s">
        <v>10034</v>
      </c>
      <c r="E1654" s="121" t="s">
        <v>14519</v>
      </c>
      <c r="F1654" s="121" t="s">
        <v>15942</v>
      </c>
      <c r="G1654" s="138" t="s">
        <v>16233</v>
      </c>
      <c r="H1654" s="147" t="s">
        <v>194</v>
      </c>
      <c r="I1654" s="162">
        <v>5</v>
      </c>
      <c r="J1654" s="147" t="s">
        <v>16226</v>
      </c>
      <c r="K1654" s="138" t="s">
        <v>31</v>
      </c>
      <c r="L1654" s="162">
        <v>4</v>
      </c>
      <c r="M1654" s="27">
        <f t="shared" si="59"/>
        <v>520</v>
      </c>
      <c r="N1654" s="23"/>
      <c r="O1654" s="24" t="s">
        <v>32</v>
      </c>
    </row>
    <row r="1655" s="1" customFormat="1" ht="18.75" spans="1:15">
      <c r="A1655" s="121">
        <v>1650</v>
      </c>
      <c r="B1655" s="121" t="s">
        <v>14518</v>
      </c>
      <c r="C1655" s="121" t="s">
        <v>11004</v>
      </c>
      <c r="D1655" s="121" t="s">
        <v>10034</v>
      </c>
      <c r="E1655" s="121" t="s">
        <v>14519</v>
      </c>
      <c r="F1655" s="121" t="s">
        <v>15942</v>
      </c>
      <c r="G1655" s="138" t="s">
        <v>16234</v>
      </c>
      <c r="H1655" s="147" t="s">
        <v>194</v>
      </c>
      <c r="I1655" s="162">
        <v>6</v>
      </c>
      <c r="J1655" s="147" t="s">
        <v>16226</v>
      </c>
      <c r="K1655" s="138" t="s">
        <v>31</v>
      </c>
      <c r="L1655" s="162">
        <v>5</v>
      </c>
      <c r="M1655" s="27">
        <f t="shared" si="59"/>
        <v>650</v>
      </c>
      <c r="N1655" s="23"/>
      <c r="O1655" s="24" t="s">
        <v>32</v>
      </c>
    </row>
    <row r="1656" s="1" customFormat="1" ht="18.75" spans="1:15">
      <c r="A1656" s="121">
        <v>1651</v>
      </c>
      <c r="B1656" s="121" t="s">
        <v>14518</v>
      </c>
      <c r="C1656" s="121" t="s">
        <v>11004</v>
      </c>
      <c r="D1656" s="121" t="s">
        <v>10034</v>
      </c>
      <c r="E1656" s="121" t="s">
        <v>14519</v>
      </c>
      <c r="F1656" s="121" t="s">
        <v>15942</v>
      </c>
      <c r="G1656" s="138" t="s">
        <v>16235</v>
      </c>
      <c r="H1656" s="147" t="s">
        <v>194</v>
      </c>
      <c r="I1656" s="163">
        <v>3</v>
      </c>
      <c r="J1656" s="138" t="s">
        <v>16236</v>
      </c>
      <c r="K1656" s="138" t="s">
        <v>31</v>
      </c>
      <c r="L1656" s="163">
        <v>3</v>
      </c>
      <c r="M1656" s="27">
        <f t="shared" si="59"/>
        <v>390</v>
      </c>
      <c r="N1656" s="23"/>
      <c r="O1656" s="24" t="s">
        <v>32</v>
      </c>
    </row>
    <row r="1657" s="1" customFormat="1" ht="18.75" spans="1:15">
      <c r="A1657" s="121">
        <v>1652</v>
      </c>
      <c r="B1657" s="121" t="s">
        <v>14518</v>
      </c>
      <c r="C1657" s="121" t="s">
        <v>11004</v>
      </c>
      <c r="D1657" s="121" t="s">
        <v>10034</v>
      </c>
      <c r="E1657" s="121" t="s">
        <v>14519</v>
      </c>
      <c r="F1657" s="121" t="s">
        <v>15942</v>
      </c>
      <c r="G1657" s="138" t="s">
        <v>16237</v>
      </c>
      <c r="H1657" s="147" t="s">
        <v>194</v>
      </c>
      <c r="I1657" s="163">
        <v>5</v>
      </c>
      <c r="J1657" s="138" t="s">
        <v>16236</v>
      </c>
      <c r="K1657" s="138" t="s">
        <v>31</v>
      </c>
      <c r="L1657" s="163">
        <v>5</v>
      </c>
      <c r="M1657" s="27">
        <f t="shared" si="59"/>
        <v>650</v>
      </c>
      <c r="N1657" s="23"/>
      <c r="O1657" s="24" t="s">
        <v>32</v>
      </c>
    </row>
    <row r="1658" s="1" customFormat="1" ht="18.75" spans="1:15">
      <c r="A1658" s="121">
        <v>1653</v>
      </c>
      <c r="B1658" s="121" t="s">
        <v>14518</v>
      </c>
      <c r="C1658" s="121" t="s">
        <v>11004</v>
      </c>
      <c r="D1658" s="121" t="s">
        <v>10034</v>
      </c>
      <c r="E1658" s="121" t="s">
        <v>14519</v>
      </c>
      <c r="F1658" s="121" t="s">
        <v>15942</v>
      </c>
      <c r="G1658" s="138" t="s">
        <v>16238</v>
      </c>
      <c r="H1658" s="147" t="s">
        <v>194</v>
      </c>
      <c r="I1658" s="163">
        <v>5</v>
      </c>
      <c r="J1658" s="138" t="s">
        <v>16236</v>
      </c>
      <c r="K1658" s="138" t="s">
        <v>31</v>
      </c>
      <c r="L1658" s="163">
        <v>3</v>
      </c>
      <c r="M1658" s="27">
        <f t="shared" si="59"/>
        <v>390</v>
      </c>
      <c r="N1658" s="23"/>
      <c r="O1658" s="24" t="s">
        <v>32</v>
      </c>
    </row>
    <row r="1659" s="1" customFormat="1" ht="18.75" spans="1:15">
      <c r="A1659" s="121">
        <v>1654</v>
      </c>
      <c r="B1659" s="121" t="s">
        <v>14518</v>
      </c>
      <c r="C1659" s="121" t="s">
        <v>11004</v>
      </c>
      <c r="D1659" s="121" t="s">
        <v>10034</v>
      </c>
      <c r="E1659" s="121" t="s">
        <v>14519</v>
      </c>
      <c r="F1659" s="121" t="s">
        <v>15942</v>
      </c>
      <c r="G1659" s="138" t="s">
        <v>16239</v>
      </c>
      <c r="H1659" s="147" t="s">
        <v>1583</v>
      </c>
      <c r="I1659" s="163">
        <v>3</v>
      </c>
      <c r="J1659" s="138" t="s">
        <v>16236</v>
      </c>
      <c r="K1659" s="138" t="s">
        <v>31</v>
      </c>
      <c r="L1659" s="163">
        <v>3</v>
      </c>
      <c r="M1659" s="27">
        <f t="shared" si="59"/>
        <v>390</v>
      </c>
      <c r="N1659" s="23"/>
      <c r="O1659" s="24" t="s">
        <v>32</v>
      </c>
    </row>
    <row r="1660" s="1" customFormat="1" ht="18.75" spans="1:15">
      <c r="A1660" s="121">
        <v>1655</v>
      </c>
      <c r="B1660" s="121" t="s">
        <v>14518</v>
      </c>
      <c r="C1660" s="121" t="s">
        <v>11004</v>
      </c>
      <c r="D1660" s="121" t="s">
        <v>10034</v>
      </c>
      <c r="E1660" s="121" t="s">
        <v>14519</v>
      </c>
      <c r="F1660" s="121" t="s">
        <v>15942</v>
      </c>
      <c r="G1660" s="138" t="s">
        <v>16240</v>
      </c>
      <c r="H1660" s="147" t="s">
        <v>194</v>
      </c>
      <c r="I1660" s="163">
        <v>4</v>
      </c>
      <c r="J1660" s="138" t="s">
        <v>16236</v>
      </c>
      <c r="K1660" s="138" t="s">
        <v>31</v>
      </c>
      <c r="L1660" s="163">
        <v>4</v>
      </c>
      <c r="M1660" s="27">
        <f t="shared" si="59"/>
        <v>520</v>
      </c>
      <c r="N1660" s="23"/>
      <c r="O1660" s="24" t="s">
        <v>32</v>
      </c>
    </row>
    <row r="1661" s="1" customFormat="1" ht="18.75" spans="1:15">
      <c r="A1661" s="121">
        <v>1656</v>
      </c>
      <c r="B1661" s="121" t="s">
        <v>14518</v>
      </c>
      <c r="C1661" s="121" t="s">
        <v>11004</v>
      </c>
      <c r="D1661" s="121" t="s">
        <v>10034</v>
      </c>
      <c r="E1661" s="121" t="s">
        <v>14519</v>
      </c>
      <c r="F1661" s="121" t="s">
        <v>15942</v>
      </c>
      <c r="G1661" s="138" t="s">
        <v>16241</v>
      </c>
      <c r="H1661" s="147" t="s">
        <v>194</v>
      </c>
      <c r="I1661" s="163">
        <v>3</v>
      </c>
      <c r="J1661" s="138" t="s">
        <v>16236</v>
      </c>
      <c r="K1661" s="138" t="s">
        <v>31</v>
      </c>
      <c r="L1661" s="163">
        <v>3</v>
      </c>
      <c r="M1661" s="27">
        <f t="shared" si="59"/>
        <v>390</v>
      </c>
      <c r="N1661" s="23"/>
      <c r="O1661" s="24" t="s">
        <v>32</v>
      </c>
    </row>
    <row r="1662" s="1" customFormat="1" ht="18.75" spans="1:15">
      <c r="A1662" s="121">
        <v>1657</v>
      </c>
      <c r="B1662" s="121" t="s">
        <v>14518</v>
      </c>
      <c r="C1662" s="121" t="s">
        <v>11004</v>
      </c>
      <c r="D1662" s="121" t="s">
        <v>10034</v>
      </c>
      <c r="E1662" s="121" t="s">
        <v>14519</v>
      </c>
      <c r="F1662" s="121" t="s">
        <v>15942</v>
      </c>
      <c r="G1662" s="138" t="s">
        <v>16242</v>
      </c>
      <c r="H1662" s="147" t="s">
        <v>1583</v>
      </c>
      <c r="I1662" s="163">
        <v>3</v>
      </c>
      <c r="J1662" s="138" t="s">
        <v>16236</v>
      </c>
      <c r="K1662" s="138" t="s">
        <v>31</v>
      </c>
      <c r="L1662" s="163">
        <v>3</v>
      </c>
      <c r="M1662" s="27">
        <f t="shared" si="59"/>
        <v>390</v>
      </c>
      <c r="N1662" s="23"/>
      <c r="O1662" s="24" t="s">
        <v>32</v>
      </c>
    </row>
    <row r="1663" s="1" customFormat="1" ht="18.75" spans="1:15">
      <c r="A1663" s="121">
        <v>1658</v>
      </c>
      <c r="B1663" s="121" t="s">
        <v>14518</v>
      </c>
      <c r="C1663" s="121" t="s">
        <v>11004</v>
      </c>
      <c r="D1663" s="121" t="s">
        <v>10034</v>
      </c>
      <c r="E1663" s="121" t="s">
        <v>14519</v>
      </c>
      <c r="F1663" s="121" t="s">
        <v>15942</v>
      </c>
      <c r="G1663" s="138" t="s">
        <v>16243</v>
      </c>
      <c r="H1663" s="147" t="s">
        <v>194</v>
      </c>
      <c r="I1663" s="162">
        <v>4</v>
      </c>
      <c r="J1663" s="138" t="s">
        <v>16236</v>
      </c>
      <c r="K1663" s="138" t="s">
        <v>31</v>
      </c>
      <c r="L1663" s="162">
        <v>3</v>
      </c>
      <c r="M1663" s="27">
        <f t="shared" si="59"/>
        <v>390</v>
      </c>
      <c r="N1663" s="23"/>
      <c r="O1663" s="24" t="s">
        <v>32</v>
      </c>
    </row>
    <row r="1664" s="1" customFormat="1" ht="18.75" spans="1:15">
      <c r="A1664" s="121">
        <v>1659</v>
      </c>
      <c r="B1664" s="121" t="s">
        <v>14518</v>
      </c>
      <c r="C1664" s="121" t="s">
        <v>11004</v>
      </c>
      <c r="D1664" s="121" t="s">
        <v>10034</v>
      </c>
      <c r="E1664" s="121" t="s">
        <v>14519</v>
      </c>
      <c r="F1664" s="121" t="s">
        <v>15942</v>
      </c>
      <c r="G1664" s="138" t="s">
        <v>3521</v>
      </c>
      <c r="H1664" s="147" t="s">
        <v>194</v>
      </c>
      <c r="I1664" s="162">
        <v>4</v>
      </c>
      <c r="J1664" s="138" t="s">
        <v>16236</v>
      </c>
      <c r="K1664" s="138" t="s">
        <v>31</v>
      </c>
      <c r="L1664" s="162">
        <v>4</v>
      </c>
      <c r="M1664" s="27">
        <f t="shared" si="59"/>
        <v>520</v>
      </c>
      <c r="N1664" s="23"/>
      <c r="O1664" s="24" t="s">
        <v>32</v>
      </c>
    </row>
    <row r="1665" s="1" customFormat="1" ht="18.75" spans="1:15">
      <c r="A1665" s="121">
        <v>1660</v>
      </c>
      <c r="B1665" s="121" t="s">
        <v>14518</v>
      </c>
      <c r="C1665" s="121" t="s">
        <v>11004</v>
      </c>
      <c r="D1665" s="121" t="s">
        <v>10034</v>
      </c>
      <c r="E1665" s="121" t="s">
        <v>14519</v>
      </c>
      <c r="F1665" s="121" t="s">
        <v>15942</v>
      </c>
      <c r="G1665" s="121" t="s">
        <v>16244</v>
      </c>
      <c r="H1665" s="121" t="s">
        <v>194</v>
      </c>
      <c r="I1665" s="138">
        <v>5</v>
      </c>
      <c r="J1665" s="138" t="s">
        <v>16245</v>
      </c>
      <c r="K1665" s="147" t="s">
        <v>31</v>
      </c>
      <c r="L1665" s="162">
        <v>2</v>
      </c>
      <c r="M1665" s="27">
        <f t="shared" si="59"/>
        <v>260</v>
      </c>
      <c r="N1665" s="23"/>
      <c r="O1665" s="24" t="s">
        <v>32</v>
      </c>
    </row>
    <row r="1666" s="1" customFormat="1" ht="18.75" spans="1:15">
      <c r="A1666" s="121">
        <v>1661</v>
      </c>
      <c r="B1666" s="121" t="s">
        <v>14518</v>
      </c>
      <c r="C1666" s="121" t="s">
        <v>11004</v>
      </c>
      <c r="D1666" s="121" t="s">
        <v>10034</v>
      </c>
      <c r="E1666" s="121" t="s">
        <v>14519</v>
      </c>
      <c r="F1666" s="121" t="s">
        <v>15942</v>
      </c>
      <c r="G1666" s="121" t="s">
        <v>16246</v>
      </c>
      <c r="H1666" s="121" t="s">
        <v>1583</v>
      </c>
      <c r="I1666" s="138">
        <v>3</v>
      </c>
      <c r="J1666" s="138" t="s">
        <v>16247</v>
      </c>
      <c r="K1666" s="147" t="s">
        <v>31</v>
      </c>
      <c r="L1666" s="162">
        <v>3</v>
      </c>
      <c r="M1666" s="27">
        <f t="shared" si="59"/>
        <v>390</v>
      </c>
      <c r="N1666" s="23"/>
      <c r="O1666" s="24" t="s">
        <v>32</v>
      </c>
    </row>
    <row r="1667" s="1" customFormat="1" ht="18.75" spans="1:15">
      <c r="A1667" s="121">
        <v>1662</v>
      </c>
      <c r="B1667" s="121" t="s">
        <v>14518</v>
      </c>
      <c r="C1667" s="121" t="s">
        <v>11004</v>
      </c>
      <c r="D1667" s="121" t="s">
        <v>10034</v>
      </c>
      <c r="E1667" s="121" t="s">
        <v>14519</v>
      </c>
      <c r="F1667" s="121" t="s">
        <v>15942</v>
      </c>
      <c r="G1667" s="121" t="s">
        <v>16248</v>
      </c>
      <c r="H1667" s="121" t="s">
        <v>194</v>
      </c>
      <c r="I1667" s="138">
        <v>3</v>
      </c>
      <c r="J1667" s="138" t="s">
        <v>16247</v>
      </c>
      <c r="K1667" s="147" t="s">
        <v>31</v>
      </c>
      <c r="L1667" s="162">
        <v>3</v>
      </c>
      <c r="M1667" s="27">
        <f t="shared" si="59"/>
        <v>390</v>
      </c>
      <c r="N1667" s="23"/>
      <c r="O1667" s="24" t="s">
        <v>32</v>
      </c>
    </row>
    <row r="1668" s="1" customFormat="1" ht="18.75" spans="1:15">
      <c r="A1668" s="121">
        <v>1663</v>
      </c>
      <c r="B1668" s="121" t="s">
        <v>14518</v>
      </c>
      <c r="C1668" s="121" t="s">
        <v>11004</v>
      </c>
      <c r="D1668" s="121" t="s">
        <v>10034</v>
      </c>
      <c r="E1668" s="121" t="s">
        <v>14519</v>
      </c>
      <c r="F1668" s="121" t="s">
        <v>15942</v>
      </c>
      <c r="G1668" s="121" t="s">
        <v>16249</v>
      </c>
      <c r="H1668" s="121" t="s">
        <v>1583</v>
      </c>
      <c r="I1668" s="138">
        <v>2</v>
      </c>
      <c r="J1668" s="138" t="s">
        <v>16247</v>
      </c>
      <c r="K1668" s="147" t="s">
        <v>31</v>
      </c>
      <c r="L1668" s="162">
        <v>2</v>
      </c>
      <c r="M1668" s="27">
        <f t="shared" si="59"/>
        <v>260</v>
      </c>
      <c r="N1668" s="23"/>
      <c r="O1668" s="24" t="s">
        <v>32</v>
      </c>
    </row>
    <row r="1669" s="1" customFormat="1" ht="18.75" spans="1:15">
      <c r="A1669" s="121">
        <v>1664</v>
      </c>
      <c r="B1669" s="121" t="s">
        <v>14518</v>
      </c>
      <c r="C1669" s="121" t="s">
        <v>11004</v>
      </c>
      <c r="D1669" s="121" t="s">
        <v>10034</v>
      </c>
      <c r="E1669" s="121" t="s">
        <v>14519</v>
      </c>
      <c r="F1669" s="121" t="s">
        <v>15942</v>
      </c>
      <c r="G1669" s="121" t="s">
        <v>16250</v>
      </c>
      <c r="H1669" s="121" t="s">
        <v>1583</v>
      </c>
      <c r="I1669" s="138">
        <v>9</v>
      </c>
      <c r="J1669" s="138" t="s">
        <v>16251</v>
      </c>
      <c r="K1669" s="147" t="s">
        <v>31</v>
      </c>
      <c r="L1669" s="162">
        <v>3</v>
      </c>
      <c r="M1669" s="27">
        <f t="shared" si="59"/>
        <v>390</v>
      </c>
      <c r="N1669" s="23"/>
      <c r="O1669" s="24" t="s">
        <v>32</v>
      </c>
    </row>
    <row r="1670" s="1" customFormat="1" ht="18.75" spans="1:15">
      <c r="A1670" s="121">
        <v>1665</v>
      </c>
      <c r="B1670" s="121" t="s">
        <v>14518</v>
      </c>
      <c r="C1670" s="121" t="s">
        <v>11004</v>
      </c>
      <c r="D1670" s="121" t="s">
        <v>10034</v>
      </c>
      <c r="E1670" s="121" t="s">
        <v>14519</v>
      </c>
      <c r="F1670" s="121" t="s">
        <v>15942</v>
      </c>
      <c r="G1670" s="121" t="s">
        <v>16252</v>
      </c>
      <c r="H1670" s="121" t="s">
        <v>6215</v>
      </c>
      <c r="I1670" s="138">
        <v>5</v>
      </c>
      <c r="J1670" s="138" t="s">
        <v>16253</v>
      </c>
      <c r="K1670" s="147" t="s">
        <v>31</v>
      </c>
      <c r="L1670" s="162">
        <v>3</v>
      </c>
      <c r="M1670" s="27">
        <f t="shared" si="59"/>
        <v>390</v>
      </c>
      <c r="N1670" s="23"/>
      <c r="O1670" s="24" t="s">
        <v>32</v>
      </c>
    </row>
    <row r="1671" s="1" customFormat="1" ht="18.75" spans="1:15">
      <c r="A1671" s="121">
        <v>1666</v>
      </c>
      <c r="B1671" s="121" t="s">
        <v>14518</v>
      </c>
      <c r="C1671" s="121" t="s">
        <v>11004</v>
      </c>
      <c r="D1671" s="121" t="s">
        <v>10034</v>
      </c>
      <c r="E1671" s="121" t="s">
        <v>14519</v>
      </c>
      <c r="F1671" s="121" t="s">
        <v>15942</v>
      </c>
      <c r="G1671" s="121" t="s">
        <v>16254</v>
      </c>
      <c r="H1671" s="121" t="s">
        <v>194</v>
      </c>
      <c r="I1671" s="138">
        <v>6</v>
      </c>
      <c r="J1671" s="138" t="s">
        <v>16253</v>
      </c>
      <c r="K1671" s="147" t="s">
        <v>31</v>
      </c>
      <c r="L1671" s="162">
        <v>3</v>
      </c>
      <c r="M1671" s="27">
        <f t="shared" si="59"/>
        <v>390</v>
      </c>
      <c r="N1671" s="23"/>
      <c r="O1671" s="24" t="s">
        <v>32</v>
      </c>
    </row>
    <row r="1672" s="1" customFormat="1" ht="18.75" spans="1:15">
      <c r="A1672" s="121">
        <v>1667</v>
      </c>
      <c r="B1672" s="121" t="s">
        <v>14518</v>
      </c>
      <c r="C1672" s="121" t="s">
        <v>11004</v>
      </c>
      <c r="D1672" s="121" t="s">
        <v>10034</v>
      </c>
      <c r="E1672" s="121" t="s">
        <v>14519</v>
      </c>
      <c r="F1672" s="121" t="s">
        <v>15942</v>
      </c>
      <c r="G1672" s="121" t="s">
        <v>16255</v>
      </c>
      <c r="H1672" s="121" t="s">
        <v>1583</v>
      </c>
      <c r="I1672" s="138">
        <v>5</v>
      </c>
      <c r="J1672" s="138" t="s">
        <v>16256</v>
      </c>
      <c r="K1672" s="147" t="s">
        <v>31</v>
      </c>
      <c r="L1672" s="162">
        <v>3</v>
      </c>
      <c r="M1672" s="27">
        <f t="shared" si="59"/>
        <v>390</v>
      </c>
      <c r="N1672" s="23"/>
      <c r="O1672" s="24" t="s">
        <v>32</v>
      </c>
    </row>
    <row r="1673" s="1" customFormat="1" ht="18.75" spans="1:15">
      <c r="A1673" s="121">
        <v>1668</v>
      </c>
      <c r="B1673" s="121" t="s">
        <v>14518</v>
      </c>
      <c r="C1673" s="121" t="s">
        <v>11004</v>
      </c>
      <c r="D1673" s="121" t="s">
        <v>10034</v>
      </c>
      <c r="E1673" s="121" t="s">
        <v>14519</v>
      </c>
      <c r="F1673" s="121" t="s">
        <v>15942</v>
      </c>
      <c r="G1673" s="121" t="s">
        <v>16257</v>
      </c>
      <c r="H1673" s="121" t="s">
        <v>194</v>
      </c>
      <c r="I1673" s="138">
        <v>4</v>
      </c>
      <c r="J1673" s="138" t="s">
        <v>16253</v>
      </c>
      <c r="K1673" s="147" t="s">
        <v>31</v>
      </c>
      <c r="L1673" s="162">
        <v>3</v>
      </c>
      <c r="M1673" s="27">
        <f t="shared" ref="M1673:M1715" si="60">L1673*130</f>
        <v>390</v>
      </c>
      <c r="N1673" s="23"/>
      <c r="O1673" s="24" t="s">
        <v>32</v>
      </c>
    </row>
    <row r="1674" s="1" customFormat="1" ht="18.75" spans="1:15">
      <c r="A1674" s="121">
        <v>1669</v>
      </c>
      <c r="B1674" s="121" t="s">
        <v>14518</v>
      </c>
      <c r="C1674" s="121" t="s">
        <v>11004</v>
      </c>
      <c r="D1674" s="121" t="s">
        <v>10034</v>
      </c>
      <c r="E1674" s="121" t="s">
        <v>14519</v>
      </c>
      <c r="F1674" s="121" t="s">
        <v>15942</v>
      </c>
      <c r="G1674" s="121" t="s">
        <v>16258</v>
      </c>
      <c r="H1674" s="121" t="s">
        <v>194</v>
      </c>
      <c r="I1674" s="138">
        <v>5</v>
      </c>
      <c r="J1674" s="138" t="s">
        <v>16259</v>
      </c>
      <c r="K1674" s="147" t="s">
        <v>31</v>
      </c>
      <c r="L1674" s="162">
        <v>5</v>
      </c>
      <c r="M1674" s="27">
        <f t="shared" si="60"/>
        <v>650</v>
      </c>
      <c r="N1674" s="23"/>
      <c r="O1674" s="24" t="s">
        <v>32</v>
      </c>
    </row>
    <row r="1675" s="1" customFormat="1" ht="18.75" spans="1:15">
      <c r="A1675" s="121">
        <v>1670</v>
      </c>
      <c r="B1675" s="121" t="s">
        <v>14518</v>
      </c>
      <c r="C1675" s="121" t="s">
        <v>11004</v>
      </c>
      <c r="D1675" s="121" t="s">
        <v>10034</v>
      </c>
      <c r="E1675" s="121" t="s">
        <v>14519</v>
      </c>
      <c r="F1675" s="121" t="s">
        <v>15942</v>
      </c>
      <c r="G1675" s="121" t="s">
        <v>16260</v>
      </c>
      <c r="H1675" s="121" t="s">
        <v>194</v>
      </c>
      <c r="I1675" s="138">
        <v>3</v>
      </c>
      <c r="J1675" s="138" t="s">
        <v>16261</v>
      </c>
      <c r="K1675" s="147" t="s">
        <v>31</v>
      </c>
      <c r="L1675" s="162">
        <v>2</v>
      </c>
      <c r="M1675" s="27">
        <f t="shared" si="60"/>
        <v>260</v>
      </c>
      <c r="N1675" s="23"/>
      <c r="O1675" s="24" t="s">
        <v>32</v>
      </c>
    </row>
    <row r="1676" s="1" customFormat="1" ht="18.75" spans="1:15">
      <c r="A1676" s="121">
        <v>1671</v>
      </c>
      <c r="B1676" s="121" t="s">
        <v>14518</v>
      </c>
      <c r="C1676" s="121" t="s">
        <v>11004</v>
      </c>
      <c r="D1676" s="121" t="s">
        <v>10034</v>
      </c>
      <c r="E1676" s="121" t="s">
        <v>14519</v>
      </c>
      <c r="F1676" s="121" t="s">
        <v>15942</v>
      </c>
      <c r="G1676" s="121" t="s">
        <v>16262</v>
      </c>
      <c r="H1676" s="121" t="s">
        <v>1583</v>
      </c>
      <c r="I1676" s="138">
        <v>3</v>
      </c>
      <c r="J1676" s="138" t="s">
        <v>16263</v>
      </c>
      <c r="K1676" s="147" t="s">
        <v>31</v>
      </c>
      <c r="L1676" s="162">
        <v>3</v>
      </c>
      <c r="M1676" s="27">
        <f t="shared" si="60"/>
        <v>390</v>
      </c>
      <c r="N1676" s="23"/>
      <c r="O1676" s="24" t="s">
        <v>32</v>
      </c>
    </row>
    <row r="1677" s="1" customFormat="1" ht="18.75" spans="1:15">
      <c r="A1677" s="121">
        <v>1672</v>
      </c>
      <c r="B1677" s="121" t="s">
        <v>14518</v>
      </c>
      <c r="C1677" s="121" t="s">
        <v>11004</v>
      </c>
      <c r="D1677" s="121" t="s">
        <v>10034</v>
      </c>
      <c r="E1677" s="121" t="s">
        <v>14519</v>
      </c>
      <c r="F1677" s="121" t="s">
        <v>15942</v>
      </c>
      <c r="G1677" s="121" t="s">
        <v>16264</v>
      </c>
      <c r="H1677" s="121" t="s">
        <v>194</v>
      </c>
      <c r="I1677" s="138">
        <v>7</v>
      </c>
      <c r="J1677" s="138" t="s">
        <v>16263</v>
      </c>
      <c r="K1677" s="147" t="s">
        <v>31</v>
      </c>
      <c r="L1677" s="162">
        <v>3</v>
      </c>
      <c r="M1677" s="27">
        <f t="shared" si="60"/>
        <v>390</v>
      </c>
      <c r="N1677" s="23"/>
      <c r="O1677" s="24" t="s">
        <v>32</v>
      </c>
    </row>
    <row r="1678" s="1" customFormat="1" ht="18.75" spans="1:15">
      <c r="A1678" s="121">
        <v>1673</v>
      </c>
      <c r="B1678" s="121" t="s">
        <v>14518</v>
      </c>
      <c r="C1678" s="121" t="s">
        <v>11004</v>
      </c>
      <c r="D1678" s="121" t="s">
        <v>10034</v>
      </c>
      <c r="E1678" s="121" t="s">
        <v>14519</v>
      </c>
      <c r="F1678" s="121" t="s">
        <v>15942</v>
      </c>
      <c r="G1678" s="121" t="s">
        <v>16265</v>
      </c>
      <c r="H1678" s="121" t="s">
        <v>194</v>
      </c>
      <c r="I1678" s="138">
        <v>3</v>
      </c>
      <c r="J1678" s="138" t="s">
        <v>16266</v>
      </c>
      <c r="K1678" s="147" t="s">
        <v>31</v>
      </c>
      <c r="L1678" s="162">
        <v>3</v>
      </c>
      <c r="M1678" s="27">
        <f t="shared" si="60"/>
        <v>390</v>
      </c>
      <c r="N1678" s="23"/>
      <c r="O1678" s="24" t="s">
        <v>32</v>
      </c>
    </row>
    <row r="1679" s="1" customFormat="1" ht="18.75" spans="1:15">
      <c r="A1679" s="121">
        <v>1674</v>
      </c>
      <c r="B1679" s="121" t="s">
        <v>14518</v>
      </c>
      <c r="C1679" s="121" t="s">
        <v>11004</v>
      </c>
      <c r="D1679" s="121" t="s">
        <v>10034</v>
      </c>
      <c r="E1679" s="121" t="s">
        <v>14519</v>
      </c>
      <c r="F1679" s="121" t="s">
        <v>15942</v>
      </c>
      <c r="G1679" s="121" t="s">
        <v>16267</v>
      </c>
      <c r="H1679" s="121" t="s">
        <v>194</v>
      </c>
      <c r="I1679" s="138">
        <v>3</v>
      </c>
      <c r="J1679" s="138" t="s">
        <v>16259</v>
      </c>
      <c r="K1679" s="147" t="s">
        <v>31</v>
      </c>
      <c r="L1679" s="162">
        <v>3</v>
      </c>
      <c r="M1679" s="27">
        <f t="shared" si="60"/>
        <v>390</v>
      </c>
      <c r="N1679" s="23"/>
      <c r="O1679" s="24" t="s">
        <v>32</v>
      </c>
    </row>
    <row r="1680" s="1" customFormat="1" ht="18.75" spans="1:15">
      <c r="A1680" s="121">
        <v>1675</v>
      </c>
      <c r="B1680" s="121" t="s">
        <v>14518</v>
      </c>
      <c r="C1680" s="121" t="s">
        <v>11004</v>
      </c>
      <c r="D1680" s="121" t="s">
        <v>10034</v>
      </c>
      <c r="E1680" s="121" t="s">
        <v>14519</v>
      </c>
      <c r="F1680" s="121" t="s">
        <v>15942</v>
      </c>
      <c r="G1680" s="121" t="s">
        <v>16268</v>
      </c>
      <c r="H1680" s="121" t="s">
        <v>194</v>
      </c>
      <c r="I1680" s="138">
        <v>2</v>
      </c>
      <c r="J1680" s="138" t="s">
        <v>16261</v>
      </c>
      <c r="K1680" s="147" t="s">
        <v>31</v>
      </c>
      <c r="L1680" s="162">
        <v>2</v>
      </c>
      <c r="M1680" s="27">
        <f t="shared" si="60"/>
        <v>260</v>
      </c>
      <c r="N1680" s="23"/>
      <c r="O1680" s="24" t="s">
        <v>32</v>
      </c>
    </row>
    <row r="1681" s="1" customFormat="1" ht="18.75" spans="1:15">
      <c r="A1681" s="121">
        <v>1676</v>
      </c>
      <c r="B1681" s="121" t="s">
        <v>14518</v>
      </c>
      <c r="C1681" s="121" t="s">
        <v>11004</v>
      </c>
      <c r="D1681" s="121" t="s">
        <v>10034</v>
      </c>
      <c r="E1681" s="121" t="s">
        <v>14519</v>
      </c>
      <c r="F1681" s="121" t="s">
        <v>15942</v>
      </c>
      <c r="G1681" s="121" t="s">
        <v>16269</v>
      </c>
      <c r="H1681" s="121" t="s">
        <v>1583</v>
      </c>
      <c r="I1681" s="138">
        <v>1</v>
      </c>
      <c r="J1681" s="138" t="s">
        <v>16261</v>
      </c>
      <c r="K1681" s="147" t="s">
        <v>31</v>
      </c>
      <c r="L1681" s="162">
        <v>1</v>
      </c>
      <c r="M1681" s="27">
        <f t="shared" si="60"/>
        <v>130</v>
      </c>
      <c r="N1681" s="23"/>
      <c r="O1681" s="24" t="s">
        <v>32</v>
      </c>
    </row>
    <row r="1682" s="1" customFormat="1" ht="18.75" spans="1:15">
      <c r="A1682" s="121">
        <v>1677</v>
      </c>
      <c r="B1682" s="121" t="s">
        <v>14518</v>
      </c>
      <c r="C1682" s="121" t="s">
        <v>11004</v>
      </c>
      <c r="D1682" s="121" t="s">
        <v>10034</v>
      </c>
      <c r="E1682" s="121" t="s">
        <v>14519</v>
      </c>
      <c r="F1682" s="121" t="s">
        <v>15942</v>
      </c>
      <c r="G1682" s="121" t="s">
        <v>16270</v>
      </c>
      <c r="H1682" s="121" t="s">
        <v>1583</v>
      </c>
      <c r="I1682" s="138">
        <v>4</v>
      </c>
      <c r="J1682" s="138" t="s">
        <v>16261</v>
      </c>
      <c r="K1682" s="147" t="s">
        <v>31</v>
      </c>
      <c r="L1682" s="162">
        <v>4</v>
      </c>
      <c r="M1682" s="27">
        <f t="shared" si="60"/>
        <v>520</v>
      </c>
      <c r="N1682" s="23"/>
      <c r="O1682" s="24" t="s">
        <v>32</v>
      </c>
    </row>
    <row r="1683" s="1" customFormat="1" ht="18.75" spans="1:15">
      <c r="A1683" s="121">
        <v>1678</v>
      </c>
      <c r="B1683" s="121" t="s">
        <v>14518</v>
      </c>
      <c r="C1683" s="121" t="s">
        <v>11004</v>
      </c>
      <c r="D1683" s="121" t="s">
        <v>10034</v>
      </c>
      <c r="E1683" s="121" t="s">
        <v>14519</v>
      </c>
      <c r="F1683" s="121" t="s">
        <v>15942</v>
      </c>
      <c r="G1683" s="121" t="s">
        <v>16271</v>
      </c>
      <c r="H1683" s="121" t="s">
        <v>194</v>
      </c>
      <c r="I1683" s="138">
        <v>2</v>
      </c>
      <c r="J1683" s="138" t="s">
        <v>16261</v>
      </c>
      <c r="K1683" s="147" t="s">
        <v>31</v>
      </c>
      <c r="L1683" s="162">
        <v>2</v>
      </c>
      <c r="M1683" s="27">
        <f t="shared" si="60"/>
        <v>260</v>
      </c>
      <c r="N1683" s="23"/>
      <c r="O1683" s="24" t="s">
        <v>32</v>
      </c>
    </row>
    <row r="1684" s="1" customFormat="1" ht="18.75" spans="1:15">
      <c r="A1684" s="121">
        <v>1679</v>
      </c>
      <c r="B1684" s="121" t="s">
        <v>14518</v>
      </c>
      <c r="C1684" s="121" t="s">
        <v>11004</v>
      </c>
      <c r="D1684" s="121" t="s">
        <v>10034</v>
      </c>
      <c r="E1684" s="121" t="s">
        <v>14519</v>
      </c>
      <c r="F1684" s="121" t="s">
        <v>15942</v>
      </c>
      <c r="G1684" s="121" t="s">
        <v>16272</v>
      </c>
      <c r="H1684" s="121" t="s">
        <v>194</v>
      </c>
      <c r="I1684" s="138">
        <v>3</v>
      </c>
      <c r="J1684" s="138" t="s">
        <v>16261</v>
      </c>
      <c r="K1684" s="147" t="s">
        <v>14523</v>
      </c>
      <c r="L1684" s="162">
        <v>2</v>
      </c>
      <c r="M1684" s="27">
        <f t="shared" si="60"/>
        <v>260</v>
      </c>
      <c r="N1684" s="23"/>
      <c r="O1684" s="24" t="s">
        <v>32</v>
      </c>
    </row>
    <row r="1685" s="1" customFormat="1" ht="18.75" spans="1:15">
      <c r="A1685" s="121">
        <v>1680</v>
      </c>
      <c r="B1685" s="121" t="s">
        <v>14518</v>
      </c>
      <c r="C1685" s="121" t="s">
        <v>11004</v>
      </c>
      <c r="D1685" s="121" t="s">
        <v>10034</v>
      </c>
      <c r="E1685" s="121" t="s">
        <v>14519</v>
      </c>
      <c r="F1685" s="121" t="s">
        <v>15942</v>
      </c>
      <c r="G1685" s="121" t="s">
        <v>16273</v>
      </c>
      <c r="H1685" s="121" t="s">
        <v>1583</v>
      </c>
      <c r="I1685" s="138">
        <v>5</v>
      </c>
      <c r="J1685" s="138" t="s">
        <v>16256</v>
      </c>
      <c r="K1685" s="147" t="s">
        <v>14523</v>
      </c>
      <c r="L1685" s="162">
        <v>3</v>
      </c>
      <c r="M1685" s="27">
        <f t="shared" si="60"/>
        <v>390</v>
      </c>
      <c r="N1685" s="23"/>
      <c r="O1685" s="24" t="s">
        <v>32</v>
      </c>
    </row>
    <row r="1686" s="1" customFormat="1" ht="18.75" spans="1:15">
      <c r="A1686" s="121">
        <v>1681</v>
      </c>
      <c r="B1686" s="121" t="s">
        <v>14518</v>
      </c>
      <c r="C1686" s="121" t="s">
        <v>11004</v>
      </c>
      <c r="D1686" s="121" t="s">
        <v>10034</v>
      </c>
      <c r="E1686" s="121" t="s">
        <v>14519</v>
      </c>
      <c r="F1686" s="121" t="s">
        <v>15942</v>
      </c>
      <c r="G1686" s="121" t="s">
        <v>16274</v>
      </c>
      <c r="H1686" s="121" t="s">
        <v>194</v>
      </c>
      <c r="I1686" s="138">
        <v>4</v>
      </c>
      <c r="J1686" s="138" t="s">
        <v>16256</v>
      </c>
      <c r="K1686" s="147" t="s">
        <v>14523</v>
      </c>
      <c r="L1686" s="162">
        <v>2</v>
      </c>
      <c r="M1686" s="27">
        <f t="shared" si="60"/>
        <v>260</v>
      </c>
      <c r="N1686" s="23"/>
      <c r="O1686" s="24" t="s">
        <v>32</v>
      </c>
    </row>
    <row r="1687" s="1" customFormat="1" ht="18.75" spans="1:15">
      <c r="A1687" s="121">
        <v>1682</v>
      </c>
      <c r="B1687" s="121" t="s">
        <v>14518</v>
      </c>
      <c r="C1687" s="121" t="s">
        <v>11004</v>
      </c>
      <c r="D1687" s="121" t="s">
        <v>10034</v>
      </c>
      <c r="E1687" s="121" t="s">
        <v>14519</v>
      </c>
      <c r="F1687" s="121" t="s">
        <v>15942</v>
      </c>
      <c r="G1687" s="121" t="s">
        <v>13680</v>
      </c>
      <c r="H1687" s="121" t="s">
        <v>1583</v>
      </c>
      <c r="I1687" s="138">
        <v>3</v>
      </c>
      <c r="J1687" s="138" t="s">
        <v>16256</v>
      </c>
      <c r="K1687" s="147" t="s">
        <v>14523</v>
      </c>
      <c r="L1687" s="162">
        <v>2</v>
      </c>
      <c r="M1687" s="27">
        <f t="shared" si="60"/>
        <v>260</v>
      </c>
      <c r="N1687" s="23"/>
      <c r="O1687" s="24" t="s">
        <v>32</v>
      </c>
    </row>
    <row r="1688" s="1" customFormat="1" ht="18.75" spans="1:15">
      <c r="A1688" s="121">
        <v>1683</v>
      </c>
      <c r="B1688" s="121" t="s">
        <v>14518</v>
      </c>
      <c r="C1688" s="121" t="s">
        <v>11004</v>
      </c>
      <c r="D1688" s="121" t="s">
        <v>10034</v>
      </c>
      <c r="E1688" s="121" t="s">
        <v>14519</v>
      </c>
      <c r="F1688" s="121" t="s">
        <v>15942</v>
      </c>
      <c r="G1688" s="121" t="s">
        <v>16275</v>
      </c>
      <c r="H1688" s="121" t="s">
        <v>194</v>
      </c>
      <c r="I1688" s="138">
        <v>1</v>
      </c>
      <c r="J1688" s="138" t="s">
        <v>16261</v>
      </c>
      <c r="K1688" s="147" t="s">
        <v>14523</v>
      </c>
      <c r="L1688" s="162">
        <v>1</v>
      </c>
      <c r="M1688" s="27">
        <f t="shared" si="60"/>
        <v>130</v>
      </c>
      <c r="N1688" s="23"/>
      <c r="O1688" s="24" t="s">
        <v>32</v>
      </c>
    </row>
    <row r="1689" s="1" customFormat="1" ht="18.75" spans="1:15">
      <c r="A1689" s="121">
        <v>1684</v>
      </c>
      <c r="B1689" s="121" t="s">
        <v>14518</v>
      </c>
      <c r="C1689" s="121" t="s">
        <v>11004</v>
      </c>
      <c r="D1689" s="121" t="s">
        <v>10034</v>
      </c>
      <c r="E1689" s="121" t="s">
        <v>14519</v>
      </c>
      <c r="F1689" s="121" t="s">
        <v>15942</v>
      </c>
      <c r="G1689" s="121" t="s">
        <v>16276</v>
      </c>
      <c r="H1689" s="121" t="s">
        <v>194</v>
      </c>
      <c r="I1689" s="138">
        <v>3</v>
      </c>
      <c r="J1689" s="138" t="s">
        <v>16256</v>
      </c>
      <c r="K1689" s="147" t="s">
        <v>14523</v>
      </c>
      <c r="L1689" s="162">
        <v>2</v>
      </c>
      <c r="M1689" s="27">
        <f t="shared" si="60"/>
        <v>260</v>
      </c>
      <c r="N1689" s="23"/>
      <c r="O1689" s="24" t="s">
        <v>32</v>
      </c>
    </row>
    <row r="1690" s="1" customFormat="1" ht="18.75" spans="1:15">
      <c r="A1690" s="121">
        <v>1685</v>
      </c>
      <c r="B1690" s="121" t="s">
        <v>14518</v>
      </c>
      <c r="C1690" s="121" t="s">
        <v>11004</v>
      </c>
      <c r="D1690" s="121" t="s">
        <v>10034</v>
      </c>
      <c r="E1690" s="121" t="s">
        <v>14519</v>
      </c>
      <c r="F1690" s="121" t="s">
        <v>15942</v>
      </c>
      <c r="G1690" s="121" t="s">
        <v>16277</v>
      </c>
      <c r="H1690" s="121" t="s">
        <v>194</v>
      </c>
      <c r="I1690" s="138">
        <v>5</v>
      </c>
      <c r="J1690" s="138" t="s">
        <v>16256</v>
      </c>
      <c r="K1690" s="147" t="s">
        <v>14523</v>
      </c>
      <c r="L1690" s="162">
        <v>3</v>
      </c>
      <c r="M1690" s="27">
        <f t="shared" si="60"/>
        <v>390</v>
      </c>
      <c r="N1690" s="23"/>
      <c r="O1690" s="24" t="s">
        <v>32</v>
      </c>
    </row>
    <row r="1691" s="1" customFormat="1" ht="18.75" spans="1:15">
      <c r="A1691" s="121">
        <v>1686</v>
      </c>
      <c r="B1691" s="121" t="s">
        <v>14518</v>
      </c>
      <c r="C1691" s="121" t="s">
        <v>11004</v>
      </c>
      <c r="D1691" s="121" t="s">
        <v>10034</v>
      </c>
      <c r="E1691" s="121" t="s">
        <v>14519</v>
      </c>
      <c r="F1691" s="121" t="s">
        <v>15942</v>
      </c>
      <c r="G1691" s="121" t="s">
        <v>16278</v>
      </c>
      <c r="H1691" s="121" t="s">
        <v>194</v>
      </c>
      <c r="I1691" s="138">
        <v>6</v>
      </c>
      <c r="J1691" s="138" t="s">
        <v>16256</v>
      </c>
      <c r="K1691" s="147" t="s">
        <v>14523</v>
      </c>
      <c r="L1691" s="162">
        <v>4</v>
      </c>
      <c r="M1691" s="27">
        <f t="shared" si="60"/>
        <v>520</v>
      </c>
      <c r="N1691" s="23"/>
      <c r="O1691" s="24" t="s">
        <v>32</v>
      </c>
    </row>
    <row r="1692" s="1" customFormat="1" ht="18.75" spans="1:15">
      <c r="A1692" s="121">
        <v>1687</v>
      </c>
      <c r="B1692" s="121" t="s">
        <v>14518</v>
      </c>
      <c r="C1692" s="121" t="s">
        <v>11004</v>
      </c>
      <c r="D1692" s="121" t="s">
        <v>10034</v>
      </c>
      <c r="E1692" s="121" t="s">
        <v>14519</v>
      </c>
      <c r="F1692" s="121" t="s">
        <v>15942</v>
      </c>
      <c r="G1692" s="121" t="s">
        <v>16279</v>
      </c>
      <c r="H1692" s="121" t="s">
        <v>194</v>
      </c>
      <c r="I1692" s="138">
        <v>3</v>
      </c>
      <c r="J1692" s="138" t="s">
        <v>16256</v>
      </c>
      <c r="K1692" s="147" t="s">
        <v>14523</v>
      </c>
      <c r="L1692" s="162">
        <v>2</v>
      </c>
      <c r="M1692" s="27">
        <f t="shared" si="60"/>
        <v>260</v>
      </c>
      <c r="N1692" s="23"/>
      <c r="O1692" s="24" t="s">
        <v>32</v>
      </c>
    </row>
    <row r="1693" s="1" customFormat="1" ht="18.75" spans="1:15">
      <c r="A1693" s="121">
        <v>1688</v>
      </c>
      <c r="B1693" s="121" t="s">
        <v>14518</v>
      </c>
      <c r="C1693" s="121" t="s">
        <v>11004</v>
      </c>
      <c r="D1693" s="121" t="s">
        <v>10034</v>
      </c>
      <c r="E1693" s="121" t="s">
        <v>14519</v>
      </c>
      <c r="F1693" s="142" t="s">
        <v>16280</v>
      </c>
      <c r="G1693" s="142" t="s">
        <v>16281</v>
      </c>
      <c r="H1693" s="141" t="s">
        <v>194</v>
      </c>
      <c r="I1693" s="142">
        <v>8</v>
      </c>
      <c r="J1693" s="144" t="s">
        <v>16282</v>
      </c>
      <c r="K1693" s="141" t="s">
        <v>31</v>
      </c>
      <c r="L1693" s="142">
        <v>2</v>
      </c>
      <c r="M1693" s="27">
        <f t="shared" si="60"/>
        <v>260</v>
      </c>
      <c r="N1693" s="23"/>
      <c r="O1693" s="24" t="s">
        <v>32</v>
      </c>
    </row>
    <row r="1694" s="1" customFormat="1" ht="18.75" spans="1:15">
      <c r="A1694" s="121">
        <v>1689</v>
      </c>
      <c r="B1694" s="121" t="s">
        <v>14518</v>
      </c>
      <c r="C1694" s="121" t="s">
        <v>11004</v>
      </c>
      <c r="D1694" s="121" t="s">
        <v>10034</v>
      </c>
      <c r="E1694" s="121" t="s">
        <v>14519</v>
      </c>
      <c r="F1694" s="142" t="s">
        <v>16280</v>
      </c>
      <c r="G1694" s="142" t="s">
        <v>16283</v>
      </c>
      <c r="H1694" s="141" t="s">
        <v>194</v>
      </c>
      <c r="I1694" s="142">
        <v>3</v>
      </c>
      <c r="J1694" s="144" t="s">
        <v>16282</v>
      </c>
      <c r="K1694" s="141" t="s">
        <v>31</v>
      </c>
      <c r="L1694" s="142">
        <v>1</v>
      </c>
      <c r="M1694" s="27">
        <f t="shared" si="60"/>
        <v>130</v>
      </c>
      <c r="N1694" s="23"/>
      <c r="O1694" s="24" t="s">
        <v>32</v>
      </c>
    </row>
    <row r="1695" s="1" customFormat="1" ht="18.75" spans="1:15">
      <c r="A1695" s="121">
        <v>1690</v>
      </c>
      <c r="B1695" s="121" t="s">
        <v>14518</v>
      </c>
      <c r="C1695" s="121" t="s">
        <v>11004</v>
      </c>
      <c r="D1695" s="121" t="s">
        <v>10034</v>
      </c>
      <c r="E1695" s="121" t="s">
        <v>14519</v>
      </c>
      <c r="F1695" s="142" t="s">
        <v>16280</v>
      </c>
      <c r="G1695" s="142" t="s">
        <v>16284</v>
      </c>
      <c r="H1695" s="141" t="s">
        <v>194</v>
      </c>
      <c r="I1695" s="142">
        <v>4</v>
      </c>
      <c r="J1695" s="144" t="s">
        <v>16282</v>
      </c>
      <c r="K1695" s="141" t="s">
        <v>31</v>
      </c>
      <c r="L1695" s="142">
        <v>1</v>
      </c>
      <c r="M1695" s="27">
        <f t="shared" si="60"/>
        <v>130</v>
      </c>
      <c r="N1695" s="23"/>
      <c r="O1695" s="24" t="s">
        <v>32</v>
      </c>
    </row>
    <row r="1696" s="1" customFormat="1" ht="18.75" spans="1:15">
      <c r="A1696" s="121">
        <v>1691</v>
      </c>
      <c r="B1696" s="121" t="s">
        <v>14518</v>
      </c>
      <c r="C1696" s="121" t="s">
        <v>11004</v>
      </c>
      <c r="D1696" s="121" t="s">
        <v>10034</v>
      </c>
      <c r="E1696" s="121" t="s">
        <v>14519</v>
      </c>
      <c r="F1696" s="142" t="s">
        <v>16280</v>
      </c>
      <c r="G1696" s="142" t="s">
        <v>16285</v>
      </c>
      <c r="H1696" s="141" t="s">
        <v>194</v>
      </c>
      <c r="I1696" s="142">
        <v>4</v>
      </c>
      <c r="J1696" s="144" t="s">
        <v>16282</v>
      </c>
      <c r="K1696" s="141" t="s">
        <v>31</v>
      </c>
      <c r="L1696" s="142">
        <v>1</v>
      </c>
      <c r="M1696" s="27">
        <f t="shared" si="60"/>
        <v>130</v>
      </c>
      <c r="N1696" s="23"/>
      <c r="O1696" s="24" t="s">
        <v>32</v>
      </c>
    </row>
    <row r="1697" s="1" customFormat="1" ht="18.75" spans="1:15">
      <c r="A1697" s="121">
        <v>1692</v>
      </c>
      <c r="B1697" s="121" t="s">
        <v>14518</v>
      </c>
      <c r="C1697" s="121" t="s">
        <v>11004</v>
      </c>
      <c r="D1697" s="121" t="s">
        <v>10034</v>
      </c>
      <c r="E1697" s="121" t="s">
        <v>14519</v>
      </c>
      <c r="F1697" s="142" t="s">
        <v>16280</v>
      </c>
      <c r="G1697" s="142" t="s">
        <v>16286</v>
      </c>
      <c r="H1697" s="141" t="s">
        <v>1583</v>
      </c>
      <c r="I1697" s="142">
        <v>3</v>
      </c>
      <c r="J1697" s="144" t="s">
        <v>16282</v>
      </c>
      <c r="K1697" s="141" t="s">
        <v>31</v>
      </c>
      <c r="L1697" s="142">
        <v>2</v>
      </c>
      <c r="M1697" s="27">
        <f t="shared" si="60"/>
        <v>260</v>
      </c>
      <c r="N1697" s="23"/>
      <c r="O1697" s="24" t="s">
        <v>32</v>
      </c>
    </row>
    <row r="1698" s="1" customFormat="1" ht="18.75" spans="1:15">
      <c r="A1698" s="121">
        <v>1693</v>
      </c>
      <c r="B1698" s="121" t="s">
        <v>14518</v>
      </c>
      <c r="C1698" s="121" t="s">
        <v>11004</v>
      </c>
      <c r="D1698" s="121" t="s">
        <v>10034</v>
      </c>
      <c r="E1698" s="121" t="s">
        <v>14519</v>
      </c>
      <c r="F1698" s="142" t="s">
        <v>16280</v>
      </c>
      <c r="G1698" s="142" t="s">
        <v>16287</v>
      </c>
      <c r="H1698" s="141" t="s">
        <v>194</v>
      </c>
      <c r="I1698" s="142">
        <v>3</v>
      </c>
      <c r="J1698" s="144" t="s">
        <v>16282</v>
      </c>
      <c r="K1698" s="141" t="s">
        <v>31</v>
      </c>
      <c r="L1698" s="142">
        <v>1</v>
      </c>
      <c r="M1698" s="27">
        <f t="shared" si="60"/>
        <v>130</v>
      </c>
      <c r="N1698" s="23"/>
      <c r="O1698" s="24" t="s">
        <v>32</v>
      </c>
    </row>
    <row r="1699" s="1" customFormat="1" ht="18.75" spans="1:15">
      <c r="A1699" s="121">
        <v>1694</v>
      </c>
      <c r="B1699" s="121" t="s">
        <v>14518</v>
      </c>
      <c r="C1699" s="121" t="s">
        <v>11004</v>
      </c>
      <c r="D1699" s="121" t="s">
        <v>10034</v>
      </c>
      <c r="E1699" s="121" t="s">
        <v>14519</v>
      </c>
      <c r="F1699" s="142" t="s">
        <v>16280</v>
      </c>
      <c r="G1699" s="142" t="s">
        <v>16288</v>
      </c>
      <c r="H1699" s="141" t="s">
        <v>194</v>
      </c>
      <c r="I1699" s="142">
        <v>4</v>
      </c>
      <c r="J1699" s="144" t="s">
        <v>16282</v>
      </c>
      <c r="K1699" s="141" t="s">
        <v>31</v>
      </c>
      <c r="L1699" s="142">
        <v>2</v>
      </c>
      <c r="M1699" s="27">
        <f t="shared" si="60"/>
        <v>260</v>
      </c>
      <c r="N1699" s="23"/>
      <c r="O1699" s="24" t="s">
        <v>32</v>
      </c>
    </row>
    <row r="1700" s="1" customFormat="1" ht="18.75" spans="1:15">
      <c r="A1700" s="121">
        <v>1695</v>
      </c>
      <c r="B1700" s="121" t="s">
        <v>14518</v>
      </c>
      <c r="C1700" s="121" t="s">
        <v>11004</v>
      </c>
      <c r="D1700" s="121" t="s">
        <v>10034</v>
      </c>
      <c r="E1700" s="121" t="s">
        <v>14519</v>
      </c>
      <c r="F1700" s="142" t="s">
        <v>16280</v>
      </c>
      <c r="G1700" s="142" t="s">
        <v>16289</v>
      </c>
      <c r="H1700" s="141" t="s">
        <v>194</v>
      </c>
      <c r="I1700" s="142">
        <v>5</v>
      </c>
      <c r="J1700" s="144" t="s">
        <v>16282</v>
      </c>
      <c r="K1700" s="141" t="s">
        <v>31</v>
      </c>
      <c r="L1700" s="142">
        <v>2</v>
      </c>
      <c r="M1700" s="27">
        <f t="shared" si="60"/>
        <v>260</v>
      </c>
      <c r="N1700" s="23"/>
      <c r="O1700" s="24" t="s">
        <v>32</v>
      </c>
    </row>
    <row r="1701" s="1" customFormat="1" ht="18.75" spans="1:15">
      <c r="A1701" s="121">
        <v>1696</v>
      </c>
      <c r="B1701" s="121" t="s">
        <v>14518</v>
      </c>
      <c r="C1701" s="121" t="s">
        <v>11004</v>
      </c>
      <c r="D1701" s="121" t="s">
        <v>10034</v>
      </c>
      <c r="E1701" s="121" t="s">
        <v>14519</v>
      </c>
      <c r="F1701" s="142" t="s">
        <v>16280</v>
      </c>
      <c r="G1701" s="142" t="s">
        <v>16290</v>
      </c>
      <c r="H1701" s="141" t="s">
        <v>194</v>
      </c>
      <c r="I1701" s="142">
        <v>3</v>
      </c>
      <c r="J1701" s="144" t="s">
        <v>16282</v>
      </c>
      <c r="K1701" s="141" t="s">
        <v>31</v>
      </c>
      <c r="L1701" s="142">
        <v>1</v>
      </c>
      <c r="M1701" s="27">
        <f t="shared" si="60"/>
        <v>130</v>
      </c>
      <c r="N1701" s="23"/>
      <c r="O1701" s="24" t="s">
        <v>32</v>
      </c>
    </row>
    <row r="1702" s="1" customFormat="1" ht="18.75" spans="1:15">
      <c r="A1702" s="121">
        <v>1697</v>
      </c>
      <c r="B1702" s="121" t="s">
        <v>14518</v>
      </c>
      <c r="C1702" s="121" t="s">
        <v>11004</v>
      </c>
      <c r="D1702" s="121" t="s">
        <v>10034</v>
      </c>
      <c r="E1702" s="121" t="s">
        <v>14519</v>
      </c>
      <c r="F1702" s="142" t="s">
        <v>16280</v>
      </c>
      <c r="G1702" s="142" t="s">
        <v>16291</v>
      </c>
      <c r="H1702" s="141" t="s">
        <v>1583</v>
      </c>
      <c r="I1702" s="142">
        <v>4</v>
      </c>
      <c r="J1702" s="144" t="s">
        <v>16282</v>
      </c>
      <c r="K1702" s="141" t="s">
        <v>31</v>
      </c>
      <c r="L1702" s="142">
        <v>2</v>
      </c>
      <c r="M1702" s="27">
        <f t="shared" si="60"/>
        <v>260</v>
      </c>
      <c r="N1702" s="23"/>
      <c r="O1702" s="24" t="s">
        <v>32</v>
      </c>
    </row>
    <row r="1703" s="1" customFormat="1" ht="18.75" spans="1:15">
      <c r="A1703" s="121">
        <v>1698</v>
      </c>
      <c r="B1703" s="121" t="s">
        <v>14518</v>
      </c>
      <c r="C1703" s="121" t="s">
        <v>11004</v>
      </c>
      <c r="D1703" s="121" t="s">
        <v>10034</v>
      </c>
      <c r="E1703" s="121" t="s">
        <v>14519</v>
      </c>
      <c r="F1703" s="142" t="s">
        <v>16280</v>
      </c>
      <c r="G1703" s="142" t="s">
        <v>16292</v>
      </c>
      <c r="H1703" s="141" t="s">
        <v>1583</v>
      </c>
      <c r="I1703" s="142">
        <v>3</v>
      </c>
      <c r="J1703" s="144" t="s">
        <v>16282</v>
      </c>
      <c r="K1703" s="141" t="s">
        <v>31</v>
      </c>
      <c r="L1703" s="142">
        <v>2</v>
      </c>
      <c r="M1703" s="27">
        <f t="shared" si="60"/>
        <v>260</v>
      </c>
      <c r="N1703" s="23"/>
      <c r="O1703" s="24" t="s">
        <v>32</v>
      </c>
    </row>
    <row r="1704" s="1" customFormat="1" ht="18.75" spans="1:15">
      <c r="A1704" s="121">
        <v>1699</v>
      </c>
      <c r="B1704" s="121" t="s">
        <v>14518</v>
      </c>
      <c r="C1704" s="121" t="s">
        <v>11004</v>
      </c>
      <c r="D1704" s="121" t="s">
        <v>10034</v>
      </c>
      <c r="E1704" s="121" t="s">
        <v>14519</v>
      </c>
      <c r="F1704" s="142" t="s">
        <v>16280</v>
      </c>
      <c r="G1704" s="142" t="s">
        <v>16293</v>
      </c>
      <c r="H1704" s="141" t="s">
        <v>194</v>
      </c>
      <c r="I1704" s="142">
        <v>4</v>
      </c>
      <c r="J1704" s="144" t="s">
        <v>16282</v>
      </c>
      <c r="K1704" s="141" t="s">
        <v>31</v>
      </c>
      <c r="L1704" s="142">
        <v>1</v>
      </c>
      <c r="M1704" s="27">
        <f t="shared" si="60"/>
        <v>130</v>
      </c>
      <c r="N1704" s="23"/>
      <c r="O1704" s="24" t="s">
        <v>32</v>
      </c>
    </row>
    <row r="1705" s="1" customFormat="1" ht="18.75" spans="1:15">
      <c r="A1705" s="121">
        <v>1700</v>
      </c>
      <c r="B1705" s="121" t="s">
        <v>14518</v>
      </c>
      <c r="C1705" s="121" t="s">
        <v>11004</v>
      </c>
      <c r="D1705" s="121" t="s">
        <v>10034</v>
      </c>
      <c r="E1705" s="121" t="s">
        <v>14519</v>
      </c>
      <c r="F1705" s="142" t="s">
        <v>16280</v>
      </c>
      <c r="G1705" s="142" t="s">
        <v>16294</v>
      </c>
      <c r="H1705" s="141" t="s">
        <v>194</v>
      </c>
      <c r="I1705" s="142">
        <v>3</v>
      </c>
      <c r="J1705" s="144" t="s">
        <v>16282</v>
      </c>
      <c r="K1705" s="141" t="s">
        <v>31</v>
      </c>
      <c r="L1705" s="142">
        <v>2</v>
      </c>
      <c r="M1705" s="27">
        <f t="shared" si="60"/>
        <v>260</v>
      </c>
      <c r="N1705" s="23"/>
      <c r="O1705" s="24" t="s">
        <v>32</v>
      </c>
    </row>
    <row r="1706" s="1" customFormat="1" ht="18.75" spans="1:15">
      <c r="A1706" s="121">
        <v>1701</v>
      </c>
      <c r="B1706" s="121" t="s">
        <v>14518</v>
      </c>
      <c r="C1706" s="121" t="s">
        <v>11004</v>
      </c>
      <c r="D1706" s="121" t="s">
        <v>10034</v>
      </c>
      <c r="E1706" s="121" t="s">
        <v>14519</v>
      </c>
      <c r="F1706" s="142" t="s">
        <v>16280</v>
      </c>
      <c r="G1706" s="142" t="s">
        <v>16295</v>
      </c>
      <c r="H1706" s="141" t="s">
        <v>1583</v>
      </c>
      <c r="I1706" s="142">
        <v>5</v>
      </c>
      <c r="J1706" s="144" t="s">
        <v>16282</v>
      </c>
      <c r="K1706" s="141" t="s">
        <v>31</v>
      </c>
      <c r="L1706" s="142">
        <v>2</v>
      </c>
      <c r="M1706" s="27">
        <f t="shared" si="60"/>
        <v>260</v>
      </c>
      <c r="N1706" s="23"/>
      <c r="O1706" s="24" t="s">
        <v>32</v>
      </c>
    </row>
    <row r="1707" s="1" customFormat="1" ht="18.75" spans="1:15">
      <c r="A1707" s="121">
        <v>1702</v>
      </c>
      <c r="B1707" s="121" t="s">
        <v>14518</v>
      </c>
      <c r="C1707" s="121" t="s">
        <v>11004</v>
      </c>
      <c r="D1707" s="121" t="s">
        <v>10034</v>
      </c>
      <c r="E1707" s="121" t="s">
        <v>14519</v>
      </c>
      <c r="F1707" s="142" t="s">
        <v>16280</v>
      </c>
      <c r="G1707" s="142" t="s">
        <v>16296</v>
      </c>
      <c r="H1707" s="141" t="s">
        <v>194</v>
      </c>
      <c r="I1707" s="142">
        <v>1</v>
      </c>
      <c r="J1707" s="144" t="s">
        <v>16282</v>
      </c>
      <c r="K1707" s="141" t="s">
        <v>31</v>
      </c>
      <c r="L1707" s="142">
        <v>1</v>
      </c>
      <c r="M1707" s="27">
        <f t="shared" si="60"/>
        <v>130</v>
      </c>
      <c r="N1707" s="23"/>
      <c r="O1707" s="24" t="s">
        <v>32</v>
      </c>
    </row>
    <row r="1708" s="1" customFormat="1" ht="18.75" spans="1:15">
      <c r="A1708" s="121">
        <v>1703</v>
      </c>
      <c r="B1708" s="121" t="s">
        <v>14518</v>
      </c>
      <c r="C1708" s="121" t="s">
        <v>11004</v>
      </c>
      <c r="D1708" s="121" t="s">
        <v>10034</v>
      </c>
      <c r="E1708" s="121" t="s">
        <v>14519</v>
      </c>
      <c r="F1708" s="142" t="s">
        <v>16280</v>
      </c>
      <c r="G1708" s="142" t="s">
        <v>16297</v>
      </c>
      <c r="H1708" s="141" t="s">
        <v>1583</v>
      </c>
      <c r="I1708" s="142">
        <v>3</v>
      </c>
      <c r="J1708" s="144" t="s">
        <v>16282</v>
      </c>
      <c r="K1708" s="141" t="s">
        <v>31</v>
      </c>
      <c r="L1708" s="142">
        <v>2</v>
      </c>
      <c r="M1708" s="27">
        <f t="shared" si="60"/>
        <v>260</v>
      </c>
      <c r="N1708" s="23"/>
      <c r="O1708" s="24" t="s">
        <v>32</v>
      </c>
    </row>
    <row r="1709" s="1" customFormat="1" ht="18.75" spans="1:15">
      <c r="A1709" s="121">
        <v>1704</v>
      </c>
      <c r="B1709" s="121" t="s">
        <v>14518</v>
      </c>
      <c r="C1709" s="121" t="s">
        <v>11004</v>
      </c>
      <c r="D1709" s="121" t="s">
        <v>10034</v>
      </c>
      <c r="E1709" s="121" t="s">
        <v>14519</v>
      </c>
      <c r="F1709" s="142" t="s">
        <v>16280</v>
      </c>
      <c r="G1709" s="142" t="s">
        <v>16298</v>
      </c>
      <c r="H1709" s="141" t="s">
        <v>194</v>
      </c>
      <c r="I1709" s="142">
        <v>1</v>
      </c>
      <c r="J1709" s="144" t="s">
        <v>16282</v>
      </c>
      <c r="K1709" s="141" t="s">
        <v>31</v>
      </c>
      <c r="L1709" s="142">
        <v>1</v>
      </c>
      <c r="M1709" s="27">
        <f t="shared" si="60"/>
        <v>130</v>
      </c>
      <c r="N1709" s="23"/>
      <c r="O1709" s="24" t="s">
        <v>32</v>
      </c>
    </row>
    <row r="1710" s="1" customFormat="1" ht="18.75" spans="1:15">
      <c r="A1710" s="121">
        <v>1705</v>
      </c>
      <c r="B1710" s="121" t="s">
        <v>14518</v>
      </c>
      <c r="C1710" s="121" t="s">
        <v>11004</v>
      </c>
      <c r="D1710" s="121" t="s">
        <v>10034</v>
      </c>
      <c r="E1710" s="121" t="s">
        <v>14519</v>
      </c>
      <c r="F1710" s="142" t="s">
        <v>16280</v>
      </c>
      <c r="G1710" s="142" t="s">
        <v>16299</v>
      </c>
      <c r="H1710" s="141" t="s">
        <v>194</v>
      </c>
      <c r="I1710" s="142">
        <v>5</v>
      </c>
      <c r="J1710" s="144" t="s">
        <v>16300</v>
      </c>
      <c r="K1710" s="141" t="s">
        <v>31</v>
      </c>
      <c r="L1710" s="142">
        <v>2</v>
      </c>
      <c r="M1710" s="27">
        <f t="shared" si="60"/>
        <v>260</v>
      </c>
      <c r="N1710" s="23"/>
      <c r="O1710" s="24" t="s">
        <v>32</v>
      </c>
    </row>
    <row r="1711" s="1" customFormat="1" ht="18.75" spans="1:15">
      <c r="A1711" s="121">
        <v>1706</v>
      </c>
      <c r="B1711" s="121" t="s">
        <v>14518</v>
      </c>
      <c r="C1711" s="121" t="s">
        <v>11004</v>
      </c>
      <c r="D1711" s="121" t="s">
        <v>10034</v>
      </c>
      <c r="E1711" s="121" t="s">
        <v>14519</v>
      </c>
      <c r="F1711" s="142" t="s">
        <v>16280</v>
      </c>
      <c r="G1711" s="142" t="s">
        <v>16301</v>
      </c>
      <c r="H1711" s="141" t="s">
        <v>194</v>
      </c>
      <c r="I1711" s="142">
        <v>4</v>
      </c>
      <c r="J1711" s="144" t="s">
        <v>16300</v>
      </c>
      <c r="K1711" s="141" t="s">
        <v>31</v>
      </c>
      <c r="L1711" s="142">
        <v>1</v>
      </c>
      <c r="M1711" s="27">
        <f t="shared" si="60"/>
        <v>130</v>
      </c>
      <c r="N1711" s="23"/>
      <c r="O1711" s="24" t="s">
        <v>32</v>
      </c>
    </row>
    <row r="1712" s="1" customFormat="1" ht="18.75" spans="1:15">
      <c r="A1712" s="121">
        <v>1707</v>
      </c>
      <c r="B1712" s="121" t="s">
        <v>14518</v>
      </c>
      <c r="C1712" s="121" t="s">
        <v>11004</v>
      </c>
      <c r="D1712" s="121" t="s">
        <v>10034</v>
      </c>
      <c r="E1712" s="121" t="s">
        <v>14519</v>
      </c>
      <c r="F1712" s="142" t="s">
        <v>16280</v>
      </c>
      <c r="G1712" s="142" t="s">
        <v>16302</v>
      </c>
      <c r="H1712" s="141" t="s">
        <v>194</v>
      </c>
      <c r="I1712" s="142">
        <v>6</v>
      </c>
      <c r="J1712" s="144" t="s">
        <v>16300</v>
      </c>
      <c r="K1712" s="141" t="s">
        <v>31</v>
      </c>
      <c r="L1712" s="142">
        <v>2</v>
      </c>
      <c r="M1712" s="27">
        <f t="shared" si="60"/>
        <v>260</v>
      </c>
      <c r="N1712" s="23"/>
      <c r="O1712" s="24" t="s">
        <v>32</v>
      </c>
    </row>
    <row r="1713" s="1" customFormat="1" ht="18.75" spans="1:15">
      <c r="A1713" s="121">
        <v>1708</v>
      </c>
      <c r="B1713" s="121" t="s">
        <v>14518</v>
      </c>
      <c r="C1713" s="121" t="s">
        <v>11004</v>
      </c>
      <c r="D1713" s="121" t="s">
        <v>10034</v>
      </c>
      <c r="E1713" s="121" t="s">
        <v>14519</v>
      </c>
      <c r="F1713" s="142" t="s">
        <v>16280</v>
      </c>
      <c r="G1713" s="142" t="s">
        <v>16303</v>
      </c>
      <c r="H1713" s="141" t="s">
        <v>194</v>
      </c>
      <c r="I1713" s="142">
        <v>6</v>
      </c>
      <c r="J1713" s="144" t="s">
        <v>16300</v>
      </c>
      <c r="K1713" s="141" t="s">
        <v>31</v>
      </c>
      <c r="L1713" s="142">
        <v>2</v>
      </c>
      <c r="M1713" s="27">
        <f t="shared" si="60"/>
        <v>260</v>
      </c>
      <c r="N1713" s="23"/>
      <c r="O1713" s="24" t="s">
        <v>32</v>
      </c>
    </row>
    <row r="1714" s="1" customFormat="1" ht="18.75" spans="1:15">
      <c r="A1714" s="121">
        <v>1709</v>
      </c>
      <c r="B1714" s="121" t="s">
        <v>14518</v>
      </c>
      <c r="C1714" s="121" t="s">
        <v>11004</v>
      </c>
      <c r="D1714" s="121" t="s">
        <v>10034</v>
      </c>
      <c r="E1714" s="121" t="s">
        <v>14519</v>
      </c>
      <c r="F1714" s="142" t="s">
        <v>16280</v>
      </c>
      <c r="G1714" s="142" t="s">
        <v>16304</v>
      </c>
      <c r="H1714" s="141" t="s">
        <v>194</v>
      </c>
      <c r="I1714" s="142">
        <v>7</v>
      </c>
      <c r="J1714" s="144" t="s">
        <v>16300</v>
      </c>
      <c r="K1714" s="141" t="s">
        <v>31</v>
      </c>
      <c r="L1714" s="142">
        <v>3</v>
      </c>
      <c r="M1714" s="27">
        <f t="shared" si="60"/>
        <v>390</v>
      </c>
      <c r="N1714" s="23"/>
      <c r="O1714" s="24" t="s">
        <v>32</v>
      </c>
    </row>
    <row r="1715" s="1" customFormat="1" ht="18.75" spans="1:15">
      <c r="A1715" s="121">
        <v>1710</v>
      </c>
      <c r="B1715" s="121" t="s">
        <v>14518</v>
      </c>
      <c r="C1715" s="121" t="s">
        <v>11004</v>
      </c>
      <c r="D1715" s="121" t="s">
        <v>10034</v>
      </c>
      <c r="E1715" s="121" t="s">
        <v>14519</v>
      </c>
      <c r="F1715" s="142" t="s">
        <v>16280</v>
      </c>
      <c r="G1715" s="142" t="s">
        <v>16305</v>
      </c>
      <c r="H1715" s="141" t="s">
        <v>194</v>
      </c>
      <c r="I1715" s="142">
        <v>4</v>
      </c>
      <c r="J1715" s="144" t="s">
        <v>16300</v>
      </c>
      <c r="K1715" s="141" t="s">
        <v>31</v>
      </c>
      <c r="L1715" s="142">
        <v>2</v>
      </c>
      <c r="M1715" s="27">
        <f t="shared" si="60"/>
        <v>260</v>
      </c>
      <c r="N1715" s="23"/>
      <c r="O1715" s="24" t="s">
        <v>32</v>
      </c>
    </row>
    <row r="1716" s="1" customFormat="1" ht="18.75" spans="1:15">
      <c r="A1716" s="121">
        <v>1711</v>
      </c>
      <c r="B1716" s="121" t="s">
        <v>14518</v>
      </c>
      <c r="C1716" s="121" t="s">
        <v>11004</v>
      </c>
      <c r="D1716" s="121" t="s">
        <v>10034</v>
      </c>
      <c r="E1716" s="121" t="s">
        <v>14519</v>
      </c>
      <c r="F1716" s="142" t="s">
        <v>16280</v>
      </c>
      <c r="G1716" s="142" t="s">
        <v>16306</v>
      </c>
      <c r="H1716" s="141" t="s">
        <v>16307</v>
      </c>
      <c r="I1716" s="142">
        <v>1</v>
      </c>
      <c r="J1716" s="144" t="s">
        <v>16300</v>
      </c>
      <c r="K1716" s="141" t="s">
        <v>31</v>
      </c>
      <c r="L1716" s="142">
        <v>1</v>
      </c>
      <c r="M1716" s="27">
        <f>L1716*312</f>
        <v>312</v>
      </c>
      <c r="N1716" s="23"/>
      <c r="O1716" s="24" t="s">
        <v>32</v>
      </c>
    </row>
    <row r="1717" s="1" customFormat="1" ht="18.75" spans="1:15">
      <c r="A1717" s="121">
        <v>1712</v>
      </c>
      <c r="B1717" s="121" t="s">
        <v>14518</v>
      </c>
      <c r="C1717" s="121" t="s">
        <v>11004</v>
      </c>
      <c r="D1717" s="121" t="s">
        <v>10034</v>
      </c>
      <c r="E1717" s="121" t="s">
        <v>14519</v>
      </c>
      <c r="F1717" s="142" t="s">
        <v>16280</v>
      </c>
      <c r="G1717" s="142" t="s">
        <v>16308</v>
      </c>
      <c r="H1717" s="141" t="s">
        <v>194</v>
      </c>
      <c r="I1717" s="142">
        <v>4</v>
      </c>
      <c r="J1717" s="144" t="s">
        <v>16300</v>
      </c>
      <c r="K1717" s="141" t="s">
        <v>31</v>
      </c>
      <c r="L1717" s="142">
        <v>2</v>
      </c>
      <c r="M1717" s="27">
        <f t="shared" ref="M1717:M1748" si="61">L1717*130</f>
        <v>260</v>
      </c>
      <c r="N1717" s="23"/>
      <c r="O1717" s="24" t="s">
        <v>32</v>
      </c>
    </row>
    <row r="1718" s="1" customFormat="1" ht="18.75" spans="1:15">
      <c r="A1718" s="121">
        <v>1713</v>
      </c>
      <c r="B1718" s="121" t="s">
        <v>14518</v>
      </c>
      <c r="C1718" s="121" t="s">
        <v>11004</v>
      </c>
      <c r="D1718" s="121" t="s">
        <v>10034</v>
      </c>
      <c r="E1718" s="121" t="s">
        <v>14519</v>
      </c>
      <c r="F1718" s="142" t="s">
        <v>16280</v>
      </c>
      <c r="G1718" s="142" t="s">
        <v>16309</v>
      </c>
      <c r="H1718" s="141" t="s">
        <v>194</v>
      </c>
      <c r="I1718" s="142">
        <v>3</v>
      </c>
      <c r="J1718" s="144" t="s">
        <v>16300</v>
      </c>
      <c r="K1718" s="141" t="s">
        <v>31</v>
      </c>
      <c r="L1718" s="142">
        <v>2</v>
      </c>
      <c r="M1718" s="27">
        <f t="shared" si="61"/>
        <v>260</v>
      </c>
      <c r="N1718" s="23"/>
      <c r="O1718" s="24" t="s">
        <v>32</v>
      </c>
    </row>
    <row r="1719" s="1" customFormat="1" ht="18.75" spans="1:15">
      <c r="A1719" s="121">
        <v>1714</v>
      </c>
      <c r="B1719" s="121" t="s">
        <v>14518</v>
      </c>
      <c r="C1719" s="121" t="s">
        <v>11004</v>
      </c>
      <c r="D1719" s="121" t="s">
        <v>10034</v>
      </c>
      <c r="E1719" s="121" t="s">
        <v>14519</v>
      </c>
      <c r="F1719" s="142" t="s">
        <v>16280</v>
      </c>
      <c r="G1719" s="142" t="s">
        <v>16310</v>
      </c>
      <c r="H1719" s="141" t="s">
        <v>1583</v>
      </c>
      <c r="I1719" s="142">
        <v>2</v>
      </c>
      <c r="J1719" s="144" t="s">
        <v>16300</v>
      </c>
      <c r="K1719" s="141" t="s">
        <v>31</v>
      </c>
      <c r="L1719" s="142">
        <v>2</v>
      </c>
      <c r="M1719" s="27">
        <f t="shared" si="61"/>
        <v>260</v>
      </c>
      <c r="N1719" s="23"/>
      <c r="O1719" s="24" t="s">
        <v>32</v>
      </c>
    </row>
    <row r="1720" s="1" customFormat="1" ht="18.75" spans="1:15">
      <c r="A1720" s="121">
        <v>1715</v>
      </c>
      <c r="B1720" s="121" t="s">
        <v>14518</v>
      </c>
      <c r="C1720" s="121" t="s">
        <v>11004</v>
      </c>
      <c r="D1720" s="121" t="s">
        <v>10034</v>
      </c>
      <c r="E1720" s="121" t="s">
        <v>14519</v>
      </c>
      <c r="F1720" s="142" t="s">
        <v>16280</v>
      </c>
      <c r="G1720" s="142" t="s">
        <v>16311</v>
      </c>
      <c r="H1720" s="141" t="s">
        <v>194</v>
      </c>
      <c r="I1720" s="142">
        <v>5</v>
      </c>
      <c r="J1720" s="144" t="s">
        <v>16312</v>
      </c>
      <c r="K1720" s="141" t="s">
        <v>31</v>
      </c>
      <c r="L1720" s="142">
        <v>1</v>
      </c>
      <c r="M1720" s="27">
        <f t="shared" si="61"/>
        <v>130</v>
      </c>
      <c r="N1720" s="23"/>
      <c r="O1720" s="24" t="s">
        <v>32</v>
      </c>
    </row>
    <row r="1721" s="1" customFormat="1" ht="18.75" spans="1:15">
      <c r="A1721" s="121">
        <v>1716</v>
      </c>
      <c r="B1721" s="121" t="s">
        <v>14518</v>
      </c>
      <c r="C1721" s="121" t="s">
        <v>11004</v>
      </c>
      <c r="D1721" s="121" t="s">
        <v>10034</v>
      </c>
      <c r="E1721" s="121" t="s">
        <v>14519</v>
      </c>
      <c r="F1721" s="142" t="s">
        <v>16280</v>
      </c>
      <c r="G1721" s="142" t="s">
        <v>16313</v>
      </c>
      <c r="H1721" s="141" t="s">
        <v>194</v>
      </c>
      <c r="I1721" s="142">
        <v>3</v>
      </c>
      <c r="J1721" s="144" t="s">
        <v>16312</v>
      </c>
      <c r="K1721" s="141" t="s">
        <v>31</v>
      </c>
      <c r="L1721" s="142">
        <v>3</v>
      </c>
      <c r="M1721" s="27">
        <f t="shared" si="61"/>
        <v>390</v>
      </c>
      <c r="N1721" s="23"/>
      <c r="O1721" s="24" t="s">
        <v>32</v>
      </c>
    </row>
    <row r="1722" s="1" customFormat="1" ht="18.75" spans="1:15">
      <c r="A1722" s="121">
        <v>1717</v>
      </c>
      <c r="B1722" s="121" t="s">
        <v>14518</v>
      </c>
      <c r="C1722" s="121" t="s">
        <v>11004</v>
      </c>
      <c r="D1722" s="121" t="s">
        <v>10034</v>
      </c>
      <c r="E1722" s="121" t="s">
        <v>14519</v>
      </c>
      <c r="F1722" s="142" t="s">
        <v>16280</v>
      </c>
      <c r="G1722" s="142" t="s">
        <v>16314</v>
      </c>
      <c r="H1722" s="141" t="s">
        <v>1583</v>
      </c>
      <c r="I1722" s="142">
        <v>5</v>
      </c>
      <c r="J1722" s="144" t="s">
        <v>16312</v>
      </c>
      <c r="K1722" s="141" t="s">
        <v>31</v>
      </c>
      <c r="L1722" s="142">
        <v>3</v>
      </c>
      <c r="M1722" s="27">
        <f t="shared" si="61"/>
        <v>390</v>
      </c>
      <c r="N1722" s="23"/>
      <c r="O1722" s="24" t="s">
        <v>32</v>
      </c>
    </row>
    <row r="1723" s="1" customFormat="1" ht="18.75" spans="1:15">
      <c r="A1723" s="121">
        <v>1718</v>
      </c>
      <c r="B1723" s="121" t="s">
        <v>14518</v>
      </c>
      <c r="C1723" s="121" t="s">
        <v>11004</v>
      </c>
      <c r="D1723" s="121" t="s">
        <v>10034</v>
      </c>
      <c r="E1723" s="121" t="s">
        <v>14519</v>
      </c>
      <c r="F1723" s="142" t="s">
        <v>16280</v>
      </c>
      <c r="G1723" s="142" t="s">
        <v>16315</v>
      </c>
      <c r="H1723" s="141" t="s">
        <v>1583</v>
      </c>
      <c r="I1723" s="142">
        <v>3</v>
      </c>
      <c r="J1723" s="144" t="s">
        <v>16312</v>
      </c>
      <c r="K1723" s="141" t="s">
        <v>31</v>
      </c>
      <c r="L1723" s="142">
        <v>2</v>
      </c>
      <c r="M1723" s="27">
        <f t="shared" si="61"/>
        <v>260</v>
      </c>
      <c r="N1723" s="23"/>
      <c r="O1723" s="24" t="s">
        <v>32</v>
      </c>
    </row>
    <row r="1724" s="1" customFormat="1" ht="18.75" spans="1:15">
      <c r="A1724" s="121">
        <v>1719</v>
      </c>
      <c r="B1724" s="121" t="s">
        <v>14518</v>
      </c>
      <c r="C1724" s="121" t="s">
        <v>11004</v>
      </c>
      <c r="D1724" s="121" t="s">
        <v>10034</v>
      </c>
      <c r="E1724" s="121" t="s">
        <v>14519</v>
      </c>
      <c r="F1724" s="142" t="s">
        <v>16280</v>
      </c>
      <c r="G1724" s="142" t="s">
        <v>16316</v>
      </c>
      <c r="H1724" s="141" t="s">
        <v>1583</v>
      </c>
      <c r="I1724" s="142">
        <v>6</v>
      </c>
      <c r="J1724" s="144" t="s">
        <v>16312</v>
      </c>
      <c r="K1724" s="141" t="s">
        <v>31</v>
      </c>
      <c r="L1724" s="142">
        <v>3</v>
      </c>
      <c r="M1724" s="27">
        <f t="shared" si="61"/>
        <v>390</v>
      </c>
      <c r="N1724" s="23"/>
      <c r="O1724" s="24" t="s">
        <v>32</v>
      </c>
    </row>
    <row r="1725" s="1" customFormat="1" ht="18.75" spans="1:15">
      <c r="A1725" s="121">
        <v>1720</v>
      </c>
      <c r="B1725" s="121" t="s">
        <v>14518</v>
      </c>
      <c r="C1725" s="121" t="s">
        <v>11004</v>
      </c>
      <c r="D1725" s="121" t="s">
        <v>10034</v>
      </c>
      <c r="E1725" s="121" t="s">
        <v>14519</v>
      </c>
      <c r="F1725" s="142" t="s">
        <v>16280</v>
      </c>
      <c r="G1725" s="142" t="s">
        <v>16317</v>
      </c>
      <c r="H1725" s="141" t="s">
        <v>194</v>
      </c>
      <c r="I1725" s="142">
        <v>3</v>
      </c>
      <c r="J1725" s="144" t="s">
        <v>16312</v>
      </c>
      <c r="K1725" s="141" t="s">
        <v>31</v>
      </c>
      <c r="L1725" s="142">
        <v>1</v>
      </c>
      <c r="M1725" s="27">
        <f t="shared" si="61"/>
        <v>130</v>
      </c>
      <c r="N1725" s="23"/>
      <c r="O1725" s="24" t="s">
        <v>32</v>
      </c>
    </row>
    <row r="1726" s="1" customFormat="1" ht="18.75" spans="1:15">
      <c r="A1726" s="121">
        <v>1721</v>
      </c>
      <c r="B1726" s="121" t="s">
        <v>14518</v>
      </c>
      <c r="C1726" s="121" t="s">
        <v>11004</v>
      </c>
      <c r="D1726" s="121" t="s">
        <v>10034</v>
      </c>
      <c r="E1726" s="121" t="s">
        <v>14519</v>
      </c>
      <c r="F1726" s="142" t="s">
        <v>16280</v>
      </c>
      <c r="G1726" s="142" t="s">
        <v>16318</v>
      </c>
      <c r="H1726" s="141" t="s">
        <v>194</v>
      </c>
      <c r="I1726" s="142">
        <v>4</v>
      </c>
      <c r="J1726" s="144" t="s">
        <v>16312</v>
      </c>
      <c r="K1726" s="141" t="s">
        <v>31</v>
      </c>
      <c r="L1726" s="142">
        <v>2</v>
      </c>
      <c r="M1726" s="27">
        <f t="shared" si="61"/>
        <v>260</v>
      </c>
      <c r="N1726" s="23"/>
      <c r="O1726" s="24" t="s">
        <v>32</v>
      </c>
    </row>
    <row r="1727" s="1" customFormat="1" ht="18.75" spans="1:15">
      <c r="A1727" s="121">
        <v>1722</v>
      </c>
      <c r="B1727" s="121" t="s">
        <v>14518</v>
      </c>
      <c r="C1727" s="121" t="s">
        <v>11004</v>
      </c>
      <c r="D1727" s="121" t="s">
        <v>10034</v>
      </c>
      <c r="E1727" s="121" t="s">
        <v>14519</v>
      </c>
      <c r="F1727" s="142" t="s">
        <v>16280</v>
      </c>
      <c r="G1727" s="142" t="s">
        <v>16319</v>
      </c>
      <c r="H1727" s="141" t="s">
        <v>194</v>
      </c>
      <c r="I1727" s="142">
        <v>3</v>
      </c>
      <c r="J1727" s="144" t="s">
        <v>16312</v>
      </c>
      <c r="K1727" s="141" t="s">
        <v>31</v>
      </c>
      <c r="L1727" s="142">
        <v>1</v>
      </c>
      <c r="M1727" s="27">
        <f t="shared" si="61"/>
        <v>130</v>
      </c>
      <c r="N1727" s="23"/>
      <c r="O1727" s="24" t="s">
        <v>32</v>
      </c>
    </row>
    <row r="1728" s="1" customFormat="1" ht="18.75" spans="1:15">
      <c r="A1728" s="121">
        <v>1723</v>
      </c>
      <c r="B1728" s="121" t="s">
        <v>14518</v>
      </c>
      <c r="C1728" s="121" t="s">
        <v>11004</v>
      </c>
      <c r="D1728" s="121" t="s">
        <v>10034</v>
      </c>
      <c r="E1728" s="121" t="s">
        <v>14519</v>
      </c>
      <c r="F1728" s="142" t="s">
        <v>16280</v>
      </c>
      <c r="G1728" s="142" t="s">
        <v>16320</v>
      </c>
      <c r="H1728" s="141" t="s">
        <v>194</v>
      </c>
      <c r="I1728" s="142">
        <v>8</v>
      </c>
      <c r="J1728" s="144" t="s">
        <v>16312</v>
      </c>
      <c r="K1728" s="141" t="s">
        <v>31</v>
      </c>
      <c r="L1728" s="142">
        <v>2</v>
      </c>
      <c r="M1728" s="27">
        <f t="shared" si="61"/>
        <v>260</v>
      </c>
      <c r="N1728" s="23"/>
      <c r="O1728" s="24" t="s">
        <v>32</v>
      </c>
    </row>
    <row r="1729" s="1" customFormat="1" ht="18.75" spans="1:15">
      <c r="A1729" s="121">
        <v>1724</v>
      </c>
      <c r="B1729" s="121" t="s">
        <v>14518</v>
      </c>
      <c r="C1729" s="121" t="s">
        <v>11004</v>
      </c>
      <c r="D1729" s="121" t="s">
        <v>10034</v>
      </c>
      <c r="E1729" s="121" t="s">
        <v>14519</v>
      </c>
      <c r="F1729" s="142" t="s">
        <v>16280</v>
      </c>
      <c r="G1729" s="142" t="s">
        <v>16321</v>
      </c>
      <c r="H1729" s="141" t="s">
        <v>194</v>
      </c>
      <c r="I1729" s="142">
        <v>3</v>
      </c>
      <c r="J1729" s="144" t="s">
        <v>16312</v>
      </c>
      <c r="K1729" s="141" t="s">
        <v>31</v>
      </c>
      <c r="L1729" s="142">
        <v>1</v>
      </c>
      <c r="M1729" s="27">
        <f t="shared" si="61"/>
        <v>130</v>
      </c>
      <c r="N1729" s="23"/>
      <c r="O1729" s="24" t="s">
        <v>32</v>
      </c>
    </row>
    <row r="1730" s="1" customFormat="1" ht="18.75" spans="1:15">
      <c r="A1730" s="121">
        <v>1725</v>
      </c>
      <c r="B1730" s="121" t="s">
        <v>14518</v>
      </c>
      <c r="C1730" s="121" t="s">
        <v>11004</v>
      </c>
      <c r="D1730" s="121" t="s">
        <v>10034</v>
      </c>
      <c r="E1730" s="121" t="s">
        <v>14519</v>
      </c>
      <c r="F1730" s="142" t="s">
        <v>16280</v>
      </c>
      <c r="G1730" s="142" t="s">
        <v>16322</v>
      </c>
      <c r="H1730" s="141" t="s">
        <v>194</v>
      </c>
      <c r="I1730" s="142">
        <v>2</v>
      </c>
      <c r="J1730" s="144" t="s">
        <v>16312</v>
      </c>
      <c r="K1730" s="141" t="s">
        <v>31</v>
      </c>
      <c r="L1730" s="142">
        <v>1</v>
      </c>
      <c r="M1730" s="27">
        <f t="shared" si="61"/>
        <v>130</v>
      </c>
      <c r="N1730" s="23"/>
      <c r="O1730" s="24" t="s">
        <v>32</v>
      </c>
    </row>
    <row r="1731" s="1" customFormat="1" ht="18.75" spans="1:15">
      <c r="A1731" s="121">
        <v>1726</v>
      </c>
      <c r="B1731" s="121" t="s">
        <v>14518</v>
      </c>
      <c r="C1731" s="121" t="s">
        <v>11004</v>
      </c>
      <c r="D1731" s="121" t="s">
        <v>10034</v>
      </c>
      <c r="E1731" s="121" t="s">
        <v>14519</v>
      </c>
      <c r="F1731" s="142" t="s">
        <v>16280</v>
      </c>
      <c r="G1731" s="142" t="s">
        <v>16323</v>
      </c>
      <c r="H1731" s="141" t="s">
        <v>194</v>
      </c>
      <c r="I1731" s="142">
        <v>8</v>
      </c>
      <c r="J1731" s="144" t="s">
        <v>16312</v>
      </c>
      <c r="K1731" s="141" t="s">
        <v>31</v>
      </c>
      <c r="L1731" s="142">
        <v>2</v>
      </c>
      <c r="M1731" s="27">
        <f t="shared" si="61"/>
        <v>260</v>
      </c>
      <c r="N1731" s="23"/>
      <c r="O1731" s="24" t="s">
        <v>32</v>
      </c>
    </row>
    <row r="1732" s="1" customFormat="1" ht="18.75" spans="1:15">
      <c r="A1732" s="121">
        <v>1727</v>
      </c>
      <c r="B1732" s="121" t="s">
        <v>14518</v>
      </c>
      <c r="C1732" s="121" t="s">
        <v>11004</v>
      </c>
      <c r="D1732" s="121" t="s">
        <v>10034</v>
      </c>
      <c r="E1732" s="121" t="s">
        <v>14519</v>
      </c>
      <c r="F1732" s="142" t="s">
        <v>16280</v>
      </c>
      <c r="G1732" s="142" t="s">
        <v>16324</v>
      </c>
      <c r="H1732" s="141" t="s">
        <v>194</v>
      </c>
      <c r="I1732" s="142">
        <v>6</v>
      </c>
      <c r="J1732" s="144" t="s">
        <v>16312</v>
      </c>
      <c r="K1732" s="141" t="s">
        <v>31</v>
      </c>
      <c r="L1732" s="142">
        <v>2</v>
      </c>
      <c r="M1732" s="27">
        <f t="shared" si="61"/>
        <v>260</v>
      </c>
      <c r="N1732" s="23"/>
      <c r="O1732" s="24" t="s">
        <v>32</v>
      </c>
    </row>
    <row r="1733" s="1" customFormat="1" ht="18.75" spans="1:15">
      <c r="A1733" s="121">
        <v>1728</v>
      </c>
      <c r="B1733" s="121" t="s">
        <v>14518</v>
      </c>
      <c r="C1733" s="121" t="s">
        <v>11004</v>
      </c>
      <c r="D1733" s="121" t="s">
        <v>10034</v>
      </c>
      <c r="E1733" s="121" t="s">
        <v>14519</v>
      </c>
      <c r="F1733" s="142" t="s">
        <v>16280</v>
      </c>
      <c r="G1733" s="142" t="s">
        <v>16325</v>
      </c>
      <c r="H1733" s="141" t="s">
        <v>194</v>
      </c>
      <c r="I1733" s="142">
        <v>6</v>
      </c>
      <c r="J1733" s="144" t="s">
        <v>16326</v>
      </c>
      <c r="K1733" s="141" t="s">
        <v>31</v>
      </c>
      <c r="L1733" s="142">
        <v>2</v>
      </c>
      <c r="M1733" s="27">
        <f t="shared" si="61"/>
        <v>260</v>
      </c>
      <c r="N1733" s="23"/>
      <c r="O1733" s="24" t="s">
        <v>32</v>
      </c>
    </row>
    <row r="1734" s="1" customFormat="1" ht="18.75" spans="1:15">
      <c r="A1734" s="121">
        <v>1729</v>
      </c>
      <c r="B1734" s="121" t="s">
        <v>14518</v>
      </c>
      <c r="C1734" s="121" t="s">
        <v>11004</v>
      </c>
      <c r="D1734" s="121" t="s">
        <v>10034</v>
      </c>
      <c r="E1734" s="121" t="s">
        <v>14519</v>
      </c>
      <c r="F1734" s="142" t="s">
        <v>16280</v>
      </c>
      <c r="G1734" s="142" t="s">
        <v>16327</v>
      </c>
      <c r="H1734" s="141" t="s">
        <v>194</v>
      </c>
      <c r="I1734" s="142">
        <v>4</v>
      </c>
      <c r="J1734" s="144" t="s">
        <v>16326</v>
      </c>
      <c r="K1734" s="141" t="s">
        <v>31</v>
      </c>
      <c r="L1734" s="142">
        <v>2</v>
      </c>
      <c r="M1734" s="27">
        <f t="shared" si="61"/>
        <v>260</v>
      </c>
      <c r="N1734" s="23"/>
      <c r="O1734" s="24" t="s">
        <v>32</v>
      </c>
    </row>
    <row r="1735" s="1" customFormat="1" ht="18.75" spans="1:15">
      <c r="A1735" s="121">
        <v>1730</v>
      </c>
      <c r="B1735" s="121" t="s">
        <v>14518</v>
      </c>
      <c r="C1735" s="121" t="s">
        <v>11004</v>
      </c>
      <c r="D1735" s="121" t="s">
        <v>10034</v>
      </c>
      <c r="E1735" s="121" t="s">
        <v>14519</v>
      </c>
      <c r="F1735" s="142" t="s">
        <v>16280</v>
      </c>
      <c r="G1735" s="142" t="s">
        <v>16328</v>
      </c>
      <c r="H1735" s="141" t="s">
        <v>194</v>
      </c>
      <c r="I1735" s="142">
        <v>3</v>
      </c>
      <c r="J1735" s="144" t="s">
        <v>16326</v>
      </c>
      <c r="K1735" s="141" t="s">
        <v>31</v>
      </c>
      <c r="L1735" s="142">
        <v>2</v>
      </c>
      <c r="M1735" s="27">
        <f t="shared" si="61"/>
        <v>260</v>
      </c>
      <c r="N1735" s="23"/>
      <c r="O1735" s="24" t="s">
        <v>32</v>
      </c>
    </row>
    <row r="1736" s="1" customFormat="1" ht="18.75" spans="1:15">
      <c r="A1736" s="121">
        <v>1731</v>
      </c>
      <c r="B1736" s="121" t="s">
        <v>14518</v>
      </c>
      <c r="C1736" s="121" t="s">
        <v>11004</v>
      </c>
      <c r="D1736" s="121" t="s">
        <v>10034</v>
      </c>
      <c r="E1736" s="121" t="s">
        <v>14519</v>
      </c>
      <c r="F1736" s="142" t="s">
        <v>16280</v>
      </c>
      <c r="G1736" s="142" t="s">
        <v>16329</v>
      </c>
      <c r="H1736" s="141" t="s">
        <v>194</v>
      </c>
      <c r="I1736" s="142">
        <v>3</v>
      </c>
      <c r="J1736" s="144" t="s">
        <v>16326</v>
      </c>
      <c r="K1736" s="141" t="s">
        <v>31</v>
      </c>
      <c r="L1736" s="142">
        <v>2</v>
      </c>
      <c r="M1736" s="27">
        <f t="shared" si="61"/>
        <v>260</v>
      </c>
      <c r="N1736" s="23"/>
      <c r="O1736" s="24" t="s">
        <v>32</v>
      </c>
    </row>
    <row r="1737" s="1" customFormat="1" ht="18.75" spans="1:15">
      <c r="A1737" s="121">
        <v>1732</v>
      </c>
      <c r="B1737" s="121" t="s">
        <v>14518</v>
      </c>
      <c r="C1737" s="121" t="s">
        <v>11004</v>
      </c>
      <c r="D1737" s="121" t="s">
        <v>10034</v>
      </c>
      <c r="E1737" s="121" t="s">
        <v>14519</v>
      </c>
      <c r="F1737" s="142" t="s">
        <v>16280</v>
      </c>
      <c r="G1737" s="142" t="s">
        <v>16330</v>
      </c>
      <c r="H1737" s="141" t="s">
        <v>194</v>
      </c>
      <c r="I1737" s="142">
        <v>5</v>
      </c>
      <c r="J1737" s="144" t="s">
        <v>16326</v>
      </c>
      <c r="K1737" s="141" t="s">
        <v>31</v>
      </c>
      <c r="L1737" s="142">
        <v>2</v>
      </c>
      <c r="M1737" s="27">
        <f t="shared" si="61"/>
        <v>260</v>
      </c>
      <c r="N1737" s="23"/>
      <c r="O1737" s="24" t="s">
        <v>32</v>
      </c>
    </row>
    <row r="1738" s="1" customFormat="1" ht="18.75" spans="1:15">
      <c r="A1738" s="121">
        <v>1733</v>
      </c>
      <c r="B1738" s="121" t="s">
        <v>14518</v>
      </c>
      <c r="C1738" s="121" t="s">
        <v>11004</v>
      </c>
      <c r="D1738" s="121" t="s">
        <v>10034</v>
      </c>
      <c r="E1738" s="121" t="s">
        <v>14519</v>
      </c>
      <c r="F1738" s="142" t="s">
        <v>16280</v>
      </c>
      <c r="G1738" s="142" t="s">
        <v>16331</v>
      </c>
      <c r="H1738" s="141" t="s">
        <v>194</v>
      </c>
      <c r="I1738" s="142">
        <v>4</v>
      </c>
      <c r="J1738" s="144" t="s">
        <v>16326</v>
      </c>
      <c r="K1738" s="141" t="s">
        <v>31</v>
      </c>
      <c r="L1738" s="142">
        <v>2</v>
      </c>
      <c r="M1738" s="27">
        <f t="shared" si="61"/>
        <v>260</v>
      </c>
      <c r="N1738" s="23"/>
      <c r="O1738" s="24" t="s">
        <v>32</v>
      </c>
    </row>
    <row r="1739" s="1" customFormat="1" ht="18.75" spans="1:15">
      <c r="A1739" s="121">
        <v>1734</v>
      </c>
      <c r="B1739" s="121" t="s">
        <v>14518</v>
      </c>
      <c r="C1739" s="121" t="s">
        <v>11004</v>
      </c>
      <c r="D1739" s="121" t="s">
        <v>10034</v>
      </c>
      <c r="E1739" s="121" t="s">
        <v>14519</v>
      </c>
      <c r="F1739" s="142" t="s">
        <v>16280</v>
      </c>
      <c r="G1739" s="142" t="s">
        <v>16332</v>
      </c>
      <c r="H1739" s="141" t="s">
        <v>1583</v>
      </c>
      <c r="I1739" s="142">
        <v>2</v>
      </c>
      <c r="J1739" s="144" t="s">
        <v>16326</v>
      </c>
      <c r="K1739" s="141" t="s">
        <v>31</v>
      </c>
      <c r="L1739" s="142">
        <v>2</v>
      </c>
      <c r="M1739" s="27">
        <f t="shared" si="61"/>
        <v>260</v>
      </c>
      <c r="N1739" s="23"/>
      <c r="O1739" s="24" t="s">
        <v>32</v>
      </c>
    </row>
    <row r="1740" s="1" customFormat="1" ht="18.75" spans="1:15">
      <c r="A1740" s="121">
        <v>1735</v>
      </c>
      <c r="B1740" s="121" t="s">
        <v>14518</v>
      </c>
      <c r="C1740" s="121" t="s">
        <v>11004</v>
      </c>
      <c r="D1740" s="121" t="s">
        <v>10034</v>
      </c>
      <c r="E1740" s="121" t="s">
        <v>14519</v>
      </c>
      <c r="F1740" s="142" t="s">
        <v>16280</v>
      </c>
      <c r="G1740" s="142" t="s">
        <v>16333</v>
      </c>
      <c r="H1740" s="141" t="s">
        <v>194</v>
      </c>
      <c r="I1740" s="142">
        <v>5</v>
      </c>
      <c r="J1740" s="144" t="s">
        <v>16326</v>
      </c>
      <c r="K1740" s="141" t="s">
        <v>31</v>
      </c>
      <c r="L1740" s="142">
        <v>2</v>
      </c>
      <c r="M1740" s="27">
        <f t="shared" si="61"/>
        <v>260</v>
      </c>
      <c r="N1740" s="23"/>
      <c r="O1740" s="24" t="s">
        <v>32</v>
      </c>
    </row>
    <row r="1741" s="1" customFormat="1" ht="18.75" spans="1:15">
      <c r="A1741" s="121">
        <v>1736</v>
      </c>
      <c r="B1741" s="121" t="s">
        <v>14518</v>
      </c>
      <c r="C1741" s="121" t="s">
        <v>11004</v>
      </c>
      <c r="D1741" s="121" t="s">
        <v>10034</v>
      </c>
      <c r="E1741" s="121" t="s">
        <v>14519</v>
      </c>
      <c r="F1741" s="142" t="s">
        <v>16280</v>
      </c>
      <c r="G1741" s="142" t="s">
        <v>16334</v>
      </c>
      <c r="H1741" s="141" t="s">
        <v>194</v>
      </c>
      <c r="I1741" s="142">
        <v>4</v>
      </c>
      <c r="J1741" s="144" t="s">
        <v>16326</v>
      </c>
      <c r="K1741" s="141" t="s">
        <v>31</v>
      </c>
      <c r="L1741" s="142">
        <v>2</v>
      </c>
      <c r="M1741" s="27">
        <f t="shared" si="61"/>
        <v>260</v>
      </c>
      <c r="N1741" s="23"/>
      <c r="O1741" s="24" t="s">
        <v>32</v>
      </c>
    </row>
    <row r="1742" s="1" customFormat="1" ht="18.75" spans="1:15">
      <c r="A1742" s="121">
        <v>1737</v>
      </c>
      <c r="B1742" s="121" t="s">
        <v>14518</v>
      </c>
      <c r="C1742" s="121" t="s">
        <v>11004</v>
      </c>
      <c r="D1742" s="121" t="s">
        <v>10034</v>
      </c>
      <c r="E1742" s="121" t="s">
        <v>14519</v>
      </c>
      <c r="F1742" s="142" t="s">
        <v>16280</v>
      </c>
      <c r="G1742" s="142" t="s">
        <v>16335</v>
      </c>
      <c r="H1742" s="141" t="s">
        <v>194</v>
      </c>
      <c r="I1742" s="142">
        <v>2</v>
      </c>
      <c r="J1742" s="144" t="s">
        <v>16326</v>
      </c>
      <c r="K1742" s="141" t="s">
        <v>31</v>
      </c>
      <c r="L1742" s="142">
        <v>2</v>
      </c>
      <c r="M1742" s="27">
        <f t="shared" si="61"/>
        <v>260</v>
      </c>
      <c r="N1742" s="23"/>
      <c r="O1742" s="24" t="s">
        <v>32</v>
      </c>
    </row>
    <row r="1743" s="1" customFormat="1" ht="18.75" spans="1:15">
      <c r="A1743" s="121">
        <v>1738</v>
      </c>
      <c r="B1743" s="121" t="s">
        <v>14518</v>
      </c>
      <c r="C1743" s="121" t="s">
        <v>11004</v>
      </c>
      <c r="D1743" s="121" t="s">
        <v>10034</v>
      </c>
      <c r="E1743" s="121" t="s">
        <v>14519</v>
      </c>
      <c r="F1743" s="142" t="s">
        <v>16280</v>
      </c>
      <c r="G1743" s="142" t="s">
        <v>10957</v>
      </c>
      <c r="H1743" s="141" t="s">
        <v>194</v>
      </c>
      <c r="I1743" s="142">
        <v>5</v>
      </c>
      <c r="J1743" s="144" t="s">
        <v>16326</v>
      </c>
      <c r="K1743" s="141" t="s">
        <v>31</v>
      </c>
      <c r="L1743" s="142">
        <v>2</v>
      </c>
      <c r="M1743" s="27">
        <f t="shared" si="61"/>
        <v>260</v>
      </c>
      <c r="N1743" s="23"/>
      <c r="O1743" s="24" t="s">
        <v>32</v>
      </c>
    </row>
    <row r="1744" s="1" customFormat="1" ht="18.75" spans="1:15">
      <c r="A1744" s="121">
        <v>1739</v>
      </c>
      <c r="B1744" s="121" t="s">
        <v>14518</v>
      </c>
      <c r="C1744" s="121" t="s">
        <v>11004</v>
      </c>
      <c r="D1744" s="121" t="s">
        <v>10034</v>
      </c>
      <c r="E1744" s="121" t="s">
        <v>14519</v>
      </c>
      <c r="F1744" s="142" t="s">
        <v>16280</v>
      </c>
      <c r="G1744" s="142" t="s">
        <v>16336</v>
      </c>
      <c r="H1744" s="141" t="s">
        <v>194</v>
      </c>
      <c r="I1744" s="142">
        <v>3</v>
      </c>
      <c r="J1744" s="144" t="s">
        <v>16326</v>
      </c>
      <c r="K1744" s="141" t="s">
        <v>31</v>
      </c>
      <c r="L1744" s="142">
        <v>2</v>
      </c>
      <c r="M1744" s="27">
        <f t="shared" si="61"/>
        <v>260</v>
      </c>
      <c r="N1744" s="23"/>
      <c r="O1744" s="24" t="s">
        <v>32</v>
      </c>
    </row>
    <row r="1745" s="1" customFormat="1" ht="18.75" spans="1:15">
      <c r="A1745" s="121">
        <v>1740</v>
      </c>
      <c r="B1745" s="121" t="s">
        <v>14518</v>
      </c>
      <c r="C1745" s="121" t="s">
        <v>11004</v>
      </c>
      <c r="D1745" s="121" t="s">
        <v>10034</v>
      </c>
      <c r="E1745" s="121" t="s">
        <v>14519</v>
      </c>
      <c r="F1745" s="142" t="s">
        <v>16280</v>
      </c>
      <c r="G1745" s="142" t="s">
        <v>16337</v>
      </c>
      <c r="H1745" s="141" t="s">
        <v>194</v>
      </c>
      <c r="I1745" s="142">
        <v>4</v>
      </c>
      <c r="J1745" s="144" t="s">
        <v>16326</v>
      </c>
      <c r="K1745" s="141" t="s">
        <v>31</v>
      </c>
      <c r="L1745" s="142">
        <v>2</v>
      </c>
      <c r="M1745" s="27">
        <f t="shared" si="61"/>
        <v>260</v>
      </c>
      <c r="N1745" s="23"/>
      <c r="O1745" s="24" t="s">
        <v>32</v>
      </c>
    </row>
    <row r="1746" s="1" customFormat="1" ht="18.75" spans="1:15">
      <c r="A1746" s="121">
        <v>1741</v>
      </c>
      <c r="B1746" s="121" t="s">
        <v>14518</v>
      </c>
      <c r="C1746" s="121" t="s">
        <v>11004</v>
      </c>
      <c r="D1746" s="121" t="s">
        <v>10034</v>
      </c>
      <c r="E1746" s="121" t="s">
        <v>14519</v>
      </c>
      <c r="F1746" s="142" t="s">
        <v>16280</v>
      </c>
      <c r="G1746" s="142" t="s">
        <v>16338</v>
      </c>
      <c r="H1746" s="141" t="s">
        <v>194</v>
      </c>
      <c r="I1746" s="142">
        <v>6</v>
      </c>
      <c r="J1746" s="144" t="s">
        <v>16326</v>
      </c>
      <c r="K1746" s="141" t="s">
        <v>31</v>
      </c>
      <c r="L1746" s="142">
        <v>2</v>
      </c>
      <c r="M1746" s="27">
        <f t="shared" si="61"/>
        <v>260</v>
      </c>
      <c r="N1746" s="23"/>
      <c r="O1746" s="24" t="s">
        <v>32</v>
      </c>
    </row>
    <row r="1747" s="1" customFormat="1" ht="18.75" spans="1:15">
      <c r="A1747" s="121">
        <v>1742</v>
      </c>
      <c r="B1747" s="121" t="s">
        <v>14518</v>
      </c>
      <c r="C1747" s="121" t="s">
        <v>11004</v>
      </c>
      <c r="D1747" s="121" t="s">
        <v>10034</v>
      </c>
      <c r="E1747" s="121" t="s">
        <v>14519</v>
      </c>
      <c r="F1747" s="142" t="s">
        <v>16280</v>
      </c>
      <c r="G1747" s="142" t="s">
        <v>16339</v>
      </c>
      <c r="H1747" s="141" t="s">
        <v>194</v>
      </c>
      <c r="I1747" s="142">
        <v>6</v>
      </c>
      <c r="J1747" s="144" t="s">
        <v>16326</v>
      </c>
      <c r="K1747" s="141" t="s">
        <v>31</v>
      </c>
      <c r="L1747" s="142">
        <v>2</v>
      </c>
      <c r="M1747" s="27">
        <f t="shared" si="61"/>
        <v>260</v>
      </c>
      <c r="N1747" s="23"/>
      <c r="O1747" s="24" t="s">
        <v>32</v>
      </c>
    </row>
    <row r="1748" s="1" customFormat="1" ht="18.75" spans="1:15">
      <c r="A1748" s="121">
        <v>1743</v>
      </c>
      <c r="B1748" s="121" t="s">
        <v>14518</v>
      </c>
      <c r="C1748" s="121" t="s">
        <v>11004</v>
      </c>
      <c r="D1748" s="121" t="s">
        <v>10034</v>
      </c>
      <c r="E1748" s="121" t="s">
        <v>14519</v>
      </c>
      <c r="F1748" s="142" t="s">
        <v>16280</v>
      </c>
      <c r="G1748" s="142" t="s">
        <v>16340</v>
      </c>
      <c r="H1748" s="141" t="s">
        <v>1583</v>
      </c>
      <c r="I1748" s="142">
        <v>4</v>
      </c>
      <c r="J1748" s="144" t="s">
        <v>16326</v>
      </c>
      <c r="K1748" s="141" t="s">
        <v>31</v>
      </c>
      <c r="L1748" s="142">
        <v>2</v>
      </c>
      <c r="M1748" s="27">
        <f t="shared" si="61"/>
        <v>260</v>
      </c>
      <c r="N1748" s="23"/>
      <c r="O1748" s="24" t="s">
        <v>32</v>
      </c>
    </row>
    <row r="1749" s="1" customFormat="1" ht="18.75" spans="1:15">
      <c r="A1749" s="121">
        <v>1744</v>
      </c>
      <c r="B1749" s="121" t="s">
        <v>14518</v>
      </c>
      <c r="C1749" s="121" t="s">
        <v>11004</v>
      </c>
      <c r="D1749" s="121" t="s">
        <v>10034</v>
      </c>
      <c r="E1749" s="121" t="s">
        <v>14519</v>
      </c>
      <c r="F1749" s="142" t="s">
        <v>16280</v>
      </c>
      <c r="G1749" s="142" t="s">
        <v>16341</v>
      </c>
      <c r="H1749" s="141" t="s">
        <v>194</v>
      </c>
      <c r="I1749" s="142">
        <v>5</v>
      </c>
      <c r="J1749" s="144" t="s">
        <v>16326</v>
      </c>
      <c r="K1749" s="141" t="s">
        <v>31</v>
      </c>
      <c r="L1749" s="142">
        <v>2</v>
      </c>
      <c r="M1749" s="27">
        <f t="shared" ref="M1749:M1767" si="62">L1749*130</f>
        <v>260</v>
      </c>
      <c r="N1749" s="23"/>
      <c r="O1749" s="24" t="s">
        <v>32</v>
      </c>
    </row>
    <row r="1750" s="1" customFormat="1" ht="18.75" spans="1:15">
      <c r="A1750" s="121">
        <v>1745</v>
      </c>
      <c r="B1750" s="121" t="s">
        <v>14518</v>
      </c>
      <c r="C1750" s="121" t="s">
        <v>11004</v>
      </c>
      <c r="D1750" s="121" t="s">
        <v>10034</v>
      </c>
      <c r="E1750" s="121" t="s">
        <v>14519</v>
      </c>
      <c r="F1750" s="142" t="s">
        <v>16280</v>
      </c>
      <c r="G1750" s="142" t="s">
        <v>16342</v>
      </c>
      <c r="H1750" s="141" t="s">
        <v>194</v>
      </c>
      <c r="I1750" s="142">
        <v>5</v>
      </c>
      <c r="J1750" s="144" t="s">
        <v>16326</v>
      </c>
      <c r="K1750" s="141" t="s">
        <v>31</v>
      </c>
      <c r="L1750" s="142">
        <v>2</v>
      </c>
      <c r="M1750" s="27">
        <f t="shared" si="62"/>
        <v>260</v>
      </c>
      <c r="N1750" s="23"/>
      <c r="O1750" s="24" t="s">
        <v>32</v>
      </c>
    </row>
    <row r="1751" s="1" customFormat="1" ht="18.75" spans="1:15">
      <c r="A1751" s="121">
        <v>1746</v>
      </c>
      <c r="B1751" s="121" t="s">
        <v>14518</v>
      </c>
      <c r="C1751" s="121" t="s">
        <v>11004</v>
      </c>
      <c r="D1751" s="121" t="s">
        <v>10034</v>
      </c>
      <c r="E1751" s="121" t="s">
        <v>14519</v>
      </c>
      <c r="F1751" s="142" t="s">
        <v>16280</v>
      </c>
      <c r="G1751" s="142" t="s">
        <v>16343</v>
      </c>
      <c r="H1751" s="141" t="s">
        <v>194</v>
      </c>
      <c r="I1751" s="142">
        <v>3</v>
      </c>
      <c r="J1751" s="144" t="s">
        <v>16326</v>
      </c>
      <c r="K1751" s="141" t="s">
        <v>31</v>
      </c>
      <c r="L1751" s="142">
        <v>1</v>
      </c>
      <c r="M1751" s="27">
        <f t="shared" si="62"/>
        <v>130</v>
      </c>
      <c r="N1751" s="23"/>
      <c r="O1751" s="24" t="s">
        <v>32</v>
      </c>
    </row>
    <row r="1752" s="1" customFormat="1" ht="18.75" spans="1:15">
      <c r="A1752" s="121">
        <v>1747</v>
      </c>
      <c r="B1752" s="121" t="s">
        <v>14518</v>
      </c>
      <c r="C1752" s="121" t="s">
        <v>11004</v>
      </c>
      <c r="D1752" s="121" t="s">
        <v>10034</v>
      </c>
      <c r="E1752" s="121" t="s">
        <v>14519</v>
      </c>
      <c r="F1752" s="142" t="s">
        <v>16280</v>
      </c>
      <c r="G1752" s="142" t="s">
        <v>16344</v>
      </c>
      <c r="H1752" s="141" t="s">
        <v>194</v>
      </c>
      <c r="I1752" s="142">
        <v>3</v>
      </c>
      <c r="J1752" s="144" t="s">
        <v>16326</v>
      </c>
      <c r="K1752" s="141" t="s">
        <v>31</v>
      </c>
      <c r="L1752" s="142">
        <v>1</v>
      </c>
      <c r="M1752" s="27">
        <f t="shared" si="62"/>
        <v>130</v>
      </c>
      <c r="N1752" s="23"/>
      <c r="O1752" s="24" t="s">
        <v>32</v>
      </c>
    </row>
    <row r="1753" s="1" customFormat="1" ht="18.75" spans="1:15">
      <c r="A1753" s="121">
        <v>1748</v>
      </c>
      <c r="B1753" s="121" t="s">
        <v>14518</v>
      </c>
      <c r="C1753" s="121" t="s">
        <v>11004</v>
      </c>
      <c r="D1753" s="121" t="s">
        <v>10034</v>
      </c>
      <c r="E1753" s="121" t="s">
        <v>14519</v>
      </c>
      <c r="F1753" s="142" t="s">
        <v>16280</v>
      </c>
      <c r="G1753" s="142" t="s">
        <v>16345</v>
      </c>
      <c r="H1753" s="141" t="s">
        <v>194</v>
      </c>
      <c r="I1753" s="142">
        <v>6</v>
      </c>
      <c r="J1753" s="144" t="s">
        <v>16326</v>
      </c>
      <c r="K1753" s="141" t="s">
        <v>31</v>
      </c>
      <c r="L1753" s="142">
        <v>2</v>
      </c>
      <c r="M1753" s="27">
        <f t="shared" si="62"/>
        <v>260</v>
      </c>
      <c r="N1753" s="23"/>
      <c r="O1753" s="24" t="s">
        <v>32</v>
      </c>
    </row>
    <row r="1754" s="1" customFormat="1" ht="18.75" spans="1:15">
      <c r="A1754" s="121">
        <v>1749</v>
      </c>
      <c r="B1754" s="121" t="s">
        <v>14518</v>
      </c>
      <c r="C1754" s="121" t="s">
        <v>11004</v>
      </c>
      <c r="D1754" s="121" t="s">
        <v>10034</v>
      </c>
      <c r="E1754" s="121" t="s">
        <v>14519</v>
      </c>
      <c r="F1754" s="142" t="s">
        <v>16280</v>
      </c>
      <c r="G1754" s="142" t="s">
        <v>16346</v>
      </c>
      <c r="H1754" s="141" t="s">
        <v>194</v>
      </c>
      <c r="I1754" s="142">
        <v>3</v>
      </c>
      <c r="J1754" s="144" t="s">
        <v>16326</v>
      </c>
      <c r="K1754" s="141" t="s">
        <v>31</v>
      </c>
      <c r="L1754" s="142">
        <v>1</v>
      </c>
      <c r="M1754" s="27">
        <f t="shared" si="62"/>
        <v>130</v>
      </c>
      <c r="N1754" s="23"/>
      <c r="O1754" s="24" t="s">
        <v>32</v>
      </c>
    </row>
    <row r="1755" s="1" customFormat="1" ht="18.75" spans="1:15">
      <c r="A1755" s="121">
        <v>1750</v>
      </c>
      <c r="B1755" s="121" t="s">
        <v>14518</v>
      </c>
      <c r="C1755" s="121" t="s">
        <v>11004</v>
      </c>
      <c r="D1755" s="121" t="s">
        <v>10034</v>
      </c>
      <c r="E1755" s="121" t="s">
        <v>14519</v>
      </c>
      <c r="F1755" s="142" t="s">
        <v>16280</v>
      </c>
      <c r="G1755" s="142" t="s">
        <v>16347</v>
      </c>
      <c r="H1755" s="141" t="s">
        <v>194</v>
      </c>
      <c r="I1755" s="142">
        <v>6</v>
      </c>
      <c r="J1755" s="144" t="s">
        <v>16326</v>
      </c>
      <c r="K1755" s="141" t="s">
        <v>31</v>
      </c>
      <c r="L1755" s="142">
        <v>4</v>
      </c>
      <c r="M1755" s="27">
        <f t="shared" si="62"/>
        <v>520</v>
      </c>
      <c r="N1755" s="23"/>
      <c r="O1755" s="24" t="s">
        <v>32</v>
      </c>
    </row>
    <row r="1756" s="1" customFormat="1" ht="18.75" spans="1:15">
      <c r="A1756" s="121">
        <v>1751</v>
      </c>
      <c r="B1756" s="121" t="s">
        <v>14518</v>
      </c>
      <c r="C1756" s="121" t="s">
        <v>11004</v>
      </c>
      <c r="D1756" s="121" t="s">
        <v>10034</v>
      </c>
      <c r="E1756" s="121" t="s">
        <v>14519</v>
      </c>
      <c r="F1756" s="142" t="s">
        <v>16280</v>
      </c>
      <c r="G1756" s="142" t="s">
        <v>16348</v>
      </c>
      <c r="H1756" s="141" t="s">
        <v>194</v>
      </c>
      <c r="I1756" s="142">
        <v>4</v>
      </c>
      <c r="J1756" s="144" t="s">
        <v>16326</v>
      </c>
      <c r="K1756" s="141" t="s">
        <v>31</v>
      </c>
      <c r="L1756" s="142">
        <v>1</v>
      </c>
      <c r="M1756" s="27">
        <f t="shared" si="62"/>
        <v>130</v>
      </c>
      <c r="N1756" s="23"/>
      <c r="O1756" s="24" t="s">
        <v>32</v>
      </c>
    </row>
    <row r="1757" s="1" customFormat="1" ht="18.75" spans="1:15">
      <c r="A1757" s="121">
        <v>1752</v>
      </c>
      <c r="B1757" s="121" t="s">
        <v>14518</v>
      </c>
      <c r="C1757" s="121" t="s">
        <v>11004</v>
      </c>
      <c r="D1757" s="121" t="s">
        <v>10034</v>
      </c>
      <c r="E1757" s="121" t="s">
        <v>14519</v>
      </c>
      <c r="F1757" s="142" t="s">
        <v>16280</v>
      </c>
      <c r="G1757" s="142" t="s">
        <v>16349</v>
      </c>
      <c r="H1757" s="141" t="s">
        <v>194</v>
      </c>
      <c r="I1757" s="142">
        <v>5</v>
      </c>
      <c r="J1757" s="144" t="s">
        <v>16326</v>
      </c>
      <c r="K1757" s="141" t="s">
        <v>31</v>
      </c>
      <c r="L1757" s="142">
        <v>3</v>
      </c>
      <c r="M1757" s="27">
        <f t="shared" si="62"/>
        <v>390</v>
      </c>
      <c r="N1757" s="23"/>
      <c r="O1757" s="24" t="s">
        <v>32</v>
      </c>
    </row>
    <row r="1758" s="1" customFormat="1" ht="18.75" spans="1:15">
      <c r="A1758" s="121">
        <v>1753</v>
      </c>
      <c r="B1758" s="121" t="s">
        <v>14518</v>
      </c>
      <c r="C1758" s="121" t="s">
        <v>11004</v>
      </c>
      <c r="D1758" s="121" t="s">
        <v>10034</v>
      </c>
      <c r="E1758" s="121" t="s">
        <v>14519</v>
      </c>
      <c r="F1758" s="142" t="s">
        <v>16280</v>
      </c>
      <c r="G1758" s="142" t="s">
        <v>16350</v>
      </c>
      <c r="H1758" s="141" t="s">
        <v>194</v>
      </c>
      <c r="I1758" s="142">
        <v>7</v>
      </c>
      <c r="J1758" s="144" t="s">
        <v>16351</v>
      </c>
      <c r="K1758" s="141" t="s">
        <v>31</v>
      </c>
      <c r="L1758" s="142">
        <v>2</v>
      </c>
      <c r="M1758" s="27">
        <f t="shared" si="62"/>
        <v>260</v>
      </c>
      <c r="N1758" s="23"/>
      <c r="O1758" s="24" t="s">
        <v>32</v>
      </c>
    </row>
    <row r="1759" s="1" customFormat="1" ht="18.75" spans="1:15">
      <c r="A1759" s="121">
        <v>1754</v>
      </c>
      <c r="B1759" s="121" t="s">
        <v>14518</v>
      </c>
      <c r="C1759" s="121" t="s">
        <v>11004</v>
      </c>
      <c r="D1759" s="121" t="s">
        <v>10034</v>
      </c>
      <c r="E1759" s="121" t="s">
        <v>14519</v>
      </c>
      <c r="F1759" s="142" t="s">
        <v>16280</v>
      </c>
      <c r="G1759" s="142" t="s">
        <v>16352</v>
      </c>
      <c r="H1759" s="141" t="s">
        <v>1583</v>
      </c>
      <c r="I1759" s="142">
        <v>4</v>
      </c>
      <c r="J1759" s="144" t="s">
        <v>16351</v>
      </c>
      <c r="K1759" s="141" t="s">
        <v>31</v>
      </c>
      <c r="L1759" s="142">
        <v>4</v>
      </c>
      <c r="M1759" s="27">
        <f t="shared" si="62"/>
        <v>520</v>
      </c>
      <c r="N1759" s="23"/>
      <c r="O1759" s="24" t="s">
        <v>32</v>
      </c>
    </row>
    <row r="1760" s="1" customFormat="1" ht="18.75" spans="1:15">
      <c r="A1760" s="121">
        <v>1755</v>
      </c>
      <c r="B1760" s="121" t="s">
        <v>14518</v>
      </c>
      <c r="C1760" s="121" t="s">
        <v>11004</v>
      </c>
      <c r="D1760" s="121" t="s">
        <v>10034</v>
      </c>
      <c r="E1760" s="121" t="s">
        <v>14519</v>
      </c>
      <c r="F1760" s="142" t="s">
        <v>16280</v>
      </c>
      <c r="G1760" s="142" t="s">
        <v>16353</v>
      </c>
      <c r="H1760" s="141" t="s">
        <v>194</v>
      </c>
      <c r="I1760" s="142">
        <v>5</v>
      </c>
      <c r="J1760" s="144" t="s">
        <v>16351</v>
      </c>
      <c r="K1760" s="141" t="s">
        <v>31</v>
      </c>
      <c r="L1760" s="142">
        <v>2</v>
      </c>
      <c r="M1760" s="27">
        <f t="shared" si="62"/>
        <v>260</v>
      </c>
      <c r="N1760" s="23"/>
      <c r="O1760" s="24" t="s">
        <v>32</v>
      </c>
    </row>
    <row r="1761" s="1" customFormat="1" ht="18.75" spans="1:15">
      <c r="A1761" s="121">
        <v>1756</v>
      </c>
      <c r="B1761" s="121" t="s">
        <v>14518</v>
      </c>
      <c r="C1761" s="121" t="s">
        <v>11004</v>
      </c>
      <c r="D1761" s="121" t="s">
        <v>10034</v>
      </c>
      <c r="E1761" s="121" t="s">
        <v>14519</v>
      </c>
      <c r="F1761" s="142" t="s">
        <v>16280</v>
      </c>
      <c r="G1761" s="142" t="s">
        <v>16354</v>
      </c>
      <c r="H1761" s="141" t="s">
        <v>194</v>
      </c>
      <c r="I1761" s="142">
        <v>3</v>
      </c>
      <c r="J1761" s="144" t="s">
        <v>16351</v>
      </c>
      <c r="K1761" s="141" t="s">
        <v>31</v>
      </c>
      <c r="L1761" s="142">
        <v>1</v>
      </c>
      <c r="M1761" s="27">
        <f t="shared" si="62"/>
        <v>130</v>
      </c>
      <c r="N1761" s="23"/>
      <c r="O1761" s="24" t="s">
        <v>32</v>
      </c>
    </row>
    <row r="1762" s="1" customFormat="1" ht="18.75" spans="1:15">
      <c r="A1762" s="121">
        <v>1757</v>
      </c>
      <c r="B1762" s="121" t="s">
        <v>14518</v>
      </c>
      <c r="C1762" s="121" t="s">
        <v>11004</v>
      </c>
      <c r="D1762" s="121" t="s">
        <v>10034</v>
      </c>
      <c r="E1762" s="121" t="s">
        <v>14519</v>
      </c>
      <c r="F1762" s="142" t="s">
        <v>16280</v>
      </c>
      <c r="G1762" s="142" t="s">
        <v>16355</v>
      </c>
      <c r="H1762" s="141" t="s">
        <v>194</v>
      </c>
      <c r="I1762" s="142">
        <v>6</v>
      </c>
      <c r="J1762" s="144" t="s">
        <v>16351</v>
      </c>
      <c r="K1762" s="141" t="s">
        <v>31</v>
      </c>
      <c r="L1762" s="142">
        <v>2</v>
      </c>
      <c r="M1762" s="27">
        <f t="shared" si="62"/>
        <v>260</v>
      </c>
      <c r="N1762" s="23"/>
      <c r="O1762" s="24" t="s">
        <v>32</v>
      </c>
    </row>
    <row r="1763" s="1" customFormat="1" ht="18.75" spans="1:15">
      <c r="A1763" s="121">
        <v>1758</v>
      </c>
      <c r="B1763" s="121" t="s">
        <v>14518</v>
      </c>
      <c r="C1763" s="121" t="s">
        <v>11004</v>
      </c>
      <c r="D1763" s="121" t="s">
        <v>10034</v>
      </c>
      <c r="E1763" s="121" t="s">
        <v>14519</v>
      </c>
      <c r="F1763" s="142" t="s">
        <v>16280</v>
      </c>
      <c r="G1763" s="142" t="s">
        <v>16356</v>
      </c>
      <c r="H1763" s="141" t="s">
        <v>194</v>
      </c>
      <c r="I1763" s="142">
        <v>4</v>
      </c>
      <c r="J1763" s="144" t="s">
        <v>16351</v>
      </c>
      <c r="K1763" s="141" t="s">
        <v>31</v>
      </c>
      <c r="L1763" s="142">
        <v>2</v>
      </c>
      <c r="M1763" s="27">
        <f t="shared" si="62"/>
        <v>260</v>
      </c>
      <c r="N1763" s="23"/>
      <c r="O1763" s="24" t="s">
        <v>32</v>
      </c>
    </row>
    <row r="1764" s="1" customFormat="1" ht="18.75" spans="1:15">
      <c r="A1764" s="121">
        <v>1759</v>
      </c>
      <c r="B1764" s="121" t="s">
        <v>14518</v>
      </c>
      <c r="C1764" s="121" t="s">
        <v>11004</v>
      </c>
      <c r="D1764" s="121" t="s">
        <v>10034</v>
      </c>
      <c r="E1764" s="121" t="s">
        <v>14519</v>
      </c>
      <c r="F1764" s="142" t="s">
        <v>16280</v>
      </c>
      <c r="G1764" s="142" t="s">
        <v>16357</v>
      </c>
      <c r="H1764" s="141" t="s">
        <v>194</v>
      </c>
      <c r="I1764" s="142">
        <v>6</v>
      </c>
      <c r="J1764" s="144" t="s">
        <v>16351</v>
      </c>
      <c r="K1764" s="141" t="s">
        <v>31</v>
      </c>
      <c r="L1764" s="142">
        <v>3</v>
      </c>
      <c r="M1764" s="27">
        <f t="shared" si="62"/>
        <v>390</v>
      </c>
      <c r="N1764" s="23"/>
      <c r="O1764" s="24" t="s">
        <v>32</v>
      </c>
    </row>
    <row r="1765" s="1" customFormat="1" ht="18.75" spans="1:15">
      <c r="A1765" s="121">
        <v>1760</v>
      </c>
      <c r="B1765" s="121" t="s">
        <v>14518</v>
      </c>
      <c r="C1765" s="121" t="s">
        <v>11004</v>
      </c>
      <c r="D1765" s="121" t="s">
        <v>10034</v>
      </c>
      <c r="E1765" s="121" t="s">
        <v>14519</v>
      </c>
      <c r="F1765" s="142" t="s">
        <v>16280</v>
      </c>
      <c r="G1765" s="142" t="s">
        <v>16358</v>
      </c>
      <c r="H1765" s="141" t="s">
        <v>1583</v>
      </c>
      <c r="I1765" s="142">
        <v>3</v>
      </c>
      <c r="J1765" s="144" t="s">
        <v>16351</v>
      </c>
      <c r="K1765" s="141" t="s">
        <v>31</v>
      </c>
      <c r="L1765" s="142">
        <v>2</v>
      </c>
      <c r="M1765" s="27">
        <f t="shared" si="62"/>
        <v>260</v>
      </c>
      <c r="N1765" s="23"/>
      <c r="O1765" s="24" t="s">
        <v>32</v>
      </c>
    </row>
    <row r="1766" s="1" customFormat="1" ht="18.75" spans="1:15">
      <c r="A1766" s="121">
        <v>1761</v>
      </c>
      <c r="B1766" s="121" t="s">
        <v>14518</v>
      </c>
      <c r="C1766" s="121" t="s">
        <v>11004</v>
      </c>
      <c r="D1766" s="121" t="s">
        <v>10034</v>
      </c>
      <c r="E1766" s="121" t="s">
        <v>14519</v>
      </c>
      <c r="F1766" s="142" t="s">
        <v>16280</v>
      </c>
      <c r="G1766" s="142" t="s">
        <v>16359</v>
      </c>
      <c r="H1766" s="141" t="s">
        <v>194</v>
      </c>
      <c r="I1766" s="142">
        <v>5</v>
      </c>
      <c r="J1766" s="144" t="s">
        <v>16351</v>
      </c>
      <c r="K1766" s="141" t="s">
        <v>31</v>
      </c>
      <c r="L1766" s="142">
        <v>2</v>
      </c>
      <c r="M1766" s="27">
        <f t="shared" si="62"/>
        <v>260</v>
      </c>
      <c r="N1766" s="23"/>
      <c r="O1766" s="24" t="s">
        <v>32</v>
      </c>
    </row>
    <row r="1767" s="1" customFormat="1" ht="18.75" spans="1:15">
      <c r="A1767" s="121">
        <v>1762</v>
      </c>
      <c r="B1767" s="121" t="s">
        <v>14518</v>
      </c>
      <c r="C1767" s="121" t="s">
        <v>11004</v>
      </c>
      <c r="D1767" s="121" t="s">
        <v>10034</v>
      </c>
      <c r="E1767" s="121" t="s">
        <v>14519</v>
      </c>
      <c r="F1767" s="142" t="s">
        <v>16280</v>
      </c>
      <c r="G1767" s="142" t="s">
        <v>16360</v>
      </c>
      <c r="H1767" s="141" t="s">
        <v>1583</v>
      </c>
      <c r="I1767" s="142">
        <v>3</v>
      </c>
      <c r="J1767" s="144" t="s">
        <v>16351</v>
      </c>
      <c r="K1767" s="141" t="s">
        <v>31</v>
      </c>
      <c r="L1767" s="142">
        <v>2</v>
      </c>
      <c r="M1767" s="27">
        <f t="shared" si="62"/>
        <v>260</v>
      </c>
      <c r="N1767" s="23"/>
      <c r="O1767" s="24" t="s">
        <v>32</v>
      </c>
    </row>
    <row r="1768" s="1" customFormat="1" ht="18.75" spans="1:15">
      <c r="A1768" s="121">
        <v>1763</v>
      </c>
      <c r="B1768" s="121" t="s">
        <v>14518</v>
      </c>
      <c r="C1768" s="121" t="s">
        <v>11004</v>
      </c>
      <c r="D1768" s="121" t="s">
        <v>10034</v>
      </c>
      <c r="E1768" s="121" t="s">
        <v>14519</v>
      </c>
      <c r="F1768" s="142" t="s">
        <v>16280</v>
      </c>
      <c r="G1768" s="142" t="s">
        <v>16361</v>
      </c>
      <c r="H1768" s="141" t="s">
        <v>16362</v>
      </c>
      <c r="I1768" s="142">
        <v>1</v>
      </c>
      <c r="J1768" s="144" t="s">
        <v>16351</v>
      </c>
      <c r="K1768" s="141" t="s">
        <v>31</v>
      </c>
      <c r="L1768" s="142">
        <v>1</v>
      </c>
      <c r="M1768" s="27">
        <f>L1768*312</f>
        <v>312</v>
      </c>
      <c r="N1768" s="23"/>
      <c r="O1768" s="24" t="s">
        <v>32</v>
      </c>
    </row>
    <row r="1769" s="1" customFormat="1" ht="18.75" spans="1:15">
      <c r="A1769" s="121">
        <v>1764</v>
      </c>
      <c r="B1769" s="121" t="s">
        <v>14518</v>
      </c>
      <c r="C1769" s="121" t="s">
        <v>11004</v>
      </c>
      <c r="D1769" s="121" t="s">
        <v>10034</v>
      </c>
      <c r="E1769" s="121" t="s">
        <v>14519</v>
      </c>
      <c r="F1769" s="142" t="s">
        <v>16280</v>
      </c>
      <c r="G1769" s="142" t="s">
        <v>16363</v>
      </c>
      <c r="H1769" s="141" t="s">
        <v>194</v>
      </c>
      <c r="I1769" s="142">
        <v>3</v>
      </c>
      <c r="J1769" s="144" t="s">
        <v>16351</v>
      </c>
      <c r="K1769" s="141" t="s">
        <v>31</v>
      </c>
      <c r="L1769" s="142">
        <v>2</v>
      </c>
      <c r="M1769" s="27">
        <f t="shared" ref="M1769:M1793" si="63">L1769*130</f>
        <v>260</v>
      </c>
      <c r="N1769" s="23"/>
      <c r="O1769" s="24" t="s">
        <v>32</v>
      </c>
    </row>
    <row r="1770" s="1" customFormat="1" ht="18.75" spans="1:15">
      <c r="A1770" s="121">
        <v>1765</v>
      </c>
      <c r="B1770" s="121" t="s">
        <v>14518</v>
      </c>
      <c r="C1770" s="121" t="s">
        <v>11004</v>
      </c>
      <c r="D1770" s="121" t="s">
        <v>10034</v>
      </c>
      <c r="E1770" s="121" t="s">
        <v>14519</v>
      </c>
      <c r="F1770" s="142" t="s">
        <v>16280</v>
      </c>
      <c r="G1770" s="142" t="s">
        <v>16364</v>
      </c>
      <c r="H1770" s="141" t="s">
        <v>194</v>
      </c>
      <c r="I1770" s="142">
        <v>6</v>
      </c>
      <c r="J1770" s="144" t="s">
        <v>16351</v>
      </c>
      <c r="K1770" s="141" t="s">
        <v>31</v>
      </c>
      <c r="L1770" s="142">
        <v>2</v>
      </c>
      <c r="M1770" s="27">
        <f t="shared" si="63"/>
        <v>260</v>
      </c>
      <c r="N1770" s="23"/>
      <c r="O1770" s="24" t="s">
        <v>32</v>
      </c>
    </row>
    <row r="1771" s="1" customFormat="1" ht="18.75" spans="1:15">
      <c r="A1771" s="121">
        <v>1766</v>
      </c>
      <c r="B1771" s="121" t="s">
        <v>14518</v>
      </c>
      <c r="C1771" s="121" t="s">
        <v>11004</v>
      </c>
      <c r="D1771" s="121" t="s">
        <v>10034</v>
      </c>
      <c r="E1771" s="121" t="s">
        <v>14519</v>
      </c>
      <c r="F1771" s="142" t="s">
        <v>16280</v>
      </c>
      <c r="G1771" s="142" t="s">
        <v>16365</v>
      </c>
      <c r="H1771" s="141" t="s">
        <v>194</v>
      </c>
      <c r="I1771" s="142">
        <v>4</v>
      </c>
      <c r="J1771" s="144" t="s">
        <v>16351</v>
      </c>
      <c r="K1771" s="141" t="s">
        <v>31</v>
      </c>
      <c r="L1771" s="142">
        <v>2</v>
      </c>
      <c r="M1771" s="27">
        <f t="shared" si="63"/>
        <v>260</v>
      </c>
      <c r="N1771" s="23"/>
      <c r="O1771" s="24" t="s">
        <v>32</v>
      </c>
    </row>
    <row r="1772" s="1" customFormat="1" ht="18.75" spans="1:15">
      <c r="A1772" s="121">
        <v>1767</v>
      </c>
      <c r="B1772" s="121" t="s">
        <v>14518</v>
      </c>
      <c r="C1772" s="121" t="s">
        <v>11004</v>
      </c>
      <c r="D1772" s="121" t="s">
        <v>10034</v>
      </c>
      <c r="E1772" s="121" t="s">
        <v>14519</v>
      </c>
      <c r="F1772" s="142" t="s">
        <v>16280</v>
      </c>
      <c r="G1772" s="142" t="s">
        <v>16366</v>
      </c>
      <c r="H1772" s="141" t="s">
        <v>194</v>
      </c>
      <c r="I1772" s="142">
        <v>3</v>
      </c>
      <c r="J1772" s="144" t="s">
        <v>16351</v>
      </c>
      <c r="K1772" s="141" t="s">
        <v>31</v>
      </c>
      <c r="L1772" s="142">
        <v>1</v>
      </c>
      <c r="M1772" s="27">
        <f t="shared" si="63"/>
        <v>130</v>
      </c>
      <c r="N1772" s="23"/>
      <c r="O1772" s="24" t="s">
        <v>32</v>
      </c>
    </row>
    <row r="1773" s="1" customFormat="1" ht="18.75" spans="1:15">
      <c r="A1773" s="121">
        <v>1768</v>
      </c>
      <c r="B1773" s="121" t="s">
        <v>14518</v>
      </c>
      <c r="C1773" s="121" t="s">
        <v>11004</v>
      </c>
      <c r="D1773" s="121" t="s">
        <v>10034</v>
      </c>
      <c r="E1773" s="121" t="s">
        <v>14519</v>
      </c>
      <c r="F1773" s="142" t="s">
        <v>16280</v>
      </c>
      <c r="G1773" s="165" t="s">
        <v>16367</v>
      </c>
      <c r="H1773" s="141" t="s">
        <v>194</v>
      </c>
      <c r="I1773" s="165">
        <v>4</v>
      </c>
      <c r="J1773" s="144" t="s">
        <v>16351</v>
      </c>
      <c r="K1773" s="141" t="s">
        <v>31</v>
      </c>
      <c r="L1773" s="165">
        <v>1</v>
      </c>
      <c r="M1773" s="27">
        <f t="shared" si="63"/>
        <v>130</v>
      </c>
      <c r="N1773" s="23"/>
      <c r="O1773" s="24" t="s">
        <v>32</v>
      </c>
    </row>
    <row r="1774" s="1" customFormat="1" ht="18.75" spans="1:15">
      <c r="A1774" s="121">
        <v>1769</v>
      </c>
      <c r="B1774" s="121" t="s">
        <v>14518</v>
      </c>
      <c r="C1774" s="121" t="s">
        <v>11004</v>
      </c>
      <c r="D1774" s="121" t="s">
        <v>10034</v>
      </c>
      <c r="E1774" s="121" t="s">
        <v>14519</v>
      </c>
      <c r="F1774" s="142" t="s">
        <v>16280</v>
      </c>
      <c r="G1774" s="142" t="s">
        <v>15690</v>
      </c>
      <c r="H1774" s="141" t="s">
        <v>194</v>
      </c>
      <c r="I1774" s="142">
        <v>6</v>
      </c>
      <c r="J1774" s="144" t="s">
        <v>16351</v>
      </c>
      <c r="K1774" s="141" t="s">
        <v>31</v>
      </c>
      <c r="L1774" s="142">
        <v>2</v>
      </c>
      <c r="M1774" s="27">
        <f t="shared" si="63"/>
        <v>260</v>
      </c>
      <c r="N1774" s="23"/>
      <c r="O1774" s="24" t="s">
        <v>32</v>
      </c>
    </row>
    <row r="1775" s="1" customFormat="1" ht="18.75" spans="1:15">
      <c r="A1775" s="121">
        <v>1770</v>
      </c>
      <c r="B1775" s="121" t="s">
        <v>14518</v>
      </c>
      <c r="C1775" s="121" t="s">
        <v>11004</v>
      </c>
      <c r="D1775" s="121" t="s">
        <v>10034</v>
      </c>
      <c r="E1775" s="121" t="s">
        <v>14519</v>
      </c>
      <c r="F1775" s="142" t="s">
        <v>16280</v>
      </c>
      <c r="G1775" s="142" t="s">
        <v>16368</v>
      </c>
      <c r="H1775" s="141" t="s">
        <v>194</v>
      </c>
      <c r="I1775" s="142">
        <v>4</v>
      </c>
      <c r="J1775" s="144" t="s">
        <v>16351</v>
      </c>
      <c r="K1775" s="141" t="s">
        <v>31</v>
      </c>
      <c r="L1775" s="142">
        <v>2</v>
      </c>
      <c r="M1775" s="27">
        <f t="shared" si="63"/>
        <v>260</v>
      </c>
      <c r="N1775" s="23"/>
      <c r="O1775" s="24" t="s">
        <v>32</v>
      </c>
    </row>
    <row r="1776" s="1" customFormat="1" ht="18.75" spans="1:15">
      <c r="A1776" s="121">
        <v>1771</v>
      </c>
      <c r="B1776" s="121" t="s">
        <v>14518</v>
      </c>
      <c r="C1776" s="121" t="s">
        <v>11004</v>
      </c>
      <c r="D1776" s="121" t="s">
        <v>10034</v>
      </c>
      <c r="E1776" s="121" t="s">
        <v>14519</v>
      </c>
      <c r="F1776" s="142" t="s">
        <v>16280</v>
      </c>
      <c r="G1776" s="142" t="s">
        <v>8375</v>
      </c>
      <c r="H1776" s="141" t="s">
        <v>194</v>
      </c>
      <c r="I1776" s="142">
        <v>3</v>
      </c>
      <c r="J1776" s="144" t="s">
        <v>16351</v>
      </c>
      <c r="K1776" s="141" t="s">
        <v>31</v>
      </c>
      <c r="L1776" s="142">
        <v>1</v>
      </c>
      <c r="M1776" s="27">
        <f t="shared" si="63"/>
        <v>130</v>
      </c>
      <c r="N1776" s="23"/>
      <c r="O1776" s="24" t="s">
        <v>32</v>
      </c>
    </row>
    <row r="1777" s="1" customFormat="1" ht="18.75" spans="1:15">
      <c r="A1777" s="121">
        <v>1772</v>
      </c>
      <c r="B1777" s="121" t="s">
        <v>14518</v>
      </c>
      <c r="C1777" s="121" t="s">
        <v>11004</v>
      </c>
      <c r="D1777" s="121" t="s">
        <v>10034</v>
      </c>
      <c r="E1777" s="121" t="s">
        <v>14519</v>
      </c>
      <c r="F1777" s="142" t="s">
        <v>16280</v>
      </c>
      <c r="G1777" s="142" t="s">
        <v>13286</v>
      </c>
      <c r="H1777" s="141" t="s">
        <v>1583</v>
      </c>
      <c r="I1777" s="142">
        <v>2</v>
      </c>
      <c r="J1777" s="144" t="s">
        <v>16351</v>
      </c>
      <c r="K1777" s="141" t="s">
        <v>31</v>
      </c>
      <c r="L1777" s="142">
        <v>1</v>
      </c>
      <c r="M1777" s="27">
        <f t="shared" si="63"/>
        <v>130</v>
      </c>
      <c r="N1777" s="23"/>
      <c r="O1777" s="24" t="s">
        <v>32</v>
      </c>
    </row>
    <row r="1778" s="1" customFormat="1" ht="18.75" spans="1:15">
      <c r="A1778" s="121">
        <v>1773</v>
      </c>
      <c r="B1778" s="121" t="s">
        <v>14518</v>
      </c>
      <c r="C1778" s="121" t="s">
        <v>11004</v>
      </c>
      <c r="D1778" s="121" t="s">
        <v>10034</v>
      </c>
      <c r="E1778" s="121" t="s">
        <v>14519</v>
      </c>
      <c r="F1778" s="142" t="s">
        <v>16280</v>
      </c>
      <c r="G1778" s="142" t="s">
        <v>16369</v>
      </c>
      <c r="H1778" s="141" t="s">
        <v>194</v>
      </c>
      <c r="I1778" s="142">
        <v>1</v>
      </c>
      <c r="J1778" s="144" t="s">
        <v>16351</v>
      </c>
      <c r="K1778" s="141" t="s">
        <v>31</v>
      </c>
      <c r="L1778" s="142">
        <v>1</v>
      </c>
      <c r="M1778" s="27">
        <f t="shared" si="63"/>
        <v>130</v>
      </c>
      <c r="N1778" s="23"/>
      <c r="O1778" s="24" t="s">
        <v>32</v>
      </c>
    </row>
    <row r="1779" s="1" customFormat="1" ht="18.75" spans="1:15">
      <c r="A1779" s="121">
        <v>1774</v>
      </c>
      <c r="B1779" s="121" t="s">
        <v>14518</v>
      </c>
      <c r="C1779" s="121" t="s">
        <v>11004</v>
      </c>
      <c r="D1779" s="121" t="s">
        <v>10034</v>
      </c>
      <c r="E1779" s="121" t="s">
        <v>14519</v>
      </c>
      <c r="F1779" s="142" t="s">
        <v>16280</v>
      </c>
      <c r="G1779" s="142" t="s">
        <v>16370</v>
      </c>
      <c r="H1779" s="141" t="s">
        <v>194</v>
      </c>
      <c r="I1779" s="142">
        <v>4</v>
      </c>
      <c r="J1779" s="144" t="s">
        <v>16351</v>
      </c>
      <c r="K1779" s="141" t="s">
        <v>31</v>
      </c>
      <c r="L1779" s="142">
        <v>2</v>
      </c>
      <c r="M1779" s="27">
        <f t="shared" si="63"/>
        <v>260</v>
      </c>
      <c r="N1779" s="23"/>
      <c r="O1779" s="24" t="s">
        <v>32</v>
      </c>
    </row>
    <row r="1780" s="1" customFormat="1" ht="18.75" spans="1:15">
      <c r="A1780" s="121">
        <v>1775</v>
      </c>
      <c r="B1780" s="121" t="s">
        <v>14518</v>
      </c>
      <c r="C1780" s="121" t="s">
        <v>11004</v>
      </c>
      <c r="D1780" s="121" t="s">
        <v>10034</v>
      </c>
      <c r="E1780" s="121" t="s">
        <v>14519</v>
      </c>
      <c r="F1780" s="142" t="s">
        <v>16280</v>
      </c>
      <c r="G1780" s="142" t="s">
        <v>16371</v>
      </c>
      <c r="H1780" s="141" t="s">
        <v>194</v>
      </c>
      <c r="I1780" s="142">
        <v>4</v>
      </c>
      <c r="J1780" s="144" t="s">
        <v>16351</v>
      </c>
      <c r="K1780" s="141" t="s">
        <v>31</v>
      </c>
      <c r="L1780" s="142">
        <v>2</v>
      </c>
      <c r="M1780" s="27">
        <f t="shared" si="63"/>
        <v>260</v>
      </c>
      <c r="N1780" s="23"/>
      <c r="O1780" s="24" t="s">
        <v>32</v>
      </c>
    </row>
    <row r="1781" s="1" customFormat="1" ht="18.75" spans="1:15">
      <c r="A1781" s="121">
        <v>1776</v>
      </c>
      <c r="B1781" s="121" t="s">
        <v>14518</v>
      </c>
      <c r="C1781" s="121" t="s">
        <v>11004</v>
      </c>
      <c r="D1781" s="121" t="s">
        <v>10034</v>
      </c>
      <c r="E1781" s="121" t="s">
        <v>14519</v>
      </c>
      <c r="F1781" s="142" t="s">
        <v>16280</v>
      </c>
      <c r="G1781" s="142" t="s">
        <v>16372</v>
      </c>
      <c r="H1781" s="141" t="s">
        <v>194</v>
      </c>
      <c r="I1781" s="142">
        <v>4</v>
      </c>
      <c r="J1781" s="144" t="s">
        <v>16351</v>
      </c>
      <c r="K1781" s="141" t="s">
        <v>31</v>
      </c>
      <c r="L1781" s="142">
        <v>2</v>
      </c>
      <c r="M1781" s="27">
        <f t="shared" si="63"/>
        <v>260</v>
      </c>
      <c r="N1781" s="23"/>
      <c r="O1781" s="24" t="s">
        <v>32</v>
      </c>
    </row>
    <row r="1782" s="1" customFormat="1" ht="18.75" spans="1:15">
      <c r="A1782" s="121">
        <v>1777</v>
      </c>
      <c r="B1782" s="121" t="s">
        <v>14518</v>
      </c>
      <c r="C1782" s="121" t="s">
        <v>11004</v>
      </c>
      <c r="D1782" s="121" t="s">
        <v>10034</v>
      </c>
      <c r="E1782" s="121" t="s">
        <v>14519</v>
      </c>
      <c r="F1782" s="142" t="s">
        <v>16280</v>
      </c>
      <c r="G1782" s="142" t="s">
        <v>16373</v>
      </c>
      <c r="H1782" s="141" t="s">
        <v>194</v>
      </c>
      <c r="I1782" s="142">
        <v>6</v>
      </c>
      <c r="J1782" s="144" t="s">
        <v>16351</v>
      </c>
      <c r="K1782" s="141" t="s">
        <v>31</v>
      </c>
      <c r="L1782" s="142">
        <v>2</v>
      </c>
      <c r="M1782" s="27">
        <f t="shared" si="63"/>
        <v>260</v>
      </c>
      <c r="N1782" s="23"/>
      <c r="O1782" s="24" t="s">
        <v>32</v>
      </c>
    </row>
    <row r="1783" s="1" customFormat="1" ht="18.75" spans="1:15">
      <c r="A1783" s="121">
        <v>1778</v>
      </c>
      <c r="B1783" s="121" t="s">
        <v>14518</v>
      </c>
      <c r="C1783" s="121" t="s">
        <v>11004</v>
      </c>
      <c r="D1783" s="121" t="s">
        <v>10034</v>
      </c>
      <c r="E1783" s="121" t="s">
        <v>14519</v>
      </c>
      <c r="F1783" s="142" t="s">
        <v>16280</v>
      </c>
      <c r="G1783" s="142" t="s">
        <v>16374</v>
      </c>
      <c r="H1783" s="141" t="s">
        <v>194</v>
      </c>
      <c r="I1783" s="142">
        <v>4</v>
      </c>
      <c r="J1783" s="144" t="s">
        <v>16351</v>
      </c>
      <c r="K1783" s="141" t="s">
        <v>31</v>
      </c>
      <c r="L1783" s="142">
        <v>2</v>
      </c>
      <c r="M1783" s="27">
        <f t="shared" si="63"/>
        <v>260</v>
      </c>
      <c r="N1783" s="23"/>
      <c r="O1783" s="24" t="s">
        <v>32</v>
      </c>
    </row>
    <row r="1784" s="1" customFormat="1" ht="18.75" spans="1:15">
      <c r="A1784" s="121">
        <v>1779</v>
      </c>
      <c r="B1784" s="121" t="s">
        <v>14518</v>
      </c>
      <c r="C1784" s="121" t="s">
        <v>11004</v>
      </c>
      <c r="D1784" s="121" t="s">
        <v>10034</v>
      </c>
      <c r="E1784" s="121" t="s">
        <v>14519</v>
      </c>
      <c r="F1784" s="142" t="s">
        <v>16280</v>
      </c>
      <c r="G1784" s="142" t="s">
        <v>16375</v>
      </c>
      <c r="H1784" s="141" t="s">
        <v>194</v>
      </c>
      <c r="I1784" s="142">
        <v>4</v>
      </c>
      <c r="J1784" s="144" t="s">
        <v>16351</v>
      </c>
      <c r="K1784" s="141" t="s">
        <v>31</v>
      </c>
      <c r="L1784" s="142">
        <v>2</v>
      </c>
      <c r="M1784" s="27">
        <f t="shared" si="63"/>
        <v>260</v>
      </c>
      <c r="N1784" s="23"/>
      <c r="O1784" s="24" t="s">
        <v>32</v>
      </c>
    </row>
    <row r="1785" s="1" customFormat="1" ht="18.75" spans="1:15">
      <c r="A1785" s="121">
        <v>1780</v>
      </c>
      <c r="B1785" s="121" t="s">
        <v>14518</v>
      </c>
      <c r="C1785" s="121" t="s">
        <v>11004</v>
      </c>
      <c r="D1785" s="121" t="s">
        <v>10034</v>
      </c>
      <c r="E1785" s="121" t="s">
        <v>14519</v>
      </c>
      <c r="F1785" s="142" t="s">
        <v>16280</v>
      </c>
      <c r="G1785" s="142" t="s">
        <v>16376</v>
      </c>
      <c r="H1785" s="141" t="s">
        <v>194</v>
      </c>
      <c r="I1785" s="142">
        <v>4</v>
      </c>
      <c r="J1785" s="144" t="s">
        <v>16351</v>
      </c>
      <c r="K1785" s="141" t="s">
        <v>31</v>
      </c>
      <c r="L1785" s="142">
        <v>2</v>
      </c>
      <c r="M1785" s="27">
        <f t="shared" si="63"/>
        <v>260</v>
      </c>
      <c r="N1785" s="23"/>
      <c r="O1785" s="24" t="s">
        <v>32</v>
      </c>
    </row>
    <row r="1786" s="1" customFormat="1" ht="18.75" spans="1:15">
      <c r="A1786" s="121">
        <v>1781</v>
      </c>
      <c r="B1786" s="121" t="s">
        <v>14518</v>
      </c>
      <c r="C1786" s="121" t="s">
        <v>11004</v>
      </c>
      <c r="D1786" s="121" t="s">
        <v>10034</v>
      </c>
      <c r="E1786" s="121" t="s">
        <v>14519</v>
      </c>
      <c r="F1786" s="142" t="s">
        <v>16280</v>
      </c>
      <c r="G1786" s="142" t="s">
        <v>16377</v>
      </c>
      <c r="H1786" s="141" t="s">
        <v>194</v>
      </c>
      <c r="I1786" s="142">
        <v>3</v>
      </c>
      <c r="J1786" s="144" t="s">
        <v>16351</v>
      </c>
      <c r="K1786" s="141" t="s">
        <v>31</v>
      </c>
      <c r="L1786" s="142">
        <v>1</v>
      </c>
      <c r="M1786" s="27">
        <f t="shared" si="63"/>
        <v>130</v>
      </c>
      <c r="N1786" s="23"/>
      <c r="O1786" s="24" t="s">
        <v>32</v>
      </c>
    </row>
    <row r="1787" s="1" customFormat="1" ht="18.75" spans="1:15">
      <c r="A1787" s="121">
        <v>1782</v>
      </c>
      <c r="B1787" s="121" t="s">
        <v>14518</v>
      </c>
      <c r="C1787" s="121" t="s">
        <v>11004</v>
      </c>
      <c r="D1787" s="121" t="s">
        <v>10034</v>
      </c>
      <c r="E1787" s="121" t="s">
        <v>14519</v>
      </c>
      <c r="F1787" s="142" t="s">
        <v>16280</v>
      </c>
      <c r="G1787" s="142" t="s">
        <v>16378</v>
      </c>
      <c r="H1787" s="141" t="s">
        <v>194</v>
      </c>
      <c r="I1787" s="142">
        <v>5</v>
      </c>
      <c r="J1787" s="144" t="s">
        <v>16379</v>
      </c>
      <c r="K1787" s="141" t="s">
        <v>31</v>
      </c>
      <c r="L1787" s="142">
        <v>2</v>
      </c>
      <c r="M1787" s="27">
        <f t="shared" si="63"/>
        <v>260</v>
      </c>
      <c r="N1787" s="23"/>
      <c r="O1787" s="24" t="s">
        <v>32</v>
      </c>
    </row>
    <row r="1788" s="1" customFormat="1" ht="18.75" spans="1:15">
      <c r="A1788" s="121">
        <v>1783</v>
      </c>
      <c r="B1788" s="121" t="s">
        <v>14518</v>
      </c>
      <c r="C1788" s="121" t="s">
        <v>11004</v>
      </c>
      <c r="D1788" s="121" t="s">
        <v>10034</v>
      </c>
      <c r="E1788" s="121" t="s">
        <v>14519</v>
      </c>
      <c r="F1788" s="142" t="s">
        <v>16280</v>
      </c>
      <c r="G1788" s="142" t="s">
        <v>16380</v>
      </c>
      <c r="H1788" s="141" t="s">
        <v>194</v>
      </c>
      <c r="I1788" s="142">
        <v>4</v>
      </c>
      <c r="J1788" s="144" t="s">
        <v>16379</v>
      </c>
      <c r="K1788" s="141" t="s">
        <v>31</v>
      </c>
      <c r="L1788" s="142">
        <v>1</v>
      </c>
      <c r="M1788" s="27">
        <f t="shared" si="63"/>
        <v>130</v>
      </c>
      <c r="N1788" s="23"/>
      <c r="O1788" s="24" t="s">
        <v>32</v>
      </c>
    </row>
    <row r="1789" s="1" customFormat="1" ht="18.75" spans="1:15">
      <c r="A1789" s="121">
        <v>1784</v>
      </c>
      <c r="B1789" s="121" t="s">
        <v>14518</v>
      </c>
      <c r="C1789" s="121" t="s">
        <v>11004</v>
      </c>
      <c r="D1789" s="121" t="s">
        <v>10034</v>
      </c>
      <c r="E1789" s="121" t="s">
        <v>14519</v>
      </c>
      <c r="F1789" s="142" t="s">
        <v>16280</v>
      </c>
      <c r="G1789" s="142" t="s">
        <v>16381</v>
      </c>
      <c r="H1789" s="141" t="s">
        <v>194</v>
      </c>
      <c r="I1789" s="142">
        <v>5</v>
      </c>
      <c r="J1789" s="144" t="s">
        <v>16379</v>
      </c>
      <c r="K1789" s="141" t="s">
        <v>31</v>
      </c>
      <c r="L1789" s="142">
        <v>2</v>
      </c>
      <c r="M1789" s="27">
        <f t="shared" si="63"/>
        <v>260</v>
      </c>
      <c r="N1789" s="23"/>
      <c r="O1789" s="24" t="s">
        <v>32</v>
      </c>
    </row>
    <row r="1790" s="1" customFormat="1" ht="18.75" spans="1:15">
      <c r="A1790" s="121">
        <v>1785</v>
      </c>
      <c r="B1790" s="121" t="s">
        <v>14518</v>
      </c>
      <c r="C1790" s="121" t="s">
        <v>11004</v>
      </c>
      <c r="D1790" s="121" t="s">
        <v>10034</v>
      </c>
      <c r="E1790" s="121" t="s">
        <v>14519</v>
      </c>
      <c r="F1790" s="142" t="s">
        <v>16280</v>
      </c>
      <c r="G1790" s="142" t="s">
        <v>16382</v>
      </c>
      <c r="H1790" s="141" t="s">
        <v>194</v>
      </c>
      <c r="I1790" s="142">
        <v>3</v>
      </c>
      <c r="J1790" s="144" t="s">
        <v>16379</v>
      </c>
      <c r="K1790" s="141" t="s">
        <v>31</v>
      </c>
      <c r="L1790" s="142">
        <v>1</v>
      </c>
      <c r="M1790" s="27">
        <f t="shared" si="63"/>
        <v>130</v>
      </c>
      <c r="N1790" s="23"/>
      <c r="O1790" s="24" t="s">
        <v>32</v>
      </c>
    </row>
    <row r="1791" s="1" customFormat="1" ht="18.75" spans="1:15">
      <c r="A1791" s="121">
        <v>1786</v>
      </c>
      <c r="B1791" s="121" t="s">
        <v>14518</v>
      </c>
      <c r="C1791" s="121" t="s">
        <v>11004</v>
      </c>
      <c r="D1791" s="121" t="s">
        <v>10034</v>
      </c>
      <c r="E1791" s="121" t="s">
        <v>14519</v>
      </c>
      <c r="F1791" s="142" t="s">
        <v>16280</v>
      </c>
      <c r="G1791" s="142" t="s">
        <v>16383</v>
      </c>
      <c r="H1791" s="141" t="s">
        <v>194</v>
      </c>
      <c r="I1791" s="142">
        <v>3</v>
      </c>
      <c r="J1791" s="144" t="s">
        <v>16379</v>
      </c>
      <c r="K1791" s="141" t="s">
        <v>31</v>
      </c>
      <c r="L1791" s="142">
        <v>2</v>
      </c>
      <c r="M1791" s="27">
        <f t="shared" si="63"/>
        <v>260</v>
      </c>
      <c r="N1791" s="23"/>
      <c r="O1791" s="24" t="s">
        <v>32</v>
      </c>
    </row>
    <row r="1792" s="1" customFormat="1" ht="18.75" spans="1:15">
      <c r="A1792" s="121">
        <v>1787</v>
      </c>
      <c r="B1792" s="121" t="s">
        <v>14518</v>
      </c>
      <c r="C1792" s="121" t="s">
        <v>11004</v>
      </c>
      <c r="D1792" s="121" t="s">
        <v>10034</v>
      </c>
      <c r="E1792" s="121" t="s">
        <v>14519</v>
      </c>
      <c r="F1792" s="142" t="s">
        <v>16280</v>
      </c>
      <c r="G1792" s="142" t="s">
        <v>16384</v>
      </c>
      <c r="H1792" s="141" t="s">
        <v>1583</v>
      </c>
      <c r="I1792" s="142">
        <v>4</v>
      </c>
      <c r="J1792" s="144" t="s">
        <v>16379</v>
      </c>
      <c r="K1792" s="141" t="s">
        <v>31</v>
      </c>
      <c r="L1792" s="142">
        <v>2</v>
      </c>
      <c r="M1792" s="27">
        <f t="shared" si="63"/>
        <v>260</v>
      </c>
      <c r="N1792" s="23"/>
      <c r="O1792" s="24" t="s">
        <v>32</v>
      </c>
    </row>
    <row r="1793" s="1" customFormat="1" ht="18.75" spans="1:15">
      <c r="A1793" s="121">
        <v>1788</v>
      </c>
      <c r="B1793" s="121" t="s">
        <v>14518</v>
      </c>
      <c r="C1793" s="121" t="s">
        <v>11004</v>
      </c>
      <c r="D1793" s="121" t="s">
        <v>10034</v>
      </c>
      <c r="E1793" s="121" t="s">
        <v>14519</v>
      </c>
      <c r="F1793" s="142" t="s">
        <v>16280</v>
      </c>
      <c r="G1793" s="142" t="s">
        <v>16385</v>
      </c>
      <c r="H1793" s="141" t="s">
        <v>1583</v>
      </c>
      <c r="I1793" s="142">
        <v>6</v>
      </c>
      <c r="J1793" s="144" t="s">
        <v>16379</v>
      </c>
      <c r="K1793" s="141" t="s">
        <v>31</v>
      </c>
      <c r="L1793" s="142">
        <v>3</v>
      </c>
      <c r="M1793" s="27">
        <f t="shared" si="63"/>
        <v>390</v>
      </c>
      <c r="N1793" s="23"/>
      <c r="O1793" s="24" t="s">
        <v>32</v>
      </c>
    </row>
    <row r="1794" s="1" customFormat="1" ht="18.75" spans="1:15">
      <c r="A1794" s="121">
        <v>1789</v>
      </c>
      <c r="B1794" s="121" t="s">
        <v>14518</v>
      </c>
      <c r="C1794" s="121" t="s">
        <v>11004</v>
      </c>
      <c r="D1794" s="121" t="s">
        <v>10034</v>
      </c>
      <c r="E1794" s="121" t="s">
        <v>14519</v>
      </c>
      <c r="F1794" s="142" t="s">
        <v>16280</v>
      </c>
      <c r="G1794" s="142" t="s">
        <v>16386</v>
      </c>
      <c r="H1794" s="141" t="s">
        <v>16307</v>
      </c>
      <c r="I1794" s="142">
        <v>1</v>
      </c>
      <c r="J1794" s="144" t="s">
        <v>16379</v>
      </c>
      <c r="K1794" s="141" t="s">
        <v>31</v>
      </c>
      <c r="L1794" s="142">
        <v>1</v>
      </c>
      <c r="M1794" s="27">
        <f>L1794*312</f>
        <v>312</v>
      </c>
      <c r="N1794" s="23"/>
      <c r="O1794" s="24" t="s">
        <v>32</v>
      </c>
    </row>
    <row r="1795" s="1" customFormat="1" ht="18.75" spans="1:15">
      <c r="A1795" s="121">
        <v>1790</v>
      </c>
      <c r="B1795" s="121" t="s">
        <v>14518</v>
      </c>
      <c r="C1795" s="121" t="s">
        <v>11004</v>
      </c>
      <c r="D1795" s="121" t="s">
        <v>10034</v>
      </c>
      <c r="E1795" s="121" t="s">
        <v>14519</v>
      </c>
      <c r="F1795" s="142" t="s">
        <v>16280</v>
      </c>
      <c r="G1795" s="142" t="s">
        <v>16387</v>
      </c>
      <c r="H1795" s="141" t="s">
        <v>194</v>
      </c>
      <c r="I1795" s="142">
        <v>6</v>
      </c>
      <c r="J1795" s="144" t="s">
        <v>16379</v>
      </c>
      <c r="K1795" s="141" t="s">
        <v>31</v>
      </c>
      <c r="L1795" s="142">
        <v>2</v>
      </c>
      <c r="M1795" s="27">
        <f t="shared" ref="M1795:M1822" si="64">L1795*130</f>
        <v>260</v>
      </c>
      <c r="N1795" s="23"/>
      <c r="O1795" s="24" t="s">
        <v>32</v>
      </c>
    </row>
    <row r="1796" s="1" customFormat="1" ht="18.75" spans="1:15">
      <c r="A1796" s="121">
        <v>1791</v>
      </c>
      <c r="B1796" s="121" t="s">
        <v>14518</v>
      </c>
      <c r="C1796" s="121" t="s">
        <v>11004</v>
      </c>
      <c r="D1796" s="121" t="s">
        <v>10034</v>
      </c>
      <c r="E1796" s="121" t="s">
        <v>14519</v>
      </c>
      <c r="F1796" s="142" t="s">
        <v>16280</v>
      </c>
      <c r="G1796" s="142" t="s">
        <v>16388</v>
      </c>
      <c r="H1796" s="141" t="s">
        <v>194</v>
      </c>
      <c r="I1796" s="142">
        <v>6</v>
      </c>
      <c r="J1796" s="144" t="s">
        <v>16379</v>
      </c>
      <c r="K1796" s="141" t="s">
        <v>31</v>
      </c>
      <c r="L1796" s="142">
        <v>2</v>
      </c>
      <c r="M1796" s="27">
        <f t="shared" si="64"/>
        <v>260</v>
      </c>
      <c r="N1796" s="23"/>
      <c r="O1796" s="24" t="s">
        <v>32</v>
      </c>
    </row>
    <row r="1797" s="1" customFormat="1" ht="18.75" spans="1:15">
      <c r="A1797" s="121">
        <v>1792</v>
      </c>
      <c r="B1797" s="121" t="s">
        <v>14518</v>
      </c>
      <c r="C1797" s="121" t="s">
        <v>11004</v>
      </c>
      <c r="D1797" s="121" t="s">
        <v>10034</v>
      </c>
      <c r="E1797" s="121" t="s">
        <v>14519</v>
      </c>
      <c r="F1797" s="142" t="s">
        <v>16280</v>
      </c>
      <c r="G1797" s="142" t="s">
        <v>16389</v>
      </c>
      <c r="H1797" s="141" t="s">
        <v>194</v>
      </c>
      <c r="I1797" s="142">
        <v>2</v>
      </c>
      <c r="J1797" s="144" t="s">
        <v>16379</v>
      </c>
      <c r="K1797" s="141" t="s">
        <v>31</v>
      </c>
      <c r="L1797" s="142">
        <v>2</v>
      </c>
      <c r="M1797" s="27">
        <f t="shared" si="64"/>
        <v>260</v>
      </c>
      <c r="N1797" s="23"/>
      <c r="O1797" s="24" t="s">
        <v>32</v>
      </c>
    </row>
    <row r="1798" s="1" customFormat="1" ht="18.75" spans="1:15">
      <c r="A1798" s="121">
        <v>1793</v>
      </c>
      <c r="B1798" s="121" t="s">
        <v>14518</v>
      </c>
      <c r="C1798" s="121" t="s">
        <v>11004</v>
      </c>
      <c r="D1798" s="121" t="s">
        <v>10034</v>
      </c>
      <c r="E1798" s="121" t="s">
        <v>14519</v>
      </c>
      <c r="F1798" s="142" t="s">
        <v>16280</v>
      </c>
      <c r="G1798" s="142" t="s">
        <v>11579</v>
      </c>
      <c r="H1798" s="141" t="s">
        <v>194</v>
      </c>
      <c r="I1798" s="142">
        <v>3</v>
      </c>
      <c r="J1798" s="144" t="s">
        <v>16379</v>
      </c>
      <c r="K1798" s="141" t="s">
        <v>31</v>
      </c>
      <c r="L1798" s="142">
        <v>1</v>
      </c>
      <c r="M1798" s="27">
        <f t="shared" si="64"/>
        <v>130</v>
      </c>
      <c r="N1798" s="23"/>
      <c r="O1798" s="24" t="s">
        <v>32</v>
      </c>
    </row>
    <row r="1799" s="1" customFormat="1" ht="18.75" spans="1:15">
      <c r="A1799" s="121">
        <v>1794</v>
      </c>
      <c r="B1799" s="121" t="s">
        <v>14518</v>
      </c>
      <c r="C1799" s="121" t="s">
        <v>11004</v>
      </c>
      <c r="D1799" s="121" t="s">
        <v>10034</v>
      </c>
      <c r="E1799" s="121" t="s">
        <v>14519</v>
      </c>
      <c r="F1799" s="142" t="s">
        <v>16280</v>
      </c>
      <c r="G1799" s="142" t="s">
        <v>16390</v>
      </c>
      <c r="H1799" s="141" t="s">
        <v>194</v>
      </c>
      <c r="I1799" s="142">
        <v>4</v>
      </c>
      <c r="J1799" s="144" t="s">
        <v>16379</v>
      </c>
      <c r="K1799" s="141" t="s">
        <v>31</v>
      </c>
      <c r="L1799" s="142">
        <v>2</v>
      </c>
      <c r="M1799" s="27">
        <f t="shared" si="64"/>
        <v>260</v>
      </c>
      <c r="N1799" s="23"/>
      <c r="O1799" s="24" t="s">
        <v>32</v>
      </c>
    </row>
    <row r="1800" s="1" customFormat="1" ht="18.75" spans="1:15">
      <c r="A1800" s="121">
        <v>1795</v>
      </c>
      <c r="B1800" s="121" t="s">
        <v>14518</v>
      </c>
      <c r="C1800" s="121" t="s">
        <v>11004</v>
      </c>
      <c r="D1800" s="121" t="s">
        <v>10034</v>
      </c>
      <c r="E1800" s="121" t="s">
        <v>14519</v>
      </c>
      <c r="F1800" s="142" t="s">
        <v>16280</v>
      </c>
      <c r="G1800" s="142" t="s">
        <v>16391</v>
      </c>
      <c r="H1800" s="141" t="s">
        <v>194</v>
      </c>
      <c r="I1800" s="142">
        <v>3</v>
      </c>
      <c r="J1800" s="144" t="s">
        <v>16379</v>
      </c>
      <c r="K1800" s="141" t="s">
        <v>31</v>
      </c>
      <c r="L1800" s="142">
        <v>1</v>
      </c>
      <c r="M1800" s="27">
        <f t="shared" si="64"/>
        <v>130</v>
      </c>
      <c r="N1800" s="23"/>
      <c r="O1800" s="24" t="s">
        <v>32</v>
      </c>
    </row>
    <row r="1801" s="1" customFormat="1" ht="18.75" spans="1:15">
      <c r="A1801" s="121">
        <v>1796</v>
      </c>
      <c r="B1801" s="121" t="s">
        <v>14518</v>
      </c>
      <c r="C1801" s="121" t="s">
        <v>11004</v>
      </c>
      <c r="D1801" s="121" t="s">
        <v>10034</v>
      </c>
      <c r="E1801" s="121" t="s">
        <v>14519</v>
      </c>
      <c r="F1801" s="142" t="s">
        <v>16280</v>
      </c>
      <c r="G1801" s="142" t="s">
        <v>16392</v>
      </c>
      <c r="H1801" s="141" t="s">
        <v>194</v>
      </c>
      <c r="I1801" s="142">
        <v>7</v>
      </c>
      <c r="J1801" s="144" t="s">
        <v>16379</v>
      </c>
      <c r="K1801" s="141" t="s">
        <v>31</v>
      </c>
      <c r="L1801" s="142">
        <v>3</v>
      </c>
      <c r="M1801" s="27">
        <f t="shared" si="64"/>
        <v>390</v>
      </c>
      <c r="N1801" s="23"/>
      <c r="O1801" s="24" t="s">
        <v>32</v>
      </c>
    </row>
    <row r="1802" s="1" customFormat="1" ht="18.75" spans="1:15">
      <c r="A1802" s="121">
        <v>1797</v>
      </c>
      <c r="B1802" s="121" t="s">
        <v>14518</v>
      </c>
      <c r="C1802" s="121" t="s">
        <v>11004</v>
      </c>
      <c r="D1802" s="121" t="s">
        <v>10034</v>
      </c>
      <c r="E1802" s="121" t="s">
        <v>14519</v>
      </c>
      <c r="F1802" s="142" t="s">
        <v>16280</v>
      </c>
      <c r="G1802" s="142" t="s">
        <v>5007</v>
      </c>
      <c r="H1802" s="141" t="s">
        <v>194</v>
      </c>
      <c r="I1802" s="142">
        <v>3</v>
      </c>
      <c r="J1802" s="144" t="s">
        <v>16379</v>
      </c>
      <c r="K1802" s="141" t="s">
        <v>31</v>
      </c>
      <c r="L1802" s="142">
        <v>1</v>
      </c>
      <c r="M1802" s="27">
        <f t="shared" si="64"/>
        <v>130</v>
      </c>
      <c r="N1802" s="23"/>
      <c r="O1802" s="24" t="s">
        <v>32</v>
      </c>
    </row>
    <row r="1803" s="1" customFormat="1" ht="18.75" spans="1:15">
      <c r="A1803" s="121">
        <v>1798</v>
      </c>
      <c r="B1803" s="121" t="s">
        <v>14518</v>
      </c>
      <c r="C1803" s="121" t="s">
        <v>11004</v>
      </c>
      <c r="D1803" s="121" t="s">
        <v>10034</v>
      </c>
      <c r="E1803" s="121" t="s">
        <v>14519</v>
      </c>
      <c r="F1803" s="142" t="s">
        <v>16280</v>
      </c>
      <c r="G1803" s="142" t="s">
        <v>16393</v>
      </c>
      <c r="H1803" s="141" t="s">
        <v>194</v>
      </c>
      <c r="I1803" s="142">
        <v>6</v>
      </c>
      <c r="J1803" s="144" t="s">
        <v>16379</v>
      </c>
      <c r="K1803" s="141" t="s">
        <v>31</v>
      </c>
      <c r="L1803" s="142">
        <v>2</v>
      </c>
      <c r="M1803" s="27">
        <f t="shared" si="64"/>
        <v>260</v>
      </c>
      <c r="N1803" s="23"/>
      <c r="O1803" s="24" t="s">
        <v>32</v>
      </c>
    </row>
    <row r="1804" s="1" customFormat="1" ht="18.75" spans="1:15">
      <c r="A1804" s="121">
        <v>1799</v>
      </c>
      <c r="B1804" s="121" t="s">
        <v>14518</v>
      </c>
      <c r="C1804" s="121" t="s">
        <v>11004</v>
      </c>
      <c r="D1804" s="121" t="s">
        <v>10034</v>
      </c>
      <c r="E1804" s="121" t="s">
        <v>14519</v>
      </c>
      <c r="F1804" s="142" t="s">
        <v>16280</v>
      </c>
      <c r="G1804" s="142" t="s">
        <v>16394</v>
      </c>
      <c r="H1804" s="141" t="s">
        <v>194</v>
      </c>
      <c r="I1804" s="142">
        <v>3</v>
      </c>
      <c r="J1804" s="144" t="s">
        <v>16379</v>
      </c>
      <c r="K1804" s="141" t="s">
        <v>31</v>
      </c>
      <c r="L1804" s="142">
        <v>2</v>
      </c>
      <c r="M1804" s="27">
        <f t="shared" si="64"/>
        <v>260</v>
      </c>
      <c r="N1804" s="23"/>
      <c r="O1804" s="24" t="s">
        <v>32</v>
      </c>
    </row>
    <row r="1805" s="1" customFormat="1" ht="18.75" spans="1:15">
      <c r="A1805" s="121">
        <v>1800</v>
      </c>
      <c r="B1805" s="121" t="s">
        <v>14518</v>
      </c>
      <c r="C1805" s="121" t="s">
        <v>11004</v>
      </c>
      <c r="D1805" s="121" t="s">
        <v>10034</v>
      </c>
      <c r="E1805" s="121" t="s">
        <v>14519</v>
      </c>
      <c r="F1805" s="142" t="s">
        <v>16280</v>
      </c>
      <c r="G1805" s="142" t="s">
        <v>16395</v>
      </c>
      <c r="H1805" s="141" t="s">
        <v>1583</v>
      </c>
      <c r="I1805" s="142">
        <v>8</v>
      </c>
      <c r="J1805" s="144" t="s">
        <v>16379</v>
      </c>
      <c r="K1805" s="141" t="s">
        <v>31</v>
      </c>
      <c r="L1805" s="142">
        <v>3</v>
      </c>
      <c r="M1805" s="27">
        <f t="shared" si="64"/>
        <v>390</v>
      </c>
      <c r="N1805" s="23"/>
      <c r="O1805" s="24" t="s">
        <v>32</v>
      </c>
    </row>
    <row r="1806" s="1" customFormat="1" ht="18.75" spans="1:15">
      <c r="A1806" s="121">
        <v>1801</v>
      </c>
      <c r="B1806" s="121" t="s">
        <v>14518</v>
      </c>
      <c r="C1806" s="121" t="s">
        <v>11004</v>
      </c>
      <c r="D1806" s="121" t="s">
        <v>10034</v>
      </c>
      <c r="E1806" s="121" t="s">
        <v>14519</v>
      </c>
      <c r="F1806" s="142" t="s">
        <v>16280</v>
      </c>
      <c r="G1806" s="142" t="s">
        <v>16396</v>
      </c>
      <c r="H1806" s="141" t="s">
        <v>194</v>
      </c>
      <c r="I1806" s="142">
        <v>5</v>
      </c>
      <c r="J1806" s="144" t="s">
        <v>16379</v>
      </c>
      <c r="K1806" s="141" t="s">
        <v>31</v>
      </c>
      <c r="L1806" s="142">
        <v>2</v>
      </c>
      <c r="M1806" s="27">
        <f t="shared" si="64"/>
        <v>260</v>
      </c>
      <c r="N1806" s="23"/>
      <c r="O1806" s="24" t="s">
        <v>32</v>
      </c>
    </row>
    <row r="1807" s="1" customFormat="1" ht="18.75" spans="1:15">
      <c r="A1807" s="121">
        <v>1802</v>
      </c>
      <c r="B1807" s="121" t="s">
        <v>14518</v>
      </c>
      <c r="C1807" s="121" t="s">
        <v>11004</v>
      </c>
      <c r="D1807" s="121" t="s">
        <v>10034</v>
      </c>
      <c r="E1807" s="121" t="s">
        <v>14519</v>
      </c>
      <c r="F1807" s="142" t="s">
        <v>16280</v>
      </c>
      <c r="G1807" s="142" t="s">
        <v>16397</v>
      </c>
      <c r="H1807" s="141" t="s">
        <v>194</v>
      </c>
      <c r="I1807" s="142">
        <v>4</v>
      </c>
      <c r="J1807" s="144" t="s">
        <v>16379</v>
      </c>
      <c r="K1807" s="141" t="s">
        <v>31</v>
      </c>
      <c r="L1807" s="142">
        <v>2</v>
      </c>
      <c r="M1807" s="27">
        <f t="shared" si="64"/>
        <v>260</v>
      </c>
      <c r="N1807" s="23"/>
      <c r="O1807" s="24" t="s">
        <v>32</v>
      </c>
    </row>
    <row r="1808" s="1" customFormat="1" ht="18.75" spans="1:15">
      <c r="A1808" s="121">
        <v>1803</v>
      </c>
      <c r="B1808" s="121" t="s">
        <v>14518</v>
      </c>
      <c r="C1808" s="121" t="s">
        <v>11004</v>
      </c>
      <c r="D1808" s="121" t="s">
        <v>10034</v>
      </c>
      <c r="E1808" s="121" t="s">
        <v>14519</v>
      </c>
      <c r="F1808" s="142" t="s">
        <v>16280</v>
      </c>
      <c r="G1808" s="142" t="s">
        <v>16398</v>
      </c>
      <c r="H1808" s="141" t="s">
        <v>1583</v>
      </c>
      <c r="I1808" s="142">
        <v>5</v>
      </c>
      <c r="J1808" s="144" t="s">
        <v>16379</v>
      </c>
      <c r="K1808" s="141" t="s">
        <v>31</v>
      </c>
      <c r="L1808" s="142">
        <v>3</v>
      </c>
      <c r="M1808" s="27">
        <f t="shared" si="64"/>
        <v>390</v>
      </c>
      <c r="N1808" s="23"/>
      <c r="O1808" s="24" t="s">
        <v>32</v>
      </c>
    </row>
    <row r="1809" s="1" customFormat="1" ht="18.75" spans="1:15">
      <c r="A1809" s="121">
        <v>1804</v>
      </c>
      <c r="B1809" s="121" t="s">
        <v>14518</v>
      </c>
      <c r="C1809" s="121" t="s">
        <v>11004</v>
      </c>
      <c r="D1809" s="121" t="s">
        <v>10034</v>
      </c>
      <c r="E1809" s="121" t="s">
        <v>14519</v>
      </c>
      <c r="F1809" s="142" t="s">
        <v>16280</v>
      </c>
      <c r="G1809" s="142" t="s">
        <v>16399</v>
      </c>
      <c r="H1809" s="141" t="s">
        <v>194</v>
      </c>
      <c r="I1809" s="142">
        <v>6</v>
      </c>
      <c r="J1809" s="144" t="s">
        <v>16379</v>
      </c>
      <c r="K1809" s="141" t="s">
        <v>31</v>
      </c>
      <c r="L1809" s="142">
        <v>2</v>
      </c>
      <c r="M1809" s="27">
        <f t="shared" si="64"/>
        <v>260</v>
      </c>
      <c r="N1809" s="23"/>
      <c r="O1809" s="24" t="s">
        <v>32</v>
      </c>
    </row>
    <row r="1810" s="1" customFormat="1" ht="18.75" spans="1:15">
      <c r="A1810" s="121">
        <v>1805</v>
      </c>
      <c r="B1810" s="121" t="s">
        <v>14518</v>
      </c>
      <c r="C1810" s="121" t="s">
        <v>11004</v>
      </c>
      <c r="D1810" s="121" t="s">
        <v>10034</v>
      </c>
      <c r="E1810" s="121" t="s">
        <v>14519</v>
      </c>
      <c r="F1810" s="142" t="s">
        <v>16280</v>
      </c>
      <c r="G1810" s="142" t="s">
        <v>16400</v>
      </c>
      <c r="H1810" s="141" t="s">
        <v>194</v>
      </c>
      <c r="I1810" s="142">
        <v>4</v>
      </c>
      <c r="J1810" s="144" t="s">
        <v>16379</v>
      </c>
      <c r="K1810" s="141" t="s">
        <v>31</v>
      </c>
      <c r="L1810" s="142">
        <v>2</v>
      </c>
      <c r="M1810" s="27">
        <f t="shared" si="64"/>
        <v>260</v>
      </c>
      <c r="N1810" s="23"/>
      <c r="O1810" s="24" t="s">
        <v>32</v>
      </c>
    </row>
    <row r="1811" s="1" customFormat="1" ht="18.75" spans="1:15">
      <c r="A1811" s="121">
        <v>1806</v>
      </c>
      <c r="B1811" s="121" t="s">
        <v>14518</v>
      </c>
      <c r="C1811" s="121" t="s">
        <v>11004</v>
      </c>
      <c r="D1811" s="121" t="s">
        <v>10034</v>
      </c>
      <c r="E1811" s="121" t="s">
        <v>14519</v>
      </c>
      <c r="F1811" s="142" t="s">
        <v>16280</v>
      </c>
      <c r="G1811" s="142" t="s">
        <v>16401</v>
      </c>
      <c r="H1811" s="141" t="s">
        <v>1583</v>
      </c>
      <c r="I1811" s="142">
        <v>6</v>
      </c>
      <c r="J1811" s="144" t="s">
        <v>16379</v>
      </c>
      <c r="K1811" s="141" t="s">
        <v>31</v>
      </c>
      <c r="L1811" s="142">
        <v>2</v>
      </c>
      <c r="M1811" s="27">
        <f t="shared" si="64"/>
        <v>260</v>
      </c>
      <c r="N1811" s="23"/>
      <c r="O1811" s="24" t="s">
        <v>32</v>
      </c>
    </row>
    <row r="1812" s="1" customFormat="1" ht="18.75" spans="1:15">
      <c r="A1812" s="121">
        <v>1807</v>
      </c>
      <c r="B1812" s="121" t="s">
        <v>14518</v>
      </c>
      <c r="C1812" s="121" t="s">
        <v>11004</v>
      </c>
      <c r="D1812" s="121" t="s">
        <v>10034</v>
      </c>
      <c r="E1812" s="121" t="s">
        <v>14519</v>
      </c>
      <c r="F1812" s="142" t="s">
        <v>16280</v>
      </c>
      <c r="G1812" s="142" t="s">
        <v>16402</v>
      </c>
      <c r="H1812" s="141" t="s">
        <v>194</v>
      </c>
      <c r="I1812" s="142">
        <v>4</v>
      </c>
      <c r="J1812" s="144" t="s">
        <v>16379</v>
      </c>
      <c r="K1812" s="141" t="s">
        <v>31</v>
      </c>
      <c r="L1812" s="142">
        <v>2</v>
      </c>
      <c r="M1812" s="27">
        <f t="shared" si="64"/>
        <v>260</v>
      </c>
      <c r="N1812" s="23"/>
      <c r="O1812" s="24" t="s">
        <v>32</v>
      </c>
    </row>
    <row r="1813" s="1" customFormat="1" ht="18.75" spans="1:15">
      <c r="A1813" s="121">
        <v>1808</v>
      </c>
      <c r="B1813" s="121" t="s">
        <v>14518</v>
      </c>
      <c r="C1813" s="121" t="s">
        <v>11004</v>
      </c>
      <c r="D1813" s="121" t="s">
        <v>10034</v>
      </c>
      <c r="E1813" s="121" t="s">
        <v>14519</v>
      </c>
      <c r="F1813" s="142" t="s">
        <v>16280</v>
      </c>
      <c r="G1813" s="142" t="s">
        <v>16403</v>
      </c>
      <c r="H1813" s="141" t="s">
        <v>1583</v>
      </c>
      <c r="I1813" s="142">
        <v>5</v>
      </c>
      <c r="J1813" s="144" t="s">
        <v>16379</v>
      </c>
      <c r="K1813" s="141" t="s">
        <v>31</v>
      </c>
      <c r="L1813" s="142">
        <v>2</v>
      </c>
      <c r="M1813" s="27">
        <f t="shared" si="64"/>
        <v>260</v>
      </c>
      <c r="N1813" s="23"/>
      <c r="O1813" s="24" t="s">
        <v>32</v>
      </c>
    </row>
    <row r="1814" s="1" customFormat="1" ht="18.75" spans="1:15">
      <c r="A1814" s="121">
        <v>1809</v>
      </c>
      <c r="B1814" s="121" t="s">
        <v>14518</v>
      </c>
      <c r="C1814" s="121" t="s">
        <v>11004</v>
      </c>
      <c r="D1814" s="121" t="s">
        <v>10034</v>
      </c>
      <c r="E1814" s="121" t="s">
        <v>14519</v>
      </c>
      <c r="F1814" s="142" t="s">
        <v>16280</v>
      </c>
      <c r="G1814" s="142" t="s">
        <v>16404</v>
      </c>
      <c r="H1814" s="141" t="s">
        <v>1583</v>
      </c>
      <c r="I1814" s="142">
        <v>5</v>
      </c>
      <c r="J1814" s="144" t="s">
        <v>16379</v>
      </c>
      <c r="K1814" s="141" t="s">
        <v>31</v>
      </c>
      <c r="L1814" s="142">
        <v>2</v>
      </c>
      <c r="M1814" s="27">
        <f t="shared" si="64"/>
        <v>260</v>
      </c>
      <c r="N1814" s="23"/>
      <c r="O1814" s="24" t="s">
        <v>32</v>
      </c>
    </row>
    <row r="1815" s="1" customFormat="1" ht="18.75" spans="1:15">
      <c r="A1815" s="121">
        <v>1810</v>
      </c>
      <c r="B1815" s="121" t="s">
        <v>14518</v>
      </c>
      <c r="C1815" s="121" t="s">
        <v>11004</v>
      </c>
      <c r="D1815" s="121" t="s">
        <v>10034</v>
      </c>
      <c r="E1815" s="121" t="s">
        <v>14519</v>
      </c>
      <c r="F1815" s="142" t="s">
        <v>16280</v>
      </c>
      <c r="G1815" s="142" t="s">
        <v>16405</v>
      </c>
      <c r="H1815" s="141" t="s">
        <v>194</v>
      </c>
      <c r="I1815" s="142">
        <v>4</v>
      </c>
      <c r="J1815" s="144" t="s">
        <v>16379</v>
      </c>
      <c r="K1815" s="141" t="s">
        <v>31</v>
      </c>
      <c r="L1815" s="142">
        <v>2</v>
      </c>
      <c r="M1815" s="27">
        <f t="shared" si="64"/>
        <v>260</v>
      </c>
      <c r="N1815" s="23"/>
      <c r="O1815" s="24" t="s">
        <v>32</v>
      </c>
    </row>
    <row r="1816" s="1" customFormat="1" ht="18.75" spans="1:15">
      <c r="A1816" s="121">
        <v>1811</v>
      </c>
      <c r="B1816" s="121" t="s">
        <v>14518</v>
      </c>
      <c r="C1816" s="121" t="s">
        <v>11004</v>
      </c>
      <c r="D1816" s="121" t="s">
        <v>10034</v>
      </c>
      <c r="E1816" s="121" t="s">
        <v>14519</v>
      </c>
      <c r="F1816" s="142" t="s">
        <v>16280</v>
      </c>
      <c r="G1816" s="142" t="s">
        <v>16406</v>
      </c>
      <c r="H1816" s="141" t="s">
        <v>194</v>
      </c>
      <c r="I1816" s="142">
        <v>5</v>
      </c>
      <c r="J1816" s="144" t="s">
        <v>16379</v>
      </c>
      <c r="K1816" s="141" t="s">
        <v>31</v>
      </c>
      <c r="L1816" s="142">
        <v>2</v>
      </c>
      <c r="M1816" s="27">
        <f t="shared" si="64"/>
        <v>260</v>
      </c>
      <c r="N1816" s="23"/>
      <c r="O1816" s="24" t="s">
        <v>32</v>
      </c>
    </row>
    <row r="1817" s="1" customFormat="1" ht="18.75" spans="1:15">
      <c r="A1817" s="121">
        <v>1812</v>
      </c>
      <c r="B1817" s="121" t="s">
        <v>14518</v>
      </c>
      <c r="C1817" s="121" t="s">
        <v>11004</v>
      </c>
      <c r="D1817" s="121" t="s">
        <v>10034</v>
      </c>
      <c r="E1817" s="121" t="s">
        <v>14519</v>
      </c>
      <c r="F1817" s="142" t="s">
        <v>16280</v>
      </c>
      <c r="G1817" s="142" t="s">
        <v>16407</v>
      </c>
      <c r="H1817" s="141" t="s">
        <v>194</v>
      </c>
      <c r="I1817" s="142">
        <v>5</v>
      </c>
      <c r="J1817" s="144" t="s">
        <v>16408</v>
      </c>
      <c r="K1817" s="141" t="s">
        <v>31</v>
      </c>
      <c r="L1817" s="142">
        <v>2</v>
      </c>
      <c r="M1817" s="27">
        <f t="shared" si="64"/>
        <v>260</v>
      </c>
      <c r="N1817" s="23"/>
      <c r="O1817" s="24" t="s">
        <v>32</v>
      </c>
    </row>
    <row r="1818" s="1" customFormat="1" ht="18.75" spans="1:15">
      <c r="A1818" s="121">
        <v>1813</v>
      </c>
      <c r="B1818" s="121" t="s">
        <v>14518</v>
      </c>
      <c r="C1818" s="121" t="s">
        <v>11004</v>
      </c>
      <c r="D1818" s="121" t="s">
        <v>10034</v>
      </c>
      <c r="E1818" s="121" t="s">
        <v>14519</v>
      </c>
      <c r="F1818" s="142" t="s">
        <v>16280</v>
      </c>
      <c r="G1818" s="142" t="s">
        <v>16409</v>
      </c>
      <c r="H1818" s="141" t="s">
        <v>194</v>
      </c>
      <c r="I1818" s="142">
        <v>5</v>
      </c>
      <c r="J1818" s="144" t="s">
        <v>16408</v>
      </c>
      <c r="K1818" s="141" t="s">
        <v>31</v>
      </c>
      <c r="L1818" s="142">
        <v>2</v>
      </c>
      <c r="M1818" s="27">
        <f t="shared" si="64"/>
        <v>260</v>
      </c>
      <c r="N1818" s="23"/>
      <c r="O1818" s="24" t="s">
        <v>32</v>
      </c>
    </row>
    <row r="1819" s="1" customFormat="1" ht="18.75" spans="1:15">
      <c r="A1819" s="121">
        <v>1814</v>
      </c>
      <c r="B1819" s="121" t="s">
        <v>14518</v>
      </c>
      <c r="C1819" s="121" t="s">
        <v>11004</v>
      </c>
      <c r="D1819" s="121" t="s">
        <v>10034</v>
      </c>
      <c r="E1819" s="121" t="s">
        <v>14519</v>
      </c>
      <c r="F1819" s="142" t="s">
        <v>16280</v>
      </c>
      <c r="G1819" s="142" t="s">
        <v>16410</v>
      </c>
      <c r="H1819" s="141" t="s">
        <v>1583</v>
      </c>
      <c r="I1819" s="142">
        <v>4</v>
      </c>
      <c r="J1819" s="144" t="s">
        <v>16408</v>
      </c>
      <c r="K1819" s="141" t="s">
        <v>31</v>
      </c>
      <c r="L1819" s="142">
        <v>2</v>
      </c>
      <c r="M1819" s="27">
        <f t="shared" si="64"/>
        <v>260</v>
      </c>
      <c r="N1819" s="23"/>
      <c r="O1819" s="24" t="s">
        <v>32</v>
      </c>
    </row>
    <row r="1820" s="1" customFormat="1" ht="18.75" spans="1:15">
      <c r="A1820" s="121">
        <v>1815</v>
      </c>
      <c r="B1820" s="121" t="s">
        <v>14518</v>
      </c>
      <c r="C1820" s="121" t="s">
        <v>11004</v>
      </c>
      <c r="D1820" s="121" t="s">
        <v>10034</v>
      </c>
      <c r="E1820" s="121" t="s">
        <v>14519</v>
      </c>
      <c r="F1820" s="142" t="s">
        <v>16280</v>
      </c>
      <c r="G1820" s="142" t="s">
        <v>16411</v>
      </c>
      <c r="H1820" s="141" t="s">
        <v>1583</v>
      </c>
      <c r="I1820" s="142">
        <v>4</v>
      </c>
      <c r="J1820" s="144" t="s">
        <v>16408</v>
      </c>
      <c r="K1820" s="141" t="s">
        <v>31</v>
      </c>
      <c r="L1820" s="142">
        <v>2</v>
      </c>
      <c r="M1820" s="27">
        <f t="shared" si="64"/>
        <v>260</v>
      </c>
      <c r="N1820" s="23"/>
      <c r="O1820" s="24" t="s">
        <v>32</v>
      </c>
    </row>
    <row r="1821" s="1" customFormat="1" ht="18.75" spans="1:15">
      <c r="A1821" s="121">
        <v>1816</v>
      </c>
      <c r="B1821" s="121" t="s">
        <v>14518</v>
      </c>
      <c r="C1821" s="121" t="s">
        <v>11004</v>
      </c>
      <c r="D1821" s="121" t="s">
        <v>10034</v>
      </c>
      <c r="E1821" s="121" t="s">
        <v>14519</v>
      </c>
      <c r="F1821" s="142" t="s">
        <v>16280</v>
      </c>
      <c r="G1821" s="142" t="s">
        <v>16412</v>
      </c>
      <c r="H1821" s="141" t="s">
        <v>1583</v>
      </c>
      <c r="I1821" s="142">
        <v>3</v>
      </c>
      <c r="J1821" s="144" t="s">
        <v>16408</v>
      </c>
      <c r="K1821" s="141" t="s">
        <v>31</v>
      </c>
      <c r="L1821" s="142">
        <v>2</v>
      </c>
      <c r="M1821" s="27">
        <f t="shared" si="64"/>
        <v>260</v>
      </c>
      <c r="N1821" s="23"/>
      <c r="O1821" s="24" t="s">
        <v>32</v>
      </c>
    </row>
    <row r="1822" s="1" customFormat="1" ht="18.75" spans="1:15">
      <c r="A1822" s="121">
        <v>1817</v>
      </c>
      <c r="B1822" s="121" t="s">
        <v>14518</v>
      </c>
      <c r="C1822" s="121" t="s">
        <v>11004</v>
      </c>
      <c r="D1822" s="121" t="s">
        <v>10034</v>
      </c>
      <c r="E1822" s="121" t="s">
        <v>14519</v>
      </c>
      <c r="F1822" s="142" t="s">
        <v>16280</v>
      </c>
      <c r="G1822" s="142" t="s">
        <v>16413</v>
      </c>
      <c r="H1822" s="141" t="s">
        <v>194</v>
      </c>
      <c r="I1822" s="142">
        <v>7</v>
      </c>
      <c r="J1822" s="144" t="s">
        <v>16408</v>
      </c>
      <c r="K1822" s="141" t="s">
        <v>31</v>
      </c>
      <c r="L1822" s="142">
        <v>3</v>
      </c>
      <c r="M1822" s="27">
        <f t="shared" si="64"/>
        <v>390</v>
      </c>
      <c r="N1822" s="23"/>
      <c r="O1822" s="24" t="s">
        <v>32</v>
      </c>
    </row>
    <row r="1823" s="1" customFormat="1" ht="18.75" spans="1:15">
      <c r="A1823" s="121">
        <v>1818</v>
      </c>
      <c r="B1823" s="121" t="s">
        <v>14518</v>
      </c>
      <c r="C1823" s="121" t="s">
        <v>11004</v>
      </c>
      <c r="D1823" s="121" t="s">
        <v>10034</v>
      </c>
      <c r="E1823" s="121" t="s">
        <v>14519</v>
      </c>
      <c r="F1823" s="142" t="s">
        <v>16280</v>
      </c>
      <c r="G1823" s="142" t="s">
        <v>16414</v>
      </c>
      <c r="H1823" s="141" t="s">
        <v>51</v>
      </c>
      <c r="I1823" s="142">
        <v>4</v>
      </c>
      <c r="J1823" s="144" t="s">
        <v>16408</v>
      </c>
      <c r="K1823" s="141" t="s">
        <v>31</v>
      </c>
      <c r="L1823" s="142">
        <v>2</v>
      </c>
      <c r="M1823" s="27">
        <f>L1823*312</f>
        <v>624</v>
      </c>
      <c r="N1823" s="23"/>
      <c r="O1823" s="24" t="s">
        <v>32</v>
      </c>
    </row>
    <row r="1824" s="1" customFormat="1" ht="18.75" spans="1:15">
      <c r="A1824" s="121">
        <v>1819</v>
      </c>
      <c r="B1824" s="121" t="s">
        <v>14518</v>
      </c>
      <c r="C1824" s="121" t="s">
        <v>11004</v>
      </c>
      <c r="D1824" s="121" t="s">
        <v>10034</v>
      </c>
      <c r="E1824" s="121" t="s">
        <v>14519</v>
      </c>
      <c r="F1824" s="142" t="s">
        <v>16280</v>
      </c>
      <c r="G1824" s="142" t="s">
        <v>16415</v>
      </c>
      <c r="H1824" s="141" t="s">
        <v>194</v>
      </c>
      <c r="I1824" s="142">
        <v>4</v>
      </c>
      <c r="J1824" s="144" t="s">
        <v>16408</v>
      </c>
      <c r="K1824" s="141" t="s">
        <v>31</v>
      </c>
      <c r="L1824" s="142">
        <v>2</v>
      </c>
      <c r="M1824" s="27">
        <f t="shared" ref="M1824:M1846" si="65">L1824*130</f>
        <v>260</v>
      </c>
      <c r="N1824" s="23"/>
      <c r="O1824" s="24" t="s">
        <v>32</v>
      </c>
    </row>
    <row r="1825" s="1" customFormat="1" ht="18.75" spans="1:15">
      <c r="A1825" s="121">
        <v>1820</v>
      </c>
      <c r="B1825" s="121" t="s">
        <v>14518</v>
      </c>
      <c r="C1825" s="121" t="s">
        <v>11004</v>
      </c>
      <c r="D1825" s="121" t="s">
        <v>10034</v>
      </c>
      <c r="E1825" s="121" t="s">
        <v>14519</v>
      </c>
      <c r="F1825" s="142" t="s">
        <v>16280</v>
      </c>
      <c r="G1825" s="142" t="s">
        <v>16416</v>
      </c>
      <c r="H1825" s="141" t="s">
        <v>194</v>
      </c>
      <c r="I1825" s="142">
        <v>4</v>
      </c>
      <c r="J1825" s="144" t="s">
        <v>16408</v>
      </c>
      <c r="K1825" s="141" t="s">
        <v>31</v>
      </c>
      <c r="L1825" s="142">
        <v>2</v>
      </c>
      <c r="M1825" s="27">
        <f t="shared" si="65"/>
        <v>260</v>
      </c>
      <c r="N1825" s="23"/>
      <c r="O1825" s="24" t="s">
        <v>32</v>
      </c>
    </row>
    <row r="1826" s="1" customFormat="1" ht="18.75" spans="1:15">
      <c r="A1826" s="121">
        <v>1821</v>
      </c>
      <c r="B1826" s="121" t="s">
        <v>14518</v>
      </c>
      <c r="C1826" s="121" t="s">
        <v>11004</v>
      </c>
      <c r="D1826" s="121" t="s">
        <v>10034</v>
      </c>
      <c r="E1826" s="121" t="s">
        <v>14519</v>
      </c>
      <c r="F1826" s="142" t="s">
        <v>16280</v>
      </c>
      <c r="G1826" s="142" t="s">
        <v>16417</v>
      </c>
      <c r="H1826" s="141" t="s">
        <v>194</v>
      </c>
      <c r="I1826" s="142">
        <v>6</v>
      </c>
      <c r="J1826" s="144" t="s">
        <v>16408</v>
      </c>
      <c r="K1826" s="141" t="s">
        <v>31</v>
      </c>
      <c r="L1826" s="142">
        <v>2</v>
      </c>
      <c r="M1826" s="27">
        <f t="shared" si="65"/>
        <v>260</v>
      </c>
      <c r="N1826" s="23"/>
      <c r="O1826" s="24" t="s">
        <v>32</v>
      </c>
    </row>
    <row r="1827" s="1" customFormat="1" ht="18.75" spans="1:15">
      <c r="A1827" s="121">
        <v>1822</v>
      </c>
      <c r="B1827" s="121" t="s">
        <v>14518</v>
      </c>
      <c r="C1827" s="121" t="s">
        <v>11004</v>
      </c>
      <c r="D1827" s="121" t="s">
        <v>10034</v>
      </c>
      <c r="E1827" s="121" t="s">
        <v>14519</v>
      </c>
      <c r="F1827" s="142" t="s">
        <v>16280</v>
      </c>
      <c r="G1827" s="142" t="s">
        <v>16418</v>
      </c>
      <c r="H1827" s="141" t="s">
        <v>194</v>
      </c>
      <c r="I1827" s="142">
        <v>4</v>
      </c>
      <c r="J1827" s="144" t="s">
        <v>16408</v>
      </c>
      <c r="K1827" s="141" t="s">
        <v>31</v>
      </c>
      <c r="L1827" s="142">
        <v>2</v>
      </c>
      <c r="M1827" s="27">
        <f t="shared" si="65"/>
        <v>260</v>
      </c>
      <c r="N1827" s="23"/>
      <c r="O1827" s="24" t="s">
        <v>32</v>
      </c>
    </row>
    <row r="1828" s="1" customFormat="1" ht="18.75" spans="1:15">
      <c r="A1828" s="121">
        <v>1823</v>
      </c>
      <c r="B1828" s="121" t="s">
        <v>14518</v>
      </c>
      <c r="C1828" s="121" t="s">
        <v>11004</v>
      </c>
      <c r="D1828" s="121" t="s">
        <v>10034</v>
      </c>
      <c r="E1828" s="121" t="s">
        <v>14519</v>
      </c>
      <c r="F1828" s="142" t="s">
        <v>16280</v>
      </c>
      <c r="G1828" s="142" t="s">
        <v>16419</v>
      </c>
      <c r="H1828" s="141" t="s">
        <v>1583</v>
      </c>
      <c r="I1828" s="142">
        <v>3</v>
      </c>
      <c r="J1828" s="144" t="s">
        <v>16408</v>
      </c>
      <c r="K1828" s="141" t="s">
        <v>31</v>
      </c>
      <c r="L1828" s="142">
        <v>2</v>
      </c>
      <c r="M1828" s="27">
        <f t="shared" si="65"/>
        <v>260</v>
      </c>
      <c r="N1828" s="23"/>
      <c r="O1828" s="24" t="s">
        <v>32</v>
      </c>
    </row>
    <row r="1829" s="1" customFormat="1" ht="18.75" spans="1:15">
      <c r="A1829" s="121">
        <v>1824</v>
      </c>
      <c r="B1829" s="121" t="s">
        <v>14518</v>
      </c>
      <c r="C1829" s="121" t="s">
        <v>11004</v>
      </c>
      <c r="D1829" s="121" t="s">
        <v>10034</v>
      </c>
      <c r="E1829" s="121" t="s">
        <v>14519</v>
      </c>
      <c r="F1829" s="142" t="s">
        <v>16280</v>
      </c>
      <c r="G1829" s="142" t="s">
        <v>16420</v>
      </c>
      <c r="H1829" s="141" t="s">
        <v>194</v>
      </c>
      <c r="I1829" s="142">
        <v>6</v>
      </c>
      <c r="J1829" s="144" t="s">
        <v>16408</v>
      </c>
      <c r="K1829" s="141" t="s">
        <v>31</v>
      </c>
      <c r="L1829" s="142">
        <v>3</v>
      </c>
      <c r="M1829" s="27">
        <f t="shared" si="65"/>
        <v>390</v>
      </c>
      <c r="N1829" s="23"/>
      <c r="O1829" s="24" t="s">
        <v>32</v>
      </c>
    </row>
    <row r="1830" s="1" customFormat="1" ht="18.75" spans="1:15">
      <c r="A1830" s="121">
        <v>1825</v>
      </c>
      <c r="B1830" s="121" t="s">
        <v>14518</v>
      </c>
      <c r="C1830" s="121" t="s">
        <v>11004</v>
      </c>
      <c r="D1830" s="121" t="s">
        <v>10034</v>
      </c>
      <c r="E1830" s="121" t="s">
        <v>14519</v>
      </c>
      <c r="F1830" s="142" t="s">
        <v>16280</v>
      </c>
      <c r="G1830" s="142" t="s">
        <v>16421</v>
      </c>
      <c r="H1830" s="141" t="s">
        <v>194</v>
      </c>
      <c r="I1830" s="142">
        <v>6</v>
      </c>
      <c r="J1830" s="144" t="s">
        <v>16408</v>
      </c>
      <c r="K1830" s="141" t="s">
        <v>31</v>
      </c>
      <c r="L1830" s="142">
        <v>2</v>
      </c>
      <c r="M1830" s="27">
        <f t="shared" si="65"/>
        <v>260</v>
      </c>
      <c r="N1830" s="23"/>
      <c r="O1830" s="24" t="s">
        <v>32</v>
      </c>
    </row>
    <row r="1831" s="1" customFormat="1" ht="18.75" spans="1:15">
      <c r="A1831" s="121">
        <v>1826</v>
      </c>
      <c r="B1831" s="121" t="s">
        <v>14518</v>
      </c>
      <c r="C1831" s="121" t="s">
        <v>11004</v>
      </c>
      <c r="D1831" s="121" t="s">
        <v>10034</v>
      </c>
      <c r="E1831" s="121" t="s">
        <v>14519</v>
      </c>
      <c r="F1831" s="142" t="s">
        <v>16280</v>
      </c>
      <c r="G1831" s="142" t="s">
        <v>16422</v>
      </c>
      <c r="H1831" s="141" t="s">
        <v>194</v>
      </c>
      <c r="I1831" s="142">
        <v>6</v>
      </c>
      <c r="J1831" s="144" t="s">
        <v>16408</v>
      </c>
      <c r="K1831" s="141" t="s">
        <v>31</v>
      </c>
      <c r="L1831" s="142">
        <v>3</v>
      </c>
      <c r="M1831" s="27">
        <f t="shared" si="65"/>
        <v>390</v>
      </c>
      <c r="N1831" s="23"/>
      <c r="O1831" s="24" t="s">
        <v>32</v>
      </c>
    </row>
    <row r="1832" s="1" customFormat="1" ht="18.75" spans="1:15">
      <c r="A1832" s="121">
        <v>1827</v>
      </c>
      <c r="B1832" s="121" t="s">
        <v>14518</v>
      </c>
      <c r="C1832" s="121" t="s">
        <v>11004</v>
      </c>
      <c r="D1832" s="121" t="s">
        <v>10034</v>
      </c>
      <c r="E1832" s="121" t="s">
        <v>14519</v>
      </c>
      <c r="F1832" s="142" t="s">
        <v>16280</v>
      </c>
      <c r="G1832" s="142" t="s">
        <v>16423</v>
      </c>
      <c r="H1832" s="141" t="s">
        <v>194</v>
      </c>
      <c r="I1832" s="142">
        <v>6</v>
      </c>
      <c r="J1832" s="144" t="s">
        <v>16408</v>
      </c>
      <c r="K1832" s="141" t="s">
        <v>31</v>
      </c>
      <c r="L1832" s="142">
        <v>2</v>
      </c>
      <c r="M1832" s="27">
        <f t="shared" si="65"/>
        <v>260</v>
      </c>
      <c r="N1832" s="23"/>
      <c r="O1832" s="24" t="s">
        <v>32</v>
      </c>
    </row>
    <row r="1833" s="1" customFormat="1" ht="18.75" spans="1:15">
      <c r="A1833" s="121">
        <v>1828</v>
      </c>
      <c r="B1833" s="121" t="s">
        <v>14518</v>
      </c>
      <c r="C1833" s="121" t="s">
        <v>11004</v>
      </c>
      <c r="D1833" s="121" t="s">
        <v>10034</v>
      </c>
      <c r="E1833" s="121" t="s">
        <v>14519</v>
      </c>
      <c r="F1833" s="142" t="s">
        <v>16280</v>
      </c>
      <c r="G1833" s="142" t="s">
        <v>16424</v>
      </c>
      <c r="H1833" s="141" t="s">
        <v>194</v>
      </c>
      <c r="I1833" s="142">
        <v>6</v>
      </c>
      <c r="J1833" s="144" t="s">
        <v>16408</v>
      </c>
      <c r="K1833" s="141" t="s">
        <v>31</v>
      </c>
      <c r="L1833" s="142">
        <v>2</v>
      </c>
      <c r="M1833" s="27">
        <f t="shared" si="65"/>
        <v>260</v>
      </c>
      <c r="N1833" s="23"/>
      <c r="O1833" s="24" t="s">
        <v>32</v>
      </c>
    </row>
    <row r="1834" s="1" customFormat="1" ht="18.75" spans="1:15">
      <c r="A1834" s="121">
        <v>1829</v>
      </c>
      <c r="B1834" s="121" t="s">
        <v>14518</v>
      </c>
      <c r="C1834" s="121" t="s">
        <v>11004</v>
      </c>
      <c r="D1834" s="121" t="s">
        <v>10034</v>
      </c>
      <c r="E1834" s="121" t="s">
        <v>14519</v>
      </c>
      <c r="F1834" s="142" t="s">
        <v>16280</v>
      </c>
      <c r="G1834" s="142" t="s">
        <v>16425</v>
      </c>
      <c r="H1834" s="141" t="s">
        <v>194</v>
      </c>
      <c r="I1834" s="142">
        <v>5</v>
      </c>
      <c r="J1834" s="144" t="s">
        <v>16408</v>
      </c>
      <c r="K1834" s="141" t="s">
        <v>31</v>
      </c>
      <c r="L1834" s="142">
        <v>2</v>
      </c>
      <c r="M1834" s="27">
        <f t="shared" si="65"/>
        <v>260</v>
      </c>
      <c r="N1834" s="23"/>
      <c r="O1834" s="24" t="s">
        <v>32</v>
      </c>
    </row>
    <row r="1835" s="1" customFormat="1" ht="18.75" spans="1:15">
      <c r="A1835" s="121">
        <v>1830</v>
      </c>
      <c r="B1835" s="121" t="s">
        <v>14518</v>
      </c>
      <c r="C1835" s="121" t="s">
        <v>11004</v>
      </c>
      <c r="D1835" s="121" t="s">
        <v>10034</v>
      </c>
      <c r="E1835" s="121" t="s">
        <v>14519</v>
      </c>
      <c r="F1835" s="142" t="s">
        <v>16280</v>
      </c>
      <c r="G1835" s="142" t="s">
        <v>16426</v>
      </c>
      <c r="H1835" s="141" t="s">
        <v>1583</v>
      </c>
      <c r="I1835" s="142">
        <v>5</v>
      </c>
      <c r="J1835" s="144" t="s">
        <v>16408</v>
      </c>
      <c r="K1835" s="141" t="s">
        <v>31</v>
      </c>
      <c r="L1835" s="142">
        <v>2</v>
      </c>
      <c r="M1835" s="27">
        <f t="shared" si="65"/>
        <v>260</v>
      </c>
      <c r="N1835" s="23"/>
      <c r="O1835" s="24" t="s">
        <v>32</v>
      </c>
    </row>
    <row r="1836" s="1" customFormat="1" ht="18.75" spans="1:15">
      <c r="A1836" s="121">
        <v>1831</v>
      </c>
      <c r="B1836" s="121" t="s">
        <v>14518</v>
      </c>
      <c r="C1836" s="121" t="s">
        <v>11004</v>
      </c>
      <c r="D1836" s="121" t="s">
        <v>10034</v>
      </c>
      <c r="E1836" s="121" t="s">
        <v>14519</v>
      </c>
      <c r="F1836" s="142" t="s">
        <v>16280</v>
      </c>
      <c r="G1836" s="142" t="s">
        <v>16427</v>
      </c>
      <c r="H1836" s="141" t="s">
        <v>194</v>
      </c>
      <c r="I1836" s="142">
        <v>3</v>
      </c>
      <c r="J1836" s="144" t="s">
        <v>16408</v>
      </c>
      <c r="K1836" s="141" t="s">
        <v>31</v>
      </c>
      <c r="L1836" s="142">
        <v>1</v>
      </c>
      <c r="M1836" s="27">
        <f t="shared" si="65"/>
        <v>130</v>
      </c>
      <c r="N1836" s="23"/>
      <c r="O1836" s="24" t="s">
        <v>32</v>
      </c>
    </row>
    <row r="1837" s="1" customFormat="1" ht="18.75" spans="1:15">
      <c r="A1837" s="121">
        <v>1832</v>
      </c>
      <c r="B1837" s="121" t="s">
        <v>14518</v>
      </c>
      <c r="C1837" s="121" t="s">
        <v>11004</v>
      </c>
      <c r="D1837" s="121" t="s">
        <v>10034</v>
      </c>
      <c r="E1837" s="121" t="s">
        <v>14519</v>
      </c>
      <c r="F1837" s="142" t="s">
        <v>16280</v>
      </c>
      <c r="G1837" s="142" t="s">
        <v>16428</v>
      </c>
      <c r="H1837" s="141" t="s">
        <v>194</v>
      </c>
      <c r="I1837" s="142">
        <v>5</v>
      </c>
      <c r="J1837" s="144" t="s">
        <v>16408</v>
      </c>
      <c r="K1837" s="141" t="s">
        <v>31</v>
      </c>
      <c r="L1837" s="142">
        <v>2</v>
      </c>
      <c r="M1837" s="27">
        <f t="shared" si="65"/>
        <v>260</v>
      </c>
      <c r="N1837" s="23"/>
      <c r="O1837" s="24" t="s">
        <v>32</v>
      </c>
    </row>
    <row r="1838" s="1" customFormat="1" ht="18.75" spans="1:15">
      <c r="A1838" s="121">
        <v>1833</v>
      </c>
      <c r="B1838" s="121" t="s">
        <v>14518</v>
      </c>
      <c r="C1838" s="121" t="s">
        <v>11004</v>
      </c>
      <c r="D1838" s="121" t="s">
        <v>10034</v>
      </c>
      <c r="E1838" s="121" t="s">
        <v>14519</v>
      </c>
      <c r="F1838" s="142" t="s">
        <v>16280</v>
      </c>
      <c r="G1838" s="142" t="s">
        <v>16429</v>
      </c>
      <c r="H1838" s="141" t="s">
        <v>194</v>
      </c>
      <c r="I1838" s="142">
        <v>7</v>
      </c>
      <c r="J1838" s="144" t="s">
        <v>16408</v>
      </c>
      <c r="K1838" s="141" t="s">
        <v>31</v>
      </c>
      <c r="L1838" s="142">
        <v>3</v>
      </c>
      <c r="M1838" s="27">
        <f t="shared" si="65"/>
        <v>390</v>
      </c>
      <c r="N1838" s="23"/>
      <c r="O1838" s="24" t="s">
        <v>32</v>
      </c>
    </row>
    <row r="1839" s="1" customFormat="1" ht="18.75" spans="1:15">
      <c r="A1839" s="121">
        <v>1834</v>
      </c>
      <c r="B1839" s="121" t="s">
        <v>14518</v>
      </c>
      <c r="C1839" s="121" t="s">
        <v>11004</v>
      </c>
      <c r="D1839" s="121" t="s">
        <v>10034</v>
      </c>
      <c r="E1839" s="121" t="s">
        <v>14519</v>
      </c>
      <c r="F1839" s="142" t="s">
        <v>16280</v>
      </c>
      <c r="G1839" s="142" t="s">
        <v>16430</v>
      </c>
      <c r="H1839" s="141" t="s">
        <v>194</v>
      </c>
      <c r="I1839" s="142">
        <v>6</v>
      </c>
      <c r="J1839" s="144" t="s">
        <v>16408</v>
      </c>
      <c r="K1839" s="141" t="s">
        <v>31</v>
      </c>
      <c r="L1839" s="142">
        <v>2</v>
      </c>
      <c r="M1839" s="27">
        <f t="shared" si="65"/>
        <v>260</v>
      </c>
      <c r="N1839" s="23"/>
      <c r="O1839" s="24" t="s">
        <v>32</v>
      </c>
    </row>
    <row r="1840" s="1" customFormat="1" ht="18.75" spans="1:15">
      <c r="A1840" s="121">
        <v>1835</v>
      </c>
      <c r="B1840" s="121" t="s">
        <v>14518</v>
      </c>
      <c r="C1840" s="121" t="s">
        <v>11004</v>
      </c>
      <c r="D1840" s="121" t="s">
        <v>10034</v>
      </c>
      <c r="E1840" s="121" t="s">
        <v>14519</v>
      </c>
      <c r="F1840" s="142" t="s">
        <v>16280</v>
      </c>
      <c r="G1840" s="142" t="s">
        <v>16431</v>
      </c>
      <c r="H1840" s="141" t="s">
        <v>194</v>
      </c>
      <c r="I1840" s="142">
        <v>5</v>
      </c>
      <c r="J1840" s="144" t="s">
        <v>16408</v>
      </c>
      <c r="K1840" s="141" t="s">
        <v>31</v>
      </c>
      <c r="L1840" s="142">
        <v>2</v>
      </c>
      <c r="M1840" s="27">
        <f t="shared" si="65"/>
        <v>260</v>
      </c>
      <c r="N1840" s="23"/>
      <c r="O1840" s="24" t="s">
        <v>32</v>
      </c>
    </row>
    <row r="1841" s="1" customFormat="1" ht="18.75" spans="1:15">
      <c r="A1841" s="121">
        <v>1836</v>
      </c>
      <c r="B1841" s="121" t="s">
        <v>14518</v>
      </c>
      <c r="C1841" s="121" t="s">
        <v>11004</v>
      </c>
      <c r="D1841" s="121" t="s">
        <v>10034</v>
      </c>
      <c r="E1841" s="121" t="s">
        <v>14519</v>
      </c>
      <c r="F1841" s="142" t="s">
        <v>16280</v>
      </c>
      <c r="G1841" s="142" t="s">
        <v>16432</v>
      </c>
      <c r="H1841" s="141" t="s">
        <v>194</v>
      </c>
      <c r="I1841" s="142">
        <v>5</v>
      </c>
      <c r="J1841" s="144" t="s">
        <v>16408</v>
      </c>
      <c r="K1841" s="141" t="s">
        <v>31</v>
      </c>
      <c r="L1841" s="142">
        <v>2</v>
      </c>
      <c r="M1841" s="27">
        <f t="shared" si="65"/>
        <v>260</v>
      </c>
      <c r="N1841" s="23"/>
      <c r="O1841" s="24" t="s">
        <v>32</v>
      </c>
    </row>
    <row r="1842" s="1" customFormat="1" ht="18.75" spans="1:15">
      <c r="A1842" s="121">
        <v>1837</v>
      </c>
      <c r="B1842" s="121" t="s">
        <v>14518</v>
      </c>
      <c r="C1842" s="121" t="s">
        <v>11004</v>
      </c>
      <c r="D1842" s="121" t="s">
        <v>10034</v>
      </c>
      <c r="E1842" s="121" t="s">
        <v>14519</v>
      </c>
      <c r="F1842" s="142" t="s">
        <v>16280</v>
      </c>
      <c r="G1842" s="142" t="s">
        <v>16433</v>
      </c>
      <c r="H1842" s="141" t="s">
        <v>194</v>
      </c>
      <c r="I1842" s="142">
        <v>5</v>
      </c>
      <c r="J1842" s="144" t="s">
        <v>16408</v>
      </c>
      <c r="K1842" s="141" t="s">
        <v>31</v>
      </c>
      <c r="L1842" s="142">
        <v>2</v>
      </c>
      <c r="M1842" s="27">
        <f t="shared" si="65"/>
        <v>260</v>
      </c>
      <c r="N1842" s="23"/>
      <c r="O1842" s="24" t="s">
        <v>32</v>
      </c>
    </row>
    <row r="1843" s="1" customFormat="1" ht="18.75" spans="1:15">
      <c r="A1843" s="121">
        <v>1838</v>
      </c>
      <c r="B1843" s="121" t="s">
        <v>14518</v>
      </c>
      <c r="C1843" s="121" t="s">
        <v>11004</v>
      </c>
      <c r="D1843" s="121" t="s">
        <v>10034</v>
      </c>
      <c r="E1843" s="121" t="s">
        <v>14519</v>
      </c>
      <c r="F1843" s="142" t="s">
        <v>16280</v>
      </c>
      <c r="G1843" s="142" t="s">
        <v>16434</v>
      </c>
      <c r="H1843" s="141" t="s">
        <v>194</v>
      </c>
      <c r="I1843" s="142">
        <v>5</v>
      </c>
      <c r="J1843" s="144" t="s">
        <v>16408</v>
      </c>
      <c r="K1843" s="141" t="s">
        <v>31</v>
      </c>
      <c r="L1843" s="142">
        <v>2</v>
      </c>
      <c r="M1843" s="27">
        <f t="shared" si="65"/>
        <v>260</v>
      </c>
      <c r="N1843" s="23"/>
      <c r="O1843" s="24" t="s">
        <v>32</v>
      </c>
    </row>
    <row r="1844" s="1" customFormat="1" ht="18.75" spans="1:15">
      <c r="A1844" s="121">
        <v>1839</v>
      </c>
      <c r="B1844" s="121" t="s">
        <v>14518</v>
      </c>
      <c r="C1844" s="121" t="s">
        <v>11004</v>
      </c>
      <c r="D1844" s="121" t="s">
        <v>10034</v>
      </c>
      <c r="E1844" s="121" t="s">
        <v>14519</v>
      </c>
      <c r="F1844" s="142" t="s">
        <v>16280</v>
      </c>
      <c r="G1844" s="142" t="s">
        <v>16435</v>
      </c>
      <c r="H1844" s="141" t="s">
        <v>194</v>
      </c>
      <c r="I1844" s="142">
        <v>6</v>
      </c>
      <c r="J1844" s="144" t="s">
        <v>16408</v>
      </c>
      <c r="K1844" s="141" t="s">
        <v>31</v>
      </c>
      <c r="L1844" s="142">
        <v>2</v>
      </c>
      <c r="M1844" s="27">
        <f t="shared" si="65"/>
        <v>260</v>
      </c>
      <c r="N1844" s="23"/>
      <c r="O1844" s="24" t="s">
        <v>32</v>
      </c>
    </row>
    <row r="1845" s="1" customFormat="1" ht="18.75" spans="1:15">
      <c r="A1845" s="121">
        <v>1840</v>
      </c>
      <c r="B1845" s="121" t="s">
        <v>14518</v>
      </c>
      <c r="C1845" s="121" t="s">
        <v>11004</v>
      </c>
      <c r="D1845" s="121" t="s">
        <v>10034</v>
      </c>
      <c r="E1845" s="121" t="s">
        <v>14519</v>
      </c>
      <c r="F1845" s="142" t="s">
        <v>16280</v>
      </c>
      <c r="G1845" s="142" t="s">
        <v>16436</v>
      </c>
      <c r="H1845" s="141" t="s">
        <v>1583</v>
      </c>
      <c r="I1845" s="142">
        <v>4</v>
      </c>
      <c r="J1845" s="144" t="s">
        <v>16408</v>
      </c>
      <c r="K1845" s="141" t="s">
        <v>31</v>
      </c>
      <c r="L1845" s="142">
        <v>2</v>
      </c>
      <c r="M1845" s="27">
        <f t="shared" si="65"/>
        <v>260</v>
      </c>
      <c r="N1845" s="23"/>
      <c r="O1845" s="24" t="s">
        <v>32</v>
      </c>
    </row>
    <row r="1846" s="1" customFormat="1" ht="18.75" spans="1:15">
      <c r="A1846" s="121">
        <v>1841</v>
      </c>
      <c r="B1846" s="121" t="s">
        <v>14518</v>
      </c>
      <c r="C1846" s="121" t="s">
        <v>11004</v>
      </c>
      <c r="D1846" s="121" t="s">
        <v>10034</v>
      </c>
      <c r="E1846" s="121" t="s">
        <v>14519</v>
      </c>
      <c r="F1846" s="142" t="s">
        <v>16280</v>
      </c>
      <c r="G1846" s="142" t="s">
        <v>16437</v>
      </c>
      <c r="H1846" s="141" t="s">
        <v>194</v>
      </c>
      <c r="I1846" s="142">
        <v>1</v>
      </c>
      <c r="J1846" s="144" t="s">
        <v>16408</v>
      </c>
      <c r="K1846" s="141" t="s">
        <v>31</v>
      </c>
      <c r="L1846" s="142">
        <v>1</v>
      </c>
      <c r="M1846" s="27">
        <f t="shared" si="65"/>
        <v>130</v>
      </c>
      <c r="N1846" s="23"/>
      <c r="O1846" s="24" t="s">
        <v>32</v>
      </c>
    </row>
    <row r="1847" s="1" customFormat="1" ht="18.75" spans="1:15">
      <c r="A1847" s="121">
        <v>1842</v>
      </c>
      <c r="B1847" s="121" t="s">
        <v>14518</v>
      </c>
      <c r="C1847" s="121" t="s">
        <v>11004</v>
      </c>
      <c r="D1847" s="121" t="s">
        <v>10034</v>
      </c>
      <c r="E1847" s="121" t="s">
        <v>14519</v>
      </c>
      <c r="F1847" s="142" t="s">
        <v>16280</v>
      </c>
      <c r="G1847" s="142" t="s">
        <v>16438</v>
      </c>
      <c r="H1847" s="141" t="s">
        <v>16307</v>
      </c>
      <c r="I1847" s="142">
        <v>1</v>
      </c>
      <c r="J1847" s="144" t="s">
        <v>16408</v>
      </c>
      <c r="K1847" s="141" t="s">
        <v>31</v>
      </c>
      <c r="L1847" s="142">
        <v>1</v>
      </c>
      <c r="M1847" s="27">
        <f>L1847*312</f>
        <v>312</v>
      </c>
      <c r="N1847" s="23"/>
      <c r="O1847" s="24" t="s">
        <v>32</v>
      </c>
    </row>
    <row r="1848" s="1" customFormat="1" ht="18.75" spans="1:15">
      <c r="A1848" s="121">
        <v>1843</v>
      </c>
      <c r="B1848" s="121" t="s">
        <v>14518</v>
      </c>
      <c r="C1848" s="121" t="s">
        <v>11004</v>
      </c>
      <c r="D1848" s="121" t="s">
        <v>10034</v>
      </c>
      <c r="E1848" s="121" t="s">
        <v>14519</v>
      </c>
      <c r="F1848" s="142" t="s">
        <v>16280</v>
      </c>
      <c r="G1848" s="142" t="s">
        <v>16439</v>
      </c>
      <c r="H1848" s="141" t="s">
        <v>194</v>
      </c>
      <c r="I1848" s="142">
        <v>4</v>
      </c>
      <c r="J1848" s="144" t="s">
        <v>16440</v>
      </c>
      <c r="K1848" s="141" t="s">
        <v>31</v>
      </c>
      <c r="L1848" s="142">
        <v>2</v>
      </c>
      <c r="M1848" s="27">
        <f>L1848*130</f>
        <v>260</v>
      </c>
      <c r="N1848" s="23"/>
      <c r="O1848" s="24" t="s">
        <v>32</v>
      </c>
    </row>
    <row r="1849" s="1" customFormat="1" ht="18.75" spans="1:15">
      <c r="A1849" s="121">
        <v>1844</v>
      </c>
      <c r="B1849" s="121" t="s">
        <v>14518</v>
      </c>
      <c r="C1849" s="121" t="s">
        <v>11004</v>
      </c>
      <c r="D1849" s="121" t="s">
        <v>10034</v>
      </c>
      <c r="E1849" s="121" t="s">
        <v>14519</v>
      </c>
      <c r="F1849" s="142" t="s">
        <v>16280</v>
      </c>
      <c r="G1849" s="142" t="s">
        <v>16441</v>
      </c>
      <c r="H1849" s="141" t="s">
        <v>194</v>
      </c>
      <c r="I1849" s="142">
        <v>5</v>
      </c>
      <c r="J1849" s="144" t="s">
        <v>16440</v>
      </c>
      <c r="K1849" s="141" t="s">
        <v>31</v>
      </c>
      <c r="L1849" s="142">
        <v>2</v>
      </c>
      <c r="M1849" s="27">
        <f>L1849*130</f>
        <v>260</v>
      </c>
      <c r="N1849" s="23"/>
      <c r="O1849" s="24" t="s">
        <v>32</v>
      </c>
    </row>
    <row r="1850" s="1" customFormat="1" ht="18.75" spans="1:15">
      <c r="A1850" s="121">
        <v>1845</v>
      </c>
      <c r="B1850" s="121" t="s">
        <v>14518</v>
      </c>
      <c r="C1850" s="121" t="s">
        <v>11004</v>
      </c>
      <c r="D1850" s="121" t="s">
        <v>10034</v>
      </c>
      <c r="E1850" s="121" t="s">
        <v>14519</v>
      </c>
      <c r="F1850" s="142" t="s">
        <v>16280</v>
      </c>
      <c r="G1850" s="142" t="s">
        <v>16442</v>
      </c>
      <c r="H1850" s="141" t="s">
        <v>1583</v>
      </c>
      <c r="I1850" s="142">
        <v>2</v>
      </c>
      <c r="J1850" s="144" t="s">
        <v>16440</v>
      </c>
      <c r="K1850" s="141" t="s">
        <v>31</v>
      </c>
      <c r="L1850" s="142">
        <v>2</v>
      </c>
      <c r="M1850" s="27">
        <f>L1850*130</f>
        <v>260</v>
      </c>
      <c r="N1850" s="23"/>
      <c r="O1850" s="24" t="s">
        <v>32</v>
      </c>
    </row>
    <row r="1851" s="1" customFormat="1" ht="18.75" spans="1:15">
      <c r="A1851" s="121">
        <v>1846</v>
      </c>
      <c r="B1851" s="121" t="s">
        <v>14518</v>
      </c>
      <c r="C1851" s="121" t="s">
        <v>11004</v>
      </c>
      <c r="D1851" s="121" t="s">
        <v>10034</v>
      </c>
      <c r="E1851" s="121" t="s">
        <v>14519</v>
      </c>
      <c r="F1851" s="142" t="s">
        <v>16280</v>
      </c>
      <c r="G1851" s="142" t="s">
        <v>16443</v>
      </c>
      <c r="H1851" s="141" t="s">
        <v>51</v>
      </c>
      <c r="I1851" s="142">
        <v>2</v>
      </c>
      <c r="J1851" s="144" t="s">
        <v>16440</v>
      </c>
      <c r="K1851" s="141" t="s">
        <v>31</v>
      </c>
      <c r="L1851" s="142">
        <v>2</v>
      </c>
      <c r="M1851" s="27">
        <f>L1851*312</f>
        <v>624</v>
      </c>
      <c r="N1851" s="23"/>
      <c r="O1851" s="24" t="s">
        <v>32</v>
      </c>
    </row>
    <row r="1852" s="1" customFormat="1" ht="18.75" spans="1:15">
      <c r="A1852" s="121">
        <v>1847</v>
      </c>
      <c r="B1852" s="121" t="s">
        <v>14518</v>
      </c>
      <c r="C1852" s="121" t="s">
        <v>11004</v>
      </c>
      <c r="D1852" s="121" t="s">
        <v>10034</v>
      </c>
      <c r="E1852" s="121" t="s">
        <v>14519</v>
      </c>
      <c r="F1852" s="142" t="s">
        <v>16280</v>
      </c>
      <c r="G1852" s="142" t="s">
        <v>16444</v>
      </c>
      <c r="H1852" s="141" t="s">
        <v>194</v>
      </c>
      <c r="I1852" s="142">
        <v>5</v>
      </c>
      <c r="J1852" s="144" t="s">
        <v>16440</v>
      </c>
      <c r="K1852" s="141" t="s">
        <v>31</v>
      </c>
      <c r="L1852" s="142">
        <v>2</v>
      </c>
      <c r="M1852" s="27">
        <f t="shared" ref="M1852:M1876" si="66">L1852*130</f>
        <v>260</v>
      </c>
      <c r="N1852" s="23"/>
      <c r="O1852" s="24" t="s">
        <v>32</v>
      </c>
    </row>
    <row r="1853" s="1" customFormat="1" ht="18.75" spans="1:15">
      <c r="A1853" s="121">
        <v>1848</v>
      </c>
      <c r="B1853" s="121" t="s">
        <v>14518</v>
      </c>
      <c r="C1853" s="121" t="s">
        <v>11004</v>
      </c>
      <c r="D1853" s="121" t="s">
        <v>10034</v>
      </c>
      <c r="E1853" s="121" t="s">
        <v>14519</v>
      </c>
      <c r="F1853" s="142" t="s">
        <v>16280</v>
      </c>
      <c r="G1853" s="142" t="s">
        <v>16445</v>
      </c>
      <c r="H1853" s="141" t="s">
        <v>194</v>
      </c>
      <c r="I1853" s="142">
        <v>2</v>
      </c>
      <c r="J1853" s="144" t="s">
        <v>16440</v>
      </c>
      <c r="K1853" s="141" t="s">
        <v>31</v>
      </c>
      <c r="L1853" s="142">
        <v>1</v>
      </c>
      <c r="M1853" s="27">
        <f t="shared" si="66"/>
        <v>130</v>
      </c>
      <c r="N1853" s="23"/>
      <c r="O1853" s="24" t="s">
        <v>32</v>
      </c>
    </row>
    <row r="1854" s="1" customFormat="1" ht="18.75" spans="1:15">
      <c r="A1854" s="121">
        <v>1849</v>
      </c>
      <c r="B1854" s="121" t="s">
        <v>14518</v>
      </c>
      <c r="C1854" s="121" t="s">
        <v>11004</v>
      </c>
      <c r="D1854" s="121" t="s">
        <v>10034</v>
      </c>
      <c r="E1854" s="121" t="s">
        <v>14519</v>
      </c>
      <c r="F1854" s="142" t="s">
        <v>16280</v>
      </c>
      <c r="G1854" s="121" t="s">
        <v>16446</v>
      </c>
      <c r="H1854" s="141" t="s">
        <v>194</v>
      </c>
      <c r="I1854" s="142">
        <v>2</v>
      </c>
      <c r="J1854" s="144" t="s">
        <v>16440</v>
      </c>
      <c r="K1854" s="141" t="s">
        <v>31</v>
      </c>
      <c r="L1854" s="142">
        <v>2</v>
      </c>
      <c r="M1854" s="27">
        <f t="shared" si="66"/>
        <v>260</v>
      </c>
      <c r="N1854" s="23"/>
      <c r="O1854" s="24" t="s">
        <v>32</v>
      </c>
    </row>
    <row r="1855" s="1" customFormat="1" ht="18.75" spans="1:15">
      <c r="A1855" s="121">
        <v>1850</v>
      </c>
      <c r="B1855" s="121" t="s">
        <v>14518</v>
      </c>
      <c r="C1855" s="121" t="s">
        <v>11004</v>
      </c>
      <c r="D1855" s="121" t="s">
        <v>10034</v>
      </c>
      <c r="E1855" s="121" t="s">
        <v>14519</v>
      </c>
      <c r="F1855" s="142" t="s">
        <v>16280</v>
      </c>
      <c r="G1855" s="142" t="s">
        <v>16447</v>
      </c>
      <c r="H1855" s="141" t="s">
        <v>194</v>
      </c>
      <c r="I1855" s="142">
        <v>5</v>
      </c>
      <c r="J1855" s="144" t="s">
        <v>16440</v>
      </c>
      <c r="K1855" s="141" t="s">
        <v>31</v>
      </c>
      <c r="L1855" s="142">
        <v>2</v>
      </c>
      <c r="M1855" s="27">
        <f t="shared" si="66"/>
        <v>260</v>
      </c>
      <c r="N1855" s="23"/>
      <c r="O1855" s="24" t="s">
        <v>32</v>
      </c>
    </row>
    <row r="1856" s="1" customFormat="1" ht="18.75" spans="1:15">
      <c r="A1856" s="121">
        <v>1851</v>
      </c>
      <c r="B1856" s="121" t="s">
        <v>14518</v>
      </c>
      <c r="C1856" s="121" t="s">
        <v>11004</v>
      </c>
      <c r="D1856" s="121" t="s">
        <v>10034</v>
      </c>
      <c r="E1856" s="121" t="s">
        <v>14519</v>
      </c>
      <c r="F1856" s="142" t="s">
        <v>16280</v>
      </c>
      <c r="G1856" s="142" t="s">
        <v>16448</v>
      </c>
      <c r="H1856" s="141" t="s">
        <v>194</v>
      </c>
      <c r="I1856" s="142">
        <v>4</v>
      </c>
      <c r="J1856" s="144" t="s">
        <v>16440</v>
      </c>
      <c r="K1856" s="141" t="s">
        <v>31</v>
      </c>
      <c r="L1856" s="142">
        <v>2</v>
      </c>
      <c r="M1856" s="27">
        <f t="shared" si="66"/>
        <v>260</v>
      </c>
      <c r="N1856" s="23"/>
      <c r="O1856" s="24" t="s">
        <v>32</v>
      </c>
    </row>
    <row r="1857" s="1" customFormat="1" ht="18.75" spans="1:15">
      <c r="A1857" s="121">
        <v>1852</v>
      </c>
      <c r="B1857" s="121" t="s">
        <v>14518</v>
      </c>
      <c r="C1857" s="121" t="s">
        <v>11004</v>
      </c>
      <c r="D1857" s="121" t="s">
        <v>10034</v>
      </c>
      <c r="E1857" s="121" t="s">
        <v>14519</v>
      </c>
      <c r="F1857" s="142" t="s">
        <v>16280</v>
      </c>
      <c r="G1857" s="142" t="s">
        <v>16449</v>
      </c>
      <c r="H1857" s="141" t="s">
        <v>194</v>
      </c>
      <c r="I1857" s="142">
        <v>4</v>
      </c>
      <c r="J1857" s="144" t="s">
        <v>16440</v>
      </c>
      <c r="K1857" s="141" t="s">
        <v>31</v>
      </c>
      <c r="L1857" s="142">
        <v>2</v>
      </c>
      <c r="M1857" s="27">
        <f t="shared" si="66"/>
        <v>260</v>
      </c>
      <c r="N1857" s="23"/>
      <c r="O1857" s="24" t="s">
        <v>32</v>
      </c>
    </row>
    <row r="1858" s="1" customFormat="1" ht="18.75" spans="1:15">
      <c r="A1858" s="121">
        <v>1853</v>
      </c>
      <c r="B1858" s="121" t="s">
        <v>14518</v>
      </c>
      <c r="C1858" s="121" t="s">
        <v>11004</v>
      </c>
      <c r="D1858" s="121" t="s">
        <v>10034</v>
      </c>
      <c r="E1858" s="121" t="s">
        <v>14519</v>
      </c>
      <c r="F1858" s="142" t="s">
        <v>16280</v>
      </c>
      <c r="G1858" s="142" t="s">
        <v>16450</v>
      </c>
      <c r="H1858" s="141" t="s">
        <v>194</v>
      </c>
      <c r="I1858" s="142">
        <v>3</v>
      </c>
      <c r="J1858" s="144" t="s">
        <v>16440</v>
      </c>
      <c r="K1858" s="141" t="s">
        <v>31</v>
      </c>
      <c r="L1858" s="142">
        <v>2</v>
      </c>
      <c r="M1858" s="27">
        <f t="shared" si="66"/>
        <v>260</v>
      </c>
      <c r="N1858" s="23"/>
      <c r="O1858" s="24" t="s">
        <v>32</v>
      </c>
    </row>
    <row r="1859" s="1" customFormat="1" ht="18.75" spans="1:15">
      <c r="A1859" s="121">
        <v>1854</v>
      </c>
      <c r="B1859" s="121" t="s">
        <v>14518</v>
      </c>
      <c r="C1859" s="121" t="s">
        <v>11004</v>
      </c>
      <c r="D1859" s="121" t="s">
        <v>10034</v>
      </c>
      <c r="E1859" s="121" t="s">
        <v>14519</v>
      </c>
      <c r="F1859" s="142" t="s">
        <v>16280</v>
      </c>
      <c r="G1859" s="121" t="s">
        <v>16451</v>
      </c>
      <c r="H1859" s="141" t="s">
        <v>194</v>
      </c>
      <c r="I1859" s="142">
        <v>1</v>
      </c>
      <c r="J1859" s="144" t="s">
        <v>16440</v>
      </c>
      <c r="K1859" s="141" t="s">
        <v>31</v>
      </c>
      <c r="L1859" s="142">
        <v>1</v>
      </c>
      <c r="M1859" s="27">
        <f t="shared" si="66"/>
        <v>130</v>
      </c>
      <c r="N1859" s="23"/>
      <c r="O1859" s="24" t="s">
        <v>32</v>
      </c>
    </row>
    <row r="1860" s="1" customFormat="1" ht="18.75" spans="1:15">
      <c r="A1860" s="121">
        <v>1855</v>
      </c>
      <c r="B1860" s="121" t="s">
        <v>14518</v>
      </c>
      <c r="C1860" s="121" t="s">
        <v>11004</v>
      </c>
      <c r="D1860" s="121" t="s">
        <v>10034</v>
      </c>
      <c r="E1860" s="121" t="s">
        <v>14519</v>
      </c>
      <c r="F1860" s="142" t="s">
        <v>16280</v>
      </c>
      <c r="G1860" s="142" t="s">
        <v>16452</v>
      </c>
      <c r="H1860" s="141" t="s">
        <v>194</v>
      </c>
      <c r="I1860" s="142">
        <v>7</v>
      </c>
      <c r="J1860" s="144" t="s">
        <v>16453</v>
      </c>
      <c r="K1860" s="141" t="s">
        <v>31</v>
      </c>
      <c r="L1860" s="142">
        <v>2</v>
      </c>
      <c r="M1860" s="27">
        <f t="shared" si="66"/>
        <v>260</v>
      </c>
      <c r="N1860" s="23"/>
      <c r="O1860" s="24" t="s">
        <v>32</v>
      </c>
    </row>
    <row r="1861" s="1" customFormat="1" ht="18.75" spans="1:15">
      <c r="A1861" s="121">
        <v>1856</v>
      </c>
      <c r="B1861" s="121" t="s">
        <v>14518</v>
      </c>
      <c r="C1861" s="121" t="s">
        <v>11004</v>
      </c>
      <c r="D1861" s="121" t="s">
        <v>10034</v>
      </c>
      <c r="E1861" s="121" t="s">
        <v>14519</v>
      </c>
      <c r="F1861" s="142" t="s">
        <v>16280</v>
      </c>
      <c r="G1861" s="142" t="s">
        <v>16454</v>
      </c>
      <c r="H1861" s="141" t="s">
        <v>194</v>
      </c>
      <c r="I1861" s="142">
        <v>4</v>
      </c>
      <c r="J1861" s="144" t="s">
        <v>16453</v>
      </c>
      <c r="K1861" s="141" t="s">
        <v>31</v>
      </c>
      <c r="L1861" s="142">
        <v>2</v>
      </c>
      <c r="M1861" s="27">
        <f t="shared" si="66"/>
        <v>260</v>
      </c>
      <c r="N1861" s="23"/>
      <c r="O1861" s="24" t="s">
        <v>32</v>
      </c>
    </row>
    <row r="1862" s="1" customFormat="1" ht="18.75" spans="1:15">
      <c r="A1862" s="121">
        <v>1857</v>
      </c>
      <c r="B1862" s="121" t="s">
        <v>14518</v>
      </c>
      <c r="C1862" s="121" t="s">
        <v>11004</v>
      </c>
      <c r="D1862" s="121" t="s">
        <v>10034</v>
      </c>
      <c r="E1862" s="121" t="s">
        <v>14519</v>
      </c>
      <c r="F1862" s="142" t="s">
        <v>16280</v>
      </c>
      <c r="G1862" s="142" t="s">
        <v>16455</v>
      </c>
      <c r="H1862" s="141" t="s">
        <v>194</v>
      </c>
      <c r="I1862" s="142">
        <v>3</v>
      </c>
      <c r="J1862" s="144" t="s">
        <v>16453</v>
      </c>
      <c r="K1862" s="141" t="s">
        <v>31</v>
      </c>
      <c r="L1862" s="142">
        <v>1</v>
      </c>
      <c r="M1862" s="27">
        <f t="shared" si="66"/>
        <v>130</v>
      </c>
      <c r="N1862" s="23"/>
      <c r="O1862" s="24" t="s">
        <v>32</v>
      </c>
    </row>
    <row r="1863" s="1" customFormat="1" ht="18.75" spans="1:15">
      <c r="A1863" s="121">
        <v>1858</v>
      </c>
      <c r="B1863" s="121" t="s">
        <v>14518</v>
      </c>
      <c r="C1863" s="121" t="s">
        <v>11004</v>
      </c>
      <c r="D1863" s="121" t="s">
        <v>10034</v>
      </c>
      <c r="E1863" s="121" t="s">
        <v>14519</v>
      </c>
      <c r="F1863" s="142" t="s">
        <v>16280</v>
      </c>
      <c r="G1863" s="142" t="s">
        <v>16456</v>
      </c>
      <c r="H1863" s="141" t="s">
        <v>194</v>
      </c>
      <c r="I1863" s="142">
        <v>4</v>
      </c>
      <c r="J1863" s="144" t="s">
        <v>16453</v>
      </c>
      <c r="K1863" s="141" t="s">
        <v>31</v>
      </c>
      <c r="L1863" s="142">
        <v>1</v>
      </c>
      <c r="M1863" s="27">
        <f t="shared" si="66"/>
        <v>130</v>
      </c>
      <c r="N1863" s="23"/>
      <c r="O1863" s="24" t="s">
        <v>32</v>
      </c>
    </row>
    <row r="1864" s="1" customFormat="1" ht="18.75" spans="1:15">
      <c r="A1864" s="121">
        <v>1859</v>
      </c>
      <c r="B1864" s="121" t="s">
        <v>14518</v>
      </c>
      <c r="C1864" s="121" t="s">
        <v>11004</v>
      </c>
      <c r="D1864" s="121" t="s">
        <v>10034</v>
      </c>
      <c r="E1864" s="121" t="s">
        <v>14519</v>
      </c>
      <c r="F1864" s="142" t="s">
        <v>16280</v>
      </c>
      <c r="G1864" s="142" t="s">
        <v>16457</v>
      </c>
      <c r="H1864" s="141" t="s">
        <v>194</v>
      </c>
      <c r="I1864" s="142">
        <v>3</v>
      </c>
      <c r="J1864" s="144" t="s">
        <v>16453</v>
      </c>
      <c r="K1864" s="141" t="s">
        <v>31</v>
      </c>
      <c r="L1864" s="142">
        <v>2</v>
      </c>
      <c r="M1864" s="27">
        <f t="shared" si="66"/>
        <v>260</v>
      </c>
      <c r="N1864" s="23"/>
      <c r="O1864" s="24" t="s">
        <v>32</v>
      </c>
    </row>
    <row r="1865" s="1" customFormat="1" ht="18.75" spans="1:15">
      <c r="A1865" s="121">
        <v>1860</v>
      </c>
      <c r="B1865" s="121" t="s">
        <v>14518</v>
      </c>
      <c r="C1865" s="121" t="s">
        <v>11004</v>
      </c>
      <c r="D1865" s="121" t="s">
        <v>10034</v>
      </c>
      <c r="E1865" s="121" t="s">
        <v>14519</v>
      </c>
      <c r="F1865" s="142" t="s">
        <v>16280</v>
      </c>
      <c r="G1865" s="142" t="s">
        <v>16458</v>
      </c>
      <c r="H1865" s="141" t="s">
        <v>194</v>
      </c>
      <c r="I1865" s="142">
        <v>4</v>
      </c>
      <c r="J1865" s="144" t="s">
        <v>16453</v>
      </c>
      <c r="K1865" s="141" t="s">
        <v>31</v>
      </c>
      <c r="L1865" s="142">
        <v>2</v>
      </c>
      <c r="M1865" s="27">
        <f t="shared" si="66"/>
        <v>260</v>
      </c>
      <c r="N1865" s="23"/>
      <c r="O1865" s="24" t="s">
        <v>32</v>
      </c>
    </row>
    <row r="1866" s="1" customFormat="1" ht="18.75" spans="1:15">
      <c r="A1866" s="121">
        <v>1861</v>
      </c>
      <c r="B1866" s="121" t="s">
        <v>14518</v>
      </c>
      <c r="C1866" s="121" t="s">
        <v>11004</v>
      </c>
      <c r="D1866" s="121" t="s">
        <v>10034</v>
      </c>
      <c r="E1866" s="121" t="s">
        <v>14519</v>
      </c>
      <c r="F1866" s="142" t="s">
        <v>16280</v>
      </c>
      <c r="G1866" s="142" t="s">
        <v>16459</v>
      </c>
      <c r="H1866" s="141" t="s">
        <v>1583</v>
      </c>
      <c r="I1866" s="142">
        <v>5</v>
      </c>
      <c r="J1866" s="144" t="s">
        <v>16453</v>
      </c>
      <c r="K1866" s="141" t="s">
        <v>31</v>
      </c>
      <c r="L1866" s="142">
        <v>2</v>
      </c>
      <c r="M1866" s="27">
        <f t="shared" si="66"/>
        <v>260</v>
      </c>
      <c r="N1866" s="23"/>
      <c r="O1866" s="24" t="s">
        <v>32</v>
      </c>
    </row>
    <row r="1867" s="1" customFormat="1" ht="18.75" spans="1:15">
      <c r="A1867" s="121">
        <v>1862</v>
      </c>
      <c r="B1867" s="121" t="s">
        <v>14518</v>
      </c>
      <c r="C1867" s="121" t="s">
        <v>11004</v>
      </c>
      <c r="D1867" s="121" t="s">
        <v>10034</v>
      </c>
      <c r="E1867" s="121" t="s">
        <v>14519</v>
      </c>
      <c r="F1867" s="142" t="s">
        <v>16280</v>
      </c>
      <c r="G1867" s="142" t="s">
        <v>16460</v>
      </c>
      <c r="H1867" s="141" t="s">
        <v>194</v>
      </c>
      <c r="I1867" s="142">
        <v>4</v>
      </c>
      <c r="J1867" s="144" t="s">
        <v>16453</v>
      </c>
      <c r="K1867" s="141" t="s">
        <v>31</v>
      </c>
      <c r="L1867" s="142">
        <v>1</v>
      </c>
      <c r="M1867" s="27">
        <f t="shared" si="66"/>
        <v>130</v>
      </c>
      <c r="N1867" s="23"/>
      <c r="O1867" s="24" t="s">
        <v>32</v>
      </c>
    </row>
    <row r="1868" s="1" customFormat="1" ht="18.75" spans="1:15">
      <c r="A1868" s="121">
        <v>1863</v>
      </c>
      <c r="B1868" s="121" t="s">
        <v>14518</v>
      </c>
      <c r="C1868" s="121" t="s">
        <v>11004</v>
      </c>
      <c r="D1868" s="121" t="s">
        <v>10034</v>
      </c>
      <c r="E1868" s="121" t="s">
        <v>14519</v>
      </c>
      <c r="F1868" s="142" t="s">
        <v>16280</v>
      </c>
      <c r="G1868" s="142" t="s">
        <v>16461</v>
      </c>
      <c r="H1868" s="141" t="s">
        <v>1583</v>
      </c>
      <c r="I1868" s="142">
        <v>4</v>
      </c>
      <c r="J1868" s="144" t="s">
        <v>16453</v>
      </c>
      <c r="K1868" s="141" t="s">
        <v>31</v>
      </c>
      <c r="L1868" s="142">
        <v>2</v>
      </c>
      <c r="M1868" s="27">
        <f t="shared" si="66"/>
        <v>260</v>
      </c>
      <c r="N1868" s="23"/>
      <c r="O1868" s="24" t="s">
        <v>32</v>
      </c>
    </row>
    <row r="1869" s="1" customFormat="1" ht="18.75" spans="1:15">
      <c r="A1869" s="121">
        <v>1864</v>
      </c>
      <c r="B1869" s="121" t="s">
        <v>14518</v>
      </c>
      <c r="C1869" s="121" t="s">
        <v>11004</v>
      </c>
      <c r="D1869" s="121" t="s">
        <v>10034</v>
      </c>
      <c r="E1869" s="121" t="s">
        <v>14519</v>
      </c>
      <c r="F1869" s="142" t="s">
        <v>16280</v>
      </c>
      <c r="G1869" s="142" t="s">
        <v>16462</v>
      </c>
      <c r="H1869" s="141" t="s">
        <v>194</v>
      </c>
      <c r="I1869" s="142">
        <v>5</v>
      </c>
      <c r="J1869" s="144" t="s">
        <v>16453</v>
      </c>
      <c r="K1869" s="141" t="s">
        <v>31</v>
      </c>
      <c r="L1869" s="142">
        <v>2</v>
      </c>
      <c r="M1869" s="27">
        <f t="shared" si="66"/>
        <v>260</v>
      </c>
      <c r="N1869" s="23"/>
      <c r="O1869" s="24" t="s">
        <v>32</v>
      </c>
    </row>
    <row r="1870" s="1" customFormat="1" ht="18.75" spans="1:15">
      <c r="A1870" s="121">
        <v>1865</v>
      </c>
      <c r="B1870" s="121" t="s">
        <v>14518</v>
      </c>
      <c r="C1870" s="121" t="s">
        <v>11004</v>
      </c>
      <c r="D1870" s="121" t="s">
        <v>10034</v>
      </c>
      <c r="E1870" s="121" t="s">
        <v>14519</v>
      </c>
      <c r="F1870" s="142" t="s">
        <v>16280</v>
      </c>
      <c r="G1870" s="142" t="s">
        <v>16463</v>
      </c>
      <c r="H1870" s="141" t="s">
        <v>194</v>
      </c>
      <c r="I1870" s="142">
        <v>4</v>
      </c>
      <c r="J1870" s="144" t="s">
        <v>16453</v>
      </c>
      <c r="K1870" s="141" t="s">
        <v>31</v>
      </c>
      <c r="L1870" s="142">
        <v>2</v>
      </c>
      <c r="M1870" s="27">
        <f t="shared" si="66"/>
        <v>260</v>
      </c>
      <c r="N1870" s="23"/>
      <c r="O1870" s="24" t="s">
        <v>32</v>
      </c>
    </row>
    <row r="1871" s="1" customFormat="1" ht="18.75" spans="1:15">
      <c r="A1871" s="121">
        <v>1866</v>
      </c>
      <c r="B1871" s="121" t="s">
        <v>14518</v>
      </c>
      <c r="C1871" s="121" t="s">
        <v>11004</v>
      </c>
      <c r="D1871" s="121" t="s">
        <v>10034</v>
      </c>
      <c r="E1871" s="121" t="s">
        <v>14519</v>
      </c>
      <c r="F1871" s="142" t="s">
        <v>16280</v>
      </c>
      <c r="G1871" s="142" t="s">
        <v>16464</v>
      </c>
      <c r="H1871" s="141" t="s">
        <v>194</v>
      </c>
      <c r="I1871" s="142">
        <v>4</v>
      </c>
      <c r="J1871" s="144" t="s">
        <v>16453</v>
      </c>
      <c r="K1871" s="141" t="s">
        <v>31</v>
      </c>
      <c r="L1871" s="142">
        <v>2</v>
      </c>
      <c r="M1871" s="27">
        <f t="shared" si="66"/>
        <v>260</v>
      </c>
      <c r="N1871" s="23"/>
      <c r="O1871" s="24" t="s">
        <v>32</v>
      </c>
    </row>
    <row r="1872" s="1" customFormat="1" ht="18.75" spans="1:15">
      <c r="A1872" s="121">
        <v>1867</v>
      </c>
      <c r="B1872" s="121" t="s">
        <v>14518</v>
      </c>
      <c r="C1872" s="121" t="s">
        <v>11004</v>
      </c>
      <c r="D1872" s="121" t="s">
        <v>10034</v>
      </c>
      <c r="E1872" s="121" t="s">
        <v>14519</v>
      </c>
      <c r="F1872" s="142" t="s">
        <v>16280</v>
      </c>
      <c r="G1872" s="142" t="s">
        <v>16465</v>
      </c>
      <c r="H1872" s="141" t="s">
        <v>194</v>
      </c>
      <c r="I1872" s="142">
        <v>4</v>
      </c>
      <c r="J1872" s="144" t="s">
        <v>16453</v>
      </c>
      <c r="K1872" s="141" t="s">
        <v>31</v>
      </c>
      <c r="L1872" s="142">
        <v>2</v>
      </c>
      <c r="M1872" s="27">
        <f t="shared" si="66"/>
        <v>260</v>
      </c>
      <c r="N1872" s="23"/>
      <c r="O1872" s="24" t="s">
        <v>32</v>
      </c>
    </row>
    <row r="1873" s="1" customFormat="1" ht="18.75" spans="1:15">
      <c r="A1873" s="121">
        <v>1868</v>
      </c>
      <c r="B1873" s="121" t="s">
        <v>14518</v>
      </c>
      <c r="C1873" s="121" t="s">
        <v>11004</v>
      </c>
      <c r="D1873" s="121" t="s">
        <v>10034</v>
      </c>
      <c r="E1873" s="121" t="s">
        <v>14519</v>
      </c>
      <c r="F1873" s="142" t="s">
        <v>16280</v>
      </c>
      <c r="G1873" s="142" t="s">
        <v>16466</v>
      </c>
      <c r="H1873" s="141" t="s">
        <v>194</v>
      </c>
      <c r="I1873" s="142">
        <v>4</v>
      </c>
      <c r="J1873" s="144" t="s">
        <v>16453</v>
      </c>
      <c r="K1873" s="141" t="s">
        <v>31</v>
      </c>
      <c r="L1873" s="142">
        <v>2</v>
      </c>
      <c r="M1873" s="27">
        <f t="shared" si="66"/>
        <v>260</v>
      </c>
      <c r="N1873" s="23"/>
      <c r="O1873" s="24" t="s">
        <v>32</v>
      </c>
    </row>
    <row r="1874" s="1" customFormat="1" ht="18.75" spans="1:15">
      <c r="A1874" s="121">
        <v>1869</v>
      </c>
      <c r="B1874" s="121" t="s">
        <v>14518</v>
      </c>
      <c r="C1874" s="121" t="s">
        <v>11004</v>
      </c>
      <c r="D1874" s="121" t="s">
        <v>10034</v>
      </c>
      <c r="E1874" s="121" t="s">
        <v>14519</v>
      </c>
      <c r="F1874" s="142" t="s">
        <v>16280</v>
      </c>
      <c r="G1874" s="142" t="s">
        <v>16467</v>
      </c>
      <c r="H1874" s="141" t="s">
        <v>194</v>
      </c>
      <c r="I1874" s="142">
        <v>4</v>
      </c>
      <c r="J1874" s="144" t="s">
        <v>16453</v>
      </c>
      <c r="K1874" s="141" t="s">
        <v>31</v>
      </c>
      <c r="L1874" s="142">
        <v>2</v>
      </c>
      <c r="M1874" s="27">
        <f t="shared" si="66"/>
        <v>260</v>
      </c>
      <c r="N1874" s="23"/>
      <c r="O1874" s="24" t="s">
        <v>32</v>
      </c>
    </row>
    <row r="1875" s="1" customFormat="1" ht="18.75" spans="1:15">
      <c r="A1875" s="121">
        <v>1870</v>
      </c>
      <c r="B1875" s="121" t="s">
        <v>14518</v>
      </c>
      <c r="C1875" s="121" t="s">
        <v>11004</v>
      </c>
      <c r="D1875" s="121" t="s">
        <v>10034</v>
      </c>
      <c r="E1875" s="121" t="s">
        <v>14519</v>
      </c>
      <c r="F1875" s="142" t="s">
        <v>16280</v>
      </c>
      <c r="G1875" s="142" t="s">
        <v>16468</v>
      </c>
      <c r="H1875" s="141" t="s">
        <v>194</v>
      </c>
      <c r="I1875" s="142">
        <v>1</v>
      </c>
      <c r="J1875" s="144" t="s">
        <v>16453</v>
      </c>
      <c r="K1875" s="141" t="s">
        <v>31</v>
      </c>
      <c r="L1875" s="142">
        <v>1</v>
      </c>
      <c r="M1875" s="27">
        <f t="shared" si="66"/>
        <v>130</v>
      </c>
      <c r="N1875" s="23"/>
      <c r="O1875" s="24" t="s">
        <v>32</v>
      </c>
    </row>
    <row r="1876" s="1" customFormat="1" ht="18.75" spans="1:15">
      <c r="A1876" s="121">
        <v>1871</v>
      </c>
      <c r="B1876" s="121" t="s">
        <v>14518</v>
      </c>
      <c r="C1876" s="121" t="s">
        <v>11004</v>
      </c>
      <c r="D1876" s="121" t="s">
        <v>10034</v>
      </c>
      <c r="E1876" s="121" t="s">
        <v>14519</v>
      </c>
      <c r="F1876" s="142" t="s">
        <v>16280</v>
      </c>
      <c r="G1876" s="142" t="s">
        <v>16469</v>
      </c>
      <c r="H1876" s="141" t="s">
        <v>194</v>
      </c>
      <c r="I1876" s="142">
        <v>8</v>
      </c>
      <c r="J1876" s="144" t="s">
        <v>16453</v>
      </c>
      <c r="K1876" s="141" t="s">
        <v>31</v>
      </c>
      <c r="L1876" s="142">
        <v>2</v>
      </c>
      <c r="M1876" s="27">
        <f t="shared" si="66"/>
        <v>260</v>
      </c>
      <c r="N1876" s="23"/>
      <c r="O1876" s="24" t="s">
        <v>32</v>
      </c>
    </row>
    <row r="1877" s="1" customFormat="1" ht="18.75" spans="1:15">
      <c r="A1877" s="121">
        <v>1872</v>
      </c>
      <c r="B1877" s="121" t="s">
        <v>14518</v>
      </c>
      <c r="C1877" s="121" t="s">
        <v>11004</v>
      </c>
      <c r="D1877" s="121" t="s">
        <v>10034</v>
      </c>
      <c r="E1877" s="121" t="s">
        <v>14519</v>
      </c>
      <c r="F1877" s="142" t="s">
        <v>16280</v>
      </c>
      <c r="G1877" s="142" t="s">
        <v>16470</v>
      </c>
      <c r="H1877" s="141" t="s">
        <v>16307</v>
      </c>
      <c r="I1877" s="142">
        <v>1</v>
      </c>
      <c r="J1877" s="144" t="s">
        <v>16453</v>
      </c>
      <c r="K1877" s="141" t="s">
        <v>31</v>
      </c>
      <c r="L1877" s="142">
        <v>1</v>
      </c>
      <c r="M1877" s="27">
        <f>L1877*312</f>
        <v>312</v>
      </c>
      <c r="N1877" s="23"/>
      <c r="O1877" s="24" t="s">
        <v>32</v>
      </c>
    </row>
    <row r="1878" s="1" customFormat="1" ht="18.75" spans="1:15">
      <c r="A1878" s="121">
        <v>1873</v>
      </c>
      <c r="B1878" s="121" t="s">
        <v>14518</v>
      </c>
      <c r="C1878" s="121" t="s">
        <v>11004</v>
      </c>
      <c r="D1878" s="121" t="s">
        <v>10034</v>
      </c>
      <c r="E1878" s="121" t="s">
        <v>14519</v>
      </c>
      <c r="F1878" s="142" t="s">
        <v>16280</v>
      </c>
      <c r="G1878" s="142" t="s">
        <v>16471</v>
      </c>
      <c r="H1878" s="141" t="s">
        <v>194</v>
      </c>
      <c r="I1878" s="142">
        <v>5</v>
      </c>
      <c r="J1878" s="144" t="s">
        <v>16453</v>
      </c>
      <c r="K1878" s="141" t="s">
        <v>31</v>
      </c>
      <c r="L1878" s="142">
        <v>2</v>
      </c>
      <c r="M1878" s="27">
        <f t="shared" ref="M1878:M1919" si="67">L1878*130</f>
        <v>260</v>
      </c>
      <c r="N1878" s="23"/>
      <c r="O1878" s="24" t="s">
        <v>32</v>
      </c>
    </row>
    <row r="1879" s="1" customFormat="1" ht="18.75" spans="1:15">
      <c r="A1879" s="121">
        <v>1874</v>
      </c>
      <c r="B1879" s="121" t="s">
        <v>14518</v>
      </c>
      <c r="C1879" s="121" t="s">
        <v>11004</v>
      </c>
      <c r="D1879" s="121" t="s">
        <v>10034</v>
      </c>
      <c r="E1879" s="121" t="s">
        <v>14519</v>
      </c>
      <c r="F1879" s="142" t="s">
        <v>16280</v>
      </c>
      <c r="G1879" s="142" t="s">
        <v>16472</v>
      </c>
      <c r="H1879" s="141" t="s">
        <v>1583</v>
      </c>
      <c r="I1879" s="142">
        <v>4</v>
      </c>
      <c r="J1879" s="144" t="s">
        <v>16453</v>
      </c>
      <c r="K1879" s="141" t="s">
        <v>31</v>
      </c>
      <c r="L1879" s="142">
        <v>3</v>
      </c>
      <c r="M1879" s="27">
        <f t="shared" si="67"/>
        <v>390</v>
      </c>
      <c r="N1879" s="23"/>
      <c r="O1879" s="24" t="s">
        <v>32</v>
      </c>
    </row>
    <row r="1880" s="1" customFormat="1" ht="18.75" spans="1:15">
      <c r="A1880" s="121">
        <v>1875</v>
      </c>
      <c r="B1880" s="121" t="s">
        <v>14518</v>
      </c>
      <c r="C1880" s="121" t="s">
        <v>11004</v>
      </c>
      <c r="D1880" s="121" t="s">
        <v>10034</v>
      </c>
      <c r="E1880" s="121" t="s">
        <v>14519</v>
      </c>
      <c r="F1880" s="142" t="s">
        <v>16280</v>
      </c>
      <c r="G1880" s="142" t="s">
        <v>16473</v>
      </c>
      <c r="H1880" s="141" t="s">
        <v>194</v>
      </c>
      <c r="I1880" s="142">
        <v>1</v>
      </c>
      <c r="J1880" s="144" t="s">
        <v>16453</v>
      </c>
      <c r="K1880" s="141" t="s">
        <v>31</v>
      </c>
      <c r="L1880" s="142">
        <v>1</v>
      </c>
      <c r="M1880" s="27">
        <f t="shared" si="67"/>
        <v>130</v>
      </c>
      <c r="N1880" s="23"/>
      <c r="O1880" s="24" t="s">
        <v>32</v>
      </c>
    </row>
    <row r="1881" s="1" customFormat="1" ht="18.75" spans="1:15">
      <c r="A1881" s="121">
        <v>1876</v>
      </c>
      <c r="B1881" s="121" t="s">
        <v>14518</v>
      </c>
      <c r="C1881" s="121" t="s">
        <v>11004</v>
      </c>
      <c r="D1881" s="121" t="s">
        <v>10034</v>
      </c>
      <c r="E1881" s="121" t="s">
        <v>14519</v>
      </c>
      <c r="F1881" s="142" t="s">
        <v>16280</v>
      </c>
      <c r="G1881" s="142" t="s">
        <v>16474</v>
      </c>
      <c r="H1881" s="141" t="s">
        <v>1583</v>
      </c>
      <c r="I1881" s="142">
        <v>5</v>
      </c>
      <c r="J1881" s="144" t="s">
        <v>16453</v>
      </c>
      <c r="K1881" s="141" t="s">
        <v>31</v>
      </c>
      <c r="L1881" s="142">
        <v>2</v>
      </c>
      <c r="M1881" s="27">
        <f t="shared" si="67"/>
        <v>260</v>
      </c>
      <c r="N1881" s="23"/>
      <c r="O1881" s="24" t="s">
        <v>32</v>
      </c>
    </row>
    <row r="1882" s="1" customFormat="1" ht="18.75" spans="1:15">
      <c r="A1882" s="121">
        <v>1877</v>
      </c>
      <c r="B1882" s="121" t="s">
        <v>14518</v>
      </c>
      <c r="C1882" s="121" t="s">
        <v>11004</v>
      </c>
      <c r="D1882" s="121" t="s">
        <v>10034</v>
      </c>
      <c r="E1882" s="121" t="s">
        <v>14519</v>
      </c>
      <c r="F1882" s="142" t="s">
        <v>16280</v>
      </c>
      <c r="G1882" s="142" t="s">
        <v>16475</v>
      </c>
      <c r="H1882" s="141" t="s">
        <v>194</v>
      </c>
      <c r="I1882" s="142">
        <v>1</v>
      </c>
      <c r="J1882" s="144" t="s">
        <v>16453</v>
      </c>
      <c r="K1882" s="141" t="s">
        <v>31</v>
      </c>
      <c r="L1882" s="142">
        <v>1</v>
      </c>
      <c r="M1882" s="27">
        <f t="shared" si="67"/>
        <v>130</v>
      </c>
      <c r="N1882" s="23"/>
      <c r="O1882" s="24" t="s">
        <v>32</v>
      </c>
    </row>
    <row r="1883" s="1" customFormat="1" ht="18.75" spans="1:15">
      <c r="A1883" s="121">
        <v>1878</v>
      </c>
      <c r="B1883" s="121" t="s">
        <v>14518</v>
      </c>
      <c r="C1883" s="121" t="s">
        <v>11004</v>
      </c>
      <c r="D1883" s="121" t="s">
        <v>10034</v>
      </c>
      <c r="E1883" s="121" t="s">
        <v>14519</v>
      </c>
      <c r="F1883" s="142" t="s">
        <v>16280</v>
      </c>
      <c r="G1883" s="142" t="s">
        <v>16476</v>
      </c>
      <c r="H1883" s="141" t="s">
        <v>1583</v>
      </c>
      <c r="I1883" s="142">
        <v>1</v>
      </c>
      <c r="J1883" s="144" t="s">
        <v>16453</v>
      </c>
      <c r="K1883" s="141" t="s">
        <v>31</v>
      </c>
      <c r="L1883" s="142">
        <v>1</v>
      </c>
      <c r="M1883" s="27">
        <f t="shared" si="67"/>
        <v>130</v>
      </c>
      <c r="N1883" s="23"/>
      <c r="O1883" s="24" t="s">
        <v>32</v>
      </c>
    </row>
    <row r="1884" s="1" customFormat="1" ht="18.75" spans="1:15">
      <c r="A1884" s="121">
        <v>1879</v>
      </c>
      <c r="B1884" s="121" t="s">
        <v>14518</v>
      </c>
      <c r="C1884" s="121" t="s">
        <v>11004</v>
      </c>
      <c r="D1884" s="121" t="s">
        <v>10034</v>
      </c>
      <c r="E1884" s="121" t="s">
        <v>14519</v>
      </c>
      <c r="F1884" s="142" t="s">
        <v>16280</v>
      </c>
      <c r="G1884" s="142" t="s">
        <v>16477</v>
      </c>
      <c r="H1884" s="141" t="s">
        <v>194</v>
      </c>
      <c r="I1884" s="142">
        <v>5</v>
      </c>
      <c r="J1884" s="144" t="s">
        <v>16478</v>
      </c>
      <c r="K1884" s="141" t="s">
        <v>31</v>
      </c>
      <c r="L1884" s="142">
        <v>2</v>
      </c>
      <c r="M1884" s="27">
        <f t="shared" si="67"/>
        <v>260</v>
      </c>
      <c r="N1884" s="23"/>
      <c r="O1884" s="24" t="s">
        <v>32</v>
      </c>
    </row>
    <row r="1885" s="1" customFormat="1" ht="18.75" spans="1:15">
      <c r="A1885" s="121">
        <v>1880</v>
      </c>
      <c r="B1885" s="121" t="s">
        <v>14518</v>
      </c>
      <c r="C1885" s="121" t="s">
        <v>11004</v>
      </c>
      <c r="D1885" s="121" t="s">
        <v>10034</v>
      </c>
      <c r="E1885" s="121" t="s">
        <v>14519</v>
      </c>
      <c r="F1885" s="142" t="s">
        <v>16280</v>
      </c>
      <c r="G1885" s="142" t="s">
        <v>16479</v>
      </c>
      <c r="H1885" s="141" t="s">
        <v>194</v>
      </c>
      <c r="I1885" s="142">
        <v>3</v>
      </c>
      <c r="J1885" s="144" t="s">
        <v>16478</v>
      </c>
      <c r="K1885" s="141" t="s">
        <v>31</v>
      </c>
      <c r="L1885" s="142">
        <v>2</v>
      </c>
      <c r="M1885" s="27">
        <f t="shared" si="67"/>
        <v>260</v>
      </c>
      <c r="N1885" s="23"/>
      <c r="O1885" s="24" t="s">
        <v>32</v>
      </c>
    </row>
    <row r="1886" s="1" customFormat="1" ht="18.75" spans="1:15">
      <c r="A1886" s="121">
        <v>1881</v>
      </c>
      <c r="B1886" s="121" t="s">
        <v>14518</v>
      </c>
      <c r="C1886" s="121" t="s">
        <v>11004</v>
      </c>
      <c r="D1886" s="121" t="s">
        <v>10034</v>
      </c>
      <c r="E1886" s="121" t="s">
        <v>14519</v>
      </c>
      <c r="F1886" s="142" t="s">
        <v>16280</v>
      </c>
      <c r="G1886" s="142" t="s">
        <v>16480</v>
      </c>
      <c r="H1886" s="141" t="s">
        <v>194</v>
      </c>
      <c r="I1886" s="142">
        <v>6</v>
      </c>
      <c r="J1886" s="144" t="s">
        <v>16478</v>
      </c>
      <c r="K1886" s="141" t="s">
        <v>31</v>
      </c>
      <c r="L1886" s="142">
        <v>2</v>
      </c>
      <c r="M1886" s="27">
        <f t="shared" si="67"/>
        <v>260</v>
      </c>
      <c r="N1886" s="23"/>
      <c r="O1886" s="24" t="s">
        <v>32</v>
      </c>
    </row>
    <row r="1887" s="1" customFormat="1" ht="18.75" spans="1:15">
      <c r="A1887" s="121">
        <v>1882</v>
      </c>
      <c r="B1887" s="121" t="s">
        <v>14518</v>
      </c>
      <c r="C1887" s="121" t="s">
        <v>11004</v>
      </c>
      <c r="D1887" s="121" t="s">
        <v>10034</v>
      </c>
      <c r="E1887" s="121" t="s">
        <v>14519</v>
      </c>
      <c r="F1887" s="142" t="s">
        <v>16280</v>
      </c>
      <c r="G1887" s="121" t="s">
        <v>16481</v>
      </c>
      <c r="H1887" s="141" t="s">
        <v>194</v>
      </c>
      <c r="I1887" s="142">
        <v>4</v>
      </c>
      <c r="J1887" s="144" t="s">
        <v>16478</v>
      </c>
      <c r="K1887" s="141" t="s">
        <v>31</v>
      </c>
      <c r="L1887" s="142">
        <v>2</v>
      </c>
      <c r="M1887" s="27">
        <f t="shared" si="67"/>
        <v>260</v>
      </c>
      <c r="N1887" s="23"/>
      <c r="O1887" s="24" t="s">
        <v>32</v>
      </c>
    </row>
    <row r="1888" s="1" customFormat="1" ht="18.75" spans="1:15">
      <c r="A1888" s="121">
        <v>1883</v>
      </c>
      <c r="B1888" s="121" t="s">
        <v>14518</v>
      </c>
      <c r="C1888" s="121" t="s">
        <v>11004</v>
      </c>
      <c r="D1888" s="121" t="s">
        <v>10034</v>
      </c>
      <c r="E1888" s="121" t="s">
        <v>14519</v>
      </c>
      <c r="F1888" s="142" t="s">
        <v>16280</v>
      </c>
      <c r="G1888" s="142" t="s">
        <v>16482</v>
      </c>
      <c r="H1888" s="141" t="s">
        <v>1583</v>
      </c>
      <c r="I1888" s="142">
        <v>3</v>
      </c>
      <c r="J1888" s="144" t="s">
        <v>16478</v>
      </c>
      <c r="K1888" s="141" t="s">
        <v>31</v>
      </c>
      <c r="L1888" s="142">
        <v>2</v>
      </c>
      <c r="M1888" s="27">
        <f t="shared" si="67"/>
        <v>260</v>
      </c>
      <c r="N1888" s="23"/>
      <c r="O1888" s="24" t="s">
        <v>32</v>
      </c>
    </row>
    <row r="1889" s="1" customFormat="1" ht="18.75" spans="1:15">
      <c r="A1889" s="121">
        <v>1884</v>
      </c>
      <c r="B1889" s="121" t="s">
        <v>14518</v>
      </c>
      <c r="C1889" s="121" t="s">
        <v>11004</v>
      </c>
      <c r="D1889" s="121" t="s">
        <v>10034</v>
      </c>
      <c r="E1889" s="121" t="s">
        <v>14519</v>
      </c>
      <c r="F1889" s="142" t="s">
        <v>16280</v>
      </c>
      <c r="G1889" s="142" t="s">
        <v>16483</v>
      </c>
      <c r="H1889" s="141" t="s">
        <v>194</v>
      </c>
      <c r="I1889" s="142">
        <v>5</v>
      </c>
      <c r="J1889" s="144" t="s">
        <v>16484</v>
      </c>
      <c r="K1889" s="141" t="s">
        <v>31</v>
      </c>
      <c r="L1889" s="142">
        <v>2</v>
      </c>
      <c r="M1889" s="27">
        <f t="shared" si="67"/>
        <v>260</v>
      </c>
      <c r="N1889" s="23"/>
      <c r="O1889" s="24" t="s">
        <v>32</v>
      </c>
    </row>
    <row r="1890" s="1" customFormat="1" ht="18.75" spans="1:15">
      <c r="A1890" s="121">
        <v>1885</v>
      </c>
      <c r="B1890" s="121" t="s">
        <v>14518</v>
      </c>
      <c r="C1890" s="121" t="s">
        <v>11004</v>
      </c>
      <c r="D1890" s="121" t="s">
        <v>10034</v>
      </c>
      <c r="E1890" s="121" t="s">
        <v>14519</v>
      </c>
      <c r="F1890" s="142" t="s">
        <v>16280</v>
      </c>
      <c r="G1890" s="142" t="s">
        <v>16485</v>
      </c>
      <c r="H1890" s="141" t="s">
        <v>194</v>
      </c>
      <c r="I1890" s="142">
        <v>5</v>
      </c>
      <c r="J1890" s="144" t="s">
        <v>16484</v>
      </c>
      <c r="K1890" s="141" t="s">
        <v>31</v>
      </c>
      <c r="L1890" s="142">
        <v>2</v>
      </c>
      <c r="M1890" s="27">
        <f t="shared" si="67"/>
        <v>260</v>
      </c>
      <c r="N1890" s="23"/>
      <c r="O1890" s="24" t="s">
        <v>32</v>
      </c>
    </row>
    <row r="1891" s="1" customFormat="1" ht="18.75" spans="1:15">
      <c r="A1891" s="121">
        <v>1886</v>
      </c>
      <c r="B1891" s="121" t="s">
        <v>14518</v>
      </c>
      <c r="C1891" s="121" t="s">
        <v>11004</v>
      </c>
      <c r="D1891" s="121" t="s">
        <v>10034</v>
      </c>
      <c r="E1891" s="121" t="s">
        <v>14519</v>
      </c>
      <c r="F1891" s="142" t="s">
        <v>16280</v>
      </c>
      <c r="G1891" s="142" t="s">
        <v>16486</v>
      </c>
      <c r="H1891" s="141" t="s">
        <v>194</v>
      </c>
      <c r="I1891" s="142">
        <v>3</v>
      </c>
      <c r="J1891" s="144" t="s">
        <v>16484</v>
      </c>
      <c r="K1891" s="141" t="s">
        <v>31</v>
      </c>
      <c r="L1891" s="142">
        <v>1</v>
      </c>
      <c r="M1891" s="27">
        <f t="shared" si="67"/>
        <v>130</v>
      </c>
      <c r="N1891" s="23"/>
      <c r="O1891" s="24" t="s">
        <v>32</v>
      </c>
    </row>
    <row r="1892" s="1" customFormat="1" ht="18.75" spans="1:15">
      <c r="A1892" s="121">
        <v>1887</v>
      </c>
      <c r="B1892" s="121" t="s">
        <v>14518</v>
      </c>
      <c r="C1892" s="121" t="s">
        <v>11004</v>
      </c>
      <c r="D1892" s="121" t="s">
        <v>10034</v>
      </c>
      <c r="E1892" s="121" t="s">
        <v>14519</v>
      </c>
      <c r="F1892" s="142" t="s">
        <v>16280</v>
      </c>
      <c r="G1892" s="142" t="s">
        <v>16487</v>
      </c>
      <c r="H1892" s="141" t="s">
        <v>194</v>
      </c>
      <c r="I1892" s="142">
        <v>3</v>
      </c>
      <c r="J1892" s="144" t="s">
        <v>16484</v>
      </c>
      <c r="K1892" s="141" t="s">
        <v>31</v>
      </c>
      <c r="L1892" s="142">
        <v>2</v>
      </c>
      <c r="M1892" s="27">
        <f t="shared" si="67"/>
        <v>260</v>
      </c>
      <c r="N1892" s="23"/>
      <c r="O1892" s="24" t="s">
        <v>32</v>
      </c>
    </row>
    <row r="1893" s="1" customFormat="1" ht="18.75" spans="1:15">
      <c r="A1893" s="121">
        <v>1888</v>
      </c>
      <c r="B1893" s="121" t="s">
        <v>14518</v>
      </c>
      <c r="C1893" s="121" t="s">
        <v>11004</v>
      </c>
      <c r="D1893" s="121" t="s">
        <v>10034</v>
      </c>
      <c r="E1893" s="121" t="s">
        <v>14519</v>
      </c>
      <c r="F1893" s="142" t="s">
        <v>16280</v>
      </c>
      <c r="G1893" s="142" t="s">
        <v>16488</v>
      </c>
      <c r="H1893" s="141" t="s">
        <v>194</v>
      </c>
      <c r="I1893" s="142">
        <v>5</v>
      </c>
      <c r="J1893" s="144" t="s">
        <v>16484</v>
      </c>
      <c r="K1893" s="141" t="s">
        <v>31</v>
      </c>
      <c r="L1893" s="142">
        <v>2</v>
      </c>
      <c r="M1893" s="27">
        <f t="shared" si="67"/>
        <v>260</v>
      </c>
      <c r="N1893" s="23"/>
      <c r="O1893" s="24" t="s">
        <v>32</v>
      </c>
    </row>
    <row r="1894" s="1" customFormat="1" ht="18.75" spans="1:15">
      <c r="A1894" s="121">
        <v>1889</v>
      </c>
      <c r="B1894" s="121" t="s">
        <v>14518</v>
      </c>
      <c r="C1894" s="121" t="s">
        <v>11004</v>
      </c>
      <c r="D1894" s="121" t="s">
        <v>10034</v>
      </c>
      <c r="E1894" s="121" t="s">
        <v>14519</v>
      </c>
      <c r="F1894" s="142" t="s">
        <v>16280</v>
      </c>
      <c r="G1894" s="142" t="s">
        <v>16489</v>
      </c>
      <c r="H1894" s="141" t="s">
        <v>194</v>
      </c>
      <c r="I1894" s="142">
        <v>6</v>
      </c>
      <c r="J1894" s="144" t="s">
        <v>16484</v>
      </c>
      <c r="K1894" s="141" t="s">
        <v>31</v>
      </c>
      <c r="L1894" s="142">
        <v>3</v>
      </c>
      <c r="M1894" s="27">
        <f t="shared" si="67"/>
        <v>390</v>
      </c>
      <c r="N1894" s="23"/>
      <c r="O1894" s="24" t="s">
        <v>32</v>
      </c>
    </row>
    <row r="1895" s="1" customFormat="1" ht="18.75" spans="1:15">
      <c r="A1895" s="121">
        <v>1890</v>
      </c>
      <c r="B1895" s="121" t="s">
        <v>14518</v>
      </c>
      <c r="C1895" s="121" t="s">
        <v>11004</v>
      </c>
      <c r="D1895" s="121" t="s">
        <v>10034</v>
      </c>
      <c r="E1895" s="121" t="s">
        <v>14519</v>
      </c>
      <c r="F1895" s="142" t="s">
        <v>16280</v>
      </c>
      <c r="G1895" s="142" t="s">
        <v>16490</v>
      </c>
      <c r="H1895" s="141" t="s">
        <v>194</v>
      </c>
      <c r="I1895" s="142">
        <v>5</v>
      </c>
      <c r="J1895" s="144" t="s">
        <v>16484</v>
      </c>
      <c r="K1895" s="141" t="s">
        <v>31</v>
      </c>
      <c r="L1895" s="142">
        <v>2</v>
      </c>
      <c r="M1895" s="27">
        <f t="shared" si="67"/>
        <v>260</v>
      </c>
      <c r="N1895" s="23"/>
      <c r="O1895" s="24" t="s">
        <v>32</v>
      </c>
    </row>
    <row r="1896" s="1" customFormat="1" ht="18.75" spans="1:15">
      <c r="A1896" s="121">
        <v>1891</v>
      </c>
      <c r="B1896" s="121" t="s">
        <v>14518</v>
      </c>
      <c r="C1896" s="121" t="s">
        <v>11004</v>
      </c>
      <c r="D1896" s="121" t="s">
        <v>10034</v>
      </c>
      <c r="E1896" s="121" t="s">
        <v>14519</v>
      </c>
      <c r="F1896" s="142" t="s">
        <v>16280</v>
      </c>
      <c r="G1896" s="142" t="s">
        <v>16491</v>
      </c>
      <c r="H1896" s="141" t="s">
        <v>194</v>
      </c>
      <c r="I1896" s="142">
        <v>4</v>
      </c>
      <c r="J1896" s="144" t="s">
        <v>16484</v>
      </c>
      <c r="K1896" s="141" t="s">
        <v>31</v>
      </c>
      <c r="L1896" s="142">
        <v>2</v>
      </c>
      <c r="M1896" s="27">
        <f t="shared" si="67"/>
        <v>260</v>
      </c>
      <c r="N1896" s="23"/>
      <c r="O1896" s="24" t="s">
        <v>32</v>
      </c>
    </row>
    <row r="1897" s="1" customFormat="1" ht="18.75" spans="1:15">
      <c r="A1897" s="121">
        <v>1892</v>
      </c>
      <c r="B1897" s="121" t="s">
        <v>14518</v>
      </c>
      <c r="C1897" s="121" t="s">
        <v>11004</v>
      </c>
      <c r="D1897" s="121" t="s">
        <v>10034</v>
      </c>
      <c r="E1897" s="121" t="s">
        <v>14519</v>
      </c>
      <c r="F1897" s="142" t="s">
        <v>16280</v>
      </c>
      <c r="G1897" s="142" t="s">
        <v>16492</v>
      </c>
      <c r="H1897" s="141" t="s">
        <v>6215</v>
      </c>
      <c r="I1897" s="142">
        <v>4</v>
      </c>
      <c r="J1897" s="144" t="s">
        <v>16484</v>
      </c>
      <c r="K1897" s="141" t="s">
        <v>31</v>
      </c>
      <c r="L1897" s="142">
        <v>4</v>
      </c>
      <c r="M1897" s="27">
        <f t="shared" si="67"/>
        <v>520</v>
      </c>
      <c r="N1897" s="23"/>
      <c r="O1897" s="24" t="s">
        <v>32</v>
      </c>
    </row>
    <row r="1898" s="1" customFormat="1" ht="18.75" spans="1:15">
      <c r="A1898" s="121">
        <v>1893</v>
      </c>
      <c r="B1898" s="121" t="s">
        <v>14518</v>
      </c>
      <c r="C1898" s="121" t="s">
        <v>11004</v>
      </c>
      <c r="D1898" s="121" t="s">
        <v>10034</v>
      </c>
      <c r="E1898" s="121" t="s">
        <v>14519</v>
      </c>
      <c r="F1898" s="142" t="s">
        <v>16280</v>
      </c>
      <c r="G1898" s="142" t="s">
        <v>16493</v>
      </c>
      <c r="H1898" s="141" t="s">
        <v>194</v>
      </c>
      <c r="I1898" s="142">
        <v>4</v>
      </c>
      <c r="J1898" s="144" t="s">
        <v>16494</v>
      </c>
      <c r="K1898" s="141" t="s">
        <v>31</v>
      </c>
      <c r="L1898" s="142">
        <v>1</v>
      </c>
      <c r="M1898" s="27">
        <f t="shared" si="67"/>
        <v>130</v>
      </c>
      <c r="N1898" s="23"/>
      <c r="O1898" s="24" t="s">
        <v>32</v>
      </c>
    </row>
    <row r="1899" s="1" customFormat="1" ht="18.75" spans="1:15">
      <c r="A1899" s="121">
        <v>1894</v>
      </c>
      <c r="B1899" s="121" t="s">
        <v>14518</v>
      </c>
      <c r="C1899" s="121" t="s">
        <v>11004</v>
      </c>
      <c r="D1899" s="121" t="s">
        <v>10034</v>
      </c>
      <c r="E1899" s="121" t="s">
        <v>14519</v>
      </c>
      <c r="F1899" s="142" t="s">
        <v>16280</v>
      </c>
      <c r="G1899" s="142" t="s">
        <v>16495</v>
      </c>
      <c r="H1899" s="141" t="s">
        <v>194</v>
      </c>
      <c r="I1899" s="142">
        <v>5</v>
      </c>
      <c r="J1899" s="144" t="s">
        <v>16494</v>
      </c>
      <c r="K1899" s="141" t="s">
        <v>31</v>
      </c>
      <c r="L1899" s="142">
        <v>2</v>
      </c>
      <c r="M1899" s="27">
        <f t="shared" si="67"/>
        <v>260</v>
      </c>
      <c r="N1899" s="23"/>
      <c r="O1899" s="24" t="s">
        <v>32</v>
      </c>
    </row>
    <row r="1900" s="1" customFormat="1" ht="18.75" spans="1:15">
      <c r="A1900" s="121">
        <v>1895</v>
      </c>
      <c r="B1900" s="121" t="s">
        <v>14518</v>
      </c>
      <c r="C1900" s="121" t="s">
        <v>11004</v>
      </c>
      <c r="D1900" s="121" t="s">
        <v>10034</v>
      </c>
      <c r="E1900" s="121" t="s">
        <v>14519</v>
      </c>
      <c r="F1900" s="142" t="s">
        <v>16280</v>
      </c>
      <c r="G1900" s="142" t="s">
        <v>15494</v>
      </c>
      <c r="H1900" s="141" t="s">
        <v>194</v>
      </c>
      <c r="I1900" s="142">
        <v>3</v>
      </c>
      <c r="J1900" s="144" t="s">
        <v>16494</v>
      </c>
      <c r="K1900" s="141" t="s">
        <v>31</v>
      </c>
      <c r="L1900" s="142">
        <v>1</v>
      </c>
      <c r="M1900" s="27">
        <f t="shared" si="67"/>
        <v>130</v>
      </c>
      <c r="N1900" s="23"/>
      <c r="O1900" s="24" t="s">
        <v>32</v>
      </c>
    </row>
    <row r="1901" s="1" customFormat="1" ht="18.75" spans="1:15">
      <c r="A1901" s="121">
        <v>1896</v>
      </c>
      <c r="B1901" s="121" t="s">
        <v>14518</v>
      </c>
      <c r="C1901" s="121" t="s">
        <v>11004</v>
      </c>
      <c r="D1901" s="121" t="s">
        <v>10034</v>
      </c>
      <c r="E1901" s="121" t="s">
        <v>14519</v>
      </c>
      <c r="F1901" s="142" t="s">
        <v>16280</v>
      </c>
      <c r="G1901" s="142" t="s">
        <v>16496</v>
      </c>
      <c r="H1901" s="141" t="s">
        <v>194</v>
      </c>
      <c r="I1901" s="142">
        <v>3</v>
      </c>
      <c r="J1901" s="144" t="s">
        <v>16494</v>
      </c>
      <c r="K1901" s="141" t="s">
        <v>31</v>
      </c>
      <c r="L1901" s="142">
        <v>1</v>
      </c>
      <c r="M1901" s="27">
        <f t="shared" si="67"/>
        <v>130</v>
      </c>
      <c r="N1901" s="23"/>
      <c r="O1901" s="24" t="s">
        <v>32</v>
      </c>
    </row>
    <row r="1902" s="1" customFormat="1" ht="18.75" spans="1:15">
      <c r="A1902" s="121">
        <v>1897</v>
      </c>
      <c r="B1902" s="121" t="s">
        <v>14518</v>
      </c>
      <c r="C1902" s="121" t="s">
        <v>11004</v>
      </c>
      <c r="D1902" s="121" t="s">
        <v>10034</v>
      </c>
      <c r="E1902" s="121" t="s">
        <v>14519</v>
      </c>
      <c r="F1902" s="142" t="s">
        <v>16280</v>
      </c>
      <c r="G1902" s="142" t="s">
        <v>16497</v>
      </c>
      <c r="H1902" s="141" t="s">
        <v>1583</v>
      </c>
      <c r="I1902" s="142">
        <v>6</v>
      </c>
      <c r="J1902" s="144" t="s">
        <v>16494</v>
      </c>
      <c r="K1902" s="141" t="s">
        <v>31</v>
      </c>
      <c r="L1902" s="142">
        <v>2</v>
      </c>
      <c r="M1902" s="27">
        <f t="shared" si="67"/>
        <v>260</v>
      </c>
      <c r="N1902" s="23"/>
      <c r="O1902" s="24" t="s">
        <v>32</v>
      </c>
    </row>
    <row r="1903" s="1" customFormat="1" ht="18.75" spans="1:15">
      <c r="A1903" s="121">
        <v>1898</v>
      </c>
      <c r="B1903" s="121" t="s">
        <v>14518</v>
      </c>
      <c r="C1903" s="121" t="s">
        <v>11004</v>
      </c>
      <c r="D1903" s="121" t="s">
        <v>10034</v>
      </c>
      <c r="E1903" s="121" t="s">
        <v>14519</v>
      </c>
      <c r="F1903" s="142" t="s">
        <v>16280</v>
      </c>
      <c r="G1903" s="142" t="s">
        <v>16498</v>
      </c>
      <c r="H1903" s="141" t="s">
        <v>194</v>
      </c>
      <c r="I1903" s="142">
        <v>6</v>
      </c>
      <c r="J1903" s="144" t="s">
        <v>16494</v>
      </c>
      <c r="K1903" s="141" t="s">
        <v>31</v>
      </c>
      <c r="L1903" s="142">
        <v>2</v>
      </c>
      <c r="M1903" s="27">
        <f t="shared" si="67"/>
        <v>260</v>
      </c>
      <c r="N1903" s="23"/>
      <c r="O1903" s="24" t="s">
        <v>32</v>
      </c>
    </row>
    <row r="1904" s="1" customFormat="1" ht="18.75" spans="1:15">
      <c r="A1904" s="121">
        <v>1899</v>
      </c>
      <c r="B1904" s="121" t="s">
        <v>14518</v>
      </c>
      <c r="C1904" s="121" t="s">
        <v>11004</v>
      </c>
      <c r="D1904" s="121" t="s">
        <v>10034</v>
      </c>
      <c r="E1904" s="121" t="s">
        <v>14519</v>
      </c>
      <c r="F1904" s="142" t="s">
        <v>16280</v>
      </c>
      <c r="G1904" s="142" t="s">
        <v>16499</v>
      </c>
      <c r="H1904" s="141" t="s">
        <v>194</v>
      </c>
      <c r="I1904" s="142">
        <v>3</v>
      </c>
      <c r="J1904" s="144" t="s">
        <v>16494</v>
      </c>
      <c r="K1904" s="141" t="s">
        <v>31</v>
      </c>
      <c r="L1904" s="142">
        <v>1</v>
      </c>
      <c r="M1904" s="27">
        <f t="shared" si="67"/>
        <v>130</v>
      </c>
      <c r="N1904" s="23"/>
      <c r="O1904" s="24" t="s">
        <v>32</v>
      </c>
    </row>
    <row r="1905" s="1" customFormat="1" ht="18.75" spans="1:15">
      <c r="A1905" s="121">
        <v>1900</v>
      </c>
      <c r="B1905" s="121" t="s">
        <v>14518</v>
      </c>
      <c r="C1905" s="121" t="s">
        <v>11004</v>
      </c>
      <c r="D1905" s="121" t="s">
        <v>10034</v>
      </c>
      <c r="E1905" s="121" t="s">
        <v>14519</v>
      </c>
      <c r="F1905" s="142" t="s">
        <v>16280</v>
      </c>
      <c r="G1905" s="142" t="s">
        <v>16500</v>
      </c>
      <c r="H1905" s="141" t="s">
        <v>194</v>
      </c>
      <c r="I1905" s="142">
        <v>3</v>
      </c>
      <c r="J1905" s="144" t="s">
        <v>16494</v>
      </c>
      <c r="K1905" s="141" t="s">
        <v>31</v>
      </c>
      <c r="L1905" s="142">
        <v>1</v>
      </c>
      <c r="M1905" s="27">
        <f t="shared" si="67"/>
        <v>130</v>
      </c>
      <c r="N1905" s="23"/>
      <c r="O1905" s="24" t="s">
        <v>32</v>
      </c>
    </row>
    <row r="1906" s="1" customFormat="1" ht="18.75" spans="1:15">
      <c r="A1906" s="121">
        <v>1901</v>
      </c>
      <c r="B1906" s="121" t="s">
        <v>14518</v>
      </c>
      <c r="C1906" s="121" t="s">
        <v>11004</v>
      </c>
      <c r="D1906" s="121" t="s">
        <v>10034</v>
      </c>
      <c r="E1906" s="121" t="s">
        <v>14519</v>
      </c>
      <c r="F1906" s="142" t="s">
        <v>16280</v>
      </c>
      <c r="G1906" s="142" t="s">
        <v>16501</v>
      </c>
      <c r="H1906" s="141" t="s">
        <v>194</v>
      </c>
      <c r="I1906" s="142">
        <v>3</v>
      </c>
      <c r="J1906" s="144" t="s">
        <v>16494</v>
      </c>
      <c r="K1906" s="141" t="s">
        <v>31</v>
      </c>
      <c r="L1906" s="142">
        <v>1</v>
      </c>
      <c r="M1906" s="27">
        <f t="shared" si="67"/>
        <v>130</v>
      </c>
      <c r="N1906" s="23"/>
      <c r="O1906" s="24" t="s">
        <v>32</v>
      </c>
    </row>
    <row r="1907" s="1" customFormat="1" ht="18.75" spans="1:15">
      <c r="A1907" s="121">
        <v>1902</v>
      </c>
      <c r="B1907" s="121" t="s">
        <v>14518</v>
      </c>
      <c r="C1907" s="121" t="s">
        <v>11004</v>
      </c>
      <c r="D1907" s="121" t="s">
        <v>10034</v>
      </c>
      <c r="E1907" s="121" t="s">
        <v>14519</v>
      </c>
      <c r="F1907" s="142" t="s">
        <v>16280</v>
      </c>
      <c r="G1907" s="142" t="s">
        <v>16502</v>
      </c>
      <c r="H1907" s="141" t="s">
        <v>194</v>
      </c>
      <c r="I1907" s="142">
        <v>6</v>
      </c>
      <c r="J1907" s="144" t="s">
        <v>16503</v>
      </c>
      <c r="K1907" s="141" t="s">
        <v>31</v>
      </c>
      <c r="L1907" s="142">
        <v>2</v>
      </c>
      <c r="M1907" s="27">
        <f t="shared" si="67"/>
        <v>260</v>
      </c>
      <c r="N1907" s="23"/>
      <c r="O1907" s="24" t="s">
        <v>32</v>
      </c>
    </row>
    <row r="1908" s="1" customFormat="1" ht="18.75" spans="1:15">
      <c r="A1908" s="121">
        <v>1903</v>
      </c>
      <c r="B1908" s="121" t="s">
        <v>14518</v>
      </c>
      <c r="C1908" s="121" t="s">
        <v>11004</v>
      </c>
      <c r="D1908" s="121" t="s">
        <v>10034</v>
      </c>
      <c r="E1908" s="121" t="s">
        <v>14519</v>
      </c>
      <c r="F1908" s="142" t="s">
        <v>16280</v>
      </c>
      <c r="G1908" s="142" t="s">
        <v>16504</v>
      </c>
      <c r="H1908" s="141" t="s">
        <v>194</v>
      </c>
      <c r="I1908" s="142">
        <v>2</v>
      </c>
      <c r="J1908" s="144" t="s">
        <v>16503</v>
      </c>
      <c r="K1908" s="141" t="s">
        <v>31</v>
      </c>
      <c r="L1908" s="142">
        <v>2</v>
      </c>
      <c r="M1908" s="27">
        <f t="shared" si="67"/>
        <v>260</v>
      </c>
      <c r="N1908" s="23"/>
      <c r="O1908" s="24" t="s">
        <v>32</v>
      </c>
    </row>
    <row r="1909" s="1" customFormat="1" ht="18.75" spans="1:15">
      <c r="A1909" s="121">
        <v>1904</v>
      </c>
      <c r="B1909" s="121" t="s">
        <v>14518</v>
      </c>
      <c r="C1909" s="121" t="s">
        <v>11004</v>
      </c>
      <c r="D1909" s="121" t="s">
        <v>10034</v>
      </c>
      <c r="E1909" s="121" t="s">
        <v>14519</v>
      </c>
      <c r="F1909" s="142" t="s">
        <v>16280</v>
      </c>
      <c r="G1909" s="142" t="s">
        <v>16505</v>
      </c>
      <c r="H1909" s="141" t="s">
        <v>194</v>
      </c>
      <c r="I1909" s="142">
        <v>5</v>
      </c>
      <c r="J1909" s="144" t="s">
        <v>16503</v>
      </c>
      <c r="K1909" s="141" t="s">
        <v>31</v>
      </c>
      <c r="L1909" s="142">
        <v>2</v>
      </c>
      <c r="M1909" s="27">
        <f t="shared" si="67"/>
        <v>260</v>
      </c>
      <c r="N1909" s="23"/>
      <c r="O1909" s="24" t="s">
        <v>32</v>
      </c>
    </row>
    <row r="1910" s="1" customFormat="1" ht="18.75" spans="1:15">
      <c r="A1910" s="121">
        <v>1905</v>
      </c>
      <c r="B1910" s="121" t="s">
        <v>14518</v>
      </c>
      <c r="C1910" s="121" t="s">
        <v>11004</v>
      </c>
      <c r="D1910" s="121" t="s">
        <v>10034</v>
      </c>
      <c r="E1910" s="121" t="s">
        <v>14519</v>
      </c>
      <c r="F1910" s="142" t="s">
        <v>16280</v>
      </c>
      <c r="G1910" s="142" t="s">
        <v>16506</v>
      </c>
      <c r="H1910" s="141" t="s">
        <v>194</v>
      </c>
      <c r="I1910" s="142">
        <v>5</v>
      </c>
      <c r="J1910" s="144" t="s">
        <v>16503</v>
      </c>
      <c r="K1910" s="141" t="s">
        <v>31</v>
      </c>
      <c r="L1910" s="142">
        <v>2</v>
      </c>
      <c r="M1910" s="27">
        <f t="shared" si="67"/>
        <v>260</v>
      </c>
      <c r="N1910" s="23"/>
      <c r="O1910" s="24" t="s">
        <v>32</v>
      </c>
    </row>
    <row r="1911" s="1" customFormat="1" ht="18.75" spans="1:15">
      <c r="A1911" s="121">
        <v>1906</v>
      </c>
      <c r="B1911" s="121" t="s">
        <v>14518</v>
      </c>
      <c r="C1911" s="121" t="s">
        <v>11004</v>
      </c>
      <c r="D1911" s="121" t="s">
        <v>10034</v>
      </c>
      <c r="E1911" s="121" t="s">
        <v>14519</v>
      </c>
      <c r="F1911" s="142" t="s">
        <v>16280</v>
      </c>
      <c r="G1911" s="142" t="s">
        <v>16507</v>
      </c>
      <c r="H1911" s="141" t="s">
        <v>194</v>
      </c>
      <c r="I1911" s="142">
        <v>4</v>
      </c>
      <c r="J1911" s="144" t="s">
        <v>16503</v>
      </c>
      <c r="K1911" s="141" t="s">
        <v>31</v>
      </c>
      <c r="L1911" s="142">
        <v>2</v>
      </c>
      <c r="M1911" s="27">
        <f t="shared" si="67"/>
        <v>260</v>
      </c>
      <c r="N1911" s="23"/>
      <c r="O1911" s="24" t="s">
        <v>32</v>
      </c>
    </row>
    <row r="1912" s="1" customFormat="1" ht="18.75" spans="1:15">
      <c r="A1912" s="121">
        <v>1907</v>
      </c>
      <c r="B1912" s="121" t="s">
        <v>14518</v>
      </c>
      <c r="C1912" s="121" t="s">
        <v>11004</v>
      </c>
      <c r="D1912" s="121" t="s">
        <v>10034</v>
      </c>
      <c r="E1912" s="121" t="s">
        <v>14519</v>
      </c>
      <c r="F1912" s="142" t="s">
        <v>16280</v>
      </c>
      <c r="G1912" s="142" t="s">
        <v>16508</v>
      </c>
      <c r="H1912" s="141" t="s">
        <v>194</v>
      </c>
      <c r="I1912" s="142">
        <v>4</v>
      </c>
      <c r="J1912" s="144" t="s">
        <v>16503</v>
      </c>
      <c r="K1912" s="141" t="s">
        <v>31</v>
      </c>
      <c r="L1912" s="142">
        <v>1</v>
      </c>
      <c r="M1912" s="27">
        <f t="shared" si="67"/>
        <v>130</v>
      </c>
      <c r="N1912" s="23"/>
      <c r="O1912" s="24" t="s">
        <v>32</v>
      </c>
    </row>
    <row r="1913" s="1" customFormat="1" ht="18.75" spans="1:15">
      <c r="A1913" s="121">
        <v>1908</v>
      </c>
      <c r="B1913" s="121" t="s">
        <v>14518</v>
      </c>
      <c r="C1913" s="121" t="s">
        <v>11004</v>
      </c>
      <c r="D1913" s="121" t="s">
        <v>10034</v>
      </c>
      <c r="E1913" s="121" t="s">
        <v>14519</v>
      </c>
      <c r="F1913" s="142" t="s">
        <v>16280</v>
      </c>
      <c r="G1913" s="142" t="s">
        <v>16509</v>
      </c>
      <c r="H1913" s="141" t="s">
        <v>1583</v>
      </c>
      <c r="I1913" s="142">
        <v>4</v>
      </c>
      <c r="J1913" s="144" t="s">
        <v>16503</v>
      </c>
      <c r="K1913" s="141" t="s">
        <v>31</v>
      </c>
      <c r="L1913" s="142">
        <v>2</v>
      </c>
      <c r="M1913" s="27">
        <f t="shared" si="67"/>
        <v>260</v>
      </c>
      <c r="N1913" s="23"/>
      <c r="O1913" s="24" t="s">
        <v>32</v>
      </c>
    </row>
    <row r="1914" s="1" customFormat="1" ht="18.75" spans="1:15">
      <c r="A1914" s="121">
        <v>1909</v>
      </c>
      <c r="B1914" s="121" t="s">
        <v>14518</v>
      </c>
      <c r="C1914" s="121" t="s">
        <v>11004</v>
      </c>
      <c r="D1914" s="121" t="s">
        <v>10034</v>
      </c>
      <c r="E1914" s="121" t="s">
        <v>14519</v>
      </c>
      <c r="F1914" s="142" t="s">
        <v>16280</v>
      </c>
      <c r="G1914" s="142" t="s">
        <v>16510</v>
      </c>
      <c r="H1914" s="141" t="s">
        <v>194</v>
      </c>
      <c r="I1914" s="142">
        <v>4</v>
      </c>
      <c r="J1914" s="144" t="s">
        <v>16503</v>
      </c>
      <c r="K1914" s="141" t="s">
        <v>31</v>
      </c>
      <c r="L1914" s="142">
        <v>1</v>
      </c>
      <c r="M1914" s="27">
        <f t="shared" si="67"/>
        <v>130</v>
      </c>
      <c r="N1914" s="23"/>
      <c r="O1914" s="24" t="s">
        <v>32</v>
      </c>
    </row>
    <row r="1915" s="1" customFormat="1" ht="18.75" spans="1:15">
      <c r="A1915" s="121">
        <v>1910</v>
      </c>
      <c r="B1915" s="121" t="s">
        <v>14518</v>
      </c>
      <c r="C1915" s="121" t="s">
        <v>11004</v>
      </c>
      <c r="D1915" s="121" t="s">
        <v>10034</v>
      </c>
      <c r="E1915" s="121" t="s">
        <v>14519</v>
      </c>
      <c r="F1915" s="142" t="s">
        <v>16280</v>
      </c>
      <c r="G1915" s="142" t="s">
        <v>5651</v>
      </c>
      <c r="H1915" s="141" t="s">
        <v>194</v>
      </c>
      <c r="I1915" s="142">
        <v>2</v>
      </c>
      <c r="J1915" s="144" t="s">
        <v>16503</v>
      </c>
      <c r="K1915" s="141" t="s">
        <v>31</v>
      </c>
      <c r="L1915" s="142">
        <v>1</v>
      </c>
      <c r="M1915" s="27">
        <f t="shared" si="67"/>
        <v>130</v>
      </c>
      <c r="N1915" s="23"/>
      <c r="O1915" s="24" t="s">
        <v>32</v>
      </c>
    </row>
    <row r="1916" s="1" customFormat="1" ht="18.75" spans="1:15">
      <c r="A1916" s="121">
        <v>1911</v>
      </c>
      <c r="B1916" s="121" t="s">
        <v>14518</v>
      </c>
      <c r="C1916" s="121" t="s">
        <v>11004</v>
      </c>
      <c r="D1916" s="121" t="s">
        <v>10034</v>
      </c>
      <c r="E1916" s="121" t="s">
        <v>14519</v>
      </c>
      <c r="F1916" s="142" t="s">
        <v>16280</v>
      </c>
      <c r="G1916" s="142" t="s">
        <v>16511</v>
      </c>
      <c r="H1916" s="141" t="s">
        <v>194</v>
      </c>
      <c r="I1916" s="142">
        <v>4</v>
      </c>
      <c r="J1916" s="144" t="s">
        <v>16503</v>
      </c>
      <c r="K1916" s="141" t="s">
        <v>31</v>
      </c>
      <c r="L1916" s="142">
        <v>1</v>
      </c>
      <c r="M1916" s="27">
        <f t="shared" si="67"/>
        <v>130</v>
      </c>
      <c r="N1916" s="23"/>
      <c r="O1916" s="24" t="s">
        <v>32</v>
      </c>
    </row>
    <row r="1917" s="1" customFormat="1" ht="18.75" spans="1:15">
      <c r="A1917" s="121">
        <v>1912</v>
      </c>
      <c r="B1917" s="121" t="s">
        <v>14518</v>
      </c>
      <c r="C1917" s="121" t="s">
        <v>11004</v>
      </c>
      <c r="D1917" s="121" t="s">
        <v>10034</v>
      </c>
      <c r="E1917" s="121" t="s">
        <v>14519</v>
      </c>
      <c r="F1917" s="142" t="s">
        <v>16280</v>
      </c>
      <c r="G1917" s="142" t="s">
        <v>16512</v>
      </c>
      <c r="H1917" s="141" t="s">
        <v>194</v>
      </c>
      <c r="I1917" s="142">
        <v>4</v>
      </c>
      <c r="J1917" s="144" t="s">
        <v>16503</v>
      </c>
      <c r="K1917" s="141" t="s">
        <v>31</v>
      </c>
      <c r="L1917" s="142">
        <v>2</v>
      </c>
      <c r="M1917" s="27">
        <f t="shared" si="67"/>
        <v>260</v>
      </c>
      <c r="N1917" s="23"/>
      <c r="O1917" s="24" t="s">
        <v>32</v>
      </c>
    </row>
    <row r="1918" s="1" customFormat="1" ht="18.75" spans="1:15">
      <c r="A1918" s="121">
        <v>1913</v>
      </c>
      <c r="B1918" s="121" t="s">
        <v>14518</v>
      </c>
      <c r="C1918" s="121" t="s">
        <v>11004</v>
      </c>
      <c r="D1918" s="121" t="s">
        <v>10034</v>
      </c>
      <c r="E1918" s="121" t="s">
        <v>14519</v>
      </c>
      <c r="F1918" s="142" t="s">
        <v>16280</v>
      </c>
      <c r="G1918" s="142" t="s">
        <v>16513</v>
      </c>
      <c r="H1918" s="141" t="s">
        <v>194</v>
      </c>
      <c r="I1918" s="142">
        <v>4</v>
      </c>
      <c r="J1918" s="144" t="s">
        <v>16503</v>
      </c>
      <c r="K1918" s="141" t="s">
        <v>31</v>
      </c>
      <c r="L1918" s="142">
        <v>1</v>
      </c>
      <c r="M1918" s="27">
        <f t="shared" si="67"/>
        <v>130</v>
      </c>
      <c r="N1918" s="23"/>
      <c r="O1918" s="24" t="s">
        <v>32</v>
      </c>
    </row>
    <row r="1919" s="1" customFormat="1" ht="18.75" spans="1:15">
      <c r="A1919" s="121">
        <v>1914</v>
      </c>
      <c r="B1919" s="121" t="s">
        <v>14518</v>
      </c>
      <c r="C1919" s="121" t="s">
        <v>11004</v>
      </c>
      <c r="D1919" s="121" t="s">
        <v>10034</v>
      </c>
      <c r="E1919" s="121" t="s">
        <v>14519</v>
      </c>
      <c r="F1919" s="142" t="s">
        <v>16280</v>
      </c>
      <c r="G1919" s="142" t="s">
        <v>11313</v>
      </c>
      <c r="H1919" s="141" t="s">
        <v>194</v>
      </c>
      <c r="I1919" s="142">
        <v>4</v>
      </c>
      <c r="J1919" s="144" t="s">
        <v>16503</v>
      </c>
      <c r="K1919" s="141" t="s">
        <v>31</v>
      </c>
      <c r="L1919" s="142">
        <v>1</v>
      </c>
      <c r="M1919" s="27">
        <f t="shared" si="67"/>
        <v>130</v>
      </c>
      <c r="N1919" s="23"/>
      <c r="O1919" s="24" t="s">
        <v>32</v>
      </c>
    </row>
    <row r="1920" s="1" customFormat="1" ht="18.75" spans="1:15">
      <c r="A1920" s="121">
        <v>1915</v>
      </c>
      <c r="B1920" s="121" t="s">
        <v>14518</v>
      </c>
      <c r="C1920" s="121" t="s">
        <v>11004</v>
      </c>
      <c r="D1920" s="121" t="s">
        <v>10034</v>
      </c>
      <c r="E1920" s="121" t="s">
        <v>14519</v>
      </c>
      <c r="F1920" s="142" t="s">
        <v>16280</v>
      </c>
      <c r="G1920" s="142" t="s">
        <v>16514</v>
      </c>
      <c r="H1920" s="141" t="s">
        <v>16307</v>
      </c>
      <c r="I1920" s="142">
        <v>1</v>
      </c>
      <c r="J1920" s="144" t="s">
        <v>16503</v>
      </c>
      <c r="K1920" s="141" t="s">
        <v>31</v>
      </c>
      <c r="L1920" s="142">
        <v>1</v>
      </c>
      <c r="M1920" s="27">
        <f>L1920*312</f>
        <v>312</v>
      </c>
      <c r="N1920" s="23"/>
      <c r="O1920" s="24" t="s">
        <v>32</v>
      </c>
    </row>
    <row r="1921" s="1" customFormat="1" ht="18.75" spans="1:15">
      <c r="A1921" s="121">
        <v>1916</v>
      </c>
      <c r="B1921" s="121" t="s">
        <v>14518</v>
      </c>
      <c r="C1921" s="121" t="s">
        <v>11004</v>
      </c>
      <c r="D1921" s="121" t="s">
        <v>10034</v>
      </c>
      <c r="E1921" s="121" t="s">
        <v>14519</v>
      </c>
      <c r="F1921" s="142" t="s">
        <v>16280</v>
      </c>
      <c r="G1921" s="142" t="s">
        <v>16515</v>
      </c>
      <c r="H1921" s="141" t="s">
        <v>194</v>
      </c>
      <c r="I1921" s="142">
        <v>5</v>
      </c>
      <c r="J1921" s="144" t="s">
        <v>16503</v>
      </c>
      <c r="K1921" s="141" t="s">
        <v>31</v>
      </c>
      <c r="L1921" s="142">
        <v>2</v>
      </c>
      <c r="M1921" s="27">
        <f t="shared" ref="M1921:M1933" si="68">L1921*130</f>
        <v>260</v>
      </c>
      <c r="N1921" s="23"/>
      <c r="O1921" s="24" t="s">
        <v>32</v>
      </c>
    </row>
    <row r="1922" s="1" customFormat="1" ht="18.75" spans="1:15">
      <c r="A1922" s="121">
        <v>1917</v>
      </c>
      <c r="B1922" s="121" t="s">
        <v>14518</v>
      </c>
      <c r="C1922" s="121" t="s">
        <v>11004</v>
      </c>
      <c r="D1922" s="121" t="s">
        <v>10034</v>
      </c>
      <c r="E1922" s="121" t="s">
        <v>14519</v>
      </c>
      <c r="F1922" s="142" t="s">
        <v>16280</v>
      </c>
      <c r="G1922" s="142" t="s">
        <v>16516</v>
      </c>
      <c r="H1922" s="141" t="s">
        <v>6215</v>
      </c>
      <c r="I1922" s="142">
        <v>6</v>
      </c>
      <c r="J1922" s="144" t="s">
        <v>16503</v>
      </c>
      <c r="K1922" s="141" t="s">
        <v>31</v>
      </c>
      <c r="L1922" s="142">
        <v>4</v>
      </c>
      <c r="M1922" s="27">
        <f t="shared" si="68"/>
        <v>520</v>
      </c>
      <c r="N1922" s="23"/>
      <c r="O1922" s="24" t="s">
        <v>32</v>
      </c>
    </row>
    <row r="1923" s="1" customFormat="1" ht="18.75" spans="1:15">
      <c r="A1923" s="121">
        <v>1918</v>
      </c>
      <c r="B1923" s="121" t="s">
        <v>14518</v>
      </c>
      <c r="C1923" s="121" t="s">
        <v>11004</v>
      </c>
      <c r="D1923" s="121" t="s">
        <v>10034</v>
      </c>
      <c r="E1923" s="121" t="s">
        <v>14519</v>
      </c>
      <c r="F1923" s="142" t="s">
        <v>16280</v>
      </c>
      <c r="G1923" s="142" t="s">
        <v>16517</v>
      </c>
      <c r="H1923" s="141" t="s">
        <v>1583</v>
      </c>
      <c r="I1923" s="142">
        <v>6</v>
      </c>
      <c r="J1923" s="144" t="s">
        <v>16503</v>
      </c>
      <c r="K1923" s="141" t="s">
        <v>31</v>
      </c>
      <c r="L1923" s="142">
        <v>4</v>
      </c>
      <c r="M1923" s="27">
        <f t="shared" si="68"/>
        <v>520</v>
      </c>
      <c r="N1923" s="23"/>
      <c r="O1923" s="24" t="s">
        <v>32</v>
      </c>
    </row>
    <row r="1924" s="1" customFormat="1" ht="18.75" spans="1:15">
      <c r="A1924" s="121">
        <v>1919</v>
      </c>
      <c r="B1924" s="121" t="s">
        <v>14518</v>
      </c>
      <c r="C1924" s="121" t="s">
        <v>11004</v>
      </c>
      <c r="D1924" s="121" t="s">
        <v>10034</v>
      </c>
      <c r="E1924" s="121" t="s">
        <v>14519</v>
      </c>
      <c r="F1924" s="142" t="s">
        <v>16280</v>
      </c>
      <c r="G1924" s="142" t="s">
        <v>16518</v>
      </c>
      <c r="H1924" s="141" t="s">
        <v>194</v>
      </c>
      <c r="I1924" s="142">
        <v>5</v>
      </c>
      <c r="J1924" s="144" t="s">
        <v>16503</v>
      </c>
      <c r="K1924" s="141" t="s">
        <v>31</v>
      </c>
      <c r="L1924" s="142">
        <v>2</v>
      </c>
      <c r="M1924" s="27">
        <f t="shared" si="68"/>
        <v>260</v>
      </c>
      <c r="N1924" s="23"/>
      <c r="O1924" s="24" t="s">
        <v>32</v>
      </c>
    </row>
    <row r="1925" s="1" customFormat="1" ht="18.75" spans="1:15">
      <c r="A1925" s="121">
        <v>1920</v>
      </c>
      <c r="B1925" s="121" t="s">
        <v>14518</v>
      </c>
      <c r="C1925" s="121" t="s">
        <v>11004</v>
      </c>
      <c r="D1925" s="121" t="s">
        <v>10034</v>
      </c>
      <c r="E1925" s="121" t="s">
        <v>14519</v>
      </c>
      <c r="F1925" s="142" t="s">
        <v>16280</v>
      </c>
      <c r="G1925" s="142" t="s">
        <v>16519</v>
      </c>
      <c r="H1925" s="141" t="s">
        <v>6215</v>
      </c>
      <c r="I1925" s="142">
        <v>4</v>
      </c>
      <c r="J1925" s="144" t="s">
        <v>16503</v>
      </c>
      <c r="K1925" s="141" t="s">
        <v>31</v>
      </c>
      <c r="L1925" s="142">
        <v>2</v>
      </c>
      <c r="M1925" s="27">
        <f t="shared" si="68"/>
        <v>260</v>
      </c>
      <c r="N1925" s="23"/>
      <c r="O1925" s="24" t="s">
        <v>32</v>
      </c>
    </row>
    <row r="1926" s="1" customFormat="1" ht="18.75" spans="1:15">
      <c r="A1926" s="121">
        <v>1921</v>
      </c>
      <c r="B1926" s="121" t="s">
        <v>14518</v>
      </c>
      <c r="C1926" s="121" t="s">
        <v>11004</v>
      </c>
      <c r="D1926" s="121" t="s">
        <v>10034</v>
      </c>
      <c r="E1926" s="121" t="s">
        <v>14519</v>
      </c>
      <c r="F1926" s="142" t="s">
        <v>16280</v>
      </c>
      <c r="G1926" s="142" t="s">
        <v>16520</v>
      </c>
      <c r="H1926" s="141" t="s">
        <v>194</v>
      </c>
      <c r="I1926" s="142">
        <v>3</v>
      </c>
      <c r="J1926" s="144" t="s">
        <v>16503</v>
      </c>
      <c r="K1926" s="141" t="s">
        <v>31</v>
      </c>
      <c r="L1926" s="142">
        <v>1</v>
      </c>
      <c r="M1926" s="27">
        <f t="shared" si="68"/>
        <v>130</v>
      </c>
      <c r="N1926" s="23"/>
      <c r="O1926" s="24" t="s">
        <v>32</v>
      </c>
    </row>
    <row r="1927" s="1" customFormat="1" ht="18.75" spans="1:15">
      <c r="A1927" s="121">
        <v>1922</v>
      </c>
      <c r="B1927" s="121" t="s">
        <v>14518</v>
      </c>
      <c r="C1927" s="121" t="s">
        <v>11004</v>
      </c>
      <c r="D1927" s="121" t="s">
        <v>10034</v>
      </c>
      <c r="E1927" s="121" t="s">
        <v>14519</v>
      </c>
      <c r="F1927" s="142" t="s">
        <v>16280</v>
      </c>
      <c r="G1927" s="142" t="s">
        <v>16521</v>
      </c>
      <c r="H1927" s="141" t="s">
        <v>6215</v>
      </c>
      <c r="I1927" s="142">
        <v>5</v>
      </c>
      <c r="J1927" s="144" t="s">
        <v>16503</v>
      </c>
      <c r="K1927" s="141" t="s">
        <v>31</v>
      </c>
      <c r="L1927" s="142">
        <v>5</v>
      </c>
      <c r="M1927" s="27">
        <f t="shared" si="68"/>
        <v>650</v>
      </c>
      <c r="N1927" s="23"/>
      <c r="O1927" s="24" t="s">
        <v>32</v>
      </c>
    </row>
    <row r="1928" s="1" customFormat="1" ht="18.75" spans="1:15">
      <c r="A1928" s="121">
        <v>1923</v>
      </c>
      <c r="B1928" s="121" t="s">
        <v>14518</v>
      </c>
      <c r="C1928" s="121" t="s">
        <v>11004</v>
      </c>
      <c r="D1928" s="121" t="s">
        <v>10034</v>
      </c>
      <c r="E1928" s="121" t="s">
        <v>14519</v>
      </c>
      <c r="F1928" s="142" t="s">
        <v>16280</v>
      </c>
      <c r="G1928" s="142" t="s">
        <v>16522</v>
      </c>
      <c r="H1928" s="141" t="s">
        <v>1583</v>
      </c>
      <c r="I1928" s="142">
        <v>3</v>
      </c>
      <c r="J1928" s="144" t="s">
        <v>16503</v>
      </c>
      <c r="K1928" s="141" t="s">
        <v>31</v>
      </c>
      <c r="L1928" s="142">
        <v>1</v>
      </c>
      <c r="M1928" s="27">
        <f t="shared" si="68"/>
        <v>130</v>
      </c>
      <c r="N1928" s="23"/>
      <c r="O1928" s="24" t="s">
        <v>32</v>
      </c>
    </row>
    <row r="1929" s="1" customFormat="1" ht="18.75" spans="1:15">
      <c r="A1929" s="121">
        <v>1924</v>
      </c>
      <c r="B1929" s="121" t="s">
        <v>14518</v>
      </c>
      <c r="C1929" s="121" t="s">
        <v>11004</v>
      </c>
      <c r="D1929" s="121" t="s">
        <v>10034</v>
      </c>
      <c r="E1929" s="121" t="s">
        <v>14519</v>
      </c>
      <c r="F1929" s="142" t="s">
        <v>16280</v>
      </c>
      <c r="G1929" s="142" t="s">
        <v>16523</v>
      </c>
      <c r="H1929" s="141" t="s">
        <v>194</v>
      </c>
      <c r="I1929" s="142">
        <v>6</v>
      </c>
      <c r="J1929" s="144" t="s">
        <v>16503</v>
      </c>
      <c r="K1929" s="141" t="s">
        <v>31</v>
      </c>
      <c r="L1929" s="142">
        <v>2</v>
      </c>
      <c r="M1929" s="27">
        <f t="shared" si="68"/>
        <v>260</v>
      </c>
      <c r="N1929" s="23"/>
      <c r="O1929" s="24" t="s">
        <v>32</v>
      </c>
    </row>
    <row r="1930" s="1" customFormat="1" ht="18.75" spans="1:15">
      <c r="A1930" s="121">
        <v>1925</v>
      </c>
      <c r="B1930" s="121" t="s">
        <v>14518</v>
      </c>
      <c r="C1930" s="121" t="s">
        <v>11004</v>
      </c>
      <c r="D1930" s="121" t="s">
        <v>10034</v>
      </c>
      <c r="E1930" s="121" t="s">
        <v>14519</v>
      </c>
      <c r="F1930" s="142" t="s">
        <v>16280</v>
      </c>
      <c r="G1930" s="142" t="s">
        <v>16524</v>
      </c>
      <c r="H1930" s="141" t="s">
        <v>194</v>
      </c>
      <c r="I1930" s="142">
        <v>3</v>
      </c>
      <c r="J1930" s="144" t="s">
        <v>16503</v>
      </c>
      <c r="K1930" s="141" t="s">
        <v>31</v>
      </c>
      <c r="L1930" s="142">
        <v>1</v>
      </c>
      <c r="M1930" s="27">
        <f t="shared" si="68"/>
        <v>130</v>
      </c>
      <c r="N1930" s="23"/>
      <c r="O1930" s="24" t="s">
        <v>32</v>
      </c>
    </row>
    <row r="1931" s="1" customFormat="1" ht="18.75" spans="1:15">
      <c r="A1931" s="121">
        <v>1926</v>
      </c>
      <c r="B1931" s="121" t="s">
        <v>14518</v>
      </c>
      <c r="C1931" s="121" t="s">
        <v>11004</v>
      </c>
      <c r="D1931" s="121" t="s">
        <v>10034</v>
      </c>
      <c r="E1931" s="121" t="s">
        <v>14519</v>
      </c>
      <c r="F1931" s="142" t="s">
        <v>16280</v>
      </c>
      <c r="G1931" s="142" t="s">
        <v>16525</v>
      </c>
      <c r="H1931" s="141" t="s">
        <v>194</v>
      </c>
      <c r="I1931" s="142">
        <v>3</v>
      </c>
      <c r="J1931" s="144" t="s">
        <v>16526</v>
      </c>
      <c r="K1931" s="141" t="s">
        <v>31</v>
      </c>
      <c r="L1931" s="142">
        <v>1</v>
      </c>
      <c r="M1931" s="27">
        <f t="shared" si="68"/>
        <v>130</v>
      </c>
      <c r="N1931" s="23"/>
      <c r="O1931" s="24" t="s">
        <v>32</v>
      </c>
    </row>
    <row r="1932" s="1" customFormat="1" ht="18.75" spans="1:15">
      <c r="A1932" s="121">
        <v>1927</v>
      </c>
      <c r="B1932" s="121" t="s">
        <v>14518</v>
      </c>
      <c r="C1932" s="121" t="s">
        <v>11004</v>
      </c>
      <c r="D1932" s="121" t="s">
        <v>10034</v>
      </c>
      <c r="E1932" s="121" t="s">
        <v>14519</v>
      </c>
      <c r="F1932" s="142" t="s">
        <v>16280</v>
      </c>
      <c r="G1932" s="142" t="s">
        <v>16527</v>
      </c>
      <c r="H1932" s="141" t="s">
        <v>1583</v>
      </c>
      <c r="I1932" s="142">
        <v>2</v>
      </c>
      <c r="J1932" s="144" t="s">
        <v>16526</v>
      </c>
      <c r="K1932" s="141" t="s">
        <v>31</v>
      </c>
      <c r="L1932" s="142">
        <v>1</v>
      </c>
      <c r="M1932" s="27">
        <f t="shared" si="68"/>
        <v>130</v>
      </c>
      <c r="N1932" s="23"/>
      <c r="O1932" s="24" t="s">
        <v>32</v>
      </c>
    </row>
    <row r="1933" s="1" customFormat="1" ht="18.75" spans="1:15">
      <c r="A1933" s="121">
        <v>1928</v>
      </c>
      <c r="B1933" s="121" t="s">
        <v>14518</v>
      </c>
      <c r="C1933" s="121" t="s">
        <v>11004</v>
      </c>
      <c r="D1933" s="121" t="s">
        <v>10034</v>
      </c>
      <c r="E1933" s="121" t="s">
        <v>14519</v>
      </c>
      <c r="F1933" s="142" t="s">
        <v>16280</v>
      </c>
      <c r="G1933" s="142" t="s">
        <v>16528</v>
      </c>
      <c r="H1933" s="141" t="s">
        <v>194</v>
      </c>
      <c r="I1933" s="142">
        <v>1</v>
      </c>
      <c r="J1933" s="144" t="s">
        <v>16526</v>
      </c>
      <c r="K1933" s="141" t="s">
        <v>31</v>
      </c>
      <c r="L1933" s="142">
        <v>1</v>
      </c>
      <c r="M1933" s="27">
        <f t="shared" si="68"/>
        <v>130</v>
      </c>
      <c r="N1933" s="23"/>
      <c r="O1933" s="24" t="s">
        <v>32</v>
      </c>
    </row>
    <row r="1934" s="1" customFormat="1" ht="18.75" spans="1:15">
      <c r="A1934" s="121">
        <v>1929</v>
      </c>
      <c r="B1934" s="121" t="s">
        <v>14518</v>
      </c>
      <c r="C1934" s="121" t="s">
        <v>11004</v>
      </c>
      <c r="D1934" s="121" t="s">
        <v>10034</v>
      </c>
      <c r="E1934" s="121" t="s">
        <v>14519</v>
      </c>
      <c r="F1934" s="142" t="s">
        <v>16280</v>
      </c>
      <c r="G1934" s="142" t="s">
        <v>16529</v>
      </c>
      <c r="H1934" s="141" t="s">
        <v>16530</v>
      </c>
      <c r="I1934" s="142">
        <v>1</v>
      </c>
      <c r="J1934" s="144" t="s">
        <v>16526</v>
      </c>
      <c r="K1934" s="141" t="s">
        <v>31</v>
      </c>
      <c r="L1934" s="142">
        <v>1</v>
      </c>
      <c r="M1934" s="27">
        <f>L1934*312</f>
        <v>312</v>
      </c>
      <c r="N1934" s="23"/>
      <c r="O1934" s="24" t="s">
        <v>32</v>
      </c>
    </row>
    <row r="1935" s="1" customFormat="1" ht="18.75" spans="1:15">
      <c r="A1935" s="121">
        <v>1930</v>
      </c>
      <c r="B1935" s="121" t="s">
        <v>14518</v>
      </c>
      <c r="C1935" s="121" t="s">
        <v>11004</v>
      </c>
      <c r="D1935" s="121" t="s">
        <v>10034</v>
      </c>
      <c r="E1935" s="121" t="s">
        <v>14519</v>
      </c>
      <c r="F1935" s="142" t="s">
        <v>16280</v>
      </c>
      <c r="G1935" s="142" t="s">
        <v>16531</v>
      </c>
      <c r="H1935" s="141" t="s">
        <v>194</v>
      </c>
      <c r="I1935" s="142">
        <v>4</v>
      </c>
      <c r="J1935" s="144" t="s">
        <v>16526</v>
      </c>
      <c r="K1935" s="141" t="s">
        <v>31</v>
      </c>
      <c r="L1935" s="142">
        <v>2</v>
      </c>
      <c r="M1935" s="27">
        <f t="shared" ref="M1935:M1966" si="69">L1935*130</f>
        <v>260</v>
      </c>
      <c r="N1935" s="23"/>
      <c r="O1935" s="24" t="s">
        <v>32</v>
      </c>
    </row>
    <row r="1936" s="1" customFormat="1" ht="18.75" spans="1:15">
      <c r="A1936" s="121">
        <v>1931</v>
      </c>
      <c r="B1936" s="121" t="s">
        <v>14518</v>
      </c>
      <c r="C1936" s="121" t="s">
        <v>11004</v>
      </c>
      <c r="D1936" s="121" t="s">
        <v>10034</v>
      </c>
      <c r="E1936" s="121" t="s">
        <v>14519</v>
      </c>
      <c r="F1936" s="142" t="s">
        <v>16280</v>
      </c>
      <c r="G1936" s="142" t="s">
        <v>16532</v>
      </c>
      <c r="H1936" s="141" t="s">
        <v>194</v>
      </c>
      <c r="I1936" s="142">
        <v>3</v>
      </c>
      <c r="J1936" s="144" t="s">
        <v>16526</v>
      </c>
      <c r="K1936" s="141" t="s">
        <v>31</v>
      </c>
      <c r="L1936" s="142">
        <v>1</v>
      </c>
      <c r="M1936" s="27">
        <f t="shared" si="69"/>
        <v>130</v>
      </c>
      <c r="N1936" s="23"/>
      <c r="O1936" s="24" t="s">
        <v>32</v>
      </c>
    </row>
    <row r="1937" s="1" customFormat="1" ht="18.75" spans="1:15">
      <c r="A1937" s="121">
        <v>1932</v>
      </c>
      <c r="B1937" s="121" t="s">
        <v>14518</v>
      </c>
      <c r="C1937" s="121" t="s">
        <v>11004</v>
      </c>
      <c r="D1937" s="121" t="s">
        <v>10034</v>
      </c>
      <c r="E1937" s="121" t="s">
        <v>14519</v>
      </c>
      <c r="F1937" s="142" t="s">
        <v>16280</v>
      </c>
      <c r="G1937" s="142" t="s">
        <v>1184</v>
      </c>
      <c r="H1937" s="141" t="s">
        <v>194</v>
      </c>
      <c r="I1937" s="142">
        <v>2</v>
      </c>
      <c r="J1937" s="144" t="s">
        <v>16526</v>
      </c>
      <c r="K1937" s="141" t="s">
        <v>31</v>
      </c>
      <c r="L1937" s="142">
        <v>1</v>
      </c>
      <c r="M1937" s="27">
        <f t="shared" si="69"/>
        <v>130</v>
      </c>
      <c r="N1937" s="23"/>
      <c r="O1937" s="24" t="s">
        <v>32</v>
      </c>
    </row>
    <row r="1938" s="1" customFormat="1" ht="18.75" spans="1:15">
      <c r="A1938" s="121">
        <v>1933</v>
      </c>
      <c r="B1938" s="121" t="s">
        <v>14518</v>
      </c>
      <c r="C1938" s="121" t="s">
        <v>11004</v>
      </c>
      <c r="D1938" s="121" t="s">
        <v>10034</v>
      </c>
      <c r="E1938" s="121" t="s">
        <v>14519</v>
      </c>
      <c r="F1938" s="142" t="s">
        <v>16280</v>
      </c>
      <c r="G1938" s="142" t="s">
        <v>16533</v>
      </c>
      <c r="H1938" s="141" t="s">
        <v>194</v>
      </c>
      <c r="I1938" s="142">
        <v>5</v>
      </c>
      <c r="J1938" s="144" t="s">
        <v>16526</v>
      </c>
      <c r="K1938" s="141" t="s">
        <v>31</v>
      </c>
      <c r="L1938" s="142">
        <v>2</v>
      </c>
      <c r="M1938" s="27">
        <f t="shared" si="69"/>
        <v>260</v>
      </c>
      <c r="N1938" s="23"/>
      <c r="O1938" s="24" t="s">
        <v>32</v>
      </c>
    </row>
    <row r="1939" s="1" customFormat="1" ht="18.75" spans="1:15">
      <c r="A1939" s="121">
        <v>1934</v>
      </c>
      <c r="B1939" s="121" t="s">
        <v>14518</v>
      </c>
      <c r="C1939" s="121" t="s">
        <v>11004</v>
      </c>
      <c r="D1939" s="121" t="s">
        <v>10034</v>
      </c>
      <c r="E1939" s="121" t="s">
        <v>14519</v>
      </c>
      <c r="F1939" s="142" t="s">
        <v>16280</v>
      </c>
      <c r="G1939" s="142" t="s">
        <v>16534</v>
      </c>
      <c r="H1939" s="141" t="s">
        <v>194</v>
      </c>
      <c r="I1939" s="142">
        <v>5</v>
      </c>
      <c r="J1939" s="144" t="s">
        <v>16526</v>
      </c>
      <c r="K1939" s="141" t="s">
        <v>31</v>
      </c>
      <c r="L1939" s="142">
        <v>2</v>
      </c>
      <c r="M1939" s="27">
        <f t="shared" si="69"/>
        <v>260</v>
      </c>
      <c r="N1939" s="23"/>
      <c r="O1939" s="24" t="s">
        <v>32</v>
      </c>
    </row>
    <row r="1940" s="1" customFormat="1" ht="18.75" spans="1:15">
      <c r="A1940" s="121">
        <v>1935</v>
      </c>
      <c r="B1940" s="121" t="s">
        <v>14518</v>
      </c>
      <c r="C1940" s="121" t="s">
        <v>11004</v>
      </c>
      <c r="D1940" s="121" t="s">
        <v>10034</v>
      </c>
      <c r="E1940" s="121" t="s">
        <v>14519</v>
      </c>
      <c r="F1940" s="142" t="s">
        <v>16280</v>
      </c>
      <c r="G1940" s="142" t="s">
        <v>16535</v>
      </c>
      <c r="H1940" s="141" t="s">
        <v>194</v>
      </c>
      <c r="I1940" s="142">
        <v>3</v>
      </c>
      <c r="J1940" s="144" t="s">
        <v>16526</v>
      </c>
      <c r="K1940" s="141" t="s">
        <v>31</v>
      </c>
      <c r="L1940" s="142">
        <v>1</v>
      </c>
      <c r="M1940" s="27">
        <f t="shared" si="69"/>
        <v>130</v>
      </c>
      <c r="N1940" s="23"/>
      <c r="O1940" s="24" t="s">
        <v>32</v>
      </c>
    </row>
    <row r="1941" s="1" customFormat="1" ht="18.75" spans="1:15">
      <c r="A1941" s="121">
        <v>1936</v>
      </c>
      <c r="B1941" s="121" t="s">
        <v>14518</v>
      </c>
      <c r="C1941" s="121" t="s">
        <v>11004</v>
      </c>
      <c r="D1941" s="121" t="s">
        <v>10034</v>
      </c>
      <c r="E1941" s="121" t="s">
        <v>14519</v>
      </c>
      <c r="F1941" s="142" t="s">
        <v>16280</v>
      </c>
      <c r="G1941" s="142" t="s">
        <v>16536</v>
      </c>
      <c r="H1941" s="141" t="s">
        <v>194</v>
      </c>
      <c r="I1941" s="142">
        <v>3</v>
      </c>
      <c r="J1941" s="144" t="s">
        <v>16526</v>
      </c>
      <c r="K1941" s="141" t="s">
        <v>31</v>
      </c>
      <c r="L1941" s="142">
        <v>1</v>
      </c>
      <c r="M1941" s="27">
        <f t="shared" si="69"/>
        <v>130</v>
      </c>
      <c r="N1941" s="23"/>
      <c r="O1941" s="24" t="s">
        <v>32</v>
      </c>
    </row>
    <row r="1942" s="1" customFormat="1" ht="18.75" spans="1:15">
      <c r="A1942" s="121">
        <v>1937</v>
      </c>
      <c r="B1942" s="121" t="s">
        <v>14518</v>
      </c>
      <c r="C1942" s="121" t="s">
        <v>11004</v>
      </c>
      <c r="D1942" s="121" t="s">
        <v>10034</v>
      </c>
      <c r="E1942" s="121" t="s">
        <v>14519</v>
      </c>
      <c r="F1942" s="142" t="s">
        <v>16280</v>
      </c>
      <c r="G1942" s="142" t="s">
        <v>16537</v>
      </c>
      <c r="H1942" s="141" t="s">
        <v>194</v>
      </c>
      <c r="I1942" s="142">
        <v>3</v>
      </c>
      <c r="J1942" s="144" t="s">
        <v>16526</v>
      </c>
      <c r="K1942" s="141" t="s">
        <v>31</v>
      </c>
      <c r="L1942" s="142">
        <v>1</v>
      </c>
      <c r="M1942" s="27">
        <f t="shared" si="69"/>
        <v>130</v>
      </c>
      <c r="N1942" s="23"/>
      <c r="O1942" s="24" t="s">
        <v>32</v>
      </c>
    </row>
    <row r="1943" s="1" customFormat="1" ht="18.75" spans="1:15">
      <c r="A1943" s="121">
        <v>1938</v>
      </c>
      <c r="B1943" s="121" t="s">
        <v>14518</v>
      </c>
      <c r="C1943" s="121" t="s">
        <v>11004</v>
      </c>
      <c r="D1943" s="121" t="s">
        <v>10034</v>
      </c>
      <c r="E1943" s="121" t="s">
        <v>14519</v>
      </c>
      <c r="F1943" s="142" t="s">
        <v>16280</v>
      </c>
      <c r="G1943" s="142" t="s">
        <v>16538</v>
      </c>
      <c r="H1943" s="141" t="s">
        <v>194</v>
      </c>
      <c r="I1943" s="142">
        <v>4</v>
      </c>
      <c r="J1943" s="144" t="s">
        <v>16526</v>
      </c>
      <c r="K1943" s="141" t="s">
        <v>31</v>
      </c>
      <c r="L1943" s="142">
        <v>2</v>
      </c>
      <c r="M1943" s="27">
        <f t="shared" si="69"/>
        <v>260</v>
      </c>
      <c r="N1943" s="23"/>
      <c r="O1943" s="24" t="s">
        <v>32</v>
      </c>
    </row>
    <row r="1944" s="1" customFormat="1" ht="18.75" spans="1:15">
      <c r="A1944" s="121">
        <v>1939</v>
      </c>
      <c r="B1944" s="121" t="s">
        <v>14518</v>
      </c>
      <c r="C1944" s="121" t="s">
        <v>11004</v>
      </c>
      <c r="D1944" s="121" t="s">
        <v>10034</v>
      </c>
      <c r="E1944" s="121" t="s">
        <v>14519</v>
      </c>
      <c r="F1944" s="142" t="s">
        <v>16280</v>
      </c>
      <c r="G1944" s="142" t="s">
        <v>16539</v>
      </c>
      <c r="H1944" s="141" t="s">
        <v>194</v>
      </c>
      <c r="I1944" s="142">
        <v>3</v>
      </c>
      <c r="J1944" s="144" t="s">
        <v>16526</v>
      </c>
      <c r="K1944" s="141" t="s">
        <v>31</v>
      </c>
      <c r="L1944" s="142">
        <v>1</v>
      </c>
      <c r="M1944" s="27">
        <f t="shared" si="69"/>
        <v>130</v>
      </c>
      <c r="N1944" s="23"/>
      <c r="O1944" s="24" t="s">
        <v>32</v>
      </c>
    </row>
    <row r="1945" s="1" customFormat="1" ht="18.75" spans="1:15">
      <c r="A1945" s="121">
        <v>1940</v>
      </c>
      <c r="B1945" s="121" t="s">
        <v>14518</v>
      </c>
      <c r="C1945" s="121" t="s">
        <v>11004</v>
      </c>
      <c r="D1945" s="121" t="s">
        <v>10034</v>
      </c>
      <c r="E1945" s="121" t="s">
        <v>14519</v>
      </c>
      <c r="F1945" s="142" t="s">
        <v>16280</v>
      </c>
      <c r="G1945" s="142" t="s">
        <v>16540</v>
      </c>
      <c r="H1945" s="141" t="s">
        <v>194</v>
      </c>
      <c r="I1945" s="142">
        <v>5</v>
      </c>
      <c r="J1945" s="144" t="s">
        <v>16526</v>
      </c>
      <c r="K1945" s="141" t="s">
        <v>31</v>
      </c>
      <c r="L1945" s="142">
        <v>2</v>
      </c>
      <c r="M1945" s="27">
        <f t="shared" si="69"/>
        <v>260</v>
      </c>
      <c r="N1945" s="23"/>
      <c r="O1945" s="24" t="s">
        <v>32</v>
      </c>
    </row>
    <row r="1946" s="1" customFormat="1" ht="18.75" spans="1:15">
      <c r="A1946" s="121">
        <v>1941</v>
      </c>
      <c r="B1946" s="121" t="s">
        <v>14518</v>
      </c>
      <c r="C1946" s="121" t="s">
        <v>11004</v>
      </c>
      <c r="D1946" s="121" t="s">
        <v>10034</v>
      </c>
      <c r="E1946" s="121" t="s">
        <v>14519</v>
      </c>
      <c r="F1946" s="142" t="s">
        <v>16280</v>
      </c>
      <c r="G1946" s="142" t="s">
        <v>5852</v>
      </c>
      <c r="H1946" s="141" t="s">
        <v>194</v>
      </c>
      <c r="I1946" s="142">
        <v>4</v>
      </c>
      <c r="J1946" s="144" t="s">
        <v>16526</v>
      </c>
      <c r="K1946" s="141" t="s">
        <v>31</v>
      </c>
      <c r="L1946" s="142">
        <v>2</v>
      </c>
      <c r="M1946" s="27">
        <f t="shared" si="69"/>
        <v>260</v>
      </c>
      <c r="N1946" s="23"/>
      <c r="O1946" s="24" t="s">
        <v>32</v>
      </c>
    </row>
    <row r="1947" s="1" customFormat="1" ht="18.75" spans="1:15">
      <c r="A1947" s="121">
        <v>1942</v>
      </c>
      <c r="B1947" s="121" t="s">
        <v>14518</v>
      </c>
      <c r="C1947" s="121" t="s">
        <v>11004</v>
      </c>
      <c r="D1947" s="121" t="s">
        <v>10034</v>
      </c>
      <c r="E1947" s="121" t="s">
        <v>14519</v>
      </c>
      <c r="F1947" s="142" t="s">
        <v>16280</v>
      </c>
      <c r="G1947" s="142" t="s">
        <v>16541</v>
      </c>
      <c r="H1947" s="141" t="s">
        <v>1583</v>
      </c>
      <c r="I1947" s="142">
        <v>6</v>
      </c>
      <c r="J1947" s="144" t="s">
        <v>16526</v>
      </c>
      <c r="K1947" s="141" t="s">
        <v>31</v>
      </c>
      <c r="L1947" s="142">
        <v>3</v>
      </c>
      <c r="M1947" s="27">
        <f t="shared" si="69"/>
        <v>390</v>
      </c>
      <c r="N1947" s="23"/>
      <c r="O1947" s="24" t="s">
        <v>32</v>
      </c>
    </row>
    <row r="1948" s="1" customFormat="1" ht="18.75" spans="1:15">
      <c r="A1948" s="121">
        <v>1943</v>
      </c>
      <c r="B1948" s="121" t="s">
        <v>14518</v>
      </c>
      <c r="C1948" s="121" t="s">
        <v>11004</v>
      </c>
      <c r="D1948" s="121" t="s">
        <v>10034</v>
      </c>
      <c r="E1948" s="121" t="s">
        <v>14519</v>
      </c>
      <c r="F1948" s="142" t="s">
        <v>16280</v>
      </c>
      <c r="G1948" s="142" t="s">
        <v>16542</v>
      </c>
      <c r="H1948" s="141" t="s">
        <v>194</v>
      </c>
      <c r="I1948" s="142">
        <v>6</v>
      </c>
      <c r="J1948" s="144" t="s">
        <v>16526</v>
      </c>
      <c r="K1948" s="141" t="s">
        <v>31</v>
      </c>
      <c r="L1948" s="142">
        <v>2</v>
      </c>
      <c r="M1948" s="27">
        <f t="shared" si="69"/>
        <v>260</v>
      </c>
      <c r="N1948" s="23"/>
      <c r="O1948" s="24" t="s">
        <v>32</v>
      </c>
    </row>
    <row r="1949" s="1" customFormat="1" ht="18.75" spans="1:15">
      <c r="A1949" s="121">
        <v>1944</v>
      </c>
      <c r="B1949" s="121" t="s">
        <v>14518</v>
      </c>
      <c r="C1949" s="121" t="s">
        <v>11004</v>
      </c>
      <c r="D1949" s="121" t="s">
        <v>10034</v>
      </c>
      <c r="E1949" s="121" t="s">
        <v>14519</v>
      </c>
      <c r="F1949" s="142" t="s">
        <v>16280</v>
      </c>
      <c r="G1949" s="142" t="s">
        <v>16543</v>
      </c>
      <c r="H1949" s="141" t="s">
        <v>194</v>
      </c>
      <c r="I1949" s="142">
        <v>4</v>
      </c>
      <c r="J1949" s="144" t="s">
        <v>16526</v>
      </c>
      <c r="K1949" s="141" t="s">
        <v>31</v>
      </c>
      <c r="L1949" s="142">
        <v>2</v>
      </c>
      <c r="M1949" s="27">
        <f t="shared" si="69"/>
        <v>260</v>
      </c>
      <c r="N1949" s="23"/>
      <c r="O1949" s="24" t="s">
        <v>32</v>
      </c>
    </row>
    <row r="1950" s="1" customFormat="1" ht="18.75" spans="1:15">
      <c r="A1950" s="121">
        <v>1945</v>
      </c>
      <c r="B1950" s="121" t="s">
        <v>14518</v>
      </c>
      <c r="C1950" s="121" t="s">
        <v>11004</v>
      </c>
      <c r="D1950" s="121" t="s">
        <v>10034</v>
      </c>
      <c r="E1950" s="121" t="s">
        <v>14519</v>
      </c>
      <c r="F1950" s="142" t="s">
        <v>16280</v>
      </c>
      <c r="G1950" s="142" t="s">
        <v>16544</v>
      </c>
      <c r="H1950" s="141" t="s">
        <v>1583</v>
      </c>
      <c r="I1950" s="142">
        <v>3</v>
      </c>
      <c r="J1950" s="144" t="s">
        <v>16526</v>
      </c>
      <c r="K1950" s="141" t="s">
        <v>31</v>
      </c>
      <c r="L1950" s="142">
        <v>2</v>
      </c>
      <c r="M1950" s="27">
        <f t="shared" si="69"/>
        <v>260</v>
      </c>
      <c r="N1950" s="23"/>
      <c r="O1950" s="24" t="s">
        <v>32</v>
      </c>
    </row>
    <row r="1951" s="1" customFormat="1" ht="18.75" spans="1:15">
      <c r="A1951" s="121">
        <v>1946</v>
      </c>
      <c r="B1951" s="121" t="s">
        <v>14518</v>
      </c>
      <c r="C1951" s="121" t="s">
        <v>11004</v>
      </c>
      <c r="D1951" s="121" t="s">
        <v>10034</v>
      </c>
      <c r="E1951" s="121" t="s">
        <v>14519</v>
      </c>
      <c r="F1951" s="142" t="s">
        <v>16280</v>
      </c>
      <c r="G1951" s="142" t="s">
        <v>16545</v>
      </c>
      <c r="H1951" s="141" t="s">
        <v>194</v>
      </c>
      <c r="I1951" s="142">
        <v>3</v>
      </c>
      <c r="J1951" s="144" t="s">
        <v>16526</v>
      </c>
      <c r="K1951" s="141" t="s">
        <v>31</v>
      </c>
      <c r="L1951" s="142">
        <v>1</v>
      </c>
      <c r="M1951" s="27">
        <f t="shared" si="69"/>
        <v>130</v>
      </c>
      <c r="N1951" s="23"/>
      <c r="O1951" s="24" t="s">
        <v>32</v>
      </c>
    </row>
    <row r="1952" s="1" customFormat="1" ht="18.75" spans="1:15">
      <c r="A1952" s="121">
        <v>1947</v>
      </c>
      <c r="B1952" s="121" t="s">
        <v>14518</v>
      </c>
      <c r="C1952" s="121" t="s">
        <v>11004</v>
      </c>
      <c r="D1952" s="121" t="s">
        <v>10034</v>
      </c>
      <c r="E1952" s="121" t="s">
        <v>14519</v>
      </c>
      <c r="F1952" s="142" t="s">
        <v>16280</v>
      </c>
      <c r="G1952" s="142" t="s">
        <v>16546</v>
      </c>
      <c r="H1952" s="141" t="s">
        <v>194</v>
      </c>
      <c r="I1952" s="142">
        <v>2</v>
      </c>
      <c r="J1952" s="144" t="s">
        <v>16526</v>
      </c>
      <c r="K1952" s="141" t="s">
        <v>31</v>
      </c>
      <c r="L1952" s="142">
        <v>1</v>
      </c>
      <c r="M1952" s="27">
        <f t="shared" si="69"/>
        <v>130</v>
      </c>
      <c r="N1952" s="23"/>
      <c r="O1952" s="24" t="s">
        <v>32</v>
      </c>
    </row>
    <row r="1953" s="1" customFormat="1" ht="18.75" spans="1:15">
      <c r="A1953" s="121">
        <v>1948</v>
      </c>
      <c r="B1953" s="121" t="s">
        <v>14518</v>
      </c>
      <c r="C1953" s="121" t="s">
        <v>11004</v>
      </c>
      <c r="D1953" s="121" t="s">
        <v>10034</v>
      </c>
      <c r="E1953" s="121" t="s">
        <v>14519</v>
      </c>
      <c r="F1953" s="142" t="s">
        <v>16280</v>
      </c>
      <c r="G1953" s="142" t="s">
        <v>16547</v>
      </c>
      <c r="H1953" s="141" t="s">
        <v>194</v>
      </c>
      <c r="I1953" s="142">
        <v>5</v>
      </c>
      <c r="J1953" s="144" t="s">
        <v>16548</v>
      </c>
      <c r="K1953" s="141" t="s">
        <v>31</v>
      </c>
      <c r="L1953" s="142">
        <v>2</v>
      </c>
      <c r="M1953" s="27">
        <f t="shared" si="69"/>
        <v>260</v>
      </c>
      <c r="N1953" s="23"/>
      <c r="O1953" s="24" t="s">
        <v>32</v>
      </c>
    </row>
    <row r="1954" s="1" customFormat="1" ht="18.75" spans="1:15">
      <c r="A1954" s="121">
        <v>1949</v>
      </c>
      <c r="B1954" s="121" t="s">
        <v>14518</v>
      </c>
      <c r="C1954" s="121" t="s">
        <v>11004</v>
      </c>
      <c r="D1954" s="121" t="s">
        <v>10034</v>
      </c>
      <c r="E1954" s="121" t="s">
        <v>14519</v>
      </c>
      <c r="F1954" s="142" t="s">
        <v>16280</v>
      </c>
      <c r="G1954" s="142" t="s">
        <v>15417</v>
      </c>
      <c r="H1954" s="141" t="s">
        <v>194</v>
      </c>
      <c r="I1954" s="142">
        <v>3</v>
      </c>
      <c r="J1954" s="144" t="s">
        <v>16548</v>
      </c>
      <c r="K1954" s="141" t="s">
        <v>31</v>
      </c>
      <c r="L1954" s="142">
        <v>1</v>
      </c>
      <c r="M1954" s="27">
        <f t="shared" si="69"/>
        <v>130</v>
      </c>
      <c r="N1954" s="23"/>
      <c r="O1954" s="24" t="s">
        <v>32</v>
      </c>
    </row>
    <row r="1955" s="1" customFormat="1" ht="18.75" spans="1:15">
      <c r="A1955" s="121">
        <v>1950</v>
      </c>
      <c r="B1955" s="121" t="s">
        <v>14518</v>
      </c>
      <c r="C1955" s="121" t="s">
        <v>11004</v>
      </c>
      <c r="D1955" s="121" t="s">
        <v>10034</v>
      </c>
      <c r="E1955" s="121" t="s">
        <v>14519</v>
      </c>
      <c r="F1955" s="142" t="s">
        <v>16280</v>
      </c>
      <c r="G1955" s="142" t="s">
        <v>5471</v>
      </c>
      <c r="H1955" s="141" t="s">
        <v>1583</v>
      </c>
      <c r="I1955" s="142">
        <v>2</v>
      </c>
      <c r="J1955" s="144" t="s">
        <v>16548</v>
      </c>
      <c r="K1955" s="141" t="s">
        <v>31</v>
      </c>
      <c r="L1955" s="142">
        <v>1</v>
      </c>
      <c r="M1955" s="27">
        <f t="shared" si="69"/>
        <v>130</v>
      </c>
      <c r="N1955" s="23"/>
      <c r="O1955" s="24" t="s">
        <v>32</v>
      </c>
    </row>
    <row r="1956" s="1" customFormat="1" ht="18.75" spans="1:15">
      <c r="A1956" s="121">
        <v>1951</v>
      </c>
      <c r="B1956" s="121" t="s">
        <v>14518</v>
      </c>
      <c r="C1956" s="121" t="s">
        <v>11004</v>
      </c>
      <c r="D1956" s="121" t="s">
        <v>10034</v>
      </c>
      <c r="E1956" s="121" t="s">
        <v>14519</v>
      </c>
      <c r="F1956" s="142" t="s">
        <v>16280</v>
      </c>
      <c r="G1956" s="142" t="s">
        <v>16549</v>
      </c>
      <c r="H1956" s="141" t="s">
        <v>194</v>
      </c>
      <c r="I1956" s="142">
        <v>4</v>
      </c>
      <c r="J1956" s="144" t="s">
        <v>16548</v>
      </c>
      <c r="K1956" s="141" t="s">
        <v>31</v>
      </c>
      <c r="L1956" s="142">
        <v>2</v>
      </c>
      <c r="M1956" s="27">
        <f t="shared" si="69"/>
        <v>260</v>
      </c>
      <c r="N1956" s="23"/>
      <c r="O1956" s="24" t="s">
        <v>32</v>
      </c>
    </row>
    <row r="1957" s="1" customFormat="1" ht="18.75" spans="1:15">
      <c r="A1957" s="121">
        <v>1952</v>
      </c>
      <c r="B1957" s="121" t="s">
        <v>14518</v>
      </c>
      <c r="C1957" s="121" t="s">
        <v>11004</v>
      </c>
      <c r="D1957" s="121" t="s">
        <v>10034</v>
      </c>
      <c r="E1957" s="121" t="s">
        <v>14519</v>
      </c>
      <c r="F1957" s="142" t="s">
        <v>16280</v>
      </c>
      <c r="G1957" s="142" t="s">
        <v>16550</v>
      </c>
      <c r="H1957" s="141" t="s">
        <v>194</v>
      </c>
      <c r="I1957" s="142">
        <v>2</v>
      </c>
      <c r="J1957" s="144" t="s">
        <v>16548</v>
      </c>
      <c r="K1957" s="141" t="s">
        <v>31</v>
      </c>
      <c r="L1957" s="142">
        <v>1</v>
      </c>
      <c r="M1957" s="27">
        <f t="shared" si="69"/>
        <v>130</v>
      </c>
      <c r="N1957" s="23"/>
      <c r="O1957" s="24" t="s">
        <v>32</v>
      </c>
    </row>
    <row r="1958" s="1" customFormat="1" ht="18.75" spans="1:15">
      <c r="A1958" s="121">
        <v>1953</v>
      </c>
      <c r="B1958" s="121" t="s">
        <v>14518</v>
      </c>
      <c r="C1958" s="121" t="s">
        <v>11004</v>
      </c>
      <c r="D1958" s="121" t="s">
        <v>10034</v>
      </c>
      <c r="E1958" s="121" t="s">
        <v>14519</v>
      </c>
      <c r="F1958" s="142" t="s">
        <v>16280</v>
      </c>
      <c r="G1958" s="142" t="s">
        <v>15610</v>
      </c>
      <c r="H1958" s="141" t="s">
        <v>1583</v>
      </c>
      <c r="I1958" s="142">
        <v>2</v>
      </c>
      <c r="J1958" s="144" t="s">
        <v>16548</v>
      </c>
      <c r="K1958" s="141" t="s">
        <v>31</v>
      </c>
      <c r="L1958" s="142">
        <v>1</v>
      </c>
      <c r="M1958" s="27">
        <f t="shared" si="69"/>
        <v>130</v>
      </c>
      <c r="N1958" s="23"/>
      <c r="O1958" s="24" t="s">
        <v>32</v>
      </c>
    </row>
    <row r="1959" s="1" customFormat="1" ht="18.75" spans="1:15">
      <c r="A1959" s="121">
        <v>1954</v>
      </c>
      <c r="B1959" s="121" t="s">
        <v>14518</v>
      </c>
      <c r="C1959" s="121" t="s">
        <v>11004</v>
      </c>
      <c r="D1959" s="121" t="s">
        <v>10034</v>
      </c>
      <c r="E1959" s="121" t="s">
        <v>14519</v>
      </c>
      <c r="F1959" s="142" t="s">
        <v>16280</v>
      </c>
      <c r="G1959" s="142" t="s">
        <v>16551</v>
      </c>
      <c r="H1959" s="141" t="s">
        <v>194</v>
      </c>
      <c r="I1959" s="142">
        <v>6</v>
      </c>
      <c r="J1959" s="144" t="s">
        <v>16548</v>
      </c>
      <c r="K1959" s="141" t="s">
        <v>31</v>
      </c>
      <c r="L1959" s="142">
        <v>2</v>
      </c>
      <c r="M1959" s="27">
        <f t="shared" si="69"/>
        <v>260</v>
      </c>
      <c r="N1959" s="23"/>
      <c r="O1959" s="24" t="s">
        <v>32</v>
      </c>
    </row>
    <row r="1960" s="1" customFormat="1" ht="18.75" spans="1:15">
      <c r="A1960" s="121">
        <v>1955</v>
      </c>
      <c r="B1960" s="121" t="s">
        <v>14518</v>
      </c>
      <c r="C1960" s="121" t="s">
        <v>11004</v>
      </c>
      <c r="D1960" s="121" t="s">
        <v>10034</v>
      </c>
      <c r="E1960" s="121" t="s">
        <v>14519</v>
      </c>
      <c r="F1960" s="142" t="s">
        <v>16280</v>
      </c>
      <c r="G1960" s="142" t="s">
        <v>16552</v>
      </c>
      <c r="H1960" s="141" t="s">
        <v>194</v>
      </c>
      <c r="I1960" s="142">
        <v>4</v>
      </c>
      <c r="J1960" s="144" t="s">
        <v>16548</v>
      </c>
      <c r="K1960" s="141" t="s">
        <v>31</v>
      </c>
      <c r="L1960" s="142">
        <v>1</v>
      </c>
      <c r="M1960" s="27">
        <f t="shared" si="69"/>
        <v>130</v>
      </c>
      <c r="N1960" s="23"/>
      <c r="O1960" s="24" t="s">
        <v>32</v>
      </c>
    </row>
    <row r="1961" s="1" customFormat="1" ht="18.75" spans="1:15">
      <c r="A1961" s="121">
        <v>1956</v>
      </c>
      <c r="B1961" s="121" t="s">
        <v>14518</v>
      </c>
      <c r="C1961" s="121" t="s">
        <v>11004</v>
      </c>
      <c r="D1961" s="121" t="s">
        <v>10034</v>
      </c>
      <c r="E1961" s="121" t="s">
        <v>14519</v>
      </c>
      <c r="F1961" s="142" t="s">
        <v>16280</v>
      </c>
      <c r="G1961" s="142" t="s">
        <v>16553</v>
      </c>
      <c r="H1961" s="141" t="s">
        <v>194</v>
      </c>
      <c r="I1961" s="142">
        <v>5</v>
      </c>
      <c r="J1961" s="144" t="s">
        <v>16548</v>
      </c>
      <c r="K1961" s="141" t="s">
        <v>31</v>
      </c>
      <c r="L1961" s="142">
        <v>3</v>
      </c>
      <c r="M1961" s="27">
        <f t="shared" si="69"/>
        <v>390</v>
      </c>
      <c r="N1961" s="23"/>
      <c r="O1961" s="24" t="s">
        <v>32</v>
      </c>
    </row>
    <row r="1962" s="1" customFormat="1" ht="18.75" spans="1:15">
      <c r="A1962" s="121">
        <v>1957</v>
      </c>
      <c r="B1962" s="121" t="s">
        <v>14518</v>
      </c>
      <c r="C1962" s="121" t="s">
        <v>11004</v>
      </c>
      <c r="D1962" s="121" t="s">
        <v>10034</v>
      </c>
      <c r="E1962" s="121" t="s">
        <v>14519</v>
      </c>
      <c r="F1962" s="142" t="s">
        <v>16280</v>
      </c>
      <c r="G1962" s="142" t="s">
        <v>16554</v>
      </c>
      <c r="H1962" s="141" t="s">
        <v>194</v>
      </c>
      <c r="I1962" s="142">
        <v>3</v>
      </c>
      <c r="J1962" s="144" t="s">
        <v>16548</v>
      </c>
      <c r="K1962" s="141" t="s">
        <v>31</v>
      </c>
      <c r="L1962" s="142">
        <v>1</v>
      </c>
      <c r="M1962" s="27">
        <f t="shared" si="69"/>
        <v>130</v>
      </c>
      <c r="N1962" s="23"/>
      <c r="O1962" s="24" t="s">
        <v>32</v>
      </c>
    </row>
    <row r="1963" s="1" customFormat="1" ht="18.75" spans="1:15">
      <c r="A1963" s="121">
        <v>1958</v>
      </c>
      <c r="B1963" s="121" t="s">
        <v>14518</v>
      </c>
      <c r="C1963" s="121" t="s">
        <v>11004</v>
      </c>
      <c r="D1963" s="121" t="s">
        <v>10034</v>
      </c>
      <c r="E1963" s="121" t="s">
        <v>14519</v>
      </c>
      <c r="F1963" s="142" t="s">
        <v>16280</v>
      </c>
      <c r="G1963" s="142" t="s">
        <v>16555</v>
      </c>
      <c r="H1963" s="141" t="s">
        <v>194</v>
      </c>
      <c r="I1963" s="142">
        <v>5</v>
      </c>
      <c r="J1963" s="144" t="s">
        <v>16548</v>
      </c>
      <c r="K1963" s="141" t="s">
        <v>31</v>
      </c>
      <c r="L1963" s="142">
        <v>2</v>
      </c>
      <c r="M1963" s="27">
        <f t="shared" si="69"/>
        <v>260</v>
      </c>
      <c r="N1963" s="23"/>
      <c r="O1963" s="24" t="s">
        <v>32</v>
      </c>
    </row>
    <row r="1964" s="1" customFormat="1" ht="18.75" spans="1:15">
      <c r="A1964" s="121">
        <v>1959</v>
      </c>
      <c r="B1964" s="121" t="s">
        <v>14518</v>
      </c>
      <c r="C1964" s="121" t="s">
        <v>11004</v>
      </c>
      <c r="D1964" s="121" t="s">
        <v>10034</v>
      </c>
      <c r="E1964" s="121" t="s">
        <v>14519</v>
      </c>
      <c r="F1964" s="142" t="s">
        <v>16280</v>
      </c>
      <c r="G1964" s="142" t="s">
        <v>16556</v>
      </c>
      <c r="H1964" s="141" t="s">
        <v>194</v>
      </c>
      <c r="I1964" s="142">
        <v>3</v>
      </c>
      <c r="J1964" s="144" t="s">
        <v>16548</v>
      </c>
      <c r="K1964" s="141" t="s">
        <v>31</v>
      </c>
      <c r="L1964" s="142">
        <v>1</v>
      </c>
      <c r="M1964" s="27">
        <f t="shared" si="69"/>
        <v>130</v>
      </c>
      <c r="N1964" s="23"/>
      <c r="O1964" s="24" t="s">
        <v>32</v>
      </c>
    </row>
    <row r="1965" s="1" customFormat="1" ht="18.75" spans="1:15">
      <c r="A1965" s="121">
        <v>1960</v>
      </c>
      <c r="B1965" s="121" t="s">
        <v>14518</v>
      </c>
      <c r="C1965" s="121" t="s">
        <v>11004</v>
      </c>
      <c r="D1965" s="121" t="s">
        <v>10034</v>
      </c>
      <c r="E1965" s="121" t="s">
        <v>14519</v>
      </c>
      <c r="F1965" s="142" t="s">
        <v>16280</v>
      </c>
      <c r="G1965" s="142" t="s">
        <v>16557</v>
      </c>
      <c r="H1965" s="141" t="s">
        <v>194</v>
      </c>
      <c r="I1965" s="142">
        <v>5</v>
      </c>
      <c r="J1965" s="144" t="s">
        <v>16548</v>
      </c>
      <c r="K1965" s="141" t="s">
        <v>31</v>
      </c>
      <c r="L1965" s="142">
        <v>2</v>
      </c>
      <c r="M1965" s="27">
        <f t="shared" si="69"/>
        <v>260</v>
      </c>
      <c r="N1965" s="23"/>
      <c r="O1965" s="24" t="s">
        <v>32</v>
      </c>
    </row>
    <row r="1966" s="1" customFormat="1" ht="18.75" spans="1:15">
      <c r="A1966" s="121">
        <v>1961</v>
      </c>
      <c r="B1966" s="121" t="s">
        <v>14518</v>
      </c>
      <c r="C1966" s="121" t="s">
        <v>11004</v>
      </c>
      <c r="D1966" s="121" t="s">
        <v>10034</v>
      </c>
      <c r="E1966" s="121" t="s">
        <v>14519</v>
      </c>
      <c r="F1966" s="142" t="s">
        <v>16280</v>
      </c>
      <c r="G1966" s="142" t="s">
        <v>16558</v>
      </c>
      <c r="H1966" s="141" t="s">
        <v>194</v>
      </c>
      <c r="I1966" s="142">
        <v>3</v>
      </c>
      <c r="J1966" s="144" t="s">
        <v>16548</v>
      </c>
      <c r="K1966" s="141" t="s">
        <v>31</v>
      </c>
      <c r="L1966" s="142">
        <v>1</v>
      </c>
      <c r="M1966" s="27">
        <f t="shared" si="69"/>
        <v>130</v>
      </c>
      <c r="N1966" s="23"/>
      <c r="O1966" s="24" t="s">
        <v>32</v>
      </c>
    </row>
    <row r="1967" s="1" customFormat="1" ht="18.75" spans="1:15">
      <c r="A1967" s="121">
        <v>1962</v>
      </c>
      <c r="B1967" s="121" t="s">
        <v>14518</v>
      </c>
      <c r="C1967" s="121" t="s">
        <v>11004</v>
      </c>
      <c r="D1967" s="121" t="s">
        <v>10034</v>
      </c>
      <c r="E1967" s="121" t="s">
        <v>14519</v>
      </c>
      <c r="F1967" s="142" t="s">
        <v>16280</v>
      </c>
      <c r="G1967" s="142" t="s">
        <v>16559</v>
      </c>
      <c r="H1967" s="141" t="s">
        <v>194</v>
      </c>
      <c r="I1967" s="142">
        <v>4</v>
      </c>
      <c r="J1967" s="144" t="s">
        <v>16560</v>
      </c>
      <c r="K1967" s="141" t="s">
        <v>31</v>
      </c>
      <c r="L1967" s="142">
        <v>1</v>
      </c>
      <c r="M1967" s="27">
        <f t="shared" ref="M1967:M1998" si="70">L1967*130</f>
        <v>130</v>
      </c>
      <c r="N1967" s="23"/>
      <c r="O1967" s="24" t="s">
        <v>32</v>
      </c>
    </row>
    <row r="1968" s="1" customFormat="1" ht="18.75" spans="1:15">
      <c r="A1968" s="121">
        <v>1963</v>
      </c>
      <c r="B1968" s="121" t="s">
        <v>14518</v>
      </c>
      <c r="C1968" s="121" t="s">
        <v>11004</v>
      </c>
      <c r="D1968" s="121" t="s">
        <v>10034</v>
      </c>
      <c r="E1968" s="121" t="s">
        <v>14519</v>
      </c>
      <c r="F1968" s="142" t="s">
        <v>16280</v>
      </c>
      <c r="G1968" s="142" t="s">
        <v>16561</v>
      </c>
      <c r="H1968" s="141" t="s">
        <v>194</v>
      </c>
      <c r="I1968" s="142">
        <v>4</v>
      </c>
      <c r="J1968" s="144" t="s">
        <v>16560</v>
      </c>
      <c r="K1968" s="141" t="s">
        <v>31</v>
      </c>
      <c r="L1968" s="142">
        <v>2</v>
      </c>
      <c r="M1968" s="27">
        <f t="shared" si="70"/>
        <v>260</v>
      </c>
      <c r="N1968" s="23"/>
      <c r="O1968" s="24" t="s">
        <v>32</v>
      </c>
    </row>
    <row r="1969" s="1" customFormat="1" ht="18.75" spans="1:15">
      <c r="A1969" s="121">
        <v>1964</v>
      </c>
      <c r="B1969" s="121" t="s">
        <v>14518</v>
      </c>
      <c r="C1969" s="121" t="s">
        <v>11004</v>
      </c>
      <c r="D1969" s="121" t="s">
        <v>10034</v>
      </c>
      <c r="E1969" s="121" t="s">
        <v>14519</v>
      </c>
      <c r="F1969" s="142" t="s">
        <v>16280</v>
      </c>
      <c r="G1969" s="142" t="s">
        <v>16562</v>
      </c>
      <c r="H1969" s="141" t="s">
        <v>194</v>
      </c>
      <c r="I1969" s="142">
        <v>1</v>
      </c>
      <c r="J1969" s="144" t="s">
        <v>16560</v>
      </c>
      <c r="K1969" s="141" t="s">
        <v>31</v>
      </c>
      <c r="L1969" s="142">
        <v>1</v>
      </c>
      <c r="M1969" s="27">
        <f t="shared" si="70"/>
        <v>130</v>
      </c>
      <c r="N1969" s="23"/>
      <c r="O1969" s="24" t="s">
        <v>32</v>
      </c>
    </row>
    <row r="1970" s="1" customFormat="1" ht="18.75" spans="1:15">
      <c r="A1970" s="121">
        <v>1965</v>
      </c>
      <c r="B1970" s="121" t="s">
        <v>14518</v>
      </c>
      <c r="C1970" s="121" t="s">
        <v>11004</v>
      </c>
      <c r="D1970" s="121" t="s">
        <v>10034</v>
      </c>
      <c r="E1970" s="121" t="s">
        <v>14519</v>
      </c>
      <c r="F1970" s="142" t="s">
        <v>16280</v>
      </c>
      <c r="G1970" s="142" t="s">
        <v>16563</v>
      </c>
      <c r="H1970" s="141" t="s">
        <v>194</v>
      </c>
      <c r="I1970" s="142">
        <v>3</v>
      </c>
      <c r="J1970" s="144" t="s">
        <v>16560</v>
      </c>
      <c r="K1970" s="141" t="s">
        <v>31</v>
      </c>
      <c r="L1970" s="142">
        <v>2</v>
      </c>
      <c r="M1970" s="27">
        <f t="shared" si="70"/>
        <v>260</v>
      </c>
      <c r="N1970" s="23"/>
      <c r="O1970" s="24" t="s">
        <v>32</v>
      </c>
    </row>
    <row r="1971" s="1" customFormat="1" ht="18.75" spans="1:15">
      <c r="A1971" s="121">
        <v>1966</v>
      </c>
      <c r="B1971" s="121" t="s">
        <v>14518</v>
      </c>
      <c r="C1971" s="121" t="s">
        <v>11004</v>
      </c>
      <c r="D1971" s="121" t="s">
        <v>10034</v>
      </c>
      <c r="E1971" s="121" t="s">
        <v>14519</v>
      </c>
      <c r="F1971" s="142" t="s">
        <v>16280</v>
      </c>
      <c r="G1971" s="142" t="s">
        <v>16564</v>
      </c>
      <c r="H1971" s="141" t="s">
        <v>1583</v>
      </c>
      <c r="I1971" s="142">
        <v>3</v>
      </c>
      <c r="J1971" s="144" t="s">
        <v>16560</v>
      </c>
      <c r="K1971" s="141" t="s">
        <v>31</v>
      </c>
      <c r="L1971" s="142">
        <v>2</v>
      </c>
      <c r="M1971" s="27">
        <f t="shared" si="70"/>
        <v>260</v>
      </c>
      <c r="N1971" s="23"/>
      <c r="O1971" s="24" t="s">
        <v>32</v>
      </c>
    </row>
    <row r="1972" s="1" customFormat="1" ht="18.75" spans="1:15">
      <c r="A1972" s="121">
        <v>1967</v>
      </c>
      <c r="B1972" s="121" t="s">
        <v>14518</v>
      </c>
      <c r="C1972" s="121" t="s">
        <v>11004</v>
      </c>
      <c r="D1972" s="121" t="s">
        <v>10034</v>
      </c>
      <c r="E1972" s="121" t="s">
        <v>14519</v>
      </c>
      <c r="F1972" s="142" t="s">
        <v>16280</v>
      </c>
      <c r="G1972" s="142" t="s">
        <v>16565</v>
      </c>
      <c r="H1972" s="141" t="s">
        <v>1583</v>
      </c>
      <c r="I1972" s="142">
        <v>5</v>
      </c>
      <c r="J1972" s="144" t="s">
        <v>16560</v>
      </c>
      <c r="K1972" s="141" t="s">
        <v>31</v>
      </c>
      <c r="L1972" s="142">
        <v>2</v>
      </c>
      <c r="M1972" s="27">
        <f t="shared" si="70"/>
        <v>260</v>
      </c>
      <c r="N1972" s="23"/>
      <c r="O1972" s="24" t="s">
        <v>32</v>
      </c>
    </row>
    <row r="1973" s="1" customFormat="1" ht="18.75" spans="1:15">
      <c r="A1973" s="121">
        <v>1968</v>
      </c>
      <c r="B1973" s="121" t="s">
        <v>14518</v>
      </c>
      <c r="C1973" s="121" t="s">
        <v>11004</v>
      </c>
      <c r="D1973" s="121" t="s">
        <v>10034</v>
      </c>
      <c r="E1973" s="121" t="s">
        <v>14519</v>
      </c>
      <c r="F1973" s="142" t="s">
        <v>16280</v>
      </c>
      <c r="G1973" s="142" t="s">
        <v>16566</v>
      </c>
      <c r="H1973" s="141" t="s">
        <v>194</v>
      </c>
      <c r="I1973" s="142">
        <v>4</v>
      </c>
      <c r="J1973" s="144" t="s">
        <v>16560</v>
      </c>
      <c r="K1973" s="141" t="s">
        <v>31</v>
      </c>
      <c r="L1973" s="142">
        <v>2</v>
      </c>
      <c r="M1973" s="27">
        <f t="shared" si="70"/>
        <v>260</v>
      </c>
      <c r="N1973" s="23"/>
      <c r="O1973" s="24" t="s">
        <v>32</v>
      </c>
    </row>
    <row r="1974" s="1" customFormat="1" ht="18.75" spans="1:15">
      <c r="A1974" s="121">
        <v>1969</v>
      </c>
      <c r="B1974" s="121" t="s">
        <v>14518</v>
      </c>
      <c r="C1974" s="121" t="s">
        <v>11004</v>
      </c>
      <c r="D1974" s="121" t="s">
        <v>10034</v>
      </c>
      <c r="E1974" s="121" t="s">
        <v>14519</v>
      </c>
      <c r="F1974" s="142" t="s">
        <v>16280</v>
      </c>
      <c r="G1974" s="142" t="s">
        <v>16567</v>
      </c>
      <c r="H1974" s="141" t="s">
        <v>194</v>
      </c>
      <c r="I1974" s="142">
        <v>5</v>
      </c>
      <c r="J1974" s="144" t="s">
        <v>16560</v>
      </c>
      <c r="K1974" s="141" t="s">
        <v>31</v>
      </c>
      <c r="L1974" s="142">
        <v>1</v>
      </c>
      <c r="M1974" s="27">
        <f t="shared" si="70"/>
        <v>130</v>
      </c>
      <c r="N1974" s="23"/>
      <c r="O1974" s="24" t="s">
        <v>32</v>
      </c>
    </row>
    <row r="1975" s="1" customFormat="1" ht="18.75" spans="1:15">
      <c r="A1975" s="121">
        <v>1970</v>
      </c>
      <c r="B1975" s="121" t="s">
        <v>14518</v>
      </c>
      <c r="C1975" s="121" t="s">
        <v>11004</v>
      </c>
      <c r="D1975" s="121" t="s">
        <v>10034</v>
      </c>
      <c r="E1975" s="121" t="s">
        <v>14519</v>
      </c>
      <c r="F1975" s="142" t="s">
        <v>16280</v>
      </c>
      <c r="G1975" s="142" t="s">
        <v>16568</v>
      </c>
      <c r="H1975" s="141" t="s">
        <v>194</v>
      </c>
      <c r="I1975" s="142">
        <v>1</v>
      </c>
      <c r="J1975" s="144" t="s">
        <v>16560</v>
      </c>
      <c r="K1975" s="141" t="s">
        <v>31</v>
      </c>
      <c r="L1975" s="142">
        <v>1</v>
      </c>
      <c r="M1975" s="27">
        <f t="shared" si="70"/>
        <v>130</v>
      </c>
      <c r="N1975" s="23"/>
      <c r="O1975" s="24" t="s">
        <v>32</v>
      </c>
    </row>
    <row r="1976" s="1" customFormat="1" ht="18.75" spans="1:15">
      <c r="A1976" s="121">
        <v>1971</v>
      </c>
      <c r="B1976" s="121" t="s">
        <v>14518</v>
      </c>
      <c r="C1976" s="121" t="s">
        <v>11004</v>
      </c>
      <c r="D1976" s="121" t="s">
        <v>10034</v>
      </c>
      <c r="E1976" s="121" t="s">
        <v>14519</v>
      </c>
      <c r="F1976" s="142" t="s">
        <v>16280</v>
      </c>
      <c r="G1976" s="142" t="s">
        <v>16569</v>
      </c>
      <c r="H1976" s="141" t="s">
        <v>194</v>
      </c>
      <c r="I1976" s="142">
        <v>4</v>
      </c>
      <c r="J1976" s="144" t="s">
        <v>16560</v>
      </c>
      <c r="K1976" s="141" t="s">
        <v>31</v>
      </c>
      <c r="L1976" s="142">
        <v>2</v>
      </c>
      <c r="M1976" s="27">
        <f t="shared" si="70"/>
        <v>260</v>
      </c>
      <c r="N1976" s="23"/>
      <c r="O1976" s="24" t="s">
        <v>32</v>
      </c>
    </row>
    <row r="1977" s="1" customFormat="1" ht="18.75" spans="1:15">
      <c r="A1977" s="121">
        <v>1972</v>
      </c>
      <c r="B1977" s="121" t="s">
        <v>14518</v>
      </c>
      <c r="C1977" s="121" t="s">
        <v>11004</v>
      </c>
      <c r="D1977" s="121" t="s">
        <v>10034</v>
      </c>
      <c r="E1977" s="121" t="s">
        <v>14519</v>
      </c>
      <c r="F1977" s="142" t="s">
        <v>16280</v>
      </c>
      <c r="G1977" s="142" t="s">
        <v>16570</v>
      </c>
      <c r="H1977" s="141" t="s">
        <v>194</v>
      </c>
      <c r="I1977" s="142">
        <v>4</v>
      </c>
      <c r="J1977" s="144" t="s">
        <v>16560</v>
      </c>
      <c r="K1977" s="141" t="s">
        <v>31</v>
      </c>
      <c r="L1977" s="142">
        <v>2</v>
      </c>
      <c r="M1977" s="27">
        <f t="shared" si="70"/>
        <v>260</v>
      </c>
      <c r="N1977" s="23"/>
      <c r="O1977" s="24" t="s">
        <v>32</v>
      </c>
    </row>
    <row r="1978" s="1" customFormat="1" ht="18.75" spans="1:15">
      <c r="A1978" s="121">
        <v>1973</v>
      </c>
      <c r="B1978" s="121" t="s">
        <v>14518</v>
      </c>
      <c r="C1978" s="121" t="s">
        <v>11004</v>
      </c>
      <c r="D1978" s="121" t="s">
        <v>10034</v>
      </c>
      <c r="E1978" s="121" t="s">
        <v>14519</v>
      </c>
      <c r="F1978" s="142" t="s">
        <v>16280</v>
      </c>
      <c r="G1978" s="142" t="s">
        <v>16571</v>
      </c>
      <c r="H1978" s="141" t="s">
        <v>194</v>
      </c>
      <c r="I1978" s="142">
        <v>4</v>
      </c>
      <c r="J1978" s="144" t="s">
        <v>16560</v>
      </c>
      <c r="K1978" s="141" t="s">
        <v>31</v>
      </c>
      <c r="L1978" s="142">
        <v>2</v>
      </c>
      <c r="M1978" s="27">
        <f t="shared" si="70"/>
        <v>260</v>
      </c>
      <c r="N1978" s="23"/>
      <c r="O1978" s="24" t="s">
        <v>32</v>
      </c>
    </row>
    <row r="1979" s="1" customFormat="1" ht="18.75" spans="1:15">
      <c r="A1979" s="121">
        <v>1974</v>
      </c>
      <c r="B1979" s="121" t="s">
        <v>14518</v>
      </c>
      <c r="C1979" s="121" t="s">
        <v>11004</v>
      </c>
      <c r="D1979" s="121" t="s">
        <v>10034</v>
      </c>
      <c r="E1979" s="121" t="s">
        <v>14519</v>
      </c>
      <c r="F1979" s="142" t="s">
        <v>16280</v>
      </c>
      <c r="G1979" s="142" t="s">
        <v>16572</v>
      </c>
      <c r="H1979" s="141" t="s">
        <v>1583</v>
      </c>
      <c r="I1979" s="142">
        <v>3</v>
      </c>
      <c r="J1979" s="144" t="s">
        <v>16560</v>
      </c>
      <c r="K1979" s="141" t="s">
        <v>31</v>
      </c>
      <c r="L1979" s="142">
        <v>3</v>
      </c>
      <c r="M1979" s="27">
        <f t="shared" si="70"/>
        <v>390</v>
      </c>
      <c r="N1979" s="23"/>
      <c r="O1979" s="24" t="s">
        <v>32</v>
      </c>
    </row>
    <row r="1980" s="1" customFormat="1" ht="18.75" spans="1:15">
      <c r="A1980" s="121">
        <v>1975</v>
      </c>
      <c r="B1980" s="121" t="s">
        <v>14518</v>
      </c>
      <c r="C1980" s="121" t="s">
        <v>11004</v>
      </c>
      <c r="D1980" s="121" t="s">
        <v>10034</v>
      </c>
      <c r="E1980" s="121" t="s">
        <v>14519</v>
      </c>
      <c r="F1980" s="142" t="s">
        <v>16280</v>
      </c>
      <c r="G1980" s="142" t="s">
        <v>16573</v>
      </c>
      <c r="H1980" s="141" t="s">
        <v>1583</v>
      </c>
      <c r="I1980" s="142">
        <v>3</v>
      </c>
      <c r="J1980" s="144" t="s">
        <v>16560</v>
      </c>
      <c r="K1980" s="141" t="s">
        <v>31</v>
      </c>
      <c r="L1980" s="142">
        <v>3</v>
      </c>
      <c r="M1980" s="27">
        <f t="shared" si="70"/>
        <v>390</v>
      </c>
      <c r="N1980" s="23"/>
      <c r="O1980" s="24" t="s">
        <v>32</v>
      </c>
    </row>
    <row r="1981" s="1" customFormat="1" ht="18.75" spans="1:15">
      <c r="A1981" s="121">
        <v>1976</v>
      </c>
      <c r="B1981" s="121" t="s">
        <v>14518</v>
      </c>
      <c r="C1981" s="121" t="s">
        <v>11004</v>
      </c>
      <c r="D1981" s="121" t="s">
        <v>10034</v>
      </c>
      <c r="E1981" s="121" t="s">
        <v>14519</v>
      </c>
      <c r="F1981" s="142" t="s">
        <v>16280</v>
      </c>
      <c r="G1981" s="142" t="s">
        <v>16574</v>
      </c>
      <c r="H1981" s="141" t="s">
        <v>1583</v>
      </c>
      <c r="I1981" s="142">
        <v>1</v>
      </c>
      <c r="J1981" s="144" t="s">
        <v>16560</v>
      </c>
      <c r="K1981" s="141" t="s">
        <v>31</v>
      </c>
      <c r="L1981" s="142">
        <v>1</v>
      </c>
      <c r="M1981" s="27">
        <f t="shared" si="70"/>
        <v>130</v>
      </c>
      <c r="N1981" s="23"/>
      <c r="O1981" s="24" t="s">
        <v>32</v>
      </c>
    </row>
    <row r="1982" s="1" customFormat="1" ht="18.75" spans="1:15">
      <c r="A1982" s="121">
        <v>1977</v>
      </c>
      <c r="B1982" s="121" t="s">
        <v>14518</v>
      </c>
      <c r="C1982" s="121" t="s">
        <v>11004</v>
      </c>
      <c r="D1982" s="121" t="s">
        <v>10034</v>
      </c>
      <c r="E1982" s="121" t="s">
        <v>14519</v>
      </c>
      <c r="F1982" s="142" t="s">
        <v>16280</v>
      </c>
      <c r="G1982" s="142" t="s">
        <v>16575</v>
      </c>
      <c r="H1982" s="141" t="s">
        <v>1583</v>
      </c>
      <c r="I1982" s="142">
        <v>7</v>
      </c>
      <c r="J1982" s="144" t="s">
        <v>16576</v>
      </c>
      <c r="K1982" s="141" t="s">
        <v>31</v>
      </c>
      <c r="L1982" s="142">
        <v>3</v>
      </c>
      <c r="M1982" s="27">
        <f t="shared" si="70"/>
        <v>390</v>
      </c>
      <c r="N1982" s="23"/>
      <c r="O1982" s="24" t="s">
        <v>32</v>
      </c>
    </row>
    <row r="1983" s="1" customFormat="1" ht="18.75" spans="1:15">
      <c r="A1983" s="121">
        <v>1978</v>
      </c>
      <c r="B1983" s="121" t="s">
        <v>14518</v>
      </c>
      <c r="C1983" s="121" t="s">
        <v>11004</v>
      </c>
      <c r="D1983" s="121" t="s">
        <v>10034</v>
      </c>
      <c r="E1983" s="121" t="s">
        <v>14519</v>
      </c>
      <c r="F1983" s="142" t="s">
        <v>16280</v>
      </c>
      <c r="G1983" s="142" t="s">
        <v>16577</v>
      </c>
      <c r="H1983" s="141" t="s">
        <v>194</v>
      </c>
      <c r="I1983" s="142">
        <v>5</v>
      </c>
      <c r="J1983" s="144" t="s">
        <v>16576</v>
      </c>
      <c r="K1983" s="141" t="s">
        <v>31</v>
      </c>
      <c r="L1983" s="142">
        <v>2</v>
      </c>
      <c r="M1983" s="27">
        <f t="shared" si="70"/>
        <v>260</v>
      </c>
      <c r="N1983" s="23"/>
      <c r="O1983" s="24" t="s">
        <v>32</v>
      </c>
    </row>
    <row r="1984" s="1" customFormat="1" ht="18.75" spans="1:15">
      <c r="A1984" s="121">
        <v>1979</v>
      </c>
      <c r="B1984" s="121" t="s">
        <v>14518</v>
      </c>
      <c r="C1984" s="121" t="s">
        <v>11004</v>
      </c>
      <c r="D1984" s="121" t="s">
        <v>10034</v>
      </c>
      <c r="E1984" s="121" t="s">
        <v>14519</v>
      </c>
      <c r="F1984" s="142" t="s">
        <v>16280</v>
      </c>
      <c r="G1984" s="142" t="s">
        <v>16578</v>
      </c>
      <c r="H1984" s="141" t="s">
        <v>194</v>
      </c>
      <c r="I1984" s="142">
        <v>4</v>
      </c>
      <c r="J1984" s="144" t="s">
        <v>16576</v>
      </c>
      <c r="K1984" s="141" t="s">
        <v>31</v>
      </c>
      <c r="L1984" s="142">
        <v>2</v>
      </c>
      <c r="M1984" s="27">
        <f t="shared" si="70"/>
        <v>260</v>
      </c>
      <c r="N1984" s="23"/>
      <c r="O1984" s="24" t="s">
        <v>32</v>
      </c>
    </row>
    <row r="1985" s="1" customFormat="1" ht="18.75" spans="1:15">
      <c r="A1985" s="121">
        <v>1980</v>
      </c>
      <c r="B1985" s="121" t="s">
        <v>14518</v>
      </c>
      <c r="C1985" s="121" t="s">
        <v>11004</v>
      </c>
      <c r="D1985" s="121" t="s">
        <v>10034</v>
      </c>
      <c r="E1985" s="121" t="s">
        <v>14519</v>
      </c>
      <c r="F1985" s="142" t="s">
        <v>16280</v>
      </c>
      <c r="G1985" s="142" t="s">
        <v>16579</v>
      </c>
      <c r="H1985" s="141" t="s">
        <v>6215</v>
      </c>
      <c r="I1985" s="142">
        <v>6</v>
      </c>
      <c r="J1985" s="144" t="s">
        <v>16576</v>
      </c>
      <c r="K1985" s="141" t="s">
        <v>31</v>
      </c>
      <c r="L1985" s="142">
        <v>4</v>
      </c>
      <c r="M1985" s="27">
        <f t="shared" si="70"/>
        <v>520</v>
      </c>
      <c r="N1985" s="23"/>
      <c r="O1985" s="24" t="s">
        <v>32</v>
      </c>
    </row>
    <row r="1986" s="1" customFormat="1" ht="18.75" spans="1:15">
      <c r="A1986" s="121">
        <v>1981</v>
      </c>
      <c r="B1986" s="121" t="s">
        <v>14518</v>
      </c>
      <c r="C1986" s="121" t="s">
        <v>11004</v>
      </c>
      <c r="D1986" s="121" t="s">
        <v>10034</v>
      </c>
      <c r="E1986" s="121" t="s">
        <v>14519</v>
      </c>
      <c r="F1986" s="142" t="s">
        <v>16280</v>
      </c>
      <c r="G1986" s="142" t="s">
        <v>16580</v>
      </c>
      <c r="H1986" s="141" t="s">
        <v>1583</v>
      </c>
      <c r="I1986" s="142">
        <v>4</v>
      </c>
      <c r="J1986" s="144" t="s">
        <v>16576</v>
      </c>
      <c r="K1986" s="141" t="s">
        <v>31</v>
      </c>
      <c r="L1986" s="142">
        <v>2</v>
      </c>
      <c r="M1986" s="27">
        <f t="shared" si="70"/>
        <v>260</v>
      </c>
      <c r="N1986" s="23"/>
      <c r="O1986" s="24" t="s">
        <v>32</v>
      </c>
    </row>
    <row r="1987" s="1" customFormat="1" ht="18.75" spans="1:15">
      <c r="A1987" s="121">
        <v>1982</v>
      </c>
      <c r="B1987" s="121" t="s">
        <v>14518</v>
      </c>
      <c r="C1987" s="121" t="s">
        <v>11004</v>
      </c>
      <c r="D1987" s="121" t="s">
        <v>10034</v>
      </c>
      <c r="E1987" s="121" t="s">
        <v>14519</v>
      </c>
      <c r="F1987" s="142" t="s">
        <v>16280</v>
      </c>
      <c r="G1987" s="142" t="s">
        <v>16581</v>
      </c>
      <c r="H1987" s="141" t="s">
        <v>1583</v>
      </c>
      <c r="I1987" s="142">
        <v>3</v>
      </c>
      <c r="J1987" s="144" t="s">
        <v>16576</v>
      </c>
      <c r="K1987" s="141" t="s">
        <v>31</v>
      </c>
      <c r="L1987" s="142">
        <v>2</v>
      </c>
      <c r="M1987" s="27">
        <f t="shared" si="70"/>
        <v>260</v>
      </c>
      <c r="N1987" s="23"/>
      <c r="O1987" s="24" t="s">
        <v>32</v>
      </c>
    </row>
    <row r="1988" s="1" customFormat="1" ht="18.75" spans="1:15">
      <c r="A1988" s="121">
        <v>1983</v>
      </c>
      <c r="B1988" s="121" t="s">
        <v>14518</v>
      </c>
      <c r="C1988" s="121" t="s">
        <v>11004</v>
      </c>
      <c r="D1988" s="121" t="s">
        <v>10034</v>
      </c>
      <c r="E1988" s="121" t="s">
        <v>14519</v>
      </c>
      <c r="F1988" s="142" t="s">
        <v>16280</v>
      </c>
      <c r="G1988" s="142" t="s">
        <v>16582</v>
      </c>
      <c r="H1988" s="141" t="s">
        <v>194</v>
      </c>
      <c r="I1988" s="142">
        <v>6</v>
      </c>
      <c r="J1988" s="144" t="s">
        <v>16576</v>
      </c>
      <c r="K1988" s="141" t="s">
        <v>31</v>
      </c>
      <c r="L1988" s="142">
        <v>3</v>
      </c>
      <c r="M1988" s="27">
        <f t="shared" si="70"/>
        <v>390</v>
      </c>
      <c r="N1988" s="23"/>
      <c r="O1988" s="24" t="s">
        <v>32</v>
      </c>
    </row>
    <row r="1989" s="1" customFormat="1" ht="18.75" spans="1:15">
      <c r="A1989" s="121">
        <v>1984</v>
      </c>
      <c r="B1989" s="121" t="s">
        <v>14518</v>
      </c>
      <c r="C1989" s="121" t="s">
        <v>11004</v>
      </c>
      <c r="D1989" s="121" t="s">
        <v>10034</v>
      </c>
      <c r="E1989" s="121" t="s">
        <v>14519</v>
      </c>
      <c r="F1989" s="142" t="s">
        <v>16280</v>
      </c>
      <c r="G1989" s="142" t="s">
        <v>16583</v>
      </c>
      <c r="H1989" s="141" t="s">
        <v>1583</v>
      </c>
      <c r="I1989" s="142">
        <v>4</v>
      </c>
      <c r="J1989" s="144" t="s">
        <v>16576</v>
      </c>
      <c r="K1989" s="141" t="s">
        <v>31</v>
      </c>
      <c r="L1989" s="142">
        <v>4</v>
      </c>
      <c r="M1989" s="27">
        <f t="shared" si="70"/>
        <v>520</v>
      </c>
      <c r="N1989" s="23"/>
      <c r="O1989" s="24" t="s">
        <v>32</v>
      </c>
    </row>
    <row r="1990" s="1" customFormat="1" ht="18.75" spans="1:15">
      <c r="A1990" s="121">
        <v>1985</v>
      </c>
      <c r="B1990" s="121" t="s">
        <v>14518</v>
      </c>
      <c r="C1990" s="121" t="s">
        <v>11004</v>
      </c>
      <c r="D1990" s="121" t="s">
        <v>10034</v>
      </c>
      <c r="E1990" s="121" t="s">
        <v>14519</v>
      </c>
      <c r="F1990" s="142" t="s">
        <v>16280</v>
      </c>
      <c r="G1990" s="142" t="s">
        <v>16584</v>
      </c>
      <c r="H1990" s="141" t="s">
        <v>194</v>
      </c>
      <c r="I1990" s="142">
        <v>4</v>
      </c>
      <c r="J1990" s="144" t="s">
        <v>16576</v>
      </c>
      <c r="K1990" s="141" t="s">
        <v>31</v>
      </c>
      <c r="L1990" s="142">
        <v>2</v>
      </c>
      <c r="M1990" s="27">
        <f t="shared" si="70"/>
        <v>260</v>
      </c>
      <c r="N1990" s="23"/>
      <c r="O1990" s="24" t="s">
        <v>32</v>
      </c>
    </row>
    <row r="1991" s="1" customFormat="1" ht="18.75" spans="1:15">
      <c r="A1991" s="121">
        <v>1986</v>
      </c>
      <c r="B1991" s="121" t="s">
        <v>14518</v>
      </c>
      <c r="C1991" s="121" t="s">
        <v>11004</v>
      </c>
      <c r="D1991" s="121" t="s">
        <v>10034</v>
      </c>
      <c r="E1991" s="121" t="s">
        <v>14519</v>
      </c>
      <c r="F1991" s="142" t="s">
        <v>16280</v>
      </c>
      <c r="G1991" s="142" t="s">
        <v>16585</v>
      </c>
      <c r="H1991" s="141" t="s">
        <v>1583</v>
      </c>
      <c r="I1991" s="142">
        <v>4</v>
      </c>
      <c r="J1991" s="144" t="s">
        <v>16586</v>
      </c>
      <c r="K1991" s="141" t="s">
        <v>31</v>
      </c>
      <c r="L1991" s="142">
        <v>2</v>
      </c>
      <c r="M1991" s="27">
        <f t="shared" si="70"/>
        <v>260</v>
      </c>
      <c r="N1991" s="23"/>
      <c r="O1991" s="24" t="s">
        <v>32</v>
      </c>
    </row>
    <row r="1992" s="1" customFormat="1" ht="18.75" spans="1:15">
      <c r="A1992" s="121">
        <v>1987</v>
      </c>
      <c r="B1992" s="121" t="s">
        <v>14518</v>
      </c>
      <c r="C1992" s="121" t="s">
        <v>11004</v>
      </c>
      <c r="D1992" s="121" t="s">
        <v>10034</v>
      </c>
      <c r="E1992" s="121" t="s">
        <v>14519</v>
      </c>
      <c r="F1992" s="142" t="s">
        <v>16280</v>
      </c>
      <c r="G1992" s="142" t="s">
        <v>16587</v>
      </c>
      <c r="H1992" s="141" t="s">
        <v>194</v>
      </c>
      <c r="I1992" s="142">
        <v>4</v>
      </c>
      <c r="J1992" s="144" t="s">
        <v>16586</v>
      </c>
      <c r="K1992" s="141" t="s">
        <v>31</v>
      </c>
      <c r="L1992" s="142">
        <v>2</v>
      </c>
      <c r="M1992" s="27">
        <f t="shared" si="70"/>
        <v>260</v>
      </c>
      <c r="N1992" s="23"/>
      <c r="O1992" s="24" t="s">
        <v>32</v>
      </c>
    </row>
    <row r="1993" s="1" customFormat="1" ht="18.75" spans="1:15">
      <c r="A1993" s="121">
        <v>1988</v>
      </c>
      <c r="B1993" s="121" t="s">
        <v>14518</v>
      </c>
      <c r="C1993" s="121" t="s">
        <v>11004</v>
      </c>
      <c r="D1993" s="121" t="s">
        <v>10034</v>
      </c>
      <c r="E1993" s="121" t="s">
        <v>14519</v>
      </c>
      <c r="F1993" s="142" t="s">
        <v>16280</v>
      </c>
      <c r="G1993" s="142" t="s">
        <v>16588</v>
      </c>
      <c r="H1993" s="141" t="s">
        <v>1583</v>
      </c>
      <c r="I1993" s="142">
        <v>5</v>
      </c>
      <c r="J1993" s="144" t="s">
        <v>16586</v>
      </c>
      <c r="K1993" s="141" t="s">
        <v>31</v>
      </c>
      <c r="L1993" s="142">
        <v>4</v>
      </c>
      <c r="M1993" s="27">
        <f t="shared" si="70"/>
        <v>520</v>
      </c>
      <c r="N1993" s="23"/>
      <c r="O1993" s="24" t="s">
        <v>32</v>
      </c>
    </row>
    <row r="1994" s="1" customFormat="1" ht="18.75" spans="1:15">
      <c r="A1994" s="121">
        <v>1989</v>
      </c>
      <c r="B1994" s="121" t="s">
        <v>14518</v>
      </c>
      <c r="C1994" s="121" t="s">
        <v>11004</v>
      </c>
      <c r="D1994" s="121" t="s">
        <v>10034</v>
      </c>
      <c r="E1994" s="121" t="s">
        <v>14519</v>
      </c>
      <c r="F1994" s="142" t="s">
        <v>16280</v>
      </c>
      <c r="G1994" s="142" t="s">
        <v>16589</v>
      </c>
      <c r="H1994" s="141" t="s">
        <v>1583</v>
      </c>
      <c r="I1994" s="142">
        <v>4</v>
      </c>
      <c r="J1994" s="144" t="s">
        <v>16586</v>
      </c>
      <c r="K1994" s="141" t="s">
        <v>31</v>
      </c>
      <c r="L1994" s="142">
        <v>2</v>
      </c>
      <c r="M1994" s="27">
        <f t="shared" si="70"/>
        <v>260</v>
      </c>
      <c r="N1994" s="23"/>
      <c r="O1994" s="24" t="s">
        <v>32</v>
      </c>
    </row>
    <row r="1995" s="1" customFormat="1" ht="18.75" spans="1:15">
      <c r="A1995" s="121">
        <v>1990</v>
      </c>
      <c r="B1995" s="121" t="s">
        <v>14518</v>
      </c>
      <c r="C1995" s="121" t="s">
        <v>11004</v>
      </c>
      <c r="D1995" s="121" t="s">
        <v>10034</v>
      </c>
      <c r="E1995" s="121" t="s">
        <v>14519</v>
      </c>
      <c r="F1995" s="142" t="s">
        <v>16280</v>
      </c>
      <c r="G1995" s="142" t="s">
        <v>16590</v>
      </c>
      <c r="H1995" s="141" t="s">
        <v>1583</v>
      </c>
      <c r="I1995" s="142">
        <v>5</v>
      </c>
      <c r="J1995" s="144" t="s">
        <v>16586</v>
      </c>
      <c r="K1995" s="141" t="s">
        <v>31</v>
      </c>
      <c r="L1995" s="142">
        <v>3</v>
      </c>
      <c r="M1995" s="27">
        <f t="shared" si="70"/>
        <v>390</v>
      </c>
      <c r="N1995" s="23"/>
      <c r="O1995" s="24" t="s">
        <v>32</v>
      </c>
    </row>
    <row r="1996" s="1" customFormat="1" ht="18.75" spans="1:15">
      <c r="A1996" s="121">
        <v>1991</v>
      </c>
      <c r="B1996" s="121" t="s">
        <v>14518</v>
      </c>
      <c r="C1996" s="121" t="s">
        <v>11004</v>
      </c>
      <c r="D1996" s="121" t="s">
        <v>10034</v>
      </c>
      <c r="E1996" s="121" t="s">
        <v>14519</v>
      </c>
      <c r="F1996" s="142" t="s">
        <v>16280</v>
      </c>
      <c r="G1996" s="142" t="s">
        <v>16591</v>
      </c>
      <c r="H1996" s="141" t="s">
        <v>1583</v>
      </c>
      <c r="I1996" s="142">
        <v>3</v>
      </c>
      <c r="J1996" s="144" t="s">
        <v>16586</v>
      </c>
      <c r="K1996" s="141" t="s">
        <v>31</v>
      </c>
      <c r="L1996" s="142">
        <v>3</v>
      </c>
      <c r="M1996" s="27">
        <f t="shared" si="70"/>
        <v>390</v>
      </c>
      <c r="N1996" s="23"/>
      <c r="O1996" s="24" t="s">
        <v>32</v>
      </c>
    </row>
    <row r="1997" s="1" customFormat="1" ht="18.75" spans="1:15">
      <c r="A1997" s="121">
        <v>1992</v>
      </c>
      <c r="B1997" s="121" t="s">
        <v>14518</v>
      </c>
      <c r="C1997" s="121" t="s">
        <v>11004</v>
      </c>
      <c r="D1997" s="121" t="s">
        <v>10034</v>
      </c>
      <c r="E1997" s="121" t="s">
        <v>14519</v>
      </c>
      <c r="F1997" s="142" t="s">
        <v>16280</v>
      </c>
      <c r="G1997" s="142" t="s">
        <v>16592</v>
      </c>
      <c r="H1997" s="141" t="s">
        <v>194</v>
      </c>
      <c r="I1997" s="142">
        <v>3</v>
      </c>
      <c r="J1997" s="144" t="s">
        <v>16586</v>
      </c>
      <c r="K1997" s="141" t="s">
        <v>31</v>
      </c>
      <c r="L1997" s="142">
        <v>1</v>
      </c>
      <c r="M1997" s="27">
        <f t="shared" si="70"/>
        <v>130</v>
      </c>
      <c r="N1997" s="23"/>
      <c r="O1997" s="24" t="s">
        <v>32</v>
      </c>
    </row>
    <row r="1998" s="1" customFormat="1" ht="18.75" spans="1:15">
      <c r="A1998" s="121">
        <v>1993</v>
      </c>
      <c r="B1998" s="121" t="s">
        <v>14518</v>
      </c>
      <c r="C1998" s="121" t="s">
        <v>11004</v>
      </c>
      <c r="D1998" s="121" t="s">
        <v>10034</v>
      </c>
      <c r="E1998" s="121" t="s">
        <v>14519</v>
      </c>
      <c r="F1998" s="142" t="s">
        <v>16280</v>
      </c>
      <c r="G1998" s="142" t="s">
        <v>15147</v>
      </c>
      <c r="H1998" s="141" t="s">
        <v>1583</v>
      </c>
      <c r="I1998" s="142">
        <v>4</v>
      </c>
      <c r="J1998" s="144" t="s">
        <v>16586</v>
      </c>
      <c r="K1998" s="141" t="s">
        <v>31</v>
      </c>
      <c r="L1998" s="142">
        <v>3</v>
      </c>
      <c r="M1998" s="27">
        <f t="shared" si="70"/>
        <v>390</v>
      </c>
      <c r="N1998" s="23"/>
      <c r="O1998" s="24" t="s">
        <v>32</v>
      </c>
    </row>
    <row r="1999" s="1" customFormat="1" ht="18.75" spans="1:15">
      <c r="A1999" s="121">
        <v>1994</v>
      </c>
      <c r="B1999" s="121" t="s">
        <v>14518</v>
      </c>
      <c r="C1999" s="121" t="s">
        <v>11004</v>
      </c>
      <c r="D1999" s="121" t="s">
        <v>10034</v>
      </c>
      <c r="E1999" s="121" t="s">
        <v>14519</v>
      </c>
      <c r="F1999" s="142" t="s">
        <v>16280</v>
      </c>
      <c r="G1999" s="142" t="s">
        <v>16593</v>
      </c>
      <c r="H1999" s="141" t="s">
        <v>1583</v>
      </c>
      <c r="I1999" s="142">
        <v>4</v>
      </c>
      <c r="J1999" s="144" t="s">
        <v>16586</v>
      </c>
      <c r="K1999" s="141" t="s">
        <v>31</v>
      </c>
      <c r="L1999" s="142">
        <v>4</v>
      </c>
      <c r="M1999" s="27">
        <f t="shared" ref="M1999:M2030" si="71">L1999*130</f>
        <v>520</v>
      </c>
      <c r="N1999" s="23"/>
      <c r="O1999" s="24" t="s">
        <v>32</v>
      </c>
    </row>
    <row r="2000" s="1" customFormat="1" ht="18.75" spans="1:15">
      <c r="A2000" s="121">
        <v>1995</v>
      </c>
      <c r="B2000" s="121" t="s">
        <v>14518</v>
      </c>
      <c r="C2000" s="121" t="s">
        <v>11004</v>
      </c>
      <c r="D2000" s="121" t="s">
        <v>10034</v>
      </c>
      <c r="E2000" s="121" t="s">
        <v>14519</v>
      </c>
      <c r="F2000" s="142" t="s">
        <v>16280</v>
      </c>
      <c r="G2000" s="142" t="s">
        <v>16594</v>
      </c>
      <c r="H2000" s="141" t="s">
        <v>194</v>
      </c>
      <c r="I2000" s="142">
        <v>3</v>
      </c>
      <c r="J2000" s="144" t="s">
        <v>16586</v>
      </c>
      <c r="K2000" s="141" t="s">
        <v>31</v>
      </c>
      <c r="L2000" s="142">
        <v>1</v>
      </c>
      <c r="M2000" s="27">
        <f t="shared" si="71"/>
        <v>130</v>
      </c>
      <c r="N2000" s="23"/>
      <c r="O2000" s="24" t="s">
        <v>32</v>
      </c>
    </row>
    <row r="2001" s="1" customFormat="1" ht="18.75" spans="1:15">
      <c r="A2001" s="121">
        <v>1996</v>
      </c>
      <c r="B2001" s="121" t="s">
        <v>14518</v>
      </c>
      <c r="C2001" s="121" t="s">
        <v>11004</v>
      </c>
      <c r="D2001" s="121" t="s">
        <v>10034</v>
      </c>
      <c r="E2001" s="121" t="s">
        <v>14519</v>
      </c>
      <c r="F2001" s="142" t="s">
        <v>16280</v>
      </c>
      <c r="G2001" s="142" t="s">
        <v>16595</v>
      </c>
      <c r="H2001" s="141" t="s">
        <v>194</v>
      </c>
      <c r="I2001" s="142">
        <v>2</v>
      </c>
      <c r="J2001" s="144" t="s">
        <v>16586</v>
      </c>
      <c r="K2001" s="141" t="s">
        <v>31</v>
      </c>
      <c r="L2001" s="142">
        <v>1</v>
      </c>
      <c r="M2001" s="27">
        <f t="shared" si="71"/>
        <v>130</v>
      </c>
      <c r="N2001" s="23"/>
      <c r="O2001" s="24" t="s">
        <v>32</v>
      </c>
    </row>
    <row r="2002" s="1" customFormat="1" ht="18.75" spans="1:15">
      <c r="A2002" s="121">
        <v>1997</v>
      </c>
      <c r="B2002" s="121" t="s">
        <v>14518</v>
      </c>
      <c r="C2002" s="121" t="s">
        <v>11004</v>
      </c>
      <c r="D2002" s="121" t="s">
        <v>10034</v>
      </c>
      <c r="E2002" s="121" t="s">
        <v>14519</v>
      </c>
      <c r="F2002" s="142" t="s">
        <v>16280</v>
      </c>
      <c r="G2002" s="142" t="s">
        <v>16596</v>
      </c>
      <c r="H2002" s="141" t="s">
        <v>1583</v>
      </c>
      <c r="I2002" s="142">
        <v>3</v>
      </c>
      <c r="J2002" s="144" t="s">
        <v>16586</v>
      </c>
      <c r="K2002" s="141" t="s">
        <v>31</v>
      </c>
      <c r="L2002" s="142">
        <v>1</v>
      </c>
      <c r="M2002" s="27">
        <f t="shared" si="71"/>
        <v>130</v>
      </c>
      <c r="N2002" s="23"/>
      <c r="O2002" s="24" t="s">
        <v>32</v>
      </c>
    </row>
    <row r="2003" s="1" customFormat="1" ht="18.75" spans="1:15">
      <c r="A2003" s="121">
        <v>1998</v>
      </c>
      <c r="B2003" s="121" t="s">
        <v>14518</v>
      </c>
      <c r="C2003" s="121" t="s">
        <v>11004</v>
      </c>
      <c r="D2003" s="121" t="s">
        <v>10034</v>
      </c>
      <c r="E2003" s="121" t="s">
        <v>14519</v>
      </c>
      <c r="F2003" s="142" t="s">
        <v>16280</v>
      </c>
      <c r="G2003" s="142" t="s">
        <v>16597</v>
      </c>
      <c r="H2003" s="141" t="s">
        <v>194</v>
      </c>
      <c r="I2003" s="142">
        <v>2</v>
      </c>
      <c r="J2003" s="144" t="s">
        <v>16586</v>
      </c>
      <c r="K2003" s="141" t="s">
        <v>31</v>
      </c>
      <c r="L2003" s="142">
        <v>1</v>
      </c>
      <c r="M2003" s="27">
        <f t="shared" si="71"/>
        <v>130</v>
      </c>
      <c r="N2003" s="23"/>
      <c r="O2003" s="24" t="s">
        <v>32</v>
      </c>
    </row>
    <row r="2004" s="1" customFormat="1" ht="18.75" spans="1:15">
      <c r="A2004" s="121">
        <v>1999</v>
      </c>
      <c r="B2004" s="121" t="s">
        <v>14518</v>
      </c>
      <c r="C2004" s="121" t="s">
        <v>11004</v>
      </c>
      <c r="D2004" s="121" t="s">
        <v>10034</v>
      </c>
      <c r="E2004" s="121" t="s">
        <v>14519</v>
      </c>
      <c r="F2004" s="142" t="s">
        <v>16280</v>
      </c>
      <c r="G2004" s="142" t="s">
        <v>16598</v>
      </c>
      <c r="H2004" s="141" t="s">
        <v>1583</v>
      </c>
      <c r="I2004" s="142">
        <v>4</v>
      </c>
      <c r="J2004" s="144" t="s">
        <v>16586</v>
      </c>
      <c r="K2004" s="141" t="s">
        <v>31</v>
      </c>
      <c r="L2004" s="142">
        <v>2</v>
      </c>
      <c r="M2004" s="27">
        <f t="shared" si="71"/>
        <v>260</v>
      </c>
      <c r="N2004" s="23"/>
      <c r="O2004" s="24" t="s">
        <v>32</v>
      </c>
    </row>
    <row r="2005" s="1" customFormat="1" ht="18.75" spans="1:15">
      <c r="A2005" s="121">
        <v>2000</v>
      </c>
      <c r="B2005" s="121" t="s">
        <v>14518</v>
      </c>
      <c r="C2005" s="121" t="s">
        <v>11004</v>
      </c>
      <c r="D2005" s="121" t="s">
        <v>10034</v>
      </c>
      <c r="E2005" s="121" t="s">
        <v>14519</v>
      </c>
      <c r="F2005" s="142" t="s">
        <v>16280</v>
      </c>
      <c r="G2005" s="142" t="s">
        <v>16599</v>
      </c>
      <c r="H2005" s="141" t="s">
        <v>194</v>
      </c>
      <c r="I2005" s="142">
        <v>3</v>
      </c>
      <c r="J2005" s="144" t="s">
        <v>16586</v>
      </c>
      <c r="K2005" s="141" t="s">
        <v>31</v>
      </c>
      <c r="L2005" s="142">
        <v>2</v>
      </c>
      <c r="M2005" s="27">
        <f t="shared" si="71"/>
        <v>260</v>
      </c>
      <c r="N2005" s="23"/>
      <c r="O2005" s="24" t="s">
        <v>32</v>
      </c>
    </row>
    <row r="2006" s="1" customFormat="1" ht="18.75" spans="1:15">
      <c r="A2006" s="121">
        <v>2001</v>
      </c>
      <c r="B2006" s="121" t="s">
        <v>14518</v>
      </c>
      <c r="C2006" s="121" t="s">
        <v>11004</v>
      </c>
      <c r="D2006" s="121" t="s">
        <v>10034</v>
      </c>
      <c r="E2006" s="121" t="s">
        <v>14519</v>
      </c>
      <c r="F2006" s="142" t="s">
        <v>16280</v>
      </c>
      <c r="G2006" s="142" t="s">
        <v>16600</v>
      </c>
      <c r="H2006" s="141" t="s">
        <v>194</v>
      </c>
      <c r="I2006" s="142">
        <v>3</v>
      </c>
      <c r="J2006" s="144" t="s">
        <v>16586</v>
      </c>
      <c r="K2006" s="141" t="s">
        <v>31</v>
      </c>
      <c r="L2006" s="142">
        <v>1</v>
      </c>
      <c r="M2006" s="27">
        <f t="shared" si="71"/>
        <v>130</v>
      </c>
      <c r="N2006" s="23"/>
      <c r="O2006" s="24" t="s">
        <v>32</v>
      </c>
    </row>
    <row r="2007" s="1" customFormat="1" ht="18.75" spans="1:15">
      <c r="A2007" s="121">
        <v>2002</v>
      </c>
      <c r="B2007" s="121" t="s">
        <v>14518</v>
      </c>
      <c r="C2007" s="121" t="s">
        <v>11004</v>
      </c>
      <c r="D2007" s="121" t="s">
        <v>10034</v>
      </c>
      <c r="E2007" s="121" t="s">
        <v>14519</v>
      </c>
      <c r="F2007" s="142" t="s">
        <v>16280</v>
      </c>
      <c r="G2007" s="142" t="s">
        <v>16601</v>
      </c>
      <c r="H2007" s="141" t="s">
        <v>194</v>
      </c>
      <c r="I2007" s="142">
        <v>3</v>
      </c>
      <c r="J2007" s="144" t="s">
        <v>16586</v>
      </c>
      <c r="K2007" s="141" t="s">
        <v>31</v>
      </c>
      <c r="L2007" s="142">
        <v>1</v>
      </c>
      <c r="M2007" s="27">
        <f t="shared" si="71"/>
        <v>130</v>
      </c>
      <c r="N2007" s="23"/>
      <c r="O2007" s="24" t="s">
        <v>32</v>
      </c>
    </row>
    <row r="2008" s="1" customFormat="1" ht="18.75" spans="1:15">
      <c r="A2008" s="121">
        <v>2003</v>
      </c>
      <c r="B2008" s="121" t="s">
        <v>14518</v>
      </c>
      <c r="C2008" s="121" t="s">
        <v>11004</v>
      </c>
      <c r="D2008" s="121" t="s">
        <v>10034</v>
      </c>
      <c r="E2008" s="121" t="s">
        <v>14519</v>
      </c>
      <c r="F2008" s="142" t="s">
        <v>16280</v>
      </c>
      <c r="G2008" s="142" t="s">
        <v>16602</v>
      </c>
      <c r="H2008" s="141" t="s">
        <v>194</v>
      </c>
      <c r="I2008" s="142">
        <v>3</v>
      </c>
      <c r="J2008" s="144" t="s">
        <v>16586</v>
      </c>
      <c r="K2008" s="141" t="s">
        <v>31</v>
      </c>
      <c r="L2008" s="142">
        <v>1</v>
      </c>
      <c r="M2008" s="27">
        <f t="shared" si="71"/>
        <v>130</v>
      </c>
      <c r="N2008" s="23"/>
      <c r="O2008" s="24" t="s">
        <v>32</v>
      </c>
    </row>
    <row r="2009" s="1" customFormat="1" ht="18.75" spans="1:15">
      <c r="A2009" s="121">
        <v>2004</v>
      </c>
      <c r="B2009" s="121" t="s">
        <v>14518</v>
      </c>
      <c r="C2009" s="121" t="s">
        <v>11004</v>
      </c>
      <c r="D2009" s="121" t="s">
        <v>10034</v>
      </c>
      <c r="E2009" s="121" t="s">
        <v>14519</v>
      </c>
      <c r="F2009" s="142" t="s">
        <v>16280</v>
      </c>
      <c r="G2009" s="142" t="s">
        <v>16603</v>
      </c>
      <c r="H2009" s="141" t="s">
        <v>1583</v>
      </c>
      <c r="I2009" s="142">
        <v>3</v>
      </c>
      <c r="J2009" s="144" t="s">
        <v>16604</v>
      </c>
      <c r="K2009" s="141" t="s">
        <v>31</v>
      </c>
      <c r="L2009" s="142">
        <v>2</v>
      </c>
      <c r="M2009" s="27">
        <f t="shared" si="71"/>
        <v>260</v>
      </c>
      <c r="N2009" s="23"/>
      <c r="O2009" s="24" t="s">
        <v>32</v>
      </c>
    </row>
    <row r="2010" s="1" customFormat="1" ht="18.75" spans="1:15">
      <c r="A2010" s="121">
        <v>2005</v>
      </c>
      <c r="B2010" s="121" t="s">
        <v>14518</v>
      </c>
      <c r="C2010" s="121" t="s">
        <v>11004</v>
      </c>
      <c r="D2010" s="121" t="s">
        <v>10034</v>
      </c>
      <c r="E2010" s="121" t="s">
        <v>14519</v>
      </c>
      <c r="F2010" s="142" t="s">
        <v>16280</v>
      </c>
      <c r="G2010" s="142" t="s">
        <v>16605</v>
      </c>
      <c r="H2010" s="141" t="s">
        <v>194</v>
      </c>
      <c r="I2010" s="142">
        <v>6</v>
      </c>
      <c r="J2010" s="144" t="s">
        <v>16604</v>
      </c>
      <c r="K2010" s="141" t="s">
        <v>31</v>
      </c>
      <c r="L2010" s="142">
        <v>3</v>
      </c>
      <c r="M2010" s="27">
        <f t="shared" si="71"/>
        <v>390</v>
      </c>
      <c r="N2010" s="23"/>
      <c r="O2010" s="24" t="s">
        <v>32</v>
      </c>
    </row>
    <row r="2011" s="1" customFormat="1" ht="18.75" spans="1:15">
      <c r="A2011" s="121">
        <v>2006</v>
      </c>
      <c r="B2011" s="121" t="s">
        <v>14518</v>
      </c>
      <c r="C2011" s="121" t="s">
        <v>11004</v>
      </c>
      <c r="D2011" s="121" t="s">
        <v>10034</v>
      </c>
      <c r="E2011" s="121" t="s">
        <v>14519</v>
      </c>
      <c r="F2011" s="142" t="s">
        <v>16280</v>
      </c>
      <c r="G2011" s="142" t="s">
        <v>16606</v>
      </c>
      <c r="H2011" s="141" t="s">
        <v>1583</v>
      </c>
      <c r="I2011" s="142">
        <v>4</v>
      </c>
      <c r="J2011" s="144" t="s">
        <v>16604</v>
      </c>
      <c r="K2011" s="141" t="s">
        <v>31</v>
      </c>
      <c r="L2011" s="142">
        <v>2</v>
      </c>
      <c r="M2011" s="27">
        <f t="shared" si="71"/>
        <v>260</v>
      </c>
      <c r="N2011" s="23"/>
      <c r="O2011" s="24" t="s">
        <v>32</v>
      </c>
    </row>
    <row r="2012" s="1" customFormat="1" ht="18.75" spans="1:15">
      <c r="A2012" s="121">
        <v>2007</v>
      </c>
      <c r="B2012" s="121" t="s">
        <v>14518</v>
      </c>
      <c r="C2012" s="121" t="s">
        <v>11004</v>
      </c>
      <c r="D2012" s="121" t="s">
        <v>10034</v>
      </c>
      <c r="E2012" s="121" t="s">
        <v>14519</v>
      </c>
      <c r="F2012" s="142" t="s">
        <v>16280</v>
      </c>
      <c r="G2012" s="142" t="s">
        <v>16607</v>
      </c>
      <c r="H2012" s="141" t="s">
        <v>194</v>
      </c>
      <c r="I2012" s="142">
        <v>6</v>
      </c>
      <c r="J2012" s="144" t="s">
        <v>16604</v>
      </c>
      <c r="K2012" s="141" t="s">
        <v>31</v>
      </c>
      <c r="L2012" s="142">
        <v>2</v>
      </c>
      <c r="M2012" s="27">
        <f t="shared" si="71"/>
        <v>260</v>
      </c>
      <c r="N2012" s="23"/>
      <c r="O2012" s="24" t="s">
        <v>32</v>
      </c>
    </row>
    <row r="2013" s="1" customFormat="1" ht="18.75" spans="1:15">
      <c r="A2013" s="121">
        <v>2008</v>
      </c>
      <c r="B2013" s="121" t="s">
        <v>14518</v>
      </c>
      <c r="C2013" s="121" t="s">
        <v>11004</v>
      </c>
      <c r="D2013" s="121" t="s">
        <v>10034</v>
      </c>
      <c r="E2013" s="121" t="s">
        <v>14519</v>
      </c>
      <c r="F2013" s="142" t="s">
        <v>16280</v>
      </c>
      <c r="G2013" s="142" t="s">
        <v>16608</v>
      </c>
      <c r="H2013" s="141" t="s">
        <v>194</v>
      </c>
      <c r="I2013" s="142">
        <v>4</v>
      </c>
      <c r="J2013" s="144" t="s">
        <v>16604</v>
      </c>
      <c r="K2013" s="141" t="s">
        <v>31</v>
      </c>
      <c r="L2013" s="142">
        <v>2</v>
      </c>
      <c r="M2013" s="27">
        <f t="shared" si="71"/>
        <v>260</v>
      </c>
      <c r="N2013" s="23"/>
      <c r="O2013" s="24" t="s">
        <v>32</v>
      </c>
    </row>
    <row r="2014" s="1" customFormat="1" ht="18.75" spans="1:15">
      <c r="A2014" s="121">
        <v>2009</v>
      </c>
      <c r="B2014" s="121" t="s">
        <v>14518</v>
      </c>
      <c r="C2014" s="121" t="s">
        <v>11004</v>
      </c>
      <c r="D2014" s="121" t="s">
        <v>10034</v>
      </c>
      <c r="E2014" s="121" t="s">
        <v>14519</v>
      </c>
      <c r="F2014" s="142" t="s">
        <v>16280</v>
      </c>
      <c r="G2014" s="142" t="s">
        <v>16609</v>
      </c>
      <c r="H2014" s="141" t="s">
        <v>194</v>
      </c>
      <c r="I2014" s="142">
        <v>5</v>
      </c>
      <c r="J2014" s="144" t="s">
        <v>16604</v>
      </c>
      <c r="K2014" s="141" t="s">
        <v>31</v>
      </c>
      <c r="L2014" s="142">
        <v>2</v>
      </c>
      <c r="M2014" s="27">
        <f t="shared" si="71"/>
        <v>260</v>
      </c>
      <c r="N2014" s="23"/>
      <c r="O2014" s="24" t="s">
        <v>32</v>
      </c>
    </row>
    <row r="2015" s="1" customFormat="1" ht="18.75" spans="1:15">
      <c r="A2015" s="121">
        <v>2010</v>
      </c>
      <c r="B2015" s="121" t="s">
        <v>14518</v>
      </c>
      <c r="C2015" s="121" t="s">
        <v>11004</v>
      </c>
      <c r="D2015" s="121" t="s">
        <v>10034</v>
      </c>
      <c r="E2015" s="121" t="s">
        <v>14519</v>
      </c>
      <c r="F2015" s="142" t="s">
        <v>16280</v>
      </c>
      <c r="G2015" s="142" t="s">
        <v>16610</v>
      </c>
      <c r="H2015" s="141" t="s">
        <v>194</v>
      </c>
      <c r="I2015" s="142">
        <v>4</v>
      </c>
      <c r="J2015" s="144" t="s">
        <v>16604</v>
      </c>
      <c r="K2015" s="141" t="s">
        <v>31</v>
      </c>
      <c r="L2015" s="142">
        <v>2</v>
      </c>
      <c r="M2015" s="27">
        <f t="shared" si="71"/>
        <v>260</v>
      </c>
      <c r="N2015" s="23"/>
      <c r="O2015" s="24" t="s">
        <v>32</v>
      </c>
    </row>
    <row r="2016" s="1" customFormat="1" ht="18.75" spans="1:15">
      <c r="A2016" s="121">
        <v>2011</v>
      </c>
      <c r="B2016" s="121" t="s">
        <v>14518</v>
      </c>
      <c r="C2016" s="121" t="s">
        <v>11004</v>
      </c>
      <c r="D2016" s="121" t="s">
        <v>10034</v>
      </c>
      <c r="E2016" s="121" t="s">
        <v>14519</v>
      </c>
      <c r="F2016" s="142" t="s">
        <v>16280</v>
      </c>
      <c r="G2016" s="142" t="s">
        <v>16611</v>
      </c>
      <c r="H2016" s="141" t="s">
        <v>194</v>
      </c>
      <c r="I2016" s="142">
        <v>5</v>
      </c>
      <c r="J2016" s="144" t="s">
        <v>16604</v>
      </c>
      <c r="K2016" s="141" t="s">
        <v>31</v>
      </c>
      <c r="L2016" s="142">
        <v>2</v>
      </c>
      <c r="M2016" s="27">
        <f t="shared" si="71"/>
        <v>260</v>
      </c>
      <c r="N2016" s="23"/>
      <c r="O2016" s="24" t="s">
        <v>32</v>
      </c>
    </row>
    <row r="2017" s="1" customFormat="1" ht="18.75" spans="1:15">
      <c r="A2017" s="121">
        <v>2012</v>
      </c>
      <c r="B2017" s="121" t="s">
        <v>14518</v>
      </c>
      <c r="C2017" s="121" t="s">
        <v>11004</v>
      </c>
      <c r="D2017" s="121" t="s">
        <v>10034</v>
      </c>
      <c r="E2017" s="121" t="s">
        <v>14519</v>
      </c>
      <c r="F2017" s="142" t="s">
        <v>16280</v>
      </c>
      <c r="G2017" s="142" t="s">
        <v>16612</v>
      </c>
      <c r="H2017" s="141" t="s">
        <v>1583</v>
      </c>
      <c r="I2017" s="142">
        <v>5</v>
      </c>
      <c r="J2017" s="144" t="s">
        <v>16604</v>
      </c>
      <c r="K2017" s="141" t="s">
        <v>31</v>
      </c>
      <c r="L2017" s="142">
        <v>3</v>
      </c>
      <c r="M2017" s="27">
        <f t="shared" si="71"/>
        <v>390</v>
      </c>
      <c r="N2017" s="23"/>
      <c r="O2017" s="24" t="s">
        <v>32</v>
      </c>
    </row>
    <row r="2018" s="1" customFormat="1" ht="18.75" spans="1:15">
      <c r="A2018" s="121">
        <v>2013</v>
      </c>
      <c r="B2018" s="121" t="s">
        <v>14518</v>
      </c>
      <c r="C2018" s="121" t="s">
        <v>11004</v>
      </c>
      <c r="D2018" s="121" t="s">
        <v>10034</v>
      </c>
      <c r="E2018" s="121" t="s">
        <v>14519</v>
      </c>
      <c r="F2018" s="142" t="s">
        <v>16280</v>
      </c>
      <c r="G2018" s="142" t="s">
        <v>16613</v>
      </c>
      <c r="H2018" s="141" t="s">
        <v>194</v>
      </c>
      <c r="I2018" s="142">
        <v>2</v>
      </c>
      <c r="J2018" s="144" t="s">
        <v>16604</v>
      </c>
      <c r="K2018" s="141" t="s">
        <v>31</v>
      </c>
      <c r="L2018" s="142">
        <v>1</v>
      </c>
      <c r="M2018" s="27">
        <f t="shared" si="71"/>
        <v>130</v>
      </c>
      <c r="N2018" s="23"/>
      <c r="O2018" s="24" t="s">
        <v>32</v>
      </c>
    </row>
    <row r="2019" s="1" customFormat="1" ht="18.75" spans="1:15">
      <c r="A2019" s="121">
        <v>2014</v>
      </c>
      <c r="B2019" s="121" t="s">
        <v>14518</v>
      </c>
      <c r="C2019" s="121" t="s">
        <v>11004</v>
      </c>
      <c r="D2019" s="121" t="s">
        <v>10034</v>
      </c>
      <c r="E2019" s="121" t="s">
        <v>14519</v>
      </c>
      <c r="F2019" s="142" t="s">
        <v>16280</v>
      </c>
      <c r="G2019" s="142" t="s">
        <v>16614</v>
      </c>
      <c r="H2019" s="141" t="s">
        <v>1583</v>
      </c>
      <c r="I2019" s="142">
        <v>5</v>
      </c>
      <c r="J2019" s="144" t="s">
        <v>16604</v>
      </c>
      <c r="K2019" s="141" t="s">
        <v>31</v>
      </c>
      <c r="L2019" s="142">
        <v>3</v>
      </c>
      <c r="M2019" s="27">
        <f t="shared" si="71"/>
        <v>390</v>
      </c>
      <c r="N2019" s="23"/>
      <c r="O2019" s="24" t="s">
        <v>32</v>
      </c>
    </row>
    <row r="2020" s="1" customFormat="1" ht="18.75" spans="1:15">
      <c r="A2020" s="121">
        <v>2015</v>
      </c>
      <c r="B2020" s="121" t="s">
        <v>14518</v>
      </c>
      <c r="C2020" s="121" t="s">
        <v>11004</v>
      </c>
      <c r="D2020" s="121" t="s">
        <v>10034</v>
      </c>
      <c r="E2020" s="121" t="s">
        <v>14519</v>
      </c>
      <c r="F2020" s="142" t="s">
        <v>16280</v>
      </c>
      <c r="G2020" s="142" t="s">
        <v>16615</v>
      </c>
      <c r="H2020" s="141" t="s">
        <v>194</v>
      </c>
      <c r="I2020" s="142">
        <v>2</v>
      </c>
      <c r="J2020" s="144" t="s">
        <v>16604</v>
      </c>
      <c r="K2020" s="141" t="s">
        <v>31</v>
      </c>
      <c r="L2020" s="142">
        <v>1</v>
      </c>
      <c r="M2020" s="27">
        <f t="shared" si="71"/>
        <v>130</v>
      </c>
      <c r="N2020" s="23"/>
      <c r="O2020" s="24" t="s">
        <v>32</v>
      </c>
    </row>
    <row r="2021" s="1" customFormat="1" ht="18.75" spans="1:15">
      <c r="A2021" s="121">
        <v>2016</v>
      </c>
      <c r="B2021" s="121" t="s">
        <v>14518</v>
      </c>
      <c r="C2021" s="121" t="s">
        <v>11004</v>
      </c>
      <c r="D2021" s="121" t="s">
        <v>10034</v>
      </c>
      <c r="E2021" s="121" t="s">
        <v>14519</v>
      </c>
      <c r="F2021" s="142" t="s">
        <v>16280</v>
      </c>
      <c r="G2021" s="142" t="s">
        <v>15609</v>
      </c>
      <c r="H2021" s="141" t="s">
        <v>194</v>
      </c>
      <c r="I2021" s="142">
        <v>6</v>
      </c>
      <c r="J2021" s="144" t="s">
        <v>16616</v>
      </c>
      <c r="K2021" s="141" t="s">
        <v>31</v>
      </c>
      <c r="L2021" s="142">
        <v>2</v>
      </c>
      <c r="M2021" s="27">
        <f t="shared" si="71"/>
        <v>260</v>
      </c>
      <c r="N2021" s="23"/>
      <c r="O2021" s="24" t="s">
        <v>32</v>
      </c>
    </row>
    <row r="2022" s="1" customFormat="1" ht="18.75" spans="1:15">
      <c r="A2022" s="121">
        <v>2017</v>
      </c>
      <c r="B2022" s="121" t="s">
        <v>14518</v>
      </c>
      <c r="C2022" s="121" t="s">
        <v>11004</v>
      </c>
      <c r="D2022" s="121" t="s">
        <v>10034</v>
      </c>
      <c r="E2022" s="121" t="s">
        <v>14519</v>
      </c>
      <c r="F2022" s="142" t="s">
        <v>16280</v>
      </c>
      <c r="G2022" s="142" t="s">
        <v>16617</v>
      </c>
      <c r="H2022" s="141" t="s">
        <v>1583</v>
      </c>
      <c r="I2022" s="142">
        <v>1</v>
      </c>
      <c r="J2022" s="144" t="s">
        <v>16616</v>
      </c>
      <c r="K2022" s="141" t="s">
        <v>31</v>
      </c>
      <c r="L2022" s="142">
        <v>1</v>
      </c>
      <c r="M2022" s="27">
        <f t="shared" si="71"/>
        <v>130</v>
      </c>
      <c r="N2022" s="23"/>
      <c r="O2022" s="24" t="s">
        <v>32</v>
      </c>
    </row>
    <row r="2023" s="1" customFormat="1" ht="18.75" spans="1:15">
      <c r="A2023" s="121">
        <v>2018</v>
      </c>
      <c r="B2023" s="121" t="s">
        <v>14518</v>
      </c>
      <c r="C2023" s="121" t="s">
        <v>11004</v>
      </c>
      <c r="D2023" s="121" t="s">
        <v>10034</v>
      </c>
      <c r="E2023" s="121" t="s">
        <v>14519</v>
      </c>
      <c r="F2023" s="142" t="s">
        <v>16280</v>
      </c>
      <c r="G2023" s="142" t="s">
        <v>16618</v>
      </c>
      <c r="H2023" s="141" t="s">
        <v>194</v>
      </c>
      <c r="I2023" s="142">
        <v>2</v>
      </c>
      <c r="J2023" s="144" t="s">
        <v>16616</v>
      </c>
      <c r="K2023" s="141" t="s">
        <v>31</v>
      </c>
      <c r="L2023" s="142">
        <v>1</v>
      </c>
      <c r="M2023" s="27">
        <f t="shared" si="71"/>
        <v>130</v>
      </c>
      <c r="N2023" s="23"/>
      <c r="O2023" s="24" t="s">
        <v>32</v>
      </c>
    </row>
    <row r="2024" s="1" customFormat="1" ht="18.75" spans="1:15">
      <c r="A2024" s="121">
        <v>2019</v>
      </c>
      <c r="B2024" s="121" t="s">
        <v>14518</v>
      </c>
      <c r="C2024" s="121" t="s">
        <v>11004</v>
      </c>
      <c r="D2024" s="121" t="s">
        <v>10034</v>
      </c>
      <c r="E2024" s="121" t="s">
        <v>14519</v>
      </c>
      <c r="F2024" s="142" t="s">
        <v>16280</v>
      </c>
      <c r="G2024" s="142" t="s">
        <v>15315</v>
      </c>
      <c r="H2024" s="141" t="s">
        <v>194</v>
      </c>
      <c r="I2024" s="142">
        <v>3</v>
      </c>
      <c r="J2024" s="144" t="s">
        <v>16616</v>
      </c>
      <c r="K2024" s="141" t="s">
        <v>31</v>
      </c>
      <c r="L2024" s="142">
        <v>2</v>
      </c>
      <c r="M2024" s="27">
        <f t="shared" si="71"/>
        <v>260</v>
      </c>
      <c r="N2024" s="23"/>
      <c r="O2024" s="24" t="s">
        <v>32</v>
      </c>
    </row>
    <row r="2025" s="1" customFormat="1" ht="18.75" spans="1:15">
      <c r="A2025" s="121">
        <v>2020</v>
      </c>
      <c r="B2025" s="121" t="s">
        <v>14518</v>
      </c>
      <c r="C2025" s="121" t="s">
        <v>11004</v>
      </c>
      <c r="D2025" s="121" t="s">
        <v>10034</v>
      </c>
      <c r="E2025" s="121" t="s">
        <v>14519</v>
      </c>
      <c r="F2025" s="142" t="s">
        <v>16280</v>
      </c>
      <c r="G2025" s="142" t="s">
        <v>16619</v>
      </c>
      <c r="H2025" s="141" t="s">
        <v>194</v>
      </c>
      <c r="I2025" s="142">
        <v>4</v>
      </c>
      <c r="J2025" s="144" t="s">
        <v>16616</v>
      </c>
      <c r="K2025" s="141" t="s">
        <v>31</v>
      </c>
      <c r="L2025" s="142">
        <v>2</v>
      </c>
      <c r="M2025" s="27">
        <f t="shared" si="71"/>
        <v>260</v>
      </c>
      <c r="N2025" s="23"/>
      <c r="O2025" s="24" t="s">
        <v>32</v>
      </c>
    </row>
    <row r="2026" s="1" customFormat="1" ht="18.75" spans="1:15">
      <c r="A2026" s="121">
        <v>2021</v>
      </c>
      <c r="B2026" s="121" t="s">
        <v>14518</v>
      </c>
      <c r="C2026" s="121" t="s">
        <v>11004</v>
      </c>
      <c r="D2026" s="121" t="s">
        <v>10034</v>
      </c>
      <c r="E2026" s="121" t="s">
        <v>14519</v>
      </c>
      <c r="F2026" s="142" t="s">
        <v>16280</v>
      </c>
      <c r="G2026" s="142" t="s">
        <v>16620</v>
      </c>
      <c r="H2026" s="141" t="s">
        <v>1583</v>
      </c>
      <c r="I2026" s="142">
        <v>3</v>
      </c>
      <c r="J2026" s="144" t="s">
        <v>16616</v>
      </c>
      <c r="K2026" s="141" t="s">
        <v>31</v>
      </c>
      <c r="L2026" s="142">
        <v>2</v>
      </c>
      <c r="M2026" s="27">
        <f t="shared" si="71"/>
        <v>260</v>
      </c>
      <c r="N2026" s="23"/>
      <c r="O2026" s="24" t="s">
        <v>32</v>
      </c>
    </row>
    <row r="2027" s="1" customFormat="1" ht="18.75" spans="1:15">
      <c r="A2027" s="121">
        <v>2022</v>
      </c>
      <c r="B2027" s="121" t="s">
        <v>14518</v>
      </c>
      <c r="C2027" s="121" t="s">
        <v>11004</v>
      </c>
      <c r="D2027" s="121" t="s">
        <v>10034</v>
      </c>
      <c r="E2027" s="121" t="s">
        <v>14519</v>
      </c>
      <c r="F2027" s="142" t="s">
        <v>16280</v>
      </c>
      <c r="G2027" s="142" t="s">
        <v>16621</v>
      </c>
      <c r="H2027" s="141" t="s">
        <v>194</v>
      </c>
      <c r="I2027" s="142">
        <v>4</v>
      </c>
      <c r="J2027" s="144" t="s">
        <v>16616</v>
      </c>
      <c r="K2027" s="141" t="s">
        <v>31</v>
      </c>
      <c r="L2027" s="142">
        <v>2</v>
      </c>
      <c r="M2027" s="27">
        <f t="shared" si="71"/>
        <v>260</v>
      </c>
      <c r="N2027" s="23"/>
      <c r="O2027" s="24" t="s">
        <v>32</v>
      </c>
    </row>
    <row r="2028" s="1" customFormat="1" ht="18.75" spans="1:15">
      <c r="A2028" s="121">
        <v>2023</v>
      </c>
      <c r="B2028" s="121" t="s">
        <v>14518</v>
      </c>
      <c r="C2028" s="121" t="s">
        <v>11004</v>
      </c>
      <c r="D2028" s="121" t="s">
        <v>10034</v>
      </c>
      <c r="E2028" s="121" t="s">
        <v>14519</v>
      </c>
      <c r="F2028" s="142" t="s">
        <v>16280</v>
      </c>
      <c r="G2028" s="142" t="s">
        <v>16622</v>
      </c>
      <c r="H2028" s="141" t="s">
        <v>194</v>
      </c>
      <c r="I2028" s="142">
        <v>8</v>
      </c>
      <c r="J2028" s="144" t="s">
        <v>16616</v>
      </c>
      <c r="K2028" s="141" t="s">
        <v>31</v>
      </c>
      <c r="L2028" s="142">
        <v>3</v>
      </c>
      <c r="M2028" s="27">
        <f t="shared" si="71"/>
        <v>390</v>
      </c>
      <c r="N2028" s="23"/>
      <c r="O2028" s="24" t="s">
        <v>32</v>
      </c>
    </row>
    <row r="2029" s="1" customFormat="1" ht="18.75" spans="1:15">
      <c r="A2029" s="121">
        <v>2024</v>
      </c>
      <c r="B2029" s="121" t="s">
        <v>14518</v>
      </c>
      <c r="C2029" s="121" t="s">
        <v>11004</v>
      </c>
      <c r="D2029" s="121" t="s">
        <v>10034</v>
      </c>
      <c r="E2029" s="121" t="s">
        <v>14519</v>
      </c>
      <c r="F2029" s="142" t="s">
        <v>16280</v>
      </c>
      <c r="G2029" s="142" t="s">
        <v>16623</v>
      </c>
      <c r="H2029" s="141" t="s">
        <v>194</v>
      </c>
      <c r="I2029" s="142">
        <v>6</v>
      </c>
      <c r="J2029" s="144" t="s">
        <v>16616</v>
      </c>
      <c r="K2029" s="141" t="s">
        <v>31</v>
      </c>
      <c r="L2029" s="142">
        <v>2</v>
      </c>
      <c r="M2029" s="27">
        <f t="shared" si="71"/>
        <v>260</v>
      </c>
      <c r="N2029" s="23"/>
      <c r="O2029" s="24" t="s">
        <v>32</v>
      </c>
    </row>
    <row r="2030" s="1" customFormat="1" ht="18.75" spans="1:15">
      <c r="A2030" s="121">
        <v>2025</v>
      </c>
      <c r="B2030" s="121" t="s">
        <v>14518</v>
      </c>
      <c r="C2030" s="121" t="s">
        <v>11004</v>
      </c>
      <c r="D2030" s="121" t="s">
        <v>10034</v>
      </c>
      <c r="E2030" s="121" t="s">
        <v>14519</v>
      </c>
      <c r="F2030" s="142" t="s">
        <v>16280</v>
      </c>
      <c r="G2030" s="142" t="s">
        <v>11856</v>
      </c>
      <c r="H2030" s="141" t="s">
        <v>194</v>
      </c>
      <c r="I2030" s="142">
        <v>5</v>
      </c>
      <c r="J2030" s="144" t="s">
        <v>16616</v>
      </c>
      <c r="K2030" s="141" t="s">
        <v>31</v>
      </c>
      <c r="L2030" s="142">
        <v>2</v>
      </c>
      <c r="M2030" s="27">
        <f t="shared" si="71"/>
        <v>260</v>
      </c>
      <c r="N2030" s="23"/>
      <c r="O2030" s="24" t="s">
        <v>32</v>
      </c>
    </row>
    <row r="2031" s="1" customFormat="1" ht="18.75" spans="1:15">
      <c r="A2031" s="121">
        <v>2026</v>
      </c>
      <c r="B2031" s="121" t="s">
        <v>14518</v>
      </c>
      <c r="C2031" s="121" t="s">
        <v>11004</v>
      </c>
      <c r="D2031" s="121" t="s">
        <v>10034</v>
      </c>
      <c r="E2031" s="121" t="s">
        <v>14519</v>
      </c>
      <c r="F2031" s="142" t="s">
        <v>16280</v>
      </c>
      <c r="G2031" s="142" t="s">
        <v>16624</v>
      </c>
      <c r="H2031" s="141" t="s">
        <v>194</v>
      </c>
      <c r="I2031" s="142">
        <v>3</v>
      </c>
      <c r="J2031" s="144" t="s">
        <v>16616</v>
      </c>
      <c r="K2031" s="141" t="s">
        <v>31</v>
      </c>
      <c r="L2031" s="142">
        <v>2</v>
      </c>
      <c r="M2031" s="27">
        <f t="shared" ref="M2031:M2065" si="72">L2031*130</f>
        <v>260</v>
      </c>
      <c r="N2031" s="23"/>
      <c r="O2031" s="24" t="s">
        <v>32</v>
      </c>
    </row>
    <row r="2032" s="1" customFormat="1" ht="18.75" spans="1:15">
      <c r="A2032" s="121">
        <v>2027</v>
      </c>
      <c r="B2032" s="121" t="s">
        <v>14518</v>
      </c>
      <c r="C2032" s="121" t="s">
        <v>11004</v>
      </c>
      <c r="D2032" s="121" t="s">
        <v>10034</v>
      </c>
      <c r="E2032" s="121" t="s">
        <v>14519</v>
      </c>
      <c r="F2032" s="142" t="s">
        <v>16280</v>
      </c>
      <c r="G2032" s="142" t="s">
        <v>16625</v>
      </c>
      <c r="H2032" s="141" t="s">
        <v>1583</v>
      </c>
      <c r="I2032" s="142">
        <v>4</v>
      </c>
      <c r="J2032" s="144" t="s">
        <v>16616</v>
      </c>
      <c r="K2032" s="141" t="s">
        <v>31</v>
      </c>
      <c r="L2032" s="142">
        <v>4</v>
      </c>
      <c r="M2032" s="27">
        <f t="shared" si="72"/>
        <v>520</v>
      </c>
      <c r="N2032" s="23"/>
      <c r="O2032" s="24" t="s">
        <v>32</v>
      </c>
    </row>
    <row r="2033" s="1" customFormat="1" ht="18.75" spans="1:15">
      <c r="A2033" s="121">
        <v>2028</v>
      </c>
      <c r="B2033" s="121" t="s">
        <v>14518</v>
      </c>
      <c r="C2033" s="121" t="s">
        <v>11004</v>
      </c>
      <c r="D2033" s="121" t="s">
        <v>10034</v>
      </c>
      <c r="E2033" s="121" t="s">
        <v>14519</v>
      </c>
      <c r="F2033" s="142" t="s">
        <v>16280</v>
      </c>
      <c r="G2033" s="142" t="s">
        <v>16626</v>
      </c>
      <c r="H2033" s="141" t="s">
        <v>194</v>
      </c>
      <c r="I2033" s="142">
        <v>4</v>
      </c>
      <c r="J2033" s="144" t="s">
        <v>16616</v>
      </c>
      <c r="K2033" s="141" t="s">
        <v>31</v>
      </c>
      <c r="L2033" s="142">
        <v>2</v>
      </c>
      <c r="M2033" s="27">
        <f t="shared" si="72"/>
        <v>260</v>
      </c>
      <c r="N2033" s="23"/>
      <c r="O2033" s="24" t="s">
        <v>32</v>
      </c>
    </row>
    <row r="2034" s="1" customFormat="1" ht="18.75" spans="1:15">
      <c r="A2034" s="121">
        <v>2029</v>
      </c>
      <c r="B2034" s="121" t="s">
        <v>14518</v>
      </c>
      <c r="C2034" s="121" t="s">
        <v>11004</v>
      </c>
      <c r="D2034" s="121" t="s">
        <v>10034</v>
      </c>
      <c r="E2034" s="121" t="s">
        <v>14519</v>
      </c>
      <c r="F2034" s="142" t="s">
        <v>16280</v>
      </c>
      <c r="G2034" s="142" t="s">
        <v>15415</v>
      </c>
      <c r="H2034" s="141" t="s">
        <v>194</v>
      </c>
      <c r="I2034" s="142">
        <v>5</v>
      </c>
      <c r="J2034" s="144" t="s">
        <v>16616</v>
      </c>
      <c r="K2034" s="141" t="s">
        <v>31</v>
      </c>
      <c r="L2034" s="142">
        <v>2</v>
      </c>
      <c r="M2034" s="27">
        <f t="shared" si="72"/>
        <v>260</v>
      </c>
      <c r="N2034" s="23"/>
      <c r="O2034" s="24" t="s">
        <v>32</v>
      </c>
    </row>
    <row r="2035" s="1" customFormat="1" ht="18.75" spans="1:15">
      <c r="A2035" s="121">
        <v>2030</v>
      </c>
      <c r="B2035" s="121" t="s">
        <v>14518</v>
      </c>
      <c r="C2035" s="121" t="s">
        <v>11004</v>
      </c>
      <c r="D2035" s="121" t="s">
        <v>10034</v>
      </c>
      <c r="E2035" s="121" t="s">
        <v>14519</v>
      </c>
      <c r="F2035" s="142" t="s">
        <v>16280</v>
      </c>
      <c r="G2035" s="142" t="s">
        <v>16627</v>
      </c>
      <c r="H2035" s="141" t="s">
        <v>194</v>
      </c>
      <c r="I2035" s="142">
        <v>4</v>
      </c>
      <c r="J2035" s="144" t="s">
        <v>16616</v>
      </c>
      <c r="K2035" s="141" t="s">
        <v>31</v>
      </c>
      <c r="L2035" s="142">
        <v>2</v>
      </c>
      <c r="M2035" s="27">
        <f t="shared" si="72"/>
        <v>260</v>
      </c>
      <c r="N2035" s="23"/>
      <c r="O2035" s="24" t="s">
        <v>32</v>
      </c>
    </row>
    <row r="2036" s="1" customFormat="1" ht="18.75" spans="1:15">
      <c r="A2036" s="121">
        <v>2031</v>
      </c>
      <c r="B2036" s="121" t="s">
        <v>14518</v>
      </c>
      <c r="C2036" s="121" t="s">
        <v>11004</v>
      </c>
      <c r="D2036" s="121" t="s">
        <v>10034</v>
      </c>
      <c r="E2036" s="121" t="s">
        <v>14519</v>
      </c>
      <c r="F2036" s="142" t="s">
        <v>16280</v>
      </c>
      <c r="G2036" s="142" t="s">
        <v>16628</v>
      </c>
      <c r="H2036" s="141" t="s">
        <v>194</v>
      </c>
      <c r="I2036" s="142">
        <v>5</v>
      </c>
      <c r="J2036" s="144" t="s">
        <v>16616</v>
      </c>
      <c r="K2036" s="141" t="s">
        <v>31</v>
      </c>
      <c r="L2036" s="142">
        <v>2</v>
      </c>
      <c r="M2036" s="27">
        <f t="shared" si="72"/>
        <v>260</v>
      </c>
      <c r="N2036" s="23"/>
      <c r="O2036" s="24" t="s">
        <v>32</v>
      </c>
    </row>
    <row r="2037" s="1" customFormat="1" ht="18.75" spans="1:15">
      <c r="A2037" s="121">
        <v>2032</v>
      </c>
      <c r="B2037" s="121" t="s">
        <v>14518</v>
      </c>
      <c r="C2037" s="121" t="s">
        <v>11004</v>
      </c>
      <c r="D2037" s="121" t="s">
        <v>10034</v>
      </c>
      <c r="E2037" s="121" t="s">
        <v>14519</v>
      </c>
      <c r="F2037" s="142" t="s">
        <v>16280</v>
      </c>
      <c r="G2037" s="142" t="s">
        <v>16629</v>
      </c>
      <c r="H2037" s="141" t="s">
        <v>1583</v>
      </c>
      <c r="I2037" s="142">
        <v>5</v>
      </c>
      <c r="J2037" s="144" t="s">
        <v>16616</v>
      </c>
      <c r="K2037" s="141" t="s">
        <v>31</v>
      </c>
      <c r="L2037" s="142">
        <v>3</v>
      </c>
      <c r="M2037" s="27">
        <f t="shared" si="72"/>
        <v>390</v>
      </c>
      <c r="N2037" s="23"/>
      <c r="O2037" s="24" t="s">
        <v>32</v>
      </c>
    </row>
    <row r="2038" s="1" customFormat="1" ht="18.75" spans="1:15">
      <c r="A2038" s="121">
        <v>2033</v>
      </c>
      <c r="B2038" s="121" t="s">
        <v>14518</v>
      </c>
      <c r="C2038" s="121" t="s">
        <v>11004</v>
      </c>
      <c r="D2038" s="121" t="s">
        <v>10034</v>
      </c>
      <c r="E2038" s="121" t="s">
        <v>14519</v>
      </c>
      <c r="F2038" s="142" t="s">
        <v>16280</v>
      </c>
      <c r="G2038" s="142" t="s">
        <v>16630</v>
      </c>
      <c r="H2038" s="141" t="s">
        <v>194</v>
      </c>
      <c r="I2038" s="142">
        <v>3</v>
      </c>
      <c r="J2038" s="144" t="s">
        <v>16616</v>
      </c>
      <c r="K2038" s="141" t="s">
        <v>31</v>
      </c>
      <c r="L2038" s="142">
        <v>2</v>
      </c>
      <c r="M2038" s="27">
        <f t="shared" si="72"/>
        <v>260</v>
      </c>
      <c r="N2038" s="23"/>
      <c r="O2038" s="24" t="s">
        <v>32</v>
      </c>
    </row>
    <row r="2039" s="1" customFormat="1" ht="18.75" spans="1:15">
      <c r="A2039" s="121">
        <v>2034</v>
      </c>
      <c r="B2039" s="121" t="s">
        <v>14518</v>
      </c>
      <c r="C2039" s="121" t="s">
        <v>11004</v>
      </c>
      <c r="D2039" s="121" t="s">
        <v>10034</v>
      </c>
      <c r="E2039" s="121" t="s">
        <v>14519</v>
      </c>
      <c r="F2039" s="142" t="s">
        <v>16280</v>
      </c>
      <c r="G2039" s="142" t="s">
        <v>16631</v>
      </c>
      <c r="H2039" s="141" t="s">
        <v>1583</v>
      </c>
      <c r="I2039" s="142">
        <v>1</v>
      </c>
      <c r="J2039" s="144" t="s">
        <v>16616</v>
      </c>
      <c r="K2039" s="141" t="s">
        <v>31</v>
      </c>
      <c r="L2039" s="142">
        <v>1</v>
      </c>
      <c r="M2039" s="27">
        <f t="shared" si="72"/>
        <v>130</v>
      </c>
      <c r="N2039" s="23"/>
      <c r="O2039" s="24" t="s">
        <v>32</v>
      </c>
    </row>
    <row r="2040" s="1" customFormat="1" ht="18.75" spans="1:15">
      <c r="A2040" s="121">
        <v>2035</v>
      </c>
      <c r="B2040" s="121" t="s">
        <v>14518</v>
      </c>
      <c r="C2040" s="121" t="s">
        <v>11004</v>
      </c>
      <c r="D2040" s="121" t="s">
        <v>10034</v>
      </c>
      <c r="E2040" s="121" t="s">
        <v>14519</v>
      </c>
      <c r="F2040" s="142" t="s">
        <v>16280</v>
      </c>
      <c r="G2040" s="142" t="s">
        <v>16632</v>
      </c>
      <c r="H2040" s="141" t="s">
        <v>194</v>
      </c>
      <c r="I2040" s="142">
        <v>5</v>
      </c>
      <c r="J2040" s="144" t="s">
        <v>16616</v>
      </c>
      <c r="K2040" s="141" t="s">
        <v>31</v>
      </c>
      <c r="L2040" s="142">
        <v>2</v>
      </c>
      <c r="M2040" s="27">
        <f t="shared" si="72"/>
        <v>260</v>
      </c>
      <c r="N2040" s="23"/>
      <c r="O2040" s="24" t="s">
        <v>32</v>
      </c>
    </row>
    <row r="2041" s="1" customFormat="1" ht="18.75" spans="1:15">
      <c r="A2041" s="121">
        <v>2036</v>
      </c>
      <c r="B2041" s="121" t="s">
        <v>14518</v>
      </c>
      <c r="C2041" s="121" t="s">
        <v>11004</v>
      </c>
      <c r="D2041" s="121" t="s">
        <v>10034</v>
      </c>
      <c r="E2041" s="121" t="s">
        <v>14519</v>
      </c>
      <c r="F2041" s="142" t="s">
        <v>16280</v>
      </c>
      <c r="G2041" s="142" t="s">
        <v>16633</v>
      </c>
      <c r="H2041" s="141" t="s">
        <v>1583</v>
      </c>
      <c r="I2041" s="142">
        <v>4</v>
      </c>
      <c r="J2041" s="144" t="s">
        <v>16616</v>
      </c>
      <c r="K2041" s="141" t="s">
        <v>31</v>
      </c>
      <c r="L2041" s="142">
        <v>2</v>
      </c>
      <c r="M2041" s="27">
        <f t="shared" si="72"/>
        <v>260</v>
      </c>
      <c r="N2041" s="23"/>
      <c r="O2041" s="24" t="s">
        <v>32</v>
      </c>
    </row>
    <row r="2042" s="1" customFormat="1" ht="18.75" spans="1:15">
      <c r="A2042" s="121">
        <v>2037</v>
      </c>
      <c r="B2042" s="121" t="s">
        <v>14518</v>
      </c>
      <c r="C2042" s="121" t="s">
        <v>11004</v>
      </c>
      <c r="D2042" s="121" t="s">
        <v>10034</v>
      </c>
      <c r="E2042" s="121" t="s">
        <v>14519</v>
      </c>
      <c r="F2042" s="142" t="s">
        <v>16280</v>
      </c>
      <c r="G2042" s="142" t="s">
        <v>16634</v>
      </c>
      <c r="H2042" s="141" t="s">
        <v>194</v>
      </c>
      <c r="I2042" s="142">
        <v>3</v>
      </c>
      <c r="J2042" s="144" t="s">
        <v>16616</v>
      </c>
      <c r="K2042" s="141" t="s">
        <v>31</v>
      </c>
      <c r="L2042" s="142">
        <v>2</v>
      </c>
      <c r="M2042" s="27">
        <f t="shared" si="72"/>
        <v>260</v>
      </c>
      <c r="N2042" s="23"/>
      <c r="O2042" s="24" t="s">
        <v>32</v>
      </c>
    </row>
    <row r="2043" s="1" customFormat="1" ht="18.75" spans="1:15">
      <c r="A2043" s="121">
        <v>2038</v>
      </c>
      <c r="B2043" s="121" t="s">
        <v>14518</v>
      </c>
      <c r="C2043" s="121" t="s">
        <v>11004</v>
      </c>
      <c r="D2043" s="121" t="s">
        <v>10034</v>
      </c>
      <c r="E2043" s="121" t="s">
        <v>14519</v>
      </c>
      <c r="F2043" s="142" t="s">
        <v>16280</v>
      </c>
      <c r="G2043" s="142" t="s">
        <v>16635</v>
      </c>
      <c r="H2043" s="141" t="s">
        <v>194</v>
      </c>
      <c r="I2043" s="142">
        <v>7</v>
      </c>
      <c r="J2043" s="144" t="s">
        <v>16616</v>
      </c>
      <c r="K2043" s="141" t="s">
        <v>31</v>
      </c>
      <c r="L2043" s="142">
        <v>2</v>
      </c>
      <c r="M2043" s="27">
        <f t="shared" si="72"/>
        <v>260</v>
      </c>
      <c r="N2043" s="23"/>
      <c r="O2043" s="24" t="s">
        <v>32</v>
      </c>
    </row>
    <row r="2044" s="1" customFormat="1" ht="18.75" spans="1:15">
      <c r="A2044" s="121">
        <v>2039</v>
      </c>
      <c r="B2044" s="121" t="s">
        <v>14518</v>
      </c>
      <c r="C2044" s="121" t="s">
        <v>11004</v>
      </c>
      <c r="D2044" s="121" t="s">
        <v>10034</v>
      </c>
      <c r="E2044" s="121" t="s">
        <v>14519</v>
      </c>
      <c r="F2044" s="142" t="s">
        <v>16280</v>
      </c>
      <c r="G2044" s="142" t="s">
        <v>16636</v>
      </c>
      <c r="H2044" s="141" t="s">
        <v>194</v>
      </c>
      <c r="I2044" s="142">
        <v>6</v>
      </c>
      <c r="J2044" s="144" t="s">
        <v>12863</v>
      </c>
      <c r="K2044" s="141" t="s">
        <v>31</v>
      </c>
      <c r="L2044" s="142">
        <v>3</v>
      </c>
      <c r="M2044" s="27">
        <f t="shared" si="72"/>
        <v>390</v>
      </c>
      <c r="N2044" s="23"/>
      <c r="O2044" s="24" t="s">
        <v>32</v>
      </c>
    </row>
    <row r="2045" s="1" customFormat="1" ht="18.75" spans="1:15">
      <c r="A2045" s="121">
        <v>2040</v>
      </c>
      <c r="B2045" s="121" t="s">
        <v>14518</v>
      </c>
      <c r="C2045" s="121" t="s">
        <v>11004</v>
      </c>
      <c r="D2045" s="121" t="s">
        <v>10034</v>
      </c>
      <c r="E2045" s="121" t="s">
        <v>14519</v>
      </c>
      <c r="F2045" s="142" t="s">
        <v>16280</v>
      </c>
      <c r="G2045" s="142" t="s">
        <v>16637</v>
      </c>
      <c r="H2045" s="141" t="s">
        <v>1583</v>
      </c>
      <c r="I2045" s="142">
        <v>3</v>
      </c>
      <c r="J2045" s="144" t="s">
        <v>12863</v>
      </c>
      <c r="K2045" s="141" t="s">
        <v>31</v>
      </c>
      <c r="L2045" s="142">
        <v>2</v>
      </c>
      <c r="M2045" s="27">
        <f t="shared" si="72"/>
        <v>260</v>
      </c>
      <c r="N2045" s="23"/>
      <c r="O2045" s="24" t="s">
        <v>32</v>
      </c>
    </row>
    <row r="2046" s="1" customFormat="1" ht="18.75" spans="1:15">
      <c r="A2046" s="121">
        <v>2041</v>
      </c>
      <c r="B2046" s="121" t="s">
        <v>14518</v>
      </c>
      <c r="C2046" s="121" t="s">
        <v>11004</v>
      </c>
      <c r="D2046" s="121" t="s">
        <v>10034</v>
      </c>
      <c r="E2046" s="121" t="s">
        <v>14519</v>
      </c>
      <c r="F2046" s="142" t="s">
        <v>16280</v>
      </c>
      <c r="G2046" s="142" t="s">
        <v>16638</v>
      </c>
      <c r="H2046" s="141" t="s">
        <v>194</v>
      </c>
      <c r="I2046" s="142">
        <v>5</v>
      </c>
      <c r="J2046" s="144" t="s">
        <v>12863</v>
      </c>
      <c r="K2046" s="141" t="s">
        <v>31</v>
      </c>
      <c r="L2046" s="142">
        <v>2</v>
      </c>
      <c r="M2046" s="27">
        <f t="shared" si="72"/>
        <v>260</v>
      </c>
      <c r="N2046" s="23"/>
      <c r="O2046" s="24" t="s">
        <v>32</v>
      </c>
    </row>
    <row r="2047" s="1" customFormat="1" ht="18.75" spans="1:15">
      <c r="A2047" s="121">
        <v>2042</v>
      </c>
      <c r="B2047" s="121" t="s">
        <v>14518</v>
      </c>
      <c r="C2047" s="121" t="s">
        <v>11004</v>
      </c>
      <c r="D2047" s="121" t="s">
        <v>10034</v>
      </c>
      <c r="E2047" s="121" t="s">
        <v>14519</v>
      </c>
      <c r="F2047" s="142" t="s">
        <v>16280</v>
      </c>
      <c r="G2047" s="142" t="s">
        <v>16639</v>
      </c>
      <c r="H2047" s="141" t="s">
        <v>194</v>
      </c>
      <c r="I2047" s="142">
        <v>5</v>
      </c>
      <c r="J2047" s="144" t="s">
        <v>12863</v>
      </c>
      <c r="K2047" s="141" t="s">
        <v>31</v>
      </c>
      <c r="L2047" s="142">
        <v>3</v>
      </c>
      <c r="M2047" s="27">
        <f t="shared" si="72"/>
        <v>390</v>
      </c>
      <c r="N2047" s="23"/>
      <c r="O2047" s="24" t="s">
        <v>32</v>
      </c>
    </row>
    <row r="2048" s="1" customFormat="1" ht="18.75" spans="1:15">
      <c r="A2048" s="121">
        <v>2043</v>
      </c>
      <c r="B2048" s="121" t="s">
        <v>14518</v>
      </c>
      <c r="C2048" s="121" t="s">
        <v>11004</v>
      </c>
      <c r="D2048" s="121" t="s">
        <v>10034</v>
      </c>
      <c r="E2048" s="121" t="s">
        <v>14519</v>
      </c>
      <c r="F2048" s="142" t="s">
        <v>16280</v>
      </c>
      <c r="G2048" s="142" t="s">
        <v>16640</v>
      </c>
      <c r="H2048" s="141" t="s">
        <v>1583</v>
      </c>
      <c r="I2048" s="142">
        <v>4</v>
      </c>
      <c r="J2048" s="144" t="s">
        <v>12863</v>
      </c>
      <c r="K2048" s="141" t="s">
        <v>31</v>
      </c>
      <c r="L2048" s="142">
        <v>2</v>
      </c>
      <c r="M2048" s="27">
        <f t="shared" si="72"/>
        <v>260</v>
      </c>
      <c r="N2048" s="23"/>
      <c r="O2048" s="24" t="s">
        <v>32</v>
      </c>
    </row>
    <row r="2049" s="1" customFormat="1" ht="18.75" spans="1:15">
      <c r="A2049" s="121">
        <v>2044</v>
      </c>
      <c r="B2049" s="121" t="s">
        <v>14518</v>
      </c>
      <c r="C2049" s="121" t="s">
        <v>11004</v>
      </c>
      <c r="D2049" s="121" t="s">
        <v>10034</v>
      </c>
      <c r="E2049" s="121" t="s">
        <v>14519</v>
      </c>
      <c r="F2049" s="142" t="s">
        <v>16280</v>
      </c>
      <c r="G2049" s="142" t="s">
        <v>16641</v>
      </c>
      <c r="H2049" s="141" t="s">
        <v>194</v>
      </c>
      <c r="I2049" s="142">
        <v>5</v>
      </c>
      <c r="J2049" s="144" t="s">
        <v>12863</v>
      </c>
      <c r="K2049" s="141" t="s">
        <v>31</v>
      </c>
      <c r="L2049" s="142">
        <v>2</v>
      </c>
      <c r="M2049" s="27">
        <f t="shared" si="72"/>
        <v>260</v>
      </c>
      <c r="N2049" s="23"/>
      <c r="O2049" s="24" t="s">
        <v>32</v>
      </c>
    </row>
    <row r="2050" s="1" customFormat="1" ht="18.75" spans="1:15">
      <c r="A2050" s="121">
        <v>2045</v>
      </c>
      <c r="B2050" s="121" t="s">
        <v>14518</v>
      </c>
      <c r="C2050" s="121" t="s">
        <v>11004</v>
      </c>
      <c r="D2050" s="121" t="s">
        <v>10034</v>
      </c>
      <c r="E2050" s="121" t="s">
        <v>14519</v>
      </c>
      <c r="F2050" s="142" t="s">
        <v>16280</v>
      </c>
      <c r="G2050" s="142" t="s">
        <v>16642</v>
      </c>
      <c r="H2050" s="141" t="s">
        <v>194</v>
      </c>
      <c r="I2050" s="142">
        <v>6</v>
      </c>
      <c r="J2050" s="144" t="s">
        <v>12863</v>
      </c>
      <c r="K2050" s="141" t="s">
        <v>31</v>
      </c>
      <c r="L2050" s="142">
        <v>3</v>
      </c>
      <c r="M2050" s="27">
        <f t="shared" si="72"/>
        <v>390</v>
      </c>
      <c r="N2050" s="23"/>
      <c r="O2050" s="24" t="s">
        <v>32</v>
      </c>
    </row>
    <row r="2051" s="1" customFormat="1" ht="18.75" spans="1:15">
      <c r="A2051" s="121">
        <v>2046</v>
      </c>
      <c r="B2051" s="121" t="s">
        <v>14518</v>
      </c>
      <c r="C2051" s="121" t="s">
        <v>11004</v>
      </c>
      <c r="D2051" s="121" t="s">
        <v>10034</v>
      </c>
      <c r="E2051" s="121" t="s">
        <v>14519</v>
      </c>
      <c r="F2051" s="142" t="s">
        <v>16280</v>
      </c>
      <c r="G2051" s="142" t="s">
        <v>16643</v>
      </c>
      <c r="H2051" s="141" t="s">
        <v>194</v>
      </c>
      <c r="I2051" s="142">
        <v>6</v>
      </c>
      <c r="J2051" s="144" t="s">
        <v>12863</v>
      </c>
      <c r="K2051" s="141" t="s">
        <v>31</v>
      </c>
      <c r="L2051" s="142">
        <v>3</v>
      </c>
      <c r="M2051" s="27">
        <f t="shared" si="72"/>
        <v>390</v>
      </c>
      <c r="N2051" s="23"/>
      <c r="O2051" s="24" t="s">
        <v>32</v>
      </c>
    </row>
    <row r="2052" s="1" customFormat="1" ht="18.75" spans="1:15">
      <c r="A2052" s="121">
        <v>2047</v>
      </c>
      <c r="B2052" s="121" t="s">
        <v>14518</v>
      </c>
      <c r="C2052" s="121" t="s">
        <v>11004</v>
      </c>
      <c r="D2052" s="121" t="s">
        <v>10034</v>
      </c>
      <c r="E2052" s="121" t="s">
        <v>14519</v>
      </c>
      <c r="F2052" s="142" t="s">
        <v>16280</v>
      </c>
      <c r="G2052" s="121" t="s">
        <v>16644</v>
      </c>
      <c r="H2052" s="141" t="s">
        <v>194</v>
      </c>
      <c r="I2052" s="142">
        <v>4</v>
      </c>
      <c r="J2052" s="144" t="s">
        <v>12863</v>
      </c>
      <c r="K2052" s="141" t="s">
        <v>31</v>
      </c>
      <c r="L2052" s="142">
        <v>2</v>
      </c>
      <c r="M2052" s="27">
        <f t="shared" si="72"/>
        <v>260</v>
      </c>
      <c r="N2052" s="23"/>
      <c r="O2052" s="24" t="s">
        <v>32</v>
      </c>
    </row>
    <row r="2053" s="1" customFormat="1" ht="18.75" spans="1:15">
      <c r="A2053" s="121">
        <v>2048</v>
      </c>
      <c r="B2053" s="121" t="s">
        <v>14518</v>
      </c>
      <c r="C2053" s="121" t="s">
        <v>11004</v>
      </c>
      <c r="D2053" s="121" t="s">
        <v>10034</v>
      </c>
      <c r="E2053" s="121" t="s">
        <v>14519</v>
      </c>
      <c r="F2053" s="142" t="s">
        <v>16280</v>
      </c>
      <c r="G2053" s="142" t="s">
        <v>16645</v>
      </c>
      <c r="H2053" s="141" t="s">
        <v>194</v>
      </c>
      <c r="I2053" s="142">
        <v>6</v>
      </c>
      <c r="J2053" s="144" t="s">
        <v>12863</v>
      </c>
      <c r="K2053" s="141" t="s">
        <v>31</v>
      </c>
      <c r="L2053" s="142">
        <v>2</v>
      </c>
      <c r="M2053" s="27">
        <f t="shared" si="72"/>
        <v>260</v>
      </c>
      <c r="N2053" s="23"/>
      <c r="O2053" s="24" t="s">
        <v>32</v>
      </c>
    </row>
    <row r="2054" s="1" customFormat="1" ht="18.75" spans="1:15">
      <c r="A2054" s="121">
        <v>2049</v>
      </c>
      <c r="B2054" s="121" t="s">
        <v>14518</v>
      </c>
      <c r="C2054" s="121" t="s">
        <v>11004</v>
      </c>
      <c r="D2054" s="121" t="s">
        <v>10034</v>
      </c>
      <c r="E2054" s="121" t="s">
        <v>14519</v>
      </c>
      <c r="F2054" s="142" t="s">
        <v>16280</v>
      </c>
      <c r="G2054" s="142" t="s">
        <v>8997</v>
      </c>
      <c r="H2054" s="141" t="s">
        <v>194</v>
      </c>
      <c r="I2054" s="142">
        <v>6</v>
      </c>
      <c r="J2054" s="144" t="s">
        <v>12863</v>
      </c>
      <c r="K2054" s="141" t="s">
        <v>31</v>
      </c>
      <c r="L2054" s="142">
        <v>3</v>
      </c>
      <c r="M2054" s="27">
        <f t="shared" si="72"/>
        <v>390</v>
      </c>
      <c r="N2054" s="23"/>
      <c r="O2054" s="24" t="s">
        <v>32</v>
      </c>
    </row>
    <row r="2055" s="1" customFormat="1" ht="18.75" spans="1:15">
      <c r="A2055" s="121">
        <v>2050</v>
      </c>
      <c r="B2055" s="121" t="s">
        <v>14518</v>
      </c>
      <c r="C2055" s="121" t="s">
        <v>11004</v>
      </c>
      <c r="D2055" s="121" t="s">
        <v>10034</v>
      </c>
      <c r="E2055" s="121" t="s">
        <v>14519</v>
      </c>
      <c r="F2055" s="142" t="s">
        <v>16280</v>
      </c>
      <c r="G2055" s="142" t="s">
        <v>16646</v>
      </c>
      <c r="H2055" s="141" t="s">
        <v>194</v>
      </c>
      <c r="I2055" s="142">
        <v>5</v>
      </c>
      <c r="J2055" s="144" t="s">
        <v>12863</v>
      </c>
      <c r="K2055" s="141" t="s">
        <v>31</v>
      </c>
      <c r="L2055" s="142">
        <v>2</v>
      </c>
      <c r="M2055" s="27">
        <f t="shared" si="72"/>
        <v>260</v>
      </c>
      <c r="N2055" s="23"/>
      <c r="O2055" s="24" t="s">
        <v>32</v>
      </c>
    </row>
    <row r="2056" s="1" customFormat="1" ht="18.75" spans="1:15">
      <c r="A2056" s="121">
        <v>2051</v>
      </c>
      <c r="B2056" s="121" t="s">
        <v>14518</v>
      </c>
      <c r="C2056" s="121" t="s">
        <v>11004</v>
      </c>
      <c r="D2056" s="121" t="s">
        <v>10034</v>
      </c>
      <c r="E2056" s="121" t="s">
        <v>14519</v>
      </c>
      <c r="F2056" s="142" t="s">
        <v>16280</v>
      </c>
      <c r="G2056" s="142" t="s">
        <v>16647</v>
      </c>
      <c r="H2056" s="141" t="s">
        <v>194</v>
      </c>
      <c r="I2056" s="142">
        <v>4</v>
      </c>
      <c r="J2056" s="144" t="s">
        <v>12863</v>
      </c>
      <c r="K2056" s="141" t="s">
        <v>31</v>
      </c>
      <c r="L2056" s="142">
        <v>2</v>
      </c>
      <c r="M2056" s="27">
        <f t="shared" si="72"/>
        <v>260</v>
      </c>
      <c r="N2056" s="23"/>
      <c r="O2056" s="24" t="s">
        <v>32</v>
      </c>
    </row>
    <row r="2057" s="1" customFormat="1" ht="18.75" spans="1:15">
      <c r="A2057" s="121">
        <v>2052</v>
      </c>
      <c r="B2057" s="121" t="s">
        <v>14518</v>
      </c>
      <c r="C2057" s="121" t="s">
        <v>11004</v>
      </c>
      <c r="D2057" s="121" t="s">
        <v>10034</v>
      </c>
      <c r="E2057" s="121" t="s">
        <v>14519</v>
      </c>
      <c r="F2057" s="142" t="s">
        <v>16280</v>
      </c>
      <c r="G2057" s="142" t="s">
        <v>16648</v>
      </c>
      <c r="H2057" s="141" t="s">
        <v>1583</v>
      </c>
      <c r="I2057" s="142">
        <v>2</v>
      </c>
      <c r="J2057" s="144" t="s">
        <v>12863</v>
      </c>
      <c r="K2057" s="141" t="s">
        <v>31</v>
      </c>
      <c r="L2057" s="142">
        <v>2</v>
      </c>
      <c r="M2057" s="27">
        <f t="shared" si="72"/>
        <v>260</v>
      </c>
      <c r="N2057" s="23"/>
      <c r="O2057" s="24" t="s">
        <v>32</v>
      </c>
    </row>
    <row r="2058" s="1" customFormat="1" ht="18.75" spans="1:15">
      <c r="A2058" s="121">
        <v>2053</v>
      </c>
      <c r="B2058" s="121" t="s">
        <v>14518</v>
      </c>
      <c r="C2058" s="121" t="s">
        <v>11004</v>
      </c>
      <c r="D2058" s="121" t="s">
        <v>10034</v>
      </c>
      <c r="E2058" s="121" t="s">
        <v>14519</v>
      </c>
      <c r="F2058" s="142" t="s">
        <v>16280</v>
      </c>
      <c r="G2058" s="142" t="s">
        <v>16649</v>
      </c>
      <c r="H2058" s="141" t="s">
        <v>194</v>
      </c>
      <c r="I2058" s="142">
        <v>4</v>
      </c>
      <c r="J2058" s="144" t="s">
        <v>12863</v>
      </c>
      <c r="K2058" s="141" t="s">
        <v>31</v>
      </c>
      <c r="L2058" s="142">
        <v>3</v>
      </c>
      <c r="M2058" s="27">
        <f t="shared" si="72"/>
        <v>390</v>
      </c>
      <c r="N2058" s="23"/>
      <c r="O2058" s="24" t="s">
        <v>32</v>
      </c>
    </row>
    <row r="2059" s="1" customFormat="1" ht="18.75" spans="1:15">
      <c r="A2059" s="121">
        <v>2054</v>
      </c>
      <c r="B2059" s="121" t="s">
        <v>14518</v>
      </c>
      <c r="C2059" s="121" t="s">
        <v>11004</v>
      </c>
      <c r="D2059" s="121" t="s">
        <v>10034</v>
      </c>
      <c r="E2059" s="121" t="s">
        <v>14519</v>
      </c>
      <c r="F2059" s="142" t="s">
        <v>16280</v>
      </c>
      <c r="G2059" s="142" t="s">
        <v>16650</v>
      </c>
      <c r="H2059" s="141" t="s">
        <v>1583</v>
      </c>
      <c r="I2059" s="142">
        <v>4</v>
      </c>
      <c r="J2059" s="144" t="s">
        <v>12863</v>
      </c>
      <c r="K2059" s="141" t="s">
        <v>31</v>
      </c>
      <c r="L2059" s="142">
        <v>2</v>
      </c>
      <c r="M2059" s="27">
        <f t="shared" si="72"/>
        <v>260</v>
      </c>
      <c r="N2059" s="23"/>
      <c r="O2059" s="24" t="s">
        <v>32</v>
      </c>
    </row>
    <row r="2060" s="1" customFormat="1" ht="18.75" spans="1:15">
      <c r="A2060" s="121">
        <v>2055</v>
      </c>
      <c r="B2060" s="121" t="s">
        <v>14518</v>
      </c>
      <c r="C2060" s="121" t="s">
        <v>11004</v>
      </c>
      <c r="D2060" s="121" t="s">
        <v>10034</v>
      </c>
      <c r="E2060" s="121" t="s">
        <v>14519</v>
      </c>
      <c r="F2060" s="142" t="s">
        <v>16280</v>
      </c>
      <c r="G2060" s="142" t="s">
        <v>16651</v>
      </c>
      <c r="H2060" s="141" t="s">
        <v>194</v>
      </c>
      <c r="I2060" s="142">
        <v>2</v>
      </c>
      <c r="J2060" s="144" t="s">
        <v>12863</v>
      </c>
      <c r="K2060" s="141" t="s">
        <v>31</v>
      </c>
      <c r="L2060" s="142">
        <v>1</v>
      </c>
      <c r="M2060" s="27">
        <f t="shared" si="72"/>
        <v>130</v>
      </c>
      <c r="N2060" s="23"/>
      <c r="O2060" s="24" t="s">
        <v>32</v>
      </c>
    </row>
    <row r="2061" s="1" customFormat="1" ht="18.75" spans="1:15">
      <c r="A2061" s="121">
        <v>2056</v>
      </c>
      <c r="B2061" s="121" t="s">
        <v>14518</v>
      </c>
      <c r="C2061" s="121" t="s">
        <v>11004</v>
      </c>
      <c r="D2061" s="121" t="s">
        <v>10034</v>
      </c>
      <c r="E2061" s="121" t="s">
        <v>14519</v>
      </c>
      <c r="F2061" s="156" t="s">
        <v>16280</v>
      </c>
      <c r="G2061" s="58" t="s">
        <v>16652</v>
      </c>
      <c r="H2061" s="159" t="s">
        <v>194</v>
      </c>
      <c r="I2061" s="156">
        <v>3</v>
      </c>
      <c r="J2061" s="159" t="s">
        <v>16351</v>
      </c>
      <c r="K2061" s="159" t="s">
        <v>31</v>
      </c>
      <c r="L2061" s="156">
        <v>2</v>
      </c>
      <c r="M2061" s="27">
        <f t="shared" si="72"/>
        <v>260</v>
      </c>
      <c r="N2061" s="23"/>
      <c r="O2061" s="24" t="s">
        <v>32</v>
      </c>
    </row>
    <row r="2062" s="1" customFormat="1" ht="18.75" spans="1:15">
      <c r="A2062" s="121">
        <v>2057</v>
      </c>
      <c r="B2062" s="121" t="s">
        <v>14518</v>
      </c>
      <c r="C2062" s="121" t="s">
        <v>11004</v>
      </c>
      <c r="D2062" s="121" t="s">
        <v>10034</v>
      </c>
      <c r="E2062" s="121" t="s">
        <v>14519</v>
      </c>
      <c r="F2062" s="156" t="s">
        <v>16280</v>
      </c>
      <c r="G2062" s="58" t="s">
        <v>16653</v>
      </c>
      <c r="H2062" s="159" t="s">
        <v>194</v>
      </c>
      <c r="I2062" s="156">
        <v>3</v>
      </c>
      <c r="J2062" s="159" t="s">
        <v>16351</v>
      </c>
      <c r="K2062" s="159" t="s">
        <v>31</v>
      </c>
      <c r="L2062" s="156">
        <v>2</v>
      </c>
      <c r="M2062" s="27">
        <f t="shared" si="72"/>
        <v>260</v>
      </c>
      <c r="N2062" s="23"/>
      <c r="O2062" s="24" t="s">
        <v>32</v>
      </c>
    </row>
    <row r="2063" s="1" customFormat="1" ht="18.75" spans="1:15">
      <c r="A2063" s="121">
        <v>2058</v>
      </c>
      <c r="B2063" s="121" t="s">
        <v>14518</v>
      </c>
      <c r="C2063" s="121" t="s">
        <v>11004</v>
      </c>
      <c r="D2063" s="121" t="s">
        <v>10034</v>
      </c>
      <c r="E2063" s="121" t="s">
        <v>14519</v>
      </c>
      <c r="F2063" s="156" t="s">
        <v>16280</v>
      </c>
      <c r="G2063" s="58" t="s">
        <v>16654</v>
      </c>
      <c r="H2063" s="159" t="s">
        <v>194</v>
      </c>
      <c r="I2063" s="156">
        <v>1</v>
      </c>
      <c r="J2063" s="159" t="s">
        <v>16351</v>
      </c>
      <c r="K2063" s="159" t="s">
        <v>31</v>
      </c>
      <c r="L2063" s="156">
        <v>1</v>
      </c>
      <c r="M2063" s="27">
        <f t="shared" si="72"/>
        <v>130</v>
      </c>
      <c r="N2063" s="23"/>
      <c r="O2063" s="24" t="s">
        <v>32</v>
      </c>
    </row>
    <row r="2064" s="1" customFormat="1" ht="18.75" spans="1:15">
      <c r="A2064" s="121">
        <v>2059</v>
      </c>
      <c r="B2064" s="121" t="s">
        <v>14518</v>
      </c>
      <c r="C2064" s="121" t="s">
        <v>11004</v>
      </c>
      <c r="D2064" s="121" t="s">
        <v>10034</v>
      </c>
      <c r="E2064" s="121" t="s">
        <v>14519</v>
      </c>
      <c r="F2064" s="156" t="s">
        <v>16280</v>
      </c>
      <c r="G2064" s="58" t="s">
        <v>16655</v>
      </c>
      <c r="H2064" s="159" t="s">
        <v>194</v>
      </c>
      <c r="I2064" s="156">
        <v>3</v>
      </c>
      <c r="J2064" s="159" t="s">
        <v>16351</v>
      </c>
      <c r="K2064" s="159" t="s">
        <v>31</v>
      </c>
      <c r="L2064" s="156">
        <v>2</v>
      </c>
      <c r="M2064" s="27">
        <f t="shared" si="72"/>
        <v>260</v>
      </c>
      <c r="N2064" s="23"/>
      <c r="O2064" s="24" t="s">
        <v>32</v>
      </c>
    </row>
    <row r="2065" s="1" customFormat="1" ht="18.75" spans="1:15">
      <c r="A2065" s="121">
        <v>2060</v>
      </c>
      <c r="B2065" s="121" t="s">
        <v>14518</v>
      </c>
      <c r="C2065" s="121" t="s">
        <v>11004</v>
      </c>
      <c r="D2065" s="121" t="s">
        <v>10034</v>
      </c>
      <c r="E2065" s="121" t="s">
        <v>14519</v>
      </c>
      <c r="F2065" s="156" t="s">
        <v>16280</v>
      </c>
      <c r="G2065" s="58" t="s">
        <v>16656</v>
      </c>
      <c r="H2065" s="159" t="s">
        <v>194</v>
      </c>
      <c r="I2065" s="156">
        <v>1</v>
      </c>
      <c r="J2065" s="159" t="s">
        <v>16351</v>
      </c>
      <c r="K2065" s="159" t="s">
        <v>31</v>
      </c>
      <c r="L2065" s="156">
        <v>1</v>
      </c>
      <c r="M2065" s="27">
        <f t="shared" si="72"/>
        <v>130</v>
      </c>
      <c r="N2065" s="23"/>
      <c r="O2065" s="24" t="s">
        <v>32</v>
      </c>
    </row>
    <row r="2066" s="1" customFormat="1" ht="18.75" spans="1:15">
      <c r="A2066" s="121">
        <v>2061</v>
      </c>
      <c r="B2066" s="121" t="s">
        <v>14518</v>
      </c>
      <c r="C2066" s="121" t="s">
        <v>11004</v>
      </c>
      <c r="D2066" s="121" t="s">
        <v>10034</v>
      </c>
      <c r="E2066" s="121" t="s">
        <v>14519</v>
      </c>
      <c r="F2066" s="156" t="s">
        <v>16280</v>
      </c>
      <c r="G2066" s="58" t="s">
        <v>16657</v>
      </c>
      <c r="H2066" s="159" t="s">
        <v>51</v>
      </c>
      <c r="I2066" s="156">
        <v>3</v>
      </c>
      <c r="J2066" s="159" t="s">
        <v>16379</v>
      </c>
      <c r="K2066" s="159" t="s">
        <v>31</v>
      </c>
      <c r="L2066" s="156">
        <v>1</v>
      </c>
      <c r="M2066" s="27">
        <f>L2066*312</f>
        <v>312</v>
      </c>
      <c r="N2066" s="23"/>
      <c r="O2066" s="24" t="s">
        <v>32</v>
      </c>
    </row>
    <row r="2067" s="1" customFormat="1" ht="18.75" spans="1:15">
      <c r="A2067" s="121">
        <v>2062</v>
      </c>
      <c r="B2067" s="121" t="s">
        <v>14518</v>
      </c>
      <c r="C2067" s="121" t="s">
        <v>11004</v>
      </c>
      <c r="D2067" s="121" t="s">
        <v>10034</v>
      </c>
      <c r="E2067" s="121" t="s">
        <v>14519</v>
      </c>
      <c r="F2067" s="156" t="s">
        <v>16280</v>
      </c>
      <c r="G2067" s="58" t="s">
        <v>16658</v>
      </c>
      <c r="H2067" s="159" t="s">
        <v>194</v>
      </c>
      <c r="I2067" s="156">
        <v>5</v>
      </c>
      <c r="J2067" s="159" t="s">
        <v>16408</v>
      </c>
      <c r="K2067" s="159" t="s">
        <v>31</v>
      </c>
      <c r="L2067" s="156">
        <v>3</v>
      </c>
      <c r="M2067" s="27">
        <f>L2067*130</f>
        <v>390</v>
      </c>
      <c r="N2067" s="23"/>
      <c r="O2067" s="24" t="s">
        <v>32</v>
      </c>
    </row>
    <row r="2068" s="1" customFormat="1" ht="18.75" spans="1:15">
      <c r="A2068" s="121">
        <v>2063</v>
      </c>
      <c r="B2068" s="121" t="s">
        <v>14518</v>
      </c>
      <c r="C2068" s="121" t="s">
        <v>11004</v>
      </c>
      <c r="D2068" s="121" t="s">
        <v>10034</v>
      </c>
      <c r="E2068" s="121" t="s">
        <v>14519</v>
      </c>
      <c r="F2068" s="156" t="s">
        <v>16280</v>
      </c>
      <c r="G2068" s="58" t="s">
        <v>16659</v>
      </c>
      <c r="H2068" s="159" t="s">
        <v>16362</v>
      </c>
      <c r="I2068" s="156">
        <v>1</v>
      </c>
      <c r="J2068" s="159" t="s">
        <v>16408</v>
      </c>
      <c r="K2068" s="159" t="s">
        <v>31</v>
      </c>
      <c r="L2068" s="156">
        <v>1</v>
      </c>
      <c r="M2068" s="27">
        <f>L2068*312</f>
        <v>312</v>
      </c>
      <c r="N2068" s="23"/>
      <c r="O2068" s="24" t="s">
        <v>32</v>
      </c>
    </row>
    <row r="2069" s="1" customFormat="1" ht="18.75" spans="1:15">
      <c r="A2069" s="121">
        <v>2064</v>
      </c>
      <c r="B2069" s="121" t="s">
        <v>14518</v>
      </c>
      <c r="C2069" s="121" t="s">
        <v>11004</v>
      </c>
      <c r="D2069" s="121" t="s">
        <v>10034</v>
      </c>
      <c r="E2069" s="121" t="s">
        <v>14519</v>
      </c>
      <c r="F2069" s="156" t="s">
        <v>16280</v>
      </c>
      <c r="G2069" s="58" t="s">
        <v>11389</v>
      </c>
      <c r="H2069" s="159" t="s">
        <v>16362</v>
      </c>
      <c r="I2069" s="156">
        <v>1</v>
      </c>
      <c r="J2069" s="159" t="s">
        <v>16408</v>
      </c>
      <c r="K2069" s="159" t="s">
        <v>31</v>
      </c>
      <c r="L2069" s="156">
        <v>1</v>
      </c>
      <c r="M2069" s="27">
        <f>L2069*312</f>
        <v>312</v>
      </c>
      <c r="N2069" s="23"/>
      <c r="O2069" s="24" t="s">
        <v>32</v>
      </c>
    </row>
    <row r="2070" s="1" customFormat="1" ht="18.75" spans="1:15">
      <c r="A2070" s="121">
        <v>2065</v>
      </c>
      <c r="B2070" s="121" t="s">
        <v>14518</v>
      </c>
      <c r="C2070" s="121" t="s">
        <v>11004</v>
      </c>
      <c r="D2070" s="121" t="s">
        <v>10034</v>
      </c>
      <c r="E2070" s="121" t="s">
        <v>14519</v>
      </c>
      <c r="F2070" s="156" t="s">
        <v>16280</v>
      </c>
      <c r="G2070" s="166" t="s">
        <v>14868</v>
      </c>
      <c r="H2070" s="159" t="s">
        <v>194</v>
      </c>
      <c r="I2070" s="156">
        <v>6</v>
      </c>
      <c r="J2070" s="159" t="s">
        <v>16440</v>
      </c>
      <c r="K2070" s="159" t="s">
        <v>31</v>
      </c>
      <c r="L2070" s="156">
        <v>3</v>
      </c>
      <c r="M2070" s="27">
        <f>L2070*130</f>
        <v>390</v>
      </c>
      <c r="N2070" s="23"/>
      <c r="O2070" s="24" t="s">
        <v>32</v>
      </c>
    </row>
    <row r="2071" s="1" customFormat="1" ht="18.75" spans="1:15">
      <c r="A2071" s="121">
        <v>2066</v>
      </c>
      <c r="B2071" s="121" t="s">
        <v>14518</v>
      </c>
      <c r="C2071" s="121" t="s">
        <v>11004</v>
      </c>
      <c r="D2071" s="121" t="s">
        <v>10034</v>
      </c>
      <c r="E2071" s="121" t="s">
        <v>14519</v>
      </c>
      <c r="F2071" s="156" t="s">
        <v>16280</v>
      </c>
      <c r="G2071" s="58" t="s">
        <v>16660</v>
      </c>
      <c r="H2071" s="159" t="s">
        <v>194</v>
      </c>
      <c r="I2071" s="156">
        <v>2</v>
      </c>
      <c r="J2071" s="159" t="s">
        <v>16440</v>
      </c>
      <c r="K2071" s="159" t="s">
        <v>31</v>
      </c>
      <c r="L2071" s="156">
        <v>1</v>
      </c>
      <c r="M2071" s="27">
        <f>L2071*130</f>
        <v>130</v>
      </c>
      <c r="N2071" s="23"/>
      <c r="O2071" s="24" t="s">
        <v>32</v>
      </c>
    </row>
    <row r="2072" s="1" customFormat="1" ht="18.75" spans="1:15">
      <c r="A2072" s="121">
        <v>2067</v>
      </c>
      <c r="B2072" s="121" t="s">
        <v>14518</v>
      </c>
      <c r="C2072" s="121" t="s">
        <v>11004</v>
      </c>
      <c r="D2072" s="121" t="s">
        <v>10034</v>
      </c>
      <c r="E2072" s="121" t="s">
        <v>14519</v>
      </c>
      <c r="F2072" s="156" t="s">
        <v>16280</v>
      </c>
      <c r="G2072" s="58" t="s">
        <v>16661</v>
      </c>
      <c r="H2072" s="159" t="s">
        <v>51</v>
      </c>
      <c r="I2072" s="156">
        <v>2</v>
      </c>
      <c r="J2072" s="159" t="s">
        <v>16662</v>
      </c>
      <c r="K2072" s="159" t="s">
        <v>31</v>
      </c>
      <c r="L2072" s="156">
        <v>1</v>
      </c>
      <c r="M2072" s="27">
        <f>L2072*312</f>
        <v>312</v>
      </c>
      <c r="N2072" s="23"/>
      <c r="O2072" s="24" t="s">
        <v>32</v>
      </c>
    </row>
    <row r="2073" s="1" customFormat="1" ht="18.75" spans="1:15">
      <c r="A2073" s="121">
        <v>2068</v>
      </c>
      <c r="B2073" s="121" t="s">
        <v>14518</v>
      </c>
      <c r="C2073" s="121" t="s">
        <v>11004</v>
      </c>
      <c r="D2073" s="121" t="s">
        <v>10034</v>
      </c>
      <c r="E2073" s="121" t="s">
        <v>14519</v>
      </c>
      <c r="F2073" s="156" t="s">
        <v>16280</v>
      </c>
      <c r="G2073" s="58" t="s">
        <v>16663</v>
      </c>
      <c r="H2073" s="159" t="s">
        <v>194</v>
      </c>
      <c r="I2073" s="156">
        <v>4</v>
      </c>
      <c r="J2073" s="159" t="s">
        <v>16662</v>
      </c>
      <c r="K2073" s="159" t="s">
        <v>31</v>
      </c>
      <c r="L2073" s="156">
        <v>2</v>
      </c>
      <c r="M2073" s="27">
        <f>L2073*130</f>
        <v>260</v>
      </c>
      <c r="N2073" s="23"/>
      <c r="O2073" s="24" t="s">
        <v>32</v>
      </c>
    </row>
    <row r="2074" s="1" customFormat="1" ht="18.75" spans="1:15">
      <c r="A2074" s="121">
        <v>2069</v>
      </c>
      <c r="B2074" s="121" t="s">
        <v>14518</v>
      </c>
      <c r="C2074" s="121" t="s">
        <v>11004</v>
      </c>
      <c r="D2074" s="121" t="s">
        <v>10034</v>
      </c>
      <c r="E2074" s="121" t="s">
        <v>14519</v>
      </c>
      <c r="F2074" s="156" t="s">
        <v>16280</v>
      </c>
      <c r="G2074" s="58" t="s">
        <v>16664</v>
      </c>
      <c r="H2074" s="159" t="s">
        <v>16362</v>
      </c>
      <c r="I2074" s="156">
        <v>1</v>
      </c>
      <c r="J2074" s="159" t="s">
        <v>16300</v>
      </c>
      <c r="K2074" s="159" t="s">
        <v>31</v>
      </c>
      <c r="L2074" s="156">
        <v>1</v>
      </c>
      <c r="M2074" s="27">
        <f>L2074*312</f>
        <v>312</v>
      </c>
      <c r="N2074" s="23"/>
      <c r="O2074" s="24" t="s">
        <v>32</v>
      </c>
    </row>
    <row r="2075" s="1" customFormat="1" ht="18.75" spans="1:15">
      <c r="A2075" s="121">
        <v>2070</v>
      </c>
      <c r="B2075" s="121" t="s">
        <v>14518</v>
      </c>
      <c r="C2075" s="121" t="s">
        <v>11004</v>
      </c>
      <c r="D2075" s="121" t="s">
        <v>10034</v>
      </c>
      <c r="E2075" s="121" t="s">
        <v>14519</v>
      </c>
      <c r="F2075" s="156" t="s">
        <v>16280</v>
      </c>
      <c r="G2075" s="58" t="s">
        <v>16665</v>
      </c>
      <c r="H2075" s="159" t="s">
        <v>194</v>
      </c>
      <c r="I2075" s="156">
        <v>4</v>
      </c>
      <c r="J2075" s="159" t="s">
        <v>16604</v>
      </c>
      <c r="K2075" s="159" t="s">
        <v>31</v>
      </c>
      <c r="L2075" s="156">
        <v>2</v>
      </c>
      <c r="M2075" s="27">
        <f t="shared" ref="M2075:M2085" si="73">L2075*130</f>
        <v>260</v>
      </c>
      <c r="N2075" s="23"/>
      <c r="O2075" s="24" t="s">
        <v>32</v>
      </c>
    </row>
    <row r="2076" s="1" customFormat="1" ht="18.75" spans="1:15">
      <c r="A2076" s="121">
        <v>2071</v>
      </c>
      <c r="B2076" s="121" t="s">
        <v>14518</v>
      </c>
      <c r="C2076" s="121" t="s">
        <v>11004</v>
      </c>
      <c r="D2076" s="121" t="s">
        <v>10034</v>
      </c>
      <c r="E2076" s="121" t="s">
        <v>14519</v>
      </c>
      <c r="F2076" s="156" t="s">
        <v>16280</v>
      </c>
      <c r="G2076" s="58" t="s">
        <v>16666</v>
      </c>
      <c r="H2076" s="159" t="s">
        <v>194</v>
      </c>
      <c r="I2076" s="156">
        <v>6</v>
      </c>
      <c r="J2076" s="159" t="s">
        <v>16282</v>
      </c>
      <c r="K2076" s="159" t="s">
        <v>31</v>
      </c>
      <c r="L2076" s="156">
        <v>3</v>
      </c>
      <c r="M2076" s="27">
        <f t="shared" si="73"/>
        <v>390</v>
      </c>
      <c r="N2076" s="23"/>
      <c r="O2076" s="24" t="s">
        <v>32</v>
      </c>
    </row>
    <row r="2077" s="1" customFormat="1" ht="18.75" spans="1:15">
      <c r="A2077" s="121">
        <v>2072</v>
      </c>
      <c r="B2077" s="121" t="s">
        <v>14518</v>
      </c>
      <c r="C2077" s="121" t="s">
        <v>11004</v>
      </c>
      <c r="D2077" s="121" t="s">
        <v>10034</v>
      </c>
      <c r="E2077" s="121" t="s">
        <v>14519</v>
      </c>
      <c r="F2077" s="156" t="s">
        <v>16280</v>
      </c>
      <c r="G2077" s="58" t="s">
        <v>16667</v>
      </c>
      <c r="H2077" s="159" t="s">
        <v>194</v>
      </c>
      <c r="I2077" s="156">
        <v>4</v>
      </c>
      <c r="J2077" s="159" t="s">
        <v>16282</v>
      </c>
      <c r="K2077" s="159" t="s">
        <v>31</v>
      </c>
      <c r="L2077" s="156">
        <v>2</v>
      </c>
      <c r="M2077" s="27">
        <f t="shared" si="73"/>
        <v>260</v>
      </c>
      <c r="N2077" s="23"/>
      <c r="O2077" s="24" t="s">
        <v>32</v>
      </c>
    </row>
    <row r="2078" s="1" customFormat="1" ht="18.75" spans="1:15">
      <c r="A2078" s="121">
        <v>2073</v>
      </c>
      <c r="B2078" s="121" t="s">
        <v>14518</v>
      </c>
      <c r="C2078" s="121" t="s">
        <v>11004</v>
      </c>
      <c r="D2078" s="121" t="s">
        <v>10034</v>
      </c>
      <c r="E2078" s="121" t="s">
        <v>14519</v>
      </c>
      <c r="F2078" s="156" t="s">
        <v>16280</v>
      </c>
      <c r="G2078" s="58" t="s">
        <v>16668</v>
      </c>
      <c r="H2078" s="159" t="s">
        <v>194</v>
      </c>
      <c r="I2078" s="156">
        <v>4</v>
      </c>
      <c r="J2078" s="159" t="s">
        <v>16282</v>
      </c>
      <c r="K2078" s="159" t="s">
        <v>31</v>
      </c>
      <c r="L2078" s="156">
        <v>2</v>
      </c>
      <c r="M2078" s="27">
        <f t="shared" si="73"/>
        <v>260</v>
      </c>
      <c r="N2078" s="23"/>
      <c r="O2078" s="24" t="s">
        <v>32</v>
      </c>
    </row>
    <row r="2079" s="1" customFormat="1" ht="18.75" spans="1:15">
      <c r="A2079" s="121">
        <v>2074</v>
      </c>
      <c r="B2079" s="121" t="s">
        <v>14518</v>
      </c>
      <c r="C2079" s="121" t="s">
        <v>11004</v>
      </c>
      <c r="D2079" s="121" t="s">
        <v>10034</v>
      </c>
      <c r="E2079" s="121" t="s">
        <v>14519</v>
      </c>
      <c r="F2079" s="156" t="s">
        <v>16280</v>
      </c>
      <c r="G2079" s="58" t="s">
        <v>16669</v>
      </c>
      <c r="H2079" s="159" t="s">
        <v>194</v>
      </c>
      <c r="I2079" s="156">
        <v>5</v>
      </c>
      <c r="J2079" s="159" t="s">
        <v>16312</v>
      </c>
      <c r="K2079" s="159" t="s">
        <v>31</v>
      </c>
      <c r="L2079" s="156">
        <v>3</v>
      </c>
      <c r="M2079" s="27">
        <f t="shared" si="73"/>
        <v>390</v>
      </c>
      <c r="N2079" s="23"/>
      <c r="O2079" s="24" t="s">
        <v>32</v>
      </c>
    </row>
    <row r="2080" s="1" customFormat="1" ht="18.75" spans="1:15">
      <c r="A2080" s="121">
        <v>2075</v>
      </c>
      <c r="B2080" s="121" t="s">
        <v>14518</v>
      </c>
      <c r="C2080" s="121" t="s">
        <v>11004</v>
      </c>
      <c r="D2080" s="121" t="s">
        <v>10034</v>
      </c>
      <c r="E2080" s="121" t="s">
        <v>14519</v>
      </c>
      <c r="F2080" s="156" t="s">
        <v>16280</v>
      </c>
      <c r="G2080" s="58" t="s">
        <v>4512</v>
      </c>
      <c r="H2080" s="159" t="s">
        <v>194</v>
      </c>
      <c r="I2080" s="156">
        <v>4</v>
      </c>
      <c r="J2080" s="159" t="s">
        <v>16326</v>
      </c>
      <c r="K2080" s="159" t="s">
        <v>31</v>
      </c>
      <c r="L2080" s="156">
        <v>2</v>
      </c>
      <c r="M2080" s="27">
        <f t="shared" si="73"/>
        <v>260</v>
      </c>
      <c r="N2080" s="23"/>
      <c r="O2080" s="24" t="s">
        <v>32</v>
      </c>
    </row>
    <row r="2081" s="1" customFormat="1" ht="18.75" spans="1:15">
      <c r="A2081" s="121">
        <v>2076</v>
      </c>
      <c r="B2081" s="121" t="s">
        <v>14518</v>
      </c>
      <c r="C2081" s="121" t="s">
        <v>11004</v>
      </c>
      <c r="D2081" s="121" t="s">
        <v>10034</v>
      </c>
      <c r="E2081" s="121" t="s">
        <v>14519</v>
      </c>
      <c r="F2081" s="156" t="s">
        <v>16280</v>
      </c>
      <c r="G2081" s="58" t="s">
        <v>16670</v>
      </c>
      <c r="H2081" s="159" t="s">
        <v>194</v>
      </c>
      <c r="I2081" s="156">
        <v>6</v>
      </c>
      <c r="J2081" s="159" t="s">
        <v>16326</v>
      </c>
      <c r="K2081" s="159" t="s">
        <v>31</v>
      </c>
      <c r="L2081" s="156">
        <v>3</v>
      </c>
      <c r="M2081" s="27">
        <f t="shared" si="73"/>
        <v>390</v>
      </c>
      <c r="N2081" s="23"/>
      <c r="O2081" s="24" t="s">
        <v>32</v>
      </c>
    </row>
    <row r="2082" s="1" customFormat="1" ht="18.75" spans="1:15">
      <c r="A2082" s="121">
        <v>2077</v>
      </c>
      <c r="B2082" s="121" t="s">
        <v>14518</v>
      </c>
      <c r="C2082" s="121" t="s">
        <v>11004</v>
      </c>
      <c r="D2082" s="121" t="s">
        <v>10034</v>
      </c>
      <c r="E2082" s="121" t="s">
        <v>14519</v>
      </c>
      <c r="F2082" s="156" t="s">
        <v>16280</v>
      </c>
      <c r="G2082" s="58" t="s">
        <v>16671</v>
      </c>
      <c r="H2082" s="159" t="s">
        <v>194</v>
      </c>
      <c r="I2082" s="156">
        <v>4</v>
      </c>
      <c r="J2082" s="159" t="s">
        <v>16503</v>
      </c>
      <c r="K2082" s="159" t="s">
        <v>31</v>
      </c>
      <c r="L2082" s="156">
        <v>2</v>
      </c>
      <c r="M2082" s="27">
        <f t="shared" si="73"/>
        <v>260</v>
      </c>
      <c r="N2082" s="23"/>
      <c r="O2082" s="24" t="s">
        <v>32</v>
      </c>
    </row>
    <row r="2083" s="1" customFormat="1" ht="18.75" spans="1:15">
      <c r="A2083" s="121">
        <v>2078</v>
      </c>
      <c r="B2083" s="121" t="s">
        <v>14518</v>
      </c>
      <c r="C2083" s="121" t="s">
        <v>11004</v>
      </c>
      <c r="D2083" s="121" t="s">
        <v>10034</v>
      </c>
      <c r="E2083" s="121" t="s">
        <v>14519</v>
      </c>
      <c r="F2083" s="156" t="s">
        <v>16280</v>
      </c>
      <c r="G2083" s="58" t="s">
        <v>16672</v>
      </c>
      <c r="H2083" s="159" t="s">
        <v>194</v>
      </c>
      <c r="I2083" s="156">
        <v>5</v>
      </c>
      <c r="J2083" s="159" t="s">
        <v>16548</v>
      </c>
      <c r="K2083" s="159" t="s">
        <v>31</v>
      </c>
      <c r="L2083" s="156">
        <v>2</v>
      </c>
      <c r="M2083" s="27">
        <f t="shared" si="73"/>
        <v>260</v>
      </c>
      <c r="N2083" s="23"/>
      <c r="O2083" s="24" t="s">
        <v>32</v>
      </c>
    </row>
    <row r="2084" s="1" customFormat="1" ht="18.75" spans="1:15">
      <c r="A2084" s="121">
        <v>2079</v>
      </c>
      <c r="B2084" s="121" t="s">
        <v>14518</v>
      </c>
      <c r="C2084" s="121" t="s">
        <v>11004</v>
      </c>
      <c r="D2084" s="121" t="s">
        <v>10034</v>
      </c>
      <c r="E2084" s="121" t="s">
        <v>14519</v>
      </c>
      <c r="F2084" s="156" t="s">
        <v>16280</v>
      </c>
      <c r="G2084" s="58" t="s">
        <v>16673</v>
      </c>
      <c r="H2084" s="159" t="s">
        <v>194</v>
      </c>
      <c r="I2084" s="156">
        <v>3</v>
      </c>
      <c r="J2084" s="159" t="s">
        <v>16560</v>
      </c>
      <c r="K2084" s="159" t="s">
        <v>31</v>
      </c>
      <c r="L2084" s="156">
        <v>2</v>
      </c>
      <c r="M2084" s="27">
        <f t="shared" si="73"/>
        <v>260</v>
      </c>
      <c r="N2084" s="23"/>
      <c r="O2084" s="24" t="s">
        <v>32</v>
      </c>
    </row>
    <row r="2085" s="1" customFormat="1" ht="18.75" spans="1:15">
      <c r="A2085" s="121">
        <v>2080</v>
      </c>
      <c r="B2085" s="121" t="s">
        <v>14518</v>
      </c>
      <c r="C2085" s="121" t="s">
        <v>11004</v>
      </c>
      <c r="D2085" s="121" t="s">
        <v>10034</v>
      </c>
      <c r="E2085" s="121" t="s">
        <v>14519</v>
      </c>
      <c r="F2085" s="156" t="s">
        <v>16280</v>
      </c>
      <c r="G2085" s="58" t="s">
        <v>16674</v>
      </c>
      <c r="H2085" s="159" t="s">
        <v>194</v>
      </c>
      <c r="I2085" s="156">
        <v>1</v>
      </c>
      <c r="J2085" s="159" t="s">
        <v>16586</v>
      </c>
      <c r="K2085" s="159" t="s">
        <v>31</v>
      </c>
      <c r="L2085" s="156">
        <v>1</v>
      </c>
      <c r="M2085" s="27">
        <f t="shared" si="73"/>
        <v>130</v>
      </c>
      <c r="N2085" s="23"/>
      <c r="O2085" s="24" t="s">
        <v>32</v>
      </c>
    </row>
    <row r="2086" s="1" customFormat="1" ht="18.75" spans="1:15">
      <c r="A2086" s="121">
        <v>2081</v>
      </c>
      <c r="B2086" s="121" t="s">
        <v>14518</v>
      </c>
      <c r="C2086" s="121" t="s">
        <v>11004</v>
      </c>
      <c r="D2086" s="121" t="s">
        <v>10034</v>
      </c>
      <c r="E2086" s="121" t="s">
        <v>14519</v>
      </c>
      <c r="F2086" s="156" t="s">
        <v>16280</v>
      </c>
      <c r="G2086" s="58" t="s">
        <v>16675</v>
      </c>
      <c r="H2086" s="159" t="s">
        <v>16362</v>
      </c>
      <c r="I2086" s="156">
        <v>1</v>
      </c>
      <c r="J2086" s="159" t="s">
        <v>16586</v>
      </c>
      <c r="K2086" s="159" t="s">
        <v>31</v>
      </c>
      <c r="L2086" s="156">
        <v>1</v>
      </c>
      <c r="M2086" s="27">
        <f>L2086*312</f>
        <v>312</v>
      </c>
      <c r="N2086" s="23"/>
      <c r="O2086" s="24" t="s">
        <v>32</v>
      </c>
    </row>
    <row r="2087" s="1" customFormat="1" ht="18.75" spans="1:15">
      <c r="A2087" s="121">
        <v>2082</v>
      </c>
      <c r="B2087" s="121" t="s">
        <v>14518</v>
      </c>
      <c r="C2087" s="121" t="s">
        <v>11004</v>
      </c>
      <c r="D2087" s="121" t="s">
        <v>10034</v>
      </c>
      <c r="E2087" s="121" t="s">
        <v>14519</v>
      </c>
      <c r="F2087" s="158" t="s">
        <v>16280</v>
      </c>
      <c r="G2087" s="118" t="s">
        <v>16676</v>
      </c>
      <c r="H2087" s="159" t="s">
        <v>194</v>
      </c>
      <c r="I2087" s="156">
        <v>4</v>
      </c>
      <c r="J2087" s="159" t="s">
        <v>16616</v>
      </c>
      <c r="K2087" s="159" t="s">
        <v>31</v>
      </c>
      <c r="L2087" s="156">
        <v>2</v>
      </c>
      <c r="M2087" s="27">
        <f t="shared" ref="M2087:M2096" si="74">L2087*130</f>
        <v>260</v>
      </c>
      <c r="N2087" s="23"/>
      <c r="O2087" s="24" t="s">
        <v>32</v>
      </c>
    </row>
    <row r="2088" s="1" customFormat="1" ht="18.75" spans="1:15">
      <c r="A2088" s="121">
        <v>2083</v>
      </c>
      <c r="B2088" s="121" t="s">
        <v>14518</v>
      </c>
      <c r="C2088" s="121" t="s">
        <v>11004</v>
      </c>
      <c r="D2088" s="121" t="s">
        <v>10034</v>
      </c>
      <c r="E2088" s="121" t="s">
        <v>14519</v>
      </c>
      <c r="F2088" s="131" t="s">
        <v>16677</v>
      </c>
      <c r="G2088" s="131" t="s">
        <v>16678</v>
      </c>
      <c r="H2088" s="131" t="s">
        <v>1583</v>
      </c>
      <c r="I2088" s="137">
        <v>4</v>
      </c>
      <c r="J2088" s="131" t="s">
        <v>16679</v>
      </c>
      <c r="K2088" s="131" t="s">
        <v>14748</v>
      </c>
      <c r="L2088" s="121">
        <v>4</v>
      </c>
      <c r="M2088" s="27">
        <f t="shared" si="74"/>
        <v>520</v>
      </c>
      <c r="N2088" s="23"/>
      <c r="O2088" s="24" t="s">
        <v>32</v>
      </c>
    </row>
    <row r="2089" s="1" customFormat="1" ht="18.75" spans="1:15">
      <c r="A2089" s="121">
        <v>2084</v>
      </c>
      <c r="B2089" s="121" t="s">
        <v>14518</v>
      </c>
      <c r="C2089" s="121" t="s">
        <v>11004</v>
      </c>
      <c r="D2089" s="121" t="s">
        <v>10034</v>
      </c>
      <c r="E2089" s="121" t="s">
        <v>14519</v>
      </c>
      <c r="F2089" s="131" t="s">
        <v>16677</v>
      </c>
      <c r="G2089" s="142" t="s">
        <v>16680</v>
      </c>
      <c r="H2089" s="131" t="s">
        <v>194</v>
      </c>
      <c r="I2089" s="142">
        <v>5</v>
      </c>
      <c r="J2089" s="131" t="s">
        <v>16679</v>
      </c>
      <c r="K2089" s="131" t="s">
        <v>14748</v>
      </c>
      <c r="L2089" s="142">
        <v>5</v>
      </c>
      <c r="M2089" s="27">
        <f t="shared" si="74"/>
        <v>650</v>
      </c>
      <c r="N2089" s="23"/>
      <c r="O2089" s="24" t="s">
        <v>32</v>
      </c>
    </row>
    <row r="2090" s="1" customFormat="1" ht="18.75" spans="1:15">
      <c r="A2090" s="121">
        <v>2085</v>
      </c>
      <c r="B2090" s="121" t="s">
        <v>14518</v>
      </c>
      <c r="C2090" s="121" t="s">
        <v>11004</v>
      </c>
      <c r="D2090" s="121" t="s">
        <v>10034</v>
      </c>
      <c r="E2090" s="121" t="s">
        <v>14519</v>
      </c>
      <c r="F2090" s="131" t="s">
        <v>16677</v>
      </c>
      <c r="G2090" s="142" t="s">
        <v>16681</v>
      </c>
      <c r="H2090" s="131" t="s">
        <v>1583</v>
      </c>
      <c r="I2090" s="142">
        <v>4</v>
      </c>
      <c r="J2090" s="131" t="s">
        <v>16679</v>
      </c>
      <c r="K2090" s="131" t="s">
        <v>14748</v>
      </c>
      <c r="L2090" s="121">
        <v>4</v>
      </c>
      <c r="M2090" s="27">
        <f t="shared" si="74"/>
        <v>520</v>
      </c>
      <c r="N2090" s="23"/>
      <c r="O2090" s="24" t="s">
        <v>32</v>
      </c>
    </row>
    <row r="2091" s="1" customFormat="1" ht="18.75" spans="1:15">
      <c r="A2091" s="121">
        <v>2086</v>
      </c>
      <c r="B2091" s="121" t="s">
        <v>14518</v>
      </c>
      <c r="C2091" s="121" t="s">
        <v>11004</v>
      </c>
      <c r="D2091" s="121" t="s">
        <v>10034</v>
      </c>
      <c r="E2091" s="121" t="s">
        <v>14519</v>
      </c>
      <c r="F2091" s="131" t="s">
        <v>16677</v>
      </c>
      <c r="G2091" s="142" t="s">
        <v>16682</v>
      </c>
      <c r="H2091" s="141" t="s">
        <v>194</v>
      </c>
      <c r="I2091" s="142">
        <v>3</v>
      </c>
      <c r="J2091" s="131" t="s">
        <v>16679</v>
      </c>
      <c r="K2091" s="131" t="s">
        <v>14748</v>
      </c>
      <c r="L2091" s="142">
        <v>3</v>
      </c>
      <c r="M2091" s="27">
        <f t="shared" si="74"/>
        <v>390</v>
      </c>
      <c r="N2091" s="23"/>
      <c r="O2091" s="24" t="s">
        <v>32</v>
      </c>
    </row>
    <row r="2092" s="1" customFormat="1" ht="18.75" spans="1:15">
      <c r="A2092" s="121">
        <v>2087</v>
      </c>
      <c r="B2092" s="121" t="s">
        <v>14518</v>
      </c>
      <c r="C2092" s="121" t="s">
        <v>11004</v>
      </c>
      <c r="D2092" s="121" t="s">
        <v>10034</v>
      </c>
      <c r="E2092" s="121" t="s">
        <v>14519</v>
      </c>
      <c r="F2092" s="131" t="s">
        <v>16677</v>
      </c>
      <c r="G2092" s="142" t="s">
        <v>16683</v>
      </c>
      <c r="H2092" s="141" t="s">
        <v>1583</v>
      </c>
      <c r="I2092" s="142">
        <v>4</v>
      </c>
      <c r="J2092" s="131" t="s">
        <v>16679</v>
      </c>
      <c r="K2092" s="131" t="s">
        <v>14748</v>
      </c>
      <c r="L2092" s="121">
        <v>4</v>
      </c>
      <c r="M2092" s="27">
        <f t="shared" si="74"/>
        <v>520</v>
      </c>
      <c r="N2092" s="23"/>
      <c r="O2092" s="24" t="s">
        <v>32</v>
      </c>
    </row>
    <row r="2093" s="1" customFormat="1" ht="18.75" spans="1:15">
      <c r="A2093" s="121">
        <v>2088</v>
      </c>
      <c r="B2093" s="121" t="s">
        <v>14518</v>
      </c>
      <c r="C2093" s="121" t="s">
        <v>11004</v>
      </c>
      <c r="D2093" s="121" t="s">
        <v>10034</v>
      </c>
      <c r="E2093" s="121" t="s">
        <v>14519</v>
      </c>
      <c r="F2093" s="131" t="s">
        <v>16677</v>
      </c>
      <c r="G2093" s="142" t="s">
        <v>16684</v>
      </c>
      <c r="H2093" s="141" t="s">
        <v>194</v>
      </c>
      <c r="I2093" s="142">
        <v>5</v>
      </c>
      <c r="J2093" s="131" t="s">
        <v>16679</v>
      </c>
      <c r="K2093" s="131" t="s">
        <v>14748</v>
      </c>
      <c r="L2093" s="121">
        <v>4</v>
      </c>
      <c r="M2093" s="27">
        <f t="shared" si="74"/>
        <v>520</v>
      </c>
      <c r="N2093" s="23"/>
      <c r="O2093" s="24" t="s">
        <v>32</v>
      </c>
    </row>
    <row r="2094" s="1" customFormat="1" ht="18.75" spans="1:15">
      <c r="A2094" s="121">
        <v>2089</v>
      </c>
      <c r="B2094" s="121" t="s">
        <v>14518</v>
      </c>
      <c r="C2094" s="121" t="s">
        <v>11004</v>
      </c>
      <c r="D2094" s="121" t="s">
        <v>10034</v>
      </c>
      <c r="E2094" s="121" t="s">
        <v>14519</v>
      </c>
      <c r="F2094" s="131" t="s">
        <v>16677</v>
      </c>
      <c r="G2094" s="142" t="s">
        <v>16685</v>
      </c>
      <c r="H2094" s="141" t="s">
        <v>1583</v>
      </c>
      <c r="I2094" s="142">
        <v>3</v>
      </c>
      <c r="J2094" s="131" t="s">
        <v>16679</v>
      </c>
      <c r="K2094" s="131" t="s">
        <v>14748</v>
      </c>
      <c r="L2094" s="142">
        <v>3</v>
      </c>
      <c r="M2094" s="27">
        <f t="shared" si="74"/>
        <v>390</v>
      </c>
      <c r="N2094" s="23"/>
      <c r="O2094" s="24" t="s">
        <v>32</v>
      </c>
    </row>
    <row r="2095" s="1" customFormat="1" ht="18.75" spans="1:15">
      <c r="A2095" s="121">
        <v>2090</v>
      </c>
      <c r="B2095" s="121" t="s">
        <v>14518</v>
      </c>
      <c r="C2095" s="121" t="s">
        <v>11004</v>
      </c>
      <c r="D2095" s="121" t="s">
        <v>10034</v>
      </c>
      <c r="E2095" s="121" t="s">
        <v>14519</v>
      </c>
      <c r="F2095" s="131" t="s">
        <v>16677</v>
      </c>
      <c r="G2095" s="142" t="s">
        <v>16686</v>
      </c>
      <c r="H2095" s="141" t="s">
        <v>1583</v>
      </c>
      <c r="I2095" s="142">
        <v>4</v>
      </c>
      <c r="J2095" s="131" t="s">
        <v>16679</v>
      </c>
      <c r="K2095" s="131" t="s">
        <v>14748</v>
      </c>
      <c r="L2095" s="121">
        <v>4</v>
      </c>
      <c r="M2095" s="27">
        <f t="shared" si="74"/>
        <v>520</v>
      </c>
      <c r="N2095" s="23"/>
      <c r="O2095" s="24" t="s">
        <v>32</v>
      </c>
    </row>
    <row r="2096" s="1" customFormat="1" ht="18.75" spans="1:15">
      <c r="A2096" s="121">
        <v>2091</v>
      </c>
      <c r="B2096" s="121" t="s">
        <v>14518</v>
      </c>
      <c r="C2096" s="121" t="s">
        <v>11004</v>
      </c>
      <c r="D2096" s="121" t="s">
        <v>10034</v>
      </c>
      <c r="E2096" s="121" t="s">
        <v>14519</v>
      </c>
      <c r="F2096" s="131" t="s">
        <v>16677</v>
      </c>
      <c r="G2096" s="142" t="s">
        <v>16687</v>
      </c>
      <c r="H2096" s="141" t="s">
        <v>1583</v>
      </c>
      <c r="I2096" s="142">
        <v>2</v>
      </c>
      <c r="J2096" s="131" t="s">
        <v>16679</v>
      </c>
      <c r="K2096" s="131" t="s">
        <v>14748</v>
      </c>
      <c r="L2096" s="142">
        <v>2</v>
      </c>
      <c r="M2096" s="27">
        <f t="shared" si="74"/>
        <v>260</v>
      </c>
      <c r="N2096" s="23"/>
      <c r="O2096" s="24" t="s">
        <v>32</v>
      </c>
    </row>
    <row r="2097" s="1" customFormat="1" ht="18.75" spans="1:15">
      <c r="A2097" s="121">
        <v>2092</v>
      </c>
      <c r="B2097" s="121" t="s">
        <v>14518</v>
      </c>
      <c r="C2097" s="121" t="s">
        <v>11004</v>
      </c>
      <c r="D2097" s="121" t="s">
        <v>10034</v>
      </c>
      <c r="E2097" s="121" t="s">
        <v>14519</v>
      </c>
      <c r="F2097" s="131" t="s">
        <v>16677</v>
      </c>
      <c r="G2097" s="142" t="s">
        <v>16688</v>
      </c>
      <c r="H2097" s="141" t="s">
        <v>1583</v>
      </c>
      <c r="I2097" s="142">
        <v>2</v>
      </c>
      <c r="J2097" s="131" t="s">
        <v>16679</v>
      </c>
      <c r="K2097" s="131" t="s">
        <v>14748</v>
      </c>
      <c r="L2097" s="142">
        <v>2</v>
      </c>
      <c r="M2097" s="27">
        <f>L2097*468</f>
        <v>936</v>
      </c>
      <c r="N2097" s="23"/>
      <c r="O2097" s="24" t="s">
        <v>32</v>
      </c>
    </row>
    <row r="2098" s="1" customFormat="1" ht="18.75" spans="1:15">
      <c r="A2098" s="121">
        <v>2093</v>
      </c>
      <c r="B2098" s="121" t="s">
        <v>14518</v>
      </c>
      <c r="C2098" s="121" t="s">
        <v>11004</v>
      </c>
      <c r="D2098" s="121" t="s">
        <v>10034</v>
      </c>
      <c r="E2098" s="121" t="s">
        <v>14519</v>
      </c>
      <c r="F2098" s="131" t="s">
        <v>16677</v>
      </c>
      <c r="G2098" s="142" t="s">
        <v>16689</v>
      </c>
      <c r="H2098" s="141" t="s">
        <v>194</v>
      </c>
      <c r="I2098" s="142">
        <v>2</v>
      </c>
      <c r="J2098" s="131" t="s">
        <v>16679</v>
      </c>
      <c r="K2098" s="131" t="s">
        <v>14748</v>
      </c>
      <c r="L2098" s="142">
        <v>2</v>
      </c>
      <c r="M2098" s="27">
        <f t="shared" ref="M2098:M2129" si="75">L2098*130</f>
        <v>260</v>
      </c>
      <c r="N2098" s="23"/>
      <c r="O2098" s="24" t="s">
        <v>32</v>
      </c>
    </row>
    <row r="2099" s="1" customFormat="1" ht="18.75" spans="1:15">
      <c r="A2099" s="121">
        <v>2094</v>
      </c>
      <c r="B2099" s="121" t="s">
        <v>14518</v>
      </c>
      <c r="C2099" s="121" t="s">
        <v>11004</v>
      </c>
      <c r="D2099" s="121" t="s">
        <v>10034</v>
      </c>
      <c r="E2099" s="121" t="s">
        <v>14519</v>
      </c>
      <c r="F2099" s="131" t="s">
        <v>16677</v>
      </c>
      <c r="G2099" s="142" t="s">
        <v>16690</v>
      </c>
      <c r="H2099" s="141" t="s">
        <v>194</v>
      </c>
      <c r="I2099" s="142">
        <v>5</v>
      </c>
      <c r="J2099" s="131" t="s">
        <v>16679</v>
      </c>
      <c r="K2099" s="131" t="s">
        <v>14748</v>
      </c>
      <c r="L2099" s="142">
        <v>5</v>
      </c>
      <c r="M2099" s="27">
        <f t="shared" si="75"/>
        <v>650</v>
      </c>
      <c r="N2099" s="23"/>
      <c r="O2099" s="24" t="s">
        <v>32</v>
      </c>
    </row>
    <row r="2100" s="1" customFormat="1" ht="18.75" spans="1:15">
      <c r="A2100" s="121">
        <v>2095</v>
      </c>
      <c r="B2100" s="121" t="s">
        <v>14518</v>
      </c>
      <c r="C2100" s="121" t="s">
        <v>11004</v>
      </c>
      <c r="D2100" s="121" t="s">
        <v>10034</v>
      </c>
      <c r="E2100" s="121" t="s">
        <v>14519</v>
      </c>
      <c r="F2100" s="131" t="s">
        <v>16677</v>
      </c>
      <c r="G2100" s="142" t="s">
        <v>16691</v>
      </c>
      <c r="H2100" s="141" t="s">
        <v>194</v>
      </c>
      <c r="I2100" s="142">
        <v>4</v>
      </c>
      <c r="J2100" s="131" t="s">
        <v>16679</v>
      </c>
      <c r="K2100" s="131" t="s">
        <v>14748</v>
      </c>
      <c r="L2100" s="121">
        <v>4</v>
      </c>
      <c r="M2100" s="27">
        <f t="shared" si="75"/>
        <v>520</v>
      </c>
      <c r="N2100" s="23"/>
      <c r="O2100" s="24" t="s">
        <v>32</v>
      </c>
    </row>
    <row r="2101" s="1" customFormat="1" ht="18.75" spans="1:15">
      <c r="A2101" s="121">
        <v>2096</v>
      </c>
      <c r="B2101" s="121" t="s">
        <v>14518</v>
      </c>
      <c r="C2101" s="121" t="s">
        <v>11004</v>
      </c>
      <c r="D2101" s="121" t="s">
        <v>10034</v>
      </c>
      <c r="E2101" s="121" t="s">
        <v>14519</v>
      </c>
      <c r="F2101" s="131" t="s">
        <v>16677</v>
      </c>
      <c r="G2101" s="142" t="s">
        <v>16692</v>
      </c>
      <c r="H2101" s="141" t="s">
        <v>194</v>
      </c>
      <c r="I2101" s="142">
        <v>5</v>
      </c>
      <c r="J2101" s="131" t="s">
        <v>16679</v>
      </c>
      <c r="K2101" s="131" t="s">
        <v>14748</v>
      </c>
      <c r="L2101" s="142">
        <v>5</v>
      </c>
      <c r="M2101" s="27">
        <f t="shared" si="75"/>
        <v>650</v>
      </c>
      <c r="N2101" s="23"/>
      <c r="O2101" s="24" t="s">
        <v>32</v>
      </c>
    </row>
    <row r="2102" s="1" customFormat="1" ht="18.75" spans="1:15">
      <c r="A2102" s="121">
        <v>2097</v>
      </c>
      <c r="B2102" s="121" t="s">
        <v>14518</v>
      </c>
      <c r="C2102" s="121" t="s">
        <v>11004</v>
      </c>
      <c r="D2102" s="121" t="s">
        <v>10034</v>
      </c>
      <c r="E2102" s="121" t="s">
        <v>14519</v>
      </c>
      <c r="F2102" s="131" t="s">
        <v>16677</v>
      </c>
      <c r="G2102" s="142" t="s">
        <v>16693</v>
      </c>
      <c r="H2102" s="141" t="s">
        <v>194</v>
      </c>
      <c r="I2102" s="142">
        <v>4</v>
      </c>
      <c r="J2102" s="131" t="s">
        <v>16679</v>
      </c>
      <c r="K2102" s="131" t="s">
        <v>14748</v>
      </c>
      <c r="L2102" s="121">
        <v>4</v>
      </c>
      <c r="M2102" s="27">
        <f t="shared" si="75"/>
        <v>520</v>
      </c>
      <c r="N2102" s="23"/>
      <c r="O2102" s="24" t="s">
        <v>32</v>
      </c>
    </row>
    <row r="2103" s="1" customFormat="1" ht="18.75" spans="1:15">
      <c r="A2103" s="121">
        <v>2098</v>
      </c>
      <c r="B2103" s="121" t="s">
        <v>14518</v>
      </c>
      <c r="C2103" s="121" t="s">
        <v>11004</v>
      </c>
      <c r="D2103" s="121" t="s">
        <v>10034</v>
      </c>
      <c r="E2103" s="121" t="s">
        <v>14519</v>
      </c>
      <c r="F2103" s="131" t="s">
        <v>16677</v>
      </c>
      <c r="G2103" s="142" t="s">
        <v>16694</v>
      </c>
      <c r="H2103" s="141" t="s">
        <v>1583</v>
      </c>
      <c r="I2103" s="142">
        <v>2</v>
      </c>
      <c r="J2103" s="131" t="s">
        <v>16679</v>
      </c>
      <c r="K2103" s="131" t="s">
        <v>14748</v>
      </c>
      <c r="L2103" s="142">
        <v>2</v>
      </c>
      <c r="M2103" s="27">
        <f t="shared" si="75"/>
        <v>260</v>
      </c>
      <c r="N2103" s="23"/>
      <c r="O2103" s="24" t="s">
        <v>32</v>
      </c>
    </row>
    <row r="2104" s="1" customFormat="1" ht="18.75" spans="1:15">
      <c r="A2104" s="121">
        <v>2099</v>
      </c>
      <c r="B2104" s="121" t="s">
        <v>14518</v>
      </c>
      <c r="C2104" s="121" t="s">
        <v>11004</v>
      </c>
      <c r="D2104" s="121" t="s">
        <v>10034</v>
      </c>
      <c r="E2104" s="121" t="s">
        <v>14519</v>
      </c>
      <c r="F2104" s="131" t="s">
        <v>16677</v>
      </c>
      <c r="G2104" s="121" t="s">
        <v>16695</v>
      </c>
      <c r="H2104" s="121" t="s">
        <v>1583</v>
      </c>
      <c r="I2104" s="121">
        <v>2</v>
      </c>
      <c r="J2104" s="131" t="s">
        <v>16679</v>
      </c>
      <c r="K2104" s="131" t="s">
        <v>14748</v>
      </c>
      <c r="L2104" s="121">
        <v>2</v>
      </c>
      <c r="M2104" s="27">
        <f t="shared" si="75"/>
        <v>260</v>
      </c>
      <c r="N2104" s="23"/>
      <c r="O2104" s="24" t="s">
        <v>32</v>
      </c>
    </row>
    <row r="2105" s="1" customFormat="1" ht="18.75" spans="1:15">
      <c r="A2105" s="121">
        <v>2100</v>
      </c>
      <c r="B2105" s="121" t="s">
        <v>14518</v>
      </c>
      <c r="C2105" s="121" t="s">
        <v>11004</v>
      </c>
      <c r="D2105" s="121" t="s">
        <v>10034</v>
      </c>
      <c r="E2105" s="121" t="s">
        <v>14519</v>
      </c>
      <c r="F2105" s="131" t="s">
        <v>16677</v>
      </c>
      <c r="G2105" s="121" t="s">
        <v>16696</v>
      </c>
      <c r="H2105" s="121" t="s">
        <v>1583</v>
      </c>
      <c r="I2105" s="121">
        <v>3</v>
      </c>
      <c r="J2105" s="131" t="s">
        <v>16679</v>
      </c>
      <c r="K2105" s="131" t="s">
        <v>14748</v>
      </c>
      <c r="L2105" s="121">
        <v>3</v>
      </c>
      <c r="M2105" s="27">
        <f t="shared" si="75"/>
        <v>390</v>
      </c>
      <c r="N2105" s="23"/>
      <c r="O2105" s="24" t="s">
        <v>32</v>
      </c>
    </row>
    <row r="2106" s="1" customFormat="1" ht="18.75" spans="1:15">
      <c r="A2106" s="121">
        <v>2101</v>
      </c>
      <c r="B2106" s="121" t="s">
        <v>14518</v>
      </c>
      <c r="C2106" s="121" t="s">
        <v>11004</v>
      </c>
      <c r="D2106" s="121" t="s">
        <v>10034</v>
      </c>
      <c r="E2106" s="121" t="s">
        <v>14519</v>
      </c>
      <c r="F2106" s="131" t="s">
        <v>16677</v>
      </c>
      <c r="G2106" s="121" t="s">
        <v>16697</v>
      </c>
      <c r="H2106" s="121" t="s">
        <v>194</v>
      </c>
      <c r="I2106" s="121">
        <v>4</v>
      </c>
      <c r="J2106" s="131" t="s">
        <v>16679</v>
      </c>
      <c r="K2106" s="131" t="s">
        <v>14748</v>
      </c>
      <c r="L2106" s="121">
        <v>4</v>
      </c>
      <c r="M2106" s="27">
        <f t="shared" si="75"/>
        <v>520</v>
      </c>
      <c r="N2106" s="23"/>
      <c r="O2106" s="24" t="s">
        <v>32</v>
      </c>
    </row>
    <row r="2107" s="1" customFormat="1" ht="18.75" spans="1:15">
      <c r="A2107" s="121">
        <v>2102</v>
      </c>
      <c r="B2107" s="121" t="s">
        <v>14518</v>
      </c>
      <c r="C2107" s="121" t="s">
        <v>11004</v>
      </c>
      <c r="D2107" s="121" t="s">
        <v>10034</v>
      </c>
      <c r="E2107" s="121" t="s">
        <v>14519</v>
      </c>
      <c r="F2107" s="131" t="s">
        <v>16677</v>
      </c>
      <c r="G2107" s="121" t="s">
        <v>16698</v>
      </c>
      <c r="H2107" s="121" t="s">
        <v>1583</v>
      </c>
      <c r="I2107" s="121">
        <v>5</v>
      </c>
      <c r="J2107" s="131" t="s">
        <v>16679</v>
      </c>
      <c r="K2107" s="131" t="s">
        <v>14748</v>
      </c>
      <c r="L2107" s="121">
        <v>3</v>
      </c>
      <c r="M2107" s="27">
        <f t="shared" si="75"/>
        <v>390</v>
      </c>
      <c r="N2107" s="23"/>
      <c r="O2107" s="24" t="s">
        <v>32</v>
      </c>
    </row>
    <row r="2108" s="1" customFormat="1" ht="18.75" spans="1:15">
      <c r="A2108" s="121">
        <v>2103</v>
      </c>
      <c r="B2108" s="121" t="s">
        <v>14518</v>
      </c>
      <c r="C2108" s="121" t="s">
        <v>11004</v>
      </c>
      <c r="D2108" s="121" t="s">
        <v>10034</v>
      </c>
      <c r="E2108" s="121" t="s">
        <v>14519</v>
      </c>
      <c r="F2108" s="131" t="s">
        <v>16677</v>
      </c>
      <c r="G2108" s="121" t="s">
        <v>16699</v>
      </c>
      <c r="H2108" s="121" t="s">
        <v>1583</v>
      </c>
      <c r="I2108" s="121">
        <v>5</v>
      </c>
      <c r="J2108" s="131" t="s">
        <v>16679</v>
      </c>
      <c r="K2108" s="131" t="s">
        <v>14748</v>
      </c>
      <c r="L2108" s="121">
        <v>5</v>
      </c>
      <c r="M2108" s="27">
        <f t="shared" si="75"/>
        <v>650</v>
      </c>
      <c r="N2108" s="23"/>
      <c r="O2108" s="24" t="s">
        <v>32</v>
      </c>
    </row>
    <row r="2109" s="1" customFormat="1" ht="18.75" spans="1:15">
      <c r="A2109" s="121">
        <v>2104</v>
      </c>
      <c r="B2109" s="121" t="s">
        <v>14518</v>
      </c>
      <c r="C2109" s="121" t="s">
        <v>11004</v>
      </c>
      <c r="D2109" s="121" t="s">
        <v>10034</v>
      </c>
      <c r="E2109" s="121" t="s">
        <v>14519</v>
      </c>
      <c r="F2109" s="131" t="s">
        <v>16677</v>
      </c>
      <c r="G2109" s="121" t="s">
        <v>16700</v>
      </c>
      <c r="H2109" s="121" t="s">
        <v>1583</v>
      </c>
      <c r="I2109" s="121">
        <v>3</v>
      </c>
      <c r="J2109" s="131" t="s">
        <v>16679</v>
      </c>
      <c r="K2109" s="131" t="s">
        <v>14748</v>
      </c>
      <c r="L2109" s="121">
        <v>3</v>
      </c>
      <c r="M2109" s="27">
        <f t="shared" si="75"/>
        <v>390</v>
      </c>
      <c r="N2109" s="23"/>
      <c r="O2109" s="24" t="s">
        <v>32</v>
      </c>
    </row>
    <row r="2110" s="1" customFormat="1" ht="18.75" spans="1:15">
      <c r="A2110" s="121">
        <v>2105</v>
      </c>
      <c r="B2110" s="121" t="s">
        <v>14518</v>
      </c>
      <c r="C2110" s="121" t="s">
        <v>11004</v>
      </c>
      <c r="D2110" s="121" t="s">
        <v>10034</v>
      </c>
      <c r="E2110" s="121" t="s">
        <v>14519</v>
      </c>
      <c r="F2110" s="131" t="s">
        <v>16677</v>
      </c>
      <c r="G2110" s="121" t="s">
        <v>16701</v>
      </c>
      <c r="H2110" s="121" t="s">
        <v>1583</v>
      </c>
      <c r="I2110" s="121">
        <v>4</v>
      </c>
      <c r="J2110" s="131" t="s">
        <v>16679</v>
      </c>
      <c r="K2110" s="131" t="s">
        <v>14748</v>
      </c>
      <c r="L2110" s="121">
        <v>4</v>
      </c>
      <c r="M2110" s="27">
        <f t="shared" si="75"/>
        <v>520</v>
      </c>
      <c r="N2110" s="23"/>
      <c r="O2110" s="24" t="s">
        <v>32</v>
      </c>
    </row>
    <row r="2111" s="1" customFormat="1" ht="18.75" spans="1:15">
      <c r="A2111" s="121">
        <v>2106</v>
      </c>
      <c r="B2111" s="121" t="s">
        <v>14518</v>
      </c>
      <c r="C2111" s="121" t="s">
        <v>11004</v>
      </c>
      <c r="D2111" s="121" t="s">
        <v>10034</v>
      </c>
      <c r="E2111" s="121" t="s">
        <v>14519</v>
      </c>
      <c r="F2111" s="131" t="s">
        <v>16677</v>
      </c>
      <c r="G2111" s="121" t="s">
        <v>16702</v>
      </c>
      <c r="H2111" s="121" t="s">
        <v>1583</v>
      </c>
      <c r="I2111" s="121">
        <v>3</v>
      </c>
      <c r="J2111" s="131" t="s">
        <v>16679</v>
      </c>
      <c r="K2111" s="131" t="s">
        <v>14748</v>
      </c>
      <c r="L2111" s="121">
        <v>3</v>
      </c>
      <c r="M2111" s="27">
        <f t="shared" si="75"/>
        <v>390</v>
      </c>
      <c r="N2111" s="23"/>
      <c r="O2111" s="24" t="s">
        <v>32</v>
      </c>
    </row>
    <row r="2112" s="1" customFormat="1" ht="18.75" spans="1:15">
      <c r="A2112" s="121">
        <v>2107</v>
      </c>
      <c r="B2112" s="121" t="s">
        <v>14518</v>
      </c>
      <c r="C2112" s="121" t="s">
        <v>11004</v>
      </c>
      <c r="D2112" s="121" t="s">
        <v>10034</v>
      </c>
      <c r="E2112" s="121" t="s">
        <v>14519</v>
      </c>
      <c r="F2112" s="131" t="s">
        <v>16677</v>
      </c>
      <c r="G2112" s="121" t="s">
        <v>16703</v>
      </c>
      <c r="H2112" s="121" t="s">
        <v>1583</v>
      </c>
      <c r="I2112" s="121">
        <v>5</v>
      </c>
      <c r="J2112" s="131" t="s">
        <v>16679</v>
      </c>
      <c r="K2112" s="131" t="s">
        <v>14748</v>
      </c>
      <c r="L2112" s="121">
        <v>5</v>
      </c>
      <c r="M2112" s="27">
        <f t="shared" si="75"/>
        <v>650</v>
      </c>
      <c r="N2112" s="23"/>
      <c r="O2112" s="24" t="s">
        <v>32</v>
      </c>
    </row>
    <row r="2113" s="1" customFormat="1" ht="18.75" spans="1:15">
      <c r="A2113" s="121">
        <v>2108</v>
      </c>
      <c r="B2113" s="121" t="s">
        <v>14518</v>
      </c>
      <c r="C2113" s="121" t="s">
        <v>11004</v>
      </c>
      <c r="D2113" s="121" t="s">
        <v>10034</v>
      </c>
      <c r="E2113" s="121" t="s">
        <v>14519</v>
      </c>
      <c r="F2113" s="131" t="s">
        <v>16677</v>
      </c>
      <c r="G2113" s="121" t="s">
        <v>16704</v>
      </c>
      <c r="H2113" s="121" t="s">
        <v>194</v>
      </c>
      <c r="I2113" s="121">
        <v>3</v>
      </c>
      <c r="J2113" s="131" t="s">
        <v>16679</v>
      </c>
      <c r="K2113" s="131" t="s">
        <v>14748</v>
      </c>
      <c r="L2113" s="121">
        <v>3</v>
      </c>
      <c r="M2113" s="27">
        <f t="shared" si="75"/>
        <v>390</v>
      </c>
      <c r="N2113" s="23"/>
      <c r="O2113" s="24" t="s">
        <v>32</v>
      </c>
    </row>
    <row r="2114" s="1" customFormat="1" ht="18.75" spans="1:15">
      <c r="A2114" s="121">
        <v>2109</v>
      </c>
      <c r="B2114" s="121" t="s">
        <v>14518</v>
      </c>
      <c r="C2114" s="121" t="s">
        <v>11004</v>
      </c>
      <c r="D2114" s="121" t="s">
        <v>10034</v>
      </c>
      <c r="E2114" s="121" t="s">
        <v>14519</v>
      </c>
      <c r="F2114" s="131" t="s">
        <v>16677</v>
      </c>
      <c r="G2114" s="121" t="s">
        <v>16705</v>
      </c>
      <c r="H2114" s="121" t="s">
        <v>194</v>
      </c>
      <c r="I2114" s="121">
        <v>4</v>
      </c>
      <c r="J2114" s="131" t="s">
        <v>16679</v>
      </c>
      <c r="K2114" s="131" t="s">
        <v>14748</v>
      </c>
      <c r="L2114" s="121">
        <v>4</v>
      </c>
      <c r="M2114" s="27">
        <f t="shared" si="75"/>
        <v>520</v>
      </c>
      <c r="N2114" s="23"/>
      <c r="O2114" s="24" t="s">
        <v>32</v>
      </c>
    </row>
    <row r="2115" s="1" customFormat="1" ht="18.75" spans="1:15">
      <c r="A2115" s="121">
        <v>2110</v>
      </c>
      <c r="B2115" s="121" t="s">
        <v>14518</v>
      </c>
      <c r="C2115" s="121" t="s">
        <v>11004</v>
      </c>
      <c r="D2115" s="121" t="s">
        <v>10034</v>
      </c>
      <c r="E2115" s="121" t="s">
        <v>14519</v>
      </c>
      <c r="F2115" s="131" t="s">
        <v>16677</v>
      </c>
      <c r="G2115" s="121" t="s">
        <v>16706</v>
      </c>
      <c r="H2115" s="121" t="s">
        <v>1583</v>
      </c>
      <c r="I2115" s="121">
        <v>3</v>
      </c>
      <c r="J2115" s="131" t="s">
        <v>16679</v>
      </c>
      <c r="K2115" s="131" t="s">
        <v>14748</v>
      </c>
      <c r="L2115" s="121">
        <v>3</v>
      </c>
      <c r="M2115" s="27">
        <f t="shared" si="75"/>
        <v>390</v>
      </c>
      <c r="N2115" s="23"/>
      <c r="O2115" s="24" t="s">
        <v>32</v>
      </c>
    </row>
    <row r="2116" s="1" customFormat="1" ht="18.75" spans="1:15">
      <c r="A2116" s="121">
        <v>2111</v>
      </c>
      <c r="B2116" s="121" t="s">
        <v>14518</v>
      </c>
      <c r="C2116" s="121" t="s">
        <v>11004</v>
      </c>
      <c r="D2116" s="121" t="s">
        <v>10034</v>
      </c>
      <c r="E2116" s="121" t="s">
        <v>14519</v>
      </c>
      <c r="F2116" s="131" t="s">
        <v>16677</v>
      </c>
      <c r="G2116" s="121" t="s">
        <v>16707</v>
      </c>
      <c r="H2116" s="121" t="s">
        <v>1583</v>
      </c>
      <c r="I2116" s="121">
        <v>4</v>
      </c>
      <c r="J2116" s="131" t="s">
        <v>16679</v>
      </c>
      <c r="K2116" s="131" t="s">
        <v>14748</v>
      </c>
      <c r="L2116" s="121">
        <v>3</v>
      </c>
      <c r="M2116" s="27">
        <f t="shared" si="75"/>
        <v>390</v>
      </c>
      <c r="N2116" s="23"/>
      <c r="O2116" s="24" t="s">
        <v>32</v>
      </c>
    </row>
    <row r="2117" s="1" customFormat="1" ht="18.75" spans="1:15">
      <c r="A2117" s="121">
        <v>2112</v>
      </c>
      <c r="B2117" s="121" t="s">
        <v>14518</v>
      </c>
      <c r="C2117" s="121" t="s">
        <v>11004</v>
      </c>
      <c r="D2117" s="121" t="s">
        <v>10034</v>
      </c>
      <c r="E2117" s="121" t="s">
        <v>14519</v>
      </c>
      <c r="F2117" s="131" t="s">
        <v>16677</v>
      </c>
      <c r="G2117" s="121" t="s">
        <v>16708</v>
      </c>
      <c r="H2117" s="121" t="s">
        <v>1583</v>
      </c>
      <c r="I2117" s="121">
        <v>4</v>
      </c>
      <c r="J2117" s="131" t="s">
        <v>16679</v>
      </c>
      <c r="K2117" s="131" t="s">
        <v>14748</v>
      </c>
      <c r="L2117" s="121">
        <v>4</v>
      </c>
      <c r="M2117" s="27">
        <f t="shared" si="75"/>
        <v>520</v>
      </c>
      <c r="N2117" s="23"/>
      <c r="O2117" s="24" t="s">
        <v>32</v>
      </c>
    </row>
    <row r="2118" s="1" customFormat="1" ht="18.75" spans="1:15">
      <c r="A2118" s="121">
        <v>2113</v>
      </c>
      <c r="B2118" s="121" t="s">
        <v>14518</v>
      </c>
      <c r="C2118" s="121" t="s">
        <v>11004</v>
      </c>
      <c r="D2118" s="121" t="s">
        <v>10034</v>
      </c>
      <c r="E2118" s="121" t="s">
        <v>14519</v>
      </c>
      <c r="F2118" s="131" t="s">
        <v>16677</v>
      </c>
      <c r="G2118" s="121" t="s">
        <v>16709</v>
      </c>
      <c r="H2118" s="121" t="s">
        <v>194</v>
      </c>
      <c r="I2118" s="121">
        <v>4</v>
      </c>
      <c r="J2118" s="131" t="s">
        <v>16679</v>
      </c>
      <c r="K2118" s="131" t="s">
        <v>14748</v>
      </c>
      <c r="L2118" s="121">
        <v>4</v>
      </c>
      <c r="M2118" s="27">
        <f t="shared" si="75"/>
        <v>520</v>
      </c>
      <c r="N2118" s="23"/>
      <c r="O2118" s="24" t="s">
        <v>32</v>
      </c>
    </row>
    <row r="2119" s="1" customFormat="1" ht="18.75" spans="1:15">
      <c r="A2119" s="121">
        <v>2114</v>
      </c>
      <c r="B2119" s="121" t="s">
        <v>14518</v>
      </c>
      <c r="C2119" s="121" t="s">
        <v>11004</v>
      </c>
      <c r="D2119" s="121" t="s">
        <v>10034</v>
      </c>
      <c r="E2119" s="121" t="s">
        <v>14519</v>
      </c>
      <c r="F2119" s="131" t="s">
        <v>16677</v>
      </c>
      <c r="G2119" s="121" t="s">
        <v>16710</v>
      </c>
      <c r="H2119" s="121" t="s">
        <v>194</v>
      </c>
      <c r="I2119" s="121">
        <v>4</v>
      </c>
      <c r="J2119" s="131" t="s">
        <v>16679</v>
      </c>
      <c r="K2119" s="131" t="s">
        <v>14748</v>
      </c>
      <c r="L2119" s="121">
        <v>4</v>
      </c>
      <c r="M2119" s="27">
        <f t="shared" si="75"/>
        <v>520</v>
      </c>
      <c r="N2119" s="23"/>
      <c r="O2119" s="24" t="s">
        <v>32</v>
      </c>
    </row>
    <row r="2120" s="1" customFormat="1" ht="18.75" spans="1:15">
      <c r="A2120" s="121">
        <v>2115</v>
      </c>
      <c r="B2120" s="121" t="s">
        <v>14518</v>
      </c>
      <c r="C2120" s="121" t="s">
        <v>11004</v>
      </c>
      <c r="D2120" s="121" t="s">
        <v>10034</v>
      </c>
      <c r="E2120" s="121" t="s">
        <v>14519</v>
      </c>
      <c r="F2120" s="131" t="s">
        <v>16677</v>
      </c>
      <c r="G2120" s="121" t="s">
        <v>16711</v>
      </c>
      <c r="H2120" s="121" t="s">
        <v>194</v>
      </c>
      <c r="I2120" s="121">
        <v>3</v>
      </c>
      <c r="J2120" s="121" t="s">
        <v>16712</v>
      </c>
      <c r="K2120" s="131" t="s">
        <v>14748</v>
      </c>
      <c r="L2120" s="121">
        <v>3</v>
      </c>
      <c r="M2120" s="27">
        <f t="shared" si="75"/>
        <v>390</v>
      </c>
      <c r="N2120" s="23"/>
      <c r="O2120" s="24" t="s">
        <v>32</v>
      </c>
    </row>
    <row r="2121" s="1" customFormat="1" ht="18.75" spans="1:15">
      <c r="A2121" s="121">
        <v>2116</v>
      </c>
      <c r="B2121" s="121" t="s">
        <v>14518</v>
      </c>
      <c r="C2121" s="121" t="s">
        <v>11004</v>
      </c>
      <c r="D2121" s="121" t="s">
        <v>10034</v>
      </c>
      <c r="E2121" s="121" t="s">
        <v>14519</v>
      </c>
      <c r="F2121" s="131" t="s">
        <v>16677</v>
      </c>
      <c r="G2121" s="121" t="s">
        <v>16713</v>
      </c>
      <c r="H2121" s="121" t="s">
        <v>194</v>
      </c>
      <c r="I2121" s="121">
        <v>2</v>
      </c>
      <c r="J2121" s="121" t="s">
        <v>16712</v>
      </c>
      <c r="K2121" s="131" t="s">
        <v>14748</v>
      </c>
      <c r="L2121" s="121">
        <v>2</v>
      </c>
      <c r="M2121" s="27">
        <f t="shared" si="75"/>
        <v>260</v>
      </c>
      <c r="N2121" s="23"/>
      <c r="O2121" s="24" t="s">
        <v>32</v>
      </c>
    </row>
    <row r="2122" s="1" customFormat="1" ht="18.75" spans="1:15">
      <c r="A2122" s="121">
        <v>2117</v>
      </c>
      <c r="B2122" s="121" t="s">
        <v>14518</v>
      </c>
      <c r="C2122" s="121" t="s">
        <v>11004</v>
      </c>
      <c r="D2122" s="121" t="s">
        <v>10034</v>
      </c>
      <c r="E2122" s="121" t="s">
        <v>14519</v>
      </c>
      <c r="F2122" s="131" t="s">
        <v>16677</v>
      </c>
      <c r="G2122" s="121" t="s">
        <v>16714</v>
      </c>
      <c r="H2122" s="121" t="s">
        <v>194</v>
      </c>
      <c r="I2122" s="121">
        <v>2</v>
      </c>
      <c r="J2122" s="121" t="s">
        <v>16712</v>
      </c>
      <c r="K2122" s="131" t="s">
        <v>14748</v>
      </c>
      <c r="L2122" s="121">
        <v>2</v>
      </c>
      <c r="M2122" s="27">
        <f t="shared" si="75"/>
        <v>260</v>
      </c>
      <c r="N2122" s="23"/>
      <c r="O2122" s="24" t="s">
        <v>32</v>
      </c>
    </row>
    <row r="2123" s="1" customFormat="1" ht="18.75" spans="1:15">
      <c r="A2123" s="121">
        <v>2118</v>
      </c>
      <c r="B2123" s="121" t="s">
        <v>14518</v>
      </c>
      <c r="C2123" s="121" t="s">
        <v>11004</v>
      </c>
      <c r="D2123" s="121" t="s">
        <v>10034</v>
      </c>
      <c r="E2123" s="121" t="s">
        <v>14519</v>
      </c>
      <c r="F2123" s="131" t="s">
        <v>16677</v>
      </c>
      <c r="G2123" s="121" t="s">
        <v>16715</v>
      </c>
      <c r="H2123" s="121" t="s">
        <v>194</v>
      </c>
      <c r="I2123" s="121">
        <v>2</v>
      </c>
      <c r="J2123" s="121" t="s">
        <v>16712</v>
      </c>
      <c r="K2123" s="131" t="s">
        <v>14748</v>
      </c>
      <c r="L2123" s="121">
        <v>2</v>
      </c>
      <c r="M2123" s="27">
        <f t="shared" si="75"/>
        <v>260</v>
      </c>
      <c r="N2123" s="23"/>
      <c r="O2123" s="24" t="s">
        <v>32</v>
      </c>
    </row>
    <row r="2124" s="1" customFormat="1" ht="18.75" spans="1:15">
      <c r="A2124" s="121">
        <v>2119</v>
      </c>
      <c r="B2124" s="121" t="s">
        <v>14518</v>
      </c>
      <c r="C2124" s="121" t="s">
        <v>11004</v>
      </c>
      <c r="D2124" s="121" t="s">
        <v>10034</v>
      </c>
      <c r="E2124" s="121" t="s">
        <v>14519</v>
      </c>
      <c r="F2124" s="131" t="s">
        <v>16677</v>
      </c>
      <c r="G2124" s="121" t="s">
        <v>16716</v>
      </c>
      <c r="H2124" s="121" t="s">
        <v>1583</v>
      </c>
      <c r="I2124" s="121">
        <v>3</v>
      </c>
      <c r="J2124" s="121" t="s">
        <v>16712</v>
      </c>
      <c r="K2124" s="131" t="s">
        <v>14748</v>
      </c>
      <c r="L2124" s="121">
        <v>3</v>
      </c>
      <c r="M2124" s="27">
        <f t="shared" si="75"/>
        <v>390</v>
      </c>
      <c r="N2124" s="23"/>
      <c r="O2124" s="24" t="s">
        <v>32</v>
      </c>
    </row>
    <row r="2125" s="1" customFormat="1" ht="18.75" spans="1:15">
      <c r="A2125" s="121">
        <v>2120</v>
      </c>
      <c r="B2125" s="121" t="s">
        <v>14518</v>
      </c>
      <c r="C2125" s="121" t="s">
        <v>11004</v>
      </c>
      <c r="D2125" s="121" t="s">
        <v>10034</v>
      </c>
      <c r="E2125" s="121" t="s">
        <v>14519</v>
      </c>
      <c r="F2125" s="131" t="s">
        <v>16677</v>
      </c>
      <c r="G2125" s="121" t="s">
        <v>16717</v>
      </c>
      <c r="H2125" s="121" t="s">
        <v>194</v>
      </c>
      <c r="I2125" s="121">
        <v>3</v>
      </c>
      <c r="J2125" s="121" t="s">
        <v>16712</v>
      </c>
      <c r="K2125" s="131" t="s">
        <v>14748</v>
      </c>
      <c r="L2125" s="121">
        <v>3</v>
      </c>
      <c r="M2125" s="27">
        <f t="shared" si="75"/>
        <v>390</v>
      </c>
      <c r="N2125" s="23"/>
      <c r="O2125" s="24" t="s">
        <v>32</v>
      </c>
    </row>
    <row r="2126" s="1" customFormat="1" ht="18.75" spans="1:15">
      <c r="A2126" s="121">
        <v>2121</v>
      </c>
      <c r="B2126" s="121" t="s">
        <v>14518</v>
      </c>
      <c r="C2126" s="121" t="s">
        <v>11004</v>
      </c>
      <c r="D2126" s="121" t="s">
        <v>10034</v>
      </c>
      <c r="E2126" s="121" t="s">
        <v>14519</v>
      </c>
      <c r="F2126" s="131" t="s">
        <v>16677</v>
      </c>
      <c r="G2126" s="121" t="s">
        <v>16718</v>
      </c>
      <c r="H2126" s="121" t="s">
        <v>194</v>
      </c>
      <c r="I2126" s="121">
        <v>3</v>
      </c>
      <c r="J2126" s="121" t="s">
        <v>16712</v>
      </c>
      <c r="K2126" s="131" t="s">
        <v>14748</v>
      </c>
      <c r="L2126" s="121">
        <v>3</v>
      </c>
      <c r="M2126" s="27">
        <f t="shared" si="75"/>
        <v>390</v>
      </c>
      <c r="N2126" s="23"/>
      <c r="O2126" s="24" t="s">
        <v>32</v>
      </c>
    </row>
    <row r="2127" s="1" customFormat="1" ht="18.75" spans="1:15">
      <c r="A2127" s="121">
        <v>2122</v>
      </c>
      <c r="B2127" s="121" t="s">
        <v>14518</v>
      </c>
      <c r="C2127" s="121" t="s">
        <v>11004</v>
      </c>
      <c r="D2127" s="121" t="s">
        <v>10034</v>
      </c>
      <c r="E2127" s="121" t="s">
        <v>14519</v>
      </c>
      <c r="F2127" s="131" t="s">
        <v>16677</v>
      </c>
      <c r="G2127" s="121" t="s">
        <v>16719</v>
      </c>
      <c r="H2127" s="121" t="s">
        <v>194</v>
      </c>
      <c r="I2127" s="121">
        <v>2</v>
      </c>
      <c r="J2127" s="121" t="s">
        <v>16712</v>
      </c>
      <c r="K2127" s="131" t="s">
        <v>14748</v>
      </c>
      <c r="L2127" s="121">
        <v>2</v>
      </c>
      <c r="M2127" s="27">
        <f t="shared" si="75"/>
        <v>260</v>
      </c>
      <c r="N2127" s="23"/>
      <c r="O2127" s="24" t="s">
        <v>32</v>
      </c>
    </row>
    <row r="2128" s="1" customFormat="1" ht="18.75" spans="1:15">
      <c r="A2128" s="121">
        <v>2123</v>
      </c>
      <c r="B2128" s="121" t="s">
        <v>14518</v>
      </c>
      <c r="C2128" s="121" t="s">
        <v>11004</v>
      </c>
      <c r="D2128" s="121" t="s">
        <v>10034</v>
      </c>
      <c r="E2128" s="121" t="s">
        <v>14519</v>
      </c>
      <c r="F2128" s="131" t="s">
        <v>16677</v>
      </c>
      <c r="G2128" s="121" t="s">
        <v>16720</v>
      </c>
      <c r="H2128" s="121" t="s">
        <v>194</v>
      </c>
      <c r="I2128" s="121">
        <v>6</v>
      </c>
      <c r="J2128" s="121" t="s">
        <v>16712</v>
      </c>
      <c r="K2128" s="131" t="s">
        <v>14748</v>
      </c>
      <c r="L2128" s="121">
        <v>6</v>
      </c>
      <c r="M2128" s="27">
        <f t="shared" si="75"/>
        <v>780</v>
      </c>
      <c r="N2128" s="23"/>
      <c r="O2128" s="24" t="s">
        <v>32</v>
      </c>
    </row>
    <row r="2129" s="1" customFormat="1" ht="18.75" spans="1:15">
      <c r="A2129" s="121">
        <v>2124</v>
      </c>
      <c r="B2129" s="121" t="s">
        <v>14518</v>
      </c>
      <c r="C2129" s="121" t="s">
        <v>11004</v>
      </c>
      <c r="D2129" s="121" t="s">
        <v>10034</v>
      </c>
      <c r="E2129" s="121" t="s">
        <v>14519</v>
      </c>
      <c r="F2129" s="131" t="s">
        <v>16677</v>
      </c>
      <c r="G2129" s="121" t="s">
        <v>16721</v>
      </c>
      <c r="H2129" s="121" t="s">
        <v>194</v>
      </c>
      <c r="I2129" s="121">
        <v>4</v>
      </c>
      <c r="J2129" s="121" t="s">
        <v>16712</v>
      </c>
      <c r="K2129" s="131" t="s">
        <v>14748</v>
      </c>
      <c r="L2129" s="121">
        <v>4</v>
      </c>
      <c r="M2129" s="27">
        <f t="shared" si="75"/>
        <v>520</v>
      </c>
      <c r="N2129" s="23"/>
      <c r="O2129" s="24" t="s">
        <v>32</v>
      </c>
    </row>
    <row r="2130" s="1" customFormat="1" ht="18.75" spans="1:15">
      <c r="A2130" s="121">
        <v>2125</v>
      </c>
      <c r="B2130" s="121" t="s">
        <v>14518</v>
      </c>
      <c r="C2130" s="121" t="s">
        <v>11004</v>
      </c>
      <c r="D2130" s="121" t="s">
        <v>10034</v>
      </c>
      <c r="E2130" s="121" t="s">
        <v>14519</v>
      </c>
      <c r="F2130" s="131" t="s">
        <v>16677</v>
      </c>
      <c r="G2130" s="121" t="s">
        <v>16722</v>
      </c>
      <c r="H2130" s="121" t="s">
        <v>194</v>
      </c>
      <c r="I2130" s="121">
        <v>4</v>
      </c>
      <c r="J2130" s="121" t="s">
        <v>16712</v>
      </c>
      <c r="K2130" s="131" t="s">
        <v>14748</v>
      </c>
      <c r="L2130" s="121">
        <v>4</v>
      </c>
      <c r="M2130" s="27">
        <f t="shared" ref="M2130:M2161" si="76">L2130*130</f>
        <v>520</v>
      </c>
      <c r="N2130" s="23"/>
      <c r="O2130" s="24" t="s">
        <v>32</v>
      </c>
    </row>
    <row r="2131" s="1" customFormat="1" ht="18.75" spans="1:15">
      <c r="A2131" s="121">
        <v>2126</v>
      </c>
      <c r="B2131" s="121" t="s">
        <v>14518</v>
      </c>
      <c r="C2131" s="121" t="s">
        <v>11004</v>
      </c>
      <c r="D2131" s="121" t="s">
        <v>10034</v>
      </c>
      <c r="E2131" s="121" t="s">
        <v>14519</v>
      </c>
      <c r="F2131" s="131" t="s">
        <v>16677</v>
      </c>
      <c r="G2131" s="121" t="s">
        <v>16723</v>
      </c>
      <c r="H2131" s="121" t="s">
        <v>6215</v>
      </c>
      <c r="I2131" s="121">
        <v>3</v>
      </c>
      <c r="J2131" s="121" t="s">
        <v>16712</v>
      </c>
      <c r="K2131" s="131" t="s">
        <v>14748</v>
      </c>
      <c r="L2131" s="121">
        <v>3</v>
      </c>
      <c r="M2131" s="27">
        <f t="shared" si="76"/>
        <v>390</v>
      </c>
      <c r="N2131" s="23"/>
      <c r="O2131" s="24" t="s">
        <v>32</v>
      </c>
    </row>
    <row r="2132" s="1" customFormat="1" ht="18.75" spans="1:15">
      <c r="A2132" s="121">
        <v>2127</v>
      </c>
      <c r="B2132" s="121" t="s">
        <v>14518</v>
      </c>
      <c r="C2132" s="121" t="s">
        <v>11004</v>
      </c>
      <c r="D2132" s="121" t="s">
        <v>10034</v>
      </c>
      <c r="E2132" s="121" t="s">
        <v>14519</v>
      </c>
      <c r="F2132" s="131" t="s">
        <v>16677</v>
      </c>
      <c r="G2132" s="121" t="s">
        <v>16724</v>
      </c>
      <c r="H2132" s="121" t="s">
        <v>194</v>
      </c>
      <c r="I2132" s="121">
        <v>3</v>
      </c>
      <c r="J2132" s="121" t="s">
        <v>16712</v>
      </c>
      <c r="K2132" s="131" t="s">
        <v>14748</v>
      </c>
      <c r="L2132" s="121">
        <v>3</v>
      </c>
      <c r="M2132" s="27">
        <f t="shared" si="76"/>
        <v>390</v>
      </c>
      <c r="N2132" s="23"/>
      <c r="O2132" s="24" t="s">
        <v>32</v>
      </c>
    </row>
    <row r="2133" s="1" customFormat="1" ht="18.75" spans="1:15">
      <c r="A2133" s="121">
        <v>2128</v>
      </c>
      <c r="B2133" s="121" t="s">
        <v>14518</v>
      </c>
      <c r="C2133" s="121" t="s">
        <v>11004</v>
      </c>
      <c r="D2133" s="121" t="s">
        <v>10034</v>
      </c>
      <c r="E2133" s="121" t="s">
        <v>14519</v>
      </c>
      <c r="F2133" s="131" t="s">
        <v>16677</v>
      </c>
      <c r="G2133" s="121" t="s">
        <v>16725</v>
      </c>
      <c r="H2133" s="121" t="s">
        <v>194</v>
      </c>
      <c r="I2133" s="121">
        <v>2</v>
      </c>
      <c r="J2133" s="121" t="s">
        <v>16712</v>
      </c>
      <c r="K2133" s="131" t="s">
        <v>14748</v>
      </c>
      <c r="L2133" s="121">
        <v>2</v>
      </c>
      <c r="M2133" s="27">
        <f t="shared" si="76"/>
        <v>260</v>
      </c>
      <c r="N2133" s="23"/>
      <c r="O2133" s="24" t="s">
        <v>32</v>
      </c>
    </row>
    <row r="2134" s="1" customFormat="1" ht="18.75" spans="1:15">
      <c r="A2134" s="121">
        <v>2129</v>
      </c>
      <c r="B2134" s="121" t="s">
        <v>14518</v>
      </c>
      <c r="C2134" s="121" t="s">
        <v>11004</v>
      </c>
      <c r="D2134" s="121" t="s">
        <v>10034</v>
      </c>
      <c r="E2134" s="121" t="s">
        <v>14519</v>
      </c>
      <c r="F2134" s="131" t="s">
        <v>16677</v>
      </c>
      <c r="G2134" s="121" t="s">
        <v>16726</v>
      </c>
      <c r="H2134" s="121" t="s">
        <v>194</v>
      </c>
      <c r="I2134" s="121">
        <v>2</v>
      </c>
      <c r="J2134" s="121" t="s">
        <v>16712</v>
      </c>
      <c r="K2134" s="131" t="s">
        <v>14748</v>
      </c>
      <c r="L2134" s="121">
        <v>2</v>
      </c>
      <c r="M2134" s="27">
        <f t="shared" si="76"/>
        <v>260</v>
      </c>
      <c r="N2134" s="23"/>
      <c r="O2134" s="24" t="s">
        <v>32</v>
      </c>
    </row>
    <row r="2135" s="1" customFormat="1" ht="18.75" spans="1:15">
      <c r="A2135" s="121">
        <v>2130</v>
      </c>
      <c r="B2135" s="121" t="s">
        <v>14518</v>
      </c>
      <c r="C2135" s="121" t="s">
        <v>11004</v>
      </c>
      <c r="D2135" s="121" t="s">
        <v>10034</v>
      </c>
      <c r="E2135" s="121" t="s">
        <v>14519</v>
      </c>
      <c r="F2135" s="131" t="s">
        <v>16677</v>
      </c>
      <c r="G2135" s="121" t="s">
        <v>16727</v>
      </c>
      <c r="H2135" s="121" t="s">
        <v>1583</v>
      </c>
      <c r="I2135" s="121">
        <v>2</v>
      </c>
      <c r="J2135" s="121" t="s">
        <v>16712</v>
      </c>
      <c r="K2135" s="131" t="s">
        <v>14748</v>
      </c>
      <c r="L2135" s="121">
        <v>2</v>
      </c>
      <c r="M2135" s="27">
        <f t="shared" si="76"/>
        <v>260</v>
      </c>
      <c r="N2135" s="23"/>
      <c r="O2135" s="24" t="s">
        <v>32</v>
      </c>
    </row>
    <row r="2136" s="1" customFormat="1" ht="18.75" spans="1:15">
      <c r="A2136" s="121">
        <v>2131</v>
      </c>
      <c r="B2136" s="121" t="s">
        <v>14518</v>
      </c>
      <c r="C2136" s="121" t="s">
        <v>11004</v>
      </c>
      <c r="D2136" s="121" t="s">
        <v>10034</v>
      </c>
      <c r="E2136" s="121" t="s">
        <v>14519</v>
      </c>
      <c r="F2136" s="131" t="s">
        <v>16677</v>
      </c>
      <c r="G2136" s="121" t="s">
        <v>16728</v>
      </c>
      <c r="H2136" s="121" t="s">
        <v>194</v>
      </c>
      <c r="I2136" s="121">
        <v>2</v>
      </c>
      <c r="J2136" s="121" t="s">
        <v>16712</v>
      </c>
      <c r="K2136" s="131" t="s">
        <v>14748</v>
      </c>
      <c r="L2136" s="121">
        <v>2</v>
      </c>
      <c r="M2136" s="27">
        <f t="shared" si="76"/>
        <v>260</v>
      </c>
      <c r="N2136" s="23"/>
      <c r="O2136" s="24" t="s">
        <v>32</v>
      </c>
    </row>
    <row r="2137" s="1" customFormat="1" ht="18.75" spans="1:15">
      <c r="A2137" s="121">
        <v>2132</v>
      </c>
      <c r="B2137" s="121" t="s">
        <v>14518</v>
      </c>
      <c r="C2137" s="121" t="s">
        <v>11004</v>
      </c>
      <c r="D2137" s="121" t="s">
        <v>10034</v>
      </c>
      <c r="E2137" s="121" t="s">
        <v>14519</v>
      </c>
      <c r="F2137" s="131" t="s">
        <v>16677</v>
      </c>
      <c r="G2137" s="121" t="s">
        <v>16729</v>
      </c>
      <c r="H2137" s="121" t="s">
        <v>194</v>
      </c>
      <c r="I2137" s="121">
        <v>4</v>
      </c>
      <c r="J2137" s="121" t="s">
        <v>16712</v>
      </c>
      <c r="K2137" s="131" t="s">
        <v>14748</v>
      </c>
      <c r="L2137" s="121">
        <v>4</v>
      </c>
      <c r="M2137" s="27">
        <f t="shared" si="76"/>
        <v>520</v>
      </c>
      <c r="N2137" s="23"/>
      <c r="O2137" s="24" t="s">
        <v>32</v>
      </c>
    </row>
    <row r="2138" s="1" customFormat="1" ht="18.75" spans="1:15">
      <c r="A2138" s="121">
        <v>2133</v>
      </c>
      <c r="B2138" s="121" t="s">
        <v>14518</v>
      </c>
      <c r="C2138" s="121" t="s">
        <v>11004</v>
      </c>
      <c r="D2138" s="121" t="s">
        <v>10034</v>
      </c>
      <c r="E2138" s="121" t="s">
        <v>14519</v>
      </c>
      <c r="F2138" s="131" t="s">
        <v>16677</v>
      </c>
      <c r="G2138" s="121" t="s">
        <v>16730</v>
      </c>
      <c r="H2138" s="121" t="s">
        <v>194</v>
      </c>
      <c r="I2138" s="121">
        <v>3</v>
      </c>
      <c r="J2138" s="121" t="s">
        <v>16712</v>
      </c>
      <c r="K2138" s="131" t="s">
        <v>14748</v>
      </c>
      <c r="L2138" s="121">
        <v>3</v>
      </c>
      <c r="M2138" s="27">
        <f t="shared" si="76"/>
        <v>390</v>
      </c>
      <c r="N2138" s="23"/>
      <c r="O2138" s="24" t="s">
        <v>32</v>
      </c>
    </row>
    <row r="2139" s="1" customFormat="1" ht="18.75" spans="1:15">
      <c r="A2139" s="121">
        <v>2134</v>
      </c>
      <c r="B2139" s="121" t="s">
        <v>14518</v>
      </c>
      <c r="C2139" s="121" t="s">
        <v>11004</v>
      </c>
      <c r="D2139" s="121" t="s">
        <v>10034</v>
      </c>
      <c r="E2139" s="121" t="s">
        <v>14519</v>
      </c>
      <c r="F2139" s="131" t="s">
        <v>16677</v>
      </c>
      <c r="G2139" s="121" t="s">
        <v>16731</v>
      </c>
      <c r="H2139" s="121" t="s">
        <v>194</v>
      </c>
      <c r="I2139" s="121">
        <v>3</v>
      </c>
      <c r="J2139" s="121" t="s">
        <v>16712</v>
      </c>
      <c r="K2139" s="131" t="s">
        <v>14748</v>
      </c>
      <c r="L2139" s="121">
        <v>3</v>
      </c>
      <c r="M2139" s="27">
        <f t="shared" si="76"/>
        <v>390</v>
      </c>
      <c r="N2139" s="23"/>
      <c r="O2139" s="24" t="s">
        <v>32</v>
      </c>
    </row>
    <row r="2140" s="1" customFormat="1" ht="18.75" spans="1:15">
      <c r="A2140" s="121">
        <v>2135</v>
      </c>
      <c r="B2140" s="121" t="s">
        <v>14518</v>
      </c>
      <c r="C2140" s="121" t="s">
        <v>11004</v>
      </c>
      <c r="D2140" s="121" t="s">
        <v>10034</v>
      </c>
      <c r="E2140" s="121" t="s">
        <v>14519</v>
      </c>
      <c r="F2140" s="131" t="s">
        <v>16677</v>
      </c>
      <c r="G2140" s="121" t="s">
        <v>16732</v>
      </c>
      <c r="H2140" s="121" t="s">
        <v>194</v>
      </c>
      <c r="I2140" s="121">
        <v>3</v>
      </c>
      <c r="J2140" s="121" t="s">
        <v>16712</v>
      </c>
      <c r="K2140" s="131" t="s">
        <v>14748</v>
      </c>
      <c r="L2140" s="121">
        <v>3</v>
      </c>
      <c r="M2140" s="27">
        <f t="shared" si="76"/>
        <v>390</v>
      </c>
      <c r="N2140" s="23"/>
      <c r="O2140" s="24" t="s">
        <v>32</v>
      </c>
    </row>
    <row r="2141" s="1" customFormat="1" ht="18.75" spans="1:15">
      <c r="A2141" s="121">
        <v>2136</v>
      </c>
      <c r="B2141" s="121" t="s">
        <v>14518</v>
      </c>
      <c r="C2141" s="121" t="s">
        <v>11004</v>
      </c>
      <c r="D2141" s="121" t="s">
        <v>10034</v>
      </c>
      <c r="E2141" s="121" t="s">
        <v>14519</v>
      </c>
      <c r="F2141" s="131" t="s">
        <v>16677</v>
      </c>
      <c r="G2141" s="121" t="s">
        <v>16733</v>
      </c>
      <c r="H2141" s="121" t="s">
        <v>194</v>
      </c>
      <c r="I2141" s="121">
        <v>3</v>
      </c>
      <c r="J2141" s="121" t="s">
        <v>16712</v>
      </c>
      <c r="K2141" s="131" t="s">
        <v>14748</v>
      </c>
      <c r="L2141" s="121">
        <v>3</v>
      </c>
      <c r="M2141" s="27">
        <f t="shared" si="76"/>
        <v>390</v>
      </c>
      <c r="N2141" s="23"/>
      <c r="O2141" s="24" t="s">
        <v>32</v>
      </c>
    </row>
    <row r="2142" s="1" customFormat="1" ht="18.75" spans="1:15">
      <c r="A2142" s="121">
        <v>2137</v>
      </c>
      <c r="B2142" s="121" t="s">
        <v>14518</v>
      </c>
      <c r="C2142" s="121" t="s">
        <v>11004</v>
      </c>
      <c r="D2142" s="121" t="s">
        <v>10034</v>
      </c>
      <c r="E2142" s="121" t="s">
        <v>14519</v>
      </c>
      <c r="F2142" s="131" t="s">
        <v>16677</v>
      </c>
      <c r="G2142" s="121" t="s">
        <v>16734</v>
      </c>
      <c r="H2142" s="121" t="s">
        <v>194</v>
      </c>
      <c r="I2142" s="121">
        <v>4</v>
      </c>
      <c r="J2142" s="121" t="s">
        <v>16712</v>
      </c>
      <c r="K2142" s="131" t="s">
        <v>14748</v>
      </c>
      <c r="L2142" s="142">
        <v>4</v>
      </c>
      <c r="M2142" s="27">
        <f t="shared" si="76"/>
        <v>520</v>
      </c>
      <c r="N2142" s="23"/>
      <c r="O2142" s="24" t="s">
        <v>32</v>
      </c>
    </row>
    <row r="2143" s="1" customFormat="1" ht="18.75" spans="1:15">
      <c r="A2143" s="121">
        <v>2138</v>
      </c>
      <c r="B2143" s="121" t="s">
        <v>14518</v>
      </c>
      <c r="C2143" s="121" t="s">
        <v>11004</v>
      </c>
      <c r="D2143" s="121" t="s">
        <v>10034</v>
      </c>
      <c r="E2143" s="121" t="s">
        <v>14519</v>
      </c>
      <c r="F2143" s="131" t="s">
        <v>16677</v>
      </c>
      <c r="G2143" s="121" t="s">
        <v>16735</v>
      </c>
      <c r="H2143" s="121" t="s">
        <v>194</v>
      </c>
      <c r="I2143" s="121">
        <v>5</v>
      </c>
      <c r="J2143" s="121" t="s">
        <v>16712</v>
      </c>
      <c r="K2143" s="131" t="s">
        <v>14748</v>
      </c>
      <c r="L2143" s="121">
        <v>5</v>
      </c>
      <c r="M2143" s="27">
        <f t="shared" si="76"/>
        <v>650</v>
      </c>
      <c r="N2143" s="23"/>
      <c r="O2143" s="24" t="s">
        <v>32</v>
      </c>
    </row>
    <row r="2144" s="1" customFormat="1" ht="18.75" spans="1:15">
      <c r="A2144" s="121">
        <v>2139</v>
      </c>
      <c r="B2144" s="121" t="s">
        <v>14518</v>
      </c>
      <c r="C2144" s="121" t="s">
        <v>11004</v>
      </c>
      <c r="D2144" s="121" t="s">
        <v>10034</v>
      </c>
      <c r="E2144" s="121" t="s">
        <v>14519</v>
      </c>
      <c r="F2144" s="131" t="s">
        <v>16677</v>
      </c>
      <c r="G2144" s="121" t="s">
        <v>16736</v>
      </c>
      <c r="H2144" s="121" t="s">
        <v>1583</v>
      </c>
      <c r="I2144" s="121">
        <v>2</v>
      </c>
      <c r="J2144" s="121" t="s">
        <v>16712</v>
      </c>
      <c r="K2144" s="131" t="s">
        <v>14748</v>
      </c>
      <c r="L2144" s="121">
        <v>2</v>
      </c>
      <c r="M2144" s="27">
        <f t="shared" si="76"/>
        <v>260</v>
      </c>
      <c r="N2144" s="23"/>
      <c r="O2144" s="24" t="s">
        <v>32</v>
      </c>
    </row>
    <row r="2145" s="1" customFormat="1" ht="18.75" spans="1:15">
      <c r="A2145" s="121">
        <v>2140</v>
      </c>
      <c r="B2145" s="121" t="s">
        <v>14518</v>
      </c>
      <c r="C2145" s="121" t="s">
        <v>11004</v>
      </c>
      <c r="D2145" s="121" t="s">
        <v>10034</v>
      </c>
      <c r="E2145" s="121" t="s">
        <v>14519</v>
      </c>
      <c r="F2145" s="131" t="s">
        <v>16677</v>
      </c>
      <c r="G2145" s="121" t="s">
        <v>16737</v>
      </c>
      <c r="H2145" s="121" t="s">
        <v>194</v>
      </c>
      <c r="I2145" s="121">
        <v>3</v>
      </c>
      <c r="J2145" s="121" t="s">
        <v>16712</v>
      </c>
      <c r="K2145" s="131" t="s">
        <v>14748</v>
      </c>
      <c r="L2145" s="121">
        <v>3</v>
      </c>
      <c r="M2145" s="27">
        <f t="shared" si="76"/>
        <v>390</v>
      </c>
      <c r="N2145" s="23"/>
      <c r="O2145" s="24" t="s">
        <v>32</v>
      </c>
    </row>
    <row r="2146" s="1" customFormat="1" ht="18.75" spans="1:15">
      <c r="A2146" s="121">
        <v>2141</v>
      </c>
      <c r="B2146" s="121" t="s">
        <v>14518</v>
      </c>
      <c r="C2146" s="121" t="s">
        <v>11004</v>
      </c>
      <c r="D2146" s="121" t="s">
        <v>10034</v>
      </c>
      <c r="E2146" s="121" t="s">
        <v>14519</v>
      </c>
      <c r="F2146" s="131" t="s">
        <v>16677</v>
      </c>
      <c r="G2146" s="121" t="s">
        <v>16738</v>
      </c>
      <c r="H2146" s="121" t="s">
        <v>194</v>
      </c>
      <c r="I2146" s="121">
        <v>5</v>
      </c>
      <c r="J2146" s="121" t="s">
        <v>16712</v>
      </c>
      <c r="K2146" s="131" t="s">
        <v>14748</v>
      </c>
      <c r="L2146" s="121">
        <v>5</v>
      </c>
      <c r="M2146" s="27">
        <f t="shared" si="76"/>
        <v>650</v>
      </c>
      <c r="N2146" s="23"/>
      <c r="O2146" s="24" t="s">
        <v>32</v>
      </c>
    </row>
    <row r="2147" s="1" customFormat="1" ht="18.75" spans="1:15">
      <c r="A2147" s="121">
        <v>2142</v>
      </c>
      <c r="B2147" s="121" t="s">
        <v>14518</v>
      </c>
      <c r="C2147" s="121" t="s">
        <v>11004</v>
      </c>
      <c r="D2147" s="121" t="s">
        <v>10034</v>
      </c>
      <c r="E2147" s="121" t="s">
        <v>14519</v>
      </c>
      <c r="F2147" s="131" t="s">
        <v>16677</v>
      </c>
      <c r="G2147" s="121" t="s">
        <v>16739</v>
      </c>
      <c r="H2147" s="121" t="s">
        <v>194</v>
      </c>
      <c r="I2147" s="121">
        <v>4</v>
      </c>
      <c r="J2147" s="121" t="s">
        <v>16712</v>
      </c>
      <c r="K2147" s="131" t="s">
        <v>14748</v>
      </c>
      <c r="L2147" s="142">
        <v>4</v>
      </c>
      <c r="M2147" s="27">
        <f t="shared" si="76"/>
        <v>520</v>
      </c>
      <c r="N2147" s="23"/>
      <c r="O2147" s="24" t="s">
        <v>32</v>
      </c>
    </row>
    <row r="2148" s="1" customFormat="1" ht="18.75" spans="1:15">
      <c r="A2148" s="121">
        <v>2143</v>
      </c>
      <c r="B2148" s="121" t="s">
        <v>14518</v>
      </c>
      <c r="C2148" s="121" t="s">
        <v>11004</v>
      </c>
      <c r="D2148" s="121" t="s">
        <v>10034</v>
      </c>
      <c r="E2148" s="121" t="s">
        <v>14519</v>
      </c>
      <c r="F2148" s="131" t="s">
        <v>16677</v>
      </c>
      <c r="G2148" s="121" t="s">
        <v>16740</v>
      </c>
      <c r="H2148" s="121" t="s">
        <v>194</v>
      </c>
      <c r="I2148" s="121">
        <v>3</v>
      </c>
      <c r="J2148" s="121" t="s">
        <v>16712</v>
      </c>
      <c r="K2148" s="131" t="s">
        <v>14748</v>
      </c>
      <c r="L2148" s="121">
        <v>3</v>
      </c>
      <c r="M2148" s="27">
        <f t="shared" si="76"/>
        <v>390</v>
      </c>
      <c r="N2148" s="23"/>
      <c r="O2148" s="24" t="s">
        <v>32</v>
      </c>
    </row>
    <row r="2149" s="1" customFormat="1" ht="18.75" spans="1:15">
      <c r="A2149" s="121">
        <v>2144</v>
      </c>
      <c r="B2149" s="121" t="s">
        <v>14518</v>
      </c>
      <c r="C2149" s="121" t="s">
        <v>11004</v>
      </c>
      <c r="D2149" s="121" t="s">
        <v>10034</v>
      </c>
      <c r="E2149" s="121" t="s">
        <v>14519</v>
      </c>
      <c r="F2149" s="131" t="s">
        <v>16677</v>
      </c>
      <c r="G2149" s="121" t="s">
        <v>16741</v>
      </c>
      <c r="H2149" s="121" t="s">
        <v>1583</v>
      </c>
      <c r="I2149" s="121">
        <v>3</v>
      </c>
      <c r="J2149" s="121" t="s">
        <v>16712</v>
      </c>
      <c r="K2149" s="131" t="s">
        <v>14748</v>
      </c>
      <c r="L2149" s="121">
        <v>3</v>
      </c>
      <c r="M2149" s="27">
        <f t="shared" si="76"/>
        <v>390</v>
      </c>
      <c r="N2149" s="23"/>
      <c r="O2149" s="24" t="s">
        <v>32</v>
      </c>
    </row>
    <row r="2150" s="1" customFormat="1" ht="18.75" spans="1:15">
      <c r="A2150" s="121">
        <v>2145</v>
      </c>
      <c r="B2150" s="121" t="s">
        <v>14518</v>
      </c>
      <c r="C2150" s="121" t="s">
        <v>11004</v>
      </c>
      <c r="D2150" s="121" t="s">
        <v>10034</v>
      </c>
      <c r="E2150" s="121" t="s">
        <v>14519</v>
      </c>
      <c r="F2150" s="131" t="s">
        <v>16677</v>
      </c>
      <c r="G2150" s="121" t="s">
        <v>16742</v>
      </c>
      <c r="H2150" s="121" t="s">
        <v>1583</v>
      </c>
      <c r="I2150" s="121">
        <v>3</v>
      </c>
      <c r="J2150" s="121" t="s">
        <v>16712</v>
      </c>
      <c r="K2150" s="131" t="s">
        <v>14748</v>
      </c>
      <c r="L2150" s="121">
        <v>3</v>
      </c>
      <c r="M2150" s="27">
        <f t="shared" si="76"/>
        <v>390</v>
      </c>
      <c r="N2150" s="23"/>
      <c r="O2150" s="24" t="s">
        <v>32</v>
      </c>
    </row>
    <row r="2151" s="1" customFormat="1" ht="18.75" spans="1:15">
      <c r="A2151" s="121">
        <v>2146</v>
      </c>
      <c r="B2151" s="121" t="s">
        <v>14518</v>
      </c>
      <c r="C2151" s="121" t="s">
        <v>11004</v>
      </c>
      <c r="D2151" s="121" t="s">
        <v>10034</v>
      </c>
      <c r="E2151" s="121" t="s">
        <v>14519</v>
      </c>
      <c r="F2151" s="131" t="s">
        <v>16677</v>
      </c>
      <c r="G2151" s="121" t="s">
        <v>16743</v>
      </c>
      <c r="H2151" s="121" t="s">
        <v>194</v>
      </c>
      <c r="I2151" s="121">
        <v>3</v>
      </c>
      <c r="J2151" s="121" t="s">
        <v>16712</v>
      </c>
      <c r="K2151" s="131" t="s">
        <v>14748</v>
      </c>
      <c r="L2151" s="121">
        <v>3</v>
      </c>
      <c r="M2151" s="27">
        <f t="shared" si="76"/>
        <v>390</v>
      </c>
      <c r="N2151" s="23"/>
      <c r="O2151" s="24" t="s">
        <v>32</v>
      </c>
    </row>
    <row r="2152" s="1" customFormat="1" ht="18.75" spans="1:15">
      <c r="A2152" s="121">
        <v>2147</v>
      </c>
      <c r="B2152" s="121" t="s">
        <v>14518</v>
      </c>
      <c r="C2152" s="121" t="s">
        <v>11004</v>
      </c>
      <c r="D2152" s="121" t="s">
        <v>10034</v>
      </c>
      <c r="E2152" s="121" t="s">
        <v>14519</v>
      </c>
      <c r="F2152" s="131" t="s">
        <v>16677</v>
      </c>
      <c r="G2152" s="121" t="s">
        <v>16744</v>
      </c>
      <c r="H2152" s="121" t="s">
        <v>194</v>
      </c>
      <c r="I2152" s="121">
        <v>2</v>
      </c>
      <c r="J2152" s="121" t="s">
        <v>16712</v>
      </c>
      <c r="K2152" s="131" t="s">
        <v>14748</v>
      </c>
      <c r="L2152" s="121">
        <v>2</v>
      </c>
      <c r="M2152" s="27">
        <f t="shared" si="76"/>
        <v>260</v>
      </c>
      <c r="N2152" s="23"/>
      <c r="O2152" s="24" t="s">
        <v>32</v>
      </c>
    </row>
    <row r="2153" s="1" customFormat="1" ht="18.75" spans="1:15">
      <c r="A2153" s="121">
        <v>2148</v>
      </c>
      <c r="B2153" s="121" t="s">
        <v>14518</v>
      </c>
      <c r="C2153" s="121" t="s">
        <v>11004</v>
      </c>
      <c r="D2153" s="121" t="s">
        <v>10034</v>
      </c>
      <c r="E2153" s="121" t="s">
        <v>14519</v>
      </c>
      <c r="F2153" s="131" t="s">
        <v>16677</v>
      </c>
      <c r="G2153" s="121" t="s">
        <v>16745</v>
      </c>
      <c r="H2153" s="121" t="s">
        <v>194</v>
      </c>
      <c r="I2153" s="121">
        <v>3</v>
      </c>
      <c r="J2153" s="121" t="s">
        <v>16712</v>
      </c>
      <c r="K2153" s="131" t="s">
        <v>14748</v>
      </c>
      <c r="L2153" s="121">
        <v>2</v>
      </c>
      <c r="M2153" s="27">
        <f t="shared" si="76"/>
        <v>260</v>
      </c>
      <c r="N2153" s="23"/>
      <c r="O2153" s="24" t="s">
        <v>32</v>
      </c>
    </row>
    <row r="2154" s="1" customFormat="1" ht="18.75" spans="1:15">
      <c r="A2154" s="121">
        <v>2149</v>
      </c>
      <c r="B2154" s="121" t="s">
        <v>14518</v>
      </c>
      <c r="C2154" s="121" t="s">
        <v>11004</v>
      </c>
      <c r="D2154" s="121" t="s">
        <v>10034</v>
      </c>
      <c r="E2154" s="121" t="s">
        <v>14519</v>
      </c>
      <c r="F2154" s="131" t="s">
        <v>16677</v>
      </c>
      <c r="G2154" s="121" t="s">
        <v>16746</v>
      </c>
      <c r="H2154" s="121" t="s">
        <v>194</v>
      </c>
      <c r="I2154" s="121">
        <v>3</v>
      </c>
      <c r="J2154" s="121" t="s">
        <v>16712</v>
      </c>
      <c r="K2154" s="131" t="s">
        <v>14748</v>
      </c>
      <c r="L2154" s="121">
        <v>2</v>
      </c>
      <c r="M2154" s="27">
        <f t="shared" si="76"/>
        <v>260</v>
      </c>
      <c r="N2154" s="23"/>
      <c r="O2154" s="24" t="s">
        <v>32</v>
      </c>
    </row>
    <row r="2155" s="1" customFormat="1" ht="18.75" spans="1:15">
      <c r="A2155" s="121">
        <v>2150</v>
      </c>
      <c r="B2155" s="121" t="s">
        <v>14518</v>
      </c>
      <c r="C2155" s="121" t="s">
        <v>11004</v>
      </c>
      <c r="D2155" s="121" t="s">
        <v>10034</v>
      </c>
      <c r="E2155" s="121" t="s">
        <v>14519</v>
      </c>
      <c r="F2155" s="131" t="s">
        <v>16677</v>
      </c>
      <c r="G2155" s="121" t="s">
        <v>16747</v>
      </c>
      <c r="H2155" s="121" t="s">
        <v>1583</v>
      </c>
      <c r="I2155" s="121">
        <v>3</v>
      </c>
      <c r="J2155" s="121" t="s">
        <v>16712</v>
      </c>
      <c r="K2155" s="131" t="s">
        <v>14748</v>
      </c>
      <c r="L2155" s="121">
        <v>2</v>
      </c>
      <c r="M2155" s="27">
        <f t="shared" si="76"/>
        <v>260</v>
      </c>
      <c r="N2155" s="23"/>
      <c r="O2155" s="24" t="s">
        <v>32</v>
      </c>
    </row>
    <row r="2156" s="1" customFormat="1" ht="18.75" spans="1:15">
      <c r="A2156" s="121">
        <v>2151</v>
      </c>
      <c r="B2156" s="121" t="s">
        <v>14518</v>
      </c>
      <c r="C2156" s="121" t="s">
        <v>11004</v>
      </c>
      <c r="D2156" s="121" t="s">
        <v>10034</v>
      </c>
      <c r="E2156" s="121" t="s">
        <v>14519</v>
      </c>
      <c r="F2156" s="131" t="s">
        <v>16677</v>
      </c>
      <c r="G2156" s="121" t="s">
        <v>16748</v>
      </c>
      <c r="H2156" s="121" t="s">
        <v>194</v>
      </c>
      <c r="I2156" s="121">
        <v>4</v>
      </c>
      <c r="J2156" s="121" t="s">
        <v>16712</v>
      </c>
      <c r="K2156" s="131" t="s">
        <v>14748</v>
      </c>
      <c r="L2156" s="121">
        <v>3</v>
      </c>
      <c r="M2156" s="27">
        <f t="shared" si="76"/>
        <v>390</v>
      </c>
      <c r="N2156" s="23"/>
      <c r="O2156" s="24" t="s">
        <v>32</v>
      </c>
    </row>
    <row r="2157" s="1" customFormat="1" ht="18.75" spans="1:15">
      <c r="A2157" s="121">
        <v>2152</v>
      </c>
      <c r="B2157" s="121" t="s">
        <v>14518</v>
      </c>
      <c r="C2157" s="121" t="s">
        <v>11004</v>
      </c>
      <c r="D2157" s="121" t="s">
        <v>10034</v>
      </c>
      <c r="E2157" s="121" t="s">
        <v>14519</v>
      </c>
      <c r="F2157" s="131" t="s">
        <v>16677</v>
      </c>
      <c r="G2157" s="121" t="s">
        <v>16749</v>
      </c>
      <c r="H2157" s="121" t="s">
        <v>1583</v>
      </c>
      <c r="I2157" s="121">
        <v>3</v>
      </c>
      <c r="J2157" s="121" t="s">
        <v>16712</v>
      </c>
      <c r="K2157" s="131" t="s">
        <v>14748</v>
      </c>
      <c r="L2157" s="121">
        <v>3</v>
      </c>
      <c r="M2157" s="27">
        <f t="shared" si="76"/>
        <v>390</v>
      </c>
      <c r="N2157" s="23"/>
      <c r="O2157" s="24" t="s">
        <v>32</v>
      </c>
    </row>
    <row r="2158" s="1" customFormat="1" ht="18.75" spans="1:15">
      <c r="A2158" s="121">
        <v>2153</v>
      </c>
      <c r="B2158" s="121" t="s">
        <v>14518</v>
      </c>
      <c r="C2158" s="121" t="s">
        <v>11004</v>
      </c>
      <c r="D2158" s="121" t="s">
        <v>10034</v>
      </c>
      <c r="E2158" s="121" t="s">
        <v>14519</v>
      </c>
      <c r="F2158" s="131" t="s">
        <v>16677</v>
      </c>
      <c r="G2158" s="121" t="s">
        <v>16750</v>
      </c>
      <c r="H2158" s="121" t="s">
        <v>1583</v>
      </c>
      <c r="I2158" s="121">
        <v>3</v>
      </c>
      <c r="J2158" s="121" t="s">
        <v>16712</v>
      </c>
      <c r="K2158" s="131" t="s">
        <v>14748</v>
      </c>
      <c r="L2158" s="121">
        <v>2</v>
      </c>
      <c r="M2158" s="27">
        <f t="shared" si="76"/>
        <v>260</v>
      </c>
      <c r="N2158" s="23"/>
      <c r="O2158" s="24" t="s">
        <v>32</v>
      </c>
    </row>
    <row r="2159" s="1" customFormat="1" ht="18.75" spans="1:15">
      <c r="A2159" s="121">
        <v>2154</v>
      </c>
      <c r="B2159" s="121" t="s">
        <v>14518</v>
      </c>
      <c r="C2159" s="121" t="s">
        <v>11004</v>
      </c>
      <c r="D2159" s="121" t="s">
        <v>10034</v>
      </c>
      <c r="E2159" s="121" t="s">
        <v>14519</v>
      </c>
      <c r="F2159" s="131" t="s">
        <v>16677</v>
      </c>
      <c r="G2159" s="121" t="s">
        <v>16751</v>
      </c>
      <c r="H2159" s="121" t="s">
        <v>194</v>
      </c>
      <c r="I2159" s="121">
        <v>3</v>
      </c>
      <c r="J2159" s="121" t="s">
        <v>16712</v>
      </c>
      <c r="K2159" s="131" t="s">
        <v>14748</v>
      </c>
      <c r="L2159" s="121">
        <v>2</v>
      </c>
      <c r="M2159" s="27">
        <f t="shared" si="76"/>
        <v>260</v>
      </c>
      <c r="N2159" s="23"/>
      <c r="O2159" s="24" t="s">
        <v>32</v>
      </c>
    </row>
    <row r="2160" s="1" customFormat="1" ht="18.75" spans="1:15">
      <c r="A2160" s="121">
        <v>2155</v>
      </c>
      <c r="B2160" s="121" t="s">
        <v>14518</v>
      </c>
      <c r="C2160" s="121" t="s">
        <v>11004</v>
      </c>
      <c r="D2160" s="121" t="s">
        <v>10034</v>
      </c>
      <c r="E2160" s="121" t="s">
        <v>14519</v>
      </c>
      <c r="F2160" s="131" t="s">
        <v>16677</v>
      </c>
      <c r="G2160" s="121" t="s">
        <v>16752</v>
      </c>
      <c r="H2160" s="121" t="s">
        <v>194</v>
      </c>
      <c r="I2160" s="121">
        <v>2</v>
      </c>
      <c r="J2160" s="121" t="s">
        <v>16712</v>
      </c>
      <c r="K2160" s="131" t="s">
        <v>14748</v>
      </c>
      <c r="L2160" s="121">
        <v>2</v>
      </c>
      <c r="M2160" s="27">
        <f t="shared" si="76"/>
        <v>260</v>
      </c>
      <c r="N2160" s="23"/>
      <c r="O2160" s="24" t="s">
        <v>32</v>
      </c>
    </row>
    <row r="2161" s="1" customFormat="1" ht="18.75" spans="1:15">
      <c r="A2161" s="121">
        <v>2156</v>
      </c>
      <c r="B2161" s="121" t="s">
        <v>14518</v>
      </c>
      <c r="C2161" s="121" t="s">
        <v>11004</v>
      </c>
      <c r="D2161" s="121" t="s">
        <v>10034</v>
      </c>
      <c r="E2161" s="121" t="s">
        <v>14519</v>
      </c>
      <c r="F2161" s="131" t="s">
        <v>16677</v>
      </c>
      <c r="G2161" s="121" t="s">
        <v>16753</v>
      </c>
      <c r="H2161" s="121" t="s">
        <v>194</v>
      </c>
      <c r="I2161" s="121">
        <v>2</v>
      </c>
      <c r="J2161" s="121" t="s">
        <v>16712</v>
      </c>
      <c r="K2161" s="131" t="s">
        <v>14748</v>
      </c>
      <c r="L2161" s="121">
        <v>2</v>
      </c>
      <c r="M2161" s="27">
        <f t="shared" si="76"/>
        <v>260</v>
      </c>
      <c r="N2161" s="23"/>
      <c r="O2161" s="24" t="s">
        <v>32</v>
      </c>
    </row>
    <row r="2162" s="1" customFormat="1" ht="18.75" spans="1:15">
      <c r="A2162" s="121">
        <v>2157</v>
      </c>
      <c r="B2162" s="121" t="s">
        <v>14518</v>
      </c>
      <c r="C2162" s="121" t="s">
        <v>11004</v>
      </c>
      <c r="D2162" s="121" t="s">
        <v>10034</v>
      </c>
      <c r="E2162" s="121" t="s">
        <v>14519</v>
      </c>
      <c r="F2162" s="131" t="s">
        <v>16677</v>
      </c>
      <c r="G2162" s="121" t="s">
        <v>16754</v>
      </c>
      <c r="H2162" s="121" t="s">
        <v>194</v>
      </c>
      <c r="I2162" s="121">
        <v>3</v>
      </c>
      <c r="J2162" s="121" t="s">
        <v>16712</v>
      </c>
      <c r="K2162" s="131" t="s">
        <v>14748</v>
      </c>
      <c r="L2162" s="121">
        <v>2</v>
      </c>
      <c r="M2162" s="27">
        <f t="shared" ref="M2162:M2193" si="77">L2162*130</f>
        <v>260</v>
      </c>
      <c r="N2162" s="23"/>
      <c r="O2162" s="24" t="s">
        <v>32</v>
      </c>
    </row>
    <row r="2163" s="1" customFormat="1" ht="18.75" spans="1:15">
      <c r="A2163" s="121">
        <v>2158</v>
      </c>
      <c r="B2163" s="121" t="s">
        <v>14518</v>
      </c>
      <c r="C2163" s="121" t="s">
        <v>11004</v>
      </c>
      <c r="D2163" s="121" t="s">
        <v>10034</v>
      </c>
      <c r="E2163" s="121" t="s">
        <v>14519</v>
      </c>
      <c r="F2163" s="131" t="s">
        <v>16677</v>
      </c>
      <c r="G2163" s="121" t="s">
        <v>16755</v>
      </c>
      <c r="H2163" s="121" t="s">
        <v>194</v>
      </c>
      <c r="I2163" s="121">
        <v>2</v>
      </c>
      <c r="J2163" s="121" t="s">
        <v>16712</v>
      </c>
      <c r="K2163" s="131" t="s">
        <v>14748</v>
      </c>
      <c r="L2163" s="121">
        <v>2</v>
      </c>
      <c r="M2163" s="27">
        <f t="shared" si="77"/>
        <v>260</v>
      </c>
      <c r="N2163" s="23"/>
      <c r="O2163" s="24" t="s">
        <v>32</v>
      </c>
    </row>
    <row r="2164" s="1" customFormat="1" ht="18.75" spans="1:15">
      <c r="A2164" s="121">
        <v>2159</v>
      </c>
      <c r="B2164" s="121" t="s">
        <v>14518</v>
      </c>
      <c r="C2164" s="121" t="s">
        <v>11004</v>
      </c>
      <c r="D2164" s="121" t="s">
        <v>10034</v>
      </c>
      <c r="E2164" s="121" t="s">
        <v>14519</v>
      </c>
      <c r="F2164" s="131" t="s">
        <v>16677</v>
      </c>
      <c r="G2164" s="121" t="s">
        <v>16756</v>
      </c>
      <c r="H2164" s="121" t="s">
        <v>1583</v>
      </c>
      <c r="I2164" s="121">
        <v>2</v>
      </c>
      <c r="J2164" s="121" t="s">
        <v>16712</v>
      </c>
      <c r="K2164" s="131" t="s">
        <v>14748</v>
      </c>
      <c r="L2164" s="121">
        <v>2</v>
      </c>
      <c r="M2164" s="27">
        <f t="shared" si="77"/>
        <v>260</v>
      </c>
      <c r="N2164" s="23"/>
      <c r="O2164" s="24" t="s">
        <v>32</v>
      </c>
    </row>
    <row r="2165" s="1" customFormat="1" ht="18.75" spans="1:15">
      <c r="A2165" s="121">
        <v>2160</v>
      </c>
      <c r="B2165" s="121" t="s">
        <v>14518</v>
      </c>
      <c r="C2165" s="121" t="s">
        <v>11004</v>
      </c>
      <c r="D2165" s="121" t="s">
        <v>10034</v>
      </c>
      <c r="E2165" s="121" t="s">
        <v>14519</v>
      </c>
      <c r="F2165" s="131" t="s">
        <v>16677</v>
      </c>
      <c r="G2165" s="121" t="s">
        <v>16757</v>
      </c>
      <c r="H2165" s="121" t="s">
        <v>194</v>
      </c>
      <c r="I2165" s="121">
        <v>4</v>
      </c>
      <c r="J2165" s="121" t="s">
        <v>16758</v>
      </c>
      <c r="K2165" s="131" t="s">
        <v>14748</v>
      </c>
      <c r="L2165" s="121">
        <v>2</v>
      </c>
      <c r="M2165" s="27">
        <f t="shared" si="77"/>
        <v>260</v>
      </c>
      <c r="N2165" s="23"/>
      <c r="O2165" s="24" t="s">
        <v>32</v>
      </c>
    </row>
    <row r="2166" s="1" customFormat="1" ht="18.75" spans="1:15">
      <c r="A2166" s="121">
        <v>2161</v>
      </c>
      <c r="B2166" s="121" t="s">
        <v>14518</v>
      </c>
      <c r="C2166" s="121" t="s">
        <v>11004</v>
      </c>
      <c r="D2166" s="121" t="s">
        <v>10034</v>
      </c>
      <c r="E2166" s="121" t="s">
        <v>14519</v>
      </c>
      <c r="F2166" s="131" t="s">
        <v>16677</v>
      </c>
      <c r="G2166" s="121" t="s">
        <v>984</v>
      </c>
      <c r="H2166" s="121" t="s">
        <v>194</v>
      </c>
      <c r="I2166" s="121">
        <v>4</v>
      </c>
      <c r="J2166" s="121" t="s">
        <v>16758</v>
      </c>
      <c r="K2166" s="131" t="s">
        <v>14748</v>
      </c>
      <c r="L2166" s="121">
        <v>2</v>
      </c>
      <c r="M2166" s="27">
        <f t="shared" si="77"/>
        <v>260</v>
      </c>
      <c r="N2166" s="23"/>
      <c r="O2166" s="24" t="s">
        <v>32</v>
      </c>
    </row>
    <row r="2167" s="1" customFormat="1" ht="18.75" spans="1:15">
      <c r="A2167" s="121">
        <v>2162</v>
      </c>
      <c r="B2167" s="121" t="s">
        <v>14518</v>
      </c>
      <c r="C2167" s="121" t="s">
        <v>11004</v>
      </c>
      <c r="D2167" s="121" t="s">
        <v>10034</v>
      </c>
      <c r="E2167" s="121" t="s">
        <v>14519</v>
      </c>
      <c r="F2167" s="131" t="s">
        <v>16677</v>
      </c>
      <c r="G2167" s="121" t="s">
        <v>983</v>
      </c>
      <c r="H2167" s="121" t="s">
        <v>194</v>
      </c>
      <c r="I2167" s="121">
        <v>4</v>
      </c>
      <c r="J2167" s="121" t="s">
        <v>16758</v>
      </c>
      <c r="K2167" s="131" t="s">
        <v>14748</v>
      </c>
      <c r="L2167" s="121">
        <v>2</v>
      </c>
      <c r="M2167" s="27">
        <f t="shared" si="77"/>
        <v>260</v>
      </c>
      <c r="N2167" s="23"/>
      <c r="O2167" s="24" t="s">
        <v>32</v>
      </c>
    </row>
    <row r="2168" s="1" customFormat="1" ht="18.75" spans="1:15">
      <c r="A2168" s="121">
        <v>2163</v>
      </c>
      <c r="B2168" s="121" t="s">
        <v>14518</v>
      </c>
      <c r="C2168" s="121" t="s">
        <v>11004</v>
      </c>
      <c r="D2168" s="121" t="s">
        <v>10034</v>
      </c>
      <c r="E2168" s="121" t="s">
        <v>14519</v>
      </c>
      <c r="F2168" s="131" t="s">
        <v>16677</v>
      </c>
      <c r="G2168" s="121" t="s">
        <v>16759</v>
      </c>
      <c r="H2168" s="121" t="s">
        <v>1583</v>
      </c>
      <c r="I2168" s="121">
        <v>3</v>
      </c>
      <c r="J2168" s="121" t="s">
        <v>16758</v>
      </c>
      <c r="K2168" s="131" t="s">
        <v>14748</v>
      </c>
      <c r="L2168" s="121">
        <v>2</v>
      </c>
      <c r="M2168" s="27">
        <f t="shared" si="77"/>
        <v>260</v>
      </c>
      <c r="N2168" s="23"/>
      <c r="O2168" s="24" t="s">
        <v>32</v>
      </c>
    </row>
    <row r="2169" s="1" customFormat="1" ht="18.75" spans="1:15">
      <c r="A2169" s="121">
        <v>2164</v>
      </c>
      <c r="B2169" s="121" t="s">
        <v>14518</v>
      </c>
      <c r="C2169" s="121" t="s">
        <v>11004</v>
      </c>
      <c r="D2169" s="121" t="s">
        <v>10034</v>
      </c>
      <c r="E2169" s="121" t="s">
        <v>14519</v>
      </c>
      <c r="F2169" s="131" t="s">
        <v>16677</v>
      </c>
      <c r="G2169" s="121" t="s">
        <v>16760</v>
      </c>
      <c r="H2169" s="121" t="s">
        <v>194</v>
      </c>
      <c r="I2169" s="121">
        <v>6</v>
      </c>
      <c r="J2169" s="121" t="s">
        <v>16758</v>
      </c>
      <c r="K2169" s="131" t="s">
        <v>14748</v>
      </c>
      <c r="L2169" s="121">
        <v>2</v>
      </c>
      <c r="M2169" s="27">
        <f t="shared" si="77"/>
        <v>260</v>
      </c>
      <c r="N2169" s="23"/>
      <c r="O2169" s="24" t="s">
        <v>32</v>
      </c>
    </row>
    <row r="2170" s="1" customFormat="1" ht="18.75" spans="1:15">
      <c r="A2170" s="121">
        <v>2165</v>
      </c>
      <c r="B2170" s="121" t="s">
        <v>14518</v>
      </c>
      <c r="C2170" s="121" t="s">
        <v>11004</v>
      </c>
      <c r="D2170" s="121" t="s">
        <v>10034</v>
      </c>
      <c r="E2170" s="121" t="s">
        <v>14519</v>
      </c>
      <c r="F2170" s="131" t="s">
        <v>16677</v>
      </c>
      <c r="G2170" s="121" t="s">
        <v>16761</v>
      </c>
      <c r="H2170" s="121" t="s">
        <v>194</v>
      </c>
      <c r="I2170" s="121">
        <v>5</v>
      </c>
      <c r="J2170" s="121" t="s">
        <v>16758</v>
      </c>
      <c r="K2170" s="131" t="s">
        <v>14748</v>
      </c>
      <c r="L2170" s="121">
        <v>2</v>
      </c>
      <c r="M2170" s="27">
        <f t="shared" si="77"/>
        <v>260</v>
      </c>
      <c r="N2170" s="23"/>
      <c r="O2170" s="24" t="s">
        <v>32</v>
      </c>
    </row>
    <row r="2171" s="1" customFormat="1" ht="18.75" spans="1:15">
      <c r="A2171" s="121">
        <v>2166</v>
      </c>
      <c r="B2171" s="121" t="s">
        <v>14518</v>
      </c>
      <c r="C2171" s="121" t="s">
        <v>11004</v>
      </c>
      <c r="D2171" s="121" t="s">
        <v>10034</v>
      </c>
      <c r="E2171" s="121" t="s">
        <v>14519</v>
      </c>
      <c r="F2171" s="131" t="s">
        <v>16677</v>
      </c>
      <c r="G2171" s="121" t="s">
        <v>16762</v>
      </c>
      <c r="H2171" s="121" t="s">
        <v>194</v>
      </c>
      <c r="I2171" s="121">
        <v>4</v>
      </c>
      <c r="J2171" s="121" t="s">
        <v>16758</v>
      </c>
      <c r="K2171" s="131" t="s">
        <v>14748</v>
      </c>
      <c r="L2171" s="121">
        <v>2</v>
      </c>
      <c r="M2171" s="27">
        <f t="shared" si="77"/>
        <v>260</v>
      </c>
      <c r="N2171" s="23"/>
      <c r="O2171" s="24" t="s">
        <v>32</v>
      </c>
    </row>
    <row r="2172" s="1" customFormat="1" ht="18.75" spans="1:15">
      <c r="A2172" s="121">
        <v>2167</v>
      </c>
      <c r="B2172" s="121" t="s">
        <v>14518</v>
      </c>
      <c r="C2172" s="121" t="s">
        <v>11004</v>
      </c>
      <c r="D2172" s="121" t="s">
        <v>10034</v>
      </c>
      <c r="E2172" s="121" t="s">
        <v>14519</v>
      </c>
      <c r="F2172" s="131" t="s">
        <v>16677</v>
      </c>
      <c r="G2172" s="121" t="s">
        <v>16763</v>
      </c>
      <c r="H2172" s="121" t="s">
        <v>194</v>
      </c>
      <c r="I2172" s="121">
        <v>3</v>
      </c>
      <c r="J2172" s="121" t="s">
        <v>16758</v>
      </c>
      <c r="K2172" s="131" t="s">
        <v>14748</v>
      </c>
      <c r="L2172" s="121">
        <v>2</v>
      </c>
      <c r="M2172" s="27">
        <f t="shared" si="77"/>
        <v>260</v>
      </c>
      <c r="N2172" s="23"/>
      <c r="O2172" s="24" t="s">
        <v>32</v>
      </c>
    </row>
    <row r="2173" s="1" customFormat="1" ht="18.75" spans="1:15">
      <c r="A2173" s="121">
        <v>2168</v>
      </c>
      <c r="B2173" s="121" t="s">
        <v>14518</v>
      </c>
      <c r="C2173" s="121" t="s">
        <v>11004</v>
      </c>
      <c r="D2173" s="121" t="s">
        <v>10034</v>
      </c>
      <c r="E2173" s="121" t="s">
        <v>14519</v>
      </c>
      <c r="F2173" s="131" t="s">
        <v>16677</v>
      </c>
      <c r="G2173" s="121" t="s">
        <v>16764</v>
      </c>
      <c r="H2173" s="121" t="s">
        <v>194</v>
      </c>
      <c r="I2173" s="121">
        <v>5</v>
      </c>
      <c r="J2173" s="121" t="s">
        <v>16758</v>
      </c>
      <c r="K2173" s="131" t="s">
        <v>14748</v>
      </c>
      <c r="L2173" s="121">
        <v>2</v>
      </c>
      <c r="M2173" s="27">
        <f t="shared" si="77"/>
        <v>260</v>
      </c>
      <c r="N2173" s="23"/>
      <c r="O2173" s="24" t="s">
        <v>32</v>
      </c>
    </row>
    <row r="2174" s="1" customFormat="1" ht="18.75" spans="1:15">
      <c r="A2174" s="121">
        <v>2169</v>
      </c>
      <c r="B2174" s="121" t="s">
        <v>14518</v>
      </c>
      <c r="C2174" s="121" t="s">
        <v>11004</v>
      </c>
      <c r="D2174" s="121" t="s">
        <v>10034</v>
      </c>
      <c r="E2174" s="121" t="s">
        <v>14519</v>
      </c>
      <c r="F2174" s="131" t="s">
        <v>16677</v>
      </c>
      <c r="G2174" s="121" t="s">
        <v>16765</v>
      </c>
      <c r="H2174" s="121" t="s">
        <v>194</v>
      </c>
      <c r="I2174" s="121">
        <v>5</v>
      </c>
      <c r="J2174" s="121" t="s">
        <v>16758</v>
      </c>
      <c r="K2174" s="131" t="s">
        <v>14748</v>
      </c>
      <c r="L2174" s="121">
        <v>2</v>
      </c>
      <c r="M2174" s="27">
        <f t="shared" si="77"/>
        <v>260</v>
      </c>
      <c r="N2174" s="23"/>
      <c r="O2174" s="24" t="s">
        <v>32</v>
      </c>
    </row>
    <row r="2175" s="1" customFormat="1" ht="18.75" spans="1:15">
      <c r="A2175" s="121">
        <v>2170</v>
      </c>
      <c r="B2175" s="121" t="s">
        <v>14518</v>
      </c>
      <c r="C2175" s="121" t="s">
        <v>11004</v>
      </c>
      <c r="D2175" s="121" t="s">
        <v>10034</v>
      </c>
      <c r="E2175" s="121" t="s">
        <v>14519</v>
      </c>
      <c r="F2175" s="131" t="s">
        <v>16677</v>
      </c>
      <c r="G2175" s="121" t="s">
        <v>1095</v>
      </c>
      <c r="H2175" s="121" t="s">
        <v>194</v>
      </c>
      <c r="I2175" s="121">
        <v>4</v>
      </c>
      <c r="J2175" s="121" t="s">
        <v>16758</v>
      </c>
      <c r="K2175" s="131" t="s">
        <v>14748</v>
      </c>
      <c r="L2175" s="121">
        <v>2</v>
      </c>
      <c r="M2175" s="27">
        <f t="shared" si="77"/>
        <v>260</v>
      </c>
      <c r="N2175" s="23"/>
      <c r="O2175" s="24" t="s">
        <v>32</v>
      </c>
    </row>
    <row r="2176" s="1" customFormat="1" ht="18.75" spans="1:15">
      <c r="A2176" s="121">
        <v>2171</v>
      </c>
      <c r="B2176" s="121" t="s">
        <v>14518</v>
      </c>
      <c r="C2176" s="121" t="s">
        <v>11004</v>
      </c>
      <c r="D2176" s="121" t="s">
        <v>10034</v>
      </c>
      <c r="E2176" s="121" t="s">
        <v>14519</v>
      </c>
      <c r="F2176" s="131" t="s">
        <v>16677</v>
      </c>
      <c r="G2176" s="121" t="s">
        <v>11184</v>
      </c>
      <c r="H2176" s="121" t="s">
        <v>1583</v>
      </c>
      <c r="I2176" s="121">
        <v>3</v>
      </c>
      <c r="J2176" s="121" t="s">
        <v>16758</v>
      </c>
      <c r="K2176" s="131" t="s">
        <v>14748</v>
      </c>
      <c r="L2176" s="121">
        <v>2</v>
      </c>
      <c r="M2176" s="27">
        <f t="shared" si="77"/>
        <v>260</v>
      </c>
      <c r="N2176" s="23"/>
      <c r="O2176" s="24" t="s">
        <v>32</v>
      </c>
    </row>
    <row r="2177" s="1" customFormat="1" ht="18.75" spans="1:15">
      <c r="A2177" s="121">
        <v>2172</v>
      </c>
      <c r="B2177" s="121" t="s">
        <v>14518</v>
      </c>
      <c r="C2177" s="121" t="s">
        <v>11004</v>
      </c>
      <c r="D2177" s="121" t="s">
        <v>10034</v>
      </c>
      <c r="E2177" s="121" t="s">
        <v>14519</v>
      </c>
      <c r="F2177" s="131" t="s">
        <v>16677</v>
      </c>
      <c r="G2177" s="121" t="s">
        <v>16766</v>
      </c>
      <c r="H2177" s="121" t="s">
        <v>194</v>
      </c>
      <c r="I2177" s="121">
        <v>5</v>
      </c>
      <c r="J2177" s="121" t="s">
        <v>16758</v>
      </c>
      <c r="K2177" s="131" t="s">
        <v>14748</v>
      </c>
      <c r="L2177" s="121">
        <v>2</v>
      </c>
      <c r="M2177" s="27">
        <f t="shared" si="77"/>
        <v>260</v>
      </c>
      <c r="N2177" s="23"/>
      <c r="O2177" s="24" t="s">
        <v>32</v>
      </c>
    </row>
    <row r="2178" s="1" customFormat="1" ht="18.75" spans="1:15">
      <c r="A2178" s="121">
        <v>2173</v>
      </c>
      <c r="B2178" s="121" t="s">
        <v>14518</v>
      </c>
      <c r="C2178" s="121" t="s">
        <v>11004</v>
      </c>
      <c r="D2178" s="121" t="s">
        <v>10034</v>
      </c>
      <c r="E2178" s="121" t="s">
        <v>14519</v>
      </c>
      <c r="F2178" s="131" t="s">
        <v>16677</v>
      </c>
      <c r="G2178" s="121" t="s">
        <v>16767</v>
      </c>
      <c r="H2178" s="121" t="s">
        <v>194</v>
      </c>
      <c r="I2178" s="121">
        <v>4</v>
      </c>
      <c r="J2178" s="121" t="s">
        <v>16758</v>
      </c>
      <c r="K2178" s="131" t="s">
        <v>14748</v>
      </c>
      <c r="L2178" s="121">
        <v>2</v>
      </c>
      <c r="M2178" s="27">
        <f t="shared" si="77"/>
        <v>260</v>
      </c>
      <c r="N2178" s="23"/>
      <c r="O2178" s="24" t="s">
        <v>32</v>
      </c>
    </row>
    <row r="2179" s="1" customFormat="1" ht="18.75" spans="1:15">
      <c r="A2179" s="121">
        <v>2174</v>
      </c>
      <c r="B2179" s="121" t="s">
        <v>14518</v>
      </c>
      <c r="C2179" s="121" t="s">
        <v>11004</v>
      </c>
      <c r="D2179" s="121" t="s">
        <v>10034</v>
      </c>
      <c r="E2179" s="121" t="s">
        <v>14519</v>
      </c>
      <c r="F2179" s="131" t="s">
        <v>16677</v>
      </c>
      <c r="G2179" s="121" t="s">
        <v>16768</v>
      </c>
      <c r="H2179" s="121" t="s">
        <v>194</v>
      </c>
      <c r="I2179" s="121">
        <v>4</v>
      </c>
      <c r="J2179" s="121" t="s">
        <v>16758</v>
      </c>
      <c r="K2179" s="131" t="s">
        <v>14748</v>
      </c>
      <c r="L2179" s="121">
        <v>2</v>
      </c>
      <c r="M2179" s="27">
        <f t="shared" si="77"/>
        <v>260</v>
      </c>
      <c r="N2179" s="23"/>
      <c r="O2179" s="24" t="s">
        <v>32</v>
      </c>
    </row>
    <row r="2180" s="1" customFormat="1" ht="18.75" spans="1:15">
      <c r="A2180" s="121">
        <v>2175</v>
      </c>
      <c r="B2180" s="121" t="s">
        <v>14518</v>
      </c>
      <c r="C2180" s="121" t="s">
        <v>11004</v>
      </c>
      <c r="D2180" s="121" t="s">
        <v>10034</v>
      </c>
      <c r="E2180" s="121" t="s">
        <v>14519</v>
      </c>
      <c r="F2180" s="131" t="s">
        <v>16677</v>
      </c>
      <c r="G2180" s="121" t="s">
        <v>16769</v>
      </c>
      <c r="H2180" s="121" t="s">
        <v>194</v>
      </c>
      <c r="I2180" s="121">
        <v>4</v>
      </c>
      <c r="J2180" s="121" t="s">
        <v>16758</v>
      </c>
      <c r="K2180" s="131" t="s">
        <v>14748</v>
      </c>
      <c r="L2180" s="121">
        <v>2</v>
      </c>
      <c r="M2180" s="27">
        <f t="shared" si="77"/>
        <v>260</v>
      </c>
      <c r="N2180" s="23"/>
      <c r="O2180" s="24" t="s">
        <v>32</v>
      </c>
    </row>
    <row r="2181" s="1" customFormat="1" ht="18.75" spans="1:15">
      <c r="A2181" s="121">
        <v>2176</v>
      </c>
      <c r="B2181" s="121" t="s">
        <v>14518</v>
      </c>
      <c r="C2181" s="121" t="s">
        <v>11004</v>
      </c>
      <c r="D2181" s="121" t="s">
        <v>10034</v>
      </c>
      <c r="E2181" s="121" t="s">
        <v>14519</v>
      </c>
      <c r="F2181" s="131" t="s">
        <v>16677</v>
      </c>
      <c r="G2181" s="121" t="s">
        <v>16770</v>
      </c>
      <c r="H2181" s="121" t="s">
        <v>194</v>
      </c>
      <c r="I2181" s="121">
        <v>6</v>
      </c>
      <c r="J2181" s="121" t="s">
        <v>16758</v>
      </c>
      <c r="K2181" s="131" t="s">
        <v>14748</v>
      </c>
      <c r="L2181" s="121">
        <v>2</v>
      </c>
      <c r="M2181" s="27">
        <f t="shared" si="77"/>
        <v>260</v>
      </c>
      <c r="N2181" s="23"/>
      <c r="O2181" s="24" t="s">
        <v>32</v>
      </c>
    </row>
    <row r="2182" s="1" customFormat="1" ht="18.75" spans="1:15">
      <c r="A2182" s="121">
        <v>2177</v>
      </c>
      <c r="B2182" s="121" t="s">
        <v>14518</v>
      </c>
      <c r="C2182" s="121" t="s">
        <v>11004</v>
      </c>
      <c r="D2182" s="121" t="s">
        <v>10034</v>
      </c>
      <c r="E2182" s="121" t="s">
        <v>14519</v>
      </c>
      <c r="F2182" s="131" t="s">
        <v>16677</v>
      </c>
      <c r="G2182" s="121" t="s">
        <v>16771</v>
      </c>
      <c r="H2182" s="121" t="s">
        <v>194</v>
      </c>
      <c r="I2182" s="121">
        <v>5</v>
      </c>
      <c r="J2182" s="121" t="s">
        <v>16758</v>
      </c>
      <c r="K2182" s="131" t="s">
        <v>14748</v>
      </c>
      <c r="L2182" s="121">
        <v>2</v>
      </c>
      <c r="M2182" s="27">
        <f t="shared" si="77"/>
        <v>260</v>
      </c>
      <c r="N2182" s="23"/>
      <c r="O2182" s="24" t="s">
        <v>32</v>
      </c>
    </row>
    <row r="2183" s="1" customFormat="1" ht="18.75" spans="1:15">
      <c r="A2183" s="121">
        <v>2178</v>
      </c>
      <c r="B2183" s="121" t="s">
        <v>14518</v>
      </c>
      <c r="C2183" s="121" t="s">
        <v>11004</v>
      </c>
      <c r="D2183" s="121" t="s">
        <v>10034</v>
      </c>
      <c r="E2183" s="121" t="s">
        <v>14519</v>
      </c>
      <c r="F2183" s="131" t="s">
        <v>16677</v>
      </c>
      <c r="G2183" s="121" t="s">
        <v>16772</v>
      </c>
      <c r="H2183" s="121" t="s">
        <v>194</v>
      </c>
      <c r="I2183" s="121">
        <v>5</v>
      </c>
      <c r="J2183" s="121" t="s">
        <v>16758</v>
      </c>
      <c r="K2183" s="131" t="s">
        <v>14748</v>
      </c>
      <c r="L2183" s="121">
        <v>2</v>
      </c>
      <c r="M2183" s="27">
        <f t="shared" si="77"/>
        <v>260</v>
      </c>
      <c r="N2183" s="23"/>
      <c r="O2183" s="24" t="s">
        <v>32</v>
      </c>
    </row>
    <row r="2184" s="1" customFormat="1" ht="18.75" spans="1:15">
      <c r="A2184" s="121">
        <v>2179</v>
      </c>
      <c r="B2184" s="121" t="s">
        <v>14518</v>
      </c>
      <c r="C2184" s="121" t="s">
        <v>11004</v>
      </c>
      <c r="D2184" s="121" t="s">
        <v>10034</v>
      </c>
      <c r="E2184" s="121" t="s">
        <v>14519</v>
      </c>
      <c r="F2184" s="131" t="s">
        <v>16677</v>
      </c>
      <c r="G2184" s="121" t="s">
        <v>16773</v>
      </c>
      <c r="H2184" s="121" t="s">
        <v>194</v>
      </c>
      <c r="I2184" s="121">
        <v>6</v>
      </c>
      <c r="J2184" s="121" t="s">
        <v>16758</v>
      </c>
      <c r="K2184" s="131" t="s">
        <v>14748</v>
      </c>
      <c r="L2184" s="121">
        <v>2</v>
      </c>
      <c r="M2184" s="27">
        <f t="shared" si="77"/>
        <v>260</v>
      </c>
      <c r="N2184" s="23"/>
      <c r="O2184" s="24" t="s">
        <v>32</v>
      </c>
    </row>
    <row r="2185" s="1" customFormat="1" ht="18.75" spans="1:15">
      <c r="A2185" s="121">
        <v>2180</v>
      </c>
      <c r="B2185" s="121" t="s">
        <v>14518</v>
      </c>
      <c r="C2185" s="121" t="s">
        <v>11004</v>
      </c>
      <c r="D2185" s="121" t="s">
        <v>10034</v>
      </c>
      <c r="E2185" s="121" t="s">
        <v>14519</v>
      </c>
      <c r="F2185" s="131" t="s">
        <v>16677</v>
      </c>
      <c r="G2185" s="121" t="s">
        <v>16774</v>
      </c>
      <c r="H2185" s="121" t="s">
        <v>194</v>
      </c>
      <c r="I2185" s="121">
        <v>3</v>
      </c>
      <c r="J2185" s="121" t="s">
        <v>16758</v>
      </c>
      <c r="K2185" s="131" t="s">
        <v>14748</v>
      </c>
      <c r="L2185" s="121">
        <v>2</v>
      </c>
      <c r="M2185" s="27">
        <f t="shared" si="77"/>
        <v>260</v>
      </c>
      <c r="N2185" s="23"/>
      <c r="O2185" s="24" t="s">
        <v>32</v>
      </c>
    </row>
    <row r="2186" s="1" customFormat="1" ht="18.75" spans="1:15">
      <c r="A2186" s="121">
        <v>2181</v>
      </c>
      <c r="B2186" s="121" t="s">
        <v>14518</v>
      </c>
      <c r="C2186" s="121" t="s">
        <v>11004</v>
      </c>
      <c r="D2186" s="121" t="s">
        <v>10034</v>
      </c>
      <c r="E2186" s="121" t="s">
        <v>14519</v>
      </c>
      <c r="F2186" s="131" t="s">
        <v>16677</v>
      </c>
      <c r="G2186" s="121" t="s">
        <v>16775</v>
      </c>
      <c r="H2186" s="121" t="s">
        <v>194</v>
      </c>
      <c r="I2186" s="121">
        <v>6</v>
      </c>
      <c r="J2186" s="121" t="s">
        <v>16758</v>
      </c>
      <c r="K2186" s="131" t="s">
        <v>14748</v>
      </c>
      <c r="L2186" s="121">
        <v>2</v>
      </c>
      <c r="M2186" s="27">
        <f t="shared" si="77"/>
        <v>260</v>
      </c>
      <c r="N2186" s="23"/>
      <c r="O2186" s="24" t="s">
        <v>32</v>
      </c>
    </row>
    <row r="2187" s="1" customFormat="1" ht="18.75" spans="1:15">
      <c r="A2187" s="121">
        <v>2182</v>
      </c>
      <c r="B2187" s="121" t="s">
        <v>14518</v>
      </c>
      <c r="C2187" s="121" t="s">
        <v>11004</v>
      </c>
      <c r="D2187" s="121" t="s">
        <v>10034</v>
      </c>
      <c r="E2187" s="121" t="s">
        <v>14519</v>
      </c>
      <c r="F2187" s="131" t="s">
        <v>16677</v>
      </c>
      <c r="G2187" s="121" t="s">
        <v>16776</v>
      </c>
      <c r="H2187" s="121" t="s">
        <v>194</v>
      </c>
      <c r="I2187" s="121">
        <v>4</v>
      </c>
      <c r="J2187" s="121" t="s">
        <v>16758</v>
      </c>
      <c r="K2187" s="131" t="s">
        <v>14748</v>
      </c>
      <c r="L2187" s="121">
        <v>2</v>
      </c>
      <c r="M2187" s="27">
        <f t="shared" si="77"/>
        <v>260</v>
      </c>
      <c r="N2187" s="23"/>
      <c r="O2187" s="24" t="s">
        <v>32</v>
      </c>
    </row>
    <row r="2188" s="1" customFormat="1" ht="18.75" spans="1:15">
      <c r="A2188" s="121">
        <v>2183</v>
      </c>
      <c r="B2188" s="121" t="s">
        <v>14518</v>
      </c>
      <c r="C2188" s="121" t="s">
        <v>11004</v>
      </c>
      <c r="D2188" s="121" t="s">
        <v>10034</v>
      </c>
      <c r="E2188" s="121" t="s">
        <v>14519</v>
      </c>
      <c r="F2188" s="131" t="s">
        <v>16677</v>
      </c>
      <c r="G2188" s="121" t="s">
        <v>16777</v>
      </c>
      <c r="H2188" s="121" t="s">
        <v>194</v>
      </c>
      <c r="I2188" s="121">
        <v>4</v>
      </c>
      <c r="J2188" s="121" t="s">
        <v>16758</v>
      </c>
      <c r="K2188" s="131" t="s">
        <v>14748</v>
      </c>
      <c r="L2188" s="121">
        <v>2</v>
      </c>
      <c r="M2188" s="27">
        <f t="shared" si="77"/>
        <v>260</v>
      </c>
      <c r="N2188" s="23"/>
      <c r="O2188" s="24" t="s">
        <v>32</v>
      </c>
    </row>
    <row r="2189" s="1" customFormat="1" ht="18.75" spans="1:15">
      <c r="A2189" s="121">
        <v>2184</v>
      </c>
      <c r="B2189" s="121" t="s">
        <v>14518</v>
      </c>
      <c r="C2189" s="121" t="s">
        <v>11004</v>
      </c>
      <c r="D2189" s="121" t="s">
        <v>10034</v>
      </c>
      <c r="E2189" s="121" t="s">
        <v>14519</v>
      </c>
      <c r="F2189" s="131" t="s">
        <v>16677</v>
      </c>
      <c r="G2189" s="121" t="s">
        <v>16778</v>
      </c>
      <c r="H2189" s="121" t="s">
        <v>194</v>
      </c>
      <c r="I2189" s="121">
        <v>5</v>
      </c>
      <c r="J2189" s="121" t="s">
        <v>16758</v>
      </c>
      <c r="K2189" s="131" t="s">
        <v>14748</v>
      </c>
      <c r="L2189" s="121">
        <v>2</v>
      </c>
      <c r="M2189" s="27">
        <f t="shared" si="77"/>
        <v>260</v>
      </c>
      <c r="N2189" s="23"/>
      <c r="O2189" s="24" t="s">
        <v>32</v>
      </c>
    </row>
    <row r="2190" s="1" customFormat="1" ht="18.75" spans="1:15">
      <c r="A2190" s="121">
        <v>2185</v>
      </c>
      <c r="B2190" s="121" t="s">
        <v>14518</v>
      </c>
      <c r="C2190" s="121" t="s">
        <v>11004</v>
      </c>
      <c r="D2190" s="121" t="s">
        <v>10034</v>
      </c>
      <c r="E2190" s="121" t="s">
        <v>14519</v>
      </c>
      <c r="F2190" s="131" t="s">
        <v>16677</v>
      </c>
      <c r="G2190" s="121" t="s">
        <v>16779</v>
      </c>
      <c r="H2190" s="121" t="s">
        <v>194</v>
      </c>
      <c r="I2190" s="121">
        <v>5</v>
      </c>
      <c r="J2190" s="121" t="s">
        <v>16758</v>
      </c>
      <c r="K2190" s="131" t="s">
        <v>14748</v>
      </c>
      <c r="L2190" s="121">
        <v>2</v>
      </c>
      <c r="M2190" s="27">
        <f t="shared" si="77"/>
        <v>260</v>
      </c>
      <c r="N2190" s="23"/>
      <c r="O2190" s="24" t="s">
        <v>32</v>
      </c>
    </row>
    <row r="2191" s="1" customFormat="1" ht="18.75" spans="1:15">
      <c r="A2191" s="121">
        <v>2186</v>
      </c>
      <c r="B2191" s="121" t="s">
        <v>14518</v>
      </c>
      <c r="C2191" s="121" t="s">
        <v>11004</v>
      </c>
      <c r="D2191" s="121" t="s">
        <v>10034</v>
      </c>
      <c r="E2191" s="121" t="s">
        <v>14519</v>
      </c>
      <c r="F2191" s="131" t="s">
        <v>16677</v>
      </c>
      <c r="G2191" s="121" t="s">
        <v>16780</v>
      </c>
      <c r="H2191" s="121" t="s">
        <v>194</v>
      </c>
      <c r="I2191" s="121">
        <v>4</v>
      </c>
      <c r="J2191" s="121" t="s">
        <v>16758</v>
      </c>
      <c r="K2191" s="131" t="s">
        <v>14748</v>
      </c>
      <c r="L2191" s="121">
        <v>2</v>
      </c>
      <c r="M2191" s="27">
        <f t="shared" si="77"/>
        <v>260</v>
      </c>
      <c r="N2191" s="23"/>
      <c r="O2191" s="24" t="s">
        <v>32</v>
      </c>
    </row>
    <row r="2192" s="1" customFormat="1" ht="18.75" spans="1:15">
      <c r="A2192" s="121">
        <v>2187</v>
      </c>
      <c r="B2192" s="121" t="s">
        <v>14518</v>
      </c>
      <c r="C2192" s="121" t="s">
        <v>11004</v>
      </c>
      <c r="D2192" s="121" t="s">
        <v>10034</v>
      </c>
      <c r="E2192" s="121" t="s">
        <v>14519</v>
      </c>
      <c r="F2192" s="131" t="s">
        <v>16677</v>
      </c>
      <c r="G2192" s="121" t="s">
        <v>16781</v>
      </c>
      <c r="H2192" s="121" t="s">
        <v>194</v>
      </c>
      <c r="I2192" s="121">
        <v>5</v>
      </c>
      <c r="J2192" s="121" t="s">
        <v>16758</v>
      </c>
      <c r="K2192" s="131" t="s">
        <v>14748</v>
      </c>
      <c r="L2192" s="121">
        <v>2</v>
      </c>
      <c r="M2192" s="27">
        <f t="shared" si="77"/>
        <v>260</v>
      </c>
      <c r="N2192" s="23"/>
      <c r="O2192" s="24" t="s">
        <v>32</v>
      </c>
    </row>
    <row r="2193" s="1" customFormat="1" ht="18.75" spans="1:15">
      <c r="A2193" s="121">
        <v>2188</v>
      </c>
      <c r="B2193" s="121" t="s">
        <v>14518</v>
      </c>
      <c r="C2193" s="121" t="s">
        <v>11004</v>
      </c>
      <c r="D2193" s="121" t="s">
        <v>10034</v>
      </c>
      <c r="E2193" s="121" t="s">
        <v>14519</v>
      </c>
      <c r="F2193" s="131" t="s">
        <v>16677</v>
      </c>
      <c r="G2193" s="121" t="s">
        <v>16782</v>
      </c>
      <c r="H2193" s="121" t="s">
        <v>194</v>
      </c>
      <c r="I2193" s="121">
        <v>7</v>
      </c>
      <c r="J2193" s="121" t="s">
        <v>16758</v>
      </c>
      <c r="K2193" s="131" t="s">
        <v>14748</v>
      </c>
      <c r="L2193" s="121">
        <v>2</v>
      </c>
      <c r="M2193" s="27">
        <f t="shared" si="77"/>
        <v>260</v>
      </c>
      <c r="N2193" s="23"/>
      <c r="O2193" s="24" t="s">
        <v>32</v>
      </c>
    </row>
    <row r="2194" s="1" customFormat="1" ht="18.75" spans="1:15">
      <c r="A2194" s="121">
        <v>2189</v>
      </c>
      <c r="B2194" s="121" t="s">
        <v>14518</v>
      </c>
      <c r="C2194" s="121" t="s">
        <v>11004</v>
      </c>
      <c r="D2194" s="121" t="s">
        <v>10034</v>
      </c>
      <c r="E2194" s="121" t="s">
        <v>14519</v>
      </c>
      <c r="F2194" s="131" t="s">
        <v>16677</v>
      </c>
      <c r="G2194" s="121" t="s">
        <v>16783</v>
      </c>
      <c r="H2194" s="121" t="s">
        <v>194</v>
      </c>
      <c r="I2194" s="121">
        <v>4</v>
      </c>
      <c r="J2194" s="121" t="s">
        <v>16758</v>
      </c>
      <c r="K2194" s="131" t="s">
        <v>14748</v>
      </c>
      <c r="L2194" s="121">
        <v>2</v>
      </c>
      <c r="M2194" s="27">
        <f t="shared" ref="M2194:M2225" si="78">L2194*130</f>
        <v>260</v>
      </c>
      <c r="N2194" s="23"/>
      <c r="O2194" s="24" t="s">
        <v>32</v>
      </c>
    </row>
    <row r="2195" s="1" customFormat="1" ht="18.75" spans="1:15">
      <c r="A2195" s="121">
        <v>2190</v>
      </c>
      <c r="B2195" s="121" t="s">
        <v>14518</v>
      </c>
      <c r="C2195" s="121" t="s">
        <v>11004</v>
      </c>
      <c r="D2195" s="121" t="s">
        <v>10034</v>
      </c>
      <c r="E2195" s="121" t="s">
        <v>14519</v>
      </c>
      <c r="F2195" s="131" t="s">
        <v>16677</v>
      </c>
      <c r="G2195" s="121" t="s">
        <v>16784</v>
      </c>
      <c r="H2195" s="121" t="s">
        <v>194</v>
      </c>
      <c r="I2195" s="121">
        <v>2</v>
      </c>
      <c r="J2195" s="121" t="s">
        <v>16758</v>
      </c>
      <c r="K2195" s="131" t="s">
        <v>14748</v>
      </c>
      <c r="L2195" s="121">
        <v>2</v>
      </c>
      <c r="M2195" s="27">
        <f t="shared" si="78"/>
        <v>260</v>
      </c>
      <c r="N2195" s="23"/>
      <c r="O2195" s="24" t="s">
        <v>32</v>
      </c>
    </row>
    <row r="2196" s="1" customFormat="1" ht="18.75" spans="1:15">
      <c r="A2196" s="121">
        <v>2191</v>
      </c>
      <c r="B2196" s="121" t="s">
        <v>14518</v>
      </c>
      <c r="C2196" s="121" t="s">
        <v>11004</v>
      </c>
      <c r="D2196" s="121" t="s">
        <v>10034</v>
      </c>
      <c r="E2196" s="121" t="s">
        <v>14519</v>
      </c>
      <c r="F2196" s="131" t="s">
        <v>16677</v>
      </c>
      <c r="G2196" s="121" t="s">
        <v>16785</v>
      </c>
      <c r="H2196" s="121" t="s">
        <v>194</v>
      </c>
      <c r="I2196" s="121">
        <v>3</v>
      </c>
      <c r="J2196" s="121" t="s">
        <v>16758</v>
      </c>
      <c r="K2196" s="131" t="s">
        <v>14748</v>
      </c>
      <c r="L2196" s="121">
        <v>2</v>
      </c>
      <c r="M2196" s="27">
        <f t="shared" si="78"/>
        <v>260</v>
      </c>
      <c r="N2196" s="23"/>
      <c r="O2196" s="24" t="s">
        <v>32</v>
      </c>
    </row>
    <row r="2197" s="1" customFormat="1" ht="18.75" spans="1:15">
      <c r="A2197" s="121">
        <v>2192</v>
      </c>
      <c r="B2197" s="121" t="s">
        <v>14518</v>
      </c>
      <c r="C2197" s="121" t="s">
        <v>11004</v>
      </c>
      <c r="D2197" s="121" t="s">
        <v>10034</v>
      </c>
      <c r="E2197" s="121" t="s">
        <v>14519</v>
      </c>
      <c r="F2197" s="131" t="s">
        <v>16677</v>
      </c>
      <c r="G2197" s="121" t="s">
        <v>16786</v>
      </c>
      <c r="H2197" s="121" t="s">
        <v>194</v>
      </c>
      <c r="I2197" s="121">
        <v>3</v>
      </c>
      <c r="J2197" s="121" t="s">
        <v>16758</v>
      </c>
      <c r="K2197" s="131" t="s">
        <v>14748</v>
      </c>
      <c r="L2197" s="121">
        <v>2</v>
      </c>
      <c r="M2197" s="27">
        <f t="shared" si="78"/>
        <v>260</v>
      </c>
      <c r="N2197" s="23"/>
      <c r="O2197" s="24" t="s">
        <v>32</v>
      </c>
    </row>
    <row r="2198" s="1" customFormat="1" ht="18.75" spans="1:15">
      <c r="A2198" s="121">
        <v>2193</v>
      </c>
      <c r="B2198" s="121" t="s">
        <v>14518</v>
      </c>
      <c r="C2198" s="121" t="s">
        <v>11004</v>
      </c>
      <c r="D2198" s="121" t="s">
        <v>10034</v>
      </c>
      <c r="E2198" s="121" t="s">
        <v>14519</v>
      </c>
      <c r="F2198" s="131" t="s">
        <v>16677</v>
      </c>
      <c r="G2198" s="121" t="s">
        <v>16787</v>
      </c>
      <c r="H2198" s="121" t="s">
        <v>194</v>
      </c>
      <c r="I2198" s="121">
        <v>5</v>
      </c>
      <c r="J2198" s="121" t="s">
        <v>16788</v>
      </c>
      <c r="K2198" s="131" t="s">
        <v>14748</v>
      </c>
      <c r="L2198" s="121">
        <v>2</v>
      </c>
      <c r="M2198" s="27">
        <f t="shared" si="78"/>
        <v>260</v>
      </c>
      <c r="N2198" s="23"/>
      <c r="O2198" s="24" t="s">
        <v>32</v>
      </c>
    </row>
    <row r="2199" s="1" customFormat="1" ht="18.75" spans="1:15">
      <c r="A2199" s="121">
        <v>2194</v>
      </c>
      <c r="B2199" s="121" t="s">
        <v>14518</v>
      </c>
      <c r="C2199" s="121" t="s">
        <v>11004</v>
      </c>
      <c r="D2199" s="121" t="s">
        <v>10034</v>
      </c>
      <c r="E2199" s="121" t="s">
        <v>14519</v>
      </c>
      <c r="F2199" s="131" t="s">
        <v>16677</v>
      </c>
      <c r="G2199" s="121" t="s">
        <v>16789</v>
      </c>
      <c r="H2199" s="121" t="s">
        <v>194</v>
      </c>
      <c r="I2199" s="121">
        <v>3</v>
      </c>
      <c r="J2199" s="121" t="s">
        <v>16788</v>
      </c>
      <c r="K2199" s="131" t="s">
        <v>14748</v>
      </c>
      <c r="L2199" s="121">
        <v>2</v>
      </c>
      <c r="M2199" s="27">
        <f t="shared" si="78"/>
        <v>260</v>
      </c>
      <c r="N2199" s="23"/>
      <c r="O2199" s="24" t="s">
        <v>32</v>
      </c>
    </row>
    <row r="2200" s="1" customFormat="1" ht="18.75" spans="1:15">
      <c r="A2200" s="121">
        <v>2195</v>
      </c>
      <c r="B2200" s="121" t="s">
        <v>14518</v>
      </c>
      <c r="C2200" s="121" t="s">
        <v>11004</v>
      </c>
      <c r="D2200" s="121" t="s">
        <v>10034</v>
      </c>
      <c r="E2200" s="121" t="s">
        <v>14519</v>
      </c>
      <c r="F2200" s="131" t="s">
        <v>16677</v>
      </c>
      <c r="G2200" s="121" t="s">
        <v>16790</v>
      </c>
      <c r="H2200" s="121" t="s">
        <v>194</v>
      </c>
      <c r="I2200" s="121">
        <v>4</v>
      </c>
      <c r="J2200" s="121" t="s">
        <v>16788</v>
      </c>
      <c r="K2200" s="131" t="s">
        <v>14748</v>
      </c>
      <c r="L2200" s="121">
        <v>2</v>
      </c>
      <c r="M2200" s="27">
        <f t="shared" si="78"/>
        <v>260</v>
      </c>
      <c r="N2200" s="23"/>
      <c r="O2200" s="24" t="s">
        <v>32</v>
      </c>
    </row>
    <row r="2201" s="1" customFormat="1" ht="18.75" spans="1:15">
      <c r="A2201" s="121">
        <v>2196</v>
      </c>
      <c r="B2201" s="121" t="s">
        <v>14518</v>
      </c>
      <c r="C2201" s="121" t="s">
        <v>11004</v>
      </c>
      <c r="D2201" s="121" t="s">
        <v>10034</v>
      </c>
      <c r="E2201" s="121" t="s">
        <v>14519</v>
      </c>
      <c r="F2201" s="131" t="s">
        <v>16677</v>
      </c>
      <c r="G2201" s="121" t="s">
        <v>4330</v>
      </c>
      <c r="H2201" s="121" t="s">
        <v>194</v>
      </c>
      <c r="I2201" s="121">
        <v>5</v>
      </c>
      <c r="J2201" s="121" t="s">
        <v>16788</v>
      </c>
      <c r="K2201" s="131" t="s">
        <v>14748</v>
      </c>
      <c r="L2201" s="121">
        <v>2</v>
      </c>
      <c r="M2201" s="27">
        <f t="shared" si="78"/>
        <v>260</v>
      </c>
      <c r="N2201" s="23"/>
      <c r="O2201" s="24" t="s">
        <v>32</v>
      </c>
    </row>
    <row r="2202" s="1" customFormat="1" ht="18.75" spans="1:15">
      <c r="A2202" s="121">
        <v>2197</v>
      </c>
      <c r="B2202" s="121" t="s">
        <v>14518</v>
      </c>
      <c r="C2202" s="121" t="s">
        <v>11004</v>
      </c>
      <c r="D2202" s="121" t="s">
        <v>10034</v>
      </c>
      <c r="E2202" s="121" t="s">
        <v>14519</v>
      </c>
      <c r="F2202" s="131" t="s">
        <v>16677</v>
      </c>
      <c r="G2202" s="121" t="s">
        <v>16791</v>
      </c>
      <c r="H2202" s="121" t="s">
        <v>194</v>
      </c>
      <c r="I2202" s="121">
        <v>7</v>
      </c>
      <c r="J2202" s="121" t="s">
        <v>16788</v>
      </c>
      <c r="K2202" s="131" t="s">
        <v>14748</v>
      </c>
      <c r="L2202" s="121">
        <v>2</v>
      </c>
      <c r="M2202" s="27">
        <f t="shared" si="78"/>
        <v>260</v>
      </c>
      <c r="N2202" s="23"/>
      <c r="O2202" s="24" t="s">
        <v>32</v>
      </c>
    </row>
    <row r="2203" s="1" customFormat="1" ht="18.75" spans="1:15">
      <c r="A2203" s="121">
        <v>2198</v>
      </c>
      <c r="B2203" s="121" t="s">
        <v>14518</v>
      </c>
      <c r="C2203" s="121" t="s">
        <v>11004</v>
      </c>
      <c r="D2203" s="121" t="s">
        <v>10034</v>
      </c>
      <c r="E2203" s="121" t="s">
        <v>14519</v>
      </c>
      <c r="F2203" s="131" t="s">
        <v>16677</v>
      </c>
      <c r="G2203" s="121" t="s">
        <v>16792</v>
      </c>
      <c r="H2203" s="121" t="s">
        <v>194</v>
      </c>
      <c r="I2203" s="121">
        <v>3</v>
      </c>
      <c r="J2203" s="121" t="s">
        <v>16788</v>
      </c>
      <c r="K2203" s="131" t="s">
        <v>14748</v>
      </c>
      <c r="L2203" s="121">
        <v>2</v>
      </c>
      <c r="M2203" s="27">
        <f t="shared" si="78"/>
        <v>260</v>
      </c>
      <c r="N2203" s="23"/>
      <c r="O2203" s="24" t="s">
        <v>32</v>
      </c>
    </row>
    <row r="2204" s="1" customFormat="1" ht="18.75" spans="1:15">
      <c r="A2204" s="121">
        <v>2199</v>
      </c>
      <c r="B2204" s="121" t="s">
        <v>14518</v>
      </c>
      <c r="C2204" s="121" t="s">
        <v>11004</v>
      </c>
      <c r="D2204" s="121" t="s">
        <v>10034</v>
      </c>
      <c r="E2204" s="121" t="s">
        <v>14519</v>
      </c>
      <c r="F2204" s="131" t="s">
        <v>16677</v>
      </c>
      <c r="G2204" s="121" t="s">
        <v>16793</v>
      </c>
      <c r="H2204" s="121" t="s">
        <v>194</v>
      </c>
      <c r="I2204" s="121">
        <v>4</v>
      </c>
      <c r="J2204" s="121" t="s">
        <v>16788</v>
      </c>
      <c r="K2204" s="131" t="s">
        <v>14748</v>
      </c>
      <c r="L2204" s="121">
        <v>2</v>
      </c>
      <c r="M2204" s="27">
        <f t="shared" si="78"/>
        <v>260</v>
      </c>
      <c r="N2204" s="23"/>
      <c r="O2204" s="24" t="s">
        <v>32</v>
      </c>
    </row>
    <row r="2205" s="1" customFormat="1" ht="18.75" spans="1:15">
      <c r="A2205" s="121">
        <v>2200</v>
      </c>
      <c r="B2205" s="121" t="s">
        <v>14518</v>
      </c>
      <c r="C2205" s="121" t="s">
        <v>11004</v>
      </c>
      <c r="D2205" s="121" t="s">
        <v>10034</v>
      </c>
      <c r="E2205" s="121" t="s">
        <v>14519</v>
      </c>
      <c r="F2205" s="131" t="s">
        <v>16677</v>
      </c>
      <c r="G2205" s="121" t="s">
        <v>16794</v>
      </c>
      <c r="H2205" s="121" t="s">
        <v>194</v>
      </c>
      <c r="I2205" s="121">
        <v>4</v>
      </c>
      <c r="J2205" s="121" t="s">
        <v>16788</v>
      </c>
      <c r="K2205" s="131" t="s">
        <v>14748</v>
      </c>
      <c r="L2205" s="121">
        <v>2</v>
      </c>
      <c r="M2205" s="27">
        <f t="shared" si="78"/>
        <v>260</v>
      </c>
      <c r="N2205" s="23"/>
      <c r="O2205" s="24" t="s">
        <v>32</v>
      </c>
    </row>
    <row r="2206" s="1" customFormat="1" ht="18.75" spans="1:15">
      <c r="A2206" s="121">
        <v>2201</v>
      </c>
      <c r="B2206" s="121" t="s">
        <v>14518</v>
      </c>
      <c r="C2206" s="121" t="s">
        <v>11004</v>
      </c>
      <c r="D2206" s="121" t="s">
        <v>10034</v>
      </c>
      <c r="E2206" s="121" t="s">
        <v>14519</v>
      </c>
      <c r="F2206" s="131" t="s">
        <v>16677</v>
      </c>
      <c r="G2206" s="121" t="s">
        <v>16795</v>
      </c>
      <c r="H2206" s="121" t="s">
        <v>194</v>
      </c>
      <c r="I2206" s="121">
        <v>3</v>
      </c>
      <c r="J2206" s="121" t="s">
        <v>16796</v>
      </c>
      <c r="K2206" s="131" t="s">
        <v>14748</v>
      </c>
      <c r="L2206" s="121">
        <v>2</v>
      </c>
      <c r="M2206" s="27">
        <f t="shared" si="78"/>
        <v>260</v>
      </c>
      <c r="N2206" s="23"/>
      <c r="O2206" s="24" t="s">
        <v>32</v>
      </c>
    </row>
    <row r="2207" s="1" customFormat="1" ht="18.75" spans="1:15">
      <c r="A2207" s="121">
        <v>2202</v>
      </c>
      <c r="B2207" s="121" t="s">
        <v>14518</v>
      </c>
      <c r="C2207" s="121" t="s">
        <v>11004</v>
      </c>
      <c r="D2207" s="121" t="s">
        <v>10034</v>
      </c>
      <c r="E2207" s="121" t="s">
        <v>14519</v>
      </c>
      <c r="F2207" s="131" t="s">
        <v>16677</v>
      </c>
      <c r="G2207" s="121" t="s">
        <v>16797</v>
      </c>
      <c r="H2207" s="121" t="s">
        <v>1583</v>
      </c>
      <c r="I2207" s="121">
        <v>3</v>
      </c>
      <c r="J2207" s="121" t="s">
        <v>16796</v>
      </c>
      <c r="K2207" s="131" t="s">
        <v>14748</v>
      </c>
      <c r="L2207" s="121">
        <v>2</v>
      </c>
      <c r="M2207" s="27">
        <f t="shared" si="78"/>
        <v>260</v>
      </c>
      <c r="N2207" s="23"/>
      <c r="O2207" s="24" t="s">
        <v>32</v>
      </c>
    </row>
    <row r="2208" s="1" customFormat="1" ht="18.75" spans="1:15">
      <c r="A2208" s="121">
        <v>2203</v>
      </c>
      <c r="B2208" s="121" t="s">
        <v>14518</v>
      </c>
      <c r="C2208" s="121" t="s">
        <v>11004</v>
      </c>
      <c r="D2208" s="121" t="s">
        <v>10034</v>
      </c>
      <c r="E2208" s="121" t="s">
        <v>14519</v>
      </c>
      <c r="F2208" s="131" t="s">
        <v>16677</v>
      </c>
      <c r="G2208" s="121" t="s">
        <v>16798</v>
      </c>
      <c r="H2208" s="121" t="s">
        <v>194</v>
      </c>
      <c r="I2208" s="121">
        <v>5</v>
      </c>
      <c r="J2208" s="121" t="s">
        <v>16796</v>
      </c>
      <c r="K2208" s="131" t="s">
        <v>14748</v>
      </c>
      <c r="L2208" s="142">
        <v>5</v>
      </c>
      <c r="M2208" s="27">
        <f t="shared" si="78"/>
        <v>650</v>
      </c>
      <c r="N2208" s="23"/>
      <c r="O2208" s="24" t="s">
        <v>32</v>
      </c>
    </row>
    <row r="2209" s="1" customFormat="1" ht="18.75" spans="1:15">
      <c r="A2209" s="121">
        <v>2204</v>
      </c>
      <c r="B2209" s="121" t="s">
        <v>14518</v>
      </c>
      <c r="C2209" s="121" t="s">
        <v>11004</v>
      </c>
      <c r="D2209" s="121" t="s">
        <v>10034</v>
      </c>
      <c r="E2209" s="121" t="s">
        <v>14519</v>
      </c>
      <c r="F2209" s="131" t="s">
        <v>16677</v>
      </c>
      <c r="G2209" s="121" t="s">
        <v>16799</v>
      </c>
      <c r="H2209" s="121" t="s">
        <v>194</v>
      </c>
      <c r="I2209" s="121">
        <v>3</v>
      </c>
      <c r="J2209" s="121" t="s">
        <v>16796</v>
      </c>
      <c r="K2209" s="131" t="s">
        <v>14748</v>
      </c>
      <c r="L2209" s="121">
        <v>3</v>
      </c>
      <c r="M2209" s="27">
        <f t="shared" si="78"/>
        <v>390</v>
      </c>
      <c r="N2209" s="23"/>
      <c r="O2209" s="24" t="s">
        <v>32</v>
      </c>
    </row>
    <row r="2210" s="1" customFormat="1" ht="18.75" spans="1:15">
      <c r="A2210" s="121">
        <v>2205</v>
      </c>
      <c r="B2210" s="121" t="s">
        <v>14518</v>
      </c>
      <c r="C2210" s="121" t="s">
        <v>11004</v>
      </c>
      <c r="D2210" s="121" t="s">
        <v>10034</v>
      </c>
      <c r="E2210" s="121" t="s">
        <v>14519</v>
      </c>
      <c r="F2210" s="131" t="s">
        <v>16677</v>
      </c>
      <c r="G2210" s="121" t="s">
        <v>16800</v>
      </c>
      <c r="H2210" s="121" t="s">
        <v>1583</v>
      </c>
      <c r="I2210" s="121">
        <v>4</v>
      </c>
      <c r="J2210" s="121" t="s">
        <v>16796</v>
      </c>
      <c r="K2210" s="131" t="s">
        <v>14748</v>
      </c>
      <c r="L2210" s="121">
        <v>3</v>
      </c>
      <c r="M2210" s="27">
        <f t="shared" si="78"/>
        <v>390</v>
      </c>
      <c r="N2210" s="23"/>
      <c r="O2210" s="24" t="s">
        <v>32</v>
      </c>
    </row>
    <row r="2211" s="1" customFormat="1" ht="18.75" spans="1:15">
      <c r="A2211" s="121">
        <v>2206</v>
      </c>
      <c r="B2211" s="121" t="s">
        <v>14518</v>
      </c>
      <c r="C2211" s="121" t="s">
        <v>11004</v>
      </c>
      <c r="D2211" s="121" t="s">
        <v>10034</v>
      </c>
      <c r="E2211" s="121" t="s">
        <v>14519</v>
      </c>
      <c r="F2211" s="131" t="s">
        <v>16677</v>
      </c>
      <c r="G2211" s="121" t="s">
        <v>16801</v>
      </c>
      <c r="H2211" s="121" t="s">
        <v>194</v>
      </c>
      <c r="I2211" s="121">
        <v>5</v>
      </c>
      <c r="J2211" s="121" t="s">
        <v>16796</v>
      </c>
      <c r="K2211" s="131" t="s">
        <v>14748</v>
      </c>
      <c r="L2211" s="121">
        <v>3</v>
      </c>
      <c r="M2211" s="27">
        <f t="shared" si="78"/>
        <v>390</v>
      </c>
      <c r="N2211" s="23"/>
      <c r="O2211" s="24" t="s">
        <v>32</v>
      </c>
    </row>
    <row r="2212" s="1" customFormat="1" ht="18.75" spans="1:15">
      <c r="A2212" s="121">
        <v>2207</v>
      </c>
      <c r="B2212" s="121" t="s">
        <v>14518</v>
      </c>
      <c r="C2212" s="121" t="s">
        <v>11004</v>
      </c>
      <c r="D2212" s="121" t="s">
        <v>10034</v>
      </c>
      <c r="E2212" s="121" t="s">
        <v>14519</v>
      </c>
      <c r="F2212" s="131" t="s">
        <v>16677</v>
      </c>
      <c r="G2212" s="121" t="s">
        <v>16802</v>
      </c>
      <c r="H2212" s="121" t="s">
        <v>194</v>
      </c>
      <c r="I2212" s="121">
        <v>5</v>
      </c>
      <c r="J2212" s="121" t="s">
        <v>16796</v>
      </c>
      <c r="K2212" s="131" t="s">
        <v>14748</v>
      </c>
      <c r="L2212" s="121">
        <v>2</v>
      </c>
      <c r="M2212" s="27">
        <f t="shared" si="78"/>
        <v>260</v>
      </c>
      <c r="N2212" s="23"/>
      <c r="O2212" s="24" t="s">
        <v>32</v>
      </c>
    </row>
    <row r="2213" s="1" customFormat="1" ht="18.75" spans="1:15">
      <c r="A2213" s="121">
        <v>2208</v>
      </c>
      <c r="B2213" s="121" t="s">
        <v>14518</v>
      </c>
      <c r="C2213" s="121" t="s">
        <v>11004</v>
      </c>
      <c r="D2213" s="121" t="s">
        <v>10034</v>
      </c>
      <c r="E2213" s="121" t="s">
        <v>14519</v>
      </c>
      <c r="F2213" s="131" t="s">
        <v>16677</v>
      </c>
      <c r="G2213" s="121" t="s">
        <v>16803</v>
      </c>
      <c r="H2213" s="121" t="s">
        <v>194</v>
      </c>
      <c r="I2213" s="121">
        <v>6</v>
      </c>
      <c r="J2213" s="121" t="s">
        <v>16796</v>
      </c>
      <c r="K2213" s="131" t="s">
        <v>14748</v>
      </c>
      <c r="L2213" s="121">
        <v>3</v>
      </c>
      <c r="M2213" s="27">
        <f t="shared" si="78"/>
        <v>390</v>
      </c>
      <c r="N2213" s="23"/>
      <c r="O2213" s="24" t="s">
        <v>32</v>
      </c>
    </row>
    <row r="2214" s="1" customFormat="1" ht="18.75" spans="1:15">
      <c r="A2214" s="121">
        <v>2209</v>
      </c>
      <c r="B2214" s="121" t="s">
        <v>14518</v>
      </c>
      <c r="C2214" s="121" t="s">
        <v>11004</v>
      </c>
      <c r="D2214" s="121" t="s">
        <v>10034</v>
      </c>
      <c r="E2214" s="121" t="s">
        <v>14519</v>
      </c>
      <c r="F2214" s="131" t="s">
        <v>16677</v>
      </c>
      <c r="G2214" s="121" t="s">
        <v>16804</v>
      </c>
      <c r="H2214" s="121" t="s">
        <v>194</v>
      </c>
      <c r="I2214" s="121">
        <v>5</v>
      </c>
      <c r="J2214" s="121" t="s">
        <v>16796</v>
      </c>
      <c r="K2214" s="131" t="s">
        <v>14748</v>
      </c>
      <c r="L2214" s="121">
        <v>3</v>
      </c>
      <c r="M2214" s="27">
        <f t="shared" si="78"/>
        <v>390</v>
      </c>
      <c r="N2214" s="23"/>
      <c r="O2214" s="24" t="s">
        <v>32</v>
      </c>
    </row>
    <row r="2215" s="1" customFormat="1" ht="18.75" spans="1:15">
      <c r="A2215" s="121">
        <v>2210</v>
      </c>
      <c r="B2215" s="121" t="s">
        <v>14518</v>
      </c>
      <c r="C2215" s="121" t="s">
        <v>11004</v>
      </c>
      <c r="D2215" s="121" t="s">
        <v>10034</v>
      </c>
      <c r="E2215" s="121" t="s">
        <v>14519</v>
      </c>
      <c r="F2215" s="131" t="s">
        <v>16677</v>
      </c>
      <c r="G2215" s="121" t="s">
        <v>13938</v>
      </c>
      <c r="H2215" s="121" t="s">
        <v>194</v>
      </c>
      <c r="I2215" s="121">
        <v>4</v>
      </c>
      <c r="J2215" s="121" t="s">
        <v>16796</v>
      </c>
      <c r="K2215" s="131" t="s">
        <v>14748</v>
      </c>
      <c r="L2215" s="121">
        <v>2</v>
      </c>
      <c r="M2215" s="27">
        <f t="shared" si="78"/>
        <v>260</v>
      </c>
      <c r="N2215" s="23"/>
      <c r="O2215" s="24" t="s">
        <v>32</v>
      </c>
    </row>
    <row r="2216" s="1" customFormat="1" ht="18.75" spans="1:15">
      <c r="A2216" s="121">
        <v>2211</v>
      </c>
      <c r="B2216" s="121" t="s">
        <v>14518</v>
      </c>
      <c r="C2216" s="121" t="s">
        <v>11004</v>
      </c>
      <c r="D2216" s="121" t="s">
        <v>10034</v>
      </c>
      <c r="E2216" s="121" t="s">
        <v>14519</v>
      </c>
      <c r="F2216" s="131" t="s">
        <v>16677</v>
      </c>
      <c r="G2216" s="121" t="s">
        <v>16805</v>
      </c>
      <c r="H2216" s="121" t="s">
        <v>194</v>
      </c>
      <c r="I2216" s="121">
        <v>4</v>
      </c>
      <c r="J2216" s="121" t="s">
        <v>16796</v>
      </c>
      <c r="K2216" s="131" t="s">
        <v>14748</v>
      </c>
      <c r="L2216" s="121">
        <v>2</v>
      </c>
      <c r="M2216" s="27">
        <f t="shared" si="78"/>
        <v>260</v>
      </c>
      <c r="N2216" s="23"/>
      <c r="O2216" s="24" t="s">
        <v>32</v>
      </c>
    </row>
    <row r="2217" s="1" customFormat="1" ht="18.75" spans="1:15">
      <c r="A2217" s="121">
        <v>2212</v>
      </c>
      <c r="B2217" s="121" t="s">
        <v>14518</v>
      </c>
      <c r="C2217" s="121" t="s">
        <v>11004</v>
      </c>
      <c r="D2217" s="121" t="s">
        <v>10034</v>
      </c>
      <c r="E2217" s="121" t="s">
        <v>14519</v>
      </c>
      <c r="F2217" s="131" t="s">
        <v>16677</v>
      </c>
      <c r="G2217" s="121" t="s">
        <v>16806</v>
      </c>
      <c r="H2217" s="121" t="s">
        <v>194</v>
      </c>
      <c r="I2217" s="121">
        <v>4</v>
      </c>
      <c r="J2217" s="121" t="s">
        <v>16796</v>
      </c>
      <c r="K2217" s="131" t="s">
        <v>14748</v>
      </c>
      <c r="L2217" s="121">
        <v>2</v>
      </c>
      <c r="M2217" s="27">
        <f t="shared" si="78"/>
        <v>260</v>
      </c>
      <c r="N2217" s="23"/>
      <c r="O2217" s="24" t="s">
        <v>32</v>
      </c>
    </row>
    <row r="2218" s="1" customFormat="1" ht="18.75" spans="1:15">
      <c r="A2218" s="121">
        <v>2213</v>
      </c>
      <c r="B2218" s="121" t="s">
        <v>14518</v>
      </c>
      <c r="C2218" s="121" t="s">
        <v>11004</v>
      </c>
      <c r="D2218" s="121" t="s">
        <v>10034</v>
      </c>
      <c r="E2218" s="121" t="s">
        <v>14519</v>
      </c>
      <c r="F2218" s="131" t="s">
        <v>16677</v>
      </c>
      <c r="G2218" s="121" t="s">
        <v>16807</v>
      </c>
      <c r="H2218" s="121" t="s">
        <v>194</v>
      </c>
      <c r="I2218" s="121">
        <v>3</v>
      </c>
      <c r="J2218" s="121" t="s">
        <v>16796</v>
      </c>
      <c r="K2218" s="131" t="s">
        <v>14748</v>
      </c>
      <c r="L2218" s="121">
        <v>2</v>
      </c>
      <c r="M2218" s="27">
        <f t="shared" si="78"/>
        <v>260</v>
      </c>
      <c r="N2218" s="23"/>
      <c r="O2218" s="24" t="s">
        <v>32</v>
      </c>
    </row>
    <row r="2219" s="1" customFormat="1" ht="18.75" spans="1:15">
      <c r="A2219" s="121">
        <v>2214</v>
      </c>
      <c r="B2219" s="121" t="s">
        <v>14518</v>
      </c>
      <c r="C2219" s="121" t="s">
        <v>11004</v>
      </c>
      <c r="D2219" s="121" t="s">
        <v>10034</v>
      </c>
      <c r="E2219" s="121" t="s">
        <v>14519</v>
      </c>
      <c r="F2219" s="131" t="s">
        <v>16677</v>
      </c>
      <c r="G2219" s="121" t="s">
        <v>16808</v>
      </c>
      <c r="H2219" s="121" t="s">
        <v>194</v>
      </c>
      <c r="I2219" s="121">
        <v>4</v>
      </c>
      <c r="J2219" s="121" t="s">
        <v>16796</v>
      </c>
      <c r="K2219" s="131" t="s">
        <v>14748</v>
      </c>
      <c r="L2219" s="121">
        <v>2</v>
      </c>
      <c r="M2219" s="27">
        <f t="shared" si="78"/>
        <v>260</v>
      </c>
      <c r="N2219" s="23"/>
      <c r="O2219" s="24" t="s">
        <v>32</v>
      </c>
    </row>
    <row r="2220" s="1" customFormat="1" ht="18.75" spans="1:15">
      <c r="A2220" s="121">
        <v>2215</v>
      </c>
      <c r="B2220" s="121" t="s">
        <v>14518</v>
      </c>
      <c r="C2220" s="121" t="s">
        <v>11004</v>
      </c>
      <c r="D2220" s="121" t="s">
        <v>10034</v>
      </c>
      <c r="E2220" s="121" t="s">
        <v>14519</v>
      </c>
      <c r="F2220" s="131" t="s">
        <v>16677</v>
      </c>
      <c r="G2220" s="121" t="s">
        <v>16809</v>
      </c>
      <c r="H2220" s="121" t="s">
        <v>194</v>
      </c>
      <c r="I2220" s="121">
        <v>4</v>
      </c>
      <c r="J2220" s="121" t="s">
        <v>16796</v>
      </c>
      <c r="K2220" s="131" t="s">
        <v>14748</v>
      </c>
      <c r="L2220" s="121">
        <v>3</v>
      </c>
      <c r="M2220" s="27">
        <f t="shared" si="78"/>
        <v>390</v>
      </c>
      <c r="N2220" s="23"/>
      <c r="O2220" s="24" t="s">
        <v>32</v>
      </c>
    </row>
    <row r="2221" s="1" customFormat="1" ht="18.75" spans="1:15">
      <c r="A2221" s="121">
        <v>2216</v>
      </c>
      <c r="B2221" s="121" t="s">
        <v>14518</v>
      </c>
      <c r="C2221" s="121" t="s">
        <v>11004</v>
      </c>
      <c r="D2221" s="121" t="s">
        <v>10034</v>
      </c>
      <c r="E2221" s="121" t="s">
        <v>14519</v>
      </c>
      <c r="F2221" s="131" t="s">
        <v>16677</v>
      </c>
      <c r="G2221" s="121" t="s">
        <v>16810</v>
      </c>
      <c r="H2221" s="121" t="s">
        <v>194</v>
      </c>
      <c r="I2221" s="121">
        <v>6</v>
      </c>
      <c r="J2221" s="121" t="s">
        <v>16796</v>
      </c>
      <c r="K2221" s="131" t="s">
        <v>14748</v>
      </c>
      <c r="L2221" s="121">
        <v>3</v>
      </c>
      <c r="M2221" s="27">
        <f t="shared" si="78"/>
        <v>390</v>
      </c>
      <c r="N2221" s="23"/>
      <c r="O2221" s="24" t="s">
        <v>32</v>
      </c>
    </row>
    <row r="2222" s="1" customFormat="1" ht="18.75" spans="1:15">
      <c r="A2222" s="121">
        <v>2217</v>
      </c>
      <c r="B2222" s="121" t="s">
        <v>14518</v>
      </c>
      <c r="C2222" s="121" t="s">
        <v>11004</v>
      </c>
      <c r="D2222" s="121" t="s">
        <v>10034</v>
      </c>
      <c r="E2222" s="121" t="s">
        <v>14519</v>
      </c>
      <c r="F2222" s="131" t="s">
        <v>16677</v>
      </c>
      <c r="G2222" s="121" t="s">
        <v>16811</v>
      </c>
      <c r="H2222" s="121" t="s">
        <v>194</v>
      </c>
      <c r="I2222" s="121">
        <v>6</v>
      </c>
      <c r="J2222" s="121" t="s">
        <v>16796</v>
      </c>
      <c r="K2222" s="131" t="s">
        <v>14748</v>
      </c>
      <c r="L2222" s="121">
        <v>3</v>
      </c>
      <c r="M2222" s="27">
        <f t="shared" si="78"/>
        <v>390</v>
      </c>
      <c r="N2222" s="23"/>
      <c r="O2222" s="24" t="s">
        <v>32</v>
      </c>
    </row>
    <row r="2223" s="1" customFormat="1" ht="18.75" spans="1:15">
      <c r="A2223" s="121">
        <v>2218</v>
      </c>
      <c r="B2223" s="121" t="s">
        <v>14518</v>
      </c>
      <c r="C2223" s="121" t="s">
        <v>11004</v>
      </c>
      <c r="D2223" s="121" t="s">
        <v>10034</v>
      </c>
      <c r="E2223" s="121" t="s">
        <v>14519</v>
      </c>
      <c r="F2223" s="131" t="s">
        <v>16677</v>
      </c>
      <c r="G2223" s="121" t="s">
        <v>16812</v>
      </c>
      <c r="H2223" s="121" t="s">
        <v>194</v>
      </c>
      <c r="I2223" s="121">
        <v>5</v>
      </c>
      <c r="J2223" s="121" t="s">
        <v>16796</v>
      </c>
      <c r="K2223" s="131" t="s">
        <v>14748</v>
      </c>
      <c r="L2223" s="121">
        <v>2</v>
      </c>
      <c r="M2223" s="27">
        <f t="shared" si="78"/>
        <v>260</v>
      </c>
      <c r="N2223" s="23"/>
      <c r="O2223" s="24" t="s">
        <v>32</v>
      </c>
    </row>
    <row r="2224" s="1" customFormat="1" ht="18.75" spans="1:15">
      <c r="A2224" s="121">
        <v>2219</v>
      </c>
      <c r="B2224" s="121" t="s">
        <v>14518</v>
      </c>
      <c r="C2224" s="121" t="s">
        <v>11004</v>
      </c>
      <c r="D2224" s="121" t="s">
        <v>10034</v>
      </c>
      <c r="E2224" s="121" t="s">
        <v>14519</v>
      </c>
      <c r="F2224" s="131" t="s">
        <v>16677</v>
      </c>
      <c r="G2224" s="121" t="s">
        <v>16813</v>
      </c>
      <c r="H2224" s="121" t="s">
        <v>194</v>
      </c>
      <c r="I2224" s="121">
        <v>5</v>
      </c>
      <c r="J2224" s="121" t="s">
        <v>16796</v>
      </c>
      <c r="K2224" s="131" t="s">
        <v>14748</v>
      </c>
      <c r="L2224" s="121">
        <v>3</v>
      </c>
      <c r="M2224" s="27">
        <f t="shared" si="78"/>
        <v>390</v>
      </c>
      <c r="N2224" s="23"/>
      <c r="O2224" s="24" t="s">
        <v>32</v>
      </c>
    </row>
    <row r="2225" s="1" customFormat="1" ht="18.75" spans="1:15">
      <c r="A2225" s="121">
        <v>2220</v>
      </c>
      <c r="B2225" s="121" t="s">
        <v>14518</v>
      </c>
      <c r="C2225" s="121" t="s">
        <v>11004</v>
      </c>
      <c r="D2225" s="121" t="s">
        <v>10034</v>
      </c>
      <c r="E2225" s="121" t="s">
        <v>14519</v>
      </c>
      <c r="F2225" s="131" t="s">
        <v>16677</v>
      </c>
      <c r="G2225" s="121" t="s">
        <v>16814</v>
      </c>
      <c r="H2225" s="121" t="s">
        <v>194</v>
      </c>
      <c r="I2225" s="121">
        <v>6</v>
      </c>
      <c r="J2225" s="121" t="s">
        <v>16796</v>
      </c>
      <c r="K2225" s="131" t="s">
        <v>14748</v>
      </c>
      <c r="L2225" s="121">
        <v>3</v>
      </c>
      <c r="M2225" s="27">
        <f t="shared" si="78"/>
        <v>390</v>
      </c>
      <c r="N2225" s="23"/>
      <c r="O2225" s="24" t="s">
        <v>32</v>
      </c>
    </row>
    <row r="2226" s="1" customFormat="1" ht="18.75" spans="1:15">
      <c r="A2226" s="121">
        <v>2221</v>
      </c>
      <c r="B2226" s="121" t="s">
        <v>14518</v>
      </c>
      <c r="C2226" s="121" t="s">
        <v>11004</v>
      </c>
      <c r="D2226" s="121" t="s">
        <v>10034</v>
      </c>
      <c r="E2226" s="121" t="s">
        <v>14519</v>
      </c>
      <c r="F2226" s="131" t="s">
        <v>16677</v>
      </c>
      <c r="G2226" s="121" t="s">
        <v>16815</v>
      </c>
      <c r="H2226" s="121" t="s">
        <v>194</v>
      </c>
      <c r="I2226" s="121">
        <v>7</v>
      </c>
      <c r="J2226" s="121" t="s">
        <v>16796</v>
      </c>
      <c r="K2226" s="131" t="s">
        <v>14748</v>
      </c>
      <c r="L2226" s="121">
        <v>2</v>
      </c>
      <c r="M2226" s="27">
        <f t="shared" ref="M2226:M2257" si="79">L2226*130</f>
        <v>260</v>
      </c>
      <c r="N2226" s="23"/>
      <c r="O2226" s="24" t="s">
        <v>32</v>
      </c>
    </row>
    <row r="2227" s="1" customFormat="1" ht="18.75" spans="1:15">
      <c r="A2227" s="121">
        <v>2222</v>
      </c>
      <c r="B2227" s="121" t="s">
        <v>14518</v>
      </c>
      <c r="C2227" s="121" t="s">
        <v>11004</v>
      </c>
      <c r="D2227" s="121" t="s">
        <v>10034</v>
      </c>
      <c r="E2227" s="121" t="s">
        <v>14519</v>
      </c>
      <c r="F2227" s="131" t="s">
        <v>16677</v>
      </c>
      <c r="G2227" s="121" t="s">
        <v>16816</v>
      </c>
      <c r="H2227" s="121" t="s">
        <v>1583</v>
      </c>
      <c r="I2227" s="121">
        <v>5</v>
      </c>
      <c r="J2227" s="121" t="s">
        <v>16796</v>
      </c>
      <c r="K2227" s="131" t="s">
        <v>14748</v>
      </c>
      <c r="L2227" s="121">
        <v>2</v>
      </c>
      <c r="M2227" s="27">
        <f t="shared" si="79"/>
        <v>260</v>
      </c>
      <c r="N2227" s="23"/>
      <c r="O2227" s="24" t="s">
        <v>32</v>
      </c>
    </row>
    <row r="2228" s="1" customFormat="1" ht="18.75" spans="1:15">
      <c r="A2228" s="121">
        <v>2223</v>
      </c>
      <c r="B2228" s="121" t="s">
        <v>14518</v>
      </c>
      <c r="C2228" s="121" t="s">
        <v>11004</v>
      </c>
      <c r="D2228" s="121" t="s">
        <v>10034</v>
      </c>
      <c r="E2228" s="121" t="s">
        <v>14519</v>
      </c>
      <c r="F2228" s="131" t="s">
        <v>16677</v>
      </c>
      <c r="G2228" s="121" t="s">
        <v>16817</v>
      </c>
      <c r="H2228" s="121" t="s">
        <v>194</v>
      </c>
      <c r="I2228" s="121">
        <v>6</v>
      </c>
      <c r="J2228" s="121" t="s">
        <v>16796</v>
      </c>
      <c r="K2228" s="131" t="s">
        <v>14748</v>
      </c>
      <c r="L2228" s="121">
        <v>2</v>
      </c>
      <c r="M2228" s="27">
        <f t="shared" si="79"/>
        <v>260</v>
      </c>
      <c r="N2228" s="23"/>
      <c r="O2228" s="24" t="s">
        <v>32</v>
      </c>
    </row>
    <row r="2229" s="1" customFormat="1" ht="18.75" spans="1:15">
      <c r="A2229" s="121">
        <v>2224</v>
      </c>
      <c r="B2229" s="121" t="s">
        <v>14518</v>
      </c>
      <c r="C2229" s="121" t="s">
        <v>11004</v>
      </c>
      <c r="D2229" s="121" t="s">
        <v>10034</v>
      </c>
      <c r="E2229" s="121" t="s">
        <v>14519</v>
      </c>
      <c r="F2229" s="131" t="s">
        <v>16677</v>
      </c>
      <c r="G2229" s="121" t="s">
        <v>16818</v>
      </c>
      <c r="H2229" s="121" t="s">
        <v>194</v>
      </c>
      <c r="I2229" s="121">
        <v>3</v>
      </c>
      <c r="J2229" s="121" t="s">
        <v>16796</v>
      </c>
      <c r="K2229" s="131" t="s">
        <v>14748</v>
      </c>
      <c r="L2229" s="121">
        <v>2</v>
      </c>
      <c r="M2229" s="27">
        <f t="shared" si="79"/>
        <v>260</v>
      </c>
      <c r="N2229" s="23"/>
      <c r="O2229" s="24" t="s">
        <v>32</v>
      </c>
    </row>
    <row r="2230" s="1" customFormat="1" ht="18.75" spans="1:15">
      <c r="A2230" s="121">
        <v>2225</v>
      </c>
      <c r="B2230" s="121" t="s">
        <v>14518</v>
      </c>
      <c r="C2230" s="121" t="s">
        <v>11004</v>
      </c>
      <c r="D2230" s="121" t="s">
        <v>10034</v>
      </c>
      <c r="E2230" s="121" t="s">
        <v>14519</v>
      </c>
      <c r="F2230" s="131" t="s">
        <v>16677</v>
      </c>
      <c r="G2230" s="121" t="s">
        <v>16819</v>
      </c>
      <c r="H2230" s="121" t="s">
        <v>194</v>
      </c>
      <c r="I2230" s="121">
        <v>3</v>
      </c>
      <c r="J2230" s="121" t="s">
        <v>16796</v>
      </c>
      <c r="K2230" s="131" t="s">
        <v>14748</v>
      </c>
      <c r="L2230" s="121">
        <v>2</v>
      </c>
      <c r="M2230" s="27">
        <f t="shared" si="79"/>
        <v>260</v>
      </c>
      <c r="N2230" s="23"/>
      <c r="O2230" s="24" t="s">
        <v>32</v>
      </c>
    </row>
    <row r="2231" s="1" customFormat="1" ht="18.75" spans="1:15">
      <c r="A2231" s="121">
        <v>2226</v>
      </c>
      <c r="B2231" s="121" t="s">
        <v>14518</v>
      </c>
      <c r="C2231" s="121" t="s">
        <v>11004</v>
      </c>
      <c r="D2231" s="121" t="s">
        <v>10034</v>
      </c>
      <c r="E2231" s="121" t="s">
        <v>14519</v>
      </c>
      <c r="F2231" s="131" t="s">
        <v>16677</v>
      </c>
      <c r="G2231" s="121" t="s">
        <v>16820</v>
      </c>
      <c r="H2231" s="121" t="s">
        <v>194</v>
      </c>
      <c r="I2231" s="121">
        <v>4</v>
      </c>
      <c r="J2231" s="121" t="s">
        <v>16796</v>
      </c>
      <c r="K2231" s="131" t="s">
        <v>14748</v>
      </c>
      <c r="L2231" s="121">
        <v>2</v>
      </c>
      <c r="M2231" s="27">
        <f t="shared" si="79"/>
        <v>260</v>
      </c>
      <c r="N2231" s="23"/>
      <c r="O2231" s="24" t="s">
        <v>32</v>
      </c>
    </row>
    <row r="2232" s="1" customFormat="1" ht="18.75" spans="1:15">
      <c r="A2232" s="121">
        <v>2227</v>
      </c>
      <c r="B2232" s="121" t="s">
        <v>14518</v>
      </c>
      <c r="C2232" s="121" t="s">
        <v>11004</v>
      </c>
      <c r="D2232" s="121" t="s">
        <v>10034</v>
      </c>
      <c r="E2232" s="121" t="s">
        <v>14519</v>
      </c>
      <c r="F2232" s="131" t="s">
        <v>16677</v>
      </c>
      <c r="G2232" s="121" t="s">
        <v>16821</v>
      </c>
      <c r="H2232" s="121" t="s">
        <v>194</v>
      </c>
      <c r="I2232" s="121">
        <v>3</v>
      </c>
      <c r="J2232" s="121" t="s">
        <v>16796</v>
      </c>
      <c r="K2232" s="131" t="s">
        <v>14748</v>
      </c>
      <c r="L2232" s="121">
        <v>2</v>
      </c>
      <c r="M2232" s="27">
        <f t="shared" si="79"/>
        <v>260</v>
      </c>
      <c r="N2232" s="23"/>
      <c r="O2232" s="24" t="s">
        <v>32</v>
      </c>
    </row>
    <row r="2233" s="1" customFormat="1" ht="18.75" spans="1:15">
      <c r="A2233" s="121">
        <v>2228</v>
      </c>
      <c r="B2233" s="121" t="s">
        <v>14518</v>
      </c>
      <c r="C2233" s="121" t="s">
        <v>11004</v>
      </c>
      <c r="D2233" s="121" t="s">
        <v>10034</v>
      </c>
      <c r="E2233" s="121" t="s">
        <v>14519</v>
      </c>
      <c r="F2233" s="131" t="s">
        <v>16677</v>
      </c>
      <c r="G2233" s="121" t="s">
        <v>16822</v>
      </c>
      <c r="H2233" s="121" t="s">
        <v>1583</v>
      </c>
      <c r="I2233" s="121">
        <v>5</v>
      </c>
      <c r="J2233" s="121" t="s">
        <v>16796</v>
      </c>
      <c r="K2233" s="131" t="s">
        <v>14748</v>
      </c>
      <c r="L2233" s="121">
        <v>2</v>
      </c>
      <c r="M2233" s="27">
        <f t="shared" si="79"/>
        <v>260</v>
      </c>
      <c r="N2233" s="23"/>
      <c r="O2233" s="24" t="s">
        <v>32</v>
      </c>
    </row>
    <row r="2234" s="1" customFormat="1" ht="18.75" spans="1:15">
      <c r="A2234" s="121">
        <v>2229</v>
      </c>
      <c r="B2234" s="121" t="s">
        <v>14518</v>
      </c>
      <c r="C2234" s="121" t="s">
        <v>11004</v>
      </c>
      <c r="D2234" s="121" t="s">
        <v>10034</v>
      </c>
      <c r="E2234" s="121" t="s">
        <v>14519</v>
      </c>
      <c r="F2234" s="131" t="s">
        <v>16677</v>
      </c>
      <c r="G2234" s="121" t="s">
        <v>16823</v>
      </c>
      <c r="H2234" s="121" t="s">
        <v>194</v>
      </c>
      <c r="I2234" s="121">
        <v>8</v>
      </c>
      <c r="J2234" s="121" t="s">
        <v>16824</v>
      </c>
      <c r="K2234" s="131" t="s">
        <v>14748</v>
      </c>
      <c r="L2234" s="121">
        <v>2</v>
      </c>
      <c r="M2234" s="27">
        <f t="shared" si="79"/>
        <v>260</v>
      </c>
      <c r="N2234" s="23"/>
      <c r="O2234" s="24" t="s">
        <v>32</v>
      </c>
    </row>
    <row r="2235" s="1" customFormat="1" ht="18.75" spans="1:15">
      <c r="A2235" s="121">
        <v>2230</v>
      </c>
      <c r="B2235" s="121" t="s">
        <v>14518</v>
      </c>
      <c r="C2235" s="121" t="s">
        <v>11004</v>
      </c>
      <c r="D2235" s="121" t="s">
        <v>10034</v>
      </c>
      <c r="E2235" s="121" t="s">
        <v>14519</v>
      </c>
      <c r="F2235" s="131" t="s">
        <v>16677</v>
      </c>
      <c r="G2235" s="121" t="s">
        <v>16825</v>
      </c>
      <c r="H2235" s="121" t="s">
        <v>194</v>
      </c>
      <c r="I2235" s="121">
        <v>5</v>
      </c>
      <c r="J2235" s="121" t="s">
        <v>16824</v>
      </c>
      <c r="K2235" s="131" t="s">
        <v>14748</v>
      </c>
      <c r="L2235" s="121">
        <v>2</v>
      </c>
      <c r="M2235" s="27">
        <f t="shared" si="79"/>
        <v>260</v>
      </c>
      <c r="N2235" s="23"/>
      <c r="O2235" s="24" t="s">
        <v>32</v>
      </c>
    </row>
    <row r="2236" s="1" customFormat="1" ht="18.75" spans="1:15">
      <c r="A2236" s="121">
        <v>2231</v>
      </c>
      <c r="B2236" s="121" t="s">
        <v>14518</v>
      </c>
      <c r="C2236" s="121" t="s">
        <v>11004</v>
      </c>
      <c r="D2236" s="121" t="s">
        <v>10034</v>
      </c>
      <c r="E2236" s="121" t="s">
        <v>14519</v>
      </c>
      <c r="F2236" s="131" t="s">
        <v>16677</v>
      </c>
      <c r="G2236" s="121" t="s">
        <v>16826</v>
      </c>
      <c r="H2236" s="121" t="s">
        <v>194</v>
      </c>
      <c r="I2236" s="121">
        <v>7</v>
      </c>
      <c r="J2236" s="121" t="s">
        <v>16824</v>
      </c>
      <c r="K2236" s="131" t="s">
        <v>14748</v>
      </c>
      <c r="L2236" s="121">
        <v>3</v>
      </c>
      <c r="M2236" s="27">
        <f t="shared" si="79"/>
        <v>390</v>
      </c>
      <c r="N2236" s="23"/>
      <c r="O2236" s="24" t="s">
        <v>32</v>
      </c>
    </row>
    <row r="2237" s="1" customFormat="1" ht="18.75" spans="1:15">
      <c r="A2237" s="121">
        <v>2232</v>
      </c>
      <c r="B2237" s="121" t="s">
        <v>14518</v>
      </c>
      <c r="C2237" s="121" t="s">
        <v>11004</v>
      </c>
      <c r="D2237" s="121" t="s">
        <v>10034</v>
      </c>
      <c r="E2237" s="121" t="s">
        <v>14519</v>
      </c>
      <c r="F2237" s="131" t="s">
        <v>16677</v>
      </c>
      <c r="G2237" s="121" t="s">
        <v>16827</v>
      </c>
      <c r="H2237" s="121" t="s">
        <v>194</v>
      </c>
      <c r="I2237" s="121">
        <v>3</v>
      </c>
      <c r="J2237" s="121" t="s">
        <v>16824</v>
      </c>
      <c r="K2237" s="131" t="s">
        <v>14748</v>
      </c>
      <c r="L2237" s="121">
        <v>2</v>
      </c>
      <c r="M2237" s="27">
        <f t="shared" si="79"/>
        <v>260</v>
      </c>
      <c r="N2237" s="23"/>
      <c r="O2237" s="24" t="s">
        <v>32</v>
      </c>
    </row>
    <row r="2238" s="1" customFormat="1" ht="18.75" spans="1:15">
      <c r="A2238" s="121">
        <v>2233</v>
      </c>
      <c r="B2238" s="121" t="s">
        <v>14518</v>
      </c>
      <c r="C2238" s="121" t="s">
        <v>11004</v>
      </c>
      <c r="D2238" s="121" t="s">
        <v>10034</v>
      </c>
      <c r="E2238" s="121" t="s">
        <v>14519</v>
      </c>
      <c r="F2238" s="131" t="s">
        <v>16677</v>
      </c>
      <c r="G2238" s="122" t="s">
        <v>16828</v>
      </c>
      <c r="H2238" s="121" t="s">
        <v>194</v>
      </c>
      <c r="I2238" s="121">
        <v>7</v>
      </c>
      <c r="J2238" s="121" t="s">
        <v>16824</v>
      </c>
      <c r="K2238" s="131" t="s">
        <v>14748</v>
      </c>
      <c r="L2238" s="121">
        <v>3</v>
      </c>
      <c r="M2238" s="27">
        <f t="shared" si="79"/>
        <v>390</v>
      </c>
      <c r="N2238" s="23"/>
      <c r="O2238" s="24" t="s">
        <v>32</v>
      </c>
    </row>
    <row r="2239" s="1" customFormat="1" ht="18.75" spans="1:15">
      <c r="A2239" s="121">
        <v>2234</v>
      </c>
      <c r="B2239" s="121" t="s">
        <v>14518</v>
      </c>
      <c r="C2239" s="121" t="s">
        <v>11004</v>
      </c>
      <c r="D2239" s="121" t="s">
        <v>10034</v>
      </c>
      <c r="E2239" s="121" t="s">
        <v>14519</v>
      </c>
      <c r="F2239" s="131" t="s">
        <v>16677</v>
      </c>
      <c r="G2239" s="121" t="s">
        <v>16829</v>
      </c>
      <c r="H2239" s="121" t="s">
        <v>194</v>
      </c>
      <c r="I2239" s="121">
        <v>2</v>
      </c>
      <c r="J2239" s="121" t="s">
        <v>16824</v>
      </c>
      <c r="K2239" s="131" t="s">
        <v>14748</v>
      </c>
      <c r="L2239" s="121">
        <v>2</v>
      </c>
      <c r="M2239" s="27">
        <f t="shared" si="79"/>
        <v>260</v>
      </c>
      <c r="N2239" s="23"/>
      <c r="O2239" s="24" t="s">
        <v>32</v>
      </c>
    </row>
    <row r="2240" s="1" customFormat="1" ht="18.75" spans="1:15">
      <c r="A2240" s="121">
        <v>2235</v>
      </c>
      <c r="B2240" s="121" t="s">
        <v>14518</v>
      </c>
      <c r="C2240" s="121" t="s">
        <v>11004</v>
      </c>
      <c r="D2240" s="121" t="s">
        <v>10034</v>
      </c>
      <c r="E2240" s="121" t="s">
        <v>14519</v>
      </c>
      <c r="F2240" s="131" t="s">
        <v>16677</v>
      </c>
      <c r="G2240" s="121" t="s">
        <v>16830</v>
      </c>
      <c r="H2240" s="121" t="s">
        <v>194</v>
      </c>
      <c r="I2240" s="121">
        <v>4</v>
      </c>
      <c r="J2240" s="121" t="s">
        <v>16824</v>
      </c>
      <c r="K2240" s="131" t="s">
        <v>14748</v>
      </c>
      <c r="L2240" s="121">
        <v>2</v>
      </c>
      <c r="M2240" s="27">
        <f t="shared" si="79"/>
        <v>260</v>
      </c>
      <c r="N2240" s="23"/>
      <c r="O2240" s="24" t="s">
        <v>32</v>
      </c>
    </row>
    <row r="2241" s="1" customFormat="1" ht="18.75" spans="1:15">
      <c r="A2241" s="121">
        <v>2236</v>
      </c>
      <c r="B2241" s="121" t="s">
        <v>14518</v>
      </c>
      <c r="C2241" s="121" t="s">
        <v>11004</v>
      </c>
      <c r="D2241" s="121" t="s">
        <v>10034</v>
      </c>
      <c r="E2241" s="121" t="s">
        <v>14519</v>
      </c>
      <c r="F2241" s="131" t="s">
        <v>16677</v>
      </c>
      <c r="G2241" s="121" t="s">
        <v>16831</v>
      </c>
      <c r="H2241" s="121" t="s">
        <v>1583</v>
      </c>
      <c r="I2241" s="121">
        <v>1</v>
      </c>
      <c r="J2241" s="121" t="s">
        <v>16824</v>
      </c>
      <c r="K2241" s="131" t="s">
        <v>14748</v>
      </c>
      <c r="L2241" s="121">
        <v>1</v>
      </c>
      <c r="M2241" s="27">
        <f t="shared" si="79"/>
        <v>130</v>
      </c>
      <c r="N2241" s="23"/>
      <c r="O2241" s="24" t="s">
        <v>32</v>
      </c>
    </row>
    <row r="2242" s="1" customFormat="1" ht="18.75" spans="1:15">
      <c r="A2242" s="121">
        <v>2237</v>
      </c>
      <c r="B2242" s="121" t="s">
        <v>14518</v>
      </c>
      <c r="C2242" s="121" t="s">
        <v>11004</v>
      </c>
      <c r="D2242" s="121" t="s">
        <v>10034</v>
      </c>
      <c r="E2242" s="121" t="s">
        <v>14519</v>
      </c>
      <c r="F2242" s="131" t="s">
        <v>16677</v>
      </c>
      <c r="G2242" s="121" t="s">
        <v>16832</v>
      </c>
      <c r="H2242" s="121" t="s">
        <v>194</v>
      </c>
      <c r="I2242" s="121">
        <v>4</v>
      </c>
      <c r="J2242" s="121" t="s">
        <v>16824</v>
      </c>
      <c r="K2242" s="131" t="s">
        <v>14748</v>
      </c>
      <c r="L2242" s="121">
        <v>2</v>
      </c>
      <c r="M2242" s="27">
        <f t="shared" si="79"/>
        <v>260</v>
      </c>
      <c r="N2242" s="23"/>
      <c r="O2242" s="24" t="s">
        <v>32</v>
      </c>
    </row>
    <row r="2243" s="1" customFormat="1" ht="18.75" spans="1:15">
      <c r="A2243" s="121">
        <v>2238</v>
      </c>
      <c r="B2243" s="121" t="s">
        <v>14518</v>
      </c>
      <c r="C2243" s="121" t="s">
        <v>11004</v>
      </c>
      <c r="D2243" s="121" t="s">
        <v>10034</v>
      </c>
      <c r="E2243" s="121" t="s">
        <v>14519</v>
      </c>
      <c r="F2243" s="131" t="s">
        <v>16677</v>
      </c>
      <c r="G2243" s="121" t="s">
        <v>16833</v>
      </c>
      <c r="H2243" s="121" t="s">
        <v>194</v>
      </c>
      <c r="I2243" s="121">
        <v>4</v>
      </c>
      <c r="J2243" s="121" t="s">
        <v>16824</v>
      </c>
      <c r="K2243" s="131" t="s">
        <v>14748</v>
      </c>
      <c r="L2243" s="121">
        <v>2</v>
      </c>
      <c r="M2243" s="27">
        <f t="shared" si="79"/>
        <v>260</v>
      </c>
      <c r="N2243" s="23"/>
      <c r="O2243" s="24" t="s">
        <v>32</v>
      </c>
    </row>
    <row r="2244" s="1" customFormat="1" ht="18.75" spans="1:15">
      <c r="A2244" s="121">
        <v>2239</v>
      </c>
      <c r="B2244" s="121" t="s">
        <v>14518</v>
      </c>
      <c r="C2244" s="121" t="s">
        <v>11004</v>
      </c>
      <c r="D2244" s="121" t="s">
        <v>10034</v>
      </c>
      <c r="E2244" s="121" t="s">
        <v>14519</v>
      </c>
      <c r="F2244" s="131" t="s">
        <v>16677</v>
      </c>
      <c r="G2244" s="121" t="s">
        <v>16834</v>
      </c>
      <c r="H2244" s="121" t="s">
        <v>194</v>
      </c>
      <c r="I2244" s="121">
        <v>4</v>
      </c>
      <c r="J2244" s="121" t="s">
        <v>16824</v>
      </c>
      <c r="K2244" s="131" t="s">
        <v>14748</v>
      </c>
      <c r="L2244" s="121">
        <v>2</v>
      </c>
      <c r="M2244" s="27">
        <f t="shared" si="79"/>
        <v>260</v>
      </c>
      <c r="N2244" s="23"/>
      <c r="O2244" s="24" t="s">
        <v>32</v>
      </c>
    </row>
    <row r="2245" s="1" customFormat="1" ht="18.75" spans="1:15">
      <c r="A2245" s="121">
        <v>2240</v>
      </c>
      <c r="B2245" s="121" t="s">
        <v>14518</v>
      </c>
      <c r="C2245" s="121" t="s">
        <v>11004</v>
      </c>
      <c r="D2245" s="121" t="s">
        <v>10034</v>
      </c>
      <c r="E2245" s="121" t="s">
        <v>14519</v>
      </c>
      <c r="F2245" s="131" t="s">
        <v>16677</v>
      </c>
      <c r="G2245" s="121" t="s">
        <v>16835</v>
      </c>
      <c r="H2245" s="121" t="s">
        <v>194</v>
      </c>
      <c r="I2245" s="121">
        <v>4</v>
      </c>
      <c r="J2245" s="121" t="s">
        <v>16824</v>
      </c>
      <c r="K2245" s="131" t="s">
        <v>14748</v>
      </c>
      <c r="L2245" s="121">
        <v>2</v>
      </c>
      <c r="M2245" s="27">
        <f t="shared" si="79"/>
        <v>260</v>
      </c>
      <c r="N2245" s="23"/>
      <c r="O2245" s="24" t="s">
        <v>32</v>
      </c>
    </row>
    <row r="2246" s="1" customFormat="1" ht="18.75" spans="1:15">
      <c r="A2246" s="121">
        <v>2241</v>
      </c>
      <c r="B2246" s="121" t="s">
        <v>14518</v>
      </c>
      <c r="C2246" s="121" t="s">
        <v>11004</v>
      </c>
      <c r="D2246" s="121" t="s">
        <v>10034</v>
      </c>
      <c r="E2246" s="121" t="s">
        <v>14519</v>
      </c>
      <c r="F2246" s="131" t="s">
        <v>16677</v>
      </c>
      <c r="G2246" s="121" t="s">
        <v>16836</v>
      </c>
      <c r="H2246" s="121" t="s">
        <v>194</v>
      </c>
      <c r="I2246" s="121">
        <v>5</v>
      </c>
      <c r="J2246" s="121" t="s">
        <v>16824</v>
      </c>
      <c r="K2246" s="131" t="s">
        <v>14748</v>
      </c>
      <c r="L2246" s="121">
        <v>3</v>
      </c>
      <c r="M2246" s="27">
        <f t="shared" si="79"/>
        <v>390</v>
      </c>
      <c r="N2246" s="23"/>
      <c r="O2246" s="24" t="s">
        <v>32</v>
      </c>
    </row>
    <row r="2247" s="1" customFormat="1" ht="18.75" spans="1:15">
      <c r="A2247" s="121">
        <v>2242</v>
      </c>
      <c r="B2247" s="121" t="s">
        <v>14518</v>
      </c>
      <c r="C2247" s="121" t="s">
        <v>11004</v>
      </c>
      <c r="D2247" s="121" t="s">
        <v>10034</v>
      </c>
      <c r="E2247" s="121" t="s">
        <v>14519</v>
      </c>
      <c r="F2247" s="131" t="s">
        <v>16677</v>
      </c>
      <c r="G2247" s="121" t="s">
        <v>16837</v>
      </c>
      <c r="H2247" s="121" t="s">
        <v>194</v>
      </c>
      <c r="I2247" s="121">
        <v>5</v>
      </c>
      <c r="J2247" s="121" t="s">
        <v>16824</v>
      </c>
      <c r="K2247" s="131" t="s">
        <v>14748</v>
      </c>
      <c r="L2247" s="121">
        <v>3</v>
      </c>
      <c r="M2247" s="27">
        <f t="shared" si="79"/>
        <v>390</v>
      </c>
      <c r="N2247" s="23"/>
      <c r="O2247" s="24" t="s">
        <v>32</v>
      </c>
    </row>
    <row r="2248" s="1" customFormat="1" ht="18.75" spans="1:15">
      <c r="A2248" s="121">
        <v>2243</v>
      </c>
      <c r="B2248" s="121" t="s">
        <v>14518</v>
      </c>
      <c r="C2248" s="121" t="s">
        <v>11004</v>
      </c>
      <c r="D2248" s="121" t="s">
        <v>10034</v>
      </c>
      <c r="E2248" s="121" t="s">
        <v>14519</v>
      </c>
      <c r="F2248" s="131" t="s">
        <v>16677</v>
      </c>
      <c r="G2248" s="121" t="s">
        <v>16838</v>
      </c>
      <c r="H2248" s="121" t="s">
        <v>194</v>
      </c>
      <c r="I2248" s="121">
        <v>5</v>
      </c>
      <c r="J2248" s="121" t="s">
        <v>16824</v>
      </c>
      <c r="K2248" s="131" t="s">
        <v>14748</v>
      </c>
      <c r="L2248" s="121">
        <v>2</v>
      </c>
      <c r="M2248" s="27">
        <f t="shared" si="79"/>
        <v>260</v>
      </c>
      <c r="N2248" s="23"/>
      <c r="O2248" s="24" t="s">
        <v>32</v>
      </c>
    </row>
    <row r="2249" s="1" customFormat="1" ht="18.75" spans="1:15">
      <c r="A2249" s="121">
        <v>2244</v>
      </c>
      <c r="B2249" s="121" t="s">
        <v>14518</v>
      </c>
      <c r="C2249" s="121" t="s">
        <v>11004</v>
      </c>
      <c r="D2249" s="121" t="s">
        <v>10034</v>
      </c>
      <c r="E2249" s="121" t="s">
        <v>14519</v>
      </c>
      <c r="F2249" s="131" t="s">
        <v>16677</v>
      </c>
      <c r="G2249" s="121" t="s">
        <v>16839</v>
      </c>
      <c r="H2249" s="121" t="s">
        <v>194</v>
      </c>
      <c r="I2249" s="121">
        <v>6</v>
      </c>
      <c r="J2249" s="121" t="s">
        <v>16824</v>
      </c>
      <c r="K2249" s="131" t="s">
        <v>14748</v>
      </c>
      <c r="L2249" s="121">
        <v>3</v>
      </c>
      <c r="M2249" s="27">
        <f t="shared" si="79"/>
        <v>390</v>
      </c>
      <c r="N2249" s="23"/>
      <c r="O2249" s="24" t="s">
        <v>32</v>
      </c>
    </row>
    <row r="2250" s="1" customFormat="1" ht="18.75" spans="1:15">
      <c r="A2250" s="121">
        <v>2245</v>
      </c>
      <c r="B2250" s="121" t="s">
        <v>14518</v>
      </c>
      <c r="C2250" s="121" t="s">
        <v>11004</v>
      </c>
      <c r="D2250" s="121" t="s">
        <v>10034</v>
      </c>
      <c r="E2250" s="121" t="s">
        <v>14519</v>
      </c>
      <c r="F2250" s="131" t="s">
        <v>16677</v>
      </c>
      <c r="G2250" s="121" t="s">
        <v>16840</v>
      </c>
      <c r="H2250" s="121" t="s">
        <v>194</v>
      </c>
      <c r="I2250" s="121">
        <v>5</v>
      </c>
      <c r="J2250" s="121" t="s">
        <v>16824</v>
      </c>
      <c r="K2250" s="131" t="s">
        <v>14748</v>
      </c>
      <c r="L2250" s="121">
        <v>2</v>
      </c>
      <c r="M2250" s="27">
        <f t="shared" si="79"/>
        <v>260</v>
      </c>
      <c r="N2250" s="23"/>
      <c r="O2250" s="24" t="s">
        <v>32</v>
      </c>
    </row>
    <row r="2251" s="1" customFormat="1" ht="18.75" spans="1:15">
      <c r="A2251" s="121">
        <v>2246</v>
      </c>
      <c r="B2251" s="121" t="s">
        <v>14518</v>
      </c>
      <c r="C2251" s="121" t="s">
        <v>11004</v>
      </c>
      <c r="D2251" s="121" t="s">
        <v>10034</v>
      </c>
      <c r="E2251" s="121" t="s">
        <v>14519</v>
      </c>
      <c r="F2251" s="131" t="s">
        <v>16677</v>
      </c>
      <c r="G2251" s="121" t="s">
        <v>16818</v>
      </c>
      <c r="H2251" s="121" t="s">
        <v>194</v>
      </c>
      <c r="I2251" s="121">
        <v>4</v>
      </c>
      <c r="J2251" s="121" t="s">
        <v>16824</v>
      </c>
      <c r="K2251" s="131" t="s">
        <v>14748</v>
      </c>
      <c r="L2251" s="121">
        <v>2</v>
      </c>
      <c r="M2251" s="27">
        <f t="shared" si="79"/>
        <v>260</v>
      </c>
      <c r="N2251" s="23"/>
      <c r="O2251" s="24" t="s">
        <v>32</v>
      </c>
    </row>
    <row r="2252" s="1" customFormat="1" ht="18.75" spans="1:15">
      <c r="A2252" s="121">
        <v>2247</v>
      </c>
      <c r="B2252" s="121" t="s">
        <v>14518</v>
      </c>
      <c r="C2252" s="121" t="s">
        <v>11004</v>
      </c>
      <c r="D2252" s="121" t="s">
        <v>10034</v>
      </c>
      <c r="E2252" s="121" t="s">
        <v>14519</v>
      </c>
      <c r="F2252" s="131" t="s">
        <v>16677</v>
      </c>
      <c r="G2252" s="121" t="s">
        <v>16841</v>
      </c>
      <c r="H2252" s="121" t="s">
        <v>194</v>
      </c>
      <c r="I2252" s="121">
        <v>3</v>
      </c>
      <c r="J2252" s="121" t="s">
        <v>16824</v>
      </c>
      <c r="K2252" s="131" t="s">
        <v>14748</v>
      </c>
      <c r="L2252" s="121">
        <v>2</v>
      </c>
      <c r="M2252" s="27">
        <f t="shared" si="79"/>
        <v>260</v>
      </c>
      <c r="N2252" s="23"/>
      <c r="O2252" s="24" t="s">
        <v>32</v>
      </c>
    </row>
    <row r="2253" s="1" customFormat="1" ht="18.75" spans="1:15">
      <c r="A2253" s="121">
        <v>2248</v>
      </c>
      <c r="B2253" s="121" t="s">
        <v>14518</v>
      </c>
      <c r="C2253" s="121" t="s">
        <v>11004</v>
      </c>
      <c r="D2253" s="121" t="s">
        <v>10034</v>
      </c>
      <c r="E2253" s="121" t="s">
        <v>14519</v>
      </c>
      <c r="F2253" s="131" t="s">
        <v>16677</v>
      </c>
      <c r="G2253" s="122" t="s">
        <v>16842</v>
      </c>
      <c r="H2253" s="121" t="s">
        <v>194</v>
      </c>
      <c r="I2253" s="121">
        <v>3</v>
      </c>
      <c r="J2253" s="121" t="s">
        <v>16824</v>
      </c>
      <c r="K2253" s="131" t="s">
        <v>14748</v>
      </c>
      <c r="L2253" s="121">
        <v>2</v>
      </c>
      <c r="M2253" s="27">
        <f t="shared" si="79"/>
        <v>260</v>
      </c>
      <c r="N2253" s="23"/>
      <c r="O2253" s="24" t="s">
        <v>32</v>
      </c>
    </row>
    <row r="2254" s="1" customFormat="1" ht="18.75" spans="1:15">
      <c r="A2254" s="121">
        <v>2249</v>
      </c>
      <c r="B2254" s="121" t="s">
        <v>14518</v>
      </c>
      <c r="C2254" s="121" t="s">
        <v>11004</v>
      </c>
      <c r="D2254" s="121" t="s">
        <v>10034</v>
      </c>
      <c r="E2254" s="121" t="s">
        <v>14519</v>
      </c>
      <c r="F2254" s="131" t="s">
        <v>16677</v>
      </c>
      <c r="G2254" s="121" t="s">
        <v>16843</v>
      </c>
      <c r="H2254" s="121" t="s">
        <v>194</v>
      </c>
      <c r="I2254" s="121">
        <v>4</v>
      </c>
      <c r="J2254" s="121" t="s">
        <v>16824</v>
      </c>
      <c r="K2254" s="131" t="s">
        <v>14748</v>
      </c>
      <c r="L2254" s="121">
        <v>2</v>
      </c>
      <c r="M2254" s="27">
        <f t="shared" si="79"/>
        <v>260</v>
      </c>
      <c r="N2254" s="23"/>
      <c r="O2254" s="24" t="s">
        <v>32</v>
      </c>
    </row>
    <row r="2255" s="1" customFormat="1" ht="18.75" spans="1:15">
      <c r="A2255" s="121">
        <v>2250</v>
      </c>
      <c r="B2255" s="121" t="s">
        <v>14518</v>
      </c>
      <c r="C2255" s="121" t="s">
        <v>11004</v>
      </c>
      <c r="D2255" s="121" t="s">
        <v>10034</v>
      </c>
      <c r="E2255" s="121" t="s">
        <v>14519</v>
      </c>
      <c r="F2255" s="131" t="s">
        <v>16677</v>
      </c>
      <c r="G2255" s="121" t="s">
        <v>16844</v>
      </c>
      <c r="H2255" s="121" t="s">
        <v>194</v>
      </c>
      <c r="I2255" s="121">
        <v>5</v>
      </c>
      <c r="J2255" s="121" t="s">
        <v>16824</v>
      </c>
      <c r="K2255" s="131" t="s">
        <v>14748</v>
      </c>
      <c r="L2255" s="121">
        <v>2</v>
      </c>
      <c r="M2255" s="27">
        <f t="shared" si="79"/>
        <v>260</v>
      </c>
      <c r="N2255" s="23"/>
      <c r="O2255" s="24" t="s">
        <v>32</v>
      </c>
    </row>
    <row r="2256" s="1" customFormat="1" ht="18.75" spans="1:15">
      <c r="A2256" s="121">
        <v>2251</v>
      </c>
      <c r="B2256" s="121" t="s">
        <v>14518</v>
      </c>
      <c r="C2256" s="121" t="s">
        <v>11004</v>
      </c>
      <c r="D2256" s="121" t="s">
        <v>10034</v>
      </c>
      <c r="E2256" s="121" t="s">
        <v>14519</v>
      </c>
      <c r="F2256" s="131" t="s">
        <v>16677</v>
      </c>
      <c r="G2256" s="121" t="s">
        <v>16845</v>
      </c>
      <c r="H2256" s="121" t="s">
        <v>194</v>
      </c>
      <c r="I2256" s="121">
        <v>4</v>
      </c>
      <c r="J2256" s="121" t="s">
        <v>16824</v>
      </c>
      <c r="K2256" s="131" t="s">
        <v>14748</v>
      </c>
      <c r="L2256" s="121">
        <v>2</v>
      </c>
      <c r="M2256" s="27">
        <f t="shared" si="79"/>
        <v>260</v>
      </c>
      <c r="N2256" s="23"/>
      <c r="O2256" s="24" t="s">
        <v>32</v>
      </c>
    </row>
    <row r="2257" s="1" customFormat="1" ht="18.75" spans="1:15">
      <c r="A2257" s="121">
        <v>2252</v>
      </c>
      <c r="B2257" s="121" t="s">
        <v>14518</v>
      </c>
      <c r="C2257" s="121" t="s">
        <v>11004</v>
      </c>
      <c r="D2257" s="121" t="s">
        <v>10034</v>
      </c>
      <c r="E2257" s="121" t="s">
        <v>14519</v>
      </c>
      <c r="F2257" s="131" t="s">
        <v>16677</v>
      </c>
      <c r="G2257" s="121" t="s">
        <v>16846</v>
      </c>
      <c r="H2257" s="121" t="s">
        <v>1583</v>
      </c>
      <c r="I2257" s="121">
        <v>2</v>
      </c>
      <c r="J2257" s="121" t="s">
        <v>16824</v>
      </c>
      <c r="K2257" s="131" t="s">
        <v>14748</v>
      </c>
      <c r="L2257" s="121">
        <v>2</v>
      </c>
      <c r="M2257" s="27">
        <f t="shared" si="79"/>
        <v>260</v>
      </c>
      <c r="N2257" s="23"/>
      <c r="O2257" s="24" t="s">
        <v>32</v>
      </c>
    </row>
    <row r="2258" s="1" customFormat="1" ht="18.75" spans="1:15">
      <c r="A2258" s="121">
        <v>2253</v>
      </c>
      <c r="B2258" s="121" t="s">
        <v>14518</v>
      </c>
      <c r="C2258" s="121" t="s">
        <v>11004</v>
      </c>
      <c r="D2258" s="121" t="s">
        <v>10034</v>
      </c>
      <c r="E2258" s="121" t="s">
        <v>14519</v>
      </c>
      <c r="F2258" s="131" t="s">
        <v>16677</v>
      </c>
      <c r="G2258" s="121" t="s">
        <v>16847</v>
      </c>
      <c r="H2258" s="121" t="s">
        <v>194</v>
      </c>
      <c r="I2258" s="121">
        <v>2</v>
      </c>
      <c r="J2258" s="121" t="s">
        <v>16824</v>
      </c>
      <c r="K2258" s="131" t="s">
        <v>14748</v>
      </c>
      <c r="L2258" s="121">
        <v>2</v>
      </c>
      <c r="M2258" s="27">
        <f t="shared" ref="M2258:M2282" si="80">L2258*130</f>
        <v>260</v>
      </c>
      <c r="N2258" s="23"/>
      <c r="O2258" s="24" t="s">
        <v>32</v>
      </c>
    </row>
    <row r="2259" s="1" customFormat="1" ht="18.75" spans="1:15">
      <c r="A2259" s="121">
        <v>2254</v>
      </c>
      <c r="B2259" s="121" t="s">
        <v>14518</v>
      </c>
      <c r="C2259" s="121" t="s">
        <v>11004</v>
      </c>
      <c r="D2259" s="121" t="s">
        <v>10034</v>
      </c>
      <c r="E2259" s="121" t="s">
        <v>14519</v>
      </c>
      <c r="F2259" s="131" t="s">
        <v>16677</v>
      </c>
      <c r="G2259" s="121" t="s">
        <v>16848</v>
      </c>
      <c r="H2259" s="121" t="s">
        <v>194</v>
      </c>
      <c r="I2259" s="121">
        <v>5</v>
      </c>
      <c r="J2259" s="121" t="s">
        <v>16824</v>
      </c>
      <c r="K2259" s="131" t="s">
        <v>14748</v>
      </c>
      <c r="L2259" s="121">
        <v>3</v>
      </c>
      <c r="M2259" s="27">
        <f t="shared" si="80"/>
        <v>390</v>
      </c>
      <c r="N2259" s="23"/>
      <c r="O2259" s="24" t="s">
        <v>32</v>
      </c>
    </row>
    <row r="2260" s="1" customFormat="1" ht="18.75" spans="1:15">
      <c r="A2260" s="121">
        <v>2255</v>
      </c>
      <c r="B2260" s="121" t="s">
        <v>14518</v>
      </c>
      <c r="C2260" s="121" t="s">
        <v>11004</v>
      </c>
      <c r="D2260" s="121" t="s">
        <v>10034</v>
      </c>
      <c r="E2260" s="121" t="s">
        <v>14519</v>
      </c>
      <c r="F2260" s="131" t="s">
        <v>16677</v>
      </c>
      <c r="G2260" s="121" t="s">
        <v>16849</v>
      </c>
      <c r="H2260" s="121" t="s">
        <v>194</v>
      </c>
      <c r="I2260" s="121">
        <v>1</v>
      </c>
      <c r="J2260" s="121" t="s">
        <v>16824</v>
      </c>
      <c r="K2260" s="131" t="s">
        <v>14748</v>
      </c>
      <c r="L2260" s="121">
        <v>1</v>
      </c>
      <c r="M2260" s="27">
        <f t="shared" si="80"/>
        <v>130</v>
      </c>
      <c r="N2260" s="23"/>
      <c r="O2260" s="24" t="s">
        <v>32</v>
      </c>
    </row>
    <row r="2261" s="1" customFormat="1" ht="18.75" spans="1:15">
      <c r="A2261" s="121">
        <v>2256</v>
      </c>
      <c r="B2261" s="121" t="s">
        <v>14518</v>
      </c>
      <c r="C2261" s="121" t="s">
        <v>11004</v>
      </c>
      <c r="D2261" s="121" t="s">
        <v>10034</v>
      </c>
      <c r="E2261" s="121" t="s">
        <v>14519</v>
      </c>
      <c r="F2261" s="131" t="s">
        <v>16677</v>
      </c>
      <c r="G2261" s="121" t="s">
        <v>16850</v>
      </c>
      <c r="H2261" s="121" t="s">
        <v>194</v>
      </c>
      <c r="I2261" s="121">
        <v>5</v>
      </c>
      <c r="J2261" s="121" t="s">
        <v>16824</v>
      </c>
      <c r="K2261" s="131" t="s">
        <v>14748</v>
      </c>
      <c r="L2261" s="121">
        <v>2</v>
      </c>
      <c r="M2261" s="27">
        <f t="shared" si="80"/>
        <v>260</v>
      </c>
      <c r="N2261" s="23"/>
      <c r="O2261" s="24" t="s">
        <v>32</v>
      </c>
    </row>
    <row r="2262" s="1" customFormat="1" ht="18.75" spans="1:15">
      <c r="A2262" s="121">
        <v>2257</v>
      </c>
      <c r="B2262" s="121" t="s">
        <v>14518</v>
      </c>
      <c r="C2262" s="121" t="s">
        <v>11004</v>
      </c>
      <c r="D2262" s="121" t="s">
        <v>10034</v>
      </c>
      <c r="E2262" s="121" t="s">
        <v>14519</v>
      </c>
      <c r="F2262" s="131" t="s">
        <v>16677</v>
      </c>
      <c r="G2262" s="121" t="s">
        <v>16851</v>
      </c>
      <c r="H2262" s="121" t="s">
        <v>194</v>
      </c>
      <c r="I2262" s="121">
        <v>6</v>
      </c>
      <c r="J2262" s="121" t="s">
        <v>16824</v>
      </c>
      <c r="K2262" s="131" t="s">
        <v>14748</v>
      </c>
      <c r="L2262" s="121">
        <v>2</v>
      </c>
      <c r="M2262" s="27">
        <f t="shared" si="80"/>
        <v>260</v>
      </c>
      <c r="N2262" s="23"/>
      <c r="O2262" s="24" t="s">
        <v>32</v>
      </c>
    </row>
    <row r="2263" s="1" customFormat="1" ht="18.75" spans="1:15">
      <c r="A2263" s="121">
        <v>2258</v>
      </c>
      <c r="B2263" s="121" t="s">
        <v>14518</v>
      </c>
      <c r="C2263" s="121" t="s">
        <v>11004</v>
      </c>
      <c r="D2263" s="121" t="s">
        <v>10034</v>
      </c>
      <c r="E2263" s="121" t="s">
        <v>14519</v>
      </c>
      <c r="F2263" s="131" t="s">
        <v>16677</v>
      </c>
      <c r="G2263" s="121" t="s">
        <v>16852</v>
      </c>
      <c r="H2263" s="121" t="s">
        <v>194</v>
      </c>
      <c r="I2263" s="121">
        <v>6</v>
      </c>
      <c r="J2263" s="121" t="s">
        <v>16824</v>
      </c>
      <c r="K2263" s="131" t="s">
        <v>14748</v>
      </c>
      <c r="L2263" s="121">
        <v>3</v>
      </c>
      <c r="M2263" s="27">
        <f t="shared" si="80"/>
        <v>390</v>
      </c>
      <c r="N2263" s="23"/>
      <c r="O2263" s="24" t="s">
        <v>32</v>
      </c>
    </row>
    <row r="2264" s="1" customFormat="1" ht="18.75" spans="1:15">
      <c r="A2264" s="121">
        <v>2259</v>
      </c>
      <c r="B2264" s="121" t="s">
        <v>14518</v>
      </c>
      <c r="C2264" s="121" t="s">
        <v>11004</v>
      </c>
      <c r="D2264" s="121" t="s">
        <v>10034</v>
      </c>
      <c r="E2264" s="121" t="s">
        <v>14519</v>
      </c>
      <c r="F2264" s="131" t="s">
        <v>16677</v>
      </c>
      <c r="G2264" s="121" t="s">
        <v>16853</v>
      </c>
      <c r="H2264" s="121" t="s">
        <v>194</v>
      </c>
      <c r="I2264" s="121">
        <v>4</v>
      </c>
      <c r="J2264" s="121" t="s">
        <v>16824</v>
      </c>
      <c r="K2264" s="131" t="s">
        <v>14748</v>
      </c>
      <c r="L2264" s="121">
        <v>2</v>
      </c>
      <c r="M2264" s="27">
        <f t="shared" si="80"/>
        <v>260</v>
      </c>
      <c r="N2264" s="23"/>
      <c r="O2264" s="24" t="s">
        <v>32</v>
      </c>
    </row>
    <row r="2265" s="1" customFormat="1" ht="18.75" spans="1:15">
      <c r="A2265" s="121">
        <v>2260</v>
      </c>
      <c r="B2265" s="121" t="s">
        <v>14518</v>
      </c>
      <c r="C2265" s="121" t="s">
        <v>11004</v>
      </c>
      <c r="D2265" s="121" t="s">
        <v>10034</v>
      </c>
      <c r="E2265" s="121" t="s">
        <v>14519</v>
      </c>
      <c r="F2265" s="131" t="s">
        <v>16677</v>
      </c>
      <c r="G2265" s="121" t="s">
        <v>16854</v>
      </c>
      <c r="H2265" s="121" t="s">
        <v>194</v>
      </c>
      <c r="I2265" s="121">
        <v>3</v>
      </c>
      <c r="J2265" s="121" t="s">
        <v>16824</v>
      </c>
      <c r="K2265" s="131" t="s">
        <v>14748</v>
      </c>
      <c r="L2265" s="121">
        <v>2</v>
      </c>
      <c r="M2265" s="27">
        <f t="shared" si="80"/>
        <v>260</v>
      </c>
      <c r="N2265" s="23"/>
      <c r="O2265" s="24" t="s">
        <v>32</v>
      </c>
    </row>
    <row r="2266" s="1" customFormat="1" ht="18.75" spans="1:15">
      <c r="A2266" s="121">
        <v>2261</v>
      </c>
      <c r="B2266" s="121" t="s">
        <v>14518</v>
      </c>
      <c r="C2266" s="121" t="s">
        <v>11004</v>
      </c>
      <c r="D2266" s="121" t="s">
        <v>10034</v>
      </c>
      <c r="E2266" s="121" t="s">
        <v>14519</v>
      </c>
      <c r="F2266" s="131" t="s">
        <v>16677</v>
      </c>
      <c r="G2266" s="121" t="s">
        <v>16855</v>
      </c>
      <c r="H2266" s="121" t="s">
        <v>194</v>
      </c>
      <c r="I2266" s="121">
        <v>5</v>
      </c>
      <c r="J2266" s="121" t="s">
        <v>16824</v>
      </c>
      <c r="K2266" s="131" t="s">
        <v>14748</v>
      </c>
      <c r="L2266" s="121">
        <v>2</v>
      </c>
      <c r="M2266" s="27">
        <f t="shared" si="80"/>
        <v>260</v>
      </c>
      <c r="N2266" s="23"/>
      <c r="O2266" s="24" t="s">
        <v>32</v>
      </c>
    </row>
    <row r="2267" s="1" customFormat="1" ht="18.75" spans="1:15">
      <c r="A2267" s="121">
        <v>2262</v>
      </c>
      <c r="B2267" s="121" t="s">
        <v>14518</v>
      </c>
      <c r="C2267" s="121" t="s">
        <v>11004</v>
      </c>
      <c r="D2267" s="121" t="s">
        <v>10034</v>
      </c>
      <c r="E2267" s="121" t="s">
        <v>14519</v>
      </c>
      <c r="F2267" s="131" t="s">
        <v>16677</v>
      </c>
      <c r="G2267" s="121" t="s">
        <v>16856</v>
      </c>
      <c r="H2267" s="121" t="s">
        <v>194</v>
      </c>
      <c r="I2267" s="121">
        <v>2</v>
      </c>
      <c r="J2267" s="121" t="s">
        <v>16857</v>
      </c>
      <c r="K2267" s="131" t="s">
        <v>14748</v>
      </c>
      <c r="L2267" s="121">
        <v>2</v>
      </c>
      <c r="M2267" s="27">
        <f t="shared" si="80"/>
        <v>260</v>
      </c>
      <c r="N2267" s="23"/>
      <c r="O2267" s="24" t="s">
        <v>32</v>
      </c>
    </row>
    <row r="2268" s="1" customFormat="1" ht="18.75" spans="1:15">
      <c r="A2268" s="121">
        <v>2263</v>
      </c>
      <c r="B2268" s="121" t="s">
        <v>14518</v>
      </c>
      <c r="C2268" s="121" t="s">
        <v>11004</v>
      </c>
      <c r="D2268" s="121" t="s">
        <v>10034</v>
      </c>
      <c r="E2268" s="121" t="s">
        <v>14519</v>
      </c>
      <c r="F2268" s="131" t="s">
        <v>16677</v>
      </c>
      <c r="G2268" s="121" t="s">
        <v>16858</v>
      </c>
      <c r="H2268" s="121" t="s">
        <v>1583</v>
      </c>
      <c r="I2268" s="121">
        <v>4</v>
      </c>
      <c r="J2268" s="121" t="s">
        <v>16857</v>
      </c>
      <c r="K2268" s="131" t="s">
        <v>14748</v>
      </c>
      <c r="L2268" s="137">
        <v>4</v>
      </c>
      <c r="M2268" s="27">
        <f t="shared" si="80"/>
        <v>520</v>
      </c>
      <c r="N2268" s="23"/>
      <c r="O2268" s="24" t="s">
        <v>32</v>
      </c>
    </row>
    <row r="2269" s="1" customFormat="1" ht="18.75" spans="1:15">
      <c r="A2269" s="121">
        <v>2264</v>
      </c>
      <c r="B2269" s="121" t="s">
        <v>14518</v>
      </c>
      <c r="C2269" s="121" t="s">
        <v>11004</v>
      </c>
      <c r="D2269" s="121" t="s">
        <v>10034</v>
      </c>
      <c r="E2269" s="121" t="s">
        <v>14519</v>
      </c>
      <c r="F2269" s="131" t="s">
        <v>16677</v>
      </c>
      <c r="G2269" s="121" t="s">
        <v>16859</v>
      </c>
      <c r="H2269" s="121" t="s">
        <v>194</v>
      </c>
      <c r="I2269" s="121">
        <v>3</v>
      </c>
      <c r="J2269" s="121" t="s">
        <v>16857</v>
      </c>
      <c r="K2269" s="131" t="s">
        <v>14748</v>
      </c>
      <c r="L2269" s="121">
        <v>3</v>
      </c>
      <c r="M2269" s="27">
        <f t="shared" si="80"/>
        <v>390</v>
      </c>
      <c r="N2269" s="23"/>
      <c r="O2269" s="24" t="s">
        <v>32</v>
      </c>
    </row>
    <row r="2270" s="1" customFormat="1" ht="18.75" spans="1:15">
      <c r="A2270" s="121">
        <v>2265</v>
      </c>
      <c r="B2270" s="121" t="s">
        <v>14518</v>
      </c>
      <c r="C2270" s="121" t="s">
        <v>11004</v>
      </c>
      <c r="D2270" s="121" t="s">
        <v>10034</v>
      </c>
      <c r="E2270" s="121" t="s">
        <v>14519</v>
      </c>
      <c r="F2270" s="131" t="s">
        <v>16677</v>
      </c>
      <c r="G2270" s="121" t="s">
        <v>15823</v>
      </c>
      <c r="H2270" s="121" t="s">
        <v>194</v>
      </c>
      <c r="I2270" s="121">
        <v>6</v>
      </c>
      <c r="J2270" s="121" t="s">
        <v>16857</v>
      </c>
      <c r="K2270" s="131" t="s">
        <v>14748</v>
      </c>
      <c r="L2270" s="121">
        <v>3</v>
      </c>
      <c r="M2270" s="27">
        <f t="shared" si="80"/>
        <v>390</v>
      </c>
      <c r="N2270" s="23"/>
      <c r="O2270" s="24" t="s">
        <v>32</v>
      </c>
    </row>
    <row r="2271" s="1" customFormat="1" ht="18.75" spans="1:15">
      <c r="A2271" s="121">
        <v>2266</v>
      </c>
      <c r="B2271" s="121" t="s">
        <v>14518</v>
      </c>
      <c r="C2271" s="121" t="s">
        <v>11004</v>
      </c>
      <c r="D2271" s="121" t="s">
        <v>10034</v>
      </c>
      <c r="E2271" s="121" t="s">
        <v>14519</v>
      </c>
      <c r="F2271" s="131" t="s">
        <v>16677</v>
      </c>
      <c r="G2271" s="121" t="s">
        <v>16860</v>
      </c>
      <c r="H2271" s="121" t="s">
        <v>194</v>
      </c>
      <c r="I2271" s="121">
        <v>4</v>
      </c>
      <c r="J2271" s="121" t="s">
        <v>16857</v>
      </c>
      <c r="K2271" s="131" t="s">
        <v>14748</v>
      </c>
      <c r="L2271" s="121">
        <v>3</v>
      </c>
      <c r="M2271" s="27">
        <f t="shared" si="80"/>
        <v>390</v>
      </c>
      <c r="N2271" s="23"/>
      <c r="O2271" s="24" t="s">
        <v>32</v>
      </c>
    </row>
    <row r="2272" s="1" customFormat="1" ht="18.75" spans="1:15">
      <c r="A2272" s="121">
        <v>2267</v>
      </c>
      <c r="B2272" s="121" t="s">
        <v>14518</v>
      </c>
      <c r="C2272" s="121" t="s">
        <v>11004</v>
      </c>
      <c r="D2272" s="121" t="s">
        <v>10034</v>
      </c>
      <c r="E2272" s="121" t="s">
        <v>14519</v>
      </c>
      <c r="F2272" s="131" t="s">
        <v>16677</v>
      </c>
      <c r="G2272" s="121" t="s">
        <v>16861</v>
      </c>
      <c r="H2272" s="121" t="s">
        <v>1583</v>
      </c>
      <c r="I2272" s="121">
        <v>8</v>
      </c>
      <c r="J2272" s="121" t="s">
        <v>16857</v>
      </c>
      <c r="K2272" s="131" t="s">
        <v>14748</v>
      </c>
      <c r="L2272" s="121">
        <v>5</v>
      </c>
      <c r="M2272" s="27">
        <f t="shared" si="80"/>
        <v>650</v>
      </c>
      <c r="N2272" s="23"/>
      <c r="O2272" s="24" t="s">
        <v>32</v>
      </c>
    </row>
    <row r="2273" s="1" customFormat="1" ht="18.75" spans="1:15">
      <c r="A2273" s="121">
        <v>2268</v>
      </c>
      <c r="B2273" s="121" t="s">
        <v>14518</v>
      </c>
      <c r="C2273" s="121" t="s">
        <v>11004</v>
      </c>
      <c r="D2273" s="121" t="s">
        <v>10034</v>
      </c>
      <c r="E2273" s="121" t="s">
        <v>14519</v>
      </c>
      <c r="F2273" s="131" t="s">
        <v>16677</v>
      </c>
      <c r="G2273" s="121" t="s">
        <v>16862</v>
      </c>
      <c r="H2273" s="121" t="s">
        <v>194</v>
      </c>
      <c r="I2273" s="121">
        <v>7</v>
      </c>
      <c r="J2273" s="121" t="s">
        <v>16857</v>
      </c>
      <c r="K2273" s="131" t="s">
        <v>14748</v>
      </c>
      <c r="L2273" s="121">
        <v>5</v>
      </c>
      <c r="M2273" s="27">
        <f t="shared" si="80"/>
        <v>650</v>
      </c>
      <c r="N2273" s="23"/>
      <c r="O2273" s="24" t="s">
        <v>32</v>
      </c>
    </row>
    <row r="2274" s="1" customFormat="1" ht="18.75" spans="1:15">
      <c r="A2274" s="121">
        <v>2269</v>
      </c>
      <c r="B2274" s="121" t="s">
        <v>14518</v>
      </c>
      <c r="C2274" s="121" t="s">
        <v>11004</v>
      </c>
      <c r="D2274" s="121" t="s">
        <v>10034</v>
      </c>
      <c r="E2274" s="121" t="s">
        <v>14519</v>
      </c>
      <c r="F2274" s="131" t="s">
        <v>16677</v>
      </c>
      <c r="G2274" s="121" t="s">
        <v>16863</v>
      </c>
      <c r="H2274" s="121" t="s">
        <v>194</v>
      </c>
      <c r="I2274" s="121">
        <v>6</v>
      </c>
      <c r="J2274" s="121" t="s">
        <v>16857</v>
      </c>
      <c r="K2274" s="131" t="s">
        <v>14748</v>
      </c>
      <c r="L2274" s="121">
        <v>3</v>
      </c>
      <c r="M2274" s="27">
        <f t="shared" si="80"/>
        <v>390</v>
      </c>
      <c r="N2274" s="23"/>
      <c r="O2274" s="24" t="s">
        <v>32</v>
      </c>
    </row>
    <row r="2275" s="1" customFormat="1" ht="18.75" spans="1:15">
      <c r="A2275" s="121">
        <v>2270</v>
      </c>
      <c r="B2275" s="121" t="s">
        <v>14518</v>
      </c>
      <c r="C2275" s="121" t="s">
        <v>11004</v>
      </c>
      <c r="D2275" s="121" t="s">
        <v>10034</v>
      </c>
      <c r="E2275" s="121" t="s">
        <v>14519</v>
      </c>
      <c r="F2275" s="131" t="s">
        <v>16677</v>
      </c>
      <c r="G2275" s="121" t="s">
        <v>16864</v>
      </c>
      <c r="H2275" s="121" t="s">
        <v>194</v>
      </c>
      <c r="I2275" s="121">
        <v>2</v>
      </c>
      <c r="J2275" s="121" t="s">
        <v>16857</v>
      </c>
      <c r="K2275" s="131" t="s">
        <v>14748</v>
      </c>
      <c r="L2275" s="121">
        <v>2</v>
      </c>
      <c r="M2275" s="27">
        <f t="shared" si="80"/>
        <v>260</v>
      </c>
      <c r="N2275" s="23"/>
      <c r="O2275" s="24" t="s">
        <v>32</v>
      </c>
    </row>
    <row r="2276" s="1" customFormat="1" ht="18.75" spans="1:15">
      <c r="A2276" s="121">
        <v>2271</v>
      </c>
      <c r="B2276" s="121" t="s">
        <v>14518</v>
      </c>
      <c r="C2276" s="121" t="s">
        <v>11004</v>
      </c>
      <c r="D2276" s="121" t="s">
        <v>10034</v>
      </c>
      <c r="E2276" s="121" t="s">
        <v>14519</v>
      </c>
      <c r="F2276" s="131" t="s">
        <v>16677</v>
      </c>
      <c r="G2276" s="121" t="s">
        <v>16865</v>
      </c>
      <c r="H2276" s="121" t="s">
        <v>1583</v>
      </c>
      <c r="I2276" s="121">
        <v>5</v>
      </c>
      <c r="J2276" s="121" t="s">
        <v>16857</v>
      </c>
      <c r="K2276" s="131" t="s">
        <v>14748</v>
      </c>
      <c r="L2276" s="121">
        <v>3</v>
      </c>
      <c r="M2276" s="27">
        <f t="shared" si="80"/>
        <v>390</v>
      </c>
      <c r="N2276" s="23"/>
      <c r="O2276" s="24" t="s">
        <v>32</v>
      </c>
    </row>
    <row r="2277" s="1" customFormat="1" ht="18.75" spans="1:15">
      <c r="A2277" s="121">
        <v>2272</v>
      </c>
      <c r="B2277" s="121" t="s">
        <v>14518</v>
      </c>
      <c r="C2277" s="121" t="s">
        <v>11004</v>
      </c>
      <c r="D2277" s="121" t="s">
        <v>10034</v>
      </c>
      <c r="E2277" s="121" t="s">
        <v>14519</v>
      </c>
      <c r="F2277" s="131" t="s">
        <v>16677</v>
      </c>
      <c r="G2277" s="121" t="s">
        <v>16866</v>
      </c>
      <c r="H2277" s="121" t="s">
        <v>194</v>
      </c>
      <c r="I2277" s="121">
        <v>6</v>
      </c>
      <c r="J2277" s="121" t="s">
        <v>16857</v>
      </c>
      <c r="K2277" s="131" t="s">
        <v>14748</v>
      </c>
      <c r="L2277" s="121">
        <v>2</v>
      </c>
      <c r="M2277" s="27">
        <f t="shared" si="80"/>
        <v>260</v>
      </c>
      <c r="N2277" s="23"/>
      <c r="O2277" s="24" t="s">
        <v>32</v>
      </c>
    </row>
    <row r="2278" s="1" customFormat="1" ht="18.75" spans="1:15">
      <c r="A2278" s="121">
        <v>2273</v>
      </c>
      <c r="B2278" s="121" t="s">
        <v>14518</v>
      </c>
      <c r="C2278" s="121" t="s">
        <v>11004</v>
      </c>
      <c r="D2278" s="121" t="s">
        <v>10034</v>
      </c>
      <c r="E2278" s="121" t="s">
        <v>14519</v>
      </c>
      <c r="F2278" s="131" t="s">
        <v>16677</v>
      </c>
      <c r="G2278" s="121" t="s">
        <v>16867</v>
      </c>
      <c r="H2278" s="121" t="s">
        <v>1583</v>
      </c>
      <c r="I2278" s="121">
        <v>4</v>
      </c>
      <c r="J2278" s="121" t="s">
        <v>16857</v>
      </c>
      <c r="K2278" s="131" t="s">
        <v>14748</v>
      </c>
      <c r="L2278" s="142">
        <v>4</v>
      </c>
      <c r="M2278" s="27">
        <f t="shared" si="80"/>
        <v>520</v>
      </c>
      <c r="N2278" s="23"/>
      <c r="O2278" s="24" t="s">
        <v>32</v>
      </c>
    </row>
    <row r="2279" s="1" customFormat="1" ht="18.75" spans="1:15">
      <c r="A2279" s="121">
        <v>2274</v>
      </c>
      <c r="B2279" s="121" t="s">
        <v>14518</v>
      </c>
      <c r="C2279" s="121" t="s">
        <v>11004</v>
      </c>
      <c r="D2279" s="121" t="s">
        <v>10034</v>
      </c>
      <c r="E2279" s="121" t="s">
        <v>14519</v>
      </c>
      <c r="F2279" s="131" t="s">
        <v>16677</v>
      </c>
      <c r="G2279" s="121" t="s">
        <v>15844</v>
      </c>
      <c r="H2279" s="121" t="s">
        <v>1583</v>
      </c>
      <c r="I2279" s="121">
        <v>5</v>
      </c>
      <c r="J2279" s="121" t="s">
        <v>16857</v>
      </c>
      <c r="K2279" s="131" t="s">
        <v>14748</v>
      </c>
      <c r="L2279" s="121">
        <v>2</v>
      </c>
      <c r="M2279" s="27">
        <f t="shared" si="80"/>
        <v>260</v>
      </c>
      <c r="N2279" s="23"/>
      <c r="O2279" s="24" t="s">
        <v>32</v>
      </c>
    </row>
    <row r="2280" s="1" customFormat="1" ht="18.75" spans="1:15">
      <c r="A2280" s="121">
        <v>2275</v>
      </c>
      <c r="B2280" s="121" t="s">
        <v>14518</v>
      </c>
      <c r="C2280" s="121" t="s">
        <v>11004</v>
      </c>
      <c r="D2280" s="121" t="s">
        <v>10034</v>
      </c>
      <c r="E2280" s="121" t="s">
        <v>14519</v>
      </c>
      <c r="F2280" s="131" t="s">
        <v>16677</v>
      </c>
      <c r="G2280" s="121" t="s">
        <v>16868</v>
      </c>
      <c r="H2280" s="121" t="s">
        <v>194</v>
      </c>
      <c r="I2280" s="121">
        <v>6</v>
      </c>
      <c r="J2280" s="121" t="s">
        <v>16869</v>
      </c>
      <c r="K2280" s="131" t="s">
        <v>14748</v>
      </c>
      <c r="L2280" s="121">
        <v>3</v>
      </c>
      <c r="M2280" s="27">
        <f t="shared" si="80"/>
        <v>390</v>
      </c>
      <c r="N2280" s="23"/>
      <c r="O2280" s="24" t="s">
        <v>32</v>
      </c>
    </row>
    <row r="2281" s="1" customFormat="1" ht="18.75" spans="1:15">
      <c r="A2281" s="121">
        <v>2276</v>
      </c>
      <c r="B2281" s="121" t="s">
        <v>14518</v>
      </c>
      <c r="C2281" s="121" t="s">
        <v>11004</v>
      </c>
      <c r="D2281" s="121" t="s">
        <v>10034</v>
      </c>
      <c r="E2281" s="121" t="s">
        <v>14519</v>
      </c>
      <c r="F2281" s="131" t="s">
        <v>16677</v>
      </c>
      <c r="G2281" s="121" t="s">
        <v>14980</v>
      </c>
      <c r="H2281" s="121" t="s">
        <v>194</v>
      </c>
      <c r="I2281" s="121">
        <v>3</v>
      </c>
      <c r="J2281" s="121" t="s">
        <v>16869</v>
      </c>
      <c r="K2281" s="131" t="s">
        <v>14748</v>
      </c>
      <c r="L2281" s="121">
        <v>2</v>
      </c>
      <c r="M2281" s="27">
        <f t="shared" si="80"/>
        <v>260</v>
      </c>
      <c r="N2281" s="23"/>
      <c r="O2281" s="24" t="s">
        <v>32</v>
      </c>
    </row>
    <row r="2282" s="1" customFormat="1" ht="18.75" spans="1:15">
      <c r="A2282" s="121">
        <v>2277</v>
      </c>
      <c r="B2282" s="121" t="s">
        <v>14518</v>
      </c>
      <c r="C2282" s="121" t="s">
        <v>11004</v>
      </c>
      <c r="D2282" s="121" t="s">
        <v>10034</v>
      </c>
      <c r="E2282" s="121" t="s">
        <v>14519</v>
      </c>
      <c r="F2282" s="131" t="s">
        <v>16677</v>
      </c>
      <c r="G2282" s="121" t="s">
        <v>16870</v>
      </c>
      <c r="H2282" s="121" t="s">
        <v>1583</v>
      </c>
      <c r="I2282" s="121">
        <v>6</v>
      </c>
      <c r="J2282" s="121" t="s">
        <v>16869</v>
      </c>
      <c r="K2282" s="131" t="s">
        <v>14748</v>
      </c>
      <c r="L2282" s="121">
        <v>3</v>
      </c>
      <c r="M2282" s="27">
        <f t="shared" si="80"/>
        <v>390</v>
      </c>
      <c r="N2282" s="23"/>
      <c r="O2282" s="24" t="s">
        <v>32</v>
      </c>
    </row>
    <row r="2283" s="1" customFormat="1" ht="18.75" spans="1:15">
      <c r="A2283" s="121">
        <v>2278</v>
      </c>
      <c r="B2283" s="121" t="s">
        <v>14518</v>
      </c>
      <c r="C2283" s="121" t="s">
        <v>11004</v>
      </c>
      <c r="D2283" s="121" t="s">
        <v>10034</v>
      </c>
      <c r="E2283" s="121" t="s">
        <v>14519</v>
      </c>
      <c r="F2283" s="131" t="s">
        <v>16677</v>
      </c>
      <c r="G2283" s="121" t="s">
        <v>16871</v>
      </c>
      <c r="H2283" s="121" t="s">
        <v>51</v>
      </c>
      <c r="I2283" s="121">
        <v>4</v>
      </c>
      <c r="J2283" s="121" t="s">
        <v>16869</v>
      </c>
      <c r="K2283" s="131" t="s">
        <v>14748</v>
      </c>
      <c r="L2283" s="121">
        <v>2</v>
      </c>
      <c r="M2283" s="27">
        <f>L2283*312</f>
        <v>624</v>
      </c>
      <c r="N2283" s="23"/>
      <c r="O2283" s="24" t="s">
        <v>32</v>
      </c>
    </row>
    <row r="2284" s="1" customFormat="1" ht="18.75" spans="1:15">
      <c r="A2284" s="121">
        <v>2279</v>
      </c>
      <c r="B2284" s="121" t="s">
        <v>14518</v>
      </c>
      <c r="C2284" s="121" t="s">
        <v>11004</v>
      </c>
      <c r="D2284" s="121" t="s">
        <v>10034</v>
      </c>
      <c r="E2284" s="121" t="s">
        <v>14519</v>
      </c>
      <c r="F2284" s="131" t="s">
        <v>16677</v>
      </c>
      <c r="G2284" s="122" t="s">
        <v>16872</v>
      </c>
      <c r="H2284" s="121" t="s">
        <v>194</v>
      </c>
      <c r="I2284" s="121">
        <v>5</v>
      </c>
      <c r="J2284" s="121" t="s">
        <v>16869</v>
      </c>
      <c r="K2284" s="131" t="s">
        <v>14748</v>
      </c>
      <c r="L2284" s="121">
        <v>3</v>
      </c>
      <c r="M2284" s="27">
        <f t="shared" ref="M2284:M2319" si="81">L2284*130</f>
        <v>390</v>
      </c>
      <c r="N2284" s="23"/>
      <c r="O2284" s="24" t="s">
        <v>32</v>
      </c>
    </row>
    <row r="2285" s="1" customFormat="1" ht="18.75" spans="1:15">
      <c r="A2285" s="121">
        <v>2280</v>
      </c>
      <c r="B2285" s="121" t="s">
        <v>14518</v>
      </c>
      <c r="C2285" s="121" t="s">
        <v>11004</v>
      </c>
      <c r="D2285" s="121" t="s">
        <v>10034</v>
      </c>
      <c r="E2285" s="121" t="s">
        <v>14519</v>
      </c>
      <c r="F2285" s="131" t="s">
        <v>16677</v>
      </c>
      <c r="G2285" s="121" t="s">
        <v>16873</v>
      </c>
      <c r="H2285" s="121" t="s">
        <v>194</v>
      </c>
      <c r="I2285" s="121">
        <v>4</v>
      </c>
      <c r="J2285" s="121" t="s">
        <v>16869</v>
      </c>
      <c r="K2285" s="131" t="s">
        <v>14748</v>
      </c>
      <c r="L2285" s="121">
        <v>2</v>
      </c>
      <c r="M2285" s="27">
        <f t="shared" si="81"/>
        <v>260</v>
      </c>
      <c r="N2285" s="23"/>
      <c r="O2285" s="24" t="s">
        <v>32</v>
      </c>
    </row>
    <row r="2286" s="1" customFormat="1" ht="18.75" spans="1:15">
      <c r="A2286" s="121">
        <v>2281</v>
      </c>
      <c r="B2286" s="121" t="s">
        <v>14518</v>
      </c>
      <c r="C2286" s="121" t="s">
        <v>11004</v>
      </c>
      <c r="D2286" s="121" t="s">
        <v>10034</v>
      </c>
      <c r="E2286" s="121" t="s">
        <v>14519</v>
      </c>
      <c r="F2286" s="131" t="s">
        <v>16677</v>
      </c>
      <c r="G2286" s="121" t="s">
        <v>16874</v>
      </c>
      <c r="H2286" s="121" t="s">
        <v>1583</v>
      </c>
      <c r="I2286" s="121">
        <v>5</v>
      </c>
      <c r="J2286" s="121" t="s">
        <v>16869</v>
      </c>
      <c r="K2286" s="131" t="s">
        <v>14748</v>
      </c>
      <c r="L2286" s="121">
        <v>2</v>
      </c>
      <c r="M2286" s="27">
        <f t="shared" si="81"/>
        <v>260</v>
      </c>
      <c r="N2286" s="23"/>
      <c r="O2286" s="24" t="s">
        <v>32</v>
      </c>
    </row>
    <row r="2287" s="1" customFormat="1" ht="18.75" spans="1:15">
      <c r="A2287" s="121">
        <v>2282</v>
      </c>
      <c r="B2287" s="121" t="s">
        <v>14518</v>
      </c>
      <c r="C2287" s="121" t="s">
        <v>11004</v>
      </c>
      <c r="D2287" s="121" t="s">
        <v>10034</v>
      </c>
      <c r="E2287" s="121" t="s">
        <v>14519</v>
      </c>
      <c r="F2287" s="131" t="s">
        <v>16677</v>
      </c>
      <c r="G2287" s="121" t="s">
        <v>16875</v>
      </c>
      <c r="H2287" s="121" t="s">
        <v>1583</v>
      </c>
      <c r="I2287" s="121">
        <v>3</v>
      </c>
      <c r="J2287" s="121" t="s">
        <v>16869</v>
      </c>
      <c r="K2287" s="131" t="s">
        <v>14748</v>
      </c>
      <c r="L2287" s="121">
        <v>3</v>
      </c>
      <c r="M2287" s="27">
        <f t="shared" si="81"/>
        <v>390</v>
      </c>
      <c r="N2287" s="23"/>
      <c r="O2287" s="24" t="s">
        <v>32</v>
      </c>
    </row>
    <row r="2288" s="1" customFormat="1" ht="18.75" spans="1:15">
      <c r="A2288" s="121">
        <v>2283</v>
      </c>
      <c r="B2288" s="121" t="s">
        <v>14518</v>
      </c>
      <c r="C2288" s="121" t="s">
        <v>11004</v>
      </c>
      <c r="D2288" s="121" t="s">
        <v>10034</v>
      </c>
      <c r="E2288" s="121" t="s">
        <v>14519</v>
      </c>
      <c r="F2288" s="131" t="s">
        <v>16677</v>
      </c>
      <c r="G2288" s="121" t="s">
        <v>16876</v>
      </c>
      <c r="H2288" s="121" t="s">
        <v>194</v>
      </c>
      <c r="I2288" s="121">
        <v>3</v>
      </c>
      <c r="J2288" s="121" t="s">
        <v>16869</v>
      </c>
      <c r="K2288" s="131" t="s">
        <v>14748</v>
      </c>
      <c r="L2288" s="121">
        <v>2</v>
      </c>
      <c r="M2288" s="27">
        <f t="shared" si="81"/>
        <v>260</v>
      </c>
      <c r="N2288" s="23"/>
      <c r="O2288" s="24" t="s">
        <v>32</v>
      </c>
    </row>
    <row r="2289" s="1" customFormat="1" ht="18.75" spans="1:15">
      <c r="A2289" s="121">
        <v>2284</v>
      </c>
      <c r="B2289" s="121" t="s">
        <v>14518</v>
      </c>
      <c r="C2289" s="121" t="s">
        <v>11004</v>
      </c>
      <c r="D2289" s="121" t="s">
        <v>10034</v>
      </c>
      <c r="E2289" s="121" t="s">
        <v>14519</v>
      </c>
      <c r="F2289" s="131" t="s">
        <v>16677</v>
      </c>
      <c r="G2289" s="121" t="s">
        <v>16877</v>
      </c>
      <c r="H2289" s="121" t="s">
        <v>194</v>
      </c>
      <c r="I2289" s="121">
        <v>5</v>
      </c>
      <c r="J2289" s="121" t="s">
        <v>16869</v>
      </c>
      <c r="K2289" s="131" t="s">
        <v>14748</v>
      </c>
      <c r="L2289" s="121">
        <v>3</v>
      </c>
      <c r="M2289" s="27">
        <f t="shared" si="81"/>
        <v>390</v>
      </c>
      <c r="N2289" s="23"/>
      <c r="O2289" s="24" t="s">
        <v>32</v>
      </c>
    </row>
    <row r="2290" s="1" customFormat="1" ht="18.75" spans="1:15">
      <c r="A2290" s="121">
        <v>2285</v>
      </c>
      <c r="B2290" s="121" t="s">
        <v>14518</v>
      </c>
      <c r="C2290" s="121" t="s">
        <v>11004</v>
      </c>
      <c r="D2290" s="121" t="s">
        <v>10034</v>
      </c>
      <c r="E2290" s="121" t="s">
        <v>14519</v>
      </c>
      <c r="F2290" s="131" t="s">
        <v>16677</v>
      </c>
      <c r="G2290" s="121" t="s">
        <v>16878</v>
      </c>
      <c r="H2290" s="121" t="s">
        <v>194</v>
      </c>
      <c r="I2290" s="121">
        <v>7</v>
      </c>
      <c r="J2290" s="121" t="s">
        <v>16869</v>
      </c>
      <c r="K2290" s="131" t="s">
        <v>14748</v>
      </c>
      <c r="L2290" s="121">
        <v>3</v>
      </c>
      <c r="M2290" s="27">
        <f t="shared" si="81"/>
        <v>390</v>
      </c>
      <c r="N2290" s="23"/>
      <c r="O2290" s="24" t="s">
        <v>32</v>
      </c>
    </row>
    <row r="2291" s="1" customFormat="1" ht="18.75" spans="1:15">
      <c r="A2291" s="121">
        <v>2286</v>
      </c>
      <c r="B2291" s="121" t="s">
        <v>14518</v>
      </c>
      <c r="C2291" s="121" t="s">
        <v>11004</v>
      </c>
      <c r="D2291" s="121" t="s">
        <v>10034</v>
      </c>
      <c r="E2291" s="121" t="s">
        <v>14519</v>
      </c>
      <c r="F2291" s="131" t="s">
        <v>16677</v>
      </c>
      <c r="G2291" s="121" t="s">
        <v>16879</v>
      </c>
      <c r="H2291" s="121" t="s">
        <v>194</v>
      </c>
      <c r="I2291" s="121">
        <v>4</v>
      </c>
      <c r="J2291" s="121" t="s">
        <v>16869</v>
      </c>
      <c r="K2291" s="131" t="s">
        <v>14748</v>
      </c>
      <c r="L2291" s="121">
        <v>3</v>
      </c>
      <c r="M2291" s="27">
        <f t="shared" si="81"/>
        <v>390</v>
      </c>
      <c r="N2291" s="23"/>
      <c r="O2291" s="24" t="s">
        <v>32</v>
      </c>
    </row>
    <row r="2292" s="1" customFormat="1" ht="18.75" spans="1:15">
      <c r="A2292" s="121">
        <v>2287</v>
      </c>
      <c r="B2292" s="121" t="s">
        <v>14518</v>
      </c>
      <c r="C2292" s="121" t="s">
        <v>11004</v>
      </c>
      <c r="D2292" s="121" t="s">
        <v>10034</v>
      </c>
      <c r="E2292" s="121" t="s">
        <v>14519</v>
      </c>
      <c r="F2292" s="131" t="s">
        <v>16677</v>
      </c>
      <c r="G2292" s="121" t="s">
        <v>16880</v>
      </c>
      <c r="H2292" s="121" t="s">
        <v>194</v>
      </c>
      <c r="I2292" s="121">
        <v>3</v>
      </c>
      <c r="J2292" s="121" t="s">
        <v>16869</v>
      </c>
      <c r="K2292" s="131" t="s">
        <v>14748</v>
      </c>
      <c r="L2292" s="121">
        <v>2</v>
      </c>
      <c r="M2292" s="27">
        <f t="shared" si="81"/>
        <v>260</v>
      </c>
      <c r="N2292" s="23"/>
      <c r="O2292" s="24" t="s">
        <v>32</v>
      </c>
    </row>
    <row r="2293" s="1" customFormat="1" ht="18.75" spans="1:15">
      <c r="A2293" s="121">
        <v>2288</v>
      </c>
      <c r="B2293" s="121" t="s">
        <v>14518</v>
      </c>
      <c r="C2293" s="121" t="s">
        <v>11004</v>
      </c>
      <c r="D2293" s="121" t="s">
        <v>10034</v>
      </c>
      <c r="E2293" s="121" t="s">
        <v>14519</v>
      </c>
      <c r="F2293" s="131" t="s">
        <v>16677</v>
      </c>
      <c r="G2293" s="121" t="s">
        <v>16881</v>
      </c>
      <c r="H2293" s="121" t="s">
        <v>1583</v>
      </c>
      <c r="I2293" s="121">
        <v>4</v>
      </c>
      <c r="J2293" s="121" t="s">
        <v>16869</v>
      </c>
      <c r="K2293" s="131" t="s">
        <v>14748</v>
      </c>
      <c r="L2293" s="121">
        <v>2</v>
      </c>
      <c r="M2293" s="27">
        <f t="shared" si="81"/>
        <v>260</v>
      </c>
      <c r="N2293" s="23"/>
      <c r="O2293" s="24" t="s">
        <v>32</v>
      </c>
    </row>
    <row r="2294" s="1" customFormat="1" ht="18.75" spans="1:15">
      <c r="A2294" s="121">
        <v>2289</v>
      </c>
      <c r="B2294" s="121" t="s">
        <v>14518</v>
      </c>
      <c r="C2294" s="121" t="s">
        <v>11004</v>
      </c>
      <c r="D2294" s="121" t="s">
        <v>10034</v>
      </c>
      <c r="E2294" s="121" t="s">
        <v>14519</v>
      </c>
      <c r="F2294" s="131" t="s">
        <v>16677</v>
      </c>
      <c r="G2294" s="121" t="s">
        <v>16882</v>
      </c>
      <c r="H2294" s="121" t="s">
        <v>1583</v>
      </c>
      <c r="I2294" s="121">
        <v>2</v>
      </c>
      <c r="J2294" s="121" t="s">
        <v>16869</v>
      </c>
      <c r="K2294" s="131" t="s">
        <v>14748</v>
      </c>
      <c r="L2294" s="121">
        <v>2</v>
      </c>
      <c r="M2294" s="27">
        <f t="shared" si="81"/>
        <v>260</v>
      </c>
      <c r="N2294" s="23"/>
      <c r="O2294" s="24" t="s">
        <v>32</v>
      </c>
    </row>
    <row r="2295" s="1" customFormat="1" ht="18.75" spans="1:15">
      <c r="A2295" s="121">
        <v>2290</v>
      </c>
      <c r="B2295" s="121" t="s">
        <v>14518</v>
      </c>
      <c r="C2295" s="121" t="s">
        <v>11004</v>
      </c>
      <c r="D2295" s="121" t="s">
        <v>10034</v>
      </c>
      <c r="E2295" s="121" t="s">
        <v>14519</v>
      </c>
      <c r="F2295" s="131" t="s">
        <v>16677</v>
      </c>
      <c r="G2295" s="121" t="s">
        <v>16883</v>
      </c>
      <c r="H2295" s="121" t="s">
        <v>1583</v>
      </c>
      <c r="I2295" s="121">
        <v>8</v>
      </c>
      <c r="J2295" s="121" t="s">
        <v>16869</v>
      </c>
      <c r="K2295" s="131" t="s">
        <v>14748</v>
      </c>
      <c r="L2295" s="142">
        <v>4</v>
      </c>
      <c r="M2295" s="27">
        <f t="shared" si="81"/>
        <v>520</v>
      </c>
      <c r="N2295" s="23"/>
      <c r="O2295" s="24" t="s">
        <v>32</v>
      </c>
    </row>
    <row r="2296" s="1" customFormat="1" ht="18.75" spans="1:15">
      <c r="A2296" s="121">
        <v>2291</v>
      </c>
      <c r="B2296" s="121" t="s">
        <v>14518</v>
      </c>
      <c r="C2296" s="121" t="s">
        <v>11004</v>
      </c>
      <c r="D2296" s="121" t="s">
        <v>10034</v>
      </c>
      <c r="E2296" s="121" t="s">
        <v>14519</v>
      </c>
      <c r="F2296" s="131" t="s">
        <v>16677</v>
      </c>
      <c r="G2296" s="121" t="s">
        <v>16884</v>
      </c>
      <c r="H2296" s="121" t="s">
        <v>1583</v>
      </c>
      <c r="I2296" s="121">
        <v>2</v>
      </c>
      <c r="J2296" s="121" t="s">
        <v>16869</v>
      </c>
      <c r="K2296" s="131" t="s">
        <v>14748</v>
      </c>
      <c r="L2296" s="121">
        <v>2</v>
      </c>
      <c r="M2296" s="27">
        <f t="shared" si="81"/>
        <v>260</v>
      </c>
      <c r="N2296" s="23"/>
      <c r="O2296" s="24" t="s">
        <v>32</v>
      </c>
    </row>
    <row r="2297" s="1" customFormat="1" ht="18.75" spans="1:15">
      <c r="A2297" s="121">
        <v>2292</v>
      </c>
      <c r="B2297" s="121" t="s">
        <v>14518</v>
      </c>
      <c r="C2297" s="121" t="s">
        <v>11004</v>
      </c>
      <c r="D2297" s="121" t="s">
        <v>10034</v>
      </c>
      <c r="E2297" s="121" t="s">
        <v>14519</v>
      </c>
      <c r="F2297" s="131" t="s">
        <v>16677</v>
      </c>
      <c r="G2297" s="121" t="s">
        <v>16885</v>
      </c>
      <c r="H2297" s="121" t="s">
        <v>194</v>
      </c>
      <c r="I2297" s="121">
        <v>4</v>
      </c>
      <c r="J2297" s="121" t="s">
        <v>16886</v>
      </c>
      <c r="K2297" s="141" t="s">
        <v>14748</v>
      </c>
      <c r="L2297" s="121">
        <v>2</v>
      </c>
      <c r="M2297" s="27">
        <f t="shared" si="81"/>
        <v>260</v>
      </c>
      <c r="N2297" s="23"/>
      <c r="O2297" s="24" t="s">
        <v>32</v>
      </c>
    </row>
    <row r="2298" s="1" customFormat="1" ht="18.75" spans="1:15">
      <c r="A2298" s="121">
        <v>2293</v>
      </c>
      <c r="B2298" s="121" t="s">
        <v>14518</v>
      </c>
      <c r="C2298" s="121" t="s">
        <v>11004</v>
      </c>
      <c r="D2298" s="121" t="s">
        <v>10034</v>
      </c>
      <c r="E2298" s="121" t="s">
        <v>14519</v>
      </c>
      <c r="F2298" s="131" t="s">
        <v>16677</v>
      </c>
      <c r="G2298" s="121" t="s">
        <v>16887</v>
      </c>
      <c r="H2298" s="121" t="s">
        <v>6215</v>
      </c>
      <c r="I2298" s="121">
        <v>2</v>
      </c>
      <c r="J2298" s="121" t="s">
        <v>16886</v>
      </c>
      <c r="K2298" s="141" t="s">
        <v>14748</v>
      </c>
      <c r="L2298" s="121">
        <v>2</v>
      </c>
      <c r="M2298" s="27">
        <f t="shared" si="81"/>
        <v>260</v>
      </c>
      <c r="N2298" s="23"/>
      <c r="O2298" s="24" t="s">
        <v>32</v>
      </c>
    </row>
    <row r="2299" s="1" customFormat="1" ht="18.75" spans="1:15">
      <c r="A2299" s="121">
        <v>2294</v>
      </c>
      <c r="B2299" s="121" t="s">
        <v>14518</v>
      </c>
      <c r="C2299" s="121" t="s">
        <v>11004</v>
      </c>
      <c r="D2299" s="121" t="s">
        <v>10034</v>
      </c>
      <c r="E2299" s="121" t="s">
        <v>14519</v>
      </c>
      <c r="F2299" s="131" t="s">
        <v>16677</v>
      </c>
      <c r="G2299" s="121" t="s">
        <v>16888</v>
      </c>
      <c r="H2299" s="121" t="s">
        <v>1583</v>
      </c>
      <c r="I2299" s="121">
        <v>4</v>
      </c>
      <c r="J2299" s="121" t="s">
        <v>16886</v>
      </c>
      <c r="K2299" s="141" t="s">
        <v>14748</v>
      </c>
      <c r="L2299" s="121">
        <v>2</v>
      </c>
      <c r="M2299" s="27">
        <f t="shared" si="81"/>
        <v>260</v>
      </c>
      <c r="N2299" s="23"/>
      <c r="O2299" s="24" t="s">
        <v>32</v>
      </c>
    </row>
    <row r="2300" s="1" customFormat="1" ht="18.75" spans="1:15">
      <c r="A2300" s="121">
        <v>2295</v>
      </c>
      <c r="B2300" s="121" t="s">
        <v>14518</v>
      </c>
      <c r="C2300" s="121" t="s">
        <v>11004</v>
      </c>
      <c r="D2300" s="121" t="s">
        <v>10034</v>
      </c>
      <c r="E2300" s="121" t="s">
        <v>14519</v>
      </c>
      <c r="F2300" s="131" t="s">
        <v>16677</v>
      </c>
      <c r="G2300" s="121" t="s">
        <v>16889</v>
      </c>
      <c r="H2300" s="121" t="s">
        <v>194</v>
      </c>
      <c r="I2300" s="121">
        <v>3</v>
      </c>
      <c r="J2300" s="121" t="s">
        <v>16886</v>
      </c>
      <c r="K2300" s="141" t="s">
        <v>14748</v>
      </c>
      <c r="L2300" s="121">
        <v>2</v>
      </c>
      <c r="M2300" s="27">
        <f t="shared" si="81"/>
        <v>260</v>
      </c>
      <c r="N2300" s="23"/>
      <c r="O2300" s="24" t="s">
        <v>32</v>
      </c>
    </row>
    <row r="2301" s="1" customFormat="1" ht="18.75" spans="1:15">
      <c r="A2301" s="121">
        <v>2296</v>
      </c>
      <c r="B2301" s="121" t="s">
        <v>14518</v>
      </c>
      <c r="C2301" s="121" t="s">
        <v>11004</v>
      </c>
      <c r="D2301" s="121" t="s">
        <v>10034</v>
      </c>
      <c r="E2301" s="121" t="s">
        <v>14519</v>
      </c>
      <c r="F2301" s="131" t="s">
        <v>16677</v>
      </c>
      <c r="G2301" s="121" t="s">
        <v>7743</v>
      </c>
      <c r="H2301" s="121" t="s">
        <v>194</v>
      </c>
      <c r="I2301" s="121">
        <v>4</v>
      </c>
      <c r="J2301" s="121" t="s">
        <v>16886</v>
      </c>
      <c r="K2301" s="141" t="s">
        <v>14748</v>
      </c>
      <c r="L2301" s="121">
        <v>3</v>
      </c>
      <c r="M2301" s="27">
        <f t="shared" si="81"/>
        <v>390</v>
      </c>
      <c r="N2301" s="23"/>
      <c r="O2301" s="24" t="s">
        <v>32</v>
      </c>
    </row>
    <row r="2302" s="1" customFormat="1" ht="18.75" spans="1:15">
      <c r="A2302" s="121">
        <v>2297</v>
      </c>
      <c r="B2302" s="121" t="s">
        <v>14518</v>
      </c>
      <c r="C2302" s="121" t="s">
        <v>11004</v>
      </c>
      <c r="D2302" s="121" t="s">
        <v>10034</v>
      </c>
      <c r="E2302" s="121" t="s">
        <v>14519</v>
      </c>
      <c r="F2302" s="131" t="s">
        <v>16677</v>
      </c>
      <c r="G2302" s="121" t="s">
        <v>16890</v>
      </c>
      <c r="H2302" s="121" t="s">
        <v>194</v>
      </c>
      <c r="I2302" s="121">
        <v>3</v>
      </c>
      <c r="J2302" s="121" t="s">
        <v>16886</v>
      </c>
      <c r="K2302" s="141" t="s">
        <v>14748</v>
      </c>
      <c r="L2302" s="121">
        <v>2</v>
      </c>
      <c r="M2302" s="27">
        <f t="shared" si="81"/>
        <v>260</v>
      </c>
      <c r="N2302" s="23"/>
      <c r="O2302" s="24" t="s">
        <v>32</v>
      </c>
    </row>
    <row r="2303" s="1" customFormat="1" ht="18.75" spans="1:15">
      <c r="A2303" s="121">
        <v>2298</v>
      </c>
      <c r="B2303" s="121" t="s">
        <v>14518</v>
      </c>
      <c r="C2303" s="121" t="s">
        <v>11004</v>
      </c>
      <c r="D2303" s="121" t="s">
        <v>10034</v>
      </c>
      <c r="E2303" s="121" t="s">
        <v>14519</v>
      </c>
      <c r="F2303" s="131" t="s">
        <v>16677</v>
      </c>
      <c r="G2303" s="121" t="s">
        <v>16891</v>
      </c>
      <c r="H2303" s="121" t="s">
        <v>1583</v>
      </c>
      <c r="I2303" s="121">
        <v>2</v>
      </c>
      <c r="J2303" s="121" t="s">
        <v>16886</v>
      </c>
      <c r="K2303" s="141" t="s">
        <v>14748</v>
      </c>
      <c r="L2303" s="121">
        <v>2</v>
      </c>
      <c r="M2303" s="27">
        <f t="shared" si="81"/>
        <v>260</v>
      </c>
      <c r="N2303" s="23"/>
      <c r="O2303" s="24" t="s">
        <v>32</v>
      </c>
    </row>
    <row r="2304" s="1" customFormat="1" ht="18.75" spans="1:15">
      <c r="A2304" s="121">
        <v>2299</v>
      </c>
      <c r="B2304" s="121" t="s">
        <v>14518</v>
      </c>
      <c r="C2304" s="121" t="s">
        <v>11004</v>
      </c>
      <c r="D2304" s="121" t="s">
        <v>10034</v>
      </c>
      <c r="E2304" s="121" t="s">
        <v>14519</v>
      </c>
      <c r="F2304" s="131" t="s">
        <v>16677</v>
      </c>
      <c r="G2304" s="121" t="s">
        <v>16892</v>
      </c>
      <c r="H2304" s="121" t="s">
        <v>1583</v>
      </c>
      <c r="I2304" s="121">
        <v>4</v>
      </c>
      <c r="J2304" s="121" t="s">
        <v>16886</v>
      </c>
      <c r="K2304" s="141" t="s">
        <v>14748</v>
      </c>
      <c r="L2304" s="121">
        <v>2</v>
      </c>
      <c r="M2304" s="27">
        <f t="shared" si="81"/>
        <v>260</v>
      </c>
      <c r="N2304" s="23"/>
      <c r="O2304" s="24" t="s">
        <v>32</v>
      </c>
    </row>
    <row r="2305" s="1" customFormat="1" ht="18.75" spans="1:15">
      <c r="A2305" s="121">
        <v>2300</v>
      </c>
      <c r="B2305" s="121" t="s">
        <v>14518</v>
      </c>
      <c r="C2305" s="121" t="s">
        <v>11004</v>
      </c>
      <c r="D2305" s="121" t="s">
        <v>10034</v>
      </c>
      <c r="E2305" s="121" t="s">
        <v>14519</v>
      </c>
      <c r="F2305" s="131" t="s">
        <v>16677</v>
      </c>
      <c r="G2305" s="121" t="s">
        <v>16893</v>
      </c>
      <c r="H2305" s="121" t="s">
        <v>194</v>
      </c>
      <c r="I2305" s="121">
        <v>4</v>
      </c>
      <c r="J2305" s="121" t="s">
        <v>16886</v>
      </c>
      <c r="K2305" s="141" t="s">
        <v>14748</v>
      </c>
      <c r="L2305" s="121">
        <v>2</v>
      </c>
      <c r="M2305" s="27">
        <f t="shared" si="81"/>
        <v>260</v>
      </c>
      <c r="N2305" s="23"/>
      <c r="O2305" s="24" t="s">
        <v>32</v>
      </c>
    </row>
    <row r="2306" s="1" customFormat="1" ht="18.75" spans="1:15">
      <c r="A2306" s="121">
        <v>2301</v>
      </c>
      <c r="B2306" s="121" t="s">
        <v>14518</v>
      </c>
      <c r="C2306" s="121" t="s">
        <v>11004</v>
      </c>
      <c r="D2306" s="121" t="s">
        <v>10034</v>
      </c>
      <c r="E2306" s="121" t="s">
        <v>14519</v>
      </c>
      <c r="F2306" s="131" t="s">
        <v>16677</v>
      </c>
      <c r="G2306" s="121" t="s">
        <v>16894</v>
      </c>
      <c r="H2306" s="121" t="s">
        <v>1583</v>
      </c>
      <c r="I2306" s="121">
        <v>3</v>
      </c>
      <c r="J2306" s="121" t="s">
        <v>16886</v>
      </c>
      <c r="K2306" s="141" t="s">
        <v>14748</v>
      </c>
      <c r="L2306" s="121">
        <v>2</v>
      </c>
      <c r="M2306" s="27">
        <f t="shared" si="81"/>
        <v>260</v>
      </c>
      <c r="N2306" s="23"/>
      <c r="O2306" s="24" t="s">
        <v>32</v>
      </c>
    </row>
    <row r="2307" s="1" customFormat="1" ht="18.75" spans="1:15">
      <c r="A2307" s="121">
        <v>2302</v>
      </c>
      <c r="B2307" s="121" t="s">
        <v>14518</v>
      </c>
      <c r="C2307" s="121" t="s">
        <v>11004</v>
      </c>
      <c r="D2307" s="121" t="s">
        <v>10034</v>
      </c>
      <c r="E2307" s="121" t="s">
        <v>14519</v>
      </c>
      <c r="F2307" s="131" t="s">
        <v>16677</v>
      </c>
      <c r="G2307" s="121" t="s">
        <v>16895</v>
      </c>
      <c r="H2307" s="121" t="s">
        <v>194</v>
      </c>
      <c r="I2307" s="121">
        <v>3</v>
      </c>
      <c r="J2307" s="121" t="s">
        <v>16886</v>
      </c>
      <c r="K2307" s="141" t="s">
        <v>14748</v>
      </c>
      <c r="L2307" s="121">
        <v>2</v>
      </c>
      <c r="M2307" s="27">
        <f t="shared" si="81"/>
        <v>260</v>
      </c>
      <c r="N2307" s="23"/>
      <c r="O2307" s="24" t="s">
        <v>32</v>
      </c>
    </row>
    <row r="2308" s="1" customFormat="1" ht="18.75" spans="1:15">
      <c r="A2308" s="121">
        <v>2303</v>
      </c>
      <c r="B2308" s="121" t="s">
        <v>14518</v>
      </c>
      <c r="C2308" s="121" t="s">
        <v>11004</v>
      </c>
      <c r="D2308" s="121" t="s">
        <v>10034</v>
      </c>
      <c r="E2308" s="121" t="s">
        <v>14519</v>
      </c>
      <c r="F2308" s="131" t="s">
        <v>16677</v>
      </c>
      <c r="G2308" s="121" t="s">
        <v>16896</v>
      </c>
      <c r="H2308" s="121" t="s">
        <v>194</v>
      </c>
      <c r="I2308" s="121">
        <v>5</v>
      </c>
      <c r="J2308" s="121" t="s">
        <v>16886</v>
      </c>
      <c r="K2308" s="141" t="s">
        <v>14748</v>
      </c>
      <c r="L2308" s="121">
        <v>3</v>
      </c>
      <c r="M2308" s="27">
        <f t="shared" si="81"/>
        <v>390</v>
      </c>
      <c r="N2308" s="23"/>
      <c r="O2308" s="24" t="s">
        <v>32</v>
      </c>
    </row>
    <row r="2309" s="1" customFormat="1" ht="18.75" spans="1:15">
      <c r="A2309" s="121">
        <v>2304</v>
      </c>
      <c r="B2309" s="121" t="s">
        <v>14518</v>
      </c>
      <c r="C2309" s="121" t="s">
        <v>11004</v>
      </c>
      <c r="D2309" s="121" t="s">
        <v>10034</v>
      </c>
      <c r="E2309" s="121" t="s">
        <v>14519</v>
      </c>
      <c r="F2309" s="131" t="s">
        <v>16677</v>
      </c>
      <c r="G2309" s="121" t="s">
        <v>16897</v>
      </c>
      <c r="H2309" s="121" t="s">
        <v>194</v>
      </c>
      <c r="I2309" s="121">
        <v>4</v>
      </c>
      <c r="J2309" s="121" t="s">
        <v>16886</v>
      </c>
      <c r="K2309" s="141" t="s">
        <v>14748</v>
      </c>
      <c r="L2309" s="121">
        <v>3</v>
      </c>
      <c r="M2309" s="27">
        <f t="shared" si="81"/>
        <v>390</v>
      </c>
      <c r="N2309" s="23"/>
      <c r="O2309" s="24" t="s">
        <v>32</v>
      </c>
    </row>
    <row r="2310" s="1" customFormat="1" ht="18.75" spans="1:15">
      <c r="A2310" s="121">
        <v>2305</v>
      </c>
      <c r="B2310" s="121" t="s">
        <v>14518</v>
      </c>
      <c r="C2310" s="121" t="s">
        <v>11004</v>
      </c>
      <c r="D2310" s="121" t="s">
        <v>10034</v>
      </c>
      <c r="E2310" s="121" t="s">
        <v>14519</v>
      </c>
      <c r="F2310" s="131" t="s">
        <v>16677</v>
      </c>
      <c r="G2310" s="121" t="s">
        <v>16898</v>
      </c>
      <c r="H2310" s="121" t="s">
        <v>194</v>
      </c>
      <c r="I2310" s="121">
        <v>4</v>
      </c>
      <c r="J2310" s="121" t="s">
        <v>16886</v>
      </c>
      <c r="K2310" s="141" t="s">
        <v>14748</v>
      </c>
      <c r="L2310" s="121">
        <v>2</v>
      </c>
      <c r="M2310" s="27">
        <f t="shared" si="81"/>
        <v>260</v>
      </c>
      <c r="N2310" s="23"/>
      <c r="O2310" s="24" t="s">
        <v>32</v>
      </c>
    </row>
    <row r="2311" s="1" customFormat="1" ht="18.75" spans="1:15">
      <c r="A2311" s="121">
        <v>2306</v>
      </c>
      <c r="B2311" s="121" t="s">
        <v>14518</v>
      </c>
      <c r="C2311" s="121" t="s">
        <v>11004</v>
      </c>
      <c r="D2311" s="121" t="s">
        <v>10034</v>
      </c>
      <c r="E2311" s="121" t="s">
        <v>14519</v>
      </c>
      <c r="F2311" s="131" t="s">
        <v>16677</v>
      </c>
      <c r="G2311" s="121" t="s">
        <v>16899</v>
      </c>
      <c r="H2311" s="121" t="s">
        <v>194</v>
      </c>
      <c r="I2311" s="121">
        <v>4</v>
      </c>
      <c r="J2311" s="121" t="s">
        <v>16886</v>
      </c>
      <c r="K2311" s="141" t="s">
        <v>14748</v>
      </c>
      <c r="L2311" s="121">
        <v>1</v>
      </c>
      <c r="M2311" s="27">
        <f t="shared" si="81"/>
        <v>130</v>
      </c>
      <c r="N2311" s="23"/>
      <c r="O2311" s="24" t="s">
        <v>32</v>
      </c>
    </row>
    <row r="2312" s="1" customFormat="1" ht="18.75" spans="1:15">
      <c r="A2312" s="121">
        <v>2307</v>
      </c>
      <c r="B2312" s="121" t="s">
        <v>14518</v>
      </c>
      <c r="C2312" s="121" t="s">
        <v>11004</v>
      </c>
      <c r="D2312" s="121" t="s">
        <v>10034</v>
      </c>
      <c r="E2312" s="121" t="s">
        <v>14519</v>
      </c>
      <c r="F2312" s="131" t="s">
        <v>16677</v>
      </c>
      <c r="G2312" s="121" t="s">
        <v>16900</v>
      </c>
      <c r="H2312" s="121" t="s">
        <v>1583</v>
      </c>
      <c r="I2312" s="121">
        <v>4</v>
      </c>
      <c r="J2312" s="121" t="s">
        <v>16886</v>
      </c>
      <c r="K2312" s="141" t="s">
        <v>14748</v>
      </c>
      <c r="L2312" s="121">
        <v>3</v>
      </c>
      <c r="M2312" s="27">
        <f t="shared" si="81"/>
        <v>390</v>
      </c>
      <c r="N2312" s="23"/>
      <c r="O2312" s="24" t="s">
        <v>32</v>
      </c>
    </row>
    <row r="2313" s="1" customFormat="1" ht="18.75" spans="1:15">
      <c r="A2313" s="121">
        <v>2308</v>
      </c>
      <c r="B2313" s="121" t="s">
        <v>14518</v>
      </c>
      <c r="C2313" s="121" t="s">
        <v>11004</v>
      </c>
      <c r="D2313" s="121" t="s">
        <v>10034</v>
      </c>
      <c r="E2313" s="121" t="s">
        <v>14519</v>
      </c>
      <c r="F2313" s="131" t="s">
        <v>16677</v>
      </c>
      <c r="G2313" s="121" t="s">
        <v>16901</v>
      </c>
      <c r="H2313" s="121" t="s">
        <v>1583</v>
      </c>
      <c r="I2313" s="121">
        <v>6</v>
      </c>
      <c r="J2313" s="121" t="s">
        <v>16886</v>
      </c>
      <c r="K2313" s="141" t="s">
        <v>14748</v>
      </c>
      <c r="L2313" s="121">
        <v>3</v>
      </c>
      <c r="M2313" s="27">
        <f t="shared" si="81"/>
        <v>390</v>
      </c>
      <c r="N2313" s="23"/>
      <c r="O2313" s="24" t="s">
        <v>32</v>
      </c>
    </row>
    <row r="2314" s="1" customFormat="1" ht="18.75" spans="1:15">
      <c r="A2314" s="121">
        <v>2309</v>
      </c>
      <c r="B2314" s="121" t="s">
        <v>14518</v>
      </c>
      <c r="C2314" s="121" t="s">
        <v>11004</v>
      </c>
      <c r="D2314" s="121" t="s">
        <v>10034</v>
      </c>
      <c r="E2314" s="121" t="s">
        <v>14519</v>
      </c>
      <c r="F2314" s="131" t="s">
        <v>16677</v>
      </c>
      <c r="G2314" s="121" t="s">
        <v>16902</v>
      </c>
      <c r="H2314" s="121" t="s">
        <v>194</v>
      </c>
      <c r="I2314" s="121">
        <v>4</v>
      </c>
      <c r="J2314" s="121" t="s">
        <v>16886</v>
      </c>
      <c r="K2314" s="141" t="s">
        <v>14748</v>
      </c>
      <c r="L2314" s="121">
        <v>3</v>
      </c>
      <c r="M2314" s="27">
        <f t="shared" si="81"/>
        <v>390</v>
      </c>
      <c r="N2314" s="23"/>
      <c r="O2314" s="24" t="s">
        <v>32</v>
      </c>
    </row>
    <row r="2315" s="1" customFormat="1" ht="18.75" spans="1:15">
      <c r="A2315" s="121">
        <v>2310</v>
      </c>
      <c r="B2315" s="121" t="s">
        <v>14518</v>
      </c>
      <c r="C2315" s="121" t="s">
        <v>11004</v>
      </c>
      <c r="D2315" s="121" t="s">
        <v>10034</v>
      </c>
      <c r="E2315" s="121" t="s">
        <v>14519</v>
      </c>
      <c r="F2315" s="131" t="s">
        <v>16677</v>
      </c>
      <c r="G2315" s="121" t="s">
        <v>16903</v>
      </c>
      <c r="H2315" s="121" t="s">
        <v>194</v>
      </c>
      <c r="I2315" s="121">
        <v>5</v>
      </c>
      <c r="J2315" s="121" t="s">
        <v>16886</v>
      </c>
      <c r="K2315" s="141" t="s">
        <v>14748</v>
      </c>
      <c r="L2315" s="121">
        <v>2</v>
      </c>
      <c r="M2315" s="27">
        <f t="shared" si="81"/>
        <v>260</v>
      </c>
      <c r="N2315" s="23"/>
      <c r="O2315" s="24" t="s">
        <v>32</v>
      </c>
    </row>
    <row r="2316" s="1" customFormat="1" ht="18.75" spans="1:15">
      <c r="A2316" s="121">
        <v>2311</v>
      </c>
      <c r="B2316" s="121" t="s">
        <v>14518</v>
      </c>
      <c r="C2316" s="121" t="s">
        <v>11004</v>
      </c>
      <c r="D2316" s="121" t="s">
        <v>10034</v>
      </c>
      <c r="E2316" s="121" t="s">
        <v>14519</v>
      </c>
      <c r="F2316" s="131" t="s">
        <v>16677</v>
      </c>
      <c r="G2316" s="121" t="s">
        <v>16904</v>
      </c>
      <c r="H2316" s="121" t="s">
        <v>194</v>
      </c>
      <c r="I2316" s="121">
        <v>3</v>
      </c>
      <c r="J2316" s="121" t="s">
        <v>16886</v>
      </c>
      <c r="K2316" s="141" t="s">
        <v>14748</v>
      </c>
      <c r="L2316" s="121">
        <v>2</v>
      </c>
      <c r="M2316" s="27">
        <f t="shared" si="81"/>
        <v>260</v>
      </c>
      <c r="N2316" s="23"/>
      <c r="O2316" s="24" t="s">
        <v>32</v>
      </c>
    </row>
    <row r="2317" s="1" customFormat="1" ht="18.75" spans="1:15">
      <c r="A2317" s="121">
        <v>2312</v>
      </c>
      <c r="B2317" s="121" t="s">
        <v>14518</v>
      </c>
      <c r="C2317" s="121" t="s">
        <v>11004</v>
      </c>
      <c r="D2317" s="121" t="s">
        <v>10034</v>
      </c>
      <c r="E2317" s="121" t="s">
        <v>14519</v>
      </c>
      <c r="F2317" s="131" t="s">
        <v>16677</v>
      </c>
      <c r="G2317" s="121" t="s">
        <v>16905</v>
      </c>
      <c r="H2317" s="121" t="s">
        <v>194</v>
      </c>
      <c r="I2317" s="121">
        <v>4</v>
      </c>
      <c r="J2317" s="121" t="s">
        <v>16886</v>
      </c>
      <c r="K2317" s="141" t="s">
        <v>14748</v>
      </c>
      <c r="L2317" s="121">
        <v>2</v>
      </c>
      <c r="M2317" s="27">
        <f t="shared" si="81"/>
        <v>260</v>
      </c>
      <c r="N2317" s="23"/>
      <c r="O2317" s="24" t="s">
        <v>32</v>
      </c>
    </row>
    <row r="2318" s="1" customFormat="1" ht="18.75" spans="1:15">
      <c r="A2318" s="121">
        <v>2313</v>
      </c>
      <c r="B2318" s="121" t="s">
        <v>14518</v>
      </c>
      <c r="C2318" s="121" t="s">
        <v>11004</v>
      </c>
      <c r="D2318" s="121" t="s">
        <v>10034</v>
      </c>
      <c r="E2318" s="121" t="s">
        <v>14519</v>
      </c>
      <c r="F2318" s="131" t="s">
        <v>16677</v>
      </c>
      <c r="G2318" s="121" t="s">
        <v>16906</v>
      </c>
      <c r="H2318" s="121" t="s">
        <v>1583</v>
      </c>
      <c r="I2318" s="121">
        <v>2</v>
      </c>
      <c r="J2318" s="121" t="s">
        <v>16886</v>
      </c>
      <c r="K2318" s="141" t="s">
        <v>14748</v>
      </c>
      <c r="L2318" s="121">
        <v>2</v>
      </c>
      <c r="M2318" s="27">
        <f t="shared" si="81"/>
        <v>260</v>
      </c>
      <c r="N2318" s="23"/>
      <c r="O2318" s="24" t="s">
        <v>32</v>
      </c>
    </row>
    <row r="2319" s="1" customFormat="1" ht="18.75" spans="1:15">
      <c r="A2319" s="121">
        <v>2314</v>
      </c>
      <c r="B2319" s="121" t="s">
        <v>14518</v>
      </c>
      <c r="C2319" s="121" t="s">
        <v>11004</v>
      </c>
      <c r="D2319" s="121" t="s">
        <v>10034</v>
      </c>
      <c r="E2319" s="121" t="s">
        <v>14519</v>
      </c>
      <c r="F2319" s="131" t="s">
        <v>16677</v>
      </c>
      <c r="G2319" s="121" t="s">
        <v>16907</v>
      </c>
      <c r="H2319" s="121" t="s">
        <v>194</v>
      </c>
      <c r="I2319" s="121">
        <v>4</v>
      </c>
      <c r="J2319" s="121" t="s">
        <v>16886</v>
      </c>
      <c r="K2319" s="141" t="s">
        <v>14748</v>
      </c>
      <c r="L2319" s="121">
        <v>2</v>
      </c>
      <c r="M2319" s="27">
        <f t="shared" si="81"/>
        <v>260</v>
      </c>
      <c r="N2319" s="23"/>
      <c r="O2319" s="24" t="s">
        <v>32</v>
      </c>
    </row>
    <row r="2320" s="1" customFormat="1" ht="18.75" spans="1:15">
      <c r="A2320" s="121">
        <v>2315</v>
      </c>
      <c r="B2320" s="121" t="s">
        <v>14518</v>
      </c>
      <c r="C2320" s="121" t="s">
        <v>11004</v>
      </c>
      <c r="D2320" s="121" t="s">
        <v>10034</v>
      </c>
      <c r="E2320" s="121" t="s">
        <v>14519</v>
      </c>
      <c r="F2320" s="131" t="s">
        <v>16677</v>
      </c>
      <c r="G2320" s="121" t="s">
        <v>16908</v>
      </c>
      <c r="H2320" s="121" t="s">
        <v>11034</v>
      </c>
      <c r="I2320" s="121">
        <v>2</v>
      </c>
      <c r="J2320" s="121" t="s">
        <v>16886</v>
      </c>
      <c r="K2320" s="141" t="s">
        <v>14748</v>
      </c>
      <c r="L2320" s="121">
        <v>1</v>
      </c>
      <c r="M2320" s="27">
        <f>L2320*312</f>
        <v>312</v>
      </c>
      <c r="N2320" s="23"/>
      <c r="O2320" s="24" t="s">
        <v>32</v>
      </c>
    </row>
    <row r="2321" s="1" customFormat="1" ht="18.75" spans="1:15">
      <c r="A2321" s="121">
        <v>2316</v>
      </c>
      <c r="B2321" s="121" t="s">
        <v>14518</v>
      </c>
      <c r="C2321" s="121" t="s">
        <v>11004</v>
      </c>
      <c r="D2321" s="121" t="s">
        <v>10034</v>
      </c>
      <c r="E2321" s="121" t="s">
        <v>14519</v>
      </c>
      <c r="F2321" s="131" t="s">
        <v>16677</v>
      </c>
      <c r="G2321" s="121" t="s">
        <v>16909</v>
      </c>
      <c r="H2321" s="121" t="s">
        <v>194</v>
      </c>
      <c r="I2321" s="121">
        <v>4</v>
      </c>
      <c r="J2321" s="121" t="s">
        <v>16886</v>
      </c>
      <c r="K2321" s="141" t="s">
        <v>14748</v>
      </c>
      <c r="L2321" s="142">
        <v>4</v>
      </c>
      <c r="M2321" s="27">
        <f t="shared" ref="M2321:M2352" si="82">L2321*130</f>
        <v>520</v>
      </c>
      <c r="N2321" s="23"/>
      <c r="O2321" s="24" t="s">
        <v>32</v>
      </c>
    </row>
    <row r="2322" s="1" customFormat="1" ht="18.75" spans="1:15">
      <c r="A2322" s="121">
        <v>2317</v>
      </c>
      <c r="B2322" s="121" t="s">
        <v>14518</v>
      </c>
      <c r="C2322" s="121" t="s">
        <v>11004</v>
      </c>
      <c r="D2322" s="121" t="s">
        <v>10034</v>
      </c>
      <c r="E2322" s="121" t="s">
        <v>14519</v>
      </c>
      <c r="F2322" s="131" t="s">
        <v>16677</v>
      </c>
      <c r="G2322" s="121" t="s">
        <v>16910</v>
      </c>
      <c r="H2322" s="121" t="s">
        <v>194</v>
      </c>
      <c r="I2322" s="121">
        <v>4</v>
      </c>
      <c r="J2322" s="121" t="s">
        <v>16886</v>
      </c>
      <c r="K2322" s="141" t="s">
        <v>14748</v>
      </c>
      <c r="L2322" s="121">
        <v>2</v>
      </c>
      <c r="M2322" s="27">
        <f t="shared" si="82"/>
        <v>260</v>
      </c>
      <c r="N2322" s="23"/>
      <c r="O2322" s="24" t="s">
        <v>32</v>
      </c>
    </row>
    <row r="2323" s="1" customFormat="1" ht="18.75" spans="1:15">
      <c r="A2323" s="121">
        <v>2318</v>
      </c>
      <c r="B2323" s="121" t="s">
        <v>14518</v>
      </c>
      <c r="C2323" s="121" t="s">
        <v>11004</v>
      </c>
      <c r="D2323" s="121" t="s">
        <v>10034</v>
      </c>
      <c r="E2323" s="121" t="s">
        <v>14519</v>
      </c>
      <c r="F2323" s="131" t="s">
        <v>16677</v>
      </c>
      <c r="G2323" s="121" t="s">
        <v>16911</v>
      </c>
      <c r="H2323" s="121" t="s">
        <v>1583</v>
      </c>
      <c r="I2323" s="121">
        <v>4</v>
      </c>
      <c r="J2323" s="121" t="s">
        <v>16886</v>
      </c>
      <c r="K2323" s="141" t="s">
        <v>14748</v>
      </c>
      <c r="L2323" s="121">
        <v>2</v>
      </c>
      <c r="M2323" s="27">
        <f t="shared" si="82"/>
        <v>260</v>
      </c>
      <c r="N2323" s="23"/>
      <c r="O2323" s="24" t="s">
        <v>32</v>
      </c>
    </row>
    <row r="2324" s="1" customFormat="1" ht="18.75" spans="1:15">
      <c r="A2324" s="121">
        <v>2319</v>
      </c>
      <c r="B2324" s="121" t="s">
        <v>14518</v>
      </c>
      <c r="C2324" s="121" t="s">
        <v>11004</v>
      </c>
      <c r="D2324" s="121" t="s">
        <v>10034</v>
      </c>
      <c r="E2324" s="121" t="s">
        <v>14519</v>
      </c>
      <c r="F2324" s="131" t="s">
        <v>16677</v>
      </c>
      <c r="G2324" s="121" t="s">
        <v>16912</v>
      </c>
      <c r="H2324" s="121" t="s">
        <v>194</v>
      </c>
      <c r="I2324" s="121">
        <v>3</v>
      </c>
      <c r="J2324" s="121" t="s">
        <v>16886</v>
      </c>
      <c r="K2324" s="141" t="s">
        <v>14748</v>
      </c>
      <c r="L2324" s="121">
        <v>2</v>
      </c>
      <c r="M2324" s="27">
        <f t="shared" si="82"/>
        <v>260</v>
      </c>
      <c r="N2324" s="23"/>
      <c r="O2324" s="24" t="s">
        <v>32</v>
      </c>
    </row>
    <row r="2325" s="1" customFormat="1" ht="18.75" spans="1:15">
      <c r="A2325" s="121">
        <v>2320</v>
      </c>
      <c r="B2325" s="121" t="s">
        <v>14518</v>
      </c>
      <c r="C2325" s="121" t="s">
        <v>11004</v>
      </c>
      <c r="D2325" s="121" t="s">
        <v>10034</v>
      </c>
      <c r="E2325" s="121" t="s">
        <v>14519</v>
      </c>
      <c r="F2325" s="131" t="s">
        <v>16677</v>
      </c>
      <c r="G2325" s="121" t="s">
        <v>16913</v>
      </c>
      <c r="H2325" s="121" t="s">
        <v>194</v>
      </c>
      <c r="I2325" s="121">
        <v>5</v>
      </c>
      <c r="J2325" s="121" t="s">
        <v>16886</v>
      </c>
      <c r="K2325" s="141" t="s">
        <v>14748</v>
      </c>
      <c r="L2325" s="121">
        <v>3</v>
      </c>
      <c r="M2325" s="27">
        <f t="shared" si="82"/>
        <v>390</v>
      </c>
      <c r="N2325" s="23"/>
      <c r="O2325" s="24" t="s">
        <v>32</v>
      </c>
    </row>
    <row r="2326" s="1" customFormat="1" ht="18.75" spans="1:15">
      <c r="A2326" s="121">
        <v>2321</v>
      </c>
      <c r="B2326" s="121" t="s">
        <v>14518</v>
      </c>
      <c r="C2326" s="121" t="s">
        <v>11004</v>
      </c>
      <c r="D2326" s="121" t="s">
        <v>10034</v>
      </c>
      <c r="E2326" s="121" t="s">
        <v>14519</v>
      </c>
      <c r="F2326" s="131" t="s">
        <v>16677</v>
      </c>
      <c r="G2326" s="121" t="s">
        <v>16914</v>
      </c>
      <c r="H2326" s="121" t="s">
        <v>194</v>
      </c>
      <c r="I2326" s="121">
        <v>4</v>
      </c>
      <c r="J2326" s="121" t="s">
        <v>16886</v>
      </c>
      <c r="K2326" s="141" t="s">
        <v>14748</v>
      </c>
      <c r="L2326" s="121">
        <v>2</v>
      </c>
      <c r="M2326" s="27">
        <f t="shared" si="82"/>
        <v>260</v>
      </c>
      <c r="N2326" s="23"/>
      <c r="O2326" s="24" t="s">
        <v>32</v>
      </c>
    </row>
    <row r="2327" s="1" customFormat="1" ht="18.75" spans="1:15">
      <c r="A2327" s="121">
        <v>2322</v>
      </c>
      <c r="B2327" s="121" t="s">
        <v>14518</v>
      </c>
      <c r="C2327" s="121" t="s">
        <v>11004</v>
      </c>
      <c r="D2327" s="121" t="s">
        <v>10034</v>
      </c>
      <c r="E2327" s="121" t="s">
        <v>14519</v>
      </c>
      <c r="F2327" s="131" t="s">
        <v>16677</v>
      </c>
      <c r="G2327" s="121" t="s">
        <v>16915</v>
      </c>
      <c r="H2327" s="121" t="s">
        <v>194</v>
      </c>
      <c r="I2327" s="121">
        <v>3</v>
      </c>
      <c r="J2327" s="121" t="s">
        <v>16886</v>
      </c>
      <c r="K2327" s="141" t="s">
        <v>14748</v>
      </c>
      <c r="L2327" s="121">
        <v>2</v>
      </c>
      <c r="M2327" s="27">
        <f t="shared" si="82"/>
        <v>260</v>
      </c>
      <c r="N2327" s="23"/>
      <c r="O2327" s="24" t="s">
        <v>32</v>
      </c>
    </row>
    <row r="2328" s="1" customFormat="1" ht="18.75" spans="1:15">
      <c r="A2328" s="121">
        <v>2323</v>
      </c>
      <c r="B2328" s="121" t="s">
        <v>14518</v>
      </c>
      <c r="C2328" s="121" t="s">
        <v>11004</v>
      </c>
      <c r="D2328" s="121" t="s">
        <v>10034</v>
      </c>
      <c r="E2328" s="121" t="s">
        <v>14519</v>
      </c>
      <c r="F2328" s="131" t="s">
        <v>16677</v>
      </c>
      <c r="G2328" s="142" t="s">
        <v>16916</v>
      </c>
      <c r="H2328" s="141" t="s">
        <v>194</v>
      </c>
      <c r="I2328" s="142">
        <v>3</v>
      </c>
      <c r="J2328" s="144" t="s">
        <v>16917</v>
      </c>
      <c r="K2328" s="141" t="s">
        <v>14748</v>
      </c>
      <c r="L2328" s="142">
        <v>2</v>
      </c>
      <c r="M2328" s="27">
        <f t="shared" si="82"/>
        <v>260</v>
      </c>
      <c r="N2328" s="23"/>
      <c r="O2328" s="24" t="s">
        <v>32</v>
      </c>
    </row>
    <row r="2329" s="1" customFormat="1" ht="18.75" spans="1:15">
      <c r="A2329" s="121">
        <v>2324</v>
      </c>
      <c r="B2329" s="121" t="s">
        <v>14518</v>
      </c>
      <c r="C2329" s="121" t="s">
        <v>11004</v>
      </c>
      <c r="D2329" s="121" t="s">
        <v>10034</v>
      </c>
      <c r="E2329" s="121" t="s">
        <v>14519</v>
      </c>
      <c r="F2329" s="131" t="s">
        <v>16677</v>
      </c>
      <c r="G2329" s="142" t="s">
        <v>16918</v>
      </c>
      <c r="H2329" s="141" t="s">
        <v>194</v>
      </c>
      <c r="I2329" s="142">
        <v>4</v>
      </c>
      <c r="J2329" s="144" t="s">
        <v>16917</v>
      </c>
      <c r="K2329" s="141" t="s">
        <v>14748</v>
      </c>
      <c r="L2329" s="142">
        <v>2</v>
      </c>
      <c r="M2329" s="27">
        <f t="shared" si="82"/>
        <v>260</v>
      </c>
      <c r="N2329" s="23"/>
      <c r="O2329" s="24" t="s">
        <v>32</v>
      </c>
    </row>
    <row r="2330" s="1" customFormat="1" ht="18.75" spans="1:15">
      <c r="A2330" s="121">
        <v>2325</v>
      </c>
      <c r="B2330" s="121" t="s">
        <v>14518</v>
      </c>
      <c r="C2330" s="121" t="s">
        <v>11004</v>
      </c>
      <c r="D2330" s="121" t="s">
        <v>10034</v>
      </c>
      <c r="E2330" s="121" t="s">
        <v>14519</v>
      </c>
      <c r="F2330" s="131" t="s">
        <v>16677</v>
      </c>
      <c r="G2330" s="142" t="s">
        <v>16919</v>
      </c>
      <c r="H2330" s="141" t="s">
        <v>194</v>
      </c>
      <c r="I2330" s="142">
        <v>3</v>
      </c>
      <c r="J2330" s="144" t="s">
        <v>16917</v>
      </c>
      <c r="K2330" s="141" t="s">
        <v>14748</v>
      </c>
      <c r="L2330" s="142">
        <v>2</v>
      </c>
      <c r="M2330" s="27">
        <f t="shared" si="82"/>
        <v>260</v>
      </c>
      <c r="N2330" s="23"/>
      <c r="O2330" s="24" t="s">
        <v>32</v>
      </c>
    </row>
    <row r="2331" s="1" customFormat="1" ht="18.75" spans="1:15">
      <c r="A2331" s="121">
        <v>2326</v>
      </c>
      <c r="B2331" s="121" t="s">
        <v>14518</v>
      </c>
      <c r="C2331" s="121" t="s">
        <v>11004</v>
      </c>
      <c r="D2331" s="121" t="s">
        <v>10034</v>
      </c>
      <c r="E2331" s="121" t="s">
        <v>14519</v>
      </c>
      <c r="F2331" s="131" t="s">
        <v>16677</v>
      </c>
      <c r="G2331" s="142" t="s">
        <v>16920</v>
      </c>
      <c r="H2331" s="141" t="s">
        <v>194</v>
      </c>
      <c r="I2331" s="142">
        <v>4</v>
      </c>
      <c r="J2331" s="144" t="s">
        <v>16917</v>
      </c>
      <c r="K2331" s="141" t="s">
        <v>14748</v>
      </c>
      <c r="L2331" s="142">
        <v>2</v>
      </c>
      <c r="M2331" s="27">
        <f t="shared" si="82"/>
        <v>260</v>
      </c>
      <c r="N2331" s="23"/>
      <c r="O2331" s="24" t="s">
        <v>32</v>
      </c>
    </row>
    <row r="2332" s="1" customFormat="1" ht="18.75" spans="1:15">
      <c r="A2332" s="121">
        <v>2327</v>
      </c>
      <c r="B2332" s="121" t="s">
        <v>14518</v>
      </c>
      <c r="C2332" s="121" t="s">
        <v>11004</v>
      </c>
      <c r="D2332" s="121" t="s">
        <v>10034</v>
      </c>
      <c r="E2332" s="121" t="s">
        <v>14519</v>
      </c>
      <c r="F2332" s="131" t="s">
        <v>16677</v>
      </c>
      <c r="G2332" s="142" t="s">
        <v>16222</v>
      </c>
      <c r="H2332" s="141" t="s">
        <v>194</v>
      </c>
      <c r="I2332" s="142">
        <v>3</v>
      </c>
      <c r="J2332" s="144" t="s">
        <v>16917</v>
      </c>
      <c r="K2332" s="141" t="s">
        <v>14748</v>
      </c>
      <c r="L2332" s="142">
        <v>2</v>
      </c>
      <c r="M2332" s="27">
        <f t="shared" si="82"/>
        <v>260</v>
      </c>
      <c r="N2332" s="23"/>
      <c r="O2332" s="24" t="s">
        <v>32</v>
      </c>
    </row>
    <row r="2333" s="1" customFormat="1" ht="18.75" spans="1:15">
      <c r="A2333" s="121">
        <v>2328</v>
      </c>
      <c r="B2333" s="121" t="s">
        <v>14518</v>
      </c>
      <c r="C2333" s="121" t="s">
        <v>11004</v>
      </c>
      <c r="D2333" s="121" t="s">
        <v>10034</v>
      </c>
      <c r="E2333" s="121" t="s">
        <v>14519</v>
      </c>
      <c r="F2333" s="131" t="s">
        <v>16677</v>
      </c>
      <c r="G2333" s="142" t="s">
        <v>16921</v>
      </c>
      <c r="H2333" s="141" t="s">
        <v>194</v>
      </c>
      <c r="I2333" s="142">
        <v>3</v>
      </c>
      <c r="J2333" s="144" t="s">
        <v>16917</v>
      </c>
      <c r="K2333" s="141" t="s">
        <v>14748</v>
      </c>
      <c r="L2333" s="142">
        <v>3</v>
      </c>
      <c r="M2333" s="27">
        <f t="shared" si="82"/>
        <v>390</v>
      </c>
      <c r="N2333" s="23"/>
      <c r="O2333" s="24" t="s">
        <v>32</v>
      </c>
    </row>
    <row r="2334" s="1" customFormat="1" ht="18.75" spans="1:15">
      <c r="A2334" s="121">
        <v>2329</v>
      </c>
      <c r="B2334" s="121" t="s">
        <v>14518</v>
      </c>
      <c r="C2334" s="121" t="s">
        <v>11004</v>
      </c>
      <c r="D2334" s="121" t="s">
        <v>10034</v>
      </c>
      <c r="E2334" s="121" t="s">
        <v>14519</v>
      </c>
      <c r="F2334" s="131" t="s">
        <v>16677</v>
      </c>
      <c r="G2334" s="142" t="s">
        <v>16922</v>
      </c>
      <c r="H2334" s="141" t="s">
        <v>1583</v>
      </c>
      <c r="I2334" s="142">
        <v>3</v>
      </c>
      <c r="J2334" s="144" t="s">
        <v>16917</v>
      </c>
      <c r="K2334" s="141" t="s">
        <v>14748</v>
      </c>
      <c r="L2334" s="142">
        <v>2</v>
      </c>
      <c r="M2334" s="27">
        <f t="shared" si="82"/>
        <v>260</v>
      </c>
      <c r="N2334" s="23"/>
      <c r="O2334" s="24" t="s">
        <v>32</v>
      </c>
    </row>
    <row r="2335" s="1" customFormat="1" ht="18.75" spans="1:15">
      <c r="A2335" s="121">
        <v>2330</v>
      </c>
      <c r="B2335" s="121" t="s">
        <v>14518</v>
      </c>
      <c r="C2335" s="121" t="s">
        <v>11004</v>
      </c>
      <c r="D2335" s="121" t="s">
        <v>10034</v>
      </c>
      <c r="E2335" s="121" t="s">
        <v>14519</v>
      </c>
      <c r="F2335" s="131" t="s">
        <v>16677</v>
      </c>
      <c r="G2335" s="142" t="s">
        <v>16923</v>
      </c>
      <c r="H2335" s="141" t="s">
        <v>1583</v>
      </c>
      <c r="I2335" s="142">
        <v>1</v>
      </c>
      <c r="J2335" s="144" t="s">
        <v>16917</v>
      </c>
      <c r="K2335" s="141" t="s">
        <v>14748</v>
      </c>
      <c r="L2335" s="142">
        <v>1</v>
      </c>
      <c r="M2335" s="27">
        <f t="shared" si="82"/>
        <v>130</v>
      </c>
      <c r="N2335" s="23"/>
      <c r="O2335" s="24" t="s">
        <v>32</v>
      </c>
    </row>
    <row r="2336" s="1" customFormat="1" ht="18.75" spans="1:15">
      <c r="A2336" s="121">
        <v>2331</v>
      </c>
      <c r="B2336" s="121" t="s">
        <v>14518</v>
      </c>
      <c r="C2336" s="121" t="s">
        <v>11004</v>
      </c>
      <c r="D2336" s="121" t="s">
        <v>10034</v>
      </c>
      <c r="E2336" s="121" t="s">
        <v>14519</v>
      </c>
      <c r="F2336" s="131" t="s">
        <v>16677</v>
      </c>
      <c r="G2336" s="142" t="s">
        <v>16924</v>
      </c>
      <c r="H2336" s="141" t="s">
        <v>194</v>
      </c>
      <c r="I2336" s="142">
        <v>4</v>
      </c>
      <c r="J2336" s="144" t="s">
        <v>16917</v>
      </c>
      <c r="K2336" s="141" t="s">
        <v>14748</v>
      </c>
      <c r="L2336" s="142">
        <v>2</v>
      </c>
      <c r="M2336" s="27">
        <f t="shared" si="82"/>
        <v>260</v>
      </c>
      <c r="N2336" s="23"/>
      <c r="O2336" s="24" t="s">
        <v>32</v>
      </c>
    </row>
    <row r="2337" s="1" customFormat="1" ht="18.75" spans="1:15">
      <c r="A2337" s="121">
        <v>2332</v>
      </c>
      <c r="B2337" s="121" t="s">
        <v>14518</v>
      </c>
      <c r="C2337" s="121" t="s">
        <v>11004</v>
      </c>
      <c r="D2337" s="121" t="s">
        <v>10034</v>
      </c>
      <c r="E2337" s="121" t="s">
        <v>14519</v>
      </c>
      <c r="F2337" s="131" t="s">
        <v>16677</v>
      </c>
      <c r="G2337" s="142" t="s">
        <v>16925</v>
      </c>
      <c r="H2337" s="141" t="s">
        <v>1583</v>
      </c>
      <c r="I2337" s="142">
        <v>4</v>
      </c>
      <c r="J2337" s="144" t="s">
        <v>16917</v>
      </c>
      <c r="K2337" s="141" t="s">
        <v>14748</v>
      </c>
      <c r="L2337" s="142">
        <v>2</v>
      </c>
      <c r="M2337" s="27">
        <f t="shared" si="82"/>
        <v>260</v>
      </c>
      <c r="N2337" s="23"/>
      <c r="O2337" s="24" t="s">
        <v>32</v>
      </c>
    </row>
    <row r="2338" s="1" customFormat="1" ht="18.75" spans="1:15">
      <c r="A2338" s="121">
        <v>2333</v>
      </c>
      <c r="B2338" s="121" t="s">
        <v>14518</v>
      </c>
      <c r="C2338" s="121" t="s">
        <v>11004</v>
      </c>
      <c r="D2338" s="121" t="s">
        <v>10034</v>
      </c>
      <c r="E2338" s="121" t="s">
        <v>14519</v>
      </c>
      <c r="F2338" s="131" t="s">
        <v>16677</v>
      </c>
      <c r="G2338" s="142" t="s">
        <v>16926</v>
      </c>
      <c r="H2338" s="141" t="s">
        <v>194</v>
      </c>
      <c r="I2338" s="142">
        <v>5</v>
      </c>
      <c r="J2338" s="144" t="s">
        <v>16917</v>
      </c>
      <c r="K2338" s="141" t="s">
        <v>14748</v>
      </c>
      <c r="L2338" s="142">
        <v>3</v>
      </c>
      <c r="M2338" s="27">
        <f t="shared" si="82"/>
        <v>390</v>
      </c>
      <c r="N2338" s="23"/>
      <c r="O2338" s="24" t="s">
        <v>32</v>
      </c>
    </row>
    <row r="2339" s="1" customFormat="1" ht="18.75" spans="1:15">
      <c r="A2339" s="121">
        <v>2334</v>
      </c>
      <c r="B2339" s="121" t="s">
        <v>14518</v>
      </c>
      <c r="C2339" s="121" t="s">
        <v>11004</v>
      </c>
      <c r="D2339" s="121" t="s">
        <v>10034</v>
      </c>
      <c r="E2339" s="121" t="s">
        <v>14519</v>
      </c>
      <c r="F2339" s="131" t="s">
        <v>16677</v>
      </c>
      <c r="G2339" s="142" t="s">
        <v>16927</v>
      </c>
      <c r="H2339" s="141" t="s">
        <v>194</v>
      </c>
      <c r="I2339" s="142">
        <v>4</v>
      </c>
      <c r="J2339" s="144" t="s">
        <v>16917</v>
      </c>
      <c r="K2339" s="141" t="s">
        <v>14748</v>
      </c>
      <c r="L2339" s="142">
        <v>2</v>
      </c>
      <c r="M2339" s="27">
        <f t="shared" si="82"/>
        <v>260</v>
      </c>
      <c r="N2339" s="23"/>
      <c r="O2339" s="24" t="s">
        <v>32</v>
      </c>
    </row>
    <row r="2340" s="1" customFormat="1" ht="18.75" spans="1:15">
      <c r="A2340" s="121">
        <v>2335</v>
      </c>
      <c r="B2340" s="121" t="s">
        <v>14518</v>
      </c>
      <c r="C2340" s="121" t="s">
        <v>11004</v>
      </c>
      <c r="D2340" s="121" t="s">
        <v>10034</v>
      </c>
      <c r="E2340" s="121" t="s">
        <v>14519</v>
      </c>
      <c r="F2340" s="131" t="s">
        <v>16677</v>
      </c>
      <c r="G2340" s="142" t="s">
        <v>11865</v>
      </c>
      <c r="H2340" s="141" t="s">
        <v>194</v>
      </c>
      <c r="I2340" s="142">
        <v>3</v>
      </c>
      <c r="J2340" s="144" t="s">
        <v>16917</v>
      </c>
      <c r="K2340" s="141" t="s">
        <v>14748</v>
      </c>
      <c r="L2340" s="142">
        <v>2</v>
      </c>
      <c r="M2340" s="27">
        <f t="shared" si="82"/>
        <v>260</v>
      </c>
      <c r="N2340" s="23"/>
      <c r="O2340" s="24" t="s">
        <v>32</v>
      </c>
    </row>
    <row r="2341" s="1" customFormat="1" ht="18.75" spans="1:15">
      <c r="A2341" s="121">
        <v>2336</v>
      </c>
      <c r="B2341" s="121" t="s">
        <v>14518</v>
      </c>
      <c r="C2341" s="121" t="s">
        <v>11004</v>
      </c>
      <c r="D2341" s="121" t="s">
        <v>10034</v>
      </c>
      <c r="E2341" s="121" t="s">
        <v>14519</v>
      </c>
      <c r="F2341" s="131" t="s">
        <v>16677</v>
      </c>
      <c r="G2341" s="142" t="s">
        <v>16928</v>
      </c>
      <c r="H2341" s="141" t="s">
        <v>194</v>
      </c>
      <c r="I2341" s="142">
        <v>4</v>
      </c>
      <c r="J2341" s="144" t="s">
        <v>16917</v>
      </c>
      <c r="K2341" s="141" t="s">
        <v>14748</v>
      </c>
      <c r="L2341" s="142">
        <v>2</v>
      </c>
      <c r="M2341" s="27">
        <f t="shared" si="82"/>
        <v>260</v>
      </c>
      <c r="N2341" s="23"/>
      <c r="O2341" s="24" t="s">
        <v>32</v>
      </c>
    </row>
    <row r="2342" s="1" customFormat="1" ht="18.75" spans="1:15">
      <c r="A2342" s="121">
        <v>2337</v>
      </c>
      <c r="B2342" s="121" t="s">
        <v>14518</v>
      </c>
      <c r="C2342" s="121" t="s">
        <v>11004</v>
      </c>
      <c r="D2342" s="121" t="s">
        <v>10034</v>
      </c>
      <c r="E2342" s="121" t="s">
        <v>14519</v>
      </c>
      <c r="F2342" s="131" t="s">
        <v>16677</v>
      </c>
      <c r="G2342" s="142" t="s">
        <v>16929</v>
      </c>
      <c r="H2342" s="141" t="s">
        <v>194</v>
      </c>
      <c r="I2342" s="142">
        <v>4</v>
      </c>
      <c r="J2342" s="144" t="s">
        <v>16917</v>
      </c>
      <c r="K2342" s="141" t="s">
        <v>14748</v>
      </c>
      <c r="L2342" s="142">
        <v>2</v>
      </c>
      <c r="M2342" s="27">
        <f t="shared" si="82"/>
        <v>260</v>
      </c>
      <c r="N2342" s="23"/>
      <c r="O2342" s="24" t="s">
        <v>32</v>
      </c>
    </row>
    <row r="2343" s="1" customFormat="1" ht="18.75" spans="1:15">
      <c r="A2343" s="121">
        <v>2338</v>
      </c>
      <c r="B2343" s="121" t="s">
        <v>14518</v>
      </c>
      <c r="C2343" s="121" t="s">
        <v>11004</v>
      </c>
      <c r="D2343" s="121" t="s">
        <v>10034</v>
      </c>
      <c r="E2343" s="121" t="s">
        <v>14519</v>
      </c>
      <c r="F2343" s="131" t="s">
        <v>16677</v>
      </c>
      <c r="G2343" s="121" t="s">
        <v>16930</v>
      </c>
      <c r="H2343" s="141" t="s">
        <v>194</v>
      </c>
      <c r="I2343" s="121">
        <v>3</v>
      </c>
      <c r="J2343" s="144" t="s">
        <v>16917</v>
      </c>
      <c r="K2343" s="141" t="s">
        <v>14748</v>
      </c>
      <c r="L2343" s="121">
        <v>2</v>
      </c>
      <c r="M2343" s="27">
        <f t="shared" si="82"/>
        <v>260</v>
      </c>
      <c r="N2343" s="23"/>
      <c r="O2343" s="24" t="s">
        <v>32</v>
      </c>
    </row>
    <row r="2344" s="1" customFormat="1" ht="18.75" spans="1:15">
      <c r="A2344" s="121">
        <v>2339</v>
      </c>
      <c r="B2344" s="121" t="s">
        <v>14518</v>
      </c>
      <c r="C2344" s="121" t="s">
        <v>11004</v>
      </c>
      <c r="D2344" s="121" t="s">
        <v>10034</v>
      </c>
      <c r="E2344" s="121" t="s">
        <v>14519</v>
      </c>
      <c r="F2344" s="131" t="s">
        <v>16677</v>
      </c>
      <c r="G2344" s="121" t="s">
        <v>16931</v>
      </c>
      <c r="H2344" s="141" t="s">
        <v>194</v>
      </c>
      <c r="I2344" s="121">
        <v>5</v>
      </c>
      <c r="J2344" s="144" t="s">
        <v>16917</v>
      </c>
      <c r="K2344" s="141" t="s">
        <v>14748</v>
      </c>
      <c r="L2344" s="121">
        <v>2</v>
      </c>
      <c r="M2344" s="27">
        <f t="shared" si="82"/>
        <v>260</v>
      </c>
      <c r="N2344" s="23"/>
      <c r="O2344" s="24" t="s">
        <v>32</v>
      </c>
    </row>
    <row r="2345" s="1" customFormat="1" ht="18.75" spans="1:15">
      <c r="A2345" s="121">
        <v>2340</v>
      </c>
      <c r="B2345" s="121" t="s">
        <v>14518</v>
      </c>
      <c r="C2345" s="121" t="s">
        <v>11004</v>
      </c>
      <c r="D2345" s="121" t="s">
        <v>10034</v>
      </c>
      <c r="E2345" s="121" t="s">
        <v>14519</v>
      </c>
      <c r="F2345" s="131" t="s">
        <v>16677</v>
      </c>
      <c r="G2345" s="121" t="s">
        <v>16932</v>
      </c>
      <c r="H2345" s="141" t="s">
        <v>194</v>
      </c>
      <c r="I2345" s="121">
        <v>5</v>
      </c>
      <c r="J2345" s="144" t="s">
        <v>16917</v>
      </c>
      <c r="K2345" s="141" t="s">
        <v>14748</v>
      </c>
      <c r="L2345" s="121">
        <v>3</v>
      </c>
      <c r="M2345" s="27">
        <f t="shared" si="82"/>
        <v>390</v>
      </c>
      <c r="N2345" s="23"/>
      <c r="O2345" s="24" t="s">
        <v>32</v>
      </c>
    </row>
    <row r="2346" s="1" customFormat="1" ht="18.75" spans="1:15">
      <c r="A2346" s="121">
        <v>2341</v>
      </c>
      <c r="B2346" s="121" t="s">
        <v>14518</v>
      </c>
      <c r="C2346" s="121" t="s">
        <v>11004</v>
      </c>
      <c r="D2346" s="121" t="s">
        <v>10034</v>
      </c>
      <c r="E2346" s="121" t="s">
        <v>14519</v>
      </c>
      <c r="F2346" s="131" t="s">
        <v>16677</v>
      </c>
      <c r="G2346" s="121" t="s">
        <v>16933</v>
      </c>
      <c r="H2346" s="141" t="s">
        <v>16934</v>
      </c>
      <c r="I2346" s="121">
        <v>3</v>
      </c>
      <c r="J2346" s="144" t="s">
        <v>16917</v>
      </c>
      <c r="K2346" s="141" t="s">
        <v>14748</v>
      </c>
      <c r="L2346" s="121">
        <v>2</v>
      </c>
      <c r="M2346" s="27">
        <f t="shared" si="82"/>
        <v>260</v>
      </c>
      <c r="N2346" s="23"/>
      <c r="O2346" s="24" t="s">
        <v>32</v>
      </c>
    </row>
    <row r="2347" s="1" customFormat="1" ht="18.75" spans="1:15">
      <c r="A2347" s="121">
        <v>2342</v>
      </c>
      <c r="B2347" s="121" t="s">
        <v>14518</v>
      </c>
      <c r="C2347" s="121" t="s">
        <v>11004</v>
      </c>
      <c r="D2347" s="121" t="s">
        <v>10034</v>
      </c>
      <c r="E2347" s="121" t="s">
        <v>14519</v>
      </c>
      <c r="F2347" s="131" t="s">
        <v>16677</v>
      </c>
      <c r="G2347" s="121" t="s">
        <v>16935</v>
      </c>
      <c r="H2347" s="141" t="s">
        <v>194</v>
      </c>
      <c r="I2347" s="121">
        <v>5</v>
      </c>
      <c r="J2347" s="144" t="s">
        <v>16917</v>
      </c>
      <c r="K2347" s="141" t="s">
        <v>14748</v>
      </c>
      <c r="L2347" s="121">
        <v>3</v>
      </c>
      <c r="M2347" s="27">
        <f t="shared" si="82"/>
        <v>390</v>
      </c>
      <c r="N2347" s="23"/>
      <c r="O2347" s="24" t="s">
        <v>32</v>
      </c>
    </row>
    <row r="2348" s="1" customFormat="1" ht="18.75" spans="1:15">
      <c r="A2348" s="121">
        <v>2343</v>
      </c>
      <c r="B2348" s="121" t="s">
        <v>14518</v>
      </c>
      <c r="C2348" s="121" t="s">
        <v>11004</v>
      </c>
      <c r="D2348" s="121" t="s">
        <v>10034</v>
      </c>
      <c r="E2348" s="121" t="s">
        <v>14519</v>
      </c>
      <c r="F2348" s="131" t="s">
        <v>16677</v>
      </c>
      <c r="G2348" s="121" t="s">
        <v>1010</v>
      </c>
      <c r="H2348" s="141" t="s">
        <v>1583</v>
      </c>
      <c r="I2348" s="121">
        <v>3</v>
      </c>
      <c r="J2348" s="144" t="s">
        <v>16917</v>
      </c>
      <c r="K2348" s="141" t="s">
        <v>14748</v>
      </c>
      <c r="L2348" s="121">
        <v>2</v>
      </c>
      <c r="M2348" s="27">
        <f t="shared" si="82"/>
        <v>260</v>
      </c>
      <c r="N2348" s="23"/>
      <c r="O2348" s="24" t="s">
        <v>32</v>
      </c>
    </row>
    <row r="2349" s="1" customFormat="1" ht="18.75" spans="1:15">
      <c r="A2349" s="121">
        <v>2344</v>
      </c>
      <c r="B2349" s="121" t="s">
        <v>14518</v>
      </c>
      <c r="C2349" s="121" t="s">
        <v>11004</v>
      </c>
      <c r="D2349" s="121" t="s">
        <v>10034</v>
      </c>
      <c r="E2349" s="121" t="s">
        <v>14519</v>
      </c>
      <c r="F2349" s="131" t="s">
        <v>16677</v>
      </c>
      <c r="G2349" s="121" t="s">
        <v>16936</v>
      </c>
      <c r="H2349" s="141" t="s">
        <v>194</v>
      </c>
      <c r="I2349" s="121">
        <v>2</v>
      </c>
      <c r="J2349" s="144" t="s">
        <v>16917</v>
      </c>
      <c r="K2349" s="141" t="s">
        <v>14748</v>
      </c>
      <c r="L2349" s="121">
        <v>1</v>
      </c>
      <c r="M2349" s="27">
        <f t="shared" si="82"/>
        <v>130</v>
      </c>
      <c r="N2349" s="23"/>
      <c r="O2349" s="24" t="s">
        <v>32</v>
      </c>
    </row>
    <row r="2350" s="1" customFormat="1" ht="18.75" spans="1:15">
      <c r="A2350" s="121">
        <v>2345</v>
      </c>
      <c r="B2350" s="121" t="s">
        <v>14518</v>
      </c>
      <c r="C2350" s="121" t="s">
        <v>11004</v>
      </c>
      <c r="D2350" s="121" t="s">
        <v>10034</v>
      </c>
      <c r="E2350" s="121" t="s">
        <v>14519</v>
      </c>
      <c r="F2350" s="131" t="s">
        <v>16677</v>
      </c>
      <c r="G2350" s="121" t="s">
        <v>16937</v>
      </c>
      <c r="H2350" s="141" t="s">
        <v>194</v>
      </c>
      <c r="I2350" s="121">
        <v>5</v>
      </c>
      <c r="J2350" s="144" t="s">
        <v>16917</v>
      </c>
      <c r="K2350" s="141" t="s">
        <v>14748</v>
      </c>
      <c r="L2350" s="121">
        <v>3</v>
      </c>
      <c r="M2350" s="27">
        <f t="shared" si="82"/>
        <v>390</v>
      </c>
      <c r="N2350" s="23"/>
      <c r="O2350" s="24" t="s">
        <v>32</v>
      </c>
    </row>
    <row r="2351" s="1" customFormat="1" ht="18.75" spans="1:15">
      <c r="A2351" s="121">
        <v>2346</v>
      </c>
      <c r="B2351" s="121" t="s">
        <v>14518</v>
      </c>
      <c r="C2351" s="121" t="s">
        <v>11004</v>
      </c>
      <c r="D2351" s="121" t="s">
        <v>10034</v>
      </c>
      <c r="E2351" s="121" t="s">
        <v>14519</v>
      </c>
      <c r="F2351" s="131" t="s">
        <v>16677</v>
      </c>
      <c r="G2351" s="121" t="s">
        <v>16938</v>
      </c>
      <c r="H2351" s="141" t="s">
        <v>194</v>
      </c>
      <c r="I2351" s="121">
        <v>4</v>
      </c>
      <c r="J2351" s="144" t="s">
        <v>16917</v>
      </c>
      <c r="K2351" s="141" t="s">
        <v>14748</v>
      </c>
      <c r="L2351" s="121">
        <v>2</v>
      </c>
      <c r="M2351" s="27">
        <f t="shared" si="82"/>
        <v>260</v>
      </c>
      <c r="N2351" s="23"/>
      <c r="O2351" s="24" t="s">
        <v>32</v>
      </c>
    </row>
    <row r="2352" s="1" customFormat="1" ht="18.75" spans="1:15">
      <c r="A2352" s="121">
        <v>2347</v>
      </c>
      <c r="B2352" s="121" t="s">
        <v>14518</v>
      </c>
      <c r="C2352" s="121" t="s">
        <v>11004</v>
      </c>
      <c r="D2352" s="121" t="s">
        <v>10034</v>
      </c>
      <c r="E2352" s="121" t="s">
        <v>14519</v>
      </c>
      <c r="F2352" s="131" t="s">
        <v>16677</v>
      </c>
      <c r="G2352" s="121" t="s">
        <v>16939</v>
      </c>
      <c r="H2352" s="141" t="s">
        <v>194</v>
      </c>
      <c r="I2352" s="121">
        <v>3</v>
      </c>
      <c r="J2352" s="144" t="s">
        <v>16917</v>
      </c>
      <c r="K2352" s="141" t="s">
        <v>14748</v>
      </c>
      <c r="L2352" s="121">
        <v>1</v>
      </c>
      <c r="M2352" s="27">
        <f t="shared" si="82"/>
        <v>130</v>
      </c>
      <c r="N2352" s="23"/>
      <c r="O2352" s="24" t="s">
        <v>32</v>
      </c>
    </row>
    <row r="2353" s="1" customFormat="1" ht="18.75" spans="1:15">
      <c r="A2353" s="121">
        <v>2348</v>
      </c>
      <c r="B2353" s="121" t="s">
        <v>14518</v>
      </c>
      <c r="C2353" s="121" t="s">
        <v>11004</v>
      </c>
      <c r="D2353" s="121" t="s">
        <v>10034</v>
      </c>
      <c r="E2353" s="121" t="s">
        <v>14519</v>
      </c>
      <c r="F2353" s="131" t="s">
        <v>16677</v>
      </c>
      <c r="G2353" s="121" t="s">
        <v>16940</v>
      </c>
      <c r="H2353" s="141" t="s">
        <v>194</v>
      </c>
      <c r="I2353" s="121">
        <v>1</v>
      </c>
      <c r="J2353" s="144" t="s">
        <v>16917</v>
      </c>
      <c r="K2353" s="141" t="s">
        <v>14748</v>
      </c>
      <c r="L2353" s="121">
        <v>1</v>
      </c>
      <c r="M2353" s="27">
        <f t="shared" ref="M2353:M2373" si="83">L2353*130</f>
        <v>130</v>
      </c>
      <c r="N2353" s="23"/>
      <c r="O2353" s="24" t="s">
        <v>32</v>
      </c>
    </row>
    <row r="2354" s="1" customFormat="1" ht="18.75" spans="1:15">
      <c r="A2354" s="121">
        <v>2349</v>
      </c>
      <c r="B2354" s="121" t="s">
        <v>14518</v>
      </c>
      <c r="C2354" s="121" t="s">
        <v>11004</v>
      </c>
      <c r="D2354" s="121" t="s">
        <v>10034</v>
      </c>
      <c r="E2354" s="121" t="s">
        <v>14519</v>
      </c>
      <c r="F2354" s="131" t="s">
        <v>16677</v>
      </c>
      <c r="G2354" s="121" t="s">
        <v>16941</v>
      </c>
      <c r="H2354" s="141" t="s">
        <v>1583</v>
      </c>
      <c r="I2354" s="121">
        <v>3</v>
      </c>
      <c r="J2354" s="144" t="s">
        <v>16917</v>
      </c>
      <c r="K2354" s="141" t="s">
        <v>14748</v>
      </c>
      <c r="L2354" s="121">
        <v>1</v>
      </c>
      <c r="M2354" s="27">
        <f t="shared" si="83"/>
        <v>130</v>
      </c>
      <c r="N2354" s="23"/>
      <c r="O2354" s="24" t="s">
        <v>32</v>
      </c>
    </row>
    <row r="2355" s="1" customFormat="1" ht="18.75" spans="1:15">
      <c r="A2355" s="121">
        <v>2350</v>
      </c>
      <c r="B2355" s="121" t="s">
        <v>14518</v>
      </c>
      <c r="C2355" s="121" t="s">
        <v>11004</v>
      </c>
      <c r="D2355" s="121" t="s">
        <v>10034</v>
      </c>
      <c r="E2355" s="121" t="s">
        <v>14519</v>
      </c>
      <c r="F2355" s="131" t="s">
        <v>16677</v>
      </c>
      <c r="G2355" s="121" t="s">
        <v>16942</v>
      </c>
      <c r="H2355" s="141" t="s">
        <v>194</v>
      </c>
      <c r="I2355" s="121">
        <v>2</v>
      </c>
      <c r="J2355" s="144" t="s">
        <v>16917</v>
      </c>
      <c r="K2355" s="141" t="s">
        <v>14748</v>
      </c>
      <c r="L2355" s="121">
        <v>1</v>
      </c>
      <c r="M2355" s="27">
        <f t="shared" si="83"/>
        <v>130</v>
      </c>
      <c r="N2355" s="23"/>
      <c r="O2355" s="24" t="s">
        <v>32</v>
      </c>
    </row>
    <row r="2356" s="1" customFormat="1" ht="18.75" spans="1:15">
      <c r="A2356" s="121">
        <v>2351</v>
      </c>
      <c r="B2356" s="121" t="s">
        <v>14518</v>
      </c>
      <c r="C2356" s="121" t="s">
        <v>11004</v>
      </c>
      <c r="D2356" s="121" t="s">
        <v>10034</v>
      </c>
      <c r="E2356" s="121" t="s">
        <v>14519</v>
      </c>
      <c r="F2356" s="131" t="s">
        <v>16677</v>
      </c>
      <c r="G2356" s="121" t="s">
        <v>16943</v>
      </c>
      <c r="H2356" s="141" t="s">
        <v>194</v>
      </c>
      <c r="I2356" s="121">
        <v>3</v>
      </c>
      <c r="J2356" s="144" t="s">
        <v>16917</v>
      </c>
      <c r="K2356" s="141" t="s">
        <v>14748</v>
      </c>
      <c r="L2356" s="121">
        <v>2</v>
      </c>
      <c r="M2356" s="27">
        <f t="shared" si="83"/>
        <v>260</v>
      </c>
      <c r="N2356" s="23"/>
      <c r="O2356" s="24" t="s">
        <v>32</v>
      </c>
    </row>
    <row r="2357" s="1" customFormat="1" ht="18.75" spans="1:15">
      <c r="A2357" s="121">
        <v>2352</v>
      </c>
      <c r="B2357" s="121" t="s">
        <v>14518</v>
      </c>
      <c r="C2357" s="121" t="s">
        <v>11004</v>
      </c>
      <c r="D2357" s="121" t="s">
        <v>10034</v>
      </c>
      <c r="E2357" s="121" t="s">
        <v>14519</v>
      </c>
      <c r="F2357" s="131" t="s">
        <v>16677</v>
      </c>
      <c r="G2357" s="121" t="s">
        <v>16944</v>
      </c>
      <c r="H2357" s="141" t="s">
        <v>194</v>
      </c>
      <c r="I2357" s="121">
        <v>6</v>
      </c>
      <c r="J2357" s="121" t="s">
        <v>16945</v>
      </c>
      <c r="K2357" s="141" t="s">
        <v>14748</v>
      </c>
      <c r="L2357" s="121">
        <v>2</v>
      </c>
      <c r="M2357" s="27">
        <f t="shared" si="83"/>
        <v>260</v>
      </c>
      <c r="N2357" s="23"/>
      <c r="O2357" s="24" t="s">
        <v>32</v>
      </c>
    </row>
    <row r="2358" s="1" customFormat="1" ht="18.75" spans="1:15">
      <c r="A2358" s="121">
        <v>2353</v>
      </c>
      <c r="B2358" s="121" t="s">
        <v>14518</v>
      </c>
      <c r="C2358" s="121" t="s">
        <v>11004</v>
      </c>
      <c r="D2358" s="121" t="s">
        <v>10034</v>
      </c>
      <c r="E2358" s="121" t="s">
        <v>14519</v>
      </c>
      <c r="F2358" s="131" t="s">
        <v>16677</v>
      </c>
      <c r="G2358" s="121" t="s">
        <v>16946</v>
      </c>
      <c r="H2358" s="141" t="s">
        <v>194</v>
      </c>
      <c r="I2358" s="121">
        <v>5</v>
      </c>
      <c r="J2358" s="121" t="s">
        <v>16945</v>
      </c>
      <c r="K2358" s="141" t="s">
        <v>14748</v>
      </c>
      <c r="L2358" s="121">
        <v>2</v>
      </c>
      <c r="M2358" s="27">
        <f t="shared" si="83"/>
        <v>260</v>
      </c>
      <c r="N2358" s="23"/>
      <c r="O2358" s="24" t="s">
        <v>32</v>
      </c>
    </row>
    <row r="2359" s="1" customFormat="1" ht="18.75" spans="1:15">
      <c r="A2359" s="121">
        <v>2354</v>
      </c>
      <c r="B2359" s="121" t="s">
        <v>14518</v>
      </c>
      <c r="C2359" s="121" t="s">
        <v>11004</v>
      </c>
      <c r="D2359" s="121" t="s">
        <v>10034</v>
      </c>
      <c r="E2359" s="121" t="s">
        <v>14519</v>
      </c>
      <c r="F2359" s="131" t="s">
        <v>16677</v>
      </c>
      <c r="G2359" s="121" t="s">
        <v>16947</v>
      </c>
      <c r="H2359" s="141" t="s">
        <v>194</v>
      </c>
      <c r="I2359" s="121">
        <v>3</v>
      </c>
      <c r="J2359" s="121" t="s">
        <v>16945</v>
      </c>
      <c r="K2359" s="141" t="s">
        <v>14748</v>
      </c>
      <c r="L2359" s="121">
        <v>2</v>
      </c>
      <c r="M2359" s="27">
        <f t="shared" si="83"/>
        <v>260</v>
      </c>
      <c r="N2359" s="23"/>
      <c r="O2359" s="24" t="s">
        <v>32</v>
      </c>
    </row>
    <row r="2360" s="1" customFormat="1" ht="18.75" spans="1:15">
      <c r="A2360" s="121">
        <v>2355</v>
      </c>
      <c r="B2360" s="121" t="s">
        <v>14518</v>
      </c>
      <c r="C2360" s="121" t="s">
        <v>11004</v>
      </c>
      <c r="D2360" s="121" t="s">
        <v>10034</v>
      </c>
      <c r="E2360" s="121" t="s">
        <v>14519</v>
      </c>
      <c r="F2360" s="131" t="s">
        <v>16677</v>
      </c>
      <c r="G2360" s="121" t="s">
        <v>16948</v>
      </c>
      <c r="H2360" s="141" t="s">
        <v>194</v>
      </c>
      <c r="I2360" s="121">
        <v>6</v>
      </c>
      <c r="J2360" s="121" t="s">
        <v>16945</v>
      </c>
      <c r="K2360" s="141" t="s">
        <v>14748</v>
      </c>
      <c r="L2360" s="121">
        <v>2</v>
      </c>
      <c r="M2360" s="27">
        <f t="shared" si="83"/>
        <v>260</v>
      </c>
      <c r="N2360" s="23"/>
      <c r="O2360" s="24" t="s">
        <v>32</v>
      </c>
    </row>
    <row r="2361" s="1" customFormat="1" ht="18.75" spans="1:15">
      <c r="A2361" s="121">
        <v>2356</v>
      </c>
      <c r="B2361" s="121" t="s">
        <v>14518</v>
      </c>
      <c r="C2361" s="121" t="s">
        <v>11004</v>
      </c>
      <c r="D2361" s="121" t="s">
        <v>10034</v>
      </c>
      <c r="E2361" s="121" t="s">
        <v>14519</v>
      </c>
      <c r="F2361" s="131" t="s">
        <v>16677</v>
      </c>
      <c r="G2361" s="121" t="s">
        <v>16949</v>
      </c>
      <c r="H2361" s="141" t="s">
        <v>1583</v>
      </c>
      <c r="I2361" s="121">
        <v>2</v>
      </c>
      <c r="J2361" s="121" t="s">
        <v>16945</v>
      </c>
      <c r="K2361" s="141" t="s">
        <v>14748</v>
      </c>
      <c r="L2361" s="121">
        <v>2</v>
      </c>
      <c r="M2361" s="27">
        <f t="shared" si="83"/>
        <v>260</v>
      </c>
      <c r="N2361" s="23"/>
      <c r="O2361" s="24" t="s">
        <v>32</v>
      </c>
    </row>
    <row r="2362" s="1" customFormat="1" ht="18.75" spans="1:15">
      <c r="A2362" s="121">
        <v>2357</v>
      </c>
      <c r="B2362" s="121" t="s">
        <v>14518</v>
      </c>
      <c r="C2362" s="121" t="s">
        <v>11004</v>
      </c>
      <c r="D2362" s="121" t="s">
        <v>10034</v>
      </c>
      <c r="E2362" s="121" t="s">
        <v>14519</v>
      </c>
      <c r="F2362" s="131" t="s">
        <v>16677</v>
      </c>
      <c r="G2362" s="121" t="s">
        <v>16950</v>
      </c>
      <c r="H2362" s="141" t="s">
        <v>194</v>
      </c>
      <c r="I2362" s="121">
        <v>4</v>
      </c>
      <c r="J2362" s="121" t="s">
        <v>16945</v>
      </c>
      <c r="K2362" s="141" t="s">
        <v>14748</v>
      </c>
      <c r="L2362" s="121">
        <v>2</v>
      </c>
      <c r="M2362" s="27">
        <f t="shared" si="83"/>
        <v>260</v>
      </c>
      <c r="N2362" s="23"/>
      <c r="O2362" s="24" t="s">
        <v>32</v>
      </c>
    </row>
    <row r="2363" s="1" customFormat="1" ht="18.75" spans="1:15">
      <c r="A2363" s="121">
        <v>2358</v>
      </c>
      <c r="B2363" s="121" t="s">
        <v>14518</v>
      </c>
      <c r="C2363" s="121" t="s">
        <v>11004</v>
      </c>
      <c r="D2363" s="121" t="s">
        <v>10034</v>
      </c>
      <c r="E2363" s="121" t="s">
        <v>14519</v>
      </c>
      <c r="F2363" s="131" t="s">
        <v>16677</v>
      </c>
      <c r="G2363" s="121" t="s">
        <v>16951</v>
      </c>
      <c r="H2363" s="141" t="s">
        <v>194</v>
      </c>
      <c r="I2363" s="121">
        <v>3</v>
      </c>
      <c r="J2363" s="121" t="s">
        <v>16945</v>
      </c>
      <c r="K2363" s="141" t="s">
        <v>14748</v>
      </c>
      <c r="L2363" s="121">
        <v>2</v>
      </c>
      <c r="M2363" s="27">
        <f t="shared" si="83"/>
        <v>260</v>
      </c>
      <c r="N2363" s="23"/>
      <c r="O2363" s="24" t="s">
        <v>32</v>
      </c>
    </row>
    <row r="2364" s="1" customFormat="1" ht="18.75" spans="1:15">
      <c r="A2364" s="121">
        <v>2359</v>
      </c>
      <c r="B2364" s="121" t="s">
        <v>14518</v>
      </c>
      <c r="C2364" s="121" t="s">
        <v>11004</v>
      </c>
      <c r="D2364" s="121" t="s">
        <v>10034</v>
      </c>
      <c r="E2364" s="121" t="s">
        <v>14519</v>
      </c>
      <c r="F2364" s="131" t="s">
        <v>16677</v>
      </c>
      <c r="G2364" s="121" t="s">
        <v>16952</v>
      </c>
      <c r="H2364" s="141" t="s">
        <v>194</v>
      </c>
      <c r="I2364" s="121">
        <v>4</v>
      </c>
      <c r="J2364" s="121" t="s">
        <v>16945</v>
      </c>
      <c r="K2364" s="141" t="s">
        <v>14748</v>
      </c>
      <c r="L2364" s="121">
        <v>2</v>
      </c>
      <c r="M2364" s="27">
        <f t="shared" si="83"/>
        <v>260</v>
      </c>
      <c r="N2364" s="23"/>
      <c r="O2364" s="24" t="s">
        <v>32</v>
      </c>
    </row>
    <row r="2365" s="1" customFormat="1" ht="18.75" spans="1:15">
      <c r="A2365" s="121">
        <v>2360</v>
      </c>
      <c r="B2365" s="121" t="s">
        <v>14518</v>
      </c>
      <c r="C2365" s="121" t="s">
        <v>11004</v>
      </c>
      <c r="D2365" s="121" t="s">
        <v>10034</v>
      </c>
      <c r="E2365" s="121" t="s">
        <v>14519</v>
      </c>
      <c r="F2365" s="131" t="s">
        <v>16677</v>
      </c>
      <c r="G2365" s="121" t="s">
        <v>16953</v>
      </c>
      <c r="H2365" s="141" t="s">
        <v>194</v>
      </c>
      <c r="I2365" s="121">
        <v>4</v>
      </c>
      <c r="J2365" s="121" t="s">
        <v>16945</v>
      </c>
      <c r="K2365" s="141" t="s">
        <v>14748</v>
      </c>
      <c r="L2365" s="121">
        <v>2</v>
      </c>
      <c r="M2365" s="27">
        <f t="shared" si="83"/>
        <v>260</v>
      </c>
      <c r="N2365" s="23"/>
      <c r="O2365" s="24" t="s">
        <v>32</v>
      </c>
    </row>
    <row r="2366" s="1" customFormat="1" ht="18.75" spans="1:15">
      <c r="A2366" s="121">
        <v>2361</v>
      </c>
      <c r="B2366" s="121" t="s">
        <v>14518</v>
      </c>
      <c r="C2366" s="121" t="s">
        <v>11004</v>
      </c>
      <c r="D2366" s="121" t="s">
        <v>10034</v>
      </c>
      <c r="E2366" s="121" t="s">
        <v>14519</v>
      </c>
      <c r="F2366" s="131" t="s">
        <v>16677</v>
      </c>
      <c r="G2366" s="121" t="s">
        <v>16954</v>
      </c>
      <c r="H2366" s="141" t="s">
        <v>194</v>
      </c>
      <c r="I2366" s="121">
        <v>4</v>
      </c>
      <c r="J2366" s="121" t="s">
        <v>16945</v>
      </c>
      <c r="K2366" s="141" t="s">
        <v>14748</v>
      </c>
      <c r="L2366" s="121">
        <v>2</v>
      </c>
      <c r="M2366" s="27">
        <f t="shared" si="83"/>
        <v>260</v>
      </c>
      <c r="N2366" s="23"/>
      <c r="O2366" s="24" t="s">
        <v>32</v>
      </c>
    </row>
    <row r="2367" s="1" customFormat="1" ht="18.75" spans="1:15">
      <c r="A2367" s="121">
        <v>2362</v>
      </c>
      <c r="B2367" s="121" t="s">
        <v>14518</v>
      </c>
      <c r="C2367" s="121" t="s">
        <v>11004</v>
      </c>
      <c r="D2367" s="121" t="s">
        <v>10034</v>
      </c>
      <c r="E2367" s="121" t="s">
        <v>14519</v>
      </c>
      <c r="F2367" s="131" t="s">
        <v>16677</v>
      </c>
      <c r="G2367" s="121" t="s">
        <v>16955</v>
      </c>
      <c r="H2367" s="141" t="s">
        <v>194</v>
      </c>
      <c r="I2367" s="121">
        <v>4</v>
      </c>
      <c r="J2367" s="121" t="s">
        <v>16945</v>
      </c>
      <c r="K2367" s="141" t="s">
        <v>14748</v>
      </c>
      <c r="L2367" s="121">
        <v>2</v>
      </c>
      <c r="M2367" s="27">
        <f t="shared" si="83"/>
        <v>260</v>
      </c>
      <c r="N2367" s="23"/>
      <c r="O2367" s="24" t="s">
        <v>32</v>
      </c>
    </row>
    <row r="2368" s="1" customFormat="1" ht="18.75" spans="1:15">
      <c r="A2368" s="121">
        <v>2363</v>
      </c>
      <c r="B2368" s="121" t="s">
        <v>14518</v>
      </c>
      <c r="C2368" s="121" t="s">
        <v>11004</v>
      </c>
      <c r="D2368" s="121" t="s">
        <v>10034</v>
      </c>
      <c r="E2368" s="121" t="s">
        <v>14519</v>
      </c>
      <c r="F2368" s="131" t="s">
        <v>16677</v>
      </c>
      <c r="G2368" s="121" t="s">
        <v>16956</v>
      </c>
      <c r="H2368" s="141" t="s">
        <v>194</v>
      </c>
      <c r="I2368" s="121">
        <v>4</v>
      </c>
      <c r="J2368" s="121" t="s">
        <v>16945</v>
      </c>
      <c r="K2368" s="141" t="s">
        <v>14748</v>
      </c>
      <c r="L2368" s="121">
        <v>2</v>
      </c>
      <c r="M2368" s="27">
        <f t="shared" si="83"/>
        <v>260</v>
      </c>
      <c r="N2368" s="23"/>
      <c r="O2368" s="24" t="s">
        <v>32</v>
      </c>
    </row>
    <row r="2369" s="1" customFormat="1" ht="18.75" spans="1:15">
      <c r="A2369" s="121">
        <v>2364</v>
      </c>
      <c r="B2369" s="121" t="s">
        <v>14518</v>
      </c>
      <c r="C2369" s="121" t="s">
        <v>11004</v>
      </c>
      <c r="D2369" s="121" t="s">
        <v>10034</v>
      </c>
      <c r="E2369" s="121" t="s">
        <v>14519</v>
      </c>
      <c r="F2369" s="131" t="s">
        <v>16677</v>
      </c>
      <c r="G2369" s="121" t="s">
        <v>16957</v>
      </c>
      <c r="H2369" s="141" t="s">
        <v>194</v>
      </c>
      <c r="I2369" s="121">
        <v>3</v>
      </c>
      <c r="J2369" s="121" t="s">
        <v>16945</v>
      </c>
      <c r="K2369" s="141" t="s">
        <v>14748</v>
      </c>
      <c r="L2369" s="121">
        <v>2</v>
      </c>
      <c r="M2369" s="27">
        <f t="shared" si="83"/>
        <v>260</v>
      </c>
      <c r="N2369" s="23"/>
      <c r="O2369" s="24" t="s">
        <v>32</v>
      </c>
    </row>
    <row r="2370" s="1" customFormat="1" ht="18.75" spans="1:15">
      <c r="A2370" s="121">
        <v>2365</v>
      </c>
      <c r="B2370" s="121" t="s">
        <v>14518</v>
      </c>
      <c r="C2370" s="121" t="s">
        <v>11004</v>
      </c>
      <c r="D2370" s="121" t="s">
        <v>10034</v>
      </c>
      <c r="E2370" s="121" t="s">
        <v>14519</v>
      </c>
      <c r="F2370" s="131" t="s">
        <v>16677</v>
      </c>
      <c r="G2370" s="121" t="s">
        <v>16958</v>
      </c>
      <c r="H2370" s="141" t="s">
        <v>194</v>
      </c>
      <c r="I2370" s="121">
        <v>4</v>
      </c>
      <c r="J2370" s="121" t="s">
        <v>16945</v>
      </c>
      <c r="K2370" s="141" t="s">
        <v>14748</v>
      </c>
      <c r="L2370" s="121">
        <v>2</v>
      </c>
      <c r="M2370" s="27">
        <f t="shared" si="83"/>
        <v>260</v>
      </c>
      <c r="N2370" s="23"/>
      <c r="O2370" s="24" t="s">
        <v>32</v>
      </c>
    </row>
    <row r="2371" s="1" customFormat="1" ht="18.75" spans="1:15">
      <c r="A2371" s="121">
        <v>2366</v>
      </c>
      <c r="B2371" s="121" t="s">
        <v>14518</v>
      </c>
      <c r="C2371" s="121" t="s">
        <v>11004</v>
      </c>
      <c r="D2371" s="121" t="s">
        <v>10034</v>
      </c>
      <c r="E2371" s="121" t="s">
        <v>14519</v>
      </c>
      <c r="F2371" s="131" t="s">
        <v>16677</v>
      </c>
      <c r="G2371" s="121" t="s">
        <v>16959</v>
      </c>
      <c r="H2371" s="141" t="s">
        <v>194</v>
      </c>
      <c r="I2371" s="121">
        <v>4</v>
      </c>
      <c r="J2371" s="121" t="s">
        <v>16945</v>
      </c>
      <c r="K2371" s="141" t="s">
        <v>14748</v>
      </c>
      <c r="L2371" s="121">
        <v>2</v>
      </c>
      <c r="M2371" s="27">
        <f t="shared" si="83"/>
        <v>260</v>
      </c>
      <c r="N2371" s="23"/>
      <c r="O2371" s="24" t="s">
        <v>32</v>
      </c>
    </row>
    <row r="2372" s="1" customFormat="1" ht="18.75" spans="1:15">
      <c r="A2372" s="121">
        <v>2367</v>
      </c>
      <c r="B2372" s="121" t="s">
        <v>14518</v>
      </c>
      <c r="C2372" s="121" t="s">
        <v>11004</v>
      </c>
      <c r="D2372" s="121" t="s">
        <v>10034</v>
      </c>
      <c r="E2372" s="121" t="s">
        <v>14519</v>
      </c>
      <c r="F2372" s="131" t="s">
        <v>16677</v>
      </c>
      <c r="G2372" s="121" t="s">
        <v>16960</v>
      </c>
      <c r="H2372" s="141" t="s">
        <v>194</v>
      </c>
      <c r="I2372" s="121">
        <v>4</v>
      </c>
      <c r="J2372" s="121" t="s">
        <v>16945</v>
      </c>
      <c r="K2372" s="141" t="s">
        <v>14748</v>
      </c>
      <c r="L2372" s="121">
        <v>2</v>
      </c>
      <c r="M2372" s="27">
        <f t="shared" si="83"/>
        <v>260</v>
      </c>
      <c r="N2372" s="23"/>
      <c r="O2372" s="24" t="s">
        <v>32</v>
      </c>
    </row>
    <row r="2373" s="1" customFormat="1" ht="18.75" spans="1:15">
      <c r="A2373" s="121">
        <v>2368</v>
      </c>
      <c r="B2373" s="121" t="s">
        <v>14518</v>
      </c>
      <c r="C2373" s="121" t="s">
        <v>11004</v>
      </c>
      <c r="D2373" s="121" t="s">
        <v>10034</v>
      </c>
      <c r="E2373" s="121" t="s">
        <v>14519</v>
      </c>
      <c r="F2373" s="131" t="s">
        <v>16677</v>
      </c>
      <c r="G2373" s="121" t="s">
        <v>16961</v>
      </c>
      <c r="H2373" s="141" t="s">
        <v>194</v>
      </c>
      <c r="I2373" s="121">
        <v>6</v>
      </c>
      <c r="J2373" s="121" t="s">
        <v>16962</v>
      </c>
      <c r="K2373" s="141" t="s">
        <v>14748</v>
      </c>
      <c r="L2373" s="121">
        <v>3</v>
      </c>
      <c r="M2373" s="27">
        <f t="shared" si="83"/>
        <v>390</v>
      </c>
      <c r="N2373" s="23"/>
      <c r="O2373" s="24" t="s">
        <v>32</v>
      </c>
    </row>
    <row r="2374" s="1" customFormat="1" ht="18.75" spans="1:15">
      <c r="A2374" s="121">
        <v>2369</v>
      </c>
      <c r="B2374" s="121" t="s">
        <v>14518</v>
      </c>
      <c r="C2374" s="121" t="s">
        <v>11004</v>
      </c>
      <c r="D2374" s="121" t="s">
        <v>10034</v>
      </c>
      <c r="E2374" s="121" t="s">
        <v>14519</v>
      </c>
      <c r="F2374" s="131" t="s">
        <v>16677</v>
      </c>
      <c r="G2374" s="121" t="s">
        <v>16963</v>
      </c>
      <c r="H2374" s="141" t="s">
        <v>51</v>
      </c>
      <c r="I2374" s="121">
        <v>6</v>
      </c>
      <c r="J2374" s="121" t="s">
        <v>16964</v>
      </c>
      <c r="K2374" s="141" t="s">
        <v>14748</v>
      </c>
      <c r="L2374" s="121">
        <v>2</v>
      </c>
      <c r="M2374" s="27">
        <f>L2374*312</f>
        <v>624</v>
      </c>
      <c r="N2374" s="23"/>
      <c r="O2374" s="24" t="s">
        <v>32</v>
      </c>
    </row>
    <row r="2375" s="1" customFormat="1" ht="18.75" spans="1:15">
      <c r="A2375" s="121">
        <v>2370</v>
      </c>
      <c r="B2375" s="121" t="s">
        <v>14518</v>
      </c>
      <c r="C2375" s="121" t="s">
        <v>11004</v>
      </c>
      <c r="D2375" s="121" t="s">
        <v>10034</v>
      </c>
      <c r="E2375" s="121" t="s">
        <v>14519</v>
      </c>
      <c r="F2375" s="131" t="s">
        <v>16677</v>
      </c>
      <c r="G2375" s="121" t="s">
        <v>16965</v>
      </c>
      <c r="H2375" s="141" t="s">
        <v>51</v>
      </c>
      <c r="I2375" s="121">
        <v>3</v>
      </c>
      <c r="J2375" s="121" t="s">
        <v>16964</v>
      </c>
      <c r="K2375" s="141" t="s">
        <v>14748</v>
      </c>
      <c r="L2375" s="121">
        <v>2</v>
      </c>
      <c r="M2375" s="27">
        <f>L2375*312</f>
        <v>624</v>
      </c>
      <c r="N2375" s="23"/>
      <c r="O2375" s="24" t="s">
        <v>32</v>
      </c>
    </row>
    <row r="2376" s="1" customFormat="1" ht="18.75" spans="1:15">
      <c r="A2376" s="121">
        <v>2371</v>
      </c>
      <c r="B2376" s="121" t="s">
        <v>14518</v>
      </c>
      <c r="C2376" s="121" t="s">
        <v>11004</v>
      </c>
      <c r="D2376" s="121" t="s">
        <v>10034</v>
      </c>
      <c r="E2376" s="121" t="s">
        <v>14519</v>
      </c>
      <c r="F2376" s="131" t="s">
        <v>16677</v>
      </c>
      <c r="G2376" s="121" t="s">
        <v>16966</v>
      </c>
      <c r="H2376" s="141" t="s">
        <v>51</v>
      </c>
      <c r="I2376" s="121">
        <v>5</v>
      </c>
      <c r="J2376" s="121" t="s">
        <v>16964</v>
      </c>
      <c r="K2376" s="141" t="s">
        <v>14748</v>
      </c>
      <c r="L2376" s="121">
        <v>2</v>
      </c>
      <c r="M2376" s="27">
        <f>L2376*312</f>
        <v>624</v>
      </c>
      <c r="N2376" s="23"/>
      <c r="O2376" s="24" t="s">
        <v>32</v>
      </c>
    </row>
    <row r="2377" s="1" customFormat="1" ht="18.75" spans="1:15">
      <c r="A2377" s="121">
        <v>2372</v>
      </c>
      <c r="B2377" s="121" t="s">
        <v>14518</v>
      </c>
      <c r="C2377" s="121" t="s">
        <v>11004</v>
      </c>
      <c r="D2377" s="121" t="s">
        <v>10034</v>
      </c>
      <c r="E2377" s="121" t="s">
        <v>14519</v>
      </c>
      <c r="F2377" s="131" t="s">
        <v>16677</v>
      </c>
      <c r="G2377" s="121" t="s">
        <v>16967</v>
      </c>
      <c r="H2377" s="141" t="s">
        <v>194</v>
      </c>
      <c r="I2377" s="121">
        <v>5</v>
      </c>
      <c r="J2377" s="121" t="s">
        <v>16964</v>
      </c>
      <c r="K2377" s="141" t="s">
        <v>14748</v>
      </c>
      <c r="L2377" s="121">
        <v>3</v>
      </c>
      <c r="M2377" s="27">
        <f>L2377*130</f>
        <v>390</v>
      </c>
      <c r="N2377" s="23"/>
      <c r="O2377" s="24" t="s">
        <v>32</v>
      </c>
    </row>
    <row r="2378" s="1" customFormat="1" ht="18.75" spans="1:15">
      <c r="A2378" s="121">
        <v>2373</v>
      </c>
      <c r="B2378" s="121" t="s">
        <v>14518</v>
      </c>
      <c r="C2378" s="121" t="s">
        <v>11004</v>
      </c>
      <c r="D2378" s="121" t="s">
        <v>10034</v>
      </c>
      <c r="E2378" s="121" t="s">
        <v>14519</v>
      </c>
      <c r="F2378" s="131" t="s">
        <v>16677</v>
      </c>
      <c r="G2378" s="121" t="s">
        <v>16968</v>
      </c>
      <c r="H2378" s="141" t="s">
        <v>51</v>
      </c>
      <c r="I2378" s="121">
        <v>4</v>
      </c>
      <c r="J2378" s="121" t="s">
        <v>16964</v>
      </c>
      <c r="K2378" s="141" t="s">
        <v>14748</v>
      </c>
      <c r="L2378" s="121">
        <v>2</v>
      </c>
      <c r="M2378" s="27">
        <f>L2378*312</f>
        <v>624</v>
      </c>
      <c r="N2378" s="23"/>
      <c r="O2378" s="24" t="s">
        <v>32</v>
      </c>
    </row>
    <row r="2379" s="1" customFormat="1" ht="18.75" spans="1:15">
      <c r="A2379" s="121">
        <v>2374</v>
      </c>
      <c r="B2379" s="121" t="s">
        <v>14518</v>
      </c>
      <c r="C2379" s="121" t="s">
        <v>11004</v>
      </c>
      <c r="D2379" s="121" t="s">
        <v>10034</v>
      </c>
      <c r="E2379" s="121" t="s">
        <v>14519</v>
      </c>
      <c r="F2379" s="131" t="s">
        <v>16677</v>
      </c>
      <c r="G2379" s="121" t="s">
        <v>16969</v>
      </c>
      <c r="H2379" s="141" t="s">
        <v>194</v>
      </c>
      <c r="I2379" s="121">
        <v>4</v>
      </c>
      <c r="J2379" s="121" t="s">
        <v>16964</v>
      </c>
      <c r="K2379" s="141" t="s">
        <v>14748</v>
      </c>
      <c r="L2379" s="121">
        <v>2</v>
      </c>
      <c r="M2379" s="27">
        <f>L2379*130</f>
        <v>260</v>
      </c>
      <c r="N2379" s="23"/>
      <c r="O2379" s="24" t="s">
        <v>32</v>
      </c>
    </row>
    <row r="2380" s="1" customFormat="1" ht="18.75" spans="1:15">
      <c r="A2380" s="121">
        <v>2375</v>
      </c>
      <c r="B2380" s="121" t="s">
        <v>14518</v>
      </c>
      <c r="C2380" s="121" t="s">
        <v>11004</v>
      </c>
      <c r="D2380" s="121" t="s">
        <v>10034</v>
      </c>
      <c r="E2380" s="121" t="s">
        <v>14519</v>
      </c>
      <c r="F2380" s="131" t="s">
        <v>16677</v>
      </c>
      <c r="G2380" s="121" t="s">
        <v>16970</v>
      </c>
      <c r="H2380" s="141" t="s">
        <v>51</v>
      </c>
      <c r="I2380" s="121">
        <v>5</v>
      </c>
      <c r="J2380" s="121" t="s">
        <v>16962</v>
      </c>
      <c r="K2380" s="141" t="s">
        <v>14748</v>
      </c>
      <c r="L2380" s="121">
        <v>3</v>
      </c>
      <c r="M2380" s="27">
        <f>L2380*312</f>
        <v>936</v>
      </c>
      <c r="N2380" s="23"/>
      <c r="O2380" s="24" t="s">
        <v>32</v>
      </c>
    </row>
    <row r="2381" s="1" customFormat="1" ht="18.75" spans="1:15">
      <c r="A2381" s="121">
        <v>2376</v>
      </c>
      <c r="B2381" s="121" t="s">
        <v>14518</v>
      </c>
      <c r="C2381" s="121" t="s">
        <v>11004</v>
      </c>
      <c r="D2381" s="121" t="s">
        <v>10034</v>
      </c>
      <c r="E2381" s="121" t="s">
        <v>14519</v>
      </c>
      <c r="F2381" s="131" t="s">
        <v>16677</v>
      </c>
      <c r="G2381" s="121" t="s">
        <v>16971</v>
      </c>
      <c r="H2381" s="141" t="s">
        <v>194</v>
      </c>
      <c r="I2381" s="121">
        <v>3</v>
      </c>
      <c r="J2381" s="121" t="s">
        <v>16962</v>
      </c>
      <c r="K2381" s="141" t="s">
        <v>14748</v>
      </c>
      <c r="L2381" s="121">
        <v>2</v>
      </c>
      <c r="M2381" s="27">
        <f t="shared" ref="M2381:M2390" si="84">L2381*130</f>
        <v>260</v>
      </c>
      <c r="N2381" s="23"/>
      <c r="O2381" s="24" t="s">
        <v>32</v>
      </c>
    </row>
    <row r="2382" s="1" customFormat="1" ht="18.75" spans="1:15">
      <c r="A2382" s="121">
        <v>2377</v>
      </c>
      <c r="B2382" s="121" t="s">
        <v>14518</v>
      </c>
      <c r="C2382" s="121" t="s">
        <v>11004</v>
      </c>
      <c r="D2382" s="121" t="s">
        <v>10034</v>
      </c>
      <c r="E2382" s="121" t="s">
        <v>14519</v>
      </c>
      <c r="F2382" s="131" t="s">
        <v>16677</v>
      </c>
      <c r="G2382" s="121" t="s">
        <v>16972</v>
      </c>
      <c r="H2382" s="141" t="s">
        <v>194</v>
      </c>
      <c r="I2382" s="121">
        <v>3</v>
      </c>
      <c r="J2382" s="121" t="s">
        <v>16962</v>
      </c>
      <c r="K2382" s="141" t="s">
        <v>14748</v>
      </c>
      <c r="L2382" s="121">
        <v>2</v>
      </c>
      <c r="M2382" s="27">
        <f t="shared" si="84"/>
        <v>260</v>
      </c>
      <c r="N2382" s="23"/>
      <c r="O2382" s="24" t="s">
        <v>32</v>
      </c>
    </row>
    <row r="2383" s="1" customFormat="1" ht="18.75" spans="1:15">
      <c r="A2383" s="121">
        <v>2378</v>
      </c>
      <c r="B2383" s="121" t="s">
        <v>14518</v>
      </c>
      <c r="C2383" s="121" t="s">
        <v>11004</v>
      </c>
      <c r="D2383" s="121" t="s">
        <v>10034</v>
      </c>
      <c r="E2383" s="121" t="s">
        <v>14519</v>
      </c>
      <c r="F2383" s="131" t="s">
        <v>16677</v>
      </c>
      <c r="G2383" s="121" t="s">
        <v>16973</v>
      </c>
      <c r="H2383" s="141" t="s">
        <v>194</v>
      </c>
      <c r="I2383" s="121">
        <v>4</v>
      </c>
      <c r="J2383" s="121" t="s">
        <v>16962</v>
      </c>
      <c r="K2383" s="141" t="s">
        <v>14748</v>
      </c>
      <c r="L2383" s="121">
        <v>3</v>
      </c>
      <c r="M2383" s="27">
        <f t="shared" si="84"/>
        <v>390</v>
      </c>
      <c r="N2383" s="23"/>
      <c r="O2383" s="24" t="s">
        <v>32</v>
      </c>
    </row>
    <row r="2384" s="1" customFormat="1" ht="18.75" spans="1:15">
      <c r="A2384" s="121">
        <v>2379</v>
      </c>
      <c r="B2384" s="121" t="s">
        <v>14518</v>
      </c>
      <c r="C2384" s="121" t="s">
        <v>11004</v>
      </c>
      <c r="D2384" s="121" t="s">
        <v>10034</v>
      </c>
      <c r="E2384" s="121" t="s">
        <v>14519</v>
      </c>
      <c r="F2384" s="131" t="s">
        <v>16677</v>
      </c>
      <c r="G2384" s="121" t="s">
        <v>16974</v>
      </c>
      <c r="H2384" s="141" t="s">
        <v>194</v>
      </c>
      <c r="I2384" s="121">
        <v>3</v>
      </c>
      <c r="J2384" s="121" t="s">
        <v>16962</v>
      </c>
      <c r="K2384" s="141" t="s">
        <v>14748</v>
      </c>
      <c r="L2384" s="121">
        <v>2</v>
      </c>
      <c r="M2384" s="27">
        <f t="shared" si="84"/>
        <v>260</v>
      </c>
      <c r="N2384" s="23"/>
      <c r="O2384" s="24" t="s">
        <v>32</v>
      </c>
    </row>
    <row r="2385" s="1" customFormat="1" ht="18.75" spans="1:15">
      <c r="A2385" s="121">
        <v>2380</v>
      </c>
      <c r="B2385" s="121" t="s">
        <v>14518</v>
      </c>
      <c r="C2385" s="121" t="s">
        <v>11004</v>
      </c>
      <c r="D2385" s="121" t="s">
        <v>10034</v>
      </c>
      <c r="E2385" s="121" t="s">
        <v>14519</v>
      </c>
      <c r="F2385" s="131" t="s">
        <v>16677</v>
      </c>
      <c r="G2385" s="121" t="s">
        <v>16975</v>
      </c>
      <c r="H2385" s="141" t="s">
        <v>1583</v>
      </c>
      <c r="I2385" s="121">
        <v>3</v>
      </c>
      <c r="J2385" s="121" t="s">
        <v>16962</v>
      </c>
      <c r="K2385" s="141" t="s">
        <v>14748</v>
      </c>
      <c r="L2385" s="121">
        <v>2</v>
      </c>
      <c r="M2385" s="27">
        <f t="shared" si="84"/>
        <v>260</v>
      </c>
      <c r="N2385" s="23"/>
      <c r="O2385" s="24" t="s">
        <v>32</v>
      </c>
    </row>
    <row r="2386" s="1" customFormat="1" ht="18.75" spans="1:15">
      <c r="A2386" s="121">
        <v>2381</v>
      </c>
      <c r="B2386" s="121" t="s">
        <v>14518</v>
      </c>
      <c r="C2386" s="121" t="s">
        <v>11004</v>
      </c>
      <c r="D2386" s="121" t="s">
        <v>10034</v>
      </c>
      <c r="E2386" s="121" t="s">
        <v>14519</v>
      </c>
      <c r="F2386" s="131" t="s">
        <v>16677</v>
      </c>
      <c r="G2386" s="121" t="s">
        <v>16976</v>
      </c>
      <c r="H2386" s="141" t="s">
        <v>194</v>
      </c>
      <c r="I2386" s="121">
        <v>5</v>
      </c>
      <c r="J2386" s="121" t="s">
        <v>16977</v>
      </c>
      <c r="K2386" s="141" t="s">
        <v>14748</v>
      </c>
      <c r="L2386" s="121">
        <v>2</v>
      </c>
      <c r="M2386" s="27">
        <f t="shared" si="84"/>
        <v>260</v>
      </c>
      <c r="N2386" s="23"/>
      <c r="O2386" s="24" t="s">
        <v>32</v>
      </c>
    </row>
    <row r="2387" s="1" customFormat="1" ht="18.75" spans="1:15">
      <c r="A2387" s="121">
        <v>2382</v>
      </c>
      <c r="B2387" s="121" t="s">
        <v>14518</v>
      </c>
      <c r="C2387" s="121" t="s">
        <v>11004</v>
      </c>
      <c r="D2387" s="121" t="s">
        <v>10034</v>
      </c>
      <c r="E2387" s="121" t="s">
        <v>14519</v>
      </c>
      <c r="F2387" s="131" t="s">
        <v>16677</v>
      </c>
      <c r="G2387" s="121" t="s">
        <v>16978</v>
      </c>
      <c r="H2387" s="141" t="s">
        <v>194</v>
      </c>
      <c r="I2387" s="121">
        <v>5</v>
      </c>
      <c r="J2387" s="121" t="s">
        <v>16977</v>
      </c>
      <c r="K2387" s="141" t="s">
        <v>14748</v>
      </c>
      <c r="L2387" s="121">
        <v>3</v>
      </c>
      <c r="M2387" s="27">
        <f t="shared" si="84"/>
        <v>390</v>
      </c>
      <c r="N2387" s="23"/>
      <c r="O2387" s="24" t="s">
        <v>32</v>
      </c>
    </row>
    <row r="2388" s="1" customFormat="1" ht="18.75" spans="1:15">
      <c r="A2388" s="121">
        <v>2383</v>
      </c>
      <c r="B2388" s="121" t="s">
        <v>14518</v>
      </c>
      <c r="C2388" s="121" t="s">
        <v>11004</v>
      </c>
      <c r="D2388" s="121" t="s">
        <v>10034</v>
      </c>
      <c r="E2388" s="121" t="s">
        <v>14519</v>
      </c>
      <c r="F2388" s="131" t="s">
        <v>16677</v>
      </c>
      <c r="G2388" s="121" t="s">
        <v>16979</v>
      </c>
      <c r="H2388" s="141" t="s">
        <v>1583</v>
      </c>
      <c r="I2388" s="121">
        <v>3</v>
      </c>
      <c r="J2388" s="121" t="s">
        <v>16977</v>
      </c>
      <c r="K2388" s="141" t="s">
        <v>14748</v>
      </c>
      <c r="L2388" s="121">
        <v>2</v>
      </c>
      <c r="M2388" s="27">
        <f t="shared" si="84"/>
        <v>260</v>
      </c>
      <c r="N2388" s="23"/>
      <c r="O2388" s="24" t="s">
        <v>32</v>
      </c>
    </row>
    <row r="2389" s="1" customFormat="1" ht="18.75" spans="1:15">
      <c r="A2389" s="121">
        <v>2384</v>
      </c>
      <c r="B2389" s="121" t="s">
        <v>14518</v>
      </c>
      <c r="C2389" s="121" t="s">
        <v>11004</v>
      </c>
      <c r="D2389" s="121" t="s">
        <v>10034</v>
      </c>
      <c r="E2389" s="121" t="s">
        <v>14519</v>
      </c>
      <c r="F2389" s="131" t="s">
        <v>16677</v>
      </c>
      <c r="G2389" s="121" t="s">
        <v>16980</v>
      </c>
      <c r="H2389" s="141" t="s">
        <v>194</v>
      </c>
      <c r="I2389" s="121">
        <v>3</v>
      </c>
      <c r="J2389" s="121" t="s">
        <v>16977</v>
      </c>
      <c r="K2389" s="141" t="s">
        <v>14748</v>
      </c>
      <c r="L2389" s="121">
        <v>2</v>
      </c>
      <c r="M2389" s="27">
        <f t="shared" si="84"/>
        <v>260</v>
      </c>
      <c r="N2389" s="23"/>
      <c r="O2389" s="24" t="s">
        <v>32</v>
      </c>
    </row>
    <row r="2390" s="1" customFormat="1" ht="18.75" spans="1:15">
      <c r="A2390" s="121">
        <v>2385</v>
      </c>
      <c r="B2390" s="121" t="s">
        <v>14518</v>
      </c>
      <c r="C2390" s="121" t="s">
        <v>11004</v>
      </c>
      <c r="D2390" s="121" t="s">
        <v>10034</v>
      </c>
      <c r="E2390" s="121" t="s">
        <v>14519</v>
      </c>
      <c r="F2390" s="131" t="s">
        <v>16677</v>
      </c>
      <c r="G2390" s="121" t="s">
        <v>16981</v>
      </c>
      <c r="H2390" s="141" t="s">
        <v>1583</v>
      </c>
      <c r="I2390" s="121">
        <v>4</v>
      </c>
      <c r="J2390" s="121" t="s">
        <v>16977</v>
      </c>
      <c r="K2390" s="141" t="s">
        <v>14748</v>
      </c>
      <c r="L2390" s="121">
        <v>3</v>
      </c>
      <c r="M2390" s="27">
        <f t="shared" si="84"/>
        <v>390</v>
      </c>
      <c r="N2390" s="23"/>
      <c r="O2390" s="24" t="s">
        <v>32</v>
      </c>
    </row>
    <row r="2391" s="1" customFormat="1" ht="18.75" spans="1:15">
      <c r="A2391" s="121">
        <v>2386</v>
      </c>
      <c r="B2391" s="121" t="s">
        <v>14518</v>
      </c>
      <c r="C2391" s="121" t="s">
        <v>11004</v>
      </c>
      <c r="D2391" s="121" t="s">
        <v>10034</v>
      </c>
      <c r="E2391" s="121" t="s">
        <v>14519</v>
      </c>
      <c r="F2391" s="131" t="s">
        <v>16677</v>
      </c>
      <c r="G2391" s="121" t="s">
        <v>16982</v>
      </c>
      <c r="H2391" s="141" t="s">
        <v>51</v>
      </c>
      <c r="I2391" s="121">
        <v>4</v>
      </c>
      <c r="J2391" s="121" t="s">
        <v>16977</v>
      </c>
      <c r="K2391" s="141" t="s">
        <v>14748</v>
      </c>
      <c r="L2391" s="121">
        <v>3</v>
      </c>
      <c r="M2391" s="27">
        <f>L2391*312</f>
        <v>936</v>
      </c>
      <c r="N2391" s="23"/>
      <c r="O2391" s="24" t="s">
        <v>32</v>
      </c>
    </row>
    <row r="2392" s="1" customFormat="1" ht="18.75" spans="1:15">
      <c r="A2392" s="121">
        <v>2387</v>
      </c>
      <c r="B2392" s="121" t="s">
        <v>14518</v>
      </c>
      <c r="C2392" s="121" t="s">
        <v>11004</v>
      </c>
      <c r="D2392" s="121" t="s">
        <v>10034</v>
      </c>
      <c r="E2392" s="121" t="s">
        <v>14519</v>
      </c>
      <c r="F2392" s="131" t="s">
        <v>16677</v>
      </c>
      <c r="G2392" s="121" t="s">
        <v>16983</v>
      </c>
      <c r="H2392" s="141" t="s">
        <v>194</v>
      </c>
      <c r="I2392" s="121">
        <v>4</v>
      </c>
      <c r="J2392" s="121" t="s">
        <v>16977</v>
      </c>
      <c r="K2392" s="141" t="s">
        <v>14748</v>
      </c>
      <c r="L2392" s="121">
        <v>3</v>
      </c>
      <c r="M2392" s="27">
        <f t="shared" ref="M2392:M2398" si="85">L2392*130</f>
        <v>390</v>
      </c>
      <c r="N2392" s="23"/>
      <c r="O2392" s="24" t="s">
        <v>32</v>
      </c>
    </row>
    <row r="2393" s="1" customFormat="1" ht="18.75" spans="1:15">
      <c r="A2393" s="121">
        <v>2388</v>
      </c>
      <c r="B2393" s="121" t="s">
        <v>14518</v>
      </c>
      <c r="C2393" s="121" t="s">
        <v>11004</v>
      </c>
      <c r="D2393" s="121" t="s">
        <v>10034</v>
      </c>
      <c r="E2393" s="121" t="s">
        <v>14519</v>
      </c>
      <c r="F2393" s="131" t="s">
        <v>16677</v>
      </c>
      <c r="G2393" s="121" t="s">
        <v>16984</v>
      </c>
      <c r="H2393" s="141" t="s">
        <v>194</v>
      </c>
      <c r="I2393" s="121">
        <v>5</v>
      </c>
      <c r="J2393" s="121" t="s">
        <v>16977</v>
      </c>
      <c r="K2393" s="141" t="s">
        <v>14748</v>
      </c>
      <c r="L2393" s="121">
        <v>3</v>
      </c>
      <c r="M2393" s="27">
        <f t="shared" si="85"/>
        <v>390</v>
      </c>
      <c r="N2393" s="23"/>
      <c r="O2393" s="24" t="s">
        <v>32</v>
      </c>
    </row>
    <row r="2394" s="1" customFormat="1" ht="18.75" spans="1:15">
      <c r="A2394" s="121">
        <v>2389</v>
      </c>
      <c r="B2394" s="121" t="s">
        <v>14518</v>
      </c>
      <c r="C2394" s="121" t="s">
        <v>11004</v>
      </c>
      <c r="D2394" s="121" t="s">
        <v>10034</v>
      </c>
      <c r="E2394" s="121" t="s">
        <v>14519</v>
      </c>
      <c r="F2394" s="131" t="s">
        <v>16677</v>
      </c>
      <c r="G2394" s="121" t="s">
        <v>16985</v>
      </c>
      <c r="H2394" s="141" t="s">
        <v>1583</v>
      </c>
      <c r="I2394" s="121">
        <v>4</v>
      </c>
      <c r="J2394" s="121" t="s">
        <v>16977</v>
      </c>
      <c r="K2394" s="141" t="s">
        <v>14748</v>
      </c>
      <c r="L2394" s="121">
        <v>2</v>
      </c>
      <c r="M2394" s="27">
        <f t="shared" si="85"/>
        <v>260</v>
      </c>
      <c r="N2394" s="23"/>
      <c r="O2394" s="24" t="s">
        <v>32</v>
      </c>
    </row>
    <row r="2395" s="1" customFormat="1" ht="18.75" spans="1:15">
      <c r="A2395" s="121">
        <v>2390</v>
      </c>
      <c r="B2395" s="121" t="s">
        <v>14518</v>
      </c>
      <c r="C2395" s="121" t="s">
        <v>11004</v>
      </c>
      <c r="D2395" s="121" t="s">
        <v>10034</v>
      </c>
      <c r="E2395" s="121" t="s">
        <v>14519</v>
      </c>
      <c r="F2395" s="131" t="s">
        <v>16677</v>
      </c>
      <c r="G2395" s="121" t="s">
        <v>16986</v>
      </c>
      <c r="H2395" s="141" t="s">
        <v>194</v>
      </c>
      <c r="I2395" s="121">
        <v>3</v>
      </c>
      <c r="J2395" s="121" t="s">
        <v>16977</v>
      </c>
      <c r="K2395" s="141" t="s">
        <v>14748</v>
      </c>
      <c r="L2395" s="121">
        <v>2</v>
      </c>
      <c r="M2395" s="27">
        <f t="shared" si="85"/>
        <v>260</v>
      </c>
      <c r="N2395" s="23"/>
      <c r="O2395" s="24" t="s">
        <v>32</v>
      </c>
    </row>
    <row r="2396" s="1" customFormat="1" ht="18.75" spans="1:15">
      <c r="A2396" s="121">
        <v>2391</v>
      </c>
      <c r="B2396" s="121" t="s">
        <v>14518</v>
      </c>
      <c r="C2396" s="121" t="s">
        <v>11004</v>
      </c>
      <c r="D2396" s="121" t="s">
        <v>10034</v>
      </c>
      <c r="E2396" s="121" t="s">
        <v>14519</v>
      </c>
      <c r="F2396" s="131" t="s">
        <v>16677</v>
      </c>
      <c r="G2396" s="121" t="s">
        <v>16987</v>
      </c>
      <c r="H2396" s="141" t="s">
        <v>194</v>
      </c>
      <c r="I2396" s="121">
        <v>4</v>
      </c>
      <c r="J2396" s="121" t="s">
        <v>16977</v>
      </c>
      <c r="K2396" s="141" t="s">
        <v>14748</v>
      </c>
      <c r="L2396" s="121">
        <v>2</v>
      </c>
      <c r="M2396" s="27">
        <f t="shared" si="85"/>
        <v>260</v>
      </c>
      <c r="N2396" s="23"/>
      <c r="O2396" s="24" t="s">
        <v>32</v>
      </c>
    </row>
    <row r="2397" s="1" customFormat="1" ht="18.75" spans="1:15">
      <c r="A2397" s="121">
        <v>2392</v>
      </c>
      <c r="B2397" s="121" t="s">
        <v>14518</v>
      </c>
      <c r="C2397" s="121" t="s">
        <v>11004</v>
      </c>
      <c r="D2397" s="121" t="s">
        <v>10034</v>
      </c>
      <c r="E2397" s="121" t="s">
        <v>14519</v>
      </c>
      <c r="F2397" s="131" t="s">
        <v>16677</v>
      </c>
      <c r="G2397" s="121" t="s">
        <v>16988</v>
      </c>
      <c r="H2397" s="141" t="s">
        <v>194</v>
      </c>
      <c r="I2397" s="121">
        <v>4</v>
      </c>
      <c r="J2397" s="121" t="s">
        <v>16977</v>
      </c>
      <c r="K2397" s="141" t="s">
        <v>14748</v>
      </c>
      <c r="L2397" s="121">
        <v>3</v>
      </c>
      <c r="M2397" s="27">
        <f t="shared" si="85"/>
        <v>390</v>
      </c>
      <c r="N2397" s="23"/>
      <c r="O2397" s="24" t="s">
        <v>32</v>
      </c>
    </row>
    <row r="2398" s="1" customFormat="1" ht="18.75" spans="1:15">
      <c r="A2398" s="121">
        <v>2393</v>
      </c>
      <c r="B2398" s="121" t="s">
        <v>14518</v>
      </c>
      <c r="C2398" s="121" t="s">
        <v>11004</v>
      </c>
      <c r="D2398" s="121" t="s">
        <v>10034</v>
      </c>
      <c r="E2398" s="121" t="s">
        <v>14519</v>
      </c>
      <c r="F2398" s="131" t="s">
        <v>16677</v>
      </c>
      <c r="G2398" s="121" t="s">
        <v>16989</v>
      </c>
      <c r="H2398" s="141" t="s">
        <v>194</v>
      </c>
      <c r="I2398" s="121">
        <v>2</v>
      </c>
      <c r="J2398" s="121" t="s">
        <v>16977</v>
      </c>
      <c r="K2398" s="141" t="s">
        <v>14748</v>
      </c>
      <c r="L2398" s="121">
        <v>2</v>
      </c>
      <c r="M2398" s="27">
        <f t="shared" si="85"/>
        <v>260</v>
      </c>
      <c r="N2398" s="23"/>
      <c r="O2398" s="24" t="s">
        <v>32</v>
      </c>
    </row>
    <row r="2399" s="1" customFormat="1" ht="18.75" spans="1:15">
      <c r="A2399" s="121">
        <v>2394</v>
      </c>
      <c r="B2399" s="121" t="s">
        <v>14518</v>
      </c>
      <c r="C2399" s="121" t="s">
        <v>11004</v>
      </c>
      <c r="D2399" s="121" t="s">
        <v>10034</v>
      </c>
      <c r="E2399" s="121" t="s">
        <v>14519</v>
      </c>
      <c r="F2399" s="131" t="s">
        <v>16677</v>
      </c>
      <c r="G2399" s="121" t="s">
        <v>16990</v>
      </c>
      <c r="H2399" s="141" t="s">
        <v>51</v>
      </c>
      <c r="I2399" s="121">
        <v>3</v>
      </c>
      <c r="J2399" s="121" t="s">
        <v>16991</v>
      </c>
      <c r="K2399" s="141" t="s">
        <v>14748</v>
      </c>
      <c r="L2399" s="121">
        <v>2</v>
      </c>
      <c r="M2399" s="27">
        <f>L2399*312</f>
        <v>624</v>
      </c>
      <c r="N2399" s="23"/>
      <c r="O2399" s="24" t="s">
        <v>32</v>
      </c>
    </row>
    <row r="2400" s="1" customFormat="1" ht="18.75" spans="1:15">
      <c r="A2400" s="121">
        <v>2395</v>
      </c>
      <c r="B2400" s="121" t="s">
        <v>14518</v>
      </c>
      <c r="C2400" s="121" t="s">
        <v>11004</v>
      </c>
      <c r="D2400" s="121" t="s">
        <v>10034</v>
      </c>
      <c r="E2400" s="121" t="s">
        <v>14519</v>
      </c>
      <c r="F2400" s="131" t="s">
        <v>16677</v>
      </c>
      <c r="G2400" s="121" t="s">
        <v>16992</v>
      </c>
      <c r="H2400" s="141" t="s">
        <v>194</v>
      </c>
      <c r="I2400" s="121">
        <v>4</v>
      </c>
      <c r="J2400" s="121" t="s">
        <v>16991</v>
      </c>
      <c r="K2400" s="141" t="s">
        <v>14748</v>
      </c>
      <c r="L2400" s="121">
        <v>3</v>
      </c>
      <c r="M2400" s="27">
        <f t="shared" ref="M2400:M2427" si="86">L2400*130</f>
        <v>390</v>
      </c>
      <c r="N2400" s="23"/>
      <c r="O2400" s="24" t="s">
        <v>32</v>
      </c>
    </row>
    <row r="2401" s="1" customFormat="1" ht="18.75" spans="1:15">
      <c r="A2401" s="121">
        <v>2396</v>
      </c>
      <c r="B2401" s="121" t="s">
        <v>14518</v>
      </c>
      <c r="C2401" s="121" t="s">
        <v>11004</v>
      </c>
      <c r="D2401" s="121" t="s">
        <v>10034</v>
      </c>
      <c r="E2401" s="121" t="s">
        <v>14519</v>
      </c>
      <c r="F2401" s="131" t="s">
        <v>16677</v>
      </c>
      <c r="G2401" s="121" t="s">
        <v>16993</v>
      </c>
      <c r="H2401" s="141" t="s">
        <v>194</v>
      </c>
      <c r="I2401" s="121">
        <v>4</v>
      </c>
      <c r="J2401" s="121" t="s">
        <v>16991</v>
      </c>
      <c r="K2401" s="141" t="s">
        <v>14748</v>
      </c>
      <c r="L2401" s="121">
        <v>2</v>
      </c>
      <c r="M2401" s="27">
        <f t="shared" si="86"/>
        <v>260</v>
      </c>
      <c r="N2401" s="23"/>
      <c r="O2401" s="24" t="s">
        <v>32</v>
      </c>
    </row>
    <row r="2402" s="1" customFormat="1" ht="18.75" spans="1:15">
      <c r="A2402" s="121">
        <v>2397</v>
      </c>
      <c r="B2402" s="121" t="s">
        <v>14518</v>
      </c>
      <c r="C2402" s="121" t="s">
        <v>11004</v>
      </c>
      <c r="D2402" s="121" t="s">
        <v>10034</v>
      </c>
      <c r="E2402" s="121" t="s">
        <v>14519</v>
      </c>
      <c r="F2402" s="131" t="s">
        <v>16677</v>
      </c>
      <c r="G2402" s="121" t="s">
        <v>16994</v>
      </c>
      <c r="H2402" s="141" t="s">
        <v>194</v>
      </c>
      <c r="I2402" s="121">
        <v>4</v>
      </c>
      <c r="J2402" s="121" t="s">
        <v>16991</v>
      </c>
      <c r="K2402" s="141" t="s">
        <v>14748</v>
      </c>
      <c r="L2402" s="121">
        <v>2</v>
      </c>
      <c r="M2402" s="27">
        <f t="shared" si="86"/>
        <v>260</v>
      </c>
      <c r="N2402" s="23"/>
      <c r="O2402" s="24" t="s">
        <v>32</v>
      </c>
    </row>
    <row r="2403" s="1" customFormat="1" ht="18.75" spans="1:15">
      <c r="A2403" s="121">
        <v>2398</v>
      </c>
      <c r="B2403" s="121" t="s">
        <v>14518</v>
      </c>
      <c r="C2403" s="121" t="s">
        <v>11004</v>
      </c>
      <c r="D2403" s="121" t="s">
        <v>10034</v>
      </c>
      <c r="E2403" s="121" t="s">
        <v>14519</v>
      </c>
      <c r="F2403" s="131" t="s">
        <v>16677</v>
      </c>
      <c r="G2403" s="121" t="s">
        <v>16285</v>
      </c>
      <c r="H2403" s="141" t="s">
        <v>194</v>
      </c>
      <c r="I2403" s="121">
        <v>3</v>
      </c>
      <c r="J2403" s="121" t="s">
        <v>16991</v>
      </c>
      <c r="K2403" s="141" t="s">
        <v>14748</v>
      </c>
      <c r="L2403" s="121">
        <v>2</v>
      </c>
      <c r="M2403" s="27">
        <f t="shared" si="86"/>
        <v>260</v>
      </c>
      <c r="N2403" s="23"/>
      <c r="O2403" s="24" t="s">
        <v>32</v>
      </c>
    </row>
    <row r="2404" s="1" customFormat="1" ht="18.75" spans="1:15">
      <c r="A2404" s="121">
        <v>2399</v>
      </c>
      <c r="B2404" s="121" t="s">
        <v>14518</v>
      </c>
      <c r="C2404" s="121" t="s">
        <v>11004</v>
      </c>
      <c r="D2404" s="121" t="s">
        <v>10034</v>
      </c>
      <c r="E2404" s="121" t="s">
        <v>14519</v>
      </c>
      <c r="F2404" s="131" t="s">
        <v>16677</v>
      </c>
      <c r="G2404" s="121" t="s">
        <v>16995</v>
      </c>
      <c r="H2404" s="141" t="s">
        <v>194</v>
      </c>
      <c r="I2404" s="121">
        <v>5</v>
      </c>
      <c r="J2404" s="121" t="s">
        <v>16991</v>
      </c>
      <c r="K2404" s="141" t="s">
        <v>14748</v>
      </c>
      <c r="L2404" s="121">
        <v>3</v>
      </c>
      <c r="M2404" s="27">
        <f t="shared" si="86"/>
        <v>390</v>
      </c>
      <c r="N2404" s="23"/>
      <c r="O2404" s="24" t="s">
        <v>32</v>
      </c>
    </row>
    <row r="2405" s="1" customFormat="1" ht="18.75" spans="1:15">
      <c r="A2405" s="121">
        <v>2400</v>
      </c>
      <c r="B2405" s="121" t="s">
        <v>14518</v>
      </c>
      <c r="C2405" s="121" t="s">
        <v>11004</v>
      </c>
      <c r="D2405" s="121" t="s">
        <v>10034</v>
      </c>
      <c r="E2405" s="121" t="s">
        <v>14519</v>
      </c>
      <c r="F2405" s="131" t="s">
        <v>16677</v>
      </c>
      <c r="G2405" s="121" t="s">
        <v>16996</v>
      </c>
      <c r="H2405" s="141" t="s">
        <v>194</v>
      </c>
      <c r="I2405" s="121">
        <v>5</v>
      </c>
      <c r="J2405" s="121" t="s">
        <v>16991</v>
      </c>
      <c r="K2405" s="141" t="s">
        <v>14748</v>
      </c>
      <c r="L2405" s="121">
        <v>3</v>
      </c>
      <c r="M2405" s="27">
        <f t="shared" si="86"/>
        <v>390</v>
      </c>
      <c r="N2405" s="23"/>
      <c r="O2405" s="24" t="s">
        <v>32</v>
      </c>
    </row>
    <row r="2406" s="1" customFormat="1" ht="18.75" spans="1:15">
      <c r="A2406" s="121">
        <v>2401</v>
      </c>
      <c r="B2406" s="121" t="s">
        <v>14518</v>
      </c>
      <c r="C2406" s="121" t="s">
        <v>11004</v>
      </c>
      <c r="D2406" s="121" t="s">
        <v>10034</v>
      </c>
      <c r="E2406" s="121" t="s">
        <v>14519</v>
      </c>
      <c r="F2406" s="131" t="s">
        <v>16677</v>
      </c>
      <c r="G2406" s="121" t="s">
        <v>16997</v>
      </c>
      <c r="H2406" s="141" t="s">
        <v>194</v>
      </c>
      <c r="I2406" s="121">
        <v>3</v>
      </c>
      <c r="J2406" s="121" t="s">
        <v>16991</v>
      </c>
      <c r="K2406" s="141" t="s">
        <v>14748</v>
      </c>
      <c r="L2406" s="121">
        <v>2</v>
      </c>
      <c r="M2406" s="27">
        <f t="shared" si="86"/>
        <v>260</v>
      </c>
      <c r="N2406" s="23"/>
      <c r="O2406" s="24" t="s">
        <v>32</v>
      </c>
    </row>
    <row r="2407" s="1" customFormat="1" ht="18.75" spans="1:15">
      <c r="A2407" s="121">
        <v>2402</v>
      </c>
      <c r="B2407" s="121" t="s">
        <v>14518</v>
      </c>
      <c r="C2407" s="121" t="s">
        <v>11004</v>
      </c>
      <c r="D2407" s="121" t="s">
        <v>10034</v>
      </c>
      <c r="E2407" s="121" t="s">
        <v>14519</v>
      </c>
      <c r="F2407" s="131" t="s">
        <v>16677</v>
      </c>
      <c r="G2407" s="121" t="s">
        <v>16998</v>
      </c>
      <c r="H2407" s="141" t="s">
        <v>194</v>
      </c>
      <c r="I2407" s="121">
        <v>3</v>
      </c>
      <c r="J2407" s="121" t="s">
        <v>16991</v>
      </c>
      <c r="K2407" s="141" t="s">
        <v>14748</v>
      </c>
      <c r="L2407" s="121">
        <v>2</v>
      </c>
      <c r="M2407" s="27">
        <f t="shared" si="86"/>
        <v>260</v>
      </c>
      <c r="N2407" s="23"/>
      <c r="O2407" s="24" t="s">
        <v>32</v>
      </c>
    </row>
    <row r="2408" s="1" customFormat="1" ht="18.75" spans="1:15">
      <c r="A2408" s="121">
        <v>2403</v>
      </c>
      <c r="B2408" s="121" t="s">
        <v>14518</v>
      </c>
      <c r="C2408" s="121" t="s">
        <v>11004</v>
      </c>
      <c r="D2408" s="121" t="s">
        <v>10034</v>
      </c>
      <c r="E2408" s="121" t="s">
        <v>14519</v>
      </c>
      <c r="F2408" s="131" t="s">
        <v>16677</v>
      </c>
      <c r="G2408" s="121" t="s">
        <v>16999</v>
      </c>
      <c r="H2408" s="141" t="s">
        <v>194</v>
      </c>
      <c r="I2408" s="121">
        <v>3</v>
      </c>
      <c r="J2408" s="121" t="s">
        <v>16991</v>
      </c>
      <c r="K2408" s="141" t="s">
        <v>14748</v>
      </c>
      <c r="L2408" s="121">
        <v>2</v>
      </c>
      <c r="M2408" s="27">
        <f t="shared" si="86"/>
        <v>260</v>
      </c>
      <c r="N2408" s="23"/>
      <c r="O2408" s="24" t="s">
        <v>32</v>
      </c>
    </row>
    <row r="2409" s="1" customFormat="1" ht="18.75" spans="1:15">
      <c r="A2409" s="121">
        <v>2404</v>
      </c>
      <c r="B2409" s="121" t="s">
        <v>14518</v>
      </c>
      <c r="C2409" s="121" t="s">
        <v>11004</v>
      </c>
      <c r="D2409" s="121" t="s">
        <v>10034</v>
      </c>
      <c r="E2409" s="121" t="s">
        <v>14519</v>
      </c>
      <c r="F2409" s="131" t="s">
        <v>16677</v>
      </c>
      <c r="G2409" s="121" t="s">
        <v>16614</v>
      </c>
      <c r="H2409" s="141" t="s">
        <v>194</v>
      </c>
      <c r="I2409" s="121">
        <v>6</v>
      </c>
      <c r="J2409" s="121" t="s">
        <v>16991</v>
      </c>
      <c r="K2409" s="141" t="s">
        <v>14748</v>
      </c>
      <c r="L2409" s="121">
        <v>3</v>
      </c>
      <c r="M2409" s="27">
        <f t="shared" si="86"/>
        <v>390</v>
      </c>
      <c r="N2409" s="23"/>
      <c r="O2409" s="24" t="s">
        <v>32</v>
      </c>
    </row>
    <row r="2410" s="1" customFormat="1" ht="18.75" spans="1:15">
      <c r="A2410" s="121">
        <v>2405</v>
      </c>
      <c r="B2410" s="121" t="s">
        <v>14518</v>
      </c>
      <c r="C2410" s="121" t="s">
        <v>11004</v>
      </c>
      <c r="D2410" s="121" t="s">
        <v>10034</v>
      </c>
      <c r="E2410" s="121" t="s">
        <v>14519</v>
      </c>
      <c r="F2410" s="131" t="s">
        <v>16677</v>
      </c>
      <c r="G2410" s="121" t="s">
        <v>17000</v>
      </c>
      <c r="H2410" s="141" t="s">
        <v>194</v>
      </c>
      <c r="I2410" s="121">
        <v>6</v>
      </c>
      <c r="J2410" s="121" t="s">
        <v>16991</v>
      </c>
      <c r="K2410" s="141" t="s">
        <v>14748</v>
      </c>
      <c r="L2410" s="121">
        <v>2</v>
      </c>
      <c r="M2410" s="27">
        <f t="shared" si="86"/>
        <v>260</v>
      </c>
      <c r="N2410" s="23"/>
      <c r="O2410" s="24" t="s">
        <v>32</v>
      </c>
    </row>
    <row r="2411" s="1" customFormat="1" ht="18.75" spans="1:15">
      <c r="A2411" s="121">
        <v>2406</v>
      </c>
      <c r="B2411" s="121" t="s">
        <v>14518</v>
      </c>
      <c r="C2411" s="121" t="s">
        <v>11004</v>
      </c>
      <c r="D2411" s="121" t="s">
        <v>10034</v>
      </c>
      <c r="E2411" s="121" t="s">
        <v>14519</v>
      </c>
      <c r="F2411" s="131" t="s">
        <v>16677</v>
      </c>
      <c r="G2411" s="121" t="s">
        <v>17001</v>
      </c>
      <c r="H2411" s="141" t="s">
        <v>194</v>
      </c>
      <c r="I2411" s="121">
        <v>2</v>
      </c>
      <c r="J2411" s="121" t="s">
        <v>16991</v>
      </c>
      <c r="K2411" s="141" t="s">
        <v>14748</v>
      </c>
      <c r="L2411" s="121">
        <v>2</v>
      </c>
      <c r="M2411" s="27">
        <f t="shared" si="86"/>
        <v>260</v>
      </c>
      <c r="N2411" s="23"/>
      <c r="O2411" s="24" t="s">
        <v>32</v>
      </c>
    </row>
    <row r="2412" s="1" customFormat="1" ht="18.75" spans="1:15">
      <c r="A2412" s="121">
        <v>2407</v>
      </c>
      <c r="B2412" s="121" t="s">
        <v>14518</v>
      </c>
      <c r="C2412" s="121" t="s">
        <v>11004</v>
      </c>
      <c r="D2412" s="121" t="s">
        <v>10034</v>
      </c>
      <c r="E2412" s="121" t="s">
        <v>14519</v>
      </c>
      <c r="F2412" s="131" t="s">
        <v>16677</v>
      </c>
      <c r="G2412" s="121" t="s">
        <v>17002</v>
      </c>
      <c r="H2412" s="141" t="s">
        <v>1583</v>
      </c>
      <c r="I2412" s="121">
        <v>2</v>
      </c>
      <c r="J2412" s="121" t="s">
        <v>16991</v>
      </c>
      <c r="K2412" s="141" t="s">
        <v>14748</v>
      </c>
      <c r="L2412" s="121">
        <v>2</v>
      </c>
      <c r="M2412" s="27">
        <f t="shared" si="86"/>
        <v>260</v>
      </c>
      <c r="N2412" s="23"/>
      <c r="O2412" s="24" t="s">
        <v>32</v>
      </c>
    </row>
    <row r="2413" s="1" customFormat="1" ht="18.75" spans="1:15">
      <c r="A2413" s="121">
        <v>2408</v>
      </c>
      <c r="B2413" s="121" t="s">
        <v>14518</v>
      </c>
      <c r="C2413" s="121" t="s">
        <v>11004</v>
      </c>
      <c r="D2413" s="121" t="s">
        <v>10034</v>
      </c>
      <c r="E2413" s="121" t="s">
        <v>14519</v>
      </c>
      <c r="F2413" s="131" t="s">
        <v>16677</v>
      </c>
      <c r="G2413" s="121" t="s">
        <v>17003</v>
      </c>
      <c r="H2413" s="141" t="s">
        <v>194</v>
      </c>
      <c r="I2413" s="121">
        <v>3</v>
      </c>
      <c r="J2413" s="121" t="s">
        <v>16991</v>
      </c>
      <c r="K2413" s="141" t="s">
        <v>14748</v>
      </c>
      <c r="L2413" s="121">
        <v>2</v>
      </c>
      <c r="M2413" s="27">
        <f t="shared" si="86"/>
        <v>260</v>
      </c>
      <c r="N2413" s="23"/>
      <c r="O2413" s="24" t="s">
        <v>32</v>
      </c>
    </row>
    <row r="2414" s="1" customFormat="1" ht="18.75" spans="1:15">
      <c r="A2414" s="121">
        <v>2409</v>
      </c>
      <c r="B2414" s="121" t="s">
        <v>14518</v>
      </c>
      <c r="C2414" s="121" t="s">
        <v>11004</v>
      </c>
      <c r="D2414" s="121" t="s">
        <v>10034</v>
      </c>
      <c r="E2414" s="121" t="s">
        <v>14519</v>
      </c>
      <c r="F2414" s="131" t="s">
        <v>16677</v>
      </c>
      <c r="G2414" s="121" t="s">
        <v>17004</v>
      </c>
      <c r="H2414" s="121" t="s">
        <v>1583</v>
      </c>
      <c r="I2414" s="121">
        <v>2</v>
      </c>
      <c r="J2414" s="121" t="s">
        <v>16991</v>
      </c>
      <c r="K2414" s="141" t="s">
        <v>14748</v>
      </c>
      <c r="L2414" s="121">
        <v>2</v>
      </c>
      <c r="M2414" s="27">
        <f t="shared" si="86"/>
        <v>260</v>
      </c>
      <c r="N2414" s="23"/>
      <c r="O2414" s="24" t="s">
        <v>32</v>
      </c>
    </row>
    <row r="2415" s="1" customFormat="1" ht="18.75" spans="1:15">
      <c r="A2415" s="121">
        <v>2410</v>
      </c>
      <c r="B2415" s="121" t="s">
        <v>14518</v>
      </c>
      <c r="C2415" s="121" t="s">
        <v>11004</v>
      </c>
      <c r="D2415" s="121" t="s">
        <v>10034</v>
      </c>
      <c r="E2415" s="121" t="s">
        <v>14519</v>
      </c>
      <c r="F2415" s="131" t="s">
        <v>16677</v>
      </c>
      <c r="G2415" s="121" t="s">
        <v>17005</v>
      </c>
      <c r="H2415" s="121" t="s">
        <v>1583</v>
      </c>
      <c r="I2415" s="121">
        <v>3</v>
      </c>
      <c r="J2415" s="121" t="s">
        <v>16991</v>
      </c>
      <c r="K2415" s="141" t="s">
        <v>14748</v>
      </c>
      <c r="L2415" s="121">
        <v>2</v>
      </c>
      <c r="M2415" s="27">
        <f t="shared" si="86"/>
        <v>260</v>
      </c>
      <c r="N2415" s="23"/>
      <c r="O2415" s="24" t="s">
        <v>32</v>
      </c>
    </row>
    <row r="2416" s="1" customFormat="1" ht="18.75" spans="1:15">
      <c r="A2416" s="121">
        <v>2411</v>
      </c>
      <c r="B2416" s="121" t="s">
        <v>14518</v>
      </c>
      <c r="C2416" s="121" t="s">
        <v>11004</v>
      </c>
      <c r="D2416" s="121" t="s">
        <v>10034</v>
      </c>
      <c r="E2416" s="121" t="s">
        <v>14519</v>
      </c>
      <c r="F2416" s="131" t="s">
        <v>16677</v>
      </c>
      <c r="G2416" s="121" t="s">
        <v>17006</v>
      </c>
      <c r="H2416" s="121" t="s">
        <v>194</v>
      </c>
      <c r="I2416" s="121">
        <v>1</v>
      </c>
      <c r="J2416" s="121" t="s">
        <v>16991</v>
      </c>
      <c r="K2416" s="141" t="s">
        <v>14748</v>
      </c>
      <c r="L2416" s="121">
        <v>1</v>
      </c>
      <c r="M2416" s="27">
        <f t="shared" si="86"/>
        <v>130</v>
      </c>
      <c r="N2416" s="23"/>
      <c r="O2416" s="24" t="s">
        <v>32</v>
      </c>
    </row>
    <row r="2417" s="1" customFormat="1" ht="18.75" spans="1:15">
      <c r="A2417" s="121">
        <v>2412</v>
      </c>
      <c r="B2417" s="121" t="s">
        <v>14518</v>
      </c>
      <c r="C2417" s="121" t="s">
        <v>11004</v>
      </c>
      <c r="D2417" s="121" t="s">
        <v>10034</v>
      </c>
      <c r="E2417" s="121" t="s">
        <v>14519</v>
      </c>
      <c r="F2417" s="131" t="s">
        <v>16677</v>
      </c>
      <c r="G2417" s="121" t="s">
        <v>17007</v>
      </c>
      <c r="H2417" s="121" t="s">
        <v>1583</v>
      </c>
      <c r="I2417" s="121">
        <v>1</v>
      </c>
      <c r="J2417" s="121" t="s">
        <v>16991</v>
      </c>
      <c r="K2417" s="141" t="s">
        <v>14748</v>
      </c>
      <c r="L2417" s="121">
        <v>1</v>
      </c>
      <c r="M2417" s="27">
        <f t="shared" si="86"/>
        <v>130</v>
      </c>
      <c r="N2417" s="23"/>
      <c r="O2417" s="24" t="s">
        <v>32</v>
      </c>
    </row>
    <row r="2418" s="1" customFormat="1" ht="18.75" spans="1:15">
      <c r="A2418" s="121">
        <v>2413</v>
      </c>
      <c r="B2418" s="121" t="s">
        <v>14518</v>
      </c>
      <c r="C2418" s="121" t="s">
        <v>11004</v>
      </c>
      <c r="D2418" s="121" t="s">
        <v>10034</v>
      </c>
      <c r="E2418" s="121" t="s">
        <v>14519</v>
      </c>
      <c r="F2418" s="131" t="s">
        <v>16677</v>
      </c>
      <c r="G2418" s="121" t="s">
        <v>17008</v>
      </c>
      <c r="H2418" s="121" t="s">
        <v>194</v>
      </c>
      <c r="I2418" s="121">
        <v>3</v>
      </c>
      <c r="J2418" s="121" t="s">
        <v>16991</v>
      </c>
      <c r="K2418" s="141" t="s">
        <v>14748</v>
      </c>
      <c r="L2418" s="121">
        <v>2</v>
      </c>
      <c r="M2418" s="27">
        <f t="shared" si="86"/>
        <v>260</v>
      </c>
      <c r="N2418" s="23"/>
      <c r="O2418" s="24" t="s">
        <v>32</v>
      </c>
    </row>
    <row r="2419" s="1" customFormat="1" ht="18.75" spans="1:15">
      <c r="A2419" s="121">
        <v>2414</v>
      </c>
      <c r="B2419" s="121" t="s">
        <v>14518</v>
      </c>
      <c r="C2419" s="121" t="s">
        <v>11004</v>
      </c>
      <c r="D2419" s="121" t="s">
        <v>10034</v>
      </c>
      <c r="E2419" s="121" t="s">
        <v>14519</v>
      </c>
      <c r="F2419" s="131" t="s">
        <v>16677</v>
      </c>
      <c r="G2419" s="121" t="s">
        <v>17009</v>
      </c>
      <c r="H2419" s="121" t="s">
        <v>194</v>
      </c>
      <c r="I2419" s="121">
        <v>4</v>
      </c>
      <c r="J2419" s="121" t="s">
        <v>16991</v>
      </c>
      <c r="K2419" s="141" t="s">
        <v>14748</v>
      </c>
      <c r="L2419" s="121">
        <v>2</v>
      </c>
      <c r="M2419" s="27">
        <f t="shared" si="86"/>
        <v>260</v>
      </c>
      <c r="N2419" s="23"/>
      <c r="O2419" s="24" t="s">
        <v>32</v>
      </c>
    </row>
    <row r="2420" s="1" customFormat="1" ht="18.75" spans="1:15">
      <c r="A2420" s="121">
        <v>2415</v>
      </c>
      <c r="B2420" s="121" t="s">
        <v>14518</v>
      </c>
      <c r="C2420" s="121" t="s">
        <v>11004</v>
      </c>
      <c r="D2420" s="121" t="s">
        <v>10034</v>
      </c>
      <c r="E2420" s="121" t="s">
        <v>14519</v>
      </c>
      <c r="F2420" s="131" t="s">
        <v>16677</v>
      </c>
      <c r="G2420" s="121" t="s">
        <v>17010</v>
      </c>
      <c r="H2420" s="121" t="s">
        <v>194</v>
      </c>
      <c r="I2420" s="121">
        <v>4</v>
      </c>
      <c r="J2420" s="121" t="s">
        <v>16991</v>
      </c>
      <c r="K2420" s="141" t="s">
        <v>14748</v>
      </c>
      <c r="L2420" s="121">
        <v>2</v>
      </c>
      <c r="M2420" s="27">
        <f t="shared" si="86"/>
        <v>260</v>
      </c>
      <c r="N2420" s="23"/>
      <c r="O2420" s="24" t="s">
        <v>32</v>
      </c>
    </row>
    <row r="2421" s="1" customFormat="1" ht="18.75" spans="1:15">
      <c r="A2421" s="121">
        <v>2416</v>
      </c>
      <c r="B2421" s="121" t="s">
        <v>14518</v>
      </c>
      <c r="C2421" s="121" t="s">
        <v>11004</v>
      </c>
      <c r="D2421" s="121" t="s">
        <v>10034</v>
      </c>
      <c r="E2421" s="121" t="s">
        <v>14519</v>
      </c>
      <c r="F2421" s="131" t="s">
        <v>16677</v>
      </c>
      <c r="G2421" s="121" t="s">
        <v>17011</v>
      </c>
      <c r="H2421" s="121" t="s">
        <v>194</v>
      </c>
      <c r="I2421" s="121">
        <v>2</v>
      </c>
      <c r="J2421" s="121" t="s">
        <v>16991</v>
      </c>
      <c r="K2421" s="141" t="s">
        <v>14748</v>
      </c>
      <c r="L2421" s="121">
        <v>2</v>
      </c>
      <c r="M2421" s="27">
        <f t="shared" si="86"/>
        <v>260</v>
      </c>
      <c r="N2421" s="23"/>
      <c r="O2421" s="24" t="s">
        <v>32</v>
      </c>
    </row>
    <row r="2422" s="1" customFormat="1" ht="18.75" spans="1:15">
      <c r="A2422" s="121">
        <v>2417</v>
      </c>
      <c r="B2422" s="121" t="s">
        <v>14518</v>
      </c>
      <c r="C2422" s="121" t="s">
        <v>11004</v>
      </c>
      <c r="D2422" s="121" t="s">
        <v>10034</v>
      </c>
      <c r="E2422" s="121" t="s">
        <v>14519</v>
      </c>
      <c r="F2422" s="131" t="s">
        <v>16677</v>
      </c>
      <c r="G2422" s="121" t="s">
        <v>17012</v>
      </c>
      <c r="H2422" s="121" t="s">
        <v>194</v>
      </c>
      <c r="I2422" s="121">
        <v>5</v>
      </c>
      <c r="J2422" s="121" t="s">
        <v>16991</v>
      </c>
      <c r="K2422" s="141" t="s">
        <v>14748</v>
      </c>
      <c r="L2422" s="121">
        <v>2</v>
      </c>
      <c r="M2422" s="27">
        <f t="shared" si="86"/>
        <v>260</v>
      </c>
      <c r="N2422" s="23"/>
      <c r="O2422" s="24" t="s">
        <v>32</v>
      </c>
    </row>
    <row r="2423" s="1" customFormat="1" ht="18.75" spans="1:15">
      <c r="A2423" s="121">
        <v>2418</v>
      </c>
      <c r="B2423" s="121" t="s">
        <v>14518</v>
      </c>
      <c r="C2423" s="121" t="s">
        <v>11004</v>
      </c>
      <c r="D2423" s="121" t="s">
        <v>10034</v>
      </c>
      <c r="E2423" s="121" t="s">
        <v>14519</v>
      </c>
      <c r="F2423" s="131" t="s">
        <v>16677</v>
      </c>
      <c r="G2423" s="121" t="s">
        <v>17013</v>
      </c>
      <c r="H2423" s="121" t="s">
        <v>194</v>
      </c>
      <c r="I2423" s="121">
        <v>7</v>
      </c>
      <c r="J2423" s="121" t="s">
        <v>16991</v>
      </c>
      <c r="K2423" s="141" t="s">
        <v>14748</v>
      </c>
      <c r="L2423" s="121">
        <v>2</v>
      </c>
      <c r="M2423" s="27">
        <f t="shared" si="86"/>
        <v>260</v>
      </c>
      <c r="N2423" s="23"/>
      <c r="O2423" s="24" t="s">
        <v>32</v>
      </c>
    </row>
    <row r="2424" s="1" customFormat="1" ht="18.75" spans="1:15">
      <c r="A2424" s="121">
        <v>2419</v>
      </c>
      <c r="B2424" s="121" t="s">
        <v>14518</v>
      </c>
      <c r="C2424" s="121" t="s">
        <v>11004</v>
      </c>
      <c r="D2424" s="121" t="s">
        <v>10034</v>
      </c>
      <c r="E2424" s="121" t="s">
        <v>14519</v>
      </c>
      <c r="F2424" s="131" t="s">
        <v>16677</v>
      </c>
      <c r="G2424" s="121" t="s">
        <v>17014</v>
      </c>
      <c r="H2424" s="121" t="s">
        <v>194</v>
      </c>
      <c r="I2424" s="121">
        <v>3</v>
      </c>
      <c r="J2424" s="121" t="s">
        <v>16991</v>
      </c>
      <c r="K2424" s="141" t="s">
        <v>14748</v>
      </c>
      <c r="L2424" s="121">
        <v>2</v>
      </c>
      <c r="M2424" s="27">
        <f t="shared" si="86"/>
        <v>260</v>
      </c>
      <c r="N2424" s="23"/>
      <c r="O2424" s="24" t="s">
        <v>32</v>
      </c>
    </row>
    <row r="2425" s="1" customFormat="1" ht="18.75" spans="1:15">
      <c r="A2425" s="121">
        <v>2420</v>
      </c>
      <c r="B2425" s="121" t="s">
        <v>14518</v>
      </c>
      <c r="C2425" s="121" t="s">
        <v>11004</v>
      </c>
      <c r="D2425" s="121" t="s">
        <v>10034</v>
      </c>
      <c r="E2425" s="121" t="s">
        <v>14519</v>
      </c>
      <c r="F2425" s="131" t="s">
        <v>16677</v>
      </c>
      <c r="G2425" s="121" t="s">
        <v>17015</v>
      </c>
      <c r="H2425" s="121" t="s">
        <v>194</v>
      </c>
      <c r="I2425" s="121">
        <v>4</v>
      </c>
      <c r="J2425" s="121" t="s">
        <v>16991</v>
      </c>
      <c r="K2425" s="141" t="s">
        <v>14748</v>
      </c>
      <c r="L2425" s="121">
        <v>2</v>
      </c>
      <c r="M2425" s="27">
        <f t="shared" si="86"/>
        <v>260</v>
      </c>
      <c r="N2425" s="23"/>
      <c r="O2425" s="24" t="s">
        <v>32</v>
      </c>
    </row>
    <row r="2426" s="1" customFormat="1" ht="18.75" spans="1:15">
      <c r="A2426" s="121">
        <v>2421</v>
      </c>
      <c r="B2426" s="121" t="s">
        <v>14518</v>
      </c>
      <c r="C2426" s="121" t="s">
        <v>11004</v>
      </c>
      <c r="D2426" s="121" t="s">
        <v>10034</v>
      </c>
      <c r="E2426" s="121" t="s">
        <v>14519</v>
      </c>
      <c r="F2426" s="131" t="s">
        <v>16677</v>
      </c>
      <c r="G2426" s="121" t="s">
        <v>17016</v>
      </c>
      <c r="H2426" s="121" t="s">
        <v>1583</v>
      </c>
      <c r="I2426" s="121">
        <v>3</v>
      </c>
      <c r="J2426" s="121" t="s">
        <v>16991</v>
      </c>
      <c r="K2426" s="141" t="s">
        <v>14748</v>
      </c>
      <c r="L2426" s="121">
        <v>2</v>
      </c>
      <c r="M2426" s="27">
        <f t="shared" si="86"/>
        <v>260</v>
      </c>
      <c r="N2426" s="23"/>
      <c r="O2426" s="24" t="s">
        <v>32</v>
      </c>
    </row>
    <row r="2427" s="1" customFormat="1" ht="18.75" spans="1:15">
      <c r="A2427" s="121">
        <v>2422</v>
      </c>
      <c r="B2427" s="121" t="s">
        <v>14518</v>
      </c>
      <c r="C2427" s="121" t="s">
        <v>11004</v>
      </c>
      <c r="D2427" s="121" t="s">
        <v>10034</v>
      </c>
      <c r="E2427" s="121" t="s">
        <v>14519</v>
      </c>
      <c r="F2427" s="131" t="s">
        <v>16677</v>
      </c>
      <c r="G2427" s="121" t="s">
        <v>17017</v>
      </c>
      <c r="H2427" s="121" t="s">
        <v>1583</v>
      </c>
      <c r="I2427" s="121">
        <v>2</v>
      </c>
      <c r="J2427" s="121" t="s">
        <v>16991</v>
      </c>
      <c r="K2427" s="141" t="s">
        <v>14748</v>
      </c>
      <c r="L2427" s="121">
        <v>1</v>
      </c>
      <c r="M2427" s="27">
        <f t="shared" si="86"/>
        <v>130</v>
      </c>
      <c r="N2427" s="23"/>
      <c r="O2427" s="24" t="s">
        <v>32</v>
      </c>
    </row>
    <row r="2428" s="1" customFormat="1" ht="18.75" spans="1:15">
      <c r="A2428" s="121">
        <v>2423</v>
      </c>
      <c r="B2428" s="121" t="s">
        <v>14518</v>
      </c>
      <c r="C2428" s="121" t="s">
        <v>11004</v>
      </c>
      <c r="D2428" s="121" t="s">
        <v>10034</v>
      </c>
      <c r="E2428" s="121" t="s">
        <v>14519</v>
      </c>
      <c r="F2428" s="131" t="s">
        <v>16677</v>
      </c>
      <c r="G2428" s="121" t="s">
        <v>17018</v>
      </c>
      <c r="H2428" s="121" t="s">
        <v>51</v>
      </c>
      <c r="I2428" s="121">
        <v>3</v>
      </c>
      <c r="J2428" s="121" t="s">
        <v>16991</v>
      </c>
      <c r="K2428" s="141" t="s">
        <v>14748</v>
      </c>
      <c r="L2428" s="121">
        <v>2</v>
      </c>
      <c r="M2428" s="27">
        <f>L2428*312</f>
        <v>624</v>
      </c>
      <c r="N2428" s="23"/>
      <c r="O2428" s="24" t="s">
        <v>32</v>
      </c>
    </row>
    <row r="2429" s="1" customFormat="1" ht="18.75" spans="1:15">
      <c r="A2429" s="121">
        <v>2424</v>
      </c>
      <c r="B2429" s="121" t="s">
        <v>14518</v>
      </c>
      <c r="C2429" s="121" t="s">
        <v>11004</v>
      </c>
      <c r="D2429" s="121" t="s">
        <v>10034</v>
      </c>
      <c r="E2429" s="121" t="s">
        <v>14519</v>
      </c>
      <c r="F2429" s="131" t="s">
        <v>16677</v>
      </c>
      <c r="G2429" s="121" t="s">
        <v>17019</v>
      </c>
      <c r="H2429" s="121" t="s">
        <v>194</v>
      </c>
      <c r="I2429" s="121">
        <v>6</v>
      </c>
      <c r="J2429" s="121" t="s">
        <v>16991</v>
      </c>
      <c r="K2429" s="141" t="s">
        <v>14748</v>
      </c>
      <c r="L2429" s="121">
        <v>2</v>
      </c>
      <c r="M2429" s="27">
        <f t="shared" ref="M2429:M2438" si="87">L2429*130</f>
        <v>260</v>
      </c>
      <c r="N2429" s="23"/>
      <c r="O2429" s="24" t="s">
        <v>32</v>
      </c>
    </row>
    <row r="2430" s="1" customFormat="1" ht="18.75" spans="1:15">
      <c r="A2430" s="121">
        <v>2425</v>
      </c>
      <c r="B2430" s="121" t="s">
        <v>14518</v>
      </c>
      <c r="C2430" s="121" t="s">
        <v>11004</v>
      </c>
      <c r="D2430" s="121" t="s">
        <v>10034</v>
      </c>
      <c r="E2430" s="121" t="s">
        <v>14519</v>
      </c>
      <c r="F2430" s="131" t="s">
        <v>16677</v>
      </c>
      <c r="G2430" s="121" t="s">
        <v>17020</v>
      </c>
      <c r="H2430" s="121" t="s">
        <v>6215</v>
      </c>
      <c r="I2430" s="121">
        <v>1</v>
      </c>
      <c r="J2430" s="121" t="s">
        <v>16991</v>
      </c>
      <c r="K2430" s="141" t="s">
        <v>14748</v>
      </c>
      <c r="L2430" s="121">
        <v>1</v>
      </c>
      <c r="M2430" s="27">
        <f t="shared" si="87"/>
        <v>130</v>
      </c>
      <c r="N2430" s="23"/>
      <c r="O2430" s="24" t="s">
        <v>32</v>
      </c>
    </row>
    <row r="2431" s="1" customFormat="1" ht="18.75" spans="1:15">
      <c r="A2431" s="121">
        <v>2426</v>
      </c>
      <c r="B2431" s="121" t="s">
        <v>14518</v>
      </c>
      <c r="C2431" s="121" t="s">
        <v>11004</v>
      </c>
      <c r="D2431" s="121" t="s">
        <v>10034</v>
      </c>
      <c r="E2431" s="121" t="s">
        <v>14519</v>
      </c>
      <c r="F2431" s="131" t="s">
        <v>16677</v>
      </c>
      <c r="G2431" s="121" t="s">
        <v>17021</v>
      </c>
      <c r="H2431" s="121" t="s">
        <v>194</v>
      </c>
      <c r="I2431" s="121">
        <v>6</v>
      </c>
      <c r="J2431" s="121" t="s">
        <v>16991</v>
      </c>
      <c r="K2431" s="141" t="s">
        <v>14748</v>
      </c>
      <c r="L2431" s="121">
        <v>2</v>
      </c>
      <c r="M2431" s="27">
        <f t="shared" si="87"/>
        <v>260</v>
      </c>
      <c r="N2431" s="23"/>
      <c r="O2431" s="24" t="s">
        <v>32</v>
      </c>
    </row>
    <row r="2432" s="1" customFormat="1" ht="18.75" spans="1:15">
      <c r="A2432" s="121">
        <v>2427</v>
      </c>
      <c r="B2432" s="121" t="s">
        <v>14518</v>
      </c>
      <c r="C2432" s="121" t="s">
        <v>11004</v>
      </c>
      <c r="D2432" s="121" t="s">
        <v>10034</v>
      </c>
      <c r="E2432" s="121" t="s">
        <v>14519</v>
      </c>
      <c r="F2432" s="131" t="s">
        <v>16677</v>
      </c>
      <c r="G2432" s="121" t="s">
        <v>17022</v>
      </c>
      <c r="H2432" s="121" t="s">
        <v>194</v>
      </c>
      <c r="I2432" s="121">
        <v>6</v>
      </c>
      <c r="J2432" s="121" t="s">
        <v>16991</v>
      </c>
      <c r="K2432" s="141" t="s">
        <v>14748</v>
      </c>
      <c r="L2432" s="121">
        <v>2</v>
      </c>
      <c r="M2432" s="27">
        <f t="shared" si="87"/>
        <v>260</v>
      </c>
      <c r="N2432" s="23"/>
      <c r="O2432" s="24" t="s">
        <v>32</v>
      </c>
    </row>
    <row r="2433" s="1" customFormat="1" ht="18.75" spans="1:15">
      <c r="A2433" s="121">
        <v>2428</v>
      </c>
      <c r="B2433" s="121" t="s">
        <v>14518</v>
      </c>
      <c r="C2433" s="121" t="s">
        <v>11004</v>
      </c>
      <c r="D2433" s="121" t="s">
        <v>10034</v>
      </c>
      <c r="E2433" s="121" t="s">
        <v>14519</v>
      </c>
      <c r="F2433" s="131" t="s">
        <v>16677</v>
      </c>
      <c r="G2433" s="121" t="s">
        <v>17023</v>
      </c>
      <c r="H2433" s="121" t="s">
        <v>194</v>
      </c>
      <c r="I2433" s="121">
        <v>4</v>
      </c>
      <c r="J2433" s="121" t="s">
        <v>16991</v>
      </c>
      <c r="K2433" s="141" t="s">
        <v>14748</v>
      </c>
      <c r="L2433" s="121">
        <v>2</v>
      </c>
      <c r="M2433" s="27">
        <f t="shared" si="87"/>
        <v>260</v>
      </c>
      <c r="N2433" s="23"/>
      <c r="O2433" s="24" t="s">
        <v>32</v>
      </c>
    </row>
    <row r="2434" s="1" customFormat="1" ht="18.75" spans="1:15">
      <c r="A2434" s="121">
        <v>2429</v>
      </c>
      <c r="B2434" s="121" t="s">
        <v>14518</v>
      </c>
      <c r="C2434" s="121" t="s">
        <v>11004</v>
      </c>
      <c r="D2434" s="121" t="s">
        <v>10034</v>
      </c>
      <c r="E2434" s="121" t="s">
        <v>14519</v>
      </c>
      <c r="F2434" s="131" t="s">
        <v>16677</v>
      </c>
      <c r="G2434" s="122" t="s">
        <v>17024</v>
      </c>
      <c r="H2434" s="121" t="s">
        <v>194</v>
      </c>
      <c r="I2434" s="121">
        <v>5</v>
      </c>
      <c r="J2434" s="121" t="s">
        <v>16991</v>
      </c>
      <c r="K2434" s="141" t="s">
        <v>14748</v>
      </c>
      <c r="L2434" s="121">
        <v>2</v>
      </c>
      <c r="M2434" s="27">
        <f t="shared" si="87"/>
        <v>260</v>
      </c>
      <c r="N2434" s="23"/>
      <c r="O2434" s="24" t="s">
        <v>32</v>
      </c>
    </row>
    <row r="2435" s="1" customFormat="1" ht="18.75" spans="1:15">
      <c r="A2435" s="121">
        <v>2430</v>
      </c>
      <c r="B2435" s="121" t="s">
        <v>14518</v>
      </c>
      <c r="C2435" s="121" t="s">
        <v>11004</v>
      </c>
      <c r="D2435" s="121" t="s">
        <v>10034</v>
      </c>
      <c r="E2435" s="121" t="s">
        <v>14519</v>
      </c>
      <c r="F2435" s="131" t="s">
        <v>16677</v>
      </c>
      <c r="G2435" s="121" t="s">
        <v>17025</v>
      </c>
      <c r="H2435" s="121" t="s">
        <v>194</v>
      </c>
      <c r="I2435" s="121">
        <v>4</v>
      </c>
      <c r="J2435" s="121" t="s">
        <v>16991</v>
      </c>
      <c r="K2435" s="141" t="s">
        <v>14748</v>
      </c>
      <c r="L2435" s="121">
        <v>2</v>
      </c>
      <c r="M2435" s="27">
        <f t="shared" si="87"/>
        <v>260</v>
      </c>
      <c r="N2435" s="23"/>
      <c r="O2435" s="24" t="s">
        <v>32</v>
      </c>
    </row>
    <row r="2436" s="1" customFormat="1" ht="18.75" spans="1:15">
      <c r="A2436" s="121">
        <v>2431</v>
      </c>
      <c r="B2436" s="121" t="s">
        <v>14518</v>
      </c>
      <c r="C2436" s="121" t="s">
        <v>11004</v>
      </c>
      <c r="D2436" s="121" t="s">
        <v>10034</v>
      </c>
      <c r="E2436" s="121" t="s">
        <v>14519</v>
      </c>
      <c r="F2436" s="131" t="s">
        <v>16677</v>
      </c>
      <c r="G2436" s="121" t="s">
        <v>17026</v>
      </c>
      <c r="H2436" s="121" t="s">
        <v>194</v>
      </c>
      <c r="I2436" s="121">
        <v>4</v>
      </c>
      <c r="J2436" s="121" t="s">
        <v>16991</v>
      </c>
      <c r="K2436" s="141" t="s">
        <v>14748</v>
      </c>
      <c r="L2436" s="121">
        <v>2</v>
      </c>
      <c r="M2436" s="27">
        <f t="shared" si="87"/>
        <v>260</v>
      </c>
      <c r="N2436" s="23"/>
      <c r="O2436" s="24" t="s">
        <v>32</v>
      </c>
    </row>
    <row r="2437" s="1" customFormat="1" ht="18.75" spans="1:15">
      <c r="A2437" s="121">
        <v>2432</v>
      </c>
      <c r="B2437" s="121" t="s">
        <v>14518</v>
      </c>
      <c r="C2437" s="121" t="s">
        <v>11004</v>
      </c>
      <c r="D2437" s="121" t="s">
        <v>10034</v>
      </c>
      <c r="E2437" s="121" t="s">
        <v>14519</v>
      </c>
      <c r="F2437" s="131" t="s">
        <v>16677</v>
      </c>
      <c r="G2437" s="121" t="s">
        <v>17027</v>
      </c>
      <c r="H2437" s="121" t="s">
        <v>6215</v>
      </c>
      <c r="I2437" s="121">
        <v>2</v>
      </c>
      <c r="J2437" s="121" t="s">
        <v>16991</v>
      </c>
      <c r="K2437" s="141" t="s">
        <v>14748</v>
      </c>
      <c r="L2437" s="121">
        <v>2</v>
      </c>
      <c r="M2437" s="27">
        <f t="shared" si="87"/>
        <v>260</v>
      </c>
      <c r="N2437" s="23"/>
      <c r="O2437" s="24" t="s">
        <v>32</v>
      </c>
    </row>
    <row r="2438" s="1" customFormat="1" ht="18.75" spans="1:15">
      <c r="A2438" s="121">
        <v>2433</v>
      </c>
      <c r="B2438" s="121" t="s">
        <v>14518</v>
      </c>
      <c r="C2438" s="121" t="s">
        <v>11004</v>
      </c>
      <c r="D2438" s="121" t="s">
        <v>10034</v>
      </c>
      <c r="E2438" s="121" t="s">
        <v>14519</v>
      </c>
      <c r="F2438" s="131" t="s">
        <v>16677</v>
      </c>
      <c r="G2438" s="121" t="s">
        <v>17028</v>
      </c>
      <c r="H2438" s="121" t="s">
        <v>194</v>
      </c>
      <c r="I2438" s="121">
        <v>4</v>
      </c>
      <c r="J2438" s="121" t="s">
        <v>16991</v>
      </c>
      <c r="K2438" s="141" t="s">
        <v>14748</v>
      </c>
      <c r="L2438" s="121">
        <v>3</v>
      </c>
      <c r="M2438" s="27">
        <f t="shared" si="87"/>
        <v>390</v>
      </c>
      <c r="N2438" s="23"/>
      <c r="O2438" s="24" t="s">
        <v>32</v>
      </c>
    </row>
    <row r="2439" s="1" customFormat="1" ht="18.75" spans="1:15">
      <c r="A2439" s="121">
        <v>2434</v>
      </c>
      <c r="B2439" s="121" t="s">
        <v>14518</v>
      </c>
      <c r="C2439" s="121" t="s">
        <v>11004</v>
      </c>
      <c r="D2439" s="121" t="s">
        <v>10034</v>
      </c>
      <c r="E2439" s="121" t="s">
        <v>14519</v>
      </c>
      <c r="F2439" s="131" t="s">
        <v>16677</v>
      </c>
      <c r="G2439" s="121" t="s">
        <v>17029</v>
      </c>
      <c r="H2439" s="121" t="s">
        <v>51</v>
      </c>
      <c r="I2439" s="121">
        <v>5</v>
      </c>
      <c r="J2439" s="121" t="s">
        <v>16991</v>
      </c>
      <c r="K2439" s="141" t="s">
        <v>14748</v>
      </c>
      <c r="L2439" s="121">
        <v>3</v>
      </c>
      <c r="M2439" s="27">
        <f>L2439*312</f>
        <v>936</v>
      </c>
      <c r="N2439" s="23"/>
      <c r="O2439" s="24" t="s">
        <v>32</v>
      </c>
    </row>
    <row r="2440" s="1" customFormat="1" ht="18.75" spans="1:15">
      <c r="A2440" s="121">
        <v>2435</v>
      </c>
      <c r="B2440" s="121" t="s">
        <v>14518</v>
      </c>
      <c r="C2440" s="121" t="s">
        <v>11004</v>
      </c>
      <c r="D2440" s="121" t="s">
        <v>10034</v>
      </c>
      <c r="E2440" s="121" t="s">
        <v>14519</v>
      </c>
      <c r="F2440" s="131" t="s">
        <v>16677</v>
      </c>
      <c r="G2440" s="121" t="s">
        <v>5127</v>
      </c>
      <c r="H2440" s="121" t="s">
        <v>194</v>
      </c>
      <c r="I2440" s="121">
        <v>2</v>
      </c>
      <c r="J2440" s="121" t="s">
        <v>16991</v>
      </c>
      <c r="K2440" s="141" t="s">
        <v>14748</v>
      </c>
      <c r="L2440" s="121">
        <v>1</v>
      </c>
      <c r="M2440" s="27">
        <f>L2440*130</f>
        <v>130</v>
      </c>
      <c r="N2440" s="23"/>
      <c r="O2440" s="24" t="s">
        <v>32</v>
      </c>
    </row>
    <row r="2441" s="1" customFormat="1" ht="18.75" spans="1:15">
      <c r="A2441" s="121">
        <v>2436</v>
      </c>
      <c r="B2441" s="121" t="s">
        <v>14518</v>
      </c>
      <c r="C2441" s="121" t="s">
        <v>11004</v>
      </c>
      <c r="D2441" s="121" t="s">
        <v>10034</v>
      </c>
      <c r="E2441" s="121" t="s">
        <v>14519</v>
      </c>
      <c r="F2441" s="131" t="s">
        <v>16677</v>
      </c>
      <c r="G2441" s="121" t="s">
        <v>17030</v>
      </c>
      <c r="H2441" s="121" t="s">
        <v>1583</v>
      </c>
      <c r="I2441" s="121">
        <v>7</v>
      </c>
      <c r="J2441" s="121" t="s">
        <v>16991</v>
      </c>
      <c r="K2441" s="141" t="s">
        <v>14748</v>
      </c>
      <c r="L2441" s="121">
        <v>5</v>
      </c>
      <c r="M2441" s="27">
        <f>L2441*130</f>
        <v>650</v>
      </c>
      <c r="N2441" s="23"/>
      <c r="O2441" s="24" t="s">
        <v>32</v>
      </c>
    </row>
    <row r="2442" s="1" customFormat="1" ht="18.75" spans="1:15">
      <c r="A2442" s="121">
        <v>2437</v>
      </c>
      <c r="B2442" s="121" t="s">
        <v>14518</v>
      </c>
      <c r="C2442" s="121" t="s">
        <v>11004</v>
      </c>
      <c r="D2442" s="121" t="s">
        <v>10034</v>
      </c>
      <c r="E2442" s="121" t="s">
        <v>14519</v>
      </c>
      <c r="F2442" s="131" t="s">
        <v>16677</v>
      </c>
      <c r="G2442" s="121" t="s">
        <v>17031</v>
      </c>
      <c r="H2442" s="121" t="s">
        <v>6215</v>
      </c>
      <c r="I2442" s="121">
        <v>3</v>
      </c>
      <c r="J2442" s="121" t="s">
        <v>16991</v>
      </c>
      <c r="K2442" s="141" t="s">
        <v>14748</v>
      </c>
      <c r="L2442" s="121">
        <v>2</v>
      </c>
      <c r="M2442" s="27">
        <f>L2442*130</f>
        <v>260</v>
      </c>
      <c r="N2442" s="23"/>
      <c r="O2442" s="24" t="s">
        <v>32</v>
      </c>
    </row>
    <row r="2443" s="1" customFormat="1" ht="18.75" spans="1:15">
      <c r="A2443" s="121">
        <v>2438</v>
      </c>
      <c r="B2443" s="121" t="s">
        <v>14518</v>
      </c>
      <c r="C2443" s="121" t="s">
        <v>11004</v>
      </c>
      <c r="D2443" s="121" t="s">
        <v>10034</v>
      </c>
      <c r="E2443" s="121" t="s">
        <v>14519</v>
      </c>
      <c r="F2443" s="131" t="s">
        <v>16677</v>
      </c>
      <c r="G2443" s="121" t="s">
        <v>17032</v>
      </c>
      <c r="H2443" s="121" t="s">
        <v>51</v>
      </c>
      <c r="I2443" s="121">
        <v>3</v>
      </c>
      <c r="J2443" s="121" t="s">
        <v>16991</v>
      </c>
      <c r="K2443" s="141" t="s">
        <v>14748</v>
      </c>
      <c r="L2443" s="121">
        <v>2</v>
      </c>
      <c r="M2443" s="27">
        <f>L2443*312</f>
        <v>624</v>
      </c>
      <c r="N2443" s="23"/>
      <c r="O2443" s="24" t="s">
        <v>32</v>
      </c>
    </row>
    <row r="2444" s="1" customFormat="1" ht="18.75" spans="1:15">
      <c r="A2444" s="121">
        <v>2439</v>
      </c>
      <c r="B2444" s="121" t="s">
        <v>14518</v>
      </c>
      <c r="C2444" s="121" t="s">
        <v>11004</v>
      </c>
      <c r="D2444" s="121" t="s">
        <v>10034</v>
      </c>
      <c r="E2444" s="121" t="s">
        <v>14519</v>
      </c>
      <c r="F2444" s="131" t="s">
        <v>16677</v>
      </c>
      <c r="G2444" s="121" t="s">
        <v>17033</v>
      </c>
      <c r="H2444" s="121" t="s">
        <v>194</v>
      </c>
      <c r="I2444" s="121">
        <v>6</v>
      </c>
      <c r="J2444" s="121" t="s">
        <v>16991</v>
      </c>
      <c r="K2444" s="141" t="s">
        <v>14748</v>
      </c>
      <c r="L2444" s="121">
        <v>2</v>
      </c>
      <c r="M2444" s="27">
        <f t="shared" ref="M2444:M2471" si="88">L2444*130</f>
        <v>260</v>
      </c>
      <c r="N2444" s="23"/>
      <c r="O2444" s="24" t="s">
        <v>32</v>
      </c>
    </row>
    <row r="2445" s="1" customFormat="1" ht="18.75" spans="1:15">
      <c r="A2445" s="121">
        <v>2440</v>
      </c>
      <c r="B2445" s="121" t="s">
        <v>14518</v>
      </c>
      <c r="C2445" s="121" t="s">
        <v>11004</v>
      </c>
      <c r="D2445" s="121" t="s">
        <v>10034</v>
      </c>
      <c r="E2445" s="121" t="s">
        <v>14519</v>
      </c>
      <c r="F2445" s="131" t="s">
        <v>16677</v>
      </c>
      <c r="G2445" s="121" t="s">
        <v>17034</v>
      </c>
      <c r="H2445" s="121" t="s">
        <v>194</v>
      </c>
      <c r="I2445" s="121">
        <v>4</v>
      </c>
      <c r="J2445" s="121" t="s">
        <v>16991</v>
      </c>
      <c r="K2445" s="141" t="s">
        <v>14748</v>
      </c>
      <c r="L2445" s="121">
        <v>2</v>
      </c>
      <c r="M2445" s="27">
        <f t="shared" si="88"/>
        <v>260</v>
      </c>
      <c r="N2445" s="23"/>
      <c r="O2445" s="24" t="s">
        <v>32</v>
      </c>
    </row>
    <row r="2446" s="1" customFormat="1" ht="18.75" spans="1:15">
      <c r="A2446" s="121">
        <v>2441</v>
      </c>
      <c r="B2446" s="121" t="s">
        <v>14518</v>
      </c>
      <c r="C2446" s="121" t="s">
        <v>11004</v>
      </c>
      <c r="D2446" s="121" t="s">
        <v>10034</v>
      </c>
      <c r="E2446" s="121" t="s">
        <v>14519</v>
      </c>
      <c r="F2446" s="131" t="s">
        <v>16677</v>
      </c>
      <c r="G2446" s="121" t="s">
        <v>17035</v>
      </c>
      <c r="H2446" s="121" t="s">
        <v>194</v>
      </c>
      <c r="I2446" s="121">
        <v>5</v>
      </c>
      <c r="J2446" s="121" t="s">
        <v>16991</v>
      </c>
      <c r="K2446" s="141" t="s">
        <v>14748</v>
      </c>
      <c r="L2446" s="121">
        <v>2</v>
      </c>
      <c r="M2446" s="27">
        <f t="shared" si="88"/>
        <v>260</v>
      </c>
      <c r="N2446" s="23"/>
      <c r="O2446" s="24" t="s">
        <v>32</v>
      </c>
    </row>
    <row r="2447" s="1" customFormat="1" ht="18.75" spans="1:15">
      <c r="A2447" s="121">
        <v>2442</v>
      </c>
      <c r="B2447" s="121" t="s">
        <v>14518</v>
      </c>
      <c r="C2447" s="121" t="s">
        <v>11004</v>
      </c>
      <c r="D2447" s="121" t="s">
        <v>10034</v>
      </c>
      <c r="E2447" s="121" t="s">
        <v>14519</v>
      </c>
      <c r="F2447" s="131" t="s">
        <v>16677</v>
      </c>
      <c r="G2447" s="121" t="s">
        <v>17036</v>
      </c>
      <c r="H2447" s="121" t="s">
        <v>1583</v>
      </c>
      <c r="I2447" s="121">
        <v>4</v>
      </c>
      <c r="J2447" s="121" t="s">
        <v>16991</v>
      </c>
      <c r="K2447" s="141" t="s">
        <v>14748</v>
      </c>
      <c r="L2447" s="121">
        <v>2</v>
      </c>
      <c r="M2447" s="27">
        <f t="shared" si="88"/>
        <v>260</v>
      </c>
      <c r="N2447" s="23"/>
      <c r="O2447" s="24" t="s">
        <v>32</v>
      </c>
    </row>
    <row r="2448" s="1" customFormat="1" ht="18.75" spans="1:15">
      <c r="A2448" s="121">
        <v>2443</v>
      </c>
      <c r="B2448" s="121" t="s">
        <v>14518</v>
      </c>
      <c r="C2448" s="121" t="s">
        <v>11004</v>
      </c>
      <c r="D2448" s="121" t="s">
        <v>10034</v>
      </c>
      <c r="E2448" s="121" t="s">
        <v>14519</v>
      </c>
      <c r="F2448" s="131" t="s">
        <v>16677</v>
      </c>
      <c r="G2448" s="121" t="s">
        <v>17037</v>
      </c>
      <c r="H2448" s="121" t="s">
        <v>194</v>
      </c>
      <c r="I2448" s="121">
        <v>5</v>
      </c>
      <c r="J2448" s="121" t="s">
        <v>16991</v>
      </c>
      <c r="K2448" s="141" t="s">
        <v>14748</v>
      </c>
      <c r="L2448" s="121">
        <v>2</v>
      </c>
      <c r="M2448" s="27">
        <f t="shared" si="88"/>
        <v>260</v>
      </c>
      <c r="N2448" s="23"/>
      <c r="O2448" s="24" t="s">
        <v>32</v>
      </c>
    </row>
    <row r="2449" s="1" customFormat="1" ht="18.75" spans="1:15">
      <c r="A2449" s="121">
        <v>2444</v>
      </c>
      <c r="B2449" s="121" t="s">
        <v>14518</v>
      </c>
      <c r="C2449" s="121" t="s">
        <v>11004</v>
      </c>
      <c r="D2449" s="121" t="s">
        <v>10034</v>
      </c>
      <c r="E2449" s="121" t="s">
        <v>14519</v>
      </c>
      <c r="F2449" s="131" t="s">
        <v>16677</v>
      </c>
      <c r="G2449" s="121" t="s">
        <v>17038</v>
      </c>
      <c r="H2449" s="121" t="s">
        <v>194</v>
      </c>
      <c r="I2449" s="121">
        <v>5</v>
      </c>
      <c r="J2449" s="121" t="s">
        <v>16991</v>
      </c>
      <c r="K2449" s="141" t="s">
        <v>14748</v>
      </c>
      <c r="L2449" s="121">
        <v>2</v>
      </c>
      <c r="M2449" s="27">
        <f t="shared" si="88"/>
        <v>260</v>
      </c>
      <c r="N2449" s="23"/>
      <c r="O2449" s="24" t="s">
        <v>32</v>
      </c>
    </row>
    <row r="2450" s="1" customFormat="1" ht="18.75" spans="1:15">
      <c r="A2450" s="121">
        <v>2445</v>
      </c>
      <c r="B2450" s="121" t="s">
        <v>14518</v>
      </c>
      <c r="C2450" s="121" t="s">
        <v>11004</v>
      </c>
      <c r="D2450" s="121" t="s">
        <v>10034</v>
      </c>
      <c r="E2450" s="121" t="s">
        <v>14519</v>
      </c>
      <c r="F2450" s="131" t="s">
        <v>16677</v>
      </c>
      <c r="G2450" s="121" t="s">
        <v>17039</v>
      </c>
      <c r="H2450" s="121" t="s">
        <v>194</v>
      </c>
      <c r="I2450" s="121">
        <v>4</v>
      </c>
      <c r="J2450" s="121" t="s">
        <v>16991</v>
      </c>
      <c r="K2450" s="141" t="s">
        <v>14748</v>
      </c>
      <c r="L2450" s="121">
        <v>2</v>
      </c>
      <c r="M2450" s="27">
        <f t="shared" si="88"/>
        <v>260</v>
      </c>
      <c r="N2450" s="23"/>
      <c r="O2450" s="24" t="s">
        <v>32</v>
      </c>
    </row>
    <row r="2451" s="1" customFormat="1" ht="18.75" spans="1:15">
      <c r="A2451" s="121">
        <v>2446</v>
      </c>
      <c r="B2451" s="121" t="s">
        <v>14518</v>
      </c>
      <c r="C2451" s="121" t="s">
        <v>11004</v>
      </c>
      <c r="D2451" s="121" t="s">
        <v>10034</v>
      </c>
      <c r="E2451" s="121" t="s">
        <v>14519</v>
      </c>
      <c r="F2451" s="131" t="s">
        <v>16677</v>
      </c>
      <c r="G2451" s="122" t="s">
        <v>17040</v>
      </c>
      <c r="H2451" s="121" t="s">
        <v>1583</v>
      </c>
      <c r="I2451" s="121">
        <v>4</v>
      </c>
      <c r="J2451" s="121" t="s">
        <v>16991</v>
      </c>
      <c r="K2451" s="141" t="s">
        <v>14748</v>
      </c>
      <c r="L2451" s="121">
        <v>3</v>
      </c>
      <c r="M2451" s="27">
        <f t="shared" si="88"/>
        <v>390</v>
      </c>
      <c r="N2451" s="23"/>
      <c r="O2451" s="24" t="s">
        <v>32</v>
      </c>
    </row>
    <row r="2452" s="1" customFormat="1" ht="18.75" spans="1:15">
      <c r="A2452" s="121">
        <v>2447</v>
      </c>
      <c r="B2452" s="121" t="s">
        <v>14518</v>
      </c>
      <c r="C2452" s="121" t="s">
        <v>11004</v>
      </c>
      <c r="D2452" s="121" t="s">
        <v>10034</v>
      </c>
      <c r="E2452" s="121" t="s">
        <v>14519</v>
      </c>
      <c r="F2452" s="131" t="s">
        <v>16677</v>
      </c>
      <c r="G2452" s="121" t="s">
        <v>17041</v>
      </c>
      <c r="H2452" s="121" t="s">
        <v>1583</v>
      </c>
      <c r="I2452" s="121">
        <v>5</v>
      </c>
      <c r="J2452" s="121" t="s">
        <v>16991</v>
      </c>
      <c r="K2452" s="141" t="s">
        <v>14748</v>
      </c>
      <c r="L2452" s="121">
        <v>3</v>
      </c>
      <c r="M2452" s="27">
        <f t="shared" si="88"/>
        <v>390</v>
      </c>
      <c r="N2452" s="23"/>
      <c r="O2452" s="24" t="s">
        <v>32</v>
      </c>
    </row>
    <row r="2453" s="1" customFormat="1" ht="18.75" spans="1:15">
      <c r="A2453" s="121">
        <v>2448</v>
      </c>
      <c r="B2453" s="121" t="s">
        <v>14518</v>
      </c>
      <c r="C2453" s="121" t="s">
        <v>11004</v>
      </c>
      <c r="D2453" s="121" t="s">
        <v>10034</v>
      </c>
      <c r="E2453" s="121" t="s">
        <v>14519</v>
      </c>
      <c r="F2453" s="131" t="s">
        <v>16677</v>
      </c>
      <c r="G2453" s="121" t="s">
        <v>17042</v>
      </c>
      <c r="H2453" s="141" t="s">
        <v>1583</v>
      </c>
      <c r="I2453" s="121">
        <v>4</v>
      </c>
      <c r="J2453" s="121" t="s">
        <v>16991</v>
      </c>
      <c r="K2453" s="141" t="s">
        <v>14748</v>
      </c>
      <c r="L2453" s="121">
        <v>2</v>
      </c>
      <c r="M2453" s="27">
        <f t="shared" si="88"/>
        <v>260</v>
      </c>
      <c r="N2453" s="23"/>
      <c r="O2453" s="24" t="s">
        <v>32</v>
      </c>
    </row>
    <row r="2454" s="1" customFormat="1" ht="18.75" spans="1:15">
      <c r="A2454" s="121">
        <v>2449</v>
      </c>
      <c r="B2454" s="121" t="s">
        <v>14518</v>
      </c>
      <c r="C2454" s="121" t="s">
        <v>11004</v>
      </c>
      <c r="D2454" s="121" t="s">
        <v>10034</v>
      </c>
      <c r="E2454" s="121" t="s">
        <v>14519</v>
      </c>
      <c r="F2454" s="131" t="s">
        <v>16677</v>
      </c>
      <c r="G2454" s="121" t="s">
        <v>17043</v>
      </c>
      <c r="H2454" s="141" t="s">
        <v>194</v>
      </c>
      <c r="I2454" s="121">
        <v>6</v>
      </c>
      <c r="J2454" s="121" t="s">
        <v>16991</v>
      </c>
      <c r="K2454" s="141" t="s">
        <v>14748</v>
      </c>
      <c r="L2454" s="121">
        <v>3</v>
      </c>
      <c r="M2454" s="27">
        <f t="shared" si="88"/>
        <v>390</v>
      </c>
      <c r="N2454" s="23"/>
      <c r="O2454" s="24" t="s">
        <v>32</v>
      </c>
    </row>
    <row r="2455" s="1" customFormat="1" ht="18.75" spans="1:15">
      <c r="A2455" s="121">
        <v>2450</v>
      </c>
      <c r="B2455" s="121" t="s">
        <v>14518</v>
      </c>
      <c r="C2455" s="121" t="s">
        <v>11004</v>
      </c>
      <c r="D2455" s="121" t="s">
        <v>10034</v>
      </c>
      <c r="E2455" s="121" t="s">
        <v>14519</v>
      </c>
      <c r="F2455" s="131" t="s">
        <v>16677</v>
      </c>
      <c r="G2455" s="121" t="s">
        <v>17044</v>
      </c>
      <c r="H2455" s="141" t="s">
        <v>194</v>
      </c>
      <c r="I2455" s="121">
        <v>5</v>
      </c>
      <c r="J2455" s="121" t="s">
        <v>16991</v>
      </c>
      <c r="K2455" s="141" t="s">
        <v>14748</v>
      </c>
      <c r="L2455" s="121">
        <v>2</v>
      </c>
      <c r="M2455" s="27">
        <f t="shared" si="88"/>
        <v>260</v>
      </c>
      <c r="N2455" s="23"/>
      <c r="O2455" s="24" t="s">
        <v>32</v>
      </c>
    </row>
    <row r="2456" s="1" customFormat="1" ht="18.75" spans="1:15">
      <c r="A2456" s="121">
        <v>2451</v>
      </c>
      <c r="B2456" s="121" t="s">
        <v>14518</v>
      </c>
      <c r="C2456" s="121" t="s">
        <v>11004</v>
      </c>
      <c r="D2456" s="121" t="s">
        <v>10034</v>
      </c>
      <c r="E2456" s="121" t="s">
        <v>14519</v>
      </c>
      <c r="F2456" s="131" t="s">
        <v>16677</v>
      </c>
      <c r="G2456" s="121" t="s">
        <v>17045</v>
      </c>
      <c r="H2456" s="141" t="s">
        <v>1583</v>
      </c>
      <c r="I2456" s="121">
        <v>5</v>
      </c>
      <c r="J2456" s="121" t="s">
        <v>16991</v>
      </c>
      <c r="K2456" s="141" t="s">
        <v>14748</v>
      </c>
      <c r="L2456" s="121">
        <v>3</v>
      </c>
      <c r="M2456" s="27">
        <f t="shared" si="88"/>
        <v>390</v>
      </c>
      <c r="N2456" s="23"/>
      <c r="O2456" s="24" t="s">
        <v>32</v>
      </c>
    </row>
    <row r="2457" s="1" customFormat="1" ht="18.75" spans="1:15">
      <c r="A2457" s="121">
        <v>2452</v>
      </c>
      <c r="B2457" s="121" t="s">
        <v>14518</v>
      </c>
      <c r="C2457" s="121" t="s">
        <v>11004</v>
      </c>
      <c r="D2457" s="121" t="s">
        <v>10034</v>
      </c>
      <c r="E2457" s="121" t="s">
        <v>14519</v>
      </c>
      <c r="F2457" s="131" t="s">
        <v>16677</v>
      </c>
      <c r="G2457" s="121" t="s">
        <v>17046</v>
      </c>
      <c r="H2457" s="141" t="s">
        <v>194</v>
      </c>
      <c r="I2457" s="121">
        <v>3</v>
      </c>
      <c r="J2457" s="121" t="s">
        <v>16991</v>
      </c>
      <c r="K2457" s="141" t="s">
        <v>14748</v>
      </c>
      <c r="L2457" s="121">
        <v>2</v>
      </c>
      <c r="M2457" s="27">
        <f t="shared" si="88"/>
        <v>260</v>
      </c>
      <c r="N2457" s="23"/>
      <c r="O2457" s="24" t="s">
        <v>32</v>
      </c>
    </row>
    <row r="2458" s="1" customFormat="1" ht="18.75" spans="1:15">
      <c r="A2458" s="121">
        <v>2453</v>
      </c>
      <c r="B2458" s="121" t="s">
        <v>14518</v>
      </c>
      <c r="C2458" s="121" t="s">
        <v>11004</v>
      </c>
      <c r="D2458" s="121" t="s">
        <v>10034</v>
      </c>
      <c r="E2458" s="121" t="s">
        <v>14519</v>
      </c>
      <c r="F2458" s="131" t="s">
        <v>16677</v>
      </c>
      <c r="G2458" s="121" t="s">
        <v>17047</v>
      </c>
      <c r="H2458" s="141" t="s">
        <v>194</v>
      </c>
      <c r="I2458" s="121">
        <v>3</v>
      </c>
      <c r="J2458" s="121" t="s">
        <v>16991</v>
      </c>
      <c r="K2458" s="141" t="s">
        <v>14748</v>
      </c>
      <c r="L2458" s="121">
        <v>2</v>
      </c>
      <c r="M2458" s="27">
        <f t="shared" si="88"/>
        <v>260</v>
      </c>
      <c r="N2458" s="23"/>
      <c r="O2458" s="24" t="s">
        <v>32</v>
      </c>
    </row>
    <row r="2459" s="1" customFormat="1" ht="18.75" spans="1:15">
      <c r="A2459" s="121">
        <v>2454</v>
      </c>
      <c r="B2459" s="121" t="s">
        <v>14518</v>
      </c>
      <c r="C2459" s="121" t="s">
        <v>11004</v>
      </c>
      <c r="D2459" s="121" t="s">
        <v>10034</v>
      </c>
      <c r="E2459" s="121" t="s">
        <v>14519</v>
      </c>
      <c r="F2459" s="131" t="s">
        <v>16677</v>
      </c>
      <c r="G2459" s="121" t="s">
        <v>17048</v>
      </c>
      <c r="H2459" s="141" t="s">
        <v>194</v>
      </c>
      <c r="I2459" s="121">
        <v>5</v>
      </c>
      <c r="J2459" s="121" t="s">
        <v>16991</v>
      </c>
      <c r="K2459" s="141" t="s">
        <v>14748</v>
      </c>
      <c r="L2459" s="121">
        <v>2</v>
      </c>
      <c r="M2459" s="27">
        <f t="shared" si="88"/>
        <v>260</v>
      </c>
      <c r="N2459" s="23"/>
      <c r="O2459" s="24" t="s">
        <v>32</v>
      </c>
    </row>
    <row r="2460" s="1" customFormat="1" ht="18.75" spans="1:15">
      <c r="A2460" s="121">
        <v>2455</v>
      </c>
      <c r="B2460" s="121" t="s">
        <v>14518</v>
      </c>
      <c r="C2460" s="121" t="s">
        <v>11004</v>
      </c>
      <c r="D2460" s="121" t="s">
        <v>10034</v>
      </c>
      <c r="E2460" s="121" t="s">
        <v>14519</v>
      </c>
      <c r="F2460" s="131" t="s">
        <v>16677</v>
      </c>
      <c r="G2460" s="121" t="s">
        <v>17049</v>
      </c>
      <c r="H2460" s="141" t="s">
        <v>194</v>
      </c>
      <c r="I2460" s="121">
        <v>6</v>
      </c>
      <c r="J2460" s="121" t="s">
        <v>16991</v>
      </c>
      <c r="K2460" s="141" t="s">
        <v>14748</v>
      </c>
      <c r="L2460" s="121">
        <v>3</v>
      </c>
      <c r="M2460" s="27">
        <f t="shared" si="88"/>
        <v>390</v>
      </c>
      <c r="N2460" s="23"/>
      <c r="O2460" s="24" t="s">
        <v>32</v>
      </c>
    </row>
    <row r="2461" s="1" customFormat="1" ht="18.75" spans="1:15">
      <c r="A2461" s="121">
        <v>2456</v>
      </c>
      <c r="B2461" s="121" t="s">
        <v>14518</v>
      </c>
      <c r="C2461" s="121" t="s">
        <v>11004</v>
      </c>
      <c r="D2461" s="121" t="s">
        <v>10034</v>
      </c>
      <c r="E2461" s="121" t="s">
        <v>14519</v>
      </c>
      <c r="F2461" s="131" t="s">
        <v>16677</v>
      </c>
      <c r="G2461" s="121" t="s">
        <v>17050</v>
      </c>
      <c r="H2461" s="141" t="s">
        <v>194</v>
      </c>
      <c r="I2461" s="121">
        <v>6</v>
      </c>
      <c r="J2461" s="121" t="s">
        <v>16991</v>
      </c>
      <c r="K2461" s="141" t="s">
        <v>14748</v>
      </c>
      <c r="L2461" s="121">
        <v>2</v>
      </c>
      <c r="M2461" s="27">
        <f t="shared" si="88"/>
        <v>260</v>
      </c>
      <c r="N2461" s="23"/>
      <c r="O2461" s="24" t="s">
        <v>32</v>
      </c>
    </row>
    <row r="2462" s="1" customFormat="1" ht="18.75" spans="1:15">
      <c r="A2462" s="121">
        <v>2457</v>
      </c>
      <c r="B2462" s="121" t="s">
        <v>14518</v>
      </c>
      <c r="C2462" s="121" t="s">
        <v>11004</v>
      </c>
      <c r="D2462" s="121" t="s">
        <v>10034</v>
      </c>
      <c r="E2462" s="121" t="s">
        <v>14519</v>
      </c>
      <c r="F2462" s="131" t="s">
        <v>16677</v>
      </c>
      <c r="G2462" s="122" t="s">
        <v>17051</v>
      </c>
      <c r="H2462" s="141" t="s">
        <v>194</v>
      </c>
      <c r="I2462" s="121">
        <v>4</v>
      </c>
      <c r="J2462" s="121" t="s">
        <v>16991</v>
      </c>
      <c r="K2462" s="141" t="s">
        <v>14748</v>
      </c>
      <c r="L2462" s="121">
        <v>2</v>
      </c>
      <c r="M2462" s="27">
        <f t="shared" si="88"/>
        <v>260</v>
      </c>
      <c r="N2462" s="23"/>
      <c r="O2462" s="24" t="s">
        <v>32</v>
      </c>
    </row>
    <row r="2463" s="1" customFormat="1" ht="18.75" spans="1:15">
      <c r="A2463" s="121">
        <v>2458</v>
      </c>
      <c r="B2463" s="121" t="s">
        <v>14518</v>
      </c>
      <c r="C2463" s="121" t="s">
        <v>11004</v>
      </c>
      <c r="D2463" s="121" t="s">
        <v>10034</v>
      </c>
      <c r="E2463" s="121" t="s">
        <v>14519</v>
      </c>
      <c r="F2463" s="131" t="s">
        <v>16677</v>
      </c>
      <c r="G2463" s="121" t="s">
        <v>17052</v>
      </c>
      <c r="H2463" s="141" t="s">
        <v>1583</v>
      </c>
      <c r="I2463" s="121">
        <v>4</v>
      </c>
      <c r="J2463" s="121" t="s">
        <v>16991</v>
      </c>
      <c r="K2463" s="141" t="s">
        <v>14748</v>
      </c>
      <c r="L2463" s="121">
        <v>2</v>
      </c>
      <c r="M2463" s="27">
        <f t="shared" si="88"/>
        <v>260</v>
      </c>
      <c r="N2463" s="23"/>
      <c r="O2463" s="24" t="s">
        <v>32</v>
      </c>
    </row>
    <row r="2464" s="1" customFormat="1" ht="18.75" spans="1:15">
      <c r="A2464" s="121">
        <v>2459</v>
      </c>
      <c r="B2464" s="121" t="s">
        <v>14518</v>
      </c>
      <c r="C2464" s="121" t="s">
        <v>11004</v>
      </c>
      <c r="D2464" s="121" t="s">
        <v>10034</v>
      </c>
      <c r="E2464" s="121" t="s">
        <v>14519</v>
      </c>
      <c r="F2464" s="131" t="s">
        <v>16677</v>
      </c>
      <c r="G2464" s="121" t="s">
        <v>17053</v>
      </c>
      <c r="H2464" s="141" t="s">
        <v>1583</v>
      </c>
      <c r="I2464" s="121">
        <v>3</v>
      </c>
      <c r="J2464" s="121" t="s">
        <v>16991</v>
      </c>
      <c r="K2464" s="141" t="s">
        <v>14748</v>
      </c>
      <c r="L2464" s="121">
        <v>2</v>
      </c>
      <c r="M2464" s="27">
        <f t="shared" si="88"/>
        <v>260</v>
      </c>
      <c r="N2464" s="23"/>
      <c r="O2464" s="24" t="s">
        <v>32</v>
      </c>
    </row>
    <row r="2465" s="1" customFormat="1" ht="18.75" spans="1:15">
      <c r="A2465" s="121">
        <v>2460</v>
      </c>
      <c r="B2465" s="121" t="s">
        <v>14518</v>
      </c>
      <c r="C2465" s="121" t="s">
        <v>11004</v>
      </c>
      <c r="D2465" s="121" t="s">
        <v>10034</v>
      </c>
      <c r="E2465" s="121" t="s">
        <v>14519</v>
      </c>
      <c r="F2465" s="131" t="s">
        <v>16677</v>
      </c>
      <c r="G2465" s="121" t="s">
        <v>17054</v>
      </c>
      <c r="H2465" s="141" t="s">
        <v>194</v>
      </c>
      <c r="I2465" s="121">
        <v>4</v>
      </c>
      <c r="J2465" s="121" t="s">
        <v>16991</v>
      </c>
      <c r="K2465" s="141" t="s">
        <v>14748</v>
      </c>
      <c r="L2465" s="121">
        <v>2</v>
      </c>
      <c r="M2465" s="27">
        <f t="shared" si="88"/>
        <v>260</v>
      </c>
      <c r="N2465" s="23"/>
      <c r="O2465" s="24" t="s">
        <v>32</v>
      </c>
    </row>
    <row r="2466" s="1" customFormat="1" ht="18.75" spans="1:15">
      <c r="A2466" s="121">
        <v>2461</v>
      </c>
      <c r="B2466" s="121" t="s">
        <v>14518</v>
      </c>
      <c r="C2466" s="121" t="s">
        <v>11004</v>
      </c>
      <c r="D2466" s="121" t="s">
        <v>10034</v>
      </c>
      <c r="E2466" s="121" t="s">
        <v>14519</v>
      </c>
      <c r="F2466" s="131" t="s">
        <v>16677</v>
      </c>
      <c r="G2466" s="121" t="s">
        <v>17055</v>
      </c>
      <c r="H2466" s="141" t="s">
        <v>194</v>
      </c>
      <c r="I2466" s="121">
        <v>4</v>
      </c>
      <c r="J2466" s="121" t="s">
        <v>16991</v>
      </c>
      <c r="K2466" s="141" t="s">
        <v>14748</v>
      </c>
      <c r="L2466" s="121">
        <v>2</v>
      </c>
      <c r="M2466" s="27">
        <f t="shared" si="88"/>
        <v>260</v>
      </c>
      <c r="N2466" s="23"/>
      <c r="O2466" s="24" t="s">
        <v>32</v>
      </c>
    </row>
    <row r="2467" s="1" customFormat="1" ht="18.75" spans="1:15">
      <c r="A2467" s="121">
        <v>2462</v>
      </c>
      <c r="B2467" s="121" t="s">
        <v>14518</v>
      </c>
      <c r="C2467" s="121" t="s">
        <v>11004</v>
      </c>
      <c r="D2467" s="121" t="s">
        <v>10034</v>
      </c>
      <c r="E2467" s="121" t="s">
        <v>14519</v>
      </c>
      <c r="F2467" s="131" t="s">
        <v>16677</v>
      </c>
      <c r="G2467" s="121" t="s">
        <v>17056</v>
      </c>
      <c r="H2467" s="141" t="s">
        <v>194</v>
      </c>
      <c r="I2467" s="121">
        <v>5</v>
      </c>
      <c r="J2467" s="121" t="s">
        <v>16991</v>
      </c>
      <c r="K2467" s="141" t="s">
        <v>14748</v>
      </c>
      <c r="L2467" s="121">
        <v>3</v>
      </c>
      <c r="M2467" s="27">
        <f t="shared" si="88"/>
        <v>390</v>
      </c>
      <c r="N2467" s="23"/>
      <c r="O2467" s="24" t="s">
        <v>32</v>
      </c>
    </row>
    <row r="2468" s="1" customFormat="1" ht="18.75" spans="1:15">
      <c r="A2468" s="121">
        <v>2463</v>
      </c>
      <c r="B2468" s="121" t="s">
        <v>14518</v>
      </c>
      <c r="C2468" s="121" t="s">
        <v>11004</v>
      </c>
      <c r="D2468" s="121" t="s">
        <v>10034</v>
      </c>
      <c r="E2468" s="121" t="s">
        <v>14519</v>
      </c>
      <c r="F2468" s="131" t="s">
        <v>16677</v>
      </c>
      <c r="G2468" s="121" t="s">
        <v>17057</v>
      </c>
      <c r="H2468" s="141" t="s">
        <v>194</v>
      </c>
      <c r="I2468" s="121">
        <v>3</v>
      </c>
      <c r="J2468" s="121" t="s">
        <v>16991</v>
      </c>
      <c r="K2468" s="141" t="s">
        <v>14748</v>
      </c>
      <c r="L2468" s="121">
        <v>2</v>
      </c>
      <c r="M2468" s="27">
        <f t="shared" si="88"/>
        <v>260</v>
      </c>
      <c r="N2468" s="23"/>
      <c r="O2468" s="24" t="s">
        <v>32</v>
      </c>
    </row>
    <row r="2469" s="1" customFormat="1" ht="18.75" spans="1:15">
      <c r="A2469" s="121">
        <v>2464</v>
      </c>
      <c r="B2469" s="121" t="s">
        <v>14518</v>
      </c>
      <c r="C2469" s="121" t="s">
        <v>11004</v>
      </c>
      <c r="D2469" s="121" t="s">
        <v>10034</v>
      </c>
      <c r="E2469" s="121" t="s">
        <v>14519</v>
      </c>
      <c r="F2469" s="131" t="s">
        <v>16677</v>
      </c>
      <c r="G2469" s="121" t="s">
        <v>17058</v>
      </c>
      <c r="H2469" s="121" t="s">
        <v>194</v>
      </c>
      <c r="I2469" s="121">
        <v>3</v>
      </c>
      <c r="J2469" s="121" t="s">
        <v>16991</v>
      </c>
      <c r="K2469" s="141" t="s">
        <v>14748</v>
      </c>
      <c r="L2469" s="121">
        <v>2</v>
      </c>
      <c r="M2469" s="27">
        <f t="shared" si="88"/>
        <v>260</v>
      </c>
      <c r="N2469" s="23"/>
      <c r="O2469" s="24" t="s">
        <v>32</v>
      </c>
    </row>
    <row r="2470" s="1" customFormat="1" ht="18.75" spans="1:15">
      <c r="A2470" s="121">
        <v>2465</v>
      </c>
      <c r="B2470" s="121" t="s">
        <v>14518</v>
      </c>
      <c r="C2470" s="121" t="s">
        <v>11004</v>
      </c>
      <c r="D2470" s="121" t="s">
        <v>10034</v>
      </c>
      <c r="E2470" s="121" t="s">
        <v>14519</v>
      </c>
      <c r="F2470" s="131" t="s">
        <v>16677</v>
      </c>
      <c r="G2470" s="121" t="s">
        <v>4606</v>
      </c>
      <c r="H2470" s="121" t="s">
        <v>194</v>
      </c>
      <c r="I2470" s="121">
        <v>7</v>
      </c>
      <c r="J2470" s="121" t="s">
        <v>16991</v>
      </c>
      <c r="K2470" s="141" t="s">
        <v>14748</v>
      </c>
      <c r="L2470" s="121">
        <v>3</v>
      </c>
      <c r="M2470" s="27">
        <f t="shared" si="88"/>
        <v>390</v>
      </c>
      <c r="N2470" s="23"/>
      <c r="O2470" s="24" t="s">
        <v>32</v>
      </c>
    </row>
    <row r="2471" s="1" customFormat="1" ht="18.75" spans="1:15">
      <c r="A2471" s="121">
        <v>2466</v>
      </c>
      <c r="B2471" s="121" t="s">
        <v>14518</v>
      </c>
      <c r="C2471" s="121" t="s">
        <v>11004</v>
      </c>
      <c r="D2471" s="121" t="s">
        <v>10034</v>
      </c>
      <c r="E2471" s="121" t="s">
        <v>14519</v>
      </c>
      <c r="F2471" s="131" t="s">
        <v>16677</v>
      </c>
      <c r="G2471" s="121" t="s">
        <v>17059</v>
      </c>
      <c r="H2471" s="121" t="s">
        <v>1583</v>
      </c>
      <c r="I2471" s="121">
        <v>3</v>
      </c>
      <c r="J2471" s="121" t="s">
        <v>16991</v>
      </c>
      <c r="K2471" s="141" t="s">
        <v>14748</v>
      </c>
      <c r="L2471" s="121">
        <v>2</v>
      </c>
      <c r="M2471" s="27">
        <f t="shared" si="88"/>
        <v>260</v>
      </c>
      <c r="N2471" s="23"/>
      <c r="O2471" s="24" t="s">
        <v>32</v>
      </c>
    </row>
    <row r="2472" s="1" customFormat="1" ht="18.75" spans="1:15">
      <c r="A2472" s="121">
        <v>2467</v>
      </c>
      <c r="B2472" s="121" t="s">
        <v>14518</v>
      </c>
      <c r="C2472" s="121" t="s">
        <v>11004</v>
      </c>
      <c r="D2472" s="121" t="s">
        <v>10034</v>
      </c>
      <c r="E2472" s="121" t="s">
        <v>14519</v>
      </c>
      <c r="F2472" s="131" t="s">
        <v>16677</v>
      </c>
      <c r="G2472" s="121" t="s">
        <v>17060</v>
      </c>
      <c r="H2472" s="121" t="s">
        <v>51</v>
      </c>
      <c r="I2472" s="121">
        <v>3</v>
      </c>
      <c r="J2472" s="121" t="s">
        <v>16991</v>
      </c>
      <c r="K2472" s="141" t="s">
        <v>14748</v>
      </c>
      <c r="L2472" s="121">
        <v>2</v>
      </c>
      <c r="M2472" s="27">
        <f>L2472*312</f>
        <v>624</v>
      </c>
      <c r="N2472" s="23"/>
      <c r="O2472" s="24" t="s">
        <v>32</v>
      </c>
    </row>
    <row r="2473" s="1" customFormat="1" ht="18.75" spans="1:15">
      <c r="A2473" s="121">
        <v>2468</v>
      </c>
      <c r="B2473" s="121" t="s">
        <v>14518</v>
      </c>
      <c r="C2473" s="121" t="s">
        <v>11004</v>
      </c>
      <c r="D2473" s="121" t="s">
        <v>10034</v>
      </c>
      <c r="E2473" s="121" t="s">
        <v>14519</v>
      </c>
      <c r="F2473" s="131" t="s">
        <v>16677</v>
      </c>
      <c r="G2473" s="121" t="s">
        <v>17061</v>
      </c>
      <c r="H2473" s="121" t="s">
        <v>194</v>
      </c>
      <c r="I2473" s="121">
        <v>5</v>
      </c>
      <c r="J2473" s="121" t="s">
        <v>16991</v>
      </c>
      <c r="K2473" s="141" t="s">
        <v>14748</v>
      </c>
      <c r="L2473" s="121">
        <v>2</v>
      </c>
      <c r="M2473" s="27">
        <f t="shared" ref="M2473:M2486" si="89">L2473*130</f>
        <v>260</v>
      </c>
      <c r="N2473" s="23"/>
      <c r="O2473" s="24" t="s">
        <v>32</v>
      </c>
    </row>
    <row r="2474" s="1" customFormat="1" ht="18.75" spans="1:15">
      <c r="A2474" s="121">
        <v>2469</v>
      </c>
      <c r="B2474" s="121" t="s">
        <v>14518</v>
      </c>
      <c r="C2474" s="121" t="s">
        <v>11004</v>
      </c>
      <c r="D2474" s="121" t="s">
        <v>10034</v>
      </c>
      <c r="E2474" s="121" t="s">
        <v>14519</v>
      </c>
      <c r="F2474" s="142" t="s">
        <v>16677</v>
      </c>
      <c r="G2474" s="143" t="s">
        <v>17062</v>
      </c>
      <c r="H2474" s="141" t="s">
        <v>194</v>
      </c>
      <c r="I2474" s="142">
        <v>2</v>
      </c>
      <c r="J2474" s="144" t="s">
        <v>16758</v>
      </c>
      <c r="K2474" s="121" t="s">
        <v>14748</v>
      </c>
      <c r="L2474" s="142">
        <v>2</v>
      </c>
      <c r="M2474" s="27">
        <f t="shared" si="89"/>
        <v>260</v>
      </c>
      <c r="N2474" s="23"/>
      <c r="O2474" s="24" t="s">
        <v>32</v>
      </c>
    </row>
    <row r="2475" s="1" customFormat="1" ht="18.75" spans="1:15">
      <c r="A2475" s="121">
        <v>2470</v>
      </c>
      <c r="B2475" s="121" t="s">
        <v>14518</v>
      </c>
      <c r="C2475" s="121" t="s">
        <v>11004</v>
      </c>
      <c r="D2475" s="121" t="s">
        <v>10034</v>
      </c>
      <c r="E2475" s="121" t="s">
        <v>14519</v>
      </c>
      <c r="F2475" s="142" t="s">
        <v>16677</v>
      </c>
      <c r="G2475" s="143" t="s">
        <v>8443</v>
      </c>
      <c r="H2475" s="141" t="s">
        <v>194</v>
      </c>
      <c r="I2475" s="142">
        <v>3</v>
      </c>
      <c r="J2475" s="144" t="s">
        <v>16758</v>
      </c>
      <c r="K2475" s="121" t="s">
        <v>14748</v>
      </c>
      <c r="L2475" s="142">
        <v>3</v>
      </c>
      <c r="M2475" s="27">
        <f t="shared" si="89"/>
        <v>390</v>
      </c>
      <c r="N2475" s="23"/>
      <c r="O2475" s="24" t="s">
        <v>32</v>
      </c>
    </row>
    <row r="2476" s="1" customFormat="1" ht="18.75" spans="1:15">
      <c r="A2476" s="121">
        <v>2471</v>
      </c>
      <c r="B2476" s="121" t="s">
        <v>14518</v>
      </c>
      <c r="C2476" s="121" t="s">
        <v>11004</v>
      </c>
      <c r="D2476" s="121" t="s">
        <v>10034</v>
      </c>
      <c r="E2476" s="121" t="s">
        <v>14519</v>
      </c>
      <c r="F2476" s="142" t="s">
        <v>16677</v>
      </c>
      <c r="G2476" s="143" t="s">
        <v>17063</v>
      </c>
      <c r="H2476" s="141" t="s">
        <v>1583</v>
      </c>
      <c r="I2476" s="142">
        <v>2</v>
      </c>
      <c r="J2476" s="144" t="s">
        <v>16758</v>
      </c>
      <c r="K2476" s="121" t="s">
        <v>14748</v>
      </c>
      <c r="L2476" s="142">
        <v>2</v>
      </c>
      <c r="M2476" s="27">
        <f t="shared" si="89"/>
        <v>260</v>
      </c>
      <c r="N2476" s="23"/>
      <c r="O2476" s="24" t="s">
        <v>32</v>
      </c>
    </row>
    <row r="2477" s="1" customFormat="1" ht="18.75" spans="1:15">
      <c r="A2477" s="121">
        <v>2472</v>
      </c>
      <c r="B2477" s="121" t="s">
        <v>14518</v>
      </c>
      <c r="C2477" s="121" t="s">
        <v>11004</v>
      </c>
      <c r="D2477" s="121" t="s">
        <v>10034</v>
      </c>
      <c r="E2477" s="121" t="s">
        <v>14519</v>
      </c>
      <c r="F2477" s="142" t="s">
        <v>16677</v>
      </c>
      <c r="G2477" s="143" t="s">
        <v>17064</v>
      </c>
      <c r="H2477" s="141" t="s">
        <v>194</v>
      </c>
      <c r="I2477" s="142">
        <v>3</v>
      </c>
      <c r="J2477" s="144" t="s">
        <v>16796</v>
      </c>
      <c r="K2477" s="121" t="s">
        <v>14748</v>
      </c>
      <c r="L2477" s="142">
        <v>3</v>
      </c>
      <c r="M2477" s="27">
        <f t="shared" si="89"/>
        <v>390</v>
      </c>
      <c r="N2477" s="23"/>
      <c r="O2477" s="24" t="s">
        <v>32</v>
      </c>
    </row>
    <row r="2478" s="1" customFormat="1" ht="18.75" spans="1:15">
      <c r="A2478" s="121">
        <v>2473</v>
      </c>
      <c r="B2478" s="121" t="s">
        <v>14518</v>
      </c>
      <c r="C2478" s="121" t="s">
        <v>11004</v>
      </c>
      <c r="D2478" s="121" t="s">
        <v>10034</v>
      </c>
      <c r="E2478" s="121" t="s">
        <v>14519</v>
      </c>
      <c r="F2478" s="142" t="s">
        <v>16677</v>
      </c>
      <c r="G2478" s="143" t="s">
        <v>17065</v>
      </c>
      <c r="H2478" s="141" t="s">
        <v>1583</v>
      </c>
      <c r="I2478" s="142">
        <v>3</v>
      </c>
      <c r="J2478" s="144" t="s">
        <v>16758</v>
      </c>
      <c r="K2478" s="121" t="s">
        <v>14748</v>
      </c>
      <c r="L2478" s="142">
        <v>3</v>
      </c>
      <c r="M2478" s="27">
        <f t="shared" si="89"/>
        <v>390</v>
      </c>
      <c r="N2478" s="23"/>
      <c r="O2478" s="24" t="s">
        <v>32</v>
      </c>
    </row>
    <row r="2479" s="1" customFormat="1" ht="18.75" spans="1:15">
      <c r="A2479" s="121">
        <v>2474</v>
      </c>
      <c r="B2479" s="121" t="s">
        <v>14518</v>
      </c>
      <c r="C2479" s="121" t="s">
        <v>11004</v>
      </c>
      <c r="D2479" s="121" t="s">
        <v>10034</v>
      </c>
      <c r="E2479" s="121" t="s">
        <v>14519</v>
      </c>
      <c r="F2479" s="142" t="s">
        <v>16677</v>
      </c>
      <c r="G2479" s="143" t="s">
        <v>17066</v>
      </c>
      <c r="H2479" s="141" t="s">
        <v>194</v>
      </c>
      <c r="I2479" s="142">
        <v>3</v>
      </c>
      <c r="J2479" s="144" t="s">
        <v>16796</v>
      </c>
      <c r="K2479" s="121" t="s">
        <v>14748</v>
      </c>
      <c r="L2479" s="142">
        <v>3</v>
      </c>
      <c r="M2479" s="27">
        <f t="shared" si="89"/>
        <v>390</v>
      </c>
      <c r="N2479" s="23"/>
      <c r="O2479" s="24" t="s">
        <v>32</v>
      </c>
    </row>
    <row r="2480" s="1" customFormat="1" ht="18.75" spans="1:15">
      <c r="A2480" s="121">
        <v>2475</v>
      </c>
      <c r="B2480" s="121" t="s">
        <v>14518</v>
      </c>
      <c r="C2480" s="121" t="s">
        <v>11004</v>
      </c>
      <c r="D2480" s="121" t="s">
        <v>10034</v>
      </c>
      <c r="E2480" s="121" t="s">
        <v>14519</v>
      </c>
      <c r="F2480" s="142" t="s">
        <v>16677</v>
      </c>
      <c r="G2480" s="143" t="s">
        <v>17067</v>
      </c>
      <c r="H2480" s="141" t="s">
        <v>1583</v>
      </c>
      <c r="I2480" s="142">
        <v>5</v>
      </c>
      <c r="J2480" s="144" t="s">
        <v>16712</v>
      </c>
      <c r="K2480" s="121" t="s">
        <v>14748</v>
      </c>
      <c r="L2480" s="142">
        <v>4</v>
      </c>
      <c r="M2480" s="27">
        <f t="shared" si="89"/>
        <v>520</v>
      </c>
      <c r="N2480" s="23"/>
      <c r="O2480" s="24" t="s">
        <v>32</v>
      </c>
    </row>
    <row r="2481" s="1" customFormat="1" ht="18.75" spans="1:15">
      <c r="A2481" s="121">
        <v>2476</v>
      </c>
      <c r="B2481" s="121" t="s">
        <v>14518</v>
      </c>
      <c r="C2481" s="121" t="s">
        <v>11004</v>
      </c>
      <c r="D2481" s="121" t="s">
        <v>10034</v>
      </c>
      <c r="E2481" s="121" t="s">
        <v>14519</v>
      </c>
      <c r="F2481" s="142" t="s">
        <v>16677</v>
      </c>
      <c r="G2481" s="143" t="s">
        <v>17068</v>
      </c>
      <c r="H2481" s="141" t="s">
        <v>1583</v>
      </c>
      <c r="I2481" s="142">
        <v>4</v>
      </c>
      <c r="J2481" s="144" t="s">
        <v>16712</v>
      </c>
      <c r="K2481" s="121" t="s">
        <v>14748</v>
      </c>
      <c r="L2481" s="142">
        <v>4</v>
      </c>
      <c r="M2481" s="27">
        <f t="shared" si="89"/>
        <v>520</v>
      </c>
      <c r="N2481" s="23"/>
      <c r="O2481" s="24" t="s">
        <v>32</v>
      </c>
    </row>
    <row r="2482" s="1" customFormat="1" ht="18.75" spans="1:15">
      <c r="A2482" s="121">
        <v>2477</v>
      </c>
      <c r="B2482" s="121" t="s">
        <v>14518</v>
      </c>
      <c r="C2482" s="121" t="s">
        <v>11004</v>
      </c>
      <c r="D2482" s="121" t="s">
        <v>10034</v>
      </c>
      <c r="E2482" s="121" t="s">
        <v>14519</v>
      </c>
      <c r="F2482" s="142" t="s">
        <v>16677</v>
      </c>
      <c r="G2482" s="143" t="s">
        <v>17069</v>
      </c>
      <c r="H2482" s="141" t="s">
        <v>194</v>
      </c>
      <c r="I2482" s="142">
        <v>3</v>
      </c>
      <c r="J2482" s="144" t="s">
        <v>16712</v>
      </c>
      <c r="K2482" s="121" t="s">
        <v>14748</v>
      </c>
      <c r="L2482" s="142">
        <v>3</v>
      </c>
      <c r="M2482" s="27">
        <f t="shared" si="89"/>
        <v>390</v>
      </c>
      <c r="N2482" s="23"/>
      <c r="O2482" s="24" t="s">
        <v>32</v>
      </c>
    </row>
    <row r="2483" s="1" customFormat="1" ht="18.75" spans="1:15">
      <c r="A2483" s="121">
        <v>2478</v>
      </c>
      <c r="B2483" s="121" t="s">
        <v>14518</v>
      </c>
      <c r="C2483" s="121" t="s">
        <v>11004</v>
      </c>
      <c r="D2483" s="121" t="s">
        <v>10034</v>
      </c>
      <c r="E2483" s="121" t="s">
        <v>14519</v>
      </c>
      <c r="F2483" s="142" t="s">
        <v>16677</v>
      </c>
      <c r="G2483" s="143" t="s">
        <v>17070</v>
      </c>
      <c r="H2483" s="141" t="s">
        <v>1583</v>
      </c>
      <c r="I2483" s="142">
        <v>4</v>
      </c>
      <c r="J2483" s="144" t="s">
        <v>16679</v>
      </c>
      <c r="K2483" s="121" t="s">
        <v>14748</v>
      </c>
      <c r="L2483" s="142">
        <v>2</v>
      </c>
      <c r="M2483" s="27">
        <f t="shared" si="89"/>
        <v>260</v>
      </c>
      <c r="N2483" s="23"/>
      <c r="O2483" s="24" t="s">
        <v>32</v>
      </c>
    </row>
    <row r="2484" s="1" customFormat="1" ht="18.75" spans="1:15">
      <c r="A2484" s="121">
        <v>2479</v>
      </c>
      <c r="B2484" s="121" t="s">
        <v>14518</v>
      </c>
      <c r="C2484" s="121" t="s">
        <v>11004</v>
      </c>
      <c r="D2484" s="121" t="s">
        <v>10034</v>
      </c>
      <c r="E2484" s="121" t="s">
        <v>14519</v>
      </c>
      <c r="F2484" s="142" t="s">
        <v>16677</v>
      </c>
      <c r="G2484" s="143" t="s">
        <v>17071</v>
      </c>
      <c r="H2484" s="141" t="s">
        <v>1583</v>
      </c>
      <c r="I2484" s="142">
        <v>4</v>
      </c>
      <c r="J2484" s="144" t="s">
        <v>16679</v>
      </c>
      <c r="K2484" s="121" t="s">
        <v>14748</v>
      </c>
      <c r="L2484" s="142">
        <v>2</v>
      </c>
      <c r="M2484" s="27">
        <f t="shared" si="89"/>
        <v>260</v>
      </c>
      <c r="N2484" s="23"/>
      <c r="O2484" s="24" t="s">
        <v>32</v>
      </c>
    </row>
    <row r="2485" s="1" customFormat="1" ht="18.75" spans="1:15">
      <c r="A2485" s="121">
        <v>2480</v>
      </c>
      <c r="B2485" s="121" t="s">
        <v>14518</v>
      </c>
      <c r="C2485" s="121" t="s">
        <v>11004</v>
      </c>
      <c r="D2485" s="121" t="s">
        <v>10034</v>
      </c>
      <c r="E2485" s="121" t="s">
        <v>14519</v>
      </c>
      <c r="F2485" s="142" t="s">
        <v>16677</v>
      </c>
      <c r="G2485" s="143" t="s">
        <v>17072</v>
      </c>
      <c r="H2485" s="141" t="s">
        <v>194</v>
      </c>
      <c r="I2485" s="142">
        <v>3</v>
      </c>
      <c r="J2485" s="144" t="s">
        <v>16679</v>
      </c>
      <c r="K2485" s="121" t="s">
        <v>14748</v>
      </c>
      <c r="L2485" s="142">
        <v>3</v>
      </c>
      <c r="M2485" s="27">
        <f t="shared" si="89"/>
        <v>390</v>
      </c>
      <c r="N2485" s="23"/>
      <c r="O2485" s="24" t="s">
        <v>32</v>
      </c>
    </row>
    <row r="2486" s="1" customFormat="1" ht="18.75" spans="1:15">
      <c r="A2486" s="121">
        <v>2481</v>
      </c>
      <c r="B2486" s="121" t="s">
        <v>14518</v>
      </c>
      <c r="C2486" s="121" t="s">
        <v>11004</v>
      </c>
      <c r="D2486" s="121" t="s">
        <v>10034</v>
      </c>
      <c r="E2486" s="121" t="s">
        <v>14519</v>
      </c>
      <c r="F2486" s="142" t="s">
        <v>16677</v>
      </c>
      <c r="G2486" s="143" t="s">
        <v>17073</v>
      </c>
      <c r="H2486" s="141" t="s">
        <v>194</v>
      </c>
      <c r="I2486" s="142">
        <v>4</v>
      </c>
      <c r="J2486" s="144" t="s">
        <v>16679</v>
      </c>
      <c r="K2486" s="121" t="s">
        <v>14748</v>
      </c>
      <c r="L2486" s="142">
        <v>4</v>
      </c>
      <c r="M2486" s="27">
        <f t="shared" si="89"/>
        <v>520</v>
      </c>
      <c r="N2486" s="23"/>
      <c r="O2486" s="24" t="s">
        <v>32</v>
      </c>
    </row>
    <row r="2487" s="1" customFormat="1" ht="18.75" spans="1:15">
      <c r="A2487" s="121">
        <v>2482</v>
      </c>
      <c r="B2487" s="121" t="s">
        <v>14518</v>
      </c>
      <c r="C2487" s="121" t="s">
        <v>11004</v>
      </c>
      <c r="D2487" s="121" t="s">
        <v>10034</v>
      </c>
      <c r="E2487" s="121" t="s">
        <v>14519</v>
      </c>
      <c r="F2487" s="142" t="s">
        <v>16677</v>
      </c>
      <c r="G2487" s="143" t="s">
        <v>17074</v>
      </c>
      <c r="H2487" s="141" t="s">
        <v>51</v>
      </c>
      <c r="I2487" s="142">
        <v>3</v>
      </c>
      <c r="J2487" s="144" t="s">
        <v>17075</v>
      </c>
      <c r="K2487" s="121" t="s">
        <v>14748</v>
      </c>
      <c r="L2487" s="142">
        <v>2</v>
      </c>
      <c r="M2487" s="27">
        <f>L2487*312</f>
        <v>624</v>
      </c>
      <c r="N2487" s="23"/>
      <c r="O2487" s="24" t="s">
        <v>32</v>
      </c>
    </row>
    <row r="2488" s="1" customFormat="1" ht="18.75" spans="1:15">
      <c r="A2488" s="121">
        <v>2483</v>
      </c>
      <c r="B2488" s="121" t="s">
        <v>14518</v>
      </c>
      <c r="C2488" s="121" t="s">
        <v>11004</v>
      </c>
      <c r="D2488" s="121" t="s">
        <v>10034</v>
      </c>
      <c r="E2488" s="121" t="s">
        <v>14519</v>
      </c>
      <c r="F2488" s="154" t="s">
        <v>16677</v>
      </c>
      <c r="G2488" s="154" t="s">
        <v>17076</v>
      </c>
      <c r="H2488" s="119" t="s">
        <v>1583</v>
      </c>
      <c r="I2488" s="119">
        <v>4</v>
      </c>
      <c r="J2488" s="119" t="s">
        <v>17077</v>
      </c>
      <c r="K2488" s="121" t="s">
        <v>14748</v>
      </c>
      <c r="L2488" s="119">
        <v>2</v>
      </c>
      <c r="M2488" s="27">
        <f>L2488*130</f>
        <v>260</v>
      </c>
      <c r="N2488" s="23"/>
      <c r="O2488" s="24" t="s">
        <v>32</v>
      </c>
    </row>
    <row r="2489" s="1" customFormat="1" ht="18.75" spans="1:15">
      <c r="A2489" s="121">
        <v>2484</v>
      </c>
      <c r="B2489" s="121" t="s">
        <v>14518</v>
      </c>
      <c r="C2489" s="121" t="s">
        <v>11004</v>
      </c>
      <c r="D2489" s="121" t="s">
        <v>10034</v>
      </c>
      <c r="E2489" s="121" t="s">
        <v>14519</v>
      </c>
      <c r="F2489" s="154" t="s">
        <v>16677</v>
      </c>
      <c r="G2489" s="154" t="s">
        <v>17078</v>
      </c>
      <c r="H2489" s="154" t="s">
        <v>194</v>
      </c>
      <c r="I2489" s="154">
        <v>3</v>
      </c>
      <c r="J2489" s="154" t="s">
        <v>16886</v>
      </c>
      <c r="K2489" s="121" t="s">
        <v>14748</v>
      </c>
      <c r="L2489" s="154">
        <v>1</v>
      </c>
      <c r="M2489" s="27">
        <f>L2489*130</f>
        <v>130</v>
      </c>
      <c r="N2489" s="23"/>
      <c r="O2489" s="24" t="s">
        <v>32</v>
      </c>
    </row>
    <row r="2490" s="1" customFormat="1" ht="18.75" spans="1:15">
      <c r="A2490" s="121">
        <v>2485</v>
      </c>
      <c r="B2490" s="121" t="s">
        <v>14518</v>
      </c>
      <c r="C2490" s="121" t="s">
        <v>11004</v>
      </c>
      <c r="D2490" s="121" t="s">
        <v>10034</v>
      </c>
      <c r="E2490" s="121" t="s">
        <v>14519</v>
      </c>
      <c r="F2490" s="154" t="s">
        <v>16677</v>
      </c>
      <c r="G2490" s="154" t="s">
        <v>17079</v>
      </c>
      <c r="H2490" s="154" t="s">
        <v>5025</v>
      </c>
      <c r="I2490" s="154">
        <v>1</v>
      </c>
      <c r="J2490" s="154" t="s">
        <v>16886</v>
      </c>
      <c r="K2490" s="121" t="s">
        <v>14748</v>
      </c>
      <c r="L2490" s="154">
        <v>1</v>
      </c>
      <c r="M2490" s="27">
        <f>L2490*312</f>
        <v>312</v>
      </c>
      <c r="N2490" s="23"/>
      <c r="O2490" s="24" t="s">
        <v>32</v>
      </c>
    </row>
    <row r="2491" s="1" customFormat="1" ht="18.75" spans="1:15">
      <c r="A2491" s="121">
        <v>2486</v>
      </c>
      <c r="B2491" s="121" t="s">
        <v>14518</v>
      </c>
      <c r="C2491" s="121" t="s">
        <v>11004</v>
      </c>
      <c r="D2491" s="121" t="s">
        <v>10034</v>
      </c>
      <c r="E2491" s="121" t="s">
        <v>14519</v>
      </c>
      <c r="F2491" s="154" t="s">
        <v>16677</v>
      </c>
      <c r="G2491" s="154" t="s">
        <v>17080</v>
      </c>
      <c r="H2491" s="154" t="s">
        <v>194</v>
      </c>
      <c r="I2491" s="154">
        <v>3</v>
      </c>
      <c r="J2491" s="154" t="s">
        <v>17081</v>
      </c>
      <c r="K2491" s="121" t="s">
        <v>14748</v>
      </c>
      <c r="L2491" s="154">
        <v>2</v>
      </c>
      <c r="M2491" s="27">
        <f t="shared" ref="M2491:M2501" si="90">L2491*130</f>
        <v>260</v>
      </c>
      <c r="N2491" s="23"/>
      <c r="O2491" s="24" t="s">
        <v>32</v>
      </c>
    </row>
    <row r="2492" s="1" customFormat="1" ht="18.75" spans="1:15">
      <c r="A2492" s="121">
        <v>2487</v>
      </c>
      <c r="B2492" s="121" t="s">
        <v>14518</v>
      </c>
      <c r="C2492" s="121" t="s">
        <v>11004</v>
      </c>
      <c r="D2492" s="121" t="s">
        <v>10034</v>
      </c>
      <c r="E2492" s="121" t="s">
        <v>14519</v>
      </c>
      <c r="F2492" s="154" t="s">
        <v>16677</v>
      </c>
      <c r="G2492" s="154" t="s">
        <v>17082</v>
      </c>
      <c r="H2492" s="154" t="s">
        <v>194</v>
      </c>
      <c r="I2492" s="154">
        <v>4</v>
      </c>
      <c r="J2492" s="154" t="s">
        <v>17081</v>
      </c>
      <c r="K2492" s="121" t="s">
        <v>14748</v>
      </c>
      <c r="L2492" s="154">
        <v>2</v>
      </c>
      <c r="M2492" s="27">
        <f t="shared" si="90"/>
        <v>260</v>
      </c>
      <c r="N2492" s="23"/>
      <c r="O2492" s="24" t="s">
        <v>32</v>
      </c>
    </row>
    <row r="2493" s="1" customFormat="1" ht="18.75" spans="1:15">
      <c r="A2493" s="121">
        <v>2488</v>
      </c>
      <c r="B2493" s="121" t="s">
        <v>14518</v>
      </c>
      <c r="C2493" s="121" t="s">
        <v>11004</v>
      </c>
      <c r="D2493" s="121" t="s">
        <v>10034</v>
      </c>
      <c r="E2493" s="121" t="s">
        <v>14519</v>
      </c>
      <c r="F2493" s="154" t="s">
        <v>16677</v>
      </c>
      <c r="G2493" s="154" t="s">
        <v>17083</v>
      </c>
      <c r="H2493" s="154" t="s">
        <v>194</v>
      </c>
      <c r="I2493" s="154">
        <v>5</v>
      </c>
      <c r="J2493" s="154" t="s">
        <v>17081</v>
      </c>
      <c r="K2493" s="121" t="s">
        <v>14748</v>
      </c>
      <c r="L2493" s="154">
        <v>2</v>
      </c>
      <c r="M2493" s="27">
        <f t="shared" si="90"/>
        <v>260</v>
      </c>
      <c r="N2493" s="23"/>
      <c r="O2493" s="24" t="s">
        <v>32</v>
      </c>
    </row>
    <row r="2494" s="1" customFormat="1" ht="18.75" spans="1:15">
      <c r="A2494" s="121">
        <v>2489</v>
      </c>
      <c r="B2494" s="121" t="s">
        <v>14518</v>
      </c>
      <c r="C2494" s="121" t="s">
        <v>11004</v>
      </c>
      <c r="D2494" s="121" t="s">
        <v>10034</v>
      </c>
      <c r="E2494" s="121" t="s">
        <v>14519</v>
      </c>
      <c r="F2494" s="154" t="s">
        <v>16677</v>
      </c>
      <c r="G2494" s="154" t="s">
        <v>17084</v>
      </c>
      <c r="H2494" s="154" t="s">
        <v>194</v>
      </c>
      <c r="I2494" s="154">
        <v>3</v>
      </c>
      <c r="J2494" s="154" t="s">
        <v>17085</v>
      </c>
      <c r="K2494" s="121" t="s">
        <v>14748</v>
      </c>
      <c r="L2494" s="154">
        <v>1</v>
      </c>
      <c r="M2494" s="27">
        <f t="shared" si="90"/>
        <v>130</v>
      </c>
      <c r="N2494" s="23"/>
      <c r="O2494" s="24" t="s">
        <v>32</v>
      </c>
    </row>
    <row r="2495" s="1" customFormat="1" ht="18.75" spans="1:15">
      <c r="A2495" s="121">
        <v>2490</v>
      </c>
      <c r="B2495" s="121" t="s">
        <v>14518</v>
      </c>
      <c r="C2495" s="121" t="s">
        <v>11004</v>
      </c>
      <c r="D2495" s="121" t="s">
        <v>10034</v>
      </c>
      <c r="E2495" s="121" t="s">
        <v>14519</v>
      </c>
      <c r="F2495" s="154" t="s">
        <v>16677</v>
      </c>
      <c r="G2495" s="154" t="s">
        <v>17086</v>
      </c>
      <c r="H2495" s="154" t="s">
        <v>1583</v>
      </c>
      <c r="I2495" s="154">
        <v>5</v>
      </c>
      <c r="J2495" s="154" t="s">
        <v>17087</v>
      </c>
      <c r="K2495" s="121" t="s">
        <v>14748</v>
      </c>
      <c r="L2495" s="154">
        <v>3</v>
      </c>
      <c r="M2495" s="27">
        <f t="shared" si="90"/>
        <v>390</v>
      </c>
      <c r="N2495" s="23"/>
      <c r="O2495" s="24" t="s">
        <v>32</v>
      </c>
    </row>
    <row r="2496" s="1" customFormat="1" ht="18.75" spans="1:15">
      <c r="A2496" s="121">
        <v>2491</v>
      </c>
      <c r="B2496" s="121" t="s">
        <v>14518</v>
      </c>
      <c r="C2496" s="121" t="s">
        <v>11004</v>
      </c>
      <c r="D2496" s="121" t="s">
        <v>10034</v>
      </c>
      <c r="E2496" s="121" t="s">
        <v>14519</v>
      </c>
      <c r="F2496" s="154" t="s">
        <v>16677</v>
      </c>
      <c r="G2496" s="154" t="s">
        <v>17088</v>
      </c>
      <c r="H2496" s="154" t="s">
        <v>1583</v>
      </c>
      <c r="I2496" s="154">
        <v>2</v>
      </c>
      <c r="J2496" s="154" t="s">
        <v>17075</v>
      </c>
      <c r="K2496" s="121" t="s">
        <v>14748</v>
      </c>
      <c r="L2496" s="154">
        <v>2</v>
      </c>
      <c r="M2496" s="27">
        <f t="shared" si="90"/>
        <v>260</v>
      </c>
      <c r="N2496" s="23"/>
      <c r="O2496" s="24" t="s">
        <v>32</v>
      </c>
    </row>
    <row r="2497" s="1" customFormat="1" ht="18.75" spans="1:15">
      <c r="A2497" s="121">
        <v>2492</v>
      </c>
      <c r="B2497" s="121" t="s">
        <v>14518</v>
      </c>
      <c r="C2497" s="121" t="s">
        <v>11004</v>
      </c>
      <c r="D2497" s="121" t="s">
        <v>10034</v>
      </c>
      <c r="E2497" s="121" t="s">
        <v>14519</v>
      </c>
      <c r="F2497" s="154" t="s">
        <v>16677</v>
      </c>
      <c r="G2497" s="154" t="s">
        <v>17089</v>
      </c>
      <c r="H2497" s="154" t="s">
        <v>194</v>
      </c>
      <c r="I2497" s="154">
        <v>4</v>
      </c>
      <c r="J2497" s="154" t="s">
        <v>17075</v>
      </c>
      <c r="K2497" s="121" t="s">
        <v>14748</v>
      </c>
      <c r="L2497" s="154">
        <v>1</v>
      </c>
      <c r="M2497" s="27">
        <f t="shared" si="90"/>
        <v>130</v>
      </c>
      <c r="N2497" s="23"/>
      <c r="O2497" s="24" t="s">
        <v>32</v>
      </c>
    </row>
    <row r="2498" s="1" customFormat="1" ht="18.75" spans="1:15">
      <c r="A2498" s="121">
        <v>2493</v>
      </c>
      <c r="B2498" s="121" t="s">
        <v>14518</v>
      </c>
      <c r="C2498" s="121" t="s">
        <v>11004</v>
      </c>
      <c r="D2498" s="121" t="s">
        <v>10034</v>
      </c>
      <c r="E2498" s="121" t="s">
        <v>14519</v>
      </c>
      <c r="F2498" s="154" t="s">
        <v>16677</v>
      </c>
      <c r="G2498" s="154" t="s">
        <v>17090</v>
      </c>
      <c r="H2498" s="154" t="s">
        <v>194</v>
      </c>
      <c r="I2498" s="154">
        <v>3</v>
      </c>
      <c r="J2498" s="154" t="s">
        <v>17091</v>
      </c>
      <c r="K2498" s="121" t="s">
        <v>14748</v>
      </c>
      <c r="L2498" s="154">
        <v>2</v>
      </c>
      <c r="M2498" s="27">
        <f t="shared" si="90"/>
        <v>260</v>
      </c>
      <c r="N2498" s="23"/>
      <c r="O2498" s="24" t="s">
        <v>32</v>
      </c>
    </row>
    <row r="2499" s="1" customFormat="1" ht="18.75" spans="1:15">
      <c r="A2499" s="121">
        <v>2494</v>
      </c>
      <c r="B2499" s="121" t="s">
        <v>14518</v>
      </c>
      <c r="C2499" s="121" t="s">
        <v>11004</v>
      </c>
      <c r="D2499" s="121" t="s">
        <v>10034</v>
      </c>
      <c r="E2499" s="121" t="s">
        <v>14519</v>
      </c>
      <c r="F2499" s="154" t="s">
        <v>16677</v>
      </c>
      <c r="G2499" s="154" t="s">
        <v>17092</v>
      </c>
      <c r="H2499" s="154" t="s">
        <v>194</v>
      </c>
      <c r="I2499" s="154">
        <v>4</v>
      </c>
      <c r="J2499" s="154" t="s">
        <v>17091</v>
      </c>
      <c r="K2499" s="121" t="s">
        <v>14748</v>
      </c>
      <c r="L2499" s="154">
        <v>2</v>
      </c>
      <c r="M2499" s="27">
        <f t="shared" si="90"/>
        <v>260</v>
      </c>
      <c r="N2499" s="23"/>
      <c r="O2499" s="24" t="s">
        <v>32</v>
      </c>
    </row>
    <row r="2500" s="1" customFormat="1" ht="18.75" spans="1:15">
      <c r="A2500" s="121">
        <v>2495</v>
      </c>
      <c r="B2500" s="121" t="s">
        <v>14518</v>
      </c>
      <c r="C2500" s="121" t="s">
        <v>11004</v>
      </c>
      <c r="D2500" s="121" t="s">
        <v>10034</v>
      </c>
      <c r="E2500" s="121" t="s">
        <v>14519</v>
      </c>
      <c r="F2500" s="154" t="s">
        <v>16677</v>
      </c>
      <c r="G2500" s="154" t="s">
        <v>17093</v>
      </c>
      <c r="H2500" s="154" t="s">
        <v>194</v>
      </c>
      <c r="I2500" s="154">
        <v>6</v>
      </c>
      <c r="J2500" s="154" t="s">
        <v>17091</v>
      </c>
      <c r="K2500" s="121" t="s">
        <v>14748</v>
      </c>
      <c r="L2500" s="154">
        <v>3</v>
      </c>
      <c r="M2500" s="27">
        <f t="shared" si="90"/>
        <v>390</v>
      </c>
      <c r="N2500" s="23"/>
      <c r="O2500" s="24" t="s">
        <v>32</v>
      </c>
    </row>
    <row r="2501" s="1" customFormat="1" ht="18.75" spans="1:15">
      <c r="A2501" s="121">
        <v>2496</v>
      </c>
      <c r="B2501" s="121" t="s">
        <v>14518</v>
      </c>
      <c r="C2501" s="121" t="s">
        <v>11004</v>
      </c>
      <c r="D2501" s="121" t="s">
        <v>10034</v>
      </c>
      <c r="E2501" s="121" t="s">
        <v>14519</v>
      </c>
      <c r="F2501" s="154" t="s">
        <v>16677</v>
      </c>
      <c r="G2501" s="154" t="s">
        <v>17094</v>
      </c>
      <c r="H2501" s="154" t="s">
        <v>194</v>
      </c>
      <c r="I2501" s="154">
        <v>1</v>
      </c>
      <c r="J2501" s="154" t="s">
        <v>17091</v>
      </c>
      <c r="K2501" s="121" t="s">
        <v>14748</v>
      </c>
      <c r="L2501" s="154">
        <v>1</v>
      </c>
      <c r="M2501" s="27">
        <f t="shared" si="90"/>
        <v>130</v>
      </c>
      <c r="N2501" s="23"/>
      <c r="O2501" s="24" t="s">
        <v>32</v>
      </c>
    </row>
    <row r="2502" s="1" customFormat="1" ht="18.75" spans="1:15">
      <c r="A2502" s="121">
        <v>2497</v>
      </c>
      <c r="B2502" s="121" t="s">
        <v>14518</v>
      </c>
      <c r="C2502" s="121" t="s">
        <v>11004</v>
      </c>
      <c r="D2502" s="121" t="s">
        <v>10034</v>
      </c>
      <c r="E2502" s="121" t="s">
        <v>14519</v>
      </c>
      <c r="F2502" s="154" t="s">
        <v>16677</v>
      </c>
      <c r="G2502" s="154" t="s">
        <v>17095</v>
      </c>
      <c r="H2502" s="154" t="s">
        <v>5025</v>
      </c>
      <c r="I2502" s="154">
        <v>1</v>
      </c>
      <c r="J2502" s="154" t="s">
        <v>17091</v>
      </c>
      <c r="K2502" s="121" t="s">
        <v>14748</v>
      </c>
      <c r="L2502" s="154">
        <v>1</v>
      </c>
      <c r="M2502" s="27">
        <f>L2502*312</f>
        <v>312</v>
      </c>
      <c r="N2502" s="23"/>
      <c r="O2502" s="24" t="s">
        <v>32</v>
      </c>
    </row>
    <row r="2503" s="1" customFormat="1" ht="18.75" spans="1:15">
      <c r="A2503" s="121">
        <v>2498</v>
      </c>
      <c r="B2503" s="121" t="s">
        <v>14518</v>
      </c>
      <c r="C2503" s="121" t="s">
        <v>11004</v>
      </c>
      <c r="D2503" s="121" t="s">
        <v>10034</v>
      </c>
      <c r="E2503" s="121" t="s">
        <v>14519</v>
      </c>
      <c r="F2503" s="154" t="s">
        <v>16677</v>
      </c>
      <c r="G2503" s="154" t="s">
        <v>17096</v>
      </c>
      <c r="H2503" s="154" t="s">
        <v>194</v>
      </c>
      <c r="I2503" s="154">
        <v>3</v>
      </c>
      <c r="J2503" s="154" t="s">
        <v>17091</v>
      </c>
      <c r="K2503" s="121" t="s">
        <v>14748</v>
      </c>
      <c r="L2503" s="154">
        <v>2</v>
      </c>
      <c r="M2503" s="27">
        <f>L2503*130</f>
        <v>260</v>
      </c>
      <c r="N2503" s="23"/>
      <c r="O2503" s="24" t="s">
        <v>32</v>
      </c>
    </row>
    <row r="2504" s="1" customFormat="1" ht="18.75" spans="1:15">
      <c r="A2504" s="121">
        <v>2499</v>
      </c>
      <c r="B2504" s="121" t="s">
        <v>14518</v>
      </c>
      <c r="C2504" s="121" t="s">
        <v>11004</v>
      </c>
      <c r="D2504" s="121" t="s">
        <v>10034</v>
      </c>
      <c r="E2504" s="121" t="s">
        <v>14519</v>
      </c>
      <c r="F2504" s="154" t="s">
        <v>16677</v>
      </c>
      <c r="G2504" s="154" t="s">
        <v>17097</v>
      </c>
      <c r="H2504" s="154" t="s">
        <v>194</v>
      </c>
      <c r="I2504" s="154">
        <v>2</v>
      </c>
      <c r="J2504" s="154" t="s">
        <v>17091</v>
      </c>
      <c r="K2504" s="121" t="s">
        <v>14748</v>
      </c>
      <c r="L2504" s="154">
        <v>2</v>
      </c>
      <c r="M2504" s="27">
        <f>L2504*130</f>
        <v>260</v>
      </c>
      <c r="N2504" s="23"/>
      <c r="O2504" s="24" t="s">
        <v>32</v>
      </c>
    </row>
    <row r="2505" s="1" customFormat="1" ht="18.75" spans="1:15">
      <c r="A2505" s="121">
        <v>2500</v>
      </c>
      <c r="B2505" s="121" t="s">
        <v>14518</v>
      </c>
      <c r="C2505" s="121" t="s">
        <v>11004</v>
      </c>
      <c r="D2505" s="121" t="s">
        <v>10034</v>
      </c>
      <c r="E2505" s="121" t="s">
        <v>14519</v>
      </c>
      <c r="F2505" s="154" t="s">
        <v>16677</v>
      </c>
      <c r="G2505" s="154" t="s">
        <v>17098</v>
      </c>
      <c r="H2505" s="154" t="s">
        <v>194</v>
      </c>
      <c r="I2505" s="154">
        <v>4</v>
      </c>
      <c r="J2505" s="154" t="s">
        <v>17091</v>
      </c>
      <c r="K2505" s="121" t="s">
        <v>14748</v>
      </c>
      <c r="L2505" s="154">
        <v>3</v>
      </c>
      <c r="M2505" s="27">
        <f>L2505*130</f>
        <v>390</v>
      </c>
      <c r="N2505" s="23"/>
      <c r="O2505" s="24" t="s">
        <v>32</v>
      </c>
    </row>
    <row r="2506" s="1" customFormat="1" ht="18.75" spans="1:15">
      <c r="A2506" s="121">
        <v>2501</v>
      </c>
      <c r="B2506" s="121" t="s">
        <v>14518</v>
      </c>
      <c r="C2506" s="121" t="s">
        <v>11004</v>
      </c>
      <c r="D2506" s="121" t="s">
        <v>10034</v>
      </c>
      <c r="E2506" s="121" t="s">
        <v>14519</v>
      </c>
      <c r="F2506" s="154" t="s">
        <v>16677</v>
      </c>
      <c r="G2506" s="154" t="s">
        <v>17099</v>
      </c>
      <c r="H2506" s="154" t="s">
        <v>51</v>
      </c>
      <c r="I2506" s="154">
        <v>2</v>
      </c>
      <c r="J2506" s="154" t="s">
        <v>17091</v>
      </c>
      <c r="K2506" s="121" t="s">
        <v>14748</v>
      </c>
      <c r="L2506" s="154">
        <v>2</v>
      </c>
      <c r="M2506" s="27">
        <f>L2506*312</f>
        <v>624</v>
      </c>
      <c r="N2506" s="23"/>
      <c r="O2506" s="24" t="s">
        <v>32</v>
      </c>
    </row>
    <row r="2507" s="1" customFormat="1" ht="18.75" spans="1:15">
      <c r="A2507" s="121">
        <v>2502</v>
      </c>
      <c r="B2507" s="121" t="s">
        <v>14518</v>
      </c>
      <c r="C2507" s="121" t="s">
        <v>11004</v>
      </c>
      <c r="D2507" s="121" t="s">
        <v>10034</v>
      </c>
      <c r="E2507" s="121" t="s">
        <v>14519</v>
      </c>
      <c r="F2507" s="154" t="s">
        <v>16677</v>
      </c>
      <c r="G2507" s="154" t="s">
        <v>17100</v>
      </c>
      <c r="H2507" s="154" t="s">
        <v>194</v>
      </c>
      <c r="I2507" s="154">
        <v>4</v>
      </c>
      <c r="J2507" s="154" t="s">
        <v>17091</v>
      </c>
      <c r="K2507" s="121" t="s">
        <v>14748</v>
      </c>
      <c r="L2507" s="154">
        <v>2</v>
      </c>
      <c r="M2507" s="27">
        <f>L2507*130</f>
        <v>260</v>
      </c>
      <c r="N2507" s="23"/>
      <c r="O2507" s="24" t="s">
        <v>32</v>
      </c>
    </row>
    <row r="2508" s="1" customFormat="1" ht="18.75" spans="1:15">
      <c r="A2508" s="121">
        <v>2503</v>
      </c>
      <c r="B2508" s="121" t="s">
        <v>14518</v>
      </c>
      <c r="C2508" s="121" t="s">
        <v>11004</v>
      </c>
      <c r="D2508" s="121" t="s">
        <v>10034</v>
      </c>
      <c r="E2508" s="121" t="s">
        <v>14519</v>
      </c>
      <c r="F2508" s="154" t="s">
        <v>16677</v>
      </c>
      <c r="G2508" s="154" t="s">
        <v>17101</v>
      </c>
      <c r="H2508" s="154" t="s">
        <v>194</v>
      </c>
      <c r="I2508" s="154">
        <v>3</v>
      </c>
      <c r="J2508" s="154" t="s">
        <v>17091</v>
      </c>
      <c r="K2508" s="121" t="s">
        <v>14748</v>
      </c>
      <c r="L2508" s="154">
        <v>2</v>
      </c>
      <c r="M2508" s="27">
        <f>L2508*130</f>
        <v>260</v>
      </c>
      <c r="N2508" s="23"/>
      <c r="O2508" s="24" t="s">
        <v>32</v>
      </c>
    </row>
    <row r="2509" s="1" customFormat="1" ht="18.75" spans="1:15">
      <c r="A2509" s="121">
        <v>2504</v>
      </c>
      <c r="B2509" s="121" t="s">
        <v>14518</v>
      </c>
      <c r="C2509" s="121" t="s">
        <v>11004</v>
      </c>
      <c r="D2509" s="121" t="s">
        <v>10034</v>
      </c>
      <c r="E2509" s="121" t="s">
        <v>14519</v>
      </c>
      <c r="F2509" s="154" t="s">
        <v>16677</v>
      </c>
      <c r="G2509" s="154" t="s">
        <v>17102</v>
      </c>
      <c r="H2509" s="154" t="s">
        <v>194</v>
      </c>
      <c r="I2509" s="154">
        <v>5</v>
      </c>
      <c r="J2509" s="154" t="s">
        <v>17091</v>
      </c>
      <c r="K2509" s="121" t="s">
        <v>14748</v>
      </c>
      <c r="L2509" s="154">
        <v>3</v>
      </c>
      <c r="M2509" s="27">
        <f>L2509*130</f>
        <v>390</v>
      </c>
      <c r="N2509" s="23"/>
      <c r="O2509" s="24" t="s">
        <v>32</v>
      </c>
    </row>
    <row r="2510" s="1" customFormat="1" ht="18.75" spans="1:15">
      <c r="A2510" s="121">
        <v>2505</v>
      </c>
      <c r="B2510" s="121" t="s">
        <v>14518</v>
      </c>
      <c r="C2510" s="121" t="s">
        <v>11004</v>
      </c>
      <c r="D2510" s="121" t="s">
        <v>10034</v>
      </c>
      <c r="E2510" s="121" t="s">
        <v>14519</v>
      </c>
      <c r="F2510" s="154" t="s">
        <v>16677</v>
      </c>
      <c r="G2510" s="167" t="s">
        <v>17103</v>
      </c>
      <c r="H2510" s="154" t="s">
        <v>51</v>
      </c>
      <c r="I2510" s="154">
        <v>6</v>
      </c>
      <c r="J2510" s="154" t="s">
        <v>16857</v>
      </c>
      <c r="K2510" s="121" t="s">
        <v>14748</v>
      </c>
      <c r="L2510" s="154">
        <v>2</v>
      </c>
      <c r="M2510" s="27">
        <f>L2510*312</f>
        <v>624</v>
      </c>
      <c r="N2510" s="23"/>
      <c r="O2510" s="24" t="s">
        <v>32</v>
      </c>
    </row>
    <row r="2511" s="1" customFormat="1" ht="18.75" spans="1:15">
      <c r="A2511" s="121">
        <v>2506</v>
      </c>
      <c r="B2511" s="121" t="s">
        <v>14518</v>
      </c>
      <c r="C2511" s="121" t="s">
        <v>11004</v>
      </c>
      <c r="D2511" s="121" t="s">
        <v>10034</v>
      </c>
      <c r="E2511" s="121" t="s">
        <v>14519</v>
      </c>
      <c r="F2511" s="154" t="s">
        <v>16677</v>
      </c>
      <c r="G2511" s="154" t="s">
        <v>17104</v>
      </c>
      <c r="H2511" s="154" t="s">
        <v>194</v>
      </c>
      <c r="I2511" s="154">
        <v>5</v>
      </c>
      <c r="J2511" s="154" t="s">
        <v>16869</v>
      </c>
      <c r="K2511" s="121" t="s">
        <v>14748</v>
      </c>
      <c r="L2511" s="154">
        <v>2</v>
      </c>
      <c r="M2511" s="27">
        <f>L2511*130</f>
        <v>260</v>
      </c>
      <c r="N2511" s="23"/>
      <c r="O2511" s="24" t="s">
        <v>32</v>
      </c>
    </row>
    <row r="2512" s="1" customFormat="1" ht="18.75" spans="1:15">
      <c r="A2512" s="121">
        <v>2507</v>
      </c>
      <c r="B2512" s="121" t="s">
        <v>14518</v>
      </c>
      <c r="C2512" s="121" t="s">
        <v>11004</v>
      </c>
      <c r="D2512" s="121" t="s">
        <v>10034</v>
      </c>
      <c r="E2512" s="121" t="s">
        <v>14519</v>
      </c>
      <c r="F2512" s="142" t="s">
        <v>17105</v>
      </c>
      <c r="G2512" s="143" t="s">
        <v>17106</v>
      </c>
      <c r="H2512" s="141" t="s">
        <v>1583</v>
      </c>
      <c r="I2512" s="142">
        <v>2</v>
      </c>
      <c r="J2512" s="144" t="s">
        <v>17107</v>
      </c>
      <c r="K2512" s="141" t="s">
        <v>31</v>
      </c>
      <c r="L2512" s="142">
        <v>1</v>
      </c>
      <c r="M2512" s="27">
        <f>L2512*130</f>
        <v>130</v>
      </c>
      <c r="N2512" s="23"/>
      <c r="O2512" s="24" t="s">
        <v>32</v>
      </c>
    </row>
    <row r="2513" s="1" customFormat="1" ht="18.75" spans="1:15">
      <c r="A2513" s="121">
        <v>2508</v>
      </c>
      <c r="B2513" s="121" t="s">
        <v>14518</v>
      </c>
      <c r="C2513" s="121" t="s">
        <v>11004</v>
      </c>
      <c r="D2513" s="121" t="s">
        <v>10034</v>
      </c>
      <c r="E2513" s="121" t="s">
        <v>14519</v>
      </c>
      <c r="F2513" s="142" t="s">
        <v>17105</v>
      </c>
      <c r="G2513" s="143" t="s">
        <v>17108</v>
      </c>
      <c r="H2513" s="141" t="s">
        <v>5025</v>
      </c>
      <c r="I2513" s="142">
        <v>2</v>
      </c>
      <c r="J2513" s="144" t="s">
        <v>17109</v>
      </c>
      <c r="K2513" s="141" t="s">
        <v>31</v>
      </c>
      <c r="L2513" s="142">
        <v>2</v>
      </c>
      <c r="M2513" s="27">
        <f>L2513*312</f>
        <v>624</v>
      </c>
      <c r="N2513" s="23"/>
      <c r="O2513" s="24" t="s">
        <v>32</v>
      </c>
    </row>
    <row r="2514" s="1" customFormat="1" ht="18.75" spans="1:15">
      <c r="A2514" s="121">
        <v>2509</v>
      </c>
      <c r="B2514" s="121" t="s">
        <v>14518</v>
      </c>
      <c r="C2514" s="121" t="s">
        <v>11004</v>
      </c>
      <c r="D2514" s="121" t="s">
        <v>10034</v>
      </c>
      <c r="E2514" s="121" t="s">
        <v>14519</v>
      </c>
      <c r="F2514" s="142" t="s">
        <v>17105</v>
      </c>
      <c r="G2514" s="143" t="s">
        <v>17110</v>
      </c>
      <c r="H2514" s="141" t="s">
        <v>5025</v>
      </c>
      <c r="I2514" s="142">
        <v>1</v>
      </c>
      <c r="J2514" s="144" t="s">
        <v>17111</v>
      </c>
      <c r="K2514" s="141" t="s">
        <v>31</v>
      </c>
      <c r="L2514" s="142">
        <v>1</v>
      </c>
      <c r="M2514" s="27">
        <f>L2514*312</f>
        <v>312</v>
      </c>
      <c r="N2514" s="23"/>
      <c r="O2514" s="24" t="s">
        <v>32</v>
      </c>
    </row>
    <row r="2515" s="1" customFormat="1" ht="18.75" spans="1:15">
      <c r="A2515" s="121">
        <v>2510</v>
      </c>
      <c r="B2515" s="121" t="s">
        <v>14518</v>
      </c>
      <c r="C2515" s="121" t="s">
        <v>11004</v>
      </c>
      <c r="D2515" s="121" t="s">
        <v>10034</v>
      </c>
      <c r="E2515" s="121" t="s">
        <v>14519</v>
      </c>
      <c r="F2515" s="142" t="s">
        <v>17105</v>
      </c>
      <c r="G2515" s="143" t="s">
        <v>17112</v>
      </c>
      <c r="H2515" s="141" t="s">
        <v>5025</v>
      </c>
      <c r="I2515" s="142">
        <v>1</v>
      </c>
      <c r="J2515" s="144" t="s">
        <v>12858</v>
      </c>
      <c r="K2515" s="141" t="s">
        <v>31</v>
      </c>
      <c r="L2515" s="142">
        <v>1</v>
      </c>
      <c r="M2515" s="27">
        <f>L2515*312</f>
        <v>312</v>
      </c>
      <c r="N2515" s="23"/>
      <c r="O2515" s="24" t="s">
        <v>32</v>
      </c>
    </row>
    <row r="2516" s="1" customFormat="1" ht="18.75" spans="1:15">
      <c r="A2516" s="121">
        <v>2511</v>
      </c>
      <c r="B2516" s="121" t="s">
        <v>14518</v>
      </c>
      <c r="C2516" s="121" t="s">
        <v>11004</v>
      </c>
      <c r="D2516" s="121" t="s">
        <v>10034</v>
      </c>
      <c r="E2516" s="121" t="s">
        <v>14519</v>
      </c>
      <c r="F2516" s="142" t="s">
        <v>17105</v>
      </c>
      <c r="G2516" s="143" t="s">
        <v>17113</v>
      </c>
      <c r="H2516" s="141" t="s">
        <v>5025</v>
      </c>
      <c r="I2516" s="142">
        <v>1</v>
      </c>
      <c r="J2516" s="144" t="s">
        <v>17114</v>
      </c>
      <c r="K2516" s="141" t="s">
        <v>31</v>
      </c>
      <c r="L2516" s="142">
        <v>1</v>
      </c>
      <c r="M2516" s="27">
        <f>L2516*312</f>
        <v>312</v>
      </c>
      <c r="N2516" s="23"/>
      <c r="O2516" s="24" t="s">
        <v>32</v>
      </c>
    </row>
    <row r="2517" s="1" customFormat="1" ht="18.75" spans="1:15">
      <c r="A2517" s="121">
        <v>2512</v>
      </c>
      <c r="B2517" s="121" t="s">
        <v>14518</v>
      </c>
      <c r="C2517" s="121" t="s">
        <v>11004</v>
      </c>
      <c r="D2517" s="121" t="s">
        <v>10034</v>
      </c>
      <c r="E2517" s="121" t="s">
        <v>14519</v>
      </c>
      <c r="F2517" s="142" t="s">
        <v>17105</v>
      </c>
      <c r="G2517" s="143" t="s">
        <v>17115</v>
      </c>
      <c r="H2517" s="141" t="s">
        <v>6071</v>
      </c>
      <c r="I2517" s="142">
        <v>2</v>
      </c>
      <c r="J2517" s="144" t="s">
        <v>17116</v>
      </c>
      <c r="K2517" s="141" t="s">
        <v>9970</v>
      </c>
      <c r="L2517" s="142">
        <v>2</v>
      </c>
      <c r="M2517" s="27">
        <f>L2517*468</f>
        <v>936</v>
      </c>
      <c r="N2517" s="23"/>
      <c r="O2517" s="24" t="s">
        <v>32</v>
      </c>
    </row>
    <row r="2518" s="1" customFormat="1" ht="18.75" spans="1:15">
      <c r="A2518" s="121">
        <v>2513</v>
      </c>
      <c r="B2518" s="121" t="s">
        <v>14518</v>
      </c>
      <c r="C2518" s="121" t="s">
        <v>11004</v>
      </c>
      <c r="D2518" s="121" t="s">
        <v>10034</v>
      </c>
      <c r="E2518" s="121" t="s">
        <v>14519</v>
      </c>
      <c r="F2518" s="142" t="s">
        <v>17105</v>
      </c>
      <c r="G2518" s="143" t="s">
        <v>17117</v>
      </c>
      <c r="H2518" s="141" t="s">
        <v>8973</v>
      </c>
      <c r="I2518" s="142">
        <v>4</v>
      </c>
      <c r="J2518" s="144" t="s">
        <v>17118</v>
      </c>
      <c r="K2518" s="141" t="s">
        <v>31</v>
      </c>
      <c r="L2518" s="142">
        <v>3</v>
      </c>
      <c r="M2518" s="27">
        <f t="shared" ref="M2518:M2528" si="91">L2518*130</f>
        <v>390</v>
      </c>
      <c r="N2518" s="23"/>
      <c r="O2518" s="24" t="s">
        <v>32</v>
      </c>
    </row>
    <row r="2519" s="1" customFormat="1" ht="18.75" spans="1:15">
      <c r="A2519" s="121">
        <v>2514</v>
      </c>
      <c r="B2519" s="121" t="s">
        <v>14518</v>
      </c>
      <c r="C2519" s="121" t="s">
        <v>11004</v>
      </c>
      <c r="D2519" s="121" t="s">
        <v>10034</v>
      </c>
      <c r="E2519" s="121" t="s">
        <v>14519</v>
      </c>
      <c r="F2519" s="142" t="s">
        <v>17105</v>
      </c>
      <c r="G2519" s="143" t="s">
        <v>17119</v>
      </c>
      <c r="H2519" s="141" t="s">
        <v>1583</v>
      </c>
      <c r="I2519" s="142">
        <v>2</v>
      </c>
      <c r="J2519" s="144" t="s">
        <v>17120</v>
      </c>
      <c r="K2519" s="141" t="s">
        <v>31</v>
      </c>
      <c r="L2519" s="142">
        <v>1</v>
      </c>
      <c r="M2519" s="27">
        <f t="shared" si="91"/>
        <v>130</v>
      </c>
      <c r="N2519" s="23"/>
      <c r="O2519" s="24" t="s">
        <v>32</v>
      </c>
    </row>
    <row r="2520" s="1" customFormat="1" ht="18.75" spans="1:15">
      <c r="A2520" s="121">
        <v>2515</v>
      </c>
      <c r="B2520" s="121" t="s">
        <v>14518</v>
      </c>
      <c r="C2520" s="121" t="s">
        <v>11004</v>
      </c>
      <c r="D2520" s="121" t="s">
        <v>10034</v>
      </c>
      <c r="E2520" s="121" t="s">
        <v>14519</v>
      </c>
      <c r="F2520" s="142" t="s">
        <v>17105</v>
      </c>
      <c r="G2520" s="143" t="s">
        <v>17121</v>
      </c>
      <c r="H2520" s="141" t="s">
        <v>1583</v>
      </c>
      <c r="I2520" s="142">
        <v>2</v>
      </c>
      <c r="J2520" s="144" t="s">
        <v>17122</v>
      </c>
      <c r="K2520" s="141" t="s">
        <v>31</v>
      </c>
      <c r="L2520" s="142">
        <v>2</v>
      </c>
      <c r="M2520" s="27">
        <f t="shared" si="91"/>
        <v>260</v>
      </c>
      <c r="N2520" s="23"/>
      <c r="O2520" s="24" t="s">
        <v>32</v>
      </c>
    </row>
    <row r="2521" s="1" customFormat="1" ht="18.75" spans="1:15">
      <c r="A2521" s="121">
        <v>2516</v>
      </c>
      <c r="B2521" s="121" t="s">
        <v>14518</v>
      </c>
      <c r="C2521" s="121" t="s">
        <v>11004</v>
      </c>
      <c r="D2521" s="121" t="s">
        <v>10034</v>
      </c>
      <c r="E2521" s="121" t="s">
        <v>14519</v>
      </c>
      <c r="F2521" s="142" t="s">
        <v>17105</v>
      </c>
      <c r="G2521" s="143" t="s">
        <v>17123</v>
      </c>
      <c r="H2521" s="141" t="s">
        <v>1583</v>
      </c>
      <c r="I2521" s="142">
        <v>1</v>
      </c>
      <c r="J2521" s="144" t="s">
        <v>12858</v>
      </c>
      <c r="K2521" s="141" t="s">
        <v>31</v>
      </c>
      <c r="L2521" s="142">
        <v>1</v>
      </c>
      <c r="M2521" s="27">
        <f t="shared" si="91"/>
        <v>130</v>
      </c>
      <c r="N2521" s="23"/>
      <c r="O2521" s="24" t="s">
        <v>32</v>
      </c>
    </row>
    <row r="2522" s="1" customFormat="1" ht="18.75" spans="1:15">
      <c r="A2522" s="121">
        <v>2517</v>
      </c>
      <c r="B2522" s="121" t="s">
        <v>14518</v>
      </c>
      <c r="C2522" s="121" t="s">
        <v>11004</v>
      </c>
      <c r="D2522" s="121" t="s">
        <v>10034</v>
      </c>
      <c r="E2522" s="121" t="s">
        <v>14519</v>
      </c>
      <c r="F2522" s="142" t="s">
        <v>17105</v>
      </c>
      <c r="G2522" s="143" t="s">
        <v>17124</v>
      </c>
      <c r="H2522" s="141" t="s">
        <v>1583</v>
      </c>
      <c r="I2522" s="142">
        <v>3</v>
      </c>
      <c r="J2522" s="144" t="s">
        <v>17125</v>
      </c>
      <c r="K2522" s="141" t="s">
        <v>31</v>
      </c>
      <c r="L2522" s="142">
        <v>3</v>
      </c>
      <c r="M2522" s="27">
        <f t="shared" si="91"/>
        <v>390</v>
      </c>
      <c r="N2522" s="23"/>
      <c r="O2522" s="24" t="s">
        <v>32</v>
      </c>
    </row>
    <row r="2523" s="1" customFormat="1" ht="18.75" spans="1:15">
      <c r="A2523" s="121">
        <v>2518</v>
      </c>
      <c r="B2523" s="121" t="s">
        <v>14518</v>
      </c>
      <c r="C2523" s="121" t="s">
        <v>11004</v>
      </c>
      <c r="D2523" s="121" t="s">
        <v>10034</v>
      </c>
      <c r="E2523" s="121" t="s">
        <v>14519</v>
      </c>
      <c r="F2523" s="142" t="s">
        <v>17105</v>
      </c>
      <c r="G2523" s="143" t="s">
        <v>17126</v>
      </c>
      <c r="H2523" s="141" t="s">
        <v>1583</v>
      </c>
      <c r="I2523" s="142">
        <v>3</v>
      </c>
      <c r="J2523" s="144" t="s">
        <v>17127</v>
      </c>
      <c r="K2523" s="141" t="s">
        <v>31</v>
      </c>
      <c r="L2523" s="142">
        <v>3</v>
      </c>
      <c r="M2523" s="27">
        <f t="shared" si="91"/>
        <v>390</v>
      </c>
      <c r="N2523" s="23"/>
      <c r="O2523" s="24" t="s">
        <v>32</v>
      </c>
    </row>
    <row r="2524" s="1" customFormat="1" ht="18.75" spans="1:15">
      <c r="A2524" s="121">
        <v>2519</v>
      </c>
      <c r="B2524" s="121" t="s">
        <v>14518</v>
      </c>
      <c r="C2524" s="121" t="s">
        <v>11004</v>
      </c>
      <c r="D2524" s="121" t="s">
        <v>10034</v>
      </c>
      <c r="E2524" s="121" t="s">
        <v>14519</v>
      </c>
      <c r="F2524" s="142" t="s">
        <v>17105</v>
      </c>
      <c r="G2524" s="143" t="s">
        <v>17128</v>
      </c>
      <c r="H2524" s="141" t="s">
        <v>8973</v>
      </c>
      <c r="I2524" s="142">
        <v>1</v>
      </c>
      <c r="J2524" s="144" t="s">
        <v>17129</v>
      </c>
      <c r="K2524" s="141" t="s">
        <v>31</v>
      </c>
      <c r="L2524" s="142">
        <v>1</v>
      </c>
      <c r="M2524" s="27">
        <f t="shared" si="91"/>
        <v>130</v>
      </c>
      <c r="N2524" s="23"/>
      <c r="O2524" s="24" t="s">
        <v>32</v>
      </c>
    </row>
    <row r="2525" s="1" customFormat="1" ht="18.75" spans="1:15">
      <c r="A2525" s="121">
        <v>2520</v>
      </c>
      <c r="B2525" s="121" t="s">
        <v>14518</v>
      </c>
      <c r="C2525" s="121" t="s">
        <v>11004</v>
      </c>
      <c r="D2525" s="121" t="s">
        <v>10034</v>
      </c>
      <c r="E2525" s="121" t="s">
        <v>14519</v>
      </c>
      <c r="F2525" s="142" t="s">
        <v>17105</v>
      </c>
      <c r="G2525" s="143" t="s">
        <v>17130</v>
      </c>
      <c r="H2525" s="141" t="s">
        <v>6215</v>
      </c>
      <c r="I2525" s="142">
        <v>3</v>
      </c>
      <c r="J2525" s="144" t="s">
        <v>17131</v>
      </c>
      <c r="K2525" s="141" t="s">
        <v>31</v>
      </c>
      <c r="L2525" s="142">
        <v>3</v>
      </c>
      <c r="M2525" s="27">
        <f t="shared" si="91"/>
        <v>390</v>
      </c>
      <c r="N2525" s="23"/>
      <c r="O2525" s="24" t="s">
        <v>32</v>
      </c>
    </row>
    <row r="2526" s="1" customFormat="1" ht="18.75" spans="1:15">
      <c r="A2526" s="121">
        <v>2521</v>
      </c>
      <c r="B2526" s="121" t="s">
        <v>14518</v>
      </c>
      <c r="C2526" s="121" t="s">
        <v>11004</v>
      </c>
      <c r="D2526" s="121" t="s">
        <v>10034</v>
      </c>
      <c r="E2526" s="121" t="s">
        <v>14519</v>
      </c>
      <c r="F2526" s="142" t="s">
        <v>17105</v>
      </c>
      <c r="G2526" s="143" t="s">
        <v>17132</v>
      </c>
      <c r="H2526" s="141" t="s">
        <v>1583</v>
      </c>
      <c r="I2526" s="142">
        <v>1</v>
      </c>
      <c r="J2526" s="144" t="s">
        <v>17133</v>
      </c>
      <c r="K2526" s="141" t="s">
        <v>31</v>
      </c>
      <c r="L2526" s="142">
        <v>1</v>
      </c>
      <c r="M2526" s="27">
        <f t="shared" si="91"/>
        <v>130</v>
      </c>
      <c r="N2526" s="23"/>
      <c r="O2526" s="24" t="s">
        <v>32</v>
      </c>
    </row>
    <row r="2527" s="1" customFormat="1" ht="18.75" spans="1:15">
      <c r="A2527" s="121">
        <v>2522</v>
      </c>
      <c r="B2527" s="121" t="s">
        <v>14518</v>
      </c>
      <c r="C2527" s="121" t="s">
        <v>11004</v>
      </c>
      <c r="D2527" s="121" t="s">
        <v>10034</v>
      </c>
      <c r="E2527" s="121" t="s">
        <v>14519</v>
      </c>
      <c r="F2527" s="142" t="s">
        <v>17105</v>
      </c>
      <c r="G2527" s="143" t="s">
        <v>17134</v>
      </c>
      <c r="H2527" s="141" t="s">
        <v>1583</v>
      </c>
      <c r="I2527" s="142">
        <v>1</v>
      </c>
      <c r="J2527" s="144" t="s">
        <v>17135</v>
      </c>
      <c r="K2527" s="141" t="s">
        <v>31</v>
      </c>
      <c r="L2527" s="142">
        <v>1</v>
      </c>
      <c r="M2527" s="27">
        <f t="shared" si="91"/>
        <v>130</v>
      </c>
      <c r="N2527" s="23"/>
      <c r="O2527" s="24" t="s">
        <v>32</v>
      </c>
    </row>
    <row r="2528" s="1" customFormat="1" ht="18.75" spans="1:15">
      <c r="A2528" s="121">
        <v>2523</v>
      </c>
      <c r="B2528" s="121" t="s">
        <v>14518</v>
      </c>
      <c r="C2528" s="121" t="s">
        <v>11004</v>
      </c>
      <c r="D2528" s="121" t="s">
        <v>10034</v>
      </c>
      <c r="E2528" s="121" t="s">
        <v>14519</v>
      </c>
      <c r="F2528" s="142" t="s">
        <v>17105</v>
      </c>
      <c r="G2528" s="143" t="s">
        <v>17136</v>
      </c>
      <c r="H2528" s="141" t="s">
        <v>1583</v>
      </c>
      <c r="I2528" s="142">
        <v>1</v>
      </c>
      <c r="J2528" s="144" t="s">
        <v>17137</v>
      </c>
      <c r="K2528" s="141" t="s">
        <v>31</v>
      </c>
      <c r="L2528" s="142">
        <v>1</v>
      </c>
      <c r="M2528" s="27">
        <f t="shared" si="91"/>
        <v>130</v>
      </c>
      <c r="N2528" s="23"/>
      <c r="O2528" s="24" t="s">
        <v>32</v>
      </c>
    </row>
    <row r="2529" s="1" customFormat="1" ht="18.75" spans="1:15">
      <c r="A2529" s="121">
        <v>2524</v>
      </c>
      <c r="B2529" s="121" t="s">
        <v>14518</v>
      </c>
      <c r="C2529" s="121" t="s">
        <v>11004</v>
      </c>
      <c r="D2529" s="121" t="s">
        <v>10034</v>
      </c>
      <c r="E2529" s="121" t="s">
        <v>14519</v>
      </c>
      <c r="F2529" s="142" t="s">
        <v>17105</v>
      </c>
      <c r="G2529" s="143" t="s">
        <v>17138</v>
      </c>
      <c r="H2529" s="141" t="s">
        <v>51</v>
      </c>
      <c r="I2529" s="142">
        <v>4</v>
      </c>
      <c r="J2529" s="144" t="s">
        <v>17139</v>
      </c>
      <c r="K2529" s="141" t="s">
        <v>31</v>
      </c>
      <c r="L2529" s="142">
        <v>4</v>
      </c>
      <c r="M2529" s="27">
        <f>L2529*312</f>
        <v>1248</v>
      </c>
      <c r="N2529" s="23"/>
      <c r="O2529" s="24" t="s">
        <v>32</v>
      </c>
    </row>
    <row r="2530" s="1" customFormat="1" ht="18.75" spans="1:15">
      <c r="A2530" s="121">
        <v>2525</v>
      </c>
      <c r="B2530" s="121" t="s">
        <v>14518</v>
      </c>
      <c r="C2530" s="121" t="s">
        <v>11004</v>
      </c>
      <c r="D2530" s="121" t="s">
        <v>10034</v>
      </c>
      <c r="E2530" s="121" t="s">
        <v>14519</v>
      </c>
      <c r="F2530" s="142" t="s">
        <v>17105</v>
      </c>
      <c r="G2530" s="143" t="s">
        <v>17140</v>
      </c>
      <c r="H2530" s="141" t="s">
        <v>1583</v>
      </c>
      <c r="I2530" s="142">
        <v>4</v>
      </c>
      <c r="J2530" s="144" t="s">
        <v>17141</v>
      </c>
      <c r="K2530" s="141" t="s">
        <v>31</v>
      </c>
      <c r="L2530" s="142">
        <v>4</v>
      </c>
      <c r="M2530" s="27">
        <f>L2530*130</f>
        <v>520</v>
      </c>
      <c r="N2530" s="23"/>
      <c r="O2530" s="24" t="s">
        <v>32</v>
      </c>
    </row>
    <row r="2531" s="1" customFormat="1" ht="18.75" spans="1:15">
      <c r="A2531" s="121">
        <v>2526</v>
      </c>
      <c r="B2531" s="121" t="s">
        <v>14518</v>
      </c>
      <c r="C2531" s="121" t="s">
        <v>11004</v>
      </c>
      <c r="D2531" s="121" t="s">
        <v>10034</v>
      </c>
      <c r="E2531" s="121" t="s">
        <v>14519</v>
      </c>
      <c r="F2531" s="142" t="s">
        <v>17105</v>
      </c>
      <c r="G2531" s="143" t="s">
        <v>17142</v>
      </c>
      <c r="H2531" s="141" t="s">
        <v>51</v>
      </c>
      <c r="I2531" s="142">
        <v>5</v>
      </c>
      <c r="J2531" s="144" t="s">
        <v>17143</v>
      </c>
      <c r="K2531" s="141" t="s">
        <v>31</v>
      </c>
      <c r="L2531" s="142">
        <v>4</v>
      </c>
      <c r="M2531" s="27">
        <f>L2531*312</f>
        <v>1248</v>
      </c>
      <c r="N2531" s="23"/>
      <c r="O2531" s="24" t="s">
        <v>32</v>
      </c>
    </row>
    <row r="2532" s="1" customFormat="1" ht="18.75" spans="1:15">
      <c r="A2532" s="121">
        <v>2527</v>
      </c>
      <c r="B2532" s="121" t="s">
        <v>14518</v>
      </c>
      <c r="C2532" s="121" t="s">
        <v>11004</v>
      </c>
      <c r="D2532" s="121" t="s">
        <v>10034</v>
      </c>
      <c r="E2532" s="121" t="s">
        <v>14519</v>
      </c>
      <c r="F2532" s="142" t="s">
        <v>17105</v>
      </c>
      <c r="G2532" s="143" t="s">
        <v>6980</v>
      </c>
      <c r="H2532" s="141" t="s">
        <v>1583</v>
      </c>
      <c r="I2532" s="142">
        <v>3</v>
      </c>
      <c r="J2532" s="144" t="s">
        <v>17144</v>
      </c>
      <c r="K2532" s="141" t="s">
        <v>31</v>
      </c>
      <c r="L2532" s="142">
        <v>3</v>
      </c>
      <c r="M2532" s="27">
        <f t="shared" ref="M2532:M2539" si="92">L2532*130</f>
        <v>390</v>
      </c>
      <c r="N2532" s="23"/>
      <c r="O2532" s="24" t="s">
        <v>32</v>
      </c>
    </row>
    <row r="2533" s="1" customFormat="1" ht="18.75" spans="1:15">
      <c r="A2533" s="121">
        <v>2528</v>
      </c>
      <c r="B2533" s="121" t="s">
        <v>14518</v>
      </c>
      <c r="C2533" s="121" t="s">
        <v>11004</v>
      </c>
      <c r="D2533" s="121" t="s">
        <v>10034</v>
      </c>
      <c r="E2533" s="121" t="s">
        <v>14519</v>
      </c>
      <c r="F2533" s="142" t="s">
        <v>17105</v>
      </c>
      <c r="G2533" s="143" t="s">
        <v>17145</v>
      </c>
      <c r="H2533" s="141" t="s">
        <v>1583</v>
      </c>
      <c r="I2533" s="142">
        <v>4</v>
      </c>
      <c r="J2533" s="144" t="s">
        <v>17146</v>
      </c>
      <c r="K2533" s="141" t="s">
        <v>31</v>
      </c>
      <c r="L2533" s="142">
        <v>2</v>
      </c>
      <c r="M2533" s="27">
        <f t="shared" si="92"/>
        <v>260</v>
      </c>
      <c r="N2533" s="23"/>
      <c r="O2533" s="24" t="s">
        <v>32</v>
      </c>
    </row>
    <row r="2534" s="1" customFormat="1" ht="18.75" spans="1:15">
      <c r="A2534" s="121">
        <v>2529</v>
      </c>
      <c r="B2534" s="121" t="s">
        <v>14518</v>
      </c>
      <c r="C2534" s="121" t="s">
        <v>11004</v>
      </c>
      <c r="D2534" s="121" t="s">
        <v>10034</v>
      </c>
      <c r="E2534" s="121" t="s">
        <v>14519</v>
      </c>
      <c r="F2534" s="142" t="s">
        <v>17105</v>
      </c>
      <c r="G2534" s="143" t="s">
        <v>17147</v>
      </c>
      <c r="H2534" s="141" t="s">
        <v>1583</v>
      </c>
      <c r="I2534" s="142">
        <v>2</v>
      </c>
      <c r="J2534" s="144" t="s">
        <v>17148</v>
      </c>
      <c r="K2534" s="141" t="s">
        <v>31</v>
      </c>
      <c r="L2534" s="142">
        <v>2</v>
      </c>
      <c r="M2534" s="27">
        <f t="shared" si="92"/>
        <v>260</v>
      </c>
      <c r="N2534" s="23"/>
      <c r="O2534" s="24" t="s">
        <v>32</v>
      </c>
    </row>
    <row r="2535" s="1" customFormat="1" ht="18.75" spans="1:15">
      <c r="A2535" s="121">
        <v>2530</v>
      </c>
      <c r="B2535" s="121" t="s">
        <v>14518</v>
      </c>
      <c r="C2535" s="121" t="s">
        <v>11004</v>
      </c>
      <c r="D2535" s="121" t="s">
        <v>10034</v>
      </c>
      <c r="E2535" s="121" t="s">
        <v>14519</v>
      </c>
      <c r="F2535" s="142" t="s">
        <v>17105</v>
      </c>
      <c r="G2535" s="143" t="s">
        <v>17149</v>
      </c>
      <c r="H2535" s="141" t="s">
        <v>1583</v>
      </c>
      <c r="I2535" s="142">
        <v>4</v>
      </c>
      <c r="J2535" s="144" t="s">
        <v>17150</v>
      </c>
      <c r="K2535" s="141" t="s">
        <v>31</v>
      </c>
      <c r="L2535" s="142">
        <v>3</v>
      </c>
      <c r="M2535" s="27">
        <f t="shared" si="92"/>
        <v>390</v>
      </c>
      <c r="N2535" s="23"/>
      <c r="O2535" s="24" t="s">
        <v>32</v>
      </c>
    </row>
    <row r="2536" s="1" customFormat="1" ht="18.75" spans="1:15">
      <c r="A2536" s="121">
        <v>2531</v>
      </c>
      <c r="B2536" s="121" t="s">
        <v>14518</v>
      </c>
      <c r="C2536" s="121" t="s">
        <v>11004</v>
      </c>
      <c r="D2536" s="121" t="s">
        <v>10034</v>
      </c>
      <c r="E2536" s="121" t="s">
        <v>14519</v>
      </c>
      <c r="F2536" s="142" t="s">
        <v>17105</v>
      </c>
      <c r="G2536" s="143" t="s">
        <v>17151</v>
      </c>
      <c r="H2536" s="141" t="s">
        <v>1583</v>
      </c>
      <c r="I2536" s="142">
        <v>7</v>
      </c>
      <c r="J2536" s="144" t="s">
        <v>17152</v>
      </c>
      <c r="K2536" s="141" t="s">
        <v>31</v>
      </c>
      <c r="L2536" s="142">
        <v>4</v>
      </c>
      <c r="M2536" s="27">
        <f t="shared" si="92"/>
        <v>520</v>
      </c>
      <c r="N2536" s="23"/>
      <c r="O2536" s="24" t="s">
        <v>32</v>
      </c>
    </row>
    <row r="2537" s="1" customFormat="1" ht="18.75" spans="1:15">
      <c r="A2537" s="121">
        <v>2532</v>
      </c>
      <c r="B2537" s="121" t="s">
        <v>14518</v>
      </c>
      <c r="C2537" s="121" t="s">
        <v>11004</v>
      </c>
      <c r="D2537" s="121" t="s">
        <v>10034</v>
      </c>
      <c r="E2537" s="121" t="s">
        <v>14519</v>
      </c>
      <c r="F2537" s="142" t="s">
        <v>17105</v>
      </c>
      <c r="G2537" s="143" t="s">
        <v>17153</v>
      </c>
      <c r="H2537" s="141" t="s">
        <v>1583</v>
      </c>
      <c r="I2537" s="142">
        <v>4</v>
      </c>
      <c r="J2537" s="144" t="s">
        <v>17154</v>
      </c>
      <c r="K2537" s="141" t="s">
        <v>31</v>
      </c>
      <c r="L2537" s="142">
        <v>3</v>
      </c>
      <c r="M2537" s="27">
        <f t="shared" si="92"/>
        <v>390</v>
      </c>
      <c r="N2537" s="23"/>
      <c r="O2537" s="24" t="s">
        <v>32</v>
      </c>
    </row>
    <row r="2538" s="1" customFormat="1" ht="18.75" spans="1:15">
      <c r="A2538" s="121">
        <v>2533</v>
      </c>
      <c r="B2538" s="121" t="s">
        <v>14518</v>
      </c>
      <c r="C2538" s="121" t="s">
        <v>11004</v>
      </c>
      <c r="D2538" s="121" t="s">
        <v>10034</v>
      </c>
      <c r="E2538" s="121" t="s">
        <v>14519</v>
      </c>
      <c r="F2538" s="142" t="s">
        <v>17105</v>
      </c>
      <c r="G2538" s="143" t="s">
        <v>17155</v>
      </c>
      <c r="H2538" s="141" t="s">
        <v>1583</v>
      </c>
      <c r="I2538" s="142">
        <v>5</v>
      </c>
      <c r="J2538" s="144" t="s">
        <v>17156</v>
      </c>
      <c r="K2538" s="141" t="s">
        <v>31</v>
      </c>
      <c r="L2538" s="142">
        <v>4</v>
      </c>
      <c r="M2538" s="27">
        <f t="shared" si="92"/>
        <v>520</v>
      </c>
      <c r="N2538" s="23"/>
      <c r="O2538" s="24" t="s">
        <v>32</v>
      </c>
    </row>
    <row r="2539" s="1" customFormat="1" ht="18.75" spans="1:15">
      <c r="A2539" s="121">
        <v>2534</v>
      </c>
      <c r="B2539" s="121" t="s">
        <v>14518</v>
      </c>
      <c r="C2539" s="121" t="s">
        <v>11004</v>
      </c>
      <c r="D2539" s="121" t="s">
        <v>10034</v>
      </c>
      <c r="E2539" s="121" t="s">
        <v>14519</v>
      </c>
      <c r="F2539" s="142" t="s">
        <v>17105</v>
      </c>
      <c r="G2539" s="143" t="s">
        <v>17157</v>
      </c>
      <c r="H2539" s="141" t="s">
        <v>1583</v>
      </c>
      <c r="I2539" s="142">
        <v>5</v>
      </c>
      <c r="J2539" s="144" t="s">
        <v>17158</v>
      </c>
      <c r="K2539" s="141" t="s">
        <v>31</v>
      </c>
      <c r="L2539" s="142">
        <v>4</v>
      </c>
      <c r="M2539" s="27">
        <f t="shared" si="92"/>
        <v>520</v>
      </c>
      <c r="N2539" s="23"/>
      <c r="O2539" s="24" t="s">
        <v>32</v>
      </c>
    </row>
    <row r="2540" s="1" customFormat="1" ht="18.75" spans="1:15">
      <c r="A2540" s="121">
        <v>2535</v>
      </c>
      <c r="B2540" s="121" t="s">
        <v>14518</v>
      </c>
      <c r="C2540" s="121" t="s">
        <v>11004</v>
      </c>
      <c r="D2540" s="121" t="s">
        <v>10034</v>
      </c>
      <c r="E2540" s="121" t="s">
        <v>14519</v>
      </c>
      <c r="F2540" s="142" t="s">
        <v>17105</v>
      </c>
      <c r="G2540" s="143" t="s">
        <v>17159</v>
      </c>
      <c r="H2540" s="141" t="s">
        <v>51</v>
      </c>
      <c r="I2540" s="142">
        <v>3</v>
      </c>
      <c r="J2540" s="144" t="s">
        <v>17160</v>
      </c>
      <c r="K2540" s="141" t="s">
        <v>31</v>
      </c>
      <c r="L2540" s="142">
        <v>3</v>
      </c>
      <c r="M2540" s="27">
        <f>L2540*312</f>
        <v>936</v>
      </c>
      <c r="N2540" s="23"/>
      <c r="O2540" s="24" t="s">
        <v>32</v>
      </c>
    </row>
    <row r="2541" s="1" customFormat="1" ht="18.75" spans="1:15">
      <c r="A2541" s="121">
        <v>2536</v>
      </c>
      <c r="B2541" s="121" t="s">
        <v>14518</v>
      </c>
      <c r="C2541" s="121" t="s">
        <v>11004</v>
      </c>
      <c r="D2541" s="121" t="s">
        <v>10034</v>
      </c>
      <c r="E2541" s="121" t="s">
        <v>14519</v>
      </c>
      <c r="F2541" s="142" t="s">
        <v>17105</v>
      </c>
      <c r="G2541" s="143" t="s">
        <v>17161</v>
      </c>
      <c r="H2541" s="141" t="s">
        <v>1583</v>
      </c>
      <c r="I2541" s="142">
        <v>4</v>
      </c>
      <c r="J2541" s="144" t="s">
        <v>17162</v>
      </c>
      <c r="K2541" s="141" t="s">
        <v>31</v>
      </c>
      <c r="L2541" s="142">
        <v>4</v>
      </c>
      <c r="M2541" s="27">
        <f>L2541*130</f>
        <v>520</v>
      </c>
      <c r="N2541" s="23"/>
      <c r="O2541" s="24" t="s">
        <v>32</v>
      </c>
    </row>
    <row r="2542" s="1" customFormat="1" ht="18.75" spans="1:15">
      <c r="A2542" s="121">
        <v>2537</v>
      </c>
      <c r="B2542" s="121" t="s">
        <v>14518</v>
      </c>
      <c r="C2542" s="121" t="s">
        <v>11004</v>
      </c>
      <c r="D2542" s="121" t="s">
        <v>10034</v>
      </c>
      <c r="E2542" s="121" t="s">
        <v>14519</v>
      </c>
      <c r="F2542" s="142" t="s">
        <v>17105</v>
      </c>
      <c r="G2542" s="143" t="s">
        <v>17163</v>
      </c>
      <c r="H2542" s="141" t="s">
        <v>51</v>
      </c>
      <c r="I2542" s="142">
        <v>3</v>
      </c>
      <c r="J2542" s="144" t="s">
        <v>17164</v>
      </c>
      <c r="K2542" s="141" t="s">
        <v>31</v>
      </c>
      <c r="L2542" s="142">
        <v>3</v>
      </c>
      <c r="M2542" s="27">
        <f>L2542*312</f>
        <v>936</v>
      </c>
      <c r="N2542" s="23"/>
      <c r="O2542" s="24" t="s">
        <v>32</v>
      </c>
    </row>
    <row r="2543" s="1" customFormat="1" ht="18.75" spans="1:15">
      <c r="A2543" s="121">
        <v>2538</v>
      </c>
      <c r="B2543" s="121" t="s">
        <v>14518</v>
      </c>
      <c r="C2543" s="121" t="s">
        <v>11004</v>
      </c>
      <c r="D2543" s="121" t="s">
        <v>10034</v>
      </c>
      <c r="E2543" s="121" t="s">
        <v>14519</v>
      </c>
      <c r="F2543" s="142" t="s">
        <v>17105</v>
      </c>
      <c r="G2543" s="143" t="s">
        <v>10708</v>
      </c>
      <c r="H2543" s="141" t="s">
        <v>1583</v>
      </c>
      <c r="I2543" s="142">
        <v>3</v>
      </c>
      <c r="J2543" s="144" t="s">
        <v>17165</v>
      </c>
      <c r="K2543" s="141" t="s">
        <v>31</v>
      </c>
      <c r="L2543" s="142">
        <v>2</v>
      </c>
      <c r="M2543" s="27">
        <f t="shared" ref="M2543:M2574" si="93">L2543*130</f>
        <v>260</v>
      </c>
      <c r="N2543" s="23"/>
      <c r="O2543" s="24" t="s">
        <v>32</v>
      </c>
    </row>
    <row r="2544" s="1" customFormat="1" ht="18.75" spans="1:15">
      <c r="A2544" s="121">
        <v>2539</v>
      </c>
      <c r="B2544" s="121" t="s">
        <v>14518</v>
      </c>
      <c r="C2544" s="121" t="s">
        <v>11004</v>
      </c>
      <c r="D2544" s="121" t="s">
        <v>10034</v>
      </c>
      <c r="E2544" s="121" t="s">
        <v>14519</v>
      </c>
      <c r="F2544" s="142" t="s">
        <v>17105</v>
      </c>
      <c r="G2544" s="143" t="s">
        <v>13688</v>
      </c>
      <c r="H2544" s="141" t="s">
        <v>1583</v>
      </c>
      <c r="I2544" s="142">
        <v>3</v>
      </c>
      <c r="J2544" s="144" t="s">
        <v>17166</v>
      </c>
      <c r="K2544" s="141" t="s">
        <v>31</v>
      </c>
      <c r="L2544" s="142">
        <v>3</v>
      </c>
      <c r="M2544" s="27">
        <f t="shared" si="93"/>
        <v>390</v>
      </c>
      <c r="N2544" s="23"/>
      <c r="O2544" s="24" t="s">
        <v>32</v>
      </c>
    </row>
    <row r="2545" s="1" customFormat="1" ht="18.75" spans="1:15">
      <c r="A2545" s="121">
        <v>2540</v>
      </c>
      <c r="B2545" s="121" t="s">
        <v>14518</v>
      </c>
      <c r="C2545" s="121" t="s">
        <v>11004</v>
      </c>
      <c r="D2545" s="121" t="s">
        <v>10034</v>
      </c>
      <c r="E2545" s="121" t="s">
        <v>14519</v>
      </c>
      <c r="F2545" s="142" t="s">
        <v>17105</v>
      </c>
      <c r="G2545" s="143" t="s">
        <v>17167</v>
      </c>
      <c r="H2545" s="141" t="s">
        <v>1583</v>
      </c>
      <c r="I2545" s="142">
        <v>2</v>
      </c>
      <c r="J2545" s="144" t="s">
        <v>17168</v>
      </c>
      <c r="K2545" s="141" t="s">
        <v>31</v>
      </c>
      <c r="L2545" s="142">
        <v>2</v>
      </c>
      <c r="M2545" s="27">
        <f t="shared" si="93"/>
        <v>260</v>
      </c>
      <c r="N2545" s="23"/>
      <c r="O2545" s="24" t="s">
        <v>32</v>
      </c>
    </row>
    <row r="2546" s="1" customFormat="1" ht="18.75" spans="1:15">
      <c r="A2546" s="121">
        <v>2541</v>
      </c>
      <c r="B2546" s="121" t="s">
        <v>14518</v>
      </c>
      <c r="C2546" s="121" t="s">
        <v>11004</v>
      </c>
      <c r="D2546" s="121" t="s">
        <v>10034</v>
      </c>
      <c r="E2546" s="121" t="s">
        <v>14519</v>
      </c>
      <c r="F2546" s="142" t="s">
        <v>17105</v>
      </c>
      <c r="G2546" s="143" t="s">
        <v>17169</v>
      </c>
      <c r="H2546" s="141" t="s">
        <v>1583</v>
      </c>
      <c r="I2546" s="142">
        <v>1</v>
      </c>
      <c r="J2546" s="144" t="s">
        <v>17170</v>
      </c>
      <c r="K2546" s="141" t="s">
        <v>31</v>
      </c>
      <c r="L2546" s="142">
        <v>1</v>
      </c>
      <c r="M2546" s="27">
        <f t="shared" si="93"/>
        <v>130</v>
      </c>
      <c r="N2546" s="23"/>
      <c r="O2546" s="24" t="s">
        <v>32</v>
      </c>
    </row>
    <row r="2547" s="1" customFormat="1" ht="18.75" spans="1:15">
      <c r="A2547" s="121">
        <v>2542</v>
      </c>
      <c r="B2547" s="121" t="s">
        <v>14518</v>
      </c>
      <c r="C2547" s="121" t="s">
        <v>11004</v>
      </c>
      <c r="D2547" s="121" t="s">
        <v>10034</v>
      </c>
      <c r="E2547" s="121" t="s">
        <v>14519</v>
      </c>
      <c r="F2547" s="142" t="s">
        <v>17105</v>
      </c>
      <c r="G2547" s="143" t="s">
        <v>17171</v>
      </c>
      <c r="H2547" s="141" t="s">
        <v>1583</v>
      </c>
      <c r="I2547" s="142">
        <v>4</v>
      </c>
      <c r="J2547" s="144" t="s">
        <v>17172</v>
      </c>
      <c r="K2547" s="141" t="s">
        <v>31</v>
      </c>
      <c r="L2547" s="142">
        <v>3</v>
      </c>
      <c r="M2547" s="27">
        <f t="shared" si="93"/>
        <v>390</v>
      </c>
      <c r="N2547" s="23"/>
      <c r="O2547" s="24" t="s">
        <v>32</v>
      </c>
    </row>
    <row r="2548" s="1" customFormat="1" ht="18.75" spans="1:15">
      <c r="A2548" s="121">
        <v>2543</v>
      </c>
      <c r="B2548" s="121" t="s">
        <v>14518</v>
      </c>
      <c r="C2548" s="121" t="s">
        <v>11004</v>
      </c>
      <c r="D2548" s="121" t="s">
        <v>10034</v>
      </c>
      <c r="E2548" s="121" t="s">
        <v>14519</v>
      </c>
      <c r="F2548" s="142" t="s">
        <v>17105</v>
      </c>
      <c r="G2548" s="143" t="s">
        <v>17173</v>
      </c>
      <c r="H2548" s="141" t="s">
        <v>1583</v>
      </c>
      <c r="I2548" s="142">
        <v>2</v>
      </c>
      <c r="J2548" s="144" t="s">
        <v>17174</v>
      </c>
      <c r="K2548" s="141" t="s">
        <v>31</v>
      </c>
      <c r="L2548" s="142">
        <v>2</v>
      </c>
      <c r="M2548" s="27">
        <f t="shared" si="93"/>
        <v>260</v>
      </c>
      <c r="N2548" s="23"/>
      <c r="O2548" s="24" t="s">
        <v>32</v>
      </c>
    </row>
    <row r="2549" s="1" customFormat="1" ht="18.75" spans="1:15">
      <c r="A2549" s="121">
        <v>2544</v>
      </c>
      <c r="B2549" s="121" t="s">
        <v>14518</v>
      </c>
      <c r="C2549" s="121" t="s">
        <v>11004</v>
      </c>
      <c r="D2549" s="121" t="s">
        <v>10034</v>
      </c>
      <c r="E2549" s="121" t="s">
        <v>14519</v>
      </c>
      <c r="F2549" s="142" t="s">
        <v>17105</v>
      </c>
      <c r="G2549" s="143" t="s">
        <v>17175</v>
      </c>
      <c r="H2549" s="141" t="s">
        <v>1583</v>
      </c>
      <c r="I2549" s="142">
        <v>4</v>
      </c>
      <c r="J2549" s="144" t="s">
        <v>17176</v>
      </c>
      <c r="K2549" s="141" t="s">
        <v>31</v>
      </c>
      <c r="L2549" s="142">
        <v>3</v>
      </c>
      <c r="M2549" s="27">
        <f t="shared" si="93"/>
        <v>390</v>
      </c>
      <c r="N2549" s="23"/>
      <c r="O2549" s="24" t="s">
        <v>32</v>
      </c>
    </row>
    <row r="2550" s="1" customFormat="1" ht="18.75" spans="1:15">
      <c r="A2550" s="121">
        <v>2545</v>
      </c>
      <c r="B2550" s="121" t="s">
        <v>14518</v>
      </c>
      <c r="C2550" s="121" t="s">
        <v>11004</v>
      </c>
      <c r="D2550" s="121" t="s">
        <v>10034</v>
      </c>
      <c r="E2550" s="121" t="s">
        <v>14519</v>
      </c>
      <c r="F2550" s="142" t="s">
        <v>17105</v>
      </c>
      <c r="G2550" s="143" t="s">
        <v>17177</v>
      </c>
      <c r="H2550" s="141" t="s">
        <v>1583</v>
      </c>
      <c r="I2550" s="142">
        <v>3</v>
      </c>
      <c r="J2550" s="144" t="s">
        <v>17178</v>
      </c>
      <c r="K2550" s="141" t="s">
        <v>31</v>
      </c>
      <c r="L2550" s="142">
        <v>2</v>
      </c>
      <c r="M2550" s="27">
        <f t="shared" si="93"/>
        <v>260</v>
      </c>
      <c r="N2550" s="23"/>
      <c r="O2550" s="24" t="s">
        <v>32</v>
      </c>
    </row>
    <row r="2551" s="1" customFormat="1" ht="18.75" spans="1:15">
      <c r="A2551" s="121">
        <v>2546</v>
      </c>
      <c r="B2551" s="121" t="s">
        <v>14518</v>
      </c>
      <c r="C2551" s="121" t="s">
        <v>11004</v>
      </c>
      <c r="D2551" s="121" t="s">
        <v>10034</v>
      </c>
      <c r="E2551" s="121" t="s">
        <v>14519</v>
      </c>
      <c r="F2551" s="142" t="s">
        <v>17105</v>
      </c>
      <c r="G2551" s="143" t="s">
        <v>17179</v>
      </c>
      <c r="H2551" s="141" t="s">
        <v>8973</v>
      </c>
      <c r="I2551" s="142">
        <v>3</v>
      </c>
      <c r="J2551" s="144" t="s">
        <v>17180</v>
      </c>
      <c r="K2551" s="141" t="s">
        <v>31</v>
      </c>
      <c r="L2551" s="142">
        <v>2</v>
      </c>
      <c r="M2551" s="27">
        <f t="shared" si="93"/>
        <v>260</v>
      </c>
      <c r="N2551" s="23"/>
      <c r="O2551" s="24" t="s">
        <v>32</v>
      </c>
    </row>
    <row r="2552" s="1" customFormat="1" ht="18.75" spans="1:15">
      <c r="A2552" s="121">
        <v>2547</v>
      </c>
      <c r="B2552" s="121" t="s">
        <v>14518</v>
      </c>
      <c r="C2552" s="121" t="s">
        <v>11004</v>
      </c>
      <c r="D2552" s="121" t="s">
        <v>10034</v>
      </c>
      <c r="E2552" s="121" t="s">
        <v>14519</v>
      </c>
      <c r="F2552" s="142" t="s">
        <v>17105</v>
      </c>
      <c r="G2552" s="143" t="s">
        <v>17181</v>
      </c>
      <c r="H2552" s="141" t="s">
        <v>6071</v>
      </c>
      <c r="I2552" s="142">
        <v>4</v>
      </c>
      <c r="J2552" s="144" t="s">
        <v>17182</v>
      </c>
      <c r="K2552" s="141" t="s">
        <v>31</v>
      </c>
      <c r="L2552" s="142">
        <v>4</v>
      </c>
      <c r="M2552" s="27">
        <f t="shared" si="93"/>
        <v>520</v>
      </c>
      <c r="N2552" s="23"/>
      <c r="O2552" s="24" t="s">
        <v>32</v>
      </c>
    </row>
    <row r="2553" s="1" customFormat="1" ht="18.75" spans="1:15">
      <c r="A2553" s="121">
        <v>2548</v>
      </c>
      <c r="B2553" s="121" t="s">
        <v>14518</v>
      </c>
      <c r="C2553" s="121" t="s">
        <v>11004</v>
      </c>
      <c r="D2553" s="121" t="s">
        <v>10034</v>
      </c>
      <c r="E2553" s="121" t="s">
        <v>14519</v>
      </c>
      <c r="F2553" s="142" t="s">
        <v>17105</v>
      </c>
      <c r="G2553" s="143" t="s">
        <v>17183</v>
      </c>
      <c r="H2553" s="141" t="s">
        <v>6071</v>
      </c>
      <c r="I2553" s="142">
        <v>4</v>
      </c>
      <c r="J2553" s="144" t="s">
        <v>17184</v>
      </c>
      <c r="K2553" s="141" t="s">
        <v>31</v>
      </c>
      <c r="L2553" s="142">
        <v>4</v>
      </c>
      <c r="M2553" s="27">
        <f t="shared" si="93"/>
        <v>520</v>
      </c>
      <c r="N2553" s="23"/>
      <c r="O2553" s="24" t="s">
        <v>32</v>
      </c>
    </row>
    <row r="2554" s="1" customFormat="1" ht="18.75" spans="1:15">
      <c r="A2554" s="121">
        <v>2549</v>
      </c>
      <c r="B2554" s="121" t="s">
        <v>14518</v>
      </c>
      <c r="C2554" s="121" t="s">
        <v>11004</v>
      </c>
      <c r="D2554" s="121" t="s">
        <v>10034</v>
      </c>
      <c r="E2554" s="121" t="s">
        <v>14519</v>
      </c>
      <c r="F2554" s="142" t="s">
        <v>17105</v>
      </c>
      <c r="G2554" s="143" t="s">
        <v>17185</v>
      </c>
      <c r="H2554" s="141" t="s">
        <v>6071</v>
      </c>
      <c r="I2554" s="142">
        <v>4</v>
      </c>
      <c r="J2554" s="144" t="s">
        <v>17186</v>
      </c>
      <c r="K2554" s="141" t="s">
        <v>31</v>
      </c>
      <c r="L2554" s="142">
        <v>4</v>
      </c>
      <c r="M2554" s="27">
        <f t="shared" si="93"/>
        <v>520</v>
      </c>
      <c r="N2554" s="23"/>
      <c r="O2554" s="24" t="s">
        <v>32</v>
      </c>
    </row>
    <row r="2555" s="1" customFormat="1" ht="18.75" spans="1:15">
      <c r="A2555" s="121">
        <v>2550</v>
      </c>
      <c r="B2555" s="121" t="s">
        <v>14518</v>
      </c>
      <c r="C2555" s="121" t="s">
        <v>11004</v>
      </c>
      <c r="D2555" s="121" t="s">
        <v>10034</v>
      </c>
      <c r="E2555" s="121" t="s">
        <v>14519</v>
      </c>
      <c r="F2555" s="142" t="s">
        <v>17105</v>
      </c>
      <c r="G2555" s="143" t="s">
        <v>17187</v>
      </c>
      <c r="H2555" s="141" t="s">
        <v>6071</v>
      </c>
      <c r="I2555" s="142">
        <v>6</v>
      </c>
      <c r="J2555" s="144" t="s">
        <v>17188</v>
      </c>
      <c r="K2555" s="141" t="s">
        <v>31</v>
      </c>
      <c r="L2555" s="142">
        <v>5</v>
      </c>
      <c r="M2555" s="27">
        <f t="shared" si="93"/>
        <v>650</v>
      </c>
      <c r="N2555" s="23"/>
      <c r="O2555" s="24" t="s">
        <v>32</v>
      </c>
    </row>
    <row r="2556" s="1" customFormat="1" ht="18.75" spans="1:15">
      <c r="A2556" s="121">
        <v>2551</v>
      </c>
      <c r="B2556" s="121" t="s">
        <v>14518</v>
      </c>
      <c r="C2556" s="121" t="s">
        <v>11004</v>
      </c>
      <c r="D2556" s="121" t="s">
        <v>10034</v>
      </c>
      <c r="E2556" s="121" t="s">
        <v>14519</v>
      </c>
      <c r="F2556" s="142" t="s">
        <v>17105</v>
      </c>
      <c r="G2556" s="143" t="s">
        <v>17189</v>
      </c>
      <c r="H2556" s="141" t="s">
        <v>6071</v>
      </c>
      <c r="I2556" s="142">
        <v>4</v>
      </c>
      <c r="J2556" s="144" t="s">
        <v>17190</v>
      </c>
      <c r="K2556" s="141" t="s">
        <v>31</v>
      </c>
      <c r="L2556" s="142">
        <v>3</v>
      </c>
      <c r="M2556" s="27">
        <f t="shared" si="93"/>
        <v>390</v>
      </c>
      <c r="N2556" s="23"/>
      <c r="O2556" s="24" t="s">
        <v>32</v>
      </c>
    </row>
    <row r="2557" s="1" customFormat="1" ht="18.75" spans="1:15">
      <c r="A2557" s="121">
        <v>2552</v>
      </c>
      <c r="B2557" s="121" t="s">
        <v>14518</v>
      </c>
      <c r="C2557" s="121" t="s">
        <v>11004</v>
      </c>
      <c r="D2557" s="121" t="s">
        <v>10034</v>
      </c>
      <c r="E2557" s="121" t="s">
        <v>14519</v>
      </c>
      <c r="F2557" s="142" t="s">
        <v>17105</v>
      </c>
      <c r="G2557" s="143" t="s">
        <v>17191</v>
      </c>
      <c r="H2557" s="141" t="s">
        <v>6071</v>
      </c>
      <c r="I2557" s="142">
        <v>5</v>
      </c>
      <c r="J2557" s="144" t="s">
        <v>17192</v>
      </c>
      <c r="K2557" s="141" t="s">
        <v>31</v>
      </c>
      <c r="L2557" s="142">
        <v>3</v>
      </c>
      <c r="M2557" s="27">
        <f t="shared" si="93"/>
        <v>390</v>
      </c>
      <c r="N2557" s="23"/>
      <c r="O2557" s="24" t="s">
        <v>32</v>
      </c>
    </row>
    <row r="2558" s="1" customFormat="1" ht="18.75" spans="1:15">
      <c r="A2558" s="121">
        <v>2553</v>
      </c>
      <c r="B2558" s="121" t="s">
        <v>14518</v>
      </c>
      <c r="C2558" s="121" t="s">
        <v>11004</v>
      </c>
      <c r="D2558" s="121" t="s">
        <v>10034</v>
      </c>
      <c r="E2558" s="121" t="s">
        <v>14519</v>
      </c>
      <c r="F2558" s="142" t="s">
        <v>17105</v>
      </c>
      <c r="G2558" s="143" t="s">
        <v>17193</v>
      </c>
      <c r="H2558" s="141" t="s">
        <v>6071</v>
      </c>
      <c r="I2558" s="142">
        <v>5</v>
      </c>
      <c r="J2558" s="144" t="s">
        <v>17194</v>
      </c>
      <c r="K2558" s="141" t="s">
        <v>31</v>
      </c>
      <c r="L2558" s="142">
        <v>5</v>
      </c>
      <c r="M2558" s="27">
        <f t="shared" si="93"/>
        <v>650</v>
      </c>
      <c r="N2558" s="23"/>
      <c r="O2558" s="24" t="s">
        <v>32</v>
      </c>
    </row>
    <row r="2559" s="1" customFormat="1" ht="18.75" spans="1:15">
      <c r="A2559" s="121">
        <v>2554</v>
      </c>
      <c r="B2559" s="121" t="s">
        <v>14518</v>
      </c>
      <c r="C2559" s="121" t="s">
        <v>11004</v>
      </c>
      <c r="D2559" s="121" t="s">
        <v>10034</v>
      </c>
      <c r="E2559" s="121" t="s">
        <v>14519</v>
      </c>
      <c r="F2559" s="142" t="s">
        <v>17105</v>
      </c>
      <c r="G2559" s="143" t="s">
        <v>16673</v>
      </c>
      <c r="H2559" s="141" t="s">
        <v>17195</v>
      </c>
      <c r="I2559" s="142">
        <v>3</v>
      </c>
      <c r="J2559" s="144" t="s">
        <v>17196</v>
      </c>
      <c r="K2559" s="141" t="s">
        <v>31</v>
      </c>
      <c r="L2559" s="142">
        <v>3</v>
      </c>
      <c r="M2559" s="27">
        <f t="shared" si="93"/>
        <v>390</v>
      </c>
      <c r="N2559" s="23"/>
      <c r="O2559" s="24" t="s">
        <v>32</v>
      </c>
    </row>
    <row r="2560" s="1" customFormat="1" ht="18.75" spans="1:15">
      <c r="A2560" s="121">
        <v>2555</v>
      </c>
      <c r="B2560" s="121" t="s">
        <v>14518</v>
      </c>
      <c r="C2560" s="121" t="s">
        <v>11004</v>
      </c>
      <c r="D2560" s="121" t="s">
        <v>10034</v>
      </c>
      <c r="E2560" s="121" t="s">
        <v>14519</v>
      </c>
      <c r="F2560" s="142" t="s">
        <v>17105</v>
      </c>
      <c r="G2560" s="145" t="s">
        <v>17197</v>
      </c>
      <c r="H2560" s="141" t="s">
        <v>6071</v>
      </c>
      <c r="I2560" s="142">
        <v>3</v>
      </c>
      <c r="J2560" s="144" t="s">
        <v>17198</v>
      </c>
      <c r="K2560" s="141" t="s">
        <v>31</v>
      </c>
      <c r="L2560" s="142">
        <v>3</v>
      </c>
      <c r="M2560" s="27">
        <f t="shared" si="93"/>
        <v>390</v>
      </c>
      <c r="N2560" s="23"/>
      <c r="O2560" s="24" t="s">
        <v>32</v>
      </c>
    </row>
    <row r="2561" s="1" customFormat="1" ht="18.75" spans="1:15">
      <c r="A2561" s="121">
        <v>2556</v>
      </c>
      <c r="B2561" s="121" t="s">
        <v>14518</v>
      </c>
      <c r="C2561" s="121" t="s">
        <v>11004</v>
      </c>
      <c r="D2561" s="121" t="s">
        <v>10034</v>
      </c>
      <c r="E2561" s="121" t="s">
        <v>14519</v>
      </c>
      <c r="F2561" s="142" t="s">
        <v>17105</v>
      </c>
      <c r="G2561" s="143" t="s">
        <v>17199</v>
      </c>
      <c r="H2561" s="141" t="s">
        <v>6071</v>
      </c>
      <c r="I2561" s="142">
        <v>3</v>
      </c>
      <c r="J2561" s="144" t="s">
        <v>17198</v>
      </c>
      <c r="K2561" s="141" t="s">
        <v>31</v>
      </c>
      <c r="L2561" s="142">
        <v>2</v>
      </c>
      <c r="M2561" s="27">
        <f t="shared" si="93"/>
        <v>260</v>
      </c>
      <c r="N2561" s="23"/>
      <c r="O2561" s="24" t="s">
        <v>32</v>
      </c>
    </row>
    <row r="2562" s="1" customFormat="1" ht="18.75" spans="1:15">
      <c r="A2562" s="121">
        <v>2557</v>
      </c>
      <c r="B2562" s="121" t="s">
        <v>14518</v>
      </c>
      <c r="C2562" s="121" t="s">
        <v>11004</v>
      </c>
      <c r="D2562" s="121" t="s">
        <v>10034</v>
      </c>
      <c r="E2562" s="121" t="s">
        <v>14519</v>
      </c>
      <c r="F2562" s="142" t="s">
        <v>17105</v>
      </c>
      <c r="G2562" s="143" t="s">
        <v>17200</v>
      </c>
      <c r="H2562" s="141" t="s">
        <v>6071</v>
      </c>
      <c r="I2562" s="142">
        <v>6</v>
      </c>
      <c r="J2562" s="144" t="s">
        <v>17201</v>
      </c>
      <c r="K2562" s="141" t="s">
        <v>31</v>
      </c>
      <c r="L2562" s="142">
        <v>4</v>
      </c>
      <c r="M2562" s="27">
        <f t="shared" si="93"/>
        <v>520</v>
      </c>
      <c r="N2562" s="23"/>
      <c r="O2562" s="24" t="s">
        <v>32</v>
      </c>
    </row>
    <row r="2563" s="1" customFormat="1" ht="18.75" spans="1:15">
      <c r="A2563" s="121">
        <v>2558</v>
      </c>
      <c r="B2563" s="121" t="s">
        <v>14518</v>
      </c>
      <c r="C2563" s="121" t="s">
        <v>11004</v>
      </c>
      <c r="D2563" s="121" t="s">
        <v>10034</v>
      </c>
      <c r="E2563" s="121" t="s">
        <v>14519</v>
      </c>
      <c r="F2563" s="142" t="s">
        <v>17105</v>
      </c>
      <c r="G2563" s="143" t="s">
        <v>17202</v>
      </c>
      <c r="H2563" s="141" t="s">
        <v>6071</v>
      </c>
      <c r="I2563" s="142">
        <v>5</v>
      </c>
      <c r="J2563" s="144" t="s">
        <v>17203</v>
      </c>
      <c r="K2563" s="141" t="s">
        <v>31</v>
      </c>
      <c r="L2563" s="142">
        <v>3</v>
      </c>
      <c r="M2563" s="27">
        <f t="shared" si="93"/>
        <v>390</v>
      </c>
      <c r="N2563" s="23"/>
      <c r="O2563" s="24" t="s">
        <v>32</v>
      </c>
    </row>
    <row r="2564" s="1" customFormat="1" ht="18.75" spans="1:15">
      <c r="A2564" s="121">
        <v>2559</v>
      </c>
      <c r="B2564" s="121" t="s">
        <v>14518</v>
      </c>
      <c r="C2564" s="121" t="s">
        <v>11004</v>
      </c>
      <c r="D2564" s="121" t="s">
        <v>10034</v>
      </c>
      <c r="E2564" s="121" t="s">
        <v>14519</v>
      </c>
      <c r="F2564" s="142" t="s">
        <v>17105</v>
      </c>
      <c r="G2564" s="143" t="s">
        <v>17204</v>
      </c>
      <c r="H2564" s="141" t="s">
        <v>6071</v>
      </c>
      <c r="I2564" s="142">
        <v>5</v>
      </c>
      <c r="J2564" s="144" t="s">
        <v>17205</v>
      </c>
      <c r="K2564" s="141" t="s">
        <v>31</v>
      </c>
      <c r="L2564" s="142">
        <v>3</v>
      </c>
      <c r="M2564" s="27">
        <f t="shared" si="93"/>
        <v>390</v>
      </c>
      <c r="N2564" s="23"/>
      <c r="O2564" s="24" t="s">
        <v>32</v>
      </c>
    </row>
    <row r="2565" s="1" customFormat="1" ht="18.75" spans="1:15">
      <c r="A2565" s="121">
        <v>2560</v>
      </c>
      <c r="B2565" s="121" t="s">
        <v>14518</v>
      </c>
      <c r="C2565" s="121" t="s">
        <v>11004</v>
      </c>
      <c r="D2565" s="121" t="s">
        <v>10034</v>
      </c>
      <c r="E2565" s="121" t="s">
        <v>14519</v>
      </c>
      <c r="F2565" s="142" t="s">
        <v>17105</v>
      </c>
      <c r="G2565" s="143" t="s">
        <v>17206</v>
      </c>
      <c r="H2565" s="141" t="s">
        <v>6071</v>
      </c>
      <c r="I2565" s="142">
        <v>3</v>
      </c>
      <c r="J2565" s="144" t="s">
        <v>17205</v>
      </c>
      <c r="K2565" s="141" t="s">
        <v>31</v>
      </c>
      <c r="L2565" s="142">
        <v>2</v>
      </c>
      <c r="M2565" s="27">
        <f t="shared" si="93"/>
        <v>260</v>
      </c>
      <c r="N2565" s="23"/>
      <c r="O2565" s="24" t="s">
        <v>32</v>
      </c>
    </row>
    <row r="2566" s="1" customFormat="1" ht="18.75" spans="1:15">
      <c r="A2566" s="121">
        <v>2561</v>
      </c>
      <c r="B2566" s="121" t="s">
        <v>14518</v>
      </c>
      <c r="C2566" s="121" t="s">
        <v>11004</v>
      </c>
      <c r="D2566" s="121" t="s">
        <v>10034</v>
      </c>
      <c r="E2566" s="121" t="s">
        <v>14519</v>
      </c>
      <c r="F2566" s="142" t="s">
        <v>17105</v>
      </c>
      <c r="G2566" s="143" t="s">
        <v>17207</v>
      </c>
      <c r="H2566" s="141" t="s">
        <v>6071</v>
      </c>
      <c r="I2566" s="142">
        <v>7</v>
      </c>
      <c r="J2566" s="144" t="s">
        <v>17208</v>
      </c>
      <c r="K2566" s="141" t="s">
        <v>31</v>
      </c>
      <c r="L2566" s="142">
        <v>4</v>
      </c>
      <c r="M2566" s="27">
        <f t="shared" si="93"/>
        <v>520</v>
      </c>
      <c r="N2566" s="23"/>
      <c r="O2566" s="24" t="s">
        <v>32</v>
      </c>
    </row>
    <row r="2567" s="1" customFormat="1" ht="18.75" spans="1:15">
      <c r="A2567" s="121">
        <v>2562</v>
      </c>
      <c r="B2567" s="121" t="s">
        <v>14518</v>
      </c>
      <c r="C2567" s="121" t="s">
        <v>11004</v>
      </c>
      <c r="D2567" s="121" t="s">
        <v>10034</v>
      </c>
      <c r="E2567" s="121" t="s">
        <v>14519</v>
      </c>
      <c r="F2567" s="142" t="s">
        <v>17105</v>
      </c>
      <c r="G2567" s="143" t="s">
        <v>17209</v>
      </c>
      <c r="H2567" s="141" t="s">
        <v>6071</v>
      </c>
      <c r="I2567" s="142">
        <v>6</v>
      </c>
      <c r="J2567" s="144" t="s">
        <v>17210</v>
      </c>
      <c r="K2567" s="141" t="s">
        <v>31</v>
      </c>
      <c r="L2567" s="142">
        <v>4</v>
      </c>
      <c r="M2567" s="27">
        <f t="shared" si="93"/>
        <v>520</v>
      </c>
      <c r="N2567" s="23"/>
      <c r="O2567" s="24" t="s">
        <v>32</v>
      </c>
    </row>
    <row r="2568" s="1" customFormat="1" ht="18.75" spans="1:15">
      <c r="A2568" s="121">
        <v>2563</v>
      </c>
      <c r="B2568" s="121" t="s">
        <v>14518</v>
      </c>
      <c r="C2568" s="121" t="s">
        <v>11004</v>
      </c>
      <c r="D2568" s="121" t="s">
        <v>10034</v>
      </c>
      <c r="E2568" s="121" t="s">
        <v>14519</v>
      </c>
      <c r="F2568" s="142" t="s">
        <v>17105</v>
      </c>
      <c r="G2568" s="143" t="s">
        <v>17211</v>
      </c>
      <c r="H2568" s="141" t="s">
        <v>6071</v>
      </c>
      <c r="I2568" s="142">
        <v>3</v>
      </c>
      <c r="J2568" s="144" t="s">
        <v>17212</v>
      </c>
      <c r="K2568" s="141" t="s">
        <v>31</v>
      </c>
      <c r="L2568" s="142">
        <v>2</v>
      </c>
      <c r="M2568" s="27">
        <f t="shared" si="93"/>
        <v>260</v>
      </c>
      <c r="N2568" s="23"/>
      <c r="O2568" s="24" t="s">
        <v>32</v>
      </c>
    </row>
    <row r="2569" s="1" customFormat="1" ht="18.75" spans="1:15">
      <c r="A2569" s="121">
        <v>2564</v>
      </c>
      <c r="B2569" s="121" t="s">
        <v>14518</v>
      </c>
      <c r="C2569" s="121" t="s">
        <v>11004</v>
      </c>
      <c r="D2569" s="121" t="s">
        <v>10034</v>
      </c>
      <c r="E2569" s="121" t="s">
        <v>14519</v>
      </c>
      <c r="F2569" s="142" t="s">
        <v>17105</v>
      </c>
      <c r="G2569" s="143" t="s">
        <v>17213</v>
      </c>
      <c r="H2569" s="141" t="s">
        <v>6071</v>
      </c>
      <c r="I2569" s="142">
        <v>3</v>
      </c>
      <c r="J2569" s="144" t="s">
        <v>17214</v>
      </c>
      <c r="K2569" s="141" t="s">
        <v>31</v>
      </c>
      <c r="L2569" s="142">
        <v>3</v>
      </c>
      <c r="M2569" s="27">
        <f t="shared" si="93"/>
        <v>390</v>
      </c>
      <c r="N2569" s="23"/>
      <c r="O2569" s="24" t="s">
        <v>32</v>
      </c>
    </row>
    <row r="2570" s="1" customFormat="1" ht="18.75" spans="1:15">
      <c r="A2570" s="121">
        <v>2565</v>
      </c>
      <c r="B2570" s="121" t="s">
        <v>14518</v>
      </c>
      <c r="C2570" s="121" t="s">
        <v>11004</v>
      </c>
      <c r="D2570" s="121" t="s">
        <v>10034</v>
      </c>
      <c r="E2570" s="121" t="s">
        <v>14519</v>
      </c>
      <c r="F2570" s="142" t="s">
        <v>17105</v>
      </c>
      <c r="G2570" s="143" t="s">
        <v>17215</v>
      </c>
      <c r="H2570" s="141" t="s">
        <v>6071</v>
      </c>
      <c r="I2570" s="142">
        <v>6</v>
      </c>
      <c r="J2570" s="144" t="s">
        <v>17216</v>
      </c>
      <c r="K2570" s="141" t="s">
        <v>31</v>
      </c>
      <c r="L2570" s="142">
        <v>3</v>
      </c>
      <c r="M2570" s="27">
        <f t="shared" si="93"/>
        <v>390</v>
      </c>
      <c r="N2570" s="23"/>
      <c r="O2570" s="24" t="s">
        <v>32</v>
      </c>
    </row>
    <row r="2571" s="1" customFormat="1" ht="18.75" spans="1:15">
      <c r="A2571" s="121">
        <v>2566</v>
      </c>
      <c r="B2571" s="121" t="s">
        <v>14518</v>
      </c>
      <c r="C2571" s="121" t="s">
        <v>11004</v>
      </c>
      <c r="D2571" s="121" t="s">
        <v>10034</v>
      </c>
      <c r="E2571" s="121" t="s">
        <v>14519</v>
      </c>
      <c r="F2571" s="142" t="s">
        <v>17105</v>
      </c>
      <c r="G2571" s="143" t="s">
        <v>17217</v>
      </c>
      <c r="H2571" s="141" t="s">
        <v>6071</v>
      </c>
      <c r="I2571" s="142">
        <v>8</v>
      </c>
      <c r="J2571" s="144" t="s">
        <v>17218</v>
      </c>
      <c r="K2571" s="141" t="s">
        <v>31</v>
      </c>
      <c r="L2571" s="142">
        <v>3</v>
      </c>
      <c r="M2571" s="27">
        <f t="shared" si="93"/>
        <v>390</v>
      </c>
      <c r="N2571" s="23"/>
      <c r="O2571" s="24" t="s">
        <v>32</v>
      </c>
    </row>
    <row r="2572" s="1" customFormat="1" ht="18.75" spans="1:15">
      <c r="A2572" s="121">
        <v>2567</v>
      </c>
      <c r="B2572" s="121" t="s">
        <v>14518</v>
      </c>
      <c r="C2572" s="121" t="s">
        <v>11004</v>
      </c>
      <c r="D2572" s="121" t="s">
        <v>10034</v>
      </c>
      <c r="E2572" s="121" t="s">
        <v>14519</v>
      </c>
      <c r="F2572" s="142" t="s">
        <v>17105</v>
      </c>
      <c r="G2572" s="143" t="s">
        <v>17219</v>
      </c>
      <c r="H2572" s="141" t="s">
        <v>6071</v>
      </c>
      <c r="I2572" s="142">
        <v>6</v>
      </c>
      <c r="J2572" s="144" t="s">
        <v>17220</v>
      </c>
      <c r="K2572" s="141" t="s">
        <v>31</v>
      </c>
      <c r="L2572" s="142">
        <v>4</v>
      </c>
      <c r="M2572" s="27">
        <f t="shared" si="93"/>
        <v>520</v>
      </c>
      <c r="N2572" s="23"/>
      <c r="O2572" s="24" t="s">
        <v>32</v>
      </c>
    </row>
    <row r="2573" s="1" customFormat="1" ht="18.75" spans="1:15">
      <c r="A2573" s="121">
        <v>2568</v>
      </c>
      <c r="B2573" s="121" t="s">
        <v>14518</v>
      </c>
      <c r="C2573" s="121" t="s">
        <v>11004</v>
      </c>
      <c r="D2573" s="121" t="s">
        <v>10034</v>
      </c>
      <c r="E2573" s="121" t="s">
        <v>14519</v>
      </c>
      <c r="F2573" s="142" t="s">
        <v>17105</v>
      </c>
      <c r="G2573" s="143" t="s">
        <v>17221</v>
      </c>
      <c r="H2573" s="141" t="s">
        <v>6071</v>
      </c>
      <c r="I2573" s="142">
        <v>4</v>
      </c>
      <c r="J2573" s="144" t="s">
        <v>17222</v>
      </c>
      <c r="K2573" s="141" t="s">
        <v>31</v>
      </c>
      <c r="L2573" s="142">
        <v>3</v>
      </c>
      <c r="M2573" s="27">
        <f t="shared" si="93"/>
        <v>390</v>
      </c>
      <c r="N2573" s="23"/>
      <c r="O2573" s="24" t="s">
        <v>32</v>
      </c>
    </row>
    <row r="2574" s="1" customFormat="1" ht="18.75" spans="1:15">
      <c r="A2574" s="121">
        <v>2569</v>
      </c>
      <c r="B2574" s="121" t="s">
        <v>14518</v>
      </c>
      <c r="C2574" s="121" t="s">
        <v>11004</v>
      </c>
      <c r="D2574" s="121" t="s">
        <v>10034</v>
      </c>
      <c r="E2574" s="121" t="s">
        <v>14519</v>
      </c>
      <c r="F2574" s="142" t="s">
        <v>17105</v>
      </c>
      <c r="G2574" s="143" t="s">
        <v>17223</v>
      </c>
      <c r="H2574" s="141" t="s">
        <v>6071</v>
      </c>
      <c r="I2574" s="142">
        <v>6</v>
      </c>
      <c r="J2574" s="144" t="s">
        <v>17224</v>
      </c>
      <c r="K2574" s="141" t="s">
        <v>31</v>
      </c>
      <c r="L2574" s="142">
        <v>3</v>
      </c>
      <c r="M2574" s="27">
        <f t="shared" si="93"/>
        <v>390</v>
      </c>
      <c r="N2574" s="23"/>
      <c r="O2574" s="24" t="s">
        <v>32</v>
      </c>
    </row>
    <row r="2575" s="1" customFormat="1" ht="18.75" spans="1:15">
      <c r="A2575" s="121">
        <v>2570</v>
      </c>
      <c r="B2575" s="121" t="s">
        <v>14518</v>
      </c>
      <c r="C2575" s="121" t="s">
        <v>11004</v>
      </c>
      <c r="D2575" s="121" t="s">
        <v>10034</v>
      </c>
      <c r="E2575" s="121" t="s">
        <v>14519</v>
      </c>
      <c r="F2575" s="142" t="s">
        <v>17105</v>
      </c>
      <c r="G2575" s="143" t="s">
        <v>17225</v>
      </c>
      <c r="H2575" s="141" t="s">
        <v>6071</v>
      </c>
      <c r="I2575" s="142">
        <v>3</v>
      </c>
      <c r="J2575" s="144" t="s">
        <v>17226</v>
      </c>
      <c r="K2575" s="141" t="s">
        <v>31</v>
      </c>
      <c r="L2575" s="142">
        <v>2</v>
      </c>
      <c r="M2575" s="27">
        <f t="shared" ref="M2575:M2606" si="94">L2575*130</f>
        <v>260</v>
      </c>
      <c r="N2575" s="23"/>
      <c r="O2575" s="24" t="s">
        <v>32</v>
      </c>
    </row>
    <row r="2576" s="1" customFormat="1" ht="18.75" spans="1:15">
      <c r="A2576" s="121">
        <v>2571</v>
      </c>
      <c r="B2576" s="121" t="s">
        <v>14518</v>
      </c>
      <c r="C2576" s="121" t="s">
        <v>11004</v>
      </c>
      <c r="D2576" s="121" t="s">
        <v>10034</v>
      </c>
      <c r="E2576" s="121" t="s">
        <v>14519</v>
      </c>
      <c r="F2576" s="142" t="s">
        <v>17105</v>
      </c>
      <c r="G2576" s="143" t="s">
        <v>17227</v>
      </c>
      <c r="H2576" s="141" t="s">
        <v>6071</v>
      </c>
      <c r="I2576" s="142">
        <v>4</v>
      </c>
      <c r="J2576" s="144" t="s">
        <v>17228</v>
      </c>
      <c r="K2576" s="141" t="s">
        <v>31</v>
      </c>
      <c r="L2576" s="142">
        <v>3</v>
      </c>
      <c r="M2576" s="27">
        <f t="shared" si="94"/>
        <v>390</v>
      </c>
      <c r="N2576" s="23"/>
      <c r="O2576" s="24" t="s">
        <v>32</v>
      </c>
    </row>
    <row r="2577" s="1" customFormat="1" ht="18.75" spans="1:15">
      <c r="A2577" s="121">
        <v>2572</v>
      </c>
      <c r="B2577" s="121" t="s">
        <v>14518</v>
      </c>
      <c r="C2577" s="121" t="s">
        <v>11004</v>
      </c>
      <c r="D2577" s="121" t="s">
        <v>10034</v>
      </c>
      <c r="E2577" s="121" t="s">
        <v>14519</v>
      </c>
      <c r="F2577" s="142" t="s">
        <v>17105</v>
      </c>
      <c r="G2577" s="143" t="s">
        <v>17229</v>
      </c>
      <c r="H2577" s="141" t="s">
        <v>6071</v>
      </c>
      <c r="I2577" s="142">
        <v>5</v>
      </c>
      <c r="J2577" s="144" t="s">
        <v>17230</v>
      </c>
      <c r="K2577" s="141" t="s">
        <v>31</v>
      </c>
      <c r="L2577" s="142">
        <v>2</v>
      </c>
      <c r="M2577" s="27">
        <f t="shared" si="94"/>
        <v>260</v>
      </c>
      <c r="N2577" s="23"/>
      <c r="O2577" s="24" t="s">
        <v>32</v>
      </c>
    </row>
    <row r="2578" s="1" customFormat="1" ht="18.75" spans="1:15">
      <c r="A2578" s="121">
        <v>2573</v>
      </c>
      <c r="B2578" s="121" t="s">
        <v>14518</v>
      </c>
      <c r="C2578" s="121" t="s">
        <v>11004</v>
      </c>
      <c r="D2578" s="121" t="s">
        <v>10034</v>
      </c>
      <c r="E2578" s="121" t="s">
        <v>14519</v>
      </c>
      <c r="F2578" s="142" t="s">
        <v>17105</v>
      </c>
      <c r="G2578" s="143" t="s">
        <v>17231</v>
      </c>
      <c r="H2578" s="141" t="s">
        <v>194</v>
      </c>
      <c r="I2578" s="142">
        <v>8</v>
      </c>
      <c r="J2578" s="144" t="s">
        <v>17232</v>
      </c>
      <c r="K2578" s="141" t="s">
        <v>31</v>
      </c>
      <c r="L2578" s="142">
        <v>5</v>
      </c>
      <c r="M2578" s="27">
        <f t="shared" si="94"/>
        <v>650</v>
      </c>
      <c r="N2578" s="23"/>
      <c r="O2578" s="24" t="s">
        <v>32</v>
      </c>
    </row>
    <row r="2579" s="1" customFormat="1" ht="18.75" spans="1:15">
      <c r="A2579" s="121">
        <v>2574</v>
      </c>
      <c r="B2579" s="121" t="s">
        <v>14518</v>
      </c>
      <c r="C2579" s="121" t="s">
        <v>11004</v>
      </c>
      <c r="D2579" s="121" t="s">
        <v>10034</v>
      </c>
      <c r="E2579" s="121" t="s">
        <v>14519</v>
      </c>
      <c r="F2579" s="142" t="s">
        <v>17105</v>
      </c>
      <c r="G2579" s="143" t="s">
        <v>17233</v>
      </c>
      <c r="H2579" s="141" t="s">
        <v>6071</v>
      </c>
      <c r="I2579" s="142">
        <v>5</v>
      </c>
      <c r="J2579" s="144" t="s">
        <v>17234</v>
      </c>
      <c r="K2579" s="141" t="s">
        <v>31</v>
      </c>
      <c r="L2579" s="142">
        <v>4</v>
      </c>
      <c r="M2579" s="27">
        <f t="shared" si="94"/>
        <v>520</v>
      </c>
      <c r="N2579" s="23"/>
      <c r="O2579" s="24" t="s">
        <v>32</v>
      </c>
    </row>
    <row r="2580" s="1" customFormat="1" ht="18.75" spans="1:15">
      <c r="A2580" s="121">
        <v>2575</v>
      </c>
      <c r="B2580" s="121" t="s">
        <v>14518</v>
      </c>
      <c r="C2580" s="121" t="s">
        <v>11004</v>
      </c>
      <c r="D2580" s="121" t="s">
        <v>10034</v>
      </c>
      <c r="E2580" s="121" t="s">
        <v>14519</v>
      </c>
      <c r="F2580" s="142" t="s">
        <v>17105</v>
      </c>
      <c r="G2580" s="143" t="s">
        <v>17235</v>
      </c>
      <c r="H2580" s="141" t="s">
        <v>6071</v>
      </c>
      <c r="I2580" s="142">
        <v>4</v>
      </c>
      <c r="J2580" s="144" t="s">
        <v>17236</v>
      </c>
      <c r="K2580" s="141" t="s">
        <v>31</v>
      </c>
      <c r="L2580" s="142">
        <v>3</v>
      </c>
      <c r="M2580" s="27">
        <f t="shared" si="94"/>
        <v>390</v>
      </c>
      <c r="N2580" s="23"/>
      <c r="O2580" s="24" t="s">
        <v>32</v>
      </c>
    </row>
    <row r="2581" s="1" customFormat="1" ht="18.75" spans="1:15">
      <c r="A2581" s="121">
        <v>2576</v>
      </c>
      <c r="B2581" s="121" t="s">
        <v>14518</v>
      </c>
      <c r="C2581" s="121" t="s">
        <v>11004</v>
      </c>
      <c r="D2581" s="121" t="s">
        <v>10034</v>
      </c>
      <c r="E2581" s="121" t="s">
        <v>14519</v>
      </c>
      <c r="F2581" s="142" t="s">
        <v>17105</v>
      </c>
      <c r="G2581" s="143" t="s">
        <v>17237</v>
      </c>
      <c r="H2581" s="141" t="s">
        <v>6071</v>
      </c>
      <c r="I2581" s="142">
        <v>2</v>
      </c>
      <c r="J2581" s="144" t="s">
        <v>17238</v>
      </c>
      <c r="K2581" s="141" t="s">
        <v>31</v>
      </c>
      <c r="L2581" s="142">
        <v>2</v>
      </c>
      <c r="M2581" s="27">
        <f t="shared" si="94"/>
        <v>260</v>
      </c>
      <c r="N2581" s="23"/>
      <c r="O2581" s="24" t="s">
        <v>32</v>
      </c>
    </row>
    <row r="2582" s="1" customFormat="1" ht="18.75" spans="1:15">
      <c r="A2582" s="121">
        <v>2577</v>
      </c>
      <c r="B2582" s="121" t="s">
        <v>14518</v>
      </c>
      <c r="C2582" s="121" t="s">
        <v>11004</v>
      </c>
      <c r="D2582" s="121" t="s">
        <v>10034</v>
      </c>
      <c r="E2582" s="121" t="s">
        <v>14519</v>
      </c>
      <c r="F2582" s="142" t="s">
        <v>17105</v>
      </c>
      <c r="G2582" s="143" t="s">
        <v>17239</v>
      </c>
      <c r="H2582" s="141" t="s">
        <v>6071</v>
      </c>
      <c r="I2582" s="142">
        <v>3</v>
      </c>
      <c r="J2582" s="144" t="s">
        <v>17240</v>
      </c>
      <c r="K2582" s="141" t="s">
        <v>31</v>
      </c>
      <c r="L2582" s="142">
        <v>3</v>
      </c>
      <c r="M2582" s="27">
        <f t="shared" si="94"/>
        <v>390</v>
      </c>
      <c r="N2582" s="23"/>
      <c r="O2582" s="24" t="s">
        <v>32</v>
      </c>
    </row>
    <row r="2583" s="1" customFormat="1" ht="18.75" spans="1:15">
      <c r="A2583" s="121">
        <v>2578</v>
      </c>
      <c r="B2583" s="121" t="s">
        <v>14518</v>
      </c>
      <c r="C2583" s="121" t="s">
        <v>11004</v>
      </c>
      <c r="D2583" s="121" t="s">
        <v>10034</v>
      </c>
      <c r="E2583" s="121" t="s">
        <v>14519</v>
      </c>
      <c r="F2583" s="142" t="s">
        <v>17105</v>
      </c>
      <c r="G2583" s="143" t="s">
        <v>17241</v>
      </c>
      <c r="H2583" s="141" t="s">
        <v>6071</v>
      </c>
      <c r="I2583" s="142">
        <v>6</v>
      </c>
      <c r="J2583" s="144" t="s">
        <v>17242</v>
      </c>
      <c r="K2583" s="141" t="s">
        <v>31</v>
      </c>
      <c r="L2583" s="142">
        <v>4</v>
      </c>
      <c r="M2583" s="27">
        <f t="shared" si="94"/>
        <v>520</v>
      </c>
      <c r="N2583" s="23"/>
      <c r="O2583" s="24" t="s">
        <v>32</v>
      </c>
    </row>
    <row r="2584" s="1" customFormat="1" ht="18.75" spans="1:15">
      <c r="A2584" s="121">
        <v>2579</v>
      </c>
      <c r="B2584" s="121" t="s">
        <v>14518</v>
      </c>
      <c r="C2584" s="121" t="s">
        <v>11004</v>
      </c>
      <c r="D2584" s="121" t="s">
        <v>10034</v>
      </c>
      <c r="E2584" s="121" t="s">
        <v>14519</v>
      </c>
      <c r="F2584" s="142" t="s">
        <v>17105</v>
      </c>
      <c r="G2584" s="143" t="s">
        <v>17243</v>
      </c>
      <c r="H2584" s="141" t="s">
        <v>6071</v>
      </c>
      <c r="I2584" s="142">
        <v>4</v>
      </c>
      <c r="J2584" s="144" t="s">
        <v>17244</v>
      </c>
      <c r="K2584" s="141" t="s">
        <v>31</v>
      </c>
      <c r="L2584" s="142">
        <v>3</v>
      </c>
      <c r="M2584" s="27">
        <f t="shared" si="94"/>
        <v>390</v>
      </c>
      <c r="N2584" s="23"/>
      <c r="O2584" s="24" t="s">
        <v>32</v>
      </c>
    </row>
    <row r="2585" s="1" customFormat="1" ht="18.75" spans="1:15">
      <c r="A2585" s="121">
        <v>2580</v>
      </c>
      <c r="B2585" s="121" t="s">
        <v>14518</v>
      </c>
      <c r="C2585" s="121" t="s">
        <v>11004</v>
      </c>
      <c r="D2585" s="121" t="s">
        <v>10034</v>
      </c>
      <c r="E2585" s="121" t="s">
        <v>14519</v>
      </c>
      <c r="F2585" s="142" t="s">
        <v>17105</v>
      </c>
      <c r="G2585" s="143" t="s">
        <v>17245</v>
      </c>
      <c r="H2585" s="141" t="s">
        <v>6071</v>
      </c>
      <c r="I2585" s="142">
        <v>3</v>
      </c>
      <c r="J2585" s="144" t="s">
        <v>17246</v>
      </c>
      <c r="K2585" s="141" t="s">
        <v>31</v>
      </c>
      <c r="L2585" s="142">
        <v>3</v>
      </c>
      <c r="M2585" s="27">
        <f t="shared" si="94"/>
        <v>390</v>
      </c>
      <c r="N2585" s="23"/>
      <c r="O2585" s="24" t="s">
        <v>32</v>
      </c>
    </row>
    <row r="2586" s="1" customFormat="1" ht="18.75" spans="1:15">
      <c r="A2586" s="121">
        <v>2581</v>
      </c>
      <c r="B2586" s="121" t="s">
        <v>14518</v>
      </c>
      <c r="C2586" s="121" t="s">
        <v>11004</v>
      </c>
      <c r="D2586" s="121" t="s">
        <v>10034</v>
      </c>
      <c r="E2586" s="121" t="s">
        <v>14519</v>
      </c>
      <c r="F2586" s="142" t="s">
        <v>17105</v>
      </c>
      <c r="G2586" s="143" t="s">
        <v>17247</v>
      </c>
      <c r="H2586" s="141" t="s">
        <v>6071</v>
      </c>
      <c r="I2586" s="142">
        <v>4</v>
      </c>
      <c r="J2586" s="144" t="s">
        <v>17248</v>
      </c>
      <c r="K2586" s="141" t="s">
        <v>31</v>
      </c>
      <c r="L2586" s="142">
        <v>3</v>
      </c>
      <c r="M2586" s="27">
        <f t="shared" si="94"/>
        <v>390</v>
      </c>
      <c r="N2586" s="23"/>
      <c r="O2586" s="24" t="s">
        <v>32</v>
      </c>
    </row>
    <row r="2587" s="1" customFormat="1" ht="18.75" spans="1:15">
      <c r="A2587" s="121">
        <v>2582</v>
      </c>
      <c r="B2587" s="121" t="s">
        <v>14518</v>
      </c>
      <c r="C2587" s="121" t="s">
        <v>11004</v>
      </c>
      <c r="D2587" s="121" t="s">
        <v>10034</v>
      </c>
      <c r="E2587" s="121" t="s">
        <v>14519</v>
      </c>
      <c r="F2587" s="142" t="s">
        <v>17105</v>
      </c>
      <c r="G2587" s="143" t="s">
        <v>17249</v>
      </c>
      <c r="H2587" s="141" t="s">
        <v>6071</v>
      </c>
      <c r="I2587" s="142">
        <v>4</v>
      </c>
      <c r="J2587" s="144" t="s">
        <v>17250</v>
      </c>
      <c r="K2587" s="141" t="s">
        <v>31</v>
      </c>
      <c r="L2587" s="142">
        <v>3</v>
      </c>
      <c r="M2587" s="27">
        <f t="shared" si="94"/>
        <v>390</v>
      </c>
      <c r="N2587" s="23"/>
      <c r="O2587" s="24" t="s">
        <v>32</v>
      </c>
    </row>
    <row r="2588" s="1" customFormat="1" ht="18.75" spans="1:15">
      <c r="A2588" s="121">
        <v>2583</v>
      </c>
      <c r="B2588" s="121" t="s">
        <v>14518</v>
      </c>
      <c r="C2588" s="121" t="s">
        <v>11004</v>
      </c>
      <c r="D2588" s="121" t="s">
        <v>10034</v>
      </c>
      <c r="E2588" s="121" t="s">
        <v>14519</v>
      </c>
      <c r="F2588" s="142" t="s">
        <v>17105</v>
      </c>
      <c r="G2588" s="143" t="s">
        <v>17251</v>
      </c>
      <c r="H2588" s="141" t="s">
        <v>6071</v>
      </c>
      <c r="I2588" s="142">
        <v>2</v>
      </c>
      <c r="J2588" s="144" t="s">
        <v>17252</v>
      </c>
      <c r="K2588" s="141" t="s">
        <v>31</v>
      </c>
      <c r="L2588" s="142">
        <v>2</v>
      </c>
      <c r="M2588" s="27">
        <f t="shared" si="94"/>
        <v>260</v>
      </c>
      <c r="N2588" s="23"/>
      <c r="O2588" s="24" t="s">
        <v>32</v>
      </c>
    </row>
    <row r="2589" s="1" customFormat="1" ht="18.75" spans="1:15">
      <c r="A2589" s="121">
        <v>2584</v>
      </c>
      <c r="B2589" s="121" t="s">
        <v>14518</v>
      </c>
      <c r="C2589" s="121" t="s">
        <v>11004</v>
      </c>
      <c r="D2589" s="121" t="s">
        <v>10034</v>
      </c>
      <c r="E2589" s="121" t="s">
        <v>14519</v>
      </c>
      <c r="F2589" s="142" t="s">
        <v>17105</v>
      </c>
      <c r="G2589" s="143" t="s">
        <v>17253</v>
      </c>
      <c r="H2589" s="141" t="s">
        <v>6071</v>
      </c>
      <c r="I2589" s="142">
        <v>3</v>
      </c>
      <c r="J2589" s="144" t="s">
        <v>17254</v>
      </c>
      <c r="K2589" s="141" t="s">
        <v>31</v>
      </c>
      <c r="L2589" s="142">
        <v>3</v>
      </c>
      <c r="M2589" s="27">
        <f t="shared" si="94"/>
        <v>390</v>
      </c>
      <c r="N2589" s="23"/>
      <c r="O2589" s="24" t="s">
        <v>32</v>
      </c>
    </row>
    <row r="2590" s="1" customFormat="1" ht="18.75" spans="1:15">
      <c r="A2590" s="121">
        <v>2585</v>
      </c>
      <c r="B2590" s="121" t="s">
        <v>14518</v>
      </c>
      <c r="C2590" s="121" t="s">
        <v>11004</v>
      </c>
      <c r="D2590" s="121" t="s">
        <v>10034</v>
      </c>
      <c r="E2590" s="121" t="s">
        <v>14519</v>
      </c>
      <c r="F2590" s="142" t="s">
        <v>17105</v>
      </c>
      <c r="G2590" s="143" t="s">
        <v>17255</v>
      </c>
      <c r="H2590" s="141" t="s">
        <v>6071</v>
      </c>
      <c r="I2590" s="142">
        <v>5</v>
      </c>
      <c r="J2590" s="144" t="s">
        <v>17256</v>
      </c>
      <c r="K2590" s="141" t="s">
        <v>31</v>
      </c>
      <c r="L2590" s="142">
        <v>4</v>
      </c>
      <c r="M2590" s="27">
        <f t="shared" si="94"/>
        <v>520</v>
      </c>
      <c r="N2590" s="23"/>
      <c r="O2590" s="24" t="s">
        <v>32</v>
      </c>
    </row>
    <row r="2591" s="1" customFormat="1" ht="18.75" spans="1:15">
      <c r="A2591" s="121">
        <v>2586</v>
      </c>
      <c r="B2591" s="121" t="s">
        <v>14518</v>
      </c>
      <c r="C2591" s="121" t="s">
        <v>11004</v>
      </c>
      <c r="D2591" s="121" t="s">
        <v>10034</v>
      </c>
      <c r="E2591" s="121" t="s">
        <v>14519</v>
      </c>
      <c r="F2591" s="142" t="s">
        <v>17105</v>
      </c>
      <c r="G2591" s="143" t="s">
        <v>17257</v>
      </c>
      <c r="H2591" s="141" t="s">
        <v>6071</v>
      </c>
      <c r="I2591" s="142">
        <v>5</v>
      </c>
      <c r="J2591" s="144" t="s">
        <v>17258</v>
      </c>
      <c r="K2591" s="141" t="s">
        <v>31</v>
      </c>
      <c r="L2591" s="142">
        <v>5</v>
      </c>
      <c r="M2591" s="27">
        <f t="shared" si="94"/>
        <v>650</v>
      </c>
      <c r="N2591" s="23"/>
      <c r="O2591" s="24" t="s">
        <v>32</v>
      </c>
    </row>
    <row r="2592" s="1" customFormat="1" ht="18.75" spans="1:15">
      <c r="A2592" s="121">
        <v>2587</v>
      </c>
      <c r="B2592" s="121" t="s">
        <v>14518</v>
      </c>
      <c r="C2592" s="121" t="s">
        <v>11004</v>
      </c>
      <c r="D2592" s="121" t="s">
        <v>10034</v>
      </c>
      <c r="E2592" s="121" t="s">
        <v>14519</v>
      </c>
      <c r="F2592" s="142" t="s">
        <v>17105</v>
      </c>
      <c r="G2592" s="143" t="s">
        <v>17259</v>
      </c>
      <c r="H2592" s="141" t="s">
        <v>6071</v>
      </c>
      <c r="I2592" s="142">
        <v>7</v>
      </c>
      <c r="J2592" s="144" t="s">
        <v>17260</v>
      </c>
      <c r="K2592" s="141" t="s">
        <v>31</v>
      </c>
      <c r="L2592" s="142">
        <v>5</v>
      </c>
      <c r="M2592" s="27">
        <f t="shared" si="94"/>
        <v>650</v>
      </c>
      <c r="N2592" s="23"/>
      <c r="O2592" s="24" t="s">
        <v>32</v>
      </c>
    </row>
    <row r="2593" s="1" customFormat="1" ht="18.75" spans="1:15">
      <c r="A2593" s="121">
        <v>2588</v>
      </c>
      <c r="B2593" s="121" t="s">
        <v>14518</v>
      </c>
      <c r="C2593" s="121" t="s">
        <v>11004</v>
      </c>
      <c r="D2593" s="121" t="s">
        <v>10034</v>
      </c>
      <c r="E2593" s="121" t="s">
        <v>14519</v>
      </c>
      <c r="F2593" s="142" t="s">
        <v>17105</v>
      </c>
      <c r="G2593" s="143" t="s">
        <v>17261</v>
      </c>
      <c r="H2593" s="141" t="s">
        <v>6071</v>
      </c>
      <c r="I2593" s="142">
        <v>5</v>
      </c>
      <c r="J2593" s="144" t="s">
        <v>17262</v>
      </c>
      <c r="K2593" s="141" t="s">
        <v>31</v>
      </c>
      <c r="L2593" s="142">
        <v>4</v>
      </c>
      <c r="M2593" s="27">
        <f t="shared" si="94"/>
        <v>520</v>
      </c>
      <c r="N2593" s="23"/>
      <c r="O2593" s="24" t="s">
        <v>32</v>
      </c>
    </row>
    <row r="2594" s="1" customFormat="1" ht="18.75" spans="1:15">
      <c r="A2594" s="121">
        <v>2589</v>
      </c>
      <c r="B2594" s="121" t="s">
        <v>14518</v>
      </c>
      <c r="C2594" s="121" t="s">
        <v>11004</v>
      </c>
      <c r="D2594" s="121" t="s">
        <v>10034</v>
      </c>
      <c r="E2594" s="121" t="s">
        <v>14519</v>
      </c>
      <c r="F2594" s="142" t="s">
        <v>17105</v>
      </c>
      <c r="G2594" s="143" t="s">
        <v>17263</v>
      </c>
      <c r="H2594" s="141" t="s">
        <v>6071</v>
      </c>
      <c r="I2594" s="142">
        <v>4</v>
      </c>
      <c r="J2594" s="144" t="s">
        <v>17264</v>
      </c>
      <c r="K2594" s="141" t="s">
        <v>31</v>
      </c>
      <c r="L2594" s="142">
        <v>3</v>
      </c>
      <c r="M2594" s="27">
        <f t="shared" si="94"/>
        <v>390</v>
      </c>
      <c r="N2594" s="23"/>
      <c r="O2594" s="24" t="s">
        <v>32</v>
      </c>
    </row>
    <row r="2595" s="1" customFormat="1" ht="18.75" spans="1:15">
      <c r="A2595" s="121">
        <v>2590</v>
      </c>
      <c r="B2595" s="121" t="s">
        <v>14518</v>
      </c>
      <c r="C2595" s="121" t="s">
        <v>11004</v>
      </c>
      <c r="D2595" s="121" t="s">
        <v>10034</v>
      </c>
      <c r="E2595" s="121" t="s">
        <v>14519</v>
      </c>
      <c r="F2595" s="142" t="s">
        <v>17105</v>
      </c>
      <c r="G2595" s="143" t="s">
        <v>17265</v>
      </c>
      <c r="H2595" s="141" t="s">
        <v>6071</v>
      </c>
      <c r="I2595" s="142">
        <v>4</v>
      </c>
      <c r="J2595" s="144" t="s">
        <v>17266</v>
      </c>
      <c r="K2595" s="141" t="s">
        <v>31</v>
      </c>
      <c r="L2595" s="142">
        <v>3</v>
      </c>
      <c r="M2595" s="27">
        <f t="shared" si="94"/>
        <v>390</v>
      </c>
      <c r="N2595" s="23"/>
      <c r="O2595" s="24" t="s">
        <v>32</v>
      </c>
    </row>
    <row r="2596" s="1" customFormat="1" ht="18.75" spans="1:15">
      <c r="A2596" s="121">
        <v>2591</v>
      </c>
      <c r="B2596" s="121" t="s">
        <v>14518</v>
      </c>
      <c r="C2596" s="121" t="s">
        <v>11004</v>
      </c>
      <c r="D2596" s="121" t="s">
        <v>10034</v>
      </c>
      <c r="E2596" s="121" t="s">
        <v>14519</v>
      </c>
      <c r="F2596" s="142" t="s">
        <v>17105</v>
      </c>
      <c r="G2596" s="143" t="s">
        <v>17267</v>
      </c>
      <c r="H2596" s="141" t="s">
        <v>6071</v>
      </c>
      <c r="I2596" s="142">
        <v>6</v>
      </c>
      <c r="J2596" s="144" t="s">
        <v>17268</v>
      </c>
      <c r="K2596" s="141" t="s">
        <v>31</v>
      </c>
      <c r="L2596" s="142">
        <v>5</v>
      </c>
      <c r="M2596" s="27">
        <f t="shared" si="94"/>
        <v>650</v>
      </c>
      <c r="N2596" s="23"/>
      <c r="O2596" s="24" t="s">
        <v>32</v>
      </c>
    </row>
    <row r="2597" s="1" customFormat="1" ht="18.75" spans="1:15">
      <c r="A2597" s="121">
        <v>2592</v>
      </c>
      <c r="B2597" s="121" t="s">
        <v>14518</v>
      </c>
      <c r="C2597" s="121" t="s">
        <v>11004</v>
      </c>
      <c r="D2597" s="121" t="s">
        <v>10034</v>
      </c>
      <c r="E2597" s="121" t="s">
        <v>14519</v>
      </c>
      <c r="F2597" s="142" t="s">
        <v>17105</v>
      </c>
      <c r="G2597" s="143" t="s">
        <v>17269</v>
      </c>
      <c r="H2597" s="141" t="s">
        <v>6071</v>
      </c>
      <c r="I2597" s="142">
        <v>4</v>
      </c>
      <c r="J2597" s="144" t="s">
        <v>17270</v>
      </c>
      <c r="K2597" s="141" t="s">
        <v>31</v>
      </c>
      <c r="L2597" s="142">
        <v>4</v>
      </c>
      <c r="M2597" s="27">
        <f t="shared" si="94"/>
        <v>520</v>
      </c>
      <c r="N2597" s="23"/>
      <c r="O2597" s="24" t="s">
        <v>32</v>
      </c>
    </row>
    <row r="2598" s="1" customFormat="1" ht="18.75" spans="1:15">
      <c r="A2598" s="121">
        <v>2593</v>
      </c>
      <c r="B2598" s="121" t="s">
        <v>14518</v>
      </c>
      <c r="C2598" s="121" t="s">
        <v>11004</v>
      </c>
      <c r="D2598" s="121" t="s">
        <v>10034</v>
      </c>
      <c r="E2598" s="121" t="s">
        <v>14519</v>
      </c>
      <c r="F2598" s="142" t="s">
        <v>17105</v>
      </c>
      <c r="G2598" s="143" t="s">
        <v>17271</v>
      </c>
      <c r="H2598" s="141" t="s">
        <v>6071</v>
      </c>
      <c r="I2598" s="142">
        <v>5</v>
      </c>
      <c r="J2598" s="144" t="s">
        <v>17272</v>
      </c>
      <c r="K2598" s="141" t="s">
        <v>31</v>
      </c>
      <c r="L2598" s="142">
        <v>2</v>
      </c>
      <c r="M2598" s="27">
        <f t="shared" si="94"/>
        <v>260</v>
      </c>
      <c r="N2598" s="23"/>
      <c r="O2598" s="24" t="s">
        <v>32</v>
      </c>
    </row>
    <row r="2599" s="1" customFormat="1" ht="18.75" spans="1:15">
      <c r="A2599" s="121">
        <v>2594</v>
      </c>
      <c r="B2599" s="121" t="s">
        <v>14518</v>
      </c>
      <c r="C2599" s="121" t="s">
        <v>11004</v>
      </c>
      <c r="D2599" s="121" t="s">
        <v>10034</v>
      </c>
      <c r="E2599" s="121" t="s">
        <v>14519</v>
      </c>
      <c r="F2599" s="142" t="s">
        <v>17105</v>
      </c>
      <c r="G2599" s="143" t="s">
        <v>17273</v>
      </c>
      <c r="H2599" s="141" t="s">
        <v>6071</v>
      </c>
      <c r="I2599" s="142">
        <v>5</v>
      </c>
      <c r="J2599" s="144" t="s">
        <v>17274</v>
      </c>
      <c r="K2599" s="141" t="s">
        <v>31</v>
      </c>
      <c r="L2599" s="142">
        <v>4</v>
      </c>
      <c r="M2599" s="27">
        <f t="shared" si="94"/>
        <v>520</v>
      </c>
      <c r="N2599" s="23"/>
      <c r="O2599" s="24" t="s">
        <v>32</v>
      </c>
    </row>
    <row r="2600" s="1" customFormat="1" ht="18.75" spans="1:15">
      <c r="A2600" s="121">
        <v>2595</v>
      </c>
      <c r="B2600" s="121" t="s">
        <v>14518</v>
      </c>
      <c r="C2600" s="121" t="s">
        <v>11004</v>
      </c>
      <c r="D2600" s="121" t="s">
        <v>10034</v>
      </c>
      <c r="E2600" s="121" t="s">
        <v>14519</v>
      </c>
      <c r="F2600" s="142" t="s">
        <v>17105</v>
      </c>
      <c r="G2600" s="143" t="s">
        <v>17275</v>
      </c>
      <c r="H2600" s="141" t="s">
        <v>6071</v>
      </c>
      <c r="I2600" s="142">
        <v>4</v>
      </c>
      <c r="J2600" s="144" t="s">
        <v>17276</v>
      </c>
      <c r="K2600" s="141" t="s">
        <v>31</v>
      </c>
      <c r="L2600" s="142">
        <v>4</v>
      </c>
      <c r="M2600" s="27">
        <f t="shared" si="94"/>
        <v>520</v>
      </c>
      <c r="N2600" s="23"/>
      <c r="O2600" s="24" t="s">
        <v>32</v>
      </c>
    </row>
    <row r="2601" s="1" customFormat="1" ht="18.75" spans="1:15">
      <c r="A2601" s="121">
        <v>2596</v>
      </c>
      <c r="B2601" s="121" t="s">
        <v>14518</v>
      </c>
      <c r="C2601" s="121" t="s">
        <v>11004</v>
      </c>
      <c r="D2601" s="121" t="s">
        <v>10034</v>
      </c>
      <c r="E2601" s="121" t="s">
        <v>14519</v>
      </c>
      <c r="F2601" s="142" t="s">
        <v>17105</v>
      </c>
      <c r="G2601" s="143" t="s">
        <v>16344</v>
      </c>
      <c r="H2601" s="141" t="s">
        <v>6071</v>
      </c>
      <c r="I2601" s="142">
        <v>6</v>
      </c>
      <c r="J2601" s="144" t="s">
        <v>17277</v>
      </c>
      <c r="K2601" s="141" t="s">
        <v>31</v>
      </c>
      <c r="L2601" s="142">
        <v>5</v>
      </c>
      <c r="M2601" s="27">
        <f t="shared" si="94"/>
        <v>650</v>
      </c>
      <c r="N2601" s="23"/>
      <c r="O2601" s="24" t="s">
        <v>32</v>
      </c>
    </row>
    <row r="2602" s="1" customFormat="1" ht="18.75" spans="1:15">
      <c r="A2602" s="121">
        <v>2597</v>
      </c>
      <c r="B2602" s="121" t="s">
        <v>14518</v>
      </c>
      <c r="C2602" s="121" t="s">
        <v>11004</v>
      </c>
      <c r="D2602" s="121" t="s">
        <v>10034</v>
      </c>
      <c r="E2602" s="121" t="s">
        <v>14519</v>
      </c>
      <c r="F2602" s="142" t="s">
        <v>17105</v>
      </c>
      <c r="G2602" s="143" t="s">
        <v>17278</v>
      </c>
      <c r="H2602" s="141" t="s">
        <v>6071</v>
      </c>
      <c r="I2602" s="142">
        <v>4</v>
      </c>
      <c r="J2602" s="144" t="s">
        <v>17279</v>
      </c>
      <c r="K2602" s="141" t="s">
        <v>31</v>
      </c>
      <c r="L2602" s="142">
        <v>4</v>
      </c>
      <c r="M2602" s="27">
        <f t="shared" si="94"/>
        <v>520</v>
      </c>
      <c r="N2602" s="23"/>
      <c r="O2602" s="24" t="s">
        <v>32</v>
      </c>
    </row>
    <row r="2603" s="1" customFormat="1" ht="18.75" spans="1:15">
      <c r="A2603" s="121">
        <v>2598</v>
      </c>
      <c r="B2603" s="121" t="s">
        <v>14518</v>
      </c>
      <c r="C2603" s="121" t="s">
        <v>11004</v>
      </c>
      <c r="D2603" s="121" t="s">
        <v>10034</v>
      </c>
      <c r="E2603" s="121" t="s">
        <v>14519</v>
      </c>
      <c r="F2603" s="142" t="s">
        <v>17105</v>
      </c>
      <c r="G2603" s="143" t="s">
        <v>17280</v>
      </c>
      <c r="H2603" s="141" t="s">
        <v>6071</v>
      </c>
      <c r="I2603" s="142">
        <v>4</v>
      </c>
      <c r="J2603" s="144" t="s">
        <v>17281</v>
      </c>
      <c r="K2603" s="141" t="s">
        <v>31</v>
      </c>
      <c r="L2603" s="142">
        <v>3</v>
      </c>
      <c r="M2603" s="27">
        <f t="shared" si="94"/>
        <v>390</v>
      </c>
      <c r="N2603" s="23"/>
      <c r="O2603" s="24" t="s">
        <v>32</v>
      </c>
    </row>
    <row r="2604" s="1" customFormat="1" ht="18.75" spans="1:15">
      <c r="A2604" s="121">
        <v>2599</v>
      </c>
      <c r="B2604" s="121" t="s">
        <v>14518</v>
      </c>
      <c r="C2604" s="121" t="s">
        <v>11004</v>
      </c>
      <c r="D2604" s="121" t="s">
        <v>10034</v>
      </c>
      <c r="E2604" s="121" t="s">
        <v>14519</v>
      </c>
      <c r="F2604" s="142" t="s">
        <v>17105</v>
      </c>
      <c r="G2604" s="143" t="s">
        <v>2489</v>
      </c>
      <c r="H2604" s="141" t="s">
        <v>6071</v>
      </c>
      <c r="I2604" s="142">
        <v>7</v>
      </c>
      <c r="J2604" s="144" t="s">
        <v>17282</v>
      </c>
      <c r="K2604" s="141" t="s">
        <v>31</v>
      </c>
      <c r="L2604" s="142">
        <v>4</v>
      </c>
      <c r="M2604" s="27">
        <f t="shared" si="94"/>
        <v>520</v>
      </c>
      <c r="N2604" s="23"/>
      <c r="O2604" s="24" t="s">
        <v>32</v>
      </c>
    </row>
    <row r="2605" s="1" customFormat="1" ht="18.75" spans="1:15">
      <c r="A2605" s="121">
        <v>2600</v>
      </c>
      <c r="B2605" s="121" t="s">
        <v>14518</v>
      </c>
      <c r="C2605" s="121" t="s">
        <v>11004</v>
      </c>
      <c r="D2605" s="121" t="s">
        <v>10034</v>
      </c>
      <c r="E2605" s="121" t="s">
        <v>14519</v>
      </c>
      <c r="F2605" s="142" t="s">
        <v>17105</v>
      </c>
      <c r="G2605" s="143" t="s">
        <v>17283</v>
      </c>
      <c r="H2605" s="141" t="s">
        <v>6071</v>
      </c>
      <c r="I2605" s="142">
        <v>2</v>
      </c>
      <c r="J2605" s="144" t="s">
        <v>17284</v>
      </c>
      <c r="K2605" s="141" t="s">
        <v>31</v>
      </c>
      <c r="L2605" s="142">
        <v>2</v>
      </c>
      <c r="M2605" s="27">
        <f t="shared" si="94"/>
        <v>260</v>
      </c>
      <c r="N2605" s="23"/>
      <c r="O2605" s="24" t="s">
        <v>32</v>
      </c>
    </row>
    <row r="2606" s="1" customFormat="1" ht="18.75" spans="1:15">
      <c r="A2606" s="121">
        <v>2601</v>
      </c>
      <c r="B2606" s="121" t="s">
        <v>14518</v>
      </c>
      <c r="C2606" s="121" t="s">
        <v>11004</v>
      </c>
      <c r="D2606" s="121" t="s">
        <v>10034</v>
      </c>
      <c r="E2606" s="121" t="s">
        <v>14519</v>
      </c>
      <c r="F2606" s="142" t="s">
        <v>17105</v>
      </c>
      <c r="G2606" s="168" t="s">
        <v>17285</v>
      </c>
      <c r="H2606" s="141" t="s">
        <v>6071</v>
      </c>
      <c r="I2606" s="142">
        <v>6</v>
      </c>
      <c r="J2606" s="144" t="s">
        <v>17286</v>
      </c>
      <c r="K2606" s="141" t="s">
        <v>31</v>
      </c>
      <c r="L2606" s="142">
        <v>6</v>
      </c>
      <c r="M2606" s="27">
        <f t="shared" si="94"/>
        <v>780</v>
      </c>
      <c r="N2606" s="23"/>
      <c r="O2606" s="24" t="s">
        <v>32</v>
      </c>
    </row>
    <row r="2607" s="1" customFormat="1" ht="18.75" spans="1:15">
      <c r="A2607" s="121">
        <v>2602</v>
      </c>
      <c r="B2607" s="121" t="s">
        <v>14518</v>
      </c>
      <c r="C2607" s="121" t="s">
        <v>11004</v>
      </c>
      <c r="D2607" s="121" t="s">
        <v>10034</v>
      </c>
      <c r="E2607" s="121" t="s">
        <v>14519</v>
      </c>
      <c r="F2607" s="142" t="s">
        <v>17105</v>
      </c>
      <c r="G2607" s="169" t="s">
        <v>17287</v>
      </c>
      <c r="H2607" s="141" t="s">
        <v>6071</v>
      </c>
      <c r="I2607" s="165">
        <v>2</v>
      </c>
      <c r="J2607" s="144" t="s">
        <v>17288</v>
      </c>
      <c r="K2607" s="141" t="s">
        <v>31</v>
      </c>
      <c r="L2607" s="165">
        <v>1</v>
      </c>
      <c r="M2607" s="27">
        <f t="shared" ref="M2607:M2638" si="95">L2607*130</f>
        <v>130</v>
      </c>
      <c r="N2607" s="23"/>
      <c r="O2607" s="24" t="s">
        <v>32</v>
      </c>
    </row>
    <row r="2608" s="1" customFormat="1" ht="18.75" spans="1:15">
      <c r="A2608" s="121">
        <v>2603</v>
      </c>
      <c r="B2608" s="121" t="s">
        <v>14518</v>
      </c>
      <c r="C2608" s="121" t="s">
        <v>11004</v>
      </c>
      <c r="D2608" s="121" t="s">
        <v>10034</v>
      </c>
      <c r="E2608" s="121" t="s">
        <v>14519</v>
      </c>
      <c r="F2608" s="142" t="s">
        <v>17105</v>
      </c>
      <c r="G2608" s="143" t="s">
        <v>17289</v>
      </c>
      <c r="H2608" s="141" t="s">
        <v>6071</v>
      </c>
      <c r="I2608" s="142">
        <v>3</v>
      </c>
      <c r="J2608" s="144" t="s">
        <v>17290</v>
      </c>
      <c r="K2608" s="141" t="s">
        <v>31</v>
      </c>
      <c r="L2608" s="142">
        <v>3</v>
      </c>
      <c r="M2608" s="27">
        <f t="shared" si="95"/>
        <v>390</v>
      </c>
      <c r="N2608" s="23"/>
      <c r="O2608" s="24" t="s">
        <v>32</v>
      </c>
    </row>
    <row r="2609" s="1" customFormat="1" ht="18.75" spans="1:15">
      <c r="A2609" s="121">
        <v>2604</v>
      </c>
      <c r="B2609" s="121" t="s">
        <v>14518</v>
      </c>
      <c r="C2609" s="121" t="s">
        <v>11004</v>
      </c>
      <c r="D2609" s="121" t="s">
        <v>10034</v>
      </c>
      <c r="E2609" s="121" t="s">
        <v>14519</v>
      </c>
      <c r="F2609" s="142" t="s">
        <v>17105</v>
      </c>
      <c r="G2609" s="143" t="s">
        <v>17291</v>
      </c>
      <c r="H2609" s="141" t="s">
        <v>6071</v>
      </c>
      <c r="I2609" s="142">
        <v>3</v>
      </c>
      <c r="J2609" s="144" t="s">
        <v>17292</v>
      </c>
      <c r="K2609" s="141" t="s">
        <v>31</v>
      </c>
      <c r="L2609" s="142">
        <v>3</v>
      </c>
      <c r="M2609" s="27">
        <f t="shared" si="95"/>
        <v>390</v>
      </c>
      <c r="N2609" s="23"/>
      <c r="O2609" s="24" t="s">
        <v>32</v>
      </c>
    </row>
    <row r="2610" s="1" customFormat="1" ht="18.75" spans="1:15">
      <c r="A2610" s="121">
        <v>2605</v>
      </c>
      <c r="B2610" s="121" t="s">
        <v>14518</v>
      </c>
      <c r="C2610" s="121" t="s">
        <v>11004</v>
      </c>
      <c r="D2610" s="121" t="s">
        <v>10034</v>
      </c>
      <c r="E2610" s="121" t="s">
        <v>14519</v>
      </c>
      <c r="F2610" s="142" t="s">
        <v>17105</v>
      </c>
      <c r="G2610" s="143" t="s">
        <v>17293</v>
      </c>
      <c r="H2610" s="141" t="s">
        <v>6071</v>
      </c>
      <c r="I2610" s="142">
        <v>3</v>
      </c>
      <c r="J2610" s="144" t="s">
        <v>17294</v>
      </c>
      <c r="K2610" s="141" t="s">
        <v>31</v>
      </c>
      <c r="L2610" s="142">
        <v>2</v>
      </c>
      <c r="M2610" s="27">
        <f t="shared" si="95"/>
        <v>260</v>
      </c>
      <c r="N2610" s="23"/>
      <c r="O2610" s="24" t="s">
        <v>32</v>
      </c>
    </row>
    <row r="2611" s="1" customFormat="1" ht="18.75" spans="1:15">
      <c r="A2611" s="121">
        <v>2606</v>
      </c>
      <c r="B2611" s="121" t="s">
        <v>14518</v>
      </c>
      <c r="C2611" s="121" t="s">
        <v>11004</v>
      </c>
      <c r="D2611" s="121" t="s">
        <v>10034</v>
      </c>
      <c r="E2611" s="121" t="s">
        <v>14519</v>
      </c>
      <c r="F2611" s="142" t="s">
        <v>17105</v>
      </c>
      <c r="G2611" s="143" t="s">
        <v>17295</v>
      </c>
      <c r="H2611" s="141" t="s">
        <v>6071</v>
      </c>
      <c r="I2611" s="142">
        <v>4</v>
      </c>
      <c r="J2611" s="144" t="s">
        <v>17296</v>
      </c>
      <c r="K2611" s="141" t="s">
        <v>31</v>
      </c>
      <c r="L2611" s="142">
        <v>3</v>
      </c>
      <c r="M2611" s="27">
        <f t="shared" si="95"/>
        <v>390</v>
      </c>
      <c r="N2611" s="23"/>
      <c r="O2611" s="24" t="s">
        <v>32</v>
      </c>
    </row>
    <row r="2612" s="1" customFormat="1" ht="18.75" spans="1:15">
      <c r="A2612" s="121">
        <v>2607</v>
      </c>
      <c r="B2612" s="121" t="s">
        <v>14518</v>
      </c>
      <c r="C2612" s="121" t="s">
        <v>11004</v>
      </c>
      <c r="D2612" s="121" t="s">
        <v>10034</v>
      </c>
      <c r="E2612" s="121" t="s">
        <v>14519</v>
      </c>
      <c r="F2612" s="142" t="s">
        <v>17105</v>
      </c>
      <c r="G2612" s="143" t="s">
        <v>17297</v>
      </c>
      <c r="H2612" s="141" t="s">
        <v>6071</v>
      </c>
      <c r="I2612" s="142">
        <v>4</v>
      </c>
      <c r="J2612" s="144" t="s">
        <v>17298</v>
      </c>
      <c r="K2612" s="141" t="s">
        <v>31</v>
      </c>
      <c r="L2612" s="142">
        <v>2</v>
      </c>
      <c r="M2612" s="27">
        <f t="shared" si="95"/>
        <v>260</v>
      </c>
      <c r="N2612" s="23"/>
      <c r="O2612" s="24" t="s">
        <v>32</v>
      </c>
    </row>
    <row r="2613" s="1" customFormat="1" ht="18.75" spans="1:15">
      <c r="A2613" s="121">
        <v>2608</v>
      </c>
      <c r="B2613" s="121" t="s">
        <v>14518</v>
      </c>
      <c r="C2613" s="121" t="s">
        <v>11004</v>
      </c>
      <c r="D2613" s="121" t="s">
        <v>10034</v>
      </c>
      <c r="E2613" s="121" t="s">
        <v>14519</v>
      </c>
      <c r="F2613" s="142" t="s">
        <v>17105</v>
      </c>
      <c r="G2613" s="143" t="s">
        <v>17299</v>
      </c>
      <c r="H2613" s="141" t="s">
        <v>6071</v>
      </c>
      <c r="I2613" s="142">
        <v>2</v>
      </c>
      <c r="J2613" s="144" t="s">
        <v>17300</v>
      </c>
      <c r="K2613" s="141" t="s">
        <v>31</v>
      </c>
      <c r="L2613" s="142">
        <v>2</v>
      </c>
      <c r="M2613" s="27">
        <f t="shared" si="95"/>
        <v>260</v>
      </c>
      <c r="N2613" s="23"/>
      <c r="O2613" s="24" t="s">
        <v>32</v>
      </c>
    </row>
    <row r="2614" s="1" customFormat="1" ht="18.75" spans="1:15">
      <c r="A2614" s="121">
        <v>2609</v>
      </c>
      <c r="B2614" s="121" t="s">
        <v>14518</v>
      </c>
      <c r="C2614" s="121" t="s">
        <v>11004</v>
      </c>
      <c r="D2614" s="121" t="s">
        <v>10034</v>
      </c>
      <c r="E2614" s="121" t="s">
        <v>14519</v>
      </c>
      <c r="F2614" s="142" t="s">
        <v>17105</v>
      </c>
      <c r="G2614" s="143" t="s">
        <v>17301</v>
      </c>
      <c r="H2614" s="141" t="s">
        <v>6071</v>
      </c>
      <c r="I2614" s="142">
        <v>5</v>
      </c>
      <c r="J2614" s="144" t="s">
        <v>17302</v>
      </c>
      <c r="K2614" s="141" t="s">
        <v>31</v>
      </c>
      <c r="L2614" s="142">
        <v>2</v>
      </c>
      <c r="M2614" s="27">
        <f t="shared" si="95"/>
        <v>260</v>
      </c>
      <c r="N2614" s="23"/>
      <c r="O2614" s="24" t="s">
        <v>32</v>
      </c>
    </row>
    <row r="2615" s="1" customFormat="1" ht="18.75" spans="1:15">
      <c r="A2615" s="121">
        <v>2610</v>
      </c>
      <c r="B2615" s="121" t="s">
        <v>14518</v>
      </c>
      <c r="C2615" s="121" t="s">
        <v>11004</v>
      </c>
      <c r="D2615" s="121" t="s">
        <v>10034</v>
      </c>
      <c r="E2615" s="121" t="s">
        <v>14519</v>
      </c>
      <c r="F2615" s="142" t="s">
        <v>17105</v>
      </c>
      <c r="G2615" s="143" t="s">
        <v>17303</v>
      </c>
      <c r="H2615" s="141" t="s">
        <v>6071</v>
      </c>
      <c r="I2615" s="142">
        <v>5</v>
      </c>
      <c r="J2615" s="144" t="s">
        <v>17304</v>
      </c>
      <c r="K2615" s="141" t="s">
        <v>31</v>
      </c>
      <c r="L2615" s="142">
        <v>4</v>
      </c>
      <c r="M2615" s="27">
        <f t="shared" si="95"/>
        <v>520</v>
      </c>
      <c r="N2615" s="23"/>
      <c r="O2615" s="24" t="s">
        <v>32</v>
      </c>
    </row>
    <row r="2616" s="1" customFormat="1" ht="18.75" spans="1:15">
      <c r="A2616" s="121">
        <v>2611</v>
      </c>
      <c r="B2616" s="121" t="s">
        <v>14518</v>
      </c>
      <c r="C2616" s="121" t="s">
        <v>11004</v>
      </c>
      <c r="D2616" s="121" t="s">
        <v>10034</v>
      </c>
      <c r="E2616" s="121" t="s">
        <v>14519</v>
      </c>
      <c r="F2616" s="142" t="s">
        <v>17105</v>
      </c>
      <c r="G2616" s="143" t="s">
        <v>17305</v>
      </c>
      <c r="H2616" s="141" t="s">
        <v>6071</v>
      </c>
      <c r="I2616" s="142">
        <v>7</v>
      </c>
      <c r="J2616" s="144" t="s">
        <v>17306</v>
      </c>
      <c r="K2616" s="141" t="s">
        <v>31</v>
      </c>
      <c r="L2616" s="142">
        <v>7</v>
      </c>
      <c r="M2616" s="27">
        <f t="shared" si="95"/>
        <v>910</v>
      </c>
      <c r="N2616" s="23"/>
      <c r="O2616" s="24" t="s">
        <v>32</v>
      </c>
    </row>
    <row r="2617" s="1" customFormat="1" ht="18.75" spans="1:15">
      <c r="A2617" s="121">
        <v>2612</v>
      </c>
      <c r="B2617" s="121" t="s">
        <v>14518</v>
      </c>
      <c r="C2617" s="121" t="s">
        <v>11004</v>
      </c>
      <c r="D2617" s="121" t="s">
        <v>10034</v>
      </c>
      <c r="E2617" s="121" t="s">
        <v>14519</v>
      </c>
      <c r="F2617" s="142" t="s">
        <v>17105</v>
      </c>
      <c r="G2617" s="143" t="s">
        <v>17307</v>
      </c>
      <c r="H2617" s="141" t="s">
        <v>6071</v>
      </c>
      <c r="I2617" s="142">
        <v>6</v>
      </c>
      <c r="J2617" s="144" t="s">
        <v>17308</v>
      </c>
      <c r="K2617" s="141" t="s">
        <v>31</v>
      </c>
      <c r="L2617" s="142">
        <v>4</v>
      </c>
      <c r="M2617" s="27">
        <f t="shared" si="95"/>
        <v>520</v>
      </c>
      <c r="N2617" s="23"/>
      <c r="O2617" s="24" t="s">
        <v>32</v>
      </c>
    </row>
    <row r="2618" s="1" customFormat="1" ht="18.75" spans="1:15">
      <c r="A2618" s="121">
        <v>2613</v>
      </c>
      <c r="B2618" s="121" t="s">
        <v>14518</v>
      </c>
      <c r="C2618" s="121" t="s">
        <v>11004</v>
      </c>
      <c r="D2618" s="121" t="s">
        <v>10034</v>
      </c>
      <c r="E2618" s="121" t="s">
        <v>14519</v>
      </c>
      <c r="F2618" s="142" t="s">
        <v>17105</v>
      </c>
      <c r="G2618" s="143" t="s">
        <v>17309</v>
      </c>
      <c r="H2618" s="141" t="s">
        <v>6071</v>
      </c>
      <c r="I2618" s="142">
        <v>6</v>
      </c>
      <c r="J2618" s="144" t="s">
        <v>17310</v>
      </c>
      <c r="K2618" s="141" t="s">
        <v>31</v>
      </c>
      <c r="L2618" s="142">
        <v>5</v>
      </c>
      <c r="M2618" s="27">
        <f t="shared" si="95"/>
        <v>650</v>
      </c>
      <c r="N2618" s="23"/>
      <c r="O2618" s="24" t="s">
        <v>32</v>
      </c>
    </row>
    <row r="2619" s="1" customFormat="1" ht="18.75" spans="1:15">
      <c r="A2619" s="121">
        <v>2614</v>
      </c>
      <c r="B2619" s="121" t="s">
        <v>14518</v>
      </c>
      <c r="C2619" s="121" t="s">
        <v>11004</v>
      </c>
      <c r="D2619" s="121" t="s">
        <v>10034</v>
      </c>
      <c r="E2619" s="121" t="s">
        <v>14519</v>
      </c>
      <c r="F2619" s="142" t="s">
        <v>17105</v>
      </c>
      <c r="G2619" s="143" t="s">
        <v>17311</v>
      </c>
      <c r="H2619" s="141" t="s">
        <v>6071</v>
      </c>
      <c r="I2619" s="142">
        <v>8</v>
      </c>
      <c r="J2619" s="144" t="s">
        <v>17312</v>
      </c>
      <c r="K2619" s="141" t="s">
        <v>31</v>
      </c>
      <c r="L2619" s="142">
        <v>4</v>
      </c>
      <c r="M2619" s="27">
        <f t="shared" si="95"/>
        <v>520</v>
      </c>
      <c r="N2619" s="23"/>
      <c r="O2619" s="24" t="s">
        <v>32</v>
      </c>
    </row>
    <row r="2620" s="1" customFormat="1" ht="18.75" spans="1:15">
      <c r="A2620" s="121">
        <v>2615</v>
      </c>
      <c r="B2620" s="121" t="s">
        <v>14518</v>
      </c>
      <c r="C2620" s="121" t="s">
        <v>11004</v>
      </c>
      <c r="D2620" s="121" t="s">
        <v>10034</v>
      </c>
      <c r="E2620" s="121" t="s">
        <v>14519</v>
      </c>
      <c r="F2620" s="142" t="s">
        <v>17105</v>
      </c>
      <c r="G2620" s="143" t="s">
        <v>17313</v>
      </c>
      <c r="H2620" s="141" t="s">
        <v>6071</v>
      </c>
      <c r="I2620" s="142">
        <v>4</v>
      </c>
      <c r="J2620" s="144" t="s">
        <v>17314</v>
      </c>
      <c r="K2620" s="141" t="s">
        <v>31</v>
      </c>
      <c r="L2620" s="142">
        <v>4</v>
      </c>
      <c r="M2620" s="27">
        <f t="shared" si="95"/>
        <v>520</v>
      </c>
      <c r="N2620" s="23"/>
      <c r="O2620" s="24" t="s">
        <v>32</v>
      </c>
    </row>
    <row r="2621" s="1" customFormat="1" ht="18.75" spans="1:15">
      <c r="A2621" s="121">
        <v>2616</v>
      </c>
      <c r="B2621" s="121" t="s">
        <v>14518</v>
      </c>
      <c r="C2621" s="121" t="s">
        <v>11004</v>
      </c>
      <c r="D2621" s="121" t="s">
        <v>10034</v>
      </c>
      <c r="E2621" s="121" t="s">
        <v>14519</v>
      </c>
      <c r="F2621" s="142" t="s">
        <v>17105</v>
      </c>
      <c r="G2621" s="143" t="s">
        <v>17315</v>
      </c>
      <c r="H2621" s="141" t="s">
        <v>6071</v>
      </c>
      <c r="I2621" s="142">
        <v>7</v>
      </c>
      <c r="J2621" s="144" t="s">
        <v>17316</v>
      </c>
      <c r="K2621" s="141" t="s">
        <v>31</v>
      </c>
      <c r="L2621" s="142">
        <v>3</v>
      </c>
      <c r="M2621" s="27">
        <f t="shared" si="95"/>
        <v>390</v>
      </c>
      <c r="N2621" s="23"/>
      <c r="O2621" s="24" t="s">
        <v>32</v>
      </c>
    </row>
    <row r="2622" s="1" customFormat="1" ht="18.75" spans="1:15">
      <c r="A2622" s="121">
        <v>2617</v>
      </c>
      <c r="B2622" s="121" t="s">
        <v>14518</v>
      </c>
      <c r="C2622" s="121" t="s">
        <v>11004</v>
      </c>
      <c r="D2622" s="121" t="s">
        <v>10034</v>
      </c>
      <c r="E2622" s="121" t="s">
        <v>14519</v>
      </c>
      <c r="F2622" s="142" t="s">
        <v>17105</v>
      </c>
      <c r="G2622" s="145" t="s">
        <v>17317</v>
      </c>
      <c r="H2622" s="141" t="s">
        <v>6071</v>
      </c>
      <c r="I2622" s="142">
        <v>4</v>
      </c>
      <c r="J2622" s="144" t="s">
        <v>17160</v>
      </c>
      <c r="K2622" s="141" t="s">
        <v>31</v>
      </c>
      <c r="L2622" s="142">
        <v>4</v>
      </c>
      <c r="M2622" s="27">
        <f t="shared" si="95"/>
        <v>520</v>
      </c>
      <c r="N2622" s="23"/>
      <c r="O2622" s="24" t="s">
        <v>32</v>
      </c>
    </row>
    <row r="2623" s="1" customFormat="1" ht="18.75" spans="1:15">
      <c r="A2623" s="121">
        <v>2618</v>
      </c>
      <c r="B2623" s="121" t="s">
        <v>14518</v>
      </c>
      <c r="C2623" s="121" t="s">
        <v>11004</v>
      </c>
      <c r="D2623" s="121" t="s">
        <v>10034</v>
      </c>
      <c r="E2623" s="121" t="s">
        <v>14519</v>
      </c>
      <c r="F2623" s="142" t="s">
        <v>17105</v>
      </c>
      <c r="G2623" s="143" t="s">
        <v>17318</v>
      </c>
      <c r="H2623" s="141" t="s">
        <v>6071</v>
      </c>
      <c r="I2623" s="142">
        <v>5</v>
      </c>
      <c r="J2623" s="144" t="s">
        <v>17319</v>
      </c>
      <c r="K2623" s="141" t="s">
        <v>31</v>
      </c>
      <c r="L2623" s="142">
        <v>3</v>
      </c>
      <c r="M2623" s="27">
        <f t="shared" si="95"/>
        <v>390</v>
      </c>
      <c r="N2623" s="23"/>
      <c r="O2623" s="24" t="s">
        <v>32</v>
      </c>
    </row>
    <row r="2624" s="1" customFormat="1" ht="18.75" spans="1:15">
      <c r="A2624" s="121">
        <v>2619</v>
      </c>
      <c r="B2624" s="121" t="s">
        <v>14518</v>
      </c>
      <c r="C2624" s="121" t="s">
        <v>11004</v>
      </c>
      <c r="D2624" s="121" t="s">
        <v>10034</v>
      </c>
      <c r="E2624" s="121" t="s">
        <v>14519</v>
      </c>
      <c r="F2624" s="142" t="s">
        <v>17105</v>
      </c>
      <c r="G2624" s="143" t="s">
        <v>17320</v>
      </c>
      <c r="H2624" s="141" t="s">
        <v>6071</v>
      </c>
      <c r="I2624" s="142">
        <v>6</v>
      </c>
      <c r="J2624" s="144" t="s">
        <v>17321</v>
      </c>
      <c r="K2624" s="141" t="s">
        <v>31</v>
      </c>
      <c r="L2624" s="142">
        <v>5</v>
      </c>
      <c r="M2624" s="27">
        <f t="shared" si="95"/>
        <v>650</v>
      </c>
      <c r="N2624" s="23"/>
      <c r="O2624" s="24" t="s">
        <v>32</v>
      </c>
    </row>
    <row r="2625" s="1" customFormat="1" ht="18.75" spans="1:15">
      <c r="A2625" s="121">
        <v>2620</v>
      </c>
      <c r="B2625" s="121" t="s">
        <v>14518</v>
      </c>
      <c r="C2625" s="121" t="s">
        <v>11004</v>
      </c>
      <c r="D2625" s="121" t="s">
        <v>10034</v>
      </c>
      <c r="E2625" s="121" t="s">
        <v>14519</v>
      </c>
      <c r="F2625" s="142" t="s">
        <v>17105</v>
      </c>
      <c r="G2625" s="143" t="s">
        <v>17322</v>
      </c>
      <c r="H2625" s="141" t="s">
        <v>6071</v>
      </c>
      <c r="I2625" s="142">
        <v>5</v>
      </c>
      <c r="J2625" s="144" t="s">
        <v>17323</v>
      </c>
      <c r="K2625" s="141" t="s">
        <v>31</v>
      </c>
      <c r="L2625" s="142">
        <v>2</v>
      </c>
      <c r="M2625" s="27">
        <f t="shared" si="95"/>
        <v>260</v>
      </c>
      <c r="N2625" s="23"/>
      <c r="O2625" s="24" t="s">
        <v>32</v>
      </c>
    </row>
    <row r="2626" s="1" customFormat="1" ht="18.75" spans="1:15">
      <c r="A2626" s="121">
        <v>2621</v>
      </c>
      <c r="B2626" s="121" t="s">
        <v>14518</v>
      </c>
      <c r="C2626" s="121" t="s">
        <v>11004</v>
      </c>
      <c r="D2626" s="121" t="s">
        <v>10034</v>
      </c>
      <c r="E2626" s="121" t="s">
        <v>14519</v>
      </c>
      <c r="F2626" s="142" t="s">
        <v>17105</v>
      </c>
      <c r="G2626" s="143" t="s">
        <v>17324</v>
      </c>
      <c r="H2626" s="141" t="s">
        <v>6071</v>
      </c>
      <c r="I2626" s="142">
        <v>5</v>
      </c>
      <c r="J2626" s="144" t="s">
        <v>17325</v>
      </c>
      <c r="K2626" s="141" t="s">
        <v>31</v>
      </c>
      <c r="L2626" s="142">
        <v>4</v>
      </c>
      <c r="M2626" s="27">
        <f t="shared" si="95"/>
        <v>520</v>
      </c>
      <c r="N2626" s="23"/>
      <c r="O2626" s="24" t="s">
        <v>32</v>
      </c>
    </row>
    <row r="2627" s="1" customFormat="1" ht="18.75" spans="1:15">
      <c r="A2627" s="121">
        <v>2622</v>
      </c>
      <c r="B2627" s="121" t="s">
        <v>14518</v>
      </c>
      <c r="C2627" s="121" t="s">
        <v>11004</v>
      </c>
      <c r="D2627" s="121" t="s">
        <v>10034</v>
      </c>
      <c r="E2627" s="121" t="s">
        <v>14519</v>
      </c>
      <c r="F2627" s="142" t="s">
        <v>17105</v>
      </c>
      <c r="G2627" s="143" t="s">
        <v>17326</v>
      </c>
      <c r="H2627" s="141" t="s">
        <v>6071</v>
      </c>
      <c r="I2627" s="142">
        <v>5</v>
      </c>
      <c r="J2627" s="144" t="s">
        <v>17327</v>
      </c>
      <c r="K2627" s="141" t="s">
        <v>31</v>
      </c>
      <c r="L2627" s="142">
        <v>5</v>
      </c>
      <c r="M2627" s="27">
        <f t="shared" si="95"/>
        <v>650</v>
      </c>
      <c r="N2627" s="23"/>
      <c r="O2627" s="24" t="s">
        <v>32</v>
      </c>
    </row>
    <row r="2628" s="1" customFormat="1" ht="18.75" spans="1:15">
      <c r="A2628" s="121">
        <v>2623</v>
      </c>
      <c r="B2628" s="121" t="s">
        <v>14518</v>
      </c>
      <c r="C2628" s="121" t="s">
        <v>11004</v>
      </c>
      <c r="D2628" s="121" t="s">
        <v>10034</v>
      </c>
      <c r="E2628" s="121" t="s">
        <v>14519</v>
      </c>
      <c r="F2628" s="142" t="s">
        <v>17105</v>
      </c>
      <c r="G2628" s="143" t="s">
        <v>17328</v>
      </c>
      <c r="H2628" s="141" t="s">
        <v>6071</v>
      </c>
      <c r="I2628" s="142">
        <v>6</v>
      </c>
      <c r="J2628" s="144" t="s">
        <v>17329</v>
      </c>
      <c r="K2628" s="141" t="s">
        <v>31</v>
      </c>
      <c r="L2628" s="142">
        <v>4</v>
      </c>
      <c r="M2628" s="27">
        <f t="shared" si="95"/>
        <v>520</v>
      </c>
      <c r="N2628" s="23"/>
      <c r="O2628" s="24" t="s">
        <v>32</v>
      </c>
    </row>
    <row r="2629" s="1" customFormat="1" ht="18.75" spans="1:15">
      <c r="A2629" s="121">
        <v>2624</v>
      </c>
      <c r="B2629" s="121" t="s">
        <v>14518</v>
      </c>
      <c r="C2629" s="121" t="s">
        <v>11004</v>
      </c>
      <c r="D2629" s="121" t="s">
        <v>10034</v>
      </c>
      <c r="E2629" s="121" t="s">
        <v>14519</v>
      </c>
      <c r="F2629" s="142" t="s">
        <v>17105</v>
      </c>
      <c r="G2629" s="143" t="s">
        <v>17330</v>
      </c>
      <c r="H2629" s="141" t="s">
        <v>6071</v>
      </c>
      <c r="I2629" s="142">
        <v>6</v>
      </c>
      <c r="J2629" s="144" t="s">
        <v>17331</v>
      </c>
      <c r="K2629" s="141" t="s">
        <v>31</v>
      </c>
      <c r="L2629" s="142">
        <v>2</v>
      </c>
      <c r="M2629" s="27">
        <f t="shared" si="95"/>
        <v>260</v>
      </c>
      <c r="N2629" s="23"/>
      <c r="O2629" s="24" t="s">
        <v>32</v>
      </c>
    </row>
    <row r="2630" s="1" customFormat="1" ht="18.75" spans="1:15">
      <c r="A2630" s="121">
        <v>2625</v>
      </c>
      <c r="B2630" s="121" t="s">
        <v>14518</v>
      </c>
      <c r="C2630" s="121" t="s">
        <v>11004</v>
      </c>
      <c r="D2630" s="121" t="s">
        <v>10034</v>
      </c>
      <c r="E2630" s="121" t="s">
        <v>14519</v>
      </c>
      <c r="F2630" s="142" t="s">
        <v>17105</v>
      </c>
      <c r="G2630" s="143" t="s">
        <v>17332</v>
      </c>
      <c r="H2630" s="141" t="s">
        <v>6071</v>
      </c>
      <c r="I2630" s="142">
        <v>3</v>
      </c>
      <c r="J2630" s="144" t="s">
        <v>17333</v>
      </c>
      <c r="K2630" s="141" t="s">
        <v>31</v>
      </c>
      <c r="L2630" s="142">
        <v>3</v>
      </c>
      <c r="M2630" s="27">
        <f t="shared" si="95"/>
        <v>390</v>
      </c>
      <c r="N2630" s="23"/>
      <c r="O2630" s="24" t="s">
        <v>32</v>
      </c>
    </row>
    <row r="2631" s="1" customFormat="1" ht="18.75" spans="1:15">
      <c r="A2631" s="121">
        <v>2626</v>
      </c>
      <c r="B2631" s="121" t="s">
        <v>14518</v>
      </c>
      <c r="C2631" s="121" t="s">
        <v>11004</v>
      </c>
      <c r="D2631" s="121" t="s">
        <v>10034</v>
      </c>
      <c r="E2631" s="121" t="s">
        <v>14519</v>
      </c>
      <c r="F2631" s="142" t="s">
        <v>17105</v>
      </c>
      <c r="G2631" s="143" t="s">
        <v>17334</v>
      </c>
      <c r="H2631" s="141" t="s">
        <v>6071</v>
      </c>
      <c r="I2631" s="142">
        <v>4</v>
      </c>
      <c r="J2631" s="144" t="s">
        <v>17335</v>
      </c>
      <c r="K2631" s="141" t="s">
        <v>31</v>
      </c>
      <c r="L2631" s="142">
        <v>4</v>
      </c>
      <c r="M2631" s="27">
        <f t="shared" si="95"/>
        <v>520</v>
      </c>
      <c r="N2631" s="23"/>
      <c r="O2631" s="24" t="s">
        <v>32</v>
      </c>
    </row>
    <row r="2632" s="1" customFormat="1" ht="18.75" spans="1:15">
      <c r="A2632" s="121">
        <v>2627</v>
      </c>
      <c r="B2632" s="121" t="s">
        <v>14518</v>
      </c>
      <c r="C2632" s="121" t="s">
        <v>11004</v>
      </c>
      <c r="D2632" s="121" t="s">
        <v>10034</v>
      </c>
      <c r="E2632" s="121" t="s">
        <v>14519</v>
      </c>
      <c r="F2632" s="142" t="s">
        <v>17105</v>
      </c>
      <c r="G2632" s="143" t="s">
        <v>17336</v>
      </c>
      <c r="H2632" s="141" t="s">
        <v>6071</v>
      </c>
      <c r="I2632" s="142">
        <v>3</v>
      </c>
      <c r="J2632" s="144" t="s">
        <v>17337</v>
      </c>
      <c r="K2632" s="141" t="s">
        <v>31</v>
      </c>
      <c r="L2632" s="142">
        <v>3</v>
      </c>
      <c r="M2632" s="27">
        <f t="shared" si="95"/>
        <v>390</v>
      </c>
      <c r="N2632" s="23"/>
      <c r="O2632" s="24" t="s">
        <v>32</v>
      </c>
    </row>
    <row r="2633" s="1" customFormat="1" ht="18.75" spans="1:15">
      <c r="A2633" s="121">
        <v>2628</v>
      </c>
      <c r="B2633" s="121" t="s">
        <v>14518</v>
      </c>
      <c r="C2633" s="121" t="s">
        <v>11004</v>
      </c>
      <c r="D2633" s="121" t="s">
        <v>10034</v>
      </c>
      <c r="E2633" s="121" t="s">
        <v>14519</v>
      </c>
      <c r="F2633" s="142" t="s">
        <v>17105</v>
      </c>
      <c r="G2633" s="143" t="s">
        <v>17338</v>
      </c>
      <c r="H2633" s="141" t="s">
        <v>6071</v>
      </c>
      <c r="I2633" s="142">
        <v>3</v>
      </c>
      <c r="J2633" s="144" t="s">
        <v>17339</v>
      </c>
      <c r="K2633" s="141" t="s">
        <v>31</v>
      </c>
      <c r="L2633" s="142">
        <v>2</v>
      </c>
      <c r="M2633" s="27">
        <f t="shared" si="95"/>
        <v>260</v>
      </c>
      <c r="N2633" s="23"/>
      <c r="O2633" s="24" t="s">
        <v>32</v>
      </c>
    </row>
    <row r="2634" s="1" customFormat="1" ht="18.75" spans="1:15">
      <c r="A2634" s="121">
        <v>2629</v>
      </c>
      <c r="B2634" s="121" t="s">
        <v>14518</v>
      </c>
      <c r="C2634" s="121" t="s">
        <v>11004</v>
      </c>
      <c r="D2634" s="121" t="s">
        <v>10034</v>
      </c>
      <c r="E2634" s="121" t="s">
        <v>14519</v>
      </c>
      <c r="F2634" s="142" t="s">
        <v>17105</v>
      </c>
      <c r="G2634" s="143" t="s">
        <v>17340</v>
      </c>
      <c r="H2634" s="141" t="s">
        <v>6071</v>
      </c>
      <c r="I2634" s="142">
        <v>5</v>
      </c>
      <c r="J2634" s="144" t="s">
        <v>17341</v>
      </c>
      <c r="K2634" s="141" t="s">
        <v>31</v>
      </c>
      <c r="L2634" s="142">
        <v>4</v>
      </c>
      <c r="M2634" s="27">
        <f t="shared" si="95"/>
        <v>520</v>
      </c>
      <c r="N2634" s="23"/>
      <c r="O2634" s="24" t="s">
        <v>32</v>
      </c>
    </row>
    <row r="2635" s="1" customFormat="1" ht="18.75" spans="1:15">
      <c r="A2635" s="121">
        <v>2630</v>
      </c>
      <c r="B2635" s="121" t="s">
        <v>14518</v>
      </c>
      <c r="C2635" s="121" t="s">
        <v>11004</v>
      </c>
      <c r="D2635" s="121" t="s">
        <v>10034</v>
      </c>
      <c r="E2635" s="121" t="s">
        <v>14519</v>
      </c>
      <c r="F2635" s="142" t="s">
        <v>17105</v>
      </c>
      <c r="G2635" s="143" t="s">
        <v>17342</v>
      </c>
      <c r="H2635" s="141" t="s">
        <v>6071</v>
      </c>
      <c r="I2635" s="142">
        <v>4</v>
      </c>
      <c r="J2635" s="144" t="s">
        <v>17343</v>
      </c>
      <c r="K2635" s="141" t="s">
        <v>31</v>
      </c>
      <c r="L2635" s="142">
        <v>4</v>
      </c>
      <c r="M2635" s="27">
        <f t="shared" si="95"/>
        <v>520</v>
      </c>
      <c r="N2635" s="23"/>
      <c r="O2635" s="24" t="s">
        <v>32</v>
      </c>
    </row>
    <row r="2636" s="1" customFormat="1" ht="18.75" spans="1:15">
      <c r="A2636" s="121">
        <v>2631</v>
      </c>
      <c r="B2636" s="121" t="s">
        <v>14518</v>
      </c>
      <c r="C2636" s="121" t="s">
        <v>11004</v>
      </c>
      <c r="D2636" s="121" t="s">
        <v>10034</v>
      </c>
      <c r="E2636" s="121" t="s">
        <v>14519</v>
      </c>
      <c r="F2636" s="142" t="s">
        <v>17105</v>
      </c>
      <c r="G2636" s="143" t="s">
        <v>17344</v>
      </c>
      <c r="H2636" s="141" t="s">
        <v>6071</v>
      </c>
      <c r="I2636" s="142">
        <v>4</v>
      </c>
      <c r="J2636" s="144" t="s">
        <v>17345</v>
      </c>
      <c r="K2636" s="141" t="s">
        <v>31</v>
      </c>
      <c r="L2636" s="142">
        <v>3</v>
      </c>
      <c r="M2636" s="27">
        <f t="shared" si="95"/>
        <v>390</v>
      </c>
      <c r="N2636" s="23"/>
      <c r="O2636" s="24" t="s">
        <v>32</v>
      </c>
    </row>
    <row r="2637" s="1" customFormat="1" ht="18.75" spans="1:15">
      <c r="A2637" s="121">
        <v>2632</v>
      </c>
      <c r="B2637" s="121" t="s">
        <v>14518</v>
      </c>
      <c r="C2637" s="121" t="s">
        <v>11004</v>
      </c>
      <c r="D2637" s="121" t="s">
        <v>10034</v>
      </c>
      <c r="E2637" s="121" t="s">
        <v>14519</v>
      </c>
      <c r="F2637" s="142" t="s">
        <v>17105</v>
      </c>
      <c r="G2637" s="143" t="s">
        <v>17346</v>
      </c>
      <c r="H2637" s="141" t="s">
        <v>6071</v>
      </c>
      <c r="I2637" s="142">
        <v>3</v>
      </c>
      <c r="J2637" s="144" t="s">
        <v>17347</v>
      </c>
      <c r="K2637" s="141" t="s">
        <v>31</v>
      </c>
      <c r="L2637" s="142">
        <v>3</v>
      </c>
      <c r="M2637" s="27">
        <f t="shared" si="95"/>
        <v>390</v>
      </c>
      <c r="N2637" s="23"/>
      <c r="O2637" s="24" t="s">
        <v>32</v>
      </c>
    </row>
    <row r="2638" s="1" customFormat="1" ht="18.75" spans="1:15">
      <c r="A2638" s="121">
        <v>2633</v>
      </c>
      <c r="B2638" s="121" t="s">
        <v>14518</v>
      </c>
      <c r="C2638" s="121" t="s">
        <v>11004</v>
      </c>
      <c r="D2638" s="121" t="s">
        <v>10034</v>
      </c>
      <c r="E2638" s="121" t="s">
        <v>14519</v>
      </c>
      <c r="F2638" s="142" t="s">
        <v>17105</v>
      </c>
      <c r="G2638" s="143" t="s">
        <v>17348</v>
      </c>
      <c r="H2638" s="141" t="s">
        <v>6071</v>
      </c>
      <c r="I2638" s="142">
        <v>4</v>
      </c>
      <c r="J2638" s="144" t="s">
        <v>17349</v>
      </c>
      <c r="K2638" s="141" t="s">
        <v>31</v>
      </c>
      <c r="L2638" s="142">
        <v>4</v>
      </c>
      <c r="M2638" s="27">
        <f t="shared" si="95"/>
        <v>520</v>
      </c>
      <c r="N2638" s="23"/>
      <c r="O2638" s="24" t="s">
        <v>32</v>
      </c>
    </row>
    <row r="2639" s="1" customFormat="1" ht="18.75" spans="1:15">
      <c r="A2639" s="121">
        <v>2634</v>
      </c>
      <c r="B2639" s="121" t="s">
        <v>14518</v>
      </c>
      <c r="C2639" s="121" t="s">
        <v>11004</v>
      </c>
      <c r="D2639" s="121" t="s">
        <v>10034</v>
      </c>
      <c r="E2639" s="121" t="s">
        <v>14519</v>
      </c>
      <c r="F2639" s="142" t="s">
        <v>17105</v>
      </c>
      <c r="G2639" s="143" t="s">
        <v>17350</v>
      </c>
      <c r="H2639" s="141" t="s">
        <v>6071</v>
      </c>
      <c r="I2639" s="142">
        <v>4</v>
      </c>
      <c r="J2639" s="144" t="s">
        <v>17351</v>
      </c>
      <c r="K2639" s="141" t="s">
        <v>31</v>
      </c>
      <c r="L2639" s="142">
        <v>3</v>
      </c>
      <c r="M2639" s="27">
        <f t="shared" ref="M2639:M2670" si="96">L2639*130</f>
        <v>390</v>
      </c>
      <c r="N2639" s="23"/>
      <c r="O2639" s="24" t="s">
        <v>32</v>
      </c>
    </row>
    <row r="2640" s="1" customFormat="1" ht="18.75" spans="1:15">
      <c r="A2640" s="121">
        <v>2635</v>
      </c>
      <c r="B2640" s="121" t="s">
        <v>14518</v>
      </c>
      <c r="C2640" s="121" t="s">
        <v>11004</v>
      </c>
      <c r="D2640" s="121" t="s">
        <v>10034</v>
      </c>
      <c r="E2640" s="121" t="s">
        <v>14519</v>
      </c>
      <c r="F2640" s="142" t="s">
        <v>17105</v>
      </c>
      <c r="G2640" s="143" t="s">
        <v>17352</v>
      </c>
      <c r="H2640" s="141" t="s">
        <v>6071</v>
      </c>
      <c r="I2640" s="142">
        <v>4</v>
      </c>
      <c r="J2640" s="144" t="s">
        <v>17353</v>
      </c>
      <c r="K2640" s="141" t="s">
        <v>31</v>
      </c>
      <c r="L2640" s="142">
        <v>3</v>
      </c>
      <c r="M2640" s="27">
        <f t="shared" si="96"/>
        <v>390</v>
      </c>
      <c r="N2640" s="23"/>
      <c r="O2640" s="24" t="s">
        <v>32</v>
      </c>
    </row>
    <row r="2641" s="1" customFormat="1" ht="18.75" spans="1:15">
      <c r="A2641" s="121">
        <v>2636</v>
      </c>
      <c r="B2641" s="121" t="s">
        <v>14518</v>
      </c>
      <c r="C2641" s="121" t="s">
        <v>11004</v>
      </c>
      <c r="D2641" s="121" t="s">
        <v>10034</v>
      </c>
      <c r="E2641" s="121" t="s">
        <v>14519</v>
      </c>
      <c r="F2641" s="142" t="s">
        <v>17105</v>
      </c>
      <c r="G2641" s="143" t="s">
        <v>17354</v>
      </c>
      <c r="H2641" s="141" t="s">
        <v>6071</v>
      </c>
      <c r="I2641" s="142">
        <v>4</v>
      </c>
      <c r="J2641" s="144" t="s">
        <v>17355</v>
      </c>
      <c r="K2641" s="141" t="s">
        <v>31</v>
      </c>
      <c r="L2641" s="142">
        <v>3</v>
      </c>
      <c r="M2641" s="27">
        <f t="shared" si="96"/>
        <v>390</v>
      </c>
      <c r="N2641" s="23"/>
      <c r="O2641" s="24" t="s">
        <v>32</v>
      </c>
    </row>
    <row r="2642" s="1" customFormat="1" ht="18.75" spans="1:15">
      <c r="A2642" s="121">
        <v>2637</v>
      </c>
      <c r="B2642" s="121" t="s">
        <v>14518</v>
      </c>
      <c r="C2642" s="121" t="s">
        <v>11004</v>
      </c>
      <c r="D2642" s="121" t="s">
        <v>10034</v>
      </c>
      <c r="E2642" s="121" t="s">
        <v>14519</v>
      </c>
      <c r="F2642" s="142" t="s">
        <v>17105</v>
      </c>
      <c r="G2642" s="143" t="s">
        <v>17356</v>
      </c>
      <c r="H2642" s="141" t="s">
        <v>6071</v>
      </c>
      <c r="I2642" s="142">
        <v>7</v>
      </c>
      <c r="J2642" s="144" t="s">
        <v>17357</v>
      </c>
      <c r="K2642" s="141" t="s">
        <v>31</v>
      </c>
      <c r="L2642" s="142">
        <v>3</v>
      </c>
      <c r="M2642" s="27">
        <f t="shared" si="96"/>
        <v>390</v>
      </c>
      <c r="N2642" s="23"/>
      <c r="O2642" s="24" t="s">
        <v>32</v>
      </c>
    </row>
    <row r="2643" s="1" customFormat="1" ht="18.75" spans="1:15">
      <c r="A2643" s="121">
        <v>2638</v>
      </c>
      <c r="B2643" s="121" t="s">
        <v>14518</v>
      </c>
      <c r="C2643" s="121" t="s">
        <v>11004</v>
      </c>
      <c r="D2643" s="121" t="s">
        <v>10034</v>
      </c>
      <c r="E2643" s="121" t="s">
        <v>14519</v>
      </c>
      <c r="F2643" s="142" t="s">
        <v>17105</v>
      </c>
      <c r="G2643" s="143" t="s">
        <v>17358</v>
      </c>
      <c r="H2643" s="141" t="s">
        <v>6071</v>
      </c>
      <c r="I2643" s="142">
        <v>2</v>
      </c>
      <c r="J2643" s="144" t="s">
        <v>17359</v>
      </c>
      <c r="K2643" s="141" t="s">
        <v>31</v>
      </c>
      <c r="L2643" s="142">
        <v>2</v>
      </c>
      <c r="M2643" s="27">
        <f t="shared" si="96"/>
        <v>260</v>
      </c>
      <c r="N2643" s="23"/>
      <c r="O2643" s="24" t="s">
        <v>32</v>
      </c>
    </row>
    <row r="2644" s="1" customFormat="1" ht="18.75" spans="1:15">
      <c r="A2644" s="121">
        <v>2639</v>
      </c>
      <c r="B2644" s="121" t="s">
        <v>14518</v>
      </c>
      <c r="C2644" s="121" t="s">
        <v>11004</v>
      </c>
      <c r="D2644" s="121" t="s">
        <v>10034</v>
      </c>
      <c r="E2644" s="121" t="s">
        <v>14519</v>
      </c>
      <c r="F2644" s="142" t="s">
        <v>17105</v>
      </c>
      <c r="G2644" s="143" t="s">
        <v>17360</v>
      </c>
      <c r="H2644" s="141" t="s">
        <v>6071</v>
      </c>
      <c r="I2644" s="142">
        <v>3</v>
      </c>
      <c r="J2644" s="144" t="s">
        <v>17361</v>
      </c>
      <c r="K2644" s="141" t="s">
        <v>31</v>
      </c>
      <c r="L2644" s="142">
        <v>3</v>
      </c>
      <c r="M2644" s="27">
        <f t="shared" si="96"/>
        <v>390</v>
      </c>
      <c r="N2644" s="23"/>
      <c r="O2644" s="24" t="s">
        <v>32</v>
      </c>
    </row>
    <row r="2645" s="1" customFormat="1" ht="18.75" spans="1:15">
      <c r="A2645" s="121">
        <v>2640</v>
      </c>
      <c r="B2645" s="121" t="s">
        <v>14518</v>
      </c>
      <c r="C2645" s="121" t="s">
        <v>11004</v>
      </c>
      <c r="D2645" s="121" t="s">
        <v>10034</v>
      </c>
      <c r="E2645" s="121" t="s">
        <v>14519</v>
      </c>
      <c r="F2645" s="142" t="s">
        <v>17105</v>
      </c>
      <c r="G2645" s="143" t="s">
        <v>17362</v>
      </c>
      <c r="H2645" s="141" t="s">
        <v>6071</v>
      </c>
      <c r="I2645" s="142">
        <v>5</v>
      </c>
      <c r="J2645" s="144" t="s">
        <v>17363</v>
      </c>
      <c r="K2645" s="141" t="s">
        <v>31</v>
      </c>
      <c r="L2645" s="142">
        <v>5</v>
      </c>
      <c r="M2645" s="27">
        <f t="shared" si="96"/>
        <v>650</v>
      </c>
      <c r="N2645" s="23"/>
      <c r="O2645" s="24" t="s">
        <v>32</v>
      </c>
    </row>
    <row r="2646" s="1" customFormat="1" ht="18.75" spans="1:15">
      <c r="A2646" s="121">
        <v>2641</v>
      </c>
      <c r="B2646" s="121" t="s">
        <v>14518</v>
      </c>
      <c r="C2646" s="121" t="s">
        <v>11004</v>
      </c>
      <c r="D2646" s="121" t="s">
        <v>10034</v>
      </c>
      <c r="E2646" s="121" t="s">
        <v>14519</v>
      </c>
      <c r="F2646" s="142" t="s">
        <v>17105</v>
      </c>
      <c r="G2646" s="143" t="s">
        <v>17364</v>
      </c>
      <c r="H2646" s="141" t="s">
        <v>6071</v>
      </c>
      <c r="I2646" s="142">
        <v>7</v>
      </c>
      <c r="J2646" s="144" t="s">
        <v>17365</v>
      </c>
      <c r="K2646" s="141" t="s">
        <v>31</v>
      </c>
      <c r="L2646" s="142">
        <v>2</v>
      </c>
      <c r="M2646" s="27">
        <f t="shared" si="96"/>
        <v>260</v>
      </c>
      <c r="N2646" s="23"/>
      <c r="O2646" s="24" t="s">
        <v>32</v>
      </c>
    </row>
    <row r="2647" s="1" customFormat="1" ht="18.75" spans="1:15">
      <c r="A2647" s="121">
        <v>2642</v>
      </c>
      <c r="B2647" s="121" t="s">
        <v>14518</v>
      </c>
      <c r="C2647" s="121" t="s">
        <v>11004</v>
      </c>
      <c r="D2647" s="121" t="s">
        <v>10034</v>
      </c>
      <c r="E2647" s="121" t="s">
        <v>14519</v>
      </c>
      <c r="F2647" s="142" t="s">
        <v>17105</v>
      </c>
      <c r="G2647" s="145" t="s">
        <v>17366</v>
      </c>
      <c r="H2647" s="141" t="s">
        <v>6071</v>
      </c>
      <c r="I2647" s="142">
        <v>4</v>
      </c>
      <c r="J2647" s="144" t="s">
        <v>17367</v>
      </c>
      <c r="K2647" s="141" t="s">
        <v>31</v>
      </c>
      <c r="L2647" s="142">
        <v>2</v>
      </c>
      <c r="M2647" s="27">
        <f t="shared" si="96"/>
        <v>260</v>
      </c>
      <c r="N2647" s="23"/>
      <c r="O2647" s="24" t="s">
        <v>32</v>
      </c>
    </row>
    <row r="2648" s="1" customFormat="1" ht="18.75" spans="1:15">
      <c r="A2648" s="121">
        <v>2643</v>
      </c>
      <c r="B2648" s="121" t="s">
        <v>14518</v>
      </c>
      <c r="C2648" s="121" t="s">
        <v>11004</v>
      </c>
      <c r="D2648" s="121" t="s">
        <v>10034</v>
      </c>
      <c r="E2648" s="121" t="s">
        <v>14519</v>
      </c>
      <c r="F2648" s="142" t="s">
        <v>17105</v>
      </c>
      <c r="G2648" s="143" t="s">
        <v>17368</v>
      </c>
      <c r="H2648" s="141" t="s">
        <v>6071</v>
      </c>
      <c r="I2648" s="142">
        <v>4</v>
      </c>
      <c r="J2648" s="144" t="s">
        <v>17369</v>
      </c>
      <c r="K2648" s="141" t="s">
        <v>31</v>
      </c>
      <c r="L2648" s="142">
        <v>2</v>
      </c>
      <c r="M2648" s="27">
        <f t="shared" si="96"/>
        <v>260</v>
      </c>
      <c r="N2648" s="23"/>
      <c r="O2648" s="24" t="s">
        <v>32</v>
      </c>
    </row>
    <row r="2649" s="1" customFormat="1" ht="18.75" spans="1:15">
      <c r="A2649" s="121">
        <v>2644</v>
      </c>
      <c r="B2649" s="121" t="s">
        <v>14518</v>
      </c>
      <c r="C2649" s="121" t="s">
        <v>11004</v>
      </c>
      <c r="D2649" s="121" t="s">
        <v>10034</v>
      </c>
      <c r="E2649" s="121" t="s">
        <v>14519</v>
      </c>
      <c r="F2649" s="142" t="s">
        <v>17105</v>
      </c>
      <c r="G2649" s="143" t="s">
        <v>17370</v>
      </c>
      <c r="H2649" s="141" t="s">
        <v>6071</v>
      </c>
      <c r="I2649" s="142">
        <v>4</v>
      </c>
      <c r="J2649" s="144" t="s">
        <v>17371</v>
      </c>
      <c r="K2649" s="141" t="s">
        <v>31</v>
      </c>
      <c r="L2649" s="142">
        <v>2</v>
      </c>
      <c r="M2649" s="27">
        <f t="shared" si="96"/>
        <v>260</v>
      </c>
      <c r="N2649" s="23"/>
      <c r="O2649" s="24" t="s">
        <v>32</v>
      </c>
    </row>
    <row r="2650" s="1" customFormat="1" ht="18.75" spans="1:15">
      <c r="A2650" s="121">
        <v>2645</v>
      </c>
      <c r="B2650" s="121" t="s">
        <v>14518</v>
      </c>
      <c r="C2650" s="121" t="s">
        <v>11004</v>
      </c>
      <c r="D2650" s="121" t="s">
        <v>10034</v>
      </c>
      <c r="E2650" s="121" t="s">
        <v>14519</v>
      </c>
      <c r="F2650" s="142" t="s">
        <v>17105</v>
      </c>
      <c r="G2650" s="143" t="s">
        <v>17372</v>
      </c>
      <c r="H2650" s="141" t="s">
        <v>6071</v>
      </c>
      <c r="I2650" s="142">
        <v>4</v>
      </c>
      <c r="J2650" s="144" t="s">
        <v>17373</v>
      </c>
      <c r="K2650" s="141" t="s">
        <v>31</v>
      </c>
      <c r="L2650" s="142">
        <v>3</v>
      </c>
      <c r="M2650" s="27">
        <f t="shared" si="96"/>
        <v>390</v>
      </c>
      <c r="N2650" s="23"/>
      <c r="O2650" s="24" t="s">
        <v>32</v>
      </c>
    </row>
    <row r="2651" s="1" customFormat="1" ht="18.75" spans="1:15">
      <c r="A2651" s="121">
        <v>2646</v>
      </c>
      <c r="B2651" s="121" t="s">
        <v>14518</v>
      </c>
      <c r="C2651" s="121" t="s">
        <v>11004</v>
      </c>
      <c r="D2651" s="121" t="s">
        <v>10034</v>
      </c>
      <c r="E2651" s="121" t="s">
        <v>14519</v>
      </c>
      <c r="F2651" s="142" t="s">
        <v>17105</v>
      </c>
      <c r="G2651" s="143" t="s">
        <v>17374</v>
      </c>
      <c r="H2651" s="141" t="s">
        <v>6071</v>
      </c>
      <c r="I2651" s="142">
        <v>5</v>
      </c>
      <c r="J2651" s="144" t="s">
        <v>17375</v>
      </c>
      <c r="K2651" s="141" t="s">
        <v>31</v>
      </c>
      <c r="L2651" s="142">
        <v>3</v>
      </c>
      <c r="M2651" s="27">
        <f t="shared" si="96"/>
        <v>390</v>
      </c>
      <c r="N2651" s="23"/>
      <c r="O2651" s="24" t="s">
        <v>32</v>
      </c>
    </row>
    <row r="2652" s="1" customFormat="1" ht="18.75" spans="1:15">
      <c r="A2652" s="121">
        <v>2647</v>
      </c>
      <c r="B2652" s="121" t="s">
        <v>14518</v>
      </c>
      <c r="C2652" s="121" t="s">
        <v>11004</v>
      </c>
      <c r="D2652" s="121" t="s">
        <v>10034</v>
      </c>
      <c r="E2652" s="121" t="s">
        <v>14519</v>
      </c>
      <c r="F2652" s="142" t="s">
        <v>17105</v>
      </c>
      <c r="G2652" s="143" t="s">
        <v>17376</v>
      </c>
      <c r="H2652" s="141" t="s">
        <v>6071</v>
      </c>
      <c r="I2652" s="142">
        <v>2</v>
      </c>
      <c r="J2652" s="144" t="s">
        <v>17377</v>
      </c>
      <c r="K2652" s="141" t="s">
        <v>31</v>
      </c>
      <c r="L2652" s="142">
        <v>2</v>
      </c>
      <c r="M2652" s="27">
        <f t="shared" si="96"/>
        <v>260</v>
      </c>
      <c r="N2652" s="23"/>
      <c r="O2652" s="24" t="s">
        <v>32</v>
      </c>
    </row>
    <row r="2653" s="1" customFormat="1" ht="18.75" spans="1:15">
      <c r="A2653" s="121">
        <v>2648</v>
      </c>
      <c r="B2653" s="121" t="s">
        <v>14518</v>
      </c>
      <c r="C2653" s="121" t="s">
        <v>11004</v>
      </c>
      <c r="D2653" s="121" t="s">
        <v>10034</v>
      </c>
      <c r="E2653" s="121" t="s">
        <v>14519</v>
      </c>
      <c r="F2653" s="142" t="s">
        <v>17105</v>
      </c>
      <c r="G2653" s="143" t="s">
        <v>17378</v>
      </c>
      <c r="H2653" s="141" t="s">
        <v>6071</v>
      </c>
      <c r="I2653" s="142">
        <v>2</v>
      </c>
      <c r="J2653" s="144" t="s">
        <v>17379</v>
      </c>
      <c r="K2653" s="141" t="s">
        <v>31</v>
      </c>
      <c r="L2653" s="142">
        <v>1</v>
      </c>
      <c r="M2653" s="27">
        <f t="shared" si="96"/>
        <v>130</v>
      </c>
      <c r="N2653" s="23"/>
      <c r="O2653" s="24" t="s">
        <v>32</v>
      </c>
    </row>
    <row r="2654" s="1" customFormat="1" ht="18.75" spans="1:15">
      <c r="A2654" s="121">
        <v>2649</v>
      </c>
      <c r="B2654" s="121" t="s">
        <v>14518</v>
      </c>
      <c r="C2654" s="121" t="s">
        <v>11004</v>
      </c>
      <c r="D2654" s="121" t="s">
        <v>10034</v>
      </c>
      <c r="E2654" s="121" t="s">
        <v>14519</v>
      </c>
      <c r="F2654" s="142" t="s">
        <v>17105</v>
      </c>
      <c r="G2654" s="143" t="s">
        <v>17380</v>
      </c>
      <c r="H2654" s="141" t="s">
        <v>6071</v>
      </c>
      <c r="I2654" s="142">
        <v>3</v>
      </c>
      <c r="J2654" s="144" t="s">
        <v>17381</v>
      </c>
      <c r="K2654" s="141" t="s">
        <v>31</v>
      </c>
      <c r="L2654" s="142">
        <v>1</v>
      </c>
      <c r="M2654" s="27">
        <f t="shared" si="96"/>
        <v>130</v>
      </c>
      <c r="N2654" s="23"/>
      <c r="O2654" s="24" t="s">
        <v>32</v>
      </c>
    </row>
    <row r="2655" s="1" customFormat="1" ht="18.75" spans="1:15">
      <c r="A2655" s="121">
        <v>2650</v>
      </c>
      <c r="B2655" s="121" t="s">
        <v>14518</v>
      </c>
      <c r="C2655" s="121" t="s">
        <v>11004</v>
      </c>
      <c r="D2655" s="121" t="s">
        <v>10034</v>
      </c>
      <c r="E2655" s="121" t="s">
        <v>14519</v>
      </c>
      <c r="F2655" s="142" t="s">
        <v>17105</v>
      </c>
      <c r="G2655" s="143" t="s">
        <v>17382</v>
      </c>
      <c r="H2655" s="141" t="s">
        <v>194</v>
      </c>
      <c r="I2655" s="142">
        <v>6</v>
      </c>
      <c r="J2655" s="144" t="s">
        <v>17383</v>
      </c>
      <c r="K2655" s="141" t="s">
        <v>31</v>
      </c>
      <c r="L2655" s="142">
        <v>2</v>
      </c>
      <c r="M2655" s="27">
        <f t="shared" si="96"/>
        <v>260</v>
      </c>
      <c r="N2655" s="23"/>
      <c r="O2655" s="24" t="s">
        <v>32</v>
      </c>
    </row>
    <row r="2656" s="1" customFormat="1" ht="18.75" spans="1:15">
      <c r="A2656" s="121">
        <v>2651</v>
      </c>
      <c r="B2656" s="121" t="s">
        <v>14518</v>
      </c>
      <c r="C2656" s="121" t="s">
        <v>11004</v>
      </c>
      <c r="D2656" s="121" t="s">
        <v>10034</v>
      </c>
      <c r="E2656" s="121" t="s">
        <v>14519</v>
      </c>
      <c r="F2656" s="142" t="s">
        <v>17105</v>
      </c>
      <c r="G2656" s="143" t="s">
        <v>17384</v>
      </c>
      <c r="H2656" s="141" t="s">
        <v>6071</v>
      </c>
      <c r="I2656" s="142">
        <v>2</v>
      </c>
      <c r="J2656" s="144" t="s">
        <v>17385</v>
      </c>
      <c r="K2656" s="141" t="s">
        <v>31</v>
      </c>
      <c r="L2656" s="142">
        <v>1</v>
      </c>
      <c r="M2656" s="27">
        <f t="shared" si="96"/>
        <v>130</v>
      </c>
      <c r="N2656" s="23"/>
      <c r="O2656" s="24" t="s">
        <v>32</v>
      </c>
    </row>
    <row r="2657" s="1" customFormat="1" ht="18.75" spans="1:15">
      <c r="A2657" s="121">
        <v>2652</v>
      </c>
      <c r="B2657" s="121" t="s">
        <v>14518</v>
      </c>
      <c r="C2657" s="121" t="s">
        <v>11004</v>
      </c>
      <c r="D2657" s="121" t="s">
        <v>10034</v>
      </c>
      <c r="E2657" s="121" t="s">
        <v>14519</v>
      </c>
      <c r="F2657" s="142" t="s">
        <v>17105</v>
      </c>
      <c r="G2657" s="143" t="s">
        <v>17386</v>
      </c>
      <c r="H2657" s="141" t="s">
        <v>194</v>
      </c>
      <c r="I2657" s="142">
        <v>5</v>
      </c>
      <c r="J2657" s="144" t="s">
        <v>17387</v>
      </c>
      <c r="K2657" s="141" t="s">
        <v>31</v>
      </c>
      <c r="L2657" s="142">
        <v>3</v>
      </c>
      <c r="M2657" s="27">
        <f t="shared" si="96"/>
        <v>390</v>
      </c>
      <c r="N2657" s="23"/>
      <c r="O2657" s="24" t="s">
        <v>32</v>
      </c>
    </row>
    <row r="2658" s="1" customFormat="1" ht="18.75" spans="1:15">
      <c r="A2658" s="121">
        <v>2653</v>
      </c>
      <c r="B2658" s="121" t="s">
        <v>14518</v>
      </c>
      <c r="C2658" s="121" t="s">
        <v>11004</v>
      </c>
      <c r="D2658" s="121" t="s">
        <v>10034</v>
      </c>
      <c r="E2658" s="121" t="s">
        <v>14519</v>
      </c>
      <c r="F2658" s="142" t="s">
        <v>17105</v>
      </c>
      <c r="G2658" s="143" t="s">
        <v>17388</v>
      </c>
      <c r="H2658" s="141" t="s">
        <v>6071</v>
      </c>
      <c r="I2658" s="142">
        <v>6</v>
      </c>
      <c r="J2658" s="144" t="s">
        <v>17389</v>
      </c>
      <c r="K2658" s="141" t="s">
        <v>31</v>
      </c>
      <c r="L2658" s="142">
        <v>4</v>
      </c>
      <c r="M2658" s="27">
        <f t="shared" si="96"/>
        <v>520</v>
      </c>
      <c r="N2658" s="23"/>
      <c r="O2658" s="24" t="s">
        <v>32</v>
      </c>
    </row>
    <row r="2659" s="1" customFormat="1" ht="18.75" spans="1:15">
      <c r="A2659" s="121">
        <v>2654</v>
      </c>
      <c r="B2659" s="121" t="s">
        <v>14518</v>
      </c>
      <c r="C2659" s="121" t="s">
        <v>11004</v>
      </c>
      <c r="D2659" s="121" t="s">
        <v>10034</v>
      </c>
      <c r="E2659" s="121" t="s">
        <v>14519</v>
      </c>
      <c r="F2659" s="142" t="s">
        <v>17105</v>
      </c>
      <c r="G2659" s="143" t="s">
        <v>17390</v>
      </c>
      <c r="H2659" s="141" t="s">
        <v>6071</v>
      </c>
      <c r="I2659" s="142">
        <v>5</v>
      </c>
      <c r="J2659" s="144" t="s">
        <v>17391</v>
      </c>
      <c r="K2659" s="141" t="s">
        <v>31</v>
      </c>
      <c r="L2659" s="142">
        <v>4</v>
      </c>
      <c r="M2659" s="27">
        <f t="shared" si="96"/>
        <v>520</v>
      </c>
      <c r="N2659" s="23"/>
      <c r="O2659" s="24" t="s">
        <v>32</v>
      </c>
    </row>
    <row r="2660" s="1" customFormat="1" ht="18.75" spans="1:15">
      <c r="A2660" s="121">
        <v>2655</v>
      </c>
      <c r="B2660" s="121" t="s">
        <v>14518</v>
      </c>
      <c r="C2660" s="121" t="s">
        <v>11004</v>
      </c>
      <c r="D2660" s="121" t="s">
        <v>10034</v>
      </c>
      <c r="E2660" s="121" t="s">
        <v>14519</v>
      </c>
      <c r="F2660" s="142" t="s">
        <v>17105</v>
      </c>
      <c r="G2660" s="143" t="s">
        <v>17392</v>
      </c>
      <c r="H2660" s="141" t="s">
        <v>6071</v>
      </c>
      <c r="I2660" s="142">
        <v>5</v>
      </c>
      <c r="J2660" s="144" t="s">
        <v>17393</v>
      </c>
      <c r="K2660" s="141" t="s">
        <v>31</v>
      </c>
      <c r="L2660" s="142">
        <v>4</v>
      </c>
      <c r="M2660" s="27">
        <f t="shared" si="96"/>
        <v>520</v>
      </c>
      <c r="N2660" s="23"/>
      <c r="O2660" s="24" t="s">
        <v>32</v>
      </c>
    </row>
    <row r="2661" s="1" customFormat="1" ht="18.75" spans="1:15">
      <c r="A2661" s="121">
        <v>2656</v>
      </c>
      <c r="B2661" s="121" t="s">
        <v>14518</v>
      </c>
      <c r="C2661" s="121" t="s">
        <v>11004</v>
      </c>
      <c r="D2661" s="121" t="s">
        <v>10034</v>
      </c>
      <c r="E2661" s="121" t="s">
        <v>14519</v>
      </c>
      <c r="F2661" s="142" t="s">
        <v>17105</v>
      </c>
      <c r="G2661" s="143" t="s">
        <v>17394</v>
      </c>
      <c r="H2661" s="141" t="s">
        <v>6071</v>
      </c>
      <c r="I2661" s="142">
        <v>4</v>
      </c>
      <c r="J2661" s="144" t="s">
        <v>17395</v>
      </c>
      <c r="K2661" s="141" t="s">
        <v>31</v>
      </c>
      <c r="L2661" s="142">
        <v>3</v>
      </c>
      <c r="M2661" s="27">
        <f t="shared" si="96"/>
        <v>390</v>
      </c>
      <c r="N2661" s="23"/>
      <c r="O2661" s="24" t="s">
        <v>32</v>
      </c>
    </row>
    <row r="2662" s="1" customFormat="1" ht="18.75" spans="1:15">
      <c r="A2662" s="121">
        <v>2657</v>
      </c>
      <c r="B2662" s="121" t="s">
        <v>14518</v>
      </c>
      <c r="C2662" s="121" t="s">
        <v>11004</v>
      </c>
      <c r="D2662" s="121" t="s">
        <v>10034</v>
      </c>
      <c r="E2662" s="121" t="s">
        <v>14519</v>
      </c>
      <c r="F2662" s="142" t="s">
        <v>17105</v>
      </c>
      <c r="G2662" s="143" t="s">
        <v>17396</v>
      </c>
      <c r="H2662" s="141" t="s">
        <v>6071</v>
      </c>
      <c r="I2662" s="142">
        <v>4</v>
      </c>
      <c r="J2662" s="144" t="s">
        <v>17397</v>
      </c>
      <c r="K2662" s="141" t="s">
        <v>31</v>
      </c>
      <c r="L2662" s="142">
        <v>3</v>
      </c>
      <c r="M2662" s="27">
        <f t="shared" si="96"/>
        <v>390</v>
      </c>
      <c r="N2662" s="23"/>
      <c r="O2662" s="24" t="s">
        <v>32</v>
      </c>
    </row>
    <row r="2663" s="1" customFormat="1" ht="18.75" spans="1:15">
      <c r="A2663" s="121">
        <v>2658</v>
      </c>
      <c r="B2663" s="121" t="s">
        <v>14518</v>
      </c>
      <c r="C2663" s="121" t="s">
        <v>11004</v>
      </c>
      <c r="D2663" s="121" t="s">
        <v>10034</v>
      </c>
      <c r="E2663" s="121" t="s">
        <v>14519</v>
      </c>
      <c r="F2663" s="142" t="s">
        <v>17105</v>
      </c>
      <c r="G2663" s="143" t="s">
        <v>17398</v>
      </c>
      <c r="H2663" s="141" t="s">
        <v>6071</v>
      </c>
      <c r="I2663" s="142">
        <v>2</v>
      </c>
      <c r="J2663" s="144" t="s">
        <v>17399</v>
      </c>
      <c r="K2663" s="141" t="s">
        <v>31</v>
      </c>
      <c r="L2663" s="142">
        <v>1</v>
      </c>
      <c r="M2663" s="27">
        <f t="shared" si="96"/>
        <v>130</v>
      </c>
      <c r="N2663" s="23"/>
      <c r="O2663" s="24" t="s">
        <v>32</v>
      </c>
    </row>
    <row r="2664" s="1" customFormat="1" ht="18.75" spans="1:15">
      <c r="A2664" s="121">
        <v>2659</v>
      </c>
      <c r="B2664" s="121" t="s">
        <v>14518</v>
      </c>
      <c r="C2664" s="121" t="s">
        <v>11004</v>
      </c>
      <c r="D2664" s="121" t="s">
        <v>10034</v>
      </c>
      <c r="E2664" s="121" t="s">
        <v>14519</v>
      </c>
      <c r="F2664" s="142" t="s">
        <v>17105</v>
      </c>
      <c r="G2664" s="143" t="s">
        <v>17400</v>
      </c>
      <c r="H2664" s="141" t="s">
        <v>6071</v>
      </c>
      <c r="I2664" s="142">
        <v>5</v>
      </c>
      <c r="J2664" s="144" t="s">
        <v>17401</v>
      </c>
      <c r="K2664" s="141" t="s">
        <v>31</v>
      </c>
      <c r="L2664" s="142">
        <v>3</v>
      </c>
      <c r="M2664" s="27">
        <f t="shared" si="96"/>
        <v>390</v>
      </c>
      <c r="N2664" s="23"/>
      <c r="O2664" s="24" t="s">
        <v>32</v>
      </c>
    </row>
    <row r="2665" s="1" customFormat="1" ht="18.75" spans="1:15">
      <c r="A2665" s="121">
        <v>2660</v>
      </c>
      <c r="B2665" s="121" t="s">
        <v>14518</v>
      </c>
      <c r="C2665" s="121" t="s">
        <v>11004</v>
      </c>
      <c r="D2665" s="121" t="s">
        <v>10034</v>
      </c>
      <c r="E2665" s="121" t="s">
        <v>14519</v>
      </c>
      <c r="F2665" s="142" t="s">
        <v>17105</v>
      </c>
      <c r="G2665" s="143" t="s">
        <v>17402</v>
      </c>
      <c r="H2665" s="141" t="s">
        <v>6071</v>
      </c>
      <c r="I2665" s="142">
        <v>6</v>
      </c>
      <c r="J2665" s="144" t="s">
        <v>17403</v>
      </c>
      <c r="K2665" s="141" t="s">
        <v>31</v>
      </c>
      <c r="L2665" s="142">
        <v>5</v>
      </c>
      <c r="M2665" s="27">
        <f t="shared" si="96"/>
        <v>650</v>
      </c>
      <c r="N2665" s="23"/>
      <c r="O2665" s="24" t="s">
        <v>32</v>
      </c>
    </row>
    <row r="2666" s="1" customFormat="1" ht="18.75" spans="1:15">
      <c r="A2666" s="121">
        <v>2661</v>
      </c>
      <c r="B2666" s="121" t="s">
        <v>14518</v>
      </c>
      <c r="C2666" s="121" t="s">
        <v>11004</v>
      </c>
      <c r="D2666" s="121" t="s">
        <v>10034</v>
      </c>
      <c r="E2666" s="121" t="s">
        <v>14519</v>
      </c>
      <c r="F2666" s="142" t="s">
        <v>17105</v>
      </c>
      <c r="G2666" s="143" t="s">
        <v>17404</v>
      </c>
      <c r="H2666" s="141" t="s">
        <v>6071</v>
      </c>
      <c r="I2666" s="142">
        <v>4</v>
      </c>
      <c r="J2666" s="144" t="s">
        <v>17405</v>
      </c>
      <c r="K2666" s="141" t="s">
        <v>31</v>
      </c>
      <c r="L2666" s="142">
        <v>3</v>
      </c>
      <c r="M2666" s="27">
        <f t="shared" si="96"/>
        <v>390</v>
      </c>
      <c r="N2666" s="23"/>
      <c r="O2666" s="24" t="s">
        <v>32</v>
      </c>
    </row>
    <row r="2667" s="1" customFormat="1" ht="18.75" spans="1:15">
      <c r="A2667" s="121">
        <v>2662</v>
      </c>
      <c r="B2667" s="121" t="s">
        <v>14518</v>
      </c>
      <c r="C2667" s="121" t="s">
        <v>11004</v>
      </c>
      <c r="D2667" s="121" t="s">
        <v>10034</v>
      </c>
      <c r="E2667" s="121" t="s">
        <v>14519</v>
      </c>
      <c r="F2667" s="142" t="s">
        <v>17105</v>
      </c>
      <c r="G2667" s="143" t="s">
        <v>17406</v>
      </c>
      <c r="H2667" s="141" t="s">
        <v>6071</v>
      </c>
      <c r="I2667" s="142">
        <v>6</v>
      </c>
      <c r="J2667" s="144" t="s">
        <v>17407</v>
      </c>
      <c r="K2667" s="141" t="s">
        <v>31</v>
      </c>
      <c r="L2667" s="142">
        <v>5</v>
      </c>
      <c r="M2667" s="27">
        <f t="shared" si="96"/>
        <v>650</v>
      </c>
      <c r="N2667" s="23"/>
      <c r="O2667" s="24" t="s">
        <v>32</v>
      </c>
    </row>
    <row r="2668" s="1" customFormat="1" ht="18.75" spans="1:15">
      <c r="A2668" s="121">
        <v>2663</v>
      </c>
      <c r="B2668" s="121" t="s">
        <v>14518</v>
      </c>
      <c r="C2668" s="121" t="s">
        <v>11004</v>
      </c>
      <c r="D2668" s="121" t="s">
        <v>10034</v>
      </c>
      <c r="E2668" s="121" t="s">
        <v>14519</v>
      </c>
      <c r="F2668" s="142" t="s">
        <v>17105</v>
      </c>
      <c r="G2668" s="143" t="s">
        <v>17408</v>
      </c>
      <c r="H2668" s="141" t="s">
        <v>6071</v>
      </c>
      <c r="I2668" s="142">
        <v>4</v>
      </c>
      <c r="J2668" s="144" t="s">
        <v>17409</v>
      </c>
      <c r="K2668" s="141" t="s">
        <v>31</v>
      </c>
      <c r="L2668" s="142">
        <v>3</v>
      </c>
      <c r="M2668" s="27">
        <f t="shared" si="96"/>
        <v>390</v>
      </c>
      <c r="N2668" s="23"/>
      <c r="O2668" s="24" t="s">
        <v>32</v>
      </c>
    </row>
    <row r="2669" s="1" customFormat="1" ht="18.75" spans="1:15">
      <c r="A2669" s="121">
        <v>2664</v>
      </c>
      <c r="B2669" s="121" t="s">
        <v>14518</v>
      </c>
      <c r="C2669" s="121" t="s">
        <v>11004</v>
      </c>
      <c r="D2669" s="121" t="s">
        <v>10034</v>
      </c>
      <c r="E2669" s="121" t="s">
        <v>14519</v>
      </c>
      <c r="F2669" s="142" t="s">
        <v>17105</v>
      </c>
      <c r="G2669" s="143" t="s">
        <v>17410</v>
      </c>
      <c r="H2669" s="141" t="s">
        <v>6071</v>
      </c>
      <c r="I2669" s="142">
        <v>6</v>
      </c>
      <c r="J2669" s="144" t="s">
        <v>17411</v>
      </c>
      <c r="K2669" s="141" t="s">
        <v>31</v>
      </c>
      <c r="L2669" s="142">
        <v>4</v>
      </c>
      <c r="M2669" s="27">
        <f t="shared" si="96"/>
        <v>520</v>
      </c>
      <c r="N2669" s="23"/>
      <c r="O2669" s="24" t="s">
        <v>32</v>
      </c>
    </row>
    <row r="2670" s="1" customFormat="1" ht="18.75" spans="1:15">
      <c r="A2670" s="121">
        <v>2665</v>
      </c>
      <c r="B2670" s="121" t="s">
        <v>14518</v>
      </c>
      <c r="C2670" s="121" t="s">
        <v>11004</v>
      </c>
      <c r="D2670" s="121" t="s">
        <v>10034</v>
      </c>
      <c r="E2670" s="121" t="s">
        <v>14519</v>
      </c>
      <c r="F2670" s="142" t="s">
        <v>17105</v>
      </c>
      <c r="G2670" s="143" t="s">
        <v>17412</v>
      </c>
      <c r="H2670" s="141" t="s">
        <v>6071</v>
      </c>
      <c r="I2670" s="142">
        <v>4</v>
      </c>
      <c r="J2670" s="144" t="s">
        <v>17413</v>
      </c>
      <c r="K2670" s="141" t="s">
        <v>31</v>
      </c>
      <c r="L2670" s="142">
        <v>3</v>
      </c>
      <c r="M2670" s="27">
        <f t="shared" si="96"/>
        <v>390</v>
      </c>
      <c r="N2670" s="23"/>
      <c r="O2670" s="24" t="s">
        <v>32</v>
      </c>
    </row>
    <row r="2671" s="1" customFormat="1" ht="18.75" spans="1:15">
      <c r="A2671" s="121">
        <v>2666</v>
      </c>
      <c r="B2671" s="121" t="s">
        <v>14518</v>
      </c>
      <c r="C2671" s="121" t="s">
        <v>11004</v>
      </c>
      <c r="D2671" s="121" t="s">
        <v>10034</v>
      </c>
      <c r="E2671" s="121" t="s">
        <v>14519</v>
      </c>
      <c r="F2671" s="142" t="s">
        <v>17105</v>
      </c>
      <c r="G2671" s="143" t="s">
        <v>17414</v>
      </c>
      <c r="H2671" s="141" t="s">
        <v>6071</v>
      </c>
      <c r="I2671" s="142">
        <v>4</v>
      </c>
      <c r="J2671" s="144" t="s">
        <v>17415</v>
      </c>
      <c r="K2671" s="141" t="s">
        <v>31</v>
      </c>
      <c r="L2671" s="142">
        <v>3</v>
      </c>
      <c r="M2671" s="27">
        <f t="shared" ref="M2671:M2702" si="97">L2671*130</f>
        <v>390</v>
      </c>
      <c r="N2671" s="23"/>
      <c r="O2671" s="24" t="s">
        <v>32</v>
      </c>
    </row>
    <row r="2672" s="1" customFormat="1" ht="18.75" spans="1:15">
      <c r="A2672" s="121">
        <v>2667</v>
      </c>
      <c r="B2672" s="121" t="s">
        <v>14518</v>
      </c>
      <c r="C2672" s="121" t="s">
        <v>11004</v>
      </c>
      <c r="D2672" s="121" t="s">
        <v>10034</v>
      </c>
      <c r="E2672" s="121" t="s">
        <v>14519</v>
      </c>
      <c r="F2672" s="142" t="s">
        <v>17105</v>
      </c>
      <c r="G2672" s="143" t="s">
        <v>17416</v>
      </c>
      <c r="H2672" s="141" t="s">
        <v>6071</v>
      </c>
      <c r="I2672" s="142">
        <v>3</v>
      </c>
      <c r="J2672" s="144" t="s">
        <v>17417</v>
      </c>
      <c r="K2672" s="141" t="s">
        <v>31</v>
      </c>
      <c r="L2672" s="142">
        <v>3</v>
      </c>
      <c r="M2672" s="27">
        <f t="shared" si="97"/>
        <v>390</v>
      </c>
      <c r="N2672" s="23"/>
      <c r="O2672" s="24" t="s">
        <v>32</v>
      </c>
    </row>
    <row r="2673" s="1" customFormat="1" ht="18.75" spans="1:15">
      <c r="A2673" s="121">
        <v>2668</v>
      </c>
      <c r="B2673" s="121" t="s">
        <v>14518</v>
      </c>
      <c r="C2673" s="121" t="s">
        <v>11004</v>
      </c>
      <c r="D2673" s="121" t="s">
        <v>10034</v>
      </c>
      <c r="E2673" s="121" t="s">
        <v>14519</v>
      </c>
      <c r="F2673" s="142" t="s">
        <v>17105</v>
      </c>
      <c r="G2673" s="143" t="s">
        <v>17418</v>
      </c>
      <c r="H2673" s="141" t="s">
        <v>6071</v>
      </c>
      <c r="I2673" s="142">
        <v>3</v>
      </c>
      <c r="J2673" s="144" t="s">
        <v>17419</v>
      </c>
      <c r="K2673" s="141" t="s">
        <v>31</v>
      </c>
      <c r="L2673" s="142">
        <v>3</v>
      </c>
      <c r="M2673" s="27">
        <f t="shared" si="97"/>
        <v>390</v>
      </c>
      <c r="N2673" s="23"/>
      <c r="O2673" s="24" t="s">
        <v>32</v>
      </c>
    </row>
    <row r="2674" s="1" customFormat="1" ht="18.75" spans="1:15">
      <c r="A2674" s="121">
        <v>2669</v>
      </c>
      <c r="B2674" s="121" t="s">
        <v>14518</v>
      </c>
      <c r="C2674" s="121" t="s">
        <v>11004</v>
      </c>
      <c r="D2674" s="121" t="s">
        <v>10034</v>
      </c>
      <c r="E2674" s="121" t="s">
        <v>14519</v>
      </c>
      <c r="F2674" s="142" t="s">
        <v>17105</v>
      </c>
      <c r="G2674" s="143" t="s">
        <v>17420</v>
      </c>
      <c r="H2674" s="141" t="s">
        <v>6071</v>
      </c>
      <c r="I2674" s="142">
        <v>6</v>
      </c>
      <c r="J2674" s="144" t="s">
        <v>17421</v>
      </c>
      <c r="K2674" s="141" t="s">
        <v>31</v>
      </c>
      <c r="L2674" s="142">
        <v>4</v>
      </c>
      <c r="M2674" s="27">
        <f t="shared" si="97"/>
        <v>520</v>
      </c>
      <c r="N2674" s="23"/>
      <c r="O2674" s="24" t="s">
        <v>32</v>
      </c>
    </row>
    <row r="2675" s="1" customFormat="1" ht="18.75" spans="1:15">
      <c r="A2675" s="121">
        <v>2670</v>
      </c>
      <c r="B2675" s="121" t="s">
        <v>14518</v>
      </c>
      <c r="C2675" s="121" t="s">
        <v>11004</v>
      </c>
      <c r="D2675" s="121" t="s">
        <v>10034</v>
      </c>
      <c r="E2675" s="121" t="s">
        <v>14519</v>
      </c>
      <c r="F2675" s="142" t="s">
        <v>17105</v>
      </c>
      <c r="G2675" s="143" t="s">
        <v>17422</v>
      </c>
      <c r="H2675" s="141" t="s">
        <v>6071</v>
      </c>
      <c r="I2675" s="142">
        <v>4</v>
      </c>
      <c r="J2675" s="144" t="s">
        <v>17423</v>
      </c>
      <c r="K2675" s="141" t="s">
        <v>31</v>
      </c>
      <c r="L2675" s="142">
        <v>2</v>
      </c>
      <c r="M2675" s="27">
        <f t="shared" si="97"/>
        <v>260</v>
      </c>
      <c r="N2675" s="23"/>
      <c r="O2675" s="24" t="s">
        <v>32</v>
      </c>
    </row>
    <row r="2676" s="1" customFormat="1" ht="18.75" spans="1:15">
      <c r="A2676" s="121">
        <v>2671</v>
      </c>
      <c r="B2676" s="121" t="s">
        <v>14518</v>
      </c>
      <c r="C2676" s="121" t="s">
        <v>11004</v>
      </c>
      <c r="D2676" s="121" t="s">
        <v>10034</v>
      </c>
      <c r="E2676" s="121" t="s">
        <v>14519</v>
      </c>
      <c r="F2676" s="142" t="s">
        <v>17105</v>
      </c>
      <c r="G2676" s="143" t="s">
        <v>17424</v>
      </c>
      <c r="H2676" s="141" t="s">
        <v>6071</v>
      </c>
      <c r="I2676" s="142">
        <v>4</v>
      </c>
      <c r="J2676" s="144" t="s">
        <v>17425</v>
      </c>
      <c r="K2676" s="141" t="s">
        <v>31</v>
      </c>
      <c r="L2676" s="142">
        <v>3</v>
      </c>
      <c r="M2676" s="27">
        <f t="shared" si="97"/>
        <v>390</v>
      </c>
      <c r="N2676" s="23"/>
      <c r="O2676" s="24" t="s">
        <v>32</v>
      </c>
    </row>
    <row r="2677" s="1" customFormat="1" ht="18.75" spans="1:15">
      <c r="A2677" s="121">
        <v>2672</v>
      </c>
      <c r="B2677" s="121" t="s">
        <v>14518</v>
      </c>
      <c r="C2677" s="121" t="s">
        <v>11004</v>
      </c>
      <c r="D2677" s="121" t="s">
        <v>10034</v>
      </c>
      <c r="E2677" s="121" t="s">
        <v>14519</v>
      </c>
      <c r="F2677" s="142" t="s">
        <v>17105</v>
      </c>
      <c r="G2677" s="143" t="s">
        <v>17426</v>
      </c>
      <c r="H2677" s="141" t="s">
        <v>6071</v>
      </c>
      <c r="I2677" s="142">
        <v>4</v>
      </c>
      <c r="J2677" s="144" t="s">
        <v>17427</v>
      </c>
      <c r="K2677" s="141" t="s">
        <v>31</v>
      </c>
      <c r="L2677" s="142">
        <v>3</v>
      </c>
      <c r="M2677" s="27">
        <f t="shared" si="97"/>
        <v>390</v>
      </c>
      <c r="N2677" s="23"/>
      <c r="O2677" s="24" t="s">
        <v>32</v>
      </c>
    </row>
    <row r="2678" s="1" customFormat="1" ht="18.75" spans="1:15">
      <c r="A2678" s="121">
        <v>2673</v>
      </c>
      <c r="B2678" s="121" t="s">
        <v>14518</v>
      </c>
      <c r="C2678" s="121" t="s">
        <v>11004</v>
      </c>
      <c r="D2678" s="121" t="s">
        <v>10034</v>
      </c>
      <c r="E2678" s="121" t="s">
        <v>14519</v>
      </c>
      <c r="F2678" s="142" t="s">
        <v>17105</v>
      </c>
      <c r="G2678" s="143" t="s">
        <v>17428</v>
      </c>
      <c r="H2678" s="141" t="s">
        <v>6071</v>
      </c>
      <c r="I2678" s="142">
        <v>3</v>
      </c>
      <c r="J2678" s="144" t="s">
        <v>17429</v>
      </c>
      <c r="K2678" s="141" t="s">
        <v>31</v>
      </c>
      <c r="L2678" s="142">
        <v>3</v>
      </c>
      <c r="M2678" s="27">
        <f t="shared" si="97"/>
        <v>390</v>
      </c>
      <c r="N2678" s="23"/>
      <c r="O2678" s="24" t="s">
        <v>32</v>
      </c>
    </row>
    <row r="2679" s="1" customFormat="1" ht="18.75" spans="1:15">
      <c r="A2679" s="121">
        <v>2674</v>
      </c>
      <c r="B2679" s="121" t="s">
        <v>14518</v>
      </c>
      <c r="C2679" s="121" t="s">
        <v>11004</v>
      </c>
      <c r="D2679" s="121" t="s">
        <v>10034</v>
      </c>
      <c r="E2679" s="121" t="s">
        <v>14519</v>
      </c>
      <c r="F2679" s="142" t="s">
        <v>17105</v>
      </c>
      <c r="G2679" s="143" t="s">
        <v>4056</v>
      </c>
      <c r="H2679" s="141" t="s">
        <v>6071</v>
      </c>
      <c r="I2679" s="142">
        <v>5</v>
      </c>
      <c r="J2679" s="144" t="s">
        <v>17430</v>
      </c>
      <c r="K2679" s="141" t="s">
        <v>31</v>
      </c>
      <c r="L2679" s="142">
        <v>3</v>
      </c>
      <c r="M2679" s="27">
        <f t="shared" si="97"/>
        <v>390</v>
      </c>
      <c r="N2679" s="23"/>
      <c r="O2679" s="24" t="s">
        <v>32</v>
      </c>
    </row>
    <row r="2680" s="1" customFormat="1" ht="18.75" spans="1:15">
      <c r="A2680" s="121">
        <v>2675</v>
      </c>
      <c r="B2680" s="121" t="s">
        <v>14518</v>
      </c>
      <c r="C2680" s="121" t="s">
        <v>11004</v>
      </c>
      <c r="D2680" s="121" t="s">
        <v>10034</v>
      </c>
      <c r="E2680" s="121" t="s">
        <v>14519</v>
      </c>
      <c r="F2680" s="142" t="s">
        <v>17105</v>
      </c>
      <c r="G2680" s="143" t="s">
        <v>17431</v>
      </c>
      <c r="H2680" s="141" t="s">
        <v>6071</v>
      </c>
      <c r="I2680" s="142">
        <v>4</v>
      </c>
      <c r="J2680" s="144" t="s">
        <v>17432</v>
      </c>
      <c r="K2680" s="141" t="s">
        <v>31</v>
      </c>
      <c r="L2680" s="142">
        <v>3</v>
      </c>
      <c r="M2680" s="27">
        <f t="shared" si="97"/>
        <v>390</v>
      </c>
      <c r="N2680" s="23"/>
      <c r="O2680" s="24" t="s">
        <v>32</v>
      </c>
    </row>
    <row r="2681" s="1" customFormat="1" ht="18.75" spans="1:15">
      <c r="A2681" s="121">
        <v>2676</v>
      </c>
      <c r="B2681" s="121" t="s">
        <v>14518</v>
      </c>
      <c r="C2681" s="121" t="s">
        <v>11004</v>
      </c>
      <c r="D2681" s="121" t="s">
        <v>10034</v>
      </c>
      <c r="E2681" s="121" t="s">
        <v>14519</v>
      </c>
      <c r="F2681" s="142" t="s">
        <v>17105</v>
      </c>
      <c r="G2681" s="143" t="s">
        <v>17433</v>
      </c>
      <c r="H2681" s="141" t="s">
        <v>6071</v>
      </c>
      <c r="I2681" s="142">
        <v>4</v>
      </c>
      <c r="J2681" s="144" t="s">
        <v>17434</v>
      </c>
      <c r="K2681" s="141" t="s">
        <v>31</v>
      </c>
      <c r="L2681" s="142">
        <v>3</v>
      </c>
      <c r="M2681" s="27">
        <f t="shared" si="97"/>
        <v>390</v>
      </c>
      <c r="N2681" s="23"/>
      <c r="O2681" s="24" t="s">
        <v>32</v>
      </c>
    </row>
    <row r="2682" s="1" customFormat="1" ht="18.75" spans="1:15">
      <c r="A2682" s="121">
        <v>2677</v>
      </c>
      <c r="B2682" s="121" t="s">
        <v>14518</v>
      </c>
      <c r="C2682" s="121" t="s">
        <v>11004</v>
      </c>
      <c r="D2682" s="121" t="s">
        <v>10034</v>
      </c>
      <c r="E2682" s="121" t="s">
        <v>14519</v>
      </c>
      <c r="F2682" s="142" t="s">
        <v>17105</v>
      </c>
      <c r="G2682" s="143" t="s">
        <v>17435</v>
      </c>
      <c r="H2682" s="141" t="s">
        <v>6071</v>
      </c>
      <c r="I2682" s="142">
        <v>5</v>
      </c>
      <c r="J2682" s="144" t="s">
        <v>17436</v>
      </c>
      <c r="K2682" s="141" t="s">
        <v>31</v>
      </c>
      <c r="L2682" s="142">
        <v>3</v>
      </c>
      <c r="M2682" s="27">
        <f t="shared" si="97"/>
        <v>390</v>
      </c>
      <c r="N2682" s="23"/>
      <c r="O2682" s="24" t="s">
        <v>32</v>
      </c>
    </row>
    <row r="2683" s="1" customFormat="1" ht="18.75" spans="1:15">
      <c r="A2683" s="121">
        <v>2678</v>
      </c>
      <c r="B2683" s="121" t="s">
        <v>14518</v>
      </c>
      <c r="C2683" s="121" t="s">
        <v>11004</v>
      </c>
      <c r="D2683" s="121" t="s">
        <v>10034</v>
      </c>
      <c r="E2683" s="121" t="s">
        <v>14519</v>
      </c>
      <c r="F2683" s="142" t="s">
        <v>17105</v>
      </c>
      <c r="G2683" s="143" t="s">
        <v>17437</v>
      </c>
      <c r="H2683" s="141" t="s">
        <v>6071</v>
      </c>
      <c r="I2683" s="142">
        <v>6</v>
      </c>
      <c r="J2683" s="144" t="s">
        <v>17438</v>
      </c>
      <c r="K2683" s="141" t="s">
        <v>31</v>
      </c>
      <c r="L2683" s="142">
        <v>4</v>
      </c>
      <c r="M2683" s="27">
        <f t="shared" si="97"/>
        <v>520</v>
      </c>
      <c r="N2683" s="23"/>
      <c r="O2683" s="24" t="s">
        <v>32</v>
      </c>
    </row>
    <row r="2684" s="1" customFormat="1" ht="18.75" spans="1:15">
      <c r="A2684" s="121">
        <v>2679</v>
      </c>
      <c r="B2684" s="121" t="s">
        <v>14518</v>
      </c>
      <c r="C2684" s="121" t="s">
        <v>11004</v>
      </c>
      <c r="D2684" s="121" t="s">
        <v>10034</v>
      </c>
      <c r="E2684" s="121" t="s">
        <v>14519</v>
      </c>
      <c r="F2684" s="142" t="s">
        <v>17105</v>
      </c>
      <c r="G2684" s="143" t="s">
        <v>12336</v>
      </c>
      <c r="H2684" s="141" t="s">
        <v>6071</v>
      </c>
      <c r="I2684" s="142">
        <v>8</v>
      </c>
      <c r="J2684" s="144" t="s">
        <v>17439</v>
      </c>
      <c r="K2684" s="141" t="s">
        <v>31</v>
      </c>
      <c r="L2684" s="142">
        <v>2</v>
      </c>
      <c r="M2684" s="27">
        <f t="shared" si="97"/>
        <v>260</v>
      </c>
      <c r="N2684" s="23"/>
      <c r="O2684" s="24" t="s">
        <v>32</v>
      </c>
    </row>
    <row r="2685" s="1" customFormat="1" ht="18.75" spans="1:15">
      <c r="A2685" s="121">
        <v>2680</v>
      </c>
      <c r="B2685" s="121" t="s">
        <v>14518</v>
      </c>
      <c r="C2685" s="121" t="s">
        <v>11004</v>
      </c>
      <c r="D2685" s="121" t="s">
        <v>10034</v>
      </c>
      <c r="E2685" s="121" t="s">
        <v>14519</v>
      </c>
      <c r="F2685" s="142" t="s">
        <v>17105</v>
      </c>
      <c r="G2685" s="143" t="s">
        <v>17440</v>
      </c>
      <c r="H2685" s="141" t="s">
        <v>6071</v>
      </c>
      <c r="I2685" s="142">
        <v>5</v>
      </c>
      <c r="J2685" s="144" t="s">
        <v>17441</v>
      </c>
      <c r="K2685" s="141" t="s">
        <v>31</v>
      </c>
      <c r="L2685" s="142">
        <v>3</v>
      </c>
      <c r="M2685" s="27">
        <f t="shared" si="97"/>
        <v>390</v>
      </c>
      <c r="N2685" s="23"/>
      <c r="O2685" s="24" t="s">
        <v>32</v>
      </c>
    </row>
    <row r="2686" s="1" customFormat="1" ht="18.75" spans="1:15">
      <c r="A2686" s="121">
        <v>2681</v>
      </c>
      <c r="B2686" s="121" t="s">
        <v>14518</v>
      </c>
      <c r="C2686" s="121" t="s">
        <v>11004</v>
      </c>
      <c r="D2686" s="121" t="s">
        <v>10034</v>
      </c>
      <c r="E2686" s="121" t="s">
        <v>14519</v>
      </c>
      <c r="F2686" s="142" t="s">
        <v>17105</v>
      </c>
      <c r="G2686" s="143" t="s">
        <v>17442</v>
      </c>
      <c r="H2686" s="141" t="s">
        <v>6071</v>
      </c>
      <c r="I2686" s="142">
        <v>4</v>
      </c>
      <c r="J2686" s="144" t="s">
        <v>17443</v>
      </c>
      <c r="K2686" s="141" t="s">
        <v>31</v>
      </c>
      <c r="L2686" s="142">
        <v>4</v>
      </c>
      <c r="M2686" s="27">
        <f t="shared" si="97"/>
        <v>520</v>
      </c>
      <c r="N2686" s="23"/>
      <c r="O2686" s="24" t="s">
        <v>32</v>
      </c>
    </row>
    <row r="2687" s="1" customFormat="1" ht="18.75" spans="1:15">
      <c r="A2687" s="121">
        <v>2682</v>
      </c>
      <c r="B2687" s="121" t="s">
        <v>14518</v>
      </c>
      <c r="C2687" s="121" t="s">
        <v>11004</v>
      </c>
      <c r="D2687" s="121" t="s">
        <v>10034</v>
      </c>
      <c r="E2687" s="121" t="s">
        <v>14519</v>
      </c>
      <c r="F2687" s="142" t="s">
        <v>17105</v>
      </c>
      <c r="G2687" s="143" t="s">
        <v>17444</v>
      </c>
      <c r="H2687" s="141" t="s">
        <v>6071</v>
      </c>
      <c r="I2687" s="142">
        <v>5</v>
      </c>
      <c r="J2687" s="144" t="s">
        <v>17445</v>
      </c>
      <c r="K2687" s="141" t="s">
        <v>31</v>
      </c>
      <c r="L2687" s="142">
        <v>3</v>
      </c>
      <c r="M2687" s="27">
        <f t="shared" si="97"/>
        <v>390</v>
      </c>
      <c r="N2687" s="23"/>
      <c r="O2687" s="24" t="s">
        <v>32</v>
      </c>
    </row>
    <row r="2688" s="1" customFormat="1" ht="18.75" spans="1:15">
      <c r="A2688" s="121">
        <v>2683</v>
      </c>
      <c r="B2688" s="121" t="s">
        <v>14518</v>
      </c>
      <c r="C2688" s="121" t="s">
        <v>11004</v>
      </c>
      <c r="D2688" s="121" t="s">
        <v>10034</v>
      </c>
      <c r="E2688" s="121" t="s">
        <v>14519</v>
      </c>
      <c r="F2688" s="142" t="s">
        <v>17105</v>
      </c>
      <c r="G2688" s="143" t="s">
        <v>17446</v>
      </c>
      <c r="H2688" s="141" t="s">
        <v>6071</v>
      </c>
      <c r="I2688" s="142">
        <v>4</v>
      </c>
      <c r="J2688" s="144" t="s">
        <v>17447</v>
      </c>
      <c r="K2688" s="141" t="s">
        <v>31</v>
      </c>
      <c r="L2688" s="142">
        <v>2</v>
      </c>
      <c r="M2688" s="27">
        <f t="shared" si="97"/>
        <v>260</v>
      </c>
      <c r="N2688" s="23"/>
      <c r="O2688" s="24" t="s">
        <v>32</v>
      </c>
    </row>
    <row r="2689" s="1" customFormat="1" ht="18.75" spans="1:15">
      <c r="A2689" s="121">
        <v>2684</v>
      </c>
      <c r="B2689" s="121" t="s">
        <v>14518</v>
      </c>
      <c r="C2689" s="121" t="s">
        <v>11004</v>
      </c>
      <c r="D2689" s="121" t="s">
        <v>10034</v>
      </c>
      <c r="E2689" s="121" t="s">
        <v>14519</v>
      </c>
      <c r="F2689" s="142" t="s">
        <v>17105</v>
      </c>
      <c r="G2689" s="143" t="s">
        <v>17448</v>
      </c>
      <c r="H2689" s="141" t="s">
        <v>6071</v>
      </c>
      <c r="I2689" s="142">
        <v>5</v>
      </c>
      <c r="J2689" s="144" t="s">
        <v>17449</v>
      </c>
      <c r="K2689" s="141" t="s">
        <v>31</v>
      </c>
      <c r="L2689" s="142">
        <v>3</v>
      </c>
      <c r="M2689" s="27">
        <f t="shared" si="97"/>
        <v>390</v>
      </c>
      <c r="N2689" s="23"/>
      <c r="O2689" s="24" t="s">
        <v>32</v>
      </c>
    </row>
    <row r="2690" s="1" customFormat="1" ht="18.75" spans="1:15">
      <c r="A2690" s="121">
        <v>2685</v>
      </c>
      <c r="B2690" s="121" t="s">
        <v>14518</v>
      </c>
      <c r="C2690" s="121" t="s">
        <v>11004</v>
      </c>
      <c r="D2690" s="121" t="s">
        <v>10034</v>
      </c>
      <c r="E2690" s="121" t="s">
        <v>14519</v>
      </c>
      <c r="F2690" s="142" t="s">
        <v>17105</v>
      </c>
      <c r="G2690" s="143" t="s">
        <v>17450</v>
      </c>
      <c r="H2690" s="141" t="s">
        <v>6071</v>
      </c>
      <c r="I2690" s="142">
        <v>4</v>
      </c>
      <c r="J2690" s="144" t="s">
        <v>17449</v>
      </c>
      <c r="K2690" s="141" t="s">
        <v>31</v>
      </c>
      <c r="L2690" s="142">
        <v>3</v>
      </c>
      <c r="M2690" s="27">
        <f t="shared" si="97"/>
        <v>390</v>
      </c>
      <c r="N2690" s="23"/>
      <c r="O2690" s="24" t="s">
        <v>32</v>
      </c>
    </row>
    <row r="2691" s="1" customFormat="1" ht="18.75" spans="1:15">
      <c r="A2691" s="121">
        <v>2686</v>
      </c>
      <c r="B2691" s="121" t="s">
        <v>14518</v>
      </c>
      <c r="C2691" s="121" t="s">
        <v>11004</v>
      </c>
      <c r="D2691" s="121" t="s">
        <v>10034</v>
      </c>
      <c r="E2691" s="121" t="s">
        <v>14519</v>
      </c>
      <c r="F2691" s="142" t="s">
        <v>17105</v>
      </c>
      <c r="G2691" s="143" t="s">
        <v>17451</v>
      </c>
      <c r="H2691" s="141" t="s">
        <v>6071</v>
      </c>
      <c r="I2691" s="142">
        <v>4</v>
      </c>
      <c r="J2691" s="144" t="s">
        <v>17452</v>
      </c>
      <c r="K2691" s="141" t="s">
        <v>31</v>
      </c>
      <c r="L2691" s="142">
        <v>3</v>
      </c>
      <c r="M2691" s="27">
        <f t="shared" si="97"/>
        <v>390</v>
      </c>
      <c r="N2691" s="23"/>
      <c r="O2691" s="24" t="s">
        <v>32</v>
      </c>
    </row>
    <row r="2692" s="1" customFormat="1" ht="18.75" spans="1:15">
      <c r="A2692" s="121">
        <v>2687</v>
      </c>
      <c r="B2692" s="121" t="s">
        <v>14518</v>
      </c>
      <c r="C2692" s="121" t="s">
        <v>11004</v>
      </c>
      <c r="D2692" s="121" t="s">
        <v>10034</v>
      </c>
      <c r="E2692" s="121" t="s">
        <v>14519</v>
      </c>
      <c r="F2692" s="142" t="s">
        <v>17105</v>
      </c>
      <c r="G2692" s="143" t="s">
        <v>17453</v>
      </c>
      <c r="H2692" s="141" t="s">
        <v>6071</v>
      </c>
      <c r="I2692" s="142">
        <v>3</v>
      </c>
      <c r="J2692" s="144" t="s">
        <v>17454</v>
      </c>
      <c r="K2692" s="141" t="s">
        <v>31</v>
      </c>
      <c r="L2692" s="142">
        <v>3</v>
      </c>
      <c r="M2692" s="27">
        <f t="shared" si="97"/>
        <v>390</v>
      </c>
      <c r="N2692" s="23"/>
      <c r="O2692" s="24" t="s">
        <v>32</v>
      </c>
    </row>
    <row r="2693" s="1" customFormat="1" ht="18.75" spans="1:15">
      <c r="A2693" s="121">
        <v>2688</v>
      </c>
      <c r="B2693" s="121" t="s">
        <v>14518</v>
      </c>
      <c r="C2693" s="121" t="s">
        <v>11004</v>
      </c>
      <c r="D2693" s="121" t="s">
        <v>10034</v>
      </c>
      <c r="E2693" s="121" t="s">
        <v>14519</v>
      </c>
      <c r="F2693" s="142" t="s">
        <v>17105</v>
      </c>
      <c r="G2693" s="143" t="s">
        <v>17455</v>
      </c>
      <c r="H2693" s="141" t="s">
        <v>6071</v>
      </c>
      <c r="I2693" s="142">
        <v>6</v>
      </c>
      <c r="J2693" s="144" t="s">
        <v>17456</v>
      </c>
      <c r="K2693" s="141" t="s">
        <v>31</v>
      </c>
      <c r="L2693" s="142">
        <v>3</v>
      </c>
      <c r="M2693" s="27">
        <f t="shared" si="97"/>
        <v>390</v>
      </c>
      <c r="N2693" s="23"/>
      <c r="O2693" s="24" t="s">
        <v>32</v>
      </c>
    </row>
    <row r="2694" s="1" customFormat="1" ht="18.75" spans="1:15">
      <c r="A2694" s="121">
        <v>2689</v>
      </c>
      <c r="B2694" s="121" t="s">
        <v>14518</v>
      </c>
      <c r="C2694" s="121" t="s">
        <v>11004</v>
      </c>
      <c r="D2694" s="121" t="s">
        <v>10034</v>
      </c>
      <c r="E2694" s="121" t="s">
        <v>14519</v>
      </c>
      <c r="F2694" s="142" t="s">
        <v>17105</v>
      </c>
      <c r="G2694" s="143" t="s">
        <v>1723</v>
      </c>
      <c r="H2694" s="141" t="s">
        <v>6071</v>
      </c>
      <c r="I2694" s="142">
        <v>4</v>
      </c>
      <c r="J2694" s="144" t="s">
        <v>17457</v>
      </c>
      <c r="K2694" s="141" t="s">
        <v>31</v>
      </c>
      <c r="L2694" s="142">
        <v>3</v>
      </c>
      <c r="M2694" s="27">
        <f t="shared" si="97"/>
        <v>390</v>
      </c>
      <c r="N2694" s="23"/>
      <c r="O2694" s="24" t="s">
        <v>32</v>
      </c>
    </row>
    <row r="2695" s="1" customFormat="1" ht="18.75" spans="1:15">
      <c r="A2695" s="121">
        <v>2690</v>
      </c>
      <c r="B2695" s="121" t="s">
        <v>14518</v>
      </c>
      <c r="C2695" s="121" t="s">
        <v>11004</v>
      </c>
      <c r="D2695" s="121" t="s">
        <v>10034</v>
      </c>
      <c r="E2695" s="121" t="s">
        <v>14519</v>
      </c>
      <c r="F2695" s="142" t="s">
        <v>17105</v>
      </c>
      <c r="G2695" s="143" t="s">
        <v>17458</v>
      </c>
      <c r="H2695" s="141" t="s">
        <v>6071</v>
      </c>
      <c r="I2695" s="142">
        <v>4</v>
      </c>
      <c r="J2695" s="144" t="s">
        <v>17459</v>
      </c>
      <c r="K2695" s="141" t="s">
        <v>31</v>
      </c>
      <c r="L2695" s="142">
        <v>3</v>
      </c>
      <c r="M2695" s="27">
        <f t="shared" si="97"/>
        <v>390</v>
      </c>
      <c r="N2695" s="23"/>
      <c r="O2695" s="24" t="s">
        <v>32</v>
      </c>
    </row>
    <row r="2696" s="1" customFormat="1" ht="18.75" spans="1:15">
      <c r="A2696" s="121">
        <v>2691</v>
      </c>
      <c r="B2696" s="121" t="s">
        <v>14518</v>
      </c>
      <c r="C2696" s="121" t="s">
        <v>11004</v>
      </c>
      <c r="D2696" s="121" t="s">
        <v>10034</v>
      </c>
      <c r="E2696" s="121" t="s">
        <v>14519</v>
      </c>
      <c r="F2696" s="142" t="s">
        <v>17105</v>
      </c>
      <c r="G2696" s="143" t="s">
        <v>17460</v>
      </c>
      <c r="H2696" s="141" t="s">
        <v>6071</v>
      </c>
      <c r="I2696" s="142">
        <v>1</v>
      </c>
      <c r="J2696" s="144" t="s">
        <v>17461</v>
      </c>
      <c r="K2696" s="141" t="s">
        <v>31</v>
      </c>
      <c r="L2696" s="142">
        <v>1</v>
      </c>
      <c r="M2696" s="27">
        <f t="shared" si="97"/>
        <v>130</v>
      </c>
      <c r="N2696" s="23"/>
      <c r="O2696" s="24" t="s">
        <v>32</v>
      </c>
    </row>
    <row r="2697" s="1" customFormat="1" ht="18.75" spans="1:15">
      <c r="A2697" s="121">
        <v>2692</v>
      </c>
      <c r="B2697" s="121" t="s">
        <v>14518</v>
      </c>
      <c r="C2697" s="121" t="s">
        <v>11004</v>
      </c>
      <c r="D2697" s="121" t="s">
        <v>10034</v>
      </c>
      <c r="E2697" s="121" t="s">
        <v>14519</v>
      </c>
      <c r="F2697" s="142" t="s">
        <v>17105</v>
      </c>
      <c r="G2697" s="143" t="s">
        <v>1609</v>
      </c>
      <c r="H2697" s="141" t="s">
        <v>6071</v>
      </c>
      <c r="I2697" s="142">
        <v>6</v>
      </c>
      <c r="J2697" s="144" t="s">
        <v>17461</v>
      </c>
      <c r="K2697" s="141" t="s">
        <v>31</v>
      </c>
      <c r="L2697" s="142">
        <v>4</v>
      </c>
      <c r="M2697" s="27">
        <f t="shared" si="97"/>
        <v>520</v>
      </c>
      <c r="N2697" s="23"/>
      <c r="O2697" s="24" t="s">
        <v>32</v>
      </c>
    </row>
    <row r="2698" s="1" customFormat="1" ht="18.75" spans="1:15">
      <c r="A2698" s="121">
        <v>2693</v>
      </c>
      <c r="B2698" s="121" t="s">
        <v>14518</v>
      </c>
      <c r="C2698" s="121" t="s">
        <v>11004</v>
      </c>
      <c r="D2698" s="121" t="s">
        <v>10034</v>
      </c>
      <c r="E2698" s="121" t="s">
        <v>14519</v>
      </c>
      <c r="F2698" s="142" t="s">
        <v>17105</v>
      </c>
      <c r="G2698" s="143" t="s">
        <v>17462</v>
      </c>
      <c r="H2698" s="141" t="s">
        <v>6071</v>
      </c>
      <c r="I2698" s="142">
        <v>6</v>
      </c>
      <c r="J2698" s="144" t="s">
        <v>17463</v>
      </c>
      <c r="K2698" s="141" t="s">
        <v>31</v>
      </c>
      <c r="L2698" s="142">
        <v>4</v>
      </c>
      <c r="M2698" s="27">
        <f t="shared" si="97"/>
        <v>520</v>
      </c>
      <c r="N2698" s="23"/>
      <c r="O2698" s="24" t="s">
        <v>32</v>
      </c>
    </row>
    <row r="2699" s="1" customFormat="1" ht="18.75" spans="1:15">
      <c r="A2699" s="121">
        <v>2694</v>
      </c>
      <c r="B2699" s="121" t="s">
        <v>14518</v>
      </c>
      <c r="C2699" s="121" t="s">
        <v>11004</v>
      </c>
      <c r="D2699" s="121" t="s">
        <v>10034</v>
      </c>
      <c r="E2699" s="121" t="s">
        <v>14519</v>
      </c>
      <c r="F2699" s="142" t="s">
        <v>17105</v>
      </c>
      <c r="G2699" s="143" t="s">
        <v>17464</v>
      </c>
      <c r="H2699" s="141" t="s">
        <v>6071</v>
      </c>
      <c r="I2699" s="142">
        <v>3</v>
      </c>
      <c r="J2699" s="144" t="s">
        <v>17465</v>
      </c>
      <c r="K2699" s="141" t="s">
        <v>31</v>
      </c>
      <c r="L2699" s="142">
        <v>2</v>
      </c>
      <c r="M2699" s="27">
        <f t="shared" si="97"/>
        <v>260</v>
      </c>
      <c r="N2699" s="23"/>
      <c r="O2699" s="24" t="s">
        <v>32</v>
      </c>
    </row>
    <row r="2700" s="1" customFormat="1" ht="18.75" spans="1:15">
      <c r="A2700" s="121">
        <v>2695</v>
      </c>
      <c r="B2700" s="121" t="s">
        <v>14518</v>
      </c>
      <c r="C2700" s="121" t="s">
        <v>11004</v>
      </c>
      <c r="D2700" s="121" t="s">
        <v>10034</v>
      </c>
      <c r="E2700" s="121" t="s">
        <v>14519</v>
      </c>
      <c r="F2700" s="142" t="s">
        <v>17105</v>
      </c>
      <c r="G2700" s="143" t="s">
        <v>17466</v>
      </c>
      <c r="H2700" s="141" t="s">
        <v>6071</v>
      </c>
      <c r="I2700" s="142">
        <v>5</v>
      </c>
      <c r="J2700" s="144" t="s">
        <v>17467</v>
      </c>
      <c r="K2700" s="141" t="s">
        <v>31</v>
      </c>
      <c r="L2700" s="142">
        <v>3</v>
      </c>
      <c r="M2700" s="27">
        <f t="shared" si="97"/>
        <v>390</v>
      </c>
      <c r="N2700" s="23"/>
      <c r="O2700" s="24" t="s">
        <v>32</v>
      </c>
    </row>
    <row r="2701" s="1" customFormat="1" ht="18.75" spans="1:15">
      <c r="A2701" s="121">
        <v>2696</v>
      </c>
      <c r="B2701" s="121" t="s">
        <v>14518</v>
      </c>
      <c r="C2701" s="121" t="s">
        <v>11004</v>
      </c>
      <c r="D2701" s="121" t="s">
        <v>10034</v>
      </c>
      <c r="E2701" s="121" t="s">
        <v>14519</v>
      </c>
      <c r="F2701" s="142" t="s">
        <v>17105</v>
      </c>
      <c r="G2701" s="143" t="s">
        <v>17468</v>
      </c>
      <c r="H2701" s="141" t="s">
        <v>6071</v>
      </c>
      <c r="I2701" s="142">
        <v>4</v>
      </c>
      <c r="J2701" s="144" t="s">
        <v>17469</v>
      </c>
      <c r="K2701" s="141" t="s">
        <v>31</v>
      </c>
      <c r="L2701" s="142">
        <v>3</v>
      </c>
      <c r="M2701" s="27">
        <f t="shared" si="97"/>
        <v>390</v>
      </c>
      <c r="N2701" s="23"/>
      <c r="O2701" s="24" t="s">
        <v>32</v>
      </c>
    </row>
    <row r="2702" s="1" customFormat="1" ht="18.75" spans="1:15">
      <c r="A2702" s="121">
        <v>2697</v>
      </c>
      <c r="B2702" s="121" t="s">
        <v>14518</v>
      </c>
      <c r="C2702" s="121" t="s">
        <v>11004</v>
      </c>
      <c r="D2702" s="121" t="s">
        <v>10034</v>
      </c>
      <c r="E2702" s="121" t="s">
        <v>14519</v>
      </c>
      <c r="F2702" s="142" t="s">
        <v>17105</v>
      </c>
      <c r="G2702" s="143" t="s">
        <v>17470</v>
      </c>
      <c r="H2702" s="141" t="s">
        <v>6071</v>
      </c>
      <c r="I2702" s="142">
        <v>3</v>
      </c>
      <c r="J2702" s="144" t="s">
        <v>17471</v>
      </c>
      <c r="K2702" s="141" t="s">
        <v>31</v>
      </c>
      <c r="L2702" s="142">
        <v>3</v>
      </c>
      <c r="M2702" s="27">
        <f t="shared" si="97"/>
        <v>390</v>
      </c>
      <c r="N2702" s="23"/>
      <c r="O2702" s="24" t="s">
        <v>32</v>
      </c>
    </row>
    <row r="2703" s="1" customFormat="1" ht="18.75" spans="1:15">
      <c r="A2703" s="121">
        <v>2698</v>
      </c>
      <c r="B2703" s="121" t="s">
        <v>14518</v>
      </c>
      <c r="C2703" s="121" t="s">
        <v>11004</v>
      </c>
      <c r="D2703" s="121" t="s">
        <v>10034</v>
      </c>
      <c r="E2703" s="121" t="s">
        <v>14519</v>
      </c>
      <c r="F2703" s="142" t="s">
        <v>17105</v>
      </c>
      <c r="G2703" s="143" t="s">
        <v>17472</v>
      </c>
      <c r="H2703" s="141" t="s">
        <v>6071</v>
      </c>
      <c r="I2703" s="142">
        <v>4</v>
      </c>
      <c r="J2703" s="144" t="s">
        <v>17473</v>
      </c>
      <c r="K2703" s="141" t="s">
        <v>31</v>
      </c>
      <c r="L2703" s="142">
        <v>3</v>
      </c>
      <c r="M2703" s="27">
        <f t="shared" ref="M2703:M2721" si="98">L2703*130</f>
        <v>390</v>
      </c>
      <c r="N2703" s="23"/>
      <c r="O2703" s="24" t="s">
        <v>32</v>
      </c>
    </row>
    <row r="2704" s="1" customFormat="1" ht="18.75" spans="1:15">
      <c r="A2704" s="121">
        <v>2699</v>
      </c>
      <c r="B2704" s="121" t="s">
        <v>14518</v>
      </c>
      <c r="C2704" s="121" t="s">
        <v>11004</v>
      </c>
      <c r="D2704" s="121" t="s">
        <v>10034</v>
      </c>
      <c r="E2704" s="121" t="s">
        <v>14519</v>
      </c>
      <c r="F2704" s="142" t="s">
        <v>17105</v>
      </c>
      <c r="G2704" s="143" t="s">
        <v>17474</v>
      </c>
      <c r="H2704" s="141" t="s">
        <v>6071</v>
      </c>
      <c r="I2704" s="142">
        <v>6</v>
      </c>
      <c r="J2704" s="144" t="s">
        <v>17475</v>
      </c>
      <c r="K2704" s="141" t="s">
        <v>31</v>
      </c>
      <c r="L2704" s="142">
        <v>4</v>
      </c>
      <c r="M2704" s="27">
        <f t="shared" si="98"/>
        <v>520</v>
      </c>
      <c r="N2704" s="23"/>
      <c r="O2704" s="24" t="s">
        <v>32</v>
      </c>
    </row>
    <row r="2705" s="1" customFormat="1" ht="18.75" spans="1:15">
      <c r="A2705" s="121">
        <v>2700</v>
      </c>
      <c r="B2705" s="121" t="s">
        <v>14518</v>
      </c>
      <c r="C2705" s="121" t="s">
        <v>11004</v>
      </c>
      <c r="D2705" s="121" t="s">
        <v>10034</v>
      </c>
      <c r="E2705" s="121" t="s">
        <v>14519</v>
      </c>
      <c r="F2705" s="142" t="s">
        <v>17105</v>
      </c>
      <c r="G2705" s="143" t="s">
        <v>17476</v>
      </c>
      <c r="H2705" s="141" t="s">
        <v>6071</v>
      </c>
      <c r="I2705" s="142">
        <v>4</v>
      </c>
      <c r="J2705" s="144" t="s">
        <v>17477</v>
      </c>
      <c r="K2705" s="141" t="s">
        <v>31</v>
      </c>
      <c r="L2705" s="142">
        <v>3</v>
      </c>
      <c r="M2705" s="27">
        <f t="shared" si="98"/>
        <v>390</v>
      </c>
      <c r="N2705" s="23"/>
      <c r="O2705" s="24" t="s">
        <v>32</v>
      </c>
    </row>
    <row r="2706" s="1" customFormat="1" ht="18.75" spans="1:15">
      <c r="A2706" s="121">
        <v>2701</v>
      </c>
      <c r="B2706" s="121" t="s">
        <v>14518</v>
      </c>
      <c r="C2706" s="121" t="s">
        <v>11004</v>
      </c>
      <c r="D2706" s="121" t="s">
        <v>10034</v>
      </c>
      <c r="E2706" s="121" t="s">
        <v>14519</v>
      </c>
      <c r="F2706" s="142" t="s">
        <v>17105</v>
      </c>
      <c r="G2706" s="143" t="s">
        <v>17478</v>
      </c>
      <c r="H2706" s="141" t="s">
        <v>6071</v>
      </c>
      <c r="I2706" s="142">
        <v>3</v>
      </c>
      <c r="J2706" s="144" t="s">
        <v>17479</v>
      </c>
      <c r="K2706" s="141" t="s">
        <v>31</v>
      </c>
      <c r="L2706" s="142">
        <v>3</v>
      </c>
      <c r="M2706" s="27">
        <f t="shared" si="98"/>
        <v>390</v>
      </c>
      <c r="N2706" s="23"/>
      <c r="O2706" s="24" t="s">
        <v>32</v>
      </c>
    </row>
    <row r="2707" s="1" customFormat="1" ht="18.75" spans="1:15">
      <c r="A2707" s="121">
        <v>2702</v>
      </c>
      <c r="B2707" s="121" t="s">
        <v>14518</v>
      </c>
      <c r="C2707" s="121" t="s">
        <v>11004</v>
      </c>
      <c r="D2707" s="121" t="s">
        <v>10034</v>
      </c>
      <c r="E2707" s="121" t="s">
        <v>14519</v>
      </c>
      <c r="F2707" s="142" t="s">
        <v>17105</v>
      </c>
      <c r="G2707" s="143" t="s">
        <v>17480</v>
      </c>
      <c r="H2707" s="141" t="s">
        <v>6071</v>
      </c>
      <c r="I2707" s="142">
        <v>4</v>
      </c>
      <c r="J2707" s="144" t="s">
        <v>17481</v>
      </c>
      <c r="K2707" s="141" t="s">
        <v>31</v>
      </c>
      <c r="L2707" s="142">
        <v>3</v>
      </c>
      <c r="M2707" s="27">
        <f t="shared" si="98"/>
        <v>390</v>
      </c>
      <c r="N2707" s="23"/>
      <c r="O2707" s="24" t="s">
        <v>32</v>
      </c>
    </row>
    <row r="2708" s="1" customFormat="1" ht="18.75" spans="1:15">
      <c r="A2708" s="121">
        <v>2703</v>
      </c>
      <c r="B2708" s="121" t="s">
        <v>14518</v>
      </c>
      <c r="C2708" s="121" t="s">
        <v>11004</v>
      </c>
      <c r="D2708" s="121" t="s">
        <v>10034</v>
      </c>
      <c r="E2708" s="121" t="s">
        <v>14519</v>
      </c>
      <c r="F2708" s="142" t="s">
        <v>17105</v>
      </c>
      <c r="G2708" s="143" t="s">
        <v>17482</v>
      </c>
      <c r="H2708" s="141" t="s">
        <v>6071</v>
      </c>
      <c r="I2708" s="142">
        <v>5</v>
      </c>
      <c r="J2708" s="144" t="s">
        <v>17483</v>
      </c>
      <c r="K2708" s="141" t="s">
        <v>31</v>
      </c>
      <c r="L2708" s="142">
        <v>4</v>
      </c>
      <c r="M2708" s="27">
        <f t="shared" si="98"/>
        <v>520</v>
      </c>
      <c r="N2708" s="23"/>
      <c r="O2708" s="24" t="s">
        <v>32</v>
      </c>
    </row>
    <row r="2709" s="1" customFormat="1" ht="18.75" spans="1:15">
      <c r="A2709" s="121">
        <v>2704</v>
      </c>
      <c r="B2709" s="121" t="s">
        <v>14518</v>
      </c>
      <c r="C2709" s="121" t="s">
        <v>11004</v>
      </c>
      <c r="D2709" s="121" t="s">
        <v>10034</v>
      </c>
      <c r="E2709" s="121" t="s">
        <v>14519</v>
      </c>
      <c r="F2709" s="142" t="s">
        <v>17105</v>
      </c>
      <c r="G2709" s="143" t="s">
        <v>17484</v>
      </c>
      <c r="H2709" s="141" t="s">
        <v>6071</v>
      </c>
      <c r="I2709" s="142">
        <v>3</v>
      </c>
      <c r="J2709" s="144" t="s">
        <v>17485</v>
      </c>
      <c r="K2709" s="141" t="s">
        <v>31</v>
      </c>
      <c r="L2709" s="142">
        <v>2</v>
      </c>
      <c r="M2709" s="27">
        <f t="shared" si="98"/>
        <v>260</v>
      </c>
      <c r="N2709" s="23"/>
      <c r="O2709" s="24" t="s">
        <v>32</v>
      </c>
    </row>
    <row r="2710" s="1" customFormat="1" ht="18.75" spans="1:15">
      <c r="A2710" s="121">
        <v>2705</v>
      </c>
      <c r="B2710" s="121" t="s">
        <v>14518</v>
      </c>
      <c r="C2710" s="121" t="s">
        <v>11004</v>
      </c>
      <c r="D2710" s="121" t="s">
        <v>10034</v>
      </c>
      <c r="E2710" s="121" t="s">
        <v>14519</v>
      </c>
      <c r="F2710" s="142" t="s">
        <v>17105</v>
      </c>
      <c r="G2710" s="143" t="s">
        <v>17486</v>
      </c>
      <c r="H2710" s="141" t="s">
        <v>6071</v>
      </c>
      <c r="I2710" s="142">
        <v>4</v>
      </c>
      <c r="J2710" s="144" t="s">
        <v>17487</v>
      </c>
      <c r="K2710" s="141" t="s">
        <v>31</v>
      </c>
      <c r="L2710" s="142">
        <v>3</v>
      </c>
      <c r="M2710" s="27">
        <f t="shared" si="98"/>
        <v>390</v>
      </c>
      <c r="N2710" s="23"/>
      <c r="O2710" s="24" t="s">
        <v>32</v>
      </c>
    </row>
    <row r="2711" s="1" customFormat="1" ht="18.75" spans="1:15">
      <c r="A2711" s="121">
        <v>2706</v>
      </c>
      <c r="B2711" s="121" t="s">
        <v>14518</v>
      </c>
      <c r="C2711" s="121" t="s">
        <v>11004</v>
      </c>
      <c r="D2711" s="121" t="s">
        <v>10034</v>
      </c>
      <c r="E2711" s="121" t="s">
        <v>14519</v>
      </c>
      <c r="F2711" s="142" t="s">
        <v>17105</v>
      </c>
      <c r="G2711" s="143" t="s">
        <v>17488</v>
      </c>
      <c r="H2711" s="141" t="s">
        <v>6071</v>
      </c>
      <c r="I2711" s="142">
        <v>4</v>
      </c>
      <c r="J2711" s="144" t="s">
        <v>17489</v>
      </c>
      <c r="K2711" s="141" t="s">
        <v>31</v>
      </c>
      <c r="L2711" s="142">
        <v>3</v>
      </c>
      <c r="M2711" s="27">
        <f t="shared" si="98"/>
        <v>390</v>
      </c>
      <c r="N2711" s="23"/>
      <c r="O2711" s="24" t="s">
        <v>32</v>
      </c>
    </row>
    <row r="2712" s="1" customFormat="1" ht="18.75" spans="1:15">
      <c r="A2712" s="121">
        <v>2707</v>
      </c>
      <c r="B2712" s="121" t="s">
        <v>14518</v>
      </c>
      <c r="C2712" s="121" t="s">
        <v>11004</v>
      </c>
      <c r="D2712" s="121" t="s">
        <v>10034</v>
      </c>
      <c r="E2712" s="121" t="s">
        <v>14519</v>
      </c>
      <c r="F2712" s="142" t="s">
        <v>17105</v>
      </c>
      <c r="G2712" s="143" t="s">
        <v>17490</v>
      </c>
      <c r="H2712" s="141" t="s">
        <v>6071</v>
      </c>
      <c r="I2712" s="142">
        <v>3</v>
      </c>
      <c r="J2712" s="144" t="s">
        <v>17491</v>
      </c>
      <c r="K2712" s="141" t="s">
        <v>31</v>
      </c>
      <c r="L2712" s="142">
        <v>2</v>
      </c>
      <c r="M2712" s="27">
        <f t="shared" si="98"/>
        <v>260</v>
      </c>
      <c r="N2712" s="23"/>
      <c r="O2712" s="24" t="s">
        <v>32</v>
      </c>
    </row>
    <row r="2713" s="1" customFormat="1" ht="18.75" spans="1:15">
      <c r="A2713" s="121">
        <v>2708</v>
      </c>
      <c r="B2713" s="121" t="s">
        <v>14518</v>
      </c>
      <c r="C2713" s="121" t="s">
        <v>11004</v>
      </c>
      <c r="D2713" s="121" t="s">
        <v>10034</v>
      </c>
      <c r="E2713" s="121" t="s">
        <v>14519</v>
      </c>
      <c r="F2713" s="142" t="s">
        <v>17105</v>
      </c>
      <c r="G2713" s="143" t="s">
        <v>17492</v>
      </c>
      <c r="H2713" s="141" t="s">
        <v>6071</v>
      </c>
      <c r="I2713" s="142">
        <v>5</v>
      </c>
      <c r="J2713" s="144" t="s">
        <v>17493</v>
      </c>
      <c r="K2713" s="141" t="s">
        <v>31</v>
      </c>
      <c r="L2713" s="142">
        <v>4</v>
      </c>
      <c r="M2713" s="27">
        <f t="shared" si="98"/>
        <v>520</v>
      </c>
      <c r="N2713" s="23"/>
      <c r="O2713" s="24" t="s">
        <v>32</v>
      </c>
    </row>
    <row r="2714" s="1" customFormat="1" ht="18.75" spans="1:15">
      <c r="A2714" s="121">
        <v>2709</v>
      </c>
      <c r="B2714" s="121" t="s">
        <v>14518</v>
      </c>
      <c r="C2714" s="121" t="s">
        <v>11004</v>
      </c>
      <c r="D2714" s="121" t="s">
        <v>10034</v>
      </c>
      <c r="E2714" s="121" t="s">
        <v>14519</v>
      </c>
      <c r="F2714" s="142" t="s">
        <v>17105</v>
      </c>
      <c r="G2714" s="143" t="s">
        <v>17494</v>
      </c>
      <c r="H2714" s="141" t="s">
        <v>6071</v>
      </c>
      <c r="I2714" s="142">
        <v>5</v>
      </c>
      <c r="J2714" s="144" t="s">
        <v>17495</v>
      </c>
      <c r="K2714" s="141" t="s">
        <v>31</v>
      </c>
      <c r="L2714" s="142">
        <v>3</v>
      </c>
      <c r="M2714" s="27">
        <f t="shared" si="98"/>
        <v>390</v>
      </c>
      <c r="N2714" s="23"/>
      <c r="O2714" s="24" t="s">
        <v>32</v>
      </c>
    </row>
    <row r="2715" s="1" customFormat="1" ht="18.75" spans="1:15">
      <c r="A2715" s="121">
        <v>2710</v>
      </c>
      <c r="B2715" s="121" t="s">
        <v>14518</v>
      </c>
      <c r="C2715" s="121" t="s">
        <v>11004</v>
      </c>
      <c r="D2715" s="121" t="s">
        <v>10034</v>
      </c>
      <c r="E2715" s="121" t="s">
        <v>14519</v>
      </c>
      <c r="F2715" s="142" t="s">
        <v>17105</v>
      </c>
      <c r="G2715" s="143" t="s">
        <v>17496</v>
      </c>
      <c r="H2715" s="141" t="s">
        <v>6071</v>
      </c>
      <c r="I2715" s="142">
        <v>2</v>
      </c>
      <c r="J2715" s="144" t="s">
        <v>17497</v>
      </c>
      <c r="K2715" s="141" t="s">
        <v>31</v>
      </c>
      <c r="L2715" s="142">
        <v>2</v>
      </c>
      <c r="M2715" s="27">
        <f t="shared" si="98"/>
        <v>260</v>
      </c>
      <c r="N2715" s="23"/>
      <c r="O2715" s="24" t="s">
        <v>32</v>
      </c>
    </row>
    <row r="2716" s="1" customFormat="1" ht="18.75" spans="1:15">
      <c r="A2716" s="121">
        <v>2711</v>
      </c>
      <c r="B2716" s="121" t="s">
        <v>14518</v>
      </c>
      <c r="C2716" s="121" t="s">
        <v>11004</v>
      </c>
      <c r="D2716" s="121" t="s">
        <v>10034</v>
      </c>
      <c r="E2716" s="121" t="s">
        <v>14519</v>
      </c>
      <c r="F2716" s="142" t="s">
        <v>17105</v>
      </c>
      <c r="G2716" s="143" t="s">
        <v>17498</v>
      </c>
      <c r="H2716" s="141" t="s">
        <v>6071</v>
      </c>
      <c r="I2716" s="142">
        <v>3</v>
      </c>
      <c r="J2716" s="144" t="s">
        <v>17499</v>
      </c>
      <c r="K2716" s="141" t="s">
        <v>31</v>
      </c>
      <c r="L2716" s="142">
        <v>2</v>
      </c>
      <c r="M2716" s="27">
        <f t="shared" si="98"/>
        <v>260</v>
      </c>
      <c r="N2716" s="23"/>
      <c r="O2716" s="24" t="s">
        <v>32</v>
      </c>
    </row>
    <row r="2717" s="1" customFormat="1" ht="18.75" spans="1:15">
      <c r="A2717" s="121">
        <v>2712</v>
      </c>
      <c r="B2717" s="121" t="s">
        <v>14518</v>
      </c>
      <c r="C2717" s="121" t="s">
        <v>11004</v>
      </c>
      <c r="D2717" s="121" t="s">
        <v>10034</v>
      </c>
      <c r="E2717" s="121" t="s">
        <v>14519</v>
      </c>
      <c r="F2717" s="142" t="s">
        <v>17105</v>
      </c>
      <c r="G2717" s="143" t="s">
        <v>17500</v>
      </c>
      <c r="H2717" s="141" t="s">
        <v>6071</v>
      </c>
      <c r="I2717" s="142">
        <v>5</v>
      </c>
      <c r="J2717" s="144" t="s">
        <v>17501</v>
      </c>
      <c r="K2717" s="141" t="s">
        <v>31</v>
      </c>
      <c r="L2717" s="142">
        <v>2</v>
      </c>
      <c r="M2717" s="27">
        <f t="shared" si="98"/>
        <v>260</v>
      </c>
      <c r="N2717" s="23"/>
      <c r="O2717" s="24" t="s">
        <v>32</v>
      </c>
    </row>
    <row r="2718" s="1" customFormat="1" ht="18.75" spans="1:15">
      <c r="A2718" s="121">
        <v>2713</v>
      </c>
      <c r="B2718" s="121" t="s">
        <v>14518</v>
      </c>
      <c r="C2718" s="121" t="s">
        <v>11004</v>
      </c>
      <c r="D2718" s="121" t="s">
        <v>10034</v>
      </c>
      <c r="E2718" s="121" t="s">
        <v>14519</v>
      </c>
      <c r="F2718" s="142" t="s">
        <v>17105</v>
      </c>
      <c r="G2718" s="1" t="s">
        <v>17502</v>
      </c>
      <c r="H2718" s="141" t="s">
        <v>6071</v>
      </c>
      <c r="I2718" s="142">
        <v>3</v>
      </c>
      <c r="J2718" s="144" t="s">
        <v>17503</v>
      </c>
      <c r="K2718" s="141" t="s">
        <v>31</v>
      </c>
      <c r="L2718" s="142">
        <v>3</v>
      </c>
      <c r="M2718" s="27">
        <f t="shared" si="98"/>
        <v>390</v>
      </c>
      <c r="N2718" s="23"/>
      <c r="O2718" s="24" t="s">
        <v>32</v>
      </c>
    </row>
    <row r="2719" s="1" customFormat="1" ht="18.75" spans="1:15">
      <c r="A2719" s="121">
        <v>2714</v>
      </c>
      <c r="B2719" s="121" t="s">
        <v>14518</v>
      </c>
      <c r="C2719" s="121" t="s">
        <v>11004</v>
      </c>
      <c r="D2719" s="121" t="s">
        <v>10034</v>
      </c>
      <c r="E2719" s="121" t="s">
        <v>14519</v>
      </c>
      <c r="F2719" s="142" t="s">
        <v>17105</v>
      </c>
      <c r="G2719" s="143" t="s">
        <v>17504</v>
      </c>
      <c r="H2719" s="141" t="s">
        <v>194</v>
      </c>
      <c r="I2719" s="142">
        <v>4</v>
      </c>
      <c r="J2719" s="144" t="s">
        <v>17105</v>
      </c>
      <c r="K2719" s="141" t="s">
        <v>31</v>
      </c>
      <c r="L2719" s="142">
        <v>4</v>
      </c>
      <c r="M2719" s="27">
        <f t="shared" si="98"/>
        <v>520</v>
      </c>
      <c r="N2719" s="23"/>
      <c r="O2719" s="24" t="s">
        <v>32</v>
      </c>
    </row>
    <row r="2720" s="1" customFormat="1" ht="18.75" spans="1:15">
      <c r="A2720" s="121">
        <v>2715</v>
      </c>
      <c r="B2720" s="121" t="s">
        <v>14518</v>
      </c>
      <c r="C2720" s="121" t="s">
        <v>11004</v>
      </c>
      <c r="D2720" s="121" t="s">
        <v>10034</v>
      </c>
      <c r="E2720" s="121" t="s">
        <v>14519</v>
      </c>
      <c r="F2720" s="142" t="s">
        <v>17105</v>
      </c>
      <c r="G2720" s="143" t="s">
        <v>17505</v>
      </c>
      <c r="H2720" s="141" t="s">
        <v>194</v>
      </c>
      <c r="I2720" s="142">
        <v>3</v>
      </c>
      <c r="J2720" s="144" t="s">
        <v>17105</v>
      </c>
      <c r="K2720" s="141" t="s">
        <v>31</v>
      </c>
      <c r="L2720" s="142">
        <v>3</v>
      </c>
      <c r="M2720" s="27">
        <f t="shared" si="98"/>
        <v>390</v>
      </c>
      <c r="N2720" s="23"/>
      <c r="O2720" s="24" t="s">
        <v>32</v>
      </c>
    </row>
    <row r="2721" s="1" customFormat="1" ht="18.75" spans="1:15">
      <c r="A2721" s="121">
        <v>2716</v>
      </c>
      <c r="B2721" s="121" t="s">
        <v>14518</v>
      </c>
      <c r="C2721" s="121" t="s">
        <v>11004</v>
      </c>
      <c r="D2721" s="121" t="s">
        <v>10034</v>
      </c>
      <c r="E2721" s="121" t="s">
        <v>14519</v>
      </c>
      <c r="F2721" s="142" t="s">
        <v>17105</v>
      </c>
      <c r="G2721" s="143" t="s">
        <v>17506</v>
      </c>
      <c r="H2721" s="141" t="s">
        <v>194</v>
      </c>
      <c r="I2721" s="142">
        <v>4</v>
      </c>
      <c r="J2721" s="144" t="s">
        <v>17105</v>
      </c>
      <c r="K2721" s="141" t="s">
        <v>31</v>
      </c>
      <c r="L2721" s="142">
        <v>4</v>
      </c>
      <c r="M2721" s="27">
        <f t="shared" si="98"/>
        <v>520</v>
      </c>
      <c r="N2721" s="23"/>
      <c r="O2721" s="24" t="s">
        <v>32</v>
      </c>
    </row>
    <row r="2722" s="1" customFormat="1" ht="18.75" spans="1:15">
      <c r="A2722" s="121">
        <v>2717</v>
      </c>
      <c r="B2722" s="121" t="s">
        <v>14518</v>
      </c>
      <c r="C2722" s="121" t="s">
        <v>11004</v>
      </c>
      <c r="D2722" s="121" t="s">
        <v>10034</v>
      </c>
      <c r="E2722" s="121" t="s">
        <v>14519</v>
      </c>
      <c r="F2722" s="142" t="s">
        <v>17105</v>
      </c>
      <c r="G2722" s="143" t="s">
        <v>17507</v>
      </c>
      <c r="H2722" s="141" t="s">
        <v>51</v>
      </c>
      <c r="I2722" s="142">
        <v>3</v>
      </c>
      <c r="J2722" s="144" t="s">
        <v>17105</v>
      </c>
      <c r="K2722" s="141" t="s">
        <v>31</v>
      </c>
      <c r="L2722" s="142">
        <v>3</v>
      </c>
      <c r="M2722" s="27">
        <f>L2722*312</f>
        <v>936</v>
      </c>
      <c r="N2722" s="23"/>
      <c r="O2722" s="24" t="s">
        <v>32</v>
      </c>
    </row>
    <row r="2723" s="1" customFormat="1" ht="18.75" spans="1:15">
      <c r="A2723" s="121">
        <v>2718</v>
      </c>
      <c r="B2723" s="121" t="s">
        <v>14518</v>
      </c>
      <c r="C2723" s="121" t="s">
        <v>11004</v>
      </c>
      <c r="D2723" s="121" t="s">
        <v>10034</v>
      </c>
      <c r="E2723" s="121" t="s">
        <v>14519</v>
      </c>
      <c r="F2723" s="142" t="s">
        <v>17105</v>
      </c>
      <c r="G2723" s="143" t="s">
        <v>17508</v>
      </c>
      <c r="H2723" s="141" t="s">
        <v>194</v>
      </c>
      <c r="I2723" s="142">
        <v>2</v>
      </c>
      <c r="J2723" s="144" t="s">
        <v>17105</v>
      </c>
      <c r="K2723" s="141" t="s">
        <v>31</v>
      </c>
      <c r="L2723" s="142">
        <v>2</v>
      </c>
      <c r="M2723" s="27">
        <f>L2723*130</f>
        <v>260</v>
      </c>
      <c r="N2723" s="23"/>
      <c r="O2723" s="24" t="s">
        <v>32</v>
      </c>
    </row>
    <row r="2724" s="1" customFormat="1" ht="18.75" spans="1:15">
      <c r="A2724" s="121">
        <v>2719</v>
      </c>
      <c r="B2724" s="121" t="s">
        <v>14518</v>
      </c>
      <c r="C2724" s="121" t="s">
        <v>11004</v>
      </c>
      <c r="D2724" s="121" t="s">
        <v>10034</v>
      </c>
      <c r="E2724" s="121" t="s">
        <v>14519</v>
      </c>
      <c r="F2724" s="142" t="s">
        <v>17105</v>
      </c>
      <c r="G2724" s="143" t="s">
        <v>17509</v>
      </c>
      <c r="H2724" s="141" t="s">
        <v>194</v>
      </c>
      <c r="I2724" s="142">
        <v>2</v>
      </c>
      <c r="J2724" s="144" t="s">
        <v>17105</v>
      </c>
      <c r="K2724" s="141" t="s">
        <v>31</v>
      </c>
      <c r="L2724" s="142">
        <v>2</v>
      </c>
      <c r="M2724" s="27">
        <f>L2724*130</f>
        <v>260</v>
      </c>
      <c r="N2724" s="23"/>
      <c r="O2724" s="24" t="s">
        <v>32</v>
      </c>
    </row>
    <row r="2725" s="1" customFormat="1" ht="18.75" spans="1:15">
      <c r="A2725" s="121">
        <v>2720</v>
      </c>
      <c r="B2725" s="121" t="s">
        <v>14518</v>
      </c>
      <c r="C2725" s="121" t="s">
        <v>11004</v>
      </c>
      <c r="D2725" s="121" t="s">
        <v>10034</v>
      </c>
      <c r="E2725" s="121" t="s">
        <v>14519</v>
      </c>
      <c r="F2725" s="142" t="s">
        <v>17105</v>
      </c>
      <c r="G2725" s="143" t="s">
        <v>17510</v>
      </c>
      <c r="H2725" s="141" t="s">
        <v>194</v>
      </c>
      <c r="I2725" s="142">
        <v>3</v>
      </c>
      <c r="J2725" s="144" t="s">
        <v>17105</v>
      </c>
      <c r="K2725" s="141" t="s">
        <v>31</v>
      </c>
      <c r="L2725" s="142">
        <v>3</v>
      </c>
      <c r="M2725" s="27">
        <f>L2725*130</f>
        <v>390</v>
      </c>
      <c r="N2725" s="23"/>
      <c r="O2725" s="24" t="s">
        <v>32</v>
      </c>
    </row>
    <row r="2726" s="1" customFormat="1" ht="18.75" spans="1:15">
      <c r="A2726" s="121">
        <v>2721</v>
      </c>
      <c r="B2726" s="121" t="s">
        <v>14518</v>
      </c>
      <c r="C2726" s="121" t="s">
        <v>11004</v>
      </c>
      <c r="D2726" s="121" t="s">
        <v>10034</v>
      </c>
      <c r="E2726" s="121" t="s">
        <v>14519</v>
      </c>
      <c r="F2726" s="142" t="s">
        <v>17105</v>
      </c>
      <c r="G2726" s="143" t="s">
        <v>17511</v>
      </c>
      <c r="H2726" s="141" t="s">
        <v>47</v>
      </c>
      <c r="I2726" s="142">
        <v>1</v>
      </c>
      <c r="J2726" s="144" t="s">
        <v>17105</v>
      </c>
      <c r="K2726" s="141" t="s">
        <v>31</v>
      </c>
      <c r="L2726" s="142">
        <v>1</v>
      </c>
      <c r="M2726" s="27">
        <f>L2726*312</f>
        <v>312</v>
      </c>
      <c r="N2726" s="23"/>
      <c r="O2726" s="24" t="s">
        <v>32</v>
      </c>
    </row>
    <row r="2727" s="1" customFormat="1" ht="18.75" spans="1:15">
      <c r="A2727" s="121">
        <v>2722</v>
      </c>
      <c r="B2727" s="121" t="s">
        <v>14518</v>
      </c>
      <c r="C2727" s="121" t="s">
        <v>11004</v>
      </c>
      <c r="D2727" s="121" t="s">
        <v>10034</v>
      </c>
      <c r="E2727" s="121" t="s">
        <v>14519</v>
      </c>
      <c r="F2727" s="142" t="s">
        <v>17105</v>
      </c>
      <c r="G2727" s="143" t="s">
        <v>17512</v>
      </c>
      <c r="H2727" s="141" t="s">
        <v>194</v>
      </c>
      <c r="I2727" s="142">
        <v>3</v>
      </c>
      <c r="J2727" s="144" t="s">
        <v>17105</v>
      </c>
      <c r="K2727" s="141" t="s">
        <v>31</v>
      </c>
      <c r="L2727" s="142">
        <v>3</v>
      </c>
      <c r="M2727" s="27">
        <f t="shared" ref="M2727:M2748" si="99">L2727*130</f>
        <v>390</v>
      </c>
      <c r="N2727" s="23"/>
      <c r="O2727" s="24" t="s">
        <v>32</v>
      </c>
    </row>
    <row r="2728" s="1" customFormat="1" ht="18.75" spans="1:15">
      <c r="A2728" s="121">
        <v>2723</v>
      </c>
      <c r="B2728" s="121" t="s">
        <v>14518</v>
      </c>
      <c r="C2728" s="121" t="s">
        <v>11004</v>
      </c>
      <c r="D2728" s="121" t="s">
        <v>10034</v>
      </c>
      <c r="E2728" s="121" t="s">
        <v>14519</v>
      </c>
      <c r="F2728" s="142" t="s">
        <v>17105</v>
      </c>
      <c r="G2728" s="143" t="s">
        <v>17513</v>
      </c>
      <c r="H2728" s="141" t="s">
        <v>194</v>
      </c>
      <c r="I2728" s="142">
        <v>2</v>
      </c>
      <c r="J2728" s="144" t="s">
        <v>17105</v>
      </c>
      <c r="K2728" s="141" t="s">
        <v>31</v>
      </c>
      <c r="L2728" s="142">
        <v>2</v>
      </c>
      <c r="M2728" s="27">
        <f t="shared" si="99"/>
        <v>260</v>
      </c>
      <c r="N2728" s="23"/>
      <c r="O2728" s="24" t="s">
        <v>32</v>
      </c>
    </row>
    <row r="2729" s="1" customFormat="1" ht="18.75" spans="1:15">
      <c r="A2729" s="121">
        <v>2724</v>
      </c>
      <c r="B2729" s="121" t="s">
        <v>14518</v>
      </c>
      <c r="C2729" s="121" t="s">
        <v>11004</v>
      </c>
      <c r="D2729" s="121" t="s">
        <v>10034</v>
      </c>
      <c r="E2729" s="121" t="s">
        <v>14519</v>
      </c>
      <c r="F2729" s="142" t="s">
        <v>17105</v>
      </c>
      <c r="G2729" s="143" t="s">
        <v>17514</v>
      </c>
      <c r="H2729" s="141" t="s">
        <v>194</v>
      </c>
      <c r="I2729" s="142">
        <v>3</v>
      </c>
      <c r="J2729" s="144" t="s">
        <v>17105</v>
      </c>
      <c r="K2729" s="141" t="s">
        <v>31</v>
      </c>
      <c r="L2729" s="142">
        <v>3</v>
      </c>
      <c r="M2729" s="27">
        <f t="shared" si="99"/>
        <v>390</v>
      </c>
      <c r="N2729" s="23"/>
      <c r="O2729" s="24" t="s">
        <v>32</v>
      </c>
    </row>
    <row r="2730" s="1" customFormat="1" ht="18.75" spans="1:15">
      <c r="A2730" s="121">
        <v>2725</v>
      </c>
      <c r="B2730" s="121" t="s">
        <v>14518</v>
      </c>
      <c r="C2730" s="121" t="s">
        <v>11004</v>
      </c>
      <c r="D2730" s="121" t="s">
        <v>10034</v>
      </c>
      <c r="E2730" s="121" t="s">
        <v>14519</v>
      </c>
      <c r="F2730" s="142" t="s">
        <v>17105</v>
      </c>
      <c r="G2730" s="143" t="s">
        <v>17515</v>
      </c>
      <c r="H2730" s="141" t="s">
        <v>194</v>
      </c>
      <c r="I2730" s="142">
        <v>3</v>
      </c>
      <c r="J2730" s="144" t="s">
        <v>17105</v>
      </c>
      <c r="K2730" s="141" t="s">
        <v>31</v>
      </c>
      <c r="L2730" s="142">
        <v>3</v>
      </c>
      <c r="M2730" s="27">
        <f t="shared" si="99"/>
        <v>390</v>
      </c>
      <c r="N2730" s="23"/>
      <c r="O2730" s="24" t="s">
        <v>32</v>
      </c>
    </row>
    <row r="2731" s="1" customFormat="1" ht="18.75" spans="1:15">
      <c r="A2731" s="121">
        <v>2726</v>
      </c>
      <c r="B2731" s="121" t="s">
        <v>14518</v>
      </c>
      <c r="C2731" s="121" t="s">
        <v>11004</v>
      </c>
      <c r="D2731" s="121" t="s">
        <v>10034</v>
      </c>
      <c r="E2731" s="121" t="s">
        <v>14519</v>
      </c>
      <c r="F2731" s="142" t="s">
        <v>17105</v>
      </c>
      <c r="G2731" s="143" t="s">
        <v>17516</v>
      </c>
      <c r="H2731" s="141" t="s">
        <v>194</v>
      </c>
      <c r="I2731" s="142">
        <v>4</v>
      </c>
      <c r="J2731" s="144" t="s">
        <v>17105</v>
      </c>
      <c r="K2731" s="141" t="s">
        <v>31</v>
      </c>
      <c r="L2731" s="142">
        <v>4</v>
      </c>
      <c r="M2731" s="27">
        <f t="shared" si="99"/>
        <v>520</v>
      </c>
      <c r="N2731" s="23"/>
      <c r="O2731" s="24" t="s">
        <v>32</v>
      </c>
    </row>
    <row r="2732" s="1" customFormat="1" ht="18.75" spans="1:15">
      <c r="A2732" s="121">
        <v>2727</v>
      </c>
      <c r="B2732" s="121" t="s">
        <v>14518</v>
      </c>
      <c r="C2732" s="121" t="s">
        <v>11004</v>
      </c>
      <c r="D2732" s="121" t="s">
        <v>10034</v>
      </c>
      <c r="E2732" s="121" t="s">
        <v>14519</v>
      </c>
      <c r="F2732" s="142" t="s">
        <v>17105</v>
      </c>
      <c r="G2732" s="143" t="s">
        <v>17517</v>
      </c>
      <c r="H2732" s="141" t="s">
        <v>194</v>
      </c>
      <c r="I2732" s="142">
        <v>3</v>
      </c>
      <c r="J2732" s="144" t="s">
        <v>17105</v>
      </c>
      <c r="K2732" s="141" t="s">
        <v>31</v>
      </c>
      <c r="L2732" s="142">
        <v>3</v>
      </c>
      <c r="M2732" s="27">
        <f t="shared" si="99"/>
        <v>390</v>
      </c>
      <c r="N2732" s="23"/>
      <c r="O2732" s="24" t="s">
        <v>32</v>
      </c>
    </row>
    <row r="2733" s="1" customFormat="1" ht="18.75" spans="1:15">
      <c r="A2733" s="121">
        <v>2728</v>
      </c>
      <c r="B2733" s="121" t="s">
        <v>14518</v>
      </c>
      <c r="C2733" s="121" t="s">
        <v>11004</v>
      </c>
      <c r="D2733" s="121" t="s">
        <v>10034</v>
      </c>
      <c r="E2733" s="121" t="s">
        <v>14519</v>
      </c>
      <c r="F2733" s="142" t="s">
        <v>17105</v>
      </c>
      <c r="G2733" s="143" t="s">
        <v>17518</v>
      </c>
      <c r="H2733" s="141" t="s">
        <v>194</v>
      </c>
      <c r="I2733" s="142">
        <v>3</v>
      </c>
      <c r="J2733" s="144" t="s">
        <v>17105</v>
      </c>
      <c r="K2733" s="141" t="s">
        <v>31</v>
      </c>
      <c r="L2733" s="142">
        <v>3</v>
      </c>
      <c r="M2733" s="27">
        <f t="shared" si="99"/>
        <v>390</v>
      </c>
      <c r="N2733" s="23"/>
      <c r="O2733" s="24" t="s">
        <v>32</v>
      </c>
    </row>
    <row r="2734" s="1" customFormat="1" ht="18.75" spans="1:15">
      <c r="A2734" s="121">
        <v>2729</v>
      </c>
      <c r="B2734" s="121" t="s">
        <v>14518</v>
      </c>
      <c r="C2734" s="121" t="s">
        <v>11004</v>
      </c>
      <c r="D2734" s="121" t="s">
        <v>10034</v>
      </c>
      <c r="E2734" s="121" t="s">
        <v>14519</v>
      </c>
      <c r="F2734" s="142" t="s">
        <v>17105</v>
      </c>
      <c r="G2734" s="143" t="s">
        <v>17519</v>
      </c>
      <c r="H2734" s="141" t="s">
        <v>194</v>
      </c>
      <c r="I2734" s="142">
        <v>2</v>
      </c>
      <c r="J2734" s="144" t="s">
        <v>17105</v>
      </c>
      <c r="K2734" s="141" t="s">
        <v>31</v>
      </c>
      <c r="L2734" s="142">
        <v>2</v>
      </c>
      <c r="M2734" s="27">
        <f t="shared" si="99"/>
        <v>260</v>
      </c>
      <c r="N2734" s="23"/>
      <c r="O2734" s="24" t="s">
        <v>32</v>
      </c>
    </row>
    <row r="2735" s="1" customFormat="1" ht="18.75" spans="1:15">
      <c r="A2735" s="121">
        <v>2730</v>
      </c>
      <c r="B2735" s="121" t="s">
        <v>14518</v>
      </c>
      <c r="C2735" s="121" t="s">
        <v>11004</v>
      </c>
      <c r="D2735" s="121" t="s">
        <v>10034</v>
      </c>
      <c r="E2735" s="121" t="s">
        <v>14519</v>
      </c>
      <c r="F2735" s="142" t="s">
        <v>17105</v>
      </c>
      <c r="G2735" s="143" t="s">
        <v>17520</v>
      </c>
      <c r="H2735" s="141" t="s">
        <v>194</v>
      </c>
      <c r="I2735" s="142">
        <v>1</v>
      </c>
      <c r="J2735" s="144" t="s">
        <v>17105</v>
      </c>
      <c r="K2735" s="141" t="s">
        <v>31</v>
      </c>
      <c r="L2735" s="142">
        <v>1</v>
      </c>
      <c r="M2735" s="27">
        <f t="shared" si="99"/>
        <v>130</v>
      </c>
      <c r="N2735" s="23"/>
      <c r="O2735" s="24" t="s">
        <v>32</v>
      </c>
    </row>
    <row r="2736" s="1" customFormat="1" ht="18.75" spans="1:15">
      <c r="A2736" s="121">
        <v>2731</v>
      </c>
      <c r="B2736" s="121" t="s">
        <v>14518</v>
      </c>
      <c r="C2736" s="121" t="s">
        <v>11004</v>
      </c>
      <c r="D2736" s="121" t="s">
        <v>10034</v>
      </c>
      <c r="E2736" s="121" t="s">
        <v>14519</v>
      </c>
      <c r="F2736" s="142" t="s">
        <v>17105</v>
      </c>
      <c r="G2736" s="143" t="s">
        <v>17521</v>
      </c>
      <c r="H2736" s="141" t="s">
        <v>194</v>
      </c>
      <c r="I2736" s="142">
        <v>1</v>
      </c>
      <c r="J2736" s="144" t="s">
        <v>17105</v>
      </c>
      <c r="K2736" s="141" t="s">
        <v>31</v>
      </c>
      <c r="L2736" s="142">
        <v>1</v>
      </c>
      <c r="M2736" s="27">
        <f t="shared" si="99"/>
        <v>130</v>
      </c>
      <c r="N2736" s="23"/>
      <c r="O2736" s="24" t="s">
        <v>32</v>
      </c>
    </row>
    <row r="2737" s="1" customFormat="1" ht="18.75" spans="1:15">
      <c r="A2737" s="121">
        <v>2732</v>
      </c>
      <c r="B2737" s="121" t="s">
        <v>14518</v>
      </c>
      <c r="C2737" s="121" t="s">
        <v>11004</v>
      </c>
      <c r="D2737" s="121" t="s">
        <v>10034</v>
      </c>
      <c r="E2737" s="121" t="s">
        <v>14519</v>
      </c>
      <c r="F2737" s="142" t="s">
        <v>17105</v>
      </c>
      <c r="G2737" s="143" t="s">
        <v>17522</v>
      </c>
      <c r="H2737" s="141" t="s">
        <v>194</v>
      </c>
      <c r="I2737" s="142">
        <v>2</v>
      </c>
      <c r="J2737" s="144" t="s">
        <v>17105</v>
      </c>
      <c r="K2737" s="141" t="s">
        <v>31</v>
      </c>
      <c r="L2737" s="142">
        <v>2</v>
      </c>
      <c r="M2737" s="27">
        <f t="shared" si="99"/>
        <v>260</v>
      </c>
      <c r="N2737" s="23"/>
      <c r="O2737" s="24" t="s">
        <v>32</v>
      </c>
    </row>
    <row r="2738" s="1" customFormat="1" ht="18.75" spans="1:15">
      <c r="A2738" s="121">
        <v>2733</v>
      </c>
      <c r="B2738" s="121" t="s">
        <v>14518</v>
      </c>
      <c r="C2738" s="121" t="s">
        <v>11004</v>
      </c>
      <c r="D2738" s="121" t="s">
        <v>10034</v>
      </c>
      <c r="E2738" s="121" t="s">
        <v>14519</v>
      </c>
      <c r="F2738" s="142" t="s">
        <v>17105</v>
      </c>
      <c r="G2738" s="143" t="s">
        <v>17523</v>
      </c>
      <c r="H2738" s="141" t="s">
        <v>194</v>
      </c>
      <c r="I2738" s="142">
        <v>3</v>
      </c>
      <c r="J2738" s="144" t="s">
        <v>17105</v>
      </c>
      <c r="K2738" s="141" t="s">
        <v>31</v>
      </c>
      <c r="L2738" s="142">
        <v>3</v>
      </c>
      <c r="M2738" s="27">
        <f t="shared" si="99"/>
        <v>390</v>
      </c>
      <c r="N2738" s="23"/>
      <c r="O2738" s="24" t="s">
        <v>32</v>
      </c>
    </row>
    <row r="2739" s="1" customFormat="1" ht="18.75" spans="1:15">
      <c r="A2739" s="121">
        <v>2734</v>
      </c>
      <c r="B2739" s="121" t="s">
        <v>14518</v>
      </c>
      <c r="C2739" s="121" t="s">
        <v>11004</v>
      </c>
      <c r="D2739" s="121" t="s">
        <v>10034</v>
      </c>
      <c r="E2739" s="121" t="s">
        <v>14519</v>
      </c>
      <c r="F2739" s="142" t="s">
        <v>17105</v>
      </c>
      <c r="G2739" s="143" t="s">
        <v>17524</v>
      </c>
      <c r="H2739" s="141" t="s">
        <v>194</v>
      </c>
      <c r="I2739" s="142">
        <v>2</v>
      </c>
      <c r="J2739" s="144" t="s">
        <v>17105</v>
      </c>
      <c r="K2739" s="141" t="s">
        <v>31</v>
      </c>
      <c r="L2739" s="142">
        <v>2</v>
      </c>
      <c r="M2739" s="27">
        <f t="shared" si="99"/>
        <v>260</v>
      </c>
      <c r="N2739" s="23"/>
      <c r="O2739" s="24" t="s">
        <v>32</v>
      </c>
    </row>
    <row r="2740" s="1" customFormat="1" ht="18.75" spans="1:15">
      <c r="A2740" s="121">
        <v>2735</v>
      </c>
      <c r="B2740" s="121" t="s">
        <v>14518</v>
      </c>
      <c r="C2740" s="121" t="s">
        <v>11004</v>
      </c>
      <c r="D2740" s="121" t="s">
        <v>10034</v>
      </c>
      <c r="E2740" s="121" t="s">
        <v>14519</v>
      </c>
      <c r="F2740" s="142" t="s">
        <v>17105</v>
      </c>
      <c r="G2740" s="143" t="s">
        <v>17525</v>
      </c>
      <c r="H2740" s="141" t="s">
        <v>194</v>
      </c>
      <c r="I2740" s="142">
        <v>2</v>
      </c>
      <c r="J2740" s="144" t="s">
        <v>17105</v>
      </c>
      <c r="K2740" s="141" t="s">
        <v>31</v>
      </c>
      <c r="L2740" s="142">
        <v>2</v>
      </c>
      <c r="M2740" s="27">
        <f t="shared" si="99"/>
        <v>260</v>
      </c>
      <c r="N2740" s="23"/>
      <c r="O2740" s="24" t="s">
        <v>32</v>
      </c>
    </row>
    <row r="2741" s="1" customFormat="1" ht="18.75" spans="1:15">
      <c r="A2741" s="121">
        <v>2736</v>
      </c>
      <c r="B2741" s="121" t="s">
        <v>14518</v>
      </c>
      <c r="C2741" s="121" t="s">
        <v>11004</v>
      </c>
      <c r="D2741" s="121" t="s">
        <v>10034</v>
      </c>
      <c r="E2741" s="121" t="s">
        <v>14519</v>
      </c>
      <c r="F2741" s="142" t="s">
        <v>17105</v>
      </c>
      <c r="G2741" s="143" t="s">
        <v>17526</v>
      </c>
      <c r="H2741" s="141" t="s">
        <v>194</v>
      </c>
      <c r="I2741" s="142">
        <v>3</v>
      </c>
      <c r="J2741" s="144" t="s">
        <v>17105</v>
      </c>
      <c r="K2741" s="141" t="s">
        <v>31</v>
      </c>
      <c r="L2741" s="142">
        <v>3</v>
      </c>
      <c r="M2741" s="27">
        <f t="shared" si="99"/>
        <v>390</v>
      </c>
      <c r="N2741" s="23"/>
      <c r="O2741" s="24" t="s">
        <v>32</v>
      </c>
    </row>
    <row r="2742" s="1" customFormat="1" ht="18.75" spans="1:15">
      <c r="A2742" s="121">
        <v>2737</v>
      </c>
      <c r="B2742" s="121" t="s">
        <v>14518</v>
      </c>
      <c r="C2742" s="121" t="s">
        <v>11004</v>
      </c>
      <c r="D2742" s="121" t="s">
        <v>10034</v>
      </c>
      <c r="E2742" s="121" t="s">
        <v>14519</v>
      </c>
      <c r="F2742" s="142" t="s">
        <v>17105</v>
      </c>
      <c r="G2742" s="143" t="s">
        <v>17527</v>
      </c>
      <c r="H2742" s="141" t="s">
        <v>194</v>
      </c>
      <c r="I2742" s="142">
        <v>3</v>
      </c>
      <c r="J2742" s="144" t="s">
        <v>17105</v>
      </c>
      <c r="K2742" s="141" t="s">
        <v>31</v>
      </c>
      <c r="L2742" s="142">
        <v>3</v>
      </c>
      <c r="M2742" s="27">
        <f t="shared" si="99"/>
        <v>390</v>
      </c>
      <c r="N2742" s="23"/>
      <c r="O2742" s="24" t="s">
        <v>32</v>
      </c>
    </row>
    <row r="2743" s="1" customFormat="1" ht="18.75" spans="1:15">
      <c r="A2743" s="121">
        <v>2738</v>
      </c>
      <c r="B2743" s="121" t="s">
        <v>14518</v>
      </c>
      <c r="C2743" s="121" t="s">
        <v>11004</v>
      </c>
      <c r="D2743" s="121" t="s">
        <v>10034</v>
      </c>
      <c r="E2743" s="121" t="s">
        <v>14519</v>
      </c>
      <c r="F2743" s="142" t="s">
        <v>17105</v>
      </c>
      <c r="G2743" s="143" t="s">
        <v>17528</v>
      </c>
      <c r="H2743" s="141" t="s">
        <v>194</v>
      </c>
      <c r="I2743" s="142">
        <v>1</v>
      </c>
      <c r="J2743" s="144" t="s">
        <v>17105</v>
      </c>
      <c r="K2743" s="141" t="s">
        <v>31</v>
      </c>
      <c r="L2743" s="142">
        <v>1</v>
      </c>
      <c r="M2743" s="27">
        <f t="shared" si="99"/>
        <v>130</v>
      </c>
      <c r="N2743" s="23"/>
      <c r="O2743" s="24" t="s">
        <v>32</v>
      </c>
    </row>
    <row r="2744" s="1" customFormat="1" ht="18.75" spans="1:15">
      <c r="A2744" s="121">
        <v>2739</v>
      </c>
      <c r="B2744" s="121" t="s">
        <v>14518</v>
      </c>
      <c r="C2744" s="121" t="s">
        <v>11004</v>
      </c>
      <c r="D2744" s="121" t="s">
        <v>10034</v>
      </c>
      <c r="E2744" s="121" t="s">
        <v>14519</v>
      </c>
      <c r="F2744" s="142" t="s">
        <v>17105</v>
      </c>
      <c r="G2744" s="143" t="s">
        <v>17529</v>
      </c>
      <c r="H2744" s="141" t="s">
        <v>194</v>
      </c>
      <c r="I2744" s="142">
        <v>1</v>
      </c>
      <c r="J2744" s="144" t="s">
        <v>17105</v>
      </c>
      <c r="K2744" s="141" t="s">
        <v>31</v>
      </c>
      <c r="L2744" s="142">
        <v>1</v>
      </c>
      <c r="M2744" s="27">
        <f t="shared" si="99"/>
        <v>130</v>
      </c>
      <c r="N2744" s="23"/>
      <c r="O2744" s="24" t="s">
        <v>32</v>
      </c>
    </row>
    <row r="2745" s="1" customFormat="1" ht="18.75" spans="1:15">
      <c r="A2745" s="121">
        <v>2740</v>
      </c>
      <c r="B2745" s="121" t="s">
        <v>14518</v>
      </c>
      <c r="C2745" s="121" t="s">
        <v>11004</v>
      </c>
      <c r="D2745" s="121" t="s">
        <v>10034</v>
      </c>
      <c r="E2745" s="121" t="s">
        <v>14519</v>
      </c>
      <c r="F2745" s="142" t="s">
        <v>17105</v>
      </c>
      <c r="G2745" s="143" t="s">
        <v>17530</v>
      </c>
      <c r="H2745" s="141" t="s">
        <v>194</v>
      </c>
      <c r="I2745" s="142">
        <v>3</v>
      </c>
      <c r="J2745" s="144" t="s">
        <v>17105</v>
      </c>
      <c r="K2745" s="141" t="s">
        <v>31</v>
      </c>
      <c r="L2745" s="142">
        <v>3</v>
      </c>
      <c r="M2745" s="27">
        <f t="shared" si="99"/>
        <v>390</v>
      </c>
      <c r="N2745" s="23"/>
      <c r="O2745" s="24" t="s">
        <v>32</v>
      </c>
    </row>
    <row r="2746" s="1" customFormat="1" ht="18.75" spans="1:15">
      <c r="A2746" s="121">
        <v>2741</v>
      </c>
      <c r="B2746" s="121" t="s">
        <v>14518</v>
      </c>
      <c r="C2746" s="121" t="s">
        <v>11004</v>
      </c>
      <c r="D2746" s="121" t="s">
        <v>10034</v>
      </c>
      <c r="E2746" s="121" t="s">
        <v>14519</v>
      </c>
      <c r="F2746" s="142" t="s">
        <v>17105</v>
      </c>
      <c r="G2746" s="143" t="s">
        <v>17531</v>
      </c>
      <c r="H2746" s="141" t="s">
        <v>194</v>
      </c>
      <c r="I2746" s="142">
        <v>3</v>
      </c>
      <c r="J2746" s="144" t="s">
        <v>17105</v>
      </c>
      <c r="K2746" s="141" t="s">
        <v>31</v>
      </c>
      <c r="L2746" s="142">
        <v>3</v>
      </c>
      <c r="M2746" s="27">
        <f t="shared" si="99"/>
        <v>390</v>
      </c>
      <c r="N2746" s="23"/>
      <c r="O2746" s="24" t="s">
        <v>32</v>
      </c>
    </row>
    <row r="2747" s="1" customFormat="1" ht="18.75" spans="1:15">
      <c r="A2747" s="121">
        <v>2742</v>
      </c>
      <c r="B2747" s="121" t="s">
        <v>14518</v>
      </c>
      <c r="C2747" s="121" t="s">
        <v>11004</v>
      </c>
      <c r="D2747" s="121" t="s">
        <v>10034</v>
      </c>
      <c r="E2747" s="121" t="s">
        <v>14519</v>
      </c>
      <c r="F2747" s="142" t="s">
        <v>17105</v>
      </c>
      <c r="G2747" s="143" t="s">
        <v>17532</v>
      </c>
      <c r="H2747" s="141" t="s">
        <v>194</v>
      </c>
      <c r="I2747" s="142">
        <v>3</v>
      </c>
      <c r="J2747" s="144" t="s">
        <v>17105</v>
      </c>
      <c r="K2747" s="141" t="s">
        <v>31</v>
      </c>
      <c r="L2747" s="142">
        <v>3</v>
      </c>
      <c r="M2747" s="27">
        <f t="shared" si="99"/>
        <v>390</v>
      </c>
      <c r="N2747" s="23"/>
      <c r="O2747" s="24" t="s">
        <v>32</v>
      </c>
    </row>
    <row r="2748" s="1" customFormat="1" ht="18.75" spans="1:15">
      <c r="A2748" s="121">
        <v>2743</v>
      </c>
      <c r="B2748" s="121" t="s">
        <v>14518</v>
      </c>
      <c r="C2748" s="121" t="s">
        <v>11004</v>
      </c>
      <c r="D2748" s="121" t="s">
        <v>10034</v>
      </c>
      <c r="E2748" s="121" t="s">
        <v>14519</v>
      </c>
      <c r="F2748" s="142" t="s">
        <v>17105</v>
      </c>
      <c r="G2748" s="143" t="s">
        <v>17533</v>
      </c>
      <c r="H2748" s="141" t="s">
        <v>194</v>
      </c>
      <c r="I2748" s="142">
        <v>2</v>
      </c>
      <c r="J2748" s="144" t="s">
        <v>17105</v>
      </c>
      <c r="K2748" s="141" t="s">
        <v>31</v>
      </c>
      <c r="L2748" s="142">
        <v>2</v>
      </c>
      <c r="M2748" s="27">
        <f t="shared" si="99"/>
        <v>260</v>
      </c>
      <c r="N2748" s="23"/>
      <c r="O2748" s="24" t="s">
        <v>32</v>
      </c>
    </row>
    <row r="2749" s="1" customFormat="1" ht="18.75" spans="1:15">
      <c r="A2749" s="121">
        <v>2744</v>
      </c>
      <c r="B2749" s="121" t="s">
        <v>14518</v>
      </c>
      <c r="C2749" s="121" t="s">
        <v>11004</v>
      </c>
      <c r="D2749" s="121" t="s">
        <v>10034</v>
      </c>
      <c r="E2749" s="121" t="s">
        <v>14519</v>
      </c>
      <c r="F2749" s="142" t="s">
        <v>17105</v>
      </c>
      <c r="G2749" s="143" t="s">
        <v>17534</v>
      </c>
      <c r="H2749" s="141" t="s">
        <v>51</v>
      </c>
      <c r="I2749" s="142">
        <v>3</v>
      </c>
      <c r="J2749" s="144" t="s">
        <v>17105</v>
      </c>
      <c r="K2749" s="141" t="s">
        <v>31</v>
      </c>
      <c r="L2749" s="142">
        <v>3</v>
      </c>
      <c r="M2749" s="27">
        <f>L2749*312</f>
        <v>936</v>
      </c>
      <c r="N2749" s="23"/>
      <c r="O2749" s="24" t="s">
        <v>32</v>
      </c>
    </row>
    <row r="2750" s="1" customFormat="1" ht="18.75" spans="1:15">
      <c r="A2750" s="121">
        <v>2745</v>
      </c>
      <c r="B2750" s="121" t="s">
        <v>14518</v>
      </c>
      <c r="C2750" s="121" t="s">
        <v>11004</v>
      </c>
      <c r="D2750" s="121" t="s">
        <v>10034</v>
      </c>
      <c r="E2750" s="121" t="s">
        <v>14519</v>
      </c>
      <c r="F2750" s="142" t="s">
        <v>17105</v>
      </c>
      <c r="G2750" s="143" t="s">
        <v>17535</v>
      </c>
      <c r="H2750" s="141" t="s">
        <v>194</v>
      </c>
      <c r="I2750" s="142">
        <v>4</v>
      </c>
      <c r="J2750" s="144" t="s">
        <v>17105</v>
      </c>
      <c r="K2750" s="141" t="s">
        <v>31</v>
      </c>
      <c r="L2750" s="142">
        <v>4</v>
      </c>
      <c r="M2750" s="27">
        <f>L2750*130</f>
        <v>520</v>
      </c>
      <c r="N2750" s="23"/>
      <c r="O2750" s="24" t="s">
        <v>32</v>
      </c>
    </row>
    <row r="2751" s="1" customFormat="1" ht="18.75" spans="1:15">
      <c r="A2751" s="121">
        <v>2746</v>
      </c>
      <c r="B2751" s="121" t="s">
        <v>14518</v>
      </c>
      <c r="C2751" s="121" t="s">
        <v>11004</v>
      </c>
      <c r="D2751" s="121" t="s">
        <v>10034</v>
      </c>
      <c r="E2751" s="121" t="s">
        <v>14519</v>
      </c>
      <c r="F2751" s="142" t="s">
        <v>17105</v>
      </c>
      <c r="G2751" s="143" t="s">
        <v>17536</v>
      </c>
      <c r="H2751" s="141" t="s">
        <v>194</v>
      </c>
      <c r="I2751" s="142">
        <v>3</v>
      </c>
      <c r="J2751" s="144" t="s">
        <v>17105</v>
      </c>
      <c r="K2751" s="141" t="s">
        <v>31</v>
      </c>
      <c r="L2751" s="142">
        <v>3</v>
      </c>
      <c r="M2751" s="27">
        <f>L2751*130</f>
        <v>390</v>
      </c>
      <c r="N2751" s="23"/>
      <c r="O2751" s="24" t="s">
        <v>32</v>
      </c>
    </row>
    <row r="2752" s="1" customFormat="1" ht="18.75" spans="1:15">
      <c r="A2752" s="121">
        <v>2747</v>
      </c>
      <c r="B2752" s="121" t="s">
        <v>14518</v>
      </c>
      <c r="C2752" s="121" t="s">
        <v>11004</v>
      </c>
      <c r="D2752" s="121" t="s">
        <v>10034</v>
      </c>
      <c r="E2752" s="121" t="s">
        <v>14519</v>
      </c>
      <c r="F2752" s="142" t="s">
        <v>17105</v>
      </c>
      <c r="G2752" s="143" t="s">
        <v>17537</v>
      </c>
      <c r="H2752" s="141" t="s">
        <v>51</v>
      </c>
      <c r="I2752" s="142">
        <v>2</v>
      </c>
      <c r="J2752" s="144" t="s">
        <v>17105</v>
      </c>
      <c r="K2752" s="141" t="s">
        <v>31</v>
      </c>
      <c r="L2752" s="142">
        <v>2</v>
      </c>
      <c r="M2752" s="27">
        <f>L2752*312</f>
        <v>624</v>
      </c>
      <c r="N2752" s="23"/>
      <c r="O2752" s="24" t="s">
        <v>32</v>
      </c>
    </row>
    <row r="2753" s="1" customFormat="1" ht="18.75" spans="1:15">
      <c r="A2753" s="121">
        <v>2748</v>
      </c>
      <c r="B2753" s="121" t="s">
        <v>14518</v>
      </c>
      <c r="C2753" s="121" t="s">
        <v>11004</v>
      </c>
      <c r="D2753" s="121" t="s">
        <v>10034</v>
      </c>
      <c r="E2753" s="121" t="s">
        <v>14519</v>
      </c>
      <c r="F2753" s="142" t="s">
        <v>17105</v>
      </c>
      <c r="G2753" s="143" t="s">
        <v>17538</v>
      </c>
      <c r="H2753" s="141" t="s">
        <v>194</v>
      </c>
      <c r="I2753" s="142">
        <v>3</v>
      </c>
      <c r="J2753" s="144" t="s">
        <v>17105</v>
      </c>
      <c r="K2753" s="141" t="s">
        <v>31</v>
      </c>
      <c r="L2753" s="142">
        <v>3</v>
      </c>
      <c r="M2753" s="27">
        <f>L2753*130</f>
        <v>390</v>
      </c>
      <c r="N2753" s="23"/>
      <c r="O2753" s="24" t="s">
        <v>32</v>
      </c>
    </row>
    <row r="2754" s="1" customFormat="1" ht="18.75" spans="1:15">
      <c r="A2754" s="121">
        <v>2749</v>
      </c>
      <c r="B2754" s="121" t="s">
        <v>14518</v>
      </c>
      <c r="C2754" s="121" t="s">
        <v>11004</v>
      </c>
      <c r="D2754" s="121" t="s">
        <v>10034</v>
      </c>
      <c r="E2754" s="121" t="s">
        <v>14519</v>
      </c>
      <c r="F2754" s="142" t="s">
        <v>17105</v>
      </c>
      <c r="G2754" s="143" t="s">
        <v>11218</v>
      </c>
      <c r="H2754" s="141" t="s">
        <v>194</v>
      </c>
      <c r="I2754" s="142">
        <v>2</v>
      </c>
      <c r="J2754" s="144" t="s">
        <v>17105</v>
      </c>
      <c r="K2754" s="141" t="s">
        <v>31</v>
      </c>
      <c r="L2754" s="142">
        <v>2</v>
      </c>
      <c r="M2754" s="27">
        <f>L2754*130</f>
        <v>260</v>
      </c>
      <c r="N2754" s="23"/>
      <c r="O2754" s="24" t="s">
        <v>32</v>
      </c>
    </row>
    <row r="2755" s="1" customFormat="1" ht="18.75" spans="1:15">
      <c r="A2755" s="121">
        <v>2750</v>
      </c>
      <c r="B2755" s="121" t="s">
        <v>14518</v>
      </c>
      <c r="C2755" s="121" t="s">
        <v>11004</v>
      </c>
      <c r="D2755" s="121" t="s">
        <v>10034</v>
      </c>
      <c r="E2755" s="121" t="s">
        <v>14519</v>
      </c>
      <c r="F2755" s="142" t="s">
        <v>17539</v>
      </c>
      <c r="G2755" s="143" t="s">
        <v>17540</v>
      </c>
      <c r="H2755" s="141" t="s">
        <v>1583</v>
      </c>
      <c r="I2755" s="142">
        <v>6</v>
      </c>
      <c r="J2755" s="144" t="s">
        <v>17541</v>
      </c>
      <c r="K2755" s="141" t="s">
        <v>14748</v>
      </c>
      <c r="L2755" s="142">
        <v>2</v>
      </c>
      <c r="M2755" s="27">
        <f>L2755*130</f>
        <v>260</v>
      </c>
      <c r="N2755" s="23"/>
      <c r="O2755" s="24" t="s">
        <v>32</v>
      </c>
    </row>
    <row r="2756" s="1" customFormat="1" ht="18.75" spans="1:15">
      <c r="A2756" s="121">
        <v>2751</v>
      </c>
      <c r="B2756" s="121" t="s">
        <v>14518</v>
      </c>
      <c r="C2756" s="121" t="s">
        <v>11004</v>
      </c>
      <c r="D2756" s="121" t="s">
        <v>10034</v>
      </c>
      <c r="E2756" s="121" t="s">
        <v>14519</v>
      </c>
      <c r="F2756" s="142" t="s">
        <v>17539</v>
      </c>
      <c r="G2756" s="143" t="s">
        <v>17542</v>
      </c>
      <c r="H2756" s="141" t="s">
        <v>1583</v>
      </c>
      <c r="I2756" s="142">
        <v>3</v>
      </c>
      <c r="J2756" s="144" t="s">
        <v>17543</v>
      </c>
      <c r="K2756" s="141" t="s">
        <v>14748</v>
      </c>
      <c r="L2756" s="142">
        <v>3</v>
      </c>
      <c r="M2756" s="27">
        <f>L2756*130</f>
        <v>390</v>
      </c>
      <c r="N2756" s="23"/>
      <c r="O2756" s="24" t="s">
        <v>32</v>
      </c>
    </row>
    <row r="2757" s="1" customFormat="1" ht="18.75" spans="1:15">
      <c r="A2757" s="121">
        <v>2752</v>
      </c>
      <c r="B2757" s="121" t="s">
        <v>14518</v>
      </c>
      <c r="C2757" s="121" t="s">
        <v>11004</v>
      </c>
      <c r="D2757" s="121" t="s">
        <v>10034</v>
      </c>
      <c r="E2757" s="121" t="s">
        <v>14519</v>
      </c>
      <c r="F2757" s="142" t="s">
        <v>17539</v>
      </c>
      <c r="G2757" s="143" t="s">
        <v>17544</v>
      </c>
      <c r="H2757" s="141" t="s">
        <v>11034</v>
      </c>
      <c r="I2757" s="142">
        <v>1</v>
      </c>
      <c r="J2757" s="144" t="s">
        <v>17545</v>
      </c>
      <c r="K2757" s="141" t="s">
        <v>14748</v>
      </c>
      <c r="L2757" s="142">
        <v>1</v>
      </c>
      <c r="M2757" s="27">
        <f>L2757*312</f>
        <v>312</v>
      </c>
      <c r="N2757" s="23"/>
      <c r="O2757" s="24" t="s">
        <v>32</v>
      </c>
    </row>
    <row r="2758" s="1" customFormat="1" ht="18.75" spans="1:15">
      <c r="A2758" s="121">
        <v>2753</v>
      </c>
      <c r="B2758" s="121" t="s">
        <v>14518</v>
      </c>
      <c r="C2758" s="121" t="s">
        <v>11004</v>
      </c>
      <c r="D2758" s="121" t="s">
        <v>10034</v>
      </c>
      <c r="E2758" s="121" t="s">
        <v>14519</v>
      </c>
      <c r="F2758" s="142" t="s">
        <v>17539</v>
      </c>
      <c r="G2758" s="143" t="s">
        <v>17546</v>
      </c>
      <c r="H2758" s="141" t="s">
        <v>1583</v>
      </c>
      <c r="I2758" s="142">
        <v>4</v>
      </c>
      <c r="J2758" s="144" t="s">
        <v>17547</v>
      </c>
      <c r="K2758" s="141" t="s">
        <v>14748</v>
      </c>
      <c r="L2758" s="142">
        <v>4</v>
      </c>
      <c r="M2758" s="27">
        <f t="shared" ref="M2758:M2789" si="100">L2758*130</f>
        <v>520</v>
      </c>
      <c r="N2758" s="23"/>
      <c r="O2758" s="24" t="s">
        <v>32</v>
      </c>
    </row>
    <row r="2759" s="1" customFormat="1" ht="18.75" spans="1:15">
      <c r="A2759" s="121">
        <v>2754</v>
      </c>
      <c r="B2759" s="121" t="s">
        <v>14518</v>
      </c>
      <c r="C2759" s="121" t="s">
        <v>11004</v>
      </c>
      <c r="D2759" s="121" t="s">
        <v>10034</v>
      </c>
      <c r="E2759" s="121" t="s">
        <v>14519</v>
      </c>
      <c r="F2759" s="142" t="s">
        <v>17539</v>
      </c>
      <c r="G2759" s="143" t="s">
        <v>17548</v>
      </c>
      <c r="H2759" s="141" t="s">
        <v>1583</v>
      </c>
      <c r="I2759" s="142">
        <v>6</v>
      </c>
      <c r="J2759" s="144" t="s">
        <v>17549</v>
      </c>
      <c r="K2759" s="141" t="s">
        <v>14748</v>
      </c>
      <c r="L2759" s="142">
        <v>6</v>
      </c>
      <c r="M2759" s="27">
        <f t="shared" si="100"/>
        <v>780</v>
      </c>
      <c r="N2759" s="23"/>
      <c r="O2759" s="24" t="s">
        <v>32</v>
      </c>
    </row>
    <row r="2760" s="1" customFormat="1" ht="18.75" spans="1:15">
      <c r="A2760" s="121">
        <v>2755</v>
      </c>
      <c r="B2760" s="121" t="s">
        <v>14518</v>
      </c>
      <c r="C2760" s="121" t="s">
        <v>11004</v>
      </c>
      <c r="D2760" s="121" t="s">
        <v>10034</v>
      </c>
      <c r="E2760" s="121" t="s">
        <v>14519</v>
      </c>
      <c r="F2760" s="142" t="s">
        <v>17539</v>
      </c>
      <c r="G2760" s="153" t="s">
        <v>17550</v>
      </c>
      <c r="H2760" s="141" t="s">
        <v>1583</v>
      </c>
      <c r="I2760" s="142">
        <v>6</v>
      </c>
      <c r="J2760" s="144" t="s">
        <v>17551</v>
      </c>
      <c r="K2760" s="141" t="s">
        <v>14748</v>
      </c>
      <c r="L2760" s="142">
        <v>6</v>
      </c>
      <c r="M2760" s="27">
        <f t="shared" si="100"/>
        <v>780</v>
      </c>
      <c r="N2760" s="23"/>
      <c r="O2760" s="24" t="s">
        <v>32</v>
      </c>
    </row>
    <row r="2761" s="1" customFormat="1" ht="18.75" spans="1:15">
      <c r="A2761" s="121">
        <v>2756</v>
      </c>
      <c r="B2761" s="121" t="s">
        <v>14518</v>
      </c>
      <c r="C2761" s="121" t="s">
        <v>11004</v>
      </c>
      <c r="D2761" s="121" t="s">
        <v>10034</v>
      </c>
      <c r="E2761" s="121" t="s">
        <v>14519</v>
      </c>
      <c r="F2761" s="142" t="s">
        <v>17539</v>
      </c>
      <c r="G2761" s="153" t="s">
        <v>17552</v>
      </c>
      <c r="H2761" s="141" t="s">
        <v>1583</v>
      </c>
      <c r="I2761" s="142">
        <v>3</v>
      </c>
      <c r="J2761" s="144" t="s">
        <v>17553</v>
      </c>
      <c r="K2761" s="141" t="s">
        <v>14748</v>
      </c>
      <c r="L2761" s="142">
        <v>3</v>
      </c>
      <c r="M2761" s="27">
        <f t="shared" si="100"/>
        <v>390</v>
      </c>
      <c r="N2761" s="23"/>
      <c r="O2761" s="24" t="s">
        <v>32</v>
      </c>
    </row>
    <row r="2762" s="1" customFormat="1" ht="18.75" spans="1:15">
      <c r="A2762" s="121">
        <v>2757</v>
      </c>
      <c r="B2762" s="121" t="s">
        <v>14518</v>
      </c>
      <c r="C2762" s="121" t="s">
        <v>11004</v>
      </c>
      <c r="D2762" s="121" t="s">
        <v>10034</v>
      </c>
      <c r="E2762" s="121" t="s">
        <v>14519</v>
      </c>
      <c r="F2762" s="142" t="s">
        <v>17539</v>
      </c>
      <c r="G2762" s="153" t="s">
        <v>17554</v>
      </c>
      <c r="H2762" s="141" t="s">
        <v>1583</v>
      </c>
      <c r="I2762" s="142">
        <v>4</v>
      </c>
      <c r="J2762" s="144" t="s">
        <v>17555</v>
      </c>
      <c r="K2762" s="141" t="s">
        <v>14748</v>
      </c>
      <c r="L2762" s="142">
        <v>4</v>
      </c>
      <c r="M2762" s="27">
        <f t="shared" si="100"/>
        <v>520</v>
      </c>
      <c r="N2762" s="23"/>
      <c r="O2762" s="24" t="s">
        <v>32</v>
      </c>
    </row>
    <row r="2763" s="1" customFormat="1" ht="18.75" spans="1:15">
      <c r="A2763" s="121">
        <v>2758</v>
      </c>
      <c r="B2763" s="121" t="s">
        <v>14518</v>
      </c>
      <c r="C2763" s="121" t="s">
        <v>11004</v>
      </c>
      <c r="D2763" s="121" t="s">
        <v>10034</v>
      </c>
      <c r="E2763" s="121" t="s">
        <v>14519</v>
      </c>
      <c r="F2763" s="142" t="s">
        <v>17539</v>
      </c>
      <c r="G2763" s="153" t="s">
        <v>17556</v>
      </c>
      <c r="H2763" s="141" t="s">
        <v>1583</v>
      </c>
      <c r="I2763" s="142">
        <v>3</v>
      </c>
      <c r="J2763" s="144" t="s">
        <v>17557</v>
      </c>
      <c r="K2763" s="141" t="s">
        <v>14748</v>
      </c>
      <c r="L2763" s="142">
        <v>2</v>
      </c>
      <c r="M2763" s="27">
        <f t="shared" si="100"/>
        <v>260</v>
      </c>
      <c r="N2763" s="23"/>
      <c r="O2763" s="24" t="s">
        <v>32</v>
      </c>
    </row>
    <row r="2764" s="1" customFormat="1" ht="18.75" spans="1:15">
      <c r="A2764" s="121">
        <v>2759</v>
      </c>
      <c r="B2764" s="121" t="s">
        <v>14518</v>
      </c>
      <c r="C2764" s="121" t="s">
        <v>11004</v>
      </c>
      <c r="D2764" s="121" t="s">
        <v>10034</v>
      </c>
      <c r="E2764" s="121" t="s">
        <v>14519</v>
      </c>
      <c r="F2764" s="142" t="s">
        <v>17539</v>
      </c>
      <c r="G2764" s="153" t="s">
        <v>17558</v>
      </c>
      <c r="H2764" s="141" t="s">
        <v>1583</v>
      </c>
      <c r="I2764" s="142">
        <v>7</v>
      </c>
      <c r="J2764" s="144" t="s">
        <v>17559</v>
      </c>
      <c r="K2764" s="141" t="s">
        <v>14748</v>
      </c>
      <c r="L2764" s="142">
        <v>7</v>
      </c>
      <c r="M2764" s="27">
        <f t="shared" si="100"/>
        <v>910</v>
      </c>
      <c r="N2764" s="23"/>
      <c r="O2764" s="24" t="s">
        <v>32</v>
      </c>
    </row>
    <row r="2765" s="1" customFormat="1" ht="18.75" spans="1:15">
      <c r="A2765" s="121">
        <v>2760</v>
      </c>
      <c r="B2765" s="121" t="s">
        <v>14518</v>
      </c>
      <c r="C2765" s="121" t="s">
        <v>11004</v>
      </c>
      <c r="D2765" s="121" t="s">
        <v>10034</v>
      </c>
      <c r="E2765" s="121" t="s">
        <v>14519</v>
      </c>
      <c r="F2765" s="142" t="s">
        <v>17539</v>
      </c>
      <c r="G2765" s="153" t="s">
        <v>17560</v>
      </c>
      <c r="H2765" s="141" t="s">
        <v>1583</v>
      </c>
      <c r="I2765" s="142">
        <v>3</v>
      </c>
      <c r="J2765" s="144" t="s">
        <v>17561</v>
      </c>
      <c r="K2765" s="141" t="s">
        <v>14748</v>
      </c>
      <c r="L2765" s="142">
        <v>3</v>
      </c>
      <c r="M2765" s="27">
        <f t="shared" si="100"/>
        <v>390</v>
      </c>
      <c r="N2765" s="23"/>
      <c r="O2765" s="24" t="s">
        <v>32</v>
      </c>
    </row>
    <row r="2766" s="1" customFormat="1" ht="18.75" spans="1:15">
      <c r="A2766" s="121">
        <v>2761</v>
      </c>
      <c r="B2766" s="121" t="s">
        <v>14518</v>
      </c>
      <c r="C2766" s="121" t="s">
        <v>11004</v>
      </c>
      <c r="D2766" s="121" t="s">
        <v>10034</v>
      </c>
      <c r="E2766" s="121" t="s">
        <v>14519</v>
      </c>
      <c r="F2766" s="142" t="s">
        <v>17539</v>
      </c>
      <c r="G2766" s="153" t="s">
        <v>17562</v>
      </c>
      <c r="H2766" s="141" t="s">
        <v>1583</v>
      </c>
      <c r="I2766" s="142">
        <v>4</v>
      </c>
      <c r="J2766" s="144" t="s">
        <v>17563</v>
      </c>
      <c r="K2766" s="141" t="s">
        <v>14748</v>
      </c>
      <c r="L2766" s="142">
        <v>4</v>
      </c>
      <c r="M2766" s="27">
        <f t="shared" si="100"/>
        <v>520</v>
      </c>
      <c r="N2766" s="23"/>
      <c r="O2766" s="24" t="s">
        <v>32</v>
      </c>
    </row>
    <row r="2767" s="1" customFormat="1" ht="18.75" spans="1:15">
      <c r="A2767" s="121">
        <v>2762</v>
      </c>
      <c r="B2767" s="121" t="s">
        <v>14518</v>
      </c>
      <c r="C2767" s="121" t="s">
        <v>11004</v>
      </c>
      <c r="D2767" s="121" t="s">
        <v>10034</v>
      </c>
      <c r="E2767" s="121" t="s">
        <v>14519</v>
      </c>
      <c r="F2767" s="142" t="s">
        <v>17539</v>
      </c>
      <c r="G2767" s="153" t="s">
        <v>17564</v>
      </c>
      <c r="H2767" s="141" t="s">
        <v>1583</v>
      </c>
      <c r="I2767" s="142">
        <v>4</v>
      </c>
      <c r="J2767" s="144" t="s">
        <v>17565</v>
      </c>
      <c r="K2767" s="141" t="s">
        <v>14748</v>
      </c>
      <c r="L2767" s="142">
        <v>4</v>
      </c>
      <c r="M2767" s="27">
        <f t="shared" si="100"/>
        <v>520</v>
      </c>
      <c r="N2767" s="23"/>
      <c r="O2767" s="24" t="s">
        <v>32</v>
      </c>
    </row>
    <row r="2768" s="1" customFormat="1" ht="18.75" spans="1:15">
      <c r="A2768" s="121">
        <v>2763</v>
      </c>
      <c r="B2768" s="121" t="s">
        <v>14518</v>
      </c>
      <c r="C2768" s="121" t="s">
        <v>11004</v>
      </c>
      <c r="D2768" s="121" t="s">
        <v>10034</v>
      </c>
      <c r="E2768" s="121" t="s">
        <v>14519</v>
      </c>
      <c r="F2768" s="142" t="s">
        <v>17539</v>
      </c>
      <c r="G2768" s="153" t="s">
        <v>17566</v>
      </c>
      <c r="H2768" s="141" t="s">
        <v>1583</v>
      </c>
      <c r="I2768" s="142">
        <v>3</v>
      </c>
      <c r="J2768" s="144" t="s">
        <v>17567</v>
      </c>
      <c r="K2768" s="141" t="s">
        <v>14748</v>
      </c>
      <c r="L2768" s="142">
        <v>3</v>
      </c>
      <c r="M2768" s="27">
        <f t="shared" si="100"/>
        <v>390</v>
      </c>
      <c r="N2768" s="23"/>
      <c r="O2768" s="24" t="s">
        <v>32</v>
      </c>
    </row>
    <row r="2769" s="1" customFormat="1" ht="18.75" spans="1:15">
      <c r="A2769" s="121">
        <v>2764</v>
      </c>
      <c r="B2769" s="121" t="s">
        <v>14518</v>
      </c>
      <c r="C2769" s="121" t="s">
        <v>11004</v>
      </c>
      <c r="D2769" s="121" t="s">
        <v>10034</v>
      </c>
      <c r="E2769" s="121" t="s">
        <v>14519</v>
      </c>
      <c r="F2769" s="142" t="s">
        <v>17539</v>
      </c>
      <c r="G2769" s="153" t="s">
        <v>17568</v>
      </c>
      <c r="H2769" s="141" t="s">
        <v>1583</v>
      </c>
      <c r="I2769" s="142">
        <v>3</v>
      </c>
      <c r="J2769" s="144" t="s">
        <v>17569</v>
      </c>
      <c r="K2769" s="141" t="s">
        <v>14748</v>
      </c>
      <c r="L2769" s="142">
        <v>3</v>
      </c>
      <c r="M2769" s="27">
        <f t="shared" si="100"/>
        <v>390</v>
      </c>
      <c r="N2769" s="23"/>
      <c r="O2769" s="24" t="s">
        <v>32</v>
      </c>
    </row>
    <row r="2770" s="1" customFormat="1" ht="18.75" spans="1:15">
      <c r="A2770" s="121">
        <v>2765</v>
      </c>
      <c r="B2770" s="121" t="s">
        <v>14518</v>
      </c>
      <c r="C2770" s="121" t="s">
        <v>11004</v>
      </c>
      <c r="D2770" s="121" t="s">
        <v>10034</v>
      </c>
      <c r="E2770" s="121" t="s">
        <v>14519</v>
      </c>
      <c r="F2770" s="142" t="s">
        <v>17539</v>
      </c>
      <c r="G2770" s="153" t="s">
        <v>17570</v>
      </c>
      <c r="H2770" s="141" t="s">
        <v>1583</v>
      </c>
      <c r="I2770" s="142">
        <v>4</v>
      </c>
      <c r="J2770" s="144" t="s">
        <v>17571</v>
      </c>
      <c r="K2770" s="141" t="s">
        <v>14748</v>
      </c>
      <c r="L2770" s="142">
        <v>4</v>
      </c>
      <c r="M2770" s="27">
        <f t="shared" si="100"/>
        <v>520</v>
      </c>
      <c r="N2770" s="23"/>
      <c r="O2770" s="24" t="s">
        <v>32</v>
      </c>
    </row>
    <row r="2771" s="1" customFormat="1" ht="18.75" spans="1:15">
      <c r="A2771" s="121">
        <v>2766</v>
      </c>
      <c r="B2771" s="121" t="s">
        <v>14518</v>
      </c>
      <c r="C2771" s="121" t="s">
        <v>11004</v>
      </c>
      <c r="D2771" s="121" t="s">
        <v>10034</v>
      </c>
      <c r="E2771" s="121" t="s">
        <v>14519</v>
      </c>
      <c r="F2771" s="142" t="s">
        <v>17539</v>
      </c>
      <c r="G2771" s="153" t="s">
        <v>17572</v>
      </c>
      <c r="H2771" s="141" t="s">
        <v>1583</v>
      </c>
      <c r="I2771" s="142">
        <v>5</v>
      </c>
      <c r="J2771" s="144" t="s">
        <v>17573</v>
      </c>
      <c r="K2771" s="141" t="s">
        <v>14748</v>
      </c>
      <c r="L2771" s="142">
        <v>5</v>
      </c>
      <c r="M2771" s="27">
        <f t="shared" si="100"/>
        <v>650</v>
      </c>
      <c r="N2771" s="23"/>
      <c r="O2771" s="24" t="s">
        <v>32</v>
      </c>
    </row>
    <row r="2772" s="1" customFormat="1" ht="18.75" spans="1:15">
      <c r="A2772" s="121">
        <v>2767</v>
      </c>
      <c r="B2772" s="121" t="s">
        <v>14518</v>
      </c>
      <c r="C2772" s="121" t="s">
        <v>11004</v>
      </c>
      <c r="D2772" s="121" t="s">
        <v>10034</v>
      </c>
      <c r="E2772" s="121" t="s">
        <v>14519</v>
      </c>
      <c r="F2772" s="142" t="s">
        <v>17539</v>
      </c>
      <c r="G2772" s="153" t="s">
        <v>17574</v>
      </c>
      <c r="H2772" s="141" t="s">
        <v>1583</v>
      </c>
      <c r="I2772" s="142">
        <v>4</v>
      </c>
      <c r="J2772" s="144" t="s">
        <v>17575</v>
      </c>
      <c r="K2772" s="141" t="s">
        <v>14748</v>
      </c>
      <c r="L2772" s="142">
        <v>4</v>
      </c>
      <c r="M2772" s="27">
        <f t="shared" si="100"/>
        <v>520</v>
      </c>
      <c r="N2772" s="23"/>
      <c r="O2772" s="24" t="s">
        <v>32</v>
      </c>
    </row>
    <row r="2773" s="1" customFormat="1" ht="18.75" spans="1:15">
      <c r="A2773" s="121">
        <v>2768</v>
      </c>
      <c r="B2773" s="121" t="s">
        <v>14518</v>
      </c>
      <c r="C2773" s="121" t="s">
        <v>11004</v>
      </c>
      <c r="D2773" s="121" t="s">
        <v>10034</v>
      </c>
      <c r="E2773" s="121" t="s">
        <v>14519</v>
      </c>
      <c r="F2773" s="142" t="s">
        <v>17539</v>
      </c>
      <c r="G2773" s="153" t="s">
        <v>17576</v>
      </c>
      <c r="H2773" s="141" t="s">
        <v>1583</v>
      </c>
      <c r="I2773" s="142">
        <v>7</v>
      </c>
      <c r="J2773" s="144" t="s">
        <v>17577</v>
      </c>
      <c r="K2773" s="141" t="s">
        <v>14748</v>
      </c>
      <c r="L2773" s="142">
        <v>7</v>
      </c>
      <c r="M2773" s="27">
        <f t="shared" si="100"/>
        <v>910</v>
      </c>
      <c r="N2773" s="23"/>
      <c r="O2773" s="24" t="s">
        <v>32</v>
      </c>
    </row>
    <row r="2774" s="1" customFormat="1" ht="18.75" spans="1:15">
      <c r="A2774" s="121">
        <v>2769</v>
      </c>
      <c r="B2774" s="121" t="s">
        <v>14518</v>
      </c>
      <c r="C2774" s="121" t="s">
        <v>11004</v>
      </c>
      <c r="D2774" s="121" t="s">
        <v>10034</v>
      </c>
      <c r="E2774" s="121" t="s">
        <v>14519</v>
      </c>
      <c r="F2774" s="142" t="s">
        <v>17539</v>
      </c>
      <c r="G2774" s="153" t="s">
        <v>17578</v>
      </c>
      <c r="H2774" s="141" t="s">
        <v>1583</v>
      </c>
      <c r="I2774" s="142">
        <v>3</v>
      </c>
      <c r="J2774" s="144" t="s">
        <v>17579</v>
      </c>
      <c r="K2774" s="141" t="s">
        <v>14748</v>
      </c>
      <c r="L2774" s="142">
        <v>3</v>
      </c>
      <c r="M2774" s="27">
        <f t="shared" si="100"/>
        <v>390</v>
      </c>
      <c r="N2774" s="23"/>
      <c r="O2774" s="24" t="s">
        <v>32</v>
      </c>
    </row>
    <row r="2775" s="1" customFormat="1" ht="18.75" spans="1:15">
      <c r="A2775" s="121">
        <v>2770</v>
      </c>
      <c r="B2775" s="121" t="s">
        <v>14518</v>
      </c>
      <c r="C2775" s="121" t="s">
        <v>11004</v>
      </c>
      <c r="D2775" s="121" t="s">
        <v>10034</v>
      </c>
      <c r="E2775" s="121" t="s">
        <v>14519</v>
      </c>
      <c r="F2775" s="142" t="s">
        <v>17539</v>
      </c>
      <c r="G2775" s="153" t="s">
        <v>17580</v>
      </c>
      <c r="H2775" s="141" t="s">
        <v>1583</v>
      </c>
      <c r="I2775" s="142">
        <v>2</v>
      </c>
      <c r="J2775" s="144" t="s">
        <v>17581</v>
      </c>
      <c r="K2775" s="141" t="s">
        <v>14748</v>
      </c>
      <c r="L2775" s="142">
        <v>2</v>
      </c>
      <c r="M2775" s="27">
        <f t="shared" si="100"/>
        <v>260</v>
      </c>
      <c r="N2775" s="23"/>
      <c r="O2775" s="24" t="s">
        <v>32</v>
      </c>
    </row>
    <row r="2776" s="1" customFormat="1" ht="18.75" spans="1:15">
      <c r="A2776" s="121">
        <v>2771</v>
      </c>
      <c r="B2776" s="121" t="s">
        <v>14518</v>
      </c>
      <c r="C2776" s="121" t="s">
        <v>11004</v>
      </c>
      <c r="D2776" s="121" t="s">
        <v>10034</v>
      </c>
      <c r="E2776" s="121" t="s">
        <v>14519</v>
      </c>
      <c r="F2776" s="142" t="s">
        <v>17539</v>
      </c>
      <c r="G2776" s="153" t="s">
        <v>17582</v>
      </c>
      <c r="H2776" s="141" t="s">
        <v>1583</v>
      </c>
      <c r="I2776" s="142">
        <v>2</v>
      </c>
      <c r="J2776" s="144" t="s">
        <v>17583</v>
      </c>
      <c r="K2776" s="141" t="s">
        <v>14748</v>
      </c>
      <c r="L2776" s="142">
        <v>2</v>
      </c>
      <c r="M2776" s="27">
        <f t="shared" si="100"/>
        <v>260</v>
      </c>
      <c r="N2776" s="23"/>
      <c r="O2776" s="24" t="s">
        <v>32</v>
      </c>
    </row>
    <row r="2777" s="1" customFormat="1" ht="18.75" spans="1:15">
      <c r="A2777" s="121">
        <v>2772</v>
      </c>
      <c r="B2777" s="121" t="s">
        <v>14518</v>
      </c>
      <c r="C2777" s="121" t="s">
        <v>11004</v>
      </c>
      <c r="D2777" s="121" t="s">
        <v>10034</v>
      </c>
      <c r="E2777" s="121" t="s">
        <v>14519</v>
      </c>
      <c r="F2777" s="142" t="s">
        <v>17539</v>
      </c>
      <c r="G2777" s="153" t="s">
        <v>17584</v>
      </c>
      <c r="H2777" s="141" t="s">
        <v>1583</v>
      </c>
      <c r="I2777" s="142">
        <v>1</v>
      </c>
      <c r="J2777" s="144" t="s">
        <v>17585</v>
      </c>
      <c r="K2777" s="141" t="s">
        <v>14748</v>
      </c>
      <c r="L2777" s="142">
        <v>1</v>
      </c>
      <c r="M2777" s="27">
        <f t="shared" si="100"/>
        <v>130</v>
      </c>
      <c r="N2777" s="23"/>
      <c r="O2777" s="24" t="s">
        <v>32</v>
      </c>
    </row>
    <row r="2778" s="1" customFormat="1" ht="18.75" spans="1:15">
      <c r="A2778" s="121">
        <v>2773</v>
      </c>
      <c r="B2778" s="121" t="s">
        <v>14518</v>
      </c>
      <c r="C2778" s="121" t="s">
        <v>11004</v>
      </c>
      <c r="D2778" s="121" t="s">
        <v>10034</v>
      </c>
      <c r="E2778" s="121" t="s">
        <v>14519</v>
      </c>
      <c r="F2778" s="142" t="s">
        <v>17539</v>
      </c>
      <c r="G2778" s="153" t="s">
        <v>17586</v>
      </c>
      <c r="H2778" s="141" t="s">
        <v>1583</v>
      </c>
      <c r="I2778" s="142">
        <v>3</v>
      </c>
      <c r="J2778" s="144" t="s">
        <v>17587</v>
      </c>
      <c r="K2778" s="141" t="s">
        <v>14748</v>
      </c>
      <c r="L2778" s="142">
        <v>3</v>
      </c>
      <c r="M2778" s="27">
        <f t="shared" si="100"/>
        <v>390</v>
      </c>
      <c r="N2778" s="23"/>
      <c r="O2778" s="24" t="s">
        <v>32</v>
      </c>
    </row>
    <row r="2779" s="1" customFormat="1" ht="18.75" spans="1:15">
      <c r="A2779" s="121">
        <v>2774</v>
      </c>
      <c r="B2779" s="121" t="s">
        <v>14518</v>
      </c>
      <c r="C2779" s="121" t="s">
        <v>11004</v>
      </c>
      <c r="D2779" s="121" t="s">
        <v>10034</v>
      </c>
      <c r="E2779" s="121" t="s">
        <v>14519</v>
      </c>
      <c r="F2779" s="142" t="s">
        <v>17539</v>
      </c>
      <c r="G2779" s="153" t="s">
        <v>17588</v>
      </c>
      <c r="H2779" s="141" t="s">
        <v>1583</v>
      </c>
      <c r="I2779" s="142">
        <v>1</v>
      </c>
      <c r="J2779" s="144" t="s">
        <v>17589</v>
      </c>
      <c r="K2779" s="141" t="s">
        <v>14748</v>
      </c>
      <c r="L2779" s="142">
        <v>1</v>
      </c>
      <c r="M2779" s="27">
        <f t="shared" si="100"/>
        <v>130</v>
      </c>
      <c r="N2779" s="23"/>
      <c r="O2779" s="24" t="s">
        <v>32</v>
      </c>
    </row>
    <row r="2780" s="1" customFormat="1" ht="18.75" spans="1:15">
      <c r="A2780" s="121">
        <v>2775</v>
      </c>
      <c r="B2780" s="121" t="s">
        <v>14518</v>
      </c>
      <c r="C2780" s="121" t="s">
        <v>11004</v>
      </c>
      <c r="D2780" s="121" t="s">
        <v>10034</v>
      </c>
      <c r="E2780" s="121" t="s">
        <v>14519</v>
      </c>
      <c r="F2780" s="142" t="s">
        <v>17539</v>
      </c>
      <c r="G2780" s="153" t="s">
        <v>17590</v>
      </c>
      <c r="H2780" s="141" t="s">
        <v>1583</v>
      </c>
      <c r="I2780" s="142">
        <v>3</v>
      </c>
      <c r="J2780" s="144" t="s">
        <v>17591</v>
      </c>
      <c r="K2780" s="141" t="s">
        <v>14748</v>
      </c>
      <c r="L2780" s="142">
        <v>3</v>
      </c>
      <c r="M2780" s="27">
        <f t="shared" si="100"/>
        <v>390</v>
      </c>
      <c r="N2780" s="23"/>
      <c r="O2780" s="24" t="s">
        <v>32</v>
      </c>
    </row>
    <row r="2781" s="1" customFormat="1" ht="18.75" spans="1:15">
      <c r="A2781" s="121">
        <v>2776</v>
      </c>
      <c r="B2781" s="121" t="s">
        <v>14518</v>
      </c>
      <c r="C2781" s="121" t="s">
        <v>11004</v>
      </c>
      <c r="D2781" s="121" t="s">
        <v>10034</v>
      </c>
      <c r="E2781" s="121" t="s">
        <v>14519</v>
      </c>
      <c r="F2781" s="142" t="s">
        <v>17539</v>
      </c>
      <c r="G2781" s="153" t="s">
        <v>17592</v>
      </c>
      <c r="H2781" s="141" t="s">
        <v>1583</v>
      </c>
      <c r="I2781" s="142">
        <v>4</v>
      </c>
      <c r="J2781" s="144" t="s">
        <v>17593</v>
      </c>
      <c r="K2781" s="141" t="s">
        <v>14748</v>
      </c>
      <c r="L2781" s="142">
        <v>4</v>
      </c>
      <c r="M2781" s="27">
        <f t="shared" si="100"/>
        <v>520</v>
      </c>
      <c r="N2781" s="23"/>
      <c r="O2781" s="24" t="s">
        <v>32</v>
      </c>
    </row>
    <row r="2782" s="1" customFormat="1" ht="18.75" spans="1:15">
      <c r="A2782" s="121">
        <v>2777</v>
      </c>
      <c r="B2782" s="121" t="s">
        <v>14518</v>
      </c>
      <c r="C2782" s="121" t="s">
        <v>11004</v>
      </c>
      <c r="D2782" s="121" t="s">
        <v>10034</v>
      </c>
      <c r="E2782" s="121" t="s">
        <v>14519</v>
      </c>
      <c r="F2782" s="142" t="s">
        <v>17539</v>
      </c>
      <c r="G2782" s="153" t="s">
        <v>17594</v>
      </c>
      <c r="H2782" s="141" t="s">
        <v>1583</v>
      </c>
      <c r="I2782" s="142">
        <v>3</v>
      </c>
      <c r="J2782" s="144" t="s">
        <v>17595</v>
      </c>
      <c r="K2782" s="141" t="s">
        <v>14748</v>
      </c>
      <c r="L2782" s="142">
        <v>3</v>
      </c>
      <c r="M2782" s="27">
        <f t="shared" si="100"/>
        <v>390</v>
      </c>
      <c r="N2782" s="23"/>
      <c r="O2782" s="24" t="s">
        <v>32</v>
      </c>
    </row>
    <row r="2783" s="1" customFormat="1" ht="18.75" spans="1:15">
      <c r="A2783" s="121">
        <v>2778</v>
      </c>
      <c r="B2783" s="121" t="s">
        <v>14518</v>
      </c>
      <c r="C2783" s="121" t="s">
        <v>11004</v>
      </c>
      <c r="D2783" s="121" t="s">
        <v>10034</v>
      </c>
      <c r="E2783" s="121" t="s">
        <v>14519</v>
      </c>
      <c r="F2783" s="142" t="s">
        <v>17539</v>
      </c>
      <c r="G2783" s="153" t="s">
        <v>17596</v>
      </c>
      <c r="H2783" s="141" t="s">
        <v>1583</v>
      </c>
      <c r="I2783" s="142">
        <v>3</v>
      </c>
      <c r="J2783" s="144" t="s">
        <v>17597</v>
      </c>
      <c r="K2783" s="141" t="s">
        <v>14748</v>
      </c>
      <c r="L2783" s="142">
        <v>3</v>
      </c>
      <c r="M2783" s="27">
        <f t="shared" si="100"/>
        <v>390</v>
      </c>
      <c r="N2783" s="23"/>
      <c r="O2783" s="24" t="s">
        <v>32</v>
      </c>
    </row>
    <row r="2784" s="1" customFormat="1" ht="18.75" spans="1:15">
      <c r="A2784" s="121">
        <v>2779</v>
      </c>
      <c r="B2784" s="121" t="s">
        <v>14518</v>
      </c>
      <c r="C2784" s="121" t="s">
        <v>11004</v>
      </c>
      <c r="D2784" s="121" t="s">
        <v>10034</v>
      </c>
      <c r="E2784" s="121" t="s">
        <v>14519</v>
      </c>
      <c r="F2784" s="142" t="s">
        <v>17539</v>
      </c>
      <c r="G2784" s="153" t="s">
        <v>17598</v>
      </c>
      <c r="H2784" s="141" t="s">
        <v>1583</v>
      </c>
      <c r="I2784" s="142">
        <v>7</v>
      </c>
      <c r="J2784" s="144" t="s">
        <v>17599</v>
      </c>
      <c r="K2784" s="141" t="s">
        <v>14748</v>
      </c>
      <c r="L2784" s="142">
        <v>7</v>
      </c>
      <c r="M2784" s="27">
        <f t="shared" si="100"/>
        <v>910</v>
      </c>
      <c r="N2784" s="23"/>
      <c r="O2784" s="24" t="s">
        <v>32</v>
      </c>
    </row>
    <row r="2785" s="1" customFormat="1" ht="18.75" spans="1:15">
      <c r="A2785" s="121">
        <v>2780</v>
      </c>
      <c r="B2785" s="121" t="s">
        <v>14518</v>
      </c>
      <c r="C2785" s="121" t="s">
        <v>11004</v>
      </c>
      <c r="D2785" s="121" t="s">
        <v>10034</v>
      </c>
      <c r="E2785" s="121" t="s">
        <v>14519</v>
      </c>
      <c r="F2785" s="142" t="s">
        <v>17539</v>
      </c>
      <c r="G2785" s="153" t="s">
        <v>17600</v>
      </c>
      <c r="H2785" s="141" t="s">
        <v>1583</v>
      </c>
      <c r="I2785" s="142">
        <v>5</v>
      </c>
      <c r="J2785" s="144" t="s">
        <v>17601</v>
      </c>
      <c r="K2785" s="141" t="s">
        <v>14748</v>
      </c>
      <c r="L2785" s="142">
        <v>4</v>
      </c>
      <c r="M2785" s="27">
        <f t="shared" si="100"/>
        <v>520</v>
      </c>
      <c r="N2785" s="23"/>
      <c r="O2785" s="24" t="s">
        <v>32</v>
      </c>
    </row>
    <row r="2786" s="1" customFormat="1" ht="18.75" spans="1:15">
      <c r="A2786" s="121">
        <v>2781</v>
      </c>
      <c r="B2786" s="121" t="s">
        <v>14518</v>
      </c>
      <c r="C2786" s="121" t="s">
        <v>11004</v>
      </c>
      <c r="D2786" s="121" t="s">
        <v>10034</v>
      </c>
      <c r="E2786" s="121" t="s">
        <v>14519</v>
      </c>
      <c r="F2786" s="142" t="s">
        <v>17539</v>
      </c>
      <c r="G2786" s="153" t="s">
        <v>17602</v>
      </c>
      <c r="H2786" s="141" t="s">
        <v>1583</v>
      </c>
      <c r="I2786" s="142">
        <v>3</v>
      </c>
      <c r="J2786" s="144" t="s">
        <v>17603</v>
      </c>
      <c r="K2786" s="141" t="s">
        <v>14748</v>
      </c>
      <c r="L2786" s="142">
        <v>3</v>
      </c>
      <c r="M2786" s="27">
        <f t="shared" si="100"/>
        <v>390</v>
      </c>
      <c r="N2786" s="23"/>
      <c r="O2786" s="24" t="s">
        <v>32</v>
      </c>
    </row>
    <row r="2787" s="1" customFormat="1" ht="18.75" spans="1:15">
      <c r="A2787" s="121">
        <v>2782</v>
      </c>
      <c r="B2787" s="121" t="s">
        <v>14518</v>
      </c>
      <c r="C2787" s="121" t="s">
        <v>11004</v>
      </c>
      <c r="D2787" s="121" t="s">
        <v>10034</v>
      </c>
      <c r="E2787" s="121" t="s">
        <v>14519</v>
      </c>
      <c r="F2787" s="142" t="s">
        <v>17539</v>
      </c>
      <c r="G2787" s="153" t="s">
        <v>17604</v>
      </c>
      <c r="H2787" s="141" t="s">
        <v>1583</v>
      </c>
      <c r="I2787" s="142">
        <v>2</v>
      </c>
      <c r="J2787" s="144" t="s">
        <v>17605</v>
      </c>
      <c r="K2787" s="141" t="s">
        <v>14748</v>
      </c>
      <c r="L2787" s="142">
        <v>2</v>
      </c>
      <c r="M2787" s="27">
        <f t="shared" si="100"/>
        <v>260</v>
      </c>
      <c r="N2787" s="23"/>
      <c r="O2787" s="24" t="s">
        <v>32</v>
      </c>
    </row>
    <row r="2788" s="1" customFormat="1" ht="18.75" spans="1:15">
      <c r="A2788" s="121">
        <v>2783</v>
      </c>
      <c r="B2788" s="121" t="s">
        <v>14518</v>
      </c>
      <c r="C2788" s="121" t="s">
        <v>11004</v>
      </c>
      <c r="D2788" s="121" t="s">
        <v>10034</v>
      </c>
      <c r="E2788" s="121" t="s">
        <v>14519</v>
      </c>
      <c r="F2788" s="142" t="s">
        <v>17539</v>
      </c>
      <c r="G2788" s="153" t="s">
        <v>17606</v>
      </c>
      <c r="H2788" s="141" t="s">
        <v>1583</v>
      </c>
      <c r="I2788" s="142">
        <v>4</v>
      </c>
      <c r="J2788" s="144" t="s">
        <v>17607</v>
      </c>
      <c r="K2788" s="141" t="s">
        <v>14748</v>
      </c>
      <c r="L2788" s="142">
        <v>4</v>
      </c>
      <c r="M2788" s="27">
        <f t="shared" si="100"/>
        <v>520</v>
      </c>
      <c r="N2788" s="23"/>
      <c r="O2788" s="24" t="s">
        <v>32</v>
      </c>
    </row>
    <row r="2789" s="1" customFormat="1" ht="18.75" spans="1:15">
      <c r="A2789" s="121">
        <v>2784</v>
      </c>
      <c r="B2789" s="121" t="s">
        <v>14518</v>
      </c>
      <c r="C2789" s="121" t="s">
        <v>11004</v>
      </c>
      <c r="D2789" s="121" t="s">
        <v>10034</v>
      </c>
      <c r="E2789" s="121" t="s">
        <v>14519</v>
      </c>
      <c r="F2789" s="142" t="s">
        <v>17539</v>
      </c>
      <c r="G2789" s="153" t="s">
        <v>17608</v>
      </c>
      <c r="H2789" s="141" t="s">
        <v>1583</v>
      </c>
      <c r="I2789" s="142">
        <v>4</v>
      </c>
      <c r="J2789" s="144" t="s">
        <v>17609</v>
      </c>
      <c r="K2789" s="141" t="s">
        <v>14748</v>
      </c>
      <c r="L2789" s="142">
        <v>3</v>
      </c>
      <c r="M2789" s="27">
        <f t="shared" si="100"/>
        <v>390</v>
      </c>
      <c r="N2789" s="23"/>
      <c r="O2789" s="24" t="s">
        <v>32</v>
      </c>
    </row>
    <row r="2790" s="1" customFormat="1" ht="18.75" spans="1:15">
      <c r="A2790" s="121">
        <v>2785</v>
      </c>
      <c r="B2790" s="121" t="s">
        <v>14518</v>
      </c>
      <c r="C2790" s="121" t="s">
        <v>11004</v>
      </c>
      <c r="D2790" s="121" t="s">
        <v>10034</v>
      </c>
      <c r="E2790" s="121" t="s">
        <v>14519</v>
      </c>
      <c r="F2790" s="142" t="s">
        <v>17539</v>
      </c>
      <c r="G2790" s="153" t="s">
        <v>17610</v>
      </c>
      <c r="H2790" s="141" t="s">
        <v>1583</v>
      </c>
      <c r="I2790" s="142">
        <v>3</v>
      </c>
      <c r="J2790" s="144" t="s">
        <v>17611</v>
      </c>
      <c r="K2790" s="141" t="s">
        <v>14748</v>
      </c>
      <c r="L2790" s="142">
        <v>3</v>
      </c>
      <c r="M2790" s="27">
        <f t="shared" ref="M2790:M2821" si="101">L2790*130</f>
        <v>390</v>
      </c>
      <c r="N2790" s="23"/>
      <c r="O2790" s="24" t="s">
        <v>32</v>
      </c>
    </row>
    <row r="2791" s="1" customFormat="1" ht="18.75" spans="1:15">
      <c r="A2791" s="121">
        <v>2786</v>
      </c>
      <c r="B2791" s="121" t="s">
        <v>14518</v>
      </c>
      <c r="C2791" s="121" t="s">
        <v>11004</v>
      </c>
      <c r="D2791" s="121" t="s">
        <v>10034</v>
      </c>
      <c r="E2791" s="121" t="s">
        <v>14519</v>
      </c>
      <c r="F2791" s="142" t="s">
        <v>17539</v>
      </c>
      <c r="G2791" s="153" t="s">
        <v>17612</v>
      </c>
      <c r="H2791" s="141" t="s">
        <v>1583</v>
      </c>
      <c r="I2791" s="142">
        <v>1</v>
      </c>
      <c r="J2791" s="144" t="s">
        <v>17613</v>
      </c>
      <c r="K2791" s="141" t="s">
        <v>14748</v>
      </c>
      <c r="L2791" s="142">
        <v>1</v>
      </c>
      <c r="M2791" s="27">
        <f t="shared" si="101"/>
        <v>130</v>
      </c>
      <c r="N2791" s="23"/>
      <c r="O2791" s="24" t="s">
        <v>32</v>
      </c>
    </row>
    <row r="2792" s="1" customFormat="1" ht="18.75" spans="1:15">
      <c r="A2792" s="121">
        <v>2787</v>
      </c>
      <c r="B2792" s="121" t="s">
        <v>14518</v>
      </c>
      <c r="C2792" s="121" t="s">
        <v>11004</v>
      </c>
      <c r="D2792" s="121" t="s">
        <v>10034</v>
      </c>
      <c r="E2792" s="121" t="s">
        <v>14519</v>
      </c>
      <c r="F2792" s="142" t="s">
        <v>17539</v>
      </c>
      <c r="G2792" s="153" t="s">
        <v>17614</v>
      </c>
      <c r="H2792" s="141" t="s">
        <v>1583</v>
      </c>
      <c r="I2792" s="142">
        <v>1</v>
      </c>
      <c r="J2792" s="144" t="s">
        <v>17615</v>
      </c>
      <c r="K2792" s="141" t="s">
        <v>14748</v>
      </c>
      <c r="L2792" s="142">
        <v>1</v>
      </c>
      <c r="M2792" s="27">
        <f t="shared" si="101"/>
        <v>130</v>
      </c>
      <c r="N2792" s="23"/>
      <c r="O2792" s="24" t="s">
        <v>32</v>
      </c>
    </row>
    <row r="2793" s="1" customFormat="1" ht="18.75" spans="1:15">
      <c r="A2793" s="121">
        <v>2788</v>
      </c>
      <c r="B2793" s="121" t="s">
        <v>14518</v>
      </c>
      <c r="C2793" s="121" t="s">
        <v>11004</v>
      </c>
      <c r="D2793" s="121" t="s">
        <v>10034</v>
      </c>
      <c r="E2793" s="121" t="s">
        <v>14519</v>
      </c>
      <c r="F2793" s="142" t="s">
        <v>17539</v>
      </c>
      <c r="G2793" s="153" t="s">
        <v>17616</v>
      </c>
      <c r="H2793" s="141" t="s">
        <v>1583</v>
      </c>
      <c r="I2793" s="142">
        <v>1</v>
      </c>
      <c r="J2793" s="144" t="s">
        <v>17617</v>
      </c>
      <c r="K2793" s="141" t="s">
        <v>14748</v>
      </c>
      <c r="L2793" s="142">
        <v>1</v>
      </c>
      <c r="M2793" s="27">
        <f t="shared" si="101"/>
        <v>130</v>
      </c>
      <c r="N2793" s="23"/>
      <c r="O2793" s="24" t="s">
        <v>32</v>
      </c>
    </row>
    <row r="2794" s="1" customFormat="1" ht="18.75" spans="1:15">
      <c r="A2794" s="121">
        <v>2789</v>
      </c>
      <c r="B2794" s="121" t="s">
        <v>14518</v>
      </c>
      <c r="C2794" s="121" t="s">
        <v>11004</v>
      </c>
      <c r="D2794" s="121" t="s">
        <v>10034</v>
      </c>
      <c r="E2794" s="121" t="s">
        <v>14519</v>
      </c>
      <c r="F2794" s="142" t="s">
        <v>17539</v>
      </c>
      <c r="G2794" s="153" t="s">
        <v>17618</v>
      </c>
      <c r="H2794" s="141" t="s">
        <v>1583</v>
      </c>
      <c r="I2794" s="142">
        <v>2</v>
      </c>
      <c r="J2794" s="144" t="s">
        <v>17619</v>
      </c>
      <c r="K2794" s="141" t="s">
        <v>14748</v>
      </c>
      <c r="L2794" s="142">
        <v>2</v>
      </c>
      <c r="M2794" s="27">
        <f t="shared" si="101"/>
        <v>260</v>
      </c>
      <c r="N2794" s="23"/>
      <c r="O2794" s="24" t="s">
        <v>32</v>
      </c>
    </row>
    <row r="2795" s="1" customFormat="1" ht="18.75" spans="1:15">
      <c r="A2795" s="121">
        <v>2790</v>
      </c>
      <c r="B2795" s="121" t="s">
        <v>14518</v>
      </c>
      <c r="C2795" s="121" t="s">
        <v>11004</v>
      </c>
      <c r="D2795" s="121" t="s">
        <v>10034</v>
      </c>
      <c r="E2795" s="121" t="s">
        <v>14519</v>
      </c>
      <c r="F2795" s="142" t="s">
        <v>17539</v>
      </c>
      <c r="G2795" s="153" t="s">
        <v>17620</v>
      </c>
      <c r="H2795" s="141" t="s">
        <v>1583</v>
      </c>
      <c r="I2795" s="142">
        <v>3</v>
      </c>
      <c r="J2795" s="144" t="s">
        <v>17621</v>
      </c>
      <c r="K2795" s="141" t="s">
        <v>14748</v>
      </c>
      <c r="L2795" s="142">
        <v>3</v>
      </c>
      <c r="M2795" s="27">
        <f t="shared" si="101"/>
        <v>390</v>
      </c>
      <c r="N2795" s="23"/>
      <c r="O2795" s="24" t="s">
        <v>32</v>
      </c>
    </row>
    <row r="2796" s="1" customFormat="1" ht="18.75" spans="1:15">
      <c r="A2796" s="121">
        <v>2791</v>
      </c>
      <c r="B2796" s="121" t="s">
        <v>14518</v>
      </c>
      <c r="C2796" s="121" t="s">
        <v>11004</v>
      </c>
      <c r="D2796" s="121" t="s">
        <v>10034</v>
      </c>
      <c r="E2796" s="121" t="s">
        <v>14519</v>
      </c>
      <c r="F2796" s="142" t="s">
        <v>17539</v>
      </c>
      <c r="G2796" s="153" t="s">
        <v>17622</v>
      </c>
      <c r="H2796" s="141" t="s">
        <v>1583</v>
      </c>
      <c r="I2796" s="142">
        <v>2</v>
      </c>
      <c r="J2796" s="144" t="s">
        <v>17623</v>
      </c>
      <c r="K2796" s="141" t="s">
        <v>14748</v>
      </c>
      <c r="L2796" s="142">
        <v>2</v>
      </c>
      <c r="M2796" s="27">
        <f t="shared" si="101"/>
        <v>260</v>
      </c>
      <c r="N2796" s="23"/>
      <c r="O2796" s="24" t="s">
        <v>32</v>
      </c>
    </row>
    <row r="2797" s="1" customFormat="1" ht="18.75" spans="1:15">
      <c r="A2797" s="121">
        <v>2792</v>
      </c>
      <c r="B2797" s="121" t="s">
        <v>14518</v>
      </c>
      <c r="C2797" s="121" t="s">
        <v>11004</v>
      </c>
      <c r="D2797" s="121" t="s">
        <v>10034</v>
      </c>
      <c r="E2797" s="121" t="s">
        <v>14519</v>
      </c>
      <c r="F2797" s="142" t="s">
        <v>17539</v>
      </c>
      <c r="G2797" s="153" t="s">
        <v>17624</v>
      </c>
      <c r="H2797" s="141" t="s">
        <v>1583</v>
      </c>
      <c r="I2797" s="142">
        <v>4</v>
      </c>
      <c r="J2797" s="144" t="s">
        <v>17625</v>
      </c>
      <c r="K2797" s="141" t="s">
        <v>14748</v>
      </c>
      <c r="L2797" s="142">
        <v>4</v>
      </c>
      <c r="M2797" s="27">
        <f t="shared" si="101"/>
        <v>520</v>
      </c>
      <c r="N2797" s="23"/>
      <c r="O2797" s="24" t="s">
        <v>32</v>
      </c>
    </row>
    <row r="2798" s="1" customFormat="1" ht="18.75" spans="1:15">
      <c r="A2798" s="121">
        <v>2793</v>
      </c>
      <c r="B2798" s="121" t="s">
        <v>14518</v>
      </c>
      <c r="C2798" s="121" t="s">
        <v>11004</v>
      </c>
      <c r="D2798" s="121" t="s">
        <v>10034</v>
      </c>
      <c r="E2798" s="121" t="s">
        <v>14519</v>
      </c>
      <c r="F2798" s="142" t="s">
        <v>17539</v>
      </c>
      <c r="G2798" s="153" t="s">
        <v>17626</v>
      </c>
      <c r="H2798" s="141" t="s">
        <v>1583</v>
      </c>
      <c r="I2798" s="142">
        <v>5</v>
      </c>
      <c r="J2798" s="144" t="s">
        <v>17627</v>
      </c>
      <c r="K2798" s="141" t="s">
        <v>14748</v>
      </c>
      <c r="L2798" s="142">
        <v>4</v>
      </c>
      <c r="M2798" s="27">
        <f t="shared" si="101"/>
        <v>520</v>
      </c>
      <c r="N2798" s="23"/>
      <c r="O2798" s="24" t="s">
        <v>32</v>
      </c>
    </row>
    <row r="2799" s="1" customFormat="1" ht="18.75" spans="1:15">
      <c r="A2799" s="121">
        <v>2794</v>
      </c>
      <c r="B2799" s="121" t="s">
        <v>14518</v>
      </c>
      <c r="C2799" s="121" t="s">
        <v>11004</v>
      </c>
      <c r="D2799" s="121" t="s">
        <v>10034</v>
      </c>
      <c r="E2799" s="121" t="s">
        <v>14519</v>
      </c>
      <c r="F2799" s="142" t="s">
        <v>17539</v>
      </c>
      <c r="G2799" s="153" t="s">
        <v>17628</v>
      </c>
      <c r="H2799" s="141" t="s">
        <v>1583</v>
      </c>
      <c r="I2799" s="142">
        <v>4</v>
      </c>
      <c r="J2799" s="144" t="s">
        <v>17629</v>
      </c>
      <c r="K2799" s="141" t="s">
        <v>14748</v>
      </c>
      <c r="L2799" s="142">
        <v>4</v>
      </c>
      <c r="M2799" s="27">
        <f t="shared" si="101"/>
        <v>520</v>
      </c>
      <c r="N2799" s="23"/>
      <c r="O2799" s="24" t="s">
        <v>32</v>
      </c>
    </row>
    <row r="2800" s="1" customFormat="1" ht="18.75" spans="1:15">
      <c r="A2800" s="121">
        <v>2795</v>
      </c>
      <c r="B2800" s="121" t="s">
        <v>14518</v>
      </c>
      <c r="C2800" s="121" t="s">
        <v>11004</v>
      </c>
      <c r="D2800" s="121" t="s">
        <v>10034</v>
      </c>
      <c r="E2800" s="121" t="s">
        <v>14519</v>
      </c>
      <c r="F2800" s="142" t="s">
        <v>17539</v>
      </c>
      <c r="G2800" s="153" t="s">
        <v>17630</v>
      </c>
      <c r="H2800" s="141" t="s">
        <v>1583</v>
      </c>
      <c r="I2800" s="142">
        <v>5</v>
      </c>
      <c r="J2800" s="144" t="s">
        <v>17631</v>
      </c>
      <c r="K2800" s="141" t="s">
        <v>14748</v>
      </c>
      <c r="L2800" s="142">
        <v>5</v>
      </c>
      <c r="M2800" s="27">
        <f t="shared" si="101"/>
        <v>650</v>
      </c>
      <c r="N2800" s="23"/>
      <c r="O2800" s="24" t="s">
        <v>32</v>
      </c>
    </row>
    <row r="2801" s="1" customFormat="1" ht="18.75" spans="1:15">
      <c r="A2801" s="121">
        <v>2796</v>
      </c>
      <c r="B2801" s="121" t="s">
        <v>14518</v>
      </c>
      <c r="C2801" s="121" t="s">
        <v>11004</v>
      </c>
      <c r="D2801" s="121" t="s">
        <v>10034</v>
      </c>
      <c r="E2801" s="121" t="s">
        <v>14519</v>
      </c>
      <c r="F2801" s="142" t="s">
        <v>17539</v>
      </c>
      <c r="G2801" s="153" t="s">
        <v>17632</v>
      </c>
      <c r="H2801" s="141" t="s">
        <v>1583</v>
      </c>
      <c r="I2801" s="142">
        <v>5</v>
      </c>
      <c r="J2801" s="144" t="s">
        <v>17633</v>
      </c>
      <c r="K2801" s="141" t="s">
        <v>14748</v>
      </c>
      <c r="L2801" s="142">
        <v>5</v>
      </c>
      <c r="M2801" s="27">
        <f t="shared" si="101"/>
        <v>650</v>
      </c>
      <c r="N2801" s="23"/>
      <c r="O2801" s="24" t="s">
        <v>32</v>
      </c>
    </row>
    <row r="2802" s="1" customFormat="1" ht="18.75" spans="1:15">
      <c r="A2802" s="121">
        <v>2797</v>
      </c>
      <c r="B2802" s="121" t="s">
        <v>14518</v>
      </c>
      <c r="C2802" s="121" t="s">
        <v>11004</v>
      </c>
      <c r="D2802" s="121" t="s">
        <v>10034</v>
      </c>
      <c r="E2802" s="121" t="s">
        <v>14519</v>
      </c>
      <c r="F2802" s="142" t="s">
        <v>17539</v>
      </c>
      <c r="G2802" s="153" t="s">
        <v>17634</v>
      </c>
      <c r="H2802" s="141" t="s">
        <v>1583</v>
      </c>
      <c r="I2802" s="142">
        <v>3</v>
      </c>
      <c r="J2802" s="144" t="s">
        <v>17635</v>
      </c>
      <c r="K2802" s="141" t="s">
        <v>14748</v>
      </c>
      <c r="L2802" s="142">
        <v>3</v>
      </c>
      <c r="M2802" s="27">
        <f t="shared" si="101"/>
        <v>390</v>
      </c>
      <c r="N2802" s="23"/>
      <c r="O2802" s="24" t="s">
        <v>32</v>
      </c>
    </row>
    <row r="2803" s="1" customFormat="1" ht="18.75" spans="1:15">
      <c r="A2803" s="121">
        <v>2798</v>
      </c>
      <c r="B2803" s="121" t="s">
        <v>14518</v>
      </c>
      <c r="C2803" s="121" t="s">
        <v>11004</v>
      </c>
      <c r="D2803" s="121" t="s">
        <v>10034</v>
      </c>
      <c r="E2803" s="121" t="s">
        <v>14519</v>
      </c>
      <c r="F2803" s="142" t="s">
        <v>17539</v>
      </c>
      <c r="G2803" s="153" t="s">
        <v>17636</v>
      </c>
      <c r="H2803" s="141" t="s">
        <v>1583</v>
      </c>
      <c r="I2803" s="142">
        <v>5</v>
      </c>
      <c r="J2803" s="144" t="s">
        <v>17637</v>
      </c>
      <c r="K2803" s="141" t="s">
        <v>14748</v>
      </c>
      <c r="L2803" s="142">
        <v>5</v>
      </c>
      <c r="M2803" s="27">
        <f t="shared" si="101"/>
        <v>650</v>
      </c>
      <c r="N2803" s="23"/>
      <c r="O2803" s="24" t="s">
        <v>32</v>
      </c>
    </row>
    <row r="2804" s="1" customFormat="1" ht="18.75" spans="1:15">
      <c r="A2804" s="121">
        <v>2799</v>
      </c>
      <c r="B2804" s="121" t="s">
        <v>14518</v>
      </c>
      <c r="C2804" s="121" t="s">
        <v>11004</v>
      </c>
      <c r="D2804" s="121" t="s">
        <v>10034</v>
      </c>
      <c r="E2804" s="121" t="s">
        <v>14519</v>
      </c>
      <c r="F2804" s="142" t="s">
        <v>17539</v>
      </c>
      <c r="G2804" s="153" t="s">
        <v>17638</v>
      </c>
      <c r="H2804" s="141" t="s">
        <v>1583</v>
      </c>
      <c r="I2804" s="142">
        <v>5</v>
      </c>
      <c r="J2804" s="144" t="s">
        <v>17639</v>
      </c>
      <c r="K2804" s="141" t="s">
        <v>14748</v>
      </c>
      <c r="L2804" s="142">
        <v>5</v>
      </c>
      <c r="M2804" s="27">
        <f t="shared" si="101"/>
        <v>650</v>
      </c>
      <c r="N2804" s="23"/>
      <c r="O2804" s="24" t="s">
        <v>32</v>
      </c>
    </row>
    <row r="2805" s="1" customFormat="1" ht="18.75" spans="1:15">
      <c r="A2805" s="121">
        <v>2800</v>
      </c>
      <c r="B2805" s="121" t="s">
        <v>14518</v>
      </c>
      <c r="C2805" s="121" t="s">
        <v>11004</v>
      </c>
      <c r="D2805" s="121" t="s">
        <v>10034</v>
      </c>
      <c r="E2805" s="121" t="s">
        <v>14519</v>
      </c>
      <c r="F2805" s="142" t="s">
        <v>17539</v>
      </c>
      <c r="G2805" s="153" t="s">
        <v>17640</v>
      </c>
      <c r="H2805" s="141" t="s">
        <v>1583</v>
      </c>
      <c r="I2805" s="142">
        <v>1</v>
      </c>
      <c r="J2805" s="144" t="s">
        <v>17641</v>
      </c>
      <c r="K2805" s="141" t="s">
        <v>14748</v>
      </c>
      <c r="L2805" s="142">
        <v>1</v>
      </c>
      <c r="M2805" s="27">
        <f t="shared" si="101"/>
        <v>130</v>
      </c>
      <c r="N2805" s="23"/>
      <c r="O2805" s="24" t="s">
        <v>32</v>
      </c>
    </row>
    <row r="2806" s="1" customFormat="1" ht="18.75" spans="1:15">
      <c r="A2806" s="121">
        <v>2801</v>
      </c>
      <c r="B2806" s="121" t="s">
        <v>14518</v>
      </c>
      <c r="C2806" s="121" t="s">
        <v>11004</v>
      </c>
      <c r="D2806" s="121" t="s">
        <v>10034</v>
      </c>
      <c r="E2806" s="121" t="s">
        <v>14519</v>
      </c>
      <c r="F2806" s="142" t="s">
        <v>17539</v>
      </c>
      <c r="G2806" s="153" t="s">
        <v>370</v>
      </c>
      <c r="H2806" s="141" t="s">
        <v>1583</v>
      </c>
      <c r="I2806" s="142">
        <v>5</v>
      </c>
      <c r="J2806" s="144" t="s">
        <v>17642</v>
      </c>
      <c r="K2806" s="141" t="s">
        <v>14748</v>
      </c>
      <c r="L2806" s="142">
        <v>5</v>
      </c>
      <c r="M2806" s="27">
        <f t="shared" si="101"/>
        <v>650</v>
      </c>
      <c r="N2806" s="23"/>
      <c r="O2806" s="24" t="s">
        <v>32</v>
      </c>
    </row>
    <row r="2807" s="1" customFormat="1" ht="18.75" spans="1:15">
      <c r="A2807" s="121">
        <v>2802</v>
      </c>
      <c r="B2807" s="121" t="s">
        <v>14518</v>
      </c>
      <c r="C2807" s="121" t="s">
        <v>11004</v>
      </c>
      <c r="D2807" s="121" t="s">
        <v>10034</v>
      </c>
      <c r="E2807" s="121" t="s">
        <v>14519</v>
      </c>
      <c r="F2807" s="142" t="s">
        <v>17539</v>
      </c>
      <c r="G2807" s="153" t="s">
        <v>17643</v>
      </c>
      <c r="H2807" s="141" t="s">
        <v>1583</v>
      </c>
      <c r="I2807" s="142">
        <v>5</v>
      </c>
      <c r="J2807" s="144" t="s">
        <v>17644</v>
      </c>
      <c r="K2807" s="141" t="s">
        <v>14748</v>
      </c>
      <c r="L2807" s="142">
        <v>5</v>
      </c>
      <c r="M2807" s="27">
        <f t="shared" si="101"/>
        <v>650</v>
      </c>
      <c r="N2807" s="23"/>
      <c r="O2807" s="24" t="s">
        <v>32</v>
      </c>
    </row>
    <row r="2808" s="1" customFormat="1" ht="18.75" spans="1:15">
      <c r="A2808" s="121">
        <v>2803</v>
      </c>
      <c r="B2808" s="121" t="s">
        <v>14518</v>
      </c>
      <c r="C2808" s="121" t="s">
        <v>11004</v>
      </c>
      <c r="D2808" s="121" t="s">
        <v>10034</v>
      </c>
      <c r="E2808" s="121" t="s">
        <v>14519</v>
      </c>
      <c r="F2808" s="142" t="s">
        <v>17539</v>
      </c>
      <c r="G2808" s="153" t="s">
        <v>17645</v>
      </c>
      <c r="H2808" s="141" t="s">
        <v>1583</v>
      </c>
      <c r="I2808" s="142">
        <v>3</v>
      </c>
      <c r="J2808" s="144" t="s">
        <v>17646</v>
      </c>
      <c r="K2808" s="141" t="s">
        <v>14748</v>
      </c>
      <c r="L2808" s="142">
        <v>2</v>
      </c>
      <c r="M2808" s="27">
        <f t="shared" si="101"/>
        <v>260</v>
      </c>
      <c r="N2808" s="23"/>
      <c r="O2808" s="24" t="s">
        <v>32</v>
      </c>
    </row>
    <row r="2809" s="1" customFormat="1" ht="18.75" spans="1:15">
      <c r="A2809" s="121">
        <v>2804</v>
      </c>
      <c r="B2809" s="121" t="s">
        <v>14518</v>
      </c>
      <c r="C2809" s="121" t="s">
        <v>11004</v>
      </c>
      <c r="D2809" s="121" t="s">
        <v>10034</v>
      </c>
      <c r="E2809" s="121" t="s">
        <v>14519</v>
      </c>
      <c r="F2809" s="142" t="s">
        <v>17539</v>
      </c>
      <c r="G2809" s="153" t="s">
        <v>17647</v>
      </c>
      <c r="H2809" s="141" t="s">
        <v>1583</v>
      </c>
      <c r="I2809" s="142">
        <v>3</v>
      </c>
      <c r="J2809" s="144" t="s">
        <v>17648</v>
      </c>
      <c r="K2809" s="141" t="s">
        <v>14748</v>
      </c>
      <c r="L2809" s="142">
        <v>3</v>
      </c>
      <c r="M2809" s="27">
        <f t="shared" si="101"/>
        <v>390</v>
      </c>
      <c r="N2809" s="23"/>
      <c r="O2809" s="24" t="s">
        <v>32</v>
      </c>
    </row>
    <row r="2810" s="1" customFormat="1" ht="18.75" spans="1:15">
      <c r="A2810" s="121">
        <v>2805</v>
      </c>
      <c r="B2810" s="121" t="s">
        <v>14518</v>
      </c>
      <c r="C2810" s="121" t="s">
        <v>11004</v>
      </c>
      <c r="D2810" s="121" t="s">
        <v>10034</v>
      </c>
      <c r="E2810" s="121" t="s">
        <v>14519</v>
      </c>
      <c r="F2810" s="142" t="s">
        <v>17539</v>
      </c>
      <c r="G2810" s="153" t="s">
        <v>17649</v>
      </c>
      <c r="H2810" s="141" t="s">
        <v>1583</v>
      </c>
      <c r="I2810" s="142">
        <v>1</v>
      </c>
      <c r="J2810" s="144" t="s">
        <v>17650</v>
      </c>
      <c r="K2810" s="141" t="s">
        <v>14748</v>
      </c>
      <c r="L2810" s="142">
        <v>1</v>
      </c>
      <c r="M2810" s="27">
        <f t="shared" si="101"/>
        <v>130</v>
      </c>
      <c r="N2810" s="23"/>
      <c r="O2810" s="24" t="s">
        <v>32</v>
      </c>
    </row>
    <row r="2811" s="1" customFormat="1" ht="18.75" spans="1:15">
      <c r="A2811" s="121">
        <v>2806</v>
      </c>
      <c r="B2811" s="121" t="s">
        <v>14518</v>
      </c>
      <c r="C2811" s="121" t="s">
        <v>11004</v>
      </c>
      <c r="D2811" s="121" t="s">
        <v>10034</v>
      </c>
      <c r="E2811" s="121" t="s">
        <v>14519</v>
      </c>
      <c r="F2811" s="142" t="s">
        <v>17539</v>
      </c>
      <c r="G2811" s="153" t="s">
        <v>17651</v>
      </c>
      <c r="H2811" s="141" t="s">
        <v>1583</v>
      </c>
      <c r="I2811" s="142">
        <v>3</v>
      </c>
      <c r="J2811" s="144" t="s">
        <v>17652</v>
      </c>
      <c r="K2811" s="141" t="s">
        <v>14748</v>
      </c>
      <c r="L2811" s="142">
        <v>3</v>
      </c>
      <c r="M2811" s="27">
        <f t="shared" si="101"/>
        <v>390</v>
      </c>
      <c r="N2811" s="23"/>
      <c r="O2811" s="24" t="s">
        <v>32</v>
      </c>
    </row>
    <row r="2812" s="1" customFormat="1" ht="18.75" spans="1:15">
      <c r="A2812" s="121">
        <v>2807</v>
      </c>
      <c r="B2812" s="121" t="s">
        <v>14518</v>
      </c>
      <c r="C2812" s="121" t="s">
        <v>11004</v>
      </c>
      <c r="D2812" s="121" t="s">
        <v>10034</v>
      </c>
      <c r="E2812" s="121" t="s">
        <v>14519</v>
      </c>
      <c r="F2812" s="142" t="s">
        <v>17539</v>
      </c>
      <c r="G2812" s="153" t="s">
        <v>17653</v>
      </c>
      <c r="H2812" s="141" t="s">
        <v>1583</v>
      </c>
      <c r="I2812" s="142">
        <v>2</v>
      </c>
      <c r="J2812" s="144" t="s">
        <v>17654</v>
      </c>
      <c r="K2812" s="141" t="s">
        <v>14748</v>
      </c>
      <c r="L2812" s="142">
        <v>2</v>
      </c>
      <c r="M2812" s="27">
        <f t="shared" si="101"/>
        <v>260</v>
      </c>
      <c r="N2812" s="23"/>
      <c r="O2812" s="24" t="s">
        <v>32</v>
      </c>
    </row>
    <row r="2813" s="1" customFormat="1" ht="18.75" spans="1:15">
      <c r="A2813" s="121">
        <v>2808</v>
      </c>
      <c r="B2813" s="121" t="s">
        <v>14518</v>
      </c>
      <c r="C2813" s="121" t="s">
        <v>11004</v>
      </c>
      <c r="D2813" s="121" t="s">
        <v>10034</v>
      </c>
      <c r="E2813" s="121" t="s">
        <v>14519</v>
      </c>
      <c r="F2813" s="142" t="s">
        <v>17539</v>
      </c>
      <c r="G2813" s="153" t="s">
        <v>17655</v>
      </c>
      <c r="H2813" s="141" t="s">
        <v>1583</v>
      </c>
      <c r="I2813" s="142">
        <v>1</v>
      </c>
      <c r="J2813" s="144" t="s">
        <v>17656</v>
      </c>
      <c r="K2813" s="141" t="s">
        <v>14748</v>
      </c>
      <c r="L2813" s="142">
        <v>1</v>
      </c>
      <c r="M2813" s="27">
        <f t="shared" si="101"/>
        <v>130</v>
      </c>
      <c r="N2813" s="23"/>
      <c r="O2813" s="24" t="s">
        <v>32</v>
      </c>
    </row>
    <row r="2814" s="1" customFormat="1" ht="18.75" spans="1:15">
      <c r="A2814" s="121">
        <v>2809</v>
      </c>
      <c r="B2814" s="121" t="s">
        <v>14518</v>
      </c>
      <c r="C2814" s="121" t="s">
        <v>11004</v>
      </c>
      <c r="D2814" s="121" t="s">
        <v>10034</v>
      </c>
      <c r="E2814" s="121" t="s">
        <v>14519</v>
      </c>
      <c r="F2814" s="142" t="s">
        <v>17539</v>
      </c>
      <c r="G2814" s="153" t="s">
        <v>15898</v>
      </c>
      <c r="H2814" s="141" t="s">
        <v>1583</v>
      </c>
      <c r="I2814" s="142">
        <v>4</v>
      </c>
      <c r="J2814" s="144" t="s">
        <v>17657</v>
      </c>
      <c r="K2814" s="141" t="s">
        <v>14748</v>
      </c>
      <c r="L2814" s="142">
        <v>4</v>
      </c>
      <c r="M2814" s="27">
        <f t="shared" si="101"/>
        <v>520</v>
      </c>
      <c r="N2814" s="23"/>
      <c r="O2814" s="24" t="s">
        <v>32</v>
      </c>
    </row>
    <row r="2815" s="1" customFormat="1" ht="18.75" spans="1:15">
      <c r="A2815" s="121">
        <v>2810</v>
      </c>
      <c r="B2815" s="121" t="s">
        <v>14518</v>
      </c>
      <c r="C2815" s="121" t="s">
        <v>11004</v>
      </c>
      <c r="D2815" s="121" t="s">
        <v>10034</v>
      </c>
      <c r="E2815" s="121" t="s">
        <v>14519</v>
      </c>
      <c r="F2815" s="142" t="s">
        <v>17539</v>
      </c>
      <c r="G2815" s="153" t="s">
        <v>17658</v>
      </c>
      <c r="H2815" s="141" t="s">
        <v>1583</v>
      </c>
      <c r="I2815" s="142">
        <v>5</v>
      </c>
      <c r="J2815" s="144" t="s">
        <v>17659</v>
      </c>
      <c r="K2815" s="141" t="s">
        <v>14748</v>
      </c>
      <c r="L2815" s="142">
        <v>3</v>
      </c>
      <c r="M2815" s="27">
        <f t="shared" si="101"/>
        <v>390</v>
      </c>
      <c r="N2815" s="23"/>
      <c r="O2815" s="24" t="s">
        <v>32</v>
      </c>
    </row>
    <row r="2816" s="1" customFormat="1" ht="18.75" spans="1:15">
      <c r="A2816" s="121">
        <v>2811</v>
      </c>
      <c r="B2816" s="121" t="s">
        <v>14518</v>
      </c>
      <c r="C2816" s="121" t="s">
        <v>11004</v>
      </c>
      <c r="D2816" s="121" t="s">
        <v>10034</v>
      </c>
      <c r="E2816" s="121" t="s">
        <v>14519</v>
      </c>
      <c r="F2816" s="142" t="s">
        <v>17539</v>
      </c>
      <c r="G2816" s="153" t="s">
        <v>17660</v>
      </c>
      <c r="H2816" s="141" t="s">
        <v>1583</v>
      </c>
      <c r="I2816" s="142">
        <v>3</v>
      </c>
      <c r="J2816" s="144" t="s">
        <v>17661</v>
      </c>
      <c r="K2816" s="141" t="s">
        <v>14748</v>
      </c>
      <c r="L2816" s="142">
        <v>3</v>
      </c>
      <c r="M2816" s="27">
        <f t="shared" si="101"/>
        <v>390</v>
      </c>
      <c r="N2816" s="23"/>
      <c r="O2816" s="24" t="s">
        <v>32</v>
      </c>
    </row>
    <row r="2817" s="1" customFormat="1" ht="18.75" spans="1:15">
      <c r="A2817" s="121">
        <v>2812</v>
      </c>
      <c r="B2817" s="121" t="s">
        <v>14518</v>
      </c>
      <c r="C2817" s="121" t="s">
        <v>11004</v>
      </c>
      <c r="D2817" s="121" t="s">
        <v>10034</v>
      </c>
      <c r="E2817" s="121" t="s">
        <v>14519</v>
      </c>
      <c r="F2817" s="142" t="s">
        <v>17539</v>
      </c>
      <c r="G2817" s="153" t="s">
        <v>16284</v>
      </c>
      <c r="H2817" s="141" t="s">
        <v>1583</v>
      </c>
      <c r="I2817" s="142">
        <v>4</v>
      </c>
      <c r="J2817" s="144" t="s">
        <v>17662</v>
      </c>
      <c r="K2817" s="141" t="s">
        <v>14748</v>
      </c>
      <c r="L2817" s="142">
        <v>4</v>
      </c>
      <c r="M2817" s="27">
        <f t="shared" si="101"/>
        <v>520</v>
      </c>
      <c r="N2817" s="23"/>
      <c r="O2817" s="24" t="s">
        <v>32</v>
      </c>
    </row>
    <row r="2818" s="1" customFormat="1" ht="18.75" spans="1:15">
      <c r="A2818" s="121">
        <v>2813</v>
      </c>
      <c r="B2818" s="121" t="s">
        <v>14518</v>
      </c>
      <c r="C2818" s="121" t="s">
        <v>11004</v>
      </c>
      <c r="D2818" s="121" t="s">
        <v>10034</v>
      </c>
      <c r="E2818" s="121" t="s">
        <v>14519</v>
      </c>
      <c r="F2818" s="142" t="s">
        <v>17539</v>
      </c>
      <c r="G2818" s="153" t="s">
        <v>7088</v>
      </c>
      <c r="H2818" s="141" t="s">
        <v>1583</v>
      </c>
      <c r="I2818" s="142">
        <v>3</v>
      </c>
      <c r="J2818" s="144" t="s">
        <v>17663</v>
      </c>
      <c r="K2818" s="141" t="s">
        <v>14748</v>
      </c>
      <c r="L2818" s="142">
        <v>1</v>
      </c>
      <c r="M2818" s="27">
        <f t="shared" si="101"/>
        <v>130</v>
      </c>
      <c r="N2818" s="23"/>
      <c r="O2818" s="24" t="s">
        <v>32</v>
      </c>
    </row>
    <row r="2819" s="1" customFormat="1" ht="18.75" spans="1:15">
      <c r="A2819" s="121">
        <v>2814</v>
      </c>
      <c r="B2819" s="121" t="s">
        <v>14518</v>
      </c>
      <c r="C2819" s="121" t="s">
        <v>11004</v>
      </c>
      <c r="D2819" s="121" t="s">
        <v>10034</v>
      </c>
      <c r="E2819" s="121" t="s">
        <v>14519</v>
      </c>
      <c r="F2819" s="142" t="s">
        <v>17539</v>
      </c>
      <c r="G2819" s="153" t="s">
        <v>17664</v>
      </c>
      <c r="H2819" s="141" t="s">
        <v>1583</v>
      </c>
      <c r="I2819" s="142">
        <v>5</v>
      </c>
      <c r="J2819" s="144" t="s">
        <v>17665</v>
      </c>
      <c r="K2819" s="141" t="s">
        <v>14748</v>
      </c>
      <c r="L2819" s="142">
        <v>4</v>
      </c>
      <c r="M2819" s="27">
        <f t="shared" si="101"/>
        <v>520</v>
      </c>
      <c r="N2819" s="23"/>
      <c r="O2819" s="24" t="s">
        <v>32</v>
      </c>
    </row>
    <row r="2820" s="1" customFormat="1" ht="18.75" spans="1:15">
      <c r="A2820" s="121">
        <v>2815</v>
      </c>
      <c r="B2820" s="121" t="s">
        <v>14518</v>
      </c>
      <c r="C2820" s="121" t="s">
        <v>11004</v>
      </c>
      <c r="D2820" s="121" t="s">
        <v>10034</v>
      </c>
      <c r="E2820" s="121" t="s">
        <v>14519</v>
      </c>
      <c r="F2820" s="142" t="s">
        <v>17539</v>
      </c>
      <c r="G2820" s="153" t="s">
        <v>17666</v>
      </c>
      <c r="H2820" s="141" t="s">
        <v>1583</v>
      </c>
      <c r="I2820" s="142">
        <v>2</v>
      </c>
      <c r="J2820" s="144" t="s">
        <v>17667</v>
      </c>
      <c r="K2820" s="141" t="s">
        <v>14748</v>
      </c>
      <c r="L2820" s="142">
        <v>1</v>
      </c>
      <c r="M2820" s="27">
        <f t="shared" si="101"/>
        <v>130</v>
      </c>
      <c r="N2820" s="23"/>
      <c r="O2820" s="24" t="s">
        <v>32</v>
      </c>
    </row>
    <row r="2821" s="1" customFormat="1" ht="18.75" spans="1:15">
      <c r="A2821" s="121">
        <v>2816</v>
      </c>
      <c r="B2821" s="121" t="s">
        <v>14518</v>
      </c>
      <c r="C2821" s="121" t="s">
        <v>11004</v>
      </c>
      <c r="D2821" s="121" t="s">
        <v>10034</v>
      </c>
      <c r="E2821" s="121" t="s">
        <v>14519</v>
      </c>
      <c r="F2821" s="142" t="s">
        <v>17539</v>
      </c>
      <c r="G2821" s="153" t="s">
        <v>17668</v>
      </c>
      <c r="H2821" s="141" t="s">
        <v>1583</v>
      </c>
      <c r="I2821" s="142">
        <v>3</v>
      </c>
      <c r="J2821" s="144" t="s">
        <v>17669</v>
      </c>
      <c r="K2821" s="141" t="s">
        <v>14748</v>
      </c>
      <c r="L2821" s="142">
        <v>3</v>
      </c>
      <c r="M2821" s="27">
        <f t="shared" si="101"/>
        <v>390</v>
      </c>
      <c r="N2821" s="23"/>
      <c r="O2821" s="24" t="s">
        <v>32</v>
      </c>
    </row>
    <row r="2822" s="1" customFormat="1" ht="18.75" spans="1:15">
      <c r="A2822" s="121">
        <v>2817</v>
      </c>
      <c r="B2822" s="121" t="s">
        <v>14518</v>
      </c>
      <c r="C2822" s="121" t="s">
        <v>11004</v>
      </c>
      <c r="D2822" s="121" t="s">
        <v>10034</v>
      </c>
      <c r="E2822" s="121" t="s">
        <v>14519</v>
      </c>
      <c r="F2822" s="142" t="s">
        <v>17539</v>
      </c>
      <c r="G2822" s="153" t="s">
        <v>17670</v>
      </c>
      <c r="H2822" s="141" t="s">
        <v>1583</v>
      </c>
      <c r="I2822" s="142">
        <v>4</v>
      </c>
      <c r="J2822" s="144" t="s">
        <v>17671</v>
      </c>
      <c r="K2822" s="141" t="s">
        <v>14748</v>
      </c>
      <c r="L2822" s="142">
        <v>3</v>
      </c>
      <c r="M2822" s="27">
        <f t="shared" ref="M2822:M2853" si="102">L2822*130</f>
        <v>390</v>
      </c>
      <c r="N2822" s="23"/>
      <c r="O2822" s="24" t="s">
        <v>32</v>
      </c>
    </row>
    <row r="2823" s="1" customFormat="1" ht="18.75" spans="1:15">
      <c r="A2823" s="121">
        <v>2818</v>
      </c>
      <c r="B2823" s="121" t="s">
        <v>14518</v>
      </c>
      <c r="C2823" s="121" t="s">
        <v>11004</v>
      </c>
      <c r="D2823" s="121" t="s">
        <v>10034</v>
      </c>
      <c r="E2823" s="121" t="s">
        <v>14519</v>
      </c>
      <c r="F2823" s="142" t="s">
        <v>17539</v>
      </c>
      <c r="G2823" s="153" t="s">
        <v>17672</v>
      </c>
      <c r="H2823" s="141" t="s">
        <v>1583</v>
      </c>
      <c r="I2823" s="142">
        <v>4</v>
      </c>
      <c r="J2823" s="144" t="s">
        <v>17673</v>
      </c>
      <c r="K2823" s="141" t="s">
        <v>14748</v>
      </c>
      <c r="L2823" s="142">
        <v>4</v>
      </c>
      <c r="M2823" s="27">
        <f t="shared" si="102"/>
        <v>520</v>
      </c>
      <c r="N2823" s="23"/>
      <c r="O2823" s="24" t="s">
        <v>32</v>
      </c>
    </row>
    <row r="2824" s="1" customFormat="1" ht="18.75" spans="1:15">
      <c r="A2824" s="121">
        <v>2819</v>
      </c>
      <c r="B2824" s="121" t="s">
        <v>14518</v>
      </c>
      <c r="C2824" s="121" t="s">
        <v>11004</v>
      </c>
      <c r="D2824" s="121" t="s">
        <v>10034</v>
      </c>
      <c r="E2824" s="121" t="s">
        <v>14519</v>
      </c>
      <c r="F2824" s="142" t="s">
        <v>17539</v>
      </c>
      <c r="G2824" s="153" t="s">
        <v>17674</v>
      </c>
      <c r="H2824" s="141" t="s">
        <v>1583</v>
      </c>
      <c r="I2824" s="142">
        <v>4</v>
      </c>
      <c r="J2824" s="144" t="s">
        <v>17675</v>
      </c>
      <c r="K2824" s="141" t="s">
        <v>14748</v>
      </c>
      <c r="L2824" s="142">
        <v>4</v>
      </c>
      <c r="M2824" s="27">
        <f t="shared" si="102"/>
        <v>520</v>
      </c>
      <c r="N2824" s="23"/>
      <c r="O2824" s="24" t="s">
        <v>32</v>
      </c>
    </row>
    <row r="2825" s="1" customFormat="1" ht="18.75" spans="1:15">
      <c r="A2825" s="121">
        <v>2820</v>
      </c>
      <c r="B2825" s="121" t="s">
        <v>14518</v>
      </c>
      <c r="C2825" s="121" t="s">
        <v>11004</v>
      </c>
      <c r="D2825" s="121" t="s">
        <v>10034</v>
      </c>
      <c r="E2825" s="121" t="s">
        <v>14519</v>
      </c>
      <c r="F2825" s="142" t="s">
        <v>17539</v>
      </c>
      <c r="G2825" s="153" t="s">
        <v>17676</v>
      </c>
      <c r="H2825" s="141" t="s">
        <v>1583</v>
      </c>
      <c r="I2825" s="142">
        <v>6</v>
      </c>
      <c r="J2825" s="144" t="s">
        <v>17677</v>
      </c>
      <c r="K2825" s="141" t="s">
        <v>14748</v>
      </c>
      <c r="L2825" s="142">
        <v>3</v>
      </c>
      <c r="M2825" s="27">
        <f t="shared" si="102"/>
        <v>390</v>
      </c>
      <c r="N2825" s="23"/>
      <c r="O2825" s="24" t="s">
        <v>32</v>
      </c>
    </row>
    <row r="2826" s="1" customFormat="1" ht="18.75" spans="1:15">
      <c r="A2826" s="121">
        <v>2821</v>
      </c>
      <c r="B2826" s="121" t="s">
        <v>14518</v>
      </c>
      <c r="C2826" s="121" t="s">
        <v>11004</v>
      </c>
      <c r="D2826" s="121" t="s">
        <v>10034</v>
      </c>
      <c r="E2826" s="121" t="s">
        <v>14519</v>
      </c>
      <c r="F2826" s="142" t="s">
        <v>17539</v>
      </c>
      <c r="G2826" s="153" t="s">
        <v>17678</v>
      </c>
      <c r="H2826" s="141" t="s">
        <v>1583</v>
      </c>
      <c r="I2826" s="142">
        <v>3</v>
      </c>
      <c r="J2826" s="144" t="s">
        <v>17679</v>
      </c>
      <c r="K2826" s="141" t="s">
        <v>14748</v>
      </c>
      <c r="L2826" s="142">
        <v>3</v>
      </c>
      <c r="M2826" s="27">
        <f t="shared" si="102"/>
        <v>390</v>
      </c>
      <c r="N2826" s="23"/>
      <c r="O2826" s="24" t="s">
        <v>32</v>
      </c>
    </row>
    <row r="2827" s="1" customFormat="1" ht="18.75" spans="1:15">
      <c r="A2827" s="121">
        <v>2822</v>
      </c>
      <c r="B2827" s="121" t="s">
        <v>14518</v>
      </c>
      <c r="C2827" s="121" t="s">
        <v>11004</v>
      </c>
      <c r="D2827" s="121" t="s">
        <v>10034</v>
      </c>
      <c r="E2827" s="121" t="s">
        <v>14519</v>
      </c>
      <c r="F2827" s="142" t="s">
        <v>17539</v>
      </c>
      <c r="G2827" s="153" t="s">
        <v>9149</v>
      </c>
      <c r="H2827" s="141" t="s">
        <v>1583</v>
      </c>
      <c r="I2827" s="142">
        <v>1</v>
      </c>
      <c r="J2827" s="144" t="s">
        <v>17680</v>
      </c>
      <c r="K2827" s="141" t="s">
        <v>14748</v>
      </c>
      <c r="L2827" s="142">
        <v>1</v>
      </c>
      <c r="M2827" s="27">
        <f t="shared" si="102"/>
        <v>130</v>
      </c>
      <c r="N2827" s="23"/>
      <c r="O2827" s="24" t="s">
        <v>32</v>
      </c>
    </row>
    <row r="2828" s="1" customFormat="1" ht="18.75" spans="1:15">
      <c r="A2828" s="121">
        <v>2823</v>
      </c>
      <c r="B2828" s="121" t="s">
        <v>14518</v>
      </c>
      <c r="C2828" s="121" t="s">
        <v>11004</v>
      </c>
      <c r="D2828" s="121" t="s">
        <v>10034</v>
      </c>
      <c r="E2828" s="121" t="s">
        <v>14519</v>
      </c>
      <c r="F2828" s="142" t="s">
        <v>17539</v>
      </c>
      <c r="G2828" s="153" t="s">
        <v>17681</v>
      </c>
      <c r="H2828" s="141" t="s">
        <v>1583</v>
      </c>
      <c r="I2828" s="142">
        <v>5</v>
      </c>
      <c r="J2828" s="144" t="s">
        <v>17682</v>
      </c>
      <c r="K2828" s="141" t="s">
        <v>14748</v>
      </c>
      <c r="L2828" s="142">
        <v>5</v>
      </c>
      <c r="M2828" s="27">
        <f t="shared" si="102"/>
        <v>650</v>
      </c>
      <c r="N2828" s="23"/>
      <c r="O2828" s="24" t="s">
        <v>32</v>
      </c>
    </row>
    <row r="2829" s="1" customFormat="1" ht="18.75" spans="1:15">
      <c r="A2829" s="121">
        <v>2824</v>
      </c>
      <c r="B2829" s="121" t="s">
        <v>14518</v>
      </c>
      <c r="C2829" s="121" t="s">
        <v>11004</v>
      </c>
      <c r="D2829" s="121" t="s">
        <v>10034</v>
      </c>
      <c r="E2829" s="121" t="s">
        <v>14519</v>
      </c>
      <c r="F2829" s="142" t="s">
        <v>17539</v>
      </c>
      <c r="G2829" s="153" t="s">
        <v>17683</v>
      </c>
      <c r="H2829" s="141" t="s">
        <v>1583</v>
      </c>
      <c r="I2829" s="142">
        <v>1</v>
      </c>
      <c r="J2829" s="144" t="s">
        <v>17684</v>
      </c>
      <c r="K2829" s="141" t="s">
        <v>14748</v>
      </c>
      <c r="L2829" s="142">
        <v>1</v>
      </c>
      <c r="M2829" s="27">
        <f t="shared" si="102"/>
        <v>130</v>
      </c>
      <c r="N2829" s="23"/>
      <c r="O2829" s="24" t="s">
        <v>32</v>
      </c>
    </row>
    <row r="2830" s="1" customFormat="1" ht="18.75" spans="1:15">
      <c r="A2830" s="121">
        <v>2825</v>
      </c>
      <c r="B2830" s="121" t="s">
        <v>14518</v>
      </c>
      <c r="C2830" s="121" t="s">
        <v>11004</v>
      </c>
      <c r="D2830" s="121" t="s">
        <v>10034</v>
      </c>
      <c r="E2830" s="121" t="s">
        <v>14519</v>
      </c>
      <c r="F2830" s="142" t="s">
        <v>17539</v>
      </c>
      <c r="G2830" s="153" t="s">
        <v>1353</v>
      </c>
      <c r="H2830" s="141" t="s">
        <v>1583</v>
      </c>
      <c r="I2830" s="142">
        <v>3</v>
      </c>
      <c r="J2830" s="144" t="s">
        <v>17685</v>
      </c>
      <c r="K2830" s="141" t="s">
        <v>14748</v>
      </c>
      <c r="L2830" s="142">
        <v>3</v>
      </c>
      <c r="M2830" s="27">
        <f t="shared" si="102"/>
        <v>390</v>
      </c>
      <c r="N2830" s="23"/>
      <c r="O2830" s="24" t="s">
        <v>32</v>
      </c>
    </row>
    <row r="2831" s="1" customFormat="1" ht="18.75" spans="1:15">
      <c r="A2831" s="121">
        <v>2826</v>
      </c>
      <c r="B2831" s="121" t="s">
        <v>14518</v>
      </c>
      <c r="C2831" s="121" t="s">
        <v>11004</v>
      </c>
      <c r="D2831" s="121" t="s">
        <v>10034</v>
      </c>
      <c r="E2831" s="121" t="s">
        <v>14519</v>
      </c>
      <c r="F2831" s="142" t="s">
        <v>17539</v>
      </c>
      <c r="G2831" s="153" t="s">
        <v>17686</v>
      </c>
      <c r="H2831" s="141" t="s">
        <v>1583</v>
      </c>
      <c r="I2831" s="142">
        <v>2</v>
      </c>
      <c r="J2831" s="144" t="s">
        <v>17687</v>
      </c>
      <c r="K2831" s="141" t="s">
        <v>14748</v>
      </c>
      <c r="L2831" s="142">
        <v>2</v>
      </c>
      <c r="M2831" s="27">
        <f t="shared" si="102"/>
        <v>260</v>
      </c>
      <c r="N2831" s="23"/>
      <c r="O2831" s="24" t="s">
        <v>32</v>
      </c>
    </row>
    <row r="2832" s="1" customFormat="1" ht="18.75" spans="1:15">
      <c r="A2832" s="121">
        <v>2827</v>
      </c>
      <c r="B2832" s="121" t="s">
        <v>14518</v>
      </c>
      <c r="C2832" s="121" t="s">
        <v>11004</v>
      </c>
      <c r="D2832" s="121" t="s">
        <v>10034</v>
      </c>
      <c r="E2832" s="121" t="s">
        <v>14519</v>
      </c>
      <c r="F2832" s="142" t="s">
        <v>17539</v>
      </c>
      <c r="G2832" s="153" t="s">
        <v>17688</v>
      </c>
      <c r="H2832" s="141" t="s">
        <v>1583</v>
      </c>
      <c r="I2832" s="142">
        <v>3</v>
      </c>
      <c r="J2832" s="144" t="s">
        <v>17689</v>
      </c>
      <c r="K2832" s="141" t="s">
        <v>14748</v>
      </c>
      <c r="L2832" s="142">
        <v>2</v>
      </c>
      <c r="M2832" s="27">
        <f t="shared" si="102"/>
        <v>260</v>
      </c>
      <c r="N2832" s="23"/>
      <c r="O2832" s="24" t="s">
        <v>32</v>
      </c>
    </row>
    <row r="2833" s="1" customFormat="1" ht="18.75" spans="1:15">
      <c r="A2833" s="121">
        <v>2828</v>
      </c>
      <c r="B2833" s="121" t="s">
        <v>14518</v>
      </c>
      <c r="C2833" s="121" t="s">
        <v>11004</v>
      </c>
      <c r="D2833" s="121" t="s">
        <v>10034</v>
      </c>
      <c r="E2833" s="121" t="s">
        <v>14519</v>
      </c>
      <c r="F2833" s="142" t="s">
        <v>17539</v>
      </c>
      <c r="G2833" s="153" t="s">
        <v>9130</v>
      </c>
      <c r="H2833" s="141" t="s">
        <v>1583</v>
      </c>
      <c r="I2833" s="142">
        <v>4</v>
      </c>
      <c r="J2833" s="144" t="s">
        <v>17690</v>
      </c>
      <c r="K2833" s="141" t="s">
        <v>14748</v>
      </c>
      <c r="L2833" s="142">
        <v>4</v>
      </c>
      <c r="M2833" s="27">
        <f t="shared" si="102"/>
        <v>520</v>
      </c>
      <c r="N2833" s="23"/>
      <c r="O2833" s="24" t="s">
        <v>32</v>
      </c>
    </row>
    <row r="2834" s="1" customFormat="1" ht="18.75" spans="1:15">
      <c r="A2834" s="121">
        <v>2829</v>
      </c>
      <c r="B2834" s="121" t="s">
        <v>14518</v>
      </c>
      <c r="C2834" s="121" t="s">
        <v>11004</v>
      </c>
      <c r="D2834" s="121" t="s">
        <v>10034</v>
      </c>
      <c r="E2834" s="121" t="s">
        <v>14519</v>
      </c>
      <c r="F2834" s="142" t="s">
        <v>17539</v>
      </c>
      <c r="G2834" s="153" t="s">
        <v>17691</v>
      </c>
      <c r="H2834" s="141" t="s">
        <v>1583</v>
      </c>
      <c r="I2834" s="142">
        <v>6</v>
      </c>
      <c r="J2834" s="144" t="s">
        <v>17692</v>
      </c>
      <c r="K2834" s="141" t="s">
        <v>14748</v>
      </c>
      <c r="L2834" s="142">
        <v>2</v>
      </c>
      <c r="M2834" s="27">
        <f t="shared" si="102"/>
        <v>260</v>
      </c>
      <c r="N2834" s="23"/>
      <c r="O2834" s="24" t="s">
        <v>32</v>
      </c>
    </row>
    <row r="2835" s="1" customFormat="1" ht="18.75" spans="1:15">
      <c r="A2835" s="121">
        <v>2830</v>
      </c>
      <c r="B2835" s="121" t="s">
        <v>14518</v>
      </c>
      <c r="C2835" s="121" t="s">
        <v>11004</v>
      </c>
      <c r="D2835" s="121" t="s">
        <v>10034</v>
      </c>
      <c r="E2835" s="121" t="s">
        <v>14519</v>
      </c>
      <c r="F2835" s="142" t="s">
        <v>17539</v>
      </c>
      <c r="G2835" s="153" t="s">
        <v>17693</v>
      </c>
      <c r="H2835" s="141" t="s">
        <v>1583</v>
      </c>
      <c r="I2835" s="142">
        <v>4</v>
      </c>
      <c r="J2835" s="144" t="s">
        <v>17694</v>
      </c>
      <c r="K2835" s="141" t="s">
        <v>14748</v>
      </c>
      <c r="L2835" s="142">
        <v>4</v>
      </c>
      <c r="M2835" s="27">
        <f t="shared" si="102"/>
        <v>520</v>
      </c>
      <c r="N2835" s="23"/>
      <c r="O2835" s="24" t="s">
        <v>32</v>
      </c>
    </row>
    <row r="2836" s="1" customFormat="1" ht="18.75" spans="1:15">
      <c r="A2836" s="121">
        <v>2831</v>
      </c>
      <c r="B2836" s="121" t="s">
        <v>14518</v>
      </c>
      <c r="C2836" s="121" t="s">
        <v>11004</v>
      </c>
      <c r="D2836" s="121" t="s">
        <v>10034</v>
      </c>
      <c r="E2836" s="121" t="s">
        <v>14519</v>
      </c>
      <c r="F2836" s="142" t="s">
        <v>17539</v>
      </c>
      <c r="G2836" s="153" t="s">
        <v>17695</v>
      </c>
      <c r="H2836" s="141" t="s">
        <v>1583</v>
      </c>
      <c r="I2836" s="142">
        <v>4</v>
      </c>
      <c r="J2836" s="144" t="s">
        <v>17696</v>
      </c>
      <c r="K2836" s="141" t="s">
        <v>14748</v>
      </c>
      <c r="L2836" s="142">
        <v>3</v>
      </c>
      <c r="M2836" s="27">
        <f t="shared" si="102"/>
        <v>390</v>
      </c>
      <c r="N2836" s="23"/>
      <c r="O2836" s="24" t="s">
        <v>32</v>
      </c>
    </row>
    <row r="2837" s="1" customFormat="1" ht="18.75" spans="1:15">
      <c r="A2837" s="121">
        <v>2832</v>
      </c>
      <c r="B2837" s="121" t="s">
        <v>14518</v>
      </c>
      <c r="C2837" s="121" t="s">
        <v>11004</v>
      </c>
      <c r="D2837" s="121" t="s">
        <v>10034</v>
      </c>
      <c r="E2837" s="121" t="s">
        <v>14519</v>
      </c>
      <c r="F2837" s="142" t="s">
        <v>17539</v>
      </c>
      <c r="G2837" s="153" t="s">
        <v>17697</v>
      </c>
      <c r="H2837" s="141" t="s">
        <v>1583</v>
      </c>
      <c r="I2837" s="142">
        <v>2</v>
      </c>
      <c r="J2837" s="144" t="s">
        <v>17698</v>
      </c>
      <c r="K2837" s="141" t="s">
        <v>14748</v>
      </c>
      <c r="L2837" s="142">
        <v>2</v>
      </c>
      <c r="M2837" s="27">
        <f t="shared" si="102"/>
        <v>260</v>
      </c>
      <c r="N2837" s="23"/>
      <c r="O2837" s="24" t="s">
        <v>32</v>
      </c>
    </row>
    <row r="2838" s="1" customFormat="1" ht="18.75" spans="1:15">
      <c r="A2838" s="121">
        <v>2833</v>
      </c>
      <c r="B2838" s="121" t="s">
        <v>14518</v>
      </c>
      <c r="C2838" s="121" t="s">
        <v>11004</v>
      </c>
      <c r="D2838" s="121" t="s">
        <v>10034</v>
      </c>
      <c r="E2838" s="121" t="s">
        <v>14519</v>
      </c>
      <c r="F2838" s="142" t="s">
        <v>17539</v>
      </c>
      <c r="G2838" s="153" t="s">
        <v>17699</v>
      </c>
      <c r="H2838" s="141" t="s">
        <v>1583</v>
      </c>
      <c r="I2838" s="142">
        <v>1</v>
      </c>
      <c r="J2838" s="144" t="s">
        <v>17700</v>
      </c>
      <c r="K2838" s="141" t="s">
        <v>14748</v>
      </c>
      <c r="L2838" s="142">
        <v>1</v>
      </c>
      <c r="M2838" s="27">
        <f t="shared" si="102"/>
        <v>130</v>
      </c>
      <c r="N2838" s="23"/>
      <c r="O2838" s="24" t="s">
        <v>32</v>
      </c>
    </row>
    <row r="2839" s="1" customFormat="1" ht="18.75" spans="1:15">
      <c r="A2839" s="121">
        <v>2834</v>
      </c>
      <c r="B2839" s="121" t="s">
        <v>14518</v>
      </c>
      <c r="C2839" s="121" t="s">
        <v>11004</v>
      </c>
      <c r="D2839" s="121" t="s">
        <v>10034</v>
      </c>
      <c r="E2839" s="121" t="s">
        <v>14519</v>
      </c>
      <c r="F2839" s="142" t="s">
        <v>17539</v>
      </c>
      <c r="G2839" s="153" t="s">
        <v>17701</v>
      </c>
      <c r="H2839" s="141" t="s">
        <v>1583</v>
      </c>
      <c r="I2839" s="142">
        <v>5</v>
      </c>
      <c r="J2839" s="144" t="s">
        <v>17702</v>
      </c>
      <c r="K2839" s="141" t="s">
        <v>14748</v>
      </c>
      <c r="L2839" s="142">
        <v>5</v>
      </c>
      <c r="M2839" s="27">
        <f t="shared" si="102"/>
        <v>650</v>
      </c>
      <c r="N2839" s="23"/>
      <c r="O2839" s="24" t="s">
        <v>32</v>
      </c>
    </row>
    <row r="2840" s="1" customFormat="1" ht="18.75" spans="1:15">
      <c r="A2840" s="121">
        <v>2835</v>
      </c>
      <c r="B2840" s="121" t="s">
        <v>14518</v>
      </c>
      <c r="C2840" s="121" t="s">
        <v>11004</v>
      </c>
      <c r="D2840" s="121" t="s">
        <v>10034</v>
      </c>
      <c r="E2840" s="121" t="s">
        <v>14519</v>
      </c>
      <c r="F2840" s="142" t="s">
        <v>17539</v>
      </c>
      <c r="G2840" s="153" t="s">
        <v>17703</v>
      </c>
      <c r="H2840" s="141" t="s">
        <v>1583</v>
      </c>
      <c r="I2840" s="142">
        <v>3</v>
      </c>
      <c r="J2840" s="144" t="s">
        <v>17704</v>
      </c>
      <c r="K2840" s="141" t="s">
        <v>14748</v>
      </c>
      <c r="L2840" s="142">
        <v>3</v>
      </c>
      <c r="M2840" s="27">
        <f t="shared" si="102"/>
        <v>390</v>
      </c>
      <c r="N2840" s="23"/>
      <c r="O2840" s="24" t="s">
        <v>32</v>
      </c>
    </row>
    <row r="2841" s="1" customFormat="1" ht="18.75" spans="1:15">
      <c r="A2841" s="121">
        <v>2836</v>
      </c>
      <c r="B2841" s="121" t="s">
        <v>14518</v>
      </c>
      <c r="C2841" s="121" t="s">
        <v>11004</v>
      </c>
      <c r="D2841" s="121" t="s">
        <v>10034</v>
      </c>
      <c r="E2841" s="121" t="s">
        <v>14519</v>
      </c>
      <c r="F2841" s="142" t="s">
        <v>17539</v>
      </c>
      <c r="G2841" s="153" t="s">
        <v>17705</v>
      </c>
      <c r="H2841" s="141" t="s">
        <v>1583</v>
      </c>
      <c r="I2841" s="142">
        <v>4</v>
      </c>
      <c r="J2841" s="144" t="s">
        <v>17706</v>
      </c>
      <c r="K2841" s="141" t="s">
        <v>14748</v>
      </c>
      <c r="L2841" s="142">
        <v>3</v>
      </c>
      <c r="M2841" s="27">
        <f t="shared" si="102"/>
        <v>390</v>
      </c>
      <c r="N2841" s="23"/>
      <c r="O2841" s="24" t="s">
        <v>32</v>
      </c>
    </row>
    <row r="2842" s="1" customFormat="1" ht="18.75" spans="1:15">
      <c r="A2842" s="121">
        <v>2837</v>
      </c>
      <c r="B2842" s="121" t="s">
        <v>14518</v>
      </c>
      <c r="C2842" s="121" t="s">
        <v>11004</v>
      </c>
      <c r="D2842" s="121" t="s">
        <v>10034</v>
      </c>
      <c r="E2842" s="121" t="s">
        <v>14519</v>
      </c>
      <c r="F2842" s="142" t="s">
        <v>17539</v>
      </c>
      <c r="G2842" s="153" t="s">
        <v>17707</v>
      </c>
      <c r="H2842" s="141" t="s">
        <v>1583</v>
      </c>
      <c r="I2842" s="142">
        <v>3</v>
      </c>
      <c r="J2842" s="144" t="s">
        <v>17708</v>
      </c>
      <c r="K2842" s="141" t="s">
        <v>14748</v>
      </c>
      <c r="L2842" s="142">
        <v>2</v>
      </c>
      <c r="M2842" s="27">
        <f t="shared" si="102"/>
        <v>260</v>
      </c>
      <c r="N2842" s="23"/>
      <c r="O2842" s="24" t="s">
        <v>32</v>
      </c>
    </row>
    <row r="2843" s="1" customFormat="1" ht="18.75" spans="1:15">
      <c r="A2843" s="121">
        <v>2838</v>
      </c>
      <c r="B2843" s="121" t="s">
        <v>14518</v>
      </c>
      <c r="C2843" s="121" t="s">
        <v>11004</v>
      </c>
      <c r="D2843" s="121" t="s">
        <v>10034</v>
      </c>
      <c r="E2843" s="121" t="s">
        <v>14519</v>
      </c>
      <c r="F2843" s="142" t="s">
        <v>17539</v>
      </c>
      <c r="G2843" s="153" t="s">
        <v>17709</v>
      </c>
      <c r="H2843" s="141" t="s">
        <v>1583</v>
      </c>
      <c r="I2843" s="142">
        <v>4</v>
      </c>
      <c r="J2843" s="144" t="s">
        <v>17710</v>
      </c>
      <c r="K2843" s="141" t="s">
        <v>14748</v>
      </c>
      <c r="L2843" s="142">
        <v>4</v>
      </c>
      <c r="M2843" s="27">
        <f t="shared" si="102"/>
        <v>520</v>
      </c>
      <c r="N2843" s="23"/>
      <c r="O2843" s="24" t="s">
        <v>32</v>
      </c>
    </row>
    <row r="2844" s="1" customFormat="1" ht="18.75" spans="1:15">
      <c r="A2844" s="121">
        <v>2839</v>
      </c>
      <c r="B2844" s="121" t="s">
        <v>14518</v>
      </c>
      <c r="C2844" s="121" t="s">
        <v>11004</v>
      </c>
      <c r="D2844" s="121" t="s">
        <v>10034</v>
      </c>
      <c r="E2844" s="121" t="s">
        <v>14519</v>
      </c>
      <c r="F2844" s="142" t="s">
        <v>17539</v>
      </c>
      <c r="G2844" s="153" t="s">
        <v>17711</v>
      </c>
      <c r="H2844" s="141" t="s">
        <v>1583</v>
      </c>
      <c r="I2844" s="142">
        <v>2</v>
      </c>
      <c r="J2844" s="144" t="s">
        <v>17712</v>
      </c>
      <c r="K2844" s="141" t="s">
        <v>14748</v>
      </c>
      <c r="L2844" s="142">
        <v>2</v>
      </c>
      <c r="M2844" s="27">
        <f t="shared" si="102"/>
        <v>260</v>
      </c>
      <c r="N2844" s="23"/>
      <c r="O2844" s="24" t="s">
        <v>32</v>
      </c>
    </row>
    <row r="2845" s="1" customFormat="1" ht="18.75" spans="1:15">
      <c r="A2845" s="121">
        <v>2840</v>
      </c>
      <c r="B2845" s="121" t="s">
        <v>14518</v>
      </c>
      <c r="C2845" s="121" t="s">
        <v>11004</v>
      </c>
      <c r="D2845" s="121" t="s">
        <v>10034</v>
      </c>
      <c r="E2845" s="121" t="s">
        <v>14519</v>
      </c>
      <c r="F2845" s="142" t="s">
        <v>17539</v>
      </c>
      <c r="G2845" s="153" t="s">
        <v>17713</v>
      </c>
      <c r="H2845" s="141" t="s">
        <v>1583</v>
      </c>
      <c r="I2845" s="142">
        <v>3</v>
      </c>
      <c r="J2845" s="144" t="s">
        <v>17714</v>
      </c>
      <c r="K2845" s="141" t="s">
        <v>14748</v>
      </c>
      <c r="L2845" s="142">
        <v>3</v>
      </c>
      <c r="M2845" s="27">
        <f t="shared" si="102"/>
        <v>390</v>
      </c>
      <c r="N2845" s="23"/>
      <c r="O2845" s="24" t="s">
        <v>32</v>
      </c>
    </row>
    <row r="2846" s="1" customFormat="1" ht="18.75" spans="1:15">
      <c r="A2846" s="121">
        <v>2841</v>
      </c>
      <c r="B2846" s="121" t="s">
        <v>14518</v>
      </c>
      <c r="C2846" s="121" t="s">
        <v>11004</v>
      </c>
      <c r="D2846" s="121" t="s">
        <v>10034</v>
      </c>
      <c r="E2846" s="121" t="s">
        <v>14519</v>
      </c>
      <c r="F2846" s="142" t="s">
        <v>17539</v>
      </c>
      <c r="G2846" s="153" t="s">
        <v>17715</v>
      </c>
      <c r="H2846" s="141" t="s">
        <v>1583</v>
      </c>
      <c r="I2846" s="142">
        <v>5</v>
      </c>
      <c r="J2846" s="144" t="s">
        <v>17716</v>
      </c>
      <c r="K2846" s="141" t="s">
        <v>14748</v>
      </c>
      <c r="L2846" s="142">
        <v>5</v>
      </c>
      <c r="M2846" s="27">
        <f t="shared" si="102"/>
        <v>650</v>
      </c>
      <c r="N2846" s="23"/>
      <c r="O2846" s="24" t="s">
        <v>32</v>
      </c>
    </row>
    <row r="2847" s="1" customFormat="1" ht="18.75" spans="1:15">
      <c r="A2847" s="121">
        <v>2842</v>
      </c>
      <c r="B2847" s="121" t="s">
        <v>14518</v>
      </c>
      <c r="C2847" s="121" t="s">
        <v>11004</v>
      </c>
      <c r="D2847" s="121" t="s">
        <v>10034</v>
      </c>
      <c r="E2847" s="121" t="s">
        <v>14519</v>
      </c>
      <c r="F2847" s="142" t="s">
        <v>17539</v>
      </c>
      <c r="G2847" s="153" t="s">
        <v>16603</v>
      </c>
      <c r="H2847" s="141" t="s">
        <v>1583</v>
      </c>
      <c r="I2847" s="142">
        <v>3</v>
      </c>
      <c r="J2847" s="144" t="s">
        <v>17717</v>
      </c>
      <c r="K2847" s="141" t="s">
        <v>14748</v>
      </c>
      <c r="L2847" s="142">
        <v>3</v>
      </c>
      <c r="M2847" s="27">
        <f t="shared" si="102"/>
        <v>390</v>
      </c>
      <c r="N2847" s="23"/>
      <c r="O2847" s="24" t="s">
        <v>32</v>
      </c>
    </row>
    <row r="2848" s="1" customFormat="1" ht="18.75" spans="1:15">
      <c r="A2848" s="121">
        <v>2843</v>
      </c>
      <c r="B2848" s="121" t="s">
        <v>14518</v>
      </c>
      <c r="C2848" s="121" t="s">
        <v>11004</v>
      </c>
      <c r="D2848" s="121" t="s">
        <v>10034</v>
      </c>
      <c r="E2848" s="121" t="s">
        <v>14519</v>
      </c>
      <c r="F2848" s="142" t="s">
        <v>17539</v>
      </c>
      <c r="G2848" s="153" t="s">
        <v>17718</v>
      </c>
      <c r="H2848" s="141" t="s">
        <v>1583</v>
      </c>
      <c r="I2848" s="142">
        <v>1</v>
      </c>
      <c r="J2848" s="144" t="s">
        <v>17719</v>
      </c>
      <c r="K2848" s="141" t="s">
        <v>14748</v>
      </c>
      <c r="L2848" s="142">
        <v>1</v>
      </c>
      <c r="M2848" s="27">
        <f t="shared" si="102"/>
        <v>130</v>
      </c>
      <c r="N2848" s="23"/>
      <c r="O2848" s="24" t="s">
        <v>32</v>
      </c>
    </row>
    <row r="2849" s="1" customFormat="1" ht="18.75" spans="1:15">
      <c r="A2849" s="121">
        <v>2844</v>
      </c>
      <c r="B2849" s="121" t="s">
        <v>14518</v>
      </c>
      <c r="C2849" s="121" t="s">
        <v>11004</v>
      </c>
      <c r="D2849" s="121" t="s">
        <v>10034</v>
      </c>
      <c r="E2849" s="121" t="s">
        <v>14519</v>
      </c>
      <c r="F2849" s="142" t="s">
        <v>17539</v>
      </c>
      <c r="G2849" s="153" t="s">
        <v>17720</v>
      </c>
      <c r="H2849" s="141" t="s">
        <v>1583</v>
      </c>
      <c r="I2849" s="142">
        <v>4</v>
      </c>
      <c r="J2849" s="144" t="s">
        <v>17721</v>
      </c>
      <c r="K2849" s="141" t="s">
        <v>14748</v>
      </c>
      <c r="L2849" s="142">
        <v>4</v>
      </c>
      <c r="M2849" s="27">
        <f t="shared" si="102"/>
        <v>520</v>
      </c>
      <c r="N2849" s="23"/>
      <c r="O2849" s="24" t="s">
        <v>32</v>
      </c>
    </row>
    <row r="2850" s="1" customFormat="1" ht="18.75" spans="1:15">
      <c r="A2850" s="121">
        <v>2845</v>
      </c>
      <c r="B2850" s="121" t="s">
        <v>14518</v>
      </c>
      <c r="C2850" s="121" t="s">
        <v>11004</v>
      </c>
      <c r="D2850" s="121" t="s">
        <v>10034</v>
      </c>
      <c r="E2850" s="121" t="s">
        <v>14519</v>
      </c>
      <c r="F2850" s="142" t="s">
        <v>17539</v>
      </c>
      <c r="G2850" s="153" t="s">
        <v>16241</v>
      </c>
      <c r="H2850" s="141" t="s">
        <v>1583</v>
      </c>
      <c r="I2850" s="142">
        <v>10</v>
      </c>
      <c r="J2850" s="144" t="s">
        <v>17722</v>
      </c>
      <c r="K2850" s="141" t="s">
        <v>14748</v>
      </c>
      <c r="L2850" s="142">
        <v>10</v>
      </c>
      <c r="M2850" s="27">
        <f t="shared" si="102"/>
        <v>1300</v>
      </c>
      <c r="N2850" s="23"/>
      <c r="O2850" s="24" t="s">
        <v>32</v>
      </c>
    </row>
    <row r="2851" s="1" customFormat="1" ht="18.75" spans="1:15">
      <c r="A2851" s="121">
        <v>2846</v>
      </c>
      <c r="B2851" s="121" t="s">
        <v>14518</v>
      </c>
      <c r="C2851" s="121" t="s">
        <v>11004</v>
      </c>
      <c r="D2851" s="121" t="s">
        <v>10034</v>
      </c>
      <c r="E2851" s="121" t="s">
        <v>14519</v>
      </c>
      <c r="F2851" s="142" t="s">
        <v>17539</v>
      </c>
      <c r="G2851" s="153" t="s">
        <v>17723</v>
      </c>
      <c r="H2851" s="141" t="s">
        <v>1583</v>
      </c>
      <c r="I2851" s="142">
        <v>2</v>
      </c>
      <c r="J2851" s="144" t="s">
        <v>17724</v>
      </c>
      <c r="K2851" s="141" t="s">
        <v>14748</v>
      </c>
      <c r="L2851" s="142">
        <v>2</v>
      </c>
      <c r="M2851" s="27">
        <f t="shared" si="102"/>
        <v>260</v>
      </c>
      <c r="N2851" s="23"/>
      <c r="O2851" s="24" t="s">
        <v>32</v>
      </c>
    </row>
    <row r="2852" s="1" customFormat="1" ht="18.75" spans="1:15">
      <c r="A2852" s="121">
        <v>2847</v>
      </c>
      <c r="B2852" s="121" t="s">
        <v>14518</v>
      </c>
      <c r="C2852" s="121" t="s">
        <v>11004</v>
      </c>
      <c r="D2852" s="121" t="s">
        <v>10034</v>
      </c>
      <c r="E2852" s="121" t="s">
        <v>14519</v>
      </c>
      <c r="F2852" s="142" t="s">
        <v>17539</v>
      </c>
      <c r="G2852" s="153" t="s">
        <v>17725</v>
      </c>
      <c r="H2852" s="141" t="s">
        <v>1583</v>
      </c>
      <c r="I2852" s="142">
        <v>1</v>
      </c>
      <c r="J2852" s="144" t="s">
        <v>17726</v>
      </c>
      <c r="K2852" s="141" t="s">
        <v>14748</v>
      </c>
      <c r="L2852" s="142">
        <v>1</v>
      </c>
      <c r="M2852" s="27">
        <f t="shared" si="102"/>
        <v>130</v>
      </c>
      <c r="N2852" s="23"/>
      <c r="O2852" s="24" t="s">
        <v>32</v>
      </c>
    </row>
    <row r="2853" s="1" customFormat="1" ht="18.75" spans="1:15">
      <c r="A2853" s="121">
        <v>2848</v>
      </c>
      <c r="B2853" s="121" t="s">
        <v>14518</v>
      </c>
      <c r="C2853" s="121" t="s">
        <v>11004</v>
      </c>
      <c r="D2853" s="121" t="s">
        <v>10034</v>
      </c>
      <c r="E2853" s="121" t="s">
        <v>14519</v>
      </c>
      <c r="F2853" s="142" t="s">
        <v>17539</v>
      </c>
      <c r="G2853" s="153" t="s">
        <v>17727</v>
      </c>
      <c r="H2853" s="141" t="s">
        <v>1583</v>
      </c>
      <c r="I2853" s="142">
        <v>2</v>
      </c>
      <c r="J2853" s="144" t="s">
        <v>17728</v>
      </c>
      <c r="K2853" s="141" t="s">
        <v>14748</v>
      </c>
      <c r="L2853" s="142">
        <v>1</v>
      </c>
      <c r="M2853" s="27">
        <f t="shared" si="102"/>
        <v>130</v>
      </c>
      <c r="N2853" s="23"/>
      <c r="O2853" s="24" t="s">
        <v>32</v>
      </c>
    </row>
    <row r="2854" s="1" customFormat="1" ht="18.75" spans="1:15">
      <c r="A2854" s="121">
        <v>2849</v>
      </c>
      <c r="B2854" s="121" t="s">
        <v>14518</v>
      </c>
      <c r="C2854" s="121" t="s">
        <v>11004</v>
      </c>
      <c r="D2854" s="121" t="s">
        <v>10034</v>
      </c>
      <c r="E2854" s="121" t="s">
        <v>14519</v>
      </c>
      <c r="F2854" s="142" t="s">
        <v>17539</v>
      </c>
      <c r="G2854" s="153" t="s">
        <v>17729</v>
      </c>
      <c r="H2854" s="141" t="s">
        <v>1583</v>
      </c>
      <c r="I2854" s="142">
        <v>3</v>
      </c>
      <c r="J2854" s="144" t="s">
        <v>17730</v>
      </c>
      <c r="K2854" s="141" t="s">
        <v>14748</v>
      </c>
      <c r="L2854" s="142">
        <v>3</v>
      </c>
      <c r="M2854" s="27">
        <f t="shared" ref="M2854:M2885" si="103">L2854*130</f>
        <v>390</v>
      </c>
      <c r="N2854" s="23"/>
      <c r="O2854" s="24" t="s">
        <v>32</v>
      </c>
    </row>
    <row r="2855" s="1" customFormat="1" ht="18.75" spans="1:15">
      <c r="A2855" s="121">
        <v>2850</v>
      </c>
      <c r="B2855" s="121" t="s">
        <v>14518</v>
      </c>
      <c r="C2855" s="121" t="s">
        <v>11004</v>
      </c>
      <c r="D2855" s="121" t="s">
        <v>10034</v>
      </c>
      <c r="E2855" s="121" t="s">
        <v>14519</v>
      </c>
      <c r="F2855" s="142" t="s">
        <v>17539</v>
      </c>
      <c r="G2855" s="153" t="s">
        <v>17731</v>
      </c>
      <c r="H2855" s="141" t="s">
        <v>1583</v>
      </c>
      <c r="I2855" s="142">
        <v>3</v>
      </c>
      <c r="J2855" s="144" t="s">
        <v>17732</v>
      </c>
      <c r="K2855" s="141" t="s">
        <v>14748</v>
      </c>
      <c r="L2855" s="142">
        <v>3</v>
      </c>
      <c r="M2855" s="27">
        <f t="shared" si="103"/>
        <v>390</v>
      </c>
      <c r="N2855" s="23"/>
      <c r="O2855" s="24" t="s">
        <v>32</v>
      </c>
    </row>
    <row r="2856" s="1" customFormat="1" ht="18.75" spans="1:15">
      <c r="A2856" s="121">
        <v>2851</v>
      </c>
      <c r="B2856" s="121" t="s">
        <v>14518</v>
      </c>
      <c r="C2856" s="121" t="s">
        <v>11004</v>
      </c>
      <c r="D2856" s="121" t="s">
        <v>10034</v>
      </c>
      <c r="E2856" s="121" t="s">
        <v>14519</v>
      </c>
      <c r="F2856" s="142" t="s">
        <v>17539</v>
      </c>
      <c r="G2856" s="153" t="s">
        <v>17733</v>
      </c>
      <c r="H2856" s="141" t="s">
        <v>1583</v>
      </c>
      <c r="I2856" s="142">
        <v>5</v>
      </c>
      <c r="J2856" s="144" t="s">
        <v>17734</v>
      </c>
      <c r="K2856" s="141" t="s">
        <v>14748</v>
      </c>
      <c r="L2856" s="142">
        <v>5</v>
      </c>
      <c r="M2856" s="27">
        <f t="shared" si="103"/>
        <v>650</v>
      </c>
      <c r="N2856" s="23"/>
      <c r="O2856" s="24" t="s">
        <v>32</v>
      </c>
    </row>
    <row r="2857" s="1" customFormat="1" ht="18.75" spans="1:15">
      <c r="A2857" s="121">
        <v>2852</v>
      </c>
      <c r="B2857" s="121" t="s">
        <v>14518</v>
      </c>
      <c r="C2857" s="121" t="s">
        <v>11004</v>
      </c>
      <c r="D2857" s="121" t="s">
        <v>10034</v>
      </c>
      <c r="E2857" s="121" t="s">
        <v>14519</v>
      </c>
      <c r="F2857" s="142" t="s">
        <v>17539</v>
      </c>
      <c r="G2857" s="153" t="s">
        <v>17735</v>
      </c>
      <c r="H2857" s="141" t="s">
        <v>1583</v>
      </c>
      <c r="I2857" s="142">
        <v>5</v>
      </c>
      <c r="J2857" s="144" t="s">
        <v>17736</v>
      </c>
      <c r="K2857" s="141" t="s">
        <v>14748</v>
      </c>
      <c r="L2857" s="142">
        <v>3</v>
      </c>
      <c r="M2857" s="27">
        <f t="shared" si="103"/>
        <v>390</v>
      </c>
      <c r="N2857" s="23"/>
      <c r="O2857" s="24" t="s">
        <v>32</v>
      </c>
    </row>
    <row r="2858" s="1" customFormat="1" ht="18.75" spans="1:15">
      <c r="A2858" s="121">
        <v>2853</v>
      </c>
      <c r="B2858" s="121" t="s">
        <v>14518</v>
      </c>
      <c r="C2858" s="121" t="s">
        <v>11004</v>
      </c>
      <c r="D2858" s="121" t="s">
        <v>10034</v>
      </c>
      <c r="E2858" s="121" t="s">
        <v>14519</v>
      </c>
      <c r="F2858" s="142" t="s">
        <v>17539</v>
      </c>
      <c r="G2858" s="153" t="s">
        <v>17737</v>
      </c>
      <c r="H2858" s="141" t="s">
        <v>1583</v>
      </c>
      <c r="I2858" s="142">
        <v>2</v>
      </c>
      <c r="J2858" s="144" t="s">
        <v>17738</v>
      </c>
      <c r="K2858" s="141" t="s">
        <v>14748</v>
      </c>
      <c r="L2858" s="142">
        <v>2</v>
      </c>
      <c r="M2858" s="27">
        <f t="shared" si="103"/>
        <v>260</v>
      </c>
      <c r="N2858" s="23"/>
      <c r="O2858" s="24" t="s">
        <v>32</v>
      </c>
    </row>
    <row r="2859" s="1" customFormat="1" ht="18.75" spans="1:15">
      <c r="A2859" s="121">
        <v>2854</v>
      </c>
      <c r="B2859" s="121" t="s">
        <v>14518</v>
      </c>
      <c r="C2859" s="121" t="s">
        <v>11004</v>
      </c>
      <c r="D2859" s="121" t="s">
        <v>10034</v>
      </c>
      <c r="E2859" s="121" t="s">
        <v>14519</v>
      </c>
      <c r="F2859" s="142" t="s">
        <v>17539</v>
      </c>
      <c r="G2859" s="153" t="s">
        <v>17739</v>
      </c>
      <c r="H2859" s="141" t="s">
        <v>1583</v>
      </c>
      <c r="I2859" s="142">
        <v>4</v>
      </c>
      <c r="J2859" s="144" t="s">
        <v>17740</v>
      </c>
      <c r="K2859" s="141" t="s">
        <v>14748</v>
      </c>
      <c r="L2859" s="142">
        <v>3</v>
      </c>
      <c r="M2859" s="27">
        <f t="shared" si="103"/>
        <v>390</v>
      </c>
      <c r="N2859" s="23"/>
      <c r="O2859" s="24" t="s">
        <v>32</v>
      </c>
    </row>
    <row r="2860" s="1" customFormat="1" ht="18.75" spans="1:15">
      <c r="A2860" s="121">
        <v>2855</v>
      </c>
      <c r="B2860" s="121" t="s">
        <v>14518</v>
      </c>
      <c r="C2860" s="121" t="s">
        <v>11004</v>
      </c>
      <c r="D2860" s="121" t="s">
        <v>10034</v>
      </c>
      <c r="E2860" s="121" t="s">
        <v>14519</v>
      </c>
      <c r="F2860" s="142" t="s">
        <v>17539</v>
      </c>
      <c r="G2860" s="153" t="s">
        <v>17741</v>
      </c>
      <c r="H2860" s="141" t="s">
        <v>1583</v>
      </c>
      <c r="I2860" s="142">
        <v>4</v>
      </c>
      <c r="J2860" s="144" t="s">
        <v>17742</v>
      </c>
      <c r="K2860" s="141" t="s">
        <v>14748</v>
      </c>
      <c r="L2860" s="142">
        <v>4</v>
      </c>
      <c r="M2860" s="27">
        <f t="shared" si="103"/>
        <v>520</v>
      </c>
      <c r="N2860" s="23"/>
      <c r="O2860" s="24" t="s">
        <v>32</v>
      </c>
    </row>
    <row r="2861" s="1" customFormat="1" ht="18.75" spans="1:15">
      <c r="A2861" s="121">
        <v>2856</v>
      </c>
      <c r="B2861" s="121" t="s">
        <v>14518</v>
      </c>
      <c r="C2861" s="121" t="s">
        <v>11004</v>
      </c>
      <c r="D2861" s="121" t="s">
        <v>10034</v>
      </c>
      <c r="E2861" s="121" t="s">
        <v>14519</v>
      </c>
      <c r="F2861" s="142" t="s">
        <v>17539</v>
      </c>
      <c r="G2861" s="153" t="s">
        <v>17743</v>
      </c>
      <c r="H2861" s="141" t="s">
        <v>1583</v>
      </c>
      <c r="I2861" s="142">
        <v>4</v>
      </c>
      <c r="J2861" s="144" t="s">
        <v>17744</v>
      </c>
      <c r="K2861" s="141" t="s">
        <v>14748</v>
      </c>
      <c r="L2861" s="142">
        <v>4</v>
      </c>
      <c r="M2861" s="27">
        <f t="shared" si="103"/>
        <v>520</v>
      </c>
      <c r="N2861" s="23"/>
      <c r="O2861" s="24" t="s">
        <v>32</v>
      </c>
    </row>
    <row r="2862" s="1" customFormat="1" ht="18.75" spans="1:15">
      <c r="A2862" s="121">
        <v>2857</v>
      </c>
      <c r="B2862" s="121" t="s">
        <v>14518</v>
      </c>
      <c r="C2862" s="121" t="s">
        <v>11004</v>
      </c>
      <c r="D2862" s="121" t="s">
        <v>10034</v>
      </c>
      <c r="E2862" s="121" t="s">
        <v>14519</v>
      </c>
      <c r="F2862" s="142" t="s">
        <v>17539</v>
      </c>
      <c r="G2862" s="153" t="s">
        <v>17745</v>
      </c>
      <c r="H2862" s="141" t="s">
        <v>1583</v>
      </c>
      <c r="I2862" s="142">
        <v>3</v>
      </c>
      <c r="J2862" s="144" t="s">
        <v>17746</v>
      </c>
      <c r="K2862" s="141" t="s">
        <v>14748</v>
      </c>
      <c r="L2862" s="142">
        <v>3</v>
      </c>
      <c r="M2862" s="27">
        <f t="shared" si="103"/>
        <v>390</v>
      </c>
      <c r="N2862" s="23"/>
      <c r="O2862" s="24" t="s">
        <v>32</v>
      </c>
    </row>
    <row r="2863" s="1" customFormat="1" ht="18.75" spans="1:15">
      <c r="A2863" s="121">
        <v>2858</v>
      </c>
      <c r="B2863" s="121" t="s">
        <v>14518</v>
      </c>
      <c r="C2863" s="121" t="s">
        <v>11004</v>
      </c>
      <c r="D2863" s="121" t="s">
        <v>10034</v>
      </c>
      <c r="E2863" s="121" t="s">
        <v>14519</v>
      </c>
      <c r="F2863" s="142" t="s">
        <v>17539</v>
      </c>
      <c r="G2863" s="153" t="s">
        <v>17747</v>
      </c>
      <c r="H2863" s="141" t="s">
        <v>1583</v>
      </c>
      <c r="I2863" s="142">
        <v>2</v>
      </c>
      <c r="J2863" s="144" t="s">
        <v>17748</v>
      </c>
      <c r="K2863" s="141" t="s">
        <v>14748</v>
      </c>
      <c r="L2863" s="142">
        <v>1</v>
      </c>
      <c r="M2863" s="27">
        <f t="shared" si="103"/>
        <v>130</v>
      </c>
      <c r="N2863" s="23"/>
      <c r="O2863" s="24" t="s">
        <v>32</v>
      </c>
    </row>
    <row r="2864" s="1" customFormat="1" ht="18.75" spans="1:15">
      <c r="A2864" s="121">
        <v>2859</v>
      </c>
      <c r="B2864" s="121" t="s">
        <v>14518</v>
      </c>
      <c r="C2864" s="121" t="s">
        <v>11004</v>
      </c>
      <c r="D2864" s="121" t="s">
        <v>10034</v>
      </c>
      <c r="E2864" s="121" t="s">
        <v>14519</v>
      </c>
      <c r="F2864" s="142" t="s">
        <v>17539</v>
      </c>
      <c r="G2864" s="153" t="s">
        <v>17749</v>
      </c>
      <c r="H2864" s="141" t="s">
        <v>1583</v>
      </c>
      <c r="I2864" s="142">
        <v>3</v>
      </c>
      <c r="J2864" s="144" t="s">
        <v>17750</v>
      </c>
      <c r="K2864" s="141" t="s">
        <v>14748</v>
      </c>
      <c r="L2864" s="142">
        <v>2</v>
      </c>
      <c r="M2864" s="27">
        <f t="shared" si="103"/>
        <v>260</v>
      </c>
      <c r="N2864" s="23"/>
      <c r="O2864" s="24" t="s">
        <v>32</v>
      </c>
    </row>
    <row r="2865" s="1" customFormat="1" ht="18.75" spans="1:15">
      <c r="A2865" s="121">
        <v>2860</v>
      </c>
      <c r="B2865" s="121" t="s">
        <v>14518</v>
      </c>
      <c r="C2865" s="121" t="s">
        <v>11004</v>
      </c>
      <c r="D2865" s="121" t="s">
        <v>10034</v>
      </c>
      <c r="E2865" s="121" t="s">
        <v>14519</v>
      </c>
      <c r="F2865" s="142" t="s">
        <v>17539</v>
      </c>
      <c r="G2865" s="153" t="s">
        <v>17751</v>
      </c>
      <c r="H2865" s="141" t="s">
        <v>1583</v>
      </c>
      <c r="I2865" s="142">
        <v>2</v>
      </c>
      <c r="J2865" s="144" t="s">
        <v>17752</v>
      </c>
      <c r="K2865" s="141" t="s">
        <v>14748</v>
      </c>
      <c r="L2865" s="142">
        <v>1</v>
      </c>
      <c r="M2865" s="27">
        <f t="shared" si="103"/>
        <v>130</v>
      </c>
      <c r="N2865" s="23"/>
      <c r="O2865" s="24" t="s">
        <v>32</v>
      </c>
    </row>
    <row r="2866" s="1" customFormat="1" ht="18.75" spans="1:15">
      <c r="A2866" s="121">
        <v>2861</v>
      </c>
      <c r="B2866" s="121" t="s">
        <v>14518</v>
      </c>
      <c r="C2866" s="121" t="s">
        <v>11004</v>
      </c>
      <c r="D2866" s="121" t="s">
        <v>10034</v>
      </c>
      <c r="E2866" s="121" t="s">
        <v>14519</v>
      </c>
      <c r="F2866" s="142" t="s">
        <v>17539</v>
      </c>
      <c r="G2866" s="153" t="s">
        <v>17753</v>
      </c>
      <c r="H2866" s="141" t="s">
        <v>1583</v>
      </c>
      <c r="I2866" s="142">
        <v>2</v>
      </c>
      <c r="J2866" s="144" t="s">
        <v>17754</v>
      </c>
      <c r="K2866" s="141" t="s">
        <v>14748</v>
      </c>
      <c r="L2866" s="142">
        <v>2</v>
      </c>
      <c r="M2866" s="27">
        <f t="shared" si="103"/>
        <v>260</v>
      </c>
      <c r="N2866" s="23"/>
      <c r="O2866" s="24" t="s">
        <v>32</v>
      </c>
    </row>
    <row r="2867" s="1" customFormat="1" ht="18.75" spans="1:15">
      <c r="A2867" s="121">
        <v>2862</v>
      </c>
      <c r="B2867" s="121" t="s">
        <v>14518</v>
      </c>
      <c r="C2867" s="121" t="s">
        <v>11004</v>
      </c>
      <c r="D2867" s="121" t="s">
        <v>10034</v>
      </c>
      <c r="E2867" s="121" t="s">
        <v>14519</v>
      </c>
      <c r="F2867" s="142" t="s">
        <v>17539</v>
      </c>
      <c r="G2867" s="153" t="s">
        <v>17755</v>
      </c>
      <c r="H2867" s="141" t="s">
        <v>1583</v>
      </c>
      <c r="I2867" s="142">
        <v>3</v>
      </c>
      <c r="J2867" s="144" t="s">
        <v>17756</v>
      </c>
      <c r="K2867" s="141" t="s">
        <v>14748</v>
      </c>
      <c r="L2867" s="142">
        <v>3</v>
      </c>
      <c r="M2867" s="27">
        <f t="shared" si="103"/>
        <v>390</v>
      </c>
      <c r="N2867" s="23"/>
      <c r="O2867" s="24" t="s">
        <v>32</v>
      </c>
    </row>
    <row r="2868" s="1" customFormat="1" ht="18.75" spans="1:15">
      <c r="A2868" s="121">
        <v>2863</v>
      </c>
      <c r="B2868" s="121" t="s">
        <v>14518</v>
      </c>
      <c r="C2868" s="121" t="s">
        <v>11004</v>
      </c>
      <c r="D2868" s="121" t="s">
        <v>10034</v>
      </c>
      <c r="E2868" s="121" t="s">
        <v>14519</v>
      </c>
      <c r="F2868" s="142" t="s">
        <v>17539</v>
      </c>
      <c r="G2868" s="153" t="s">
        <v>17757</v>
      </c>
      <c r="H2868" s="141" t="s">
        <v>1583</v>
      </c>
      <c r="I2868" s="142">
        <v>3</v>
      </c>
      <c r="J2868" s="144" t="s">
        <v>17758</v>
      </c>
      <c r="K2868" s="141" t="s">
        <v>14748</v>
      </c>
      <c r="L2868" s="142">
        <v>3</v>
      </c>
      <c r="M2868" s="27">
        <f t="shared" si="103"/>
        <v>390</v>
      </c>
      <c r="N2868" s="23"/>
      <c r="O2868" s="24" t="s">
        <v>32</v>
      </c>
    </row>
    <row r="2869" s="1" customFormat="1" ht="18.75" spans="1:15">
      <c r="A2869" s="121">
        <v>2864</v>
      </c>
      <c r="B2869" s="121" t="s">
        <v>14518</v>
      </c>
      <c r="C2869" s="121" t="s">
        <v>11004</v>
      </c>
      <c r="D2869" s="121" t="s">
        <v>10034</v>
      </c>
      <c r="E2869" s="121" t="s">
        <v>14519</v>
      </c>
      <c r="F2869" s="142" t="s">
        <v>17539</v>
      </c>
      <c r="G2869" s="153" t="s">
        <v>17759</v>
      </c>
      <c r="H2869" s="141" t="s">
        <v>1583</v>
      </c>
      <c r="I2869" s="142">
        <v>6</v>
      </c>
      <c r="J2869" s="144" t="s">
        <v>17760</v>
      </c>
      <c r="K2869" s="141" t="s">
        <v>14748</v>
      </c>
      <c r="L2869" s="142">
        <v>5</v>
      </c>
      <c r="M2869" s="27">
        <f t="shared" si="103"/>
        <v>650</v>
      </c>
      <c r="N2869" s="23"/>
      <c r="O2869" s="24" t="s">
        <v>32</v>
      </c>
    </row>
    <row r="2870" s="1" customFormat="1" ht="18.75" spans="1:15">
      <c r="A2870" s="121">
        <v>2865</v>
      </c>
      <c r="B2870" s="121" t="s">
        <v>14518</v>
      </c>
      <c r="C2870" s="121" t="s">
        <v>11004</v>
      </c>
      <c r="D2870" s="121" t="s">
        <v>10034</v>
      </c>
      <c r="E2870" s="121" t="s">
        <v>14519</v>
      </c>
      <c r="F2870" s="142" t="s">
        <v>17539</v>
      </c>
      <c r="G2870" s="153" t="s">
        <v>17761</v>
      </c>
      <c r="H2870" s="141" t="s">
        <v>1583</v>
      </c>
      <c r="I2870" s="142">
        <v>3</v>
      </c>
      <c r="J2870" s="144" t="s">
        <v>17762</v>
      </c>
      <c r="K2870" s="141" t="s">
        <v>14748</v>
      </c>
      <c r="L2870" s="142">
        <v>3</v>
      </c>
      <c r="M2870" s="27">
        <f t="shared" si="103"/>
        <v>390</v>
      </c>
      <c r="N2870" s="23"/>
      <c r="O2870" s="24" t="s">
        <v>32</v>
      </c>
    </row>
    <row r="2871" s="1" customFormat="1" ht="18.75" spans="1:15">
      <c r="A2871" s="121">
        <v>2866</v>
      </c>
      <c r="B2871" s="121" t="s">
        <v>14518</v>
      </c>
      <c r="C2871" s="121" t="s">
        <v>11004</v>
      </c>
      <c r="D2871" s="121" t="s">
        <v>10034</v>
      </c>
      <c r="E2871" s="121" t="s">
        <v>14519</v>
      </c>
      <c r="F2871" s="142" t="s">
        <v>17539</v>
      </c>
      <c r="G2871" s="153" t="s">
        <v>17763</v>
      </c>
      <c r="H2871" s="141" t="s">
        <v>1583</v>
      </c>
      <c r="I2871" s="142">
        <v>2</v>
      </c>
      <c r="J2871" s="144" t="s">
        <v>17764</v>
      </c>
      <c r="K2871" s="141" t="s">
        <v>14748</v>
      </c>
      <c r="L2871" s="142">
        <v>2</v>
      </c>
      <c r="M2871" s="27">
        <f t="shared" si="103"/>
        <v>260</v>
      </c>
      <c r="N2871" s="23"/>
      <c r="O2871" s="24" t="s">
        <v>32</v>
      </c>
    </row>
    <row r="2872" s="1" customFormat="1" ht="18.75" spans="1:15">
      <c r="A2872" s="121">
        <v>2867</v>
      </c>
      <c r="B2872" s="121" t="s">
        <v>14518</v>
      </c>
      <c r="C2872" s="121" t="s">
        <v>11004</v>
      </c>
      <c r="D2872" s="121" t="s">
        <v>10034</v>
      </c>
      <c r="E2872" s="121" t="s">
        <v>14519</v>
      </c>
      <c r="F2872" s="142" t="s">
        <v>17539</v>
      </c>
      <c r="G2872" s="153" t="s">
        <v>17765</v>
      </c>
      <c r="H2872" s="141" t="s">
        <v>1583</v>
      </c>
      <c r="I2872" s="142">
        <v>1</v>
      </c>
      <c r="J2872" s="144" t="s">
        <v>17766</v>
      </c>
      <c r="K2872" s="141" t="s">
        <v>14748</v>
      </c>
      <c r="L2872" s="142">
        <v>1</v>
      </c>
      <c r="M2872" s="27">
        <f t="shared" si="103"/>
        <v>130</v>
      </c>
      <c r="N2872" s="23"/>
      <c r="O2872" s="24" t="s">
        <v>32</v>
      </c>
    </row>
    <row r="2873" s="1" customFormat="1" ht="18.75" spans="1:15">
      <c r="A2873" s="121">
        <v>2868</v>
      </c>
      <c r="B2873" s="121" t="s">
        <v>14518</v>
      </c>
      <c r="C2873" s="121" t="s">
        <v>11004</v>
      </c>
      <c r="D2873" s="121" t="s">
        <v>10034</v>
      </c>
      <c r="E2873" s="121" t="s">
        <v>14519</v>
      </c>
      <c r="F2873" s="142" t="s">
        <v>17539</v>
      </c>
      <c r="G2873" s="153" t="s">
        <v>17767</v>
      </c>
      <c r="H2873" s="141" t="s">
        <v>1583</v>
      </c>
      <c r="I2873" s="142">
        <v>4</v>
      </c>
      <c r="J2873" s="144" t="s">
        <v>17768</v>
      </c>
      <c r="K2873" s="141" t="s">
        <v>14748</v>
      </c>
      <c r="L2873" s="142">
        <v>4</v>
      </c>
      <c r="M2873" s="27">
        <f t="shared" si="103"/>
        <v>520</v>
      </c>
      <c r="N2873" s="23"/>
      <c r="O2873" s="24" t="s">
        <v>32</v>
      </c>
    </row>
    <row r="2874" s="1" customFormat="1" ht="18.75" spans="1:15">
      <c r="A2874" s="121">
        <v>2869</v>
      </c>
      <c r="B2874" s="121" t="s">
        <v>14518</v>
      </c>
      <c r="C2874" s="121" t="s">
        <v>11004</v>
      </c>
      <c r="D2874" s="121" t="s">
        <v>10034</v>
      </c>
      <c r="E2874" s="121" t="s">
        <v>14519</v>
      </c>
      <c r="F2874" s="142" t="s">
        <v>17539</v>
      </c>
      <c r="G2874" s="153" t="s">
        <v>17769</v>
      </c>
      <c r="H2874" s="141" t="s">
        <v>1583</v>
      </c>
      <c r="I2874" s="142">
        <v>2</v>
      </c>
      <c r="J2874" s="144" t="s">
        <v>17770</v>
      </c>
      <c r="K2874" s="141" t="s">
        <v>14748</v>
      </c>
      <c r="L2874" s="142">
        <v>2</v>
      </c>
      <c r="M2874" s="27">
        <f t="shared" si="103"/>
        <v>260</v>
      </c>
      <c r="N2874" s="23"/>
      <c r="O2874" s="24" t="s">
        <v>32</v>
      </c>
    </row>
    <row r="2875" s="1" customFormat="1" ht="18.75" spans="1:15">
      <c r="A2875" s="121">
        <v>2870</v>
      </c>
      <c r="B2875" s="121" t="s">
        <v>14518</v>
      </c>
      <c r="C2875" s="121" t="s">
        <v>11004</v>
      </c>
      <c r="D2875" s="121" t="s">
        <v>10034</v>
      </c>
      <c r="E2875" s="121" t="s">
        <v>14519</v>
      </c>
      <c r="F2875" s="142" t="s">
        <v>17539</v>
      </c>
      <c r="G2875" s="153" t="s">
        <v>17771</v>
      </c>
      <c r="H2875" s="141" t="s">
        <v>1583</v>
      </c>
      <c r="I2875" s="142">
        <v>3</v>
      </c>
      <c r="J2875" s="144" t="s">
        <v>17772</v>
      </c>
      <c r="K2875" s="141" t="s">
        <v>14748</v>
      </c>
      <c r="L2875" s="142">
        <v>3</v>
      </c>
      <c r="M2875" s="27">
        <f t="shared" si="103"/>
        <v>390</v>
      </c>
      <c r="N2875" s="23"/>
      <c r="O2875" s="24" t="s">
        <v>32</v>
      </c>
    </row>
    <row r="2876" s="1" customFormat="1" ht="18.75" spans="1:15">
      <c r="A2876" s="121">
        <v>2871</v>
      </c>
      <c r="B2876" s="121" t="s">
        <v>14518</v>
      </c>
      <c r="C2876" s="121" t="s">
        <v>11004</v>
      </c>
      <c r="D2876" s="121" t="s">
        <v>10034</v>
      </c>
      <c r="E2876" s="121" t="s">
        <v>14519</v>
      </c>
      <c r="F2876" s="142" t="s">
        <v>17539</v>
      </c>
      <c r="G2876" s="153" t="s">
        <v>17773</v>
      </c>
      <c r="H2876" s="141" t="s">
        <v>1583</v>
      </c>
      <c r="I2876" s="142">
        <v>5</v>
      </c>
      <c r="J2876" s="144" t="s">
        <v>17774</v>
      </c>
      <c r="K2876" s="141" t="s">
        <v>14748</v>
      </c>
      <c r="L2876" s="142">
        <v>5</v>
      </c>
      <c r="M2876" s="27">
        <f t="shared" si="103"/>
        <v>650</v>
      </c>
      <c r="N2876" s="23"/>
      <c r="O2876" s="24" t="s">
        <v>32</v>
      </c>
    </row>
    <row r="2877" s="1" customFormat="1" ht="18.75" spans="1:15">
      <c r="A2877" s="121">
        <v>2872</v>
      </c>
      <c r="B2877" s="121" t="s">
        <v>14518</v>
      </c>
      <c r="C2877" s="121" t="s">
        <v>11004</v>
      </c>
      <c r="D2877" s="121" t="s">
        <v>10034</v>
      </c>
      <c r="E2877" s="121" t="s">
        <v>14519</v>
      </c>
      <c r="F2877" s="142" t="s">
        <v>17539</v>
      </c>
      <c r="G2877" s="153" t="s">
        <v>17775</v>
      </c>
      <c r="H2877" s="141" t="s">
        <v>1583</v>
      </c>
      <c r="I2877" s="142">
        <v>3</v>
      </c>
      <c r="J2877" s="144" t="s">
        <v>17776</v>
      </c>
      <c r="K2877" s="141" t="s">
        <v>14748</v>
      </c>
      <c r="L2877" s="142">
        <v>3</v>
      </c>
      <c r="M2877" s="27">
        <f t="shared" si="103"/>
        <v>390</v>
      </c>
      <c r="N2877" s="23"/>
      <c r="O2877" s="24" t="s">
        <v>32</v>
      </c>
    </row>
    <row r="2878" s="1" customFormat="1" ht="18.75" spans="1:15">
      <c r="A2878" s="121">
        <v>2873</v>
      </c>
      <c r="B2878" s="121" t="s">
        <v>14518</v>
      </c>
      <c r="C2878" s="121" t="s">
        <v>11004</v>
      </c>
      <c r="D2878" s="121" t="s">
        <v>10034</v>
      </c>
      <c r="E2878" s="121" t="s">
        <v>14519</v>
      </c>
      <c r="F2878" s="142" t="s">
        <v>17539</v>
      </c>
      <c r="G2878" s="153" t="s">
        <v>14870</v>
      </c>
      <c r="H2878" s="141" t="s">
        <v>1583</v>
      </c>
      <c r="I2878" s="142">
        <v>6</v>
      </c>
      <c r="J2878" s="144" t="s">
        <v>17777</v>
      </c>
      <c r="K2878" s="141" t="s">
        <v>14748</v>
      </c>
      <c r="L2878" s="142">
        <v>6</v>
      </c>
      <c r="M2878" s="27">
        <f t="shared" si="103"/>
        <v>780</v>
      </c>
      <c r="N2878" s="23"/>
      <c r="O2878" s="24" t="s">
        <v>32</v>
      </c>
    </row>
    <row r="2879" s="1" customFormat="1" ht="18.75" spans="1:15">
      <c r="A2879" s="121">
        <v>2874</v>
      </c>
      <c r="B2879" s="121" t="s">
        <v>14518</v>
      </c>
      <c r="C2879" s="121" t="s">
        <v>11004</v>
      </c>
      <c r="D2879" s="121" t="s">
        <v>10034</v>
      </c>
      <c r="E2879" s="121" t="s">
        <v>14519</v>
      </c>
      <c r="F2879" s="142" t="s">
        <v>17539</v>
      </c>
      <c r="G2879" s="153" t="s">
        <v>1759</v>
      </c>
      <c r="H2879" s="141" t="s">
        <v>1583</v>
      </c>
      <c r="I2879" s="142">
        <v>1</v>
      </c>
      <c r="J2879" s="144" t="s">
        <v>17778</v>
      </c>
      <c r="K2879" s="141" t="s">
        <v>14748</v>
      </c>
      <c r="L2879" s="142">
        <v>1</v>
      </c>
      <c r="M2879" s="27">
        <f t="shared" si="103"/>
        <v>130</v>
      </c>
      <c r="N2879" s="23"/>
      <c r="O2879" s="24" t="s">
        <v>32</v>
      </c>
    </row>
    <row r="2880" s="1" customFormat="1" ht="18.75" spans="1:15">
      <c r="A2880" s="121">
        <v>2875</v>
      </c>
      <c r="B2880" s="121" t="s">
        <v>14518</v>
      </c>
      <c r="C2880" s="121" t="s">
        <v>11004</v>
      </c>
      <c r="D2880" s="121" t="s">
        <v>10034</v>
      </c>
      <c r="E2880" s="121" t="s">
        <v>14519</v>
      </c>
      <c r="F2880" s="142" t="s">
        <v>17539</v>
      </c>
      <c r="G2880" s="153" t="s">
        <v>17779</v>
      </c>
      <c r="H2880" s="141" t="s">
        <v>1583</v>
      </c>
      <c r="I2880" s="142">
        <v>4</v>
      </c>
      <c r="J2880" s="144" t="s">
        <v>17780</v>
      </c>
      <c r="K2880" s="141" t="s">
        <v>14748</v>
      </c>
      <c r="L2880" s="142">
        <v>4</v>
      </c>
      <c r="M2880" s="27">
        <f t="shared" si="103"/>
        <v>520</v>
      </c>
      <c r="N2880" s="23"/>
      <c r="O2880" s="24" t="s">
        <v>32</v>
      </c>
    </row>
    <row r="2881" s="1" customFormat="1" ht="20.25" spans="1:15">
      <c r="A2881" s="121">
        <v>2876</v>
      </c>
      <c r="B2881" s="121" t="s">
        <v>14518</v>
      </c>
      <c r="C2881" s="121" t="s">
        <v>11004</v>
      </c>
      <c r="D2881" s="121" t="s">
        <v>10034</v>
      </c>
      <c r="E2881" s="121" t="s">
        <v>14519</v>
      </c>
      <c r="F2881" s="142" t="s">
        <v>17539</v>
      </c>
      <c r="G2881" s="170" t="s">
        <v>17781</v>
      </c>
      <c r="H2881" s="141" t="s">
        <v>1583</v>
      </c>
      <c r="I2881" s="142">
        <v>2</v>
      </c>
      <c r="J2881" s="144" t="s">
        <v>17782</v>
      </c>
      <c r="K2881" s="141" t="s">
        <v>14748</v>
      </c>
      <c r="L2881" s="142">
        <v>2</v>
      </c>
      <c r="M2881" s="27">
        <f t="shared" si="103"/>
        <v>260</v>
      </c>
      <c r="N2881" s="23"/>
      <c r="O2881" s="24" t="s">
        <v>32</v>
      </c>
    </row>
    <row r="2882" s="1" customFormat="1" ht="18.75" spans="1:15">
      <c r="A2882" s="121">
        <v>2877</v>
      </c>
      <c r="B2882" s="121" t="s">
        <v>14518</v>
      </c>
      <c r="C2882" s="121" t="s">
        <v>11004</v>
      </c>
      <c r="D2882" s="121" t="s">
        <v>10034</v>
      </c>
      <c r="E2882" s="121" t="s">
        <v>14519</v>
      </c>
      <c r="F2882" s="142" t="s">
        <v>17539</v>
      </c>
      <c r="G2882" s="153" t="s">
        <v>17783</v>
      </c>
      <c r="H2882" s="141" t="s">
        <v>1583</v>
      </c>
      <c r="I2882" s="142">
        <v>3</v>
      </c>
      <c r="J2882" s="144" t="s">
        <v>17784</v>
      </c>
      <c r="K2882" s="141" t="s">
        <v>14748</v>
      </c>
      <c r="L2882" s="142">
        <v>3</v>
      </c>
      <c r="M2882" s="27">
        <f t="shared" si="103"/>
        <v>390</v>
      </c>
      <c r="N2882" s="23"/>
      <c r="O2882" s="24" t="s">
        <v>32</v>
      </c>
    </row>
    <row r="2883" s="1" customFormat="1" ht="18.75" spans="1:15">
      <c r="A2883" s="121">
        <v>2878</v>
      </c>
      <c r="B2883" s="121" t="s">
        <v>14518</v>
      </c>
      <c r="C2883" s="121" t="s">
        <v>11004</v>
      </c>
      <c r="D2883" s="121" t="s">
        <v>10034</v>
      </c>
      <c r="E2883" s="121" t="s">
        <v>14519</v>
      </c>
      <c r="F2883" s="142" t="s">
        <v>17539</v>
      </c>
      <c r="G2883" s="153" t="s">
        <v>17785</v>
      </c>
      <c r="H2883" s="141" t="s">
        <v>1583</v>
      </c>
      <c r="I2883" s="142">
        <v>1</v>
      </c>
      <c r="J2883" s="144" t="s">
        <v>17786</v>
      </c>
      <c r="K2883" s="141" t="s">
        <v>14748</v>
      </c>
      <c r="L2883" s="142">
        <v>1</v>
      </c>
      <c r="M2883" s="27">
        <f t="shared" si="103"/>
        <v>130</v>
      </c>
      <c r="N2883" s="23"/>
      <c r="O2883" s="24" t="s">
        <v>32</v>
      </c>
    </row>
    <row r="2884" s="1" customFormat="1" ht="18.75" spans="1:15">
      <c r="A2884" s="121">
        <v>2879</v>
      </c>
      <c r="B2884" s="121" t="s">
        <v>14518</v>
      </c>
      <c r="C2884" s="121" t="s">
        <v>11004</v>
      </c>
      <c r="D2884" s="121" t="s">
        <v>10034</v>
      </c>
      <c r="E2884" s="121" t="s">
        <v>14519</v>
      </c>
      <c r="F2884" s="142" t="s">
        <v>17539</v>
      </c>
      <c r="G2884" s="153" t="s">
        <v>17787</v>
      </c>
      <c r="H2884" s="141" t="s">
        <v>1583</v>
      </c>
      <c r="I2884" s="142">
        <v>3</v>
      </c>
      <c r="J2884" s="144" t="s">
        <v>17788</v>
      </c>
      <c r="K2884" s="141" t="s">
        <v>14748</v>
      </c>
      <c r="L2884" s="142">
        <v>2</v>
      </c>
      <c r="M2884" s="27">
        <f t="shared" si="103"/>
        <v>260</v>
      </c>
      <c r="N2884" s="23"/>
      <c r="O2884" s="24" t="s">
        <v>32</v>
      </c>
    </row>
    <row r="2885" s="1" customFormat="1" ht="18.75" spans="1:15">
      <c r="A2885" s="121">
        <v>2880</v>
      </c>
      <c r="B2885" s="121" t="s">
        <v>14518</v>
      </c>
      <c r="C2885" s="121" t="s">
        <v>11004</v>
      </c>
      <c r="D2885" s="121" t="s">
        <v>10034</v>
      </c>
      <c r="E2885" s="121" t="s">
        <v>14519</v>
      </c>
      <c r="F2885" s="142" t="s">
        <v>17539</v>
      </c>
      <c r="G2885" s="153" t="s">
        <v>17789</v>
      </c>
      <c r="H2885" s="141" t="s">
        <v>1583</v>
      </c>
      <c r="I2885" s="142">
        <v>4</v>
      </c>
      <c r="J2885" s="144" t="s">
        <v>17790</v>
      </c>
      <c r="K2885" s="141" t="s">
        <v>14748</v>
      </c>
      <c r="L2885" s="142">
        <v>4</v>
      </c>
      <c r="M2885" s="27">
        <f t="shared" si="103"/>
        <v>520</v>
      </c>
      <c r="N2885" s="23"/>
      <c r="O2885" s="24" t="s">
        <v>32</v>
      </c>
    </row>
    <row r="2886" s="1" customFormat="1" ht="18.75" spans="1:15">
      <c r="A2886" s="121">
        <v>2881</v>
      </c>
      <c r="B2886" s="121" t="s">
        <v>14518</v>
      </c>
      <c r="C2886" s="121" t="s">
        <v>11004</v>
      </c>
      <c r="D2886" s="121" t="s">
        <v>10034</v>
      </c>
      <c r="E2886" s="121" t="s">
        <v>14519</v>
      </c>
      <c r="F2886" s="142" t="s">
        <v>17539</v>
      </c>
      <c r="G2886" s="153" t="s">
        <v>17791</v>
      </c>
      <c r="H2886" s="141" t="s">
        <v>1583</v>
      </c>
      <c r="I2886" s="142">
        <v>1</v>
      </c>
      <c r="J2886" s="144" t="s">
        <v>17792</v>
      </c>
      <c r="K2886" s="141" t="s">
        <v>14748</v>
      </c>
      <c r="L2886" s="142">
        <v>1</v>
      </c>
      <c r="M2886" s="27">
        <f t="shared" ref="M2886:M2917" si="104">L2886*130</f>
        <v>130</v>
      </c>
      <c r="N2886" s="23"/>
      <c r="O2886" s="24" t="s">
        <v>32</v>
      </c>
    </row>
    <row r="2887" s="1" customFormat="1" ht="18.75" spans="1:15">
      <c r="A2887" s="121">
        <v>2882</v>
      </c>
      <c r="B2887" s="121" t="s">
        <v>14518</v>
      </c>
      <c r="C2887" s="121" t="s">
        <v>11004</v>
      </c>
      <c r="D2887" s="121" t="s">
        <v>10034</v>
      </c>
      <c r="E2887" s="121" t="s">
        <v>14519</v>
      </c>
      <c r="F2887" s="142" t="s">
        <v>17539</v>
      </c>
      <c r="G2887" s="153" t="s">
        <v>17793</v>
      </c>
      <c r="H2887" s="141" t="s">
        <v>1583</v>
      </c>
      <c r="I2887" s="142">
        <v>3</v>
      </c>
      <c r="J2887" s="144" t="s">
        <v>17794</v>
      </c>
      <c r="K2887" s="141" t="s">
        <v>14748</v>
      </c>
      <c r="L2887" s="142">
        <v>2</v>
      </c>
      <c r="M2887" s="27">
        <f t="shared" si="104"/>
        <v>260</v>
      </c>
      <c r="N2887" s="23"/>
      <c r="O2887" s="24" t="s">
        <v>32</v>
      </c>
    </row>
    <row r="2888" s="1" customFormat="1" ht="18.75" spans="1:15">
      <c r="A2888" s="121">
        <v>2883</v>
      </c>
      <c r="B2888" s="121" t="s">
        <v>14518</v>
      </c>
      <c r="C2888" s="121" t="s">
        <v>11004</v>
      </c>
      <c r="D2888" s="121" t="s">
        <v>10034</v>
      </c>
      <c r="E2888" s="121" t="s">
        <v>14519</v>
      </c>
      <c r="F2888" s="142" t="s">
        <v>17539</v>
      </c>
      <c r="G2888" s="153" t="s">
        <v>17795</v>
      </c>
      <c r="H2888" s="141" t="s">
        <v>1583</v>
      </c>
      <c r="I2888" s="142">
        <v>2</v>
      </c>
      <c r="J2888" s="144" t="s">
        <v>17796</v>
      </c>
      <c r="K2888" s="141" t="s">
        <v>14748</v>
      </c>
      <c r="L2888" s="142">
        <v>1</v>
      </c>
      <c r="M2888" s="27">
        <f t="shared" si="104"/>
        <v>130</v>
      </c>
      <c r="N2888" s="23"/>
      <c r="O2888" s="24" t="s">
        <v>32</v>
      </c>
    </row>
    <row r="2889" s="1" customFormat="1" ht="18.75" spans="1:15">
      <c r="A2889" s="121">
        <v>2884</v>
      </c>
      <c r="B2889" s="121" t="s">
        <v>14518</v>
      </c>
      <c r="C2889" s="121" t="s">
        <v>11004</v>
      </c>
      <c r="D2889" s="121" t="s">
        <v>10034</v>
      </c>
      <c r="E2889" s="121" t="s">
        <v>14519</v>
      </c>
      <c r="F2889" s="142" t="s">
        <v>17539</v>
      </c>
      <c r="G2889" s="153" t="s">
        <v>17797</v>
      </c>
      <c r="H2889" s="141" t="s">
        <v>1583</v>
      </c>
      <c r="I2889" s="142">
        <v>5</v>
      </c>
      <c r="J2889" s="144" t="s">
        <v>17798</v>
      </c>
      <c r="K2889" s="141" t="s">
        <v>14748</v>
      </c>
      <c r="L2889" s="142">
        <v>6</v>
      </c>
      <c r="M2889" s="27">
        <f t="shared" si="104"/>
        <v>780</v>
      </c>
      <c r="N2889" s="23"/>
      <c r="O2889" s="24" t="s">
        <v>32</v>
      </c>
    </row>
    <row r="2890" s="1" customFormat="1" ht="18.75" spans="1:15">
      <c r="A2890" s="121">
        <v>2885</v>
      </c>
      <c r="B2890" s="121" t="s">
        <v>14518</v>
      </c>
      <c r="C2890" s="121" t="s">
        <v>11004</v>
      </c>
      <c r="D2890" s="121" t="s">
        <v>10034</v>
      </c>
      <c r="E2890" s="121" t="s">
        <v>14519</v>
      </c>
      <c r="F2890" s="142" t="s">
        <v>17539</v>
      </c>
      <c r="G2890" s="153" t="s">
        <v>17799</v>
      </c>
      <c r="H2890" s="141" t="s">
        <v>1583</v>
      </c>
      <c r="I2890" s="142">
        <v>4</v>
      </c>
      <c r="J2890" s="144" t="s">
        <v>17800</v>
      </c>
      <c r="K2890" s="141" t="s">
        <v>14748</v>
      </c>
      <c r="L2890" s="142">
        <v>5</v>
      </c>
      <c r="M2890" s="27">
        <f t="shared" si="104"/>
        <v>650</v>
      </c>
      <c r="N2890" s="23"/>
      <c r="O2890" s="24" t="s">
        <v>32</v>
      </c>
    </row>
    <row r="2891" s="1" customFormat="1" ht="18.75" spans="1:15">
      <c r="A2891" s="121">
        <v>2886</v>
      </c>
      <c r="B2891" s="121" t="s">
        <v>14518</v>
      </c>
      <c r="C2891" s="121" t="s">
        <v>11004</v>
      </c>
      <c r="D2891" s="121" t="s">
        <v>10034</v>
      </c>
      <c r="E2891" s="121" t="s">
        <v>14519</v>
      </c>
      <c r="F2891" s="142" t="s">
        <v>17539</v>
      </c>
      <c r="G2891" s="153" t="s">
        <v>17801</v>
      </c>
      <c r="H2891" s="141" t="s">
        <v>1583</v>
      </c>
      <c r="I2891" s="142">
        <v>4</v>
      </c>
      <c r="J2891" s="144" t="s">
        <v>17802</v>
      </c>
      <c r="K2891" s="141" t="s">
        <v>14748</v>
      </c>
      <c r="L2891" s="142">
        <v>4</v>
      </c>
      <c r="M2891" s="27">
        <f t="shared" si="104"/>
        <v>520</v>
      </c>
      <c r="N2891" s="23"/>
      <c r="O2891" s="24" t="s">
        <v>32</v>
      </c>
    </row>
    <row r="2892" s="1" customFormat="1" ht="18.75" spans="1:15">
      <c r="A2892" s="121">
        <v>2887</v>
      </c>
      <c r="B2892" s="121" t="s">
        <v>14518</v>
      </c>
      <c r="C2892" s="121" t="s">
        <v>11004</v>
      </c>
      <c r="D2892" s="121" t="s">
        <v>10034</v>
      </c>
      <c r="E2892" s="121" t="s">
        <v>14519</v>
      </c>
      <c r="F2892" s="142" t="s">
        <v>17539</v>
      </c>
      <c r="G2892" s="153" t="s">
        <v>17803</v>
      </c>
      <c r="H2892" s="141" t="s">
        <v>1583</v>
      </c>
      <c r="I2892" s="142">
        <v>5</v>
      </c>
      <c r="J2892" s="144" t="s">
        <v>17804</v>
      </c>
      <c r="K2892" s="141" t="s">
        <v>14748</v>
      </c>
      <c r="L2892" s="142">
        <v>4</v>
      </c>
      <c r="M2892" s="27">
        <f t="shared" si="104"/>
        <v>520</v>
      </c>
      <c r="N2892" s="23"/>
      <c r="O2892" s="24" t="s">
        <v>32</v>
      </c>
    </row>
    <row r="2893" s="1" customFormat="1" ht="18.75" spans="1:15">
      <c r="A2893" s="121">
        <v>2888</v>
      </c>
      <c r="B2893" s="121" t="s">
        <v>14518</v>
      </c>
      <c r="C2893" s="121" t="s">
        <v>11004</v>
      </c>
      <c r="D2893" s="121" t="s">
        <v>10034</v>
      </c>
      <c r="E2893" s="121" t="s">
        <v>14519</v>
      </c>
      <c r="F2893" s="142" t="s">
        <v>17539</v>
      </c>
      <c r="G2893" s="153" t="s">
        <v>17805</v>
      </c>
      <c r="H2893" s="141" t="s">
        <v>1583</v>
      </c>
      <c r="I2893" s="142">
        <v>2</v>
      </c>
      <c r="J2893" s="144" t="s">
        <v>17806</v>
      </c>
      <c r="K2893" s="141" t="s">
        <v>14748</v>
      </c>
      <c r="L2893" s="142">
        <v>2</v>
      </c>
      <c r="M2893" s="27">
        <f t="shared" si="104"/>
        <v>260</v>
      </c>
      <c r="N2893" s="23"/>
      <c r="O2893" s="24" t="s">
        <v>32</v>
      </c>
    </row>
    <row r="2894" s="1" customFormat="1" ht="18.75" spans="1:15">
      <c r="A2894" s="121">
        <v>2889</v>
      </c>
      <c r="B2894" s="121" t="s">
        <v>14518</v>
      </c>
      <c r="C2894" s="121" t="s">
        <v>11004</v>
      </c>
      <c r="D2894" s="121" t="s">
        <v>10034</v>
      </c>
      <c r="E2894" s="121" t="s">
        <v>14519</v>
      </c>
      <c r="F2894" s="142" t="s">
        <v>17539</v>
      </c>
      <c r="G2894" s="153" t="s">
        <v>17807</v>
      </c>
      <c r="H2894" s="141" t="s">
        <v>1583</v>
      </c>
      <c r="I2894" s="142">
        <v>6</v>
      </c>
      <c r="J2894" s="144" t="s">
        <v>17808</v>
      </c>
      <c r="K2894" s="141" t="s">
        <v>14748</v>
      </c>
      <c r="L2894" s="142">
        <v>6</v>
      </c>
      <c r="M2894" s="27">
        <f t="shared" si="104"/>
        <v>780</v>
      </c>
      <c r="N2894" s="23"/>
      <c r="O2894" s="24" t="s">
        <v>32</v>
      </c>
    </row>
    <row r="2895" s="1" customFormat="1" ht="18.75" spans="1:15">
      <c r="A2895" s="121">
        <v>2890</v>
      </c>
      <c r="B2895" s="121" t="s">
        <v>14518</v>
      </c>
      <c r="C2895" s="121" t="s">
        <v>11004</v>
      </c>
      <c r="D2895" s="121" t="s">
        <v>10034</v>
      </c>
      <c r="E2895" s="121" t="s">
        <v>14519</v>
      </c>
      <c r="F2895" s="142" t="s">
        <v>17539</v>
      </c>
      <c r="G2895" s="153" t="s">
        <v>17809</v>
      </c>
      <c r="H2895" s="141" t="s">
        <v>1583</v>
      </c>
      <c r="I2895" s="142">
        <v>6</v>
      </c>
      <c r="J2895" s="144" t="s">
        <v>17810</v>
      </c>
      <c r="K2895" s="141" t="s">
        <v>14748</v>
      </c>
      <c r="L2895" s="142">
        <v>5</v>
      </c>
      <c r="M2895" s="27">
        <f t="shared" si="104"/>
        <v>650</v>
      </c>
      <c r="N2895" s="23"/>
      <c r="O2895" s="24" t="s">
        <v>32</v>
      </c>
    </row>
    <row r="2896" s="1" customFormat="1" ht="18.75" spans="1:15">
      <c r="A2896" s="121">
        <v>2891</v>
      </c>
      <c r="B2896" s="121" t="s">
        <v>14518</v>
      </c>
      <c r="C2896" s="121" t="s">
        <v>11004</v>
      </c>
      <c r="D2896" s="121" t="s">
        <v>10034</v>
      </c>
      <c r="E2896" s="121" t="s">
        <v>14519</v>
      </c>
      <c r="F2896" s="142" t="s">
        <v>17539</v>
      </c>
      <c r="G2896" s="153" t="s">
        <v>17811</v>
      </c>
      <c r="H2896" s="141" t="s">
        <v>1583</v>
      </c>
      <c r="I2896" s="142">
        <v>3</v>
      </c>
      <c r="J2896" s="144" t="s">
        <v>17812</v>
      </c>
      <c r="K2896" s="141" t="s">
        <v>14748</v>
      </c>
      <c r="L2896" s="142">
        <v>3</v>
      </c>
      <c r="M2896" s="27">
        <f t="shared" si="104"/>
        <v>390</v>
      </c>
      <c r="N2896" s="23"/>
      <c r="O2896" s="24" t="s">
        <v>32</v>
      </c>
    </row>
    <row r="2897" s="1" customFormat="1" ht="18.75" spans="1:15">
      <c r="A2897" s="121">
        <v>2892</v>
      </c>
      <c r="B2897" s="121" t="s">
        <v>14518</v>
      </c>
      <c r="C2897" s="121" t="s">
        <v>11004</v>
      </c>
      <c r="D2897" s="121" t="s">
        <v>10034</v>
      </c>
      <c r="E2897" s="121" t="s">
        <v>14519</v>
      </c>
      <c r="F2897" s="142" t="s">
        <v>17539</v>
      </c>
      <c r="G2897" s="153" t="s">
        <v>17813</v>
      </c>
      <c r="H2897" s="141" t="s">
        <v>1583</v>
      </c>
      <c r="I2897" s="142">
        <v>4</v>
      </c>
      <c r="J2897" s="144" t="s">
        <v>17814</v>
      </c>
      <c r="K2897" s="141" t="s">
        <v>14748</v>
      </c>
      <c r="L2897" s="142">
        <v>4</v>
      </c>
      <c r="M2897" s="27">
        <f t="shared" si="104"/>
        <v>520</v>
      </c>
      <c r="N2897" s="23"/>
      <c r="O2897" s="24" t="s">
        <v>32</v>
      </c>
    </row>
    <row r="2898" s="1" customFormat="1" ht="18.75" spans="1:15">
      <c r="A2898" s="121">
        <v>2893</v>
      </c>
      <c r="B2898" s="121" t="s">
        <v>14518</v>
      </c>
      <c r="C2898" s="121" t="s">
        <v>11004</v>
      </c>
      <c r="D2898" s="121" t="s">
        <v>10034</v>
      </c>
      <c r="E2898" s="121" t="s">
        <v>14519</v>
      </c>
      <c r="F2898" s="142" t="s">
        <v>17539</v>
      </c>
      <c r="G2898" s="153" t="s">
        <v>17815</v>
      </c>
      <c r="H2898" s="141" t="s">
        <v>1583</v>
      </c>
      <c r="I2898" s="142">
        <v>3</v>
      </c>
      <c r="J2898" s="144" t="s">
        <v>17816</v>
      </c>
      <c r="K2898" s="141" t="s">
        <v>14748</v>
      </c>
      <c r="L2898" s="142">
        <v>3</v>
      </c>
      <c r="M2898" s="27">
        <f t="shared" si="104"/>
        <v>390</v>
      </c>
      <c r="N2898" s="23"/>
      <c r="O2898" s="24" t="s">
        <v>32</v>
      </c>
    </row>
    <row r="2899" s="1" customFormat="1" ht="18.75" spans="1:15">
      <c r="A2899" s="121">
        <v>2894</v>
      </c>
      <c r="B2899" s="121" t="s">
        <v>14518</v>
      </c>
      <c r="C2899" s="121" t="s">
        <v>11004</v>
      </c>
      <c r="D2899" s="121" t="s">
        <v>10034</v>
      </c>
      <c r="E2899" s="121" t="s">
        <v>14519</v>
      </c>
      <c r="F2899" s="142" t="s">
        <v>17539</v>
      </c>
      <c r="G2899" s="153" t="s">
        <v>17817</v>
      </c>
      <c r="H2899" s="141" t="s">
        <v>1583</v>
      </c>
      <c r="I2899" s="142">
        <v>4</v>
      </c>
      <c r="J2899" s="144" t="s">
        <v>17818</v>
      </c>
      <c r="K2899" s="141" t="s">
        <v>14748</v>
      </c>
      <c r="L2899" s="142">
        <v>4</v>
      </c>
      <c r="M2899" s="27">
        <f t="shared" si="104"/>
        <v>520</v>
      </c>
      <c r="N2899" s="23"/>
      <c r="O2899" s="24" t="s">
        <v>32</v>
      </c>
    </row>
    <row r="2900" s="1" customFormat="1" ht="18.75" spans="1:15">
      <c r="A2900" s="121">
        <v>2895</v>
      </c>
      <c r="B2900" s="121" t="s">
        <v>14518</v>
      </c>
      <c r="C2900" s="121" t="s">
        <v>11004</v>
      </c>
      <c r="D2900" s="121" t="s">
        <v>10034</v>
      </c>
      <c r="E2900" s="121" t="s">
        <v>14519</v>
      </c>
      <c r="F2900" s="142" t="s">
        <v>17539</v>
      </c>
      <c r="G2900" s="153" t="s">
        <v>17819</v>
      </c>
      <c r="H2900" s="141" t="s">
        <v>1583</v>
      </c>
      <c r="I2900" s="142">
        <v>3</v>
      </c>
      <c r="J2900" s="144" t="s">
        <v>17820</v>
      </c>
      <c r="K2900" s="141" t="s">
        <v>14748</v>
      </c>
      <c r="L2900" s="142">
        <v>3</v>
      </c>
      <c r="M2900" s="27">
        <f t="shared" si="104"/>
        <v>390</v>
      </c>
      <c r="N2900" s="23"/>
      <c r="O2900" s="24" t="s">
        <v>32</v>
      </c>
    </row>
    <row r="2901" s="1" customFormat="1" ht="18.75" spans="1:15">
      <c r="A2901" s="121">
        <v>2896</v>
      </c>
      <c r="B2901" s="121" t="s">
        <v>14518</v>
      </c>
      <c r="C2901" s="121" t="s">
        <v>11004</v>
      </c>
      <c r="D2901" s="121" t="s">
        <v>10034</v>
      </c>
      <c r="E2901" s="121" t="s">
        <v>14519</v>
      </c>
      <c r="F2901" s="142" t="s">
        <v>17539</v>
      </c>
      <c r="G2901" s="153" t="s">
        <v>17821</v>
      </c>
      <c r="H2901" s="141" t="s">
        <v>1583</v>
      </c>
      <c r="I2901" s="142">
        <v>2</v>
      </c>
      <c r="J2901" s="144" t="s">
        <v>17822</v>
      </c>
      <c r="K2901" s="141" t="s">
        <v>14748</v>
      </c>
      <c r="L2901" s="142">
        <v>2</v>
      </c>
      <c r="M2901" s="27">
        <f t="shared" si="104"/>
        <v>260</v>
      </c>
      <c r="N2901" s="23"/>
      <c r="O2901" s="24" t="s">
        <v>32</v>
      </c>
    </row>
    <row r="2902" s="1" customFormat="1" ht="18.75" spans="1:15">
      <c r="A2902" s="121">
        <v>2897</v>
      </c>
      <c r="B2902" s="121" t="s">
        <v>14518</v>
      </c>
      <c r="C2902" s="121" t="s">
        <v>11004</v>
      </c>
      <c r="D2902" s="121" t="s">
        <v>10034</v>
      </c>
      <c r="E2902" s="121" t="s">
        <v>14519</v>
      </c>
      <c r="F2902" s="142" t="s">
        <v>17539</v>
      </c>
      <c r="G2902" s="153" t="s">
        <v>17823</v>
      </c>
      <c r="H2902" s="141" t="s">
        <v>1583</v>
      </c>
      <c r="I2902" s="142">
        <v>3</v>
      </c>
      <c r="J2902" s="144" t="s">
        <v>17824</v>
      </c>
      <c r="K2902" s="141" t="s">
        <v>14748</v>
      </c>
      <c r="L2902" s="142">
        <v>3</v>
      </c>
      <c r="M2902" s="27">
        <f t="shared" si="104"/>
        <v>390</v>
      </c>
      <c r="N2902" s="23"/>
      <c r="O2902" s="24" t="s">
        <v>32</v>
      </c>
    </row>
    <row r="2903" s="1" customFormat="1" ht="18.75" spans="1:15">
      <c r="A2903" s="121">
        <v>2898</v>
      </c>
      <c r="B2903" s="121" t="s">
        <v>14518</v>
      </c>
      <c r="C2903" s="121" t="s">
        <v>11004</v>
      </c>
      <c r="D2903" s="121" t="s">
        <v>10034</v>
      </c>
      <c r="E2903" s="121" t="s">
        <v>14519</v>
      </c>
      <c r="F2903" s="142" t="s">
        <v>17539</v>
      </c>
      <c r="G2903" s="153" t="s">
        <v>17825</v>
      </c>
      <c r="H2903" s="141" t="s">
        <v>1583</v>
      </c>
      <c r="I2903" s="142">
        <v>3</v>
      </c>
      <c r="J2903" s="144" t="s">
        <v>17824</v>
      </c>
      <c r="K2903" s="141" t="s">
        <v>14748</v>
      </c>
      <c r="L2903" s="142">
        <v>3</v>
      </c>
      <c r="M2903" s="27">
        <f t="shared" si="104"/>
        <v>390</v>
      </c>
      <c r="N2903" s="23"/>
      <c r="O2903" s="24" t="s">
        <v>32</v>
      </c>
    </row>
    <row r="2904" s="1" customFormat="1" ht="18.75" spans="1:15">
      <c r="A2904" s="121">
        <v>2899</v>
      </c>
      <c r="B2904" s="121" t="s">
        <v>14518</v>
      </c>
      <c r="C2904" s="121" t="s">
        <v>11004</v>
      </c>
      <c r="D2904" s="121" t="s">
        <v>10034</v>
      </c>
      <c r="E2904" s="121" t="s">
        <v>14519</v>
      </c>
      <c r="F2904" s="142" t="s">
        <v>17539</v>
      </c>
      <c r="G2904" s="153" t="s">
        <v>17826</v>
      </c>
      <c r="H2904" s="141" t="s">
        <v>1583</v>
      </c>
      <c r="I2904" s="142">
        <v>8</v>
      </c>
      <c r="J2904" s="144" t="s">
        <v>17827</v>
      </c>
      <c r="K2904" s="141" t="s">
        <v>14748</v>
      </c>
      <c r="L2904" s="142">
        <v>8</v>
      </c>
      <c r="M2904" s="27">
        <f t="shared" si="104"/>
        <v>1040</v>
      </c>
      <c r="N2904" s="23"/>
      <c r="O2904" s="24" t="s">
        <v>32</v>
      </c>
    </row>
    <row r="2905" s="1" customFormat="1" ht="18.75" spans="1:15">
      <c r="A2905" s="121">
        <v>2900</v>
      </c>
      <c r="B2905" s="121" t="s">
        <v>14518</v>
      </c>
      <c r="C2905" s="121" t="s">
        <v>11004</v>
      </c>
      <c r="D2905" s="121" t="s">
        <v>10034</v>
      </c>
      <c r="E2905" s="121" t="s">
        <v>14519</v>
      </c>
      <c r="F2905" s="142" t="s">
        <v>17539</v>
      </c>
      <c r="G2905" s="153" t="s">
        <v>17828</v>
      </c>
      <c r="H2905" s="141" t="s">
        <v>1583</v>
      </c>
      <c r="I2905" s="142">
        <v>2</v>
      </c>
      <c r="J2905" s="144" t="s">
        <v>17829</v>
      </c>
      <c r="K2905" s="141" t="s">
        <v>14748</v>
      </c>
      <c r="L2905" s="142">
        <v>2</v>
      </c>
      <c r="M2905" s="27">
        <f t="shared" si="104"/>
        <v>260</v>
      </c>
      <c r="N2905" s="23"/>
      <c r="O2905" s="24" t="s">
        <v>32</v>
      </c>
    </row>
    <row r="2906" s="1" customFormat="1" ht="18.75" spans="1:15">
      <c r="A2906" s="121">
        <v>2901</v>
      </c>
      <c r="B2906" s="121" t="s">
        <v>14518</v>
      </c>
      <c r="C2906" s="121" t="s">
        <v>11004</v>
      </c>
      <c r="D2906" s="121" t="s">
        <v>10034</v>
      </c>
      <c r="E2906" s="121" t="s">
        <v>14519</v>
      </c>
      <c r="F2906" s="142" t="s">
        <v>17539</v>
      </c>
      <c r="G2906" s="153" t="s">
        <v>17830</v>
      </c>
      <c r="H2906" s="141" t="s">
        <v>1583</v>
      </c>
      <c r="I2906" s="142">
        <v>3</v>
      </c>
      <c r="J2906" s="144" t="s">
        <v>17831</v>
      </c>
      <c r="K2906" s="141" t="s">
        <v>14748</v>
      </c>
      <c r="L2906" s="142">
        <v>3</v>
      </c>
      <c r="M2906" s="27">
        <f t="shared" si="104"/>
        <v>390</v>
      </c>
      <c r="N2906" s="23"/>
      <c r="O2906" s="24" t="s">
        <v>32</v>
      </c>
    </row>
    <row r="2907" s="1" customFormat="1" ht="18.75" spans="1:15">
      <c r="A2907" s="121">
        <v>2902</v>
      </c>
      <c r="B2907" s="121" t="s">
        <v>14518</v>
      </c>
      <c r="C2907" s="121" t="s">
        <v>11004</v>
      </c>
      <c r="D2907" s="121" t="s">
        <v>10034</v>
      </c>
      <c r="E2907" s="121" t="s">
        <v>14519</v>
      </c>
      <c r="F2907" s="142" t="s">
        <v>17539</v>
      </c>
      <c r="G2907" s="153" t="s">
        <v>17832</v>
      </c>
      <c r="H2907" s="141" t="s">
        <v>1583</v>
      </c>
      <c r="I2907" s="142">
        <v>5</v>
      </c>
      <c r="J2907" s="144" t="s">
        <v>17833</v>
      </c>
      <c r="K2907" s="141" t="s">
        <v>14748</v>
      </c>
      <c r="L2907" s="142">
        <v>5</v>
      </c>
      <c r="M2907" s="27">
        <f t="shared" si="104"/>
        <v>650</v>
      </c>
      <c r="N2907" s="23"/>
      <c r="O2907" s="24" t="s">
        <v>32</v>
      </c>
    </row>
    <row r="2908" s="1" customFormat="1" ht="18.75" spans="1:15">
      <c r="A2908" s="121">
        <v>2903</v>
      </c>
      <c r="B2908" s="121" t="s">
        <v>14518</v>
      </c>
      <c r="C2908" s="121" t="s">
        <v>11004</v>
      </c>
      <c r="D2908" s="121" t="s">
        <v>10034</v>
      </c>
      <c r="E2908" s="121" t="s">
        <v>14519</v>
      </c>
      <c r="F2908" s="142" t="s">
        <v>17539</v>
      </c>
      <c r="G2908" s="153" t="s">
        <v>17834</v>
      </c>
      <c r="H2908" s="141" t="s">
        <v>1583</v>
      </c>
      <c r="I2908" s="142">
        <v>1</v>
      </c>
      <c r="J2908" s="144" t="s">
        <v>17835</v>
      </c>
      <c r="K2908" s="141" t="s">
        <v>14748</v>
      </c>
      <c r="L2908" s="142">
        <v>1</v>
      </c>
      <c r="M2908" s="27">
        <f t="shared" si="104"/>
        <v>130</v>
      </c>
      <c r="N2908" s="23"/>
      <c r="O2908" s="24" t="s">
        <v>32</v>
      </c>
    </row>
    <row r="2909" s="1" customFormat="1" ht="18.75" spans="1:15">
      <c r="A2909" s="121">
        <v>2904</v>
      </c>
      <c r="B2909" s="121" t="s">
        <v>14518</v>
      </c>
      <c r="C2909" s="121" t="s">
        <v>11004</v>
      </c>
      <c r="D2909" s="121" t="s">
        <v>10034</v>
      </c>
      <c r="E2909" s="121" t="s">
        <v>14519</v>
      </c>
      <c r="F2909" s="142" t="s">
        <v>17539</v>
      </c>
      <c r="G2909" s="153" t="s">
        <v>17836</v>
      </c>
      <c r="H2909" s="141" t="s">
        <v>1583</v>
      </c>
      <c r="I2909" s="142">
        <v>1</v>
      </c>
      <c r="J2909" s="144" t="s">
        <v>17837</v>
      </c>
      <c r="K2909" s="141" t="s">
        <v>14748</v>
      </c>
      <c r="L2909" s="142">
        <v>1</v>
      </c>
      <c r="M2909" s="27">
        <f t="shared" si="104"/>
        <v>130</v>
      </c>
      <c r="N2909" s="23"/>
      <c r="O2909" s="24" t="s">
        <v>32</v>
      </c>
    </row>
    <row r="2910" s="1" customFormat="1" ht="18.75" spans="1:15">
      <c r="A2910" s="121">
        <v>2905</v>
      </c>
      <c r="B2910" s="121" t="s">
        <v>14518</v>
      </c>
      <c r="C2910" s="121" t="s">
        <v>11004</v>
      </c>
      <c r="D2910" s="121" t="s">
        <v>10034</v>
      </c>
      <c r="E2910" s="121" t="s">
        <v>14519</v>
      </c>
      <c r="F2910" s="142" t="s">
        <v>17539</v>
      </c>
      <c r="G2910" s="153" t="s">
        <v>17838</v>
      </c>
      <c r="H2910" s="141" t="s">
        <v>1583</v>
      </c>
      <c r="I2910" s="142">
        <v>1</v>
      </c>
      <c r="J2910" s="144" t="s">
        <v>17839</v>
      </c>
      <c r="K2910" s="141" t="s">
        <v>14748</v>
      </c>
      <c r="L2910" s="142">
        <v>1</v>
      </c>
      <c r="M2910" s="27">
        <f t="shared" si="104"/>
        <v>130</v>
      </c>
      <c r="N2910" s="23"/>
      <c r="O2910" s="24" t="s">
        <v>32</v>
      </c>
    </row>
    <row r="2911" s="1" customFormat="1" ht="18.75" spans="1:15">
      <c r="A2911" s="121">
        <v>2906</v>
      </c>
      <c r="B2911" s="121" t="s">
        <v>14518</v>
      </c>
      <c r="C2911" s="121" t="s">
        <v>11004</v>
      </c>
      <c r="D2911" s="121" t="s">
        <v>10034</v>
      </c>
      <c r="E2911" s="121" t="s">
        <v>14519</v>
      </c>
      <c r="F2911" s="142" t="s">
        <v>17539</v>
      </c>
      <c r="G2911" s="153" t="s">
        <v>17840</v>
      </c>
      <c r="H2911" s="141" t="s">
        <v>1583</v>
      </c>
      <c r="I2911" s="142">
        <v>4</v>
      </c>
      <c r="J2911" s="144" t="s">
        <v>17841</v>
      </c>
      <c r="K2911" s="141" t="s">
        <v>14748</v>
      </c>
      <c r="L2911" s="142">
        <v>4</v>
      </c>
      <c r="M2911" s="27">
        <f t="shared" si="104"/>
        <v>520</v>
      </c>
      <c r="N2911" s="23"/>
      <c r="O2911" s="24" t="s">
        <v>32</v>
      </c>
    </row>
    <row r="2912" s="1" customFormat="1" ht="18.75" spans="1:15">
      <c r="A2912" s="121">
        <v>2907</v>
      </c>
      <c r="B2912" s="121" t="s">
        <v>14518</v>
      </c>
      <c r="C2912" s="121" t="s">
        <v>11004</v>
      </c>
      <c r="D2912" s="121" t="s">
        <v>10034</v>
      </c>
      <c r="E2912" s="121" t="s">
        <v>14519</v>
      </c>
      <c r="F2912" s="142" t="s">
        <v>17539</v>
      </c>
      <c r="G2912" s="153" t="s">
        <v>17842</v>
      </c>
      <c r="H2912" s="141" t="s">
        <v>1583</v>
      </c>
      <c r="I2912" s="142">
        <v>5</v>
      </c>
      <c r="J2912" s="144" t="s">
        <v>17843</v>
      </c>
      <c r="K2912" s="141" t="s">
        <v>14748</v>
      </c>
      <c r="L2912" s="142">
        <v>4</v>
      </c>
      <c r="M2912" s="27">
        <f t="shared" si="104"/>
        <v>520</v>
      </c>
      <c r="N2912" s="23"/>
      <c r="O2912" s="24" t="s">
        <v>32</v>
      </c>
    </row>
    <row r="2913" s="1" customFormat="1" ht="18.75" spans="1:15">
      <c r="A2913" s="121">
        <v>2908</v>
      </c>
      <c r="B2913" s="121" t="s">
        <v>14518</v>
      </c>
      <c r="C2913" s="121" t="s">
        <v>11004</v>
      </c>
      <c r="D2913" s="121" t="s">
        <v>10034</v>
      </c>
      <c r="E2913" s="121" t="s">
        <v>14519</v>
      </c>
      <c r="F2913" s="142" t="s">
        <v>17539</v>
      </c>
      <c r="G2913" s="153" t="s">
        <v>17844</v>
      </c>
      <c r="H2913" s="141" t="s">
        <v>1583</v>
      </c>
      <c r="I2913" s="142">
        <v>4</v>
      </c>
      <c r="J2913" s="144" t="s">
        <v>17845</v>
      </c>
      <c r="K2913" s="141" t="s">
        <v>14748</v>
      </c>
      <c r="L2913" s="142">
        <v>4</v>
      </c>
      <c r="M2913" s="27">
        <f t="shared" si="104"/>
        <v>520</v>
      </c>
      <c r="N2913" s="23"/>
      <c r="O2913" s="24" t="s">
        <v>32</v>
      </c>
    </row>
    <row r="2914" s="1" customFormat="1" ht="18.75" spans="1:15">
      <c r="A2914" s="121">
        <v>2909</v>
      </c>
      <c r="B2914" s="121" t="s">
        <v>14518</v>
      </c>
      <c r="C2914" s="121" t="s">
        <v>11004</v>
      </c>
      <c r="D2914" s="121" t="s">
        <v>10034</v>
      </c>
      <c r="E2914" s="121" t="s">
        <v>14519</v>
      </c>
      <c r="F2914" s="142" t="s">
        <v>17539</v>
      </c>
      <c r="G2914" s="153" t="s">
        <v>17846</v>
      </c>
      <c r="H2914" s="141" t="s">
        <v>1583</v>
      </c>
      <c r="I2914" s="142">
        <v>4</v>
      </c>
      <c r="J2914" s="144" t="s">
        <v>17847</v>
      </c>
      <c r="K2914" s="141" t="s">
        <v>14748</v>
      </c>
      <c r="L2914" s="142">
        <v>4</v>
      </c>
      <c r="M2914" s="27">
        <f t="shared" si="104"/>
        <v>520</v>
      </c>
      <c r="N2914" s="23"/>
      <c r="O2914" s="24" t="s">
        <v>32</v>
      </c>
    </row>
    <row r="2915" s="1" customFormat="1" ht="18.75" spans="1:15">
      <c r="A2915" s="121">
        <v>2910</v>
      </c>
      <c r="B2915" s="121" t="s">
        <v>14518</v>
      </c>
      <c r="C2915" s="121" t="s">
        <v>11004</v>
      </c>
      <c r="D2915" s="121" t="s">
        <v>10034</v>
      </c>
      <c r="E2915" s="121" t="s">
        <v>14519</v>
      </c>
      <c r="F2915" s="142" t="s">
        <v>17539</v>
      </c>
      <c r="G2915" s="153" t="s">
        <v>17848</v>
      </c>
      <c r="H2915" s="141" t="s">
        <v>1583</v>
      </c>
      <c r="I2915" s="142">
        <v>7</v>
      </c>
      <c r="J2915" s="144" t="s">
        <v>17849</v>
      </c>
      <c r="K2915" s="141" t="s">
        <v>14748</v>
      </c>
      <c r="L2915" s="142">
        <v>7</v>
      </c>
      <c r="M2915" s="27">
        <f t="shared" si="104"/>
        <v>910</v>
      </c>
      <c r="N2915" s="23"/>
      <c r="O2915" s="24" t="s">
        <v>32</v>
      </c>
    </row>
    <row r="2916" s="1" customFormat="1" ht="18.75" spans="1:15">
      <c r="A2916" s="121">
        <v>2911</v>
      </c>
      <c r="B2916" s="121" t="s">
        <v>14518</v>
      </c>
      <c r="C2916" s="121" t="s">
        <v>11004</v>
      </c>
      <c r="D2916" s="121" t="s">
        <v>10034</v>
      </c>
      <c r="E2916" s="121" t="s">
        <v>14519</v>
      </c>
      <c r="F2916" s="142" t="s">
        <v>17539</v>
      </c>
      <c r="G2916" s="153" t="s">
        <v>17850</v>
      </c>
      <c r="H2916" s="141" t="s">
        <v>1583</v>
      </c>
      <c r="I2916" s="142">
        <v>5</v>
      </c>
      <c r="J2916" s="144" t="s">
        <v>17851</v>
      </c>
      <c r="K2916" s="141" t="s">
        <v>14748</v>
      </c>
      <c r="L2916" s="142">
        <v>5</v>
      </c>
      <c r="M2916" s="27">
        <f t="shared" si="104"/>
        <v>650</v>
      </c>
      <c r="N2916" s="23"/>
      <c r="O2916" s="24" t="s">
        <v>32</v>
      </c>
    </row>
    <row r="2917" s="1" customFormat="1" ht="18.75" spans="1:15">
      <c r="A2917" s="121">
        <v>2912</v>
      </c>
      <c r="B2917" s="121" t="s">
        <v>14518</v>
      </c>
      <c r="C2917" s="121" t="s">
        <v>11004</v>
      </c>
      <c r="D2917" s="121" t="s">
        <v>10034</v>
      </c>
      <c r="E2917" s="121" t="s">
        <v>14519</v>
      </c>
      <c r="F2917" s="142" t="s">
        <v>17539</v>
      </c>
      <c r="G2917" s="153" t="s">
        <v>17852</v>
      </c>
      <c r="H2917" s="141" t="s">
        <v>1583</v>
      </c>
      <c r="I2917" s="142">
        <v>1</v>
      </c>
      <c r="J2917" s="144" t="s">
        <v>17853</v>
      </c>
      <c r="K2917" s="141" t="s">
        <v>14748</v>
      </c>
      <c r="L2917" s="142">
        <v>1</v>
      </c>
      <c r="M2917" s="27">
        <f t="shared" si="104"/>
        <v>130</v>
      </c>
      <c r="N2917" s="23"/>
      <c r="O2917" s="24" t="s">
        <v>32</v>
      </c>
    </row>
    <row r="2918" s="1" customFormat="1" ht="18.75" spans="1:15">
      <c r="A2918" s="121">
        <v>2913</v>
      </c>
      <c r="B2918" s="121" t="s">
        <v>14518</v>
      </c>
      <c r="C2918" s="121" t="s">
        <v>11004</v>
      </c>
      <c r="D2918" s="121" t="s">
        <v>10034</v>
      </c>
      <c r="E2918" s="121" t="s">
        <v>14519</v>
      </c>
      <c r="F2918" s="142" t="s">
        <v>17539</v>
      </c>
      <c r="G2918" s="153" t="s">
        <v>17854</v>
      </c>
      <c r="H2918" s="141" t="s">
        <v>1583</v>
      </c>
      <c r="I2918" s="142">
        <v>1</v>
      </c>
      <c r="J2918" s="144" t="s">
        <v>17855</v>
      </c>
      <c r="K2918" s="141" t="s">
        <v>14748</v>
      </c>
      <c r="L2918" s="142">
        <v>1</v>
      </c>
      <c r="M2918" s="27">
        <f t="shared" ref="M2918:M2939" si="105">L2918*130</f>
        <v>130</v>
      </c>
      <c r="N2918" s="23"/>
      <c r="O2918" s="24" t="s">
        <v>32</v>
      </c>
    </row>
    <row r="2919" s="1" customFormat="1" ht="18.75" spans="1:15">
      <c r="A2919" s="121">
        <v>2914</v>
      </c>
      <c r="B2919" s="121" t="s">
        <v>14518</v>
      </c>
      <c r="C2919" s="121" t="s">
        <v>11004</v>
      </c>
      <c r="D2919" s="121" t="s">
        <v>10034</v>
      </c>
      <c r="E2919" s="121" t="s">
        <v>14519</v>
      </c>
      <c r="F2919" s="142" t="s">
        <v>17539</v>
      </c>
      <c r="G2919" s="153" t="s">
        <v>17856</v>
      </c>
      <c r="H2919" s="141" t="s">
        <v>1583</v>
      </c>
      <c r="I2919" s="142">
        <v>1</v>
      </c>
      <c r="J2919" s="144" t="s">
        <v>17857</v>
      </c>
      <c r="K2919" s="141" t="s">
        <v>14748</v>
      </c>
      <c r="L2919" s="142">
        <v>1</v>
      </c>
      <c r="M2919" s="27">
        <f t="shared" si="105"/>
        <v>130</v>
      </c>
      <c r="N2919" s="23"/>
      <c r="O2919" s="24" t="s">
        <v>32</v>
      </c>
    </row>
    <row r="2920" s="1" customFormat="1" ht="18.75" spans="1:15">
      <c r="A2920" s="121">
        <v>2915</v>
      </c>
      <c r="B2920" s="121" t="s">
        <v>14518</v>
      </c>
      <c r="C2920" s="121" t="s">
        <v>11004</v>
      </c>
      <c r="D2920" s="121" t="s">
        <v>10034</v>
      </c>
      <c r="E2920" s="121" t="s">
        <v>14519</v>
      </c>
      <c r="F2920" s="142" t="s">
        <v>17539</v>
      </c>
      <c r="G2920" s="153" t="s">
        <v>17858</v>
      </c>
      <c r="H2920" s="141" t="s">
        <v>1583</v>
      </c>
      <c r="I2920" s="142">
        <v>4</v>
      </c>
      <c r="J2920" s="144" t="s">
        <v>17859</v>
      </c>
      <c r="K2920" s="141" t="s">
        <v>14748</v>
      </c>
      <c r="L2920" s="142">
        <v>4</v>
      </c>
      <c r="M2920" s="27">
        <f t="shared" si="105"/>
        <v>520</v>
      </c>
      <c r="N2920" s="23"/>
      <c r="O2920" s="24" t="s">
        <v>32</v>
      </c>
    </row>
    <row r="2921" s="1" customFormat="1" ht="20.25" spans="1:15">
      <c r="A2921" s="121">
        <v>2916</v>
      </c>
      <c r="B2921" s="121" t="s">
        <v>14518</v>
      </c>
      <c r="C2921" s="121" t="s">
        <v>11004</v>
      </c>
      <c r="D2921" s="121" t="s">
        <v>10034</v>
      </c>
      <c r="E2921" s="121" t="s">
        <v>14519</v>
      </c>
      <c r="F2921" s="142" t="s">
        <v>17539</v>
      </c>
      <c r="G2921" s="170" t="s">
        <v>17860</v>
      </c>
      <c r="H2921" s="141" t="s">
        <v>1583</v>
      </c>
      <c r="I2921" s="142">
        <v>4</v>
      </c>
      <c r="J2921" s="144" t="s">
        <v>17861</v>
      </c>
      <c r="K2921" s="141" t="s">
        <v>14748</v>
      </c>
      <c r="L2921" s="142">
        <v>2</v>
      </c>
      <c r="M2921" s="27">
        <f t="shared" si="105"/>
        <v>260</v>
      </c>
      <c r="N2921" s="23"/>
      <c r="O2921" s="24" t="s">
        <v>32</v>
      </c>
    </row>
    <row r="2922" s="1" customFormat="1" ht="18.75" spans="1:15">
      <c r="A2922" s="121">
        <v>2917</v>
      </c>
      <c r="B2922" s="121" t="s">
        <v>14518</v>
      </c>
      <c r="C2922" s="121" t="s">
        <v>11004</v>
      </c>
      <c r="D2922" s="121" t="s">
        <v>10034</v>
      </c>
      <c r="E2922" s="121" t="s">
        <v>14519</v>
      </c>
      <c r="F2922" s="142" t="s">
        <v>17539</v>
      </c>
      <c r="G2922" s="153" t="s">
        <v>17862</v>
      </c>
      <c r="H2922" s="141" t="s">
        <v>1583</v>
      </c>
      <c r="I2922" s="142">
        <v>5</v>
      </c>
      <c r="J2922" s="144" t="s">
        <v>17863</v>
      </c>
      <c r="K2922" s="141" t="s">
        <v>14748</v>
      </c>
      <c r="L2922" s="142">
        <v>5</v>
      </c>
      <c r="M2922" s="27">
        <f t="shared" si="105"/>
        <v>650</v>
      </c>
      <c r="N2922" s="23"/>
      <c r="O2922" s="24" t="s">
        <v>32</v>
      </c>
    </row>
    <row r="2923" s="1" customFormat="1" ht="18.75" spans="1:15">
      <c r="A2923" s="121">
        <v>2918</v>
      </c>
      <c r="B2923" s="121" t="s">
        <v>14518</v>
      </c>
      <c r="C2923" s="121" t="s">
        <v>11004</v>
      </c>
      <c r="D2923" s="121" t="s">
        <v>10034</v>
      </c>
      <c r="E2923" s="121" t="s">
        <v>14519</v>
      </c>
      <c r="F2923" s="142" t="s">
        <v>17539</v>
      </c>
      <c r="G2923" s="153" t="s">
        <v>17864</v>
      </c>
      <c r="H2923" s="141" t="s">
        <v>1583</v>
      </c>
      <c r="I2923" s="142">
        <v>2</v>
      </c>
      <c r="J2923" s="144" t="s">
        <v>17865</v>
      </c>
      <c r="K2923" s="141" t="s">
        <v>14748</v>
      </c>
      <c r="L2923" s="142">
        <v>2</v>
      </c>
      <c r="M2923" s="27">
        <f t="shared" si="105"/>
        <v>260</v>
      </c>
      <c r="N2923" s="23"/>
      <c r="O2923" s="24" t="s">
        <v>32</v>
      </c>
    </row>
    <row r="2924" s="1" customFormat="1" ht="18.75" spans="1:15">
      <c r="A2924" s="121">
        <v>2919</v>
      </c>
      <c r="B2924" s="121" t="s">
        <v>14518</v>
      </c>
      <c r="C2924" s="121" t="s">
        <v>11004</v>
      </c>
      <c r="D2924" s="121" t="s">
        <v>10034</v>
      </c>
      <c r="E2924" s="121" t="s">
        <v>14519</v>
      </c>
      <c r="F2924" s="142" t="s">
        <v>17539</v>
      </c>
      <c r="G2924" s="153" t="s">
        <v>17866</v>
      </c>
      <c r="H2924" s="141" t="s">
        <v>1583</v>
      </c>
      <c r="I2924" s="142">
        <v>1</v>
      </c>
      <c r="J2924" s="144" t="s">
        <v>17867</v>
      </c>
      <c r="K2924" s="141" t="s">
        <v>14748</v>
      </c>
      <c r="L2924" s="142">
        <v>1</v>
      </c>
      <c r="M2924" s="27">
        <f t="shared" si="105"/>
        <v>130</v>
      </c>
      <c r="N2924" s="23"/>
      <c r="O2924" s="24" t="s">
        <v>32</v>
      </c>
    </row>
    <row r="2925" s="1" customFormat="1" ht="18.75" spans="1:15">
      <c r="A2925" s="121">
        <v>2920</v>
      </c>
      <c r="B2925" s="121" t="s">
        <v>14518</v>
      </c>
      <c r="C2925" s="121" t="s">
        <v>11004</v>
      </c>
      <c r="D2925" s="121" t="s">
        <v>10034</v>
      </c>
      <c r="E2925" s="121" t="s">
        <v>14519</v>
      </c>
      <c r="F2925" s="142" t="s">
        <v>17539</v>
      </c>
      <c r="G2925" s="153" t="s">
        <v>17868</v>
      </c>
      <c r="H2925" s="141" t="s">
        <v>1583</v>
      </c>
      <c r="I2925" s="142">
        <v>1</v>
      </c>
      <c r="J2925" s="144" t="s">
        <v>17869</v>
      </c>
      <c r="K2925" s="141" t="s">
        <v>14748</v>
      </c>
      <c r="L2925" s="142">
        <v>1</v>
      </c>
      <c r="M2925" s="27">
        <f t="shared" si="105"/>
        <v>130</v>
      </c>
      <c r="N2925" s="23"/>
      <c r="O2925" s="24" t="s">
        <v>32</v>
      </c>
    </row>
    <row r="2926" s="1" customFormat="1" ht="18.75" spans="1:15">
      <c r="A2926" s="121">
        <v>2921</v>
      </c>
      <c r="B2926" s="121" t="s">
        <v>14518</v>
      </c>
      <c r="C2926" s="121" t="s">
        <v>11004</v>
      </c>
      <c r="D2926" s="121" t="s">
        <v>10034</v>
      </c>
      <c r="E2926" s="121" t="s">
        <v>14519</v>
      </c>
      <c r="F2926" s="142" t="s">
        <v>17539</v>
      </c>
      <c r="G2926" s="153" t="s">
        <v>17870</v>
      </c>
      <c r="H2926" s="141" t="s">
        <v>1583</v>
      </c>
      <c r="I2926" s="142">
        <v>3</v>
      </c>
      <c r="J2926" s="144" t="s">
        <v>17871</v>
      </c>
      <c r="K2926" s="141" t="s">
        <v>14748</v>
      </c>
      <c r="L2926" s="142">
        <v>3</v>
      </c>
      <c r="M2926" s="27">
        <f t="shared" si="105"/>
        <v>390</v>
      </c>
      <c r="N2926" s="23"/>
      <c r="O2926" s="24" t="s">
        <v>32</v>
      </c>
    </row>
    <row r="2927" s="1" customFormat="1" ht="18.75" spans="1:15">
      <c r="A2927" s="121">
        <v>2922</v>
      </c>
      <c r="B2927" s="121" t="s">
        <v>14518</v>
      </c>
      <c r="C2927" s="121" t="s">
        <v>11004</v>
      </c>
      <c r="D2927" s="121" t="s">
        <v>10034</v>
      </c>
      <c r="E2927" s="121" t="s">
        <v>14519</v>
      </c>
      <c r="F2927" s="142" t="s">
        <v>17539</v>
      </c>
      <c r="G2927" s="153" t="s">
        <v>17872</v>
      </c>
      <c r="H2927" s="141" t="s">
        <v>1583</v>
      </c>
      <c r="I2927" s="142">
        <v>4</v>
      </c>
      <c r="J2927" s="144" t="s">
        <v>17873</v>
      </c>
      <c r="K2927" s="141" t="s">
        <v>14748</v>
      </c>
      <c r="L2927" s="142">
        <v>4</v>
      </c>
      <c r="M2927" s="27">
        <f t="shared" si="105"/>
        <v>520</v>
      </c>
      <c r="N2927" s="23"/>
      <c r="O2927" s="24" t="s">
        <v>32</v>
      </c>
    </row>
    <row r="2928" s="1" customFormat="1" ht="18.75" spans="1:15">
      <c r="A2928" s="121">
        <v>2923</v>
      </c>
      <c r="B2928" s="121" t="s">
        <v>14518</v>
      </c>
      <c r="C2928" s="121" t="s">
        <v>11004</v>
      </c>
      <c r="D2928" s="121" t="s">
        <v>10034</v>
      </c>
      <c r="E2928" s="121" t="s">
        <v>14519</v>
      </c>
      <c r="F2928" s="142" t="s">
        <v>17539</v>
      </c>
      <c r="G2928" s="153" t="s">
        <v>17874</v>
      </c>
      <c r="H2928" s="141" t="s">
        <v>1583</v>
      </c>
      <c r="I2928" s="142">
        <v>2</v>
      </c>
      <c r="J2928" s="144" t="s">
        <v>17875</v>
      </c>
      <c r="K2928" s="141" t="s">
        <v>14748</v>
      </c>
      <c r="L2928" s="142">
        <v>2</v>
      </c>
      <c r="M2928" s="27">
        <f t="shared" si="105"/>
        <v>260</v>
      </c>
      <c r="N2928" s="23"/>
      <c r="O2928" s="24" t="s">
        <v>32</v>
      </c>
    </row>
    <row r="2929" s="1" customFormat="1" ht="18.75" spans="1:15">
      <c r="A2929" s="121">
        <v>2924</v>
      </c>
      <c r="B2929" s="121" t="s">
        <v>14518</v>
      </c>
      <c r="C2929" s="121" t="s">
        <v>11004</v>
      </c>
      <c r="D2929" s="121" t="s">
        <v>10034</v>
      </c>
      <c r="E2929" s="121" t="s">
        <v>14519</v>
      </c>
      <c r="F2929" s="142" t="s">
        <v>17539</v>
      </c>
      <c r="G2929" s="153" t="s">
        <v>17876</v>
      </c>
      <c r="H2929" s="141" t="s">
        <v>1583</v>
      </c>
      <c r="I2929" s="142">
        <v>5</v>
      </c>
      <c r="J2929" s="144" t="s">
        <v>17877</v>
      </c>
      <c r="K2929" s="141" t="s">
        <v>14748</v>
      </c>
      <c r="L2929" s="142">
        <v>4</v>
      </c>
      <c r="M2929" s="27">
        <f t="shared" si="105"/>
        <v>520</v>
      </c>
      <c r="N2929" s="23"/>
      <c r="O2929" s="24" t="s">
        <v>32</v>
      </c>
    </row>
    <row r="2930" s="1" customFormat="1" ht="18.75" spans="1:15">
      <c r="A2930" s="121">
        <v>2925</v>
      </c>
      <c r="B2930" s="121" t="s">
        <v>14518</v>
      </c>
      <c r="C2930" s="121" t="s">
        <v>11004</v>
      </c>
      <c r="D2930" s="121" t="s">
        <v>10034</v>
      </c>
      <c r="E2930" s="121" t="s">
        <v>14519</v>
      </c>
      <c r="F2930" s="142" t="s">
        <v>17539</v>
      </c>
      <c r="G2930" s="153" t="s">
        <v>17878</v>
      </c>
      <c r="H2930" s="141" t="s">
        <v>1583</v>
      </c>
      <c r="I2930" s="142">
        <v>1</v>
      </c>
      <c r="J2930" s="144" t="s">
        <v>17879</v>
      </c>
      <c r="K2930" s="141" t="s">
        <v>14748</v>
      </c>
      <c r="L2930" s="142">
        <v>1</v>
      </c>
      <c r="M2930" s="27">
        <f t="shared" si="105"/>
        <v>130</v>
      </c>
      <c r="N2930" s="23"/>
      <c r="O2930" s="24" t="s">
        <v>32</v>
      </c>
    </row>
    <row r="2931" s="1" customFormat="1" ht="18.75" spans="1:15">
      <c r="A2931" s="121">
        <v>2926</v>
      </c>
      <c r="B2931" s="121" t="s">
        <v>14518</v>
      </c>
      <c r="C2931" s="121" t="s">
        <v>11004</v>
      </c>
      <c r="D2931" s="121" t="s">
        <v>10034</v>
      </c>
      <c r="E2931" s="121" t="s">
        <v>14519</v>
      </c>
      <c r="F2931" s="142" t="s">
        <v>17539</v>
      </c>
      <c r="G2931" s="153" t="s">
        <v>17880</v>
      </c>
      <c r="H2931" s="141" t="s">
        <v>1583</v>
      </c>
      <c r="I2931" s="142">
        <v>6</v>
      </c>
      <c r="J2931" s="144" t="s">
        <v>17881</v>
      </c>
      <c r="K2931" s="141" t="s">
        <v>14748</v>
      </c>
      <c r="L2931" s="142">
        <v>5</v>
      </c>
      <c r="M2931" s="27">
        <f t="shared" si="105"/>
        <v>650</v>
      </c>
      <c r="N2931" s="23"/>
      <c r="O2931" s="24" t="s">
        <v>32</v>
      </c>
    </row>
    <row r="2932" s="1" customFormat="1" ht="18.75" spans="1:15">
      <c r="A2932" s="121">
        <v>2927</v>
      </c>
      <c r="B2932" s="121" t="s">
        <v>14518</v>
      </c>
      <c r="C2932" s="121" t="s">
        <v>11004</v>
      </c>
      <c r="D2932" s="121" t="s">
        <v>10034</v>
      </c>
      <c r="E2932" s="121" t="s">
        <v>14519</v>
      </c>
      <c r="F2932" s="142" t="s">
        <v>17539</v>
      </c>
      <c r="G2932" s="153" t="s">
        <v>17882</v>
      </c>
      <c r="H2932" s="141" t="s">
        <v>1583</v>
      </c>
      <c r="I2932" s="142">
        <v>1</v>
      </c>
      <c r="J2932" s="144" t="s">
        <v>17883</v>
      </c>
      <c r="K2932" s="141" t="s">
        <v>14748</v>
      </c>
      <c r="L2932" s="142">
        <v>1</v>
      </c>
      <c r="M2932" s="27">
        <f t="shared" si="105"/>
        <v>130</v>
      </c>
      <c r="N2932" s="23"/>
      <c r="O2932" s="24" t="s">
        <v>32</v>
      </c>
    </row>
    <row r="2933" s="1" customFormat="1" ht="18.75" spans="1:15">
      <c r="A2933" s="121">
        <v>2928</v>
      </c>
      <c r="B2933" s="121" t="s">
        <v>14518</v>
      </c>
      <c r="C2933" s="121" t="s">
        <v>11004</v>
      </c>
      <c r="D2933" s="121" t="s">
        <v>10034</v>
      </c>
      <c r="E2933" s="121" t="s">
        <v>14519</v>
      </c>
      <c r="F2933" s="142" t="s">
        <v>17539</v>
      </c>
      <c r="G2933" s="153" t="s">
        <v>17884</v>
      </c>
      <c r="H2933" s="141" t="s">
        <v>1583</v>
      </c>
      <c r="I2933" s="142">
        <v>4</v>
      </c>
      <c r="J2933" s="144" t="s">
        <v>17885</v>
      </c>
      <c r="K2933" s="141" t="s">
        <v>14748</v>
      </c>
      <c r="L2933" s="142">
        <v>4</v>
      </c>
      <c r="M2933" s="27">
        <f t="shared" si="105"/>
        <v>520</v>
      </c>
      <c r="N2933" s="23"/>
      <c r="O2933" s="24" t="s">
        <v>32</v>
      </c>
    </row>
    <row r="2934" s="1" customFormat="1" ht="18.75" spans="1:15">
      <c r="A2934" s="121">
        <v>2929</v>
      </c>
      <c r="B2934" s="121" t="s">
        <v>14518</v>
      </c>
      <c r="C2934" s="121" t="s">
        <v>11004</v>
      </c>
      <c r="D2934" s="121" t="s">
        <v>10034</v>
      </c>
      <c r="E2934" s="121" t="s">
        <v>14519</v>
      </c>
      <c r="F2934" s="142" t="s">
        <v>17539</v>
      </c>
      <c r="G2934" s="153" t="s">
        <v>17886</v>
      </c>
      <c r="H2934" s="141" t="s">
        <v>1583</v>
      </c>
      <c r="I2934" s="142">
        <v>8</v>
      </c>
      <c r="J2934" s="144" t="s">
        <v>17887</v>
      </c>
      <c r="K2934" s="141" t="s">
        <v>14748</v>
      </c>
      <c r="L2934" s="142">
        <v>7</v>
      </c>
      <c r="M2934" s="27">
        <f t="shared" si="105"/>
        <v>910</v>
      </c>
      <c r="N2934" s="23"/>
      <c r="O2934" s="24" t="s">
        <v>32</v>
      </c>
    </row>
    <row r="2935" s="1" customFormat="1" ht="18.75" spans="1:15">
      <c r="A2935" s="121">
        <v>2930</v>
      </c>
      <c r="B2935" s="121" t="s">
        <v>14518</v>
      </c>
      <c r="C2935" s="121" t="s">
        <v>11004</v>
      </c>
      <c r="D2935" s="121" t="s">
        <v>10034</v>
      </c>
      <c r="E2935" s="121" t="s">
        <v>14519</v>
      </c>
      <c r="F2935" s="142" t="s">
        <v>17539</v>
      </c>
      <c r="G2935" s="153" t="s">
        <v>17888</v>
      </c>
      <c r="H2935" s="141" t="s">
        <v>1583</v>
      </c>
      <c r="I2935" s="142">
        <v>4</v>
      </c>
      <c r="J2935" s="144" t="s">
        <v>17889</v>
      </c>
      <c r="K2935" s="141" t="s">
        <v>14748</v>
      </c>
      <c r="L2935" s="142">
        <v>3</v>
      </c>
      <c r="M2935" s="27">
        <f t="shared" si="105"/>
        <v>390</v>
      </c>
      <c r="N2935" s="23"/>
      <c r="O2935" s="24" t="s">
        <v>32</v>
      </c>
    </row>
    <row r="2936" s="1" customFormat="1" ht="18.75" spans="1:15">
      <c r="A2936" s="121">
        <v>2931</v>
      </c>
      <c r="B2936" s="121" t="s">
        <v>14518</v>
      </c>
      <c r="C2936" s="121" t="s">
        <v>11004</v>
      </c>
      <c r="D2936" s="121" t="s">
        <v>10034</v>
      </c>
      <c r="E2936" s="121" t="s">
        <v>14519</v>
      </c>
      <c r="F2936" s="142" t="s">
        <v>17539</v>
      </c>
      <c r="G2936" s="153" t="s">
        <v>17890</v>
      </c>
      <c r="H2936" s="141" t="s">
        <v>1583</v>
      </c>
      <c r="I2936" s="142">
        <v>5</v>
      </c>
      <c r="J2936" s="144" t="s">
        <v>17891</v>
      </c>
      <c r="K2936" s="141" t="s">
        <v>14748</v>
      </c>
      <c r="L2936" s="142">
        <v>5</v>
      </c>
      <c r="M2936" s="27">
        <f t="shared" si="105"/>
        <v>650</v>
      </c>
      <c r="N2936" s="23"/>
      <c r="O2936" s="24" t="s">
        <v>32</v>
      </c>
    </row>
    <row r="2937" s="1" customFormat="1" ht="18.75" spans="1:15">
      <c r="A2937" s="121">
        <v>2932</v>
      </c>
      <c r="B2937" s="121" t="s">
        <v>14518</v>
      </c>
      <c r="C2937" s="121" t="s">
        <v>11004</v>
      </c>
      <c r="D2937" s="121" t="s">
        <v>10034</v>
      </c>
      <c r="E2937" s="121" t="s">
        <v>14519</v>
      </c>
      <c r="F2937" s="142" t="s">
        <v>17539</v>
      </c>
      <c r="G2937" s="153" t="s">
        <v>17892</v>
      </c>
      <c r="H2937" s="141" t="s">
        <v>1583</v>
      </c>
      <c r="I2937" s="142">
        <v>3</v>
      </c>
      <c r="J2937" s="144" t="s">
        <v>17893</v>
      </c>
      <c r="K2937" s="141" t="s">
        <v>14748</v>
      </c>
      <c r="L2937" s="142">
        <v>2</v>
      </c>
      <c r="M2937" s="27">
        <f t="shared" si="105"/>
        <v>260</v>
      </c>
      <c r="N2937" s="23"/>
      <c r="O2937" s="24" t="s">
        <v>32</v>
      </c>
    </row>
    <row r="2938" s="1" customFormat="1" ht="18.75" spans="1:15">
      <c r="A2938" s="121">
        <v>2933</v>
      </c>
      <c r="B2938" s="121" t="s">
        <v>14518</v>
      </c>
      <c r="C2938" s="121" t="s">
        <v>11004</v>
      </c>
      <c r="D2938" s="121" t="s">
        <v>10034</v>
      </c>
      <c r="E2938" s="121" t="s">
        <v>14519</v>
      </c>
      <c r="F2938" s="142" t="s">
        <v>17539</v>
      </c>
      <c r="G2938" s="153" t="s">
        <v>17894</v>
      </c>
      <c r="H2938" s="141" t="s">
        <v>1583</v>
      </c>
      <c r="I2938" s="142">
        <v>2</v>
      </c>
      <c r="J2938" s="144" t="s">
        <v>17895</v>
      </c>
      <c r="K2938" s="141" t="s">
        <v>14748</v>
      </c>
      <c r="L2938" s="142">
        <v>2</v>
      </c>
      <c r="M2938" s="27">
        <f t="shared" si="105"/>
        <v>260</v>
      </c>
      <c r="N2938" s="23"/>
      <c r="O2938" s="24" t="s">
        <v>32</v>
      </c>
    </row>
    <row r="2939" s="1" customFormat="1" ht="18.75" spans="1:15">
      <c r="A2939" s="121">
        <v>2934</v>
      </c>
      <c r="B2939" s="121" t="s">
        <v>14518</v>
      </c>
      <c r="C2939" s="121" t="s">
        <v>11004</v>
      </c>
      <c r="D2939" s="121" t="s">
        <v>10034</v>
      </c>
      <c r="E2939" s="121" t="s">
        <v>14519</v>
      </c>
      <c r="F2939" s="142" t="s">
        <v>17539</v>
      </c>
      <c r="G2939" s="153" t="s">
        <v>4024</v>
      </c>
      <c r="H2939" s="141" t="s">
        <v>1583</v>
      </c>
      <c r="I2939" s="142">
        <v>1</v>
      </c>
      <c r="J2939" s="144" t="s">
        <v>17896</v>
      </c>
      <c r="K2939" s="141" t="s">
        <v>14748</v>
      </c>
      <c r="L2939" s="142">
        <v>1</v>
      </c>
      <c r="M2939" s="27">
        <f t="shared" si="105"/>
        <v>130</v>
      </c>
      <c r="N2939" s="23"/>
      <c r="O2939" s="24" t="s">
        <v>32</v>
      </c>
    </row>
    <row r="2940" s="1" customFormat="1" ht="18.75" spans="1:15">
      <c r="A2940" s="121">
        <v>2935</v>
      </c>
      <c r="B2940" s="121" t="s">
        <v>14518</v>
      </c>
      <c r="C2940" s="121" t="s">
        <v>11004</v>
      </c>
      <c r="D2940" s="121" t="s">
        <v>10034</v>
      </c>
      <c r="E2940" s="121" t="s">
        <v>14519</v>
      </c>
      <c r="F2940" s="142" t="s">
        <v>17539</v>
      </c>
      <c r="G2940" s="153" t="s">
        <v>17897</v>
      </c>
      <c r="H2940" s="141" t="s">
        <v>11034</v>
      </c>
      <c r="I2940" s="142">
        <v>1</v>
      </c>
      <c r="J2940" s="144" t="s">
        <v>17898</v>
      </c>
      <c r="K2940" s="141" t="s">
        <v>14748</v>
      </c>
      <c r="L2940" s="142">
        <v>1</v>
      </c>
      <c r="M2940" s="27">
        <f t="shared" ref="M2940:M2955" si="106">L2940*312</f>
        <v>312</v>
      </c>
      <c r="N2940" s="23"/>
      <c r="O2940" s="24" t="s">
        <v>32</v>
      </c>
    </row>
    <row r="2941" s="1" customFormat="1" ht="18.75" spans="1:15">
      <c r="A2941" s="121">
        <v>2936</v>
      </c>
      <c r="B2941" s="121" t="s">
        <v>14518</v>
      </c>
      <c r="C2941" s="121" t="s">
        <v>11004</v>
      </c>
      <c r="D2941" s="121" t="s">
        <v>10034</v>
      </c>
      <c r="E2941" s="121" t="s">
        <v>14519</v>
      </c>
      <c r="F2941" s="142" t="s">
        <v>17539</v>
      </c>
      <c r="G2941" s="153" t="s">
        <v>17899</v>
      </c>
      <c r="H2941" s="141" t="s">
        <v>11034</v>
      </c>
      <c r="I2941" s="142">
        <v>1</v>
      </c>
      <c r="J2941" s="144" t="s">
        <v>17900</v>
      </c>
      <c r="K2941" s="141" t="s">
        <v>14748</v>
      </c>
      <c r="L2941" s="142">
        <v>1</v>
      </c>
      <c r="M2941" s="27">
        <f t="shared" si="106"/>
        <v>312</v>
      </c>
      <c r="N2941" s="23"/>
      <c r="O2941" s="24" t="s">
        <v>32</v>
      </c>
    </row>
    <row r="2942" s="1" customFormat="1" ht="18.75" spans="1:15">
      <c r="A2942" s="121">
        <v>2937</v>
      </c>
      <c r="B2942" s="121" t="s">
        <v>14518</v>
      </c>
      <c r="C2942" s="121" t="s">
        <v>11004</v>
      </c>
      <c r="D2942" s="121" t="s">
        <v>10034</v>
      </c>
      <c r="E2942" s="121" t="s">
        <v>14519</v>
      </c>
      <c r="F2942" s="142" t="s">
        <v>17539</v>
      </c>
      <c r="G2942" s="153" t="s">
        <v>17901</v>
      </c>
      <c r="H2942" s="141" t="s">
        <v>11034</v>
      </c>
      <c r="I2942" s="142">
        <v>1</v>
      </c>
      <c r="J2942" s="144" t="s">
        <v>17902</v>
      </c>
      <c r="K2942" s="141" t="s">
        <v>14748</v>
      </c>
      <c r="L2942" s="142">
        <v>1</v>
      </c>
      <c r="M2942" s="27">
        <f t="shared" si="106"/>
        <v>312</v>
      </c>
      <c r="N2942" s="23"/>
      <c r="O2942" s="24" t="s">
        <v>32</v>
      </c>
    </row>
    <row r="2943" s="1" customFormat="1" ht="18.75" spans="1:15">
      <c r="A2943" s="121">
        <v>2938</v>
      </c>
      <c r="B2943" s="121" t="s">
        <v>14518</v>
      </c>
      <c r="C2943" s="121" t="s">
        <v>11004</v>
      </c>
      <c r="D2943" s="121" t="s">
        <v>10034</v>
      </c>
      <c r="E2943" s="121" t="s">
        <v>14519</v>
      </c>
      <c r="F2943" s="142" t="s">
        <v>17539</v>
      </c>
      <c r="G2943" s="153" t="s">
        <v>17711</v>
      </c>
      <c r="H2943" s="141" t="s">
        <v>11034</v>
      </c>
      <c r="I2943" s="142">
        <v>1</v>
      </c>
      <c r="J2943" s="144" t="s">
        <v>17903</v>
      </c>
      <c r="K2943" s="141" t="s">
        <v>14748</v>
      </c>
      <c r="L2943" s="142">
        <v>1</v>
      </c>
      <c r="M2943" s="27">
        <f t="shared" si="106"/>
        <v>312</v>
      </c>
      <c r="N2943" s="23"/>
      <c r="O2943" s="24" t="s">
        <v>32</v>
      </c>
    </row>
    <row r="2944" s="1" customFormat="1" ht="18.75" spans="1:15">
      <c r="A2944" s="121">
        <v>2939</v>
      </c>
      <c r="B2944" s="121" t="s">
        <v>14518</v>
      </c>
      <c r="C2944" s="121" t="s">
        <v>11004</v>
      </c>
      <c r="D2944" s="121" t="s">
        <v>10034</v>
      </c>
      <c r="E2944" s="121" t="s">
        <v>14519</v>
      </c>
      <c r="F2944" s="142" t="s">
        <v>17539</v>
      </c>
      <c r="G2944" s="153" t="s">
        <v>17904</v>
      </c>
      <c r="H2944" s="141" t="s">
        <v>11034</v>
      </c>
      <c r="I2944" s="142">
        <v>1</v>
      </c>
      <c r="J2944" s="144" t="s">
        <v>17905</v>
      </c>
      <c r="K2944" s="141" t="s">
        <v>14748</v>
      </c>
      <c r="L2944" s="142">
        <v>1</v>
      </c>
      <c r="M2944" s="27">
        <f t="shared" si="106"/>
        <v>312</v>
      </c>
      <c r="N2944" s="23"/>
      <c r="O2944" s="24" t="s">
        <v>32</v>
      </c>
    </row>
    <row r="2945" s="1" customFormat="1" ht="18.75" spans="1:15">
      <c r="A2945" s="121">
        <v>2940</v>
      </c>
      <c r="B2945" s="121" t="s">
        <v>14518</v>
      </c>
      <c r="C2945" s="121" t="s">
        <v>11004</v>
      </c>
      <c r="D2945" s="121" t="s">
        <v>10034</v>
      </c>
      <c r="E2945" s="121" t="s">
        <v>14519</v>
      </c>
      <c r="F2945" s="142" t="s">
        <v>17539</v>
      </c>
      <c r="G2945" s="153" t="s">
        <v>17906</v>
      </c>
      <c r="H2945" s="141" t="s">
        <v>11034</v>
      </c>
      <c r="I2945" s="142">
        <v>1</v>
      </c>
      <c r="J2945" s="144" t="s">
        <v>17907</v>
      </c>
      <c r="K2945" s="141" t="s">
        <v>14748</v>
      </c>
      <c r="L2945" s="142">
        <v>1</v>
      </c>
      <c r="M2945" s="27">
        <f t="shared" si="106"/>
        <v>312</v>
      </c>
      <c r="N2945" s="23"/>
      <c r="O2945" s="24" t="s">
        <v>32</v>
      </c>
    </row>
    <row r="2946" s="1" customFormat="1" ht="18.75" spans="1:15">
      <c r="A2946" s="121">
        <v>2941</v>
      </c>
      <c r="B2946" s="121" t="s">
        <v>14518</v>
      </c>
      <c r="C2946" s="121" t="s">
        <v>11004</v>
      </c>
      <c r="D2946" s="121" t="s">
        <v>10034</v>
      </c>
      <c r="E2946" s="121" t="s">
        <v>14519</v>
      </c>
      <c r="F2946" s="142" t="s">
        <v>17539</v>
      </c>
      <c r="G2946" s="153" t="s">
        <v>17908</v>
      </c>
      <c r="H2946" s="141" t="s">
        <v>11034</v>
      </c>
      <c r="I2946" s="142">
        <v>1</v>
      </c>
      <c r="J2946" s="144" t="s">
        <v>17909</v>
      </c>
      <c r="K2946" s="141" t="s">
        <v>14748</v>
      </c>
      <c r="L2946" s="142">
        <v>1</v>
      </c>
      <c r="M2946" s="27">
        <f t="shared" si="106"/>
        <v>312</v>
      </c>
      <c r="N2946" s="23"/>
      <c r="O2946" s="24" t="s">
        <v>32</v>
      </c>
    </row>
    <row r="2947" s="1" customFormat="1" ht="18.75" spans="1:15">
      <c r="A2947" s="121">
        <v>2942</v>
      </c>
      <c r="B2947" s="121" t="s">
        <v>14518</v>
      </c>
      <c r="C2947" s="121" t="s">
        <v>11004</v>
      </c>
      <c r="D2947" s="121" t="s">
        <v>10034</v>
      </c>
      <c r="E2947" s="121" t="s">
        <v>14519</v>
      </c>
      <c r="F2947" s="142" t="s">
        <v>17539</v>
      </c>
      <c r="G2947" s="153" t="s">
        <v>17910</v>
      </c>
      <c r="H2947" s="141" t="s">
        <v>11034</v>
      </c>
      <c r="I2947" s="142">
        <v>1</v>
      </c>
      <c r="J2947" s="144" t="s">
        <v>17911</v>
      </c>
      <c r="K2947" s="141" t="s">
        <v>14748</v>
      </c>
      <c r="L2947" s="142">
        <v>1</v>
      </c>
      <c r="M2947" s="27">
        <f t="shared" si="106"/>
        <v>312</v>
      </c>
      <c r="N2947" s="23"/>
      <c r="O2947" s="24" t="s">
        <v>32</v>
      </c>
    </row>
    <row r="2948" s="1" customFormat="1" ht="18.75" spans="1:15">
      <c r="A2948" s="121">
        <v>2943</v>
      </c>
      <c r="B2948" s="121" t="s">
        <v>14518</v>
      </c>
      <c r="C2948" s="121" t="s">
        <v>11004</v>
      </c>
      <c r="D2948" s="121" t="s">
        <v>10034</v>
      </c>
      <c r="E2948" s="121" t="s">
        <v>14519</v>
      </c>
      <c r="F2948" s="142" t="s">
        <v>17539</v>
      </c>
      <c r="G2948" s="153" t="s">
        <v>17912</v>
      </c>
      <c r="H2948" s="141" t="s">
        <v>11034</v>
      </c>
      <c r="I2948" s="142">
        <v>1</v>
      </c>
      <c r="J2948" s="144" t="s">
        <v>17913</v>
      </c>
      <c r="K2948" s="141" t="s">
        <v>14748</v>
      </c>
      <c r="L2948" s="142">
        <v>1</v>
      </c>
      <c r="M2948" s="27">
        <f t="shared" si="106"/>
        <v>312</v>
      </c>
      <c r="N2948" s="23"/>
      <c r="O2948" s="24" t="s">
        <v>32</v>
      </c>
    </row>
    <row r="2949" s="1" customFormat="1" ht="18.75" spans="1:15">
      <c r="A2949" s="121">
        <v>2944</v>
      </c>
      <c r="B2949" s="121" t="s">
        <v>14518</v>
      </c>
      <c r="C2949" s="121" t="s">
        <v>11004</v>
      </c>
      <c r="D2949" s="121" t="s">
        <v>10034</v>
      </c>
      <c r="E2949" s="121" t="s">
        <v>14519</v>
      </c>
      <c r="F2949" s="142" t="s">
        <v>17539</v>
      </c>
      <c r="G2949" s="153" t="s">
        <v>17914</v>
      </c>
      <c r="H2949" s="141" t="s">
        <v>11034</v>
      </c>
      <c r="I2949" s="142">
        <v>1</v>
      </c>
      <c r="J2949" s="144" t="s">
        <v>17915</v>
      </c>
      <c r="K2949" s="141" t="s">
        <v>14748</v>
      </c>
      <c r="L2949" s="142">
        <v>1</v>
      </c>
      <c r="M2949" s="27">
        <f t="shared" si="106"/>
        <v>312</v>
      </c>
      <c r="N2949" s="23"/>
      <c r="O2949" s="24" t="s">
        <v>32</v>
      </c>
    </row>
    <row r="2950" s="1" customFormat="1" ht="18.75" spans="1:15">
      <c r="A2950" s="121">
        <v>2945</v>
      </c>
      <c r="B2950" s="121" t="s">
        <v>14518</v>
      </c>
      <c r="C2950" s="121" t="s">
        <v>11004</v>
      </c>
      <c r="D2950" s="121" t="s">
        <v>10034</v>
      </c>
      <c r="E2950" s="121" t="s">
        <v>14519</v>
      </c>
      <c r="F2950" s="142" t="s">
        <v>17539</v>
      </c>
      <c r="G2950" s="153" t="s">
        <v>17916</v>
      </c>
      <c r="H2950" s="141" t="s">
        <v>11034</v>
      </c>
      <c r="I2950" s="142">
        <v>1</v>
      </c>
      <c r="J2950" s="144" t="s">
        <v>17917</v>
      </c>
      <c r="K2950" s="141" t="s">
        <v>14748</v>
      </c>
      <c r="L2950" s="142">
        <v>1</v>
      </c>
      <c r="M2950" s="27">
        <f t="shared" si="106"/>
        <v>312</v>
      </c>
      <c r="N2950" s="23"/>
      <c r="O2950" s="24" t="s">
        <v>32</v>
      </c>
    </row>
    <row r="2951" s="1" customFormat="1" ht="18.75" spans="1:15">
      <c r="A2951" s="121">
        <v>2946</v>
      </c>
      <c r="B2951" s="121" t="s">
        <v>14518</v>
      </c>
      <c r="C2951" s="121" t="s">
        <v>11004</v>
      </c>
      <c r="D2951" s="121" t="s">
        <v>10034</v>
      </c>
      <c r="E2951" s="121" t="s">
        <v>14519</v>
      </c>
      <c r="F2951" s="142" t="s">
        <v>17539</v>
      </c>
      <c r="G2951" s="153" t="s">
        <v>17918</v>
      </c>
      <c r="H2951" s="141" t="s">
        <v>11034</v>
      </c>
      <c r="I2951" s="142">
        <v>1</v>
      </c>
      <c r="J2951" s="144" t="s">
        <v>17919</v>
      </c>
      <c r="K2951" s="141" t="s">
        <v>14748</v>
      </c>
      <c r="L2951" s="142">
        <v>1</v>
      </c>
      <c r="M2951" s="27">
        <f t="shared" si="106"/>
        <v>312</v>
      </c>
      <c r="N2951" s="23"/>
      <c r="O2951" s="24" t="s">
        <v>32</v>
      </c>
    </row>
    <row r="2952" s="1" customFormat="1" ht="18.75" spans="1:15">
      <c r="A2952" s="121">
        <v>2947</v>
      </c>
      <c r="B2952" s="121" t="s">
        <v>14518</v>
      </c>
      <c r="C2952" s="121" t="s">
        <v>11004</v>
      </c>
      <c r="D2952" s="121" t="s">
        <v>10034</v>
      </c>
      <c r="E2952" s="121" t="s">
        <v>14519</v>
      </c>
      <c r="F2952" s="142" t="s">
        <v>17539</v>
      </c>
      <c r="G2952" s="153" t="s">
        <v>17920</v>
      </c>
      <c r="H2952" s="141" t="s">
        <v>11034</v>
      </c>
      <c r="I2952" s="142">
        <v>1</v>
      </c>
      <c r="J2952" s="144" t="s">
        <v>17921</v>
      </c>
      <c r="K2952" s="141" t="s">
        <v>14748</v>
      </c>
      <c r="L2952" s="142">
        <v>1</v>
      </c>
      <c r="M2952" s="27">
        <f t="shared" si="106"/>
        <v>312</v>
      </c>
      <c r="N2952" s="23"/>
      <c r="O2952" s="24" t="s">
        <v>32</v>
      </c>
    </row>
    <row r="2953" s="1" customFormat="1" ht="18.75" spans="1:15">
      <c r="A2953" s="121">
        <v>2948</v>
      </c>
      <c r="B2953" s="121" t="s">
        <v>14518</v>
      </c>
      <c r="C2953" s="121" t="s">
        <v>11004</v>
      </c>
      <c r="D2953" s="121" t="s">
        <v>10034</v>
      </c>
      <c r="E2953" s="121" t="s">
        <v>14519</v>
      </c>
      <c r="F2953" s="142" t="s">
        <v>17539</v>
      </c>
      <c r="G2953" s="153" t="s">
        <v>17922</v>
      </c>
      <c r="H2953" s="141" t="s">
        <v>11034</v>
      </c>
      <c r="I2953" s="142">
        <v>1</v>
      </c>
      <c r="J2953" s="144" t="s">
        <v>17923</v>
      </c>
      <c r="K2953" s="141" t="s">
        <v>14748</v>
      </c>
      <c r="L2953" s="142">
        <v>1</v>
      </c>
      <c r="M2953" s="27">
        <f t="shared" si="106"/>
        <v>312</v>
      </c>
      <c r="N2953" s="23"/>
      <c r="O2953" s="24" t="s">
        <v>32</v>
      </c>
    </row>
    <row r="2954" s="1" customFormat="1" ht="18.75" spans="1:15">
      <c r="A2954" s="121">
        <v>2949</v>
      </c>
      <c r="B2954" s="121" t="s">
        <v>14518</v>
      </c>
      <c r="C2954" s="121" t="s">
        <v>11004</v>
      </c>
      <c r="D2954" s="121" t="s">
        <v>10034</v>
      </c>
      <c r="E2954" s="121" t="s">
        <v>14519</v>
      </c>
      <c r="F2954" s="142" t="s">
        <v>17539</v>
      </c>
      <c r="G2954" s="153" t="s">
        <v>17924</v>
      </c>
      <c r="H2954" s="141" t="s">
        <v>11034</v>
      </c>
      <c r="I2954" s="142">
        <v>1</v>
      </c>
      <c r="J2954" s="144" t="s">
        <v>17925</v>
      </c>
      <c r="K2954" s="141" t="s">
        <v>14748</v>
      </c>
      <c r="L2954" s="142">
        <v>1</v>
      </c>
      <c r="M2954" s="27">
        <f t="shared" si="106"/>
        <v>312</v>
      </c>
      <c r="N2954" s="23"/>
      <c r="O2954" s="24" t="s">
        <v>32</v>
      </c>
    </row>
    <row r="2955" s="1" customFormat="1" ht="18.75" spans="1:15">
      <c r="A2955" s="121">
        <v>2951</v>
      </c>
      <c r="B2955" s="121" t="s">
        <v>14518</v>
      </c>
      <c r="C2955" s="121" t="s">
        <v>11004</v>
      </c>
      <c r="D2955" s="121" t="s">
        <v>10034</v>
      </c>
      <c r="E2955" s="121" t="s">
        <v>14519</v>
      </c>
      <c r="F2955" s="142" t="s">
        <v>17539</v>
      </c>
      <c r="G2955" s="153" t="s">
        <v>17926</v>
      </c>
      <c r="H2955" s="141" t="s">
        <v>11034</v>
      </c>
      <c r="I2955" s="142">
        <v>1</v>
      </c>
      <c r="J2955" s="144" t="s">
        <v>17927</v>
      </c>
      <c r="K2955" s="141" t="s">
        <v>14748</v>
      </c>
      <c r="L2955" s="142">
        <v>1</v>
      </c>
      <c r="M2955" s="27">
        <f t="shared" si="106"/>
        <v>312</v>
      </c>
      <c r="N2955" s="23"/>
      <c r="O2955" s="24" t="s">
        <v>32</v>
      </c>
    </row>
    <row r="2956" s="1" customFormat="1" ht="18.75" spans="1:15">
      <c r="A2956" s="121">
        <v>2952</v>
      </c>
      <c r="B2956" s="121" t="s">
        <v>14518</v>
      </c>
      <c r="C2956" s="121" t="s">
        <v>11004</v>
      </c>
      <c r="D2956" s="121" t="s">
        <v>10034</v>
      </c>
      <c r="E2956" s="121" t="s">
        <v>14519</v>
      </c>
      <c r="F2956" s="142" t="s">
        <v>17539</v>
      </c>
      <c r="G2956" s="153" t="s">
        <v>17928</v>
      </c>
      <c r="H2956" s="141" t="s">
        <v>194</v>
      </c>
      <c r="I2956" s="142">
        <v>4</v>
      </c>
      <c r="J2956" s="144" t="s">
        <v>17929</v>
      </c>
      <c r="K2956" s="141" t="s">
        <v>14748</v>
      </c>
      <c r="L2956" s="142">
        <v>4</v>
      </c>
      <c r="M2956" s="27">
        <f t="shared" ref="M2956:M2987" si="107">L2956*130</f>
        <v>520</v>
      </c>
      <c r="N2956" s="23"/>
      <c r="O2956" s="24" t="s">
        <v>32</v>
      </c>
    </row>
    <row r="2957" s="1" customFormat="1" ht="18.75" spans="1:15">
      <c r="A2957" s="121">
        <v>2953</v>
      </c>
      <c r="B2957" s="121" t="s">
        <v>14518</v>
      </c>
      <c r="C2957" s="121" t="s">
        <v>11004</v>
      </c>
      <c r="D2957" s="121" t="s">
        <v>10034</v>
      </c>
      <c r="E2957" s="121" t="s">
        <v>14519</v>
      </c>
      <c r="F2957" s="142" t="s">
        <v>17539</v>
      </c>
      <c r="G2957" s="153" t="s">
        <v>17930</v>
      </c>
      <c r="H2957" s="141" t="s">
        <v>194</v>
      </c>
      <c r="I2957" s="142">
        <v>5</v>
      </c>
      <c r="J2957" s="144" t="s">
        <v>17931</v>
      </c>
      <c r="K2957" s="141" t="s">
        <v>14748</v>
      </c>
      <c r="L2957" s="142">
        <v>1</v>
      </c>
      <c r="M2957" s="27">
        <f t="shared" si="107"/>
        <v>130</v>
      </c>
      <c r="N2957" s="23"/>
      <c r="O2957" s="24" t="s">
        <v>32</v>
      </c>
    </row>
    <row r="2958" s="1" customFormat="1" ht="18.75" spans="1:15">
      <c r="A2958" s="121">
        <v>2954</v>
      </c>
      <c r="B2958" s="121" t="s">
        <v>14518</v>
      </c>
      <c r="C2958" s="121" t="s">
        <v>11004</v>
      </c>
      <c r="D2958" s="121" t="s">
        <v>10034</v>
      </c>
      <c r="E2958" s="121" t="s">
        <v>14519</v>
      </c>
      <c r="F2958" s="142" t="s">
        <v>17539</v>
      </c>
      <c r="G2958" s="153" t="s">
        <v>17932</v>
      </c>
      <c r="H2958" s="141" t="s">
        <v>194</v>
      </c>
      <c r="I2958" s="142">
        <v>1</v>
      </c>
      <c r="J2958" s="144" t="s">
        <v>17931</v>
      </c>
      <c r="K2958" s="141" t="s">
        <v>14748</v>
      </c>
      <c r="L2958" s="142">
        <v>1</v>
      </c>
      <c r="M2958" s="27">
        <f t="shared" si="107"/>
        <v>130</v>
      </c>
      <c r="N2958" s="23"/>
      <c r="O2958" s="24" t="s">
        <v>32</v>
      </c>
    </row>
    <row r="2959" s="1" customFormat="1" ht="20.25" spans="1:15">
      <c r="A2959" s="121">
        <v>2955</v>
      </c>
      <c r="B2959" s="121" t="s">
        <v>14518</v>
      </c>
      <c r="C2959" s="121" t="s">
        <v>11004</v>
      </c>
      <c r="D2959" s="121" t="s">
        <v>10034</v>
      </c>
      <c r="E2959" s="121" t="s">
        <v>14519</v>
      </c>
      <c r="F2959" s="142" t="s">
        <v>17539</v>
      </c>
      <c r="G2959" s="170" t="s">
        <v>17933</v>
      </c>
      <c r="H2959" s="141" t="s">
        <v>194</v>
      </c>
      <c r="I2959" s="142">
        <v>5</v>
      </c>
      <c r="J2959" s="144" t="s">
        <v>17931</v>
      </c>
      <c r="K2959" s="141" t="s">
        <v>14748</v>
      </c>
      <c r="L2959" s="142">
        <v>5</v>
      </c>
      <c r="M2959" s="27">
        <f t="shared" si="107"/>
        <v>650</v>
      </c>
      <c r="N2959" s="23"/>
      <c r="O2959" s="24" t="s">
        <v>32</v>
      </c>
    </row>
    <row r="2960" s="1" customFormat="1" ht="20.25" spans="1:15">
      <c r="A2960" s="121">
        <v>2956</v>
      </c>
      <c r="B2960" s="121" t="s">
        <v>14518</v>
      </c>
      <c r="C2960" s="121" t="s">
        <v>11004</v>
      </c>
      <c r="D2960" s="121" t="s">
        <v>10034</v>
      </c>
      <c r="E2960" s="121" t="s">
        <v>14519</v>
      </c>
      <c r="F2960" s="142" t="s">
        <v>17539</v>
      </c>
      <c r="G2960" s="170" t="s">
        <v>17934</v>
      </c>
      <c r="H2960" s="141" t="s">
        <v>194</v>
      </c>
      <c r="I2960" s="142">
        <v>3</v>
      </c>
      <c r="J2960" s="144" t="s">
        <v>17935</v>
      </c>
      <c r="K2960" s="141" t="s">
        <v>14748</v>
      </c>
      <c r="L2960" s="142">
        <v>3</v>
      </c>
      <c r="M2960" s="27">
        <f t="shared" si="107"/>
        <v>390</v>
      </c>
      <c r="N2960" s="23"/>
      <c r="O2960" s="24" t="s">
        <v>32</v>
      </c>
    </row>
    <row r="2961" s="1" customFormat="1" ht="20.25" spans="1:15">
      <c r="A2961" s="121">
        <v>2957</v>
      </c>
      <c r="B2961" s="121" t="s">
        <v>14518</v>
      </c>
      <c r="C2961" s="121" t="s">
        <v>11004</v>
      </c>
      <c r="D2961" s="121" t="s">
        <v>10034</v>
      </c>
      <c r="E2961" s="121" t="s">
        <v>14519</v>
      </c>
      <c r="F2961" s="142" t="s">
        <v>17539</v>
      </c>
      <c r="G2961" s="170" t="s">
        <v>17936</v>
      </c>
      <c r="H2961" s="141" t="s">
        <v>194</v>
      </c>
      <c r="I2961" s="142">
        <v>3</v>
      </c>
      <c r="J2961" s="144" t="s">
        <v>17935</v>
      </c>
      <c r="K2961" s="141" t="s">
        <v>14748</v>
      </c>
      <c r="L2961" s="142">
        <v>3</v>
      </c>
      <c r="M2961" s="27">
        <f t="shared" si="107"/>
        <v>390</v>
      </c>
      <c r="N2961" s="23"/>
      <c r="O2961" s="24" t="s">
        <v>32</v>
      </c>
    </row>
    <row r="2962" s="1" customFormat="1" ht="18.75" spans="1:15">
      <c r="A2962" s="121">
        <v>2958</v>
      </c>
      <c r="B2962" s="121" t="s">
        <v>14518</v>
      </c>
      <c r="C2962" s="121" t="s">
        <v>11004</v>
      </c>
      <c r="D2962" s="121" t="s">
        <v>10034</v>
      </c>
      <c r="E2962" s="121" t="s">
        <v>14519</v>
      </c>
      <c r="F2962" s="142" t="s">
        <v>17539</v>
      </c>
      <c r="G2962" s="153" t="s">
        <v>17937</v>
      </c>
      <c r="H2962" s="141" t="s">
        <v>194</v>
      </c>
      <c r="I2962" s="142">
        <v>5</v>
      </c>
      <c r="J2962" s="144" t="s">
        <v>17935</v>
      </c>
      <c r="K2962" s="141" t="s">
        <v>14748</v>
      </c>
      <c r="L2962" s="142">
        <v>5</v>
      </c>
      <c r="M2962" s="27">
        <f t="shared" si="107"/>
        <v>650</v>
      </c>
      <c r="N2962" s="23"/>
      <c r="O2962" s="24" t="s">
        <v>32</v>
      </c>
    </row>
    <row r="2963" s="1" customFormat="1" ht="18.75" spans="1:15">
      <c r="A2963" s="121">
        <v>2959</v>
      </c>
      <c r="B2963" s="121" t="s">
        <v>14518</v>
      </c>
      <c r="C2963" s="121" t="s">
        <v>11004</v>
      </c>
      <c r="D2963" s="121" t="s">
        <v>10034</v>
      </c>
      <c r="E2963" s="121" t="s">
        <v>14519</v>
      </c>
      <c r="F2963" s="142" t="s">
        <v>17539</v>
      </c>
      <c r="G2963" s="153" t="s">
        <v>17938</v>
      </c>
      <c r="H2963" s="141" t="s">
        <v>194</v>
      </c>
      <c r="I2963" s="142">
        <v>2</v>
      </c>
      <c r="J2963" s="144" t="s">
        <v>17939</v>
      </c>
      <c r="K2963" s="141" t="s">
        <v>14748</v>
      </c>
      <c r="L2963" s="142">
        <v>2</v>
      </c>
      <c r="M2963" s="27">
        <f t="shared" si="107"/>
        <v>260</v>
      </c>
      <c r="N2963" s="23"/>
      <c r="O2963" s="24" t="s">
        <v>32</v>
      </c>
    </row>
    <row r="2964" s="1" customFormat="1" ht="18.75" spans="1:15">
      <c r="A2964" s="121">
        <v>2960</v>
      </c>
      <c r="B2964" s="121" t="s">
        <v>14518</v>
      </c>
      <c r="C2964" s="121" t="s">
        <v>11004</v>
      </c>
      <c r="D2964" s="121" t="s">
        <v>10034</v>
      </c>
      <c r="E2964" s="121" t="s">
        <v>14519</v>
      </c>
      <c r="F2964" s="142" t="s">
        <v>17539</v>
      </c>
      <c r="G2964" s="153" t="s">
        <v>17940</v>
      </c>
      <c r="H2964" s="141" t="s">
        <v>194</v>
      </c>
      <c r="I2964" s="142">
        <v>3</v>
      </c>
      <c r="J2964" s="144" t="s">
        <v>17939</v>
      </c>
      <c r="K2964" s="141" t="s">
        <v>14748</v>
      </c>
      <c r="L2964" s="142">
        <v>3</v>
      </c>
      <c r="M2964" s="27">
        <f t="shared" si="107"/>
        <v>390</v>
      </c>
      <c r="N2964" s="23"/>
      <c r="O2964" s="24" t="s">
        <v>32</v>
      </c>
    </row>
    <row r="2965" s="1" customFormat="1" ht="20.25" spans="1:15">
      <c r="A2965" s="121">
        <v>2961</v>
      </c>
      <c r="B2965" s="121" t="s">
        <v>14518</v>
      </c>
      <c r="C2965" s="121" t="s">
        <v>11004</v>
      </c>
      <c r="D2965" s="121" t="s">
        <v>10034</v>
      </c>
      <c r="E2965" s="121" t="s">
        <v>14519</v>
      </c>
      <c r="F2965" s="142" t="s">
        <v>17539</v>
      </c>
      <c r="G2965" s="170" t="s">
        <v>17941</v>
      </c>
      <c r="H2965" s="141" t="s">
        <v>194</v>
      </c>
      <c r="I2965" s="142">
        <v>2</v>
      </c>
      <c r="J2965" s="144" t="s">
        <v>17939</v>
      </c>
      <c r="K2965" s="141" t="s">
        <v>14748</v>
      </c>
      <c r="L2965" s="142">
        <v>1</v>
      </c>
      <c r="M2965" s="27">
        <f t="shared" si="107"/>
        <v>130</v>
      </c>
      <c r="N2965" s="23"/>
      <c r="O2965" s="24" t="s">
        <v>32</v>
      </c>
    </row>
    <row r="2966" s="1" customFormat="1" ht="20.25" spans="1:15">
      <c r="A2966" s="121">
        <v>2962</v>
      </c>
      <c r="B2966" s="121" t="s">
        <v>14518</v>
      </c>
      <c r="C2966" s="121" t="s">
        <v>11004</v>
      </c>
      <c r="D2966" s="121" t="s">
        <v>10034</v>
      </c>
      <c r="E2966" s="121" t="s">
        <v>14519</v>
      </c>
      <c r="F2966" s="142" t="s">
        <v>17539</v>
      </c>
      <c r="G2966" s="170" t="s">
        <v>17942</v>
      </c>
      <c r="H2966" s="141" t="s">
        <v>194</v>
      </c>
      <c r="I2966" s="142">
        <v>3</v>
      </c>
      <c r="J2966" s="144" t="s">
        <v>17939</v>
      </c>
      <c r="K2966" s="141" t="s">
        <v>14748</v>
      </c>
      <c r="L2966" s="142">
        <v>2</v>
      </c>
      <c r="M2966" s="27">
        <f t="shared" si="107"/>
        <v>260</v>
      </c>
      <c r="N2966" s="23"/>
      <c r="O2966" s="24" t="s">
        <v>32</v>
      </c>
    </row>
    <row r="2967" s="1" customFormat="1" ht="18.75" spans="1:15">
      <c r="A2967" s="121">
        <v>2963</v>
      </c>
      <c r="B2967" s="121" t="s">
        <v>14518</v>
      </c>
      <c r="C2967" s="121" t="s">
        <v>11004</v>
      </c>
      <c r="D2967" s="121" t="s">
        <v>10034</v>
      </c>
      <c r="E2967" s="121" t="s">
        <v>14519</v>
      </c>
      <c r="F2967" s="142" t="s">
        <v>17539</v>
      </c>
      <c r="G2967" s="153" t="s">
        <v>17943</v>
      </c>
      <c r="H2967" s="141" t="s">
        <v>194</v>
      </c>
      <c r="I2967" s="142">
        <v>5</v>
      </c>
      <c r="J2967" s="144" t="s">
        <v>17944</v>
      </c>
      <c r="K2967" s="141" t="s">
        <v>14748</v>
      </c>
      <c r="L2967" s="142">
        <v>5</v>
      </c>
      <c r="M2967" s="27">
        <f t="shared" si="107"/>
        <v>650</v>
      </c>
      <c r="N2967" s="23"/>
      <c r="O2967" s="24" t="s">
        <v>32</v>
      </c>
    </row>
    <row r="2968" s="1" customFormat="1" ht="18.75" spans="1:15">
      <c r="A2968" s="121">
        <v>2964</v>
      </c>
      <c r="B2968" s="121" t="s">
        <v>14518</v>
      </c>
      <c r="C2968" s="121" t="s">
        <v>11004</v>
      </c>
      <c r="D2968" s="121" t="s">
        <v>10034</v>
      </c>
      <c r="E2968" s="121" t="s">
        <v>14519</v>
      </c>
      <c r="F2968" s="142" t="s">
        <v>17539</v>
      </c>
      <c r="G2968" s="153" t="s">
        <v>17945</v>
      </c>
      <c r="H2968" s="141" t="s">
        <v>194</v>
      </c>
      <c r="I2968" s="142">
        <v>4</v>
      </c>
      <c r="J2968" s="144" t="s">
        <v>17946</v>
      </c>
      <c r="K2968" s="141" t="s">
        <v>14748</v>
      </c>
      <c r="L2968" s="142">
        <v>4</v>
      </c>
      <c r="M2968" s="27">
        <f t="shared" si="107"/>
        <v>520</v>
      </c>
      <c r="N2968" s="23"/>
      <c r="O2968" s="24" t="s">
        <v>32</v>
      </c>
    </row>
    <row r="2969" s="1" customFormat="1" ht="18.75" spans="1:15">
      <c r="A2969" s="121">
        <v>2965</v>
      </c>
      <c r="B2969" s="121" t="s">
        <v>14518</v>
      </c>
      <c r="C2969" s="121" t="s">
        <v>11004</v>
      </c>
      <c r="D2969" s="121" t="s">
        <v>10034</v>
      </c>
      <c r="E2969" s="121" t="s">
        <v>14519</v>
      </c>
      <c r="F2969" s="142" t="s">
        <v>17539</v>
      </c>
      <c r="G2969" s="153" t="s">
        <v>17947</v>
      </c>
      <c r="H2969" s="141" t="s">
        <v>194</v>
      </c>
      <c r="I2969" s="142">
        <v>7</v>
      </c>
      <c r="J2969" s="144" t="s">
        <v>17931</v>
      </c>
      <c r="K2969" s="141" t="s">
        <v>14748</v>
      </c>
      <c r="L2969" s="142">
        <v>5</v>
      </c>
      <c r="M2969" s="27">
        <f t="shared" si="107"/>
        <v>650</v>
      </c>
      <c r="N2969" s="23"/>
      <c r="O2969" s="24" t="s">
        <v>32</v>
      </c>
    </row>
    <row r="2970" s="1" customFormat="1" ht="18.75" spans="1:15">
      <c r="A2970" s="121">
        <v>2966</v>
      </c>
      <c r="B2970" s="121" t="s">
        <v>14518</v>
      </c>
      <c r="C2970" s="121" t="s">
        <v>11004</v>
      </c>
      <c r="D2970" s="121" t="s">
        <v>10034</v>
      </c>
      <c r="E2970" s="121" t="s">
        <v>14519</v>
      </c>
      <c r="F2970" s="142" t="s">
        <v>17539</v>
      </c>
      <c r="G2970" s="153" t="s">
        <v>17948</v>
      </c>
      <c r="H2970" s="141" t="s">
        <v>194</v>
      </c>
      <c r="I2970" s="142">
        <v>4</v>
      </c>
      <c r="J2970" s="144" t="s">
        <v>17931</v>
      </c>
      <c r="K2970" s="141" t="s">
        <v>14748</v>
      </c>
      <c r="L2970" s="142">
        <v>4</v>
      </c>
      <c r="M2970" s="27">
        <f t="shared" si="107"/>
        <v>520</v>
      </c>
      <c r="N2970" s="23"/>
      <c r="O2970" s="24" t="s">
        <v>32</v>
      </c>
    </row>
    <row r="2971" s="1" customFormat="1" ht="18.75" spans="1:15">
      <c r="A2971" s="121">
        <v>2967</v>
      </c>
      <c r="B2971" s="121" t="s">
        <v>14518</v>
      </c>
      <c r="C2971" s="121" t="s">
        <v>11004</v>
      </c>
      <c r="D2971" s="121" t="s">
        <v>10034</v>
      </c>
      <c r="E2971" s="121" t="s">
        <v>14519</v>
      </c>
      <c r="F2971" s="142" t="s">
        <v>17539</v>
      </c>
      <c r="G2971" s="153" t="s">
        <v>17949</v>
      </c>
      <c r="H2971" s="141" t="s">
        <v>194</v>
      </c>
      <c r="I2971" s="142">
        <v>4</v>
      </c>
      <c r="J2971" s="144" t="s">
        <v>17946</v>
      </c>
      <c r="K2971" s="141" t="s">
        <v>14748</v>
      </c>
      <c r="L2971" s="142">
        <v>4</v>
      </c>
      <c r="M2971" s="27">
        <f t="shared" si="107"/>
        <v>520</v>
      </c>
      <c r="N2971" s="23"/>
      <c r="O2971" s="24" t="s">
        <v>32</v>
      </c>
    </row>
    <row r="2972" s="1" customFormat="1" ht="20.25" spans="1:15">
      <c r="A2972" s="121">
        <v>2968</v>
      </c>
      <c r="B2972" s="121" t="s">
        <v>14518</v>
      </c>
      <c r="C2972" s="121" t="s">
        <v>11004</v>
      </c>
      <c r="D2972" s="121" t="s">
        <v>10034</v>
      </c>
      <c r="E2972" s="121" t="s">
        <v>14519</v>
      </c>
      <c r="F2972" s="142" t="s">
        <v>17539</v>
      </c>
      <c r="G2972" s="170" t="s">
        <v>17950</v>
      </c>
      <c r="H2972" s="141" t="s">
        <v>194</v>
      </c>
      <c r="I2972" s="142">
        <v>3</v>
      </c>
      <c r="J2972" s="144" t="s">
        <v>17939</v>
      </c>
      <c r="K2972" s="141" t="s">
        <v>14748</v>
      </c>
      <c r="L2972" s="142">
        <v>3</v>
      </c>
      <c r="M2972" s="27">
        <f t="shared" si="107"/>
        <v>390</v>
      </c>
      <c r="N2972" s="23"/>
      <c r="O2972" s="24" t="s">
        <v>32</v>
      </c>
    </row>
    <row r="2973" s="1" customFormat="1" ht="18.75" spans="1:15">
      <c r="A2973" s="121">
        <v>2969</v>
      </c>
      <c r="B2973" s="121" t="s">
        <v>14518</v>
      </c>
      <c r="C2973" s="121" t="s">
        <v>11004</v>
      </c>
      <c r="D2973" s="121" t="s">
        <v>10034</v>
      </c>
      <c r="E2973" s="121" t="s">
        <v>14519</v>
      </c>
      <c r="F2973" s="142" t="s">
        <v>17539</v>
      </c>
      <c r="G2973" s="153" t="s">
        <v>17951</v>
      </c>
      <c r="H2973" s="141" t="s">
        <v>194</v>
      </c>
      <c r="I2973" s="142">
        <v>4</v>
      </c>
      <c r="J2973" s="144" t="s">
        <v>17946</v>
      </c>
      <c r="K2973" s="141" t="s">
        <v>14748</v>
      </c>
      <c r="L2973" s="142">
        <v>4</v>
      </c>
      <c r="M2973" s="27">
        <f t="shared" si="107"/>
        <v>520</v>
      </c>
      <c r="N2973" s="23"/>
      <c r="O2973" s="24" t="s">
        <v>32</v>
      </c>
    </row>
    <row r="2974" s="1" customFormat="1" ht="18.75" spans="1:15">
      <c r="A2974" s="121">
        <v>2970</v>
      </c>
      <c r="B2974" s="121" t="s">
        <v>14518</v>
      </c>
      <c r="C2974" s="121" t="s">
        <v>11004</v>
      </c>
      <c r="D2974" s="121" t="s">
        <v>10034</v>
      </c>
      <c r="E2974" s="121" t="s">
        <v>14519</v>
      </c>
      <c r="F2974" s="142" t="s">
        <v>17539</v>
      </c>
      <c r="G2974" s="153" t="s">
        <v>17952</v>
      </c>
      <c r="H2974" s="141" t="s">
        <v>194</v>
      </c>
      <c r="I2974" s="142">
        <v>6</v>
      </c>
      <c r="J2974" s="144" t="s">
        <v>17946</v>
      </c>
      <c r="K2974" s="141" t="s">
        <v>14748</v>
      </c>
      <c r="L2974" s="142">
        <v>4</v>
      </c>
      <c r="M2974" s="27">
        <f t="shared" si="107"/>
        <v>520</v>
      </c>
      <c r="N2974" s="23"/>
      <c r="O2974" s="24" t="s">
        <v>32</v>
      </c>
    </row>
    <row r="2975" s="1" customFormat="1" ht="18.75" spans="1:15">
      <c r="A2975" s="121">
        <v>2971</v>
      </c>
      <c r="B2975" s="121" t="s">
        <v>14518</v>
      </c>
      <c r="C2975" s="121" t="s">
        <v>11004</v>
      </c>
      <c r="D2975" s="121" t="s">
        <v>10034</v>
      </c>
      <c r="E2975" s="121" t="s">
        <v>14519</v>
      </c>
      <c r="F2975" s="142" t="s">
        <v>17539</v>
      </c>
      <c r="G2975" s="153" t="s">
        <v>17953</v>
      </c>
      <c r="H2975" s="141" t="s">
        <v>194</v>
      </c>
      <c r="I2975" s="142">
        <v>1</v>
      </c>
      <c r="J2975" s="144" t="s">
        <v>17946</v>
      </c>
      <c r="K2975" s="141" t="s">
        <v>14748</v>
      </c>
      <c r="L2975" s="142">
        <v>1</v>
      </c>
      <c r="M2975" s="27">
        <f t="shared" si="107"/>
        <v>130</v>
      </c>
      <c r="N2975" s="23"/>
      <c r="O2975" s="24" t="s">
        <v>32</v>
      </c>
    </row>
    <row r="2976" s="1" customFormat="1" ht="20.25" spans="1:15">
      <c r="A2976" s="121">
        <v>2972</v>
      </c>
      <c r="B2976" s="121" t="s">
        <v>14518</v>
      </c>
      <c r="C2976" s="121" t="s">
        <v>11004</v>
      </c>
      <c r="D2976" s="121" t="s">
        <v>10034</v>
      </c>
      <c r="E2976" s="121" t="s">
        <v>14519</v>
      </c>
      <c r="F2976" s="142" t="s">
        <v>17539</v>
      </c>
      <c r="G2976" s="170" t="s">
        <v>17080</v>
      </c>
      <c r="H2976" s="141" t="s">
        <v>194</v>
      </c>
      <c r="I2976" s="142">
        <v>7</v>
      </c>
      <c r="J2976" s="144" t="s">
        <v>17946</v>
      </c>
      <c r="K2976" s="141" t="s">
        <v>14748</v>
      </c>
      <c r="L2976" s="142">
        <v>7</v>
      </c>
      <c r="M2976" s="27">
        <f t="shared" si="107"/>
        <v>910</v>
      </c>
      <c r="N2976" s="23"/>
      <c r="O2976" s="24" t="s">
        <v>32</v>
      </c>
    </row>
    <row r="2977" s="1" customFormat="1" ht="20.25" spans="1:15">
      <c r="A2977" s="121">
        <v>2973</v>
      </c>
      <c r="B2977" s="121" t="s">
        <v>14518</v>
      </c>
      <c r="C2977" s="121" t="s">
        <v>11004</v>
      </c>
      <c r="D2977" s="121" t="s">
        <v>10034</v>
      </c>
      <c r="E2977" s="121" t="s">
        <v>14519</v>
      </c>
      <c r="F2977" s="142" t="s">
        <v>17539</v>
      </c>
      <c r="G2977" s="170" t="s">
        <v>17954</v>
      </c>
      <c r="H2977" s="141" t="s">
        <v>194</v>
      </c>
      <c r="I2977" s="142">
        <v>3</v>
      </c>
      <c r="J2977" s="144" t="s">
        <v>17935</v>
      </c>
      <c r="K2977" s="141" t="s">
        <v>14748</v>
      </c>
      <c r="L2977" s="142">
        <v>3</v>
      </c>
      <c r="M2977" s="27">
        <f t="shared" si="107"/>
        <v>390</v>
      </c>
      <c r="N2977" s="23"/>
      <c r="O2977" s="24" t="s">
        <v>32</v>
      </c>
    </row>
    <row r="2978" s="1" customFormat="1" ht="18.75" spans="1:15">
      <c r="A2978" s="121">
        <v>2974</v>
      </c>
      <c r="B2978" s="121" t="s">
        <v>14518</v>
      </c>
      <c r="C2978" s="121" t="s">
        <v>11004</v>
      </c>
      <c r="D2978" s="121" t="s">
        <v>10034</v>
      </c>
      <c r="E2978" s="121" t="s">
        <v>14519</v>
      </c>
      <c r="F2978" s="142" t="s">
        <v>17539</v>
      </c>
      <c r="G2978" s="153" t="s">
        <v>17955</v>
      </c>
      <c r="H2978" s="141" t="s">
        <v>194</v>
      </c>
      <c r="I2978" s="142">
        <v>6</v>
      </c>
      <c r="J2978" s="144" t="s">
        <v>17935</v>
      </c>
      <c r="K2978" s="141" t="s">
        <v>14748</v>
      </c>
      <c r="L2978" s="142">
        <v>5</v>
      </c>
      <c r="M2978" s="27">
        <f t="shared" si="107"/>
        <v>650</v>
      </c>
      <c r="N2978" s="23"/>
      <c r="O2978" s="24" t="s">
        <v>32</v>
      </c>
    </row>
    <row r="2979" s="1" customFormat="1" ht="18.75" spans="1:15">
      <c r="A2979" s="121">
        <v>2975</v>
      </c>
      <c r="B2979" s="121" t="s">
        <v>14518</v>
      </c>
      <c r="C2979" s="121" t="s">
        <v>11004</v>
      </c>
      <c r="D2979" s="121" t="s">
        <v>10034</v>
      </c>
      <c r="E2979" s="121" t="s">
        <v>14519</v>
      </c>
      <c r="F2979" s="142" t="s">
        <v>17539</v>
      </c>
      <c r="G2979" s="153" t="s">
        <v>17956</v>
      </c>
      <c r="H2979" s="141" t="s">
        <v>194</v>
      </c>
      <c r="I2979" s="142">
        <v>6</v>
      </c>
      <c r="J2979" s="144" t="s">
        <v>17946</v>
      </c>
      <c r="K2979" s="141" t="s">
        <v>14748</v>
      </c>
      <c r="L2979" s="142">
        <v>6</v>
      </c>
      <c r="M2979" s="27">
        <f t="shared" si="107"/>
        <v>780</v>
      </c>
      <c r="N2979" s="23"/>
      <c r="O2979" s="24" t="s">
        <v>32</v>
      </c>
    </row>
    <row r="2980" s="1" customFormat="1" ht="18.75" spans="1:15">
      <c r="A2980" s="121">
        <v>2976</v>
      </c>
      <c r="B2980" s="121" t="s">
        <v>14518</v>
      </c>
      <c r="C2980" s="121" t="s">
        <v>11004</v>
      </c>
      <c r="D2980" s="121" t="s">
        <v>10034</v>
      </c>
      <c r="E2980" s="121" t="s">
        <v>14519</v>
      </c>
      <c r="F2980" s="142" t="s">
        <v>17539</v>
      </c>
      <c r="G2980" s="153" t="s">
        <v>17957</v>
      </c>
      <c r="H2980" s="141" t="s">
        <v>194</v>
      </c>
      <c r="I2980" s="142">
        <v>3</v>
      </c>
      <c r="J2980" s="144" t="s">
        <v>17931</v>
      </c>
      <c r="K2980" s="141" t="s">
        <v>14748</v>
      </c>
      <c r="L2980" s="142">
        <v>3</v>
      </c>
      <c r="M2980" s="27">
        <f t="shared" si="107"/>
        <v>390</v>
      </c>
      <c r="N2980" s="23"/>
      <c r="O2980" s="24" t="s">
        <v>32</v>
      </c>
    </row>
    <row r="2981" s="1" customFormat="1" ht="18.75" spans="1:15">
      <c r="A2981" s="121">
        <v>2977</v>
      </c>
      <c r="B2981" s="121" t="s">
        <v>14518</v>
      </c>
      <c r="C2981" s="121" t="s">
        <v>11004</v>
      </c>
      <c r="D2981" s="121" t="s">
        <v>10034</v>
      </c>
      <c r="E2981" s="121" t="s">
        <v>14519</v>
      </c>
      <c r="F2981" s="142" t="s">
        <v>17539</v>
      </c>
      <c r="G2981" s="153" t="s">
        <v>17958</v>
      </c>
      <c r="H2981" s="141" t="s">
        <v>194</v>
      </c>
      <c r="I2981" s="142">
        <v>4</v>
      </c>
      <c r="J2981" s="144" t="s">
        <v>17931</v>
      </c>
      <c r="K2981" s="141" t="s">
        <v>14748</v>
      </c>
      <c r="L2981" s="142">
        <v>1</v>
      </c>
      <c r="M2981" s="27">
        <f t="shared" si="107"/>
        <v>130</v>
      </c>
      <c r="N2981" s="23"/>
      <c r="O2981" s="24" t="s">
        <v>32</v>
      </c>
    </row>
    <row r="2982" s="1" customFormat="1" ht="18.75" spans="1:15">
      <c r="A2982" s="121">
        <v>2978</v>
      </c>
      <c r="B2982" s="121" t="s">
        <v>14518</v>
      </c>
      <c r="C2982" s="121" t="s">
        <v>11004</v>
      </c>
      <c r="D2982" s="121" t="s">
        <v>10034</v>
      </c>
      <c r="E2982" s="121" t="s">
        <v>14519</v>
      </c>
      <c r="F2982" s="142" t="s">
        <v>17539</v>
      </c>
      <c r="G2982" s="153" t="s">
        <v>17959</v>
      </c>
      <c r="H2982" s="141" t="s">
        <v>194</v>
      </c>
      <c r="I2982" s="142">
        <v>5</v>
      </c>
      <c r="J2982" s="144" t="s">
        <v>17931</v>
      </c>
      <c r="K2982" s="141" t="s">
        <v>14748</v>
      </c>
      <c r="L2982" s="142">
        <v>5</v>
      </c>
      <c r="M2982" s="27">
        <f t="shared" si="107"/>
        <v>650</v>
      </c>
      <c r="N2982" s="23"/>
      <c r="O2982" s="24" t="s">
        <v>32</v>
      </c>
    </row>
    <row r="2983" s="1" customFormat="1" ht="20.25" spans="1:15">
      <c r="A2983" s="121">
        <v>2979</v>
      </c>
      <c r="B2983" s="121" t="s">
        <v>14518</v>
      </c>
      <c r="C2983" s="121" t="s">
        <v>11004</v>
      </c>
      <c r="D2983" s="121" t="s">
        <v>10034</v>
      </c>
      <c r="E2983" s="121" t="s">
        <v>14519</v>
      </c>
      <c r="F2983" s="142" t="s">
        <v>17539</v>
      </c>
      <c r="G2983" s="170" t="s">
        <v>17960</v>
      </c>
      <c r="H2983" s="141" t="s">
        <v>194</v>
      </c>
      <c r="I2983" s="142">
        <v>10</v>
      </c>
      <c r="J2983" s="144" t="s">
        <v>17931</v>
      </c>
      <c r="K2983" s="141" t="s">
        <v>14748</v>
      </c>
      <c r="L2983" s="142">
        <v>2</v>
      </c>
      <c r="M2983" s="27">
        <f t="shared" si="107"/>
        <v>260</v>
      </c>
      <c r="N2983" s="23"/>
      <c r="O2983" s="24" t="s">
        <v>32</v>
      </c>
    </row>
    <row r="2984" s="1" customFormat="1" ht="20.25" spans="1:15">
      <c r="A2984" s="121">
        <v>2980</v>
      </c>
      <c r="B2984" s="121" t="s">
        <v>14518</v>
      </c>
      <c r="C2984" s="121" t="s">
        <v>11004</v>
      </c>
      <c r="D2984" s="121" t="s">
        <v>10034</v>
      </c>
      <c r="E2984" s="121" t="s">
        <v>14519</v>
      </c>
      <c r="F2984" s="142" t="s">
        <v>17539</v>
      </c>
      <c r="G2984" s="170" t="s">
        <v>17961</v>
      </c>
      <c r="H2984" s="141" t="s">
        <v>194</v>
      </c>
      <c r="I2984" s="142">
        <v>4</v>
      </c>
      <c r="J2984" s="144" t="s">
        <v>17931</v>
      </c>
      <c r="K2984" s="141" t="s">
        <v>14748</v>
      </c>
      <c r="L2984" s="142">
        <v>4</v>
      </c>
      <c r="M2984" s="27">
        <f t="shared" si="107"/>
        <v>520</v>
      </c>
      <c r="N2984" s="23"/>
      <c r="O2984" s="24" t="s">
        <v>32</v>
      </c>
    </row>
    <row r="2985" s="1" customFormat="1" ht="20.25" spans="1:15">
      <c r="A2985" s="121">
        <v>2981</v>
      </c>
      <c r="B2985" s="121" t="s">
        <v>14518</v>
      </c>
      <c r="C2985" s="121" t="s">
        <v>11004</v>
      </c>
      <c r="D2985" s="121" t="s">
        <v>10034</v>
      </c>
      <c r="E2985" s="121" t="s">
        <v>14519</v>
      </c>
      <c r="F2985" s="142" t="s">
        <v>17539</v>
      </c>
      <c r="G2985" s="170" t="s">
        <v>17962</v>
      </c>
      <c r="H2985" s="141" t="s">
        <v>194</v>
      </c>
      <c r="I2985" s="142">
        <v>6</v>
      </c>
      <c r="J2985" s="144" t="s">
        <v>17931</v>
      </c>
      <c r="K2985" s="141" t="s">
        <v>14748</v>
      </c>
      <c r="L2985" s="142">
        <v>4</v>
      </c>
      <c r="M2985" s="27">
        <f t="shared" si="107"/>
        <v>520</v>
      </c>
      <c r="N2985" s="23"/>
      <c r="O2985" s="24" t="s">
        <v>32</v>
      </c>
    </row>
    <row r="2986" s="1" customFormat="1" ht="20.25" spans="1:15">
      <c r="A2986" s="121">
        <v>2982</v>
      </c>
      <c r="B2986" s="121" t="s">
        <v>14518</v>
      </c>
      <c r="C2986" s="121" t="s">
        <v>11004</v>
      </c>
      <c r="D2986" s="121" t="s">
        <v>10034</v>
      </c>
      <c r="E2986" s="121" t="s">
        <v>14519</v>
      </c>
      <c r="F2986" s="142" t="s">
        <v>17539</v>
      </c>
      <c r="G2986" s="170" t="s">
        <v>17963</v>
      </c>
      <c r="H2986" s="141" t="s">
        <v>194</v>
      </c>
      <c r="I2986" s="142">
        <v>4</v>
      </c>
      <c r="J2986" s="144" t="s">
        <v>17931</v>
      </c>
      <c r="K2986" s="141" t="s">
        <v>14748</v>
      </c>
      <c r="L2986" s="142">
        <v>4</v>
      </c>
      <c r="M2986" s="27">
        <f t="shared" si="107"/>
        <v>520</v>
      </c>
      <c r="N2986" s="23"/>
      <c r="O2986" s="24" t="s">
        <v>32</v>
      </c>
    </row>
    <row r="2987" s="1" customFormat="1" ht="20.25" spans="1:15">
      <c r="A2987" s="121">
        <v>2983</v>
      </c>
      <c r="B2987" s="121" t="s">
        <v>14518</v>
      </c>
      <c r="C2987" s="121" t="s">
        <v>11004</v>
      </c>
      <c r="D2987" s="121" t="s">
        <v>10034</v>
      </c>
      <c r="E2987" s="121" t="s">
        <v>14519</v>
      </c>
      <c r="F2987" s="142" t="s">
        <v>17539</v>
      </c>
      <c r="G2987" s="170" t="s">
        <v>17964</v>
      </c>
      <c r="H2987" s="141" t="s">
        <v>194</v>
      </c>
      <c r="I2987" s="142">
        <v>5</v>
      </c>
      <c r="J2987" s="144" t="s">
        <v>17931</v>
      </c>
      <c r="K2987" s="141" t="s">
        <v>14748</v>
      </c>
      <c r="L2987" s="142">
        <v>5</v>
      </c>
      <c r="M2987" s="27">
        <f t="shared" si="107"/>
        <v>650</v>
      </c>
      <c r="N2987" s="23"/>
      <c r="O2987" s="24" t="s">
        <v>32</v>
      </c>
    </row>
    <row r="2988" s="1" customFormat="1" ht="18.75" spans="1:15">
      <c r="A2988" s="121">
        <v>2984</v>
      </c>
      <c r="B2988" s="121" t="s">
        <v>14518</v>
      </c>
      <c r="C2988" s="121" t="s">
        <v>11004</v>
      </c>
      <c r="D2988" s="121" t="s">
        <v>10034</v>
      </c>
      <c r="E2988" s="121" t="s">
        <v>14519</v>
      </c>
      <c r="F2988" s="142" t="s">
        <v>17539</v>
      </c>
      <c r="G2988" s="153" t="s">
        <v>17965</v>
      </c>
      <c r="H2988" s="141" t="s">
        <v>194</v>
      </c>
      <c r="I2988" s="142">
        <v>6</v>
      </c>
      <c r="J2988" s="144" t="s">
        <v>17931</v>
      </c>
      <c r="K2988" s="141" t="s">
        <v>14748</v>
      </c>
      <c r="L2988" s="142">
        <v>3</v>
      </c>
      <c r="M2988" s="27">
        <f t="shared" ref="M2988:M3019" si="108">L2988*130</f>
        <v>390</v>
      </c>
      <c r="N2988" s="23"/>
      <c r="O2988" s="24" t="s">
        <v>32</v>
      </c>
    </row>
    <row r="2989" s="1" customFormat="1" ht="18.75" spans="1:15">
      <c r="A2989" s="121">
        <v>2985</v>
      </c>
      <c r="B2989" s="121" t="s">
        <v>14518</v>
      </c>
      <c r="C2989" s="121" t="s">
        <v>11004</v>
      </c>
      <c r="D2989" s="121" t="s">
        <v>10034</v>
      </c>
      <c r="E2989" s="121" t="s">
        <v>14519</v>
      </c>
      <c r="F2989" s="142" t="s">
        <v>17539</v>
      </c>
      <c r="G2989" s="153" t="s">
        <v>17966</v>
      </c>
      <c r="H2989" s="141" t="s">
        <v>194</v>
      </c>
      <c r="I2989" s="142">
        <v>8</v>
      </c>
      <c r="J2989" s="144" t="s">
        <v>17931</v>
      </c>
      <c r="K2989" s="141" t="s">
        <v>14748</v>
      </c>
      <c r="L2989" s="142">
        <v>7</v>
      </c>
      <c r="M2989" s="27">
        <f t="shared" si="108"/>
        <v>910</v>
      </c>
      <c r="N2989" s="23"/>
      <c r="O2989" s="24" t="s">
        <v>32</v>
      </c>
    </row>
    <row r="2990" s="1" customFormat="1" ht="18.75" spans="1:15">
      <c r="A2990" s="121">
        <v>2986</v>
      </c>
      <c r="B2990" s="121" t="s">
        <v>14518</v>
      </c>
      <c r="C2990" s="121" t="s">
        <v>11004</v>
      </c>
      <c r="D2990" s="121" t="s">
        <v>10034</v>
      </c>
      <c r="E2990" s="121" t="s">
        <v>14519</v>
      </c>
      <c r="F2990" s="142" t="s">
        <v>17539</v>
      </c>
      <c r="G2990" s="153" t="s">
        <v>17967</v>
      </c>
      <c r="H2990" s="141" t="s">
        <v>194</v>
      </c>
      <c r="I2990" s="142">
        <v>4</v>
      </c>
      <c r="J2990" s="144" t="s">
        <v>17968</v>
      </c>
      <c r="K2990" s="141" t="s">
        <v>14748</v>
      </c>
      <c r="L2990" s="142">
        <v>4</v>
      </c>
      <c r="M2990" s="27">
        <f t="shared" si="108"/>
        <v>520</v>
      </c>
      <c r="N2990" s="23"/>
      <c r="O2990" s="24" t="s">
        <v>32</v>
      </c>
    </row>
    <row r="2991" s="1" customFormat="1" ht="18.75" spans="1:15">
      <c r="A2991" s="121">
        <v>2987</v>
      </c>
      <c r="B2991" s="121" t="s">
        <v>14518</v>
      </c>
      <c r="C2991" s="121" t="s">
        <v>11004</v>
      </c>
      <c r="D2991" s="121" t="s">
        <v>10034</v>
      </c>
      <c r="E2991" s="121" t="s">
        <v>14519</v>
      </c>
      <c r="F2991" s="142" t="s">
        <v>17539</v>
      </c>
      <c r="G2991" s="153" t="s">
        <v>17969</v>
      </c>
      <c r="H2991" s="141" t="s">
        <v>194</v>
      </c>
      <c r="I2991" s="142">
        <v>6</v>
      </c>
      <c r="J2991" s="144" t="s">
        <v>17968</v>
      </c>
      <c r="K2991" s="141" t="s">
        <v>14748</v>
      </c>
      <c r="L2991" s="142">
        <v>5</v>
      </c>
      <c r="M2991" s="27">
        <f t="shared" si="108"/>
        <v>650</v>
      </c>
      <c r="N2991" s="23"/>
      <c r="O2991" s="24" t="s">
        <v>32</v>
      </c>
    </row>
    <row r="2992" s="1" customFormat="1" ht="18.75" spans="1:15">
      <c r="A2992" s="121">
        <v>2988</v>
      </c>
      <c r="B2992" s="121" t="s">
        <v>14518</v>
      </c>
      <c r="C2992" s="121" t="s">
        <v>11004</v>
      </c>
      <c r="D2992" s="121" t="s">
        <v>10034</v>
      </c>
      <c r="E2992" s="121" t="s">
        <v>14519</v>
      </c>
      <c r="F2992" s="142" t="s">
        <v>17539</v>
      </c>
      <c r="G2992" s="153" t="s">
        <v>17970</v>
      </c>
      <c r="H2992" s="141" t="s">
        <v>194</v>
      </c>
      <c r="I2992" s="142">
        <v>4</v>
      </c>
      <c r="J2992" s="144" t="s">
        <v>17968</v>
      </c>
      <c r="K2992" s="141" t="s">
        <v>14748</v>
      </c>
      <c r="L2992" s="142">
        <v>4</v>
      </c>
      <c r="M2992" s="27">
        <f t="shared" si="108"/>
        <v>520</v>
      </c>
      <c r="N2992" s="23"/>
      <c r="O2992" s="24" t="s">
        <v>32</v>
      </c>
    </row>
    <row r="2993" s="1" customFormat="1" ht="18.75" spans="1:15">
      <c r="A2993" s="121">
        <v>2989</v>
      </c>
      <c r="B2993" s="121" t="s">
        <v>14518</v>
      </c>
      <c r="C2993" s="121" t="s">
        <v>11004</v>
      </c>
      <c r="D2993" s="121" t="s">
        <v>10034</v>
      </c>
      <c r="E2993" s="121" t="s">
        <v>14519</v>
      </c>
      <c r="F2993" s="142" t="s">
        <v>17539</v>
      </c>
      <c r="G2993" s="153" t="s">
        <v>17971</v>
      </c>
      <c r="H2993" s="141" t="s">
        <v>194</v>
      </c>
      <c r="I2993" s="142">
        <v>8</v>
      </c>
      <c r="J2993" s="144" t="s">
        <v>17968</v>
      </c>
      <c r="K2993" s="141" t="s">
        <v>14748</v>
      </c>
      <c r="L2993" s="142">
        <v>6</v>
      </c>
      <c r="M2993" s="27">
        <f t="shared" si="108"/>
        <v>780</v>
      </c>
      <c r="N2993" s="23"/>
      <c r="O2993" s="24" t="s">
        <v>32</v>
      </c>
    </row>
    <row r="2994" s="1" customFormat="1" ht="18.75" spans="1:15">
      <c r="A2994" s="121">
        <v>2990</v>
      </c>
      <c r="B2994" s="121" t="s">
        <v>14518</v>
      </c>
      <c r="C2994" s="121" t="s">
        <v>11004</v>
      </c>
      <c r="D2994" s="121" t="s">
        <v>10034</v>
      </c>
      <c r="E2994" s="121" t="s">
        <v>14519</v>
      </c>
      <c r="F2994" s="142" t="s">
        <v>17539</v>
      </c>
      <c r="G2994" s="153" t="s">
        <v>17972</v>
      </c>
      <c r="H2994" s="141" t="s">
        <v>194</v>
      </c>
      <c r="I2994" s="142">
        <v>5</v>
      </c>
      <c r="J2994" s="144" t="s">
        <v>17968</v>
      </c>
      <c r="K2994" s="141" t="s">
        <v>14748</v>
      </c>
      <c r="L2994" s="142">
        <v>5</v>
      </c>
      <c r="M2994" s="27">
        <f t="shared" si="108"/>
        <v>650</v>
      </c>
      <c r="N2994" s="23"/>
      <c r="O2994" s="24" t="s">
        <v>32</v>
      </c>
    </row>
    <row r="2995" s="1" customFormat="1" ht="20.25" spans="1:15">
      <c r="A2995" s="121">
        <v>2991</v>
      </c>
      <c r="B2995" s="121" t="s">
        <v>14518</v>
      </c>
      <c r="C2995" s="121" t="s">
        <v>11004</v>
      </c>
      <c r="D2995" s="121" t="s">
        <v>10034</v>
      </c>
      <c r="E2995" s="121" t="s">
        <v>14519</v>
      </c>
      <c r="F2995" s="142" t="s">
        <v>17539</v>
      </c>
      <c r="G2995" s="170" t="s">
        <v>17973</v>
      </c>
      <c r="H2995" s="141" t="s">
        <v>194</v>
      </c>
      <c r="I2995" s="142">
        <v>12</v>
      </c>
      <c r="J2995" s="144" t="s">
        <v>17968</v>
      </c>
      <c r="K2995" s="141" t="s">
        <v>14748</v>
      </c>
      <c r="L2995" s="142">
        <v>4</v>
      </c>
      <c r="M2995" s="27">
        <f t="shared" si="108"/>
        <v>520</v>
      </c>
      <c r="N2995" s="23"/>
      <c r="O2995" s="24" t="s">
        <v>32</v>
      </c>
    </row>
    <row r="2996" s="1" customFormat="1" ht="18.75" spans="1:15">
      <c r="A2996" s="121">
        <v>2992</v>
      </c>
      <c r="B2996" s="121" t="s">
        <v>14518</v>
      </c>
      <c r="C2996" s="121" t="s">
        <v>11004</v>
      </c>
      <c r="D2996" s="121" t="s">
        <v>10034</v>
      </c>
      <c r="E2996" s="121" t="s">
        <v>14519</v>
      </c>
      <c r="F2996" s="142" t="s">
        <v>17539</v>
      </c>
      <c r="G2996" s="153" t="s">
        <v>17974</v>
      </c>
      <c r="H2996" s="141" t="s">
        <v>194</v>
      </c>
      <c r="I2996" s="142">
        <v>4</v>
      </c>
      <c r="J2996" s="144" t="s">
        <v>17968</v>
      </c>
      <c r="K2996" s="141" t="s">
        <v>14748</v>
      </c>
      <c r="L2996" s="142">
        <v>3</v>
      </c>
      <c r="M2996" s="27">
        <f t="shared" si="108"/>
        <v>390</v>
      </c>
      <c r="N2996" s="23"/>
      <c r="O2996" s="24" t="s">
        <v>32</v>
      </c>
    </row>
    <row r="2997" s="1" customFormat="1" ht="20.25" spans="1:15">
      <c r="A2997" s="121">
        <v>2993</v>
      </c>
      <c r="B2997" s="121" t="s">
        <v>14518</v>
      </c>
      <c r="C2997" s="121" t="s">
        <v>11004</v>
      </c>
      <c r="D2997" s="121" t="s">
        <v>10034</v>
      </c>
      <c r="E2997" s="121" t="s">
        <v>14519</v>
      </c>
      <c r="F2997" s="142" t="s">
        <v>17539</v>
      </c>
      <c r="G2997" s="170" t="s">
        <v>17975</v>
      </c>
      <c r="H2997" s="141" t="s">
        <v>194</v>
      </c>
      <c r="I2997" s="142">
        <v>5</v>
      </c>
      <c r="J2997" s="144" t="s">
        <v>17968</v>
      </c>
      <c r="K2997" s="141" t="s">
        <v>14748</v>
      </c>
      <c r="L2997" s="142">
        <v>5</v>
      </c>
      <c r="M2997" s="27">
        <f t="shared" si="108"/>
        <v>650</v>
      </c>
      <c r="N2997" s="23"/>
      <c r="O2997" s="24" t="s">
        <v>32</v>
      </c>
    </row>
    <row r="2998" s="1" customFormat="1" ht="18.75" spans="1:15">
      <c r="A2998" s="121">
        <v>2994</v>
      </c>
      <c r="B2998" s="121" t="s">
        <v>14518</v>
      </c>
      <c r="C2998" s="121" t="s">
        <v>11004</v>
      </c>
      <c r="D2998" s="121" t="s">
        <v>10034</v>
      </c>
      <c r="E2998" s="121" t="s">
        <v>14519</v>
      </c>
      <c r="F2998" s="142" t="s">
        <v>17539</v>
      </c>
      <c r="G2998" s="153" t="s">
        <v>17976</v>
      </c>
      <c r="H2998" s="141" t="s">
        <v>194</v>
      </c>
      <c r="I2998" s="142">
        <v>4</v>
      </c>
      <c r="J2998" s="144" t="s">
        <v>17968</v>
      </c>
      <c r="K2998" s="141" t="s">
        <v>14748</v>
      </c>
      <c r="L2998" s="142">
        <v>4</v>
      </c>
      <c r="M2998" s="27">
        <f t="shared" si="108"/>
        <v>520</v>
      </c>
      <c r="N2998" s="23"/>
      <c r="O2998" s="24" t="s">
        <v>32</v>
      </c>
    </row>
    <row r="2999" s="1" customFormat="1" ht="20.25" spans="1:15">
      <c r="A2999" s="121">
        <v>2995</v>
      </c>
      <c r="B2999" s="121" t="s">
        <v>14518</v>
      </c>
      <c r="C2999" s="121" t="s">
        <v>11004</v>
      </c>
      <c r="D2999" s="121" t="s">
        <v>10034</v>
      </c>
      <c r="E2999" s="121" t="s">
        <v>14519</v>
      </c>
      <c r="F2999" s="142" t="s">
        <v>17539</v>
      </c>
      <c r="G2999" s="170" t="s">
        <v>17977</v>
      </c>
      <c r="H2999" s="141" t="s">
        <v>194</v>
      </c>
      <c r="I2999" s="142">
        <v>6</v>
      </c>
      <c r="J2999" s="144" t="s">
        <v>17968</v>
      </c>
      <c r="K2999" s="141" t="s">
        <v>14748</v>
      </c>
      <c r="L2999" s="142">
        <v>3</v>
      </c>
      <c r="M2999" s="27">
        <f t="shared" si="108"/>
        <v>390</v>
      </c>
      <c r="N2999" s="23"/>
      <c r="O2999" s="24" t="s">
        <v>32</v>
      </c>
    </row>
    <row r="3000" s="1" customFormat="1" ht="20.25" spans="1:15">
      <c r="A3000" s="121">
        <v>2996</v>
      </c>
      <c r="B3000" s="121" t="s">
        <v>14518</v>
      </c>
      <c r="C3000" s="121" t="s">
        <v>11004</v>
      </c>
      <c r="D3000" s="121" t="s">
        <v>10034</v>
      </c>
      <c r="E3000" s="121" t="s">
        <v>14519</v>
      </c>
      <c r="F3000" s="142" t="s">
        <v>17539</v>
      </c>
      <c r="G3000" s="170" t="s">
        <v>17978</v>
      </c>
      <c r="H3000" s="141" t="s">
        <v>194</v>
      </c>
      <c r="I3000" s="142">
        <v>6</v>
      </c>
      <c r="J3000" s="144" t="s">
        <v>17968</v>
      </c>
      <c r="K3000" s="141" t="s">
        <v>14748</v>
      </c>
      <c r="L3000" s="142">
        <v>6</v>
      </c>
      <c r="M3000" s="27">
        <f t="shared" si="108"/>
        <v>780</v>
      </c>
      <c r="N3000" s="23"/>
      <c r="O3000" s="24" t="s">
        <v>32</v>
      </c>
    </row>
    <row r="3001" s="1" customFormat="1" ht="18.75" spans="1:15">
      <c r="A3001" s="121">
        <v>2997</v>
      </c>
      <c r="B3001" s="121" t="s">
        <v>14518</v>
      </c>
      <c r="C3001" s="121" t="s">
        <v>11004</v>
      </c>
      <c r="D3001" s="121" t="s">
        <v>10034</v>
      </c>
      <c r="E3001" s="121" t="s">
        <v>14519</v>
      </c>
      <c r="F3001" s="142" t="s">
        <v>17539</v>
      </c>
      <c r="G3001" s="153" t="s">
        <v>17979</v>
      </c>
      <c r="H3001" s="141" t="s">
        <v>194</v>
      </c>
      <c r="I3001" s="142">
        <v>1</v>
      </c>
      <c r="J3001" s="144" t="s">
        <v>17968</v>
      </c>
      <c r="K3001" s="141" t="s">
        <v>14748</v>
      </c>
      <c r="L3001" s="142">
        <v>1</v>
      </c>
      <c r="M3001" s="27">
        <f t="shared" si="108"/>
        <v>130</v>
      </c>
      <c r="N3001" s="23"/>
      <c r="O3001" s="24" t="s">
        <v>32</v>
      </c>
    </row>
    <row r="3002" s="1" customFormat="1" ht="20.25" spans="1:15">
      <c r="A3002" s="121">
        <v>2998</v>
      </c>
      <c r="B3002" s="121" t="s">
        <v>14518</v>
      </c>
      <c r="C3002" s="121" t="s">
        <v>11004</v>
      </c>
      <c r="D3002" s="121" t="s">
        <v>10034</v>
      </c>
      <c r="E3002" s="121" t="s">
        <v>14519</v>
      </c>
      <c r="F3002" s="142" t="s">
        <v>17539</v>
      </c>
      <c r="G3002" s="170" t="s">
        <v>17980</v>
      </c>
      <c r="H3002" s="141" t="s">
        <v>194</v>
      </c>
      <c r="I3002" s="142">
        <v>8</v>
      </c>
      <c r="J3002" s="144" t="s">
        <v>17968</v>
      </c>
      <c r="K3002" s="141" t="s">
        <v>14748</v>
      </c>
      <c r="L3002" s="142">
        <v>4</v>
      </c>
      <c r="M3002" s="27">
        <f t="shared" si="108"/>
        <v>520</v>
      </c>
      <c r="N3002" s="23"/>
      <c r="O3002" s="24" t="s">
        <v>32</v>
      </c>
    </row>
    <row r="3003" s="1" customFormat="1" ht="20.25" spans="1:15">
      <c r="A3003" s="121">
        <v>2999</v>
      </c>
      <c r="B3003" s="121" t="s">
        <v>14518</v>
      </c>
      <c r="C3003" s="121" t="s">
        <v>11004</v>
      </c>
      <c r="D3003" s="121" t="s">
        <v>10034</v>
      </c>
      <c r="E3003" s="121" t="s">
        <v>14519</v>
      </c>
      <c r="F3003" s="142" t="s">
        <v>17539</v>
      </c>
      <c r="G3003" s="170" t="s">
        <v>17981</v>
      </c>
      <c r="H3003" s="141" t="s">
        <v>194</v>
      </c>
      <c r="I3003" s="142">
        <v>2</v>
      </c>
      <c r="J3003" s="144" t="s">
        <v>17968</v>
      </c>
      <c r="K3003" s="141" t="s">
        <v>14748</v>
      </c>
      <c r="L3003" s="142">
        <v>2</v>
      </c>
      <c r="M3003" s="27">
        <f t="shared" si="108"/>
        <v>260</v>
      </c>
      <c r="N3003" s="23"/>
      <c r="O3003" s="24" t="s">
        <v>32</v>
      </c>
    </row>
    <row r="3004" s="1" customFormat="1" ht="18.75" spans="1:15">
      <c r="A3004" s="121">
        <v>3000</v>
      </c>
      <c r="B3004" s="121" t="s">
        <v>14518</v>
      </c>
      <c r="C3004" s="121" t="s">
        <v>11004</v>
      </c>
      <c r="D3004" s="121" t="s">
        <v>10034</v>
      </c>
      <c r="E3004" s="121" t="s">
        <v>14519</v>
      </c>
      <c r="F3004" s="142" t="s">
        <v>17539</v>
      </c>
      <c r="G3004" s="153" t="s">
        <v>16423</v>
      </c>
      <c r="H3004" s="141" t="s">
        <v>194</v>
      </c>
      <c r="I3004" s="142">
        <v>3</v>
      </c>
      <c r="J3004" s="144" t="s">
        <v>17968</v>
      </c>
      <c r="K3004" s="141" t="s">
        <v>14748</v>
      </c>
      <c r="L3004" s="142">
        <v>3</v>
      </c>
      <c r="M3004" s="27">
        <f t="shared" si="108"/>
        <v>390</v>
      </c>
      <c r="N3004" s="23"/>
      <c r="O3004" s="24" t="s">
        <v>32</v>
      </c>
    </row>
    <row r="3005" s="1" customFormat="1" ht="20.25" spans="1:15">
      <c r="A3005" s="121">
        <v>3001</v>
      </c>
      <c r="B3005" s="121" t="s">
        <v>14518</v>
      </c>
      <c r="C3005" s="121" t="s">
        <v>11004</v>
      </c>
      <c r="D3005" s="121" t="s">
        <v>10034</v>
      </c>
      <c r="E3005" s="121" t="s">
        <v>14519</v>
      </c>
      <c r="F3005" s="142" t="s">
        <v>17539</v>
      </c>
      <c r="G3005" s="170" t="s">
        <v>17982</v>
      </c>
      <c r="H3005" s="141" t="s">
        <v>194</v>
      </c>
      <c r="I3005" s="142">
        <v>6</v>
      </c>
      <c r="J3005" s="144" t="s">
        <v>17968</v>
      </c>
      <c r="K3005" s="141" t="s">
        <v>14748</v>
      </c>
      <c r="L3005" s="142">
        <v>6</v>
      </c>
      <c r="M3005" s="27">
        <f t="shared" si="108"/>
        <v>780</v>
      </c>
      <c r="N3005" s="23"/>
      <c r="O3005" s="24" t="s">
        <v>32</v>
      </c>
    </row>
    <row r="3006" s="1" customFormat="1" ht="20.25" spans="1:15">
      <c r="A3006" s="121">
        <v>3002</v>
      </c>
      <c r="B3006" s="121" t="s">
        <v>14518</v>
      </c>
      <c r="C3006" s="121" t="s">
        <v>11004</v>
      </c>
      <c r="D3006" s="121" t="s">
        <v>10034</v>
      </c>
      <c r="E3006" s="121" t="s">
        <v>14519</v>
      </c>
      <c r="F3006" s="142" t="s">
        <v>17539</v>
      </c>
      <c r="G3006" s="170" t="s">
        <v>17983</v>
      </c>
      <c r="H3006" s="141" t="s">
        <v>194</v>
      </c>
      <c r="I3006" s="142">
        <v>6</v>
      </c>
      <c r="J3006" s="144" t="s">
        <v>17968</v>
      </c>
      <c r="K3006" s="141" t="s">
        <v>14748</v>
      </c>
      <c r="L3006" s="142">
        <v>4</v>
      </c>
      <c r="M3006" s="27">
        <f t="shared" si="108"/>
        <v>520</v>
      </c>
      <c r="N3006" s="23"/>
      <c r="O3006" s="24" t="s">
        <v>32</v>
      </c>
    </row>
    <row r="3007" s="1" customFormat="1" ht="18.75" spans="1:15">
      <c r="A3007" s="121">
        <v>3003</v>
      </c>
      <c r="B3007" s="121" t="s">
        <v>14518</v>
      </c>
      <c r="C3007" s="121" t="s">
        <v>11004</v>
      </c>
      <c r="D3007" s="121" t="s">
        <v>10034</v>
      </c>
      <c r="E3007" s="121" t="s">
        <v>14519</v>
      </c>
      <c r="F3007" s="142" t="s">
        <v>17539</v>
      </c>
      <c r="G3007" s="153" t="s">
        <v>17984</v>
      </c>
      <c r="H3007" s="141" t="s">
        <v>194</v>
      </c>
      <c r="I3007" s="142">
        <v>7</v>
      </c>
      <c r="J3007" s="144" t="s">
        <v>17968</v>
      </c>
      <c r="K3007" s="141" t="s">
        <v>14748</v>
      </c>
      <c r="L3007" s="142">
        <v>5</v>
      </c>
      <c r="M3007" s="27">
        <f t="shared" si="108"/>
        <v>650</v>
      </c>
      <c r="N3007" s="23"/>
      <c r="O3007" s="24" t="s">
        <v>32</v>
      </c>
    </row>
    <row r="3008" s="1" customFormat="1" ht="18.75" spans="1:15">
      <c r="A3008" s="121">
        <v>3004</v>
      </c>
      <c r="B3008" s="121" t="s">
        <v>14518</v>
      </c>
      <c r="C3008" s="121" t="s">
        <v>11004</v>
      </c>
      <c r="D3008" s="121" t="s">
        <v>10034</v>
      </c>
      <c r="E3008" s="121" t="s">
        <v>14519</v>
      </c>
      <c r="F3008" s="142" t="s">
        <v>17539</v>
      </c>
      <c r="G3008" s="153" t="s">
        <v>17985</v>
      </c>
      <c r="H3008" s="141" t="s">
        <v>194</v>
      </c>
      <c r="I3008" s="142">
        <v>6</v>
      </c>
      <c r="J3008" s="144" t="s">
        <v>17944</v>
      </c>
      <c r="K3008" s="141" t="s">
        <v>14748</v>
      </c>
      <c r="L3008" s="142">
        <v>3</v>
      </c>
      <c r="M3008" s="27">
        <f t="shared" si="108"/>
        <v>390</v>
      </c>
      <c r="N3008" s="23"/>
      <c r="O3008" s="24" t="s">
        <v>32</v>
      </c>
    </row>
    <row r="3009" s="1" customFormat="1" ht="18.75" spans="1:15">
      <c r="A3009" s="121">
        <v>3005</v>
      </c>
      <c r="B3009" s="121" t="s">
        <v>14518</v>
      </c>
      <c r="C3009" s="121" t="s">
        <v>11004</v>
      </c>
      <c r="D3009" s="121" t="s">
        <v>10034</v>
      </c>
      <c r="E3009" s="121" t="s">
        <v>14519</v>
      </c>
      <c r="F3009" s="142" t="s">
        <v>17539</v>
      </c>
      <c r="G3009" s="153" t="s">
        <v>17986</v>
      </c>
      <c r="H3009" s="141" t="s">
        <v>194</v>
      </c>
      <c r="I3009" s="142">
        <v>3</v>
      </c>
      <c r="J3009" s="144" t="s">
        <v>17944</v>
      </c>
      <c r="K3009" s="141" t="s">
        <v>14748</v>
      </c>
      <c r="L3009" s="142">
        <v>3</v>
      </c>
      <c r="M3009" s="27">
        <f t="shared" si="108"/>
        <v>390</v>
      </c>
      <c r="N3009" s="23"/>
      <c r="O3009" s="24" t="s">
        <v>32</v>
      </c>
    </row>
    <row r="3010" s="1" customFormat="1" ht="18.75" spans="1:15">
      <c r="A3010" s="121">
        <v>3006</v>
      </c>
      <c r="B3010" s="121" t="s">
        <v>14518</v>
      </c>
      <c r="C3010" s="121" t="s">
        <v>11004</v>
      </c>
      <c r="D3010" s="121" t="s">
        <v>10034</v>
      </c>
      <c r="E3010" s="121" t="s">
        <v>14519</v>
      </c>
      <c r="F3010" s="142" t="s">
        <v>17539</v>
      </c>
      <c r="G3010" s="153" t="s">
        <v>17987</v>
      </c>
      <c r="H3010" s="141" t="s">
        <v>194</v>
      </c>
      <c r="I3010" s="142">
        <v>4</v>
      </c>
      <c r="J3010" s="144" t="s">
        <v>17944</v>
      </c>
      <c r="K3010" s="141" t="s">
        <v>14748</v>
      </c>
      <c r="L3010" s="142">
        <v>4</v>
      </c>
      <c r="M3010" s="27">
        <f t="shared" si="108"/>
        <v>520</v>
      </c>
      <c r="N3010" s="23"/>
      <c r="O3010" s="24" t="s">
        <v>32</v>
      </c>
    </row>
    <row r="3011" s="1" customFormat="1" ht="18.75" spans="1:15">
      <c r="A3011" s="121">
        <v>3007</v>
      </c>
      <c r="B3011" s="121" t="s">
        <v>14518</v>
      </c>
      <c r="C3011" s="121" t="s">
        <v>11004</v>
      </c>
      <c r="D3011" s="121" t="s">
        <v>10034</v>
      </c>
      <c r="E3011" s="121" t="s">
        <v>14519</v>
      </c>
      <c r="F3011" s="142" t="s">
        <v>17539</v>
      </c>
      <c r="G3011" s="153" t="s">
        <v>17988</v>
      </c>
      <c r="H3011" s="141" t="s">
        <v>194</v>
      </c>
      <c r="I3011" s="142">
        <v>4</v>
      </c>
      <c r="J3011" s="144" t="s">
        <v>17944</v>
      </c>
      <c r="K3011" s="141" t="s">
        <v>14748</v>
      </c>
      <c r="L3011" s="142">
        <v>4</v>
      </c>
      <c r="M3011" s="27">
        <f t="shared" si="108"/>
        <v>520</v>
      </c>
      <c r="N3011" s="23"/>
      <c r="O3011" s="24" t="s">
        <v>32</v>
      </c>
    </row>
    <row r="3012" s="1" customFormat="1" ht="18.75" spans="1:15">
      <c r="A3012" s="121">
        <v>3008</v>
      </c>
      <c r="B3012" s="121" t="s">
        <v>14518</v>
      </c>
      <c r="C3012" s="121" t="s">
        <v>11004</v>
      </c>
      <c r="D3012" s="121" t="s">
        <v>10034</v>
      </c>
      <c r="E3012" s="121" t="s">
        <v>14519</v>
      </c>
      <c r="F3012" s="142" t="s">
        <v>17539</v>
      </c>
      <c r="G3012" s="153" t="s">
        <v>17989</v>
      </c>
      <c r="H3012" s="141" t="s">
        <v>194</v>
      </c>
      <c r="I3012" s="142">
        <v>3</v>
      </c>
      <c r="J3012" s="144" t="s">
        <v>17944</v>
      </c>
      <c r="K3012" s="141" t="s">
        <v>14748</v>
      </c>
      <c r="L3012" s="142">
        <v>3</v>
      </c>
      <c r="M3012" s="27">
        <f t="shared" si="108"/>
        <v>390</v>
      </c>
      <c r="N3012" s="23"/>
      <c r="O3012" s="24" t="s">
        <v>32</v>
      </c>
    </row>
    <row r="3013" s="1" customFormat="1" ht="18.75" spans="1:15">
      <c r="A3013" s="121">
        <v>3009</v>
      </c>
      <c r="B3013" s="121" t="s">
        <v>14518</v>
      </c>
      <c r="C3013" s="121" t="s">
        <v>11004</v>
      </c>
      <c r="D3013" s="121" t="s">
        <v>10034</v>
      </c>
      <c r="E3013" s="121" t="s">
        <v>14519</v>
      </c>
      <c r="F3013" s="142" t="s">
        <v>17539</v>
      </c>
      <c r="G3013" s="153" t="s">
        <v>17990</v>
      </c>
      <c r="H3013" s="141" t="s">
        <v>194</v>
      </c>
      <c r="I3013" s="142">
        <v>8</v>
      </c>
      <c r="J3013" s="144" t="s">
        <v>17944</v>
      </c>
      <c r="K3013" s="141" t="s">
        <v>14748</v>
      </c>
      <c r="L3013" s="142">
        <v>5</v>
      </c>
      <c r="M3013" s="27">
        <f t="shared" si="108"/>
        <v>650</v>
      </c>
      <c r="N3013" s="23"/>
      <c r="O3013" s="24" t="s">
        <v>32</v>
      </c>
    </row>
    <row r="3014" s="1" customFormat="1" ht="18.75" spans="1:15">
      <c r="A3014" s="121">
        <v>3010</v>
      </c>
      <c r="B3014" s="121" t="s">
        <v>14518</v>
      </c>
      <c r="C3014" s="121" t="s">
        <v>11004</v>
      </c>
      <c r="D3014" s="121" t="s">
        <v>10034</v>
      </c>
      <c r="E3014" s="121" t="s">
        <v>14519</v>
      </c>
      <c r="F3014" s="142" t="s">
        <v>17539</v>
      </c>
      <c r="G3014" s="153" t="s">
        <v>17991</v>
      </c>
      <c r="H3014" s="141" t="s">
        <v>194</v>
      </c>
      <c r="I3014" s="142">
        <v>4</v>
      </c>
      <c r="J3014" s="144" t="s">
        <v>17944</v>
      </c>
      <c r="K3014" s="141" t="s">
        <v>14748</v>
      </c>
      <c r="L3014" s="142">
        <v>4</v>
      </c>
      <c r="M3014" s="27">
        <f t="shared" si="108"/>
        <v>520</v>
      </c>
      <c r="N3014" s="23"/>
      <c r="O3014" s="24" t="s">
        <v>32</v>
      </c>
    </row>
    <row r="3015" s="1" customFormat="1" ht="18.75" spans="1:15">
      <c r="A3015" s="121">
        <v>3011</v>
      </c>
      <c r="B3015" s="121" t="s">
        <v>14518</v>
      </c>
      <c r="C3015" s="121" t="s">
        <v>11004</v>
      </c>
      <c r="D3015" s="121" t="s">
        <v>10034</v>
      </c>
      <c r="E3015" s="121" t="s">
        <v>14519</v>
      </c>
      <c r="F3015" s="142" t="s">
        <v>17539</v>
      </c>
      <c r="G3015" s="153" t="s">
        <v>17992</v>
      </c>
      <c r="H3015" s="141" t="s">
        <v>194</v>
      </c>
      <c r="I3015" s="142">
        <v>7</v>
      </c>
      <c r="J3015" s="144" t="s">
        <v>17944</v>
      </c>
      <c r="K3015" s="141" t="s">
        <v>14748</v>
      </c>
      <c r="L3015" s="142">
        <v>4</v>
      </c>
      <c r="M3015" s="27">
        <f t="shared" si="108"/>
        <v>520</v>
      </c>
      <c r="N3015" s="23"/>
      <c r="O3015" s="24" t="s">
        <v>32</v>
      </c>
    </row>
    <row r="3016" s="1" customFormat="1" ht="18.75" spans="1:15">
      <c r="A3016" s="121">
        <v>3012</v>
      </c>
      <c r="B3016" s="121" t="s">
        <v>14518</v>
      </c>
      <c r="C3016" s="121" t="s">
        <v>11004</v>
      </c>
      <c r="D3016" s="121" t="s">
        <v>10034</v>
      </c>
      <c r="E3016" s="121" t="s">
        <v>14519</v>
      </c>
      <c r="F3016" s="142" t="s">
        <v>17539</v>
      </c>
      <c r="G3016" s="153" t="s">
        <v>17993</v>
      </c>
      <c r="H3016" s="141" t="s">
        <v>194</v>
      </c>
      <c r="I3016" s="142">
        <v>7</v>
      </c>
      <c r="J3016" s="144" t="s">
        <v>17944</v>
      </c>
      <c r="K3016" s="141" t="s">
        <v>14748</v>
      </c>
      <c r="L3016" s="142">
        <v>4</v>
      </c>
      <c r="M3016" s="27">
        <f t="shared" si="108"/>
        <v>520</v>
      </c>
      <c r="N3016" s="23"/>
      <c r="O3016" s="24" t="s">
        <v>32</v>
      </c>
    </row>
    <row r="3017" s="1" customFormat="1" ht="18.75" spans="1:15">
      <c r="A3017" s="121">
        <v>3013</v>
      </c>
      <c r="B3017" s="121" t="s">
        <v>14518</v>
      </c>
      <c r="C3017" s="121" t="s">
        <v>11004</v>
      </c>
      <c r="D3017" s="121" t="s">
        <v>10034</v>
      </c>
      <c r="E3017" s="121" t="s">
        <v>14519</v>
      </c>
      <c r="F3017" s="142" t="s">
        <v>17539</v>
      </c>
      <c r="G3017" s="153" t="s">
        <v>17994</v>
      </c>
      <c r="H3017" s="141" t="s">
        <v>194</v>
      </c>
      <c r="I3017" s="142">
        <v>5</v>
      </c>
      <c r="J3017" s="144" t="s">
        <v>17944</v>
      </c>
      <c r="K3017" s="141" t="s">
        <v>14748</v>
      </c>
      <c r="L3017" s="142">
        <v>5</v>
      </c>
      <c r="M3017" s="27">
        <f t="shared" si="108"/>
        <v>650</v>
      </c>
      <c r="N3017" s="23"/>
      <c r="O3017" s="24" t="s">
        <v>32</v>
      </c>
    </row>
    <row r="3018" s="1" customFormat="1" ht="18.75" spans="1:15">
      <c r="A3018" s="121">
        <v>3014</v>
      </c>
      <c r="B3018" s="121" t="s">
        <v>14518</v>
      </c>
      <c r="C3018" s="121" t="s">
        <v>11004</v>
      </c>
      <c r="D3018" s="121" t="s">
        <v>10034</v>
      </c>
      <c r="E3018" s="121" t="s">
        <v>14519</v>
      </c>
      <c r="F3018" s="142" t="s">
        <v>17539</v>
      </c>
      <c r="G3018" s="153" t="s">
        <v>17995</v>
      </c>
      <c r="H3018" s="141" t="s">
        <v>194</v>
      </c>
      <c r="I3018" s="142">
        <v>4</v>
      </c>
      <c r="J3018" s="144" t="s">
        <v>17996</v>
      </c>
      <c r="K3018" s="141" t="s">
        <v>14748</v>
      </c>
      <c r="L3018" s="142">
        <v>3</v>
      </c>
      <c r="M3018" s="27">
        <f t="shared" si="108"/>
        <v>390</v>
      </c>
      <c r="N3018" s="23"/>
      <c r="O3018" s="24" t="s">
        <v>32</v>
      </c>
    </row>
    <row r="3019" s="1" customFormat="1" ht="18.75" spans="1:15">
      <c r="A3019" s="121">
        <v>3015</v>
      </c>
      <c r="B3019" s="121" t="s">
        <v>14518</v>
      </c>
      <c r="C3019" s="121" t="s">
        <v>11004</v>
      </c>
      <c r="D3019" s="121" t="s">
        <v>10034</v>
      </c>
      <c r="E3019" s="121" t="s">
        <v>14519</v>
      </c>
      <c r="F3019" s="142" t="s">
        <v>17539</v>
      </c>
      <c r="G3019" s="153" t="s">
        <v>17997</v>
      </c>
      <c r="H3019" s="141" t="s">
        <v>194</v>
      </c>
      <c r="I3019" s="142">
        <v>4</v>
      </c>
      <c r="J3019" s="144" t="s">
        <v>17996</v>
      </c>
      <c r="K3019" s="141" t="s">
        <v>14748</v>
      </c>
      <c r="L3019" s="142">
        <v>4</v>
      </c>
      <c r="M3019" s="27">
        <f t="shared" si="108"/>
        <v>520</v>
      </c>
      <c r="N3019" s="23"/>
      <c r="O3019" s="24" t="s">
        <v>32</v>
      </c>
    </row>
    <row r="3020" s="1" customFormat="1" ht="18.75" spans="1:15">
      <c r="A3020" s="121">
        <v>3016</v>
      </c>
      <c r="B3020" s="121" t="s">
        <v>14518</v>
      </c>
      <c r="C3020" s="121" t="s">
        <v>11004</v>
      </c>
      <c r="D3020" s="121" t="s">
        <v>10034</v>
      </c>
      <c r="E3020" s="121" t="s">
        <v>14519</v>
      </c>
      <c r="F3020" s="142" t="s">
        <v>17539</v>
      </c>
      <c r="G3020" s="153" t="s">
        <v>17998</v>
      </c>
      <c r="H3020" s="141" t="s">
        <v>194</v>
      </c>
      <c r="I3020" s="142">
        <v>5</v>
      </c>
      <c r="J3020" s="144" t="s">
        <v>17996</v>
      </c>
      <c r="K3020" s="141" t="s">
        <v>14748</v>
      </c>
      <c r="L3020" s="142">
        <v>5</v>
      </c>
      <c r="M3020" s="27">
        <f t="shared" ref="M3020:M3037" si="109">L3020*130</f>
        <v>650</v>
      </c>
      <c r="N3020" s="23"/>
      <c r="O3020" s="24" t="s">
        <v>32</v>
      </c>
    </row>
    <row r="3021" s="1" customFormat="1" ht="18.75" spans="1:15">
      <c r="A3021" s="121">
        <v>3017</v>
      </c>
      <c r="B3021" s="121" t="s">
        <v>14518</v>
      </c>
      <c r="C3021" s="121" t="s">
        <v>11004</v>
      </c>
      <c r="D3021" s="121" t="s">
        <v>10034</v>
      </c>
      <c r="E3021" s="121" t="s">
        <v>14519</v>
      </c>
      <c r="F3021" s="142" t="s">
        <v>17539</v>
      </c>
      <c r="G3021" s="153" t="s">
        <v>17999</v>
      </c>
      <c r="H3021" s="141" t="s">
        <v>194</v>
      </c>
      <c r="I3021" s="142">
        <v>3</v>
      </c>
      <c r="J3021" s="144" t="s">
        <v>17996</v>
      </c>
      <c r="K3021" s="141" t="s">
        <v>14748</v>
      </c>
      <c r="L3021" s="142">
        <v>3</v>
      </c>
      <c r="M3021" s="27">
        <f t="shared" si="109"/>
        <v>390</v>
      </c>
      <c r="N3021" s="23"/>
      <c r="O3021" s="24" t="s">
        <v>32</v>
      </c>
    </row>
    <row r="3022" s="1" customFormat="1" ht="18.75" spans="1:15">
      <c r="A3022" s="121">
        <v>3018</v>
      </c>
      <c r="B3022" s="121" t="s">
        <v>14518</v>
      </c>
      <c r="C3022" s="121" t="s">
        <v>11004</v>
      </c>
      <c r="D3022" s="121" t="s">
        <v>10034</v>
      </c>
      <c r="E3022" s="121" t="s">
        <v>14519</v>
      </c>
      <c r="F3022" s="142" t="s">
        <v>17539</v>
      </c>
      <c r="G3022" s="153" t="s">
        <v>18000</v>
      </c>
      <c r="H3022" s="141" t="s">
        <v>194</v>
      </c>
      <c r="I3022" s="142">
        <v>7</v>
      </c>
      <c r="J3022" s="144" t="s">
        <v>17996</v>
      </c>
      <c r="K3022" s="141" t="s">
        <v>14748</v>
      </c>
      <c r="L3022" s="142">
        <v>7</v>
      </c>
      <c r="M3022" s="27">
        <f t="shared" si="109"/>
        <v>910</v>
      </c>
      <c r="N3022" s="23"/>
      <c r="O3022" s="24" t="s">
        <v>32</v>
      </c>
    </row>
    <row r="3023" s="1" customFormat="1" ht="18.75" spans="1:15">
      <c r="A3023" s="121">
        <v>3019</v>
      </c>
      <c r="B3023" s="121" t="s">
        <v>14518</v>
      </c>
      <c r="C3023" s="121" t="s">
        <v>11004</v>
      </c>
      <c r="D3023" s="121" t="s">
        <v>10034</v>
      </c>
      <c r="E3023" s="121" t="s">
        <v>14519</v>
      </c>
      <c r="F3023" s="142" t="s">
        <v>17539</v>
      </c>
      <c r="G3023" s="153" t="s">
        <v>18001</v>
      </c>
      <c r="H3023" s="141" t="s">
        <v>194</v>
      </c>
      <c r="I3023" s="142">
        <v>1</v>
      </c>
      <c r="J3023" s="144" t="s">
        <v>17996</v>
      </c>
      <c r="K3023" s="141" t="s">
        <v>14748</v>
      </c>
      <c r="L3023" s="142">
        <v>1</v>
      </c>
      <c r="M3023" s="27">
        <f t="shared" si="109"/>
        <v>130</v>
      </c>
      <c r="N3023" s="23"/>
      <c r="O3023" s="24" t="s">
        <v>32</v>
      </c>
    </row>
    <row r="3024" s="1" customFormat="1" ht="18.75" spans="1:15">
      <c r="A3024" s="121">
        <v>3020</v>
      </c>
      <c r="B3024" s="121" t="s">
        <v>14518</v>
      </c>
      <c r="C3024" s="121" t="s">
        <v>11004</v>
      </c>
      <c r="D3024" s="121" t="s">
        <v>10034</v>
      </c>
      <c r="E3024" s="121" t="s">
        <v>14519</v>
      </c>
      <c r="F3024" s="142" t="s">
        <v>17539</v>
      </c>
      <c r="G3024" s="153" t="s">
        <v>18002</v>
      </c>
      <c r="H3024" s="141" t="s">
        <v>194</v>
      </c>
      <c r="I3024" s="142">
        <v>2</v>
      </c>
      <c r="J3024" s="144" t="s">
        <v>17996</v>
      </c>
      <c r="K3024" s="141" t="s">
        <v>14748</v>
      </c>
      <c r="L3024" s="142">
        <v>2</v>
      </c>
      <c r="M3024" s="27">
        <f t="shared" si="109"/>
        <v>260</v>
      </c>
      <c r="N3024" s="23"/>
      <c r="O3024" s="24" t="s">
        <v>32</v>
      </c>
    </row>
    <row r="3025" s="1" customFormat="1" ht="18.75" spans="1:15">
      <c r="A3025" s="121">
        <v>3021</v>
      </c>
      <c r="B3025" s="121" t="s">
        <v>14518</v>
      </c>
      <c r="C3025" s="121" t="s">
        <v>11004</v>
      </c>
      <c r="D3025" s="121" t="s">
        <v>10034</v>
      </c>
      <c r="E3025" s="121" t="s">
        <v>14519</v>
      </c>
      <c r="F3025" s="142" t="s">
        <v>17539</v>
      </c>
      <c r="G3025" s="153" t="s">
        <v>18003</v>
      </c>
      <c r="H3025" s="141" t="s">
        <v>194</v>
      </c>
      <c r="I3025" s="142">
        <v>4</v>
      </c>
      <c r="J3025" s="144" t="s">
        <v>18004</v>
      </c>
      <c r="K3025" s="141" t="s">
        <v>14748</v>
      </c>
      <c r="L3025" s="142">
        <v>4</v>
      </c>
      <c r="M3025" s="27">
        <f t="shared" si="109"/>
        <v>520</v>
      </c>
      <c r="N3025" s="23"/>
      <c r="O3025" s="24" t="s">
        <v>32</v>
      </c>
    </row>
    <row r="3026" s="1" customFormat="1" ht="18.75" spans="1:15">
      <c r="A3026" s="121">
        <v>3022</v>
      </c>
      <c r="B3026" s="121" t="s">
        <v>14518</v>
      </c>
      <c r="C3026" s="121" t="s">
        <v>11004</v>
      </c>
      <c r="D3026" s="121" t="s">
        <v>10034</v>
      </c>
      <c r="E3026" s="121" t="s">
        <v>14519</v>
      </c>
      <c r="F3026" s="142" t="s">
        <v>17539</v>
      </c>
      <c r="G3026" s="153" t="s">
        <v>18005</v>
      </c>
      <c r="H3026" s="141" t="s">
        <v>194</v>
      </c>
      <c r="I3026" s="142">
        <v>7</v>
      </c>
      <c r="J3026" s="144" t="s">
        <v>18004</v>
      </c>
      <c r="K3026" s="141" t="s">
        <v>14748</v>
      </c>
      <c r="L3026" s="142">
        <v>3</v>
      </c>
      <c r="M3026" s="27">
        <f t="shared" si="109"/>
        <v>390</v>
      </c>
      <c r="N3026" s="23"/>
      <c r="O3026" s="24" t="s">
        <v>32</v>
      </c>
    </row>
    <row r="3027" s="1" customFormat="1" ht="18.75" spans="1:15">
      <c r="A3027" s="121">
        <v>3023</v>
      </c>
      <c r="B3027" s="121" t="s">
        <v>14518</v>
      </c>
      <c r="C3027" s="121" t="s">
        <v>11004</v>
      </c>
      <c r="D3027" s="121" t="s">
        <v>10034</v>
      </c>
      <c r="E3027" s="121" t="s">
        <v>14519</v>
      </c>
      <c r="F3027" s="142" t="s">
        <v>17539</v>
      </c>
      <c r="G3027" s="153" t="s">
        <v>18006</v>
      </c>
      <c r="H3027" s="141" t="s">
        <v>194</v>
      </c>
      <c r="I3027" s="142">
        <v>8</v>
      </c>
      <c r="J3027" s="144" t="s">
        <v>18004</v>
      </c>
      <c r="K3027" s="141" t="s">
        <v>14748</v>
      </c>
      <c r="L3027" s="142">
        <v>2</v>
      </c>
      <c r="M3027" s="27">
        <f t="shared" si="109"/>
        <v>260</v>
      </c>
      <c r="N3027" s="23"/>
      <c r="O3027" s="24" t="s">
        <v>32</v>
      </c>
    </row>
    <row r="3028" s="1" customFormat="1" ht="18.75" spans="1:15">
      <c r="A3028" s="121">
        <v>3024</v>
      </c>
      <c r="B3028" s="121" t="s">
        <v>14518</v>
      </c>
      <c r="C3028" s="121" t="s">
        <v>11004</v>
      </c>
      <c r="D3028" s="121" t="s">
        <v>10034</v>
      </c>
      <c r="E3028" s="121" t="s">
        <v>14519</v>
      </c>
      <c r="F3028" s="142" t="s">
        <v>17539</v>
      </c>
      <c r="G3028" s="143" t="s">
        <v>18007</v>
      </c>
      <c r="H3028" s="141" t="s">
        <v>194</v>
      </c>
      <c r="I3028" s="142">
        <v>6</v>
      </c>
      <c r="J3028" s="144" t="s">
        <v>18004</v>
      </c>
      <c r="K3028" s="141" t="s">
        <v>14748</v>
      </c>
      <c r="L3028" s="142">
        <v>6</v>
      </c>
      <c r="M3028" s="27">
        <f t="shared" si="109"/>
        <v>780</v>
      </c>
      <c r="N3028" s="23"/>
      <c r="O3028" s="24" t="s">
        <v>32</v>
      </c>
    </row>
    <row r="3029" s="1" customFormat="1" ht="18.75" spans="1:15">
      <c r="A3029" s="121">
        <v>3025</v>
      </c>
      <c r="B3029" s="121" t="s">
        <v>14518</v>
      </c>
      <c r="C3029" s="121" t="s">
        <v>11004</v>
      </c>
      <c r="D3029" s="121" t="s">
        <v>10034</v>
      </c>
      <c r="E3029" s="121" t="s">
        <v>14519</v>
      </c>
      <c r="F3029" s="142" t="s">
        <v>17539</v>
      </c>
      <c r="G3029" s="143" t="s">
        <v>18008</v>
      </c>
      <c r="H3029" s="141" t="s">
        <v>194</v>
      </c>
      <c r="I3029" s="142">
        <v>3</v>
      </c>
      <c r="J3029" s="144" t="s">
        <v>18004</v>
      </c>
      <c r="K3029" s="141" t="s">
        <v>14748</v>
      </c>
      <c r="L3029" s="142">
        <v>3</v>
      </c>
      <c r="M3029" s="27">
        <f t="shared" si="109"/>
        <v>390</v>
      </c>
      <c r="N3029" s="23"/>
      <c r="O3029" s="24" t="s">
        <v>32</v>
      </c>
    </row>
    <row r="3030" s="1" customFormat="1" ht="18.75" spans="1:15">
      <c r="A3030" s="121">
        <v>3026</v>
      </c>
      <c r="B3030" s="121" t="s">
        <v>14518</v>
      </c>
      <c r="C3030" s="121" t="s">
        <v>11004</v>
      </c>
      <c r="D3030" s="121" t="s">
        <v>10034</v>
      </c>
      <c r="E3030" s="121" t="s">
        <v>14519</v>
      </c>
      <c r="F3030" s="142" t="s">
        <v>17539</v>
      </c>
      <c r="G3030" s="143" t="s">
        <v>8515</v>
      </c>
      <c r="H3030" s="141" t="s">
        <v>194</v>
      </c>
      <c r="I3030" s="142">
        <v>6</v>
      </c>
      <c r="J3030" s="144" t="s">
        <v>18004</v>
      </c>
      <c r="K3030" s="141" t="s">
        <v>14748</v>
      </c>
      <c r="L3030" s="142">
        <v>6</v>
      </c>
      <c r="M3030" s="27">
        <f t="shared" si="109"/>
        <v>780</v>
      </c>
      <c r="N3030" s="23"/>
      <c r="O3030" s="24" t="s">
        <v>32</v>
      </c>
    </row>
    <row r="3031" s="1" customFormat="1" ht="18.75" spans="1:15">
      <c r="A3031" s="121">
        <v>3027</v>
      </c>
      <c r="B3031" s="121" t="s">
        <v>14518</v>
      </c>
      <c r="C3031" s="121" t="s">
        <v>11004</v>
      </c>
      <c r="D3031" s="121" t="s">
        <v>10034</v>
      </c>
      <c r="E3031" s="121" t="s">
        <v>14519</v>
      </c>
      <c r="F3031" s="142" t="s">
        <v>17539</v>
      </c>
      <c r="G3031" s="143" t="s">
        <v>18009</v>
      </c>
      <c r="H3031" s="141" t="s">
        <v>194</v>
      </c>
      <c r="I3031" s="142">
        <v>3</v>
      </c>
      <c r="J3031" s="144" t="s">
        <v>18004</v>
      </c>
      <c r="K3031" s="141" t="s">
        <v>14748</v>
      </c>
      <c r="L3031" s="142">
        <v>3</v>
      </c>
      <c r="M3031" s="27">
        <f t="shared" si="109"/>
        <v>390</v>
      </c>
      <c r="N3031" s="23"/>
      <c r="O3031" s="24" t="s">
        <v>32</v>
      </c>
    </row>
    <row r="3032" s="1" customFormat="1" ht="18.75" spans="1:15">
      <c r="A3032" s="121">
        <v>3028</v>
      </c>
      <c r="B3032" s="121" t="s">
        <v>14518</v>
      </c>
      <c r="C3032" s="121" t="s">
        <v>11004</v>
      </c>
      <c r="D3032" s="121" t="s">
        <v>10034</v>
      </c>
      <c r="E3032" s="121" t="s">
        <v>14519</v>
      </c>
      <c r="F3032" s="142" t="s">
        <v>17539</v>
      </c>
      <c r="G3032" s="143" t="s">
        <v>18010</v>
      </c>
      <c r="H3032" s="141" t="s">
        <v>194</v>
      </c>
      <c r="I3032" s="142">
        <v>1</v>
      </c>
      <c r="J3032" s="144" t="s">
        <v>18004</v>
      </c>
      <c r="K3032" s="141" t="s">
        <v>14748</v>
      </c>
      <c r="L3032" s="142">
        <v>1</v>
      </c>
      <c r="M3032" s="27">
        <f t="shared" si="109"/>
        <v>130</v>
      </c>
      <c r="N3032" s="23"/>
      <c r="O3032" s="24" t="s">
        <v>32</v>
      </c>
    </row>
    <row r="3033" s="1" customFormat="1" ht="18.75" spans="1:15">
      <c r="A3033" s="121">
        <v>3029</v>
      </c>
      <c r="B3033" s="121" t="s">
        <v>14518</v>
      </c>
      <c r="C3033" s="121" t="s">
        <v>11004</v>
      </c>
      <c r="D3033" s="121" t="s">
        <v>10034</v>
      </c>
      <c r="E3033" s="121" t="s">
        <v>14519</v>
      </c>
      <c r="F3033" s="142" t="s">
        <v>17539</v>
      </c>
      <c r="G3033" s="143" t="s">
        <v>11637</v>
      </c>
      <c r="H3033" s="141" t="s">
        <v>194</v>
      </c>
      <c r="I3033" s="142">
        <v>4</v>
      </c>
      <c r="J3033" s="144" t="s">
        <v>18004</v>
      </c>
      <c r="K3033" s="141" t="s">
        <v>14748</v>
      </c>
      <c r="L3033" s="142">
        <v>4</v>
      </c>
      <c r="M3033" s="27">
        <f t="shared" si="109"/>
        <v>520</v>
      </c>
      <c r="N3033" s="23"/>
      <c r="O3033" s="24" t="s">
        <v>32</v>
      </c>
    </row>
    <row r="3034" s="1" customFormat="1" ht="18.75" spans="1:15">
      <c r="A3034" s="121">
        <v>3030</v>
      </c>
      <c r="B3034" s="121" t="s">
        <v>14518</v>
      </c>
      <c r="C3034" s="121" t="s">
        <v>11004</v>
      </c>
      <c r="D3034" s="121" t="s">
        <v>10034</v>
      </c>
      <c r="E3034" s="121" t="s">
        <v>14519</v>
      </c>
      <c r="F3034" s="142" t="s">
        <v>17539</v>
      </c>
      <c r="G3034" s="143" t="s">
        <v>18011</v>
      </c>
      <c r="H3034" s="141" t="s">
        <v>194</v>
      </c>
      <c r="I3034" s="142">
        <v>3</v>
      </c>
      <c r="J3034" s="144" t="s">
        <v>18004</v>
      </c>
      <c r="K3034" s="141" t="s">
        <v>14748</v>
      </c>
      <c r="L3034" s="142">
        <v>3</v>
      </c>
      <c r="M3034" s="27">
        <f t="shared" si="109"/>
        <v>390</v>
      </c>
      <c r="N3034" s="23"/>
      <c r="O3034" s="24" t="s">
        <v>32</v>
      </c>
    </row>
    <row r="3035" s="1" customFormat="1" ht="20.25" spans="1:15">
      <c r="A3035" s="121">
        <v>3031</v>
      </c>
      <c r="B3035" s="121" t="s">
        <v>14518</v>
      </c>
      <c r="C3035" s="121" t="s">
        <v>11004</v>
      </c>
      <c r="D3035" s="121" t="s">
        <v>10034</v>
      </c>
      <c r="E3035" s="121" t="s">
        <v>14519</v>
      </c>
      <c r="F3035" s="142" t="s">
        <v>17539</v>
      </c>
      <c r="G3035" s="170" t="s">
        <v>18012</v>
      </c>
      <c r="H3035" s="141" t="s">
        <v>194</v>
      </c>
      <c r="I3035" s="142">
        <v>6</v>
      </c>
      <c r="J3035" s="144" t="s">
        <v>18004</v>
      </c>
      <c r="K3035" s="141" t="s">
        <v>14748</v>
      </c>
      <c r="L3035" s="142">
        <v>6</v>
      </c>
      <c r="M3035" s="27">
        <f t="shared" si="109"/>
        <v>780</v>
      </c>
      <c r="N3035" s="23"/>
      <c r="O3035" s="24" t="s">
        <v>32</v>
      </c>
    </row>
    <row r="3036" s="1" customFormat="1" ht="18.75" spans="1:15">
      <c r="A3036" s="121">
        <v>3032</v>
      </c>
      <c r="B3036" s="121" t="s">
        <v>14518</v>
      </c>
      <c r="C3036" s="121" t="s">
        <v>11004</v>
      </c>
      <c r="D3036" s="121" t="s">
        <v>10034</v>
      </c>
      <c r="E3036" s="121" t="s">
        <v>14519</v>
      </c>
      <c r="F3036" s="142" t="s">
        <v>17539</v>
      </c>
      <c r="G3036" s="143" t="s">
        <v>18013</v>
      </c>
      <c r="H3036" s="141" t="s">
        <v>194</v>
      </c>
      <c r="I3036" s="142">
        <v>1</v>
      </c>
      <c r="J3036" s="144" t="s">
        <v>18004</v>
      </c>
      <c r="K3036" s="141" t="s">
        <v>14748</v>
      </c>
      <c r="L3036" s="142">
        <v>1</v>
      </c>
      <c r="M3036" s="27">
        <f t="shared" si="109"/>
        <v>130</v>
      </c>
      <c r="N3036" s="23"/>
      <c r="O3036" s="24" t="s">
        <v>32</v>
      </c>
    </row>
    <row r="3037" s="1" customFormat="1" ht="18.75" spans="1:15">
      <c r="A3037" s="121">
        <v>3033</v>
      </c>
      <c r="B3037" s="121" t="s">
        <v>14518</v>
      </c>
      <c r="C3037" s="121" t="s">
        <v>11004</v>
      </c>
      <c r="D3037" s="121" t="s">
        <v>10034</v>
      </c>
      <c r="E3037" s="121" t="s">
        <v>14519</v>
      </c>
      <c r="F3037" s="142" t="s">
        <v>17539</v>
      </c>
      <c r="G3037" s="143" t="s">
        <v>18014</v>
      </c>
      <c r="H3037" s="141" t="s">
        <v>194</v>
      </c>
      <c r="I3037" s="142">
        <v>10</v>
      </c>
      <c r="J3037" s="144" t="s">
        <v>18004</v>
      </c>
      <c r="K3037" s="141" t="s">
        <v>14748</v>
      </c>
      <c r="L3037" s="142">
        <v>4</v>
      </c>
      <c r="M3037" s="27">
        <f t="shared" si="109"/>
        <v>520</v>
      </c>
      <c r="N3037" s="23"/>
      <c r="O3037" s="24" t="s">
        <v>32</v>
      </c>
    </row>
    <row r="3038" s="1" customFormat="1" ht="18.75" spans="1:15">
      <c r="A3038" s="121">
        <v>3034</v>
      </c>
      <c r="B3038" s="121" t="s">
        <v>14518</v>
      </c>
      <c r="C3038" s="121" t="s">
        <v>11004</v>
      </c>
      <c r="D3038" s="121" t="s">
        <v>10034</v>
      </c>
      <c r="E3038" s="121" t="s">
        <v>14519</v>
      </c>
      <c r="F3038" s="142" t="s">
        <v>17539</v>
      </c>
      <c r="G3038" s="143" t="s">
        <v>18015</v>
      </c>
      <c r="H3038" s="141" t="s">
        <v>194</v>
      </c>
      <c r="I3038" s="142">
        <v>4</v>
      </c>
      <c r="J3038" s="144" t="s">
        <v>18004</v>
      </c>
      <c r="K3038" s="141" t="s">
        <v>14748</v>
      </c>
      <c r="L3038" s="142">
        <v>4</v>
      </c>
      <c r="M3038" s="27">
        <f>L3038*468</f>
        <v>1872</v>
      </c>
      <c r="N3038" s="23"/>
      <c r="O3038" s="24" t="s">
        <v>32</v>
      </c>
    </row>
    <row r="3039" s="1" customFormat="1" ht="18.75" spans="1:15">
      <c r="A3039" s="121">
        <v>3035</v>
      </c>
      <c r="B3039" s="121" t="s">
        <v>14518</v>
      </c>
      <c r="C3039" s="121" t="s">
        <v>11004</v>
      </c>
      <c r="D3039" s="121" t="s">
        <v>10034</v>
      </c>
      <c r="E3039" s="121" t="s">
        <v>14519</v>
      </c>
      <c r="F3039" s="142" t="s">
        <v>17539</v>
      </c>
      <c r="G3039" s="143" t="s">
        <v>18016</v>
      </c>
      <c r="H3039" s="141" t="s">
        <v>194</v>
      </c>
      <c r="I3039" s="142">
        <v>2</v>
      </c>
      <c r="J3039" s="144" t="s">
        <v>18004</v>
      </c>
      <c r="K3039" s="141" t="s">
        <v>14748</v>
      </c>
      <c r="L3039" s="142">
        <v>2</v>
      </c>
      <c r="M3039" s="27">
        <f t="shared" ref="M3039:M3070" si="110">L3039*130</f>
        <v>260</v>
      </c>
      <c r="N3039" s="23"/>
      <c r="O3039" s="24" t="s">
        <v>32</v>
      </c>
    </row>
    <row r="3040" s="1" customFormat="1" ht="18.75" spans="1:15">
      <c r="A3040" s="121">
        <v>3036</v>
      </c>
      <c r="B3040" s="121" t="s">
        <v>14518</v>
      </c>
      <c r="C3040" s="121" t="s">
        <v>11004</v>
      </c>
      <c r="D3040" s="121" t="s">
        <v>10034</v>
      </c>
      <c r="E3040" s="121" t="s">
        <v>14519</v>
      </c>
      <c r="F3040" s="142" t="s">
        <v>17539</v>
      </c>
      <c r="G3040" s="143" t="s">
        <v>18017</v>
      </c>
      <c r="H3040" s="141" t="s">
        <v>194</v>
      </c>
      <c r="I3040" s="142">
        <v>7</v>
      </c>
      <c r="J3040" s="144" t="s">
        <v>18018</v>
      </c>
      <c r="K3040" s="141" t="s">
        <v>14748</v>
      </c>
      <c r="L3040" s="142">
        <v>7</v>
      </c>
      <c r="M3040" s="27">
        <f t="shared" si="110"/>
        <v>910</v>
      </c>
      <c r="N3040" s="23"/>
      <c r="O3040" s="24" t="s">
        <v>32</v>
      </c>
    </row>
    <row r="3041" s="1" customFormat="1" ht="18.75" spans="1:15">
      <c r="A3041" s="121">
        <v>3037</v>
      </c>
      <c r="B3041" s="121" t="s">
        <v>14518</v>
      </c>
      <c r="C3041" s="121" t="s">
        <v>11004</v>
      </c>
      <c r="D3041" s="121" t="s">
        <v>10034</v>
      </c>
      <c r="E3041" s="121" t="s">
        <v>14519</v>
      </c>
      <c r="F3041" s="142" t="s">
        <v>17539</v>
      </c>
      <c r="G3041" s="143" t="s">
        <v>18019</v>
      </c>
      <c r="H3041" s="141" t="s">
        <v>194</v>
      </c>
      <c r="I3041" s="142">
        <v>6</v>
      </c>
      <c r="J3041" s="144" t="s">
        <v>18018</v>
      </c>
      <c r="K3041" s="141" t="s">
        <v>14748</v>
      </c>
      <c r="L3041" s="142">
        <v>6</v>
      </c>
      <c r="M3041" s="27">
        <f t="shared" si="110"/>
        <v>780</v>
      </c>
      <c r="N3041" s="23"/>
      <c r="O3041" s="24" t="s">
        <v>32</v>
      </c>
    </row>
    <row r="3042" s="1" customFormat="1" ht="18.75" spans="1:15">
      <c r="A3042" s="121">
        <v>3038</v>
      </c>
      <c r="B3042" s="121" t="s">
        <v>14518</v>
      </c>
      <c r="C3042" s="121" t="s">
        <v>11004</v>
      </c>
      <c r="D3042" s="121" t="s">
        <v>10034</v>
      </c>
      <c r="E3042" s="121" t="s">
        <v>14519</v>
      </c>
      <c r="F3042" s="142" t="s">
        <v>17539</v>
      </c>
      <c r="G3042" s="143" t="s">
        <v>18020</v>
      </c>
      <c r="H3042" s="141" t="s">
        <v>194</v>
      </c>
      <c r="I3042" s="142">
        <v>3</v>
      </c>
      <c r="J3042" s="144" t="s">
        <v>18018</v>
      </c>
      <c r="K3042" s="141" t="s">
        <v>14748</v>
      </c>
      <c r="L3042" s="142">
        <v>3</v>
      </c>
      <c r="M3042" s="27">
        <f t="shared" si="110"/>
        <v>390</v>
      </c>
      <c r="N3042" s="23"/>
      <c r="O3042" s="24" t="s">
        <v>32</v>
      </c>
    </row>
    <row r="3043" s="1" customFormat="1" ht="18.75" spans="1:15">
      <c r="A3043" s="121">
        <v>3039</v>
      </c>
      <c r="B3043" s="121" t="s">
        <v>14518</v>
      </c>
      <c r="C3043" s="121" t="s">
        <v>11004</v>
      </c>
      <c r="D3043" s="121" t="s">
        <v>10034</v>
      </c>
      <c r="E3043" s="121" t="s">
        <v>14519</v>
      </c>
      <c r="F3043" s="142" t="s">
        <v>17539</v>
      </c>
      <c r="G3043" s="143" t="s">
        <v>18021</v>
      </c>
      <c r="H3043" s="141" t="s">
        <v>194</v>
      </c>
      <c r="I3043" s="142">
        <v>4</v>
      </c>
      <c r="J3043" s="144" t="s">
        <v>18018</v>
      </c>
      <c r="K3043" s="141" t="s">
        <v>14748</v>
      </c>
      <c r="L3043" s="142">
        <v>4</v>
      </c>
      <c r="M3043" s="27">
        <f t="shared" si="110"/>
        <v>520</v>
      </c>
      <c r="N3043" s="23"/>
      <c r="O3043" s="24" t="s">
        <v>32</v>
      </c>
    </row>
    <row r="3044" s="1" customFormat="1" ht="18.75" spans="1:15">
      <c r="A3044" s="121">
        <v>3040</v>
      </c>
      <c r="B3044" s="121" t="s">
        <v>14518</v>
      </c>
      <c r="C3044" s="121" t="s">
        <v>11004</v>
      </c>
      <c r="D3044" s="121" t="s">
        <v>10034</v>
      </c>
      <c r="E3044" s="121" t="s">
        <v>14519</v>
      </c>
      <c r="F3044" s="142" t="s">
        <v>17539</v>
      </c>
      <c r="G3044" s="143" t="s">
        <v>18022</v>
      </c>
      <c r="H3044" s="141" t="s">
        <v>194</v>
      </c>
      <c r="I3044" s="142">
        <v>9</v>
      </c>
      <c r="J3044" s="144" t="s">
        <v>18018</v>
      </c>
      <c r="K3044" s="141" t="s">
        <v>14748</v>
      </c>
      <c r="L3044" s="142">
        <v>9</v>
      </c>
      <c r="M3044" s="27">
        <f t="shared" si="110"/>
        <v>1170</v>
      </c>
      <c r="N3044" s="23"/>
      <c r="O3044" s="24" t="s">
        <v>32</v>
      </c>
    </row>
    <row r="3045" s="1" customFormat="1" ht="18.75" spans="1:15">
      <c r="A3045" s="121">
        <v>3041</v>
      </c>
      <c r="B3045" s="121" t="s">
        <v>14518</v>
      </c>
      <c r="C3045" s="121" t="s">
        <v>11004</v>
      </c>
      <c r="D3045" s="121" t="s">
        <v>10034</v>
      </c>
      <c r="E3045" s="121" t="s">
        <v>14519</v>
      </c>
      <c r="F3045" s="142" t="s">
        <v>17539</v>
      </c>
      <c r="G3045" s="143" t="s">
        <v>18023</v>
      </c>
      <c r="H3045" s="141" t="s">
        <v>194</v>
      </c>
      <c r="I3045" s="142">
        <v>5</v>
      </c>
      <c r="J3045" s="144" t="s">
        <v>18018</v>
      </c>
      <c r="K3045" s="141" t="s">
        <v>14748</v>
      </c>
      <c r="L3045" s="142">
        <v>5</v>
      </c>
      <c r="M3045" s="27">
        <f t="shared" si="110"/>
        <v>650</v>
      </c>
      <c r="N3045" s="23"/>
      <c r="O3045" s="24" t="s">
        <v>32</v>
      </c>
    </row>
    <row r="3046" s="1" customFormat="1" ht="18.75" spans="1:15">
      <c r="A3046" s="121">
        <v>3042</v>
      </c>
      <c r="B3046" s="121" t="s">
        <v>14518</v>
      </c>
      <c r="C3046" s="121" t="s">
        <v>11004</v>
      </c>
      <c r="D3046" s="121" t="s">
        <v>10034</v>
      </c>
      <c r="E3046" s="121" t="s">
        <v>14519</v>
      </c>
      <c r="F3046" s="142" t="s">
        <v>17539</v>
      </c>
      <c r="G3046" s="143" t="s">
        <v>18024</v>
      </c>
      <c r="H3046" s="141" t="s">
        <v>194</v>
      </c>
      <c r="I3046" s="142">
        <v>7</v>
      </c>
      <c r="J3046" s="144" t="s">
        <v>18025</v>
      </c>
      <c r="K3046" s="141" t="s">
        <v>14748</v>
      </c>
      <c r="L3046" s="142">
        <v>7</v>
      </c>
      <c r="M3046" s="27">
        <f t="shared" si="110"/>
        <v>910</v>
      </c>
      <c r="N3046" s="23"/>
      <c r="O3046" s="24" t="s">
        <v>32</v>
      </c>
    </row>
    <row r="3047" s="1" customFormat="1" ht="18.75" spans="1:15">
      <c r="A3047" s="121">
        <v>3043</v>
      </c>
      <c r="B3047" s="121" t="s">
        <v>14518</v>
      </c>
      <c r="C3047" s="121" t="s">
        <v>11004</v>
      </c>
      <c r="D3047" s="121" t="s">
        <v>10034</v>
      </c>
      <c r="E3047" s="121" t="s">
        <v>14519</v>
      </c>
      <c r="F3047" s="142" t="s">
        <v>17539</v>
      </c>
      <c r="G3047" s="143" t="s">
        <v>18026</v>
      </c>
      <c r="H3047" s="141" t="s">
        <v>194</v>
      </c>
      <c r="I3047" s="142">
        <v>3</v>
      </c>
      <c r="J3047" s="144" t="s">
        <v>18025</v>
      </c>
      <c r="K3047" s="141" t="s">
        <v>14748</v>
      </c>
      <c r="L3047" s="142">
        <v>3</v>
      </c>
      <c r="M3047" s="27">
        <f t="shared" si="110"/>
        <v>390</v>
      </c>
      <c r="N3047" s="23"/>
      <c r="O3047" s="24" t="s">
        <v>32</v>
      </c>
    </row>
    <row r="3048" s="1" customFormat="1" ht="18.75" spans="1:15">
      <c r="A3048" s="121">
        <v>3044</v>
      </c>
      <c r="B3048" s="121" t="s">
        <v>14518</v>
      </c>
      <c r="C3048" s="121" t="s">
        <v>11004</v>
      </c>
      <c r="D3048" s="121" t="s">
        <v>10034</v>
      </c>
      <c r="E3048" s="121" t="s">
        <v>14519</v>
      </c>
      <c r="F3048" s="142" t="s">
        <v>17539</v>
      </c>
      <c r="G3048" s="143" t="s">
        <v>18027</v>
      </c>
      <c r="H3048" s="141" t="s">
        <v>194</v>
      </c>
      <c r="I3048" s="142">
        <v>5</v>
      </c>
      <c r="J3048" s="144" t="s">
        <v>18028</v>
      </c>
      <c r="K3048" s="141" t="s">
        <v>14748</v>
      </c>
      <c r="L3048" s="142">
        <v>5</v>
      </c>
      <c r="M3048" s="27">
        <f t="shared" si="110"/>
        <v>650</v>
      </c>
      <c r="N3048" s="23"/>
      <c r="O3048" s="24" t="s">
        <v>32</v>
      </c>
    </row>
    <row r="3049" s="1" customFormat="1" ht="18.75" spans="1:15">
      <c r="A3049" s="121">
        <v>3045</v>
      </c>
      <c r="B3049" s="121" t="s">
        <v>14518</v>
      </c>
      <c r="C3049" s="121" t="s">
        <v>11004</v>
      </c>
      <c r="D3049" s="121" t="s">
        <v>10034</v>
      </c>
      <c r="E3049" s="121" t="s">
        <v>14519</v>
      </c>
      <c r="F3049" s="142" t="s">
        <v>17539</v>
      </c>
      <c r="G3049" s="143" t="s">
        <v>18029</v>
      </c>
      <c r="H3049" s="141" t="s">
        <v>194</v>
      </c>
      <c r="I3049" s="142">
        <v>4</v>
      </c>
      <c r="J3049" s="144" t="s">
        <v>18025</v>
      </c>
      <c r="K3049" s="141" t="s">
        <v>14748</v>
      </c>
      <c r="L3049" s="142">
        <v>4</v>
      </c>
      <c r="M3049" s="27">
        <f t="shared" si="110"/>
        <v>520</v>
      </c>
      <c r="N3049" s="23"/>
      <c r="O3049" s="24" t="s">
        <v>32</v>
      </c>
    </row>
    <row r="3050" s="1" customFormat="1" ht="18.75" spans="1:15">
      <c r="A3050" s="121">
        <v>3046</v>
      </c>
      <c r="B3050" s="121" t="s">
        <v>14518</v>
      </c>
      <c r="C3050" s="121" t="s">
        <v>11004</v>
      </c>
      <c r="D3050" s="121" t="s">
        <v>10034</v>
      </c>
      <c r="E3050" s="121" t="s">
        <v>14519</v>
      </c>
      <c r="F3050" s="142" t="s">
        <v>17539</v>
      </c>
      <c r="G3050" s="143" t="s">
        <v>18030</v>
      </c>
      <c r="H3050" s="141" t="s">
        <v>194</v>
      </c>
      <c r="I3050" s="142">
        <v>4</v>
      </c>
      <c r="J3050" s="144"/>
      <c r="K3050" s="141" t="s">
        <v>14748</v>
      </c>
      <c r="L3050" s="142">
        <v>4</v>
      </c>
      <c r="M3050" s="27">
        <f t="shared" si="110"/>
        <v>520</v>
      </c>
      <c r="N3050" s="23"/>
      <c r="O3050" s="24" t="s">
        <v>32</v>
      </c>
    </row>
    <row r="3051" s="1" customFormat="1" ht="18.75" spans="1:15">
      <c r="A3051" s="121">
        <v>3047</v>
      </c>
      <c r="B3051" s="121" t="s">
        <v>14518</v>
      </c>
      <c r="C3051" s="121" t="s">
        <v>11004</v>
      </c>
      <c r="D3051" s="121" t="s">
        <v>10034</v>
      </c>
      <c r="E3051" s="121" t="s">
        <v>14519</v>
      </c>
      <c r="F3051" s="142" t="s">
        <v>17539</v>
      </c>
      <c r="G3051" s="143" t="s">
        <v>16878</v>
      </c>
      <c r="H3051" s="141" t="s">
        <v>194</v>
      </c>
      <c r="I3051" s="142">
        <v>4</v>
      </c>
      <c r="J3051" s="144"/>
      <c r="K3051" s="141" t="s">
        <v>14748</v>
      </c>
      <c r="L3051" s="142">
        <v>4</v>
      </c>
      <c r="M3051" s="27">
        <f t="shared" si="110"/>
        <v>520</v>
      </c>
      <c r="N3051" s="23"/>
      <c r="O3051" s="24" t="s">
        <v>32</v>
      </c>
    </row>
    <row r="3052" s="1" customFormat="1" ht="18.75" spans="1:15">
      <c r="A3052" s="121">
        <v>3048</v>
      </c>
      <c r="B3052" s="121" t="s">
        <v>14518</v>
      </c>
      <c r="C3052" s="121" t="s">
        <v>11004</v>
      </c>
      <c r="D3052" s="121" t="s">
        <v>10034</v>
      </c>
      <c r="E3052" s="121" t="s">
        <v>14519</v>
      </c>
      <c r="F3052" s="142" t="s">
        <v>17539</v>
      </c>
      <c r="G3052" s="143" t="s">
        <v>18031</v>
      </c>
      <c r="H3052" s="141" t="s">
        <v>194</v>
      </c>
      <c r="I3052" s="142">
        <v>2</v>
      </c>
      <c r="J3052" s="144"/>
      <c r="K3052" s="141" t="s">
        <v>14748</v>
      </c>
      <c r="L3052" s="142">
        <v>2</v>
      </c>
      <c r="M3052" s="27">
        <f t="shared" si="110"/>
        <v>260</v>
      </c>
      <c r="N3052" s="23"/>
      <c r="O3052" s="24" t="s">
        <v>32</v>
      </c>
    </row>
    <row r="3053" s="1" customFormat="1" ht="18.75" spans="1:15">
      <c r="A3053" s="121">
        <v>3049</v>
      </c>
      <c r="B3053" s="121" t="s">
        <v>14518</v>
      </c>
      <c r="C3053" s="121" t="s">
        <v>11004</v>
      </c>
      <c r="D3053" s="121" t="s">
        <v>10034</v>
      </c>
      <c r="E3053" s="121" t="s">
        <v>14519</v>
      </c>
      <c r="F3053" s="142" t="s">
        <v>17539</v>
      </c>
      <c r="G3053" s="143" t="s">
        <v>18032</v>
      </c>
      <c r="H3053" s="141" t="s">
        <v>194</v>
      </c>
      <c r="I3053" s="142">
        <v>7</v>
      </c>
      <c r="J3053" s="144"/>
      <c r="K3053" s="141" t="s">
        <v>14748</v>
      </c>
      <c r="L3053" s="142">
        <v>7</v>
      </c>
      <c r="M3053" s="27">
        <f t="shared" si="110"/>
        <v>910</v>
      </c>
      <c r="N3053" s="23"/>
      <c r="O3053" s="24" t="s">
        <v>32</v>
      </c>
    </row>
    <row r="3054" s="1" customFormat="1" ht="18.75" spans="1:15">
      <c r="A3054" s="121">
        <v>3050</v>
      </c>
      <c r="B3054" s="121" t="s">
        <v>14518</v>
      </c>
      <c r="C3054" s="121" t="s">
        <v>11004</v>
      </c>
      <c r="D3054" s="121" t="s">
        <v>10034</v>
      </c>
      <c r="E3054" s="121" t="s">
        <v>14519</v>
      </c>
      <c r="F3054" s="142" t="s">
        <v>17539</v>
      </c>
      <c r="G3054" s="143" t="s">
        <v>18033</v>
      </c>
      <c r="H3054" s="141" t="s">
        <v>194</v>
      </c>
      <c r="I3054" s="142">
        <v>5</v>
      </c>
      <c r="J3054" s="144" t="s">
        <v>18034</v>
      </c>
      <c r="K3054" s="141" t="s">
        <v>14748</v>
      </c>
      <c r="L3054" s="142">
        <v>5</v>
      </c>
      <c r="M3054" s="27">
        <f t="shared" si="110"/>
        <v>650</v>
      </c>
      <c r="N3054" s="23"/>
      <c r="O3054" s="24" t="s">
        <v>32</v>
      </c>
    </row>
    <row r="3055" s="1" customFormat="1" ht="18.75" spans="1:15">
      <c r="A3055" s="121">
        <v>3051</v>
      </c>
      <c r="B3055" s="121" t="s">
        <v>14518</v>
      </c>
      <c r="C3055" s="121" t="s">
        <v>11004</v>
      </c>
      <c r="D3055" s="121" t="s">
        <v>10034</v>
      </c>
      <c r="E3055" s="121" t="s">
        <v>14519</v>
      </c>
      <c r="F3055" s="142" t="s">
        <v>17539</v>
      </c>
      <c r="G3055" s="143" t="s">
        <v>18035</v>
      </c>
      <c r="H3055" s="141" t="s">
        <v>194</v>
      </c>
      <c r="I3055" s="142">
        <v>9</v>
      </c>
      <c r="J3055" s="144" t="s">
        <v>18034</v>
      </c>
      <c r="K3055" s="141" t="s">
        <v>14748</v>
      </c>
      <c r="L3055" s="142">
        <v>9</v>
      </c>
      <c r="M3055" s="27">
        <f t="shared" si="110"/>
        <v>1170</v>
      </c>
      <c r="N3055" s="23"/>
      <c r="O3055" s="24" t="s">
        <v>32</v>
      </c>
    </row>
    <row r="3056" s="1" customFormat="1" ht="18.75" spans="1:15">
      <c r="A3056" s="121">
        <v>3052</v>
      </c>
      <c r="B3056" s="121" t="s">
        <v>14518</v>
      </c>
      <c r="C3056" s="121" t="s">
        <v>11004</v>
      </c>
      <c r="D3056" s="121" t="s">
        <v>10034</v>
      </c>
      <c r="E3056" s="121" t="s">
        <v>14519</v>
      </c>
      <c r="F3056" s="142" t="s">
        <v>17539</v>
      </c>
      <c r="G3056" s="143" t="s">
        <v>18036</v>
      </c>
      <c r="H3056" s="141" t="s">
        <v>194</v>
      </c>
      <c r="I3056" s="142">
        <v>9</v>
      </c>
      <c r="J3056" s="144" t="s">
        <v>18037</v>
      </c>
      <c r="K3056" s="141" t="s">
        <v>14748</v>
      </c>
      <c r="L3056" s="142">
        <v>8</v>
      </c>
      <c r="M3056" s="27">
        <f t="shared" si="110"/>
        <v>1040</v>
      </c>
      <c r="N3056" s="23"/>
      <c r="O3056" s="24" t="s">
        <v>32</v>
      </c>
    </row>
    <row r="3057" s="1" customFormat="1" ht="18.75" spans="1:15">
      <c r="A3057" s="121">
        <v>3053</v>
      </c>
      <c r="B3057" s="121" t="s">
        <v>14518</v>
      </c>
      <c r="C3057" s="121" t="s">
        <v>11004</v>
      </c>
      <c r="D3057" s="121" t="s">
        <v>10034</v>
      </c>
      <c r="E3057" s="121" t="s">
        <v>14519</v>
      </c>
      <c r="F3057" s="142" t="s">
        <v>17539</v>
      </c>
      <c r="G3057" s="143" t="s">
        <v>18038</v>
      </c>
      <c r="H3057" s="141" t="s">
        <v>194</v>
      </c>
      <c r="I3057" s="142">
        <v>4</v>
      </c>
      <c r="J3057" s="144" t="s">
        <v>18037</v>
      </c>
      <c r="K3057" s="141" t="s">
        <v>14748</v>
      </c>
      <c r="L3057" s="142">
        <v>4</v>
      </c>
      <c r="M3057" s="27">
        <f t="shared" si="110"/>
        <v>520</v>
      </c>
      <c r="N3057" s="23"/>
      <c r="O3057" s="24" t="s">
        <v>32</v>
      </c>
    </row>
    <row r="3058" s="1" customFormat="1" ht="18.75" spans="1:15">
      <c r="A3058" s="121">
        <v>3054</v>
      </c>
      <c r="B3058" s="121" t="s">
        <v>14518</v>
      </c>
      <c r="C3058" s="121" t="s">
        <v>11004</v>
      </c>
      <c r="D3058" s="121" t="s">
        <v>10034</v>
      </c>
      <c r="E3058" s="121" t="s">
        <v>14519</v>
      </c>
      <c r="F3058" s="142" t="s">
        <v>17539</v>
      </c>
      <c r="G3058" s="143" t="s">
        <v>18039</v>
      </c>
      <c r="H3058" s="141" t="s">
        <v>194</v>
      </c>
      <c r="I3058" s="142">
        <v>5</v>
      </c>
      <c r="J3058" s="144" t="s">
        <v>18037</v>
      </c>
      <c r="K3058" s="141" t="s">
        <v>14748</v>
      </c>
      <c r="L3058" s="142">
        <v>5</v>
      </c>
      <c r="M3058" s="27">
        <f t="shared" si="110"/>
        <v>650</v>
      </c>
      <c r="N3058" s="23"/>
      <c r="O3058" s="24" t="s">
        <v>32</v>
      </c>
    </row>
    <row r="3059" s="1" customFormat="1" ht="20.25" spans="1:15">
      <c r="A3059" s="121">
        <v>3055</v>
      </c>
      <c r="B3059" s="121" t="s">
        <v>14518</v>
      </c>
      <c r="C3059" s="121" t="s">
        <v>11004</v>
      </c>
      <c r="D3059" s="121" t="s">
        <v>10034</v>
      </c>
      <c r="E3059" s="121" t="s">
        <v>14519</v>
      </c>
      <c r="F3059" s="142" t="s">
        <v>17539</v>
      </c>
      <c r="G3059" s="170" t="s">
        <v>18040</v>
      </c>
      <c r="H3059" s="141" t="s">
        <v>194</v>
      </c>
      <c r="I3059" s="142">
        <v>5</v>
      </c>
      <c r="J3059" s="144" t="s">
        <v>18037</v>
      </c>
      <c r="K3059" s="141" t="s">
        <v>14748</v>
      </c>
      <c r="L3059" s="142">
        <v>4</v>
      </c>
      <c r="M3059" s="27">
        <f t="shared" si="110"/>
        <v>520</v>
      </c>
      <c r="N3059" s="23"/>
      <c r="O3059" s="24" t="s">
        <v>32</v>
      </c>
    </row>
    <row r="3060" s="1" customFormat="1" ht="18.75" spans="1:15">
      <c r="A3060" s="121">
        <v>3056</v>
      </c>
      <c r="B3060" s="121" t="s">
        <v>14518</v>
      </c>
      <c r="C3060" s="121" t="s">
        <v>11004</v>
      </c>
      <c r="D3060" s="121" t="s">
        <v>10034</v>
      </c>
      <c r="E3060" s="121" t="s">
        <v>14519</v>
      </c>
      <c r="F3060" s="142" t="s">
        <v>17539</v>
      </c>
      <c r="G3060" s="143" t="s">
        <v>18041</v>
      </c>
      <c r="H3060" s="141" t="s">
        <v>194</v>
      </c>
      <c r="I3060" s="142">
        <v>6</v>
      </c>
      <c r="J3060" s="144" t="s">
        <v>18042</v>
      </c>
      <c r="K3060" s="141" t="s">
        <v>14748</v>
      </c>
      <c r="L3060" s="142">
        <v>6</v>
      </c>
      <c r="M3060" s="27">
        <f t="shared" si="110"/>
        <v>780</v>
      </c>
      <c r="N3060" s="23"/>
      <c r="O3060" s="24" t="s">
        <v>32</v>
      </c>
    </row>
    <row r="3061" s="1" customFormat="1" ht="18.75" spans="1:15">
      <c r="A3061" s="121">
        <v>3057</v>
      </c>
      <c r="B3061" s="121" t="s">
        <v>14518</v>
      </c>
      <c r="C3061" s="121" t="s">
        <v>11004</v>
      </c>
      <c r="D3061" s="121" t="s">
        <v>10034</v>
      </c>
      <c r="E3061" s="121" t="s">
        <v>14519</v>
      </c>
      <c r="F3061" s="142" t="s">
        <v>17539</v>
      </c>
      <c r="G3061" s="143" t="s">
        <v>18043</v>
      </c>
      <c r="H3061" s="141" t="s">
        <v>194</v>
      </c>
      <c r="I3061" s="142">
        <v>2</v>
      </c>
      <c r="J3061" s="144" t="s">
        <v>18044</v>
      </c>
      <c r="K3061" s="141" t="s">
        <v>14748</v>
      </c>
      <c r="L3061" s="142">
        <v>1</v>
      </c>
      <c r="M3061" s="27">
        <f t="shared" si="110"/>
        <v>130</v>
      </c>
      <c r="N3061" s="23"/>
      <c r="O3061" s="24" t="s">
        <v>32</v>
      </c>
    </row>
    <row r="3062" s="1" customFormat="1" ht="20.25" spans="1:15">
      <c r="A3062" s="121">
        <v>3058</v>
      </c>
      <c r="B3062" s="121" t="s">
        <v>14518</v>
      </c>
      <c r="C3062" s="121" t="s">
        <v>11004</v>
      </c>
      <c r="D3062" s="121" t="s">
        <v>10034</v>
      </c>
      <c r="E3062" s="121" t="s">
        <v>14519</v>
      </c>
      <c r="F3062" s="142" t="s">
        <v>17539</v>
      </c>
      <c r="G3062" s="170" t="s">
        <v>18045</v>
      </c>
      <c r="H3062" s="141" t="s">
        <v>194</v>
      </c>
      <c r="I3062" s="142">
        <v>6</v>
      </c>
      <c r="J3062" s="144" t="s">
        <v>18042</v>
      </c>
      <c r="K3062" s="141" t="s">
        <v>14748</v>
      </c>
      <c r="L3062" s="142">
        <v>6</v>
      </c>
      <c r="M3062" s="27">
        <f t="shared" si="110"/>
        <v>780</v>
      </c>
      <c r="N3062" s="23"/>
      <c r="O3062" s="24" t="s">
        <v>32</v>
      </c>
    </row>
    <row r="3063" s="1" customFormat="1" ht="20.25" spans="1:15">
      <c r="A3063" s="121">
        <v>3059</v>
      </c>
      <c r="B3063" s="121" t="s">
        <v>14518</v>
      </c>
      <c r="C3063" s="121" t="s">
        <v>11004</v>
      </c>
      <c r="D3063" s="121" t="s">
        <v>10034</v>
      </c>
      <c r="E3063" s="121" t="s">
        <v>14519</v>
      </c>
      <c r="F3063" s="142" t="s">
        <v>17539</v>
      </c>
      <c r="G3063" s="170" t="s">
        <v>18046</v>
      </c>
      <c r="H3063" s="141" t="s">
        <v>194</v>
      </c>
      <c r="I3063" s="142">
        <v>6</v>
      </c>
      <c r="J3063" s="144" t="s">
        <v>18042</v>
      </c>
      <c r="K3063" s="141" t="s">
        <v>14748</v>
      </c>
      <c r="L3063" s="142">
        <v>6</v>
      </c>
      <c r="M3063" s="27">
        <f t="shared" si="110"/>
        <v>780</v>
      </c>
      <c r="N3063" s="23"/>
      <c r="O3063" s="24" t="s">
        <v>32</v>
      </c>
    </row>
    <row r="3064" s="1" customFormat="1" ht="18.75" spans="1:15">
      <c r="A3064" s="121">
        <v>3060</v>
      </c>
      <c r="B3064" s="121" t="s">
        <v>14518</v>
      </c>
      <c r="C3064" s="121" t="s">
        <v>11004</v>
      </c>
      <c r="D3064" s="121" t="s">
        <v>10034</v>
      </c>
      <c r="E3064" s="121" t="s">
        <v>14519</v>
      </c>
      <c r="F3064" s="142" t="s">
        <v>17539</v>
      </c>
      <c r="G3064" s="143" t="s">
        <v>18047</v>
      </c>
      <c r="H3064" s="141" t="s">
        <v>194</v>
      </c>
      <c r="I3064" s="142">
        <v>3</v>
      </c>
      <c r="J3064" s="144" t="s">
        <v>18034</v>
      </c>
      <c r="K3064" s="141" t="s">
        <v>14748</v>
      </c>
      <c r="L3064" s="142">
        <v>3</v>
      </c>
      <c r="M3064" s="27">
        <f t="shared" si="110"/>
        <v>390</v>
      </c>
      <c r="N3064" s="23"/>
      <c r="O3064" s="24" t="s">
        <v>32</v>
      </c>
    </row>
    <row r="3065" s="1" customFormat="1" ht="18.75" spans="1:15">
      <c r="A3065" s="121">
        <v>3061</v>
      </c>
      <c r="B3065" s="121" t="s">
        <v>14518</v>
      </c>
      <c r="C3065" s="121" t="s">
        <v>11004</v>
      </c>
      <c r="D3065" s="121" t="s">
        <v>10034</v>
      </c>
      <c r="E3065" s="121" t="s">
        <v>14519</v>
      </c>
      <c r="F3065" s="142" t="s">
        <v>17539</v>
      </c>
      <c r="G3065" s="143" t="s">
        <v>18048</v>
      </c>
      <c r="H3065" s="141" t="s">
        <v>194</v>
      </c>
      <c r="I3065" s="142">
        <v>6</v>
      </c>
      <c r="J3065" s="144" t="s">
        <v>17939</v>
      </c>
      <c r="K3065" s="141" t="s">
        <v>14748</v>
      </c>
      <c r="L3065" s="142">
        <v>6</v>
      </c>
      <c r="M3065" s="27">
        <f t="shared" si="110"/>
        <v>780</v>
      </c>
      <c r="N3065" s="23"/>
      <c r="O3065" s="24" t="s">
        <v>32</v>
      </c>
    </row>
    <row r="3066" s="1" customFormat="1" ht="18.75" spans="1:15">
      <c r="A3066" s="121">
        <v>3062</v>
      </c>
      <c r="B3066" s="121" t="s">
        <v>14518</v>
      </c>
      <c r="C3066" s="121" t="s">
        <v>11004</v>
      </c>
      <c r="D3066" s="121" t="s">
        <v>10034</v>
      </c>
      <c r="E3066" s="121" t="s">
        <v>14519</v>
      </c>
      <c r="F3066" s="142" t="s">
        <v>17539</v>
      </c>
      <c r="G3066" s="143" t="s">
        <v>18049</v>
      </c>
      <c r="H3066" s="141" t="s">
        <v>194</v>
      </c>
      <c r="I3066" s="142">
        <v>3</v>
      </c>
      <c r="J3066" s="144" t="s">
        <v>17939</v>
      </c>
      <c r="K3066" s="141" t="s">
        <v>14748</v>
      </c>
      <c r="L3066" s="142">
        <v>3</v>
      </c>
      <c r="M3066" s="27">
        <f t="shared" si="110"/>
        <v>390</v>
      </c>
      <c r="N3066" s="23"/>
      <c r="O3066" s="24" t="s">
        <v>32</v>
      </c>
    </row>
    <row r="3067" s="1" customFormat="1" ht="18.75" spans="1:15">
      <c r="A3067" s="121">
        <v>3063</v>
      </c>
      <c r="B3067" s="121" t="s">
        <v>14518</v>
      </c>
      <c r="C3067" s="121" t="s">
        <v>11004</v>
      </c>
      <c r="D3067" s="121" t="s">
        <v>10034</v>
      </c>
      <c r="E3067" s="121" t="s">
        <v>14519</v>
      </c>
      <c r="F3067" s="142" t="s">
        <v>17539</v>
      </c>
      <c r="G3067" s="143" t="s">
        <v>18050</v>
      </c>
      <c r="H3067" s="141" t="s">
        <v>194</v>
      </c>
      <c r="I3067" s="142">
        <v>4</v>
      </c>
      <c r="J3067" s="144" t="s">
        <v>17939</v>
      </c>
      <c r="K3067" s="141" t="s">
        <v>14748</v>
      </c>
      <c r="L3067" s="142">
        <v>4</v>
      </c>
      <c r="M3067" s="27">
        <f t="shared" si="110"/>
        <v>520</v>
      </c>
      <c r="N3067" s="23"/>
      <c r="O3067" s="24" t="s">
        <v>32</v>
      </c>
    </row>
    <row r="3068" s="1" customFormat="1" ht="18.75" spans="1:15">
      <c r="A3068" s="121">
        <v>3064</v>
      </c>
      <c r="B3068" s="121" t="s">
        <v>14518</v>
      </c>
      <c r="C3068" s="121" t="s">
        <v>11004</v>
      </c>
      <c r="D3068" s="121" t="s">
        <v>10034</v>
      </c>
      <c r="E3068" s="121" t="s">
        <v>14519</v>
      </c>
      <c r="F3068" s="142" t="s">
        <v>17539</v>
      </c>
      <c r="G3068" s="143" t="s">
        <v>18051</v>
      </c>
      <c r="H3068" s="141" t="s">
        <v>194</v>
      </c>
      <c r="I3068" s="142">
        <v>3</v>
      </c>
      <c r="J3068" s="144" t="s">
        <v>17939</v>
      </c>
      <c r="K3068" s="141" t="s">
        <v>14748</v>
      </c>
      <c r="L3068" s="142">
        <v>3</v>
      </c>
      <c r="M3068" s="27">
        <f t="shared" si="110"/>
        <v>390</v>
      </c>
      <c r="N3068" s="23"/>
      <c r="O3068" s="24" t="s">
        <v>32</v>
      </c>
    </row>
    <row r="3069" s="1" customFormat="1" ht="18.75" spans="1:15">
      <c r="A3069" s="121">
        <v>3065</v>
      </c>
      <c r="B3069" s="121" t="s">
        <v>14518</v>
      </c>
      <c r="C3069" s="121" t="s">
        <v>11004</v>
      </c>
      <c r="D3069" s="121" t="s">
        <v>10034</v>
      </c>
      <c r="E3069" s="121" t="s">
        <v>14519</v>
      </c>
      <c r="F3069" s="142" t="s">
        <v>17539</v>
      </c>
      <c r="G3069" s="143" t="s">
        <v>370</v>
      </c>
      <c r="H3069" s="141" t="s">
        <v>194</v>
      </c>
      <c r="I3069" s="142">
        <v>5</v>
      </c>
      <c r="J3069" s="144" t="s">
        <v>17939</v>
      </c>
      <c r="K3069" s="141" t="s">
        <v>14748</v>
      </c>
      <c r="L3069" s="142">
        <v>5</v>
      </c>
      <c r="M3069" s="27">
        <f t="shared" si="110"/>
        <v>650</v>
      </c>
      <c r="N3069" s="23"/>
      <c r="O3069" s="24" t="s">
        <v>32</v>
      </c>
    </row>
    <row r="3070" s="1" customFormat="1" ht="18.75" spans="1:15">
      <c r="A3070" s="121">
        <v>3066</v>
      </c>
      <c r="B3070" s="121" t="s">
        <v>14518</v>
      </c>
      <c r="C3070" s="121" t="s">
        <v>11004</v>
      </c>
      <c r="D3070" s="121" t="s">
        <v>10034</v>
      </c>
      <c r="E3070" s="121" t="s">
        <v>14519</v>
      </c>
      <c r="F3070" s="142" t="s">
        <v>17539</v>
      </c>
      <c r="G3070" s="143" t="s">
        <v>18052</v>
      </c>
      <c r="H3070" s="141" t="s">
        <v>194</v>
      </c>
      <c r="I3070" s="142">
        <v>1</v>
      </c>
      <c r="J3070" s="144" t="s">
        <v>17939</v>
      </c>
      <c r="K3070" s="141" t="s">
        <v>14748</v>
      </c>
      <c r="L3070" s="142">
        <v>1</v>
      </c>
      <c r="M3070" s="27">
        <f t="shared" si="110"/>
        <v>130</v>
      </c>
      <c r="N3070" s="23"/>
      <c r="O3070" s="24" t="s">
        <v>32</v>
      </c>
    </row>
    <row r="3071" s="1" customFormat="1" ht="18.75" spans="1:15">
      <c r="A3071" s="121">
        <v>3067</v>
      </c>
      <c r="B3071" s="121" t="s">
        <v>14518</v>
      </c>
      <c r="C3071" s="121" t="s">
        <v>11004</v>
      </c>
      <c r="D3071" s="121" t="s">
        <v>10034</v>
      </c>
      <c r="E3071" s="121" t="s">
        <v>14519</v>
      </c>
      <c r="F3071" s="142" t="s">
        <v>17539</v>
      </c>
      <c r="G3071" s="143" t="s">
        <v>18053</v>
      </c>
      <c r="H3071" s="141" t="s">
        <v>194</v>
      </c>
      <c r="I3071" s="142">
        <v>6</v>
      </c>
      <c r="J3071" s="144" t="s">
        <v>17939</v>
      </c>
      <c r="K3071" s="141" t="s">
        <v>14748</v>
      </c>
      <c r="L3071" s="142">
        <v>6</v>
      </c>
      <c r="M3071" s="27">
        <f t="shared" ref="M3071:M3102" si="111">L3071*130</f>
        <v>780</v>
      </c>
      <c r="N3071" s="23"/>
      <c r="O3071" s="24" t="s">
        <v>32</v>
      </c>
    </row>
    <row r="3072" s="1" customFormat="1" ht="18.75" spans="1:15">
      <c r="A3072" s="121">
        <v>3068</v>
      </c>
      <c r="B3072" s="121" t="s">
        <v>14518</v>
      </c>
      <c r="C3072" s="121" t="s">
        <v>11004</v>
      </c>
      <c r="D3072" s="121" t="s">
        <v>10034</v>
      </c>
      <c r="E3072" s="121" t="s">
        <v>14519</v>
      </c>
      <c r="F3072" s="142" t="s">
        <v>17539</v>
      </c>
      <c r="G3072" s="143" t="s">
        <v>18054</v>
      </c>
      <c r="H3072" s="141" t="s">
        <v>194</v>
      </c>
      <c r="I3072" s="142">
        <v>5</v>
      </c>
      <c r="J3072" s="144" t="s">
        <v>17939</v>
      </c>
      <c r="K3072" s="141" t="s">
        <v>14748</v>
      </c>
      <c r="L3072" s="142">
        <v>5</v>
      </c>
      <c r="M3072" s="27">
        <f t="shared" si="111"/>
        <v>650</v>
      </c>
      <c r="N3072" s="23"/>
      <c r="O3072" s="24" t="s">
        <v>32</v>
      </c>
    </row>
    <row r="3073" s="1" customFormat="1" ht="18.75" spans="1:15">
      <c r="A3073" s="121">
        <v>3069</v>
      </c>
      <c r="B3073" s="121" t="s">
        <v>14518</v>
      </c>
      <c r="C3073" s="121" t="s">
        <v>11004</v>
      </c>
      <c r="D3073" s="121" t="s">
        <v>10034</v>
      </c>
      <c r="E3073" s="121" t="s">
        <v>14519</v>
      </c>
      <c r="F3073" s="142" t="s">
        <v>17539</v>
      </c>
      <c r="G3073" s="143" t="s">
        <v>18055</v>
      </c>
      <c r="H3073" s="141" t="s">
        <v>194</v>
      </c>
      <c r="I3073" s="142">
        <v>6</v>
      </c>
      <c r="J3073" s="144" t="s">
        <v>17946</v>
      </c>
      <c r="K3073" s="141" t="s">
        <v>14748</v>
      </c>
      <c r="L3073" s="142">
        <v>6</v>
      </c>
      <c r="M3073" s="27">
        <f t="shared" si="111"/>
        <v>780</v>
      </c>
      <c r="N3073" s="23"/>
      <c r="O3073" s="24" t="s">
        <v>32</v>
      </c>
    </row>
    <row r="3074" s="1" customFormat="1" ht="18.75" spans="1:15">
      <c r="A3074" s="121">
        <v>3070</v>
      </c>
      <c r="B3074" s="121" t="s">
        <v>14518</v>
      </c>
      <c r="C3074" s="121" t="s">
        <v>11004</v>
      </c>
      <c r="D3074" s="121" t="s">
        <v>10034</v>
      </c>
      <c r="E3074" s="121" t="s">
        <v>14519</v>
      </c>
      <c r="F3074" s="142" t="s">
        <v>17539</v>
      </c>
      <c r="G3074" s="143" t="s">
        <v>18056</v>
      </c>
      <c r="H3074" s="141" t="s">
        <v>194</v>
      </c>
      <c r="I3074" s="142">
        <v>2</v>
      </c>
      <c r="J3074" s="144" t="s">
        <v>17946</v>
      </c>
      <c r="K3074" s="141" t="s">
        <v>14748</v>
      </c>
      <c r="L3074" s="142">
        <v>2</v>
      </c>
      <c r="M3074" s="27">
        <f t="shared" si="111"/>
        <v>260</v>
      </c>
      <c r="N3074" s="23"/>
      <c r="O3074" s="24" t="s">
        <v>32</v>
      </c>
    </row>
    <row r="3075" s="1" customFormat="1" ht="18.75" spans="1:15">
      <c r="A3075" s="121">
        <v>3071</v>
      </c>
      <c r="B3075" s="121" t="s">
        <v>14518</v>
      </c>
      <c r="C3075" s="121" t="s">
        <v>11004</v>
      </c>
      <c r="D3075" s="121" t="s">
        <v>10034</v>
      </c>
      <c r="E3075" s="121" t="s">
        <v>14519</v>
      </c>
      <c r="F3075" s="142" t="s">
        <v>17539</v>
      </c>
      <c r="G3075" s="143" t="s">
        <v>18057</v>
      </c>
      <c r="H3075" s="141" t="s">
        <v>194</v>
      </c>
      <c r="I3075" s="142">
        <v>4</v>
      </c>
      <c r="J3075" s="144" t="s">
        <v>17946</v>
      </c>
      <c r="K3075" s="141" t="s">
        <v>14748</v>
      </c>
      <c r="L3075" s="142">
        <v>4</v>
      </c>
      <c r="M3075" s="27">
        <f t="shared" si="111"/>
        <v>520</v>
      </c>
      <c r="N3075" s="23"/>
      <c r="O3075" s="24" t="s">
        <v>32</v>
      </c>
    </row>
    <row r="3076" s="1" customFormat="1" ht="18.75" spans="1:15">
      <c r="A3076" s="121">
        <v>3072</v>
      </c>
      <c r="B3076" s="121" t="s">
        <v>14518</v>
      </c>
      <c r="C3076" s="121" t="s">
        <v>11004</v>
      </c>
      <c r="D3076" s="121" t="s">
        <v>10034</v>
      </c>
      <c r="E3076" s="121" t="s">
        <v>14519</v>
      </c>
      <c r="F3076" s="142" t="s">
        <v>17539</v>
      </c>
      <c r="G3076" s="143" t="s">
        <v>18058</v>
      </c>
      <c r="H3076" s="141" t="s">
        <v>194</v>
      </c>
      <c r="I3076" s="142">
        <v>1</v>
      </c>
      <c r="J3076" s="144" t="s">
        <v>17946</v>
      </c>
      <c r="K3076" s="141" t="s">
        <v>14748</v>
      </c>
      <c r="L3076" s="142">
        <v>1</v>
      </c>
      <c r="M3076" s="27">
        <f t="shared" si="111"/>
        <v>130</v>
      </c>
      <c r="N3076" s="23"/>
      <c r="O3076" s="24" t="s">
        <v>32</v>
      </c>
    </row>
    <row r="3077" s="1" customFormat="1" ht="18.75" spans="1:15">
      <c r="A3077" s="121">
        <v>3073</v>
      </c>
      <c r="B3077" s="121" t="s">
        <v>14518</v>
      </c>
      <c r="C3077" s="121" t="s">
        <v>11004</v>
      </c>
      <c r="D3077" s="121" t="s">
        <v>10034</v>
      </c>
      <c r="E3077" s="121" t="s">
        <v>14519</v>
      </c>
      <c r="F3077" s="142" t="s">
        <v>17539</v>
      </c>
      <c r="G3077" s="143" t="s">
        <v>18059</v>
      </c>
      <c r="H3077" s="141" t="s">
        <v>194</v>
      </c>
      <c r="I3077" s="142">
        <v>6</v>
      </c>
      <c r="J3077" s="144" t="s">
        <v>17946</v>
      </c>
      <c r="K3077" s="141" t="s">
        <v>14748</v>
      </c>
      <c r="L3077" s="142">
        <v>6</v>
      </c>
      <c r="M3077" s="27">
        <f t="shared" si="111"/>
        <v>780</v>
      </c>
      <c r="N3077" s="23"/>
      <c r="O3077" s="24" t="s">
        <v>32</v>
      </c>
    </row>
    <row r="3078" s="1" customFormat="1" ht="18.75" spans="1:15">
      <c r="A3078" s="121">
        <v>3074</v>
      </c>
      <c r="B3078" s="121" t="s">
        <v>14518</v>
      </c>
      <c r="C3078" s="121" t="s">
        <v>11004</v>
      </c>
      <c r="D3078" s="121" t="s">
        <v>10034</v>
      </c>
      <c r="E3078" s="121" t="s">
        <v>14519</v>
      </c>
      <c r="F3078" s="142" t="s">
        <v>17539</v>
      </c>
      <c r="G3078" s="143" t="s">
        <v>18060</v>
      </c>
      <c r="H3078" s="141" t="s">
        <v>194</v>
      </c>
      <c r="I3078" s="142">
        <v>6</v>
      </c>
      <c r="J3078" s="144" t="s">
        <v>17946</v>
      </c>
      <c r="K3078" s="141" t="s">
        <v>14748</v>
      </c>
      <c r="L3078" s="142">
        <v>6</v>
      </c>
      <c r="M3078" s="27">
        <f t="shared" si="111"/>
        <v>780</v>
      </c>
      <c r="N3078" s="23"/>
      <c r="O3078" s="24" t="s">
        <v>32</v>
      </c>
    </row>
    <row r="3079" s="1" customFormat="1" ht="18.75" spans="1:15">
      <c r="A3079" s="121">
        <v>3075</v>
      </c>
      <c r="B3079" s="121" t="s">
        <v>14518</v>
      </c>
      <c r="C3079" s="121" t="s">
        <v>11004</v>
      </c>
      <c r="D3079" s="121" t="s">
        <v>10034</v>
      </c>
      <c r="E3079" s="121" t="s">
        <v>14519</v>
      </c>
      <c r="F3079" s="142" t="s">
        <v>17539</v>
      </c>
      <c r="G3079" s="143" t="s">
        <v>18061</v>
      </c>
      <c r="H3079" s="141" t="s">
        <v>194</v>
      </c>
      <c r="I3079" s="142">
        <v>5</v>
      </c>
      <c r="J3079" s="144" t="s">
        <v>17946</v>
      </c>
      <c r="K3079" s="141" t="s">
        <v>14748</v>
      </c>
      <c r="L3079" s="142">
        <v>5</v>
      </c>
      <c r="M3079" s="27">
        <f t="shared" si="111"/>
        <v>650</v>
      </c>
      <c r="N3079" s="23"/>
      <c r="O3079" s="24" t="s">
        <v>32</v>
      </c>
    </row>
    <row r="3080" s="1" customFormat="1" ht="18.75" spans="1:15">
      <c r="A3080" s="121">
        <v>3076</v>
      </c>
      <c r="B3080" s="121" t="s">
        <v>14518</v>
      </c>
      <c r="C3080" s="121" t="s">
        <v>11004</v>
      </c>
      <c r="D3080" s="121" t="s">
        <v>10034</v>
      </c>
      <c r="E3080" s="121" t="s">
        <v>14519</v>
      </c>
      <c r="F3080" s="142" t="s">
        <v>17539</v>
      </c>
      <c r="G3080" s="143" t="s">
        <v>18062</v>
      </c>
      <c r="H3080" s="141" t="s">
        <v>194</v>
      </c>
      <c r="I3080" s="142">
        <v>4</v>
      </c>
      <c r="J3080" s="144" t="s">
        <v>17946</v>
      </c>
      <c r="K3080" s="141" t="s">
        <v>14748</v>
      </c>
      <c r="L3080" s="142">
        <v>4</v>
      </c>
      <c r="M3080" s="27">
        <f t="shared" si="111"/>
        <v>520</v>
      </c>
      <c r="N3080" s="23"/>
      <c r="O3080" s="24" t="s">
        <v>32</v>
      </c>
    </row>
    <row r="3081" s="1" customFormat="1" ht="18.75" spans="1:15">
      <c r="A3081" s="121">
        <v>3077</v>
      </c>
      <c r="B3081" s="121" t="s">
        <v>14518</v>
      </c>
      <c r="C3081" s="121" t="s">
        <v>11004</v>
      </c>
      <c r="D3081" s="121" t="s">
        <v>10034</v>
      </c>
      <c r="E3081" s="121" t="s">
        <v>14519</v>
      </c>
      <c r="F3081" s="142" t="s">
        <v>17539</v>
      </c>
      <c r="G3081" s="143" t="s">
        <v>18063</v>
      </c>
      <c r="H3081" s="141" t="s">
        <v>194</v>
      </c>
      <c r="I3081" s="142">
        <v>1</v>
      </c>
      <c r="J3081" s="144" t="s">
        <v>17946</v>
      </c>
      <c r="K3081" s="141" t="s">
        <v>14748</v>
      </c>
      <c r="L3081" s="142">
        <v>1</v>
      </c>
      <c r="M3081" s="27">
        <f t="shared" si="111"/>
        <v>130</v>
      </c>
      <c r="N3081" s="23"/>
      <c r="O3081" s="24" t="s">
        <v>32</v>
      </c>
    </row>
    <row r="3082" s="1" customFormat="1" ht="18.75" spans="1:15">
      <c r="A3082" s="121">
        <v>3078</v>
      </c>
      <c r="B3082" s="121" t="s">
        <v>14518</v>
      </c>
      <c r="C3082" s="121" t="s">
        <v>11004</v>
      </c>
      <c r="D3082" s="121" t="s">
        <v>10034</v>
      </c>
      <c r="E3082" s="121" t="s">
        <v>14519</v>
      </c>
      <c r="F3082" s="142" t="s">
        <v>17539</v>
      </c>
      <c r="G3082" s="143" t="s">
        <v>18064</v>
      </c>
      <c r="H3082" s="141" t="s">
        <v>194</v>
      </c>
      <c r="I3082" s="142">
        <v>6</v>
      </c>
      <c r="J3082" s="144" t="s">
        <v>17946</v>
      </c>
      <c r="K3082" s="141" t="s">
        <v>14748</v>
      </c>
      <c r="L3082" s="142">
        <v>6</v>
      </c>
      <c r="M3082" s="27">
        <f t="shared" si="111"/>
        <v>780</v>
      </c>
      <c r="N3082" s="23"/>
      <c r="O3082" s="24" t="s">
        <v>32</v>
      </c>
    </row>
    <row r="3083" s="1" customFormat="1" ht="18.75" spans="1:15">
      <c r="A3083" s="121">
        <v>3079</v>
      </c>
      <c r="B3083" s="121" t="s">
        <v>14518</v>
      </c>
      <c r="C3083" s="121" t="s">
        <v>11004</v>
      </c>
      <c r="D3083" s="121" t="s">
        <v>10034</v>
      </c>
      <c r="E3083" s="121" t="s">
        <v>14519</v>
      </c>
      <c r="F3083" s="142" t="s">
        <v>17539</v>
      </c>
      <c r="G3083" s="143" t="s">
        <v>11456</v>
      </c>
      <c r="H3083" s="141" t="s">
        <v>194</v>
      </c>
      <c r="I3083" s="142">
        <v>5</v>
      </c>
      <c r="J3083" s="144" t="s">
        <v>18065</v>
      </c>
      <c r="K3083" s="141" t="s">
        <v>14748</v>
      </c>
      <c r="L3083" s="142">
        <v>5</v>
      </c>
      <c r="M3083" s="27">
        <f t="shared" si="111"/>
        <v>650</v>
      </c>
      <c r="N3083" s="23"/>
      <c r="O3083" s="24" t="s">
        <v>32</v>
      </c>
    </row>
    <row r="3084" s="1" customFormat="1" ht="18.75" spans="1:15">
      <c r="A3084" s="121">
        <v>3080</v>
      </c>
      <c r="B3084" s="121" t="s">
        <v>14518</v>
      </c>
      <c r="C3084" s="121" t="s">
        <v>11004</v>
      </c>
      <c r="D3084" s="121" t="s">
        <v>10034</v>
      </c>
      <c r="E3084" s="121" t="s">
        <v>14519</v>
      </c>
      <c r="F3084" s="142" t="s">
        <v>17539</v>
      </c>
      <c r="G3084" s="143" t="s">
        <v>4321</v>
      </c>
      <c r="H3084" s="141" t="s">
        <v>194</v>
      </c>
      <c r="I3084" s="142">
        <v>5</v>
      </c>
      <c r="J3084" s="144" t="s">
        <v>18025</v>
      </c>
      <c r="K3084" s="141" t="s">
        <v>14748</v>
      </c>
      <c r="L3084" s="142">
        <v>5</v>
      </c>
      <c r="M3084" s="27">
        <f t="shared" si="111"/>
        <v>650</v>
      </c>
      <c r="N3084" s="23"/>
      <c r="O3084" s="24" t="s">
        <v>32</v>
      </c>
    </row>
    <row r="3085" s="1" customFormat="1" ht="18.75" spans="1:15">
      <c r="A3085" s="121">
        <v>3081</v>
      </c>
      <c r="B3085" s="121" t="s">
        <v>14518</v>
      </c>
      <c r="C3085" s="121" t="s">
        <v>11004</v>
      </c>
      <c r="D3085" s="121" t="s">
        <v>10034</v>
      </c>
      <c r="E3085" s="121" t="s">
        <v>14519</v>
      </c>
      <c r="F3085" s="142" t="s">
        <v>17539</v>
      </c>
      <c r="G3085" s="143" t="s">
        <v>18066</v>
      </c>
      <c r="H3085" s="141" t="s">
        <v>194</v>
      </c>
      <c r="I3085" s="142">
        <v>5</v>
      </c>
      <c r="J3085" s="144" t="s">
        <v>18065</v>
      </c>
      <c r="K3085" s="141" t="s">
        <v>14748</v>
      </c>
      <c r="L3085" s="142">
        <v>5</v>
      </c>
      <c r="M3085" s="27">
        <f t="shared" si="111"/>
        <v>650</v>
      </c>
      <c r="N3085" s="23"/>
      <c r="O3085" s="24" t="s">
        <v>32</v>
      </c>
    </row>
    <row r="3086" s="1" customFormat="1" ht="18.75" spans="1:15">
      <c r="A3086" s="121">
        <v>3082</v>
      </c>
      <c r="B3086" s="121" t="s">
        <v>14518</v>
      </c>
      <c r="C3086" s="121" t="s">
        <v>11004</v>
      </c>
      <c r="D3086" s="121" t="s">
        <v>10034</v>
      </c>
      <c r="E3086" s="121" t="s">
        <v>14519</v>
      </c>
      <c r="F3086" s="142" t="s">
        <v>17539</v>
      </c>
      <c r="G3086" s="143" t="s">
        <v>18067</v>
      </c>
      <c r="H3086" s="141" t="s">
        <v>194</v>
      </c>
      <c r="I3086" s="142">
        <v>8</v>
      </c>
      <c r="J3086" s="144" t="s">
        <v>18065</v>
      </c>
      <c r="K3086" s="141" t="s">
        <v>14748</v>
      </c>
      <c r="L3086" s="142">
        <v>8</v>
      </c>
      <c r="M3086" s="27">
        <f t="shared" si="111"/>
        <v>1040</v>
      </c>
      <c r="N3086" s="23"/>
      <c r="O3086" s="24" t="s">
        <v>32</v>
      </c>
    </row>
    <row r="3087" s="1" customFormat="1" ht="18.75" spans="1:15">
      <c r="A3087" s="121">
        <v>3083</v>
      </c>
      <c r="B3087" s="121" t="s">
        <v>14518</v>
      </c>
      <c r="C3087" s="121" t="s">
        <v>11004</v>
      </c>
      <c r="D3087" s="121" t="s">
        <v>10034</v>
      </c>
      <c r="E3087" s="121" t="s">
        <v>14519</v>
      </c>
      <c r="F3087" s="142" t="s">
        <v>17539</v>
      </c>
      <c r="G3087" s="143" t="s">
        <v>18068</v>
      </c>
      <c r="H3087" s="141" t="s">
        <v>194</v>
      </c>
      <c r="I3087" s="142">
        <v>4</v>
      </c>
      <c r="J3087" s="144" t="s">
        <v>18065</v>
      </c>
      <c r="K3087" s="141" t="s">
        <v>14748</v>
      </c>
      <c r="L3087" s="142">
        <v>4</v>
      </c>
      <c r="M3087" s="27">
        <f t="shared" si="111"/>
        <v>520</v>
      </c>
      <c r="N3087" s="23"/>
      <c r="O3087" s="24" t="s">
        <v>32</v>
      </c>
    </row>
    <row r="3088" s="1" customFormat="1" ht="18.75" spans="1:15">
      <c r="A3088" s="121">
        <v>3084</v>
      </c>
      <c r="B3088" s="121" t="s">
        <v>14518</v>
      </c>
      <c r="C3088" s="121" t="s">
        <v>11004</v>
      </c>
      <c r="D3088" s="121" t="s">
        <v>10034</v>
      </c>
      <c r="E3088" s="121" t="s">
        <v>14519</v>
      </c>
      <c r="F3088" s="142" t="s">
        <v>17539</v>
      </c>
      <c r="G3088" s="143" t="s">
        <v>18069</v>
      </c>
      <c r="H3088" s="141" t="s">
        <v>194</v>
      </c>
      <c r="I3088" s="142">
        <v>5</v>
      </c>
      <c r="J3088" s="144" t="s">
        <v>18065</v>
      </c>
      <c r="K3088" s="141" t="s">
        <v>14748</v>
      </c>
      <c r="L3088" s="142">
        <v>5</v>
      </c>
      <c r="M3088" s="27">
        <f t="shared" si="111"/>
        <v>650</v>
      </c>
      <c r="N3088" s="23"/>
      <c r="O3088" s="24" t="s">
        <v>32</v>
      </c>
    </row>
    <row r="3089" s="1" customFormat="1" ht="18.75" spans="1:15">
      <c r="A3089" s="121">
        <v>3085</v>
      </c>
      <c r="B3089" s="121" t="s">
        <v>14518</v>
      </c>
      <c r="C3089" s="121" t="s">
        <v>11004</v>
      </c>
      <c r="D3089" s="121" t="s">
        <v>10034</v>
      </c>
      <c r="E3089" s="121" t="s">
        <v>14519</v>
      </c>
      <c r="F3089" s="142" t="s">
        <v>17539</v>
      </c>
      <c r="G3089" s="143" t="s">
        <v>18070</v>
      </c>
      <c r="H3089" s="141" t="s">
        <v>194</v>
      </c>
      <c r="I3089" s="142">
        <v>3</v>
      </c>
      <c r="J3089" s="144" t="s">
        <v>18065</v>
      </c>
      <c r="K3089" s="141" t="s">
        <v>14748</v>
      </c>
      <c r="L3089" s="142">
        <v>3</v>
      </c>
      <c r="M3089" s="27">
        <f t="shared" si="111"/>
        <v>390</v>
      </c>
      <c r="N3089" s="23"/>
      <c r="O3089" s="24" t="s">
        <v>32</v>
      </c>
    </row>
    <row r="3090" s="1" customFormat="1" ht="18.75" spans="1:15">
      <c r="A3090" s="121">
        <v>3086</v>
      </c>
      <c r="B3090" s="121" t="s">
        <v>14518</v>
      </c>
      <c r="C3090" s="121" t="s">
        <v>11004</v>
      </c>
      <c r="D3090" s="121" t="s">
        <v>10034</v>
      </c>
      <c r="E3090" s="121" t="s">
        <v>14519</v>
      </c>
      <c r="F3090" s="142" t="s">
        <v>17539</v>
      </c>
      <c r="G3090" s="143" t="s">
        <v>18071</v>
      </c>
      <c r="H3090" s="141" t="s">
        <v>194</v>
      </c>
      <c r="I3090" s="142">
        <v>5</v>
      </c>
      <c r="J3090" s="144" t="s">
        <v>18065</v>
      </c>
      <c r="K3090" s="141" t="s">
        <v>14748</v>
      </c>
      <c r="L3090" s="142">
        <v>5</v>
      </c>
      <c r="M3090" s="27">
        <f t="shared" si="111"/>
        <v>650</v>
      </c>
      <c r="N3090" s="23"/>
      <c r="O3090" s="24" t="s">
        <v>32</v>
      </c>
    </row>
    <row r="3091" s="1" customFormat="1" ht="18.75" spans="1:15">
      <c r="A3091" s="121">
        <v>3087</v>
      </c>
      <c r="B3091" s="121" t="s">
        <v>14518</v>
      </c>
      <c r="C3091" s="121" t="s">
        <v>11004</v>
      </c>
      <c r="D3091" s="121" t="s">
        <v>10034</v>
      </c>
      <c r="E3091" s="121" t="s">
        <v>14519</v>
      </c>
      <c r="F3091" s="142" t="s">
        <v>17539</v>
      </c>
      <c r="G3091" s="143" t="s">
        <v>18072</v>
      </c>
      <c r="H3091" s="141" t="s">
        <v>194</v>
      </c>
      <c r="I3091" s="142">
        <v>5</v>
      </c>
      <c r="J3091" s="144" t="s">
        <v>18065</v>
      </c>
      <c r="K3091" s="141" t="s">
        <v>14748</v>
      </c>
      <c r="L3091" s="142">
        <v>5</v>
      </c>
      <c r="M3091" s="27">
        <f t="shared" si="111"/>
        <v>650</v>
      </c>
      <c r="N3091" s="23"/>
      <c r="O3091" s="24" t="s">
        <v>32</v>
      </c>
    </row>
    <row r="3092" s="1" customFormat="1" ht="18.75" spans="1:15">
      <c r="A3092" s="121">
        <v>3088</v>
      </c>
      <c r="B3092" s="121" t="s">
        <v>14518</v>
      </c>
      <c r="C3092" s="121" t="s">
        <v>11004</v>
      </c>
      <c r="D3092" s="121" t="s">
        <v>10034</v>
      </c>
      <c r="E3092" s="121" t="s">
        <v>14519</v>
      </c>
      <c r="F3092" s="142" t="s">
        <v>17539</v>
      </c>
      <c r="G3092" s="143" t="s">
        <v>18073</v>
      </c>
      <c r="H3092" s="141" t="s">
        <v>194</v>
      </c>
      <c r="I3092" s="142">
        <v>4</v>
      </c>
      <c r="J3092" s="144" t="s">
        <v>18065</v>
      </c>
      <c r="K3092" s="141" t="s">
        <v>14748</v>
      </c>
      <c r="L3092" s="142">
        <v>4</v>
      </c>
      <c r="M3092" s="27">
        <f t="shared" si="111"/>
        <v>520</v>
      </c>
      <c r="N3092" s="23"/>
      <c r="O3092" s="24" t="s">
        <v>32</v>
      </c>
    </row>
    <row r="3093" s="1" customFormat="1" ht="18.75" spans="1:15">
      <c r="A3093" s="121">
        <v>3089</v>
      </c>
      <c r="B3093" s="121" t="s">
        <v>14518</v>
      </c>
      <c r="C3093" s="121" t="s">
        <v>11004</v>
      </c>
      <c r="D3093" s="121" t="s">
        <v>10034</v>
      </c>
      <c r="E3093" s="121" t="s">
        <v>14519</v>
      </c>
      <c r="F3093" s="142" t="s">
        <v>17539</v>
      </c>
      <c r="G3093" s="143" t="s">
        <v>18074</v>
      </c>
      <c r="H3093" s="141" t="s">
        <v>194</v>
      </c>
      <c r="I3093" s="142">
        <v>4</v>
      </c>
      <c r="J3093" s="144" t="s">
        <v>18065</v>
      </c>
      <c r="K3093" s="141" t="s">
        <v>14748</v>
      </c>
      <c r="L3093" s="142">
        <v>4</v>
      </c>
      <c r="M3093" s="27">
        <f t="shared" si="111"/>
        <v>520</v>
      </c>
      <c r="N3093" s="23"/>
      <c r="O3093" s="24" t="s">
        <v>32</v>
      </c>
    </row>
    <row r="3094" s="1" customFormat="1" ht="18.75" spans="1:15">
      <c r="A3094" s="121">
        <v>3090</v>
      </c>
      <c r="B3094" s="121" t="s">
        <v>14518</v>
      </c>
      <c r="C3094" s="121" t="s">
        <v>11004</v>
      </c>
      <c r="D3094" s="121" t="s">
        <v>10034</v>
      </c>
      <c r="E3094" s="121" t="s">
        <v>14519</v>
      </c>
      <c r="F3094" s="142" t="s">
        <v>17539</v>
      </c>
      <c r="G3094" s="143" t="s">
        <v>18075</v>
      </c>
      <c r="H3094" s="141" t="s">
        <v>194</v>
      </c>
      <c r="I3094" s="142">
        <v>5</v>
      </c>
      <c r="J3094" s="144" t="s">
        <v>18065</v>
      </c>
      <c r="K3094" s="141" t="s">
        <v>14748</v>
      </c>
      <c r="L3094" s="142">
        <v>5</v>
      </c>
      <c r="M3094" s="27">
        <f t="shared" si="111"/>
        <v>650</v>
      </c>
      <c r="N3094" s="23"/>
      <c r="O3094" s="24" t="s">
        <v>32</v>
      </c>
    </row>
    <row r="3095" s="1" customFormat="1" ht="18.75" spans="1:15">
      <c r="A3095" s="121">
        <v>3091</v>
      </c>
      <c r="B3095" s="121" t="s">
        <v>14518</v>
      </c>
      <c r="C3095" s="121" t="s">
        <v>11004</v>
      </c>
      <c r="D3095" s="121" t="s">
        <v>10034</v>
      </c>
      <c r="E3095" s="121" t="s">
        <v>14519</v>
      </c>
      <c r="F3095" s="142" t="s">
        <v>17539</v>
      </c>
      <c r="G3095" s="143" t="s">
        <v>18076</v>
      </c>
      <c r="H3095" s="141" t="s">
        <v>194</v>
      </c>
      <c r="I3095" s="142">
        <v>5</v>
      </c>
      <c r="J3095" s="144" t="s">
        <v>18065</v>
      </c>
      <c r="K3095" s="141" t="s">
        <v>14748</v>
      </c>
      <c r="L3095" s="142">
        <v>5</v>
      </c>
      <c r="M3095" s="27">
        <f t="shared" si="111"/>
        <v>650</v>
      </c>
      <c r="N3095" s="23"/>
      <c r="O3095" s="24" t="s">
        <v>32</v>
      </c>
    </row>
    <row r="3096" s="1" customFormat="1" ht="18.75" spans="1:15">
      <c r="A3096" s="121">
        <v>3092</v>
      </c>
      <c r="B3096" s="121" t="s">
        <v>14518</v>
      </c>
      <c r="C3096" s="121" t="s">
        <v>11004</v>
      </c>
      <c r="D3096" s="121" t="s">
        <v>10034</v>
      </c>
      <c r="E3096" s="121" t="s">
        <v>14519</v>
      </c>
      <c r="F3096" s="142" t="s">
        <v>17539</v>
      </c>
      <c r="G3096" s="143" t="s">
        <v>18077</v>
      </c>
      <c r="H3096" s="141" t="s">
        <v>194</v>
      </c>
      <c r="I3096" s="142">
        <v>4</v>
      </c>
      <c r="J3096" s="144" t="s">
        <v>18065</v>
      </c>
      <c r="K3096" s="141" t="s">
        <v>14748</v>
      </c>
      <c r="L3096" s="142">
        <v>4</v>
      </c>
      <c r="M3096" s="27">
        <f t="shared" si="111"/>
        <v>520</v>
      </c>
      <c r="N3096" s="23"/>
      <c r="O3096" s="24" t="s">
        <v>32</v>
      </c>
    </row>
    <row r="3097" s="1" customFormat="1" ht="18.75" spans="1:15">
      <c r="A3097" s="121">
        <v>3093</v>
      </c>
      <c r="B3097" s="121" t="s">
        <v>14518</v>
      </c>
      <c r="C3097" s="121" t="s">
        <v>11004</v>
      </c>
      <c r="D3097" s="121" t="s">
        <v>10034</v>
      </c>
      <c r="E3097" s="121" t="s">
        <v>14519</v>
      </c>
      <c r="F3097" s="142" t="s">
        <v>17539</v>
      </c>
      <c r="G3097" s="143" t="s">
        <v>18078</v>
      </c>
      <c r="H3097" s="141" t="s">
        <v>194</v>
      </c>
      <c r="I3097" s="142">
        <v>3</v>
      </c>
      <c r="J3097" s="144" t="s">
        <v>18065</v>
      </c>
      <c r="K3097" s="141" t="s">
        <v>14748</v>
      </c>
      <c r="L3097" s="142">
        <v>3</v>
      </c>
      <c r="M3097" s="27">
        <f t="shared" si="111"/>
        <v>390</v>
      </c>
      <c r="N3097" s="23"/>
      <c r="O3097" s="24" t="s">
        <v>32</v>
      </c>
    </row>
    <row r="3098" s="1" customFormat="1" ht="18.75" spans="1:15">
      <c r="A3098" s="121">
        <v>3094</v>
      </c>
      <c r="B3098" s="121" t="s">
        <v>14518</v>
      </c>
      <c r="C3098" s="121" t="s">
        <v>11004</v>
      </c>
      <c r="D3098" s="121" t="s">
        <v>10034</v>
      </c>
      <c r="E3098" s="121" t="s">
        <v>14519</v>
      </c>
      <c r="F3098" s="142" t="s">
        <v>17539</v>
      </c>
      <c r="G3098" s="143" t="s">
        <v>18079</v>
      </c>
      <c r="H3098" s="141" t="s">
        <v>194</v>
      </c>
      <c r="I3098" s="142">
        <v>3</v>
      </c>
      <c r="J3098" s="144" t="s">
        <v>18065</v>
      </c>
      <c r="K3098" s="141" t="s">
        <v>14748</v>
      </c>
      <c r="L3098" s="142">
        <v>3</v>
      </c>
      <c r="M3098" s="27">
        <f t="shared" si="111"/>
        <v>390</v>
      </c>
      <c r="N3098" s="23"/>
      <c r="O3098" s="24" t="s">
        <v>32</v>
      </c>
    </row>
    <row r="3099" s="1" customFormat="1" ht="18.75" spans="1:15">
      <c r="A3099" s="121">
        <v>3095</v>
      </c>
      <c r="B3099" s="121" t="s">
        <v>14518</v>
      </c>
      <c r="C3099" s="121" t="s">
        <v>11004</v>
      </c>
      <c r="D3099" s="121" t="s">
        <v>10034</v>
      </c>
      <c r="E3099" s="121" t="s">
        <v>14519</v>
      </c>
      <c r="F3099" s="142" t="s">
        <v>17539</v>
      </c>
      <c r="G3099" s="143" t="s">
        <v>16217</v>
      </c>
      <c r="H3099" s="141" t="s">
        <v>194</v>
      </c>
      <c r="I3099" s="142">
        <v>3</v>
      </c>
      <c r="J3099" s="144" t="s">
        <v>18065</v>
      </c>
      <c r="K3099" s="141" t="s">
        <v>14748</v>
      </c>
      <c r="L3099" s="142">
        <v>3</v>
      </c>
      <c r="M3099" s="27">
        <f t="shared" si="111"/>
        <v>390</v>
      </c>
      <c r="N3099" s="23"/>
      <c r="O3099" s="24" t="s">
        <v>32</v>
      </c>
    </row>
    <row r="3100" s="1" customFormat="1" ht="18.75" spans="1:15">
      <c r="A3100" s="121">
        <v>3096</v>
      </c>
      <c r="B3100" s="121" t="s">
        <v>14518</v>
      </c>
      <c r="C3100" s="121" t="s">
        <v>11004</v>
      </c>
      <c r="D3100" s="121" t="s">
        <v>10034</v>
      </c>
      <c r="E3100" s="121" t="s">
        <v>14519</v>
      </c>
      <c r="F3100" s="142" t="s">
        <v>17539</v>
      </c>
      <c r="G3100" s="143" t="s">
        <v>18080</v>
      </c>
      <c r="H3100" s="141" t="s">
        <v>194</v>
      </c>
      <c r="I3100" s="142">
        <v>4</v>
      </c>
      <c r="J3100" s="144" t="s">
        <v>18065</v>
      </c>
      <c r="K3100" s="141" t="s">
        <v>14748</v>
      </c>
      <c r="L3100" s="142">
        <v>4</v>
      </c>
      <c r="M3100" s="27">
        <f t="shared" si="111"/>
        <v>520</v>
      </c>
      <c r="N3100" s="23"/>
      <c r="O3100" s="24" t="s">
        <v>32</v>
      </c>
    </row>
    <row r="3101" s="1" customFormat="1" ht="18.75" spans="1:15">
      <c r="A3101" s="121">
        <v>3097</v>
      </c>
      <c r="B3101" s="121" t="s">
        <v>14518</v>
      </c>
      <c r="C3101" s="121" t="s">
        <v>11004</v>
      </c>
      <c r="D3101" s="121" t="s">
        <v>10034</v>
      </c>
      <c r="E3101" s="121" t="s">
        <v>14519</v>
      </c>
      <c r="F3101" s="142" t="s">
        <v>17539</v>
      </c>
      <c r="G3101" s="143" t="s">
        <v>18081</v>
      </c>
      <c r="H3101" s="141" t="s">
        <v>194</v>
      </c>
      <c r="I3101" s="142">
        <v>5</v>
      </c>
      <c r="J3101" s="144" t="s">
        <v>18065</v>
      </c>
      <c r="K3101" s="141" t="s">
        <v>14748</v>
      </c>
      <c r="L3101" s="142">
        <v>5</v>
      </c>
      <c r="M3101" s="27">
        <f t="shared" si="111"/>
        <v>650</v>
      </c>
      <c r="N3101" s="23"/>
      <c r="O3101" s="24" t="s">
        <v>32</v>
      </c>
    </row>
    <row r="3102" s="1" customFormat="1" ht="18.75" spans="1:15">
      <c r="A3102" s="121">
        <v>3098</v>
      </c>
      <c r="B3102" s="121" t="s">
        <v>14518</v>
      </c>
      <c r="C3102" s="121" t="s">
        <v>11004</v>
      </c>
      <c r="D3102" s="121" t="s">
        <v>10034</v>
      </c>
      <c r="E3102" s="121" t="s">
        <v>14519</v>
      </c>
      <c r="F3102" s="142" t="s">
        <v>17539</v>
      </c>
      <c r="G3102" s="143" t="s">
        <v>18082</v>
      </c>
      <c r="H3102" s="141" t="s">
        <v>194</v>
      </c>
      <c r="I3102" s="142">
        <v>4</v>
      </c>
      <c r="J3102" s="144" t="s">
        <v>18065</v>
      </c>
      <c r="K3102" s="141" t="s">
        <v>14748</v>
      </c>
      <c r="L3102" s="142">
        <v>4</v>
      </c>
      <c r="M3102" s="27">
        <f t="shared" si="111"/>
        <v>520</v>
      </c>
      <c r="N3102" s="23"/>
      <c r="O3102" s="24" t="s">
        <v>32</v>
      </c>
    </row>
    <row r="3103" s="1" customFormat="1" ht="18.75" spans="1:15">
      <c r="A3103" s="121">
        <v>3099</v>
      </c>
      <c r="B3103" s="121" t="s">
        <v>14518</v>
      </c>
      <c r="C3103" s="121" t="s">
        <v>11004</v>
      </c>
      <c r="D3103" s="121" t="s">
        <v>10034</v>
      </c>
      <c r="E3103" s="121" t="s">
        <v>14519</v>
      </c>
      <c r="F3103" s="142" t="s">
        <v>17539</v>
      </c>
      <c r="G3103" s="143" t="s">
        <v>18083</v>
      </c>
      <c r="H3103" s="141" t="s">
        <v>194</v>
      </c>
      <c r="I3103" s="142">
        <v>5</v>
      </c>
      <c r="J3103" s="144" t="s">
        <v>18065</v>
      </c>
      <c r="K3103" s="141" t="s">
        <v>14748</v>
      </c>
      <c r="L3103" s="142">
        <v>5</v>
      </c>
      <c r="M3103" s="27">
        <f t="shared" ref="M3103:M3135" si="112">L3103*130</f>
        <v>650</v>
      </c>
      <c r="N3103" s="23"/>
      <c r="O3103" s="24" t="s">
        <v>32</v>
      </c>
    </row>
    <row r="3104" s="1" customFormat="1" ht="18.75" spans="1:15">
      <c r="A3104" s="121">
        <v>3100</v>
      </c>
      <c r="B3104" s="121" t="s">
        <v>14518</v>
      </c>
      <c r="C3104" s="121" t="s">
        <v>11004</v>
      </c>
      <c r="D3104" s="121" t="s">
        <v>10034</v>
      </c>
      <c r="E3104" s="121" t="s">
        <v>14519</v>
      </c>
      <c r="F3104" s="142" t="s">
        <v>17539</v>
      </c>
      <c r="G3104" s="143" t="s">
        <v>18084</v>
      </c>
      <c r="H3104" s="141" t="s">
        <v>194</v>
      </c>
      <c r="I3104" s="142">
        <v>2</v>
      </c>
      <c r="J3104" s="144" t="s">
        <v>18065</v>
      </c>
      <c r="K3104" s="141" t="s">
        <v>14748</v>
      </c>
      <c r="L3104" s="142">
        <v>2</v>
      </c>
      <c r="M3104" s="27">
        <f t="shared" si="112"/>
        <v>260</v>
      </c>
      <c r="N3104" s="23"/>
      <c r="O3104" s="24" t="s">
        <v>32</v>
      </c>
    </row>
    <row r="3105" s="1" customFormat="1" ht="18.75" spans="1:15">
      <c r="A3105" s="121">
        <v>3101</v>
      </c>
      <c r="B3105" s="121" t="s">
        <v>14518</v>
      </c>
      <c r="C3105" s="121" t="s">
        <v>11004</v>
      </c>
      <c r="D3105" s="121" t="s">
        <v>10034</v>
      </c>
      <c r="E3105" s="121" t="s">
        <v>14519</v>
      </c>
      <c r="F3105" s="142" t="s">
        <v>17539</v>
      </c>
      <c r="G3105" s="143" t="s">
        <v>18085</v>
      </c>
      <c r="H3105" s="141" t="s">
        <v>194</v>
      </c>
      <c r="I3105" s="142">
        <v>3</v>
      </c>
      <c r="J3105" s="144" t="s">
        <v>18065</v>
      </c>
      <c r="K3105" s="141" t="s">
        <v>14748</v>
      </c>
      <c r="L3105" s="142">
        <v>3</v>
      </c>
      <c r="M3105" s="27">
        <f t="shared" si="112"/>
        <v>390</v>
      </c>
      <c r="N3105" s="23"/>
      <c r="O3105" s="24" t="s">
        <v>32</v>
      </c>
    </row>
    <row r="3106" s="1" customFormat="1" ht="18.75" spans="1:15">
      <c r="A3106" s="121">
        <v>3102</v>
      </c>
      <c r="B3106" s="121" t="s">
        <v>14518</v>
      </c>
      <c r="C3106" s="121" t="s">
        <v>11004</v>
      </c>
      <c r="D3106" s="121" t="s">
        <v>10034</v>
      </c>
      <c r="E3106" s="121" t="s">
        <v>14519</v>
      </c>
      <c r="F3106" s="142" t="s">
        <v>17539</v>
      </c>
      <c r="G3106" s="143" t="s">
        <v>18086</v>
      </c>
      <c r="H3106" s="141" t="s">
        <v>194</v>
      </c>
      <c r="I3106" s="142">
        <v>6</v>
      </c>
      <c r="J3106" s="144" t="s">
        <v>18065</v>
      </c>
      <c r="K3106" s="141" t="s">
        <v>14748</v>
      </c>
      <c r="L3106" s="142">
        <v>6</v>
      </c>
      <c r="M3106" s="27">
        <f t="shared" si="112"/>
        <v>780</v>
      </c>
      <c r="N3106" s="23"/>
      <c r="O3106" s="24" t="s">
        <v>32</v>
      </c>
    </row>
    <row r="3107" s="1" customFormat="1" ht="18.75" spans="1:15">
      <c r="A3107" s="121">
        <v>3103</v>
      </c>
      <c r="B3107" s="121" t="s">
        <v>14518</v>
      </c>
      <c r="C3107" s="121" t="s">
        <v>11004</v>
      </c>
      <c r="D3107" s="121" t="s">
        <v>10034</v>
      </c>
      <c r="E3107" s="121" t="s">
        <v>14519</v>
      </c>
      <c r="F3107" s="142" t="s">
        <v>17539</v>
      </c>
      <c r="G3107" s="143" t="s">
        <v>18087</v>
      </c>
      <c r="H3107" s="141" t="s">
        <v>194</v>
      </c>
      <c r="I3107" s="142">
        <v>3</v>
      </c>
      <c r="J3107" s="144" t="s">
        <v>18065</v>
      </c>
      <c r="K3107" s="141" t="s">
        <v>14748</v>
      </c>
      <c r="L3107" s="142">
        <v>2</v>
      </c>
      <c r="M3107" s="27">
        <f t="shared" si="112"/>
        <v>260</v>
      </c>
      <c r="N3107" s="23"/>
      <c r="O3107" s="24" t="s">
        <v>32</v>
      </c>
    </row>
    <row r="3108" s="1" customFormat="1" ht="18.75" spans="1:15">
      <c r="A3108" s="121">
        <v>3104</v>
      </c>
      <c r="B3108" s="121" t="s">
        <v>14518</v>
      </c>
      <c r="C3108" s="121" t="s">
        <v>11004</v>
      </c>
      <c r="D3108" s="121" t="s">
        <v>10034</v>
      </c>
      <c r="E3108" s="121" t="s">
        <v>14519</v>
      </c>
      <c r="F3108" s="142" t="s">
        <v>17539</v>
      </c>
      <c r="G3108" s="143" t="s">
        <v>18088</v>
      </c>
      <c r="H3108" s="141" t="s">
        <v>194</v>
      </c>
      <c r="I3108" s="142">
        <v>5</v>
      </c>
      <c r="J3108" s="144" t="s">
        <v>18065</v>
      </c>
      <c r="K3108" s="141" t="s">
        <v>14748</v>
      </c>
      <c r="L3108" s="142">
        <v>4</v>
      </c>
      <c r="M3108" s="27">
        <f t="shared" si="112"/>
        <v>520</v>
      </c>
      <c r="N3108" s="23"/>
      <c r="O3108" s="24" t="s">
        <v>32</v>
      </c>
    </row>
    <row r="3109" s="1" customFormat="1" ht="18.75" spans="1:15">
      <c r="A3109" s="121">
        <v>3105</v>
      </c>
      <c r="B3109" s="121" t="s">
        <v>14518</v>
      </c>
      <c r="C3109" s="121" t="s">
        <v>11004</v>
      </c>
      <c r="D3109" s="121" t="s">
        <v>10034</v>
      </c>
      <c r="E3109" s="121" t="s">
        <v>14519</v>
      </c>
      <c r="F3109" s="142" t="s">
        <v>17539</v>
      </c>
      <c r="G3109" s="143" t="s">
        <v>18089</v>
      </c>
      <c r="H3109" s="141" t="s">
        <v>194</v>
      </c>
      <c r="I3109" s="142">
        <v>4</v>
      </c>
      <c r="J3109" s="144" t="s">
        <v>18090</v>
      </c>
      <c r="K3109" s="141" t="s">
        <v>14748</v>
      </c>
      <c r="L3109" s="142">
        <v>4</v>
      </c>
      <c r="M3109" s="27">
        <f t="shared" si="112"/>
        <v>520</v>
      </c>
      <c r="N3109" s="23"/>
      <c r="O3109" s="24" t="s">
        <v>32</v>
      </c>
    </row>
    <row r="3110" s="1" customFormat="1" ht="18.75" spans="1:15">
      <c r="A3110" s="121">
        <v>3106</v>
      </c>
      <c r="B3110" s="121" t="s">
        <v>14518</v>
      </c>
      <c r="C3110" s="121" t="s">
        <v>11004</v>
      </c>
      <c r="D3110" s="121" t="s">
        <v>10034</v>
      </c>
      <c r="E3110" s="121" t="s">
        <v>14519</v>
      </c>
      <c r="F3110" s="142" t="s">
        <v>17539</v>
      </c>
      <c r="G3110" s="143" t="s">
        <v>18091</v>
      </c>
      <c r="H3110" s="141" t="s">
        <v>194</v>
      </c>
      <c r="I3110" s="142">
        <v>3</v>
      </c>
      <c r="J3110" s="144" t="s">
        <v>18090</v>
      </c>
      <c r="K3110" s="141" t="s">
        <v>14748</v>
      </c>
      <c r="L3110" s="142">
        <v>3</v>
      </c>
      <c r="M3110" s="27">
        <f t="shared" si="112"/>
        <v>390</v>
      </c>
      <c r="N3110" s="23"/>
      <c r="O3110" s="24" t="s">
        <v>32</v>
      </c>
    </row>
    <row r="3111" s="1" customFormat="1" ht="18.75" spans="1:15">
      <c r="A3111" s="121">
        <v>3107</v>
      </c>
      <c r="B3111" s="121" t="s">
        <v>14518</v>
      </c>
      <c r="C3111" s="121" t="s">
        <v>11004</v>
      </c>
      <c r="D3111" s="121" t="s">
        <v>10034</v>
      </c>
      <c r="E3111" s="121" t="s">
        <v>14519</v>
      </c>
      <c r="F3111" s="142" t="s">
        <v>17539</v>
      </c>
      <c r="G3111" s="143" t="s">
        <v>18092</v>
      </c>
      <c r="H3111" s="141" t="s">
        <v>194</v>
      </c>
      <c r="I3111" s="142">
        <v>7</v>
      </c>
      <c r="J3111" s="144" t="s">
        <v>18090</v>
      </c>
      <c r="K3111" s="141" t="s">
        <v>14748</v>
      </c>
      <c r="L3111" s="142">
        <v>7</v>
      </c>
      <c r="M3111" s="27">
        <f t="shared" si="112"/>
        <v>910</v>
      </c>
      <c r="N3111" s="23"/>
      <c r="O3111" s="24" t="s">
        <v>32</v>
      </c>
    </row>
    <row r="3112" s="1" customFormat="1" ht="18.75" spans="1:15">
      <c r="A3112" s="121">
        <v>3108</v>
      </c>
      <c r="B3112" s="121" t="s">
        <v>14518</v>
      </c>
      <c r="C3112" s="121" t="s">
        <v>11004</v>
      </c>
      <c r="D3112" s="121" t="s">
        <v>10034</v>
      </c>
      <c r="E3112" s="121" t="s">
        <v>14519</v>
      </c>
      <c r="F3112" s="142" t="s">
        <v>17539</v>
      </c>
      <c r="G3112" s="143" t="s">
        <v>18093</v>
      </c>
      <c r="H3112" s="141" t="s">
        <v>194</v>
      </c>
      <c r="I3112" s="142">
        <v>8</v>
      </c>
      <c r="J3112" s="144" t="s">
        <v>18090</v>
      </c>
      <c r="K3112" s="141" t="s">
        <v>14748</v>
      </c>
      <c r="L3112" s="142">
        <v>8</v>
      </c>
      <c r="M3112" s="27">
        <f t="shared" si="112"/>
        <v>1040</v>
      </c>
      <c r="N3112" s="23"/>
      <c r="O3112" s="24" t="s">
        <v>32</v>
      </c>
    </row>
    <row r="3113" s="1" customFormat="1" ht="18.75" spans="1:15">
      <c r="A3113" s="121">
        <v>3109</v>
      </c>
      <c r="B3113" s="121" t="s">
        <v>14518</v>
      </c>
      <c r="C3113" s="121" t="s">
        <v>11004</v>
      </c>
      <c r="D3113" s="121" t="s">
        <v>10034</v>
      </c>
      <c r="E3113" s="121" t="s">
        <v>14519</v>
      </c>
      <c r="F3113" s="142" t="s">
        <v>17539</v>
      </c>
      <c r="G3113" s="143" t="s">
        <v>18094</v>
      </c>
      <c r="H3113" s="141" t="s">
        <v>194</v>
      </c>
      <c r="I3113" s="142">
        <v>5</v>
      </c>
      <c r="J3113" s="144" t="s">
        <v>18090</v>
      </c>
      <c r="K3113" s="141" t="s">
        <v>14748</v>
      </c>
      <c r="L3113" s="142">
        <v>5</v>
      </c>
      <c r="M3113" s="27">
        <f t="shared" si="112"/>
        <v>650</v>
      </c>
      <c r="N3113" s="23"/>
      <c r="O3113" s="24" t="s">
        <v>32</v>
      </c>
    </row>
    <row r="3114" s="1" customFormat="1" ht="18.75" spans="1:15">
      <c r="A3114" s="121">
        <v>3110</v>
      </c>
      <c r="B3114" s="121" t="s">
        <v>14518</v>
      </c>
      <c r="C3114" s="121" t="s">
        <v>11004</v>
      </c>
      <c r="D3114" s="121" t="s">
        <v>10034</v>
      </c>
      <c r="E3114" s="121" t="s">
        <v>14519</v>
      </c>
      <c r="F3114" s="142" t="s">
        <v>17539</v>
      </c>
      <c r="G3114" s="143" t="s">
        <v>18095</v>
      </c>
      <c r="H3114" s="141" t="s">
        <v>194</v>
      </c>
      <c r="I3114" s="142">
        <v>5</v>
      </c>
      <c r="J3114" s="144" t="s">
        <v>18090</v>
      </c>
      <c r="K3114" s="141" t="s">
        <v>14748</v>
      </c>
      <c r="L3114" s="142">
        <v>5</v>
      </c>
      <c r="M3114" s="27">
        <f t="shared" si="112"/>
        <v>650</v>
      </c>
      <c r="N3114" s="23"/>
      <c r="O3114" s="24" t="s">
        <v>32</v>
      </c>
    </row>
    <row r="3115" s="1" customFormat="1" ht="18.75" spans="1:15">
      <c r="A3115" s="121">
        <v>3111</v>
      </c>
      <c r="B3115" s="121" t="s">
        <v>14518</v>
      </c>
      <c r="C3115" s="121" t="s">
        <v>11004</v>
      </c>
      <c r="D3115" s="121" t="s">
        <v>10034</v>
      </c>
      <c r="E3115" s="121" t="s">
        <v>14519</v>
      </c>
      <c r="F3115" s="142" t="s">
        <v>17539</v>
      </c>
      <c r="G3115" s="143" t="s">
        <v>18096</v>
      </c>
      <c r="H3115" s="141" t="s">
        <v>194</v>
      </c>
      <c r="I3115" s="142">
        <v>3</v>
      </c>
      <c r="J3115" s="144" t="s">
        <v>18090</v>
      </c>
      <c r="K3115" s="141" t="s">
        <v>14748</v>
      </c>
      <c r="L3115" s="142">
        <v>3</v>
      </c>
      <c r="M3115" s="27">
        <f t="shared" si="112"/>
        <v>390</v>
      </c>
      <c r="N3115" s="23"/>
      <c r="O3115" s="24" t="s">
        <v>32</v>
      </c>
    </row>
    <row r="3116" s="1" customFormat="1" ht="18.75" spans="1:15">
      <c r="A3116" s="121">
        <v>3112</v>
      </c>
      <c r="B3116" s="121" t="s">
        <v>14518</v>
      </c>
      <c r="C3116" s="121" t="s">
        <v>11004</v>
      </c>
      <c r="D3116" s="121" t="s">
        <v>10034</v>
      </c>
      <c r="E3116" s="121" t="s">
        <v>14519</v>
      </c>
      <c r="F3116" s="142" t="s">
        <v>17539</v>
      </c>
      <c r="G3116" s="143" t="s">
        <v>18097</v>
      </c>
      <c r="H3116" s="141" t="s">
        <v>194</v>
      </c>
      <c r="I3116" s="142">
        <v>3</v>
      </c>
      <c r="J3116" s="144" t="s">
        <v>18098</v>
      </c>
      <c r="K3116" s="141" t="s">
        <v>14748</v>
      </c>
      <c r="L3116" s="142">
        <v>3</v>
      </c>
      <c r="M3116" s="27">
        <f t="shared" si="112"/>
        <v>390</v>
      </c>
      <c r="N3116" s="23"/>
      <c r="O3116" s="24" t="s">
        <v>32</v>
      </c>
    </row>
    <row r="3117" s="1" customFormat="1" ht="18.75" spans="1:15">
      <c r="A3117" s="121">
        <v>3113</v>
      </c>
      <c r="B3117" s="121" t="s">
        <v>14518</v>
      </c>
      <c r="C3117" s="121" t="s">
        <v>11004</v>
      </c>
      <c r="D3117" s="121" t="s">
        <v>10034</v>
      </c>
      <c r="E3117" s="121" t="s">
        <v>14519</v>
      </c>
      <c r="F3117" s="142" t="s">
        <v>17539</v>
      </c>
      <c r="G3117" s="143" t="s">
        <v>18099</v>
      </c>
      <c r="H3117" s="141" t="s">
        <v>194</v>
      </c>
      <c r="I3117" s="142">
        <v>3</v>
      </c>
      <c r="J3117" s="144" t="s">
        <v>18098</v>
      </c>
      <c r="K3117" s="141" t="s">
        <v>14748</v>
      </c>
      <c r="L3117" s="142">
        <v>3</v>
      </c>
      <c r="M3117" s="27">
        <f t="shared" si="112"/>
        <v>390</v>
      </c>
      <c r="N3117" s="23"/>
      <c r="O3117" s="24" t="s">
        <v>32</v>
      </c>
    </row>
    <row r="3118" s="1" customFormat="1" ht="18.75" spans="1:15">
      <c r="A3118" s="121">
        <v>3114</v>
      </c>
      <c r="B3118" s="121" t="s">
        <v>14518</v>
      </c>
      <c r="C3118" s="121" t="s">
        <v>11004</v>
      </c>
      <c r="D3118" s="121" t="s">
        <v>10034</v>
      </c>
      <c r="E3118" s="121" t="s">
        <v>14519</v>
      </c>
      <c r="F3118" s="142" t="s">
        <v>17539</v>
      </c>
      <c r="G3118" s="143" t="s">
        <v>18100</v>
      </c>
      <c r="H3118" s="141" t="s">
        <v>194</v>
      </c>
      <c r="I3118" s="142">
        <v>4</v>
      </c>
      <c r="J3118" s="144" t="s">
        <v>18098</v>
      </c>
      <c r="K3118" s="141" t="s">
        <v>14748</v>
      </c>
      <c r="L3118" s="142">
        <v>4</v>
      </c>
      <c r="M3118" s="27">
        <f t="shared" si="112"/>
        <v>520</v>
      </c>
      <c r="N3118" s="23"/>
      <c r="O3118" s="24" t="s">
        <v>32</v>
      </c>
    </row>
    <row r="3119" s="1" customFormat="1" ht="18.75" spans="1:15">
      <c r="A3119" s="121">
        <v>3115</v>
      </c>
      <c r="B3119" s="121" t="s">
        <v>14518</v>
      </c>
      <c r="C3119" s="121" t="s">
        <v>11004</v>
      </c>
      <c r="D3119" s="121" t="s">
        <v>10034</v>
      </c>
      <c r="E3119" s="121" t="s">
        <v>14519</v>
      </c>
      <c r="F3119" s="142" t="s">
        <v>17539</v>
      </c>
      <c r="G3119" s="143" t="s">
        <v>18101</v>
      </c>
      <c r="H3119" s="141" t="s">
        <v>194</v>
      </c>
      <c r="I3119" s="142">
        <v>6</v>
      </c>
      <c r="J3119" s="144" t="s">
        <v>18098</v>
      </c>
      <c r="K3119" s="141" t="s">
        <v>14748</v>
      </c>
      <c r="L3119" s="142">
        <v>6</v>
      </c>
      <c r="M3119" s="27">
        <f t="shared" si="112"/>
        <v>780</v>
      </c>
      <c r="N3119" s="23"/>
      <c r="O3119" s="24" t="s">
        <v>32</v>
      </c>
    </row>
    <row r="3120" s="1" customFormat="1" ht="18.75" spans="1:15">
      <c r="A3120" s="121">
        <v>3116</v>
      </c>
      <c r="B3120" s="121" t="s">
        <v>14518</v>
      </c>
      <c r="C3120" s="121" t="s">
        <v>11004</v>
      </c>
      <c r="D3120" s="121" t="s">
        <v>10034</v>
      </c>
      <c r="E3120" s="121" t="s">
        <v>14519</v>
      </c>
      <c r="F3120" s="142" t="s">
        <v>17539</v>
      </c>
      <c r="G3120" s="143" t="s">
        <v>18102</v>
      </c>
      <c r="H3120" s="141" t="s">
        <v>194</v>
      </c>
      <c r="I3120" s="142">
        <v>9</v>
      </c>
      <c r="J3120" s="144" t="s">
        <v>18098</v>
      </c>
      <c r="K3120" s="141" t="s">
        <v>14748</v>
      </c>
      <c r="L3120" s="142">
        <v>9</v>
      </c>
      <c r="M3120" s="27">
        <f t="shared" si="112"/>
        <v>1170</v>
      </c>
      <c r="N3120" s="23"/>
      <c r="O3120" s="24" t="s">
        <v>32</v>
      </c>
    </row>
    <row r="3121" s="1" customFormat="1" ht="18.75" spans="1:15">
      <c r="A3121" s="121">
        <v>3117</v>
      </c>
      <c r="B3121" s="121" t="s">
        <v>14518</v>
      </c>
      <c r="C3121" s="121" t="s">
        <v>11004</v>
      </c>
      <c r="D3121" s="121" t="s">
        <v>10034</v>
      </c>
      <c r="E3121" s="121" t="s">
        <v>14519</v>
      </c>
      <c r="F3121" s="142" t="s">
        <v>17539</v>
      </c>
      <c r="G3121" s="143" t="s">
        <v>18103</v>
      </c>
      <c r="H3121" s="141" t="s">
        <v>194</v>
      </c>
      <c r="I3121" s="142">
        <v>7</v>
      </c>
      <c r="J3121" s="144" t="s">
        <v>18104</v>
      </c>
      <c r="K3121" s="141" t="s">
        <v>14748</v>
      </c>
      <c r="L3121" s="142">
        <v>5</v>
      </c>
      <c r="M3121" s="27">
        <f t="shared" si="112"/>
        <v>650</v>
      </c>
      <c r="N3121" s="23"/>
      <c r="O3121" s="24" t="s">
        <v>32</v>
      </c>
    </row>
    <row r="3122" s="1" customFormat="1" ht="18.75" spans="1:15">
      <c r="A3122" s="121">
        <v>3118</v>
      </c>
      <c r="B3122" s="121" t="s">
        <v>14518</v>
      </c>
      <c r="C3122" s="121" t="s">
        <v>11004</v>
      </c>
      <c r="D3122" s="121" t="s">
        <v>10034</v>
      </c>
      <c r="E3122" s="121" t="s">
        <v>14519</v>
      </c>
      <c r="F3122" s="142" t="s">
        <v>17539</v>
      </c>
      <c r="G3122" s="143" t="s">
        <v>18105</v>
      </c>
      <c r="H3122" s="141" t="s">
        <v>194</v>
      </c>
      <c r="I3122" s="142">
        <v>8</v>
      </c>
      <c r="J3122" s="144" t="s">
        <v>18104</v>
      </c>
      <c r="K3122" s="141" t="s">
        <v>14748</v>
      </c>
      <c r="L3122" s="142">
        <v>8</v>
      </c>
      <c r="M3122" s="27">
        <f t="shared" si="112"/>
        <v>1040</v>
      </c>
      <c r="N3122" s="23"/>
      <c r="O3122" s="24" t="s">
        <v>32</v>
      </c>
    </row>
    <row r="3123" s="1" customFormat="1" ht="18.75" spans="1:15">
      <c r="A3123" s="121">
        <v>3119</v>
      </c>
      <c r="B3123" s="121" t="s">
        <v>14518</v>
      </c>
      <c r="C3123" s="121" t="s">
        <v>11004</v>
      </c>
      <c r="D3123" s="121" t="s">
        <v>10034</v>
      </c>
      <c r="E3123" s="121" t="s">
        <v>14519</v>
      </c>
      <c r="F3123" s="142" t="s">
        <v>17539</v>
      </c>
      <c r="G3123" s="143" t="s">
        <v>18106</v>
      </c>
      <c r="H3123" s="141" t="s">
        <v>194</v>
      </c>
      <c r="I3123" s="142">
        <v>3</v>
      </c>
      <c r="J3123" s="144" t="s">
        <v>18104</v>
      </c>
      <c r="K3123" s="141" t="s">
        <v>14748</v>
      </c>
      <c r="L3123" s="142">
        <v>3</v>
      </c>
      <c r="M3123" s="27">
        <f t="shared" si="112"/>
        <v>390</v>
      </c>
      <c r="N3123" s="23"/>
      <c r="O3123" s="24" t="s">
        <v>32</v>
      </c>
    </row>
    <row r="3124" s="1" customFormat="1" ht="20.25" spans="1:15">
      <c r="A3124" s="121">
        <v>3120</v>
      </c>
      <c r="B3124" s="121" t="s">
        <v>14518</v>
      </c>
      <c r="C3124" s="121" t="s">
        <v>11004</v>
      </c>
      <c r="D3124" s="121" t="s">
        <v>10034</v>
      </c>
      <c r="E3124" s="121" t="s">
        <v>14519</v>
      </c>
      <c r="F3124" s="171" t="s">
        <v>18107</v>
      </c>
      <c r="G3124" s="170" t="s">
        <v>15144</v>
      </c>
      <c r="H3124" s="172" t="s">
        <v>1583</v>
      </c>
      <c r="I3124" s="171">
        <v>4</v>
      </c>
      <c r="J3124" s="121" t="s">
        <v>18108</v>
      </c>
      <c r="K3124" s="172" t="s">
        <v>14748</v>
      </c>
      <c r="L3124" s="27">
        <v>4</v>
      </c>
      <c r="M3124" s="27">
        <f t="shared" si="112"/>
        <v>520</v>
      </c>
      <c r="N3124" s="23"/>
      <c r="O3124" s="24" t="s">
        <v>32</v>
      </c>
    </row>
    <row r="3125" s="1" customFormat="1" ht="20.25" spans="1:15">
      <c r="A3125" s="121">
        <v>3121</v>
      </c>
      <c r="B3125" s="121" t="s">
        <v>14518</v>
      </c>
      <c r="C3125" s="121" t="s">
        <v>11004</v>
      </c>
      <c r="D3125" s="121" t="s">
        <v>10034</v>
      </c>
      <c r="E3125" s="121" t="s">
        <v>14519</v>
      </c>
      <c r="F3125" s="171" t="s">
        <v>18107</v>
      </c>
      <c r="G3125" s="170" t="s">
        <v>18109</v>
      </c>
      <c r="H3125" s="172" t="s">
        <v>1583</v>
      </c>
      <c r="I3125" s="171">
        <v>6</v>
      </c>
      <c r="J3125" s="121" t="s">
        <v>18108</v>
      </c>
      <c r="K3125" s="172" t="s">
        <v>14748</v>
      </c>
      <c r="L3125" s="27">
        <v>4</v>
      </c>
      <c r="M3125" s="27">
        <f t="shared" si="112"/>
        <v>520</v>
      </c>
      <c r="N3125" s="23"/>
      <c r="O3125" s="24" t="s">
        <v>32</v>
      </c>
    </row>
    <row r="3126" s="1" customFormat="1" ht="20.25" spans="1:15">
      <c r="A3126" s="121">
        <v>3122</v>
      </c>
      <c r="B3126" s="121" t="s">
        <v>14518</v>
      </c>
      <c r="C3126" s="121" t="s">
        <v>11004</v>
      </c>
      <c r="D3126" s="121" t="s">
        <v>10034</v>
      </c>
      <c r="E3126" s="121" t="s">
        <v>14519</v>
      </c>
      <c r="F3126" s="171" t="s">
        <v>18107</v>
      </c>
      <c r="G3126" s="170" t="s">
        <v>18110</v>
      </c>
      <c r="H3126" s="172" t="s">
        <v>194</v>
      </c>
      <c r="I3126" s="171">
        <v>4</v>
      </c>
      <c r="J3126" s="121" t="s">
        <v>18108</v>
      </c>
      <c r="K3126" s="172" t="s">
        <v>14748</v>
      </c>
      <c r="L3126" s="27">
        <v>3</v>
      </c>
      <c r="M3126" s="27">
        <f t="shared" si="112"/>
        <v>390</v>
      </c>
      <c r="N3126" s="23"/>
      <c r="O3126" s="24" t="s">
        <v>32</v>
      </c>
    </row>
    <row r="3127" s="1" customFormat="1" ht="20.25" spans="1:15">
      <c r="A3127" s="121">
        <v>3123</v>
      </c>
      <c r="B3127" s="121" t="s">
        <v>14518</v>
      </c>
      <c r="C3127" s="121" t="s">
        <v>11004</v>
      </c>
      <c r="D3127" s="121" t="s">
        <v>10034</v>
      </c>
      <c r="E3127" s="121" t="s">
        <v>14519</v>
      </c>
      <c r="F3127" s="171" t="s">
        <v>18107</v>
      </c>
      <c r="G3127" s="170" t="s">
        <v>18111</v>
      </c>
      <c r="H3127" s="172" t="s">
        <v>1583</v>
      </c>
      <c r="I3127" s="171">
        <v>3</v>
      </c>
      <c r="J3127" s="121" t="s">
        <v>18108</v>
      </c>
      <c r="K3127" s="172" t="s">
        <v>14748</v>
      </c>
      <c r="L3127" s="27">
        <v>3</v>
      </c>
      <c r="M3127" s="27">
        <f t="shared" si="112"/>
        <v>390</v>
      </c>
      <c r="N3127" s="23"/>
      <c r="O3127" s="24" t="s">
        <v>32</v>
      </c>
    </row>
    <row r="3128" s="1" customFormat="1" ht="20.25" spans="1:15">
      <c r="A3128" s="121">
        <v>3124</v>
      </c>
      <c r="B3128" s="121" t="s">
        <v>14518</v>
      </c>
      <c r="C3128" s="121" t="s">
        <v>11004</v>
      </c>
      <c r="D3128" s="121" t="s">
        <v>10034</v>
      </c>
      <c r="E3128" s="121" t="s">
        <v>14519</v>
      </c>
      <c r="F3128" s="171" t="s">
        <v>18107</v>
      </c>
      <c r="G3128" s="170" t="s">
        <v>18112</v>
      </c>
      <c r="H3128" s="172" t="s">
        <v>1583</v>
      </c>
      <c r="I3128" s="171">
        <v>5</v>
      </c>
      <c r="J3128" s="121" t="s">
        <v>18108</v>
      </c>
      <c r="K3128" s="172" t="s">
        <v>14748</v>
      </c>
      <c r="L3128" s="27">
        <v>4</v>
      </c>
      <c r="M3128" s="27">
        <f t="shared" si="112"/>
        <v>520</v>
      </c>
      <c r="N3128" s="23"/>
      <c r="O3128" s="24" t="s">
        <v>32</v>
      </c>
    </row>
    <row r="3129" s="1" customFormat="1" ht="20.25" spans="1:15">
      <c r="A3129" s="121">
        <v>3125</v>
      </c>
      <c r="B3129" s="121" t="s">
        <v>14518</v>
      </c>
      <c r="C3129" s="121" t="s">
        <v>11004</v>
      </c>
      <c r="D3129" s="121" t="s">
        <v>10034</v>
      </c>
      <c r="E3129" s="121" t="s">
        <v>14519</v>
      </c>
      <c r="F3129" s="171" t="s">
        <v>18107</v>
      </c>
      <c r="G3129" s="170" t="s">
        <v>18113</v>
      </c>
      <c r="H3129" s="172" t="s">
        <v>194</v>
      </c>
      <c r="I3129" s="171">
        <v>7</v>
      </c>
      <c r="J3129" s="121" t="s">
        <v>18108</v>
      </c>
      <c r="K3129" s="172" t="s">
        <v>14748</v>
      </c>
      <c r="L3129" s="27">
        <v>7</v>
      </c>
      <c r="M3129" s="27">
        <f t="shared" si="112"/>
        <v>910</v>
      </c>
      <c r="N3129" s="23"/>
      <c r="O3129" s="24" t="s">
        <v>32</v>
      </c>
    </row>
    <row r="3130" s="1" customFormat="1" ht="20.25" spans="1:15">
      <c r="A3130" s="121">
        <v>3126</v>
      </c>
      <c r="B3130" s="121" t="s">
        <v>14518</v>
      </c>
      <c r="C3130" s="121" t="s">
        <v>11004</v>
      </c>
      <c r="D3130" s="121" t="s">
        <v>10034</v>
      </c>
      <c r="E3130" s="121" t="s">
        <v>14519</v>
      </c>
      <c r="F3130" s="171" t="s">
        <v>18107</v>
      </c>
      <c r="G3130" s="170" t="s">
        <v>18114</v>
      </c>
      <c r="H3130" s="172" t="s">
        <v>1583</v>
      </c>
      <c r="I3130" s="171">
        <v>4</v>
      </c>
      <c r="J3130" s="121" t="s">
        <v>18108</v>
      </c>
      <c r="K3130" s="172" t="s">
        <v>14748</v>
      </c>
      <c r="L3130" s="27">
        <v>4</v>
      </c>
      <c r="M3130" s="27">
        <f t="shared" si="112"/>
        <v>520</v>
      </c>
      <c r="N3130" s="23"/>
      <c r="O3130" s="24" t="s">
        <v>32</v>
      </c>
    </row>
    <row r="3131" s="1" customFormat="1" ht="20.25" spans="1:15">
      <c r="A3131" s="121">
        <v>3127</v>
      </c>
      <c r="B3131" s="121" t="s">
        <v>14518</v>
      </c>
      <c r="C3131" s="121" t="s">
        <v>11004</v>
      </c>
      <c r="D3131" s="121" t="s">
        <v>10034</v>
      </c>
      <c r="E3131" s="121" t="s">
        <v>14519</v>
      </c>
      <c r="F3131" s="171" t="s">
        <v>18107</v>
      </c>
      <c r="G3131" s="170" t="s">
        <v>18115</v>
      </c>
      <c r="H3131" s="172" t="s">
        <v>194</v>
      </c>
      <c r="I3131" s="171">
        <v>3</v>
      </c>
      <c r="J3131" s="121" t="s">
        <v>18108</v>
      </c>
      <c r="K3131" s="172" t="s">
        <v>14748</v>
      </c>
      <c r="L3131" s="27">
        <v>3</v>
      </c>
      <c r="M3131" s="27">
        <f t="shared" si="112"/>
        <v>390</v>
      </c>
      <c r="N3131" s="23"/>
      <c r="O3131" s="24" t="s">
        <v>32</v>
      </c>
    </row>
    <row r="3132" s="1" customFormat="1" ht="20.25" spans="1:15">
      <c r="A3132" s="121">
        <v>3128</v>
      </c>
      <c r="B3132" s="121" t="s">
        <v>14518</v>
      </c>
      <c r="C3132" s="121" t="s">
        <v>11004</v>
      </c>
      <c r="D3132" s="121" t="s">
        <v>10034</v>
      </c>
      <c r="E3132" s="121" t="s">
        <v>14519</v>
      </c>
      <c r="F3132" s="171" t="s">
        <v>18107</v>
      </c>
      <c r="G3132" s="170" t="s">
        <v>18116</v>
      </c>
      <c r="H3132" s="172" t="s">
        <v>194</v>
      </c>
      <c r="I3132" s="171">
        <v>4</v>
      </c>
      <c r="J3132" s="121" t="s">
        <v>18108</v>
      </c>
      <c r="K3132" s="172" t="s">
        <v>14748</v>
      </c>
      <c r="L3132" s="27">
        <v>4</v>
      </c>
      <c r="M3132" s="27">
        <f t="shared" si="112"/>
        <v>520</v>
      </c>
      <c r="N3132" s="23"/>
      <c r="O3132" s="24" t="s">
        <v>32</v>
      </c>
    </row>
    <row r="3133" s="1" customFormat="1" ht="20.25" spans="1:15">
      <c r="A3133" s="121">
        <v>3129</v>
      </c>
      <c r="B3133" s="121" t="s">
        <v>14518</v>
      </c>
      <c r="C3133" s="121" t="s">
        <v>11004</v>
      </c>
      <c r="D3133" s="121" t="s">
        <v>10034</v>
      </c>
      <c r="E3133" s="121" t="s">
        <v>14519</v>
      </c>
      <c r="F3133" s="171" t="s">
        <v>18107</v>
      </c>
      <c r="G3133" s="170" t="s">
        <v>18117</v>
      </c>
      <c r="H3133" s="172" t="s">
        <v>1583</v>
      </c>
      <c r="I3133" s="171">
        <v>6</v>
      </c>
      <c r="J3133" s="121" t="s">
        <v>18108</v>
      </c>
      <c r="K3133" s="172" t="s">
        <v>14748</v>
      </c>
      <c r="L3133" s="27">
        <v>4</v>
      </c>
      <c r="M3133" s="27">
        <f t="shared" si="112"/>
        <v>520</v>
      </c>
      <c r="N3133" s="23"/>
      <c r="O3133" s="24" t="s">
        <v>32</v>
      </c>
    </row>
    <row r="3134" s="1" customFormat="1" ht="20.25" spans="1:15">
      <c r="A3134" s="121">
        <v>3130</v>
      </c>
      <c r="B3134" s="121" t="s">
        <v>14518</v>
      </c>
      <c r="C3134" s="121" t="s">
        <v>11004</v>
      </c>
      <c r="D3134" s="121" t="s">
        <v>10034</v>
      </c>
      <c r="E3134" s="121" t="s">
        <v>14519</v>
      </c>
      <c r="F3134" s="171" t="s">
        <v>18107</v>
      </c>
      <c r="G3134" s="170" t="s">
        <v>18118</v>
      </c>
      <c r="H3134" s="172" t="s">
        <v>1583</v>
      </c>
      <c r="I3134" s="171">
        <v>5</v>
      </c>
      <c r="J3134" s="121" t="s">
        <v>18108</v>
      </c>
      <c r="K3134" s="172" t="s">
        <v>14748</v>
      </c>
      <c r="L3134" s="27">
        <v>4</v>
      </c>
      <c r="M3134" s="27">
        <f t="shared" si="112"/>
        <v>520</v>
      </c>
      <c r="N3134" s="23"/>
      <c r="O3134" s="24" t="s">
        <v>32</v>
      </c>
    </row>
    <row r="3135" s="1" customFormat="1" ht="20.25" spans="1:15">
      <c r="A3135" s="121">
        <v>3131</v>
      </c>
      <c r="B3135" s="121" t="s">
        <v>14518</v>
      </c>
      <c r="C3135" s="121" t="s">
        <v>11004</v>
      </c>
      <c r="D3135" s="121" t="s">
        <v>10034</v>
      </c>
      <c r="E3135" s="121" t="s">
        <v>14519</v>
      </c>
      <c r="F3135" s="171" t="s">
        <v>18107</v>
      </c>
      <c r="G3135" s="170" t="s">
        <v>18119</v>
      </c>
      <c r="H3135" s="172" t="s">
        <v>194</v>
      </c>
      <c r="I3135" s="171">
        <v>4</v>
      </c>
      <c r="J3135" s="121" t="s">
        <v>18108</v>
      </c>
      <c r="K3135" s="172" t="s">
        <v>14748</v>
      </c>
      <c r="L3135" s="27">
        <v>3</v>
      </c>
      <c r="M3135" s="27">
        <f t="shared" si="112"/>
        <v>390</v>
      </c>
      <c r="N3135" s="23"/>
      <c r="O3135" s="24" t="s">
        <v>32</v>
      </c>
    </row>
    <row r="3136" s="1" customFormat="1" ht="20.25" spans="1:15">
      <c r="A3136" s="121">
        <v>3132</v>
      </c>
      <c r="B3136" s="121" t="s">
        <v>14518</v>
      </c>
      <c r="C3136" s="121" t="s">
        <v>11004</v>
      </c>
      <c r="D3136" s="121" t="s">
        <v>10034</v>
      </c>
      <c r="E3136" s="121" t="s">
        <v>14519</v>
      </c>
      <c r="F3136" s="171" t="s">
        <v>18107</v>
      </c>
      <c r="G3136" s="170" t="s">
        <v>18120</v>
      </c>
      <c r="H3136" s="172" t="s">
        <v>51</v>
      </c>
      <c r="I3136" s="171">
        <v>9</v>
      </c>
      <c r="J3136" s="121" t="s">
        <v>18108</v>
      </c>
      <c r="K3136" s="172" t="s">
        <v>14748</v>
      </c>
      <c r="L3136" s="27">
        <v>7</v>
      </c>
      <c r="M3136" s="27">
        <f>L3136*312</f>
        <v>2184</v>
      </c>
      <c r="N3136" s="23"/>
      <c r="O3136" s="24" t="s">
        <v>32</v>
      </c>
    </row>
    <row r="3137" s="1" customFormat="1" ht="20.25" spans="1:15">
      <c r="A3137" s="121">
        <v>3133</v>
      </c>
      <c r="B3137" s="121" t="s">
        <v>14518</v>
      </c>
      <c r="C3137" s="121" t="s">
        <v>11004</v>
      </c>
      <c r="D3137" s="121" t="s">
        <v>10034</v>
      </c>
      <c r="E3137" s="121" t="s">
        <v>14519</v>
      </c>
      <c r="F3137" s="171" t="s">
        <v>18107</v>
      </c>
      <c r="G3137" s="170" t="s">
        <v>18121</v>
      </c>
      <c r="H3137" s="121" t="s">
        <v>51</v>
      </c>
      <c r="I3137" s="121">
        <v>3</v>
      </c>
      <c r="J3137" s="121" t="s">
        <v>18108</v>
      </c>
      <c r="K3137" s="172" t="s">
        <v>14748</v>
      </c>
      <c r="L3137" s="27">
        <v>2</v>
      </c>
      <c r="M3137" s="27">
        <f>L3137*312</f>
        <v>624</v>
      </c>
      <c r="N3137" s="23"/>
      <c r="O3137" s="24" t="s">
        <v>32</v>
      </c>
    </row>
    <row r="3138" s="1" customFormat="1" ht="20.25" spans="1:15">
      <c r="A3138" s="121">
        <v>3134</v>
      </c>
      <c r="B3138" s="121" t="s">
        <v>14518</v>
      </c>
      <c r="C3138" s="121" t="s">
        <v>11004</v>
      </c>
      <c r="D3138" s="121" t="s">
        <v>10034</v>
      </c>
      <c r="E3138" s="121" t="s">
        <v>14519</v>
      </c>
      <c r="F3138" s="171" t="s">
        <v>18107</v>
      </c>
      <c r="G3138" s="170" t="s">
        <v>18122</v>
      </c>
      <c r="H3138" s="172" t="s">
        <v>1583</v>
      </c>
      <c r="I3138" s="121">
        <v>6</v>
      </c>
      <c r="J3138" s="121" t="s">
        <v>18108</v>
      </c>
      <c r="K3138" s="172" t="s">
        <v>14748</v>
      </c>
      <c r="L3138" s="27">
        <v>6</v>
      </c>
      <c r="M3138" s="27">
        <f>L3138*130</f>
        <v>780</v>
      </c>
      <c r="N3138" s="23"/>
      <c r="O3138" s="24" t="s">
        <v>32</v>
      </c>
    </row>
    <row r="3139" s="1" customFormat="1" ht="20.25" spans="1:15">
      <c r="A3139" s="121">
        <v>3135</v>
      </c>
      <c r="B3139" s="121" t="s">
        <v>14518</v>
      </c>
      <c r="C3139" s="121" t="s">
        <v>11004</v>
      </c>
      <c r="D3139" s="121" t="s">
        <v>10034</v>
      </c>
      <c r="E3139" s="121" t="s">
        <v>14519</v>
      </c>
      <c r="F3139" s="171" t="s">
        <v>18107</v>
      </c>
      <c r="G3139" s="170" t="s">
        <v>18123</v>
      </c>
      <c r="H3139" s="172" t="s">
        <v>194</v>
      </c>
      <c r="I3139" s="121">
        <v>6</v>
      </c>
      <c r="J3139" s="121" t="s">
        <v>18108</v>
      </c>
      <c r="K3139" s="172" t="s">
        <v>14748</v>
      </c>
      <c r="L3139" s="27">
        <v>3</v>
      </c>
      <c r="M3139" s="27">
        <f>L3139*130</f>
        <v>390</v>
      </c>
      <c r="N3139" s="23"/>
      <c r="O3139" s="24" t="s">
        <v>32</v>
      </c>
    </row>
    <row r="3140" s="1" customFormat="1" ht="20.25" spans="1:15">
      <c r="A3140" s="121">
        <v>3136</v>
      </c>
      <c r="B3140" s="121" t="s">
        <v>14518</v>
      </c>
      <c r="C3140" s="121" t="s">
        <v>11004</v>
      </c>
      <c r="D3140" s="121" t="s">
        <v>10034</v>
      </c>
      <c r="E3140" s="121" t="s">
        <v>14519</v>
      </c>
      <c r="F3140" s="171" t="s">
        <v>18107</v>
      </c>
      <c r="G3140" s="170" t="s">
        <v>18124</v>
      </c>
      <c r="H3140" s="172" t="s">
        <v>194</v>
      </c>
      <c r="I3140" s="121">
        <v>5</v>
      </c>
      <c r="J3140" s="121" t="s">
        <v>18108</v>
      </c>
      <c r="K3140" s="172" t="s">
        <v>14748</v>
      </c>
      <c r="L3140" s="27">
        <v>5</v>
      </c>
      <c r="M3140" s="27">
        <f>L3140*130</f>
        <v>650</v>
      </c>
      <c r="N3140" s="23"/>
      <c r="O3140" s="24" t="s">
        <v>32</v>
      </c>
    </row>
    <row r="3141" s="1" customFormat="1" ht="20.25" spans="1:15">
      <c r="A3141" s="121">
        <v>3137</v>
      </c>
      <c r="B3141" s="121" t="s">
        <v>14518</v>
      </c>
      <c r="C3141" s="121" t="s">
        <v>11004</v>
      </c>
      <c r="D3141" s="121" t="s">
        <v>10034</v>
      </c>
      <c r="E3141" s="121" t="s">
        <v>14519</v>
      </c>
      <c r="F3141" s="171" t="s">
        <v>18107</v>
      </c>
      <c r="G3141" s="170" t="s">
        <v>18125</v>
      </c>
      <c r="H3141" s="172" t="s">
        <v>1583</v>
      </c>
      <c r="I3141" s="121">
        <v>4</v>
      </c>
      <c r="J3141" s="121" t="s">
        <v>18108</v>
      </c>
      <c r="K3141" s="172" t="s">
        <v>14748</v>
      </c>
      <c r="L3141" s="27">
        <v>4</v>
      </c>
      <c r="M3141" s="27">
        <f>L3141*130</f>
        <v>520</v>
      </c>
      <c r="N3141" s="23"/>
      <c r="O3141" s="24" t="s">
        <v>32</v>
      </c>
    </row>
    <row r="3142" s="1" customFormat="1" ht="20.25" spans="1:15">
      <c r="A3142" s="121">
        <v>3138</v>
      </c>
      <c r="B3142" s="121" t="s">
        <v>14518</v>
      </c>
      <c r="C3142" s="121" t="s">
        <v>11004</v>
      </c>
      <c r="D3142" s="121" t="s">
        <v>10034</v>
      </c>
      <c r="E3142" s="121" t="s">
        <v>14519</v>
      </c>
      <c r="F3142" s="171" t="s">
        <v>18107</v>
      </c>
      <c r="G3142" s="170" t="s">
        <v>18126</v>
      </c>
      <c r="H3142" s="172" t="s">
        <v>194</v>
      </c>
      <c r="I3142" s="121">
        <v>3</v>
      </c>
      <c r="J3142" s="121" t="s">
        <v>18108</v>
      </c>
      <c r="K3142" s="172" t="s">
        <v>14748</v>
      </c>
      <c r="L3142" s="27">
        <v>3</v>
      </c>
      <c r="M3142" s="27">
        <f>L3142*130</f>
        <v>390</v>
      </c>
      <c r="N3142" s="23"/>
      <c r="O3142" s="24" t="s">
        <v>32</v>
      </c>
    </row>
    <row r="3143" s="1" customFormat="1" ht="20.25" spans="1:15">
      <c r="A3143" s="121">
        <v>3139</v>
      </c>
      <c r="B3143" s="121" t="s">
        <v>14518</v>
      </c>
      <c r="C3143" s="121" t="s">
        <v>11004</v>
      </c>
      <c r="D3143" s="121" t="s">
        <v>10034</v>
      </c>
      <c r="E3143" s="121" t="s">
        <v>14519</v>
      </c>
      <c r="F3143" s="171" t="s">
        <v>18107</v>
      </c>
      <c r="G3143" s="170" t="s">
        <v>18127</v>
      </c>
      <c r="H3143" s="172" t="s">
        <v>51</v>
      </c>
      <c r="I3143" s="121">
        <v>7</v>
      </c>
      <c r="J3143" s="121" t="s">
        <v>18108</v>
      </c>
      <c r="K3143" s="172" t="s">
        <v>14748</v>
      </c>
      <c r="L3143" s="27">
        <v>6</v>
      </c>
      <c r="M3143" s="27">
        <f>L3143*312</f>
        <v>1872</v>
      </c>
      <c r="N3143" s="23"/>
      <c r="O3143" s="24" t="s">
        <v>32</v>
      </c>
    </row>
    <row r="3144" s="1" customFormat="1" ht="20.25" spans="1:15">
      <c r="A3144" s="121">
        <v>3140</v>
      </c>
      <c r="B3144" s="121" t="s">
        <v>14518</v>
      </c>
      <c r="C3144" s="121" t="s">
        <v>11004</v>
      </c>
      <c r="D3144" s="121" t="s">
        <v>10034</v>
      </c>
      <c r="E3144" s="121" t="s">
        <v>14519</v>
      </c>
      <c r="F3144" s="171" t="s">
        <v>18107</v>
      </c>
      <c r="G3144" s="170" t="s">
        <v>18128</v>
      </c>
      <c r="H3144" s="172" t="s">
        <v>194</v>
      </c>
      <c r="I3144" s="121">
        <v>5</v>
      </c>
      <c r="J3144" s="121" t="s">
        <v>18108</v>
      </c>
      <c r="K3144" s="172" t="s">
        <v>14748</v>
      </c>
      <c r="L3144" s="27">
        <v>1</v>
      </c>
      <c r="M3144" s="27">
        <f t="shared" ref="M3144:M3152" si="113">L3144*130</f>
        <v>130</v>
      </c>
      <c r="N3144" s="23"/>
      <c r="O3144" s="24" t="s">
        <v>32</v>
      </c>
    </row>
    <row r="3145" s="1" customFormat="1" ht="20.25" spans="1:15">
      <c r="A3145" s="121">
        <v>3141</v>
      </c>
      <c r="B3145" s="121" t="s">
        <v>14518</v>
      </c>
      <c r="C3145" s="121" t="s">
        <v>11004</v>
      </c>
      <c r="D3145" s="121" t="s">
        <v>10034</v>
      </c>
      <c r="E3145" s="121" t="s">
        <v>14519</v>
      </c>
      <c r="F3145" s="171" t="s">
        <v>18107</v>
      </c>
      <c r="G3145" s="170" t="s">
        <v>18129</v>
      </c>
      <c r="H3145" s="172" t="s">
        <v>194</v>
      </c>
      <c r="I3145" s="121">
        <v>2</v>
      </c>
      <c r="J3145" s="121" t="s">
        <v>18108</v>
      </c>
      <c r="K3145" s="172" t="s">
        <v>14748</v>
      </c>
      <c r="L3145" s="27">
        <v>1</v>
      </c>
      <c r="M3145" s="27">
        <f t="shared" si="113"/>
        <v>130</v>
      </c>
      <c r="N3145" s="23"/>
      <c r="O3145" s="24" t="s">
        <v>32</v>
      </c>
    </row>
    <row r="3146" s="1" customFormat="1" ht="20.25" spans="1:15">
      <c r="A3146" s="121">
        <v>3142</v>
      </c>
      <c r="B3146" s="121" t="s">
        <v>14518</v>
      </c>
      <c r="C3146" s="121" t="s">
        <v>11004</v>
      </c>
      <c r="D3146" s="121" t="s">
        <v>10034</v>
      </c>
      <c r="E3146" s="121" t="s">
        <v>14519</v>
      </c>
      <c r="F3146" s="171" t="s">
        <v>18107</v>
      </c>
      <c r="G3146" s="170" t="s">
        <v>18130</v>
      </c>
      <c r="H3146" s="172" t="s">
        <v>1583</v>
      </c>
      <c r="I3146" s="121">
        <v>3</v>
      </c>
      <c r="J3146" s="121" t="s">
        <v>18108</v>
      </c>
      <c r="K3146" s="172" t="s">
        <v>14748</v>
      </c>
      <c r="L3146" s="27">
        <v>2</v>
      </c>
      <c r="M3146" s="27">
        <f t="shared" si="113"/>
        <v>260</v>
      </c>
      <c r="N3146" s="23"/>
      <c r="O3146" s="24" t="s">
        <v>32</v>
      </c>
    </row>
    <row r="3147" s="1" customFormat="1" ht="20.25" spans="1:15">
      <c r="A3147" s="121">
        <v>3143</v>
      </c>
      <c r="B3147" s="121" t="s">
        <v>14518</v>
      </c>
      <c r="C3147" s="121" t="s">
        <v>11004</v>
      </c>
      <c r="D3147" s="121" t="s">
        <v>10034</v>
      </c>
      <c r="E3147" s="121" t="s">
        <v>14519</v>
      </c>
      <c r="F3147" s="171" t="s">
        <v>18107</v>
      </c>
      <c r="G3147" s="170" t="s">
        <v>18131</v>
      </c>
      <c r="H3147" s="172" t="s">
        <v>1583</v>
      </c>
      <c r="I3147" s="121">
        <v>5</v>
      </c>
      <c r="J3147" s="121" t="s">
        <v>18108</v>
      </c>
      <c r="K3147" s="172" t="s">
        <v>14748</v>
      </c>
      <c r="L3147" s="27">
        <v>2</v>
      </c>
      <c r="M3147" s="27">
        <f t="shared" si="113"/>
        <v>260</v>
      </c>
      <c r="N3147" s="23"/>
      <c r="O3147" s="24" t="s">
        <v>32</v>
      </c>
    </row>
    <row r="3148" s="1" customFormat="1" ht="20.25" spans="1:15">
      <c r="A3148" s="121">
        <v>3144</v>
      </c>
      <c r="B3148" s="121" t="s">
        <v>14518</v>
      </c>
      <c r="C3148" s="121" t="s">
        <v>11004</v>
      </c>
      <c r="D3148" s="121" t="s">
        <v>10034</v>
      </c>
      <c r="E3148" s="121" t="s">
        <v>14519</v>
      </c>
      <c r="F3148" s="171" t="s">
        <v>18107</v>
      </c>
      <c r="G3148" s="170" t="s">
        <v>18132</v>
      </c>
      <c r="H3148" s="172" t="s">
        <v>194</v>
      </c>
      <c r="I3148" s="121">
        <v>4</v>
      </c>
      <c r="J3148" s="121" t="s">
        <v>18133</v>
      </c>
      <c r="K3148" s="172" t="s">
        <v>14748</v>
      </c>
      <c r="L3148" s="27">
        <v>4</v>
      </c>
      <c r="M3148" s="27">
        <f t="shared" si="113"/>
        <v>520</v>
      </c>
      <c r="N3148" s="23"/>
      <c r="O3148" s="24" t="s">
        <v>32</v>
      </c>
    </row>
    <row r="3149" s="1" customFormat="1" ht="20.25" spans="1:15">
      <c r="A3149" s="121">
        <v>3145</v>
      </c>
      <c r="B3149" s="121" t="s">
        <v>14518</v>
      </c>
      <c r="C3149" s="121" t="s">
        <v>11004</v>
      </c>
      <c r="D3149" s="121" t="s">
        <v>10034</v>
      </c>
      <c r="E3149" s="121" t="s">
        <v>14519</v>
      </c>
      <c r="F3149" s="171" t="s">
        <v>18107</v>
      </c>
      <c r="G3149" s="170" t="s">
        <v>18134</v>
      </c>
      <c r="H3149" s="172" t="s">
        <v>194</v>
      </c>
      <c r="I3149" s="121">
        <v>5</v>
      </c>
      <c r="J3149" s="121" t="s">
        <v>18133</v>
      </c>
      <c r="K3149" s="172" t="s">
        <v>14748</v>
      </c>
      <c r="L3149" s="27">
        <v>4</v>
      </c>
      <c r="M3149" s="27">
        <f t="shared" si="113"/>
        <v>520</v>
      </c>
      <c r="N3149" s="23"/>
      <c r="O3149" s="24" t="s">
        <v>32</v>
      </c>
    </row>
    <row r="3150" s="1" customFormat="1" ht="20.25" spans="1:15">
      <c r="A3150" s="121">
        <v>3146</v>
      </c>
      <c r="B3150" s="121" t="s">
        <v>14518</v>
      </c>
      <c r="C3150" s="121" t="s">
        <v>11004</v>
      </c>
      <c r="D3150" s="121" t="s">
        <v>10034</v>
      </c>
      <c r="E3150" s="121" t="s">
        <v>14519</v>
      </c>
      <c r="F3150" s="171" t="s">
        <v>18107</v>
      </c>
      <c r="G3150" s="170" t="s">
        <v>18135</v>
      </c>
      <c r="H3150" s="172" t="s">
        <v>194</v>
      </c>
      <c r="I3150" s="121">
        <v>5</v>
      </c>
      <c r="J3150" s="121" t="s">
        <v>18133</v>
      </c>
      <c r="K3150" s="172" t="s">
        <v>14748</v>
      </c>
      <c r="L3150" s="27">
        <v>5</v>
      </c>
      <c r="M3150" s="27">
        <f t="shared" si="113"/>
        <v>650</v>
      </c>
      <c r="N3150" s="23"/>
      <c r="O3150" s="24" t="s">
        <v>32</v>
      </c>
    </row>
    <row r="3151" s="1" customFormat="1" ht="20.25" spans="1:15">
      <c r="A3151" s="121">
        <v>3147</v>
      </c>
      <c r="B3151" s="121" t="s">
        <v>14518</v>
      </c>
      <c r="C3151" s="121" t="s">
        <v>11004</v>
      </c>
      <c r="D3151" s="121" t="s">
        <v>10034</v>
      </c>
      <c r="E3151" s="121" t="s">
        <v>14519</v>
      </c>
      <c r="F3151" s="171" t="s">
        <v>18107</v>
      </c>
      <c r="G3151" s="170" t="s">
        <v>18136</v>
      </c>
      <c r="H3151" s="172" t="s">
        <v>194</v>
      </c>
      <c r="I3151" s="121">
        <v>5</v>
      </c>
      <c r="J3151" s="121" t="s">
        <v>18133</v>
      </c>
      <c r="K3151" s="172" t="s">
        <v>14748</v>
      </c>
      <c r="L3151" s="27">
        <v>5</v>
      </c>
      <c r="M3151" s="27">
        <f t="shared" si="113"/>
        <v>650</v>
      </c>
      <c r="N3151" s="23"/>
      <c r="O3151" s="24" t="s">
        <v>32</v>
      </c>
    </row>
    <row r="3152" s="1" customFormat="1" ht="20.25" spans="1:15">
      <c r="A3152" s="121">
        <v>3148</v>
      </c>
      <c r="B3152" s="121" t="s">
        <v>14518</v>
      </c>
      <c r="C3152" s="121" t="s">
        <v>11004</v>
      </c>
      <c r="D3152" s="121" t="s">
        <v>10034</v>
      </c>
      <c r="E3152" s="121" t="s">
        <v>14519</v>
      </c>
      <c r="F3152" s="171" t="s">
        <v>18107</v>
      </c>
      <c r="G3152" s="170" t="s">
        <v>18137</v>
      </c>
      <c r="H3152" s="172" t="s">
        <v>194</v>
      </c>
      <c r="I3152" s="121">
        <v>4</v>
      </c>
      <c r="J3152" s="121" t="s">
        <v>18133</v>
      </c>
      <c r="K3152" s="172" t="s">
        <v>14748</v>
      </c>
      <c r="L3152" s="27">
        <v>4</v>
      </c>
      <c r="M3152" s="27">
        <f t="shared" si="113"/>
        <v>520</v>
      </c>
      <c r="N3152" s="23"/>
      <c r="O3152" s="24" t="s">
        <v>32</v>
      </c>
    </row>
    <row r="3153" s="1" customFormat="1" ht="20.25" spans="1:15">
      <c r="A3153" s="121">
        <v>3149</v>
      </c>
      <c r="B3153" s="121" t="s">
        <v>14518</v>
      </c>
      <c r="C3153" s="121" t="s">
        <v>11004</v>
      </c>
      <c r="D3153" s="121" t="s">
        <v>10034</v>
      </c>
      <c r="E3153" s="121" t="s">
        <v>14519</v>
      </c>
      <c r="F3153" s="171" t="s">
        <v>18107</v>
      </c>
      <c r="G3153" s="170" t="s">
        <v>18138</v>
      </c>
      <c r="H3153" s="121" t="s">
        <v>51</v>
      </c>
      <c r="I3153" s="121">
        <v>5</v>
      </c>
      <c r="J3153" s="121" t="s">
        <v>18133</v>
      </c>
      <c r="K3153" s="172" t="s">
        <v>14748</v>
      </c>
      <c r="L3153" s="27">
        <v>5</v>
      </c>
      <c r="M3153" s="27">
        <f>L3153*312</f>
        <v>1560</v>
      </c>
      <c r="N3153" s="23"/>
      <c r="O3153" s="24" t="s">
        <v>32</v>
      </c>
    </row>
    <row r="3154" s="1" customFormat="1" ht="20.25" spans="1:15">
      <c r="A3154" s="121">
        <v>3150</v>
      </c>
      <c r="B3154" s="121" t="s">
        <v>14518</v>
      </c>
      <c r="C3154" s="121" t="s">
        <v>11004</v>
      </c>
      <c r="D3154" s="121" t="s">
        <v>10034</v>
      </c>
      <c r="E3154" s="121" t="s">
        <v>14519</v>
      </c>
      <c r="F3154" s="171" t="s">
        <v>18107</v>
      </c>
      <c r="G3154" s="170" t="s">
        <v>18139</v>
      </c>
      <c r="H3154" s="172" t="s">
        <v>1583</v>
      </c>
      <c r="I3154" s="121">
        <v>2</v>
      </c>
      <c r="J3154" s="121" t="s">
        <v>18133</v>
      </c>
      <c r="K3154" s="172" t="s">
        <v>14748</v>
      </c>
      <c r="L3154" s="27">
        <v>2</v>
      </c>
      <c r="M3154" s="27">
        <f>L3154*130</f>
        <v>260</v>
      </c>
      <c r="N3154" s="23"/>
      <c r="O3154" s="24" t="s">
        <v>32</v>
      </c>
    </row>
    <row r="3155" s="1" customFormat="1" ht="20.25" spans="1:15">
      <c r="A3155" s="121">
        <v>3151</v>
      </c>
      <c r="B3155" s="121" t="s">
        <v>14518</v>
      </c>
      <c r="C3155" s="121" t="s">
        <v>11004</v>
      </c>
      <c r="D3155" s="121" t="s">
        <v>10034</v>
      </c>
      <c r="E3155" s="121" t="s">
        <v>14519</v>
      </c>
      <c r="F3155" s="171" t="s">
        <v>18107</v>
      </c>
      <c r="G3155" s="170" t="s">
        <v>18140</v>
      </c>
      <c r="H3155" s="121" t="s">
        <v>51</v>
      </c>
      <c r="I3155" s="121">
        <v>4</v>
      </c>
      <c r="J3155" s="121" t="s">
        <v>18133</v>
      </c>
      <c r="K3155" s="172" t="s">
        <v>14748</v>
      </c>
      <c r="L3155" s="27">
        <v>4</v>
      </c>
      <c r="M3155" s="27">
        <f>L3155*312</f>
        <v>1248</v>
      </c>
      <c r="N3155" s="23"/>
      <c r="O3155" s="24" t="s">
        <v>32</v>
      </c>
    </row>
    <row r="3156" s="1" customFormat="1" ht="20.25" spans="1:15">
      <c r="A3156" s="121">
        <v>3152</v>
      </c>
      <c r="B3156" s="121" t="s">
        <v>14518</v>
      </c>
      <c r="C3156" s="121" t="s">
        <v>11004</v>
      </c>
      <c r="D3156" s="121" t="s">
        <v>10034</v>
      </c>
      <c r="E3156" s="121" t="s">
        <v>14519</v>
      </c>
      <c r="F3156" s="171" t="s">
        <v>18107</v>
      </c>
      <c r="G3156" s="170" t="s">
        <v>18141</v>
      </c>
      <c r="H3156" s="172" t="s">
        <v>1583</v>
      </c>
      <c r="I3156" s="121">
        <v>4</v>
      </c>
      <c r="J3156" s="121" t="s">
        <v>18133</v>
      </c>
      <c r="K3156" s="172" t="s">
        <v>14748</v>
      </c>
      <c r="L3156" s="27">
        <v>4</v>
      </c>
      <c r="M3156" s="27">
        <f t="shared" ref="M3156:M3174" si="114">L3156*130</f>
        <v>520</v>
      </c>
      <c r="N3156" s="23"/>
      <c r="O3156" s="24" t="s">
        <v>32</v>
      </c>
    </row>
    <row r="3157" s="1" customFormat="1" ht="20.25" spans="1:15">
      <c r="A3157" s="121">
        <v>3153</v>
      </c>
      <c r="B3157" s="121" t="s">
        <v>14518</v>
      </c>
      <c r="C3157" s="121" t="s">
        <v>11004</v>
      </c>
      <c r="D3157" s="121" t="s">
        <v>10034</v>
      </c>
      <c r="E3157" s="121" t="s">
        <v>14519</v>
      </c>
      <c r="F3157" s="171" t="s">
        <v>18107</v>
      </c>
      <c r="G3157" s="170" t="s">
        <v>18142</v>
      </c>
      <c r="H3157" s="172" t="s">
        <v>1583</v>
      </c>
      <c r="I3157" s="121">
        <v>2</v>
      </c>
      <c r="J3157" s="121" t="s">
        <v>18133</v>
      </c>
      <c r="K3157" s="172" t="s">
        <v>14748</v>
      </c>
      <c r="L3157" s="27">
        <v>2</v>
      </c>
      <c r="M3157" s="27">
        <f t="shared" si="114"/>
        <v>260</v>
      </c>
      <c r="N3157" s="23"/>
      <c r="O3157" s="24" t="s">
        <v>32</v>
      </c>
    </row>
    <row r="3158" s="1" customFormat="1" ht="20.25" spans="1:15">
      <c r="A3158" s="121">
        <v>3154</v>
      </c>
      <c r="B3158" s="121" t="s">
        <v>14518</v>
      </c>
      <c r="C3158" s="121" t="s">
        <v>11004</v>
      </c>
      <c r="D3158" s="121" t="s">
        <v>10034</v>
      </c>
      <c r="E3158" s="121" t="s">
        <v>14519</v>
      </c>
      <c r="F3158" s="171" t="s">
        <v>18107</v>
      </c>
      <c r="G3158" s="170" t="s">
        <v>18143</v>
      </c>
      <c r="H3158" s="172" t="s">
        <v>1583</v>
      </c>
      <c r="I3158" s="121">
        <v>2</v>
      </c>
      <c r="J3158" s="121" t="s">
        <v>18133</v>
      </c>
      <c r="K3158" s="172" t="s">
        <v>14748</v>
      </c>
      <c r="L3158" s="27">
        <v>2</v>
      </c>
      <c r="M3158" s="27">
        <f t="shared" si="114"/>
        <v>260</v>
      </c>
      <c r="N3158" s="23"/>
      <c r="O3158" s="24" t="s">
        <v>32</v>
      </c>
    </row>
    <row r="3159" s="1" customFormat="1" ht="20.25" spans="1:15">
      <c r="A3159" s="121">
        <v>3155</v>
      </c>
      <c r="B3159" s="121" t="s">
        <v>14518</v>
      </c>
      <c r="C3159" s="121" t="s">
        <v>11004</v>
      </c>
      <c r="D3159" s="121" t="s">
        <v>10034</v>
      </c>
      <c r="E3159" s="121" t="s">
        <v>14519</v>
      </c>
      <c r="F3159" s="171" t="s">
        <v>18107</v>
      </c>
      <c r="G3159" s="170" t="s">
        <v>18144</v>
      </c>
      <c r="H3159" s="172" t="s">
        <v>194</v>
      </c>
      <c r="I3159" s="121">
        <v>3</v>
      </c>
      <c r="J3159" s="121" t="s">
        <v>18133</v>
      </c>
      <c r="K3159" s="172" t="s">
        <v>14748</v>
      </c>
      <c r="L3159" s="27">
        <v>3</v>
      </c>
      <c r="M3159" s="27">
        <f t="shared" si="114"/>
        <v>390</v>
      </c>
      <c r="N3159" s="23"/>
      <c r="O3159" s="24" t="s">
        <v>32</v>
      </c>
    </row>
    <row r="3160" s="1" customFormat="1" ht="20.25" spans="1:15">
      <c r="A3160" s="121">
        <v>3156</v>
      </c>
      <c r="B3160" s="121" t="s">
        <v>14518</v>
      </c>
      <c r="C3160" s="121" t="s">
        <v>11004</v>
      </c>
      <c r="D3160" s="121" t="s">
        <v>10034</v>
      </c>
      <c r="E3160" s="121" t="s">
        <v>14519</v>
      </c>
      <c r="F3160" s="171" t="s">
        <v>18107</v>
      </c>
      <c r="G3160" s="170" t="s">
        <v>18145</v>
      </c>
      <c r="H3160" s="172" t="s">
        <v>194</v>
      </c>
      <c r="I3160" s="121">
        <v>5</v>
      </c>
      <c r="J3160" s="121" t="s">
        <v>18133</v>
      </c>
      <c r="K3160" s="172" t="s">
        <v>14748</v>
      </c>
      <c r="L3160" s="27">
        <v>5</v>
      </c>
      <c r="M3160" s="27">
        <f t="shared" si="114"/>
        <v>650</v>
      </c>
      <c r="N3160" s="23"/>
      <c r="O3160" s="24" t="s">
        <v>32</v>
      </c>
    </row>
    <row r="3161" s="1" customFormat="1" ht="20.25" spans="1:15">
      <c r="A3161" s="121">
        <v>3157</v>
      </c>
      <c r="B3161" s="121" t="s">
        <v>14518</v>
      </c>
      <c r="C3161" s="121" t="s">
        <v>11004</v>
      </c>
      <c r="D3161" s="121" t="s">
        <v>10034</v>
      </c>
      <c r="E3161" s="121" t="s">
        <v>14519</v>
      </c>
      <c r="F3161" s="171" t="s">
        <v>18107</v>
      </c>
      <c r="G3161" s="170" t="s">
        <v>18146</v>
      </c>
      <c r="H3161" s="121" t="s">
        <v>1583</v>
      </c>
      <c r="I3161" s="121">
        <v>3</v>
      </c>
      <c r="J3161" s="121" t="s">
        <v>18147</v>
      </c>
      <c r="K3161" s="172" t="s">
        <v>14748</v>
      </c>
      <c r="L3161" s="27">
        <v>3</v>
      </c>
      <c r="M3161" s="27">
        <f t="shared" si="114"/>
        <v>390</v>
      </c>
      <c r="N3161" s="23"/>
      <c r="O3161" s="24" t="s">
        <v>32</v>
      </c>
    </row>
    <row r="3162" s="1" customFormat="1" ht="20.25" spans="1:15">
      <c r="A3162" s="121">
        <v>3158</v>
      </c>
      <c r="B3162" s="121" t="s">
        <v>14518</v>
      </c>
      <c r="C3162" s="121" t="s">
        <v>11004</v>
      </c>
      <c r="D3162" s="121" t="s">
        <v>10034</v>
      </c>
      <c r="E3162" s="121" t="s">
        <v>14519</v>
      </c>
      <c r="F3162" s="171" t="s">
        <v>18107</v>
      </c>
      <c r="G3162" s="170" t="s">
        <v>18148</v>
      </c>
      <c r="H3162" s="172" t="s">
        <v>194</v>
      </c>
      <c r="I3162" s="121">
        <v>3</v>
      </c>
      <c r="J3162" s="121" t="s">
        <v>18147</v>
      </c>
      <c r="K3162" s="172" t="s">
        <v>14748</v>
      </c>
      <c r="L3162" s="27">
        <v>3</v>
      </c>
      <c r="M3162" s="27">
        <f t="shared" si="114"/>
        <v>390</v>
      </c>
      <c r="N3162" s="23"/>
      <c r="O3162" s="24" t="s">
        <v>32</v>
      </c>
    </row>
    <row r="3163" s="1" customFormat="1" ht="18.75" spans="1:15">
      <c r="A3163" s="121">
        <v>3159</v>
      </c>
      <c r="B3163" s="121" t="s">
        <v>14518</v>
      </c>
      <c r="C3163" s="121" t="s">
        <v>11004</v>
      </c>
      <c r="D3163" s="121" t="s">
        <v>10034</v>
      </c>
      <c r="E3163" s="121" t="s">
        <v>14519</v>
      </c>
      <c r="F3163" s="171" t="s">
        <v>18107</v>
      </c>
      <c r="G3163" s="121" t="s">
        <v>18149</v>
      </c>
      <c r="H3163" s="121" t="s">
        <v>194</v>
      </c>
      <c r="I3163" s="121">
        <v>4</v>
      </c>
      <c r="J3163" s="121" t="s">
        <v>18150</v>
      </c>
      <c r="K3163" s="172" t="s">
        <v>14748</v>
      </c>
      <c r="L3163" s="27">
        <v>4</v>
      </c>
      <c r="M3163" s="27">
        <f t="shared" si="114"/>
        <v>520</v>
      </c>
      <c r="N3163" s="23"/>
      <c r="O3163" s="24" t="s">
        <v>32</v>
      </c>
    </row>
    <row r="3164" s="1" customFormat="1" ht="18.75" spans="1:15">
      <c r="A3164" s="121">
        <v>3160</v>
      </c>
      <c r="B3164" s="121" t="s">
        <v>14518</v>
      </c>
      <c r="C3164" s="121" t="s">
        <v>11004</v>
      </c>
      <c r="D3164" s="121" t="s">
        <v>10034</v>
      </c>
      <c r="E3164" s="121" t="s">
        <v>14519</v>
      </c>
      <c r="F3164" s="171" t="s">
        <v>18107</v>
      </c>
      <c r="G3164" s="121" t="s">
        <v>18151</v>
      </c>
      <c r="H3164" s="121" t="s">
        <v>1583</v>
      </c>
      <c r="I3164" s="121">
        <v>5</v>
      </c>
      <c r="J3164" s="121" t="s">
        <v>18150</v>
      </c>
      <c r="K3164" s="172" t="s">
        <v>14748</v>
      </c>
      <c r="L3164" s="27">
        <v>3</v>
      </c>
      <c r="M3164" s="27">
        <f t="shared" si="114"/>
        <v>390</v>
      </c>
      <c r="N3164" s="23"/>
      <c r="O3164" s="24" t="s">
        <v>32</v>
      </c>
    </row>
    <row r="3165" s="1" customFormat="1" ht="18.75" spans="1:15">
      <c r="A3165" s="121">
        <v>3161</v>
      </c>
      <c r="B3165" s="121" t="s">
        <v>14518</v>
      </c>
      <c r="C3165" s="121" t="s">
        <v>11004</v>
      </c>
      <c r="D3165" s="121" t="s">
        <v>10034</v>
      </c>
      <c r="E3165" s="121" t="s">
        <v>14519</v>
      </c>
      <c r="F3165" s="171" t="s">
        <v>18107</v>
      </c>
      <c r="G3165" s="121" t="s">
        <v>18152</v>
      </c>
      <c r="H3165" s="121" t="s">
        <v>1583</v>
      </c>
      <c r="I3165" s="121">
        <v>3</v>
      </c>
      <c r="J3165" s="121" t="s">
        <v>18150</v>
      </c>
      <c r="K3165" s="172" t="s">
        <v>14748</v>
      </c>
      <c r="L3165" s="27">
        <v>3</v>
      </c>
      <c r="M3165" s="27">
        <f t="shared" si="114"/>
        <v>390</v>
      </c>
      <c r="N3165" s="23"/>
      <c r="O3165" s="24" t="s">
        <v>32</v>
      </c>
    </row>
    <row r="3166" s="1" customFormat="1" ht="18.75" spans="1:15">
      <c r="A3166" s="121">
        <v>3162</v>
      </c>
      <c r="B3166" s="121" t="s">
        <v>14518</v>
      </c>
      <c r="C3166" s="121" t="s">
        <v>11004</v>
      </c>
      <c r="D3166" s="121" t="s">
        <v>10034</v>
      </c>
      <c r="E3166" s="121" t="s">
        <v>14519</v>
      </c>
      <c r="F3166" s="171" t="s">
        <v>18107</v>
      </c>
      <c r="G3166" s="121" t="s">
        <v>18153</v>
      </c>
      <c r="H3166" s="121" t="s">
        <v>194</v>
      </c>
      <c r="I3166" s="121">
        <v>2</v>
      </c>
      <c r="J3166" s="121" t="s">
        <v>18150</v>
      </c>
      <c r="K3166" s="172" t="s">
        <v>14748</v>
      </c>
      <c r="L3166" s="27">
        <v>2</v>
      </c>
      <c r="M3166" s="27">
        <f t="shared" si="114"/>
        <v>260</v>
      </c>
      <c r="N3166" s="23"/>
      <c r="O3166" s="24" t="s">
        <v>32</v>
      </c>
    </row>
    <row r="3167" s="1" customFormat="1" ht="18.75" spans="1:15">
      <c r="A3167" s="121">
        <v>3163</v>
      </c>
      <c r="B3167" s="121" t="s">
        <v>14518</v>
      </c>
      <c r="C3167" s="121" t="s">
        <v>11004</v>
      </c>
      <c r="D3167" s="121" t="s">
        <v>10034</v>
      </c>
      <c r="E3167" s="121" t="s">
        <v>14519</v>
      </c>
      <c r="F3167" s="171" t="s">
        <v>18107</v>
      </c>
      <c r="G3167" s="121" t="s">
        <v>18154</v>
      </c>
      <c r="H3167" s="121" t="s">
        <v>194</v>
      </c>
      <c r="I3167" s="121">
        <v>4</v>
      </c>
      <c r="J3167" s="121" t="s">
        <v>18155</v>
      </c>
      <c r="K3167" s="172" t="s">
        <v>14748</v>
      </c>
      <c r="L3167" s="27">
        <v>4</v>
      </c>
      <c r="M3167" s="27">
        <f t="shared" si="114"/>
        <v>520</v>
      </c>
      <c r="N3167" s="23"/>
      <c r="O3167" s="24" t="s">
        <v>32</v>
      </c>
    </row>
    <row r="3168" s="1" customFormat="1" ht="18.75" spans="1:15">
      <c r="A3168" s="121">
        <v>3164</v>
      </c>
      <c r="B3168" s="121" t="s">
        <v>14518</v>
      </c>
      <c r="C3168" s="121" t="s">
        <v>11004</v>
      </c>
      <c r="D3168" s="121" t="s">
        <v>10034</v>
      </c>
      <c r="E3168" s="121" t="s">
        <v>14519</v>
      </c>
      <c r="F3168" s="171" t="s">
        <v>18107</v>
      </c>
      <c r="G3168" s="121" t="s">
        <v>18156</v>
      </c>
      <c r="H3168" s="121" t="s">
        <v>194</v>
      </c>
      <c r="I3168" s="121">
        <v>1</v>
      </c>
      <c r="J3168" s="121" t="s">
        <v>18157</v>
      </c>
      <c r="K3168" s="172" t="s">
        <v>14748</v>
      </c>
      <c r="L3168" s="27">
        <v>1</v>
      </c>
      <c r="M3168" s="27">
        <f t="shared" si="114"/>
        <v>130</v>
      </c>
      <c r="N3168" s="23"/>
      <c r="O3168" s="24" t="s">
        <v>32</v>
      </c>
    </row>
    <row r="3169" s="1" customFormat="1" ht="18.75" spans="1:15">
      <c r="A3169" s="121">
        <v>3165</v>
      </c>
      <c r="B3169" s="121" t="s">
        <v>14518</v>
      </c>
      <c r="C3169" s="121" t="s">
        <v>11004</v>
      </c>
      <c r="D3169" s="121" t="s">
        <v>10034</v>
      </c>
      <c r="E3169" s="121" t="s">
        <v>14519</v>
      </c>
      <c r="F3169" s="171" t="s">
        <v>18107</v>
      </c>
      <c r="G3169" s="121" t="s">
        <v>18158</v>
      </c>
      <c r="H3169" s="121" t="s">
        <v>194</v>
      </c>
      <c r="I3169" s="121">
        <v>9</v>
      </c>
      <c r="J3169" s="121" t="s">
        <v>18157</v>
      </c>
      <c r="K3169" s="172" t="s">
        <v>14748</v>
      </c>
      <c r="L3169" s="27">
        <v>5</v>
      </c>
      <c r="M3169" s="27">
        <f t="shared" si="114"/>
        <v>650</v>
      </c>
      <c r="N3169" s="23"/>
      <c r="O3169" s="24" t="s">
        <v>32</v>
      </c>
    </row>
    <row r="3170" s="1" customFormat="1" ht="18.75" spans="1:15">
      <c r="A3170" s="121">
        <v>3166</v>
      </c>
      <c r="B3170" s="121" t="s">
        <v>14518</v>
      </c>
      <c r="C3170" s="121" t="s">
        <v>11004</v>
      </c>
      <c r="D3170" s="121" t="s">
        <v>10034</v>
      </c>
      <c r="E3170" s="121" t="s">
        <v>14519</v>
      </c>
      <c r="F3170" s="171" t="s">
        <v>18107</v>
      </c>
      <c r="G3170" s="121" t="s">
        <v>18159</v>
      </c>
      <c r="H3170" s="121" t="s">
        <v>194</v>
      </c>
      <c r="I3170" s="121">
        <v>4</v>
      </c>
      <c r="J3170" s="121" t="s">
        <v>18157</v>
      </c>
      <c r="K3170" s="172" t="s">
        <v>14748</v>
      </c>
      <c r="L3170" s="27">
        <v>2</v>
      </c>
      <c r="M3170" s="27">
        <f t="shared" si="114"/>
        <v>260</v>
      </c>
      <c r="N3170" s="23"/>
      <c r="O3170" s="24" t="s">
        <v>32</v>
      </c>
    </row>
    <row r="3171" s="1" customFormat="1" ht="18.75" spans="1:15">
      <c r="A3171" s="121">
        <v>3167</v>
      </c>
      <c r="B3171" s="121" t="s">
        <v>14518</v>
      </c>
      <c r="C3171" s="121" t="s">
        <v>11004</v>
      </c>
      <c r="D3171" s="121" t="s">
        <v>10034</v>
      </c>
      <c r="E3171" s="121" t="s">
        <v>14519</v>
      </c>
      <c r="F3171" s="171" t="s">
        <v>18107</v>
      </c>
      <c r="G3171" s="121" t="s">
        <v>18160</v>
      </c>
      <c r="H3171" s="121" t="s">
        <v>194</v>
      </c>
      <c r="I3171" s="121">
        <v>4</v>
      </c>
      <c r="J3171" s="121" t="s">
        <v>18157</v>
      </c>
      <c r="K3171" s="172" t="s">
        <v>14748</v>
      </c>
      <c r="L3171" s="27">
        <v>2</v>
      </c>
      <c r="M3171" s="27">
        <f t="shared" si="114"/>
        <v>260</v>
      </c>
      <c r="N3171" s="23"/>
      <c r="O3171" s="24" t="s">
        <v>32</v>
      </c>
    </row>
    <row r="3172" s="1" customFormat="1" ht="18.75" spans="1:15">
      <c r="A3172" s="121">
        <v>3168</v>
      </c>
      <c r="B3172" s="121" t="s">
        <v>14518</v>
      </c>
      <c r="C3172" s="121" t="s">
        <v>11004</v>
      </c>
      <c r="D3172" s="121" t="s">
        <v>10034</v>
      </c>
      <c r="E3172" s="121" t="s">
        <v>14519</v>
      </c>
      <c r="F3172" s="171" t="s">
        <v>18107</v>
      </c>
      <c r="G3172" s="121" t="s">
        <v>18161</v>
      </c>
      <c r="H3172" s="121" t="s">
        <v>194</v>
      </c>
      <c r="I3172" s="121">
        <v>8</v>
      </c>
      <c r="J3172" s="121" t="s">
        <v>18157</v>
      </c>
      <c r="K3172" s="172" t="s">
        <v>14748</v>
      </c>
      <c r="L3172" s="27">
        <v>3</v>
      </c>
      <c r="M3172" s="27">
        <f t="shared" si="114"/>
        <v>390</v>
      </c>
      <c r="N3172" s="23"/>
      <c r="O3172" s="24" t="s">
        <v>32</v>
      </c>
    </row>
    <row r="3173" s="1" customFormat="1" ht="18.75" spans="1:15">
      <c r="A3173" s="121">
        <v>3169</v>
      </c>
      <c r="B3173" s="121" t="s">
        <v>14518</v>
      </c>
      <c r="C3173" s="121" t="s">
        <v>11004</v>
      </c>
      <c r="D3173" s="121" t="s">
        <v>10034</v>
      </c>
      <c r="E3173" s="121" t="s">
        <v>14519</v>
      </c>
      <c r="F3173" s="171" t="s">
        <v>18107</v>
      </c>
      <c r="G3173" s="121" t="s">
        <v>18162</v>
      </c>
      <c r="H3173" s="121" t="s">
        <v>194</v>
      </c>
      <c r="I3173" s="121">
        <v>4</v>
      </c>
      <c r="J3173" s="121" t="s">
        <v>18157</v>
      </c>
      <c r="K3173" s="172" t="s">
        <v>14748</v>
      </c>
      <c r="L3173" s="27">
        <v>4</v>
      </c>
      <c r="M3173" s="27">
        <f t="shared" si="114"/>
        <v>520</v>
      </c>
      <c r="N3173" s="23"/>
      <c r="O3173" s="24" t="s">
        <v>32</v>
      </c>
    </row>
    <row r="3174" s="1" customFormat="1" ht="18.75" spans="1:15">
      <c r="A3174" s="121">
        <v>3170</v>
      </c>
      <c r="B3174" s="121" t="s">
        <v>14518</v>
      </c>
      <c r="C3174" s="121" t="s">
        <v>11004</v>
      </c>
      <c r="D3174" s="121" t="s">
        <v>10034</v>
      </c>
      <c r="E3174" s="121" t="s">
        <v>14519</v>
      </c>
      <c r="F3174" s="171" t="s">
        <v>18107</v>
      </c>
      <c r="G3174" s="121" t="s">
        <v>18163</v>
      </c>
      <c r="H3174" s="121" t="s">
        <v>6215</v>
      </c>
      <c r="I3174" s="121">
        <v>5</v>
      </c>
      <c r="J3174" s="121" t="s">
        <v>18164</v>
      </c>
      <c r="K3174" s="172" t="s">
        <v>14748</v>
      </c>
      <c r="L3174" s="27">
        <v>5</v>
      </c>
      <c r="M3174" s="27">
        <f t="shared" si="114"/>
        <v>650</v>
      </c>
      <c r="N3174" s="23"/>
      <c r="O3174" s="24" t="s">
        <v>32</v>
      </c>
    </row>
    <row r="3175" s="1" customFormat="1" ht="18.75" spans="1:15">
      <c r="A3175" s="121">
        <v>3171</v>
      </c>
      <c r="B3175" s="121" t="s">
        <v>14518</v>
      </c>
      <c r="C3175" s="121" t="s">
        <v>11004</v>
      </c>
      <c r="D3175" s="121" t="s">
        <v>10034</v>
      </c>
      <c r="E3175" s="121" t="s">
        <v>14519</v>
      </c>
      <c r="F3175" s="171" t="s">
        <v>18107</v>
      </c>
      <c r="G3175" s="121" t="s">
        <v>18165</v>
      </c>
      <c r="H3175" s="121" t="s">
        <v>51</v>
      </c>
      <c r="I3175" s="121">
        <v>4</v>
      </c>
      <c r="J3175" s="121" t="s">
        <v>18164</v>
      </c>
      <c r="K3175" s="172" t="s">
        <v>14748</v>
      </c>
      <c r="L3175" s="27">
        <v>4</v>
      </c>
      <c r="M3175" s="27">
        <f>L3175*312</f>
        <v>1248</v>
      </c>
      <c r="N3175" s="23"/>
      <c r="O3175" s="24" t="s">
        <v>32</v>
      </c>
    </row>
    <row r="3176" s="1" customFormat="1" ht="18.75" spans="1:15">
      <c r="A3176" s="121">
        <v>3172</v>
      </c>
      <c r="B3176" s="121" t="s">
        <v>14518</v>
      </c>
      <c r="C3176" s="121" t="s">
        <v>11004</v>
      </c>
      <c r="D3176" s="121" t="s">
        <v>10034</v>
      </c>
      <c r="E3176" s="121" t="s">
        <v>14519</v>
      </c>
      <c r="F3176" s="171" t="s">
        <v>18107</v>
      </c>
      <c r="G3176" s="121" t="s">
        <v>1023</v>
      </c>
      <c r="H3176" s="121" t="s">
        <v>194</v>
      </c>
      <c r="I3176" s="121">
        <v>4</v>
      </c>
      <c r="J3176" s="121" t="s">
        <v>18164</v>
      </c>
      <c r="K3176" s="172" t="s">
        <v>14748</v>
      </c>
      <c r="L3176" s="27">
        <v>4</v>
      </c>
      <c r="M3176" s="27">
        <f t="shared" ref="M3176:M3215" si="115">L3176*130</f>
        <v>520</v>
      </c>
      <c r="N3176" s="23"/>
      <c r="O3176" s="24" t="s">
        <v>32</v>
      </c>
    </row>
    <row r="3177" s="1" customFormat="1" ht="18.75" spans="1:15">
      <c r="A3177" s="121">
        <v>3173</v>
      </c>
      <c r="B3177" s="121" t="s">
        <v>14518</v>
      </c>
      <c r="C3177" s="121" t="s">
        <v>11004</v>
      </c>
      <c r="D3177" s="121" t="s">
        <v>10034</v>
      </c>
      <c r="E3177" s="121" t="s">
        <v>14519</v>
      </c>
      <c r="F3177" s="171" t="s">
        <v>18107</v>
      </c>
      <c r="G3177" s="121" t="s">
        <v>18166</v>
      </c>
      <c r="H3177" s="121" t="s">
        <v>194</v>
      </c>
      <c r="I3177" s="121">
        <v>4</v>
      </c>
      <c r="J3177" s="121" t="s">
        <v>18157</v>
      </c>
      <c r="K3177" s="172" t="s">
        <v>14748</v>
      </c>
      <c r="L3177" s="27">
        <v>4</v>
      </c>
      <c r="M3177" s="27">
        <f t="shared" si="115"/>
        <v>520</v>
      </c>
      <c r="N3177" s="23"/>
      <c r="O3177" s="24" t="s">
        <v>32</v>
      </c>
    </row>
    <row r="3178" s="1" customFormat="1" ht="18.75" spans="1:15">
      <c r="A3178" s="121">
        <v>3174</v>
      </c>
      <c r="B3178" s="121" t="s">
        <v>14518</v>
      </c>
      <c r="C3178" s="121" t="s">
        <v>11004</v>
      </c>
      <c r="D3178" s="121" t="s">
        <v>10034</v>
      </c>
      <c r="E3178" s="121" t="s">
        <v>14519</v>
      </c>
      <c r="F3178" s="171" t="s">
        <v>18107</v>
      </c>
      <c r="G3178" s="121" t="s">
        <v>18167</v>
      </c>
      <c r="H3178" s="121" t="s">
        <v>194</v>
      </c>
      <c r="I3178" s="121">
        <v>4</v>
      </c>
      <c r="J3178" s="121" t="s">
        <v>18150</v>
      </c>
      <c r="K3178" s="172" t="s">
        <v>14748</v>
      </c>
      <c r="L3178" s="27">
        <v>4</v>
      </c>
      <c r="M3178" s="27">
        <f t="shared" si="115"/>
        <v>520</v>
      </c>
      <c r="N3178" s="23"/>
      <c r="O3178" s="24" t="s">
        <v>32</v>
      </c>
    </row>
    <row r="3179" s="1" customFormat="1" ht="18.75" spans="1:15">
      <c r="A3179" s="121">
        <v>3175</v>
      </c>
      <c r="B3179" s="121" t="s">
        <v>14518</v>
      </c>
      <c r="C3179" s="121" t="s">
        <v>11004</v>
      </c>
      <c r="D3179" s="121" t="s">
        <v>10034</v>
      </c>
      <c r="E3179" s="121" t="s">
        <v>14519</v>
      </c>
      <c r="F3179" s="171" t="s">
        <v>18107</v>
      </c>
      <c r="G3179" s="121" t="s">
        <v>18168</v>
      </c>
      <c r="H3179" s="121" t="s">
        <v>194</v>
      </c>
      <c r="I3179" s="121">
        <v>2</v>
      </c>
      <c r="J3179" s="121" t="s">
        <v>18150</v>
      </c>
      <c r="K3179" s="172" t="s">
        <v>14748</v>
      </c>
      <c r="L3179" s="27">
        <v>2</v>
      </c>
      <c r="M3179" s="27">
        <f t="shared" si="115"/>
        <v>260</v>
      </c>
      <c r="N3179" s="23"/>
      <c r="O3179" s="24" t="s">
        <v>32</v>
      </c>
    </row>
    <row r="3180" s="1" customFormat="1" ht="18.75" spans="1:15">
      <c r="A3180" s="121">
        <v>3176</v>
      </c>
      <c r="B3180" s="121" t="s">
        <v>14518</v>
      </c>
      <c r="C3180" s="121" t="s">
        <v>11004</v>
      </c>
      <c r="D3180" s="121" t="s">
        <v>10034</v>
      </c>
      <c r="E3180" s="121" t="s">
        <v>14519</v>
      </c>
      <c r="F3180" s="171" t="s">
        <v>18107</v>
      </c>
      <c r="G3180" s="121" t="s">
        <v>18169</v>
      </c>
      <c r="H3180" s="121" t="s">
        <v>1583</v>
      </c>
      <c r="I3180" s="121">
        <v>4</v>
      </c>
      <c r="J3180" s="121" t="s">
        <v>18155</v>
      </c>
      <c r="K3180" s="172" t="s">
        <v>14748</v>
      </c>
      <c r="L3180" s="27">
        <v>4</v>
      </c>
      <c r="M3180" s="27">
        <f t="shared" si="115"/>
        <v>520</v>
      </c>
      <c r="N3180" s="23"/>
      <c r="O3180" s="24" t="s">
        <v>32</v>
      </c>
    </row>
    <row r="3181" s="1" customFormat="1" ht="18.75" spans="1:15">
      <c r="A3181" s="121">
        <v>3177</v>
      </c>
      <c r="B3181" s="121" t="s">
        <v>14518</v>
      </c>
      <c r="C3181" s="121" t="s">
        <v>11004</v>
      </c>
      <c r="D3181" s="121" t="s">
        <v>10034</v>
      </c>
      <c r="E3181" s="121" t="s">
        <v>14519</v>
      </c>
      <c r="F3181" s="171" t="s">
        <v>18107</v>
      </c>
      <c r="G3181" s="121" t="s">
        <v>18170</v>
      </c>
      <c r="H3181" s="172" t="s">
        <v>194</v>
      </c>
      <c r="I3181" s="121">
        <v>3</v>
      </c>
      <c r="J3181" s="121" t="s">
        <v>18155</v>
      </c>
      <c r="K3181" s="172" t="s">
        <v>14748</v>
      </c>
      <c r="L3181" s="27">
        <v>3</v>
      </c>
      <c r="M3181" s="27">
        <f t="shared" si="115"/>
        <v>390</v>
      </c>
      <c r="N3181" s="23"/>
      <c r="O3181" s="24" t="s">
        <v>32</v>
      </c>
    </row>
    <row r="3182" s="1" customFormat="1" ht="18.75" spans="1:15">
      <c r="A3182" s="121">
        <v>3178</v>
      </c>
      <c r="B3182" s="121" t="s">
        <v>14518</v>
      </c>
      <c r="C3182" s="121" t="s">
        <v>11004</v>
      </c>
      <c r="D3182" s="121" t="s">
        <v>10034</v>
      </c>
      <c r="E3182" s="121" t="s">
        <v>14519</v>
      </c>
      <c r="F3182" s="171" t="s">
        <v>18107</v>
      </c>
      <c r="G3182" s="121" t="s">
        <v>18171</v>
      </c>
      <c r="H3182" s="172" t="s">
        <v>194</v>
      </c>
      <c r="I3182" s="121">
        <v>6</v>
      </c>
      <c r="J3182" s="121" t="s">
        <v>18155</v>
      </c>
      <c r="K3182" s="172" t="s">
        <v>14748</v>
      </c>
      <c r="L3182" s="27">
        <v>3</v>
      </c>
      <c r="M3182" s="27">
        <f t="shared" si="115"/>
        <v>390</v>
      </c>
      <c r="N3182" s="23"/>
      <c r="O3182" s="24" t="s">
        <v>32</v>
      </c>
    </row>
    <row r="3183" s="1" customFormat="1" ht="18.75" spans="1:15">
      <c r="A3183" s="121">
        <v>3179</v>
      </c>
      <c r="B3183" s="121" t="s">
        <v>14518</v>
      </c>
      <c r="C3183" s="121" t="s">
        <v>11004</v>
      </c>
      <c r="D3183" s="121" t="s">
        <v>10034</v>
      </c>
      <c r="E3183" s="121" t="s">
        <v>14519</v>
      </c>
      <c r="F3183" s="171" t="s">
        <v>18107</v>
      </c>
      <c r="G3183" s="121" t="s">
        <v>18172</v>
      </c>
      <c r="H3183" s="172" t="s">
        <v>194</v>
      </c>
      <c r="I3183" s="121">
        <v>3</v>
      </c>
      <c r="J3183" s="121" t="s">
        <v>18155</v>
      </c>
      <c r="K3183" s="172" t="s">
        <v>14748</v>
      </c>
      <c r="L3183" s="27">
        <v>3</v>
      </c>
      <c r="M3183" s="27">
        <f t="shared" si="115"/>
        <v>390</v>
      </c>
      <c r="N3183" s="23"/>
      <c r="O3183" s="24" t="s">
        <v>32</v>
      </c>
    </row>
    <row r="3184" s="1" customFormat="1" ht="18.75" spans="1:15">
      <c r="A3184" s="121">
        <v>3180</v>
      </c>
      <c r="B3184" s="121" t="s">
        <v>14518</v>
      </c>
      <c r="C3184" s="121" t="s">
        <v>11004</v>
      </c>
      <c r="D3184" s="121" t="s">
        <v>10034</v>
      </c>
      <c r="E3184" s="121" t="s">
        <v>14519</v>
      </c>
      <c r="F3184" s="171" t="s">
        <v>18107</v>
      </c>
      <c r="G3184" s="121" t="s">
        <v>18173</v>
      </c>
      <c r="H3184" s="121" t="s">
        <v>1583</v>
      </c>
      <c r="I3184" s="121">
        <v>5</v>
      </c>
      <c r="J3184" s="121" t="s">
        <v>18164</v>
      </c>
      <c r="K3184" s="172" t="s">
        <v>14748</v>
      </c>
      <c r="L3184" s="27">
        <v>5</v>
      </c>
      <c r="M3184" s="27">
        <f t="shared" si="115"/>
        <v>650</v>
      </c>
      <c r="N3184" s="23"/>
      <c r="O3184" s="24" t="s">
        <v>32</v>
      </c>
    </row>
    <row r="3185" s="1" customFormat="1" ht="18.75" spans="1:15">
      <c r="A3185" s="121">
        <v>3181</v>
      </c>
      <c r="B3185" s="121" t="s">
        <v>14518</v>
      </c>
      <c r="C3185" s="121" t="s">
        <v>11004</v>
      </c>
      <c r="D3185" s="121" t="s">
        <v>10034</v>
      </c>
      <c r="E3185" s="121" t="s">
        <v>14519</v>
      </c>
      <c r="F3185" s="171" t="s">
        <v>18107</v>
      </c>
      <c r="G3185" s="121" t="s">
        <v>18174</v>
      </c>
      <c r="H3185" s="121" t="s">
        <v>194</v>
      </c>
      <c r="I3185" s="121">
        <v>7</v>
      </c>
      <c r="J3185" s="121" t="s">
        <v>18155</v>
      </c>
      <c r="K3185" s="172" t="s">
        <v>14748</v>
      </c>
      <c r="L3185" s="27">
        <v>4</v>
      </c>
      <c r="M3185" s="27">
        <f t="shared" si="115"/>
        <v>520</v>
      </c>
      <c r="N3185" s="23"/>
      <c r="O3185" s="24" t="s">
        <v>32</v>
      </c>
    </row>
    <row r="3186" s="1" customFormat="1" ht="18.75" spans="1:15">
      <c r="A3186" s="121">
        <v>3182</v>
      </c>
      <c r="B3186" s="121" t="s">
        <v>14518</v>
      </c>
      <c r="C3186" s="121" t="s">
        <v>11004</v>
      </c>
      <c r="D3186" s="121" t="s">
        <v>10034</v>
      </c>
      <c r="E3186" s="121" t="s">
        <v>14519</v>
      </c>
      <c r="F3186" s="171" t="s">
        <v>18107</v>
      </c>
      <c r="G3186" s="121" t="s">
        <v>18175</v>
      </c>
      <c r="H3186" s="121" t="s">
        <v>6215</v>
      </c>
      <c r="I3186" s="121">
        <v>4</v>
      </c>
      <c r="J3186" s="121" t="s">
        <v>18155</v>
      </c>
      <c r="K3186" s="172" t="s">
        <v>14748</v>
      </c>
      <c r="L3186" s="27">
        <v>1</v>
      </c>
      <c r="M3186" s="27">
        <f t="shared" si="115"/>
        <v>130</v>
      </c>
      <c r="N3186" s="23"/>
      <c r="O3186" s="24" t="s">
        <v>32</v>
      </c>
    </row>
    <row r="3187" s="1" customFormat="1" ht="18.75" spans="1:15">
      <c r="A3187" s="121">
        <v>3183</v>
      </c>
      <c r="B3187" s="121" t="s">
        <v>14518</v>
      </c>
      <c r="C3187" s="121" t="s">
        <v>11004</v>
      </c>
      <c r="D3187" s="121" t="s">
        <v>10034</v>
      </c>
      <c r="E3187" s="121" t="s">
        <v>14519</v>
      </c>
      <c r="F3187" s="171" t="s">
        <v>18107</v>
      </c>
      <c r="G3187" s="121" t="s">
        <v>18176</v>
      </c>
      <c r="H3187" s="121" t="s">
        <v>194</v>
      </c>
      <c r="I3187" s="121">
        <v>9</v>
      </c>
      <c r="J3187" s="121" t="s">
        <v>18155</v>
      </c>
      <c r="K3187" s="172" t="s">
        <v>14748</v>
      </c>
      <c r="L3187" s="27">
        <v>5</v>
      </c>
      <c r="M3187" s="27">
        <f t="shared" si="115"/>
        <v>650</v>
      </c>
      <c r="N3187" s="23"/>
      <c r="O3187" s="24" t="s">
        <v>32</v>
      </c>
    </row>
    <row r="3188" s="1" customFormat="1" ht="18.75" spans="1:15">
      <c r="A3188" s="121">
        <v>3184</v>
      </c>
      <c r="B3188" s="121" t="s">
        <v>14518</v>
      </c>
      <c r="C3188" s="121" t="s">
        <v>11004</v>
      </c>
      <c r="D3188" s="121" t="s">
        <v>10034</v>
      </c>
      <c r="E3188" s="121" t="s">
        <v>14519</v>
      </c>
      <c r="F3188" s="171" t="s">
        <v>18107</v>
      </c>
      <c r="G3188" s="121" t="s">
        <v>18177</v>
      </c>
      <c r="H3188" s="121" t="s">
        <v>194</v>
      </c>
      <c r="I3188" s="121">
        <v>3</v>
      </c>
      <c r="J3188" s="121" t="s">
        <v>18150</v>
      </c>
      <c r="K3188" s="172" t="s">
        <v>14748</v>
      </c>
      <c r="L3188" s="27">
        <v>3</v>
      </c>
      <c r="M3188" s="27">
        <f t="shared" si="115"/>
        <v>390</v>
      </c>
      <c r="N3188" s="23"/>
      <c r="O3188" s="24" t="s">
        <v>32</v>
      </c>
    </row>
    <row r="3189" s="1" customFormat="1" ht="18.75" spans="1:15">
      <c r="A3189" s="121">
        <v>3185</v>
      </c>
      <c r="B3189" s="121" t="s">
        <v>14518</v>
      </c>
      <c r="C3189" s="121" t="s">
        <v>11004</v>
      </c>
      <c r="D3189" s="121" t="s">
        <v>10034</v>
      </c>
      <c r="E3189" s="121" t="s">
        <v>14519</v>
      </c>
      <c r="F3189" s="171" t="s">
        <v>18107</v>
      </c>
      <c r="G3189" s="121" t="s">
        <v>18178</v>
      </c>
      <c r="H3189" s="172" t="s">
        <v>194</v>
      </c>
      <c r="I3189" s="121">
        <v>8</v>
      </c>
      <c r="J3189" s="121" t="s">
        <v>18179</v>
      </c>
      <c r="K3189" s="172" t="s">
        <v>14748</v>
      </c>
      <c r="L3189" s="27">
        <v>3</v>
      </c>
      <c r="M3189" s="27">
        <f t="shared" si="115"/>
        <v>390</v>
      </c>
      <c r="N3189" s="23"/>
      <c r="O3189" s="24" t="s">
        <v>32</v>
      </c>
    </row>
    <row r="3190" s="1" customFormat="1" ht="18.75" spans="1:15">
      <c r="A3190" s="121">
        <v>3186</v>
      </c>
      <c r="B3190" s="121" t="s">
        <v>14518</v>
      </c>
      <c r="C3190" s="121" t="s">
        <v>11004</v>
      </c>
      <c r="D3190" s="121" t="s">
        <v>10034</v>
      </c>
      <c r="E3190" s="121" t="s">
        <v>14519</v>
      </c>
      <c r="F3190" s="171" t="s">
        <v>18107</v>
      </c>
      <c r="G3190" s="121" t="s">
        <v>18180</v>
      </c>
      <c r="H3190" s="172" t="s">
        <v>194</v>
      </c>
      <c r="I3190" s="121">
        <v>4</v>
      </c>
      <c r="J3190" s="121" t="s">
        <v>18179</v>
      </c>
      <c r="K3190" s="172" t="s">
        <v>14748</v>
      </c>
      <c r="L3190" s="27">
        <v>4</v>
      </c>
      <c r="M3190" s="27">
        <f t="shared" si="115"/>
        <v>520</v>
      </c>
      <c r="N3190" s="23"/>
      <c r="O3190" s="24" t="s">
        <v>32</v>
      </c>
    </row>
    <row r="3191" s="1" customFormat="1" ht="18.75" spans="1:15">
      <c r="A3191" s="121">
        <v>3187</v>
      </c>
      <c r="B3191" s="121" t="s">
        <v>14518</v>
      </c>
      <c r="C3191" s="121" t="s">
        <v>11004</v>
      </c>
      <c r="D3191" s="121" t="s">
        <v>10034</v>
      </c>
      <c r="E3191" s="121" t="s">
        <v>14519</v>
      </c>
      <c r="F3191" s="171" t="s">
        <v>18107</v>
      </c>
      <c r="G3191" s="121" t="s">
        <v>18181</v>
      </c>
      <c r="H3191" s="121" t="s">
        <v>1583</v>
      </c>
      <c r="I3191" s="121">
        <v>2</v>
      </c>
      <c r="J3191" s="121" t="s">
        <v>18179</v>
      </c>
      <c r="K3191" s="172" t="s">
        <v>14748</v>
      </c>
      <c r="L3191" s="27">
        <v>2</v>
      </c>
      <c r="M3191" s="27">
        <f t="shared" si="115"/>
        <v>260</v>
      </c>
      <c r="N3191" s="23"/>
      <c r="O3191" s="24" t="s">
        <v>32</v>
      </c>
    </row>
    <row r="3192" s="1" customFormat="1" ht="18.75" spans="1:15">
      <c r="A3192" s="121">
        <v>3188</v>
      </c>
      <c r="B3192" s="121" t="s">
        <v>14518</v>
      </c>
      <c r="C3192" s="121" t="s">
        <v>11004</v>
      </c>
      <c r="D3192" s="121" t="s">
        <v>10034</v>
      </c>
      <c r="E3192" s="121" t="s">
        <v>14519</v>
      </c>
      <c r="F3192" s="171" t="s">
        <v>18107</v>
      </c>
      <c r="G3192" s="121" t="s">
        <v>18182</v>
      </c>
      <c r="H3192" s="121" t="s">
        <v>1583</v>
      </c>
      <c r="I3192" s="121">
        <v>4</v>
      </c>
      <c r="J3192" s="121" t="s">
        <v>18179</v>
      </c>
      <c r="K3192" s="172" t="s">
        <v>14748</v>
      </c>
      <c r="L3192" s="27">
        <v>4</v>
      </c>
      <c r="M3192" s="27">
        <f t="shared" si="115"/>
        <v>520</v>
      </c>
      <c r="N3192" s="23"/>
      <c r="O3192" s="24" t="s">
        <v>32</v>
      </c>
    </row>
    <row r="3193" s="1" customFormat="1" ht="18.75" spans="1:15">
      <c r="A3193" s="121">
        <v>3189</v>
      </c>
      <c r="B3193" s="121" t="s">
        <v>14518</v>
      </c>
      <c r="C3193" s="121" t="s">
        <v>11004</v>
      </c>
      <c r="D3193" s="121" t="s">
        <v>10034</v>
      </c>
      <c r="E3193" s="121" t="s">
        <v>14519</v>
      </c>
      <c r="F3193" s="171" t="s">
        <v>18107</v>
      </c>
      <c r="G3193" s="121" t="s">
        <v>18183</v>
      </c>
      <c r="H3193" s="121" t="s">
        <v>1583</v>
      </c>
      <c r="I3193" s="121">
        <v>4</v>
      </c>
      <c r="J3193" s="121" t="s">
        <v>18179</v>
      </c>
      <c r="K3193" s="172" t="s">
        <v>14748</v>
      </c>
      <c r="L3193" s="27">
        <v>3</v>
      </c>
      <c r="M3193" s="27">
        <f t="shared" si="115"/>
        <v>390</v>
      </c>
      <c r="N3193" s="23"/>
      <c r="O3193" s="24" t="s">
        <v>32</v>
      </c>
    </row>
    <row r="3194" s="1" customFormat="1" ht="18.75" spans="1:15">
      <c r="A3194" s="121">
        <v>3190</v>
      </c>
      <c r="B3194" s="121" t="s">
        <v>14518</v>
      </c>
      <c r="C3194" s="121" t="s">
        <v>11004</v>
      </c>
      <c r="D3194" s="121" t="s">
        <v>10034</v>
      </c>
      <c r="E3194" s="121" t="s">
        <v>14519</v>
      </c>
      <c r="F3194" s="171" t="s">
        <v>18107</v>
      </c>
      <c r="G3194" s="121" t="s">
        <v>18184</v>
      </c>
      <c r="H3194" s="172" t="s">
        <v>194</v>
      </c>
      <c r="I3194" s="121">
        <v>15</v>
      </c>
      <c r="J3194" s="121" t="s">
        <v>18179</v>
      </c>
      <c r="K3194" s="172" t="s">
        <v>14748</v>
      </c>
      <c r="L3194" s="27">
        <v>6</v>
      </c>
      <c r="M3194" s="27">
        <f t="shared" si="115"/>
        <v>780</v>
      </c>
      <c r="N3194" s="23"/>
      <c r="O3194" s="24" t="s">
        <v>32</v>
      </c>
    </row>
    <row r="3195" s="1" customFormat="1" ht="18.75" spans="1:15">
      <c r="A3195" s="121">
        <v>3191</v>
      </c>
      <c r="B3195" s="121" t="s">
        <v>14518</v>
      </c>
      <c r="C3195" s="121" t="s">
        <v>11004</v>
      </c>
      <c r="D3195" s="121" t="s">
        <v>10034</v>
      </c>
      <c r="E3195" s="121" t="s">
        <v>14519</v>
      </c>
      <c r="F3195" s="171" t="s">
        <v>18107</v>
      </c>
      <c r="G3195" s="121" t="s">
        <v>18185</v>
      </c>
      <c r="H3195" s="172" t="s">
        <v>194</v>
      </c>
      <c r="I3195" s="121">
        <v>3</v>
      </c>
      <c r="J3195" s="121" t="s">
        <v>18179</v>
      </c>
      <c r="K3195" s="172" t="s">
        <v>14748</v>
      </c>
      <c r="L3195" s="27">
        <v>3</v>
      </c>
      <c r="M3195" s="27">
        <f t="shared" si="115"/>
        <v>390</v>
      </c>
      <c r="N3195" s="23"/>
      <c r="O3195" s="24" t="s">
        <v>32</v>
      </c>
    </row>
    <row r="3196" s="1" customFormat="1" ht="18.75" spans="1:15">
      <c r="A3196" s="121">
        <v>3192</v>
      </c>
      <c r="B3196" s="121" t="s">
        <v>14518</v>
      </c>
      <c r="C3196" s="121" t="s">
        <v>11004</v>
      </c>
      <c r="D3196" s="121" t="s">
        <v>10034</v>
      </c>
      <c r="E3196" s="121" t="s">
        <v>14519</v>
      </c>
      <c r="F3196" s="171" t="s">
        <v>18107</v>
      </c>
      <c r="G3196" s="121" t="s">
        <v>18186</v>
      </c>
      <c r="H3196" s="121" t="s">
        <v>1583</v>
      </c>
      <c r="I3196" s="121">
        <v>5</v>
      </c>
      <c r="J3196" s="121" t="s">
        <v>18179</v>
      </c>
      <c r="K3196" s="172" t="s">
        <v>14748</v>
      </c>
      <c r="L3196" s="27">
        <v>5</v>
      </c>
      <c r="M3196" s="27">
        <f t="shared" si="115"/>
        <v>650</v>
      </c>
      <c r="N3196" s="23"/>
      <c r="O3196" s="24" t="s">
        <v>32</v>
      </c>
    </row>
    <row r="3197" s="1" customFormat="1" ht="18.75" spans="1:15">
      <c r="A3197" s="121">
        <v>3193</v>
      </c>
      <c r="B3197" s="121" t="s">
        <v>14518</v>
      </c>
      <c r="C3197" s="121" t="s">
        <v>11004</v>
      </c>
      <c r="D3197" s="121" t="s">
        <v>10034</v>
      </c>
      <c r="E3197" s="121" t="s">
        <v>14519</v>
      </c>
      <c r="F3197" s="171" t="s">
        <v>18107</v>
      </c>
      <c r="G3197" s="121" t="s">
        <v>18187</v>
      </c>
      <c r="H3197" s="172" t="s">
        <v>194</v>
      </c>
      <c r="I3197" s="121">
        <v>5</v>
      </c>
      <c r="J3197" s="121" t="s">
        <v>18150</v>
      </c>
      <c r="K3197" s="172" t="s">
        <v>14748</v>
      </c>
      <c r="L3197" s="27">
        <v>2</v>
      </c>
      <c r="M3197" s="27">
        <f t="shared" si="115"/>
        <v>260</v>
      </c>
      <c r="N3197" s="23"/>
      <c r="O3197" s="24" t="s">
        <v>32</v>
      </c>
    </row>
    <row r="3198" s="1" customFormat="1" ht="18.75" spans="1:15">
      <c r="A3198" s="121">
        <v>3194</v>
      </c>
      <c r="B3198" s="121" t="s">
        <v>14518</v>
      </c>
      <c r="C3198" s="121" t="s">
        <v>11004</v>
      </c>
      <c r="D3198" s="121" t="s">
        <v>10034</v>
      </c>
      <c r="E3198" s="121" t="s">
        <v>14519</v>
      </c>
      <c r="F3198" s="171" t="s">
        <v>18107</v>
      </c>
      <c r="G3198" s="121" t="s">
        <v>18188</v>
      </c>
      <c r="H3198" s="172" t="s">
        <v>194</v>
      </c>
      <c r="I3198" s="121">
        <v>3</v>
      </c>
      <c r="J3198" s="121" t="s">
        <v>18155</v>
      </c>
      <c r="K3198" s="172" t="s">
        <v>14748</v>
      </c>
      <c r="L3198" s="27">
        <v>3</v>
      </c>
      <c r="M3198" s="27">
        <f t="shared" si="115"/>
        <v>390</v>
      </c>
      <c r="N3198" s="23"/>
      <c r="O3198" s="24" t="s">
        <v>32</v>
      </c>
    </row>
    <row r="3199" s="1" customFormat="1" ht="18.75" spans="1:15">
      <c r="A3199" s="121">
        <v>3195</v>
      </c>
      <c r="B3199" s="121" t="s">
        <v>14518</v>
      </c>
      <c r="C3199" s="121" t="s">
        <v>11004</v>
      </c>
      <c r="D3199" s="121" t="s">
        <v>10034</v>
      </c>
      <c r="E3199" s="121" t="s">
        <v>14519</v>
      </c>
      <c r="F3199" s="171" t="s">
        <v>18107</v>
      </c>
      <c r="G3199" s="121" t="s">
        <v>15161</v>
      </c>
      <c r="H3199" s="172" t="s">
        <v>194</v>
      </c>
      <c r="I3199" s="121">
        <v>1</v>
      </c>
      <c r="J3199" s="121" t="s">
        <v>18155</v>
      </c>
      <c r="K3199" s="172" t="s">
        <v>14748</v>
      </c>
      <c r="L3199" s="27">
        <v>1</v>
      </c>
      <c r="M3199" s="27">
        <f t="shared" si="115"/>
        <v>130</v>
      </c>
      <c r="N3199" s="23"/>
      <c r="O3199" s="24" t="s">
        <v>32</v>
      </c>
    </row>
    <row r="3200" s="1" customFormat="1" ht="18.75" spans="1:15">
      <c r="A3200" s="121">
        <v>3196</v>
      </c>
      <c r="B3200" s="121" t="s">
        <v>14518</v>
      </c>
      <c r="C3200" s="121" t="s">
        <v>11004</v>
      </c>
      <c r="D3200" s="121" t="s">
        <v>10034</v>
      </c>
      <c r="E3200" s="121" t="s">
        <v>14519</v>
      </c>
      <c r="F3200" s="171" t="s">
        <v>18107</v>
      </c>
      <c r="G3200" s="121" t="s">
        <v>18189</v>
      </c>
      <c r="H3200" s="172" t="s">
        <v>194</v>
      </c>
      <c r="I3200" s="121">
        <v>6</v>
      </c>
      <c r="J3200" s="121" t="s">
        <v>18164</v>
      </c>
      <c r="K3200" s="172" t="s">
        <v>14748</v>
      </c>
      <c r="L3200" s="27">
        <v>4</v>
      </c>
      <c r="M3200" s="27">
        <f t="shared" si="115"/>
        <v>520</v>
      </c>
      <c r="N3200" s="23"/>
      <c r="O3200" s="24" t="s">
        <v>32</v>
      </c>
    </row>
    <row r="3201" s="1" customFormat="1" ht="18.75" spans="1:15">
      <c r="A3201" s="121">
        <v>3197</v>
      </c>
      <c r="B3201" s="121" t="s">
        <v>14518</v>
      </c>
      <c r="C3201" s="121" t="s">
        <v>11004</v>
      </c>
      <c r="D3201" s="121" t="s">
        <v>10034</v>
      </c>
      <c r="E3201" s="121" t="s">
        <v>14519</v>
      </c>
      <c r="F3201" s="171" t="s">
        <v>18107</v>
      </c>
      <c r="G3201" s="121" t="s">
        <v>18190</v>
      </c>
      <c r="H3201" s="121" t="s">
        <v>1583</v>
      </c>
      <c r="I3201" s="121">
        <v>8</v>
      </c>
      <c r="J3201" s="121" t="s">
        <v>18150</v>
      </c>
      <c r="K3201" s="172" t="s">
        <v>14748</v>
      </c>
      <c r="L3201" s="27">
        <v>4</v>
      </c>
      <c r="M3201" s="27">
        <f t="shared" si="115"/>
        <v>520</v>
      </c>
      <c r="N3201" s="23"/>
      <c r="O3201" s="24" t="s">
        <v>32</v>
      </c>
    </row>
    <row r="3202" s="1" customFormat="1" ht="18.75" spans="1:15">
      <c r="A3202" s="121">
        <v>3198</v>
      </c>
      <c r="B3202" s="121" t="s">
        <v>14518</v>
      </c>
      <c r="C3202" s="121" t="s">
        <v>11004</v>
      </c>
      <c r="D3202" s="121" t="s">
        <v>10034</v>
      </c>
      <c r="E3202" s="121" t="s">
        <v>14519</v>
      </c>
      <c r="F3202" s="171" t="s">
        <v>18107</v>
      </c>
      <c r="G3202" s="121" t="s">
        <v>18191</v>
      </c>
      <c r="H3202" s="172" t="s">
        <v>194</v>
      </c>
      <c r="I3202" s="121">
        <v>10</v>
      </c>
      <c r="J3202" s="121" t="s">
        <v>18150</v>
      </c>
      <c r="K3202" s="172" t="s">
        <v>14748</v>
      </c>
      <c r="L3202" s="27">
        <v>3</v>
      </c>
      <c r="M3202" s="27">
        <f t="shared" si="115"/>
        <v>390</v>
      </c>
      <c r="N3202" s="23"/>
      <c r="O3202" s="24" t="s">
        <v>32</v>
      </c>
    </row>
    <row r="3203" s="1" customFormat="1" ht="18.75" spans="1:15">
      <c r="A3203" s="121">
        <v>3199</v>
      </c>
      <c r="B3203" s="121" t="s">
        <v>14518</v>
      </c>
      <c r="C3203" s="121" t="s">
        <v>11004</v>
      </c>
      <c r="D3203" s="121" t="s">
        <v>10034</v>
      </c>
      <c r="E3203" s="121" t="s">
        <v>14519</v>
      </c>
      <c r="F3203" s="171" t="s">
        <v>18107</v>
      </c>
      <c r="G3203" s="121" t="s">
        <v>18192</v>
      </c>
      <c r="H3203" s="172" t="s">
        <v>194</v>
      </c>
      <c r="I3203" s="121">
        <v>9</v>
      </c>
      <c r="J3203" s="121" t="s">
        <v>18164</v>
      </c>
      <c r="K3203" s="172" t="s">
        <v>14748</v>
      </c>
      <c r="L3203" s="27">
        <v>4</v>
      </c>
      <c r="M3203" s="27">
        <f t="shared" si="115"/>
        <v>520</v>
      </c>
      <c r="N3203" s="23"/>
      <c r="O3203" s="24" t="s">
        <v>32</v>
      </c>
    </row>
    <row r="3204" s="1" customFormat="1" ht="18.75" spans="1:15">
      <c r="A3204" s="121">
        <v>3200</v>
      </c>
      <c r="B3204" s="121" t="s">
        <v>14518</v>
      </c>
      <c r="C3204" s="121" t="s">
        <v>11004</v>
      </c>
      <c r="D3204" s="121" t="s">
        <v>10034</v>
      </c>
      <c r="E3204" s="121" t="s">
        <v>14519</v>
      </c>
      <c r="F3204" s="171" t="s">
        <v>18107</v>
      </c>
      <c r="G3204" s="121" t="s">
        <v>18193</v>
      </c>
      <c r="H3204" s="121" t="s">
        <v>1583</v>
      </c>
      <c r="I3204" s="121">
        <v>2</v>
      </c>
      <c r="J3204" s="121" t="s">
        <v>18150</v>
      </c>
      <c r="K3204" s="172" t="s">
        <v>14748</v>
      </c>
      <c r="L3204" s="27">
        <v>2</v>
      </c>
      <c r="M3204" s="27">
        <f t="shared" si="115"/>
        <v>260</v>
      </c>
      <c r="N3204" s="23"/>
      <c r="O3204" s="24" t="s">
        <v>32</v>
      </c>
    </row>
    <row r="3205" s="1" customFormat="1" ht="18.75" spans="1:15">
      <c r="A3205" s="121">
        <v>3201</v>
      </c>
      <c r="B3205" s="121" t="s">
        <v>14518</v>
      </c>
      <c r="C3205" s="121" t="s">
        <v>11004</v>
      </c>
      <c r="D3205" s="121" t="s">
        <v>10034</v>
      </c>
      <c r="E3205" s="121" t="s">
        <v>14519</v>
      </c>
      <c r="F3205" s="171" t="s">
        <v>18107</v>
      </c>
      <c r="G3205" s="121" t="s">
        <v>18194</v>
      </c>
      <c r="H3205" s="172" t="s">
        <v>194</v>
      </c>
      <c r="I3205" s="121">
        <v>5</v>
      </c>
      <c r="J3205" s="121" t="s">
        <v>18150</v>
      </c>
      <c r="K3205" s="172" t="s">
        <v>14748</v>
      </c>
      <c r="L3205" s="27">
        <v>2</v>
      </c>
      <c r="M3205" s="27">
        <f t="shared" si="115"/>
        <v>260</v>
      </c>
      <c r="N3205" s="23"/>
      <c r="O3205" s="24" t="s">
        <v>32</v>
      </c>
    </row>
    <row r="3206" s="1" customFormat="1" ht="18.75" spans="1:15">
      <c r="A3206" s="121">
        <v>3202</v>
      </c>
      <c r="B3206" s="121" t="s">
        <v>14518</v>
      </c>
      <c r="C3206" s="121" t="s">
        <v>11004</v>
      </c>
      <c r="D3206" s="121" t="s">
        <v>10034</v>
      </c>
      <c r="E3206" s="121" t="s">
        <v>14519</v>
      </c>
      <c r="F3206" s="171" t="s">
        <v>18107</v>
      </c>
      <c r="G3206" s="121" t="s">
        <v>18195</v>
      </c>
      <c r="H3206" s="121" t="s">
        <v>1583</v>
      </c>
      <c r="I3206" s="121">
        <v>4</v>
      </c>
      <c r="J3206" s="121" t="s">
        <v>18157</v>
      </c>
      <c r="K3206" s="172" t="s">
        <v>14748</v>
      </c>
      <c r="L3206" s="27">
        <v>4</v>
      </c>
      <c r="M3206" s="27">
        <f t="shared" si="115"/>
        <v>520</v>
      </c>
      <c r="N3206" s="23"/>
      <c r="O3206" s="24" t="s">
        <v>32</v>
      </c>
    </row>
    <row r="3207" s="1" customFormat="1" ht="18.75" spans="1:15">
      <c r="A3207" s="121">
        <v>3203</v>
      </c>
      <c r="B3207" s="121" t="s">
        <v>14518</v>
      </c>
      <c r="C3207" s="121" t="s">
        <v>11004</v>
      </c>
      <c r="D3207" s="121" t="s">
        <v>10034</v>
      </c>
      <c r="E3207" s="121" t="s">
        <v>14519</v>
      </c>
      <c r="F3207" s="171" t="s">
        <v>18107</v>
      </c>
      <c r="G3207" s="121" t="s">
        <v>18196</v>
      </c>
      <c r="H3207" s="121" t="s">
        <v>194</v>
      </c>
      <c r="I3207" s="121">
        <v>4</v>
      </c>
      <c r="J3207" s="121" t="s">
        <v>18157</v>
      </c>
      <c r="K3207" s="172" t="s">
        <v>14748</v>
      </c>
      <c r="L3207" s="27">
        <v>4</v>
      </c>
      <c r="M3207" s="27">
        <f t="shared" si="115"/>
        <v>520</v>
      </c>
      <c r="N3207" s="23"/>
      <c r="O3207" s="24" t="s">
        <v>32</v>
      </c>
    </row>
    <row r="3208" s="1" customFormat="1" ht="18.75" spans="1:15">
      <c r="A3208" s="121">
        <v>3204</v>
      </c>
      <c r="B3208" s="121" t="s">
        <v>14518</v>
      </c>
      <c r="C3208" s="121" t="s">
        <v>11004</v>
      </c>
      <c r="D3208" s="121" t="s">
        <v>10034</v>
      </c>
      <c r="E3208" s="121" t="s">
        <v>14519</v>
      </c>
      <c r="F3208" s="171" t="s">
        <v>18107</v>
      </c>
      <c r="G3208" s="121" t="s">
        <v>18197</v>
      </c>
      <c r="H3208" s="172" t="s">
        <v>194</v>
      </c>
      <c r="I3208" s="121">
        <v>3</v>
      </c>
      <c r="J3208" s="121" t="s">
        <v>18150</v>
      </c>
      <c r="K3208" s="172" t="s">
        <v>14748</v>
      </c>
      <c r="L3208" s="27">
        <v>3</v>
      </c>
      <c r="M3208" s="27">
        <f t="shared" si="115"/>
        <v>390</v>
      </c>
      <c r="N3208" s="23"/>
      <c r="O3208" s="24" t="s">
        <v>32</v>
      </c>
    </row>
    <row r="3209" s="1" customFormat="1" ht="18.75" spans="1:15">
      <c r="A3209" s="121">
        <v>3205</v>
      </c>
      <c r="B3209" s="121" t="s">
        <v>14518</v>
      </c>
      <c r="C3209" s="121" t="s">
        <v>11004</v>
      </c>
      <c r="D3209" s="121" t="s">
        <v>10034</v>
      </c>
      <c r="E3209" s="121" t="s">
        <v>14519</v>
      </c>
      <c r="F3209" s="171" t="s">
        <v>18107</v>
      </c>
      <c r="G3209" s="121" t="s">
        <v>18198</v>
      </c>
      <c r="H3209" s="172" t="s">
        <v>194</v>
      </c>
      <c r="I3209" s="121">
        <v>3</v>
      </c>
      <c r="J3209" s="121" t="s">
        <v>18150</v>
      </c>
      <c r="K3209" s="172" t="s">
        <v>14748</v>
      </c>
      <c r="L3209" s="27">
        <v>2</v>
      </c>
      <c r="M3209" s="27">
        <f t="shared" si="115"/>
        <v>260</v>
      </c>
      <c r="N3209" s="23"/>
      <c r="O3209" s="24" t="s">
        <v>32</v>
      </c>
    </row>
    <row r="3210" s="1" customFormat="1" ht="18.75" spans="1:15">
      <c r="A3210" s="121">
        <v>3206</v>
      </c>
      <c r="B3210" s="121" t="s">
        <v>14518</v>
      </c>
      <c r="C3210" s="121" t="s">
        <v>11004</v>
      </c>
      <c r="D3210" s="121" t="s">
        <v>10034</v>
      </c>
      <c r="E3210" s="121" t="s">
        <v>14519</v>
      </c>
      <c r="F3210" s="171" t="s">
        <v>18107</v>
      </c>
      <c r="G3210" s="121" t="s">
        <v>18199</v>
      </c>
      <c r="H3210" s="172" t="s">
        <v>194</v>
      </c>
      <c r="I3210" s="121">
        <v>5</v>
      </c>
      <c r="J3210" s="121" t="s">
        <v>18150</v>
      </c>
      <c r="K3210" s="172" t="s">
        <v>14748</v>
      </c>
      <c r="L3210" s="27">
        <v>3</v>
      </c>
      <c r="M3210" s="27">
        <f t="shared" si="115"/>
        <v>390</v>
      </c>
      <c r="N3210" s="23"/>
      <c r="O3210" s="24" t="s">
        <v>32</v>
      </c>
    </row>
    <row r="3211" s="1" customFormat="1" ht="18.75" spans="1:15">
      <c r="A3211" s="121">
        <v>3207</v>
      </c>
      <c r="B3211" s="121" t="s">
        <v>14518</v>
      </c>
      <c r="C3211" s="121" t="s">
        <v>11004</v>
      </c>
      <c r="D3211" s="121" t="s">
        <v>10034</v>
      </c>
      <c r="E3211" s="121" t="s">
        <v>14519</v>
      </c>
      <c r="F3211" s="171" t="s">
        <v>18107</v>
      </c>
      <c r="G3211" s="121" t="s">
        <v>18200</v>
      </c>
      <c r="H3211" s="172" t="s">
        <v>194</v>
      </c>
      <c r="I3211" s="121">
        <v>3</v>
      </c>
      <c r="J3211" s="121" t="s">
        <v>18150</v>
      </c>
      <c r="K3211" s="172" t="s">
        <v>14748</v>
      </c>
      <c r="L3211" s="27">
        <v>2</v>
      </c>
      <c r="M3211" s="27">
        <f t="shared" si="115"/>
        <v>260</v>
      </c>
      <c r="N3211" s="23"/>
      <c r="O3211" s="24" t="s">
        <v>32</v>
      </c>
    </row>
    <row r="3212" s="1" customFormat="1" ht="18.75" spans="1:15">
      <c r="A3212" s="121">
        <v>3208</v>
      </c>
      <c r="B3212" s="121" t="s">
        <v>14518</v>
      </c>
      <c r="C3212" s="121" t="s">
        <v>11004</v>
      </c>
      <c r="D3212" s="121" t="s">
        <v>10034</v>
      </c>
      <c r="E3212" s="121" t="s">
        <v>14519</v>
      </c>
      <c r="F3212" s="171" t="s">
        <v>18107</v>
      </c>
      <c r="G3212" s="121" t="s">
        <v>18201</v>
      </c>
      <c r="H3212" s="121" t="s">
        <v>194</v>
      </c>
      <c r="I3212" s="121">
        <v>3</v>
      </c>
      <c r="J3212" s="121" t="s">
        <v>18150</v>
      </c>
      <c r="K3212" s="172" t="s">
        <v>14748</v>
      </c>
      <c r="L3212" s="27">
        <v>2</v>
      </c>
      <c r="M3212" s="27">
        <f t="shared" si="115"/>
        <v>260</v>
      </c>
      <c r="N3212" s="23"/>
      <c r="O3212" s="24" t="s">
        <v>32</v>
      </c>
    </row>
    <row r="3213" s="1" customFormat="1" ht="18.75" spans="1:15">
      <c r="A3213" s="121">
        <v>3209</v>
      </c>
      <c r="B3213" s="121" t="s">
        <v>14518</v>
      </c>
      <c r="C3213" s="121" t="s">
        <v>11004</v>
      </c>
      <c r="D3213" s="121" t="s">
        <v>10034</v>
      </c>
      <c r="E3213" s="121" t="s">
        <v>14519</v>
      </c>
      <c r="F3213" s="171" t="s">
        <v>18107</v>
      </c>
      <c r="G3213" s="121" t="s">
        <v>18202</v>
      </c>
      <c r="H3213" s="173" t="s">
        <v>6071</v>
      </c>
      <c r="I3213" s="121">
        <v>5</v>
      </c>
      <c r="J3213" s="121" t="s">
        <v>18150</v>
      </c>
      <c r="K3213" s="172" t="s">
        <v>14748</v>
      </c>
      <c r="L3213" s="27">
        <v>1</v>
      </c>
      <c r="M3213" s="27">
        <f t="shared" si="115"/>
        <v>130</v>
      </c>
      <c r="N3213" s="23"/>
      <c r="O3213" s="24" t="s">
        <v>32</v>
      </c>
    </row>
    <row r="3214" s="1" customFormat="1" ht="18.75" spans="1:15">
      <c r="A3214" s="121">
        <v>3210</v>
      </c>
      <c r="B3214" s="121" t="s">
        <v>14518</v>
      </c>
      <c r="C3214" s="121" t="s">
        <v>11004</v>
      </c>
      <c r="D3214" s="121" t="s">
        <v>10034</v>
      </c>
      <c r="E3214" s="121" t="s">
        <v>14519</v>
      </c>
      <c r="F3214" s="171" t="s">
        <v>18107</v>
      </c>
      <c r="G3214" s="121" t="s">
        <v>18203</v>
      </c>
      <c r="H3214" s="173" t="s">
        <v>1583</v>
      </c>
      <c r="I3214" s="121">
        <v>3</v>
      </c>
      <c r="J3214" s="121" t="s">
        <v>18150</v>
      </c>
      <c r="K3214" s="172" t="s">
        <v>14748</v>
      </c>
      <c r="L3214" s="27">
        <v>3</v>
      </c>
      <c r="M3214" s="27">
        <f t="shared" si="115"/>
        <v>390</v>
      </c>
      <c r="N3214" s="23"/>
      <c r="O3214" s="24" t="s">
        <v>32</v>
      </c>
    </row>
    <row r="3215" s="1" customFormat="1" ht="18.75" spans="1:15">
      <c r="A3215" s="121">
        <v>3211</v>
      </c>
      <c r="B3215" s="121" t="s">
        <v>14518</v>
      </c>
      <c r="C3215" s="121" t="s">
        <v>11004</v>
      </c>
      <c r="D3215" s="121" t="s">
        <v>10034</v>
      </c>
      <c r="E3215" s="121" t="s">
        <v>14519</v>
      </c>
      <c r="F3215" s="171" t="s">
        <v>18107</v>
      </c>
      <c r="G3215" s="121" t="s">
        <v>18204</v>
      </c>
      <c r="H3215" s="173" t="s">
        <v>6071</v>
      </c>
      <c r="I3215" s="121">
        <v>3</v>
      </c>
      <c r="J3215" s="121" t="s">
        <v>18150</v>
      </c>
      <c r="K3215" s="172" t="s">
        <v>14748</v>
      </c>
      <c r="L3215" s="27">
        <v>3</v>
      </c>
      <c r="M3215" s="27">
        <f t="shared" si="115"/>
        <v>390</v>
      </c>
      <c r="N3215" s="23"/>
      <c r="O3215" s="24" t="s">
        <v>32</v>
      </c>
    </row>
    <row r="3216" s="1" customFormat="1" ht="18.75" spans="1:15">
      <c r="A3216" s="121">
        <v>3212</v>
      </c>
      <c r="B3216" s="121" t="s">
        <v>14518</v>
      </c>
      <c r="C3216" s="121" t="s">
        <v>11004</v>
      </c>
      <c r="D3216" s="121" t="s">
        <v>10034</v>
      </c>
      <c r="E3216" s="121" t="s">
        <v>14519</v>
      </c>
      <c r="F3216" s="171" t="s">
        <v>18107</v>
      </c>
      <c r="G3216" s="174" t="s">
        <v>18205</v>
      </c>
      <c r="H3216" s="173" t="s">
        <v>51</v>
      </c>
      <c r="I3216" s="174">
        <v>2</v>
      </c>
      <c r="J3216" s="175" t="s">
        <v>18206</v>
      </c>
      <c r="K3216" s="173" t="s">
        <v>31</v>
      </c>
      <c r="L3216" s="27">
        <v>2</v>
      </c>
      <c r="M3216" s="27">
        <f>L3216*312</f>
        <v>624</v>
      </c>
      <c r="N3216" s="23"/>
      <c r="O3216" s="24" t="s">
        <v>32</v>
      </c>
    </row>
    <row r="3217" s="1" customFormat="1" ht="18.75" spans="1:15">
      <c r="A3217" s="121">
        <v>3213</v>
      </c>
      <c r="B3217" s="121" t="s">
        <v>14518</v>
      </c>
      <c r="C3217" s="121" t="s">
        <v>11004</v>
      </c>
      <c r="D3217" s="121" t="s">
        <v>10034</v>
      </c>
      <c r="E3217" s="121" t="s">
        <v>14519</v>
      </c>
      <c r="F3217" s="171" t="s">
        <v>18107</v>
      </c>
      <c r="G3217" s="174" t="s">
        <v>18207</v>
      </c>
      <c r="H3217" s="173" t="s">
        <v>6071</v>
      </c>
      <c r="I3217" s="174">
        <v>4</v>
      </c>
      <c r="J3217" s="175" t="s">
        <v>18206</v>
      </c>
      <c r="K3217" s="173" t="s">
        <v>31</v>
      </c>
      <c r="L3217" s="27">
        <v>4</v>
      </c>
      <c r="M3217" s="27">
        <f t="shared" ref="M3217:M3231" si="116">L3217*130</f>
        <v>520</v>
      </c>
      <c r="N3217" s="23"/>
      <c r="O3217" s="24" t="s">
        <v>32</v>
      </c>
    </row>
    <row r="3218" s="1" customFormat="1" ht="18.75" spans="1:15">
      <c r="A3218" s="121">
        <v>3214</v>
      </c>
      <c r="B3218" s="121" t="s">
        <v>14518</v>
      </c>
      <c r="C3218" s="121" t="s">
        <v>11004</v>
      </c>
      <c r="D3218" s="121" t="s">
        <v>10034</v>
      </c>
      <c r="E3218" s="121" t="s">
        <v>14519</v>
      </c>
      <c r="F3218" s="171" t="s">
        <v>18107</v>
      </c>
      <c r="G3218" s="174" t="s">
        <v>18208</v>
      </c>
      <c r="H3218" s="173" t="s">
        <v>6071</v>
      </c>
      <c r="I3218" s="174">
        <v>3</v>
      </c>
      <c r="J3218" s="175" t="s">
        <v>18206</v>
      </c>
      <c r="K3218" s="173" t="s">
        <v>31</v>
      </c>
      <c r="L3218" s="27">
        <v>3</v>
      </c>
      <c r="M3218" s="27">
        <f t="shared" si="116"/>
        <v>390</v>
      </c>
      <c r="N3218" s="23"/>
      <c r="O3218" s="24" t="s">
        <v>32</v>
      </c>
    </row>
    <row r="3219" s="1" customFormat="1" ht="18.75" spans="1:15">
      <c r="A3219" s="121">
        <v>3215</v>
      </c>
      <c r="B3219" s="121" t="s">
        <v>14518</v>
      </c>
      <c r="C3219" s="121" t="s">
        <v>11004</v>
      </c>
      <c r="D3219" s="121" t="s">
        <v>10034</v>
      </c>
      <c r="E3219" s="121" t="s">
        <v>14519</v>
      </c>
      <c r="F3219" s="171" t="s">
        <v>18107</v>
      </c>
      <c r="G3219" s="174" t="s">
        <v>18209</v>
      </c>
      <c r="H3219" s="173" t="s">
        <v>6071</v>
      </c>
      <c r="I3219" s="174">
        <v>2</v>
      </c>
      <c r="J3219" s="175" t="s">
        <v>18206</v>
      </c>
      <c r="K3219" s="173" t="s">
        <v>31</v>
      </c>
      <c r="L3219" s="27">
        <v>2</v>
      </c>
      <c r="M3219" s="27">
        <f t="shared" si="116"/>
        <v>260</v>
      </c>
      <c r="N3219" s="23"/>
      <c r="O3219" s="24" t="s">
        <v>32</v>
      </c>
    </row>
    <row r="3220" s="1" customFormat="1" ht="20.25" spans="1:15">
      <c r="A3220" s="121">
        <v>3216</v>
      </c>
      <c r="B3220" s="121" t="s">
        <v>14518</v>
      </c>
      <c r="C3220" s="121" t="s">
        <v>11004</v>
      </c>
      <c r="D3220" s="121" t="s">
        <v>10034</v>
      </c>
      <c r="E3220" s="121" t="s">
        <v>14519</v>
      </c>
      <c r="F3220" s="171" t="s">
        <v>18107</v>
      </c>
      <c r="G3220" s="170" t="s">
        <v>18210</v>
      </c>
      <c r="H3220" s="173" t="s">
        <v>1583</v>
      </c>
      <c r="I3220" s="174">
        <v>2</v>
      </c>
      <c r="J3220" s="175" t="s">
        <v>18206</v>
      </c>
      <c r="K3220" s="173" t="s">
        <v>31</v>
      </c>
      <c r="L3220" s="27">
        <v>2</v>
      </c>
      <c r="M3220" s="27">
        <f t="shared" si="116"/>
        <v>260</v>
      </c>
      <c r="N3220" s="23"/>
      <c r="O3220" s="24" t="s">
        <v>32</v>
      </c>
    </row>
    <row r="3221" s="1" customFormat="1" ht="18.75" spans="1:15">
      <c r="A3221" s="121">
        <v>3217</v>
      </c>
      <c r="B3221" s="121" t="s">
        <v>14518</v>
      </c>
      <c r="C3221" s="121" t="s">
        <v>11004</v>
      </c>
      <c r="D3221" s="121" t="s">
        <v>10034</v>
      </c>
      <c r="E3221" s="121" t="s">
        <v>14519</v>
      </c>
      <c r="F3221" s="171" t="s">
        <v>18107</v>
      </c>
      <c r="G3221" s="121" t="s">
        <v>18211</v>
      </c>
      <c r="H3221" s="173" t="s">
        <v>6071</v>
      </c>
      <c r="I3221" s="174">
        <v>4</v>
      </c>
      <c r="J3221" s="175" t="s">
        <v>18206</v>
      </c>
      <c r="K3221" s="173" t="s">
        <v>31</v>
      </c>
      <c r="L3221" s="27">
        <v>4</v>
      </c>
      <c r="M3221" s="27">
        <f t="shared" si="116"/>
        <v>520</v>
      </c>
      <c r="N3221" s="23"/>
      <c r="O3221" s="24" t="s">
        <v>32</v>
      </c>
    </row>
    <row r="3222" s="1" customFormat="1" ht="18.75" spans="1:15">
      <c r="A3222" s="121">
        <v>3218</v>
      </c>
      <c r="B3222" s="121" t="s">
        <v>14518</v>
      </c>
      <c r="C3222" s="121" t="s">
        <v>11004</v>
      </c>
      <c r="D3222" s="121" t="s">
        <v>10034</v>
      </c>
      <c r="E3222" s="121" t="s">
        <v>14519</v>
      </c>
      <c r="F3222" s="171" t="s">
        <v>18107</v>
      </c>
      <c r="G3222" s="121" t="s">
        <v>18212</v>
      </c>
      <c r="H3222" s="173" t="s">
        <v>6071</v>
      </c>
      <c r="I3222" s="174">
        <v>5</v>
      </c>
      <c r="J3222" s="175" t="s">
        <v>18206</v>
      </c>
      <c r="K3222" s="173" t="s">
        <v>31</v>
      </c>
      <c r="L3222" s="27">
        <v>5</v>
      </c>
      <c r="M3222" s="27">
        <f t="shared" si="116"/>
        <v>650</v>
      </c>
      <c r="N3222" s="23"/>
      <c r="O3222" s="24" t="s">
        <v>32</v>
      </c>
    </row>
    <row r="3223" s="1" customFormat="1" ht="20.25" spans="1:15">
      <c r="A3223" s="121">
        <v>3219</v>
      </c>
      <c r="B3223" s="121" t="s">
        <v>14518</v>
      </c>
      <c r="C3223" s="121" t="s">
        <v>11004</v>
      </c>
      <c r="D3223" s="121" t="s">
        <v>10034</v>
      </c>
      <c r="E3223" s="121" t="s">
        <v>14519</v>
      </c>
      <c r="F3223" s="171" t="s">
        <v>18107</v>
      </c>
      <c r="G3223" s="170" t="s">
        <v>18213</v>
      </c>
      <c r="H3223" s="173" t="s">
        <v>6071</v>
      </c>
      <c r="I3223" s="174">
        <v>6</v>
      </c>
      <c r="J3223" s="175" t="s">
        <v>18206</v>
      </c>
      <c r="K3223" s="173" t="s">
        <v>31</v>
      </c>
      <c r="L3223" s="27">
        <v>3</v>
      </c>
      <c r="M3223" s="27">
        <f t="shared" si="116"/>
        <v>390</v>
      </c>
      <c r="N3223" s="23"/>
      <c r="O3223" s="24" t="s">
        <v>32</v>
      </c>
    </row>
    <row r="3224" s="1" customFormat="1" ht="18.75" spans="1:15">
      <c r="A3224" s="121">
        <v>3220</v>
      </c>
      <c r="B3224" s="121" t="s">
        <v>14518</v>
      </c>
      <c r="C3224" s="121" t="s">
        <v>11004</v>
      </c>
      <c r="D3224" s="121" t="s">
        <v>10034</v>
      </c>
      <c r="E3224" s="121" t="s">
        <v>14519</v>
      </c>
      <c r="F3224" s="171" t="s">
        <v>18107</v>
      </c>
      <c r="G3224" s="121" t="s">
        <v>18214</v>
      </c>
      <c r="H3224" s="173" t="s">
        <v>6071</v>
      </c>
      <c r="I3224" s="174">
        <v>4</v>
      </c>
      <c r="J3224" s="175" t="s">
        <v>18206</v>
      </c>
      <c r="K3224" s="173" t="s">
        <v>31</v>
      </c>
      <c r="L3224" s="27">
        <v>2</v>
      </c>
      <c r="M3224" s="27">
        <f t="shared" si="116"/>
        <v>260</v>
      </c>
      <c r="N3224" s="23"/>
      <c r="O3224" s="24" t="s">
        <v>32</v>
      </c>
    </row>
    <row r="3225" s="1" customFormat="1" ht="18.75" spans="1:15">
      <c r="A3225" s="121">
        <v>3221</v>
      </c>
      <c r="B3225" s="121" t="s">
        <v>14518</v>
      </c>
      <c r="C3225" s="121" t="s">
        <v>11004</v>
      </c>
      <c r="D3225" s="121" t="s">
        <v>10034</v>
      </c>
      <c r="E3225" s="121" t="s">
        <v>14519</v>
      </c>
      <c r="F3225" s="171" t="s">
        <v>18107</v>
      </c>
      <c r="G3225" s="121" t="s">
        <v>1122</v>
      </c>
      <c r="H3225" s="173" t="s">
        <v>6071</v>
      </c>
      <c r="I3225" s="174">
        <v>4</v>
      </c>
      <c r="J3225" s="175" t="s">
        <v>18206</v>
      </c>
      <c r="K3225" s="173" t="s">
        <v>31</v>
      </c>
      <c r="L3225" s="27">
        <v>4</v>
      </c>
      <c r="M3225" s="27">
        <f t="shared" si="116"/>
        <v>520</v>
      </c>
      <c r="N3225" s="23"/>
      <c r="O3225" s="24" t="s">
        <v>32</v>
      </c>
    </row>
    <row r="3226" s="1" customFormat="1" ht="20.25" spans="1:15">
      <c r="A3226" s="121">
        <v>3222</v>
      </c>
      <c r="B3226" s="121" t="s">
        <v>14518</v>
      </c>
      <c r="C3226" s="121" t="s">
        <v>11004</v>
      </c>
      <c r="D3226" s="121" t="s">
        <v>10034</v>
      </c>
      <c r="E3226" s="121" t="s">
        <v>14519</v>
      </c>
      <c r="F3226" s="171" t="s">
        <v>18107</v>
      </c>
      <c r="G3226" s="170" t="s">
        <v>18215</v>
      </c>
      <c r="H3226" s="173" t="s">
        <v>6071</v>
      </c>
      <c r="I3226" s="174">
        <v>4</v>
      </c>
      <c r="J3226" s="175" t="s">
        <v>18216</v>
      </c>
      <c r="K3226" s="173" t="s">
        <v>31</v>
      </c>
      <c r="L3226" s="27">
        <v>4</v>
      </c>
      <c r="M3226" s="27">
        <f t="shared" si="116"/>
        <v>520</v>
      </c>
      <c r="N3226" s="23"/>
      <c r="O3226" s="24" t="s">
        <v>32</v>
      </c>
    </row>
    <row r="3227" s="1" customFormat="1" ht="20.25" spans="1:15">
      <c r="A3227" s="121">
        <v>3223</v>
      </c>
      <c r="B3227" s="121" t="s">
        <v>14518</v>
      </c>
      <c r="C3227" s="121" t="s">
        <v>11004</v>
      </c>
      <c r="D3227" s="121" t="s">
        <v>10034</v>
      </c>
      <c r="E3227" s="121" t="s">
        <v>14519</v>
      </c>
      <c r="F3227" s="171" t="s">
        <v>18107</v>
      </c>
      <c r="G3227" s="170" t="s">
        <v>18217</v>
      </c>
      <c r="H3227" s="173" t="s">
        <v>6071</v>
      </c>
      <c r="I3227" s="174">
        <v>3</v>
      </c>
      <c r="J3227" s="175" t="s">
        <v>18216</v>
      </c>
      <c r="K3227" s="173" t="s">
        <v>31</v>
      </c>
      <c r="L3227" s="27">
        <v>2</v>
      </c>
      <c r="M3227" s="27">
        <f t="shared" si="116"/>
        <v>260</v>
      </c>
      <c r="N3227" s="23"/>
      <c r="O3227" s="24" t="s">
        <v>32</v>
      </c>
    </row>
    <row r="3228" s="1" customFormat="1" ht="18.75" spans="1:15">
      <c r="A3228" s="121">
        <v>3224</v>
      </c>
      <c r="B3228" s="121" t="s">
        <v>14518</v>
      </c>
      <c r="C3228" s="121" t="s">
        <v>11004</v>
      </c>
      <c r="D3228" s="121" t="s">
        <v>10034</v>
      </c>
      <c r="E3228" s="121" t="s">
        <v>14519</v>
      </c>
      <c r="F3228" s="171" t="s">
        <v>18107</v>
      </c>
      <c r="G3228" s="174" t="s">
        <v>18218</v>
      </c>
      <c r="H3228" s="173" t="s">
        <v>1583</v>
      </c>
      <c r="I3228" s="174">
        <v>2</v>
      </c>
      <c r="J3228" s="175" t="s">
        <v>18216</v>
      </c>
      <c r="K3228" s="173" t="s">
        <v>31</v>
      </c>
      <c r="L3228" s="27">
        <v>2</v>
      </c>
      <c r="M3228" s="27">
        <f t="shared" si="116"/>
        <v>260</v>
      </c>
      <c r="N3228" s="23"/>
      <c r="O3228" s="24" t="s">
        <v>32</v>
      </c>
    </row>
    <row r="3229" s="1" customFormat="1" ht="18.75" spans="1:15">
      <c r="A3229" s="121">
        <v>3225</v>
      </c>
      <c r="B3229" s="121" t="s">
        <v>14518</v>
      </c>
      <c r="C3229" s="121" t="s">
        <v>11004</v>
      </c>
      <c r="D3229" s="121" t="s">
        <v>10034</v>
      </c>
      <c r="E3229" s="121" t="s">
        <v>14519</v>
      </c>
      <c r="F3229" s="171" t="s">
        <v>18107</v>
      </c>
      <c r="G3229" s="174" t="s">
        <v>18219</v>
      </c>
      <c r="H3229" s="173" t="s">
        <v>6071</v>
      </c>
      <c r="I3229" s="174">
        <v>4</v>
      </c>
      <c r="J3229" s="175" t="s">
        <v>18216</v>
      </c>
      <c r="K3229" s="173" t="s">
        <v>31</v>
      </c>
      <c r="L3229" s="27">
        <v>4</v>
      </c>
      <c r="M3229" s="27">
        <f t="shared" si="116"/>
        <v>520</v>
      </c>
      <c r="N3229" s="23"/>
      <c r="O3229" s="24" t="s">
        <v>32</v>
      </c>
    </row>
    <row r="3230" s="1" customFormat="1" ht="18.75" spans="1:15">
      <c r="A3230" s="121">
        <v>3226</v>
      </c>
      <c r="B3230" s="121" t="s">
        <v>14518</v>
      </c>
      <c r="C3230" s="121" t="s">
        <v>11004</v>
      </c>
      <c r="D3230" s="121" t="s">
        <v>10034</v>
      </c>
      <c r="E3230" s="121" t="s">
        <v>14519</v>
      </c>
      <c r="F3230" s="171" t="s">
        <v>18107</v>
      </c>
      <c r="G3230" s="174" t="s">
        <v>18220</v>
      </c>
      <c r="H3230" s="173" t="s">
        <v>6071</v>
      </c>
      <c r="I3230" s="174">
        <v>2</v>
      </c>
      <c r="J3230" s="175" t="s">
        <v>18221</v>
      </c>
      <c r="K3230" s="173" t="s">
        <v>31</v>
      </c>
      <c r="L3230" s="27">
        <v>2</v>
      </c>
      <c r="M3230" s="27">
        <f t="shared" si="116"/>
        <v>260</v>
      </c>
      <c r="N3230" s="23"/>
      <c r="O3230" s="24" t="s">
        <v>32</v>
      </c>
    </row>
    <row r="3231" s="1" customFormat="1" ht="20.25" spans="1:15">
      <c r="A3231" s="121">
        <v>3227</v>
      </c>
      <c r="B3231" s="121" t="s">
        <v>14518</v>
      </c>
      <c r="C3231" s="121" t="s">
        <v>11004</v>
      </c>
      <c r="D3231" s="121" t="s">
        <v>10034</v>
      </c>
      <c r="E3231" s="121" t="s">
        <v>14519</v>
      </c>
      <c r="F3231" s="171" t="s">
        <v>18107</v>
      </c>
      <c r="G3231" s="170" t="s">
        <v>18222</v>
      </c>
      <c r="H3231" s="173" t="s">
        <v>6071</v>
      </c>
      <c r="I3231" s="174">
        <v>6</v>
      </c>
      <c r="J3231" s="175" t="s">
        <v>18221</v>
      </c>
      <c r="K3231" s="173" t="s">
        <v>31</v>
      </c>
      <c r="L3231" s="27">
        <v>4</v>
      </c>
      <c r="M3231" s="27">
        <f t="shared" si="116"/>
        <v>520</v>
      </c>
      <c r="N3231" s="23"/>
      <c r="O3231" s="24" t="s">
        <v>32</v>
      </c>
    </row>
    <row r="3232" s="1" customFormat="1" ht="18.75" spans="1:15">
      <c r="A3232" s="121">
        <v>3228</v>
      </c>
      <c r="B3232" s="121" t="s">
        <v>14518</v>
      </c>
      <c r="C3232" s="121" t="s">
        <v>11004</v>
      </c>
      <c r="D3232" s="121" t="s">
        <v>10034</v>
      </c>
      <c r="E3232" s="121" t="s">
        <v>14519</v>
      </c>
      <c r="F3232" s="171" t="s">
        <v>18107</v>
      </c>
      <c r="G3232" s="174" t="s">
        <v>18223</v>
      </c>
      <c r="H3232" s="173" t="s">
        <v>51</v>
      </c>
      <c r="I3232" s="174">
        <v>2</v>
      </c>
      <c r="J3232" s="175" t="s">
        <v>18221</v>
      </c>
      <c r="K3232" s="173" t="s">
        <v>31</v>
      </c>
      <c r="L3232" s="27">
        <v>2</v>
      </c>
      <c r="M3232" s="27">
        <f>L3232*312</f>
        <v>624</v>
      </c>
      <c r="N3232" s="23"/>
      <c r="O3232" s="24" t="s">
        <v>32</v>
      </c>
    </row>
    <row r="3233" s="1" customFormat="1" ht="18.75" spans="1:15">
      <c r="A3233" s="121">
        <v>3229</v>
      </c>
      <c r="B3233" s="121" t="s">
        <v>14518</v>
      </c>
      <c r="C3233" s="121" t="s">
        <v>11004</v>
      </c>
      <c r="D3233" s="121" t="s">
        <v>10034</v>
      </c>
      <c r="E3233" s="121" t="s">
        <v>14519</v>
      </c>
      <c r="F3233" s="171" t="s">
        <v>18107</v>
      </c>
      <c r="G3233" s="174" t="s">
        <v>3978</v>
      </c>
      <c r="H3233" s="173" t="s">
        <v>6071</v>
      </c>
      <c r="I3233" s="174">
        <v>5</v>
      </c>
      <c r="J3233" s="175" t="s">
        <v>18221</v>
      </c>
      <c r="K3233" s="173" t="s">
        <v>31</v>
      </c>
      <c r="L3233" s="27">
        <v>5</v>
      </c>
      <c r="M3233" s="27">
        <f>L3233*130</f>
        <v>650</v>
      </c>
      <c r="N3233" s="23"/>
      <c r="O3233" s="24" t="s">
        <v>32</v>
      </c>
    </row>
    <row r="3234" s="1" customFormat="1" ht="18.75" spans="1:15">
      <c r="A3234" s="121">
        <v>3230</v>
      </c>
      <c r="B3234" s="121" t="s">
        <v>14518</v>
      </c>
      <c r="C3234" s="121" t="s">
        <v>11004</v>
      </c>
      <c r="D3234" s="121" t="s">
        <v>10034</v>
      </c>
      <c r="E3234" s="121" t="s">
        <v>14519</v>
      </c>
      <c r="F3234" s="171" t="s">
        <v>18107</v>
      </c>
      <c r="G3234" s="174" t="s">
        <v>18224</v>
      </c>
      <c r="H3234" s="173" t="s">
        <v>51</v>
      </c>
      <c r="I3234" s="174">
        <v>4</v>
      </c>
      <c r="J3234" s="175" t="s">
        <v>18221</v>
      </c>
      <c r="K3234" s="173" t="s">
        <v>31</v>
      </c>
      <c r="L3234" s="27">
        <v>4</v>
      </c>
      <c r="M3234" s="27">
        <f>L3234*312</f>
        <v>1248</v>
      </c>
      <c r="N3234" s="23"/>
      <c r="O3234" s="24" t="s">
        <v>32</v>
      </c>
    </row>
    <row r="3235" s="1" customFormat="1" ht="18.75" spans="1:15">
      <c r="A3235" s="121">
        <v>3231</v>
      </c>
      <c r="B3235" s="121" t="s">
        <v>14518</v>
      </c>
      <c r="C3235" s="121" t="s">
        <v>11004</v>
      </c>
      <c r="D3235" s="121" t="s">
        <v>10034</v>
      </c>
      <c r="E3235" s="121" t="s">
        <v>14519</v>
      </c>
      <c r="F3235" s="171" t="s">
        <v>18107</v>
      </c>
      <c r="G3235" s="174" t="s">
        <v>18225</v>
      </c>
      <c r="H3235" s="173" t="s">
        <v>6071</v>
      </c>
      <c r="I3235" s="174">
        <v>4</v>
      </c>
      <c r="J3235" s="175" t="s">
        <v>18221</v>
      </c>
      <c r="K3235" s="173" t="s">
        <v>31</v>
      </c>
      <c r="L3235" s="27">
        <v>2</v>
      </c>
      <c r="M3235" s="27">
        <f t="shared" ref="M3235:M3259" si="117">L3235*130</f>
        <v>260</v>
      </c>
      <c r="N3235" s="23"/>
      <c r="O3235" s="24" t="s">
        <v>32</v>
      </c>
    </row>
    <row r="3236" s="1" customFormat="1" ht="20.25" spans="1:15">
      <c r="A3236" s="121">
        <v>3232</v>
      </c>
      <c r="B3236" s="121" t="s">
        <v>14518</v>
      </c>
      <c r="C3236" s="121" t="s">
        <v>11004</v>
      </c>
      <c r="D3236" s="121" t="s">
        <v>10034</v>
      </c>
      <c r="E3236" s="121" t="s">
        <v>14519</v>
      </c>
      <c r="F3236" s="171" t="s">
        <v>18107</v>
      </c>
      <c r="G3236" s="170" t="s">
        <v>18226</v>
      </c>
      <c r="H3236" s="173" t="s">
        <v>6071</v>
      </c>
      <c r="I3236" s="174">
        <v>3</v>
      </c>
      <c r="J3236" s="175" t="s">
        <v>18221</v>
      </c>
      <c r="K3236" s="173" t="s">
        <v>31</v>
      </c>
      <c r="L3236" s="27">
        <v>3</v>
      </c>
      <c r="M3236" s="27">
        <f t="shared" si="117"/>
        <v>390</v>
      </c>
      <c r="N3236" s="23"/>
      <c r="O3236" s="24" t="s">
        <v>32</v>
      </c>
    </row>
    <row r="3237" s="1" customFormat="1" ht="20.25" spans="1:15">
      <c r="A3237" s="121">
        <v>3233</v>
      </c>
      <c r="B3237" s="121" t="s">
        <v>14518</v>
      </c>
      <c r="C3237" s="121" t="s">
        <v>11004</v>
      </c>
      <c r="D3237" s="121" t="s">
        <v>10034</v>
      </c>
      <c r="E3237" s="121" t="s">
        <v>14519</v>
      </c>
      <c r="F3237" s="171" t="s">
        <v>18107</v>
      </c>
      <c r="G3237" s="170" t="s">
        <v>18227</v>
      </c>
      <c r="H3237" s="173" t="s">
        <v>1583</v>
      </c>
      <c r="I3237" s="121">
        <v>3</v>
      </c>
      <c r="J3237" s="175" t="s">
        <v>18221</v>
      </c>
      <c r="K3237" s="173" t="s">
        <v>31</v>
      </c>
      <c r="L3237" s="27">
        <v>2</v>
      </c>
      <c r="M3237" s="27">
        <f t="shared" si="117"/>
        <v>260</v>
      </c>
      <c r="N3237" s="23"/>
      <c r="O3237" s="24" t="s">
        <v>32</v>
      </c>
    </row>
    <row r="3238" s="1" customFormat="1" ht="20.25" spans="1:15">
      <c r="A3238" s="121">
        <v>3234</v>
      </c>
      <c r="B3238" s="121" t="s">
        <v>14518</v>
      </c>
      <c r="C3238" s="121" t="s">
        <v>11004</v>
      </c>
      <c r="D3238" s="121" t="s">
        <v>10034</v>
      </c>
      <c r="E3238" s="121" t="s">
        <v>14519</v>
      </c>
      <c r="F3238" s="171" t="s">
        <v>18107</v>
      </c>
      <c r="G3238" s="170" t="s">
        <v>18228</v>
      </c>
      <c r="H3238" s="173" t="s">
        <v>6071</v>
      </c>
      <c r="I3238" s="154">
        <v>7</v>
      </c>
      <c r="J3238" s="175" t="s">
        <v>18221</v>
      </c>
      <c r="K3238" s="173" t="s">
        <v>31</v>
      </c>
      <c r="L3238" s="27">
        <v>3</v>
      </c>
      <c r="M3238" s="27">
        <f t="shared" si="117"/>
        <v>390</v>
      </c>
      <c r="N3238" s="23"/>
      <c r="O3238" s="24" t="s">
        <v>32</v>
      </c>
    </row>
    <row r="3239" s="1" customFormat="1" ht="20.25" spans="1:15">
      <c r="A3239" s="121">
        <v>3235</v>
      </c>
      <c r="B3239" s="121" t="s">
        <v>14518</v>
      </c>
      <c r="C3239" s="121" t="s">
        <v>11004</v>
      </c>
      <c r="D3239" s="121" t="s">
        <v>10034</v>
      </c>
      <c r="E3239" s="121" t="s">
        <v>14519</v>
      </c>
      <c r="F3239" s="171" t="s">
        <v>18107</v>
      </c>
      <c r="G3239" s="170" t="s">
        <v>18229</v>
      </c>
      <c r="H3239" s="173" t="s">
        <v>6071</v>
      </c>
      <c r="I3239" s="174">
        <v>5</v>
      </c>
      <c r="J3239" s="173" t="s">
        <v>18230</v>
      </c>
      <c r="K3239" s="173" t="s">
        <v>31</v>
      </c>
      <c r="L3239" s="27">
        <v>3</v>
      </c>
      <c r="M3239" s="27">
        <f t="shared" si="117"/>
        <v>390</v>
      </c>
      <c r="N3239" s="23"/>
      <c r="O3239" s="24" t="s">
        <v>32</v>
      </c>
    </row>
    <row r="3240" s="1" customFormat="1" ht="20.25" spans="1:15">
      <c r="A3240" s="121">
        <v>3236</v>
      </c>
      <c r="B3240" s="121" t="s">
        <v>14518</v>
      </c>
      <c r="C3240" s="121" t="s">
        <v>11004</v>
      </c>
      <c r="D3240" s="121" t="s">
        <v>10034</v>
      </c>
      <c r="E3240" s="121" t="s">
        <v>14519</v>
      </c>
      <c r="F3240" s="171" t="s">
        <v>18107</v>
      </c>
      <c r="G3240" s="170" t="s">
        <v>18231</v>
      </c>
      <c r="H3240" s="173" t="s">
        <v>6071</v>
      </c>
      <c r="I3240" s="174">
        <v>4</v>
      </c>
      <c r="J3240" s="173" t="s">
        <v>18230</v>
      </c>
      <c r="K3240" s="173" t="s">
        <v>31</v>
      </c>
      <c r="L3240" s="27">
        <v>2</v>
      </c>
      <c r="M3240" s="27">
        <f t="shared" si="117"/>
        <v>260</v>
      </c>
      <c r="N3240" s="23"/>
      <c r="O3240" s="24" t="s">
        <v>32</v>
      </c>
    </row>
    <row r="3241" s="1" customFormat="1" ht="20.25" spans="1:15">
      <c r="A3241" s="121">
        <v>3237</v>
      </c>
      <c r="B3241" s="121" t="s">
        <v>14518</v>
      </c>
      <c r="C3241" s="121" t="s">
        <v>11004</v>
      </c>
      <c r="D3241" s="121" t="s">
        <v>10034</v>
      </c>
      <c r="E3241" s="121" t="s">
        <v>14519</v>
      </c>
      <c r="F3241" s="171" t="s">
        <v>18107</v>
      </c>
      <c r="G3241" s="170" t="s">
        <v>18232</v>
      </c>
      <c r="H3241" s="173" t="s">
        <v>6071</v>
      </c>
      <c r="I3241" s="174">
        <v>2</v>
      </c>
      <c r="J3241" s="173" t="s">
        <v>18230</v>
      </c>
      <c r="K3241" s="173" t="s">
        <v>31</v>
      </c>
      <c r="L3241" s="27">
        <v>2</v>
      </c>
      <c r="M3241" s="27">
        <f t="shared" si="117"/>
        <v>260</v>
      </c>
      <c r="N3241" s="23"/>
      <c r="O3241" s="24" t="s">
        <v>32</v>
      </c>
    </row>
    <row r="3242" s="1" customFormat="1" ht="20.25" spans="1:15">
      <c r="A3242" s="121">
        <v>3238</v>
      </c>
      <c r="B3242" s="121" t="s">
        <v>14518</v>
      </c>
      <c r="C3242" s="121" t="s">
        <v>11004</v>
      </c>
      <c r="D3242" s="121" t="s">
        <v>10034</v>
      </c>
      <c r="E3242" s="121" t="s">
        <v>14519</v>
      </c>
      <c r="F3242" s="171" t="s">
        <v>18107</v>
      </c>
      <c r="G3242" s="170" t="s">
        <v>18233</v>
      </c>
      <c r="H3242" s="173" t="s">
        <v>6071</v>
      </c>
      <c r="I3242" s="174">
        <v>5</v>
      </c>
      <c r="J3242" s="173" t="s">
        <v>18230</v>
      </c>
      <c r="K3242" s="173" t="s">
        <v>31</v>
      </c>
      <c r="L3242" s="27">
        <v>3</v>
      </c>
      <c r="M3242" s="27">
        <f t="shared" si="117"/>
        <v>390</v>
      </c>
      <c r="N3242" s="23"/>
      <c r="O3242" s="24" t="s">
        <v>32</v>
      </c>
    </row>
    <row r="3243" s="1" customFormat="1" ht="20.25" spans="1:15">
      <c r="A3243" s="121">
        <v>3239</v>
      </c>
      <c r="B3243" s="121" t="s">
        <v>14518</v>
      </c>
      <c r="C3243" s="121" t="s">
        <v>11004</v>
      </c>
      <c r="D3243" s="121" t="s">
        <v>10034</v>
      </c>
      <c r="E3243" s="121" t="s">
        <v>14519</v>
      </c>
      <c r="F3243" s="171" t="s">
        <v>18107</v>
      </c>
      <c r="G3243" s="170" t="s">
        <v>18234</v>
      </c>
      <c r="H3243" s="173" t="s">
        <v>6071</v>
      </c>
      <c r="I3243" s="174">
        <v>5</v>
      </c>
      <c r="J3243" s="173" t="s">
        <v>18230</v>
      </c>
      <c r="K3243" s="173" t="s">
        <v>31</v>
      </c>
      <c r="L3243" s="27">
        <v>2</v>
      </c>
      <c r="M3243" s="27">
        <f t="shared" si="117"/>
        <v>260</v>
      </c>
      <c r="N3243" s="23"/>
      <c r="O3243" s="24" t="s">
        <v>32</v>
      </c>
    </row>
    <row r="3244" s="1" customFormat="1" ht="20.25" spans="1:15">
      <c r="A3244" s="121">
        <v>3240</v>
      </c>
      <c r="B3244" s="121" t="s">
        <v>14518</v>
      </c>
      <c r="C3244" s="121" t="s">
        <v>11004</v>
      </c>
      <c r="D3244" s="121" t="s">
        <v>10034</v>
      </c>
      <c r="E3244" s="121" t="s">
        <v>14519</v>
      </c>
      <c r="F3244" s="171" t="s">
        <v>18107</v>
      </c>
      <c r="G3244" s="170" t="s">
        <v>18235</v>
      </c>
      <c r="H3244" s="173" t="s">
        <v>6071</v>
      </c>
      <c r="I3244" s="174">
        <v>6</v>
      </c>
      <c r="J3244" s="173" t="s">
        <v>18230</v>
      </c>
      <c r="K3244" s="173" t="s">
        <v>31</v>
      </c>
      <c r="L3244" s="27">
        <v>4</v>
      </c>
      <c r="M3244" s="27">
        <f t="shared" si="117"/>
        <v>520</v>
      </c>
      <c r="N3244" s="23"/>
      <c r="O3244" s="24" t="s">
        <v>32</v>
      </c>
    </row>
    <row r="3245" s="1" customFormat="1" ht="20.25" spans="1:15">
      <c r="A3245" s="121">
        <v>3241</v>
      </c>
      <c r="B3245" s="121" t="s">
        <v>14518</v>
      </c>
      <c r="C3245" s="121" t="s">
        <v>11004</v>
      </c>
      <c r="D3245" s="121" t="s">
        <v>10034</v>
      </c>
      <c r="E3245" s="121" t="s">
        <v>14519</v>
      </c>
      <c r="F3245" s="171" t="s">
        <v>18107</v>
      </c>
      <c r="G3245" s="170" t="s">
        <v>18236</v>
      </c>
      <c r="H3245" s="173" t="s">
        <v>6071</v>
      </c>
      <c r="I3245" s="174">
        <v>2</v>
      </c>
      <c r="J3245" s="173" t="s">
        <v>18230</v>
      </c>
      <c r="K3245" s="173" t="s">
        <v>31</v>
      </c>
      <c r="L3245" s="27">
        <v>2</v>
      </c>
      <c r="M3245" s="27">
        <f t="shared" si="117"/>
        <v>260</v>
      </c>
      <c r="N3245" s="23"/>
      <c r="O3245" s="24" t="s">
        <v>32</v>
      </c>
    </row>
    <row r="3246" s="1" customFormat="1" ht="20.25" spans="1:15">
      <c r="A3246" s="121">
        <v>3242</v>
      </c>
      <c r="B3246" s="121" t="s">
        <v>14518</v>
      </c>
      <c r="C3246" s="121" t="s">
        <v>11004</v>
      </c>
      <c r="D3246" s="121" t="s">
        <v>10034</v>
      </c>
      <c r="E3246" s="121" t="s">
        <v>14519</v>
      </c>
      <c r="F3246" s="171" t="s">
        <v>18107</v>
      </c>
      <c r="G3246" s="170" t="s">
        <v>18237</v>
      </c>
      <c r="H3246" s="173" t="s">
        <v>6071</v>
      </c>
      <c r="I3246" s="174">
        <v>4</v>
      </c>
      <c r="J3246" s="173" t="s">
        <v>18230</v>
      </c>
      <c r="K3246" s="173" t="s">
        <v>31</v>
      </c>
      <c r="L3246" s="27">
        <v>3</v>
      </c>
      <c r="M3246" s="27">
        <f t="shared" si="117"/>
        <v>390</v>
      </c>
      <c r="N3246" s="23"/>
      <c r="O3246" s="24" t="s">
        <v>32</v>
      </c>
    </row>
    <row r="3247" s="1" customFormat="1" ht="20.25" spans="1:15">
      <c r="A3247" s="121">
        <v>3243</v>
      </c>
      <c r="B3247" s="121" t="s">
        <v>14518</v>
      </c>
      <c r="C3247" s="121" t="s">
        <v>11004</v>
      </c>
      <c r="D3247" s="121" t="s">
        <v>10034</v>
      </c>
      <c r="E3247" s="121" t="s">
        <v>14519</v>
      </c>
      <c r="F3247" s="171" t="s">
        <v>18107</v>
      </c>
      <c r="G3247" s="170" t="s">
        <v>18238</v>
      </c>
      <c r="H3247" s="173" t="s">
        <v>6071</v>
      </c>
      <c r="I3247" s="174">
        <v>6</v>
      </c>
      <c r="J3247" s="173" t="s">
        <v>18230</v>
      </c>
      <c r="K3247" s="173" t="s">
        <v>31</v>
      </c>
      <c r="L3247" s="27">
        <v>4</v>
      </c>
      <c r="M3247" s="27">
        <f t="shared" si="117"/>
        <v>520</v>
      </c>
      <c r="N3247" s="23"/>
      <c r="O3247" s="24" t="s">
        <v>32</v>
      </c>
    </row>
    <row r="3248" s="1" customFormat="1" ht="20.25" spans="1:15">
      <c r="A3248" s="121">
        <v>3244</v>
      </c>
      <c r="B3248" s="121" t="s">
        <v>14518</v>
      </c>
      <c r="C3248" s="121" t="s">
        <v>11004</v>
      </c>
      <c r="D3248" s="121" t="s">
        <v>10034</v>
      </c>
      <c r="E3248" s="121" t="s">
        <v>14519</v>
      </c>
      <c r="F3248" s="171" t="s">
        <v>18107</v>
      </c>
      <c r="G3248" s="170" t="s">
        <v>18239</v>
      </c>
      <c r="H3248" s="173" t="s">
        <v>1583</v>
      </c>
      <c r="I3248" s="174">
        <v>5</v>
      </c>
      <c r="J3248" s="173" t="s">
        <v>18230</v>
      </c>
      <c r="K3248" s="173" t="s">
        <v>31</v>
      </c>
      <c r="L3248" s="27">
        <v>5</v>
      </c>
      <c r="M3248" s="27">
        <f t="shared" si="117"/>
        <v>650</v>
      </c>
      <c r="N3248" s="23"/>
      <c r="O3248" s="24" t="s">
        <v>32</v>
      </c>
    </row>
    <row r="3249" s="1" customFormat="1" ht="20.25" spans="1:15">
      <c r="A3249" s="121">
        <v>3245</v>
      </c>
      <c r="B3249" s="121" t="s">
        <v>14518</v>
      </c>
      <c r="C3249" s="121" t="s">
        <v>11004</v>
      </c>
      <c r="D3249" s="121" t="s">
        <v>10034</v>
      </c>
      <c r="E3249" s="121" t="s">
        <v>14519</v>
      </c>
      <c r="F3249" s="171" t="s">
        <v>18107</v>
      </c>
      <c r="G3249" s="170" t="s">
        <v>18240</v>
      </c>
      <c r="H3249" s="173" t="s">
        <v>1583</v>
      </c>
      <c r="I3249" s="174">
        <v>2</v>
      </c>
      <c r="J3249" s="173" t="s">
        <v>18230</v>
      </c>
      <c r="K3249" s="173" t="s">
        <v>31</v>
      </c>
      <c r="L3249" s="27">
        <v>2</v>
      </c>
      <c r="M3249" s="27">
        <f t="shared" si="117"/>
        <v>260</v>
      </c>
      <c r="N3249" s="23"/>
      <c r="O3249" s="24" t="s">
        <v>32</v>
      </c>
    </row>
    <row r="3250" s="1" customFormat="1" ht="20.25" spans="1:15">
      <c r="A3250" s="121">
        <v>3246</v>
      </c>
      <c r="B3250" s="121" t="s">
        <v>14518</v>
      </c>
      <c r="C3250" s="121" t="s">
        <v>11004</v>
      </c>
      <c r="D3250" s="121" t="s">
        <v>10034</v>
      </c>
      <c r="E3250" s="121" t="s">
        <v>14519</v>
      </c>
      <c r="F3250" s="171" t="s">
        <v>18107</v>
      </c>
      <c r="G3250" s="170" t="s">
        <v>18241</v>
      </c>
      <c r="H3250" s="173" t="s">
        <v>6071</v>
      </c>
      <c r="I3250" s="174">
        <v>3</v>
      </c>
      <c r="J3250" s="173" t="s">
        <v>18230</v>
      </c>
      <c r="K3250" s="173" t="s">
        <v>31</v>
      </c>
      <c r="L3250" s="27">
        <v>1</v>
      </c>
      <c r="M3250" s="27">
        <f t="shared" si="117"/>
        <v>130</v>
      </c>
      <c r="N3250" s="23"/>
      <c r="O3250" s="24" t="s">
        <v>32</v>
      </c>
    </row>
    <row r="3251" s="1" customFormat="1" ht="20.25" spans="1:15">
      <c r="A3251" s="121">
        <v>3247</v>
      </c>
      <c r="B3251" s="121" t="s">
        <v>14518</v>
      </c>
      <c r="C3251" s="121" t="s">
        <v>11004</v>
      </c>
      <c r="D3251" s="121" t="s">
        <v>10034</v>
      </c>
      <c r="E3251" s="121" t="s">
        <v>14519</v>
      </c>
      <c r="F3251" s="171" t="s">
        <v>18107</v>
      </c>
      <c r="G3251" s="170" t="s">
        <v>18242</v>
      </c>
      <c r="H3251" s="173" t="s">
        <v>6071</v>
      </c>
      <c r="I3251" s="174">
        <v>2</v>
      </c>
      <c r="J3251" s="173" t="s">
        <v>18230</v>
      </c>
      <c r="K3251" s="173" t="s">
        <v>31</v>
      </c>
      <c r="L3251" s="27">
        <v>2</v>
      </c>
      <c r="M3251" s="27">
        <f t="shared" si="117"/>
        <v>260</v>
      </c>
      <c r="N3251" s="23"/>
      <c r="O3251" s="24" t="s">
        <v>32</v>
      </c>
    </row>
    <row r="3252" s="1" customFormat="1" ht="20.25" spans="1:15">
      <c r="A3252" s="121">
        <v>3248</v>
      </c>
      <c r="B3252" s="121" t="s">
        <v>14518</v>
      </c>
      <c r="C3252" s="121" t="s">
        <v>11004</v>
      </c>
      <c r="D3252" s="121" t="s">
        <v>10034</v>
      </c>
      <c r="E3252" s="121" t="s">
        <v>14519</v>
      </c>
      <c r="F3252" s="171" t="s">
        <v>18107</v>
      </c>
      <c r="G3252" s="170" t="s">
        <v>18243</v>
      </c>
      <c r="H3252" s="173" t="s">
        <v>6071</v>
      </c>
      <c r="I3252" s="174">
        <v>2</v>
      </c>
      <c r="J3252" s="173" t="s">
        <v>18230</v>
      </c>
      <c r="K3252" s="173" t="s">
        <v>31</v>
      </c>
      <c r="L3252" s="27">
        <v>2</v>
      </c>
      <c r="M3252" s="27">
        <f t="shared" si="117"/>
        <v>260</v>
      </c>
      <c r="N3252" s="23"/>
      <c r="O3252" s="24" t="s">
        <v>32</v>
      </c>
    </row>
    <row r="3253" s="1" customFormat="1" ht="20.25" spans="1:15">
      <c r="A3253" s="121">
        <v>3249</v>
      </c>
      <c r="B3253" s="121" t="s">
        <v>14518</v>
      </c>
      <c r="C3253" s="121" t="s">
        <v>11004</v>
      </c>
      <c r="D3253" s="121" t="s">
        <v>10034</v>
      </c>
      <c r="E3253" s="121" t="s">
        <v>14519</v>
      </c>
      <c r="F3253" s="171" t="s">
        <v>18107</v>
      </c>
      <c r="G3253" s="170" t="s">
        <v>14308</v>
      </c>
      <c r="H3253" s="173" t="s">
        <v>6071</v>
      </c>
      <c r="I3253" s="174">
        <v>10</v>
      </c>
      <c r="J3253" s="173" t="s">
        <v>18244</v>
      </c>
      <c r="K3253" s="173" t="s">
        <v>31</v>
      </c>
      <c r="L3253" s="27">
        <v>5</v>
      </c>
      <c r="M3253" s="27">
        <f t="shared" si="117"/>
        <v>650</v>
      </c>
      <c r="N3253" s="23"/>
      <c r="O3253" s="24" t="s">
        <v>32</v>
      </c>
    </row>
    <row r="3254" s="1" customFormat="1" ht="20.25" spans="1:15">
      <c r="A3254" s="121">
        <v>3250</v>
      </c>
      <c r="B3254" s="121" t="s">
        <v>14518</v>
      </c>
      <c r="C3254" s="121" t="s">
        <v>11004</v>
      </c>
      <c r="D3254" s="121" t="s">
        <v>10034</v>
      </c>
      <c r="E3254" s="121" t="s">
        <v>14519</v>
      </c>
      <c r="F3254" s="171" t="s">
        <v>18107</v>
      </c>
      <c r="G3254" s="170" t="s">
        <v>18245</v>
      </c>
      <c r="H3254" s="173" t="s">
        <v>1583</v>
      </c>
      <c r="I3254" s="174">
        <v>4</v>
      </c>
      <c r="J3254" s="173" t="s">
        <v>18244</v>
      </c>
      <c r="K3254" s="173" t="s">
        <v>31</v>
      </c>
      <c r="L3254" s="27">
        <v>2</v>
      </c>
      <c r="M3254" s="27">
        <f t="shared" si="117"/>
        <v>260</v>
      </c>
      <c r="N3254" s="23"/>
      <c r="O3254" s="24" t="s">
        <v>32</v>
      </c>
    </row>
    <row r="3255" s="1" customFormat="1" ht="20.25" spans="1:15">
      <c r="A3255" s="121">
        <v>3251</v>
      </c>
      <c r="B3255" s="121" t="s">
        <v>14518</v>
      </c>
      <c r="C3255" s="121" t="s">
        <v>11004</v>
      </c>
      <c r="D3255" s="121" t="s">
        <v>10034</v>
      </c>
      <c r="E3255" s="121" t="s">
        <v>14519</v>
      </c>
      <c r="F3255" s="171" t="s">
        <v>18107</v>
      </c>
      <c r="G3255" s="170" t="s">
        <v>18246</v>
      </c>
      <c r="H3255" s="173" t="s">
        <v>1583</v>
      </c>
      <c r="I3255" s="174">
        <v>3</v>
      </c>
      <c r="J3255" s="173" t="s">
        <v>18244</v>
      </c>
      <c r="K3255" s="173" t="s">
        <v>31</v>
      </c>
      <c r="L3255" s="27">
        <v>2</v>
      </c>
      <c r="M3255" s="27">
        <f t="shared" si="117"/>
        <v>260</v>
      </c>
      <c r="N3255" s="23"/>
      <c r="O3255" s="24" t="s">
        <v>32</v>
      </c>
    </row>
    <row r="3256" s="1" customFormat="1" ht="20.25" spans="1:15">
      <c r="A3256" s="121">
        <v>3252</v>
      </c>
      <c r="B3256" s="121" t="s">
        <v>14518</v>
      </c>
      <c r="C3256" s="121" t="s">
        <v>11004</v>
      </c>
      <c r="D3256" s="121" t="s">
        <v>10034</v>
      </c>
      <c r="E3256" s="121" t="s">
        <v>14519</v>
      </c>
      <c r="F3256" s="171" t="s">
        <v>18107</v>
      </c>
      <c r="G3256" s="170" t="s">
        <v>18247</v>
      </c>
      <c r="H3256" s="173" t="s">
        <v>6071</v>
      </c>
      <c r="I3256" s="174">
        <v>3</v>
      </c>
      <c r="J3256" s="173" t="s">
        <v>18244</v>
      </c>
      <c r="K3256" s="173" t="s">
        <v>31</v>
      </c>
      <c r="L3256" s="27">
        <v>2</v>
      </c>
      <c r="M3256" s="27">
        <f t="shared" si="117"/>
        <v>260</v>
      </c>
      <c r="N3256" s="23"/>
      <c r="O3256" s="24" t="s">
        <v>32</v>
      </c>
    </row>
    <row r="3257" s="1" customFormat="1" ht="20.25" spans="1:15">
      <c r="A3257" s="121">
        <v>3253</v>
      </c>
      <c r="B3257" s="121" t="s">
        <v>14518</v>
      </c>
      <c r="C3257" s="121" t="s">
        <v>11004</v>
      </c>
      <c r="D3257" s="121" t="s">
        <v>10034</v>
      </c>
      <c r="E3257" s="121" t="s">
        <v>14519</v>
      </c>
      <c r="F3257" s="171" t="s">
        <v>18107</v>
      </c>
      <c r="G3257" s="170" t="s">
        <v>18248</v>
      </c>
      <c r="H3257" s="173" t="s">
        <v>6071</v>
      </c>
      <c r="I3257" s="174">
        <v>2</v>
      </c>
      <c r="J3257" s="173" t="s">
        <v>18244</v>
      </c>
      <c r="K3257" s="173" t="s">
        <v>31</v>
      </c>
      <c r="L3257" s="27">
        <v>2</v>
      </c>
      <c r="M3257" s="27">
        <f t="shared" si="117"/>
        <v>260</v>
      </c>
      <c r="N3257" s="23"/>
      <c r="O3257" s="24" t="s">
        <v>32</v>
      </c>
    </row>
    <row r="3258" s="1" customFormat="1" ht="20.25" spans="1:15">
      <c r="A3258" s="121">
        <v>3254</v>
      </c>
      <c r="B3258" s="121" t="s">
        <v>14518</v>
      </c>
      <c r="C3258" s="121" t="s">
        <v>11004</v>
      </c>
      <c r="D3258" s="121" t="s">
        <v>10034</v>
      </c>
      <c r="E3258" s="121" t="s">
        <v>14519</v>
      </c>
      <c r="F3258" s="171" t="s">
        <v>18107</v>
      </c>
      <c r="G3258" s="170" t="s">
        <v>18249</v>
      </c>
      <c r="H3258" s="173" t="s">
        <v>6071</v>
      </c>
      <c r="I3258" s="174">
        <v>4</v>
      </c>
      <c r="J3258" s="173" t="s">
        <v>18244</v>
      </c>
      <c r="K3258" s="173" t="s">
        <v>31</v>
      </c>
      <c r="L3258" s="27">
        <v>3</v>
      </c>
      <c r="M3258" s="27">
        <f t="shared" si="117"/>
        <v>390</v>
      </c>
      <c r="N3258" s="23"/>
      <c r="O3258" s="24" t="s">
        <v>32</v>
      </c>
    </row>
    <row r="3259" s="1" customFormat="1" ht="20.25" spans="1:15">
      <c r="A3259" s="121">
        <v>3255</v>
      </c>
      <c r="B3259" s="121" t="s">
        <v>14518</v>
      </c>
      <c r="C3259" s="121" t="s">
        <v>11004</v>
      </c>
      <c r="D3259" s="121" t="s">
        <v>10034</v>
      </c>
      <c r="E3259" s="121" t="s">
        <v>14519</v>
      </c>
      <c r="F3259" s="171" t="s">
        <v>18107</v>
      </c>
      <c r="G3259" s="170" t="s">
        <v>18250</v>
      </c>
      <c r="H3259" s="173" t="s">
        <v>1583</v>
      </c>
      <c r="I3259" s="174">
        <v>3</v>
      </c>
      <c r="J3259" s="173" t="s">
        <v>18244</v>
      </c>
      <c r="K3259" s="173" t="s">
        <v>31</v>
      </c>
      <c r="L3259" s="27">
        <v>3</v>
      </c>
      <c r="M3259" s="27">
        <f t="shared" si="117"/>
        <v>390</v>
      </c>
      <c r="N3259" s="23"/>
      <c r="O3259" s="24" t="s">
        <v>32</v>
      </c>
    </row>
    <row r="3260" s="1" customFormat="1" ht="20.25" spans="1:15">
      <c r="A3260" s="121">
        <v>3256</v>
      </c>
      <c r="B3260" s="121" t="s">
        <v>14518</v>
      </c>
      <c r="C3260" s="121" t="s">
        <v>11004</v>
      </c>
      <c r="D3260" s="121" t="s">
        <v>10034</v>
      </c>
      <c r="E3260" s="121" t="s">
        <v>14519</v>
      </c>
      <c r="F3260" s="171" t="s">
        <v>18107</v>
      </c>
      <c r="G3260" s="170" t="s">
        <v>18251</v>
      </c>
      <c r="H3260" s="173" t="s">
        <v>5025</v>
      </c>
      <c r="I3260" s="174">
        <v>1</v>
      </c>
      <c r="J3260" s="173" t="s">
        <v>18244</v>
      </c>
      <c r="K3260" s="173" t="s">
        <v>31</v>
      </c>
      <c r="L3260" s="27">
        <v>1</v>
      </c>
      <c r="M3260" s="27">
        <f>L3260*312</f>
        <v>312</v>
      </c>
      <c r="N3260" s="23"/>
      <c r="O3260" s="24" t="s">
        <v>32</v>
      </c>
    </row>
    <row r="3261" s="1" customFormat="1" ht="20.25" spans="1:15">
      <c r="A3261" s="121">
        <v>3257</v>
      </c>
      <c r="B3261" s="121" t="s">
        <v>14518</v>
      </c>
      <c r="C3261" s="121" t="s">
        <v>11004</v>
      </c>
      <c r="D3261" s="121" t="s">
        <v>10034</v>
      </c>
      <c r="E3261" s="121" t="s">
        <v>14519</v>
      </c>
      <c r="F3261" s="171" t="s">
        <v>18107</v>
      </c>
      <c r="G3261" s="170" t="s">
        <v>18252</v>
      </c>
      <c r="H3261" s="173" t="s">
        <v>6071</v>
      </c>
      <c r="I3261" s="174">
        <v>4</v>
      </c>
      <c r="J3261" s="173" t="s">
        <v>18244</v>
      </c>
      <c r="K3261" s="173" t="s">
        <v>31</v>
      </c>
      <c r="L3261" s="27">
        <v>3</v>
      </c>
      <c r="M3261" s="27">
        <f t="shared" ref="M3261:M3288" si="118">L3261*130</f>
        <v>390</v>
      </c>
      <c r="N3261" s="23"/>
      <c r="O3261" s="24" t="s">
        <v>32</v>
      </c>
    </row>
    <row r="3262" s="1" customFormat="1" ht="20.25" spans="1:15">
      <c r="A3262" s="121">
        <v>3258</v>
      </c>
      <c r="B3262" s="121" t="s">
        <v>14518</v>
      </c>
      <c r="C3262" s="121" t="s">
        <v>11004</v>
      </c>
      <c r="D3262" s="121" t="s">
        <v>10034</v>
      </c>
      <c r="E3262" s="121" t="s">
        <v>14519</v>
      </c>
      <c r="F3262" s="171" t="s">
        <v>18107</v>
      </c>
      <c r="G3262" s="170" t="s">
        <v>4164</v>
      </c>
      <c r="H3262" s="173" t="s">
        <v>6071</v>
      </c>
      <c r="I3262" s="174">
        <v>3</v>
      </c>
      <c r="J3262" s="173" t="s">
        <v>18244</v>
      </c>
      <c r="K3262" s="173" t="s">
        <v>31</v>
      </c>
      <c r="L3262" s="27">
        <v>2</v>
      </c>
      <c r="M3262" s="27">
        <f t="shared" si="118"/>
        <v>260</v>
      </c>
      <c r="N3262" s="23"/>
      <c r="O3262" s="24" t="s">
        <v>32</v>
      </c>
    </row>
    <row r="3263" s="1" customFormat="1" ht="20.25" spans="1:15">
      <c r="A3263" s="121">
        <v>3259</v>
      </c>
      <c r="B3263" s="121" t="s">
        <v>14518</v>
      </c>
      <c r="C3263" s="121" t="s">
        <v>11004</v>
      </c>
      <c r="D3263" s="121" t="s">
        <v>10034</v>
      </c>
      <c r="E3263" s="121" t="s">
        <v>14519</v>
      </c>
      <c r="F3263" s="171" t="s">
        <v>18107</v>
      </c>
      <c r="G3263" s="170" t="s">
        <v>18253</v>
      </c>
      <c r="H3263" s="173" t="s">
        <v>6071</v>
      </c>
      <c r="I3263" s="174">
        <v>1</v>
      </c>
      <c r="J3263" s="173" t="s">
        <v>18244</v>
      </c>
      <c r="K3263" s="173" t="s">
        <v>31</v>
      </c>
      <c r="L3263" s="27">
        <v>1</v>
      </c>
      <c r="M3263" s="27">
        <f t="shared" si="118"/>
        <v>130</v>
      </c>
      <c r="N3263" s="23"/>
      <c r="O3263" s="24" t="s">
        <v>32</v>
      </c>
    </row>
    <row r="3264" s="1" customFormat="1" ht="20.25" spans="1:15">
      <c r="A3264" s="121">
        <v>3260</v>
      </c>
      <c r="B3264" s="121" t="s">
        <v>14518</v>
      </c>
      <c r="C3264" s="121" t="s">
        <v>11004</v>
      </c>
      <c r="D3264" s="121" t="s">
        <v>10034</v>
      </c>
      <c r="E3264" s="121" t="s">
        <v>14519</v>
      </c>
      <c r="F3264" s="171" t="s">
        <v>18107</v>
      </c>
      <c r="G3264" s="170" t="s">
        <v>18254</v>
      </c>
      <c r="H3264" s="173" t="s">
        <v>1583</v>
      </c>
      <c r="I3264" s="174">
        <v>3</v>
      </c>
      <c r="J3264" s="173" t="s">
        <v>18244</v>
      </c>
      <c r="K3264" s="173" t="s">
        <v>31</v>
      </c>
      <c r="L3264" s="27">
        <v>3</v>
      </c>
      <c r="M3264" s="27">
        <f t="shared" si="118"/>
        <v>390</v>
      </c>
      <c r="N3264" s="23"/>
      <c r="O3264" s="24" t="s">
        <v>32</v>
      </c>
    </row>
    <row r="3265" s="1" customFormat="1" ht="20.25" spans="1:15">
      <c r="A3265" s="121">
        <v>3261</v>
      </c>
      <c r="B3265" s="121" t="s">
        <v>14518</v>
      </c>
      <c r="C3265" s="121" t="s">
        <v>11004</v>
      </c>
      <c r="D3265" s="121" t="s">
        <v>10034</v>
      </c>
      <c r="E3265" s="121" t="s">
        <v>14519</v>
      </c>
      <c r="F3265" s="171" t="s">
        <v>18107</v>
      </c>
      <c r="G3265" s="170" t="s">
        <v>18255</v>
      </c>
      <c r="H3265" s="173" t="s">
        <v>1583</v>
      </c>
      <c r="I3265" s="174">
        <v>2</v>
      </c>
      <c r="J3265" s="173" t="s">
        <v>18244</v>
      </c>
      <c r="K3265" s="173" t="s">
        <v>31</v>
      </c>
      <c r="L3265" s="27">
        <v>2</v>
      </c>
      <c r="M3265" s="27">
        <f t="shared" si="118"/>
        <v>260</v>
      </c>
      <c r="N3265" s="23"/>
      <c r="O3265" s="24" t="s">
        <v>32</v>
      </c>
    </row>
    <row r="3266" s="1" customFormat="1" ht="20.25" spans="1:15">
      <c r="A3266" s="121">
        <v>3262</v>
      </c>
      <c r="B3266" s="121" t="s">
        <v>14518</v>
      </c>
      <c r="C3266" s="121" t="s">
        <v>11004</v>
      </c>
      <c r="D3266" s="121" t="s">
        <v>10034</v>
      </c>
      <c r="E3266" s="121" t="s">
        <v>14519</v>
      </c>
      <c r="F3266" s="171" t="s">
        <v>18107</v>
      </c>
      <c r="G3266" s="170" t="s">
        <v>18256</v>
      </c>
      <c r="H3266" s="173" t="s">
        <v>6071</v>
      </c>
      <c r="I3266" s="174">
        <v>3</v>
      </c>
      <c r="J3266" s="173" t="s">
        <v>18244</v>
      </c>
      <c r="K3266" s="173" t="s">
        <v>31</v>
      </c>
      <c r="L3266" s="27">
        <v>2</v>
      </c>
      <c r="M3266" s="27">
        <f t="shared" si="118"/>
        <v>260</v>
      </c>
      <c r="N3266" s="23"/>
      <c r="O3266" s="24" t="s">
        <v>32</v>
      </c>
    </row>
    <row r="3267" s="1" customFormat="1" ht="20.25" spans="1:15">
      <c r="A3267" s="121">
        <v>3263</v>
      </c>
      <c r="B3267" s="121" t="s">
        <v>14518</v>
      </c>
      <c r="C3267" s="121" t="s">
        <v>11004</v>
      </c>
      <c r="D3267" s="121" t="s">
        <v>10034</v>
      </c>
      <c r="E3267" s="121" t="s">
        <v>14519</v>
      </c>
      <c r="F3267" s="171" t="s">
        <v>18107</v>
      </c>
      <c r="G3267" s="170" t="s">
        <v>18257</v>
      </c>
      <c r="H3267" s="173" t="s">
        <v>6071</v>
      </c>
      <c r="I3267" s="174">
        <v>3</v>
      </c>
      <c r="J3267" s="173" t="s">
        <v>18244</v>
      </c>
      <c r="K3267" s="173" t="s">
        <v>31</v>
      </c>
      <c r="L3267" s="27">
        <v>2</v>
      </c>
      <c r="M3267" s="27">
        <f t="shared" si="118"/>
        <v>260</v>
      </c>
      <c r="N3267" s="23"/>
      <c r="O3267" s="24" t="s">
        <v>32</v>
      </c>
    </row>
    <row r="3268" s="1" customFormat="1" ht="20.25" spans="1:15">
      <c r="A3268" s="121">
        <v>3264</v>
      </c>
      <c r="B3268" s="121" t="s">
        <v>14518</v>
      </c>
      <c r="C3268" s="121" t="s">
        <v>11004</v>
      </c>
      <c r="D3268" s="121" t="s">
        <v>10034</v>
      </c>
      <c r="E3268" s="121" t="s">
        <v>14519</v>
      </c>
      <c r="F3268" s="171" t="s">
        <v>18107</v>
      </c>
      <c r="G3268" s="170" t="s">
        <v>18258</v>
      </c>
      <c r="H3268" s="173" t="s">
        <v>6071</v>
      </c>
      <c r="I3268" s="174">
        <v>4</v>
      </c>
      <c r="J3268" s="173" t="s">
        <v>18244</v>
      </c>
      <c r="K3268" s="173" t="s">
        <v>31</v>
      </c>
      <c r="L3268" s="27">
        <v>2</v>
      </c>
      <c r="M3268" s="27">
        <f t="shared" si="118"/>
        <v>260</v>
      </c>
      <c r="N3268" s="23"/>
      <c r="O3268" s="24" t="s">
        <v>32</v>
      </c>
    </row>
    <row r="3269" s="1" customFormat="1" ht="20.25" spans="1:15">
      <c r="A3269" s="121">
        <v>3265</v>
      </c>
      <c r="B3269" s="121" t="s">
        <v>14518</v>
      </c>
      <c r="C3269" s="121" t="s">
        <v>11004</v>
      </c>
      <c r="D3269" s="121" t="s">
        <v>10034</v>
      </c>
      <c r="E3269" s="121" t="s">
        <v>14519</v>
      </c>
      <c r="F3269" s="171" t="s">
        <v>18107</v>
      </c>
      <c r="G3269" s="170" t="s">
        <v>18259</v>
      </c>
      <c r="H3269" s="173" t="s">
        <v>6071</v>
      </c>
      <c r="I3269" s="174">
        <v>6</v>
      </c>
      <c r="J3269" s="173" t="s">
        <v>18244</v>
      </c>
      <c r="K3269" s="173" t="s">
        <v>31</v>
      </c>
      <c r="L3269" s="27">
        <v>4</v>
      </c>
      <c r="M3269" s="27">
        <f t="shared" si="118"/>
        <v>520</v>
      </c>
      <c r="N3269" s="23"/>
      <c r="O3269" s="24" t="s">
        <v>32</v>
      </c>
    </row>
    <row r="3270" s="1" customFormat="1" ht="20.25" spans="1:15">
      <c r="A3270" s="121">
        <v>3266</v>
      </c>
      <c r="B3270" s="121" t="s">
        <v>14518</v>
      </c>
      <c r="C3270" s="121" t="s">
        <v>11004</v>
      </c>
      <c r="D3270" s="121" t="s">
        <v>10034</v>
      </c>
      <c r="E3270" s="121" t="s">
        <v>14519</v>
      </c>
      <c r="F3270" s="171" t="s">
        <v>18107</v>
      </c>
      <c r="G3270" s="170" t="s">
        <v>18260</v>
      </c>
      <c r="H3270" s="173" t="s">
        <v>6071</v>
      </c>
      <c r="I3270" s="174">
        <v>5</v>
      </c>
      <c r="J3270" s="173" t="s">
        <v>18244</v>
      </c>
      <c r="K3270" s="173" t="s">
        <v>31</v>
      </c>
      <c r="L3270" s="27">
        <v>4</v>
      </c>
      <c r="M3270" s="27">
        <f t="shared" si="118"/>
        <v>520</v>
      </c>
      <c r="N3270" s="23"/>
      <c r="O3270" s="24" t="s">
        <v>32</v>
      </c>
    </row>
    <row r="3271" s="1" customFormat="1" ht="20.25" spans="1:15">
      <c r="A3271" s="121">
        <v>3267</v>
      </c>
      <c r="B3271" s="121" t="s">
        <v>14518</v>
      </c>
      <c r="C3271" s="121" t="s">
        <v>11004</v>
      </c>
      <c r="D3271" s="121" t="s">
        <v>10034</v>
      </c>
      <c r="E3271" s="121" t="s">
        <v>14519</v>
      </c>
      <c r="F3271" s="171" t="s">
        <v>18107</v>
      </c>
      <c r="G3271" s="170" t="s">
        <v>18261</v>
      </c>
      <c r="H3271" s="173" t="s">
        <v>6071</v>
      </c>
      <c r="I3271" s="174">
        <v>5</v>
      </c>
      <c r="J3271" s="173" t="s">
        <v>18244</v>
      </c>
      <c r="K3271" s="173" t="s">
        <v>31</v>
      </c>
      <c r="L3271" s="27">
        <v>4</v>
      </c>
      <c r="M3271" s="27">
        <f t="shared" si="118"/>
        <v>520</v>
      </c>
      <c r="N3271" s="23"/>
      <c r="O3271" s="24" t="s">
        <v>32</v>
      </c>
    </row>
    <row r="3272" s="1" customFormat="1" ht="20.25" spans="1:15">
      <c r="A3272" s="121">
        <v>3268</v>
      </c>
      <c r="B3272" s="121" t="s">
        <v>14518</v>
      </c>
      <c r="C3272" s="121" t="s">
        <v>11004</v>
      </c>
      <c r="D3272" s="121" t="s">
        <v>10034</v>
      </c>
      <c r="E3272" s="121" t="s">
        <v>14519</v>
      </c>
      <c r="F3272" s="171" t="s">
        <v>18107</v>
      </c>
      <c r="G3272" s="170" t="s">
        <v>18262</v>
      </c>
      <c r="H3272" s="173" t="s">
        <v>6071</v>
      </c>
      <c r="I3272" s="174">
        <v>2</v>
      </c>
      <c r="J3272" s="173" t="s">
        <v>18244</v>
      </c>
      <c r="K3272" s="173" t="s">
        <v>31</v>
      </c>
      <c r="L3272" s="27">
        <v>2</v>
      </c>
      <c r="M3272" s="27">
        <f t="shared" si="118"/>
        <v>260</v>
      </c>
      <c r="N3272" s="23"/>
      <c r="O3272" s="24" t="s">
        <v>32</v>
      </c>
    </row>
    <row r="3273" s="1" customFormat="1" ht="20.25" spans="1:15">
      <c r="A3273" s="121">
        <v>3269</v>
      </c>
      <c r="B3273" s="121" t="s">
        <v>14518</v>
      </c>
      <c r="C3273" s="121" t="s">
        <v>11004</v>
      </c>
      <c r="D3273" s="121" t="s">
        <v>10034</v>
      </c>
      <c r="E3273" s="121" t="s">
        <v>14519</v>
      </c>
      <c r="F3273" s="171" t="s">
        <v>18107</v>
      </c>
      <c r="G3273" s="170" t="s">
        <v>18263</v>
      </c>
      <c r="H3273" s="173" t="s">
        <v>1583</v>
      </c>
      <c r="I3273" s="174">
        <v>3</v>
      </c>
      <c r="J3273" s="173" t="s">
        <v>18244</v>
      </c>
      <c r="K3273" s="173" t="s">
        <v>31</v>
      </c>
      <c r="L3273" s="27">
        <v>3</v>
      </c>
      <c r="M3273" s="27">
        <f t="shared" si="118"/>
        <v>390</v>
      </c>
      <c r="N3273" s="23"/>
      <c r="O3273" s="24" t="s">
        <v>32</v>
      </c>
    </row>
    <row r="3274" s="1" customFormat="1" ht="20.25" spans="1:15">
      <c r="A3274" s="121">
        <v>3270</v>
      </c>
      <c r="B3274" s="121" t="s">
        <v>14518</v>
      </c>
      <c r="C3274" s="121" t="s">
        <v>11004</v>
      </c>
      <c r="D3274" s="121" t="s">
        <v>10034</v>
      </c>
      <c r="E3274" s="121" t="s">
        <v>14519</v>
      </c>
      <c r="F3274" s="171" t="s">
        <v>18107</v>
      </c>
      <c r="G3274" s="170" t="s">
        <v>18264</v>
      </c>
      <c r="H3274" s="173" t="s">
        <v>6071</v>
      </c>
      <c r="I3274" s="174">
        <v>4</v>
      </c>
      <c r="J3274" s="173" t="s">
        <v>18244</v>
      </c>
      <c r="K3274" s="173" t="s">
        <v>31</v>
      </c>
      <c r="L3274" s="27">
        <v>4</v>
      </c>
      <c r="M3274" s="27">
        <f t="shared" si="118"/>
        <v>520</v>
      </c>
      <c r="N3274" s="23"/>
      <c r="O3274" s="24" t="s">
        <v>32</v>
      </c>
    </row>
    <row r="3275" s="1" customFormat="1" ht="20.25" spans="1:15">
      <c r="A3275" s="121">
        <v>3271</v>
      </c>
      <c r="B3275" s="121" t="s">
        <v>14518</v>
      </c>
      <c r="C3275" s="121" t="s">
        <v>11004</v>
      </c>
      <c r="D3275" s="121" t="s">
        <v>10034</v>
      </c>
      <c r="E3275" s="121" t="s">
        <v>14519</v>
      </c>
      <c r="F3275" s="171" t="s">
        <v>18107</v>
      </c>
      <c r="G3275" s="170" t="s">
        <v>18265</v>
      </c>
      <c r="H3275" s="173" t="s">
        <v>6071</v>
      </c>
      <c r="I3275" s="174">
        <v>4</v>
      </c>
      <c r="J3275" s="173" t="s">
        <v>18244</v>
      </c>
      <c r="K3275" s="173" t="s">
        <v>31</v>
      </c>
      <c r="L3275" s="27">
        <v>4</v>
      </c>
      <c r="M3275" s="27">
        <f t="shared" si="118"/>
        <v>520</v>
      </c>
      <c r="N3275" s="23"/>
      <c r="O3275" s="24" t="s">
        <v>32</v>
      </c>
    </row>
    <row r="3276" s="1" customFormat="1" ht="20.25" spans="1:15">
      <c r="A3276" s="121">
        <v>3272</v>
      </c>
      <c r="B3276" s="121" t="s">
        <v>14518</v>
      </c>
      <c r="C3276" s="121" t="s">
        <v>11004</v>
      </c>
      <c r="D3276" s="121" t="s">
        <v>10034</v>
      </c>
      <c r="E3276" s="121" t="s">
        <v>14519</v>
      </c>
      <c r="F3276" s="171" t="s">
        <v>18107</v>
      </c>
      <c r="G3276" s="170" t="s">
        <v>18266</v>
      </c>
      <c r="H3276" s="173" t="s">
        <v>6071</v>
      </c>
      <c r="I3276" s="174">
        <v>5</v>
      </c>
      <c r="J3276" s="173" t="s">
        <v>18244</v>
      </c>
      <c r="K3276" s="173" t="s">
        <v>31</v>
      </c>
      <c r="L3276" s="27">
        <v>3</v>
      </c>
      <c r="M3276" s="27">
        <f t="shared" si="118"/>
        <v>390</v>
      </c>
      <c r="N3276" s="23"/>
      <c r="O3276" s="24" t="s">
        <v>32</v>
      </c>
    </row>
    <row r="3277" s="1" customFormat="1" ht="20.25" spans="1:15">
      <c r="A3277" s="121">
        <v>3273</v>
      </c>
      <c r="B3277" s="121" t="s">
        <v>14518</v>
      </c>
      <c r="C3277" s="121" t="s">
        <v>11004</v>
      </c>
      <c r="D3277" s="121" t="s">
        <v>10034</v>
      </c>
      <c r="E3277" s="121" t="s">
        <v>14519</v>
      </c>
      <c r="F3277" s="171" t="s">
        <v>18107</v>
      </c>
      <c r="G3277" s="170" t="s">
        <v>18267</v>
      </c>
      <c r="H3277" s="173" t="s">
        <v>6071</v>
      </c>
      <c r="I3277" s="174">
        <v>6</v>
      </c>
      <c r="J3277" s="173" t="s">
        <v>18244</v>
      </c>
      <c r="K3277" s="173" t="s">
        <v>31</v>
      </c>
      <c r="L3277" s="27">
        <v>4</v>
      </c>
      <c r="M3277" s="27">
        <f t="shared" si="118"/>
        <v>520</v>
      </c>
      <c r="N3277" s="23"/>
      <c r="O3277" s="24" t="s">
        <v>32</v>
      </c>
    </row>
    <row r="3278" s="1" customFormat="1" ht="20.25" spans="1:15">
      <c r="A3278" s="121">
        <v>3274</v>
      </c>
      <c r="B3278" s="121" t="s">
        <v>14518</v>
      </c>
      <c r="C3278" s="121" t="s">
        <v>11004</v>
      </c>
      <c r="D3278" s="121" t="s">
        <v>10034</v>
      </c>
      <c r="E3278" s="121" t="s">
        <v>14519</v>
      </c>
      <c r="F3278" s="171" t="s">
        <v>18107</v>
      </c>
      <c r="G3278" s="170" t="s">
        <v>18268</v>
      </c>
      <c r="H3278" s="173" t="s">
        <v>6071</v>
      </c>
      <c r="I3278" s="174">
        <v>4</v>
      </c>
      <c r="J3278" s="173" t="s">
        <v>18244</v>
      </c>
      <c r="K3278" s="173" t="s">
        <v>31</v>
      </c>
      <c r="L3278" s="27">
        <v>2</v>
      </c>
      <c r="M3278" s="27">
        <f t="shared" si="118"/>
        <v>260</v>
      </c>
      <c r="N3278" s="23"/>
      <c r="O3278" s="24" t="s">
        <v>32</v>
      </c>
    </row>
    <row r="3279" s="1" customFormat="1" ht="20.25" spans="1:15">
      <c r="A3279" s="121">
        <v>3275</v>
      </c>
      <c r="B3279" s="121" t="s">
        <v>14518</v>
      </c>
      <c r="C3279" s="121" t="s">
        <v>11004</v>
      </c>
      <c r="D3279" s="121" t="s">
        <v>10034</v>
      </c>
      <c r="E3279" s="121" t="s">
        <v>14519</v>
      </c>
      <c r="F3279" s="171" t="s">
        <v>18107</v>
      </c>
      <c r="G3279" s="170" t="s">
        <v>18269</v>
      </c>
      <c r="H3279" s="173" t="s">
        <v>6071</v>
      </c>
      <c r="I3279" s="174">
        <v>1</v>
      </c>
      <c r="J3279" s="173" t="s">
        <v>18244</v>
      </c>
      <c r="K3279" s="173" t="s">
        <v>31</v>
      </c>
      <c r="L3279" s="27">
        <v>1</v>
      </c>
      <c r="M3279" s="27">
        <f t="shared" si="118"/>
        <v>130</v>
      </c>
      <c r="N3279" s="23"/>
      <c r="O3279" s="24" t="s">
        <v>32</v>
      </c>
    </row>
    <row r="3280" s="1" customFormat="1" ht="20.25" spans="1:15">
      <c r="A3280" s="121">
        <v>3276</v>
      </c>
      <c r="B3280" s="121" t="s">
        <v>14518</v>
      </c>
      <c r="C3280" s="121" t="s">
        <v>11004</v>
      </c>
      <c r="D3280" s="121" t="s">
        <v>10034</v>
      </c>
      <c r="E3280" s="121" t="s">
        <v>14519</v>
      </c>
      <c r="F3280" s="171" t="s">
        <v>18107</v>
      </c>
      <c r="G3280" s="170" t="s">
        <v>18270</v>
      </c>
      <c r="H3280" s="173" t="s">
        <v>6071</v>
      </c>
      <c r="I3280" s="174">
        <v>4</v>
      </c>
      <c r="J3280" s="173" t="s">
        <v>18244</v>
      </c>
      <c r="K3280" s="173" t="s">
        <v>31</v>
      </c>
      <c r="L3280" s="27">
        <v>2</v>
      </c>
      <c r="M3280" s="27">
        <f t="shared" si="118"/>
        <v>260</v>
      </c>
      <c r="N3280" s="23"/>
      <c r="O3280" s="24" t="s">
        <v>32</v>
      </c>
    </row>
    <row r="3281" s="1" customFormat="1" ht="20.25" spans="1:15">
      <c r="A3281" s="121">
        <v>3277</v>
      </c>
      <c r="B3281" s="121" t="s">
        <v>14518</v>
      </c>
      <c r="C3281" s="121" t="s">
        <v>11004</v>
      </c>
      <c r="D3281" s="121" t="s">
        <v>10034</v>
      </c>
      <c r="E3281" s="121" t="s">
        <v>14519</v>
      </c>
      <c r="F3281" s="171" t="s">
        <v>18107</v>
      </c>
      <c r="G3281" s="170" t="s">
        <v>18271</v>
      </c>
      <c r="H3281" s="173" t="s">
        <v>6071</v>
      </c>
      <c r="I3281" s="174">
        <v>4</v>
      </c>
      <c r="J3281" s="173" t="s">
        <v>18272</v>
      </c>
      <c r="K3281" s="173" t="s">
        <v>31</v>
      </c>
      <c r="L3281" s="27">
        <v>3</v>
      </c>
      <c r="M3281" s="27">
        <f t="shared" si="118"/>
        <v>390</v>
      </c>
      <c r="N3281" s="23"/>
      <c r="O3281" s="24" t="s">
        <v>32</v>
      </c>
    </row>
    <row r="3282" s="1" customFormat="1" ht="20.25" spans="1:15">
      <c r="A3282" s="121">
        <v>3278</v>
      </c>
      <c r="B3282" s="121" t="s">
        <v>14518</v>
      </c>
      <c r="C3282" s="121" t="s">
        <v>11004</v>
      </c>
      <c r="D3282" s="121" t="s">
        <v>10034</v>
      </c>
      <c r="E3282" s="121" t="s">
        <v>14519</v>
      </c>
      <c r="F3282" s="171" t="s">
        <v>18107</v>
      </c>
      <c r="G3282" s="170" t="s">
        <v>18273</v>
      </c>
      <c r="H3282" s="173" t="s">
        <v>6071</v>
      </c>
      <c r="I3282" s="174">
        <v>4</v>
      </c>
      <c r="J3282" s="173" t="s">
        <v>18272</v>
      </c>
      <c r="K3282" s="173" t="s">
        <v>31</v>
      </c>
      <c r="L3282" s="27">
        <v>3</v>
      </c>
      <c r="M3282" s="27">
        <f t="shared" si="118"/>
        <v>390</v>
      </c>
      <c r="N3282" s="23"/>
      <c r="O3282" s="24" t="s">
        <v>32</v>
      </c>
    </row>
    <row r="3283" s="1" customFormat="1" ht="20.25" spans="1:15">
      <c r="A3283" s="121">
        <v>3279</v>
      </c>
      <c r="B3283" s="121" t="s">
        <v>14518</v>
      </c>
      <c r="C3283" s="121" t="s">
        <v>11004</v>
      </c>
      <c r="D3283" s="121" t="s">
        <v>10034</v>
      </c>
      <c r="E3283" s="121" t="s">
        <v>14519</v>
      </c>
      <c r="F3283" s="171" t="s">
        <v>18107</v>
      </c>
      <c r="G3283" s="170" t="s">
        <v>18274</v>
      </c>
      <c r="H3283" s="173" t="s">
        <v>6071</v>
      </c>
      <c r="I3283" s="174">
        <v>4</v>
      </c>
      <c r="J3283" s="173" t="s">
        <v>18272</v>
      </c>
      <c r="K3283" s="173" t="s">
        <v>31</v>
      </c>
      <c r="L3283" s="27">
        <v>3</v>
      </c>
      <c r="M3283" s="27">
        <f t="shared" si="118"/>
        <v>390</v>
      </c>
      <c r="N3283" s="23"/>
      <c r="O3283" s="24" t="s">
        <v>32</v>
      </c>
    </row>
    <row r="3284" s="1" customFormat="1" ht="20.25" spans="1:15">
      <c r="A3284" s="121">
        <v>3280</v>
      </c>
      <c r="B3284" s="121" t="s">
        <v>14518</v>
      </c>
      <c r="C3284" s="121" t="s">
        <v>11004</v>
      </c>
      <c r="D3284" s="121" t="s">
        <v>10034</v>
      </c>
      <c r="E3284" s="121" t="s">
        <v>14519</v>
      </c>
      <c r="F3284" s="171" t="s">
        <v>18107</v>
      </c>
      <c r="G3284" s="170" t="s">
        <v>18275</v>
      </c>
      <c r="H3284" s="173" t="s">
        <v>6071</v>
      </c>
      <c r="I3284" s="174">
        <v>1</v>
      </c>
      <c r="J3284" s="173" t="s">
        <v>18272</v>
      </c>
      <c r="K3284" s="173" t="s">
        <v>31</v>
      </c>
      <c r="L3284" s="27">
        <v>1</v>
      </c>
      <c r="M3284" s="27">
        <f t="shared" si="118"/>
        <v>130</v>
      </c>
      <c r="N3284" s="23"/>
      <c r="O3284" s="24" t="s">
        <v>32</v>
      </c>
    </row>
    <row r="3285" s="1" customFormat="1" ht="20.25" spans="1:15">
      <c r="A3285" s="121">
        <v>3281</v>
      </c>
      <c r="B3285" s="121" t="s">
        <v>14518</v>
      </c>
      <c r="C3285" s="121" t="s">
        <v>11004</v>
      </c>
      <c r="D3285" s="121" t="s">
        <v>10034</v>
      </c>
      <c r="E3285" s="121" t="s">
        <v>14519</v>
      </c>
      <c r="F3285" s="171" t="s">
        <v>18107</v>
      </c>
      <c r="G3285" s="170" t="s">
        <v>18276</v>
      </c>
      <c r="H3285" s="173" t="s">
        <v>6071</v>
      </c>
      <c r="I3285" s="174">
        <v>4</v>
      </c>
      <c r="J3285" s="173" t="s">
        <v>18272</v>
      </c>
      <c r="K3285" s="173" t="s">
        <v>31</v>
      </c>
      <c r="L3285" s="27">
        <v>3</v>
      </c>
      <c r="M3285" s="27">
        <f t="shared" si="118"/>
        <v>390</v>
      </c>
      <c r="N3285" s="23"/>
      <c r="O3285" s="24" t="s">
        <v>32</v>
      </c>
    </row>
    <row r="3286" s="1" customFormat="1" ht="20.25" spans="1:15">
      <c r="A3286" s="121">
        <v>3282</v>
      </c>
      <c r="B3286" s="121" t="s">
        <v>14518</v>
      </c>
      <c r="C3286" s="121" t="s">
        <v>11004</v>
      </c>
      <c r="D3286" s="121" t="s">
        <v>10034</v>
      </c>
      <c r="E3286" s="121" t="s">
        <v>14519</v>
      </c>
      <c r="F3286" s="171" t="s">
        <v>18107</v>
      </c>
      <c r="G3286" s="170" t="s">
        <v>18277</v>
      </c>
      <c r="H3286" s="173" t="s">
        <v>6071</v>
      </c>
      <c r="I3286" s="174">
        <v>5</v>
      </c>
      <c r="J3286" s="173" t="s">
        <v>18272</v>
      </c>
      <c r="K3286" s="173" t="s">
        <v>31</v>
      </c>
      <c r="L3286" s="27">
        <v>3</v>
      </c>
      <c r="M3286" s="27">
        <f t="shared" si="118"/>
        <v>390</v>
      </c>
      <c r="N3286" s="23"/>
      <c r="O3286" s="24" t="s">
        <v>32</v>
      </c>
    </row>
    <row r="3287" s="1" customFormat="1" ht="20.25" spans="1:15">
      <c r="A3287" s="121">
        <v>3283</v>
      </c>
      <c r="B3287" s="121" t="s">
        <v>14518</v>
      </c>
      <c r="C3287" s="121" t="s">
        <v>11004</v>
      </c>
      <c r="D3287" s="121" t="s">
        <v>10034</v>
      </c>
      <c r="E3287" s="121" t="s">
        <v>14519</v>
      </c>
      <c r="F3287" s="171" t="s">
        <v>18107</v>
      </c>
      <c r="G3287" s="170" t="s">
        <v>18278</v>
      </c>
      <c r="H3287" s="173" t="s">
        <v>1583</v>
      </c>
      <c r="I3287" s="174">
        <v>5</v>
      </c>
      <c r="J3287" s="173" t="s">
        <v>18272</v>
      </c>
      <c r="K3287" s="173" t="s">
        <v>31</v>
      </c>
      <c r="L3287" s="27">
        <v>3</v>
      </c>
      <c r="M3287" s="27">
        <f t="shared" si="118"/>
        <v>390</v>
      </c>
      <c r="N3287" s="23"/>
      <c r="O3287" s="24" t="s">
        <v>32</v>
      </c>
    </row>
    <row r="3288" s="1" customFormat="1" ht="20.25" spans="1:15">
      <c r="A3288" s="121">
        <v>3284</v>
      </c>
      <c r="B3288" s="121" t="s">
        <v>14518</v>
      </c>
      <c r="C3288" s="121" t="s">
        <v>11004</v>
      </c>
      <c r="D3288" s="121" t="s">
        <v>10034</v>
      </c>
      <c r="E3288" s="121" t="s">
        <v>14519</v>
      </c>
      <c r="F3288" s="171" t="s">
        <v>18107</v>
      </c>
      <c r="G3288" s="170" t="s">
        <v>18279</v>
      </c>
      <c r="H3288" s="173" t="s">
        <v>6071</v>
      </c>
      <c r="I3288" s="174">
        <v>3</v>
      </c>
      <c r="J3288" s="173" t="s">
        <v>18272</v>
      </c>
      <c r="K3288" s="173" t="s">
        <v>31</v>
      </c>
      <c r="L3288" s="27">
        <v>2</v>
      </c>
      <c r="M3288" s="27">
        <f t="shared" si="118"/>
        <v>260</v>
      </c>
      <c r="N3288" s="23"/>
      <c r="O3288" s="24" t="s">
        <v>32</v>
      </c>
    </row>
    <row r="3289" s="1" customFormat="1" ht="20.25" spans="1:15">
      <c r="A3289" s="121">
        <v>3285</v>
      </c>
      <c r="B3289" s="121" t="s">
        <v>14518</v>
      </c>
      <c r="C3289" s="121" t="s">
        <v>11004</v>
      </c>
      <c r="D3289" s="121" t="s">
        <v>10034</v>
      </c>
      <c r="E3289" s="121" t="s">
        <v>14519</v>
      </c>
      <c r="F3289" s="171" t="s">
        <v>18107</v>
      </c>
      <c r="G3289" s="170" t="s">
        <v>18280</v>
      </c>
      <c r="H3289" s="173" t="s">
        <v>5025</v>
      </c>
      <c r="I3289" s="174">
        <v>1</v>
      </c>
      <c r="J3289" s="173" t="s">
        <v>18281</v>
      </c>
      <c r="K3289" s="173" t="s">
        <v>31</v>
      </c>
      <c r="L3289" s="27">
        <v>1</v>
      </c>
      <c r="M3289" s="27">
        <f>L3289*312</f>
        <v>312</v>
      </c>
      <c r="N3289" s="23"/>
      <c r="O3289" s="24" t="s">
        <v>32</v>
      </c>
    </row>
    <row r="3290" s="1" customFormat="1" ht="20.25" spans="1:15">
      <c r="A3290" s="121">
        <v>3286</v>
      </c>
      <c r="B3290" s="121" t="s">
        <v>14518</v>
      </c>
      <c r="C3290" s="121" t="s">
        <v>11004</v>
      </c>
      <c r="D3290" s="121" t="s">
        <v>10034</v>
      </c>
      <c r="E3290" s="121" t="s">
        <v>14519</v>
      </c>
      <c r="F3290" s="171" t="s">
        <v>18107</v>
      </c>
      <c r="G3290" s="170" t="s">
        <v>18282</v>
      </c>
      <c r="H3290" s="173" t="s">
        <v>1583</v>
      </c>
      <c r="I3290" s="174">
        <v>4</v>
      </c>
      <c r="J3290" s="173" t="s">
        <v>18281</v>
      </c>
      <c r="K3290" s="173" t="s">
        <v>31</v>
      </c>
      <c r="L3290" s="27">
        <v>4</v>
      </c>
      <c r="M3290" s="27">
        <f>L3290*130</f>
        <v>520</v>
      </c>
      <c r="N3290" s="23"/>
      <c r="O3290" s="24" t="s">
        <v>32</v>
      </c>
    </row>
    <row r="3291" s="1" customFormat="1" ht="20.25" spans="1:15">
      <c r="A3291" s="121">
        <v>3287</v>
      </c>
      <c r="B3291" s="121" t="s">
        <v>14518</v>
      </c>
      <c r="C3291" s="121" t="s">
        <v>11004</v>
      </c>
      <c r="D3291" s="121" t="s">
        <v>10034</v>
      </c>
      <c r="E3291" s="121" t="s">
        <v>14519</v>
      </c>
      <c r="F3291" s="171" t="s">
        <v>18107</v>
      </c>
      <c r="G3291" s="170" t="s">
        <v>18283</v>
      </c>
      <c r="H3291" s="173" t="s">
        <v>1583</v>
      </c>
      <c r="I3291" s="174">
        <v>5</v>
      </c>
      <c r="J3291" s="173" t="s">
        <v>18281</v>
      </c>
      <c r="K3291" s="173" t="s">
        <v>31</v>
      </c>
      <c r="L3291" s="27">
        <v>5</v>
      </c>
      <c r="M3291" s="27">
        <f>L3291*130</f>
        <v>650</v>
      </c>
      <c r="N3291" s="23"/>
      <c r="O3291" s="24" t="s">
        <v>32</v>
      </c>
    </row>
    <row r="3292" s="1" customFormat="1" ht="20.25" spans="1:15">
      <c r="A3292" s="121">
        <v>3288</v>
      </c>
      <c r="B3292" s="121" t="s">
        <v>14518</v>
      </c>
      <c r="C3292" s="121" t="s">
        <v>11004</v>
      </c>
      <c r="D3292" s="121" t="s">
        <v>10034</v>
      </c>
      <c r="E3292" s="121" t="s">
        <v>14519</v>
      </c>
      <c r="F3292" s="171" t="s">
        <v>18107</v>
      </c>
      <c r="G3292" s="170" t="s">
        <v>17458</v>
      </c>
      <c r="H3292" s="173" t="s">
        <v>6071</v>
      </c>
      <c r="I3292" s="174">
        <v>7</v>
      </c>
      <c r="J3292" s="173" t="s">
        <v>18281</v>
      </c>
      <c r="K3292" s="173" t="s">
        <v>31</v>
      </c>
      <c r="L3292" s="27">
        <v>5</v>
      </c>
      <c r="M3292" s="27">
        <f>L3292*130</f>
        <v>650</v>
      </c>
      <c r="N3292" s="23"/>
      <c r="O3292" s="24" t="s">
        <v>32</v>
      </c>
    </row>
    <row r="3293" s="1" customFormat="1" ht="20.25" spans="1:15">
      <c r="A3293" s="121">
        <v>3289</v>
      </c>
      <c r="B3293" s="121" t="s">
        <v>14518</v>
      </c>
      <c r="C3293" s="121" t="s">
        <v>11004</v>
      </c>
      <c r="D3293" s="121" t="s">
        <v>10034</v>
      </c>
      <c r="E3293" s="121" t="s">
        <v>14519</v>
      </c>
      <c r="F3293" s="171" t="s">
        <v>18107</v>
      </c>
      <c r="G3293" s="170" t="s">
        <v>18284</v>
      </c>
      <c r="H3293" s="173" t="s">
        <v>1583</v>
      </c>
      <c r="I3293" s="174">
        <v>6</v>
      </c>
      <c r="J3293" s="173" t="s">
        <v>18281</v>
      </c>
      <c r="K3293" s="173" t="s">
        <v>31</v>
      </c>
      <c r="L3293" s="27">
        <v>3</v>
      </c>
      <c r="M3293" s="27">
        <f>L3293*130</f>
        <v>390</v>
      </c>
      <c r="N3293" s="23"/>
      <c r="O3293" s="24" t="s">
        <v>32</v>
      </c>
    </row>
    <row r="3294" s="1" customFormat="1" ht="20.25" spans="1:15">
      <c r="A3294" s="121">
        <v>3290</v>
      </c>
      <c r="B3294" s="121" t="s">
        <v>14518</v>
      </c>
      <c r="C3294" s="121" t="s">
        <v>11004</v>
      </c>
      <c r="D3294" s="121" t="s">
        <v>10034</v>
      </c>
      <c r="E3294" s="121" t="s">
        <v>14519</v>
      </c>
      <c r="F3294" s="171" t="s">
        <v>18107</v>
      </c>
      <c r="G3294" s="170" t="s">
        <v>18285</v>
      </c>
      <c r="H3294" s="173" t="s">
        <v>1583</v>
      </c>
      <c r="I3294" s="174">
        <v>6</v>
      </c>
      <c r="J3294" s="173" t="s">
        <v>18281</v>
      </c>
      <c r="K3294" s="173" t="s">
        <v>31</v>
      </c>
      <c r="L3294" s="27">
        <v>5</v>
      </c>
      <c r="M3294" s="27">
        <f>L3294*130</f>
        <v>650</v>
      </c>
      <c r="N3294" s="23"/>
      <c r="O3294" s="24" t="s">
        <v>32</v>
      </c>
    </row>
    <row r="3295" s="1" customFormat="1" ht="20.25" spans="1:15">
      <c r="A3295" s="121">
        <v>3291</v>
      </c>
      <c r="B3295" s="121" t="s">
        <v>14518</v>
      </c>
      <c r="C3295" s="121" t="s">
        <v>11004</v>
      </c>
      <c r="D3295" s="121" t="s">
        <v>10034</v>
      </c>
      <c r="E3295" s="121" t="s">
        <v>14519</v>
      </c>
      <c r="F3295" s="171" t="s">
        <v>18107</v>
      </c>
      <c r="G3295" s="170" t="s">
        <v>18286</v>
      </c>
      <c r="H3295" s="121" t="s">
        <v>51</v>
      </c>
      <c r="I3295" s="121">
        <v>3</v>
      </c>
      <c r="J3295" s="121" t="s">
        <v>18287</v>
      </c>
      <c r="K3295" s="172" t="s">
        <v>14748</v>
      </c>
      <c r="L3295" s="27">
        <v>2</v>
      </c>
      <c r="M3295" s="27">
        <f>L3295*312</f>
        <v>624</v>
      </c>
      <c r="N3295" s="23"/>
      <c r="O3295" s="24" t="s">
        <v>32</v>
      </c>
    </row>
    <row r="3296" s="1" customFormat="1" ht="20.25" spans="1:15">
      <c r="A3296" s="121">
        <v>3292</v>
      </c>
      <c r="B3296" s="121" t="s">
        <v>14518</v>
      </c>
      <c r="C3296" s="121" t="s">
        <v>11004</v>
      </c>
      <c r="D3296" s="121" t="s">
        <v>10034</v>
      </c>
      <c r="E3296" s="121" t="s">
        <v>14519</v>
      </c>
      <c r="F3296" s="171" t="s">
        <v>18107</v>
      </c>
      <c r="G3296" s="170" t="s">
        <v>18288</v>
      </c>
      <c r="H3296" s="121" t="s">
        <v>194</v>
      </c>
      <c r="I3296" s="121">
        <v>5</v>
      </c>
      <c r="J3296" s="121" t="s">
        <v>18287</v>
      </c>
      <c r="K3296" s="172" t="s">
        <v>14748</v>
      </c>
      <c r="L3296" s="27">
        <v>3</v>
      </c>
      <c r="M3296" s="27">
        <f>L3296*130</f>
        <v>390</v>
      </c>
      <c r="N3296" s="23"/>
      <c r="O3296" s="24" t="s">
        <v>32</v>
      </c>
    </row>
    <row r="3297" s="1" customFormat="1" ht="20.25" spans="1:15">
      <c r="A3297" s="121">
        <v>3293</v>
      </c>
      <c r="B3297" s="121" t="s">
        <v>14518</v>
      </c>
      <c r="C3297" s="121" t="s">
        <v>11004</v>
      </c>
      <c r="D3297" s="121" t="s">
        <v>10034</v>
      </c>
      <c r="E3297" s="121" t="s">
        <v>14519</v>
      </c>
      <c r="F3297" s="171" t="s">
        <v>18107</v>
      </c>
      <c r="G3297" s="170" t="s">
        <v>18289</v>
      </c>
      <c r="H3297" s="121" t="s">
        <v>8871</v>
      </c>
      <c r="I3297" s="121">
        <v>6</v>
      </c>
      <c r="J3297" s="121" t="s">
        <v>18287</v>
      </c>
      <c r="K3297" s="172" t="s">
        <v>14748</v>
      </c>
      <c r="L3297" s="27">
        <v>3</v>
      </c>
      <c r="M3297" s="27">
        <f>L3297*312</f>
        <v>936</v>
      </c>
      <c r="N3297" s="23"/>
      <c r="O3297" s="24" t="s">
        <v>32</v>
      </c>
    </row>
    <row r="3298" s="1" customFormat="1" ht="20.25" spans="1:15">
      <c r="A3298" s="121">
        <v>3294</v>
      </c>
      <c r="B3298" s="121" t="s">
        <v>14518</v>
      </c>
      <c r="C3298" s="121" t="s">
        <v>11004</v>
      </c>
      <c r="D3298" s="121" t="s">
        <v>10034</v>
      </c>
      <c r="E3298" s="121" t="s">
        <v>14519</v>
      </c>
      <c r="F3298" s="171" t="s">
        <v>18107</v>
      </c>
      <c r="G3298" s="170" t="s">
        <v>18290</v>
      </c>
      <c r="H3298" s="121" t="s">
        <v>194</v>
      </c>
      <c r="I3298" s="121">
        <v>7</v>
      </c>
      <c r="J3298" s="121" t="s">
        <v>18287</v>
      </c>
      <c r="K3298" s="172" t="s">
        <v>14748</v>
      </c>
      <c r="L3298" s="27">
        <v>3</v>
      </c>
      <c r="M3298" s="27">
        <f t="shared" ref="M3298:M3310" si="119">L3298*130</f>
        <v>390</v>
      </c>
      <c r="N3298" s="23"/>
      <c r="O3298" s="24" t="s">
        <v>32</v>
      </c>
    </row>
    <row r="3299" s="1" customFormat="1" ht="20.25" spans="1:15">
      <c r="A3299" s="121">
        <v>3295</v>
      </c>
      <c r="B3299" s="121" t="s">
        <v>14518</v>
      </c>
      <c r="C3299" s="121" t="s">
        <v>11004</v>
      </c>
      <c r="D3299" s="121" t="s">
        <v>10034</v>
      </c>
      <c r="E3299" s="121" t="s">
        <v>14519</v>
      </c>
      <c r="F3299" s="171" t="s">
        <v>18107</v>
      </c>
      <c r="G3299" s="170" t="s">
        <v>18291</v>
      </c>
      <c r="H3299" s="121" t="s">
        <v>194</v>
      </c>
      <c r="I3299" s="121">
        <v>5</v>
      </c>
      <c r="J3299" s="121" t="s">
        <v>18287</v>
      </c>
      <c r="K3299" s="172" t="s">
        <v>14748</v>
      </c>
      <c r="L3299" s="27">
        <v>2</v>
      </c>
      <c r="M3299" s="27">
        <f t="shared" si="119"/>
        <v>260</v>
      </c>
      <c r="N3299" s="23"/>
      <c r="O3299" s="24" t="s">
        <v>32</v>
      </c>
    </row>
    <row r="3300" s="1" customFormat="1" ht="20.25" spans="1:15">
      <c r="A3300" s="121">
        <v>3296</v>
      </c>
      <c r="B3300" s="121" t="s">
        <v>14518</v>
      </c>
      <c r="C3300" s="121" t="s">
        <v>11004</v>
      </c>
      <c r="D3300" s="121" t="s">
        <v>10034</v>
      </c>
      <c r="E3300" s="121" t="s">
        <v>14519</v>
      </c>
      <c r="F3300" s="171" t="s">
        <v>18107</v>
      </c>
      <c r="G3300" s="170" t="s">
        <v>18292</v>
      </c>
      <c r="H3300" s="121" t="s">
        <v>1583</v>
      </c>
      <c r="I3300" s="121">
        <v>6</v>
      </c>
      <c r="J3300" s="121" t="s">
        <v>18293</v>
      </c>
      <c r="K3300" s="172" t="s">
        <v>14748</v>
      </c>
      <c r="L3300" s="27">
        <v>4</v>
      </c>
      <c r="M3300" s="27">
        <f t="shared" si="119"/>
        <v>520</v>
      </c>
      <c r="N3300" s="23"/>
      <c r="O3300" s="24" t="s">
        <v>32</v>
      </c>
    </row>
    <row r="3301" s="1" customFormat="1" ht="20.25" spans="1:15">
      <c r="A3301" s="121">
        <v>3297</v>
      </c>
      <c r="B3301" s="121" t="s">
        <v>14518</v>
      </c>
      <c r="C3301" s="121" t="s">
        <v>11004</v>
      </c>
      <c r="D3301" s="121" t="s">
        <v>10034</v>
      </c>
      <c r="E3301" s="121" t="s">
        <v>14519</v>
      </c>
      <c r="F3301" s="171" t="s">
        <v>18107</v>
      </c>
      <c r="G3301" s="170" t="s">
        <v>18294</v>
      </c>
      <c r="H3301" s="172" t="s">
        <v>1583</v>
      </c>
      <c r="I3301" s="121">
        <v>6</v>
      </c>
      <c r="J3301" s="121" t="s">
        <v>18293</v>
      </c>
      <c r="K3301" s="172" t="s">
        <v>14748</v>
      </c>
      <c r="L3301" s="27">
        <v>4</v>
      </c>
      <c r="M3301" s="27">
        <f t="shared" si="119"/>
        <v>520</v>
      </c>
      <c r="N3301" s="23"/>
      <c r="O3301" s="24" t="s">
        <v>32</v>
      </c>
    </row>
    <row r="3302" s="1" customFormat="1" ht="20.25" spans="1:15">
      <c r="A3302" s="121">
        <v>3298</v>
      </c>
      <c r="B3302" s="121" t="s">
        <v>14518</v>
      </c>
      <c r="C3302" s="121" t="s">
        <v>11004</v>
      </c>
      <c r="D3302" s="121" t="s">
        <v>10034</v>
      </c>
      <c r="E3302" s="121" t="s">
        <v>14519</v>
      </c>
      <c r="F3302" s="171" t="s">
        <v>18107</v>
      </c>
      <c r="G3302" s="170" t="s">
        <v>18295</v>
      </c>
      <c r="H3302" s="121" t="s">
        <v>194</v>
      </c>
      <c r="I3302" s="121">
        <v>3</v>
      </c>
      <c r="J3302" s="121" t="s">
        <v>18293</v>
      </c>
      <c r="K3302" s="172" t="s">
        <v>14748</v>
      </c>
      <c r="L3302" s="27">
        <v>2</v>
      </c>
      <c r="M3302" s="27">
        <f t="shared" si="119"/>
        <v>260</v>
      </c>
      <c r="N3302" s="23"/>
      <c r="O3302" s="24" t="s">
        <v>32</v>
      </c>
    </row>
    <row r="3303" s="1" customFormat="1" ht="20.25" spans="1:15">
      <c r="A3303" s="121">
        <v>3299</v>
      </c>
      <c r="B3303" s="121" t="s">
        <v>14518</v>
      </c>
      <c r="C3303" s="121" t="s">
        <v>11004</v>
      </c>
      <c r="D3303" s="121" t="s">
        <v>10034</v>
      </c>
      <c r="E3303" s="121" t="s">
        <v>14519</v>
      </c>
      <c r="F3303" s="171" t="s">
        <v>18107</v>
      </c>
      <c r="G3303" s="170" t="s">
        <v>18296</v>
      </c>
      <c r="H3303" s="172" t="s">
        <v>194</v>
      </c>
      <c r="I3303" s="121">
        <v>3</v>
      </c>
      <c r="J3303" s="121" t="s">
        <v>18293</v>
      </c>
      <c r="K3303" s="172" t="s">
        <v>14748</v>
      </c>
      <c r="L3303" s="27">
        <v>2</v>
      </c>
      <c r="M3303" s="27">
        <f t="shared" si="119"/>
        <v>260</v>
      </c>
      <c r="N3303" s="23"/>
      <c r="O3303" s="24" t="s">
        <v>32</v>
      </c>
    </row>
    <row r="3304" s="1" customFormat="1" ht="20.25" spans="1:15">
      <c r="A3304" s="121">
        <v>3300</v>
      </c>
      <c r="B3304" s="121" t="s">
        <v>14518</v>
      </c>
      <c r="C3304" s="121" t="s">
        <v>11004</v>
      </c>
      <c r="D3304" s="121" t="s">
        <v>10034</v>
      </c>
      <c r="E3304" s="121" t="s">
        <v>14519</v>
      </c>
      <c r="F3304" s="171" t="s">
        <v>18107</v>
      </c>
      <c r="G3304" s="170" t="s">
        <v>18297</v>
      </c>
      <c r="H3304" s="172" t="s">
        <v>194</v>
      </c>
      <c r="I3304" s="121">
        <v>3</v>
      </c>
      <c r="J3304" s="121" t="s">
        <v>18293</v>
      </c>
      <c r="K3304" s="172" t="s">
        <v>14748</v>
      </c>
      <c r="L3304" s="27">
        <v>2</v>
      </c>
      <c r="M3304" s="27">
        <f t="shared" si="119"/>
        <v>260</v>
      </c>
      <c r="N3304" s="23"/>
      <c r="O3304" s="24" t="s">
        <v>32</v>
      </c>
    </row>
    <row r="3305" s="1" customFormat="1" ht="20.25" spans="1:15">
      <c r="A3305" s="121">
        <v>3301</v>
      </c>
      <c r="B3305" s="121" t="s">
        <v>14518</v>
      </c>
      <c r="C3305" s="121" t="s">
        <v>11004</v>
      </c>
      <c r="D3305" s="121" t="s">
        <v>10034</v>
      </c>
      <c r="E3305" s="121" t="s">
        <v>14519</v>
      </c>
      <c r="F3305" s="171" t="s">
        <v>18107</v>
      </c>
      <c r="G3305" s="170" t="s">
        <v>18298</v>
      </c>
      <c r="H3305" s="172" t="s">
        <v>194</v>
      </c>
      <c r="I3305" s="121">
        <v>6</v>
      </c>
      <c r="J3305" s="121" t="s">
        <v>18293</v>
      </c>
      <c r="K3305" s="172" t="s">
        <v>14748</v>
      </c>
      <c r="L3305" s="27">
        <v>3</v>
      </c>
      <c r="M3305" s="27">
        <f t="shared" si="119"/>
        <v>390</v>
      </c>
      <c r="N3305" s="23"/>
      <c r="O3305" s="24" t="s">
        <v>32</v>
      </c>
    </row>
    <row r="3306" s="1" customFormat="1" ht="20.25" spans="1:15">
      <c r="A3306" s="121">
        <v>3302</v>
      </c>
      <c r="B3306" s="121" t="s">
        <v>14518</v>
      </c>
      <c r="C3306" s="121" t="s">
        <v>11004</v>
      </c>
      <c r="D3306" s="121" t="s">
        <v>10034</v>
      </c>
      <c r="E3306" s="121" t="s">
        <v>14519</v>
      </c>
      <c r="F3306" s="171" t="s">
        <v>18107</v>
      </c>
      <c r="G3306" s="170" t="s">
        <v>10566</v>
      </c>
      <c r="H3306" s="172" t="s">
        <v>194</v>
      </c>
      <c r="I3306" s="121">
        <v>4</v>
      </c>
      <c r="J3306" s="121" t="s">
        <v>18293</v>
      </c>
      <c r="K3306" s="172" t="s">
        <v>14748</v>
      </c>
      <c r="L3306" s="27">
        <v>2</v>
      </c>
      <c r="M3306" s="27">
        <f t="shared" si="119"/>
        <v>260</v>
      </c>
      <c r="N3306" s="23"/>
      <c r="O3306" s="24" t="s">
        <v>32</v>
      </c>
    </row>
    <row r="3307" s="1" customFormat="1" ht="20.25" spans="1:15">
      <c r="A3307" s="121">
        <v>3303</v>
      </c>
      <c r="B3307" s="121" t="s">
        <v>14518</v>
      </c>
      <c r="C3307" s="121" t="s">
        <v>11004</v>
      </c>
      <c r="D3307" s="121" t="s">
        <v>10034</v>
      </c>
      <c r="E3307" s="121" t="s">
        <v>14519</v>
      </c>
      <c r="F3307" s="171" t="s">
        <v>18107</v>
      </c>
      <c r="G3307" s="170" t="s">
        <v>18299</v>
      </c>
      <c r="H3307" s="172" t="s">
        <v>194</v>
      </c>
      <c r="I3307" s="121">
        <v>6</v>
      </c>
      <c r="J3307" s="121" t="s">
        <v>18293</v>
      </c>
      <c r="K3307" s="172" t="s">
        <v>14748</v>
      </c>
      <c r="L3307" s="27">
        <v>3</v>
      </c>
      <c r="M3307" s="27">
        <f t="shared" si="119"/>
        <v>390</v>
      </c>
      <c r="N3307" s="23"/>
      <c r="O3307" s="24" t="s">
        <v>32</v>
      </c>
    </row>
    <row r="3308" s="1" customFormat="1" ht="20.25" spans="1:15">
      <c r="A3308" s="121">
        <v>3304</v>
      </c>
      <c r="B3308" s="121" t="s">
        <v>14518</v>
      </c>
      <c r="C3308" s="121" t="s">
        <v>11004</v>
      </c>
      <c r="D3308" s="121" t="s">
        <v>10034</v>
      </c>
      <c r="E3308" s="121" t="s">
        <v>14519</v>
      </c>
      <c r="F3308" s="171" t="s">
        <v>18107</v>
      </c>
      <c r="G3308" s="170" t="s">
        <v>18300</v>
      </c>
      <c r="H3308" s="172" t="s">
        <v>1583</v>
      </c>
      <c r="I3308" s="121">
        <v>3</v>
      </c>
      <c r="J3308" s="121" t="s">
        <v>18293</v>
      </c>
      <c r="K3308" s="172" t="s">
        <v>14748</v>
      </c>
      <c r="L3308" s="27">
        <v>2</v>
      </c>
      <c r="M3308" s="27">
        <f t="shared" si="119"/>
        <v>260</v>
      </c>
      <c r="N3308" s="23"/>
      <c r="O3308" s="24" t="s">
        <v>32</v>
      </c>
    </row>
    <row r="3309" s="1" customFormat="1" ht="20.25" spans="1:15">
      <c r="A3309" s="121">
        <v>3305</v>
      </c>
      <c r="B3309" s="121" t="s">
        <v>14518</v>
      </c>
      <c r="C3309" s="121" t="s">
        <v>11004</v>
      </c>
      <c r="D3309" s="121" t="s">
        <v>10034</v>
      </c>
      <c r="E3309" s="121" t="s">
        <v>14519</v>
      </c>
      <c r="F3309" s="171" t="s">
        <v>18107</v>
      </c>
      <c r="G3309" s="170" t="s">
        <v>18301</v>
      </c>
      <c r="H3309" s="172" t="s">
        <v>194</v>
      </c>
      <c r="I3309" s="121">
        <v>4</v>
      </c>
      <c r="J3309" s="121" t="s">
        <v>18293</v>
      </c>
      <c r="K3309" s="172" t="s">
        <v>14748</v>
      </c>
      <c r="L3309" s="27">
        <v>2</v>
      </c>
      <c r="M3309" s="27">
        <f t="shared" si="119"/>
        <v>260</v>
      </c>
      <c r="N3309" s="23"/>
      <c r="O3309" s="24" t="s">
        <v>32</v>
      </c>
    </row>
    <row r="3310" s="1" customFormat="1" ht="20.25" spans="1:15">
      <c r="A3310" s="121">
        <v>3306</v>
      </c>
      <c r="B3310" s="121" t="s">
        <v>14518</v>
      </c>
      <c r="C3310" s="121" t="s">
        <v>11004</v>
      </c>
      <c r="D3310" s="121" t="s">
        <v>10034</v>
      </c>
      <c r="E3310" s="121" t="s">
        <v>14519</v>
      </c>
      <c r="F3310" s="171" t="s">
        <v>18107</v>
      </c>
      <c r="G3310" s="170" t="s">
        <v>4875</v>
      </c>
      <c r="H3310" s="172" t="s">
        <v>194</v>
      </c>
      <c r="I3310" s="121">
        <v>4</v>
      </c>
      <c r="J3310" s="121" t="s">
        <v>18293</v>
      </c>
      <c r="K3310" s="172" t="s">
        <v>14748</v>
      </c>
      <c r="L3310" s="27">
        <v>2</v>
      </c>
      <c r="M3310" s="27">
        <f t="shared" si="119"/>
        <v>260</v>
      </c>
      <c r="N3310" s="23"/>
      <c r="O3310" s="24" t="s">
        <v>32</v>
      </c>
    </row>
    <row r="3311" s="1" customFormat="1" ht="20.25" spans="1:15">
      <c r="A3311" s="121">
        <v>3307</v>
      </c>
      <c r="B3311" s="121" t="s">
        <v>14518</v>
      </c>
      <c r="C3311" s="121" t="s">
        <v>11004</v>
      </c>
      <c r="D3311" s="121" t="s">
        <v>10034</v>
      </c>
      <c r="E3311" s="121" t="s">
        <v>14519</v>
      </c>
      <c r="F3311" s="171" t="s">
        <v>18107</v>
      </c>
      <c r="G3311" s="170" t="s">
        <v>18302</v>
      </c>
      <c r="H3311" s="121" t="s">
        <v>11034</v>
      </c>
      <c r="I3311" s="121">
        <v>1</v>
      </c>
      <c r="J3311" s="121" t="s">
        <v>15877</v>
      </c>
      <c r="K3311" s="172" t="s">
        <v>14748</v>
      </c>
      <c r="L3311" s="27">
        <v>1</v>
      </c>
      <c r="M3311" s="27">
        <f>L3311*312</f>
        <v>312</v>
      </c>
      <c r="N3311" s="23"/>
      <c r="O3311" s="24" t="s">
        <v>32</v>
      </c>
    </row>
    <row r="3312" s="1" customFormat="1" ht="20.25" spans="1:15">
      <c r="A3312" s="121">
        <v>3308</v>
      </c>
      <c r="B3312" s="121" t="s">
        <v>14518</v>
      </c>
      <c r="C3312" s="121" t="s">
        <v>11004</v>
      </c>
      <c r="D3312" s="121" t="s">
        <v>10034</v>
      </c>
      <c r="E3312" s="121" t="s">
        <v>14519</v>
      </c>
      <c r="F3312" s="171" t="s">
        <v>18107</v>
      </c>
      <c r="G3312" s="170" t="s">
        <v>18303</v>
      </c>
      <c r="H3312" s="172" t="s">
        <v>194</v>
      </c>
      <c r="I3312" s="121">
        <v>1</v>
      </c>
      <c r="J3312" s="121" t="s">
        <v>15877</v>
      </c>
      <c r="K3312" s="172" t="s">
        <v>14748</v>
      </c>
      <c r="L3312" s="27">
        <v>1</v>
      </c>
      <c r="M3312" s="27">
        <f t="shared" ref="M3312:M3322" si="120">L3312*130</f>
        <v>130</v>
      </c>
      <c r="N3312" s="23"/>
      <c r="O3312" s="24" t="s">
        <v>32</v>
      </c>
    </row>
    <row r="3313" s="1" customFormat="1" ht="20.25" spans="1:15">
      <c r="A3313" s="121">
        <v>3309</v>
      </c>
      <c r="B3313" s="121" t="s">
        <v>14518</v>
      </c>
      <c r="C3313" s="121" t="s">
        <v>11004</v>
      </c>
      <c r="D3313" s="121" t="s">
        <v>10034</v>
      </c>
      <c r="E3313" s="121" t="s">
        <v>14519</v>
      </c>
      <c r="F3313" s="171" t="s">
        <v>18107</v>
      </c>
      <c r="G3313" s="170" t="s">
        <v>18304</v>
      </c>
      <c r="H3313" s="172" t="s">
        <v>194</v>
      </c>
      <c r="I3313" s="121">
        <v>7</v>
      </c>
      <c r="J3313" s="121" t="s">
        <v>15877</v>
      </c>
      <c r="K3313" s="172" t="s">
        <v>14748</v>
      </c>
      <c r="L3313" s="27">
        <v>3</v>
      </c>
      <c r="M3313" s="27">
        <f t="shared" si="120"/>
        <v>390</v>
      </c>
      <c r="N3313" s="23"/>
      <c r="O3313" s="24" t="s">
        <v>32</v>
      </c>
    </row>
    <row r="3314" s="1" customFormat="1" ht="20.25" spans="1:15">
      <c r="A3314" s="121">
        <v>3310</v>
      </c>
      <c r="B3314" s="121" t="s">
        <v>14518</v>
      </c>
      <c r="C3314" s="121" t="s">
        <v>11004</v>
      </c>
      <c r="D3314" s="121" t="s">
        <v>10034</v>
      </c>
      <c r="E3314" s="121" t="s">
        <v>14519</v>
      </c>
      <c r="F3314" s="171" t="s">
        <v>18107</v>
      </c>
      <c r="G3314" s="170" t="s">
        <v>18305</v>
      </c>
      <c r="H3314" s="172" t="s">
        <v>194</v>
      </c>
      <c r="I3314" s="121">
        <v>5</v>
      </c>
      <c r="J3314" s="121" t="s">
        <v>15877</v>
      </c>
      <c r="K3314" s="172" t="s">
        <v>18306</v>
      </c>
      <c r="L3314" s="27">
        <v>5</v>
      </c>
      <c r="M3314" s="27">
        <f t="shared" si="120"/>
        <v>650</v>
      </c>
      <c r="N3314" s="23"/>
      <c r="O3314" s="24" t="s">
        <v>32</v>
      </c>
    </row>
    <row r="3315" s="1" customFormat="1" ht="20.25" spans="1:15">
      <c r="A3315" s="121">
        <v>3311</v>
      </c>
      <c r="B3315" s="121" t="s">
        <v>14518</v>
      </c>
      <c r="C3315" s="121" t="s">
        <v>11004</v>
      </c>
      <c r="D3315" s="121" t="s">
        <v>10034</v>
      </c>
      <c r="E3315" s="121" t="s">
        <v>14519</v>
      </c>
      <c r="F3315" s="171" t="s">
        <v>18107</v>
      </c>
      <c r="G3315" s="170" t="s">
        <v>18307</v>
      </c>
      <c r="H3315" s="172" t="s">
        <v>1583</v>
      </c>
      <c r="I3315" s="121">
        <v>5</v>
      </c>
      <c r="J3315" s="121" t="s">
        <v>15877</v>
      </c>
      <c r="K3315" s="172" t="s">
        <v>14748</v>
      </c>
      <c r="L3315" s="27">
        <v>4</v>
      </c>
      <c r="M3315" s="27">
        <f t="shared" si="120"/>
        <v>520</v>
      </c>
      <c r="N3315" s="23"/>
      <c r="O3315" s="24" t="s">
        <v>32</v>
      </c>
    </row>
    <row r="3316" s="1" customFormat="1" ht="20.25" spans="1:15">
      <c r="A3316" s="121">
        <v>3312</v>
      </c>
      <c r="B3316" s="121" t="s">
        <v>14518</v>
      </c>
      <c r="C3316" s="121" t="s">
        <v>11004</v>
      </c>
      <c r="D3316" s="121" t="s">
        <v>10034</v>
      </c>
      <c r="E3316" s="121" t="s">
        <v>14519</v>
      </c>
      <c r="F3316" s="171" t="s">
        <v>18107</v>
      </c>
      <c r="G3316" s="170" t="s">
        <v>18308</v>
      </c>
      <c r="H3316" s="172" t="s">
        <v>1583</v>
      </c>
      <c r="I3316" s="121">
        <v>4</v>
      </c>
      <c r="J3316" s="121" t="s">
        <v>15877</v>
      </c>
      <c r="K3316" s="172" t="s">
        <v>14748</v>
      </c>
      <c r="L3316" s="27">
        <v>3</v>
      </c>
      <c r="M3316" s="27">
        <f t="shared" si="120"/>
        <v>390</v>
      </c>
      <c r="N3316" s="23"/>
      <c r="O3316" s="24" t="s">
        <v>32</v>
      </c>
    </row>
    <row r="3317" s="1" customFormat="1" ht="20.25" spans="1:15">
      <c r="A3317" s="121">
        <v>3313</v>
      </c>
      <c r="B3317" s="121" t="s">
        <v>14518</v>
      </c>
      <c r="C3317" s="121" t="s">
        <v>11004</v>
      </c>
      <c r="D3317" s="121" t="s">
        <v>10034</v>
      </c>
      <c r="E3317" s="121" t="s">
        <v>14519</v>
      </c>
      <c r="F3317" s="171" t="s">
        <v>18107</v>
      </c>
      <c r="G3317" s="170" t="s">
        <v>18309</v>
      </c>
      <c r="H3317" s="172" t="s">
        <v>194</v>
      </c>
      <c r="I3317" s="121">
        <v>4</v>
      </c>
      <c r="J3317" s="121" t="s">
        <v>15877</v>
      </c>
      <c r="K3317" s="172" t="s">
        <v>14748</v>
      </c>
      <c r="L3317" s="27">
        <v>2</v>
      </c>
      <c r="M3317" s="27">
        <f t="shared" si="120"/>
        <v>260</v>
      </c>
      <c r="N3317" s="23"/>
      <c r="O3317" s="24" t="s">
        <v>32</v>
      </c>
    </row>
    <row r="3318" s="1" customFormat="1" ht="20.25" spans="1:15">
      <c r="A3318" s="121">
        <v>3314</v>
      </c>
      <c r="B3318" s="121" t="s">
        <v>14518</v>
      </c>
      <c r="C3318" s="121" t="s">
        <v>11004</v>
      </c>
      <c r="D3318" s="121" t="s">
        <v>10034</v>
      </c>
      <c r="E3318" s="121" t="s">
        <v>14519</v>
      </c>
      <c r="F3318" s="171" t="s">
        <v>18107</v>
      </c>
      <c r="G3318" s="170" t="s">
        <v>16819</v>
      </c>
      <c r="H3318" s="172" t="s">
        <v>194</v>
      </c>
      <c r="I3318" s="121">
        <v>3</v>
      </c>
      <c r="J3318" s="121" t="s">
        <v>15877</v>
      </c>
      <c r="K3318" s="172" t="s">
        <v>14748</v>
      </c>
      <c r="L3318" s="27">
        <v>2</v>
      </c>
      <c r="M3318" s="27">
        <f t="shared" si="120"/>
        <v>260</v>
      </c>
      <c r="N3318" s="23"/>
      <c r="O3318" s="24" t="s">
        <v>32</v>
      </c>
    </row>
    <row r="3319" s="1" customFormat="1" ht="20.25" spans="1:15">
      <c r="A3319" s="121">
        <v>3315</v>
      </c>
      <c r="B3319" s="121" t="s">
        <v>14518</v>
      </c>
      <c r="C3319" s="121" t="s">
        <v>11004</v>
      </c>
      <c r="D3319" s="121" t="s">
        <v>10034</v>
      </c>
      <c r="E3319" s="121" t="s">
        <v>14519</v>
      </c>
      <c r="F3319" s="171" t="s">
        <v>18107</v>
      </c>
      <c r="G3319" s="170" t="s">
        <v>18310</v>
      </c>
      <c r="H3319" s="172" t="s">
        <v>194</v>
      </c>
      <c r="I3319" s="121">
        <v>4</v>
      </c>
      <c r="J3319" s="121" t="s">
        <v>15877</v>
      </c>
      <c r="K3319" s="172" t="s">
        <v>14748</v>
      </c>
      <c r="L3319" s="27">
        <v>2</v>
      </c>
      <c r="M3319" s="27">
        <f t="shared" si="120"/>
        <v>260</v>
      </c>
      <c r="N3319" s="23"/>
      <c r="O3319" s="24" t="s">
        <v>32</v>
      </c>
    </row>
    <row r="3320" s="1" customFormat="1" ht="20.25" spans="1:15">
      <c r="A3320" s="121">
        <v>3316</v>
      </c>
      <c r="B3320" s="121" t="s">
        <v>14518</v>
      </c>
      <c r="C3320" s="121" t="s">
        <v>11004</v>
      </c>
      <c r="D3320" s="121" t="s">
        <v>10034</v>
      </c>
      <c r="E3320" s="121" t="s">
        <v>14519</v>
      </c>
      <c r="F3320" s="171" t="s">
        <v>18107</v>
      </c>
      <c r="G3320" s="170" t="s">
        <v>18311</v>
      </c>
      <c r="H3320" s="172" t="s">
        <v>194</v>
      </c>
      <c r="I3320" s="121">
        <v>6</v>
      </c>
      <c r="J3320" s="121" t="s">
        <v>15877</v>
      </c>
      <c r="K3320" s="172" t="s">
        <v>14748</v>
      </c>
      <c r="L3320" s="27">
        <v>3</v>
      </c>
      <c r="M3320" s="27">
        <f t="shared" si="120"/>
        <v>390</v>
      </c>
      <c r="N3320" s="23"/>
      <c r="O3320" s="24" t="s">
        <v>32</v>
      </c>
    </row>
    <row r="3321" s="1" customFormat="1" ht="20.25" spans="1:15">
      <c r="A3321" s="121">
        <v>3317</v>
      </c>
      <c r="B3321" s="121" t="s">
        <v>14518</v>
      </c>
      <c r="C3321" s="121" t="s">
        <v>11004</v>
      </c>
      <c r="D3321" s="121" t="s">
        <v>10034</v>
      </c>
      <c r="E3321" s="121" t="s">
        <v>14519</v>
      </c>
      <c r="F3321" s="171" t="s">
        <v>18107</v>
      </c>
      <c r="G3321" s="170" t="s">
        <v>18312</v>
      </c>
      <c r="H3321" s="172" t="s">
        <v>194</v>
      </c>
      <c r="I3321" s="121">
        <v>2</v>
      </c>
      <c r="J3321" s="121" t="s">
        <v>15877</v>
      </c>
      <c r="K3321" s="172" t="s">
        <v>14748</v>
      </c>
      <c r="L3321" s="27">
        <v>2</v>
      </c>
      <c r="M3321" s="27">
        <f t="shared" si="120"/>
        <v>260</v>
      </c>
      <c r="N3321" s="23"/>
      <c r="O3321" s="24" t="s">
        <v>32</v>
      </c>
    </row>
    <row r="3322" s="1" customFormat="1" ht="18.75" spans="1:15">
      <c r="A3322" s="121">
        <v>3318</v>
      </c>
      <c r="B3322" s="121" t="s">
        <v>14518</v>
      </c>
      <c r="C3322" s="121" t="s">
        <v>11004</v>
      </c>
      <c r="D3322" s="121" t="s">
        <v>10034</v>
      </c>
      <c r="E3322" s="121" t="s">
        <v>14519</v>
      </c>
      <c r="F3322" s="171" t="s">
        <v>18107</v>
      </c>
      <c r="G3322" s="121" t="s">
        <v>18313</v>
      </c>
      <c r="H3322" s="172" t="s">
        <v>194</v>
      </c>
      <c r="I3322" s="121">
        <v>6</v>
      </c>
      <c r="J3322" s="121" t="s">
        <v>15877</v>
      </c>
      <c r="K3322" s="172" t="s">
        <v>14748</v>
      </c>
      <c r="L3322" s="27">
        <v>3</v>
      </c>
      <c r="M3322" s="27">
        <f t="shared" si="120"/>
        <v>390</v>
      </c>
      <c r="N3322" s="23"/>
      <c r="O3322" s="24" t="s">
        <v>32</v>
      </c>
    </row>
    <row r="3323" s="1" customFormat="1" ht="20.25" spans="1:15">
      <c r="A3323" s="121">
        <v>3319</v>
      </c>
      <c r="B3323" s="121" t="s">
        <v>14518</v>
      </c>
      <c r="C3323" s="121" t="s">
        <v>11004</v>
      </c>
      <c r="D3323" s="121" t="s">
        <v>10034</v>
      </c>
      <c r="E3323" s="121" t="s">
        <v>14519</v>
      </c>
      <c r="F3323" s="171" t="s">
        <v>18107</v>
      </c>
      <c r="G3323" s="170" t="s">
        <v>18314</v>
      </c>
      <c r="H3323" s="172" t="s">
        <v>51</v>
      </c>
      <c r="I3323" s="121">
        <v>3</v>
      </c>
      <c r="J3323" s="121" t="s">
        <v>15877</v>
      </c>
      <c r="K3323" s="172" t="s">
        <v>14748</v>
      </c>
      <c r="L3323" s="27">
        <v>2</v>
      </c>
      <c r="M3323" s="27">
        <f>L3323*312</f>
        <v>624</v>
      </c>
      <c r="N3323" s="23"/>
      <c r="O3323" s="24" t="s">
        <v>32</v>
      </c>
    </row>
    <row r="3324" s="1" customFormat="1" ht="20.25" spans="1:15">
      <c r="A3324" s="121">
        <v>3320</v>
      </c>
      <c r="B3324" s="121" t="s">
        <v>14518</v>
      </c>
      <c r="C3324" s="121" t="s">
        <v>11004</v>
      </c>
      <c r="D3324" s="121" t="s">
        <v>10034</v>
      </c>
      <c r="E3324" s="121" t="s">
        <v>14519</v>
      </c>
      <c r="F3324" s="171" t="s">
        <v>18107</v>
      </c>
      <c r="G3324" s="170" t="s">
        <v>16316</v>
      </c>
      <c r="H3324" s="172" t="s">
        <v>194</v>
      </c>
      <c r="I3324" s="121">
        <v>5</v>
      </c>
      <c r="J3324" s="121" t="s">
        <v>15877</v>
      </c>
      <c r="K3324" s="172" t="s">
        <v>14748</v>
      </c>
      <c r="L3324" s="27">
        <v>3</v>
      </c>
      <c r="M3324" s="27">
        <f t="shared" ref="M3324:M3350" si="121">L3324*130</f>
        <v>390</v>
      </c>
      <c r="N3324" s="23"/>
      <c r="O3324" s="24" t="s">
        <v>32</v>
      </c>
    </row>
    <row r="3325" s="1" customFormat="1" ht="20.25" spans="1:15">
      <c r="A3325" s="121">
        <v>3321</v>
      </c>
      <c r="B3325" s="121" t="s">
        <v>14518</v>
      </c>
      <c r="C3325" s="121" t="s">
        <v>11004</v>
      </c>
      <c r="D3325" s="121" t="s">
        <v>10034</v>
      </c>
      <c r="E3325" s="121" t="s">
        <v>14519</v>
      </c>
      <c r="F3325" s="171" t="s">
        <v>18107</v>
      </c>
      <c r="G3325" s="170" t="s">
        <v>18315</v>
      </c>
      <c r="H3325" s="172" t="s">
        <v>194</v>
      </c>
      <c r="I3325" s="121">
        <v>10</v>
      </c>
      <c r="J3325" s="121" t="s">
        <v>15877</v>
      </c>
      <c r="K3325" s="172" t="s">
        <v>14748</v>
      </c>
      <c r="L3325" s="27">
        <v>5</v>
      </c>
      <c r="M3325" s="27">
        <f t="shared" si="121"/>
        <v>650</v>
      </c>
      <c r="N3325" s="23"/>
      <c r="O3325" s="24" t="s">
        <v>32</v>
      </c>
    </row>
    <row r="3326" s="1" customFormat="1" ht="20.25" spans="1:15">
      <c r="A3326" s="121">
        <v>3322</v>
      </c>
      <c r="B3326" s="121" t="s">
        <v>14518</v>
      </c>
      <c r="C3326" s="121" t="s">
        <v>11004</v>
      </c>
      <c r="D3326" s="121" t="s">
        <v>10034</v>
      </c>
      <c r="E3326" s="121" t="s">
        <v>14519</v>
      </c>
      <c r="F3326" s="171" t="s">
        <v>18107</v>
      </c>
      <c r="G3326" s="170" t="s">
        <v>18316</v>
      </c>
      <c r="H3326" s="172" t="s">
        <v>194</v>
      </c>
      <c r="I3326" s="121">
        <v>4</v>
      </c>
      <c r="J3326" s="121" t="s">
        <v>15877</v>
      </c>
      <c r="K3326" s="172" t="s">
        <v>14748</v>
      </c>
      <c r="L3326" s="27">
        <v>2</v>
      </c>
      <c r="M3326" s="27">
        <f t="shared" si="121"/>
        <v>260</v>
      </c>
      <c r="N3326" s="23"/>
      <c r="O3326" s="24" t="s">
        <v>32</v>
      </c>
    </row>
    <row r="3327" s="1" customFormat="1" ht="20.25" spans="1:15">
      <c r="A3327" s="121">
        <v>3323</v>
      </c>
      <c r="B3327" s="121" t="s">
        <v>14518</v>
      </c>
      <c r="C3327" s="121" t="s">
        <v>11004</v>
      </c>
      <c r="D3327" s="121" t="s">
        <v>10034</v>
      </c>
      <c r="E3327" s="121" t="s">
        <v>14519</v>
      </c>
      <c r="F3327" s="171" t="s">
        <v>18107</v>
      </c>
      <c r="G3327" s="170" t="s">
        <v>18317</v>
      </c>
      <c r="H3327" s="172" t="s">
        <v>1583</v>
      </c>
      <c r="I3327" s="121">
        <v>2</v>
      </c>
      <c r="J3327" s="121" t="s">
        <v>15877</v>
      </c>
      <c r="K3327" s="172" t="s">
        <v>14748</v>
      </c>
      <c r="L3327" s="27">
        <v>1</v>
      </c>
      <c r="M3327" s="27">
        <f t="shared" si="121"/>
        <v>130</v>
      </c>
      <c r="N3327" s="23"/>
      <c r="O3327" s="24" t="s">
        <v>32</v>
      </c>
    </row>
    <row r="3328" s="1" customFormat="1" ht="20.25" spans="1:15">
      <c r="A3328" s="121">
        <v>3324</v>
      </c>
      <c r="B3328" s="121" t="s">
        <v>14518</v>
      </c>
      <c r="C3328" s="121" t="s">
        <v>11004</v>
      </c>
      <c r="D3328" s="121" t="s">
        <v>10034</v>
      </c>
      <c r="E3328" s="121" t="s">
        <v>14519</v>
      </c>
      <c r="F3328" s="171" t="s">
        <v>18107</v>
      </c>
      <c r="G3328" s="170" t="s">
        <v>18318</v>
      </c>
      <c r="H3328" s="172" t="s">
        <v>1583</v>
      </c>
      <c r="I3328" s="121">
        <v>2</v>
      </c>
      <c r="J3328" s="121" t="s">
        <v>15877</v>
      </c>
      <c r="K3328" s="172" t="s">
        <v>14748</v>
      </c>
      <c r="L3328" s="27">
        <v>1</v>
      </c>
      <c r="M3328" s="27">
        <f t="shared" si="121"/>
        <v>130</v>
      </c>
      <c r="N3328" s="23"/>
      <c r="O3328" s="24" t="s">
        <v>32</v>
      </c>
    </row>
    <row r="3329" s="1" customFormat="1" ht="20.25" spans="1:15">
      <c r="A3329" s="121">
        <v>3325</v>
      </c>
      <c r="B3329" s="121" t="s">
        <v>14518</v>
      </c>
      <c r="C3329" s="121" t="s">
        <v>11004</v>
      </c>
      <c r="D3329" s="121" t="s">
        <v>10034</v>
      </c>
      <c r="E3329" s="121" t="s">
        <v>14519</v>
      </c>
      <c r="F3329" s="171" t="s">
        <v>18107</v>
      </c>
      <c r="G3329" s="170" t="s">
        <v>16795</v>
      </c>
      <c r="H3329" s="172" t="s">
        <v>1583</v>
      </c>
      <c r="I3329" s="121">
        <v>4</v>
      </c>
      <c r="J3329" s="121" t="s">
        <v>15877</v>
      </c>
      <c r="K3329" s="172" t="s">
        <v>14748</v>
      </c>
      <c r="L3329" s="27">
        <v>2</v>
      </c>
      <c r="M3329" s="27">
        <f t="shared" si="121"/>
        <v>260</v>
      </c>
      <c r="N3329" s="23"/>
      <c r="O3329" s="24" t="s">
        <v>32</v>
      </c>
    </row>
    <row r="3330" s="1" customFormat="1" ht="20.25" spans="1:15">
      <c r="A3330" s="121">
        <v>3326</v>
      </c>
      <c r="B3330" s="121" t="s">
        <v>14518</v>
      </c>
      <c r="C3330" s="121" t="s">
        <v>11004</v>
      </c>
      <c r="D3330" s="121" t="s">
        <v>10034</v>
      </c>
      <c r="E3330" s="121" t="s">
        <v>14519</v>
      </c>
      <c r="F3330" s="171" t="s">
        <v>18107</v>
      </c>
      <c r="G3330" s="170" t="s">
        <v>18319</v>
      </c>
      <c r="H3330" s="172" t="s">
        <v>1583</v>
      </c>
      <c r="I3330" s="121">
        <v>3</v>
      </c>
      <c r="J3330" s="121" t="s">
        <v>15877</v>
      </c>
      <c r="K3330" s="172" t="s">
        <v>14748</v>
      </c>
      <c r="L3330" s="27">
        <v>2</v>
      </c>
      <c r="M3330" s="27">
        <f t="shared" si="121"/>
        <v>260</v>
      </c>
      <c r="N3330" s="23"/>
      <c r="O3330" s="24" t="s">
        <v>32</v>
      </c>
    </row>
    <row r="3331" s="1" customFormat="1" ht="20.25" spans="1:15">
      <c r="A3331" s="121">
        <v>3327</v>
      </c>
      <c r="B3331" s="121" t="s">
        <v>14518</v>
      </c>
      <c r="C3331" s="121" t="s">
        <v>11004</v>
      </c>
      <c r="D3331" s="121" t="s">
        <v>10034</v>
      </c>
      <c r="E3331" s="121" t="s">
        <v>14519</v>
      </c>
      <c r="F3331" s="171" t="s">
        <v>18107</v>
      </c>
      <c r="G3331" s="170" t="s">
        <v>18320</v>
      </c>
      <c r="H3331" s="121" t="s">
        <v>194</v>
      </c>
      <c r="I3331" s="121">
        <v>6</v>
      </c>
      <c r="J3331" s="121" t="s">
        <v>18321</v>
      </c>
      <c r="K3331" s="172" t="s">
        <v>14748</v>
      </c>
      <c r="L3331" s="27">
        <v>3</v>
      </c>
      <c r="M3331" s="27">
        <f t="shared" si="121"/>
        <v>390</v>
      </c>
      <c r="N3331" s="23"/>
      <c r="O3331" s="24" t="s">
        <v>32</v>
      </c>
    </row>
    <row r="3332" s="1" customFormat="1" ht="20.25" spans="1:15">
      <c r="A3332" s="121">
        <v>3328</v>
      </c>
      <c r="B3332" s="121" t="s">
        <v>14518</v>
      </c>
      <c r="C3332" s="121" t="s">
        <v>11004</v>
      </c>
      <c r="D3332" s="121" t="s">
        <v>10034</v>
      </c>
      <c r="E3332" s="121" t="s">
        <v>14519</v>
      </c>
      <c r="F3332" s="171" t="s">
        <v>18107</v>
      </c>
      <c r="G3332" s="170" t="s">
        <v>18322</v>
      </c>
      <c r="H3332" s="121" t="s">
        <v>194</v>
      </c>
      <c r="I3332" s="121">
        <v>6</v>
      </c>
      <c r="J3332" s="121" t="s">
        <v>18321</v>
      </c>
      <c r="K3332" s="172" t="s">
        <v>14748</v>
      </c>
      <c r="L3332" s="27">
        <v>3</v>
      </c>
      <c r="M3332" s="27">
        <f t="shared" si="121"/>
        <v>390</v>
      </c>
      <c r="N3332" s="23"/>
      <c r="O3332" s="24" t="s">
        <v>32</v>
      </c>
    </row>
    <row r="3333" s="1" customFormat="1" ht="20.25" spans="1:15">
      <c r="A3333" s="121">
        <v>3329</v>
      </c>
      <c r="B3333" s="121" t="s">
        <v>14518</v>
      </c>
      <c r="C3333" s="121" t="s">
        <v>11004</v>
      </c>
      <c r="D3333" s="121" t="s">
        <v>10034</v>
      </c>
      <c r="E3333" s="121" t="s">
        <v>14519</v>
      </c>
      <c r="F3333" s="171" t="s">
        <v>18107</v>
      </c>
      <c r="G3333" s="170" t="s">
        <v>18323</v>
      </c>
      <c r="H3333" s="121" t="s">
        <v>194</v>
      </c>
      <c r="I3333" s="121">
        <v>6</v>
      </c>
      <c r="J3333" s="121" t="s">
        <v>18321</v>
      </c>
      <c r="K3333" s="172" t="s">
        <v>14748</v>
      </c>
      <c r="L3333" s="27">
        <v>3</v>
      </c>
      <c r="M3333" s="27">
        <f t="shared" si="121"/>
        <v>390</v>
      </c>
      <c r="N3333" s="23"/>
      <c r="O3333" s="24" t="s">
        <v>32</v>
      </c>
    </row>
    <row r="3334" s="1" customFormat="1" ht="20.25" spans="1:15">
      <c r="A3334" s="121">
        <v>3330</v>
      </c>
      <c r="B3334" s="121" t="s">
        <v>14518</v>
      </c>
      <c r="C3334" s="121" t="s">
        <v>11004</v>
      </c>
      <c r="D3334" s="121" t="s">
        <v>10034</v>
      </c>
      <c r="E3334" s="121" t="s">
        <v>14519</v>
      </c>
      <c r="F3334" s="171" t="s">
        <v>18107</v>
      </c>
      <c r="G3334" s="170" t="s">
        <v>10788</v>
      </c>
      <c r="H3334" s="172" t="s">
        <v>8113</v>
      </c>
      <c r="I3334" s="121">
        <v>3</v>
      </c>
      <c r="J3334" s="121" t="s">
        <v>18321</v>
      </c>
      <c r="K3334" s="172" t="s">
        <v>14748</v>
      </c>
      <c r="L3334" s="27">
        <v>3</v>
      </c>
      <c r="M3334" s="27">
        <f t="shared" si="121"/>
        <v>390</v>
      </c>
      <c r="N3334" s="23"/>
      <c r="O3334" s="24" t="s">
        <v>32</v>
      </c>
    </row>
    <row r="3335" s="1" customFormat="1" ht="20.25" spans="1:15">
      <c r="A3335" s="121">
        <v>3331</v>
      </c>
      <c r="B3335" s="121" t="s">
        <v>14518</v>
      </c>
      <c r="C3335" s="121" t="s">
        <v>11004</v>
      </c>
      <c r="D3335" s="121" t="s">
        <v>10034</v>
      </c>
      <c r="E3335" s="121" t="s">
        <v>14519</v>
      </c>
      <c r="F3335" s="171" t="s">
        <v>18107</v>
      </c>
      <c r="G3335" s="170" t="s">
        <v>15752</v>
      </c>
      <c r="H3335" s="172" t="s">
        <v>194</v>
      </c>
      <c r="I3335" s="121">
        <v>3</v>
      </c>
      <c r="J3335" s="121" t="s">
        <v>18321</v>
      </c>
      <c r="K3335" s="172" t="s">
        <v>14748</v>
      </c>
      <c r="L3335" s="27">
        <v>2</v>
      </c>
      <c r="M3335" s="27">
        <f t="shared" si="121"/>
        <v>260</v>
      </c>
      <c r="N3335" s="23"/>
      <c r="O3335" s="24" t="s">
        <v>32</v>
      </c>
    </row>
    <row r="3336" s="1" customFormat="1" ht="20.25" spans="1:15">
      <c r="A3336" s="121">
        <v>3332</v>
      </c>
      <c r="B3336" s="121" t="s">
        <v>14518</v>
      </c>
      <c r="C3336" s="121" t="s">
        <v>11004</v>
      </c>
      <c r="D3336" s="121" t="s">
        <v>10034</v>
      </c>
      <c r="E3336" s="121" t="s">
        <v>14519</v>
      </c>
      <c r="F3336" s="171" t="s">
        <v>18107</v>
      </c>
      <c r="G3336" s="170" t="s">
        <v>18324</v>
      </c>
      <c r="H3336" s="172" t="s">
        <v>6215</v>
      </c>
      <c r="I3336" s="121">
        <v>2</v>
      </c>
      <c r="J3336" s="121" t="s">
        <v>18321</v>
      </c>
      <c r="K3336" s="172" t="s">
        <v>14748</v>
      </c>
      <c r="L3336" s="27">
        <v>2</v>
      </c>
      <c r="M3336" s="27">
        <f t="shared" si="121"/>
        <v>260</v>
      </c>
      <c r="N3336" s="23"/>
      <c r="O3336" s="24" t="s">
        <v>32</v>
      </c>
    </row>
    <row r="3337" s="1" customFormat="1" ht="20.25" spans="1:15">
      <c r="A3337" s="121">
        <v>3333</v>
      </c>
      <c r="B3337" s="121" t="s">
        <v>14518</v>
      </c>
      <c r="C3337" s="121" t="s">
        <v>11004</v>
      </c>
      <c r="D3337" s="121" t="s">
        <v>10034</v>
      </c>
      <c r="E3337" s="121" t="s">
        <v>14519</v>
      </c>
      <c r="F3337" s="171" t="s">
        <v>18107</v>
      </c>
      <c r="G3337" s="170" t="s">
        <v>15756</v>
      </c>
      <c r="H3337" s="121" t="s">
        <v>194</v>
      </c>
      <c r="I3337" s="121">
        <v>4</v>
      </c>
      <c r="J3337" s="121" t="s">
        <v>18321</v>
      </c>
      <c r="K3337" s="172" t="s">
        <v>14748</v>
      </c>
      <c r="L3337" s="27">
        <v>2</v>
      </c>
      <c r="M3337" s="27">
        <f t="shared" si="121"/>
        <v>260</v>
      </c>
      <c r="N3337" s="23"/>
      <c r="O3337" s="24" t="s">
        <v>32</v>
      </c>
    </row>
    <row r="3338" s="1" customFormat="1" ht="20.25" spans="1:15">
      <c r="A3338" s="121">
        <v>3334</v>
      </c>
      <c r="B3338" s="121" t="s">
        <v>14518</v>
      </c>
      <c r="C3338" s="121" t="s">
        <v>11004</v>
      </c>
      <c r="D3338" s="121" t="s">
        <v>10034</v>
      </c>
      <c r="E3338" s="121" t="s">
        <v>14519</v>
      </c>
      <c r="F3338" s="171" t="s">
        <v>18107</v>
      </c>
      <c r="G3338" s="170" t="s">
        <v>18325</v>
      </c>
      <c r="H3338" s="121" t="s">
        <v>194</v>
      </c>
      <c r="I3338" s="121">
        <v>4</v>
      </c>
      <c r="J3338" s="121" t="s">
        <v>18321</v>
      </c>
      <c r="K3338" s="172" t="s">
        <v>14748</v>
      </c>
      <c r="L3338" s="27">
        <v>2</v>
      </c>
      <c r="M3338" s="27">
        <f t="shared" si="121"/>
        <v>260</v>
      </c>
      <c r="N3338" s="23"/>
      <c r="O3338" s="24" t="s">
        <v>32</v>
      </c>
    </row>
    <row r="3339" s="1" customFormat="1" ht="20.25" spans="1:15">
      <c r="A3339" s="121">
        <v>3335</v>
      </c>
      <c r="B3339" s="121" t="s">
        <v>14518</v>
      </c>
      <c r="C3339" s="121" t="s">
        <v>11004</v>
      </c>
      <c r="D3339" s="121" t="s">
        <v>10034</v>
      </c>
      <c r="E3339" s="121" t="s">
        <v>14519</v>
      </c>
      <c r="F3339" s="171" t="s">
        <v>18107</v>
      </c>
      <c r="G3339" s="170" t="s">
        <v>18326</v>
      </c>
      <c r="H3339" s="121" t="s">
        <v>194</v>
      </c>
      <c r="I3339" s="121">
        <v>6</v>
      </c>
      <c r="J3339" s="121" t="s">
        <v>18321</v>
      </c>
      <c r="K3339" s="172" t="s">
        <v>14748</v>
      </c>
      <c r="L3339" s="27">
        <v>3</v>
      </c>
      <c r="M3339" s="27">
        <f t="shared" si="121"/>
        <v>390</v>
      </c>
      <c r="N3339" s="23"/>
      <c r="O3339" s="24" t="s">
        <v>32</v>
      </c>
    </row>
    <row r="3340" s="1" customFormat="1" ht="20.25" spans="1:15">
      <c r="A3340" s="121">
        <v>3336</v>
      </c>
      <c r="B3340" s="121" t="s">
        <v>14518</v>
      </c>
      <c r="C3340" s="121" t="s">
        <v>11004</v>
      </c>
      <c r="D3340" s="121" t="s">
        <v>10034</v>
      </c>
      <c r="E3340" s="121" t="s">
        <v>14519</v>
      </c>
      <c r="F3340" s="171" t="s">
        <v>18107</v>
      </c>
      <c r="G3340" s="170" t="s">
        <v>18327</v>
      </c>
      <c r="H3340" s="121" t="s">
        <v>194</v>
      </c>
      <c r="I3340" s="121">
        <v>5</v>
      </c>
      <c r="J3340" s="121" t="s">
        <v>18321</v>
      </c>
      <c r="K3340" s="172" t="s">
        <v>14748</v>
      </c>
      <c r="L3340" s="27">
        <v>3</v>
      </c>
      <c r="M3340" s="27">
        <f t="shared" si="121"/>
        <v>390</v>
      </c>
      <c r="N3340" s="23"/>
      <c r="O3340" s="24" t="s">
        <v>32</v>
      </c>
    </row>
    <row r="3341" s="1" customFormat="1" ht="20.25" spans="1:15">
      <c r="A3341" s="121">
        <v>3337</v>
      </c>
      <c r="B3341" s="121" t="s">
        <v>14518</v>
      </c>
      <c r="C3341" s="121" t="s">
        <v>11004</v>
      </c>
      <c r="D3341" s="121" t="s">
        <v>10034</v>
      </c>
      <c r="E3341" s="121" t="s">
        <v>14519</v>
      </c>
      <c r="F3341" s="171" t="s">
        <v>18107</v>
      </c>
      <c r="G3341" s="170" t="s">
        <v>18328</v>
      </c>
      <c r="H3341" s="121" t="s">
        <v>194</v>
      </c>
      <c r="I3341" s="121">
        <v>4</v>
      </c>
      <c r="J3341" s="121" t="s">
        <v>18321</v>
      </c>
      <c r="K3341" s="172" t="s">
        <v>14748</v>
      </c>
      <c r="L3341" s="27">
        <v>2</v>
      </c>
      <c r="M3341" s="27">
        <f t="shared" si="121"/>
        <v>260</v>
      </c>
      <c r="N3341" s="23"/>
      <c r="O3341" s="24" t="s">
        <v>32</v>
      </c>
    </row>
    <row r="3342" s="1" customFormat="1" ht="18.75" spans="1:15">
      <c r="A3342" s="121">
        <v>3338</v>
      </c>
      <c r="B3342" s="121" t="s">
        <v>14518</v>
      </c>
      <c r="C3342" s="121" t="s">
        <v>11004</v>
      </c>
      <c r="D3342" s="121" t="s">
        <v>10034</v>
      </c>
      <c r="E3342" s="121" t="s">
        <v>14519</v>
      </c>
      <c r="F3342" s="171" t="s">
        <v>18107</v>
      </c>
      <c r="G3342" s="121" t="s">
        <v>18329</v>
      </c>
      <c r="H3342" s="172" t="s">
        <v>194</v>
      </c>
      <c r="I3342" s="121">
        <v>4</v>
      </c>
      <c r="J3342" s="121" t="s">
        <v>18321</v>
      </c>
      <c r="K3342" s="172" t="s">
        <v>14748</v>
      </c>
      <c r="L3342" s="27">
        <v>2</v>
      </c>
      <c r="M3342" s="27">
        <f t="shared" si="121"/>
        <v>260</v>
      </c>
      <c r="N3342" s="23"/>
      <c r="O3342" s="24" t="s">
        <v>32</v>
      </c>
    </row>
    <row r="3343" s="1" customFormat="1" ht="20.25" spans="1:15">
      <c r="A3343" s="121">
        <v>3339</v>
      </c>
      <c r="B3343" s="121" t="s">
        <v>14518</v>
      </c>
      <c r="C3343" s="121" t="s">
        <v>11004</v>
      </c>
      <c r="D3343" s="121" t="s">
        <v>10034</v>
      </c>
      <c r="E3343" s="121" t="s">
        <v>14519</v>
      </c>
      <c r="F3343" s="171" t="s">
        <v>18107</v>
      </c>
      <c r="G3343" s="170" t="s">
        <v>18330</v>
      </c>
      <c r="H3343" s="172" t="s">
        <v>1583</v>
      </c>
      <c r="I3343" s="121">
        <v>4</v>
      </c>
      <c r="J3343" s="121" t="s">
        <v>18321</v>
      </c>
      <c r="K3343" s="172" t="s">
        <v>14748</v>
      </c>
      <c r="L3343" s="27">
        <v>2</v>
      </c>
      <c r="M3343" s="27">
        <f t="shared" si="121"/>
        <v>260</v>
      </c>
      <c r="N3343" s="23"/>
      <c r="O3343" s="24" t="s">
        <v>32</v>
      </c>
    </row>
    <row r="3344" s="1" customFormat="1" ht="20.25" spans="1:15">
      <c r="A3344" s="121">
        <v>3340</v>
      </c>
      <c r="B3344" s="121" t="s">
        <v>14518</v>
      </c>
      <c r="C3344" s="121" t="s">
        <v>11004</v>
      </c>
      <c r="D3344" s="121" t="s">
        <v>10034</v>
      </c>
      <c r="E3344" s="121" t="s">
        <v>14519</v>
      </c>
      <c r="F3344" s="171" t="s">
        <v>18107</v>
      </c>
      <c r="G3344" s="170" t="s">
        <v>18331</v>
      </c>
      <c r="H3344" s="121" t="s">
        <v>194</v>
      </c>
      <c r="I3344" s="121">
        <v>5</v>
      </c>
      <c r="J3344" s="121" t="s">
        <v>18321</v>
      </c>
      <c r="K3344" s="172" t="s">
        <v>14748</v>
      </c>
      <c r="L3344" s="27">
        <v>2</v>
      </c>
      <c r="M3344" s="27">
        <f t="shared" si="121"/>
        <v>260</v>
      </c>
      <c r="N3344" s="23"/>
      <c r="O3344" s="24" t="s">
        <v>32</v>
      </c>
    </row>
    <row r="3345" s="1" customFormat="1" ht="20.25" spans="1:15">
      <c r="A3345" s="121">
        <v>3341</v>
      </c>
      <c r="B3345" s="121" t="s">
        <v>14518</v>
      </c>
      <c r="C3345" s="121" t="s">
        <v>11004</v>
      </c>
      <c r="D3345" s="121" t="s">
        <v>10034</v>
      </c>
      <c r="E3345" s="121" t="s">
        <v>14519</v>
      </c>
      <c r="F3345" s="171" t="s">
        <v>18107</v>
      </c>
      <c r="G3345" s="170" t="s">
        <v>18332</v>
      </c>
      <c r="H3345" s="121" t="s">
        <v>194</v>
      </c>
      <c r="I3345" s="121">
        <v>7</v>
      </c>
      <c r="J3345" s="121" t="s">
        <v>18321</v>
      </c>
      <c r="K3345" s="172" t="s">
        <v>14748</v>
      </c>
      <c r="L3345" s="27">
        <v>3</v>
      </c>
      <c r="M3345" s="27">
        <f t="shared" si="121"/>
        <v>390</v>
      </c>
      <c r="N3345" s="23"/>
      <c r="O3345" s="24" t="s">
        <v>32</v>
      </c>
    </row>
    <row r="3346" s="1" customFormat="1" ht="20.25" spans="1:15">
      <c r="A3346" s="121">
        <v>3342</v>
      </c>
      <c r="B3346" s="121" t="s">
        <v>14518</v>
      </c>
      <c r="C3346" s="121" t="s">
        <v>11004</v>
      </c>
      <c r="D3346" s="121" t="s">
        <v>10034</v>
      </c>
      <c r="E3346" s="121" t="s">
        <v>14519</v>
      </c>
      <c r="F3346" s="171" t="s">
        <v>18107</v>
      </c>
      <c r="G3346" s="170" t="s">
        <v>18333</v>
      </c>
      <c r="H3346" s="121" t="s">
        <v>1583</v>
      </c>
      <c r="I3346" s="121">
        <v>5</v>
      </c>
      <c r="J3346" s="121" t="s">
        <v>18321</v>
      </c>
      <c r="K3346" s="172" t="s">
        <v>14748</v>
      </c>
      <c r="L3346" s="27">
        <v>3</v>
      </c>
      <c r="M3346" s="27">
        <f t="shared" si="121"/>
        <v>390</v>
      </c>
      <c r="N3346" s="23"/>
      <c r="O3346" s="24" t="s">
        <v>32</v>
      </c>
    </row>
    <row r="3347" s="1" customFormat="1" ht="20.25" spans="1:15">
      <c r="A3347" s="121">
        <v>3343</v>
      </c>
      <c r="B3347" s="121" t="s">
        <v>14518</v>
      </c>
      <c r="C3347" s="121" t="s">
        <v>11004</v>
      </c>
      <c r="D3347" s="121" t="s">
        <v>10034</v>
      </c>
      <c r="E3347" s="121" t="s">
        <v>14519</v>
      </c>
      <c r="F3347" s="171" t="s">
        <v>18107</v>
      </c>
      <c r="G3347" s="170" t="s">
        <v>18334</v>
      </c>
      <c r="H3347" s="121" t="s">
        <v>194</v>
      </c>
      <c r="I3347" s="121">
        <v>2</v>
      </c>
      <c r="J3347" s="121" t="s">
        <v>18321</v>
      </c>
      <c r="K3347" s="172" t="s">
        <v>14748</v>
      </c>
      <c r="L3347" s="27">
        <v>1</v>
      </c>
      <c r="M3347" s="27">
        <f t="shared" si="121"/>
        <v>130</v>
      </c>
      <c r="N3347" s="23"/>
      <c r="O3347" s="24" t="s">
        <v>32</v>
      </c>
    </row>
    <row r="3348" s="1" customFormat="1" ht="20.25" spans="1:15">
      <c r="A3348" s="121">
        <v>3344</v>
      </c>
      <c r="B3348" s="121" t="s">
        <v>14518</v>
      </c>
      <c r="C3348" s="121" t="s">
        <v>11004</v>
      </c>
      <c r="D3348" s="121" t="s">
        <v>10034</v>
      </c>
      <c r="E3348" s="121" t="s">
        <v>14519</v>
      </c>
      <c r="F3348" s="171" t="s">
        <v>18107</v>
      </c>
      <c r="G3348" s="170" t="s">
        <v>18335</v>
      </c>
      <c r="H3348" s="121" t="s">
        <v>194</v>
      </c>
      <c r="I3348" s="121">
        <v>4</v>
      </c>
      <c r="J3348" s="121" t="s">
        <v>18321</v>
      </c>
      <c r="K3348" s="172" t="s">
        <v>14748</v>
      </c>
      <c r="L3348" s="27">
        <v>2</v>
      </c>
      <c r="M3348" s="27">
        <f t="shared" si="121"/>
        <v>260</v>
      </c>
      <c r="N3348" s="23"/>
      <c r="O3348" s="24" t="s">
        <v>32</v>
      </c>
    </row>
    <row r="3349" s="1" customFormat="1" ht="20.25" spans="1:15">
      <c r="A3349" s="121">
        <v>3345</v>
      </c>
      <c r="B3349" s="121" t="s">
        <v>14518</v>
      </c>
      <c r="C3349" s="121" t="s">
        <v>11004</v>
      </c>
      <c r="D3349" s="121" t="s">
        <v>10034</v>
      </c>
      <c r="E3349" s="121" t="s">
        <v>14519</v>
      </c>
      <c r="F3349" s="171" t="s">
        <v>18107</v>
      </c>
      <c r="G3349" s="170" t="s">
        <v>18336</v>
      </c>
      <c r="H3349" s="121" t="s">
        <v>194</v>
      </c>
      <c r="I3349" s="121">
        <v>4</v>
      </c>
      <c r="J3349" s="121" t="s">
        <v>18321</v>
      </c>
      <c r="K3349" s="172" t="s">
        <v>14748</v>
      </c>
      <c r="L3349" s="27">
        <v>2</v>
      </c>
      <c r="M3349" s="27">
        <f t="shared" si="121"/>
        <v>260</v>
      </c>
      <c r="N3349" s="23"/>
      <c r="O3349" s="24" t="s">
        <v>32</v>
      </c>
    </row>
    <row r="3350" s="1" customFormat="1" ht="20.25" spans="1:15">
      <c r="A3350" s="121">
        <v>3346</v>
      </c>
      <c r="B3350" s="121" t="s">
        <v>14518</v>
      </c>
      <c r="C3350" s="121" t="s">
        <v>11004</v>
      </c>
      <c r="D3350" s="121" t="s">
        <v>10034</v>
      </c>
      <c r="E3350" s="121" t="s">
        <v>14519</v>
      </c>
      <c r="F3350" s="171" t="s">
        <v>18107</v>
      </c>
      <c r="G3350" s="170" t="s">
        <v>18337</v>
      </c>
      <c r="H3350" s="121" t="s">
        <v>194</v>
      </c>
      <c r="I3350" s="121">
        <v>8</v>
      </c>
      <c r="J3350" s="121" t="s">
        <v>18321</v>
      </c>
      <c r="K3350" s="172" t="s">
        <v>14748</v>
      </c>
      <c r="L3350" s="27">
        <v>2</v>
      </c>
      <c r="M3350" s="27">
        <f t="shared" si="121"/>
        <v>260</v>
      </c>
      <c r="N3350" s="23"/>
      <c r="O3350" s="24" t="s">
        <v>32</v>
      </c>
    </row>
    <row r="3351" s="1" customFormat="1" ht="18.75" spans="1:15">
      <c r="A3351" s="121">
        <v>3347</v>
      </c>
      <c r="B3351" s="121" t="s">
        <v>14518</v>
      </c>
      <c r="C3351" s="121" t="s">
        <v>11004</v>
      </c>
      <c r="D3351" s="121" t="s">
        <v>10034</v>
      </c>
      <c r="E3351" s="121" t="s">
        <v>14519</v>
      </c>
      <c r="F3351" s="142" t="s">
        <v>18107</v>
      </c>
      <c r="G3351" s="143" t="s">
        <v>18338</v>
      </c>
      <c r="H3351" s="141" t="s">
        <v>5025</v>
      </c>
      <c r="I3351" s="142">
        <v>1</v>
      </c>
      <c r="J3351" s="144" t="s">
        <v>18339</v>
      </c>
      <c r="K3351" s="141" t="s">
        <v>31</v>
      </c>
      <c r="L3351" s="176">
        <v>1</v>
      </c>
      <c r="M3351" s="27">
        <f>L3351*312</f>
        <v>312</v>
      </c>
      <c r="N3351" s="23"/>
      <c r="O3351" s="24" t="s">
        <v>32</v>
      </c>
    </row>
    <row r="3352" s="1" customFormat="1" ht="18.75" spans="1:15">
      <c r="A3352" s="121">
        <v>3348</v>
      </c>
      <c r="B3352" s="121" t="s">
        <v>14518</v>
      </c>
      <c r="C3352" s="121" t="s">
        <v>11004</v>
      </c>
      <c r="D3352" s="121" t="s">
        <v>10034</v>
      </c>
      <c r="E3352" s="121" t="s">
        <v>14519</v>
      </c>
      <c r="F3352" s="142" t="s">
        <v>18107</v>
      </c>
      <c r="G3352" s="143" t="s">
        <v>18340</v>
      </c>
      <c r="H3352" s="141" t="s">
        <v>1583</v>
      </c>
      <c r="I3352" s="142">
        <v>4</v>
      </c>
      <c r="J3352" s="144" t="s">
        <v>18341</v>
      </c>
      <c r="K3352" s="141" t="s">
        <v>31</v>
      </c>
      <c r="L3352" s="176">
        <v>4</v>
      </c>
      <c r="M3352" s="27">
        <f t="shared" ref="M3352:M3415" si="122">L3352*130</f>
        <v>520</v>
      </c>
      <c r="N3352" s="23"/>
      <c r="O3352" s="24" t="s">
        <v>32</v>
      </c>
    </row>
    <row r="3353" s="1" customFormat="1" ht="18.75" spans="1:15">
      <c r="A3353" s="121">
        <v>3349</v>
      </c>
      <c r="B3353" s="121" t="s">
        <v>14518</v>
      </c>
      <c r="C3353" s="121" t="s">
        <v>11004</v>
      </c>
      <c r="D3353" s="121" t="s">
        <v>10034</v>
      </c>
      <c r="E3353" s="121" t="s">
        <v>14519</v>
      </c>
      <c r="F3353" s="142" t="s">
        <v>18107</v>
      </c>
      <c r="G3353" s="143" t="s">
        <v>18342</v>
      </c>
      <c r="H3353" s="141" t="s">
        <v>194</v>
      </c>
      <c r="I3353" s="142">
        <v>2</v>
      </c>
      <c r="J3353" s="144" t="s">
        <v>18339</v>
      </c>
      <c r="K3353" s="141" t="s">
        <v>31</v>
      </c>
      <c r="L3353" s="176">
        <v>2</v>
      </c>
      <c r="M3353" s="27">
        <f t="shared" si="122"/>
        <v>260</v>
      </c>
      <c r="N3353" s="23"/>
      <c r="O3353" s="24" t="s">
        <v>32</v>
      </c>
    </row>
    <row r="3354" s="1" customFormat="1" ht="18.75" spans="1:15">
      <c r="A3354" s="121">
        <v>3350</v>
      </c>
      <c r="B3354" s="121" t="s">
        <v>14518</v>
      </c>
      <c r="C3354" s="121" t="s">
        <v>11004</v>
      </c>
      <c r="D3354" s="121" t="s">
        <v>10034</v>
      </c>
      <c r="E3354" s="121" t="s">
        <v>14519</v>
      </c>
      <c r="F3354" s="142" t="s">
        <v>18107</v>
      </c>
      <c r="G3354" s="143" t="s">
        <v>18343</v>
      </c>
      <c r="H3354" s="141" t="s">
        <v>194</v>
      </c>
      <c r="I3354" s="142">
        <v>4</v>
      </c>
      <c r="J3354" s="144" t="s">
        <v>18339</v>
      </c>
      <c r="K3354" s="141" t="s">
        <v>31</v>
      </c>
      <c r="L3354" s="176">
        <v>1</v>
      </c>
      <c r="M3354" s="27">
        <f t="shared" si="122"/>
        <v>130</v>
      </c>
      <c r="N3354" s="23"/>
      <c r="O3354" s="24" t="s">
        <v>32</v>
      </c>
    </row>
    <row r="3355" s="1" customFormat="1" ht="18.75" spans="1:15">
      <c r="A3355" s="121">
        <v>3351</v>
      </c>
      <c r="B3355" s="121" t="s">
        <v>14518</v>
      </c>
      <c r="C3355" s="121" t="s">
        <v>11004</v>
      </c>
      <c r="D3355" s="121" t="s">
        <v>10034</v>
      </c>
      <c r="E3355" s="121" t="s">
        <v>14519</v>
      </c>
      <c r="F3355" s="142" t="s">
        <v>18107</v>
      </c>
      <c r="G3355" s="143" t="s">
        <v>18344</v>
      </c>
      <c r="H3355" s="141" t="s">
        <v>194</v>
      </c>
      <c r="I3355" s="142">
        <v>5</v>
      </c>
      <c r="J3355" s="144" t="s">
        <v>18345</v>
      </c>
      <c r="K3355" s="141" t="s">
        <v>31</v>
      </c>
      <c r="L3355" s="176">
        <v>4</v>
      </c>
      <c r="M3355" s="27">
        <f t="shared" si="122"/>
        <v>520</v>
      </c>
      <c r="N3355" s="23"/>
      <c r="O3355" s="24" t="s">
        <v>32</v>
      </c>
    </row>
    <row r="3356" s="1" customFormat="1" ht="18.75" spans="1:15">
      <c r="A3356" s="121">
        <v>3352</v>
      </c>
      <c r="B3356" s="121" t="s">
        <v>14518</v>
      </c>
      <c r="C3356" s="121" t="s">
        <v>11004</v>
      </c>
      <c r="D3356" s="121" t="s">
        <v>10034</v>
      </c>
      <c r="E3356" s="121" t="s">
        <v>14519</v>
      </c>
      <c r="F3356" s="142" t="s">
        <v>18107</v>
      </c>
      <c r="G3356" s="143" t="s">
        <v>18346</v>
      </c>
      <c r="H3356" s="141" t="s">
        <v>194</v>
      </c>
      <c r="I3356" s="142">
        <v>2</v>
      </c>
      <c r="J3356" s="144" t="s">
        <v>18339</v>
      </c>
      <c r="K3356" s="141" t="s">
        <v>31</v>
      </c>
      <c r="L3356" s="176">
        <v>2</v>
      </c>
      <c r="M3356" s="27">
        <f t="shared" si="122"/>
        <v>260</v>
      </c>
      <c r="N3356" s="23"/>
      <c r="O3356" s="24" t="s">
        <v>32</v>
      </c>
    </row>
    <row r="3357" s="1" customFormat="1" ht="18.75" spans="1:15">
      <c r="A3357" s="121">
        <v>3353</v>
      </c>
      <c r="B3357" s="121" t="s">
        <v>14518</v>
      </c>
      <c r="C3357" s="121" t="s">
        <v>11004</v>
      </c>
      <c r="D3357" s="121" t="s">
        <v>10034</v>
      </c>
      <c r="E3357" s="121" t="s">
        <v>14519</v>
      </c>
      <c r="F3357" s="142" t="s">
        <v>18107</v>
      </c>
      <c r="G3357" s="143" t="s">
        <v>18347</v>
      </c>
      <c r="H3357" s="141" t="s">
        <v>194</v>
      </c>
      <c r="I3357" s="142">
        <v>3</v>
      </c>
      <c r="J3357" s="144" t="s">
        <v>18339</v>
      </c>
      <c r="K3357" s="141" t="s">
        <v>31</v>
      </c>
      <c r="L3357" s="176">
        <v>3</v>
      </c>
      <c r="M3357" s="27">
        <f t="shared" si="122"/>
        <v>390</v>
      </c>
      <c r="N3357" s="23"/>
      <c r="O3357" s="24" t="s">
        <v>32</v>
      </c>
    </row>
    <row r="3358" s="1" customFormat="1" ht="18.75" spans="1:15">
      <c r="A3358" s="121">
        <v>3354</v>
      </c>
      <c r="B3358" s="121" t="s">
        <v>14518</v>
      </c>
      <c r="C3358" s="121" t="s">
        <v>11004</v>
      </c>
      <c r="D3358" s="121" t="s">
        <v>10034</v>
      </c>
      <c r="E3358" s="121" t="s">
        <v>14519</v>
      </c>
      <c r="F3358" s="142" t="s">
        <v>18107</v>
      </c>
      <c r="G3358" s="142" t="s">
        <v>18348</v>
      </c>
      <c r="H3358" s="141" t="s">
        <v>194</v>
      </c>
      <c r="I3358" s="142">
        <v>6</v>
      </c>
      <c r="J3358" s="144" t="s">
        <v>18349</v>
      </c>
      <c r="K3358" s="141" t="s">
        <v>31</v>
      </c>
      <c r="L3358" s="176">
        <v>4</v>
      </c>
      <c r="M3358" s="27">
        <f t="shared" si="122"/>
        <v>520</v>
      </c>
      <c r="N3358" s="23"/>
      <c r="O3358" s="24" t="s">
        <v>32</v>
      </c>
    </row>
    <row r="3359" s="1" customFormat="1" ht="18.75" spans="1:15">
      <c r="A3359" s="121">
        <v>3355</v>
      </c>
      <c r="B3359" s="121" t="s">
        <v>14518</v>
      </c>
      <c r="C3359" s="121" t="s">
        <v>11004</v>
      </c>
      <c r="D3359" s="121" t="s">
        <v>10034</v>
      </c>
      <c r="E3359" s="121" t="s">
        <v>14519</v>
      </c>
      <c r="F3359" s="131" t="s">
        <v>18350</v>
      </c>
      <c r="G3359" s="131" t="s">
        <v>18351</v>
      </c>
      <c r="H3359" s="131" t="s">
        <v>1583</v>
      </c>
      <c r="I3359" s="137">
        <v>3</v>
      </c>
      <c r="J3359" s="131" t="s">
        <v>12616</v>
      </c>
      <c r="K3359" s="131" t="s">
        <v>14523</v>
      </c>
      <c r="L3359" s="137">
        <v>3</v>
      </c>
      <c r="M3359" s="27">
        <f t="shared" si="122"/>
        <v>390</v>
      </c>
      <c r="N3359" s="23"/>
      <c r="O3359" s="24" t="s">
        <v>32</v>
      </c>
    </row>
    <row r="3360" s="1" customFormat="1" ht="18.75" spans="1:15">
      <c r="A3360" s="121">
        <v>3356</v>
      </c>
      <c r="B3360" s="121" t="s">
        <v>14518</v>
      </c>
      <c r="C3360" s="121" t="s">
        <v>11004</v>
      </c>
      <c r="D3360" s="121" t="s">
        <v>10034</v>
      </c>
      <c r="E3360" s="121" t="s">
        <v>14519</v>
      </c>
      <c r="F3360" s="131" t="s">
        <v>18350</v>
      </c>
      <c r="G3360" s="142" t="s">
        <v>18352</v>
      </c>
      <c r="H3360" s="131" t="s">
        <v>1583</v>
      </c>
      <c r="I3360" s="142">
        <v>5</v>
      </c>
      <c r="J3360" s="131" t="s">
        <v>12616</v>
      </c>
      <c r="K3360" s="131" t="s">
        <v>14523</v>
      </c>
      <c r="L3360" s="142">
        <v>5</v>
      </c>
      <c r="M3360" s="27">
        <f t="shared" si="122"/>
        <v>650</v>
      </c>
      <c r="N3360" s="23"/>
      <c r="O3360" s="24" t="s">
        <v>32</v>
      </c>
    </row>
    <row r="3361" s="1" customFormat="1" ht="18.75" spans="1:15">
      <c r="A3361" s="121">
        <v>3357</v>
      </c>
      <c r="B3361" s="121" t="s">
        <v>14518</v>
      </c>
      <c r="C3361" s="121" t="s">
        <v>11004</v>
      </c>
      <c r="D3361" s="121" t="s">
        <v>10034</v>
      </c>
      <c r="E3361" s="121" t="s">
        <v>14519</v>
      </c>
      <c r="F3361" s="131" t="s">
        <v>18350</v>
      </c>
      <c r="G3361" s="142" t="s">
        <v>18353</v>
      </c>
      <c r="H3361" s="141" t="s">
        <v>6215</v>
      </c>
      <c r="I3361" s="142">
        <v>4</v>
      </c>
      <c r="J3361" s="131" t="s">
        <v>12616</v>
      </c>
      <c r="K3361" s="131" t="s">
        <v>14523</v>
      </c>
      <c r="L3361" s="142">
        <v>4</v>
      </c>
      <c r="M3361" s="27">
        <f t="shared" si="122"/>
        <v>520</v>
      </c>
      <c r="N3361" s="23"/>
      <c r="O3361" s="24" t="s">
        <v>32</v>
      </c>
    </row>
    <row r="3362" s="1" customFormat="1" ht="18.75" spans="1:15">
      <c r="A3362" s="121">
        <v>3358</v>
      </c>
      <c r="B3362" s="121" t="s">
        <v>14518</v>
      </c>
      <c r="C3362" s="121" t="s">
        <v>11004</v>
      </c>
      <c r="D3362" s="121" t="s">
        <v>10034</v>
      </c>
      <c r="E3362" s="121" t="s">
        <v>14519</v>
      </c>
      <c r="F3362" s="131" t="s">
        <v>18350</v>
      </c>
      <c r="G3362" s="142" t="s">
        <v>18354</v>
      </c>
      <c r="H3362" s="141" t="s">
        <v>6071</v>
      </c>
      <c r="I3362" s="142">
        <v>5</v>
      </c>
      <c r="J3362" s="131" t="s">
        <v>12616</v>
      </c>
      <c r="K3362" s="131" t="s">
        <v>14523</v>
      </c>
      <c r="L3362" s="142">
        <v>5</v>
      </c>
      <c r="M3362" s="27">
        <f t="shared" si="122"/>
        <v>650</v>
      </c>
      <c r="N3362" s="23"/>
      <c r="O3362" s="24" t="s">
        <v>32</v>
      </c>
    </row>
    <row r="3363" s="1" customFormat="1" ht="18.75" spans="1:15">
      <c r="A3363" s="121">
        <v>3359</v>
      </c>
      <c r="B3363" s="121" t="s">
        <v>14518</v>
      </c>
      <c r="C3363" s="121" t="s">
        <v>11004</v>
      </c>
      <c r="D3363" s="121" t="s">
        <v>10034</v>
      </c>
      <c r="E3363" s="121" t="s">
        <v>14519</v>
      </c>
      <c r="F3363" s="131" t="s">
        <v>18350</v>
      </c>
      <c r="G3363" s="142" t="s">
        <v>18355</v>
      </c>
      <c r="H3363" s="141" t="s">
        <v>1583</v>
      </c>
      <c r="I3363" s="142">
        <v>6</v>
      </c>
      <c r="J3363" s="131" t="s">
        <v>12616</v>
      </c>
      <c r="K3363" s="131" t="s">
        <v>14523</v>
      </c>
      <c r="L3363" s="142">
        <v>6</v>
      </c>
      <c r="M3363" s="27">
        <f t="shared" si="122"/>
        <v>780</v>
      </c>
      <c r="N3363" s="23"/>
      <c r="O3363" s="24" t="s">
        <v>32</v>
      </c>
    </row>
    <row r="3364" s="1" customFormat="1" ht="18.75" spans="1:15">
      <c r="A3364" s="121">
        <v>3360</v>
      </c>
      <c r="B3364" s="121" t="s">
        <v>14518</v>
      </c>
      <c r="C3364" s="121" t="s">
        <v>11004</v>
      </c>
      <c r="D3364" s="121" t="s">
        <v>10034</v>
      </c>
      <c r="E3364" s="121" t="s">
        <v>14519</v>
      </c>
      <c r="F3364" s="131" t="s">
        <v>18350</v>
      </c>
      <c r="G3364" s="142" t="s">
        <v>18356</v>
      </c>
      <c r="H3364" s="141" t="s">
        <v>6071</v>
      </c>
      <c r="I3364" s="142">
        <v>4</v>
      </c>
      <c r="J3364" s="131" t="s">
        <v>12616</v>
      </c>
      <c r="K3364" s="131" t="s">
        <v>14523</v>
      </c>
      <c r="L3364" s="142">
        <v>4</v>
      </c>
      <c r="M3364" s="27">
        <f t="shared" si="122"/>
        <v>520</v>
      </c>
      <c r="N3364" s="23"/>
      <c r="O3364" s="24" t="s">
        <v>32</v>
      </c>
    </row>
    <row r="3365" s="1" customFormat="1" ht="18.75" spans="1:15">
      <c r="A3365" s="121">
        <v>3361</v>
      </c>
      <c r="B3365" s="121" t="s">
        <v>14518</v>
      </c>
      <c r="C3365" s="121" t="s">
        <v>11004</v>
      </c>
      <c r="D3365" s="121" t="s">
        <v>10034</v>
      </c>
      <c r="E3365" s="121" t="s">
        <v>14519</v>
      </c>
      <c r="F3365" s="131" t="s">
        <v>18350</v>
      </c>
      <c r="G3365" s="142" t="s">
        <v>18357</v>
      </c>
      <c r="H3365" s="141" t="s">
        <v>6071</v>
      </c>
      <c r="I3365" s="142">
        <v>4</v>
      </c>
      <c r="J3365" s="131" t="s">
        <v>12616</v>
      </c>
      <c r="K3365" s="131" t="s">
        <v>14523</v>
      </c>
      <c r="L3365" s="142">
        <v>4</v>
      </c>
      <c r="M3365" s="27">
        <f t="shared" si="122"/>
        <v>520</v>
      </c>
      <c r="N3365" s="23"/>
      <c r="O3365" s="24" t="s">
        <v>32</v>
      </c>
    </row>
    <row r="3366" s="1" customFormat="1" ht="18.75" spans="1:15">
      <c r="A3366" s="121">
        <v>3362</v>
      </c>
      <c r="B3366" s="121" t="s">
        <v>14518</v>
      </c>
      <c r="C3366" s="121" t="s">
        <v>11004</v>
      </c>
      <c r="D3366" s="121" t="s">
        <v>10034</v>
      </c>
      <c r="E3366" s="121" t="s">
        <v>14519</v>
      </c>
      <c r="F3366" s="131" t="s">
        <v>18350</v>
      </c>
      <c r="G3366" s="142" t="s">
        <v>18358</v>
      </c>
      <c r="H3366" s="131" t="s">
        <v>1583</v>
      </c>
      <c r="I3366" s="142">
        <v>4</v>
      </c>
      <c r="J3366" s="131" t="s">
        <v>12616</v>
      </c>
      <c r="K3366" s="131" t="s">
        <v>14523</v>
      </c>
      <c r="L3366" s="142">
        <v>4</v>
      </c>
      <c r="M3366" s="27">
        <f t="shared" si="122"/>
        <v>520</v>
      </c>
      <c r="N3366" s="23"/>
      <c r="O3366" s="24" t="s">
        <v>32</v>
      </c>
    </row>
    <row r="3367" s="1" customFormat="1" ht="18.75" spans="1:15">
      <c r="A3367" s="121">
        <v>3363</v>
      </c>
      <c r="B3367" s="121" t="s">
        <v>14518</v>
      </c>
      <c r="C3367" s="121" t="s">
        <v>11004</v>
      </c>
      <c r="D3367" s="121" t="s">
        <v>10034</v>
      </c>
      <c r="E3367" s="121" t="s">
        <v>14519</v>
      </c>
      <c r="F3367" s="131" t="s">
        <v>18350</v>
      </c>
      <c r="G3367" s="142" t="s">
        <v>18359</v>
      </c>
      <c r="H3367" s="141" t="s">
        <v>6071</v>
      </c>
      <c r="I3367" s="142">
        <v>7</v>
      </c>
      <c r="J3367" s="131" t="s">
        <v>12616</v>
      </c>
      <c r="K3367" s="131" t="s">
        <v>14523</v>
      </c>
      <c r="L3367" s="142">
        <v>7</v>
      </c>
      <c r="M3367" s="27">
        <f t="shared" si="122"/>
        <v>910</v>
      </c>
      <c r="N3367" s="23"/>
      <c r="O3367" s="24" t="s">
        <v>32</v>
      </c>
    </row>
    <row r="3368" s="1" customFormat="1" ht="18.75" spans="1:15">
      <c r="A3368" s="121">
        <v>3364</v>
      </c>
      <c r="B3368" s="121" t="s">
        <v>14518</v>
      </c>
      <c r="C3368" s="121" t="s">
        <v>11004</v>
      </c>
      <c r="D3368" s="121" t="s">
        <v>10034</v>
      </c>
      <c r="E3368" s="121" t="s">
        <v>14519</v>
      </c>
      <c r="F3368" s="131" t="s">
        <v>18350</v>
      </c>
      <c r="G3368" s="142" t="s">
        <v>18360</v>
      </c>
      <c r="H3368" s="141" t="s">
        <v>6071</v>
      </c>
      <c r="I3368" s="142">
        <v>4</v>
      </c>
      <c r="J3368" s="131" t="s">
        <v>12616</v>
      </c>
      <c r="K3368" s="131" t="s">
        <v>14523</v>
      </c>
      <c r="L3368" s="142">
        <v>4</v>
      </c>
      <c r="M3368" s="27">
        <f t="shared" si="122"/>
        <v>520</v>
      </c>
      <c r="N3368" s="23"/>
      <c r="O3368" s="24" t="s">
        <v>32</v>
      </c>
    </row>
    <row r="3369" s="1" customFormat="1" ht="18.75" spans="1:15">
      <c r="A3369" s="121">
        <v>3365</v>
      </c>
      <c r="B3369" s="121" t="s">
        <v>14518</v>
      </c>
      <c r="C3369" s="121" t="s">
        <v>11004</v>
      </c>
      <c r="D3369" s="121" t="s">
        <v>10034</v>
      </c>
      <c r="E3369" s="121" t="s">
        <v>14519</v>
      </c>
      <c r="F3369" s="131" t="s">
        <v>18350</v>
      </c>
      <c r="G3369" s="142" t="s">
        <v>18361</v>
      </c>
      <c r="H3369" s="131" t="s">
        <v>1583</v>
      </c>
      <c r="I3369" s="142">
        <v>3</v>
      </c>
      <c r="J3369" s="131" t="s">
        <v>12616</v>
      </c>
      <c r="K3369" s="131" t="s">
        <v>14523</v>
      </c>
      <c r="L3369" s="142">
        <v>3</v>
      </c>
      <c r="M3369" s="27">
        <f t="shared" si="122"/>
        <v>390</v>
      </c>
      <c r="N3369" s="23"/>
      <c r="O3369" s="24" t="s">
        <v>32</v>
      </c>
    </row>
    <row r="3370" s="1" customFormat="1" ht="18.75" spans="1:15">
      <c r="A3370" s="121">
        <v>3366</v>
      </c>
      <c r="B3370" s="121" t="s">
        <v>14518</v>
      </c>
      <c r="C3370" s="121" t="s">
        <v>11004</v>
      </c>
      <c r="D3370" s="121" t="s">
        <v>10034</v>
      </c>
      <c r="E3370" s="121" t="s">
        <v>14519</v>
      </c>
      <c r="F3370" s="131" t="s">
        <v>18350</v>
      </c>
      <c r="G3370" s="142" t="s">
        <v>18362</v>
      </c>
      <c r="H3370" s="131" t="s">
        <v>1583</v>
      </c>
      <c r="I3370" s="142">
        <v>2</v>
      </c>
      <c r="J3370" s="131" t="s">
        <v>12616</v>
      </c>
      <c r="K3370" s="131" t="s">
        <v>14523</v>
      </c>
      <c r="L3370" s="142">
        <v>2</v>
      </c>
      <c r="M3370" s="27">
        <f t="shared" si="122"/>
        <v>260</v>
      </c>
      <c r="N3370" s="23"/>
      <c r="O3370" s="24" t="s">
        <v>32</v>
      </c>
    </row>
    <row r="3371" s="1" customFormat="1" ht="18.75" spans="1:15">
      <c r="A3371" s="121">
        <v>3367</v>
      </c>
      <c r="B3371" s="121" t="s">
        <v>14518</v>
      </c>
      <c r="C3371" s="121" t="s">
        <v>11004</v>
      </c>
      <c r="D3371" s="121" t="s">
        <v>10034</v>
      </c>
      <c r="E3371" s="121" t="s">
        <v>14519</v>
      </c>
      <c r="F3371" s="131" t="s">
        <v>18350</v>
      </c>
      <c r="G3371" s="142" t="s">
        <v>18363</v>
      </c>
      <c r="H3371" s="141" t="s">
        <v>6071</v>
      </c>
      <c r="I3371" s="142">
        <v>4</v>
      </c>
      <c r="J3371" s="131" t="s">
        <v>12616</v>
      </c>
      <c r="K3371" s="131" t="s">
        <v>14523</v>
      </c>
      <c r="L3371" s="142">
        <v>4</v>
      </c>
      <c r="M3371" s="27">
        <f t="shared" si="122"/>
        <v>520</v>
      </c>
      <c r="N3371" s="23"/>
      <c r="O3371" s="24" t="s">
        <v>32</v>
      </c>
    </row>
    <row r="3372" s="1" customFormat="1" ht="18.75" spans="1:15">
      <c r="A3372" s="121">
        <v>3368</v>
      </c>
      <c r="B3372" s="121" t="s">
        <v>14518</v>
      </c>
      <c r="C3372" s="121" t="s">
        <v>11004</v>
      </c>
      <c r="D3372" s="121" t="s">
        <v>10034</v>
      </c>
      <c r="E3372" s="121" t="s">
        <v>14519</v>
      </c>
      <c r="F3372" s="131" t="s">
        <v>18350</v>
      </c>
      <c r="G3372" s="142" t="s">
        <v>18364</v>
      </c>
      <c r="H3372" s="141" t="s">
        <v>6071</v>
      </c>
      <c r="I3372" s="142">
        <v>3</v>
      </c>
      <c r="J3372" s="131" t="s">
        <v>12616</v>
      </c>
      <c r="K3372" s="131" t="s">
        <v>14523</v>
      </c>
      <c r="L3372" s="142">
        <v>3</v>
      </c>
      <c r="M3372" s="27">
        <f t="shared" si="122"/>
        <v>390</v>
      </c>
      <c r="N3372" s="23"/>
      <c r="O3372" s="24" t="s">
        <v>32</v>
      </c>
    </row>
    <row r="3373" s="1" customFormat="1" ht="18.75" spans="1:15">
      <c r="A3373" s="121">
        <v>3369</v>
      </c>
      <c r="B3373" s="121" t="s">
        <v>14518</v>
      </c>
      <c r="C3373" s="121" t="s">
        <v>11004</v>
      </c>
      <c r="D3373" s="121" t="s">
        <v>10034</v>
      </c>
      <c r="E3373" s="121" t="s">
        <v>14519</v>
      </c>
      <c r="F3373" s="131" t="s">
        <v>18350</v>
      </c>
      <c r="G3373" s="142" t="s">
        <v>18365</v>
      </c>
      <c r="H3373" s="131" t="s">
        <v>1583</v>
      </c>
      <c r="I3373" s="142">
        <v>5</v>
      </c>
      <c r="J3373" s="131" t="s">
        <v>12616</v>
      </c>
      <c r="K3373" s="131" t="s">
        <v>14523</v>
      </c>
      <c r="L3373" s="142">
        <v>5</v>
      </c>
      <c r="M3373" s="27">
        <f t="shared" si="122"/>
        <v>650</v>
      </c>
      <c r="N3373" s="23"/>
      <c r="O3373" s="24" t="s">
        <v>32</v>
      </c>
    </row>
    <row r="3374" s="1" customFormat="1" ht="18.75" spans="1:15">
      <c r="A3374" s="121">
        <v>3370</v>
      </c>
      <c r="B3374" s="121" t="s">
        <v>14518</v>
      </c>
      <c r="C3374" s="121" t="s">
        <v>11004</v>
      </c>
      <c r="D3374" s="121" t="s">
        <v>10034</v>
      </c>
      <c r="E3374" s="121" t="s">
        <v>14519</v>
      </c>
      <c r="F3374" s="131" t="s">
        <v>18350</v>
      </c>
      <c r="G3374" s="142" t="s">
        <v>18366</v>
      </c>
      <c r="H3374" s="141" t="s">
        <v>6071</v>
      </c>
      <c r="I3374" s="142">
        <v>5</v>
      </c>
      <c r="J3374" s="131" t="s">
        <v>12616</v>
      </c>
      <c r="K3374" s="131" t="s">
        <v>14523</v>
      </c>
      <c r="L3374" s="142">
        <v>5</v>
      </c>
      <c r="M3374" s="27">
        <f t="shared" si="122"/>
        <v>650</v>
      </c>
      <c r="N3374" s="23"/>
      <c r="O3374" s="24" t="s">
        <v>32</v>
      </c>
    </row>
    <row r="3375" s="1" customFormat="1" ht="18.75" spans="1:15">
      <c r="A3375" s="121">
        <v>3371</v>
      </c>
      <c r="B3375" s="121" t="s">
        <v>14518</v>
      </c>
      <c r="C3375" s="121" t="s">
        <v>11004</v>
      </c>
      <c r="D3375" s="121" t="s">
        <v>10034</v>
      </c>
      <c r="E3375" s="121" t="s">
        <v>14519</v>
      </c>
      <c r="F3375" s="131" t="s">
        <v>18350</v>
      </c>
      <c r="G3375" s="142" t="s">
        <v>18367</v>
      </c>
      <c r="H3375" s="141" t="s">
        <v>6071</v>
      </c>
      <c r="I3375" s="142">
        <v>6</v>
      </c>
      <c r="J3375" s="144" t="s">
        <v>12539</v>
      </c>
      <c r="K3375" s="131" t="s">
        <v>14523</v>
      </c>
      <c r="L3375" s="142">
        <v>6</v>
      </c>
      <c r="M3375" s="27">
        <f t="shared" si="122"/>
        <v>780</v>
      </c>
      <c r="N3375" s="23"/>
      <c r="O3375" s="24" t="s">
        <v>32</v>
      </c>
    </row>
    <row r="3376" s="1" customFormat="1" ht="18.75" spans="1:15">
      <c r="A3376" s="121">
        <v>3372</v>
      </c>
      <c r="B3376" s="121" t="s">
        <v>14518</v>
      </c>
      <c r="C3376" s="121" t="s">
        <v>11004</v>
      </c>
      <c r="D3376" s="121" t="s">
        <v>10034</v>
      </c>
      <c r="E3376" s="121" t="s">
        <v>14519</v>
      </c>
      <c r="F3376" s="131" t="s">
        <v>18350</v>
      </c>
      <c r="G3376" s="142" t="s">
        <v>18368</v>
      </c>
      <c r="H3376" s="141" t="s">
        <v>6071</v>
      </c>
      <c r="I3376" s="142">
        <v>2</v>
      </c>
      <c r="J3376" s="144" t="s">
        <v>12539</v>
      </c>
      <c r="K3376" s="131" t="s">
        <v>14523</v>
      </c>
      <c r="L3376" s="142">
        <v>2</v>
      </c>
      <c r="M3376" s="27">
        <f t="shared" si="122"/>
        <v>260</v>
      </c>
      <c r="N3376" s="23"/>
      <c r="O3376" s="24" t="s">
        <v>32</v>
      </c>
    </row>
    <row r="3377" s="1" customFormat="1" ht="18.75" spans="1:15">
      <c r="A3377" s="121">
        <v>3373</v>
      </c>
      <c r="B3377" s="121" t="s">
        <v>14518</v>
      </c>
      <c r="C3377" s="121" t="s">
        <v>11004</v>
      </c>
      <c r="D3377" s="121" t="s">
        <v>10034</v>
      </c>
      <c r="E3377" s="121" t="s">
        <v>14519</v>
      </c>
      <c r="F3377" s="131" t="s">
        <v>18350</v>
      </c>
      <c r="G3377" s="142" t="s">
        <v>18369</v>
      </c>
      <c r="H3377" s="131" t="s">
        <v>1583</v>
      </c>
      <c r="I3377" s="142">
        <v>6</v>
      </c>
      <c r="J3377" s="144" t="s">
        <v>12539</v>
      </c>
      <c r="K3377" s="131" t="s">
        <v>14523</v>
      </c>
      <c r="L3377" s="142">
        <v>6</v>
      </c>
      <c r="M3377" s="27">
        <f t="shared" si="122"/>
        <v>780</v>
      </c>
      <c r="N3377" s="23"/>
      <c r="O3377" s="24" t="s">
        <v>32</v>
      </c>
    </row>
    <row r="3378" s="1" customFormat="1" ht="18.75" spans="1:15">
      <c r="A3378" s="121">
        <v>3374</v>
      </c>
      <c r="B3378" s="121" t="s">
        <v>14518</v>
      </c>
      <c r="C3378" s="121" t="s">
        <v>11004</v>
      </c>
      <c r="D3378" s="121" t="s">
        <v>10034</v>
      </c>
      <c r="E3378" s="121" t="s">
        <v>14519</v>
      </c>
      <c r="F3378" s="131" t="s">
        <v>18350</v>
      </c>
      <c r="G3378" s="142" t="s">
        <v>18370</v>
      </c>
      <c r="H3378" s="141" t="s">
        <v>6071</v>
      </c>
      <c r="I3378" s="142">
        <v>6</v>
      </c>
      <c r="J3378" s="144" t="s">
        <v>12539</v>
      </c>
      <c r="K3378" s="131" t="s">
        <v>14523</v>
      </c>
      <c r="L3378" s="142">
        <v>6</v>
      </c>
      <c r="M3378" s="27">
        <f t="shared" si="122"/>
        <v>780</v>
      </c>
      <c r="N3378" s="23"/>
      <c r="O3378" s="24" t="s">
        <v>32</v>
      </c>
    </row>
    <row r="3379" s="1" customFormat="1" ht="18.75" spans="1:15">
      <c r="A3379" s="121">
        <v>3375</v>
      </c>
      <c r="B3379" s="121" t="s">
        <v>14518</v>
      </c>
      <c r="C3379" s="121" t="s">
        <v>11004</v>
      </c>
      <c r="D3379" s="121" t="s">
        <v>10034</v>
      </c>
      <c r="E3379" s="121" t="s">
        <v>14519</v>
      </c>
      <c r="F3379" s="131" t="s">
        <v>18350</v>
      </c>
      <c r="G3379" s="142" t="s">
        <v>18371</v>
      </c>
      <c r="H3379" s="141" t="s">
        <v>6071</v>
      </c>
      <c r="I3379" s="142">
        <v>3</v>
      </c>
      <c r="J3379" s="144" t="s">
        <v>12539</v>
      </c>
      <c r="K3379" s="131" t="s">
        <v>14523</v>
      </c>
      <c r="L3379" s="142">
        <v>3</v>
      </c>
      <c r="M3379" s="27">
        <f t="shared" si="122"/>
        <v>390</v>
      </c>
      <c r="N3379" s="23"/>
      <c r="O3379" s="24" t="s">
        <v>32</v>
      </c>
    </row>
    <row r="3380" s="1" customFormat="1" ht="18.75" spans="1:15">
      <c r="A3380" s="121">
        <v>3376</v>
      </c>
      <c r="B3380" s="121" t="s">
        <v>14518</v>
      </c>
      <c r="C3380" s="121" t="s">
        <v>11004</v>
      </c>
      <c r="D3380" s="121" t="s">
        <v>10034</v>
      </c>
      <c r="E3380" s="121" t="s">
        <v>14519</v>
      </c>
      <c r="F3380" s="131" t="s">
        <v>18350</v>
      </c>
      <c r="G3380" s="142" t="s">
        <v>18372</v>
      </c>
      <c r="H3380" s="141" t="s">
        <v>6071</v>
      </c>
      <c r="I3380" s="142">
        <v>4</v>
      </c>
      <c r="J3380" s="144" t="s">
        <v>12539</v>
      </c>
      <c r="K3380" s="131" t="s">
        <v>14523</v>
      </c>
      <c r="L3380" s="142">
        <v>4</v>
      </c>
      <c r="M3380" s="27">
        <f t="shared" si="122"/>
        <v>520</v>
      </c>
      <c r="N3380" s="23"/>
      <c r="O3380" s="24" t="s">
        <v>32</v>
      </c>
    </row>
    <row r="3381" s="1" customFormat="1" ht="18.75" spans="1:15">
      <c r="A3381" s="121">
        <v>3377</v>
      </c>
      <c r="B3381" s="121" t="s">
        <v>14518</v>
      </c>
      <c r="C3381" s="121" t="s">
        <v>11004</v>
      </c>
      <c r="D3381" s="121" t="s">
        <v>10034</v>
      </c>
      <c r="E3381" s="121" t="s">
        <v>14519</v>
      </c>
      <c r="F3381" s="131" t="s">
        <v>18350</v>
      </c>
      <c r="G3381" s="142" t="s">
        <v>18373</v>
      </c>
      <c r="H3381" s="141" t="s">
        <v>6071</v>
      </c>
      <c r="I3381" s="142">
        <v>4</v>
      </c>
      <c r="J3381" s="144" t="s">
        <v>12539</v>
      </c>
      <c r="K3381" s="131" t="s">
        <v>14523</v>
      </c>
      <c r="L3381" s="142">
        <v>4</v>
      </c>
      <c r="M3381" s="27">
        <f t="shared" si="122"/>
        <v>520</v>
      </c>
      <c r="N3381" s="23"/>
      <c r="O3381" s="24" t="s">
        <v>32</v>
      </c>
    </row>
    <row r="3382" s="1" customFormat="1" ht="18.75" spans="1:15">
      <c r="A3382" s="121">
        <v>3378</v>
      </c>
      <c r="B3382" s="121" t="s">
        <v>14518</v>
      </c>
      <c r="C3382" s="121" t="s">
        <v>11004</v>
      </c>
      <c r="D3382" s="121" t="s">
        <v>10034</v>
      </c>
      <c r="E3382" s="121" t="s">
        <v>14519</v>
      </c>
      <c r="F3382" s="131" t="s">
        <v>18350</v>
      </c>
      <c r="G3382" s="142" t="s">
        <v>18374</v>
      </c>
      <c r="H3382" s="131" t="s">
        <v>1583</v>
      </c>
      <c r="I3382" s="142">
        <v>5</v>
      </c>
      <c r="J3382" s="144" t="s">
        <v>12539</v>
      </c>
      <c r="K3382" s="141" t="s">
        <v>18375</v>
      </c>
      <c r="L3382" s="142">
        <v>5</v>
      </c>
      <c r="M3382" s="27">
        <f t="shared" si="122"/>
        <v>650</v>
      </c>
      <c r="N3382" s="23"/>
      <c r="O3382" s="24" t="s">
        <v>32</v>
      </c>
    </row>
    <row r="3383" s="1" customFormat="1" ht="18.75" spans="1:15">
      <c r="A3383" s="121">
        <v>3379</v>
      </c>
      <c r="B3383" s="121" t="s">
        <v>14518</v>
      </c>
      <c r="C3383" s="121" t="s">
        <v>11004</v>
      </c>
      <c r="D3383" s="121" t="s">
        <v>10034</v>
      </c>
      <c r="E3383" s="121" t="s">
        <v>14519</v>
      </c>
      <c r="F3383" s="131" t="s">
        <v>18350</v>
      </c>
      <c r="G3383" s="142" t="s">
        <v>18376</v>
      </c>
      <c r="H3383" s="141" t="s">
        <v>6071</v>
      </c>
      <c r="I3383" s="142">
        <v>4</v>
      </c>
      <c r="J3383" s="144" t="s">
        <v>12539</v>
      </c>
      <c r="K3383" s="131" t="s">
        <v>14523</v>
      </c>
      <c r="L3383" s="142">
        <v>4</v>
      </c>
      <c r="M3383" s="27">
        <f t="shared" si="122"/>
        <v>520</v>
      </c>
      <c r="N3383" s="23"/>
      <c r="O3383" s="24" t="s">
        <v>32</v>
      </c>
    </row>
    <row r="3384" s="1" customFormat="1" ht="18.75" spans="1:15">
      <c r="A3384" s="121">
        <v>3380</v>
      </c>
      <c r="B3384" s="121" t="s">
        <v>14518</v>
      </c>
      <c r="C3384" s="121" t="s">
        <v>11004</v>
      </c>
      <c r="D3384" s="121" t="s">
        <v>10034</v>
      </c>
      <c r="E3384" s="121" t="s">
        <v>14519</v>
      </c>
      <c r="F3384" s="131" t="s">
        <v>18350</v>
      </c>
      <c r="G3384" s="142" t="s">
        <v>18377</v>
      </c>
      <c r="H3384" s="141" t="s">
        <v>6071</v>
      </c>
      <c r="I3384" s="142">
        <v>5</v>
      </c>
      <c r="J3384" s="144" t="s">
        <v>12539</v>
      </c>
      <c r="K3384" s="131" t="s">
        <v>14523</v>
      </c>
      <c r="L3384" s="142">
        <v>5</v>
      </c>
      <c r="M3384" s="27">
        <f t="shared" si="122"/>
        <v>650</v>
      </c>
      <c r="N3384" s="23"/>
      <c r="O3384" s="24" t="s">
        <v>32</v>
      </c>
    </row>
    <row r="3385" s="1" customFormat="1" ht="18.75" spans="1:15">
      <c r="A3385" s="121">
        <v>3381</v>
      </c>
      <c r="B3385" s="121" t="s">
        <v>14518</v>
      </c>
      <c r="C3385" s="121" t="s">
        <v>11004</v>
      </c>
      <c r="D3385" s="121" t="s">
        <v>10034</v>
      </c>
      <c r="E3385" s="121" t="s">
        <v>14519</v>
      </c>
      <c r="F3385" s="131" t="s">
        <v>18350</v>
      </c>
      <c r="G3385" s="142" t="s">
        <v>18378</v>
      </c>
      <c r="H3385" s="141" t="s">
        <v>6071</v>
      </c>
      <c r="I3385" s="142">
        <v>8</v>
      </c>
      <c r="J3385" s="144" t="s">
        <v>12539</v>
      </c>
      <c r="K3385" s="131" t="s">
        <v>14523</v>
      </c>
      <c r="L3385" s="142">
        <v>8</v>
      </c>
      <c r="M3385" s="27">
        <f t="shared" si="122"/>
        <v>1040</v>
      </c>
      <c r="N3385" s="23"/>
      <c r="O3385" s="24" t="s">
        <v>32</v>
      </c>
    </row>
    <row r="3386" s="1" customFormat="1" ht="18.75" spans="1:15">
      <c r="A3386" s="121">
        <v>3382</v>
      </c>
      <c r="B3386" s="121" t="s">
        <v>14518</v>
      </c>
      <c r="C3386" s="121" t="s">
        <v>11004</v>
      </c>
      <c r="D3386" s="121" t="s">
        <v>10034</v>
      </c>
      <c r="E3386" s="121" t="s">
        <v>14519</v>
      </c>
      <c r="F3386" s="131" t="s">
        <v>18350</v>
      </c>
      <c r="G3386" s="142" t="s">
        <v>18379</v>
      </c>
      <c r="H3386" s="141" t="s">
        <v>6071</v>
      </c>
      <c r="I3386" s="142">
        <v>6</v>
      </c>
      <c r="J3386" s="144" t="s">
        <v>12539</v>
      </c>
      <c r="K3386" s="131" t="s">
        <v>14523</v>
      </c>
      <c r="L3386" s="142">
        <v>6</v>
      </c>
      <c r="M3386" s="27">
        <f t="shared" si="122"/>
        <v>780</v>
      </c>
      <c r="N3386" s="23"/>
      <c r="O3386" s="24" t="s">
        <v>32</v>
      </c>
    </row>
    <row r="3387" s="1" customFormat="1" ht="18.75" spans="1:15">
      <c r="A3387" s="121">
        <v>3383</v>
      </c>
      <c r="B3387" s="121" t="s">
        <v>14518</v>
      </c>
      <c r="C3387" s="121" t="s">
        <v>11004</v>
      </c>
      <c r="D3387" s="121" t="s">
        <v>10034</v>
      </c>
      <c r="E3387" s="121" t="s">
        <v>14519</v>
      </c>
      <c r="F3387" s="131" t="s">
        <v>18350</v>
      </c>
      <c r="G3387" s="142" t="s">
        <v>18380</v>
      </c>
      <c r="H3387" s="141" t="s">
        <v>6071</v>
      </c>
      <c r="I3387" s="142">
        <v>5</v>
      </c>
      <c r="J3387" s="144" t="s">
        <v>12539</v>
      </c>
      <c r="K3387" s="131" t="s">
        <v>14523</v>
      </c>
      <c r="L3387" s="142">
        <v>5</v>
      </c>
      <c r="M3387" s="27">
        <f t="shared" si="122"/>
        <v>650</v>
      </c>
      <c r="N3387" s="23"/>
      <c r="O3387" s="24" t="s">
        <v>32</v>
      </c>
    </row>
    <row r="3388" s="1" customFormat="1" ht="18.75" spans="1:15">
      <c r="A3388" s="121">
        <v>3384</v>
      </c>
      <c r="B3388" s="121" t="s">
        <v>14518</v>
      </c>
      <c r="C3388" s="121" t="s">
        <v>11004</v>
      </c>
      <c r="D3388" s="121" t="s">
        <v>10034</v>
      </c>
      <c r="E3388" s="121" t="s">
        <v>14519</v>
      </c>
      <c r="F3388" s="131" t="s">
        <v>18350</v>
      </c>
      <c r="G3388" s="142" t="s">
        <v>18381</v>
      </c>
      <c r="H3388" s="141" t="s">
        <v>6215</v>
      </c>
      <c r="I3388" s="142">
        <v>5</v>
      </c>
      <c r="J3388" s="144" t="s">
        <v>12539</v>
      </c>
      <c r="K3388" s="131" t="s">
        <v>14523</v>
      </c>
      <c r="L3388" s="142">
        <v>5</v>
      </c>
      <c r="M3388" s="27">
        <f t="shared" si="122"/>
        <v>650</v>
      </c>
      <c r="N3388" s="23"/>
      <c r="O3388" s="24" t="s">
        <v>32</v>
      </c>
    </row>
    <row r="3389" s="1" customFormat="1" ht="18.75" spans="1:15">
      <c r="A3389" s="121">
        <v>3385</v>
      </c>
      <c r="B3389" s="121" t="s">
        <v>14518</v>
      </c>
      <c r="C3389" s="121" t="s">
        <v>11004</v>
      </c>
      <c r="D3389" s="121" t="s">
        <v>10034</v>
      </c>
      <c r="E3389" s="121" t="s">
        <v>14519</v>
      </c>
      <c r="F3389" s="131" t="s">
        <v>18350</v>
      </c>
      <c r="G3389" s="142" t="s">
        <v>18382</v>
      </c>
      <c r="H3389" s="141" t="s">
        <v>6071</v>
      </c>
      <c r="I3389" s="142">
        <v>7</v>
      </c>
      <c r="J3389" s="144" t="s">
        <v>12584</v>
      </c>
      <c r="K3389" s="131" t="s">
        <v>14523</v>
      </c>
      <c r="L3389" s="142">
        <v>7</v>
      </c>
      <c r="M3389" s="27">
        <f t="shared" si="122"/>
        <v>910</v>
      </c>
      <c r="N3389" s="23"/>
      <c r="O3389" s="24" t="s">
        <v>32</v>
      </c>
    </row>
    <row r="3390" s="1" customFormat="1" ht="18.75" spans="1:15">
      <c r="A3390" s="121">
        <v>3386</v>
      </c>
      <c r="B3390" s="121" t="s">
        <v>14518</v>
      </c>
      <c r="C3390" s="121" t="s">
        <v>11004</v>
      </c>
      <c r="D3390" s="121" t="s">
        <v>10034</v>
      </c>
      <c r="E3390" s="121" t="s">
        <v>14519</v>
      </c>
      <c r="F3390" s="131" t="s">
        <v>18350</v>
      </c>
      <c r="G3390" s="142" t="s">
        <v>18383</v>
      </c>
      <c r="H3390" s="141" t="s">
        <v>6071</v>
      </c>
      <c r="I3390" s="142">
        <v>5</v>
      </c>
      <c r="J3390" s="144" t="s">
        <v>12584</v>
      </c>
      <c r="K3390" s="131" t="s">
        <v>14523</v>
      </c>
      <c r="L3390" s="142">
        <v>5</v>
      </c>
      <c r="M3390" s="27">
        <f t="shared" si="122"/>
        <v>650</v>
      </c>
      <c r="N3390" s="23"/>
      <c r="O3390" s="24" t="s">
        <v>32</v>
      </c>
    </row>
    <row r="3391" s="1" customFormat="1" ht="18.75" spans="1:15">
      <c r="A3391" s="121">
        <v>3387</v>
      </c>
      <c r="B3391" s="121" t="s">
        <v>14518</v>
      </c>
      <c r="C3391" s="121" t="s">
        <v>11004</v>
      </c>
      <c r="D3391" s="121" t="s">
        <v>10034</v>
      </c>
      <c r="E3391" s="121" t="s">
        <v>14519</v>
      </c>
      <c r="F3391" s="131" t="s">
        <v>18350</v>
      </c>
      <c r="G3391" s="142" t="s">
        <v>18384</v>
      </c>
      <c r="H3391" s="141" t="s">
        <v>6071</v>
      </c>
      <c r="I3391" s="142">
        <v>5</v>
      </c>
      <c r="J3391" s="144" t="s">
        <v>12584</v>
      </c>
      <c r="K3391" s="131" t="s">
        <v>14523</v>
      </c>
      <c r="L3391" s="142">
        <v>5</v>
      </c>
      <c r="M3391" s="27">
        <f t="shared" si="122"/>
        <v>650</v>
      </c>
      <c r="N3391" s="23"/>
      <c r="O3391" s="24" t="s">
        <v>32</v>
      </c>
    </row>
    <row r="3392" s="1" customFormat="1" ht="18.75" spans="1:15">
      <c r="A3392" s="121">
        <v>3388</v>
      </c>
      <c r="B3392" s="121" t="s">
        <v>14518</v>
      </c>
      <c r="C3392" s="121" t="s">
        <v>11004</v>
      </c>
      <c r="D3392" s="121" t="s">
        <v>10034</v>
      </c>
      <c r="E3392" s="121" t="s">
        <v>14519</v>
      </c>
      <c r="F3392" s="131" t="s">
        <v>18350</v>
      </c>
      <c r="G3392" s="142" t="s">
        <v>18385</v>
      </c>
      <c r="H3392" s="141" t="s">
        <v>1583</v>
      </c>
      <c r="I3392" s="142">
        <v>4</v>
      </c>
      <c r="J3392" s="144" t="s">
        <v>12584</v>
      </c>
      <c r="K3392" s="131" t="s">
        <v>14523</v>
      </c>
      <c r="L3392" s="142">
        <v>4</v>
      </c>
      <c r="M3392" s="27">
        <f t="shared" si="122"/>
        <v>520</v>
      </c>
      <c r="N3392" s="23"/>
      <c r="O3392" s="24" t="s">
        <v>32</v>
      </c>
    </row>
    <row r="3393" s="1" customFormat="1" ht="18.75" spans="1:15">
      <c r="A3393" s="121">
        <v>3389</v>
      </c>
      <c r="B3393" s="121" t="s">
        <v>14518</v>
      </c>
      <c r="C3393" s="121" t="s">
        <v>11004</v>
      </c>
      <c r="D3393" s="121" t="s">
        <v>10034</v>
      </c>
      <c r="E3393" s="121" t="s">
        <v>14519</v>
      </c>
      <c r="F3393" s="131" t="s">
        <v>18350</v>
      </c>
      <c r="G3393" s="142" t="s">
        <v>18386</v>
      </c>
      <c r="H3393" s="141" t="s">
        <v>6071</v>
      </c>
      <c r="I3393" s="142">
        <v>3</v>
      </c>
      <c r="J3393" s="144" t="s">
        <v>12584</v>
      </c>
      <c r="K3393" s="131" t="s">
        <v>14523</v>
      </c>
      <c r="L3393" s="142">
        <v>3</v>
      </c>
      <c r="M3393" s="27">
        <f t="shared" si="122"/>
        <v>390</v>
      </c>
      <c r="N3393" s="23"/>
      <c r="O3393" s="24" t="s">
        <v>32</v>
      </c>
    </row>
    <row r="3394" s="1" customFormat="1" ht="18.75" spans="1:15">
      <c r="A3394" s="121">
        <v>3390</v>
      </c>
      <c r="B3394" s="121" t="s">
        <v>14518</v>
      </c>
      <c r="C3394" s="121" t="s">
        <v>11004</v>
      </c>
      <c r="D3394" s="121" t="s">
        <v>10034</v>
      </c>
      <c r="E3394" s="121" t="s">
        <v>14519</v>
      </c>
      <c r="F3394" s="131" t="s">
        <v>18350</v>
      </c>
      <c r="G3394" s="142" t="s">
        <v>1847</v>
      </c>
      <c r="H3394" s="141" t="s">
        <v>6071</v>
      </c>
      <c r="I3394" s="142">
        <v>5</v>
      </c>
      <c r="J3394" s="144" t="s">
        <v>12584</v>
      </c>
      <c r="K3394" s="131" t="s">
        <v>14523</v>
      </c>
      <c r="L3394" s="142">
        <v>5</v>
      </c>
      <c r="M3394" s="27">
        <f t="shared" si="122"/>
        <v>650</v>
      </c>
      <c r="N3394" s="23"/>
      <c r="O3394" s="24" t="s">
        <v>32</v>
      </c>
    </row>
    <row r="3395" s="1" customFormat="1" ht="18.75" spans="1:15">
      <c r="A3395" s="121">
        <v>3391</v>
      </c>
      <c r="B3395" s="121" t="s">
        <v>14518</v>
      </c>
      <c r="C3395" s="121" t="s">
        <v>11004</v>
      </c>
      <c r="D3395" s="121" t="s">
        <v>10034</v>
      </c>
      <c r="E3395" s="121" t="s">
        <v>14519</v>
      </c>
      <c r="F3395" s="131" t="s">
        <v>18350</v>
      </c>
      <c r="G3395" s="142" t="s">
        <v>18387</v>
      </c>
      <c r="H3395" s="141" t="s">
        <v>6071</v>
      </c>
      <c r="I3395" s="142">
        <v>3</v>
      </c>
      <c r="J3395" s="144" t="s">
        <v>12584</v>
      </c>
      <c r="K3395" s="131" t="s">
        <v>14523</v>
      </c>
      <c r="L3395" s="142">
        <v>3</v>
      </c>
      <c r="M3395" s="27">
        <f t="shared" si="122"/>
        <v>390</v>
      </c>
      <c r="N3395" s="23"/>
      <c r="O3395" s="24" t="s">
        <v>32</v>
      </c>
    </row>
    <row r="3396" s="1" customFormat="1" ht="18.75" spans="1:15">
      <c r="A3396" s="121">
        <v>3392</v>
      </c>
      <c r="B3396" s="121" t="s">
        <v>14518</v>
      </c>
      <c r="C3396" s="121" t="s">
        <v>11004</v>
      </c>
      <c r="D3396" s="121" t="s">
        <v>10034</v>
      </c>
      <c r="E3396" s="121" t="s">
        <v>14519</v>
      </c>
      <c r="F3396" s="131" t="s">
        <v>18350</v>
      </c>
      <c r="G3396" s="142" t="s">
        <v>18388</v>
      </c>
      <c r="H3396" s="141" t="s">
        <v>6071</v>
      </c>
      <c r="I3396" s="142">
        <v>6</v>
      </c>
      <c r="J3396" s="144" t="s">
        <v>12584</v>
      </c>
      <c r="K3396" s="131" t="s">
        <v>14523</v>
      </c>
      <c r="L3396" s="142">
        <v>6</v>
      </c>
      <c r="M3396" s="27">
        <f t="shared" si="122"/>
        <v>780</v>
      </c>
      <c r="N3396" s="23"/>
      <c r="O3396" s="24" t="s">
        <v>32</v>
      </c>
    </row>
    <row r="3397" s="1" customFormat="1" ht="18.75" spans="1:15">
      <c r="A3397" s="121">
        <v>3393</v>
      </c>
      <c r="B3397" s="121" t="s">
        <v>14518</v>
      </c>
      <c r="C3397" s="121" t="s">
        <v>11004</v>
      </c>
      <c r="D3397" s="121" t="s">
        <v>10034</v>
      </c>
      <c r="E3397" s="121" t="s">
        <v>14519</v>
      </c>
      <c r="F3397" s="131" t="s">
        <v>18350</v>
      </c>
      <c r="G3397" s="142" t="s">
        <v>18389</v>
      </c>
      <c r="H3397" s="141" t="s">
        <v>6071</v>
      </c>
      <c r="I3397" s="142">
        <v>2</v>
      </c>
      <c r="J3397" s="144" t="s">
        <v>12584</v>
      </c>
      <c r="K3397" s="131" t="s">
        <v>14523</v>
      </c>
      <c r="L3397" s="142">
        <v>2</v>
      </c>
      <c r="M3397" s="27">
        <f t="shared" si="122"/>
        <v>260</v>
      </c>
      <c r="N3397" s="23"/>
      <c r="O3397" s="24" t="s">
        <v>32</v>
      </c>
    </row>
    <row r="3398" s="1" customFormat="1" ht="18.75" spans="1:15">
      <c r="A3398" s="121">
        <v>3394</v>
      </c>
      <c r="B3398" s="121" t="s">
        <v>14518</v>
      </c>
      <c r="C3398" s="121" t="s">
        <v>11004</v>
      </c>
      <c r="D3398" s="121" t="s">
        <v>10034</v>
      </c>
      <c r="E3398" s="121" t="s">
        <v>14519</v>
      </c>
      <c r="F3398" s="131" t="s">
        <v>18350</v>
      </c>
      <c r="G3398" s="142" t="s">
        <v>18390</v>
      </c>
      <c r="H3398" s="141" t="s">
        <v>6071</v>
      </c>
      <c r="I3398" s="142">
        <v>2</v>
      </c>
      <c r="J3398" s="144" t="s">
        <v>12584</v>
      </c>
      <c r="K3398" s="131" t="s">
        <v>14523</v>
      </c>
      <c r="L3398" s="142">
        <v>2</v>
      </c>
      <c r="M3398" s="27">
        <f t="shared" si="122"/>
        <v>260</v>
      </c>
      <c r="N3398" s="23"/>
      <c r="O3398" s="24" t="s">
        <v>32</v>
      </c>
    </row>
    <row r="3399" s="1" customFormat="1" ht="18.75" spans="1:15">
      <c r="A3399" s="121">
        <v>3395</v>
      </c>
      <c r="B3399" s="121" t="s">
        <v>14518</v>
      </c>
      <c r="C3399" s="121" t="s">
        <v>11004</v>
      </c>
      <c r="D3399" s="121" t="s">
        <v>10034</v>
      </c>
      <c r="E3399" s="121" t="s">
        <v>14519</v>
      </c>
      <c r="F3399" s="131" t="s">
        <v>18350</v>
      </c>
      <c r="G3399" s="142" t="s">
        <v>18391</v>
      </c>
      <c r="H3399" s="141" t="s">
        <v>6071</v>
      </c>
      <c r="I3399" s="142">
        <v>5</v>
      </c>
      <c r="J3399" s="144" t="s">
        <v>12584</v>
      </c>
      <c r="K3399" s="131" t="s">
        <v>14523</v>
      </c>
      <c r="L3399" s="142">
        <v>5</v>
      </c>
      <c r="M3399" s="27">
        <f t="shared" si="122"/>
        <v>650</v>
      </c>
      <c r="N3399" s="23"/>
      <c r="O3399" s="24" t="s">
        <v>32</v>
      </c>
    </row>
    <row r="3400" s="1" customFormat="1" ht="18.75" spans="1:15">
      <c r="A3400" s="121">
        <v>3396</v>
      </c>
      <c r="B3400" s="121" t="s">
        <v>14518</v>
      </c>
      <c r="C3400" s="121" t="s">
        <v>11004</v>
      </c>
      <c r="D3400" s="121" t="s">
        <v>10034</v>
      </c>
      <c r="E3400" s="121" t="s">
        <v>14519</v>
      </c>
      <c r="F3400" s="131" t="s">
        <v>18350</v>
      </c>
      <c r="G3400" s="142" t="s">
        <v>18392</v>
      </c>
      <c r="H3400" s="141" t="s">
        <v>6071</v>
      </c>
      <c r="I3400" s="142">
        <v>7</v>
      </c>
      <c r="J3400" s="144" t="s">
        <v>12584</v>
      </c>
      <c r="K3400" s="131" t="s">
        <v>14523</v>
      </c>
      <c r="L3400" s="142">
        <v>7</v>
      </c>
      <c r="M3400" s="27">
        <f t="shared" si="122"/>
        <v>910</v>
      </c>
      <c r="N3400" s="23"/>
      <c r="O3400" s="24" t="s">
        <v>32</v>
      </c>
    </row>
    <row r="3401" s="1" customFormat="1" ht="18.75" spans="1:15">
      <c r="A3401" s="121">
        <v>3397</v>
      </c>
      <c r="B3401" s="121" t="s">
        <v>14518</v>
      </c>
      <c r="C3401" s="121" t="s">
        <v>11004</v>
      </c>
      <c r="D3401" s="121" t="s">
        <v>10034</v>
      </c>
      <c r="E3401" s="121" t="s">
        <v>14519</v>
      </c>
      <c r="F3401" s="131" t="s">
        <v>18350</v>
      </c>
      <c r="G3401" s="142" t="s">
        <v>18393</v>
      </c>
      <c r="H3401" s="141" t="s">
        <v>1583</v>
      </c>
      <c r="I3401" s="142">
        <v>4</v>
      </c>
      <c r="J3401" s="144" t="s">
        <v>12575</v>
      </c>
      <c r="K3401" s="131" t="s">
        <v>14523</v>
      </c>
      <c r="L3401" s="142">
        <v>4</v>
      </c>
      <c r="M3401" s="27">
        <f t="shared" si="122"/>
        <v>520</v>
      </c>
      <c r="N3401" s="23"/>
      <c r="O3401" s="24" t="s">
        <v>32</v>
      </c>
    </row>
    <row r="3402" s="1" customFormat="1" ht="18.75" spans="1:15">
      <c r="A3402" s="121">
        <v>3398</v>
      </c>
      <c r="B3402" s="121" t="s">
        <v>14518</v>
      </c>
      <c r="C3402" s="121" t="s">
        <v>11004</v>
      </c>
      <c r="D3402" s="121" t="s">
        <v>10034</v>
      </c>
      <c r="E3402" s="121" t="s">
        <v>14519</v>
      </c>
      <c r="F3402" s="131" t="s">
        <v>18350</v>
      </c>
      <c r="G3402" s="142" t="s">
        <v>18394</v>
      </c>
      <c r="H3402" s="141" t="s">
        <v>1583</v>
      </c>
      <c r="I3402" s="142">
        <v>5</v>
      </c>
      <c r="J3402" s="144" t="s">
        <v>12575</v>
      </c>
      <c r="K3402" s="131" t="s">
        <v>14523</v>
      </c>
      <c r="L3402" s="142">
        <v>5</v>
      </c>
      <c r="M3402" s="27">
        <f t="shared" si="122"/>
        <v>650</v>
      </c>
      <c r="N3402" s="23"/>
      <c r="O3402" s="24" t="s">
        <v>32</v>
      </c>
    </row>
    <row r="3403" s="1" customFormat="1" ht="18.75" spans="1:15">
      <c r="A3403" s="121">
        <v>3399</v>
      </c>
      <c r="B3403" s="121" t="s">
        <v>14518</v>
      </c>
      <c r="C3403" s="121" t="s">
        <v>11004</v>
      </c>
      <c r="D3403" s="121" t="s">
        <v>10034</v>
      </c>
      <c r="E3403" s="121" t="s">
        <v>14519</v>
      </c>
      <c r="F3403" s="131" t="s">
        <v>18350</v>
      </c>
      <c r="G3403" s="142" t="s">
        <v>18395</v>
      </c>
      <c r="H3403" s="141" t="s">
        <v>1583</v>
      </c>
      <c r="I3403" s="142">
        <v>3</v>
      </c>
      <c r="J3403" s="144" t="s">
        <v>12575</v>
      </c>
      <c r="K3403" s="131" t="s">
        <v>14523</v>
      </c>
      <c r="L3403" s="142">
        <v>3</v>
      </c>
      <c r="M3403" s="27">
        <f t="shared" si="122"/>
        <v>390</v>
      </c>
      <c r="N3403" s="23"/>
      <c r="O3403" s="24" t="s">
        <v>32</v>
      </c>
    </row>
    <row r="3404" s="1" customFormat="1" ht="18.75" spans="1:15">
      <c r="A3404" s="121">
        <v>3400</v>
      </c>
      <c r="B3404" s="121" t="s">
        <v>14518</v>
      </c>
      <c r="C3404" s="121" t="s">
        <v>11004</v>
      </c>
      <c r="D3404" s="121" t="s">
        <v>10034</v>
      </c>
      <c r="E3404" s="121" t="s">
        <v>14519</v>
      </c>
      <c r="F3404" s="131" t="s">
        <v>18350</v>
      </c>
      <c r="G3404" s="142" t="s">
        <v>18396</v>
      </c>
      <c r="H3404" s="141" t="s">
        <v>1583</v>
      </c>
      <c r="I3404" s="142">
        <v>6</v>
      </c>
      <c r="J3404" s="144" t="s">
        <v>12575</v>
      </c>
      <c r="K3404" s="131" t="s">
        <v>14523</v>
      </c>
      <c r="L3404" s="142">
        <v>6</v>
      </c>
      <c r="M3404" s="27">
        <f t="shared" si="122"/>
        <v>780</v>
      </c>
      <c r="N3404" s="23"/>
      <c r="O3404" s="24" t="s">
        <v>32</v>
      </c>
    </row>
    <row r="3405" s="1" customFormat="1" ht="18.75" spans="1:15">
      <c r="A3405" s="121">
        <v>3401</v>
      </c>
      <c r="B3405" s="121" t="s">
        <v>14518</v>
      </c>
      <c r="C3405" s="121" t="s">
        <v>11004</v>
      </c>
      <c r="D3405" s="121" t="s">
        <v>10034</v>
      </c>
      <c r="E3405" s="121" t="s">
        <v>14519</v>
      </c>
      <c r="F3405" s="131" t="s">
        <v>18350</v>
      </c>
      <c r="G3405" s="142" t="s">
        <v>18397</v>
      </c>
      <c r="H3405" s="141" t="s">
        <v>1583</v>
      </c>
      <c r="I3405" s="142">
        <v>1</v>
      </c>
      <c r="J3405" s="144" t="s">
        <v>12575</v>
      </c>
      <c r="K3405" s="131" t="s">
        <v>14523</v>
      </c>
      <c r="L3405" s="142">
        <v>1</v>
      </c>
      <c r="M3405" s="27">
        <f t="shared" si="122"/>
        <v>130</v>
      </c>
      <c r="N3405" s="23"/>
      <c r="O3405" s="24" t="s">
        <v>32</v>
      </c>
    </row>
    <row r="3406" s="1" customFormat="1" ht="18.75" spans="1:15">
      <c r="A3406" s="121">
        <v>3402</v>
      </c>
      <c r="B3406" s="121" t="s">
        <v>14518</v>
      </c>
      <c r="C3406" s="121" t="s">
        <v>11004</v>
      </c>
      <c r="D3406" s="121" t="s">
        <v>10034</v>
      </c>
      <c r="E3406" s="121" t="s">
        <v>14519</v>
      </c>
      <c r="F3406" s="131" t="s">
        <v>18350</v>
      </c>
      <c r="G3406" s="142" t="s">
        <v>18398</v>
      </c>
      <c r="H3406" s="141" t="s">
        <v>1583</v>
      </c>
      <c r="I3406" s="142">
        <v>1</v>
      </c>
      <c r="J3406" s="144" t="s">
        <v>12575</v>
      </c>
      <c r="K3406" s="131" t="s">
        <v>14523</v>
      </c>
      <c r="L3406" s="142">
        <v>1</v>
      </c>
      <c r="M3406" s="27">
        <f t="shared" si="122"/>
        <v>130</v>
      </c>
      <c r="N3406" s="23"/>
      <c r="O3406" s="24" t="s">
        <v>32</v>
      </c>
    </row>
    <row r="3407" s="1" customFormat="1" ht="18.75" spans="1:15">
      <c r="A3407" s="121">
        <v>3403</v>
      </c>
      <c r="B3407" s="121" t="s">
        <v>14518</v>
      </c>
      <c r="C3407" s="121" t="s">
        <v>11004</v>
      </c>
      <c r="D3407" s="121" t="s">
        <v>10034</v>
      </c>
      <c r="E3407" s="121" t="s">
        <v>14519</v>
      </c>
      <c r="F3407" s="131" t="s">
        <v>18350</v>
      </c>
      <c r="G3407" s="142" t="s">
        <v>18399</v>
      </c>
      <c r="H3407" s="141" t="s">
        <v>1583</v>
      </c>
      <c r="I3407" s="142">
        <v>2</v>
      </c>
      <c r="J3407" s="144" t="s">
        <v>12575</v>
      </c>
      <c r="K3407" s="131" t="s">
        <v>14523</v>
      </c>
      <c r="L3407" s="142">
        <v>2</v>
      </c>
      <c r="M3407" s="27">
        <f t="shared" si="122"/>
        <v>260</v>
      </c>
      <c r="N3407" s="23"/>
      <c r="O3407" s="24" t="s">
        <v>32</v>
      </c>
    </row>
    <row r="3408" s="1" customFormat="1" ht="18.75" spans="1:15">
      <c r="A3408" s="121">
        <v>3404</v>
      </c>
      <c r="B3408" s="121" t="s">
        <v>14518</v>
      </c>
      <c r="C3408" s="121" t="s">
        <v>11004</v>
      </c>
      <c r="D3408" s="121" t="s">
        <v>10034</v>
      </c>
      <c r="E3408" s="121" t="s">
        <v>14519</v>
      </c>
      <c r="F3408" s="131" t="s">
        <v>18350</v>
      </c>
      <c r="G3408" s="142" t="s">
        <v>18400</v>
      </c>
      <c r="H3408" s="141" t="s">
        <v>6071</v>
      </c>
      <c r="I3408" s="142">
        <v>6</v>
      </c>
      <c r="J3408" s="144" t="s">
        <v>12575</v>
      </c>
      <c r="K3408" s="131" t="s">
        <v>14523</v>
      </c>
      <c r="L3408" s="142">
        <v>6</v>
      </c>
      <c r="M3408" s="27">
        <f t="shared" si="122"/>
        <v>780</v>
      </c>
      <c r="N3408" s="23"/>
      <c r="O3408" s="24" t="s">
        <v>32</v>
      </c>
    </row>
    <row r="3409" s="1" customFormat="1" ht="18.75" spans="1:15">
      <c r="A3409" s="121">
        <v>3405</v>
      </c>
      <c r="B3409" s="121" t="s">
        <v>14518</v>
      </c>
      <c r="C3409" s="121" t="s">
        <v>11004</v>
      </c>
      <c r="D3409" s="121" t="s">
        <v>10034</v>
      </c>
      <c r="E3409" s="121" t="s">
        <v>14519</v>
      </c>
      <c r="F3409" s="131" t="s">
        <v>18350</v>
      </c>
      <c r="G3409" s="142" t="s">
        <v>18401</v>
      </c>
      <c r="H3409" s="141" t="s">
        <v>6071</v>
      </c>
      <c r="I3409" s="142">
        <v>3</v>
      </c>
      <c r="J3409" s="144" t="s">
        <v>12575</v>
      </c>
      <c r="K3409" s="131" t="s">
        <v>14523</v>
      </c>
      <c r="L3409" s="142">
        <v>3</v>
      </c>
      <c r="M3409" s="27">
        <f t="shared" si="122"/>
        <v>390</v>
      </c>
      <c r="N3409" s="23"/>
      <c r="O3409" s="24" t="s">
        <v>32</v>
      </c>
    </row>
    <row r="3410" s="1" customFormat="1" ht="18.75" spans="1:15">
      <c r="A3410" s="121">
        <v>3406</v>
      </c>
      <c r="B3410" s="121" t="s">
        <v>14518</v>
      </c>
      <c r="C3410" s="121" t="s">
        <v>11004</v>
      </c>
      <c r="D3410" s="121" t="s">
        <v>10034</v>
      </c>
      <c r="E3410" s="121" t="s">
        <v>14519</v>
      </c>
      <c r="F3410" s="131" t="s">
        <v>18350</v>
      </c>
      <c r="G3410" s="142" t="s">
        <v>18402</v>
      </c>
      <c r="H3410" s="141" t="s">
        <v>6071</v>
      </c>
      <c r="I3410" s="142">
        <v>4</v>
      </c>
      <c r="J3410" s="144" t="s">
        <v>12575</v>
      </c>
      <c r="K3410" s="131" t="s">
        <v>14523</v>
      </c>
      <c r="L3410" s="142">
        <v>4</v>
      </c>
      <c r="M3410" s="27">
        <f t="shared" si="122"/>
        <v>520</v>
      </c>
      <c r="N3410" s="23"/>
      <c r="O3410" s="24" t="s">
        <v>32</v>
      </c>
    </row>
    <row r="3411" s="1" customFormat="1" ht="18.75" spans="1:15">
      <c r="A3411" s="121">
        <v>3407</v>
      </c>
      <c r="B3411" s="121" t="s">
        <v>14518</v>
      </c>
      <c r="C3411" s="121" t="s">
        <v>11004</v>
      </c>
      <c r="D3411" s="121" t="s">
        <v>10034</v>
      </c>
      <c r="E3411" s="121" t="s">
        <v>14519</v>
      </c>
      <c r="F3411" s="131" t="s">
        <v>18350</v>
      </c>
      <c r="G3411" s="142" t="s">
        <v>18403</v>
      </c>
      <c r="H3411" s="141" t="s">
        <v>6071</v>
      </c>
      <c r="I3411" s="142">
        <v>4</v>
      </c>
      <c r="J3411" s="144" t="s">
        <v>12575</v>
      </c>
      <c r="K3411" s="131" t="s">
        <v>14523</v>
      </c>
      <c r="L3411" s="142">
        <v>4</v>
      </c>
      <c r="M3411" s="27">
        <f t="shared" si="122"/>
        <v>520</v>
      </c>
      <c r="N3411" s="23"/>
      <c r="O3411" s="24" t="s">
        <v>32</v>
      </c>
    </row>
    <row r="3412" s="1" customFormat="1" ht="18.75" spans="1:15">
      <c r="A3412" s="121">
        <v>3408</v>
      </c>
      <c r="B3412" s="121" t="s">
        <v>14518</v>
      </c>
      <c r="C3412" s="121" t="s">
        <v>11004</v>
      </c>
      <c r="D3412" s="121" t="s">
        <v>10034</v>
      </c>
      <c r="E3412" s="121" t="s">
        <v>14519</v>
      </c>
      <c r="F3412" s="131" t="s">
        <v>18350</v>
      </c>
      <c r="G3412" s="142" t="s">
        <v>18404</v>
      </c>
      <c r="H3412" s="141" t="s">
        <v>6071</v>
      </c>
      <c r="I3412" s="142">
        <v>10</v>
      </c>
      <c r="J3412" s="144" t="s">
        <v>12575</v>
      </c>
      <c r="K3412" s="131" t="s">
        <v>14523</v>
      </c>
      <c r="L3412" s="142">
        <v>10</v>
      </c>
      <c r="M3412" s="27">
        <f t="shared" si="122"/>
        <v>1300</v>
      </c>
      <c r="N3412" s="23"/>
      <c r="O3412" s="24" t="s">
        <v>32</v>
      </c>
    </row>
    <row r="3413" s="1" customFormat="1" ht="18.75" spans="1:15">
      <c r="A3413" s="121">
        <v>3409</v>
      </c>
      <c r="B3413" s="121" t="s">
        <v>14518</v>
      </c>
      <c r="C3413" s="121" t="s">
        <v>11004</v>
      </c>
      <c r="D3413" s="121" t="s">
        <v>10034</v>
      </c>
      <c r="E3413" s="121" t="s">
        <v>14519</v>
      </c>
      <c r="F3413" s="131" t="s">
        <v>18350</v>
      </c>
      <c r="G3413" s="142" t="s">
        <v>18405</v>
      </c>
      <c r="H3413" s="141" t="s">
        <v>6071</v>
      </c>
      <c r="I3413" s="142">
        <v>1</v>
      </c>
      <c r="J3413" s="144" t="s">
        <v>12575</v>
      </c>
      <c r="K3413" s="131" t="s">
        <v>14523</v>
      </c>
      <c r="L3413" s="142">
        <v>1</v>
      </c>
      <c r="M3413" s="27">
        <f t="shared" si="122"/>
        <v>130</v>
      </c>
      <c r="N3413" s="23"/>
      <c r="O3413" s="24" t="s">
        <v>32</v>
      </c>
    </row>
    <row r="3414" s="1" customFormat="1" ht="18.75" spans="1:15">
      <c r="A3414" s="121">
        <v>3410</v>
      </c>
      <c r="B3414" s="121" t="s">
        <v>14518</v>
      </c>
      <c r="C3414" s="121" t="s">
        <v>11004</v>
      </c>
      <c r="D3414" s="121" t="s">
        <v>10034</v>
      </c>
      <c r="E3414" s="121" t="s">
        <v>14519</v>
      </c>
      <c r="F3414" s="131" t="s">
        <v>18350</v>
      </c>
      <c r="G3414" s="142" t="s">
        <v>18406</v>
      </c>
      <c r="H3414" s="141" t="s">
        <v>6071</v>
      </c>
      <c r="I3414" s="142">
        <v>2</v>
      </c>
      <c r="J3414" s="144" t="s">
        <v>12575</v>
      </c>
      <c r="K3414" s="131" t="s">
        <v>14523</v>
      </c>
      <c r="L3414" s="142">
        <v>2</v>
      </c>
      <c r="M3414" s="27">
        <f t="shared" si="122"/>
        <v>260</v>
      </c>
      <c r="N3414" s="23"/>
      <c r="O3414" s="24" t="s">
        <v>32</v>
      </c>
    </row>
    <row r="3415" s="1" customFormat="1" ht="18.75" spans="1:15">
      <c r="A3415" s="121">
        <v>3411</v>
      </c>
      <c r="B3415" s="121" t="s">
        <v>14518</v>
      </c>
      <c r="C3415" s="121" t="s">
        <v>11004</v>
      </c>
      <c r="D3415" s="121" t="s">
        <v>10034</v>
      </c>
      <c r="E3415" s="121" t="s">
        <v>14519</v>
      </c>
      <c r="F3415" s="131" t="s">
        <v>18350</v>
      </c>
      <c r="G3415" s="142" t="s">
        <v>18407</v>
      </c>
      <c r="H3415" s="141" t="s">
        <v>6071</v>
      </c>
      <c r="I3415" s="142">
        <v>4</v>
      </c>
      <c r="J3415" s="144" t="s">
        <v>12575</v>
      </c>
      <c r="K3415" s="131" t="s">
        <v>14523</v>
      </c>
      <c r="L3415" s="142">
        <v>4</v>
      </c>
      <c r="M3415" s="27">
        <f t="shared" si="122"/>
        <v>520</v>
      </c>
      <c r="N3415" s="23"/>
      <c r="O3415" s="24" t="s">
        <v>32</v>
      </c>
    </row>
    <row r="3416" s="1" customFormat="1" ht="18.75" spans="1:15">
      <c r="A3416" s="121">
        <v>3412</v>
      </c>
      <c r="B3416" s="121" t="s">
        <v>14518</v>
      </c>
      <c r="C3416" s="121" t="s">
        <v>11004</v>
      </c>
      <c r="D3416" s="121" t="s">
        <v>10034</v>
      </c>
      <c r="E3416" s="121" t="s">
        <v>14519</v>
      </c>
      <c r="F3416" s="131" t="s">
        <v>18350</v>
      </c>
      <c r="G3416" s="142" t="s">
        <v>18408</v>
      </c>
      <c r="H3416" s="141" t="s">
        <v>1583</v>
      </c>
      <c r="I3416" s="142">
        <v>2</v>
      </c>
      <c r="J3416" s="144" t="s">
        <v>12564</v>
      </c>
      <c r="K3416" s="131" t="s">
        <v>14523</v>
      </c>
      <c r="L3416" s="142">
        <v>2</v>
      </c>
      <c r="M3416" s="27">
        <f t="shared" ref="M3416:M3479" si="123">L3416*130</f>
        <v>260</v>
      </c>
      <c r="N3416" s="23"/>
      <c r="O3416" s="24" t="s">
        <v>32</v>
      </c>
    </row>
    <row r="3417" s="1" customFormat="1" ht="18.75" spans="1:15">
      <c r="A3417" s="121">
        <v>3413</v>
      </c>
      <c r="B3417" s="121" t="s">
        <v>14518</v>
      </c>
      <c r="C3417" s="121" t="s">
        <v>11004</v>
      </c>
      <c r="D3417" s="121" t="s">
        <v>10034</v>
      </c>
      <c r="E3417" s="121" t="s">
        <v>14519</v>
      </c>
      <c r="F3417" s="131" t="s">
        <v>18350</v>
      </c>
      <c r="G3417" s="142" t="s">
        <v>18409</v>
      </c>
      <c r="H3417" s="141" t="s">
        <v>6071</v>
      </c>
      <c r="I3417" s="142">
        <v>6</v>
      </c>
      <c r="J3417" s="144" t="s">
        <v>12564</v>
      </c>
      <c r="K3417" s="131" t="s">
        <v>14523</v>
      </c>
      <c r="L3417" s="142">
        <v>6</v>
      </c>
      <c r="M3417" s="27">
        <f t="shared" si="123"/>
        <v>780</v>
      </c>
      <c r="N3417" s="23"/>
      <c r="O3417" s="24" t="s">
        <v>32</v>
      </c>
    </row>
    <row r="3418" s="1" customFormat="1" ht="18.75" spans="1:15">
      <c r="A3418" s="121">
        <v>3414</v>
      </c>
      <c r="B3418" s="121" t="s">
        <v>14518</v>
      </c>
      <c r="C3418" s="121" t="s">
        <v>11004</v>
      </c>
      <c r="D3418" s="121" t="s">
        <v>10034</v>
      </c>
      <c r="E3418" s="121" t="s">
        <v>14519</v>
      </c>
      <c r="F3418" s="135" t="s">
        <v>18350</v>
      </c>
      <c r="G3418" s="158" t="s">
        <v>18410</v>
      </c>
      <c r="H3418" s="141" t="s">
        <v>6071</v>
      </c>
      <c r="I3418" s="158">
        <v>4</v>
      </c>
      <c r="J3418" s="141" t="s">
        <v>12564</v>
      </c>
      <c r="K3418" s="135" t="s">
        <v>14523</v>
      </c>
      <c r="L3418" s="158">
        <v>4</v>
      </c>
      <c r="M3418" s="27">
        <f t="shared" si="123"/>
        <v>520</v>
      </c>
      <c r="N3418" s="23"/>
      <c r="O3418" s="24" t="s">
        <v>32</v>
      </c>
    </row>
    <row r="3419" s="1" customFormat="1" ht="18.75" spans="1:15">
      <c r="A3419" s="121">
        <v>3415</v>
      </c>
      <c r="B3419" s="121" t="s">
        <v>14518</v>
      </c>
      <c r="C3419" s="121" t="s">
        <v>11004</v>
      </c>
      <c r="D3419" s="121" t="s">
        <v>10034</v>
      </c>
      <c r="E3419" s="121" t="s">
        <v>14519</v>
      </c>
      <c r="F3419" s="131" t="s">
        <v>18350</v>
      </c>
      <c r="G3419" s="142" t="s">
        <v>18411</v>
      </c>
      <c r="H3419" s="141" t="s">
        <v>6071</v>
      </c>
      <c r="I3419" s="142">
        <v>6</v>
      </c>
      <c r="J3419" s="144" t="s">
        <v>12564</v>
      </c>
      <c r="K3419" s="131" t="s">
        <v>14523</v>
      </c>
      <c r="L3419" s="142">
        <v>6</v>
      </c>
      <c r="M3419" s="27">
        <f t="shared" si="123"/>
        <v>780</v>
      </c>
      <c r="N3419" s="23"/>
      <c r="O3419" s="24" t="s">
        <v>32</v>
      </c>
    </row>
    <row r="3420" s="1" customFormat="1" ht="18.75" spans="1:15">
      <c r="A3420" s="121">
        <v>3416</v>
      </c>
      <c r="B3420" s="121" t="s">
        <v>14518</v>
      </c>
      <c r="C3420" s="121" t="s">
        <v>11004</v>
      </c>
      <c r="D3420" s="121" t="s">
        <v>10034</v>
      </c>
      <c r="E3420" s="121" t="s">
        <v>14519</v>
      </c>
      <c r="F3420" s="131" t="s">
        <v>18350</v>
      </c>
      <c r="G3420" s="142" t="s">
        <v>18412</v>
      </c>
      <c r="H3420" s="141" t="s">
        <v>6071</v>
      </c>
      <c r="I3420" s="142">
        <v>4</v>
      </c>
      <c r="J3420" s="144" t="s">
        <v>12564</v>
      </c>
      <c r="K3420" s="131" t="s">
        <v>14523</v>
      </c>
      <c r="L3420" s="142">
        <v>4</v>
      </c>
      <c r="M3420" s="27">
        <f t="shared" si="123"/>
        <v>520</v>
      </c>
      <c r="N3420" s="23"/>
      <c r="O3420" s="24" t="s">
        <v>32</v>
      </c>
    </row>
    <row r="3421" s="1" customFormat="1" ht="18.75" spans="1:15">
      <c r="A3421" s="121">
        <v>3417</v>
      </c>
      <c r="B3421" s="121" t="s">
        <v>14518</v>
      </c>
      <c r="C3421" s="121" t="s">
        <v>11004</v>
      </c>
      <c r="D3421" s="121" t="s">
        <v>10034</v>
      </c>
      <c r="E3421" s="121" t="s">
        <v>14519</v>
      </c>
      <c r="F3421" s="131" t="s">
        <v>18350</v>
      </c>
      <c r="G3421" s="142" t="s">
        <v>18413</v>
      </c>
      <c r="H3421" s="141" t="s">
        <v>6071</v>
      </c>
      <c r="I3421" s="142">
        <v>3</v>
      </c>
      <c r="J3421" s="144" t="s">
        <v>12564</v>
      </c>
      <c r="K3421" s="131" t="s">
        <v>14523</v>
      </c>
      <c r="L3421" s="142">
        <v>3</v>
      </c>
      <c r="M3421" s="27">
        <f t="shared" si="123"/>
        <v>390</v>
      </c>
      <c r="N3421" s="23"/>
      <c r="O3421" s="24" t="s">
        <v>32</v>
      </c>
    </row>
    <row r="3422" s="1" customFormat="1" ht="18.75" spans="1:15">
      <c r="A3422" s="121">
        <v>3418</v>
      </c>
      <c r="B3422" s="121" t="s">
        <v>14518</v>
      </c>
      <c r="C3422" s="121" t="s">
        <v>11004</v>
      </c>
      <c r="D3422" s="121" t="s">
        <v>10034</v>
      </c>
      <c r="E3422" s="121" t="s">
        <v>14519</v>
      </c>
      <c r="F3422" s="131" t="s">
        <v>18350</v>
      </c>
      <c r="G3422" s="142" t="s">
        <v>18414</v>
      </c>
      <c r="H3422" s="141" t="s">
        <v>6071</v>
      </c>
      <c r="I3422" s="142">
        <v>4</v>
      </c>
      <c r="J3422" s="144" t="s">
        <v>12564</v>
      </c>
      <c r="K3422" s="131" t="s">
        <v>14523</v>
      </c>
      <c r="L3422" s="142">
        <v>4</v>
      </c>
      <c r="M3422" s="27">
        <f t="shared" si="123"/>
        <v>520</v>
      </c>
      <c r="N3422" s="23"/>
      <c r="O3422" s="24" t="s">
        <v>32</v>
      </c>
    </row>
    <row r="3423" s="1" customFormat="1" ht="18.75" spans="1:15">
      <c r="A3423" s="121">
        <v>3419</v>
      </c>
      <c r="B3423" s="121" t="s">
        <v>14518</v>
      </c>
      <c r="C3423" s="121" t="s">
        <v>11004</v>
      </c>
      <c r="D3423" s="121" t="s">
        <v>10034</v>
      </c>
      <c r="E3423" s="121" t="s">
        <v>14519</v>
      </c>
      <c r="F3423" s="131" t="s">
        <v>18350</v>
      </c>
      <c r="G3423" s="142" t="s">
        <v>18415</v>
      </c>
      <c r="H3423" s="141" t="s">
        <v>6071</v>
      </c>
      <c r="I3423" s="142">
        <v>5</v>
      </c>
      <c r="J3423" s="144" t="s">
        <v>12564</v>
      </c>
      <c r="K3423" s="131" t="s">
        <v>14523</v>
      </c>
      <c r="L3423" s="142">
        <v>5</v>
      </c>
      <c r="M3423" s="27">
        <f t="shared" si="123"/>
        <v>650</v>
      </c>
      <c r="N3423" s="23"/>
      <c r="O3423" s="24" t="s">
        <v>32</v>
      </c>
    </row>
    <row r="3424" s="1" customFormat="1" ht="18.75" spans="1:15">
      <c r="A3424" s="121">
        <v>3420</v>
      </c>
      <c r="B3424" s="121" t="s">
        <v>14518</v>
      </c>
      <c r="C3424" s="121" t="s">
        <v>11004</v>
      </c>
      <c r="D3424" s="121" t="s">
        <v>10034</v>
      </c>
      <c r="E3424" s="121" t="s">
        <v>14519</v>
      </c>
      <c r="F3424" s="131" t="s">
        <v>18350</v>
      </c>
      <c r="G3424" s="142" t="s">
        <v>18416</v>
      </c>
      <c r="H3424" s="141" t="s">
        <v>6071</v>
      </c>
      <c r="I3424" s="142">
        <v>4</v>
      </c>
      <c r="J3424" s="144" t="s">
        <v>12564</v>
      </c>
      <c r="K3424" s="131" t="s">
        <v>14523</v>
      </c>
      <c r="L3424" s="142">
        <v>4</v>
      </c>
      <c r="M3424" s="27">
        <f t="shared" si="123"/>
        <v>520</v>
      </c>
      <c r="N3424" s="23"/>
      <c r="O3424" s="24" t="s">
        <v>32</v>
      </c>
    </row>
    <row r="3425" s="1" customFormat="1" ht="18.75" spans="1:15">
      <c r="A3425" s="121">
        <v>3421</v>
      </c>
      <c r="B3425" s="121" t="s">
        <v>14518</v>
      </c>
      <c r="C3425" s="121" t="s">
        <v>11004</v>
      </c>
      <c r="D3425" s="121" t="s">
        <v>10034</v>
      </c>
      <c r="E3425" s="121" t="s">
        <v>14519</v>
      </c>
      <c r="F3425" s="131" t="s">
        <v>18350</v>
      </c>
      <c r="G3425" s="142" t="s">
        <v>18417</v>
      </c>
      <c r="H3425" s="141" t="s">
        <v>6071</v>
      </c>
      <c r="I3425" s="142">
        <v>4</v>
      </c>
      <c r="J3425" s="144" t="s">
        <v>12564</v>
      </c>
      <c r="K3425" s="131" t="s">
        <v>14523</v>
      </c>
      <c r="L3425" s="142">
        <v>4</v>
      </c>
      <c r="M3425" s="27">
        <f t="shared" si="123"/>
        <v>520</v>
      </c>
      <c r="N3425" s="23"/>
      <c r="O3425" s="24" t="s">
        <v>32</v>
      </c>
    </row>
    <row r="3426" s="1" customFormat="1" ht="18.75" spans="1:15">
      <c r="A3426" s="121">
        <v>3422</v>
      </c>
      <c r="B3426" s="121" t="s">
        <v>14518</v>
      </c>
      <c r="C3426" s="121" t="s">
        <v>11004</v>
      </c>
      <c r="D3426" s="121" t="s">
        <v>10034</v>
      </c>
      <c r="E3426" s="121" t="s">
        <v>14519</v>
      </c>
      <c r="F3426" s="131" t="s">
        <v>18350</v>
      </c>
      <c r="G3426" s="142" t="s">
        <v>18418</v>
      </c>
      <c r="H3426" s="141" t="s">
        <v>6071</v>
      </c>
      <c r="I3426" s="142">
        <v>6</v>
      </c>
      <c r="J3426" s="144" t="s">
        <v>12564</v>
      </c>
      <c r="K3426" s="131" t="s">
        <v>14523</v>
      </c>
      <c r="L3426" s="142">
        <v>6</v>
      </c>
      <c r="M3426" s="27">
        <f t="shared" si="123"/>
        <v>780</v>
      </c>
      <c r="N3426" s="23"/>
      <c r="O3426" s="24" t="s">
        <v>32</v>
      </c>
    </row>
    <row r="3427" s="1" customFormat="1" ht="18.75" spans="1:15">
      <c r="A3427" s="121">
        <v>3423</v>
      </c>
      <c r="B3427" s="121" t="s">
        <v>14518</v>
      </c>
      <c r="C3427" s="121" t="s">
        <v>11004</v>
      </c>
      <c r="D3427" s="121" t="s">
        <v>10034</v>
      </c>
      <c r="E3427" s="121" t="s">
        <v>14519</v>
      </c>
      <c r="F3427" s="131" t="s">
        <v>18350</v>
      </c>
      <c r="G3427" s="142" t="s">
        <v>18419</v>
      </c>
      <c r="H3427" s="141" t="s">
        <v>6071</v>
      </c>
      <c r="I3427" s="142">
        <v>5</v>
      </c>
      <c r="J3427" s="144" t="s">
        <v>12564</v>
      </c>
      <c r="K3427" s="131" t="s">
        <v>14523</v>
      </c>
      <c r="L3427" s="142">
        <v>5</v>
      </c>
      <c r="M3427" s="27">
        <f t="shared" si="123"/>
        <v>650</v>
      </c>
      <c r="N3427" s="23"/>
      <c r="O3427" s="24" t="s">
        <v>32</v>
      </c>
    </row>
    <row r="3428" s="1" customFormat="1" ht="18.75" spans="1:15">
      <c r="A3428" s="121">
        <v>3424</v>
      </c>
      <c r="B3428" s="121" t="s">
        <v>14518</v>
      </c>
      <c r="C3428" s="121" t="s">
        <v>11004</v>
      </c>
      <c r="D3428" s="121" t="s">
        <v>10034</v>
      </c>
      <c r="E3428" s="121" t="s">
        <v>14519</v>
      </c>
      <c r="F3428" s="131" t="s">
        <v>18350</v>
      </c>
      <c r="G3428" s="142" t="s">
        <v>18420</v>
      </c>
      <c r="H3428" s="141" t="s">
        <v>6071</v>
      </c>
      <c r="I3428" s="142">
        <v>4</v>
      </c>
      <c r="J3428" s="144" t="s">
        <v>12564</v>
      </c>
      <c r="K3428" s="131" t="s">
        <v>14523</v>
      </c>
      <c r="L3428" s="142">
        <v>4</v>
      </c>
      <c r="M3428" s="27">
        <f t="shared" si="123"/>
        <v>520</v>
      </c>
      <c r="N3428" s="23"/>
      <c r="O3428" s="24" t="s">
        <v>32</v>
      </c>
    </row>
    <row r="3429" s="1" customFormat="1" ht="18.75" spans="1:15">
      <c r="A3429" s="121">
        <v>3425</v>
      </c>
      <c r="B3429" s="121" t="s">
        <v>14518</v>
      </c>
      <c r="C3429" s="121" t="s">
        <v>11004</v>
      </c>
      <c r="D3429" s="121" t="s">
        <v>10034</v>
      </c>
      <c r="E3429" s="121" t="s">
        <v>14519</v>
      </c>
      <c r="F3429" s="131" t="s">
        <v>18350</v>
      </c>
      <c r="G3429" s="142" t="s">
        <v>18421</v>
      </c>
      <c r="H3429" s="141" t="s">
        <v>6071</v>
      </c>
      <c r="I3429" s="158">
        <v>7</v>
      </c>
      <c r="J3429" s="144" t="s">
        <v>12564</v>
      </c>
      <c r="K3429" s="131" t="s">
        <v>14523</v>
      </c>
      <c r="L3429" s="142">
        <v>7</v>
      </c>
      <c r="M3429" s="27">
        <f t="shared" si="123"/>
        <v>910</v>
      </c>
      <c r="N3429" s="23"/>
      <c r="O3429" s="24" t="s">
        <v>32</v>
      </c>
    </row>
    <row r="3430" s="1" customFormat="1" ht="18.75" spans="1:15">
      <c r="A3430" s="121">
        <v>3426</v>
      </c>
      <c r="B3430" s="121" t="s">
        <v>14518</v>
      </c>
      <c r="C3430" s="121" t="s">
        <v>11004</v>
      </c>
      <c r="D3430" s="121" t="s">
        <v>10034</v>
      </c>
      <c r="E3430" s="121" t="s">
        <v>14519</v>
      </c>
      <c r="F3430" s="131" t="s">
        <v>18350</v>
      </c>
      <c r="G3430" s="142" t="s">
        <v>18422</v>
      </c>
      <c r="H3430" s="141" t="s">
        <v>6071</v>
      </c>
      <c r="I3430" s="142">
        <v>8</v>
      </c>
      <c r="J3430" s="144" t="s">
        <v>12564</v>
      </c>
      <c r="K3430" s="131" t="s">
        <v>14523</v>
      </c>
      <c r="L3430" s="142">
        <v>8</v>
      </c>
      <c r="M3430" s="27">
        <f t="shared" si="123"/>
        <v>1040</v>
      </c>
      <c r="N3430" s="23"/>
      <c r="O3430" s="24" t="s">
        <v>32</v>
      </c>
    </row>
    <row r="3431" s="1" customFormat="1" ht="18.75" spans="1:15">
      <c r="A3431" s="121">
        <v>3427</v>
      </c>
      <c r="B3431" s="121" t="s">
        <v>14518</v>
      </c>
      <c r="C3431" s="121" t="s">
        <v>11004</v>
      </c>
      <c r="D3431" s="121" t="s">
        <v>10034</v>
      </c>
      <c r="E3431" s="121" t="s">
        <v>14519</v>
      </c>
      <c r="F3431" s="131" t="s">
        <v>18350</v>
      </c>
      <c r="G3431" s="142" t="s">
        <v>18423</v>
      </c>
      <c r="H3431" s="141" t="s">
        <v>6071</v>
      </c>
      <c r="I3431" s="142">
        <v>3</v>
      </c>
      <c r="J3431" s="144" t="s">
        <v>12564</v>
      </c>
      <c r="K3431" s="131" t="s">
        <v>14523</v>
      </c>
      <c r="L3431" s="142">
        <v>3</v>
      </c>
      <c r="M3431" s="27">
        <f t="shared" si="123"/>
        <v>390</v>
      </c>
      <c r="N3431" s="23"/>
      <c r="O3431" s="24" t="s">
        <v>32</v>
      </c>
    </row>
    <row r="3432" s="1" customFormat="1" ht="18.75" spans="1:15">
      <c r="A3432" s="121">
        <v>3428</v>
      </c>
      <c r="B3432" s="121" t="s">
        <v>14518</v>
      </c>
      <c r="C3432" s="121" t="s">
        <v>11004</v>
      </c>
      <c r="D3432" s="121" t="s">
        <v>10034</v>
      </c>
      <c r="E3432" s="121" t="s">
        <v>14519</v>
      </c>
      <c r="F3432" s="131" t="s">
        <v>18350</v>
      </c>
      <c r="G3432" s="142" t="s">
        <v>18424</v>
      </c>
      <c r="H3432" s="141" t="s">
        <v>6071</v>
      </c>
      <c r="I3432" s="142">
        <v>4</v>
      </c>
      <c r="J3432" s="144" t="s">
        <v>12564</v>
      </c>
      <c r="K3432" s="131" t="s">
        <v>14523</v>
      </c>
      <c r="L3432" s="142">
        <v>4</v>
      </c>
      <c r="M3432" s="27">
        <f t="shared" si="123"/>
        <v>520</v>
      </c>
      <c r="N3432" s="23"/>
      <c r="O3432" s="24" t="s">
        <v>32</v>
      </c>
    </row>
    <row r="3433" s="1" customFormat="1" ht="18.75" spans="1:15">
      <c r="A3433" s="121">
        <v>3429</v>
      </c>
      <c r="B3433" s="121" t="s">
        <v>14518</v>
      </c>
      <c r="C3433" s="121" t="s">
        <v>11004</v>
      </c>
      <c r="D3433" s="121" t="s">
        <v>10034</v>
      </c>
      <c r="E3433" s="121" t="s">
        <v>14519</v>
      </c>
      <c r="F3433" s="131" t="s">
        <v>18350</v>
      </c>
      <c r="G3433" s="142" t="s">
        <v>18425</v>
      </c>
      <c r="H3433" s="141" t="s">
        <v>6071</v>
      </c>
      <c r="I3433" s="142">
        <v>3</v>
      </c>
      <c r="J3433" s="144" t="s">
        <v>12564</v>
      </c>
      <c r="K3433" s="131" t="s">
        <v>14523</v>
      </c>
      <c r="L3433" s="142">
        <v>3</v>
      </c>
      <c r="M3433" s="27">
        <f t="shared" si="123"/>
        <v>390</v>
      </c>
      <c r="N3433" s="23"/>
      <c r="O3433" s="24" t="s">
        <v>32</v>
      </c>
    </row>
    <row r="3434" s="1" customFormat="1" ht="18.75" spans="1:15">
      <c r="A3434" s="121">
        <v>3430</v>
      </c>
      <c r="B3434" s="121" t="s">
        <v>14518</v>
      </c>
      <c r="C3434" s="121" t="s">
        <v>11004</v>
      </c>
      <c r="D3434" s="121" t="s">
        <v>10034</v>
      </c>
      <c r="E3434" s="121" t="s">
        <v>14519</v>
      </c>
      <c r="F3434" s="131" t="s">
        <v>18350</v>
      </c>
      <c r="G3434" s="142" t="s">
        <v>18426</v>
      </c>
      <c r="H3434" s="141" t="s">
        <v>6071</v>
      </c>
      <c r="I3434" s="142">
        <v>4</v>
      </c>
      <c r="J3434" s="144" t="s">
        <v>12634</v>
      </c>
      <c r="K3434" s="131" t="s">
        <v>14523</v>
      </c>
      <c r="L3434" s="142">
        <v>4</v>
      </c>
      <c r="M3434" s="27">
        <f t="shared" si="123"/>
        <v>520</v>
      </c>
      <c r="N3434" s="23"/>
      <c r="O3434" s="24" t="s">
        <v>32</v>
      </c>
    </row>
    <row r="3435" s="1" customFormat="1" ht="18.75" spans="1:15">
      <c r="A3435" s="121">
        <v>3431</v>
      </c>
      <c r="B3435" s="121" t="s">
        <v>14518</v>
      </c>
      <c r="C3435" s="121" t="s">
        <v>11004</v>
      </c>
      <c r="D3435" s="121" t="s">
        <v>10034</v>
      </c>
      <c r="E3435" s="121" t="s">
        <v>14519</v>
      </c>
      <c r="F3435" s="131" t="s">
        <v>18350</v>
      </c>
      <c r="G3435" s="142" t="s">
        <v>18427</v>
      </c>
      <c r="H3435" s="141" t="s">
        <v>6071</v>
      </c>
      <c r="I3435" s="158">
        <v>6</v>
      </c>
      <c r="J3435" s="144" t="s">
        <v>12634</v>
      </c>
      <c r="K3435" s="131" t="s">
        <v>14523</v>
      </c>
      <c r="L3435" s="142">
        <v>6</v>
      </c>
      <c r="M3435" s="27">
        <f t="shared" si="123"/>
        <v>780</v>
      </c>
      <c r="N3435" s="23"/>
      <c r="O3435" s="24" t="s">
        <v>32</v>
      </c>
    </row>
    <row r="3436" s="1" customFormat="1" ht="18.75" spans="1:15">
      <c r="A3436" s="121">
        <v>3432</v>
      </c>
      <c r="B3436" s="121" t="s">
        <v>14518</v>
      </c>
      <c r="C3436" s="121" t="s">
        <v>11004</v>
      </c>
      <c r="D3436" s="121" t="s">
        <v>10034</v>
      </c>
      <c r="E3436" s="121" t="s">
        <v>14519</v>
      </c>
      <c r="F3436" s="131" t="s">
        <v>18350</v>
      </c>
      <c r="G3436" s="142" t="s">
        <v>18428</v>
      </c>
      <c r="H3436" s="141" t="s">
        <v>1583</v>
      </c>
      <c r="I3436" s="142">
        <v>3</v>
      </c>
      <c r="J3436" s="144" t="s">
        <v>12634</v>
      </c>
      <c r="K3436" s="131" t="s">
        <v>14523</v>
      </c>
      <c r="L3436" s="142">
        <v>3</v>
      </c>
      <c r="M3436" s="27">
        <f t="shared" si="123"/>
        <v>390</v>
      </c>
      <c r="N3436" s="23"/>
      <c r="O3436" s="24" t="s">
        <v>32</v>
      </c>
    </row>
    <row r="3437" s="1" customFormat="1" ht="18.75" spans="1:15">
      <c r="A3437" s="121">
        <v>3433</v>
      </c>
      <c r="B3437" s="121" t="s">
        <v>14518</v>
      </c>
      <c r="C3437" s="121" t="s">
        <v>11004</v>
      </c>
      <c r="D3437" s="121" t="s">
        <v>10034</v>
      </c>
      <c r="E3437" s="121" t="s">
        <v>14519</v>
      </c>
      <c r="F3437" s="131" t="s">
        <v>18350</v>
      </c>
      <c r="G3437" s="142" t="s">
        <v>18429</v>
      </c>
      <c r="H3437" s="141" t="s">
        <v>1583</v>
      </c>
      <c r="I3437" s="142">
        <v>6</v>
      </c>
      <c r="J3437" s="144" t="s">
        <v>12634</v>
      </c>
      <c r="K3437" s="131" t="s">
        <v>14523</v>
      </c>
      <c r="L3437" s="142">
        <v>6</v>
      </c>
      <c r="M3437" s="27">
        <f t="shared" si="123"/>
        <v>780</v>
      </c>
      <c r="N3437" s="23"/>
      <c r="O3437" s="24" t="s">
        <v>32</v>
      </c>
    </row>
    <row r="3438" s="1" customFormat="1" ht="18.75" spans="1:15">
      <c r="A3438" s="121">
        <v>3434</v>
      </c>
      <c r="B3438" s="121" t="s">
        <v>14518</v>
      </c>
      <c r="C3438" s="121" t="s">
        <v>11004</v>
      </c>
      <c r="D3438" s="121" t="s">
        <v>10034</v>
      </c>
      <c r="E3438" s="121" t="s">
        <v>14519</v>
      </c>
      <c r="F3438" s="131" t="s">
        <v>18350</v>
      </c>
      <c r="G3438" s="142" t="s">
        <v>16417</v>
      </c>
      <c r="H3438" s="141" t="s">
        <v>1583</v>
      </c>
      <c r="I3438" s="142">
        <v>3</v>
      </c>
      <c r="J3438" s="144" t="s">
        <v>12634</v>
      </c>
      <c r="K3438" s="131" t="s">
        <v>14523</v>
      </c>
      <c r="L3438" s="142">
        <v>3</v>
      </c>
      <c r="M3438" s="27">
        <f t="shared" si="123"/>
        <v>390</v>
      </c>
      <c r="N3438" s="23"/>
      <c r="O3438" s="24" t="s">
        <v>32</v>
      </c>
    </row>
    <row r="3439" s="1" customFormat="1" ht="18.75" spans="1:15">
      <c r="A3439" s="121">
        <v>3435</v>
      </c>
      <c r="B3439" s="121" t="s">
        <v>14518</v>
      </c>
      <c r="C3439" s="121" t="s">
        <v>11004</v>
      </c>
      <c r="D3439" s="121" t="s">
        <v>10034</v>
      </c>
      <c r="E3439" s="121" t="s">
        <v>14519</v>
      </c>
      <c r="F3439" s="131" t="s">
        <v>18350</v>
      </c>
      <c r="G3439" s="142" t="s">
        <v>18430</v>
      </c>
      <c r="H3439" s="141" t="s">
        <v>6071</v>
      </c>
      <c r="I3439" s="142">
        <v>3</v>
      </c>
      <c r="J3439" s="144" t="s">
        <v>12634</v>
      </c>
      <c r="K3439" s="131" t="s">
        <v>14523</v>
      </c>
      <c r="L3439" s="142">
        <v>3</v>
      </c>
      <c r="M3439" s="27">
        <f t="shared" si="123"/>
        <v>390</v>
      </c>
      <c r="N3439" s="23"/>
      <c r="O3439" s="24" t="s">
        <v>32</v>
      </c>
    </row>
    <row r="3440" s="1" customFormat="1" ht="18.75" spans="1:15">
      <c r="A3440" s="121">
        <v>3436</v>
      </c>
      <c r="B3440" s="121" t="s">
        <v>14518</v>
      </c>
      <c r="C3440" s="121" t="s">
        <v>11004</v>
      </c>
      <c r="D3440" s="121" t="s">
        <v>10034</v>
      </c>
      <c r="E3440" s="121" t="s">
        <v>14519</v>
      </c>
      <c r="F3440" s="131" t="s">
        <v>18350</v>
      </c>
      <c r="G3440" s="142" t="s">
        <v>18431</v>
      </c>
      <c r="H3440" s="141" t="s">
        <v>6071</v>
      </c>
      <c r="I3440" s="142">
        <v>4</v>
      </c>
      <c r="J3440" s="144" t="s">
        <v>12634</v>
      </c>
      <c r="K3440" s="131" t="s">
        <v>14523</v>
      </c>
      <c r="L3440" s="142">
        <v>4</v>
      </c>
      <c r="M3440" s="27">
        <f t="shared" si="123"/>
        <v>520</v>
      </c>
      <c r="N3440" s="23"/>
      <c r="O3440" s="24" t="s">
        <v>32</v>
      </c>
    </row>
    <row r="3441" s="1" customFormat="1" ht="18.75" spans="1:15">
      <c r="A3441" s="121">
        <v>3437</v>
      </c>
      <c r="B3441" s="121" t="s">
        <v>14518</v>
      </c>
      <c r="C3441" s="121" t="s">
        <v>11004</v>
      </c>
      <c r="D3441" s="121" t="s">
        <v>10034</v>
      </c>
      <c r="E3441" s="121" t="s">
        <v>14519</v>
      </c>
      <c r="F3441" s="131" t="s">
        <v>18350</v>
      </c>
      <c r="G3441" s="142" t="s">
        <v>18432</v>
      </c>
      <c r="H3441" s="141" t="s">
        <v>6071</v>
      </c>
      <c r="I3441" s="142">
        <v>4</v>
      </c>
      <c r="J3441" s="144" t="s">
        <v>12634</v>
      </c>
      <c r="K3441" s="131" t="s">
        <v>14523</v>
      </c>
      <c r="L3441" s="142">
        <v>4</v>
      </c>
      <c r="M3441" s="27">
        <f t="shared" si="123"/>
        <v>520</v>
      </c>
      <c r="N3441" s="23"/>
      <c r="O3441" s="24" t="s">
        <v>32</v>
      </c>
    </row>
    <row r="3442" s="1" customFormat="1" ht="18.75" spans="1:15">
      <c r="A3442" s="121">
        <v>3438</v>
      </c>
      <c r="B3442" s="121" t="s">
        <v>14518</v>
      </c>
      <c r="C3442" s="121" t="s">
        <v>11004</v>
      </c>
      <c r="D3442" s="121" t="s">
        <v>10034</v>
      </c>
      <c r="E3442" s="121" t="s">
        <v>14519</v>
      </c>
      <c r="F3442" s="131" t="s">
        <v>18350</v>
      </c>
      <c r="G3442" s="142" t="s">
        <v>18433</v>
      </c>
      <c r="H3442" s="141" t="s">
        <v>6071</v>
      </c>
      <c r="I3442" s="142">
        <v>2</v>
      </c>
      <c r="J3442" s="144" t="s">
        <v>12634</v>
      </c>
      <c r="K3442" s="131" t="s">
        <v>14523</v>
      </c>
      <c r="L3442" s="142">
        <v>2</v>
      </c>
      <c r="M3442" s="27">
        <f t="shared" si="123"/>
        <v>260</v>
      </c>
      <c r="N3442" s="23"/>
      <c r="O3442" s="24" t="s">
        <v>32</v>
      </c>
    </row>
    <row r="3443" s="1" customFormat="1" ht="18.75" spans="1:15">
      <c r="A3443" s="121">
        <v>3439</v>
      </c>
      <c r="B3443" s="121" t="s">
        <v>14518</v>
      </c>
      <c r="C3443" s="121" t="s">
        <v>11004</v>
      </c>
      <c r="D3443" s="121" t="s">
        <v>10034</v>
      </c>
      <c r="E3443" s="121" t="s">
        <v>14519</v>
      </c>
      <c r="F3443" s="131" t="s">
        <v>18350</v>
      </c>
      <c r="G3443" s="142" t="s">
        <v>18434</v>
      </c>
      <c r="H3443" s="141" t="s">
        <v>6071</v>
      </c>
      <c r="I3443" s="142">
        <v>4</v>
      </c>
      <c r="J3443" s="144" t="s">
        <v>12634</v>
      </c>
      <c r="K3443" s="131" t="s">
        <v>14523</v>
      </c>
      <c r="L3443" s="142">
        <v>4</v>
      </c>
      <c r="M3443" s="27">
        <f t="shared" si="123"/>
        <v>520</v>
      </c>
      <c r="N3443" s="23"/>
      <c r="O3443" s="24" t="s">
        <v>32</v>
      </c>
    </row>
    <row r="3444" s="1" customFormat="1" ht="18.75" spans="1:15">
      <c r="A3444" s="121">
        <v>3440</v>
      </c>
      <c r="B3444" s="121" t="s">
        <v>14518</v>
      </c>
      <c r="C3444" s="121" t="s">
        <v>11004</v>
      </c>
      <c r="D3444" s="121" t="s">
        <v>10034</v>
      </c>
      <c r="E3444" s="121" t="s">
        <v>14519</v>
      </c>
      <c r="F3444" s="131" t="s">
        <v>18350</v>
      </c>
      <c r="G3444" s="142" t="s">
        <v>18435</v>
      </c>
      <c r="H3444" s="141" t="s">
        <v>6071</v>
      </c>
      <c r="I3444" s="142">
        <v>11</v>
      </c>
      <c r="J3444" s="144" t="s">
        <v>12634</v>
      </c>
      <c r="K3444" s="131" t="s">
        <v>14523</v>
      </c>
      <c r="L3444" s="142">
        <v>11</v>
      </c>
      <c r="M3444" s="27">
        <f t="shared" si="123"/>
        <v>1430</v>
      </c>
      <c r="N3444" s="23"/>
      <c r="O3444" s="24" t="s">
        <v>32</v>
      </c>
    </row>
    <row r="3445" s="1" customFormat="1" ht="18.75" spans="1:15">
      <c r="A3445" s="121">
        <v>3441</v>
      </c>
      <c r="B3445" s="121" t="s">
        <v>14518</v>
      </c>
      <c r="C3445" s="121" t="s">
        <v>11004</v>
      </c>
      <c r="D3445" s="121" t="s">
        <v>10034</v>
      </c>
      <c r="E3445" s="121" t="s">
        <v>14519</v>
      </c>
      <c r="F3445" s="131" t="s">
        <v>18350</v>
      </c>
      <c r="G3445" s="142" t="s">
        <v>562</v>
      </c>
      <c r="H3445" s="141" t="s">
        <v>6071</v>
      </c>
      <c r="I3445" s="142">
        <v>3</v>
      </c>
      <c r="J3445" s="144" t="s">
        <v>12634</v>
      </c>
      <c r="K3445" s="131" t="s">
        <v>14523</v>
      </c>
      <c r="L3445" s="142">
        <v>3</v>
      </c>
      <c r="M3445" s="27">
        <f t="shared" si="123"/>
        <v>390</v>
      </c>
      <c r="N3445" s="23"/>
      <c r="O3445" s="24" t="s">
        <v>32</v>
      </c>
    </row>
    <row r="3446" s="1" customFormat="1" ht="18.75" spans="1:15">
      <c r="A3446" s="121">
        <v>3442</v>
      </c>
      <c r="B3446" s="121" t="s">
        <v>14518</v>
      </c>
      <c r="C3446" s="121" t="s">
        <v>11004</v>
      </c>
      <c r="D3446" s="121" t="s">
        <v>10034</v>
      </c>
      <c r="E3446" s="121" t="s">
        <v>14519</v>
      </c>
      <c r="F3446" s="131" t="s">
        <v>18350</v>
      </c>
      <c r="G3446" s="142" t="s">
        <v>18436</v>
      </c>
      <c r="H3446" s="141" t="s">
        <v>6071</v>
      </c>
      <c r="I3446" s="142">
        <v>5</v>
      </c>
      <c r="J3446" s="144" t="s">
        <v>12634</v>
      </c>
      <c r="K3446" s="131" t="s">
        <v>14523</v>
      </c>
      <c r="L3446" s="142">
        <v>5</v>
      </c>
      <c r="M3446" s="27">
        <f t="shared" si="123"/>
        <v>650</v>
      </c>
      <c r="N3446" s="23"/>
      <c r="O3446" s="24" t="s">
        <v>32</v>
      </c>
    </row>
    <row r="3447" s="1" customFormat="1" ht="18.75" spans="1:15">
      <c r="A3447" s="121">
        <v>3443</v>
      </c>
      <c r="B3447" s="121" t="s">
        <v>14518</v>
      </c>
      <c r="C3447" s="121" t="s">
        <v>11004</v>
      </c>
      <c r="D3447" s="121" t="s">
        <v>10034</v>
      </c>
      <c r="E3447" s="121" t="s">
        <v>14519</v>
      </c>
      <c r="F3447" s="131" t="s">
        <v>18350</v>
      </c>
      <c r="G3447" s="142" t="s">
        <v>18437</v>
      </c>
      <c r="H3447" s="141" t="s">
        <v>6071</v>
      </c>
      <c r="I3447" s="142">
        <v>3</v>
      </c>
      <c r="J3447" s="144" t="s">
        <v>12634</v>
      </c>
      <c r="K3447" s="131" t="s">
        <v>14523</v>
      </c>
      <c r="L3447" s="142">
        <v>3</v>
      </c>
      <c r="M3447" s="27">
        <f t="shared" si="123"/>
        <v>390</v>
      </c>
      <c r="N3447" s="23"/>
      <c r="O3447" s="24" t="s">
        <v>32</v>
      </c>
    </row>
    <row r="3448" s="1" customFormat="1" ht="18.75" spans="1:15">
      <c r="A3448" s="121">
        <v>3444</v>
      </c>
      <c r="B3448" s="121" t="s">
        <v>14518</v>
      </c>
      <c r="C3448" s="121" t="s">
        <v>11004</v>
      </c>
      <c r="D3448" s="121" t="s">
        <v>10034</v>
      </c>
      <c r="E3448" s="121" t="s">
        <v>14519</v>
      </c>
      <c r="F3448" s="131" t="s">
        <v>18350</v>
      </c>
      <c r="G3448" s="142" t="s">
        <v>18438</v>
      </c>
      <c r="H3448" s="141" t="s">
        <v>6071</v>
      </c>
      <c r="I3448" s="142">
        <v>4</v>
      </c>
      <c r="J3448" s="144" t="s">
        <v>12634</v>
      </c>
      <c r="K3448" s="131" t="s">
        <v>14523</v>
      </c>
      <c r="L3448" s="142">
        <v>4</v>
      </c>
      <c r="M3448" s="27">
        <f t="shared" si="123"/>
        <v>520</v>
      </c>
      <c r="N3448" s="23"/>
      <c r="O3448" s="24" t="s">
        <v>32</v>
      </c>
    </row>
    <row r="3449" s="1" customFormat="1" ht="18.75" spans="1:15">
      <c r="A3449" s="121">
        <v>3445</v>
      </c>
      <c r="B3449" s="121" t="s">
        <v>14518</v>
      </c>
      <c r="C3449" s="121" t="s">
        <v>11004</v>
      </c>
      <c r="D3449" s="121" t="s">
        <v>10034</v>
      </c>
      <c r="E3449" s="121" t="s">
        <v>14519</v>
      </c>
      <c r="F3449" s="131" t="s">
        <v>18350</v>
      </c>
      <c r="G3449" s="142" t="s">
        <v>18439</v>
      </c>
      <c r="H3449" s="141" t="s">
        <v>6071</v>
      </c>
      <c r="I3449" s="142">
        <v>6</v>
      </c>
      <c r="J3449" s="144" t="s">
        <v>12634</v>
      </c>
      <c r="K3449" s="131" t="s">
        <v>14523</v>
      </c>
      <c r="L3449" s="142">
        <v>6</v>
      </c>
      <c r="M3449" s="27">
        <f t="shared" si="123"/>
        <v>780</v>
      </c>
      <c r="N3449" s="23"/>
      <c r="O3449" s="24" t="s">
        <v>32</v>
      </c>
    </row>
    <row r="3450" s="1" customFormat="1" ht="18.75" spans="1:15">
      <c r="A3450" s="121">
        <v>3446</v>
      </c>
      <c r="B3450" s="121" t="s">
        <v>14518</v>
      </c>
      <c r="C3450" s="121" t="s">
        <v>11004</v>
      </c>
      <c r="D3450" s="121" t="s">
        <v>10034</v>
      </c>
      <c r="E3450" s="121" t="s">
        <v>14519</v>
      </c>
      <c r="F3450" s="131" t="s">
        <v>18350</v>
      </c>
      <c r="G3450" s="142" t="s">
        <v>18440</v>
      </c>
      <c r="H3450" s="141" t="s">
        <v>6071</v>
      </c>
      <c r="I3450" s="142">
        <v>2</v>
      </c>
      <c r="J3450" s="144" t="s">
        <v>12634</v>
      </c>
      <c r="K3450" s="131" t="s">
        <v>14523</v>
      </c>
      <c r="L3450" s="142">
        <v>2</v>
      </c>
      <c r="M3450" s="27">
        <f t="shared" si="123"/>
        <v>260</v>
      </c>
      <c r="N3450" s="23"/>
      <c r="O3450" s="24" t="s">
        <v>32</v>
      </c>
    </row>
    <row r="3451" s="1" customFormat="1" ht="18.75" spans="1:15">
      <c r="A3451" s="121">
        <v>3447</v>
      </c>
      <c r="B3451" s="121" t="s">
        <v>14518</v>
      </c>
      <c r="C3451" s="121" t="s">
        <v>11004</v>
      </c>
      <c r="D3451" s="121" t="s">
        <v>10034</v>
      </c>
      <c r="E3451" s="121" t="s">
        <v>14519</v>
      </c>
      <c r="F3451" s="131" t="s">
        <v>18350</v>
      </c>
      <c r="G3451" s="142" t="s">
        <v>18441</v>
      </c>
      <c r="H3451" s="141" t="s">
        <v>6071</v>
      </c>
      <c r="I3451" s="142">
        <v>3</v>
      </c>
      <c r="J3451" s="144" t="s">
        <v>12634</v>
      </c>
      <c r="K3451" s="131" t="s">
        <v>14523</v>
      </c>
      <c r="L3451" s="142">
        <v>3</v>
      </c>
      <c r="M3451" s="27">
        <f t="shared" si="123"/>
        <v>390</v>
      </c>
      <c r="N3451" s="23"/>
      <c r="O3451" s="24" t="s">
        <v>32</v>
      </c>
    </row>
    <row r="3452" s="1" customFormat="1" ht="18.75" spans="1:15">
      <c r="A3452" s="121">
        <v>3448</v>
      </c>
      <c r="B3452" s="121" t="s">
        <v>14518</v>
      </c>
      <c r="C3452" s="121" t="s">
        <v>11004</v>
      </c>
      <c r="D3452" s="121" t="s">
        <v>10034</v>
      </c>
      <c r="E3452" s="121" t="s">
        <v>14519</v>
      </c>
      <c r="F3452" s="131" t="s">
        <v>18350</v>
      </c>
      <c r="G3452" s="142" t="s">
        <v>3160</v>
      </c>
      <c r="H3452" s="141" t="s">
        <v>6071</v>
      </c>
      <c r="I3452" s="142">
        <v>6</v>
      </c>
      <c r="J3452" s="144" t="s">
        <v>18442</v>
      </c>
      <c r="K3452" s="131" t="s">
        <v>14523</v>
      </c>
      <c r="L3452" s="142">
        <v>6</v>
      </c>
      <c r="M3452" s="27">
        <f t="shared" si="123"/>
        <v>780</v>
      </c>
      <c r="N3452" s="23"/>
      <c r="O3452" s="24" t="s">
        <v>32</v>
      </c>
    </row>
    <row r="3453" s="1" customFormat="1" ht="18.75" spans="1:15">
      <c r="A3453" s="121">
        <v>3449</v>
      </c>
      <c r="B3453" s="121" t="s">
        <v>14518</v>
      </c>
      <c r="C3453" s="121" t="s">
        <v>11004</v>
      </c>
      <c r="D3453" s="121" t="s">
        <v>10034</v>
      </c>
      <c r="E3453" s="121" t="s">
        <v>14519</v>
      </c>
      <c r="F3453" s="131" t="s">
        <v>18350</v>
      </c>
      <c r="G3453" s="142" t="s">
        <v>18443</v>
      </c>
      <c r="H3453" s="141" t="s">
        <v>6071</v>
      </c>
      <c r="I3453" s="142">
        <v>2</v>
      </c>
      <c r="J3453" s="144" t="s">
        <v>18442</v>
      </c>
      <c r="K3453" s="131" t="s">
        <v>14523</v>
      </c>
      <c r="L3453" s="142">
        <v>2</v>
      </c>
      <c r="M3453" s="27">
        <f t="shared" si="123"/>
        <v>260</v>
      </c>
      <c r="N3453" s="23"/>
      <c r="O3453" s="24" t="s">
        <v>32</v>
      </c>
    </row>
    <row r="3454" s="1" customFormat="1" ht="18.75" spans="1:15">
      <c r="A3454" s="121">
        <v>3450</v>
      </c>
      <c r="B3454" s="121" t="s">
        <v>14518</v>
      </c>
      <c r="C3454" s="121" t="s">
        <v>11004</v>
      </c>
      <c r="D3454" s="121" t="s">
        <v>10034</v>
      </c>
      <c r="E3454" s="121" t="s">
        <v>14519</v>
      </c>
      <c r="F3454" s="131" t="s">
        <v>18350</v>
      </c>
      <c r="G3454" s="142" t="s">
        <v>18444</v>
      </c>
      <c r="H3454" s="141" t="s">
        <v>6071</v>
      </c>
      <c r="I3454" s="142">
        <v>4</v>
      </c>
      <c r="J3454" s="144" t="s">
        <v>18442</v>
      </c>
      <c r="K3454" s="131" t="s">
        <v>14523</v>
      </c>
      <c r="L3454" s="142">
        <v>4</v>
      </c>
      <c r="M3454" s="27">
        <f t="shared" si="123"/>
        <v>520</v>
      </c>
      <c r="N3454" s="23"/>
      <c r="O3454" s="24" t="s">
        <v>32</v>
      </c>
    </row>
    <row r="3455" s="1" customFormat="1" ht="18.75" spans="1:15">
      <c r="A3455" s="121">
        <v>3451</v>
      </c>
      <c r="B3455" s="121" t="s">
        <v>14518</v>
      </c>
      <c r="C3455" s="121" t="s">
        <v>11004</v>
      </c>
      <c r="D3455" s="121" t="s">
        <v>10034</v>
      </c>
      <c r="E3455" s="121" t="s">
        <v>14519</v>
      </c>
      <c r="F3455" s="131" t="s">
        <v>18350</v>
      </c>
      <c r="G3455" s="142" t="s">
        <v>18445</v>
      </c>
      <c r="H3455" s="141" t="s">
        <v>6071</v>
      </c>
      <c r="I3455" s="142">
        <v>1</v>
      </c>
      <c r="J3455" s="144" t="s">
        <v>18442</v>
      </c>
      <c r="K3455" s="131" t="s">
        <v>14523</v>
      </c>
      <c r="L3455" s="142">
        <v>1</v>
      </c>
      <c r="M3455" s="27">
        <f t="shared" si="123"/>
        <v>130</v>
      </c>
      <c r="N3455" s="23"/>
      <c r="O3455" s="24" t="s">
        <v>32</v>
      </c>
    </row>
    <row r="3456" s="1" customFormat="1" ht="18.75" spans="1:15">
      <c r="A3456" s="121">
        <v>3452</v>
      </c>
      <c r="B3456" s="121" t="s">
        <v>14518</v>
      </c>
      <c r="C3456" s="121" t="s">
        <v>11004</v>
      </c>
      <c r="D3456" s="121" t="s">
        <v>10034</v>
      </c>
      <c r="E3456" s="121" t="s">
        <v>14519</v>
      </c>
      <c r="F3456" s="131" t="s">
        <v>18350</v>
      </c>
      <c r="G3456" s="142" t="s">
        <v>18446</v>
      </c>
      <c r="H3456" s="141" t="s">
        <v>6071</v>
      </c>
      <c r="I3456" s="142">
        <v>5</v>
      </c>
      <c r="J3456" s="144" t="s">
        <v>18442</v>
      </c>
      <c r="K3456" s="131" t="s">
        <v>14523</v>
      </c>
      <c r="L3456" s="142">
        <v>5</v>
      </c>
      <c r="M3456" s="27">
        <f t="shared" si="123"/>
        <v>650</v>
      </c>
      <c r="N3456" s="23"/>
      <c r="O3456" s="24" t="s">
        <v>32</v>
      </c>
    </row>
    <row r="3457" s="1" customFormat="1" ht="18.75" spans="1:15">
      <c r="A3457" s="121">
        <v>3453</v>
      </c>
      <c r="B3457" s="121" t="s">
        <v>14518</v>
      </c>
      <c r="C3457" s="121" t="s">
        <v>11004</v>
      </c>
      <c r="D3457" s="121" t="s">
        <v>10034</v>
      </c>
      <c r="E3457" s="121" t="s">
        <v>14519</v>
      </c>
      <c r="F3457" s="131" t="s">
        <v>18350</v>
      </c>
      <c r="G3457" s="142" t="s">
        <v>18447</v>
      </c>
      <c r="H3457" s="141" t="s">
        <v>6071</v>
      </c>
      <c r="I3457" s="142">
        <v>4</v>
      </c>
      <c r="J3457" s="144" t="s">
        <v>18442</v>
      </c>
      <c r="K3457" s="131" t="s">
        <v>14523</v>
      </c>
      <c r="L3457" s="142">
        <v>4</v>
      </c>
      <c r="M3457" s="27">
        <f t="shared" si="123"/>
        <v>520</v>
      </c>
      <c r="N3457" s="23"/>
      <c r="O3457" s="24" t="s">
        <v>32</v>
      </c>
    </row>
    <row r="3458" s="1" customFormat="1" ht="18.75" spans="1:15">
      <c r="A3458" s="121">
        <v>3454</v>
      </c>
      <c r="B3458" s="121" t="s">
        <v>14518</v>
      </c>
      <c r="C3458" s="121" t="s">
        <v>11004</v>
      </c>
      <c r="D3458" s="121" t="s">
        <v>10034</v>
      </c>
      <c r="E3458" s="121" t="s">
        <v>14519</v>
      </c>
      <c r="F3458" s="131" t="s">
        <v>18350</v>
      </c>
      <c r="G3458" s="142" t="s">
        <v>18448</v>
      </c>
      <c r="H3458" s="141" t="s">
        <v>6071</v>
      </c>
      <c r="I3458" s="142">
        <v>4</v>
      </c>
      <c r="J3458" s="144" t="s">
        <v>18442</v>
      </c>
      <c r="K3458" s="131" t="s">
        <v>14523</v>
      </c>
      <c r="L3458" s="142">
        <v>4</v>
      </c>
      <c r="M3458" s="27">
        <f t="shared" si="123"/>
        <v>520</v>
      </c>
      <c r="N3458" s="23"/>
      <c r="O3458" s="24" t="s">
        <v>32</v>
      </c>
    </row>
    <row r="3459" s="1" customFormat="1" ht="18.75" spans="1:15">
      <c r="A3459" s="121">
        <v>3455</v>
      </c>
      <c r="B3459" s="121" t="s">
        <v>14518</v>
      </c>
      <c r="C3459" s="121" t="s">
        <v>11004</v>
      </c>
      <c r="D3459" s="121" t="s">
        <v>10034</v>
      </c>
      <c r="E3459" s="121" t="s">
        <v>14519</v>
      </c>
      <c r="F3459" s="131" t="s">
        <v>18350</v>
      </c>
      <c r="G3459" s="142" t="s">
        <v>18449</v>
      </c>
      <c r="H3459" s="141" t="s">
        <v>6071</v>
      </c>
      <c r="I3459" s="142">
        <v>3</v>
      </c>
      <c r="J3459" s="144" t="s">
        <v>18442</v>
      </c>
      <c r="K3459" s="131" t="s">
        <v>14523</v>
      </c>
      <c r="L3459" s="142">
        <v>3</v>
      </c>
      <c r="M3459" s="27">
        <f t="shared" si="123"/>
        <v>390</v>
      </c>
      <c r="N3459" s="23"/>
      <c r="O3459" s="24" t="s">
        <v>32</v>
      </c>
    </row>
    <row r="3460" s="1" customFormat="1" ht="18.75" spans="1:15">
      <c r="A3460" s="121">
        <v>3456</v>
      </c>
      <c r="B3460" s="121" t="s">
        <v>14518</v>
      </c>
      <c r="C3460" s="121" t="s">
        <v>11004</v>
      </c>
      <c r="D3460" s="121" t="s">
        <v>10034</v>
      </c>
      <c r="E3460" s="121" t="s">
        <v>14519</v>
      </c>
      <c r="F3460" s="131" t="s">
        <v>18350</v>
      </c>
      <c r="G3460" s="142" t="s">
        <v>17106</v>
      </c>
      <c r="H3460" s="141" t="s">
        <v>6071</v>
      </c>
      <c r="I3460" s="142">
        <v>4</v>
      </c>
      <c r="J3460" s="144" t="s">
        <v>18442</v>
      </c>
      <c r="K3460" s="131" t="s">
        <v>14523</v>
      </c>
      <c r="L3460" s="142">
        <v>4</v>
      </c>
      <c r="M3460" s="27">
        <f t="shared" si="123"/>
        <v>520</v>
      </c>
      <c r="N3460" s="23"/>
      <c r="O3460" s="24" t="s">
        <v>32</v>
      </c>
    </row>
    <row r="3461" s="1" customFormat="1" ht="18.75" spans="1:15">
      <c r="A3461" s="121">
        <v>3457</v>
      </c>
      <c r="B3461" s="121" t="s">
        <v>14518</v>
      </c>
      <c r="C3461" s="121" t="s">
        <v>11004</v>
      </c>
      <c r="D3461" s="121" t="s">
        <v>10034</v>
      </c>
      <c r="E3461" s="121" t="s">
        <v>14519</v>
      </c>
      <c r="F3461" s="131" t="s">
        <v>18350</v>
      </c>
      <c r="G3461" s="142" t="s">
        <v>18450</v>
      </c>
      <c r="H3461" s="141" t="s">
        <v>6071</v>
      </c>
      <c r="I3461" s="142">
        <v>6</v>
      </c>
      <c r="J3461" s="144" t="s">
        <v>18442</v>
      </c>
      <c r="K3461" s="131" t="s">
        <v>14523</v>
      </c>
      <c r="L3461" s="142">
        <v>6</v>
      </c>
      <c r="M3461" s="27">
        <f t="shared" si="123"/>
        <v>780</v>
      </c>
      <c r="N3461" s="23"/>
      <c r="O3461" s="24" t="s">
        <v>32</v>
      </c>
    </row>
    <row r="3462" s="1" customFormat="1" ht="18.75" spans="1:15">
      <c r="A3462" s="121">
        <v>3458</v>
      </c>
      <c r="B3462" s="121" t="s">
        <v>14518</v>
      </c>
      <c r="C3462" s="121" t="s">
        <v>11004</v>
      </c>
      <c r="D3462" s="121" t="s">
        <v>10034</v>
      </c>
      <c r="E3462" s="121" t="s">
        <v>14519</v>
      </c>
      <c r="F3462" s="131" t="s">
        <v>18350</v>
      </c>
      <c r="G3462" s="142" t="s">
        <v>6740</v>
      </c>
      <c r="H3462" s="141" t="s">
        <v>6071</v>
      </c>
      <c r="I3462" s="142">
        <v>4</v>
      </c>
      <c r="J3462" s="144" t="s">
        <v>18442</v>
      </c>
      <c r="K3462" s="131" t="s">
        <v>14523</v>
      </c>
      <c r="L3462" s="142">
        <v>4</v>
      </c>
      <c r="M3462" s="27">
        <f t="shared" si="123"/>
        <v>520</v>
      </c>
      <c r="N3462" s="23"/>
      <c r="O3462" s="24" t="s">
        <v>32</v>
      </c>
    </row>
    <row r="3463" s="1" customFormat="1" ht="18.75" spans="1:15">
      <c r="A3463" s="121">
        <v>3459</v>
      </c>
      <c r="B3463" s="121" t="s">
        <v>14518</v>
      </c>
      <c r="C3463" s="121" t="s">
        <v>11004</v>
      </c>
      <c r="D3463" s="121" t="s">
        <v>10034</v>
      </c>
      <c r="E3463" s="121" t="s">
        <v>14519</v>
      </c>
      <c r="F3463" s="131" t="s">
        <v>18350</v>
      </c>
      <c r="G3463" s="142" t="s">
        <v>18451</v>
      </c>
      <c r="H3463" s="141" t="s">
        <v>6071</v>
      </c>
      <c r="I3463" s="142">
        <v>4</v>
      </c>
      <c r="J3463" s="144" t="s">
        <v>18442</v>
      </c>
      <c r="K3463" s="131" t="s">
        <v>14523</v>
      </c>
      <c r="L3463" s="142">
        <v>4</v>
      </c>
      <c r="M3463" s="27">
        <f t="shared" si="123"/>
        <v>520</v>
      </c>
      <c r="N3463" s="23"/>
      <c r="O3463" s="24" t="s">
        <v>32</v>
      </c>
    </row>
    <row r="3464" s="1" customFormat="1" ht="18.75" spans="1:15">
      <c r="A3464" s="121">
        <v>3460</v>
      </c>
      <c r="B3464" s="121" t="s">
        <v>14518</v>
      </c>
      <c r="C3464" s="121" t="s">
        <v>11004</v>
      </c>
      <c r="D3464" s="121" t="s">
        <v>10034</v>
      </c>
      <c r="E3464" s="121" t="s">
        <v>14519</v>
      </c>
      <c r="F3464" s="131" t="s">
        <v>18350</v>
      </c>
      <c r="G3464" s="142" t="s">
        <v>18452</v>
      </c>
      <c r="H3464" s="141" t="s">
        <v>6071</v>
      </c>
      <c r="I3464" s="142">
        <v>4</v>
      </c>
      <c r="J3464" s="144" t="s">
        <v>18442</v>
      </c>
      <c r="K3464" s="131" t="s">
        <v>14523</v>
      </c>
      <c r="L3464" s="142">
        <v>4</v>
      </c>
      <c r="M3464" s="27">
        <f t="shared" si="123"/>
        <v>520</v>
      </c>
      <c r="N3464" s="23"/>
      <c r="O3464" s="24" t="s">
        <v>32</v>
      </c>
    </row>
    <row r="3465" s="1" customFormat="1" ht="18.75" spans="1:15">
      <c r="A3465" s="121">
        <v>3461</v>
      </c>
      <c r="B3465" s="121" t="s">
        <v>14518</v>
      </c>
      <c r="C3465" s="121" t="s">
        <v>11004</v>
      </c>
      <c r="D3465" s="121" t="s">
        <v>10034</v>
      </c>
      <c r="E3465" s="121" t="s">
        <v>14519</v>
      </c>
      <c r="F3465" s="131" t="s">
        <v>18350</v>
      </c>
      <c r="G3465" s="142" t="s">
        <v>18453</v>
      </c>
      <c r="H3465" s="141" t="s">
        <v>6071</v>
      </c>
      <c r="I3465" s="142">
        <v>4</v>
      </c>
      <c r="J3465" s="144" t="s">
        <v>18442</v>
      </c>
      <c r="K3465" s="131" t="s">
        <v>14523</v>
      </c>
      <c r="L3465" s="142">
        <v>4</v>
      </c>
      <c r="M3465" s="27">
        <f t="shared" si="123"/>
        <v>520</v>
      </c>
      <c r="N3465" s="23"/>
      <c r="O3465" s="24" t="s">
        <v>32</v>
      </c>
    </row>
    <row r="3466" s="1" customFormat="1" ht="18.75" spans="1:15">
      <c r="A3466" s="121">
        <v>3462</v>
      </c>
      <c r="B3466" s="121" t="s">
        <v>14518</v>
      </c>
      <c r="C3466" s="121" t="s">
        <v>11004</v>
      </c>
      <c r="D3466" s="121" t="s">
        <v>10034</v>
      </c>
      <c r="E3466" s="121" t="s">
        <v>14519</v>
      </c>
      <c r="F3466" s="131" t="s">
        <v>18350</v>
      </c>
      <c r="G3466" s="142" t="s">
        <v>17287</v>
      </c>
      <c r="H3466" s="141" t="s">
        <v>6071</v>
      </c>
      <c r="I3466" s="142">
        <v>4</v>
      </c>
      <c r="J3466" s="144" t="s">
        <v>18442</v>
      </c>
      <c r="K3466" s="131" t="s">
        <v>14523</v>
      </c>
      <c r="L3466" s="142">
        <v>4</v>
      </c>
      <c r="M3466" s="27">
        <f t="shared" si="123"/>
        <v>520</v>
      </c>
      <c r="N3466" s="23"/>
      <c r="O3466" s="24" t="s">
        <v>32</v>
      </c>
    </row>
    <row r="3467" s="1" customFormat="1" ht="18.75" spans="1:15">
      <c r="A3467" s="121">
        <v>3463</v>
      </c>
      <c r="B3467" s="121" t="s">
        <v>14518</v>
      </c>
      <c r="C3467" s="121" t="s">
        <v>11004</v>
      </c>
      <c r="D3467" s="121" t="s">
        <v>10034</v>
      </c>
      <c r="E3467" s="121" t="s">
        <v>14519</v>
      </c>
      <c r="F3467" s="131" t="s">
        <v>18350</v>
      </c>
      <c r="G3467" s="142" t="s">
        <v>18454</v>
      </c>
      <c r="H3467" s="141" t="s">
        <v>6071</v>
      </c>
      <c r="I3467" s="142">
        <v>3</v>
      </c>
      <c r="J3467" s="144" t="s">
        <v>18442</v>
      </c>
      <c r="K3467" s="131" t="s">
        <v>14523</v>
      </c>
      <c r="L3467" s="142">
        <v>3</v>
      </c>
      <c r="M3467" s="27">
        <f t="shared" si="123"/>
        <v>390</v>
      </c>
      <c r="N3467" s="23"/>
      <c r="O3467" s="24" t="s">
        <v>32</v>
      </c>
    </row>
    <row r="3468" s="1" customFormat="1" ht="18.75" spans="1:15">
      <c r="A3468" s="121">
        <v>3464</v>
      </c>
      <c r="B3468" s="121" t="s">
        <v>14518</v>
      </c>
      <c r="C3468" s="121" t="s">
        <v>11004</v>
      </c>
      <c r="D3468" s="121" t="s">
        <v>10034</v>
      </c>
      <c r="E3468" s="121" t="s">
        <v>14519</v>
      </c>
      <c r="F3468" s="131" t="s">
        <v>18350</v>
      </c>
      <c r="G3468" s="142" t="s">
        <v>18455</v>
      </c>
      <c r="H3468" s="141" t="s">
        <v>6071</v>
      </c>
      <c r="I3468" s="142">
        <v>6</v>
      </c>
      <c r="J3468" s="144" t="s">
        <v>12525</v>
      </c>
      <c r="K3468" s="131" t="s">
        <v>14523</v>
      </c>
      <c r="L3468" s="142">
        <v>6</v>
      </c>
      <c r="M3468" s="27">
        <f t="shared" si="123"/>
        <v>780</v>
      </c>
      <c r="N3468" s="23"/>
      <c r="O3468" s="24" t="s">
        <v>32</v>
      </c>
    </row>
    <row r="3469" s="1" customFormat="1" ht="18.75" spans="1:15">
      <c r="A3469" s="121">
        <v>3465</v>
      </c>
      <c r="B3469" s="121" t="s">
        <v>14518</v>
      </c>
      <c r="C3469" s="121" t="s">
        <v>11004</v>
      </c>
      <c r="D3469" s="121" t="s">
        <v>10034</v>
      </c>
      <c r="E3469" s="121" t="s">
        <v>14519</v>
      </c>
      <c r="F3469" s="131" t="s">
        <v>18350</v>
      </c>
      <c r="G3469" s="142" t="s">
        <v>18456</v>
      </c>
      <c r="H3469" s="141" t="s">
        <v>1583</v>
      </c>
      <c r="I3469" s="142">
        <v>6</v>
      </c>
      <c r="J3469" s="144" t="s">
        <v>12525</v>
      </c>
      <c r="K3469" s="131" t="s">
        <v>14523</v>
      </c>
      <c r="L3469" s="142">
        <v>6</v>
      </c>
      <c r="M3469" s="27">
        <f t="shared" si="123"/>
        <v>780</v>
      </c>
      <c r="N3469" s="23"/>
      <c r="O3469" s="24" t="s">
        <v>32</v>
      </c>
    </row>
    <row r="3470" s="1" customFormat="1" ht="18.75" spans="1:15">
      <c r="A3470" s="121">
        <v>3466</v>
      </c>
      <c r="B3470" s="121" t="s">
        <v>14518</v>
      </c>
      <c r="C3470" s="121" t="s">
        <v>11004</v>
      </c>
      <c r="D3470" s="121" t="s">
        <v>10034</v>
      </c>
      <c r="E3470" s="121" t="s">
        <v>14519</v>
      </c>
      <c r="F3470" s="131" t="s">
        <v>18350</v>
      </c>
      <c r="G3470" s="142" t="s">
        <v>18457</v>
      </c>
      <c r="H3470" s="141" t="s">
        <v>1583</v>
      </c>
      <c r="I3470" s="142">
        <v>4</v>
      </c>
      <c r="J3470" s="144" t="s">
        <v>12525</v>
      </c>
      <c r="K3470" s="131" t="s">
        <v>14523</v>
      </c>
      <c r="L3470" s="142">
        <v>4</v>
      </c>
      <c r="M3470" s="27">
        <f t="shared" si="123"/>
        <v>520</v>
      </c>
      <c r="N3470" s="23"/>
      <c r="O3470" s="24" t="s">
        <v>32</v>
      </c>
    </row>
    <row r="3471" s="1" customFormat="1" ht="18.75" spans="1:15">
      <c r="A3471" s="121">
        <v>3467</v>
      </c>
      <c r="B3471" s="121" t="s">
        <v>14518</v>
      </c>
      <c r="C3471" s="121" t="s">
        <v>11004</v>
      </c>
      <c r="D3471" s="121" t="s">
        <v>10034</v>
      </c>
      <c r="E3471" s="121" t="s">
        <v>14519</v>
      </c>
      <c r="F3471" s="131" t="s">
        <v>18350</v>
      </c>
      <c r="G3471" s="142" t="s">
        <v>18458</v>
      </c>
      <c r="H3471" s="141" t="s">
        <v>1583</v>
      </c>
      <c r="I3471" s="142">
        <v>4</v>
      </c>
      <c r="J3471" s="144" t="s">
        <v>12525</v>
      </c>
      <c r="K3471" s="131" t="s">
        <v>14523</v>
      </c>
      <c r="L3471" s="142">
        <v>4</v>
      </c>
      <c r="M3471" s="27">
        <f t="shared" si="123"/>
        <v>520</v>
      </c>
      <c r="N3471" s="23"/>
      <c r="O3471" s="24" t="s">
        <v>32</v>
      </c>
    </row>
    <row r="3472" s="1" customFormat="1" ht="18.75" spans="1:15">
      <c r="A3472" s="121">
        <v>3468</v>
      </c>
      <c r="B3472" s="121" t="s">
        <v>14518</v>
      </c>
      <c r="C3472" s="121" t="s">
        <v>11004</v>
      </c>
      <c r="D3472" s="121" t="s">
        <v>10034</v>
      </c>
      <c r="E3472" s="121" t="s">
        <v>14519</v>
      </c>
      <c r="F3472" s="131" t="s">
        <v>18350</v>
      </c>
      <c r="G3472" s="142" t="s">
        <v>18459</v>
      </c>
      <c r="H3472" s="141" t="s">
        <v>6071</v>
      </c>
      <c r="I3472" s="142">
        <v>4</v>
      </c>
      <c r="J3472" s="144" t="s">
        <v>12525</v>
      </c>
      <c r="K3472" s="131" t="s">
        <v>14523</v>
      </c>
      <c r="L3472" s="142">
        <v>4</v>
      </c>
      <c r="M3472" s="27">
        <f t="shared" si="123"/>
        <v>520</v>
      </c>
      <c r="N3472" s="23"/>
      <c r="O3472" s="24" t="s">
        <v>32</v>
      </c>
    </row>
    <row r="3473" s="1" customFormat="1" ht="18.75" spans="1:15">
      <c r="A3473" s="121">
        <v>3469</v>
      </c>
      <c r="B3473" s="121" t="s">
        <v>14518</v>
      </c>
      <c r="C3473" s="121" t="s">
        <v>11004</v>
      </c>
      <c r="D3473" s="121" t="s">
        <v>10034</v>
      </c>
      <c r="E3473" s="121" t="s">
        <v>14519</v>
      </c>
      <c r="F3473" s="131" t="s">
        <v>18350</v>
      </c>
      <c r="G3473" s="142" t="s">
        <v>18460</v>
      </c>
      <c r="H3473" s="141" t="s">
        <v>6071</v>
      </c>
      <c r="I3473" s="142">
        <v>5</v>
      </c>
      <c r="J3473" s="144" t="s">
        <v>12525</v>
      </c>
      <c r="K3473" s="131" t="s">
        <v>14523</v>
      </c>
      <c r="L3473" s="142">
        <v>5</v>
      </c>
      <c r="M3473" s="27">
        <f t="shared" si="123"/>
        <v>650</v>
      </c>
      <c r="N3473" s="23"/>
      <c r="O3473" s="24" t="s">
        <v>32</v>
      </c>
    </row>
    <row r="3474" s="1" customFormat="1" ht="18.75" spans="1:15">
      <c r="A3474" s="121">
        <v>3470</v>
      </c>
      <c r="B3474" s="121" t="s">
        <v>14518</v>
      </c>
      <c r="C3474" s="121" t="s">
        <v>11004</v>
      </c>
      <c r="D3474" s="121" t="s">
        <v>10034</v>
      </c>
      <c r="E3474" s="121" t="s">
        <v>14519</v>
      </c>
      <c r="F3474" s="131" t="s">
        <v>18350</v>
      </c>
      <c r="G3474" s="142" t="s">
        <v>18461</v>
      </c>
      <c r="H3474" s="141" t="s">
        <v>6071</v>
      </c>
      <c r="I3474" s="142">
        <v>4</v>
      </c>
      <c r="J3474" s="144" t="s">
        <v>12525</v>
      </c>
      <c r="K3474" s="131" t="s">
        <v>14523</v>
      </c>
      <c r="L3474" s="142">
        <v>4</v>
      </c>
      <c r="M3474" s="27">
        <f t="shared" si="123"/>
        <v>520</v>
      </c>
      <c r="N3474" s="23"/>
      <c r="O3474" s="24" t="s">
        <v>32</v>
      </c>
    </row>
    <row r="3475" s="1" customFormat="1" ht="18.75" spans="1:15">
      <c r="A3475" s="121">
        <v>3471</v>
      </c>
      <c r="B3475" s="121" t="s">
        <v>14518</v>
      </c>
      <c r="C3475" s="121" t="s">
        <v>11004</v>
      </c>
      <c r="D3475" s="121" t="s">
        <v>10034</v>
      </c>
      <c r="E3475" s="121" t="s">
        <v>14519</v>
      </c>
      <c r="F3475" s="131" t="s">
        <v>18350</v>
      </c>
      <c r="G3475" s="142" t="s">
        <v>18462</v>
      </c>
      <c r="H3475" s="141" t="s">
        <v>6071</v>
      </c>
      <c r="I3475" s="142">
        <v>5</v>
      </c>
      <c r="J3475" s="144" t="s">
        <v>12525</v>
      </c>
      <c r="K3475" s="131" t="s">
        <v>14523</v>
      </c>
      <c r="L3475" s="142">
        <v>5</v>
      </c>
      <c r="M3475" s="27">
        <f t="shared" si="123"/>
        <v>650</v>
      </c>
      <c r="N3475" s="23"/>
      <c r="O3475" s="24" t="s">
        <v>32</v>
      </c>
    </row>
    <row r="3476" s="1" customFormat="1" ht="18.75" spans="1:15">
      <c r="A3476" s="121">
        <v>3472</v>
      </c>
      <c r="B3476" s="121" t="s">
        <v>14518</v>
      </c>
      <c r="C3476" s="121" t="s">
        <v>11004</v>
      </c>
      <c r="D3476" s="121" t="s">
        <v>10034</v>
      </c>
      <c r="E3476" s="121" t="s">
        <v>14519</v>
      </c>
      <c r="F3476" s="131" t="s">
        <v>18350</v>
      </c>
      <c r="G3476" s="142" t="s">
        <v>18463</v>
      </c>
      <c r="H3476" s="141" t="s">
        <v>6071</v>
      </c>
      <c r="I3476" s="142">
        <v>5</v>
      </c>
      <c r="J3476" s="144" t="s">
        <v>12525</v>
      </c>
      <c r="K3476" s="131" t="s">
        <v>14523</v>
      </c>
      <c r="L3476" s="142">
        <v>5</v>
      </c>
      <c r="M3476" s="27">
        <f t="shared" si="123"/>
        <v>650</v>
      </c>
      <c r="N3476" s="23"/>
      <c r="O3476" s="24" t="s">
        <v>32</v>
      </c>
    </row>
    <row r="3477" s="1" customFormat="1" ht="18.75" spans="1:15">
      <c r="A3477" s="121">
        <v>3473</v>
      </c>
      <c r="B3477" s="121" t="s">
        <v>14518</v>
      </c>
      <c r="C3477" s="121" t="s">
        <v>11004</v>
      </c>
      <c r="D3477" s="121" t="s">
        <v>10034</v>
      </c>
      <c r="E3477" s="121" t="s">
        <v>14519</v>
      </c>
      <c r="F3477" s="131" t="s">
        <v>18350</v>
      </c>
      <c r="G3477" s="142" t="s">
        <v>18464</v>
      </c>
      <c r="H3477" s="141" t="s">
        <v>6071</v>
      </c>
      <c r="I3477" s="142">
        <v>4</v>
      </c>
      <c r="J3477" s="144" t="s">
        <v>12525</v>
      </c>
      <c r="K3477" s="131" t="s">
        <v>14523</v>
      </c>
      <c r="L3477" s="142">
        <v>4</v>
      </c>
      <c r="M3477" s="27">
        <f t="shared" si="123"/>
        <v>520</v>
      </c>
      <c r="N3477" s="23"/>
      <c r="O3477" s="24" t="s">
        <v>32</v>
      </c>
    </row>
    <row r="3478" s="1" customFormat="1" ht="18.75" spans="1:15">
      <c r="A3478" s="121">
        <v>3474</v>
      </c>
      <c r="B3478" s="121" t="s">
        <v>14518</v>
      </c>
      <c r="C3478" s="121" t="s">
        <v>11004</v>
      </c>
      <c r="D3478" s="121" t="s">
        <v>10034</v>
      </c>
      <c r="E3478" s="121" t="s">
        <v>14519</v>
      </c>
      <c r="F3478" s="131" t="s">
        <v>18350</v>
      </c>
      <c r="G3478" s="142" t="s">
        <v>18465</v>
      </c>
      <c r="H3478" s="141" t="s">
        <v>6071</v>
      </c>
      <c r="I3478" s="142">
        <v>2</v>
      </c>
      <c r="J3478" s="144" t="s">
        <v>12525</v>
      </c>
      <c r="K3478" s="131" t="s">
        <v>14523</v>
      </c>
      <c r="L3478" s="142">
        <v>2</v>
      </c>
      <c r="M3478" s="27">
        <f t="shared" si="123"/>
        <v>260</v>
      </c>
      <c r="N3478" s="23"/>
      <c r="O3478" s="24" t="s">
        <v>32</v>
      </c>
    </row>
    <row r="3479" s="1" customFormat="1" ht="18.75" spans="1:15">
      <c r="A3479" s="121">
        <v>3475</v>
      </c>
      <c r="B3479" s="121" t="s">
        <v>14518</v>
      </c>
      <c r="C3479" s="121" t="s">
        <v>11004</v>
      </c>
      <c r="D3479" s="121" t="s">
        <v>10034</v>
      </c>
      <c r="E3479" s="121" t="s">
        <v>14519</v>
      </c>
      <c r="F3479" s="131" t="s">
        <v>18350</v>
      </c>
      <c r="G3479" s="142" t="s">
        <v>18466</v>
      </c>
      <c r="H3479" s="141" t="s">
        <v>1583</v>
      </c>
      <c r="I3479" s="142">
        <v>6</v>
      </c>
      <c r="J3479" s="144" t="s">
        <v>12525</v>
      </c>
      <c r="K3479" s="131" t="s">
        <v>14523</v>
      </c>
      <c r="L3479" s="142">
        <v>6</v>
      </c>
      <c r="M3479" s="27">
        <f t="shared" si="123"/>
        <v>780</v>
      </c>
      <c r="N3479" s="23"/>
      <c r="O3479" s="24" t="s">
        <v>32</v>
      </c>
    </row>
    <row r="3480" s="1" customFormat="1" ht="18.75" spans="1:15">
      <c r="A3480" s="121">
        <v>3476</v>
      </c>
      <c r="B3480" s="121" t="s">
        <v>14518</v>
      </c>
      <c r="C3480" s="121" t="s">
        <v>11004</v>
      </c>
      <c r="D3480" s="121" t="s">
        <v>10034</v>
      </c>
      <c r="E3480" s="121" t="s">
        <v>14519</v>
      </c>
      <c r="F3480" s="131" t="s">
        <v>18350</v>
      </c>
      <c r="G3480" s="142" t="s">
        <v>18467</v>
      </c>
      <c r="H3480" s="141" t="s">
        <v>6071</v>
      </c>
      <c r="I3480" s="142">
        <v>6</v>
      </c>
      <c r="J3480" s="144" t="s">
        <v>12525</v>
      </c>
      <c r="K3480" s="131" t="s">
        <v>14523</v>
      </c>
      <c r="L3480" s="142">
        <v>6</v>
      </c>
      <c r="M3480" s="27">
        <f t="shared" ref="M3480:M3543" si="124">L3480*130</f>
        <v>780</v>
      </c>
      <c r="N3480" s="23"/>
      <c r="O3480" s="24" t="s">
        <v>32</v>
      </c>
    </row>
    <row r="3481" s="1" customFormat="1" ht="18.75" spans="1:15">
      <c r="A3481" s="121">
        <v>3477</v>
      </c>
      <c r="B3481" s="121" t="s">
        <v>14518</v>
      </c>
      <c r="C3481" s="121" t="s">
        <v>11004</v>
      </c>
      <c r="D3481" s="121" t="s">
        <v>10034</v>
      </c>
      <c r="E3481" s="121" t="s">
        <v>14519</v>
      </c>
      <c r="F3481" s="131" t="s">
        <v>18350</v>
      </c>
      <c r="G3481" s="142" t="s">
        <v>18468</v>
      </c>
      <c r="H3481" s="141" t="s">
        <v>1583</v>
      </c>
      <c r="I3481" s="142">
        <v>4</v>
      </c>
      <c r="J3481" s="144" t="s">
        <v>12525</v>
      </c>
      <c r="K3481" s="131" t="s">
        <v>14523</v>
      </c>
      <c r="L3481" s="142">
        <v>4</v>
      </c>
      <c r="M3481" s="27">
        <f t="shared" si="124"/>
        <v>520</v>
      </c>
      <c r="N3481" s="23"/>
      <c r="O3481" s="24" t="s">
        <v>32</v>
      </c>
    </row>
    <row r="3482" s="1" customFormat="1" ht="18.75" spans="1:15">
      <c r="A3482" s="121">
        <v>3478</v>
      </c>
      <c r="B3482" s="121" t="s">
        <v>14518</v>
      </c>
      <c r="C3482" s="121" t="s">
        <v>11004</v>
      </c>
      <c r="D3482" s="121" t="s">
        <v>10034</v>
      </c>
      <c r="E3482" s="121" t="s">
        <v>14519</v>
      </c>
      <c r="F3482" s="131" t="s">
        <v>18350</v>
      </c>
      <c r="G3482" s="142" t="s">
        <v>18469</v>
      </c>
      <c r="H3482" s="141" t="s">
        <v>1583</v>
      </c>
      <c r="I3482" s="142">
        <v>2</v>
      </c>
      <c r="J3482" s="144" t="s">
        <v>12602</v>
      </c>
      <c r="K3482" s="131" t="s">
        <v>14523</v>
      </c>
      <c r="L3482" s="142">
        <v>2</v>
      </c>
      <c r="M3482" s="27">
        <f t="shared" si="124"/>
        <v>260</v>
      </c>
      <c r="N3482" s="23"/>
      <c r="O3482" s="24" t="s">
        <v>32</v>
      </c>
    </row>
    <row r="3483" s="1" customFormat="1" ht="18.75" spans="1:15">
      <c r="A3483" s="121">
        <v>3479</v>
      </c>
      <c r="B3483" s="121" t="s">
        <v>14518</v>
      </c>
      <c r="C3483" s="121" t="s">
        <v>11004</v>
      </c>
      <c r="D3483" s="121" t="s">
        <v>10034</v>
      </c>
      <c r="E3483" s="121" t="s">
        <v>14519</v>
      </c>
      <c r="F3483" s="131" t="s">
        <v>18350</v>
      </c>
      <c r="G3483" s="142" t="s">
        <v>18470</v>
      </c>
      <c r="H3483" s="141" t="s">
        <v>1583</v>
      </c>
      <c r="I3483" s="142">
        <v>3</v>
      </c>
      <c r="J3483" s="144" t="s">
        <v>12602</v>
      </c>
      <c r="K3483" s="131" t="s">
        <v>14523</v>
      </c>
      <c r="L3483" s="142">
        <v>3</v>
      </c>
      <c r="M3483" s="27">
        <f t="shared" si="124"/>
        <v>390</v>
      </c>
      <c r="N3483" s="23"/>
      <c r="O3483" s="24" t="s">
        <v>32</v>
      </c>
    </row>
    <row r="3484" s="1" customFormat="1" ht="18.75" spans="1:15">
      <c r="A3484" s="121">
        <v>3480</v>
      </c>
      <c r="B3484" s="121" t="s">
        <v>14518</v>
      </c>
      <c r="C3484" s="121" t="s">
        <v>11004</v>
      </c>
      <c r="D3484" s="121" t="s">
        <v>10034</v>
      </c>
      <c r="E3484" s="121" t="s">
        <v>14519</v>
      </c>
      <c r="F3484" s="131" t="s">
        <v>18350</v>
      </c>
      <c r="G3484" s="142" t="s">
        <v>18471</v>
      </c>
      <c r="H3484" s="141" t="s">
        <v>1583</v>
      </c>
      <c r="I3484" s="142">
        <v>7</v>
      </c>
      <c r="J3484" s="144" t="s">
        <v>12602</v>
      </c>
      <c r="K3484" s="131" t="s">
        <v>14523</v>
      </c>
      <c r="L3484" s="142">
        <v>7</v>
      </c>
      <c r="M3484" s="27">
        <f t="shared" si="124"/>
        <v>910</v>
      </c>
      <c r="N3484" s="23"/>
      <c r="O3484" s="24" t="s">
        <v>32</v>
      </c>
    </row>
    <row r="3485" s="1" customFormat="1" ht="18.75" spans="1:15">
      <c r="A3485" s="121">
        <v>3481</v>
      </c>
      <c r="B3485" s="121" t="s">
        <v>14518</v>
      </c>
      <c r="C3485" s="121" t="s">
        <v>11004</v>
      </c>
      <c r="D3485" s="121" t="s">
        <v>10034</v>
      </c>
      <c r="E3485" s="121" t="s">
        <v>14519</v>
      </c>
      <c r="F3485" s="131" t="s">
        <v>18350</v>
      </c>
      <c r="G3485" s="142" t="s">
        <v>18472</v>
      </c>
      <c r="H3485" s="141" t="s">
        <v>1583</v>
      </c>
      <c r="I3485" s="142">
        <v>2</v>
      </c>
      <c r="J3485" s="144" t="s">
        <v>12602</v>
      </c>
      <c r="K3485" s="131" t="s">
        <v>14523</v>
      </c>
      <c r="L3485" s="142">
        <v>2</v>
      </c>
      <c r="M3485" s="27">
        <f t="shared" si="124"/>
        <v>260</v>
      </c>
      <c r="N3485" s="23"/>
      <c r="O3485" s="24" t="s">
        <v>32</v>
      </c>
    </row>
    <row r="3486" s="1" customFormat="1" ht="18.75" spans="1:15">
      <c r="A3486" s="121">
        <v>3482</v>
      </c>
      <c r="B3486" s="121" t="s">
        <v>14518</v>
      </c>
      <c r="C3486" s="121" t="s">
        <v>11004</v>
      </c>
      <c r="D3486" s="121" t="s">
        <v>10034</v>
      </c>
      <c r="E3486" s="121" t="s">
        <v>14519</v>
      </c>
      <c r="F3486" s="131" t="s">
        <v>18350</v>
      </c>
      <c r="G3486" s="142" t="s">
        <v>18473</v>
      </c>
      <c r="H3486" s="141" t="s">
        <v>6071</v>
      </c>
      <c r="I3486" s="142">
        <v>8</v>
      </c>
      <c r="J3486" s="144" t="s">
        <v>12602</v>
      </c>
      <c r="K3486" s="131" t="s">
        <v>14523</v>
      </c>
      <c r="L3486" s="142">
        <v>8</v>
      </c>
      <c r="M3486" s="27">
        <f t="shared" si="124"/>
        <v>1040</v>
      </c>
      <c r="N3486" s="23"/>
      <c r="O3486" s="24" t="s">
        <v>32</v>
      </c>
    </row>
    <row r="3487" s="1" customFormat="1" ht="18.75" spans="1:15">
      <c r="A3487" s="121">
        <v>3483</v>
      </c>
      <c r="B3487" s="121" t="s">
        <v>14518</v>
      </c>
      <c r="C3487" s="121" t="s">
        <v>11004</v>
      </c>
      <c r="D3487" s="121" t="s">
        <v>10034</v>
      </c>
      <c r="E3487" s="121" t="s">
        <v>14519</v>
      </c>
      <c r="F3487" s="131" t="s">
        <v>18350</v>
      </c>
      <c r="G3487" s="142" t="s">
        <v>18474</v>
      </c>
      <c r="H3487" s="141" t="s">
        <v>6071</v>
      </c>
      <c r="I3487" s="142">
        <v>7</v>
      </c>
      <c r="J3487" s="144" t="s">
        <v>12602</v>
      </c>
      <c r="K3487" s="131" t="s">
        <v>14523</v>
      </c>
      <c r="L3487" s="142">
        <v>7</v>
      </c>
      <c r="M3487" s="27">
        <f t="shared" si="124"/>
        <v>910</v>
      </c>
      <c r="N3487" s="23"/>
      <c r="O3487" s="24" t="s">
        <v>32</v>
      </c>
    </row>
    <row r="3488" s="1" customFormat="1" ht="18.75" spans="1:15">
      <c r="A3488" s="121">
        <v>3484</v>
      </c>
      <c r="B3488" s="121" t="s">
        <v>14518</v>
      </c>
      <c r="C3488" s="121" t="s">
        <v>11004</v>
      </c>
      <c r="D3488" s="121" t="s">
        <v>10034</v>
      </c>
      <c r="E3488" s="121" t="s">
        <v>14519</v>
      </c>
      <c r="F3488" s="131" t="s">
        <v>18350</v>
      </c>
      <c r="G3488" s="142" t="s">
        <v>18475</v>
      </c>
      <c r="H3488" s="141" t="s">
        <v>6071</v>
      </c>
      <c r="I3488" s="142">
        <v>5</v>
      </c>
      <c r="J3488" s="144" t="s">
        <v>12602</v>
      </c>
      <c r="K3488" s="131" t="s">
        <v>14523</v>
      </c>
      <c r="L3488" s="142">
        <v>5</v>
      </c>
      <c r="M3488" s="27">
        <f t="shared" si="124"/>
        <v>650</v>
      </c>
      <c r="N3488" s="23"/>
      <c r="O3488" s="24" t="s">
        <v>32</v>
      </c>
    </row>
    <row r="3489" s="1" customFormat="1" ht="18.75" spans="1:15">
      <c r="A3489" s="121">
        <v>3485</v>
      </c>
      <c r="B3489" s="121" t="s">
        <v>14518</v>
      </c>
      <c r="C3489" s="121" t="s">
        <v>11004</v>
      </c>
      <c r="D3489" s="121" t="s">
        <v>10034</v>
      </c>
      <c r="E3489" s="121" t="s">
        <v>14519</v>
      </c>
      <c r="F3489" s="131" t="s">
        <v>18350</v>
      </c>
      <c r="G3489" s="142" t="s">
        <v>18476</v>
      </c>
      <c r="H3489" s="141" t="s">
        <v>6071</v>
      </c>
      <c r="I3489" s="142">
        <v>3</v>
      </c>
      <c r="J3489" s="144" t="s">
        <v>12602</v>
      </c>
      <c r="K3489" s="131" t="s">
        <v>14523</v>
      </c>
      <c r="L3489" s="142">
        <v>3</v>
      </c>
      <c r="M3489" s="27">
        <f t="shared" si="124"/>
        <v>390</v>
      </c>
      <c r="N3489" s="23"/>
      <c r="O3489" s="24" t="s">
        <v>32</v>
      </c>
    </row>
    <row r="3490" s="1" customFormat="1" ht="18.75" spans="1:15">
      <c r="A3490" s="121">
        <v>3486</v>
      </c>
      <c r="B3490" s="121" t="s">
        <v>14518</v>
      </c>
      <c r="C3490" s="121" t="s">
        <v>11004</v>
      </c>
      <c r="D3490" s="121" t="s">
        <v>10034</v>
      </c>
      <c r="E3490" s="121" t="s">
        <v>14519</v>
      </c>
      <c r="F3490" s="131" t="s">
        <v>18350</v>
      </c>
      <c r="G3490" s="142" t="s">
        <v>18477</v>
      </c>
      <c r="H3490" s="141" t="s">
        <v>6071</v>
      </c>
      <c r="I3490" s="142">
        <v>7</v>
      </c>
      <c r="J3490" s="144" t="s">
        <v>12602</v>
      </c>
      <c r="K3490" s="131" t="s">
        <v>14523</v>
      </c>
      <c r="L3490" s="142">
        <v>7</v>
      </c>
      <c r="M3490" s="27">
        <f t="shared" si="124"/>
        <v>910</v>
      </c>
      <c r="N3490" s="23"/>
      <c r="O3490" s="24" t="s">
        <v>32</v>
      </c>
    </row>
    <row r="3491" s="1" customFormat="1" ht="18.75" spans="1:15">
      <c r="A3491" s="121">
        <v>3487</v>
      </c>
      <c r="B3491" s="121" t="s">
        <v>14518</v>
      </c>
      <c r="C3491" s="121" t="s">
        <v>11004</v>
      </c>
      <c r="D3491" s="121" t="s">
        <v>10034</v>
      </c>
      <c r="E3491" s="121" t="s">
        <v>14519</v>
      </c>
      <c r="F3491" s="131" t="s">
        <v>18350</v>
      </c>
      <c r="G3491" s="142" t="s">
        <v>18478</v>
      </c>
      <c r="H3491" s="141" t="s">
        <v>6071</v>
      </c>
      <c r="I3491" s="142">
        <v>2</v>
      </c>
      <c r="J3491" s="144" t="s">
        <v>12602</v>
      </c>
      <c r="K3491" s="131" t="s">
        <v>14523</v>
      </c>
      <c r="L3491" s="142">
        <v>2</v>
      </c>
      <c r="M3491" s="27">
        <f t="shared" si="124"/>
        <v>260</v>
      </c>
      <c r="N3491" s="23"/>
      <c r="O3491" s="24" t="s">
        <v>32</v>
      </c>
    </row>
    <row r="3492" s="1" customFormat="1" ht="18.75" spans="1:15">
      <c r="A3492" s="121">
        <v>3488</v>
      </c>
      <c r="B3492" s="121" t="s">
        <v>14518</v>
      </c>
      <c r="C3492" s="121" t="s">
        <v>11004</v>
      </c>
      <c r="D3492" s="121" t="s">
        <v>10034</v>
      </c>
      <c r="E3492" s="121" t="s">
        <v>14519</v>
      </c>
      <c r="F3492" s="131" t="s">
        <v>18350</v>
      </c>
      <c r="G3492" s="142" t="s">
        <v>18479</v>
      </c>
      <c r="H3492" s="141" t="s">
        <v>6071</v>
      </c>
      <c r="I3492" s="142">
        <v>4</v>
      </c>
      <c r="J3492" s="144" t="s">
        <v>12602</v>
      </c>
      <c r="K3492" s="131" t="s">
        <v>14523</v>
      </c>
      <c r="L3492" s="142">
        <v>4</v>
      </c>
      <c r="M3492" s="27">
        <f t="shared" si="124"/>
        <v>520</v>
      </c>
      <c r="N3492" s="23"/>
      <c r="O3492" s="24" t="s">
        <v>32</v>
      </c>
    </row>
    <row r="3493" s="1" customFormat="1" ht="18.75" spans="1:15">
      <c r="A3493" s="121">
        <v>3489</v>
      </c>
      <c r="B3493" s="121" t="s">
        <v>14518</v>
      </c>
      <c r="C3493" s="121" t="s">
        <v>11004</v>
      </c>
      <c r="D3493" s="121" t="s">
        <v>10034</v>
      </c>
      <c r="E3493" s="121" t="s">
        <v>14519</v>
      </c>
      <c r="F3493" s="131" t="s">
        <v>18350</v>
      </c>
      <c r="G3493" s="142" t="s">
        <v>18480</v>
      </c>
      <c r="H3493" s="141" t="s">
        <v>6071</v>
      </c>
      <c r="I3493" s="142">
        <v>3</v>
      </c>
      <c r="J3493" s="144" t="s">
        <v>12602</v>
      </c>
      <c r="K3493" s="131" t="s">
        <v>14523</v>
      </c>
      <c r="L3493" s="142">
        <v>3</v>
      </c>
      <c r="M3493" s="27">
        <f t="shared" si="124"/>
        <v>390</v>
      </c>
      <c r="N3493" s="23"/>
      <c r="O3493" s="24" t="s">
        <v>32</v>
      </c>
    </row>
    <row r="3494" s="1" customFormat="1" ht="18.75" spans="1:15">
      <c r="A3494" s="121">
        <v>3490</v>
      </c>
      <c r="B3494" s="121" t="s">
        <v>14518</v>
      </c>
      <c r="C3494" s="121" t="s">
        <v>11004</v>
      </c>
      <c r="D3494" s="121" t="s">
        <v>10034</v>
      </c>
      <c r="E3494" s="121" t="s">
        <v>14519</v>
      </c>
      <c r="F3494" s="131" t="s">
        <v>18350</v>
      </c>
      <c r="G3494" s="142" t="s">
        <v>18481</v>
      </c>
      <c r="H3494" s="141" t="s">
        <v>6071</v>
      </c>
      <c r="I3494" s="142">
        <v>4</v>
      </c>
      <c r="J3494" s="144" t="s">
        <v>12602</v>
      </c>
      <c r="K3494" s="131" t="s">
        <v>14523</v>
      </c>
      <c r="L3494" s="142">
        <v>4</v>
      </c>
      <c r="M3494" s="27">
        <f t="shared" si="124"/>
        <v>520</v>
      </c>
      <c r="N3494" s="23"/>
      <c r="O3494" s="24" t="s">
        <v>32</v>
      </c>
    </row>
    <row r="3495" s="1" customFormat="1" ht="18.75" spans="1:15">
      <c r="A3495" s="121">
        <v>3491</v>
      </c>
      <c r="B3495" s="121" t="s">
        <v>14518</v>
      </c>
      <c r="C3495" s="121" t="s">
        <v>11004</v>
      </c>
      <c r="D3495" s="121" t="s">
        <v>10034</v>
      </c>
      <c r="E3495" s="121" t="s">
        <v>14519</v>
      </c>
      <c r="F3495" s="131" t="s">
        <v>18350</v>
      </c>
      <c r="G3495" s="142" t="s">
        <v>18482</v>
      </c>
      <c r="H3495" s="141" t="s">
        <v>6071</v>
      </c>
      <c r="I3495" s="142">
        <v>6</v>
      </c>
      <c r="J3495" s="144" t="s">
        <v>12602</v>
      </c>
      <c r="K3495" s="131" t="s">
        <v>14523</v>
      </c>
      <c r="L3495" s="142">
        <v>6</v>
      </c>
      <c r="M3495" s="27">
        <f t="shared" si="124"/>
        <v>780</v>
      </c>
      <c r="N3495" s="23"/>
      <c r="O3495" s="24" t="s">
        <v>32</v>
      </c>
    </row>
    <row r="3496" s="1" customFormat="1" ht="18.75" spans="1:15">
      <c r="A3496" s="121">
        <v>3492</v>
      </c>
      <c r="B3496" s="121" t="s">
        <v>14518</v>
      </c>
      <c r="C3496" s="121" t="s">
        <v>11004</v>
      </c>
      <c r="D3496" s="121" t="s">
        <v>10034</v>
      </c>
      <c r="E3496" s="121" t="s">
        <v>14519</v>
      </c>
      <c r="F3496" s="131" t="s">
        <v>18350</v>
      </c>
      <c r="G3496" s="142" t="s">
        <v>18483</v>
      </c>
      <c r="H3496" s="141" t="s">
        <v>6071</v>
      </c>
      <c r="I3496" s="142">
        <v>5</v>
      </c>
      <c r="J3496" s="144" t="s">
        <v>12602</v>
      </c>
      <c r="K3496" s="131" t="s">
        <v>14523</v>
      </c>
      <c r="L3496" s="142">
        <v>5</v>
      </c>
      <c r="M3496" s="27">
        <f t="shared" si="124"/>
        <v>650</v>
      </c>
      <c r="N3496" s="23"/>
      <c r="O3496" s="24" t="s">
        <v>32</v>
      </c>
    </row>
    <row r="3497" s="1" customFormat="1" ht="18.75" spans="1:15">
      <c r="A3497" s="121">
        <v>3493</v>
      </c>
      <c r="B3497" s="121" t="s">
        <v>14518</v>
      </c>
      <c r="C3497" s="121" t="s">
        <v>11004</v>
      </c>
      <c r="D3497" s="121" t="s">
        <v>10034</v>
      </c>
      <c r="E3497" s="121" t="s">
        <v>14519</v>
      </c>
      <c r="F3497" s="131" t="s">
        <v>18350</v>
      </c>
      <c r="G3497" s="142" t="s">
        <v>18484</v>
      </c>
      <c r="H3497" s="141" t="s">
        <v>6071</v>
      </c>
      <c r="I3497" s="142">
        <v>4</v>
      </c>
      <c r="J3497" s="144" t="s">
        <v>12602</v>
      </c>
      <c r="K3497" s="131" t="s">
        <v>14523</v>
      </c>
      <c r="L3497" s="142">
        <v>4</v>
      </c>
      <c r="M3497" s="27">
        <f t="shared" si="124"/>
        <v>520</v>
      </c>
      <c r="N3497" s="23"/>
      <c r="O3497" s="24" t="s">
        <v>32</v>
      </c>
    </row>
    <row r="3498" s="1" customFormat="1" ht="18.75" spans="1:15">
      <c r="A3498" s="121">
        <v>3494</v>
      </c>
      <c r="B3498" s="121" t="s">
        <v>14518</v>
      </c>
      <c r="C3498" s="121" t="s">
        <v>11004</v>
      </c>
      <c r="D3498" s="121" t="s">
        <v>10034</v>
      </c>
      <c r="E3498" s="121" t="s">
        <v>14519</v>
      </c>
      <c r="F3498" s="131" t="s">
        <v>18350</v>
      </c>
      <c r="G3498" s="142" t="s">
        <v>18485</v>
      </c>
      <c r="H3498" s="141" t="s">
        <v>6071</v>
      </c>
      <c r="I3498" s="142">
        <v>4</v>
      </c>
      <c r="J3498" s="144" t="s">
        <v>12556</v>
      </c>
      <c r="K3498" s="131" t="s">
        <v>14523</v>
      </c>
      <c r="L3498" s="142">
        <v>4</v>
      </c>
      <c r="M3498" s="27">
        <f t="shared" si="124"/>
        <v>520</v>
      </c>
      <c r="N3498" s="23"/>
      <c r="O3498" s="24" t="s">
        <v>32</v>
      </c>
    </row>
    <row r="3499" s="1" customFormat="1" ht="18.75" spans="1:15">
      <c r="A3499" s="121">
        <v>3495</v>
      </c>
      <c r="B3499" s="121" t="s">
        <v>14518</v>
      </c>
      <c r="C3499" s="121" t="s">
        <v>11004</v>
      </c>
      <c r="D3499" s="121" t="s">
        <v>10034</v>
      </c>
      <c r="E3499" s="121" t="s">
        <v>14519</v>
      </c>
      <c r="F3499" s="131" t="s">
        <v>18350</v>
      </c>
      <c r="G3499" s="142" t="s">
        <v>18486</v>
      </c>
      <c r="H3499" s="141" t="s">
        <v>1583</v>
      </c>
      <c r="I3499" s="142">
        <v>4</v>
      </c>
      <c r="J3499" s="144" t="s">
        <v>12556</v>
      </c>
      <c r="K3499" s="131" t="s">
        <v>14523</v>
      </c>
      <c r="L3499" s="142">
        <v>4</v>
      </c>
      <c r="M3499" s="27">
        <f t="shared" si="124"/>
        <v>520</v>
      </c>
      <c r="N3499" s="23"/>
      <c r="O3499" s="24" t="s">
        <v>32</v>
      </c>
    </row>
    <row r="3500" s="1" customFormat="1" ht="18.75" spans="1:15">
      <c r="A3500" s="121">
        <v>3496</v>
      </c>
      <c r="B3500" s="121" t="s">
        <v>14518</v>
      </c>
      <c r="C3500" s="121" t="s">
        <v>11004</v>
      </c>
      <c r="D3500" s="121" t="s">
        <v>10034</v>
      </c>
      <c r="E3500" s="121" t="s">
        <v>14519</v>
      </c>
      <c r="F3500" s="131" t="s">
        <v>18350</v>
      </c>
      <c r="G3500" s="142" t="s">
        <v>18487</v>
      </c>
      <c r="H3500" s="141" t="s">
        <v>6071</v>
      </c>
      <c r="I3500" s="142">
        <v>8</v>
      </c>
      <c r="J3500" s="144" t="s">
        <v>12556</v>
      </c>
      <c r="K3500" s="131" t="s">
        <v>14523</v>
      </c>
      <c r="L3500" s="142">
        <v>8</v>
      </c>
      <c r="M3500" s="27">
        <f t="shared" si="124"/>
        <v>1040</v>
      </c>
      <c r="N3500" s="23"/>
      <c r="O3500" s="24" t="s">
        <v>32</v>
      </c>
    </row>
    <row r="3501" s="1" customFormat="1" ht="18.75" spans="1:15">
      <c r="A3501" s="121">
        <v>3497</v>
      </c>
      <c r="B3501" s="121" t="s">
        <v>14518</v>
      </c>
      <c r="C3501" s="121" t="s">
        <v>11004</v>
      </c>
      <c r="D3501" s="121" t="s">
        <v>10034</v>
      </c>
      <c r="E3501" s="121" t="s">
        <v>14519</v>
      </c>
      <c r="F3501" s="131" t="s">
        <v>18350</v>
      </c>
      <c r="G3501" s="142" t="s">
        <v>18488</v>
      </c>
      <c r="H3501" s="141" t="s">
        <v>6071</v>
      </c>
      <c r="I3501" s="142">
        <v>6</v>
      </c>
      <c r="J3501" s="144" t="s">
        <v>12556</v>
      </c>
      <c r="K3501" s="131" t="s">
        <v>14523</v>
      </c>
      <c r="L3501" s="142">
        <v>6</v>
      </c>
      <c r="M3501" s="27">
        <f t="shared" si="124"/>
        <v>780</v>
      </c>
      <c r="N3501" s="23"/>
      <c r="O3501" s="24" t="s">
        <v>32</v>
      </c>
    </row>
    <row r="3502" s="1" customFormat="1" ht="18.75" spans="1:15">
      <c r="A3502" s="121">
        <v>3498</v>
      </c>
      <c r="B3502" s="121" t="s">
        <v>14518</v>
      </c>
      <c r="C3502" s="121" t="s">
        <v>11004</v>
      </c>
      <c r="D3502" s="121" t="s">
        <v>10034</v>
      </c>
      <c r="E3502" s="121" t="s">
        <v>14519</v>
      </c>
      <c r="F3502" s="131" t="s">
        <v>18350</v>
      </c>
      <c r="G3502" s="142" t="s">
        <v>18489</v>
      </c>
      <c r="H3502" s="141" t="s">
        <v>1583</v>
      </c>
      <c r="I3502" s="142">
        <v>4</v>
      </c>
      <c r="J3502" s="144" t="s">
        <v>12556</v>
      </c>
      <c r="K3502" s="131" t="s">
        <v>14523</v>
      </c>
      <c r="L3502" s="142">
        <v>4</v>
      </c>
      <c r="M3502" s="27">
        <f t="shared" si="124"/>
        <v>520</v>
      </c>
      <c r="N3502" s="23"/>
      <c r="O3502" s="24" t="s">
        <v>32</v>
      </c>
    </row>
    <row r="3503" s="1" customFormat="1" ht="18.75" spans="1:15">
      <c r="A3503" s="121">
        <v>3499</v>
      </c>
      <c r="B3503" s="121" t="s">
        <v>14518</v>
      </c>
      <c r="C3503" s="121" t="s">
        <v>11004</v>
      </c>
      <c r="D3503" s="121" t="s">
        <v>10034</v>
      </c>
      <c r="E3503" s="121" t="s">
        <v>14519</v>
      </c>
      <c r="F3503" s="131" t="s">
        <v>18350</v>
      </c>
      <c r="G3503" s="142" t="s">
        <v>18490</v>
      </c>
      <c r="H3503" s="141" t="s">
        <v>6071</v>
      </c>
      <c r="I3503" s="142">
        <v>3</v>
      </c>
      <c r="J3503" s="144" t="s">
        <v>12556</v>
      </c>
      <c r="K3503" s="131" t="s">
        <v>14523</v>
      </c>
      <c r="L3503" s="142">
        <v>3</v>
      </c>
      <c r="M3503" s="27">
        <f t="shared" si="124"/>
        <v>390</v>
      </c>
      <c r="N3503" s="23"/>
      <c r="O3503" s="24" t="s">
        <v>32</v>
      </c>
    </row>
    <row r="3504" s="1" customFormat="1" ht="18.75" spans="1:15">
      <c r="A3504" s="121">
        <v>3500</v>
      </c>
      <c r="B3504" s="121" t="s">
        <v>14518</v>
      </c>
      <c r="C3504" s="121" t="s">
        <v>11004</v>
      </c>
      <c r="D3504" s="121" t="s">
        <v>10034</v>
      </c>
      <c r="E3504" s="121" t="s">
        <v>14519</v>
      </c>
      <c r="F3504" s="131" t="s">
        <v>18350</v>
      </c>
      <c r="G3504" s="142" t="s">
        <v>18491</v>
      </c>
      <c r="H3504" s="141" t="s">
        <v>6071</v>
      </c>
      <c r="I3504" s="142">
        <v>4</v>
      </c>
      <c r="J3504" s="144" t="s">
        <v>12556</v>
      </c>
      <c r="K3504" s="131" t="s">
        <v>14523</v>
      </c>
      <c r="L3504" s="142">
        <v>4</v>
      </c>
      <c r="M3504" s="27">
        <f t="shared" si="124"/>
        <v>520</v>
      </c>
      <c r="N3504" s="23"/>
      <c r="O3504" s="24" t="s">
        <v>32</v>
      </c>
    </row>
    <row r="3505" s="1" customFormat="1" ht="18.75" spans="1:15">
      <c r="A3505" s="121">
        <v>3501</v>
      </c>
      <c r="B3505" s="121" t="s">
        <v>14518</v>
      </c>
      <c r="C3505" s="121" t="s">
        <v>11004</v>
      </c>
      <c r="D3505" s="121" t="s">
        <v>10034</v>
      </c>
      <c r="E3505" s="121" t="s">
        <v>14519</v>
      </c>
      <c r="F3505" s="131" t="s">
        <v>18350</v>
      </c>
      <c r="G3505" s="142" t="s">
        <v>18492</v>
      </c>
      <c r="H3505" s="141" t="s">
        <v>6071</v>
      </c>
      <c r="I3505" s="142">
        <v>7</v>
      </c>
      <c r="J3505" s="144" t="s">
        <v>12556</v>
      </c>
      <c r="K3505" s="131" t="s">
        <v>14523</v>
      </c>
      <c r="L3505" s="142">
        <v>7</v>
      </c>
      <c r="M3505" s="27">
        <f t="shared" si="124"/>
        <v>910</v>
      </c>
      <c r="N3505" s="23"/>
      <c r="O3505" s="24" t="s">
        <v>32</v>
      </c>
    </row>
    <row r="3506" s="1" customFormat="1" ht="18.75" spans="1:15">
      <c r="A3506" s="121">
        <v>3502</v>
      </c>
      <c r="B3506" s="121" t="s">
        <v>14518</v>
      </c>
      <c r="C3506" s="121" t="s">
        <v>11004</v>
      </c>
      <c r="D3506" s="121" t="s">
        <v>10034</v>
      </c>
      <c r="E3506" s="121" t="s">
        <v>14519</v>
      </c>
      <c r="F3506" s="131" t="s">
        <v>18350</v>
      </c>
      <c r="G3506" s="142" t="s">
        <v>18493</v>
      </c>
      <c r="H3506" s="141" t="s">
        <v>6071</v>
      </c>
      <c r="I3506" s="142">
        <v>3</v>
      </c>
      <c r="J3506" s="144" t="s">
        <v>12556</v>
      </c>
      <c r="K3506" s="131" t="s">
        <v>14523</v>
      </c>
      <c r="L3506" s="142">
        <v>3</v>
      </c>
      <c r="M3506" s="27">
        <f t="shared" si="124"/>
        <v>390</v>
      </c>
      <c r="N3506" s="23"/>
      <c r="O3506" s="24" t="s">
        <v>32</v>
      </c>
    </row>
    <row r="3507" s="1" customFormat="1" ht="18.75" spans="1:15">
      <c r="A3507" s="121">
        <v>3503</v>
      </c>
      <c r="B3507" s="121" t="s">
        <v>14518</v>
      </c>
      <c r="C3507" s="121" t="s">
        <v>11004</v>
      </c>
      <c r="D3507" s="121" t="s">
        <v>10034</v>
      </c>
      <c r="E3507" s="121" t="s">
        <v>14519</v>
      </c>
      <c r="F3507" s="131" t="s">
        <v>18350</v>
      </c>
      <c r="G3507" s="177" t="s">
        <v>18494</v>
      </c>
      <c r="H3507" s="131" t="s">
        <v>6071</v>
      </c>
      <c r="I3507" s="131">
        <v>2</v>
      </c>
      <c r="J3507" s="131" t="s">
        <v>12556</v>
      </c>
      <c r="K3507" s="131" t="s">
        <v>14523</v>
      </c>
      <c r="L3507" s="131">
        <v>2</v>
      </c>
      <c r="M3507" s="27">
        <f t="shared" si="124"/>
        <v>260</v>
      </c>
      <c r="N3507" s="23"/>
      <c r="O3507" s="24" t="s">
        <v>32</v>
      </c>
    </row>
    <row r="3508" s="1" customFormat="1" ht="18.75" spans="1:15">
      <c r="A3508" s="121">
        <v>3504</v>
      </c>
      <c r="B3508" s="121" t="s">
        <v>14518</v>
      </c>
      <c r="C3508" s="121" t="s">
        <v>11004</v>
      </c>
      <c r="D3508" s="121" t="s">
        <v>10034</v>
      </c>
      <c r="E3508" s="121" t="s">
        <v>14519</v>
      </c>
      <c r="F3508" s="131" t="s">
        <v>18350</v>
      </c>
      <c r="G3508" s="142" t="s">
        <v>18495</v>
      </c>
      <c r="H3508" s="141" t="s">
        <v>6071</v>
      </c>
      <c r="I3508" s="142">
        <v>6</v>
      </c>
      <c r="J3508" s="144" t="s">
        <v>12556</v>
      </c>
      <c r="K3508" s="131" t="s">
        <v>14523</v>
      </c>
      <c r="L3508" s="142">
        <v>6</v>
      </c>
      <c r="M3508" s="27">
        <f t="shared" si="124"/>
        <v>780</v>
      </c>
      <c r="N3508" s="23"/>
      <c r="O3508" s="24" t="s">
        <v>32</v>
      </c>
    </row>
    <row r="3509" s="1" customFormat="1" ht="18.75" spans="1:15">
      <c r="A3509" s="121">
        <v>3505</v>
      </c>
      <c r="B3509" s="121" t="s">
        <v>14518</v>
      </c>
      <c r="C3509" s="121" t="s">
        <v>11004</v>
      </c>
      <c r="D3509" s="121" t="s">
        <v>10034</v>
      </c>
      <c r="E3509" s="121" t="s">
        <v>14519</v>
      </c>
      <c r="F3509" s="131" t="s">
        <v>18350</v>
      </c>
      <c r="G3509" s="142" t="s">
        <v>18496</v>
      </c>
      <c r="H3509" s="141" t="s">
        <v>6071</v>
      </c>
      <c r="I3509" s="142">
        <v>2</v>
      </c>
      <c r="J3509" s="144" t="s">
        <v>12556</v>
      </c>
      <c r="K3509" s="131" t="s">
        <v>14523</v>
      </c>
      <c r="L3509" s="142">
        <v>2</v>
      </c>
      <c r="M3509" s="27">
        <f t="shared" si="124"/>
        <v>260</v>
      </c>
      <c r="N3509" s="23"/>
      <c r="O3509" s="24" t="s">
        <v>32</v>
      </c>
    </row>
    <row r="3510" s="1" customFormat="1" ht="18.75" spans="1:15">
      <c r="A3510" s="121">
        <v>3506</v>
      </c>
      <c r="B3510" s="121" t="s">
        <v>14518</v>
      </c>
      <c r="C3510" s="121" t="s">
        <v>11004</v>
      </c>
      <c r="D3510" s="121" t="s">
        <v>10034</v>
      </c>
      <c r="E3510" s="121" t="s">
        <v>14519</v>
      </c>
      <c r="F3510" s="131" t="s">
        <v>18350</v>
      </c>
      <c r="G3510" s="142" t="s">
        <v>18497</v>
      </c>
      <c r="H3510" s="141" t="s">
        <v>6071</v>
      </c>
      <c r="I3510" s="142">
        <v>2</v>
      </c>
      <c r="J3510" s="144" t="s">
        <v>12556</v>
      </c>
      <c r="K3510" s="131" t="s">
        <v>14523</v>
      </c>
      <c r="L3510" s="142">
        <v>2</v>
      </c>
      <c r="M3510" s="27">
        <f t="shared" si="124"/>
        <v>260</v>
      </c>
      <c r="N3510" s="23"/>
      <c r="O3510" s="24" t="s">
        <v>32</v>
      </c>
    </row>
    <row r="3511" s="1" customFormat="1" ht="18.75" spans="1:15">
      <c r="A3511" s="121">
        <v>3507</v>
      </c>
      <c r="B3511" s="121" t="s">
        <v>14518</v>
      </c>
      <c r="C3511" s="121" t="s">
        <v>11004</v>
      </c>
      <c r="D3511" s="121" t="s">
        <v>10034</v>
      </c>
      <c r="E3511" s="121" t="s">
        <v>14519</v>
      </c>
      <c r="F3511" s="131" t="s">
        <v>18350</v>
      </c>
      <c r="G3511" s="154" t="s">
        <v>18498</v>
      </c>
      <c r="H3511" s="141" t="s">
        <v>6071</v>
      </c>
      <c r="I3511" s="158">
        <v>1</v>
      </c>
      <c r="J3511" s="144" t="s">
        <v>12556</v>
      </c>
      <c r="K3511" s="131" t="s">
        <v>14523</v>
      </c>
      <c r="L3511" s="142">
        <v>1</v>
      </c>
      <c r="M3511" s="27">
        <f t="shared" si="124"/>
        <v>130</v>
      </c>
      <c r="N3511" s="23"/>
      <c r="O3511" s="24" t="s">
        <v>32</v>
      </c>
    </row>
    <row r="3512" s="1" customFormat="1" ht="18.75" spans="1:15">
      <c r="A3512" s="121">
        <v>3508</v>
      </c>
      <c r="B3512" s="121" t="s">
        <v>14518</v>
      </c>
      <c r="C3512" s="121" t="s">
        <v>11004</v>
      </c>
      <c r="D3512" s="121" t="s">
        <v>10034</v>
      </c>
      <c r="E3512" s="121" t="s">
        <v>14519</v>
      </c>
      <c r="F3512" s="131" t="s">
        <v>18350</v>
      </c>
      <c r="G3512" s="142" t="s">
        <v>18499</v>
      </c>
      <c r="H3512" s="141" t="s">
        <v>6071</v>
      </c>
      <c r="I3512" s="142">
        <v>4</v>
      </c>
      <c r="J3512" s="144" t="s">
        <v>18500</v>
      </c>
      <c r="K3512" s="131" t="s">
        <v>14523</v>
      </c>
      <c r="L3512" s="142">
        <v>4</v>
      </c>
      <c r="M3512" s="27">
        <f t="shared" si="124"/>
        <v>520</v>
      </c>
      <c r="N3512" s="23"/>
      <c r="O3512" s="24" t="s">
        <v>32</v>
      </c>
    </row>
    <row r="3513" s="1" customFormat="1" ht="18.75" spans="1:15">
      <c r="A3513" s="121">
        <v>3509</v>
      </c>
      <c r="B3513" s="121" t="s">
        <v>14518</v>
      </c>
      <c r="C3513" s="121" t="s">
        <v>11004</v>
      </c>
      <c r="D3513" s="121" t="s">
        <v>10034</v>
      </c>
      <c r="E3513" s="121" t="s">
        <v>14519</v>
      </c>
      <c r="F3513" s="131" t="s">
        <v>18350</v>
      </c>
      <c r="G3513" s="142" t="s">
        <v>17433</v>
      </c>
      <c r="H3513" s="141" t="s">
        <v>1583</v>
      </c>
      <c r="I3513" s="142">
        <v>3</v>
      </c>
      <c r="J3513" s="144" t="s">
        <v>18500</v>
      </c>
      <c r="K3513" s="131" t="s">
        <v>14523</v>
      </c>
      <c r="L3513" s="142">
        <v>3</v>
      </c>
      <c r="M3513" s="27">
        <f t="shared" si="124"/>
        <v>390</v>
      </c>
      <c r="N3513" s="23"/>
      <c r="O3513" s="24" t="s">
        <v>32</v>
      </c>
    </row>
    <row r="3514" s="1" customFormat="1" ht="18.75" spans="1:15">
      <c r="A3514" s="121">
        <v>3510</v>
      </c>
      <c r="B3514" s="121" t="s">
        <v>14518</v>
      </c>
      <c r="C3514" s="121" t="s">
        <v>11004</v>
      </c>
      <c r="D3514" s="121" t="s">
        <v>10034</v>
      </c>
      <c r="E3514" s="121" t="s">
        <v>14519</v>
      </c>
      <c r="F3514" s="131" t="s">
        <v>18350</v>
      </c>
      <c r="G3514" s="142" t="s">
        <v>18501</v>
      </c>
      <c r="H3514" s="141" t="s">
        <v>6071</v>
      </c>
      <c r="I3514" s="142">
        <v>3</v>
      </c>
      <c r="J3514" s="144" t="s">
        <v>18500</v>
      </c>
      <c r="K3514" s="131" t="s">
        <v>14523</v>
      </c>
      <c r="L3514" s="142">
        <v>3</v>
      </c>
      <c r="M3514" s="27">
        <f t="shared" si="124"/>
        <v>390</v>
      </c>
      <c r="N3514" s="23"/>
      <c r="O3514" s="24" t="s">
        <v>32</v>
      </c>
    </row>
    <row r="3515" s="1" customFormat="1" ht="18.75" spans="1:15">
      <c r="A3515" s="121">
        <v>3511</v>
      </c>
      <c r="B3515" s="121" t="s">
        <v>14518</v>
      </c>
      <c r="C3515" s="121" t="s">
        <v>11004</v>
      </c>
      <c r="D3515" s="121" t="s">
        <v>10034</v>
      </c>
      <c r="E3515" s="121" t="s">
        <v>14519</v>
      </c>
      <c r="F3515" s="131" t="s">
        <v>18350</v>
      </c>
      <c r="G3515" s="142" t="s">
        <v>18502</v>
      </c>
      <c r="H3515" s="141" t="s">
        <v>6071</v>
      </c>
      <c r="I3515" s="142">
        <v>5</v>
      </c>
      <c r="J3515" s="144" t="s">
        <v>18500</v>
      </c>
      <c r="K3515" s="131" t="s">
        <v>14523</v>
      </c>
      <c r="L3515" s="142">
        <v>5</v>
      </c>
      <c r="M3515" s="27">
        <f t="shared" si="124"/>
        <v>650</v>
      </c>
      <c r="N3515" s="23"/>
      <c r="O3515" s="24" t="s">
        <v>32</v>
      </c>
    </row>
    <row r="3516" s="1" customFormat="1" ht="18.75" spans="1:15">
      <c r="A3516" s="121">
        <v>3512</v>
      </c>
      <c r="B3516" s="121" t="s">
        <v>14518</v>
      </c>
      <c r="C3516" s="121" t="s">
        <v>11004</v>
      </c>
      <c r="D3516" s="121" t="s">
        <v>10034</v>
      </c>
      <c r="E3516" s="121" t="s">
        <v>14519</v>
      </c>
      <c r="F3516" s="131" t="s">
        <v>18350</v>
      </c>
      <c r="G3516" s="142" t="s">
        <v>18503</v>
      </c>
      <c r="H3516" s="141" t="s">
        <v>1583</v>
      </c>
      <c r="I3516" s="142">
        <v>3</v>
      </c>
      <c r="J3516" s="144" t="s">
        <v>18500</v>
      </c>
      <c r="K3516" s="131" t="s">
        <v>14523</v>
      </c>
      <c r="L3516" s="142">
        <v>3</v>
      </c>
      <c r="M3516" s="27">
        <f t="shared" si="124"/>
        <v>390</v>
      </c>
      <c r="N3516" s="23"/>
      <c r="O3516" s="24" t="s">
        <v>32</v>
      </c>
    </row>
    <row r="3517" s="1" customFormat="1" ht="18.75" spans="1:15">
      <c r="A3517" s="121">
        <v>3513</v>
      </c>
      <c r="B3517" s="121" t="s">
        <v>14518</v>
      </c>
      <c r="C3517" s="121" t="s">
        <v>11004</v>
      </c>
      <c r="D3517" s="121" t="s">
        <v>10034</v>
      </c>
      <c r="E3517" s="121" t="s">
        <v>14519</v>
      </c>
      <c r="F3517" s="131" t="s">
        <v>18350</v>
      </c>
      <c r="G3517" s="142" t="s">
        <v>18504</v>
      </c>
      <c r="H3517" s="141" t="s">
        <v>6071</v>
      </c>
      <c r="I3517" s="142">
        <v>3</v>
      </c>
      <c r="J3517" s="144" t="s">
        <v>18500</v>
      </c>
      <c r="K3517" s="131" t="s">
        <v>14523</v>
      </c>
      <c r="L3517" s="142">
        <v>3</v>
      </c>
      <c r="M3517" s="27">
        <f t="shared" si="124"/>
        <v>390</v>
      </c>
      <c r="N3517" s="23"/>
      <c r="O3517" s="24" t="s">
        <v>32</v>
      </c>
    </row>
    <row r="3518" s="1" customFormat="1" ht="18.75" spans="1:15">
      <c r="A3518" s="121">
        <v>3514</v>
      </c>
      <c r="B3518" s="121" t="s">
        <v>14518</v>
      </c>
      <c r="C3518" s="121" t="s">
        <v>11004</v>
      </c>
      <c r="D3518" s="121" t="s">
        <v>10034</v>
      </c>
      <c r="E3518" s="121" t="s">
        <v>14519</v>
      </c>
      <c r="F3518" s="131" t="s">
        <v>18350</v>
      </c>
      <c r="G3518" s="142" t="s">
        <v>18505</v>
      </c>
      <c r="H3518" s="141" t="s">
        <v>6071</v>
      </c>
      <c r="I3518" s="142">
        <v>4</v>
      </c>
      <c r="J3518" s="144" t="s">
        <v>18500</v>
      </c>
      <c r="K3518" s="131" t="s">
        <v>14523</v>
      </c>
      <c r="L3518" s="142">
        <v>4</v>
      </c>
      <c r="M3518" s="27">
        <f t="shared" si="124"/>
        <v>520</v>
      </c>
      <c r="N3518" s="23"/>
      <c r="O3518" s="24" t="s">
        <v>32</v>
      </c>
    </row>
    <row r="3519" s="1" customFormat="1" ht="18.75" spans="1:15">
      <c r="A3519" s="121">
        <v>3515</v>
      </c>
      <c r="B3519" s="121" t="s">
        <v>14518</v>
      </c>
      <c r="C3519" s="121" t="s">
        <v>11004</v>
      </c>
      <c r="D3519" s="121" t="s">
        <v>10034</v>
      </c>
      <c r="E3519" s="121" t="s">
        <v>14519</v>
      </c>
      <c r="F3519" s="131" t="s">
        <v>18350</v>
      </c>
      <c r="G3519" s="142" t="s">
        <v>18506</v>
      </c>
      <c r="H3519" s="141" t="s">
        <v>6071</v>
      </c>
      <c r="I3519" s="142">
        <v>5</v>
      </c>
      <c r="J3519" s="144" t="s">
        <v>18500</v>
      </c>
      <c r="K3519" s="131" t="s">
        <v>14523</v>
      </c>
      <c r="L3519" s="142">
        <v>5</v>
      </c>
      <c r="M3519" s="27">
        <f t="shared" si="124"/>
        <v>650</v>
      </c>
      <c r="N3519" s="23"/>
      <c r="O3519" s="24" t="s">
        <v>32</v>
      </c>
    </row>
    <row r="3520" s="1" customFormat="1" ht="18.75" spans="1:15">
      <c r="A3520" s="121">
        <v>3516</v>
      </c>
      <c r="B3520" s="121" t="s">
        <v>14518</v>
      </c>
      <c r="C3520" s="121" t="s">
        <v>11004</v>
      </c>
      <c r="D3520" s="121" t="s">
        <v>10034</v>
      </c>
      <c r="E3520" s="121" t="s">
        <v>14519</v>
      </c>
      <c r="F3520" s="131" t="s">
        <v>18350</v>
      </c>
      <c r="G3520" s="142" t="s">
        <v>14958</v>
      </c>
      <c r="H3520" s="141" t="s">
        <v>6071</v>
      </c>
      <c r="I3520" s="142">
        <v>4</v>
      </c>
      <c r="J3520" s="144" t="s">
        <v>18500</v>
      </c>
      <c r="K3520" s="131" t="s">
        <v>14523</v>
      </c>
      <c r="L3520" s="142">
        <v>4</v>
      </c>
      <c r="M3520" s="27">
        <f t="shared" si="124"/>
        <v>520</v>
      </c>
      <c r="N3520" s="23"/>
      <c r="O3520" s="24" t="s">
        <v>32</v>
      </c>
    </row>
    <row r="3521" s="1" customFormat="1" ht="18.75" spans="1:15">
      <c r="A3521" s="121">
        <v>3517</v>
      </c>
      <c r="B3521" s="121" t="s">
        <v>14518</v>
      </c>
      <c r="C3521" s="121" t="s">
        <v>11004</v>
      </c>
      <c r="D3521" s="121" t="s">
        <v>10034</v>
      </c>
      <c r="E3521" s="121" t="s">
        <v>14519</v>
      </c>
      <c r="F3521" s="131" t="s">
        <v>18350</v>
      </c>
      <c r="G3521" s="142" t="s">
        <v>18507</v>
      </c>
      <c r="H3521" s="141" t="s">
        <v>6071</v>
      </c>
      <c r="I3521" s="142">
        <v>2</v>
      </c>
      <c r="J3521" s="144" t="s">
        <v>18500</v>
      </c>
      <c r="K3521" s="131" t="s">
        <v>14523</v>
      </c>
      <c r="L3521" s="142">
        <v>2</v>
      </c>
      <c r="M3521" s="27">
        <f t="shared" si="124"/>
        <v>260</v>
      </c>
      <c r="N3521" s="23"/>
      <c r="O3521" s="24" t="s">
        <v>32</v>
      </c>
    </row>
    <row r="3522" s="1" customFormat="1" ht="18.75" spans="1:15">
      <c r="A3522" s="121">
        <v>3518</v>
      </c>
      <c r="B3522" s="121" t="s">
        <v>14518</v>
      </c>
      <c r="C3522" s="121" t="s">
        <v>11004</v>
      </c>
      <c r="D3522" s="121" t="s">
        <v>10034</v>
      </c>
      <c r="E3522" s="121" t="s">
        <v>14519</v>
      </c>
      <c r="F3522" s="131" t="s">
        <v>18350</v>
      </c>
      <c r="G3522" s="142" t="s">
        <v>18110</v>
      </c>
      <c r="H3522" s="141" t="s">
        <v>6071</v>
      </c>
      <c r="I3522" s="142">
        <v>4</v>
      </c>
      <c r="J3522" s="144" t="s">
        <v>18500</v>
      </c>
      <c r="K3522" s="131" t="s">
        <v>14523</v>
      </c>
      <c r="L3522" s="142">
        <v>4</v>
      </c>
      <c r="M3522" s="27">
        <f t="shared" si="124"/>
        <v>520</v>
      </c>
      <c r="N3522" s="23"/>
      <c r="O3522" s="24" t="s">
        <v>32</v>
      </c>
    </row>
    <row r="3523" s="1" customFormat="1" ht="18.75" spans="1:15">
      <c r="A3523" s="121">
        <v>3519</v>
      </c>
      <c r="B3523" s="121" t="s">
        <v>14518</v>
      </c>
      <c r="C3523" s="121" t="s">
        <v>11004</v>
      </c>
      <c r="D3523" s="121" t="s">
        <v>10034</v>
      </c>
      <c r="E3523" s="121" t="s">
        <v>14519</v>
      </c>
      <c r="F3523" s="131" t="s">
        <v>18350</v>
      </c>
      <c r="G3523" s="142" t="s">
        <v>18508</v>
      </c>
      <c r="H3523" s="141" t="s">
        <v>6071</v>
      </c>
      <c r="I3523" s="142">
        <v>5</v>
      </c>
      <c r="J3523" s="144" t="s">
        <v>18500</v>
      </c>
      <c r="K3523" s="131" t="s">
        <v>14523</v>
      </c>
      <c r="L3523" s="142">
        <v>5</v>
      </c>
      <c r="M3523" s="27">
        <f t="shared" si="124"/>
        <v>650</v>
      </c>
      <c r="N3523" s="23"/>
      <c r="O3523" s="24" t="s">
        <v>32</v>
      </c>
    </row>
    <row r="3524" s="1" customFormat="1" ht="18.75" spans="1:15">
      <c r="A3524" s="121">
        <v>3520</v>
      </c>
      <c r="B3524" s="121" t="s">
        <v>14518</v>
      </c>
      <c r="C3524" s="121" t="s">
        <v>11004</v>
      </c>
      <c r="D3524" s="121" t="s">
        <v>10034</v>
      </c>
      <c r="E3524" s="121" t="s">
        <v>14519</v>
      </c>
      <c r="F3524" s="131" t="s">
        <v>18350</v>
      </c>
      <c r="G3524" s="142" t="s">
        <v>18509</v>
      </c>
      <c r="H3524" s="141" t="s">
        <v>1583</v>
      </c>
      <c r="I3524" s="142">
        <v>3</v>
      </c>
      <c r="J3524" s="144" t="s">
        <v>18510</v>
      </c>
      <c r="K3524" s="131" t="s">
        <v>14523</v>
      </c>
      <c r="L3524" s="142">
        <v>3</v>
      </c>
      <c r="M3524" s="27">
        <f t="shared" si="124"/>
        <v>390</v>
      </c>
      <c r="N3524" s="23"/>
      <c r="O3524" s="24" t="s">
        <v>32</v>
      </c>
    </row>
    <row r="3525" s="1" customFormat="1" ht="18.75" spans="1:15">
      <c r="A3525" s="121">
        <v>3521</v>
      </c>
      <c r="B3525" s="121" t="s">
        <v>14518</v>
      </c>
      <c r="C3525" s="121" t="s">
        <v>11004</v>
      </c>
      <c r="D3525" s="121" t="s">
        <v>10034</v>
      </c>
      <c r="E3525" s="121" t="s">
        <v>14519</v>
      </c>
      <c r="F3525" s="131" t="s">
        <v>18350</v>
      </c>
      <c r="G3525" s="142" t="s">
        <v>18511</v>
      </c>
      <c r="H3525" s="141" t="s">
        <v>6071</v>
      </c>
      <c r="I3525" s="142">
        <v>6</v>
      </c>
      <c r="J3525" s="144" t="s">
        <v>18510</v>
      </c>
      <c r="K3525" s="131" t="s">
        <v>14523</v>
      </c>
      <c r="L3525" s="142">
        <v>6</v>
      </c>
      <c r="M3525" s="27">
        <f t="shared" si="124"/>
        <v>780</v>
      </c>
      <c r="N3525" s="23"/>
      <c r="O3525" s="24" t="s">
        <v>32</v>
      </c>
    </row>
    <row r="3526" s="1" customFormat="1" ht="18.75" spans="1:15">
      <c r="A3526" s="121">
        <v>3522</v>
      </c>
      <c r="B3526" s="121" t="s">
        <v>14518</v>
      </c>
      <c r="C3526" s="121" t="s">
        <v>11004</v>
      </c>
      <c r="D3526" s="121" t="s">
        <v>10034</v>
      </c>
      <c r="E3526" s="121" t="s">
        <v>14519</v>
      </c>
      <c r="F3526" s="131" t="s">
        <v>18350</v>
      </c>
      <c r="G3526" s="142" t="s">
        <v>18512</v>
      </c>
      <c r="H3526" s="141" t="s">
        <v>6071</v>
      </c>
      <c r="I3526" s="142">
        <v>5</v>
      </c>
      <c r="J3526" s="144" t="s">
        <v>18510</v>
      </c>
      <c r="K3526" s="131" t="s">
        <v>14523</v>
      </c>
      <c r="L3526" s="142">
        <v>5</v>
      </c>
      <c r="M3526" s="27">
        <f t="shared" si="124"/>
        <v>650</v>
      </c>
      <c r="N3526" s="23"/>
      <c r="O3526" s="24" t="s">
        <v>32</v>
      </c>
    </row>
    <row r="3527" s="1" customFormat="1" ht="18.75" spans="1:15">
      <c r="A3527" s="121">
        <v>3523</v>
      </c>
      <c r="B3527" s="121" t="s">
        <v>14518</v>
      </c>
      <c r="C3527" s="121" t="s">
        <v>11004</v>
      </c>
      <c r="D3527" s="121" t="s">
        <v>10034</v>
      </c>
      <c r="E3527" s="121" t="s">
        <v>14519</v>
      </c>
      <c r="F3527" s="131" t="s">
        <v>18350</v>
      </c>
      <c r="G3527" s="142" t="s">
        <v>18513</v>
      </c>
      <c r="H3527" s="141" t="s">
        <v>6071</v>
      </c>
      <c r="I3527" s="142">
        <v>4</v>
      </c>
      <c r="J3527" s="144" t="s">
        <v>18510</v>
      </c>
      <c r="K3527" s="131" t="s">
        <v>14523</v>
      </c>
      <c r="L3527" s="142">
        <v>4</v>
      </c>
      <c r="M3527" s="27">
        <f t="shared" si="124"/>
        <v>520</v>
      </c>
      <c r="N3527" s="23"/>
      <c r="O3527" s="24" t="s">
        <v>32</v>
      </c>
    </row>
    <row r="3528" s="1" customFormat="1" ht="18.75" spans="1:15">
      <c r="A3528" s="121">
        <v>3524</v>
      </c>
      <c r="B3528" s="121" t="s">
        <v>14518</v>
      </c>
      <c r="C3528" s="121" t="s">
        <v>11004</v>
      </c>
      <c r="D3528" s="121" t="s">
        <v>10034</v>
      </c>
      <c r="E3528" s="121" t="s">
        <v>14519</v>
      </c>
      <c r="F3528" s="131" t="s">
        <v>18350</v>
      </c>
      <c r="G3528" s="142" t="s">
        <v>18514</v>
      </c>
      <c r="H3528" s="141" t="s">
        <v>6071</v>
      </c>
      <c r="I3528" s="142">
        <v>4</v>
      </c>
      <c r="J3528" s="144" t="s">
        <v>18510</v>
      </c>
      <c r="K3528" s="131" t="s">
        <v>14523</v>
      </c>
      <c r="L3528" s="142">
        <v>4</v>
      </c>
      <c r="M3528" s="27">
        <f t="shared" si="124"/>
        <v>520</v>
      </c>
      <c r="N3528" s="23"/>
      <c r="O3528" s="24" t="s">
        <v>32</v>
      </c>
    </row>
    <row r="3529" s="1" customFormat="1" ht="18.75" spans="1:15">
      <c r="A3529" s="121">
        <v>3525</v>
      </c>
      <c r="B3529" s="121" t="s">
        <v>14518</v>
      </c>
      <c r="C3529" s="121" t="s">
        <v>11004</v>
      </c>
      <c r="D3529" s="121" t="s">
        <v>10034</v>
      </c>
      <c r="E3529" s="121" t="s">
        <v>14519</v>
      </c>
      <c r="F3529" s="131" t="s">
        <v>18350</v>
      </c>
      <c r="G3529" s="142" t="s">
        <v>18515</v>
      </c>
      <c r="H3529" s="141" t="s">
        <v>6071</v>
      </c>
      <c r="I3529" s="142">
        <v>7</v>
      </c>
      <c r="J3529" s="144" t="s">
        <v>18510</v>
      </c>
      <c r="K3529" s="131" t="s">
        <v>14523</v>
      </c>
      <c r="L3529" s="142">
        <v>7</v>
      </c>
      <c r="M3529" s="27">
        <f t="shared" si="124"/>
        <v>910</v>
      </c>
      <c r="N3529" s="23"/>
      <c r="O3529" s="24" t="s">
        <v>32</v>
      </c>
    </row>
    <row r="3530" s="1" customFormat="1" ht="18.75" spans="1:15">
      <c r="A3530" s="121">
        <v>3526</v>
      </c>
      <c r="B3530" s="121" t="s">
        <v>14518</v>
      </c>
      <c r="C3530" s="121" t="s">
        <v>11004</v>
      </c>
      <c r="D3530" s="121" t="s">
        <v>10034</v>
      </c>
      <c r="E3530" s="121" t="s">
        <v>14519</v>
      </c>
      <c r="F3530" s="131" t="s">
        <v>18350</v>
      </c>
      <c r="G3530" s="142" t="s">
        <v>11280</v>
      </c>
      <c r="H3530" s="141" t="s">
        <v>6071</v>
      </c>
      <c r="I3530" s="142">
        <v>4</v>
      </c>
      <c r="J3530" s="144" t="s">
        <v>18510</v>
      </c>
      <c r="K3530" s="131" t="s">
        <v>14523</v>
      </c>
      <c r="L3530" s="142">
        <v>4</v>
      </c>
      <c r="M3530" s="27">
        <f t="shared" si="124"/>
        <v>520</v>
      </c>
      <c r="N3530" s="23"/>
      <c r="O3530" s="24" t="s">
        <v>32</v>
      </c>
    </row>
    <row r="3531" s="1" customFormat="1" ht="18.75" spans="1:15">
      <c r="A3531" s="121">
        <v>3527</v>
      </c>
      <c r="B3531" s="121" t="s">
        <v>14518</v>
      </c>
      <c r="C3531" s="121" t="s">
        <v>11004</v>
      </c>
      <c r="D3531" s="121" t="s">
        <v>10034</v>
      </c>
      <c r="E3531" s="121" t="s">
        <v>14519</v>
      </c>
      <c r="F3531" s="131" t="s">
        <v>18350</v>
      </c>
      <c r="G3531" s="142" t="s">
        <v>18516</v>
      </c>
      <c r="H3531" s="141" t="s">
        <v>6071</v>
      </c>
      <c r="I3531" s="142">
        <v>3</v>
      </c>
      <c r="J3531" s="144" t="s">
        <v>18510</v>
      </c>
      <c r="K3531" s="131" t="s">
        <v>14523</v>
      </c>
      <c r="L3531" s="142">
        <v>3</v>
      </c>
      <c r="M3531" s="27">
        <f t="shared" si="124"/>
        <v>390</v>
      </c>
      <c r="N3531" s="23"/>
      <c r="O3531" s="24" t="s">
        <v>32</v>
      </c>
    </row>
    <row r="3532" s="1" customFormat="1" ht="18.75" spans="1:15">
      <c r="A3532" s="121">
        <v>3528</v>
      </c>
      <c r="B3532" s="121" t="s">
        <v>14518</v>
      </c>
      <c r="C3532" s="121" t="s">
        <v>11004</v>
      </c>
      <c r="D3532" s="121" t="s">
        <v>10034</v>
      </c>
      <c r="E3532" s="121" t="s">
        <v>14519</v>
      </c>
      <c r="F3532" s="131" t="s">
        <v>18350</v>
      </c>
      <c r="G3532" s="142" t="s">
        <v>18517</v>
      </c>
      <c r="H3532" s="141" t="s">
        <v>6071</v>
      </c>
      <c r="I3532" s="142">
        <v>5</v>
      </c>
      <c r="J3532" s="144" t="s">
        <v>18510</v>
      </c>
      <c r="K3532" s="131" t="s">
        <v>14523</v>
      </c>
      <c r="L3532" s="142">
        <v>5</v>
      </c>
      <c r="M3532" s="27">
        <f t="shared" si="124"/>
        <v>650</v>
      </c>
      <c r="N3532" s="23"/>
      <c r="O3532" s="24" t="s">
        <v>32</v>
      </c>
    </row>
    <row r="3533" s="1" customFormat="1" ht="18.75" spans="1:15">
      <c r="A3533" s="121">
        <v>3529</v>
      </c>
      <c r="B3533" s="121" t="s">
        <v>14518</v>
      </c>
      <c r="C3533" s="121" t="s">
        <v>11004</v>
      </c>
      <c r="D3533" s="121" t="s">
        <v>10034</v>
      </c>
      <c r="E3533" s="121" t="s">
        <v>14519</v>
      </c>
      <c r="F3533" s="131" t="s">
        <v>18350</v>
      </c>
      <c r="G3533" s="142" t="s">
        <v>18518</v>
      </c>
      <c r="H3533" s="141" t="s">
        <v>1583</v>
      </c>
      <c r="I3533" s="142">
        <v>4</v>
      </c>
      <c r="J3533" s="144" t="s">
        <v>18510</v>
      </c>
      <c r="K3533" s="131" t="s">
        <v>14523</v>
      </c>
      <c r="L3533" s="142">
        <v>4</v>
      </c>
      <c r="M3533" s="27">
        <f t="shared" si="124"/>
        <v>520</v>
      </c>
      <c r="N3533" s="23"/>
      <c r="O3533" s="24" t="s">
        <v>32</v>
      </c>
    </row>
    <row r="3534" s="1" customFormat="1" ht="18.75" spans="1:15">
      <c r="A3534" s="121">
        <v>3530</v>
      </c>
      <c r="B3534" s="121" t="s">
        <v>14518</v>
      </c>
      <c r="C3534" s="121" t="s">
        <v>11004</v>
      </c>
      <c r="D3534" s="121" t="s">
        <v>10034</v>
      </c>
      <c r="E3534" s="121" t="s">
        <v>14519</v>
      </c>
      <c r="F3534" s="131" t="s">
        <v>18350</v>
      </c>
      <c r="G3534" s="142" t="s">
        <v>18519</v>
      </c>
      <c r="H3534" s="141" t="s">
        <v>6071</v>
      </c>
      <c r="I3534" s="142">
        <v>4</v>
      </c>
      <c r="J3534" s="144" t="s">
        <v>18510</v>
      </c>
      <c r="K3534" s="131" t="s">
        <v>14523</v>
      </c>
      <c r="L3534" s="142">
        <v>4</v>
      </c>
      <c r="M3534" s="27">
        <f t="shared" si="124"/>
        <v>520</v>
      </c>
      <c r="N3534" s="23"/>
      <c r="O3534" s="24" t="s">
        <v>32</v>
      </c>
    </row>
    <row r="3535" s="1" customFormat="1" ht="18.75" spans="1:15">
      <c r="A3535" s="121">
        <v>3531</v>
      </c>
      <c r="B3535" s="121" t="s">
        <v>14518</v>
      </c>
      <c r="C3535" s="121" t="s">
        <v>11004</v>
      </c>
      <c r="D3535" s="121" t="s">
        <v>10034</v>
      </c>
      <c r="E3535" s="121" t="s">
        <v>14519</v>
      </c>
      <c r="F3535" s="131" t="s">
        <v>18350</v>
      </c>
      <c r="G3535" s="142" t="s">
        <v>18520</v>
      </c>
      <c r="H3535" s="141" t="s">
        <v>6071</v>
      </c>
      <c r="I3535" s="142">
        <v>3</v>
      </c>
      <c r="J3535" s="144" t="s">
        <v>18510</v>
      </c>
      <c r="K3535" s="131" t="s">
        <v>14523</v>
      </c>
      <c r="L3535" s="142">
        <v>3</v>
      </c>
      <c r="M3535" s="27">
        <f t="shared" si="124"/>
        <v>390</v>
      </c>
      <c r="N3535" s="23"/>
      <c r="O3535" s="24" t="s">
        <v>32</v>
      </c>
    </row>
    <row r="3536" s="1" customFormat="1" ht="18.75" spans="1:15">
      <c r="A3536" s="121">
        <v>3532</v>
      </c>
      <c r="B3536" s="121" t="s">
        <v>14518</v>
      </c>
      <c r="C3536" s="121" t="s">
        <v>11004</v>
      </c>
      <c r="D3536" s="121" t="s">
        <v>10034</v>
      </c>
      <c r="E3536" s="121" t="s">
        <v>14519</v>
      </c>
      <c r="F3536" s="131" t="s">
        <v>18350</v>
      </c>
      <c r="G3536" s="142" t="s">
        <v>18521</v>
      </c>
      <c r="H3536" s="141" t="s">
        <v>6071</v>
      </c>
      <c r="I3536" s="142">
        <v>5</v>
      </c>
      <c r="J3536" s="144" t="s">
        <v>18510</v>
      </c>
      <c r="K3536" s="131" t="s">
        <v>14523</v>
      </c>
      <c r="L3536" s="142">
        <v>5</v>
      </c>
      <c r="M3536" s="27">
        <f t="shared" si="124"/>
        <v>650</v>
      </c>
      <c r="N3536" s="23"/>
      <c r="O3536" s="24" t="s">
        <v>32</v>
      </c>
    </row>
    <row r="3537" s="1" customFormat="1" ht="18.75" spans="1:15">
      <c r="A3537" s="121">
        <v>3533</v>
      </c>
      <c r="B3537" s="121" t="s">
        <v>14518</v>
      </c>
      <c r="C3537" s="121" t="s">
        <v>11004</v>
      </c>
      <c r="D3537" s="121" t="s">
        <v>10034</v>
      </c>
      <c r="E3537" s="121" t="s">
        <v>14519</v>
      </c>
      <c r="F3537" s="131" t="s">
        <v>18350</v>
      </c>
      <c r="G3537" s="142" t="s">
        <v>18522</v>
      </c>
      <c r="H3537" s="141" t="s">
        <v>6071</v>
      </c>
      <c r="I3537" s="158">
        <v>4</v>
      </c>
      <c r="J3537" s="144" t="s">
        <v>18523</v>
      </c>
      <c r="K3537" s="131" t="s">
        <v>14523</v>
      </c>
      <c r="L3537" s="142">
        <v>4</v>
      </c>
      <c r="M3537" s="27">
        <f t="shared" si="124"/>
        <v>520</v>
      </c>
      <c r="N3537" s="23"/>
      <c r="O3537" s="24" t="s">
        <v>32</v>
      </c>
    </row>
    <row r="3538" s="1" customFormat="1" ht="18.75" spans="1:15">
      <c r="A3538" s="121">
        <v>3534</v>
      </c>
      <c r="B3538" s="121" t="s">
        <v>14518</v>
      </c>
      <c r="C3538" s="121" t="s">
        <v>11004</v>
      </c>
      <c r="D3538" s="121" t="s">
        <v>10034</v>
      </c>
      <c r="E3538" s="121" t="s">
        <v>14519</v>
      </c>
      <c r="F3538" s="131" t="s">
        <v>18350</v>
      </c>
      <c r="G3538" s="142" t="s">
        <v>18524</v>
      </c>
      <c r="H3538" s="141" t="s">
        <v>6071</v>
      </c>
      <c r="I3538" s="142">
        <v>3</v>
      </c>
      <c r="J3538" s="144" t="s">
        <v>18523</v>
      </c>
      <c r="K3538" s="131" t="s">
        <v>14523</v>
      </c>
      <c r="L3538" s="142">
        <v>3</v>
      </c>
      <c r="M3538" s="27">
        <f t="shared" si="124"/>
        <v>390</v>
      </c>
      <c r="N3538" s="23"/>
      <c r="O3538" s="24" t="s">
        <v>32</v>
      </c>
    </row>
    <row r="3539" s="1" customFormat="1" ht="18.75" spans="1:15">
      <c r="A3539" s="121">
        <v>3535</v>
      </c>
      <c r="B3539" s="121" t="s">
        <v>14518</v>
      </c>
      <c r="C3539" s="121" t="s">
        <v>11004</v>
      </c>
      <c r="D3539" s="121" t="s">
        <v>10034</v>
      </c>
      <c r="E3539" s="121" t="s">
        <v>14519</v>
      </c>
      <c r="F3539" s="131" t="s">
        <v>18350</v>
      </c>
      <c r="G3539" s="142" t="s">
        <v>1062</v>
      </c>
      <c r="H3539" s="141" t="s">
        <v>6071</v>
      </c>
      <c r="I3539" s="142">
        <v>6</v>
      </c>
      <c r="J3539" s="144" t="s">
        <v>18523</v>
      </c>
      <c r="K3539" s="131" t="s">
        <v>14523</v>
      </c>
      <c r="L3539" s="142">
        <v>6</v>
      </c>
      <c r="M3539" s="27">
        <f t="shared" si="124"/>
        <v>780</v>
      </c>
      <c r="N3539" s="23"/>
      <c r="O3539" s="24" t="s">
        <v>32</v>
      </c>
    </row>
    <row r="3540" s="1" customFormat="1" ht="18.75" spans="1:15">
      <c r="A3540" s="121">
        <v>3536</v>
      </c>
      <c r="B3540" s="121" t="s">
        <v>14518</v>
      </c>
      <c r="C3540" s="121" t="s">
        <v>11004</v>
      </c>
      <c r="D3540" s="121" t="s">
        <v>10034</v>
      </c>
      <c r="E3540" s="121" t="s">
        <v>14519</v>
      </c>
      <c r="F3540" s="131" t="s">
        <v>18350</v>
      </c>
      <c r="G3540" s="142" t="s">
        <v>18525</v>
      </c>
      <c r="H3540" s="141" t="s">
        <v>6071</v>
      </c>
      <c r="I3540" s="142">
        <v>4</v>
      </c>
      <c r="J3540" s="144" t="s">
        <v>18526</v>
      </c>
      <c r="K3540" s="131" t="s">
        <v>14523</v>
      </c>
      <c r="L3540" s="142">
        <v>4</v>
      </c>
      <c r="M3540" s="27">
        <f t="shared" si="124"/>
        <v>520</v>
      </c>
      <c r="N3540" s="23"/>
      <c r="O3540" s="24" t="s">
        <v>32</v>
      </c>
    </row>
    <row r="3541" s="1" customFormat="1" ht="18.75" spans="1:15">
      <c r="A3541" s="121">
        <v>3537</v>
      </c>
      <c r="B3541" s="121" t="s">
        <v>14518</v>
      </c>
      <c r="C3541" s="121" t="s">
        <v>11004</v>
      </c>
      <c r="D3541" s="121" t="s">
        <v>10034</v>
      </c>
      <c r="E3541" s="121" t="s">
        <v>14519</v>
      </c>
      <c r="F3541" s="131" t="s">
        <v>18350</v>
      </c>
      <c r="G3541" s="142" t="s">
        <v>18527</v>
      </c>
      <c r="H3541" s="141" t="s">
        <v>6071</v>
      </c>
      <c r="I3541" s="142">
        <v>7</v>
      </c>
      <c r="J3541" s="144" t="s">
        <v>18526</v>
      </c>
      <c r="K3541" s="131" t="s">
        <v>14523</v>
      </c>
      <c r="L3541" s="142">
        <v>7</v>
      </c>
      <c r="M3541" s="27">
        <f t="shared" si="124"/>
        <v>910</v>
      </c>
      <c r="N3541" s="23"/>
      <c r="O3541" s="24" t="s">
        <v>32</v>
      </c>
    </row>
    <row r="3542" s="1" customFormat="1" ht="18.75" spans="1:15">
      <c r="A3542" s="121">
        <v>3538</v>
      </c>
      <c r="B3542" s="121" t="s">
        <v>14518</v>
      </c>
      <c r="C3542" s="121" t="s">
        <v>11004</v>
      </c>
      <c r="D3542" s="121" t="s">
        <v>10034</v>
      </c>
      <c r="E3542" s="121" t="s">
        <v>14519</v>
      </c>
      <c r="F3542" s="131" t="s">
        <v>18350</v>
      </c>
      <c r="G3542" s="142" t="s">
        <v>18528</v>
      </c>
      <c r="H3542" s="141" t="s">
        <v>6071</v>
      </c>
      <c r="I3542" s="142">
        <v>6</v>
      </c>
      <c r="J3542" s="144" t="s">
        <v>18526</v>
      </c>
      <c r="K3542" s="131" t="s">
        <v>14523</v>
      </c>
      <c r="L3542" s="142">
        <v>6</v>
      </c>
      <c r="M3542" s="27">
        <f t="shared" si="124"/>
        <v>780</v>
      </c>
      <c r="N3542" s="23"/>
      <c r="O3542" s="24" t="s">
        <v>32</v>
      </c>
    </row>
    <row r="3543" s="1" customFormat="1" ht="18.75" spans="1:15">
      <c r="A3543" s="121">
        <v>3539</v>
      </c>
      <c r="B3543" s="121" t="s">
        <v>14518</v>
      </c>
      <c r="C3543" s="121" t="s">
        <v>11004</v>
      </c>
      <c r="D3543" s="121" t="s">
        <v>10034</v>
      </c>
      <c r="E3543" s="121" t="s">
        <v>14519</v>
      </c>
      <c r="F3543" s="131" t="s">
        <v>18350</v>
      </c>
      <c r="G3543" s="142" t="s">
        <v>18529</v>
      </c>
      <c r="H3543" s="141" t="s">
        <v>6071</v>
      </c>
      <c r="I3543" s="142">
        <v>6</v>
      </c>
      <c r="J3543" s="144" t="s">
        <v>18526</v>
      </c>
      <c r="K3543" s="131" t="s">
        <v>14523</v>
      </c>
      <c r="L3543" s="142">
        <v>6</v>
      </c>
      <c r="M3543" s="27">
        <f t="shared" si="124"/>
        <v>780</v>
      </c>
      <c r="N3543" s="23"/>
      <c r="O3543" s="24" t="s">
        <v>32</v>
      </c>
    </row>
    <row r="3544" s="1" customFormat="1" ht="18.75" spans="1:15">
      <c r="A3544" s="121">
        <v>3540</v>
      </c>
      <c r="B3544" s="121" t="s">
        <v>14518</v>
      </c>
      <c r="C3544" s="121" t="s">
        <v>11004</v>
      </c>
      <c r="D3544" s="121" t="s">
        <v>10034</v>
      </c>
      <c r="E3544" s="121" t="s">
        <v>14519</v>
      </c>
      <c r="F3544" s="131" t="s">
        <v>18350</v>
      </c>
      <c r="G3544" s="142" t="s">
        <v>18530</v>
      </c>
      <c r="H3544" s="141" t="s">
        <v>6071</v>
      </c>
      <c r="I3544" s="142">
        <v>6</v>
      </c>
      <c r="J3544" s="144" t="s">
        <v>18526</v>
      </c>
      <c r="K3544" s="131" t="s">
        <v>14523</v>
      </c>
      <c r="L3544" s="142">
        <v>6</v>
      </c>
      <c r="M3544" s="27">
        <f t="shared" ref="M3544:M3569" si="125">L3544*130</f>
        <v>780</v>
      </c>
      <c r="N3544" s="23"/>
      <c r="O3544" s="24" t="s">
        <v>32</v>
      </c>
    </row>
    <row r="3545" s="1" customFormat="1" ht="18.75" spans="1:15">
      <c r="A3545" s="121">
        <v>3541</v>
      </c>
      <c r="B3545" s="121" t="s">
        <v>14518</v>
      </c>
      <c r="C3545" s="121" t="s">
        <v>11004</v>
      </c>
      <c r="D3545" s="121" t="s">
        <v>10034</v>
      </c>
      <c r="E3545" s="121" t="s">
        <v>14519</v>
      </c>
      <c r="F3545" s="131" t="s">
        <v>18350</v>
      </c>
      <c r="G3545" s="142" t="s">
        <v>18531</v>
      </c>
      <c r="H3545" s="141" t="s">
        <v>6071</v>
      </c>
      <c r="I3545" s="158">
        <v>11</v>
      </c>
      <c r="J3545" s="144" t="s">
        <v>18526</v>
      </c>
      <c r="K3545" s="131" t="s">
        <v>14523</v>
      </c>
      <c r="L3545" s="142">
        <v>11</v>
      </c>
      <c r="M3545" s="27">
        <f t="shared" si="125"/>
        <v>1430</v>
      </c>
      <c r="N3545" s="23"/>
      <c r="O3545" s="24" t="s">
        <v>32</v>
      </c>
    </row>
    <row r="3546" s="1" customFormat="1" ht="18.75" spans="1:15">
      <c r="A3546" s="121">
        <v>3542</v>
      </c>
      <c r="B3546" s="121" t="s">
        <v>14518</v>
      </c>
      <c r="C3546" s="121" t="s">
        <v>11004</v>
      </c>
      <c r="D3546" s="121" t="s">
        <v>10034</v>
      </c>
      <c r="E3546" s="121" t="s">
        <v>14519</v>
      </c>
      <c r="F3546" s="131" t="s">
        <v>18350</v>
      </c>
      <c r="G3546" s="142" t="s">
        <v>18532</v>
      </c>
      <c r="H3546" s="141" t="s">
        <v>6071</v>
      </c>
      <c r="I3546" s="142">
        <v>5</v>
      </c>
      <c r="J3546" s="144" t="s">
        <v>18526</v>
      </c>
      <c r="K3546" s="131" t="s">
        <v>14523</v>
      </c>
      <c r="L3546" s="142">
        <v>5</v>
      </c>
      <c r="M3546" s="27">
        <f t="shared" si="125"/>
        <v>650</v>
      </c>
      <c r="N3546" s="23"/>
      <c r="O3546" s="24" t="s">
        <v>32</v>
      </c>
    </row>
    <row r="3547" s="1" customFormat="1" ht="18.75" spans="1:15">
      <c r="A3547" s="121">
        <v>3543</v>
      </c>
      <c r="B3547" s="121" t="s">
        <v>14518</v>
      </c>
      <c r="C3547" s="121" t="s">
        <v>11004</v>
      </c>
      <c r="D3547" s="121" t="s">
        <v>10034</v>
      </c>
      <c r="E3547" s="121" t="s">
        <v>14519</v>
      </c>
      <c r="F3547" s="131" t="s">
        <v>18350</v>
      </c>
      <c r="G3547" s="142" t="s">
        <v>18533</v>
      </c>
      <c r="H3547" s="141" t="s">
        <v>6071</v>
      </c>
      <c r="I3547" s="142">
        <v>6</v>
      </c>
      <c r="J3547" s="144" t="s">
        <v>18526</v>
      </c>
      <c r="K3547" s="131" t="s">
        <v>14523</v>
      </c>
      <c r="L3547" s="142">
        <v>6</v>
      </c>
      <c r="M3547" s="27">
        <f t="shared" si="125"/>
        <v>780</v>
      </c>
      <c r="N3547" s="23"/>
      <c r="O3547" s="24" t="s">
        <v>32</v>
      </c>
    </row>
    <row r="3548" s="1" customFormat="1" ht="18.75" spans="1:15">
      <c r="A3548" s="121">
        <v>3544</v>
      </c>
      <c r="B3548" s="121" t="s">
        <v>14518</v>
      </c>
      <c r="C3548" s="121" t="s">
        <v>11004</v>
      </c>
      <c r="D3548" s="121" t="s">
        <v>10034</v>
      </c>
      <c r="E3548" s="121" t="s">
        <v>14519</v>
      </c>
      <c r="F3548" s="131" t="s">
        <v>18350</v>
      </c>
      <c r="G3548" s="142" t="s">
        <v>18534</v>
      </c>
      <c r="H3548" s="141" t="s">
        <v>6071</v>
      </c>
      <c r="I3548" s="142">
        <v>4</v>
      </c>
      <c r="J3548" s="144" t="s">
        <v>18526</v>
      </c>
      <c r="K3548" s="131" t="s">
        <v>14523</v>
      </c>
      <c r="L3548" s="142">
        <v>4</v>
      </c>
      <c r="M3548" s="27">
        <f t="shared" si="125"/>
        <v>520</v>
      </c>
      <c r="N3548" s="23"/>
      <c r="O3548" s="24" t="s">
        <v>32</v>
      </c>
    </row>
    <row r="3549" s="1" customFormat="1" ht="18.75" spans="1:15">
      <c r="A3549" s="121">
        <v>3545</v>
      </c>
      <c r="B3549" s="121" t="s">
        <v>14518</v>
      </c>
      <c r="C3549" s="121" t="s">
        <v>11004</v>
      </c>
      <c r="D3549" s="121" t="s">
        <v>10034</v>
      </c>
      <c r="E3549" s="121" t="s">
        <v>14519</v>
      </c>
      <c r="F3549" s="131" t="s">
        <v>18350</v>
      </c>
      <c r="G3549" s="142" t="s">
        <v>18535</v>
      </c>
      <c r="H3549" s="141" t="s">
        <v>6071</v>
      </c>
      <c r="I3549" s="142">
        <v>7</v>
      </c>
      <c r="J3549" s="144" t="s">
        <v>18526</v>
      </c>
      <c r="K3549" s="131" t="s">
        <v>14523</v>
      </c>
      <c r="L3549" s="142">
        <v>7</v>
      </c>
      <c r="M3549" s="27">
        <f t="shared" si="125"/>
        <v>910</v>
      </c>
      <c r="N3549" s="23"/>
      <c r="O3549" s="24" t="s">
        <v>32</v>
      </c>
    </row>
    <row r="3550" s="1" customFormat="1" ht="18.75" spans="1:15">
      <c r="A3550" s="121">
        <v>3546</v>
      </c>
      <c r="B3550" s="121" t="s">
        <v>14518</v>
      </c>
      <c r="C3550" s="121" t="s">
        <v>11004</v>
      </c>
      <c r="D3550" s="121" t="s">
        <v>10034</v>
      </c>
      <c r="E3550" s="121" t="s">
        <v>14519</v>
      </c>
      <c r="F3550" s="131" t="s">
        <v>18350</v>
      </c>
      <c r="G3550" s="142" t="s">
        <v>18536</v>
      </c>
      <c r="H3550" s="141" t="s">
        <v>6071</v>
      </c>
      <c r="I3550" s="142">
        <v>3</v>
      </c>
      <c r="J3550" s="144" t="s">
        <v>18526</v>
      </c>
      <c r="K3550" s="131" t="s">
        <v>14523</v>
      </c>
      <c r="L3550" s="142">
        <v>3</v>
      </c>
      <c r="M3550" s="27">
        <f t="shared" si="125"/>
        <v>390</v>
      </c>
      <c r="N3550" s="23"/>
      <c r="O3550" s="24" t="s">
        <v>32</v>
      </c>
    </row>
    <row r="3551" s="1" customFormat="1" ht="18.75" spans="1:15">
      <c r="A3551" s="121">
        <v>3547</v>
      </c>
      <c r="B3551" s="121" t="s">
        <v>14518</v>
      </c>
      <c r="C3551" s="121" t="s">
        <v>11004</v>
      </c>
      <c r="D3551" s="121" t="s">
        <v>10034</v>
      </c>
      <c r="E3551" s="121" t="s">
        <v>14519</v>
      </c>
      <c r="F3551" s="131" t="s">
        <v>18350</v>
      </c>
      <c r="G3551" s="142" t="s">
        <v>5432</v>
      </c>
      <c r="H3551" s="141" t="s">
        <v>6071</v>
      </c>
      <c r="I3551" s="142">
        <v>3</v>
      </c>
      <c r="J3551" s="144" t="s">
        <v>18526</v>
      </c>
      <c r="K3551" s="131" t="s">
        <v>14523</v>
      </c>
      <c r="L3551" s="142">
        <v>3</v>
      </c>
      <c r="M3551" s="27">
        <f t="shared" si="125"/>
        <v>390</v>
      </c>
      <c r="N3551" s="23"/>
      <c r="O3551" s="24" t="s">
        <v>32</v>
      </c>
    </row>
    <row r="3552" s="1" customFormat="1" ht="18.75" spans="1:15">
      <c r="A3552" s="121">
        <v>3548</v>
      </c>
      <c r="B3552" s="121" t="s">
        <v>14518</v>
      </c>
      <c r="C3552" s="121" t="s">
        <v>11004</v>
      </c>
      <c r="D3552" s="121" t="s">
        <v>10034</v>
      </c>
      <c r="E3552" s="121" t="s">
        <v>14519</v>
      </c>
      <c r="F3552" s="131" t="s">
        <v>18350</v>
      </c>
      <c r="G3552" s="142" t="s">
        <v>18537</v>
      </c>
      <c r="H3552" s="141" t="s">
        <v>6071</v>
      </c>
      <c r="I3552" s="142">
        <v>5</v>
      </c>
      <c r="J3552" s="144" t="s">
        <v>18538</v>
      </c>
      <c r="K3552" s="131" t="s">
        <v>14523</v>
      </c>
      <c r="L3552" s="142">
        <v>5</v>
      </c>
      <c r="M3552" s="27">
        <f t="shared" si="125"/>
        <v>650</v>
      </c>
      <c r="N3552" s="23"/>
      <c r="O3552" s="24" t="s">
        <v>32</v>
      </c>
    </row>
    <row r="3553" s="1" customFormat="1" ht="18.75" spans="1:15">
      <c r="A3553" s="121">
        <v>3549</v>
      </c>
      <c r="B3553" s="121" t="s">
        <v>14518</v>
      </c>
      <c r="C3553" s="121" t="s">
        <v>11004</v>
      </c>
      <c r="D3553" s="121" t="s">
        <v>10034</v>
      </c>
      <c r="E3553" s="121" t="s">
        <v>14519</v>
      </c>
      <c r="F3553" s="131" t="s">
        <v>18350</v>
      </c>
      <c r="G3553" s="142" t="s">
        <v>18539</v>
      </c>
      <c r="H3553" s="141" t="s">
        <v>6071</v>
      </c>
      <c r="I3553" s="142">
        <v>6</v>
      </c>
      <c r="J3553" s="144" t="s">
        <v>18538</v>
      </c>
      <c r="K3553" s="131" t="s">
        <v>14523</v>
      </c>
      <c r="L3553" s="142">
        <v>6</v>
      </c>
      <c r="M3553" s="27">
        <f t="shared" si="125"/>
        <v>780</v>
      </c>
      <c r="N3553" s="23"/>
      <c r="O3553" s="24" t="s">
        <v>32</v>
      </c>
    </row>
    <row r="3554" s="1" customFormat="1" ht="18.75" spans="1:15">
      <c r="A3554" s="121">
        <v>3550</v>
      </c>
      <c r="B3554" s="121" t="s">
        <v>14518</v>
      </c>
      <c r="C3554" s="121" t="s">
        <v>11004</v>
      </c>
      <c r="D3554" s="121" t="s">
        <v>10034</v>
      </c>
      <c r="E3554" s="121" t="s">
        <v>14519</v>
      </c>
      <c r="F3554" s="131" t="s">
        <v>18350</v>
      </c>
      <c r="G3554" s="142" t="s">
        <v>18540</v>
      </c>
      <c r="H3554" s="141" t="s">
        <v>6071</v>
      </c>
      <c r="I3554" s="142">
        <v>5</v>
      </c>
      <c r="J3554" s="144" t="s">
        <v>18538</v>
      </c>
      <c r="K3554" s="131" t="s">
        <v>14523</v>
      </c>
      <c r="L3554" s="142">
        <v>5</v>
      </c>
      <c r="M3554" s="27">
        <f t="shared" si="125"/>
        <v>650</v>
      </c>
      <c r="N3554" s="23"/>
      <c r="O3554" s="24" t="s">
        <v>32</v>
      </c>
    </row>
    <row r="3555" s="1" customFormat="1" ht="18.75" spans="1:15">
      <c r="A3555" s="121">
        <v>3551</v>
      </c>
      <c r="B3555" s="121" t="s">
        <v>14518</v>
      </c>
      <c r="C3555" s="121" t="s">
        <v>11004</v>
      </c>
      <c r="D3555" s="121" t="s">
        <v>10034</v>
      </c>
      <c r="E3555" s="121" t="s">
        <v>14519</v>
      </c>
      <c r="F3555" s="131" t="s">
        <v>18350</v>
      </c>
      <c r="G3555" s="142" t="s">
        <v>18541</v>
      </c>
      <c r="H3555" s="141" t="s">
        <v>6071</v>
      </c>
      <c r="I3555" s="142">
        <v>5</v>
      </c>
      <c r="J3555" s="144" t="s">
        <v>18538</v>
      </c>
      <c r="K3555" s="131" t="s">
        <v>14523</v>
      </c>
      <c r="L3555" s="142">
        <v>5</v>
      </c>
      <c r="M3555" s="27">
        <f t="shared" si="125"/>
        <v>650</v>
      </c>
      <c r="N3555" s="23"/>
      <c r="O3555" s="24" t="s">
        <v>32</v>
      </c>
    </row>
    <row r="3556" s="1" customFormat="1" ht="18.75" spans="1:15">
      <c r="A3556" s="121">
        <v>3552</v>
      </c>
      <c r="B3556" s="121" t="s">
        <v>14518</v>
      </c>
      <c r="C3556" s="121" t="s">
        <v>11004</v>
      </c>
      <c r="D3556" s="121" t="s">
        <v>10034</v>
      </c>
      <c r="E3556" s="121" t="s">
        <v>14519</v>
      </c>
      <c r="F3556" s="131" t="s">
        <v>18350</v>
      </c>
      <c r="G3556" s="142" t="s">
        <v>18542</v>
      </c>
      <c r="H3556" s="141" t="s">
        <v>6071</v>
      </c>
      <c r="I3556" s="142">
        <v>5</v>
      </c>
      <c r="J3556" s="144" t="s">
        <v>18538</v>
      </c>
      <c r="K3556" s="131" t="s">
        <v>14523</v>
      </c>
      <c r="L3556" s="142">
        <v>5</v>
      </c>
      <c r="M3556" s="27">
        <f t="shared" si="125"/>
        <v>650</v>
      </c>
      <c r="N3556" s="23"/>
      <c r="O3556" s="24" t="s">
        <v>32</v>
      </c>
    </row>
    <row r="3557" s="1" customFormat="1" ht="18.75" spans="1:15">
      <c r="A3557" s="121">
        <v>3553</v>
      </c>
      <c r="B3557" s="121" t="s">
        <v>14518</v>
      </c>
      <c r="C3557" s="121" t="s">
        <v>11004</v>
      </c>
      <c r="D3557" s="121" t="s">
        <v>10034</v>
      </c>
      <c r="E3557" s="121" t="s">
        <v>14519</v>
      </c>
      <c r="F3557" s="131" t="s">
        <v>18350</v>
      </c>
      <c r="G3557" s="142" t="s">
        <v>18543</v>
      </c>
      <c r="H3557" s="141" t="s">
        <v>6071</v>
      </c>
      <c r="I3557" s="142">
        <v>4</v>
      </c>
      <c r="J3557" s="144" t="s">
        <v>18538</v>
      </c>
      <c r="K3557" s="131" t="s">
        <v>14523</v>
      </c>
      <c r="L3557" s="142">
        <v>4</v>
      </c>
      <c r="M3557" s="27">
        <f t="shared" si="125"/>
        <v>520</v>
      </c>
      <c r="N3557" s="23"/>
      <c r="O3557" s="24" t="s">
        <v>32</v>
      </c>
    </row>
    <row r="3558" s="1" customFormat="1" ht="18.75" spans="1:15">
      <c r="A3558" s="121">
        <v>3554</v>
      </c>
      <c r="B3558" s="121" t="s">
        <v>14518</v>
      </c>
      <c r="C3558" s="121" t="s">
        <v>11004</v>
      </c>
      <c r="D3558" s="121" t="s">
        <v>10034</v>
      </c>
      <c r="E3558" s="121" t="s">
        <v>14519</v>
      </c>
      <c r="F3558" s="131" t="s">
        <v>18350</v>
      </c>
      <c r="G3558" s="142" t="s">
        <v>18544</v>
      </c>
      <c r="H3558" s="141" t="s">
        <v>6071</v>
      </c>
      <c r="I3558" s="142">
        <v>5</v>
      </c>
      <c r="J3558" s="144" t="s">
        <v>18538</v>
      </c>
      <c r="K3558" s="131" t="s">
        <v>14523</v>
      </c>
      <c r="L3558" s="142">
        <v>5</v>
      </c>
      <c r="M3558" s="27">
        <f t="shared" si="125"/>
        <v>650</v>
      </c>
      <c r="N3558" s="23"/>
      <c r="O3558" s="24" t="s">
        <v>32</v>
      </c>
    </row>
    <row r="3559" s="1" customFormat="1" ht="18.75" spans="1:15">
      <c r="A3559" s="121">
        <v>3555</v>
      </c>
      <c r="B3559" s="121" t="s">
        <v>14518</v>
      </c>
      <c r="C3559" s="121" t="s">
        <v>11004</v>
      </c>
      <c r="D3559" s="121" t="s">
        <v>10034</v>
      </c>
      <c r="E3559" s="121" t="s">
        <v>14519</v>
      </c>
      <c r="F3559" s="131" t="s">
        <v>18350</v>
      </c>
      <c r="G3559" s="142" t="s">
        <v>18545</v>
      </c>
      <c r="H3559" s="141" t="s">
        <v>6071</v>
      </c>
      <c r="I3559" s="142">
        <v>6</v>
      </c>
      <c r="J3559" s="144" t="s">
        <v>18538</v>
      </c>
      <c r="K3559" s="131" t="s">
        <v>14523</v>
      </c>
      <c r="L3559" s="142">
        <v>6</v>
      </c>
      <c r="M3559" s="27">
        <f t="shared" si="125"/>
        <v>780</v>
      </c>
      <c r="N3559" s="23"/>
      <c r="O3559" s="24" t="s">
        <v>32</v>
      </c>
    </row>
    <row r="3560" s="1" customFormat="1" ht="18.75" spans="1:15">
      <c r="A3560" s="121">
        <v>3556</v>
      </c>
      <c r="B3560" s="121" t="s">
        <v>14518</v>
      </c>
      <c r="C3560" s="121" t="s">
        <v>11004</v>
      </c>
      <c r="D3560" s="121" t="s">
        <v>10034</v>
      </c>
      <c r="E3560" s="121" t="s">
        <v>14519</v>
      </c>
      <c r="F3560" s="131" t="s">
        <v>18350</v>
      </c>
      <c r="G3560" s="142" t="s">
        <v>18546</v>
      </c>
      <c r="H3560" s="141" t="s">
        <v>6071</v>
      </c>
      <c r="I3560" s="142">
        <v>8</v>
      </c>
      <c r="J3560" s="144" t="s">
        <v>18538</v>
      </c>
      <c r="K3560" s="131" t="s">
        <v>14523</v>
      </c>
      <c r="L3560" s="142">
        <v>8</v>
      </c>
      <c r="M3560" s="27">
        <f t="shared" si="125"/>
        <v>1040</v>
      </c>
      <c r="N3560" s="23"/>
      <c r="O3560" s="24" t="s">
        <v>32</v>
      </c>
    </row>
    <row r="3561" s="1" customFormat="1" ht="18.75" spans="1:15">
      <c r="A3561" s="121">
        <v>3557</v>
      </c>
      <c r="B3561" s="121" t="s">
        <v>14518</v>
      </c>
      <c r="C3561" s="121" t="s">
        <v>11004</v>
      </c>
      <c r="D3561" s="121" t="s">
        <v>10034</v>
      </c>
      <c r="E3561" s="121" t="s">
        <v>14519</v>
      </c>
      <c r="F3561" s="131" t="s">
        <v>18350</v>
      </c>
      <c r="G3561" s="142" t="s">
        <v>18547</v>
      </c>
      <c r="H3561" s="141" t="s">
        <v>6071</v>
      </c>
      <c r="I3561" s="142">
        <v>3</v>
      </c>
      <c r="J3561" s="144" t="s">
        <v>18538</v>
      </c>
      <c r="K3561" s="131" t="s">
        <v>14523</v>
      </c>
      <c r="L3561" s="142">
        <v>3</v>
      </c>
      <c r="M3561" s="27">
        <f t="shared" si="125"/>
        <v>390</v>
      </c>
      <c r="N3561" s="23"/>
      <c r="O3561" s="24" t="s">
        <v>32</v>
      </c>
    </row>
    <row r="3562" s="1" customFormat="1" ht="18.75" spans="1:15">
      <c r="A3562" s="121">
        <v>3558</v>
      </c>
      <c r="B3562" s="121" t="s">
        <v>14518</v>
      </c>
      <c r="C3562" s="121" t="s">
        <v>11004</v>
      </c>
      <c r="D3562" s="121" t="s">
        <v>10034</v>
      </c>
      <c r="E3562" s="121" t="s">
        <v>14519</v>
      </c>
      <c r="F3562" s="131" t="s">
        <v>18350</v>
      </c>
      <c r="G3562" s="142" t="s">
        <v>18548</v>
      </c>
      <c r="H3562" s="141" t="s">
        <v>6071</v>
      </c>
      <c r="I3562" s="142">
        <v>7</v>
      </c>
      <c r="J3562" s="144" t="s">
        <v>18538</v>
      </c>
      <c r="K3562" s="131" t="s">
        <v>14523</v>
      </c>
      <c r="L3562" s="142">
        <v>7</v>
      </c>
      <c r="M3562" s="27">
        <f t="shared" si="125"/>
        <v>910</v>
      </c>
      <c r="N3562" s="23"/>
      <c r="O3562" s="24" t="s">
        <v>32</v>
      </c>
    </row>
    <row r="3563" s="1" customFormat="1" ht="18.75" spans="1:15">
      <c r="A3563" s="121">
        <v>3559</v>
      </c>
      <c r="B3563" s="121" t="s">
        <v>14518</v>
      </c>
      <c r="C3563" s="121" t="s">
        <v>11004</v>
      </c>
      <c r="D3563" s="121" t="s">
        <v>10034</v>
      </c>
      <c r="E3563" s="121" t="s">
        <v>14519</v>
      </c>
      <c r="F3563" s="131" t="s">
        <v>18350</v>
      </c>
      <c r="G3563" s="142" t="s">
        <v>18549</v>
      </c>
      <c r="H3563" s="141" t="s">
        <v>6071</v>
      </c>
      <c r="I3563" s="142">
        <v>6</v>
      </c>
      <c r="J3563" s="144" t="s">
        <v>18550</v>
      </c>
      <c r="K3563" s="131" t="s">
        <v>14523</v>
      </c>
      <c r="L3563" s="142">
        <v>6</v>
      </c>
      <c r="M3563" s="27">
        <f t="shared" si="125"/>
        <v>780</v>
      </c>
      <c r="N3563" s="23"/>
      <c r="O3563" s="24" t="s">
        <v>32</v>
      </c>
    </row>
    <row r="3564" s="1" customFormat="1" ht="18.75" spans="1:15">
      <c r="A3564" s="121">
        <v>3560</v>
      </c>
      <c r="B3564" s="121" t="s">
        <v>14518</v>
      </c>
      <c r="C3564" s="121" t="s">
        <v>11004</v>
      </c>
      <c r="D3564" s="121" t="s">
        <v>10034</v>
      </c>
      <c r="E3564" s="121" t="s">
        <v>14519</v>
      </c>
      <c r="F3564" s="131" t="s">
        <v>18350</v>
      </c>
      <c r="G3564" s="142" t="s">
        <v>18551</v>
      </c>
      <c r="H3564" s="141" t="s">
        <v>6071</v>
      </c>
      <c r="I3564" s="142">
        <v>4</v>
      </c>
      <c r="J3564" s="144" t="s">
        <v>18550</v>
      </c>
      <c r="K3564" s="131" t="s">
        <v>14523</v>
      </c>
      <c r="L3564" s="142">
        <v>4</v>
      </c>
      <c r="M3564" s="27">
        <f t="shared" si="125"/>
        <v>520</v>
      </c>
      <c r="N3564" s="23"/>
      <c r="O3564" s="24" t="s">
        <v>32</v>
      </c>
    </row>
    <row r="3565" s="1" customFormat="1" ht="18.75" spans="1:15">
      <c r="A3565" s="121">
        <v>3561</v>
      </c>
      <c r="B3565" s="121" t="s">
        <v>14518</v>
      </c>
      <c r="C3565" s="121" t="s">
        <v>11004</v>
      </c>
      <c r="D3565" s="121" t="s">
        <v>10034</v>
      </c>
      <c r="E3565" s="121" t="s">
        <v>14519</v>
      </c>
      <c r="F3565" s="131" t="s">
        <v>18350</v>
      </c>
      <c r="G3565" s="142" t="s">
        <v>18552</v>
      </c>
      <c r="H3565" s="141" t="s">
        <v>6071</v>
      </c>
      <c r="I3565" s="142">
        <v>4</v>
      </c>
      <c r="J3565" s="144" t="s">
        <v>18550</v>
      </c>
      <c r="K3565" s="131" t="s">
        <v>14523</v>
      </c>
      <c r="L3565" s="142">
        <v>4</v>
      </c>
      <c r="M3565" s="27">
        <f t="shared" si="125"/>
        <v>520</v>
      </c>
      <c r="N3565" s="23"/>
      <c r="O3565" s="24" t="s">
        <v>32</v>
      </c>
    </row>
    <row r="3566" s="1" customFormat="1" ht="18.75" spans="1:15">
      <c r="A3566" s="121">
        <v>3562</v>
      </c>
      <c r="B3566" s="121" t="s">
        <v>14518</v>
      </c>
      <c r="C3566" s="121" t="s">
        <v>11004</v>
      </c>
      <c r="D3566" s="121" t="s">
        <v>10034</v>
      </c>
      <c r="E3566" s="121" t="s">
        <v>14519</v>
      </c>
      <c r="F3566" s="131" t="s">
        <v>18350</v>
      </c>
      <c r="G3566" s="142" t="s">
        <v>18553</v>
      </c>
      <c r="H3566" s="141" t="s">
        <v>6071</v>
      </c>
      <c r="I3566" s="142">
        <v>5</v>
      </c>
      <c r="J3566" s="144" t="s">
        <v>18550</v>
      </c>
      <c r="K3566" s="131" t="s">
        <v>14523</v>
      </c>
      <c r="L3566" s="142">
        <v>5</v>
      </c>
      <c r="M3566" s="27">
        <f t="shared" si="125"/>
        <v>650</v>
      </c>
      <c r="N3566" s="23"/>
      <c r="O3566" s="24" t="s">
        <v>32</v>
      </c>
    </row>
    <row r="3567" s="1" customFormat="1" ht="18.75" spans="1:15">
      <c r="A3567" s="121">
        <v>3563</v>
      </c>
      <c r="B3567" s="121" t="s">
        <v>14518</v>
      </c>
      <c r="C3567" s="121" t="s">
        <v>11004</v>
      </c>
      <c r="D3567" s="121" t="s">
        <v>10034</v>
      </c>
      <c r="E3567" s="121" t="s">
        <v>14519</v>
      </c>
      <c r="F3567" s="131" t="s">
        <v>18350</v>
      </c>
      <c r="G3567" s="142" t="s">
        <v>18554</v>
      </c>
      <c r="H3567" s="141" t="s">
        <v>6071</v>
      </c>
      <c r="I3567" s="142">
        <v>5</v>
      </c>
      <c r="J3567" s="144" t="s">
        <v>18550</v>
      </c>
      <c r="K3567" s="131" t="s">
        <v>14523</v>
      </c>
      <c r="L3567" s="142">
        <v>5</v>
      </c>
      <c r="M3567" s="27">
        <f t="shared" si="125"/>
        <v>650</v>
      </c>
      <c r="N3567" s="23"/>
      <c r="O3567" s="24" t="s">
        <v>32</v>
      </c>
    </row>
    <row r="3568" s="1" customFormat="1" ht="18.75" spans="1:15">
      <c r="A3568" s="121">
        <v>3564</v>
      </c>
      <c r="B3568" s="121" t="s">
        <v>14518</v>
      </c>
      <c r="C3568" s="121" t="s">
        <v>11004</v>
      </c>
      <c r="D3568" s="121" t="s">
        <v>10034</v>
      </c>
      <c r="E3568" s="121" t="s">
        <v>14519</v>
      </c>
      <c r="F3568" s="131" t="s">
        <v>18350</v>
      </c>
      <c r="G3568" s="142" t="s">
        <v>18555</v>
      </c>
      <c r="H3568" s="141" t="s">
        <v>6071</v>
      </c>
      <c r="I3568" s="142">
        <v>3</v>
      </c>
      <c r="J3568" s="144" t="s">
        <v>18550</v>
      </c>
      <c r="K3568" s="131" t="s">
        <v>14523</v>
      </c>
      <c r="L3568" s="142">
        <v>3</v>
      </c>
      <c r="M3568" s="27">
        <f t="shared" si="125"/>
        <v>390</v>
      </c>
      <c r="N3568" s="23"/>
      <c r="O3568" s="24" t="s">
        <v>32</v>
      </c>
    </row>
    <row r="3569" s="1" customFormat="1" ht="18.75" spans="1:15">
      <c r="A3569" s="121">
        <v>3565</v>
      </c>
      <c r="B3569" s="121" t="s">
        <v>14518</v>
      </c>
      <c r="C3569" s="121" t="s">
        <v>11004</v>
      </c>
      <c r="D3569" s="121" t="s">
        <v>10034</v>
      </c>
      <c r="E3569" s="121" t="s">
        <v>14519</v>
      </c>
      <c r="F3569" s="131" t="s">
        <v>18350</v>
      </c>
      <c r="G3569" s="142" t="s">
        <v>18556</v>
      </c>
      <c r="H3569" s="141" t="s">
        <v>6071</v>
      </c>
      <c r="I3569" s="142">
        <v>3</v>
      </c>
      <c r="J3569" s="144" t="s">
        <v>18550</v>
      </c>
      <c r="K3569" s="131" t="s">
        <v>14523</v>
      </c>
      <c r="L3569" s="142">
        <v>3</v>
      </c>
      <c r="M3569" s="27">
        <f t="shared" si="125"/>
        <v>390</v>
      </c>
      <c r="N3569" s="23"/>
      <c r="O3569" s="24" t="s">
        <v>32</v>
      </c>
    </row>
    <row r="3570" s="1" customFormat="1" ht="18.75" spans="1:15">
      <c r="A3570" s="121">
        <v>3566</v>
      </c>
      <c r="B3570" s="121" t="s">
        <v>14518</v>
      </c>
      <c r="C3570" s="121" t="s">
        <v>11004</v>
      </c>
      <c r="D3570" s="121" t="s">
        <v>10034</v>
      </c>
      <c r="E3570" s="121" t="s">
        <v>14519</v>
      </c>
      <c r="F3570" s="131" t="s">
        <v>18350</v>
      </c>
      <c r="G3570" s="142" t="s">
        <v>18557</v>
      </c>
      <c r="H3570" s="141" t="s">
        <v>14917</v>
      </c>
      <c r="I3570" s="142">
        <v>1</v>
      </c>
      <c r="J3570" s="144" t="s">
        <v>18550</v>
      </c>
      <c r="K3570" s="131" t="s">
        <v>14523</v>
      </c>
      <c r="L3570" s="142">
        <v>1</v>
      </c>
      <c r="M3570" s="27">
        <f>L3570*312</f>
        <v>312</v>
      </c>
      <c r="N3570" s="23"/>
      <c r="O3570" s="24" t="s">
        <v>32</v>
      </c>
    </row>
    <row r="3571" s="1" customFormat="1" ht="18.75" spans="1:15">
      <c r="A3571" s="121">
        <v>3567</v>
      </c>
      <c r="B3571" s="121" t="s">
        <v>14518</v>
      </c>
      <c r="C3571" s="121" t="s">
        <v>11004</v>
      </c>
      <c r="D3571" s="121" t="s">
        <v>10034</v>
      </c>
      <c r="E3571" s="121" t="s">
        <v>14519</v>
      </c>
      <c r="F3571" s="131" t="s">
        <v>18350</v>
      </c>
      <c r="G3571" s="142" t="s">
        <v>18558</v>
      </c>
      <c r="H3571" s="141" t="s">
        <v>6071</v>
      </c>
      <c r="I3571" s="142">
        <v>4</v>
      </c>
      <c r="J3571" s="144" t="s">
        <v>18550</v>
      </c>
      <c r="K3571" s="131" t="s">
        <v>14523</v>
      </c>
      <c r="L3571" s="142">
        <v>4</v>
      </c>
      <c r="M3571" s="27">
        <f t="shared" ref="M3571:M3604" si="126">L3571*130</f>
        <v>520</v>
      </c>
      <c r="N3571" s="23"/>
      <c r="O3571" s="24" t="s">
        <v>32</v>
      </c>
    </row>
    <row r="3572" s="1" customFormat="1" ht="18.75" spans="1:15">
      <c r="A3572" s="121">
        <v>3568</v>
      </c>
      <c r="B3572" s="121" t="s">
        <v>14518</v>
      </c>
      <c r="C3572" s="121" t="s">
        <v>11004</v>
      </c>
      <c r="D3572" s="121" t="s">
        <v>10034</v>
      </c>
      <c r="E3572" s="121" t="s">
        <v>14519</v>
      </c>
      <c r="F3572" s="131" t="s">
        <v>18350</v>
      </c>
      <c r="G3572" s="142" t="s">
        <v>18559</v>
      </c>
      <c r="H3572" s="141" t="s">
        <v>6071</v>
      </c>
      <c r="I3572" s="142">
        <v>5</v>
      </c>
      <c r="J3572" s="144" t="s">
        <v>18550</v>
      </c>
      <c r="K3572" s="131" t="s">
        <v>14523</v>
      </c>
      <c r="L3572" s="142">
        <v>5</v>
      </c>
      <c r="M3572" s="27">
        <f t="shared" si="126"/>
        <v>650</v>
      </c>
      <c r="N3572" s="23"/>
      <c r="O3572" s="24" t="s">
        <v>32</v>
      </c>
    </row>
    <row r="3573" s="1" customFormat="1" ht="18.75" spans="1:15">
      <c r="A3573" s="121">
        <v>3569</v>
      </c>
      <c r="B3573" s="121" t="s">
        <v>14518</v>
      </c>
      <c r="C3573" s="121" t="s">
        <v>11004</v>
      </c>
      <c r="D3573" s="121" t="s">
        <v>10034</v>
      </c>
      <c r="E3573" s="121" t="s">
        <v>14519</v>
      </c>
      <c r="F3573" s="131" t="s">
        <v>18350</v>
      </c>
      <c r="G3573" s="142" t="s">
        <v>18560</v>
      </c>
      <c r="H3573" s="141" t="s">
        <v>6071</v>
      </c>
      <c r="I3573" s="142">
        <v>7</v>
      </c>
      <c r="J3573" s="144" t="s">
        <v>18550</v>
      </c>
      <c r="K3573" s="131" t="s">
        <v>14523</v>
      </c>
      <c r="L3573" s="142">
        <v>7</v>
      </c>
      <c r="M3573" s="27">
        <f t="shared" si="126"/>
        <v>910</v>
      </c>
      <c r="N3573" s="23"/>
      <c r="O3573" s="24" t="s">
        <v>32</v>
      </c>
    </row>
    <row r="3574" s="1" customFormat="1" ht="18.75" spans="1:15">
      <c r="A3574" s="121">
        <v>3570</v>
      </c>
      <c r="B3574" s="121" t="s">
        <v>14518</v>
      </c>
      <c r="C3574" s="121" t="s">
        <v>11004</v>
      </c>
      <c r="D3574" s="121" t="s">
        <v>10034</v>
      </c>
      <c r="E3574" s="121" t="s">
        <v>14519</v>
      </c>
      <c r="F3574" s="131" t="s">
        <v>18350</v>
      </c>
      <c r="G3574" s="142" t="s">
        <v>17424</v>
      </c>
      <c r="H3574" s="141" t="s">
        <v>1583</v>
      </c>
      <c r="I3574" s="142">
        <v>1</v>
      </c>
      <c r="J3574" s="144" t="s">
        <v>18550</v>
      </c>
      <c r="K3574" s="131" t="s">
        <v>14523</v>
      </c>
      <c r="L3574" s="142">
        <v>1</v>
      </c>
      <c r="M3574" s="27">
        <f t="shared" si="126"/>
        <v>130</v>
      </c>
      <c r="N3574" s="23"/>
      <c r="O3574" s="24" t="s">
        <v>32</v>
      </c>
    </row>
    <row r="3575" s="1" customFormat="1" ht="18.75" spans="1:15">
      <c r="A3575" s="121">
        <v>3571</v>
      </c>
      <c r="B3575" s="121" t="s">
        <v>14518</v>
      </c>
      <c r="C3575" s="121" t="s">
        <v>11004</v>
      </c>
      <c r="D3575" s="121" t="s">
        <v>10034</v>
      </c>
      <c r="E3575" s="121" t="s">
        <v>14519</v>
      </c>
      <c r="F3575" s="131" t="s">
        <v>18350</v>
      </c>
      <c r="G3575" s="142" t="s">
        <v>18561</v>
      </c>
      <c r="H3575" s="141" t="s">
        <v>6071</v>
      </c>
      <c r="I3575" s="142">
        <v>1</v>
      </c>
      <c r="J3575" s="144" t="s">
        <v>18550</v>
      </c>
      <c r="K3575" s="131" t="s">
        <v>14523</v>
      </c>
      <c r="L3575" s="142">
        <v>1</v>
      </c>
      <c r="M3575" s="27">
        <f t="shared" si="126"/>
        <v>130</v>
      </c>
      <c r="N3575" s="23"/>
      <c r="O3575" s="24" t="s">
        <v>32</v>
      </c>
    </row>
    <row r="3576" s="1" customFormat="1" ht="18.75" spans="1:15">
      <c r="A3576" s="121">
        <v>3572</v>
      </c>
      <c r="B3576" s="121" t="s">
        <v>14518</v>
      </c>
      <c r="C3576" s="121" t="s">
        <v>11004</v>
      </c>
      <c r="D3576" s="121" t="s">
        <v>10034</v>
      </c>
      <c r="E3576" s="121" t="s">
        <v>14519</v>
      </c>
      <c r="F3576" s="131" t="s">
        <v>18350</v>
      </c>
      <c r="G3576" s="142" t="s">
        <v>18562</v>
      </c>
      <c r="H3576" s="141" t="s">
        <v>6071</v>
      </c>
      <c r="I3576" s="142">
        <v>6</v>
      </c>
      <c r="J3576" s="144" t="s">
        <v>18550</v>
      </c>
      <c r="K3576" s="131" t="s">
        <v>14523</v>
      </c>
      <c r="L3576" s="142">
        <v>6</v>
      </c>
      <c r="M3576" s="27">
        <f t="shared" si="126"/>
        <v>780</v>
      </c>
      <c r="N3576" s="23"/>
      <c r="O3576" s="24" t="s">
        <v>32</v>
      </c>
    </row>
    <row r="3577" s="1" customFormat="1" ht="18.75" spans="1:15">
      <c r="A3577" s="121">
        <v>3573</v>
      </c>
      <c r="B3577" s="121" t="s">
        <v>14518</v>
      </c>
      <c r="C3577" s="121" t="s">
        <v>11004</v>
      </c>
      <c r="D3577" s="121" t="s">
        <v>10034</v>
      </c>
      <c r="E3577" s="121" t="s">
        <v>14519</v>
      </c>
      <c r="F3577" s="131" t="s">
        <v>18350</v>
      </c>
      <c r="G3577" s="142" t="s">
        <v>18563</v>
      </c>
      <c r="H3577" s="141" t="s">
        <v>6071</v>
      </c>
      <c r="I3577" s="142">
        <v>6</v>
      </c>
      <c r="J3577" s="144" t="s">
        <v>18550</v>
      </c>
      <c r="K3577" s="131" t="s">
        <v>14523</v>
      </c>
      <c r="L3577" s="142">
        <v>6</v>
      </c>
      <c r="M3577" s="27">
        <f t="shared" si="126"/>
        <v>780</v>
      </c>
      <c r="N3577" s="23"/>
      <c r="O3577" s="24" t="s">
        <v>32</v>
      </c>
    </row>
    <row r="3578" s="1" customFormat="1" ht="18.75" spans="1:15">
      <c r="A3578" s="121">
        <v>3574</v>
      </c>
      <c r="B3578" s="121" t="s">
        <v>14518</v>
      </c>
      <c r="C3578" s="121" t="s">
        <v>11004</v>
      </c>
      <c r="D3578" s="121" t="s">
        <v>10034</v>
      </c>
      <c r="E3578" s="121" t="s">
        <v>14519</v>
      </c>
      <c r="F3578" s="131" t="s">
        <v>18350</v>
      </c>
      <c r="G3578" s="142" t="s">
        <v>18564</v>
      </c>
      <c r="H3578" s="141" t="s">
        <v>1583</v>
      </c>
      <c r="I3578" s="142">
        <v>4</v>
      </c>
      <c r="J3578" s="144" t="s">
        <v>18550</v>
      </c>
      <c r="K3578" s="131" t="s">
        <v>14523</v>
      </c>
      <c r="L3578" s="142">
        <v>4</v>
      </c>
      <c r="M3578" s="27">
        <f t="shared" si="126"/>
        <v>520</v>
      </c>
      <c r="N3578" s="23"/>
      <c r="O3578" s="24" t="s">
        <v>32</v>
      </c>
    </row>
    <row r="3579" s="1" customFormat="1" ht="18.75" spans="1:15">
      <c r="A3579" s="121">
        <v>3575</v>
      </c>
      <c r="B3579" s="121" t="s">
        <v>14518</v>
      </c>
      <c r="C3579" s="121" t="s">
        <v>11004</v>
      </c>
      <c r="D3579" s="121" t="s">
        <v>10034</v>
      </c>
      <c r="E3579" s="121" t="s">
        <v>14519</v>
      </c>
      <c r="F3579" s="131" t="s">
        <v>18350</v>
      </c>
      <c r="G3579" s="142" t="s">
        <v>18565</v>
      </c>
      <c r="H3579" s="141" t="s">
        <v>1583</v>
      </c>
      <c r="I3579" s="142">
        <v>3</v>
      </c>
      <c r="J3579" s="144" t="s">
        <v>18550</v>
      </c>
      <c r="K3579" s="131" t="s">
        <v>14523</v>
      </c>
      <c r="L3579" s="142">
        <v>3</v>
      </c>
      <c r="M3579" s="27">
        <f t="shared" si="126"/>
        <v>390</v>
      </c>
      <c r="N3579" s="23"/>
      <c r="O3579" s="24" t="s">
        <v>32</v>
      </c>
    </row>
    <row r="3580" s="1" customFormat="1" ht="18.75" spans="1:15">
      <c r="A3580" s="121">
        <v>3576</v>
      </c>
      <c r="B3580" s="121" t="s">
        <v>14518</v>
      </c>
      <c r="C3580" s="121" t="s">
        <v>11004</v>
      </c>
      <c r="D3580" s="121" t="s">
        <v>10034</v>
      </c>
      <c r="E3580" s="121" t="s">
        <v>14519</v>
      </c>
      <c r="F3580" s="131" t="s">
        <v>18350</v>
      </c>
      <c r="G3580" s="154" t="s">
        <v>18566</v>
      </c>
      <c r="H3580" s="141" t="s">
        <v>6071</v>
      </c>
      <c r="I3580" s="142">
        <v>6</v>
      </c>
      <c r="J3580" s="144" t="s">
        <v>18550</v>
      </c>
      <c r="K3580" s="131" t="s">
        <v>14523</v>
      </c>
      <c r="L3580" s="142">
        <v>6</v>
      </c>
      <c r="M3580" s="27">
        <f t="shared" si="126"/>
        <v>780</v>
      </c>
      <c r="N3580" s="23"/>
      <c r="O3580" s="24" t="s">
        <v>32</v>
      </c>
    </row>
    <row r="3581" s="1" customFormat="1" ht="18.75" spans="1:15">
      <c r="A3581" s="121">
        <v>3577</v>
      </c>
      <c r="B3581" s="121" t="s">
        <v>14518</v>
      </c>
      <c r="C3581" s="121" t="s">
        <v>11004</v>
      </c>
      <c r="D3581" s="121" t="s">
        <v>10034</v>
      </c>
      <c r="E3581" s="121" t="s">
        <v>14519</v>
      </c>
      <c r="F3581" s="131" t="s">
        <v>18350</v>
      </c>
      <c r="G3581" s="142" t="s">
        <v>18567</v>
      </c>
      <c r="H3581" s="141" t="s">
        <v>6071</v>
      </c>
      <c r="I3581" s="142">
        <v>4</v>
      </c>
      <c r="J3581" s="144" t="s">
        <v>18550</v>
      </c>
      <c r="K3581" s="131" t="s">
        <v>14523</v>
      </c>
      <c r="L3581" s="142">
        <v>4</v>
      </c>
      <c r="M3581" s="27">
        <f t="shared" si="126"/>
        <v>520</v>
      </c>
      <c r="N3581" s="23"/>
      <c r="O3581" s="24" t="s">
        <v>32</v>
      </c>
    </row>
    <row r="3582" s="1" customFormat="1" ht="18.75" spans="1:15">
      <c r="A3582" s="121">
        <v>3578</v>
      </c>
      <c r="B3582" s="121" t="s">
        <v>14518</v>
      </c>
      <c r="C3582" s="121" t="s">
        <v>11004</v>
      </c>
      <c r="D3582" s="121" t="s">
        <v>10034</v>
      </c>
      <c r="E3582" s="121" t="s">
        <v>14519</v>
      </c>
      <c r="F3582" s="142" t="s">
        <v>18350</v>
      </c>
      <c r="G3582" s="143" t="s">
        <v>18568</v>
      </c>
      <c r="H3582" s="143" t="s">
        <v>194</v>
      </c>
      <c r="I3582" s="143">
        <v>4</v>
      </c>
      <c r="J3582" s="143" t="s">
        <v>12616</v>
      </c>
      <c r="K3582" s="143" t="s">
        <v>31</v>
      </c>
      <c r="L3582" s="143">
        <v>4</v>
      </c>
      <c r="M3582" s="27">
        <f t="shared" si="126"/>
        <v>520</v>
      </c>
      <c r="N3582" s="23"/>
      <c r="O3582" s="24" t="s">
        <v>32</v>
      </c>
    </row>
    <row r="3583" s="1" customFormat="1" ht="18.75" spans="1:15">
      <c r="A3583" s="121">
        <v>3579</v>
      </c>
      <c r="B3583" s="121" t="s">
        <v>14518</v>
      </c>
      <c r="C3583" s="121" t="s">
        <v>11004</v>
      </c>
      <c r="D3583" s="121" t="s">
        <v>10034</v>
      </c>
      <c r="E3583" s="121" t="s">
        <v>14519</v>
      </c>
      <c r="F3583" s="142" t="s">
        <v>18350</v>
      </c>
      <c r="G3583" s="143" t="s">
        <v>18569</v>
      </c>
      <c r="H3583" s="143" t="s">
        <v>1583</v>
      </c>
      <c r="I3583" s="143">
        <v>3</v>
      </c>
      <c r="J3583" s="143" t="s">
        <v>12539</v>
      </c>
      <c r="K3583" s="143" t="s">
        <v>31</v>
      </c>
      <c r="L3583" s="143">
        <v>3</v>
      </c>
      <c r="M3583" s="27">
        <f t="shared" si="126"/>
        <v>390</v>
      </c>
      <c r="N3583" s="23"/>
      <c r="O3583" s="24" t="s">
        <v>32</v>
      </c>
    </row>
    <row r="3584" s="1" customFormat="1" ht="18.75" spans="1:15">
      <c r="A3584" s="121">
        <v>3580</v>
      </c>
      <c r="B3584" s="121" t="s">
        <v>14518</v>
      </c>
      <c r="C3584" s="121" t="s">
        <v>11004</v>
      </c>
      <c r="D3584" s="121" t="s">
        <v>10034</v>
      </c>
      <c r="E3584" s="121" t="s">
        <v>14519</v>
      </c>
      <c r="F3584" s="142" t="s">
        <v>18350</v>
      </c>
      <c r="G3584" s="143" t="s">
        <v>18570</v>
      </c>
      <c r="H3584" s="143" t="s">
        <v>1583</v>
      </c>
      <c r="I3584" s="143">
        <v>1</v>
      </c>
      <c r="J3584" s="143" t="s">
        <v>18550</v>
      </c>
      <c r="K3584" s="143" t="s">
        <v>31</v>
      </c>
      <c r="L3584" s="143">
        <v>1</v>
      </c>
      <c r="M3584" s="27">
        <f t="shared" si="126"/>
        <v>130</v>
      </c>
      <c r="N3584" s="23"/>
      <c r="O3584" s="24" t="s">
        <v>32</v>
      </c>
    </row>
    <row r="3585" s="1" customFormat="1" ht="18.75" spans="1:15">
      <c r="A3585" s="121">
        <v>3581</v>
      </c>
      <c r="B3585" s="121" t="s">
        <v>14518</v>
      </c>
      <c r="C3585" s="121" t="s">
        <v>11004</v>
      </c>
      <c r="D3585" s="121" t="s">
        <v>10034</v>
      </c>
      <c r="E3585" s="121" t="s">
        <v>14519</v>
      </c>
      <c r="F3585" s="142" t="s">
        <v>18350</v>
      </c>
      <c r="G3585" s="143" t="s">
        <v>18571</v>
      </c>
      <c r="H3585" s="143" t="s">
        <v>1583</v>
      </c>
      <c r="I3585" s="143">
        <v>4</v>
      </c>
      <c r="J3585" s="143" t="s">
        <v>18550</v>
      </c>
      <c r="K3585" s="143" t="s">
        <v>31</v>
      </c>
      <c r="L3585" s="143">
        <v>4</v>
      </c>
      <c r="M3585" s="27">
        <f t="shared" si="126"/>
        <v>520</v>
      </c>
      <c r="N3585" s="23"/>
      <c r="O3585" s="24" t="s">
        <v>32</v>
      </c>
    </row>
    <row r="3586" s="1" customFormat="1" ht="18.75" spans="1:15">
      <c r="A3586" s="121">
        <v>3582</v>
      </c>
      <c r="B3586" s="121" t="s">
        <v>14518</v>
      </c>
      <c r="C3586" s="121" t="s">
        <v>11004</v>
      </c>
      <c r="D3586" s="121" t="s">
        <v>10034</v>
      </c>
      <c r="E3586" s="121" t="s">
        <v>14519</v>
      </c>
      <c r="F3586" s="142" t="s">
        <v>18350</v>
      </c>
      <c r="G3586" s="143" t="s">
        <v>18572</v>
      </c>
      <c r="H3586" s="143" t="s">
        <v>1583</v>
      </c>
      <c r="I3586" s="143">
        <v>5</v>
      </c>
      <c r="J3586" s="143" t="s">
        <v>18550</v>
      </c>
      <c r="K3586" s="143" t="s">
        <v>31</v>
      </c>
      <c r="L3586" s="143">
        <v>5</v>
      </c>
      <c r="M3586" s="27">
        <f t="shared" si="126"/>
        <v>650</v>
      </c>
      <c r="N3586" s="23"/>
      <c r="O3586" s="24" t="s">
        <v>32</v>
      </c>
    </row>
    <row r="3587" s="1" customFormat="1" ht="18.75" spans="1:15">
      <c r="A3587" s="121">
        <v>3583</v>
      </c>
      <c r="B3587" s="121" t="s">
        <v>14518</v>
      </c>
      <c r="C3587" s="121" t="s">
        <v>11004</v>
      </c>
      <c r="D3587" s="121" t="s">
        <v>10034</v>
      </c>
      <c r="E3587" s="121" t="s">
        <v>14519</v>
      </c>
      <c r="F3587" s="142" t="s">
        <v>18350</v>
      </c>
      <c r="G3587" s="143" t="s">
        <v>18573</v>
      </c>
      <c r="H3587" s="143" t="s">
        <v>1583</v>
      </c>
      <c r="I3587" s="143">
        <v>4</v>
      </c>
      <c r="J3587" s="143" t="s">
        <v>18550</v>
      </c>
      <c r="K3587" s="143" t="s">
        <v>31</v>
      </c>
      <c r="L3587" s="143">
        <v>4</v>
      </c>
      <c r="M3587" s="27">
        <f t="shared" si="126"/>
        <v>520</v>
      </c>
      <c r="N3587" s="23"/>
      <c r="O3587" s="24" t="s">
        <v>32</v>
      </c>
    </row>
    <row r="3588" s="1" customFormat="1" ht="18.75" spans="1:15">
      <c r="A3588" s="121">
        <v>3584</v>
      </c>
      <c r="B3588" s="121" t="s">
        <v>14518</v>
      </c>
      <c r="C3588" s="121" t="s">
        <v>11004</v>
      </c>
      <c r="D3588" s="121" t="s">
        <v>10034</v>
      </c>
      <c r="E3588" s="121" t="s">
        <v>14519</v>
      </c>
      <c r="F3588" s="142" t="s">
        <v>18350</v>
      </c>
      <c r="G3588" s="143" t="s">
        <v>18574</v>
      </c>
      <c r="H3588" s="143" t="s">
        <v>1583</v>
      </c>
      <c r="I3588" s="143">
        <v>3</v>
      </c>
      <c r="J3588" s="143" t="s">
        <v>18550</v>
      </c>
      <c r="K3588" s="143" t="s">
        <v>31</v>
      </c>
      <c r="L3588" s="143">
        <v>3</v>
      </c>
      <c r="M3588" s="27">
        <f t="shared" si="126"/>
        <v>390</v>
      </c>
      <c r="N3588" s="23"/>
      <c r="O3588" s="24" t="s">
        <v>32</v>
      </c>
    </row>
    <row r="3589" s="1" customFormat="1" ht="18.75" spans="1:15">
      <c r="A3589" s="121">
        <v>3585</v>
      </c>
      <c r="B3589" s="121" t="s">
        <v>14518</v>
      </c>
      <c r="C3589" s="121" t="s">
        <v>11004</v>
      </c>
      <c r="D3589" s="121" t="s">
        <v>10034</v>
      </c>
      <c r="E3589" s="121" t="s">
        <v>14519</v>
      </c>
      <c r="F3589" s="142" t="s">
        <v>18350</v>
      </c>
      <c r="G3589" s="143" t="s">
        <v>18575</v>
      </c>
      <c r="H3589" s="143" t="s">
        <v>1583</v>
      </c>
      <c r="I3589" s="143">
        <v>4</v>
      </c>
      <c r="J3589" s="143" t="s">
        <v>18550</v>
      </c>
      <c r="K3589" s="143" t="s">
        <v>31</v>
      </c>
      <c r="L3589" s="143">
        <v>4</v>
      </c>
      <c r="M3589" s="27">
        <f t="shared" si="126"/>
        <v>520</v>
      </c>
      <c r="N3589" s="23"/>
      <c r="O3589" s="24" t="s">
        <v>32</v>
      </c>
    </row>
    <row r="3590" s="1" customFormat="1" ht="18.75" spans="1:15">
      <c r="A3590" s="121">
        <v>3586</v>
      </c>
      <c r="B3590" s="121" t="s">
        <v>14518</v>
      </c>
      <c r="C3590" s="121" t="s">
        <v>11004</v>
      </c>
      <c r="D3590" s="121" t="s">
        <v>10034</v>
      </c>
      <c r="E3590" s="121" t="s">
        <v>14519</v>
      </c>
      <c r="F3590" s="142" t="s">
        <v>18350</v>
      </c>
      <c r="G3590" s="143" t="s">
        <v>18576</v>
      </c>
      <c r="H3590" s="143" t="s">
        <v>194</v>
      </c>
      <c r="I3590" s="143">
        <v>9</v>
      </c>
      <c r="J3590" s="143" t="s">
        <v>18442</v>
      </c>
      <c r="K3590" s="143" t="s">
        <v>31</v>
      </c>
      <c r="L3590" s="143">
        <v>9</v>
      </c>
      <c r="M3590" s="27">
        <f t="shared" si="126"/>
        <v>1170</v>
      </c>
      <c r="N3590" s="23"/>
      <c r="O3590" s="24" t="s">
        <v>32</v>
      </c>
    </row>
    <row r="3591" s="1" customFormat="1" ht="18.75" spans="1:15">
      <c r="A3591" s="121">
        <v>3587</v>
      </c>
      <c r="B3591" s="121" t="s">
        <v>14518</v>
      </c>
      <c r="C3591" s="121" t="s">
        <v>11004</v>
      </c>
      <c r="D3591" s="121" t="s">
        <v>10034</v>
      </c>
      <c r="E3591" s="121" t="s">
        <v>14519</v>
      </c>
      <c r="F3591" s="142" t="s">
        <v>18350</v>
      </c>
      <c r="G3591" s="143" t="s">
        <v>18577</v>
      </c>
      <c r="H3591" s="143" t="s">
        <v>194</v>
      </c>
      <c r="I3591" s="143">
        <v>6</v>
      </c>
      <c r="J3591" s="143" t="s">
        <v>18510</v>
      </c>
      <c r="K3591" s="143" t="s">
        <v>31</v>
      </c>
      <c r="L3591" s="143">
        <v>6</v>
      </c>
      <c r="M3591" s="27">
        <f t="shared" si="126"/>
        <v>780</v>
      </c>
      <c r="N3591" s="23"/>
      <c r="O3591" s="24" t="s">
        <v>32</v>
      </c>
    </row>
    <row r="3592" s="1" customFormat="1" ht="18.75" spans="1:15">
      <c r="A3592" s="121">
        <v>3588</v>
      </c>
      <c r="B3592" s="121" t="s">
        <v>14518</v>
      </c>
      <c r="C3592" s="121" t="s">
        <v>11004</v>
      </c>
      <c r="D3592" s="121" t="s">
        <v>10034</v>
      </c>
      <c r="E3592" s="121" t="s">
        <v>14519</v>
      </c>
      <c r="F3592" s="142" t="s">
        <v>18350</v>
      </c>
      <c r="G3592" s="143" t="s">
        <v>18578</v>
      </c>
      <c r="H3592" s="143" t="s">
        <v>194</v>
      </c>
      <c r="I3592" s="143">
        <v>5</v>
      </c>
      <c r="J3592" s="143" t="s">
        <v>18510</v>
      </c>
      <c r="K3592" s="143" t="s">
        <v>31</v>
      </c>
      <c r="L3592" s="143">
        <v>5</v>
      </c>
      <c r="M3592" s="27">
        <f t="shared" si="126"/>
        <v>650</v>
      </c>
      <c r="N3592" s="23"/>
      <c r="O3592" s="24" t="s">
        <v>32</v>
      </c>
    </row>
    <row r="3593" s="1" customFormat="1" ht="18.75" spans="1:15">
      <c r="A3593" s="121">
        <v>3589</v>
      </c>
      <c r="B3593" s="121" t="s">
        <v>14518</v>
      </c>
      <c r="C3593" s="121" t="s">
        <v>11004</v>
      </c>
      <c r="D3593" s="121" t="s">
        <v>10034</v>
      </c>
      <c r="E3593" s="121" t="s">
        <v>14519</v>
      </c>
      <c r="F3593" s="142" t="s">
        <v>18350</v>
      </c>
      <c r="G3593" s="143" t="s">
        <v>18579</v>
      </c>
      <c r="H3593" s="143" t="s">
        <v>194</v>
      </c>
      <c r="I3593" s="143">
        <v>6</v>
      </c>
      <c r="J3593" s="143" t="s">
        <v>12584</v>
      </c>
      <c r="K3593" s="143" t="s">
        <v>31</v>
      </c>
      <c r="L3593" s="143">
        <v>6</v>
      </c>
      <c r="M3593" s="27">
        <f t="shared" si="126"/>
        <v>780</v>
      </c>
      <c r="N3593" s="23"/>
      <c r="O3593" s="24" t="s">
        <v>32</v>
      </c>
    </row>
    <row r="3594" s="1" customFormat="1" ht="18.75" spans="1:15">
      <c r="A3594" s="121">
        <v>3590</v>
      </c>
      <c r="B3594" s="121" t="s">
        <v>14518</v>
      </c>
      <c r="C3594" s="121" t="s">
        <v>11004</v>
      </c>
      <c r="D3594" s="121" t="s">
        <v>10034</v>
      </c>
      <c r="E3594" s="121" t="s">
        <v>14519</v>
      </c>
      <c r="F3594" s="142" t="s">
        <v>18350</v>
      </c>
      <c r="G3594" s="143" t="s">
        <v>18580</v>
      </c>
      <c r="H3594" s="143" t="s">
        <v>194</v>
      </c>
      <c r="I3594" s="143">
        <v>6</v>
      </c>
      <c r="J3594" s="143" t="s">
        <v>12584</v>
      </c>
      <c r="K3594" s="143" t="s">
        <v>31</v>
      </c>
      <c r="L3594" s="143">
        <v>6</v>
      </c>
      <c r="M3594" s="27">
        <f t="shared" si="126"/>
        <v>780</v>
      </c>
      <c r="N3594" s="23"/>
      <c r="O3594" s="24" t="s">
        <v>32</v>
      </c>
    </row>
    <row r="3595" s="1" customFormat="1" ht="18.75" spans="1:15">
      <c r="A3595" s="121">
        <v>3591</v>
      </c>
      <c r="B3595" s="121" t="s">
        <v>14518</v>
      </c>
      <c r="C3595" s="121" t="s">
        <v>11004</v>
      </c>
      <c r="D3595" s="121" t="s">
        <v>10034</v>
      </c>
      <c r="E3595" s="121" t="s">
        <v>14519</v>
      </c>
      <c r="F3595" s="142" t="s">
        <v>18350</v>
      </c>
      <c r="G3595" s="143" t="s">
        <v>18581</v>
      </c>
      <c r="H3595" s="143" t="s">
        <v>194</v>
      </c>
      <c r="I3595" s="143">
        <v>6</v>
      </c>
      <c r="J3595" s="143" t="s">
        <v>12616</v>
      </c>
      <c r="K3595" s="143" t="s">
        <v>31</v>
      </c>
      <c r="L3595" s="143">
        <v>6</v>
      </c>
      <c r="M3595" s="27">
        <f t="shared" si="126"/>
        <v>780</v>
      </c>
      <c r="N3595" s="23"/>
      <c r="O3595" s="24" t="s">
        <v>32</v>
      </c>
    </row>
    <row r="3596" s="1" customFormat="1" ht="18.75" spans="1:15">
      <c r="A3596" s="121">
        <v>3592</v>
      </c>
      <c r="B3596" s="121" t="s">
        <v>14518</v>
      </c>
      <c r="C3596" s="121" t="s">
        <v>11004</v>
      </c>
      <c r="D3596" s="121" t="s">
        <v>10034</v>
      </c>
      <c r="E3596" s="121" t="s">
        <v>14519</v>
      </c>
      <c r="F3596" s="142" t="s">
        <v>18350</v>
      </c>
      <c r="G3596" s="143" t="s">
        <v>18582</v>
      </c>
      <c r="H3596" s="143" t="s">
        <v>1583</v>
      </c>
      <c r="I3596" s="143">
        <v>2</v>
      </c>
      <c r="J3596" s="143" t="s">
        <v>12584</v>
      </c>
      <c r="K3596" s="143" t="s">
        <v>31</v>
      </c>
      <c r="L3596" s="143">
        <v>2</v>
      </c>
      <c r="M3596" s="27">
        <f t="shared" si="126"/>
        <v>260</v>
      </c>
      <c r="N3596" s="23"/>
      <c r="O3596" s="24" t="s">
        <v>32</v>
      </c>
    </row>
    <row r="3597" s="1" customFormat="1" ht="18.75" spans="1:15">
      <c r="A3597" s="121">
        <v>3593</v>
      </c>
      <c r="B3597" s="121" t="s">
        <v>14518</v>
      </c>
      <c r="C3597" s="121" t="s">
        <v>11004</v>
      </c>
      <c r="D3597" s="121" t="s">
        <v>10034</v>
      </c>
      <c r="E3597" s="121" t="s">
        <v>14519</v>
      </c>
      <c r="F3597" s="142" t="s">
        <v>18350</v>
      </c>
      <c r="G3597" s="143" t="s">
        <v>18583</v>
      </c>
      <c r="H3597" s="143" t="s">
        <v>194</v>
      </c>
      <c r="I3597" s="143">
        <v>3</v>
      </c>
      <c r="J3597" s="143" t="s">
        <v>12584</v>
      </c>
      <c r="K3597" s="143" t="s">
        <v>31</v>
      </c>
      <c r="L3597" s="143">
        <v>3</v>
      </c>
      <c r="M3597" s="27">
        <f t="shared" si="126"/>
        <v>390</v>
      </c>
      <c r="N3597" s="23"/>
      <c r="O3597" s="24" t="s">
        <v>32</v>
      </c>
    </row>
    <row r="3598" s="1" customFormat="1" ht="18.75" spans="1:15">
      <c r="A3598" s="121">
        <v>3594</v>
      </c>
      <c r="B3598" s="121" t="s">
        <v>14518</v>
      </c>
      <c r="C3598" s="121" t="s">
        <v>11004</v>
      </c>
      <c r="D3598" s="121" t="s">
        <v>10034</v>
      </c>
      <c r="E3598" s="121" t="s">
        <v>14519</v>
      </c>
      <c r="F3598" s="142" t="s">
        <v>18350</v>
      </c>
      <c r="G3598" s="143" t="s">
        <v>18584</v>
      </c>
      <c r="H3598" s="143" t="s">
        <v>194</v>
      </c>
      <c r="I3598" s="143">
        <v>3</v>
      </c>
      <c r="J3598" s="143" t="s">
        <v>12602</v>
      </c>
      <c r="K3598" s="143" t="s">
        <v>31</v>
      </c>
      <c r="L3598" s="143">
        <v>3</v>
      </c>
      <c r="M3598" s="27">
        <f t="shared" si="126"/>
        <v>390</v>
      </c>
      <c r="N3598" s="23"/>
      <c r="O3598" s="24" t="s">
        <v>32</v>
      </c>
    </row>
    <row r="3599" s="1" customFormat="1" ht="18.75" spans="1:15">
      <c r="A3599" s="121">
        <v>3595</v>
      </c>
      <c r="B3599" s="121" t="s">
        <v>14518</v>
      </c>
      <c r="C3599" s="121" t="s">
        <v>11004</v>
      </c>
      <c r="D3599" s="121" t="s">
        <v>10034</v>
      </c>
      <c r="E3599" s="121" t="s">
        <v>14519</v>
      </c>
      <c r="F3599" s="142" t="s">
        <v>18350</v>
      </c>
      <c r="G3599" s="143" t="s">
        <v>18585</v>
      </c>
      <c r="H3599" s="143" t="s">
        <v>194</v>
      </c>
      <c r="I3599" s="143">
        <v>4</v>
      </c>
      <c r="J3599" s="143" t="s">
        <v>12525</v>
      </c>
      <c r="K3599" s="143" t="s">
        <v>31</v>
      </c>
      <c r="L3599" s="143">
        <v>4</v>
      </c>
      <c r="M3599" s="27">
        <f t="shared" si="126"/>
        <v>520</v>
      </c>
      <c r="N3599" s="23"/>
      <c r="O3599" s="24" t="s">
        <v>32</v>
      </c>
    </row>
    <row r="3600" s="1" customFormat="1" ht="18.75" spans="1:15">
      <c r="A3600" s="121">
        <v>3596</v>
      </c>
      <c r="B3600" s="121" t="s">
        <v>14518</v>
      </c>
      <c r="C3600" s="121" t="s">
        <v>11004</v>
      </c>
      <c r="D3600" s="121" t="s">
        <v>10034</v>
      </c>
      <c r="E3600" s="121" t="s">
        <v>14519</v>
      </c>
      <c r="F3600" s="142" t="s">
        <v>18350</v>
      </c>
      <c r="G3600" s="143" t="s">
        <v>18586</v>
      </c>
      <c r="H3600" s="143" t="s">
        <v>194</v>
      </c>
      <c r="I3600" s="143">
        <v>4</v>
      </c>
      <c r="J3600" s="143" t="s">
        <v>18538</v>
      </c>
      <c r="K3600" s="143" t="s">
        <v>31</v>
      </c>
      <c r="L3600" s="143">
        <v>4</v>
      </c>
      <c r="M3600" s="27">
        <f t="shared" si="126"/>
        <v>520</v>
      </c>
      <c r="N3600" s="23"/>
      <c r="O3600" s="24" t="s">
        <v>32</v>
      </c>
    </row>
    <row r="3601" s="1" customFormat="1" ht="18.75" spans="1:15">
      <c r="A3601" s="121">
        <v>3597</v>
      </c>
      <c r="B3601" s="121" t="s">
        <v>14518</v>
      </c>
      <c r="C3601" s="121" t="s">
        <v>11004</v>
      </c>
      <c r="D3601" s="121" t="s">
        <v>10034</v>
      </c>
      <c r="E3601" s="121" t="s">
        <v>14519</v>
      </c>
      <c r="F3601" s="142" t="s">
        <v>18350</v>
      </c>
      <c r="G3601" s="143" t="s">
        <v>18587</v>
      </c>
      <c r="H3601" s="143" t="s">
        <v>194</v>
      </c>
      <c r="I3601" s="143">
        <v>5</v>
      </c>
      <c r="J3601" s="143" t="s">
        <v>12564</v>
      </c>
      <c r="K3601" s="143" t="s">
        <v>31</v>
      </c>
      <c r="L3601" s="143">
        <v>5</v>
      </c>
      <c r="M3601" s="27">
        <f t="shared" si="126"/>
        <v>650</v>
      </c>
      <c r="N3601" s="23"/>
      <c r="O3601" s="24" t="s">
        <v>32</v>
      </c>
    </row>
    <row r="3602" s="1" customFormat="1" ht="18.75" spans="1:15">
      <c r="A3602" s="121">
        <v>3598</v>
      </c>
      <c r="B3602" s="121" t="s">
        <v>14518</v>
      </c>
      <c r="C3602" s="121" t="s">
        <v>11004</v>
      </c>
      <c r="D3602" s="121" t="s">
        <v>10034</v>
      </c>
      <c r="E3602" s="121" t="s">
        <v>14519</v>
      </c>
      <c r="F3602" s="142" t="s">
        <v>18350</v>
      </c>
      <c r="G3602" s="143" t="s">
        <v>18588</v>
      </c>
      <c r="H3602" s="143" t="s">
        <v>194</v>
      </c>
      <c r="I3602" s="143">
        <v>4</v>
      </c>
      <c r="J3602" s="143" t="s">
        <v>12634</v>
      </c>
      <c r="K3602" s="143" t="s">
        <v>31</v>
      </c>
      <c r="L3602" s="143">
        <v>4</v>
      </c>
      <c r="M3602" s="27">
        <f t="shared" si="126"/>
        <v>520</v>
      </c>
      <c r="N3602" s="23"/>
      <c r="O3602" s="24" t="s">
        <v>32</v>
      </c>
    </row>
    <row r="3603" s="1" customFormat="1" ht="18.75" spans="1:15">
      <c r="A3603" s="121">
        <v>3599</v>
      </c>
      <c r="B3603" s="121" t="s">
        <v>14518</v>
      </c>
      <c r="C3603" s="121" t="s">
        <v>11004</v>
      </c>
      <c r="D3603" s="121" t="s">
        <v>10034</v>
      </c>
      <c r="E3603" s="121" t="s">
        <v>14519</v>
      </c>
      <c r="F3603" s="142" t="s">
        <v>18350</v>
      </c>
      <c r="G3603" s="143" t="s">
        <v>18589</v>
      </c>
      <c r="H3603" s="143" t="s">
        <v>194</v>
      </c>
      <c r="I3603" s="143">
        <v>2</v>
      </c>
      <c r="J3603" s="143" t="s">
        <v>12575</v>
      </c>
      <c r="K3603" s="143" t="s">
        <v>31</v>
      </c>
      <c r="L3603" s="143">
        <v>2</v>
      </c>
      <c r="M3603" s="27">
        <f t="shared" si="126"/>
        <v>260</v>
      </c>
      <c r="N3603" s="23"/>
      <c r="O3603" s="24" t="s">
        <v>32</v>
      </c>
    </row>
    <row r="3604" s="1" customFormat="1" ht="18.75" spans="1:15">
      <c r="A3604" s="121">
        <v>3600</v>
      </c>
      <c r="B3604" s="121" t="s">
        <v>14518</v>
      </c>
      <c r="C3604" s="121" t="s">
        <v>11004</v>
      </c>
      <c r="D3604" s="121" t="s">
        <v>10034</v>
      </c>
      <c r="E3604" s="121" t="s">
        <v>14519</v>
      </c>
      <c r="F3604" s="142" t="s">
        <v>18350</v>
      </c>
      <c r="G3604" s="143" t="s">
        <v>18590</v>
      </c>
      <c r="H3604" s="143" t="s">
        <v>1583</v>
      </c>
      <c r="I3604" s="143">
        <v>4</v>
      </c>
      <c r="J3604" s="143" t="s">
        <v>12616</v>
      </c>
      <c r="K3604" s="143" t="s">
        <v>31</v>
      </c>
      <c r="L3604" s="143">
        <v>4</v>
      </c>
      <c r="M3604" s="27">
        <f t="shared" si="126"/>
        <v>520</v>
      </c>
      <c r="N3604" s="23"/>
      <c r="O3604" s="24" t="s">
        <v>32</v>
      </c>
    </row>
  </sheetData>
  <mergeCells count="6">
    <mergeCell ref="A1:O1"/>
    <mergeCell ref="B4:F4"/>
    <mergeCell ref="G4:J4"/>
    <mergeCell ref="L4:O4"/>
    <mergeCell ref="A4:A5"/>
    <mergeCell ref="A2:O3"/>
  </mergeCells>
  <conditionalFormatting sqref="G1854">
    <cfRule type="expression" dxfId="2" priority="333">
      <formula>OR(CELL("row")=ROW0,CELL("col")=COLUMN0)</formula>
    </cfRule>
    <cfRule type="expression" dxfId="2" priority="334">
      <formula>"OR(CELL(""row"")=ROW0,CELL(""col"")=COLUMNO)"</formula>
    </cfRule>
    <cfRule type="expression" dxfId="2" priority="335">
      <formula>"or(cell(""row"")=ROW0,cell(""col"")=COLUMNO)"</formula>
    </cfRule>
  </conditionalFormatting>
  <conditionalFormatting sqref="G1859">
    <cfRule type="expression" dxfId="2" priority="324">
      <formula>OR(CELL("row")=ROW0,CELL("col")=COLUMN0)</formula>
    </cfRule>
    <cfRule type="expression" dxfId="2" priority="325">
      <formula>"OR(CELL(""row"")=ROW0,CELL(""col"")=COLUMNO)"</formula>
    </cfRule>
    <cfRule type="expression" dxfId="2" priority="326">
      <formula>"or(cell(""row"")=ROW0,cell(""col"")=COLUMNO)"</formula>
    </cfRule>
  </conditionalFormatting>
  <conditionalFormatting sqref="G1887">
    <cfRule type="expression" dxfId="2" priority="345">
      <formula>OR(CELL("row")=ROW0,CELL("col")=COLUMN0)</formula>
    </cfRule>
    <cfRule type="expression" dxfId="2" priority="346">
      <formula>"OR(CELL(""row"")=ROW0,CELL(""col"")=COLUMNO)"</formula>
    </cfRule>
    <cfRule type="expression" dxfId="2" priority="347">
      <formula>"or(cell(""row"")=ROW0,cell(""col"")=COLUMNO)"</formula>
    </cfRule>
  </conditionalFormatting>
  <conditionalFormatting sqref="G2052">
    <cfRule type="expression" dxfId="2" priority="315">
      <formula>OR(CELL("row")=ROW0,CELL("col")=COLUMN0)</formula>
    </cfRule>
    <cfRule type="expression" dxfId="2" priority="316">
      <formula>"OR(CELL(""row"")=ROW0,CELL(""col"")=COLUMNO)"</formula>
    </cfRule>
    <cfRule type="expression" dxfId="2" priority="317">
      <formula>"or(cell(""row"")=ROW0,cell(""col"")=COLUMNO)"</formula>
    </cfRule>
  </conditionalFormatting>
  <conditionalFormatting sqref="G2061">
    <cfRule type="expression" dxfId="2" priority="304">
      <formula>OR(CELL("row")=ROW0,CELL("col")=COLUMN0)</formula>
    </cfRule>
    <cfRule type="expression" dxfId="2" priority="305">
      <formula>"OR(CELL(""row"")=ROW0,CELL(""col"")=COLUMNO)"</formula>
    </cfRule>
    <cfRule type="expression" dxfId="2" priority="306">
      <formula>"or(cell(""row"")=ROW0,cell(""col"")=COLUMNO)"</formula>
    </cfRule>
  </conditionalFormatting>
  <conditionalFormatting sqref="G2062">
    <cfRule type="expression" dxfId="2" priority="292">
      <formula>OR(CELL("row")=ROW0,CELL("col")=COLUMN0)</formula>
    </cfRule>
    <cfRule type="expression" dxfId="2" priority="293">
      <formula>"OR(CELL(""row"")=ROW0,CELL(""col"")=COLUMNO)"</formula>
    </cfRule>
    <cfRule type="expression" dxfId="2" priority="294">
      <formula>"or(cell(""row"")=ROW0,cell(""col"")=COLUMNO)"</formula>
    </cfRule>
  </conditionalFormatting>
  <conditionalFormatting sqref="G2063">
    <cfRule type="expression" dxfId="2" priority="280">
      <formula>OR(CELL("row")=ROW0,CELL("col")=COLUMN0)</formula>
    </cfRule>
    <cfRule type="expression" dxfId="2" priority="281">
      <formula>"OR(CELL(""row"")=ROW0,CELL(""col"")=COLUMNO)"</formula>
    </cfRule>
    <cfRule type="expression" dxfId="2" priority="282">
      <formula>"or(cell(""row"")=ROW0,cell(""col"")=COLUMNO)"</formula>
    </cfRule>
  </conditionalFormatting>
  <conditionalFormatting sqref="G2064">
    <cfRule type="expression" dxfId="2" priority="268">
      <formula>OR(CELL("row")=ROW0,CELL("col")=COLUMN0)</formula>
    </cfRule>
    <cfRule type="expression" dxfId="2" priority="269">
      <formula>"OR(CELL(""row"")=ROW0,CELL(""col"")=COLUMNO)"</formula>
    </cfRule>
    <cfRule type="expression" dxfId="2" priority="270">
      <formula>"or(cell(""row"")=ROW0,cell(""col"")=COLUMNO)"</formula>
    </cfRule>
  </conditionalFormatting>
  <conditionalFormatting sqref="G2065">
    <cfRule type="expression" dxfId="2" priority="175">
      <formula>OR(CELL("row")=ROW0,CELL("col")=COLUMN0)</formula>
    </cfRule>
    <cfRule type="expression" dxfId="2" priority="176">
      <formula>"OR(CELL(""row"")=ROW0,CELL(""col"")=COLUMNO)"</formula>
    </cfRule>
    <cfRule type="expression" dxfId="2" priority="177">
      <formula>"or(cell(""row"")=ROW0,cell(""col"")=COLUMNO)"</formula>
    </cfRule>
  </conditionalFormatting>
  <conditionalFormatting sqref="G2066">
    <cfRule type="expression" dxfId="2" priority="256">
      <formula>OR(CELL("row")=ROW0,CELL("col")=COLUMN0)</formula>
    </cfRule>
    <cfRule type="expression" dxfId="2" priority="257">
      <formula>"OR(CELL(""row"")=ROW0,CELL(""col"")=COLUMNO)"</formula>
    </cfRule>
    <cfRule type="expression" dxfId="2" priority="258">
      <formula>"or(cell(""row"")=ROW0,cell(""col"")=COLUMNO)"</formula>
    </cfRule>
  </conditionalFormatting>
  <conditionalFormatting sqref="G2067">
    <cfRule type="expression" dxfId="2" priority="244">
      <formula>OR(CELL("row")=ROW0,CELL("col")=COLUMN0)</formula>
    </cfRule>
    <cfRule type="expression" dxfId="2" priority="245">
      <formula>"OR(CELL(""row"")=ROW0,CELL(""col"")=COLUMNO)"</formula>
    </cfRule>
    <cfRule type="expression" dxfId="2" priority="246">
      <formula>"or(cell(""row"")=ROW0,cell(""col"")=COLUMNO)"</formula>
    </cfRule>
  </conditionalFormatting>
  <conditionalFormatting sqref="G2068">
    <cfRule type="expression" dxfId="2" priority="232">
      <formula>OR(CELL("row")=ROW0,CELL("col")=COLUMN0)</formula>
    </cfRule>
    <cfRule type="expression" dxfId="2" priority="233">
      <formula>"OR(CELL(""row"")=ROW0,CELL(""col"")=COLUMNO)"</formula>
    </cfRule>
    <cfRule type="expression" dxfId="2" priority="234">
      <formula>"or(cell(""row"")=ROW0,cell(""col"")=COLUMNO)"</formula>
    </cfRule>
  </conditionalFormatting>
  <conditionalFormatting sqref="G2069">
    <cfRule type="expression" dxfId="2" priority="220">
      <formula>OR(CELL("row")=ROW0,CELL("col")=COLUMN0)</formula>
    </cfRule>
    <cfRule type="expression" dxfId="2" priority="221">
      <formula>"OR(CELL(""row"")=ROW0,CELL(""col"")=COLUMNO)"</formula>
    </cfRule>
    <cfRule type="expression" dxfId="2" priority="222">
      <formula>"or(cell(""row"")=ROW0,cell(""col"")=COLUMNO)"</formula>
    </cfRule>
  </conditionalFormatting>
  <conditionalFormatting sqref="G2071">
    <cfRule type="expression" dxfId="2" priority="208">
      <formula>OR(CELL("row")=ROW0,CELL("col")=COLUMN0)</formula>
    </cfRule>
    <cfRule type="expression" dxfId="2" priority="209">
      <formula>"OR(CELL(""row"")=ROW0,CELL(""col"")=COLUMNO)"</formula>
    </cfRule>
    <cfRule type="expression" dxfId="2" priority="210">
      <formula>"or(cell(""row"")=ROW0,cell(""col"")=COLUMNO)"</formula>
    </cfRule>
  </conditionalFormatting>
  <conditionalFormatting sqref="G2072">
    <cfRule type="expression" dxfId="2" priority="199">
      <formula>OR(CELL("row")=ROW0,CELL("col")=COLUMN0)</formula>
    </cfRule>
    <cfRule type="expression" dxfId="2" priority="200">
      <formula>"OR(CELL(""row"")=ROW0,CELL(""col"")=COLUMNO)"</formula>
    </cfRule>
    <cfRule type="expression" dxfId="2" priority="201">
      <formula>"or(cell(""row"")=ROW0,cell(""col"")=COLUMNO)"</formula>
    </cfRule>
  </conditionalFormatting>
  <conditionalFormatting sqref="G2073">
    <cfRule type="expression" dxfId="2" priority="163">
      <formula>OR(CELL("row")=ROW0,CELL("col")=COLUMN0)</formula>
    </cfRule>
    <cfRule type="expression" dxfId="2" priority="164">
      <formula>"OR(CELL(""row"")=ROW0,CELL(""col"")=COLUMNO)"</formula>
    </cfRule>
    <cfRule type="expression" dxfId="2" priority="165">
      <formula>"or(cell(""row"")=ROW0,cell(""col"")=COLUMNO)"</formula>
    </cfRule>
  </conditionalFormatting>
  <conditionalFormatting sqref="G2074">
    <cfRule type="expression" dxfId="2" priority="187">
      <formula>OR(CELL("row")=ROW0,CELL("col")=COLUMN0)</formula>
    </cfRule>
    <cfRule type="expression" dxfId="2" priority="188">
      <formula>"OR(CELL(""row"")=ROW0,CELL(""col"")=COLUMNO)"</formula>
    </cfRule>
    <cfRule type="expression" dxfId="2" priority="189">
      <formula>"or(cell(""row"")=ROW0,cell(""col"")=COLUMNO)"</formula>
    </cfRule>
  </conditionalFormatting>
  <conditionalFormatting sqref="G2075">
    <cfRule type="expression" dxfId="2" priority="151">
      <formula>OR(CELL("row")=ROW0,CELL("col")=COLUMN0)</formula>
    </cfRule>
    <cfRule type="expression" dxfId="2" priority="152">
      <formula>"OR(CELL(""row"")=ROW0,CELL(""col"")=COLUMNO)"</formula>
    </cfRule>
    <cfRule type="expression" dxfId="2" priority="153">
      <formula>"or(cell(""row"")=ROW0,cell(""col"")=COLUMNO)"</formula>
    </cfRule>
  </conditionalFormatting>
  <conditionalFormatting sqref="G2076">
    <cfRule type="expression" dxfId="2" priority="139">
      <formula>OR(CELL("row")=ROW0,CELL("col")=COLUMN0)</formula>
    </cfRule>
    <cfRule type="expression" dxfId="2" priority="140">
      <formula>"OR(CELL(""row"")=ROW0,CELL(""col"")=COLUMNO)"</formula>
    </cfRule>
    <cfRule type="expression" dxfId="2" priority="141">
      <formula>"or(cell(""row"")=ROW0,cell(""col"")=COLUMNO)"</formula>
    </cfRule>
  </conditionalFormatting>
  <conditionalFormatting sqref="G2077">
    <cfRule type="expression" dxfId="2" priority="127">
      <formula>OR(CELL("row")=ROW0,CELL("col")=COLUMN0)</formula>
    </cfRule>
    <cfRule type="expression" dxfId="2" priority="128">
      <formula>"OR(CELL(""row"")=ROW0,CELL(""col"")=COLUMNO)"</formula>
    </cfRule>
    <cfRule type="expression" dxfId="2" priority="129">
      <formula>"or(cell(""row"")=ROW0,cell(""col"")=COLUMNO)"</formula>
    </cfRule>
  </conditionalFormatting>
  <conditionalFormatting sqref="G2078">
    <cfRule type="expression" dxfId="2" priority="115">
      <formula>OR(CELL("row")=ROW0,CELL("col")=COLUMN0)</formula>
    </cfRule>
    <cfRule type="expression" dxfId="2" priority="116">
      <formula>"OR(CELL(""row"")=ROW0,CELL(""col"")=COLUMNO)"</formula>
    </cfRule>
    <cfRule type="expression" dxfId="2" priority="117">
      <formula>"or(cell(""row"")=ROW0,cell(""col"")=COLUMNO)"</formula>
    </cfRule>
  </conditionalFormatting>
  <conditionalFormatting sqref="G2079">
    <cfRule type="expression" dxfId="2" priority="103">
      <formula>OR(CELL("row")=ROW0,CELL("col")=COLUMN0)</formula>
    </cfRule>
    <cfRule type="expression" dxfId="2" priority="104">
      <formula>"OR(CELL(""row"")=ROW0,CELL(""col"")=COLUMNO)"</formula>
    </cfRule>
    <cfRule type="expression" dxfId="2" priority="105">
      <formula>"or(cell(""row"")=ROW0,cell(""col"")=COLUMNO)"</formula>
    </cfRule>
  </conditionalFormatting>
  <conditionalFormatting sqref="G2080">
    <cfRule type="expression" dxfId="2" priority="91">
      <formula>OR(CELL("row")=ROW0,CELL("col")=COLUMN0)</formula>
    </cfRule>
    <cfRule type="expression" dxfId="2" priority="92">
      <formula>"OR(CELL(""row"")=ROW0,CELL(""col"")=COLUMNO)"</formula>
    </cfRule>
    <cfRule type="expression" dxfId="2" priority="93">
      <formula>"or(cell(""row"")=ROW0,cell(""col"")=COLUMNO)"</formula>
    </cfRule>
  </conditionalFormatting>
  <conditionalFormatting sqref="G2081">
    <cfRule type="expression" dxfId="2" priority="79">
      <formula>OR(CELL("row")=ROW0,CELL("col")=COLUMN0)</formula>
    </cfRule>
    <cfRule type="expression" dxfId="2" priority="80">
      <formula>"OR(CELL(""row"")=ROW0,CELL(""col"")=COLUMNO)"</formula>
    </cfRule>
    <cfRule type="expression" dxfId="2" priority="81">
      <formula>"or(cell(""row"")=ROW0,cell(""col"")=COLUMNO)"</formula>
    </cfRule>
  </conditionalFormatting>
  <conditionalFormatting sqref="G2082">
    <cfRule type="expression" dxfId="2" priority="67">
      <formula>OR(CELL("row")=ROW0,CELL("col")=COLUMN0)</formula>
    </cfRule>
    <cfRule type="expression" dxfId="2" priority="68">
      <formula>"OR(CELL(""row"")=ROW0,CELL(""col"")=COLUMNO)"</formula>
    </cfRule>
    <cfRule type="expression" dxfId="2" priority="69">
      <formula>"or(cell(""row"")=ROW0,cell(""col"")=COLUMNO)"</formula>
    </cfRule>
  </conditionalFormatting>
  <conditionalFormatting sqref="G2083">
    <cfRule type="expression" dxfId="2" priority="55">
      <formula>OR(CELL("row")=ROW0,CELL("col")=COLUMN0)</formula>
    </cfRule>
    <cfRule type="expression" dxfId="2" priority="56">
      <formula>"OR(CELL(""row"")=ROW0,CELL(""col"")=COLUMNO)"</formula>
    </cfRule>
    <cfRule type="expression" dxfId="2" priority="57">
      <formula>"or(cell(""row"")=ROW0,cell(""col"")=COLUMNO)"</formula>
    </cfRule>
  </conditionalFormatting>
  <conditionalFormatting sqref="G2084">
    <cfRule type="expression" dxfId="2" priority="43">
      <formula>OR(CELL("row")=ROW0,CELL("col")=COLUMN0)</formula>
    </cfRule>
    <cfRule type="expression" dxfId="2" priority="44">
      <formula>"OR(CELL(""row"")=ROW0,CELL(""col"")=COLUMNO)"</formula>
    </cfRule>
    <cfRule type="expression" dxfId="2" priority="45">
      <formula>"or(cell(""row"")=ROW0,cell(""col"")=COLUMNO)"</formula>
    </cfRule>
  </conditionalFormatting>
  <conditionalFormatting sqref="G2085">
    <cfRule type="expression" dxfId="2" priority="34">
      <formula>OR(CELL("row")=ROW0,CELL("col")=COLUMN0)</formula>
    </cfRule>
    <cfRule type="expression" dxfId="2" priority="35">
      <formula>"OR(CELL(""row"")=ROW0,CELL(""col"")=COLUMNO)"</formula>
    </cfRule>
    <cfRule type="expression" dxfId="2" priority="36">
      <formula>"or(cell(""row"")=ROW0,cell(""col"")=COLUMNO)"</formula>
    </cfRule>
  </conditionalFormatting>
  <conditionalFormatting sqref="G2086">
    <cfRule type="expression" dxfId="2" priority="25">
      <formula>OR(CELL("row")=ROW0,CELL("col")=COLUMN0)</formula>
    </cfRule>
    <cfRule type="expression" dxfId="2" priority="26">
      <formula>"OR(CELL(""row"")=ROW0,CELL(""col"")=COLUMNO)"</formula>
    </cfRule>
    <cfRule type="expression" dxfId="2" priority="27">
      <formula>"or(cell(""row"")=ROW0,cell(""col"")=COLUMNO)"</formula>
    </cfRule>
  </conditionalFormatting>
  <conditionalFormatting sqref="G2087">
    <cfRule type="expression" dxfId="2" priority="16">
      <formula>OR(CELL("row")=ROW0,CELL("col")=COLUMN0)</formula>
    </cfRule>
    <cfRule type="expression" dxfId="2" priority="17">
      <formula>"OR(CELL(""row"")=ROW0,CELL(""col"")=COLUMNO)"</formula>
    </cfRule>
    <cfRule type="expression" dxfId="2" priority="18">
      <formula>"or(cell(""row"")=ROW0,cell(""col"")=COLUMNO)"</formula>
    </cfRule>
  </conditionalFormatting>
  <conditionalFormatting sqref="G2101">
    <cfRule type="expression" dxfId="2" priority="356">
      <formula>OR(CELL("row")=ROW0,CELL("col")=COLUMN0)</formula>
    </cfRule>
    <cfRule type="expression" dxfId="2" priority="357">
      <formula>"OR(CELL(""row"")=ROW0,CELL(""col"")=COLUMNO)"</formula>
    </cfRule>
    <cfRule type="expression" dxfId="2" priority="358">
      <formula>"or(cell(""row"")=ROW0,cell(""col"")=COLUMNO)"</formula>
    </cfRule>
  </conditionalFormatting>
  <conditionalFormatting sqref="G2756:G2764">
    <cfRule type="duplicateValues" dxfId="1" priority="307"/>
  </conditionalFormatting>
  <conditionalFormatting sqref="G2765:G2939">
    <cfRule type="duplicateValues" dxfId="1" priority="308"/>
  </conditionalFormatting>
  <conditionalFormatting sqref="G3124:G3242">
    <cfRule type="duplicateValues" dxfId="1" priority="349"/>
  </conditionalFormatting>
  <dataValidations count="3">
    <dataValidation allowBlank="1" showInputMessage="1" showErrorMessage="1" sqref="M1 N1:O1 A2 L4:M4 N4:O4 H5:J5 K5:L5 M5 N5:O5 N2:N3 O2:O3 B2:G3 A4:G5 H2:J3 K2:L3"/>
    <dataValidation type="list" allowBlank="1" showInputMessage="1" showErrorMessage="1" sqref="K1632 K2648 K1379:K1568">
      <formula1>"洪涝,地震,台风,旱灾,风雹,低温雨雪冰冻,地质灾害,其它"</formula1>
    </dataValidation>
    <dataValidation type="list" allowBlank="1" showInputMessage="1" showErrorMessage="1" sqref="O6:O9 O10:O2954 O2955:O3604">
      <formula1>"现金,一卡通"</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2302"/>
  <sheetViews>
    <sheetView zoomScale="85" zoomScaleNormal="85" workbookViewId="0">
      <pane ySplit="5" topLeftCell="A48" activePane="bottomLeft" state="frozen"/>
      <selection/>
      <selection pane="bottomLeft" activeCell="H1" sqref="H$1:H$1048576"/>
    </sheetView>
  </sheetViews>
  <sheetFormatPr defaultColWidth="9" defaultRowHeight="21" customHeight="1"/>
  <cols>
    <col min="1" max="5" width="9" style="1"/>
    <col min="6" max="6" width="14.3833333333333" style="1" customWidth="1"/>
    <col min="7" max="7" width="9" style="1"/>
    <col min="8" max="8" width="18.75" style="1" customWidth="1"/>
    <col min="9" max="9" width="9" style="1" customWidth="1"/>
    <col min="10" max="10" width="22.3833333333333" style="1" customWidth="1"/>
    <col min="11" max="13" width="9" style="1"/>
    <col min="14" max="14" width="12.9333333333333" style="1" customWidth="1"/>
    <col min="15" max="15" width="11.8833333333333" style="1" customWidth="1"/>
    <col min="16" max="16" width="14.25" customWidth="1"/>
  </cols>
  <sheetData>
    <row r="1" ht="26" customHeight="1" spans="1:16">
      <c r="A1" s="2" t="s">
        <v>0</v>
      </c>
      <c r="B1" s="2"/>
      <c r="C1" s="2"/>
      <c r="D1" s="2"/>
      <c r="E1" s="2"/>
      <c r="F1" s="2"/>
      <c r="G1" s="2"/>
      <c r="H1" s="2"/>
      <c r="I1" s="2"/>
      <c r="J1" s="2"/>
      <c r="K1" s="2"/>
      <c r="L1" s="2"/>
      <c r="M1" s="2"/>
      <c r="N1" s="2"/>
      <c r="O1" s="2"/>
      <c r="P1" s="1"/>
    </row>
    <row r="2" ht="26" customHeight="1" spans="1:16">
      <c r="A2" s="87"/>
      <c r="B2" s="88"/>
      <c r="C2" s="88"/>
      <c r="D2" s="88"/>
      <c r="E2" s="88"/>
      <c r="F2" s="88"/>
      <c r="G2" s="88"/>
      <c r="H2" s="88"/>
      <c r="I2" s="88"/>
      <c r="J2" s="88"/>
      <c r="K2" s="88"/>
      <c r="L2" s="88"/>
      <c r="M2" s="88"/>
      <c r="N2" s="88"/>
      <c r="O2" s="95"/>
      <c r="P2" s="1"/>
    </row>
    <row r="3" ht="26" customHeight="1" spans="1:16">
      <c r="A3" s="89"/>
      <c r="B3" s="90"/>
      <c r="C3" s="90"/>
      <c r="D3" s="90"/>
      <c r="E3" s="90"/>
      <c r="F3" s="90"/>
      <c r="G3" s="90"/>
      <c r="H3" s="90"/>
      <c r="I3" s="90"/>
      <c r="J3" s="90"/>
      <c r="K3" s="90"/>
      <c r="L3" s="90"/>
      <c r="M3" s="90"/>
      <c r="N3" s="90"/>
      <c r="O3" s="96"/>
      <c r="P3" s="1"/>
    </row>
    <row r="4" ht="26" customHeight="1" spans="1:16">
      <c r="A4" s="2" t="s">
        <v>1</v>
      </c>
      <c r="B4" s="2" t="s">
        <v>2</v>
      </c>
      <c r="C4" s="2"/>
      <c r="D4" s="2"/>
      <c r="E4" s="2"/>
      <c r="F4" s="2"/>
      <c r="G4" s="2" t="s">
        <v>3</v>
      </c>
      <c r="H4" s="2"/>
      <c r="I4" s="2"/>
      <c r="J4" s="2"/>
      <c r="K4" s="97" t="s">
        <v>4</v>
      </c>
      <c r="L4" s="98" t="s">
        <v>18591</v>
      </c>
      <c r="M4" s="99"/>
      <c r="N4" s="100"/>
      <c r="O4" s="99"/>
      <c r="P4" s="1"/>
    </row>
    <row r="5" ht="72" customHeight="1" spans="1:16">
      <c r="A5" s="2"/>
      <c r="B5" s="53" t="s">
        <v>18592</v>
      </c>
      <c r="C5" s="2" t="s">
        <v>7</v>
      </c>
      <c r="D5" s="2" t="s">
        <v>8</v>
      </c>
      <c r="E5" s="53" t="s">
        <v>9</v>
      </c>
      <c r="F5" s="53" t="s">
        <v>10</v>
      </c>
      <c r="G5" s="53" t="s">
        <v>11</v>
      </c>
      <c r="H5" s="53" t="s">
        <v>12</v>
      </c>
      <c r="I5" s="53" t="s">
        <v>13</v>
      </c>
      <c r="J5" s="53" t="s">
        <v>14</v>
      </c>
      <c r="K5" s="53" t="s">
        <v>15</v>
      </c>
      <c r="L5" s="101" t="s">
        <v>18593</v>
      </c>
      <c r="M5" s="20" t="s">
        <v>17</v>
      </c>
      <c r="N5" s="21" t="s">
        <v>18</v>
      </c>
      <c r="O5" s="20" t="s">
        <v>19</v>
      </c>
      <c r="P5" s="1"/>
    </row>
    <row r="6" s="1" customFormat="1" customHeight="1" spans="1:15">
      <c r="A6" s="58">
        <v>1</v>
      </c>
      <c r="B6" s="58" t="s">
        <v>23</v>
      </c>
      <c r="C6" s="58" t="s">
        <v>24</v>
      </c>
      <c r="D6" s="58" t="s">
        <v>25</v>
      </c>
      <c r="E6" s="58" t="s">
        <v>18594</v>
      </c>
      <c r="F6" s="58" t="s">
        <v>18595</v>
      </c>
      <c r="G6" s="91" t="s">
        <v>18596</v>
      </c>
      <c r="H6" s="58" t="s">
        <v>194</v>
      </c>
      <c r="I6" s="58" t="s">
        <v>2557</v>
      </c>
      <c r="J6" s="58" t="s">
        <v>18597</v>
      </c>
      <c r="K6" s="58" t="s">
        <v>14523</v>
      </c>
      <c r="L6" s="102">
        <v>1</v>
      </c>
      <c r="M6" s="58">
        <f>L6*130</f>
        <v>130</v>
      </c>
      <c r="N6" s="23"/>
      <c r="O6" s="24" t="s">
        <v>32</v>
      </c>
    </row>
    <row r="7" s="1" customFormat="1" customHeight="1" spans="1:15">
      <c r="A7" s="58">
        <v>2</v>
      </c>
      <c r="B7" s="58" t="s">
        <v>23</v>
      </c>
      <c r="C7" s="58" t="s">
        <v>24</v>
      </c>
      <c r="D7" s="58" t="s">
        <v>25</v>
      </c>
      <c r="E7" s="58" t="s">
        <v>18594</v>
      </c>
      <c r="F7" s="58" t="s">
        <v>18595</v>
      </c>
      <c r="G7" s="91" t="s">
        <v>18598</v>
      </c>
      <c r="H7" s="58" t="s">
        <v>18599</v>
      </c>
      <c r="I7" s="58" t="s">
        <v>2557</v>
      </c>
      <c r="J7" s="58" t="s">
        <v>18597</v>
      </c>
      <c r="K7" s="58" t="s">
        <v>14523</v>
      </c>
      <c r="L7" s="102">
        <v>1</v>
      </c>
      <c r="M7" s="58">
        <f>L7*130</f>
        <v>130</v>
      </c>
      <c r="N7" s="103"/>
      <c r="O7" s="24" t="s">
        <v>32</v>
      </c>
    </row>
    <row r="8" s="1" customFormat="1" customHeight="1" spans="1:15">
      <c r="A8" s="58">
        <v>3</v>
      </c>
      <c r="B8" s="58" t="s">
        <v>23</v>
      </c>
      <c r="C8" s="58" t="s">
        <v>24</v>
      </c>
      <c r="D8" s="58" t="s">
        <v>25</v>
      </c>
      <c r="E8" s="58" t="s">
        <v>18594</v>
      </c>
      <c r="F8" s="58" t="s">
        <v>18595</v>
      </c>
      <c r="G8" s="91" t="s">
        <v>18600</v>
      </c>
      <c r="H8" s="58" t="s">
        <v>18599</v>
      </c>
      <c r="I8" s="58" t="s">
        <v>2557</v>
      </c>
      <c r="J8" s="58" t="s">
        <v>18597</v>
      </c>
      <c r="K8" s="58" t="s">
        <v>14523</v>
      </c>
      <c r="L8" s="102">
        <v>1</v>
      </c>
      <c r="M8" s="58">
        <f>L8*130</f>
        <v>130</v>
      </c>
      <c r="N8" s="103"/>
      <c r="O8" s="24" t="s">
        <v>32</v>
      </c>
    </row>
    <row r="9" s="1" customFormat="1" customHeight="1" spans="1:15">
      <c r="A9" s="58">
        <v>4</v>
      </c>
      <c r="B9" s="58" t="s">
        <v>23</v>
      </c>
      <c r="C9" s="58" t="s">
        <v>24</v>
      </c>
      <c r="D9" s="58" t="s">
        <v>25</v>
      </c>
      <c r="E9" s="58" t="s">
        <v>18594</v>
      </c>
      <c r="F9" s="58" t="s">
        <v>18595</v>
      </c>
      <c r="G9" s="91" t="s">
        <v>18601</v>
      </c>
      <c r="H9" s="58" t="s">
        <v>47</v>
      </c>
      <c r="I9" s="58" t="s">
        <v>2557</v>
      </c>
      <c r="J9" s="58" t="s">
        <v>18597</v>
      </c>
      <c r="K9" s="58" t="s">
        <v>14523</v>
      </c>
      <c r="L9" s="102">
        <v>1</v>
      </c>
      <c r="M9" s="58">
        <f>L9*468</f>
        <v>468</v>
      </c>
      <c r="N9" s="104"/>
      <c r="O9" s="24" t="s">
        <v>32</v>
      </c>
    </row>
    <row r="10" s="1" customFormat="1" customHeight="1" spans="1:15">
      <c r="A10" s="58">
        <v>5</v>
      </c>
      <c r="B10" s="58" t="s">
        <v>23</v>
      </c>
      <c r="C10" s="58" t="s">
        <v>24</v>
      </c>
      <c r="D10" s="58" t="s">
        <v>25</v>
      </c>
      <c r="E10" s="58" t="s">
        <v>18594</v>
      </c>
      <c r="F10" s="58" t="s">
        <v>18595</v>
      </c>
      <c r="G10" s="92" t="s">
        <v>18602</v>
      </c>
      <c r="H10" s="58" t="s">
        <v>18599</v>
      </c>
      <c r="I10" s="58" t="s">
        <v>2557</v>
      </c>
      <c r="J10" s="58" t="s">
        <v>18597</v>
      </c>
      <c r="K10" s="58" t="s">
        <v>14523</v>
      </c>
      <c r="L10" s="102">
        <v>1</v>
      </c>
      <c r="M10" s="58">
        <f>L10*130</f>
        <v>130</v>
      </c>
      <c r="N10" s="104"/>
      <c r="O10" s="24" t="s">
        <v>32</v>
      </c>
    </row>
    <row r="11" s="1" customFormat="1" customHeight="1" spans="1:15">
      <c r="A11" s="58">
        <v>6</v>
      </c>
      <c r="B11" s="58" t="s">
        <v>23</v>
      </c>
      <c r="C11" s="58" t="s">
        <v>24</v>
      </c>
      <c r="D11" s="58" t="s">
        <v>25</v>
      </c>
      <c r="E11" s="58" t="s">
        <v>18594</v>
      </c>
      <c r="F11" s="58" t="s">
        <v>18595</v>
      </c>
      <c r="G11" s="91" t="s">
        <v>18603</v>
      </c>
      <c r="H11" s="58" t="s">
        <v>51</v>
      </c>
      <c r="I11" s="58" t="s">
        <v>2605</v>
      </c>
      <c r="J11" s="58" t="s">
        <v>18597</v>
      </c>
      <c r="K11" s="58" t="s">
        <v>14523</v>
      </c>
      <c r="L11" s="102">
        <v>2</v>
      </c>
      <c r="M11" s="58">
        <f>L11*312</f>
        <v>624</v>
      </c>
      <c r="N11" s="104"/>
      <c r="O11" s="24" t="s">
        <v>32</v>
      </c>
    </row>
    <row r="12" s="1" customFormat="1" customHeight="1" spans="1:15">
      <c r="A12" s="58">
        <v>7</v>
      </c>
      <c r="B12" s="58" t="s">
        <v>23</v>
      </c>
      <c r="C12" s="58" t="s">
        <v>24</v>
      </c>
      <c r="D12" s="58" t="s">
        <v>25</v>
      </c>
      <c r="E12" s="58" t="s">
        <v>18594</v>
      </c>
      <c r="F12" s="58" t="s">
        <v>18595</v>
      </c>
      <c r="G12" s="91" t="s">
        <v>18604</v>
      </c>
      <c r="H12" s="58" t="s">
        <v>194</v>
      </c>
      <c r="I12" s="58" t="s">
        <v>2203</v>
      </c>
      <c r="J12" s="58" t="s">
        <v>18597</v>
      </c>
      <c r="K12" s="58" t="s">
        <v>14523</v>
      </c>
      <c r="L12" s="102">
        <v>3</v>
      </c>
      <c r="M12" s="58">
        <f t="shared" ref="M12:M45" si="0">L12*130</f>
        <v>390</v>
      </c>
      <c r="N12" s="104"/>
      <c r="O12" s="24" t="s">
        <v>32</v>
      </c>
    </row>
    <row r="13" s="1" customFormat="1" customHeight="1" spans="1:15">
      <c r="A13" s="58">
        <v>8</v>
      </c>
      <c r="B13" s="58" t="s">
        <v>23</v>
      </c>
      <c r="C13" s="58" t="s">
        <v>24</v>
      </c>
      <c r="D13" s="58" t="s">
        <v>25</v>
      </c>
      <c r="E13" s="58" t="s">
        <v>18594</v>
      </c>
      <c r="F13" s="58" t="s">
        <v>18595</v>
      </c>
      <c r="G13" s="91" t="s">
        <v>18605</v>
      </c>
      <c r="H13" s="58" t="s">
        <v>18599</v>
      </c>
      <c r="I13" s="58" t="s">
        <v>2605</v>
      </c>
      <c r="J13" s="58" t="s">
        <v>18597</v>
      </c>
      <c r="K13" s="58" t="s">
        <v>14523</v>
      </c>
      <c r="L13" s="102">
        <v>2</v>
      </c>
      <c r="M13" s="58">
        <f t="shared" si="0"/>
        <v>260</v>
      </c>
      <c r="N13" s="104"/>
      <c r="O13" s="24" t="s">
        <v>32</v>
      </c>
    </row>
    <row r="14" s="1" customFormat="1" customHeight="1" spans="1:15">
      <c r="A14" s="58">
        <v>9</v>
      </c>
      <c r="B14" s="58" t="s">
        <v>23</v>
      </c>
      <c r="C14" s="58" t="s">
        <v>24</v>
      </c>
      <c r="D14" s="58" t="s">
        <v>25</v>
      </c>
      <c r="E14" s="58" t="s">
        <v>18594</v>
      </c>
      <c r="F14" s="58" t="s">
        <v>18595</v>
      </c>
      <c r="G14" s="91" t="s">
        <v>18606</v>
      </c>
      <c r="H14" s="58" t="s">
        <v>194</v>
      </c>
      <c r="I14" s="58" t="s">
        <v>2605</v>
      </c>
      <c r="J14" s="58" t="s">
        <v>18597</v>
      </c>
      <c r="K14" s="58" t="s">
        <v>14523</v>
      </c>
      <c r="L14" s="102">
        <v>2</v>
      </c>
      <c r="M14" s="58">
        <f t="shared" si="0"/>
        <v>260</v>
      </c>
      <c r="N14" s="104"/>
      <c r="O14" s="24" t="s">
        <v>32</v>
      </c>
    </row>
    <row r="15" s="1" customFormat="1" customHeight="1" spans="1:15">
      <c r="A15" s="58">
        <v>10</v>
      </c>
      <c r="B15" s="58" t="s">
        <v>23</v>
      </c>
      <c r="C15" s="58" t="s">
        <v>24</v>
      </c>
      <c r="D15" s="58" t="s">
        <v>25</v>
      </c>
      <c r="E15" s="58" t="s">
        <v>18594</v>
      </c>
      <c r="F15" s="58" t="s">
        <v>18595</v>
      </c>
      <c r="G15" s="91" t="s">
        <v>18607</v>
      </c>
      <c r="H15" s="58" t="s">
        <v>194</v>
      </c>
      <c r="I15" s="58" t="s">
        <v>1683</v>
      </c>
      <c r="J15" s="58" t="s">
        <v>18597</v>
      </c>
      <c r="K15" s="58" t="s">
        <v>14523</v>
      </c>
      <c r="L15" s="102">
        <v>3</v>
      </c>
      <c r="M15" s="58">
        <f t="shared" si="0"/>
        <v>390</v>
      </c>
      <c r="N15" s="104"/>
      <c r="O15" s="24" t="s">
        <v>32</v>
      </c>
    </row>
    <row r="16" s="1" customFormat="1" customHeight="1" spans="1:15">
      <c r="A16" s="58">
        <v>11</v>
      </c>
      <c r="B16" s="58" t="s">
        <v>23</v>
      </c>
      <c r="C16" s="58" t="s">
        <v>24</v>
      </c>
      <c r="D16" s="58" t="s">
        <v>25</v>
      </c>
      <c r="E16" s="58" t="s">
        <v>18594</v>
      </c>
      <c r="F16" s="58" t="s">
        <v>18595</v>
      </c>
      <c r="G16" s="91" t="s">
        <v>18608</v>
      </c>
      <c r="H16" s="58" t="s">
        <v>194</v>
      </c>
      <c r="I16" s="58" t="s">
        <v>3164</v>
      </c>
      <c r="J16" s="58" t="s">
        <v>18597</v>
      </c>
      <c r="K16" s="58" t="s">
        <v>14523</v>
      </c>
      <c r="L16" s="102">
        <v>5</v>
      </c>
      <c r="M16" s="58">
        <f t="shared" si="0"/>
        <v>650</v>
      </c>
      <c r="N16" s="104"/>
      <c r="O16" s="24" t="s">
        <v>32</v>
      </c>
    </row>
    <row r="17" s="1" customFormat="1" customHeight="1" spans="1:15">
      <c r="A17" s="58">
        <v>12</v>
      </c>
      <c r="B17" s="58" t="s">
        <v>23</v>
      </c>
      <c r="C17" s="58" t="s">
        <v>24</v>
      </c>
      <c r="D17" s="58" t="s">
        <v>25</v>
      </c>
      <c r="E17" s="58" t="s">
        <v>18594</v>
      </c>
      <c r="F17" s="58" t="s">
        <v>18609</v>
      </c>
      <c r="G17" s="91" t="s">
        <v>18610</v>
      </c>
      <c r="H17" s="58" t="s">
        <v>194</v>
      </c>
      <c r="I17" s="58" t="s">
        <v>3169</v>
      </c>
      <c r="J17" s="58" t="s">
        <v>18611</v>
      </c>
      <c r="K17" s="58" t="s">
        <v>14523</v>
      </c>
      <c r="L17" s="102">
        <v>5</v>
      </c>
      <c r="M17" s="58">
        <f t="shared" si="0"/>
        <v>650</v>
      </c>
      <c r="N17" s="104"/>
      <c r="O17" s="24" t="s">
        <v>32</v>
      </c>
    </row>
    <row r="18" s="1" customFormat="1" customHeight="1" spans="1:15">
      <c r="A18" s="58">
        <v>13</v>
      </c>
      <c r="B18" s="58" t="s">
        <v>23</v>
      </c>
      <c r="C18" s="58" t="s">
        <v>24</v>
      </c>
      <c r="D18" s="58" t="s">
        <v>25</v>
      </c>
      <c r="E18" s="58" t="s">
        <v>18594</v>
      </c>
      <c r="F18" s="58" t="s">
        <v>18609</v>
      </c>
      <c r="G18" s="91" t="s">
        <v>18612</v>
      </c>
      <c r="H18" s="58" t="s">
        <v>194</v>
      </c>
      <c r="I18" s="58" t="s">
        <v>2203</v>
      </c>
      <c r="J18" s="58" t="s">
        <v>18611</v>
      </c>
      <c r="K18" s="58" t="s">
        <v>14523</v>
      </c>
      <c r="L18" s="102">
        <v>4</v>
      </c>
      <c r="M18" s="58">
        <f t="shared" si="0"/>
        <v>520</v>
      </c>
      <c r="N18" s="104"/>
      <c r="O18" s="24" t="s">
        <v>32</v>
      </c>
    </row>
    <row r="19" s="1" customFormat="1" customHeight="1" spans="1:15">
      <c r="A19" s="58">
        <v>14</v>
      </c>
      <c r="B19" s="58" t="s">
        <v>23</v>
      </c>
      <c r="C19" s="58" t="s">
        <v>24</v>
      </c>
      <c r="D19" s="58" t="s">
        <v>25</v>
      </c>
      <c r="E19" s="58" t="s">
        <v>18594</v>
      </c>
      <c r="F19" s="58" t="s">
        <v>18609</v>
      </c>
      <c r="G19" s="91" t="s">
        <v>18613</v>
      </c>
      <c r="H19" s="58" t="s">
        <v>194</v>
      </c>
      <c r="I19" s="58" t="s">
        <v>3164</v>
      </c>
      <c r="J19" s="58" t="s">
        <v>18611</v>
      </c>
      <c r="K19" s="58" t="s">
        <v>14523</v>
      </c>
      <c r="L19" s="102">
        <v>6</v>
      </c>
      <c r="M19" s="58">
        <f t="shared" si="0"/>
        <v>780</v>
      </c>
      <c r="N19" s="104"/>
      <c r="O19" s="24" t="s">
        <v>32</v>
      </c>
    </row>
    <row r="20" s="1" customFormat="1" customHeight="1" spans="1:15">
      <c r="A20" s="58">
        <v>15</v>
      </c>
      <c r="B20" s="58" t="s">
        <v>23</v>
      </c>
      <c r="C20" s="58" t="s">
        <v>24</v>
      </c>
      <c r="D20" s="58" t="s">
        <v>25</v>
      </c>
      <c r="E20" s="58" t="s">
        <v>18594</v>
      </c>
      <c r="F20" s="58" t="s">
        <v>18609</v>
      </c>
      <c r="G20" s="91" t="s">
        <v>18614</v>
      </c>
      <c r="H20" s="58" t="s">
        <v>194</v>
      </c>
      <c r="I20" s="58" t="s">
        <v>1683</v>
      </c>
      <c r="J20" s="58" t="s">
        <v>18611</v>
      </c>
      <c r="K20" s="58" t="s">
        <v>14523</v>
      </c>
      <c r="L20" s="102">
        <v>3</v>
      </c>
      <c r="M20" s="58">
        <f t="shared" si="0"/>
        <v>390</v>
      </c>
      <c r="N20" s="104"/>
      <c r="O20" s="24" t="s">
        <v>32</v>
      </c>
    </row>
    <row r="21" s="1" customFormat="1" customHeight="1" spans="1:15">
      <c r="A21" s="58">
        <v>16</v>
      </c>
      <c r="B21" s="58" t="s">
        <v>23</v>
      </c>
      <c r="C21" s="58" t="s">
        <v>24</v>
      </c>
      <c r="D21" s="58" t="s">
        <v>25</v>
      </c>
      <c r="E21" s="58" t="s">
        <v>18594</v>
      </c>
      <c r="F21" s="58" t="s">
        <v>18609</v>
      </c>
      <c r="G21" s="91" t="s">
        <v>18615</v>
      </c>
      <c r="H21" s="58" t="s">
        <v>194</v>
      </c>
      <c r="I21" s="58" t="s">
        <v>2203</v>
      </c>
      <c r="J21" s="58" t="s">
        <v>18611</v>
      </c>
      <c r="K21" s="58" t="s">
        <v>14523</v>
      </c>
      <c r="L21" s="102">
        <v>4</v>
      </c>
      <c r="M21" s="58">
        <f t="shared" si="0"/>
        <v>520</v>
      </c>
      <c r="N21" s="104"/>
      <c r="O21" s="24" t="s">
        <v>32</v>
      </c>
    </row>
    <row r="22" s="1" customFormat="1" customHeight="1" spans="1:15">
      <c r="A22" s="58">
        <v>17</v>
      </c>
      <c r="B22" s="58" t="s">
        <v>23</v>
      </c>
      <c r="C22" s="58" t="s">
        <v>24</v>
      </c>
      <c r="D22" s="58" t="s">
        <v>25</v>
      </c>
      <c r="E22" s="58" t="s">
        <v>18594</v>
      </c>
      <c r="F22" s="58" t="s">
        <v>18609</v>
      </c>
      <c r="G22" s="91" t="s">
        <v>18616</v>
      </c>
      <c r="H22" s="58" t="s">
        <v>194</v>
      </c>
      <c r="I22" s="58" t="s">
        <v>2605</v>
      </c>
      <c r="J22" s="58" t="s">
        <v>18611</v>
      </c>
      <c r="K22" s="58" t="s">
        <v>14523</v>
      </c>
      <c r="L22" s="102">
        <v>2</v>
      </c>
      <c r="M22" s="58">
        <f t="shared" si="0"/>
        <v>260</v>
      </c>
      <c r="N22" s="104"/>
      <c r="O22" s="24" t="s">
        <v>32</v>
      </c>
    </row>
    <row r="23" s="1" customFormat="1" customHeight="1" spans="1:15">
      <c r="A23" s="58">
        <v>18</v>
      </c>
      <c r="B23" s="58" t="s">
        <v>23</v>
      </c>
      <c r="C23" s="58" t="s">
        <v>24</v>
      </c>
      <c r="D23" s="58" t="s">
        <v>25</v>
      </c>
      <c r="E23" s="58" t="s">
        <v>18594</v>
      </c>
      <c r="F23" s="58" t="s">
        <v>18609</v>
      </c>
      <c r="G23" s="91" t="s">
        <v>18617</v>
      </c>
      <c r="H23" s="58" t="s">
        <v>194</v>
      </c>
      <c r="I23" s="58" t="s">
        <v>3164</v>
      </c>
      <c r="J23" s="58" t="s">
        <v>18611</v>
      </c>
      <c r="K23" s="58" t="s">
        <v>14523</v>
      </c>
      <c r="L23" s="102">
        <v>6</v>
      </c>
      <c r="M23" s="58">
        <f t="shared" si="0"/>
        <v>780</v>
      </c>
      <c r="N23" s="104"/>
      <c r="O23" s="24" t="s">
        <v>32</v>
      </c>
    </row>
    <row r="24" s="1" customFormat="1" customHeight="1" spans="1:15">
      <c r="A24" s="58">
        <v>19</v>
      </c>
      <c r="B24" s="58" t="s">
        <v>23</v>
      </c>
      <c r="C24" s="58" t="s">
        <v>24</v>
      </c>
      <c r="D24" s="58" t="s">
        <v>25</v>
      </c>
      <c r="E24" s="58" t="s">
        <v>18594</v>
      </c>
      <c r="F24" s="58" t="s">
        <v>18609</v>
      </c>
      <c r="G24" s="58" t="s">
        <v>18618</v>
      </c>
      <c r="H24" s="58" t="s">
        <v>194</v>
      </c>
      <c r="I24" s="58" t="s">
        <v>3169</v>
      </c>
      <c r="J24" s="58" t="s">
        <v>18611</v>
      </c>
      <c r="K24" s="58" t="s">
        <v>14523</v>
      </c>
      <c r="L24" s="102">
        <v>5</v>
      </c>
      <c r="M24" s="58">
        <f t="shared" si="0"/>
        <v>650</v>
      </c>
      <c r="N24" s="104"/>
      <c r="O24" s="24" t="s">
        <v>32</v>
      </c>
    </row>
    <row r="25" s="1" customFormat="1" customHeight="1" spans="1:15">
      <c r="A25" s="58">
        <v>20</v>
      </c>
      <c r="B25" s="58" t="s">
        <v>23</v>
      </c>
      <c r="C25" s="58" t="s">
        <v>24</v>
      </c>
      <c r="D25" s="58" t="s">
        <v>25</v>
      </c>
      <c r="E25" s="58" t="s">
        <v>18594</v>
      </c>
      <c r="F25" s="58" t="s">
        <v>18609</v>
      </c>
      <c r="G25" s="58" t="s">
        <v>18619</v>
      </c>
      <c r="H25" s="58" t="s">
        <v>18599</v>
      </c>
      <c r="I25" s="58" t="s">
        <v>1683</v>
      </c>
      <c r="J25" s="58" t="s">
        <v>18611</v>
      </c>
      <c r="K25" s="58" t="s">
        <v>14523</v>
      </c>
      <c r="L25" s="102">
        <v>3</v>
      </c>
      <c r="M25" s="58">
        <f t="shared" si="0"/>
        <v>390</v>
      </c>
      <c r="N25" s="104"/>
      <c r="O25" s="24" t="s">
        <v>32</v>
      </c>
    </row>
    <row r="26" s="1" customFormat="1" customHeight="1" spans="1:15">
      <c r="A26" s="58">
        <v>21</v>
      </c>
      <c r="B26" s="58" t="s">
        <v>23</v>
      </c>
      <c r="C26" s="58" t="s">
        <v>24</v>
      </c>
      <c r="D26" s="58" t="s">
        <v>25</v>
      </c>
      <c r="E26" s="58" t="s">
        <v>18594</v>
      </c>
      <c r="F26" s="58" t="s">
        <v>18609</v>
      </c>
      <c r="G26" s="58" t="s">
        <v>18620</v>
      </c>
      <c r="H26" s="58" t="s">
        <v>194</v>
      </c>
      <c r="I26" s="58" t="s">
        <v>2203</v>
      </c>
      <c r="J26" s="58" t="s">
        <v>18611</v>
      </c>
      <c r="K26" s="58" t="s">
        <v>14523</v>
      </c>
      <c r="L26" s="102">
        <v>4</v>
      </c>
      <c r="M26" s="58">
        <f t="shared" si="0"/>
        <v>520</v>
      </c>
      <c r="N26" s="104"/>
      <c r="O26" s="24" t="s">
        <v>32</v>
      </c>
    </row>
    <row r="27" s="1" customFormat="1" customHeight="1" spans="1:15">
      <c r="A27" s="58">
        <v>22</v>
      </c>
      <c r="B27" s="58" t="s">
        <v>23</v>
      </c>
      <c r="C27" s="58" t="s">
        <v>24</v>
      </c>
      <c r="D27" s="58" t="s">
        <v>25</v>
      </c>
      <c r="E27" s="58" t="s">
        <v>18594</v>
      </c>
      <c r="F27" s="58" t="s">
        <v>18609</v>
      </c>
      <c r="G27" s="58" t="s">
        <v>18621</v>
      </c>
      <c r="H27" s="58" t="s">
        <v>18599</v>
      </c>
      <c r="I27" s="58" t="s">
        <v>2203</v>
      </c>
      <c r="J27" s="58" t="s">
        <v>18611</v>
      </c>
      <c r="K27" s="58" t="s">
        <v>14523</v>
      </c>
      <c r="L27" s="102">
        <v>4</v>
      </c>
      <c r="M27" s="58">
        <f t="shared" si="0"/>
        <v>520</v>
      </c>
      <c r="N27" s="104"/>
      <c r="O27" s="24" t="s">
        <v>32</v>
      </c>
    </row>
    <row r="28" s="1" customFormat="1" customHeight="1" spans="1:15">
      <c r="A28" s="58">
        <v>23</v>
      </c>
      <c r="B28" s="58" t="s">
        <v>23</v>
      </c>
      <c r="C28" s="58" t="s">
        <v>24</v>
      </c>
      <c r="D28" s="58" t="s">
        <v>25</v>
      </c>
      <c r="E28" s="58" t="s">
        <v>18594</v>
      </c>
      <c r="F28" s="58" t="s">
        <v>18609</v>
      </c>
      <c r="G28" s="58" t="s">
        <v>18622</v>
      </c>
      <c r="H28" s="58" t="s">
        <v>194</v>
      </c>
      <c r="I28" s="58" t="s">
        <v>2605</v>
      </c>
      <c r="J28" s="58" t="s">
        <v>18611</v>
      </c>
      <c r="K28" s="58" t="s">
        <v>14523</v>
      </c>
      <c r="L28" s="102">
        <v>2</v>
      </c>
      <c r="M28" s="58">
        <f t="shared" si="0"/>
        <v>260</v>
      </c>
      <c r="N28" s="104"/>
      <c r="O28" s="24" t="s">
        <v>32</v>
      </c>
    </row>
    <row r="29" s="1" customFormat="1" customHeight="1" spans="1:15">
      <c r="A29" s="58">
        <v>24</v>
      </c>
      <c r="B29" s="58" t="s">
        <v>23</v>
      </c>
      <c r="C29" s="58" t="s">
        <v>24</v>
      </c>
      <c r="D29" s="58" t="s">
        <v>25</v>
      </c>
      <c r="E29" s="58" t="s">
        <v>18594</v>
      </c>
      <c r="F29" s="58" t="s">
        <v>18609</v>
      </c>
      <c r="G29" s="58" t="s">
        <v>18623</v>
      </c>
      <c r="H29" s="58" t="s">
        <v>194</v>
      </c>
      <c r="I29" s="58" t="s">
        <v>1683</v>
      </c>
      <c r="J29" s="58" t="s">
        <v>18611</v>
      </c>
      <c r="K29" s="58" t="s">
        <v>14523</v>
      </c>
      <c r="L29" s="102">
        <v>3</v>
      </c>
      <c r="M29" s="58">
        <f t="shared" si="0"/>
        <v>390</v>
      </c>
      <c r="N29" s="104"/>
      <c r="O29" s="24" t="s">
        <v>32</v>
      </c>
    </row>
    <row r="30" s="1" customFormat="1" customHeight="1" spans="1:15">
      <c r="A30" s="58">
        <v>25</v>
      </c>
      <c r="B30" s="58" t="s">
        <v>23</v>
      </c>
      <c r="C30" s="58" t="s">
        <v>24</v>
      </c>
      <c r="D30" s="58" t="s">
        <v>25</v>
      </c>
      <c r="E30" s="58" t="s">
        <v>18594</v>
      </c>
      <c r="F30" s="58" t="s">
        <v>18609</v>
      </c>
      <c r="G30" s="58" t="s">
        <v>18624</v>
      </c>
      <c r="H30" s="58" t="s">
        <v>194</v>
      </c>
      <c r="I30" s="58" t="s">
        <v>1683</v>
      </c>
      <c r="J30" s="58" t="s">
        <v>18611</v>
      </c>
      <c r="K30" s="58" t="s">
        <v>14523</v>
      </c>
      <c r="L30" s="102">
        <v>3</v>
      </c>
      <c r="M30" s="58">
        <f t="shared" si="0"/>
        <v>390</v>
      </c>
      <c r="N30" s="104"/>
      <c r="O30" s="24" t="s">
        <v>32</v>
      </c>
    </row>
    <row r="31" s="1" customFormat="1" customHeight="1" spans="1:15">
      <c r="A31" s="58">
        <v>26</v>
      </c>
      <c r="B31" s="58" t="s">
        <v>23</v>
      </c>
      <c r="C31" s="58" t="s">
        <v>24</v>
      </c>
      <c r="D31" s="58" t="s">
        <v>25</v>
      </c>
      <c r="E31" s="58" t="s">
        <v>18594</v>
      </c>
      <c r="F31" s="58" t="s">
        <v>18609</v>
      </c>
      <c r="G31" s="93" t="s">
        <v>18625</v>
      </c>
      <c r="H31" s="94" t="s">
        <v>194</v>
      </c>
      <c r="I31" s="105" t="s">
        <v>3169</v>
      </c>
      <c r="J31" s="94" t="s">
        <v>18611</v>
      </c>
      <c r="K31" s="94" t="s">
        <v>14523</v>
      </c>
      <c r="L31" s="106">
        <v>5</v>
      </c>
      <c r="M31" s="58">
        <f t="shared" si="0"/>
        <v>650</v>
      </c>
      <c r="N31" s="104"/>
      <c r="O31" s="24" t="s">
        <v>32</v>
      </c>
    </row>
    <row r="32" s="1" customFormat="1" customHeight="1" spans="1:15">
      <c r="A32" s="58">
        <v>27</v>
      </c>
      <c r="B32" s="58" t="s">
        <v>23</v>
      </c>
      <c r="C32" s="58" t="s">
        <v>24</v>
      </c>
      <c r="D32" s="58" t="s">
        <v>25</v>
      </c>
      <c r="E32" s="58" t="s">
        <v>18594</v>
      </c>
      <c r="F32" s="58" t="s">
        <v>18609</v>
      </c>
      <c r="G32" s="58" t="s">
        <v>18626</v>
      </c>
      <c r="H32" s="94" t="s">
        <v>194</v>
      </c>
      <c r="I32" s="94" t="s">
        <v>2557</v>
      </c>
      <c r="J32" s="94" t="s">
        <v>18611</v>
      </c>
      <c r="K32" s="94" t="s">
        <v>14523</v>
      </c>
      <c r="L32" s="106">
        <v>1</v>
      </c>
      <c r="M32" s="58">
        <f t="shared" si="0"/>
        <v>130</v>
      </c>
      <c r="N32" s="104"/>
      <c r="O32" s="24" t="s">
        <v>32</v>
      </c>
    </row>
    <row r="33" s="1" customFormat="1" customHeight="1" spans="1:15">
      <c r="A33" s="58">
        <v>28</v>
      </c>
      <c r="B33" s="58" t="s">
        <v>23</v>
      </c>
      <c r="C33" s="58" t="s">
        <v>24</v>
      </c>
      <c r="D33" s="58" t="s">
        <v>25</v>
      </c>
      <c r="E33" s="58" t="s">
        <v>18594</v>
      </c>
      <c r="F33" s="58" t="s">
        <v>18609</v>
      </c>
      <c r="G33" s="58" t="s">
        <v>18627</v>
      </c>
      <c r="H33" s="94" t="s">
        <v>194</v>
      </c>
      <c r="I33" s="94" t="s">
        <v>2203</v>
      </c>
      <c r="J33" s="94" t="s">
        <v>18611</v>
      </c>
      <c r="K33" s="94" t="s">
        <v>14523</v>
      </c>
      <c r="L33" s="106">
        <v>4</v>
      </c>
      <c r="M33" s="58">
        <f t="shared" si="0"/>
        <v>520</v>
      </c>
      <c r="N33" s="104"/>
      <c r="O33" s="24" t="s">
        <v>32</v>
      </c>
    </row>
    <row r="34" s="1" customFormat="1" customHeight="1" spans="1:15">
      <c r="A34" s="58">
        <v>29</v>
      </c>
      <c r="B34" s="58" t="s">
        <v>23</v>
      </c>
      <c r="C34" s="58" t="s">
        <v>24</v>
      </c>
      <c r="D34" s="58" t="s">
        <v>25</v>
      </c>
      <c r="E34" s="58" t="s">
        <v>18594</v>
      </c>
      <c r="F34" s="58" t="s">
        <v>18609</v>
      </c>
      <c r="G34" s="58" t="s">
        <v>18628</v>
      </c>
      <c r="H34" s="94" t="s">
        <v>194</v>
      </c>
      <c r="I34" s="94" t="s">
        <v>2557</v>
      </c>
      <c r="J34" s="94" t="s">
        <v>18611</v>
      </c>
      <c r="K34" s="94" t="s">
        <v>14523</v>
      </c>
      <c r="L34" s="106">
        <v>1</v>
      </c>
      <c r="M34" s="58">
        <f t="shared" si="0"/>
        <v>130</v>
      </c>
      <c r="N34" s="104"/>
      <c r="O34" s="24" t="s">
        <v>32</v>
      </c>
    </row>
    <row r="35" s="1" customFormat="1" customHeight="1" spans="1:15">
      <c r="A35" s="58">
        <v>30</v>
      </c>
      <c r="B35" s="58" t="s">
        <v>23</v>
      </c>
      <c r="C35" s="58" t="s">
        <v>24</v>
      </c>
      <c r="D35" s="58" t="s">
        <v>25</v>
      </c>
      <c r="E35" s="58" t="s">
        <v>18594</v>
      </c>
      <c r="F35" s="58" t="s">
        <v>18609</v>
      </c>
      <c r="G35" s="58" t="s">
        <v>18629</v>
      </c>
      <c r="H35" s="94" t="s">
        <v>194</v>
      </c>
      <c r="I35" s="94" t="s">
        <v>2203</v>
      </c>
      <c r="J35" s="94" t="s">
        <v>18611</v>
      </c>
      <c r="K35" s="94" t="s">
        <v>14523</v>
      </c>
      <c r="L35" s="106">
        <v>4</v>
      </c>
      <c r="M35" s="58">
        <f t="shared" si="0"/>
        <v>520</v>
      </c>
      <c r="N35" s="104"/>
      <c r="O35" s="24" t="s">
        <v>32</v>
      </c>
    </row>
    <row r="36" s="1" customFormat="1" customHeight="1" spans="1:15">
      <c r="A36" s="58">
        <v>31</v>
      </c>
      <c r="B36" s="58" t="s">
        <v>23</v>
      </c>
      <c r="C36" s="58" t="s">
        <v>24</v>
      </c>
      <c r="D36" s="58" t="s">
        <v>25</v>
      </c>
      <c r="E36" s="58" t="s">
        <v>18594</v>
      </c>
      <c r="F36" s="58" t="s">
        <v>18609</v>
      </c>
      <c r="G36" s="58" t="s">
        <v>18630</v>
      </c>
      <c r="H36" s="94" t="s">
        <v>194</v>
      </c>
      <c r="I36" s="94" t="s">
        <v>1683</v>
      </c>
      <c r="J36" s="94" t="s">
        <v>18611</v>
      </c>
      <c r="K36" s="94" t="s">
        <v>14523</v>
      </c>
      <c r="L36" s="106">
        <v>3</v>
      </c>
      <c r="M36" s="58">
        <f t="shared" si="0"/>
        <v>390</v>
      </c>
      <c r="N36" s="104"/>
      <c r="O36" s="24" t="s">
        <v>32</v>
      </c>
    </row>
    <row r="37" s="1" customFormat="1" customHeight="1" spans="1:15">
      <c r="A37" s="58">
        <v>32</v>
      </c>
      <c r="B37" s="58" t="s">
        <v>23</v>
      </c>
      <c r="C37" s="58" t="s">
        <v>24</v>
      </c>
      <c r="D37" s="58" t="s">
        <v>25</v>
      </c>
      <c r="E37" s="58" t="s">
        <v>18594</v>
      </c>
      <c r="F37" s="58" t="s">
        <v>18609</v>
      </c>
      <c r="G37" s="58" t="s">
        <v>18631</v>
      </c>
      <c r="H37" s="94" t="s">
        <v>194</v>
      </c>
      <c r="I37" s="85" t="s">
        <v>2203</v>
      </c>
      <c r="J37" s="94" t="s">
        <v>18611</v>
      </c>
      <c r="K37" s="94" t="s">
        <v>14523</v>
      </c>
      <c r="L37" s="107">
        <v>4</v>
      </c>
      <c r="M37" s="58">
        <f t="shared" si="0"/>
        <v>520</v>
      </c>
      <c r="N37" s="104"/>
      <c r="O37" s="24" t="s">
        <v>32</v>
      </c>
    </row>
    <row r="38" s="1" customFormat="1" customHeight="1" spans="1:15">
      <c r="A38" s="58">
        <v>33</v>
      </c>
      <c r="B38" s="58" t="s">
        <v>23</v>
      </c>
      <c r="C38" s="58" t="s">
        <v>24</v>
      </c>
      <c r="D38" s="58" t="s">
        <v>25</v>
      </c>
      <c r="E38" s="58" t="s">
        <v>18594</v>
      </c>
      <c r="F38" s="58" t="s">
        <v>18609</v>
      </c>
      <c r="G38" s="58" t="s">
        <v>18632</v>
      </c>
      <c r="H38" s="94" t="s">
        <v>194</v>
      </c>
      <c r="I38" s="85" t="s">
        <v>2203</v>
      </c>
      <c r="J38" s="94" t="s">
        <v>18611</v>
      </c>
      <c r="K38" s="94" t="s">
        <v>14523</v>
      </c>
      <c r="L38" s="107">
        <v>4</v>
      </c>
      <c r="M38" s="58">
        <f t="shared" si="0"/>
        <v>520</v>
      </c>
      <c r="N38" s="104"/>
      <c r="O38" s="24" t="s">
        <v>32</v>
      </c>
    </row>
    <row r="39" s="1" customFormat="1" customHeight="1" spans="1:15">
      <c r="A39" s="58">
        <v>34</v>
      </c>
      <c r="B39" s="58" t="s">
        <v>23</v>
      </c>
      <c r="C39" s="58" t="s">
        <v>24</v>
      </c>
      <c r="D39" s="58" t="s">
        <v>25</v>
      </c>
      <c r="E39" s="58" t="s">
        <v>18594</v>
      </c>
      <c r="F39" s="58" t="s">
        <v>18609</v>
      </c>
      <c r="G39" s="58" t="s">
        <v>18633</v>
      </c>
      <c r="H39" s="94" t="s">
        <v>194</v>
      </c>
      <c r="I39" s="85" t="s">
        <v>3169</v>
      </c>
      <c r="J39" s="94" t="s">
        <v>18611</v>
      </c>
      <c r="K39" s="94" t="s">
        <v>14523</v>
      </c>
      <c r="L39" s="107">
        <v>5</v>
      </c>
      <c r="M39" s="58">
        <f t="shared" si="0"/>
        <v>650</v>
      </c>
      <c r="N39" s="104"/>
      <c r="O39" s="24" t="s">
        <v>32</v>
      </c>
    </row>
    <row r="40" s="1" customFormat="1" customHeight="1" spans="1:15">
      <c r="A40" s="58">
        <v>35</v>
      </c>
      <c r="B40" s="58" t="s">
        <v>23</v>
      </c>
      <c r="C40" s="58" t="s">
        <v>24</v>
      </c>
      <c r="D40" s="58" t="s">
        <v>25</v>
      </c>
      <c r="E40" s="58" t="s">
        <v>18594</v>
      </c>
      <c r="F40" s="58" t="s">
        <v>18609</v>
      </c>
      <c r="G40" s="58" t="s">
        <v>18634</v>
      </c>
      <c r="H40" s="94" t="s">
        <v>194</v>
      </c>
      <c r="I40" s="85" t="s">
        <v>2203</v>
      </c>
      <c r="J40" s="94" t="s">
        <v>18611</v>
      </c>
      <c r="K40" s="94" t="s">
        <v>14523</v>
      </c>
      <c r="L40" s="107">
        <v>4</v>
      </c>
      <c r="M40" s="58">
        <f t="shared" si="0"/>
        <v>520</v>
      </c>
      <c r="N40" s="104"/>
      <c r="O40" s="24" t="s">
        <v>32</v>
      </c>
    </row>
    <row r="41" s="1" customFormat="1" customHeight="1" spans="1:15">
      <c r="A41" s="58">
        <v>36</v>
      </c>
      <c r="B41" s="58" t="s">
        <v>23</v>
      </c>
      <c r="C41" s="58" t="s">
        <v>24</v>
      </c>
      <c r="D41" s="58" t="s">
        <v>25</v>
      </c>
      <c r="E41" s="58" t="s">
        <v>18594</v>
      </c>
      <c r="F41" s="58" t="s">
        <v>18609</v>
      </c>
      <c r="G41" s="58" t="s">
        <v>18635</v>
      </c>
      <c r="H41" s="94" t="s">
        <v>194</v>
      </c>
      <c r="I41" s="85" t="s">
        <v>2203</v>
      </c>
      <c r="J41" s="94" t="s">
        <v>18611</v>
      </c>
      <c r="K41" s="94" t="s">
        <v>14523</v>
      </c>
      <c r="L41" s="107">
        <v>4</v>
      </c>
      <c r="M41" s="58">
        <f t="shared" si="0"/>
        <v>520</v>
      </c>
      <c r="N41" s="104"/>
      <c r="O41" s="24" t="s">
        <v>32</v>
      </c>
    </row>
    <row r="42" s="1" customFormat="1" customHeight="1" spans="1:15">
      <c r="A42" s="58">
        <v>37</v>
      </c>
      <c r="B42" s="58" t="s">
        <v>23</v>
      </c>
      <c r="C42" s="58" t="s">
        <v>24</v>
      </c>
      <c r="D42" s="58" t="s">
        <v>25</v>
      </c>
      <c r="E42" s="58" t="s">
        <v>18594</v>
      </c>
      <c r="F42" s="58" t="s">
        <v>18609</v>
      </c>
      <c r="G42" s="58" t="s">
        <v>18636</v>
      </c>
      <c r="H42" s="94" t="s">
        <v>194</v>
      </c>
      <c r="I42" s="85" t="s">
        <v>3169</v>
      </c>
      <c r="J42" s="94" t="s">
        <v>18611</v>
      </c>
      <c r="K42" s="94" t="s">
        <v>14523</v>
      </c>
      <c r="L42" s="107">
        <v>5</v>
      </c>
      <c r="M42" s="58">
        <f t="shared" si="0"/>
        <v>650</v>
      </c>
      <c r="N42" s="104"/>
      <c r="O42" s="24" t="s">
        <v>32</v>
      </c>
    </row>
    <row r="43" s="1" customFormat="1" customHeight="1" spans="1:15">
      <c r="A43" s="58">
        <v>38</v>
      </c>
      <c r="B43" s="58" t="s">
        <v>23</v>
      </c>
      <c r="C43" s="58" t="s">
        <v>24</v>
      </c>
      <c r="D43" s="58" t="s">
        <v>25</v>
      </c>
      <c r="E43" s="58" t="s">
        <v>18594</v>
      </c>
      <c r="F43" s="58" t="s">
        <v>18609</v>
      </c>
      <c r="G43" s="58" t="s">
        <v>18637</v>
      </c>
      <c r="H43" s="94" t="s">
        <v>194</v>
      </c>
      <c r="I43" s="85" t="s">
        <v>1683</v>
      </c>
      <c r="J43" s="94" t="s">
        <v>18611</v>
      </c>
      <c r="K43" s="94" t="s">
        <v>14523</v>
      </c>
      <c r="L43" s="107">
        <v>3</v>
      </c>
      <c r="M43" s="58">
        <f t="shared" si="0"/>
        <v>390</v>
      </c>
      <c r="N43" s="104"/>
      <c r="O43" s="24" t="s">
        <v>32</v>
      </c>
    </row>
    <row r="44" s="1" customFormat="1" customHeight="1" spans="1:15">
      <c r="A44" s="58">
        <v>39</v>
      </c>
      <c r="B44" s="58" t="s">
        <v>23</v>
      </c>
      <c r="C44" s="58" t="s">
        <v>24</v>
      </c>
      <c r="D44" s="58" t="s">
        <v>25</v>
      </c>
      <c r="E44" s="58" t="s">
        <v>18594</v>
      </c>
      <c r="F44" s="58" t="s">
        <v>18609</v>
      </c>
      <c r="G44" s="58" t="s">
        <v>18638</v>
      </c>
      <c r="H44" s="94" t="s">
        <v>18599</v>
      </c>
      <c r="I44" s="85" t="s">
        <v>2557</v>
      </c>
      <c r="J44" s="94" t="s">
        <v>18611</v>
      </c>
      <c r="K44" s="94" t="s">
        <v>14523</v>
      </c>
      <c r="L44" s="107">
        <v>1</v>
      </c>
      <c r="M44" s="58">
        <f t="shared" si="0"/>
        <v>130</v>
      </c>
      <c r="N44" s="104"/>
      <c r="O44" s="24" t="s">
        <v>32</v>
      </c>
    </row>
    <row r="45" s="1" customFormat="1" customHeight="1" spans="1:15">
      <c r="A45" s="58">
        <v>40</v>
      </c>
      <c r="B45" s="58" t="s">
        <v>23</v>
      </c>
      <c r="C45" s="58" t="s">
        <v>24</v>
      </c>
      <c r="D45" s="58" t="s">
        <v>25</v>
      </c>
      <c r="E45" s="58" t="s">
        <v>18594</v>
      </c>
      <c r="F45" s="58" t="s">
        <v>18639</v>
      </c>
      <c r="G45" s="58" t="s">
        <v>18640</v>
      </c>
      <c r="H45" s="94" t="s">
        <v>194</v>
      </c>
      <c r="I45" s="85" t="s">
        <v>2557</v>
      </c>
      <c r="J45" s="94" t="s">
        <v>18641</v>
      </c>
      <c r="K45" s="94" t="s">
        <v>14523</v>
      </c>
      <c r="L45" s="107">
        <v>1</v>
      </c>
      <c r="M45" s="58">
        <f t="shared" si="0"/>
        <v>130</v>
      </c>
      <c r="N45" s="104"/>
      <c r="O45" s="24" t="s">
        <v>32</v>
      </c>
    </row>
    <row r="46" s="1" customFormat="1" customHeight="1" spans="1:15">
      <c r="A46" s="58">
        <v>41</v>
      </c>
      <c r="B46" s="58" t="s">
        <v>23</v>
      </c>
      <c r="C46" s="58" t="s">
        <v>24</v>
      </c>
      <c r="D46" s="58" t="s">
        <v>25</v>
      </c>
      <c r="E46" s="58" t="s">
        <v>18594</v>
      </c>
      <c r="F46" s="58" t="s">
        <v>18595</v>
      </c>
      <c r="G46" s="58" t="s">
        <v>18642</v>
      </c>
      <c r="H46" s="94" t="s">
        <v>51</v>
      </c>
      <c r="I46" s="85" t="s">
        <v>1683</v>
      </c>
      <c r="J46" s="94" t="s">
        <v>18597</v>
      </c>
      <c r="K46" s="94" t="s">
        <v>14523</v>
      </c>
      <c r="L46" s="107">
        <v>3</v>
      </c>
      <c r="M46" s="58">
        <f>L46*312</f>
        <v>936</v>
      </c>
      <c r="N46" s="104"/>
      <c r="O46" s="24" t="s">
        <v>32</v>
      </c>
    </row>
    <row r="47" s="1" customFormat="1" customHeight="1" spans="1:15">
      <c r="A47" s="58">
        <v>42</v>
      </c>
      <c r="B47" s="58" t="s">
        <v>23</v>
      </c>
      <c r="C47" s="58" t="s">
        <v>24</v>
      </c>
      <c r="D47" s="58" t="s">
        <v>25</v>
      </c>
      <c r="E47" s="58" t="s">
        <v>18594</v>
      </c>
      <c r="F47" s="58" t="s">
        <v>18643</v>
      </c>
      <c r="G47" s="58" t="s">
        <v>18644</v>
      </c>
      <c r="H47" s="94" t="s">
        <v>18599</v>
      </c>
      <c r="I47" s="85" t="s">
        <v>2557</v>
      </c>
      <c r="J47" s="94" t="s">
        <v>18645</v>
      </c>
      <c r="K47" s="94" t="s">
        <v>14523</v>
      </c>
      <c r="L47" s="107">
        <v>1</v>
      </c>
      <c r="M47" s="58">
        <f>L47*130</f>
        <v>130</v>
      </c>
      <c r="N47" s="104"/>
      <c r="O47" s="24" t="s">
        <v>32</v>
      </c>
    </row>
    <row r="48" s="1" customFormat="1" customHeight="1" spans="1:15">
      <c r="A48" s="58">
        <v>43</v>
      </c>
      <c r="B48" s="58" t="s">
        <v>23</v>
      </c>
      <c r="C48" s="58" t="s">
        <v>24</v>
      </c>
      <c r="D48" s="58" t="s">
        <v>25</v>
      </c>
      <c r="E48" s="58" t="s">
        <v>18594</v>
      </c>
      <c r="F48" s="58" t="s">
        <v>18595</v>
      </c>
      <c r="G48" s="58" t="s">
        <v>18646</v>
      </c>
      <c r="H48" s="94" t="s">
        <v>51</v>
      </c>
      <c r="I48" s="85" t="s">
        <v>2605</v>
      </c>
      <c r="J48" s="94" t="s">
        <v>18597</v>
      </c>
      <c r="K48" s="94" t="s">
        <v>14523</v>
      </c>
      <c r="L48" s="107">
        <v>2</v>
      </c>
      <c r="M48" s="58">
        <f>L48*312</f>
        <v>624</v>
      </c>
      <c r="N48" s="104"/>
      <c r="O48" s="24" t="s">
        <v>32</v>
      </c>
    </row>
    <row r="49" s="1" customFormat="1" customHeight="1" spans="1:15">
      <c r="A49" s="58">
        <v>44</v>
      </c>
      <c r="B49" s="58" t="s">
        <v>23</v>
      </c>
      <c r="C49" s="58" t="s">
        <v>24</v>
      </c>
      <c r="D49" s="58" t="s">
        <v>25</v>
      </c>
      <c r="E49" s="58" t="s">
        <v>18594</v>
      </c>
      <c r="F49" s="58" t="s">
        <v>18639</v>
      </c>
      <c r="G49" s="58" t="s">
        <v>18647</v>
      </c>
      <c r="H49" s="94" t="s">
        <v>194</v>
      </c>
      <c r="I49" s="85" t="s">
        <v>2557</v>
      </c>
      <c r="J49" s="94" t="s">
        <v>18641</v>
      </c>
      <c r="K49" s="94" t="s">
        <v>14523</v>
      </c>
      <c r="L49" s="107">
        <v>1</v>
      </c>
      <c r="M49" s="58">
        <f>L49*130</f>
        <v>130</v>
      </c>
      <c r="N49" s="104"/>
      <c r="O49" s="24" t="s">
        <v>32</v>
      </c>
    </row>
    <row r="50" s="1" customFormat="1" customHeight="1" spans="1:15">
      <c r="A50" s="58">
        <v>45</v>
      </c>
      <c r="B50" s="58" t="s">
        <v>23</v>
      </c>
      <c r="C50" s="58" t="s">
        <v>24</v>
      </c>
      <c r="D50" s="58" t="s">
        <v>25</v>
      </c>
      <c r="E50" s="58" t="s">
        <v>18594</v>
      </c>
      <c r="F50" s="58" t="s">
        <v>18643</v>
      </c>
      <c r="G50" s="58" t="s">
        <v>18648</v>
      </c>
      <c r="H50" s="94" t="s">
        <v>18599</v>
      </c>
      <c r="I50" s="85" t="s">
        <v>3169</v>
      </c>
      <c r="J50" s="94" t="s">
        <v>18645</v>
      </c>
      <c r="K50" s="94" t="s">
        <v>14523</v>
      </c>
      <c r="L50" s="107">
        <v>5</v>
      </c>
      <c r="M50" s="58">
        <f>L50*130</f>
        <v>650</v>
      </c>
      <c r="N50" s="104"/>
      <c r="O50" s="24" t="s">
        <v>32</v>
      </c>
    </row>
    <row r="51" s="1" customFormat="1" customHeight="1" spans="1:15">
      <c r="A51" s="58">
        <v>46</v>
      </c>
      <c r="B51" s="58" t="s">
        <v>23</v>
      </c>
      <c r="C51" s="58" t="s">
        <v>24</v>
      </c>
      <c r="D51" s="58" t="s">
        <v>25</v>
      </c>
      <c r="E51" s="58" t="s">
        <v>18594</v>
      </c>
      <c r="F51" s="58" t="s">
        <v>18649</v>
      </c>
      <c r="G51" s="58" t="s">
        <v>18650</v>
      </c>
      <c r="H51" s="94" t="s">
        <v>18599</v>
      </c>
      <c r="I51" s="85" t="s">
        <v>2557</v>
      </c>
      <c r="J51" s="94" t="s">
        <v>18651</v>
      </c>
      <c r="K51" s="94" t="s">
        <v>14523</v>
      </c>
      <c r="L51" s="107">
        <v>1</v>
      </c>
      <c r="M51" s="58">
        <f>L51*130</f>
        <v>130</v>
      </c>
      <c r="N51" s="104"/>
      <c r="O51" s="24" t="s">
        <v>32</v>
      </c>
    </row>
    <row r="52" s="1" customFormat="1" customHeight="1" spans="1:15">
      <c r="A52" s="58">
        <v>47</v>
      </c>
      <c r="B52" s="58" t="s">
        <v>23</v>
      </c>
      <c r="C52" s="58" t="s">
        <v>24</v>
      </c>
      <c r="D52" s="58" t="s">
        <v>25</v>
      </c>
      <c r="E52" s="58" t="s">
        <v>18594</v>
      </c>
      <c r="F52" s="58" t="s">
        <v>18595</v>
      </c>
      <c r="G52" s="58" t="s">
        <v>18652</v>
      </c>
      <c r="H52" s="94" t="s">
        <v>194</v>
      </c>
      <c r="I52" s="85" t="s">
        <v>3158</v>
      </c>
      <c r="J52" s="94" t="s">
        <v>18597</v>
      </c>
      <c r="K52" s="94" t="s">
        <v>14523</v>
      </c>
      <c r="L52" s="107">
        <v>7</v>
      </c>
      <c r="M52" s="58">
        <f>L52*130</f>
        <v>910</v>
      </c>
      <c r="N52" s="104"/>
      <c r="O52" s="24" t="s">
        <v>32</v>
      </c>
    </row>
    <row r="53" s="1" customFormat="1" customHeight="1" spans="1:15">
      <c r="A53" s="58">
        <v>48</v>
      </c>
      <c r="B53" s="58" t="s">
        <v>23</v>
      </c>
      <c r="C53" s="58" t="s">
        <v>24</v>
      </c>
      <c r="D53" s="58" t="s">
        <v>25</v>
      </c>
      <c r="E53" s="58" t="s">
        <v>18594</v>
      </c>
      <c r="F53" s="58" t="s">
        <v>18595</v>
      </c>
      <c r="G53" s="58" t="s">
        <v>18653</v>
      </c>
      <c r="H53" s="94" t="s">
        <v>194</v>
      </c>
      <c r="I53" s="85" t="s">
        <v>1683</v>
      </c>
      <c r="J53" s="94" t="s">
        <v>18597</v>
      </c>
      <c r="K53" s="94" t="s">
        <v>14523</v>
      </c>
      <c r="L53" s="107">
        <v>3</v>
      </c>
      <c r="M53" s="58">
        <f>L53*130</f>
        <v>390</v>
      </c>
      <c r="N53" s="104"/>
      <c r="O53" s="24" t="s">
        <v>32</v>
      </c>
    </row>
    <row r="54" s="1" customFormat="1" customHeight="1" spans="1:15">
      <c r="A54" s="58">
        <v>49</v>
      </c>
      <c r="B54" s="58" t="s">
        <v>23</v>
      </c>
      <c r="C54" s="58" t="s">
        <v>24</v>
      </c>
      <c r="D54" s="58" t="s">
        <v>25</v>
      </c>
      <c r="E54" s="58" t="s">
        <v>18594</v>
      </c>
      <c r="F54" s="58" t="s">
        <v>18595</v>
      </c>
      <c r="G54" s="58" t="s">
        <v>18654</v>
      </c>
      <c r="H54" s="94" t="s">
        <v>51</v>
      </c>
      <c r="I54" s="85" t="s">
        <v>1683</v>
      </c>
      <c r="J54" s="94" t="s">
        <v>18597</v>
      </c>
      <c r="K54" s="94" t="s">
        <v>14523</v>
      </c>
      <c r="L54" s="107">
        <v>2</v>
      </c>
      <c r="M54" s="58">
        <f>L54*312</f>
        <v>624</v>
      </c>
      <c r="N54" s="104"/>
      <c r="O54" s="24" t="s">
        <v>32</v>
      </c>
    </row>
    <row r="55" s="1" customFormat="1" customHeight="1" spans="1:15">
      <c r="A55" s="58">
        <v>50</v>
      </c>
      <c r="B55" s="58" t="s">
        <v>23</v>
      </c>
      <c r="C55" s="58" t="s">
        <v>24</v>
      </c>
      <c r="D55" s="58" t="s">
        <v>25</v>
      </c>
      <c r="E55" s="58" t="s">
        <v>18594</v>
      </c>
      <c r="F55" s="58" t="s">
        <v>18643</v>
      </c>
      <c r="G55" s="58" t="s">
        <v>18655</v>
      </c>
      <c r="H55" s="94" t="s">
        <v>18599</v>
      </c>
      <c r="I55" s="85" t="s">
        <v>3169</v>
      </c>
      <c r="J55" s="94" t="s">
        <v>18645</v>
      </c>
      <c r="K55" s="94" t="s">
        <v>14523</v>
      </c>
      <c r="L55" s="107">
        <v>5</v>
      </c>
      <c r="M55" s="58">
        <f t="shared" ref="M55:M68" si="1">L55*130</f>
        <v>650</v>
      </c>
      <c r="N55" s="104"/>
      <c r="O55" s="24" t="s">
        <v>32</v>
      </c>
    </row>
    <row r="56" s="1" customFormat="1" customHeight="1" spans="1:15">
      <c r="A56" s="58">
        <v>51</v>
      </c>
      <c r="B56" s="58" t="s">
        <v>23</v>
      </c>
      <c r="C56" s="58" t="s">
        <v>24</v>
      </c>
      <c r="D56" s="58" t="s">
        <v>25</v>
      </c>
      <c r="E56" s="58" t="s">
        <v>18594</v>
      </c>
      <c r="F56" s="58" t="s">
        <v>18639</v>
      </c>
      <c r="G56" s="93" t="s">
        <v>18656</v>
      </c>
      <c r="H56" s="94" t="s">
        <v>194</v>
      </c>
      <c r="I56" s="85" t="s">
        <v>2557</v>
      </c>
      <c r="J56" s="85" t="s">
        <v>18641</v>
      </c>
      <c r="K56" s="94" t="s">
        <v>14523</v>
      </c>
      <c r="L56" s="107">
        <v>1</v>
      </c>
      <c r="M56" s="58">
        <f t="shared" si="1"/>
        <v>130</v>
      </c>
      <c r="N56" s="104"/>
      <c r="O56" s="24" t="s">
        <v>32</v>
      </c>
    </row>
    <row r="57" s="1" customFormat="1" customHeight="1" spans="1:15">
      <c r="A57" s="58">
        <v>52</v>
      </c>
      <c r="B57" s="58" t="s">
        <v>23</v>
      </c>
      <c r="C57" s="58" t="s">
        <v>24</v>
      </c>
      <c r="D57" s="58" t="s">
        <v>25</v>
      </c>
      <c r="E57" s="58" t="s">
        <v>18594</v>
      </c>
      <c r="F57" s="58" t="s">
        <v>18639</v>
      </c>
      <c r="G57" s="93" t="s">
        <v>18657</v>
      </c>
      <c r="H57" s="94" t="s">
        <v>194</v>
      </c>
      <c r="I57" s="85" t="s">
        <v>2557</v>
      </c>
      <c r="J57" s="85" t="s">
        <v>18641</v>
      </c>
      <c r="K57" s="94" t="s">
        <v>14523</v>
      </c>
      <c r="L57" s="107">
        <v>1</v>
      </c>
      <c r="M57" s="58">
        <f t="shared" si="1"/>
        <v>130</v>
      </c>
      <c r="N57" s="104"/>
      <c r="O57" s="24" t="s">
        <v>32</v>
      </c>
    </row>
    <row r="58" s="1" customFormat="1" customHeight="1" spans="1:15">
      <c r="A58" s="58">
        <v>53</v>
      </c>
      <c r="B58" s="58" t="s">
        <v>23</v>
      </c>
      <c r="C58" s="58" t="s">
        <v>24</v>
      </c>
      <c r="D58" s="58" t="s">
        <v>25</v>
      </c>
      <c r="E58" s="58" t="s">
        <v>18594</v>
      </c>
      <c r="F58" s="58" t="s">
        <v>18639</v>
      </c>
      <c r="G58" s="93" t="s">
        <v>18658</v>
      </c>
      <c r="H58" s="94" t="s">
        <v>194</v>
      </c>
      <c r="I58" s="85" t="s">
        <v>2557</v>
      </c>
      <c r="J58" s="85" t="s">
        <v>18641</v>
      </c>
      <c r="K58" s="94" t="s">
        <v>14523</v>
      </c>
      <c r="L58" s="107">
        <v>1</v>
      </c>
      <c r="M58" s="58">
        <f t="shared" si="1"/>
        <v>130</v>
      </c>
      <c r="N58" s="104"/>
      <c r="O58" s="24" t="s">
        <v>32</v>
      </c>
    </row>
    <row r="59" s="1" customFormat="1" customHeight="1" spans="1:15">
      <c r="A59" s="58">
        <v>54</v>
      </c>
      <c r="B59" s="58" t="s">
        <v>23</v>
      </c>
      <c r="C59" s="58" t="s">
        <v>24</v>
      </c>
      <c r="D59" s="58" t="s">
        <v>25</v>
      </c>
      <c r="E59" s="58" t="s">
        <v>18594</v>
      </c>
      <c r="F59" s="58" t="s">
        <v>18659</v>
      </c>
      <c r="G59" s="93" t="s">
        <v>18660</v>
      </c>
      <c r="H59" s="94" t="s">
        <v>194</v>
      </c>
      <c r="I59" s="85" t="s">
        <v>3164</v>
      </c>
      <c r="J59" s="85" t="s">
        <v>18661</v>
      </c>
      <c r="K59" s="94" t="s">
        <v>14523</v>
      </c>
      <c r="L59" s="107">
        <v>6</v>
      </c>
      <c r="M59" s="58">
        <f t="shared" si="1"/>
        <v>780</v>
      </c>
      <c r="N59" s="104"/>
      <c r="O59" s="24" t="s">
        <v>32</v>
      </c>
    </row>
    <row r="60" s="1" customFormat="1" customHeight="1" spans="1:15">
      <c r="A60" s="58">
        <v>55</v>
      </c>
      <c r="B60" s="58" t="s">
        <v>23</v>
      </c>
      <c r="C60" s="58" t="s">
        <v>24</v>
      </c>
      <c r="D60" s="58" t="s">
        <v>25</v>
      </c>
      <c r="E60" s="58" t="s">
        <v>18594</v>
      </c>
      <c r="F60" s="58" t="s">
        <v>18643</v>
      </c>
      <c r="G60" s="93" t="s">
        <v>18662</v>
      </c>
      <c r="H60" s="94" t="s">
        <v>18599</v>
      </c>
      <c r="I60" s="85" t="s">
        <v>3169</v>
      </c>
      <c r="J60" s="85" t="s">
        <v>18645</v>
      </c>
      <c r="K60" s="94" t="s">
        <v>14523</v>
      </c>
      <c r="L60" s="107">
        <v>5</v>
      </c>
      <c r="M60" s="58">
        <f t="shared" si="1"/>
        <v>650</v>
      </c>
      <c r="N60" s="104"/>
      <c r="O60" s="24" t="s">
        <v>32</v>
      </c>
    </row>
    <row r="61" s="1" customFormat="1" customHeight="1" spans="1:15">
      <c r="A61" s="58">
        <v>56</v>
      </c>
      <c r="B61" s="58" t="s">
        <v>23</v>
      </c>
      <c r="C61" s="58" t="s">
        <v>24</v>
      </c>
      <c r="D61" s="58" t="s">
        <v>25</v>
      </c>
      <c r="E61" s="58" t="s">
        <v>18594</v>
      </c>
      <c r="F61" s="58" t="s">
        <v>18659</v>
      </c>
      <c r="G61" s="93" t="s">
        <v>18663</v>
      </c>
      <c r="H61" s="94" t="s">
        <v>18599</v>
      </c>
      <c r="I61" s="85" t="s">
        <v>1683</v>
      </c>
      <c r="J61" s="85" t="s">
        <v>18661</v>
      </c>
      <c r="K61" s="94" t="s">
        <v>14523</v>
      </c>
      <c r="L61" s="107">
        <v>3</v>
      </c>
      <c r="M61" s="58">
        <f t="shared" si="1"/>
        <v>390</v>
      </c>
      <c r="N61" s="104"/>
      <c r="O61" s="24" t="s">
        <v>32</v>
      </c>
    </row>
    <row r="62" s="1" customFormat="1" customHeight="1" spans="1:15">
      <c r="A62" s="58">
        <v>57</v>
      </c>
      <c r="B62" s="58" t="s">
        <v>23</v>
      </c>
      <c r="C62" s="58" t="s">
        <v>24</v>
      </c>
      <c r="D62" s="58" t="s">
        <v>25</v>
      </c>
      <c r="E62" s="58" t="s">
        <v>18594</v>
      </c>
      <c r="F62" s="58" t="s">
        <v>18664</v>
      </c>
      <c r="G62" s="93" t="s">
        <v>18665</v>
      </c>
      <c r="H62" s="94" t="s">
        <v>194</v>
      </c>
      <c r="I62" s="85" t="s">
        <v>2605</v>
      </c>
      <c r="J62" s="85" t="s">
        <v>18666</v>
      </c>
      <c r="K62" s="94" t="s">
        <v>14523</v>
      </c>
      <c r="L62" s="107">
        <v>2</v>
      </c>
      <c r="M62" s="58">
        <f t="shared" si="1"/>
        <v>260</v>
      </c>
      <c r="N62" s="104"/>
      <c r="O62" s="24" t="s">
        <v>32</v>
      </c>
    </row>
    <row r="63" s="1" customFormat="1" customHeight="1" spans="1:15">
      <c r="A63" s="58">
        <v>58</v>
      </c>
      <c r="B63" s="58" t="s">
        <v>23</v>
      </c>
      <c r="C63" s="58" t="s">
        <v>24</v>
      </c>
      <c r="D63" s="58" t="s">
        <v>25</v>
      </c>
      <c r="E63" s="58" t="s">
        <v>18594</v>
      </c>
      <c r="F63" s="58" t="s">
        <v>18639</v>
      </c>
      <c r="G63" s="93" t="s">
        <v>18667</v>
      </c>
      <c r="H63" s="94" t="s">
        <v>194</v>
      </c>
      <c r="I63" s="85" t="s">
        <v>2557</v>
      </c>
      <c r="J63" s="85" t="s">
        <v>18641</v>
      </c>
      <c r="K63" s="94" t="s">
        <v>14523</v>
      </c>
      <c r="L63" s="107">
        <v>1</v>
      </c>
      <c r="M63" s="58">
        <f t="shared" si="1"/>
        <v>130</v>
      </c>
      <c r="N63" s="104"/>
      <c r="O63" s="24" t="s">
        <v>32</v>
      </c>
    </row>
    <row r="64" s="1" customFormat="1" customHeight="1" spans="1:15">
      <c r="A64" s="58">
        <v>59</v>
      </c>
      <c r="B64" s="58" t="s">
        <v>23</v>
      </c>
      <c r="C64" s="58" t="s">
        <v>24</v>
      </c>
      <c r="D64" s="58" t="s">
        <v>25</v>
      </c>
      <c r="E64" s="58" t="s">
        <v>18594</v>
      </c>
      <c r="F64" s="58" t="s">
        <v>18664</v>
      </c>
      <c r="G64" s="93" t="s">
        <v>18668</v>
      </c>
      <c r="H64" s="94" t="s">
        <v>194</v>
      </c>
      <c r="I64" s="85" t="s">
        <v>1683</v>
      </c>
      <c r="J64" s="85" t="s">
        <v>18666</v>
      </c>
      <c r="K64" s="94" t="s">
        <v>14523</v>
      </c>
      <c r="L64" s="107">
        <v>3</v>
      </c>
      <c r="M64" s="58">
        <f t="shared" si="1"/>
        <v>390</v>
      </c>
      <c r="N64" s="104"/>
      <c r="O64" s="24" t="s">
        <v>32</v>
      </c>
    </row>
    <row r="65" s="1" customFormat="1" customHeight="1" spans="1:15">
      <c r="A65" s="58">
        <v>60</v>
      </c>
      <c r="B65" s="58" t="s">
        <v>23</v>
      </c>
      <c r="C65" s="58" t="s">
        <v>24</v>
      </c>
      <c r="D65" s="58" t="s">
        <v>25</v>
      </c>
      <c r="E65" s="58" t="s">
        <v>18594</v>
      </c>
      <c r="F65" s="58" t="s">
        <v>18595</v>
      </c>
      <c r="G65" s="93" t="s">
        <v>18669</v>
      </c>
      <c r="H65" s="94" t="s">
        <v>194</v>
      </c>
      <c r="I65" s="85" t="s">
        <v>3158</v>
      </c>
      <c r="J65" s="85" t="s">
        <v>18597</v>
      </c>
      <c r="K65" s="94" t="s">
        <v>14523</v>
      </c>
      <c r="L65" s="107">
        <v>5</v>
      </c>
      <c r="M65" s="58">
        <f t="shared" si="1"/>
        <v>650</v>
      </c>
      <c r="N65" s="104"/>
      <c r="O65" s="24" t="s">
        <v>32</v>
      </c>
    </row>
    <row r="66" s="1" customFormat="1" customHeight="1" spans="1:15">
      <c r="A66" s="58">
        <v>61</v>
      </c>
      <c r="B66" s="58" t="s">
        <v>23</v>
      </c>
      <c r="C66" s="58" t="s">
        <v>24</v>
      </c>
      <c r="D66" s="58" t="s">
        <v>25</v>
      </c>
      <c r="E66" s="58" t="s">
        <v>18594</v>
      </c>
      <c r="F66" s="58" t="s">
        <v>18643</v>
      </c>
      <c r="G66" s="93" t="s">
        <v>18670</v>
      </c>
      <c r="H66" s="94" t="s">
        <v>18599</v>
      </c>
      <c r="I66" s="85" t="s">
        <v>2557</v>
      </c>
      <c r="J66" s="85" t="s">
        <v>18645</v>
      </c>
      <c r="K66" s="94" t="s">
        <v>14523</v>
      </c>
      <c r="L66" s="107">
        <v>1</v>
      </c>
      <c r="M66" s="58">
        <f t="shared" si="1"/>
        <v>130</v>
      </c>
      <c r="N66" s="104"/>
      <c r="O66" s="24" t="s">
        <v>32</v>
      </c>
    </row>
    <row r="67" s="1" customFormat="1" customHeight="1" spans="1:15">
      <c r="A67" s="58">
        <v>62</v>
      </c>
      <c r="B67" s="58" t="s">
        <v>23</v>
      </c>
      <c r="C67" s="58" t="s">
        <v>24</v>
      </c>
      <c r="D67" s="58" t="s">
        <v>25</v>
      </c>
      <c r="E67" s="58" t="s">
        <v>18594</v>
      </c>
      <c r="F67" s="58" t="s">
        <v>18639</v>
      </c>
      <c r="G67" s="93" t="s">
        <v>14147</v>
      </c>
      <c r="H67" s="94" t="s">
        <v>194</v>
      </c>
      <c r="I67" s="85" t="s">
        <v>2557</v>
      </c>
      <c r="J67" s="85" t="s">
        <v>18641</v>
      </c>
      <c r="K67" s="94" t="s">
        <v>14523</v>
      </c>
      <c r="L67" s="107">
        <v>1</v>
      </c>
      <c r="M67" s="58">
        <f t="shared" si="1"/>
        <v>130</v>
      </c>
      <c r="N67" s="104"/>
      <c r="O67" s="24" t="s">
        <v>32</v>
      </c>
    </row>
    <row r="68" s="1" customFormat="1" customHeight="1" spans="1:15">
      <c r="A68" s="58">
        <v>63</v>
      </c>
      <c r="B68" s="58" t="s">
        <v>23</v>
      </c>
      <c r="C68" s="58" t="s">
        <v>24</v>
      </c>
      <c r="D68" s="58" t="s">
        <v>25</v>
      </c>
      <c r="E68" s="58" t="s">
        <v>18594</v>
      </c>
      <c r="F68" s="58" t="s">
        <v>18643</v>
      </c>
      <c r="G68" s="93" t="s">
        <v>18671</v>
      </c>
      <c r="H68" s="94" t="s">
        <v>18599</v>
      </c>
      <c r="I68" s="85" t="s">
        <v>2203</v>
      </c>
      <c r="J68" s="85" t="s">
        <v>18645</v>
      </c>
      <c r="K68" s="94" t="s">
        <v>14523</v>
      </c>
      <c r="L68" s="107">
        <v>4</v>
      </c>
      <c r="M68" s="58">
        <f t="shared" si="1"/>
        <v>520</v>
      </c>
      <c r="N68" s="104"/>
      <c r="O68" s="24" t="s">
        <v>32</v>
      </c>
    </row>
    <row r="69" s="1" customFormat="1" customHeight="1" spans="1:15">
      <c r="A69" s="58">
        <v>64</v>
      </c>
      <c r="B69" s="58" t="s">
        <v>23</v>
      </c>
      <c r="C69" s="58" t="s">
        <v>24</v>
      </c>
      <c r="D69" s="58" t="s">
        <v>25</v>
      </c>
      <c r="E69" s="58" t="s">
        <v>18594</v>
      </c>
      <c r="F69" s="58" t="s">
        <v>18643</v>
      </c>
      <c r="G69" s="93" t="s">
        <v>18672</v>
      </c>
      <c r="H69" s="94" t="s">
        <v>47</v>
      </c>
      <c r="I69" s="85" t="s">
        <v>2557</v>
      </c>
      <c r="J69" s="85" t="s">
        <v>18645</v>
      </c>
      <c r="K69" s="94" t="s">
        <v>14523</v>
      </c>
      <c r="L69" s="107">
        <v>1</v>
      </c>
      <c r="M69" s="58">
        <f>L69*468</f>
        <v>468</v>
      </c>
      <c r="N69" s="104"/>
      <c r="O69" s="24" t="s">
        <v>32</v>
      </c>
    </row>
    <row r="70" s="1" customFormat="1" customHeight="1" spans="1:15">
      <c r="A70" s="58">
        <v>65</v>
      </c>
      <c r="B70" s="58" t="s">
        <v>23</v>
      </c>
      <c r="C70" s="58" t="s">
        <v>24</v>
      </c>
      <c r="D70" s="58" t="s">
        <v>25</v>
      </c>
      <c r="E70" s="58" t="s">
        <v>18594</v>
      </c>
      <c r="F70" s="58" t="s">
        <v>18643</v>
      </c>
      <c r="G70" s="93" t="s">
        <v>18673</v>
      </c>
      <c r="H70" s="94" t="s">
        <v>18599</v>
      </c>
      <c r="I70" s="85" t="s">
        <v>2605</v>
      </c>
      <c r="J70" s="85" t="s">
        <v>18645</v>
      </c>
      <c r="K70" s="94" t="s">
        <v>14523</v>
      </c>
      <c r="L70" s="107">
        <v>2</v>
      </c>
      <c r="M70" s="58">
        <f t="shared" ref="M70:M77" si="2">L70*130</f>
        <v>260</v>
      </c>
      <c r="N70" s="104"/>
      <c r="O70" s="24" t="s">
        <v>32</v>
      </c>
    </row>
    <row r="71" s="1" customFormat="1" customHeight="1" spans="1:15">
      <c r="A71" s="58">
        <v>66</v>
      </c>
      <c r="B71" s="58" t="s">
        <v>23</v>
      </c>
      <c r="C71" s="58" t="s">
        <v>24</v>
      </c>
      <c r="D71" s="58" t="s">
        <v>25</v>
      </c>
      <c r="E71" s="58" t="s">
        <v>18594</v>
      </c>
      <c r="F71" s="58" t="s">
        <v>18595</v>
      </c>
      <c r="G71" s="93" t="s">
        <v>18674</v>
      </c>
      <c r="H71" s="94" t="s">
        <v>194</v>
      </c>
      <c r="I71" s="85" t="s">
        <v>2203</v>
      </c>
      <c r="J71" s="85" t="s">
        <v>18597</v>
      </c>
      <c r="K71" s="94" t="s">
        <v>14523</v>
      </c>
      <c r="L71" s="107">
        <v>4</v>
      </c>
      <c r="M71" s="58">
        <f t="shared" si="2"/>
        <v>520</v>
      </c>
      <c r="N71" s="104"/>
      <c r="O71" s="24" t="s">
        <v>32</v>
      </c>
    </row>
    <row r="72" s="1" customFormat="1" customHeight="1" spans="1:15">
      <c r="A72" s="58">
        <v>67</v>
      </c>
      <c r="B72" s="58" t="s">
        <v>23</v>
      </c>
      <c r="C72" s="58" t="s">
        <v>24</v>
      </c>
      <c r="D72" s="58" t="s">
        <v>25</v>
      </c>
      <c r="E72" s="58" t="s">
        <v>18594</v>
      </c>
      <c r="F72" s="58" t="s">
        <v>18664</v>
      </c>
      <c r="G72" s="58" t="s">
        <v>18675</v>
      </c>
      <c r="H72" s="94" t="s">
        <v>220</v>
      </c>
      <c r="I72" s="85" t="s">
        <v>2605</v>
      </c>
      <c r="J72" s="85" t="s">
        <v>18666</v>
      </c>
      <c r="K72" s="94" t="s">
        <v>14523</v>
      </c>
      <c r="L72" s="107">
        <v>2</v>
      </c>
      <c r="M72" s="58">
        <f t="shared" si="2"/>
        <v>260</v>
      </c>
      <c r="N72" s="104"/>
      <c r="O72" s="24" t="s">
        <v>32</v>
      </c>
    </row>
    <row r="73" s="1" customFormat="1" customHeight="1" spans="1:15">
      <c r="A73" s="58">
        <v>68</v>
      </c>
      <c r="B73" s="58" t="s">
        <v>23</v>
      </c>
      <c r="C73" s="58" t="s">
        <v>24</v>
      </c>
      <c r="D73" s="58" t="s">
        <v>25</v>
      </c>
      <c r="E73" s="58" t="s">
        <v>18594</v>
      </c>
      <c r="F73" s="58" t="s">
        <v>18664</v>
      </c>
      <c r="G73" s="58" t="s">
        <v>18676</v>
      </c>
      <c r="H73" s="94" t="s">
        <v>194</v>
      </c>
      <c r="I73" s="85" t="s">
        <v>3169</v>
      </c>
      <c r="J73" s="85" t="s">
        <v>18666</v>
      </c>
      <c r="K73" s="94" t="s">
        <v>14523</v>
      </c>
      <c r="L73" s="107">
        <v>5</v>
      </c>
      <c r="M73" s="58">
        <f t="shared" si="2"/>
        <v>650</v>
      </c>
      <c r="N73" s="104"/>
      <c r="O73" s="24" t="s">
        <v>32</v>
      </c>
    </row>
    <row r="74" s="1" customFormat="1" customHeight="1" spans="1:15">
      <c r="A74" s="58">
        <v>69</v>
      </c>
      <c r="B74" s="58" t="s">
        <v>23</v>
      </c>
      <c r="C74" s="58" t="s">
        <v>24</v>
      </c>
      <c r="D74" s="58" t="s">
        <v>25</v>
      </c>
      <c r="E74" s="58" t="s">
        <v>18594</v>
      </c>
      <c r="F74" s="58" t="s">
        <v>18649</v>
      </c>
      <c r="G74" s="58" t="s">
        <v>18677</v>
      </c>
      <c r="H74" s="94" t="s">
        <v>18599</v>
      </c>
      <c r="I74" s="85" t="s">
        <v>2557</v>
      </c>
      <c r="J74" s="85" t="s">
        <v>18651</v>
      </c>
      <c r="K74" s="94" t="s">
        <v>14523</v>
      </c>
      <c r="L74" s="107">
        <v>1</v>
      </c>
      <c r="M74" s="58">
        <f t="shared" si="2"/>
        <v>130</v>
      </c>
      <c r="N74" s="104"/>
      <c r="O74" s="24" t="s">
        <v>32</v>
      </c>
    </row>
    <row r="75" s="1" customFormat="1" customHeight="1" spans="1:15">
      <c r="A75" s="58">
        <v>70</v>
      </c>
      <c r="B75" s="58" t="s">
        <v>23</v>
      </c>
      <c r="C75" s="58" t="s">
        <v>24</v>
      </c>
      <c r="D75" s="58" t="s">
        <v>25</v>
      </c>
      <c r="E75" s="58" t="s">
        <v>18594</v>
      </c>
      <c r="F75" s="58" t="s">
        <v>18659</v>
      </c>
      <c r="G75" s="93" t="s">
        <v>18678</v>
      </c>
      <c r="H75" s="94" t="s">
        <v>194</v>
      </c>
      <c r="I75" s="85" t="s">
        <v>2203</v>
      </c>
      <c r="J75" s="85" t="s">
        <v>18661</v>
      </c>
      <c r="K75" s="94" t="s">
        <v>14523</v>
      </c>
      <c r="L75" s="107">
        <v>4</v>
      </c>
      <c r="M75" s="58">
        <f t="shared" si="2"/>
        <v>520</v>
      </c>
      <c r="N75" s="104"/>
      <c r="O75" s="24" t="s">
        <v>32</v>
      </c>
    </row>
    <row r="76" s="1" customFormat="1" customHeight="1" spans="1:15">
      <c r="A76" s="58">
        <v>71</v>
      </c>
      <c r="B76" s="58" t="s">
        <v>23</v>
      </c>
      <c r="C76" s="58" t="s">
        <v>24</v>
      </c>
      <c r="D76" s="58" t="s">
        <v>25</v>
      </c>
      <c r="E76" s="58" t="s">
        <v>18594</v>
      </c>
      <c r="F76" s="58" t="s">
        <v>18659</v>
      </c>
      <c r="G76" s="93" t="s">
        <v>18679</v>
      </c>
      <c r="H76" s="94" t="s">
        <v>194</v>
      </c>
      <c r="I76" s="85" t="s">
        <v>3164</v>
      </c>
      <c r="J76" s="85" t="s">
        <v>18661</v>
      </c>
      <c r="K76" s="94" t="s">
        <v>14523</v>
      </c>
      <c r="L76" s="107">
        <v>6</v>
      </c>
      <c r="M76" s="58">
        <f t="shared" si="2"/>
        <v>780</v>
      </c>
      <c r="N76" s="104"/>
      <c r="O76" s="24" t="s">
        <v>32</v>
      </c>
    </row>
    <row r="77" s="1" customFormat="1" customHeight="1" spans="1:15">
      <c r="A77" s="58">
        <v>72</v>
      </c>
      <c r="B77" s="58" t="s">
        <v>23</v>
      </c>
      <c r="C77" s="58" t="s">
        <v>24</v>
      </c>
      <c r="D77" s="58" t="s">
        <v>25</v>
      </c>
      <c r="E77" s="58" t="s">
        <v>18594</v>
      </c>
      <c r="F77" s="58" t="s">
        <v>18659</v>
      </c>
      <c r="G77" s="93" t="s">
        <v>18680</v>
      </c>
      <c r="H77" s="94" t="s">
        <v>194</v>
      </c>
      <c r="I77" s="85" t="s">
        <v>3169</v>
      </c>
      <c r="J77" s="85" t="s">
        <v>18661</v>
      </c>
      <c r="K77" s="94" t="s">
        <v>14523</v>
      </c>
      <c r="L77" s="107">
        <v>5</v>
      </c>
      <c r="M77" s="58">
        <f t="shared" si="2"/>
        <v>650</v>
      </c>
      <c r="N77" s="104"/>
      <c r="O77" s="24" t="s">
        <v>32</v>
      </c>
    </row>
    <row r="78" s="1" customFormat="1" customHeight="1" spans="1:15">
      <c r="A78" s="58">
        <v>73</v>
      </c>
      <c r="B78" s="58" t="s">
        <v>23</v>
      </c>
      <c r="C78" s="58" t="s">
        <v>24</v>
      </c>
      <c r="D78" s="58" t="s">
        <v>25</v>
      </c>
      <c r="E78" s="58" t="s">
        <v>18594</v>
      </c>
      <c r="F78" s="58" t="s">
        <v>18639</v>
      </c>
      <c r="G78" s="93" t="s">
        <v>18681</v>
      </c>
      <c r="H78" s="94" t="s">
        <v>220</v>
      </c>
      <c r="I78" s="85" t="s">
        <v>2605</v>
      </c>
      <c r="J78" s="85" t="s">
        <v>18641</v>
      </c>
      <c r="K78" s="94" t="s">
        <v>14523</v>
      </c>
      <c r="L78" s="107">
        <v>2</v>
      </c>
      <c r="M78" s="58">
        <f>L78*312</f>
        <v>624</v>
      </c>
      <c r="N78" s="104"/>
      <c r="O78" s="24" t="s">
        <v>32</v>
      </c>
    </row>
    <row r="79" s="1" customFormat="1" customHeight="1" spans="1:15">
      <c r="A79" s="58">
        <v>74</v>
      </c>
      <c r="B79" s="58" t="s">
        <v>23</v>
      </c>
      <c r="C79" s="58" t="s">
        <v>24</v>
      </c>
      <c r="D79" s="58" t="s">
        <v>25</v>
      </c>
      <c r="E79" s="58" t="s">
        <v>18594</v>
      </c>
      <c r="F79" s="58" t="s">
        <v>18659</v>
      </c>
      <c r="G79" s="93" t="s">
        <v>18682</v>
      </c>
      <c r="H79" s="94" t="s">
        <v>194</v>
      </c>
      <c r="I79" s="85" t="s">
        <v>3164</v>
      </c>
      <c r="J79" s="85" t="s">
        <v>18661</v>
      </c>
      <c r="K79" s="94" t="s">
        <v>14523</v>
      </c>
      <c r="L79" s="107">
        <v>6</v>
      </c>
      <c r="M79" s="58">
        <f>L79*130</f>
        <v>780</v>
      </c>
      <c r="N79" s="104"/>
      <c r="O79" s="24" t="s">
        <v>32</v>
      </c>
    </row>
    <row r="80" s="1" customFormat="1" customHeight="1" spans="1:15">
      <c r="A80" s="58">
        <v>75</v>
      </c>
      <c r="B80" s="58" t="s">
        <v>23</v>
      </c>
      <c r="C80" s="58" t="s">
        <v>24</v>
      </c>
      <c r="D80" s="58" t="s">
        <v>25</v>
      </c>
      <c r="E80" s="58" t="s">
        <v>18594</v>
      </c>
      <c r="F80" s="58" t="s">
        <v>18639</v>
      </c>
      <c r="G80" s="93" t="s">
        <v>18683</v>
      </c>
      <c r="H80" s="94" t="s">
        <v>194</v>
      </c>
      <c r="I80" s="85" t="s">
        <v>3158</v>
      </c>
      <c r="J80" s="85" t="s">
        <v>18641</v>
      </c>
      <c r="K80" s="94" t="s">
        <v>14523</v>
      </c>
      <c r="L80" s="107">
        <v>4</v>
      </c>
      <c r="M80" s="58">
        <f>L80*130</f>
        <v>520</v>
      </c>
      <c r="N80" s="104"/>
      <c r="O80" s="24" t="s">
        <v>32</v>
      </c>
    </row>
    <row r="81" s="1" customFormat="1" customHeight="1" spans="1:15">
      <c r="A81" s="58">
        <v>76</v>
      </c>
      <c r="B81" s="58" t="s">
        <v>23</v>
      </c>
      <c r="C81" s="58" t="s">
        <v>24</v>
      </c>
      <c r="D81" s="58" t="s">
        <v>25</v>
      </c>
      <c r="E81" s="58" t="s">
        <v>18594</v>
      </c>
      <c r="F81" s="58" t="s">
        <v>18639</v>
      </c>
      <c r="G81" s="93" t="s">
        <v>18684</v>
      </c>
      <c r="H81" s="94" t="s">
        <v>51</v>
      </c>
      <c r="I81" s="85" t="s">
        <v>3164</v>
      </c>
      <c r="J81" s="85" t="s">
        <v>18641</v>
      </c>
      <c r="K81" s="94" t="s">
        <v>14523</v>
      </c>
      <c r="L81" s="107">
        <v>5</v>
      </c>
      <c r="M81" s="58">
        <f>L81*312</f>
        <v>1560</v>
      </c>
      <c r="N81" s="104"/>
      <c r="O81" s="24" t="s">
        <v>32</v>
      </c>
    </row>
    <row r="82" s="1" customFormat="1" customHeight="1" spans="1:15">
      <c r="A82" s="58">
        <v>77</v>
      </c>
      <c r="B82" s="58" t="s">
        <v>23</v>
      </c>
      <c r="C82" s="58" t="s">
        <v>24</v>
      </c>
      <c r="D82" s="58" t="s">
        <v>25</v>
      </c>
      <c r="E82" s="58" t="s">
        <v>18594</v>
      </c>
      <c r="F82" s="58" t="s">
        <v>18659</v>
      </c>
      <c r="G82" s="93" t="s">
        <v>18685</v>
      </c>
      <c r="H82" s="94" t="s">
        <v>194</v>
      </c>
      <c r="I82" s="85" t="s">
        <v>1683</v>
      </c>
      <c r="J82" s="85" t="s">
        <v>18661</v>
      </c>
      <c r="K82" s="94" t="s">
        <v>14523</v>
      </c>
      <c r="L82" s="107">
        <v>3</v>
      </c>
      <c r="M82" s="58">
        <f t="shared" ref="M82:M95" si="3">L82*130</f>
        <v>390</v>
      </c>
      <c r="N82" s="104"/>
      <c r="O82" s="24" t="s">
        <v>32</v>
      </c>
    </row>
    <row r="83" s="1" customFormat="1" customHeight="1" spans="1:15">
      <c r="A83" s="58">
        <v>78</v>
      </c>
      <c r="B83" s="58" t="s">
        <v>23</v>
      </c>
      <c r="C83" s="58" t="s">
        <v>24</v>
      </c>
      <c r="D83" s="58" t="s">
        <v>25</v>
      </c>
      <c r="E83" s="58" t="s">
        <v>18594</v>
      </c>
      <c r="F83" s="58" t="s">
        <v>18639</v>
      </c>
      <c r="G83" s="93" t="s">
        <v>18686</v>
      </c>
      <c r="H83" s="94" t="s">
        <v>194</v>
      </c>
      <c r="I83" s="85" t="s">
        <v>2203</v>
      </c>
      <c r="J83" s="85" t="s">
        <v>18641</v>
      </c>
      <c r="K83" s="94" t="s">
        <v>14523</v>
      </c>
      <c r="L83" s="107">
        <v>3</v>
      </c>
      <c r="M83" s="58">
        <f t="shared" si="3"/>
        <v>390</v>
      </c>
      <c r="N83" s="104"/>
      <c r="O83" s="24" t="s">
        <v>32</v>
      </c>
    </row>
    <row r="84" s="1" customFormat="1" customHeight="1" spans="1:15">
      <c r="A84" s="58">
        <v>79</v>
      </c>
      <c r="B84" s="58" t="s">
        <v>23</v>
      </c>
      <c r="C84" s="58" t="s">
        <v>24</v>
      </c>
      <c r="D84" s="58" t="s">
        <v>25</v>
      </c>
      <c r="E84" s="58" t="s">
        <v>18594</v>
      </c>
      <c r="F84" s="58" t="s">
        <v>18649</v>
      </c>
      <c r="G84" s="93" t="s">
        <v>18565</v>
      </c>
      <c r="H84" s="94" t="s">
        <v>18599</v>
      </c>
      <c r="I84" s="85" t="s">
        <v>2557</v>
      </c>
      <c r="J84" s="85" t="s">
        <v>18651</v>
      </c>
      <c r="K84" s="94" t="s">
        <v>14523</v>
      </c>
      <c r="L84" s="107">
        <v>1</v>
      </c>
      <c r="M84" s="58">
        <f t="shared" si="3"/>
        <v>130</v>
      </c>
      <c r="N84" s="104"/>
      <c r="O84" s="24" t="s">
        <v>32</v>
      </c>
    </row>
    <row r="85" s="1" customFormat="1" customHeight="1" spans="1:15">
      <c r="A85" s="58">
        <v>80</v>
      </c>
      <c r="B85" s="58" t="s">
        <v>23</v>
      </c>
      <c r="C85" s="58" t="s">
        <v>24</v>
      </c>
      <c r="D85" s="58" t="s">
        <v>25</v>
      </c>
      <c r="E85" s="58" t="s">
        <v>18594</v>
      </c>
      <c r="F85" s="58" t="s">
        <v>18659</v>
      </c>
      <c r="G85" s="93" t="s">
        <v>18687</v>
      </c>
      <c r="H85" s="94" t="s">
        <v>194</v>
      </c>
      <c r="I85" s="85" t="s">
        <v>2203</v>
      </c>
      <c r="J85" s="85" t="s">
        <v>18661</v>
      </c>
      <c r="K85" s="94" t="s">
        <v>14523</v>
      </c>
      <c r="L85" s="107">
        <v>4</v>
      </c>
      <c r="M85" s="58">
        <f t="shared" si="3"/>
        <v>520</v>
      </c>
      <c r="N85" s="104"/>
      <c r="O85" s="24" t="s">
        <v>32</v>
      </c>
    </row>
    <row r="86" s="1" customFormat="1" customHeight="1" spans="1:15">
      <c r="A86" s="58">
        <v>81</v>
      </c>
      <c r="B86" s="58" t="s">
        <v>23</v>
      </c>
      <c r="C86" s="58" t="s">
        <v>24</v>
      </c>
      <c r="D86" s="58" t="s">
        <v>25</v>
      </c>
      <c r="E86" s="58" t="s">
        <v>18594</v>
      </c>
      <c r="F86" s="58" t="s">
        <v>18643</v>
      </c>
      <c r="G86" s="93" t="s">
        <v>18688</v>
      </c>
      <c r="H86" s="94" t="s">
        <v>18599</v>
      </c>
      <c r="I86" s="85" t="s">
        <v>3164</v>
      </c>
      <c r="J86" s="85" t="s">
        <v>18645</v>
      </c>
      <c r="K86" s="94" t="s">
        <v>14523</v>
      </c>
      <c r="L86" s="107">
        <v>6</v>
      </c>
      <c r="M86" s="58">
        <f t="shared" si="3"/>
        <v>780</v>
      </c>
      <c r="N86" s="104"/>
      <c r="O86" s="24" t="s">
        <v>32</v>
      </c>
    </row>
    <row r="87" s="1" customFormat="1" customHeight="1" spans="1:15">
      <c r="A87" s="58">
        <v>82</v>
      </c>
      <c r="B87" s="58" t="s">
        <v>23</v>
      </c>
      <c r="C87" s="58" t="s">
        <v>24</v>
      </c>
      <c r="D87" s="58" t="s">
        <v>25</v>
      </c>
      <c r="E87" s="58" t="s">
        <v>18594</v>
      </c>
      <c r="F87" s="58" t="s">
        <v>18639</v>
      </c>
      <c r="G87" s="93" t="s">
        <v>18689</v>
      </c>
      <c r="H87" s="94" t="s">
        <v>194</v>
      </c>
      <c r="I87" s="85" t="s">
        <v>3169</v>
      </c>
      <c r="J87" s="85" t="s">
        <v>18641</v>
      </c>
      <c r="K87" s="94" t="s">
        <v>14523</v>
      </c>
      <c r="L87" s="107">
        <v>4</v>
      </c>
      <c r="M87" s="58">
        <f t="shared" si="3"/>
        <v>520</v>
      </c>
      <c r="N87" s="104"/>
      <c r="O87" s="24" t="s">
        <v>32</v>
      </c>
    </row>
    <row r="88" s="1" customFormat="1" customHeight="1" spans="1:15">
      <c r="A88" s="58">
        <v>83</v>
      </c>
      <c r="B88" s="58" t="s">
        <v>23</v>
      </c>
      <c r="C88" s="58" t="s">
        <v>24</v>
      </c>
      <c r="D88" s="58" t="s">
        <v>25</v>
      </c>
      <c r="E88" s="58" t="s">
        <v>18594</v>
      </c>
      <c r="F88" s="58" t="s">
        <v>18639</v>
      </c>
      <c r="G88" s="93" t="s">
        <v>18690</v>
      </c>
      <c r="H88" s="94" t="s">
        <v>194</v>
      </c>
      <c r="I88" s="85" t="s">
        <v>3164</v>
      </c>
      <c r="J88" s="85" t="s">
        <v>18641</v>
      </c>
      <c r="K88" s="94" t="s">
        <v>14523</v>
      </c>
      <c r="L88" s="107">
        <v>4</v>
      </c>
      <c r="M88" s="58">
        <f t="shared" si="3"/>
        <v>520</v>
      </c>
      <c r="N88" s="104"/>
      <c r="O88" s="24" t="s">
        <v>32</v>
      </c>
    </row>
    <row r="89" s="1" customFormat="1" customHeight="1" spans="1:15">
      <c r="A89" s="58">
        <v>84</v>
      </c>
      <c r="B89" s="58" t="s">
        <v>23</v>
      </c>
      <c r="C89" s="58" t="s">
        <v>24</v>
      </c>
      <c r="D89" s="58" t="s">
        <v>25</v>
      </c>
      <c r="E89" s="58" t="s">
        <v>18594</v>
      </c>
      <c r="F89" s="58" t="s">
        <v>18643</v>
      </c>
      <c r="G89" s="93" t="s">
        <v>18691</v>
      </c>
      <c r="H89" s="94" t="s">
        <v>18599</v>
      </c>
      <c r="I89" s="85" t="s">
        <v>2557</v>
      </c>
      <c r="J89" s="85" t="s">
        <v>18645</v>
      </c>
      <c r="K89" s="94" t="s">
        <v>14523</v>
      </c>
      <c r="L89" s="107">
        <v>1</v>
      </c>
      <c r="M89" s="58">
        <f t="shared" si="3"/>
        <v>130</v>
      </c>
      <c r="N89" s="104"/>
      <c r="O89" s="24" t="s">
        <v>32</v>
      </c>
    </row>
    <row r="90" s="1" customFormat="1" customHeight="1" spans="1:15">
      <c r="A90" s="58">
        <v>85</v>
      </c>
      <c r="B90" s="58" t="s">
        <v>23</v>
      </c>
      <c r="C90" s="58" t="s">
        <v>24</v>
      </c>
      <c r="D90" s="58" t="s">
        <v>25</v>
      </c>
      <c r="E90" s="58" t="s">
        <v>18594</v>
      </c>
      <c r="F90" s="58" t="s">
        <v>18664</v>
      </c>
      <c r="G90" s="93" t="s">
        <v>18692</v>
      </c>
      <c r="H90" s="94" t="s">
        <v>220</v>
      </c>
      <c r="I90" s="85" t="s">
        <v>2203</v>
      </c>
      <c r="J90" s="85" t="s">
        <v>18666</v>
      </c>
      <c r="K90" s="94" t="s">
        <v>14523</v>
      </c>
      <c r="L90" s="107">
        <v>4</v>
      </c>
      <c r="M90" s="58">
        <f t="shared" si="3"/>
        <v>520</v>
      </c>
      <c r="N90" s="104"/>
      <c r="O90" s="24" t="s">
        <v>32</v>
      </c>
    </row>
    <row r="91" s="1" customFormat="1" customHeight="1" spans="1:15">
      <c r="A91" s="58">
        <v>86</v>
      </c>
      <c r="B91" s="58" t="s">
        <v>23</v>
      </c>
      <c r="C91" s="58" t="s">
        <v>24</v>
      </c>
      <c r="D91" s="58" t="s">
        <v>25</v>
      </c>
      <c r="E91" s="58" t="s">
        <v>18594</v>
      </c>
      <c r="F91" s="58" t="s">
        <v>18659</v>
      </c>
      <c r="G91" s="93" t="s">
        <v>18693</v>
      </c>
      <c r="H91" s="94" t="s">
        <v>194</v>
      </c>
      <c r="I91" s="85" t="s">
        <v>3164</v>
      </c>
      <c r="J91" s="85" t="s">
        <v>18661</v>
      </c>
      <c r="K91" s="94" t="s">
        <v>14523</v>
      </c>
      <c r="L91" s="107">
        <v>6</v>
      </c>
      <c r="M91" s="58">
        <f t="shared" si="3"/>
        <v>780</v>
      </c>
      <c r="N91" s="104"/>
      <c r="O91" s="24" t="s">
        <v>32</v>
      </c>
    </row>
    <row r="92" s="1" customFormat="1" customHeight="1" spans="1:15">
      <c r="A92" s="58">
        <v>87</v>
      </c>
      <c r="B92" s="58" t="s">
        <v>23</v>
      </c>
      <c r="C92" s="58" t="s">
        <v>24</v>
      </c>
      <c r="D92" s="58" t="s">
        <v>25</v>
      </c>
      <c r="E92" s="58" t="s">
        <v>18594</v>
      </c>
      <c r="F92" s="58" t="s">
        <v>18659</v>
      </c>
      <c r="G92" s="93" t="s">
        <v>18694</v>
      </c>
      <c r="H92" s="94" t="s">
        <v>194</v>
      </c>
      <c r="I92" s="85" t="s">
        <v>3169</v>
      </c>
      <c r="J92" s="85" t="s">
        <v>18661</v>
      </c>
      <c r="K92" s="94" t="s">
        <v>14523</v>
      </c>
      <c r="L92" s="107">
        <v>5</v>
      </c>
      <c r="M92" s="58">
        <f t="shared" si="3"/>
        <v>650</v>
      </c>
      <c r="N92" s="104"/>
      <c r="O92" s="24" t="s">
        <v>32</v>
      </c>
    </row>
    <row r="93" s="1" customFormat="1" customHeight="1" spans="1:15">
      <c r="A93" s="58">
        <v>88</v>
      </c>
      <c r="B93" s="58" t="s">
        <v>23</v>
      </c>
      <c r="C93" s="58" t="s">
        <v>24</v>
      </c>
      <c r="D93" s="58" t="s">
        <v>25</v>
      </c>
      <c r="E93" s="58" t="s">
        <v>18594</v>
      </c>
      <c r="F93" s="58" t="s">
        <v>18643</v>
      </c>
      <c r="G93" s="93" t="s">
        <v>18695</v>
      </c>
      <c r="H93" s="94" t="s">
        <v>18599</v>
      </c>
      <c r="I93" s="85" t="s">
        <v>3158</v>
      </c>
      <c r="J93" s="85" t="s">
        <v>18645</v>
      </c>
      <c r="K93" s="94" t="s">
        <v>14523</v>
      </c>
      <c r="L93" s="107">
        <v>4</v>
      </c>
      <c r="M93" s="58">
        <f t="shared" si="3"/>
        <v>520</v>
      </c>
      <c r="N93" s="104"/>
      <c r="O93" s="24" t="s">
        <v>32</v>
      </c>
    </row>
    <row r="94" s="1" customFormat="1" customHeight="1" spans="1:15">
      <c r="A94" s="58">
        <v>89</v>
      </c>
      <c r="B94" s="58" t="s">
        <v>23</v>
      </c>
      <c r="C94" s="58" t="s">
        <v>24</v>
      </c>
      <c r="D94" s="58" t="s">
        <v>25</v>
      </c>
      <c r="E94" s="58" t="s">
        <v>18594</v>
      </c>
      <c r="F94" s="58" t="s">
        <v>18643</v>
      </c>
      <c r="G94" s="93" t="s">
        <v>18696</v>
      </c>
      <c r="H94" s="94" t="s">
        <v>18599</v>
      </c>
      <c r="I94" s="85" t="s">
        <v>2557</v>
      </c>
      <c r="J94" s="85" t="s">
        <v>18645</v>
      </c>
      <c r="K94" s="94" t="s">
        <v>14523</v>
      </c>
      <c r="L94" s="107">
        <v>1</v>
      </c>
      <c r="M94" s="58">
        <f t="shared" si="3"/>
        <v>130</v>
      </c>
      <c r="N94" s="104"/>
      <c r="O94" s="24" t="s">
        <v>32</v>
      </c>
    </row>
    <row r="95" s="1" customFormat="1" customHeight="1" spans="1:15">
      <c r="A95" s="58">
        <v>90</v>
      </c>
      <c r="B95" s="58" t="s">
        <v>23</v>
      </c>
      <c r="C95" s="58" t="s">
        <v>24</v>
      </c>
      <c r="D95" s="58" t="s">
        <v>25</v>
      </c>
      <c r="E95" s="58" t="s">
        <v>18594</v>
      </c>
      <c r="F95" s="58" t="s">
        <v>18659</v>
      </c>
      <c r="G95" s="93" t="s">
        <v>18697</v>
      </c>
      <c r="H95" s="94" t="s">
        <v>18599</v>
      </c>
      <c r="I95" s="85" t="s">
        <v>2203</v>
      </c>
      <c r="J95" s="85" t="s">
        <v>18661</v>
      </c>
      <c r="K95" s="94" t="s">
        <v>14523</v>
      </c>
      <c r="L95" s="107">
        <v>4</v>
      </c>
      <c r="M95" s="58">
        <f t="shared" si="3"/>
        <v>520</v>
      </c>
      <c r="N95" s="104"/>
      <c r="O95" s="24" t="s">
        <v>32</v>
      </c>
    </row>
    <row r="96" s="1" customFormat="1" customHeight="1" spans="1:15">
      <c r="A96" s="58">
        <v>91</v>
      </c>
      <c r="B96" s="58" t="s">
        <v>23</v>
      </c>
      <c r="C96" s="58" t="s">
        <v>24</v>
      </c>
      <c r="D96" s="58" t="s">
        <v>25</v>
      </c>
      <c r="E96" s="58" t="s">
        <v>18594</v>
      </c>
      <c r="F96" s="58" t="s">
        <v>18664</v>
      </c>
      <c r="G96" s="93" t="s">
        <v>18698</v>
      </c>
      <c r="H96" s="94" t="s">
        <v>51</v>
      </c>
      <c r="I96" s="85" t="s">
        <v>1683</v>
      </c>
      <c r="J96" s="85" t="s">
        <v>18666</v>
      </c>
      <c r="K96" s="94" t="s">
        <v>14523</v>
      </c>
      <c r="L96" s="107">
        <v>3</v>
      </c>
      <c r="M96" s="58">
        <f>L96*312</f>
        <v>936</v>
      </c>
      <c r="N96" s="104"/>
      <c r="O96" s="24" t="s">
        <v>32</v>
      </c>
    </row>
    <row r="97" s="1" customFormat="1" customHeight="1" spans="1:15">
      <c r="A97" s="58">
        <v>92</v>
      </c>
      <c r="B97" s="58" t="s">
        <v>23</v>
      </c>
      <c r="C97" s="58" t="s">
        <v>24</v>
      </c>
      <c r="D97" s="58" t="s">
        <v>25</v>
      </c>
      <c r="E97" s="58" t="s">
        <v>18594</v>
      </c>
      <c r="F97" s="58" t="s">
        <v>18664</v>
      </c>
      <c r="G97" s="93" t="s">
        <v>18699</v>
      </c>
      <c r="H97" s="94" t="s">
        <v>194</v>
      </c>
      <c r="I97" s="85" t="s">
        <v>2203</v>
      </c>
      <c r="J97" s="85" t="s">
        <v>18666</v>
      </c>
      <c r="K97" s="94" t="s">
        <v>14523</v>
      </c>
      <c r="L97" s="107">
        <v>4</v>
      </c>
      <c r="M97" s="58">
        <f>L97*130</f>
        <v>520</v>
      </c>
      <c r="N97" s="104"/>
      <c r="O97" s="24" t="s">
        <v>32</v>
      </c>
    </row>
    <row r="98" s="1" customFormat="1" customHeight="1" spans="1:15">
      <c r="A98" s="58">
        <v>93</v>
      </c>
      <c r="B98" s="58" t="s">
        <v>23</v>
      </c>
      <c r="C98" s="58" t="s">
        <v>24</v>
      </c>
      <c r="D98" s="58" t="s">
        <v>25</v>
      </c>
      <c r="E98" s="58" t="s">
        <v>18594</v>
      </c>
      <c r="F98" s="58" t="s">
        <v>18659</v>
      </c>
      <c r="G98" s="93" t="s">
        <v>18700</v>
      </c>
      <c r="H98" s="94" t="s">
        <v>194</v>
      </c>
      <c r="I98" s="85" t="s">
        <v>2203</v>
      </c>
      <c r="J98" s="85" t="s">
        <v>18661</v>
      </c>
      <c r="K98" s="94" t="s">
        <v>14523</v>
      </c>
      <c r="L98" s="107">
        <v>4</v>
      </c>
      <c r="M98" s="58">
        <f>L98*130</f>
        <v>520</v>
      </c>
      <c r="N98" s="104"/>
      <c r="O98" s="24" t="s">
        <v>32</v>
      </c>
    </row>
    <row r="99" s="1" customFormat="1" customHeight="1" spans="1:15">
      <c r="A99" s="58">
        <v>94</v>
      </c>
      <c r="B99" s="58" t="s">
        <v>23</v>
      </c>
      <c r="C99" s="58" t="s">
        <v>24</v>
      </c>
      <c r="D99" s="58" t="s">
        <v>25</v>
      </c>
      <c r="E99" s="58" t="s">
        <v>18594</v>
      </c>
      <c r="F99" s="58" t="s">
        <v>18639</v>
      </c>
      <c r="G99" s="93" t="s">
        <v>18701</v>
      </c>
      <c r="H99" s="94" t="s">
        <v>51</v>
      </c>
      <c r="I99" s="85" t="s">
        <v>1683</v>
      </c>
      <c r="J99" s="85" t="s">
        <v>18641</v>
      </c>
      <c r="K99" s="94" t="s">
        <v>14523</v>
      </c>
      <c r="L99" s="107">
        <v>3</v>
      </c>
      <c r="M99" s="58">
        <f>L99*312</f>
        <v>936</v>
      </c>
      <c r="N99" s="104"/>
      <c r="O99" s="24" t="s">
        <v>32</v>
      </c>
    </row>
    <row r="100" s="1" customFormat="1" customHeight="1" spans="1:15">
      <c r="A100" s="58">
        <v>95</v>
      </c>
      <c r="B100" s="58" t="s">
        <v>23</v>
      </c>
      <c r="C100" s="58" t="s">
        <v>24</v>
      </c>
      <c r="D100" s="58" t="s">
        <v>25</v>
      </c>
      <c r="E100" s="58" t="s">
        <v>18594</v>
      </c>
      <c r="F100" s="58" t="s">
        <v>18643</v>
      </c>
      <c r="G100" s="93" t="s">
        <v>18702</v>
      </c>
      <c r="H100" s="94" t="s">
        <v>18599</v>
      </c>
      <c r="I100" s="85" t="s">
        <v>2203</v>
      </c>
      <c r="J100" s="85" t="s">
        <v>18645</v>
      </c>
      <c r="K100" s="94" t="s">
        <v>14523</v>
      </c>
      <c r="L100" s="107">
        <v>4</v>
      </c>
      <c r="M100" s="58">
        <f t="shared" ref="M100:M112" si="4">L100*130</f>
        <v>520</v>
      </c>
      <c r="N100" s="104"/>
      <c r="O100" s="24" t="s">
        <v>32</v>
      </c>
    </row>
    <row r="101" s="1" customFormat="1" customHeight="1" spans="1:15">
      <c r="A101" s="58">
        <v>96</v>
      </c>
      <c r="B101" s="58" t="s">
        <v>23</v>
      </c>
      <c r="C101" s="58" t="s">
        <v>24</v>
      </c>
      <c r="D101" s="58" t="s">
        <v>25</v>
      </c>
      <c r="E101" s="58" t="s">
        <v>18594</v>
      </c>
      <c r="F101" s="58" t="s">
        <v>18664</v>
      </c>
      <c r="G101" s="93" t="s">
        <v>18703</v>
      </c>
      <c r="H101" s="94" t="s">
        <v>220</v>
      </c>
      <c r="I101" s="85" t="s">
        <v>2203</v>
      </c>
      <c r="J101" s="85" t="s">
        <v>18666</v>
      </c>
      <c r="K101" s="94" t="s">
        <v>14523</v>
      </c>
      <c r="L101" s="107">
        <v>4</v>
      </c>
      <c r="M101" s="58">
        <f t="shared" si="4"/>
        <v>520</v>
      </c>
      <c r="N101" s="104"/>
      <c r="O101" s="24" t="s">
        <v>32</v>
      </c>
    </row>
    <row r="102" s="1" customFormat="1" customHeight="1" spans="1:15">
      <c r="A102" s="58">
        <v>97</v>
      </c>
      <c r="B102" s="58" t="s">
        <v>23</v>
      </c>
      <c r="C102" s="58" t="s">
        <v>24</v>
      </c>
      <c r="D102" s="58" t="s">
        <v>25</v>
      </c>
      <c r="E102" s="58" t="s">
        <v>18594</v>
      </c>
      <c r="F102" s="58" t="s">
        <v>18643</v>
      </c>
      <c r="G102" s="93" t="s">
        <v>18704</v>
      </c>
      <c r="H102" s="94" t="s">
        <v>18599</v>
      </c>
      <c r="I102" s="85" t="s">
        <v>2557</v>
      </c>
      <c r="J102" s="85" t="s">
        <v>18645</v>
      </c>
      <c r="K102" s="94" t="s">
        <v>14523</v>
      </c>
      <c r="L102" s="107">
        <v>1</v>
      </c>
      <c r="M102" s="58">
        <f t="shared" si="4"/>
        <v>130</v>
      </c>
      <c r="N102" s="104"/>
      <c r="O102" s="24" t="s">
        <v>32</v>
      </c>
    </row>
    <row r="103" s="1" customFormat="1" customHeight="1" spans="1:15">
      <c r="A103" s="58">
        <v>98</v>
      </c>
      <c r="B103" s="58" t="s">
        <v>23</v>
      </c>
      <c r="C103" s="58" t="s">
        <v>24</v>
      </c>
      <c r="D103" s="58" t="s">
        <v>25</v>
      </c>
      <c r="E103" s="58" t="s">
        <v>18594</v>
      </c>
      <c r="F103" s="58" t="s">
        <v>18643</v>
      </c>
      <c r="G103" s="93" t="s">
        <v>18705</v>
      </c>
      <c r="H103" s="94" t="s">
        <v>18599</v>
      </c>
      <c r="I103" s="85" t="s">
        <v>1683</v>
      </c>
      <c r="J103" s="85" t="s">
        <v>18645</v>
      </c>
      <c r="K103" s="94" t="s">
        <v>14523</v>
      </c>
      <c r="L103" s="107">
        <v>3</v>
      </c>
      <c r="M103" s="58">
        <f t="shared" si="4"/>
        <v>390</v>
      </c>
      <c r="N103" s="104"/>
      <c r="O103" s="24" t="s">
        <v>32</v>
      </c>
    </row>
    <row r="104" s="1" customFormat="1" customHeight="1" spans="1:15">
      <c r="A104" s="58">
        <v>99</v>
      </c>
      <c r="B104" s="58" t="s">
        <v>23</v>
      </c>
      <c r="C104" s="58" t="s">
        <v>24</v>
      </c>
      <c r="D104" s="58" t="s">
        <v>25</v>
      </c>
      <c r="E104" s="58" t="s">
        <v>18594</v>
      </c>
      <c r="F104" s="58" t="s">
        <v>18639</v>
      </c>
      <c r="G104" s="93" t="s">
        <v>18706</v>
      </c>
      <c r="H104" s="94" t="s">
        <v>194</v>
      </c>
      <c r="I104" s="85" t="s">
        <v>2605</v>
      </c>
      <c r="J104" s="85" t="s">
        <v>18641</v>
      </c>
      <c r="K104" s="94" t="s">
        <v>14523</v>
      </c>
      <c r="L104" s="107">
        <v>2</v>
      </c>
      <c r="M104" s="58">
        <f t="shared" si="4"/>
        <v>260</v>
      </c>
      <c r="N104" s="104"/>
      <c r="O104" s="24" t="s">
        <v>32</v>
      </c>
    </row>
    <row r="105" s="1" customFormat="1" customHeight="1" spans="1:15">
      <c r="A105" s="58">
        <v>100</v>
      </c>
      <c r="B105" s="58" t="s">
        <v>23</v>
      </c>
      <c r="C105" s="58" t="s">
        <v>24</v>
      </c>
      <c r="D105" s="58" t="s">
        <v>25</v>
      </c>
      <c r="E105" s="58" t="s">
        <v>18594</v>
      </c>
      <c r="F105" s="58" t="s">
        <v>18664</v>
      </c>
      <c r="G105" s="93" t="s">
        <v>18707</v>
      </c>
      <c r="H105" s="94" t="s">
        <v>194</v>
      </c>
      <c r="I105" s="85" t="s">
        <v>2605</v>
      </c>
      <c r="J105" s="85" t="s">
        <v>18666</v>
      </c>
      <c r="K105" s="94" t="s">
        <v>14523</v>
      </c>
      <c r="L105" s="107">
        <v>2</v>
      </c>
      <c r="M105" s="58">
        <f t="shared" si="4"/>
        <v>260</v>
      </c>
      <c r="N105" s="104"/>
      <c r="O105" s="24" t="s">
        <v>32</v>
      </c>
    </row>
    <row r="106" s="1" customFormat="1" customHeight="1" spans="1:15">
      <c r="A106" s="58">
        <v>101</v>
      </c>
      <c r="B106" s="58" t="s">
        <v>23</v>
      </c>
      <c r="C106" s="58" t="s">
        <v>24</v>
      </c>
      <c r="D106" s="58" t="s">
        <v>25</v>
      </c>
      <c r="E106" s="58" t="s">
        <v>18594</v>
      </c>
      <c r="F106" s="58" t="s">
        <v>18659</v>
      </c>
      <c r="G106" s="93" t="s">
        <v>18708</v>
      </c>
      <c r="H106" s="94" t="s">
        <v>194</v>
      </c>
      <c r="I106" s="85" t="s">
        <v>3158</v>
      </c>
      <c r="J106" s="85" t="s">
        <v>18661</v>
      </c>
      <c r="K106" s="94" t="s">
        <v>14523</v>
      </c>
      <c r="L106" s="107">
        <v>7</v>
      </c>
      <c r="M106" s="58">
        <f t="shared" si="4"/>
        <v>910</v>
      </c>
      <c r="N106" s="104"/>
      <c r="O106" s="24" t="s">
        <v>32</v>
      </c>
    </row>
    <row r="107" s="1" customFormat="1" customHeight="1" spans="1:15">
      <c r="A107" s="58">
        <v>102</v>
      </c>
      <c r="B107" s="58" t="s">
        <v>23</v>
      </c>
      <c r="C107" s="58" t="s">
        <v>24</v>
      </c>
      <c r="D107" s="58" t="s">
        <v>25</v>
      </c>
      <c r="E107" s="58" t="s">
        <v>18594</v>
      </c>
      <c r="F107" s="58" t="s">
        <v>18639</v>
      </c>
      <c r="G107" s="93" t="s">
        <v>18709</v>
      </c>
      <c r="H107" s="94" t="s">
        <v>18599</v>
      </c>
      <c r="I107" s="85" t="s">
        <v>3169</v>
      </c>
      <c r="J107" s="85" t="s">
        <v>18641</v>
      </c>
      <c r="K107" s="94" t="s">
        <v>14523</v>
      </c>
      <c r="L107" s="107">
        <v>4</v>
      </c>
      <c r="M107" s="58">
        <f t="shared" si="4"/>
        <v>520</v>
      </c>
      <c r="N107" s="104"/>
      <c r="O107" s="24" t="s">
        <v>32</v>
      </c>
    </row>
    <row r="108" s="1" customFormat="1" customHeight="1" spans="1:15">
      <c r="A108" s="58">
        <v>103</v>
      </c>
      <c r="B108" s="58" t="s">
        <v>23</v>
      </c>
      <c r="C108" s="58" t="s">
        <v>24</v>
      </c>
      <c r="D108" s="58" t="s">
        <v>25</v>
      </c>
      <c r="E108" s="58" t="s">
        <v>18594</v>
      </c>
      <c r="F108" s="58" t="s">
        <v>18659</v>
      </c>
      <c r="G108" s="93" t="s">
        <v>18710</v>
      </c>
      <c r="H108" s="94" t="s">
        <v>194</v>
      </c>
      <c r="I108" s="85" t="s">
        <v>3169</v>
      </c>
      <c r="J108" s="85" t="s">
        <v>18661</v>
      </c>
      <c r="K108" s="94" t="s">
        <v>14523</v>
      </c>
      <c r="L108" s="107">
        <v>5</v>
      </c>
      <c r="M108" s="58">
        <f t="shared" si="4"/>
        <v>650</v>
      </c>
      <c r="N108" s="104"/>
      <c r="O108" s="24" t="s">
        <v>32</v>
      </c>
    </row>
    <row r="109" s="1" customFormat="1" customHeight="1" spans="1:15">
      <c r="A109" s="58">
        <v>104</v>
      </c>
      <c r="B109" s="58" t="s">
        <v>23</v>
      </c>
      <c r="C109" s="58" t="s">
        <v>24</v>
      </c>
      <c r="D109" s="58" t="s">
        <v>25</v>
      </c>
      <c r="E109" s="58" t="s">
        <v>18594</v>
      </c>
      <c r="F109" s="58" t="s">
        <v>18659</v>
      </c>
      <c r="G109" s="93" t="s">
        <v>18711</v>
      </c>
      <c r="H109" s="94" t="s">
        <v>194</v>
      </c>
      <c r="I109" s="85" t="s">
        <v>3169</v>
      </c>
      <c r="J109" s="85" t="s">
        <v>18661</v>
      </c>
      <c r="K109" s="94" t="s">
        <v>14523</v>
      </c>
      <c r="L109" s="107">
        <v>5</v>
      </c>
      <c r="M109" s="58">
        <f t="shared" si="4"/>
        <v>650</v>
      </c>
      <c r="N109" s="104"/>
      <c r="O109" s="24" t="s">
        <v>32</v>
      </c>
    </row>
    <row r="110" s="1" customFormat="1" customHeight="1" spans="1:15">
      <c r="A110" s="58">
        <v>105</v>
      </c>
      <c r="B110" s="58" t="s">
        <v>23</v>
      </c>
      <c r="C110" s="58" t="s">
        <v>24</v>
      </c>
      <c r="D110" s="58" t="s">
        <v>25</v>
      </c>
      <c r="E110" s="58" t="s">
        <v>18594</v>
      </c>
      <c r="F110" s="58" t="s">
        <v>18664</v>
      </c>
      <c r="G110" s="93" t="s">
        <v>18712</v>
      </c>
      <c r="H110" s="94" t="s">
        <v>194</v>
      </c>
      <c r="I110" s="85" t="s">
        <v>2203</v>
      </c>
      <c r="J110" s="85" t="s">
        <v>18666</v>
      </c>
      <c r="K110" s="94" t="s">
        <v>14523</v>
      </c>
      <c r="L110" s="107">
        <v>4</v>
      </c>
      <c r="M110" s="58">
        <f t="shared" si="4"/>
        <v>520</v>
      </c>
      <c r="N110" s="104"/>
      <c r="O110" s="24" t="s">
        <v>32</v>
      </c>
    </row>
    <row r="111" s="1" customFormat="1" customHeight="1" spans="1:15">
      <c r="A111" s="58">
        <v>106</v>
      </c>
      <c r="B111" s="58" t="s">
        <v>23</v>
      </c>
      <c r="C111" s="58" t="s">
        <v>24</v>
      </c>
      <c r="D111" s="58" t="s">
        <v>25</v>
      </c>
      <c r="E111" s="58" t="s">
        <v>18594</v>
      </c>
      <c r="F111" s="58" t="s">
        <v>18664</v>
      </c>
      <c r="G111" s="93" t="s">
        <v>18713</v>
      </c>
      <c r="H111" s="94" t="s">
        <v>220</v>
      </c>
      <c r="I111" s="85" t="s">
        <v>2605</v>
      </c>
      <c r="J111" s="85" t="s">
        <v>18666</v>
      </c>
      <c r="K111" s="94" t="s">
        <v>14523</v>
      </c>
      <c r="L111" s="107">
        <v>2</v>
      </c>
      <c r="M111" s="58">
        <f t="shared" si="4"/>
        <v>260</v>
      </c>
      <c r="N111" s="104"/>
      <c r="O111" s="24" t="s">
        <v>32</v>
      </c>
    </row>
    <row r="112" s="1" customFormat="1" customHeight="1" spans="1:15">
      <c r="A112" s="58">
        <v>107</v>
      </c>
      <c r="B112" s="58" t="s">
        <v>23</v>
      </c>
      <c r="C112" s="58" t="s">
        <v>24</v>
      </c>
      <c r="D112" s="58" t="s">
        <v>25</v>
      </c>
      <c r="E112" s="58" t="s">
        <v>18594</v>
      </c>
      <c r="F112" s="58" t="s">
        <v>18643</v>
      </c>
      <c r="G112" s="93" t="s">
        <v>18714</v>
      </c>
      <c r="H112" s="94" t="s">
        <v>18599</v>
      </c>
      <c r="I112" s="85" t="s">
        <v>2605</v>
      </c>
      <c r="J112" s="85" t="s">
        <v>18645</v>
      </c>
      <c r="K112" s="94" t="s">
        <v>14523</v>
      </c>
      <c r="L112" s="107">
        <v>2</v>
      </c>
      <c r="M112" s="58">
        <f t="shared" si="4"/>
        <v>260</v>
      </c>
      <c r="N112" s="104"/>
      <c r="O112" s="24" t="s">
        <v>32</v>
      </c>
    </row>
    <row r="113" s="1" customFormat="1" customHeight="1" spans="1:15">
      <c r="A113" s="58">
        <v>108</v>
      </c>
      <c r="B113" s="58" t="s">
        <v>23</v>
      </c>
      <c r="C113" s="58" t="s">
        <v>24</v>
      </c>
      <c r="D113" s="58" t="s">
        <v>25</v>
      </c>
      <c r="E113" s="58" t="s">
        <v>18594</v>
      </c>
      <c r="F113" s="58" t="s">
        <v>18639</v>
      </c>
      <c r="G113" s="93" t="s">
        <v>18715</v>
      </c>
      <c r="H113" s="94" t="s">
        <v>220</v>
      </c>
      <c r="I113" s="85" t="s">
        <v>2605</v>
      </c>
      <c r="J113" s="85" t="s">
        <v>18641</v>
      </c>
      <c r="K113" s="94" t="s">
        <v>14523</v>
      </c>
      <c r="L113" s="107">
        <v>2</v>
      </c>
      <c r="M113" s="58">
        <f>L113*312</f>
        <v>624</v>
      </c>
      <c r="N113" s="104"/>
      <c r="O113" s="24" t="s">
        <v>32</v>
      </c>
    </row>
    <row r="114" s="1" customFormat="1" customHeight="1" spans="1:15">
      <c r="A114" s="58">
        <v>109</v>
      </c>
      <c r="B114" s="58" t="s">
        <v>23</v>
      </c>
      <c r="C114" s="58" t="s">
        <v>24</v>
      </c>
      <c r="D114" s="58" t="s">
        <v>25</v>
      </c>
      <c r="E114" s="58" t="s">
        <v>18594</v>
      </c>
      <c r="F114" s="58" t="s">
        <v>18639</v>
      </c>
      <c r="G114" s="93" t="s">
        <v>18716</v>
      </c>
      <c r="H114" s="94" t="s">
        <v>18599</v>
      </c>
      <c r="I114" s="85" t="s">
        <v>3169</v>
      </c>
      <c r="J114" s="85" t="s">
        <v>18641</v>
      </c>
      <c r="K114" s="94" t="s">
        <v>14523</v>
      </c>
      <c r="L114" s="107">
        <v>5</v>
      </c>
      <c r="M114" s="58">
        <f t="shared" ref="M114:M145" si="5">L114*130</f>
        <v>650</v>
      </c>
      <c r="N114" s="104" t="s">
        <v>9991</v>
      </c>
      <c r="O114" s="24" t="s">
        <v>32</v>
      </c>
    </row>
    <row r="115" s="1" customFormat="1" customHeight="1" spans="1:15">
      <c r="A115" s="58">
        <v>110</v>
      </c>
      <c r="B115" s="58" t="s">
        <v>23</v>
      </c>
      <c r="C115" s="58" t="s">
        <v>24</v>
      </c>
      <c r="D115" s="58" t="s">
        <v>25</v>
      </c>
      <c r="E115" s="58" t="s">
        <v>18594</v>
      </c>
      <c r="F115" s="58" t="s">
        <v>18643</v>
      </c>
      <c r="G115" s="93" t="s">
        <v>18717</v>
      </c>
      <c r="H115" s="94" t="s">
        <v>18599</v>
      </c>
      <c r="I115" s="85" t="s">
        <v>1683</v>
      </c>
      <c r="J115" s="85" t="s">
        <v>18645</v>
      </c>
      <c r="K115" s="94" t="s">
        <v>14523</v>
      </c>
      <c r="L115" s="107">
        <v>3</v>
      </c>
      <c r="M115" s="58">
        <f t="shared" si="5"/>
        <v>390</v>
      </c>
      <c r="N115" s="104"/>
      <c r="O115" s="24" t="s">
        <v>32</v>
      </c>
    </row>
    <row r="116" s="1" customFormat="1" customHeight="1" spans="1:15">
      <c r="A116" s="58">
        <v>111</v>
      </c>
      <c r="B116" s="58" t="s">
        <v>23</v>
      </c>
      <c r="C116" s="58" t="s">
        <v>24</v>
      </c>
      <c r="D116" s="58" t="s">
        <v>25</v>
      </c>
      <c r="E116" s="58" t="s">
        <v>18594</v>
      </c>
      <c r="F116" s="58" t="s">
        <v>18639</v>
      </c>
      <c r="G116" s="93" t="s">
        <v>18718</v>
      </c>
      <c r="H116" s="94" t="s">
        <v>194</v>
      </c>
      <c r="I116" s="85" t="s">
        <v>3164</v>
      </c>
      <c r="J116" s="85" t="s">
        <v>18641</v>
      </c>
      <c r="K116" s="94" t="s">
        <v>14523</v>
      </c>
      <c r="L116" s="107">
        <v>4</v>
      </c>
      <c r="M116" s="58">
        <f t="shared" si="5"/>
        <v>520</v>
      </c>
      <c r="N116" s="104"/>
      <c r="O116" s="24" t="s">
        <v>32</v>
      </c>
    </row>
    <row r="117" s="1" customFormat="1" customHeight="1" spans="1:15">
      <c r="A117" s="58">
        <v>112</v>
      </c>
      <c r="B117" s="58" t="s">
        <v>23</v>
      </c>
      <c r="C117" s="58" t="s">
        <v>24</v>
      </c>
      <c r="D117" s="58" t="s">
        <v>25</v>
      </c>
      <c r="E117" s="58" t="s">
        <v>18594</v>
      </c>
      <c r="F117" s="58" t="s">
        <v>18639</v>
      </c>
      <c r="G117" s="93" t="s">
        <v>18719</v>
      </c>
      <c r="H117" s="94" t="s">
        <v>18599</v>
      </c>
      <c r="I117" s="85" t="s">
        <v>2203</v>
      </c>
      <c r="J117" s="85" t="s">
        <v>18641</v>
      </c>
      <c r="K117" s="94" t="s">
        <v>14523</v>
      </c>
      <c r="L117" s="107">
        <v>4</v>
      </c>
      <c r="M117" s="58">
        <f t="shared" si="5"/>
        <v>520</v>
      </c>
      <c r="N117" s="104"/>
      <c r="O117" s="24" t="s">
        <v>32</v>
      </c>
    </row>
    <row r="118" s="1" customFormat="1" customHeight="1" spans="1:15">
      <c r="A118" s="58">
        <v>113</v>
      </c>
      <c r="B118" s="58" t="s">
        <v>23</v>
      </c>
      <c r="C118" s="58" t="s">
        <v>24</v>
      </c>
      <c r="D118" s="58" t="s">
        <v>25</v>
      </c>
      <c r="E118" s="58" t="s">
        <v>18594</v>
      </c>
      <c r="F118" s="58" t="s">
        <v>18643</v>
      </c>
      <c r="G118" s="93" t="s">
        <v>18720</v>
      </c>
      <c r="H118" s="94" t="s">
        <v>18599</v>
      </c>
      <c r="I118" s="85" t="s">
        <v>2203</v>
      </c>
      <c r="J118" s="85" t="s">
        <v>18645</v>
      </c>
      <c r="K118" s="94" t="s">
        <v>14523</v>
      </c>
      <c r="L118" s="107">
        <v>4</v>
      </c>
      <c r="M118" s="58">
        <f t="shared" si="5"/>
        <v>520</v>
      </c>
      <c r="N118" s="104"/>
      <c r="O118" s="24" t="s">
        <v>32</v>
      </c>
    </row>
    <row r="119" s="1" customFormat="1" customHeight="1" spans="1:15">
      <c r="A119" s="58">
        <v>114</v>
      </c>
      <c r="B119" s="58" t="s">
        <v>23</v>
      </c>
      <c r="C119" s="58" t="s">
        <v>24</v>
      </c>
      <c r="D119" s="58" t="s">
        <v>25</v>
      </c>
      <c r="E119" s="58" t="s">
        <v>18594</v>
      </c>
      <c r="F119" s="58" t="s">
        <v>18639</v>
      </c>
      <c r="G119" s="93" t="s">
        <v>18721</v>
      </c>
      <c r="H119" s="94" t="s">
        <v>194</v>
      </c>
      <c r="I119" s="85" t="s">
        <v>1683</v>
      </c>
      <c r="J119" s="85" t="s">
        <v>18641</v>
      </c>
      <c r="K119" s="94" t="s">
        <v>14523</v>
      </c>
      <c r="L119" s="107">
        <v>2</v>
      </c>
      <c r="M119" s="58">
        <f t="shared" si="5"/>
        <v>260</v>
      </c>
      <c r="N119" s="104"/>
      <c r="O119" s="24" t="s">
        <v>32</v>
      </c>
    </row>
    <row r="120" s="1" customFormat="1" customHeight="1" spans="1:15">
      <c r="A120" s="58">
        <v>115</v>
      </c>
      <c r="B120" s="58" t="s">
        <v>23</v>
      </c>
      <c r="C120" s="58" t="s">
        <v>24</v>
      </c>
      <c r="D120" s="58" t="s">
        <v>25</v>
      </c>
      <c r="E120" s="58" t="s">
        <v>18594</v>
      </c>
      <c r="F120" s="58" t="s">
        <v>18664</v>
      </c>
      <c r="G120" s="93" t="s">
        <v>18722</v>
      </c>
      <c r="H120" s="94" t="s">
        <v>194</v>
      </c>
      <c r="I120" s="85" t="s">
        <v>1683</v>
      </c>
      <c r="J120" s="85" t="s">
        <v>18666</v>
      </c>
      <c r="K120" s="94" t="s">
        <v>14523</v>
      </c>
      <c r="L120" s="107">
        <v>3</v>
      </c>
      <c r="M120" s="58">
        <f t="shared" si="5"/>
        <v>390</v>
      </c>
      <c r="N120" s="104"/>
      <c r="O120" s="24" t="s">
        <v>32</v>
      </c>
    </row>
    <row r="121" s="1" customFormat="1" customHeight="1" spans="1:15">
      <c r="A121" s="58">
        <v>116</v>
      </c>
      <c r="B121" s="58" t="s">
        <v>23</v>
      </c>
      <c r="C121" s="58" t="s">
        <v>24</v>
      </c>
      <c r="D121" s="58" t="s">
        <v>25</v>
      </c>
      <c r="E121" s="58" t="s">
        <v>18594</v>
      </c>
      <c r="F121" s="58" t="s">
        <v>18723</v>
      </c>
      <c r="G121" s="93" t="s">
        <v>18724</v>
      </c>
      <c r="H121" s="94" t="s">
        <v>220</v>
      </c>
      <c r="I121" s="85" t="s">
        <v>2203</v>
      </c>
      <c r="J121" s="85" t="s">
        <v>18725</v>
      </c>
      <c r="K121" s="94" t="s">
        <v>14523</v>
      </c>
      <c r="L121" s="107">
        <v>4</v>
      </c>
      <c r="M121" s="58">
        <f t="shared" si="5"/>
        <v>520</v>
      </c>
      <c r="N121" s="104"/>
      <c r="O121" s="24" t="s">
        <v>32</v>
      </c>
    </row>
    <row r="122" s="1" customFormat="1" customHeight="1" spans="1:15">
      <c r="A122" s="58">
        <v>117</v>
      </c>
      <c r="B122" s="58" t="s">
        <v>23</v>
      </c>
      <c r="C122" s="58" t="s">
        <v>24</v>
      </c>
      <c r="D122" s="58" t="s">
        <v>25</v>
      </c>
      <c r="E122" s="58" t="s">
        <v>18594</v>
      </c>
      <c r="F122" s="58" t="s">
        <v>18643</v>
      </c>
      <c r="G122" s="93" t="s">
        <v>18726</v>
      </c>
      <c r="H122" s="94" t="s">
        <v>18599</v>
      </c>
      <c r="I122" s="85" t="s">
        <v>2203</v>
      </c>
      <c r="J122" s="85" t="s">
        <v>18645</v>
      </c>
      <c r="K122" s="94" t="s">
        <v>14523</v>
      </c>
      <c r="L122" s="107">
        <v>4</v>
      </c>
      <c r="M122" s="58">
        <f t="shared" si="5"/>
        <v>520</v>
      </c>
      <c r="N122" s="104"/>
      <c r="O122" s="24" t="s">
        <v>32</v>
      </c>
    </row>
    <row r="123" s="1" customFormat="1" customHeight="1" spans="1:15">
      <c r="A123" s="58">
        <v>118</v>
      </c>
      <c r="B123" s="58" t="s">
        <v>23</v>
      </c>
      <c r="C123" s="58" t="s">
        <v>24</v>
      </c>
      <c r="D123" s="58" t="s">
        <v>25</v>
      </c>
      <c r="E123" s="58" t="s">
        <v>18594</v>
      </c>
      <c r="F123" s="58" t="s">
        <v>18659</v>
      </c>
      <c r="G123" s="93" t="s">
        <v>18727</v>
      </c>
      <c r="H123" s="94" t="s">
        <v>194</v>
      </c>
      <c r="I123" s="85" t="s">
        <v>2203</v>
      </c>
      <c r="J123" s="85" t="s">
        <v>18661</v>
      </c>
      <c r="K123" s="94" t="s">
        <v>14523</v>
      </c>
      <c r="L123" s="107">
        <v>4</v>
      </c>
      <c r="M123" s="58">
        <f t="shared" si="5"/>
        <v>520</v>
      </c>
      <c r="N123" s="104"/>
      <c r="O123" s="24" t="s">
        <v>32</v>
      </c>
    </row>
    <row r="124" s="1" customFormat="1" customHeight="1" spans="1:15">
      <c r="A124" s="58">
        <v>119</v>
      </c>
      <c r="B124" s="58" t="s">
        <v>23</v>
      </c>
      <c r="C124" s="58" t="s">
        <v>24</v>
      </c>
      <c r="D124" s="58" t="s">
        <v>25</v>
      </c>
      <c r="E124" s="58" t="s">
        <v>18594</v>
      </c>
      <c r="F124" s="58" t="s">
        <v>18664</v>
      </c>
      <c r="G124" s="93" t="s">
        <v>18728</v>
      </c>
      <c r="H124" s="94" t="s">
        <v>194</v>
      </c>
      <c r="I124" s="85" t="s">
        <v>3252</v>
      </c>
      <c r="J124" s="85" t="s">
        <v>18666</v>
      </c>
      <c r="K124" s="94" t="s">
        <v>14523</v>
      </c>
      <c r="L124" s="107">
        <v>7</v>
      </c>
      <c r="M124" s="58">
        <f t="shared" si="5"/>
        <v>910</v>
      </c>
      <c r="N124" s="104"/>
      <c r="O124" s="24" t="s">
        <v>32</v>
      </c>
    </row>
    <row r="125" s="1" customFormat="1" customHeight="1" spans="1:15">
      <c r="A125" s="58">
        <v>120</v>
      </c>
      <c r="B125" s="58" t="s">
        <v>23</v>
      </c>
      <c r="C125" s="58" t="s">
        <v>24</v>
      </c>
      <c r="D125" s="58" t="s">
        <v>25</v>
      </c>
      <c r="E125" s="58" t="s">
        <v>18594</v>
      </c>
      <c r="F125" s="58" t="s">
        <v>18639</v>
      </c>
      <c r="G125" s="93" t="s">
        <v>18729</v>
      </c>
      <c r="H125" s="94" t="s">
        <v>194</v>
      </c>
      <c r="I125" s="85" t="s">
        <v>3169</v>
      </c>
      <c r="J125" s="85" t="s">
        <v>18641</v>
      </c>
      <c r="K125" s="94" t="s">
        <v>14523</v>
      </c>
      <c r="L125" s="107">
        <v>4</v>
      </c>
      <c r="M125" s="58">
        <f t="shared" si="5"/>
        <v>520</v>
      </c>
      <c r="N125" s="104"/>
      <c r="O125" s="24" t="s">
        <v>32</v>
      </c>
    </row>
    <row r="126" s="1" customFormat="1" customHeight="1" spans="1:15">
      <c r="A126" s="58">
        <v>121</v>
      </c>
      <c r="B126" s="58" t="s">
        <v>23</v>
      </c>
      <c r="C126" s="58" t="s">
        <v>24</v>
      </c>
      <c r="D126" s="58" t="s">
        <v>25</v>
      </c>
      <c r="E126" s="58" t="s">
        <v>18594</v>
      </c>
      <c r="F126" s="58" t="s">
        <v>18664</v>
      </c>
      <c r="G126" s="93" t="s">
        <v>18730</v>
      </c>
      <c r="H126" s="94" t="s">
        <v>220</v>
      </c>
      <c r="I126" s="85" t="s">
        <v>2605</v>
      </c>
      <c r="J126" s="85" t="s">
        <v>18666</v>
      </c>
      <c r="K126" s="94" t="s">
        <v>14523</v>
      </c>
      <c r="L126" s="107">
        <v>2</v>
      </c>
      <c r="M126" s="58">
        <f t="shared" si="5"/>
        <v>260</v>
      </c>
      <c r="N126" s="104"/>
      <c r="O126" s="24" t="s">
        <v>32</v>
      </c>
    </row>
    <row r="127" s="1" customFormat="1" customHeight="1" spans="1:15">
      <c r="A127" s="58">
        <v>122</v>
      </c>
      <c r="B127" s="58" t="s">
        <v>23</v>
      </c>
      <c r="C127" s="58" t="s">
        <v>24</v>
      </c>
      <c r="D127" s="58" t="s">
        <v>25</v>
      </c>
      <c r="E127" s="58" t="s">
        <v>18594</v>
      </c>
      <c r="F127" s="58" t="s">
        <v>18664</v>
      </c>
      <c r="G127" s="93" t="s">
        <v>18731</v>
      </c>
      <c r="H127" s="94" t="s">
        <v>194</v>
      </c>
      <c r="I127" s="85" t="s">
        <v>1683</v>
      </c>
      <c r="J127" s="85" t="s">
        <v>18666</v>
      </c>
      <c r="K127" s="94" t="s">
        <v>14523</v>
      </c>
      <c r="L127" s="107">
        <v>3</v>
      </c>
      <c r="M127" s="58">
        <f t="shared" si="5"/>
        <v>390</v>
      </c>
      <c r="N127" s="104"/>
      <c r="O127" s="24" t="s">
        <v>32</v>
      </c>
    </row>
    <row r="128" s="1" customFormat="1" customHeight="1" spans="1:15">
      <c r="A128" s="58">
        <v>123</v>
      </c>
      <c r="B128" s="58" t="s">
        <v>23</v>
      </c>
      <c r="C128" s="58" t="s">
        <v>24</v>
      </c>
      <c r="D128" s="58" t="s">
        <v>25</v>
      </c>
      <c r="E128" s="58" t="s">
        <v>18594</v>
      </c>
      <c r="F128" s="58" t="s">
        <v>18659</v>
      </c>
      <c r="G128" s="93" t="s">
        <v>18732</v>
      </c>
      <c r="H128" s="94" t="s">
        <v>194</v>
      </c>
      <c r="I128" s="85" t="s">
        <v>1683</v>
      </c>
      <c r="J128" s="85" t="s">
        <v>18661</v>
      </c>
      <c r="K128" s="94" t="s">
        <v>14523</v>
      </c>
      <c r="L128" s="107">
        <v>3</v>
      </c>
      <c r="M128" s="58">
        <f t="shared" si="5"/>
        <v>390</v>
      </c>
      <c r="N128" s="104"/>
      <c r="O128" s="24" t="s">
        <v>32</v>
      </c>
    </row>
    <row r="129" s="1" customFormat="1" customHeight="1" spans="1:15">
      <c r="A129" s="58">
        <v>124</v>
      </c>
      <c r="B129" s="58" t="s">
        <v>23</v>
      </c>
      <c r="C129" s="58" t="s">
        <v>24</v>
      </c>
      <c r="D129" s="58" t="s">
        <v>25</v>
      </c>
      <c r="E129" s="58" t="s">
        <v>18594</v>
      </c>
      <c r="F129" s="58" t="s">
        <v>18664</v>
      </c>
      <c r="G129" s="93" t="s">
        <v>18733</v>
      </c>
      <c r="H129" s="94" t="s">
        <v>194</v>
      </c>
      <c r="I129" s="85" t="s">
        <v>1683</v>
      </c>
      <c r="J129" s="85" t="s">
        <v>18666</v>
      </c>
      <c r="K129" s="94" t="s">
        <v>14523</v>
      </c>
      <c r="L129" s="107">
        <v>3</v>
      </c>
      <c r="M129" s="58">
        <f t="shared" si="5"/>
        <v>390</v>
      </c>
      <c r="N129" s="104"/>
      <c r="O129" s="24" t="s">
        <v>32</v>
      </c>
    </row>
    <row r="130" s="1" customFormat="1" customHeight="1" spans="1:15">
      <c r="A130" s="58">
        <v>125</v>
      </c>
      <c r="B130" s="58" t="s">
        <v>23</v>
      </c>
      <c r="C130" s="58" t="s">
        <v>24</v>
      </c>
      <c r="D130" s="58" t="s">
        <v>25</v>
      </c>
      <c r="E130" s="58" t="s">
        <v>18594</v>
      </c>
      <c r="F130" s="58" t="s">
        <v>18639</v>
      </c>
      <c r="G130" s="93" t="s">
        <v>18734</v>
      </c>
      <c r="H130" s="94" t="s">
        <v>18599</v>
      </c>
      <c r="I130" s="85" t="s">
        <v>1683</v>
      </c>
      <c r="J130" s="85" t="s">
        <v>18641</v>
      </c>
      <c r="K130" s="94" t="s">
        <v>14523</v>
      </c>
      <c r="L130" s="107">
        <v>3</v>
      </c>
      <c r="M130" s="58">
        <f t="shared" si="5"/>
        <v>390</v>
      </c>
      <c r="N130" s="104"/>
      <c r="O130" s="24" t="s">
        <v>32</v>
      </c>
    </row>
    <row r="131" s="1" customFormat="1" customHeight="1" spans="1:15">
      <c r="A131" s="58">
        <v>126</v>
      </c>
      <c r="B131" s="58" t="s">
        <v>23</v>
      </c>
      <c r="C131" s="58" t="s">
        <v>24</v>
      </c>
      <c r="D131" s="58" t="s">
        <v>25</v>
      </c>
      <c r="E131" s="58" t="s">
        <v>18594</v>
      </c>
      <c r="F131" s="58" t="s">
        <v>18664</v>
      </c>
      <c r="G131" s="93" t="s">
        <v>18735</v>
      </c>
      <c r="H131" s="94" t="s">
        <v>220</v>
      </c>
      <c r="I131" s="85" t="s">
        <v>1683</v>
      </c>
      <c r="J131" s="85" t="s">
        <v>18666</v>
      </c>
      <c r="K131" s="94" t="s">
        <v>14523</v>
      </c>
      <c r="L131" s="107">
        <v>3</v>
      </c>
      <c r="M131" s="58">
        <f t="shared" si="5"/>
        <v>390</v>
      </c>
      <c r="N131" s="104"/>
      <c r="O131" s="24" t="s">
        <v>32</v>
      </c>
    </row>
    <row r="132" s="1" customFormat="1" customHeight="1" spans="1:15">
      <c r="A132" s="58">
        <v>127</v>
      </c>
      <c r="B132" s="58" t="s">
        <v>23</v>
      </c>
      <c r="C132" s="58" t="s">
        <v>24</v>
      </c>
      <c r="D132" s="58" t="s">
        <v>25</v>
      </c>
      <c r="E132" s="58" t="s">
        <v>18594</v>
      </c>
      <c r="F132" s="58" t="s">
        <v>18664</v>
      </c>
      <c r="G132" s="93" t="s">
        <v>18736</v>
      </c>
      <c r="H132" s="94" t="s">
        <v>194</v>
      </c>
      <c r="I132" s="85" t="s">
        <v>3169</v>
      </c>
      <c r="J132" s="85" t="s">
        <v>18666</v>
      </c>
      <c r="K132" s="94" t="s">
        <v>14523</v>
      </c>
      <c r="L132" s="107">
        <v>5</v>
      </c>
      <c r="M132" s="58">
        <f t="shared" si="5"/>
        <v>650</v>
      </c>
      <c r="N132" s="104"/>
      <c r="O132" s="24" t="s">
        <v>32</v>
      </c>
    </row>
    <row r="133" s="1" customFormat="1" customHeight="1" spans="1:15">
      <c r="A133" s="58">
        <v>128</v>
      </c>
      <c r="B133" s="58" t="s">
        <v>23</v>
      </c>
      <c r="C133" s="58" t="s">
        <v>24</v>
      </c>
      <c r="D133" s="58" t="s">
        <v>25</v>
      </c>
      <c r="E133" s="58" t="s">
        <v>18594</v>
      </c>
      <c r="F133" s="58" t="s">
        <v>18659</v>
      </c>
      <c r="G133" s="93" t="s">
        <v>18737</v>
      </c>
      <c r="H133" s="94" t="s">
        <v>18599</v>
      </c>
      <c r="I133" s="85" t="s">
        <v>2605</v>
      </c>
      <c r="J133" s="85" t="s">
        <v>18661</v>
      </c>
      <c r="K133" s="94" t="s">
        <v>14523</v>
      </c>
      <c r="L133" s="107">
        <v>2</v>
      </c>
      <c r="M133" s="58">
        <f t="shared" si="5"/>
        <v>260</v>
      </c>
      <c r="N133" s="104"/>
      <c r="O133" s="24" t="s">
        <v>32</v>
      </c>
    </row>
    <row r="134" s="1" customFormat="1" customHeight="1" spans="1:15">
      <c r="A134" s="58">
        <v>129</v>
      </c>
      <c r="B134" s="58" t="s">
        <v>23</v>
      </c>
      <c r="C134" s="58" t="s">
        <v>24</v>
      </c>
      <c r="D134" s="58" t="s">
        <v>25</v>
      </c>
      <c r="E134" s="58" t="s">
        <v>18594</v>
      </c>
      <c r="F134" s="58" t="s">
        <v>18643</v>
      </c>
      <c r="G134" s="93" t="s">
        <v>18738</v>
      </c>
      <c r="H134" s="94" t="s">
        <v>18599</v>
      </c>
      <c r="I134" s="85" t="s">
        <v>2605</v>
      </c>
      <c r="J134" s="85" t="s">
        <v>18645</v>
      </c>
      <c r="K134" s="94" t="s">
        <v>14523</v>
      </c>
      <c r="L134" s="107">
        <v>2</v>
      </c>
      <c r="M134" s="58">
        <f t="shared" si="5"/>
        <v>260</v>
      </c>
      <c r="N134" s="104"/>
      <c r="O134" s="24" t="s">
        <v>32</v>
      </c>
    </row>
    <row r="135" s="1" customFormat="1" customHeight="1" spans="1:15">
      <c r="A135" s="58">
        <v>130</v>
      </c>
      <c r="B135" s="58" t="s">
        <v>23</v>
      </c>
      <c r="C135" s="58" t="s">
        <v>24</v>
      </c>
      <c r="D135" s="58" t="s">
        <v>25</v>
      </c>
      <c r="E135" s="58" t="s">
        <v>18594</v>
      </c>
      <c r="F135" s="58" t="s">
        <v>18659</v>
      </c>
      <c r="G135" s="93" t="s">
        <v>18739</v>
      </c>
      <c r="H135" s="94" t="s">
        <v>18599</v>
      </c>
      <c r="I135" s="85" t="s">
        <v>2605</v>
      </c>
      <c r="J135" s="85" t="s">
        <v>18661</v>
      </c>
      <c r="K135" s="94" t="s">
        <v>14523</v>
      </c>
      <c r="L135" s="107">
        <v>2</v>
      </c>
      <c r="M135" s="58">
        <f t="shared" si="5"/>
        <v>260</v>
      </c>
      <c r="N135" s="104"/>
      <c r="O135" s="24" t="s">
        <v>32</v>
      </c>
    </row>
    <row r="136" s="1" customFormat="1" customHeight="1" spans="1:15">
      <c r="A136" s="58">
        <v>131</v>
      </c>
      <c r="B136" s="58" t="s">
        <v>23</v>
      </c>
      <c r="C136" s="58" t="s">
        <v>24</v>
      </c>
      <c r="D136" s="58" t="s">
        <v>25</v>
      </c>
      <c r="E136" s="58" t="s">
        <v>18594</v>
      </c>
      <c r="F136" s="58" t="s">
        <v>18639</v>
      </c>
      <c r="G136" s="93" t="s">
        <v>18740</v>
      </c>
      <c r="H136" s="94" t="s">
        <v>220</v>
      </c>
      <c r="I136" s="85" t="s">
        <v>2203</v>
      </c>
      <c r="J136" s="85" t="s">
        <v>18641</v>
      </c>
      <c r="K136" s="94" t="s">
        <v>14523</v>
      </c>
      <c r="L136" s="107">
        <v>3</v>
      </c>
      <c r="M136" s="58">
        <f t="shared" si="5"/>
        <v>390</v>
      </c>
      <c r="N136" s="26"/>
      <c r="O136" s="24" t="s">
        <v>32</v>
      </c>
    </row>
    <row r="137" s="1" customFormat="1" customHeight="1" spans="1:15">
      <c r="A137" s="58">
        <v>132</v>
      </c>
      <c r="B137" s="58" t="s">
        <v>23</v>
      </c>
      <c r="C137" s="58" t="s">
        <v>24</v>
      </c>
      <c r="D137" s="58" t="s">
        <v>25</v>
      </c>
      <c r="E137" s="58" t="s">
        <v>18594</v>
      </c>
      <c r="F137" s="58" t="s">
        <v>18639</v>
      </c>
      <c r="G137" s="93" t="s">
        <v>18741</v>
      </c>
      <c r="H137" s="94" t="s">
        <v>194</v>
      </c>
      <c r="I137" s="85" t="s">
        <v>2203</v>
      </c>
      <c r="J137" s="85" t="s">
        <v>18641</v>
      </c>
      <c r="K137" s="94" t="s">
        <v>14523</v>
      </c>
      <c r="L137" s="107">
        <v>2</v>
      </c>
      <c r="M137" s="58">
        <f t="shared" si="5"/>
        <v>260</v>
      </c>
      <c r="N137" s="26"/>
      <c r="O137" s="24" t="s">
        <v>32</v>
      </c>
    </row>
    <row r="138" s="1" customFormat="1" customHeight="1" spans="1:15">
      <c r="A138" s="58">
        <v>133</v>
      </c>
      <c r="B138" s="58" t="s">
        <v>23</v>
      </c>
      <c r="C138" s="58" t="s">
        <v>24</v>
      </c>
      <c r="D138" s="58" t="s">
        <v>25</v>
      </c>
      <c r="E138" s="58" t="s">
        <v>18594</v>
      </c>
      <c r="F138" s="58" t="s">
        <v>18664</v>
      </c>
      <c r="G138" s="93" t="s">
        <v>18742</v>
      </c>
      <c r="H138" s="94" t="s">
        <v>194</v>
      </c>
      <c r="I138" s="85" t="s">
        <v>2203</v>
      </c>
      <c r="J138" s="85" t="s">
        <v>18666</v>
      </c>
      <c r="K138" s="94" t="s">
        <v>14523</v>
      </c>
      <c r="L138" s="107">
        <v>4</v>
      </c>
      <c r="M138" s="58">
        <f t="shared" si="5"/>
        <v>520</v>
      </c>
      <c r="N138" s="26"/>
      <c r="O138" s="24" t="s">
        <v>32</v>
      </c>
    </row>
    <row r="139" s="1" customFormat="1" customHeight="1" spans="1:15">
      <c r="A139" s="58">
        <v>134</v>
      </c>
      <c r="B139" s="58" t="s">
        <v>23</v>
      </c>
      <c r="C139" s="58" t="s">
        <v>24</v>
      </c>
      <c r="D139" s="58" t="s">
        <v>25</v>
      </c>
      <c r="E139" s="58" t="s">
        <v>18594</v>
      </c>
      <c r="F139" s="58" t="s">
        <v>18639</v>
      </c>
      <c r="G139" s="93" t="s">
        <v>18743</v>
      </c>
      <c r="H139" s="94" t="s">
        <v>194</v>
      </c>
      <c r="I139" s="85" t="s">
        <v>2203</v>
      </c>
      <c r="J139" s="85" t="s">
        <v>18641</v>
      </c>
      <c r="K139" s="94" t="s">
        <v>14523</v>
      </c>
      <c r="L139" s="107">
        <v>4</v>
      </c>
      <c r="M139" s="58">
        <f t="shared" si="5"/>
        <v>520</v>
      </c>
      <c r="N139" s="26"/>
      <c r="O139" s="24" t="s">
        <v>32</v>
      </c>
    </row>
    <row r="140" s="1" customFormat="1" customHeight="1" spans="1:15">
      <c r="A140" s="58">
        <v>135</v>
      </c>
      <c r="B140" s="58" t="s">
        <v>23</v>
      </c>
      <c r="C140" s="58" t="s">
        <v>24</v>
      </c>
      <c r="D140" s="58" t="s">
        <v>25</v>
      </c>
      <c r="E140" s="58" t="s">
        <v>18594</v>
      </c>
      <c r="F140" s="58" t="s">
        <v>18664</v>
      </c>
      <c r="G140" s="93" t="s">
        <v>18744</v>
      </c>
      <c r="H140" s="94" t="s">
        <v>220</v>
      </c>
      <c r="I140" s="85" t="s">
        <v>2203</v>
      </c>
      <c r="J140" s="85" t="s">
        <v>18666</v>
      </c>
      <c r="K140" s="94" t="s">
        <v>14523</v>
      </c>
      <c r="L140" s="107">
        <v>4</v>
      </c>
      <c r="M140" s="58">
        <f t="shared" si="5"/>
        <v>520</v>
      </c>
      <c r="N140" s="26"/>
      <c r="O140" s="24" t="s">
        <v>32</v>
      </c>
    </row>
    <row r="141" s="1" customFormat="1" customHeight="1" spans="1:15">
      <c r="A141" s="58">
        <v>136</v>
      </c>
      <c r="B141" s="58" t="s">
        <v>23</v>
      </c>
      <c r="C141" s="58" t="s">
        <v>24</v>
      </c>
      <c r="D141" s="58" t="s">
        <v>25</v>
      </c>
      <c r="E141" s="58" t="s">
        <v>18594</v>
      </c>
      <c r="F141" s="58" t="s">
        <v>18664</v>
      </c>
      <c r="G141" s="93" t="s">
        <v>18745</v>
      </c>
      <c r="H141" s="94" t="s">
        <v>194</v>
      </c>
      <c r="I141" s="85" t="s">
        <v>1683</v>
      </c>
      <c r="J141" s="85" t="s">
        <v>18666</v>
      </c>
      <c r="K141" s="94" t="s">
        <v>14523</v>
      </c>
      <c r="L141" s="107">
        <v>3</v>
      </c>
      <c r="M141" s="58">
        <f t="shared" si="5"/>
        <v>390</v>
      </c>
      <c r="N141" s="26"/>
      <c r="O141" s="24" t="s">
        <v>32</v>
      </c>
    </row>
    <row r="142" s="1" customFormat="1" customHeight="1" spans="1:15">
      <c r="A142" s="58">
        <v>137</v>
      </c>
      <c r="B142" s="58" t="s">
        <v>23</v>
      </c>
      <c r="C142" s="58" t="s">
        <v>24</v>
      </c>
      <c r="D142" s="58" t="s">
        <v>25</v>
      </c>
      <c r="E142" s="58" t="s">
        <v>18594</v>
      </c>
      <c r="F142" s="58" t="s">
        <v>18643</v>
      </c>
      <c r="G142" s="93" t="s">
        <v>1729</v>
      </c>
      <c r="H142" s="94" t="s">
        <v>18599</v>
      </c>
      <c r="I142" s="85" t="s">
        <v>1683</v>
      </c>
      <c r="J142" s="85" t="s">
        <v>18645</v>
      </c>
      <c r="K142" s="94" t="s">
        <v>14523</v>
      </c>
      <c r="L142" s="107">
        <v>3</v>
      </c>
      <c r="M142" s="58">
        <f t="shared" si="5"/>
        <v>390</v>
      </c>
      <c r="N142" s="26"/>
      <c r="O142" s="24" t="s">
        <v>32</v>
      </c>
    </row>
    <row r="143" s="1" customFormat="1" customHeight="1" spans="1:15">
      <c r="A143" s="58">
        <v>138</v>
      </c>
      <c r="B143" s="58" t="s">
        <v>23</v>
      </c>
      <c r="C143" s="58" t="s">
        <v>24</v>
      </c>
      <c r="D143" s="58" t="s">
        <v>25</v>
      </c>
      <c r="E143" s="58" t="s">
        <v>18594</v>
      </c>
      <c r="F143" s="58" t="s">
        <v>18664</v>
      </c>
      <c r="G143" s="93" t="s">
        <v>18746</v>
      </c>
      <c r="H143" s="94" t="s">
        <v>194</v>
      </c>
      <c r="I143" s="85" t="s">
        <v>3252</v>
      </c>
      <c r="J143" s="85" t="s">
        <v>18666</v>
      </c>
      <c r="K143" s="94" t="s">
        <v>14523</v>
      </c>
      <c r="L143" s="107">
        <v>1</v>
      </c>
      <c r="M143" s="58">
        <f t="shared" si="5"/>
        <v>130</v>
      </c>
      <c r="N143" s="26"/>
      <c r="O143" s="24" t="s">
        <v>32</v>
      </c>
    </row>
    <row r="144" s="1" customFormat="1" customHeight="1" spans="1:15">
      <c r="A144" s="58">
        <v>139</v>
      </c>
      <c r="B144" s="58" t="s">
        <v>23</v>
      </c>
      <c r="C144" s="58" t="s">
        <v>24</v>
      </c>
      <c r="D144" s="58" t="s">
        <v>25</v>
      </c>
      <c r="E144" s="58" t="s">
        <v>18594</v>
      </c>
      <c r="F144" s="58" t="s">
        <v>18643</v>
      </c>
      <c r="G144" s="93" t="s">
        <v>18747</v>
      </c>
      <c r="H144" s="94" t="s">
        <v>18599</v>
      </c>
      <c r="I144" s="85" t="s">
        <v>2605</v>
      </c>
      <c r="J144" s="85" t="s">
        <v>18645</v>
      </c>
      <c r="K144" s="94" t="s">
        <v>14523</v>
      </c>
      <c r="L144" s="107">
        <v>2</v>
      </c>
      <c r="M144" s="58">
        <f t="shared" si="5"/>
        <v>260</v>
      </c>
      <c r="N144" s="26"/>
      <c r="O144" s="24" t="s">
        <v>32</v>
      </c>
    </row>
    <row r="145" s="1" customFormat="1" customHeight="1" spans="1:15">
      <c r="A145" s="58">
        <v>140</v>
      </c>
      <c r="B145" s="58" t="s">
        <v>23</v>
      </c>
      <c r="C145" s="58" t="s">
        <v>24</v>
      </c>
      <c r="D145" s="58" t="s">
        <v>25</v>
      </c>
      <c r="E145" s="58" t="s">
        <v>18594</v>
      </c>
      <c r="F145" s="58" t="s">
        <v>18664</v>
      </c>
      <c r="G145" s="93" t="s">
        <v>18748</v>
      </c>
      <c r="H145" s="94" t="s">
        <v>194</v>
      </c>
      <c r="I145" s="85" t="s">
        <v>3164</v>
      </c>
      <c r="J145" s="85" t="s">
        <v>18666</v>
      </c>
      <c r="K145" s="94" t="s">
        <v>14523</v>
      </c>
      <c r="L145" s="107">
        <v>6</v>
      </c>
      <c r="M145" s="58">
        <f t="shared" si="5"/>
        <v>780</v>
      </c>
      <c r="N145" s="26"/>
      <c r="O145" s="24" t="s">
        <v>32</v>
      </c>
    </row>
    <row r="146" s="1" customFormat="1" customHeight="1" spans="1:15">
      <c r="A146" s="58">
        <v>141</v>
      </c>
      <c r="B146" s="58" t="s">
        <v>23</v>
      </c>
      <c r="C146" s="58" t="s">
        <v>24</v>
      </c>
      <c r="D146" s="58" t="s">
        <v>25</v>
      </c>
      <c r="E146" s="58" t="s">
        <v>18594</v>
      </c>
      <c r="F146" s="58" t="s">
        <v>18639</v>
      </c>
      <c r="G146" s="93" t="s">
        <v>18749</v>
      </c>
      <c r="H146" s="94" t="s">
        <v>194</v>
      </c>
      <c r="I146" s="85" t="s">
        <v>2203</v>
      </c>
      <c r="J146" s="85" t="s">
        <v>18641</v>
      </c>
      <c r="K146" s="94" t="s">
        <v>14523</v>
      </c>
      <c r="L146" s="107">
        <v>3</v>
      </c>
      <c r="M146" s="58">
        <f t="shared" ref="M146:M171" si="6">L146*130</f>
        <v>390</v>
      </c>
      <c r="N146" s="26"/>
      <c r="O146" s="24" t="s">
        <v>32</v>
      </c>
    </row>
    <row r="147" s="1" customFormat="1" customHeight="1" spans="1:15">
      <c r="A147" s="58">
        <v>142</v>
      </c>
      <c r="B147" s="58" t="s">
        <v>23</v>
      </c>
      <c r="C147" s="58" t="s">
        <v>24</v>
      </c>
      <c r="D147" s="58" t="s">
        <v>25</v>
      </c>
      <c r="E147" s="58" t="s">
        <v>18594</v>
      </c>
      <c r="F147" s="58" t="s">
        <v>18639</v>
      </c>
      <c r="G147" s="93" t="s">
        <v>18750</v>
      </c>
      <c r="H147" s="94" t="s">
        <v>18599</v>
      </c>
      <c r="I147" s="85" t="s">
        <v>1683</v>
      </c>
      <c r="J147" s="85" t="s">
        <v>18641</v>
      </c>
      <c r="K147" s="94" t="s">
        <v>14523</v>
      </c>
      <c r="L147" s="107">
        <v>3</v>
      </c>
      <c r="M147" s="58">
        <f t="shared" si="6"/>
        <v>390</v>
      </c>
      <c r="N147" s="104"/>
      <c r="O147" s="24" t="s">
        <v>32</v>
      </c>
    </row>
    <row r="148" s="1" customFormat="1" customHeight="1" spans="1:15">
      <c r="A148" s="58">
        <v>143</v>
      </c>
      <c r="B148" s="58" t="s">
        <v>23</v>
      </c>
      <c r="C148" s="58" t="s">
        <v>24</v>
      </c>
      <c r="D148" s="58" t="s">
        <v>25</v>
      </c>
      <c r="E148" s="58" t="s">
        <v>18594</v>
      </c>
      <c r="F148" s="58" t="s">
        <v>18639</v>
      </c>
      <c r="G148" s="93" t="s">
        <v>18751</v>
      </c>
      <c r="H148" s="94" t="s">
        <v>194</v>
      </c>
      <c r="I148" s="85" t="s">
        <v>3164</v>
      </c>
      <c r="J148" s="85" t="s">
        <v>18641</v>
      </c>
      <c r="K148" s="94" t="s">
        <v>14523</v>
      </c>
      <c r="L148" s="107">
        <v>5</v>
      </c>
      <c r="M148" s="58">
        <f t="shared" si="6"/>
        <v>650</v>
      </c>
      <c r="N148" s="104"/>
      <c r="O148" s="24" t="s">
        <v>32</v>
      </c>
    </row>
    <row r="149" s="1" customFormat="1" customHeight="1" spans="1:15">
      <c r="A149" s="58">
        <v>144</v>
      </c>
      <c r="B149" s="58" t="s">
        <v>23</v>
      </c>
      <c r="C149" s="58" t="s">
        <v>24</v>
      </c>
      <c r="D149" s="58" t="s">
        <v>25</v>
      </c>
      <c r="E149" s="58" t="s">
        <v>18594</v>
      </c>
      <c r="F149" s="58" t="s">
        <v>18639</v>
      </c>
      <c r="G149" s="93" t="s">
        <v>18752</v>
      </c>
      <c r="H149" s="94" t="s">
        <v>194</v>
      </c>
      <c r="I149" s="85" t="s">
        <v>3164</v>
      </c>
      <c r="J149" s="85" t="s">
        <v>18641</v>
      </c>
      <c r="K149" s="94" t="s">
        <v>14523</v>
      </c>
      <c r="L149" s="107">
        <v>1</v>
      </c>
      <c r="M149" s="58">
        <f t="shared" si="6"/>
        <v>130</v>
      </c>
      <c r="N149" s="104"/>
      <c r="O149" s="24" t="s">
        <v>32</v>
      </c>
    </row>
    <row r="150" s="1" customFormat="1" customHeight="1" spans="1:15">
      <c r="A150" s="58">
        <v>145</v>
      </c>
      <c r="B150" s="58" t="s">
        <v>23</v>
      </c>
      <c r="C150" s="58" t="s">
        <v>24</v>
      </c>
      <c r="D150" s="58" t="s">
        <v>25</v>
      </c>
      <c r="E150" s="58" t="s">
        <v>18594</v>
      </c>
      <c r="F150" s="58" t="s">
        <v>18659</v>
      </c>
      <c r="G150" s="93" t="s">
        <v>18753</v>
      </c>
      <c r="H150" s="94" t="s">
        <v>194</v>
      </c>
      <c r="I150" s="85" t="s">
        <v>3164</v>
      </c>
      <c r="J150" s="85" t="s">
        <v>18661</v>
      </c>
      <c r="K150" s="94" t="s">
        <v>14523</v>
      </c>
      <c r="L150" s="107">
        <v>6</v>
      </c>
      <c r="M150" s="58">
        <f t="shared" si="6"/>
        <v>780</v>
      </c>
      <c r="N150" s="104"/>
      <c r="O150" s="24" t="s">
        <v>32</v>
      </c>
    </row>
    <row r="151" s="1" customFormat="1" customHeight="1" spans="1:15">
      <c r="A151" s="58">
        <v>146</v>
      </c>
      <c r="B151" s="58" t="s">
        <v>23</v>
      </c>
      <c r="C151" s="58" t="s">
        <v>24</v>
      </c>
      <c r="D151" s="58" t="s">
        <v>25</v>
      </c>
      <c r="E151" s="58" t="s">
        <v>18594</v>
      </c>
      <c r="F151" s="58" t="s">
        <v>18659</v>
      </c>
      <c r="G151" s="93" t="s">
        <v>18754</v>
      </c>
      <c r="H151" s="94" t="s">
        <v>18599</v>
      </c>
      <c r="I151" s="85" t="s">
        <v>2203</v>
      </c>
      <c r="J151" s="85" t="s">
        <v>18661</v>
      </c>
      <c r="K151" s="94" t="s">
        <v>14523</v>
      </c>
      <c r="L151" s="107">
        <v>4</v>
      </c>
      <c r="M151" s="58">
        <f t="shared" si="6"/>
        <v>520</v>
      </c>
      <c r="N151" s="104"/>
      <c r="O151" s="24" t="s">
        <v>32</v>
      </c>
    </row>
    <row r="152" s="1" customFormat="1" customHeight="1" spans="1:15">
      <c r="A152" s="58">
        <v>147</v>
      </c>
      <c r="B152" s="58" t="s">
        <v>23</v>
      </c>
      <c r="C152" s="58" t="s">
        <v>24</v>
      </c>
      <c r="D152" s="58" t="s">
        <v>25</v>
      </c>
      <c r="E152" s="58" t="s">
        <v>18594</v>
      </c>
      <c r="F152" s="58" t="s">
        <v>18664</v>
      </c>
      <c r="G152" s="93" t="s">
        <v>8630</v>
      </c>
      <c r="H152" s="94" t="s">
        <v>194</v>
      </c>
      <c r="I152" s="85" t="s">
        <v>2203</v>
      </c>
      <c r="J152" s="85" t="s">
        <v>18666</v>
      </c>
      <c r="K152" s="94" t="s">
        <v>14523</v>
      </c>
      <c r="L152" s="107">
        <v>4</v>
      </c>
      <c r="M152" s="58">
        <f t="shared" si="6"/>
        <v>520</v>
      </c>
      <c r="N152" s="104"/>
      <c r="O152" s="24" t="s">
        <v>32</v>
      </c>
    </row>
    <row r="153" s="1" customFormat="1" customHeight="1" spans="1:15">
      <c r="A153" s="58">
        <v>148</v>
      </c>
      <c r="B153" s="58" t="s">
        <v>23</v>
      </c>
      <c r="C153" s="58" t="s">
        <v>24</v>
      </c>
      <c r="D153" s="58" t="s">
        <v>25</v>
      </c>
      <c r="E153" s="58" t="s">
        <v>18594</v>
      </c>
      <c r="F153" s="58" t="s">
        <v>18659</v>
      </c>
      <c r="G153" s="93" t="s">
        <v>18755</v>
      </c>
      <c r="H153" s="94" t="s">
        <v>18599</v>
      </c>
      <c r="I153" s="85" t="s">
        <v>2203</v>
      </c>
      <c r="J153" s="85" t="s">
        <v>18661</v>
      </c>
      <c r="K153" s="94" t="s">
        <v>14523</v>
      </c>
      <c r="L153" s="107">
        <v>4</v>
      </c>
      <c r="M153" s="58">
        <f t="shared" si="6"/>
        <v>520</v>
      </c>
      <c r="N153" s="104"/>
      <c r="O153" s="24" t="s">
        <v>32</v>
      </c>
    </row>
    <row r="154" s="1" customFormat="1" customHeight="1" spans="1:15">
      <c r="A154" s="58">
        <v>149</v>
      </c>
      <c r="B154" s="58" t="s">
        <v>23</v>
      </c>
      <c r="C154" s="58" t="s">
        <v>24</v>
      </c>
      <c r="D154" s="58" t="s">
        <v>25</v>
      </c>
      <c r="E154" s="58" t="s">
        <v>18594</v>
      </c>
      <c r="F154" s="58" t="s">
        <v>18639</v>
      </c>
      <c r="G154" s="93" t="s">
        <v>18756</v>
      </c>
      <c r="H154" s="94" t="s">
        <v>194</v>
      </c>
      <c r="I154" s="85" t="s">
        <v>3164</v>
      </c>
      <c r="J154" s="85" t="s">
        <v>18641</v>
      </c>
      <c r="K154" s="94" t="s">
        <v>14523</v>
      </c>
      <c r="L154" s="107">
        <v>5</v>
      </c>
      <c r="M154" s="58">
        <f t="shared" si="6"/>
        <v>650</v>
      </c>
      <c r="N154" s="104"/>
      <c r="O154" s="24" t="s">
        <v>32</v>
      </c>
    </row>
    <row r="155" s="1" customFormat="1" customHeight="1" spans="1:15">
      <c r="A155" s="58">
        <v>150</v>
      </c>
      <c r="B155" s="58" t="s">
        <v>23</v>
      </c>
      <c r="C155" s="58" t="s">
        <v>24</v>
      </c>
      <c r="D155" s="58" t="s">
        <v>25</v>
      </c>
      <c r="E155" s="58" t="s">
        <v>18594</v>
      </c>
      <c r="F155" s="58" t="s">
        <v>18659</v>
      </c>
      <c r="G155" s="93" t="s">
        <v>18757</v>
      </c>
      <c r="H155" s="94" t="s">
        <v>194</v>
      </c>
      <c r="I155" s="85" t="s">
        <v>2203</v>
      </c>
      <c r="J155" s="85" t="s">
        <v>18661</v>
      </c>
      <c r="K155" s="94" t="s">
        <v>14523</v>
      </c>
      <c r="L155" s="107">
        <v>4</v>
      </c>
      <c r="M155" s="58">
        <f t="shared" si="6"/>
        <v>520</v>
      </c>
      <c r="N155" s="104"/>
      <c r="O155" s="24" t="s">
        <v>32</v>
      </c>
    </row>
    <row r="156" s="1" customFormat="1" customHeight="1" spans="1:15">
      <c r="A156" s="58">
        <v>151</v>
      </c>
      <c r="B156" s="58" t="s">
        <v>23</v>
      </c>
      <c r="C156" s="58" t="s">
        <v>24</v>
      </c>
      <c r="D156" s="58" t="s">
        <v>25</v>
      </c>
      <c r="E156" s="58" t="s">
        <v>18594</v>
      </c>
      <c r="F156" s="58" t="s">
        <v>18643</v>
      </c>
      <c r="G156" s="93" t="s">
        <v>18758</v>
      </c>
      <c r="H156" s="94" t="s">
        <v>18599</v>
      </c>
      <c r="I156" s="85" t="s">
        <v>2557</v>
      </c>
      <c r="J156" s="85" t="s">
        <v>18645</v>
      </c>
      <c r="K156" s="94" t="s">
        <v>14523</v>
      </c>
      <c r="L156" s="107">
        <v>1</v>
      </c>
      <c r="M156" s="58">
        <f t="shared" si="6"/>
        <v>130</v>
      </c>
      <c r="N156" s="104"/>
      <c r="O156" s="24" t="s">
        <v>32</v>
      </c>
    </row>
    <row r="157" s="1" customFormat="1" customHeight="1" spans="1:15">
      <c r="A157" s="58">
        <v>152</v>
      </c>
      <c r="B157" s="58" t="s">
        <v>23</v>
      </c>
      <c r="C157" s="58" t="s">
        <v>24</v>
      </c>
      <c r="D157" s="58" t="s">
        <v>25</v>
      </c>
      <c r="E157" s="58" t="s">
        <v>18594</v>
      </c>
      <c r="F157" s="58" t="s">
        <v>18639</v>
      </c>
      <c r="G157" s="93" t="s">
        <v>18759</v>
      </c>
      <c r="H157" s="94" t="s">
        <v>18599</v>
      </c>
      <c r="I157" s="85" t="s">
        <v>2203</v>
      </c>
      <c r="J157" s="85" t="s">
        <v>18641</v>
      </c>
      <c r="K157" s="94" t="s">
        <v>14523</v>
      </c>
      <c r="L157" s="107">
        <v>2</v>
      </c>
      <c r="M157" s="58">
        <f t="shared" si="6"/>
        <v>260</v>
      </c>
      <c r="N157" s="104"/>
      <c r="O157" s="24" t="s">
        <v>32</v>
      </c>
    </row>
    <row r="158" s="1" customFormat="1" customHeight="1" spans="1:15">
      <c r="A158" s="58">
        <v>153</v>
      </c>
      <c r="B158" s="58" t="s">
        <v>23</v>
      </c>
      <c r="C158" s="58" t="s">
        <v>24</v>
      </c>
      <c r="D158" s="58" t="s">
        <v>25</v>
      </c>
      <c r="E158" s="58" t="s">
        <v>18594</v>
      </c>
      <c r="F158" s="58" t="s">
        <v>18643</v>
      </c>
      <c r="G158" s="93" t="s">
        <v>18760</v>
      </c>
      <c r="H158" s="94" t="s">
        <v>18599</v>
      </c>
      <c r="I158" s="85" t="s">
        <v>2203</v>
      </c>
      <c r="J158" s="85" t="s">
        <v>18645</v>
      </c>
      <c r="K158" s="94" t="s">
        <v>14523</v>
      </c>
      <c r="L158" s="107">
        <v>4</v>
      </c>
      <c r="M158" s="58">
        <f t="shared" si="6"/>
        <v>520</v>
      </c>
      <c r="N158" s="104"/>
      <c r="O158" s="24" t="s">
        <v>32</v>
      </c>
    </row>
    <row r="159" s="1" customFormat="1" customHeight="1" spans="1:15">
      <c r="A159" s="58">
        <v>154</v>
      </c>
      <c r="B159" s="58" t="s">
        <v>23</v>
      </c>
      <c r="C159" s="58" t="s">
        <v>24</v>
      </c>
      <c r="D159" s="58" t="s">
        <v>25</v>
      </c>
      <c r="E159" s="58" t="s">
        <v>18594</v>
      </c>
      <c r="F159" s="58" t="s">
        <v>18643</v>
      </c>
      <c r="G159" s="93" t="s">
        <v>18761</v>
      </c>
      <c r="H159" s="94" t="s">
        <v>18599</v>
      </c>
      <c r="I159" s="85" t="s">
        <v>3169</v>
      </c>
      <c r="J159" s="85" t="s">
        <v>18645</v>
      </c>
      <c r="K159" s="94" t="s">
        <v>14523</v>
      </c>
      <c r="L159" s="107">
        <v>5</v>
      </c>
      <c r="M159" s="58">
        <f t="shared" si="6"/>
        <v>650</v>
      </c>
      <c r="N159" s="104"/>
      <c r="O159" s="24" t="s">
        <v>32</v>
      </c>
    </row>
    <row r="160" s="1" customFormat="1" customHeight="1" spans="1:15">
      <c r="A160" s="58">
        <v>155</v>
      </c>
      <c r="B160" s="58" t="s">
        <v>23</v>
      </c>
      <c r="C160" s="58" t="s">
        <v>24</v>
      </c>
      <c r="D160" s="58" t="s">
        <v>25</v>
      </c>
      <c r="E160" s="58" t="s">
        <v>18594</v>
      </c>
      <c r="F160" s="58" t="s">
        <v>18643</v>
      </c>
      <c r="G160" s="93" t="s">
        <v>18762</v>
      </c>
      <c r="H160" s="94" t="s">
        <v>18599</v>
      </c>
      <c r="I160" s="85" t="s">
        <v>3164</v>
      </c>
      <c r="J160" s="85" t="s">
        <v>18645</v>
      </c>
      <c r="K160" s="94" t="s">
        <v>14523</v>
      </c>
      <c r="L160" s="107">
        <v>5</v>
      </c>
      <c r="M160" s="58">
        <f t="shared" si="6"/>
        <v>650</v>
      </c>
      <c r="N160" s="104"/>
      <c r="O160" s="24" t="s">
        <v>32</v>
      </c>
    </row>
    <row r="161" s="1" customFormat="1" customHeight="1" spans="1:15">
      <c r="A161" s="58">
        <v>156</v>
      </c>
      <c r="B161" s="58" t="s">
        <v>23</v>
      </c>
      <c r="C161" s="58" t="s">
        <v>24</v>
      </c>
      <c r="D161" s="58" t="s">
        <v>25</v>
      </c>
      <c r="E161" s="58" t="s">
        <v>18594</v>
      </c>
      <c r="F161" s="58" t="s">
        <v>18659</v>
      </c>
      <c r="G161" s="93" t="s">
        <v>3237</v>
      </c>
      <c r="H161" s="94" t="s">
        <v>18599</v>
      </c>
      <c r="I161" s="85" t="s">
        <v>2203</v>
      </c>
      <c r="J161" s="85" t="s">
        <v>18661</v>
      </c>
      <c r="K161" s="94" t="s">
        <v>14523</v>
      </c>
      <c r="L161" s="107">
        <v>4</v>
      </c>
      <c r="M161" s="58">
        <f t="shared" si="6"/>
        <v>520</v>
      </c>
      <c r="N161" s="104"/>
      <c r="O161" s="24" t="s">
        <v>32</v>
      </c>
    </row>
    <row r="162" s="1" customFormat="1" customHeight="1" spans="1:15">
      <c r="A162" s="58">
        <v>157</v>
      </c>
      <c r="B162" s="58" t="s">
        <v>23</v>
      </c>
      <c r="C162" s="58" t="s">
        <v>24</v>
      </c>
      <c r="D162" s="58" t="s">
        <v>25</v>
      </c>
      <c r="E162" s="58" t="s">
        <v>18594</v>
      </c>
      <c r="F162" s="58" t="s">
        <v>18643</v>
      </c>
      <c r="G162" s="93" t="s">
        <v>18763</v>
      </c>
      <c r="H162" s="94" t="s">
        <v>18599</v>
      </c>
      <c r="I162" s="85" t="s">
        <v>1683</v>
      </c>
      <c r="J162" s="85" t="s">
        <v>18645</v>
      </c>
      <c r="K162" s="94" t="s">
        <v>14523</v>
      </c>
      <c r="L162" s="107">
        <v>3</v>
      </c>
      <c r="M162" s="58">
        <f t="shared" si="6"/>
        <v>390</v>
      </c>
      <c r="N162" s="104"/>
      <c r="O162" s="24" t="s">
        <v>32</v>
      </c>
    </row>
    <row r="163" s="1" customFormat="1" customHeight="1" spans="1:15">
      <c r="A163" s="58">
        <v>158</v>
      </c>
      <c r="B163" s="58" t="s">
        <v>23</v>
      </c>
      <c r="C163" s="58" t="s">
        <v>24</v>
      </c>
      <c r="D163" s="58" t="s">
        <v>25</v>
      </c>
      <c r="E163" s="58" t="s">
        <v>18594</v>
      </c>
      <c r="F163" s="58" t="s">
        <v>18609</v>
      </c>
      <c r="G163" s="93" t="s">
        <v>18764</v>
      </c>
      <c r="H163" s="94" t="s">
        <v>194</v>
      </c>
      <c r="I163" s="85" t="s">
        <v>1683</v>
      </c>
      <c r="J163" s="85" t="s">
        <v>18611</v>
      </c>
      <c r="K163" s="94" t="s">
        <v>14523</v>
      </c>
      <c r="L163" s="107">
        <v>3</v>
      </c>
      <c r="M163" s="58">
        <f t="shared" si="6"/>
        <v>390</v>
      </c>
      <c r="N163" s="104"/>
      <c r="O163" s="24" t="s">
        <v>32</v>
      </c>
    </row>
    <row r="164" s="1" customFormat="1" customHeight="1" spans="1:15">
      <c r="A164" s="58">
        <v>159</v>
      </c>
      <c r="B164" s="58" t="s">
        <v>23</v>
      </c>
      <c r="C164" s="58" t="s">
        <v>24</v>
      </c>
      <c r="D164" s="58" t="s">
        <v>25</v>
      </c>
      <c r="E164" s="58" t="s">
        <v>18594</v>
      </c>
      <c r="F164" s="58" t="s">
        <v>18639</v>
      </c>
      <c r="G164" s="93" t="s">
        <v>18765</v>
      </c>
      <c r="H164" s="94" t="s">
        <v>194</v>
      </c>
      <c r="I164" s="85" t="s">
        <v>1683</v>
      </c>
      <c r="J164" s="85" t="s">
        <v>18641</v>
      </c>
      <c r="K164" s="94" t="s">
        <v>14523</v>
      </c>
      <c r="L164" s="107">
        <v>2</v>
      </c>
      <c r="M164" s="58">
        <f t="shared" si="6"/>
        <v>260</v>
      </c>
      <c r="N164" s="104"/>
      <c r="O164" s="24" t="s">
        <v>32</v>
      </c>
    </row>
    <row r="165" s="1" customFormat="1" customHeight="1" spans="1:15">
      <c r="A165" s="58">
        <v>160</v>
      </c>
      <c r="B165" s="58" t="s">
        <v>23</v>
      </c>
      <c r="C165" s="58" t="s">
        <v>24</v>
      </c>
      <c r="D165" s="58" t="s">
        <v>25</v>
      </c>
      <c r="E165" s="58" t="s">
        <v>18594</v>
      </c>
      <c r="F165" s="58" t="s">
        <v>18639</v>
      </c>
      <c r="G165" s="93" t="s">
        <v>18766</v>
      </c>
      <c r="H165" s="94" t="s">
        <v>194</v>
      </c>
      <c r="I165" s="85" t="s">
        <v>2203</v>
      </c>
      <c r="J165" s="85" t="s">
        <v>18641</v>
      </c>
      <c r="K165" s="94" t="s">
        <v>14523</v>
      </c>
      <c r="L165" s="107">
        <v>2</v>
      </c>
      <c r="M165" s="58">
        <f t="shared" si="6"/>
        <v>260</v>
      </c>
      <c r="N165" s="104"/>
      <c r="O165" s="24" t="s">
        <v>32</v>
      </c>
    </row>
    <row r="166" s="1" customFormat="1" customHeight="1" spans="1:15">
      <c r="A166" s="58">
        <v>161</v>
      </c>
      <c r="B166" s="58" t="s">
        <v>23</v>
      </c>
      <c r="C166" s="58" t="s">
        <v>24</v>
      </c>
      <c r="D166" s="58" t="s">
        <v>25</v>
      </c>
      <c r="E166" s="58" t="s">
        <v>18594</v>
      </c>
      <c r="F166" s="58" t="s">
        <v>18639</v>
      </c>
      <c r="G166" s="93" t="s">
        <v>18767</v>
      </c>
      <c r="H166" s="94" t="s">
        <v>18599</v>
      </c>
      <c r="I166" s="85" t="s">
        <v>1683</v>
      </c>
      <c r="J166" s="85" t="s">
        <v>18641</v>
      </c>
      <c r="K166" s="94" t="s">
        <v>14523</v>
      </c>
      <c r="L166" s="107">
        <v>2</v>
      </c>
      <c r="M166" s="58">
        <f t="shared" si="6"/>
        <v>260</v>
      </c>
      <c r="N166" s="104"/>
      <c r="O166" s="24" t="s">
        <v>32</v>
      </c>
    </row>
    <row r="167" s="1" customFormat="1" customHeight="1" spans="1:15">
      <c r="A167" s="58">
        <v>162</v>
      </c>
      <c r="B167" s="58" t="s">
        <v>23</v>
      </c>
      <c r="C167" s="58" t="s">
        <v>24</v>
      </c>
      <c r="D167" s="58" t="s">
        <v>25</v>
      </c>
      <c r="E167" s="58" t="s">
        <v>18594</v>
      </c>
      <c r="F167" s="58" t="s">
        <v>18659</v>
      </c>
      <c r="G167" s="93" t="s">
        <v>18768</v>
      </c>
      <c r="H167" s="94" t="s">
        <v>194</v>
      </c>
      <c r="I167" s="85" t="s">
        <v>2605</v>
      </c>
      <c r="J167" s="85" t="s">
        <v>18661</v>
      </c>
      <c r="K167" s="94" t="s">
        <v>14523</v>
      </c>
      <c r="L167" s="107">
        <v>2</v>
      </c>
      <c r="M167" s="58">
        <f t="shared" si="6"/>
        <v>260</v>
      </c>
      <c r="N167" s="104"/>
      <c r="O167" s="24" t="s">
        <v>32</v>
      </c>
    </row>
    <row r="168" s="1" customFormat="1" customHeight="1" spans="1:15">
      <c r="A168" s="58">
        <v>163</v>
      </c>
      <c r="B168" s="58" t="s">
        <v>23</v>
      </c>
      <c r="C168" s="58" t="s">
        <v>24</v>
      </c>
      <c r="D168" s="58" t="s">
        <v>25</v>
      </c>
      <c r="E168" s="58" t="s">
        <v>18594</v>
      </c>
      <c r="F168" s="58" t="s">
        <v>18643</v>
      </c>
      <c r="G168" s="93" t="s">
        <v>18769</v>
      </c>
      <c r="H168" s="94" t="s">
        <v>18599</v>
      </c>
      <c r="I168" s="85" t="s">
        <v>2203</v>
      </c>
      <c r="J168" s="85" t="s">
        <v>18645</v>
      </c>
      <c r="K168" s="94" t="s">
        <v>14523</v>
      </c>
      <c r="L168" s="107">
        <v>4</v>
      </c>
      <c r="M168" s="58">
        <f t="shared" si="6"/>
        <v>520</v>
      </c>
      <c r="N168" s="104"/>
      <c r="O168" s="24" t="s">
        <v>32</v>
      </c>
    </row>
    <row r="169" s="1" customFormat="1" customHeight="1" spans="1:15">
      <c r="A169" s="58">
        <v>164</v>
      </c>
      <c r="B169" s="58" t="s">
        <v>23</v>
      </c>
      <c r="C169" s="58" t="s">
        <v>24</v>
      </c>
      <c r="D169" s="58" t="s">
        <v>25</v>
      </c>
      <c r="E169" s="58" t="s">
        <v>18594</v>
      </c>
      <c r="F169" s="58" t="s">
        <v>18659</v>
      </c>
      <c r="G169" s="93" t="s">
        <v>18770</v>
      </c>
      <c r="H169" s="94" t="s">
        <v>194</v>
      </c>
      <c r="I169" s="85" t="s">
        <v>2203</v>
      </c>
      <c r="J169" s="85" t="s">
        <v>18661</v>
      </c>
      <c r="K169" s="94" t="s">
        <v>14523</v>
      </c>
      <c r="L169" s="107">
        <v>4</v>
      </c>
      <c r="M169" s="58">
        <f t="shared" si="6"/>
        <v>520</v>
      </c>
      <c r="N169" s="104"/>
      <c r="O169" s="24" t="s">
        <v>32</v>
      </c>
    </row>
    <row r="170" s="1" customFormat="1" customHeight="1" spans="1:15">
      <c r="A170" s="58">
        <v>165</v>
      </c>
      <c r="B170" s="58" t="s">
        <v>23</v>
      </c>
      <c r="C170" s="58" t="s">
        <v>24</v>
      </c>
      <c r="D170" s="58" t="s">
        <v>25</v>
      </c>
      <c r="E170" s="58" t="s">
        <v>18594</v>
      </c>
      <c r="F170" s="58" t="s">
        <v>18659</v>
      </c>
      <c r="G170" s="93" t="s">
        <v>18771</v>
      </c>
      <c r="H170" s="94" t="s">
        <v>194</v>
      </c>
      <c r="I170" s="85" t="s">
        <v>1683</v>
      </c>
      <c r="J170" s="85" t="s">
        <v>18661</v>
      </c>
      <c r="K170" s="94" t="s">
        <v>14523</v>
      </c>
      <c r="L170" s="107">
        <v>3</v>
      </c>
      <c r="M170" s="58">
        <f t="shared" si="6"/>
        <v>390</v>
      </c>
      <c r="N170" s="104"/>
      <c r="O170" s="24" t="s">
        <v>32</v>
      </c>
    </row>
    <row r="171" s="1" customFormat="1" customHeight="1" spans="1:15">
      <c r="A171" s="58">
        <v>166</v>
      </c>
      <c r="B171" s="58" t="s">
        <v>23</v>
      </c>
      <c r="C171" s="58" t="s">
        <v>24</v>
      </c>
      <c r="D171" s="58" t="s">
        <v>25</v>
      </c>
      <c r="E171" s="58" t="s">
        <v>18594</v>
      </c>
      <c r="F171" s="58" t="s">
        <v>18723</v>
      </c>
      <c r="G171" s="93" t="s">
        <v>18772</v>
      </c>
      <c r="H171" s="94" t="s">
        <v>194</v>
      </c>
      <c r="I171" s="85" t="s">
        <v>1683</v>
      </c>
      <c r="J171" s="85" t="s">
        <v>18725</v>
      </c>
      <c r="K171" s="94" t="s">
        <v>14523</v>
      </c>
      <c r="L171" s="107">
        <v>3</v>
      </c>
      <c r="M171" s="58">
        <f t="shared" si="6"/>
        <v>390</v>
      </c>
      <c r="N171" s="104"/>
      <c r="O171" s="24" t="s">
        <v>32</v>
      </c>
    </row>
    <row r="172" s="1" customFormat="1" customHeight="1" spans="1:16">
      <c r="A172" s="58">
        <v>167</v>
      </c>
      <c r="B172" s="58" t="s">
        <v>23</v>
      </c>
      <c r="C172" s="58" t="s">
        <v>24</v>
      </c>
      <c r="D172" s="58" t="s">
        <v>25</v>
      </c>
      <c r="E172" s="58" t="s">
        <v>18594</v>
      </c>
      <c r="F172" s="58" t="s">
        <v>18723</v>
      </c>
      <c r="G172" s="93" t="s">
        <v>18773</v>
      </c>
      <c r="H172" s="94" t="s">
        <v>18599</v>
      </c>
      <c r="I172" s="85" t="s">
        <v>1683</v>
      </c>
      <c r="J172" s="85" t="s">
        <v>18725</v>
      </c>
      <c r="K172" s="94" t="s">
        <v>14523</v>
      </c>
      <c r="L172" s="107">
        <v>3</v>
      </c>
      <c r="M172" s="58">
        <f>L172*468</f>
        <v>1404</v>
      </c>
      <c r="N172" s="104"/>
      <c r="O172" s="24" t="s">
        <v>32</v>
      </c>
      <c r="P172" s="1" t="s">
        <v>9686</v>
      </c>
    </row>
    <row r="173" s="1" customFormat="1" customHeight="1" spans="1:15">
      <c r="A173" s="58">
        <v>168</v>
      </c>
      <c r="B173" s="58" t="s">
        <v>23</v>
      </c>
      <c r="C173" s="58" t="s">
        <v>24</v>
      </c>
      <c r="D173" s="58" t="s">
        <v>25</v>
      </c>
      <c r="E173" s="58" t="s">
        <v>18594</v>
      </c>
      <c r="F173" s="58" t="s">
        <v>18639</v>
      </c>
      <c r="G173" s="93" t="s">
        <v>18774</v>
      </c>
      <c r="H173" s="94" t="s">
        <v>194</v>
      </c>
      <c r="I173" s="85" t="s">
        <v>2203</v>
      </c>
      <c r="J173" s="85" t="s">
        <v>18641</v>
      </c>
      <c r="K173" s="94" t="s">
        <v>14523</v>
      </c>
      <c r="L173" s="107">
        <v>4</v>
      </c>
      <c r="M173" s="58">
        <f>L173*130</f>
        <v>520</v>
      </c>
      <c r="N173" s="104"/>
      <c r="O173" s="24" t="s">
        <v>32</v>
      </c>
    </row>
    <row r="174" s="1" customFormat="1" customHeight="1" spans="1:15">
      <c r="A174" s="58">
        <v>169</v>
      </c>
      <c r="B174" s="58" t="s">
        <v>23</v>
      </c>
      <c r="C174" s="58" t="s">
        <v>24</v>
      </c>
      <c r="D174" s="58" t="s">
        <v>25</v>
      </c>
      <c r="E174" s="58" t="s">
        <v>18594</v>
      </c>
      <c r="F174" s="58" t="s">
        <v>18723</v>
      </c>
      <c r="G174" s="93" t="s">
        <v>18775</v>
      </c>
      <c r="H174" s="94" t="s">
        <v>194</v>
      </c>
      <c r="I174" s="85" t="s">
        <v>1683</v>
      </c>
      <c r="J174" s="85" t="s">
        <v>18725</v>
      </c>
      <c r="K174" s="94" t="s">
        <v>14523</v>
      </c>
      <c r="L174" s="107">
        <v>3</v>
      </c>
      <c r="M174" s="58">
        <f>L174*130</f>
        <v>390</v>
      </c>
      <c r="N174" s="104"/>
      <c r="O174" s="24" t="s">
        <v>32</v>
      </c>
    </row>
    <row r="175" s="1" customFormat="1" customHeight="1" spans="1:15">
      <c r="A175" s="58">
        <v>170</v>
      </c>
      <c r="B175" s="58" t="s">
        <v>23</v>
      </c>
      <c r="C175" s="58" t="s">
        <v>24</v>
      </c>
      <c r="D175" s="58" t="s">
        <v>25</v>
      </c>
      <c r="E175" s="58" t="s">
        <v>18594</v>
      </c>
      <c r="F175" s="58" t="s">
        <v>18639</v>
      </c>
      <c r="G175" s="93" t="s">
        <v>18776</v>
      </c>
      <c r="H175" s="94" t="s">
        <v>194</v>
      </c>
      <c r="I175" s="85" t="s">
        <v>1683</v>
      </c>
      <c r="J175" s="85" t="s">
        <v>18641</v>
      </c>
      <c r="K175" s="94" t="s">
        <v>14523</v>
      </c>
      <c r="L175" s="107">
        <v>2</v>
      </c>
      <c r="M175" s="58">
        <f>L175*130</f>
        <v>260</v>
      </c>
      <c r="N175" s="104"/>
      <c r="O175" s="24" t="s">
        <v>32</v>
      </c>
    </row>
    <row r="176" s="1" customFormat="1" customHeight="1" spans="1:15">
      <c r="A176" s="58">
        <v>171</v>
      </c>
      <c r="B176" s="58" t="s">
        <v>23</v>
      </c>
      <c r="C176" s="58" t="s">
        <v>24</v>
      </c>
      <c r="D176" s="58" t="s">
        <v>25</v>
      </c>
      <c r="E176" s="58" t="s">
        <v>18594</v>
      </c>
      <c r="F176" s="58" t="s">
        <v>18723</v>
      </c>
      <c r="G176" s="93" t="s">
        <v>18777</v>
      </c>
      <c r="H176" s="94" t="s">
        <v>194</v>
      </c>
      <c r="I176" s="85" t="s">
        <v>2605</v>
      </c>
      <c r="J176" s="85" t="s">
        <v>18725</v>
      </c>
      <c r="K176" s="94" t="s">
        <v>14523</v>
      </c>
      <c r="L176" s="107">
        <v>2</v>
      </c>
      <c r="M176" s="58">
        <f>L176*130</f>
        <v>260</v>
      </c>
      <c r="N176" s="104"/>
      <c r="O176" s="24" t="s">
        <v>32</v>
      </c>
    </row>
    <row r="177" s="1" customFormat="1" customHeight="1" spans="1:15">
      <c r="A177" s="58">
        <v>172</v>
      </c>
      <c r="B177" s="58" t="s">
        <v>23</v>
      </c>
      <c r="C177" s="58" t="s">
        <v>24</v>
      </c>
      <c r="D177" s="58" t="s">
        <v>25</v>
      </c>
      <c r="E177" s="58" t="s">
        <v>18594</v>
      </c>
      <c r="F177" s="58" t="s">
        <v>18639</v>
      </c>
      <c r="G177" s="93" t="s">
        <v>18778</v>
      </c>
      <c r="H177" s="94" t="s">
        <v>194</v>
      </c>
      <c r="I177" s="85" t="s">
        <v>2203</v>
      </c>
      <c r="J177" s="85" t="s">
        <v>18641</v>
      </c>
      <c r="K177" s="94" t="s">
        <v>14523</v>
      </c>
      <c r="L177" s="107">
        <v>4</v>
      </c>
      <c r="M177" s="58">
        <f>L177*130</f>
        <v>520</v>
      </c>
      <c r="N177" s="104"/>
      <c r="O177" s="24" t="s">
        <v>32</v>
      </c>
    </row>
    <row r="178" s="1" customFormat="1" customHeight="1" spans="1:15">
      <c r="A178" s="58">
        <v>173</v>
      </c>
      <c r="B178" s="58" t="s">
        <v>23</v>
      </c>
      <c r="C178" s="58" t="s">
        <v>24</v>
      </c>
      <c r="D178" s="58" t="s">
        <v>25</v>
      </c>
      <c r="E178" s="58" t="s">
        <v>18594</v>
      </c>
      <c r="F178" s="58" t="s">
        <v>18595</v>
      </c>
      <c r="G178" s="93" t="s">
        <v>18779</v>
      </c>
      <c r="H178" s="94" t="s">
        <v>51</v>
      </c>
      <c r="I178" s="85" t="s">
        <v>1683</v>
      </c>
      <c r="J178" s="85" t="s">
        <v>18597</v>
      </c>
      <c r="K178" s="94" t="s">
        <v>14523</v>
      </c>
      <c r="L178" s="107">
        <v>3</v>
      </c>
      <c r="M178" s="58">
        <f>L178*312</f>
        <v>936</v>
      </c>
      <c r="N178" s="104"/>
      <c r="O178" s="24" t="s">
        <v>32</v>
      </c>
    </row>
    <row r="179" s="1" customFormat="1" customHeight="1" spans="1:15">
      <c r="A179" s="58">
        <v>174</v>
      </c>
      <c r="B179" s="58" t="s">
        <v>23</v>
      </c>
      <c r="C179" s="58" t="s">
        <v>24</v>
      </c>
      <c r="D179" s="58" t="s">
        <v>25</v>
      </c>
      <c r="E179" s="58" t="s">
        <v>18594</v>
      </c>
      <c r="F179" s="58" t="s">
        <v>18595</v>
      </c>
      <c r="G179" s="93" t="s">
        <v>18780</v>
      </c>
      <c r="H179" s="94" t="s">
        <v>51</v>
      </c>
      <c r="I179" s="85" t="s">
        <v>3164</v>
      </c>
      <c r="J179" s="85" t="s">
        <v>18597</v>
      </c>
      <c r="K179" s="94" t="s">
        <v>14523</v>
      </c>
      <c r="L179" s="107">
        <v>6</v>
      </c>
      <c r="M179" s="58">
        <f>L179*312</f>
        <v>1872</v>
      </c>
      <c r="N179" s="104"/>
      <c r="O179" s="24" t="s">
        <v>32</v>
      </c>
    </row>
    <row r="180" s="1" customFormat="1" customHeight="1" spans="1:15">
      <c r="A180" s="58">
        <v>175</v>
      </c>
      <c r="B180" s="58" t="s">
        <v>23</v>
      </c>
      <c r="C180" s="58" t="s">
        <v>24</v>
      </c>
      <c r="D180" s="58" t="s">
        <v>25</v>
      </c>
      <c r="E180" s="58" t="s">
        <v>18594</v>
      </c>
      <c r="F180" s="58" t="s">
        <v>18723</v>
      </c>
      <c r="G180" s="93" t="s">
        <v>8583</v>
      </c>
      <c r="H180" s="94" t="s">
        <v>47</v>
      </c>
      <c r="I180" s="85" t="s">
        <v>2605</v>
      </c>
      <c r="J180" s="85" t="s">
        <v>18725</v>
      </c>
      <c r="K180" s="94" t="s">
        <v>14523</v>
      </c>
      <c r="L180" s="107">
        <v>2</v>
      </c>
      <c r="M180" s="58">
        <f>L180*468</f>
        <v>936</v>
      </c>
      <c r="N180" s="104"/>
      <c r="O180" s="24" t="s">
        <v>32</v>
      </c>
    </row>
    <row r="181" s="1" customFormat="1" customHeight="1" spans="1:15">
      <c r="A181" s="58">
        <v>176</v>
      </c>
      <c r="B181" s="58" t="s">
        <v>23</v>
      </c>
      <c r="C181" s="58" t="s">
        <v>24</v>
      </c>
      <c r="D181" s="58" t="s">
        <v>25</v>
      </c>
      <c r="E181" s="58" t="s">
        <v>18594</v>
      </c>
      <c r="F181" s="58" t="s">
        <v>18639</v>
      </c>
      <c r="G181" s="93" t="s">
        <v>18781</v>
      </c>
      <c r="H181" s="94" t="s">
        <v>194</v>
      </c>
      <c r="I181" s="85" t="s">
        <v>2203</v>
      </c>
      <c r="J181" s="85" t="s">
        <v>18641</v>
      </c>
      <c r="K181" s="94" t="s">
        <v>14523</v>
      </c>
      <c r="L181" s="107">
        <v>2</v>
      </c>
      <c r="M181" s="58">
        <f>L181*130</f>
        <v>260</v>
      </c>
      <c r="N181" s="104"/>
      <c r="O181" s="24" t="s">
        <v>32</v>
      </c>
    </row>
    <row r="182" s="1" customFormat="1" customHeight="1" spans="1:15">
      <c r="A182" s="58">
        <v>177</v>
      </c>
      <c r="B182" s="58" t="s">
        <v>23</v>
      </c>
      <c r="C182" s="58" t="s">
        <v>24</v>
      </c>
      <c r="D182" s="58" t="s">
        <v>25</v>
      </c>
      <c r="E182" s="58" t="s">
        <v>18594</v>
      </c>
      <c r="F182" s="58" t="s">
        <v>18639</v>
      </c>
      <c r="G182" s="93" t="s">
        <v>18782</v>
      </c>
      <c r="H182" s="94" t="s">
        <v>194</v>
      </c>
      <c r="I182" s="85" t="s">
        <v>3169</v>
      </c>
      <c r="J182" s="85" t="s">
        <v>18641</v>
      </c>
      <c r="K182" s="94" t="s">
        <v>14523</v>
      </c>
      <c r="L182" s="107">
        <v>4</v>
      </c>
      <c r="M182" s="58">
        <f>L182*130</f>
        <v>520</v>
      </c>
      <c r="N182" s="104"/>
      <c r="O182" s="24" t="s">
        <v>32</v>
      </c>
    </row>
    <row r="183" s="1" customFormat="1" customHeight="1" spans="1:15">
      <c r="A183" s="58">
        <v>178</v>
      </c>
      <c r="B183" s="58" t="s">
        <v>23</v>
      </c>
      <c r="C183" s="58" t="s">
        <v>24</v>
      </c>
      <c r="D183" s="58" t="s">
        <v>25</v>
      </c>
      <c r="E183" s="58" t="s">
        <v>18594</v>
      </c>
      <c r="F183" s="58" t="s">
        <v>18643</v>
      </c>
      <c r="G183" s="93" t="s">
        <v>18783</v>
      </c>
      <c r="H183" s="94" t="s">
        <v>18599</v>
      </c>
      <c r="I183" s="85" t="s">
        <v>2557</v>
      </c>
      <c r="J183" s="85" t="s">
        <v>18645</v>
      </c>
      <c r="K183" s="94" t="s">
        <v>14523</v>
      </c>
      <c r="L183" s="107">
        <v>1</v>
      </c>
      <c r="M183" s="58">
        <f>L183*130</f>
        <v>130</v>
      </c>
      <c r="N183" s="104"/>
      <c r="O183" s="24" t="s">
        <v>32</v>
      </c>
    </row>
    <row r="184" s="1" customFormat="1" customHeight="1" spans="1:15">
      <c r="A184" s="58">
        <v>179</v>
      </c>
      <c r="B184" s="58" t="s">
        <v>23</v>
      </c>
      <c r="C184" s="58" t="s">
        <v>24</v>
      </c>
      <c r="D184" s="58" t="s">
        <v>25</v>
      </c>
      <c r="E184" s="58" t="s">
        <v>18594</v>
      </c>
      <c r="F184" s="58" t="s">
        <v>18723</v>
      </c>
      <c r="G184" s="93" t="s">
        <v>18784</v>
      </c>
      <c r="H184" s="94" t="s">
        <v>51</v>
      </c>
      <c r="I184" s="85" t="s">
        <v>2203</v>
      </c>
      <c r="J184" s="85" t="s">
        <v>18725</v>
      </c>
      <c r="K184" s="94" t="s">
        <v>14523</v>
      </c>
      <c r="L184" s="107">
        <v>4</v>
      </c>
      <c r="M184" s="58">
        <f>L184*312</f>
        <v>1248</v>
      </c>
      <c r="N184" s="26"/>
      <c r="O184" s="24" t="s">
        <v>32</v>
      </c>
    </row>
    <row r="185" s="1" customFormat="1" customHeight="1" spans="1:15">
      <c r="A185" s="58">
        <v>180</v>
      </c>
      <c r="B185" s="58" t="s">
        <v>23</v>
      </c>
      <c r="C185" s="58" t="s">
        <v>24</v>
      </c>
      <c r="D185" s="58" t="s">
        <v>25</v>
      </c>
      <c r="E185" s="58" t="s">
        <v>18594</v>
      </c>
      <c r="F185" s="58" t="s">
        <v>18639</v>
      </c>
      <c r="G185" s="93" t="s">
        <v>18785</v>
      </c>
      <c r="H185" s="94" t="s">
        <v>194</v>
      </c>
      <c r="I185" s="85" t="s">
        <v>1683</v>
      </c>
      <c r="J185" s="85" t="s">
        <v>18641</v>
      </c>
      <c r="K185" s="94" t="s">
        <v>14523</v>
      </c>
      <c r="L185" s="107">
        <v>2</v>
      </c>
      <c r="M185" s="58">
        <f t="shared" ref="M185:M201" si="7">L185*130</f>
        <v>260</v>
      </c>
      <c r="N185" s="26"/>
      <c r="O185" s="24" t="s">
        <v>32</v>
      </c>
    </row>
    <row r="186" s="1" customFormat="1" customHeight="1" spans="1:15">
      <c r="A186" s="58">
        <v>181</v>
      </c>
      <c r="B186" s="58" t="s">
        <v>23</v>
      </c>
      <c r="C186" s="58" t="s">
        <v>24</v>
      </c>
      <c r="D186" s="58" t="s">
        <v>25</v>
      </c>
      <c r="E186" s="58" t="s">
        <v>18594</v>
      </c>
      <c r="F186" s="58" t="s">
        <v>18639</v>
      </c>
      <c r="G186" s="93" t="s">
        <v>18786</v>
      </c>
      <c r="H186" s="94" t="s">
        <v>194</v>
      </c>
      <c r="I186" s="85" t="s">
        <v>1683</v>
      </c>
      <c r="J186" s="85" t="s">
        <v>18641</v>
      </c>
      <c r="K186" s="94" t="s">
        <v>14523</v>
      </c>
      <c r="L186" s="107">
        <v>1</v>
      </c>
      <c r="M186" s="58">
        <f t="shared" si="7"/>
        <v>130</v>
      </c>
      <c r="N186" s="26"/>
      <c r="O186" s="24" t="s">
        <v>32</v>
      </c>
    </row>
    <row r="187" s="1" customFormat="1" customHeight="1" spans="1:15">
      <c r="A187" s="58">
        <v>182</v>
      </c>
      <c r="B187" s="58" t="s">
        <v>23</v>
      </c>
      <c r="C187" s="58" t="s">
        <v>24</v>
      </c>
      <c r="D187" s="58" t="s">
        <v>25</v>
      </c>
      <c r="E187" s="58" t="s">
        <v>18594</v>
      </c>
      <c r="F187" s="58" t="s">
        <v>18639</v>
      </c>
      <c r="G187" s="93" t="s">
        <v>18787</v>
      </c>
      <c r="H187" s="94" t="s">
        <v>194</v>
      </c>
      <c r="I187" s="85" t="s">
        <v>3169</v>
      </c>
      <c r="J187" s="85" t="s">
        <v>18641</v>
      </c>
      <c r="K187" s="94" t="s">
        <v>14523</v>
      </c>
      <c r="L187" s="107">
        <v>3</v>
      </c>
      <c r="M187" s="58">
        <f t="shared" si="7"/>
        <v>390</v>
      </c>
      <c r="N187" s="26"/>
      <c r="O187" s="24" t="s">
        <v>32</v>
      </c>
    </row>
    <row r="188" s="1" customFormat="1" customHeight="1" spans="1:15">
      <c r="A188" s="58">
        <v>183</v>
      </c>
      <c r="B188" s="58" t="s">
        <v>23</v>
      </c>
      <c r="C188" s="58" t="s">
        <v>24</v>
      </c>
      <c r="D188" s="58" t="s">
        <v>25</v>
      </c>
      <c r="E188" s="58" t="s">
        <v>18594</v>
      </c>
      <c r="F188" s="58" t="s">
        <v>18639</v>
      </c>
      <c r="G188" s="93" t="s">
        <v>18788</v>
      </c>
      <c r="H188" s="94" t="s">
        <v>194</v>
      </c>
      <c r="I188" s="85" t="s">
        <v>1683</v>
      </c>
      <c r="J188" s="85" t="s">
        <v>18641</v>
      </c>
      <c r="K188" s="94" t="s">
        <v>14523</v>
      </c>
      <c r="L188" s="107">
        <v>2</v>
      </c>
      <c r="M188" s="58">
        <f t="shared" si="7"/>
        <v>260</v>
      </c>
      <c r="N188" s="26"/>
      <c r="O188" s="24" t="s">
        <v>32</v>
      </c>
    </row>
    <row r="189" s="1" customFormat="1" customHeight="1" spans="1:15">
      <c r="A189" s="58">
        <v>184</v>
      </c>
      <c r="B189" s="58" t="s">
        <v>23</v>
      </c>
      <c r="C189" s="58" t="s">
        <v>24</v>
      </c>
      <c r="D189" s="58" t="s">
        <v>25</v>
      </c>
      <c r="E189" s="58" t="s">
        <v>18594</v>
      </c>
      <c r="F189" s="58" t="s">
        <v>18723</v>
      </c>
      <c r="G189" s="93" t="s">
        <v>18789</v>
      </c>
      <c r="H189" s="94" t="s">
        <v>194</v>
      </c>
      <c r="I189" s="85" t="s">
        <v>2605</v>
      </c>
      <c r="J189" s="85" t="s">
        <v>18725</v>
      </c>
      <c r="K189" s="94" t="s">
        <v>14523</v>
      </c>
      <c r="L189" s="107">
        <v>2</v>
      </c>
      <c r="M189" s="58">
        <f t="shared" si="7"/>
        <v>260</v>
      </c>
      <c r="N189" s="27"/>
      <c r="O189" s="24" t="s">
        <v>32</v>
      </c>
    </row>
    <row r="190" s="1" customFormat="1" customHeight="1" spans="1:15">
      <c r="A190" s="58">
        <v>185</v>
      </c>
      <c r="B190" s="58" t="s">
        <v>23</v>
      </c>
      <c r="C190" s="58" t="s">
        <v>24</v>
      </c>
      <c r="D190" s="58" t="s">
        <v>25</v>
      </c>
      <c r="E190" s="58" t="s">
        <v>18594</v>
      </c>
      <c r="F190" s="58" t="s">
        <v>18723</v>
      </c>
      <c r="G190" s="93" t="s">
        <v>18790</v>
      </c>
      <c r="H190" s="94" t="s">
        <v>194</v>
      </c>
      <c r="I190" s="85" t="s">
        <v>2605</v>
      </c>
      <c r="J190" s="85" t="s">
        <v>18725</v>
      </c>
      <c r="K190" s="94" t="s">
        <v>14523</v>
      </c>
      <c r="L190" s="107">
        <v>2</v>
      </c>
      <c r="M190" s="58">
        <f t="shared" si="7"/>
        <v>260</v>
      </c>
      <c r="N190" s="27"/>
      <c r="O190" s="24" t="s">
        <v>32</v>
      </c>
    </row>
    <row r="191" s="1" customFormat="1" customHeight="1" spans="1:15">
      <c r="A191" s="58">
        <v>186</v>
      </c>
      <c r="B191" s="58" t="s">
        <v>23</v>
      </c>
      <c r="C191" s="58" t="s">
        <v>24</v>
      </c>
      <c r="D191" s="58" t="s">
        <v>25</v>
      </c>
      <c r="E191" s="58" t="s">
        <v>18594</v>
      </c>
      <c r="F191" s="58" t="s">
        <v>18595</v>
      </c>
      <c r="G191" s="93" t="s">
        <v>18791</v>
      </c>
      <c r="H191" s="94" t="s">
        <v>194</v>
      </c>
      <c r="I191" s="85" t="s">
        <v>2203</v>
      </c>
      <c r="J191" s="85" t="s">
        <v>18597</v>
      </c>
      <c r="K191" s="94" t="s">
        <v>14523</v>
      </c>
      <c r="L191" s="107">
        <v>4</v>
      </c>
      <c r="M191" s="58">
        <f t="shared" si="7"/>
        <v>520</v>
      </c>
      <c r="N191" s="27"/>
      <c r="O191" s="24" t="s">
        <v>32</v>
      </c>
    </row>
    <row r="192" s="1" customFormat="1" customHeight="1" spans="1:15">
      <c r="A192" s="58">
        <v>187</v>
      </c>
      <c r="B192" s="58" t="s">
        <v>23</v>
      </c>
      <c r="C192" s="58" t="s">
        <v>24</v>
      </c>
      <c r="D192" s="58" t="s">
        <v>25</v>
      </c>
      <c r="E192" s="58" t="s">
        <v>18594</v>
      </c>
      <c r="F192" s="58" t="s">
        <v>18639</v>
      </c>
      <c r="G192" s="93" t="s">
        <v>18792</v>
      </c>
      <c r="H192" s="94" t="s">
        <v>194</v>
      </c>
      <c r="I192" s="85" t="s">
        <v>3158</v>
      </c>
      <c r="J192" s="85" t="s">
        <v>18641</v>
      </c>
      <c r="K192" s="94" t="s">
        <v>14523</v>
      </c>
      <c r="L192" s="107">
        <v>4</v>
      </c>
      <c r="M192" s="58">
        <f t="shared" si="7"/>
        <v>520</v>
      </c>
      <c r="N192" s="27"/>
      <c r="O192" s="24" t="s">
        <v>32</v>
      </c>
    </row>
    <row r="193" s="1" customFormat="1" customHeight="1" spans="1:15">
      <c r="A193" s="58">
        <v>188</v>
      </c>
      <c r="B193" s="58" t="s">
        <v>23</v>
      </c>
      <c r="C193" s="58" t="s">
        <v>24</v>
      </c>
      <c r="D193" s="58" t="s">
        <v>25</v>
      </c>
      <c r="E193" s="58" t="s">
        <v>18594</v>
      </c>
      <c r="F193" s="58" t="s">
        <v>18643</v>
      </c>
      <c r="G193" s="93" t="s">
        <v>18793</v>
      </c>
      <c r="H193" s="94" t="s">
        <v>194</v>
      </c>
      <c r="I193" s="85" t="s">
        <v>2203</v>
      </c>
      <c r="J193" s="85" t="s">
        <v>18645</v>
      </c>
      <c r="K193" s="94" t="s">
        <v>14523</v>
      </c>
      <c r="L193" s="107">
        <v>4</v>
      </c>
      <c r="M193" s="58">
        <f t="shared" si="7"/>
        <v>520</v>
      </c>
      <c r="N193" s="27"/>
      <c r="O193" s="24" t="s">
        <v>32</v>
      </c>
    </row>
    <row r="194" s="1" customFormat="1" customHeight="1" spans="1:15">
      <c r="A194" s="58">
        <v>189</v>
      </c>
      <c r="B194" s="58" t="s">
        <v>23</v>
      </c>
      <c r="C194" s="58" t="s">
        <v>24</v>
      </c>
      <c r="D194" s="58" t="s">
        <v>25</v>
      </c>
      <c r="E194" s="58" t="s">
        <v>18594</v>
      </c>
      <c r="F194" s="58" t="s">
        <v>18639</v>
      </c>
      <c r="G194" s="93" t="s">
        <v>18794</v>
      </c>
      <c r="H194" s="94" t="s">
        <v>194</v>
      </c>
      <c r="I194" s="85" t="s">
        <v>3158</v>
      </c>
      <c r="J194" s="85" t="s">
        <v>18641</v>
      </c>
      <c r="K194" s="94" t="s">
        <v>14523</v>
      </c>
      <c r="L194" s="107">
        <v>2</v>
      </c>
      <c r="M194" s="58">
        <f t="shared" si="7"/>
        <v>260</v>
      </c>
      <c r="N194" s="27"/>
      <c r="O194" s="24" t="s">
        <v>32</v>
      </c>
    </row>
    <row r="195" s="1" customFormat="1" customHeight="1" spans="1:15">
      <c r="A195" s="58">
        <v>190</v>
      </c>
      <c r="B195" s="58" t="s">
        <v>23</v>
      </c>
      <c r="C195" s="58" t="s">
        <v>24</v>
      </c>
      <c r="D195" s="58" t="s">
        <v>25</v>
      </c>
      <c r="E195" s="58" t="s">
        <v>18594</v>
      </c>
      <c r="F195" s="58" t="s">
        <v>18595</v>
      </c>
      <c r="G195" s="93" t="s">
        <v>18795</v>
      </c>
      <c r="H195" s="94" t="s">
        <v>194</v>
      </c>
      <c r="I195" s="85" t="s">
        <v>2203</v>
      </c>
      <c r="J195" s="85" t="s">
        <v>18597</v>
      </c>
      <c r="K195" s="94" t="s">
        <v>14523</v>
      </c>
      <c r="L195" s="107">
        <v>4</v>
      </c>
      <c r="M195" s="58">
        <f t="shared" si="7"/>
        <v>520</v>
      </c>
      <c r="N195" s="104" t="s">
        <v>9991</v>
      </c>
      <c r="O195" s="24" t="s">
        <v>32</v>
      </c>
    </row>
    <row r="196" s="1" customFormat="1" customHeight="1" spans="1:15">
      <c r="A196" s="58">
        <v>191</v>
      </c>
      <c r="B196" s="58" t="s">
        <v>23</v>
      </c>
      <c r="C196" s="58" t="s">
        <v>24</v>
      </c>
      <c r="D196" s="58" t="s">
        <v>25</v>
      </c>
      <c r="E196" s="58" t="s">
        <v>18594</v>
      </c>
      <c r="F196" s="58" t="s">
        <v>18595</v>
      </c>
      <c r="G196" s="93" t="s">
        <v>18796</v>
      </c>
      <c r="H196" s="94" t="s">
        <v>194</v>
      </c>
      <c r="I196" s="85" t="s">
        <v>2203</v>
      </c>
      <c r="J196" s="85" t="s">
        <v>18597</v>
      </c>
      <c r="K196" s="94" t="s">
        <v>14523</v>
      </c>
      <c r="L196" s="107">
        <v>4</v>
      </c>
      <c r="M196" s="58">
        <f t="shared" si="7"/>
        <v>520</v>
      </c>
      <c r="N196" s="27"/>
      <c r="O196" s="24" t="s">
        <v>32</v>
      </c>
    </row>
    <row r="197" s="1" customFormat="1" customHeight="1" spans="1:15">
      <c r="A197" s="58">
        <v>192</v>
      </c>
      <c r="B197" s="58" t="s">
        <v>23</v>
      </c>
      <c r="C197" s="58" t="s">
        <v>24</v>
      </c>
      <c r="D197" s="58" t="s">
        <v>25</v>
      </c>
      <c r="E197" s="58" t="s">
        <v>18594</v>
      </c>
      <c r="F197" s="58" t="s">
        <v>18595</v>
      </c>
      <c r="G197" s="93" t="s">
        <v>18797</v>
      </c>
      <c r="H197" s="94" t="s">
        <v>194</v>
      </c>
      <c r="I197" s="85" t="s">
        <v>3164</v>
      </c>
      <c r="J197" s="85" t="s">
        <v>18597</v>
      </c>
      <c r="K197" s="94" t="s">
        <v>14523</v>
      </c>
      <c r="L197" s="107">
        <v>6</v>
      </c>
      <c r="M197" s="58">
        <f t="shared" si="7"/>
        <v>780</v>
      </c>
      <c r="N197" s="27"/>
      <c r="O197" s="24" t="s">
        <v>32</v>
      </c>
    </row>
    <row r="198" s="1" customFormat="1" customHeight="1" spans="1:15">
      <c r="A198" s="58">
        <v>193</v>
      </c>
      <c r="B198" s="58" t="s">
        <v>23</v>
      </c>
      <c r="C198" s="58" t="s">
        <v>24</v>
      </c>
      <c r="D198" s="58" t="s">
        <v>25</v>
      </c>
      <c r="E198" s="58" t="s">
        <v>18594</v>
      </c>
      <c r="F198" s="58" t="s">
        <v>18595</v>
      </c>
      <c r="G198" s="93" t="s">
        <v>18798</v>
      </c>
      <c r="H198" s="94" t="s">
        <v>194</v>
      </c>
      <c r="I198" s="85" t="s">
        <v>1683</v>
      </c>
      <c r="J198" s="85" t="s">
        <v>18597</v>
      </c>
      <c r="K198" s="94" t="s">
        <v>14523</v>
      </c>
      <c r="L198" s="107">
        <v>3</v>
      </c>
      <c r="M198" s="58">
        <f t="shared" si="7"/>
        <v>390</v>
      </c>
      <c r="N198" s="27"/>
      <c r="O198" s="24" t="s">
        <v>32</v>
      </c>
    </row>
    <row r="199" s="1" customFormat="1" customHeight="1" spans="1:15">
      <c r="A199" s="58">
        <v>194</v>
      </c>
      <c r="B199" s="58" t="s">
        <v>23</v>
      </c>
      <c r="C199" s="58" t="s">
        <v>24</v>
      </c>
      <c r="D199" s="58" t="s">
        <v>25</v>
      </c>
      <c r="E199" s="58" t="s">
        <v>18594</v>
      </c>
      <c r="F199" s="58" t="s">
        <v>18595</v>
      </c>
      <c r="G199" s="108" t="s">
        <v>18799</v>
      </c>
      <c r="H199" s="94" t="s">
        <v>194</v>
      </c>
      <c r="I199" s="85" t="s">
        <v>2605</v>
      </c>
      <c r="J199" s="85" t="s">
        <v>18597</v>
      </c>
      <c r="K199" s="94" t="s">
        <v>14523</v>
      </c>
      <c r="L199" s="107">
        <v>2</v>
      </c>
      <c r="M199" s="58">
        <f t="shared" si="7"/>
        <v>260</v>
      </c>
      <c r="N199" s="104"/>
      <c r="O199" s="24" t="s">
        <v>32</v>
      </c>
    </row>
    <row r="200" s="1" customFormat="1" customHeight="1" spans="1:15">
      <c r="A200" s="58">
        <v>195</v>
      </c>
      <c r="B200" s="58" t="s">
        <v>23</v>
      </c>
      <c r="C200" s="58" t="s">
        <v>24</v>
      </c>
      <c r="D200" s="58" t="s">
        <v>25</v>
      </c>
      <c r="E200" s="58" t="s">
        <v>18594</v>
      </c>
      <c r="F200" s="58" t="s">
        <v>18595</v>
      </c>
      <c r="G200" s="93" t="s">
        <v>18800</v>
      </c>
      <c r="H200" s="94" t="s">
        <v>194</v>
      </c>
      <c r="I200" s="85" t="s">
        <v>1683</v>
      </c>
      <c r="J200" s="85" t="s">
        <v>18597</v>
      </c>
      <c r="K200" s="94" t="s">
        <v>14523</v>
      </c>
      <c r="L200" s="107">
        <v>3</v>
      </c>
      <c r="M200" s="58">
        <f t="shared" si="7"/>
        <v>390</v>
      </c>
      <c r="N200" s="27"/>
      <c r="O200" s="24" t="s">
        <v>32</v>
      </c>
    </row>
    <row r="201" s="1" customFormat="1" customHeight="1" spans="1:15">
      <c r="A201" s="58">
        <v>196</v>
      </c>
      <c r="B201" s="58" t="s">
        <v>23</v>
      </c>
      <c r="C201" s="58" t="s">
        <v>24</v>
      </c>
      <c r="D201" s="58" t="s">
        <v>25</v>
      </c>
      <c r="E201" s="58" t="s">
        <v>18594</v>
      </c>
      <c r="F201" s="58" t="s">
        <v>18595</v>
      </c>
      <c r="G201" s="93" t="s">
        <v>18801</v>
      </c>
      <c r="H201" s="94" t="s">
        <v>194</v>
      </c>
      <c r="I201" s="85" t="s">
        <v>3169</v>
      </c>
      <c r="J201" s="85" t="s">
        <v>18597</v>
      </c>
      <c r="K201" s="94" t="s">
        <v>14523</v>
      </c>
      <c r="L201" s="107">
        <v>4</v>
      </c>
      <c r="M201" s="58">
        <f t="shared" si="7"/>
        <v>520</v>
      </c>
      <c r="N201" s="27"/>
      <c r="O201" s="24" t="s">
        <v>32</v>
      </c>
    </row>
    <row r="202" s="1" customFormat="1" customHeight="1" spans="1:15">
      <c r="A202" s="58">
        <v>197</v>
      </c>
      <c r="B202" s="58" t="s">
        <v>23</v>
      </c>
      <c r="C202" s="58" t="s">
        <v>24</v>
      </c>
      <c r="D202" s="58" t="s">
        <v>25</v>
      </c>
      <c r="E202" s="58" t="s">
        <v>18594</v>
      </c>
      <c r="F202" s="58" t="s">
        <v>18595</v>
      </c>
      <c r="G202" s="93" t="s">
        <v>18802</v>
      </c>
      <c r="H202" s="94" t="s">
        <v>51</v>
      </c>
      <c r="I202" s="85" t="s">
        <v>1683</v>
      </c>
      <c r="J202" s="85" t="s">
        <v>18597</v>
      </c>
      <c r="K202" s="94" t="s">
        <v>14523</v>
      </c>
      <c r="L202" s="107">
        <v>3</v>
      </c>
      <c r="M202" s="58">
        <f>L202*312</f>
        <v>936</v>
      </c>
      <c r="N202" s="27"/>
      <c r="O202" s="24" t="s">
        <v>32</v>
      </c>
    </row>
    <row r="203" s="1" customFormat="1" customHeight="1" spans="1:15">
      <c r="A203" s="58">
        <v>198</v>
      </c>
      <c r="B203" s="58" t="s">
        <v>23</v>
      </c>
      <c r="C203" s="58" t="s">
        <v>24</v>
      </c>
      <c r="D203" s="58" t="s">
        <v>25</v>
      </c>
      <c r="E203" s="58" t="s">
        <v>18594</v>
      </c>
      <c r="F203" s="58" t="s">
        <v>18659</v>
      </c>
      <c r="G203" s="93" t="s">
        <v>18803</v>
      </c>
      <c r="H203" s="94" t="s">
        <v>194</v>
      </c>
      <c r="I203" s="85" t="s">
        <v>2203</v>
      </c>
      <c r="J203" s="85" t="s">
        <v>18661</v>
      </c>
      <c r="K203" s="94" t="s">
        <v>14523</v>
      </c>
      <c r="L203" s="107">
        <v>4</v>
      </c>
      <c r="M203" s="58">
        <f t="shared" ref="M203:M237" si="8">L203*130</f>
        <v>520</v>
      </c>
      <c r="N203" s="27"/>
      <c r="O203" s="24" t="s">
        <v>32</v>
      </c>
    </row>
    <row r="204" s="1" customFormat="1" customHeight="1" spans="1:15">
      <c r="A204" s="58">
        <v>199</v>
      </c>
      <c r="B204" s="58" t="s">
        <v>23</v>
      </c>
      <c r="C204" s="58" t="s">
        <v>24</v>
      </c>
      <c r="D204" s="58" t="s">
        <v>25</v>
      </c>
      <c r="E204" s="58" t="s">
        <v>18594</v>
      </c>
      <c r="F204" s="58" t="s">
        <v>18595</v>
      </c>
      <c r="G204" s="93" t="s">
        <v>18804</v>
      </c>
      <c r="H204" s="94" t="s">
        <v>220</v>
      </c>
      <c r="I204" s="85" t="s">
        <v>3158</v>
      </c>
      <c r="J204" s="85" t="s">
        <v>18597</v>
      </c>
      <c r="K204" s="94" t="s">
        <v>14523</v>
      </c>
      <c r="L204" s="107">
        <v>6</v>
      </c>
      <c r="M204" s="58">
        <f t="shared" si="8"/>
        <v>780</v>
      </c>
      <c r="N204" s="27"/>
      <c r="O204" s="24" t="s">
        <v>32</v>
      </c>
    </row>
    <row r="205" s="1" customFormat="1" customHeight="1" spans="1:15">
      <c r="A205" s="58">
        <v>200</v>
      </c>
      <c r="B205" s="58" t="s">
        <v>23</v>
      </c>
      <c r="C205" s="58" t="s">
        <v>24</v>
      </c>
      <c r="D205" s="58" t="s">
        <v>25</v>
      </c>
      <c r="E205" s="58" t="s">
        <v>18594</v>
      </c>
      <c r="F205" s="58" t="s">
        <v>18659</v>
      </c>
      <c r="G205" s="93" t="s">
        <v>18805</v>
      </c>
      <c r="H205" s="94" t="s">
        <v>194</v>
      </c>
      <c r="I205" s="85" t="s">
        <v>3169</v>
      </c>
      <c r="J205" s="85" t="s">
        <v>18661</v>
      </c>
      <c r="K205" s="94" t="s">
        <v>14523</v>
      </c>
      <c r="L205" s="107">
        <v>5</v>
      </c>
      <c r="M205" s="58">
        <f t="shared" si="8"/>
        <v>650</v>
      </c>
      <c r="N205" s="27"/>
      <c r="O205" s="24" t="s">
        <v>32</v>
      </c>
    </row>
    <row r="206" s="1" customFormat="1" customHeight="1" spans="1:15">
      <c r="A206" s="58">
        <v>201</v>
      </c>
      <c r="B206" s="58" t="s">
        <v>23</v>
      </c>
      <c r="C206" s="58" t="s">
        <v>24</v>
      </c>
      <c r="D206" s="58" t="s">
        <v>25</v>
      </c>
      <c r="E206" s="58" t="s">
        <v>18594</v>
      </c>
      <c r="F206" s="58" t="s">
        <v>18659</v>
      </c>
      <c r="G206" s="93" t="s">
        <v>18806</v>
      </c>
      <c r="H206" s="94" t="s">
        <v>194</v>
      </c>
      <c r="I206" s="85" t="s">
        <v>1683</v>
      </c>
      <c r="J206" s="85" t="s">
        <v>18661</v>
      </c>
      <c r="K206" s="94" t="s">
        <v>14523</v>
      </c>
      <c r="L206" s="107">
        <v>3</v>
      </c>
      <c r="M206" s="58">
        <f t="shared" si="8"/>
        <v>390</v>
      </c>
      <c r="N206" s="27"/>
      <c r="O206" s="24" t="s">
        <v>32</v>
      </c>
    </row>
    <row r="207" s="1" customFormat="1" customHeight="1" spans="1:15">
      <c r="A207" s="58">
        <v>202</v>
      </c>
      <c r="B207" s="58" t="s">
        <v>23</v>
      </c>
      <c r="C207" s="58" t="s">
        <v>24</v>
      </c>
      <c r="D207" s="58" t="s">
        <v>25</v>
      </c>
      <c r="E207" s="58" t="s">
        <v>18594</v>
      </c>
      <c r="F207" s="58" t="s">
        <v>18659</v>
      </c>
      <c r="G207" s="93" t="s">
        <v>18807</v>
      </c>
      <c r="H207" s="94" t="s">
        <v>194</v>
      </c>
      <c r="I207" s="85" t="s">
        <v>1683</v>
      </c>
      <c r="J207" s="85" t="s">
        <v>18661</v>
      </c>
      <c r="K207" s="94" t="s">
        <v>14523</v>
      </c>
      <c r="L207" s="107">
        <v>3</v>
      </c>
      <c r="M207" s="58">
        <f t="shared" si="8"/>
        <v>390</v>
      </c>
      <c r="N207" s="27"/>
      <c r="O207" s="24" t="s">
        <v>32</v>
      </c>
    </row>
    <row r="208" s="1" customFormat="1" customHeight="1" spans="1:15">
      <c r="A208" s="58">
        <v>203</v>
      </c>
      <c r="B208" s="58" t="s">
        <v>23</v>
      </c>
      <c r="C208" s="58" t="s">
        <v>24</v>
      </c>
      <c r="D208" s="58" t="s">
        <v>25</v>
      </c>
      <c r="E208" s="58" t="s">
        <v>18594</v>
      </c>
      <c r="F208" s="58" t="s">
        <v>18659</v>
      </c>
      <c r="G208" s="93" t="s">
        <v>18808</v>
      </c>
      <c r="H208" s="94" t="s">
        <v>194</v>
      </c>
      <c r="I208" s="85" t="s">
        <v>2203</v>
      </c>
      <c r="J208" s="85" t="s">
        <v>18661</v>
      </c>
      <c r="K208" s="94" t="s">
        <v>14523</v>
      </c>
      <c r="L208" s="107">
        <v>4</v>
      </c>
      <c r="M208" s="58">
        <f t="shared" si="8"/>
        <v>520</v>
      </c>
      <c r="N208" s="27"/>
      <c r="O208" s="24" t="s">
        <v>32</v>
      </c>
    </row>
    <row r="209" s="1" customFormat="1" customHeight="1" spans="1:15">
      <c r="A209" s="58">
        <v>204</v>
      </c>
      <c r="B209" s="58" t="s">
        <v>23</v>
      </c>
      <c r="C209" s="58" t="s">
        <v>24</v>
      </c>
      <c r="D209" s="58" t="s">
        <v>25</v>
      </c>
      <c r="E209" s="58" t="s">
        <v>18594</v>
      </c>
      <c r="F209" s="58" t="s">
        <v>18595</v>
      </c>
      <c r="G209" s="93" t="s">
        <v>18809</v>
      </c>
      <c r="H209" s="94" t="s">
        <v>194</v>
      </c>
      <c r="I209" s="85" t="s">
        <v>2557</v>
      </c>
      <c r="J209" s="85" t="s">
        <v>18597</v>
      </c>
      <c r="K209" s="94" t="s">
        <v>14523</v>
      </c>
      <c r="L209" s="107">
        <v>1</v>
      </c>
      <c r="M209" s="58">
        <f t="shared" si="8"/>
        <v>130</v>
      </c>
      <c r="N209" s="27"/>
      <c r="O209" s="24" t="s">
        <v>32</v>
      </c>
    </row>
    <row r="210" s="1" customFormat="1" customHeight="1" spans="1:15">
      <c r="A210" s="58">
        <v>205</v>
      </c>
      <c r="B210" s="58" t="s">
        <v>23</v>
      </c>
      <c r="C210" s="58" t="s">
        <v>24</v>
      </c>
      <c r="D210" s="58" t="s">
        <v>25</v>
      </c>
      <c r="E210" s="58" t="s">
        <v>18594</v>
      </c>
      <c r="F210" s="58" t="s">
        <v>18595</v>
      </c>
      <c r="G210" s="93" t="s">
        <v>18810</v>
      </c>
      <c r="H210" s="94" t="s">
        <v>194</v>
      </c>
      <c r="I210" s="85" t="s">
        <v>1683</v>
      </c>
      <c r="J210" s="85" t="s">
        <v>18597</v>
      </c>
      <c r="K210" s="94" t="s">
        <v>14523</v>
      </c>
      <c r="L210" s="107">
        <v>3</v>
      </c>
      <c r="M210" s="58">
        <f t="shared" si="8"/>
        <v>390</v>
      </c>
      <c r="N210" s="104"/>
      <c r="O210" s="24" t="s">
        <v>32</v>
      </c>
    </row>
    <row r="211" s="1" customFormat="1" customHeight="1" spans="1:15">
      <c r="A211" s="58">
        <v>206</v>
      </c>
      <c r="B211" s="58" t="s">
        <v>23</v>
      </c>
      <c r="C211" s="58" t="s">
        <v>24</v>
      </c>
      <c r="D211" s="58" t="s">
        <v>25</v>
      </c>
      <c r="E211" s="58" t="s">
        <v>18594</v>
      </c>
      <c r="F211" s="58" t="s">
        <v>18659</v>
      </c>
      <c r="G211" s="93" t="s">
        <v>1389</v>
      </c>
      <c r="H211" s="94" t="s">
        <v>18599</v>
      </c>
      <c r="I211" s="85" t="s">
        <v>2203</v>
      </c>
      <c r="J211" s="85" t="s">
        <v>18661</v>
      </c>
      <c r="K211" s="94" t="s">
        <v>14523</v>
      </c>
      <c r="L211" s="107">
        <v>4</v>
      </c>
      <c r="M211" s="58">
        <f t="shared" si="8"/>
        <v>520</v>
      </c>
      <c r="N211" s="27"/>
      <c r="O211" s="24" t="s">
        <v>32</v>
      </c>
    </row>
    <row r="212" s="1" customFormat="1" customHeight="1" spans="1:15">
      <c r="A212" s="58">
        <v>207</v>
      </c>
      <c r="B212" s="58" t="s">
        <v>23</v>
      </c>
      <c r="C212" s="58" t="s">
        <v>24</v>
      </c>
      <c r="D212" s="58" t="s">
        <v>25</v>
      </c>
      <c r="E212" s="58" t="s">
        <v>18594</v>
      </c>
      <c r="F212" s="58" t="s">
        <v>18659</v>
      </c>
      <c r="G212" s="93" t="s">
        <v>18811</v>
      </c>
      <c r="H212" s="94" t="s">
        <v>194</v>
      </c>
      <c r="I212" s="85" t="s">
        <v>2203</v>
      </c>
      <c r="J212" s="85" t="s">
        <v>18661</v>
      </c>
      <c r="K212" s="94" t="s">
        <v>14523</v>
      </c>
      <c r="L212" s="107">
        <v>4</v>
      </c>
      <c r="M212" s="58">
        <f t="shared" si="8"/>
        <v>520</v>
      </c>
      <c r="N212" s="27"/>
      <c r="O212" s="24" t="s">
        <v>32</v>
      </c>
    </row>
    <row r="213" s="1" customFormat="1" customHeight="1" spans="1:15">
      <c r="A213" s="58">
        <v>208</v>
      </c>
      <c r="B213" s="58" t="s">
        <v>23</v>
      </c>
      <c r="C213" s="58" t="s">
        <v>24</v>
      </c>
      <c r="D213" s="58" t="s">
        <v>25</v>
      </c>
      <c r="E213" s="58" t="s">
        <v>18594</v>
      </c>
      <c r="F213" s="58" t="s">
        <v>18659</v>
      </c>
      <c r="G213" s="93" t="s">
        <v>18812</v>
      </c>
      <c r="H213" s="94" t="s">
        <v>18599</v>
      </c>
      <c r="I213" s="85" t="s">
        <v>2203</v>
      </c>
      <c r="J213" s="85" t="s">
        <v>18661</v>
      </c>
      <c r="K213" s="94" t="s">
        <v>14523</v>
      </c>
      <c r="L213" s="107">
        <v>4</v>
      </c>
      <c r="M213" s="58">
        <f t="shared" si="8"/>
        <v>520</v>
      </c>
      <c r="N213" s="27"/>
      <c r="O213" s="24" t="s">
        <v>32</v>
      </c>
    </row>
    <row r="214" s="1" customFormat="1" customHeight="1" spans="1:15">
      <c r="A214" s="58">
        <v>209</v>
      </c>
      <c r="B214" s="58" t="s">
        <v>23</v>
      </c>
      <c r="C214" s="58" t="s">
        <v>24</v>
      </c>
      <c r="D214" s="58" t="s">
        <v>25</v>
      </c>
      <c r="E214" s="58" t="s">
        <v>18594</v>
      </c>
      <c r="F214" s="58" t="s">
        <v>18659</v>
      </c>
      <c r="G214" s="93" t="s">
        <v>18813</v>
      </c>
      <c r="H214" s="94" t="s">
        <v>194</v>
      </c>
      <c r="I214" s="85" t="s">
        <v>3169</v>
      </c>
      <c r="J214" s="85" t="s">
        <v>18661</v>
      </c>
      <c r="K214" s="94" t="s">
        <v>14523</v>
      </c>
      <c r="L214" s="107">
        <v>1</v>
      </c>
      <c r="M214" s="58">
        <f t="shared" si="8"/>
        <v>130</v>
      </c>
      <c r="N214" s="27"/>
      <c r="O214" s="24" t="s">
        <v>32</v>
      </c>
    </row>
    <row r="215" s="1" customFormat="1" customHeight="1" spans="1:15">
      <c r="A215" s="58">
        <v>210</v>
      </c>
      <c r="B215" s="58" t="s">
        <v>23</v>
      </c>
      <c r="C215" s="58" t="s">
        <v>24</v>
      </c>
      <c r="D215" s="58" t="s">
        <v>25</v>
      </c>
      <c r="E215" s="58" t="s">
        <v>18594</v>
      </c>
      <c r="F215" s="58" t="s">
        <v>18659</v>
      </c>
      <c r="G215" s="93" t="s">
        <v>18814</v>
      </c>
      <c r="H215" s="94" t="s">
        <v>194</v>
      </c>
      <c r="I215" s="85" t="s">
        <v>1683</v>
      </c>
      <c r="J215" s="85" t="s">
        <v>18661</v>
      </c>
      <c r="K215" s="94" t="s">
        <v>14523</v>
      </c>
      <c r="L215" s="107">
        <v>3</v>
      </c>
      <c r="M215" s="58">
        <f t="shared" si="8"/>
        <v>390</v>
      </c>
      <c r="N215" s="27"/>
      <c r="O215" s="24" t="s">
        <v>32</v>
      </c>
    </row>
    <row r="216" s="1" customFormat="1" customHeight="1" spans="1:15">
      <c r="A216" s="58">
        <v>211</v>
      </c>
      <c r="B216" s="58" t="s">
        <v>23</v>
      </c>
      <c r="C216" s="58" t="s">
        <v>24</v>
      </c>
      <c r="D216" s="58" t="s">
        <v>25</v>
      </c>
      <c r="E216" s="58" t="s">
        <v>18594</v>
      </c>
      <c r="F216" s="58" t="s">
        <v>18659</v>
      </c>
      <c r="G216" s="93" t="s">
        <v>18815</v>
      </c>
      <c r="H216" s="94" t="s">
        <v>18599</v>
      </c>
      <c r="I216" s="85" t="s">
        <v>2203</v>
      </c>
      <c r="J216" s="85" t="s">
        <v>18661</v>
      </c>
      <c r="K216" s="94" t="s">
        <v>14523</v>
      </c>
      <c r="L216" s="107">
        <v>4</v>
      </c>
      <c r="M216" s="58">
        <f t="shared" si="8"/>
        <v>520</v>
      </c>
      <c r="N216" s="27"/>
      <c r="O216" s="24" t="s">
        <v>32</v>
      </c>
    </row>
    <row r="217" s="1" customFormat="1" customHeight="1" spans="1:15">
      <c r="A217" s="58">
        <v>212</v>
      </c>
      <c r="B217" s="58" t="s">
        <v>23</v>
      </c>
      <c r="C217" s="58" t="s">
        <v>24</v>
      </c>
      <c r="D217" s="58" t="s">
        <v>25</v>
      </c>
      <c r="E217" s="58" t="s">
        <v>18594</v>
      </c>
      <c r="F217" s="58" t="s">
        <v>18643</v>
      </c>
      <c r="G217" s="93" t="s">
        <v>18816</v>
      </c>
      <c r="H217" s="94" t="s">
        <v>194</v>
      </c>
      <c r="I217" s="85" t="s">
        <v>2203</v>
      </c>
      <c r="J217" s="85" t="s">
        <v>18645</v>
      </c>
      <c r="K217" s="94" t="s">
        <v>14523</v>
      </c>
      <c r="L217" s="107">
        <v>4</v>
      </c>
      <c r="M217" s="58">
        <f t="shared" si="8"/>
        <v>520</v>
      </c>
      <c r="N217" s="27"/>
      <c r="O217" s="24" t="s">
        <v>32</v>
      </c>
    </row>
    <row r="218" s="1" customFormat="1" customHeight="1" spans="1:15">
      <c r="A218" s="58">
        <v>213</v>
      </c>
      <c r="B218" s="58" t="s">
        <v>23</v>
      </c>
      <c r="C218" s="58" t="s">
        <v>24</v>
      </c>
      <c r="D218" s="58" t="s">
        <v>25</v>
      </c>
      <c r="E218" s="58" t="s">
        <v>18594</v>
      </c>
      <c r="F218" s="58" t="s">
        <v>18643</v>
      </c>
      <c r="G218" s="58" t="s">
        <v>18817</v>
      </c>
      <c r="H218" s="94" t="s">
        <v>194</v>
      </c>
      <c r="I218" s="85" t="s">
        <v>2203</v>
      </c>
      <c r="J218" s="85" t="s">
        <v>18645</v>
      </c>
      <c r="K218" s="94" t="s">
        <v>14523</v>
      </c>
      <c r="L218" s="107">
        <v>4</v>
      </c>
      <c r="M218" s="58">
        <f t="shared" si="8"/>
        <v>520</v>
      </c>
      <c r="N218" s="27"/>
      <c r="O218" s="24" t="s">
        <v>32</v>
      </c>
    </row>
    <row r="219" s="1" customFormat="1" customHeight="1" spans="1:15">
      <c r="A219" s="58">
        <v>214</v>
      </c>
      <c r="B219" s="58" t="s">
        <v>23</v>
      </c>
      <c r="C219" s="58" t="s">
        <v>24</v>
      </c>
      <c r="D219" s="58" t="s">
        <v>25</v>
      </c>
      <c r="E219" s="58" t="s">
        <v>18594</v>
      </c>
      <c r="F219" s="58" t="s">
        <v>18659</v>
      </c>
      <c r="G219" s="93" t="s">
        <v>18818</v>
      </c>
      <c r="H219" s="94" t="s">
        <v>18599</v>
      </c>
      <c r="I219" s="85" t="s">
        <v>2203</v>
      </c>
      <c r="J219" s="85" t="s">
        <v>18661</v>
      </c>
      <c r="K219" s="94" t="s">
        <v>14523</v>
      </c>
      <c r="L219" s="107">
        <v>4</v>
      </c>
      <c r="M219" s="58">
        <f t="shared" si="8"/>
        <v>520</v>
      </c>
      <c r="N219" s="27"/>
      <c r="O219" s="24" t="s">
        <v>32</v>
      </c>
    </row>
    <row r="220" s="1" customFormat="1" customHeight="1" spans="1:15">
      <c r="A220" s="58">
        <v>215</v>
      </c>
      <c r="B220" s="58" t="s">
        <v>23</v>
      </c>
      <c r="C220" s="58" t="s">
        <v>24</v>
      </c>
      <c r="D220" s="58" t="s">
        <v>25</v>
      </c>
      <c r="E220" s="58" t="s">
        <v>18594</v>
      </c>
      <c r="F220" s="58" t="s">
        <v>18659</v>
      </c>
      <c r="G220" s="93" t="s">
        <v>18819</v>
      </c>
      <c r="H220" s="94" t="s">
        <v>194</v>
      </c>
      <c r="I220" s="85" t="s">
        <v>3169</v>
      </c>
      <c r="J220" s="85" t="s">
        <v>18661</v>
      </c>
      <c r="K220" s="94" t="s">
        <v>14523</v>
      </c>
      <c r="L220" s="107">
        <v>5</v>
      </c>
      <c r="M220" s="58">
        <f t="shared" si="8"/>
        <v>650</v>
      </c>
      <c r="N220" s="27"/>
      <c r="O220" s="24" t="s">
        <v>32</v>
      </c>
    </row>
    <row r="221" s="1" customFormat="1" customHeight="1" spans="1:15">
      <c r="A221" s="58">
        <v>216</v>
      </c>
      <c r="B221" s="58" t="s">
        <v>23</v>
      </c>
      <c r="C221" s="58" t="s">
        <v>24</v>
      </c>
      <c r="D221" s="58" t="s">
        <v>25</v>
      </c>
      <c r="E221" s="58" t="s">
        <v>18594</v>
      </c>
      <c r="F221" s="58" t="s">
        <v>18659</v>
      </c>
      <c r="G221" s="93" t="s">
        <v>18820</v>
      </c>
      <c r="H221" s="94" t="s">
        <v>194</v>
      </c>
      <c r="I221" s="85" t="s">
        <v>3252</v>
      </c>
      <c r="J221" s="85" t="s">
        <v>18661</v>
      </c>
      <c r="K221" s="94" t="s">
        <v>14523</v>
      </c>
      <c r="L221" s="107">
        <v>8</v>
      </c>
      <c r="M221" s="58">
        <f t="shared" si="8"/>
        <v>1040</v>
      </c>
      <c r="N221" s="27"/>
      <c r="O221" s="24" t="s">
        <v>32</v>
      </c>
    </row>
    <row r="222" s="1" customFormat="1" customHeight="1" spans="1:15">
      <c r="A222" s="58">
        <v>217</v>
      </c>
      <c r="B222" s="58" t="s">
        <v>23</v>
      </c>
      <c r="C222" s="58" t="s">
        <v>24</v>
      </c>
      <c r="D222" s="58" t="s">
        <v>25</v>
      </c>
      <c r="E222" s="58" t="s">
        <v>18594</v>
      </c>
      <c r="F222" s="58" t="s">
        <v>18659</v>
      </c>
      <c r="G222" s="93" t="s">
        <v>18821</v>
      </c>
      <c r="H222" s="94" t="s">
        <v>18599</v>
      </c>
      <c r="I222" s="85" t="s">
        <v>3252</v>
      </c>
      <c r="J222" s="85" t="s">
        <v>18661</v>
      </c>
      <c r="K222" s="94" t="s">
        <v>14523</v>
      </c>
      <c r="L222" s="107">
        <v>8</v>
      </c>
      <c r="M222" s="58">
        <f t="shared" si="8"/>
        <v>1040</v>
      </c>
      <c r="N222" s="27"/>
      <c r="O222" s="24" t="s">
        <v>32</v>
      </c>
    </row>
    <row r="223" s="1" customFormat="1" customHeight="1" spans="1:15">
      <c r="A223" s="58">
        <v>218</v>
      </c>
      <c r="B223" s="58" t="s">
        <v>23</v>
      </c>
      <c r="C223" s="58" t="s">
        <v>24</v>
      </c>
      <c r="D223" s="58" t="s">
        <v>25</v>
      </c>
      <c r="E223" s="58" t="s">
        <v>18594</v>
      </c>
      <c r="F223" s="58" t="s">
        <v>18643</v>
      </c>
      <c r="G223" s="93" t="s">
        <v>18822</v>
      </c>
      <c r="H223" s="94" t="s">
        <v>194</v>
      </c>
      <c r="I223" s="85" t="s">
        <v>2203</v>
      </c>
      <c r="J223" s="85" t="s">
        <v>18645</v>
      </c>
      <c r="K223" s="94" t="s">
        <v>14523</v>
      </c>
      <c r="L223" s="107">
        <v>4</v>
      </c>
      <c r="M223" s="58">
        <f t="shared" si="8"/>
        <v>520</v>
      </c>
      <c r="N223" s="27"/>
      <c r="O223" s="24" t="s">
        <v>32</v>
      </c>
    </row>
    <row r="224" s="1" customFormat="1" customHeight="1" spans="1:15">
      <c r="A224" s="58">
        <v>219</v>
      </c>
      <c r="B224" s="58" t="s">
        <v>23</v>
      </c>
      <c r="C224" s="58" t="s">
        <v>24</v>
      </c>
      <c r="D224" s="58" t="s">
        <v>25</v>
      </c>
      <c r="E224" s="58" t="s">
        <v>18594</v>
      </c>
      <c r="F224" s="58" t="s">
        <v>18659</v>
      </c>
      <c r="G224" s="93" t="s">
        <v>18823</v>
      </c>
      <c r="H224" s="94" t="s">
        <v>18599</v>
      </c>
      <c r="I224" s="85" t="s">
        <v>1683</v>
      </c>
      <c r="J224" s="85" t="s">
        <v>18661</v>
      </c>
      <c r="K224" s="94" t="s">
        <v>14523</v>
      </c>
      <c r="L224" s="107">
        <v>3</v>
      </c>
      <c r="M224" s="58">
        <f t="shared" si="8"/>
        <v>390</v>
      </c>
      <c r="N224" s="27"/>
      <c r="O224" s="24" t="s">
        <v>32</v>
      </c>
    </row>
    <row r="225" s="1" customFormat="1" customHeight="1" spans="1:15">
      <c r="A225" s="58">
        <v>220</v>
      </c>
      <c r="B225" s="58" t="s">
        <v>23</v>
      </c>
      <c r="C225" s="58" t="s">
        <v>24</v>
      </c>
      <c r="D225" s="58" t="s">
        <v>25</v>
      </c>
      <c r="E225" s="58" t="s">
        <v>18594</v>
      </c>
      <c r="F225" s="58" t="s">
        <v>18659</v>
      </c>
      <c r="G225" s="93" t="s">
        <v>18824</v>
      </c>
      <c r="H225" s="94" t="s">
        <v>18599</v>
      </c>
      <c r="I225" s="85" t="s">
        <v>2605</v>
      </c>
      <c r="J225" s="85" t="s">
        <v>18661</v>
      </c>
      <c r="K225" s="94" t="s">
        <v>14523</v>
      </c>
      <c r="L225" s="107">
        <v>2</v>
      </c>
      <c r="M225" s="58">
        <f t="shared" si="8"/>
        <v>260</v>
      </c>
      <c r="N225" s="27"/>
      <c r="O225" s="24" t="s">
        <v>32</v>
      </c>
    </row>
    <row r="226" s="1" customFormat="1" customHeight="1" spans="1:15">
      <c r="A226" s="58">
        <v>221</v>
      </c>
      <c r="B226" s="58" t="s">
        <v>23</v>
      </c>
      <c r="C226" s="58" t="s">
        <v>24</v>
      </c>
      <c r="D226" s="58" t="s">
        <v>25</v>
      </c>
      <c r="E226" s="58" t="s">
        <v>18594</v>
      </c>
      <c r="F226" s="58" t="s">
        <v>18659</v>
      </c>
      <c r="G226" s="93" t="s">
        <v>18825</v>
      </c>
      <c r="H226" s="94" t="s">
        <v>18599</v>
      </c>
      <c r="I226" s="85" t="s">
        <v>3169</v>
      </c>
      <c r="J226" s="85" t="s">
        <v>18661</v>
      </c>
      <c r="K226" s="94" t="s">
        <v>14523</v>
      </c>
      <c r="L226" s="107">
        <v>5</v>
      </c>
      <c r="M226" s="58">
        <f t="shared" si="8"/>
        <v>650</v>
      </c>
      <c r="N226" s="27"/>
      <c r="O226" s="24" t="s">
        <v>32</v>
      </c>
    </row>
    <row r="227" s="1" customFormat="1" customHeight="1" spans="1:15">
      <c r="A227" s="58">
        <v>222</v>
      </c>
      <c r="B227" s="58" t="s">
        <v>23</v>
      </c>
      <c r="C227" s="58" t="s">
        <v>24</v>
      </c>
      <c r="D227" s="58" t="s">
        <v>25</v>
      </c>
      <c r="E227" s="58" t="s">
        <v>18594</v>
      </c>
      <c r="F227" s="58" t="s">
        <v>18643</v>
      </c>
      <c r="G227" s="58" t="s">
        <v>18826</v>
      </c>
      <c r="H227" s="94" t="s">
        <v>194</v>
      </c>
      <c r="I227" s="85" t="s">
        <v>2605</v>
      </c>
      <c r="J227" s="85" t="s">
        <v>18645</v>
      </c>
      <c r="K227" s="94" t="s">
        <v>14523</v>
      </c>
      <c r="L227" s="107">
        <v>2</v>
      </c>
      <c r="M227" s="58">
        <f t="shared" si="8"/>
        <v>260</v>
      </c>
      <c r="N227" s="27"/>
      <c r="O227" s="24" t="s">
        <v>32</v>
      </c>
    </row>
    <row r="228" s="1" customFormat="1" customHeight="1" spans="1:15">
      <c r="A228" s="58">
        <v>223</v>
      </c>
      <c r="B228" s="58" t="s">
        <v>23</v>
      </c>
      <c r="C228" s="58" t="s">
        <v>24</v>
      </c>
      <c r="D228" s="58" t="s">
        <v>25</v>
      </c>
      <c r="E228" s="58" t="s">
        <v>18594</v>
      </c>
      <c r="F228" s="58" t="s">
        <v>18609</v>
      </c>
      <c r="G228" s="58" t="s">
        <v>18827</v>
      </c>
      <c r="H228" s="94" t="s">
        <v>194</v>
      </c>
      <c r="I228" s="85" t="s">
        <v>2203</v>
      </c>
      <c r="J228" s="85" t="s">
        <v>18611</v>
      </c>
      <c r="K228" s="94" t="s">
        <v>14523</v>
      </c>
      <c r="L228" s="107">
        <v>4</v>
      </c>
      <c r="M228" s="58">
        <f t="shared" si="8"/>
        <v>520</v>
      </c>
      <c r="N228" s="27"/>
      <c r="O228" s="24" t="s">
        <v>32</v>
      </c>
    </row>
    <row r="229" s="1" customFormat="1" customHeight="1" spans="1:15">
      <c r="A229" s="58">
        <v>224</v>
      </c>
      <c r="B229" s="58" t="s">
        <v>23</v>
      </c>
      <c r="C229" s="58" t="s">
        <v>24</v>
      </c>
      <c r="D229" s="58" t="s">
        <v>25</v>
      </c>
      <c r="E229" s="58" t="s">
        <v>18594</v>
      </c>
      <c r="F229" s="58" t="s">
        <v>18659</v>
      </c>
      <c r="G229" s="58" t="s">
        <v>18828</v>
      </c>
      <c r="H229" s="94" t="s">
        <v>18599</v>
      </c>
      <c r="I229" s="85" t="s">
        <v>2203</v>
      </c>
      <c r="J229" s="85" t="s">
        <v>18661</v>
      </c>
      <c r="K229" s="94" t="s">
        <v>14523</v>
      </c>
      <c r="L229" s="107">
        <v>4</v>
      </c>
      <c r="M229" s="58">
        <f t="shared" si="8"/>
        <v>520</v>
      </c>
      <c r="N229" s="27"/>
      <c r="O229" s="24" t="s">
        <v>32</v>
      </c>
    </row>
    <row r="230" s="1" customFormat="1" customHeight="1" spans="1:15">
      <c r="A230" s="58">
        <v>225</v>
      </c>
      <c r="B230" s="58" t="s">
        <v>23</v>
      </c>
      <c r="C230" s="58" t="s">
        <v>24</v>
      </c>
      <c r="D230" s="58" t="s">
        <v>25</v>
      </c>
      <c r="E230" s="58" t="s">
        <v>18594</v>
      </c>
      <c r="F230" s="58" t="s">
        <v>18659</v>
      </c>
      <c r="G230" s="58" t="s">
        <v>280</v>
      </c>
      <c r="H230" s="94" t="s">
        <v>194</v>
      </c>
      <c r="I230" s="85" t="s">
        <v>3169</v>
      </c>
      <c r="J230" s="85" t="s">
        <v>18661</v>
      </c>
      <c r="K230" s="94" t="s">
        <v>14523</v>
      </c>
      <c r="L230" s="107">
        <v>5</v>
      </c>
      <c r="M230" s="58">
        <f t="shared" si="8"/>
        <v>650</v>
      </c>
      <c r="N230" s="27"/>
      <c r="O230" s="24" t="s">
        <v>32</v>
      </c>
    </row>
    <row r="231" s="1" customFormat="1" customHeight="1" spans="1:15">
      <c r="A231" s="58">
        <v>226</v>
      </c>
      <c r="B231" s="58" t="s">
        <v>23</v>
      </c>
      <c r="C231" s="58" t="s">
        <v>24</v>
      </c>
      <c r="D231" s="58" t="s">
        <v>25</v>
      </c>
      <c r="E231" s="58" t="s">
        <v>18594</v>
      </c>
      <c r="F231" s="58" t="s">
        <v>18609</v>
      </c>
      <c r="G231" s="58" t="s">
        <v>18829</v>
      </c>
      <c r="H231" s="94" t="s">
        <v>194</v>
      </c>
      <c r="I231" s="85" t="s">
        <v>2203</v>
      </c>
      <c r="J231" s="85" t="s">
        <v>18611</v>
      </c>
      <c r="K231" s="94" t="s">
        <v>14523</v>
      </c>
      <c r="L231" s="107">
        <v>4</v>
      </c>
      <c r="M231" s="58">
        <f t="shared" si="8"/>
        <v>520</v>
      </c>
      <c r="N231" s="23"/>
      <c r="O231" s="24" t="s">
        <v>32</v>
      </c>
    </row>
    <row r="232" s="1" customFormat="1" customHeight="1" spans="1:15">
      <c r="A232" s="58">
        <v>227</v>
      </c>
      <c r="B232" s="58" t="s">
        <v>23</v>
      </c>
      <c r="C232" s="58" t="s">
        <v>24</v>
      </c>
      <c r="D232" s="58" t="s">
        <v>25</v>
      </c>
      <c r="E232" s="58" t="s">
        <v>18594</v>
      </c>
      <c r="F232" s="58" t="s">
        <v>18659</v>
      </c>
      <c r="G232" s="58" t="s">
        <v>18830</v>
      </c>
      <c r="H232" s="94" t="s">
        <v>18599</v>
      </c>
      <c r="I232" s="85" t="s">
        <v>2605</v>
      </c>
      <c r="J232" s="85" t="s">
        <v>18661</v>
      </c>
      <c r="K232" s="94" t="s">
        <v>14523</v>
      </c>
      <c r="L232" s="107">
        <v>2</v>
      </c>
      <c r="M232" s="58">
        <f t="shared" si="8"/>
        <v>260</v>
      </c>
      <c r="N232" s="27"/>
      <c r="O232" s="24" t="s">
        <v>32</v>
      </c>
    </row>
    <row r="233" s="1" customFormat="1" customHeight="1" spans="1:15">
      <c r="A233" s="58">
        <v>228</v>
      </c>
      <c r="B233" s="58" t="s">
        <v>23</v>
      </c>
      <c r="C233" s="58" t="s">
        <v>24</v>
      </c>
      <c r="D233" s="58" t="s">
        <v>25</v>
      </c>
      <c r="E233" s="58" t="s">
        <v>18594</v>
      </c>
      <c r="F233" s="58" t="s">
        <v>18659</v>
      </c>
      <c r="G233" s="58" t="s">
        <v>18831</v>
      </c>
      <c r="H233" s="94" t="s">
        <v>18599</v>
      </c>
      <c r="I233" s="85" t="s">
        <v>2203</v>
      </c>
      <c r="J233" s="85" t="s">
        <v>18661</v>
      </c>
      <c r="K233" s="94" t="s">
        <v>14523</v>
      </c>
      <c r="L233" s="107">
        <v>4</v>
      </c>
      <c r="M233" s="58">
        <f t="shared" si="8"/>
        <v>520</v>
      </c>
      <c r="N233" s="27"/>
      <c r="O233" s="24" t="s">
        <v>32</v>
      </c>
    </row>
    <row r="234" s="1" customFormat="1" customHeight="1" spans="1:15">
      <c r="A234" s="58">
        <v>229</v>
      </c>
      <c r="B234" s="58" t="s">
        <v>23</v>
      </c>
      <c r="C234" s="58" t="s">
        <v>24</v>
      </c>
      <c r="D234" s="58" t="s">
        <v>25</v>
      </c>
      <c r="E234" s="58" t="s">
        <v>18594</v>
      </c>
      <c r="F234" s="58" t="s">
        <v>18659</v>
      </c>
      <c r="G234" s="58" t="s">
        <v>18832</v>
      </c>
      <c r="H234" s="94" t="s">
        <v>18599</v>
      </c>
      <c r="I234" s="85" t="s">
        <v>2203</v>
      </c>
      <c r="J234" s="85" t="s">
        <v>18661</v>
      </c>
      <c r="K234" s="94" t="s">
        <v>14523</v>
      </c>
      <c r="L234" s="107">
        <v>4</v>
      </c>
      <c r="M234" s="58">
        <f t="shared" si="8"/>
        <v>520</v>
      </c>
      <c r="N234" s="27"/>
      <c r="O234" s="24" t="s">
        <v>32</v>
      </c>
    </row>
    <row r="235" s="1" customFormat="1" customHeight="1" spans="1:15">
      <c r="A235" s="58">
        <v>230</v>
      </c>
      <c r="B235" s="58" t="s">
        <v>23</v>
      </c>
      <c r="C235" s="58" t="s">
        <v>24</v>
      </c>
      <c r="D235" s="58" t="s">
        <v>25</v>
      </c>
      <c r="E235" s="58" t="s">
        <v>18594</v>
      </c>
      <c r="F235" s="58" t="s">
        <v>18659</v>
      </c>
      <c r="G235" s="58" t="s">
        <v>18833</v>
      </c>
      <c r="H235" s="94" t="s">
        <v>194</v>
      </c>
      <c r="I235" s="85" t="s">
        <v>2203</v>
      </c>
      <c r="J235" s="85" t="s">
        <v>18661</v>
      </c>
      <c r="K235" s="94" t="s">
        <v>14523</v>
      </c>
      <c r="L235" s="107">
        <v>4</v>
      </c>
      <c r="M235" s="58">
        <f t="shared" si="8"/>
        <v>520</v>
      </c>
      <c r="N235" s="23"/>
      <c r="O235" s="24" t="s">
        <v>32</v>
      </c>
    </row>
    <row r="236" s="1" customFormat="1" customHeight="1" spans="1:15">
      <c r="A236" s="58">
        <v>231</v>
      </c>
      <c r="B236" s="58" t="s">
        <v>23</v>
      </c>
      <c r="C236" s="58" t="s">
        <v>24</v>
      </c>
      <c r="D236" s="58" t="s">
        <v>25</v>
      </c>
      <c r="E236" s="58" t="s">
        <v>18594</v>
      </c>
      <c r="F236" s="58" t="s">
        <v>18659</v>
      </c>
      <c r="G236" s="58" t="s">
        <v>18834</v>
      </c>
      <c r="H236" s="94" t="s">
        <v>18599</v>
      </c>
      <c r="I236" s="85" t="s">
        <v>2605</v>
      </c>
      <c r="J236" s="85" t="s">
        <v>18661</v>
      </c>
      <c r="K236" s="94" t="s">
        <v>14523</v>
      </c>
      <c r="L236" s="107">
        <v>2</v>
      </c>
      <c r="M236" s="58">
        <f t="shared" si="8"/>
        <v>260</v>
      </c>
      <c r="N236" s="23"/>
      <c r="O236" s="24" t="s">
        <v>32</v>
      </c>
    </row>
    <row r="237" s="1" customFormat="1" customHeight="1" spans="1:15">
      <c r="A237" s="58">
        <v>232</v>
      </c>
      <c r="B237" s="58" t="s">
        <v>23</v>
      </c>
      <c r="C237" s="58" t="s">
        <v>24</v>
      </c>
      <c r="D237" s="58" t="s">
        <v>25</v>
      </c>
      <c r="E237" s="58" t="s">
        <v>18594</v>
      </c>
      <c r="F237" s="58" t="s">
        <v>18659</v>
      </c>
      <c r="G237" s="58" t="s">
        <v>18835</v>
      </c>
      <c r="H237" s="94" t="s">
        <v>194</v>
      </c>
      <c r="I237" s="85" t="s">
        <v>1683</v>
      </c>
      <c r="J237" s="85" t="s">
        <v>18661</v>
      </c>
      <c r="K237" s="94" t="s">
        <v>14523</v>
      </c>
      <c r="L237" s="107">
        <v>3</v>
      </c>
      <c r="M237" s="58">
        <f t="shared" si="8"/>
        <v>390</v>
      </c>
      <c r="N237" s="23"/>
      <c r="O237" s="24" t="s">
        <v>32</v>
      </c>
    </row>
    <row r="238" s="1" customFormat="1" customHeight="1" spans="1:15">
      <c r="A238" s="58">
        <v>233</v>
      </c>
      <c r="B238" s="58" t="s">
        <v>23</v>
      </c>
      <c r="C238" s="58" t="s">
        <v>24</v>
      </c>
      <c r="D238" s="58" t="s">
        <v>25</v>
      </c>
      <c r="E238" s="58" t="s">
        <v>18594</v>
      </c>
      <c r="F238" s="58" t="s">
        <v>18643</v>
      </c>
      <c r="G238" s="93" t="s">
        <v>18836</v>
      </c>
      <c r="H238" s="58" t="s">
        <v>51</v>
      </c>
      <c r="I238" s="58" t="s">
        <v>2203</v>
      </c>
      <c r="J238" s="58" t="s">
        <v>18645</v>
      </c>
      <c r="K238" s="58" t="s">
        <v>31</v>
      </c>
      <c r="L238" s="102">
        <v>3</v>
      </c>
      <c r="M238" s="58">
        <f>L238*312</f>
        <v>936</v>
      </c>
      <c r="N238" s="23"/>
      <c r="O238" s="24" t="s">
        <v>32</v>
      </c>
    </row>
    <row r="239" s="1" customFormat="1" customHeight="1" spans="1:15">
      <c r="A239" s="58">
        <v>234</v>
      </c>
      <c r="B239" s="58" t="s">
        <v>23</v>
      </c>
      <c r="C239" s="58" t="s">
        <v>24</v>
      </c>
      <c r="D239" s="58" t="s">
        <v>25</v>
      </c>
      <c r="E239" s="58" t="s">
        <v>18594</v>
      </c>
      <c r="F239" s="58" t="s">
        <v>18664</v>
      </c>
      <c r="G239" s="93" t="s">
        <v>18837</v>
      </c>
      <c r="H239" s="58" t="s">
        <v>194</v>
      </c>
      <c r="I239" s="58" t="s">
        <v>3169</v>
      </c>
      <c r="J239" s="58" t="s">
        <v>18666</v>
      </c>
      <c r="K239" s="58" t="s">
        <v>31</v>
      </c>
      <c r="L239" s="102">
        <v>2</v>
      </c>
      <c r="M239" s="58">
        <f t="shared" ref="M239:M248" si="9">L239*130</f>
        <v>260</v>
      </c>
      <c r="N239" s="23"/>
      <c r="O239" s="24" t="s">
        <v>32</v>
      </c>
    </row>
    <row r="240" s="1" customFormat="1" customHeight="1" spans="1:15">
      <c r="A240" s="58">
        <v>235</v>
      </c>
      <c r="B240" s="58" t="s">
        <v>23</v>
      </c>
      <c r="C240" s="58" t="s">
        <v>24</v>
      </c>
      <c r="D240" s="58" t="s">
        <v>25</v>
      </c>
      <c r="E240" s="58" t="s">
        <v>18594</v>
      </c>
      <c r="F240" s="58" t="s">
        <v>18643</v>
      </c>
      <c r="G240" s="93" t="s">
        <v>18838</v>
      </c>
      <c r="H240" s="58" t="s">
        <v>194</v>
      </c>
      <c r="I240" s="58" t="s">
        <v>2605</v>
      </c>
      <c r="J240" s="58" t="s">
        <v>18645</v>
      </c>
      <c r="K240" s="58" t="s">
        <v>31</v>
      </c>
      <c r="L240" s="102">
        <v>2</v>
      </c>
      <c r="M240" s="58">
        <f t="shared" si="9"/>
        <v>260</v>
      </c>
      <c r="N240" s="23"/>
      <c r="O240" s="24" t="s">
        <v>32</v>
      </c>
    </row>
    <row r="241" s="1" customFormat="1" customHeight="1" spans="1:15">
      <c r="A241" s="58">
        <v>236</v>
      </c>
      <c r="B241" s="58" t="s">
        <v>23</v>
      </c>
      <c r="C241" s="58" t="s">
        <v>24</v>
      </c>
      <c r="D241" s="58" t="s">
        <v>25</v>
      </c>
      <c r="E241" s="58" t="s">
        <v>18594</v>
      </c>
      <c r="F241" s="58" t="s">
        <v>18659</v>
      </c>
      <c r="G241" s="93" t="s">
        <v>18839</v>
      </c>
      <c r="H241" s="58" t="s">
        <v>194</v>
      </c>
      <c r="I241" s="58" t="s">
        <v>3169</v>
      </c>
      <c r="J241" s="58" t="s">
        <v>18661</v>
      </c>
      <c r="K241" s="58" t="s">
        <v>31</v>
      </c>
      <c r="L241" s="102">
        <v>5</v>
      </c>
      <c r="M241" s="58">
        <f t="shared" si="9"/>
        <v>650</v>
      </c>
      <c r="N241" s="23"/>
      <c r="O241" s="24" t="s">
        <v>32</v>
      </c>
    </row>
    <row r="242" s="1" customFormat="1" customHeight="1" spans="1:15">
      <c r="A242" s="58">
        <v>237</v>
      </c>
      <c r="B242" s="58" t="s">
        <v>23</v>
      </c>
      <c r="C242" s="58" t="s">
        <v>24</v>
      </c>
      <c r="D242" s="58" t="s">
        <v>25</v>
      </c>
      <c r="E242" s="58" t="s">
        <v>18594</v>
      </c>
      <c r="F242" s="58" t="s">
        <v>18609</v>
      </c>
      <c r="G242" s="93" t="s">
        <v>18840</v>
      </c>
      <c r="H242" s="58" t="s">
        <v>194</v>
      </c>
      <c r="I242" s="58" t="s">
        <v>1683</v>
      </c>
      <c r="J242" s="58" t="s">
        <v>18611</v>
      </c>
      <c r="K242" s="58" t="s">
        <v>31</v>
      </c>
      <c r="L242" s="102">
        <v>3</v>
      </c>
      <c r="M242" s="58">
        <f t="shared" si="9"/>
        <v>390</v>
      </c>
      <c r="N242" s="23"/>
      <c r="O242" s="24" t="s">
        <v>32</v>
      </c>
    </row>
    <row r="243" s="1" customFormat="1" customHeight="1" spans="1:15">
      <c r="A243" s="58">
        <v>238</v>
      </c>
      <c r="B243" s="58" t="s">
        <v>23</v>
      </c>
      <c r="C243" s="58" t="s">
        <v>24</v>
      </c>
      <c r="D243" s="58" t="s">
        <v>25</v>
      </c>
      <c r="E243" s="58" t="s">
        <v>18594</v>
      </c>
      <c r="F243" s="58" t="s">
        <v>18643</v>
      </c>
      <c r="G243" s="93" t="s">
        <v>18841</v>
      </c>
      <c r="H243" s="58" t="s">
        <v>194</v>
      </c>
      <c r="I243" s="58" t="s">
        <v>2557</v>
      </c>
      <c r="J243" s="58" t="s">
        <v>18645</v>
      </c>
      <c r="K243" s="58" t="s">
        <v>31</v>
      </c>
      <c r="L243" s="102">
        <v>1</v>
      </c>
      <c r="M243" s="58">
        <f t="shared" si="9"/>
        <v>130</v>
      </c>
      <c r="N243" s="23"/>
      <c r="O243" s="24" t="s">
        <v>32</v>
      </c>
    </row>
    <row r="244" s="1" customFormat="1" customHeight="1" spans="1:15">
      <c r="A244" s="58">
        <v>239</v>
      </c>
      <c r="B244" s="58" t="s">
        <v>23</v>
      </c>
      <c r="C244" s="58" t="s">
        <v>24</v>
      </c>
      <c r="D244" s="58" t="s">
        <v>25</v>
      </c>
      <c r="E244" s="58" t="s">
        <v>18594</v>
      </c>
      <c r="F244" s="58" t="s">
        <v>18659</v>
      </c>
      <c r="G244" s="93" t="s">
        <v>18842</v>
      </c>
      <c r="H244" s="58" t="s">
        <v>194</v>
      </c>
      <c r="I244" s="58" t="s">
        <v>1683</v>
      </c>
      <c r="J244" s="58" t="s">
        <v>18661</v>
      </c>
      <c r="K244" s="58" t="s">
        <v>31</v>
      </c>
      <c r="L244" s="102">
        <v>3</v>
      </c>
      <c r="M244" s="58">
        <f t="shared" si="9"/>
        <v>390</v>
      </c>
      <c r="N244" s="23"/>
      <c r="O244" s="24" t="s">
        <v>32</v>
      </c>
    </row>
    <row r="245" s="1" customFormat="1" customHeight="1" spans="1:15">
      <c r="A245" s="58">
        <v>240</v>
      </c>
      <c r="B245" s="58" t="s">
        <v>23</v>
      </c>
      <c r="C245" s="58" t="s">
        <v>24</v>
      </c>
      <c r="D245" s="58" t="s">
        <v>25</v>
      </c>
      <c r="E245" s="58" t="s">
        <v>18594</v>
      </c>
      <c r="F245" s="58" t="s">
        <v>18659</v>
      </c>
      <c r="G245" s="93" t="s">
        <v>18843</v>
      </c>
      <c r="H245" s="58" t="s">
        <v>194</v>
      </c>
      <c r="I245" s="58" t="s">
        <v>1683</v>
      </c>
      <c r="J245" s="58" t="s">
        <v>18661</v>
      </c>
      <c r="K245" s="58" t="s">
        <v>31</v>
      </c>
      <c r="L245" s="102">
        <v>3</v>
      </c>
      <c r="M245" s="58">
        <f t="shared" si="9"/>
        <v>390</v>
      </c>
      <c r="N245" s="23"/>
      <c r="O245" s="24" t="s">
        <v>32</v>
      </c>
    </row>
    <row r="246" s="1" customFormat="1" customHeight="1" spans="1:15">
      <c r="A246" s="58">
        <v>241</v>
      </c>
      <c r="B246" s="58" t="s">
        <v>23</v>
      </c>
      <c r="C246" s="58" t="s">
        <v>24</v>
      </c>
      <c r="D246" s="58" t="s">
        <v>25</v>
      </c>
      <c r="E246" s="58" t="s">
        <v>18594</v>
      </c>
      <c r="F246" s="58" t="s">
        <v>18659</v>
      </c>
      <c r="G246" s="93" t="s">
        <v>18844</v>
      </c>
      <c r="H246" s="58" t="s">
        <v>194</v>
      </c>
      <c r="I246" s="58" t="s">
        <v>2605</v>
      </c>
      <c r="J246" s="58" t="s">
        <v>18661</v>
      </c>
      <c r="K246" s="58" t="s">
        <v>31</v>
      </c>
      <c r="L246" s="102">
        <v>2</v>
      </c>
      <c r="M246" s="58">
        <f t="shared" si="9"/>
        <v>260</v>
      </c>
      <c r="N246" s="23"/>
      <c r="O246" s="24" t="s">
        <v>32</v>
      </c>
    </row>
    <row r="247" s="1" customFormat="1" customHeight="1" spans="1:15">
      <c r="A247" s="58">
        <v>242</v>
      </c>
      <c r="B247" s="58" t="s">
        <v>23</v>
      </c>
      <c r="C247" s="58" t="s">
        <v>24</v>
      </c>
      <c r="D247" s="58" t="s">
        <v>25</v>
      </c>
      <c r="E247" s="58" t="s">
        <v>18594</v>
      </c>
      <c r="F247" s="58" t="s">
        <v>18659</v>
      </c>
      <c r="G247" s="93" t="s">
        <v>18845</v>
      </c>
      <c r="H247" s="58" t="s">
        <v>194</v>
      </c>
      <c r="I247" s="58" t="s">
        <v>1683</v>
      </c>
      <c r="J247" s="58" t="s">
        <v>18661</v>
      </c>
      <c r="K247" s="58" t="s">
        <v>31</v>
      </c>
      <c r="L247" s="102">
        <v>3</v>
      </c>
      <c r="M247" s="58">
        <f t="shared" si="9"/>
        <v>390</v>
      </c>
      <c r="N247" s="23"/>
      <c r="O247" s="24" t="s">
        <v>32</v>
      </c>
    </row>
    <row r="248" s="1" customFormat="1" customHeight="1" spans="1:15">
      <c r="A248" s="58">
        <v>243</v>
      </c>
      <c r="B248" s="58" t="s">
        <v>23</v>
      </c>
      <c r="C248" s="58" t="s">
        <v>24</v>
      </c>
      <c r="D248" s="58" t="s">
        <v>25</v>
      </c>
      <c r="E248" s="58" t="s">
        <v>18594</v>
      </c>
      <c r="F248" s="58" t="s">
        <v>18659</v>
      </c>
      <c r="G248" s="93" t="s">
        <v>18846</v>
      </c>
      <c r="H248" s="58" t="s">
        <v>18599</v>
      </c>
      <c r="I248" s="58" t="s">
        <v>3169</v>
      </c>
      <c r="J248" s="58" t="s">
        <v>18661</v>
      </c>
      <c r="K248" s="58" t="s">
        <v>31</v>
      </c>
      <c r="L248" s="102">
        <v>5</v>
      </c>
      <c r="M248" s="58">
        <f t="shared" si="9"/>
        <v>650</v>
      </c>
      <c r="N248" s="23"/>
      <c r="O248" s="24" t="s">
        <v>32</v>
      </c>
    </row>
    <row r="249" s="1" customFormat="1" customHeight="1" spans="1:15">
      <c r="A249" s="58">
        <v>244</v>
      </c>
      <c r="B249" s="58" t="s">
        <v>23</v>
      </c>
      <c r="C249" s="58" t="s">
        <v>24</v>
      </c>
      <c r="D249" s="58" t="s">
        <v>25</v>
      </c>
      <c r="E249" s="58" t="s">
        <v>18594</v>
      </c>
      <c r="F249" s="58" t="s">
        <v>18609</v>
      </c>
      <c r="G249" s="93" t="s">
        <v>18847</v>
      </c>
      <c r="H249" s="58" t="s">
        <v>51</v>
      </c>
      <c r="I249" s="58" t="s">
        <v>3169</v>
      </c>
      <c r="J249" s="58" t="s">
        <v>18611</v>
      </c>
      <c r="K249" s="58" t="s">
        <v>31</v>
      </c>
      <c r="L249" s="102">
        <v>5</v>
      </c>
      <c r="M249" s="58">
        <f>L249*312</f>
        <v>1560</v>
      </c>
      <c r="N249" s="23"/>
      <c r="O249" s="24" t="s">
        <v>32</v>
      </c>
    </row>
    <row r="250" s="1" customFormat="1" customHeight="1" spans="1:15">
      <c r="A250" s="58">
        <v>245</v>
      </c>
      <c r="B250" s="58" t="s">
        <v>23</v>
      </c>
      <c r="C250" s="58" t="s">
        <v>24</v>
      </c>
      <c r="D250" s="58" t="s">
        <v>25</v>
      </c>
      <c r="E250" s="58" t="s">
        <v>18594</v>
      </c>
      <c r="F250" s="58" t="s">
        <v>18659</v>
      </c>
      <c r="G250" s="93" t="s">
        <v>18848</v>
      </c>
      <c r="H250" s="58" t="s">
        <v>194</v>
      </c>
      <c r="I250" s="58" t="s">
        <v>2203</v>
      </c>
      <c r="J250" s="58" t="s">
        <v>18661</v>
      </c>
      <c r="K250" s="58" t="s">
        <v>31</v>
      </c>
      <c r="L250" s="102">
        <v>4</v>
      </c>
      <c r="M250" s="58">
        <f t="shared" ref="M250:M265" si="10">L250*130</f>
        <v>520</v>
      </c>
      <c r="N250" s="23"/>
      <c r="O250" s="24" t="s">
        <v>32</v>
      </c>
    </row>
    <row r="251" s="1" customFormat="1" customHeight="1" spans="1:15">
      <c r="A251" s="58">
        <v>246</v>
      </c>
      <c r="B251" s="58" t="s">
        <v>23</v>
      </c>
      <c r="C251" s="58" t="s">
        <v>24</v>
      </c>
      <c r="D251" s="58" t="s">
        <v>25</v>
      </c>
      <c r="E251" s="58" t="s">
        <v>18594</v>
      </c>
      <c r="F251" s="58" t="s">
        <v>18659</v>
      </c>
      <c r="G251" s="93" t="s">
        <v>18849</v>
      </c>
      <c r="H251" s="58" t="s">
        <v>194</v>
      </c>
      <c r="I251" s="58" t="s">
        <v>3158</v>
      </c>
      <c r="J251" s="58" t="s">
        <v>18661</v>
      </c>
      <c r="K251" s="58" t="s">
        <v>31</v>
      </c>
      <c r="L251" s="102">
        <v>7</v>
      </c>
      <c r="M251" s="58">
        <f t="shared" si="10"/>
        <v>910</v>
      </c>
      <c r="N251" s="23"/>
      <c r="O251" s="24" t="s">
        <v>32</v>
      </c>
    </row>
    <row r="252" s="1" customFormat="1" customHeight="1" spans="1:15">
      <c r="A252" s="58">
        <v>247</v>
      </c>
      <c r="B252" s="58" t="s">
        <v>23</v>
      </c>
      <c r="C252" s="58" t="s">
        <v>24</v>
      </c>
      <c r="D252" s="58" t="s">
        <v>25</v>
      </c>
      <c r="E252" s="58" t="s">
        <v>18594</v>
      </c>
      <c r="F252" s="58" t="s">
        <v>18595</v>
      </c>
      <c r="G252" s="93" t="s">
        <v>18850</v>
      </c>
      <c r="H252" s="58" t="s">
        <v>220</v>
      </c>
      <c r="I252" s="58" t="s">
        <v>1683</v>
      </c>
      <c r="J252" s="58" t="s">
        <v>18597</v>
      </c>
      <c r="K252" s="58" t="s">
        <v>31</v>
      </c>
      <c r="L252" s="102">
        <v>3</v>
      </c>
      <c r="M252" s="58">
        <f t="shared" si="10"/>
        <v>390</v>
      </c>
      <c r="N252" s="23"/>
      <c r="O252" s="24" t="s">
        <v>32</v>
      </c>
    </row>
    <row r="253" s="1" customFormat="1" customHeight="1" spans="1:15">
      <c r="A253" s="58">
        <v>248</v>
      </c>
      <c r="B253" s="58" t="s">
        <v>23</v>
      </c>
      <c r="C253" s="58" t="s">
        <v>24</v>
      </c>
      <c r="D253" s="58" t="s">
        <v>25</v>
      </c>
      <c r="E253" s="58" t="s">
        <v>18594</v>
      </c>
      <c r="F253" s="58" t="s">
        <v>18659</v>
      </c>
      <c r="G253" s="93" t="s">
        <v>18851</v>
      </c>
      <c r="H253" s="58" t="s">
        <v>194</v>
      </c>
      <c r="I253" s="58" t="s">
        <v>2203</v>
      </c>
      <c r="J253" s="58" t="s">
        <v>18661</v>
      </c>
      <c r="K253" s="58" t="s">
        <v>31</v>
      </c>
      <c r="L253" s="102">
        <v>4</v>
      </c>
      <c r="M253" s="58">
        <f t="shared" si="10"/>
        <v>520</v>
      </c>
      <c r="N253" s="23"/>
      <c r="O253" s="24" t="s">
        <v>32</v>
      </c>
    </row>
    <row r="254" s="1" customFormat="1" customHeight="1" spans="1:15">
      <c r="A254" s="58">
        <v>249</v>
      </c>
      <c r="B254" s="58" t="s">
        <v>23</v>
      </c>
      <c r="C254" s="58" t="s">
        <v>24</v>
      </c>
      <c r="D254" s="58" t="s">
        <v>25</v>
      </c>
      <c r="E254" s="58" t="s">
        <v>18594</v>
      </c>
      <c r="F254" s="58" t="s">
        <v>18659</v>
      </c>
      <c r="G254" s="93" t="s">
        <v>18852</v>
      </c>
      <c r="H254" s="58" t="s">
        <v>194</v>
      </c>
      <c r="I254" s="58" t="s">
        <v>1683</v>
      </c>
      <c r="J254" s="58" t="s">
        <v>18661</v>
      </c>
      <c r="K254" s="58" t="s">
        <v>31</v>
      </c>
      <c r="L254" s="102">
        <v>3</v>
      </c>
      <c r="M254" s="58">
        <f t="shared" si="10"/>
        <v>390</v>
      </c>
      <c r="N254" s="23"/>
      <c r="O254" s="24" t="s">
        <v>32</v>
      </c>
    </row>
    <row r="255" s="1" customFormat="1" customHeight="1" spans="1:15">
      <c r="A255" s="58">
        <v>250</v>
      </c>
      <c r="B255" s="58" t="s">
        <v>23</v>
      </c>
      <c r="C255" s="58" t="s">
        <v>24</v>
      </c>
      <c r="D255" s="58" t="s">
        <v>25</v>
      </c>
      <c r="E255" s="58" t="s">
        <v>18594</v>
      </c>
      <c r="F255" s="58" t="s">
        <v>18659</v>
      </c>
      <c r="G255" s="93" t="s">
        <v>18853</v>
      </c>
      <c r="H255" s="58" t="s">
        <v>18599</v>
      </c>
      <c r="I255" s="58" t="s">
        <v>2203</v>
      </c>
      <c r="J255" s="58" t="s">
        <v>18661</v>
      </c>
      <c r="K255" s="58" t="s">
        <v>31</v>
      </c>
      <c r="L255" s="102">
        <v>4</v>
      </c>
      <c r="M255" s="58">
        <f t="shared" si="10"/>
        <v>520</v>
      </c>
      <c r="N255" s="23"/>
      <c r="O255" s="24" t="s">
        <v>32</v>
      </c>
    </row>
    <row r="256" s="1" customFormat="1" customHeight="1" spans="1:15">
      <c r="A256" s="58">
        <v>251</v>
      </c>
      <c r="B256" s="58" t="s">
        <v>23</v>
      </c>
      <c r="C256" s="58" t="s">
        <v>24</v>
      </c>
      <c r="D256" s="58" t="s">
        <v>25</v>
      </c>
      <c r="E256" s="58" t="s">
        <v>18594</v>
      </c>
      <c r="F256" s="58" t="s">
        <v>18609</v>
      </c>
      <c r="G256" s="93" t="s">
        <v>18854</v>
      </c>
      <c r="H256" s="58" t="s">
        <v>194</v>
      </c>
      <c r="I256" s="58" t="s">
        <v>1683</v>
      </c>
      <c r="J256" s="58" t="s">
        <v>18611</v>
      </c>
      <c r="K256" s="58" t="s">
        <v>31</v>
      </c>
      <c r="L256" s="102">
        <v>3</v>
      </c>
      <c r="M256" s="58">
        <f t="shared" si="10"/>
        <v>390</v>
      </c>
      <c r="N256" s="104"/>
      <c r="O256" s="24" t="s">
        <v>32</v>
      </c>
    </row>
    <row r="257" s="1" customFormat="1" customHeight="1" spans="1:15">
      <c r="A257" s="58">
        <v>252</v>
      </c>
      <c r="B257" s="58" t="s">
        <v>23</v>
      </c>
      <c r="C257" s="58" t="s">
        <v>24</v>
      </c>
      <c r="D257" s="58" t="s">
        <v>25</v>
      </c>
      <c r="E257" s="58" t="s">
        <v>18594</v>
      </c>
      <c r="F257" s="58" t="s">
        <v>18659</v>
      </c>
      <c r="G257" s="93" t="s">
        <v>18855</v>
      </c>
      <c r="H257" s="58" t="s">
        <v>194</v>
      </c>
      <c r="I257" s="58" t="s">
        <v>3169</v>
      </c>
      <c r="J257" s="58" t="s">
        <v>18661</v>
      </c>
      <c r="K257" s="58" t="s">
        <v>31</v>
      </c>
      <c r="L257" s="102">
        <v>5</v>
      </c>
      <c r="M257" s="58">
        <f t="shared" si="10"/>
        <v>650</v>
      </c>
      <c r="N257" s="23"/>
      <c r="O257" s="24" t="s">
        <v>32</v>
      </c>
    </row>
    <row r="258" s="1" customFormat="1" customHeight="1" spans="1:15">
      <c r="A258" s="58">
        <v>253</v>
      </c>
      <c r="B258" s="58" t="s">
        <v>23</v>
      </c>
      <c r="C258" s="58" t="s">
        <v>24</v>
      </c>
      <c r="D258" s="58" t="s">
        <v>25</v>
      </c>
      <c r="E258" s="58" t="s">
        <v>18594</v>
      </c>
      <c r="F258" s="58" t="s">
        <v>18659</v>
      </c>
      <c r="G258" s="58" t="s">
        <v>18856</v>
      </c>
      <c r="H258" s="58" t="s">
        <v>18599</v>
      </c>
      <c r="I258" s="58" t="s">
        <v>3164</v>
      </c>
      <c r="J258" s="58" t="s">
        <v>18661</v>
      </c>
      <c r="K258" s="58" t="s">
        <v>31</v>
      </c>
      <c r="L258" s="102">
        <v>6</v>
      </c>
      <c r="M258" s="58">
        <f t="shared" si="10"/>
        <v>780</v>
      </c>
      <c r="N258" s="23"/>
      <c r="O258" s="24" t="s">
        <v>32</v>
      </c>
    </row>
    <row r="259" s="1" customFormat="1" customHeight="1" spans="1:15">
      <c r="A259" s="58">
        <v>254</v>
      </c>
      <c r="B259" s="58" t="s">
        <v>23</v>
      </c>
      <c r="C259" s="58" t="s">
        <v>24</v>
      </c>
      <c r="D259" s="58" t="s">
        <v>25</v>
      </c>
      <c r="E259" s="58" t="s">
        <v>18594</v>
      </c>
      <c r="F259" s="58" t="s">
        <v>18659</v>
      </c>
      <c r="G259" s="58" t="s">
        <v>18857</v>
      </c>
      <c r="H259" s="58" t="s">
        <v>18599</v>
      </c>
      <c r="I259" s="58" t="s">
        <v>1683</v>
      </c>
      <c r="J259" s="58" t="s">
        <v>18661</v>
      </c>
      <c r="K259" s="58" t="s">
        <v>31</v>
      </c>
      <c r="L259" s="102">
        <v>3</v>
      </c>
      <c r="M259" s="58">
        <f t="shared" si="10"/>
        <v>390</v>
      </c>
      <c r="N259" s="23"/>
      <c r="O259" s="24" t="s">
        <v>32</v>
      </c>
    </row>
    <row r="260" s="1" customFormat="1" customHeight="1" spans="1:15">
      <c r="A260" s="58">
        <v>255</v>
      </c>
      <c r="B260" s="58" t="s">
        <v>23</v>
      </c>
      <c r="C260" s="58" t="s">
        <v>24</v>
      </c>
      <c r="D260" s="58" t="s">
        <v>25</v>
      </c>
      <c r="E260" s="58" t="s">
        <v>18594</v>
      </c>
      <c r="F260" s="58" t="s">
        <v>18659</v>
      </c>
      <c r="G260" s="58" t="s">
        <v>18858</v>
      </c>
      <c r="H260" s="58" t="s">
        <v>18599</v>
      </c>
      <c r="I260" s="58" t="s">
        <v>2557</v>
      </c>
      <c r="J260" s="58" t="s">
        <v>18661</v>
      </c>
      <c r="K260" s="58" t="s">
        <v>31</v>
      </c>
      <c r="L260" s="102">
        <v>1</v>
      </c>
      <c r="M260" s="58">
        <f t="shared" si="10"/>
        <v>130</v>
      </c>
      <c r="N260" s="23"/>
      <c r="O260" s="24" t="s">
        <v>32</v>
      </c>
    </row>
    <row r="261" s="1" customFormat="1" customHeight="1" spans="1:15">
      <c r="A261" s="58">
        <v>256</v>
      </c>
      <c r="B261" s="58" t="s">
        <v>23</v>
      </c>
      <c r="C261" s="58" t="s">
        <v>24</v>
      </c>
      <c r="D261" s="58" t="s">
        <v>25</v>
      </c>
      <c r="E261" s="58" t="s">
        <v>18594</v>
      </c>
      <c r="F261" s="58" t="s">
        <v>18659</v>
      </c>
      <c r="G261" s="58" t="s">
        <v>18859</v>
      </c>
      <c r="H261" s="58" t="s">
        <v>18599</v>
      </c>
      <c r="I261" s="58" t="s">
        <v>1683</v>
      </c>
      <c r="J261" s="58" t="s">
        <v>18661</v>
      </c>
      <c r="K261" s="58" t="s">
        <v>31</v>
      </c>
      <c r="L261" s="102">
        <v>3</v>
      </c>
      <c r="M261" s="58">
        <f t="shared" si="10"/>
        <v>390</v>
      </c>
      <c r="N261" s="23"/>
      <c r="O261" s="24" t="s">
        <v>32</v>
      </c>
    </row>
    <row r="262" s="1" customFormat="1" customHeight="1" spans="1:15">
      <c r="A262" s="58">
        <v>257</v>
      </c>
      <c r="B262" s="58" t="s">
        <v>23</v>
      </c>
      <c r="C262" s="58" t="s">
        <v>24</v>
      </c>
      <c r="D262" s="58" t="s">
        <v>25</v>
      </c>
      <c r="E262" s="58" t="s">
        <v>18594</v>
      </c>
      <c r="F262" s="58" t="s">
        <v>18659</v>
      </c>
      <c r="G262" s="58" t="s">
        <v>18860</v>
      </c>
      <c r="H262" s="58" t="s">
        <v>194</v>
      </c>
      <c r="I262" s="58" t="s">
        <v>3169</v>
      </c>
      <c r="J262" s="58" t="s">
        <v>18661</v>
      </c>
      <c r="K262" s="58" t="s">
        <v>31</v>
      </c>
      <c r="L262" s="102">
        <v>5</v>
      </c>
      <c r="M262" s="58">
        <f t="shared" si="10"/>
        <v>650</v>
      </c>
      <c r="N262" s="23"/>
      <c r="O262" s="24" t="s">
        <v>32</v>
      </c>
    </row>
    <row r="263" s="1" customFormat="1" customHeight="1" spans="1:15">
      <c r="A263" s="58">
        <v>258</v>
      </c>
      <c r="B263" s="58" t="s">
        <v>23</v>
      </c>
      <c r="C263" s="58" t="s">
        <v>24</v>
      </c>
      <c r="D263" s="58" t="s">
        <v>25</v>
      </c>
      <c r="E263" s="58" t="s">
        <v>18594</v>
      </c>
      <c r="F263" s="58" t="s">
        <v>18643</v>
      </c>
      <c r="G263" s="58" t="s">
        <v>18861</v>
      </c>
      <c r="H263" s="58" t="s">
        <v>194</v>
      </c>
      <c r="I263" s="58" t="s">
        <v>2605</v>
      </c>
      <c r="J263" s="58" t="s">
        <v>18645</v>
      </c>
      <c r="K263" s="58" t="s">
        <v>31</v>
      </c>
      <c r="L263" s="102">
        <v>2</v>
      </c>
      <c r="M263" s="58">
        <f t="shared" si="10"/>
        <v>260</v>
      </c>
      <c r="N263" s="23"/>
      <c r="O263" s="24" t="s">
        <v>32</v>
      </c>
    </row>
    <row r="264" s="1" customFormat="1" customHeight="1" spans="1:15">
      <c r="A264" s="58">
        <v>259</v>
      </c>
      <c r="B264" s="58" t="s">
        <v>23</v>
      </c>
      <c r="C264" s="58" t="s">
        <v>24</v>
      </c>
      <c r="D264" s="58" t="s">
        <v>25</v>
      </c>
      <c r="E264" s="58" t="s">
        <v>18594</v>
      </c>
      <c r="F264" s="58" t="s">
        <v>18659</v>
      </c>
      <c r="G264" s="58" t="s">
        <v>18862</v>
      </c>
      <c r="H264" s="58" t="s">
        <v>18599</v>
      </c>
      <c r="I264" s="58" t="s">
        <v>3169</v>
      </c>
      <c r="J264" s="58" t="s">
        <v>18661</v>
      </c>
      <c r="K264" s="58" t="s">
        <v>31</v>
      </c>
      <c r="L264" s="102">
        <v>5</v>
      </c>
      <c r="M264" s="58">
        <f t="shared" si="10"/>
        <v>650</v>
      </c>
      <c r="N264" s="23"/>
      <c r="O264" s="24" t="s">
        <v>32</v>
      </c>
    </row>
    <row r="265" s="1" customFormat="1" customHeight="1" spans="1:15">
      <c r="A265" s="58">
        <v>260</v>
      </c>
      <c r="B265" s="58" t="s">
        <v>23</v>
      </c>
      <c r="C265" s="58" t="s">
        <v>24</v>
      </c>
      <c r="D265" s="58" t="s">
        <v>25</v>
      </c>
      <c r="E265" s="58" t="s">
        <v>18594</v>
      </c>
      <c r="F265" s="58" t="s">
        <v>18664</v>
      </c>
      <c r="G265" s="58" t="s">
        <v>18863</v>
      </c>
      <c r="H265" s="58" t="s">
        <v>194</v>
      </c>
      <c r="I265" s="58" t="s">
        <v>3169</v>
      </c>
      <c r="J265" s="58" t="s">
        <v>18666</v>
      </c>
      <c r="K265" s="58" t="s">
        <v>31</v>
      </c>
      <c r="L265" s="102">
        <v>4</v>
      </c>
      <c r="M265" s="58">
        <f t="shared" si="10"/>
        <v>520</v>
      </c>
      <c r="N265" s="23"/>
      <c r="O265" s="24" t="s">
        <v>32</v>
      </c>
    </row>
    <row r="266" s="1" customFormat="1" customHeight="1" spans="1:15">
      <c r="A266" s="58">
        <v>261</v>
      </c>
      <c r="B266" s="58" t="s">
        <v>23</v>
      </c>
      <c r="C266" s="58" t="s">
        <v>24</v>
      </c>
      <c r="D266" s="58" t="s">
        <v>25</v>
      </c>
      <c r="E266" s="58" t="s">
        <v>18594</v>
      </c>
      <c r="F266" s="58" t="s">
        <v>18643</v>
      </c>
      <c r="G266" s="58" t="s">
        <v>18864</v>
      </c>
      <c r="H266" s="58" t="s">
        <v>51</v>
      </c>
      <c r="I266" s="58" t="s">
        <v>1683</v>
      </c>
      <c r="J266" s="58" t="s">
        <v>18645</v>
      </c>
      <c r="K266" s="58" t="s">
        <v>31</v>
      </c>
      <c r="L266" s="102">
        <v>3</v>
      </c>
      <c r="M266" s="58">
        <f>L266*312</f>
        <v>936</v>
      </c>
      <c r="N266" s="23"/>
      <c r="O266" s="24" t="s">
        <v>32</v>
      </c>
    </row>
    <row r="267" s="1" customFormat="1" customHeight="1" spans="1:16">
      <c r="A267" s="58">
        <v>262</v>
      </c>
      <c r="B267" s="58" t="s">
        <v>23</v>
      </c>
      <c r="C267" s="58" t="s">
        <v>24</v>
      </c>
      <c r="D267" s="58" t="s">
        <v>25</v>
      </c>
      <c r="E267" s="58" t="s">
        <v>18594</v>
      </c>
      <c r="F267" s="58" t="s">
        <v>18595</v>
      </c>
      <c r="G267" s="58" t="s">
        <v>18865</v>
      </c>
      <c r="H267" s="58" t="s">
        <v>220</v>
      </c>
      <c r="I267" s="58" t="s">
        <v>3158</v>
      </c>
      <c r="J267" s="58" t="s">
        <v>18597</v>
      </c>
      <c r="K267" s="58" t="s">
        <v>31</v>
      </c>
      <c r="L267" s="102">
        <v>7</v>
      </c>
      <c r="M267" s="58">
        <f>L267*468</f>
        <v>3276</v>
      </c>
      <c r="N267" s="23"/>
      <c r="O267" s="24" t="s">
        <v>32</v>
      </c>
      <c r="P267" s="109" t="s">
        <v>18866</v>
      </c>
    </row>
    <row r="268" s="1" customFormat="1" customHeight="1" spans="1:15">
      <c r="A268" s="58">
        <v>263</v>
      </c>
      <c r="B268" s="58" t="s">
        <v>23</v>
      </c>
      <c r="C268" s="58" t="s">
        <v>24</v>
      </c>
      <c r="D268" s="58" t="s">
        <v>25</v>
      </c>
      <c r="E268" s="58" t="s">
        <v>18594</v>
      </c>
      <c r="F268" s="58" t="s">
        <v>18595</v>
      </c>
      <c r="G268" s="58" t="s">
        <v>18867</v>
      </c>
      <c r="H268" s="58" t="s">
        <v>194</v>
      </c>
      <c r="I268" s="58" t="s">
        <v>3169</v>
      </c>
      <c r="J268" s="58" t="s">
        <v>18597</v>
      </c>
      <c r="K268" s="58" t="s">
        <v>31</v>
      </c>
      <c r="L268" s="102">
        <v>5</v>
      </c>
      <c r="M268" s="58">
        <f t="shared" ref="M268:M281" si="11">L268*130</f>
        <v>650</v>
      </c>
      <c r="N268" s="23"/>
      <c r="O268" s="24" t="s">
        <v>32</v>
      </c>
    </row>
    <row r="269" s="1" customFormat="1" customHeight="1" spans="1:15">
      <c r="A269" s="58">
        <v>264</v>
      </c>
      <c r="B269" s="58" t="s">
        <v>23</v>
      </c>
      <c r="C269" s="58" t="s">
        <v>24</v>
      </c>
      <c r="D269" s="58" t="s">
        <v>25</v>
      </c>
      <c r="E269" s="58" t="s">
        <v>18594</v>
      </c>
      <c r="F269" s="58" t="s">
        <v>18643</v>
      </c>
      <c r="G269" s="58" t="s">
        <v>18868</v>
      </c>
      <c r="H269" s="58" t="s">
        <v>194</v>
      </c>
      <c r="I269" s="58" t="s">
        <v>3169</v>
      </c>
      <c r="J269" s="58" t="s">
        <v>18645</v>
      </c>
      <c r="K269" s="58" t="s">
        <v>31</v>
      </c>
      <c r="L269" s="102">
        <v>5</v>
      </c>
      <c r="M269" s="58">
        <f t="shared" si="11"/>
        <v>650</v>
      </c>
      <c r="N269" s="23"/>
      <c r="O269" s="24" t="s">
        <v>32</v>
      </c>
    </row>
    <row r="270" s="1" customFormat="1" customHeight="1" spans="1:15">
      <c r="A270" s="58">
        <v>265</v>
      </c>
      <c r="B270" s="58" t="s">
        <v>23</v>
      </c>
      <c r="C270" s="58" t="s">
        <v>24</v>
      </c>
      <c r="D270" s="58" t="s">
        <v>25</v>
      </c>
      <c r="E270" s="58" t="s">
        <v>18594</v>
      </c>
      <c r="F270" s="58" t="s">
        <v>18659</v>
      </c>
      <c r="G270" s="58" t="s">
        <v>18869</v>
      </c>
      <c r="H270" s="58" t="s">
        <v>18599</v>
      </c>
      <c r="I270" s="58" t="s">
        <v>1683</v>
      </c>
      <c r="J270" s="58" t="s">
        <v>18661</v>
      </c>
      <c r="K270" s="58" t="s">
        <v>31</v>
      </c>
      <c r="L270" s="102">
        <v>3</v>
      </c>
      <c r="M270" s="58">
        <f t="shared" si="11"/>
        <v>390</v>
      </c>
      <c r="N270" s="23"/>
      <c r="O270" s="24" t="s">
        <v>32</v>
      </c>
    </row>
    <row r="271" s="1" customFormat="1" customHeight="1" spans="1:15">
      <c r="A271" s="58">
        <v>266</v>
      </c>
      <c r="B271" s="58" t="s">
        <v>23</v>
      </c>
      <c r="C271" s="58" t="s">
        <v>24</v>
      </c>
      <c r="D271" s="58" t="s">
        <v>25</v>
      </c>
      <c r="E271" s="58" t="s">
        <v>18594</v>
      </c>
      <c r="F271" s="58" t="s">
        <v>18659</v>
      </c>
      <c r="G271" s="93" t="s">
        <v>18870</v>
      </c>
      <c r="H271" s="58" t="s">
        <v>194</v>
      </c>
      <c r="I271" s="58" t="s">
        <v>2203</v>
      </c>
      <c r="J271" s="58" t="s">
        <v>18661</v>
      </c>
      <c r="K271" s="58" t="s">
        <v>31</v>
      </c>
      <c r="L271" s="102">
        <v>4</v>
      </c>
      <c r="M271" s="58">
        <f t="shared" si="11"/>
        <v>520</v>
      </c>
      <c r="N271" s="23"/>
      <c r="O271" s="24" t="s">
        <v>32</v>
      </c>
    </row>
    <row r="272" s="1" customFormat="1" customHeight="1" spans="1:15">
      <c r="A272" s="58">
        <v>267</v>
      </c>
      <c r="B272" s="58" t="s">
        <v>23</v>
      </c>
      <c r="C272" s="58" t="s">
        <v>24</v>
      </c>
      <c r="D272" s="58" t="s">
        <v>25</v>
      </c>
      <c r="E272" s="58" t="s">
        <v>18594</v>
      </c>
      <c r="F272" s="58" t="s">
        <v>18643</v>
      </c>
      <c r="G272" s="93" t="s">
        <v>18871</v>
      </c>
      <c r="H272" s="58" t="s">
        <v>194</v>
      </c>
      <c r="I272" s="58" t="s">
        <v>1683</v>
      </c>
      <c r="J272" s="58" t="s">
        <v>18645</v>
      </c>
      <c r="K272" s="58" t="s">
        <v>31</v>
      </c>
      <c r="L272" s="102">
        <v>3</v>
      </c>
      <c r="M272" s="58">
        <f t="shared" si="11"/>
        <v>390</v>
      </c>
      <c r="N272" s="23"/>
      <c r="O272" s="24" t="s">
        <v>32</v>
      </c>
    </row>
    <row r="273" s="1" customFormat="1" customHeight="1" spans="1:15">
      <c r="A273" s="58">
        <v>268</v>
      </c>
      <c r="B273" s="58" t="s">
        <v>23</v>
      </c>
      <c r="C273" s="58" t="s">
        <v>24</v>
      </c>
      <c r="D273" s="58" t="s">
        <v>25</v>
      </c>
      <c r="E273" s="58" t="s">
        <v>18594</v>
      </c>
      <c r="F273" s="58" t="s">
        <v>18643</v>
      </c>
      <c r="G273" s="93" t="s">
        <v>11864</v>
      </c>
      <c r="H273" s="58" t="s">
        <v>194</v>
      </c>
      <c r="I273" s="58" t="s">
        <v>1683</v>
      </c>
      <c r="J273" s="58" t="s">
        <v>18645</v>
      </c>
      <c r="K273" s="58" t="s">
        <v>31</v>
      </c>
      <c r="L273" s="102">
        <v>3</v>
      </c>
      <c r="M273" s="58">
        <f t="shared" si="11"/>
        <v>390</v>
      </c>
      <c r="N273" s="23"/>
      <c r="O273" s="24" t="s">
        <v>32</v>
      </c>
    </row>
    <row r="274" s="1" customFormat="1" customHeight="1" spans="1:15">
      <c r="A274" s="58">
        <v>269</v>
      </c>
      <c r="B274" s="58" t="s">
        <v>23</v>
      </c>
      <c r="C274" s="58" t="s">
        <v>24</v>
      </c>
      <c r="D274" s="58" t="s">
        <v>25</v>
      </c>
      <c r="E274" s="58" t="s">
        <v>18594</v>
      </c>
      <c r="F274" s="58" t="s">
        <v>18659</v>
      </c>
      <c r="G274" s="93" t="s">
        <v>18872</v>
      </c>
      <c r="H274" s="58" t="s">
        <v>194</v>
      </c>
      <c r="I274" s="58" t="s">
        <v>2605</v>
      </c>
      <c r="J274" s="58" t="s">
        <v>18661</v>
      </c>
      <c r="K274" s="58" t="s">
        <v>31</v>
      </c>
      <c r="L274" s="102">
        <v>2</v>
      </c>
      <c r="M274" s="58">
        <f t="shared" si="11"/>
        <v>260</v>
      </c>
      <c r="N274" s="23"/>
      <c r="O274" s="24" t="s">
        <v>32</v>
      </c>
    </row>
    <row r="275" s="1" customFormat="1" customHeight="1" spans="1:15">
      <c r="A275" s="58">
        <v>270</v>
      </c>
      <c r="B275" s="58" t="s">
        <v>23</v>
      </c>
      <c r="C275" s="58" t="s">
        <v>24</v>
      </c>
      <c r="D275" s="58" t="s">
        <v>25</v>
      </c>
      <c r="E275" s="58" t="s">
        <v>18594</v>
      </c>
      <c r="F275" s="58" t="s">
        <v>18659</v>
      </c>
      <c r="G275" s="93" t="s">
        <v>18873</v>
      </c>
      <c r="H275" s="58" t="s">
        <v>18599</v>
      </c>
      <c r="I275" s="58" t="s">
        <v>3169</v>
      </c>
      <c r="J275" s="58" t="s">
        <v>18661</v>
      </c>
      <c r="K275" s="58" t="s">
        <v>31</v>
      </c>
      <c r="L275" s="102">
        <v>5</v>
      </c>
      <c r="M275" s="58">
        <f t="shared" si="11"/>
        <v>650</v>
      </c>
      <c r="N275" s="23"/>
      <c r="O275" s="24" t="s">
        <v>32</v>
      </c>
    </row>
    <row r="276" s="1" customFormat="1" customHeight="1" spans="1:15">
      <c r="A276" s="58">
        <v>271</v>
      </c>
      <c r="B276" s="58" t="s">
        <v>23</v>
      </c>
      <c r="C276" s="58" t="s">
        <v>24</v>
      </c>
      <c r="D276" s="58" t="s">
        <v>25</v>
      </c>
      <c r="E276" s="58" t="s">
        <v>18594</v>
      </c>
      <c r="F276" s="58" t="s">
        <v>18643</v>
      </c>
      <c r="G276" s="93" t="s">
        <v>18874</v>
      </c>
      <c r="H276" s="58" t="s">
        <v>18599</v>
      </c>
      <c r="I276" s="58" t="s">
        <v>2605</v>
      </c>
      <c r="J276" s="58" t="s">
        <v>18645</v>
      </c>
      <c r="K276" s="58" t="s">
        <v>31</v>
      </c>
      <c r="L276" s="102">
        <v>2</v>
      </c>
      <c r="M276" s="58">
        <f t="shared" si="11"/>
        <v>260</v>
      </c>
      <c r="N276" s="23"/>
      <c r="O276" s="24" t="s">
        <v>32</v>
      </c>
    </row>
    <row r="277" s="1" customFormat="1" customHeight="1" spans="1:15">
      <c r="A277" s="58">
        <v>272</v>
      </c>
      <c r="B277" s="58" t="s">
        <v>23</v>
      </c>
      <c r="C277" s="58" t="s">
        <v>24</v>
      </c>
      <c r="D277" s="58" t="s">
        <v>25</v>
      </c>
      <c r="E277" s="58" t="s">
        <v>18594</v>
      </c>
      <c r="F277" s="58" t="s">
        <v>18595</v>
      </c>
      <c r="G277" s="93" t="s">
        <v>15318</v>
      </c>
      <c r="H277" s="58" t="s">
        <v>194</v>
      </c>
      <c r="I277" s="58" t="s">
        <v>3164</v>
      </c>
      <c r="J277" s="58" t="s">
        <v>18597</v>
      </c>
      <c r="K277" s="58" t="s">
        <v>31</v>
      </c>
      <c r="L277" s="102">
        <v>5</v>
      </c>
      <c r="M277" s="58">
        <f t="shared" si="11"/>
        <v>650</v>
      </c>
      <c r="N277" s="23"/>
      <c r="O277" s="24" t="s">
        <v>32</v>
      </c>
    </row>
    <row r="278" s="1" customFormat="1" customHeight="1" spans="1:15">
      <c r="A278" s="58">
        <v>273</v>
      </c>
      <c r="B278" s="58" t="s">
        <v>23</v>
      </c>
      <c r="C278" s="58" t="s">
        <v>24</v>
      </c>
      <c r="D278" s="58" t="s">
        <v>25</v>
      </c>
      <c r="E278" s="58" t="s">
        <v>18594</v>
      </c>
      <c r="F278" s="58" t="s">
        <v>18659</v>
      </c>
      <c r="G278" s="93" t="s">
        <v>18875</v>
      </c>
      <c r="H278" s="58" t="s">
        <v>194</v>
      </c>
      <c r="I278" s="58" t="s">
        <v>2203</v>
      </c>
      <c r="J278" s="58" t="s">
        <v>18661</v>
      </c>
      <c r="K278" s="58" t="s">
        <v>31</v>
      </c>
      <c r="L278" s="102">
        <v>4</v>
      </c>
      <c r="M278" s="58">
        <f t="shared" si="11"/>
        <v>520</v>
      </c>
      <c r="N278" s="23"/>
      <c r="O278" s="24" t="s">
        <v>32</v>
      </c>
    </row>
    <row r="279" s="1" customFormat="1" customHeight="1" spans="1:15">
      <c r="A279" s="58">
        <v>274</v>
      </c>
      <c r="B279" s="58" t="s">
        <v>23</v>
      </c>
      <c r="C279" s="58" t="s">
        <v>24</v>
      </c>
      <c r="D279" s="58" t="s">
        <v>25</v>
      </c>
      <c r="E279" s="58" t="s">
        <v>18594</v>
      </c>
      <c r="F279" s="58" t="s">
        <v>18659</v>
      </c>
      <c r="G279" s="93" t="s">
        <v>18876</v>
      </c>
      <c r="H279" s="58" t="s">
        <v>194</v>
      </c>
      <c r="I279" s="58" t="s">
        <v>1683</v>
      </c>
      <c r="J279" s="58" t="s">
        <v>18661</v>
      </c>
      <c r="K279" s="58" t="s">
        <v>31</v>
      </c>
      <c r="L279" s="102">
        <v>3</v>
      </c>
      <c r="M279" s="58">
        <f t="shared" si="11"/>
        <v>390</v>
      </c>
      <c r="N279" s="23"/>
      <c r="O279" s="24" t="s">
        <v>32</v>
      </c>
    </row>
    <row r="280" s="1" customFormat="1" customHeight="1" spans="1:15">
      <c r="A280" s="58">
        <v>275</v>
      </c>
      <c r="B280" s="58" t="s">
        <v>23</v>
      </c>
      <c r="C280" s="58" t="s">
        <v>24</v>
      </c>
      <c r="D280" s="58" t="s">
        <v>25</v>
      </c>
      <c r="E280" s="58" t="s">
        <v>18594</v>
      </c>
      <c r="F280" s="58" t="s">
        <v>18595</v>
      </c>
      <c r="G280" s="93" t="s">
        <v>18877</v>
      </c>
      <c r="H280" s="58" t="s">
        <v>194</v>
      </c>
      <c r="I280" s="58" t="s">
        <v>3164</v>
      </c>
      <c r="J280" s="58" t="s">
        <v>18597</v>
      </c>
      <c r="K280" s="58" t="s">
        <v>31</v>
      </c>
      <c r="L280" s="102">
        <v>4</v>
      </c>
      <c r="M280" s="58">
        <f t="shared" si="11"/>
        <v>520</v>
      </c>
      <c r="N280" s="23"/>
      <c r="O280" s="24" t="s">
        <v>32</v>
      </c>
    </row>
    <row r="281" s="1" customFormat="1" customHeight="1" spans="1:15">
      <c r="A281" s="58">
        <v>276</v>
      </c>
      <c r="B281" s="58" t="s">
        <v>23</v>
      </c>
      <c r="C281" s="58" t="s">
        <v>24</v>
      </c>
      <c r="D281" s="58" t="s">
        <v>25</v>
      </c>
      <c r="E281" s="58" t="s">
        <v>18594</v>
      </c>
      <c r="F281" s="58" t="s">
        <v>18659</v>
      </c>
      <c r="G281" s="93" t="s">
        <v>18878</v>
      </c>
      <c r="H281" s="58" t="s">
        <v>18599</v>
      </c>
      <c r="I281" s="58" t="s">
        <v>2557</v>
      </c>
      <c r="J281" s="58" t="s">
        <v>18661</v>
      </c>
      <c r="K281" s="58" t="s">
        <v>31</v>
      </c>
      <c r="L281" s="102">
        <v>1</v>
      </c>
      <c r="M281" s="58">
        <f t="shared" si="11"/>
        <v>130</v>
      </c>
      <c r="N281" s="23"/>
      <c r="O281" s="24" t="s">
        <v>32</v>
      </c>
    </row>
    <row r="282" s="1" customFormat="1" customHeight="1" spans="1:15">
      <c r="A282" s="58">
        <v>277</v>
      </c>
      <c r="B282" s="58" t="s">
        <v>23</v>
      </c>
      <c r="C282" s="58" t="s">
        <v>24</v>
      </c>
      <c r="D282" s="58" t="s">
        <v>25</v>
      </c>
      <c r="E282" s="58" t="s">
        <v>18594</v>
      </c>
      <c r="F282" s="58" t="s">
        <v>18643</v>
      </c>
      <c r="G282" s="93" t="s">
        <v>18879</v>
      </c>
      <c r="H282" s="58" t="s">
        <v>51</v>
      </c>
      <c r="I282" s="58" t="s">
        <v>1683</v>
      </c>
      <c r="J282" s="58" t="s">
        <v>18645</v>
      </c>
      <c r="K282" s="58" t="s">
        <v>31</v>
      </c>
      <c r="L282" s="102">
        <v>3</v>
      </c>
      <c r="M282" s="58">
        <f>L282*312</f>
        <v>936</v>
      </c>
      <c r="N282" s="23"/>
      <c r="O282" s="24" t="s">
        <v>32</v>
      </c>
    </row>
    <row r="283" s="1" customFormat="1" customHeight="1" spans="1:15">
      <c r="A283" s="58">
        <v>278</v>
      </c>
      <c r="B283" s="58" t="s">
        <v>23</v>
      </c>
      <c r="C283" s="58" t="s">
        <v>24</v>
      </c>
      <c r="D283" s="58" t="s">
        <v>25</v>
      </c>
      <c r="E283" s="58" t="s">
        <v>18594</v>
      </c>
      <c r="F283" s="58" t="s">
        <v>18659</v>
      </c>
      <c r="G283" s="93" t="s">
        <v>18880</v>
      </c>
      <c r="H283" s="58" t="s">
        <v>18599</v>
      </c>
      <c r="I283" s="58" t="s">
        <v>2605</v>
      </c>
      <c r="J283" s="58" t="s">
        <v>18661</v>
      </c>
      <c r="K283" s="58" t="s">
        <v>31</v>
      </c>
      <c r="L283" s="102">
        <v>2</v>
      </c>
      <c r="M283" s="58">
        <f>L283*130</f>
        <v>260</v>
      </c>
      <c r="N283" s="23"/>
      <c r="O283" s="24" t="s">
        <v>32</v>
      </c>
    </row>
    <row r="284" s="1" customFormat="1" customHeight="1" spans="1:15">
      <c r="A284" s="58">
        <v>279</v>
      </c>
      <c r="B284" s="58" t="s">
        <v>23</v>
      </c>
      <c r="C284" s="58" t="s">
        <v>24</v>
      </c>
      <c r="D284" s="58" t="s">
        <v>25</v>
      </c>
      <c r="E284" s="58" t="s">
        <v>18594</v>
      </c>
      <c r="F284" s="58" t="s">
        <v>18659</v>
      </c>
      <c r="G284" s="93" t="s">
        <v>18881</v>
      </c>
      <c r="H284" s="58" t="s">
        <v>194</v>
      </c>
      <c r="I284" s="58" t="s">
        <v>3169</v>
      </c>
      <c r="J284" s="58" t="s">
        <v>18661</v>
      </c>
      <c r="K284" s="58" t="s">
        <v>31</v>
      </c>
      <c r="L284" s="102">
        <v>5</v>
      </c>
      <c r="M284" s="58">
        <f>L284*130</f>
        <v>650</v>
      </c>
      <c r="N284" s="23"/>
      <c r="O284" s="24" t="s">
        <v>32</v>
      </c>
    </row>
    <row r="285" s="1" customFormat="1" customHeight="1" spans="1:15">
      <c r="A285" s="58">
        <v>280</v>
      </c>
      <c r="B285" s="58" t="s">
        <v>23</v>
      </c>
      <c r="C285" s="58" t="s">
        <v>24</v>
      </c>
      <c r="D285" s="58" t="s">
        <v>25</v>
      </c>
      <c r="E285" s="58" t="s">
        <v>18594</v>
      </c>
      <c r="F285" s="58" t="s">
        <v>18659</v>
      </c>
      <c r="G285" s="93" t="s">
        <v>18882</v>
      </c>
      <c r="H285" s="58" t="s">
        <v>194</v>
      </c>
      <c r="I285" s="58" t="s">
        <v>2203</v>
      </c>
      <c r="J285" s="58" t="s">
        <v>18661</v>
      </c>
      <c r="K285" s="58" t="s">
        <v>31</v>
      </c>
      <c r="L285" s="102">
        <v>4</v>
      </c>
      <c r="M285" s="58">
        <f>L285*130</f>
        <v>520</v>
      </c>
      <c r="N285" s="23"/>
      <c r="O285" s="24" t="s">
        <v>32</v>
      </c>
    </row>
    <row r="286" s="1" customFormat="1" customHeight="1" spans="1:15">
      <c r="A286" s="58">
        <v>281</v>
      </c>
      <c r="B286" s="58" t="s">
        <v>23</v>
      </c>
      <c r="C286" s="58" t="s">
        <v>24</v>
      </c>
      <c r="D286" s="58" t="s">
        <v>25</v>
      </c>
      <c r="E286" s="58" t="s">
        <v>18594</v>
      </c>
      <c r="F286" s="58" t="s">
        <v>18659</v>
      </c>
      <c r="G286" s="93" t="s">
        <v>18883</v>
      </c>
      <c r="H286" s="58" t="s">
        <v>194</v>
      </c>
      <c r="I286" s="58" t="s">
        <v>1683</v>
      </c>
      <c r="J286" s="58" t="s">
        <v>18661</v>
      </c>
      <c r="K286" s="58" t="s">
        <v>31</v>
      </c>
      <c r="L286" s="102">
        <v>3</v>
      </c>
      <c r="M286" s="58">
        <f>L286*130</f>
        <v>390</v>
      </c>
      <c r="N286" s="23"/>
      <c r="O286" s="24" t="s">
        <v>32</v>
      </c>
    </row>
    <row r="287" s="1" customFormat="1" customHeight="1" spans="1:15">
      <c r="A287" s="58">
        <v>282</v>
      </c>
      <c r="B287" s="58" t="s">
        <v>23</v>
      </c>
      <c r="C287" s="58" t="s">
        <v>24</v>
      </c>
      <c r="D287" s="58" t="s">
        <v>25</v>
      </c>
      <c r="E287" s="58" t="s">
        <v>18594</v>
      </c>
      <c r="F287" s="58" t="s">
        <v>18595</v>
      </c>
      <c r="G287" s="58" t="s">
        <v>18884</v>
      </c>
      <c r="H287" s="58" t="s">
        <v>51</v>
      </c>
      <c r="I287" s="58" t="s">
        <v>2605</v>
      </c>
      <c r="J287" s="58" t="s">
        <v>18597</v>
      </c>
      <c r="K287" s="58" t="s">
        <v>31</v>
      </c>
      <c r="L287" s="102">
        <v>2</v>
      </c>
      <c r="M287" s="58">
        <f>L287*312</f>
        <v>624</v>
      </c>
      <c r="N287" s="23"/>
      <c r="O287" s="24" t="s">
        <v>32</v>
      </c>
    </row>
    <row r="288" s="1" customFormat="1" customHeight="1" spans="1:15">
      <c r="A288" s="58">
        <v>283</v>
      </c>
      <c r="B288" s="58" t="s">
        <v>23</v>
      </c>
      <c r="C288" s="58" t="s">
        <v>24</v>
      </c>
      <c r="D288" s="58" t="s">
        <v>25</v>
      </c>
      <c r="E288" s="58" t="s">
        <v>18594</v>
      </c>
      <c r="F288" s="58" t="s">
        <v>18643</v>
      </c>
      <c r="G288" s="58" t="s">
        <v>18885</v>
      </c>
      <c r="H288" s="58" t="s">
        <v>194</v>
      </c>
      <c r="I288" s="58" t="s">
        <v>1683</v>
      </c>
      <c r="J288" s="58" t="s">
        <v>18645</v>
      </c>
      <c r="K288" s="58" t="s">
        <v>31</v>
      </c>
      <c r="L288" s="102">
        <v>3</v>
      </c>
      <c r="M288" s="58">
        <f t="shared" ref="M288:M296" si="12">L288*130</f>
        <v>390</v>
      </c>
      <c r="N288" s="23"/>
      <c r="O288" s="24" t="s">
        <v>32</v>
      </c>
    </row>
    <row r="289" s="1" customFormat="1" customHeight="1" spans="1:15">
      <c r="A289" s="58">
        <v>284</v>
      </c>
      <c r="B289" s="58" t="s">
        <v>23</v>
      </c>
      <c r="C289" s="58" t="s">
        <v>24</v>
      </c>
      <c r="D289" s="58" t="s">
        <v>25</v>
      </c>
      <c r="E289" s="58" t="s">
        <v>18594</v>
      </c>
      <c r="F289" s="58" t="s">
        <v>18659</v>
      </c>
      <c r="G289" s="58" t="s">
        <v>18886</v>
      </c>
      <c r="H289" s="58" t="s">
        <v>194</v>
      </c>
      <c r="I289" s="58" t="s">
        <v>1683</v>
      </c>
      <c r="J289" s="58" t="s">
        <v>18661</v>
      </c>
      <c r="K289" s="58" t="s">
        <v>31</v>
      </c>
      <c r="L289" s="102">
        <v>3</v>
      </c>
      <c r="M289" s="58">
        <f t="shared" si="12"/>
        <v>390</v>
      </c>
      <c r="N289" s="23"/>
      <c r="O289" s="24" t="s">
        <v>32</v>
      </c>
    </row>
    <row r="290" s="1" customFormat="1" customHeight="1" spans="1:15">
      <c r="A290" s="58">
        <v>285</v>
      </c>
      <c r="B290" s="58" t="s">
        <v>23</v>
      </c>
      <c r="C290" s="58" t="s">
        <v>24</v>
      </c>
      <c r="D290" s="58" t="s">
        <v>25</v>
      </c>
      <c r="E290" s="58" t="s">
        <v>18594</v>
      </c>
      <c r="F290" s="58" t="s">
        <v>18659</v>
      </c>
      <c r="G290" s="58" t="s">
        <v>18887</v>
      </c>
      <c r="H290" s="58" t="s">
        <v>194</v>
      </c>
      <c r="I290" s="58" t="s">
        <v>1683</v>
      </c>
      <c r="J290" s="58" t="s">
        <v>18661</v>
      </c>
      <c r="K290" s="58" t="s">
        <v>31</v>
      </c>
      <c r="L290" s="102">
        <v>3</v>
      </c>
      <c r="M290" s="58">
        <f t="shared" si="12"/>
        <v>390</v>
      </c>
      <c r="N290" s="23"/>
      <c r="O290" s="24" t="s">
        <v>32</v>
      </c>
    </row>
    <row r="291" s="1" customFormat="1" customHeight="1" spans="1:15">
      <c r="A291" s="58">
        <v>286</v>
      </c>
      <c r="B291" s="58" t="s">
        <v>23</v>
      </c>
      <c r="C291" s="58" t="s">
        <v>24</v>
      </c>
      <c r="D291" s="58" t="s">
        <v>25</v>
      </c>
      <c r="E291" s="58" t="s">
        <v>18594</v>
      </c>
      <c r="F291" s="58" t="s">
        <v>18643</v>
      </c>
      <c r="G291" s="58" t="s">
        <v>18888</v>
      </c>
      <c r="H291" s="58" t="s">
        <v>194</v>
      </c>
      <c r="I291" s="58" t="s">
        <v>2605</v>
      </c>
      <c r="J291" s="58" t="s">
        <v>18645</v>
      </c>
      <c r="K291" s="58" t="s">
        <v>31</v>
      </c>
      <c r="L291" s="102">
        <v>2</v>
      </c>
      <c r="M291" s="58">
        <f t="shared" si="12"/>
        <v>260</v>
      </c>
      <c r="N291" s="23"/>
      <c r="O291" s="24" t="s">
        <v>32</v>
      </c>
    </row>
    <row r="292" s="1" customFormat="1" customHeight="1" spans="1:15">
      <c r="A292" s="58">
        <v>287</v>
      </c>
      <c r="B292" s="58" t="s">
        <v>23</v>
      </c>
      <c r="C292" s="58" t="s">
        <v>24</v>
      </c>
      <c r="D292" s="58" t="s">
        <v>25</v>
      </c>
      <c r="E292" s="58" t="s">
        <v>18594</v>
      </c>
      <c r="F292" s="58" t="s">
        <v>18659</v>
      </c>
      <c r="G292" s="93" t="s">
        <v>18889</v>
      </c>
      <c r="H292" s="58" t="s">
        <v>194</v>
      </c>
      <c r="I292" s="58" t="s">
        <v>2203</v>
      </c>
      <c r="J292" s="58" t="s">
        <v>18661</v>
      </c>
      <c r="K292" s="58" t="s">
        <v>31</v>
      </c>
      <c r="L292" s="102">
        <v>4</v>
      </c>
      <c r="M292" s="58">
        <f t="shared" si="12"/>
        <v>520</v>
      </c>
      <c r="N292" s="23"/>
      <c r="O292" s="24" t="s">
        <v>32</v>
      </c>
    </row>
    <row r="293" s="1" customFormat="1" customHeight="1" spans="1:15">
      <c r="A293" s="58">
        <v>288</v>
      </c>
      <c r="B293" s="58" t="s">
        <v>23</v>
      </c>
      <c r="C293" s="58" t="s">
        <v>24</v>
      </c>
      <c r="D293" s="58" t="s">
        <v>25</v>
      </c>
      <c r="E293" s="58" t="s">
        <v>18594</v>
      </c>
      <c r="F293" s="58" t="s">
        <v>18890</v>
      </c>
      <c r="G293" s="93" t="s">
        <v>18891</v>
      </c>
      <c r="H293" s="58" t="s">
        <v>194</v>
      </c>
      <c r="I293" s="58" t="s">
        <v>1683</v>
      </c>
      <c r="J293" s="58" t="s">
        <v>18892</v>
      </c>
      <c r="K293" s="58" t="s">
        <v>31</v>
      </c>
      <c r="L293" s="102">
        <v>3</v>
      </c>
      <c r="M293" s="58">
        <f t="shared" si="12"/>
        <v>390</v>
      </c>
      <c r="N293" s="23"/>
      <c r="O293" s="24" t="s">
        <v>32</v>
      </c>
    </row>
    <row r="294" s="1" customFormat="1" customHeight="1" spans="1:15">
      <c r="A294" s="58">
        <v>289</v>
      </c>
      <c r="B294" s="58" t="s">
        <v>23</v>
      </c>
      <c r="C294" s="58" t="s">
        <v>24</v>
      </c>
      <c r="D294" s="58" t="s">
        <v>25</v>
      </c>
      <c r="E294" s="58" t="s">
        <v>18594</v>
      </c>
      <c r="F294" s="58" t="s">
        <v>18659</v>
      </c>
      <c r="G294" s="93" t="s">
        <v>18893</v>
      </c>
      <c r="H294" s="58" t="s">
        <v>194</v>
      </c>
      <c r="I294" s="58" t="s">
        <v>2203</v>
      </c>
      <c r="J294" s="58" t="s">
        <v>18661</v>
      </c>
      <c r="K294" s="58" t="s">
        <v>31</v>
      </c>
      <c r="L294" s="102">
        <v>4</v>
      </c>
      <c r="M294" s="58">
        <f t="shared" si="12"/>
        <v>520</v>
      </c>
      <c r="N294" s="23"/>
      <c r="O294" s="24" t="s">
        <v>32</v>
      </c>
    </row>
    <row r="295" s="1" customFormat="1" customHeight="1" spans="1:15">
      <c r="A295" s="58">
        <v>290</v>
      </c>
      <c r="B295" s="58" t="s">
        <v>23</v>
      </c>
      <c r="C295" s="58" t="s">
        <v>24</v>
      </c>
      <c r="D295" s="58" t="s">
        <v>25</v>
      </c>
      <c r="E295" s="58" t="s">
        <v>18594</v>
      </c>
      <c r="F295" s="58" t="s">
        <v>18659</v>
      </c>
      <c r="G295" s="93" t="s">
        <v>1163</v>
      </c>
      <c r="H295" s="58" t="s">
        <v>18599</v>
      </c>
      <c r="I295" s="58" t="s">
        <v>3164</v>
      </c>
      <c r="J295" s="58" t="s">
        <v>18661</v>
      </c>
      <c r="K295" s="58" t="s">
        <v>31</v>
      </c>
      <c r="L295" s="102">
        <v>6</v>
      </c>
      <c r="M295" s="58">
        <f t="shared" si="12"/>
        <v>780</v>
      </c>
      <c r="N295" s="23"/>
      <c r="O295" s="24" t="s">
        <v>32</v>
      </c>
    </row>
    <row r="296" s="1" customFormat="1" customHeight="1" spans="1:15">
      <c r="A296" s="58">
        <v>291</v>
      </c>
      <c r="B296" s="58" t="s">
        <v>23</v>
      </c>
      <c r="C296" s="58" t="s">
        <v>24</v>
      </c>
      <c r="D296" s="58" t="s">
        <v>25</v>
      </c>
      <c r="E296" s="58" t="s">
        <v>18594</v>
      </c>
      <c r="F296" s="58" t="s">
        <v>18659</v>
      </c>
      <c r="G296" s="93" t="s">
        <v>18894</v>
      </c>
      <c r="H296" s="58" t="s">
        <v>18599</v>
      </c>
      <c r="I296" s="58" t="s">
        <v>2203</v>
      </c>
      <c r="J296" s="58" t="s">
        <v>18661</v>
      </c>
      <c r="K296" s="58" t="s">
        <v>31</v>
      </c>
      <c r="L296" s="102">
        <v>4</v>
      </c>
      <c r="M296" s="58">
        <f t="shared" si="12"/>
        <v>520</v>
      </c>
      <c r="N296" s="23"/>
      <c r="O296" s="24" t="s">
        <v>32</v>
      </c>
    </row>
    <row r="297" s="1" customFormat="1" customHeight="1" spans="1:15">
      <c r="A297" s="58">
        <v>292</v>
      </c>
      <c r="B297" s="58" t="s">
        <v>23</v>
      </c>
      <c r="C297" s="58" t="s">
        <v>24</v>
      </c>
      <c r="D297" s="58" t="s">
        <v>25</v>
      </c>
      <c r="E297" s="58" t="s">
        <v>18594</v>
      </c>
      <c r="F297" s="58" t="s">
        <v>18595</v>
      </c>
      <c r="G297" s="93" t="s">
        <v>18895</v>
      </c>
      <c r="H297" s="58" t="s">
        <v>220</v>
      </c>
      <c r="I297" s="58" t="s">
        <v>2605</v>
      </c>
      <c r="J297" s="58" t="s">
        <v>18597</v>
      </c>
      <c r="K297" s="58" t="s">
        <v>31</v>
      </c>
      <c r="L297" s="102">
        <v>2</v>
      </c>
      <c r="M297" s="58">
        <f>L297*312</f>
        <v>624</v>
      </c>
      <c r="N297" s="23"/>
      <c r="O297" s="24" t="s">
        <v>32</v>
      </c>
    </row>
    <row r="298" s="1" customFormat="1" customHeight="1" spans="1:15">
      <c r="A298" s="58">
        <v>293</v>
      </c>
      <c r="B298" s="58" t="s">
        <v>23</v>
      </c>
      <c r="C298" s="58" t="s">
        <v>24</v>
      </c>
      <c r="D298" s="58" t="s">
        <v>25</v>
      </c>
      <c r="E298" s="58" t="s">
        <v>18594</v>
      </c>
      <c r="F298" s="58" t="s">
        <v>18664</v>
      </c>
      <c r="G298" s="93" t="s">
        <v>18896</v>
      </c>
      <c r="H298" s="58" t="s">
        <v>194</v>
      </c>
      <c r="I298" s="58" t="s">
        <v>2203</v>
      </c>
      <c r="J298" s="58" t="s">
        <v>18666</v>
      </c>
      <c r="K298" s="58" t="s">
        <v>31</v>
      </c>
      <c r="L298" s="102">
        <v>4</v>
      </c>
      <c r="M298" s="58">
        <f t="shared" ref="M298:M329" si="13">L298*130</f>
        <v>520</v>
      </c>
      <c r="N298" s="23"/>
      <c r="O298" s="24" t="s">
        <v>32</v>
      </c>
    </row>
    <row r="299" s="1" customFormat="1" customHeight="1" spans="1:15">
      <c r="A299" s="58">
        <v>294</v>
      </c>
      <c r="B299" s="58" t="s">
        <v>23</v>
      </c>
      <c r="C299" s="58" t="s">
        <v>24</v>
      </c>
      <c r="D299" s="58" t="s">
        <v>25</v>
      </c>
      <c r="E299" s="58" t="s">
        <v>18594</v>
      </c>
      <c r="F299" s="58" t="s">
        <v>18659</v>
      </c>
      <c r="G299" s="93" t="s">
        <v>18897</v>
      </c>
      <c r="H299" s="58" t="s">
        <v>194</v>
      </c>
      <c r="I299" s="58" t="s">
        <v>2605</v>
      </c>
      <c r="J299" s="58" t="s">
        <v>18661</v>
      </c>
      <c r="K299" s="58" t="s">
        <v>31</v>
      </c>
      <c r="L299" s="102">
        <v>2</v>
      </c>
      <c r="M299" s="58">
        <f t="shared" si="13"/>
        <v>260</v>
      </c>
      <c r="N299" s="23"/>
      <c r="O299" s="24" t="s">
        <v>32</v>
      </c>
    </row>
    <row r="300" s="1" customFormat="1" customHeight="1" spans="1:15">
      <c r="A300" s="58">
        <v>295</v>
      </c>
      <c r="B300" s="58" t="s">
        <v>23</v>
      </c>
      <c r="C300" s="58" t="s">
        <v>24</v>
      </c>
      <c r="D300" s="58" t="s">
        <v>25</v>
      </c>
      <c r="E300" s="58" t="s">
        <v>18594</v>
      </c>
      <c r="F300" s="58" t="s">
        <v>18609</v>
      </c>
      <c r="G300" s="93" t="s">
        <v>18898</v>
      </c>
      <c r="H300" s="58" t="s">
        <v>194</v>
      </c>
      <c r="I300" s="58" t="s">
        <v>2203</v>
      </c>
      <c r="J300" s="58" t="s">
        <v>18611</v>
      </c>
      <c r="K300" s="58" t="s">
        <v>31</v>
      </c>
      <c r="L300" s="102">
        <v>4</v>
      </c>
      <c r="M300" s="58">
        <f t="shared" si="13"/>
        <v>520</v>
      </c>
      <c r="N300" s="23"/>
      <c r="O300" s="24" t="s">
        <v>32</v>
      </c>
    </row>
    <row r="301" s="1" customFormat="1" customHeight="1" spans="1:15">
      <c r="A301" s="58">
        <v>296</v>
      </c>
      <c r="B301" s="58" t="s">
        <v>23</v>
      </c>
      <c r="C301" s="58" t="s">
        <v>24</v>
      </c>
      <c r="D301" s="58" t="s">
        <v>25</v>
      </c>
      <c r="E301" s="58" t="s">
        <v>18594</v>
      </c>
      <c r="F301" s="58" t="s">
        <v>18659</v>
      </c>
      <c r="G301" s="93" t="s">
        <v>18899</v>
      </c>
      <c r="H301" s="58" t="s">
        <v>194</v>
      </c>
      <c r="I301" s="58" t="s">
        <v>3164</v>
      </c>
      <c r="J301" s="58" t="s">
        <v>18661</v>
      </c>
      <c r="K301" s="58" t="s">
        <v>31</v>
      </c>
      <c r="L301" s="102">
        <v>6</v>
      </c>
      <c r="M301" s="58">
        <f t="shared" si="13"/>
        <v>780</v>
      </c>
      <c r="N301" s="23"/>
      <c r="O301" s="24" t="s">
        <v>32</v>
      </c>
    </row>
    <row r="302" s="1" customFormat="1" customHeight="1" spans="1:15">
      <c r="A302" s="58">
        <v>297</v>
      </c>
      <c r="B302" s="58" t="s">
        <v>23</v>
      </c>
      <c r="C302" s="58" t="s">
        <v>24</v>
      </c>
      <c r="D302" s="58" t="s">
        <v>25</v>
      </c>
      <c r="E302" s="58" t="s">
        <v>18594</v>
      </c>
      <c r="F302" s="58" t="s">
        <v>18659</v>
      </c>
      <c r="G302" s="93" t="s">
        <v>18900</v>
      </c>
      <c r="H302" s="58" t="s">
        <v>18599</v>
      </c>
      <c r="I302" s="58" t="s">
        <v>1683</v>
      </c>
      <c r="J302" s="58" t="s">
        <v>18661</v>
      </c>
      <c r="K302" s="58" t="s">
        <v>31</v>
      </c>
      <c r="L302" s="102">
        <v>3</v>
      </c>
      <c r="M302" s="58">
        <f t="shared" si="13"/>
        <v>390</v>
      </c>
      <c r="N302" s="23"/>
      <c r="O302" s="24" t="s">
        <v>32</v>
      </c>
    </row>
    <row r="303" s="1" customFormat="1" customHeight="1" spans="1:15">
      <c r="A303" s="58">
        <v>298</v>
      </c>
      <c r="B303" s="58" t="s">
        <v>23</v>
      </c>
      <c r="C303" s="58" t="s">
        <v>24</v>
      </c>
      <c r="D303" s="58" t="s">
        <v>25</v>
      </c>
      <c r="E303" s="58" t="s">
        <v>18594</v>
      </c>
      <c r="F303" s="58" t="s">
        <v>18659</v>
      </c>
      <c r="G303" s="93" t="s">
        <v>18901</v>
      </c>
      <c r="H303" s="58" t="s">
        <v>18599</v>
      </c>
      <c r="I303" s="58" t="s">
        <v>3169</v>
      </c>
      <c r="J303" s="58" t="s">
        <v>18661</v>
      </c>
      <c r="K303" s="58" t="s">
        <v>31</v>
      </c>
      <c r="L303" s="102">
        <v>5</v>
      </c>
      <c r="M303" s="58">
        <f t="shared" si="13"/>
        <v>650</v>
      </c>
      <c r="N303" s="23"/>
      <c r="O303" s="24" t="s">
        <v>32</v>
      </c>
    </row>
    <row r="304" s="1" customFormat="1" customHeight="1" spans="1:15">
      <c r="A304" s="58">
        <v>299</v>
      </c>
      <c r="B304" s="58" t="s">
        <v>23</v>
      </c>
      <c r="C304" s="58" t="s">
        <v>24</v>
      </c>
      <c r="D304" s="58" t="s">
        <v>25</v>
      </c>
      <c r="E304" s="58" t="s">
        <v>18594</v>
      </c>
      <c r="F304" s="58" t="s">
        <v>18659</v>
      </c>
      <c r="G304" s="93" t="s">
        <v>18902</v>
      </c>
      <c r="H304" s="58" t="s">
        <v>194</v>
      </c>
      <c r="I304" s="58" t="s">
        <v>2203</v>
      </c>
      <c r="J304" s="58" t="s">
        <v>18661</v>
      </c>
      <c r="K304" s="58" t="s">
        <v>31</v>
      </c>
      <c r="L304" s="102">
        <v>4</v>
      </c>
      <c r="M304" s="58">
        <f t="shared" si="13"/>
        <v>520</v>
      </c>
      <c r="N304" s="23"/>
      <c r="O304" s="24" t="s">
        <v>32</v>
      </c>
    </row>
    <row r="305" s="1" customFormat="1" customHeight="1" spans="1:15">
      <c r="A305" s="58">
        <v>300</v>
      </c>
      <c r="B305" s="58" t="s">
        <v>23</v>
      </c>
      <c r="C305" s="58" t="s">
        <v>24</v>
      </c>
      <c r="D305" s="58" t="s">
        <v>25</v>
      </c>
      <c r="E305" s="58" t="s">
        <v>18594</v>
      </c>
      <c r="F305" s="58" t="s">
        <v>18659</v>
      </c>
      <c r="G305" s="93" t="s">
        <v>18903</v>
      </c>
      <c r="H305" s="58" t="s">
        <v>194</v>
      </c>
      <c r="I305" s="58" t="s">
        <v>3169</v>
      </c>
      <c r="J305" s="58" t="s">
        <v>18661</v>
      </c>
      <c r="K305" s="58" t="s">
        <v>31</v>
      </c>
      <c r="L305" s="102">
        <v>5</v>
      </c>
      <c r="M305" s="58">
        <f t="shared" si="13"/>
        <v>650</v>
      </c>
      <c r="N305" s="23"/>
      <c r="O305" s="24" t="s">
        <v>32</v>
      </c>
    </row>
    <row r="306" s="1" customFormat="1" customHeight="1" spans="1:15">
      <c r="A306" s="58">
        <v>301</v>
      </c>
      <c r="B306" s="58" t="s">
        <v>23</v>
      </c>
      <c r="C306" s="58" t="s">
        <v>24</v>
      </c>
      <c r="D306" s="58" t="s">
        <v>25</v>
      </c>
      <c r="E306" s="58" t="s">
        <v>18594</v>
      </c>
      <c r="F306" s="58" t="s">
        <v>18659</v>
      </c>
      <c r="G306" s="93" t="s">
        <v>18904</v>
      </c>
      <c r="H306" s="58" t="s">
        <v>194</v>
      </c>
      <c r="I306" s="58" t="s">
        <v>1683</v>
      </c>
      <c r="J306" s="58" t="s">
        <v>18661</v>
      </c>
      <c r="K306" s="58" t="s">
        <v>31</v>
      </c>
      <c r="L306" s="102">
        <v>3</v>
      </c>
      <c r="M306" s="58">
        <f t="shared" si="13"/>
        <v>390</v>
      </c>
      <c r="N306" s="23"/>
      <c r="O306" s="24" t="s">
        <v>32</v>
      </c>
    </row>
    <row r="307" s="1" customFormat="1" customHeight="1" spans="1:15">
      <c r="A307" s="58">
        <v>302</v>
      </c>
      <c r="B307" s="58" t="s">
        <v>23</v>
      </c>
      <c r="C307" s="58" t="s">
        <v>24</v>
      </c>
      <c r="D307" s="58" t="s">
        <v>25</v>
      </c>
      <c r="E307" s="58" t="s">
        <v>18594</v>
      </c>
      <c r="F307" s="58" t="s">
        <v>18659</v>
      </c>
      <c r="G307" s="93" t="s">
        <v>18905</v>
      </c>
      <c r="H307" s="58" t="s">
        <v>18599</v>
      </c>
      <c r="I307" s="58" t="s">
        <v>2557</v>
      </c>
      <c r="J307" s="58" t="s">
        <v>18661</v>
      </c>
      <c r="K307" s="58" t="s">
        <v>31</v>
      </c>
      <c r="L307" s="102">
        <v>1</v>
      </c>
      <c r="M307" s="58">
        <f t="shared" si="13"/>
        <v>130</v>
      </c>
      <c r="N307" s="23"/>
      <c r="O307" s="24" t="s">
        <v>32</v>
      </c>
    </row>
    <row r="308" s="1" customFormat="1" customHeight="1" spans="1:15">
      <c r="A308" s="58">
        <v>303</v>
      </c>
      <c r="B308" s="58" t="s">
        <v>23</v>
      </c>
      <c r="C308" s="58" t="s">
        <v>24</v>
      </c>
      <c r="D308" s="58" t="s">
        <v>25</v>
      </c>
      <c r="E308" s="58" t="s">
        <v>18594</v>
      </c>
      <c r="F308" s="58" t="s">
        <v>18639</v>
      </c>
      <c r="G308" s="93" t="s">
        <v>18906</v>
      </c>
      <c r="H308" s="58" t="s">
        <v>220</v>
      </c>
      <c r="I308" s="58" t="s">
        <v>3158</v>
      </c>
      <c r="J308" s="58" t="s">
        <v>18641</v>
      </c>
      <c r="K308" s="58" t="s">
        <v>31</v>
      </c>
      <c r="L308" s="102">
        <v>7</v>
      </c>
      <c r="M308" s="58">
        <f t="shared" si="13"/>
        <v>910</v>
      </c>
      <c r="N308" s="23"/>
      <c r="O308" s="24" t="s">
        <v>32</v>
      </c>
    </row>
    <row r="309" s="1" customFormat="1" customHeight="1" spans="1:15">
      <c r="A309" s="58">
        <v>304</v>
      </c>
      <c r="B309" s="58" t="s">
        <v>23</v>
      </c>
      <c r="C309" s="58" t="s">
        <v>24</v>
      </c>
      <c r="D309" s="58" t="s">
        <v>25</v>
      </c>
      <c r="E309" s="58" t="s">
        <v>18594</v>
      </c>
      <c r="F309" s="58" t="s">
        <v>18609</v>
      </c>
      <c r="G309" s="93" t="s">
        <v>18907</v>
      </c>
      <c r="H309" s="58" t="s">
        <v>194</v>
      </c>
      <c r="I309" s="58" t="s">
        <v>2203</v>
      </c>
      <c r="J309" s="58" t="s">
        <v>18611</v>
      </c>
      <c r="K309" s="58" t="s">
        <v>31</v>
      </c>
      <c r="L309" s="102">
        <v>4</v>
      </c>
      <c r="M309" s="58">
        <f t="shared" si="13"/>
        <v>520</v>
      </c>
      <c r="N309" s="23"/>
      <c r="O309" s="24" t="s">
        <v>32</v>
      </c>
    </row>
    <row r="310" s="1" customFormat="1" customHeight="1" spans="1:15">
      <c r="A310" s="58">
        <v>305</v>
      </c>
      <c r="B310" s="58" t="s">
        <v>23</v>
      </c>
      <c r="C310" s="58" t="s">
        <v>24</v>
      </c>
      <c r="D310" s="58" t="s">
        <v>25</v>
      </c>
      <c r="E310" s="58" t="s">
        <v>18594</v>
      </c>
      <c r="F310" s="58" t="s">
        <v>18659</v>
      </c>
      <c r="G310" s="93" t="s">
        <v>18908</v>
      </c>
      <c r="H310" s="58" t="s">
        <v>18599</v>
      </c>
      <c r="I310" s="58" t="s">
        <v>3169</v>
      </c>
      <c r="J310" s="58" t="s">
        <v>18661</v>
      </c>
      <c r="K310" s="58" t="s">
        <v>31</v>
      </c>
      <c r="L310" s="102">
        <v>5</v>
      </c>
      <c r="M310" s="58">
        <f t="shared" si="13"/>
        <v>650</v>
      </c>
      <c r="N310" s="23"/>
      <c r="O310" s="24" t="s">
        <v>32</v>
      </c>
    </row>
    <row r="311" s="1" customFormat="1" customHeight="1" spans="1:15">
      <c r="A311" s="58">
        <v>306</v>
      </c>
      <c r="B311" s="58" t="s">
        <v>23</v>
      </c>
      <c r="C311" s="58" t="s">
        <v>24</v>
      </c>
      <c r="D311" s="58" t="s">
        <v>25</v>
      </c>
      <c r="E311" s="58" t="s">
        <v>18594</v>
      </c>
      <c r="F311" s="58" t="s">
        <v>18609</v>
      </c>
      <c r="G311" s="93" t="s">
        <v>18909</v>
      </c>
      <c r="H311" s="58" t="s">
        <v>194</v>
      </c>
      <c r="I311" s="58" t="s">
        <v>2203</v>
      </c>
      <c r="J311" s="58" t="s">
        <v>18611</v>
      </c>
      <c r="K311" s="58" t="s">
        <v>31</v>
      </c>
      <c r="L311" s="102">
        <v>4</v>
      </c>
      <c r="M311" s="58">
        <f t="shared" si="13"/>
        <v>520</v>
      </c>
      <c r="N311" s="23"/>
      <c r="O311" s="24" t="s">
        <v>32</v>
      </c>
    </row>
    <row r="312" s="1" customFormat="1" customHeight="1" spans="1:15">
      <c r="A312" s="58">
        <v>307</v>
      </c>
      <c r="B312" s="58" t="s">
        <v>23</v>
      </c>
      <c r="C312" s="58" t="s">
        <v>24</v>
      </c>
      <c r="D312" s="58" t="s">
        <v>25</v>
      </c>
      <c r="E312" s="58" t="s">
        <v>18594</v>
      </c>
      <c r="F312" s="58" t="s">
        <v>18643</v>
      </c>
      <c r="G312" s="93" t="s">
        <v>18910</v>
      </c>
      <c r="H312" s="58" t="s">
        <v>194</v>
      </c>
      <c r="I312" s="58" t="s">
        <v>2203</v>
      </c>
      <c r="J312" s="58" t="s">
        <v>18645</v>
      </c>
      <c r="K312" s="58" t="s">
        <v>31</v>
      </c>
      <c r="L312" s="102">
        <v>4</v>
      </c>
      <c r="M312" s="58">
        <f t="shared" si="13"/>
        <v>520</v>
      </c>
      <c r="N312" s="23"/>
      <c r="O312" s="24" t="s">
        <v>32</v>
      </c>
    </row>
    <row r="313" s="1" customFormat="1" customHeight="1" spans="1:15">
      <c r="A313" s="58">
        <v>308</v>
      </c>
      <c r="B313" s="58" t="s">
        <v>23</v>
      </c>
      <c r="C313" s="58" t="s">
        <v>24</v>
      </c>
      <c r="D313" s="58" t="s">
        <v>25</v>
      </c>
      <c r="E313" s="58" t="s">
        <v>18594</v>
      </c>
      <c r="F313" s="58" t="s">
        <v>18659</v>
      </c>
      <c r="G313" s="93" t="s">
        <v>18911</v>
      </c>
      <c r="H313" s="58" t="s">
        <v>18599</v>
      </c>
      <c r="I313" s="58" t="s">
        <v>2203</v>
      </c>
      <c r="J313" s="58" t="s">
        <v>18661</v>
      </c>
      <c r="K313" s="58" t="s">
        <v>31</v>
      </c>
      <c r="L313" s="102">
        <v>4</v>
      </c>
      <c r="M313" s="58">
        <f t="shared" si="13"/>
        <v>520</v>
      </c>
      <c r="N313" s="23"/>
      <c r="O313" s="24" t="s">
        <v>32</v>
      </c>
    </row>
    <row r="314" s="1" customFormat="1" customHeight="1" spans="1:15">
      <c r="A314" s="58">
        <v>309</v>
      </c>
      <c r="B314" s="58" t="s">
        <v>23</v>
      </c>
      <c r="C314" s="58" t="s">
        <v>24</v>
      </c>
      <c r="D314" s="58" t="s">
        <v>25</v>
      </c>
      <c r="E314" s="58" t="s">
        <v>18594</v>
      </c>
      <c r="F314" s="58" t="s">
        <v>18912</v>
      </c>
      <c r="G314" s="93" t="s">
        <v>18913</v>
      </c>
      <c r="H314" s="58" t="s">
        <v>18599</v>
      </c>
      <c r="I314" s="58" t="s">
        <v>3169</v>
      </c>
      <c r="J314" s="58" t="s">
        <v>18914</v>
      </c>
      <c r="K314" s="58" t="s">
        <v>31</v>
      </c>
      <c r="L314" s="102">
        <v>5</v>
      </c>
      <c r="M314" s="58">
        <f t="shared" si="13"/>
        <v>650</v>
      </c>
      <c r="N314" s="23"/>
      <c r="O314" s="24" t="s">
        <v>32</v>
      </c>
    </row>
    <row r="315" s="1" customFormat="1" customHeight="1" spans="1:15">
      <c r="A315" s="58">
        <v>310</v>
      </c>
      <c r="B315" s="58" t="s">
        <v>23</v>
      </c>
      <c r="C315" s="58" t="s">
        <v>24</v>
      </c>
      <c r="D315" s="58" t="s">
        <v>25</v>
      </c>
      <c r="E315" s="58" t="s">
        <v>18594</v>
      </c>
      <c r="F315" s="58" t="s">
        <v>18659</v>
      </c>
      <c r="G315" s="93" t="s">
        <v>18915</v>
      </c>
      <c r="H315" s="58" t="s">
        <v>194</v>
      </c>
      <c r="I315" s="58" t="s">
        <v>2203</v>
      </c>
      <c r="J315" s="58" t="s">
        <v>18661</v>
      </c>
      <c r="K315" s="58" t="s">
        <v>31</v>
      </c>
      <c r="L315" s="102">
        <v>4</v>
      </c>
      <c r="M315" s="58">
        <f t="shared" si="13"/>
        <v>520</v>
      </c>
      <c r="N315" s="23"/>
      <c r="O315" s="24" t="s">
        <v>32</v>
      </c>
    </row>
    <row r="316" s="1" customFormat="1" customHeight="1" spans="1:15">
      <c r="A316" s="58">
        <v>311</v>
      </c>
      <c r="B316" s="58" t="s">
        <v>23</v>
      </c>
      <c r="C316" s="58" t="s">
        <v>24</v>
      </c>
      <c r="D316" s="58" t="s">
        <v>25</v>
      </c>
      <c r="E316" s="58" t="s">
        <v>18594</v>
      </c>
      <c r="F316" s="58" t="s">
        <v>18609</v>
      </c>
      <c r="G316" s="93" t="s">
        <v>18916</v>
      </c>
      <c r="H316" s="58" t="s">
        <v>194</v>
      </c>
      <c r="I316" s="58" t="s">
        <v>2203</v>
      </c>
      <c r="J316" s="58" t="s">
        <v>18611</v>
      </c>
      <c r="K316" s="58" t="s">
        <v>31</v>
      </c>
      <c r="L316" s="102">
        <v>4</v>
      </c>
      <c r="M316" s="58">
        <f t="shared" si="13"/>
        <v>520</v>
      </c>
      <c r="N316" s="23"/>
      <c r="O316" s="24" t="s">
        <v>32</v>
      </c>
    </row>
    <row r="317" s="1" customFormat="1" customHeight="1" spans="1:15">
      <c r="A317" s="58">
        <v>312</v>
      </c>
      <c r="B317" s="58" t="s">
        <v>23</v>
      </c>
      <c r="C317" s="58" t="s">
        <v>24</v>
      </c>
      <c r="D317" s="58" t="s">
        <v>25</v>
      </c>
      <c r="E317" s="58" t="s">
        <v>18594</v>
      </c>
      <c r="F317" s="58" t="s">
        <v>18659</v>
      </c>
      <c r="G317" s="58" t="s">
        <v>18917</v>
      </c>
      <c r="H317" s="58" t="s">
        <v>194</v>
      </c>
      <c r="I317" s="58" t="s">
        <v>3158</v>
      </c>
      <c r="J317" s="58" t="s">
        <v>18661</v>
      </c>
      <c r="K317" s="58" t="s">
        <v>31</v>
      </c>
      <c r="L317" s="102">
        <v>7</v>
      </c>
      <c r="M317" s="58">
        <f t="shared" si="13"/>
        <v>910</v>
      </c>
      <c r="N317" s="23"/>
      <c r="O317" s="24" t="s">
        <v>32</v>
      </c>
    </row>
    <row r="318" s="1" customFormat="1" customHeight="1" spans="1:15">
      <c r="A318" s="58">
        <v>313</v>
      </c>
      <c r="B318" s="58" t="s">
        <v>23</v>
      </c>
      <c r="C318" s="58" t="s">
        <v>24</v>
      </c>
      <c r="D318" s="58" t="s">
        <v>25</v>
      </c>
      <c r="E318" s="58" t="s">
        <v>18594</v>
      </c>
      <c r="F318" s="58" t="s">
        <v>18595</v>
      </c>
      <c r="G318" s="93" t="s">
        <v>18918</v>
      </c>
      <c r="H318" s="58" t="s">
        <v>220</v>
      </c>
      <c r="I318" s="58" t="s">
        <v>2203</v>
      </c>
      <c r="J318" s="58" t="s">
        <v>18597</v>
      </c>
      <c r="K318" s="58" t="s">
        <v>31</v>
      </c>
      <c r="L318" s="102">
        <v>3</v>
      </c>
      <c r="M318" s="58">
        <f t="shared" si="13"/>
        <v>390</v>
      </c>
      <c r="N318" s="23"/>
      <c r="O318" s="24" t="s">
        <v>32</v>
      </c>
    </row>
    <row r="319" s="1" customFormat="1" customHeight="1" spans="1:15">
      <c r="A319" s="58">
        <v>314</v>
      </c>
      <c r="B319" s="58" t="s">
        <v>23</v>
      </c>
      <c r="C319" s="58" t="s">
        <v>24</v>
      </c>
      <c r="D319" s="58" t="s">
        <v>25</v>
      </c>
      <c r="E319" s="58" t="s">
        <v>18594</v>
      </c>
      <c r="F319" s="58" t="s">
        <v>18659</v>
      </c>
      <c r="G319" s="93" t="s">
        <v>18919</v>
      </c>
      <c r="H319" s="58" t="s">
        <v>194</v>
      </c>
      <c r="I319" s="58" t="s">
        <v>1683</v>
      </c>
      <c r="J319" s="58" t="s">
        <v>18661</v>
      </c>
      <c r="K319" s="58" t="s">
        <v>31</v>
      </c>
      <c r="L319" s="102">
        <v>3</v>
      </c>
      <c r="M319" s="58">
        <f t="shared" si="13"/>
        <v>390</v>
      </c>
      <c r="N319" s="23"/>
      <c r="O319" s="24" t="s">
        <v>32</v>
      </c>
    </row>
    <row r="320" s="1" customFormat="1" customHeight="1" spans="1:15">
      <c r="A320" s="58">
        <v>315</v>
      </c>
      <c r="B320" s="58" t="s">
        <v>23</v>
      </c>
      <c r="C320" s="58" t="s">
        <v>24</v>
      </c>
      <c r="D320" s="58" t="s">
        <v>25</v>
      </c>
      <c r="E320" s="58" t="s">
        <v>18594</v>
      </c>
      <c r="F320" s="58" t="s">
        <v>18609</v>
      </c>
      <c r="G320" s="93" t="s">
        <v>18920</v>
      </c>
      <c r="H320" s="58" t="s">
        <v>194</v>
      </c>
      <c r="I320" s="58" t="s">
        <v>3158</v>
      </c>
      <c r="J320" s="58" t="s">
        <v>18611</v>
      </c>
      <c r="K320" s="58" t="s">
        <v>31</v>
      </c>
      <c r="L320" s="102">
        <v>7</v>
      </c>
      <c r="M320" s="58">
        <f t="shared" si="13"/>
        <v>910</v>
      </c>
      <c r="N320" s="23"/>
      <c r="O320" s="24" t="s">
        <v>32</v>
      </c>
    </row>
    <row r="321" s="1" customFormat="1" customHeight="1" spans="1:15">
      <c r="A321" s="58">
        <v>316</v>
      </c>
      <c r="B321" s="58" t="s">
        <v>23</v>
      </c>
      <c r="C321" s="58" t="s">
        <v>24</v>
      </c>
      <c r="D321" s="58" t="s">
        <v>25</v>
      </c>
      <c r="E321" s="58" t="s">
        <v>18594</v>
      </c>
      <c r="F321" s="58" t="s">
        <v>18659</v>
      </c>
      <c r="G321" s="93" t="s">
        <v>18921</v>
      </c>
      <c r="H321" s="58" t="s">
        <v>18599</v>
      </c>
      <c r="I321" s="58" t="s">
        <v>2557</v>
      </c>
      <c r="J321" s="58" t="s">
        <v>18661</v>
      </c>
      <c r="K321" s="58" t="s">
        <v>31</v>
      </c>
      <c r="L321" s="102">
        <v>1</v>
      </c>
      <c r="M321" s="58">
        <f t="shared" si="13"/>
        <v>130</v>
      </c>
      <c r="N321" s="23"/>
      <c r="O321" s="24" t="s">
        <v>32</v>
      </c>
    </row>
    <row r="322" s="1" customFormat="1" customHeight="1" spans="1:15">
      <c r="A322" s="58">
        <v>317</v>
      </c>
      <c r="B322" s="58" t="s">
        <v>23</v>
      </c>
      <c r="C322" s="58" t="s">
        <v>24</v>
      </c>
      <c r="D322" s="58" t="s">
        <v>25</v>
      </c>
      <c r="E322" s="58" t="s">
        <v>18594</v>
      </c>
      <c r="F322" s="58" t="s">
        <v>18659</v>
      </c>
      <c r="G322" s="93" t="s">
        <v>18922</v>
      </c>
      <c r="H322" s="58" t="s">
        <v>194</v>
      </c>
      <c r="I322" s="58" t="s">
        <v>2203</v>
      </c>
      <c r="J322" s="58" t="s">
        <v>18661</v>
      </c>
      <c r="K322" s="58" t="s">
        <v>31</v>
      </c>
      <c r="L322" s="102">
        <v>4</v>
      </c>
      <c r="M322" s="58">
        <f t="shared" si="13"/>
        <v>520</v>
      </c>
      <c r="N322" s="23"/>
      <c r="O322" s="24" t="s">
        <v>32</v>
      </c>
    </row>
    <row r="323" s="1" customFormat="1" customHeight="1" spans="1:15">
      <c r="A323" s="58">
        <v>318</v>
      </c>
      <c r="B323" s="58" t="s">
        <v>23</v>
      </c>
      <c r="C323" s="58" t="s">
        <v>24</v>
      </c>
      <c r="D323" s="58" t="s">
        <v>25</v>
      </c>
      <c r="E323" s="58" t="s">
        <v>18594</v>
      </c>
      <c r="F323" s="58" t="s">
        <v>18659</v>
      </c>
      <c r="G323" s="93" t="s">
        <v>18923</v>
      </c>
      <c r="H323" s="58" t="s">
        <v>194</v>
      </c>
      <c r="I323" s="58" t="s">
        <v>1683</v>
      </c>
      <c r="J323" s="58" t="s">
        <v>18661</v>
      </c>
      <c r="K323" s="58" t="s">
        <v>31</v>
      </c>
      <c r="L323" s="102">
        <v>3</v>
      </c>
      <c r="M323" s="58">
        <f t="shared" si="13"/>
        <v>390</v>
      </c>
      <c r="N323" s="23"/>
      <c r="O323" s="24" t="s">
        <v>32</v>
      </c>
    </row>
    <row r="324" s="1" customFormat="1" customHeight="1" spans="1:15">
      <c r="A324" s="58">
        <v>319</v>
      </c>
      <c r="B324" s="24" t="s">
        <v>23</v>
      </c>
      <c r="C324" s="24" t="s">
        <v>24</v>
      </c>
      <c r="D324" s="24" t="s">
        <v>25</v>
      </c>
      <c r="E324" s="24" t="s">
        <v>18594</v>
      </c>
      <c r="F324" s="58" t="s">
        <v>18664</v>
      </c>
      <c r="G324" s="24" t="s">
        <v>18924</v>
      </c>
      <c r="H324" s="24" t="s">
        <v>194</v>
      </c>
      <c r="I324" s="24" t="s">
        <v>2203</v>
      </c>
      <c r="J324" s="24" t="s">
        <v>18666</v>
      </c>
      <c r="K324" s="24" t="s">
        <v>31</v>
      </c>
      <c r="L324" s="60">
        <v>3</v>
      </c>
      <c r="M324" s="58">
        <f t="shared" si="13"/>
        <v>390</v>
      </c>
      <c r="N324" s="23"/>
      <c r="O324" s="24" t="s">
        <v>32</v>
      </c>
    </row>
    <row r="325" s="1" customFormat="1" customHeight="1" spans="1:15">
      <c r="A325" s="58">
        <v>320</v>
      </c>
      <c r="B325" s="24" t="s">
        <v>23</v>
      </c>
      <c r="C325" s="24" t="s">
        <v>24</v>
      </c>
      <c r="D325" s="24" t="s">
        <v>25</v>
      </c>
      <c r="E325" s="24" t="s">
        <v>18594</v>
      </c>
      <c r="F325" s="58" t="s">
        <v>18659</v>
      </c>
      <c r="G325" s="24" t="s">
        <v>18925</v>
      </c>
      <c r="H325" s="24" t="s">
        <v>18599</v>
      </c>
      <c r="I325" s="24" t="s">
        <v>2605</v>
      </c>
      <c r="J325" s="24" t="s">
        <v>18661</v>
      </c>
      <c r="K325" s="24" t="s">
        <v>31</v>
      </c>
      <c r="L325" s="60">
        <v>2</v>
      </c>
      <c r="M325" s="58">
        <f t="shared" si="13"/>
        <v>260</v>
      </c>
      <c r="N325" s="23"/>
      <c r="O325" s="24" t="s">
        <v>32</v>
      </c>
    </row>
    <row r="326" s="1" customFormat="1" customHeight="1" spans="1:15">
      <c r="A326" s="58">
        <v>321</v>
      </c>
      <c r="B326" s="24" t="s">
        <v>23</v>
      </c>
      <c r="C326" s="24" t="s">
        <v>24</v>
      </c>
      <c r="D326" s="24" t="s">
        <v>25</v>
      </c>
      <c r="E326" s="24" t="s">
        <v>18594</v>
      </c>
      <c r="F326" s="58" t="s">
        <v>18659</v>
      </c>
      <c r="G326" s="24" t="s">
        <v>18926</v>
      </c>
      <c r="H326" s="24" t="s">
        <v>194</v>
      </c>
      <c r="I326" s="24" t="s">
        <v>2203</v>
      </c>
      <c r="J326" s="24" t="s">
        <v>18661</v>
      </c>
      <c r="K326" s="24" t="s">
        <v>31</v>
      </c>
      <c r="L326" s="60">
        <v>4</v>
      </c>
      <c r="M326" s="58">
        <f t="shared" si="13"/>
        <v>520</v>
      </c>
      <c r="N326" s="23"/>
      <c r="O326" s="24" t="s">
        <v>32</v>
      </c>
    </row>
    <row r="327" s="1" customFormat="1" customHeight="1" spans="1:15">
      <c r="A327" s="58">
        <v>322</v>
      </c>
      <c r="B327" s="24" t="s">
        <v>23</v>
      </c>
      <c r="C327" s="24" t="s">
        <v>24</v>
      </c>
      <c r="D327" s="24" t="s">
        <v>25</v>
      </c>
      <c r="E327" s="24" t="s">
        <v>18594</v>
      </c>
      <c r="F327" s="58" t="s">
        <v>18659</v>
      </c>
      <c r="G327" s="24" t="s">
        <v>18927</v>
      </c>
      <c r="H327" s="24" t="s">
        <v>18599</v>
      </c>
      <c r="I327" s="24" t="s">
        <v>2605</v>
      </c>
      <c r="J327" s="24" t="s">
        <v>18661</v>
      </c>
      <c r="K327" s="24" t="s">
        <v>31</v>
      </c>
      <c r="L327" s="60">
        <v>2</v>
      </c>
      <c r="M327" s="58">
        <f t="shared" si="13"/>
        <v>260</v>
      </c>
      <c r="N327" s="23"/>
      <c r="O327" s="24" t="s">
        <v>32</v>
      </c>
    </row>
    <row r="328" s="1" customFormat="1" customHeight="1" spans="1:15">
      <c r="A328" s="58">
        <v>323</v>
      </c>
      <c r="B328" s="24" t="s">
        <v>23</v>
      </c>
      <c r="C328" s="24" t="s">
        <v>24</v>
      </c>
      <c r="D328" s="24" t="s">
        <v>25</v>
      </c>
      <c r="E328" s="24" t="s">
        <v>18594</v>
      </c>
      <c r="F328" s="58" t="s">
        <v>18595</v>
      </c>
      <c r="G328" s="24" t="s">
        <v>18928</v>
      </c>
      <c r="H328" s="24" t="s">
        <v>194</v>
      </c>
      <c r="I328" s="24" t="s">
        <v>3169</v>
      </c>
      <c r="J328" s="24" t="s">
        <v>18597</v>
      </c>
      <c r="K328" s="24" t="s">
        <v>31</v>
      </c>
      <c r="L328" s="60">
        <v>3</v>
      </c>
      <c r="M328" s="58">
        <f t="shared" si="13"/>
        <v>390</v>
      </c>
      <c r="N328" s="23"/>
      <c r="O328" s="24" t="s">
        <v>32</v>
      </c>
    </row>
    <row r="329" s="1" customFormat="1" customHeight="1" spans="1:15">
      <c r="A329" s="58">
        <v>324</v>
      </c>
      <c r="B329" s="24" t="s">
        <v>23</v>
      </c>
      <c r="C329" s="24" t="s">
        <v>24</v>
      </c>
      <c r="D329" s="24" t="s">
        <v>25</v>
      </c>
      <c r="E329" s="24" t="s">
        <v>18594</v>
      </c>
      <c r="F329" s="58" t="s">
        <v>18595</v>
      </c>
      <c r="G329" s="24" t="s">
        <v>18929</v>
      </c>
      <c r="H329" s="24" t="s">
        <v>220</v>
      </c>
      <c r="I329" s="24" t="s">
        <v>2203</v>
      </c>
      <c r="J329" s="24" t="s">
        <v>18597</v>
      </c>
      <c r="K329" s="24" t="s">
        <v>31</v>
      </c>
      <c r="L329" s="102">
        <v>4</v>
      </c>
      <c r="M329" s="58">
        <f t="shared" si="13"/>
        <v>520</v>
      </c>
      <c r="N329" s="23"/>
      <c r="O329" s="24" t="s">
        <v>32</v>
      </c>
    </row>
    <row r="330" s="1" customFormat="1" customHeight="1" spans="1:15">
      <c r="A330" s="58">
        <v>325</v>
      </c>
      <c r="B330" s="24" t="s">
        <v>23</v>
      </c>
      <c r="C330" s="24" t="s">
        <v>24</v>
      </c>
      <c r="D330" s="24" t="s">
        <v>25</v>
      </c>
      <c r="E330" s="24" t="s">
        <v>18594</v>
      </c>
      <c r="F330" s="58" t="s">
        <v>18659</v>
      </c>
      <c r="G330" s="24" t="s">
        <v>18930</v>
      </c>
      <c r="H330" s="24" t="s">
        <v>194</v>
      </c>
      <c r="I330" s="24" t="s">
        <v>2203</v>
      </c>
      <c r="J330" s="24" t="s">
        <v>18661</v>
      </c>
      <c r="K330" s="24" t="s">
        <v>31</v>
      </c>
      <c r="L330" s="102">
        <v>4</v>
      </c>
      <c r="M330" s="58">
        <f t="shared" ref="M330:M361" si="14">L330*130</f>
        <v>520</v>
      </c>
      <c r="N330" s="23"/>
      <c r="O330" s="24" t="s">
        <v>32</v>
      </c>
    </row>
    <row r="331" s="1" customFormat="1" customHeight="1" spans="1:15">
      <c r="A331" s="58">
        <v>326</v>
      </c>
      <c r="B331" s="24" t="s">
        <v>23</v>
      </c>
      <c r="C331" s="24" t="s">
        <v>24</v>
      </c>
      <c r="D331" s="24" t="s">
        <v>25</v>
      </c>
      <c r="E331" s="24" t="s">
        <v>18594</v>
      </c>
      <c r="F331" s="58" t="s">
        <v>18659</v>
      </c>
      <c r="G331" s="24" t="s">
        <v>18931</v>
      </c>
      <c r="H331" s="24" t="s">
        <v>194</v>
      </c>
      <c r="I331" s="24" t="s">
        <v>2203</v>
      </c>
      <c r="J331" s="24" t="s">
        <v>18661</v>
      </c>
      <c r="K331" s="24" t="s">
        <v>31</v>
      </c>
      <c r="L331" s="102">
        <v>4</v>
      </c>
      <c r="M331" s="58">
        <f t="shared" si="14"/>
        <v>520</v>
      </c>
      <c r="N331" s="23"/>
      <c r="O331" s="24" t="s">
        <v>32</v>
      </c>
    </row>
    <row r="332" s="1" customFormat="1" customHeight="1" spans="1:15">
      <c r="A332" s="58">
        <v>327</v>
      </c>
      <c r="B332" s="24" t="s">
        <v>23</v>
      </c>
      <c r="C332" s="24" t="s">
        <v>24</v>
      </c>
      <c r="D332" s="24" t="s">
        <v>25</v>
      </c>
      <c r="E332" s="24" t="s">
        <v>18594</v>
      </c>
      <c r="F332" s="58" t="s">
        <v>18659</v>
      </c>
      <c r="G332" s="24" t="s">
        <v>18932</v>
      </c>
      <c r="H332" s="24" t="s">
        <v>18599</v>
      </c>
      <c r="I332" s="24" t="s">
        <v>2557</v>
      </c>
      <c r="J332" s="24" t="s">
        <v>18661</v>
      </c>
      <c r="K332" s="24" t="s">
        <v>31</v>
      </c>
      <c r="L332" s="102">
        <v>1</v>
      </c>
      <c r="M332" s="58">
        <f t="shared" si="14"/>
        <v>130</v>
      </c>
      <c r="N332" s="23"/>
      <c r="O332" s="24" t="s">
        <v>32</v>
      </c>
    </row>
    <row r="333" s="1" customFormat="1" customHeight="1" spans="1:15">
      <c r="A333" s="58">
        <v>328</v>
      </c>
      <c r="B333" s="24" t="s">
        <v>23</v>
      </c>
      <c r="C333" s="24" t="s">
        <v>24</v>
      </c>
      <c r="D333" s="24" t="s">
        <v>25</v>
      </c>
      <c r="E333" s="24" t="s">
        <v>18594</v>
      </c>
      <c r="F333" s="58" t="s">
        <v>18609</v>
      </c>
      <c r="G333" s="24" t="s">
        <v>18933</v>
      </c>
      <c r="H333" s="24" t="s">
        <v>194</v>
      </c>
      <c r="I333" s="24" t="s">
        <v>3169</v>
      </c>
      <c r="J333" s="24" t="s">
        <v>18611</v>
      </c>
      <c r="K333" s="24" t="s">
        <v>31</v>
      </c>
      <c r="L333" s="102">
        <v>4</v>
      </c>
      <c r="M333" s="58">
        <f t="shared" si="14"/>
        <v>520</v>
      </c>
      <c r="N333" s="104" t="s">
        <v>9991</v>
      </c>
      <c r="O333" s="24" t="s">
        <v>32</v>
      </c>
    </row>
    <row r="334" s="1" customFormat="1" customHeight="1" spans="1:15">
      <c r="A334" s="58">
        <v>329</v>
      </c>
      <c r="B334" s="24" t="s">
        <v>23</v>
      </c>
      <c r="C334" s="24" t="s">
        <v>24</v>
      </c>
      <c r="D334" s="24" t="s">
        <v>25</v>
      </c>
      <c r="E334" s="24" t="s">
        <v>18594</v>
      </c>
      <c r="F334" s="58" t="s">
        <v>18609</v>
      </c>
      <c r="G334" s="24" t="s">
        <v>18934</v>
      </c>
      <c r="H334" s="24" t="s">
        <v>194</v>
      </c>
      <c r="I334" s="24" t="s">
        <v>1683</v>
      </c>
      <c r="J334" s="24" t="s">
        <v>18611</v>
      </c>
      <c r="K334" s="24" t="s">
        <v>31</v>
      </c>
      <c r="L334" s="102">
        <v>3</v>
      </c>
      <c r="M334" s="58">
        <f t="shared" si="14"/>
        <v>390</v>
      </c>
      <c r="N334" s="23"/>
      <c r="O334" s="24" t="s">
        <v>32</v>
      </c>
    </row>
    <row r="335" s="1" customFormat="1" customHeight="1" spans="1:15">
      <c r="A335" s="58">
        <v>330</v>
      </c>
      <c r="B335" s="24" t="s">
        <v>23</v>
      </c>
      <c r="C335" s="24" t="s">
        <v>24</v>
      </c>
      <c r="D335" s="24" t="s">
        <v>25</v>
      </c>
      <c r="E335" s="24" t="s">
        <v>18594</v>
      </c>
      <c r="F335" s="58" t="s">
        <v>18609</v>
      </c>
      <c r="G335" s="24" t="s">
        <v>18935</v>
      </c>
      <c r="H335" s="24" t="s">
        <v>194</v>
      </c>
      <c r="I335" s="24" t="s">
        <v>2203</v>
      </c>
      <c r="J335" s="24" t="s">
        <v>18611</v>
      </c>
      <c r="K335" s="24" t="s">
        <v>31</v>
      </c>
      <c r="L335" s="102">
        <v>1</v>
      </c>
      <c r="M335" s="58">
        <f t="shared" si="14"/>
        <v>130</v>
      </c>
      <c r="N335" s="23"/>
      <c r="O335" s="24" t="s">
        <v>32</v>
      </c>
    </row>
    <row r="336" s="1" customFormat="1" customHeight="1" spans="1:15">
      <c r="A336" s="58">
        <v>331</v>
      </c>
      <c r="B336" s="24" t="s">
        <v>23</v>
      </c>
      <c r="C336" s="24" t="s">
        <v>24</v>
      </c>
      <c r="D336" s="24" t="s">
        <v>25</v>
      </c>
      <c r="E336" s="24" t="s">
        <v>18594</v>
      </c>
      <c r="F336" s="58" t="s">
        <v>18609</v>
      </c>
      <c r="G336" s="24" t="s">
        <v>18936</v>
      </c>
      <c r="H336" s="24" t="s">
        <v>194</v>
      </c>
      <c r="I336" s="24" t="s">
        <v>3169</v>
      </c>
      <c r="J336" s="24" t="s">
        <v>18611</v>
      </c>
      <c r="K336" s="24" t="s">
        <v>31</v>
      </c>
      <c r="L336" s="102">
        <v>4</v>
      </c>
      <c r="M336" s="58">
        <f t="shared" si="14"/>
        <v>520</v>
      </c>
      <c r="N336" s="23"/>
      <c r="O336" s="24" t="s">
        <v>32</v>
      </c>
    </row>
    <row r="337" s="1" customFormat="1" customHeight="1" spans="1:15">
      <c r="A337" s="58">
        <v>332</v>
      </c>
      <c r="B337" s="24" t="s">
        <v>23</v>
      </c>
      <c r="C337" s="24" t="s">
        <v>24</v>
      </c>
      <c r="D337" s="24" t="s">
        <v>25</v>
      </c>
      <c r="E337" s="24" t="s">
        <v>18594</v>
      </c>
      <c r="F337" s="58" t="s">
        <v>18609</v>
      </c>
      <c r="G337" s="24" t="s">
        <v>18937</v>
      </c>
      <c r="H337" s="24" t="s">
        <v>194</v>
      </c>
      <c r="I337" s="24" t="s">
        <v>2203</v>
      </c>
      <c r="J337" s="24" t="s">
        <v>18611</v>
      </c>
      <c r="K337" s="24" t="s">
        <v>31</v>
      </c>
      <c r="L337" s="102">
        <v>4</v>
      </c>
      <c r="M337" s="58">
        <f t="shared" si="14"/>
        <v>520</v>
      </c>
      <c r="N337" s="23"/>
      <c r="O337" s="24" t="s">
        <v>32</v>
      </c>
    </row>
    <row r="338" s="1" customFormat="1" customHeight="1" spans="1:15">
      <c r="A338" s="58">
        <v>333</v>
      </c>
      <c r="B338" s="24" t="s">
        <v>23</v>
      </c>
      <c r="C338" s="24" t="s">
        <v>24</v>
      </c>
      <c r="D338" s="24" t="s">
        <v>25</v>
      </c>
      <c r="E338" s="24" t="s">
        <v>18594</v>
      </c>
      <c r="F338" s="58" t="s">
        <v>18609</v>
      </c>
      <c r="G338" s="24" t="s">
        <v>18938</v>
      </c>
      <c r="H338" s="24" t="s">
        <v>194</v>
      </c>
      <c r="I338" s="24" t="s">
        <v>3169</v>
      </c>
      <c r="J338" s="24" t="s">
        <v>18611</v>
      </c>
      <c r="K338" s="24" t="s">
        <v>31</v>
      </c>
      <c r="L338" s="102">
        <v>5</v>
      </c>
      <c r="M338" s="58">
        <f t="shared" si="14"/>
        <v>650</v>
      </c>
      <c r="N338" s="23"/>
      <c r="O338" s="24" t="s">
        <v>32</v>
      </c>
    </row>
    <row r="339" s="1" customFormat="1" customHeight="1" spans="1:15">
      <c r="A339" s="58">
        <v>334</v>
      </c>
      <c r="B339" s="24" t="s">
        <v>23</v>
      </c>
      <c r="C339" s="24" t="s">
        <v>24</v>
      </c>
      <c r="D339" s="24" t="s">
        <v>25</v>
      </c>
      <c r="E339" s="24" t="s">
        <v>18594</v>
      </c>
      <c r="F339" s="58" t="s">
        <v>18609</v>
      </c>
      <c r="G339" s="24" t="s">
        <v>18939</v>
      </c>
      <c r="H339" s="24" t="s">
        <v>194</v>
      </c>
      <c r="I339" s="24" t="s">
        <v>3164</v>
      </c>
      <c r="J339" s="24" t="s">
        <v>18611</v>
      </c>
      <c r="K339" s="24" t="s">
        <v>31</v>
      </c>
      <c r="L339" s="102">
        <v>6</v>
      </c>
      <c r="M339" s="58">
        <f t="shared" si="14"/>
        <v>780</v>
      </c>
      <c r="N339" s="23"/>
      <c r="O339" s="24" t="s">
        <v>32</v>
      </c>
    </row>
    <row r="340" s="1" customFormat="1" customHeight="1" spans="1:15">
      <c r="A340" s="58">
        <v>335</v>
      </c>
      <c r="B340" s="24" t="s">
        <v>23</v>
      </c>
      <c r="C340" s="24" t="s">
        <v>24</v>
      </c>
      <c r="D340" s="24" t="s">
        <v>25</v>
      </c>
      <c r="E340" s="24" t="s">
        <v>18594</v>
      </c>
      <c r="F340" s="58" t="s">
        <v>18609</v>
      </c>
      <c r="G340" s="24" t="s">
        <v>18940</v>
      </c>
      <c r="H340" s="24" t="s">
        <v>194</v>
      </c>
      <c r="I340" s="24" t="s">
        <v>3164</v>
      </c>
      <c r="J340" s="24" t="s">
        <v>18611</v>
      </c>
      <c r="K340" s="24" t="s">
        <v>31</v>
      </c>
      <c r="L340" s="102">
        <v>6</v>
      </c>
      <c r="M340" s="58">
        <f t="shared" si="14"/>
        <v>780</v>
      </c>
      <c r="N340" s="23"/>
      <c r="O340" s="24" t="s">
        <v>32</v>
      </c>
    </row>
    <row r="341" s="1" customFormat="1" customHeight="1" spans="1:15">
      <c r="A341" s="58">
        <v>336</v>
      </c>
      <c r="B341" s="24" t="s">
        <v>23</v>
      </c>
      <c r="C341" s="24" t="s">
        <v>24</v>
      </c>
      <c r="D341" s="24" t="s">
        <v>25</v>
      </c>
      <c r="E341" s="24" t="s">
        <v>18594</v>
      </c>
      <c r="F341" s="58" t="s">
        <v>18609</v>
      </c>
      <c r="G341" s="24" t="s">
        <v>18941</v>
      </c>
      <c r="H341" s="24" t="s">
        <v>194</v>
      </c>
      <c r="I341" s="24" t="s">
        <v>1683</v>
      </c>
      <c r="J341" s="24" t="s">
        <v>18611</v>
      </c>
      <c r="K341" s="24" t="s">
        <v>31</v>
      </c>
      <c r="L341" s="102">
        <v>3</v>
      </c>
      <c r="M341" s="58">
        <f t="shared" si="14"/>
        <v>390</v>
      </c>
      <c r="N341" s="23"/>
      <c r="O341" s="24" t="s">
        <v>32</v>
      </c>
    </row>
    <row r="342" s="1" customFormat="1" customHeight="1" spans="1:15">
      <c r="A342" s="58">
        <v>337</v>
      </c>
      <c r="B342" s="24" t="s">
        <v>23</v>
      </c>
      <c r="C342" s="24" t="s">
        <v>24</v>
      </c>
      <c r="D342" s="24" t="s">
        <v>25</v>
      </c>
      <c r="E342" s="24" t="s">
        <v>18594</v>
      </c>
      <c r="F342" s="58" t="s">
        <v>18609</v>
      </c>
      <c r="G342" s="24" t="s">
        <v>18942</v>
      </c>
      <c r="H342" s="24" t="s">
        <v>194</v>
      </c>
      <c r="I342" s="24" t="s">
        <v>3169</v>
      </c>
      <c r="J342" s="24" t="s">
        <v>18611</v>
      </c>
      <c r="K342" s="24" t="s">
        <v>31</v>
      </c>
      <c r="L342" s="102">
        <v>5</v>
      </c>
      <c r="M342" s="58">
        <f t="shared" si="14"/>
        <v>650</v>
      </c>
      <c r="N342" s="23"/>
      <c r="O342" s="24" t="s">
        <v>32</v>
      </c>
    </row>
    <row r="343" s="1" customFormat="1" customHeight="1" spans="1:15">
      <c r="A343" s="58">
        <v>338</v>
      </c>
      <c r="B343" s="24" t="s">
        <v>23</v>
      </c>
      <c r="C343" s="24" t="s">
        <v>24</v>
      </c>
      <c r="D343" s="24" t="s">
        <v>25</v>
      </c>
      <c r="E343" s="24" t="s">
        <v>18594</v>
      </c>
      <c r="F343" s="58" t="s">
        <v>18609</v>
      </c>
      <c r="G343" s="24" t="s">
        <v>18943</v>
      </c>
      <c r="H343" s="24" t="s">
        <v>194</v>
      </c>
      <c r="I343" s="24" t="s">
        <v>1683</v>
      </c>
      <c r="J343" s="24" t="s">
        <v>18611</v>
      </c>
      <c r="K343" s="24" t="s">
        <v>31</v>
      </c>
      <c r="L343" s="102">
        <v>3</v>
      </c>
      <c r="M343" s="58">
        <f t="shared" si="14"/>
        <v>390</v>
      </c>
      <c r="N343" s="23"/>
      <c r="O343" s="24" t="s">
        <v>32</v>
      </c>
    </row>
    <row r="344" s="1" customFormat="1" customHeight="1" spans="1:15">
      <c r="A344" s="58">
        <v>339</v>
      </c>
      <c r="B344" s="24" t="s">
        <v>23</v>
      </c>
      <c r="C344" s="24" t="s">
        <v>24</v>
      </c>
      <c r="D344" s="24" t="s">
        <v>25</v>
      </c>
      <c r="E344" s="24" t="s">
        <v>18594</v>
      </c>
      <c r="F344" s="58" t="s">
        <v>18609</v>
      </c>
      <c r="G344" s="24" t="s">
        <v>18944</v>
      </c>
      <c r="H344" s="24" t="s">
        <v>194</v>
      </c>
      <c r="I344" s="24" t="s">
        <v>2203</v>
      </c>
      <c r="J344" s="24" t="s">
        <v>18611</v>
      </c>
      <c r="K344" s="24" t="s">
        <v>31</v>
      </c>
      <c r="L344" s="102">
        <v>4</v>
      </c>
      <c r="M344" s="58">
        <f t="shared" si="14"/>
        <v>520</v>
      </c>
      <c r="N344" s="23"/>
      <c r="O344" s="24" t="s">
        <v>32</v>
      </c>
    </row>
    <row r="345" s="1" customFormat="1" customHeight="1" spans="1:15">
      <c r="A345" s="58">
        <v>340</v>
      </c>
      <c r="B345" s="24" t="s">
        <v>23</v>
      </c>
      <c r="C345" s="24" t="s">
        <v>24</v>
      </c>
      <c r="D345" s="24" t="s">
        <v>25</v>
      </c>
      <c r="E345" s="24" t="s">
        <v>18594</v>
      </c>
      <c r="F345" s="58" t="s">
        <v>18609</v>
      </c>
      <c r="G345" s="24" t="s">
        <v>18945</v>
      </c>
      <c r="H345" s="24" t="s">
        <v>194</v>
      </c>
      <c r="I345" s="24" t="s">
        <v>3169</v>
      </c>
      <c r="J345" s="24" t="s">
        <v>18611</v>
      </c>
      <c r="K345" s="24" t="s">
        <v>31</v>
      </c>
      <c r="L345" s="102">
        <v>5</v>
      </c>
      <c r="M345" s="58">
        <f t="shared" si="14"/>
        <v>650</v>
      </c>
      <c r="N345" s="23"/>
      <c r="O345" s="24" t="s">
        <v>32</v>
      </c>
    </row>
    <row r="346" s="1" customFormat="1" customHeight="1" spans="1:15">
      <c r="A346" s="58">
        <v>341</v>
      </c>
      <c r="B346" s="24" t="s">
        <v>23</v>
      </c>
      <c r="C346" s="24" t="s">
        <v>24</v>
      </c>
      <c r="D346" s="24" t="s">
        <v>25</v>
      </c>
      <c r="E346" s="24" t="s">
        <v>18594</v>
      </c>
      <c r="F346" s="58" t="s">
        <v>18609</v>
      </c>
      <c r="G346" s="24" t="s">
        <v>18946</v>
      </c>
      <c r="H346" s="24" t="s">
        <v>194</v>
      </c>
      <c r="I346" s="24" t="s">
        <v>2203</v>
      </c>
      <c r="J346" s="24" t="s">
        <v>18611</v>
      </c>
      <c r="K346" s="24" t="s">
        <v>31</v>
      </c>
      <c r="L346" s="102">
        <v>4</v>
      </c>
      <c r="M346" s="58">
        <f t="shared" si="14"/>
        <v>520</v>
      </c>
      <c r="N346" s="23"/>
      <c r="O346" s="24" t="s">
        <v>32</v>
      </c>
    </row>
    <row r="347" s="1" customFormat="1" customHeight="1" spans="1:15">
      <c r="A347" s="58">
        <v>342</v>
      </c>
      <c r="B347" s="24" t="s">
        <v>23</v>
      </c>
      <c r="C347" s="24" t="s">
        <v>24</v>
      </c>
      <c r="D347" s="24" t="s">
        <v>25</v>
      </c>
      <c r="E347" s="24" t="s">
        <v>18594</v>
      </c>
      <c r="F347" s="58" t="s">
        <v>18609</v>
      </c>
      <c r="G347" s="24" t="s">
        <v>18947</v>
      </c>
      <c r="H347" s="24" t="s">
        <v>194</v>
      </c>
      <c r="I347" s="24" t="s">
        <v>2203</v>
      </c>
      <c r="J347" s="24" t="s">
        <v>18611</v>
      </c>
      <c r="K347" s="24" t="s">
        <v>31</v>
      </c>
      <c r="L347" s="102">
        <v>4</v>
      </c>
      <c r="M347" s="58">
        <f t="shared" si="14"/>
        <v>520</v>
      </c>
      <c r="N347" s="23"/>
      <c r="O347" s="24" t="s">
        <v>32</v>
      </c>
    </row>
    <row r="348" s="1" customFormat="1" customHeight="1" spans="1:15">
      <c r="A348" s="58">
        <v>343</v>
      </c>
      <c r="B348" s="24" t="s">
        <v>23</v>
      </c>
      <c r="C348" s="24" t="s">
        <v>24</v>
      </c>
      <c r="D348" s="24" t="s">
        <v>25</v>
      </c>
      <c r="E348" s="24" t="s">
        <v>18594</v>
      </c>
      <c r="F348" s="58" t="s">
        <v>18609</v>
      </c>
      <c r="G348" s="24" t="s">
        <v>18948</v>
      </c>
      <c r="H348" s="24" t="s">
        <v>194</v>
      </c>
      <c r="I348" s="24" t="s">
        <v>3164</v>
      </c>
      <c r="J348" s="24" t="s">
        <v>18611</v>
      </c>
      <c r="K348" s="24" t="s">
        <v>31</v>
      </c>
      <c r="L348" s="102">
        <v>4</v>
      </c>
      <c r="M348" s="58">
        <f t="shared" si="14"/>
        <v>520</v>
      </c>
      <c r="N348" s="23"/>
      <c r="O348" s="24" t="s">
        <v>32</v>
      </c>
    </row>
    <row r="349" s="1" customFormat="1" customHeight="1" spans="1:15">
      <c r="A349" s="58">
        <v>344</v>
      </c>
      <c r="B349" s="24" t="s">
        <v>23</v>
      </c>
      <c r="C349" s="24" t="s">
        <v>24</v>
      </c>
      <c r="D349" s="24" t="s">
        <v>25</v>
      </c>
      <c r="E349" s="24" t="s">
        <v>18594</v>
      </c>
      <c r="F349" s="58" t="s">
        <v>18609</v>
      </c>
      <c r="G349" s="24" t="s">
        <v>18949</v>
      </c>
      <c r="H349" s="24" t="s">
        <v>194</v>
      </c>
      <c r="I349" s="24" t="s">
        <v>2605</v>
      </c>
      <c r="J349" s="24" t="s">
        <v>18611</v>
      </c>
      <c r="K349" s="24" t="s">
        <v>31</v>
      </c>
      <c r="L349" s="102">
        <v>2</v>
      </c>
      <c r="M349" s="58">
        <f t="shared" si="14"/>
        <v>260</v>
      </c>
      <c r="N349" s="23"/>
      <c r="O349" s="24" t="s">
        <v>32</v>
      </c>
    </row>
    <row r="350" s="1" customFormat="1" customHeight="1" spans="1:15">
      <c r="A350" s="58">
        <v>345</v>
      </c>
      <c r="B350" s="24" t="s">
        <v>23</v>
      </c>
      <c r="C350" s="24" t="s">
        <v>24</v>
      </c>
      <c r="D350" s="24" t="s">
        <v>25</v>
      </c>
      <c r="E350" s="24" t="s">
        <v>18594</v>
      </c>
      <c r="F350" s="58" t="s">
        <v>18609</v>
      </c>
      <c r="G350" s="24" t="s">
        <v>18950</v>
      </c>
      <c r="H350" s="24" t="s">
        <v>194</v>
      </c>
      <c r="I350" s="24" t="s">
        <v>2203</v>
      </c>
      <c r="J350" s="24" t="s">
        <v>18611</v>
      </c>
      <c r="K350" s="24" t="s">
        <v>31</v>
      </c>
      <c r="L350" s="102">
        <v>3</v>
      </c>
      <c r="M350" s="58">
        <f t="shared" si="14"/>
        <v>390</v>
      </c>
      <c r="N350" s="23"/>
      <c r="O350" s="24" t="s">
        <v>32</v>
      </c>
    </row>
    <row r="351" s="1" customFormat="1" customHeight="1" spans="1:15">
      <c r="A351" s="58">
        <v>346</v>
      </c>
      <c r="B351" s="24" t="s">
        <v>23</v>
      </c>
      <c r="C351" s="24" t="s">
        <v>24</v>
      </c>
      <c r="D351" s="24" t="s">
        <v>25</v>
      </c>
      <c r="E351" s="24" t="s">
        <v>18594</v>
      </c>
      <c r="F351" s="58" t="s">
        <v>18609</v>
      </c>
      <c r="G351" s="24" t="s">
        <v>18951</v>
      </c>
      <c r="H351" s="24" t="s">
        <v>18599</v>
      </c>
      <c r="I351" s="24" t="s">
        <v>2203</v>
      </c>
      <c r="J351" s="24" t="s">
        <v>18611</v>
      </c>
      <c r="K351" s="24" t="s">
        <v>31</v>
      </c>
      <c r="L351" s="102">
        <v>4</v>
      </c>
      <c r="M351" s="58">
        <f t="shared" si="14"/>
        <v>520</v>
      </c>
      <c r="N351" s="23"/>
      <c r="O351" s="24" t="s">
        <v>32</v>
      </c>
    </row>
    <row r="352" s="1" customFormat="1" customHeight="1" spans="1:15">
      <c r="A352" s="58">
        <v>347</v>
      </c>
      <c r="B352" s="24" t="s">
        <v>23</v>
      </c>
      <c r="C352" s="24" t="s">
        <v>24</v>
      </c>
      <c r="D352" s="24" t="s">
        <v>25</v>
      </c>
      <c r="E352" s="24" t="s">
        <v>18594</v>
      </c>
      <c r="F352" s="58" t="s">
        <v>18609</v>
      </c>
      <c r="G352" s="24" t="s">
        <v>18952</v>
      </c>
      <c r="H352" s="24" t="s">
        <v>194</v>
      </c>
      <c r="I352" s="24" t="s">
        <v>3169</v>
      </c>
      <c r="J352" s="24" t="s">
        <v>18611</v>
      </c>
      <c r="K352" s="24" t="s">
        <v>31</v>
      </c>
      <c r="L352" s="102">
        <v>5</v>
      </c>
      <c r="M352" s="58">
        <f t="shared" si="14"/>
        <v>650</v>
      </c>
      <c r="N352" s="23"/>
      <c r="O352" s="24" t="s">
        <v>32</v>
      </c>
    </row>
    <row r="353" s="1" customFormat="1" customHeight="1" spans="1:15">
      <c r="A353" s="58">
        <v>348</v>
      </c>
      <c r="B353" s="24" t="s">
        <v>23</v>
      </c>
      <c r="C353" s="24" t="s">
        <v>24</v>
      </c>
      <c r="D353" s="24" t="s">
        <v>25</v>
      </c>
      <c r="E353" s="24" t="s">
        <v>18594</v>
      </c>
      <c r="F353" s="58" t="s">
        <v>18609</v>
      </c>
      <c r="G353" s="24" t="s">
        <v>18953</v>
      </c>
      <c r="H353" s="24" t="s">
        <v>194</v>
      </c>
      <c r="I353" s="24" t="s">
        <v>2203</v>
      </c>
      <c r="J353" s="24" t="s">
        <v>18611</v>
      </c>
      <c r="K353" s="24" t="s">
        <v>31</v>
      </c>
      <c r="L353" s="102">
        <v>4</v>
      </c>
      <c r="M353" s="58">
        <f t="shared" si="14"/>
        <v>520</v>
      </c>
      <c r="N353" s="23"/>
      <c r="O353" s="24" t="s">
        <v>32</v>
      </c>
    </row>
    <row r="354" s="1" customFormat="1" customHeight="1" spans="1:15">
      <c r="A354" s="58">
        <v>349</v>
      </c>
      <c r="B354" s="24" t="s">
        <v>23</v>
      </c>
      <c r="C354" s="24" t="s">
        <v>24</v>
      </c>
      <c r="D354" s="24" t="s">
        <v>25</v>
      </c>
      <c r="E354" s="24" t="s">
        <v>18594</v>
      </c>
      <c r="F354" s="58" t="s">
        <v>18609</v>
      </c>
      <c r="G354" s="24" t="s">
        <v>18954</v>
      </c>
      <c r="H354" s="24" t="s">
        <v>194</v>
      </c>
      <c r="I354" s="24" t="s">
        <v>2203</v>
      </c>
      <c r="J354" s="24" t="s">
        <v>18611</v>
      </c>
      <c r="K354" s="24" t="s">
        <v>31</v>
      </c>
      <c r="L354" s="102">
        <v>4</v>
      </c>
      <c r="M354" s="58">
        <f t="shared" si="14"/>
        <v>520</v>
      </c>
      <c r="N354" s="23"/>
      <c r="O354" s="24" t="s">
        <v>32</v>
      </c>
    </row>
    <row r="355" s="1" customFormat="1" customHeight="1" spans="1:17">
      <c r="A355" s="58">
        <v>350</v>
      </c>
      <c r="B355" s="24" t="s">
        <v>23</v>
      </c>
      <c r="C355" s="24" t="s">
        <v>24</v>
      </c>
      <c r="D355" s="24" t="s">
        <v>25</v>
      </c>
      <c r="E355" s="24" t="s">
        <v>18594</v>
      </c>
      <c r="F355" s="58" t="s">
        <v>18609</v>
      </c>
      <c r="G355" s="60" t="s">
        <v>18955</v>
      </c>
      <c r="H355" s="24" t="s">
        <v>194</v>
      </c>
      <c r="I355" s="24" t="s">
        <v>2203</v>
      </c>
      <c r="J355" s="24" t="s">
        <v>18611</v>
      </c>
      <c r="K355" s="24" t="s">
        <v>31</v>
      </c>
      <c r="L355" s="58">
        <v>3</v>
      </c>
      <c r="M355" s="58">
        <f t="shared" si="14"/>
        <v>390</v>
      </c>
      <c r="N355" s="104"/>
      <c r="O355" s="24" t="s">
        <v>32</v>
      </c>
      <c r="P355" s="110" t="s">
        <v>18956</v>
      </c>
      <c r="Q355" s="1" t="s">
        <v>18957</v>
      </c>
    </row>
    <row r="356" s="1" customFormat="1" customHeight="1" spans="1:15">
      <c r="A356" s="58">
        <v>351</v>
      </c>
      <c r="B356" s="24" t="s">
        <v>23</v>
      </c>
      <c r="C356" s="24" t="s">
        <v>24</v>
      </c>
      <c r="D356" s="24" t="s">
        <v>25</v>
      </c>
      <c r="E356" s="24" t="s">
        <v>18594</v>
      </c>
      <c r="F356" s="58" t="s">
        <v>18609</v>
      </c>
      <c r="G356" s="24" t="s">
        <v>18958</v>
      </c>
      <c r="H356" s="24" t="s">
        <v>194</v>
      </c>
      <c r="I356" s="24" t="s">
        <v>3169</v>
      </c>
      <c r="J356" s="24" t="s">
        <v>18611</v>
      </c>
      <c r="K356" s="24" t="s">
        <v>31</v>
      </c>
      <c r="L356" s="102">
        <v>5</v>
      </c>
      <c r="M356" s="58">
        <f t="shared" si="14"/>
        <v>650</v>
      </c>
      <c r="N356" s="23"/>
      <c r="O356" s="24" t="s">
        <v>32</v>
      </c>
    </row>
    <row r="357" s="1" customFormat="1" customHeight="1" spans="1:15">
      <c r="A357" s="58">
        <v>352</v>
      </c>
      <c r="B357" s="24" t="s">
        <v>23</v>
      </c>
      <c r="C357" s="24" t="s">
        <v>24</v>
      </c>
      <c r="D357" s="24" t="s">
        <v>25</v>
      </c>
      <c r="E357" s="24" t="s">
        <v>18594</v>
      </c>
      <c r="F357" s="58" t="s">
        <v>18609</v>
      </c>
      <c r="G357" s="24" t="s">
        <v>18959</v>
      </c>
      <c r="H357" s="24" t="s">
        <v>194</v>
      </c>
      <c r="I357" s="24" t="s">
        <v>2203</v>
      </c>
      <c r="J357" s="24" t="s">
        <v>18611</v>
      </c>
      <c r="K357" s="24" t="s">
        <v>31</v>
      </c>
      <c r="L357" s="102">
        <v>4</v>
      </c>
      <c r="M357" s="58">
        <f t="shared" si="14"/>
        <v>520</v>
      </c>
      <c r="N357" s="23"/>
      <c r="O357" s="24" t="s">
        <v>32</v>
      </c>
    </row>
    <row r="358" s="1" customFormat="1" customHeight="1" spans="1:15">
      <c r="A358" s="58">
        <v>353</v>
      </c>
      <c r="B358" s="24" t="s">
        <v>23</v>
      </c>
      <c r="C358" s="24" t="s">
        <v>24</v>
      </c>
      <c r="D358" s="24" t="s">
        <v>25</v>
      </c>
      <c r="E358" s="24" t="s">
        <v>18594</v>
      </c>
      <c r="F358" s="58" t="s">
        <v>18609</v>
      </c>
      <c r="G358" s="24" t="s">
        <v>18960</v>
      </c>
      <c r="H358" s="24" t="s">
        <v>194</v>
      </c>
      <c r="I358" s="24" t="s">
        <v>3169</v>
      </c>
      <c r="J358" s="24" t="s">
        <v>18611</v>
      </c>
      <c r="K358" s="24" t="s">
        <v>31</v>
      </c>
      <c r="L358" s="102">
        <v>5</v>
      </c>
      <c r="M358" s="58">
        <f t="shared" si="14"/>
        <v>650</v>
      </c>
      <c r="N358" s="23"/>
      <c r="O358" s="24" t="s">
        <v>32</v>
      </c>
    </row>
    <row r="359" s="1" customFormat="1" customHeight="1" spans="1:15">
      <c r="A359" s="58">
        <v>354</v>
      </c>
      <c r="B359" s="24" t="s">
        <v>23</v>
      </c>
      <c r="C359" s="24" t="s">
        <v>24</v>
      </c>
      <c r="D359" s="24" t="s">
        <v>25</v>
      </c>
      <c r="E359" s="24" t="s">
        <v>18594</v>
      </c>
      <c r="F359" s="58" t="s">
        <v>18609</v>
      </c>
      <c r="G359" s="24" t="s">
        <v>18961</v>
      </c>
      <c r="H359" s="24" t="s">
        <v>194</v>
      </c>
      <c r="I359" s="24" t="s">
        <v>3158</v>
      </c>
      <c r="J359" s="24" t="s">
        <v>18611</v>
      </c>
      <c r="K359" s="24" t="s">
        <v>31</v>
      </c>
      <c r="L359" s="102">
        <v>7</v>
      </c>
      <c r="M359" s="58">
        <f t="shared" si="14"/>
        <v>910</v>
      </c>
      <c r="N359" s="23"/>
      <c r="O359" s="24" t="s">
        <v>32</v>
      </c>
    </row>
    <row r="360" s="1" customFormat="1" customHeight="1" spans="1:15">
      <c r="A360" s="58">
        <v>355</v>
      </c>
      <c r="B360" s="24" t="s">
        <v>23</v>
      </c>
      <c r="C360" s="24" t="s">
        <v>24</v>
      </c>
      <c r="D360" s="24" t="s">
        <v>25</v>
      </c>
      <c r="E360" s="24" t="s">
        <v>18594</v>
      </c>
      <c r="F360" s="58" t="s">
        <v>18609</v>
      </c>
      <c r="G360" s="24" t="s">
        <v>18962</v>
      </c>
      <c r="H360" s="24" t="s">
        <v>194</v>
      </c>
      <c r="I360" s="24" t="s">
        <v>2203</v>
      </c>
      <c r="J360" s="24" t="s">
        <v>18611</v>
      </c>
      <c r="K360" s="24" t="s">
        <v>31</v>
      </c>
      <c r="L360" s="102">
        <v>4</v>
      </c>
      <c r="M360" s="58">
        <f t="shared" si="14"/>
        <v>520</v>
      </c>
      <c r="N360" s="23"/>
      <c r="O360" s="24" t="s">
        <v>32</v>
      </c>
    </row>
    <row r="361" s="1" customFormat="1" customHeight="1" spans="1:15">
      <c r="A361" s="58">
        <v>356</v>
      </c>
      <c r="B361" s="24" t="s">
        <v>23</v>
      </c>
      <c r="C361" s="24" t="s">
        <v>24</v>
      </c>
      <c r="D361" s="24" t="s">
        <v>25</v>
      </c>
      <c r="E361" s="24" t="s">
        <v>18594</v>
      </c>
      <c r="F361" s="58" t="s">
        <v>18609</v>
      </c>
      <c r="G361" s="24" t="s">
        <v>18963</v>
      </c>
      <c r="H361" s="24" t="s">
        <v>194</v>
      </c>
      <c r="I361" s="24" t="s">
        <v>2605</v>
      </c>
      <c r="J361" s="24" t="s">
        <v>18611</v>
      </c>
      <c r="K361" s="24" t="s">
        <v>31</v>
      </c>
      <c r="L361" s="102">
        <v>2</v>
      </c>
      <c r="M361" s="58">
        <f t="shared" si="14"/>
        <v>260</v>
      </c>
      <c r="N361" s="23"/>
      <c r="O361" s="24" t="s">
        <v>32</v>
      </c>
    </row>
    <row r="362" s="1" customFormat="1" customHeight="1" spans="1:15">
      <c r="A362" s="58">
        <v>357</v>
      </c>
      <c r="B362" s="24" t="s">
        <v>23</v>
      </c>
      <c r="C362" s="24" t="s">
        <v>24</v>
      </c>
      <c r="D362" s="24" t="s">
        <v>25</v>
      </c>
      <c r="E362" s="24" t="s">
        <v>18594</v>
      </c>
      <c r="F362" s="58" t="s">
        <v>18609</v>
      </c>
      <c r="G362" s="24" t="s">
        <v>18964</v>
      </c>
      <c r="H362" s="24" t="s">
        <v>194</v>
      </c>
      <c r="I362" s="24" t="s">
        <v>2203</v>
      </c>
      <c r="J362" s="24" t="s">
        <v>18611</v>
      </c>
      <c r="K362" s="24" t="s">
        <v>31</v>
      </c>
      <c r="L362" s="102">
        <v>4</v>
      </c>
      <c r="M362" s="58">
        <f t="shared" ref="M362:M393" si="15">L362*130</f>
        <v>520</v>
      </c>
      <c r="N362" s="23"/>
      <c r="O362" s="24" t="s">
        <v>32</v>
      </c>
    </row>
    <row r="363" s="1" customFormat="1" customHeight="1" spans="1:15">
      <c r="A363" s="58">
        <v>358</v>
      </c>
      <c r="B363" s="24" t="s">
        <v>23</v>
      </c>
      <c r="C363" s="24" t="s">
        <v>24</v>
      </c>
      <c r="D363" s="24" t="s">
        <v>25</v>
      </c>
      <c r="E363" s="24" t="s">
        <v>18594</v>
      </c>
      <c r="F363" s="58" t="s">
        <v>18609</v>
      </c>
      <c r="G363" s="24" t="s">
        <v>18965</v>
      </c>
      <c r="H363" s="24" t="s">
        <v>194</v>
      </c>
      <c r="I363" s="24" t="s">
        <v>3164</v>
      </c>
      <c r="J363" s="24" t="s">
        <v>18611</v>
      </c>
      <c r="K363" s="24" t="s">
        <v>31</v>
      </c>
      <c r="L363" s="102">
        <v>6</v>
      </c>
      <c r="M363" s="58">
        <f t="shared" si="15"/>
        <v>780</v>
      </c>
      <c r="N363" s="23"/>
      <c r="O363" s="24" t="s">
        <v>32</v>
      </c>
    </row>
    <row r="364" s="1" customFormat="1" customHeight="1" spans="1:15">
      <c r="A364" s="58">
        <v>359</v>
      </c>
      <c r="B364" s="24" t="s">
        <v>23</v>
      </c>
      <c r="C364" s="24" t="s">
        <v>24</v>
      </c>
      <c r="D364" s="24" t="s">
        <v>25</v>
      </c>
      <c r="E364" s="24" t="s">
        <v>18594</v>
      </c>
      <c r="F364" s="58" t="s">
        <v>18609</v>
      </c>
      <c r="G364" s="24" t="s">
        <v>18966</v>
      </c>
      <c r="H364" s="24" t="s">
        <v>194</v>
      </c>
      <c r="I364" s="24" t="s">
        <v>2605</v>
      </c>
      <c r="J364" s="24" t="s">
        <v>18611</v>
      </c>
      <c r="K364" s="24" t="s">
        <v>31</v>
      </c>
      <c r="L364" s="102">
        <v>2</v>
      </c>
      <c r="M364" s="58">
        <f t="shared" si="15"/>
        <v>260</v>
      </c>
      <c r="N364" s="23"/>
      <c r="O364" s="24" t="s">
        <v>32</v>
      </c>
    </row>
    <row r="365" s="1" customFormat="1" customHeight="1" spans="1:15">
      <c r="A365" s="58">
        <v>360</v>
      </c>
      <c r="B365" s="24" t="s">
        <v>23</v>
      </c>
      <c r="C365" s="24" t="s">
        <v>24</v>
      </c>
      <c r="D365" s="24" t="s">
        <v>25</v>
      </c>
      <c r="E365" s="24" t="s">
        <v>18594</v>
      </c>
      <c r="F365" s="58" t="s">
        <v>18609</v>
      </c>
      <c r="G365" s="24" t="s">
        <v>18967</v>
      </c>
      <c r="H365" s="24" t="s">
        <v>194</v>
      </c>
      <c r="I365" s="24" t="s">
        <v>2605</v>
      </c>
      <c r="J365" s="24" t="s">
        <v>18611</v>
      </c>
      <c r="K365" s="24" t="s">
        <v>31</v>
      </c>
      <c r="L365" s="102">
        <v>2</v>
      </c>
      <c r="M365" s="58">
        <f t="shared" si="15"/>
        <v>260</v>
      </c>
      <c r="N365" s="23"/>
      <c r="O365" s="24" t="s">
        <v>32</v>
      </c>
    </row>
    <row r="366" s="1" customFormat="1" customHeight="1" spans="1:15">
      <c r="A366" s="58">
        <v>361</v>
      </c>
      <c r="B366" s="24" t="s">
        <v>23</v>
      </c>
      <c r="C366" s="24" t="s">
        <v>24</v>
      </c>
      <c r="D366" s="24" t="s">
        <v>25</v>
      </c>
      <c r="E366" s="24" t="s">
        <v>18594</v>
      </c>
      <c r="F366" s="58" t="s">
        <v>18609</v>
      </c>
      <c r="G366" s="24" t="s">
        <v>18968</v>
      </c>
      <c r="H366" s="24" t="s">
        <v>194</v>
      </c>
      <c r="I366" s="24" t="s">
        <v>2203</v>
      </c>
      <c r="J366" s="24" t="s">
        <v>18611</v>
      </c>
      <c r="K366" s="24" t="s">
        <v>31</v>
      </c>
      <c r="L366" s="102">
        <v>4</v>
      </c>
      <c r="M366" s="58">
        <f t="shared" si="15"/>
        <v>520</v>
      </c>
      <c r="N366" s="23"/>
      <c r="O366" s="24" t="s">
        <v>32</v>
      </c>
    </row>
    <row r="367" s="1" customFormat="1" customHeight="1" spans="1:15">
      <c r="A367" s="58">
        <v>362</v>
      </c>
      <c r="B367" s="24" t="s">
        <v>23</v>
      </c>
      <c r="C367" s="24" t="s">
        <v>24</v>
      </c>
      <c r="D367" s="24" t="s">
        <v>25</v>
      </c>
      <c r="E367" s="24" t="s">
        <v>18594</v>
      </c>
      <c r="F367" s="58" t="s">
        <v>18609</v>
      </c>
      <c r="G367" s="24" t="s">
        <v>18969</v>
      </c>
      <c r="H367" s="24" t="s">
        <v>18599</v>
      </c>
      <c r="I367" s="24" t="s">
        <v>2557</v>
      </c>
      <c r="J367" s="24" t="s">
        <v>18611</v>
      </c>
      <c r="K367" s="24" t="s">
        <v>31</v>
      </c>
      <c r="L367" s="102">
        <v>1</v>
      </c>
      <c r="M367" s="58">
        <f t="shared" si="15"/>
        <v>130</v>
      </c>
      <c r="N367" s="23"/>
      <c r="O367" s="24" t="s">
        <v>32</v>
      </c>
    </row>
    <row r="368" s="1" customFormat="1" customHeight="1" spans="1:15">
      <c r="A368" s="58">
        <v>363</v>
      </c>
      <c r="B368" s="24" t="s">
        <v>23</v>
      </c>
      <c r="C368" s="24" t="s">
        <v>24</v>
      </c>
      <c r="D368" s="24" t="s">
        <v>25</v>
      </c>
      <c r="E368" s="24" t="s">
        <v>18594</v>
      </c>
      <c r="F368" s="58" t="s">
        <v>18609</v>
      </c>
      <c r="G368" s="24" t="s">
        <v>18970</v>
      </c>
      <c r="H368" s="24" t="s">
        <v>194</v>
      </c>
      <c r="I368" s="24" t="s">
        <v>3158</v>
      </c>
      <c r="J368" s="24" t="s">
        <v>18611</v>
      </c>
      <c r="K368" s="24" t="s">
        <v>31</v>
      </c>
      <c r="L368" s="102">
        <v>7</v>
      </c>
      <c r="M368" s="58">
        <f t="shared" si="15"/>
        <v>910</v>
      </c>
      <c r="N368" s="23"/>
      <c r="O368" s="24" t="s">
        <v>32</v>
      </c>
    </row>
    <row r="369" s="1" customFormat="1" customHeight="1" spans="1:15">
      <c r="A369" s="58">
        <v>364</v>
      </c>
      <c r="B369" s="24" t="s">
        <v>23</v>
      </c>
      <c r="C369" s="24" t="s">
        <v>24</v>
      </c>
      <c r="D369" s="24" t="s">
        <v>25</v>
      </c>
      <c r="E369" s="24" t="s">
        <v>18594</v>
      </c>
      <c r="F369" s="58" t="s">
        <v>18609</v>
      </c>
      <c r="G369" s="24" t="s">
        <v>18971</v>
      </c>
      <c r="H369" s="24" t="s">
        <v>194</v>
      </c>
      <c r="I369" s="24" t="s">
        <v>11094</v>
      </c>
      <c r="J369" s="24" t="s">
        <v>18611</v>
      </c>
      <c r="K369" s="24" t="s">
        <v>31</v>
      </c>
      <c r="L369" s="102">
        <v>9</v>
      </c>
      <c r="M369" s="58">
        <f t="shared" si="15"/>
        <v>1170</v>
      </c>
      <c r="N369" s="23"/>
      <c r="O369" s="24" t="s">
        <v>32</v>
      </c>
    </row>
    <row r="370" s="1" customFormat="1" customHeight="1" spans="1:15">
      <c r="A370" s="58">
        <v>365</v>
      </c>
      <c r="B370" s="24" t="s">
        <v>23</v>
      </c>
      <c r="C370" s="24" t="s">
        <v>24</v>
      </c>
      <c r="D370" s="24" t="s">
        <v>25</v>
      </c>
      <c r="E370" s="24" t="s">
        <v>18594</v>
      </c>
      <c r="F370" s="58" t="s">
        <v>18609</v>
      </c>
      <c r="G370" s="24" t="s">
        <v>18972</v>
      </c>
      <c r="H370" s="24" t="s">
        <v>194</v>
      </c>
      <c r="I370" s="24" t="s">
        <v>3169</v>
      </c>
      <c r="J370" s="24" t="s">
        <v>18611</v>
      </c>
      <c r="K370" s="24" t="s">
        <v>31</v>
      </c>
      <c r="L370" s="102">
        <v>5</v>
      </c>
      <c r="M370" s="58">
        <f t="shared" si="15"/>
        <v>650</v>
      </c>
      <c r="N370" s="23"/>
      <c r="O370" s="24" t="s">
        <v>32</v>
      </c>
    </row>
    <row r="371" s="1" customFormat="1" customHeight="1" spans="1:15">
      <c r="A371" s="58">
        <v>366</v>
      </c>
      <c r="B371" s="24" t="s">
        <v>23</v>
      </c>
      <c r="C371" s="24" t="s">
        <v>24</v>
      </c>
      <c r="D371" s="24" t="s">
        <v>25</v>
      </c>
      <c r="E371" s="24" t="s">
        <v>18594</v>
      </c>
      <c r="F371" s="58" t="s">
        <v>18609</v>
      </c>
      <c r="G371" s="24" t="s">
        <v>18973</v>
      </c>
      <c r="H371" s="24" t="s">
        <v>194</v>
      </c>
      <c r="I371" s="24" t="s">
        <v>2203</v>
      </c>
      <c r="J371" s="24" t="s">
        <v>18611</v>
      </c>
      <c r="K371" s="24" t="s">
        <v>31</v>
      </c>
      <c r="L371" s="102">
        <v>4</v>
      </c>
      <c r="M371" s="58">
        <f t="shared" si="15"/>
        <v>520</v>
      </c>
      <c r="N371" s="23"/>
      <c r="O371" s="24" t="s">
        <v>32</v>
      </c>
    </row>
    <row r="372" s="1" customFormat="1" customHeight="1" spans="1:15">
      <c r="A372" s="58">
        <v>367</v>
      </c>
      <c r="B372" s="24" t="s">
        <v>23</v>
      </c>
      <c r="C372" s="24" t="s">
        <v>24</v>
      </c>
      <c r="D372" s="24" t="s">
        <v>25</v>
      </c>
      <c r="E372" s="24" t="s">
        <v>18594</v>
      </c>
      <c r="F372" s="58" t="s">
        <v>18609</v>
      </c>
      <c r="G372" s="24" t="s">
        <v>18974</v>
      </c>
      <c r="H372" s="24" t="s">
        <v>194</v>
      </c>
      <c r="I372" s="24" t="s">
        <v>3164</v>
      </c>
      <c r="J372" s="24" t="s">
        <v>18611</v>
      </c>
      <c r="K372" s="24" t="s">
        <v>31</v>
      </c>
      <c r="L372" s="102">
        <v>6</v>
      </c>
      <c r="M372" s="58">
        <f t="shared" si="15"/>
        <v>780</v>
      </c>
      <c r="N372" s="23"/>
      <c r="O372" s="24" t="s">
        <v>32</v>
      </c>
    </row>
    <row r="373" s="1" customFormat="1" customHeight="1" spans="1:15">
      <c r="A373" s="58">
        <v>368</v>
      </c>
      <c r="B373" s="24" t="s">
        <v>23</v>
      </c>
      <c r="C373" s="24" t="s">
        <v>24</v>
      </c>
      <c r="D373" s="24" t="s">
        <v>25</v>
      </c>
      <c r="E373" s="24" t="s">
        <v>18594</v>
      </c>
      <c r="F373" s="58" t="s">
        <v>18609</v>
      </c>
      <c r="G373" s="24" t="s">
        <v>18975</v>
      </c>
      <c r="H373" s="24" t="s">
        <v>194</v>
      </c>
      <c r="I373" s="24" t="s">
        <v>2605</v>
      </c>
      <c r="J373" s="24" t="s">
        <v>18611</v>
      </c>
      <c r="K373" s="24" t="s">
        <v>31</v>
      </c>
      <c r="L373" s="102">
        <v>2</v>
      </c>
      <c r="M373" s="58">
        <f t="shared" si="15"/>
        <v>260</v>
      </c>
      <c r="N373" s="23"/>
      <c r="O373" s="24" t="s">
        <v>32</v>
      </c>
    </row>
    <row r="374" s="1" customFormat="1" customHeight="1" spans="1:15">
      <c r="A374" s="58">
        <v>369</v>
      </c>
      <c r="B374" s="24" t="s">
        <v>23</v>
      </c>
      <c r="C374" s="24" t="s">
        <v>24</v>
      </c>
      <c r="D374" s="24" t="s">
        <v>25</v>
      </c>
      <c r="E374" s="24" t="s">
        <v>18594</v>
      </c>
      <c r="F374" s="58" t="s">
        <v>18609</v>
      </c>
      <c r="G374" s="24" t="s">
        <v>18976</v>
      </c>
      <c r="H374" s="24" t="s">
        <v>194</v>
      </c>
      <c r="I374" s="24" t="s">
        <v>2203</v>
      </c>
      <c r="J374" s="24" t="s">
        <v>18611</v>
      </c>
      <c r="K374" s="24" t="s">
        <v>31</v>
      </c>
      <c r="L374" s="102">
        <v>4</v>
      </c>
      <c r="M374" s="58">
        <f t="shared" si="15"/>
        <v>520</v>
      </c>
      <c r="N374" s="23"/>
      <c r="O374" s="24" t="s">
        <v>32</v>
      </c>
    </row>
    <row r="375" s="1" customFormat="1" customHeight="1" spans="1:15">
      <c r="A375" s="58">
        <v>370</v>
      </c>
      <c r="B375" s="24" t="s">
        <v>23</v>
      </c>
      <c r="C375" s="24" t="s">
        <v>24</v>
      </c>
      <c r="D375" s="24" t="s">
        <v>25</v>
      </c>
      <c r="E375" s="24" t="s">
        <v>18594</v>
      </c>
      <c r="F375" s="58" t="s">
        <v>18609</v>
      </c>
      <c r="G375" s="24" t="s">
        <v>18977</v>
      </c>
      <c r="H375" s="24" t="s">
        <v>194</v>
      </c>
      <c r="I375" s="24" t="s">
        <v>3164</v>
      </c>
      <c r="J375" s="24" t="s">
        <v>18611</v>
      </c>
      <c r="K375" s="24" t="s">
        <v>31</v>
      </c>
      <c r="L375" s="102">
        <v>6</v>
      </c>
      <c r="M375" s="58">
        <f t="shared" si="15"/>
        <v>780</v>
      </c>
      <c r="N375" s="23"/>
      <c r="O375" s="24" t="s">
        <v>32</v>
      </c>
    </row>
    <row r="376" s="1" customFormat="1" customHeight="1" spans="1:15">
      <c r="A376" s="58">
        <v>371</v>
      </c>
      <c r="B376" s="24" t="s">
        <v>23</v>
      </c>
      <c r="C376" s="24" t="s">
        <v>24</v>
      </c>
      <c r="D376" s="24" t="s">
        <v>25</v>
      </c>
      <c r="E376" s="24" t="s">
        <v>18594</v>
      </c>
      <c r="F376" s="58" t="s">
        <v>18609</v>
      </c>
      <c r="G376" s="24" t="s">
        <v>18978</v>
      </c>
      <c r="H376" s="24" t="s">
        <v>194</v>
      </c>
      <c r="I376" s="24" t="s">
        <v>3164</v>
      </c>
      <c r="J376" s="24" t="s">
        <v>18611</v>
      </c>
      <c r="K376" s="24" t="s">
        <v>31</v>
      </c>
      <c r="L376" s="102">
        <v>6</v>
      </c>
      <c r="M376" s="58">
        <f t="shared" si="15"/>
        <v>780</v>
      </c>
      <c r="N376" s="23"/>
      <c r="O376" s="24" t="s">
        <v>32</v>
      </c>
    </row>
    <row r="377" s="1" customFormat="1" customHeight="1" spans="1:15">
      <c r="A377" s="58">
        <v>372</v>
      </c>
      <c r="B377" s="24" t="s">
        <v>23</v>
      </c>
      <c r="C377" s="24" t="s">
        <v>24</v>
      </c>
      <c r="D377" s="24" t="s">
        <v>25</v>
      </c>
      <c r="E377" s="24" t="s">
        <v>18594</v>
      </c>
      <c r="F377" s="58" t="s">
        <v>18609</v>
      </c>
      <c r="G377" s="24" t="s">
        <v>18979</v>
      </c>
      <c r="H377" s="24" t="s">
        <v>194</v>
      </c>
      <c r="I377" s="24" t="s">
        <v>2203</v>
      </c>
      <c r="J377" s="24" t="s">
        <v>18611</v>
      </c>
      <c r="K377" s="24" t="s">
        <v>31</v>
      </c>
      <c r="L377" s="102">
        <v>4</v>
      </c>
      <c r="M377" s="58">
        <f t="shared" si="15"/>
        <v>520</v>
      </c>
      <c r="N377" s="23"/>
      <c r="O377" s="24" t="s">
        <v>32</v>
      </c>
    </row>
    <row r="378" s="1" customFormat="1" customHeight="1" spans="1:15">
      <c r="A378" s="58">
        <v>373</v>
      </c>
      <c r="B378" s="24" t="s">
        <v>23</v>
      </c>
      <c r="C378" s="24" t="s">
        <v>24</v>
      </c>
      <c r="D378" s="24" t="s">
        <v>25</v>
      </c>
      <c r="E378" s="24" t="s">
        <v>18594</v>
      </c>
      <c r="F378" s="58" t="s">
        <v>18609</v>
      </c>
      <c r="G378" s="24" t="s">
        <v>18980</v>
      </c>
      <c r="H378" s="24" t="s">
        <v>18599</v>
      </c>
      <c r="I378" s="24" t="s">
        <v>2203</v>
      </c>
      <c r="J378" s="24" t="s">
        <v>18611</v>
      </c>
      <c r="K378" s="24" t="s">
        <v>31</v>
      </c>
      <c r="L378" s="102">
        <v>4</v>
      </c>
      <c r="M378" s="58">
        <f t="shared" si="15"/>
        <v>520</v>
      </c>
      <c r="N378" s="23"/>
      <c r="O378" s="24" t="s">
        <v>32</v>
      </c>
    </row>
    <row r="379" s="1" customFormat="1" customHeight="1" spans="1:15">
      <c r="A379" s="58">
        <v>374</v>
      </c>
      <c r="B379" s="24" t="s">
        <v>23</v>
      </c>
      <c r="C379" s="24" t="s">
        <v>24</v>
      </c>
      <c r="D379" s="24" t="s">
        <v>25</v>
      </c>
      <c r="E379" s="24" t="s">
        <v>18594</v>
      </c>
      <c r="F379" s="58" t="s">
        <v>18609</v>
      </c>
      <c r="G379" s="24" t="s">
        <v>18981</v>
      </c>
      <c r="H379" s="24" t="s">
        <v>194</v>
      </c>
      <c r="I379" s="24" t="s">
        <v>3164</v>
      </c>
      <c r="J379" s="24" t="s">
        <v>18611</v>
      </c>
      <c r="K379" s="24" t="s">
        <v>31</v>
      </c>
      <c r="L379" s="102">
        <v>6</v>
      </c>
      <c r="M379" s="58">
        <f t="shared" si="15"/>
        <v>780</v>
      </c>
      <c r="N379" s="23"/>
      <c r="O379" s="24" t="s">
        <v>32</v>
      </c>
    </row>
    <row r="380" s="1" customFormat="1" customHeight="1" spans="1:15">
      <c r="A380" s="58">
        <v>375</v>
      </c>
      <c r="B380" s="24" t="s">
        <v>23</v>
      </c>
      <c r="C380" s="24" t="s">
        <v>24</v>
      </c>
      <c r="D380" s="24" t="s">
        <v>25</v>
      </c>
      <c r="E380" s="24" t="s">
        <v>18594</v>
      </c>
      <c r="F380" s="58" t="s">
        <v>18609</v>
      </c>
      <c r="G380" s="24" t="s">
        <v>18982</v>
      </c>
      <c r="H380" s="24" t="s">
        <v>194</v>
      </c>
      <c r="I380" s="24" t="s">
        <v>2605</v>
      </c>
      <c r="J380" s="24" t="s">
        <v>18611</v>
      </c>
      <c r="K380" s="24" t="s">
        <v>31</v>
      </c>
      <c r="L380" s="102">
        <v>2</v>
      </c>
      <c r="M380" s="58">
        <f t="shared" si="15"/>
        <v>260</v>
      </c>
      <c r="N380" s="23"/>
      <c r="O380" s="24" t="s">
        <v>32</v>
      </c>
    </row>
    <row r="381" s="1" customFormat="1" customHeight="1" spans="1:15">
      <c r="A381" s="58">
        <v>376</v>
      </c>
      <c r="B381" s="24" t="s">
        <v>23</v>
      </c>
      <c r="C381" s="24" t="s">
        <v>24</v>
      </c>
      <c r="D381" s="24" t="s">
        <v>25</v>
      </c>
      <c r="E381" s="24" t="s">
        <v>18594</v>
      </c>
      <c r="F381" s="58" t="s">
        <v>18609</v>
      </c>
      <c r="G381" s="24" t="s">
        <v>18983</v>
      </c>
      <c r="H381" s="24" t="s">
        <v>194</v>
      </c>
      <c r="I381" s="24" t="s">
        <v>2203</v>
      </c>
      <c r="J381" s="24" t="s">
        <v>18611</v>
      </c>
      <c r="K381" s="24" t="s">
        <v>31</v>
      </c>
      <c r="L381" s="102">
        <v>4</v>
      </c>
      <c r="M381" s="58">
        <f t="shared" si="15"/>
        <v>520</v>
      </c>
      <c r="N381" s="23"/>
      <c r="O381" s="24" t="s">
        <v>32</v>
      </c>
    </row>
    <row r="382" s="1" customFormat="1" customHeight="1" spans="1:15">
      <c r="A382" s="58">
        <v>377</v>
      </c>
      <c r="B382" s="24" t="s">
        <v>23</v>
      </c>
      <c r="C382" s="24" t="s">
        <v>24</v>
      </c>
      <c r="D382" s="24" t="s">
        <v>25</v>
      </c>
      <c r="E382" s="24" t="s">
        <v>18594</v>
      </c>
      <c r="F382" s="58" t="s">
        <v>18609</v>
      </c>
      <c r="G382" s="24" t="s">
        <v>18984</v>
      </c>
      <c r="H382" s="24" t="s">
        <v>194</v>
      </c>
      <c r="I382" s="24" t="s">
        <v>1683</v>
      </c>
      <c r="J382" s="24" t="s">
        <v>18611</v>
      </c>
      <c r="K382" s="24" t="s">
        <v>31</v>
      </c>
      <c r="L382" s="102">
        <v>3</v>
      </c>
      <c r="M382" s="58">
        <f t="shared" si="15"/>
        <v>390</v>
      </c>
      <c r="N382" s="23"/>
      <c r="O382" s="24" t="s">
        <v>32</v>
      </c>
    </row>
    <row r="383" s="1" customFormat="1" customHeight="1" spans="1:15">
      <c r="A383" s="58">
        <v>378</v>
      </c>
      <c r="B383" s="24" t="s">
        <v>23</v>
      </c>
      <c r="C383" s="24" t="s">
        <v>24</v>
      </c>
      <c r="D383" s="24" t="s">
        <v>25</v>
      </c>
      <c r="E383" s="24" t="s">
        <v>18594</v>
      </c>
      <c r="F383" s="58" t="s">
        <v>18609</v>
      </c>
      <c r="G383" s="24" t="s">
        <v>18985</v>
      </c>
      <c r="H383" s="24" t="s">
        <v>18599</v>
      </c>
      <c r="I383" s="24" t="s">
        <v>1683</v>
      </c>
      <c r="J383" s="24" t="s">
        <v>18611</v>
      </c>
      <c r="K383" s="24" t="s">
        <v>31</v>
      </c>
      <c r="L383" s="102">
        <v>3</v>
      </c>
      <c r="M383" s="58">
        <f t="shared" si="15"/>
        <v>390</v>
      </c>
      <c r="N383" s="23"/>
      <c r="O383" s="24" t="s">
        <v>32</v>
      </c>
    </row>
    <row r="384" s="1" customFormat="1" customHeight="1" spans="1:15">
      <c r="A384" s="58">
        <v>379</v>
      </c>
      <c r="B384" s="24" t="s">
        <v>23</v>
      </c>
      <c r="C384" s="24" t="s">
        <v>24</v>
      </c>
      <c r="D384" s="24" t="s">
        <v>25</v>
      </c>
      <c r="E384" s="24" t="s">
        <v>18594</v>
      </c>
      <c r="F384" s="58" t="s">
        <v>18609</v>
      </c>
      <c r="G384" s="24" t="s">
        <v>18986</v>
      </c>
      <c r="H384" s="24" t="s">
        <v>18599</v>
      </c>
      <c r="I384" s="24" t="s">
        <v>1683</v>
      </c>
      <c r="J384" s="24" t="s">
        <v>18611</v>
      </c>
      <c r="K384" s="24" t="s">
        <v>31</v>
      </c>
      <c r="L384" s="102">
        <v>3</v>
      </c>
      <c r="M384" s="58">
        <f t="shared" si="15"/>
        <v>390</v>
      </c>
      <c r="N384" s="23"/>
      <c r="O384" s="24" t="s">
        <v>32</v>
      </c>
    </row>
    <row r="385" s="1" customFormat="1" customHeight="1" spans="1:15">
      <c r="A385" s="58">
        <v>380</v>
      </c>
      <c r="B385" s="24" t="s">
        <v>23</v>
      </c>
      <c r="C385" s="24" t="s">
        <v>24</v>
      </c>
      <c r="D385" s="24" t="s">
        <v>25</v>
      </c>
      <c r="E385" s="24" t="s">
        <v>18594</v>
      </c>
      <c r="F385" s="58" t="s">
        <v>18609</v>
      </c>
      <c r="G385" s="24" t="s">
        <v>18987</v>
      </c>
      <c r="H385" s="24" t="s">
        <v>18599</v>
      </c>
      <c r="I385" s="24" t="s">
        <v>1683</v>
      </c>
      <c r="J385" s="24" t="s">
        <v>18611</v>
      </c>
      <c r="K385" s="24" t="s">
        <v>31</v>
      </c>
      <c r="L385" s="102">
        <v>3</v>
      </c>
      <c r="M385" s="58">
        <f t="shared" si="15"/>
        <v>390</v>
      </c>
      <c r="N385" s="23"/>
      <c r="O385" s="24" t="s">
        <v>32</v>
      </c>
    </row>
    <row r="386" s="1" customFormat="1" customHeight="1" spans="1:15">
      <c r="A386" s="58">
        <v>381</v>
      </c>
      <c r="B386" s="24" t="s">
        <v>23</v>
      </c>
      <c r="C386" s="24" t="s">
        <v>24</v>
      </c>
      <c r="D386" s="24" t="s">
        <v>25</v>
      </c>
      <c r="E386" s="24" t="s">
        <v>18594</v>
      </c>
      <c r="F386" s="58" t="s">
        <v>18609</v>
      </c>
      <c r="G386" s="24" t="s">
        <v>18988</v>
      </c>
      <c r="H386" s="24" t="s">
        <v>18599</v>
      </c>
      <c r="I386" s="24" t="s">
        <v>2605</v>
      </c>
      <c r="J386" s="24" t="s">
        <v>18611</v>
      </c>
      <c r="K386" s="24" t="s">
        <v>31</v>
      </c>
      <c r="L386" s="102">
        <v>2</v>
      </c>
      <c r="M386" s="58">
        <f t="shared" si="15"/>
        <v>260</v>
      </c>
      <c r="N386" s="23"/>
      <c r="O386" s="24" t="s">
        <v>32</v>
      </c>
    </row>
    <row r="387" s="1" customFormat="1" customHeight="1" spans="1:15">
      <c r="A387" s="58">
        <v>382</v>
      </c>
      <c r="B387" s="24" t="s">
        <v>23</v>
      </c>
      <c r="C387" s="24" t="s">
        <v>24</v>
      </c>
      <c r="D387" s="24" t="s">
        <v>25</v>
      </c>
      <c r="E387" s="24" t="s">
        <v>18594</v>
      </c>
      <c r="F387" s="58" t="s">
        <v>18609</v>
      </c>
      <c r="G387" s="24" t="s">
        <v>18989</v>
      </c>
      <c r="H387" s="24" t="s">
        <v>18599</v>
      </c>
      <c r="I387" s="24" t="s">
        <v>3164</v>
      </c>
      <c r="J387" s="24" t="s">
        <v>18611</v>
      </c>
      <c r="K387" s="24" t="s">
        <v>31</v>
      </c>
      <c r="L387" s="102">
        <v>6</v>
      </c>
      <c r="M387" s="58">
        <f t="shared" si="15"/>
        <v>780</v>
      </c>
      <c r="N387" s="23"/>
      <c r="O387" s="24" t="s">
        <v>32</v>
      </c>
    </row>
    <row r="388" s="1" customFormat="1" customHeight="1" spans="1:15">
      <c r="A388" s="58">
        <v>383</v>
      </c>
      <c r="B388" s="24" t="s">
        <v>23</v>
      </c>
      <c r="C388" s="24" t="s">
        <v>24</v>
      </c>
      <c r="D388" s="24" t="s">
        <v>25</v>
      </c>
      <c r="E388" s="24" t="s">
        <v>18594</v>
      </c>
      <c r="F388" s="58" t="s">
        <v>18609</v>
      </c>
      <c r="G388" s="24" t="s">
        <v>18990</v>
      </c>
      <c r="H388" s="24" t="s">
        <v>194</v>
      </c>
      <c r="I388" s="24" t="s">
        <v>2605</v>
      </c>
      <c r="J388" s="24" t="s">
        <v>18611</v>
      </c>
      <c r="K388" s="24" t="s">
        <v>31</v>
      </c>
      <c r="L388" s="102">
        <v>2</v>
      </c>
      <c r="M388" s="58">
        <f t="shared" si="15"/>
        <v>260</v>
      </c>
      <c r="N388" s="23"/>
      <c r="O388" s="24" t="s">
        <v>32</v>
      </c>
    </row>
    <row r="389" s="1" customFormat="1" customHeight="1" spans="1:15">
      <c r="A389" s="58">
        <v>384</v>
      </c>
      <c r="B389" s="24" t="s">
        <v>23</v>
      </c>
      <c r="C389" s="24" t="s">
        <v>24</v>
      </c>
      <c r="D389" s="24" t="s">
        <v>25</v>
      </c>
      <c r="E389" s="24" t="s">
        <v>18594</v>
      </c>
      <c r="F389" s="58" t="s">
        <v>18609</v>
      </c>
      <c r="G389" s="24" t="s">
        <v>18991</v>
      </c>
      <c r="H389" s="24" t="s">
        <v>194</v>
      </c>
      <c r="I389" s="24" t="s">
        <v>3164</v>
      </c>
      <c r="J389" s="24" t="s">
        <v>18611</v>
      </c>
      <c r="K389" s="24" t="s">
        <v>31</v>
      </c>
      <c r="L389" s="102">
        <v>6</v>
      </c>
      <c r="M389" s="58">
        <f t="shared" si="15"/>
        <v>780</v>
      </c>
      <c r="N389" s="23"/>
      <c r="O389" s="24" t="s">
        <v>32</v>
      </c>
    </row>
    <row r="390" s="1" customFormat="1" customHeight="1" spans="1:15">
      <c r="A390" s="58">
        <v>385</v>
      </c>
      <c r="B390" s="24" t="s">
        <v>23</v>
      </c>
      <c r="C390" s="24" t="s">
        <v>24</v>
      </c>
      <c r="D390" s="24" t="s">
        <v>25</v>
      </c>
      <c r="E390" s="24" t="s">
        <v>18594</v>
      </c>
      <c r="F390" s="58" t="s">
        <v>18609</v>
      </c>
      <c r="G390" s="24" t="s">
        <v>18992</v>
      </c>
      <c r="H390" s="24" t="s">
        <v>194</v>
      </c>
      <c r="I390" s="24" t="s">
        <v>2203</v>
      </c>
      <c r="J390" s="24" t="s">
        <v>18611</v>
      </c>
      <c r="K390" s="24" t="s">
        <v>31</v>
      </c>
      <c r="L390" s="102">
        <v>4</v>
      </c>
      <c r="M390" s="58">
        <f t="shared" si="15"/>
        <v>520</v>
      </c>
      <c r="N390" s="23"/>
      <c r="O390" s="24" t="s">
        <v>32</v>
      </c>
    </row>
    <row r="391" s="1" customFormat="1" customHeight="1" spans="1:15">
      <c r="A391" s="58">
        <v>386</v>
      </c>
      <c r="B391" s="24" t="s">
        <v>23</v>
      </c>
      <c r="C391" s="24" t="s">
        <v>24</v>
      </c>
      <c r="D391" s="24" t="s">
        <v>25</v>
      </c>
      <c r="E391" s="24" t="s">
        <v>18594</v>
      </c>
      <c r="F391" s="58" t="s">
        <v>18609</v>
      </c>
      <c r="G391" s="24" t="s">
        <v>18993</v>
      </c>
      <c r="H391" s="24" t="s">
        <v>18599</v>
      </c>
      <c r="I391" s="24" t="s">
        <v>1683</v>
      </c>
      <c r="J391" s="24" t="s">
        <v>18611</v>
      </c>
      <c r="K391" s="24" t="s">
        <v>31</v>
      </c>
      <c r="L391" s="102">
        <v>3</v>
      </c>
      <c r="M391" s="58">
        <f t="shared" si="15"/>
        <v>390</v>
      </c>
      <c r="N391" s="23"/>
      <c r="O391" s="24" t="s">
        <v>32</v>
      </c>
    </row>
    <row r="392" s="1" customFormat="1" customHeight="1" spans="1:15">
      <c r="A392" s="58">
        <v>387</v>
      </c>
      <c r="B392" s="24" t="s">
        <v>23</v>
      </c>
      <c r="C392" s="24" t="s">
        <v>24</v>
      </c>
      <c r="D392" s="24" t="s">
        <v>25</v>
      </c>
      <c r="E392" s="24" t="s">
        <v>18594</v>
      </c>
      <c r="F392" s="58" t="s">
        <v>18609</v>
      </c>
      <c r="G392" s="24" t="s">
        <v>18994</v>
      </c>
      <c r="H392" s="24" t="s">
        <v>18599</v>
      </c>
      <c r="I392" s="24" t="s">
        <v>3164</v>
      </c>
      <c r="J392" s="24" t="s">
        <v>18611</v>
      </c>
      <c r="K392" s="24" t="s">
        <v>31</v>
      </c>
      <c r="L392" s="102">
        <v>2</v>
      </c>
      <c r="M392" s="58">
        <f t="shared" si="15"/>
        <v>260</v>
      </c>
      <c r="N392" s="23"/>
      <c r="O392" s="24" t="s">
        <v>32</v>
      </c>
    </row>
    <row r="393" s="1" customFormat="1" customHeight="1" spans="1:15">
      <c r="A393" s="58">
        <v>388</v>
      </c>
      <c r="B393" s="24" t="s">
        <v>23</v>
      </c>
      <c r="C393" s="24" t="s">
        <v>24</v>
      </c>
      <c r="D393" s="24" t="s">
        <v>25</v>
      </c>
      <c r="E393" s="24" t="s">
        <v>18594</v>
      </c>
      <c r="F393" s="58" t="s">
        <v>18609</v>
      </c>
      <c r="G393" s="24" t="s">
        <v>18995</v>
      </c>
      <c r="H393" s="24" t="s">
        <v>194</v>
      </c>
      <c r="I393" s="24" t="s">
        <v>2605</v>
      </c>
      <c r="J393" s="24" t="s">
        <v>18611</v>
      </c>
      <c r="K393" s="24" t="s">
        <v>31</v>
      </c>
      <c r="L393" s="102">
        <v>2</v>
      </c>
      <c r="M393" s="58">
        <f t="shared" si="15"/>
        <v>260</v>
      </c>
      <c r="N393" s="23"/>
      <c r="O393" s="24" t="s">
        <v>32</v>
      </c>
    </row>
    <row r="394" s="1" customFormat="1" customHeight="1" spans="1:15">
      <c r="A394" s="58">
        <v>389</v>
      </c>
      <c r="B394" s="24" t="s">
        <v>23</v>
      </c>
      <c r="C394" s="24" t="s">
        <v>24</v>
      </c>
      <c r="D394" s="24" t="s">
        <v>25</v>
      </c>
      <c r="E394" s="24" t="s">
        <v>18594</v>
      </c>
      <c r="F394" s="58" t="s">
        <v>18609</v>
      </c>
      <c r="G394" s="24" t="s">
        <v>18996</v>
      </c>
      <c r="H394" s="24" t="s">
        <v>194</v>
      </c>
      <c r="I394" s="24" t="s">
        <v>1683</v>
      </c>
      <c r="J394" s="24" t="s">
        <v>18611</v>
      </c>
      <c r="K394" s="24" t="s">
        <v>31</v>
      </c>
      <c r="L394" s="102">
        <v>3</v>
      </c>
      <c r="M394" s="58">
        <f t="shared" ref="M394:M412" si="16">L394*130</f>
        <v>390</v>
      </c>
      <c r="N394" s="23"/>
      <c r="O394" s="24" t="s">
        <v>32</v>
      </c>
    </row>
    <row r="395" s="1" customFormat="1" customHeight="1" spans="1:15">
      <c r="A395" s="58">
        <v>390</v>
      </c>
      <c r="B395" s="24" t="s">
        <v>23</v>
      </c>
      <c r="C395" s="24" t="s">
        <v>24</v>
      </c>
      <c r="D395" s="24" t="s">
        <v>25</v>
      </c>
      <c r="E395" s="24" t="s">
        <v>18594</v>
      </c>
      <c r="F395" s="58" t="s">
        <v>18659</v>
      </c>
      <c r="G395" s="24" t="s">
        <v>18997</v>
      </c>
      <c r="H395" s="24" t="s">
        <v>194</v>
      </c>
      <c r="I395" s="24" t="s">
        <v>3169</v>
      </c>
      <c r="J395" s="24" t="s">
        <v>18661</v>
      </c>
      <c r="K395" s="24" t="s">
        <v>31</v>
      </c>
      <c r="L395" s="102">
        <v>5</v>
      </c>
      <c r="M395" s="58">
        <f t="shared" si="16"/>
        <v>650</v>
      </c>
      <c r="N395" s="23"/>
      <c r="O395" s="24" t="s">
        <v>32</v>
      </c>
    </row>
    <row r="396" s="1" customFormat="1" customHeight="1" spans="1:15">
      <c r="A396" s="58">
        <v>391</v>
      </c>
      <c r="B396" s="24" t="s">
        <v>23</v>
      </c>
      <c r="C396" s="24" t="s">
        <v>24</v>
      </c>
      <c r="D396" s="24" t="s">
        <v>25</v>
      </c>
      <c r="E396" s="24" t="s">
        <v>18594</v>
      </c>
      <c r="F396" s="58" t="s">
        <v>18595</v>
      </c>
      <c r="G396" s="24" t="s">
        <v>18998</v>
      </c>
      <c r="H396" s="24" t="s">
        <v>194</v>
      </c>
      <c r="I396" s="24" t="s">
        <v>3164</v>
      </c>
      <c r="J396" s="24" t="s">
        <v>18597</v>
      </c>
      <c r="K396" s="24" t="s">
        <v>31</v>
      </c>
      <c r="L396" s="102">
        <v>6</v>
      </c>
      <c r="M396" s="58">
        <f t="shared" si="16"/>
        <v>780</v>
      </c>
      <c r="N396" s="23"/>
      <c r="O396" s="24" t="s">
        <v>32</v>
      </c>
    </row>
    <row r="397" s="1" customFormat="1" customHeight="1" spans="1:15">
      <c r="A397" s="58">
        <v>392</v>
      </c>
      <c r="B397" s="24" t="s">
        <v>23</v>
      </c>
      <c r="C397" s="24" t="s">
        <v>24</v>
      </c>
      <c r="D397" s="24" t="s">
        <v>25</v>
      </c>
      <c r="E397" s="24" t="s">
        <v>18594</v>
      </c>
      <c r="F397" s="58" t="s">
        <v>18659</v>
      </c>
      <c r="G397" s="24" t="s">
        <v>18999</v>
      </c>
      <c r="H397" s="24" t="s">
        <v>18599</v>
      </c>
      <c r="I397" s="24" t="s">
        <v>2203</v>
      </c>
      <c r="J397" s="24" t="s">
        <v>18661</v>
      </c>
      <c r="K397" s="24" t="s">
        <v>31</v>
      </c>
      <c r="L397" s="102">
        <v>4</v>
      </c>
      <c r="M397" s="58">
        <f t="shared" si="16"/>
        <v>520</v>
      </c>
      <c r="N397" s="23"/>
      <c r="O397" s="24" t="s">
        <v>32</v>
      </c>
    </row>
    <row r="398" s="1" customFormat="1" customHeight="1" spans="1:15">
      <c r="A398" s="58">
        <v>393</v>
      </c>
      <c r="B398" s="24" t="s">
        <v>23</v>
      </c>
      <c r="C398" s="24" t="s">
        <v>24</v>
      </c>
      <c r="D398" s="24" t="s">
        <v>25</v>
      </c>
      <c r="E398" s="24" t="s">
        <v>18594</v>
      </c>
      <c r="F398" s="58" t="s">
        <v>18659</v>
      </c>
      <c r="G398" s="24" t="s">
        <v>19000</v>
      </c>
      <c r="H398" s="24" t="s">
        <v>18599</v>
      </c>
      <c r="I398" s="24" t="s">
        <v>2605</v>
      </c>
      <c r="J398" s="24" t="s">
        <v>18661</v>
      </c>
      <c r="K398" s="24" t="s">
        <v>31</v>
      </c>
      <c r="L398" s="102">
        <v>2</v>
      </c>
      <c r="M398" s="58">
        <f t="shared" si="16"/>
        <v>260</v>
      </c>
      <c r="N398" s="23"/>
      <c r="O398" s="24" t="s">
        <v>32</v>
      </c>
    </row>
    <row r="399" s="1" customFormat="1" customHeight="1" spans="1:15">
      <c r="A399" s="58">
        <v>394</v>
      </c>
      <c r="B399" s="24" t="s">
        <v>23</v>
      </c>
      <c r="C399" s="24" t="s">
        <v>24</v>
      </c>
      <c r="D399" s="24" t="s">
        <v>25</v>
      </c>
      <c r="E399" s="24" t="s">
        <v>18594</v>
      </c>
      <c r="F399" s="58" t="s">
        <v>18659</v>
      </c>
      <c r="G399" s="24" t="s">
        <v>19001</v>
      </c>
      <c r="H399" s="24" t="s">
        <v>194</v>
      </c>
      <c r="I399" s="24" t="s">
        <v>2203</v>
      </c>
      <c r="J399" s="24" t="s">
        <v>18661</v>
      </c>
      <c r="K399" s="24" t="s">
        <v>31</v>
      </c>
      <c r="L399" s="102">
        <v>4</v>
      </c>
      <c r="M399" s="58">
        <f t="shared" si="16"/>
        <v>520</v>
      </c>
      <c r="N399" s="23"/>
      <c r="O399" s="24" t="s">
        <v>32</v>
      </c>
    </row>
    <row r="400" s="1" customFormat="1" customHeight="1" spans="1:15">
      <c r="A400" s="58">
        <v>395</v>
      </c>
      <c r="B400" s="24" t="s">
        <v>23</v>
      </c>
      <c r="C400" s="24" t="s">
        <v>24</v>
      </c>
      <c r="D400" s="24" t="s">
        <v>25</v>
      </c>
      <c r="E400" s="24" t="s">
        <v>18594</v>
      </c>
      <c r="F400" s="58" t="s">
        <v>18659</v>
      </c>
      <c r="G400" s="24" t="s">
        <v>19002</v>
      </c>
      <c r="H400" s="24" t="s">
        <v>18599</v>
      </c>
      <c r="I400" s="24" t="s">
        <v>3158</v>
      </c>
      <c r="J400" s="24" t="s">
        <v>18661</v>
      </c>
      <c r="K400" s="24" t="s">
        <v>31</v>
      </c>
      <c r="L400" s="102">
        <v>7</v>
      </c>
      <c r="M400" s="58">
        <f t="shared" si="16"/>
        <v>910</v>
      </c>
      <c r="N400" s="23"/>
      <c r="O400" s="24" t="s">
        <v>32</v>
      </c>
    </row>
    <row r="401" s="1" customFormat="1" customHeight="1" spans="1:15">
      <c r="A401" s="58">
        <v>396</v>
      </c>
      <c r="B401" s="24" t="s">
        <v>23</v>
      </c>
      <c r="C401" s="24" t="s">
        <v>24</v>
      </c>
      <c r="D401" s="24" t="s">
        <v>25</v>
      </c>
      <c r="E401" s="24" t="s">
        <v>18594</v>
      </c>
      <c r="F401" s="58" t="s">
        <v>18659</v>
      </c>
      <c r="G401" s="24" t="s">
        <v>19003</v>
      </c>
      <c r="H401" s="24" t="s">
        <v>194</v>
      </c>
      <c r="I401" s="24" t="s">
        <v>1683</v>
      </c>
      <c r="J401" s="24" t="s">
        <v>18661</v>
      </c>
      <c r="K401" s="24" t="s">
        <v>31</v>
      </c>
      <c r="L401" s="102">
        <v>3</v>
      </c>
      <c r="M401" s="58">
        <f t="shared" si="16"/>
        <v>390</v>
      </c>
      <c r="N401" s="23"/>
      <c r="O401" s="24" t="s">
        <v>32</v>
      </c>
    </row>
    <row r="402" s="1" customFormat="1" customHeight="1" spans="1:15">
      <c r="A402" s="58">
        <v>397</v>
      </c>
      <c r="B402" s="24" t="s">
        <v>23</v>
      </c>
      <c r="C402" s="24" t="s">
        <v>24</v>
      </c>
      <c r="D402" s="24" t="s">
        <v>25</v>
      </c>
      <c r="E402" s="24" t="s">
        <v>18594</v>
      </c>
      <c r="F402" s="58" t="s">
        <v>18639</v>
      </c>
      <c r="G402" s="24" t="s">
        <v>19004</v>
      </c>
      <c r="H402" s="24" t="s">
        <v>18599</v>
      </c>
      <c r="I402" s="24" t="s">
        <v>2557</v>
      </c>
      <c r="J402" s="24" t="s">
        <v>18641</v>
      </c>
      <c r="K402" s="24" t="s">
        <v>31</v>
      </c>
      <c r="L402" s="102">
        <v>1</v>
      </c>
      <c r="M402" s="58">
        <f t="shared" si="16"/>
        <v>130</v>
      </c>
      <c r="N402" s="23"/>
      <c r="O402" s="24" t="s">
        <v>32</v>
      </c>
    </row>
    <row r="403" s="1" customFormat="1" customHeight="1" spans="1:15">
      <c r="A403" s="58">
        <v>398</v>
      </c>
      <c r="B403" s="24" t="s">
        <v>23</v>
      </c>
      <c r="C403" s="24" t="s">
        <v>24</v>
      </c>
      <c r="D403" s="24" t="s">
        <v>25</v>
      </c>
      <c r="E403" s="24" t="s">
        <v>18594</v>
      </c>
      <c r="F403" s="58" t="s">
        <v>18595</v>
      </c>
      <c r="G403" s="24" t="s">
        <v>12595</v>
      </c>
      <c r="H403" s="24" t="s">
        <v>220</v>
      </c>
      <c r="I403" s="24" t="s">
        <v>3169</v>
      </c>
      <c r="J403" s="24" t="s">
        <v>18597</v>
      </c>
      <c r="K403" s="24" t="s">
        <v>31</v>
      </c>
      <c r="L403" s="102">
        <v>5</v>
      </c>
      <c r="M403" s="58">
        <f t="shared" si="16"/>
        <v>650</v>
      </c>
      <c r="N403" s="23"/>
      <c r="O403" s="24" t="s">
        <v>32</v>
      </c>
    </row>
    <row r="404" s="1" customFormat="1" customHeight="1" spans="1:15">
      <c r="A404" s="58">
        <v>399</v>
      </c>
      <c r="B404" s="24" t="s">
        <v>23</v>
      </c>
      <c r="C404" s="24" t="s">
        <v>24</v>
      </c>
      <c r="D404" s="24" t="s">
        <v>25</v>
      </c>
      <c r="E404" s="24" t="s">
        <v>18594</v>
      </c>
      <c r="F404" s="58" t="s">
        <v>18664</v>
      </c>
      <c r="G404" s="24" t="s">
        <v>19005</v>
      </c>
      <c r="H404" s="24" t="s">
        <v>194</v>
      </c>
      <c r="I404" s="24" t="s">
        <v>3169</v>
      </c>
      <c r="J404" s="24" t="s">
        <v>18666</v>
      </c>
      <c r="K404" s="24" t="s">
        <v>31</v>
      </c>
      <c r="L404" s="102">
        <v>3</v>
      </c>
      <c r="M404" s="58">
        <f t="shared" si="16"/>
        <v>390</v>
      </c>
      <c r="N404" s="23"/>
      <c r="O404" s="24" t="s">
        <v>32</v>
      </c>
    </row>
    <row r="405" s="1" customFormat="1" customHeight="1" spans="1:15">
      <c r="A405" s="58">
        <v>400</v>
      </c>
      <c r="B405" s="24" t="s">
        <v>23</v>
      </c>
      <c r="C405" s="24" t="s">
        <v>24</v>
      </c>
      <c r="D405" s="24" t="s">
        <v>25</v>
      </c>
      <c r="E405" s="24" t="s">
        <v>18594</v>
      </c>
      <c r="F405" s="58" t="s">
        <v>18639</v>
      </c>
      <c r="G405" s="24" t="s">
        <v>19006</v>
      </c>
      <c r="H405" s="24" t="s">
        <v>194</v>
      </c>
      <c r="I405" s="24" t="s">
        <v>2605</v>
      </c>
      <c r="J405" s="24" t="s">
        <v>18641</v>
      </c>
      <c r="K405" s="24" t="s">
        <v>31</v>
      </c>
      <c r="L405" s="102">
        <v>2</v>
      </c>
      <c r="M405" s="58">
        <f t="shared" si="16"/>
        <v>260</v>
      </c>
      <c r="N405" s="23"/>
      <c r="O405" s="24" t="s">
        <v>32</v>
      </c>
    </row>
    <row r="406" s="1" customFormat="1" customHeight="1" spans="1:15">
      <c r="A406" s="58">
        <v>401</v>
      </c>
      <c r="B406" s="24" t="s">
        <v>23</v>
      </c>
      <c r="C406" s="24" t="s">
        <v>24</v>
      </c>
      <c r="D406" s="24" t="s">
        <v>25</v>
      </c>
      <c r="E406" s="24" t="s">
        <v>18594</v>
      </c>
      <c r="F406" s="58" t="s">
        <v>18609</v>
      </c>
      <c r="G406" s="24" t="s">
        <v>19007</v>
      </c>
      <c r="H406" s="24" t="s">
        <v>194</v>
      </c>
      <c r="I406" s="24" t="s">
        <v>2203</v>
      </c>
      <c r="J406" s="24" t="s">
        <v>18611</v>
      </c>
      <c r="K406" s="24" t="s">
        <v>31</v>
      </c>
      <c r="L406" s="102">
        <v>4</v>
      </c>
      <c r="M406" s="58">
        <f t="shared" si="16"/>
        <v>520</v>
      </c>
      <c r="N406" s="23"/>
      <c r="O406" s="24" t="s">
        <v>32</v>
      </c>
    </row>
    <row r="407" s="1" customFormat="1" customHeight="1" spans="1:15">
      <c r="A407" s="58">
        <v>402</v>
      </c>
      <c r="B407" s="24" t="s">
        <v>23</v>
      </c>
      <c r="C407" s="24" t="s">
        <v>24</v>
      </c>
      <c r="D407" s="24" t="s">
        <v>25</v>
      </c>
      <c r="E407" s="24" t="s">
        <v>18594</v>
      </c>
      <c r="F407" s="58" t="s">
        <v>18659</v>
      </c>
      <c r="G407" s="24" t="s">
        <v>19008</v>
      </c>
      <c r="H407" s="24" t="s">
        <v>194</v>
      </c>
      <c r="I407" s="24" t="s">
        <v>2203</v>
      </c>
      <c r="J407" s="24" t="s">
        <v>18661</v>
      </c>
      <c r="K407" s="24" t="s">
        <v>31</v>
      </c>
      <c r="L407" s="102">
        <v>4</v>
      </c>
      <c r="M407" s="58">
        <f t="shared" si="16"/>
        <v>520</v>
      </c>
      <c r="N407" s="104" t="s">
        <v>9991</v>
      </c>
      <c r="O407" s="24" t="s">
        <v>32</v>
      </c>
    </row>
    <row r="408" s="1" customFormat="1" customHeight="1" spans="1:15">
      <c r="A408" s="58">
        <v>403</v>
      </c>
      <c r="B408" s="24" t="s">
        <v>23</v>
      </c>
      <c r="C408" s="24" t="s">
        <v>24</v>
      </c>
      <c r="D408" s="24" t="s">
        <v>25</v>
      </c>
      <c r="E408" s="24" t="s">
        <v>18594</v>
      </c>
      <c r="F408" s="58" t="s">
        <v>18659</v>
      </c>
      <c r="G408" s="24" t="s">
        <v>19009</v>
      </c>
      <c r="H408" s="24" t="s">
        <v>194</v>
      </c>
      <c r="I408" s="24" t="s">
        <v>2203</v>
      </c>
      <c r="J408" s="24" t="s">
        <v>18661</v>
      </c>
      <c r="K408" s="24" t="s">
        <v>31</v>
      </c>
      <c r="L408" s="102">
        <v>4</v>
      </c>
      <c r="M408" s="58">
        <f t="shared" si="16"/>
        <v>520</v>
      </c>
      <c r="N408" s="23"/>
      <c r="O408" s="24" t="s">
        <v>32</v>
      </c>
    </row>
    <row r="409" s="1" customFormat="1" customHeight="1" spans="1:15">
      <c r="A409" s="58">
        <v>404</v>
      </c>
      <c r="B409" s="24" t="s">
        <v>23</v>
      </c>
      <c r="C409" s="24" t="s">
        <v>24</v>
      </c>
      <c r="D409" s="24" t="s">
        <v>25</v>
      </c>
      <c r="E409" s="24" t="s">
        <v>18594</v>
      </c>
      <c r="F409" s="58" t="s">
        <v>18659</v>
      </c>
      <c r="G409" s="24" t="s">
        <v>19010</v>
      </c>
      <c r="H409" s="24" t="s">
        <v>18599</v>
      </c>
      <c r="I409" s="24" t="s">
        <v>2203</v>
      </c>
      <c r="J409" s="24" t="s">
        <v>18661</v>
      </c>
      <c r="K409" s="24" t="s">
        <v>31</v>
      </c>
      <c r="L409" s="102">
        <v>4</v>
      </c>
      <c r="M409" s="58">
        <f t="shared" si="16"/>
        <v>520</v>
      </c>
      <c r="N409" s="23"/>
      <c r="O409" s="24" t="s">
        <v>32</v>
      </c>
    </row>
    <row r="410" s="1" customFormat="1" customHeight="1" spans="1:15">
      <c r="A410" s="58">
        <v>405</v>
      </c>
      <c r="B410" s="24" t="s">
        <v>23</v>
      </c>
      <c r="C410" s="24" t="s">
        <v>24</v>
      </c>
      <c r="D410" s="24" t="s">
        <v>25</v>
      </c>
      <c r="E410" s="24" t="s">
        <v>18594</v>
      </c>
      <c r="F410" s="58" t="s">
        <v>18609</v>
      </c>
      <c r="G410" s="24" t="s">
        <v>19011</v>
      </c>
      <c r="H410" s="24" t="s">
        <v>194</v>
      </c>
      <c r="I410" s="24" t="s">
        <v>2605</v>
      </c>
      <c r="J410" s="24" t="s">
        <v>18611</v>
      </c>
      <c r="K410" s="24" t="s">
        <v>31</v>
      </c>
      <c r="L410" s="102">
        <v>2</v>
      </c>
      <c r="M410" s="58">
        <f t="shared" si="16"/>
        <v>260</v>
      </c>
      <c r="N410" s="23"/>
      <c r="O410" s="24" t="s">
        <v>32</v>
      </c>
    </row>
    <row r="411" s="1" customFormat="1" customHeight="1" spans="1:15">
      <c r="A411" s="58">
        <v>406</v>
      </c>
      <c r="B411" s="24" t="s">
        <v>23</v>
      </c>
      <c r="C411" s="24" t="s">
        <v>24</v>
      </c>
      <c r="D411" s="24" t="s">
        <v>25</v>
      </c>
      <c r="E411" s="24" t="s">
        <v>18594</v>
      </c>
      <c r="F411" s="58" t="s">
        <v>18609</v>
      </c>
      <c r="G411" s="24" t="s">
        <v>19012</v>
      </c>
      <c r="H411" s="24" t="s">
        <v>194</v>
      </c>
      <c r="I411" s="24" t="s">
        <v>2203</v>
      </c>
      <c r="J411" s="24" t="s">
        <v>18611</v>
      </c>
      <c r="K411" s="24" t="s">
        <v>31</v>
      </c>
      <c r="L411" s="102">
        <v>4</v>
      </c>
      <c r="M411" s="58">
        <f t="shared" si="16"/>
        <v>520</v>
      </c>
      <c r="N411" s="23"/>
      <c r="O411" s="24" t="s">
        <v>32</v>
      </c>
    </row>
    <row r="412" s="1" customFormat="1" customHeight="1" spans="1:15">
      <c r="A412" s="58">
        <v>407</v>
      </c>
      <c r="B412" s="24" t="s">
        <v>23</v>
      </c>
      <c r="C412" s="24" t="s">
        <v>24</v>
      </c>
      <c r="D412" s="24" t="s">
        <v>25</v>
      </c>
      <c r="E412" s="24" t="s">
        <v>18594</v>
      </c>
      <c r="F412" s="58" t="s">
        <v>18609</v>
      </c>
      <c r="G412" s="24" t="s">
        <v>19013</v>
      </c>
      <c r="H412" s="24" t="s">
        <v>194</v>
      </c>
      <c r="I412" s="24" t="s">
        <v>2203</v>
      </c>
      <c r="J412" s="24" t="s">
        <v>18611</v>
      </c>
      <c r="K412" s="24" t="s">
        <v>31</v>
      </c>
      <c r="L412" s="102">
        <v>4</v>
      </c>
      <c r="M412" s="58">
        <f t="shared" si="16"/>
        <v>520</v>
      </c>
      <c r="N412" s="23"/>
      <c r="O412" s="24" t="s">
        <v>32</v>
      </c>
    </row>
    <row r="413" s="1" customFormat="1" customHeight="1" spans="1:15">
      <c r="A413" s="58">
        <v>408</v>
      </c>
      <c r="B413" s="24" t="s">
        <v>23</v>
      </c>
      <c r="C413" s="24" t="s">
        <v>24</v>
      </c>
      <c r="D413" s="24" t="s">
        <v>25</v>
      </c>
      <c r="E413" s="24" t="s">
        <v>18594</v>
      </c>
      <c r="F413" s="58" t="s">
        <v>18609</v>
      </c>
      <c r="G413" s="24" t="s">
        <v>19014</v>
      </c>
      <c r="H413" s="24" t="s">
        <v>51</v>
      </c>
      <c r="I413" s="24" t="s">
        <v>2203</v>
      </c>
      <c r="J413" s="24" t="s">
        <v>18611</v>
      </c>
      <c r="K413" s="24" t="s">
        <v>31</v>
      </c>
      <c r="L413" s="102">
        <v>4</v>
      </c>
      <c r="M413" s="58">
        <f>L413*312</f>
        <v>1248</v>
      </c>
      <c r="N413" s="23"/>
      <c r="O413" s="24" t="s">
        <v>32</v>
      </c>
    </row>
    <row r="414" s="1" customFormat="1" customHeight="1" spans="1:15">
      <c r="A414" s="58">
        <v>409</v>
      </c>
      <c r="B414" s="24" t="s">
        <v>23</v>
      </c>
      <c r="C414" s="24" t="s">
        <v>24</v>
      </c>
      <c r="D414" s="24" t="s">
        <v>25</v>
      </c>
      <c r="E414" s="24" t="s">
        <v>18594</v>
      </c>
      <c r="F414" s="58" t="s">
        <v>18609</v>
      </c>
      <c r="G414" s="24" t="s">
        <v>19015</v>
      </c>
      <c r="H414" s="24" t="s">
        <v>194</v>
      </c>
      <c r="I414" s="24" t="s">
        <v>3164</v>
      </c>
      <c r="J414" s="24" t="s">
        <v>18611</v>
      </c>
      <c r="K414" s="24" t="s">
        <v>31</v>
      </c>
      <c r="L414" s="102">
        <v>6</v>
      </c>
      <c r="M414" s="58">
        <f t="shared" ref="M414:M439" si="17">L414*130</f>
        <v>780</v>
      </c>
      <c r="N414" s="23"/>
      <c r="O414" s="24" t="s">
        <v>32</v>
      </c>
    </row>
    <row r="415" s="1" customFormat="1" customHeight="1" spans="1:15">
      <c r="A415" s="58">
        <v>410</v>
      </c>
      <c r="B415" s="24" t="s">
        <v>23</v>
      </c>
      <c r="C415" s="24" t="s">
        <v>24</v>
      </c>
      <c r="D415" s="24" t="s">
        <v>25</v>
      </c>
      <c r="E415" s="24" t="s">
        <v>18594</v>
      </c>
      <c r="F415" s="58" t="s">
        <v>18609</v>
      </c>
      <c r="G415" s="24" t="s">
        <v>19016</v>
      </c>
      <c r="H415" s="24" t="s">
        <v>194</v>
      </c>
      <c r="I415" s="24" t="s">
        <v>2203</v>
      </c>
      <c r="J415" s="24" t="s">
        <v>18611</v>
      </c>
      <c r="K415" s="24" t="s">
        <v>31</v>
      </c>
      <c r="L415" s="102">
        <v>4</v>
      </c>
      <c r="M415" s="58">
        <f t="shared" si="17"/>
        <v>520</v>
      </c>
      <c r="N415" s="23"/>
      <c r="O415" s="24" t="s">
        <v>32</v>
      </c>
    </row>
    <row r="416" s="1" customFormat="1" customHeight="1" spans="1:15">
      <c r="A416" s="58">
        <v>411</v>
      </c>
      <c r="B416" s="24" t="s">
        <v>23</v>
      </c>
      <c r="C416" s="24" t="s">
        <v>24</v>
      </c>
      <c r="D416" s="24" t="s">
        <v>25</v>
      </c>
      <c r="E416" s="24" t="s">
        <v>18594</v>
      </c>
      <c r="F416" s="58" t="s">
        <v>18609</v>
      </c>
      <c r="G416" s="24" t="s">
        <v>19017</v>
      </c>
      <c r="H416" s="24" t="s">
        <v>194</v>
      </c>
      <c r="I416" s="24" t="s">
        <v>2557</v>
      </c>
      <c r="J416" s="24" t="s">
        <v>18611</v>
      </c>
      <c r="K416" s="24" t="s">
        <v>31</v>
      </c>
      <c r="L416" s="102">
        <v>1</v>
      </c>
      <c r="M416" s="58">
        <f t="shared" si="17"/>
        <v>130</v>
      </c>
      <c r="N416" s="23"/>
      <c r="O416" s="24" t="s">
        <v>32</v>
      </c>
    </row>
    <row r="417" s="1" customFormat="1" customHeight="1" spans="1:15">
      <c r="A417" s="58">
        <v>412</v>
      </c>
      <c r="B417" s="24" t="s">
        <v>23</v>
      </c>
      <c r="C417" s="24" t="s">
        <v>24</v>
      </c>
      <c r="D417" s="24" t="s">
        <v>25</v>
      </c>
      <c r="E417" s="24" t="s">
        <v>18594</v>
      </c>
      <c r="F417" s="58" t="s">
        <v>18609</v>
      </c>
      <c r="G417" s="24" t="s">
        <v>19018</v>
      </c>
      <c r="H417" s="24" t="s">
        <v>194</v>
      </c>
      <c r="I417" s="24" t="s">
        <v>2203</v>
      </c>
      <c r="J417" s="24" t="s">
        <v>18611</v>
      </c>
      <c r="K417" s="24" t="s">
        <v>31</v>
      </c>
      <c r="L417" s="102">
        <v>4</v>
      </c>
      <c r="M417" s="58">
        <f t="shared" si="17"/>
        <v>520</v>
      </c>
      <c r="N417" s="23"/>
      <c r="O417" s="24" t="s">
        <v>32</v>
      </c>
    </row>
    <row r="418" s="1" customFormat="1" customHeight="1" spans="1:15">
      <c r="A418" s="58">
        <v>413</v>
      </c>
      <c r="B418" s="24" t="s">
        <v>23</v>
      </c>
      <c r="C418" s="24" t="s">
        <v>24</v>
      </c>
      <c r="D418" s="24" t="s">
        <v>25</v>
      </c>
      <c r="E418" s="24" t="s">
        <v>18594</v>
      </c>
      <c r="F418" s="58" t="s">
        <v>18609</v>
      </c>
      <c r="G418" s="24" t="s">
        <v>19019</v>
      </c>
      <c r="H418" s="24" t="s">
        <v>194</v>
      </c>
      <c r="I418" s="24" t="s">
        <v>2203</v>
      </c>
      <c r="J418" s="24" t="s">
        <v>18611</v>
      </c>
      <c r="K418" s="24" t="s">
        <v>31</v>
      </c>
      <c r="L418" s="102">
        <v>4</v>
      </c>
      <c r="M418" s="58">
        <f t="shared" si="17"/>
        <v>520</v>
      </c>
      <c r="N418" s="23"/>
      <c r="O418" s="24" t="s">
        <v>32</v>
      </c>
    </row>
    <row r="419" s="1" customFormat="1" customHeight="1" spans="1:15">
      <c r="A419" s="58">
        <v>414</v>
      </c>
      <c r="B419" s="24" t="s">
        <v>23</v>
      </c>
      <c r="C419" s="24" t="s">
        <v>24</v>
      </c>
      <c r="D419" s="24" t="s">
        <v>25</v>
      </c>
      <c r="E419" s="24" t="s">
        <v>18594</v>
      </c>
      <c r="F419" s="58" t="s">
        <v>18609</v>
      </c>
      <c r="G419" s="24" t="s">
        <v>19020</v>
      </c>
      <c r="H419" s="24" t="s">
        <v>194</v>
      </c>
      <c r="I419" s="24" t="s">
        <v>1683</v>
      </c>
      <c r="J419" s="24" t="s">
        <v>18611</v>
      </c>
      <c r="K419" s="24" t="s">
        <v>31</v>
      </c>
      <c r="L419" s="102">
        <v>3</v>
      </c>
      <c r="M419" s="58">
        <f t="shared" si="17"/>
        <v>390</v>
      </c>
      <c r="N419" s="23"/>
      <c r="O419" s="24" t="s">
        <v>32</v>
      </c>
    </row>
    <row r="420" s="1" customFormat="1" customHeight="1" spans="1:15">
      <c r="A420" s="58">
        <v>415</v>
      </c>
      <c r="B420" s="24" t="s">
        <v>23</v>
      </c>
      <c r="C420" s="24" t="s">
        <v>24</v>
      </c>
      <c r="D420" s="24" t="s">
        <v>25</v>
      </c>
      <c r="E420" s="24" t="s">
        <v>18594</v>
      </c>
      <c r="F420" s="58" t="s">
        <v>18609</v>
      </c>
      <c r="G420" s="24" t="s">
        <v>19021</v>
      </c>
      <c r="H420" s="24" t="s">
        <v>194</v>
      </c>
      <c r="I420" s="24" t="s">
        <v>3164</v>
      </c>
      <c r="J420" s="24" t="s">
        <v>18611</v>
      </c>
      <c r="K420" s="24" t="s">
        <v>31</v>
      </c>
      <c r="L420" s="102">
        <v>6</v>
      </c>
      <c r="M420" s="58">
        <f t="shared" si="17"/>
        <v>780</v>
      </c>
      <c r="N420" s="23"/>
      <c r="O420" s="24" t="s">
        <v>32</v>
      </c>
    </row>
    <row r="421" s="1" customFormat="1" customHeight="1" spans="1:15">
      <c r="A421" s="58">
        <v>416</v>
      </c>
      <c r="B421" s="24" t="s">
        <v>23</v>
      </c>
      <c r="C421" s="24" t="s">
        <v>24</v>
      </c>
      <c r="D421" s="24" t="s">
        <v>25</v>
      </c>
      <c r="E421" s="24" t="s">
        <v>18594</v>
      </c>
      <c r="F421" s="58" t="s">
        <v>18609</v>
      </c>
      <c r="G421" s="24" t="s">
        <v>19022</v>
      </c>
      <c r="H421" s="24" t="s">
        <v>194</v>
      </c>
      <c r="I421" s="24" t="s">
        <v>2557</v>
      </c>
      <c r="J421" s="24" t="s">
        <v>18611</v>
      </c>
      <c r="K421" s="24" t="s">
        <v>31</v>
      </c>
      <c r="L421" s="102">
        <v>1</v>
      </c>
      <c r="M421" s="58">
        <f t="shared" si="17"/>
        <v>130</v>
      </c>
      <c r="N421" s="23"/>
      <c r="O421" s="24" t="s">
        <v>32</v>
      </c>
    </row>
    <row r="422" s="1" customFormat="1" customHeight="1" spans="1:15">
      <c r="A422" s="58">
        <v>417</v>
      </c>
      <c r="B422" s="24" t="s">
        <v>23</v>
      </c>
      <c r="C422" s="24" t="s">
        <v>24</v>
      </c>
      <c r="D422" s="24" t="s">
        <v>25</v>
      </c>
      <c r="E422" s="24" t="s">
        <v>18594</v>
      </c>
      <c r="F422" s="58" t="s">
        <v>18609</v>
      </c>
      <c r="G422" s="24" t="s">
        <v>19023</v>
      </c>
      <c r="H422" s="24" t="s">
        <v>194</v>
      </c>
      <c r="I422" s="24" t="s">
        <v>1683</v>
      </c>
      <c r="J422" s="24" t="s">
        <v>18611</v>
      </c>
      <c r="K422" s="24" t="s">
        <v>31</v>
      </c>
      <c r="L422" s="102">
        <v>3</v>
      </c>
      <c r="M422" s="58">
        <f t="shared" si="17"/>
        <v>390</v>
      </c>
      <c r="N422" s="23"/>
      <c r="O422" s="24" t="s">
        <v>32</v>
      </c>
    </row>
    <row r="423" s="1" customFormat="1" customHeight="1" spans="1:15">
      <c r="A423" s="58">
        <v>418</v>
      </c>
      <c r="B423" s="24" t="s">
        <v>23</v>
      </c>
      <c r="C423" s="24" t="s">
        <v>24</v>
      </c>
      <c r="D423" s="24" t="s">
        <v>25</v>
      </c>
      <c r="E423" s="24" t="s">
        <v>18594</v>
      </c>
      <c r="F423" s="58" t="s">
        <v>18609</v>
      </c>
      <c r="G423" s="24" t="s">
        <v>19024</v>
      </c>
      <c r="H423" s="24" t="s">
        <v>194</v>
      </c>
      <c r="I423" s="24" t="s">
        <v>2203</v>
      </c>
      <c r="J423" s="24" t="s">
        <v>18611</v>
      </c>
      <c r="K423" s="24" t="s">
        <v>31</v>
      </c>
      <c r="L423" s="102">
        <v>3</v>
      </c>
      <c r="M423" s="58">
        <f t="shared" si="17"/>
        <v>390</v>
      </c>
      <c r="N423" s="23"/>
      <c r="O423" s="24" t="s">
        <v>32</v>
      </c>
    </row>
    <row r="424" s="1" customFormat="1" customHeight="1" spans="1:15">
      <c r="A424" s="58">
        <v>419</v>
      </c>
      <c r="B424" s="24" t="s">
        <v>23</v>
      </c>
      <c r="C424" s="24" t="s">
        <v>24</v>
      </c>
      <c r="D424" s="24" t="s">
        <v>25</v>
      </c>
      <c r="E424" s="24" t="s">
        <v>18594</v>
      </c>
      <c r="F424" s="58" t="s">
        <v>18609</v>
      </c>
      <c r="G424" s="24" t="s">
        <v>19025</v>
      </c>
      <c r="H424" s="24" t="s">
        <v>194</v>
      </c>
      <c r="I424" s="24" t="s">
        <v>2605</v>
      </c>
      <c r="J424" s="24" t="s">
        <v>18611</v>
      </c>
      <c r="K424" s="24" t="s">
        <v>31</v>
      </c>
      <c r="L424" s="102">
        <v>2</v>
      </c>
      <c r="M424" s="58">
        <f t="shared" si="17"/>
        <v>260</v>
      </c>
      <c r="N424" s="23"/>
      <c r="O424" s="24" t="s">
        <v>32</v>
      </c>
    </row>
    <row r="425" s="1" customFormat="1" customHeight="1" spans="1:15">
      <c r="A425" s="58">
        <v>420</v>
      </c>
      <c r="B425" s="24" t="s">
        <v>23</v>
      </c>
      <c r="C425" s="24" t="s">
        <v>24</v>
      </c>
      <c r="D425" s="24" t="s">
        <v>25</v>
      </c>
      <c r="E425" s="24" t="s">
        <v>18594</v>
      </c>
      <c r="F425" s="58" t="s">
        <v>18609</v>
      </c>
      <c r="G425" s="24" t="s">
        <v>19026</v>
      </c>
      <c r="H425" s="24" t="s">
        <v>194</v>
      </c>
      <c r="I425" s="24" t="s">
        <v>2203</v>
      </c>
      <c r="J425" s="24" t="s">
        <v>18611</v>
      </c>
      <c r="K425" s="24" t="s">
        <v>31</v>
      </c>
      <c r="L425" s="102">
        <v>4</v>
      </c>
      <c r="M425" s="58">
        <f t="shared" si="17"/>
        <v>520</v>
      </c>
      <c r="N425" s="23"/>
      <c r="O425" s="24" t="s">
        <v>32</v>
      </c>
    </row>
    <row r="426" s="1" customFormat="1" customHeight="1" spans="1:15">
      <c r="A426" s="58">
        <v>421</v>
      </c>
      <c r="B426" s="24" t="s">
        <v>23</v>
      </c>
      <c r="C426" s="24" t="s">
        <v>24</v>
      </c>
      <c r="D426" s="24" t="s">
        <v>25</v>
      </c>
      <c r="E426" s="24" t="s">
        <v>18594</v>
      </c>
      <c r="F426" s="58" t="s">
        <v>18609</v>
      </c>
      <c r="G426" s="24" t="s">
        <v>19027</v>
      </c>
      <c r="H426" s="24" t="s">
        <v>194</v>
      </c>
      <c r="I426" s="24" t="s">
        <v>2605</v>
      </c>
      <c r="J426" s="24" t="s">
        <v>18611</v>
      </c>
      <c r="K426" s="24" t="s">
        <v>31</v>
      </c>
      <c r="L426" s="102">
        <v>2</v>
      </c>
      <c r="M426" s="58">
        <f t="shared" si="17"/>
        <v>260</v>
      </c>
      <c r="N426" s="23"/>
      <c r="O426" s="24" t="s">
        <v>32</v>
      </c>
    </row>
    <row r="427" s="1" customFormat="1" customHeight="1" spans="1:15">
      <c r="A427" s="58">
        <v>422</v>
      </c>
      <c r="B427" s="24" t="s">
        <v>23</v>
      </c>
      <c r="C427" s="24" t="s">
        <v>24</v>
      </c>
      <c r="D427" s="24" t="s">
        <v>25</v>
      </c>
      <c r="E427" s="24" t="s">
        <v>18594</v>
      </c>
      <c r="F427" s="58" t="s">
        <v>18609</v>
      </c>
      <c r="G427" s="24" t="s">
        <v>19028</v>
      </c>
      <c r="H427" s="24" t="s">
        <v>194</v>
      </c>
      <c r="I427" s="24" t="s">
        <v>1683</v>
      </c>
      <c r="J427" s="24" t="s">
        <v>18611</v>
      </c>
      <c r="K427" s="24" t="s">
        <v>31</v>
      </c>
      <c r="L427" s="102">
        <v>3</v>
      </c>
      <c r="M427" s="58">
        <f t="shared" si="17"/>
        <v>390</v>
      </c>
      <c r="N427" s="23"/>
      <c r="O427" s="24" t="s">
        <v>32</v>
      </c>
    </row>
    <row r="428" s="1" customFormat="1" customHeight="1" spans="1:15">
      <c r="A428" s="58">
        <v>423</v>
      </c>
      <c r="B428" s="24" t="s">
        <v>23</v>
      </c>
      <c r="C428" s="24" t="s">
        <v>24</v>
      </c>
      <c r="D428" s="24" t="s">
        <v>25</v>
      </c>
      <c r="E428" s="24" t="s">
        <v>18594</v>
      </c>
      <c r="F428" s="58" t="s">
        <v>18609</v>
      </c>
      <c r="G428" s="24" t="s">
        <v>19029</v>
      </c>
      <c r="H428" s="24" t="s">
        <v>194</v>
      </c>
      <c r="I428" s="24" t="s">
        <v>2605</v>
      </c>
      <c r="J428" s="24" t="s">
        <v>18611</v>
      </c>
      <c r="K428" s="24" t="s">
        <v>31</v>
      </c>
      <c r="L428" s="102">
        <v>2</v>
      </c>
      <c r="M428" s="58">
        <f t="shared" si="17"/>
        <v>260</v>
      </c>
      <c r="N428" s="23"/>
      <c r="O428" s="24" t="s">
        <v>32</v>
      </c>
    </row>
    <row r="429" s="1" customFormat="1" customHeight="1" spans="1:15">
      <c r="A429" s="58">
        <v>424</v>
      </c>
      <c r="B429" s="24" t="s">
        <v>23</v>
      </c>
      <c r="C429" s="24" t="s">
        <v>24</v>
      </c>
      <c r="D429" s="24" t="s">
        <v>25</v>
      </c>
      <c r="E429" s="24" t="s">
        <v>18594</v>
      </c>
      <c r="F429" s="58" t="s">
        <v>18609</v>
      </c>
      <c r="G429" s="24" t="s">
        <v>19030</v>
      </c>
      <c r="H429" s="24" t="s">
        <v>194</v>
      </c>
      <c r="I429" s="24" t="s">
        <v>3164</v>
      </c>
      <c r="J429" s="24" t="s">
        <v>18611</v>
      </c>
      <c r="K429" s="24" t="s">
        <v>31</v>
      </c>
      <c r="L429" s="102">
        <v>6</v>
      </c>
      <c r="M429" s="58">
        <f t="shared" si="17"/>
        <v>780</v>
      </c>
      <c r="N429" s="23"/>
      <c r="O429" s="24" t="s">
        <v>32</v>
      </c>
    </row>
    <row r="430" s="1" customFormat="1" customHeight="1" spans="1:15">
      <c r="A430" s="58">
        <v>425</v>
      </c>
      <c r="B430" s="24" t="s">
        <v>23</v>
      </c>
      <c r="C430" s="24" t="s">
        <v>24</v>
      </c>
      <c r="D430" s="24" t="s">
        <v>25</v>
      </c>
      <c r="E430" s="24" t="s">
        <v>18594</v>
      </c>
      <c r="F430" s="58" t="s">
        <v>18609</v>
      </c>
      <c r="G430" s="24" t="s">
        <v>19031</v>
      </c>
      <c r="H430" s="24" t="s">
        <v>194</v>
      </c>
      <c r="I430" s="24" t="s">
        <v>3169</v>
      </c>
      <c r="J430" s="24" t="s">
        <v>18611</v>
      </c>
      <c r="K430" s="24" t="s">
        <v>31</v>
      </c>
      <c r="L430" s="102">
        <v>5</v>
      </c>
      <c r="M430" s="58">
        <f t="shared" si="17"/>
        <v>650</v>
      </c>
      <c r="N430" s="23"/>
      <c r="O430" s="24" t="s">
        <v>32</v>
      </c>
    </row>
    <row r="431" s="1" customFormat="1" customHeight="1" spans="1:15">
      <c r="A431" s="58">
        <v>426</v>
      </c>
      <c r="B431" s="24" t="s">
        <v>23</v>
      </c>
      <c r="C431" s="24" t="s">
        <v>24</v>
      </c>
      <c r="D431" s="24" t="s">
        <v>25</v>
      </c>
      <c r="E431" s="24" t="s">
        <v>18594</v>
      </c>
      <c r="F431" s="58" t="s">
        <v>18609</v>
      </c>
      <c r="G431" s="24" t="s">
        <v>19032</v>
      </c>
      <c r="H431" s="24" t="s">
        <v>194</v>
      </c>
      <c r="I431" s="24" t="s">
        <v>1683</v>
      </c>
      <c r="J431" s="24" t="s">
        <v>18611</v>
      </c>
      <c r="K431" s="24" t="s">
        <v>31</v>
      </c>
      <c r="L431" s="102">
        <v>3</v>
      </c>
      <c r="M431" s="58">
        <f t="shared" si="17"/>
        <v>390</v>
      </c>
      <c r="N431" s="23"/>
      <c r="O431" s="24" t="s">
        <v>32</v>
      </c>
    </row>
    <row r="432" s="1" customFormat="1" customHeight="1" spans="1:15">
      <c r="A432" s="58">
        <v>427</v>
      </c>
      <c r="B432" s="24" t="s">
        <v>23</v>
      </c>
      <c r="C432" s="24" t="s">
        <v>24</v>
      </c>
      <c r="D432" s="24" t="s">
        <v>25</v>
      </c>
      <c r="E432" s="24" t="s">
        <v>18594</v>
      </c>
      <c r="F432" s="58" t="s">
        <v>18609</v>
      </c>
      <c r="G432" s="24" t="s">
        <v>19033</v>
      </c>
      <c r="H432" s="24" t="s">
        <v>194</v>
      </c>
      <c r="I432" s="24" t="s">
        <v>1683</v>
      </c>
      <c r="J432" s="24" t="s">
        <v>18611</v>
      </c>
      <c r="K432" s="24" t="s">
        <v>31</v>
      </c>
      <c r="L432" s="102">
        <v>3</v>
      </c>
      <c r="M432" s="58">
        <f t="shared" si="17"/>
        <v>390</v>
      </c>
      <c r="N432" s="23"/>
      <c r="O432" s="24" t="s">
        <v>32</v>
      </c>
    </row>
    <row r="433" s="1" customFormat="1" customHeight="1" spans="1:15">
      <c r="A433" s="58">
        <v>428</v>
      </c>
      <c r="B433" s="24" t="s">
        <v>23</v>
      </c>
      <c r="C433" s="24" t="s">
        <v>24</v>
      </c>
      <c r="D433" s="24" t="s">
        <v>25</v>
      </c>
      <c r="E433" s="24" t="s">
        <v>18594</v>
      </c>
      <c r="F433" s="58" t="s">
        <v>18609</v>
      </c>
      <c r="G433" s="24" t="s">
        <v>19034</v>
      </c>
      <c r="H433" s="24" t="s">
        <v>194</v>
      </c>
      <c r="I433" s="24" t="s">
        <v>3169</v>
      </c>
      <c r="J433" s="24" t="s">
        <v>18611</v>
      </c>
      <c r="K433" s="24" t="s">
        <v>31</v>
      </c>
      <c r="L433" s="102">
        <v>5</v>
      </c>
      <c r="M433" s="58">
        <f t="shared" si="17"/>
        <v>650</v>
      </c>
      <c r="N433" s="23"/>
      <c r="O433" s="24" t="s">
        <v>32</v>
      </c>
    </row>
    <row r="434" s="1" customFormat="1" customHeight="1" spans="1:15">
      <c r="A434" s="58">
        <v>429</v>
      </c>
      <c r="B434" s="24" t="s">
        <v>23</v>
      </c>
      <c r="C434" s="24" t="s">
        <v>24</v>
      </c>
      <c r="D434" s="24" t="s">
        <v>25</v>
      </c>
      <c r="E434" s="24" t="s">
        <v>18594</v>
      </c>
      <c r="F434" s="58" t="s">
        <v>18609</v>
      </c>
      <c r="G434" s="24" t="s">
        <v>19035</v>
      </c>
      <c r="H434" s="24" t="s">
        <v>194</v>
      </c>
      <c r="I434" s="24" t="s">
        <v>1683</v>
      </c>
      <c r="J434" s="24" t="s">
        <v>18611</v>
      </c>
      <c r="K434" s="24" t="s">
        <v>31</v>
      </c>
      <c r="L434" s="102">
        <v>3</v>
      </c>
      <c r="M434" s="58">
        <f t="shared" si="17"/>
        <v>390</v>
      </c>
      <c r="N434" s="23"/>
      <c r="O434" s="24" t="s">
        <v>32</v>
      </c>
    </row>
    <row r="435" s="1" customFormat="1" customHeight="1" spans="1:15">
      <c r="A435" s="58">
        <v>430</v>
      </c>
      <c r="B435" s="24" t="s">
        <v>23</v>
      </c>
      <c r="C435" s="24" t="s">
        <v>24</v>
      </c>
      <c r="D435" s="24" t="s">
        <v>25</v>
      </c>
      <c r="E435" s="24" t="s">
        <v>18594</v>
      </c>
      <c r="F435" s="58" t="s">
        <v>18609</v>
      </c>
      <c r="G435" s="24" t="s">
        <v>19036</v>
      </c>
      <c r="H435" s="24" t="s">
        <v>194</v>
      </c>
      <c r="I435" s="24" t="s">
        <v>3158</v>
      </c>
      <c r="J435" s="24" t="s">
        <v>18611</v>
      </c>
      <c r="K435" s="24" t="s">
        <v>31</v>
      </c>
      <c r="L435" s="102">
        <v>7</v>
      </c>
      <c r="M435" s="58">
        <f t="shared" si="17"/>
        <v>910</v>
      </c>
      <c r="N435" s="23"/>
      <c r="O435" s="24" t="s">
        <v>32</v>
      </c>
    </row>
    <row r="436" s="1" customFormat="1" customHeight="1" spans="1:15">
      <c r="A436" s="58">
        <v>431</v>
      </c>
      <c r="B436" s="24" t="s">
        <v>23</v>
      </c>
      <c r="C436" s="24" t="s">
        <v>24</v>
      </c>
      <c r="D436" s="24" t="s">
        <v>25</v>
      </c>
      <c r="E436" s="24" t="s">
        <v>18594</v>
      </c>
      <c r="F436" s="58" t="s">
        <v>18643</v>
      </c>
      <c r="G436" s="24" t="s">
        <v>19037</v>
      </c>
      <c r="H436" s="24" t="s">
        <v>18599</v>
      </c>
      <c r="I436" s="24" t="s">
        <v>1683</v>
      </c>
      <c r="J436" s="24" t="s">
        <v>18645</v>
      </c>
      <c r="K436" s="24" t="s">
        <v>31</v>
      </c>
      <c r="L436" s="102">
        <v>3</v>
      </c>
      <c r="M436" s="58">
        <f t="shared" si="17"/>
        <v>390</v>
      </c>
      <c r="N436" s="23"/>
      <c r="O436" s="24" t="s">
        <v>32</v>
      </c>
    </row>
    <row r="437" s="1" customFormat="1" customHeight="1" spans="1:15">
      <c r="A437" s="58">
        <v>432</v>
      </c>
      <c r="B437" s="24" t="s">
        <v>23</v>
      </c>
      <c r="C437" s="24" t="s">
        <v>24</v>
      </c>
      <c r="D437" s="24" t="s">
        <v>25</v>
      </c>
      <c r="E437" s="24" t="s">
        <v>18594</v>
      </c>
      <c r="F437" s="58" t="s">
        <v>18664</v>
      </c>
      <c r="G437" s="24" t="s">
        <v>19038</v>
      </c>
      <c r="H437" s="24" t="s">
        <v>194</v>
      </c>
      <c r="I437" s="24" t="s">
        <v>3158</v>
      </c>
      <c r="J437" s="24" t="s">
        <v>18666</v>
      </c>
      <c r="K437" s="24" t="s">
        <v>31</v>
      </c>
      <c r="L437" s="102">
        <v>7</v>
      </c>
      <c r="M437" s="58">
        <f t="shared" si="17"/>
        <v>910</v>
      </c>
      <c r="N437" s="104"/>
      <c r="O437" s="24" t="s">
        <v>32</v>
      </c>
    </row>
    <row r="438" s="1" customFormat="1" customHeight="1" spans="1:15">
      <c r="A438" s="58">
        <v>433</v>
      </c>
      <c r="B438" s="24" t="s">
        <v>23</v>
      </c>
      <c r="C438" s="24" t="s">
        <v>24</v>
      </c>
      <c r="D438" s="24" t="s">
        <v>25</v>
      </c>
      <c r="E438" s="24" t="s">
        <v>18594</v>
      </c>
      <c r="F438" s="58" t="s">
        <v>18609</v>
      </c>
      <c r="G438" s="24" t="s">
        <v>16612</v>
      </c>
      <c r="H438" s="24" t="s">
        <v>194</v>
      </c>
      <c r="I438" s="24" t="s">
        <v>2203</v>
      </c>
      <c r="J438" s="24" t="s">
        <v>18611</v>
      </c>
      <c r="K438" s="24" t="s">
        <v>31</v>
      </c>
      <c r="L438" s="102">
        <v>4</v>
      </c>
      <c r="M438" s="58">
        <f t="shared" si="17"/>
        <v>520</v>
      </c>
      <c r="N438" s="23"/>
      <c r="O438" s="24" t="s">
        <v>32</v>
      </c>
    </row>
    <row r="439" s="1" customFormat="1" customHeight="1" spans="1:15">
      <c r="A439" s="58">
        <v>434</v>
      </c>
      <c r="B439" s="24" t="s">
        <v>23</v>
      </c>
      <c r="C439" s="24" t="s">
        <v>24</v>
      </c>
      <c r="D439" s="24" t="s">
        <v>25</v>
      </c>
      <c r="E439" s="24" t="s">
        <v>18594</v>
      </c>
      <c r="F439" s="58" t="s">
        <v>18659</v>
      </c>
      <c r="G439" s="24" t="s">
        <v>17872</v>
      </c>
      <c r="H439" s="24" t="s">
        <v>194</v>
      </c>
      <c r="I439" s="24" t="s">
        <v>2203</v>
      </c>
      <c r="J439" s="24" t="s">
        <v>18661</v>
      </c>
      <c r="K439" s="24" t="s">
        <v>31</v>
      </c>
      <c r="L439" s="102">
        <v>4</v>
      </c>
      <c r="M439" s="58">
        <f t="shared" si="17"/>
        <v>520</v>
      </c>
      <c r="N439" s="23"/>
      <c r="O439" s="24" t="s">
        <v>32</v>
      </c>
    </row>
    <row r="440" s="1" customFormat="1" customHeight="1" spans="1:15">
      <c r="A440" s="58">
        <v>435</v>
      </c>
      <c r="B440" s="24" t="s">
        <v>23</v>
      </c>
      <c r="C440" s="24" t="s">
        <v>24</v>
      </c>
      <c r="D440" s="24" t="s">
        <v>25</v>
      </c>
      <c r="E440" s="24" t="s">
        <v>18594</v>
      </c>
      <c r="F440" s="58" t="s">
        <v>18639</v>
      </c>
      <c r="G440" s="24" t="s">
        <v>19039</v>
      </c>
      <c r="H440" s="24" t="s">
        <v>51</v>
      </c>
      <c r="I440" s="24" t="s">
        <v>2203</v>
      </c>
      <c r="J440" s="24" t="s">
        <v>18641</v>
      </c>
      <c r="K440" s="24" t="s">
        <v>31</v>
      </c>
      <c r="L440" s="102">
        <v>4</v>
      </c>
      <c r="M440" s="58">
        <f>L440*312</f>
        <v>1248</v>
      </c>
      <c r="N440" s="23"/>
      <c r="O440" s="24" t="s">
        <v>32</v>
      </c>
    </row>
    <row r="441" s="1" customFormat="1" customHeight="1" spans="1:15">
      <c r="A441" s="58">
        <v>436</v>
      </c>
      <c r="B441" s="24" t="s">
        <v>23</v>
      </c>
      <c r="C441" s="24" t="s">
        <v>24</v>
      </c>
      <c r="D441" s="24" t="s">
        <v>25</v>
      </c>
      <c r="E441" s="24" t="s">
        <v>18594</v>
      </c>
      <c r="F441" s="58" t="s">
        <v>18664</v>
      </c>
      <c r="G441" s="24" t="s">
        <v>19040</v>
      </c>
      <c r="H441" s="24" t="s">
        <v>194</v>
      </c>
      <c r="I441" s="24" t="s">
        <v>1683</v>
      </c>
      <c r="J441" s="24" t="s">
        <v>18666</v>
      </c>
      <c r="K441" s="24" t="s">
        <v>31</v>
      </c>
      <c r="L441" s="102">
        <v>1</v>
      </c>
      <c r="M441" s="58">
        <f t="shared" ref="M441:M447" si="18">L441*130</f>
        <v>130</v>
      </c>
      <c r="N441" s="23"/>
      <c r="O441" s="24" t="s">
        <v>32</v>
      </c>
    </row>
    <row r="442" s="1" customFormat="1" customHeight="1" spans="1:15">
      <c r="A442" s="58">
        <v>437</v>
      </c>
      <c r="B442" s="24" t="s">
        <v>23</v>
      </c>
      <c r="C442" s="24" t="s">
        <v>24</v>
      </c>
      <c r="D442" s="24" t="s">
        <v>25</v>
      </c>
      <c r="E442" s="24" t="s">
        <v>18594</v>
      </c>
      <c r="F442" s="58" t="s">
        <v>18643</v>
      </c>
      <c r="G442" s="24" t="s">
        <v>19041</v>
      </c>
      <c r="H442" s="24" t="s">
        <v>18599</v>
      </c>
      <c r="I442" s="24" t="s">
        <v>1683</v>
      </c>
      <c r="J442" s="24" t="s">
        <v>18645</v>
      </c>
      <c r="K442" s="24" t="s">
        <v>31</v>
      </c>
      <c r="L442" s="102">
        <v>3</v>
      </c>
      <c r="M442" s="58">
        <f t="shared" si="18"/>
        <v>390</v>
      </c>
      <c r="N442" s="23"/>
      <c r="O442" s="24" t="s">
        <v>32</v>
      </c>
    </row>
    <row r="443" s="1" customFormat="1" customHeight="1" spans="1:15">
      <c r="A443" s="58">
        <v>438</v>
      </c>
      <c r="B443" s="24" t="s">
        <v>23</v>
      </c>
      <c r="C443" s="24" t="s">
        <v>24</v>
      </c>
      <c r="D443" s="24" t="s">
        <v>25</v>
      </c>
      <c r="E443" s="24" t="s">
        <v>18594</v>
      </c>
      <c r="F443" s="58" t="s">
        <v>18595</v>
      </c>
      <c r="G443" s="24" t="s">
        <v>19042</v>
      </c>
      <c r="H443" s="24" t="s">
        <v>194</v>
      </c>
      <c r="I443" s="24" t="s">
        <v>2605</v>
      </c>
      <c r="J443" s="24" t="s">
        <v>18597</v>
      </c>
      <c r="K443" s="24" t="s">
        <v>31</v>
      </c>
      <c r="L443" s="102">
        <v>2</v>
      </c>
      <c r="M443" s="58">
        <f t="shared" si="18"/>
        <v>260</v>
      </c>
      <c r="N443" s="23"/>
      <c r="O443" s="24" t="s">
        <v>32</v>
      </c>
    </row>
    <row r="444" s="1" customFormat="1" customHeight="1" spans="1:15">
      <c r="A444" s="58">
        <v>439</v>
      </c>
      <c r="B444" s="24" t="s">
        <v>23</v>
      </c>
      <c r="C444" s="24" t="s">
        <v>24</v>
      </c>
      <c r="D444" s="24" t="s">
        <v>25</v>
      </c>
      <c r="E444" s="24" t="s">
        <v>18594</v>
      </c>
      <c r="F444" s="58" t="s">
        <v>18659</v>
      </c>
      <c r="G444" s="24" t="s">
        <v>19043</v>
      </c>
      <c r="H444" s="24" t="s">
        <v>194</v>
      </c>
      <c r="I444" s="24" t="s">
        <v>3169</v>
      </c>
      <c r="J444" s="24" t="s">
        <v>18661</v>
      </c>
      <c r="K444" s="24" t="s">
        <v>31</v>
      </c>
      <c r="L444" s="102">
        <v>5</v>
      </c>
      <c r="M444" s="58">
        <f t="shared" si="18"/>
        <v>650</v>
      </c>
      <c r="N444" s="23"/>
      <c r="O444" s="24" t="s">
        <v>32</v>
      </c>
    </row>
    <row r="445" s="1" customFormat="1" customHeight="1" spans="1:15">
      <c r="A445" s="58">
        <v>440</v>
      </c>
      <c r="B445" s="24" t="s">
        <v>23</v>
      </c>
      <c r="C445" s="24" t="s">
        <v>24</v>
      </c>
      <c r="D445" s="24" t="s">
        <v>25</v>
      </c>
      <c r="E445" s="24" t="s">
        <v>18594</v>
      </c>
      <c r="F445" s="58" t="s">
        <v>18643</v>
      </c>
      <c r="G445" s="24" t="s">
        <v>19044</v>
      </c>
      <c r="H445" s="24" t="s">
        <v>194</v>
      </c>
      <c r="I445" s="24" t="s">
        <v>2203</v>
      </c>
      <c r="J445" s="24" t="s">
        <v>18645</v>
      </c>
      <c r="K445" s="24" t="s">
        <v>31</v>
      </c>
      <c r="L445" s="102">
        <v>4</v>
      </c>
      <c r="M445" s="58">
        <f t="shared" si="18"/>
        <v>520</v>
      </c>
      <c r="N445" s="23"/>
      <c r="O445" s="24" t="s">
        <v>32</v>
      </c>
    </row>
    <row r="446" s="1" customFormat="1" customHeight="1" spans="1:15">
      <c r="A446" s="58">
        <v>441</v>
      </c>
      <c r="B446" s="24" t="s">
        <v>23</v>
      </c>
      <c r="C446" s="24" t="s">
        <v>24</v>
      </c>
      <c r="D446" s="24" t="s">
        <v>25</v>
      </c>
      <c r="E446" s="24" t="s">
        <v>18594</v>
      </c>
      <c r="F446" s="58" t="s">
        <v>18643</v>
      </c>
      <c r="G446" s="24" t="s">
        <v>19045</v>
      </c>
      <c r="H446" s="24" t="s">
        <v>194</v>
      </c>
      <c r="I446" s="24" t="s">
        <v>2203</v>
      </c>
      <c r="J446" s="24" t="s">
        <v>18645</v>
      </c>
      <c r="K446" s="24" t="s">
        <v>31</v>
      </c>
      <c r="L446" s="102">
        <v>4</v>
      </c>
      <c r="M446" s="58">
        <f t="shared" si="18"/>
        <v>520</v>
      </c>
      <c r="N446" s="23"/>
      <c r="O446" s="24" t="s">
        <v>32</v>
      </c>
    </row>
    <row r="447" s="1" customFormat="1" customHeight="1" spans="1:15">
      <c r="A447" s="58">
        <v>442</v>
      </c>
      <c r="B447" s="24" t="s">
        <v>23</v>
      </c>
      <c r="C447" s="24" t="s">
        <v>24</v>
      </c>
      <c r="D447" s="24" t="s">
        <v>25</v>
      </c>
      <c r="E447" s="24" t="s">
        <v>18594</v>
      </c>
      <c r="F447" s="58" t="s">
        <v>18659</v>
      </c>
      <c r="G447" s="24" t="s">
        <v>19046</v>
      </c>
      <c r="H447" s="24" t="s">
        <v>18599</v>
      </c>
      <c r="I447" s="24" t="s">
        <v>3169</v>
      </c>
      <c r="J447" s="24" t="s">
        <v>18661</v>
      </c>
      <c r="K447" s="24" t="s">
        <v>31</v>
      </c>
      <c r="L447" s="102">
        <v>5</v>
      </c>
      <c r="M447" s="58">
        <f t="shared" si="18"/>
        <v>650</v>
      </c>
      <c r="N447" s="23"/>
      <c r="O447" s="24" t="s">
        <v>32</v>
      </c>
    </row>
    <row r="448" s="1" customFormat="1" customHeight="1" spans="1:15">
      <c r="A448" s="58">
        <v>443</v>
      </c>
      <c r="B448" s="24" t="s">
        <v>23</v>
      </c>
      <c r="C448" s="24" t="s">
        <v>24</v>
      </c>
      <c r="D448" s="24" t="s">
        <v>25</v>
      </c>
      <c r="E448" s="24" t="s">
        <v>18594</v>
      </c>
      <c r="F448" s="58" t="s">
        <v>18595</v>
      </c>
      <c r="G448" s="24" t="s">
        <v>19047</v>
      </c>
      <c r="H448" s="24" t="s">
        <v>220</v>
      </c>
      <c r="I448" s="24" t="s">
        <v>2557</v>
      </c>
      <c r="J448" s="24" t="s">
        <v>18597</v>
      </c>
      <c r="K448" s="24" t="s">
        <v>31</v>
      </c>
      <c r="L448" s="102">
        <v>1</v>
      </c>
      <c r="M448" s="58">
        <f>L448*312</f>
        <v>312</v>
      </c>
      <c r="N448" s="23"/>
      <c r="O448" s="24" t="s">
        <v>32</v>
      </c>
    </row>
    <row r="449" s="1" customFormat="1" customHeight="1" spans="1:15">
      <c r="A449" s="58">
        <v>444</v>
      </c>
      <c r="B449" s="24" t="s">
        <v>23</v>
      </c>
      <c r="C449" s="24" t="s">
        <v>24</v>
      </c>
      <c r="D449" s="24" t="s">
        <v>25</v>
      </c>
      <c r="E449" s="24" t="s">
        <v>18594</v>
      </c>
      <c r="F449" s="58" t="s">
        <v>18659</v>
      </c>
      <c r="G449" s="24" t="s">
        <v>19048</v>
      </c>
      <c r="H449" s="24" t="s">
        <v>194</v>
      </c>
      <c r="I449" s="24" t="s">
        <v>2203</v>
      </c>
      <c r="J449" s="24" t="s">
        <v>18661</v>
      </c>
      <c r="K449" s="24" t="s">
        <v>31</v>
      </c>
      <c r="L449" s="102">
        <v>4</v>
      </c>
      <c r="M449" s="58">
        <f t="shared" ref="M449:M462" si="19">L449*130</f>
        <v>520</v>
      </c>
      <c r="N449" s="23"/>
      <c r="O449" s="24" t="s">
        <v>32</v>
      </c>
    </row>
    <row r="450" s="1" customFormat="1" customHeight="1" spans="1:15">
      <c r="A450" s="58">
        <v>445</v>
      </c>
      <c r="B450" s="24" t="s">
        <v>23</v>
      </c>
      <c r="C450" s="24" t="s">
        <v>24</v>
      </c>
      <c r="D450" s="24" t="s">
        <v>25</v>
      </c>
      <c r="E450" s="24" t="s">
        <v>18594</v>
      </c>
      <c r="F450" s="58" t="s">
        <v>18890</v>
      </c>
      <c r="G450" s="24" t="s">
        <v>19049</v>
      </c>
      <c r="H450" s="24" t="s">
        <v>18599</v>
      </c>
      <c r="I450" s="24" t="s">
        <v>3158</v>
      </c>
      <c r="J450" s="24" t="s">
        <v>18892</v>
      </c>
      <c r="K450" s="24" t="s">
        <v>31</v>
      </c>
      <c r="L450" s="102">
        <v>4</v>
      </c>
      <c r="M450" s="58">
        <f t="shared" si="19"/>
        <v>520</v>
      </c>
      <c r="N450" s="23"/>
      <c r="O450" s="24" t="s">
        <v>32</v>
      </c>
    </row>
    <row r="451" s="1" customFormat="1" customHeight="1" spans="1:15">
      <c r="A451" s="58">
        <v>446</v>
      </c>
      <c r="B451" s="24" t="s">
        <v>23</v>
      </c>
      <c r="C451" s="24" t="s">
        <v>24</v>
      </c>
      <c r="D451" s="24" t="s">
        <v>25</v>
      </c>
      <c r="E451" s="24" t="s">
        <v>18594</v>
      </c>
      <c r="F451" s="58" t="s">
        <v>18659</v>
      </c>
      <c r="G451" s="24" t="s">
        <v>19050</v>
      </c>
      <c r="H451" s="24" t="s">
        <v>194</v>
      </c>
      <c r="I451" s="24" t="s">
        <v>3169</v>
      </c>
      <c r="J451" s="24" t="s">
        <v>18661</v>
      </c>
      <c r="K451" s="24" t="s">
        <v>31</v>
      </c>
      <c r="L451" s="102">
        <v>5</v>
      </c>
      <c r="M451" s="58">
        <f t="shared" si="19"/>
        <v>650</v>
      </c>
      <c r="N451" s="23"/>
      <c r="O451" s="24" t="s">
        <v>32</v>
      </c>
    </row>
    <row r="452" s="1" customFormat="1" customHeight="1" spans="1:15">
      <c r="A452" s="58">
        <v>447</v>
      </c>
      <c r="B452" s="24" t="s">
        <v>23</v>
      </c>
      <c r="C452" s="24" t="s">
        <v>24</v>
      </c>
      <c r="D452" s="24" t="s">
        <v>25</v>
      </c>
      <c r="E452" s="24" t="s">
        <v>18594</v>
      </c>
      <c r="F452" s="58" t="s">
        <v>18664</v>
      </c>
      <c r="G452" s="24" t="s">
        <v>19051</v>
      </c>
      <c r="H452" s="24" t="s">
        <v>194</v>
      </c>
      <c r="I452" s="24" t="s">
        <v>2203</v>
      </c>
      <c r="J452" s="24" t="s">
        <v>18666</v>
      </c>
      <c r="K452" s="24" t="s">
        <v>31</v>
      </c>
      <c r="L452" s="102">
        <v>3</v>
      </c>
      <c r="M452" s="58">
        <f t="shared" si="19"/>
        <v>390</v>
      </c>
      <c r="N452" s="23"/>
      <c r="O452" s="24" t="s">
        <v>32</v>
      </c>
    </row>
    <row r="453" s="1" customFormat="1" customHeight="1" spans="1:15">
      <c r="A453" s="58">
        <v>448</v>
      </c>
      <c r="B453" s="24" t="s">
        <v>23</v>
      </c>
      <c r="C453" s="24" t="s">
        <v>24</v>
      </c>
      <c r="D453" s="24" t="s">
        <v>25</v>
      </c>
      <c r="E453" s="24" t="s">
        <v>18594</v>
      </c>
      <c r="F453" s="58" t="s">
        <v>18664</v>
      </c>
      <c r="G453" s="24" t="s">
        <v>7088</v>
      </c>
      <c r="H453" s="24" t="s">
        <v>194</v>
      </c>
      <c r="I453" s="24" t="s">
        <v>2203</v>
      </c>
      <c r="J453" s="24" t="s">
        <v>18666</v>
      </c>
      <c r="K453" s="24" t="s">
        <v>31</v>
      </c>
      <c r="L453" s="102">
        <v>4</v>
      </c>
      <c r="M453" s="58">
        <f t="shared" si="19"/>
        <v>520</v>
      </c>
      <c r="N453" s="23"/>
      <c r="O453" s="24" t="s">
        <v>32</v>
      </c>
    </row>
    <row r="454" s="1" customFormat="1" customHeight="1" spans="1:15">
      <c r="A454" s="58">
        <v>449</v>
      </c>
      <c r="B454" s="24" t="s">
        <v>23</v>
      </c>
      <c r="C454" s="24" t="s">
        <v>24</v>
      </c>
      <c r="D454" s="24" t="s">
        <v>25</v>
      </c>
      <c r="E454" s="24" t="s">
        <v>18594</v>
      </c>
      <c r="F454" s="58" t="s">
        <v>18643</v>
      </c>
      <c r="G454" s="24" t="s">
        <v>19052</v>
      </c>
      <c r="H454" s="24" t="s">
        <v>194</v>
      </c>
      <c r="I454" s="24" t="s">
        <v>3169</v>
      </c>
      <c r="J454" s="24" t="s">
        <v>18645</v>
      </c>
      <c r="K454" s="24" t="s">
        <v>31</v>
      </c>
      <c r="L454" s="102">
        <v>5</v>
      </c>
      <c r="M454" s="58">
        <f t="shared" si="19"/>
        <v>650</v>
      </c>
      <c r="N454" s="23"/>
      <c r="O454" s="24" t="s">
        <v>32</v>
      </c>
    </row>
    <row r="455" s="1" customFormat="1" customHeight="1" spans="1:15">
      <c r="A455" s="58">
        <v>450</v>
      </c>
      <c r="B455" s="24" t="s">
        <v>23</v>
      </c>
      <c r="C455" s="24" t="s">
        <v>24</v>
      </c>
      <c r="D455" s="24" t="s">
        <v>25</v>
      </c>
      <c r="E455" s="24" t="s">
        <v>18594</v>
      </c>
      <c r="F455" s="58" t="s">
        <v>18890</v>
      </c>
      <c r="G455" s="24" t="s">
        <v>19053</v>
      </c>
      <c r="H455" s="24" t="s">
        <v>194</v>
      </c>
      <c r="I455" s="24" t="s">
        <v>1683</v>
      </c>
      <c r="J455" s="24" t="s">
        <v>18892</v>
      </c>
      <c r="K455" s="24" t="s">
        <v>31</v>
      </c>
      <c r="L455" s="102">
        <v>3</v>
      </c>
      <c r="M455" s="58">
        <f t="shared" si="19"/>
        <v>390</v>
      </c>
      <c r="N455" s="23"/>
      <c r="O455" s="24" t="s">
        <v>32</v>
      </c>
    </row>
    <row r="456" s="1" customFormat="1" customHeight="1" spans="1:15">
      <c r="A456" s="58">
        <v>451</v>
      </c>
      <c r="B456" s="24" t="s">
        <v>23</v>
      </c>
      <c r="C456" s="24" t="s">
        <v>24</v>
      </c>
      <c r="D456" s="24" t="s">
        <v>25</v>
      </c>
      <c r="E456" s="24" t="s">
        <v>18594</v>
      </c>
      <c r="F456" s="58" t="s">
        <v>18643</v>
      </c>
      <c r="G456" s="24" t="s">
        <v>19054</v>
      </c>
      <c r="H456" s="24" t="s">
        <v>194</v>
      </c>
      <c r="I456" s="24" t="s">
        <v>2605</v>
      </c>
      <c r="J456" s="24" t="s">
        <v>18645</v>
      </c>
      <c r="K456" s="24" t="s">
        <v>31</v>
      </c>
      <c r="L456" s="102">
        <v>2</v>
      </c>
      <c r="M456" s="58">
        <f t="shared" si="19"/>
        <v>260</v>
      </c>
      <c r="N456" s="23"/>
      <c r="O456" s="24" t="s">
        <v>32</v>
      </c>
    </row>
    <row r="457" s="1" customFormat="1" customHeight="1" spans="1:15">
      <c r="A457" s="58">
        <v>452</v>
      </c>
      <c r="B457" s="24" t="s">
        <v>23</v>
      </c>
      <c r="C457" s="24" t="s">
        <v>24</v>
      </c>
      <c r="D457" s="24" t="s">
        <v>25</v>
      </c>
      <c r="E457" s="24" t="s">
        <v>18594</v>
      </c>
      <c r="F457" s="58" t="s">
        <v>18595</v>
      </c>
      <c r="G457" s="24" t="s">
        <v>19055</v>
      </c>
      <c r="H457" s="24" t="s">
        <v>194</v>
      </c>
      <c r="I457" s="24" t="s">
        <v>1683</v>
      </c>
      <c r="J457" s="24" t="s">
        <v>18597</v>
      </c>
      <c r="K457" s="24" t="s">
        <v>31</v>
      </c>
      <c r="L457" s="102">
        <v>2</v>
      </c>
      <c r="M457" s="58">
        <f t="shared" si="19"/>
        <v>260</v>
      </c>
      <c r="N457" s="23"/>
      <c r="O457" s="24" t="s">
        <v>32</v>
      </c>
    </row>
    <row r="458" s="1" customFormat="1" customHeight="1" spans="1:15">
      <c r="A458" s="58">
        <v>453</v>
      </c>
      <c r="B458" s="24" t="s">
        <v>23</v>
      </c>
      <c r="C458" s="24" t="s">
        <v>24</v>
      </c>
      <c r="D458" s="24" t="s">
        <v>25</v>
      </c>
      <c r="E458" s="24" t="s">
        <v>18594</v>
      </c>
      <c r="F458" s="58" t="s">
        <v>18643</v>
      </c>
      <c r="G458" s="24" t="s">
        <v>19056</v>
      </c>
      <c r="H458" s="24" t="s">
        <v>194</v>
      </c>
      <c r="I458" s="24" t="s">
        <v>1683</v>
      </c>
      <c r="J458" s="24" t="s">
        <v>18645</v>
      </c>
      <c r="K458" s="24" t="s">
        <v>31</v>
      </c>
      <c r="L458" s="102">
        <v>3</v>
      </c>
      <c r="M458" s="58">
        <f t="shared" si="19"/>
        <v>390</v>
      </c>
      <c r="N458" s="23"/>
      <c r="O458" s="24" t="s">
        <v>32</v>
      </c>
    </row>
    <row r="459" s="1" customFormat="1" customHeight="1" spans="1:15">
      <c r="A459" s="58">
        <v>454</v>
      </c>
      <c r="B459" s="24" t="s">
        <v>23</v>
      </c>
      <c r="C459" s="24" t="s">
        <v>24</v>
      </c>
      <c r="D459" s="24" t="s">
        <v>25</v>
      </c>
      <c r="E459" s="24" t="s">
        <v>18594</v>
      </c>
      <c r="F459" s="58" t="s">
        <v>18664</v>
      </c>
      <c r="G459" s="58" t="s">
        <v>19057</v>
      </c>
      <c r="H459" s="58" t="s">
        <v>194</v>
      </c>
      <c r="I459" s="58" t="s">
        <v>2203</v>
      </c>
      <c r="J459" s="58" t="s">
        <v>18666</v>
      </c>
      <c r="K459" s="58" t="s">
        <v>31</v>
      </c>
      <c r="L459" s="102">
        <v>4</v>
      </c>
      <c r="M459" s="58">
        <f t="shared" si="19"/>
        <v>520</v>
      </c>
      <c r="N459" s="23"/>
      <c r="O459" s="24" t="s">
        <v>32</v>
      </c>
    </row>
    <row r="460" s="1" customFormat="1" customHeight="1" spans="1:15">
      <c r="A460" s="58">
        <v>455</v>
      </c>
      <c r="B460" s="24" t="s">
        <v>23</v>
      </c>
      <c r="C460" s="24" t="s">
        <v>24</v>
      </c>
      <c r="D460" s="24" t="s">
        <v>25</v>
      </c>
      <c r="E460" s="24" t="s">
        <v>18594</v>
      </c>
      <c r="F460" s="58" t="s">
        <v>18659</v>
      </c>
      <c r="G460" s="58" t="s">
        <v>19058</v>
      </c>
      <c r="H460" s="58" t="s">
        <v>194</v>
      </c>
      <c r="I460" s="58" t="s">
        <v>1683</v>
      </c>
      <c r="J460" s="58" t="s">
        <v>18661</v>
      </c>
      <c r="K460" s="58" t="s">
        <v>31</v>
      </c>
      <c r="L460" s="102">
        <v>3</v>
      </c>
      <c r="M460" s="58">
        <f t="shared" si="19"/>
        <v>390</v>
      </c>
      <c r="N460" s="23"/>
      <c r="O460" s="24" t="s">
        <v>32</v>
      </c>
    </row>
    <row r="461" s="1" customFormat="1" customHeight="1" spans="1:15">
      <c r="A461" s="58">
        <v>456</v>
      </c>
      <c r="B461" s="24" t="s">
        <v>23</v>
      </c>
      <c r="C461" s="24" t="s">
        <v>24</v>
      </c>
      <c r="D461" s="24" t="s">
        <v>25</v>
      </c>
      <c r="E461" s="24" t="s">
        <v>18594</v>
      </c>
      <c r="F461" s="58" t="s">
        <v>18643</v>
      </c>
      <c r="G461" s="58" t="s">
        <v>19059</v>
      </c>
      <c r="H461" s="58" t="s">
        <v>194</v>
      </c>
      <c r="I461" s="58" t="s">
        <v>1683</v>
      </c>
      <c r="J461" s="58" t="s">
        <v>18645</v>
      </c>
      <c r="K461" s="58" t="s">
        <v>31</v>
      </c>
      <c r="L461" s="102">
        <v>3</v>
      </c>
      <c r="M461" s="58">
        <f t="shared" si="19"/>
        <v>390</v>
      </c>
      <c r="N461" s="23"/>
      <c r="O461" s="24" t="s">
        <v>32</v>
      </c>
    </row>
    <row r="462" s="1" customFormat="1" customHeight="1" spans="1:15">
      <c r="A462" s="58">
        <v>457</v>
      </c>
      <c r="B462" s="24" t="s">
        <v>23</v>
      </c>
      <c r="C462" s="24" t="s">
        <v>24</v>
      </c>
      <c r="D462" s="24" t="s">
        <v>25</v>
      </c>
      <c r="E462" s="24" t="s">
        <v>18594</v>
      </c>
      <c r="F462" s="58" t="s">
        <v>18595</v>
      </c>
      <c r="G462" s="58" t="s">
        <v>19060</v>
      </c>
      <c r="H462" s="58" t="s">
        <v>220</v>
      </c>
      <c r="I462" s="58" t="s">
        <v>2203</v>
      </c>
      <c r="J462" s="58" t="s">
        <v>18597</v>
      </c>
      <c r="K462" s="58" t="s">
        <v>31</v>
      </c>
      <c r="L462" s="102">
        <v>4</v>
      </c>
      <c r="M462" s="58">
        <f t="shared" si="19"/>
        <v>520</v>
      </c>
      <c r="N462" s="104" t="s">
        <v>9991</v>
      </c>
      <c r="O462" s="24" t="s">
        <v>32</v>
      </c>
    </row>
    <row r="463" s="1" customFormat="1" customHeight="1" spans="1:15">
      <c r="A463" s="58">
        <v>458</v>
      </c>
      <c r="B463" s="24" t="s">
        <v>23</v>
      </c>
      <c r="C463" s="24" t="s">
        <v>24</v>
      </c>
      <c r="D463" s="24" t="s">
        <v>25</v>
      </c>
      <c r="E463" s="24" t="s">
        <v>18594</v>
      </c>
      <c r="F463" s="58" t="s">
        <v>18643</v>
      </c>
      <c r="G463" s="58" t="s">
        <v>19061</v>
      </c>
      <c r="H463" s="58" t="s">
        <v>51</v>
      </c>
      <c r="I463" s="58" t="s">
        <v>2605</v>
      </c>
      <c r="J463" s="58" t="s">
        <v>18645</v>
      </c>
      <c r="K463" s="58" t="s">
        <v>31</v>
      </c>
      <c r="L463" s="102">
        <v>2</v>
      </c>
      <c r="M463" s="58">
        <f>L463*312</f>
        <v>624</v>
      </c>
      <c r="N463" s="23"/>
      <c r="O463" s="24" t="s">
        <v>32</v>
      </c>
    </row>
    <row r="464" s="1" customFormat="1" customHeight="1" spans="1:15">
      <c r="A464" s="58">
        <v>459</v>
      </c>
      <c r="B464" s="24" t="s">
        <v>23</v>
      </c>
      <c r="C464" s="24" t="s">
        <v>24</v>
      </c>
      <c r="D464" s="24" t="s">
        <v>25</v>
      </c>
      <c r="E464" s="24" t="s">
        <v>18594</v>
      </c>
      <c r="F464" s="58" t="s">
        <v>18643</v>
      </c>
      <c r="G464" s="58" t="s">
        <v>19062</v>
      </c>
      <c r="H464" s="58" t="s">
        <v>51</v>
      </c>
      <c r="I464" s="58" t="s">
        <v>3169</v>
      </c>
      <c r="J464" s="58" t="s">
        <v>18645</v>
      </c>
      <c r="K464" s="58" t="s">
        <v>31</v>
      </c>
      <c r="L464" s="102">
        <v>5</v>
      </c>
      <c r="M464" s="58">
        <f>L464*312</f>
        <v>1560</v>
      </c>
      <c r="N464" s="23"/>
      <c r="O464" s="24" t="s">
        <v>32</v>
      </c>
    </row>
    <row r="465" s="1" customFormat="1" customHeight="1" spans="1:15">
      <c r="A465" s="58">
        <v>460</v>
      </c>
      <c r="B465" s="24" t="s">
        <v>23</v>
      </c>
      <c r="C465" s="24" t="s">
        <v>24</v>
      </c>
      <c r="D465" s="24" t="s">
        <v>25</v>
      </c>
      <c r="E465" s="24" t="s">
        <v>18594</v>
      </c>
      <c r="F465" s="58" t="s">
        <v>18659</v>
      </c>
      <c r="G465" s="58" t="s">
        <v>19063</v>
      </c>
      <c r="H465" s="58" t="s">
        <v>194</v>
      </c>
      <c r="I465" s="58" t="s">
        <v>3164</v>
      </c>
      <c r="J465" s="58" t="s">
        <v>18661</v>
      </c>
      <c r="K465" s="58" t="s">
        <v>31</v>
      </c>
      <c r="L465" s="102">
        <v>6</v>
      </c>
      <c r="M465" s="58">
        <f t="shared" ref="M465:M483" si="20">L465*130</f>
        <v>780</v>
      </c>
      <c r="N465" s="23"/>
      <c r="O465" s="24" t="s">
        <v>32</v>
      </c>
    </row>
    <row r="466" s="1" customFormat="1" customHeight="1" spans="1:15">
      <c r="A466" s="58">
        <v>461</v>
      </c>
      <c r="B466" s="24" t="s">
        <v>23</v>
      </c>
      <c r="C466" s="24" t="s">
        <v>24</v>
      </c>
      <c r="D466" s="24" t="s">
        <v>25</v>
      </c>
      <c r="E466" s="24" t="s">
        <v>18594</v>
      </c>
      <c r="F466" s="58" t="s">
        <v>18649</v>
      </c>
      <c r="G466" s="58" t="s">
        <v>19064</v>
      </c>
      <c r="H466" s="58" t="s">
        <v>18599</v>
      </c>
      <c r="I466" s="58" t="s">
        <v>2203</v>
      </c>
      <c r="J466" s="58" t="s">
        <v>18651</v>
      </c>
      <c r="K466" s="58" t="s">
        <v>31</v>
      </c>
      <c r="L466" s="102">
        <v>4</v>
      </c>
      <c r="M466" s="58">
        <f t="shared" si="20"/>
        <v>520</v>
      </c>
      <c r="N466" s="23"/>
      <c r="O466" s="24" t="s">
        <v>32</v>
      </c>
    </row>
    <row r="467" s="1" customFormat="1" customHeight="1" spans="1:15">
      <c r="A467" s="58">
        <v>462</v>
      </c>
      <c r="B467" s="24" t="s">
        <v>23</v>
      </c>
      <c r="C467" s="24" t="s">
        <v>24</v>
      </c>
      <c r="D467" s="24" t="s">
        <v>25</v>
      </c>
      <c r="E467" s="24" t="s">
        <v>18594</v>
      </c>
      <c r="F467" s="58" t="s">
        <v>18659</v>
      </c>
      <c r="G467" s="58" t="s">
        <v>19065</v>
      </c>
      <c r="H467" s="58" t="s">
        <v>194</v>
      </c>
      <c r="I467" s="58" t="s">
        <v>1683</v>
      </c>
      <c r="J467" s="58" t="s">
        <v>18661</v>
      </c>
      <c r="K467" s="58" t="s">
        <v>31</v>
      </c>
      <c r="L467" s="102">
        <v>3</v>
      </c>
      <c r="M467" s="58">
        <f t="shared" si="20"/>
        <v>390</v>
      </c>
      <c r="N467" s="23"/>
      <c r="O467" s="24" t="s">
        <v>32</v>
      </c>
    </row>
    <row r="468" s="1" customFormat="1" customHeight="1" spans="1:15">
      <c r="A468" s="58">
        <v>463</v>
      </c>
      <c r="B468" s="24" t="s">
        <v>23</v>
      </c>
      <c r="C468" s="24" t="s">
        <v>24</v>
      </c>
      <c r="D468" s="24" t="s">
        <v>25</v>
      </c>
      <c r="E468" s="24" t="s">
        <v>18594</v>
      </c>
      <c r="F468" s="58" t="s">
        <v>18659</v>
      </c>
      <c r="G468" s="58" t="s">
        <v>19066</v>
      </c>
      <c r="H468" s="58" t="s">
        <v>194</v>
      </c>
      <c r="I468" s="58" t="s">
        <v>1683</v>
      </c>
      <c r="J468" s="58" t="s">
        <v>18661</v>
      </c>
      <c r="K468" s="58" t="s">
        <v>31</v>
      </c>
      <c r="L468" s="102">
        <v>3</v>
      </c>
      <c r="M468" s="58">
        <f t="shared" si="20"/>
        <v>390</v>
      </c>
      <c r="N468" s="23"/>
      <c r="O468" s="24" t="s">
        <v>32</v>
      </c>
    </row>
    <row r="469" s="1" customFormat="1" customHeight="1" spans="1:15">
      <c r="A469" s="58">
        <v>464</v>
      </c>
      <c r="B469" s="24" t="s">
        <v>23</v>
      </c>
      <c r="C469" s="24" t="s">
        <v>24</v>
      </c>
      <c r="D469" s="24" t="s">
        <v>25</v>
      </c>
      <c r="E469" s="24" t="s">
        <v>18594</v>
      </c>
      <c r="F469" s="58" t="s">
        <v>18664</v>
      </c>
      <c r="G469" s="58" t="s">
        <v>19067</v>
      </c>
      <c r="H469" s="58" t="s">
        <v>194</v>
      </c>
      <c r="I469" s="58" t="s">
        <v>1683</v>
      </c>
      <c r="J469" s="58" t="s">
        <v>18666</v>
      </c>
      <c r="K469" s="58" t="s">
        <v>31</v>
      </c>
      <c r="L469" s="102">
        <v>3</v>
      </c>
      <c r="M469" s="58">
        <f t="shared" si="20"/>
        <v>390</v>
      </c>
      <c r="N469" s="23"/>
      <c r="O469" s="24" t="s">
        <v>32</v>
      </c>
    </row>
    <row r="470" s="1" customFormat="1" customHeight="1" spans="1:15">
      <c r="A470" s="58">
        <v>465</v>
      </c>
      <c r="B470" s="24" t="s">
        <v>23</v>
      </c>
      <c r="C470" s="24" t="s">
        <v>24</v>
      </c>
      <c r="D470" s="24" t="s">
        <v>25</v>
      </c>
      <c r="E470" s="24" t="s">
        <v>18594</v>
      </c>
      <c r="F470" s="58" t="s">
        <v>18643</v>
      </c>
      <c r="G470" s="58" t="s">
        <v>19068</v>
      </c>
      <c r="H470" s="58" t="s">
        <v>194</v>
      </c>
      <c r="I470" s="58" t="s">
        <v>2557</v>
      </c>
      <c r="J470" s="58" t="s">
        <v>18645</v>
      </c>
      <c r="K470" s="58" t="s">
        <v>31</v>
      </c>
      <c r="L470" s="102">
        <v>1</v>
      </c>
      <c r="M470" s="58">
        <f t="shared" si="20"/>
        <v>130</v>
      </c>
      <c r="N470" s="104"/>
      <c r="O470" s="24" t="s">
        <v>32</v>
      </c>
    </row>
    <row r="471" s="1" customFormat="1" customHeight="1" spans="1:15">
      <c r="A471" s="58">
        <v>466</v>
      </c>
      <c r="B471" s="24" t="s">
        <v>23</v>
      </c>
      <c r="C471" s="24" t="s">
        <v>24</v>
      </c>
      <c r="D471" s="24" t="s">
        <v>25</v>
      </c>
      <c r="E471" s="24" t="s">
        <v>18594</v>
      </c>
      <c r="F471" s="58" t="s">
        <v>18659</v>
      </c>
      <c r="G471" s="58" t="s">
        <v>19069</v>
      </c>
      <c r="H471" s="58" t="s">
        <v>18599</v>
      </c>
      <c r="I471" s="58" t="s">
        <v>3169</v>
      </c>
      <c r="J471" s="58" t="s">
        <v>18661</v>
      </c>
      <c r="K471" s="58" t="s">
        <v>31</v>
      </c>
      <c r="L471" s="102">
        <v>5</v>
      </c>
      <c r="M471" s="58">
        <f t="shared" si="20"/>
        <v>650</v>
      </c>
      <c r="N471" s="23"/>
      <c r="O471" s="24" t="s">
        <v>32</v>
      </c>
    </row>
    <row r="472" s="1" customFormat="1" customHeight="1" spans="1:15">
      <c r="A472" s="58">
        <v>467</v>
      </c>
      <c r="B472" s="24" t="s">
        <v>23</v>
      </c>
      <c r="C472" s="24" t="s">
        <v>24</v>
      </c>
      <c r="D472" s="24" t="s">
        <v>25</v>
      </c>
      <c r="E472" s="24" t="s">
        <v>18594</v>
      </c>
      <c r="F472" s="58" t="s">
        <v>18659</v>
      </c>
      <c r="G472" s="58" t="s">
        <v>19070</v>
      </c>
      <c r="H472" s="58" t="s">
        <v>194</v>
      </c>
      <c r="I472" s="58" t="s">
        <v>2203</v>
      </c>
      <c r="J472" s="58" t="s">
        <v>18661</v>
      </c>
      <c r="K472" s="58" t="s">
        <v>31</v>
      </c>
      <c r="L472" s="102">
        <v>4</v>
      </c>
      <c r="M472" s="58">
        <f t="shared" si="20"/>
        <v>520</v>
      </c>
      <c r="N472" s="23"/>
      <c r="O472" s="24" t="s">
        <v>32</v>
      </c>
    </row>
    <row r="473" s="1" customFormat="1" customHeight="1" spans="1:15">
      <c r="A473" s="58">
        <v>468</v>
      </c>
      <c r="B473" s="24" t="s">
        <v>23</v>
      </c>
      <c r="C473" s="24" t="s">
        <v>24</v>
      </c>
      <c r="D473" s="24" t="s">
        <v>25</v>
      </c>
      <c r="E473" s="24" t="s">
        <v>18594</v>
      </c>
      <c r="F473" s="58" t="s">
        <v>18659</v>
      </c>
      <c r="G473" s="58" t="s">
        <v>19071</v>
      </c>
      <c r="H473" s="58" t="s">
        <v>18599</v>
      </c>
      <c r="I473" s="58" t="s">
        <v>2203</v>
      </c>
      <c r="J473" s="58" t="s">
        <v>18661</v>
      </c>
      <c r="K473" s="58" t="s">
        <v>31</v>
      </c>
      <c r="L473" s="102">
        <v>4</v>
      </c>
      <c r="M473" s="58">
        <f t="shared" si="20"/>
        <v>520</v>
      </c>
      <c r="N473" s="23"/>
      <c r="O473" s="24" t="s">
        <v>32</v>
      </c>
    </row>
    <row r="474" s="1" customFormat="1" customHeight="1" spans="1:15">
      <c r="A474" s="58">
        <v>469</v>
      </c>
      <c r="B474" s="24" t="s">
        <v>23</v>
      </c>
      <c r="C474" s="24" t="s">
        <v>24</v>
      </c>
      <c r="D474" s="24" t="s">
        <v>25</v>
      </c>
      <c r="E474" s="24" t="s">
        <v>18594</v>
      </c>
      <c r="F474" s="58" t="s">
        <v>18595</v>
      </c>
      <c r="G474" s="58" t="s">
        <v>19072</v>
      </c>
      <c r="H474" s="58" t="s">
        <v>194</v>
      </c>
      <c r="I474" s="58" t="s">
        <v>1683</v>
      </c>
      <c r="J474" s="58" t="s">
        <v>18597</v>
      </c>
      <c r="K474" s="58" t="s">
        <v>31</v>
      </c>
      <c r="L474" s="102">
        <v>3</v>
      </c>
      <c r="M474" s="58">
        <f t="shared" si="20"/>
        <v>390</v>
      </c>
      <c r="N474" s="23"/>
      <c r="O474" s="24" t="s">
        <v>32</v>
      </c>
    </row>
    <row r="475" s="1" customFormat="1" customHeight="1" spans="1:15">
      <c r="A475" s="58">
        <v>470</v>
      </c>
      <c r="B475" s="24" t="s">
        <v>23</v>
      </c>
      <c r="C475" s="24" t="s">
        <v>24</v>
      </c>
      <c r="D475" s="24" t="s">
        <v>25</v>
      </c>
      <c r="E475" s="24" t="s">
        <v>18594</v>
      </c>
      <c r="F475" s="58" t="s">
        <v>18659</v>
      </c>
      <c r="G475" s="58" t="s">
        <v>19073</v>
      </c>
      <c r="H475" s="58" t="s">
        <v>18599</v>
      </c>
      <c r="I475" s="58" t="s">
        <v>3164</v>
      </c>
      <c r="J475" s="58" t="s">
        <v>18661</v>
      </c>
      <c r="K475" s="58" t="s">
        <v>31</v>
      </c>
      <c r="L475" s="102">
        <v>6</v>
      </c>
      <c r="M475" s="58">
        <f t="shared" si="20"/>
        <v>780</v>
      </c>
      <c r="N475" s="23"/>
      <c r="O475" s="24" t="s">
        <v>32</v>
      </c>
    </row>
    <row r="476" s="1" customFormat="1" customHeight="1" spans="1:15">
      <c r="A476" s="58">
        <v>471</v>
      </c>
      <c r="B476" s="24" t="s">
        <v>23</v>
      </c>
      <c r="C476" s="24" t="s">
        <v>24</v>
      </c>
      <c r="D476" s="24" t="s">
        <v>25</v>
      </c>
      <c r="E476" s="24" t="s">
        <v>18594</v>
      </c>
      <c r="F476" s="58" t="s">
        <v>18639</v>
      </c>
      <c r="G476" s="58" t="s">
        <v>8749</v>
      </c>
      <c r="H476" s="58" t="s">
        <v>18599</v>
      </c>
      <c r="I476" s="58" t="s">
        <v>2605</v>
      </c>
      <c r="J476" s="58" t="s">
        <v>18641</v>
      </c>
      <c r="K476" s="58" t="s">
        <v>31</v>
      </c>
      <c r="L476" s="102">
        <v>2</v>
      </c>
      <c r="M476" s="58">
        <f t="shared" si="20"/>
        <v>260</v>
      </c>
      <c r="N476" s="23"/>
      <c r="O476" s="24" t="s">
        <v>32</v>
      </c>
    </row>
    <row r="477" s="1" customFormat="1" customHeight="1" spans="1:15">
      <c r="A477" s="58">
        <v>472</v>
      </c>
      <c r="B477" s="24" t="s">
        <v>23</v>
      </c>
      <c r="C477" s="24" t="s">
        <v>24</v>
      </c>
      <c r="D477" s="24" t="s">
        <v>25</v>
      </c>
      <c r="E477" s="24" t="s">
        <v>18594</v>
      </c>
      <c r="F477" s="58" t="s">
        <v>18659</v>
      </c>
      <c r="G477" s="58" t="s">
        <v>16199</v>
      </c>
      <c r="H477" s="58" t="s">
        <v>194</v>
      </c>
      <c r="I477" s="58" t="s">
        <v>3169</v>
      </c>
      <c r="J477" s="58" t="s">
        <v>18661</v>
      </c>
      <c r="K477" s="58" t="s">
        <v>31</v>
      </c>
      <c r="L477" s="102">
        <v>5</v>
      </c>
      <c r="M477" s="58">
        <f t="shared" si="20"/>
        <v>650</v>
      </c>
      <c r="N477" s="23"/>
      <c r="O477" s="24" t="s">
        <v>32</v>
      </c>
    </row>
    <row r="478" s="1" customFormat="1" customHeight="1" spans="1:15">
      <c r="A478" s="58">
        <v>473</v>
      </c>
      <c r="B478" s="24" t="s">
        <v>23</v>
      </c>
      <c r="C478" s="24" t="s">
        <v>24</v>
      </c>
      <c r="D478" s="24" t="s">
        <v>25</v>
      </c>
      <c r="E478" s="24" t="s">
        <v>18594</v>
      </c>
      <c r="F478" s="58" t="s">
        <v>18609</v>
      </c>
      <c r="G478" s="58" t="s">
        <v>19074</v>
      </c>
      <c r="H478" s="58" t="s">
        <v>194</v>
      </c>
      <c r="I478" s="58" t="s">
        <v>2203</v>
      </c>
      <c r="J478" s="58" t="s">
        <v>18611</v>
      </c>
      <c r="K478" s="58" t="s">
        <v>31</v>
      </c>
      <c r="L478" s="102">
        <v>4</v>
      </c>
      <c r="M478" s="58">
        <f t="shared" si="20"/>
        <v>520</v>
      </c>
      <c r="N478" s="23"/>
      <c r="O478" s="24" t="s">
        <v>32</v>
      </c>
    </row>
    <row r="479" s="1" customFormat="1" customHeight="1" spans="1:15">
      <c r="A479" s="58">
        <v>474</v>
      </c>
      <c r="B479" s="24" t="s">
        <v>23</v>
      </c>
      <c r="C479" s="24" t="s">
        <v>24</v>
      </c>
      <c r="D479" s="24" t="s">
        <v>25</v>
      </c>
      <c r="E479" s="24" t="s">
        <v>18594</v>
      </c>
      <c r="F479" s="58" t="s">
        <v>18639</v>
      </c>
      <c r="G479" s="58" t="s">
        <v>19075</v>
      </c>
      <c r="H479" s="58" t="s">
        <v>194</v>
      </c>
      <c r="I479" s="58" t="s">
        <v>2203</v>
      </c>
      <c r="J479" s="58" t="s">
        <v>18641</v>
      </c>
      <c r="K479" s="58" t="s">
        <v>31</v>
      </c>
      <c r="L479" s="102">
        <v>4</v>
      </c>
      <c r="M479" s="58">
        <f t="shared" si="20"/>
        <v>520</v>
      </c>
      <c r="N479" s="23"/>
      <c r="O479" s="24" t="s">
        <v>32</v>
      </c>
    </row>
    <row r="480" s="1" customFormat="1" customHeight="1" spans="1:15">
      <c r="A480" s="58">
        <v>475</v>
      </c>
      <c r="B480" s="24" t="s">
        <v>23</v>
      </c>
      <c r="C480" s="24" t="s">
        <v>24</v>
      </c>
      <c r="D480" s="24" t="s">
        <v>25</v>
      </c>
      <c r="E480" s="24" t="s">
        <v>18594</v>
      </c>
      <c r="F480" s="58" t="s">
        <v>18664</v>
      </c>
      <c r="G480" s="58" t="s">
        <v>19076</v>
      </c>
      <c r="H480" s="58" t="s">
        <v>194</v>
      </c>
      <c r="I480" s="58" t="s">
        <v>2203</v>
      </c>
      <c r="J480" s="58" t="s">
        <v>18666</v>
      </c>
      <c r="K480" s="58" t="s">
        <v>31</v>
      </c>
      <c r="L480" s="102">
        <v>3</v>
      </c>
      <c r="M480" s="58">
        <f t="shared" si="20"/>
        <v>390</v>
      </c>
      <c r="N480" s="23"/>
      <c r="O480" s="24" t="s">
        <v>32</v>
      </c>
    </row>
    <row r="481" s="1" customFormat="1" customHeight="1" spans="1:15">
      <c r="A481" s="58">
        <v>476</v>
      </c>
      <c r="B481" s="24" t="s">
        <v>23</v>
      </c>
      <c r="C481" s="24" t="s">
        <v>24</v>
      </c>
      <c r="D481" s="24" t="s">
        <v>25</v>
      </c>
      <c r="E481" s="24" t="s">
        <v>18594</v>
      </c>
      <c r="F481" s="58" t="s">
        <v>18659</v>
      </c>
      <c r="G481" s="58" t="s">
        <v>19077</v>
      </c>
      <c r="H481" s="58" t="s">
        <v>194</v>
      </c>
      <c r="I481" s="58" t="s">
        <v>3164</v>
      </c>
      <c r="J481" s="58" t="s">
        <v>18661</v>
      </c>
      <c r="K481" s="58" t="s">
        <v>31</v>
      </c>
      <c r="L481" s="102">
        <v>6</v>
      </c>
      <c r="M481" s="58">
        <f t="shared" si="20"/>
        <v>780</v>
      </c>
      <c r="N481" s="23"/>
      <c r="O481" s="24" t="s">
        <v>32</v>
      </c>
    </row>
    <row r="482" s="1" customFormat="1" customHeight="1" spans="1:15">
      <c r="A482" s="58">
        <v>477</v>
      </c>
      <c r="B482" s="24" t="s">
        <v>23</v>
      </c>
      <c r="C482" s="24" t="s">
        <v>24</v>
      </c>
      <c r="D482" s="24" t="s">
        <v>25</v>
      </c>
      <c r="E482" s="24" t="s">
        <v>18594</v>
      </c>
      <c r="F482" s="58" t="s">
        <v>18723</v>
      </c>
      <c r="G482" s="58" t="s">
        <v>19078</v>
      </c>
      <c r="H482" s="58" t="s">
        <v>194</v>
      </c>
      <c r="I482" s="58" t="s">
        <v>2203</v>
      </c>
      <c r="J482" s="58" t="s">
        <v>18725</v>
      </c>
      <c r="K482" s="58" t="s">
        <v>31</v>
      </c>
      <c r="L482" s="102">
        <v>4</v>
      </c>
      <c r="M482" s="58">
        <f t="shared" si="20"/>
        <v>520</v>
      </c>
      <c r="N482" s="23"/>
      <c r="O482" s="24" t="s">
        <v>32</v>
      </c>
    </row>
    <row r="483" s="1" customFormat="1" customHeight="1" spans="1:15">
      <c r="A483" s="58">
        <v>478</v>
      </c>
      <c r="B483" s="24" t="s">
        <v>23</v>
      </c>
      <c r="C483" s="24" t="s">
        <v>24</v>
      </c>
      <c r="D483" s="24" t="s">
        <v>25</v>
      </c>
      <c r="E483" s="24" t="s">
        <v>18594</v>
      </c>
      <c r="F483" s="58" t="s">
        <v>18595</v>
      </c>
      <c r="G483" s="58" t="s">
        <v>19079</v>
      </c>
      <c r="H483" s="58" t="s">
        <v>220</v>
      </c>
      <c r="I483" s="58" t="s">
        <v>2203</v>
      </c>
      <c r="J483" s="58" t="s">
        <v>18597</v>
      </c>
      <c r="K483" s="58" t="s">
        <v>31</v>
      </c>
      <c r="L483" s="102">
        <v>4</v>
      </c>
      <c r="M483" s="58">
        <f t="shared" si="20"/>
        <v>520</v>
      </c>
      <c r="N483" s="23"/>
      <c r="O483" s="24" t="s">
        <v>32</v>
      </c>
    </row>
    <row r="484" s="1" customFormat="1" customHeight="1" spans="1:15">
      <c r="A484" s="58">
        <v>479</v>
      </c>
      <c r="B484" s="24" t="s">
        <v>23</v>
      </c>
      <c r="C484" s="24" t="s">
        <v>24</v>
      </c>
      <c r="D484" s="24" t="s">
        <v>25</v>
      </c>
      <c r="E484" s="24" t="s">
        <v>18594</v>
      </c>
      <c r="F484" s="58" t="s">
        <v>18639</v>
      </c>
      <c r="G484" s="58" t="s">
        <v>19080</v>
      </c>
      <c r="H484" s="58" t="s">
        <v>51</v>
      </c>
      <c r="I484" s="58" t="s">
        <v>1683</v>
      </c>
      <c r="J484" s="58" t="s">
        <v>18641</v>
      </c>
      <c r="K484" s="58" t="s">
        <v>31</v>
      </c>
      <c r="L484" s="102">
        <v>3</v>
      </c>
      <c r="M484" s="58">
        <f>L484*312</f>
        <v>936</v>
      </c>
      <c r="N484" s="23"/>
      <c r="O484" s="24" t="s">
        <v>32</v>
      </c>
    </row>
    <row r="485" s="1" customFormat="1" customHeight="1" spans="1:15">
      <c r="A485" s="58">
        <v>480</v>
      </c>
      <c r="B485" s="24" t="s">
        <v>23</v>
      </c>
      <c r="C485" s="24" t="s">
        <v>24</v>
      </c>
      <c r="D485" s="24" t="s">
        <v>25</v>
      </c>
      <c r="E485" s="24" t="s">
        <v>18594</v>
      </c>
      <c r="F485" s="58" t="s">
        <v>18595</v>
      </c>
      <c r="G485" s="58" t="s">
        <v>19081</v>
      </c>
      <c r="H485" s="58" t="s">
        <v>220</v>
      </c>
      <c r="I485" s="58" t="s">
        <v>3252</v>
      </c>
      <c r="J485" s="58" t="s">
        <v>18597</v>
      </c>
      <c r="K485" s="58" t="s">
        <v>31</v>
      </c>
      <c r="L485" s="102">
        <v>8</v>
      </c>
      <c r="M485" s="58">
        <f>L485*130</f>
        <v>1040</v>
      </c>
      <c r="N485" s="23"/>
      <c r="O485" s="24" t="s">
        <v>32</v>
      </c>
    </row>
    <row r="486" s="1" customFormat="1" customHeight="1" spans="1:15">
      <c r="A486" s="58">
        <v>481</v>
      </c>
      <c r="B486" s="24" t="s">
        <v>23</v>
      </c>
      <c r="C486" s="24" t="s">
        <v>24</v>
      </c>
      <c r="D486" s="24" t="s">
        <v>25</v>
      </c>
      <c r="E486" s="24" t="s">
        <v>18594</v>
      </c>
      <c r="F486" s="58" t="s">
        <v>18595</v>
      </c>
      <c r="G486" s="58" t="s">
        <v>6299</v>
      </c>
      <c r="H486" s="58" t="s">
        <v>220</v>
      </c>
      <c r="I486" s="58" t="s">
        <v>2605</v>
      </c>
      <c r="J486" s="58" t="s">
        <v>18597</v>
      </c>
      <c r="K486" s="58" t="s">
        <v>31</v>
      </c>
      <c r="L486" s="102">
        <v>2</v>
      </c>
      <c r="M486" s="58">
        <f>L486*312</f>
        <v>624</v>
      </c>
      <c r="N486" s="23"/>
      <c r="O486" s="24" t="s">
        <v>32</v>
      </c>
    </row>
    <row r="487" s="1" customFormat="1" customHeight="1" spans="1:15">
      <c r="A487" s="58">
        <v>482</v>
      </c>
      <c r="B487" s="24" t="s">
        <v>23</v>
      </c>
      <c r="C487" s="24" t="s">
        <v>24</v>
      </c>
      <c r="D487" s="24" t="s">
        <v>25</v>
      </c>
      <c r="E487" s="24" t="s">
        <v>18594</v>
      </c>
      <c r="F487" s="58" t="s">
        <v>18609</v>
      </c>
      <c r="G487" s="58" t="s">
        <v>19082</v>
      </c>
      <c r="H487" s="58" t="s">
        <v>194</v>
      </c>
      <c r="I487" s="58" t="s">
        <v>2557</v>
      </c>
      <c r="J487" s="58" t="s">
        <v>18611</v>
      </c>
      <c r="K487" s="58" t="s">
        <v>31</v>
      </c>
      <c r="L487" s="102">
        <v>1</v>
      </c>
      <c r="M487" s="58">
        <f t="shared" ref="M487:M494" si="21">L487*130</f>
        <v>130</v>
      </c>
      <c r="N487" s="23"/>
      <c r="O487" s="24" t="s">
        <v>32</v>
      </c>
    </row>
    <row r="488" s="1" customFormat="1" customHeight="1" spans="1:15">
      <c r="A488" s="58">
        <v>483</v>
      </c>
      <c r="B488" s="24" t="s">
        <v>23</v>
      </c>
      <c r="C488" s="24" t="s">
        <v>24</v>
      </c>
      <c r="D488" s="24" t="s">
        <v>25</v>
      </c>
      <c r="E488" s="24" t="s">
        <v>18594</v>
      </c>
      <c r="F488" s="58" t="s">
        <v>18664</v>
      </c>
      <c r="G488" s="58" t="s">
        <v>19083</v>
      </c>
      <c r="H488" s="58" t="s">
        <v>194</v>
      </c>
      <c r="I488" s="58" t="s">
        <v>2203</v>
      </c>
      <c r="J488" s="58" t="s">
        <v>18666</v>
      </c>
      <c r="K488" s="58" t="s">
        <v>31</v>
      </c>
      <c r="L488" s="102">
        <v>4</v>
      </c>
      <c r="M488" s="58">
        <f t="shared" si="21"/>
        <v>520</v>
      </c>
      <c r="N488" s="23"/>
      <c r="O488" s="24" t="s">
        <v>32</v>
      </c>
    </row>
    <row r="489" s="1" customFormat="1" customHeight="1" spans="1:15">
      <c r="A489" s="58">
        <v>484</v>
      </c>
      <c r="B489" s="24" t="s">
        <v>23</v>
      </c>
      <c r="C489" s="24" t="s">
        <v>24</v>
      </c>
      <c r="D489" s="24" t="s">
        <v>25</v>
      </c>
      <c r="E489" s="24" t="s">
        <v>18594</v>
      </c>
      <c r="F489" s="58" t="s">
        <v>18659</v>
      </c>
      <c r="G489" s="58" t="s">
        <v>19084</v>
      </c>
      <c r="H489" s="58" t="s">
        <v>18599</v>
      </c>
      <c r="I489" s="58" t="s">
        <v>2605</v>
      </c>
      <c r="J489" s="58" t="s">
        <v>18661</v>
      </c>
      <c r="K489" s="58" t="s">
        <v>31</v>
      </c>
      <c r="L489" s="102">
        <v>2</v>
      </c>
      <c r="M489" s="58">
        <f t="shared" si="21"/>
        <v>260</v>
      </c>
      <c r="N489" s="23"/>
      <c r="O489" s="24" t="s">
        <v>32</v>
      </c>
    </row>
    <row r="490" s="1" customFormat="1" customHeight="1" spans="1:15">
      <c r="A490" s="58">
        <v>485</v>
      </c>
      <c r="B490" s="24" t="s">
        <v>23</v>
      </c>
      <c r="C490" s="24" t="s">
        <v>24</v>
      </c>
      <c r="D490" s="24" t="s">
        <v>25</v>
      </c>
      <c r="E490" s="24" t="s">
        <v>18594</v>
      </c>
      <c r="F490" s="58" t="s">
        <v>18609</v>
      </c>
      <c r="G490" s="58" t="s">
        <v>19085</v>
      </c>
      <c r="H490" s="58" t="s">
        <v>194</v>
      </c>
      <c r="I490" s="58" t="s">
        <v>3169</v>
      </c>
      <c r="J490" s="58" t="s">
        <v>18611</v>
      </c>
      <c r="K490" s="58" t="s">
        <v>31</v>
      </c>
      <c r="L490" s="102">
        <v>5</v>
      </c>
      <c r="M490" s="58">
        <f t="shared" si="21"/>
        <v>650</v>
      </c>
      <c r="N490" s="23"/>
      <c r="O490" s="24" t="s">
        <v>32</v>
      </c>
    </row>
    <row r="491" s="1" customFormat="1" customHeight="1" spans="1:15">
      <c r="A491" s="58">
        <v>486</v>
      </c>
      <c r="B491" s="24" t="s">
        <v>23</v>
      </c>
      <c r="C491" s="24" t="s">
        <v>24</v>
      </c>
      <c r="D491" s="24" t="s">
        <v>25</v>
      </c>
      <c r="E491" s="24" t="s">
        <v>18594</v>
      </c>
      <c r="F491" s="58" t="s">
        <v>18595</v>
      </c>
      <c r="G491" s="58" t="s">
        <v>19086</v>
      </c>
      <c r="H491" s="58" t="s">
        <v>194</v>
      </c>
      <c r="I491" s="58" t="s">
        <v>1683</v>
      </c>
      <c r="J491" s="58" t="s">
        <v>18597</v>
      </c>
      <c r="K491" s="58" t="s">
        <v>31</v>
      </c>
      <c r="L491" s="102">
        <v>2</v>
      </c>
      <c r="M491" s="58">
        <f t="shared" si="21"/>
        <v>260</v>
      </c>
      <c r="N491" s="23"/>
      <c r="O491" s="24" t="s">
        <v>32</v>
      </c>
    </row>
    <row r="492" s="1" customFormat="1" customHeight="1" spans="1:15">
      <c r="A492" s="58">
        <v>487</v>
      </c>
      <c r="B492" s="24" t="s">
        <v>23</v>
      </c>
      <c r="C492" s="24" t="s">
        <v>24</v>
      </c>
      <c r="D492" s="24" t="s">
        <v>25</v>
      </c>
      <c r="E492" s="24" t="s">
        <v>18594</v>
      </c>
      <c r="F492" s="58" t="s">
        <v>18609</v>
      </c>
      <c r="G492" s="58" t="s">
        <v>19087</v>
      </c>
      <c r="H492" s="58" t="s">
        <v>194</v>
      </c>
      <c r="I492" s="58" t="s">
        <v>2203</v>
      </c>
      <c r="J492" s="58" t="s">
        <v>18611</v>
      </c>
      <c r="K492" s="58" t="s">
        <v>31</v>
      </c>
      <c r="L492" s="102">
        <v>4</v>
      </c>
      <c r="M492" s="58">
        <f t="shared" si="21"/>
        <v>520</v>
      </c>
      <c r="N492" s="23"/>
      <c r="O492" s="24" t="s">
        <v>32</v>
      </c>
    </row>
    <row r="493" s="1" customFormat="1" customHeight="1" spans="1:15">
      <c r="A493" s="58">
        <v>488</v>
      </c>
      <c r="B493" s="24" t="s">
        <v>23</v>
      </c>
      <c r="C493" s="24" t="s">
        <v>24</v>
      </c>
      <c r="D493" s="24" t="s">
        <v>25</v>
      </c>
      <c r="E493" s="24" t="s">
        <v>18594</v>
      </c>
      <c r="F493" s="58" t="s">
        <v>18595</v>
      </c>
      <c r="G493" s="58" t="s">
        <v>19088</v>
      </c>
      <c r="H493" s="58" t="s">
        <v>194</v>
      </c>
      <c r="I493" s="58" t="s">
        <v>3164</v>
      </c>
      <c r="J493" s="58" t="s">
        <v>18597</v>
      </c>
      <c r="K493" s="58" t="s">
        <v>31</v>
      </c>
      <c r="L493" s="102">
        <v>5</v>
      </c>
      <c r="M493" s="58">
        <f t="shared" si="21"/>
        <v>650</v>
      </c>
      <c r="N493" s="23"/>
      <c r="O493" s="24" t="s">
        <v>32</v>
      </c>
    </row>
    <row r="494" s="1" customFormat="1" customHeight="1" spans="1:15">
      <c r="A494" s="58">
        <v>489</v>
      </c>
      <c r="B494" s="24" t="s">
        <v>23</v>
      </c>
      <c r="C494" s="24" t="s">
        <v>24</v>
      </c>
      <c r="D494" s="24" t="s">
        <v>25</v>
      </c>
      <c r="E494" s="24" t="s">
        <v>18594</v>
      </c>
      <c r="F494" s="58" t="s">
        <v>18659</v>
      </c>
      <c r="G494" s="58" t="s">
        <v>19089</v>
      </c>
      <c r="H494" s="58" t="s">
        <v>194</v>
      </c>
      <c r="I494" s="58" t="s">
        <v>1683</v>
      </c>
      <c r="J494" s="58" t="s">
        <v>18661</v>
      </c>
      <c r="K494" s="58" t="s">
        <v>31</v>
      </c>
      <c r="L494" s="102">
        <v>3</v>
      </c>
      <c r="M494" s="58">
        <f t="shared" si="21"/>
        <v>390</v>
      </c>
      <c r="N494" s="23"/>
      <c r="O494" s="24" t="s">
        <v>32</v>
      </c>
    </row>
    <row r="495" s="1" customFormat="1" customHeight="1" spans="1:15">
      <c r="A495" s="58">
        <v>490</v>
      </c>
      <c r="B495" s="24" t="s">
        <v>23</v>
      </c>
      <c r="C495" s="24" t="s">
        <v>24</v>
      </c>
      <c r="D495" s="24" t="s">
        <v>25</v>
      </c>
      <c r="E495" s="24" t="s">
        <v>18594</v>
      </c>
      <c r="F495" s="58" t="s">
        <v>18643</v>
      </c>
      <c r="G495" s="58" t="s">
        <v>19090</v>
      </c>
      <c r="H495" s="58" t="s">
        <v>51</v>
      </c>
      <c r="I495" s="58" t="s">
        <v>1683</v>
      </c>
      <c r="J495" s="58" t="s">
        <v>18645</v>
      </c>
      <c r="K495" s="58" t="s">
        <v>31</v>
      </c>
      <c r="L495" s="102">
        <v>3</v>
      </c>
      <c r="M495" s="58">
        <f>L495*312</f>
        <v>936</v>
      </c>
      <c r="N495" s="23"/>
      <c r="O495" s="24" t="s">
        <v>32</v>
      </c>
    </row>
    <row r="496" s="1" customFormat="1" customHeight="1" spans="1:15">
      <c r="A496" s="58">
        <v>491</v>
      </c>
      <c r="B496" s="24" t="s">
        <v>23</v>
      </c>
      <c r="C496" s="24" t="s">
        <v>24</v>
      </c>
      <c r="D496" s="24" t="s">
        <v>25</v>
      </c>
      <c r="E496" s="24" t="s">
        <v>18594</v>
      </c>
      <c r="F496" s="58" t="s">
        <v>18639</v>
      </c>
      <c r="G496" s="58" t="s">
        <v>19091</v>
      </c>
      <c r="H496" s="58" t="s">
        <v>194</v>
      </c>
      <c r="I496" s="58" t="s">
        <v>2203</v>
      </c>
      <c r="J496" s="58" t="s">
        <v>18641</v>
      </c>
      <c r="K496" s="58" t="s">
        <v>31</v>
      </c>
      <c r="L496" s="102">
        <v>2</v>
      </c>
      <c r="M496" s="58">
        <f t="shared" ref="M496:M505" si="22">L496*130</f>
        <v>260</v>
      </c>
      <c r="N496" s="23"/>
      <c r="O496" s="24" t="s">
        <v>32</v>
      </c>
    </row>
    <row r="497" s="1" customFormat="1" customHeight="1" spans="1:15">
      <c r="A497" s="58">
        <v>492</v>
      </c>
      <c r="B497" s="24" t="s">
        <v>23</v>
      </c>
      <c r="C497" s="24" t="s">
        <v>24</v>
      </c>
      <c r="D497" s="24" t="s">
        <v>25</v>
      </c>
      <c r="E497" s="24" t="s">
        <v>18594</v>
      </c>
      <c r="F497" s="58" t="s">
        <v>18659</v>
      </c>
      <c r="G497" s="58" t="s">
        <v>19092</v>
      </c>
      <c r="H497" s="58" t="s">
        <v>194</v>
      </c>
      <c r="I497" s="58" t="s">
        <v>3169</v>
      </c>
      <c r="J497" s="58" t="s">
        <v>18661</v>
      </c>
      <c r="K497" s="58" t="s">
        <v>31</v>
      </c>
      <c r="L497" s="102">
        <v>5</v>
      </c>
      <c r="M497" s="58">
        <f t="shared" si="22"/>
        <v>650</v>
      </c>
      <c r="N497" s="23"/>
      <c r="O497" s="24" t="s">
        <v>32</v>
      </c>
    </row>
    <row r="498" s="1" customFormat="1" customHeight="1" spans="1:15">
      <c r="A498" s="58">
        <v>493</v>
      </c>
      <c r="B498" s="24" t="s">
        <v>23</v>
      </c>
      <c r="C498" s="24" t="s">
        <v>24</v>
      </c>
      <c r="D498" s="24" t="s">
        <v>25</v>
      </c>
      <c r="E498" s="24" t="s">
        <v>18594</v>
      </c>
      <c r="F498" s="58" t="s">
        <v>18664</v>
      </c>
      <c r="G498" s="58" t="s">
        <v>19093</v>
      </c>
      <c r="H498" s="58" t="s">
        <v>194</v>
      </c>
      <c r="I498" s="58" t="s">
        <v>2203</v>
      </c>
      <c r="J498" s="58" t="s">
        <v>18666</v>
      </c>
      <c r="K498" s="58" t="s">
        <v>31</v>
      </c>
      <c r="L498" s="102">
        <v>3</v>
      </c>
      <c r="M498" s="58">
        <f t="shared" si="22"/>
        <v>390</v>
      </c>
      <c r="N498" s="23"/>
      <c r="O498" s="24" t="s">
        <v>32</v>
      </c>
    </row>
    <row r="499" s="1" customFormat="1" customHeight="1" spans="1:15">
      <c r="A499" s="58">
        <v>494</v>
      </c>
      <c r="B499" s="24" t="s">
        <v>23</v>
      </c>
      <c r="C499" s="24" t="s">
        <v>24</v>
      </c>
      <c r="D499" s="24" t="s">
        <v>25</v>
      </c>
      <c r="E499" s="24" t="s">
        <v>18594</v>
      </c>
      <c r="F499" s="58" t="s">
        <v>18643</v>
      </c>
      <c r="G499" s="58" t="s">
        <v>19094</v>
      </c>
      <c r="H499" s="58" t="s">
        <v>194</v>
      </c>
      <c r="I499" s="58" t="s">
        <v>2605</v>
      </c>
      <c r="J499" s="58" t="s">
        <v>18645</v>
      </c>
      <c r="K499" s="58" t="s">
        <v>31</v>
      </c>
      <c r="L499" s="102">
        <v>2</v>
      </c>
      <c r="M499" s="58">
        <f t="shared" si="22"/>
        <v>260</v>
      </c>
      <c r="N499" s="23"/>
      <c r="O499" s="24" t="s">
        <v>32</v>
      </c>
    </row>
    <row r="500" s="1" customFormat="1" customHeight="1" spans="1:15">
      <c r="A500" s="58">
        <v>495</v>
      </c>
      <c r="B500" s="24" t="s">
        <v>23</v>
      </c>
      <c r="C500" s="24" t="s">
        <v>24</v>
      </c>
      <c r="D500" s="24" t="s">
        <v>25</v>
      </c>
      <c r="E500" s="24" t="s">
        <v>18594</v>
      </c>
      <c r="F500" s="58" t="s">
        <v>18659</v>
      </c>
      <c r="G500" s="58" t="s">
        <v>19095</v>
      </c>
      <c r="H500" s="58" t="s">
        <v>194</v>
      </c>
      <c r="I500" s="58" t="s">
        <v>3169</v>
      </c>
      <c r="J500" s="58" t="s">
        <v>18661</v>
      </c>
      <c r="K500" s="58" t="s">
        <v>31</v>
      </c>
      <c r="L500" s="102">
        <v>5</v>
      </c>
      <c r="M500" s="58">
        <f t="shared" si="22"/>
        <v>650</v>
      </c>
      <c r="N500" s="23"/>
      <c r="O500" s="24" t="s">
        <v>32</v>
      </c>
    </row>
    <row r="501" s="1" customFormat="1" customHeight="1" spans="1:15">
      <c r="A501" s="58">
        <v>496</v>
      </c>
      <c r="B501" s="24" t="s">
        <v>23</v>
      </c>
      <c r="C501" s="24" t="s">
        <v>24</v>
      </c>
      <c r="D501" s="24" t="s">
        <v>25</v>
      </c>
      <c r="E501" s="24" t="s">
        <v>18594</v>
      </c>
      <c r="F501" s="58" t="s">
        <v>18649</v>
      </c>
      <c r="G501" s="58" t="s">
        <v>19096</v>
      </c>
      <c r="H501" s="58" t="s">
        <v>18599</v>
      </c>
      <c r="I501" s="58" t="s">
        <v>2605</v>
      </c>
      <c r="J501" s="58" t="s">
        <v>18651</v>
      </c>
      <c r="K501" s="58" t="s">
        <v>31</v>
      </c>
      <c r="L501" s="102">
        <v>2</v>
      </c>
      <c r="M501" s="58">
        <f t="shared" si="22"/>
        <v>260</v>
      </c>
      <c r="N501" s="23"/>
      <c r="O501" s="24" t="s">
        <v>32</v>
      </c>
    </row>
    <row r="502" s="1" customFormat="1" customHeight="1" spans="1:15">
      <c r="A502" s="58">
        <v>497</v>
      </c>
      <c r="B502" s="24" t="s">
        <v>23</v>
      </c>
      <c r="C502" s="24" t="s">
        <v>24</v>
      </c>
      <c r="D502" s="24" t="s">
        <v>25</v>
      </c>
      <c r="E502" s="24" t="s">
        <v>18594</v>
      </c>
      <c r="F502" s="58" t="s">
        <v>18723</v>
      </c>
      <c r="G502" s="58" t="s">
        <v>19097</v>
      </c>
      <c r="H502" s="58" t="s">
        <v>18599</v>
      </c>
      <c r="I502" s="58" t="s">
        <v>1683</v>
      </c>
      <c r="J502" s="58" t="s">
        <v>18725</v>
      </c>
      <c r="K502" s="58" t="s">
        <v>31</v>
      </c>
      <c r="L502" s="102">
        <v>3</v>
      </c>
      <c r="M502" s="58">
        <f t="shared" si="22"/>
        <v>390</v>
      </c>
      <c r="N502" s="23"/>
      <c r="O502" s="24" t="s">
        <v>32</v>
      </c>
    </row>
    <row r="503" s="1" customFormat="1" customHeight="1" spans="1:15">
      <c r="A503" s="58">
        <v>498</v>
      </c>
      <c r="B503" s="24" t="s">
        <v>23</v>
      </c>
      <c r="C503" s="24" t="s">
        <v>24</v>
      </c>
      <c r="D503" s="24" t="s">
        <v>25</v>
      </c>
      <c r="E503" s="24" t="s">
        <v>18594</v>
      </c>
      <c r="F503" s="58" t="s">
        <v>18659</v>
      </c>
      <c r="G503" s="58" t="s">
        <v>19098</v>
      </c>
      <c r="H503" s="58" t="s">
        <v>194</v>
      </c>
      <c r="I503" s="58" t="s">
        <v>3169</v>
      </c>
      <c r="J503" s="58" t="s">
        <v>18661</v>
      </c>
      <c r="K503" s="58" t="s">
        <v>31</v>
      </c>
      <c r="L503" s="102">
        <v>5</v>
      </c>
      <c r="M503" s="58">
        <f t="shared" si="22"/>
        <v>650</v>
      </c>
      <c r="N503" s="23"/>
      <c r="O503" s="24" t="s">
        <v>32</v>
      </c>
    </row>
    <row r="504" s="1" customFormat="1" customHeight="1" spans="1:15">
      <c r="A504" s="58">
        <v>499</v>
      </c>
      <c r="B504" s="24" t="s">
        <v>23</v>
      </c>
      <c r="C504" s="24" t="s">
        <v>24</v>
      </c>
      <c r="D504" s="24" t="s">
        <v>25</v>
      </c>
      <c r="E504" s="24" t="s">
        <v>18594</v>
      </c>
      <c r="F504" s="58" t="s">
        <v>18664</v>
      </c>
      <c r="G504" s="58" t="s">
        <v>19099</v>
      </c>
      <c r="H504" s="58" t="s">
        <v>194</v>
      </c>
      <c r="I504" s="58" t="s">
        <v>1683</v>
      </c>
      <c r="J504" s="58" t="s">
        <v>18666</v>
      </c>
      <c r="K504" s="58" t="s">
        <v>31</v>
      </c>
      <c r="L504" s="102">
        <v>3</v>
      </c>
      <c r="M504" s="58">
        <f t="shared" si="22"/>
        <v>390</v>
      </c>
      <c r="N504" s="23"/>
      <c r="O504" s="24" t="s">
        <v>32</v>
      </c>
    </row>
    <row r="505" s="1" customFormat="1" customHeight="1" spans="1:15">
      <c r="A505" s="58">
        <v>500</v>
      </c>
      <c r="B505" s="24" t="s">
        <v>23</v>
      </c>
      <c r="C505" s="24" t="s">
        <v>24</v>
      </c>
      <c r="D505" s="24" t="s">
        <v>25</v>
      </c>
      <c r="E505" s="24" t="s">
        <v>18594</v>
      </c>
      <c r="F505" s="58" t="s">
        <v>18649</v>
      </c>
      <c r="G505" s="58" t="s">
        <v>19100</v>
      </c>
      <c r="H505" s="58" t="s">
        <v>18599</v>
      </c>
      <c r="I505" s="58" t="s">
        <v>2605</v>
      </c>
      <c r="J505" s="58" t="s">
        <v>18651</v>
      </c>
      <c r="K505" s="58" t="s">
        <v>31</v>
      </c>
      <c r="L505" s="102">
        <v>2</v>
      </c>
      <c r="M505" s="58">
        <f t="shared" si="22"/>
        <v>260</v>
      </c>
      <c r="N505" s="23"/>
      <c r="O505" s="24" t="s">
        <v>32</v>
      </c>
    </row>
    <row r="506" s="1" customFormat="1" customHeight="1" spans="1:15">
      <c r="A506" s="58">
        <v>501</v>
      </c>
      <c r="B506" s="24" t="s">
        <v>23</v>
      </c>
      <c r="C506" s="24" t="s">
        <v>24</v>
      </c>
      <c r="D506" s="24" t="s">
        <v>25</v>
      </c>
      <c r="E506" s="24" t="s">
        <v>18594</v>
      </c>
      <c r="F506" s="58" t="s">
        <v>18595</v>
      </c>
      <c r="G506" s="58" t="s">
        <v>19101</v>
      </c>
      <c r="H506" s="58" t="s">
        <v>47</v>
      </c>
      <c r="I506" s="58" t="s">
        <v>2557</v>
      </c>
      <c r="J506" s="58" t="s">
        <v>18597</v>
      </c>
      <c r="K506" s="58" t="s">
        <v>31</v>
      </c>
      <c r="L506" s="102">
        <v>1</v>
      </c>
      <c r="M506" s="58">
        <f>L506*468</f>
        <v>468</v>
      </c>
      <c r="N506" s="23"/>
      <c r="O506" s="24" t="s">
        <v>32</v>
      </c>
    </row>
    <row r="507" s="1" customFormat="1" customHeight="1" spans="1:15">
      <c r="A507" s="58">
        <v>502</v>
      </c>
      <c r="B507" s="24" t="s">
        <v>23</v>
      </c>
      <c r="C507" s="24" t="s">
        <v>24</v>
      </c>
      <c r="D507" s="24" t="s">
        <v>25</v>
      </c>
      <c r="E507" s="24" t="s">
        <v>18594</v>
      </c>
      <c r="F507" s="58" t="s">
        <v>18643</v>
      </c>
      <c r="G507" s="58" t="s">
        <v>19102</v>
      </c>
      <c r="H507" s="58" t="s">
        <v>194</v>
      </c>
      <c r="I507" s="58" t="s">
        <v>3164</v>
      </c>
      <c r="J507" s="58" t="s">
        <v>18645</v>
      </c>
      <c r="K507" s="58" t="s">
        <v>31</v>
      </c>
      <c r="L507" s="102">
        <v>6</v>
      </c>
      <c r="M507" s="58">
        <f t="shared" ref="M507:M538" si="23">L507*130</f>
        <v>780</v>
      </c>
      <c r="N507" s="23"/>
      <c r="O507" s="24" t="s">
        <v>32</v>
      </c>
    </row>
    <row r="508" s="1" customFormat="1" customHeight="1" spans="1:15">
      <c r="A508" s="58">
        <v>503</v>
      </c>
      <c r="B508" s="24" t="s">
        <v>23</v>
      </c>
      <c r="C508" s="24" t="s">
        <v>24</v>
      </c>
      <c r="D508" s="24" t="s">
        <v>25</v>
      </c>
      <c r="E508" s="24" t="s">
        <v>18594</v>
      </c>
      <c r="F508" s="58" t="s">
        <v>18659</v>
      </c>
      <c r="G508" s="58" t="s">
        <v>19103</v>
      </c>
      <c r="H508" s="58" t="s">
        <v>194</v>
      </c>
      <c r="I508" s="58" t="s">
        <v>3164</v>
      </c>
      <c r="J508" s="58" t="s">
        <v>18661</v>
      </c>
      <c r="K508" s="58" t="s">
        <v>31</v>
      </c>
      <c r="L508" s="102">
        <v>6</v>
      </c>
      <c r="M508" s="58">
        <f t="shared" si="23"/>
        <v>780</v>
      </c>
      <c r="N508" s="23"/>
      <c r="O508" s="24" t="s">
        <v>32</v>
      </c>
    </row>
    <row r="509" s="1" customFormat="1" customHeight="1" spans="1:15">
      <c r="A509" s="58">
        <v>504</v>
      </c>
      <c r="B509" s="24" t="s">
        <v>23</v>
      </c>
      <c r="C509" s="24" t="s">
        <v>24</v>
      </c>
      <c r="D509" s="24" t="s">
        <v>25</v>
      </c>
      <c r="E509" s="24" t="s">
        <v>18594</v>
      </c>
      <c r="F509" s="58" t="s">
        <v>18723</v>
      </c>
      <c r="G509" s="58" t="s">
        <v>19104</v>
      </c>
      <c r="H509" s="58" t="s">
        <v>194</v>
      </c>
      <c r="I509" s="58" t="s">
        <v>1683</v>
      </c>
      <c r="J509" s="58" t="s">
        <v>18725</v>
      </c>
      <c r="K509" s="58" t="s">
        <v>31</v>
      </c>
      <c r="L509" s="102">
        <v>3</v>
      </c>
      <c r="M509" s="58">
        <f t="shared" si="23"/>
        <v>390</v>
      </c>
      <c r="N509" s="23"/>
      <c r="O509" s="24" t="s">
        <v>32</v>
      </c>
    </row>
    <row r="510" s="1" customFormat="1" customHeight="1" spans="1:15">
      <c r="A510" s="58">
        <v>505</v>
      </c>
      <c r="B510" s="24" t="s">
        <v>23</v>
      </c>
      <c r="C510" s="24" t="s">
        <v>24</v>
      </c>
      <c r="D510" s="24" t="s">
        <v>25</v>
      </c>
      <c r="E510" s="24" t="s">
        <v>18594</v>
      </c>
      <c r="F510" s="58" t="s">
        <v>18639</v>
      </c>
      <c r="G510" s="102" t="s">
        <v>19105</v>
      </c>
      <c r="H510" s="58" t="s">
        <v>194</v>
      </c>
      <c r="I510" s="58" t="s">
        <v>3164</v>
      </c>
      <c r="J510" s="58" t="s">
        <v>18641</v>
      </c>
      <c r="K510" s="58" t="s">
        <v>31</v>
      </c>
      <c r="L510" s="102">
        <v>4</v>
      </c>
      <c r="M510" s="58">
        <f t="shared" si="23"/>
        <v>520</v>
      </c>
      <c r="N510" s="104"/>
      <c r="O510" s="24" t="s">
        <v>32</v>
      </c>
    </row>
    <row r="511" s="1" customFormat="1" customHeight="1" spans="1:15">
      <c r="A511" s="58">
        <v>506</v>
      </c>
      <c r="B511" s="24" t="s">
        <v>23</v>
      </c>
      <c r="C511" s="24" t="s">
        <v>24</v>
      </c>
      <c r="D511" s="24" t="s">
        <v>25</v>
      </c>
      <c r="E511" s="24" t="s">
        <v>18594</v>
      </c>
      <c r="F511" s="58" t="s">
        <v>18643</v>
      </c>
      <c r="G511" s="58" t="s">
        <v>19106</v>
      </c>
      <c r="H511" s="58" t="s">
        <v>194</v>
      </c>
      <c r="I511" s="58" t="s">
        <v>1683</v>
      </c>
      <c r="J511" s="58" t="s">
        <v>18645</v>
      </c>
      <c r="K511" s="58" t="s">
        <v>31</v>
      </c>
      <c r="L511" s="102">
        <v>3</v>
      </c>
      <c r="M511" s="58">
        <f t="shared" si="23"/>
        <v>390</v>
      </c>
      <c r="N511" s="23"/>
      <c r="O511" s="24" t="s">
        <v>32</v>
      </c>
    </row>
    <row r="512" s="1" customFormat="1" customHeight="1" spans="1:15">
      <c r="A512" s="58">
        <v>507</v>
      </c>
      <c r="B512" s="24" t="s">
        <v>23</v>
      </c>
      <c r="C512" s="24" t="s">
        <v>24</v>
      </c>
      <c r="D512" s="24" t="s">
        <v>25</v>
      </c>
      <c r="E512" s="24" t="s">
        <v>18594</v>
      </c>
      <c r="F512" s="58" t="s">
        <v>18659</v>
      </c>
      <c r="G512" s="58" t="s">
        <v>19107</v>
      </c>
      <c r="H512" s="58" t="s">
        <v>194</v>
      </c>
      <c r="I512" s="58" t="s">
        <v>3169</v>
      </c>
      <c r="J512" s="58" t="s">
        <v>18661</v>
      </c>
      <c r="K512" s="58" t="s">
        <v>31</v>
      </c>
      <c r="L512" s="102">
        <v>5</v>
      </c>
      <c r="M512" s="58">
        <f t="shared" si="23"/>
        <v>650</v>
      </c>
      <c r="N512" s="23"/>
      <c r="O512" s="24" t="s">
        <v>32</v>
      </c>
    </row>
    <row r="513" s="1" customFormat="1" customHeight="1" spans="1:15">
      <c r="A513" s="58">
        <v>508</v>
      </c>
      <c r="B513" s="24" t="s">
        <v>23</v>
      </c>
      <c r="C513" s="24" t="s">
        <v>24</v>
      </c>
      <c r="D513" s="24" t="s">
        <v>25</v>
      </c>
      <c r="E513" s="24" t="s">
        <v>18594</v>
      </c>
      <c r="F513" s="58" t="s">
        <v>18659</v>
      </c>
      <c r="G513" s="58" t="s">
        <v>19108</v>
      </c>
      <c r="H513" s="58" t="s">
        <v>194</v>
      </c>
      <c r="I513" s="58" t="s">
        <v>3164</v>
      </c>
      <c r="J513" s="58" t="s">
        <v>18661</v>
      </c>
      <c r="K513" s="58" t="s">
        <v>31</v>
      </c>
      <c r="L513" s="102">
        <v>6</v>
      </c>
      <c r="M513" s="58">
        <f t="shared" si="23"/>
        <v>780</v>
      </c>
      <c r="N513" s="23"/>
      <c r="O513" s="24" t="s">
        <v>32</v>
      </c>
    </row>
    <row r="514" s="1" customFormat="1" customHeight="1" spans="1:15">
      <c r="A514" s="58">
        <v>509</v>
      </c>
      <c r="B514" s="24" t="s">
        <v>23</v>
      </c>
      <c r="C514" s="24" t="s">
        <v>24</v>
      </c>
      <c r="D514" s="24" t="s">
        <v>25</v>
      </c>
      <c r="E514" s="24" t="s">
        <v>18594</v>
      </c>
      <c r="F514" s="58" t="s">
        <v>18659</v>
      </c>
      <c r="G514" s="58" t="s">
        <v>19109</v>
      </c>
      <c r="H514" s="58" t="s">
        <v>194</v>
      </c>
      <c r="I514" s="58" t="s">
        <v>2203</v>
      </c>
      <c r="J514" s="58" t="s">
        <v>18661</v>
      </c>
      <c r="K514" s="58" t="s">
        <v>31</v>
      </c>
      <c r="L514" s="102">
        <v>4</v>
      </c>
      <c r="M514" s="58">
        <f t="shared" si="23"/>
        <v>520</v>
      </c>
      <c r="N514" s="23"/>
      <c r="O514" s="24" t="s">
        <v>32</v>
      </c>
    </row>
    <row r="515" s="1" customFormat="1" customHeight="1" spans="1:15">
      <c r="A515" s="58">
        <v>510</v>
      </c>
      <c r="B515" s="24" t="s">
        <v>23</v>
      </c>
      <c r="C515" s="24" t="s">
        <v>24</v>
      </c>
      <c r="D515" s="24" t="s">
        <v>25</v>
      </c>
      <c r="E515" s="24" t="s">
        <v>18594</v>
      </c>
      <c r="F515" s="58" t="s">
        <v>18659</v>
      </c>
      <c r="G515" s="58" t="s">
        <v>19110</v>
      </c>
      <c r="H515" s="58" t="s">
        <v>194</v>
      </c>
      <c r="I515" s="58" t="s">
        <v>3169</v>
      </c>
      <c r="J515" s="58" t="s">
        <v>18661</v>
      </c>
      <c r="K515" s="58" t="s">
        <v>31</v>
      </c>
      <c r="L515" s="102">
        <v>5</v>
      </c>
      <c r="M515" s="58">
        <f t="shared" si="23"/>
        <v>650</v>
      </c>
      <c r="N515" s="23"/>
      <c r="O515" s="24" t="s">
        <v>32</v>
      </c>
    </row>
    <row r="516" s="1" customFormat="1" customHeight="1" spans="1:15">
      <c r="A516" s="58">
        <v>511</v>
      </c>
      <c r="B516" s="24" t="s">
        <v>23</v>
      </c>
      <c r="C516" s="24" t="s">
        <v>24</v>
      </c>
      <c r="D516" s="24" t="s">
        <v>25</v>
      </c>
      <c r="E516" s="24" t="s">
        <v>18594</v>
      </c>
      <c r="F516" s="58" t="s">
        <v>18639</v>
      </c>
      <c r="G516" s="58" t="s">
        <v>19111</v>
      </c>
      <c r="H516" s="58" t="s">
        <v>194</v>
      </c>
      <c r="I516" s="58" t="s">
        <v>3164</v>
      </c>
      <c r="J516" s="58" t="s">
        <v>18641</v>
      </c>
      <c r="K516" s="58" t="s">
        <v>31</v>
      </c>
      <c r="L516" s="102">
        <v>6</v>
      </c>
      <c r="M516" s="58">
        <f t="shared" si="23"/>
        <v>780</v>
      </c>
      <c r="N516" s="23"/>
      <c r="O516" s="24" t="s">
        <v>32</v>
      </c>
    </row>
    <row r="517" s="1" customFormat="1" customHeight="1" spans="1:15">
      <c r="A517" s="58">
        <v>512</v>
      </c>
      <c r="B517" s="24" t="s">
        <v>23</v>
      </c>
      <c r="C517" s="24" t="s">
        <v>24</v>
      </c>
      <c r="D517" s="24" t="s">
        <v>25</v>
      </c>
      <c r="E517" s="24" t="s">
        <v>18594</v>
      </c>
      <c r="F517" s="58" t="s">
        <v>18659</v>
      </c>
      <c r="G517" s="58" t="s">
        <v>19112</v>
      </c>
      <c r="H517" s="58" t="s">
        <v>194</v>
      </c>
      <c r="I517" s="58" t="s">
        <v>2203</v>
      </c>
      <c r="J517" s="58" t="s">
        <v>18661</v>
      </c>
      <c r="K517" s="58" t="s">
        <v>31</v>
      </c>
      <c r="L517" s="102">
        <v>4</v>
      </c>
      <c r="M517" s="58">
        <f t="shared" si="23"/>
        <v>520</v>
      </c>
      <c r="N517" s="23"/>
      <c r="O517" s="24" t="s">
        <v>32</v>
      </c>
    </row>
    <row r="518" s="1" customFormat="1" customHeight="1" spans="1:15">
      <c r="A518" s="58">
        <v>513</v>
      </c>
      <c r="B518" s="24" t="s">
        <v>23</v>
      </c>
      <c r="C518" s="24" t="s">
        <v>24</v>
      </c>
      <c r="D518" s="24" t="s">
        <v>25</v>
      </c>
      <c r="E518" s="24" t="s">
        <v>18594</v>
      </c>
      <c r="F518" s="58" t="s">
        <v>18912</v>
      </c>
      <c r="G518" s="58" t="s">
        <v>19113</v>
      </c>
      <c r="H518" s="58" t="s">
        <v>18599</v>
      </c>
      <c r="I518" s="58" t="s">
        <v>2203</v>
      </c>
      <c r="J518" s="58" t="s">
        <v>18914</v>
      </c>
      <c r="K518" s="58" t="s">
        <v>31</v>
      </c>
      <c r="L518" s="102">
        <v>3</v>
      </c>
      <c r="M518" s="58">
        <f t="shared" si="23"/>
        <v>390</v>
      </c>
      <c r="N518" s="23"/>
      <c r="O518" s="24" t="s">
        <v>32</v>
      </c>
    </row>
    <row r="519" s="1" customFormat="1" customHeight="1" spans="1:15">
      <c r="A519" s="58">
        <v>514</v>
      </c>
      <c r="B519" s="24" t="s">
        <v>23</v>
      </c>
      <c r="C519" s="24" t="s">
        <v>24</v>
      </c>
      <c r="D519" s="24" t="s">
        <v>25</v>
      </c>
      <c r="E519" s="24" t="s">
        <v>18594</v>
      </c>
      <c r="F519" s="58" t="s">
        <v>18659</v>
      </c>
      <c r="G519" s="58" t="s">
        <v>19114</v>
      </c>
      <c r="H519" s="58" t="s">
        <v>194</v>
      </c>
      <c r="I519" s="58" t="s">
        <v>2203</v>
      </c>
      <c r="J519" s="58" t="s">
        <v>18661</v>
      </c>
      <c r="K519" s="58" t="s">
        <v>31</v>
      </c>
      <c r="L519" s="102">
        <v>4</v>
      </c>
      <c r="M519" s="58">
        <f t="shared" si="23"/>
        <v>520</v>
      </c>
      <c r="N519" s="23"/>
      <c r="O519" s="24" t="s">
        <v>32</v>
      </c>
    </row>
    <row r="520" s="1" customFormat="1" customHeight="1" spans="1:15">
      <c r="A520" s="58">
        <v>515</v>
      </c>
      <c r="B520" s="24" t="s">
        <v>23</v>
      </c>
      <c r="C520" s="24" t="s">
        <v>24</v>
      </c>
      <c r="D520" s="24" t="s">
        <v>25</v>
      </c>
      <c r="E520" s="24" t="s">
        <v>18594</v>
      </c>
      <c r="F520" s="58" t="s">
        <v>18659</v>
      </c>
      <c r="G520" s="58" t="s">
        <v>19115</v>
      </c>
      <c r="H520" s="58" t="s">
        <v>194</v>
      </c>
      <c r="I520" s="58" t="s">
        <v>2203</v>
      </c>
      <c r="J520" s="58" t="s">
        <v>18661</v>
      </c>
      <c r="K520" s="58" t="s">
        <v>31</v>
      </c>
      <c r="L520" s="102">
        <v>4</v>
      </c>
      <c r="M520" s="58">
        <f t="shared" si="23"/>
        <v>520</v>
      </c>
      <c r="N520" s="23"/>
      <c r="O520" s="24" t="s">
        <v>32</v>
      </c>
    </row>
    <row r="521" s="1" customFormat="1" customHeight="1" spans="1:15">
      <c r="A521" s="58">
        <v>516</v>
      </c>
      <c r="B521" s="24" t="s">
        <v>23</v>
      </c>
      <c r="C521" s="24" t="s">
        <v>24</v>
      </c>
      <c r="D521" s="24" t="s">
        <v>25</v>
      </c>
      <c r="E521" s="24" t="s">
        <v>18594</v>
      </c>
      <c r="F521" s="58" t="s">
        <v>18659</v>
      </c>
      <c r="G521" s="58" t="s">
        <v>19116</v>
      </c>
      <c r="H521" s="58" t="s">
        <v>194</v>
      </c>
      <c r="I521" s="58" t="s">
        <v>3169</v>
      </c>
      <c r="J521" s="58" t="s">
        <v>18661</v>
      </c>
      <c r="K521" s="58" t="s">
        <v>31</v>
      </c>
      <c r="L521" s="102">
        <v>5</v>
      </c>
      <c r="M521" s="58">
        <f t="shared" si="23"/>
        <v>650</v>
      </c>
      <c r="N521" s="23"/>
      <c r="O521" s="24" t="s">
        <v>32</v>
      </c>
    </row>
    <row r="522" s="1" customFormat="1" customHeight="1" spans="1:15">
      <c r="A522" s="58">
        <v>517</v>
      </c>
      <c r="B522" s="24" t="s">
        <v>23</v>
      </c>
      <c r="C522" s="24" t="s">
        <v>24</v>
      </c>
      <c r="D522" s="24" t="s">
        <v>25</v>
      </c>
      <c r="E522" s="24" t="s">
        <v>18594</v>
      </c>
      <c r="F522" s="58" t="s">
        <v>18664</v>
      </c>
      <c r="G522" s="58" t="s">
        <v>19117</v>
      </c>
      <c r="H522" s="58" t="s">
        <v>194</v>
      </c>
      <c r="I522" s="58" t="s">
        <v>2203</v>
      </c>
      <c r="J522" s="58" t="s">
        <v>18666</v>
      </c>
      <c r="K522" s="58" t="s">
        <v>31</v>
      </c>
      <c r="L522" s="102">
        <v>4</v>
      </c>
      <c r="M522" s="58">
        <f t="shared" si="23"/>
        <v>520</v>
      </c>
      <c r="N522" s="23"/>
      <c r="O522" s="24" t="s">
        <v>32</v>
      </c>
    </row>
    <row r="523" s="1" customFormat="1" customHeight="1" spans="1:15">
      <c r="A523" s="58">
        <v>518</v>
      </c>
      <c r="B523" s="24" t="s">
        <v>23</v>
      </c>
      <c r="C523" s="24" t="s">
        <v>24</v>
      </c>
      <c r="D523" s="24" t="s">
        <v>25</v>
      </c>
      <c r="E523" s="24" t="s">
        <v>18594</v>
      </c>
      <c r="F523" s="58" t="s">
        <v>18659</v>
      </c>
      <c r="G523" s="58" t="s">
        <v>19118</v>
      </c>
      <c r="H523" s="58" t="s">
        <v>18599</v>
      </c>
      <c r="I523" s="58" t="s">
        <v>2203</v>
      </c>
      <c r="J523" s="58" t="s">
        <v>18661</v>
      </c>
      <c r="K523" s="58" t="s">
        <v>31</v>
      </c>
      <c r="L523" s="102">
        <v>4</v>
      </c>
      <c r="M523" s="58">
        <f t="shared" si="23"/>
        <v>520</v>
      </c>
      <c r="N523" s="23"/>
      <c r="O523" s="24" t="s">
        <v>32</v>
      </c>
    </row>
    <row r="524" s="1" customFormat="1" customHeight="1" spans="1:15">
      <c r="A524" s="58">
        <v>519</v>
      </c>
      <c r="B524" s="24" t="s">
        <v>23</v>
      </c>
      <c r="C524" s="24" t="s">
        <v>24</v>
      </c>
      <c r="D524" s="24" t="s">
        <v>25</v>
      </c>
      <c r="E524" s="24" t="s">
        <v>18594</v>
      </c>
      <c r="F524" s="58" t="s">
        <v>18643</v>
      </c>
      <c r="G524" s="58" t="s">
        <v>19119</v>
      </c>
      <c r="H524" s="58" t="s">
        <v>18599</v>
      </c>
      <c r="I524" s="58" t="s">
        <v>1683</v>
      </c>
      <c r="J524" s="58" t="s">
        <v>18645</v>
      </c>
      <c r="K524" s="58" t="s">
        <v>31</v>
      </c>
      <c r="L524" s="102">
        <v>3</v>
      </c>
      <c r="M524" s="58">
        <f t="shared" si="23"/>
        <v>390</v>
      </c>
      <c r="N524" s="23"/>
      <c r="O524" s="24" t="s">
        <v>32</v>
      </c>
    </row>
    <row r="525" s="1" customFormat="1" customHeight="1" spans="1:15">
      <c r="A525" s="58">
        <v>520</v>
      </c>
      <c r="B525" s="24" t="s">
        <v>23</v>
      </c>
      <c r="C525" s="24" t="s">
        <v>24</v>
      </c>
      <c r="D525" s="24" t="s">
        <v>25</v>
      </c>
      <c r="E525" s="24" t="s">
        <v>18594</v>
      </c>
      <c r="F525" s="58" t="s">
        <v>18664</v>
      </c>
      <c r="G525" s="58" t="s">
        <v>19120</v>
      </c>
      <c r="H525" s="58" t="s">
        <v>194</v>
      </c>
      <c r="I525" s="58" t="s">
        <v>2203</v>
      </c>
      <c r="J525" s="58" t="s">
        <v>18666</v>
      </c>
      <c r="K525" s="58" t="s">
        <v>31</v>
      </c>
      <c r="L525" s="102">
        <v>4</v>
      </c>
      <c r="M525" s="58">
        <f t="shared" si="23"/>
        <v>520</v>
      </c>
      <c r="N525" s="23"/>
      <c r="O525" s="24" t="s">
        <v>32</v>
      </c>
    </row>
    <row r="526" s="1" customFormat="1" customHeight="1" spans="1:15">
      <c r="A526" s="58">
        <v>521</v>
      </c>
      <c r="B526" s="24" t="s">
        <v>23</v>
      </c>
      <c r="C526" s="24" t="s">
        <v>24</v>
      </c>
      <c r="D526" s="24" t="s">
        <v>25</v>
      </c>
      <c r="E526" s="24" t="s">
        <v>18594</v>
      </c>
      <c r="F526" s="58" t="s">
        <v>18659</v>
      </c>
      <c r="G526" s="58" t="s">
        <v>19121</v>
      </c>
      <c r="H526" s="58" t="s">
        <v>194</v>
      </c>
      <c r="I526" s="58" t="s">
        <v>2203</v>
      </c>
      <c r="J526" s="58" t="s">
        <v>18661</v>
      </c>
      <c r="K526" s="58" t="s">
        <v>31</v>
      </c>
      <c r="L526" s="102">
        <v>4</v>
      </c>
      <c r="M526" s="58">
        <f t="shared" si="23"/>
        <v>520</v>
      </c>
      <c r="N526" s="23"/>
      <c r="O526" s="24" t="s">
        <v>32</v>
      </c>
    </row>
    <row r="527" s="1" customFormat="1" customHeight="1" spans="1:15">
      <c r="A527" s="58">
        <v>522</v>
      </c>
      <c r="B527" s="24" t="s">
        <v>23</v>
      </c>
      <c r="C527" s="24" t="s">
        <v>24</v>
      </c>
      <c r="D527" s="24" t="s">
        <v>25</v>
      </c>
      <c r="E527" s="24" t="s">
        <v>18594</v>
      </c>
      <c r="F527" s="58" t="s">
        <v>18890</v>
      </c>
      <c r="G527" s="58" t="s">
        <v>19122</v>
      </c>
      <c r="H527" s="58" t="s">
        <v>194</v>
      </c>
      <c r="I527" s="58" t="s">
        <v>3164</v>
      </c>
      <c r="J527" s="58" t="s">
        <v>18892</v>
      </c>
      <c r="K527" s="58" t="s">
        <v>31</v>
      </c>
      <c r="L527" s="102">
        <v>2</v>
      </c>
      <c r="M527" s="58">
        <f t="shared" si="23"/>
        <v>260</v>
      </c>
      <c r="N527" s="104"/>
      <c r="O527" s="24" t="s">
        <v>32</v>
      </c>
    </row>
    <row r="528" s="1" customFormat="1" customHeight="1" spans="1:15">
      <c r="A528" s="58">
        <v>523</v>
      </c>
      <c r="B528" s="24" t="s">
        <v>23</v>
      </c>
      <c r="C528" s="24" t="s">
        <v>24</v>
      </c>
      <c r="D528" s="24" t="s">
        <v>25</v>
      </c>
      <c r="E528" s="24" t="s">
        <v>18594</v>
      </c>
      <c r="F528" s="58" t="s">
        <v>18595</v>
      </c>
      <c r="G528" s="58" t="s">
        <v>14743</v>
      </c>
      <c r="H528" s="58" t="s">
        <v>194</v>
      </c>
      <c r="I528" s="58" t="s">
        <v>2203</v>
      </c>
      <c r="J528" s="58" t="s">
        <v>18597</v>
      </c>
      <c r="K528" s="58" t="s">
        <v>31</v>
      </c>
      <c r="L528" s="102">
        <v>4</v>
      </c>
      <c r="M528" s="58">
        <f t="shared" si="23"/>
        <v>520</v>
      </c>
      <c r="N528" s="23"/>
      <c r="O528" s="24" t="s">
        <v>32</v>
      </c>
    </row>
    <row r="529" s="1" customFormat="1" customHeight="1" spans="1:15">
      <c r="A529" s="58">
        <v>524</v>
      </c>
      <c r="B529" s="24" t="s">
        <v>23</v>
      </c>
      <c r="C529" s="24" t="s">
        <v>24</v>
      </c>
      <c r="D529" s="24" t="s">
        <v>25</v>
      </c>
      <c r="E529" s="24" t="s">
        <v>18594</v>
      </c>
      <c r="F529" s="58" t="s">
        <v>18659</v>
      </c>
      <c r="G529" s="58" t="s">
        <v>19123</v>
      </c>
      <c r="H529" s="58" t="s">
        <v>194</v>
      </c>
      <c r="I529" s="58" t="s">
        <v>3169</v>
      </c>
      <c r="J529" s="58" t="s">
        <v>18661</v>
      </c>
      <c r="K529" s="58" t="s">
        <v>31</v>
      </c>
      <c r="L529" s="102">
        <v>5</v>
      </c>
      <c r="M529" s="58">
        <f t="shared" si="23"/>
        <v>650</v>
      </c>
      <c r="N529" s="23"/>
      <c r="O529" s="24" t="s">
        <v>32</v>
      </c>
    </row>
    <row r="530" s="1" customFormat="1" customHeight="1" spans="1:15">
      <c r="A530" s="58">
        <v>525</v>
      </c>
      <c r="B530" s="24" t="s">
        <v>23</v>
      </c>
      <c r="C530" s="24" t="s">
        <v>24</v>
      </c>
      <c r="D530" s="24" t="s">
        <v>25</v>
      </c>
      <c r="E530" s="24" t="s">
        <v>18594</v>
      </c>
      <c r="F530" s="58" t="s">
        <v>18664</v>
      </c>
      <c r="G530" s="58" t="s">
        <v>19124</v>
      </c>
      <c r="H530" s="58" t="s">
        <v>194</v>
      </c>
      <c r="I530" s="58" t="s">
        <v>1683</v>
      </c>
      <c r="J530" s="58" t="s">
        <v>18666</v>
      </c>
      <c r="K530" s="58" t="s">
        <v>31</v>
      </c>
      <c r="L530" s="102">
        <v>3</v>
      </c>
      <c r="M530" s="58">
        <f t="shared" si="23"/>
        <v>390</v>
      </c>
      <c r="N530" s="23"/>
      <c r="O530" s="24" t="s">
        <v>32</v>
      </c>
    </row>
    <row r="531" s="1" customFormat="1" customHeight="1" spans="1:15">
      <c r="A531" s="58">
        <v>526</v>
      </c>
      <c r="B531" s="24" t="s">
        <v>23</v>
      </c>
      <c r="C531" s="24" t="s">
        <v>24</v>
      </c>
      <c r="D531" s="24" t="s">
        <v>25</v>
      </c>
      <c r="E531" s="24" t="s">
        <v>18594</v>
      </c>
      <c r="F531" s="58" t="s">
        <v>18639</v>
      </c>
      <c r="G531" s="58" t="s">
        <v>19125</v>
      </c>
      <c r="H531" s="58" t="s">
        <v>194</v>
      </c>
      <c r="I531" s="58" t="s">
        <v>3164</v>
      </c>
      <c r="J531" s="58" t="s">
        <v>18641</v>
      </c>
      <c r="K531" s="58" t="s">
        <v>31</v>
      </c>
      <c r="L531" s="102">
        <v>3</v>
      </c>
      <c r="M531" s="58">
        <f t="shared" si="23"/>
        <v>390</v>
      </c>
      <c r="N531" s="23"/>
      <c r="O531" s="24" t="s">
        <v>32</v>
      </c>
    </row>
    <row r="532" s="1" customFormat="1" customHeight="1" spans="1:15">
      <c r="A532" s="58">
        <v>527</v>
      </c>
      <c r="B532" s="24" t="s">
        <v>23</v>
      </c>
      <c r="C532" s="24" t="s">
        <v>24</v>
      </c>
      <c r="D532" s="24" t="s">
        <v>25</v>
      </c>
      <c r="E532" s="24" t="s">
        <v>18594</v>
      </c>
      <c r="F532" s="58" t="s">
        <v>18639</v>
      </c>
      <c r="G532" s="102" t="s">
        <v>19126</v>
      </c>
      <c r="H532" s="58" t="s">
        <v>194</v>
      </c>
      <c r="I532" s="58" t="s">
        <v>3158</v>
      </c>
      <c r="J532" s="58" t="s">
        <v>18641</v>
      </c>
      <c r="K532" s="58" t="s">
        <v>31</v>
      </c>
      <c r="L532" s="102">
        <v>5</v>
      </c>
      <c r="M532" s="58">
        <f t="shared" si="23"/>
        <v>650</v>
      </c>
      <c r="N532" s="104"/>
      <c r="O532" s="24" t="s">
        <v>32</v>
      </c>
    </row>
    <row r="533" s="1" customFormat="1" customHeight="1" spans="1:15">
      <c r="A533" s="58">
        <v>528</v>
      </c>
      <c r="B533" s="24" t="s">
        <v>23</v>
      </c>
      <c r="C533" s="24" t="s">
        <v>24</v>
      </c>
      <c r="D533" s="24" t="s">
        <v>25</v>
      </c>
      <c r="E533" s="24" t="s">
        <v>18594</v>
      </c>
      <c r="F533" s="58" t="s">
        <v>18659</v>
      </c>
      <c r="G533" s="58" t="s">
        <v>19127</v>
      </c>
      <c r="H533" s="58" t="s">
        <v>194</v>
      </c>
      <c r="I533" s="58" t="s">
        <v>3169</v>
      </c>
      <c r="J533" s="58" t="s">
        <v>18661</v>
      </c>
      <c r="K533" s="58" t="s">
        <v>31</v>
      </c>
      <c r="L533" s="102">
        <v>5</v>
      </c>
      <c r="M533" s="58">
        <f t="shared" si="23"/>
        <v>650</v>
      </c>
      <c r="N533" s="27"/>
      <c r="O533" s="24" t="s">
        <v>32</v>
      </c>
    </row>
    <row r="534" s="1" customFormat="1" customHeight="1" spans="1:15">
      <c r="A534" s="58">
        <v>529</v>
      </c>
      <c r="B534" s="24" t="s">
        <v>23</v>
      </c>
      <c r="C534" s="24" t="s">
        <v>24</v>
      </c>
      <c r="D534" s="24" t="s">
        <v>25</v>
      </c>
      <c r="E534" s="24" t="s">
        <v>18594</v>
      </c>
      <c r="F534" s="58" t="s">
        <v>18659</v>
      </c>
      <c r="G534" s="58" t="s">
        <v>19128</v>
      </c>
      <c r="H534" s="58" t="s">
        <v>194</v>
      </c>
      <c r="I534" s="58" t="s">
        <v>1683</v>
      </c>
      <c r="J534" s="58" t="s">
        <v>18661</v>
      </c>
      <c r="K534" s="58" t="s">
        <v>31</v>
      </c>
      <c r="L534" s="102">
        <v>3</v>
      </c>
      <c r="M534" s="58">
        <f t="shared" si="23"/>
        <v>390</v>
      </c>
      <c r="N534" s="27"/>
      <c r="O534" s="24" t="s">
        <v>32</v>
      </c>
    </row>
    <row r="535" s="1" customFormat="1" customHeight="1" spans="1:15">
      <c r="A535" s="58">
        <v>530</v>
      </c>
      <c r="B535" s="24" t="s">
        <v>23</v>
      </c>
      <c r="C535" s="24" t="s">
        <v>24</v>
      </c>
      <c r="D535" s="24" t="s">
        <v>25</v>
      </c>
      <c r="E535" s="24" t="s">
        <v>18594</v>
      </c>
      <c r="F535" s="58" t="s">
        <v>18664</v>
      </c>
      <c r="G535" s="58" t="s">
        <v>19129</v>
      </c>
      <c r="H535" s="58" t="s">
        <v>194</v>
      </c>
      <c r="I535" s="58" t="s">
        <v>1683</v>
      </c>
      <c r="J535" s="58" t="s">
        <v>18666</v>
      </c>
      <c r="K535" s="58" t="s">
        <v>31</v>
      </c>
      <c r="L535" s="102">
        <v>3</v>
      </c>
      <c r="M535" s="58">
        <f t="shared" si="23"/>
        <v>390</v>
      </c>
      <c r="N535" s="27"/>
      <c r="O535" s="24" t="s">
        <v>32</v>
      </c>
    </row>
    <row r="536" s="1" customFormat="1" customHeight="1" spans="1:15">
      <c r="A536" s="58">
        <v>531</v>
      </c>
      <c r="B536" s="24" t="s">
        <v>23</v>
      </c>
      <c r="C536" s="24" t="s">
        <v>24</v>
      </c>
      <c r="D536" s="24" t="s">
        <v>25</v>
      </c>
      <c r="E536" s="24" t="s">
        <v>18594</v>
      </c>
      <c r="F536" s="58" t="s">
        <v>18639</v>
      </c>
      <c r="G536" s="58" t="s">
        <v>19130</v>
      </c>
      <c r="H536" s="58" t="s">
        <v>194</v>
      </c>
      <c r="I536" s="58" t="s">
        <v>1683</v>
      </c>
      <c r="J536" s="58" t="s">
        <v>18641</v>
      </c>
      <c r="K536" s="58" t="s">
        <v>31</v>
      </c>
      <c r="L536" s="102">
        <v>2</v>
      </c>
      <c r="M536" s="58">
        <f t="shared" si="23"/>
        <v>260</v>
      </c>
      <c r="N536" s="27"/>
      <c r="O536" s="24" t="s">
        <v>32</v>
      </c>
    </row>
    <row r="537" s="1" customFormat="1" customHeight="1" spans="1:15">
      <c r="A537" s="58">
        <v>532</v>
      </c>
      <c r="B537" s="24" t="s">
        <v>23</v>
      </c>
      <c r="C537" s="24" t="s">
        <v>24</v>
      </c>
      <c r="D537" s="24" t="s">
        <v>25</v>
      </c>
      <c r="E537" s="24" t="s">
        <v>18594</v>
      </c>
      <c r="F537" s="58" t="s">
        <v>18659</v>
      </c>
      <c r="G537" s="58" t="s">
        <v>19131</v>
      </c>
      <c r="H537" s="58" t="s">
        <v>194</v>
      </c>
      <c r="I537" s="58" t="s">
        <v>1683</v>
      </c>
      <c r="J537" s="58" t="s">
        <v>18661</v>
      </c>
      <c r="K537" s="58" t="s">
        <v>31</v>
      </c>
      <c r="L537" s="102">
        <v>3</v>
      </c>
      <c r="M537" s="58">
        <f t="shared" si="23"/>
        <v>390</v>
      </c>
      <c r="N537" s="27"/>
      <c r="O537" s="24" t="s">
        <v>32</v>
      </c>
    </row>
    <row r="538" s="1" customFormat="1" customHeight="1" spans="1:15">
      <c r="A538" s="58">
        <v>533</v>
      </c>
      <c r="B538" s="24" t="s">
        <v>23</v>
      </c>
      <c r="C538" s="24" t="s">
        <v>24</v>
      </c>
      <c r="D538" s="24" t="s">
        <v>25</v>
      </c>
      <c r="E538" s="24" t="s">
        <v>18594</v>
      </c>
      <c r="F538" s="58" t="s">
        <v>18595</v>
      </c>
      <c r="G538" s="58" t="s">
        <v>19132</v>
      </c>
      <c r="H538" s="58" t="s">
        <v>194</v>
      </c>
      <c r="I538" s="58" t="s">
        <v>2203</v>
      </c>
      <c r="J538" s="58" t="s">
        <v>18597</v>
      </c>
      <c r="K538" s="58" t="s">
        <v>31</v>
      </c>
      <c r="L538" s="102">
        <v>3</v>
      </c>
      <c r="M538" s="58">
        <f t="shared" si="23"/>
        <v>390</v>
      </c>
      <c r="N538" s="27"/>
      <c r="O538" s="24" t="s">
        <v>32</v>
      </c>
    </row>
    <row r="539" s="1" customFormat="1" customHeight="1" spans="1:15">
      <c r="A539" s="58">
        <v>534</v>
      </c>
      <c r="B539" s="24" t="s">
        <v>23</v>
      </c>
      <c r="C539" s="24" t="s">
        <v>24</v>
      </c>
      <c r="D539" s="24" t="s">
        <v>25</v>
      </c>
      <c r="E539" s="24" t="s">
        <v>18594</v>
      </c>
      <c r="F539" s="58" t="s">
        <v>18659</v>
      </c>
      <c r="G539" s="58" t="s">
        <v>19133</v>
      </c>
      <c r="H539" s="58" t="s">
        <v>194</v>
      </c>
      <c r="I539" s="58" t="s">
        <v>3164</v>
      </c>
      <c r="J539" s="58" t="s">
        <v>18661</v>
      </c>
      <c r="K539" s="58" t="s">
        <v>31</v>
      </c>
      <c r="L539" s="102">
        <v>6</v>
      </c>
      <c r="M539" s="58">
        <f t="shared" ref="M539:M558" si="24">L539*130</f>
        <v>780</v>
      </c>
      <c r="N539" s="27"/>
      <c r="O539" s="24" t="s">
        <v>32</v>
      </c>
    </row>
    <row r="540" s="1" customFormat="1" customHeight="1" spans="1:15">
      <c r="A540" s="58">
        <v>535</v>
      </c>
      <c r="B540" s="24" t="s">
        <v>23</v>
      </c>
      <c r="C540" s="24" t="s">
        <v>24</v>
      </c>
      <c r="D540" s="24" t="s">
        <v>25</v>
      </c>
      <c r="E540" s="24" t="s">
        <v>18594</v>
      </c>
      <c r="F540" s="58" t="s">
        <v>18639</v>
      </c>
      <c r="G540" s="58" t="s">
        <v>19134</v>
      </c>
      <c r="H540" s="58" t="s">
        <v>194</v>
      </c>
      <c r="I540" s="58" t="s">
        <v>2203</v>
      </c>
      <c r="J540" s="58" t="s">
        <v>18641</v>
      </c>
      <c r="K540" s="58" t="s">
        <v>31</v>
      </c>
      <c r="L540" s="102">
        <v>3</v>
      </c>
      <c r="M540" s="58">
        <f t="shared" si="24"/>
        <v>390</v>
      </c>
      <c r="N540" s="27"/>
      <c r="O540" s="24" t="s">
        <v>32</v>
      </c>
    </row>
    <row r="541" s="1" customFormat="1" customHeight="1" spans="1:15">
      <c r="A541" s="58">
        <v>536</v>
      </c>
      <c r="B541" s="24" t="s">
        <v>23</v>
      </c>
      <c r="C541" s="24" t="s">
        <v>24</v>
      </c>
      <c r="D541" s="24" t="s">
        <v>25</v>
      </c>
      <c r="E541" s="24" t="s">
        <v>18594</v>
      </c>
      <c r="F541" s="58" t="s">
        <v>18595</v>
      </c>
      <c r="G541" s="58" t="s">
        <v>19135</v>
      </c>
      <c r="H541" s="58" t="s">
        <v>194</v>
      </c>
      <c r="I541" s="58" t="s">
        <v>1683</v>
      </c>
      <c r="J541" s="58" t="s">
        <v>18597</v>
      </c>
      <c r="K541" s="58" t="s">
        <v>31</v>
      </c>
      <c r="L541" s="102">
        <v>3</v>
      </c>
      <c r="M541" s="58">
        <f t="shared" si="24"/>
        <v>390</v>
      </c>
      <c r="N541" s="27"/>
      <c r="O541" s="24" t="s">
        <v>32</v>
      </c>
    </row>
    <row r="542" s="1" customFormat="1" customHeight="1" spans="1:15">
      <c r="A542" s="58">
        <v>537</v>
      </c>
      <c r="B542" s="24" t="s">
        <v>23</v>
      </c>
      <c r="C542" s="24" t="s">
        <v>24</v>
      </c>
      <c r="D542" s="24" t="s">
        <v>25</v>
      </c>
      <c r="E542" s="24" t="s">
        <v>18594</v>
      </c>
      <c r="F542" s="58" t="s">
        <v>18609</v>
      </c>
      <c r="G542" s="58" t="s">
        <v>19136</v>
      </c>
      <c r="H542" s="58" t="s">
        <v>194</v>
      </c>
      <c r="I542" s="58" t="s">
        <v>2605</v>
      </c>
      <c r="J542" s="58" t="s">
        <v>18611</v>
      </c>
      <c r="K542" s="58" t="s">
        <v>31</v>
      </c>
      <c r="L542" s="102">
        <v>2</v>
      </c>
      <c r="M542" s="58">
        <f t="shared" si="24"/>
        <v>260</v>
      </c>
      <c r="N542" s="27"/>
      <c r="O542" s="24" t="s">
        <v>32</v>
      </c>
    </row>
    <row r="543" s="1" customFormat="1" customHeight="1" spans="1:15">
      <c r="A543" s="58">
        <v>538</v>
      </c>
      <c r="B543" s="24" t="s">
        <v>23</v>
      </c>
      <c r="C543" s="24" t="s">
        <v>24</v>
      </c>
      <c r="D543" s="24" t="s">
        <v>25</v>
      </c>
      <c r="E543" s="24" t="s">
        <v>18594</v>
      </c>
      <c r="F543" s="58" t="s">
        <v>18595</v>
      </c>
      <c r="G543" s="58" t="s">
        <v>19137</v>
      </c>
      <c r="H543" s="58" t="s">
        <v>220</v>
      </c>
      <c r="I543" s="58" t="s">
        <v>3169</v>
      </c>
      <c r="J543" s="58" t="s">
        <v>18597</v>
      </c>
      <c r="K543" s="58" t="s">
        <v>31</v>
      </c>
      <c r="L543" s="102">
        <v>4</v>
      </c>
      <c r="M543" s="58">
        <f t="shared" si="24"/>
        <v>520</v>
      </c>
      <c r="N543" s="27"/>
      <c r="O543" s="24" t="s">
        <v>32</v>
      </c>
    </row>
    <row r="544" s="1" customFormat="1" customHeight="1" spans="1:15">
      <c r="A544" s="58">
        <v>539</v>
      </c>
      <c r="B544" s="24" t="s">
        <v>23</v>
      </c>
      <c r="C544" s="24" t="s">
        <v>24</v>
      </c>
      <c r="D544" s="24" t="s">
        <v>25</v>
      </c>
      <c r="E544" s="24" t="s">
        <v>18594</v>
      </c>
      <c r="F544" s="58" t="s">
        <v>18912</v>
      </c>
      <c r="G544" s="58" t="s">
        <v>7923</v>
      </c>
      <c r="H544" s="58" t="s">
        <v>18599</v>
      </c>
      <c r="I544" s="58" t="s">
        <v>2203</v>
      </c>
      <c r="J544" s="58" t="s">
        <v>18914</v>
      </c>
      <c r="K544" s="58" t="s">
        <v>31</v>
      </c>
      <c r="L544" s="102">
        <v>4</v>
      </c>
      <c r="M544" s="58">
        <f t="shared" si="24"/>
        <v>520</v>
      </c>
      <c r="N544" s="27"/>
      <c r="O544" s="24" t="s">
        <v>32</v>
      </c>
    </row>
    <row r="545" s="1" customFormat="1" customHeight="1" spans="1:15">
      <c r="A545" s="58">
        <v>540</v>
      </c>
      <c r="B545" s="24" t="s">
        <v>23</v>
      </c>
      <c r="C545" s="24" t="s">
        <v>24</v>
      </c>
      <c r="D545" s="24" t="s">
        <v>25</v>
      </c>
      <c r="E545" s="24" t="s">
        <v>18594</v>
      </c>
      <c r="F545" s="58" t="s">
        <v>18659</v>
      </c>
      <c r="G545" s="58" t="s">
        <v>19138</v>
      </c>
      <c r="H545" s="58" t="s">
        <v>18599</v>
      </c>
      <c r="I545" s="58" t="s">
        <v>3169</v>
      </c>
      <c r="J545" s="58" t="s">
        <v>18661</v>
      </c>
      <c r="K545" s="58" t="s">
        <v>31</v>
      </c>
      <c r="L545" s="102">
        <v>5</v>
      </c>
      <c r="M545" s="58">
        <f t="shared" si="24"/>
        <v>650</v>
      </c>
      <c r="N545" s="27"/>
      <c r="O545" s="24" t="s">
        <v>32</v>
      </c>
    </row>
    <row r="546" s="1" customFormat="1" customHeight="1" spans="1:15">
      <c r="A546" s="58">
        <v>541</v>
      </c>
      <c r="B546" s="24" t="s">
        <v>23</v>
      </c>
      <c r="C546" s="24" t="s">
        <v>24</v>
      </c>
      <c r="D546" s="24" t="s">
        <v>25</v>
      </c>
      <c r="E546" s="24" t="s">
        <v>18594</v>
      </c>
      <c r="F546" s="58" t="s">
        <v>18595</v>
      </c>
      <c r="G546" s="58" t="s">
        <v>19139</v>
      </c>
      <c r="H546" s="58" t="s">
        <v>194</v>
      </c>
      <c r="I546" s="58" t="s">
        <v>3164</v>
      </c>
      <c r="J546" s="58" t="s">
        <v>18597</v>
      </c>
      <c r="K546" s="58" t="s">
        <v>31</v>
      </c>
      <c r="L546" s="102">
        <v>6</v>
      </c>
      <c r="M546" s="58">
        <f t="shared" si="24"/>
        <v>780</v>
      </c>
      <c r="N546" s="27"/>
      <c r="O546" s="24" t="s">
        <v>32</v>
      </c>
    </row>
    <row r="547" s="1" customFormat="1" customHeight="1" spans="1:15">
      <c r="A547" s="58">
        <v>542</v>
      </c>
      <c r="B547" s="24" t="s">
        <v>23</v>
      </c>
      <c r="C547" s="24" t="s">
        <v>24</v>
      </c>
      <c r="D547" s="24" t="s">
        <v>25</v>
      </c>
      <c r="E547" s="24" t="s">
        <v>18594</v>
      </c>
      <c r="F547" s="58" t="s">
        <v>18595</v>
      </c>
      <c r="G547" s="58" t="s">
        <v>19140</v>
      </c>
      <c r="H547" s="58" t="s">
        <v>194</v>
      </c>
      <c r="I547" s="58" t="s">
        <v>3164</v>
      </c>
      <c r="J547" s="58" t="s">
        <v>18597</v>
      </c>
      <c r="K547" s="58" t="s">
        <v>31</v>
      </c>
      <c r="L547" s="102">
        <v>6</v>
      </c>
      <c r="M547" s="58">
        <f t="shared" si="24"/>
        <v>780</v>
      </c>
      <c r="N547" s="27"/>
      <c r="O547" s="24" t="s">
        <v>32</v>
      </c>
    </row>
    <row r="548" s="1" customFormat="1" customHeight="1" spans="1:15">
      <c r="A548" s="58">
        <v>543</v>
      </c>
      <c r="B548" s="24" t="s">
        <v>23</v>
      </c>
      <c r="C548" s="24" t="s">
        <v>24</v>
      </c>
      <c r="D548" s="24" t="s">
        <v>25</v>
      </c>
      <c r="E548" s="24" t="s">
        <v>18594</v>
      </c>
      <c r="F548" s="58" t="s">
        <v>18659</v>
      </c>
      <c r="G548" s="58" t="s">
        <v>19141</v>
      </c>
      <c r="H548" s="58" t="s">
        <v>194</v>
      </c>
      <c r="I548" s="58" t="s">
        <v>1683</v>
      </c>
      <c r="J548" s="58" t="s">
        <v>18661</v>
      </c>
      <c r="K548" s="58" t="s">
        <v>31</v>
      </c>
      <c r="L548" s="102">
        <v>3</v>
      </c>
      <c r="M548" s="58">
        <f t="shared" si="24"/>
        <v>390</v>
      </c>
      <c r="N548" s="27"/>
      <c r="O548" s="24" t="s">
        <v>32</v>
      </c>
    </row>
    <row r="549" s="1" customFormat="1" customHeight="1" spans="1:15">
      <c r="A549" s="58">
        <v>544</v>
      </c>
      <c r="B549" s="24" t="s">
        <v>23</v>
      </c>
      <c r="C549" s="24" t="s">
        <v>24</v>
      </c>
      <c r="D549" s="24" t="s">
        <v>25</v>
      </c>
      <c r="E549" s="24" t="s">
        <v>18594</v>
      </c>
      <c r="F549" s="58" t="s">
        <v>18723</v>
      </c>
      <c r="G549" s="58" t="s">
        <v>19142</v>
      </c>
      <c r="H549" s="58" t="s">
        <v>194</v>
      </c>
      <c r="I549" s="58" t="s">
        <v>3169</v>
      </c>
      <c r="J549" s="58" t="s">
        <v>18725</v>
      </c>
      <c r="K549" s="58" t="s">
        <v>31</v>
      </c>
      <c r="L549" s="102">
        <v>5</v>
      </c>
      <c r="M549" s="58">
        <f t="shared" si="24"/>
        <v>650</v>
      </c>
      <c r="N549" s="27"/>
      <c r="O549" s="24" t="s">
        <v>32</v>
      </c>
    </row>
    <row r="550" s="1" customFormat="1" customHeight="1" spans="1:15">
      <c r="A550" s="58">
        <v>545</v>
      </c>
      <c r="B550" s="24" t="s">
        <v>23</v>
      </c>
      <c r="C550" s="24" t="s">
        <v>24</v>
      </c>
      <c r="D550" s="24" t="s">
        <v>25</v>
      </c>
      <c r="E550" s="24" t="s">
        <v>18594</v>
      </c>
      <c r="F550" s="58" t="s">
        <v>18595</v>
      </c>
      <c r="G550" s="58" t="s">
        <v>19143</v>
      </c>
      <c r="H550" s="58" t="s">
        <v>194</v>
      </c>
      <c r="I550" s="58" t="s">
        <v>3158</v>
      </c>
      <c r="J550" s="58" t="s">
        <v>18597</v>
      </c>
      <c r="K550" s="58" t="s">
        <v>31</v>
      </c>
      <c r="L550" s="102">
        <v>7</v>
      </c>
      <c r="M550" s="58">
        <f t="shared" si="24"/>
        <v>910</v>
      </c>
      <c r="N550" s="27"/>
      <c r="O550" s="24" t="s">
        <v>32</v>
      </c>
    </row>
    <row r="551" s="1" customFormat="1" customHeight="1" spans="1:15">
      <c r="A551" s="58">
        <v>546</v>
      </c>
      <c r="B551" s="24" t="s">
        <v>23</v>
      </c>
      <c r="C551" s="24" t="s">
        <v>24</v>
      </c>
      <c r="D551" s="24" t="s">
        <v>25</v>
      </c>
      <c r="E551" s="24" t="s">
        <v>18594</v>
      </c>
      <c r="F551" s="58" t="s">
        <v>18659</v>
      </c>
      <c r="G551" s="58" t="s">
        <v>10642</v>
      </c>
      <c r="H551" s="58" t="s">
        <v>18599</v>
      </c>
      <c r="I551" s="58" t="s">
        <v>1683</v>
      </c>
      <c r="J551" s="58" t="s">
        <v>18661</v>
      </c>
      <c r="K551" s="58" t="s">
        <v>31</v>
      </c>
      <c r="L551" s="102">
        <v>3</v>
      </c>
      <c r="M551" s="58">
        <f t="shared" si="24"/>
        <v>390</v>
      </c>
      <c r="N551" s="27"/>
      <c r="O551" s="24" t="s">
        <v>32</v>
      </c>
    </row>
    <row r="552" s="1" customFormat="1" customHeight="1" spans="1:15">
      <c r="A552" s="58">
        <v>547</v>
      </c>
      <c r="B552" s="24" t="s">
        <v>23</v>
      </c>
      <c r="C552" s="24" t="s">
        <v>24</v>
      </c>
      <c r="D552" s="24" t="s">
        <v>25</v>
      </c>
      <c r="E552" s="24" t="s">
        <v>18594</v>
      </c>
      <c r="F552" s="58" t="s">
        <v>18609</v>
      </c>
      <c r="G552" s="58" t="s">
        <v>19144</v>
      </c>
      <c r="H552" s="58" t="s">
        <v>194</v>
      </c>
      <c r="I552" s="58" t="s">
        <v>2203</v>
      </c>
      <c r="J552" s="58" t="s">
        <v>18611</v>
      </c>
      <c r="K552" s="58" t="s">
        <v>31</v>
      </c>
      <c r="L552" s="102">
        <v>4</v>
      </c>
      <c r="M552" s="58">
        <f t="shared" si="24"/>
        <v>520</v>
      </c>
      <c r="N552" s="27"/>
      <c r="O552" s="24" t="s">
        <v>32</v>
      </c>
    </row>
    <row r="553" s="1" customFormat="1" customHeight="1" spans="1:15">
      <c r="A553" s="58">
        <v>548</v>
      </c>
      <c r="B553" s="24" t="s">
        <v>23</v>
      </c>
      <c r="C553" s="24" t="s">
        <v>24</v>
      </c>
      <c r="D553" s="24" t="s">
        <v>25</v>
      </c>
      <c r="E553" s="24" t="s">
        <v>18594</v>
      </c>
      <c r="F553" s="58" t="s">
        <v>18639</v>
      </c>
      <c r="G553" s="58" t="s">
        <v>19145</v>
      </c>
      <c r="H553" s="58" t="s">
        <v>194</v>
      </c>
      <c r="I553" s="58" t="s">
        <v>2203</v>
      </c>
      <c r="J553" s="58" t="s">
        <v>18641</v>
      </c>
      <c r="K553" s="58" t="s">
        <v>31</v>
      </c>
      <c r="L553" s="102">
        <v>3</v>
      </c>
      <c r="M553" s="58">
        <f t="shared" si="24"/>
        <v>390</v>
      </c>
      <c r="N553" s="27"/>
      <c r="O553" s="24" t="s">
        <v>32</v>
      </c>
    </row>
    <row r="554" s="1" customFormat="1" customHeight="1" spans="1:15">
      <c r="A554" s="58">
        <v>549</v>
      </c>
      <c r="B554" s="24" t="s">
        <v>23</v>
      </c>
      <c r="C554" s="24" t="s">
        <v>24</v>
      </c>
      <c r="D554" s="24" t="s">
        <v>25</v>
      </c>
      <c r="E554" s="24" t="s">
        <v>18594</v>
      </c>
      <c r="F554" s="58" t="s">
        <v>18659</v>
      </c>
      <c r="G554" s="58" t="s">
        <v>19146</v>
      </c>
      <c r="H554" s="58" t="s">
        <v>194</v>
      </c>
      <c r="I554" s="58" t="s">
        <v>3164</v>
      </c>
      <c r="J554" s="58" t="s">
        <v>18661</v>
      </c>
      <c r="K554" s="58" t="s">
        <v>31</v>
      </c>
      <c r="L554" s="102">
        <v>6</v>
      </c>
      <c r="M554" s="58">
        <f t="shared" si="24"/>
        <v>780</v>
      </c>
      <c r="N554" s="27"/>
      <c r="O554" s="24" t="s">
        <v>32</v>
      </c>
    </row>
    <row r="555" s="1" customFormat="1" customHeight="1" spans="1:15">
      <c r="A555" s="58">
        <v>550</v>
      </c>
      <c r="B555" s="24" t="s">
        <v>23</v>
      </c>
      <c r="C555" s="24" t="s">
        <v>24</v>
      </c>
      <c r="D555" s="24" t="s">
        <v>25</v>
      </c>
      <c r="E555" s="24" t="s">
        <v>18594</v>
      </c>
      <c r="F555" s="58" t="s">
        <v>18659</v>
      </c>
      <c r="G555" s="58" t="s">
        <v>19147</v>
      </c>
      <c r="H555" s="58" t="s">
        <v>194</v>
      </c>
      <c r="I555" s="58" t="s">
        <v>2557</v>
      </c>
      <c r="J555" s="58" t="s">
        <v>18661</v>
      </c>
      <c r="K555" s="58" t="s">
        <v>31</v>
      </c>
      <c r="L555" s="102">
        <v>1</v>
      </c>
      <c r="M555" s="58">
        <f t="shared" si="24"/>
        <v>130</v>
      </c>
      <c r="N555" s="27"/>
      <c r="O555" s="24" t="s">
        <v>32</v>
      </c>
    </row>
    <row r="556" s="1" customFormat="1" customHeight="1" spans="1:15">
      <c r="A556" s="58">
        <v>551</v>
      </c>
      <c r="B556" s="24" t="s">
        <v>23</v>
      </c>
      <c r="C556" s="24" t="s">
        <v>24</v>
      </c>
      <c r="D556" s="24" t="s">
        <v>25</v>
      </c>
      <c r="E556" s="24" t="s">
        <v>18594</v>
      </c>
      <c r="F556" s="58" t="s">
        <v>18639</v>
      </c>
      <c r="G556" s="58" t="s">
        <v>19148</v>
      </c>
      <c r="H556" s="58" t="s">
        <v>194</v>
      </c>
      <c r="I556" s="58" t="s">
        <v>1683</v>
      </c>
      <c r="J556" s="58" t="s">
        <v>18641</v>
      </c>
      <c r="K556" s="58" t="s">
        <v>31</v>
      </c>
      <c r="L556" s="102">
        <v>2</v>
      </c>
      <c r="M556" s="58">
        <f t="shared" si="24"/>
        <v>260</v>
      </c>
      <c r="N556" s="27"/>
      <c r="O556" s="24" t="s">
        <v>32</v>
      </c>
    </row>
    <row r="557" s="1" customFormat="1" customHeight="1" spans="1:15">
      <c r="A557" s="58">
        <v>552</v>
      </c>
      <c r="B557" s="24" t="s">
        <v>23</v>
      </c>
      <c r="C557" s="24" t="s">
        <v>24</v>
      </c>
      <c r="D557" s="24" t="s">
        <v>25</v>
      </c>
      <c r="E557" s="24" t="s">
        <v>18594</v>
      </c>
      <c r="F557" s="58" t="s">
        <v>18609</v>
      </c>
      <c r="G557" s="58" t="s">
        <v>19149</v>
      </c>
      <c r="H557" s="58" t="s">
        <v>194</v>
      </c>
      <c r="I557" s="58" t="s">
        <v>2203</v>
      </c>
      <c r="J557" s="58" t="s">
        <v>18611</v>
      </c>
      <c r="K557" s="58" t="s">
        <v>31</v>
      </c>
      <c r="L557" s="102">
        <v>4</v>
      </c>
      <c r="M557" s="58">
        <f t="shared" si="24"/>
        <v>520</v>
      </c>
      <c r="N557" s="27"/>
      <c r="O557" s="24" t="s">
        <v>32</v>
      </c>
    </row>
    <row r="558" s="1" customFormat="1" customHeight="1" spans="1:15">
      <c r="A558" s="58">
        <v>553</v>
      </c>
      <c r="B558" s="24" t="s">
        <v>23</v>
      </c>
      <c r="C558" s="24" t="s">
        <v>24</v>
      </c>
      <c r="D558" s="24" t="s">
        <v>25</v>
      </c>
      <c r="E558" s="24" t="s">
        <v>18594</v>
      </c>
      <c r="F558" s="58" t="s">
        <v>18659</v>
      </c>
      <c r="G558" s="58" t="s">
        <v>19150</v>
      </c>
      <c r="H558" s="58" t="s">
        <v>194</v>
      </c>
      <c r="I558" s="58" t="s">
        <v>3169</v>
      </c>
      <c r="J558" s="58" t="s">
        <v>18661</v>
      </c>
      <c r="K558" s="58" t="s">
        <v>31</v>
      </c>
      <c r="L558" s="102">
        <v>5</v>
      </c>
      <c r="M558" s="58">
        <f t="shared" si="24"/>
        <v>650</v>
      </c>
      <c r="N558" s="27"/>
      <c r="O558" s="24" t="s">
        <v>32</v>
      </c>
    </row>
    <row r="559" s="1" customFormat="1" customHeight="1" spans="1:15">
      <c r="A559" s="58">
        <v>554</v>
      </c>
      <c r="B559" s="24" t="s">
        <v>23</v>
      </c>
      <c r="C559" s="24" t="s">
        <v>24</v>
      </c>
      <c r="D559" s="24" t="s">
        <v>25</v>
      </c>
      <c r="E559" s="24" t="s">
        <v>18594</v>
      </c>
      <c r="F559" s="58" t="s">
        <v>18595</v>
      </c>
      <c r="G559" s="58" t="s">
        <v>19151</v>
      </c>
      <c r="H559" s="58" t="s">
        <v>51</v>
      </c>
      <c r="I559" s="58" t="s">
        <v>2605</v>
      </c>
      <c r="J559" s="58" t="s">
        <v>18597</v>
      </c>
      <c r="K559" s="58" t="s">
        <v>31</v>
      </c>
      <c r="L559" s="102">
        <v>2</v>
      </c>
      <c r="M559" s="58">
        <f>L559*312</f>
        <v>624</v>
      </c>
      <c r="N559" s="27"/>
      <c r="O559" s="24" t="s">
        <v>32</v>
      </c>
    </row>
    <row r="560" s="1" customFormat="1" customHeight="1" spans="1:15">
      <c r="A560" s="58">
        <v>555</v>
      </c>
      <c r="B560" s="24" t="s">
        <v>23</v>
      </c>
      <c r="C560" s="24" t="s">
        <v>24</v>
      </c>
      <c r="D560" s="24" t="s">
        <v>25</v>
      </c>
      <c r="E560" s="24" t="s">
        <v>18594</v>
      </c>
      <c r="F560" s="58" t="s">
        <v>18723</v>
      </c>
      <c r="G560" s="58" t="s">
        <v>19152</v>
      </c>
      <c r="H560" s="58" t="s">
        <v>194</v>
      </c>
      <c r="I560" s="58" t="s">
        <v>1683</v>
      </c>
      <c r="J560" s="58" t="s">
        <v>18725</v>
      </c>
      <c r="K560" s="58" t="s">
        <v>31</v>
      </c>
      <c r="L560" s="102">
        <v>3</v>
      </c>
      <c r="M560" s="58">
        <f t="shared" ref="M560:M568" si="25">L560*130</f>
        <v>390</v>
      </c>
      <c r="N560" s="27"/>
      <c r="O560" s="24" t="s">
        <v>32</v>
      </c>
    </row>
    <row r="561" s="1" customFormat="1" customHeight="1" spans="1:15">
      <c r="A561" s="58">
        <v>556</v>
      </c>
      <c r="B561" s="24" t="s">
        <v>23</v>
      </c>
      <c r="C561" s="24" t="s">
        <v>24</v>
      </c>
      <c r="D561" s="24" t="s">
        <v>25</v>
      </c>
      <c r="E561" s="24" t="s">
        <v>18594</v>
      </c>
      <c r="F561" s="58" t="s">
        <v>18659</v>
      </c>
      <c r="G561" s="58" t="s">
        <v>19153</v>
      </c>
      <c r="H561" s="58" t="s">
        <v>194</v>
      </c>
      <c r="I561" s="58" t="s">
        <v>2203</v>
      </c>
      <c r="J561" s="58" t="s">
        <v>18661</v>
      </c>
      <c r="K561" s="58" t="s">
        <v>31</v>
      </c>
      <c r="L561" s="102">
        <v>4</v>
      </c>
      <c r="M561" s="58">
        <f t="shared" si="25"/>
        <v>520</v>
      </c>
      <c r="N561" s="27"/>
      <c r="O561" s="24" t="s">
        <v>32</v>
      </c>
    </row>
    <row r="562" s="1" customFormat="1" customHeight="1" spans="1:15">
      <c r="A562" s="58">
        <v>557</v>
      </c>
      <c r="B562" s="24" t="s">
        <v>23</v>
      </c>
      <c r="C562" s="24" t="s">
        <v>24</v>
      </c>
      <c r="D562" s="24" t="s">
        <v>25</v>
      </c>
      <c r="E562" s="24" t="s">
        <v>18594</v>
      </c>
      <c r="F562" s="58" t="s">
        <v>18649</v>
      </c>
      <c r="G562" s="58" t="s">
        <v>12521</v>
      </c>
      <c r="H562" s="58" t="s">
        <v>18599</v>
      </c>
      <c r="I562" s="58" t="s">
        <v>3169</v>
      </c>
      <c r="J562" s="58" t="s">
        <v>18651</v>
      </c>
      <c r="K562" s="58" t="s">
        <v>31</v>
      </c>
      <c r="L562" s="102">
        <v>5</v>
      </c>
      <c r="M562" s="58">
        <f t="shared" si="25"/>
        <v>650</v>
      </c>
      <c r="N562" s="27"/>
      <c r="O562" s="24" t="s">
        <v>32</v>
      </c>
    </row>
    <row r="563" s="1" customFormat="1" customHeight="1" spans="1:15">
      <c r="A563" s="58">
        <v>558</v>
      </c>
      <c r="B563" s="24" t="s">
        <v>23</v>
      </c>
      <c r="C563" s="24" t="s">
        <v>24</v>
      </c>
      <c r="D563" s="24" t="s">
        <v>25</v>
      </c>
      <c r="E563" s="24" t="s">
        <v>18594</v>
      </c>
      <c r="F563" s="58" t="s">
        <v>18890</v>
      </c>
      <c r="G563" s="58" t="s">
        <v>16971</v>
      </c>
      <c r="H563" s="58" t="s">
        <v>194</v>
      </c>
      <c r="I563" s="58" t="s">
        <v>3164</v>
      </c>
      <c r="J563" s="58" t="s">
        <v>18892</v>
      </c>
      <c r="K563" s="58" t="s">
        <v>31</v>
      </c>
      <c r="L563" s="102">
        <v>4</v>
      </c>
      <c r="M563" s="58">
        <f t="shared" si="25"/>
        <v>520</v>
      </c>
      <c r="N563" s="27"/>
      <c r="O563" s="24" t="s">
        <v>32</v>
      </c>
    </row>
    <row r="564" s="1" customFormat="1" customHeight="1" spans="1:15">
      <c r="A564" s="58">
        <v>559</v>
      </c>
      <c r="B564" s="24" t="s">
        <v>23</v>
      </c>
      <c r="C564" s="24" t="s">
        <v>24</v>
      </c>
      <c r="D564" s="24" t="s">
        <v>25</v>
      </c>
      <c r="E564" s="24" t="s">
        <v>18594</v>
      </c>
      <c r="F564" s="58" t="s">
        <v>18659</v>
      </c>
      <c r="G564" s="58" t="s">
        <v>19154</v>
      </c>
      <c r="H564" s="58" t="s">
        <v>194</v>
      </c>
      <c r="I564" s="58" t="s">
        <v>1683</v>
      </c>
      <c r="J564" s="58" t="s">
        <v>18661</v>
      </c>
      <c r="K564" s="58" t="s">
        <v>31</v>
      </c>
      <c r="L564" s="102">
        <v>3</v>
      </c>
      <c r="M564" s="58">
        <f t="shared" si="25"/>
        <v>390</v>
      </c>
      <c r="N564" s="27"/>
      <c r="O564" s="24" t="s">
        <v>32</v>
      </c>
    </row>
    <row r="565" s="1" customFormat="1" customHeight="1" spans="1:15">
      <c r="A565" s="58">
        <v>560</v>
      </c>
      <c r="B565" s="24" t="s">
        <v>23</v>
      </c>
      <c r="C565" s="24" t="s">
        <v>24</v>
      </c>
      <c r="D565" s="24" t="s">
        <v>25</v>
      </c>
      <c r="E565" s="24" t="s">
        <v>18594</v>
      </c>
      <c r="F565" s="58" t="s">
        <v>18659</v>
      </c>
      <c r="G565" s="58" t="s">
        <v>19155</v>
      </c>
      <c r="H565" s="58" t="s">
        <v>194</v>
      </c>
      <c r="I565" s="58" t="s">
        <v>3164</v>
      </c>
      <c r="J565" s="58" t="s">
        <v>18661</v>
      </c>
      <c r="K565" s="58" t="s">
        <v>31</v>
      </c>
      <c r="L565" s="102">
        <v>6</v>
      </c>
      <c r="M565" s="58">
        <f t="shared" si="25"/>
        <v>780</v>
      </c>
      <c r="N565" s="27"/>
      <c r="O565" s="24" t="s">
        <v>32</v>
      </c>
    </row>
    <row r="566" s="1" customFormat="1" customHeight="1" spans="1:15">
      <c r="A566" s="58">
        <v>561</v>
      </c>
      <c r="B566" s="24" t="s">
        <v>23</v>
      </c>
      <c r="C566" s="24" t="s">
        <v>24</v>
      </c>
      <c r="D566" s="24" t="s">
        <v>25</v>
      </c>
      <c r="E566" s="24" t="s">
        <v>18594</v>
      </c>
      <c r="F566" s="58" t="s">
        <v>18639</v>
      </c>
      <c r="G566" s="58" t="s">
        <v>19156</v>
      </c>
      <c r="H566" s="58" t="s">
        <v>194</v>
      </c>
      <c r="I566" s="58" t="s">
        <v>3169</v>
      </c>
      <c r="J566" s="58" t="s">
        <v>18641</v>
      </c>
      <c r="K566" s="58" t="s">
        <v>31</v>
      </c>
      <c r="L566" s="102">
        <v>3</v>
      </c>
      <c r="M566" s="58">
        <f t="shared" si="25"/>
        <v>390</v>
      </c>
      <c r="N566" s="27"/>
      <c r="O566" s="24" t="s">
        <v>32</v>
      </c>
    </row>
    <row r="567" s="1" customFormat="1" customHeight="1" spans="1:15">
      <c r="A567" s="58">
        <v>562</v>
      </c>
      <c r="B567" s="24" t="s">
        <v>23</v>
      </c>
      <c r="C567" s="24" t="s">
        <v>24</v>
      </c>
      <c r="D567" s="24" t="s">
        <v>25</v>
      </c>
      <c r="E567" s="24" t="s">
        <v>18594</v>
      </c>
      <c r="F567" s="58" t="s">
        <v>18639</v>
      </c>
      <c r="G567" s="58" t="s">
        <v>19157</v>
      </c>
      <c r="H567" s="58" t="s">
        <v>194</v>
      </c>
      <c r="I567" s="58" t="s">
        <v>1683</v>
      </c>
      <c r="J567" s="58" t="s">
        <v>18641</v>
      </c>
      <c r="K567" s="58" t="s">
        <v>31</v>
      </c>
      <c r="L567" s="102">
        <v>1</v>
      </c>
      <c r="M567" s="58">
        <f t="shared" si="25"/>
        <v>130</v>
      </c>
      <c r="N567" s="27"/>
      <c r="O567" s="24" t="s">
        <v>32</v>
      </c>
    </row>
    <row r="568" s="1" customFormat="1" customHeight="1" spans="1:15">
      <c r="A568" s="58">
        <v>563</v>
      </c>
      <c r="B568" s="24" t="s">
        <v>23</v>
      </c>
      <c r="C568" s="24" t="s">
        <v>24</v>
      </c>
      <c r="D568" s="24" t="s">
        <v>25</v>
      </c>
      <c r="E568" s="24" t="s">
        <v>18594</v>
      </c>
      <c r="F568" s="58" t="s">
        <v>18639</v>
      </c>
      <c r="G568" s="58" t="s">
        <v>19158</v>
      </c>
      <c r="H568" s="58" t="s">
        <v>194</v>
      </c>
      <c r="I568" s="58" t="s">
        <v>2203</v>
      </c>
      <c r="J568" s="58" t="s">
        <v>18641</v>
      </c>
      <c r="K568" s="58" t="s">
        <v>31</v>
      </c>
      <c r="L568" s="102">
        <v>1</v>
      </c>
      <c r="M568" s="58">
        <f t="shared" si="25"/>
        <v>130</v>
      </c>
      <c r="N568" s="27"/>
      <c r="O568" s="24" t="s">
        <v>32</v>
      </c>
    </row>
    <row r="569" s="1" customFormat="1" customHeight="1" spans="1:15">
      <c r="A569" s="58">
        <v>564</v>
      </c>
      <c r="B569" s="24" t="s">
        <v>23</v>
      </c>
      <c r="C569" s="24" t="s">
        <v>24</v>
      </c>
      <c r="D569" s="24" t="s">
        <v>25</v>
      </c>
      <c r="E569" s="24" t="s">
        <v>18594</v>
      </c>
      <c r="F569" s="58" t="s">
        <v>18723</v>
      </c>
      <c r="G569" s="58" t="s">
        <v>19159</v>
      </c>
      <c r="H569" s="58" t="s">
        <v>51</v>
      </c>
      <c r="I569" s="58" t="s">
        <v>2203</v>
      </c>
      <c r="J569" s="58" t="s">
        <v>18725</v>
      </c>
      <c r="K569" s="58" t="s">
        <v>31</v>
      </c>
      <c r="L569" s="102">
        <v>4</v>
      </c>
      <c r="M569" s="58">
        <f>L569*312</f>
        <v>1248</v>
      </c>
      <c r="N569" s="27"/>
      <c r="O569" s="24" t="s">
        <v>32</v>
      </c>
    </row>
    <row r="570" s="1" customFormat="1" customHeight="1" spans="1:15">
      <c r="A570" s="58">
        <v>565</v>
      </c>
      <c r="B570" s="24" t="s">
        <v>23</v>
      </c>
      <c r="C570" s="24" t="s">
        <v>24</v>
      </c>
      <c r="D570" s="24" t="s">
        <v>25</v>
      </c>
      <c r="E570" s="24" t="s">
        <v>18594</v>
      </c>
      <c r="F570" s="58" t="s">
        <v>18643</v>
      </c>
      <c r="G570" s="58" t="s">
        <v>19160</v>
      </c>
      <c r="H570" s="58" t="s">
        <v>194</v>
      </c>
      <c r="I570" s="58" t="s">
        <v>2605</v>
      </c>
      <c r="J570" s="58" t="s">
        <v>18645</v>
      </c>
      <c r="K570" s="58" t="s">
        <v>31</v>
      </c>
      <c r="L570" s="102">
        <v>2</v>
      </c>
      <c r="M570" s="58">
        <f t="shared" ref="M570:M601" si="26">L570*130</f>
        <v>260</v>
      </c>
      <c r="N570" s="27"/>
      <c r="O570" s="24" t="s">
        <v>32</v>
      </c>
    </row>
    <row r="571" s="1" customFormat="1" customHeight="1" spans="1:15">
      <c r="A571" s="58">
        <v>566</v>
      </c>
      <c r="B571" s="24" t="s">
        <v>23</v>
      </c>
      <c r="C571" s="24" t="s">
        <v>24</v>
      </c>
      <c r="D571" s="24" t="s">
        <v>25</v>
      </c>
      <c r="E571" s="24" t="s">
        <v>18594</v>
      </c>
      <c r="F571" s="58" t="s">
        <v>18639</v>
      </c>
      <c r="G571" s="58" t="s">
        <v>19161</v>
      </c>
      <c r="H571" s="58" t="s">
        <v>194</v>
      </c>
      <c r="I571" s="58" t="s">
        <v>3169</v>
      </c>
      <c r="J571" s="58" t="s">
        <v>18641</v>
      </c>
      <c r="K571" s="58" t="s">
        <v>31</v>
      </c>
      <c r="L571" s="102">
        <v>4</v>
      </c>
      <c r="M571" s="58">
        <f t="shared" si="26"/>
        <v>520</v>
      </c>
      <c r="N571" s="27"/>
      <c r="O571" s="24" t="s">
        <v>32</v>
      </c>
    </row>
    <row r="572" s="1" customFormat="1" customHeight="1" spans="1:15">
      <c r="A572" s="58">
        <v>567</v>
      </c>
      <c r="B572" s="24" t="s">
        <v>23</v>
      </c>
      <c r="C572" s="24" t="s">
        <v>24</v>
      </c>
      <c r="D572" s="24" t="s">
        <v>25</v>
      </c>
      <c r="E572" s="24" t="s">
        <v>18594</v>
      </c>
      <c r="F572" s="58" t="s">
        <v>18659</v>
      </c>
      <c r="G572" s="58" t="s">
        <v>19162</v>
      </c>
      <c r="H572" s="58" t="s">
        <v>18599</v>
      </c>
      <c r="I572" s="58" t="s">
        <v>3169</v>
      </c>
      <c r="J572" s="58" t="s">
        <v>18661</v>
      </c>
      <c r="K572" s="58" t="s">
        <v>31</v>
      </c>
      <c r="L572" s="102">
        <v>5</v>
      </c>
      <c r="M572" s="58">
        <f t="shared" si="26"/>
        <v>650</v>
      </c>
      <c r="N572" s="27"/>
      <c r="O572" s="24" t="s">
        <v>32</v>
      </c>
    </row>
    <row r="573" s="1" customFormat="1" customHeight="1" spans="1:15">
      <c r="A573" s="58">
        <v>568</v>
      </c>
      <c r="B573" s="24" t="s">
        <v>23</v>
      </c>
      <c r="C573" s="24" t="s">
        <v>24</v>
      </c>
      <c r="D573" s="24" t="s">
        <v>25</v>
      </c>
      <c r="E573" s="24" t="s">
        <v>18594</v>
      </c>
      <c r="F573" s="58" t="s">
        <v>18723</v>
      </c>
      <c r="G573" s="58" t="s">
        <v>19163</v>
      </c>
      <c r="H573" s="58" t="s">
        <v>18599</v>
      </c>
      <c r="I573" s="58" t="s">
        <v>2557</v>
      </c>
      <c r="J573" s="58" t="s">
        <v>18725</v>
      </c>
      <c r="K573" s="58" t="s">
        <v>31</v>
      </c>
      <c r="L573" s="102">
        <v>1</v>
      </c>
      <c r="M573" s="58">
        <f t="shared" si="26"/>
        <v>130</v>
      </c>
      <c r="N573" s="27"/>
      <c r="O573" s="24" t="s">
        <v>32</v>
      </c>
    </row>
    <row r="574" s="1" customFormat="1" customHeight="1" spans="1:15">
      <c r="A574" s="58">
        <v>569</v>
      </c>
      <c r="B574" s="24" t="s">
        <v>23</v>
      </c>
      <c r="C574" s="24" t="s">
        <v>24</v>
      </c>
      <c r="D574" s="24" t="s">
        <v>25</v>
      </c>
      <c r="E574" s="24" t="s">
        <v>18594</v>
      </c>
      <c r="F574" s="58" t="s">
        <v>18659</v>
      </c>
      <c r="G574" s="58" t="s">
        <v>19164</v>
      </c>
      <c r="H574" s="58" t="s">
        <v>194</v>
      </c>
      <c r="I574" s="58" t="s">
        <v>3169</v>
      </c>
      <c r="J574" s="58" t="s">
        <v>18661</v>
      </c>
      <c r="K574" s="58" t="s">
        <v>31</v>
      </c>
      <c r="L574" s="102">
        <v>5</v>
      </c>
      <c r="M574" s="58">
        <f t="shared" si="26"/>
        <v>650</v>
      </c>
      <c r="N574" s="27"/>
      <c r="O574" s="24" t="s">
        <v>32</v>
      </c>
    </row>
    <row r="575" s="1" customFormat="1" customHeight="1" spans="1:15">
      <c r="A575" s="58">
        <v>570</v>
      </c>
      <c r="B575" s="24" t="s">
        <v>23</v>
      </c>
      <c r="C575" s="24" t="s">
        <v>24</v>
      </c>
      <c r="D575" s="24" t="s">
        <v>25</v>
      </c>
      <c r="E575" s="24" t="s">
        <v>18594</v>
      </c>
      <c r="F575" s="58" t="s">
        <v>18659</v>
      </c>
      <c r="G575" s="58" t="s">
        <v>19165</v>
      </c>
      <c r="H575" s="58" t="s">
        <v>194</v>
      </c>
      <c r="I575" s="58" t="s">
        <v>1683</v>
      </c>
      <c r="J575" s="58" t="s">
        <v>18661</v>
      </c>
      <c r="K575" s="58" t="s">
        <v>31</v>
      </c>
      <c r="L575" s="102">
        <v>3</v>
      </c>
      <c r="M575" s="58">
        <f t="shared" si="26"/>
        <v>390</v>
      </c>
      <c r="N575" s="27"/>
      <c r="O575" s="24" t="s">
        <v>32</v>
      </c>
    </row>
    <row r="576" s="1" customFormat="1" customHeight="1" spans="1:15">
      <c r="A576" s="58">
        <v>571</v>
      </c>
      <c r="B576" s="24" t="s">
        <v>23</v>
      </c>
      <c r="C576" s="24" t="s">
        <v>24</v>
      </c>
      <c r="D576" s="24" t="s">
        <v>25</v>
      </c>
      <c r="E576" s="24" t="s">
        <v>18594</v>
      </c>
      <c r="F576" s="58" t="s">
        <v>18659</v>
      </c>
      <c r="G576" s="58" t="s">
        <v>19166</v>
      </c>
      <c r="H576" s="58" t="s">
        <v>194</v>
      </c>
      <c r="I576" s="58" t="s">
        <v>2203</v>
      </c>
      <c r="J576" s="58" t="s">
        <v>18661</v>
      </c>
      <c r="K576" s="58" t="s">
        <v>31</v>
      </c>
      <c r="L576" s="102">
        <v>4</v>
      </c>
      <c r="M576" s="58">
        <f t="shared" si="26"/>
        <v>520</v>
      </c>
      <c r="N576" s="27"/>
      <c r="O576" s="24" t="s">
        <v>32</v>
      </c>
    </row>
    <row r="577" s="1" customFormat="1" customHeight="1" spans="1:15">
      <c r="A577" s="58">
        <v>572</v>
      </c>
      <c r="B577" s="24" t="s">
        <v>23</v>
      </c>
      <c r="C577" s="24" t="s">
        <v>24</v>
      </c>
      <c r="D577" s="24" t="s">
        <v>25</v>
      </c>
      <c r="E577" s="24" t="s">
        <v>18594</v>
      </c>
      <c r="F577" s="58" t="s">
        <v>18643</v>
      </c>
      <c r="G577" s="58" t="s">
        <v>19167</v>
      </c>
      <c r="H577" s="58" t="s">
        <v>194</v>
      </c>
      <c r="I577" s="58" t="s">
        <v>2605</v>
      </c>
      <c r="J577" s="58" t="s">
        <v>18645</v>
      </c>
      <c r="K577" s="58" t="s">
        <v>31</v>
      </c>
      <c r="L577" s="102">
        <v>2</v>
      </c>
      <c r="M577" s="58">
        <f t="shared" si="26"/>
        <v>260</v>
      </c>
      <c r="N577" s="27"/>
      <c r="O577" s="24" t="s">
        <v>32</v>
      </c>
    </row>
    <row r="578" s="1" customFormat="1" customHeight="1" spans="1:15">
      <c r="A578" s="58">
        <v>573</v>
      </c>
      <c r="B578" s="24" t="s">
        <v>23</v>
      </c>
      <c r="C578" s="24" t="s">
        <v>24</v>
      </c>
      <c r="D578" s="24" t="s">
        <v>25</v>
      </c>
      <c r="E578" s="24" t="s">
        <v>18594</v>
      </c>
      <c r="F578" s="58" t="s">
        <v>18595</v>
      </c>
      <c r="G578" s="58" t="s">
        <v>19168</v>
      </c>
      <c r="H578" s="58" t="s">
        <v>194</v>
      </c>
      <c r="I578" s="58" t="s">
        <v>2203</v>
      </c>
      <c r="J578" s="58" t="s">
        <v>18597</v>
      </c>
      <c r="K578" s="58" t="s">
        <v>31</v>
      </c>
      <c r="L578" s="102">
        <v>4</v>
      </c>
      <c r="M578" s="58">
        <f t="shared" si="26"/>
        <v>520</v>
      </c>
      <c r="N578" s="27"/>
      <c r="O578" s="24" t="s">
        <v>32</v>
      </c>
    </row>
    <row r="579" s="1" customFormat="1" customHeight="1" spans="1:15">
      <c r="A579" s="58">
        <v>574</v>
      </c>
      <c r="B579" s="24" t="s">
        <v>23</v>
      </c>
      <c r="C579" s="24" t="s">
        <v>24</v>
      </c>
      <c r="D579" s="24" t="s">
        <v>25</v>
      </c>
      <c r="E579" s="24" t="s">
        <v>18594</v>
      </c>
      <c r="F579" s="58" t="s">
        <v>18639</v>
      </c>
      <c r="G579" s="58" t="s">
        <v>19169</v>
      </c>
      <c r="H579" s="58" t="s">
        <v>194</v>
      </c>
      <c r="I579" s="58" t="s">
        <v>2203</v>
      </c>
      <c r="J579" s="58" t="s">
        <v>18641</v>
      </c>
      <c r="K579" s="58" t="s">
        <v>31</v>
      </c>
      <c r="L579" s="102">
        <v>2</v>
      </c>
      <c r="M579" s="58">
        <f t="shared" si="26"/>
        <v>260</v>
      </c>
      <c r="N579" s="27"/>
      <c r="O579" s="24" t="s">
        <v>32</v>
      </c>
    </row>
    <row r="580" s="1" customFormat="1" customHeight="1" spans="1:15">
      <c r="A580" s="58">
        <v>575</v>
      </c>
      <c r="B580" s="24" t="s">
        <v>23</v>
      </c>
      <c r="C580" s="24" t="s">
        <v>24</v>
      </c>
      <c r="D580" s="24" t="s">
        <v>25</v>
      </c>
      <c r="E580" s="24" t="s">
        <v>18594</v>
      </c>
      <c r="F580" s="58" t="s">
        <v>18643</v>
      </c>
      <c r="G580" s="58" t="s">
        <v>19170</v>
      </c>
      <c r="H580" s="58" t="s">
        <v>194</v>
      </c>
      <c r="I580" s="58" t="s">
        <v>2203</v>
      </c>
      <c r="J580" s="58" t="s">
        <v>18645</v>
      </c>
      <c r="K580" s="58" t="s">
        <v>31</v>
      </c>
      <c r="L580" s="102">
        <v>3</v>
      </c>
      <c r="M580" s="58">
        <f t="shared" si="26"/>
        <v>390</v>
      </c>
      <c r="N580" s="27"/>
      <c r="O580" s="24" t="s">
        <v>32</v>
      </c>
    </row>
    <row r="581" s="1" customFormat="1" customHeight="1" spans="1:15">
      <c r="A581" s="58">
        <v>576</v>
      </c>
      <c r="B581" s="24" t="s">
        <v>23</v>
      </c>
      <c r="C581" s="24" t="s">
        <v>24</v>
      </c>
      <c r="D581" s="24" t="s">
        <v>25</v>
      </c>
      <c r="E581" s="24" t="s">
        <v>18594</v>
      </c>
      <c r="F581" s="58" t="s">
        <v>18659</v>
      </c>
      <c r="G581" s="58" t="s">
        <v>19171</v>
      </c>
      <c r="H581" s="58" t="s">
        <v>194</v>
      </c>
      <c r="I581" s="58" t="s">
        <v>2203</v>
      </c>
      <c r="J581" s="58" t="s">
        <v>18661</v>
      </c>
      <c r="K581" s="58" t="s">
        <v>31</v>
      </c>
      <c r="L581" s="102">
        <v>4</v>
      </c>
      <c r="M581" s="58">
        <f t="shared" si="26"/>
        <v>520</v>
      </c>
      <c r="N581" s="27"/>
      <c r="O581" s="24" t="s">
        <v>32</v>
      </c>
    </row>
    <row r="582" s="1" customFormat="1" customHeight="1" spans="1:15">
      <c r="A582" s="58">
        <v>577</v>
      </c>
      <c r="B582" s="24" t="s">
        <v>23</v>
      </c>
      <c r="C582" s="24" t="s">
        <v>24</v>
      </c>
      <c r="D582" s="24" t="s">
        <v>25</v>
      </c>
      <c r="E582" s="24" t="s">
        <v>18594</v>
      </c>
      <c r="F582" s="58" t="s">
        <v>18723</v>
      </c>
      <c r="G582" s="58" t="s">
        <v>19172</v>
      </c>
      <c r="H582" s="58" t="s">
        <v>194</v>
      </c>
      <c r="I582" s="58" t="s">
        <v>2605</v>
      </c>
      <c r="J582" s="58" t="s">
        <v>18725</v>
      </c>
      <c r="K582" s="58" t="s">
        <v>31</v>
      </c>
      <c r="L582" s="102">
        <v>2</v>
      </c>
      <c r="M582" s="58">
        <f t="shared" si="26"/>
        <v>260</v>
      </c>
      <c r="N582" s="27"/>
      <c r="O582" s="24" t="s">
        <v>32</v>
      </c>
    </row>
    <row r="583" s="1" customFormat="1" customHeight="1" spans="1:15">
      <c r="A583" s="58">
        <v>578</v>
      </c>
      <c r="B583" s="24" t="s">
        <v>23</v>
      </c>
      <c r="C583" s="24" t="s">
        <v>24</v>
      </c>
      <c r="D583" s="24" t="s">
        <v>25</v>
      </c>
      <c r="E583" s="24" t="s">
        <v>18594</v>
      </c>
      <c r="F583" s="58" t="s">
        <v>18639</v>
      </c>
      <c r="G583" s="58" t="s">
        <v>19173</v>
      </c>
      <c r="H583" s="58" t="s">
        <v>194</v>
      </c>
      <c r="I583" s="58" t="s">
        <v>2605</v>
      </c>
      <c r="J583" s="58" t="s">
        <v>18641</v>
      </c>
      <c r="K583" s="58" t="s">
        <v>31</v>
      </c>
      <c r="L583" s="102">
        <v>1</v>
      </c>
      <c r="M583" s="58">
        <f t="shared" si="26"/>
        <v>130</v>
      </c>
      <c r="N583" s="27"/>
      <c r="O583" s="24" t="s">
        <v>32</v>
      </c>
    </row>
    <row r="584" s="1" customFormat="1" customHeight="1" spans="1:15">
      <c r="A584" s="58">
        <v>579</v>
      </c>
      <c r="B584" s="24" t="s">
        <v>23</v>
      </c>
      <c r="C584" s="24" t="s">
        <v>24</v>
      </c>
      <c r="D584" s="24" t="s">
        <v>25</v>
      </c>
      <c r="E584" s="24" t="s">
        <v>18594</v>
      </c>
      <c r="F584" s="58" t="s">
        <v>18639</v>
      </c>
      <c r="G584" s="58" t="s">
        <v>19174</v>
      </c>
      <c r="H584" s="58" t="s">
        <v>194</v>
      </c>
      <c r="I584" s="58" t="s">
        <v>3169</v>
      </c>
      <c r="J584" s="58" t="s">
        <v>18641</v>
      </c>
      <c r="K584" s="58" t="s">
        <v>31</v>
      </c>
      <c r="L584" s="102">
        <v>2</v>
      </c>
      <c r="M584" s="58">
        <f t="shared" si="26"/>
        <v>260</v>
      </c>
      <c r="N584" s="27"/>
      <c r="O584" s="24" t="s">
        <v>32</v>
      </c>
    </row>
    <row r="585" s="1" customFormat="1" customHeight="1" spans="1:15">
      <c r="A585" s="58">
        <v>580</v>
      </c>
      <c r="B585" s="24" t="s">
        <v>23</v>
      </c>
      <c r="C585" s="24" t="s">
        <v>24</v>
      </c>
      <c r="D585" s="24" t="s">
        <v>25</v>
      </c>
      <c r="E585" s="24" t="s">
        <v>18594</v>
      </c>
      <c r="F585" s="58" t="s">
        <v>18639</v>
      </c>
      <c r="G585" s="58" t="s">
        <v>19175</v>
      </c>
      <c r="H585" s="58" t="s">
        <v>194</v>
      </c>
      <c r="I585" s="58" t="s">
        <v>3169</v>
      </c>
      <c r="J585" s="58" t="s">
        <v>18641</v>
      </c>
      <c r="K585" s="58" t="s">
        <v>31</v>
      </c>
      <c r="L585" s="102">
        <v>2</v>
      </c>
      <c r="M585" s="58">
        <f t="shared" si="26"/>
        <v>260</v>
      </c>
      <c r="N585" s="27"/>
      <c r="O585" s="24" t="s">
        <v>32</v>
      </c>
    </row>
    <row r="586" s="1" customFormat="1" customHeight="1" spans="1:15">
      <c r="A586" s="58">
        <v>581</v>
      </c>
      <c r="B586" s="24" t="s">
        <v>23</v>
      </c>
      <c r="C586" s="24" t="s">
        <v>24</v>
      </c>
      <c r="D586" s="24" t="s">
        <v>25</v>
      </c>
      <c r="E586" s="24" t="s">
        <v>18594</v>
      </c>
      <c r="F586" s="58" t="s">
        <v>18639</v>
      </c>
      <c r="G586" s="58" t="s">
        <v>19176</v>
      </c>
      <c r="H586" s="58" t="s">
        <v>194</v>
      </c>
      <c r="I586" s="58" t="s">
        <v>3169</v>
      </c>
      <c r="J586" s="58" t="s">
        <v>18641</v>
      </c>
      <c r="K586" s="58" t="s">
        <v>31</v>
      </c>
      <c r="L586" s="102">
        <v>4</v>
      </c>
      <c r="M586" s="58">
        <f t="shared" si="26"/>
        <v>520</v>
      </c>
      <c r="N586" s="27"/>
      <c r="O586" s="24" t="s">
        <v>32</v>
      </c>
    </row>
    <row r="587" s="1" customFormat="1" customHeight="1" spans="1:15">
      <c r="A587" s="58">
        <v>582</v>
      </c>
      <c r="B587" s="24" t="s">
        <v>23</v>
      </c>
      <c r="C587" s="24" t="s">
        <v>24</v>
      </c>
      <c r="D587" s="24" t="s">
        <v>25</v>
      </c>
      <c r="E587" s="24" t="s">
        <v>18594</v>
      </c>
      <c r="F587" s="58" t="s">
        <v>18659</v>
      </c>
      <c r="G587" s="58" t="s">
        <v>19177</v>
      </c>
      <c r="H587" s="58" t="s">
        <v>194</v>
      </c>
      <c r="I587" s="58" t="s">
        <v>3158</v>
      </c>
      <c r="J587" s="58" t="s">
        <v>18661</v>
      </c>
      <c r="K587" s="58" t="s">
        <v>31</v>
      </c>
      <c r="L587" s="102">
        <v>7</v>
      </c>
      <c r="M587" s="58">
        <f t="shared" si="26"/>
        <v>910</v>
      </c>
      <c r="N587" s="27"/>
      <c r="O587" s="24" t="s">
        <v>32</v>
      </c>
    </row>
    <row r="588" s="1" customFormat="1" customHeight="1" spans="1:15">
      <c r="A588" s="58">
        <v>583</v>
      </c>
      <c r="B588" s="24" t="s">
        <v>23</v>
      </c>
      <c r="C588" s="24" t="s">
        <v>24</v>
      </c>
      <c r="D588" s="24" t="s">
        <v>25</v>
      </c>
      <c r="E588" s="24" t="s">
        <v>18594</v>
      </c>
      <c r="F588" s="58" t="s">
        <v>18595</v>
      </c>
      <c r="G588" s="58" t="s">
        <v>11184</v>
      </c>
      <c r="H588" s="58" t="s">
        <v>194</v>
      </c>
      <c r="I588" s="58" t="s">
        <v>2203</v>
      </c>
      <c r="J588" s="58" t="s">
        <v>18597</v>
      </c>
      <c r="K588" s="58" t="s">
        <v>31</v>
      </c>
      <c r="L588" s="102">
        <v>4</v>
      </c>
      <c r="M588" s="58">
        <f t="shared" si="26"/>
        <v>520</v>
      </c>
      <c r="N588" s="27"/>
      <c r="O588" s="24" t="s">
        <v>32</v>
      </c>
    </row>
    <row r="589" s="1" customFormat="1" customHeight="1" spans="1:15">
      <c r="A589" s="58">
        <v>584</v>
      </c>
      <c r="B589" s="24" t="s">
        <v>23</v>
      </c>
      <c r="C589" s="24" t="s">
        <v>24</v>
      </c>
      <c r="D589" s="24" t="s">
        <v>25</v>
      </c>
      <c r="E589" s="24" t="s">
        <v>18594</v>
      </c>
      <c r="F589" s="58" t="s">
        <v>18639</v>
      </c>
      <c r="G589" s="58" t="s">
        <v>19178</v>
      </c>
      <c r="H589" s="58" t="s">
        <v>194</v>
      </c>
      <c r="I589" s="58" t="s">
        <v>1683</v>
      </c>
      <c r="J589" s="58" t="s">
        <v>18641</v>
      </c>
      <c r="K589" s="58" t="s">
        <v>31</v>
      </c>
      <c r="L589" s="102">
        <v>2</v>
      </c>
      <c r="M589" s="58">
        <f t="shared" si="26"/>
        <v>260</v>
      </c>
      <c r="N589" s="27"/>
      <c r="O589" s="24" t="s">
        <v>32</v>
      </c>
    </row>
    <row r="590" s="1" customFormat="1" customHeight="1" spans="1:15">
      <c r="A590" s="58">
        <v>585</v>
      </c>
      <c r="B590" s="24" t="s">
        <v>23</v>
      </c>
      <c r="C590" s="24" t="s">
        <v>24</v>
      </c>
      <c r="D590" s="24" t="s">
        <v>25</v>
      </c>
      <c r="E590" s="24" t="s">
        <v>18594</v>
      </c>
      <c r="F590" s="58" t="s">
        <v>18639</v>
      </c>
      <c r="G590" s="58" t="s">
        <v>19179</v>
      </c>
      <c r="H590" s="58" t="s">
        <v>194</v>
      </c>
      <c r="I590" s="58" t="s">
        <v>3164</v>
      </c>
      <c r="J590" s="58" t="s">
        <v>18641</v>
      </c>
      <c r="K590" s="58" t="s">
        <v>31</v>
      </c>
      <c r="L590" s="102">
        <v>4</v>
      </c>
      <c r="M590" s="58">
        <f t="shared" si="26"/>
        <v>520</v>
      </c>
      <c r="N590" s="27"/>
      <c r="O590" s="24" t="s">
        <v>32</v>
      </c>
    </row>
    <row r="591" s="1" customFormat="1" customHeight="1" spans="1:15">
      <c r="A591" s="58">
        <v>586</v>
      </c>
      <c r="B591" s="24" t="s">
        <v>23</v>
      </c>
      <c r="C591" s="24" t="s">
        <v>24</v>
      </c>
      <c r="D591" s="24" t="s">
        <v>25</v>
      </c>
      <c r="E591" s="24" t="s">
        <v>18594</v>
      </c>
      <c r="F591" s="58" t="s">
        <v>18595</v>
      </c>
      <c r="G591" s="58" t="s">
        <v>19180</v>
      </c>
      <c r="H591" s="58" t="s">
        <v>194</v>
      </c>
      <c r="I591" s="58" t="s">
        <v>2605</v>
      </c>
      <c r="J591" s="58" t="s">
        <v>18597</v>
      </c>
      <c r="K591" s="58" t="s">
        <v>31</v>
      </c>
      <c r="L591" s="102">
        <v>2</v>
      </c>
      <c r="M591" s="58">
        <f t="shared" si="26"/>
        <v>260</v>
      </c>
      <c r="N591" s="27"/>
      <c r="O591" s="24" t="s">
        <v>32</v>
      </c>
    </row>
    <row r="592" s="1" customFormat="1" customHeight="1" spans="1:15">
      <c r="A592" s="58">
        <v>587</v>
      </c>
      <c r="B592" s="24" t="s">
        <v>23</v>
      </c>
      <c r="C592" s="24" t="s">
        <v>24</v>
      </c>
      <c r="D592" s="24" t="s">
        <v>25</v>
      </c>
      <c r="E592" s="24" t="s">
        <v>18594</v>
      </c>
      <c r="F592" s="58" t="s">
        <v>18649</v>
      </c>
      <c r="G592" s="58" t="s">
        <v>19181</v>
      </c>
      <c r="H592" s="58" t="s">
        <v>18599</v>
      </c>
      <c r="I592" s="58" t="s">
        <v>2605</v>
      </c>
      <c r="J592" s="58" t="s">
        <v>18651</v>
      </c>
      <c r="K592" s="58" t="s">
        <v>31</v>
      </c>
      <c r="L592" s="102">
        <v>2</v>
      </c>
      <c r="M592" s="58">
        <f t="shared" si="26"/>
        <v>260</v>
      </c>
      <c r="N592" s="27"/>
      <c r="O592" s="24" t="s">
        <v>32</v>
      </c>
    </row>
    <row r="593" s="1" customFormat="1" customHeight="1" spans="1:15">
      <c r="A593" s="58">
        <v>588</v>
      </c>
      <c r="B593" s="24" t="s">
        <v>23</v>
      </c>
      <c r="C593" s="24" t="s">
        <v>24</v>
      </c>
      <c r="D593" s="24" t="s">
        <v>25</v>
      </c>
      <c r="E593" s="24" t="s">
        <v>18594</v>
      </c>
      <c r="F593" s="58" t="s">
        <v>18664</v>
      </c>
      <c r="G593" s="58" t="s">
        <v>19182</v>
      </c>
      <c r="H593" s="58" t="s">
        <v>194</v>
      </c>
      <c r="I593" s="58" t="s">
        <v>2203</v>
      </c>
      <c r="J593" s="58" t="s">
        <v>18666</v>
      </c>
      <c r="K593" s="58" t="s">
        <v>31</v>
      </c>
      <c r="L593" s="102">
        <v>4</v>
      </c>
      <c r="M593" s="58">
        <f t="shared" si="26"/>
        <v>520</v>
      </c>
      <c r="N593" s="27"/>
      <c r="O593" s="24" t="s">
        <v>32</v>
      </c>
    </row>
    <row r="594" s="1" customFormat="1" customHeight="1" spans="1:15">
      <c r="A594" s="58">
        <v>589</v>
      </c>
      <c r="B594" s="24" t="s">
        <v>23</v>
      </c>
      <c r="C594" s="24" t="s">
        <v>24</v>
      </c>
      <c r="D594" s="24" t="s">
        <v>25</v>
      </c>
      <c r="E594" s="24" t="s">
        <v>18594</v>
      </c>
      <c r="F594" s="58" t="s">
        <v>18912</v>
      </c>
      <c r="G594" s="58" t="s">
        <v>19183</v>
      </c>
      <c r="H594" s="58" t="s">
        <v>18599</v>
      </c>
      <c r="I594" s="58" t="s">
        <v>3164</v>
      </c>
      <c r="J594" s="58" t="s">
        <v>18914</v>
      </c>
      <c r="K594" s="58" t="s">
        <v>31</v>
      </c>
      <c r="L594" s="102">
        <v>6</v>
      </c>
      <c r="M594" s="58">
        <f t="shared" si="26"/>
        <v>780</v>
      </c>
      <c r="N594" s="27"/>
      <c r="O594" s="24" t="s">
        <v>32</v>
      </c>
    </row>
    <row r="595" s="1" customFormat="1" customHeight="1" spans="1:15">
      <c r="A595" s="58">
        <v>590</v>
      </c>
      <c r="B595" s="24" t="s">
        <v>23</v>
      </c>
      <c r="C595" s="24" t="s">
        <v>24</v>
      </c>
      <c r="D595" s="24" t="s">
        <v>25</v>
      </c>
      <c r="E595" s="24" t="s">
        <v>18594</v>
      </c>
      <c r="F595" s="58" t="s">
        <v>18659</v>
      </c>
      <c r="G595" s="58" t="s">
        <v>19184</v>
      </c>
      <c r="H595" s="58" t="s">
        <v>194</v>
      </c>
      <c r="I595" s="58" t="s">
        <v>2203</v>
      </c>
      <c r="J595" s="58" t="s">
        <v>18661</v>
      </c>
      <c r="K595" s="58" t="s">
        <v>31</v>
      </c>
      <c r="L595" s="102">
        <v>4</v>
      </c>
      <c r="M595" s="58">
        <f t="shared" si="26"/>
        <v>520</v>
      </c>
      <c r="N595" s="27"/>
      <c r="O595" s="24" t="s">
        <v>32</v>
      </c>
    </row>
    <row r="596" s="1" customFormat="1" customHeight="1" spans="1:15">
      <c r="A596" s="58">
        <v>591</v>
      </c>
      <c r="B596" s="24" t="s">
        <v>23</v>
      </c>
      <c r="C596" s="24" t="s">
        <v>24</v>
      </c>
      <c r="D596" s="24" t="s">
        <v>25</v>
      </c>
      <c r="E596" s="24" t="s">
        <v>18594</v>
      </c>
      <c r="F596" s="58" t="s">
        <v>18659</v>
      </c>
      <c r="G596" s="58" t="s">
        <v>19185</v>
      </c>
      <c r="H596" s="58" t="s">
        <v>194</v>
      </c>
      <c r="I596" s="58" t="s">
        <v>1683</v>
      </c>
      <c r="J596" s="58" t="s">
        <v>18661</v>
      </c>
      <c r="K596" s="58" t="s">
        <v>31</v>
      </c>
      <c r="L596" s="102">
        <v>3</v>
      </c>
      <c r="M596" s="58">
        <f t="shared" si="26"/>
        <v>390</v>
      </c>
      <c r="N596" s="27"/>
      <c r="O596" s="24" t="s">
        <v>32</v>
      </c>
    </row>
    <row r="597" s="1" customFormat="1" customHeight="1" spans="1:15">
      <c r="A597" s="58">
        <v>592</v>
      </c>
      <c r="B597" s="24" t="s">
        <v>23</v>
      </c>
      <c r="C597" s="24" t="s">
        <v>24</v>
      </c>
      <c r="D597" s="24" t="s">
        <v>25</v>
      </c>
      <c r="E597" s="24" t="s">
        <v>18594</v>
      </c>
      <c r="F597" s="58" t="s">
        <v>18912</v>
      </c>
      <c r="G597" s="58" t="s">
        <v>19186</v>
      </c>
      <c r="H597" s="58" t="s">
        <v>194</v>
      </c>
      <c r="I597" s="58" t="s">
        <v>1683</v>
      </c>
      <c r="J597" s="58" t="s">
        <v>18914</v>
      </c>
      <c r="K597" s="58" t="s">
        <v>31</v>
      </c>
      <c r="L597" s="102">
        <v>3</v>
      </c>
      <c r="M597" s="58">
        <f t="shared" si="26"/>
        <v>390</v>
      </c>
      <c r="N597" s="27"/>
      <c r="O597" s="24" t="s">
        <v>32</v>
      </c>
    </row>
    <row r="598" s="1" customFormat="1" customHeight="1" spans="1:15">
      <c r="A598" s="58">
        <v>593</v>
      </c>
      <c r="B598" s="24" t="s">
        <v>23</v>
      </c>
      <c r="C598" s="24" t="s">
        <v>24</v>
      </c>
      <c r="D598" s="24" t="s">
        <v>25</v>
      </c>
      <c r="E598" s="24" t="s">
        <v>18594</v>
      </c>
      <c r="F598" s="58" t="s">
        <v>18609</v>
      </c>
      <c r="G598" s="58" t="s">
        <v>19187</v>
      </c>
      <c r="H598" s="58" t="s">
        <v>194</v>
      </c>
      <c r="I598" s="58" t="s">
        <v>3169</v>
      </c>
      <c r="J598" s="58" t="s">
        <v>18611</v>
      </c>
      <c r="K598" s="58" t="s">
        <v>31</v>
      </c>
      <c r="L598" s="102">
        <v>5</v>
      </c>
      <c r="M598" s="58">
        <f t="shared" si="26"/>
        <v>650</v>
      </c>
      <c r="N598" s="27"/>
      <c r="O598" s="24" t="s">
        <v>32</v>
      </c>
    </row>
    <row r="599" s="1" customFormat="1" customHeight="1" spans="1:15">
      <c r="A599" s="58">
        <v>594</v>
      </c>
      <c r="B599" s="24" t="s">
        <v>23</v>
      </c>
      <c r="C599" s="24" t="s">
        <v>24</v>
      </c>
      <c r="D599" s="24" t="s">
        <v>25</v>
      </c>
      <c r="E599" s="24" t="s">
        <v>18594</v>
      </c>
      <c r="F599" s="58" t="s">
        <v>18664</v>
      </c>
      <c r="G599" s="58" t="s">
        <v>19188</v>
      </c>
      <c r="H599" s="58" t="s">
        <v>194</v>
      </c>
      <c r="I599" s="58" t="s">
        <v>2203</v>
      </c>
      <c r="J599" s="58" t="s">
        <v>18666</v>
      </c>
      <c r="K599" s="58" t="s">
        <v>31</v>
      </c>
      <c r="L599" s="102">
        <v>4</v>
      </c>
      <c r="M599" s="58">
        <f t="shared" si="26"/>
        <v>520</v>
      </c>
      <c r="N599" s="27"/>
      <c r="O599" s="24" t="s">
        <v>32</v>
      </c>
    </row>
    <row r="600" s="1" customFormat="1" customHeight="1" spans="1:15">
      <c r="A600" s="58">
        <v>595</v>
      </c>
      <c r="B600" s="24" t="s">
        <v>23</v>
      </c>
      <c r="C600" s="24" t="s">
        <v>24</v>
      </c>
      <c r="D600" s="24" t="s">
        <v>25</v>
      </c>
      <c r="E600" s="24" t="s">
        <v>18594</v>
      </c>
      <c r="F600" s="58" t="s">
        <v>18659</v>
      </c>
      <c r="G600" s="58" t="s">
        <v>19189</v>
      </c>
      <c r="H600" s="58" t="s">
        <v>18599</v>
      </c>
      <c r="I600" s="58" t="s">
        <v>1683</v>
      </c>
      <c r="J600" s="58" t="s">
        <v>18661</v>
      </c>
      <c r="K600" s="58" t="s">
        <v>31</v>
      </c>
      <c r="L600" s="102">
        <v>3</v>
      </c>
      <c r="M600" s="58">
        <f t="shared" si="26"/>
        <v>390</v>
      </c>
      <c r="N600" s="27"/>
      <c r="O600" s="24" t="s">
        <v>32</v>
      </c>
    </row>
    <row r="601" s="1" customFormat="1" customHeight="1" spans="1:15">
      <c r="A601" s="58">
        <v>596</v>
      </c>
      <c r="B601" s="24" t="s">
        <v>23</v>
      </c>
      <c r="C601" s="24" t="s">
        <v>24</v>
      </c>
      <c r="D601" s="24" t="s">
        <v>25</v>
      </c>
      <c r="E601" s="24" t="s">
        <v>18594</v>
      </c>
      <c r="F601" s="58" t="s">
        <v>18890</v>
      </c>
      <c r="G601" s="58" t="s">
        <v>19190</v>
      </c>
      <c r="H601" s="58" t="s">
        <v>18599</v>
      </c>
      <c r="I601" s="58" t="s">
        <v>2605</v>
      </c>
      <c r="J601" s="58" t="s">
        <v>18892</v>
      </c>
      <c r="K601" s="58" t="s">
        <v>31</v>
      </c>
      <c r="L601" s="102">
        <v>2</v>
      </c>
      <c r="M601" s="58">
        <f t="shared" si="26"/>
        <v>260</v>
      </c>
      <c r="N601" s="27"/>
      <c r="O601" s="24" t="s">
        <v>32</v>
      </c>
    </row>
    <row r="602" s="1" customFormat="1" customHeight="1" spans="1:15">
      <c r="A602" s="58">
        <v>597</v>
      </c>
      <c r="B602" s="24" t="s">
        <v>23</v>
      </c>
      <c r="C602" s="24" t="s">
        <v>24</v>
      </c>
      <c r="D602" s="24" t="s">
        <v>25</v>
      </c>
      <c r="E602" s="24" t="s">
        <v>18594</v>
      </c>
      <c r="F602" s="58" t="s">
        <v>18659</v>
      </c>
      <c r="G602" s="58" t="s">
        <v>19191</v>
      </c>
      <c r="H602" s="58" t="s">
        <v>194</v>
      </c>
      <c r="I602" s="58" t="s">
        <v>2203</v>
      </c>
      <c r="J602" s="58" t="s">
        <v>18661</v>
      </c>
      <c r="K602" s="58" t="s">
        <v>31</v>
      </c>
      <c r="L602" s="102">
        <v>4</v>
      </c>
      <c r="M602" s="58">
        <f t="shared" ref="M602:M621" si="27">L602*130</f>
        <v>520</v>
      </c>
      <c r="N602" s="27"/>
      <c r="O602" s="24" t="s">
        <v>32</v>
      </c>
    </row>
    <row r="603" s="1" customFormat="1" customHeight="1" spans="1:15">
      <c r="A603" s="58">
        <v>598</v>
      </c>
      <c r="B603" s="24" t="s">
        <v>23</v>
      </c>
      <c r="C603" s="24" t="s">
        <v>24</v>
      </c>
      <c r="D603" s="24" t="s">
        <v>25</v>
      </c>
      <c r="E603" s="24" t="s">
        <v>18594</v>
      </c>
      <c r="F603" s="58" t="s">
        <v>18659</v>
      </c>
      <c r="G603" s="58" t="s">
        <v>19192</v>
      </c>
      <c r="H603" s="58" t="s">
        <v>194</v>
      </c>
      <c r="I603" s="58" t="s">
        <v>3164</v>
      </c>
      <c r="J603" s="58" t="s">
        <v>18661</v>
      </c>
      <c r="K603" s="58" t="s">
        <v>31</v>
      </c>
      <c r="L603" s="102">
        <v>6</v>
      </c>
      <c r="M603" s="58">
        <f t="shared" si="27"/>
        <v>780</v>
      </c>
      <c r="N603" s="27"/>
      <c r="O603" s="24" t="s">
        <v>32</v>
      </c>
    </row>
    <row r="604" s="1" customFormat="1" customHeight="1" spans="1:15">
      <c r="A604" s="58">
        <v>599</v>
      </c>
      <c r="B604" s="24" t="s">
        <v>23</v>
      </c>
      <c r="C604" s="24" t="s">
        <v>24</v>
      </c>
      <c r="D604" s="24" t="s">
        <v>25</v>
      </c>
      <c r="E604" s="24" t="s">
        <v>18594</v>
      </c>
      <c r="F604" s="58" t="s">
        <v>18639</v>
      </c>
      <c r="G604" s="58" t="s">
        <v>19193</v>
      </c>
      <c r="H604" s="58" t="s">
        <v>194</v>
      </c>
      <c r="I604" s="58" t="s">
        <v>3169</v>
      </c>
      <c r="J604" s="58" t="s">
        <v>18641</v>
      </c>
      <c r="K604" s="58" t="s">
        <v>31</v>
      </c>
      <c r="L604" s="102">
        <v>5</v>
      </c>
      <c r="M604" s="58">
        <f t="shared" si="27"/>
        <v>650</v>
      </c>
      <c r="N604" s="104" t="s">
        <v>9991</v>
      </c>
      <c r="O604" s="24" t="s">
        <v>32</v>
      </c>
    </row>
    <row r="605" s="1" customFormat="1" customHeight="1" spans="1:15">
      <c r="A605" s="58">
        <v>600</v>
      </c>
      <c r="B605" s="24" t="s">
        <v>23</v>
      </c>
      <c r="C605" s="24" t="s">
        <v>24</v>
      </c>
      <c r="D605" s="24" t="s">
        <v>25</v>
      </c>
      <c r="E605" s="24" t="s">
        <v>18594</v>
      </c>
      <c r="F605" s="58" t="s">
        <v>18659</v>
      </c>
      <c r="G605" s="58" t="s">
        <v>19194</v>
      </c>
      <c r="H605" s="58" t="s">
        <v>194</v>
      </c>
      <c r="I605" s="58" t="s">
        <v>1683</v>
      </c>
      <c r="J605" s="58" t="s">
        <v>18661</v>
      </c>
      <c r="K605" s="58" t="s">
        <v>31</v>
      </c>
      <c r="L605" s="102">
        <v>3</v>
      </c>
      <c r="M605" s="58">
        <f t="shared" si="27"/>
        <v>390</v>
      </c>
      <c r="N605" s="27"/>
      <c r="O605" s="24" t="s">
        <v>32</v>
      </c>
    </row>
    <row r="606" s="1" customFormat="1" customHeight="1" spans="1:15">
      <c r="A606" s="58">
        <v>601</v>
      </c>
      <c r="B606" s="24" t="s">
        <v>23</v>
      </c>
      <c r="C606" s="24" t="s">
        <v>24</v>
      </c>
      <c r="D606" s="24" t="s">
        <v>25</v>
      </c>
      <c r="E606" s="24" t="s">
        <v>18594</v>
      </c>
      <c r="F606" s="58" t="s">
        <v>18664</v>
      </c>
      <c r="G606" s="58" t="s">
        <v>19195</v>
      </c>
      <c r="H606" s="58" t="s">
        <v>194</v>
      </c>
      <c r="I606" s="58" t="s">
        <v>3169</v>
      </c>
      <c r="J606" s="58" t="s">
        <v>18666</v>
      </c>
      <c r="K606" s="58" t="s">
        <v>31</v>
      </c>
      <c r="L606" s="102">
        <v>5</v>
      </c>
      <c r="M606" s="58">
        <f t="shared" si="27"/>
        <v>650</v>
      </c>
      <c r="N606" s="27"/>
      <c r="O606" s="24" t="s">
        <v>32</v>
      </c>
    </row>
    <row r="607" s="1" customFormat="1" customHeight="1" spans="1:15">
      <c r="A607" s="58">
        <v>602</v>
      </c>
      <c r="B607" s="24" t="s">
        <v>23</v>
      </c>
      <c r="C607" s="24" t="s">
        <v>24</v>
      </c>
      <c r="D607" s="24" t="s">
        <v>25</v>
      </c>
      <c r="E607" s="24" t="s">
        <v>18594</v>
      </c>
      <c r="F607" s="58" t="s">
        <v>18595</v>
      </c>
      <c r="G607" s="58" t="s">
        <v>19196</v>
      </c>
      <c r="H607" s="58" t="s">
        <v>194</v>
      </c>
      <c r="I607" s="58" t="s">
        <v>1683</v>
      </c>
      <c r="J607" s="58" t="s">
        <v>18597</v>
      </c>
      <c r="K607" s="58" t="s">
        <v>31</v>
      </c>
      <c r="L607" s="102">
        <v>3</v>
      </c>
      <c r="M607" s="58">
        <f t="shared" si="27"/>
        <v>390</v>
      </c>
      <c r="N607" s="27"/>
      <c r="O607" s="24" t="s">
        <v>32</v>
      </c>
    </row>
    <row r="608" s="1" customFormat="1" customHeight="1" spans="1:15">
      <c r="A608" s="58">
        <v>603</v>
      </c>
      <c r="B608" s="24" t="s">
        <v>23</v>
      </c>
      <c r="C608" s="24" t="s">
        <v>24</v>
      </c>
      <c r="D608" s="24" t="s">
        <v>25</v>
      </c>
      <c r="E608" s="24" t="s">
        <v>18594</v>
      </c>
      <c r="F608" s="58" t="s">
        <v>18595</v>
      </c>
      <c r="G608" s="58" t="s">
        <v>19197</v>
      </c>
      <c r="H608" s="58" t="s">
        <v>194</v>
      </c>
      <c r="I608" s="58" t="s">
        <v>3169</v>
      </c>
      <c r="J608" s="58" t="s">
        <v>18597</v>
      </c>
      <c r="K608" s="58" t="s">
        <v>31</v>
      </c>
      <c r="L608" s="102">
        <v>4</v>
      </c>
      <c r="M608" s="58">
        <f t="shared" si="27"/>
        <v>520</v>
      </c>
      <c r="N608" s="27"/>
      <c r="O608" s="24" t="s">
        <v>32</v>
      </c>
    </row>
    <row r="609" s="1" customFormat="1" customHeight="1" spans="1:15">
      <c r="A609" s="58">
        <v>604</v>
      </c>
      <c r="B609" s="24" t="s">
        <v>23</v>
      </c>
      <c r="C609" s="24" t="s">
        <v>24</v>
      </c>
      <c r="D609" s="24" t="s">
        <v>25</v>
      </c>
      <c r="E609" s="24" t="s">
        <v>18594</v>
      </c>
      <c r="F609" s="58" t="s">
        <v>18659</v>
      </c>
      <c r="G609" s="58" t="s">
        <v>19198</v>
      </c>
      <c r="H609" s="58" t="s">
        <v>18599</v>
      </c>
      <c r="I609" s="58" t="s">
        <v>3164</v>
      </c>
      <c r="J609" s="58" t="s">
        <v>18661</v>
      </c>
      <c r="K609" s="58" t="s">
        <v>31</v>
      </c>
      <c r="L609" s="102">
        <v>6</v>
      </c>
      <c r="M609" s="58">
        <f t="shared" si="27"/>
        <v>780</v>
      </c>
      <c r="N609" s="27"/>
      <c r="O609" s="24" t="s">
        <v>32</v>
      </c>
    </row>
    <row r="610" s="1" customFormat="1" customHeight="1" spans="1:15">
      <c r="A610" s="58">
        <v>605</v>
      </c>
      <c r="B610" s="24" t="s">
        <v>23</v>
      </c>
      <c r="C610" s="24" t="s">
        <v>24</v>
      </c>
      <c r="D610" s="24" t="s">
        <v>25</v>
      </c>
      <c r="E610" s="24" t="s">
        <v>18594</v>
      </c>
      <c r="F610" s="58" t="s">
        <v>18649</v>
      </c>
      <c r="G610" s="58" t="s">
        <v>19199</v>
      </c>
      <c r="H610" s="58" t="s">
        <v>18599</v>
      </c>
      <c r="I610" s="58" t="s">
        <v>1683</v>
      </c>
      <c r="J610" s="58" t="s">
        <v>18651</v>
      </c>
      <c r="K610" s="58" t="s">
        <v>31</v>
      </c>
      <c r="L610" s="102">
        <v>3</v>
      </c>
      <c r="M610" s="58">
        <f t="shared" si="27"/>
        <v>390</v>
      </c>
      <c r="N610" s="27"/>
      <c r="O610" s="24" t="s">
        <v>32</v>
      </c>
    </row>
    <row r="611" s="1" customFormat="1" customHeight="1" spans="1:15">
      <c r="A611" s="58">
        <v>606</v>
      </c>
      <c r="B611" s="24" t="s">
        <v>23</v>
      </c>
      <c r="C611" s="24" t="s">
        <v>24</v>
      </c>
      <c r="D611" s="24" t="s">
        <v>25</v>
      </c>
      <c r="E611" s="24" t="s">
        <v>18594</v>
      </c>
      <c r="F611" s="58" t="s">
        <v>18639</v>
      </c>
      <c r="G611" s="111" t="s">
        <v>19200</v>
      </c>
      <c r="H611" s="111" t="s">
        <v>194</v>
      </c>
      <c r="I611" s="111" t="s">
        <v>2605</v>
      </c>
      <c r="J611" s="111" t="s">
        <v>18641</v>
      </c>
      <c r="K611" s="111" t="s">
        <v>31</v>
      </c>
      <c r="L611" s="112">
        <v>2</v>
      </c>
      <c r="M611" s="58">
        <f t="shared" si="27"/>
        <v>260</v>
      </c>
      <c r="N611" s="27"/>
      <c r="O611" s="24" t="s">
        <v>32</v>
      </c>
    </row>
    <row r="612" s="1" customFormat="1" customHeight="1" spans="1:15">
      <c r="A612" s="58">
        <v>607</v>
      </c>
      <c r="B612" s="24" t="s">
        <v>23</v>
      </c>
      <c r="C612" s="24" t="s">
        <v>24</v>
      </c>
      <c r="D612" s="24" t="s">
        <v>25</v>
      </c>
      <c r="E612" s="24" t="s">
        <v>18594</v>
      </c>
      <c r="F612" s="58" t="s">
        <v>18609</v>
      </c>
      <c r="G612" s="111" t="s">
        <v>19201</v>
      </c>
      <c r="H612" s="111" t="s">
        <v>194</v>
      </c>
      <c r="I612" s="111" t="s">
        <v>2557</v>
      </c>
      <c r="J612" s="111" t="s">
        <v>18611</v>
      </c>
      <c r="K612" s="111" t="s">
        <v>31</v>
      </c>
      <c r="L612" s="112">
        <v>1</v>
      </c>
      <c r="M612" s="58">
        <f t="shared" si="27"/>
        <v>130</v>
      </c>
      <c r="N612" s="27"/>
      <c r="O612" s="24" t="s">
        <v>32</v>
      </c>
    </row>
    <row r="613" s="1" customFormat="1" customHeight="1" spans="1:15">
      <c r="A613" s="58">
        <v>608</v>
      </c>
      <c r="B613" s="24" t="s">
        <v>23</v>
      </c>
      <c r="C613" s="24" t="s">
        <v>24</v>
      </c>
      <c r="D613" s="24" t="s">
        <v>25</v>
      </c>
      <c r="E613" s="24" t="s">
        <v>18594</v>
      </c>
      <c r="F613" s="58" t="s">
        <v>18659</v>
      </c>
      <c r="G613" s="111" t="s">
        <v>19202</v>
      </c>
      <c r="H613" s="111" t="s">
        <v>194</v>
      </c>
      <c r="I613" s="111" t="s">
        <v>3164</v>
      </c>
      <c r="J613" s="111" t="s">
        <v>18661</v>
      </c>
      <c r="K613" s="111" t="s">
        <v>31</v>
      </c>
      <c r="L613" s="112">
        <v>6</v>
      </c>
      <c r="M613" s="58">
        <f t="shared" si="27"/>
        <v>780</v>
      </c>
      <c r="N613" s="27"/>
      <c r="O613" s="24" t="s">
        <v>32</v>
      </c>
    </row>
    <row r="614" s="1" customFormat="1" customHeight="1" spans="1:15">
      <c r="A614" s="58">
        <v>609</v>
      </c>
      <c r="B614" s="24" t="s">
        <v>23</v>
      </c>
      <c r="C614" s="24" t="s">
        <v>24</v>
      </c>
      <c r="D614" s="24" t="s">
        <v>25</v>
      </c>
      <c r="E614" s="24" t="s">
        <v>18594</v>
      </c>
      <c r="F614" s="58" t="s">
        <v>18659</v>
      </c>
      <c r="G614" s="111" t="s">
        <v>19203</v>
      </c>
      <c r="H614" s="111" t="s">
        <v>194</v>
      </c>
      <c r="I614" s="111" t="s">
        <v>3169</v>
      </c>
      <c r="J614" s="111" t="s">
        <v>18661</v>
      </c>
      <c r="K614" s="111" t="s">
        <v>31</v>
      </c>
      <c r="L614" s="112">
        <v>5</v>
      </c>
      <c r="M614" s="58">
        <f t="shared" si="27"/>
        <v>650</v>
      </c>
      <c r="N614" s="27"/>
      <c r="O614" s="24" t="s">
        <v>32</v>
      </c>
    </row>
    <row r="615" s="1" customFormat="1" customHeight="1" spans="1:15">
      <c r="A615" s="58">
        <v>610</v>
      </c>
      <c r="B615" s="24" t="s">
        <v>23</v>
      </c>
      <c r="C615" s="24" t="s">
        <v>24</v>
      </c>
      <c r="D615" s="24" t="s">
        <v>25</v>
      </c>
      <c r="E615" s="24" t="s">
        <v>18594</v>
      </c>
      <c r="F615" s="58" t="s">
        <v>18639</v>
      </c>
      <c r="G615" s="111" t="s">
        <v>19204</v>
      </c>
      <c r="H615" s="111" t="s">
        <v>194</v>
      </c>
      <c r="I615" s="111" t="s">
        <v>2605</v>
      </c>
      <c r="J615" s="111" t="s">
        <v>18641</v>
      </c>
      <c r="K615" s="111" t="s">
        <v>31</v>
      </c>
      <c r="L615" s="112">
        <v>1</v>
      </c>
      <c r="M615" s="58">
        <f t="shared" si="27"/>
        <v>130</v>
      </c>
      <c r="N615" s="27"/>
      <c r="O615" s="24" t="s">
        <v>32</v>
      </c>
    </row>
    <row r="616" s="1" customFormat="1" customHeight="1" spans="1:15">
      <c r="A616" s="58">
        <v>611</v>
      </c>
      <c r="B616" s="24" t="s">
        <v>23</v>
      </c>
      <c r="C616" s="24" t="s">
        <v>24</v>
      </c>
      <c r="D616" s="24" t="s">
        <v>25</v>
      </c>
      <c r="E616" s="24" t="s">
        <v>18594</v>
      </c>
      <c r="F616" s="58" t="s">
        <v>18659</v>
      </c>
      <c r="G616" s="111" t="s">
        <v>19205</v>
      </c>
      <c r="H616" s="111" t="s">
        <v>194</v>
      </c>
      <c r="I616" s="111" t="s">
        <v>2203</v>
      </c>
      <c r="J616" s="111" t="s">
        <v>18661</v>
      </c>
      <c r="K616" s="111" t="s">
        <v>31</v>
      </c>
      <c r="L616" s="112">
        <v>4</v>
      </c>
      <c r="M616" s="58">
        <f t="shared" si="27"/>
        <v>520</v>
      </c>
      <c r="N616" s="27"/>
      <c r="O616" s="24" t="s">
        <v>32</v>
      </c>
    </row>
    <row r="617" s="1" customFormat="1" customHeight="1" spans="1:15">
      <c r="A617" s="58">
        <v>612</v>
      </c>
      <c r="B617" s="24" t="s">
        <v>23</v>
      </c>
      <c r="C617" s="24" t="s">
        <v>24</v>
      </c>
      <c r="D617" s="24" t="s">
        <v>25</v>
      </c>
      <c r="E617" s="24" t="s">
        <v>18594</v>
      </c>
      <c r="F617" s="58" t="s">
        <v>18659</v>
      </c>
      <c r="G617" s="111" t="s">
        <v>19206</v>
      </c>
      <c r="H617" s="111" t="s">
        <v>18599</v>
      </c>
      <c r="I617" s="111" t="s">
        <v>3169</v>
      </c>
      <c r="J617" s="111" t="s">
        <v>18661</v>
      </c>
      <c r="K617" s="111" t="s">
        <v>31</v>
      </c>
      <c r="L617" s="112">
        <v>5</v>
      </c>
      <c r="M617" s="58">
        <f t="shared" si="27"/>
        <v>650</v>
      </c>
      <c r="N617" s="27"/>
      <c r="O617" s="24" t="s">
        <v>32</v>
      </c>
    </row>
    <row r="618" s="1" customFormat="1" customHeight="1" spans="1:15">
      <c r="A618" s="58">
        <v>613</v>
      </c>
      <c r="B618" s="24" t="s">
        <v>23</v>
      </c>
      <c r="C618" s="24" t="s">
        <v>24</v>
      </c>
      <c r="D618" s="24" t="s">
        <v>25</v>
      </c>
      <c r="E618" s="24" t="s">
        <v>18594</v>
      </c>
      <c r="F618" s="58" t="s">
        <v>18659</v>
      </c>
      <c r="G618" s="111" t="s">
        <v>19207</v>
      </c>
      <c r="H618" s="111" t="s">
        <v>194</v>
      </c>
      <c r="I618" s="111" t="s">
        <v>3169</v>
      </c>
      <c r="J618" s="111" t="s">
        <v>18661</v>
      </c>
      <c r="K618" s="111" t="s">
        <v>31</v>
      </c>
      <c r="L618" s="112">
        <v>5</v>
      </c>
      <c r="M618" s="58">
        <f t="shared" si="27"/>
        <v>650</v>
      </c>
      <c r="N618" s="27"/>
      <c r="O618" s="24" t="s">
        <v>32</v>
      </c>
    </row>
    <row r="619" s="1" customFormat="1" customHeight="1" spans="1:15">
      <c r="A619" s="58">
        <v>614</v>
      </c>
      <c r="B619" s="24" t="s">
        <v>23</v>
      </c>
      <c r="C619" s="24" t="s">
        <v>24</v>
      </c>
      <c r="D619" s="24" t="s">
        <v>25</v>
      </c>
      <c r="E619" s="24" t="s">
        <v>18594</v>
      </c>
      <c r="F619" s="58" t="s">
        <v>18664</v>
      </c>
      <c r="G619" s="111" t="s">
        <v>19208</v>
      </c>
      <c r="H619" s="111" t="s">
        <v>194</v>
      </c>
      <c r="I619" s="111" t="s">
        <v>2203</v>
      </c>
      <c r="J619" s="111" t="s">
        <v>18666</v>
      </c>
      <c r="K619" s="111" t="s">
        <v>31</v>
      </c>
      <c r="L619" s="112">
        <v>4</v>
      </c>
      <c r="M619" s="58">
        <f t="shared" si="27"/>
        <v>520</v>
      </c>
      <c r="N619" s="27"/>
      <c r="O619" s="24" t="s">
        <v>32</v>
      </c>
    </row>
    <row r="620" s="1" customFormat="1" customHeight="1" spans="1:15">
      <c r="A620" s="58">
        <v>615</v>
      </c>
      <c r="B620" s="24" t="s">
        <v>23</v>
      </c>
      <c r="C620" s="24" t="s">
        <v>24</v>
      </c>
      <c r="D620" s="24" t="s">
        <v>25</v>
      </c>
      <c r="E620" s="24" t="s">
        <v>18594</v>
      </c>
      <c r="F620" s="58" t="s">
        <v>18643</v>
      </c>
      <c r="G620" s="111" t="s">
        <v>19209</v>
      </c>
      <c r="H620" s="111" t="s">
        <v>194</v>
      </c>
      <c r="I620" s="111" t="s">
        <v>3169</v>
      </c>
      <c r="J620" s="111" t="s">
        <v>18645</v>
      </c>
      <c r="K620" s="111" t="s">
        <v>31</v>
      </c>
      <c r="L620" s="112">
        <v>5</v>
      </c>
      <c r="M620" s="58">
        <f t="shared" si="27"/>
        <v>650</v>
      </c>
      <c r="N620" s="27"/>
      <c r="O620" s="24" t="s">
        <v>32</v>
      </c>
    </row>
    <row r="621" s="1" customFormat="1" customHeight="1" spans="1:15">
      <c r="A621" s="58">
        <v>616</v>
      </c>
      <c r="B621" s="24" t="s">
        <v>23</v>
      </c>
      <c r="C621" s="24" t="s">
        <v>24</v>
      </c>
      <c r="D621" s="24" t="s">
        <v>25</v>
      </c>
      <c r="E621" s="24" t="s">
        <v>18594</v>
      </c>
      <c r="F621" s="58" t="s">
        <v>18609</v>
      </c>
      <c r="G621" s="111" t="s">
        <v>19210</v>
      </c>
      <c r="H621" s="111" t="s">
        <v>194</v>
      </c>
      <c r="I621" s="111" t="s">
        <v>1683</v>
      </c>
      <c r="J621" s="111" t="s">
        <v>18611</v>
      </c>
      <c r="K621" s="111" t="s">
        <v>31</v>
      </c>
      <c r="L621" s="112">
        <v>3</v>
      </c>
      <c r="M621" s="58">
        <f t="shared" si="27"/>
        <v>390</v>
      </c>
      <c r="N621" s="27"/>
      <c r="O621" s="24" t="s">
        <v>32</v>
      </c>
    </row>
    <row r="622" s="1" customFormat="1" customHeight="1" spans="1:15">
      <c r="A622" s="58">
        <v>617</v>
      </c>
      <c r="B622" s="24" t="s">
        <v>23</v>
      </c>
      <c r="C622" s="24" t="s">
        <v>24</v>
      </c>
      <c r="D622" s="24" t="s">
        <v>25</v>
      </c>
      <c r="E622" s="24" t="s">
        <v>18594</v>
      </c>
      <c r="F622" s="58" t="s">
        <v>18639</v>
      </c>
      <c r="G622" s="111" t="s">
        <v>19211</v>
      </c>
      <c r="H622" s="111" t="s">
        <v>51</v>
      </c>
      <c r="I622" s="111" t="s">
        <v>1683</v>
      </c>
      <c r="J622" s="111" t="s">
        <v>18641</v>
      </c>
      <c r="K622" s="111" t="s">
        <v>31</v>
      </c>
      <c r="L622" s="112">
        <v>2</v>
      </c>
      <c r="M622" s="58">
        <f>L622*312</f>
        <v>624</v>
      </c>
      <c r="N622" s="27"/>
      <c r="O622" s="24" t="s">
        <v>32</v>
      </c>
    </row>
    <row r="623" s="1" customFormat="1" customHeight="1" spans="1:15">
      <c r="A623" s="58">
        <v>618</v>
      </c>
      <c r="B623" s="24" t="s">
        <v>23</v>
      </c>
      <c r="C623" s="24" t="s">
        <v>24</v>
      </c>
      <c r="D623" s="24" t="s">
        <v>25</v>
      </c>
      <c r="E623" s="24" t="s">
        <v>18594</v>
      </c>
      <c r="F623" s="58" t="s">
        <v>18639</v>
      </c>
      <c r="G623" s="111" t="s">
        <v>19212</v>
      </c>
      <c r="H623" s="111" t="s">
        <v>194</v>
      </c>
      <c r="I623" s="111" t="s">
        <v>1683</v>
      </c>
      <c r="J623" s="111" t="s">
        <v>18641</v>
      </c>
      <c r="K623" s="111" t="s">
        <v>31</v>
      </c>
      <c r="L623" s="112">
        <v>2</v>
      </c>
      <c r="M623" s="58">
        <f>L623*130</f>
        <v>260</v>
      </c>
      <c r="N623" s="27"/>
      <c r="O623" s="24" t="s">
        <v>32</v>
      </c>
    </row>
    <row r="624" s="1" customFormat="1" customHeight="1" spans="1:15">
      <c r="A624" s="58">
        <v>619</v>
      </c>
      <c r="B624" s="24" t="s">
        <v>23</v>
      </c>
      <c r="C624" s="24" t="s">
        <v>24</v>
      </c>
      <c r="D624" s="24" t="s">
        <v>25</v>
      </c>
      <c r="E624" s="24" t="s">
        <v>18594</v>
      </c>
      <c r="F624" s="58" t="s">
        <v>18890</v>
      </c>
      <c r="G624" s="111" t="s">
        <v>19213</v>
      </c>
      <c r="H624" s="111" t="s">
        <v>51</v>
      </c>
      <c r="I624" s="111" t="s">
        <v>2203</v>
      </c>
      <c r="J624" s="111" t="s">
        <v>18892</v>
      </c>
      <c r="K624" s="111" t="s">
        <v>31</v>
      </c>
      <c r="L624" s="112">
        <v>4</v>
      </c>
      <c r="M624" s="58">
        <f>L624*312</f>
        <v>1248</v>
      </c>
      <c r="N624" s="27"/>
      <c r="O624" s="24" t="s">
        <v>32</v>
      </c>
    </row>
    <row r="625" s="1" customFormat="1" customHeight="1" spans="1:15">
      <c r="A625" s="58">
        <v>620</v>
      </c>
      <c r="B625" s="24" t="s">
        <v>23</v>
      </c>
      <c r="C625" s="24" t="s">
        <v>24</v>
      </c>
      <c r="D625" s="24" t="s">
        <v>25</v>
      </c>
      <c r="E625" s="24" t="s">
        <v>18594</v>
      </c>
      <c r="F625" s="58" t="s">
        <v>18595</v>
      </c>
      <c r="G625" s="111" t="s">
        <v>19214</v>
      </c>
      <c r="H625" s="111" t="s">
        <v>194</v>
      </c>
      <c r="I625" s="111" t="s">
        <v>1683</v>
      </c>
      <c r="J625" s="111" t="s">
        <v>18597</v>
      </c>
      <c r="K625" s="111" t="s">
        <v>31</v>
      </c>
      <c r="L625" s="112">
        <v>3</v>
      </c>
      <c r="M625" s="58">
        <f t="shared" ref="M625:M630" si="28">L625*130</f>
        <v>390</v>
      </c>
      <c r="N625" s="27"/>
      <c r="O625" s="24" t="s">
        <v>32</v>
      </c>
    </row>
    <row r="626" s="1" customFormat="1" customHeight="1" spans="1:15">
      <c r="A626" s="58">
        <v>621</v>
      </c>
      <c r="B626" s="24" t="s">
        <v>23</v>
      </c>
      <c r="C626" s="24" t="s">
        <v>24</v>
      </c>
      <c r="D626" s="24" t="s">
        <v>25</v>
      </c>
      <c r="E626" s="24" t="s">
        <v>18594</v>
      </c>
      <c r="F626" s="58" t="s">
        <v>18912</v>
      </c>
      <c r="G626" s="111" t="s">
        <v>19215</v>
      </c>
      <c r="H626" s="111" t="s">
        <v>194</v>
      </c>
      <c r="I626" s="111" t="s">
        <v>1683</v>
      </c>
      <c r="J626" s="111" t="s">
        <v>18914</v>
      </c>
      <c r="K626" s="111" t="s">
        <v>31</v>
      </c>
      <c r="L626" s="112">
        <v>3</v>
      </c>
      <c r="M626" s="58">
        <f t="shared" si="28"/>
        <v>390</v>
      </c>
      <c r="N626" s="27"/>
      <c r="O626" s="24" t="s">
        <v>32</v>
      </c>
    </row>
    <row r="627" s="1" customFormat="1" customHeight="1" spans="1:15">
      <c r="A627" s="58">
        <v>622</v>
      </c>
      <c r="B627" s="24" t="s">
        <v>23</v>
      </c>
      <c r="C627" s="24" t="s">
        <v>24</v>
      </c>
      <c r="D627" s="24" t="s">
        <v>25</v>
      </c>
      <c r="E627" s="24" t="s">
        <v>18594</v>
      </c>
      <c r="F627" s="58" t="s">
        <v>18639</v>
      </c>
      <c r="G627" s="111" t="s">
        <v>19216</v>
      </c>
      <c r="H627" s="111" t="s">
        <v>194</v>
      </c>
      <c r="I627" s="111" t="s">
        <v>3164</v>
      </c>
      <c r="J627" s="111" t="s">
        <v>18641</v>
      </c>
      <c r="K627" s="111" t="s">
        <v>31</v>
      </c>
      <c r="L627" s="112">
        <v>1</v>
      </c>
      <c r="M627" s="58">
        <f t="shared" si="28"/>
        <v>130</v>
      </c>
      <c r="N627" s="27"/>
      <c r="O627" s="24" t="s">
        <v>32</v>
      </c>
    </row>
    <row r="628" s="1" customFormat="1" customHeight="1" spans="1:15">
      <c r="A628" s="58">
        <v>623</v>
      </c>
      <c r="B628" s="24" t="s">
        <v>23</v>
      </c>
      <c r="C628" s="24" t="s">
        <v>24</v>
      </c>
      <c r="D628" s="24" t="s">
        <v>25</v>
      </c>
      <c r="E628" s="24" t="s">
        <v>18594</v>
      </c>
      <c r="F628" s="58" t="s">
        <v>18643</v>
      </c>
      <c r="G628" s="111" t="s">
        <v>19217</v>
      </c>
      <c r="H628" s="111" t="s">
        <v>194</v>
      </c>
      <c r="I628" s="111" t="s">
        <v>1683</v>
      </c>
      <c r="J628" s="111" t="s">
        <v>18645</v>
      </c>
      <c r="K628" s="111" t="s">
        <v>31</v>
      </c>
      <c r="L628" s="112">
        <v>3</v>
      </c>
      <c r="M628" s="58">
        <f t="shared" si="28"/>
        <v>390</v>
      </c>
      <c r="N628" s="27"/>
      <c r="O628" s="24" t="s">
        <v>32</v>
      </c>
    </row>
    <row r="629" s="1" customFormat="1" customHeight="1" spans="1:15">
      <c r="A629" s="58">
        <v>624</v>
      </c>
      <c r="B629" s="24" t="s">
        <v>23</v>
      </c>
      <c r="C629" s="24" t="s">
        <v>24</v>
      </c>
      <c r="D629" s="24" t="s">
        <v>25</v>
      </c>
      <c r="E629" s="24" t="s">
        <v>18594</v>
      </c>
      <c r="F629" s="58" t="s">
        <v>18659</v>
      </c>
      <c r="G629" s="111" t="s">
        <v>19218</v>
      </c>
      <c r="H629" s="111" t="s">
        <v>194</v>
      </c>
      <c r="I629" s="111" t="s">
        <v>3169</v>
      </c>
      <c r="J629" s="111" t="s">
        <v>18661</v>
      </c>
      <c r="K629" s="111" t="s">
        <v>31</v>
      </c>
      <c r="L629" s="112">
        <v>5</v>
      </c>
      <c r="M629" s="58">
        <f t="shared" si="28"/>
        <v>650</v>
      </c>
      <c r="N629" s="27"/>
      <c r="O629" s="24" t="s">
        <v>32</v>
      </c>
    </row>
    <row r="630" s="1" customFormat="1" customHeight="1" spans="1:15">
      <c r="A630" s="58">
        <v>625</v>
      </c>
      <c r="B630" s="24" t="s">
        <v>23</v>
      </c>
      <c r="C630" s="24" t="s">
        <v>24</v>
      </c>
      <c r="D630" s="24" t="s">
        <v>25</v>
      </c>
      <c r="E630" s="24" t="s">
        <v>18594</v>
      </c>
      <c r="F630" s="58" t="s">
        <v>18639</v>
      </c>
      <c r="G630" s="111" t="s">
        <v>19219</v>
      </c>
      <c r="H630" s="111" t="s">
        <v>194</v>
      </c>
      <c r="I630" s="111" t="s">
        <v>2557</v>
      </c>
      <c r="J630" s="111" t="s">
        <v>18641</v>
      </c>
      <c r="K630" s="111" t="s">
        <v>31</v>
      </c>
      <c r="L630" s="112">
        <v>1</v>
      </c>
      <c r="M630" s="58">
        <f t="shared" si="28"/>
        <v>130</v>
      </c>
      <c r="N630" s="27"/>
      <c r="O630" s="24" t="s">
        <v>32</v>
      </c>
    </row>
    <row r="631" s="1" customFormat="1" customHeight="1" spans="1:15">
      <c r="A631" s="58">
        <v>626</v>
      </c>
      <c r="B631" s="24" t="s">
        <v>23</v>
      </c>
      <c r="C631" s="24" t="s">
        <v>24</v>
      </c>
      <c r="D631" s="24" t="s">
        <v>25</v>
      </c>
      <c r="E631" s="24" t="s">
        <v>18594</v>
      </c>
      <c r="F631" s="58" t="s">
        <v>18912</v>
      </c>
      <c r="G631" s="111" t="s">
        <v>19220</v>
      </c>
      <c r="H631" s="111" t="s">
        <v>51</v>
      </c>
      <c r="I631" s="111" t="s">
        <v>1683</v>
      </c>
      <c r="J631" s="111" t="s">
        <v>18914</v>
      </c>
      <c r="K631" s="111" t="s">
        <v>31</v>
      </c>
      <c r="L631" s="112">
        <v>3</v>
      </c>
      <c r="M631" s="58">
        <f>L631*312</f>
        <v>936</v>
      </c>
      <c r="N631" s="27"/>
      <c r="O631" s="24" t="s">
        <v>32</v>
      </c>
    </row>
    <row r="632" s="1" customFormat="1" customHeight="1" spans="1:15">
      <c r="A632" s="58">
        <v>627</v>
      </c>
      <c r="B632" s="24" t="s">
        <v>23</v>
      </c>
      <c r="C632" s="24" t="s">
        <v>24</v>
      </c>
      <c r="D632" s="24" t="s">
        <v>25</v>
      </c>
      <c r="E632" s="24" t="s">
        <v>18594</v>
      </c>
      <c r="F632" s="58" t="s">
        <v>18659</v>
      </c>
      <c r="G632" s="111" t="s">
        <v>19221</v>
      </c>
      <c r="H632" s="111" t="s">
        <v>194</v>
      </c>
      <c r="I632" s="111" t="s">
        <v>2203</v>
      </c>
      <c r="J632" s="111" t="s">
        <v>18661</v>
      </c>
      <c r="K632" s="111" t="s">
        <v>31</v>
      </c>
      <c r="L632" s="112">
        <v>4</v>
      </c>
      <c r="M632" s="58">
        <f t="shared" ref="M632:M646" si="29">L632*130</f>
        <v>520</v>
      </c>
      <c r="N632" s="27"/>
      <c r="O632" s="24" t="s">
        <v>32</v>
      </c>
    </row>
    <row r="633" s="1" customFormat="1" customHeight="1" spans="1:15">
      <c r="A633" s="58">
        <v>628</v>
      </c>
      <c r="B633" s="24" t="s">
        <v>23</v>
      </c>
      <c r="C633" s="24" t="s">
        <v>24</v>
      </c>
      <c r="D633" s="24" t="s">
        <v>25</v>
      </c>
      <c r="E633" s="24" t="s">
        <v>18594</v>
      </c>
      <c r="F633" s="58" t="s">
        <v>18723</v>
      </c>
      <c r="G633" s="111" t="s">
        <v>19222</v>
      </c>
      <c r="H633" s="111" t="s">
        <v>194</v>
      </c>
      <c r="I633" s="111" t="s">
        <v>3164</v>
      </c>
      <c r="J633" s="111" t="s">
        <v>18725</v>
      </c>
      <c r="K633" s="111" t="s">
        <v>31</v>
      </c>
      <c r="L633" s="112">
        <v>6</v>
      </c>
      <c r="M633" s="58">
        <f t="shared" si="29"/>
        <v>780</v>
      </c>
      <c r="N633" s="27"/>
      <c r="O633" s="24" t="s">
        <v>32</v>
      </c>
    </row>
    <row r="634" s="1" customFormat="1" customHeight="1" spans="1:15">
      <c r="A634" s="58">
        <v>629</v>
      </c>
      <c r="B634" s="24" t="s">
        <v>23</v>
      </c>
      <c r="C634" s="24" t="s">
        <v>24</v>
      </c>
      <c r="D634" s="24" t="s">
        <v>25</v>
      </c>
      <c r="E634" s="24" t="s">
        <v>18594</v>
      </c>
      <c r="F634" s="58" t="s">
        <v>18595</v>
      </c>
      <c r="G634" s="111" t="s">
        <v>19223</v>
      </c>
      <c r="H634" s="111" t="s">
        <v>194</v>
      </c>
      <c r="I634" s="111" t="s">
        <v>3169</v>
      </c>
      <c r="J634" s="111" t="s">
        <v>18597</v>
      </c>
      <c r="K634" s="111" t="s">
        <v>31</v>
      </c>
      <c r="L634" s="112">
        <v>5</v>
      </c>
      <c r="M634" s="58">
        <f t="shared" si="29"/>
        <v>650</v>
      </c>
      <c r="N634" s="27"/>
      <c r="O634" s="24" t="s">
        <v>32</v>
      </c>
    </row>
    <row r="635" s="1" customFormat="1" customHeight="1" spans="1:15">
      <c r="A635" s="58">
        <v>630</v>
      </c>
      <c r="B635" s="24" t="s">
        <v>23</v>
      </c>
      <c r="C635" s="24" t="s">
        <v>24</v>
      </c>
      <c r="D635" s="24" t="s">
        <v>25</v>
      </c>
      <c r="E635" s="24" t="s">
        <v>18594</v>
      </c>
      <c r="F635" s="58" t="s">
        <v>18649</v>
      </c>
      <c r="G635" s="111" t="s">
        <v>19224</v>
      </c>
      <c r="H635" s="111" t="s">
        <v>194</v>
      </c>
      <c r="I635" s="111" t="s">
        <v>2605</v>
      </c>
      <c r="J635" s="111" t="s">
        <v>18651</v>
      </c>
      <c r="K635" s="111" t="s">
        <v>31</v>
      </c>
      <c r="L635" s="112">
        <v>2</v>
      </c>
      <c r="M635" s="58">
        <f t="shared" si="29"/>
        <v>260</v>
      </c>
      <c r="N635" s="27"/>
      <c r="O635" s="24" t="s">
        <v>32</v>
      </c>
    </row>
    <row r="636" s="1" customFormat="1" customHeight="1" spans="1:15">
      <c r="A636" s="58">
        <v>631</v>
      </c>
      <c r="B636" s="24" t="s">
        <v>23</v>
      </c>
      <c r="C636" s="24" t="s">
        <v>24</v>
      </c>
      <c r="D636" s="24" t="s">
        <v>25</v>
      </c>
      <c r="E636" s="24" t="s">
        <v>18594</v>
      </c>
      <c r="F636" s="58" t="s">
        <v>18643</v>
      </c>
      <c r="G636" s="111" t="s">
        <v>19225</v>
      </c>
      <c r="H636" s="111" t="s">
        <v>18599</v>
      </c>
      <c r="I636" s="111" t="s">
        <v>2605</v>
      </c>
      <c r="J636" s="111" t="s">
        <v>18645</v>
      </c>
      <c r="K636" s="111" t="s">
        <v>31</v>
      </c>
      <c r="L636" s="112">
        <v>2</v>
      </c>
      <c r="M636" s="58">
        <f t="shared" si="29"/>
        <v>260</v>
      </c>
      <c r="N636" s="27"/>
      <c r="O636" s="24" t="s">
        <v>32</v>
      </c>
    </row>
    <row r="637" s="1" customFormat="1" customHeight="1" spans="1:15">
      <c r="A637" s="58">
        <v>632</v>
      </c>
      <c r="B637" s="24" t="s">
        <v>23</v>
      </c>
      <c r="C637" s="24" t="s">
        <v>24</v>
      </c>
      <c r="D637" s="24" t="s">
        <v>25</v>
      </c>
      <c r="E637" s="24" t="s">
        <v>18594</v>
      </c>
      <c r="F637" s="58" t="s">
        <v>18595</v>
      </c>
      <c r="G637" s="111" t="s">
        <v>19226</v>
      </c>
      <c r="H637" s="111" t="s">
        <v>220</v>
      </c>
      <c r="I637" s="111" t="s">
        <v>1683</v>
      </c>
      <c r="J637" s="111" t="s">
        <v>18597</v>
      </c>
      <c r="K637" s="111" t="s">
        <v>31</v>
      </c>
      <c r="L637" s="112">
        <v>3</v>
      </c>
      <c r="M637" s="58">
        <f t="shared" si="29"/>
        <v>390</v>
      </c>
      <c r="N637" s="27"/>
      <c r="O637" s="24" t="s">
        <v>32</v>
      </c>
    </row>
    <row r="638" s="1" customFormat="1" customHeight="1" spans="1:15">
      <c r="A638" s="58">
        <v>633</v>
      </c>
      <c r="B638" s="24" t="s">
        <v>23</v>
      </c>
      <c r="C638" s="24" t="s">
        <v>24</v>
      </c>
      <c r="D638" s="24" t="s">
        <v>25</v>
      </c>
      <c r="E638" s="24" t="s">
        <v>18594</v>
      </c>
      <c r="F638" s="58" t="s">
        <v>18659</v>
      </c>
      <c r="G638" s="111" t="s">
        <v>19227</v>
      </c>
      <c r="H638" s="111" t="s">
        <v>194</v>
      </c>
      <c r="I638" s="111" t="s">
        <v>2203</v>
      </c>
      <c r="J638" s="111" t="s">
        <v>18661</v>
      </c>
      <c r="K638" s="111" t="s">
        <v>31</v>
      </c>
      <c r="L638" s="112">
        <v>4</v>
      </c>
      <c r="M638" s="58">
        <f t="shared" si="29"/>
        <v>520</v>
      </c>
      <c r="N638" s="27"/>
      <c r="O638" s="24" t="s">
        <v>32</v>
      </c>
    </row>
    <row r="639" s="1" customFormat="1" customHeight="1" spans="1:15">
      <c r="A639" s="58">
        <v>634</v>
      </c>
      <c r="B639" s="24" t="s">
        <v>23</v>
      </c>
      <c r="C639" s="24" t="s">
        <v>24</v>
      </c>
      <c r="D639" s="24" t="s">
        <v>25</v>
      </c>
      <c r="E639" s="24" t="s">
        <v>18594</v>
      </c>
      <c r="F639" s="58" t="s">
        <v>18609</v>
      </c>
      <c r="G639" s="111" t="s">
        <v>11334</v>
      </c>
      <c r="H639" s="111" t="s">
        <v>194</v>
      </c>
      <c r="I639" s="111" t="s">
        <v>1683</v>
      </c>
      <c r="J639" s="111" t="s">
        <v>18611</v>
      </c>
      <c r="K639" s="111" t="s">
        <v>31</v>
      </c>
      <c r="L639" s="112">
        <v>3</v>
      </c>
      <c r="M639" s="58">
        <f t="shared" si="29"/>
        <v>390</v>
      </c>
      <c r="N639" s="27"/>
      <c r="O639" s="24" t="s">
        <v>32</v>
      </c>
    </row>
    <row r="640" s="1" customFormat="1" customHeight="1" spans="1:15">
      <c r="A640" s="58">
        <v>635</v>
      </c>
      <c r="B640" s="24" t="s">
        <v>23</v>
      </c>
      <c r="C640" s="24" t="s">
        <v>24</v>
      </c>
      <c r="D640" s="24" t="s">
        <v>25</v>
      </c>
      <c r="E640" s="24" t="s">
        <v>18594</v>
      </c>
      <c r="F640" s="58" t="s">
        <v>18609</v>
      </c>
      <c r="G640" s="111" t="s">
        <v>19228</v>
      </c>
      <c r="H640" s="111" t="s">
        <v>194</v>
      </c>
      <c r="I640" s="111" t="s">
        <v>2605</v>
      </c>
      <c r="J640" s="111" t="s">
        <v>18611</v>
      </c>
      <c r="K640" s="111" t="s">
        <v>31</v>
      </c>
      <c r="L640" s="112">
        <v>2</v>
      </c>
      <c r="M640" s="58">
        <f t="shared" si="29"/>
        <v>260</v>
      </c>
      <c r="N640" s="27"/>
      <c r="O640" s="24" t="s">
        <v>32</v>
      </c>
    </row>
    <row r="641" s="1" customFormat="1" customHeight="1" spans="1:15">
      <c r="A641" s="58">
        <v>636</v>
      </c>
      <c r="B641" s="24" t="s">
        <v>23</v>
      </c>
      <c r="C641" s="24" t="s">
        <v>24</v>
      </c>
      <c r="D641" s="24" t="s">
        <v>25</v>
      </c>
      <c r="E641" s="24" t="s">
        <v>18594</v>
      </c>
      <c r="F641" s="58" t="s">
        <v>18723</v>
      </c>
      <c r="G641" s="111" t="s">
        <v>19229</v>
      </c>
      <c r="H641" s="111" t="s">
        <v>194</v>
      </c>
      <c r="I641" s="111" t="s">
        <v>3164</v>
      </c>
      <c r="J641" s="111" t="s">
        <v>18725</v>
      </c>
      <c r="K641" s="111" t="s">
        <v>31</v>
      </c>
      <c r="L641" s="112">
        <v>6</v>
      </c>
      <c r="M641" s="58">
        <f t="shared" si="29"/>
        <v>780</v>
      </c>
      <c r="N641" s="27"/>
      <c r="O641" s="24" t="s">
        <v>32</v>
      </c>
    </row>
    <row r="642" s="1" customFormat="1" customHeight="1" spans="1:15">
      <c r="A642" s="58">
        <v>637</v>
      </c>
      <c r="B642" s="24" t="s">
        <v>23</v>
      </c>
      <c r="C642" s="24" t="s">
        <v>24</v>
      </c>
      <c r="D642" s="24" t="s">
        <v>25</v>
      </c>
      <c r="E642" s="24" t="s">
        <v>18594</v>
      </c>
      <c r="F642" s="58" t="s">
        <v>18643</v>
      </c>
      <c r="G642" s="111" t="s">
        <v>19230</v>
      </c>
      <c r="H642" s="111" t="s">
        <v>194</v>
      </c>
      <c r="I642" s="111" t="s">
        <v>2203</v>
      </c>
      <c r="J642" s="111" t="s">
        <v>18645</v>
      </c>
      <c r="K642" s="111" t="s">
        <v>31</v>
      </c>
      <c r="L642" s="112">
        <v>4</v>
      </c>
      <c r="M642" s="58">
        <f t="shared" si="29"/>
        <v>520</v>
      </c>
      <c r="N642" s="27"/>
      <c r="O642" s="24" t="s">
        <v>32</v>
      </c>
    </row>
    <row r="643" s="1" customFormat="1" customHeight="1" spans="1:15">
      <c r="A643" s="58">
        <v>638</v>
      </c>
      <c r="B643" s="24" t="s">
        <v>23</v>
      </c>
      <c r="C643" s="24" t="s">
        <v>24</v>
      </c>
      <c r="D643" s="24" t="s">
        <v>25</v>
      </c>
      <c r="E643" s="24" t="s">
        <v>18594</v>
      </c>
      <c r="F643" s="58" t="s">
        <v>18639</v>
      </c>
      <c r="G643" s="111" t="s">
        <v>19231</v>
      </c>
      <c r="H643" s="111" t="s">
        <v>194</v>
      </c>
      <c r="I643" s="111" t="s">
        <v>3169</v>
      </c>
      <c r="J643" s="111" t="s">
        <v>18641</v>
      </c>
      <c r="K643" s="111" t="s">
        <v>31</v>
      </c>
      <c r="L643" s="112">
        <v>3</v>
      </c>
      <c r="M643" s="58">
        <f t="shared" si="29"/>
        <v>390</v>
      </c>
      <c r="N643" s="27"/>
      <c r="O643" s="24" t="s">
        <v>32</v>
      </c>
    </row>
    <row r="644" s="1" customFormat="1" customHeight="1" spans="1:15">
      <c r="A644" s="58">
        <v>639</v>
      </c>
      <c r="B644" s="24" t="s">
        <v>23</v>
      </c>
      <c r="C644" s="24" t="s">
        <v>24</v>
      </c>
      <c r="D644" s="24" t="s">
        <v>25</v>
      </c>
      <c r="E644" s="24" t="s">
        <v>18594</v>
      </c>
      <c r="F644" s="58" t="s">
        <v>18890</v>
      </c>
      <c r="G644" s="111" t="s">
        <v>19232</v>
      </c>
      <c r="H644" s="111" t="s">
        <v>18599</v>
      </c>
      <c r="I644" s="111" t="s">
        <v>2203</v>
      </c>
      <c r="J644" s="111" t="s">
        <v>18892</v>
      </c>
      <c r="K644" s="111" t="s">
        <v>31</v>
      </c>
      <c r="L644" s="112">
        <v>4</v>
      </c>
      <c r="M644" s="58">
        <f t="shared" si="29"/>
        <v>520</v>
      </c>
      <c r="N644" s="27"/>
      <c r="O644" s="24" t="s">
        <v>32</v>
      </c>
    </row>
    <row r="645" s="1" customFormat="1" customHeight="1" spans="1:15">
      <c r="A645" s="58">
        <v>640</v>
      </c>
      <c r="B645" s="24" t="s">
        <v>23</v>
      </c>
      <c r="C645" s="24" t="s">
        <v>24</v>
      </c>
      <c r="D645" s="24" t="s">
        <v>25</v>
      </c>
      <c r="E645" s="24" t="s">
        <v>18594</v>
      </c>
      <c r="F645" s="58" t="s">
        <v>18595</v>
      </c>
      <c r="G645" s="111" t="s">
        <v>19233</v>
      </c>
      <c r="H645" s="111" t="s">
        <v>220</v>
      </c>
      <c r="I645" s="111" t="s">
        <v>2203</v>
      </c>
      <c r="J645" s="111" t="s">
        <v>18597</v>
      </c>
      <c r="K645" s="111" t="s">
        <v>31</v>
      </c>
      <c r="L645" s="112">
        <v>4</v>
      </c>
      <c r="M645" s="58">
        <f t="shared" si="29"/>
        <v>520</v>
      </c>
      <c r="N645" s="27"/>
      <c r="O645" s="24" t="s">
        <v>32</v>
      </c>
    </row>
    <row r="646" s="1" customFormat="1" customHeight="1" spans="1:15">
      <c r="A646" s="58">
        <v>641</v>
      </c>
      <c r="B646" s="24" t="s">
        <v>23</v>
      </c>
      <c r="C646" s="24" t="s">
        <v>24</v>
      </c>
      <c r="D646" s="24" t="s">
        <v>25</v>
      </c>
      <c r="E646" s="24" t="s">
        <v>18594</v>
      </c>
      <c r="F646" s="58" t="s">
        <v>18595</v>
      </c>
      <c r="G646" s="111" t="s">
        <v>19234</v>
      </c>
      <c r="H646" s="111" t="s">
        <v>194</v>
      </c>
      <c r="I646" s="111" t="s">
        <v>2203</v>
      </c>
      <c r="J646" s="111" t="s">
        <v>18597</v>
      </c>
      <c r="K646" s="111" t="s">
        <v>31</v>
      </c>
      <c r="L646" s="112">
        <v>4</v>
      </c>
      <c r="M646" s="58">
        <f t="shared" si="29"/>
        <v>520</v>
      </c>
      <c r="N646" s="27"/>
      <c r="O646" s="24" t="s">
        <v>32</v>
      </c>
    </row>
    <row r="647" s="1" customFormat="1" customHeight="1" spans="1:15">
      <c r="A647" s="58">
        <v>642</v>
      </c>
      <c r="B647" s="24" t="s">
        <v>23</v>
      </c>
      <c r="C647" s="24" t="s">
        <v>24</v>
      </c>
      <c r="D647" s="24" t="s">
        <v>25</v>
      </c>
      <c r="E647" s="24" t="s">
        <v>18594</v>
      </c>
      <c r="F647" s="58" t="s">
        <v>18595</v>
      </c>
      <c r="G647" s="111" t="s">
        <v>19235</v>
      </c>
      <c r="H647" s="111" t="s">
        <v>51</v>
      </c>
      <c r="I647" s="111" t="s">
        <v>1683</v>
      </c>
      <c r="J647" s="111" t="s">
        <v>18597</v>
      </c>
      <c r="K647" s="111" t="s">
        <v>31</v>
      </c>
      <c r="L647" s="112">
        <v>3</v>
      </c>
      <c r="M647" s="58">
        <f>L647*312</f>
        <v>936</v>
      </c>
      <c r="N647" s="27"/>
      <c r="O647" s="24" t="s">
        <v>32</v>
      </c>
    </row>
    <row r="648" s="1" customFormat="1" customHeight="1" spans="1:15">
      <c r="A648" s="58">
        <v>643</v>
      </c>
      <c r="B648" s="24" t="s">
        <v>23</v>
      </c>
      <c r="C648" s="24" t="s">
        <v>24</v>
      </c>
      <c r="D648" s="24" t="s">
        <v>25</v>
      </c>
      <c r="E648" s="24" t="s">
        <v>18594</v>
      </c>
      <c r="F648" s="58" t="s">
        <v>18643</v>
      </c>
      <c r="G648" s="112" t="s">
        <v>19236</v>
      </c>
      <c r="H648" s="111" t="s">
        <v>18599</v>
      </c>
      <c r="I648" s="111" t="s">
        <v>2605</v>
      </c>
      <c r="J648" s="111" t="s">
        <v>18645</v>
      </c>
      <c r="K648" s="111" t="s">
        <v>31</v>
      </c>
      <c r="L648" s="112">
        <v>2</v>
      </c>
      <c r="M648" s="58">
        <f t="shared" ref="M648:M667" si="30">L648*130</f>
        <v>260</v>
      </c>
      <c r="N648" s="104"/>
      <c r="O648" s="24" t="s">
        <v>32</v>
      </c>
    </row>
    <row r="649" s="1" customFormat="1" customHeight="1" spans="1:15">
      <c r="A649" s="58">
        <v>644</v>
      </c>
      <c r="B649" s="24" t="s">
        <v>23</v>
      </c>
      <c r="C649" s="24" t="s">
        <v>24</v>
      </c>
      <c r="D649" s="24" t="s">
        <v>25</v>
      </c>
      <c r="E649" s="24" t="s">
        <v>18594</v>
      </c>
      <c r="F649" s="58" t="s">
        <v>18639</v>
      </c>
      <c r="G649" s="111" t="s">
        <v>19237</v>
      </c>
      <c r="H649" s="111" t="s">
        <v>194</v>
      </c>
      <c r="I649" s="111" t="s">
        <v>2605</v>
      </c>
      <c r="J649" s="111" t="s">
        <v>18641</v>
      </c>
      <c r="K649" s="111" t="s">
        <v>31</v>
      </c>
      <c r="L649" s="112">
        <v>2</v>
      </c>
      <c r="M649" s="58">
        <f t="shared" si="30"/>
        <v>260</v>
      </c>
      <c r="N649" s="27"/>
      <c r="O649" s="24" t="s">
        <v>32</v>
      </c>
    </row>
    <row r="650" s="1" customFormat="1" customHeight="1" spans="1:15">
      <c r="A650" s="58">
        <v>645</v>
      </c>
      <c r="B650" s="24" t="s">
        <v>23</v>
      </c>
      <c r="C650" s="24" t="s">
        <v>24</v>
      </c>
      <c r="D650" s="24" t="s">
        <v>25</v>
      </c>
      <c r="E650" s="24" t="s">
        <v>18594</v>
      </c>
      <c r="F650" s="58" t="s">
        <v>18639</v>
      </c>
      <c r="G650" s="111" t="s">
        <v>19238</v>
      </c>
      <c r="H650" s="111" t="s">
        <v>194</v>
      </c>
      <c r="I650" s="111" t="s">
        <v>2203</v>
      </c>
      <c r="J650" s="111" t="s">
        <v>18641</v>
      </c>
      <c r="K650" s="111" t="s">
        <v>31</v>
      </c>
      <c r="L650" s="112">
        <v>2</v>
      </c>
      <c r="M650" s="58">
        <f t="shared" si="30"/>
        <v>260</v>
      </c>
      <c r="N650" s="27"/>
      <c r="O650" s="24" t="s">
        <v>32</v>
      </c>
    </row>
    <row r="651" s="1" customFormat="1" customHeight="1" spans="1:15">
      <c r="A651" s="58">
        <v>646</v>
      </c>
      <c r="B651" s="24" t="s">
        <v>23</v>
      </c>
      <c r="C651" s="24" t="s">
        <v>24</v>
      </c>
      <c r="D651" s="24" t="s">
        <v>25</v>
      </c>
      <c r="E651" s="24" t="s">
        <v>18594</v>
      </c>
      <c r="F651" s="58" t="s">
        <v>18639</v>
      </c>
      <c r="G651" s="111" t="s">
        <v>19239</v>
      </c>
      <c r="H651" s="111" t="s">
        <v>194</v>
      </c>
      <c r="I651" s="111" t="s">
        <v>2605</v>
      </c>
      <c r="J651" s="111" t="s">
        <v>18641</v>
      </c>
      <c r="K651" s="111" t="s">
        <v>31</v>
      </c>
      <c r="L651" s="112">
        <v>2</v>
      </c>
      <c r="M651" s="58">
        <f t="shared" si="30"/>
        <v>260</v>
      </c>
      <c r="N651" s="27"/>
      <c r="O651" s="24" t="s">
        <v>32</v>
      </c>
    </row>
    <row r="652" s="1" customFormat="1" customHeight="1" spans="1:15">
      <c r="A652" s="58">
        <v>647</v>
      </c>
      <c r="B652" s="24" t="s">
        <v>23</v>
      </c>
      <c r="C652" s="24" t="s">
        <v>24</v>
      </c>
      <c r="D652" s="24" t="s">
        <v>25</v>
      </c>
      <c r="E652" s="24" t="s">
        <v>18594</v>
      </c>
      <c r="F652" s="58" t="s">
        <v>18639</v>
      </c>
      <c r="G652" s="111" t="s">
        <v>19240</v>
      </c>
      <c r="H652" s="111" t="s">
        <v>194</v>
      </c>
      <c r="I652" s="111" t="s">
        <v>2203</v>
      </c>
      <c r="J652" s="111" t="s">
        <v>18641</v>
      </c>
      <c r="K652" s="111" t="s">
        <v>31</v>
      </c>
      <c r="L652" s="112">
        <v>4</v>
      </c>
      <c r="M652" s="58">
        <f t="shared" si="30"/>
        <v>520</v>
      </c>
      <c r="N652" s="27"/>
      <c r="O652" s="24" t="s">
        <v>32</v>
      </c>
    </row>
    <row r="653" s="1" customFormat="1" customHeight="1" spans="1:15">
      <c r="A653" s="58">
        <v>648</v>
      </c>
      <c r="B653" s="24" t="s">
        <v>23</v>
      </c>
      <c r="C653" s="24" t="s">
        <v>24</v>
      </c>
      <c r="D653" s="24" t="s">
        <v>25</v>
      </c>
      <c r="E653" s="24" t="s">
        <v>18594</v>
      </c>
      <c r="F653" s="58" t="s">
        <v>18890</v>
      </c>
      <c r="G653" s="111" t="s">
        <v>19241</v>
      </c>
      <c r="H653" s="111" t="s">
        <v>194</v>
      </c>
      <c r="I653" s="111" t="s">
        <v>3158</v>
      </c>
      <c r="J653" s="111" t="s">
        <v>18892</v>
      </c>
      <c r="K653" s="111" t="s">
        <v>31</v>
      </c>
      <c r="L653" s="112">
        <v>5</v>
      </c>
      <c r="M653" s="58">
        <f t="shared" si="30"/>
        <v>650</v>
      </c>
      <c r="N653" s="27"/>
      <c r="O653" s="24" t="s">
        <v>32</v>
      </c>
    </row>
    <row r="654" s="1" customFormat="1" customHeight="1" spans="1:15">
      <c r="A654" s="58">
        <v>649</v>
      </c>
      <c r="B654" s="24" t="s">
        <v>23</v>
      </c>
      <c r="C654" s="24" t="s">
        <v>24</v>
      </c>
      <c r="D654" s="24" t="s">
        <v>25</v>
      </c>
      <c r="E654" s="24" t="s">
        <v>18594</v>
      </c>
      <c r="F654" s="58" t="s">
        <v>18890</v>
      </c>
      <c r="G654" s="111" t="s">
        <v>19242</v>
      </c>
      <c r="H654" s="111" t="s">
        <v>18599</v>
      </c>
      <c r="I654" s="111" t="s">
        <v>2605</v>
      </c>
      <c r="J654" s="111" t="s">
        <v>18892</v>
      </c>
      <c r="K654" s="111" t="s">
        <v>31</v>
      </c>
      <c r="L654" s="112">
        <v>2</v>
      </c>
      <c r="M654" s="58">
        <f t="shared" si="30"/>
        <v>260</v>
      </c>
      <c r="N654" s="27"/>
      <c r="O654" s="24" t="s">
        <v>32</v>
      </c>
    </row>
    <row r="655" s="1" customFormat="1" customHeight="1" spans="1:15">
      <c r="A655" s="58">
        <v>650</v>
      </c>
      <c r="B655" s="24" t="s">
        <v>23</v>
      </c>
      <c r="C655" s="24" t="s">
        <v>24</v>
      </c>
      <c r="D655" s="24" t="s">
        <v>25</v>
      </c>
      <c r="E655" s="24" t="s">
        <v>18594</v>
      </c>
      <c r="F655" s="58" t="s">
        <v>18595</v>
      </c>
      <c r="G655" s="111" t="s">
        <v>19243</v>
      </c>
      <c r="H655" s="111" t="s">
        <v>220</v>
      </c>
      <c r="I655" s="111" t="s">
        <v>2203</v>
      </c>
      <c r="J655" s="111" t="s">
        <v>18597</v>
      </c>
      <c r="K655" s="111" t="s">
        <v>31</v>
      </c>
      <c r="L655" s="112">
        <v>3</v>
      </c>
      <c r="M655" s="58">
        <f t="shared" si="30"/>
        <v>390</v>
      </c>
      <c r="N655" s="27"/>
      <c r="O655" s="24" t="s">
        <v>32</v>
      </c>
    </row>
    <row r="656" s="1" customFormat="1" customHeight="1" spans="1:15">
      <c r="A656" s="58">
        <v>651</v>
      </c>
      <c r="B656" s="24" t="s">
        <v>23</v>
      </c>
      <c r="C656" s="24" t="s">
        <v>24</v>
      </c>
      <c r="D656" s="24" t="s">
        <v>25</v>
      </c>
      <c r="E656" s="24" t="s">
        <v>18594</v>
      </c>
      <c r="F656" s="58" t="s">
        <v>18595</v>
      </c>
      <c r="G656" s="111" t="s">
        <v>19244</v>
      </c>
      <c r="H656" s="111" t="s">
        <v>194</v>
      </c>
      <c r="I656" s="111" t="s">
        <v>2203</v>
      </c>
      <c r="J656" s="111" t="s">
        <v>18597</v>
      </c>
      <c r="K656" s="111" t="s">
        <v>31</v>
      </c>
      <c r="L656" s="112">
        <v>4</v>
      </c>
      <c r="M656" s="58">
        <f t="shared" si="30"/>
        <v>520</v>
      </c>
      <c r="N656" s="104"/>
      <c r="O656" s="24" t="s">
        <v>32</v>
      </c>
    </row>
    <row r="657" s="1" customFormat="1" customHeight="1" spans="1:15">
      <c r="A657" s="58">
        <v>652</v>
      </c>
      <c r="B657" s="24" t="s">
        <v>23</v>
      </c>
      <c r="C657" s="24" t="s">
        <v>24</v>
      </c>
      <c r="D657" s="24" t="s">
        <v>25</v>
      </c>
      <c r="E657" s="24" t="s">
        <v>18594</v>
      </c>
      <c r="F657" s="58" t="s">
        <v>18595</v>
      </c>
      <c r="G657" s="111" t="s">
        <v>19245</v>
      </c>
      <c r="H657" s="111" t="s">
        <v>194</v>
      </c>
      <c r="I657" s="111" t="s">
        <v>3169</v>
      </c>
      <c r="J657" s="111" t="s">
        <v>18597</v>
      </c>
      <c r="K657" s="111" t="s">
        <v>31</v>
      </c>
      <c r="L657" s="112">
        <v>5</v>
      </c>
      <c r="M657" s="58">
        <f t="shared" si="30"/>
        <v>650</v>
      </c>
      <c r="N657" s="27"/>
      <c r="O657" s="24" t="s">
        <v>32</v>
      </c>
    </row>
    <row r="658" s="1" customFormat="1" customHeight="1" spans="1:15">
      <c r="A658" s="58">
        <v>653</v>
      </c>
      <c r="B658" s="24" t="s">
        <v>23</v>
      </c>
      <c r="C658" s="24" t="s">
        <v>24</v>
      </c>
      <c r="D658" s="24" t="s">
        <v>25</v>
      </c>
      <c r="E658" s="24" t="s">
        <v>18594</v>
      </c>
      <c r="F658" s="58" t="s">
        <v>18890</v>
      </c>
      <c r="G658" s="111" t="s">
        <v>19246</v>
      </c>
      <c r="H658" s="111" t="s">
        <v>194</v>
      </c>
      <c r="I658" s="111" t="s">
        <v>3169</v>
      </c>
      <c r="J658" s="111" t="s">
        <v>18892</v>
      </c>
      <c r="K658" s="111" t="s">
        <v>31</v>
      </c>
      <c r="L658" s="112">
        <v>4</v>
      </c>
      <c r="M658" s="58">
        <f t="shared" si="30"/>
        <v>520</v>
      </c>
      <c r="N658" s="27"/>
      <c r="O658" s="24" t="s">
        <v>32</v>
      </c>
    </row>
    <row r="659" s="1" customFormat="1" customHeight="1" spans="1:15">
      <c r="A659" s="58">
        <v>654</v>
      </c>
      <c r="B659" s="24" t="s">
        <v>23</v>
      </c>
      <c r="C659" s="24" t="s">
        <v>24</v>
      </c>
      <c r="D659" s="24" t="s">
        <v>25</v>
      </c>
      <c r="E659" s="24" t="s">
        <v>18594</v>
      </c>
      <c r="F659" s="58" t="s">
        <v>18595</v>
      </c>
      <c r="G659" s="111" t="s">
        <v>19247</v>
      </c>
      <c r="H659" s="111" t="s">
        <v>194</v>
      </c>
      <c r="I659" s="111" t="s">
        <v>2203</v>
      </c>
      <c r="J659" s="111" t="s">
        <v>18597</v>
      </c>
      <c r="K659" s="111" t="s">
        <v>31</v>
      </c>
      <c r="L659" s="112">
        <v>4</v>
      </c>
      <c r="M659" s="58">
        <f t="shared" si="30"/>
        <v>520</v>
      </c>
      <c r="N659" s="27"/>
      <c r="O659" s="24" t="s">
        <v>32</v>
      </c>
    </row>
    <row r="660" s="1" customFormat="1" customHeight="1" spans="1:15">
      <c r="A660" s="58">
        <v>655</v>
      </c>
      <c r="B660" s="24" t="s">
        <v>23</v>
      </c>
      <c r="C660" s="24" t="s">
        <v>24</v>
      </c>
      <c r="D660" s="24" t="s">
        <v>25</v>
      </c>
      <c r="E660" s="24" t="s">
        <v>18594</v>
      </c>
      <c r="F660" s="58" t="s">
        <v>18595</v>
      </c>
      <c r="G660" s="111" t="s">
        <v>19248</v>
      </c>
      <c r="H660" s="111" t="s">
        <v>194</v>
      </c>
      <c r="I660" s="111" t="s">
        <v>3169</v>
      </c>
      <c r="J660" s="111" t="s">
        <v>18597</v>
      </c>
      <c r="K660" s="111" t="s">
        <v>31</v>
      </c>
      <c r="L660" s="112">
        <v>5</v>
      </c>
      <c r="M660" s="58">
        <f t="shared" si="30"/>
        <v>650</v>
      </c>
      <c r="N660" s="104"/>
      <c r="O660" s="24" t="s">
        <v>32</v>
      </c>
    </row>
    <row r="661" s="1" customFormat="1" customHeight="1" spans="1:15">
      <c r="A661" s="58">
        <v>656</v>
      </c>
      <c r="B661" s="24" t="s">
        <v>23</v>
      </c>
      <c r="C661" s="24" t="s">
        <v>24</v>
      </c>
      <c r="D661" s="24" t="s">
        <v>25</v>
      </c>
      <c r="E661" s="24" t="s">
        <v>18594</v>
      </c>
      <c r="F661" s="58" t="s">
        <v>18595</v>
      </c>
      <c r="G661" s="111" t="s">
        <v>9150</v>
      </c>
      <c r="H661" s="111" t="s">
        <v>220</v>
      </c>
      <c r="I661" s="111" t="s">
        <v>3169</v>
      </c>
      <c r="J661" s="111" t="s">
        <v>18597</v>
      </c>
      <c r="K661" s="111" t="s">
        <v>31</v>
      </c>
      <c r="L661" s="112">
        <v>5</v>
      </c>
      <c r="M661" s="58">
        <f t="shared" si="30"/>
        <v>650</v>
      </c>
      <c r="N661" s="27"/>
      <c r="O661" s="24" t="s">
        <v>32</v>
      </c>
    </row>
    <row r="662" s="1" customFormat="1" customHeight="1" spans="1:15">
      <c r="A662" s="58">
        <v>657</v>
      </c>
      <c r="B662" s="24" t="s">
        <v>23</v>
      </c>
      <c r="C662" s="24" t="s">
        <v>24</v>
      </c>
      <c r="D662" s="24" t="s">
        <v>25</v>
      </c>
      <c r="E662" s="24" t="s">
        <v>18594</v>
      </c>
      <c r="F662" s="58" t="s">
        <v>18639</v>
      </c>
      <c r="G662" s="111" t="s">
        <v>19249</v>
      </c>
      <c r="H662" s="111" t="s">
        <v>194</v>
      </c>
      <c r="I662" s="111" t="s">
        <v>1683</v>
      </c>
      <c r="J662" s="111" t="s">
        <v>18641</v>
      </c>
      <c r="K662" s="111" t="s">
        <v>31</v>
      </c>
      <c r="L662" s="112">
        <v>2</v>
      </c>
      <c r="M662" s="58">
        <f t="shared" si="30"/>
        <v>260</v>
      </c>
      <c r="N662" s="27"/>
      <c r="O662" s="24" t="s">
        <v>32</v>
      </c>
    </row>
    <row r="663" s="1" customFormat="1" customHeight="1" spans="1:15">
      <c r="A663" s="58">
        <v>658</v>
      </c>
      <c r="B663" s="24" t="s">
        <v>23</v>
      </c>
      <c r="C663" s="24" t="s">
        <v>24</v>
      </c>
      <c r="D663" s="24" t="s">
        <v>25</v>
      </c>
      <c r="E663" s="24" t="s">
        <v>18594</v>
      </c>
      <c r="F663" s="58" t="s">
        <v>18639</v>
      </c>
      <c r="G663" s="111" t="s">
        <v>19250</v>
      </c>
      <c r="H663" s="111" t="s">
        <v>194</v>
      </c>
      <c r="I663" s="111" t="s">
        <v>3158</v>
      </c>
      <c r="J663" s="111" t="s">
        <v>18641</v>
      </c>
      <c r="K663" s="111" t="s">
        <v>31</v>
      </c>
      <c r="L663" s="112">
        <v>4</v>
      </c>
      <c r="M663" s="58">
        <f t="shared" si="30"/>
        <v>520</v>
      </c>
      <c r="N663" s="27"/>
      <c r="O663" s="24" t="s">
        <v>32</v>
      </c>
    </row>
    <row r="664" s="1" customFormat="1" customHeight="1" spans="1:15">
      <c r="A664" s="58">
        <v>659</v>
      </c>
      <c r="B664" s="24" t="s">
        <v>23</v>
      </c>
      <c r="C664" s="24" t="s">
        <v>24</v>
      </c>
      <c r="D664" s="24" t="s">
        <v>25</v>
      </c>
      <c r="E664" s="24" t="s">
        <v>18594</v>
      </c>
      <c r="F664" s="58" t="s">
        <v>18659</v>
      </c>
      <c r="G664" s="111" t="s">
        <v>19251</v>
      </c>
      <c r="H664" s="111" t="s">
        <v>194</v>
      </c>
      <c r="I664" s="111" t="s">
        <v>3169</v>
      </c>
      <c r="J664" s="111" t="s">
        <v>18661</v>
      </c>
      <c r="K664" s="111" t="s">
        <v>31</v>
      </c>
      <c r="L664" s="112">
        <v>5</v>
      </c>
      <c r="M664" s="58">
        <f t="shared" si="30"/>
        <v>650</v>
      </c>
      <c r="N664" s="27"/>
      <c r="O664" s="24" t="s">
        <v>32</v>
      </c>
    </row>
    <row r="665" s="1" customFormat="1" customHeight="1" spans="1:15">
      <c r="A665" s="58">
        <v>660</v>
      </c>
      <c r="B665" s="24" t="s">
        <v>23</v>
      </c>
      <c r="C665" s="24" t="s">
        <v>24</v>
      </c>
      <c r="D665" s="24" t="s">
        <v>25</v>
      </c>
      <c r="E665" s="24" t="s">
        <v>18594</v>
      </c>
      <c r="F665" s="58" t="s">
        <v>18639</v>
      </c>
      <c r="G665" s="111" t="s">
        <v>19252</v>
      </c>
      <c r="H665" s="111" t="s">
        <v>194</v>
      </c>
      <c r="I665" s="111" t="s">
        <v>1683</v>
      </c>
      <c r="J665" s="111" t="s">
        <v>18641</v>
      </c>
      <c r="K665" s="111" t="s">
        <v>31</v>
      </c>
      <c r="L665" s="112">
        <v>2</v>
      </c>
      <c r="M665" s="58">
        <f t="shared" si="30"/>
        <v>260</v>
      </c>
      <c r="N665" s="27"/>
      <c r="O665" s="24" t="s">
        <v>32</v>
      </c>
    </row>
    <row r="666" s="1" customFormat="1" customHeight="1" spans="1:15">
      <c r="A666" s="58">
        <v>661</v>
      </c>
      <c r="B666" s="24" t="s">
        <v>23</v>
      </c>
      <c r="C666" s="24" t="s">
        <v>24</v>
      </c>
      <c r="D666" s="24" t="s">
        <v>25</v>
      </c>
      <c r="E666" s="24" t="s">
        <v>18594</v>
      </c>
      <c r="F666" s="58" t="s">
        <v>18639</v>
      </c>
      <c r="G666" s="111" t="s">
        <v>19253</v>
      </c>
      <c r="H666" s="111" t="s">
        <v>194</v>
      </c>
      <c r="I666" s="111" t="s">
        <v>3164</v>
      </c>
      <c r="J666" s="111" t="s">
        <v>18641</v>
      </c>
      <c r="K666" s="111" t="s">
        <v>31</v>
      </c>
      <c r="L666" s="112">
        <v>1</v>
      </c>
      <c r="M666" s="58">
        <f t="shared" si="30"/>
        <v>130</v>
      </c>
      <c r="N666" s="27"/>
      <c r="O666" s="24" t="s">
        <v>32</v>
      </c>
    </row>
    <row r="667" s="1" customFormat="1" customHeight="1" spans="1:15">
      <c r="A667" s="58">
        <v>662</v>
      </c>
      <c r="B667" s="24" t="s">
        <v>23</v>
      </c>
      <c r="C667" s="24" t="s">
        <v>24</v>
      </c>
      <c r="D667" s="24" t="s">
        <v>25</v>
      </c>
      <c r="E667" s="24" t="s">
        <v>18594</v>
      </c>
      <c r="F667" s="58" t="s">
        <v>18890</v>
      </c>
      <c r="G667" s="111" t="s">
        <v>19254</v>
      </c>
      <c r="H667" s="111" t="s">
        <v>194</v>
      </c>
      <c r="I667" s="111" t="s">
        <v>2203</v>
      </c>
      <c r="J667" s="111" t="s">
        <v>18892</v>
      </c>
      <c r="K667" s="111" t="s">
        <v>31</v>
      </c>
      <c r="L667" s="112">
        <v>4</v>
      </c>
      <c r="M667" s="58">
        <f t="shared" si="30"/>
        <v>520</v>
      </c>
      <c r="N667" s="27"/>
      <c r="O667" s="24" t="s">
        <v>32</v>
      </c>
    </row>
    <row r="668" s="1" customFormat="1" customHeight="1" spans="1:16">
      <c r="A668" s="58">
        <v>663</v>
      </c>
      <c r="B668" s="24" t="s">
        <v>23</v>
      </c>
      <c r="C668" s="24" t="s">
        <v>24</v>
      </c>
      <c r="D668" s="24" t="s">
        <v>25</v>
      </c>
      <c r="E668" s="24" t="s">
        <v>18594</v>
      </c>
      <c r="F668" s="58" t="s">
        <v>18659</v>
      </c>
      <c r="G668" s="113" t="s">
        <v>19255</v>
      </c>
      <c r="H668" s="111" t="s">
        <v>194</v>
      </c>
      <c r="I668" s="111" t="s">
        <v>1683</v>
      </c>
      <c r="J668" s="111" t="s">
        <v>18661</v>
      </c>
      <c r="K668" s="111" t="s">
        <v>31</v>
      </c>
      <c r="L668" s="112">
        <v>3</v>
      </c>
      <c r="M668" s="58">
        <f>L668*468</f>
        <v>1404</v>
      </c>
      <c r="N668" s="27"/>
      <c r="O668" s="24" t="s">
        <v>32</v>
      </c>
      <c r="P668" s="109" t="s">
        <v>9686</v>
      </c>
    </row>
    <row r="669" s="1" customFormat="1" customHeight="1" spans="1:15">
      <c r="A669" s="58">
        <v>664</v>
      </c>
      <c r="B669" s="24" t="s">
        <v>23</v>
      </c>
      <c r="C669" s="24" t="s">
        <v>24</v>
      </c>
      <c r="D669" s="24" t="s">
        <v>25</v>
      </c>
      <c r="E669" s="24" t="s">
        <v>18594</v>
      </c>
      <c r="F669" s="58" t="s">
        <v>18639</v>
      </c>
      <c r="G669" s="111" t="s">
        <v>19256</v>
      </c>
      <c r="H669" s="111" t="s">
        <v>194</v>
      </c>
      <c r="I669" s="111" t="s">
        <v>3169</v>
      </c>
      <c r="J669" s="111" t="s">
        <v>18641</v>
      </c>
      <c r="K669" s="111" t="s">
        <v>31</v>
      </c>
      <c r="L669" s="112">
        <v>2</v>
      </c>
      <c r="M669" s="58">
        <f t="shared" ref="M669:M700" si="31">L669*130</f>
        <v>260</v>
      </c>
      <c r="N669" s="27"/>
      <c r="O669" s="24" t="s">
        <v>32</v>
      </c>
    </row>
    <row r="670" s="1" customFormat="1" customHeight="1" spans="1:15">
      <c r="A670" s="58">
        <v>665</v>
      </c>
      <c r="B670" s="58" t="s">
        <v>23</v>
      </c>
      <c r="C670" s="58" t="s">
        <v>24</v>
      </c>
      <c r="D670" s="58" t="s">
        <v>25</v>
      </c>
      <c r="E670" s="58" t="s">
        <v>18594</v>
      </c>
      <c r="F670" s="58" t="s">
        <v>18659</v>
      </c>
      <c r="G670" s="58" t="s">
        <v>19257</v>
      </c>
      <c r="H670" s="58" t="s">
        <v>18599</v>
      </c>
      <c r="I670" s="58" t="s">
        <v>2203</v>
      </c>
      <c r="J670" s="58" t="s">
        <v>18661</v>
      </c>
      <c r="K670" s="58" t="s">
        <v>31</v>
      </c>
      <c r="L670" s="102">
        <v>4</v>
      </c>
      <c r="M670" s="58">
        <f t="shared" si="31"/>
        <v>520</v>
      </c>
      <c r="N670" s="27"/>
      <c r="O670" s="24" t="s">
        <v>32</v>
      </c>
    </row>
    <row r="671" s="1" customFormat="1" customHeight="1" spans="1:15">
      <c r="A671" s="58">
        <v>666</v>
      </c>
      <c r="B671" s="58" t="s">
        <v>23</v>
      </c>
      <c r="C671" s="58" t="s">
        <v>24</v>
      </c>
      <c r="D671" s="58" t="s">
        <v>25</v>
      </c>
      <c r="E671" s="58" t="s">
        <v>18594</v>
      </c>
      <c r="F671" s="58" t="s">
        <v>18890</v>
      </c>
      <c r="G671" s="58" t="s">
        <v>19258</v>
      </c>
      <c r="H671" s="58" t="s">
        <v>194</v>
      </c>
      <c r="I671" s="58" t="s">
        <v>1683</v>
      </c>
      <c r="J671" s="58" t="s">
        <v>18892</v>
      </c>
      <c r="K671" s="58" t="s">
        <v>31</v>
      </c>
      <c r="L671" s="102">
        <v>3</v>
      </c>
      <c r="M671" s="58">
        <f t="shared" si="31"/>
        <v>390</v>
      </c>
      <c r="N671" s="27"/>
      <c r="O671" s="24" t="s">
        <v>32</v>
      </c>
    </row>
    <row r="672" s="1" customFormat="1" customHeight="1" spans="1:15">
      <c r="A672" s="58">
        <v>667</v>
      </c>
      <c r="B672" s="58" t="s">
        <v>23</v>
      </c>
      <c r="C672" s="58" t="s">
        <v>24</v>
      </c>
      <c r="D672" s="58" t="s">
        <v>25</v>
      </c>
      <c r="E672" s="58" t="s">
        <v>18594</v>
      </c>
      <c r="F672" s="58" t="s">
        <v>18659</v>
      </c>
      <c r="G672" s="58" t="s">
        <v>19259</v>
      </c>
      <c r="H672" s="58" t="s">
        <v>194</v>
      </c>
      <c r="I672" s="58" t="s">
        <v>2203</v>
      </c>
      <c r="J672" s="58" t="s">
        <v>18661</v>
      </c>
      <c r="K672" s="58" t="s">
        <v>31</v>
      </c>
      <c r="L672" s="102">
        <v>4</v>
      </c>
      <c r="M672" s="58">
        <f t="shared" si="31"/>
        <v>520</v>
      </c>
      <c r="N672" s="27"/>
      <c r="O672" s="24" t="s">
        <v>32</v>
      </c>
    </row>
    <row r="673" s="1" customFormat="1" customHeight="1" spans="1:15">
      <c r="A673" s="58">
        <v>668</v>
      </c>
      <c r="B673" s="58" t="s">
        <v>23</v>
      </c>
      <c r="C673" s="58" t="s">
        <v>24</v>
      </c>
      <c r="D673" s="58" t="s">
        <v>25</v>
      </c>
      <c r="E673" s="58" t="s">
        <v>18594</v>
      </c>
      <c r="F673" s="58" t="s">
        <v>18639</v>
      </c>
      <c r="G673" s="58" t="s">
        <v>19260</v>
      </c>
      <c r="H673" s="58" t="s">
        <v>194</v>
      </c>
      <c r="I673" s="58" t="s">
        <v>2203</v>
      </c>
      <c r="J673" s="58" t="s">
        <v>18641</v>
      </c>
      <c r="K673" s="58" t="s">
        <v>31</v>
      </c>
      <c r="L673" s="102">
        <v>2</v>
      </c>
      <c r="M673" s="58">
        <f t="shared" si="31"/>
        <v>260</v>
      </c>
      <c r="N673" s="27"/>
      <c r="O673" s="24" t="s">
        <v>32</v>
      </c>
    </row>
    <row r="674" s="1" customFormat="1" customHeight="1" spans="1:15">
      <c r="A674" s="58">
        <v>669</v>
      </c>
      <c r="B674" s="58" t="s">
        <v>23</v>
      </c>
      <c r="C674" s="58" t="s">
        <v>24</v>
      </c>
      <c r="D674" s="58" t="s">
        <v>25</v>
      </c>
      <c r="E674" s="58" t="s">
        <v>18594</v>
      </c>
      <c r="F674" s="58" t="s">
        <v>18890</v>
      </c>
      <c r="G674" s="58" t="s">
        <v>19261</v>
      </c>
      <c r="H674" s="58" t="s">
        <v>194</v>
      </c>
      <c r="I674" s="58" t="s">
        <v>2203</v>
      </c>
      <c r="J674" s="58" t="s">
        <v>18892</v>
      </c>
      <c r="K674" s="58" t="s">
        <v>31</v>
      </c>
      <c r="L674" s="102">
        <v>4</v>
      </c>
      <c r="M674" s="58">
        <f t="shared" si="31"/>
        <v>520</v>
      </c>
      <c r="N674" s="27"/>
      <c r="O674" s="24" t="s">
        <v>32</v>
      </c>
    </row>
    <row r="675" s="1" customFormat="1" customHeight="1" spans="1:15">
      <c r="A675" s="58">
        <v>670</v>
      </c>
      <c r="B675" s="58" t="s">
        <v>23</v>
      </c>
      <c r="C675" s="58" t="s">
        <v>24</v>
      </c>
      <c r="D675" s="58" t="s">
        <v>25</v>
      </c>
      <c r="E675" s="58" t="s">
        <v>18594</v>
      </c>
      <c r="F675" s="58" t="s">
        <v>18639</v>
      </c>
      <c r="G675" s="58" t="s">
        <v>19262</v>
      </c>
      <c r="H675" s="58" t="s">
        <v>194</v>
      </c>
      <c r="I675" s="58" t="s">
        <v>3164</v>
      </c>
      <c r="J675" s="58" t="s">
        <v>18641</v>
      </c>
      <c r="K675" s="58" t="s">
        <v>31</v>
      </c>
      <c r="L675" s="102">
        <v>2</v>
      </c>
      <c r="M675" s="58">
        <f t="shared" si="31"/>
        <v>260</v>
      </c>
      <c r="N675" s="27"/>
      <c r="O675" s="24" t="s">
        <v>32</v>
      </c>
    </row>
    <row r="676" s="1" customFormat="1" customHeight="1" spans="1:15">
      <c r="A676" s="58">
        <v>671</v>
      </c>
      <c r="B676" s="58" t="s">
        <v>23</v>
      </c>
      <c r="C676" s="58" t="s">
        <v>24</v>
      </c>
      <c r="D676" s="58" t="s">
        <v>25</v>
      </c>
      <c r="E676" s="58" t="s">
        <v>18594</v>
      </c>
      <c r="F676" s="58" t="s">
        <v>18609</v>
      </c>
      <c r="G676" s="58" t="s">
        <v>19263</v>
      </c>
      <c r="H676" s="58" t="s">
        <v>194</v>
      </c>
      <c r="I676" s="58" t="s">
        <v>2203</v>
      </c>
      <c r="J676" s="58" t="s">
        <v>18611</v>
      </c>
      <c r="K676" s="58" t="s">
        <v>31</v>
      </c>
      <c r="L676" s="102">
        <v>4</v>
      </c>
      <c r="M676" s="58">
        <f t="shared" si="31"/>
        <v>520</v>
      </c>
      <c r="N676" s="27"/>
      <c r="O676" s="24" t="s">
        <v>32</v>
      </c>
    </row>
    <row r="677" s="1" customFormat="1" customHeight="1" spans="1:15">
      <c r="A677" s="58">
        <v>672</v>
      </c>
      <c r="B677" s="58" t="s">
        <v>23</v>
      </c>
      <c r="C677" s="58" t="s">
        <v>24</v>
      </c>
      <c r="D677" s="58" t="s">
        <v>25</v>
      </c>
      <c r="E677" s="58" t="s">
        <v>18594</v>
      </c>
      <c r="F677" s="58" t="s">
        <v>18659</v>
      </c>
      <c r="G677" s="58" t="s">
        <v>19264</v>
      </c>
      <c r="H677" s="58" t="s">
        <v>194</v>
      </c>
      <c r="I677" s="58" t="s">
        <v>1683</v>
      </c>
      <c r="J677" s="58" t="s">
        <v>18661</v>
      </c>
      <c r="K677" s="58" t="s">
        <v>31</v>
      </c>
      <c r="L677" s="102">
        <v>3</v>
      </c>
      <c r="M677" s="58">
        <f t="shared" si="31"/>
        <v>390</v>
      </c>
      <c r="N677" s="27"/>
      <c r="O677" s="24" t="s">
        <v>32</v>
      </c>
    </row>
    <row r="678" s="1" customFormat="1" customHeight="1" spans="1:15">
      <c r="A678" s="58">
        <v>673</v>
      </c>
      <c r="B678" s="58" t="s">
        <v>23</v>
      </c>
      <c r="C678" s="58" t="s">
        <v>24</v>
      </c>
      <c r="D678" s="58" t="s">
        <v>25</v>
      </c>
      <c r="E678" s="58" t="s">
        <v>18594</v>
      </c>
      <c r="F678" s="58" t="s">
        <v>18659</v>
      </c>
      <c r="G678" s="58" t="s">
        <v>19265</v>
      </c>
      <c r="H678" s="93" t="s">
        <v>18599</v>
      </c>
      <c r="I678" s="58" t="s">
        <v>1683</v>
      </c>
      <c r="J678" s="58" t="s">
        <v>18661</v>
      </c>
      <c r="K678" s="58" t="s">
        <v>31</v>
      </c>
      <c r="L678" s="102">
        <v>3</v>
      </c>
      <c r="M678" s="58">
        <f t="shared" si="31"/>
        <v>390</v>
      </c>
      <c r="N678" s="27"/>
      <c r="O678" s="24" t="s">
        <v>32</v>
      </c>
    </row>
    <row r="679" s="1" customFormat="1" customHeight="1" spans="1:15">
      <c r="A679" s="58">
        <v>674</v>
      </c>
      <c r="B679" s="58" t="s">
        <v>23</v>
      </c>
      <c r="C679" s="58" t="s">
        <v>24</v>
      </c>
      <c r="D679" s="58" t="s">
        <v>25</v>
      </c>
      <c r="E679" s="58" t="s">
        <v>18594</v>
      </c>
      <c r="F679" s="58" t="s">
        <v>18659</v>
      </c>
      <c r="G679" s="58" t="s">
        <v>19266</v>
      </c>
      <c r="H679" s="58" t="s">
        <v>18599</v>
      </c>
      <c r="I679" s="58" t="s">
        <v>2203</v>
      </c>
      <c r="J679" s="58" t="s">
        <v>18661</v>
      </c>
      <c r="K679" s="58" t="s">
        <v>31</v>
      </c>
      <c r="L679" s="102">
        <v>4</v>
      </c>
      <c r="M679" s="58">
        <f t="shared" si="31"/>
        <v>520</v>
      </c>
      <c r="N679" s="27"/>
      <c r="O679" s="24" t="s">
        <v>32</v>
      </c>
    </row>
    <row r="680" s="1" customFormat="1" customHeight="1" spans="1:15">
      <c r="A680" s="58">
        <v>675</v>
      </c>
      <c r="B680" s="24" t="s">
        <v>23</v>
      </c>
      <c r="C680" s="24" t="s">
        <v>24</v>
      </c>
      <c r="D680" s="24" t="s">
        <v>25</v>
      </c>
      <c r="E680" s="24" t="s">
        <v>18594</v>
      </c>
      <c r="F680" s="58" t="s">
        <v>18639</v>
      </c>
      <c r="G680" s="114" t="s">
        <v>19267</v>
      </c>
      <c r="H680" s="115" t="s">
        <v>194</v>
      </c>
      <c r="I680" s="24" t="s">
        <v>3169</v>
      </c>
      <c r="J680" s="24" t="s">
        <v>18641</v>
      </c>
      <c r="K680" s="24" t="s">
        <v>31</v>
      </c>
      <c r="L680" s="60">
        <v>5</v>
      </c>
      <c r="M680" s="58">
        <f t="shared" si="31"/>
        <v>650</v>
      </c>
      <c r="N680" s="27"/>
      <c r="O680" s="24" t="s">
        <v>32</v>
      </c>
    </row>
    <row r="681" s="1" customFormat="1" customHeight="1" spans="1:15">
      <c r="A681" s="58">
        <v>676</v>
      </c>
      <c r="B681" s="24" t="s">
        <v>23</v>
      </c>
      <c r="C681" s="24" t="s">
        <v>24</v>
      </c>
      <c r="D681" s="24" t="s">
        <v>25</v>
      </c>
      <c r="E681" s="24" t="s">
        <v>18594</v>
      </c>
      <c r="F681" s="58" t="s">
        <v>18639</v>
      </c>
      <c r="G681" s="116" t="s">
        <v>19268</v>
      </c>
      <c r="H681" s="115" t="s">
        <v>194</v>
      </c>
      <c r="I681" s="24" t="s">
        <v>1683</v>
      </c>
      <c r="J681" s="24" t="s">
        <v>18641</v>
      </c>
      <c r="K681" s="24" t="s">
        <v>31</v>
      </c>
      <c r="L681" s="60">
        <v>1</v>
      </c>
      <c r="M681" s="58">
        <f t="shared" si="31"/>
        <v>130</v>
      </c>
      <c r="N681" s="104"/>
      <c r="O681" s="24" t="s">
        <v>32</v>
      </c>
    </row>
    <row r="682" s="1" customFormat="1" customHeight="1" spans="1:15">
      <c r="A682" s="58">
        <v>677</v>
      </c>
      <c r="B682" s="24" t="s">
        <v>23</v>
      </c>
      <c r="C682" s="24" t="s">
        <v>24</v>
      </c>
      <c r="D682" s="24" t="s">
        <v>25</v>
      </c>
      <c r="E682" s="24" t="s">
        <v>18594</v>
      </c>
      <c r="F682" s="58" t="s">
        <v>18639</v>
      </c>
      <c r="G682" s="114" t="s">
        <v>19269</v>
      </c>
      <c r="H682" s="115" t="s">
        <v>194</v>
      </c>
      <c r="I682" s="24" t="s">
        <v>2605</v>
      </c>
      <c r="J682" s="24" t="s">
        <v>18641</v>
      </c>
      <c r="K682" s="24" t="s">
        <v>31</v>
      </c>
      <c r="L682" s="60">
        <v>1</v>
      </c>
      <c r="M682" s="58">
        <f t="shared" si="31"/>
        <v>130</v>
      </c>
      <c r="N682" s="27"/>
      <c r="O682" s="24" t="s">
        <v>32</v>
      </c>
    </row>
    <row r="683" s="1" customFormat="1" customHeight="1" spans="1:15">
      <c r="A683" s="58">
        <v>678</v>
      </c>
      <c r="B683" s="24" t="s">
        <v>23</v>
      </c>
      <c r="C683" s="24" t="s">
        <v>24</v>
      </c>
      <c r="D683" s="24" t="s">
        <v>25</v>
      </c>
      <c r="E683" s="24" t="s">
        <v>18594</v>
      </c>
      <c r="F683" s="58" t="s">
        <v>18639</v>
      </c>
      <c r="G683" s="114" t="s">
        <v>19270</v>
      </c>
      <c r="H683" s="115" t="s">
        <v>194</v>
      </c>
      <c r="I683" s="24" t="s">
        <v>3169</v>
      </c>
      <c r="J683" s="24" t="s">
        <v>18641</v>
      </c>
      <c r="K683" s="24" t="s">
        <v>31</v>
      </c>
      <c r="L683" s="60">
        <v>4</v>
      </c>
      <c r="M683" s="58">
        <f t="shared" si="31"/>
        <v>520</v>
      </c>
      <c r="N683" s="27"/>
      <c r="O683" s="24" t="s">
        <v>32</v>
      </c>
    </row>
    <row r="684" s="1" customFormat="1" customHeight="1" spans="1:15">
      <c r="A684" s="58">
        <v>679</v>
      </c>
      <c r="B684" s="24" t="s">
        <v>23</v>
      </c>
      <c r="C684" s="24" t="s">
        <v>24</v>
      </c>
      <c r="D684" s="24" t="s">
        <v>25</v>
      </c>
      <c r="E684" s="24" t="s">
        <v>18594</v>
      </c>
      <c r="F684" s="58" t="s">
        <v>18890</v>
      </c>
      <c r="G684" s="114" t="s">
        <v>19271</v>
      </c>
      <c r="H684" s="115" t="s">
        <v>18599</v>
      </c>
      <c r="I684" s="24" t="s">
        <v>2605</v>
      </c>
      <c r="J684" s="24" t="s">
        <v>18892</v>
      </c>
      <c r="K684" s="24" t="s">
        <v>31</v>
      </c>
      <c r="L684" s="60">
        <v>2</v>
      </c>
      <c r="M684" s="58">
        <f t="shared" si="31"/>
        <v>260</v>
      </c>
      <c r="N684" s="27"/>
      <c r="O684" s="24" t="s">
        <v>32</v>
      </c>
    </row>
    <row r="685" s="1" customFormat="1" customHeight="1" spans="1:15">
      <c r="A685" s="58">
        <v>680</v>
      </c>
      <c r="B685" s="24" t="s">
        <v>23</v>
      </c>
      <c r="C685" s="24" t="s">
        <v>24</v>
      </c>
      <c r="D685" s="24" t="s">
        <v>25</v>
      </c>
      <c r="E685" s="24" t="s">
        <v>18594</v>
      </c>
      <c r="F685" s="58" t="s">
        <v>18639</v>
      </c>
      <c r="G685" s="114" t="s">
        <v>19272</v>
      </c>
      <c r="H685" s="115" t="s">
        <v>194</v>
      </c>
      <c r="I685" s="24" t="s">
        <v>3169</v>
      </c>
      <c r="J685" s="24" t="s">
        <v>18641</v>
      </c>
      <c r="K685" s="24" t="s">
        <v>31</v>
      </c>
      <c r="L685" s="60">
        <v>3</v>
      </c>
      <c r="M685" s="58">
        <f t="shared" si="31"/>
        <v>390</v>
      </c>
      <c r="N685" s="27"/>
      <c r="O685" s="24" t="s">
        <v>32</v>
      </c>
    </row>
    <row r="686" s="1" customFormat="1" customHeight="1" spans="1:15">
      <c r="A686" s="58">
        <v>681</v>
      </c>
      <c r="B686" s="24" t="s">
        <v>23</v>
      </c>
      <c r="C686" s="24" t="s">
        <v>24</v>
      </c>
      <c r="D686" s="24" t="s">
        <v>25</v>
      </c>
      <c r="E686" s="24" t="s">
        <v>18594</v>
      </c>
      <c r="F686" s="58" t="s">
        <v>18639</v>
      </c>
      <c r="G686" s="114" t="s">
        <v>19273</v>
      </c>
      <c r="H686" s="115" t="s">
        <v>194</v>
      </c>
      <c r="I686" s="24" t="s">
        <v>2605</v>
      </c>
      <c r="J686" s="24" t="s">
        <v>18641</v>
      </c>
      <c r="K686" s="24" t="s">
        <v>31</v>
      </c>
      <c r="L686" s="60">
        <v>1</v>
      </c>
      <c r="M686" s="58">
        <f t="shared" si="31"/>
        <v>130</v>
      </c>
      <c r="N686" s="27"/>
      <c r="O686" s="24" t="s">
        <v>32</v>
      </c>
    </row>
    <row r="687" s="1" customFormat="1" customHeight="1" spans="1:15">
      <c r="A687" s="58">
        <v>682</v>
      </c>
      <c r="B687" s="24" t="s">
        <v>23</v>
      </c>
      <c r="C687" s="24" t="s">
        <v>24</v>
      </c>
      <c r="D687" s="24" t="s">
        <v>25</v>
      </c>
      <c r="E687" s="24" t="s">
        <v>18594</v>
      </c>
      <c r="F687" s="58" t="s">
        <v>18639</v>
      </c>
      <c r="G687" s="114" t="s">
        <v>19274</v>
      </c>
      <c r="H687" s="115" t="s">
        <v>194</v>
      </c>
      <c r="I687" s="24" t="s">
        <v>19275</v>
      </c>
      <c r="J687" s="24" t="s">
        <v>18641</v>
      </c>
      <c r="K687" s="24" t="s">
        <v>31</v>
      </c>
      <c r="L687" s="60">
        <v>8</v>
      </c>
      <c r="M687" s="58">
        <f t="shared" si="31"/>
        <v>1040</v>
      </c>
      <c r="N687" s="27"/>
      <c r="O687" s="24" t="s">
        <v>32</v>
      </c>
    </row>
    <row r="688" s="1" customFormat="1" customHeight="1" spans="1:15">
      <c r="A688" s="58">
        <v>683</v>
      </c>
      <c r="B688" s="24" t="s">
        <v>23</v>
      </c>
      <c r="C688" s="24" t="s">
        <v>24</v>
      </c>
      <c r="D688" s="24" t="s">
        <v>25</v>
      </c>
      <c r="E688" s="24" t="s">
        <v>18594</v>
      </c>
      <c r="F688" s="58" t="s">
        <v>18609</v>
      </c>
      <c r="G688" s="117" t="s">
        <v>65</v>
      </c>
      <c r="H688" s="115" t="s">
        <v>194</v>
      </c>
      <c r="I688" s="24" t="s">
        <v>1683</v>
      </c>
      <c r="J688" s="24" t="s">
        <v>18611</v>
      </c>
      <c r="K688" s="24" t="s">
        <v>31</v>
      </c>
      <c r="L688" s="60">
        <v>3</v>
      </c>
      <c r="M688" s="58">
        <f t="shared" si="31"/>
        <v>390</v>
      </c>
      <c r="N688" s="27"/>
      <c r="O688" s="24" t="s">
        <v>32</v>
      </c>
    </row>
    <row r="689" s="1" customFormat="1" customHeight="1" spans="1:15">
      <c r="A689" s="58">
        <v>684</v>
      </c>
      <c r="B689" s="24" t="s">
        <v>23</v>
      </c>
      <c r="C689" s="24" t="s">
        <v>24</v>
      </c>
      <c r="D689" s="24" t="s">
        <v>25</v>
      </c>
      <c r="E689" s="24" t="s">
        <v>18594</v>
      </c>
      <c r="F689" s="58" t="s">
        <v>18639</v>
      </c>
      <c r="G689" s="117" t="s">
        <v>19276</v>
      </c>
      <c r="H689" s="115" t="s">
        <v>194</v>
      </c>
      <c r="I689" s="24" t="s">
        <v>1683</v>
      </c>
      <c r="J689" s="24" t="s">
        <v>18641</v>
      </c>
      <c r="K689" s="24" t="s">
        <v>31</v>
      </c>
      <c r="L689" s="60">
        <v>2</v>
      </c>
      <c r="M689" s="58">
        <f t="shared" si="31"/>
        <v>260</v>
      </c>
      <c r="N689" s="27"/>
      <c r="O689" s="24" t="s">
        <v>32</v>
      </c>
    </row>
    <row r="690" s="1" customFormat="1" customHeight="1" spans="1:15">
      <c r="A690" s="58">
        <v>685</v>
      </c>
      <c r="B690" s="24" t="s">
        <v>23</v>
      </c>
      <c r="C690" s="24" t="s">
        <v>24</v>
      </c>
      <c r="D690" s="24" t="s">
        <v>25</v>
      </c>
      <c r="E690" s="24" t="s">
        <v>18594</v>
      </c>
      <c r="F690" s="58" t="s">
        <v>18639</v>
      </c>
      <c r="G690" s="117" t="s">
        <v>19277</v>
      </c>
      <c r="H690" s="115" t="s">
        <v>194</v>
      </c>
      <c r="I690" s="24" t="s">
        <v>2605</v>
      </c>
      <c r="J690" s="24" t="s">
        <v>18641</v>
      </c>
      <c r="K690" s="24" t="s">
        <v>31</v>
      </c>
      <c r="L690" s="60">
        <v>1</v>
      </c>
      <c r="M690" s="58">
        <f t="shared" si="31"/>
        <v>130</v>
      </c>
      <c r="N690" s="27"/>
      <c r="O690" s="24" t="s">
        <v>32</v>
      </c>
    </row>
    <row r="691" s="1" customFormat="1" customHeight="1" spans="1:15">
      <c r="A691" s="58">
        <v>686</v>
      </c>
      <c r="B691" s="24" t="s">
        <v>23</v>
      </c>
      <c r="C691" s="24" t="s">
        <v>24</v>
      </c>
      <c r="D691" s="24" t="s">
        <v>25</v>
      </c>
      <c r="E691" s="24" t="s">
        <v>18594</v>
      </c>
      <c r="F691" s="58" t="s">
        <v>18639</v>
      </c>
      <c r="G691" s="117" t="s">
        <v>19278</v>
      </c>
      <c r="H691" s="115" t="s">
        <v>194</v>
      </c>
      <c r="I691" s="24" t="s">
        <v>2203</v>
      </c>
      <c r="J691" s="24" t="s">
        <v>18641</v>
      </c>
      <c r="K691" s="24" t="s">
        <v>31</v>
      </c>
      <c r="L691" s="60">
        <v>4</v>
      </c>
      <c r="M691" s="58">
        <f t="shared" si="31"/>
        <v>520</v>
      </c>
      <c r="N691" s="27"/>
      <c r="O691" s="24" t="s">
        <v>32</v>
      </c>
    </row>
    <row r="692" s="1" customFormat="1" customHeight="1" spans="1:15">
      <c r="A692" s="58">
        <v>687</v>
      </c>
      <c r="B692" s="24" t="s">
        <v>23</v>
      </c>
      <c r="C692" s="24" t="s">
        <v>24</v>
      </c>
      <c r="D692" s="24" t="s">
        <v>25</v>
      </c>
      <c r="E692" s="24" t="s">
        <v>18594</v>
      </c>
      <c r="F692" s="58" t="s">
        <v>18639</v>
      </c>
      <c r="G692" s="117" t="s">
        <v>19279</v>
      </c>
      <c r="H692" s="115" t="s">
        <v>194</v>
      </c>
      <c r="I692" s="24" t="s">
        <v>3164</v>
      </c>
      <c r="J692" s="24" t="s">
        <v>18641</v>
      </c>
      <c r="K692" s="24" t="s">
        <v>31</v>
      </c>
      <c r="L692" s="60">
        <v>1</v>
      </c>
      <c r="M692" s="58">
        <f t="shared" si="31"/>
        <v>130</v>
      </c>
      <c r="N692" s="27"/>
      <c r="O692" s="24" t="s">
        <v>32</v>
      </c>
    </row>
    <row r="693" s="1" customFormat="1" customHeight="1" spans="1:15">
      <c r="A693" s="58">
        <v>688</v>
      </c>
      <c r="B693" s="24" t="s">
        <v>23</v>
      </c>
      <c r="C693" s="24" t="s">
        <v>24</v>
      </c>
      <c r="D693" s="24" t="s">
        <v>25</v>
      </c>
      <c r="E693" s="24" t="s">
        <v>18594</v>
      </c>
      <c r="F693" s="58" t="s">
        <v>18659</v>
      </c>
      <c r="G693" s="117" t="s">
        <v>19280</v>
      </c>
      <c r="H693" s="115" t="s">
        <v>194</v>
      </c>
      <c r="I693" s="24" t="s">
        <v>3169</v>
      </c>
      <c r="J693" s="24" t="s">
        <v>18661</v>
      </c>
      <c r="K693" s="24" t="s">
        <v>31</v>
      </c>
      <c r="L693" s="60">
        <v>5</v>
      </c>
      <c r="M693" s="58">
        <f t="shared" si="31"/>
        <v>650</v>
      </c>
      <c r="N693" s="27"/>
      <c r="O693" s="24" t="s">
        <v>32</v>
      </c>
    </row>
    <row r="694" s="1" customFormat="1" customHeight="1" spans="1:15">
      <c r="A694" s="58">
        <v>689</v>
      </c>
      <c r="B694" s="24" t="s">
        <v>23</v>
      </c>
      <c r="C694" s="24" t="s">
        <v>24</v>
      </c>
      <c r="D694" s="24" t="s">
        <v>25</v>
      </c>
      <c r="E694" s="24" t="s">
        <v>18594</v>
      </c>
      <c r="F694" s="58" t="s">
        <v>18639</v>
      </c>
      <c r="G694" s="114" t="s">
        <v>19281</v>
      </c>
      <c r="H694" s="115" t="s">
        <v>194</v>
      </c>
      <c r="I694" s="24" t="s">
        <v>1683</v>
      </c>
      <c r="J694" s="24" t="s">
        <v>18641</v>
      </c>
      <c r="K694" s="24" t="s">
        <v>31</v>
      </c>
      <c r="L694" s="60">
        <v>2</v>
      </c>
      <c r="M694" s="58">
        <f t="shared" si="31"/>
        <v>260</v>
      </c>
      <c r="N694" s="27"/>
      <c r="O694" s="24" t="s">
        <v>32</v>
      </c>
    </row>
    <row r="695" s="1" customFormat="1" customHeight="1" spans="1:15">
      <c r="A695" s="58">
        <v>690</v>
      </c>
      <c r="B695" s="24" t="s">
        <v>23</v>
      </c>
      <c r="C695" s="24" t="s">
        <v>24</v>
      </c>
      <c r="D695" s="24" t="s">
        <v>25</v>
      </c>
      <c r="E695" s="24" t="s">
        <v>18594</v>
      </c>
      <c r="F695" s="58" t="s">
        <v>18639</v>
      </c>
      <c r="G695" s="114" t="s">
        <v>19282</v>
      </c>
      <c r="H695" s="115" t="s">
        <v>18599</v>
      </c>
      <c r="I695" s="24" t="s">
        <v>3169</v>
      </c>
      <c r="J695" s="24" t="s">
        <v>18641</v>
      </c>
      <c r="K695" s="24" t="s">
        <v>31</v>
      </c>
      <c r="L695" s="60">
        <v>5</v>
      </c>
      <c r="M695" s="58">
        <f t="shared" si="31"/>
        <v>650</v>
      </c>
      <c r="N695" s="27"/>
      <c r="O695" s="24" t="s">
        <v>32</v>
      </c>
    </row>
    <row r="696" s="1" customFormat="1" customHeight="1" spans="1:15">
      <c r="A696" s="58">
        <v>691</v>
      </c>
      <c r="B696" s="24" t="s">
        <v>23</v>
      </c>
      <c r="C696" s="24" t="s">
        <v>24</v>
      </c>
      <c r="D696" s="24" t="s">
        <v>25</v>
      </c>
      <c r="E696" s="24" t="s">
        <v>18594</v>
      </c>
      <c r="F696" s="58" t="s">
        <v>18639</v>
      </c>
      <c r="G696" s="114" t="s">
        <v>19283</v>
      </c>
      <c r="H696" s="115" t="s">
        <v>194</v>
      </c>
      <c r="I696" s="24" t="s">
        <v>1683</v>
      </c>
      <c r="J696" s="24" t="s">
        <v>18641</v>
      </c>
      <c r="K696" s="24" t="s">
        <v>31</v>
      </c>
      <c r="L696" s="60">
        <v>2</v>
      </c>
      <c r="M696" s="58">
        <f t="shared" si="31"/>
        <v>260</v>
      </c>
      <c r="N696" s="27"/>
      <c r="O696" s="24" t="s">
        <v>32</v>
      </c>
    </row>
    <row r="697" s="1" customFormat="1" customHeight="1" spans="1:15">
      <c r="A697" s="58">
        <v>692</v>
      </c>
      <c r="B697" s="24" t="s">
        <v>23</v>
      </c>
      <c r="C697" s="24" t="s">
        <v>24</v>
      </c>
      <c r="D697" s="24" t="s">
        <v>25</v>
      </c>
      <c r="E697" s="24" t="s">
        <v>18594</v>
      </c>
      <c r="F697" s="58" t="s">
        <v>18639</v>
      </c>
      <c r="G697" s="114" t="s">
        <v>19284</v>
      </c>
      <c r="H697" s="115" t="s">
        <v>18599</v>
      </c>
      <c r="I697" s="24" t="s">
        <v>2557</v>
      </c>
      <c r="J697" s="24" t="s">
        <v>18641</v>
      </c>
      <c r="K697" s="24" t="s">
        <v>31</v>
      </c>
      <c r="L697" s="60">
        <v>1</v>
      </c>
      <c r="M697" s="58">
        <f t="shared" si="31"/>
        <v>130</v>
      </c>
      <c r="N697" s="27"/>
      <c r="O697" s="24" t="s">
        <v>32</v>
      </c>
    </row>
    <row r="698" s="1" customFormat="1" customHeight="1" spans="1:15">
      <c r="A698" s="58">
        <v>693</v>
      </c>
      <c r="B698" s="24" t="s">
        <v>23</v>
      </c>
      <c r="C698" s="24" t="s">
        <v>24</v>
      </c>
      <c r="D698" s="24" t="s">
        <v>25</v>
      </c>
      <c r="E698" s="24" t="s">
        <v>18594</v>
      </c>
      <c r="F698" s="58" t="s">
        <v>18639</v>
      </c>
      <c r="G698" s="114" t="s">
        <v>19285</v>
      </c>
      <c r="H698" s="115" t="s">
        <v>194</v>
      </c>
      <c r="I698" s="24" t="s">
        <v>3164</v>
      </c>
      <c r="J698" s="24" t="s">
        <v>18641</v>
      </c>
      <c r="K698" s="24" t="s">
        <v>31</v>
      </c>
      <c r="L698" s="60">
        <v>2</v>
      </c>
      <c r="M698" s="58">
        <f t="shared" si="31"/>
        <v>260</v>
      </c>
      <c r="N698" s="27"/>
      <c r="O698" s="24" t="s">
        <v>32</v>
      </c>
    </row>
    <row r="699" s="1" customFormat="1" customHeight="1" spans="1:15">
      <c r="A699" s="58">
        <v>694</v>
      </c>
      <c r="B699" s="24" t="s">
        <v>23</v>
      </c>
      <c r="C699" s="24" t="s">
        <v>24</v>
      </c>
      <c r="D699" s="24" t="s">
        <v>25</v>
      </c>
      <c r="E699" s="24" t="s">
        <v>18594</v>
      </c>
      <c r="F699" s="58" t="s">
        <v>18639</v>
      </c>
      <c r="G699" s="114" t="s">
        <v>19286</v>
      </c>
      <c r="H699" s="115" t="s">
        <v>194</v>
      </c>
      <c r="I699" s="24" t="s">
        <v>3164</v>
      </c>
      <c r="J699" s="24" t="s">
        <v>18641</v>
      </c>
      <c r="K699" s="24" t="s">
        <v>31</v>
      </c>
      <c r="L699" s="60">
        <v>4</v>
      </c>
      <c r="M699" s="58">
        <f t="shared" si="31"/>
        <v>520</v>
      </c>
      <c r="N699" s="27"/>
      <c r="O699" s="24" t="s">
        <v>32</v>
      </c>
    </row>
    <row r="700" s="1" customFormat="1" customHeight="1" spans="1:15">
      <c r="A700" s="58">
        <v>695</v>
      </c>
      <c r="B700" s="24" t="s">
        <v>23</v>
      </c>
      <c r="C700" s="24" t="s">
        <v>24</v>
      </c>
      <c r="D700" s="24" t="s">
        <v>25</v>
      </c>
      <c r="E700" s="24" t="s">
        <v>18594</v>
      </c>
      <c r="F700" s="58" t="s">
        <v>18639</v>
      </c>
      <c r="G700" s="114" t="s">
        <v>19287</v>
      </c>
      <c r="H700" s="115" t="s">
        <v>18599</v>
      </c>
      <c r="I700" s="24" t="s">
        <v>2605</v>
      </c>
      <c r="J700" s="24" t="s">
        <v>18641</v>
      </c>
      <c r="K700" s="24" t="s">
        <v>31</v>
      </c>
      <c r="L700" s="60">
        <v>1</v>
      </c>
      <c r="M700" s="58">
        <f t="shared" si="31"/>
        <v>130</v>
      </c>
      <c r="N700" s="27"/>
      <c r="O700" s="24" t="s">
        <v>32</v>
      </c>
    </row>
    <row r="701" s="1" customFormat="1" customHeight="1" spans="1:15">
      <c r="A701" s="58">
        <v>696</v>
      </c>
      <c r="B701" s="24" t="s">
        <v>23</v>
      </c>
      <c r="C701" s="24" t="s">
        <v>24</v>
      </c>
      <c r="D701" s="24" t="s">
        <v>25</v>
      </c>
      <c r="E701" s="24" t="s">
        <v>18594</v>
      </c>
      <c r="F701" s="58" t="s">
        <v>18639</v>
      </c>
      <c r="G701" s="114" t="s">
        <v>19288</v>
      </c>
      <c r="H701" s="115" t="s">
        <v>194</v>
      </c>
      <c r="I701" s="24" t="s">
        <v>3164</v>
      </c>
      <c r="J701" s="24" t="s">
        <v>18641</v>
      </c>
      <c r="K701" s="24" t="s">
        <v>31</v>
      </c>
      <c r="L701" s="60">
        <v>4</v>
      </c>
      <c r="M701" s="58">
        <f t="shared" ref="M701:M719" si="32">L701*130</f>
        <v>520</v>
      </c>
      <c r="N701" s="27"/>
      <c r="O701" s="24" t="s">
        <v>32</v>
      </c>
    </row>
    <row r="702" s="1" customFormat="1" customHeight="1" spans="1:15">
      <c r="A702" s="58">
        <v>697</v>
      </c>
      <c r="B702" s="24" t="s">
        <v>23</v>
      </c>
      <c r="C702" s="24" t="s">
        <v>24</v>
      </c>
      <c r="D702" s="24" t="s">
        <v>25</v>
      </c>
      <c r="E702" s="24" t="s">
        <v>18594</v>
      </c>
      <c r="F702" s="58" t="s">
        <v>18659</v>
      </c>
      <c r="G702" s="117" t="s">
        <v>19289</v>
      </c>
      <c r="H702" s="115" t="s">
        <v>194</v>
      </c>
      <c r="I702" s="24" t="s">
        <v>2557</v>
      </c>
      <c r="J702" s="24" t="s">
        <v>18661</v>
      </c>
      <c r="K702" s="24" t="s">
        <v>31</v>
      </c>
      <c r="L702" s="60">
        <v>1</v>
      </c>
      <c r="M702" s="58">
        <f t="shared" si="32"/>
        <v>130</v>
      </c>
      <c r="N702" s="27"/>
      <c r="O702" s="24" t="s">
        <v>32</v>
      </c>
    </row>
    <row r="703" s="1" customFormat="1" customHeight="1" spans="1:15">
      <c r="A703" s="58">
        <v>698</v>
      </c>
      <c r="B703" s="24" t="s">
        <v>23</v>
      </c>
      <c r="C703" s="24" t="s">
        <v>24</v>
      </c>
      <c r="D703" s="24" t="s">
        <v>25</v>
      </c>
      <c r="E703" s="24" t="s">
        <v>18594</v>
      </c>
      <c r="F703" s="58" t="s">
        <v>18659</v>
      </c>
      <c r="G703" s="114" t="s">
        <v>19290</v>
      </c>
      <c r="H703" s="115" t="s">
        <v>194</v>
      </c>
      <c r="I703" s="24" t="s">
        <v>2203</v>
      </c>
      <c r="J703" s="24" t="s">
        <v>18661</v>
      </c>
      <c r="K703" s="24" t="s">
        <v>31</v>
      </c>
      <c r="L703" s="60">
        <v>4</v>
      </c>
      <c r="M703" s="58">
        <f t="shared" si="32"/>
        <v>520</v>
      </c>
      <c r="N703" s="27"/>
      <c r="O703" s="24" t="s">
        <v>32</v>
      </c>
    </row>
    <row r="704" s="1" customFormat="1" customHeight="1" spans="1:15">
      <c r="A704" s="58">
        <v>699</v>
      </c>
      <c r="B704" s="24" t="s">
        <v>23</v>
      </c>
      <c r="C704" s="24" t="s">
        <v>24</v>
      </c>
      <c r="D704" s="24" t="s">
        <v>25</v>
      </c>
      <c r="E704" s="24" t="s">
        <v>18594</v>
      </c>
      <c r="F704" s="58" t="s">
        <v>18639</v>
      </c>
      <c r="G704" s="114" t="s">
        <v>19291</v>
      </c>
      <c r="H704" s="115" t="s">
        <v>194</v>
      </c>
      <c r="I704" s="24" t="s">
        <v>2203</v>
      </c>
      <c r="J704" s="24" t="s">
        <v>18641</v>
      </c>
      <c r="K704" s="24" t="s">
        <v>31</v>
      </c>
      <c r="L704" s="60">
        <v>4</v>
      </c>
      <c r="M704" s="58">
        <f t="shared" si="32"/>
        <v>520</v>
      </c>
      <c r="N704" s="27"/>
      <c r="O704" s="24" t="s">
        <v>32</v>
      </c>
    </row>
    <row r="705" s="1" customFormat="1" customHeight="1" spans="1:15">
      <c r="A705" s="58">
        <v>700</v>
      </c>
      <c r="B705" s="24" t="s">
        <v>23</v>
      </c>
      <c r="C705" s="24" t="s">
        <v>24</v>
      </c>
      <c r="D705" s="24" t="s">
        <v>25</v>
      </c>
      <c r="E705" s="24" t="s">
        <v>18594</v>
      </c>
      <c r="F705" s="58" t="s">
        <v>18639</v>
      </c>
      <c r="G705" s="114" t="s">
        <v>19292</v>
      </c>
      <c r="H705" s="115" t="s">
        <v>18599</v>
      </c>
      <c r="I705" s="24" t="s">
        <v>2203</v>
      </c>
      <c r="J705" s="24" t="s">
        <v>18641</v>
      </c>
      <c r="K705" s="24" t="s">
        <v>31</v>
      </c>
      <c r="L705" s="60">
        <v>4</v>
      </c>
      <c r="M705" s="58">
        <f t="shared" si="32"/>
        <v>520</v>
      </c>
      <c r="N705" s="27"/>
      <c r="O705" s="24" t="s">
        <v>32</v>
      </c>
    </row>
    <row r="706" s="1" customFormat="1" customHeight="1" spans="1:15">
      <c r="A706" s="58">
        <v>701</v>
      </c>
      <c r="B706" s="24" t="s">
        <v>23</v>
      </c>
      <c r="C706" s="24" t="s">
        <v>24</v>
      </c>
      <c r="D706" s="24" t="s">
        <v>25</v>
      </c>
      <c r="E706" s="24" t="s">
        <v>18594</v>
      </c>
      <c r="F706" s="58" t="s">
        <v>18639</v>
      </c>
      <c r="G706" s="114" t="s">
        <v>19293</v>
      </c>
      <c r="H706" s="115" t="s">
        <v>194</v>
      </c>
      <c r="I706" s="24" t="s">
        <v>3169</v>
      </c>
      <c r="J706" s="24" t="s">
        <v>18641</v>
      </c>
      <c r="K706" s="24" t="s">
        <v>31</v>
      </c>
      <c r="L706" s="60">
        <v>3</v>
      </c>
      <c r="M706" s="58">
        <f t="shared" si="32"/>
        <v>390</v>
      </c>
      <c r="N706" s="27"/>
      <c r="O706" s="24" t="s">
        <v>32</v>
      </c>
    </row>
    <row r="707" s="1" customFormat="1" customHeight="1" spans="1:15">
      <c r="A707" s="58">
        <v>702</v>
      </c>
      <c r="B707" s="24" t="s">
        <v>23</v>
      </c>
      <c r="C707" s="24" t="s">
        <v>24</v>
      </c>
      <c r="D707" s="24" t="s">
        <v>25</v>
      </c>
      <c r="E707" s="24" t="s">
        <v>18594</v>
      </c>
      <c r="F707" s="58" t="s">
        <v>18639</v>
      </c>
      <c r="G707" s="114" t="s">
        <v>19294</v>
      </c>
      <c r="H707" s="115" t="s">
        <v>194</v>
      </c>
      <c r="I707" s="24" t="s">
        <v>3252</v>
      </c>
      <c r="J707" s="24" t="s">
        <v>18641</v>
      </c>
      <c r="K707" s="24" t="s">
        <v>31</v>
      </c>
      <c r="L707" s="60">
        <v>6</v>
      </c>
      <c r="M707" s="58">
        <f t="shared" si="32"/>
        <v>780</v>
      </c>
      <c r="N707" s="27"/>
      <c r="O707" s="24" t="s">
        <v>32</v>
      </c>
    </row>
    <row r="708" s="1" customFormat="1" customHeight="1" spans="1:15">
      <c r="A708" s="58">
        <v>703</v>
      </c>
      <c r="B708" s="24" t="s">
        <v>23</v>
      </c>
      <c r="C708" s="24" t="s">
        <v>24</v>
      </c>
      <c r="D708" s="24" t="s">
        <v>25</v>
      </c>
      <c r="E708" s="24" t="s">
        <v>18594</v>
      </c>
      <c r="F708" s="58" t="s">
        <v>18639</v>
      </c>
      <c r="G708" s="118" t="s">
        <v>19295</v>
      </c>
      <c r="H708" s="115" t="s">
        <v>194</v>
      </c>
      <c r="I708" s="24" t="s">
        <v>3164</v>
      </c>
      <c r="J708" s="24" t="s">
        <v>18641</v>
      </c>
      <c r="K708" s="24" t="s">
        <v>31</v>
      </c>
      <c r="L708" s="60">
        <v>4</v>
      </c>
      <c r="M708" s="58">
        <f t="shared" si="32"/>
        <v>520</v>
      </c>
      <c r="N708" s="27"/>
      <c r="O708" s="24" t="s">
        <v>32</v>
      </c>
    </row>
    <row r="709" s="1" customFormat="1" customHeight="1" spans="1:15">
      <c r="A709" s="58">
        <v>704</v>
      </c>
      <c r="B709" s="24" t="s">
        <v>23</v>
      </c>
      <c r="C709" s="24" t="s">
        <v>24</v>
      </c>
      <c r="D709" s="24" t="s">
        <v>25</v>
      </c>
      <c r="E709" s="24" t="s">
        <v>18594</v>
      </c>
      <c r="F709" s="58" t="s">
        <v>18659</v>
      </c>
      <c r="G709" s="117" t="s">
        <v>19296</v>
      </c>
      <c r="H709" s="115" t="s">
        <v>194</v>
      </c>
      <c r="I709" s="24" t="s">
        <v>3169</v>
      </c>
      <c r="J709" s="24" t="s">
        <v>18661</v>
      </c>
      <c r="K709" s="24" t="s">
        <v>31</v>
      </c>
      <c r="L709" s="60">
        <v>5</v>
      </c>
      <c r="M709" s="58">
        <f t="shared" si="32"/>
        <v>650</v>
      </c>
      <c r="N709" s="27"/>
      <c r="O709" s="24" t="s">
        <v>32</v>
      </c>
    </row>
    <row r="710" s="1" customFormat="1" customHeight="1" spans="1:15">
      <c r="A710" s="58">
        <v>705</v>
      </c>
      <c r="B710" s="24" t="s">
        <v>23</v>
      </c>
      <c r="C710" s="24" t="s">
        <v>24</v>
      </c>
      <c r="D710" s="24" t="s">
        <v>25</v>
      </c>
      <c r="E710" s="24" t="s">
        <v>18594</v>
      </c>
      <c r="F710" s="58" t="s">
        <v>18659</v>
      </c>
      <c r="G710" s="117" t="s">
        <v>12375</v>
      </c>
      <c r="H710" s="115" t="s">
        <v>194</v>
      </c>
      <c r="I710" s="24" t="s">
        <v>3164</v>
      </c>
      <c r="J710" s="24" t="s">
        <v>18661</v>
      </c>
      <c r="K710" s="24" t="s">
        <v>31</v>
      </c>
      <c r="L710" s="60">
        <v>6</v>
      </c>
      <c r="M710" s="58">
        <f t="shared" si="32"/>
        <v>780</v>
      </c>
      <c r="N710" s="27"/>
      <c r="O710" s="24" t="s">
        <v>32</v>
      </c>
    </row>
    <row r="711" s="1" customFormat="1" customHeight="1" spans="1:15">
      <c r="A711" s="58">
        <v>706</v>
      </c>
      <c r="B711" s="24" t="s">
        <v>23</v>
      </c>
      <c r="C711" s="24" t="s">
        <v>24</v>
      </c>
      <c r="D711" s="24" t="s">
        <v>25</v>
      </c>
      <c r="E711" s="24" t="s">
        <v>18594</v>
      </c>
      <c r="F711" s="58" t="s">
        <v>18639</v>
      </c>
      <c r="G711" s="117" t="s">
        <v>19297</v>
      </c>
      <c r="H711" s="115" t="s">
        <v>194</v>
      </c>
      <c r="I711" s="24" t="s">
        <v>1683</v>
      </c>
      <c r="J711" s="24" t="s">
        <v>18641</v>
      </c>
      <c r="K711" s="24" t="s">
        <v>31</v>
      </c>
      <c r="L711" s="60">
        <v>1</v>
      </c>
      <c r="M711" s="58">
        <f t="shared" si="32"/>
        <v>130</v>
      </c>
      <c r="N711" s="27"/>
      <c r="O711" s="24" t="s">
        <v>32</v>
      </c>
    </row>
    <row r="712" s="1" customFormat="1" customHeight="1" spans="1:15">
      <c r="A712" s="58">
        <v>707</v>
      </c>
      <c r="B712" s="24" t="s">
        <v>23</v>
      </c>
      <c r="C712" s="24" t="s">
        <v>24</v>
      </c>
      <c r="D712" s="24" t="s">
        <v>25</v>
      </c>
      <c r="E712" s="24" t="s">
        <v>18594</v>
      </c>
      <c r="F712" s="58" t="s">
        <v>18639</v>
      </c>
      <c r="G712" s="117" t="s">
        <v>19298</v>
      </c>
      <c r="H712" s="115" t="s">
        <v>194</v>
      </c>
      <c r="I712" s="24" t="s">
        <v>2203</v>
      </c>
      <c r="J712" s="24" t="s">
        <v>18641</v>
      </c>
      <c r="K712" s="24" t="s">
        <v>31</v>
      </c>
      <c r="L712" s="60">
        <v>2</v>
      </c>
      <c r="M712" s="58">
        <f t="shared" si="32"/>
        <v>260</v>
      </c>
      <c r="N712" s="27"/>
      <c r="O712" s="24" t="s">
        <v>32</v>
      </c>
    </row>
    <row r="713" s="1" customFormat="1" customHeight="1" spans="1:15">
      <c r="A713" s="58">
        <v>708</v>
      </c>
      <c r="B713" s="24" t="s">
        <v>23</v>
      </c>
      <c r="C713" s="24" t="s">
        <v>24</v>
      </c>
      <c r="D713" s="24" t="s">
        <v>25</v>
      </c>
      <c r="E713" s="24" t="s">
        <v>18594</v>
      </c>
      <c r="F713" s="58" t="s">
        <v>18639</v>
      </c>
      <c r="G713" s="117" t="s">
        <v>19299</v>
      </c>
      <c r="H713" s="115" t="s">
        <v>194</v>
      </c>
      <c r="I713" s="24" t="s">
        <v>1683</v>
      </c>
      <c r="J713" s="24" t="s">
        <v>18641</v>
      </c>
      <c r="K713" s="24" t="s">
        <v>31</v>
      </c>
      <c r="L713" s="60">
        <v>1</v>
      </c>
      <c r="M713" s="58">
        <f t="shared" si="32"/>
        <v>130</v>
      </c>
      <c r="N713" s="27"/>
      <c r="O713" s="24" t="s">
        <v>32</v>
      </c>
    </row>
    <row r="714" s="1" customFormat="1" customHeight="1" spans="1:15">
      <c r="A714" s="58">
        <v>709</v>
      </c>
      <c r="B714" s="24" t="s">
        <v>23</v>
      </c>
      <c r="C714" s="24" t="s">
        <v>24</v>
      </c>
      <c r="D714" s="24" t="s">
        <v>25</v>
      </c>
      <c r="E714" s="24" t="s">
        <v>18594</v>
      </c>
      <c r="F714" s="58" t="s">
        <v>18639</v>
      </c>
      <c r="G714" s="117" t="s">
        <v>19300</v>
      </c>
      <c r="H714" s="115" t="s">
        <v>194</v>
      </c>
      <c r="I714" s="24" t="s">
        <v>1683</v>
      </c>
      <c r="J714" s="24" t="s">
        <v>18641</v>
      </c>
      <c r="K714" s="24" t="s">
        <v>31</v>
      </c>
      <c r="L714" s="60">
        <v>2</v>
      </c>
      <c r="M714" s="58">
        <f t="shared" si="32"/>
        <v>260</v>
      </c>
      <c r="N714" s="27"/>
      <c r="O714" s="24" t="s">
        <v>32</v>
      </c>
    </row>
    <row r="715" s="1" customFormat="1" customHeight="1" spans="1:15">
      <c r="A715" s="58">
        <v>710</v>
      </c>
      <c r="B715" s="24" t="s">
        <v>23</v>
      </c>
      <c r="C715" s="24" t="s">
        <v>24</v>
      </c>
      <c r="D715" s="24" t="s">
        <v>25</v>
      </c>
      <c r="E715" s="24" t="s">
        <v>18594</v>
      </c>
      <c r="F715" s="58" t="s">
        <v>18659</v>
      </c>
      <c r="G715" s="117" t="s">
        <v>19301</v>
      </c>
      <c r="H715" s="115" t="s">
        <v>194</v>
      </c>
      <c r="I715" s="24" t="s">
        <v>3169</v>
      </c>
      <c r="J715" s="24" t="s">
        <v>18661</v>
      </c>
      <c r="K715" s="24" t="s">
        <v>31</v>
      </c>
      <c r="L715" s="60">
        <v>5</v>
      </c>
      <c r="M715" s="58">
        <f t="shared" si="32"/>
        <v>650</v>
      </c>
      <c r="N715" s="27"/>
      <c r="O715" s="24" t="s">
        <v>32</v>
      </c>
    </row>
    <row r="716" s="1" customFormat="1" customHeight="1" spans="1:15">
      <c r="A716" s="58">
        <v>711</v>
      </c>
      <c r="B716" s="24" t="s">
        <v>23</v>
      </c>
      <c r="C716" s="24" t="s">
        <v>24</v>
      </c>
      <c r="D716" s="24" t="s">
        <v>25</v>
      </c>
      <c r="E716" s="24" t="s">
        <v>18594</v>
      </c>
      <c r="F716" s="58" t="s">
        <v>18639</v>
      </c>
      <c r="G716" s="114" t="s">
        <v>19302</v>
      </c>
      <c r="H716" s="115" t="s">
        <v>18599</v>
      </c>
      <c r="I716" s="24" t="s">
        <v>2605</v>
      </c>
      <c r="J716" s="24" t="s">
        <v>18641</v>
      </c>
      <c r="K716" s="24" t="s">
        <v>31</v>
      </c>
      <c r="L716" s="60">
        <v>2</v>
      </c>
      <c r="M716" s="58">
        <f t="shared" si="32"/>
        <v>260</v>
      </c>
      <c r="N716" s="27"/>
      <c r="O716" s="24" t="s">
        <v>32</v>
      </c>
    </row>
    <row r="717" s="1" customFormat="1" customHeight="1" spans="1:15">
      <c r="A717" s="58">
        <v>712</v>
      </c>
      <c r="B717" s="24" t="s">
        <v>23</v>
      </c>
      <c r="C717" s="24" t="s">
        <v>24</v>
      </c>
      <c r="D717" s="24" t="s">
        <v>25</v>
      </c>
      <c r="E717" s="24" t="s">
        <v>18594</v>
      </c>
      <c r="F717" s="58" t="s">
        <v>18659</v>
      </c>
      <c r="G717" s="114" t="s">
        <v>19303</v>
      </c>
      <c r="H717" s="115" t="s">
        <v>194</v>
      </c>
      <c r="I717" s="24" t="s">
        <v>1683</v>
      </c>
      <c r="J717" s="24" t="s">
        <v>18661</v>
      </c>
      <c r="K717" s="24" t="s">
        <v>31</v>
      </c>
      <c r="L717" s="60">
        <v>3</v>
      </c>
      <c r="M717" s="58">
        <f t="shared" si="32"/>
        <v>390</v>
      </c>
      <c r="N717" s="27"/>
      <c r="O717" s="24" t="s">
        <v>32</v>
      </c>
    </row>
    <row r="718" s="1" customFormat="1" customHeight="1" spans="1:15">
      <c r="A718" s="58">
        <v>713</v>
      </c>
      <c r="B718" s="24" t="s">
        <v>23</v>
      </c>
      <c r="C718" s="24" t="s">
        <v>24</v>
      </c>
      <c r="D718" s="24" t="s">
        <v>25</v>
      </c>
      <c r="E718" s="24" t="s">
        <v>18594</v>
      </c>
      <c r="F718" s="58" t="s">
        <v>18659</v>
      </c>
      <c r="G718" s="117" t="s">
        <v>19304</v>
      </c>
      <c r="H718" s="115" t="s">
        <v>194</v>
      </c>
      <c r="I718" s="24" t="s">
        <v>2203</v>
      </c>
      <c r="J718" s="24" t="s">
        <v>18661</v>
      </c>
      <c r="K718" s="24" t="s">
        <v>31</v>
      </c>
      <c r="L718" s="60">
        <v>4</v>
      </c>
      <c r="M718" s="58">
        <f t="shared" si="32"/>
        <v>520</v>
      </c>
      <c r="N718" s="27"/>
      <c r="O718" s="24" t="s">
        <v>32</v>
      </c>
    </row>
    <row r="719" s="1" customFormat="1" customHeight="1" spans="1:15">
      <c r="A719" s="58">
        <v>714</v>
      </c>
      <c r="B719" s="24" t="s">
        <v>23</v>
      </c>
      <c r="C719" s="24" t="s">
        <v>24</v>
      </c>
      <c r="D719" s="24" t="s">
        <v>25</v>
      </c>
      <c r="E719" s="24" t="s">
        <v>18594</v>
      </c>
      <c r="F719" s="58" t="s">
        <v>18639</v>
      </c>
      <c r="G719" s="117" t="s">
        <v>19305</v>
      </c>
      <c r="H719" s="115" t="s">
        <v>194</v>
      </c>
      <c r="I719" s="24" t="s">
        <v>2203</v>
      </c>
      <c r="J719" s="24" t="s">
        <v>18641</v>
      </c>
      <c r="K719" s="24" t="s">
        <v>31</v>
      </c>
      <c r="L719" s="60">
        <v>2</v>
      </c>
      <c r="M719" s="58">
        <f t="shared" si="32"/>
        <v>260</v>
      </c>
      <c r="N719" s="27"/>
      <c r="O719" s="24" t="s">
        <v>32</v>
      </c>
    </row>
    <row r="720" s="1" customFormat="1" customHeight="1" spans="1:15">
      <c r="A720" s="58">
        <v>715</v>
      </c>
      <c r="B720" s="24" t="s">
        <v>23</v>
      </c>
      <c r="C720" s="24" t="s">
        <v>24</v>
      </c>
      <c r="D720" s="24" t="s">
        <v>25</v>
      </c>
      <c r="E720" s="24" t="s">
        <v>18594</v>
      </c>
      <c r="F720" s="58" t="s">
        <v>18639</v>
      </c>
      <c r="G720" s="114" t="s">
        <v>19306</v>
      </c>
      <c r="H720" s="115" t="s">
        <v>47</v>
      </c>
      <c r="I720" s="24" t="s">
        <v>2557</v>
      </c>
      <c r="J720" s="24" t="s">
        <v>18641</v>
      </c>
      <c r="K720" s="24" t="s">
        <v>31</v>
      </c>
      <c r="L720" s="60">
        <v>1</v>
      </c>
      <c r="M720" s="58">
        <f>L720*468</f>
        <v>468</v>
      </c>
      <c r="N720" s="27"/>
      <c r="O720" s="24" t="s">
        <v>32</v>
      </c>
    </row>
    <row r="721" s="1" customFormat="1" customHeight="1" spans="1:15">
      <c r="A721" s="58">
        <v>716</v>
      </c>
      <c r="B721" s="24" t="s">
        <v>23</v>
      </c>
      <c r="C721" s="24" t="s">
        <v>24</v>
      </c>
      <c r="D721" s="24" t="s">
        <v>25</v>
      </c>
      <c r="E721" s="24" t="s">
        <v>18594</v>
      </c>
      <c r="F721" s="58" t="s">
        <v>18639</v>
      </c>
      <c r="G721" s="114" t="s">
        <v>19307</v>
      </c>
      <c r="H721" s="115" t="s">
        <v>194</v>
      </c>
      <c r="I721" s="24" t="s">
        <v>3169</v>
      </c>
      <c r="J721" s="24" t="s">
        <v>18641</v>
      </c>
      <c r="K721" s="24" t="s">
        <v>31</v>
      </c>
      <c r="L721" s="60">
        <v>4</v>
      </c>
      <c r="M721" s="58">
        <f t="shared" ref="M721:M752" si="33">L721*130</f>
        <v>520</v>
      </c>
      <c r="N721" s="27"/>
      <c r="O721" s="24" t="s">
        <v>32</v>
      </c>
    </row>
    <row r="722" s="1" customFormat="1" customHeight="1" spans="1:15">
      <c r="A722" s="58">
        <v>717</v>
      </c>
      <c r="B722" s="24" t="s">
        <v>23</v>
      </c>
      <c r="C722" s="24" t="s">
        <v>24</v>
      </c>
      <c r="D722" s="24" t="s">
        <v>25</v>
      </c>
      <c r="E722" s="24" t="s">
        <v>18594</v>
      </c>
      <c r="F722" s="58" t="s">
        <v>18659</v>
      </c>
      <c r="G722" s="119" t="s">
        <v>19308</v>
      </c>
      <c r="H722" s="115" t="s">
        <v>194</v>
      </c>
      <c r="I722" s="24" t="s">
        <v>3169</v>
      </c>
      <c r="J722" s="24" t="s">
        <v>18661</v>
      </c>
      <c r="K722" s="24" t="s">
        <v>31</v>
      </c>
      <c r="L722" s="60">
        <v>5</v>
      </c>
      <c r="M722" s="58">
        <f t="shared" si="33"/>
        <v>650</v>
      </c>
      <c r="N722" s="27"/>
      <c r="O722" s="24" t="s">
        <v>32</v>
      </c>
    </row>
    <row r="723" s="1" customFormat="1" customHeight="1" spans="1:15">
      <c r="A723" s="58">
        <v>718</v>
      </c>
      <c r="B723" s="24" t="s">
        <v>23</v>
      </c>
      <c r="C723" s="24" t="s">
        <v>24</v>
      </c>
      <c r="D723" s="24" t="s">
        <v>25</v>
      </c>
      <c r="E723" s="24" t="s">
        <v>18594</v>
      </c>
      <c r="F723" s="58" t="s">
        <v>18639</v>
      </c>
      <c r="G723" s="117" t="s">
        <v>19309</v>
      </c>
      <c r="H723" s="115" t="s">
        <v>194</v>
      </c>
      <c r="I723" s="24" t="s">
        <v>2203</v>
      </c>
      <c r="J723" s="24" t="s">
        <v>18641</v>
      </c>
      <c r="K723" s="24" t="s">
        <v>31</v>
      </c>
      <c r="L723" s="60">
        <v>3</v>
      </c>
      <c r="M723" s="58">
        <f t="shared" si="33"/>
        <v>390</v>
      </c>
      <c r="N723" s="27"/>
      <c r="O723" s="24" t="s">
        <v>32</v>
      </c>
    </row>
    <row r="724" s="1" customFormat="1" customHeight="1" spans="1:15">
      <c r="A724" s="58">
        <v>719</v>
      </c>
      <c r="B724" s="24" t="s">
        <v>23</v>
      </c>
      <c r="C724" s="24" t="s">
        <v>24</v>
      </c>
      <c r="D724" s="24" t="s">
        <v>25</v>
      </c>
      <c r="E724" s="24" t="s">
        <v>18594</v>
      </c>
      <c r="F724" s="58" t="s">
        <v>18659</v>
      </c>
      <c r="G724" s="117" t="s">
        <v>19310</v>
      </c>
      <c r="H724" s="115" t="s">
        <v>194</v>
      </c>
      <c r="I724" s="24" t="s">
        <v>1683</v>
      </c>
      <c r="J724" s="24" t="s">
        <v>18661</v>
      </c>
      <c r="K724" s="24" t="s">
        <v>31</v>
      </c>
      <c r="L724" s="60">
        <v>3</v>
      </c>
      <c r="M724" s="58">
        <f t="shared" si="33"/>
        <v>390</v>
      </c>
      <c r="N724" s="27"/>
      <c r="O724" s="24" t="s">
        <v>32</v>
      </c>
    </row>
    <row r="725" s="1" customFormat="1" customHeight="1" spans="1:15">
      <c r="A725" s="58">
        <v>720</v>
      </c>
      <c r="B725" s="24" t="s">
        <v>23</v>
      </c>
      <c r="C725" s="24" t="s">
        <v>24</v>
      </c>
      <c r="D725" s="24" t="s">
        <v>25</v>
      </c>
      <c r="E725" s="24" t="s">
        <v>18594</v>
      </c>
      <c r="F725" s="58" t="s">
        <v>18639</v>
      </c>
      <c r="G725" s="117" t="s">
        <v>19311</v>
      </c>
      <c r="H725" s="115" t="s">
        <v>194</v>
      </c>
      <c r="I725" s="24" t="s">
        <v>3169</v>
      </c>
      <c r="J725" s="24" t="s">
        <v>18641</v>
      </c>
      <c r="K725" s="24" t="s">
        <v>31</v>
      </c>
      <c r="L725" s="60">
        <v>2</v>
      </c>
      <c r="M725" s="58">
        <f t="shared" si="33"/>
        <v>260</v>
      </c>
      <c r="N725" s="27"/>
      <c r="O725" s="24" t="s">
        <v>32</v>
      </c>
    </row>
    <row r="726" s="1" customFormat="1" customHeight="1" spans="1:15">
      <c r="A726" s="58">
        <v>721</v>
      </c>
      <c r="B726" s="24" t="s">
        <v>23</v>
      </c>
      <c r="C726" s="24" t="s">
        <v>24</v>
      </c>
      <c r="D726" s="24" t="s">
        <v>25</v>
      </c>
      <c r="E726" s="24" t="s">
        <v>18594</v>
      </c>
      <c r="F726" s="58" t="s">
        <v>18639</v>
      </c>
      <c r="G726" s="117" t="s">
        <v>19312</v>
      </c>
      <c r="H726" s="115" t="s">
        <v>194</v>
      </c>
      <c r="I726" s="24" t="s">
        <v>1683</v>
      </c>
      <c r="J726" s="24" t="s">
        <v>18641</v>
      </c>
      <c r="K726" s="24" t="s">
        <v>31</v>
      </c>
      <c r="L726" s="60">
        <v>2</v>
      </c>
      <c r="M726" s="58">
        <f t="shared" si="33"/>
        <v>260</v>
      </c>
      <c r="N726" s="27"/>
      <c r="O726" s="24" t="s">
        <v>32</v>
      </c>
    </row>
    <row r="727" s="1" customFormat="1" customHeight="1" spans="1:15">
      <c r="A727" s="58">
        <v>722</v>
      </c>
      <c r="B727" s="24" t="s">
        <v>23</v>
      </c>
      <c r="C727" s="24" t="s">
        <v>24</v>
      </c>
      <c r="D727" s="24" t="s">
        <v>25</v>
      </c>
      <c r="E727" s="24" t="s">
        <v>18594</v>
      </c>
      <c r="F727" s="58" t="s">
        <v>18639</v>
      </c>
      <c r="G727" s="120" t="s">
        <v>19313</v>
      </c>
      <c r="H727" s="115" t="s">
        <v>194</v>
      </c>
      <c r="I727" s="24" t="s">
        <v>3164</v>
      </c>
      <c r="J727" s="24" t="s">
        <v>18641</v>
      </c>
      <c r="K727" s="24" t="s">
        <v>31</v>
      </c>
      <c r="L727" s="60">
        <v>6</v>
      </c>
      <c r="M727" s="58">
        <f t="shared" si="33"/>
        <v>780</v>
      </c>
      <c r="N727" s="27"/>
      <c r="O727" s="24" t="s">
        <v>32</v>
      </c>
    </row>
    <row r="728" s="1" customFormat="1" customHeight="1" spans="1:15">
      <c r="A728" s="58">
        <v>723</v>
      </c>
      <c r="B728" s="24" t="s">
        <v>23</v>
      </c>
      <c r="C728" s="24" t="s">
        <v>24</v>
      </c>
      <c r="D728" s="24" t="s">
        <v>25</v>
      </c>
      <c r="E728" s="24" t="s">
        <v>18594</v>
      </c>
      <c r="F728" s="58" t="s">
        <v>18659</v>
      </c>
      <c r="G728" s="120" t="s">
        <v>19314</v>
      </c>
      <c r="H728" s="115" t="s">
        <v>194</v>
      </c>
      <c r="I728" s="119" t="s">
        <v>3252</v>
      </c>
      <c r="J728" s="24" t="s">
        <v>18661</v>
      </c>
      <c r="K728" s="24" t="s">
        <v>31</v>
      </c>
      <c r="L728" s="60">
        <v>8</v>
      </c>
      <c r="M728" s="58">
        <f t="shared" si="33"/>
        <v>1040</v>
      </c>
      <c r="N728" s="27"/>
      <c r="O728" s="24" t="s">
        <v>32</v>
      </c>
    </row>
    <row r="729" s="1" customFormat="1" customHeight="1" spans="1:15">
      <c r="A729" s="58">
        <v>724</v>
      </c>
      <c r="B729" s="24" t="s">
        <v>23</v>
      </c>
      <c r="C729" s="24" t="s">
        <v>24</v>
      </c>
      <c r="D729" s="24" t="s">
        <v>25</v>
      </c>
      <c r="E729" s="24" t="s">
        <v>18594</v>
      </c>
      <c r="F729" s="58" t="s">
        <v>18639</v>
      </c>
      <c r="G729" s="117" t="s">
        <v>19315</v>
      </c>
      <c r="H729" s="115" t="s">
        <v>194</v>
      </c>
      <c r="I729" s="119" t="s">
        <v>3158</v>
      </c>
      <c r="J729" s="24" t="s">
        <v>18641</v>
      </c>
      <c r="K729" s="24" t="s">
        <v>31</v>
      </c>
      <c r="L729" s="60">
        <v>1</v>
      </c>
      <c r="M729" s="58">
        <f t="shared" si="33"/>
        <v>130</v>
      </c>
      <c r="N729" s="27"/>
      <c r="O729" s="24" t="s">
        <v>32</v>
      </c>
    </row>
    <row r="730" s="1" customFormat="1" customHeight="1" spans="1:15">
      <c r="A730" s="58">
        <v>725</v>
      </c>
      <c r="B730" s="24" t="s">
        <v>23</v>
      </c>
      <c r="C730" s="24" t="s">
        <v>24</v>
      </c>
      <c r="D730" s="24" t="s">
        <v>25</v>
      </c>
      <c r="E730" s="24" t="s">
        <v>18594</v>
      </c>
      <c r="F730" s="58" t="s">
        <v>18639</v>
      </c>
      <c r="G730" s="117" t="s">
        <v>19316</v>
      </c>
      <c r="H730" s="115" t="s">
        <v>194</v>
      </c>
      <c r="I730" s="119" t="s">
        <v>2203</v>
      </c>
      <c r="J730" s="24" t="s">
        <v>18641</v>
      </c>
      <c r="K730" s="24" t="s">
        <v>31</v>
      </c>
      <c r="L730" s="60">
        <v>2</v>
      </c>
      <c r="M730" s="58">
        <f t="shared" si="33"/>
        <v>260</v>
      </c>
      <c r="N730" s="27"/>
      <c r="O730" s="24" t="s">
        <v>32</v>
      </c>
    </row>
    <row r="731" s="1" customFormat="1" customHeight="1" spans="1:15">
      <c r="A731" s="58">
        <v>726</v>
      </c>
      <c r="B731" s="24" t="s">
        <v>23</v>
      </c>
      <c r="C731" s="24" t="s">
        <v>24</v>
      </c>
      <c r="D731" s="24" t="s">
        <v>25</v>
      </c>
      <c r="E731" s="24" t="s">
        <v>18594</v>
      </c>
      <c r="F731" s="58" t="s">
        <v>18639</v>
      </c>
      <c r="G731" s="117" t="s">
        <v>19317</v>
      </c>
      <c r="H731" s="115" t="s">
        <v>194</v>
      </c>
      <c r="I731" s="119" t="s">
        <v>3169</v>
      </c>
      <c r="J731" s="24" t="s">
        <v>18641</v>
      </c>
      <c r="K731" s="24" t="s">
        <v>31</v>
      </c>
      <c r="L731" s="60">
        <v>3</v>
      </c>
      <c r="M731" s="58">
        <f t="shared" si="33"/>
        <v>390</v>
      </c>
      <c r="N731" s="27"/>
      <c r="O731" s="24" t="s">
        <v>32</v>
      </c>
    </row>
    <row r="732" s="1" customFormat="1" customHeight="1" spans="1:15">
      <c r="A732" s="58">
        <v>727</v>
      </c>
      <c r="B732" s="24" t="s">
        <v>23</v>
      </c>
      <c r="C732" s="24" t="s">
        <v>24</v>
      </c>
      <c r="D732" s="24" t="s">
        <v>25</v>
      </c>
      <c r="E732" s="24" t="s">
        <v>18594</v>
      </c>
      <c r="F732" s="58" t="s">
        <v>18639</v>
      </c>
      <c r="G732" s="120" t="s">
        <v>19318</v>
      </c>
      <c r="H732" s="115" t="s">
        <v>194</v>
      </c>
      <c r="I732" s="119" t="s">
        <v>2203</v>
      </c>
      <c r="J732" s="24" t="s">
        <v>18641</v>
      </c>
      <c r="K732" s="24" t="s">
        <v>31</v>
      </c>
      <c r="L732" s="60">
        <v>3</v>
      </c>
      <c r="M732" s="58">
        <f t="shared" si="33"/>
        <v>390</v>
      </c>
      <c r="N732" s="27"/>
      <c r="O732" s="24" t="s">
        <v>32</v>
      </c>
    </row>
    <row r="733" s="1" customFormat="1" customHeight="1" spans="1:15">
      <c r="A733" s="58">
        <v>728</v>
      </c>
      <c r="B733" s="24" t="s">
        <v>23</v>
      </c>
      <c r="C733" s="24" t="s">
        <v>24</v>
      </c>
      <c r="D733" s="24" t="s">
        <v>25</v>
      </c>
      <c r="E733" s="24" t="s">
        <v>18594</v>
      </c>
      <c r="F733" s="58" t="s">
        <v>18639</v>
      </c>
      <c r="G733" s="120" t="s">
        <v>19319</v>
      </c>
      <c r="H733" s="115" t="s">
        <v>194</v>
      </c>
      <c r="I733" s="119" t="s">
        <v>2203</v>
      </c>
      <c r="J733" s="24" t="s">
        <v>18641</v>
      </c>
      <c r="K733" s="24" t="s">
        <v>31</v>
      </c>
      <c r="L733" s="60">
        <v>2</v>
      </c>
      <c r="M733" s="58">
        <f t="shared" si="33"/>
        <v>260</v>
      </c>
      <c r="N733" s="27"/>
      <c r="O733" s="24" t="s">
        <v>32</v>
      </c>
    </row>
    <row r="734" s="1" customFormat="1" customHeight="1" spans="1:15">
      <c r="A734" s="58">
        <v>729</v>
      </c>
      <c r="B734" s="24" t="s">
        <v>23</v>
      </c>
      <c r="C734" s="24" t="s">
        <v>24</v>
      </c>
      <c r="D734" s="24" t="s">
        <v>25</v>
      </c>
      <c r="E734" s="24" t="s">
        <v>18594</v>
      </c>
      <c r="F734" s="58" t="s">
        <v>18664</v>
      </c>
      <c r="G734" s="120" t="s">
        <v>19320</v>
      </c>
      <c r="H734" s="115" t="s">
        <v>194</v>
      </c>
      <c r="I734" s="119" t="s">
        <v>2605</v>
      </c>
      <c r="J734" s="24" t="s">
        <v>18666</v>
      </c>
      <c r="K734" s="24" t="s">
        <v>31</v>
      </c>
      <c r="L734" s="60">
        <v>2</v>
      </c>
      <c r="M734" s="58">
        <f t="shared" si="33"/>
        <v>260</v>
      </c>
      <c r="N734" s="27"/>
      <c r="O734" s="24" t="s">
        <v>32</v>
      </c>
    </row>
    <row r="735" s="1" customFormat="1" customHeight="1" spans="1:15">
      <c r="A735" s="58">
        <v>730</v>
      </c>
      <c r="B735" s="24" t="s">
        <v>23</v>
      </c>
      <c r="C735" s="24" t="s">
        <v>24</v>
      </c>
      <c r="D735" s="24" t="s">
        <v>25</v>
      </c>
      <c r="E735" s="24" t="s">
        <v>18594</v>
      </c>
      <c r="F735" s="58" t="s">
        <v>18639</v>
      </c>
      <c r="G735" s="120" t="s">
        <v>19321</v>
      </c>
      <c r="H735" s="115" t="s">
        <v>18599</v>
      </c>
      <c r="I735" s="119" t="s">
        <v>2203</v>
      </c>
      <c r="J735" s="24" t="s">
        <v>18641</v>
      </c>
      <c r="K735" s="24" t="s">
        <v>31</v>
      </c>
      <c r="L735" s="60">
        <v>4</v>
      </c>
      <c r="M735" s="58">
        <f t="shared" si="33"/>
        <v>520</v>
      </c>
      <c r="N735" s="27"/>
      <c r="O735" s="24" t="s">
        <v>32</v>
      </c>
    </row>
    <row r="736" s="1" customFormat="1" customHeight="1" spans="1:15">
      <c r="A736" s="58">
        <v>731</v>
      </c>
      <c r="B736" s="24" t="s">
        <v>23</v>
      </c>
      <c r="C736" s="24" t="s">
        <v>24</v>
      </c>
      <c r="D736" s="24" t="s">
        <v>25</v>
      </c>
      <c r="E736" s="24" t="s">
        <v>18594</v>
      </c>
      <c r="F736" s="58" t="s">
        <v>18659</v>
      </c>
      <c r="G736" s="117" t="s">
        <v>19322</v>
      </c>
      <c r="H736" s="115" t="s">
        <v>18599</v>
      </c>
      <c r="I736" s="119" t="s">
        <v>2203</v>
      </c>
      <c r="J736" s="24" t="s">
        <v>18661</v>
      </c>
      <c r="K736" s="24" t="s">
        <v>31</v>
      </c>
      <c r="L736" s="60">
        <v>4</v>
      </c>
      <c r="M736" s="58">
        <f t="shared" si="33"/>
        <v>520</v>
      </c>
      <c r="N736" s="104" t="s">
        <v>9991</v>
      </c>
      <c r="O736" s="24" t="s">
        <v>32</v>
      </c>
    </row>
    <row r="737" s="1" customFormat="1" customHeight="1" spans="1:15">
      <c r="A737" s="58">
        <v>732</v>
      </c>
      <c r="B737" s="24" t="s">
        <v>23</v>
      </c>
      <c r="C737" s="24" t="s">
        <v>24</v>
      </c>
      <c r="D737" s="24" t="s">
        <v>25</v>
      </c>
      <c r="E737" s="24" t="s">
        <v>18594</v>
      </c>
      <c r="F737" s="58" t="s">
        <v>18639</v>
      </c>
      <c r="G737" s="120" t="s">
        <v>19323</v>
      </c>
      <c r="H737" s="115" t="s">
        <v>194</v>
      </c>
      <c r="I737" s="119" t="s">
        <v>11094</v>
      </c>
      <c r="J737" s="24" t="s">
        <v>18641</v>
      </c>
      <c r="K737" s="24" t="s">
        <v>31</v>
      </c>
      <c r="L737" s="60">
        <v>2</v>
      </c>
      <c r="M737" s="58">
        <f t="shared" si="33"/>
        <v>260</v>
      </c>
      <c r="N737" s="27"/>
      <c r="O737" s="24" t="s">
        <v>32</v>
      </c>
    </row>
    <row r="738" s="1" customFormat="1" customHeight="1" spans="1:15">
      <c r="A738" s="58">
        <v>733</v>
      </c>
      <c r="B738" s="24" t="s">
        <v>23</v>
      </c>
      <c r="C738" s="24" t="s">
        <v>24</v>
      </c>
      <c r="D738" s="24" t="s">
        <v>25</v>
      </c>
      <c r="E738" s="24" t="s">
        <v>18594</v>
      </c>
      <c r="F738" s="58" t="s">
        <v>18639</v>
      </c>
      <c r="G738" s="120" t="s">
        <v>19324</v>
      </c>
      <c r="H738" s="115" t="s">
        <v>194</v>
      </c>
      <c r="I738" s="119" t="s">
        <v>3164</v>
      </c>
      <c r="J738" s="24" t="s">
        <v>18641</v>
      </c>
      <c r="K738" s="24" t="s">
        <v>31</v>
      </c>
      <c r="L738" s="60">
        <v>5</v>
      </c>
      <c r="M738" s="58">
        <f t="shared" si="33"/>
        <v>650</v>
      </c>
      <c r="N738" s="27"/>
      <c r="O738" s="24" t="s">
        <v>32</v>
      </c>
    </row>
    <row r="739" s="1" customFormat="1" customHeight="1" spans="1:15">
      <c r="A739" s="58">
        <v>734</v>
      </c>
      <c r="B739" s="24" t="s">
        <v>23</v>
      </c>
      <c r="C739" s="24" t="s">
        <v>24</v>
      </c>
      <c r="D739" s="24" t="s">
        <v>25</v>
      </c>
      <c r="E739" s="24" t="s">
        <v>18594</v>
      </c>
      <c r="F739" s="58" t="s">
        <v>18639</v>
      </c>
      <c r="G739" s="120" t="s">
        <v>19325</v>
      </c>
      <c r="H739" s="115" t="s">
        <v>194</v>
      </c>
      <c r="I739" s="119" t="s">
        <v>3164</v>
      </c>
      <c r="J739" s="24" t="s">
        <v>18641</v>
      </c>
      <c r="K739" s="24" t="s">
        <v>31</v>
      </c>
      <c r="L739" s="60">
        <v>5</v>
      </c>
      <c r="M739" s="58">
        <f t="shared" si="33"/>
        <v>650</v>
      </c>
      <c r="N739" s="27"/>
      <c r="O739" s="24" t="s">
        <v>32</v>
      </c>
    </row>
    <row r="740" s="1" customFormat="1" customHeight="1" spans="1:15">
      <c r="A740" s="58">
        <v>735</v>
      </c>
      <c r="B740" s="24" t="s">
        <v>23</v>
      </c>
      <c r="C740" s="24" t="s">
        <v>24</v>
      </c>
      <c r="D740" s="24" t="s">
        <v>25</v>
      </c>
      <c r="E740" s="24" t="s">
        <v>18594</v>
      </c>
      <c r="F740" s="58" t="s">
        <v>18639</v>
      </c>
      <c r="G740" s="120" t="s">
        <v>19326</v>
      </c>
      <c r="H740" s="115" t="s">
        <v>18599</v>
      </c>
      <c r="I740" s="119" t="s">
        <v>1683</v>
      </c>
      <c r="J740" s="24" t="s">
        <v>18641</v>
      </c>
      <c r="K740" s="24" t="s">
        <v>31</v>
      </c>
      <c r="L740" s="60">
        <v>2</v>
      </c>
      <c r="M740" s="58">
        <f t="shared" si="33"/>
        <v>260</v>
      </c>
      <c r="N740" s="27"/>
      <c r="O740" s="24" t="s">
        <v>32</v>
      </c>
    </row>
    <row r="741" s="1" customFormat="1" customHeight="1" spans="1:15">
      <c r="A741" s="58">
        <v>736</v>
      </c>
      <c r="B741" s="24" t="s">
        <v>23</v>
      </c>
      <c r="C741" s="24" t="s">
        <v>24</v>
      </c>
      <c r="D741" s="24" t="s">
        <v>25</v>
      </c>
      <c r="E741" s="24" t="s">
        <v>18594</v>
      </c>
      <c r="F741" s="58" t="s">
        <v>18639</v>
      </c>
      <c r="G741" s="120" t="s">
        <v>19327</v>
      </c>
      <c r="H741" s="115" t="s">
        <v>194</v>
      </c>
      <c r="I741" s="119" t="s">
        <v>2203</v>
      </c>
      <c r="J741" s="24" t="s">
        <v>18641</v>
      </c>
      <c r="K741" s="24" t="s">
        <v>31</v>
      </c>
      <c r="L741" s="60">
        <v>4</v>
      </c>
      <c r="M741" s="58">
        <f t="shared" si="33"/>
        <v>520</v>
      </c>
      <c r="N741" s="27"/>
      <c r="O741" s="24" t="s">
        <v>32</v>
      </c>
    </row>
    <row r="742" s="1" customFormat="1" customHeight="1" spans="1:15">
      <c r="A742" s="58">
        <v>737</v>
      </c>
      <c r="B742" s="24" t="s">
        <v>23</v>
      </c>
      <c r="C742" s="24" t="s">
        <v>24</v>
      </c>
      <c r="D742" s="24" t="s">
        <v>25</v>
      </c>
      <c r="E742" s="24" t="s">
        <v>18594</v>
      </c>
      <c r="F742" s="58" t="s">
        <v>18664</v>
      </c>
      <c r="G742" s="117" t="s">
        <v>19328</v>
      </c>
      <c r="H742" s="115" t="s">
        <v>194</v>
      </c>
      <c r="I742" s="119" t="s">
        <v>3169</v>
      </c>
      <c r="J742" s="24" t="s">
        <v>18666</v>
      </c>
      <c r="K742" s="24" t="s">
        <v>31</v>
      </c>
      <c r="L742" s="60">
        <v>4</v>
      </c>
      <c r="M742" s="58">
        <f t="shared" si="33"/>
        <v>520</v>
      </c>
      <c r="N742" s="27"/>
      <c r="O742" s="24" t="s">
        <v>32</v>
      </c>
    </row>
    <row r="743" s="1" customFormat="1" customHeight="1" spans="1:15">
      <c r="A743" s="58">
        <v>738</v>
      </c>
      <c r="B743" s="24" t="s">
        <v>23</v>
      </c>
      <c r="C743" s="24" t="s">
        <v>24</v>
      </c>
      <c r="D743" s="24" t="s">
        <v>25</v>
      </c>
      <c r="E743" s="24" t="s">
        <v>18594</v>
      </c>
      <c r="F743" s="58" t="s">
        <v>18664</v>
      </c>
      <c r="G743" s="117" t="s">
        <v>19329</v>
      </c>
      <c r="H743" s="115" t="s">
        <v>194</v>
      </c>
      <c r="I743" s="119" t="s">
        <v>1683</v>
      </c>
      <c r="J743" s="24" t="s">
        <v>18666</v>
      </c>
      <c r="K743" s="24" t="s">
        <v>31</v>
      </c>
      <c r="L743" s="60">
        <v>3</v>
      </c>
      <c r="M743" s="58">
        <f t="shared" si="33"/>
        <v>390</v>
      </c>
      <c r="N743" s="27"/>
      <c r="O743" s="24" t="s">
        <v>32</v>
      </c>
    </row>
    <row r="744" s="1" customFormat="1" customHeight="1" spans="1:15">
      <c r="A744" s="58">
        <v>739</v>
      </c>
      <c r="B744" s="24" t="s">
        <v>23</v>
      </c>
      <c r="C744" s="24" t="s">
        <v>24</v>
      </c>
      <c r="D744" s="24" t="s">
        <v>25</v>
      </c>
      <c r="E744" s="24" t="s">
        <v>18594</v>
      </c>
      <c r="F744" s="58" t="s">
        <v>18639</v>
      </c>
      <c r="G744" s="120" t="s">
        <v>19330</v>
      </c>
      <c r="H744" s="115" t="s">
        <v>194</v>
      </c>
      <c r="I744" s="119" t="s">
        <v>2203</v>
      </c>
      <c r="J744" s="24" t="s">
        <v>18641</v>
      </c>
      <c r="K744" s="24" t="s">
        <v>31</v>
      </c>
      <c r="L744" s="60">
        <v>2</v>
      </c>
      <c r="M744" s="58">
        <f t="shared" si="33"/>
        <v>260</v>
      </c>
      <c r="N744" s="27"/>
      <c r="O744" s="24" t="s">
        <v>32</v>
      </c>
    </row>
    <row r="745" s="1" customFormat="1" customHeight="1" spans="1:15">
      <c r="A745" s="58">
        <v>740</v>
      </c>
      <c r="B745" s="24" t="s">
        <v>23</v>
      </c>
      <c r="C745" s="24" t="s">
        <v>24</v>
      </c>
      <c r="D745" s="24" t="s">
        <v>25</v>
      </c>
      <c r="E745" s="24" t="s">
        <v>18594</v>
      </c>
      <c r="F745" s="58" t="s">
        <v>18664</v>
      </c>
      <c r="G745" s="120" t="s">
        <v>19331</v>
      </c>
      <c r="H745" s="115" t="s">
        <v>194</v>
      </c>
      <c r="I745" s="119" t="s">
        <v>1683</v>
      </c>
      <c r="J745" s="24" t="s">
        <v>18666</v>
      </c>
      <c r="K745" s="24" t="s">
        <v>31</v>
      </c>
      <c r="L745" s="60">
        <v>3</v>
      </c>
      <c r="M745" s="58">
        <f t="shared" si="33"/>
        <v>390</v>
      </c>
      <c r="N745" s="27"/>
      <c r="O745" s="24" t="s">
        <v>32</v>
      </c>
    </row>
    <row r="746" s="1" customFormat="1" customHeight="1" spans="1:15">
      <c r="A746" s="58">
        <v>741</v>
      </c>
      <c r="B746" s="24" t="s">
        <v>23</v>
      </c>
      <c r="C746" s="24" t="s">
        <v>24</v>
      </c>
      <c r="D746" s="24" t="s">
        <v>25</v>
      </c>
      <c r="E746" s="24" t="s">
        <v>18594</v>
      </c>
      <c r="F746" s="58" t="s">
        <v>18639</v>
      </c>
      <c r="G746" s="117" t="s">
        <v>19332</v>
      </c>
      <c r="H746" s="115" t="s">
        <v>194</v>
      </c>
      <c r="I746" s="119" t="s">
        <v>3164</v>
      </c>
      <c r="J746" s="24" t="s">
        <v>18641</v>
      </c>
      <c r="K746" s="24" t="s">
        <v>31</v>
      </c>
      <c r="L746" s="60">
        <v>4</v>
      </c>
      <c r="M746" s="58">
        <f t="shared" si="33"/>
        <v>520</v>
      </c>
      <c r="N746" s="27"/>
      <c r="O746" s="24" t="s">
        <v>32</v>
      </c>
    </row>
    <row r="747" s="1" customFormat="1" customHeight="1" spans="1:15">
      <c r="A747" s="58">
        <v>742</v>
      </c>
      <c r="B747" s="24" t="s">
        <v>23</v>
      </c>
      <c r="C747" s="24" t="s">
        <v>24</v>
      </c>
      <c r="D747" s="24" t="s">
        <v>25</v>
      </c>
      <c r="E747" s="24" t="s">
        <v>18594</v>
      </c>
      <c r="F747" s="58" t="s">
        <v>18664</v>
      </c>
      <c r="G747" s="114" t="s">
        <v>19333</v>
      </c>
      <c r="H747" s="115" t="s">
        <v>194</v>
      </c>
      <c r="I747" s="119" t="s">
        <v>1683</v>
      </c>
      <c r="J747" s="24" t="s">
        <v>18666</v>
      </c>
      <c r="K747" s="24" t="s">
        <v>31</v>
      </c>
      <c r="L747" s="60">
        <v>3</v>
      </c>
      <c r="M747" s="58">
        <f t="shared" si="33"/>
        <v>390</v>
      </c>
      <c r="N747" s="27"/>
      <c r="O747" s="24" t="s">
        <v>32</v>
      </c>
    </row>
    <row r="748" s="1" customFormat="1" customHeight="1" spans="1:15">
      <c r="A748" s="58">
        <v>743</v>
      </c>
      <c r="B748" s="24" t="s">
        <v>23</v>
      </c>
      <c r="C748" s="24" t="s">
        <v>24</v>
      </c>
      <c r="D748" s="24" t="s">
        <v>25</v>
      </c>
      <c r="E748" s="24" t="s">
        <v>18594</v>
      </c>
      <c r="F748" s="58" t="s">
        <v>18639</v>
      </c>
      <c r="G748" s="114" t="s">
        <v>19334</v>
      </c>
      <c r="H748" s="115" t="s">
        <v>194</v>
      </c>
      <c r="I748" s="119" t="s">
        <v>1683</v>
      </c>
      <c r="J748" s="24" t="s">
        <v>18641</v>
      </c>
      <c r="K748" s="24" t="s">
        <v>31</v>
      </c>
      <c r="L748" s="60">
        <v>3</v>
      </c>
      <c r="M748" s="58">
        <f t="shared" si="33"/>
        <v>390</v>
      </c>
      <c r="N748" s="27"/>
      <c r="O748" s="24" t="s">
        <v>32</v>
      </c>
    </row>
    <row r="749" s="1" customFormat="1" customHeight="1" spans="1:15">
      <c r="A749" s="58">
        <v>744</v>
      </c>
      <c r="B749" s="24" t="s">
        <v>23</v>
      </c>
      <c r="C749" s="24" t="s">
        <v>24</v>
      </c>
      <c r="D749" s="24" t="s">
        <v>25</v>
      </c>
      <c r="E749" s="24" t="s">
        <v>18594</v>
      </c>
      <c r="F749" s="58" t="s">
        <v>18639</v>
      </c>
      <c r="G749" s="117" t="s">
        <v>19335</v>
      </c>
      <c r="H749" s="115" t="s">
        <v>18599</v>
      </c>
      <c r="I749" s="119" t="s">
        <v>1683</v>
      </c>
      <c r="J749" s="24" t="s">
        <v>18641</v>
      </c>
      <c r="K749" s="24" t="s">
        <v>31</v>
      </c>
      <c r="L749" s="60">
        <v>2</v>
      </c>
      <c r="M749" s="58">
        <f t="shared" si="33"/>
        <v>260</v>
      </c>
      <c r="N749" s="27"/>
      <c r="O749" s="24" t="s">
        <v>32</v>
      </c>
    </row>
    <row r="750" s="1" customFormat="1" customHeight="1" spans="1:15">
      <c r="A750" s="58">
        <v>745</v>
      </c>
      <c r="B750" s="121" t="s">
        <v>23</v>
      </c>
      <c r="C750" s="121" t="s">
        <v>24</v>
      </c>
      <c r="D750" s="121" t="s">
        <v>25</v>
      </c>
      <c r="E750" s="121" t="s">
        <v>18594</v>
      </c>
      <c r="F750" s="58" t="s">
        <v>18639</v>
      </c>
      <c r="G750" s="117" t="s">
        <v>19336</v>
      </c>
      <c r="H750" s="121" t="s">
        <v>18599</v>
      </c>
      <c r="I750" s="121" t="s">
        <v>2203</v>
      </c>
      <c r="J750" s="24" t="s">
        <v>18641</v>
      </c>
      <c r="K750" s="121" t="s">
        <v>31</v>
      </c>
      <c r="L750" s="122">
        <v>2</v>
      </c>
      <c r="M750" s="58">
        <f t="shared" si="33"/>
        <v>260</v>
      </c>
      <c r="N750" s="27"/>
      <c r="O750" s="24" t="s">
        <v>32</v>
      </c>
    </row>
    <row r="751" s="1" customFormat="1" customHeight="1" spans="1:15">
      <c r="A751" s="58">
        <v>746</v>
      </c>
      <c r="B751" s="121" t="s">
        <v>23</v>
      </c>
      <c r="C751" s="121" t="s">
        <v>24</v>
      </c>
      <c r="D751" s="121" t="s">
        <v>25</v>
      </c>
      <c r="E751" s="121" t="s">
        <v>18594</v>
      </c>
      <c r="F751" s="58" t="s">
        <v>18639</v>
      </c>
      <c r="G751" s="117" t="s">
        <v>19337</v>
      </c>
      <c r="H751" s="121" t="s">
        <v>18599</v>
      </c>
      <c r="I751" s="121" t="s">
        <v>2203</v>
      </c>
      <c r="J751" s="24" t="s">
        <v>18641</v>
      </c>
      <c r="K751" s="121" t="s">
        <v>31</v>
      </c>
      <c r="L751" s="122">
        <v>3</v>
      </c>
      <c r="M751" s="58">
        <f t="shared" si="33"/>
        <v>390</v>
      </c>
      <c r="N751" s="27"/>
      <c r="O751" s="24" t="s">
        <v>32</v>
      </c>
    </row>
    <row r="752" s="1" customFormat="1" customHeight="1" spans="1:15">
      <c r="A752" s="58">
        <v>747</v>
      </c>
      <c r="B752" s="121" t="s">
        <v>23</v>
      </c>
      <c r="C752" s="121" t="s">
        <v>24</v>
      </c>
      <c r="D752" s="121" t="s">
        <v>25</v>
      </c>
      <c r="E752" s="121" t="s">
        <v>18594</v>
      </c>
      <c r="F752" s="58" t="s">
        <v>18659</v>
      </c>
      <c r="G752" s="117" t="s">
        <v>19338</v>
      </c>
      <c r="H752" s="121" t="s">
        <v>18599</v>
      </c>
      <c r="I752" s="121" t="s">
        <v>1683</v>
      </c>
      <c r="J752" s="24" t="s">
        <v>18661</v>
      </c>
      <c r="K752" s="121" t="s">
        <v>31</v>
      </c>
      <c r="L752" s="122">
        <v>3</v>
      </c>
      <c r="M752" s="58">
        <f t="shared" si="33"/>
        <v>390</v>
      </c>
      <c r="N752" s="27"/>
      <c r="O752" s="24" t="s">
        <v>32</v>
      </c>
    </row>
    <row r="753" s="1" customFormat="1" customHeight="1" spans="1:15">
      <c r="A753" s="58">
        <v>748</v>
      </c>
      <c r="B753" s="121" t="s">
        <v>23</v>
      </c>
      <c r="C753" s="121" t="s">
        <v>24</v>
      </c>
      <c r="D753" s="121" t="s">
        <v>25</v>
      </c>
      <c r="E753" s="121" t="s">
        <v>18594</v>
      </c>
      <c r="F753" s="58" t="s">
        <v>18664</v>
      </c>
      <c r="G753" s="117" t="s">
        <v>19339</v>
      </c>
      <c r="H753" s="121" t="s">
        <v>194</v>
      </c>
      <c r="I753" s="121" t="s">
        <v>1683</v>
      </c>
      <c r="J753" s="24" t="s">
        <v>18666</v>
      </c>
      <c r="K753" s="121" t="s">
        <v>31</v>
      </c>
      <c r="L753" s="122">
        <v>3</v>
      </c>
      <c r="M753" s="58">
        <f t="shared" ref="M753:M784" si="34">L753*130</f>
        <v>390</v>
      </c>
      <c r="N753" s="27"/>
      <c r="O753" s="24" t="s">
        <v>32</v>
      </c>
    </row>
    <row r="754" s="1" customFormat="1" customHeight="1" spans="1:15">
      <c r="A754" s="58">
        <v>749</v>
      </c>
      <c r="B754" s="58" t="s">
        <v>23</v>
      </c>
      <c r="C754" s="58" t="s">
        <v>24</v>
      </c>
      <c r="D754" s="58" t="s">
        <v>25</v>
      </c>
      <c r="E754" s="58" t="s">
        <v>18594</v>
      </c>
      <c r="F754" s="58" t="s">
        <v>18664</v>
      </c>
      <c r="G754" s="58" t="s">
        <v>19340</v>
      </c>
      <c r="H754" s="58" t="s">
        <v>194</v>
      </c>
      <c r="I754" s="58" t="s">
        <v>1683</v>
      </c>
      <c r="J754" s="58" t="s">
        <v>18666</v>
      </c>
      <c r="K754" s="58" t="s">
        <v>31</v>
      </c>
      <c r="L754" s="102">
        <v>3</v>
      </c>
      <c r="M754" s="58">
        <f t="shared" si="34"/>
        <v>390</v>
      </c>
      <c r="N754" s="27"/>
      <c r="O754" s="24" t="s">
        <v>32</v>
      </c>
    </row>
    <row r="755" s="1" customFormat="1" customHeight="1" spans="1:15">
      <c r="A755" s="58">
        <v>750</v>
      </c>
      <c r="B755" s="58" t="s">
        <v>23</v>
      </c>
      <c r="C755" s="58" t="s">
        <v>24</v>
      </c>
      <c r="D755" s="58" t="s">
        <v>25</v>
      </c>
      <c r="E755" s="58" t="s">
        <v>18594</v>
      </c>
      <c r="F755" s="58" t="s">
        <v>18639</v>
      </c>
      <c r="G755" s="58" t="s">
        <v>19341</v>
      </c>
      <c r="H755" s="58" t="s">
        <v>194</v>
      </c>
      <c r="I755" s="58" t="s">
        <v>3164</v>
      </c>
      <c r="J755" s="58" t="s">
        <v>18641</v>
      </c>
      <c r="K755" s="58" t="s">
        <v>31</v>
      </c>
      <c r="L755" s="102">
        <v>4</v>
      </c>
      <c r="M755" s="58">
        <f t="shared" si="34"/>
        <v>520</v>
      </c>
      <c r="N755" s="27"/>
      <c r="O755" s="24" t="s">
        <v>32</v>
      </c>
    </row>
    <row r="756" s="1" customFormat="1" customHeight="1" spans="1:15">
      <c r="A756" s="58">
        <v>751</v>
      </c>
      <c r="B756" s="58" t="s">
        <v>23</v>
      </c>
      <c r="C756" s="58" t="s">
        <v>24</v>
      </c>
      <c r="D756" s="58" t="s">
        <v>25</v>
      </c>
      <c r="E756" s="58" t="s">
        <v>18594</v>
      </c>
      <c r="F756" s="58" t="s">
        <v>18639</v>
      </c>
      <c r="G756" s="58" t="s">
        <v>19342</v>
      </c>
      <c r="H756" s="58" t="s">
        <v>194</v>
      </c>
      <c r="I756" s="58" t="s">
        <v>19343</v>
      </c>
      <c r="J756" s="58" t="s">
        <v>18641</v>
      </c>
      <c r="K756" s="58" t="s">
        <v>31</v>
      </c>
      <c r="L756" s="102">
        <v>3</v>
      </c>
      <c r="M756" s="58">
        <f t="shared" si="34"/>
        <v>390</v>
      </c>
      <c r="N756" s="27"/>
      <c r="O756" s="24" t="s">
        <v>32</v>
      </c>
    </row>
    <row r="757" s="1" customFormat="1" customHeight="1" spans="1:15">
      <c r="A757" s="58">
        <v>752</v>
      </c>
      <c r="B757" s="58" t="s">
        <v>23</v>
      </c>
      <c r="C757" s="58" t="s">
        <v>24</v>
      </c>
      <c r="D757" s="58" t="s">
        <v>25</v>
      </c>
      <c r="E757" s="58" t="s">
        <v>18594</v>
      </c>
      <c r="F757" s="58" t="s">
        <v>18639</v>
      </c>
      <c r="G757" s="58" t="s">
        <v>19344</v>
      </c>
      <c r="H757" s="58" t="s">
        <v>194</v>
      </c>
      <c r="I757" s="58" t="s">
        <v>2203</v>
      </c>
      <c r="J757" s="58" t="s">
        <v>18641</v>
      </c>
      <c r="K757" s="58" t="s">
        <v>31</v>
      </c>
      <c r="L757" s="102">
        <v>2</v>
      </c>
      <c r="M757" s="58">
        <f t="shared" si="34"/>
        <v>260</v>
      </c>
      <c r="N757" s="27"/>
      <c r="O757" s="24" t="s">
        <v>32</v>
      </c>
    </row>
    <row r="758" s="1" customFormat="1" customHeight="1" spans="1:15">
      <c r="A758" s="58">
        <v>753</v>
      </c>
      <c r="B758" s="58" t="s">
        <v>23</v>
      </c>
      <c r="C758" s="58" t="s">
        <v>24</v>
      </c>
      <c r="D758" s="58" t="s">
        <v>25</v>
      </c>
      <c r="E758" s="58" t="s">
        <v>18594</v>
      </c>
      <c r="F758" s="58" t="s">
        <v>18664</v>
      </c>
      <c r="G758" s="58" t="s">
        <v>19345</v>
      </c>
      <c r="H758" s="58" t="s">
        <v>194</v>
      </c>
      <c r="I758" s="58" t="s">
        <v>3169</v>
      </c>
      <c r="J758" s="58" t="s">
        <v>18666</v>
      </c>
      <c r="K758" s="58" t="s">
        <v>31</v>
      </c>
      <c r="L758" s="102">
        <v>5</v>
      </c>
      <c r="M758" s="58">
        <f t="shared" si="34"/>
        <v>650</v>
      </c>
      <c r="N758" s="27"/>
      <c r="O758" s="24" t="s">
        <v>32</v>
      </c>
    </row>
    <row r="759" s="1" customFormat="1" customHeight="1" spans="1:15">
      <c r="A759" s="58">
        <v>754</v>
      </c>
      <c r="B759" s="58" t="s">
        <v>23</v>
      </c>
      <c r="C759" s="58" t="s">
        <v>24</v>
      </c>
      <c r="D759" s="58" t="s">
        <v>25</v>
      </c>
      <c r="E759" s="58" t="s">
        <v>18594</v>
      </c>
      <c r="F759" s="58" t="s">
        <v>18664</v>
      </c>
      <c r="G759" s="58" t="s">
        <v>19346</v>
      </c>
      <c r="H759" s="58" t="s">
        <v>194</v>
      </c>
      <c r="I759" s="58" t="s">
        <v>3164</v>
      </c>
      <c r="J759" s="58" t="s">
        <v>18666</v>
      </c>
      <c r="K759" s="58" t="s">
        <v>31</v>
      </c>
      <c r="L759" s="102">
        <v>6</v>
      </c>
      <c r="M759" s="58">
        <f t="shared" si="34"/>
        <v>780</v>
      </c>
      <c r="N759" s="27"/>
      <c r="O759" s="24" t="s">
        <v>32</v>
      </c>
    </row>
    <row r="760" s="1" customFormat="1" customHeight="1" spans="1:15">
      <c r="A760" s="58">
        <v>755</v>
      </c>
      <c r="B760" s="58" t="s">
        <v>23</v>
      </c>
      <c r="C760" s="58" t="s">
        <v>24</v>
      </c>
      <c r="D760" s="58" t="s">
        <v>25</v>
      </c>
      <c r="E760" s="58" t="s">
        <v>18594</v>
      </c>
      <c r="F760" s="58" t="s">
        <v>18639</v>
      </c>
      <c r="G760" s="58" t="s">
        <v>19347</v>
      </c>
      <c r="H760" s="58" t="s">
        <v>194</v>
      </c>
      <c r="I760" s="58" t="s">
        <v>3164</v>
      </c>
      <c r="J760" s="58" t="s">
        <v>18641</v>
      </c>
      <c r="K760" s="58" t="s">
        <v>31</v>
      </c>
      <c r="L760" s="102">
        <v>2</v>
      </c>
      <c r="M760" s="58">
        <f t="shared" si="34"/>
        <v>260</v>
      </c>
      <c r="N760" s="27"/>
      <c r="O760" s="24" t="s">
        <v>32</v>
      </c>
    </row>
    <row r="761" s="1" customFormat="1" customHeight="1" spans="1:15">
      <c r="A761" s="58">
        <v>756</v>
      </c>
      <c r="B761" s="58" t="s">
        <v>23</v>
      </c>
      <c r="C761" s="58" t="s">
        <v>24</v>
      </c>
      <c r="D761" s="58" t="s">
        <v>25</v>
      </c>
      <c r="E761" s="58" t="s">
        <v>18594</v>
      </c>
      <c r="F761" s="58" t="s">
        <v>18639</v>
      </c>
      <c r="G761" s="58" t="s">
        <v>19348</v>
      </c>
      <c r="H761" s="58" t="s">
        <v>194</v>
      </c>
      <c r="I761" s="58" t="s">
        <v>19275</v>
      </c>
      <c r="J761" s="58" t="s">
        <v>18641</v>
      </c>
      <c r="K761" s="58" t="s">
        <v>31</v>
      </c>
      <c r="L761" s="102">
        <v>6</v>
      </c>
      <c r="M761" s="58">
        <f t="shared" si="34"/>
        <v>780</v>
      </c>
      <c r="N761" s="27"/>
      <c r="O761" s="24" t="s">
        <v>32</v>
      </c>
    </row>
    <row r="762" s="1" customFormat="1" customHeight="1" spans="1:15">
      <c r="A762" s="58">
        <v>757</v>
      </c>
      <c r="B762" s="58" t="s">
        <v>23</v>
      </c>
      <c r="C762" s="58" t="s">
        <v>24</v>
      </c>
      <c r="D762" s="58" t="s">
        <v>25</v>
      </c>
      <c r="E762" s="58" t="s">
        <v>18594</v>
      </c>
      <c r="F762" s="58" t="s">
        <v>18639</v>
      </c>
      <c r="G762" s="58" t="s">
        <v>19349</v>
      </c>
      <c r="H762" s="58" t="s">
        <v>194</v>
      </c>
      <c r="I762" s="58" t="s">
        <v>3164</v>
      </c>
      <c r="J762" s="58" t="s">
        <v>18641</v>
      </c>
      <c r="K762" s="58" t="s">
        <v>31</v>
      </c>
      <c r="L762" s="102">
        <v>4</v>
      </c>
      <c r="M762" s="58">
        <f t="shared" si="34"/>
        <v>520</v>
      </c>
      <c r="N762" s="27"/>
      <c r="O762" s="24" t="s">
        <v>32</v>
      </c>
    </row>
    <row r="763" s="1" customFormat="1" customHeight="1" spans="1:15">
      <c r="A763" s="58">
        <v>758</v>
      </c>
      <c r="B763" s="58" t="s">
        <v>23</v>
      </c>
      <c r="C763" s="58" t="s">
        <v>24</v>
      </c>
      <c r="D763" s="58" t="s">
        <v>25</v>
      </c>
      <c r="E763" s="58" t="s">
        <v>18594</v>
      </c>
      <c r="F763" s="58" t="s">
        <v>18664</v>
      </c>
      <c r="G763" s="58" t="s">
        <v>19350</v>
      </c>
      <c r="H763" s="58" t="s">
        <v>194</v>
      </c>
      <c r="I763" s="58" t="s">
        <v>2203</v>
      </c>
      <c r="J763" s="58" t="s">
        <v>18666</v>
      </c>
      <c r="K763" s="58" t="s">
        <v>31</v>
      </c>
      <c r="L763" s="102">
        <v>4</v>
      </c>
      <c r="M763" s="58">
        <f t="shared" si="34"/>
        <v>520</v>
      </c>
      <c r="N763" s="27"/>
      <c r="O763" s="24" t="s">
        <v>32</v>
      </c>
    </row>
    <row r="764" s="1" customFormat="1" customHeight="1" spans="1:15">
      <c r="A764" s="58">
        <v>759</v>
      </c>
      <c r="B764" s="58" t="s">
        <v>23</v>
      </c>
      <c r="C764" s="58" t="s">
        <v>24</v>
      </c>
      <c r="D764" s="58" t="s">
        <v>25</v>
      </c>
      <c r="E764" s="58" t="s">
        <v>18594</v>
      </c>
      <c r="F764" s="58" t="s">
        <v>18639</v>
      </c>
      <c r="G764" s="58" t="s">
        <v>19351</v>
      </c>
      <c r="H764" s="58" t="s">
        <v>194</v>
      </c>
      <c r="I764" s="58" t="s">
        <v>3164</v>
      </c>
      <c r="J764" s="58" t="s">
        <v>18641</v>
      </c>
      <c r="K764" s="58" t="s">
        <v>31</v>
      </c>
      <c r="L764" s="102">
        <v>1</v>
      </c>
      <c r="M764" s="58">
        <f t="shared" si="34"/>
        <v>130</v>
      </c>
      <c r="N764" s="27"/>
      <c r="O764" s="24" t="s">
        <v>32</v>
      </c>
    </row>
    <row r="765" s="1" customFormat="1" customHeight="1" spans="1:15">
      <c r="A765" s="58">
        <v>760</v>
      </c>
      <c r="B765" s="58" t="s">
        <v>23</v>
      </c>
      <c r="C765" s="58" t="s">
        <v>24</v>
      </c>
      <c r="D765" s="58" t="s">
        <v>25</v>
      </c>
      <c r="E765" s="58" t="s">
        <v>18594</v>
      </c>
      <c r="F765" s="58" t="s">
        <v>18639</v>
      </c>
      <c r="G765" s="58" t="s">
        <v>19352</v>
      </c>
      <c r="H765" s="58" t="s">
        <v>194</v>
      </c>
      <c r="I765" s="58" t="s">
        <v>3164</v>
      </c>
      <c r="J765" s="58" t="s">
        <v>18641</v>
      </c>
      <c r="K765" s="58" t="s">
        <v>31</v>
      </c>
      <c r="L765" s="102">
        <v>5</v>
      </c>
      <c r="M765" s="58">
        <f t="shared" si="34"/>
        <v>650</v>
      </c>
      <c r="N765" s="104" t="s">
        <v>9991</v>
      </c>
      <c r="O765" s="24" t="s">
        <v>32</v>
      </c>
    </row>
    <row r="766" s="1" customFormat="1" customHeight="1" spans="1:15">
      <c r="A766" s="58">
        <v>761</v>
      </c>
      <c r="B766" s="58" t="s">
        <v>23</v>
      </c>
      <c r="C766" s="58" t="s">
        <v>24</v>
      </c>
      <c r="D766" s="58" t="s">
        <v>25</v>
      </c>
      <c r="E766" s="58" t="s">
        <v>18594</v>
      </c>
      <c r="F766" s="58" t="s">
        <v>18639</v>
      </c>
      <c r="G766" s="58" t="s">
        <v>19353</v>
      </c>
      <c r="H766" s="58" t="s">
        <v>18599</v>
      </c>
      <c r="I766" s="58" t="s">
        <v>2605</v>
      </c>
      <c r="J766" s="58" t="s">
        <v>18641</v>
      </c>
      <c r="K766" s="58" t="s">
        <v>31</v>
      </c>
      <c r="L766" s="102">
        <v>2</v>
      </c>
      <c r="M766" s="58">
        <f t="shared" si="34"/>
        <v>260</v>
      </c>
      <c r="N766" s="27"/>
      <c r="O766" s="24" t="s">
        <v>32</v>
      </c>
    </row>
    <row r="767" s="1" customFormat="1" customHeight="1" spans="1:15">
      <c r="A767" s="58">
        <v>762</v>
      </c>
      <c r="B767" s="58" t="s">
        <v>23</v>
      </c>
      <c r="C767" s="58" t="s">
        <v>24</v>
      </c>
      <c r="D767" s="58" t="s">
        <v>25</v>
      </c>
      <c r="E767" s="58" t="s">
        <v>18594</v>
      </c>
      <c r="F767" s="58" t="s">
        <v>18639</v>
      </c>
      <c r="G767" s="58" t="s">
        <v>19354</v>
      </c>
      <c r="H767" s="58" t="s">
        <v>194</v>
      </c>
      <c r="I767" s="58" t="s">
        <v>1683</v>
      </c>
      <c r="J767" s="58" t="s">
        <v>18641</v>
      </c>
      <c r="K767" s="58" t="s">
        <v>31</v>
      </c>
      <c r="L767" s="102">
        <v>3</v>
      </c>
      <c r="M767" s="58">
        <f t="shared" si="34"/>
        <v>390</v>
      </c>
      <c r="N767" s="27"/>
      <c r="O767" s="24" t="s">
        <v>32</v>
      </c>
    </row>
    <row r="768" s="1" customFormat="1" customHeight="1" spans="1:15">
      <c r="A768" s="58">
        <v>763</v>
      </c>
      <c r="B768" s="58" t="s">
        <v>23</v>
      </c>
      <c r="C768" s="58" t="s">
        <v>24</v>
      </c>
      <c r="D768" s="58" t="s">
        <v>25</v>
      </c>
      <c r="E768" s="58" t="s">
        <v>18594</v>
      </c>
      <c r="F768" s="58" t="s">
        <v>18639</v>
      </c>
      <c r="G768" s="58" t="s">
        <v>19355</v>
      </c>
      <c r="H768" s="58" t="s">
        <v>18599</v>
      </c>
      <c r="I768" s="58" t="s">
        <v>3164</v>
      </c>
      <c r="J768" s="58" t="s">
        <v>18641</v>
      </c>
      <c r="K768" s="58" t="s">
        <v>31</v>
      </c>
      <c r="L768" s="102">
        <v>3</v>
      </c>
      <c r="M768" s="58">
        <f t="shared" si="34"/>
        <v>390</v>
      </c>
      <c r="N768" s="27"/>
      <c r="O768" s="24" t="s">
        <v>32</v>
      </c>
    </row>
    <row r="769" s="1" customFormat="1" customHeight="1" spans="1:15">
      <c r="A769" s="58">
        <v>764</v>
      </c>
      <c r="B769" s="58" t="s">
        <v>23</v>
      </c>
      <c r="C769" s="58" t="s">
        <v>24</v>
      </c>
      <c r="D769" s="58" t="s">
        <v>25</v>
      </c>
      <c r="E769" s="58" t="s">
        <v>18594</v>
      </c>
      <c r="F769" s="58" t="s">
        <v>18664</v>
      </c>
      <c r="G769" s="58" t="s">
        <v>19356</v>
      </c>
      <c r="H769" s="58" t="s">
        <v>194</v>
      </c>
      <c r="I769" s="58" t="s">
        <v>1683</v>
      </c>
      <c r="J769" s="58" t="s">
        <v>18666</v>
      </c>
      <c r="K769" s="58" t="s">
        <v>31</v>
      </c>
      <c r="L769" s="102">
        <v>3</v>
      </c>
      <c r="M769" s="58">
        <f t="shared" si="34"/>
        <v>390</v>
      </c>
      <c r="N769" s="27"/>
      <c r="O769" s="24" t="s">
        <v>32</v>
      </c>
    </row>
    <row r="770" s="1" customFormat="1" customHeight="1" spans="1:15">
      <c r="A770" s="58">
        <v>765</v>
      </c>
      <c r="B770" s="58" t="s">
        <v>23</v>
      </c>
      <c r="C770" s="58" t="s">
        <v>24</v>
      </c>
      <c r="D770" s="58" t="s">
        <v>25</v>
      </c>
      <c r="E770" s="58" t="s">
        <v>18594</v>
      </c>
      <c r="F770" s="58" t="s">
        <v>18664</v>
      </c>
      <c r="G770" s="58" t="s">
        <v>19357</v>
      </c>
      <c r="H770" s="58" t="s">
        <v>194</v>
      </c>
      <c r="I770" s="58" t="s">
        <v>1683</v>
      </c>
      <c r="J770" s="58" t="s">
        <v>18666</v>
      </c>
      <c r="K770" s="58" t="s">
        <v>31</v>
      </c>
      <c r="L770" s="102">
        <v>3</v>
      </c>
      <c r="M770" s="58">
        <f t="shared" si="34"/>
        <v>390</v>
      </c>
      <c r="N770" s="27"/>
      <c r="O770" s="24" t="s">
        <v>32</v>
      </c>
    </row>
    <row r="771" s="1" customFormat="1" customHeight="1" spans="1:15">
      <c r="A771" s="58">
        <v>766</v>
      </c>
      <c r="B771" s="58" t="s">
        <v>23</v>
      </c>
      <c r="C771" s="58" t="s">
        <v>24</v>
      </c>
      <c r="D771" s="58" t="s">
        <v>25</v>
      </c>
      <c r="E771" s="58" t="s">
        <v>18594</v>
      </c>
      <c r="F771" s="58" t="s">
        <v>18639</v>
      </c>
      <c r="G771" s="58" t="s">
        <v>19358</v>
      </c>
      <c r="H771" s="58" t="s">
        <v>194</v>
      </c>
      <c r="I771" s="58" t="s">
        <v>3158</v>
      </c>
      <c r="J771" s="58" t="s">
        <v>18641</v>
      </c>
      <c r="K771" s="58" t="s">
        <v>31</v>
      </c>
      <c r="L771" s="102">
        <v>6</v>
      </c>
      <c r="M771" s="58">
        <f t="shared" si="34"/>
        <v>780</v>
      </c>
      <c r="N771" s="27"/>
      <c r="O771" s="24" t="s">
        <v>32</v>
      </c>
    </row>
    <row r="772" s="1" customFormat="1" customHeight="1" spans="1:15">
      <c r="A772" s="58">
        <v>767</v>
      </c>
      <c r="B772" s="58" t="s">
        <v>23</v>
      </c>
      <c r="C772" s="58" t="s">
        <v>24</v>
      </c>
      <c r="D772" s="58" t="s">
        <v>25</v>
      </c>
      <c r="E772" s="58" t="s">
        <v>18594</v>
      </c>
      <c r="F772" s="58" t="s">
        <v>18639</v>
      </c>
      <c r="G772" s="58" t="s">
        <v>19359</v>
      </c>
      <c r="H772" s="58" t="s">
        <v>194</v>
      </c>
      <c r="I772" s="58" t="s">
        <v>2203</v>
      </c>
      <c r="J772" s="58" t="s">
        <v>18641</v>
      </c>
      <c r="K772" s="58" t="s">
        <v>31</v>
      </c>
      <c r="L772" s="102">
        <v>1</v>
      </c>
      <c r="M772" s="58">
        <f t="shared" si="34"/>
        <v>130</v>
      </c>
      <c r="N772" s="27"/>
      <c r="O772" s="24" t="s">
        <v>32</v>
      </c>
    </row>
    <row r="773" s="1" customFormat="1" customHeight="1" spans="1:15">
      <c r="A773" s="58">
        <v>768</v>
      </c>
      <c r="B773" s="58" t="s">
        <v>23</v>
      </c>
      <c r="C773" s="58" t="s">
        <v>24</v>
      </c>
      <c r="D773" s="58" t="s">
        <v>25</v>
      </c>
      <c r="E773" s="58" t="s">
        <v>18594</v>
      </c>
      <c r="F773" s="58" t="s">
        <v>18912</v>
      </c>
      <c r="G773" s="58" t="s">
        <v>19360</v>
      </c>
      <c r="H773" s="58" t="s">
        <v>194</v>
      </c>
      <c r="I773" s="58" t="s">
        <v>1683</v>
      </c>
      <c r="J773" s="58" t="s">
        <v>18914</v>
      </c>
      <c r="K773" s="58" t="s">
        <v>31</v>
      </c>
      <c r="L773" s="102">
        <v>3</v>
      </c>
      <c r="M773" s="58">
        <f t="shared" si="34"/>
        <v>390</v>
      </c>
      <c r="N773" s="27"/>
      <c r="O773" s="24" t="s">
        <v>32</v>
      </c>
    </row>
    <row r="774" s="1" customFormat="1" customHeight="1" spans="1:15">
      <c r="A774" s="58">
        <v>769</v>
      </c>
      <c r="B774" s="58" t="s">
        <v>23</v>
      </c>
      <c r="C774" s="58" t="s">
        <v>24</v>
      </c>
      <c r="D774" s="58" t="s">
        <v>25</v>
      </c>
      <c r="E774" s="58" t="s">
        <v>18594</v>
      </c>
      <c r="F774" s="58" t="s">
        <v>18664</v>
      </c>
      <c r="G774" s="58" t="s">
        <v>19361</v>
      </c>
      <c r="H774" s="58" t="s">
        <v>194</v>
      </c>
      <c r="I774" s="58" t="s">
        <v>3169</v>
      </c>
      <c r="J774" s="58" t="s">
        <v>18666</v>
      </c>
      <c r="K774" s="58" t="s">
        <v>31</v>
      </c>
      <c r="L774" s="102">
        <v>5</v>
      </c>
      <c r="M774" s="58">
        <f t="shared" si="34"/>
        <v>650</v>
      </c>
      <c r="N774" s="27"/>
      <c r="O774" s="24" t="s">
        <v>32</v>
      </c>
    </row>
    <row r="775" s="1" customFormat="1" customHeight="1" spans="1:15">
      <c r="A775" s="58">
        <v>770</v>
      </c>
      <c r="B775" s="58" t="s">
        <v>23</v>
      </c>
      <c r="C775" s="58" t="s">
        <v>24</v>
      </c>
      <c r="D775" s="58" t="s">
        <v>25</v>
      </c>
      <c r="E775" s="58" t="s">
        <v>18594</v>
      </c>
      <c r="F775" s="58" t="s">
        <v>18639</v>
      </c>
      <c r="G775" s="58" t="s">
        <v>19362</v>
      </c>
      <c r="H775" s="58" t="s">
        <v>194</v>
      </c>
      <c r="I775" s="58" t="s">
        <v>2203</v>
      </c>
      <c r="J775" s="58" t="s">
        <v>18641</v>
      </c>
      <c r="K775" s="58" t="s">
        <v>31</v>
      </c>
      <c r="L775" s="102">
        <v>2</v>
      </c>
      <c r="M775" s="58">
        <f t="shared" si="34"/>
        <v>260</v>
      </c>
      <c r="N775" s="27"/>
      <c r="O775" s="24" t="s">
        <v>32</v>
      </c>
    </row>
    <row r="776" s="1" customFormat="1" customHeight="1" spans="1:15">
      <c r="A776" s="58">
        <v>771</v>
      </c>
      <c r="B776" s="58" t="s">
        <v>23</v>
      </c>
      <c r="C776" s="58" t="s">
        <v>24</v>
      </c>
      <c r="D776" s="58" t="s">
        <v>25</v>
      </c>
      <c r="E776" s="58" t="s">
        <v>18594</v>
      </c>
      <c r="F776" s="58" t="s">
        <v>18639</v>
      </c>
      <c r="G776" s="58" t="s">
        <v>19363</v>
      </c>
      <c r="H776" s="58" t="s">
        <v>194</v>
      </c>
      <c r="I776" s="58" t="s">
        <v>3164</v>
      </c>
      <c r="J776" s="58" t="s">
        <v>18641</v>
      </c>
      <c r="K776" s="58" t="s">
        <v>31</v>
      </c>
      <c r="L776" s="102">
        <v>4</v>
      </c>
      <c r="M776" s="58">
        <f t="shared" si="34"/>
        <v>520</v>
      </c>
      <c r="N776" s="27"/>
      <c r="O776" s="24" t="s">
        <v>32</v>
      </c>
    </row>
    <row r="777" s="1" customFormat="1" customHeight="1" spans="1:15">
      <c r="A777" s="58">
        <v>772</v>
      </c>
      <c r="B777" s="58" t="s">
        <v>23</v>
      </c>
      <c r="C777" s="58" t="s">
        <v>24</v>
      </c>
      <c r="D777" s="58" t="s">
        <v>25</v>
      </c>
      <c r="E777" s="58" t="s">
        <v>18594</v>
      </c>
      <c r="F777" s="58" t="s">
        <v>18664</v>
      </c>
      <c r="G777" s="58" t="s">
        <v>19364</v>
      </c>
      <c r="H777" s="58" t="s">
        <v>194</v>
      </c>
      <c r="I777" s="58" t="s">
        <v>1683</v>
      </c>
      <c r="J777" s="58" t="s">
        <v>18666</v>
      </c>
      <c r="K777" s="58" t="s">
        <v>31</v>
      </c>
      <c r="L777" s="102">
        <v>3</v>
      </c>
      <c r="M777" s="58">
        <f t="shared" si="34"/>
        <v>390</v>
      </c>
      <c r="N777" s="27"/>
      <c r="O777" s="24" t="s">
        <v>32</v>
      </c>
    </row>
    <row r="778" s="1" customFormat="1" customHeight="1" spans="1:15">
      <c r="A778" s="58">
        <v>773</v>
      </c>
      <c r="B778" s="58" t="s">
        <v>23</v>
      </c>
      <c r="C778" s="58" t="s">
        <v>24</v>
      </c>
      <c r="D778" s="58" t="s">
        <v>25</v>
      </c>
      <c r="E778" s="58" t="s">
        <v>18594</v>
      </c>
      <c r="F778" s="58" t="s">
        <v>18639</v>
      </c>
      <c r="G778" s="58" t="s">
        <v>19365</v>
      </c>
      <c r="H778" s="58" t="s">
        <v>194</v>
      </c>
      <c r="I778" s="58" t="s">
        <v>3164</v>
      </c>
      <c r="J778" s="58" t="s">
        <v>18641</v>
      </c>
      <c r="K778" s="58" t="s">
        <v>31</v>
      </c>
      <c r="L778" s="102">
        <v>2</v>
      </c>
      <c r="M778" s="58">
        <f t="shared" si="34"/>
        <v>260</v>
      </c>
      <c r="N778" s="27"/>
      <c r="O778" s="24" t="s">
        <v>32</v>
      </c>
    </row>
    <row r="779" s="1" customFormat="1" customHeight="1" spans="1:15">
      <c r="A779" s="58">
        <v>774</v>
      </c>
      <c r="B779" s="58" t="s">
        <v>23</v>
      </c>
      <c r="C779" s="58" t="s">
        <v>24</v>
      </c>
      <c r="D779" s="58" t="s">
        <v>25</v>
      </c>
      <c r="E779" s="58" t="s">
        <v>18594</v>
      </c>
      <c r="F779" s="58" t="s">
        <v>18639</v>
      </c>
      <c r="G779" s="58" t="s">
        <v>19366</v>
      </c>
      <c r="H779" s="58" t="s">
        <v>194</v>
      </c>
      <c r="I779" s="58" t="s">
        <v>3164</v>
      </c>
      <c r="J779" s="58" t="s">
        <v>18641</v>
      </c>
      <c r="K779" s="58" t="s">
        <v>31</v>
      </c>
      <c r="L779" s="102">
        <v>4</v>
      </c>
      <c r="M779" s="58">
        <f t="shared" si="34"/>
        <v>520</v>
      </c>
      <c r="N779" s="27"/>
      <c r="O779" s="24" t="s">
        <v>32</v>
      </c>
    </row>
    <row r="780" s="1" customFormat="1" customHeight="1" spans="1:15">
      <c r="A780" s="58">
        <v>775</v>
      </c>
      <c r="B780" s="58" t="s">
        <v>23</v>
      </c>
      <c r="C780" s="58" t="s">
        <v>24</v>
      </c>
      <c r="D780" s="58" t="s">
        <v>25</v>
      </c>
      <c r="E780" s="58" t="s">
        <v>18594</v>
      </c>
      <c r="F780" s="58" t="s">
        <v>18664</v>
      </c>
      <c r="G780" s="58" t="s">
        <v>19367</v>
      </c>
      <c r="H780" s="58" t="s">
        <v>194</v>
      </c>
      <c r="I780" s="58" t="s">
        <v>2203</v>
      </c>
      <c r="J780" s="58" t="s">
        <v>18666</v>
      </c>
      <c r="K780" s="58" t="s">
        <v>31</v>
      </c>
      <c r="L780" s="102">
        <v>4</v>
      </c>
      <c r="M780" s="58">
        <f t="shared" si="34"/>
        <v>520</v>
      </c>
      <c r="N780" s="27"/>
      <c r="O780" s="24" t="s">
        <v>32</v>
      </c>
    </row>
    <row r="781" s="1" customFormat="1" customHeight="1" spans="1:15">
      <c r="A781" s="58">
        <v>776</v>
      </c>
      <c r="B781" s="24" t="s">
        <v>23</v>
      </c>
      <c r="C781" s="24" t="s">
        <v>24</v>
      </c>
      <c r="D781" s="24" t="s">
        <v>25</v>
      </c>
      <c r="E781" s="24" t="s">
        <v>18594</v>
      </c>
      <c r="F781" s="58" t="s">
        <v>18664</v>
      </c>
      <c r="G781" s="85" t="s">
        <v>19368</v>
      </c>
      <c r="H781" s="85" t="s">
        <v>194</v>
      </c>
      <c r="I781" s="85" t="s">
        <v>2203</v>
      </c>
      <c r="J781" s="85" t="s">
        <v>18666</v>
      </c>
      <c r="K781" s="85" t="s">
        <v>31</v>
      </c>
      <c r="L781" s="107">
        <v>4</v>
      </c>
      <c r="M781" s="58">
        <f t="shared" si="34"/>
        <v>520</v>
      </c>
      <c r="N781" s="27"/>
      <c r="O781" s="24" t="s">
        <v>32</v>
      </c>
    </row>
    <row r="782" s="1" customFormat="1" customHeight="1" spans="1:15">
      <c r="A782" s="58">
        <v>777</v>
      </c>
      <c r="B782" s="24" t="s">
        <v>23</v>
      </c>
      <c r="C782" s="24" t="s">
        <v>24</v>
      </c>
      <c r="D782" s="24" t="s">
        <v>25</v>
      </c>
      <c r="E782" s="24" t="s">
        <v>18594</v>
      </c>
      <c r="F782" s="58" t="s">
        <v>18639</v>
      </c>
      <c r="G782" s="85" t="s">
        <v>19369</v>
      </c>
      <c r="H782" s="85" t="s">
        <v>194</v>
      </c>
      <c r="I782" s="85" t="s">
        <v>2203</v>
      </c>
      <c r="J782" s="85" t="s">
        <v>18641</v>
      </c>
      <c r="K782" s="85" t="s">
        <v>31</v>
      </c>
      <c r="L782" s="107">
        <v>1</v>
      </c>
      <c r="M782" s="58">
        <f t="shared" si="34"/>
        <v>130</v>
      </c>
      <c r="N782" s="27"/>
      <c r="O782" s="24" t="s">
        <v>32</v>
      </c>
    </row>
    <row r="783" s="1" customFormat="1" customHeight="1" spans="1:15">
      <c r="A783" s="58">
        <v>778</v>
      </c>
      <c r="B783" s="24" t="s">
        <v>23</v>
      </c>
      <c r="C783" s="24" t="s">
        <v>24</v>
      </c>
      <c r="D783" s="24" t="s">
        <v>25</v>
      </c>
      <c r="E783" s="24" t="s">
        <v>18594</v>
      </c>
      <c r="F783" s="58" t="s">
        <v>18639</v>
      </c>
      <c r="G783" s="85" t="s">
        <v>19370</v>
      </c>
      <c r="H783" s="85" t="s">
        <v>18599</v>
      </c>
      <c r="I783" s="85" t="s">
        <v>2203</v>
      </c>
      <c r="J783" s="85" t="s">
        <v>18641</v>
      </c>
      <c r="K783" s="85" t="s">
        <v>31</v>
      </c>
      <c r="L783" s="107">
        <v>3</v>
      </c>
      <c r="M783" s="58">
        <f t="shared" si="34"/>
        <v>390</v>
      </c>
      <c r="N783" s="27"/>
      <c r="O783" s="24" t="s">
        <v>32</v>
      </c>
    </row>
    <row r="784" s="1" customFormat="1" customHeight="1" spans="1:15">
      <c r="A784" s="58">
        <v>779</v>
      </c>
      <c r="B784" s="24" t="s">
        <v>23</v>
      </c>
      <c r="C784" s="24" t="s">
        <v>24</v>
      </c>
      <c r="D784" s="24" t="s">
        <v>25</v>
      </c>
      <c r="E784" s="24" t="s">
        <v>18594</v>
      </c>
      <c r="F784" s="58" t="s">
        <v>18664</v>
      </c>
      <c r="G784" s="85" t="s">
        <v>19371</v>
      </c>
      <c r="H784" s="85" t="s">
        <v>194</v>
      </c>
      <c r="I784" s="85" t="s">
        <v>1683</v>
      </c>
      <c r="J784" s="85" t="s">
        <v>18666</v>
      </c>
      <c r="K784" s="85" t="s">
        <v>31</v>
      </c>
      <c r="L784" s="107">
        <v>3</v>
      </c>
      <c r="M784" s="58">
        <f t="shared" si="34"/>
        <v>390</v>
      </c>
      <c r="N784" s="27"/>
      <c r="O784" s="24" t="s">
        <v>32</v>
      </c>
    </row>
    <row r="785" s="1" customFormat="1" customHeight="1" spans="1:15">
      <c r="A785" s="58">
        <v>780</v>
      </c>
      <c r="B785" s="24" t="s">
        <v>23</v>
      </c>
      <c r="C785" s="24" t="s">
        <v>24</v>
      </c>
      <c r="D785" s="24" t="s">
        <v>25</v>
      </c>
      <c r="E785" s="24" t="s">
        <v>18594</v>
      </c>
      <c r="F785" s="58" t="s">
        <v>18664</v>
      </c>
      <c r="G785" s="85" t="s">
        <v>19372</v>
      </c>
      <c r="H785" s="85" t="s">
        <v>194</v>
      </c>
      <c r="I785" s="85" t="s">
        <v>3164</v>
      </c>
      <c r="J785" s="85" t="s">
        <v>18666</v>
      </c>
      <c r="K785" s="85" t="s">
        <v>31</v>
      </c>
      <c r="L785" s="107">
        <v>4</v>
      </c>
      <c r="M785" s="58">
        <f t="shared" ref="M785:M804" si="35">L785*130</f>
        <v>520</v>
      </c>
      <c r="N785" s="27"/>
      <c r="O785" s="24" t="s">
        <v>32</v>
      </c>
    </row>
    <row r="786" s="1" customFormat="1" customHeight="1" spans="1:15">
      <c r="A786" s="58">
        <v>781</v>
      </c>
      <c r="B786" s="24" t="s">
        <v>23</v>
      </c>
      <c r="C786" s="24" t="s">
        <v>24</v>
      </c>
      <c r="D786" s="24" t="s">
        <v>25</v>
      </c>
      <c r="E786" s="24" t="s">
        <v>18594</v>
      </c>
      <c r="F786" s="58" t="s">
        <v>18912</v>
      </c>
      <c r="G786" s="85" t="s">
        <v>19373</v>
      </c>
      <c r="H786" s="85" t="s">
        <v>194</v>
      </c>
      <c r="I786" s="85" t="s">
        <v>2203</v>
      </c>
      <c r="J786" s="85" t="s">
        <v>18914</v>
      </c>
      <c r="K786" s="85" t="s">
        <v>31</v>
      </c>
      <c r="L786" s="107">
        <v>3</v>
      </c>
      <c r="M786" s="58">
        <f t="shared" si="35"/>
        <v>390</v>
      </c>
      <c r="N786" s="27"/>
      <c r="O786" s="24" t="s">
        <v>32</v>
      </c>
    </row>
    <row r="787" s="1" customFormat="1" customHeight="1" spans="1:15">
      <c r="A787" s="58">
        <v>782</v>
      </c>
      <c r="B787" s="24" t="s">
        <v>23</v>
      </c>
      <c r="C787" s="24" t="s">
        <v>24</v>
      </c>
      <c r="D787" s="24" t="s">
        <v>25</v>
      </c>
      <c r="E787" s="24" t="s">
        <v>18594</v>
      </c>
      <c r="F787" s="58" t="s">
        <v>18639</v>
      </c>
      <c r="G787" s="85" t="s">
        <v>19374</v>
      </c>
      <c r="H787" s="85" t="s">
        <v>194</v>
      </c>
      <c r="I787" s="85" t="s">
        <v>1683</v>
      </c>
      <c r="J787" s="85" t="s">
        <v>18641</v>
      </c>
      <c r="K787" s="85" t="s">
        <v>31</v>
      </c>
      <c r="L787" s="107">
        <v>1</v>
      </c>
      <c r="M787" s="58">
        <f t="shared" si="35"/>
        <v>130</v>
      </c>
      <c r="N787" s="27"/>
      <c r="O787" s="24" t="s">
        <v>32</v>
      </c>
    </row>
    <row r="788" s="1" customFormat="1" customHeight="1" spans="1:15">
      <c r="A788" s="58">
        <v>783</v>
      </c>
      <c r="B788" s="24" t="s">
        <v>23</v>
      </c>
      <c r="C788" s="24" t="s">
        <v>24</v>
      </c>
      <c r="D788" s="24" t="s">
        <v>25</v>
      </c>
      <c r="E788" s="24" t="s">
        <v>18594</v>
      </c>
      <c r="F788" s="58" t="s">
        <v>18639</v>
      </c>
      <c r="G788" s="85" t="s">
        <v>19375</v>
      </c>
      <c r="H788" s="85" t="s">
        <v>194</v>
      </c>
      <c r="I788" s="85" t="s">
        <v>3169</v>
      </c>
      <c r="J788" s="85" t="s">
        <v>18641</v>
      </c>
      <c r="K788" s="85" t="s">
        <v>31</v>
      </c>
      <c r="L788" s="107">
        <v>3</v>
      </c>
      <c r="M788" s="58">
        <f t="shared" si="35"/>
        <v>390</v>
      </c>
      <c r="N788" s="27"/>
      <c r="O788" s="24" t="s">
        <v>32</v>
      </c>
    </row>
    <row r="789" s="1" customFormat="1" customHeight="1" spans="1:15">
      <c r="A789" s="58">
        <v>784</v>
      </c>
      <c r="B789" s="24" t="s">
        <v>23</v>
      </c>
      <c r="C789" s="24" t="s">
        <v>24</v>
      </c>
      <c r="D789" s="24" t="s">
        <v>25</v>
      </c>
      <c r="E789" s="24" t="s">
        <v>18594</v>
      </c>
      <c r="F789" s="58" t="s">
        <v>18639</v>
      </c>
      <c r="G789" s="85" t="s">
        <v>19376</v>
      </c>
      <c r="H789" s="85" t="s">
        <v>194</v>
      </c>
      <c r="I789" s="85" t="s">
        <v>2203</v>
      </c>
      <c r="J789" s="85" t="s">
        <v>18641</v>
      </c>
      <c r="K789" s="85" t="s">
        <v>31</v>
      </c>
      <c r="L789" s="107">
        <v>2</v>
      </c>
      <c r="M789" s="58">
        <f t="shared" si="35"/>
        <v>260</v>
      </c>
      <c r="N789" s="27"/>
      <c r="O789" s="24" t="s">
        <v>32</v>
      </c>
    </row>
    <row r="790" s="1" customFormat="1" customHeight="1" spans="1:15">
      <c r="A790" s="58">
        <v>785</v>
      </c>
      <c r="B790" s="24" t="s">
        <v>23</v>
      </c>
      <c r="C790" s="24" t="s">
        <v>24</v>
      </c>
      <c r="D790" s="24" t="s">
        <v>25</v>
      </c>
      <c r="E790" s="24" t="s">
        <v>18594</v>
      </c>
      <c r="F790" s="58" t="s">
        <v>18639</v>
      </c>
      <c r="G790" s="85" t="s">
        <v>19377</v>
      </c>
      <c r="H790" s="85" t="s">
        <v>194</v>
      </c>
      <c r="I790" s="85" t="s">
        <v>2203</v>
      </c>
      <c r="J790" s="85" t="s">
        <v>18641</v>
      </c>
      <c r="K790" s="85" t="s">
        <v>31</v>
      </c>
      <c r="L790" s="107">
        <v>3</v>
      </c>
      <c r="M790" s="58">
        <f t="shared" si="35"/>
        <v>390</v>
      </c>
      <c r="N790" s="27"/>
      <c r="O790" s="24" t="s">
        <v>32</v>
      </c>
    </row>
    <row r="791" s="1" customFormat="1" customHeight="1" spans="1:15">
      <c r="A791" s="58">
        <v>786</v>
      </c>
      <c r="B791" s="24" t="s">
        <v>23</v>
      </c>
      <c r="C791" s="24" t="s">
        <v>24</v>
      </c>
      <c r="D791" s="24" t="s">
        <v>25</v>
      </c>
      <c r="E791" s="24" t="s">
        <v>18594</v>
      </c>
      <c r="F791" s="58" t="s">
        <v>18912</v>
      </c>
      <c r="G791" s="85" t="s">
        <v>19378</v>
      </c>
      <c r="H791" s="85" t="s">
        <v>18599</v>
      </c>
      <c r="I791" s="85" t="s">
        <v>3169</v>
      </c>
      <c r="J791" s="85" t="s">
        <v>18914</v>
      </c>
      <c r="K791" s="85" t="s">
        <v>31</v>
      </c>
      <c r="L791" s="107">
        <v>4</v>
      </c>
      <c r="M791" s="58">
        <f t="shared" si="35"/>
        <v>520</v>
      </c>
      <c r="N791" s="27"/>
      <c r="O791" s="24" t="s">
        <v>32</v>
      </c>
    </row>
    <row r="792" s="1" customFormat="1" customHeight="1" spans="1:15">
      <c r="A792" s="58">
        <v>787</v>
      </c>
      <c r="B792" s="24" t="s">
        <v>23</v>
      </c>
      <c r="C792" s="24" t="s">
        <v>24</v>
      </c>
      <c r="D792" s="24" t="s">
        <v>25</v>
      </c>
      <c r="E792" s="24" t="s">
        <v>18594</v>
      </c>
      <c r="F792" s="58" t="s">
        <v>18639</v>
      </c>
      <c r="G792" s="85" t="s">
        <v>19379</v>
      </c>
      <c r="H792" s="85" t="s">
        <v>194</v>
      </c>
      <c r="I792" s="85" t="s">
        <v>3169</v>
      </c>
      <c r="J792" s="85" t="s">
        <v>18641</v>
      </c>
      <c r="K792" s="85" t="s">
        <v>31</v>
      </c>
      <c r="L792" s="107">
        <v>3</v>
      </c>
      <c r="M792" s="58">
        <f t="shared" si="35"/>
        <v>390</v>
      </c>
      <c r="N792" s="27"/>
      <c r="O792" s="24" t="s">
        <v>32</v>
      </c>
    </row>
    <row r="793" s="1" customFormat="1" customHeight="1" spans="1:15">
      <c r="A793" s="58">
        <v>788</v>
      </c>
      <c r="B793" s="24" t="s">
        <v>23</v>
      </c>
      <c r="C793" s="24" t="s">
        <v>24</v>
      </c>
      <c r="D793" s="24" t="s">
        <v>25</v>
      </c>
      <c r="E793" s="24" t="s">
        <v>18594</v>
      </c>
      <c r="F793" s="58" t="s">
        <v>18639</v>
      </c>
      <c r="G793" s="85" t="s">
        <v>19380</v>
      </c>
      <c r="H793" s="85" t="s">
        <v>194</v>
      </c>
      <c r="I793" s="85" t="s">
        <v>2605</v>
      </c>
      <c r="J793" s="85" t="s">
        <v>18641</v>
      </c>
      <c r="K793" s="85" t="s">
        <v>31</v>
      </c>
      <c r="L793" s="107">
        <v>2</v>
      </c>
      <c r="M793" s="58">
        <f t="shared" si="35"/>
        <v>260</v>
      </c>
      <c r="N793" s="27"/>
      <c r="O793" s="24" t="s">
        <v>32</v>
      </c>
    </row>
    <row r="794" s="1" customFormat="1" customHeight="1" spans="1:15">
      <c r="A794" s="58">
        <v>789</v>
      </c>
      <c r="B794" s="24" t="s">
        <v>23</v>
      </c>
      <c r="C794" s="24" t="s">
        <v>24</v>
      </c>
      <c r="D794" s="24" t="s">
        <v>25</v>
      </c>
      <c r="E794" s="24" t="s">
        <v>18594</v>
      </c>
      <c r="F794" s="58" t="s">
        <v>18639</v>
      </c>
      <c r="G794" s="85" t="s">
        <v>19381</v>
      </c>
      <c r="H794" s="85" t="s">
        <v>194</v>
      </c>
      <c r="I794" s="85" t="s">
        <v>3164</v>
      </c>
      <c r="J794" s="85" t="s">
        <v>18641</v>
      </c>
      <c r="K794" s="85" t="s">
        <v>31</v>
      </c>
      <c r="L794" s="107">
        <v>3</v>
      </c>
      <c r="M794" s="58">
        <f t="shared" si="35"/>
        <v>390</v>
      </c>
      <c r="N794" s="27"/>
      <c r="O794" s="24" t="s">
        <v>32</v>
      </c>
    </row>
    <row r="795" s="1" customFormat="1" customHeight="1" spans="1:15">
      <c r="A795" s="58">
        <v>790</v>
      </c>
      <c r="B795" s="24" t="s">
        <v>23</v>
      </c>
      <c r="C795" s="24" t="s">
        <v>24</v>
      </c>
      <c r="D795" s="24" t="s">
        <v>25</v>
      </c>
      <c r="E795" s="24" t="s">
        <v>18594</v>
      </c>
      <c r="F795" s="58" t="s">
        <v>18664</v>
      </c>
      <c r="G795" s="107" t="s">
        <v>19382</v>
      </c>
      <c r="H795" s="85" t="s">
        <v>194</v>
      </c>
      <c r="I795" s="85" t="s">
        <v>2203</v>
      </c>
      <c r="J795" s="85" t="s">
        <v>18666</v>
      </c>
      <c r="K795" s="85" t="s">
        <v>31</v>
      </c>
      <c r="L795" s="107">
        <v>4</v>
      </c>
      <c r="M795" s="58">
        <f t="shared" si="35"/>
        <v>520</v>
      </c>
      <c r="N795" s="104"/>
      <c r="O795" s="24" t="s">
        <v>32</v>
      </c>
    </row>
    <row r="796" s="1" customFormat="1" customHeight="1" spans="1:15">
      <c r="A796" s="58">
        <v>791</v>
      </c>
      <c r="B796" s="24" t="s">
        <v>23</v>
      </c>
      <c r="C796" s="24" t="s">
        <v>24</v>
      </c>
      <c r="D796" s="24" t="s">
        <v>25</v>
      </c>
      <c r="E796" s="24" t="s">
        <v>18594</v>
      </c>
      <c r="F796" s="58" t="s">
        <v>18639</v>
      </c>
      <c r="G796" s="85" t="s">
        <v>19383</v>
      </c>
      <c r="H796" s="85" t="s">
        <v>194</v>
      </c>
      <c r="I796" s="85" t="s">
        <v>2203</v>
      </c>
      <c r="J796" s="85" t="s">
        <v>18641</v>
      </c>
      <c r="K796" s="85" t="s">
        <v>31</v>
      </c>
      <c r="L796" s="107">
        <v>3</v>
      </c>
      <c r="M796" s="58">
        <f t="shared" si="35"/>
        <v>390</v>
      </c>
      <c r="N796" s="27"/>
      <c r="O796" s="24" t="s">
        <v>32</v>
      </c>
    </row>
    <row r="797" s="1" customFormat="1" customHeight="1" spans="1:15">
      <c r="A797" s="58">
        <v>792</v>
      </c>
      <c r="B797" s="24" t="s">
        <v>23</v>
      </c>
      <c r="C797" s="24" t="s">
        <v>24</v>
      </c>
      <c r="D797" s="24" t="s">
        <v>25</v>
      </c>
      <c r="E797" s="24" t="s">
        <v>18594</v>
      </c>
      <c r="F797" s="58" t="s">
        <v>18664</v>
      </c>
      <c r="G797" s="85" t="s">
        <v>19384</v>
      </c>
      <c r="H797" s="85" t="s">
        <v>194</v>
      </c>
      <c r="I797" s="85" t="s">
        <v>2203</v>
      </c>
      <c r="J797" s="85" t="s">
        <v>18666</v>
      </c>
      <c r="K797" s="85" t="s">
        <v>31</v>
      </c>
      <c r="L797" s="107">
        <v>4</v>
      </c>
      <c r="M797" s="58">
        <f t="shared" si="35"/>
        <v>520</v>
      </c>
      <c r="N797" s="27"/>
      <c r="O797" s="24" t="s">
        <v>32</v>
      </c>
    </row>
    <row r="798" s="1" customFormat="1" customHeight="1" spans="1:15">
      <c r="A798" s="58">
        <v>793</v>
      </c>
      <c r="B798" s="24" t="s">
        <v>23</v>
      </c>
      <c r="C798" s="24" t="s">
        <v>24</v>
      </c>
      <c r="D798" s="24" t="s">
        <v>25</v>
      </c>
      <c r="E798" s="24" t="s">
        <v>18594</v>
      </c>
      <c r="F798" s="58" t="s">
        <v>18664</v>
      </c>
      <c r="G798" s="85" t="s">
        <v>9538</v>
      </c>
      <c r="H798" s="85" t="s">
        <v>194</v>
      </c>
      <c r="I798" s="85" t="s">
        <v>3169</v>
      </c>
      <c r="J798" s="85" t="s">
        <v>18666</v>
      </c>
      <c r="K798" s="85" t="s">
        <v>31</v>
      </c>
      <c r="L798" s="107">
        <v>5</v>
      </c>
      <c r="M798" s="58">
        <f t="shared" si="35"/>
        <v>650</v>
      </c>
      <c r="N798" s="27"/>
      <c r="O798" s="24" t="s">
        <v>32</v>
      </c>
    </row>
    <row r="799" s="1" customFormat="1" customHeight="1" spans="1:15">
      <c r="A799" s="58">
        <v>794</v>
      </c>
      <c r="B799" s="24" t="s">
        <v>23</v>
      </c>
      <c r="C799" s="24" t="s">
        <v>24</v>
      </c>
      <c r="D799" s="24" t="s">
        <v>25</v>
      </c>
      <c r="E799" s="24" t="s">
        <v>18594</v>
      </c>
      <c r="F799" s="58" t="s">
        <v>18664</v>
      </c>
      <c r="G799" s="85" t="s">
        <v>19385</v>
      </c>
      <c r="H799" s="85" t="s">
        <v>194</v>
      </c>
      <c r="I799" s="85" t="s">
        <v>1683</v>
      </c>
      <c r="J799" s="85" t="s">
        <v>18666</v>
      </c>
      <c r="K799" s="85" t="s">
        <v>31</v>
      </c>
      <c r="L799" s="107">
        <v>3</v>
      </c>
      <c r="M799" s="58">
        <f t="shared" si="35"/>
        <v>390</v>
      </c>
      <c r="N799" s="27"/>
      <c r="O799" s="24" t="s">
        <v>32</v>
      </c>
    </row>
    <row r="800" s="1" customFormat="1" customHeight="1" spans="1:15">
      <c r="A800" s="58">
        <v>795</v>
      </c>
      <c r="B800" s="24" t="s">
        <v>23</v>
      </c>
      <c r="C800" s="24" t="s">
        <v>24</v>
      </c>
      <c r="D800" s="24" t="s">
        <v>25</v>
      </c>
      <c r="E800" s="24" t="s">
        <v>18594</v>
      </c>
      <c r="F800" s="58" t="s">
        <v>18912</v>
      </c>
      <c r="G800" s="85" t="s">
        <v>3794</v>
      </c>
      <c r="H800" s="85" t="s">
        <v>194</v>
      </c>
      <c r="I800" s="85" t="s">
        <v>3169</v>
      </c>
      <c r="J800" s="85" t="s">
        <v>18914</v>
      </c>
      <c r="K800" s="85" t="s">
        <v>31</v>
      </c>
      <c r="L800" s="107">
        <v>4</v>
      </c>
      <c r="M800" s="58">
        <f t="shared" si="35"/>
        <v>520</v>
      </c>
      <c r="N800" s="27"/>
      <c r="O800" s="24" t="s">
        <v>32</v>
      </c>
    </row>
    <row r="801" s="1" customFormat="1" customHeight="1" spans="1:15">
      <c r="A801" s="58">
        <v>796</v>
      </c>
      <c r="B801" s="24" t="s">
        <v>23</v>
      </c>
      <c r="C801" s="24" t="s">
        <v>24</v>
      </c>
      <c r="D801" s="24" t="s">
        <v>25</v>
      </c>
      <c r="E801" s="24" t="s">
        <v>18594</v>
      </c>
      <c r="F801" s="58" t="s">
        <v>18609</v>
      </c>
      <c r="G801" s="85" t="s">
        <v>19386</v>
      </c>
      <c r="H801" s="85" t="s">
        <v>194</v>
      </c>
      <c r="I801" s="85" t="s">
        <v>2203</v>
      </c>
      <c r="J801" s="85" t="s">
        <v>18611</v>
      </c>
      <c r="K801" s="85" t="s">
        <v>31</v>
      </c>
      <c r="L801" s="107">
        <v>4</v>
      </c>
      <c r="M801" s="58">
        <f t="shared" si="35"/>
        <v>520</v>
      </c>
      <c r="N801" s="104"/>
      <c r="O801" s="24" t="s">
        <v>32</v>
      </c>
    </row>
    <row r="802" s="1" customFormat="1" customHeight="1" spans="1:15">
      <c r="A802" s="58">
        <v>797</v>
      </c>
      <c r="B802" s="24" t="s">
        <v>23</v>
      </c>
      <c r="C802" s="24" t="s">
        <v>24</v>
      </c>
      <c r="D802" s="24" t="s">
        <v>25</v>
      </c>
      <c r="E802" s="24" t="s">
        <v>18594</v>
      </c>
      <c r="F802" s="58" t="s">
        <v>18664</v>
      </c>
      <c r="G802" s="85" t="s">
        <v>19387</v>
      </c>
      <c r="H802" s="85" t="s">
        <v>194</v>
      </c>
      <c r="I802" s="85" t="s">
        <v>3169</v>
      </c>
      <c r="J802" s="85" t="s">
        <v>18666</v>
      </c>
      <c r="K802" s="85" t="s">
        <v>31</v>
      </c>
      <c r="L802" s="107">
        <v>5</v>
      </c>
      <c r="M802" s="58">
        <f t="shared" si="35"/>
        <v>650</v>
      </c>
      <c r="N802" s="27"/>
      <c r="O802" s="24" t="s">
        <v>32</v>
      </c>
    </row>
    <row r="803" s="1" customFormat="1" customHeight="1" spans="1:15">
      <c r="A803" s="58">
        <v>798</v>
      </c>
      <c r="B803" s="24" t="s">
        <v>23</v>
      </c>
      <c r="C803" s="24" t="s">
        <v>24</v>
      </c>
      <c r="D803" s="24" t="s">
        <v>25</v>
      </c>
      <c r="E803" s="24" t="s">
        <v>18594</v>
      </c>
      <c r="F803" s="58" t="s">
        <v>18912</v>
      </c>
      <c r="G803" s="85" t="s">
        <v>19388</v>
      </c>
      <c r="H803" s="85" t="s">
        <v>18599</v>
      </c>
      <c r="I803" s="85" t="s">
        <v>1683</v>
      </c>
      <c r="J803" s="85" t="s">
        <v>18914</v>
      </c>
      <c r="K803" s="85" t="s">
        <v>31</v>
      </c>
      <c r="L803" s="107">
        <v>3</v>
      </c>
      <c r="M803" s="58">
        <f t="shared" si="35"/>
        <v>390</v>
      </c>
      <c r="N803" s="27"/>
      <c r="O803" s="24" t="s">
        <v>32</v>
      </c>
    </row>
    <row r="804" s="1" customFormat="1" customHeight="1" spans="1:15">
      <c r="A804" s="58">
        <v>799</v>
      </c>
      <c r="B804" s="24" t="s">
        <v>23</v>
      </c>
      <c r="C804" s="24" t="s">
        <v>24</v>
      </c>
      <c r="D804" s="24" t="s">
        <v>25</v>
      </c>
      <c r="E804" s="24" t="s">
        <v>18594</v>
      </c>
      <c r="F804" s="58" t="s">
        <v>18609</v>
      </c>
      <c r="G804" s="85" t="s">
        <v>19389</v>
      </c>
      <c r="H804" s="85" t="s">
        <v>194</v>
      </c>
      <c r="I804" s="85" t="s">
        <v>2203</v>
      </c>
      <c r="J804" s="85" t="s">
        <v>18611</v>
      </c>
      <c r="K804" s="85" t="s">
        <v>31</v>
      </c>
      <c r="L804" s="107">
        <v>4</v>
      </c>
      <c r="M804" s="58">
        <f t="shared" si="35"/>
        <v>520</v>
      </c>
      <c r="N804" s="27"/>
      <c r="O804" s="24" t="s">
        <v>32</v>
      </c>
    </row>
    <row r="805" s="1" customFormat="1" customHeight="1" spans="1:15">
      <c r="A805" s="58">
        <v>800</v>
      </c>
      <c r="B805" s="24" t="s">
        <v>23</v>
      </c>
      <c r="C805" s="24" t="s">
        <v>24</v>
      </c>
      <c r="D805" s="24" t="s">
        <v>25</v>
      </c>
      <c r="E805" s="24" t="s">
        <v>18594</v>
      </c>
      <c r="F805" s="58" t="s">
        <v>18912</v>
      </c>
      <c r="G805" s="85" t="s">
        <v>19390</v>
      </c>
      <c r="H805" s="85" t="s">
        <v>47</v>
      </c>
      <c r="I805" s="85" t="s">
        <v>2557</v>
      </c>
      <c r="J805" s="85" t="s">
        <v>18914</v>
      </c>
      <c r="K805" s="85" t="s">
        <v>31</v>
      </c>
      <c r="L805" s="107">
        <v>1</v>
      </c>
      <c r="M805" s="58">
        <f>L805*468</f>
        <v>468</v>
      </c>
      <c r="N805" s="27"/>
      <c r="O805" s="24" t="s">
        <v>32</v>
      </c>
    </row>
    <row r="806" s="1" customFormat="1" customHeight="1" spans="1:15">
      <c r="A806" s="58">
        <v>801</v>
      </c>
      <c r="B806" s="24" t="s">
        <v>23</v>
      </c>
      <c r="C806" s="24" t="s">
        <v>24</v>
      </c>
      <c r="D806" s="24" t="s">
        <v>25</v>
      </c>
      <c r="E806" s="24" t="s">
        <v>18594</v>
      </c>
      <c r="F806" s="58" t="s">
        <v>18912</v>
      </c>
      <c r="G806" s="85" t="s">
        <v>19391</v>
      </c>
      <c r="H806" s="85" t="s">
        <v>51</v>
      </c>
      <c r="I806" s="85" t="s">
        <v>3158</v>
      </c>
      <c r="J806" s="85" t="s">
        <v>18914</v>
      </c>
      <c r="K806" s="85" t="s">
        <v>31</v>
      </c>
      <c r="L806" s="107">
        <v>4</v>
      </c>
      <c r="M806" s="58">
        <f>L806*312</f>
        <v>1248</v>
      </c>
      <c r="N806" s="27"/>
      <c r="O806" s="24" t="s">
        <v>32</v>
      </c>
    </row>
    <row r="807" s="1" customFormat="1" customHeight="1" spans="1:15">
      <c r="A807" s="58">
        <v>802</v>
      </c>
      <c r="B807" s="24" t="s">
        <v>23</v>
      </c>
      <c r="C807" s="24" t="s">
        <v>24</v>
      </c>
      <c r="D807" s="24" t="s">
        <v>25</v>
      </c>
      <c r="E807" s="24" t="s">
        <v>18594</v>
      </c>
      <c r="F807" s="58" t="s">
        <v>18609</v>
      </c>
      <c r="G807" s="85" t="s">
        <v>19392</v>
      </c>
      <c r="H807" s="85" t="s">
        <v>194</v>
      </c>
      <c r="I807" s="85" t="s">
        <v>1683</v>
      </c>
      <c r="J807" s="85" t="s">
        <v>18611</v>
      </c>
      <c r="K807" s="85" t="s">
        <v>31</v>
      </c>
      <c r="L807" s="107">
        <v>3</v>
      </c>
      <c r="M807" s="58">
        <f>L807*130</f>
        <v>390</v>
      </c>
      <c r="N807" s="104"/>
      <c r="O807" s="24" t="s">
        <v>32</v>
      </c>
    </row>
    <row r="808" s="1" customFormat="1" customHeight="1" spans="1:15">
      <c r="A808" s="58">
        <v>803</v>
      </c>
      <c r="B808" s="24" t="s">
        <v>23</v>
      </c>
      <c r="C808" s="24" t="s">
        <v>24</v>
      </c>
      <c r="D808" s="24" t="s">
        <v>25</v>
      </c>
      <c r="E808" s="24" t="s">
        <v>18594</v>
      </c>
      <c r="F808" s="58" t="s">
        <v>18912</v>
      </c>
      <c r="G808" s="85" t="s">
        <v>19393</v>
      </c>
      <c r="H808" s="85" t="s">
        <v>51</v>
      </c>
      <c r="I808" s="85" t="s">
        <v>2557</v>
      </c>
      <c r="J808" s="85" t="s">
        <v>18914</v>
      </c>
      <c r="K808" s="85" t="s">
        <v>31</v>
      </c>
      <c r="L808" s="107">
        <v>1</v>
      </c>
      <c r="M808" s="58">
        <f>L808*312</f>
        <v>312</v>
      </c>
      <c r="N808" s="27"/>
      <c r="O808" s="24" t="s">
        <v>32</v>
      </c>
    </row>
    <row r="809" s="1" customFormat="1" customHeight="1" spans="1:15">
      <c r="A809" s="58">
        <v>804</v>
      </c>
      <c r="B809" s="24" t="s">
        <v>23</v>
      </c>
      <c r="C809" s="24" t="s">
        <v>24</v>
      </c>
      <c r="D809" s="24" t="s">
        <v>25</v>
      </c>
      <c r="E809" s="24" t="s">
        <v>18594</v>
      </c>
      <c r="F809" s="58" t="s">
        <v>18912</v>
      </c>
      <c r="G809" s="85" t="s">
        <v>19394</v>
      </c>
      <c r="H809" s="85" t="s">
        <v>18599</v>
      </c>
      <c r="I809" s="85" t="s">
        <v>3169</v>
      </c>
      <c r="J809" s="85" t="s">
        <v>18914</v>
      </c>
      <c r="K809" s="85" t="s">
        <v>31</v>
      </c>
      <c r="L809" s="107">
        <v>4</v>
      </c>
      <c r="M809" s="58">
        <f t="shared" ref="M809:M821" si="36">L809*130</f>
        <v>520</v>
      </c>
      <c r="N809" s="104" t="s">
        <v>9991</v>
      </c>
      <c r="O809" s="24" t="s">
        <v>32</v>
      </c>
    </row>
    <row r="810" s="1" customFormat="1" customHeight="1" spans="1:15">
      <c r="A810" s="58">
        <v>805</v>
      </c>
      <c r="B810" s="24" t="s">
        <v>23</v>
      </c>
      <c r="C810" s="24" t="s">
        <v>24</v>
      </c>
      <c r="D810" s="24" t="s">
        <v>25</v>
      </c>
      <c r="E810" s="24" t="s">
        <v>18594</v>
      </c>
      <c r="F810" s="58" t="s">
        <v>18609</v>
      </c>
      <c r="G810" s="85" t="s">
        <v>19395</v>
      </c>
      <c r="H810" s="85" t="s">
        <v>194</v>
      </c>
      <c r="I810" s="85" t="s">
        <v>3169</v>
      </c>
      <c r="J810" s="85" t="s">
        <v>18611</v>
      </c>
      <c r="K810" s="85" t="s">
        <v>31</v>
      </c>
      <c r="L810" s="107">
        <v>5</v>
      </c>
      <c r="M810" s="58">
        <f t="shared" si="36"/>
        <v>650</v>
      </c>
      <c r="N810" s="27"/>
      <c r="O810" s="24" t="s">
        <v>32</v>
      </c>
    </row>
    <row r="811" s="1" customFormat="1" customHeight="1" spans="1:15">
      <c r="A811" s="58">
        <v>806</v>
      </c>
      <c r="B811" s="24" t="s">
        <v>23</v>
      </c>
      <c r="C811" s="24" t="s">
        <v>24</v>
      </c>
      <c r="D811" s="24" t="s">
        <v>25</v>
      </c>
      <c r="E811" s="24" t="s">
        <v>18594</v>
      </c>
      <c r="F811" s="58" t="s">
        <v>18664</v>
      </c>
      <c r="G811" s="85" t="s">
        <v>19396</v>
      </c>
      <c r="H811" s="85" t="s">
        <v>194</v>
      </c>
      <c r="I811" s="85" t="s">
        <v>1683</v>
      </c>
      <c r="J811" s="85" t="s">
        <v>18666</v>
      </c>
      <c r="K811" s="85" t="s">
        <v>31</v>
      </c>
      <c r="L811" s="107">
        <v>3</v>
      </c>
      <c r="M811" s="58">
        <f t="shared" si="36"/>
        <v>390</v>
      </c>
      <c r="N811" s="27"/>
      <c r="O811" s="24" t="s">
        <v>32</v>
      </c>
    </row>
    <row r="812" s="1" customFormat="1" customHeight="1" spans="1:15">
      <c r="A812" s="58">
        <v>807</v>
      </c>
      <c r="B812" s="24" t="s">
        <v>23</v>
      </c>
      <c r="C812" s="24" t="s">
        <v>24</v>
      </c>
      <c r="D812" s="24" t="s">
        <v>25</v>
      </c>
      <c r="E812" s="24" t="s">
        <v>18594</v>
      </c>
      <c r="F812" s="58" t="s">
        <v>18664</v>
      </c>
      <c r="G812" s="85" t="s">
        <v>19397</v>
      </c>
      <c r="H812" s="85" t="s">
        <v>220</v>
      </c>
      <c r="I812" s="85" t="s">
        <v>3169</v>
      </c>
      <c r="J812" s="85" t="s">
        <v>18666</v>
      </c>
      <c r="K812" s="85" t="s">
        <v>31</v>
      </c>
      <c r="L812" s="107">
        <v>5</v>
      </c>
      <c r="M812" s="58">
        <f t="shared" si="36"/>
        <v>650</v>
      </c>
      <c r="N812" s="27"/>
      <c r="O812" s="24" t="s">
        <v>32</v>
      </c>
    </row>
    <row r="813" s="1" customFormat="1" customHeight="1" spans="1:15">
      <c r="A813" s="58">
        <v>808</v>
      </c>
      <c r="B813" s="24" t="s">
        <v>23</v>
      </c>
      <c r="C813" s="24" t="s">
        <v>24</v>
      </c>
      <c r="D813" s="24" t="s">
        <v>25</v>
      </c>
      <c r="E813" s="24" t="s">
        <v>18594</v>
      </c>
      <c r="F813" s="58" t="s">
        <v>18664</v>
      </c>
      <c r="G813" s="85" t="s">
        <v>19398</v>
      </c>
      <c r="H813" s="85" t="s">
        <v>194</v>
      </c>
      <c r="I813" s="85" t="s">
        <v>3164</v>
      </c>
      <c r="J813" s="85" t="s">
        <v>18666</v>
      </c>
      <c r="K813" s="85" t="s">
        <v>31</v>
      </c>
      <c r="L813" s="107">
        <v>4</v>
      </c>
      <c r="M813" s="58">
        <f t="shared" si="36"/>
        <v>520</v>
      </c>
      <c r="N813" s="27"/>
      <c r="O813" s="24" t="s">
        <v>32</v>
      </c>
    </row>
    <row r="814" s="1" customFormat="1" customHeight="1" spans="1:15">
      <c r="A814" s="58">
        <v>809</v>
      </c>
      <c r="B814" s="24" t="s">
        <v>23</v>
      </c>
      <c r="C814" s="24" t="s">
        <v>24</v>
      </c>
      <c r="D814" s="24" t="s">
        <v>25</v>
      </c>
      <c r="E814" s="24" t="s">
        <v>18594</v>
      </c>
      <c r="F814" s="58" t="s">
        <v>18664</v>
      </c>
      <c r="G814" s="85" t="s">
        <v>13356</v>
      </c>
      <c r="H814" s="85" t="s">
        <v>194</v>
      </c>
      <c r="I814" s="85" t="s">
        <v>3169</v>
      </c>
      <c r="J814" s="85" t="s">
        <v>18666</v>
      </c>
      <c r="K814" s="85" t="s">
        <v>31</v>
      </c>
      <c r="L814" s="107">
        <v>5</v>
      </c>
      <c r="M814" s="58">
        <f t="shared" si="36"/>
        <v>650</v>
      </c>
      <c r="N814" s="27"/>
      <c r="O814" s="24" t="s">
        <v>32</v>
      </c>
    </row>
    <row r="815" s="1" customFormat="1" customHeight="1" spans="1:15">
      <c r="A815" s="58">
        <v>810</v>
      </c>
      <c r="B815" s="24" t="s">
        <v>23</v>
      </c>
      <c r="C815" s="24" t="s">
        <v>24</v>
      </c>
      <c r="D815" s="24" t="s">
        <v>25</v>
      </c>
      <c r="E815" s="24" t="s">
        <v>18594</v>
      </c>
      <c r="F815" s="58" t="s">
        <v>18912</v>
      </c>
      <c r="G815" s="85" t="s">
        <v>19399</v>
      </c>
      <c r="H815" s="85" t="s">
        <v>194</v>
      </c>
      <c r="I815" s="85" t="s">
        <v>2203</v>
      </c>
      <c r="J815" s="85" t="s">
        <v>18914</v>
      </c>
      <c r="K815" s="85" t="s">
        <v>31</v>
      </c>
      <c r="L815" s="107">
        <v>4</v>
      </c>
      <c r="M815" s="58">
        <f t="shared" si="36"/>
        <v>520</v>
      </c>
      <c r="N815" s="27"/>
      <c r="O815" s="24" t="s">
        <v>32</v>
      </c>
    </row>
    <row r="816" s="1" customFormat="1" customHeight="1" spans="1:15">
      <c r="A816" s="58">
        <v>811</v>
      </c>
      <c r="B816" s="24" t="s">
        <v>23</v>
      </c>
      <c r="C816" s="24" t="s">
        <v>24</v>
      </c>
      <c r="D816" s="24" t="s">
        <v>25</v>
      </c>
      <c r="E816" s="24" t="s">
        <v>18594</v>
      </c>
      <c r="F816" s="58" t="s">
        <v>18609</v>
      </c>
      <c r="G816" s="85" t="s">
        <v>19400</v>
      </c>
      <c r="H816" s="85" t="s">
        <v>194</v>
      </c>
      <c r="I816" s="85" t="s">
        <v>2203</v>
      </c>
      <c r="J816" s="85" t="s">
        <v>18611</v>
      </c>
      <c r="K816" s="85" t="s">
        <v>31</v>
      </c>
      <c r="L816" s="107">
        <v>4</v>
      </c>
      <c r="M816" s="58">
        <f t="shared" si="36"/>
        <v>520</v>
      </c>
      <c r="N816" s="27"/>
      <c r="O816" s="24" t="s">
        <v>32</v>
      </c>
    </row>
    <row r="817" s="1" customFormat="1" customHeight="1" spans="1:15">
      <c r="A817" s="58">
        <v>812</v>
      </c>
      <c r="B817" s="24" t="s">
        <v>23</v>
      </c>
      <c r="C817" s="24" t="s">
        <v>24</v>
      </c>
      <c r="D817" s="24" t="s">
        <v>25</v>
      </c>
      <c r="E817" s="24" t="s">
        <v>18594</v>
      </c>
      <c r="F817" s="58" t="s">
        <v>18912</v>
      </c>
      <c r="G817" s="85" t="s">
        <v>19401</v>
      </c>
      <c r="H817" s="85" t="s">
        <v>18599</v>
      </c>
      <c r="I817" s="85" t="s">
        <v>3169</v>
      </c>
      <c r="J817" s="85" t="s">
        <v>18914</v>
      </c>
      <c r="K817" s="85" t="s">
        <v>31</v>
      </c>
      <c r="L817" s="107">
        <v>4</v>
      </c>
      <c r="M817" s="58">
        <f t="shared" si="36"/>
        <v>520</v>
      </c>
      <c r="N817" s="27"/>
      <c r="O817" s="24" t="s">
        <v>32</v>
      </c>
    </row>
    <row r="818" s="1" customFormat="1" customHeight="1" spans="1:15">
      <c r="A818" s="58">
        <v>813</v>
      </c>
      <c r="B818" s="24" t="s">
        <v>23</v>
      </c>
      <c r="C818" s="24" t="s">
        <v>24</v>
      </c>
      <c r="D818" s="24" t="s">
        <v>25</v>
      </c>
      <c r="E818" s="24" t="s">
        <v>18594</v>
      </c>
      <c r="F818" s="58" t="s">
        <v>18664</v>
      </c>
      <c r="G818" s="85" t="s">
        <v>19402</v>
      </c>
      <c r="H818" s="85" t="s">
        <v>220</v>
      </c>
      <c r="I818" s="85" t="s">
        <v>2605</v>
      </c>
      <c r="J818" s="85" t="s">
        <v>18666</v>
      </c>
      <c r="K818" s="85" t="s">
        <v>31</v>
      </c>
      <c r="L818" s="107">
        <v>2</v>
      </c>
      <c r="M818" s="58">
        <f t="shared" si="36"/>
        <v>260</v>
      </c>
      <c r="N818" s="27"/>
      <c r="O818" s="24" t="s">
        <v>32</v>
      </c>
    </row>
    <row r="819" s="1" customFormat="1" customHeight="1" spans="1:15">
      <c r="A819" s="58">
        <v>814</v>
      </c>
      <c r="B819" s="24" t="s">
        <v>23</v>
      </c>
      <c r="C819" s="24" t="s">
        <v>24</v>
      </c>
      <c r="D819" s="24" t="s">
        <v>25</v>
      </c>
      <c r="E819" s="24" t="s">
        <v>18594</v>
      </c>
      <c r="F819" s="58" t="s">
        <v>18664</v>
      </c>
      <c r="G819" s="85" t="s">
        <v>19403</v>
      </c>
      <c r="H819" s="85" t="s">
        <v>194</v>
      </c>
      <c r="I819" s="85" t="s">
        <v>3169</v>
      </c>
      <c r="J819" s="85" t="s">
        <v>18666</v>
      </c>
      <c r="K819" s="85" t="s">
        <v>31</v>
      </c>
      <c r="L819" s="107">
        <v>5</v>
      </c>
      <c r="M819" s="58">
        <f t="shared" si="36"/>
        <v>650</v>
      </c>
      <c r="N819" s="27"/>
      <c r="O819" s="24" t="s">
        <v>32</v>
      </c>
    </row>
    <row r="820" s="1" customFormat="1" customHeight="1" spans="1:15">
      <c r="A820" s="58">
        <v>815</v>
      </c>
      <c r="B820" s="24" t="s">
        <v>23</v>
      </c>
      <c r="C820" s="24" t="s">
        <v>24</v>
      </c>
      <c r="D820" s="24" t="s">
        <v>25</v>
      </c>
      <c r="E820" s="24" t="s">
        <v>18594</v>
      </c>
      <c r="F820" s="58" t="s">
        <v>18912</v>
      </c>
      <c r="G820" s="85" t="s">
        <v>19404</v>
      </c>
      <c r="H820" s="85" t="s">
        <v>18599</v>
      </c>
      <c r="I820" s="85" t="s">
        <v>2203</v>
      </c>
      <c r="J820" s="85" t="s">
        <v>18914</v>
      </c>
      <c r="K820" s="85" t="s">
        <v>31</v>
      </c>
      <c r="L820" s="107">
        <v>3</v>
      </c>
      <c r="M820" s="58">
        <f t="shared" si="36"/>
        <v>390</v>
      </c>
      <c r="N820" s="27"/>
      <c r="O820" s="24" t="s">
        <v>32</v>
      </c>
    </row>
    <row r="821" s="1" customFormat="1" customHeight="1" spans="1:15">
      <c r="A821" s="58">
        <v>816</v>
      </c>
      <c r="B821" s="24" t="s">
        <v>23</v>
      </c>
      <c r="C821" s="24" t="s">
        <v>24</v>
      </c>
      <c r="D821" s="24" t="s">
        <v>25</v>
      </c>
      <c r="E821" s="24" t="s">
        <v>18594</v>
      </c>
      <c r="F821" s="58" t="s">
        <v>18659</v>
      </c>
      <c r="G821" s="85" t="s">
        <v>19405</v>
      </c>
      <c r="H821" s="85" t="s">
        <v>194</v>
      </c>
      <c r="I821" s="85" t="s">
        <v>1683</v>
      </c>
      <c r="J821" s="85" t="s">
        <v>18661</v>
      </c>
      <c r="K821" s="85" t="s">
        <v>31</v>
      </c>
      <c r="L821" s="107">
        <v>3</v>
      </c>
      <c r="M821" s="58">
        <f t="shared" si="36"/>
        <v>390</v>
      </c>
      <c r="N821" s="27"/>
      <c r="O821" s="24" t="s">
        <v>32</v>
      </c>
    </row>
    <row r="822" s="1" customFormat="1" customHeight="1" spans="1:15">
      <c r="A822" s="58">
        <v>817</v>
      </c>
      <c r="B822" s="24" t="s">
        <v>23</v>
      </c>
      <c r="C822" s="24" t="s">
        <v>24</v>
      </c>
      <c r="D822" s="24" t="s">
        <v>25</v>
      </c>
      <c r="E822" s="24" t="s">
        <v>18594</v>
      </c>
      <c r="F822" s="58" t="s">
        <v>18912</v>
      </c>
      <c r="G822" s="85" t="s">
        <v>19406</v>
      </c>
      <c r="H822" s="85" t="s">
        <v>47</v>
      </c>
      <c r="I822" s="85" t="s">
        <v>2557</v>
      </c>
      <c r="J822" s="85" t="s">
        <v>18914</v>
      </c>
      <c r="K822" s="85" t="s">
        <v>31</v>
      </c>
      <c r="L822" s="107">
        <v>1</v>
      </c>
      <c r="M822" s="58">
        <f>L822*468</f>
        <v>468</v>
      </c>
      <c r="N822" s="27"/>
      <c r="O822" s="24" t="s">
        <v>32</v>
      </c>
    </row>
    <row r="823" s="1" customFormat="1" customHeight="1" spans="1:15">
      <c r="A823" s="58">
        <v>818</v>
      </c>
      <c r="B823" s="24" t="s">
        <v>23</v>
      </c>
      <c r="C823" s="24" t="s">
        <v>24</v>
      </c>
      <c r="D823" s="24" t="s">
        <v>25</v>
      </c>
      <c r="E823" s="24" t="s">
        <v>18594</v>
      </c>
      <c r="F823" s="58" t="s">
        <v>18912</v>
      </c>
      <c r="G823" s="85" t="s">
        <v>19241</v>
      </c>
      <c r="H823" s="85" t="s">
        <v>18599</v>
      </c>
      <c r="I823" s="85" t="s">
        <v>2605</v>
      </c>
      <c r="J823" s="85" t="s">
        <v>18914</v>
      </c>
      <c r="K823" s="85" t="s">
        <v>31</v>
      </c>
      <c r="L823" s="107">
        <v>2</v>
      </c>
      <c r="M823" s="58">
        <f>L823*130</f>
        <v>260</v>
      </c>
      <c r="N823" s="27"/>
      <c r="O823" s="24" t="s">
        <v>32</v>
      </c>
    </row>
    <row r="824" s="1" customFormat="1" customHeight="1" spans="1:15">
      <c r="A824" s="58">
        <v>819</v>
      </c>
      <c r="B824" s="24" t="s">
        <v>23</v>
      </c>
      <c r="C824" s="24" t="s">
        <v>24</v>
      </c>
      <c r="D824" s="24" t="s">
        <v>25</v>
      </c>
      <c r="E824" s="24" t="s">
        <v>18594</v>
      </c>
      <c r="F824" s="58" t="s">
        <v>18912</v>
      </c>
      <c r="G824" s="85" t="s">
        <v>19407</v>
      </c>
      <c r="H824" s="85" t="s">
        <v>18599</v>
      </c>
      <c r="I824" s="85" t="s">
        <v>2203</v>
      </c>
      <c r="J824" s="85" t="s">
        <v>18914</v>
      </c>
      <c r="K824" s="85" t="s">
        <v>31</v>
      </c>
      <c r="L824" s="107">
        <v>2</v>
      </c>
      <c r="M824" s="58">
        <f>L824*130</f>
        <v>260</v>
      </c>
      <c r="N824" s="27"/>
      <c r="O824" s="24" t="s">
        <v>32</v>
      </c>
    </row>
    <row r="825" s="1" customFormat="1" customHeight="1" spans="1:15">
      <c r="A825" s="58">
        <v>820</v>
      </c>
      <c r="B825" s="24" t="s">
        <v>23</v>
      </c>
      <c r="C825" s="24" t="s">
        <v>24</v>
      </c>
      <c r="D825" s="24" t="s">
        <v>25</v>
      </c>
      <c r="E825" s="24" t="s">
        <v>18594</v>
      </c>
      <c r="F825" s="58" t="s">
        <v>18912</v>
      </c>
      <c r="G825" s="85" t="s">
        <v>19408</v>
      </c>
      <c r="H825" s="85" t="s">
        <v>47</v>
      </c>
      <c r="I825" s="85" t="s">
        <v>2605</v>
      </c>
      <c r="J825" s="85" t="s">
        <v>18914</v>
      </c>
      <c r="K825" s="85" t="s">
        <v>31</v>
      </c>
      <c r="L825" s="107">
        <v>2</v>
      </c>
      <c r="M825" s="58">
        <f>L825*468</f>
        <v>936</v>
      </c>
      <c r="N825" s="27"/>
      <c r="O825" s="24" t="s">
        <v>32</v>
      </c>
    </row>
    <row r="826" s="1" customFormat="1" customHeight="1" spans="1:15">
      <c r="A826" s="58">
        <v>821</v>
      </c>
      <c r="B826" s="24" t="s">
        <v>23</v>
      </c>
      <c r="C826" s="24" t="s">
        <v>24</v>
      </c>
      <c r="D826" s="24" t="s">
        <v>25</v>
      </c>
      <c r="E826" s="24" t="s">
        <v>18594</v>
      </c>
      <c r="F826" s="58" t="s">
        <v>18609</v>
      </c>
      <c r="G826" s="85" t="s">
        <v>19409</v>
      </c>
      <c r="H826" s="85" t="s">
        <v>194</v>
      </c>
      <c r="I826" s="85" t="s">
        <v>3169</v>
      </c>
      <c r="J826" s="85" t="s">
        <v>18611</v>
      </c>
      <c r="K826" s="85" t="s">
        <v>31</v>
      </c>
      <c r="L826" s="107">
        <v>5</v>
      </c>
      <c r="M826" s="58">
        <f t="shared" ref="M826:M857" si="37">L826*130</f>
        <v>650</v>
      </c>
      <c r="N826" s="27"/>
      <c r="O826" s="24" t="s">
        <v>32</v>
      </c>
    </row>
    <row r="827" s="1" customFormat="1" customHeight="1" spans="1:15">
      <c r="A827" s="58">
        <v>822</v>
      </c>
      <c r="B827" s="24" t="s">
        <v>23</v>
      </c>
      <c r="C827" s="24" t="s">
        <v>24</v>
      </c>
      <c r="D827" s="24" t="s">
        <v>25</v>
      </c>
      <c r="E827" s="24" t="s">
        <v>18594</v>
      </c>
      <c r="F827" s="58" t="s">
        <v>18912</v>
      </c>
      <c r="G827" s="85" t="s">
        <v>19410</v>
      </c>
      <c r="H827" s="85" t="s">
        <v>18599</v>
      </c>
      <c r="I827" s="85" t="s">
        <v>2605</v>
      </c>
      <c r="J827" s="85" t="s">
        <v>18914</v>
      </c>
      <c r="K827" s="85" t="s">
        <v>31</v>
      </c>
      <c r="L827" s="107">
        <v>2</v>
      </c>
      <c r="M827" s="58">
        <f t="shared" si="37"/>
        <v>260</v>
      </c>
      <c r="N827" s="27"/>
      <c r="O827" s="24" t="s">
        <v>32</v>
      </c>
    </row>
    <row r="828" s="1" customFormat="1" customHeight="1" spans="1:15">
      <c r="A828" s="58">
        <v>823</v>
      </c>
      <c r="B828" s="24" t="s">
        <v>23</v>
      </c>
      <c r="C828" s="24" t="s">
        <v>24</v>
      </c>
      <c r="D828" s="24" t="s">
        <v>25</v>
      </c>
      <c r="E828" s="24" t="s">
        <v>18594</v>
      </c>
      <c r="F828" s="58" t="s">
        <v>18659</v>
      </c>
      <c r="G828" s="85" t="s">
        <v>19411</v>
      </c>
      <c r="H828" s="85" t="s">
        <v>194</v>
      </c>
      <c r="I828" s="85" t="s">
        <v>2203</v>
      </c>
      <c r="J828" s="85" t="s">
        <v>18661</v>
      </c>
      <c r="K828" s="85" t="s">
        <v>31</v>
      </c>
      <c r="L828" s="107">
        <v>4</v>
      </c>
      <c r="M828" s="58">
        <f t="shared" si="37"/>
        <v>520</v>
      </c>
      <c r="N828" s="27"/>
      <c r="O828" s="24" t="s">
        <v>32</v>
      </c>
    </row>
    <row r="829" s="1" customFormat="1" customHeight="1" spans="1:15">
      <c r="A829" s="58">
        <v>824</v>
      </c>
      <c r="B829" s="24" t="s">
        <v>23</v>
      </c>
      <c r="C829" s="24" t="s">
        <v>24</v>
      </c>
      <c r="D829" s="24" t="s">
        <v>25</v>
      </c>
      <c r="E829" s="24" t="s">
        <v>18594</v>
      </c>
      <c r="F829" s="58" t="s">
        <v>18609</v>
      </c>
      <c r="G829" s="85" t="s">
        <v>19412</v>
      </c>
      <c r="H829" s="85" t="s">
        <v>194</v>
      </c>
      <c r="I829" s="85" t="s">
        <v>3164</v>
      </c>
      <c r="J829" s="85" t="s">
        <v>18611</v>
      </c>
      <c r="K829" s="85" t="s">
        <v>31</v>
      </c>
      <c r="L829" s="107">
        <v>6</v>
      </c>
      <c r="M829" s="58">
        <f t="shared" si="37"/>
        <v>780</v>
      </c>
      <c r="N829" s="27"/>
      <c r="O829" s="24" t="s">
        <v>32</v>
      </c>
    </row>
    <row r="830" s="1" customFormat="1" customHeight="1" spans="1:15">
      <c r="A830" s="58">
        <v>825</v>
      </c>
      <c r="B830" s="24" t="s">
        <v>23</v>
      </c>
      <c r="C830" s="24" t="s">
        <v>24</v>
      </c>
      <c r="D830" s="24" t="s">
        <v>25</v>
      </c>
      <c r="E830" s="24" t="s">
        <v>18594</v>
      </c>
      <c r="F830" s="58" t="s">
        <v>18912</v>
      </c>
      <c r="G830" s="85" t="s">
        <v>19413</v>
      </c>
      <c r="H830" s="85" t="s">
        <v>18599</v>
      </c>
      <c r="I830" s="85" t="s">
        <v>2203</v>
      </c>
      <c r="J830" s="85" t="s">
        <v>18914</v>
      </c>
      <c r="K830" s="85" t="s">
        <v>31</v>
      </c>
      <c r="L830" s="107">
        <v>4</v>
      </c>
      <c r="M830" s="58">
        <f t="shared" si="37"/>
        <v>520</v>
      </c>
      <c r="N830" s="27"/>
      <c r="O830" s="24" t="s">
        <v>32</v>
      </c>
    </row>
    <row r="831" s="1" customFormat="1" customHeight="1" spans="1:15">
      <c r="A831" s="58">
        <v>826</v>
      </c>
      <c r="B831" s="24" t="s">
        <v>23</v>
      </c>
      <c r="C831" s="24" t="s">
        <v>24</v>
      </c>
      <c r="D831" s="24" t="s">
        <v>25</v>
      </c>
      <c r="E831" s="24" t="s">
        <v>18594</v>
      </c>
      <c r="F831" s="58" t="s">
        <v>18609</v>
      </c>
      <c r="G831" s="85" t="s">
        <v>19414</v>
      </c>
      <c r="H831" s="85" t="s">
        <v>194</v>
      </c>
      <c r="I831" s="85" t="s">
        <v>2203</v>
      </c>
      <c r="J831" s="85" t="s">
        <v>18611</v>
      </c>
      <c r="K831" s="85" t="s">
        <v>31</v>
      </c>
      <c r="L831" s="107">
        <v>4</v>
      </c>
      <c r="M831" s="58">
        <f t="shared" si="37"/>
        <v>520</v>
      </c>
      <c r="N831" s="27"/>
      <c r="O831" s="24" t="s">
        <v>32</v>
      </c>
    </row>
    <row r="832" s="1" customFormat="1" customHeight="1" spans="1:15">
      <c r="A832" s="58">
        <v>827</v>
      </c>
      <c r="B832" s="24" t="s">
        <v>23</v>
      </c>
      <c r="C832" s="24" t="s">
        <v>24</v>
      </c>
      <c r="D832" s="24" t="s">
        <v>25</v>
      </c>
      <c r="E832" s="24" t="s">
        <v>18594</v>
      </c>
      <c r="F832" s="58" t="s">
        <v>18609</v>
      </c>
      <c r="G832" s="85" t="s">
        <v>19415</v>
      </c>
      <c r="H832" s="85" t="s">
        <v>194</v>
      </c>
      <c r="I832" s="85" t="s">
        <v>2203</v>
      </c>
      <c r="J832" s="85" t="s">
        <v>18611</v>
      </c>
      <c r="K832" s="85" t="s">
        <v>31</v>
      </c>
      <c r="L832" s="107">
        <v>4</v>
      </c>
      <c r="M832" s="58">
        <f t="shared" si="37"/>
        <v>520</v>
      </c>
      <c r="N832" s="27"/>
      <c r="O832" s="24" t="s">
        <v>32</v>
      </c>
    </row>
    <row r="833" s="1" customFormat="1" customHeight="1" spans="1:15">
      <c r="A833" s="58">
        <v>828</v>
      </c>
      <c r="B833" s="24" t="s">
        <v>23</v>
      </c>
      <c r="C833" s="24" t="s">
        <v>24</v>
      </c>
      <c r="D833" s="24" t="s">
        <v>25</v>
      </c>
      <c r="E833" s="24" t="s">
        <v>18594</v>
      </c>
      <c r="F833" s="58" t="s">
        <v>18609</v>
      </c>
      <c r="G833" s="85" t="s">
        <v>19416</v>
      </c>
      <c r="H833" s="85" t="s">
        <v>194</v>
      </c>
      <c r="I833" s="85" t="s">
        <v>2203</v>
      </c>
      <c r="J833" s="85" t="s">
        <v>18611</v>
      </c>
      <c r="K833" s="85" t="s">
        <v>31</v>
      </c>
      <c r="L833" s="107">
        <v>4</v>
      </c>
      <c r="M833" s="58">
        <f t="shared" si="37"/>
        <v>520</v>
      </c>
      <c r="N833" s="27"/>
      <c r="O833" s="24" t="s">
        <v>32</v>
      </c>
    </row>
    <row r="834" s="1" customFormat="1" customHeight="1" spans="1:15">
      <c r="A834" s="58">
        <v>829</v>
      </c>
      <c r="B834" s="24" t="s">
        <v>23</v>
      </c>
      <c r="C834" s="24" t="s">
        <v>24</v>
      </c>
      <c r="D834" s="24" t="s">
        <v>25</v>
      </c>
      <c r="E834" s="24" t="s">
        <v>18594</v>
      </c>
      <c r="F834" s="58" t="s">
        <v>18609</v>
      </c>
      <c r="G834" s="85" t="s">
        <v>19417</v>
      </c>
      <c r="H834" s="85" t="s">
        <v>194</v>
      </c>
      <c r="I834" s="85" t="s">
        <v>3169</v>
      </c>
      <c r="J834" s="85" t="s">
        <v>18611</v>
      </c>
      <c r="K834" s="85" t="s">
        <v>31</v>
      </c>
      <c r="L834" s="107">
        <v>5</v>
      </c>
      <c r="M834" s="58">
        <f t="shared" si="37"/>
        <v>650</v>
      </c>
      <c r="N834" s="27"/>
      <c r="O834" s="24" t="s">
        <v>32</v>
      </c>
    </row>
    <row r="835" s="1" customFormat="1" customHeight="1" spans="1:15">
      <c r="A835" s="58">
        <v>830</v>
      </c>
      <c r="B835" s="24" t="s">
        <v>23</v>
      </c>
      <c r="C835" s="24" t="s">
        <v>24</v>
      </c>
      <c r="D835" s="24" t="s">
        <v>25</v>
      </c>
      <c r="E835" s="24" t="s">
        <v>18594</v>
      </c>
      <c r="F835" s="58" t="s">
        <v>18659</v>
      </c>
      <c r="G835" s="85" t="s">
        <v>19418</v>
      </c>
      <c r="H835" s="85" t="s">
        <v>194</v>
      </c>
      <c r="I835" s="85" t="s">
        <v>2203</v>
      </c>
      <c r="J835" s="85" t="s">
        <v>18661</v>
      </c>
      <c r="K835" s="85" t="s">
        <v>31</v>
      </c>
      <c r="L835" s="107">
        <v>4</v>
      </c>
      <c r="M835" s="58">
        <f t="shared" si="37"/>
        <v>520</v>
      </c>
      <c r="N835" s="27"/>
      <c r="O835" s="24" t="s">
        <v>32</v>
      </c>
    </row>
    <row r="836" s="1" customFormat="1" customHeight="1" spans="1:15">
      <c r="A836" s="58">
        <v>831</v>
      </c>
      <c r="B836" s="24" t="s">
        <v>23</v>
      </c>
      <c r="C836" s="24" t="s">
        <v>24</v>
      </c>
      <c r="D836" s="24" t="s">
        <v>25</v>
      </c>
      <c r="E836" s="24" t="s">
        <v>18594</v>
      </c>
      <c r="F836" s="58" t="s">
        <v>18609</v>
      </c>
      <c r="G836" s="85" t="s">
        <v>19419</v>
      </c>
      <c r="H836" s="85" t="s">
        <v>194</v>
      </c>
      <c r="I836" s="85" t="s">
        <v>1683</v>
      </c>
      <c r="J836" s="85" t="s">
        <v>18611</v>
      </c>
      <c r="K836" s="85" t="s">
        <v>31</v>
      </c>
      <c r="L836" s="107">
        <v>3</v>
      </c>
      <c r="M836" s="58">
        <f t="shared" si="37"/>
        <v>390</v>
      </c>
      <c r="N836" s="27"/>
      <c r="O836" s="24" t="s">
        <v>32</v>
      </c>
    </row>
    <row r="837" s="1" customFormat="1" customHeight="1" spans="1:15">
      <c r="A837" s="58">
        <v>832</v>
      </c>
      <c r="B837" s="24" t="s">
        <v>23</v>
      </c>
      <c r="C837" s="24" t="s">
        <v>24</v>
      </c>
      <c r="D837" s="24" t="s">
        <v>25</v>
      </c>
      <c r="E837" s="24" t="s">
        <v>18594</v>
      </c>
      <c r="F837" s="58" t="s">
        <v>18609</v>
      </c>
      <c r="G837" s="85" t="s">
        <v>19420</v>
      </c>
      <c r="H837" s="85" t="s">
        <v>194</v>
      </c>
      <c r="I837" s="85" t="s">
        <v>2605</v>
      </c>
      <c r="J837" s="85" t="s">
        <v>18611</v>
      </c>
      <c r="K837" s="85" t="s">
        <v>31</v>
      </c>
      <c r="L837" s="107">
        <v>2</v>
      </c>
      <c r="M837" s="58">
        <f t="shared" si="37"/>
        <v>260</v>
      </c>
      <c r="N837" s="27"/>
      <c r="O837" s="24" t="s">
        <v>32</v>
      </c>
    </row>
    <row r="838" s="1" customFormat="1" customHeight="1" spans="1:15">
      <c r="A838" s="58">
        <v>833</v>
      </c>
      <c r="B838" s="24" t="s">
        <v>23</v>
      </c>
      <c r="C838" s="24" t="s">
        <v>24</v>
      </c>
      <c r="D838" s="24" t="s">
        <v>25</v>
      </c>
      <c r="E838" s="24" t="s">
        <v>18594</v>
      </c>
      <c r="F838" s="58" t="s">
        <v>18912</v>
      </c>
      <c r="G838" s="85" t="s">
        <v>19421</v>
      </c>
      <c r="H838" s="85" t="s">
        <v>18599</v>
      </c>
      <c r="I838" s="85" t="s">
        <v>2203</v>
      </c>
      <c r="J838" s="85" t="s">
        <v>18914</v>
      </c>
      <c r="K838" s="85" t="s">
        <v>31</v>
      </c>
      <c r="L838" s="107">
        <v>3</v>
      </c>
      <c r="M838" s="58">
        <f t="shared" si="37"/>
        <v>390</v>
      </c>
      <c r="N838" s="27"/>
      <c r="O838" s="24" t="s">
        <v>32</v>
      </c>
    </row>
    <row r="839" s="1" customFormat="1" customHeight="1" spans="1:15">
      <c r="A839" s="58">
        <v>834</v>
      </c>
      <c r="B839" s="24" t="s">
        <v>23</v>
      </c>
      <c r="C839" s="24" t="s">
        <v>24</v>
      </c>
      <c r="D839" s="24" t="s">
        <v>25</v>
      </c>
      <c r="E839" s="24" t="s">
        <v>18594</v>
      </c>
      <c r="F839" s="58" t="s">
        <v>18609</v>
      </c>
      <c r="G839" s="85" t="s">
        <v>19422</v>
      </c>
      <c r="H839" s="85" t="s">
        <v>194</v>
      </c>
      <c r="I839" s="85" t="s">
        <v>1683</v>
      </c>
      <c r="J839" s="85" t="s">
        <v>18611</v>
      </c>
      <c r="K839" s="85" t="s">
        <v>31</v>
      </c>
      <c r="L839" s="107">
        <v>3</v>
      </c>
      <c r="M839" s="58">
        <f t="shared" si="37"/>
        <v>390</v>
      </c>
      <c r="N839" s="27"/>
      <c r="O839" s="24" t="s">
        <v>32</v>
      </c>
    </row>
    <row r="840" s="1" customFormat="1" customHeight="1" spans="1:15">
      <c r="A840" s="58">
        <v>835</v>
      </c>
      <c r="B840" s="24" t="s">
        <v>23</v>
      </c>
      <c r="C840" s="24" t="s">
        <v>24</v>
      </c>
      <c r="D840" s="24" t="s">
        <v>25</v>
      </c>
      <c r="E840" s="24" t="s">
        <v>18594</v>
      </c>
      <c r="F840" s="58" t="s">
        <v>18609</v>
      </c>
      <c r="G840" s="85" t="s">
        <v>19423</v>
      </c>
      <c r="H840" s="85" t="s">
        <v>194</v>
      </c>
      <c r="I840" s="85" t="s">
        <v>3169</v>
      </c>
      <c r="J840" s="85" t="s">
        <v>18611</v>
      </c>
      <c r="K840" s="85" t="s">
        <v>31</v>
      </c>
      <c r="L840" s="107">
        <v>5</v>
      </c>
      <c r="M840" s="58">
        <f t="shared" si="37"/>
        <v>650</v>
      </c>
      <c r="N840" s="27"/>
      <c r="O840" s="24" t="s">
        <v>32</v>
      </c>
    </row>
    <row r="841" s="1" customFormat="1" customHeight="1" spans="1:15">
      <c r="A841" s="58">
        <v>836</v>
      </c>
      <c r="B841" s="24" t="s">
        <v>23</v>
      </c>
      <c r="C841" s="24" t="s">
        <v>24</v>
      </c>
      <c r="D841" s="24" t="s">
        <v>25</v>
      </c>
      <c r="E841" s="24" t="s">
        <v>18594</v>
      </c>
      <c r="F841" s="58" t="s">
        <v>18609</v>
      </c>
      <c r="G841" s="85" t="s">
        <v>19424</v>
      </c>
      <c r="H841" s="85" t="s">
        <v>194</v>
      </c>
      <c r="I841" s="85" t="s">
        <v>2203</v>
      </c>
      <c r="J841" s="85" t="s">
        <v>18611</v>
      </c>
      <c r="K841" s="85" t="s">
        <v>31</v>
      </c>
      <c r="L841" s="107">
        <v>4</v>
      </c>
      <c r="M841" s="58">
        <f t="shared" si="37"/>
        <v>520</v>
      </c>
      <c r="N841" s="27"/>
      <c r="O841" s="24" t="s">
        <v>32</v>
      </c>
    </row>
    <row r="842" s="1" customFormat="1" customHeight="1" spans="1:15">
      <c r="A842" s="58">
        <v>837</v>
      </c>
      <c r="B842" s="24" t="s">
        <v>23</v>
      </c>
      <c r="C842" s="24" t="s">
        <v>24</v>
      </c>
      <c r="D842" s="24" t="s">
        <v>25</v>
      </c>
      <c r="E842" s="24" t="s">
        <v>18594</v>
      </c>
      <c r="F842" s="58" t="s">
        <v>18912</v>
      </c>
      <c r="G842" s="85" t="s">
        <v>19425</v>
      </c>
      <c r="H842" s="85" t="s">
        <v>18599</v>
      </c>
      <c r="I842" s="85" t="s">
        <v>3169</v>
      </c>
      <c r="J842" s="85" t="s">
        <v>18914</v>
      </c>
      <c r="K842" s="85" t="s">
        <v>31</v>
      </c>
      <c r="L842" s="107">
        <v>2</v>
      </c>
      <c r="M842" s="58">
        <f t="shared" si="37"/>
        <v>260</v>
      </c>
      <c r="N842" s="27"/>
      <c r="O842" s="24" t="s">
        <v>32</v>
      </c>
    </row>
    <row r="843" s="1" customFormat="1" customHeight="1" spans="1:15">
      <c r="A843" s="58">
        <v>838</v>
      </c>
      <c r="B843" s="24" t="s">
        <v>23</v>
      </c>
      <c r="C843" s="24" t="s">
        <v>24</v>
      </c>
      <c r="D843" s="24" t="s">
        <v>25</v>
      </c>
      <c r="E843" s="24" t="s">
        <v>18594</v>
      </c>
      <c r="F843" s="58" t="s">
        <v>18659</v>
      </c>
      <c r="G843" s="85" t="s">
        <v>19426</v>
      </c>
      <c r="H843" s="85" t="s">
        <v>194</v>
      </c>
      <c r="I843" s="85" t="s">
        <v>1683</v>
      </c>
      <c r="J843" s="85" t="s">
        <v>18661</v>
      </c>
      <c r="K843" s="85" t="s">
        <v>31</v>
      </c>
      <c r="L843" s="107">
        <v>3</v>
      </c>
      <c r="M843" s="58">
        <f t="shared" si="37"/>
        <v>390</v>
      </c>
      <c r="N843" s="27"/>
      <c r="O843" s="24" t="s">
        <v>32</v>
      </c>
    </row>
    <row r="844" s="1" customFormat="1" customHeight="1" spans="1:15">
      <c r="A844" s="58">
        <v>839</v>
      </c>
      <c r="B844" s="63" t="s">
        <v>23</v>
      </c>
      <c r="C844" s="58" t="s">
        <v>24</v>
      </c>
      <c r="D844" s="58" t="s">
        <v>25</v>
      </c>
      <c r="E844" s="58" t="s">
        <v>18594</v>
      </c>
      <c r="F844" s="58" t="s">
        <v>18609</v>
      </c>
      <c r="G844" s="93" t="s">
        <v>19427</v>
      </c>
      <c r="H844" s="93" t="s">
        <v>194</v>
      </c>
      <c r="I844" s="93" t="s">
        <v>3158</v>
      </c>
      <c r="J844" s="93" t="s">
        <v>18611</v>
      </c>
      <c r="K844" s="93" t="s">
        <v>31</v>
      </c>
      <c r="L844" s="108">
        <v>7</v>
      </c>
      <c r="M844" s="58">
        <f t="shared" si="37"/>
        <v>910</v>
      </c>
      <c r="N844" s="27"/>
      <c r="O844" s="24" t="s">
        <v>32</v>
      </c>
    </row>
    <row r="845" s="1" customFormat="1" customHeight="1" spans="1:15">
      <c r="A845" s="58">
        <v>840</v>
      </c>
      <c r="B845" s="58" t="s">
        <v>23</v>
      </c>
      <c r="C845" s="58" t="s">
        <v>24</v>
      </c>
      <c r="D845" s="58" t="s">
        <v>25</v>
      </c>
      <c r="E845" s="58" t="s">
        <v>18594</v>
      </c>
      <c r="F845" s="58" t="s">
        <v>18609</v>
      </c>
      <c r="G845" s="93" t="s">
        <v>19428</v>
      </c>
      <c r="H845" s="93" t="s">
        <v>194</v>
      </c>
      <c r="I845" s="93" t="s">
        <v>2203</v>
      </c>
      <c r="J845" s="93" t="s">
        <v>18611</v>
      </c>
      <c r="K845" s="93" t="s">
        <v>31</v>
      </c>
      <c r="L845" s="108">
        <v>4</v>
      </c>
      <c r="M845" s="58">
        <f t="shared" si="37"/>
        <v>520</v>
      </c>
      <c r="N845" s="27"/>
      <c r="O845" s="24" t="s">
        <v>32</v>
      </c>
    </row>
    <row r="846" s="1" customFormat="1" customHeight="1" spans="1:15">
      <c r="A846" s="58">
        <v>841</v>
      </c>
      <c r="B846" s="58" t="s">
        <v>23</v>
      </c>
      <c r="C846" s="58" t="s">
        <v>24</v>
      </c>
      <c r="D846" s="58" t="s">
        <v>25</v>
      </c>
      <c r="E846" s="58" t="s">
        <v>18594</v>
      </c>
      <c r="F846" s="58" t="s">
        <v>18609</v>
      </c>
      <c r="G846" s="93" t="s">
        <v>19429</v>
      </c>
      <c r="H846" s="93" t="s">
        <v>194</v>
      </c>
      <c r="I846" s="93" t="s">
        <v>3169</v>
      </c>
      <c r="J846" s="93" t="s">
        <v>18611</v>
      </c>
      <c r="K846" s="93" t="s">
        <v>31</v>
      </c>
      <c r="L846" s="108">
        <v>5</v>
      </c>
      <c r="M846" s="58">
        <f t="shared" si="37"/>
        <v>650</v>
      </c>
      <c r="N846" s="27"/>
      <c r="O846" s="24" t="s">
        <v>32</v>
      </c>
    </row>
    <row r="847" s="1" customFormat="1" customHeight="1" spans="1:15">
      <c r="A847" s="58">
        <v>842</v>
      </c>
      <c r="B847" s="58" t="s">
        <v>23</v>
      </c>
      <c r="C847" s="58" t="s">
        <v>24</v>
      </c>
      <c r="D847" s="58" t="s">
        <v>25</v>
      </c>
      <c r="E847" s="58" t="s">
        <v>18594</v>
      </c>
      <c r="F847" s="58" t="s">
        <v>18659</v>
      </c>
      <c r="G847" s="93" t="s">
        <v>19430</v>
      </c>
      <c r="H847" s="93" t="s">
        <v>194</v>
      </c>
      <c r="I847" s="93" t="s">
        <v>2203</v>
      </c>
      <c r="J847" s="93" t="s">
        <v>18661</v>
      </c>
      <c r="K847" s="93" t="s">
        <v>31</v>
      </c>
      <c r="L847" s="108">
        <v>4</v>
      </c>
      <c r="M847" s="58">
        <f t="shared" si="37"/>
        <v>520</v>
      </c>
      <c r="N847" s="27"/>
      <c r="O847" s="24" t="s">
        <v>32</v>
      </c>
    </row>
    <row r="848" s="1" customFormat="1" customHeight="1" spans="1:15">
      <c r="A848" s="58">
        <v>843</v>
      </c>
      <c r="B848" s="58" t="s">
        <v>23</v>
      </c>
      <c r="C848" s="58" t="s">
        <v>24</v>
      </c>
      <c r="D848" s="58" t="s">
        <v>25</v>
      </c>
      <c r="E848" s="58" t="s">
        <v>18594</v>
      </c>
      <c r="F848" s="58" t="s">
        <v>18609</v>
      </c>
      <c r="G848" s="93" t="s">
        <v>1645</v>
      </c>
      <c r="H848" s="93" t="s">
        <v>194</v>
      </c>
      <c r="I848" s="93" t="s">
        <v>2203</v>
      </c>
      <c r="J848" s="93" t="s">
        <v>18611</v>
      </c>
      <c r="K848" s="93" t="s">
        <v>31</v>
      </c>
      <c r="L848" s="108">
        <v>4</v>
      </c>
      <c r="M848" s="58">
        <f t="shared" si="37"/>
        <v>520</v>
      </c>
      <c r="N848" s="27"/>
      <c r="O848" s="24" t="s">
        <v>32</v>
      </c>
    </row>
    <row r="849" s="1" customFormat="1" customHeight="1" spans="1:15">
      <c r="A849" s="58">
        <v>844</v>
      </c>
      <c r="B849" s="58" t="s">
        <v>23</v>
      </c>
      <c r="C849" s="58" t="s">
        <v>24</v>
      </c>
      <c r="D849" s="58" t="s">
        <v>25</v>
      </c>
      <c r="E849" s="58" t="s">
        <v>18594</v>
      </c>
      <c r="F849" s="58" t="s">
        <v>18609</v>
      </c>
      <c r="G849" s="93" t="s">
        <v>19431</v>
      </c>
      <c r="H849" s="93" t="s">
        <v>194</v>
      </c>
      <c r="I849" s="93" t="s">
        <v>3169</v>
      </c>
      <c r="J849" s="93" t="s">
        <v>18611</v>
      </c>
      <c r="K849" s="93" t="s">
        <v>31</v>
      </c>
      <c r="L849" s="108">
        <v>4</v>
      </c>
      <c r="M849" s="58">
        <f t="shared" si="37"/>
        <v>520</v>
      </c>
      <c r="N849" s="27"/>
      <c r="O849" s="24" t="s">
        <v>32</v>
      </c>
    </row>
    <row r="850" s="1" customFormat="1" customHeight="1" spans="1:15">
      <c r="A850" s="58">
        <v>845</v>
      </c>
      <c r="B850" s="58" t="s">
        <v>23</v>
      </c>
      <c r="C850" s="58" t="s">
        <v>24</v>
      </c>
      <c r="D850" s="58" t="s">
        <v>25</v>
      </c>
      <c r="E850" s="58" t="s">
        <v>18594</v>
      </c>
      <c r="F850" s="58" t="s">
        <v>18609</v>
      </c>
      <c r="G850" s="93" t="s">
        <v>19432</v>
      </c>
      <c r="H850" s="93" t="s">
        <v>194</v>
      </c>
      <c r="I850" s="93" t="s">
        <v>3169</v>
      </c>
      <c r="J850" s="93" t="s">
        <v>18611</v>
      </c>
      <c r="K850" s="93" t="s">
        <v>31</v>
      </c>
      <c r="L850" s="108">
        <v>4</v>
      </c>
      <c r="M850" s="58">
        <f t="shared" si="37"/>
        <v>520</v>
      </c>
      <c r="N850" s="27"/>
      <c r="O850" s="24" t="s">
        <v>32</v>
      </c>
    </row>
    <row r="851" s="1" customFormat="1" customHeight="1" spans="1:15">
      <c r="A851" s="58">
        <v>846</v>
      </c>
      <c r="B851" s="58" t="s">
        <v>23</v>
      </c>
      <c r="C851" s="58" t="s">
        <v>24</v>
      </c>
      <c r="D851" s="58" t="s">
        <v>25</v>
      </c>
      <c r="E851" s="58" t="s">
        <v>18594</v>
      </c>
      <c r="F851" s="58" t="s">
        <v>18659</v>
      </c>
      <c r="G851" s="93" t="s">
        <v>19433</v>
      </c>
      <c r="H851" s="93" t="s">
        <v>18599</v>
      </c>
      <c r="I851" s="93" t="s">
        <v>3169</v>
      </c>
      <c r="J851" s="93" t="s">
        <v>18661</v>
      </c>
      <c r="K851" s="93" t="s">
        <v>31</v>
      </c>
      <c r="L851" s="108">
        <v>5</v>
      </c>
      <c r="M851" s="58">
        <f t="shared" si="37"/>
        <v>650</v>
      </c>
      <c r="N851" s="104" t="s">
        <v>9991</v>
      </c>
      <c r="O851" s="24" t="s">
        <v>32</v>
      </c>
    </row>
    <row r="852" s="1" customFormat="1" customHeight="1" spans="1:15">
      <c r="A852" s="58">
        <v>847</v>
      </c>
      <c r="B852" s="58" t="s">
        <v>23</v>
      </c>
      <c r="C852" s="58" t="s">
        <v>24</v>
      </c>
      <c r="D852" s="58" t="s">
        <v>25</v>
      </c>
      <c r="E852" s="58" t="s">
        <v>18594</v>
      </c>
      <c r="F852" s="58" t="s">
        <v>18659</v>
      </c>
      <c r="G852" s="93" t="s">
        <v>19434</v>
      </c>
      <c r="H852" s="93" t="s">
        <v>194</v>
      </c>
      <c r="I852" s="93" t="s">
        <v>3164</v>
      </c>
      <c r="J852" s="93" t="s">
        <v>18661</v>
      </c>
      <c r="K852" s="93" t="s">
        <v>31</v>
      </c>
      <c r="L852" s="108">
        <v>6</v>
      </c>
      <c r="M852" s="58">
        <f t="shared" si="37"/>
        <v>780</v>
      </c>
      <c r="N852" s="27"/>
      <c r="O852" s="24" t="s">
        <v>32</v>
      </c>
    </row>
    <row r="853" s="1" customFormat="1" customHeight="1" spans="1:15">
      <c r="A853" s="58">
        <v>848</v>
      </c>
      <c r="B853" s="58" t="s">
        <v>23</v>
      </c>
      <c r="C853" s="58" t="s">
        <v>24</v>
      </c>
      <c r="D853" s="58" t="s">
        <v>25</v>
      </c>
      <c r="E853" s="58" t="s">
        <v>18594</v>
      </c>
      <c r="F853" s="58" t="s">
        <v>18659</v>
      </c>
      <c r="G853" s="93" t="s">
        <v>19435</v>
      </c>
      <c r="H853" s="93" t="s">
        <v>194</v>
      </c>
      <c r="I853" s="93" t="s">
        <v>2203</v>
      </c>
      <c r="J853" s="93" t="s">
        <v>18661</v>
      </c>
      <c r="K853" s="93" t="s">
        <v>31</v>
      </c>
      <c r="L853" s="108">
        <v>4</v>
      </c>
      <c r="M853" s="58">
        <f t="shared" si="37"/>
        <v>520</v>
      </c>
      <c r="N853" s="27"/>
      <c r="O853" s="24" t="s">
        <v>32</v>
      </c>
    </row>
    <row r="854" s="1" customFormat="1" customHeight="1" spans="1:15">
      <c r="A854" s="58">
        <v>849</v>
      </c>
      <c r="B854" s="58" t="s">
        <v>23</v>
      </c>
      <c r="C854" s="58" t="s">
        <v>24</v>
      </c>
      <c r="D854" s="58" t="s">
        <v>25</v>
      </c>
      <c r="E854" s="58" t="s">
        <v>18594</v>
      </c>
      <c r="F854" s="58" t="s">
        <v>18609</v>
      </c>
      <c r="G854" s="93" t="s">
        <v>19436</v>
      </c>
      <c r="H854" s="93" t="s">
        <v>194</v>
      </c>
      <c r="I854" s="93" t="s">
        <v>2203</v>
      </c>
      <c r="J854" s="93" t="s">
        <v>18611</v>
      </c>
      <c r="K854" s="93" t="s">
        <v>31</v>
      </c>
      <c r="L854" s="108">
        <v>4</v>
      </c>
      <c r="M854" s="58">
        <f t="shared" si="37"/>
        <v>520</v>
      </c>
      <c r="N854" s="104"/>
      <c r="O854" s="24" t="s">
        <v>32</v>
      </c>
    </row>
    <row r="855" s="1" customFormat="1" customHeight="1" spans="1:15">
      <c r="A855" s="58">
        <v>850</v>
      </c>
      <c r="B855" s="58" t="s">
        <v>23</v>
      </c>
      <c r="C855" s="58" t="s">
        <v>24</v>
      </c>
      <c r="D855" s="58" t="s">
        <v>25</v>
      </c>
      <c r="E855" s="58" t="s">
        <v>18594</v>
      </c>
      <c r="F855" s="58" t="s">
        <v>18659</v>
      </c>
      <c r="G855" s="93" t="s">
        <v>19437</v>
      </c>
      <c r="H855" s="93" t="s">
        <v>18599</v>
      </c>
      <c r="I855" s="93" t="s">
        <v>2203</v>
      </c>
      <c r="J855" s="93" t="s">
        <v>18661</v>
      </c>
      <c r="K855" s="93" t="s">
        <v>31</v>
      </c>
      <c r="L855" s="108">
        <v>4</v>
      </c>
      <c r="M855" s="58">
        <f t="shared" si="37"/>
        <v>520</v>
      </c>
      <c r="N855" s="27"/>
      <c r="O855" s="24" t="s">
        <v>32</v>
      </c>
    </row>
    <row r="856" s="1" customFormat="1" customHeight="1" spans="1:15">
      <c r="A856" s="58">
        <v>851</v>
      </c>
      <c r="B856" s="58" t="s">
        <v>23</v>
      </c>
      <c r="C856" s="58" t="s">
        <v>24</v>
      </c>
      <c r="D856" s="58" t="s">
        <v>25</v>
      </c>
      <c r="E856" s="58" t="s">
        <v>18594</v>
      </c>
      <c r="F856" s="58" t="s">
        <v>18659</v>
      </c>
      <c r="G856" s="93" t="s">
        <v>19438</v>
      </c>
      <c r="H856" s="93" t="s">
        <v>194</v>
      </c>
      <c r="I856" s="93" t="s">
        <v>3169</v>
      </c>
      <c r="J856" s="93" t="s">
        <v>18661</v>
      </c>
      <c r="K856" s="93" t="s">
        <v>31</v>
      </c>
      <c r="L856" s="108">
        <v>5</v>
      </c>
      <c r="M856" s="58">
        <f t="shared" si="37"/>
        <v>650</v>
      </c>
      <c r="N856" s="27"/>
      <c r="O856" s="24" t="s">
        <v>32</v>
      </c>
    </row>
    <row r="857" s="1" customFormat="1" customHeight="1" spans="1:15">
      <c r="A857" s="58">
        <v>852</v>
      </c>
      <c r="B857" s="58" t="s">
        <v>23</v>
      </c>
      <c r="C857" s="58" t="s">
        <v>24</v>
      </c>
      <c r="D857" s="58" t="s">
        <v>25</v>
      </c>
      <c r="E857" s="58" t="s">
        <v>18594</v>
      </c>
      <c r="F857" s="58" t="s">
        <v>18659</v>
      </c>
      <c r="G857" s="93" t="s">
        <v>11185</v>
      </c>
      <c r="H857" s="93" t="s">
        <v>194</v>
      </c>
      <c r="I857" s="93" t="s">
        <v>2203</v>
      </c>
      <c r="J857" s="93" t="s">
        <v>18661</v>
      </c>
      <c r="K857" s="93" t="s">
        <v>31</v>
      </c>
      <c r="L857" s="108">
        <v>4</v>
      </c>
      <c r="M857" s="58">
        <f t="shared" si="37"/>
        <v>520</v>
      </c>
      <c r="N857" s="27"/>
      <c r="O857" s="24" t="s">
        <v>32</v>
      </c>
    </row>
    <row r="858" s="1" customFormat="1" customHeight="1" spans="1:15">
      <c r="A858" s="58">
        <v>853</v>
      </c>
      <c r="B858" s="58" t="s">
        <v>23</v>
      </c>
      <c r="C858" s="58" t="s">
        <v>24</v>
      </c>
      <c r="D858" s="58" t="s">
        <v>25</v>
      </c>
      <c r="E858" s="58" t="s">
        <v>18594</v>
      </c>
      <c r="F858" s="58" t="s">
        <v>18659</v>
      </c>
      <c r="G858" s="93" t="s">
        <v>19439</v>
      </c>
      <c r="H858" s="93" t="s">
        <v>194</v>
      </c>
      <c r="I858" s="93" t="s">
        <v>2605</v>
      </c>
      <c r="J858" s="93" t="s">
        <v>18661</v>
      </c>
      <c r="K858" s="93" t="s">
        <v>31</v>
      </c>
      <c r="L858" s="108">
        <v>2</v>
      </c>
      <c r="M858" s="58">
        <f t="shared" ref="M858:M889" si="38">L858*130</f>
        <v>260</v>
      </c>
      <c r="N858" s="27"/>
      <c r="O858" s="24" t="s">
        <v>32</v>
      </c>
    </row>
    <row r="859" s="1" customFormat="1" customHeight="1" spans="1:15">
      <c r="A859" s="58">
        <v>854</v>
      </c>
      <c r="B859" s="58" t="s">
        <v>23</v>
      </c>
      <c r="C859" s="58" t="s">
        <v>24</v>
      </c>
      <c r="D859" s="58" t="s">
        <v>25</v>
      </c>
      <c r="E859" s="58" t="s">
        <v>18594</v>
      </c>
      <c r="F859" s="58" t="s">
        <v>18659</v>
      </c>
      <c r="G859" s="93" t="s">
        <v>19440</v>
      </c>
      <c r="H859" s="93" t="s">
        <v>194</v>
      </c>
      <c r="I859" s="93" t="s">
        <v>3164</v>
      </c>
      <c r="J859" s="93" t="s">
        <v>18661</v>
      </c>
      <c r="K859" s="93" t="s">
        <v>31</v>
      </c>
      <c r="L859" s="108">
        <v>6</v>
      </c>
      <c r="M859" s="58">
        <f t="shared" si="38"/>
        <v>780</v>
      </c>
      <c r="N859" s="27"/>
      <c r="O859" s="24" t="s">
        <v>32</v>
      </c>
    </row>
    <row r="860" s="1" customFormat="1" customHeight="1" spans="1:15">
      <c r="A860" s="58">
        <v>855</v>
      </c>
      <c r="B860" s="58" t="s">
        <v>23</v>
      </c>
      <c r="C860" s="58" t="s">
        <v>24</v>
      </c>
      <c r="D860" s="58" t="s">
        <v>25</v>
      </c>
      <c r="E860" s="58" t="s">
        <v>18594</v>
      </c>
      <c r="F860" s="58" t="s">
        <v>18659</v>
      </c>
      <c r="G860" s="93" t="s">
        <v>19441</v>
      </c>
      <c r="H860" s="93" t="s">
        <v>194</v>
      </c>
      <c r="I860" s="93" t="s">
        <v>2203</v>
      </c>
      <c r="J860" s="93" t="s">
        <v>18661</v>
      </c>
      <c r="K860" s="93" t="s">
        <v>31</v>
      </c>
      <c r="L860" s="108">
        <v>4</v>
      </c>
      <c r="M860" s="58">
        <f t="shared" si="38"/>
        <v>520</v>
      </c>
      <c r="N860" s="27"/>
      <c r="O860" s="24" t="s">
        <v>32</v>
      </c>
    </row>
    <row r="861" s="1" customFormat="1" customHeight="1" spans="1:15">
      <c r="A861" s="58">
        <v>856</v>
      </c>
      <c r="B861" s="58" t="s">
        <v>23</v>
      </c>
      <c r="C861" s="58" t="s">
        <v>24</v>
      </c>
      <c r="D861" s="58" t="s">
        <v>25</v>
      </c>
      <c r="E861" s="58" t="s">
        <v>18594</v>
      </c>
      <c r="F861" s="58" t="s">
        <v>18659</v>
      </c>
      <c r="G861" s="93" t="s">
        <v>19442</v>
      </c>
      <c r="H861" s="93" t="s">
        <v>194</v>
      </c>
      <c r="I861" s="93" t="s">
        <v>3169</v>
      </c>
      <c r="J861" s="93" t="s">
        <v>18661</v>
      </c>
      <c r="K861" s="93" t="s">
        <v>31</v>
      </c>
      <c r="L861" s="108">
        <v>5</v>
      </c>
      <c r="M861" s="58">
        <f t="shared" si="38"/>
        <v>650</v>
      </c>
      <c r="N861" s="27"/>
      <c r="O861" s="24" t="s">
        <v>32</v>
      </c>
    </row>
    <row r="862" s="1" customFormat="1" customHeight="1" spans="1:15">
      <c r="A862" s="58">
        <v>857</v>
      </c>
      <c r="B862" s="58" t="s">
        <v>23</v>
      </c>
      <c r="C862" s="58" t="s">
        <v>24</v>
      </c>
      <c r="D862" s="58" t="s">
        <v>25</v>
      </c>
      <c r="E862" s="58" t="s">
        <v>18594</v>
      </c>
      <c r="F862" s="58" t="s">
        <v>18659</v>
      </c>
      <c r="G862" s="93" t="s">
        <v>19443</v>
      </c>
      <c r="H862" s="93" t="s">
        <v>18599</v>
      </c>
      <c r="I862" s="93" t="s">
        <v>2203</v>
      </c>
      <c r="J862" s="93" t="s">
        <v>18661</v>
      </c>
      <c r="K862" s="93" t="s">
        <v>31</v>
      </c>
      <c r="L862" s="108">
        <v>4</v>
      </c>
      <c r="M862" s="58">
        <f t="shared" si="38"/>
        <v>520</v>
      </c>
      <c r="N862" s="27"/>
      <c r="O862" s="24" t="s">
        <v>32</v>
      </c>
    </row>
    <row r="863" s="1" customFormat="1" customHeight="1" spans="1:15">
      <c r="A863" s="58">
        <v>858</v>
      </c>
      <c r="B863" s="58" t="s">
        <v>23</v>
      </c>
      <c r="C863" s="58" t="s">
        <v>24</v>
      </c>
      <c r="D863" s="58" t="s">
        <v>25</v>
      </c>
      <c r="E863" s="58" t="s">
        <v>18594</v>
      </c>
      <c r="F863" s="58" t="s">
        <v>18609</v>
      </c>
      <c r="G863" s="93" t="s">
        <v>19444</v>
      </c>
      <c r="H863" s="93" t="s">
        <v>194</v>
      </c>
      <c r="I863" s="93" t="s">
        <v>2605</v>
      </c>
      <c r="J863" s="93" t="s">
        <v>18611</v>
      </c>
      <c r="K863" s="93" t="s">
        <v>31</v>
      </c>
      <c r="L863" s="108">
        <v>2</v>
      </c>
      <c r="M863" s="58">
        <f t="shared" si="38"/>
        <v>260</v>
      </c>
      <c r="N863" s="27"/>
      <c r="O863" s="24" t="s">
        <v>32</v>
      </c>
    </row>
    <row r="864" s="1" customFormat="1" customHeight="1" spans="1:15">
      <c r="A864" s="58">
        <v>859</v>
      </c>
      <c r="B864" s="58" t="s">
        <v>23</v>
      </c>
      <c r="C864" s="58" t="s">
        <v>24</v>
      </c>
      <c r="D864" s="58" t="s">
        <v>25</v>
      </c>
      <c r="E864" s="58" t="s">
        <v>18594</v>
      </c>
      <c r="F864" s="58" t="s">
        <v>18659</v>
      </c>
      <c r="G864" s="93" t="s">
        <v>19445</v>
      </c>
      <c r="H864" s="93" t="s">
        <v>194</v>
      </c>
      <c r="I864" s="93" t="s">
        <v>1683</v>
      </c>
      <c r="J864" s="93" t="s">
        <v>18661</v>
      </c>
      <c r="K864" s="93" t="s">
        <v>31</v>
      </c>
      <c r="L864" s="108">
        <v>3</v>
      </c>
      <c r="M864" s="58">
        <f t="shared" si="38"/>
        <v>390</v>
      </c>
      <c r="N864" s="27"/>
      <c r="O864" s="24" t="s">
        <v>32</v>
      </c>
    </row>
    <row r="865" s="1" customFormat="1" customHeight="1" spans="1:15">
      <c r="A865" s="58">
        <v>860</v>
      </c>
      <c r="B865" s="58" t="s">
        <v>23</v>
      </c>
      <c r="C865" s="58" t="s">
        <v>24</v>
      </c>
      <c r="D865" s="58" t="s">
        <v>25</v>
      </c>
      <c r="E865" s="58" t="s">
        <v>18594</v>
      </c>
      <c r="F865" s="58" t="s">
        <v>18609</v>
      </c>
      <c r="G865" s="93" t="s">
        <v>19446</v>
      </c>
      <c r="H865" s="93" t="s">
        <v>194</v>
      </c>
      <c r="I865" s="93" t="s">
        <v>2203</v>
      </c>
      <c r="J865" s="93" t="s">
        <v>18611</v>
      </c>
      <c r="K865" s="93" t="s">
        <v>31</v>
      </c>
      <c r="L865" s="108">
        <v>4</v>
      </c>
      <c r="M865" s="58">
        <f t="shared" si="38"/>
        <v>520</v>
      </c>
      <c r="N865" s="27"/>
      <c r="O865" s="24" t="s">
        <v>32</v>
      </c>
    </row>
    <row r="866" s="1" customFormat="1" customHeight="1" spans="1:15">
      <c r="A866" s="58">
        <v>861</v>
      </c>
      <c r="B866" s="58" t="s">
        <v>23</v>
      </c>
      <c r="C866" s="58" t="s">
        <v>24</v>
      </c>
      <c r="D866" s="58" t="s">
        <v>25</v>
      </c>
      <c r="E866" s="58" t="s">
        <v>18594</v>
      </c>
      <c r="F866" s="58" t="s">
        <v>18609</v>
      </c>
      <c r="G866" s="93" t="s">
        <v>19447</v>
      </c>
      <c r="H866" s="93" t="s">
        <v>194</v>
      </c>
      <c r="I866" s="93" t="s">
        <v>2203</v>
      </c>
      <c r="J866" s="93" t="s">
        <v>18611</v>
      </c>
      <c r="K866" s="93" t="s">
        <v>31</v>
      </c>
      <c r="L866" s="108">
        <v>4</v>
      </c>
      <c r="M866" s="58">
        <f t="shared" si="38"/>
        <v>520</v>
      </c>
      <c r="N866" s="27"/>
      <c r="O866" s="24" t="s">
        <v>32</v>
      </c>
    </row>
    <row r="867" s="1" customFormat="1" customHeight="1" spans="1:15">
      <c r="A867" s="58">
        <v>862</v>
      </c>
      <c r="B867" s="58" t="s">
        <v>23</v>
      </c>
      <c r="C867" s="58" t="s">
        <v>24</v>
      </c>
      <c r="D867" s="58" t="s">
        <v>25</v>
      </c>
      <c r="E867" s="58" t="s">
        <v>18594</v>
      </c>
      <c r="F867" s="58" t="s">
        <v>18659</v>
      </c>
      <c r="G867" s="93" t="s">
        <v>19448</v>
      </c>
      <c r="H867" s="93" t="s">
        <v>18599</v>
      </c>
      <c r="I867" s="93" t="s">
        <v>2557</v>
      </c>
      <c r="J867" s="93" t="s">
        <v>18661</v>
      </c>
      <c r="K867" s="93" t="s">
        <v>31</v>
      </c>
      <c r="L867" s="108">
        <v>1</v>
      </c>
      <c r="M867" s="58">
        <f t="shared" si="38"/>
        <v>130</v>
      </c>
      <c r="N867" s="27"/>
      <c r="O867" s="24" t="s">
        <v>32</v>
      </c>
    </row>
    <row r="868" s="1" customFormat="1" customHeight="1" spans="1:15">
      <c r="A868" s="58">
        <v>863</v>
      </c>
      <c r="B868" s="58" t="s">
        <v>23</v>
      </c>
      <c r="C868" s="58" t="s">
        <v>24</v>
      </c>
      <c r="D868" s="58" t="s">
        <v>25</v>
      </c>
      <c r="E868" s="58" t="s">
        <v>18594</v>
      </c>
      <c r="F868" s="58" t="s">
        <v>18659</v>
      </c>
      <c r="G868" s="93" t="s">
        <v>19449</v>
      </c>
      <c r="H868" s="93" t="s">
        <v>194</v>
      </c>
      <c r="I868" s="93" t="s">
        <v>3158</v>
      </c>
      <c r="J868" s="93" t="s">
        <v>18661</v>
      </c>
      <c r="K868" s="93" t="s">
        <v>31</v>
      </c>
      <c r="L868" s="108">
        <v>7</v>
      </c>
      <c r="M868" s="58">
        <f t="shared" si="38"/>
        <v>910</v>
      </c>
      <c r="N868" s="27"/>
      <c r="O868" s="24" t="s">
        <v>32</v>
      </c>
    </row>
    <row r="869" s="1" customFormat="1" customHeight="1" spans="1:15">
      <c r="A869" s="58">
        <v>864</v>
      </c>
      <c r="B869" s="58" t="s">
        <v>23</v>
      </c>
      <c r="C869" s="58" t="s">
        <v>24</v>
      </c>
      <c r="D869" s="58" t="s">
        <v>25</v>
      </c>
      <c r="E869" s="58" t="s">
        <v>18594</v>
      </c>
      <c r="F869" s="58" t="s">
        <v>18659</v>
      </c>
      <c r="G869" s="93" t="s">
        <v>19450</v>
      </c>
      <c r="H869" s="93" t="s">
        <v>194</v>
      </c>
      <c r="I869" s="93" t="s">
        <v>2203</v>
      </c>
      <c r="J869" s="93" t="s">
        <v>18661</v>
      </c>
      <c r="K869" s="93" t="s">
        <v>31</v>
      </c>
      <c r="L869" s="108">
        <v>4</v>
      </c>
      <c r="M869" s="58">
        <f t="shared" si="38"/>
        <v>520</v>
      </c>
      <c r="N869" s="27"/>
      <c r="O869" s="24" t="s">
        <v>32</v>
      </c>
    </row>
    <row r="870" s="1" customFormat="1" customHeight="1" spans="1:15">
      <c r="A870" s="58">
        <v>865</v>
      </c>
      <c r="B870" s="58" t="s">
        <v>23</v>
      </c>
      <c r="C870" s="58" t="s">
        <v>24</v>
      </c>
      <c r="D870" s="58" t="s">
        <v>25</v>
      </c>
      <c r="E870" s="58" t="s">
        <v>18594</v>
      </c>
      <c r="F870" s="58" t="s">
        <v>18659</v>
      </c>
      <c r="G870" s="93" t="s">
        <v>19451</v>
      </c>
      <c r="H870" s="93" t="s">
        <v>194</v>
      </c>
      <c r="I870" s="93" t="s">
        <v>2605</v>
      </c>
      <c r="J870" s="93" t="s">
        <v>18661</v>
      </c>
      <c r="K870" s="93" t="s">
        <v>31</v>
      </c>
      <c r="L870" s="108">
        <v>2</v>
      </c>
      <c r="M870" s="58">
        <f t="shared" si="38"/>
        <v>260</v>
      </c>
      <c r="N870" s="27"/>
      <c r="O870" s="24" t="s">
        <v>32</v>
      </c>
    </row>
    <row r="871" s="1" customFormat="1" customHeight="1" spans="1:15">
      <c r="A871" s="58">
        <v>866</v>
      </c>
      <c r="B871" s="58" t="s">
        <v>23</v>
      </c>
      <c r="C871" s="58" t="s">
        <v>24</v>
      </c>
      <c r="D871" s="58" t="s">
        <v>25</v>
      </c>
      <c r="E871" s="58" t="s">
        <v>18594</v>
      </c>
      <c r="F871" s="58" t="s">
        <v>18609</v>
      </c>
      <c r="G871" s="93" t="s">
        <v>19452</v>
      </c>
      <c r="H871" s="93" t="s">
        <v>194</v>
      </c>
      <c r="I871" s="93" t="s">
        <v>3169</v>
      </c>
      <c r="J871" s="93" t="s">
        <v>18611</v>
      </c>
      <c r="K871" s="93" t="s">
        <v>31</v>
      </c>
      <c r="L871" s="108">
        <v>5</v>
      </c>
      <c r="M871" s="58">
        <f t="shared" si="38"/>
        <v>650</v>
      </c>
      <c r="N871" s="27"/>
      <c r="O871" s="24" t="s">
        <v>32</v>
      </c>
    </row>
    <row r="872" s="1" customFormat="1" customHeight="1" spans="1:15">
      <c r="A872" s="58">
        <v>867</v>
      </c>
      <c r="B872" s="58" t="s">
        <v>23</v>
      </c>
      <c r="C872" s="58" t="s">
        <v>24</v>
      </c>
      <c r="D872" s="58" t="s">
        <v>25</v>
      </c>
      <c r="E872" s="58" t="s">
        <v>18594</v>
      </c>
      <c r="F872" s="58" t="s">
        <v>18659</v>
      </c>
      <c r="G872" s="93" t="s">
        <v>19453</v>
      </c>
      <c r="H872" s="93" t="s">
        <v>194</v>
      </c>
      <c r="I872" s="93" t="s">
        <v>2557</v>
      </c>
      <c r="J872" s="93" t="s">
        <v>18661</v>
      </c>
      <c r="K872" s="93" t="s">
        <v>31</v>
      </c>
      <c r="L872" s="108">
        <v>1</v>
      </c>
      <c r="M872" s="58">
        <f t="shared" si="38"/>
        <v>130</v>
      </c>
      <c r="N872" s="27"/>
      <c r="O872" s="24" t="s">
        <v>32</v>
      </c>
    </row>
    <row r="873" s="1" customFormat="1" customHeight="1" spans="1:15">
      <c r="A873" s="58">
        <v>868</v>
      </c>
      <c r="B873" s="58" t="s">
        <v>23</v>
      </c>
      <c r="C873" s="58" t="s">
        <v>24</v>
      </c>
      <c r="D873" s="58" t="s">
        <v>25</v>
      </c>
      <c r="E873" s="58" t="s">
        <v>18594</v>
      </c>
      <c r="F873" s="58" t="s">
        <v>18659</v>
      </c>
      <c r="G873" s="93" t="s">
        <v>19454</v>
      </c>
      <c r="H873" s="93" t="s">
        <v>194</v>
      </c>
      <c r="I873" s="93" t="s">
        <v>3164</v>
      </c>
      <c r="J873" s="93" t="s">
        <v>18661</v>
      </c>
      <c r="K873" s="93" t="s">
        <v>31</v>
      </c>
      <c r="L873" s="108">
        <v>6</v>
      </c>
      <c r="M873" s="58">
        <f t="shared" si="38"/>
        <v>780</v>
      </c>
      <c r="N873" s="27"/>
      <c r="O873" s="24" t="s">
        <v>32</v>
      </c>
    </row>
    <row r="874" s="1" customFormat="1" customHeight="1" spans="1:15">
      <c r="A874" s="58">
        <v>869</v>
      </c>
      <c r="B874" s="58" t="s">
        <v>23</v>
      </c>
      <c r="C874" s="58" t="s">
        <v>24</v>
      </c>
      <c r="D874" s="58" t="s">
        <v>25</v>
      </c>
      <c r="E874" s="58" t="s">
        <v>18594</v>
      </c>
      <c r="F874" s="58" t="s">
        <v>18659</v>
      </c>
      <c r="G874" s="93" t="s">
        <v>19455</v>
      </c>
      <c r="H874" s="93" t="s">
        <v>194</v>
      </c>
      <c r="I874" s="93" t="s">
        <v>1683</v>
      </c>
      <c r="J874" s="93" t="s">
        <v>18661</v>
      </c>
      <c r="K874" s="93" t="s">
        <v>31</v>
      </c>
      <c r="L874" s="108">
        <v>3</v>
      </c>
      <c r="M874" s="58">
        <f t="shared" si="38"/>
        <v>390</v>
      </c>
      <c r="N874" s="27"/>
      <c r="O874" s="24" t="s">
        <v>32</v>
      </c>
    </row>
    <row r="875" s="1" customFormat="1" customHeight="1" spans="1:15">
      <c r="A875" s="58">
        <v>870</v>
      </c>
      <c r="B875" s="58" t="s">
        <v>23</v>
      </c>
      <c r="C875" s="58" t="s">
        <v>24</v>
      </c>
      <c r="D875" s="58" t="s">
        <v>25</v>
      </c>
      <c r="E875" s="58" t="s">
        <v>18594</v>
      </c>
      <c r="F875" s="58" t="s">
        <v>18609</v>
      </c>
      <c r="G875" s="93" t="s">
        <v>19456</v>
      </c>
      <c r="H875" s="93" t="s">
        <v>194</v>
      </c>
      <c r="I875" s="93" t="s">
        <v>2605</v>
      </c>
      <c r="J875" s="93" t="s">
        <v>18611</v>
      </c>
      <c r="K875" s="93" t="s">
        <v>31</v>
      </c>
      <c r="L875" s="108">
        <v>2</v>
      </c>
      <c r="M875" s="58">
        <f t="shared" si="38"/>
        <v>260</v>
      </c>
      <c r="N875" s="27"/>
      <c r="O875" s="24" t="s">
        <v>32</v>
      </c>
    </row>
    <row r="876" s="1" customFormat="1" customHeight="1" spans="1:15">
      <c r="A876" s="58">
        <v>871</v>
      </c>
      <c r="B876" s="58" t="s">
        <v>23</v>
      </c>
      <c r="C876" s="58" t="s">
        <v>24</v>
      </c>
      <c r="D876" s="58" t="s">
        <v>25</v>
      </c>
      <c r="E876" s="58" t="s">
        <v>18594</v>
      </c>
      <c r="F876" s="58" t="s">
        <v>18659</v>
      </c>
      <c r="G876" s="93" t="s">
        <v>19457</v>
      </c>
      <c r="H876" s="93" t="s">
        <v>194</v>
      </c>
      <c r="I876" s="93" t="s">
        <v>2203</v>
      </c>
      <c r="J876" s="93" t="s">
        <v>18661</v>
      </c>
      <c r="K876" s="93" t="s">
        <v>31</v>
      </c>
      <c r="L876" s="108">
        <v>4</v>
      </c>
      <c r="M876" s="58">
        <f t="shared" si="38"/>
        <v>520</v>
      </c>
      <c r="N876" s="27"/>
      <c r="O876" s="24" t="s">
        <v>32</v>
      </c>
    </row>
    <row r="877" s="1" customFormat="1" customHeight="1" spans="1:15">
      <c r="A877" s="58">
        <v>872</v>
      </c>
      <c r="B877" s="58" t="s">
        <v>23</v>
      </c>
      <c r="C877" s="58" t="s">
        <v>24</v>
      </c>
      <c r="D877" s="58" t="s">
        <v>25</v>
      </c>
      <c r="E877" s="58" t="s">
        <v>18594</v>
      </c>
      <c r="F877" s="58" t="s">
        <v>18659</v>
      </c>
      <c r="G877" s="93" t="s">
        <v>19458</v>
      </c>
      <c r="H877" s="93" t="s">
        <v>194</v>
      </c>
      <c r="I877" s="93" t="s">
        <v>3252</v>
      </c>
      <c r="J877" s="93" t="s">
        <v>18661</v>
      </c>
      <c r="K877" s="93" t="s">
        <v>31</v>
      </c>
      <c r="L877" s="108">
        <v>8</v>
      </c>
      <c r="M877" s="58">
        <f t="shared" si="38"/>
        <v>1040</v>
      </c>
      <c r="N877" s="27"/>
      <c r="O877" s="24" t="s">
        <v>32</v>
      </c>
    </row>
    <row r="878" s="1" customFormat="1" customHeight="1" spans="1:15">
      <c r="A878" s="58">
        <v>873</v>
      </c>
      <c r="B878" s="58" t="s">
        <v>23</v>
      </c>
      <c r="C878" s="58" t="s">
        <v>24</v>
      </c>
      <c r="D878" s="58" t="s">
        <v>25</v>
      </c>
      <c r="E878" s="58" t="s">
        <v>18594</v>
      </c>
      <c r="F878" s="58" t="s">
        <v>18609</v>
      </c>
      <c r="G878" s="93" t="s">
        <v>19459</v>
      </c>
      <c r="H878" s="93" t="s">
        <v>194</v>
      </c>
      <c r="I878" s="93" t="s">
        <v>1683</v>
      </c>
      <c r="J878" s="93" t="s">
        <v>18611</v>
      </c>
      <c r="K878" s="93" t="s">
        <v>31</v>
      </c>
      <c r="L878" s="108">
        <v>3</v>
      </c>
      <c r="M878" s="58">
        <f t="shared" si="38"/>
        <v>390</v>
      </c>
      <c r="N878" s="27"/>
      <c r="O878" s="24" t="s">
        <v>32</v>
      </c>
    </row>
    <row r="879" s="1" customFormat="1" customHeight="1" spans="1:15">
      <c r="A879" s="58">
        <v>874</v>
      </c>
      <c r="B879" s="58" t="s">
        <v>23</v>
      </c>
      <c r="C879" s="58" t="s">
        <v>24</v>
      </c>
      <c r="D879" s="58" t="s">
        <v>25</v>
      </c>
      <c r="E879" s="58" t="s">
        <v>18594</v>
      </c>
      <c r="F879" s="58" t="s">
        <v>18659</v>
      </c>
      <c r="G879" s="93" t="s">
        <v>19460</v>
      </c>
      <c r="H879" s="93" t="s">
        <v>194</v>
      </c>
      <c r="I879" s="93" t="s">
        <v>2557</v>
      </c>
      <c r="J879" s="93" t="s">
        <v>18661</v>
      </c>
      <c r="K879" s="93" t="s">
        <v>31</v>
      </c>
      <c r="L879" s="108">
        <v>1</v>
      </c>
      <c r="M879" s="58">
        <f t="shared" si="38"/>
        <v>130</v>
      </c>
      <c r="N879" s="27"/>
      <c r="O879" s="24" t="s">
        <v>32</v>
      </c>
    </row>
    <row r="880" s="1" customFormat="1" customHeight="1" spans="1:15">
      <c r="A880" s="58">
        <v>875</v>
      </c>
      <c r="B880" s="58" t="s">
        <v>23</v>
      </c>
      <c r="C880" s="58" t="s">
        <v>24</v>
      </c>
      <c r="D880" s="58" t="s">
        <v>25</v>
      </c>
      <c r="E880" s="58" t="s">
        <v>18594</v>
      </c>
      <c r="F880" s="58" t="s">
        <v>18609</v>
      </c>
      <c r="G880" s="93" t="s">
        <v>19461</v>
      </c>
      <c r="H880" s="93" t="s">
        <v>194</v>
      </c>
      <c r="I880" s="93" t="s">
        <v>2203</v>
      </c>
      <c r="J880" s="93" t="s">
        <v>18611</v>
      </c>
      <c r="K880" s="93" t="s">
        <v>31</v>
      </c>
      <c r="L880" s="108">
        <v>4</v>
      </c>
      <c r="M880" s="58">
        <f t="shared" si="38"/>
        <v>520</v>
      </c>
      <c r="N880" s="27"/>
      <c r="O880" s="24" t="s">
        <v>32</v>
      </c>
    </row>
    <row r="881" s="1" customFormat="1" customHeight="1" spans="1:15">
      <c r="A881" s="58">
        <v>876</v>
      </c>
      <c r="B881" s="58" t="s">
        <v>23</v>
      </c>
      <c r="C881" s="58" t="s">
        <v>24</v>
      </c>
      <c r="D881" s="58" t="s">
        <v>25</v>
      </c>
      <c r="E881" s="58" t="s">
        <v>18594</v>
      </c>
      <c r="F881" s="58" t="s">
        <v>18659</v>
      </c>
      <c r="G881" s="93" t="s">
        <v>19462</v>
      </c>
      <c r="H881" s="93" t="s">
        <v>194</v>
      </c>
      <c r="I881" s="93" t="s">
        <v>2605</v>
      </c>
      <c r="J881" s="93" t="s">
        <v>18661</v>
      </c>
      <c r="K881" s="93" t="s">
        <v>31</v>
      </c>
      <c r="L881" s="108">
        <v>2</v>
      </c>
      <c r="M881" s="58">
        <f t="shared" si="38"/>
        <v>260</v>
      </c>
      <c r="N881" s="27"/>
      <c r="O881" s="24" t="s">
        <v>32</v>
      </c>
    </row>
    <row r="882" s="1" customFormat="1" customHeight="1" spans="1:15">
      <c r="A882" s="58">
        <v>877</v>
      </c>
      <c r="B882" s="58" t="s">
        <v>23</v>
      </c>
      <c r="C882" s="58" t="s">
        <v>24</v>
      </c>
      <c r="D882" s="58" t="s">
        <v>25</v>
      </c>
      <c r="E882" s="58" t="s">
        <v>18594</v>
      </c>
      <c r="F882" s="58" t="s">
        <v>18659</v>
      </c>
      <c r="G882" s="93" t="s">
        <v>19463</v>
      </c>
      <c r="H882" s="93" t="s">
        <v>194</v>
      </c>
      <c r="I882" s="93" t="s">
        <v>1683</v>
      </c>
      <c r="J882" s="93" t="s">
        <v>18661</v>
      </c>
      <c r="K882" s="93" t="s">
        <v>31</v>
      </c>
      <c r="L882" s="108">
        <v>3</v>
      </c>
      <c r="M882" s="58">
        <f t="shared" si="38"/>
        <v>390</v>
      </c>
      <c r="N882" s="27"/>
      <c r="O882" s="24" t="s">
        <v>32</v>
      </c>
    </row>
    <row r="883" s="1" customFormat="1" customHeight="1" spans="1:15">
      <c r="A883" s="58">
        <v>878</v>
      </c>
      <c r="B883" s="58" t="s">
        <v>23</v>
      </c>
      <c r="C883" s="58" t="s">
        <v>24</v>
      </c>
      <c r="D883" s="58" t="s">
        <v>25</v>
      </c>
      <c r="E883" s="58" t="s">
        <v>18594</v>
      </c>
      <c r="F883" s="58" t="s">
        <v>18659</v>
      </c>
      <c r="G883" s="93" t="s">
        <v>19464</v>
      </c>
      <c r="H883" s="93" t="s">
        <v>194</v>
      </c>
      <c r="I883" s="93" t="s">
        <v>3158</v>
      </c>
      <c r="J883" s="93" t="s">
        <v>18661</v>
      </c>
      <c r="K883" s="93" t="s">
        <v>31</v>
      </c>
      <c r="L883" s="108">
        <v>7</v>
      </c>
      <c r="M883" s="58">
        <f t="shared" si="38"/>
        <v>910</v>
      </c>
      <c r="N883" s="27"/>
      <c r="O883" s="24" t="s">
        <v>32</v>
      </c>
    </row>
    <row r="884" s="1" customFormat="1" customHeight="1" spans="1:15">
      <c r="A884" s="58">
        <v>879</v>
      </c>
      <c r="B884" s="58" t="s">
        <v>23</v>
      </c>
      <c r="C884" s="58" t="s">
        <v>24</v>
      </c>
      <c r="D884" s="58" t="s">
        <v>25</v>
      </c>
      <c r="E884" s="58" t="s">
        <v>18594</v>
      </c>
      <c r="F884" s="58" t="s">
        <v>18595</v>
      </c>
      <c r="G884" s="93" t="s">
        <v>19465</v>
      </c>
      <c r="H884" s="93" t="s">
        <v>220</v>
      </c>
      <c r="I884" s="93" t="s">
        <v>3169</v>
      </c>
      <c r="J884" s="93" t="s">
        <v>18597</v>
      </c>
      <c r="K884" s="93" t="s">
        <v>31</v>
      </c>
      <c r="L884" s="108">
        <v>5</v>
      </c>
      <c r="M884" s="58">
        <f t="shared" si="38"/>
        <v>650</v>
      </c>
      <c r="N884" s="27"/>
      <c r="O884" s="24" t="s">
        <v>32</v>
      </c>
    </row>
    <row r="885" s="1" customFormat="1" customHeight="1" spans="1:15">
      <c r="A885" s="58">
        <v>880</v>
      </c>
      <c r="B885" s="58" t="s">
        <v>23</v>
      </c>
      <c r="C885" s="58" t="s">
        <v>24</v>
      </c>
      <c r="D885" s="58" t="s">
        <v>25</v>
      </c>
      <c r="E885" s="58" t="s">
        <v>18594</v>
      </c>
      <c r="F885" s="58" t="s">
        <v>18595</v>
      </c>
      <c r="G885" s="93" t="s">
        <v>19466</v>
      </c>
      <c r="H885" s="93" t="s">
        <v>194</v>
      </c>
      <c r="I885" s="93" t="s">
        <v>3164</v>
      </c>
      <c r="J885" s="93" t="s">
        <v>18597</v>
      </c>
      <c r="K885" s="93" t="s">
        <v>31</v>
      </c>
      <c r="L885" s="108">
        <v>5</v>
      </c>
      <c r="M885" s="58">
        <f t="shared" si="38"/>
        <v>650</v>
      </c>
      <c r="N885" s="27"/>
      <c r="O885" s="24" t="s">
        <v>32</v>
      </c>
    </row>
    <row r="886" s="1" customFormat="1" customHeight="1" spans="1:15">
      <c r="A886" s="58">
        <v>881</v>
      </c>
      <c r="B886" s="58" t="s">
        <v>23</v>
      </c>
      <c r="C886" s="58" t="s">
        <v>24</v>
      </c>
      <c r="D886" s="58" t="s">
        <v>25</v>
      </c>
      <c r="E886" s="58" t="s">
        <v>18594</v>
      </c>
      <c r="F886" s="58" t="s">
        <v>18595</v>
      </c>
      <c r="G886" s="93" t="s">
        <v>19467</v>
      </c>
      <c r="H886" s="93" t="s">
        <v>194</v>
      </c>
      <c r="I886" s="93" t="s">
        <v>3169</v>
      </c>
      <c r="J886" s="93" t="s">
        <v>18597</v>
      </c>
      <c r="K886" s="93" t="s">
        <v>31</v>
      </c>
      <c r="L886" s="108">
        <v>5</v>
      </c>
      <c r="M886" s="58">
        <f t="shared" si="38"/>
        <v>650</v>
      </c>
      <c r="N886" s="27"/>
      <c r="O886" s="24" t="s">
        <v>32</v>
      </c>
    </row>
    <row r="887" s="1" customFormat="1" customHeight="1" spans="1:15">
      <c r="A887" s="58">
        <v>882</v>
      </c>
      <c r="B887" s="58" t="s">
        <v>23</v>
      </c>
      <c r="C887" s="58" t="s">
        <v>24</v>
      </c>
      <c r="D887" s="58" t="s">
        <v>25</v>
      </c>
      <c r="E887" s="58" t="s">
        <v>18594</v>
      </c>
      <c r="F887" s="58" t="s">
        <v>18595</v>
      </c>
      <c r="G887" s="93" t="s">
        <v>15299</v>
      </c>
      <c r="H887" s="93" t="s">
        <v>220</v>
      </c>
      <c r="I887" s="93" t="s">
        <v>2203</v>
      </c>
      <c r="J887" s="93" t="s">
        <v>18597</v>
      </c>
      <c r="K887" s="93" t="s">
        <v>31</v>
      </c>
      <c r="L887" s="108">
        <v>4</v>
      </c>
      <c r="M887" s="58">
        <f t="shared" si="38"/>
        <v>520</v>
      </c>
      <c r="N887" s="27"/>
      <c r="O887" s="24" t="s">
        <v>32</v>
      </c>
    </row>
    <row r="888" s="1" customFormat="1" customHeight="1" spans="1:15">
      <c r="A888" s="58">
        <v>883</v>
      </c>
      <c r="B888" s="58" t="s">
        <v>23</v>
      </c>
      <c r="C888" s="58" t="s">
        <v>24</v>
      </c>
      <c r="D888" s="58" t="s">
        <v>25</v>
      </c>
      <c r="E888" s="58" t="s">
        <v>18594</v>
      </c>
      <c r="F888" s="58" t="s">
        <v>18664</v>
      </c>
      <c r="G888" s="93" t="s">
        <v>19468</v>
      </c>
      <c r="H888" s="93" t="s">
        <v>194</v>
      </c>
      <c r="I888" s="93" t="s">
        <v>3169</v>
      </c>
      <c r="J888" s="93" t="s">
        <v>18666</v>
      </c>
      <c r="K888" s="93" t="s">
        <v>31</v>
      </c>
      <c r="L888" s="108">
        <v>4</v>
      </c>
      <c r="M888" s="58">
        <f t="shared" si="38"/>
        <v>520</v>
      </c>
      <c r="N888" s="27"/>
      <c r="O888" s="24" t="s">
        <v>32</v>
      </c>
    </row>
    <row r="889" s="1" customFormat="1" customHeight="1" spans="1:15">
      <c r="A889" s="58">
        <v>884</v>
      </c>
      <c r="B889" s="58" t="s">
        <v>23</v>
      </c>
      <c r="C889" s="58" t="s">
        <v>24</v>
      </c>
      <c r="D889" s="58" t="s">
        <v>25</v>
      </c>
      <c r="E889" s="58" t="s">
        <v>18594</v>
      </c>
      <c r="F889" s="58" t="s">
        <v>18639</v>
      </c>
      <c r="G889" s="93" t="s">
        <v>19469</v>
      </c>
      <c r="H889" s="93" t="s">
        <v>194</v>
      </c>
      <c r="I889" s="93" t="s">
        <v>3169</v>
      </c>
      <c r="J889" s="93" t="s">
        <v>18641</v>
      </c>
      <c r="K889" s="93" t="s">
        <v>31</v>
      </c>
      <c r="L889" s="108">
        <v>4</v>
      </c>
      <c r="M889" s="58">
        <f t="shared" si="38"/>
        <v>520</v>
      </c>
      <c r="N889" s="27"/>
      <c r="O889" s="24" t="s">
        <v>32</v>
      </c>
    </row>
    <row r="890" s="1" customFormat="1" customHeight="1" spans="1:15">
      <c r="A890" s="58">
        <v>885</v>
      </c>
      <c r="B890" s="58" t="s">
        <v>23</v>
      </c>
      <c r="C890" s="58" t="s">
        <v>24</v>
      </c>
      <c r="D890" s="58" t="s">
        <v>25</v>
      </c>
      <c r="E890" s="58" t="s">
        <v>18594</v>
      </c>
      <c r="F890" s="58" t="s">
        <v>18639</v>
      </c>
      <c r="G890" s="93" t="s">
        <v>19470</v>
      </c>
      <c r="H890" s="93" t="s">
        <v>18599</v>
      </c>
      <c r="I890" s="93" t="s">
        <v>2605</v>
      </c>
      <c r="J890" s="93" t="s">
        <v>18641</v>
      </c>
      <c r="K890" s="93" t="s">
        <v>31</v>
      </c>
      <c r="L890" s="108">
        <v>2</v>
      </c>
      <c r="M890" s="58">
        <f t="shared" ref="M890:M906" si="39">L890*130</f>
        <v>260</v>
      </c>
      <c r="N890" s="27"/>
      <c r="O890" s="24" t="s">
        <v>32</v>
      </c>
    </row>
    <row r="891" s="1" customFormat="1" customHeight="1" spans="1:15">
      <c r="A891" s="58">
        <v>886</v>
      </c>
      <c r="B891" s="58" t="s">
        <v>23</v>
      </c>
      <c r="C891" s="58" t="s">
        <v>24</v>
      </c>
      <c r="D891" s="58" t="s">
        <v>25</v>
      </c>
      <c r="E891" s="58" t="s">
        <v>18594</v>
      </c>
      <c r="F891" s="93" t="s">
        <v>19471</v>
      </c>
      <c r="G891" s="93" t="s">
        <v>19472</v>
      </c>
      <c r="H891" s="93" t="s">
        <v>194</v>
      </c>
      <c r="I891" s="93" t="s">
        <v>3169</v>
      </c>
      <c r="J891" s="93" t="s">
        <v>19473</v>
      </c>
      <c r="K891" s="93" t="s">
        <v>31</v>
      </c>
      <c r="L891" s="108">
        <v>1</v>
      </c>
      <c r="M891" s="58">
        <f t="shared" si="39"/>
        <v>130</v>
      </c>
      <c r="N891" s="27"/>
      <c r="O891" s="24" t="s">
        <v>32</v>
      </c>
    </row>
    <row r="892" s="1" customFormat="1" customHeight="1" spans="1:15">
      <c r="A892" s="58">
        <v>887</v>
      </c>
      <c r="B892" s="58" t="s">
        <v>23</v>
      </c>
      <c r="C892" s="58" t="s">
        <v>24</v>
      </c>
      <c r="D892" s="58" t="s">
        <v>25</v>
      </c>
      <c r="E892" s="58" t="s">
        <v>18594</v>
      </c>
      <c r="F892" s="93" t="s">
        <v>19471</v>
      </c>
      <c r="G892" s="93" t="s">
        <v>19474</v>
      </c>
      <c r="H892" s="93" t="s">
        <v>194</v>
      </c>
      <c r="I892" s="93" t="s">
        <v>2203</v>
      </c>
      <c r="J892" s="93" t="s">
        <v>19473</v>
      </c>
      <c r="K892" s="93" t="s">
        <v>31</v>
      </c>
      <c r="L892" s="108">
        <v>2</v>
      </c>
      <c r="M892" s="58">
        <f t="shared" si="39"/>
        <v>260</v>
      </c>
      <c r="N892" s="27"/>
      <c r="O892" s="24" t="s">
        <v>32</v>
      </c>
    </row>
    <row r="893" s="1" customFormat="1" customHeight="1" spans="1:15">
      <c r="A893" s="58">
        <v>888</v>
      </c>
      <c r="B893" s="58" t="s">
        <v>23</v>
      </c>
      <c r="C893" s="58" t="s">
        <v>24</v>
      </c>
      <c r="D893" s="58" t="s">
        <v>25</v>
      </c>
      <c r="E893" s="58" t="s">
        <v>18594</v>
      </c>
      <c r="F893" s="58" t="s">
        <v>18639</v>
      </c>
      <c r="G893" s="93" t="s">
        <v>19475</v>
      </c>
      <c r="H893" s="93" t="s">
        <v>194</v>
      </c>
      <c r="I893" s="93" t="s">
        <v>3164</v>
      </c>
      <c r="J893" s="93" t="s">
        <v>18641</v>
      </c>
      <c r="K893" s="93" t="s">
        <v>31</v>
      </c>
      <c r="L893" s="108">
        <v>4</v>
      </c>
      <c r="M893" s="58">
        <f t="shared" si="39"/>
        <v>520</v>
      </c>
      <c r="N893" s="27"/>
      <c r="O893" s="24" t="s">
        <v>32</v>
      </c>
    </row>
    <row r="894" s="1" customFormat="1" customHeight="1" spans="1:15">
      <c r="A894" s="58">
        <v>889</v>
      </c>
      <c r="B894" s="58" t="s">
        <v>23</v>
      </c>
      <c r="C894" s="58" t="s">
        <v>24</v>
      </c>
      <c r="D894" s="58" t="s">
        <v>25</v>
      </c>
      <c r="E894" s="58" t="s">
        <v>18594</v>
      </c>
      <c r="F894" s="93" t="s">
        <v>19471</v>
      </c>
      <c r="G894" s="93" t="s">
        <v>19476</v>
      </c>
      <c r="H894" s="93" t="s">
        <v>194</v>
      </c>
      <c r="I894" s="93" t="s">
        <v>3164</v>
      </c>
      <c r="J894" s="93" t="s">
        <v>19473</v>
      </c>
      <c r="K894" s="93" t="s">
        <v>31</v>
      </c>
      <c r="L894" s="108">
        <v>3</v>
      </c>
      <c r="M894" s="58">
        <f t="shared" si="39"/>
        <v>390</v>
      </c>
      <c r="N894" s="27"/>
      <c r="O894" s="24" t="s">
        <v>32</v>
      </c>
    </row>
    <row r="895" s="1" customFormat="1" customHeight="1" spans="1:15">
      <c r="A895" s="58">
        <v>890</v>
      </c>
      <c r="B895" s="58" t="s">
        <v>23</v>
      </c>
      <c r="C895" s="58" t="s">
        <v>24</v>
      </c>
      <c r="D895" s="58" t="s">
        <v>25</v>
      </c>
      <c r="E895" s="58" t="s">
        <v>18594</v>
      </c>
      <c r="F895" s="58" t="s">
        <v>18639</v>
      </c>
      <c r="G895" s="93" t="s">
        <v>19477</v>
      </c>
      <c r="H895" s="93" t="s">
        <v>194</v>
      </c>
      <c r="I895" s="93" t="s">
        <v>2203</v>
      </c>
      <c r="J895" s="93" t="s">
        <v>18641</v>
      </c>
      <c r="K895" s="93" t="s">
        <v>31</v>
      </c>
      <c r="L895" s="108">
        <v>1</v>
      </c>
      <c r="M895" s="58">
        <f t="shared" si="39"/>
        <v>130</v>
      </c>
      <c r="N895" s="27"/>
      <c r="O895" s="24" t="s">
        <v>32</v>
      </c>
    </row>
    <row r="896" s="1" customFormat="1" customHeight="1" spans="1:15">
      <c r="A896" s="58">
        <v>891</v>
      </c>
      <c r="B896" s="58" t="s">
        <v>23</v>
      </c>
      <c r="C896" s="58" t="s">
        <v>24</v>
      </c>
      <c r="D896" s="58" t="s">
        <v>25</v>
      </c>
      <c r="E896" s="58" t="s">
        <v>18594</v>
      </c>
      <c r="F896" s="58" t="s">
        <v>18639</v>
      </c>
      <c r="G896" s="93" t="s">
        <v>19478</v>
      </c>
      <c r="H896" s="93" t="s">
        <v>194</v>
      </c>
      <c r="I896" s="93" t="s">
        <v>3252</v>
      </c>
      <c r="J896" s="93" t="s">
        <v>18641</v>
      </c>
      <c r="K896" s="93" t="s">
        <v>31</v>
      </c>
      <c r="L896" s="108">
        <v>4</v>
      </c>
      <c r="M896" s="58">
        <f t="shared" si="39"/>
        <v>520</v>
      </c>
      <c r="N896" s="27"/>
      <c r="O896" s="24" t="s">
        <v>32</v>
      </c>
    </row>
    <row r="897" s="1" customFormat="1" customHeight="1" spans="1:15">
      <c r="A897" s="58">
        <v>892</v>
      </c>
      <c r="B897" s="58" t="s">
        <v>23</v>
      </c>
      <c r="C897" s="58" t="s">
        <v>24</v>
      </c>
      <c r="D897" s="58" t="s">
        <v>25</v>
      </c>
      <c r="E897" s="58" t="s">
        <v>18594</v>
      </c>
      <c r="F897" s="93" t="s">
        <v>19471</v>
      </c>
      <c r="G897" s="93" t="s">
        <v>19479</v>
      </c>
      <c r="H897" s="93" t="s">
        <v>194</v>
      </c>
      <c r="I897" s="93" t="s">
        <v>1683</v>
      </c>
      <c r="J897" s="93" t="s">
        <v>19473</v>
      </c>
      <c r="K897" s="93" t="s">
        <v>31</v>
      </c>
      <c r="L897" s="108">
        <v>2</v>
      </c>
      <c r="M897" s="58">
        <f t="shared" si="39"/>
        <v>260</v>
      </c>
      <c r="N897" s="27"/>
      <c r="O897" s="24" t="s">
        <v>32</v>
      </c>
    </row>
    <row r="898" s="1" customFormat="1" customHeight="1" spans="1:15">
      <c r="A898" s="58">
        <v>893</v>
      </c>
      <c r="B898" s="58" t="s">
        <v>23</v>
      </c>
      <c r="C898" s="58" t="s">
        <v>24</v>
      </c>
      <c r="D898" s="58" t="s">
        <v>25</v>
      </c>
      <c r="E898" s="58" t="s">
        <v>18594</v>
      </c>
      <c r="F898" s="58" t="s">
        <v>18595</v>
      </c>
      <c r="G898" s="93" t="s">
        <v>19480</v>
      </c>
      <c r="H898" s="93" t="s">
        <v>194</v>
      </c>
      <c r="I898" s="93" t="s">
        <v>2605</v>
      </c>
      <c r="J898" s="93" t="s">
        <v>18597</v>
      </c>
      <c r="K898" s="93" t="s">
        <v>31</v>
      </c>
      <c r="L898" s="108">
        <v>2</v>
      </c>
      <c r="M898" s="58">
        <f t="shared" si="39"/>
        <v>260</v>
      </c>
      <c r="N898" s="104"/>
      <c r="O898" s="24" t="s">
        <v>32</v>
      </c>
    </row>
    <row r="899" s="1" customFormat="1" customHeight="1" spans="1:15">
      <c r="A899" s="58">
        <v>894</v>
      </c>
      <c r="B899" s="58" t="s">
        <v>23</v>
      </c>
      <c r="C899" s="58" t="s">
        <v>24</v>
      </c>
      <c r="D899" s="58" t="s">
        <v>25</v>
      </c>
      <c r="E899" s="58" t="s">
        <v>18594</v>
      </c>
      <c r="F899" s="93" t="s">
        <v>19471</v>
      </c>
      <c r="G899" s="93" t="s">
        <v>19481</v>
      </c>
      <c r="H899" s="93" t="s">
        <v>220</v>
      </c>
      <c r="I899" s="93" t="s">
        <v>1683</v>
      </c>
      <c r="J899" s="93" t="s">
        <v>19473</v>
      </c>
      <c r="K899" s="93" t="s">
        <v>31</v>
      </c>
      <c r="L899" s="108">
        <v>3</v>
      </c>
      <c r="M899" s="58">
        <f t="shared" si="39"/>
        <v>390</v>
      </c>
      <c r="N899" s="27"/>
      <c r="O899" s="24" t="s">
        <v>32</v>
      </c>
    </row>
    <row r="900" s="1" customFormat="1" customHeight="1" spans="1:15">
      <c r="A900" s="58">
        <v>895</v>
      </c>
      <c r="B900" s="58" t="s">
        <v>23</v>
      </c>
      <c r="C900" s="58" t="s">
        <v>24</v>
      </c>
      <c r="D900" s="58" t="s">
        <v>25</v>
      </c>
      <c r="E900" s="58" t="s">
        <v>18594</v>
      </c>
      <c r="F900" s="58" t="s">
        <v>18639</v>
      </c>
      <c r="G900" s="93" t="s">
        <v>19482</v>
      </c>
      <c r="H900" s="93" t="s">
        <v>194</v>
      </c>
      <c r="I900" s="93" t="s">
        <v>2203</v>
      </c>
      <c r="J900" s="93" t="s">
        <v>18641</v>
      </c>
      <c r="K900" s="93" t="s">
        <v>31</v>
      </c>
      <c r="L900" s="108">
        <v>1</v>
      </c>
      <c r="M900" s="58">
        <f t="shared" si="39"/>
        <v>130</v>
      </c>
      <c r="N900" s="27"/>
      <c r="O900" s="24" t="s">
        <v>32</v>
      </c>
    </row>
    <row r="901" s="1" customFormat="1" customHeight="1" spans="1:15">
      <c r="A901" s="58">
        <v>896</v>
      </c>
      <c r="B901" s="58" t="s">
        <v>23</v>
      </c>
      <c r="C901" s="58" t="s">
        <v>24</v>
      </c>
      <c r="D901" s="58" t="s">
        <v>25</v>
      </c>
      <c r="E901" s="58" t="s">
        <v>18594</v>
      </c>
      <c r="F901" s="58" t="s">
        <v>18639</v>
      </c>
      <c r="G901" s="93" t="s">
        <v>19483</v>
      </c>
      <c r="H901" s="93" t="s">
        <v>194</v>
      </c>
      <c r="I901" s="93" t="s">
        <v>3158</v>
      </c>
      <c r="J901" s="93" t="s">
        <v>18641</v>
      </c>
      <c r="K901" s="93" t="s">
        <v>31</v>
      </c>
      <c r="L901" s="108">
        <v>5</v>
      </c>
      <c r="M901" s="58">
        <f t="shared" si="39"/>
        <v>650</v>
      </c>
      <c r="N901" s="27"/>
      <c r="O901" s="24" t="s">
        <v>32</v>
      </c>
    </row>
    <row r="902" s="1" customFormat="1" customHeight="1" spans="1:15">
      <c r="A902" s="58">
        <v>897</v>
      </c>
      <c r="B902" s="58" t="s">
        <v>23</v>
      </c>
      <c r="C902" s="58" t="s">
        <v>24</v>
      </c>
      <c r="D902" s="58" t="s">
        <v>25</v>
      </c>
      <c r="E902" s="58" t="s">
        <v>18594</v>
      </c>
      <c r="F902" s="58" t="s">
        <v>18639</v>
      </c>
      <c r="G902" s="93" t="s">
        <v>18858</v>
      </c>
      <c r="H902" s="93" t="s">
        <v>194</v>
      </c>
      <c r="I902" s="93" t="s">
        <v>2203</v>
      </c>
      <c r="J902" s="93" t="s">
        <v>18641</v>
      </c>
      <c r="K902" s="93" t="s">
        <v>31</v>
      </c>
      <c r="L902" s="108">
        <v>2</v>
      </c>
      <c r="M902" s="58">
        <f t="shared" si="39"/>
        <v>260</v>
      </c>
      <c r="N902" s="27"/>
      <c r="O902" s="24" t="s">
        <v>32</v>
      </c>
    </row>
    <row r="903" s="1" customFormat="1" customHeight="1" spans="1:15">
      <c r="A903" s="58">
        <v>898</v>
      </c>
      <c r="B903" s="58" t="s">
        <v>23</v>
      </c>
      <c r="C903" s="58" t="s">
        <v>24</v>
      </c>
      <c r="D903" s="58" t="s">
        <v>25</v>
      </c>
      <c r="E903" s="58" t="s">
        <v>18594</v>
      </c>
      <c r="F903" s="93" t="s">
        <v>19471</v>
      </c>
      <c r="G903" s="93" t="s">
        <v>19484</v>
      </c>
      <c r="H903" s="93" t="s">
        <v>194</v>
      </c>
      <c r="I903" s="93" t="s">
        <v>1683</v>
      </c>
      <c r="J903" s="93" t="s">
        <v>19473</v>
      </c>
      <c r="K903" s="93" t="s">
        <v>31</v>
      </c>
      <c r="L903" s="108">
        <v>2</v>
      </c>
      <c r="M903" s="58">
        <f t="shared" si="39"/>
        <v>260</v>
      </c>
      <c r="N903" s="27"/>
      <c r="O903" s="24" t="s">
        <v>32</v>
      </c>
    </row>
    <row r="904" s="1" customFormat="1" customHeight="1" spans="1:15">
      <c r="A904" s="58">
        <v>899</v>
      </c>
      <c r="B904" s="58" t="s">
        <v>23</v>
      </c>
      <c r="C904" s="58" t="s">
        <v>24</v>
      </c>
      <c r="D904" s="58" t="s">
        <v>25</v>
      </c>
      <c r="E904" s="58" t="s">
        <v>18594</v>
      </c>
      <c r="F904" s="58" t="s">
        <v>18639</v>
      </c>
      <c r="G904" s="93" t="s">
        <v>19485</v>
      </c>
      <c r="H904" s="93" t="s">
        <v>194</v>
      </c>
      <c r="I904" s="93" t="s">
        <v>1683</v>
      </c>
      <c r="J904" s="93" t="s">
        <v>18641</v>
      </c>
      <c r="K904" s="93" t="s">
        <v>31</v>
      </c>
      <c r="L904" s="108">
        <v>2</v>
      </c>
      <c r="M904" s="58">
        <f t="shared" si="39"/>
        <v>260</v>
      </c>
      <c r="N904" s="27"/>
      <c r="O904" s="24" t="s">
        <v>32</v>
      </c>
    </row>
    <row r="905" s="1" customFormat="1" customHeight="1" spans="1:15">
      <c r="A905" s="58">
        <v>900</v>
      </c>
      <c r="B905" s="58" t="s">
        <v>23</v>
      </c>
      <c r="C905" s="58" t="s">
        <v>24</v>
      </c>
      <c r="D905" s="58" t="s">
        <v>25</v>
      </c>
      <c r="E905" s="58" t="s">
        <v>18594</v>
      </c>
      <c r="F905" s="58" t="s">
        <v>18639</v>
      </c>
      <c r="G905" s="93" t="s">
        <v>19486</v>
      </c>
      <c r="H905" s="93" t="s">
        <v>194</v>
      </c>
      <c r="I905" s="93" t="s">
        <v>1683</v>
      </c>
      <c r="J905" s="93" t="s">
        <v>18641</v>
      </c>
      <c r="K905" s="93" t="s">
        <v>31</v>
      </c>
      <c r="L905" s="108">
        <v>2</v>
      </c>
      <c r="M905" s="58">
        <f t="shared" si="39"/>
        <v>260</v>
      </c>
      <c r="N905" s="27"/>
      <c r="O905" s="24" t="s">
        <v>32</v>
      </c>
    </row>
    <row r="906" s="1" customFormat="1" customHeight="1" spans="1:15">
      <c r="A906" s="58">
        <v>901</v>
      </c>
      <c r="B906" s="58" t="s">
        <v>23</v>
      </c>
      <c r="C906" s="58" t="s">
        <v>24</v>
      </c>
      <c r="D906" s="58" t="s">
        <v>25</v>
      </c>
      <c r="E906" s="58" t="s">
        <v>18594</v>
      </c>
      <c r="F906" s="58" t="s">
        <v>18595</v>
      </c>
      <c r="G906" s="93" t="s">
        <v>19487</v>
      </c>
      <c r="H906" s="93" t="s">
        <v>194</v>
      </c>
      <c r="I906" s="93" t="s">
        <v>1683</v>
      </c>
      <c r="J906" s="93" t="s">
        <v>18597</v>
      </c>
      <c r="K906" s="93" t="s">
        <v>31</v>
      </c>
      <c r="L906" s="108">
        <v>3</v>
      </c>
      <c r="M906" s="58">
        <f t="shared" si="39"/>
        <v>390</v>
      </c>
      <c r="N906" s="27"/>
      <c r="O906" s="24" t="s">
        <v>32</v>
      </c>
    </row>
    <row r="907" s="1" customFormat="1" customHeight="1" spans="1:15">
      <c r="A907" s="58">
        <v>902</v>
      </c>
      <c r="B907" s="58" t="s">
        <v>23</v>
      </c>
      <c r="C907" s="58" t="s">
        <v>24</v>
      </c>
      <c r="D907" s="58" t="s">
        <v>25</v>
      </c>
      <c r="E907" s="58" t="s">
        <v>18594</v>
      </c>
      <c r="F907" s="58" t="s">
        <v>18639</v>
      </c>
      <c r="G907" s="93" t="s">
        <v>19488</v>
      </c>
      <c r="H907" s="93" t="s">
        <v>51</v>
      </c>
      <c r="I907" s="93" t="s">
        <v>2203</v>
      </c>
      <c r="J907" s="93" t="s">
        <v>18641</v>
      </c>
      <c r="K907" s="93" t="s">
        <v>31</v>
      </c>
      <c r="L907" s="108">
        <v>4</v>
      </c>
      <c r="M907" s="58">
        <f>L907*312</f>
        <v>1248</v>
      </c>
      <c r="N907" s="27"/>
      <c r="O907" s="24" t="s">
        <v>32</v>
      </c>
    </row>
    <row r="908" s="1" customFormat="1" customHeight="1" spans="1:15">
      <c r="A908" s="58">
        <v>903</v>
      </c>
      <c r="B908" s="58" t="s">
        <v>23</v>
      </c>
      <c r="C908" s="58" t="s">
        <v>24</v>
      </c>
      <c r="D908" s="58" t="s">
        <v>25</v>
      </c>
      <c r="E908" s="58" t="s">
        <v>18594</v>
      </c>
      <c r="F908" s="58" t="s">
        <v>18639</v>
      </c>
      <c r="G908" s="93" t="s">
        <v>19489</v>
      </c>
      <c r="H908" s="93" t="s">
        <v>194</v>
      </c>
      <c r="I908" s="93" t="s">
        <v>1683</v>
      </c>
      <c r="J908" s="93" t="s">
        <v>18641</v>
      </c>
      <c r="K908" s="93" t="s">
        <v>31</v>
      </c>
      <c r="L908" s="108">
        <v>1</v>
      </c>
      <c r="M908" s="58">
        <f t="shared" ref="M908:M943" si="40">L908*130</f>
        <v>130</v>
      </c>
      <c r="N908" s="27"/>
      <c r="O908" s="24" t="s">
        <v>32</v>
      </c>
    </row>
    <row r="909" s="1" customFormat="1" customHeight="1" spans="1:15">
      <c r="A909" s="58">
        <v>904</v>
      </c>
      <c r="B909" s="58" t="s">
        <v>23</v>
      </c>
      <c r="C909" s="58" t="s">
        <v>24</v>
      </c>
      <c r="D909" s="58" t="s">
        <v>25</v>
      </c>
      <c r="E909" s="58" t="s">
        <v>18594</v>
      </c>
      <c r="F909" s="58" t="s">
        <v>18639</v>
      </c>
      <c r="G909" s="93" t="s">
        <v>205</v>
      </c>
      <c r="H909" s="93" t="s">
        <v>194</v>
      </c>
      <c r="I909" s="93" t="s">
        <v>1683</v>
      </c>
      <c r="J909" s="93" t="s">
        <v>18641</v>
      </c>
      <c r="K909" s="93" t="s">
        <v>31</v>
      </c>
      <c r="L909" s="108">
        <v>2</v>
      </c>
      <c r="M909" s="58">
        <f t="shared" si="40"/>
        <v>260</v>
      </c>
      <c r="N909" s="27"/>
      <c r="O909" s="24" t="s">
        <v>32</v>
      </c>
    </row>
    <row r="910" s="1" customFormat="1" customHeight="1" spans="1:15">
      <c r="A910" s="58">
        <v>905</v>
      </c>
      <c r="B910" s="58" t="s">
        <v>23</v>
      </c>
      <c r="C910" s="58" t="s">
        <v>24</v>
      </c>
      <c r="D910" s="58" t="s">
        <v>25</v>
      </c>
      <c r="E910" s="58" t="s">
        <v>18594</v>
      </c>
      <c r="F910" s="58" t="s">
        <v>18639</v>
      </c>
      <c r="G910" s="93" t="s">
        <v>19490</v>
      </c>
      <c r="H910" s="93" t="s">
        <v>194</v>
      </c>
      <c r="I910" s="93" t="s">
        <v>2203</v>
      </c>
      <c r="J910" s="93" t="s">
        <v>18641</v>
      </c>
      <c r="K910" s="93" t="s">
        <v>31</v>
      </c>
      <c r="L910" s="108">
        <v>3</v>
      </c>
      <c r="M910" s="58">
        <f t="shared" si="40"/>
        <v>390</v>
      </c>
      <c r="N910" s="27"/>
      <c r="O910" s="24" t="s">
        <v>32</v>
      </c>
    </row>
    <row r="911" s="1" customFormat="1" customHeight="1" spans="1:15">
      <c r="A911" s="58">
        <v>906</v>
      </c>
      <c r="B911" s="58" t="s">
        <v>23</v>
      </c>
      <c r="C911" s="58" t="s">
        <v>24</v>
      </c>
      <c r="D911" s="58" t="s">
        <v>25</v>
      </c>
      <c r="E911" s="58" t="s">
        <v>18594</v>
      </c>
      <c r="F911" s="58" t="s">
        <v>18639</v>
      </c>
      <c r="G911" s="93" t="s">
        <v>19491</v>
      </c>
      <c r="H911" s="93" t="s">
        <v>194</v>
      </c>
      <c r="I911" s="93" t="s">
        <v>2203</v>
      </c>
      <c r="J911" s="93" t="s">
        <v>18641</v>
      </c>
      <c r="K911" s="93" t="s">
        <v>31</v>
      </c>
      <c r="L911" s="108">
        <v>4</v>
      </c>
      <c r="M911" s="58">
        <f t="shared" si="40"/>
        <v>520</v>
      </c>
      <c r="N911" s="27"/>
      <c r="O911" s="24" t="s">
        <v>32</v>
      </c>
    </row>
    <row r="912" s="1" customFormat="1" customHeight="1" spans="1:15">
      <c r="A912" s="58">
        <v>907</v>
      </c>
      <c r="B912" s="58" t="s">
        <v>23</v>
      </c>
      <c r="C912" s="58" t="s">
        <v>24</v>
      </c>
      <c r="D912" s="58" t="s">
        <v>25</v>
      </c>
      <c r="E912" s="58" t="s">
        <v>18594</v>
      </c>
      <c r="F912" s="93" t="s">
        <v>19471</v>
      </c>
      <c r="G912" s="93" t="s">
        <v>19492</v>
      </c>
      <c r="H912" s="93" t="s">
        <v>194</v>
      </c>
      <c r="I912" s="93" t="s">
        <v>1683</v>
      </c>
      <c r="J912" s="93" t="s">
        <v>19473</v>
      </c>
      <c r="K912" s="93" t="s">
        <v>31</v>
      </c>
      <c r="L912" s="108">
        <v>2</v>
      </c>
      <c r="M912" s="58">
        <f t="shared" si="40"/>
        <v>260</v>
      </c>
      <c r="N912" s="27"/>
      <c r="O912" s="24" t="s">
        <v>32</v>
      </c>
    </row>
    <row r="913" s="1" customFormat="1" customHeight="1" spans="1:15">
      <c r="A913" s="58">
        <v>908</v>
      </c>
      <c r="B913" s="58" t="s">
        <v>23</v>
      </c>
      <c r="C913" s="58" t="s">
        <v>24</v>
      </c>
      <c r="D913" s="58" t="s">
        <v>25</v>
      </c>
      <c r="E913" s="58" t="s">
        <v>18594</v>
      </c>
      <c r="F913" s="93" t="s">
        <v>19471</v>
      </c>
      <c r="G913" s="93" t="s">
        <v>19493</v>
      </c>
      <c r="H913" s="93" t="s">
        <v>194</v>
      </c>
      <c r="I913" s="93" t="s">
        <v>2203</v>
      </c>
      <c r="J913" s="93" t="s">
        <v>19473</v>
      </c>
      <c r="K913" s="93" t="s">
        <v>31</v>
      </c>
      <c r="L913" s="108">
        <v>2</v>
      </c>
      <c r="M913" s="58">
        <f t="shared" si="40"/>
        <v>260</v>
      </c>
      <c r="N913" s="27"/>
      <c r="O913" s="24" t="s">
        <v>32</v>
      </c>
    </row>
    <row r="914" s="1" customFormat="1" customHeight="1" spans="1:15">
      <c r="A914" s="58">
        <v>909</v>
      </c>
      <c r="B914" s="58" t="s">
        <v>23</v>
      </c>
      <c r="C914" s="58" t="s">
        <v>24</v>
      </c>
      <c r="D914" s="58" t="s">
        <v>25</v>
      </c>
      <c r="E914" s="58" t="s">
        <v>18594</v>
      </c>
      <c r="F914" s="58" t="s">
        <v>18639</v>
      </c>
      <c r="G914" s="93" t="s">
        <v>19494</v>
      </c>
      <c r="H914" s="93" t="s">
        <v>194</v>
      </c>
      <c r="I914" s="93" t="s">
        <v>3169</v>
      </c>
      <c r="J914" s="93" t="s">
        <v>18641</v>
      </c>
      <c r="K914" s="93" t="s">
        <v>31</v>
      </c>
      <c r="L914" s="108">
        <v>1</v>
      </c>
      <c r="M914" s="58">
        <f t="shared" si="40"/>
        <v>130</v>
      </c>
      <c r="N914" s="27"/>
      <c r="O914" s="24" t="s">
        <v>32</v>
      </c>
    </row>
    <row r="915" s="1" customFormat="1" customHeight="1" spans="1:15">
      <c r="A915" s="58">
        <v>910</v>
      </c>
      <c r="B915" s="58" t="s">
        <v>23</v>
      </c>
      <c r="C915" s="58" t="s">
        <v>24</v>
      </c>
      <c r="D915" s="58" t="s">
        <v>25</v>
      </c>
      <c r="E915" s="58" t="s">
        <v>18594</v>
      </c>
      <c r="F915" s="58" t="s">
        <v>18639</v>
      </c>
      <c r="G915" s="93" t="s">
        <v>19495</v>
      </c>
      <c r="H915" s="93" t="s">
        <v>194</v>
      </c>
      <c r="I915" s="93" t="s">
        <v>1683</v>
      </c>
      <c r="J915" s="93" t="s">
        <v>18641</v>
      </c>
      <c r="K915" s="93" t="s">
        <v>31</v>
      </c>
      <c r="L915" s="108">
        <v>3</v>
      </c>
      <c r="M915" s="58">
        <f t="shared" si="40"/>
        <v>390</v>
      </c>
      <c r="N915" s="27"/>
      <c r="O915" s="24" t="s">
        <v>32</v>
      </c>
    </row>
    <row r="916" s="1" customFormat="1" customHeight="1" spans="1:15">
      <c r="A916" s="58">
        <v>911</v>
      </c>
      <c r="B916" s="58" t="s">
        <v>23</v>
      </c>
      <c r="C916" s="58" t="s">
        <v>24</v>
      </c>
      <c r="D916" s="58" t="s">
        <v>25</v>
      </c>
      <c r="E916" s="58" t="s">
        <v>18594</v>
      </c>
      <c r="F916" s="58" t="s">
        <v>18664</v>
      </c>
      <c r="G916" s="93" t="s">
        <v>19496</v>
      </c>
      <c r="H916" s="93" t="s">
        <v>194</v>
      </c>
      <c r="I916" s="93" t="s">
        <v>1683</v>
      </c>
      <c r="J916" s="93" t="s">
        <v>18666</v>
      </c>
      <c r="K916" s="93" t="s">
        <v>31</v>
      </c>
      <c r="L916" s="108">
        <v>3</v>
      </c>
      <c r="M916" s="58">
        <f t="shared" si="40"/>
        <v>390</v>
      </c>
      <c r="N916" s="27"/>
      <c r="O916" s="24" t="s">
        <v>32</v>
      </c>
    </row>
    <row r="917" s="1" customFormat="1" customHeight="1" spans="1:15">
      <c r="A917" s="58">
        <v>912</v>
      </c>
      <c r="B917" s="58" t="s">
        <v>23</v>
      </c>
      <c r="C917" s="58" t="s">
        <v>24</v>
      </c>
      <c r="D917" s="58" t="s">
        <v>25</v>
      </c>
      <c r="E917" s="58" t="s">
        <v>18594</v>
      </c>
      <c r="F917" s="58" t="s">
        <v>18639</v>
      </c>
      <c r="G917" s="93" t="s">
        <v>19497</v>
      </c>
      <c r="H917" s="93" t="s">
        <v>194</v>
      </c>
      <c r="I917" s="93" t="s">
        <v>2203</v>
      </c>
      <c r="J917" s="93" t="s">
        <v>18641</v>
      </c>
      <c r="K917" s="93" t="s">
        <v>31</v>
      </c>
      <c r="L917" s="108">
        <v>3</v>
      </c>
      <c r="M917" s="58">
        <f t="shared" si="40"/>
        <v>390</v>
      </c>
      <c r="N917" s="27"/>
      <c r="O917" s="24" t="s">
        <v>32</v>
      </c>
    </row>
    <row r="918" s="1" customFormat="1" customHeight="1" spans="1:15">
      <c r="A918" s="58">
        <v>913</v>
      </c>
      <c r="B918" s="58" t="s">
        <v>23</v>
      </c>
      <c r="C918" s="58" t="s">
        <v>24</v>
      </c>
      <c r="D918" s="58" t="s">
        <v>25</v>
      </c>
      <c r="E918" s="58" t="s">
        <v>18594</v>
      </c>
      <c r="F918" s="93" t="s">
        <v>19471</v>
      </c>
      <c r="G918" s="93" t="s">
        <v>18908</v>
      </c>
      <c r="H918" s="93" t="s">
        <v>194</v>
      </c>
      <c r="I918" s="93" t="s">
        <v>2203</v>
      </c>
      <c r="J918" s="93" t="s">
        <v>19473</v>
      </c>
      <c r="K918" s="93" t="s">
        <v>31</v>
      </c>
      <c r="L918" s="108">
        <v>2</v>
      </c>
      <c r="M918" s="58">
        <f t="shared" si="40"/>
        <v>260</v>
      </c>
      <c r="N918" s="27"/>
      <c r="O918" s="24" t="s">
        <v>32</v>
      </c>
    </row>
    <row r="919" s="1" customFormat="1" customHeight="1" spans="1:15">
      <c r="A919" s="58">
        <v>914</v>
      </c>
      <c r="B919" s="58" t="s">
        <v>23</v>
      </c>
      <c r="C919" s="58" t="s">
        <v>24</v>
      </c>
      <c r="D919" s="58" t="s">
        <v>25</v>
      </c>
      <c r="E919" s="58" t="s">
        <v>18594</v>
      </c>
      <c r="F919" s="58" t="s">
        <v>18609</v>
      </c>
      <c r="G919" s="93" t="s">
        <v>19498</v>
      </c>
      <c r="H919" s="93" t="s">
        <v>194</v>
      </c>
      <c r="I919" s="93" t="s">
        <v>3169</v>
      </c>
      <c r="J919" s="93" t="s">
        <v>18611</v>
      </c>
      <c r="K919" s="93" t="s">
        <v>31</v>
      </c>
      <c r="L919" s="108">
        <v>5</v>
      </c>
      <c r="M919" s="58">
        <f t="shared" si="40"/>
        <v>650</v>
      </c>
      <c r="N919" s="27"/>
      <c r="O919" s="24" t="s">
        <v>32</v>
      </c>
    </row>
    <row r="920" s="1" customFormat="1" customHeight="1" spans="1:15">
      <c r="A920" s="58">
        <v>915</v>
      </c>
      <c r="B920" s="58" t="s">
        <v>23</v>
      </c>
      <c r="C920" s="58" t="s">
        <v>24</v>
      </c>
      <c r="D920" s="58" t="s">
        <v>25</v>
      </c>
      <c r="E920" s="58" t="s">
        <v>18594</v>
      </c>
      <c r="F920" s="58" t="s">
        <v>18639</v>
      </c>
      <c r="G920" s="93" t="s">
        <v>19499</v>
      </c>
      <c r="H920" s="93" t="s">
        <v>194</v>
      </c>
      <c r="I920" s="93" t="s">
        <v>3169</v>
      </c>
      <c r="J920" s="93" t="s">
        <v>18641</v>
      </c>
      <c r="K920" s="93" t="s">
        <v>31</v>
      </c>
      <c r="L920" s="108">
        <v>2</v>
      </c>
      <c r="M920" s="58">
        <f t="shared" si="40"/>
        <v>260</v>
      </c>
      <c r="N920" s="27"/>
      <c r="O920" s="24" t="s">
        <v>32</v>
      </c>
    </row>
    <row r="921" s="1" customFormat="1" customHeight="1" spans="1:15">
      <c r="A921" s="58">
        <v>916</v>
      </c>
      <c r="B921" s="58" t="s">
        <v>23</v>
      </c>
      <c r="C921" s="58" t="s">
        <v>24</v>
      </c>
      <c r="D921" s="58" t="s">
        <v>25</v>
      </c>
      <c r="E921" s="58" t="s">
        <v>18594</v>
      </c>
      <c r="F921" s="58" t="s">
        <v>18639</v>
      </c>
      <c r="G921" s="93" t="s">
        <v>19500</v>
      </c>
      <c r="H921" s="93" t="s">
        <v>194</v>
      </c>
      <c r="I921" s="93" t="s">
        <v>2203</v>
      </c>
      <c r="J921" s="93" t="s">
        <v>18641</v>
      </c>
      <c r="K921" s="93" t="s">
        <v>31</v>
      </c>
      <c r="L921" s="108">
        <v>2</v>
      </c>
      <c r="M921" s="58">
        <f t="shared" si="40"/>
        <v>260</v>
      </c>
      <c r="N921" s="27"/>
      <c r="O921" s="24" t="s">
        <v>32</v>
      </c>
    </row>
    <row r="922" s="1" customFormat="1" customHeight="1" spans="1:15">
      <c r="A922" s="58">
        <v>917</v>
      </c>
      <c r="B922" s="58" t="s">
        <v>23</v>
      </c>
      <c r="C922" s="58" t="s">
        <v>24</v>
      </c>
      <c r="D922" s="58" t="s">
        <v>25</v>
      </c>
      <c r="E922" s="58" t="s">
        <v>18594</v>
      </c>
      <c r="F922" s="58" t="s">
        <v>18639</v>
      </c>
      <c r="G922" s="93" t="s">
        <v>19501</v>
      </c>
      <c r="H922" s="93" t="s">
        <v>18599</v>
      </c>
      <c r="I922" s="93" t="s">
        <v>3169</v>
      </c>
      <c r="J922" s="93" t="s">
        <v>18641</v>
      </c>
      <c r="K922" s="93" t="s">
        <v>31</v>
      </c>
      <c r="L922" s="108">
        <v>3</v>
      </c>
      <c r="M922" s="58">
        <f t="shared" si="40"/>
        <v>390</v>
      </c>
      <c r="N922" s="27"/>
      <c r="O922" s="24" t="s">
        <v>32</v>
      </c>
    </row>
    <row r="923" s="1" customFormat="1" customHeight="1" spans="1:15">
      <c r="A923" s="58">
        <v>918</v>
      </c>
      <c r="B923" s="58" t="s">
        <v>23</v>
      </c>
      <c r="C923" s="58" t="s">
        <v>24</v>
      </c>
      <c r="D923" s="58" t="s">
        <v>25</v>
      </c>
      <c r="E923" s="58" t="s">
        <v>18594</v>
      </c>
      <c r="F923" s="93" t="s">
        <v>19471</v>
      </c>
      <c r="G923" s="93" t="s">
        <v>19502</v>
      </c>
      <c r="H923" s="93" t="s">
        <v>194</v>
      </c>
      <c r="I923" s="93" t="s">
        <v>2203</v>
      </c>
      <c r="J923" s="93" t="s">
        <v>19473</v>
      </c>
      <c r="K923" s="93" t="s">
        <v>31</v>
      </c>
      <c r="L923" s="108">
        <v>2</v>
      </c>
      <c r="M923" s="58">
        <f t="shared" si="40"/>
        <v>260</v>
      </c>
      <c r="N923" s="27"/>
      <c r="O923" s="24" t="s">
        <v>32</v>
      </c>
    </row>
    <row r="924" s="1" customFormat="1" customHeight="1" spans="1:15">
      <c r="A924" s="58">
        <v>919</v>
      </c>
      <c r="B924" s="58" t="s">
        <v>23</v>
      </c>
      <c r="C924" s="58" t="s">
        <v>24</v>
      </c>
      <c r="D924" s="58" t="s">
        <v>25</v>
      </c>
      <c r="E924" s="58" t="s">
        <v>18594</v>
      </c>
      <c r="F924" s="93" t="s">
        <v>19471</v>
      </c>
      <c r="G924" s="93" t="s">
        <v>19503</v>
      </c>
      <c r="H924" s="93" t="s">
        <v>194</v>
      </c>
      <c r="I924" s="93" t="s">
        <v>3169</v>
      </c>
      <c r="J924" s="93" t="s">
        <v>19473</v>
      </c>
      <c r="K924" s="93" t="s">
        <v>31</v>
      </c>
      <c r="L924" s="108">
        <v>2</v>
      </c>
      <c r="M924" s="58">
        <f t="shared" si="40"/>
        <v>260</v>
      </c>
      <c r="N924" s="27"/>
      <c r="O924" s="24" t="s">
        <v>32</v>
      </c>
    </row>
    <row r="925" s="1" customFormat="1" customHeight="1" spans="1:15">
      <c r="A925" s="58">
        <v>920</v>
      </c>
      <c r="B925" s="58" t="s">
        <v>23</v>
      </c>
      <c r="C925" s="58" t="s">
        <v>24</v>
      </c>
      <c r="D925" s="58" t="s">
        <v>25</v>
      </c>
      <c r="E925" s="58" t="s">
        <v>18594</v>
      </c>
      <c r="F925" s="93" t="s">
        <v>19471</v>
      </c>
      <c r="G925" s="93" t="s">
        <v>19504</v>
      </c>
      <c r="H925" s="93" t="s">
        <v>194</v>
      </c>
      <c r="I925" s="93" t="s">
        <v>2203</v>
      </c>
      <c r="J925" s="93" t="s">
        <v>19473</v>
      </c>
      <c r="K925" s="93" t="s">
        <v>31</v>
      </c>
      <c r="L925" s="108">
        <v>2</v>
      </c>
      <c r="M925" s="58">
        <f t="shared" si="40"/>
        <v>260</v>
      </c>
      <c r="N925" s="27"/>
      <c r="O925" s="24" t="s">
        <v>32</v>
      </c>
    </row>
    <row r="926" s="1" customFormat="1" customHeight="1" spans="1:15">
      <c r="A926" s="58">
        <v>921</v>
      </c>
      <c r="B926" s="58" t="s">
        <v>23</v>
      </c>
      <c r="C926" s="58" t="s">
        <v>24</v>
      </c>
      <c r="D926" s="58" t="s">
        <v>25</v>
      </c>
      <c r="E926" s="58" t="s">
        <v>18594</v>
      </c>
      <c r="F926" s="93" t="s">
        <v>19471</v>
      </c>
      <c r="G926" s="93" t="s">
        <v>19505</v>
      </c>
      <c r="H926" s="93" t="s">
        <v>194</v>
      </c>
      <c r="I926" s="93" t="s">
        <v>3164</v>
      </c>
      <c r="J926" s="93" t="s">
        <v>19473</v>
      </c>
      <c r="K926" s="93" t="s">
        <v>31</v>
      </c>
      <c r="L926" s="108">
        <v>3</v>
      </c>
      <c r="M926" s="58">
        <f t="shared" si="40"/>
        <v>390</v>
      </c>
      <c r="N926" s="27"/>
      <c r="O926" s="24" t="s">
        <v>32</v>
      </c>
    </row>
    <row r="927" s="1" customFormat="1" customHeight="1" spans="1:15">
      <c r="A927" s="58">
        <v>922</v>
      </c>
      <c r="B927" s="58" t="s">
        <v>23</v>
      </c>
      <c r="C927" s="58" t="s">
        <v>24</v>
      </c>
      <c r="D927" s="58" t="s">
        <v>25</v>
      </c>
      <c r="E927" s="58" t="s">
        <v>18594</v>
      </c>
      <c r="F927" s="58" t="s">
        <v>18639</v>
      </c>
      <c r="G927" s="93" t="s">
        <v>19506</v>
      </c>
      <c r="H927" s="93" t="s">
        <v>194</v>
      </c>
      <c r="I927" s="93" t="s">
        <v>2203</v>
      </c>
      <c r="J927" s="93" t="s">
        <v>18641</v>
      </c>
      <c r="K927" s="93" t="s">
        <v>31</v>
      </c>
      <c r="L927" s="108">
        <v>2</v>
      </c>
      <c r="M927" s="58">
        <f t="shared" si="40"/>
        <v>260</v>
      </c>
      <c r="N927" s="27"/>
      <c r="O927" s="24" t="s">
        <v>32</v>
      </c>
    </row>
    <row r="928" s="1" customFormat="1" customHeight="1" spans="1:15">
      <c r="A928" s="58">
        <v>923</v>
      </c>
      <c r="B928" s="58" t="s">
        <v>23</v>
      </c>
      <c r="C928" s="58" t="s">
        <v>24</v>
      </c>
      <c r="D928" s="58" t="s">
        <v>25</v>
      </c>
      <c r="E928" s="58" t="s">
        <v>18594</v>
      </c>
      <c r="F928" s="58" t="s">
        <v>18639</v>
      </c>
      <c r="G928" s="93" t="s">
        <v>19507</v>
      </c>
      <c r="H928" s="93" t="s">
        <v>194</v>
      </c>
      <c r="I928" s="93" t="s">
        <v>2203</v>
      </c>
      <c r="J928" s="93" t="s">
        <v>18641</v>
      </c>
      <c r="K928" s="93" t="s">
        <v>31</v>
      </c>
      <c r="L928" s="108">
        <v>1</v>
      </c>
      <c r="M928" s="58">
        <f t="shared" si="40"/>
        <v>130</v>
      </c>
      <c r="N928" s="27"/>
      <c r="O928" s="24" t="s">
        <v>32</v>
      </c>
    </row>
    <row r="929" s="1" customFormat="1" customHeight="1" spans="1:15">
      <c r="A929" s="58">
        <v>924</v>
      </c>
      <c r="B929" s="58" t="s">
        <v>23</v>
      </c>
      <c r="C929" s="58" t="s">
        <v>24</v>
      </c>
      <c r="D929" s="58" t="s">
        <v>25</v>
      </c>
      <c r="E929" s="58" t="s">
        <v>18594</v>
      </c>
      <c r="F929" s="58" t="s">
        <v>18659</v>
      </c>
      <c r="G929" s="93" t="s">
        <v>19508</v>
      </c>
      <c r="H929" s="93" t="s">
        <v>194</v>
      </c>
      <c r="I929" s="93" t="s">
        <v>1683</v>
      </c>
      <c r="J929" s="93" t="s">
        <v>18661</v>
      </c>
      <c r="K929" s="93" t="s">
        <v>31</v>
      </c>
      <c r="L929" s="108">
        <v>3</v>
      </c>
      <c r="M929" s="58">
        <f t="shared" si="40"/>
        <v>390</v>
      </c>
      <c r="N929" s="27"/>
      <c r="O929" s="24" t="s">
        <v>32</v>
      </c>
    </row>
    <row r="930" s="1" customFormat="1" customHeight="1" spans="1:15">
      <c r="A930" s="58">
        <v>925</v>
      </c>
      <c r="B930" s="58" t="s">
        <v>23</v>
      </c>
      <c r="C930" s="58" t="s">
        <v>24</v>
      </c>
      <c r="D930" s="58" t="s">
        <v>25</v>
      </c>
      <c r="E930" s="58" t="s">
        <v>18594</v>
      </c>
      <c r="F930" s="58" t="s">
        <v>18659</v>
      </c>
      <c r="G930" s="93" t="s">
        <v>19509</v>
      </c>
      <c r="H930" s="93" t="s">
        <v>194</v>
      </c>
      <c r="I930" s="93" t="s">
        <v>2203</v>
      </c>
      <c r="J930" s="93" t="s">
        <v>18661</v>
      </c>
      <c r="K930" s="93" t="s">
        <v>31</v>
      </c>
      <c r="L930" s="108">
        <v>4</v>
      </c>
      <c r="M930" s="58">
        <f t="shared" si="40"/>
        <v>520</v>
      </c>
      <c r="N930" s="27"/>
      <c r="O930" s="24" t="s">
        <v>32</v>
      </c>
    </row>
    <row r="931" s="1" customFormat="1" customHeight="1" spans="1:15">
      <c r="A931" s="58">
        <v>926</v>
      </c>
      <c r="B931" s="58" t="s">
        <v>23</v>
      </c>
      <c r="C931" s="58" t="s">
        <v>24</v>
      </c>
      <c r="D931" s="58" t="s">
        <v>25</v>
      </c>
      <c r="E931" s="58" t="s">
        <v>18594</v>
      </c>
      <c r="F931" s="93" t="s">
        <v>19471</v>
      </c>
      <c r="G931" s="93" t="s">
        <v>19510</v>
      </c>
      <c r="H931" s="93" t="s">
        <v>220</v>
      </c>
      <c r="I931" s="93" t="s">
        <v>2203</v>
      </c>
      <c r="J931" s="93" t="s">
        <v>19473</v>
      </c>
      <c r="K931" s="93" t="s">
        <v>31</v>
      </c>
      <c r="L931" s="108">
        <v>4</v>
      </c>
      <c r="M931" s="58">
        <f t="shared" si="40"/>
        <v>520</v>
      </c>
      <c r="N931" s="27"/>
      <c r="O931" s="24" t="s">
        <v>32</v>
      </c>
    </row>
    <row r="932" s="1" customFormat="1" customHeight="1" spans="1:15">
      <c r="A932" s="58">
        <v>927</v>
      </c>
      <c r="B932" s="58" t="s">
        <v>23</v>
      </c>
      <c r="C932" s="58" t="s">
        <v>24</v>
      </c>
      <c r="D932" s="58" t="s">
        <v>25</v>
      </c>
      <c r="E932" s="58" t="s">
        <v>18594</v>
      </c>
      <c r="F932" s="93" t="s">
        <v>19471</v>
      </c>
      <c r="G932" s="93" t="s">
        <v>19511</v>
      </c>
      <c r="H932" s="93" t="s">
        <v>194</v>
      </c>
      <c r="I932" s="93" t="s">
        <v>2605</v>
      </c>
      <c r="J932" s="93" t="s">
        <v>19473</v>
      </c>
      <c r="K932" s="93" t="s">
        <v>31</v>
      </c>
      <c r="L932" s="108">
        <v>2</v>
      </c>
      <c r="M932" s="58">
        <f t="shared" si="40"/>
        <v>260</v>
      </c>
      <c r="N932" s="27"/>
      <c r="O932" s="24" t="s">
        <v>32</v>
      </c>
    </row>
    <row r="933" s="1" customFormat="1" customHeight="1" spans="1:15">
      <c r="A933" s="58">
        <v>928</v>
      </c>
      <c r="B933" s="58" t="s">
        <v>23</v>
      </c>
      <c r="C933" s="58" t="s">
        <v>24</v>
      </c>
      <c r="D933" s="58" t="s">
        <v>25</v>
      </c>
      <c r="E933" s="58" t="s">
        <v>18594</v>
      </c>
      <c r="F933" s="58" t="s">
        <v>18639</v>
      </c>
      <c r="G933" s="93" t="s">
        <v>19512</v>
      </c>
      <c r="H933" s="93" t="s">
        <v>194</v>
      </c>
      <c r="I933" s="93" t="s">
        <v>1683</v>
      </c>
      <c r="J933" s="93" t="s">
        <v>18641</v>
      </c>
      <c r="K933" s="93" t="s">
        <v>31</v>
      </c>
      <c r="L933" s="108">
        <v>1</v>
      </c>
      <c r="M933" s="58">
        <f t="shared" si="40"/>
        <v>130</v>
      </c>
      <c r="N933" s="27"/>
      <c r="O933" s="24" t="s">
        <v>32</v>
      </c>
    </row>
    <row r="934" s="1" customFormat="1" customHeight="1" spans="1:15">
      <c r="A934" s="58">
        <v>929</v>
      </c>
      <c r="B934" s="58" t="s">
        <v>23</v>
      </c>
      <c r="C934" s="58" t="s">
        <v>24</v>
      </c>
      <c r="D934" s="58" t="s">
        <v>25</v>
      </c>
      <c r="E934" s="58" t="s">
        <v>18594</v>
      </c>
      <c r="F934" s="58" t="s">
        <v>18639</v>
      </c>
      <c r="G934" s="93" t="s">
        <v>19513</v>
      </c>
      <c r="H934" s="93" t="s">
        <v>194</v>
      </c>
      <c r="I934" s="93" t="s">
        <v>3164</v>
      </c>
      <c r="J934" s="93" t="s">
        <v>18641</v>
      </c>
      <c r="K934" s="93" t="s">
        <v>31</v>
      </c>
      <c r="L934" s="108">
        <v>2</v>
      </c>
      <c r="M934" s="58">
        <f t="shared" si="40"/>
        <v>260</v>
      </c>
      <c r="N934" s="27"/>
      <c r="O934" s="24" t="s">
        <v>32</v>
      </c>
    </row>
    <row r="935" s="1" customFormat="1" customHeight="1" spans="1:15">
      <c r="A935" s="58">
        <v>930</v>
      </c>
      <c r="B935" s="58" t="s">
        <v>23</v>
      </c>
      <c r="C935" s="58" t="s">
        <v>24</v>
      </c>
      <c r="D935" s="58" t="s">
        <v>25</v>
      </c>
      <c r="E935" s="58" t="s">
        <v>18594</v>
      </c>
      <c r="F935" s="93" t="s">
        <v>19471</v>
      </c>
      <c r="G935" s="93" t="s">
        <v>19514</v>
      </c>
      <c r="H935" s="93" t="s">
        <v>194</v>
      </c>
      <c r="I935" s="93" t="s">
        <v>3169</v>
      </c>
      <c r="J935" s="93" t="s">
        <v>19473</v>
      </c>
      <c r="K935" s="93" t="s">
        <v>31</v>
      </c>
      <c r="L935" s="108">
        <v>2</v>
      </c>
      <c r="M935" s="58">
        <f t="shared" si="40"/>
        <v>260</v>
      </c>
      <c r="N935" s="27"/>
      <c r="O935" s="24" t="s">
        <v>32</v>
      </c>
    </row>
    <row r="936" s="1" customFormat="1" customHeight="1" spans="1:15">
      <c r="A936" s="58">
        <v>931</v>
      </c>
      <c r="B936" s="58" t="s">
        <v>23</v>
      </c>
      <c r="C936" s="58" t="s">
        <v>24</v>
      </c>
      <c r="D936" s="58" t="s">
        <v>25</v>
      </c>
      <c r="E936" s="58" t="s">
        <v>18594</v>
      </c>
      <c r="F936" s="58" t="s">
        <v>18609</v>
      </c>
      <c r="G936" s="93" t="s">
        <v>19515</v>
      </c>
      <c r="H936" s="93" t="s">
        <v>194</v>
      </c>
      <c r="I936" s="93" t="s">
        <v>3169</v>
      </c>
      <c r="J936" s="93" t="s">
        <v>18611</v>
      </c>
      <c r="K936" s="93" t="s">
        <v>31</v>
      </c>
      <c r="L936" s="108">
        <v>5</v>
      </c>
      <c r="M936" s="58">
        <f t="shared" si="40"/>
        <v>650</v>
      </c>
      <c r="N936" s="27"/>
      <c r="O936" s="24" t="s">
        <v>32</v>
      </c>
    </row>
    <row r="937" s="1" customFormat="1" customHeight="1" spans="1:15">
      <c r="A937" s="58">
        <v>932</v>
      </c>
      <c r="B937" s="58" t="s">
        <v>23</v>
      </c>
      <c r="C937" s="58" t="s">
        <v>24</v>
      </c>
      <c r="D937" s="58" t="s">
        <v>25</v>
      </c>
      <c r="E937" s="58" t="s">
        <v>18594</v>
      </c>
      <c r="F937" s="58" t="s">
        <v>18659</v>
      </c>
      <c r="G937" s="93" t="s">
        <v>19516</v>
      </c>
      <c r="H937" s="93" t="s">
        <v>194</v>
      </c>
      <c r="I937" s="93" t="s">
        <v>2605</v>
      </c>
      <c r="J937" s="93" t="s">
        <v>18661</v>
      </c>
      <c r="K937" s="93" t="s">
        <v>31</v>
      </c>
      <c r="L937" s="108">
        <v>2</v>
      </c>
      <c r="M937" s="58">
        <f t="shared" si="40"/>
        <v>260</v>
      </c>
      <c r="N937" s="27"/>
      <c r="O937" s="24" t="s">
        <v>32</v>
      </c>
    </row>
    <row r="938" s="1" customFormat="1" customHeight="1" spans="1:15">
      <c r="A938" s="58">
        <v>933</v>
      </c>
      <c r="B938" s="58" t="s">
        <v>23</v>
      </c>
      <c r="C938" s="58" t="s">
        <v>24</v>
      </c>
      <c r="D938" s="58" t="s">
        <v>25</v>
      </c>
      <c r="E938" s="58" t="s">
        <v>18594</v>
      </c>
      <c r="F938" s="58" t="s">
        <v>18639</v>
      </c>
      <c r="G938" s="93" t="s">
        <v>19517</v>
      </c>
      <c r="H938" s="93" t="s">
        <v>194</v>
      </c>
      <c r="I938" s="93" t="s">
        <v>2203</v>
      </c>
      <c r="J938" s="93" t="s">
        <v>18641</v>
      </c>
      <c r="K938" s="93" t="s">
        <v>31</v>
      </c>
      <c r="L938" s="108">
        <v>3</v>
      </c>
      <c r="M938" s="58">
        <f t="shared" si="40"/>
        <v>390</v>
      </c>
      <c r="N938" s="27"/>
      <c r="O938" s="24" t="s">
        <v>32</v>
      </c>
    </row>
    <row r="939" s="1" customFormat="1" customHeight="1" spans="1:15">
      <c r="A939" s="58">
        <v>934</v>
      </c>
      <c r="B939" s="58" t="s">
        <v>23</v>
      </c>
      <c r="C939" s="58" t="s">
        <v>24</v>
      </c>
      <c r="D939" s="58" t="s">
        <v>25</v>
      </c>
      <c r="E939" s="58" t="s">
        <v>18594</v>
      </c>
      <c r="F939" s="93" t="s">
        <v>19471</v>
      </c>
      <c r="G939" s="93" t="s">
        <v>19518</v>
      </c>
      <c r="H939" s="93" t="s">
        <v>194</v>
      </c>
      <c r="I939" s="93" t="s">
        <v>1683</v>
      </c>
      <c r="J939" s="93" t="s">
        <v>19473</v>
      </c>
      <c r="K939" s="93" t="s">
        <v>31</v>
      </c>
      <c r="L939" s="108">
        <v>2</v>
      </c>
      <c r="M939" s="58">
        <f t="shared" si="40"/>
        <v>260</v>
      </c>
      <c r="N939" s="27"/>
      <c r="O939" s="24" t="s">
        <v>32</v>
      </c>
    </row>
    <row r="940" s="1" customFormat="1" customHeight="1" spans="1:15">
      <c r="A940" s="58">
        <v>935</v>
      </c>
      <c r="B940" s="58" t="s">
        <v>23</v>
      </c>
      <c r="C940" s="58" t="s">
        <v>24</v>
      </c>
      <c r="D940" s="58" t="s">
        <v>25</v>
      </c>
      <c r="E940" s="58" t="s">
        <v>18594</v>
      </c>
      <c r="F940" s="58" t="s">
        <v>18659</v>
      </c>
      <c r="G940" s="93" t="s">
        <v>19519</v>
      </c>
      <c r="H940" s="93" t="s">
        <v>194</v>
      </c>
      <c r="I940" s="93" t="s">
        <v>3164</v>
      </c>
      <c r="J940" s="93" t="s">
        <v>18661</v>
      </c>
      <c r="K940" s="93" t="s">
        <v>31</v>
      </c>
      <c r="L940" s="108">
        <v>6</v>
      </c>
      <c r="M940" s="58">
        <f t="shared" si="40"/>
        <v>780</v>
      </c>
      <c r="N940" s="27"/>
      <c r="O940" s="24" t="s">
        <v>32</v>
      </c>
    </row>
    <row r="941" s="1" customFormat="1" customHeight="1" spans="1:15">
      <c r="A941" s="58">
        <v>936</v>
      </c>
      <c r="B941" s="58" t="s">
        <v>23</v>
      </c>
      <c r="C941" s="58" t="s">
        <v>24</v>
      </c>
      <c r="D941" s="58" t="s">
        <v>25</v>
      </c>
      <c r="E941" s="58" t="s">
        <v>18594</v>
      </c>
      <c r="F941" s="58" t="s">
        <v>18659</v>
      </c>
      <c r="G941" s="93" t="s">
        <v>19520</v>
      </c>
      <c r="H941" s="93" t="s">
        <v>194</v>
      </c>
      <c r="I941" s="93" t="s">
        <v>3158</v>
      </c>
      <c r="J941" s="93" t="s">
        <v>18661</v>
      </c>
      <c r="K941" s="93" t="s">
        <v>31</v>
      </c>
      <c r="L941" s="108">
        <v>7</v>
      </c>
      <c r="M941" s="58">
        <f t="shared" si="40"/>
        <v>910</v>
      </c>
      <c r="N941" s="27"/>
      <c r="O941" s="24" t="s">
        <v>32</v>
      </c>
    </row>
    <row r="942" s="1" customFormat="1" customHeight="1" spans="1:15">
      <c r="A942" s="58">
        <v>937</v>
      </c>
      <c r="B942" s="58" t="s">
        <v>23</v>
      </c>
      <c r="C942" s="58" t="s">
        <v>24</v>
      </c>
      <c r="D942" s="58" t="s">
        <v>25</v>
      </c>
      <c r="E942" s="58" t="s">
        <v>18594</v>
      </c>
      <c r="F942" s="58" t="s">
        <v>18639</v>
      </c>
      <c r="G942" s="93" t="s">
        <v>19521</v>
      </c>
      <c r="H942" s="93" t="s">
        <v>194</v>
      </c>
      <c r="I942" s="93" t="s">
        <v>3164</v>
      </c>
      <c r="J942" s="93" t="s">
        <v>18641</v>
      </c>
      <c r="K942" s="93" t="s">
        <v>31</v>
      </c>
      <c r="L942" s="108">
        <v>5</v>
      </c>
      <c r="M942" s="58">
        <f t="shared" si="40"/>
        <v>650</v>
      </c>
      <c r="N942" s="27"/>
      <c r="O942" s="24" t="s">
        <v>32</v>
      </c>
    </row>
    <row r="943" s="1" customFormat="1" customHeight="1" spans="1:15">
      <c r="A943" s="58">
        <v>938</v>
      </c>
      <c r="B943" s="58" t="s">
        <v>23</v>
      </c>
      <c r="C943" s="58" t="s">
        <v>24</v>
      </c>
      <c r="D943" s="58" t="s">
        <v>25</v>
      </c>
      <c r="E943" s="58" t="s">
        <v>18594</v>
      </c>
      <c r="F943" s="93" t="s">
        <v>19471</v>
      </c>
      <c r="G943" s="93" t="s">
        <v>19522</v>
      </c>
      <c r="H943" s="93" t="s">
        <v>194</v>
      </c>
      <c r="I943" s="93" t="s">
        <v>2203</v>
      </c>
      <c r="J943" s="93" t="s">
        <v>19473</v>
      </c>
      <c r="K943" s="93" t="s">
        <v>31</v>
      </c>
      <c r="L943" s="108">
        <v>2</v>
      </c>
      <c r="M943" s="58">
        <f t="shared" si="40"/>
        <v>260</v>
      </c>
      <c r="N943" s="27"/>
      <c r="O943" s="24" t="s">
        <v>32</v>
      </c>
    </row>
    <row r="944" s="1" customFormat="1" customHeight="1" spans="1:15">
      <c r="A944" s="58">
        <v>939</v>
      </c>
      <c r="B944" s="58" t="s">
        <v>23</v>
      </c>
      <c r="C944" s="58" t="s">
        <v>24</v>
      </c>
      <c r="D944" s="58" t="s">
        <v>25</v>
      </c>
      <c r="E944" s="58" t="s">
        <v>18594</v>
      </c>
      <c r="F944" s="93" t="s">
        <v>19471</v>
      </c>
      <c r="G944" s="93" t="s">
        <v>19523</v>
      </c>
      <c r="H944" s="93" t="s">
        <v>220</v>
      </c>
      <c r="I944" s="93" t="s">
        <v>2557</v>
      </c>
      <c r="J944" s="93" t="s">
        <v>19473</v>
      </c>
      <c r="K944" s="93" t="s">
        <v>31</v>
      </c>
      <c r="L944" s="108">
        <v>1</v>
      </c>
      <c r="M944" s="58">
        <f>L944*312</f>
        <v>312</v>
      </c>
      <c r="N944" s="27"/>
      <c r="O944" s="24" t="s">
        <v>32</v>
      </c>
    </row>
    <row r="945" s="1" customFormat="1" customHeight="1" spans="1:15">
      <c r="A945" s="58">
        <v>940</v>
      </c>
      <c r="B945" s="58" t="s">
        <v>23</v>
      </c>
      <c r="C945" s="58" t="s">
        <v>24</v>
      </c>
      <c r="D945" s="58" t="s">
        <v>25</v>
      </c>
      <c r="E945" s="58" t="s">
        <v>18594</v>
      </c>
      <c r="F945" s="58" t="s">
        <v>18639</v>
      </c>
      <c r="G945" s="93" t="s">
        <v>19524</v>
      </c>
      <c r="H945" s="93" t="s">
        <v>194</v>
      </c>
      <c r="I945" s="93" t="s">
        <v>3169</v>
      </c>
      <c r="J945" s="93" t="s">
        <v>18641</v>
      </c>
      <c r="K945" s="93" t="s">
        <v>31</v>
      </c>
      <c r="L945" s="108">
        <v>3</v>
      </c>
      <c r="M945" s="58">
        <f>L945*130</f>
        <v>390</v>
      </c>
      <c r="N945" s="27"/>
      <c r="O945" s="24" t="s">
        <v>32</v>
      </c>
    </row>
    <row r="946" s="1" customFormat="1" customHeight="1" spans="1:15">
      <c r="A946" s="58">
        <v>941</v>
      </c>
      <c r="B946" s="58" t="s">
        <v>23</v>
      </c>
      <c r="C946" s="58" t="s">
        <v>24</v>
      </c>
      <c r="D946" s="58" t="s">
        <v>25</v>
      </c>
      <c r="E946" s="58" t="s">
        <v>18594</v>
      </c>
      <c r="F946" s="58" t="s">
        <v>18639</v>
      </c>
      <c r="G946" s="93" t="s">
        <v>19525</v>
      </c>
      <c r="H946" s="93" t="s">
        <v>18599</v>
      </c>
      <c r="I946" s="93" t="s">
        <v>2203</v>
      </c>
      <c r="J946" s="93" t="s">
        <v>18641</v>
      </c>
      <c r="K946" s="93" t="s">
        <v>31</v>
      </c>
      <c r="L946" s="108">
        <v>3</v>
      </c>
      <c r="M946" s="58">
        <f>L946*130</f>
        <v>390</v>
      </c>
      <c r="N946" s="27"/>
      <c r="O946" s="24" t="s">
        <v>32</v>
      </c>
    </row>
    <row r="947" s="1" customFormat="1" customHeight="1" spans="1:15">
      <c r="A947" s="58">
        <v>942</v>
      </c>
      <c r="B947" s="58" t="s">
        <v>23</v>
      </c>
      <c r="C947" s="58" t="s">
        <v>24</v>
      </c>
      <c r="D947" s="58" t="s">
        <v>25</v>
      </c>
      <c r="E947" s="58" t="s">
        <v>18594</v>
      </c>
      <c r="F947" s="58" t="s">
        <v>18659</v>
      </c>
      <c r="G947" s="93" t="s">
        <v>19526</v>
      </c>
      <c r="H947" s="93" t="s">
        <v>194</v>
      </c>
      <c r="I947" s="93" t="s">
        <v>3164</v>
      </c>
      <c r="J947" s="93" t="s">
        <v>18661</v>
      </c>
      <c r="K947" s="93" t="s">
        <v>31</v>
      </c>
      <c r="L947" s="108">
        <v>6</v>
      </c>
      <c r="M947" s="58">
        <f>L947*130</f>
        <v>780</v>
      </c>
      <c r="N947" s="27"/>
      <c r="O947" s="24" t="s">
        <v>32</v>
      </c>
    </row>
    <row r="948" s="1" customFormat="1" customHeight="1" spans="1:15">
      <c r="A948" s="58">
        <v>943</v>
      </c>
      <c r="B948" s="58" t="s">
        <v>23</v>
      </c>
      <c r="C948" s="58" t="s">
        <v>24</v>
      </c>
      <c r="D948" s="58" t="s">
        <v>25</v>
      </c>
      <c r="E948" s="58" t="s">
        <v>18594</v>
      </c>
      <c r="F948" s="58" t="s">
        <v>18639</v>
      </c>
      <c r="G948" s="93" t="s">
        <v>19527</v>
      </c>
      <c r="H948" s="93" t="s">
        <v>194</v>
      </c>
      <c r="I948" s="93" t="s">
        <v>2203</v>
      </c>
      <c r="J948" s="93" t="s">
        <v>18641</v>
      </c>
      <c r="K948" s="93" t="s">
        <v>31</v>
      </c>
      <c r="L948" s="108">
        <v>3</v>
      </c>
      <c r="M948" s="58">
        <f>L948*130</f>
        <v>390</v>
      </c>
      <c r="N948" s="27"/>
      <c r="O948" s="24" t="s">
        <v>32</v>
      </c>
    </row>
    <row r="949" s="1" customFormat="1" customHeight="1" spans="1:15">
      <c r="A949" s="58">
        <v>944</v>
      </c>
      <c r="B949" s="58" t="s">
        <v>23</v>
      </c>
      <c r="C949" s="58" t="s">
        <v>24</v>
      </c>
      <c r="D949" s="58" t="s">
        <v>25</v>
      </c>
      <c r="E949" s="58" t="s">
        <v>18594</v>
      </c>
      <c r="F949" s="93" t="s">
        <v>19471</v>
      </c>
      <c r="G949" s="93" t="s">
        <v>19528</v>
      </c>
      <c r="H949" s="93" t="s">
        <v>220</v>
      </c>
      <c r="I949" s="93" t="s">
        <v>2557</v>
      </c>
      <c r="J949" s="93" t="s">
        <v>19473</v>
      </c>
      <c r="K949" s="93" t="s">
        <v>31</v>
      </c>
      <c r="L949" s="108">
        <v>1</v>
      </c>
      <c r="M949" s="58">
        <f>L949*312</f>
        <v>312</v>
      </c>
      <c r="N949" s="27"/>
      <c r="O949" s="24" t="s">
        <v>32</v>
      </c>
    </row>
    <row r="950" s="1" customFormat="1" customHeight="1" spans="1:15">
      <c r="A950" s="58">
        <v>945</v>
      </c>
      <c r="B950" s="58" t="s">
        <v>23</v>
      </c>
      <c r="C950" s="58" t="s">
        <v>24</v>
      </c>
      <c r="D950" s="58" t="s">
        <v>25</v>
      </c>
      <c r="E950" s="58" t="s">
        <v>18594</v>
      </c>
      <c r="F950" s="58" t="s">
        <v>18659</v>
      </c>
      <c r="G950" s="93" t="s">
        <v>10930</v>
      </c>
      <c r="H950" s="93" t="s">
        <v>18599</v>
      </c>
      <c r="I950" s="93" t="s">
        <v>3169</v>
      </c>
      <c r="J950" s="93" t="s">
        <v>18661</v>
      </c>
      <c r="K950" s="93" t="s">
        <v>31</v>
      </c>
      <c r="L950" s="108">
        <v>5</v>
      </c>
      <c r="M950" s="58">
        <f t="shared" ref="M950:M971" si="41">L950*130</f>
        <v>650</v>
      </c>
      <c r="N950" s="27"/>
      <c r="O950" s="24" t="s">
        <v>32</v>
      </c>
    </row>
    <row r="951" s="1" customFormat="1" customHeight="1" spans="1:15">
      <c r="A951" s="58">
        <v>946</v>
      </c>
      <c r="B951" s="58" t="s">
        <v>23</v>
      </c>
      <c r="C951" s="58" t="s">
        <v>24</v>
      </c>
      <c r="D951" s="58" t="s">
        <v>25</v>
      </c>
      <c r="E951" s="58" t="s">
        <v>18594</v>
      </c>
      <c r="F951" s="58" t="s">
        <v>18639</v>
      </c>
      <c r="G951" s="93" t="s">
        <v>19529</v>
      </c>
      <c r="H951" s="93" t="s">
        <v>194</v>
      </c>
      <c r="I951" s="93" t="s">
        <v>1683</v>
      </c>
      <c r="J951" s="93" t="s">
        <v>18641</v>
      </c>
      <c r="K951" s="93" t="s">
        <v>31</v>
      </c>
      <c r="L951" s="108">
        <v>3</v>
      </c>
      <c r="M951" s="58">
        <f t="shared" si="41"/>
        <v>390</v>
      </c>
      <c r="N951" s="27"/>
      <c r="O951" s="24" t="s">
        <v>32</v>
      </c>
    </row>
    <row r="952" s="1" customFormat="1" customHeight="1" spans="1:15">
      <c r="A952" s="58">
        <v>947</v>
      </c>
      <c r="B952" s="58" t="s">
        <v>23</v>
      </c>
      <c r="C952" s="58" t="s">
        <v>24</v>
      </c>
      <c r="D952" s="58" t="s">
        <v>25</v>
      </c>
      <c r="E952" s="58" t="s">
        <v>18594</v>
      </c>
      <c r="F952" s="58" t="s">
        <v>18659</v>
      </c>
      <c r="G952" s="93" t="s">
        <v>19530</v>
      </c>
      <c r="H952" s="93" t="s">
        <v>18599</v>
      </c>
      <c r="I952" s="93" t="s">
        <v>3169</v>
      </c>
      <c r="J952" s="93" t="s">
        <v>18661</v>
      </c>
      <c r="K952" s="93" t="s">
        <v>31</v>
      </c>
      <c r="L952" s="108">
        <v>5</v>
      </c>
      <c r="M952" s="58">
        <f t="shared" si="41"/>
        <v>650</v>
      </c>
      <c r="N952" s="27"/>
      <c r="O952" s="24" t="s">
        <v>32</v>
      </c>
    </row>
    <row r="953" s="1" customFormat="1" customHeight="1" spans="1:15">
      <c r="A953" s="58">
        <v>948</v>
      </c>
      <c r="B953" s="58" t="s">
        <v>23</v>
      </c>
      <c r="C953" s="58" t="s">
        <v>24</v>
      </c>
      <c r="D953" s="58" t="s">
        <v>25</v>
      </c>
      <c r="E953" s="58" t="s">
        <v>18594</v>
      </c>
      <c r="F953" s="93" t="s">
        <v>19471</v>
      </c>
      <c r="G953" s="93" t="s">
        <v>19531</v>
      </c>
      <c r="H953" s="93" t="s">
        <v>194</v>
      </c>
      <c r="I953" s="93" t="s">
        <v>2605</v>
      </c>
      <c r="J953" s="93" t="s">
        <v>19473</v>
      </c>
      <c r="K953" s="93" t="s">
        <v>31</v>
      </c>
      <c r="L953" s="108">
        <v>2</v>
      </c>
      <c r="M953" s="58">
        <f t="shared" si="41"/>
        <v>260</v>
      </c>
      <c r="N953" s="27"/>
      <c r="O953" s="24" t="s">
        <v>32</v>
      </c>
    </row>
    <row r="954" s="1" customFormat="1" customHeight="1" spans="1:15">
      <c r="A954" s="58">
        <v>949</v>
      </c>
      <c r="B954" s="58" t="s">
        <v>23</v>
      </c>
      <c r="C954" s="58" t="s">
        <v>24</v>
      </c>
      <c r="D954" s="58" t="s">
        <v>25</v>
      </c>
      <c r="E954" s="58" t="s">
        <v>18594</v>
      </c>
      <c r="F954" s="58" t="s">
        <v>18643</v>
      </c>
      <c r="G954" s="93" t="s">
        <v>19532</v>
      </c>
      <c r="H954" s="93" t="s">
        <v>18599</v>
      </c>
      <c r="I954" s="93" t="s">
        <v>3164</v>
      </c>
      <c r="J954" s="93" t="s">
        <v>18645</v>
      </c>
      <c r="K954" s="93" t="s">
        <v>31</v>
      </c>
      <c r="L954" s="108">
        <v>6</v>
      </c>
      <c r="M954" s="58">
        <f t="shared" si="41"/>
        <v>780</v>
      </c>
      <c r="N954" s="27"/>
      <c r="O954" s="24" t="s">
        <v>32</v>
      </c>
    </row>
    <row r="955" s="1" customFormat="1" customHeight="1" spans="1:15">
      <c r="A955" s="58">
        <v>950</v>
      </c>
      <c r="B955" s="58" t="s">
        <v>23</v>
      </c>
      <c r="C955" s="58" t="s">
        <v>24</v>
      </c>
      <c r="D955" s="58" t="s">
        <v>25</v>
      </c>
      <c r="E955" s="58" t="s">
        <v>18594</v>
      </c>
      <c r="F955" s="58" t="s">
        <v>18639</v>
      </c>
      <c r="G955" s="93" t="s">
        <v>19533</v>
      </c>
      <c r="H955" s="93" t="s">
        <v>194</v>
      </c>
      <c r="I955" s="93" t="s">
        <v>2203</v>
      </c>
      <c r="J955" s="93" t="s">
        <v>18641</v>
      </c>
      <c r="K955" s="93" t="s">
        <v>31</v>
      </c>
      <c r="L955" s="108">
        <v>2</v>
      </c>
      <c r="M955" s="58">
        <f t="shared" si="41"/>
        <v>260</v>
      </c>
      <c r="N955" s="27"/>
      <c r="O955" s="24" t="s">
        <v>32</v>
      </c>
    </row>
    <row r="956" s="1" customFormat="1" customHeight="1" spans="1:15">
      <c r="A956" s="58">
        <v>951</v>
      </c>
      <c r="B956" s="58" t="s">
        <v>23</v>
      </c>
      <c r="C956" s="58" t="s">
        <v>24</v>
      </c>
      <c r="D956" s="58" t="s">
        <v>25</v>
      </c>
      <c r="E956" s="58" t="s">
        <v>18594</v>
      </c>
      <c r="F956" s="58" t="s">
        <v>18639</v>
      </c>
      <c r="G956" s="93" t="s">
        <v>19534</v>
      </c>
      <c r="H956" s="93" t="s">
        <v>18599</v>
      </c>
      <c r="I956" s="93" t="s">
        <v>3169</v>
      </c>
      <c r="J956" s="93" t="s">
        <v>18641</v>
      </c>
      <c r="K956" s="93" t="s">
        <v>31</v>
      </c>
      <c r="L956" s="108">
        <v>4</v>
      </c>
      <c r="M956" s="58">
        <f t="shared" si="41"/>
        <v>520</v>
      </c>
      <c r="N956" s="27"/>
      <c r="O956" s="24" t="s">
        <v>32</v>
      </c>
    </row>
    <row r="957" s="1" customFormat="1" customHeight="1" spans="1:15">
      <c r="A957" s="58">
        <v>952</v>
      </c>
      <c r="B957" s="58" t="s">
        <v>23</v>
      </c>
      <c r="C957" s="58" t="s">
        <v>24</v>
      </c>
      <c r="D957" s="58" t="s">
        <v>25</v>
      </c>
      <c r="E957" s="58" t="s">
        <v>18594</v>
      </c>
      <c r="F957" s="58" t="s">
        <v>18639</v>
      </c>
      <c r="G957" s="93" t="s">
        <v>19535</v>
      </c>
      <c r="H957" s="93" t="s">
        <v>194</v>
      </c>
      <c r="I957" s="93" t="s">
        <v>3169</v>
      </c>
      <c r="J957" s="93" t="s">
        <v>18641</v>
      </c>
      <c r="K957" s="93" t="s">
        <v>31</v>
      </c>
      <c r="L957" s="108">
        <v>3</v>
      </c>
      <c r="M957" s="58">
        <f t="shared" si="41"/>
        <v>390</v>
      </c>
      <c r="N957" s="27"/>
      <c r="O957" s="24" t="s">
        <v>32</v>
      </c>
    </row>
    <row r="958" s="1" customFormat="1" customHeight="1" spans="1:15">
      <c r="A958" s="58">
        <v>953</v>
      </c>
      <c r="B958" s="58" t="s">
        <v>23</v>
      </c>
      <c r="C958" s="58" t="s">
        <v>24</v>
      </c>
      <c r="D958" s="58" t="s">
        <v>25</v>
      </c>
      <c r="E958" s="58" t="s">
        <v>18594</v>
      </c>
      <c r="F958" s="58" t="s">
        <v>18659</v>
      </c>
      <c r="G958" s="93" t="s">
        <v>19536</v>
      </c>
      <c r="H958" s="93" t="s">
        <v>18599</v>
      </c>
      <c r="I958" s="93" t="s">
        <v>1683</v>
      </c>
      <c r="J958" s="93" t="s">
        <v>18661</v>
      </c>
      <c r="K958" s="93" t="s">
        <v>31</v>
      </c>
      <c r="L958" s="108">
        <v>3</v>
      </c>
      <c r="M958" s="58">
        <f t="shared" si="41"/>
        <v>390</v>
      </c>
      <c r="N958" s="27"/>
      <c r="O958" s="24" t="s">
        <v>32</v>
      </c>
    </row>
    <row r="959" s="1" customFormat="1" customHeight="1" spans="1:15">
      <c r="A959" s="58">
        <v>954</v>
      </c>
      <c r="B959" s="58" t="s">
        <v>23</v>
      </c>
      <c r="C959" s="58" t="s">
        <v>24</v>
      </c>
      <c r="D959" s="58" t="s">
        <v>25</v>
      </c>
      <c r="E959" s="58" t="s">
        <v>18594</v>
      </c>
      <c r="F959" s="58" t="s">
        <v>18659</v>
      </c>
      <c r="G959" s="93" t="s">
        <v>19537</v>
      </c>
      <c r="H959" s="93" t="s">
        <v>194</v>
      </c>
      <c r="I959" s="93" t="s">
        <v>1683</v>
      </c>
      <c r="J959" s="93" t="s">
        <v>18661</v>
      </c>
      <c r="K959" s="93" t="s">
        <v>31</v>
      </c>
      <c r="L959" s="108">
        <v>3</v>
      </c>
      <c r="M959" s="58">
        <f t="shared" si="41"/>
        <v>390</v>
      </c>
      <c r="N959" s="27"/>
      <c r="O959" s="24" t="s">
        <v>32</v>
      </c>
    </row>
    <row r="960" s="1" customFormat="1" customHeight="1" spans="1:15">
      <c r="A960" s="58">
        <v>955</v>
      </c>
      <c r="B960" s="58" t="s">
        <v>23</v>
      </c>
      <c r="C960" s="58" t="s">
        <v>24</v>
      </c>
      <c r="D960" s="58" t="s">
        <v>25</v>
      </c>
      <c r="E960" s="58" t="s">
        <v>18594</v>
      </c>
      <c r="F960" s="58" t="s">
        <v>18659</v>
      </c>
      <c r="G960" s="93" t="s">
        <v>19538</v>
      </c>
      <c r="H960" s="93" t="s">
        <v>194</v>
      </c>
      <c r="I960" s="93" t="s">
        <v>1683</v>
      </c>
      <c r="J960" s="93" t="s">
        <v>18661</v>
      </c>
      <c r="K960" s="93" t="s">
        <v>31</v>
      </c>
      <c r="L960" s="108">
        <v>3</v>
      </c>
      <c r="M960" s="58">
        <f t="shared" si="41"/>
        <v>390</v>
      </c>
      <c r="N960" s="27"/>
      <c r="O960" s="24" t="s">
        <v>32</v>
      </c>
    </row>
    <row r="961" s="1" customFormat="1" customHeight="1" spans="1:15">
      <c r="A961" s="58">
        <v>956</v>
      </c>
      <c r="B961" s="58" t="s">
        <v>23</v>
      </c>
      <c r="C961" s="58" t="s">
        <v>24</v>
      </c>
      <c r="D961" s="58" t="s">
        <v>25</v>
      </c>
      <c r="E961" s="58" t="s">
        <v>18594</v>
      </c>
      <c r="F961" s="93" t="s">
        <v>19471</v>
      </c>
      <c r="G961" s="93" t="s">
        <v>19539</v>
      </c>
      <c r="H961" s="93" t="s">
        <v>194</v>
      </c>
      <c r="I961" s="93" t="s">
        <v>2203</v>
      </c>
      <c r="J961" s="93" t="s">
        <v>19473</v>
      </c>
      <c r="K961" s="93" t="s">
        <v>31</v>
      </c>
      <c r="L961" s="108">
        <v>2</v>
      </c>
      <c r="M961" s="58">
        <f t="shared" si="41"/>
        <v>260</v>
      </c>
      <c r="N961" s="27"/>
      <c r="O961" s="24" t="s">
        <v>32</v>
      </c>
    </row>
    <row r="962" s="1" customFormat="1" customHeight="1" spans="1:15">
      <c r="A962" s="58">
        <v>957</v>
      </c>
      <c r="B962" s="58" t="s">
        <v>23</v>
      </c>
      <c r="C962" s="58" t="s">
        <v>24</v>
      </c>
      <c r="D962" s="58" t="s">
        <v>25</v>
      </c>
      <c r="E962" s="58" t="s">
        <v>18594</v>
      </c>
      <c r="F962" s="93" t="s">
        <v>19471</v>
      </c>
      <c r="G962" s="93" t="s">
        <v>19540</v>
      </c>
      <c r="H962" s="93" t="s">
        <v>194</v>
      </c>
      <c r="I962" s="93" t="s">
        <v>1683</v>
      </c>
      <c r="J962" s="93" t="s">
        <v>19473</v>
      </c>
      <c r="K962" s="93" t="s">
        <v>31</v>
      </c>
      <c r="L962" s="108">
        <v>2</v>
      </c>
      <c r="M962" s="58">
        <f t="shared" si="41"/>
        <v>260</v>
      </c>
      <c r="N962" s="27"/>
      <c r="O962" s="24" t="s">
        <v>32</v>
      </c>
    </row>
    <row r="963" s="1" customFormat="1" customHeight="1" spans="1:15">
      <c r="A963" s="58">
        <v>958</v>
      </c>
      <c r="B963" s="58" t="s">
        <v>23</v>
      </c>
      <c r="C963" s="58" t="s">
        <v>24</v>
      </c>
      <c r="D963" s="58" t="s">
        <v>25</v>
      </c>
      <c r="E963" s="58" t="s">
        <v>18594</v>
      </c>
      <c r="F963" s="58" t="s">
        <v>18609</v>
      </c>
      <c r="G963" s="93" t="s">
        <v>19541</v>
      </c>
      <c r="H963" s="93" t="s">
        <v>194</v>
      </c>
      <c r="I963" s="93" t="s">
        <v>1683</v>
      </c>
      <c r="J963" s="93" t="s">
        <v>18611</v>
      </c>
      <c r="K963" s="93" t="s">
        <v>31</v>
      </c>
      <c r="L963" s="108">
        <v>3</v>
      </c>
      <c r="M963" s="58">
        <f t="shared" si="41"/>
        <v>390</v>
      </c>
      <c r="N963" s="104"/>
      <c r="O963" s="24" t="s">
        <v>32</v>
      </c>
    </row>
    <row r="964" s="1" customFormat="1" customHeight="1" spans="1:15">
      <c r="A964" s="58">
        <v>959</v>
      </c>
      <c r="B964" s="58" t="s">
        <v>23</v>
      </c>
      <c r="C964" s="58" t="s">
        <v>24</v>
      </c>
      <c r="D964" s="58" t="s">
        <v>25</v>
      </c>
      <c r="E964" s="58" t="s">
        <v>18594</v>
      </c>
      <c r="F964" s="58" t="s">
        <v>18639</v>
      </c>
      <c r="G964" s="93" t="s">
        <v>19542</v>
      </c>
      <c r="H964" s="93" t="s">
        <v>18599</v>
      </c>
      <c r="I964" s="93" t="s">
        <v>2203</v>
      </c>
      <c r="J964" s="93" t="s">
        <v>18641</v>
      </c>
      <c r="K964" s="93" t="s">
        <v>31</v>
      </c>
      <c r="L964" s="108">
        <v>1</v>
      </c>
      <c r="M964" s="58">
        <f t="shared" si="41"/>
        <v>130</v>
      </c>
      <c r="N964" s="27"/>
      <c r="O964" s="24" t="s">
        <v>32</v>
      </c>
    </row>
    <row r="965" s="1" customFormat="1" customHeight="1" spans="1:15">
      <c r="A965" s="58">
        <v>960</v>
      </c>
      <c r="B965" s="58" t="s">
        <v>23</v>
      </c>
      <c r="C965" s="58" t="s">
        <v>24</v>
      </c>
      <c r="D965" s="58" t="s">
        <v>25</v>
      </c>
      <c r="E965" s="58" t="s">
        <v>18594</v>
      </c>
      <c r="F965" s="93" t="s">
        <v>19471</v>
      </c>
      <c r="G965" s="93" t="s">
        <v>19543</v>
      </c>
      <c r="H965" s="93" t="s">
        <v>194</v>
      </c>
      <c r="I965" s="93" t="s">
        <v>2557</v>
      </c>
      <c r="J965" s="93" t="s">
        <v>19473</v>
      </c>
      <c r="K965" s="93" t="s">
        <v>31</v>
      </c>
      <c r="L965" s="108">
        <v>1</v>
      </c>
      <c r="M965" s="58">
        <f t="shared" si="41"/>
        <v>130</v>
      </c>
      <c r="N965" s="27"/>
      <c r="O965" s="24" t="s">
        <v>32</v>
      </c>
    </row>
    <row r="966" s="1" customFormat="1" customHeight="1" spans="1:15">
      <c r="A966" s="58">
        <v>961</v>
      </c>
      <c r="B966" s="58" t="s">
        <v>23</v>
      </c>
      <c r="C966" s="58" t="s">
        <v>24</v>
      </c>
      <c r="D966" s="58" t="s">
        <v>25</v>
      </c>
      <c r="E966" s="58" t="s">
        <v>18594</v>
      </c>
      <c r="F966" s="93" t="s">
        <v>19471</v>
      </c>
      <c r="G966" s="93" t="s">
        <v>19544</v>
      </c>
      <c r="H966" s="93" t="s">
        <v>194</v>
      </c>
      <c r="I966" s="93" t="s">
        <v>3164</v>
      </c>
      <c r="J966" s="93" t="s">
        <v>19473</v>
      </c>
      <c r="K966" s="93" t="s">
        <v>31</v>
      </c>
      <c r="L966" s="108">
        <v>2</v>
      </c>
      <c r="M966" s="58">
        <f t="shared" si="41"/>
        <v>260</v>
      </c>
      <c r="N966" s="27"/>
      <c r="O966" s="24" t="s">
        <v>32</v>
      </c>
    </row>
    <row r="967" s="1" customFormat="1" customHeight="1" spans="1:15">
      <c r="A967" s="58">
        <v>962</v>
      </c>
      <c r="B967" s="58" t="s">
        <v>23</v>
      </c>
      <c r="C967" s="58" t="s">
        <v>24</v>
      </c>
      <c r="D967" s="58" t="s">
        <v>25</v>
      </c>
      <c r="E967" s="58" t="s">
        <v>18594</v>
      </c>
      <c r="F967" s="58" t="s">
        <v>18639</v>
      </c>
      <c r="G967" s="93" t="s">
        <v>19545</v>
      </c>
      <c r="H967" s="93" t="s">
        <v>194</v>
      </c>
      <c r="I967" s="93" t="s">
        <v>2203</v>
      </c>
      <c r="J967" s="93" t="s">
        <v>18641</v>
      </c>
      <c r="K967" s="93" t="s">
        <v>31</v>
      </c>
      <c r="L967" s="108">
        <v>3</v>
      </c>
      <c r="M967" s="58">
        <f t="shared" si="41"/>
        <v>390</v>
      </c>
      <c r="N967" s="27"/>
      <c r="O967" s="24" t="s">
        <v>32</v>
      </c>
    </row>
    <row r="968" s="1" customFormat="1" customHeight="1" spans="1:15">
      <c r="A968" s="58">
        <v>963</v>
      </c>
      <c r="B968" s="58" t="s">
        <v>23</v>
      </c>
      <c r="C968" s="58" t="s">
        <v>24</v>
      </c>
      <c r="D968" s="58" t="s">
        <v>25</v>
      </c>
      <c r="E968" s="58" t="s">
        <v>18594</v>
      </c>
      <c r="F968" s="93" t="s">
        <v>19471</v>
      </c>
      <c r="G968" s="93" t="s">
        <v>19546</v>
      </c>
      <c r="H968" s="93" t="s">
        <v>194</v>
      </c>
      <c r="I968" s="93" t="s">
        <v>3164</v>
      </c>
      <c r="J968" s="93" t="s">
        <v>19473</v>
      </c>
      <c r="K968" s="93" t="s">
        <v>31</v>
      </c>
      <c r="L968" s="108">
        <v>2</v>
      </c>
      <c r="M968" s="58">
        <f t="shared" si="41"/>
        <v>260</v>
      </c>
      <c r="N968" s="27"/>
      <c r="O968" s="24" t="s">
        <v>32</v>
      </c>
    </row>
    <row r="969" s="1" customFormat="1" customHeight="1" spans="1:15">
      <c r="A969" s="58">
        <v>964</v>
      </c>
      <c r="B969" s="58" t="s">
        <v>23</v>
      </c>
      <c r="C969" s="58" t="s">
        <v>24</v>
      </c>
      <c r="D969" s="58" t="s">
        <v>25</v>
      </c>
      <c r="E969" s="58" t="s">
        <v>18594</v>
      </c>
      <c r="F969" s="93" t="s">
        <v>19471</v>
      </c>
      <c r="G969" s="93" t="s">
        <v>19547</v>
      </c>
      <c r="H969" s="93" t="s">
        <v>194</v>
      </c>
      <c r="I969" s="93" t="s">
        <v>2557</v>
      </c>
      <c r="J969" s="93" t="s">
        <v>19473</v>
      </c>
      <c r="K969" s="93" t="s">
        <v>31</v>
      </c>
      <c r="L969" s="108">
        <v>1</v>
      </c>
      <c r="M969" s="58">
        <f t="shared" si="41"/>
        <v>130</v>
      </c>
      <c r="N969" s="27"/>
      <c r="O969" s="24" t="s">
        <v>32</v>
      </c>
    </row>
    <row r="970" s="1" customFormat="1" customHeight="1" spans="1:15">
      <c r="A970" s="58">
        <v>965</v>
      </c>
      <c r="B970" s="58" t="s">
        <v>23</v>
      </c>
      <c r="C970" s="58" t="s">
        <v>24</v>
      </c>
      <c r="D970" s="58" t="s">
        <v>25</v>
      </c>
      <c r="E970" s="58" t="s">
        <v>18594</v>
      </c>
      <c r="F970" s="58" t="s">
        <v>18639</v>
      </c>
      <c r="G970" s="93" t="s">
        <v>19548</v>
      </c>
      <c r="H970" s="93" t="s">
        <v>18599</v>
      </c>
      <c r="I970" s="93" t="s">
        <v>2557</v>
      </c>
      <c r="J970" s="93" t="s">
        <v>18641</v>
      </c>
      <c r="K970" s="93" t="s">
        <v>31</v>
      </c>
      <c r="L970" s="108">
        <v>1</v>
      </c>
      <c r="M970" s="58">
        <f t="shared" si="41"/>
        <v>130</v>
      </c>
      <c r="N970" s="27"/>
      <c r="O970" s="24" t="s">
        <v>32</v>
      </c>
    </row>
    <row r="971" s="1" customFormat="1" customHeight="1" spans="1:15">
      <c r="A971" s="58">
        <v>966</v>
      </c>
      <c r="B971" s="58" t="s">
        <v>23</v>
      </c>
      <c r="C971" s="58" t="s">
        <v>24</v>
      </c>
      <c r="D971" s="58" t="s">
        <v>25</v>
      </c>
      <c r="E971" s="58" t="s">
        <v>18594</v>
      </c>
      <c r="F971" s="58" t="s">
        <v>18609</v>
      </c>
      <c r="G971" s="93" t="s">
        <v>19549</v>
      </c>
      <c r="H971" s="93" t="s">
        <v>194</v>
      </c>
      <c r="I971" s="93" t="s">
        <v>3164</v>
      </c>
      <c r="J971" s="93" t="s">
        <v>18611</v>
      </c>
      <c r="K971" s="93" t="s">
        <v>31</v>
      </c>
      <c r="L971" s="108">
        <v>6</v>
      </c>
      <c r="M971" s="58">
        <f t="shared" si="41"/>
        <v>780</v>
      </c>
      <c r="N971" s="27"/>
      <c r="O971" s="24" t="s">
        <v>32</v>
      </c>
    </row>
    <row r="972" s="1" customFormat="1" customHeight="1" spans="1:15">
      <c r="A972" s="58">
        <v>967</v>
      </c>
      <c r="B972" s="58" t="s">
        <v>23</v>
      </c>
      <c r="C972" s="58" t="s">
        <v>24</v>
      </c>
      <c r="D972" s="58" t="s">
        <v>25</v>
      </c>
      <c r="E972" s="58" t="s">
        <v>18594</v>
      </c>
      <c r="F972" s="93" t="s">
        <v>19471</v>
      </c>
      <c r="G972" s="93" t="s">
        <v>19550</v>
      </c>
      <c r="H972" s="93" t="s">
        <v>220</v>
      </c>
      <c r="I972" s="93" t="s">
        <v>2557</v>
      </c>
      <c r="J972" s="93" t="s">
        <v>19473</v>
      </c>
      <c r="K972" s="93" t="s">
        <v>31</v>
      </c>
      <c r="L972" s="108">
        <v>1</v>
      </c>
      <c r="M972" s="58">
        <f>L972*312</f>
        <v>312</v>
      </c>
      <c r="N972" s="27"/>
      <c r="O972" s="24" t="s">
        <v>32</v>
      </c>
    </row>
    <row r="973" s="1" customFormat="1" customHeight="1" spans="1:15">
      <c r="A973" s="58">
        <v>968</v>
      </c>
      <c r="B973" s="58" t="s">
        <v>23</v>
      </c>
      <c r="C973" s="58" t="s">
        <v>24</v>
      </c>
      <c r="D973" s="58" t="s">
        <v>25</v>
      </c>
      <c r="E973" s="58" t="s">
        <v>18594</v>
      </c>
      <c r="F973" s="58" t="s">
        <v>18639</v>
      </c>
      <c r="G973" s="93" t="s">
        <v>19551</v>
      </c>
      <c r="H973" s="93" t="s">
        <v>194</v>
      </c>
      <c r="I973" s="93" t="s">
        <v>3169</v>
      </c>
      <c r="J973" s="93" t="s">
        <v>18641</v>
      </c>
      <c r="K973" s="93" t="s">
        <v>31</v>
      </c>
      <c r="L973" s="108">
        <v>2</v>
      </c>
      <c r="M973" s="58">
        <f t="shared" ref="M973:M986" si="42">L973*130</f>
        <v>260</v>
      </c>
      <c r="N973" s="27"/>
      <c r="O973" s="24" t="s">
        <v>32</v>
      </c>
    </row>
    <row r="974" s="1" customFormat="1" customHeight="1" spans="1:15">
      <c r="A974" s="58">
        <v>969</v>
      </c>
      <c r="B974" s="58" t="s">
        <v>23</v>
      </c>
      <c r="C974" s="58" t="s">
        <v>24</v>
      </c>
      <c r="D974" s="58" t="s">
        <v>25</v>
      </c>
      <c r="E974" s="58" t="s">
        <v>18594</v>
      </c>
      <c r="F974" s="58" t="s">
        <v>18639</v>
      </c>
      <c r="G974" s="93" t="s">
        <v>19552</v>
      </c>
      <c r="H974" s="93" t="s">
        <v>194</v>
      </c>
      <c r="I974" s="93" t="s">
        <v>3169</v>
      </c>
      <c r="J974" s="93" t="s">
        <v>18641</v>
      </c>
      <c r="K974" s="93" t="s">
        <v>31</v>
      </c>
      <c r="L974" s="108">
        <v>3</v>
      </c>
      <c r="M974" s="58">
        <f t="shared" si="42"/>
        <v>390</v>
      </c>
      <c r="N974" s="27"/>
      <c r="O974" s="24" t="s">
        <v>32</v>
      </c>
    </row>
    <row r="975" s="1" customFormat="1" customHeight="1" spans="1:15">
      <c r="A975" s="58">
        <v>970</v>
      </c>
      <c r="B975" s="58" t="s">
        <v>23</v>
      </c>
      <c r="C975" s="58" t="s">
        <v>24</v>
      </c>
      <c r="D975" s="58" t="s">
        <v>25</v>
      </c>
      <c r="E975" s="58" t="s">
        <v>18594</v>
      </c>
      <c r="F975" s="58" t="s">
        <v>18639</v>
      </c>
      <c r="G975" s="93" t="s">
        <v>1071</v>
      </c>
      <c r="H975" s="93" t="s">
        <v>194</v>
      </c>
      <c r="I975" s="93" t="s">
        <v>1683</v>
      </c>
      <c r="J975" s="93" t="s">
        <v>18641</v>
      </c>
      <c r="K975" s="93" t="s">
        <v>31</v>
      </c>
      <c r="L975" s="108">
        <v>2</v>
      </c>
      <c r="M975" s="58">
        <f t="shared" si="42"/>
        <v>260</v>
      </c>
      <c r="N975" s="27"/>
      <c r="O975" s="24" t="s">
        <v>32</v>
      </c>
    </row>
    <row r="976" s="1" customFormat="1" customHeight="1" spans="1:15">
      <c r="A976" s="58">
        <v>971</v>
      </c>
      <c r="B976" s="58" t="s">
        <v>23</v>
      </c>
      <c r="C976" s="58" t="s">
        <v>24</v>
      </c>
      <c r="D976" s="58" t="s">
        <v>25</v>
      </c>
      <c r="E976" s="58" t="s">
        <v>18594</v>
      </c>
      <c r="F976" s="58" t="s">
        <v>18639</v>
      </c>
      <c r="G976" s="93" t="s">
        <v>19553</v>
      </c>
      <c r="H976" s="93" t="s">
        <v>194</v>
      </c>
      <c r="I976" s="93" t="s">
        <v>1683</v>
      </c>
      <c r="J976" s="93" t="s">
        <v>18641</v>
      </c>
      <c r="K976" s="93" t="s">
        <v>31</v>
      </c>
      <c r="L976" s="108">
        <v>2</v>
      </c>
      <c r="M976" s="58">
        <f t="shared" si="42"/>
        <v>260</v>
      </c>
      <c r="N976" s="27"/>
      <c r="O976" s="24" t="s">
        <v>32</v>
      </c>
    </row>
    <row r="977" s="1" customFormat="1" customHeight="1" spans="1:15">
      <c r="A977" s="58">
        <v>972</v>
      </c>
      <c r="B977" s="58" t="s">
        <v>23</v>
      </c>
      <c r="C977" s="58" t="s">
        <v>24</v>
      </c>
      <c r="D977" s="58" t="s">
        <v>25</v>
      </c>
      <c r="E977" s="58" t="s">
        <v>18594</v>
      </c>
      <c r="F977" s="93" t="s">
        <v>19471</v>
      </c>
      <c r="G977" s="93" t="s">
        <v>19554</v>
      </c>
      <c r="H977" s="93" t="s">
        <v>194</v>
      </c>
      <c r="I977" s="93" t="s">
        <v>3158</v>
      </c>
      <c r="J977" s="93" t="s">
        <v>19473</v>
      </c>
      <c r="K977" s="93" t="s">
        <v>31</v>
      </c>
      <c r="L977" s="108">
        <v>2</v>
      </c>
      <c r="M977" s="58">
        <f t="shared" si="42"/>
        <v>260</v>
      </c>
      <c r="N977" s="27"/>
      <c r="O977" s="24" t="s">
        <v>32</v>
      </c>
    </row>
    <row r="978" s="1" customFormat="1" customHeight="1" spans="1:15">
      <c r="A978" s="58">
        <v>973</v>
      </c>
      <c r="B978" s="58" t="s">
        <v>23</v>
      </c>
      <c r="C978" s="58" t="s">
        <v>24</v>
      </c>
      <c r="D978" s="58" t="s">
        <v>25</v>
      </c>
      <c r="E978" s="58" t="s">
        <v>18594</v>
      </c>
      <c r="F978" s="58" t="s">
        <v>18659</v>
      </c>
      <c r="G978" s="93" t="s">
        <v>19555</v>
      </c>
      <c r="H978" s="93" t="s">
        <v>194</v>
      </c>
      <c r="I978" s="93" t="s">
        <v>3164</v>
      </c>
      <c r="J978" s="93" t="s">
        <v>18661</v>
      </c>
      <c r="K978" s="93" t="s">
        <v>31</v>
      </c>
      <c r="L978" s="108">
        <v>6</v>
      </c>
      <c r="M978" s="58">
        <f t="shared" si="42"/>
        <v>780</v>
      </c>
      <c r="N978" s="27"/>
      <c r="O978" s="24" t="s">
        <v>32</v>
      </c>
    </row>
    <row r="979" s="1" customFormat="1" customHeight="1" spans="1:15">
      <c r="A979" s="58">
        <v>974</v>
      </c>
      <c r="B979" s="58" t="s">
        <v>23</v>
      </c>
      <c r="C979" s="58" t="s">
        <v>24</v>
      </c>
      <c r="D979" s="58" t="s">
        <v>25</v>
      </c>
      <c r="E979" s="58" t="s">
        <v>18594</v>
      </c>
      <c r="F979" s="58" t="s">
        <v>18659</v>
      </c>
      <c r="G979" s="93" t="s">
        <v>11752</v>
      </c>
      <c r="H979" s="93" t="s">
        <v>194</v>
      </c>
      <c r="I979" s="93" t="s">
        <v>3158</v>
      </c>
      <c r="J979" s="93" t="s">
        <v>18661</v>
      </c>
      <c r="K979" s="93" t="s">
        <v>31</v>
      </c>
      <c r="L979" s="108">
        <v>7</v>
      </c>
      <c r="M979" s="58">
        <f t="shared" si="42"/>
        <v>910</v>
      </c>
      <c r="N979" s="27"/>
      <c r="O979" s="24" t="s">
        <v>32</v>
      </c>
    </row>
    <row r="980" s="1" customFormat="1" customHeight="1" spans="1:15">
      <c r="A980" s="58">
        <v>975</v>
      </c>
      <c r="B980" s="58" t="s">
        <v>23</v>
      </c>
      <c r="C980" s="58" t="s">
        <v>24</v>
      </c>
      <c r="D980" s="58" t="s">
        <v>25</v>
      </c>
      <c r="E980" s="58" t="s">
        <v>18594</v>
      </c>
      <c r="F980" s="58" t="s">
        <v>18639</v>
      </c>
      <c r="G980" s="93" t="s">
        <v>19556</v>
      </c>
      <c r="H980" s="93" t="s">
        <v>194</v>
      </c>
      <c r="I980" s="93" t="s">
        <v>1683</v>
      </c>
      <c r="J980" s="93" t="s">
        <v>18641</v>
      </c>
      <c r="K980" s="93" t="s">
        <v>31</v>
      </c>
      <c r="L980" s="108">
        <v>2</v>
      </c>
      <c r="M980" s="58">
        <f t="shared" si="42"/>
        <v>260</v>
      </c>
      <c r="N980" s="27"/>
      <c r="O980" s="24" t="s">
        <v>32</v>
      </c>
    </row>
    <row r="981" s="1" customFormat="1" customHeight="1" spans="1:15">
      <c r="A981" s="58">
        <v>976</v>
      </c>
      <c r="B981" s="58" t="s">
        <v>23</v>
      </c>
      <c r="C981" s="58" t="s">
        <v>24</v>
      </c>
      <c r="D981" s="58" t="s">
        <v>25</v>
      </c>
      <c r="E981" s="58" t="s">
        <v>18594</v>
      </c>
      <c r="F981" s="93" t="s">
        <v>19471</v>
      </c>
      <c r="G981" s="93" t="s">
        <v>19557</v>
      </c>
      <c r="H981" s="93" t="s">
        <v>220</v>
      </c>
      <c r="I981" s="93" t="s">
        <v>2203</v>
      </c>
      <c r="J981" s="93" t="s">
        <v>19473</v>
      </c>
      <c r="K981" s="93" t="s">
        <v>31</v>
      </c>
      <c r="L981" s="108">
        <v>4</v>
      </c>
      <c r="M981" s="58">
        <f t="shared" si="42"/>
        <v>520</v>
      </c>
      <c r="N981" s="27"/>
      <c r="O981" s="24" t="s">
        <v>32</v>
      </c>
    </row>
    <row r="982" s="1" customFormat="1" customHeight="1" spans="1:15">
      <c r="A982" s="58">
        <v>977</v>
      </c>
      <c r="B982" s="58" t="s">
        <v>23</v>
      </c>
      <c r="C982" s="58" t="s">
        <v>24</v>
      </c>
      <c r="D982" s="58" t="s">
        <v>25</v>
      </c>
      <c r="E982" s="58" t="s">
        <v>18594</v>
      </c>
      <c r="F982" s="58" t="s">
        <v>18659</v>
      </c>
      <c r="G982" s="93" t="s">
        <v>19558</v>
      </c>
      <c r="H982" s="93" t="s">
        <v>194</v>
      </c>
      <c r="I982" s="93" t="s">
        <v>2203</v>
      </c>
      <c r="J982" s="93" t="s">
        <v>18661</v>
      </c>
      <c r="K982" s="93" t="s">
        <v>31</v>
      </c>
      <c r="L982" s="108">
        <v>4</v>
      </c>
      <c r="M982" s="58">
        <f t="shared" si="42"/>
        <v>520</v>
      </c>
      <c r="N982" s="27"/>
      <c r="O982" s="24" t="s">
        <v>32</v>
      </c>
    </row>
    <row r="983" s="1" customFormat="1" customHeight="1" spans="1:15">
      <c r="A983" s="58">
        <v>978</v>
      </c>
      <c r="B983" s="58" t="s">
        <v>23</v>
      </c>
      <c r="C983" s="58" t="s">
        <v>24</v>
      </c>
      <c r="D983" s="58" t="s">
        <v>25</v>
      </c>
      <c r="E983" s="58" t="s">
        <v>18594</v>
      </c>
      <c r="F983" s="58" t="s">
        <v>18639</v>
      </c>
      <c r="G983" s="93" t="s">
        <v>19559</v>
      </c>
      <c r="H983" s="93" t="s">
        <v>194</v>
      </c>
      <c r="I983" s="93" t="s">
        <v>2605</v>
      </c>
      <c r="J983" s="93" t="s">
        <v>18641</v>
      </c>
      <c r="K983" s="93" t="s">
        <v>31</v>
      </c>
      <c r="L983" s="108">
        <v>2</v>
      </c>
      <c r="M983" s="58">
        <f t="shared" si="42"/>
        <v>260</v>
      </c>
      <c r="N983" s="27"/>
      <c r="O983" s="24" t="s">
        <v>32</v>
      </c>
    </row>
    <row r="984" s="1" customFormat="1" customHeight="1" spans="1:15">
      <c r="A984" s="58">
        <v>979</v>
      </c>
      <c r="B984" s="58" t="s">
        <v>23</v>
      </c>
      <c r="C984" s="58" t="s">
        <v>24</v>
      </c>
      <c r="D984" s="58" t="s">
        <v>25</v>
      </c>
      <c r="E984" s="58" t="s">
        <v>18594</v>
      </c>
      <c r="F984" s="58" t="s">
        <v>18639</v>
      </c>
      <c r="G984" s="93" t="s">
        <v>19560</v>
      </c>
      <c r="H984" s="93" t="s">
        <v>194</v>
      </c>
      <c r="I984" s="93" t="s">
        <v>3169</v>
      </c>
      <c r="J984" s="93" t="s">
        <v>18641</v>
      </c>
      <c r="K984" s="93" t="s">
        <v>31</v>
      </c>
      <c r="L984" s="108">
        <v>5</v>
      </c>
      <c r="M984" s="58">
        <f t="shared" si="42"/>
        <v>650</v>
      </c>
      <c r="N984" s="27"/>
      <c r="O984" s="24" t="s">
        <v>32</v>
      </c>
    </row>
    <row r="985" s="1" customFormat="1" customHeight="1" spans="1:15">
      <c r="A985" s="58">
        <v>980</v>
      </c>
      <c r="B985" s="58" t="s">
        <v>23</v>
      </c>
      <c r="C985" s="58" t="s">
        <v>24</v>
      </c>
      <c r="D985" s="58" t="s">
        <v>25</v>
      </c>
      <c r="E985" s="58" t="s">
        <v>18594</v>
      </c>
      <c r="F985" s="93" t="s">
        <v>19471</v>
      </c>
      <c r="G985" s="93" t="s">
        <v>19561</v>
      </c>
      <c r="H985" s="93" t="s">
        <v>194</v>
      </c>
      <c r="I985" s="93" t="s">
        <v>3169</v>
      </c>
      <c r="J985" s="93" t="s">
        <v>19473</v>
      </c>
      <c r="K985" s="93" t="s">
        <v>31</v>
      </c>
      <c r="L985" s="108">
        <v>3</v>
      </c>
      <c r="M985" s="58">
        <f t="shared" si="42"/>
        <v>390</v>
      </c>
      <c r="N985" s="27"/>
      <c r="O985" s="24" t="s">
        <v>32</v>
      </c>
    </row>
    <row r="986" s="1" customFormat="1" customHeight="1" spans="1:15">
      <c r="A986" s="58">
        <v>981</v>
      </c>
      <c r="B986" s="58" t="s">
        <v>23</v>
      </c>
      <c r="C986" s="58" t="s">
        <v>24</v>
      </c>
      <c r="D986" s="58" t="s">
        <v>25</v>
      </c>
      <c r="E986" s="58" t="s">
        <v>18594</v>
      </c>
      <c r="F986" s="58" t="s">
        <v>18639</v>
      </c>
      <c r="G986" s="93" t="s">
        <v>19562</v>
      </c>
      <c r="H986" s="93" t="s">
        <v>18599</v>
      </c>
      <c r="I986" s="93" t="s">
        <v>2203</v>
      </c>
      <c r="J986" s="93" t="s">
        <v>18641</v>
      </c>
      <c r="K986" s="93" t="s">
        <v>31</v>
      </c>
      <c r="L986" s="108">
        <v>3</v>
      </c>
      <c r="M986" s="58">
        <f t="shared" si="42"/>
        <v>390</v>
      </c>
      <c r="N986" s="27"/>
      <c r="O986" s="24" t="s">
        <v>32</v>
      </c>
    </row>
    <row r="987" s="1" customFormat="1" customHeight="1" spans="1:15">
      <c r="A987" s="58">
        <v>982</v>
      </c>
      <c r="B987" s="58" t="s">
        <v>23</v>
      </c>
      <c r="C987" s="58" t="s">
        <v>24</v>
      </c>
      <c r="D987" s="58" t="s">
        <v>25</v>
      </c>
      <c r="E987" s="58" t="s">
        <v>18594</v>
      </c>
      <c r="F987" s="58" t="s">
        <v>18639</v>
      </c>
      <c r="G987" s="93" t="s">
        <v>19563</v>
      </c>
      <c r="H987" s="93" t="s">
        <v>51</v>
      </c>
      <c r="I987" s="93" t="s">
        <v>2203</v>
      </c>
      <c r="J987" s="93" t="s">
        <v>18641</v>
      </c>
      <c r="K987" s="93" t="s">
        <v>31</v>
      </c>
      <c r="L987" s="108">
        <v>3</v>
      </c>
      <c r="M987" s="58">
        <f>L987*312</f>
        <v>936</v>
      </c>
      <c r="N987" s="27"/>
      <c r="O987" s="24" t="s">
        <v>32</v>
      </c>
    </row>
    <row r="988" s="1" customFormat="1" customHeight="1" spans="1:15">
      <c r="A988" s="58">
        <v>983</v>
      </c>
      <c r="B988" s="58" t="s">
        <v>23</v>
      </c>
      <c r="C988" s="58" t="s">
        <v>24</v>
      </c>
      <c r="D988" s="58" t="s">
        <v>25</v>
      </c>
      <c r="E988" s="58" t="s">
        <v>18594</v>
      </c>
      <c r="F988" s="93" t="s">
        <v>19471</v>
      </c>
      <c r="G988" s="93" t="s">
        <v>19564</v>
      </c>
      <c r="H988" s="93" t="s">
        <v>194</v>
      </c>
      <c r="I988" s="93" t="s">
        <v>3169</v>
      </c>
      <c r="J988" s="93" t="s">
        <v>19473</v>
      </c>
      <c r="K988" s="93" t="s">
        <v>31</v>
      </c>
      <c r="L988" s="108">
        <v>2</v>
      </c>
      <c r="M988" s="58">
        <f t="shared" ref="M988:M1019" si="43">L988*130</f>
        <v>260</v>
      </c>
      <c r="N988" s="27"/>
      <c r="O988" s="24" t="s">
        <v>32</v>
      </c>
    </row>
    <row r="989" s="1" customFormat="1" customHeight="1" spans="1:15">
      <c r="A989" s="58">
        <v>984</v>
      </c>
      <c r="B989" s="58" t="s">
        <v>23</v>
      </c>
      <c r="C989" s="58" t="s">
        <v>24</v>
      </c>
      <c r="D989" s="58" t="s">
        <v>25</v>
      </c>
      <c r="E989" s="58" t="s">
        <v>18594</v>
      </c>
      <c r="F989" s="58" t="s">
        <v>18659</v>
      </c>
      <c r="G989" s="93" t="s">
        <v>19565</v>
      </c>
      <c r="H989" s="93" t="s">
        <v>194</v>
      </c>
      <c r="I989" s="93" t="s">
        <v>2203</v>
      </c>
      <c r="J989" s="93" t="s">
        <v>18661</v>
      </c>
      <c r="K989" s="93" t="s">
        <v>31</v>
      </c>
      <c r="L989" s="108">
        <v>4</v>
      </c>
      <c r="M989" s="58">
        <f t="shared" si="43"/>
        <v>520</v>
      </c>
      <c r="N989" s="27"/>
      <c r="O989" s="24" t="s">
        <v>32</v>
      </c>
    </row>
    <row r="990" s="1" customFormat="1" customHeight="1" spans="1:15">
      <c r="A990" s="58">
        <v>985</v>
      </c>
      <c r="B990" s="58" t="s">
        <v>23</v>
      </c>
      <c r="C990" s="58" t="s">
        <v>24</v>
      </c>
      <c r="D990" s="58" t="s">
        <v>25</v>
      </c>
      <c r="E990" s="58" t="s">
        <v>18594</v>
      </c>
      <c r="F990" s="93" t="s">
        <v>19471</v>
      </c>
      <c r="G990" s="93" t="s">
        <v>18652</v>
      </c>
      <c r="H990" s="93" t="s">
        <v>194</v>
      </c>
      <c r="I990" s="93" t="s">
        <v>3169</v>
      </c>
      <c r="J990" s="93" t="s">
        <v>19473</v>
      </c>
      <c r="K990" s="93" t="s">
        <v>31</v>
      </c>
      <c r="L990" s="108">
        <v>2</v>
      </c>
      <c r="M990" s="58">
        <f t="shared" si="43"/>
        <v>260</v>
      </c>
      <c r="N990" s="27"/>
      <c r="O990" s="24" t="s">
        <v>32</v>
      </c>
    </row>
    <row r="991" s="1" customFormat="1" customHeight="1" spans="1:15">
      <c r="A991" s="58">
        <v>986</v>
      </c>
      <c r="B991" s="58" t="s">
        <v>23</v>
      </c>
      <c r="C991" s="58" t="s">
        <v>24</v>
      </c>
      <c r="D991" s="58" t="s">
        <v>25</v>
      </c>
      <c r="E991" s="58" t="s">
        <v>18594</v>
      </c>
      <c r="F991" s="93" t="s">
        <v>19471</v>
      </c>
      <c r="G991" s="93" t="s">
        <v>7865</v>
      </c>
      <c r="H991" s="93" t="s">
        <v>194</v>
      </c>
      <c r="I991" s="93" t="s">
        <v>2605</v>
      </c>
      <c r="J991" s="93" t="s">
        <v>19473</v>
      </c>
      <c r="K991" s="93" t="s">
        <v>31</v>
      </c>
      <c r="L991" s="108">
        <v>2</v>
      </c>
      <c r="M991" s="58">
        <f t="shared" si="43"/>
        <v>260</v>
      </c>
      <c r="N991" s="27"/>
      <c r="O991" s="24" t="s">
        <v>32</v>
      </c>
    </row>
    <row r="992" s="1" customFormat="1" customHeight="1" spans="1:15">
      <c r="A992" s="58">
        <v>987</v>
      </c>
      <c r="B992" s="58" t="s">
        <v>23</v>
      </c>
      <c r="C992" s="58" t="s">
        <v>24</v>
      </c>
      <c r="D992" s="58" t="s">
        <v>25</v>
      </c>
      <c r="E992" s="58" t="s">
        <v>18594</v>
      </c>
      <c r="F992" s="93" t="s">
        <v>19471</v>
      </c>
      <c r="G992" s="93" t="s">
        <v>19566</v>
      </c>
      <c r="H992" s="93" t="s">
        <v>194</v>
      </c>
      <c r="I992" s="93" t="s">
        <v>3252</v>
      </c>
      <c r="J992" s="93" t="s">
        <v>19473</v>
      </c>
      <c r="K992" s="93" t="s">
        <v>31</v>
      </c>
      <c r="L992" s="108">
        <v>2</v>
      </c>
      <c r="M992" s="58">
        <f t="shared" si="43"/>
        <v>260</v>
      </c>
      <c r="N992" s="27"/>
      <c r="O992" s="24" t="s">
        <v>32</v>
      </c>
    </row>
    <row r="993" s="1" customFormat="1" customHeight="1" spans="1:15">
      <c r="A993" s="58">
        <v>988</v>
      </c>
      <c r="B993" s="58" t="s">
        <v>23</v>
      </c>
      <c r="C993" s="58" t="s">
        <v>24</v>
      </c>
      <c r="D993" s="58" t="s">
        <v>25</v>
      </c>
      <c r="E993" s="58" t="s">
        <v>18594</v>
      </c>
      <c r="F993" s="58" t="s">
        <v>18659</v>
      </c>
      <c r="G993" s="93" t="s">
        <v>19567</v>
      </c>
      <c r="H993" s="93" t="s">
        <v>194</v>
      </c>
      <c r="I993" s="93" t="s">
        <v>3164</v>
      </c>
      <c r="J993" s="93" t="s">
        <v>18661</v>
      </c>
      <c r="K993" s="93" t="s">
        <v>31</v>
      </c>
      <c r="L993" s="108">
        <v>6</v>
      </c>
      <c r="M993" s="58">
        <f t="shared" si="43"/>
        <v>780</v>
      </c>
      <c r="N993" s="27"/>
      <c r="O993" s="24" t="s">
        <v>32</v>
      </c>
    </row>
    <row r="994" s="1" customFormat="1" customHeight="1" spans="1:15">
      <c r="A994" s="58">
        <v>989</v>
      </c>
      <c r="B994" s="58" t="s">
        <v>23</v>
      </c>
      <c r="C994" s="58" t="s">
        <v>24</v>
      </c>
      <c r="D994" s="58" t="s">
        <v>25</v>
      </c>
      <c r="E994" s="58" t="s">
        <v>18594</v>
      </c>
      <c r="F994" s="58" t="s">
        <v>18639</v>
      </c>
      <c r="G994" s="93" t="s">
        <v>19568</v>
      </c>
      <c r="H994" s="93" t="s">
        <v>194</v>
      </c>
      <c r="I994" s="93" t="s">
        <v>1683</v>
      </c>
      <c r="J994" s="93" t="s">
        <v>18641</v>
      </c>
      <c r="K994" s="93" t="s">
        <v>31</v>
      </c>
      <c r="L994" s="108">
        <v>3</v>
      </c>
      <c r="M994" s="58">
        <f t="shared" si="43"/>
        <v>390</v>
      </c>
      <c r="N994" s="27"/>
      <c r="O994" s="24" t="s">
        <v>32</v>
      </c>
    </row>
    <row r="995" s="1" customFormat="1" customHeight="1" spans="1:15">
      <c r="A995" s="58">
        <v>990</v>
      </c>
      <c r="B995" s="58" t="s">
        <v>23</v>
      </c>
      <c r="C995" s="58" t="s">
        <v>24</v>
      </c>
      <c r="D995" s="58" t="s">
        <v>25</v>
      </c>
      <c r="E995" s="58" t="s">
        <v>18594</v>
      </c>
      <c r="F995" s="58" t="s">
        <v>18639</v>
      </c>
      <c r="G995" s="93" t="s">
        <v>19569</v>
      </c>
      <c r="H995" s="93" t="s">
        <v>194</v>
      </c>
      <c r="I995" s="93" t="s">
        <v>3169</v>
      </c>
      <c r="J995" s="93" t="s">
        <v>18641</v>
      </c>
      <c r="K995" s="93" t="s">
        <v>31</v>
      </c>
      <c r="L995" s="108">
        <v>3</v>
      </c>
      <c r="M995" s="58">
        <f t="shared" si="43"/>
        <v>390</v>
      </c>
      <c r="N995" s="27"/>
      <c r="O995" s="24" t="s">
        <v>32</v>
      </c>
    </row>
    <row r="996" s="1" customFormat="1" customHeight="1" spans="1:15">
      <c r="A996" s="58">
        <v>991</v>
      </c>
      <c r="B996" s="58" t="s">
        <v>23</v>
      </c>
      <c r="C996" s="58" t="s">
        <v>24</v>
      </c>
      <c r="D996" s="58" t="s">
        <v>25</v>
      </c>
      <c r="E996" s="58" t="s">
        <v>18594</v>
      </c>
      <c r="F996" s="58" t="s">
        <v>18639</v>
      </c>
      <c r="G996" s="93" t="s">
        <v>19570</v>
      </c>
      <c r="H996" s="93" t="s">
        <v>194</v>
      </c>
      <c r="I996" s="93" t="s">
        <v>1683</v>
      </c>
      <c r="J996" s="93" t="s">
        <v>18641</v>
      </c>
      <c r="K996" s="93" t="s">
        <v>31</v>
      </c>
      <c r="L996" s="108">
        <v>3</v>
      </c>
      <c r="M996" s="58">
        <f t="shared" si="43"/>
        <v>390</v>
      </c>
      <c r="N996" s="27"/>
      <c r="O996" s="24" t="s">
        <v>32</v>
      </c>
    </row>
    <row r="997" s="1" customFormat="1" customHeight="1" spans="1:15">
      <c r="A997" s="58">
        <v>992</v>
      </c>
      <c r="B997" s="58" t="s">
        <v>23</v>
      </c>
      <c r="C997" s="58" t="s">
        <v>24</v>
      </c>
      <c r="D997" s="58" t="s">
        <v>25</v>
      </c>
      <c r="E997" s="58" t="s">
        <v>18594</v>
      </c>
      <c r="F997" s="58" t="s">
        <v>18639</v>
      </c>
      <c r="G997" s="93" t="s">
        <v>19571</v>
      </c>
      <c r="H997" s="93" t="s">
        <v>194</v>
      </c>
      <c r="I997" s="93" t="s">
        <v>1683</v>
      </c>
      <c r="J997" s="93" t="s">
        <v>18641</v>
      </c>
      <c r="K997" s="93" t="s">
        <v>31</v>
      </c>
      <c r="L997" s="108">
        <v>2</v>
      </c>
      <c r="M997" s="58">
        <f t="shared" si="43"/>
        <v>260</v>
      </c>
      <c r="N997" s="27"/>
      <c r="O997" s="24" t="s">
        <v>32</v>
      </c>
    </row>
    <row r="998" s="1" customFormat="1" customHeight="1" spans="1:15">
      <c r="A998" s="58">
        <v>993</v>
      </c>
      <c r="B998" s="58" t="s">
        <v>23</v>
      </c>
      <c r="C998" s="58" t="s">
        <v>24</v>
      </c>
      <c r="D998" s="58" t="s">
        <v>25</v>
      </c>
      <c r="E998" s="58" t="s">
        <v>18594</v>
      </c>
      <c r="F998" s="93" t="s">
        <v>19471</v>
      </c>
      <c r="G998" s="93" t="s">
        <v>19572</v>
      </c>
      <c r="H998" s="93" t="s">
        <v>194</v>
      </c>
      <c r="I998" s="93" t="s">
        <v>2203</v>
      </c>
      <c r="J998" s="93" t="s">
        <v>19473</v>
      </c>
      <c r="K998" s="93" t="s">
        <v>31</v>
      </c>
      <c r="L998" s="108">
        <v>2</v>
      </c>
      <c r="M998" s="58">
        <f t="shared" si="43"/>
        <v>260</v>
      </c>
      <c r="N998" s="27"/>
      <c r="O998" s="24" t="s">
        <v>32</v>
      </c>
    </row>
    <row r="999" s="1" customFormat="1" customHeight="1" spans="1:15">
      <c r="A999" s="58">
        <v>994</v>
      </c>
      <c r="B999" s="58" t="s">
        <v>23</v>
      </c>
      <c r="C999" s="58" t="s">
        <v>24</v>
      </c>
      <c r="D999" s="58" t="s">
        <v>25</v>
      </c>
      <c r="E999" s="58" t="s">
        <v>18594</v>
      </c>
      <c r="F999" s="58" t="s">
        <v>18659</v>
      </c>
      <c r="G999" s="93" t="s">
        <v>19573</v>
      </c>
      <c r="H999" s="93" t="s">
        <v>194</v>
      </c>
      <c r="I999" s="93" t="s">
        <v>3169</v>
      </c>
      <c r="J999" s="93" t="s">
        <v>18661</v>
      </c>
      <c r="K999" s="93" t="s">
        <v>31</v>
      </c>
      <c r="L999" s="108">
        <v>5</v>
      </c>
      <c r="M999" s="58">
        <f t="shared" si="43"/>
        <v>650</v>
      </c>
      <c r="N999" s="27"/>
      <c r="O999" s="24" t="s">
        <v>32</v>
      </c>
    </row>
    <row r="1000" s="1" customFormat="1" customHeight="1" spans="1:15">
      <c r="A1000" s="58">
        <v>995</v>
      </c>
      <c r="B1000" s="58" t="s">
        <v>23</v>
      </c>
      <c r="C1000" s="58" t="s">
        <v>24</v>
      </c>
      <c r="D1000" s="58" t="s">
        <v>25</v>
      </c>
      <c r="E1000" s="58" t="s">
        <v>18594</v>
      </c>
      <c r="F1000" s="58" t="s">
        <v>18659</v>
      </c>
      <c r="G1000" s="93" t="s">
        <v>19574</v>
      </c>
      <c r="H1000" s="93" t="s">
        <v>18599</v>
      </c>
      <c r="I1000" s="93" t="s">
        <v>2203</v>
      </c>
      <c r="J1000" s="93" t="s">
        <v>18661</v>
      </c>
      <c r="K1000" s="93" t="s">
        <v>31</v>
      </c>
      <c r="L1000" s="108">
        <v>4</v>
      </c>
      <c r="M1000" s="58">
        <f t="shared" si="43"/>
        <v>520</v>
      </c>
      <c r="N1000" s="27"/>
      <c r="O1000" s="24" t="s">
        <v>32</v>
      </c>
    </row>
    <row r="1001" s="1" customFormat="1" customHeight="1" spans="1:15">
      <c r="A1001" s="58">
        <v>996</v>
      </c>
      <c r="B1001" s="58" t="s">
        <v>23</v>
      </c>
      <c r="C1001" s="58" t="s">
        <v>24</v>
      </c>
      <c r="D1001" s="58" t="s">
        <v>25</v>
      </c>
      <c r="E1001" s="58" t="s">
        <v>18594</v>
      </c>
      <c r="F1001" s="58" t="s">
        <v>18639</v>
      </c>
      <c r="G1001" s="93" t="s">
        <v>19575</v>
      </c>
      <c r="H1001" s="93" t="s">
        <v>194</v>
      </c>
      <c r="I1001" s="93" t="s">
        <v>3169</v>
      </c>
      <c r="J1001" s="93" t="s">
        <v>18641</v>
      </c>
      <c r="K1001" s="93" t="s">
        <v>31</v>
      </c>
      <c r="L1001" s="108">
        <v>3</v>
      </c>
      <c r="M1001" s="58">
        <f t="shared" si="43"/>
        <v>390</v>
      </c>
      <c r="N1001" s="27"/>
      <c r="O1001" s="24" t="s">
        <v>32</v>
      </c>
    </row>
    <row r="1002" s="1" customFormat="1" customHeight="1" spans="1:15">
      <c r="A1002" s="58">
        <v>997</v>
      </c>
      <c r="B1002" s="58" t="s">
        <v>23</v>
      </c>
      <c r="C1002" s="58" t="s">
        <v>24</v>
      </c>
      <c r="D1002" s="58" t="s">
        <v>25</v>
      </c>
      <c r="E1002" s="58" t="s">
        <v>18594</v>
      </c>
      <c r="F1002" s="58" t="s">
        <v>18659</v>
      </c>
      <c r="G1002" s="93" t="s">
        <v>19576</v>
      </c>
      <c r="H1002" s="93" t="s">
        <v>194</v>
      </c>
      <c r="I1002" s="93" t="s">
        <v>3158</v>
      </c>
      <c r="J1002" s="93" t="s">
        <v>18661</v>
      </c>
      <c r="K1002" s="93" t="s">
        <v>31</v>
      </c>
      <c r="L1002" s="108">
        <v>7</v>
      </c>
      <c r="M1002" s="58">
        <f t="shared" si="43"/>
        <v>910</v>
      </c>
      <c r="N1002" s="27"/>
      <c r="O1002" s="24" t="s">
        <v>32</v>
      </c>
    </row>
    <row r="1003" s="1" customFormat="1" customHeight="1" spans="1:15">
      <c r="A1003" s="58">
        <v>998</v>
      </c>
      <c r="B1003" s="58" t="s">
        <v>23</v>
      </c>
      <c r="C1003" s="58" t="s">
        <v>24</v>
      </c>
      <c r="D1003" s="58" t="s">
        <v>25</v>
      </c>
      <c r="E1003" s="58" t="s">
        <v>18594</v>
      </c>
      <c r="F1003" s="93" t="s">
        <v>19471</v>
      </c>
      <c r="G1003" s="93" t="s">
        <v>19577</v>
      </c>
      <c r="H1003" s="93" t="s">
        <v>194</v>
      </c>
      <c r="I1003" s="93" t="s">
        <v>2203</v>
      </c>
      <c r="J1003" s="93" t="s">
        <v>19473</v>
      </c>
      <c r="K1003" s="93" t="s">
        <v>31</v>
      </c>
      <c r="L1003" s="108">
        <v>2</v>
      </c>
      <c r="M1003" s="58">
        <f t="shared" si="43"/>
        <v>260</v>
      </c>
      <c r="N1003" s="27"/>
      <c r="O1003" s="24" t="s">
        <v>32</v>
      </c>
    </row>
    <row r="1004" s="1" customFormat="1" customHeight="1" spans="1:15">
      <c r="A1004" s="58">
        <v>999</v>
      </c>
      <c r="B1004" s="58" t="s">
        <v>23</v>
      </c>
      <c r="C1004" s="58" t="s">
        <v>24</v>
      </c>
      <c r="D1004" s="58" t="s">
        <v>25</v>
      </c>
      <c r="E1004" s="58" t="s">
        <v>18594</v>
      </c>
      <c r="F1004" s="58" t="s">
        <v>18639</v>
      </c>
      <c r="G1004" s="93" t="s">
        <v>19578</v>
      </c>
      <c r="H1004" s="93" t="s">
        <v>194</v>
      </c>
      <c r="I1004" s="93" t="s">
        <v>2203</v>
      </c>
      <c r="J1004" s="93" t="s">
        <v>18641</v>
      </c>
      <c r="K1004" s="93" t="s">
        <v>31</v>
      </c>
      <c r="L1004" s="108">
        <v>2</v>
      </c>
      <c r="M1004" s="58">
        <f t="shared" si="43"/>
        <v>260</v>
      </c>
      <c r="N1004" s="27"/>
      <c r="O1004" s="24" t="s">
        <v>32</v>
      </c>
    </row>
    <row r="1005" s="1" customFormat="1" customHeight="1" spans="1:15">
      <c r="A1005" s="58">
        <v>1000</v>
      </c>
      <c r="B1005" s="58" t="s">
        <v>23</v>
      </c>
      <c r="C1005" s="58" t="s">
        <v>24</v>
      </c>
      <c r="D1005" s="58" t="s">
        <v>25</v>
      </c>
      <c r="E1005" s="58" t="s">
        <v>18594</v>
      </c>
      <c r="F1005" s="58" t="s">
        <v>18659</v>
      </c>
      <c r="G1005" s="93" t="s">
        <v>19579</v>
      </c>
      <c r="H1005" s="93" t="s">
        <v>194</v>
      </c>
      <c r="I1005" s="93" t="s">
        <v>3252</v>
      </c>
      <c r="J1005" s="93" t="s">
        <v>18661</v>
      </c>
      <c r="K1005" s="93" t="s">
        <v>31</v>
      </c>
      <c r="L1005" s="108">
        <v>8</v>
      </c>
      <c r="M1005" s="58">
        <f t="shared" si="43"/>
        <v>1040</v>
      </c>
      <c r="N1005" s="27"/>
      <c r="O1005" s="24" t="s">
        <v>32</v>
      </c>
    </row>
    <row r="1006" s="1" customFormat="1" customHeight="1" spans="1:15">
      <c r="A1006" s="58">
        <v>1001</v>
      </c>
      <c r="B1006" s="58" t="s">
        <v>23</v>
      </c>
      <c r="C1006" s="58" t="s">
        <v>24</v>
      </c>
      <c r="D1006" s="58" t="s">
        <v>25</v>
      </c>
      <c r="E1006" s="58" t="s">
        <v>18594</v>
      </c>
      <c r="F1006" s="58" t="s">
        <v>18659</v>
      </c>
      <c r="G1006" s="93" t="s">
        <v>19580</v>
      </c>
      <c r="H1006" s="93" t="s">
        <v>194</v>
      </c>
      <c r="I1006" s="93" t="s">
        <v>2203</v>
      </c>
      <c r="J1006" s="93" t="s">
        <v>18661</v>
      </c>
      <c r="K1006" s="93" t="s">
        <v>31</v>
      </c>
      <c r="L1006" s="108">
        <v>4</v>
      </c>
      <c r="M1006" s="58">
        <f t="shared" si="43"/>
        <v>520</v>
      </c>
      <c r="N1006" s="27"/>
      <c r="O1006" s="24" t="s">
        <v>32</v>
      </c>
    </row>
    <row r="1007" s="1" customFormat="1" customHeight="1" spans="1:15">
      <c r="A1007" s="58">
        <v>1002</v>
      </c>
      <c r="B1007" s="58" t="s">
        <v>23</v>
      </c>
      <c r="C1007" s="58" t="s">
        <v>24</v>
      </c>
      <c r="D1007" s="58" t="s">
        <v>25</v>
      </c>
      <c r="E1007" s="58" t="s">
        <v>18594</v>
      </c>
      <c r="F1007" s="93" t="s">
        <v>19471</v>
      </c>
      <c r="G1007" s="93" t="s">
        <v>19581</v>
      </c>
      <c r="H1007" s="93" t="s">
        <v>194</v>
      </c>
      <c r="I1007" s="93" t="s">
        <v>3164</v>
      </c>
      <c r="J1007" s="93" t="s">
        <v>19473</v>
      </c>
      <c r="K1007" s="93" t="s">
        <v>31</v>
      </c>
      <c r="L1007" s="108">
        <v>2</v>
      </c>
      <c r="M1007" s="58">
        <f t="shared" si="43"/>
        <v>260</v>
      </c>
      <c r="N1007" s="27"/>
      <c r="O1007" s="24" t="s">
        <v>32</v>
      </c>
    </row>
    <row r="1008" s="1" customFormat="1" customHeight="1" spans="1:15">
      <c r="A1008" s="58">
        <v>1003</v>
      </c>
      <c r="B1008" s="58" t="s">
        <v>23</v>
      </c>
      <c r="C1008" s="58" t="s">
        <v>24</v>
      </c>
      <c r="D1008" s="58" t="s">
        <v>25</v>
      </c>
      <c r="E1008" s="58" t="s">
        <v>18594</v>
      </c>
      <c r="F1008" s="58" t="s">
        <v>18659</v>
      </c>
      <c r="G1008" s="93" t="s">
        <v>19582</v>
      </c>
      <c r="H1008" s="93" t="s">
        <v>18599</v>
      </c>
      <c r="I1008" s="93" t="s">
        <v>3169</v>
      </c>
      <c r="J1008" s="93" t="s">
        <v>18661</v>
      </c>
      <c r="K1008" s="93" t="s">
        <v>31</v>
      </c>
      <c r="L1008" s="108">
        <v>5</v>
      </c>
      <c r="M1008" s="58">
        <f t="shared" si="43"/>
        <v>650</v>
      </c>
      <c r="N1008" s="27"/>
      <c r="O1008" s="24" t="s">
        <v>32</v>
      </c>
    </row>
    <row r="1009" s="1" customFormat="1" customHeight="1" spans="1:15">
      <c r="A1009" s="58">
        <v>1004</v>
      </c>
      <c r="B1009" s="58" t="s">
        <v>23</v>
      </c>
      <c r="C1009" s="58" t="s">
        <v>24</v>
      </c>
      <c r="D1009" s="58" t="s">
        <v>25</v>
      </c>
      <c r="E1009" s="58" t="s">
        <v>18594</v>
      </c>
      <c r="F1009" s="93" t="s">
        <v>19471</v>
      </c>
      <c r="G1009" s="93" t="s">
        <v>19583</v>
      </c>
      <c r="H1009" s="93" t="s">
        <v>194</v>
      </c>
      <c r="I1009" s="93" t="s">
        <v>3164</v>
      </c>
      <c r="J1009" s="93" t="s">
        <v>19473</v>
      </c>
      <c r="K1009" s="93" t="s">
        <v>31</v>
      </c>
      <c r="L1009" s="108">
        <v>2</v>
      </c>
      <c r="M1009" s="58">
        <f t="shared" si="43"/>
        <v>260</v>
      </c>
      <c r="N1009" s="27"/>
      <c r="O1009" s="24" t="s">
        <v>32</v>
      </c>
    </row>
    <row r="1010" s="1" customFormat="1" customHeight="1" spans="1:15">
      <c r="A1010" s="58">
        <v>1005</v>
      </c>
      <c r="B1010" s="58" t="s">
        <v>23</v>
      </c>
      <c r="C1010" s="58" t="s">
        <v>24</v>
      </c>
      <c r="D1010" s="58" t="s">
        <v>25</v>
      </c>
      <c r="E1010" s="58" t="s">
        <v>18594</v>
      </c>
      <c r="F1010" s="93" t="s">
        <v>19471</v>
      </c>
      <c r="G1010" s="108" t="s">
        <v>19584</v>
      </c>
      <c r="H1010" s="93" t="s">
        <v>194</v>
      </c>
      <c r="I1010" s="93" t="s">
        <v>3169</v>
      </c>
      <c r="J1010" s="93" t="s">
        <v>19473</v>
      </c>
      <c r="K1010" s="93" t="s">
        <v>31</v>
      </c>
      <c r="L1010" s="108">
        <v>2</v>
      </c>
      <c r="M1010" s="58">
        <f t="shared" si="43"/>
        <v>260</v>
      </c>
      <c r="N1010" s="104"/>
      <c r="O1010" s="24" t="s">
        <v>32</v>
      </c>
    </row>
    <row r="1011" s="1" customFormat="1" customHeight="1" spans="1:15">
      <c r="A1011" s="58">
        <v>1006</v>
      </c>
      <c r="B1011" s="58" t="s">
        <v>23</v>
      </c>
      <c r="C1011" s="58" t="s">
        <v>24</v>
      </c>
      <c r="D1011" s="58" t="s">
        <v>25</v>
      </c>
      <c r="E1011" s="58" t="s">
        <v>18594</v>
      </c>
      <c r="F1011" s="93" t="s">
        <v>19471</v>
      </c>
      <c r="G1011" s="93" t="s">
        <v>19585</v>
      </c>
      <c r="H1011" s="93" t="s">
        <v>194</v>
      </c>
      <c r="I1011" s="93" t="s">
        <v>3164</v>
      </c>
      <c r="J1011" s="93" t="s">
        <v>19473</v>
      </c>
      <c r="K1011" s="93" t="s">
        <v>31</v>
      </c>
      <c r="L1011" s="108">
        <v>2</v>
      </c>
      <c r="M1011" s="58">
        <f t="shared" si="43"/>
        <v>260</v>
      </c>
      <c r="N1011" s="27"/>
      <c r="O1011" s="24" t="s">
        <v>32</v>
      </c>
    </row>
    <row r="1012" s="1" customFormat="1" customHeight="1" spans="1:15">
      <c r="A1012" s="58">
        <v>1007</v>
      </c>
      <c r="B1012" s="58" t="s">
        <v>23</v>
      </c>
      <c r="C1012" s="58" t="s">
        <v>24</v>
      </c>
      <c r="D1012" s="58" t="s">
        <v>25</v>
      </c>
      <c r="E1012" s="58" t="s">
        <v>18594</v>
      </c>
      <c r="F1012" s="58" t="s">
        <v>18659</v>
      </c>
      <c r="G1012" s="93" t="s">
        <v>19586</v>
      </c>
      <c r="H1012" s="93" t="s">
        <v>194</v>
      </c>
      <c r="I1012" s="93" t="s">
        <v>3169</v>
      </c>
      <c r="J1012" s="93" t="s">
        <v>18661</v>
      </c>
      <c r="K1012" s="93" t="s">
        <v>31</v>
      </c>
      <c r="L1012" s="108">
        <v>5</v>
      </c>
      <c r="M1012" s="58">
        <f t="shared" si="43"/>
        <v>650</v>
      </c>
      <c r="N1012" s="27"/>
      <c r="O1012" s="24" t="s">
        <v>32</v>
      </c>
    </row>
    <row r="1013" s="1" customFormat="1" customHeight="1" spans="1:15">
      <c r="A1013" s="58">
        <v>1008</v>
      </c>
      <c r="B1013" s="58" t="s">
        <v>23</v>
      </c>
      <c r="C1013" s="58" t="s">
        <v>24</v>
      </c>
      <c r="D1013" s="58" t="s">
        <v>25</v>
      </c>
      <c r="E1013" s="58" t="s">
        <v>18594</v>
      </c>
      <c r="F1013" s="58" t="s">
        <v>18659</v>
      </c>
      <c r="G1013" s="93" t="s">
        <v>19587</v>
      </c>
      <c r="H1013" s="93" t="s">
        <v>18599</v>
      </c>
      <c r="I1013" s="93" t="s">
        <v>1683</v>
      </c>
      <c r="J1013" s="93" t="s">
        <v>18661</v>
      </c>
      <c r="K1013" s="93" t="s">
        <v>31</v>
      </c>
      <c r="L1013" s="108">
        <v>3</v>
      </c>
      <c r="M1013" s="58">
        <f t="shared" si="43"/>
        <v>390</v>
      </c>
      <c r="N1013" s="27"/>
      <c r="O1013" s="24" t="s">
        <v>32</v>
      </c>
    </row>
    <row r="1014" s="1" customFormat="1" customHeight="1" spans="1:15">
      <c r="A1014" s="58">
        <v>1009</v>
      </c>
      <c r="B1014" s="58" t="s">
        <v>23</v>
      </c>
      <c r="C1014" s="58" t="s">
        <v>24</v>
      </c>
      <c r="D1014" s="58" t="s">
        <v>25</v>
      </c>
      <c r="E1014" s="58" t="s">
        <v>18594</v>
      </c>
      <c r="F1014" s="58" t="s">
        <v>18659</v>
      </c>
      <c r="G1014" s="93" t="s">
        <v>19588</v>
      </c>
      <c r="H1014" s="93" t="s">
        <v>194</v>
      </c>
      <c r="I1014" s="93" t="s">
        <v>1683</v>
      </c>
      <c r="J1014" s="93" t="s">
        <v>18661</v>
      </c>
      <c r="K1014" s="93" t="s">
        <v>31</v>
      </c>
      <c r="L1014" s="108">
        <v>3</v>
      </c>
      <c r="M1014" s="58">
        <f t="shared" si="43"/>
        <v>390</v>
      </c>
      <c r="N1014" s="27"/>
      <c r="O1014" s="24" t="s">
        <v>32</v>
      </c>
    </row>
    <row r="1015" s="1" customFormat="1" customHeight="1" spans="1:15">
      <c r="A1015" s="58">
        <v>1010</v>
      </c>
      <c r="B1015" s="58" t="s">
        <v>23</v>
      </c>
      <c r="C1015" s="58" t="s">
        <v>24</v>
      </c>
      <c r="D1015" s="58" t="s">
        <v>25</v>
      </c>
      <c r="E1015" s="58" t="s">
        <v>18594</v>
      </c>
      <c r="F1015" s="58" t="s">
        <v>18609</v>
      </c>
      <c r="G1015" s="93" t="s">
        <v>19589</v>
      </c>
      <c r="H1015" s="93" t="s">
        <v>194</v>
      </c>
      <c r="I1015" s="93" t="s">
        <v>2557</v>
      </c>
      <c r="J1015" s="93" t="s">
        <v>18611</v>
      </c>
      <c r="K1015" s="93" t="s">
        <v>31</v>
      </c>
      <c r="L1015" s="108">
        <v>1</v>
      </c>
      <c r="M1015" s="58">
        <f t="shared" si="43"/>
        <v>130</v>
      </c>
      <c r="N1015" s="27"/>
      <c r="O1015" s="24" t="s">
        <v>32</v>
      </c>
    </row>
    <row r="1016" s="1" customFormat="1" customHeight="1" spans="1:15">
      <c r="A1016" s="58">
        <v>1011</v>
      </c>
      <c r="B1016" s="58" t="s">
        <v>23</v>
      </c>
      <c r="C1016" s="58" t="s">
        <v>24</v>
      </c>
      <c r="D1016" s="58" t="s">
        <v>25</v>
      </c>
      <c r="E1016" s="58" t="s">
        <v>18594</v>
      </c>
      <c r="F1016" s="93" t="s">
        <v>19471</v>
      </c>
      <c r="G1016" s="93" t="s">
        <v>19590</v>
      </c>
      <c r="H1016" s="93" t="s">
        <v>194</v>
      </c>
      <c r="I1016" s="93" t="s">
        <v>2203</v>
      </c>
      <c r="J1016" s="93" t="s">
        <v>19473</v>
      </c>
      <c r="K1016" s="93" t="s">
        <v>31</v>
      </c>
      <c r="L1016" s="108">
        <v>2</v>
      </c>
      <c r="M1016" s="58">
        <f t="shared" si="43"/>
        <v>260</v>
      </c>
      <c r="N1016" s="27"/>
      <c r="O1016" s="24" t="s">
        <v>32</v>
      </c>
    </row>
    <row r="1017" s="1" customFormat="1" customHeight="1" spans="1:15">
      <c r="A1017" s="58">
        <v>1012</v>
      </c>
      <c r="B1017" s="58" t="s">
        <v>23</v>
      </c>
      <c r="C1017" s="58" t="s">
        <v>24</v>
      </c>
      <c r="D1017" s="58" t="s">
        <v>25</v>
      </c>
      <c r="E1017" s="58" t="s">
        <v>18594</v>
      </c>
      <c r="F1017" s="58" t="s">
        <v>18659</v>
      </c>
      <c r="G1017" s="93" t="s">
        <v>19591</v>
      </c>
      <c r="H1017" s="93" t="s">
        <v>194</v>
      </c>
      <c r="I1017" s="93" t="s">
        <v>2203</v>
      </c>
      <c r="J1017" s="93" t="s">
        <v>18661</v>
      </c>
      <c r="K1017" s="93" t="s">
        <v>31</v>
      </c>
      <c r="L1017" s="108">
        <v>4</v>
      </c>
      <c r="M1017" s="58">
        <f t="shared" si="43"/>
        <v>520</v>
      </c>
      <c r="N1017" s="27"/>
      <c r="O1017" s="24" t="s">
        <v>32</v>
      </c>
    </row>
    <row r="1018" s="1" customFormat="1" customHeight="1" spans="1:15">
      <c r="A1018" s="58">
        <v>1013</v>
      </c>
      <c r="B1018" s="58" t="s">
        <v>23</v>
      </c>
      <c r="C1018" s="58" t="s">
        <v>24</v>
      </c>
      <c r="D1018" s="58" t="s">
        <v>25</v>
      </c>
      <c r="E1018" s="58" t="s">
        <v>18594</v>
      </c>
      <c r="F1018" s="58" t="s">
        <v>18659</v>
      </c>
      <c r="G1018" s="93" t="s">
        <v>19592</v>
      </c>
      <c r="H1018" s="93" t="s">
        <v>194</v>
      </c>
      <c r="I1018" s="93" t="s">
        <v>3169</v>
      </c>
      <c r="J1018" s="93" t="s">
        <v>18661</v>
      </c>
      <c r="K1018" s="93" t="s">
        <v>31</v>
      </c>
      <c r="L1018" s="108">
        <v>5</v>
      </c>
      <c r="M1018" s="58">
        <f t="shared" si="43"/>
        <v>650</v>
      </c>
      <c r="N1018" s="27"/>
      <c r="O1018" s="24" t="s">
        <v>32</v>
      </c>
    </row>
    <row r="1019" s="1" customFormat="1" customHeight="1" spans="1:15">
      <c r="A1019" s="58">
        <v>1014</v>
      </c>
      <c r="B1019" s="58" t="s">
        <v>23</v>
      </c>
      <c r="C1019" s="58" t="s">
        <v>24</v>
      </c>
      <c r="D1019" s="58" t="s">
        <v>25</v>
      </c>
      <c r="E1019" s="58" t="s">
        <v>18594</v>
      </c>
      <c r="F1019" s="58" t="s">
        <v>18659</v>
      </c>
      <c r="G1019" s="93" t="s">
        <v>19593</v>
      </c>
      <c r="H1019" s="93" t="s">
        <v>18599</v>
      </c>
      <c r="I1019" s="93" t="s">
        <v>2203</v>
      </c>
      <c r="J1019" s="93" t="s">
        <v>18661</v>
      </c>
      <c r="K1019" s="93" t="s">
        <v>31</v>
      </c>
      <c r="L1019" s="108">
        <v>4</v>
      </c>
      <c r="M1019" s="58">
        <f t="shared" si="43"/>
        <v>520</v>
      </c>
      <c r="N1019" s="27"/>
      <c r="O1019" s="24" t="s">
        <v>32</v>
      </c>
    </row>
    <row r="1020" s="1" customFormat="1" customHeight="1" spans="1:15">
      <c r="A1020" s="58">
        <v>1015</v>
      </c>
      <c r="B1020" s="58" t="s">
        <v>23</v>
      </c>
      <c r="C1020" s="58" t="s">
        <v>24</v>
      </c>
      <c r="D1020" s="58" t="s">
        <v>25</v>
      </c>
      <c r="E1020" s="58" t="s">
        <v>18594</v>
      </c>
      <c r="F1020" s="93" t="s">
        <v>19471</v>
      </c>
      <c r="G1020" s="93" t="s">
        <v>19594</v>
      </c>
      <c r="H1020" s="93" t="s">
        <v>194</v>
      </c>
      <c r="I1020" s="93" t="s">
        <v>2203</v>
      </c>
      <c r="J1020" s="93" t="s">
        <v>19473</v>
      </c>
      <c r="K1020" s="93" t="s">
        <v>31</v>
      </c>
      <c r="L1020" s="108">
        <v>2</v>
      </c>
      <c r="M1020" s="58">
        <f t="shared" ref="M1020:M1051" si="44">L1020*130</f>
        <v>260</v>
      </c>
      <c r="N1020" s="27"/>
      <c r="O1020" s="24" t="s">
        <v>32</v>
      </c>
    </row>
    <row r="1021" s="1" customFormat="1" customHeight="1" spans="1:15">
      <c r="A1021" s="58">
        <v>1016</v>
      </c>
      <c r="B1021" s="58" t="s">
        <v>23</v>
      </c>
      <c r="C1021" s="58" t="s">
        <v>24</v>
      </c>
      <c r="D1021" s="58" t="s">
        <v>25</v>
      </c>
      <c r="E1021" s="58" t="s">
        <v>18594</v>
      </c>
      <c r="F1021" s="58" t="s">
        <v>18639</v>
      </c>
      <c r="G1021" s="93" t="s">
        <v>19595</v>
      </c>
      <c r="H1021" s="93" t="s">
        <v>194</v>
      </c>
      <c r="I1021" s="93" t="s">
        <v>2203</v>
      </c>
      <c r="J1021" s="93" t="s">
        <v>18641</v>
      </c>
      <c r="K1021" s="93" t="s">
        <v>31</v>
      </c>
      <c r="L1021" s="108">
        <v>4</v>
      </c>
      <c r="M1021" s="58">
        <f t="shared" si="44"/>
        <v>520</v>
      </c>
      <c r="N1021" s="27"/>
      <c r="O1021" s="24" t="s">
        <v>32</v>
      </c>
    </row>
    <row r="1022" s="1" customFormat="1" customHeight="1" spans="1:15">
      <c r="A1022" s="58">
        <v>1017</v>
      </c>
      <c r="B1022" s="58" t="s">
        <v>23</v>
      </c>
      <c r="C1022" s="58" t="s">
        <v>24</v>
      </c>
      <c r="D1022" s="58" t="s">
        <v>25</v>
      </c>
      <c r="E1022" s="58" t="s">
        <v>18594</v>
      </c>
      <c r="F1022" s="93" t="s">
        <v>19471</v>
      </c>
      <c r="G1022" s="93" t="s">
        <v>19596</v>
      </c>
      <c r="H1022" s="93" t="s">
        <v>194</v>
      </c>
      <c r="I1022" s="93" t="s">
        <v>3169</v>
      </c>
      <c r="J1022" s="93" t="s">
        <v>19473</v>
      </c>
      <c r="K1022" s="93" t="s">
        <v>31</v>
      </c>
      <c r="L1022" s="108">
        <v>2</v>
      </c>
      <c r="M1022" s="58">
        <f t="shared" si="44"/>
        <v>260</v>
      </c>
      <c r="N1022" s="27"/>
      <c r="O1022" s="24" t="s">
        <v>32</v>
      </c>
    </row>
    <row r="1023" s="1" customFormat="1" customHeight="1" spans="1:15">
      <c r="A1023" s="58">
        <v>1018</v>
      </c>
      <c r="B1023" s="58" t="s">
        <v>23</v>
      </c>
      <c r="C1023" s="58" t="s">
        <v>24</v>
      </c>
      <c r="D1023" s="58" t="s">
        <v>25</v>
      </c>
      <c r="E1023" s="58" t="s">
        <v>18594</v>
      </c>
      <c r="F1023" s="58" t="s">
        <v>18659</v>
      </c>
      <c r="G1023" s="93" t="s">
        <v>19597</v>
      </c>
      <c r="H1023" s="93" t="s">
        <v>18599</v>
      </c>
      <c r="I1023" s="93" t="s">
        <v>2203</v>
      </c>
      <c r="J1023" s="93" t="s">
        <v>18661</v>
      </c>
      <c r="K1023" s="93" t="s">
        <v>31</v>
      </c>
      <c r="L1023" s="108">
        <v>4</v>
      </c>
      <c r="M1023" s="58">
        <f t="shared" si="44"/>
        <v>520</v>
      </c>
      <c r="N1023" s="27"/>
      <c r="O1023" s="24" t="s">
        <v>32</v>
      </c>
    </row>
    <row r="1024" s="1" customFormat="1" customHeight="1" spans="1:15">
      <c r="A1024" s="58">
        <v>1019</v>
      </c>
      <c r="B1024" s="58" t="s">
        <v>23</v>
      </c>
      <c r="C1024" s="58" t="s">
        <v>24</v>
      </c>
      <c r="D1024" s="58" t="s">
        <v>25</v>
      </c>
      <c r="E1024" s="58" t="s">
        <v>18594</v>
      </c>
      <c r="F1024" s="58" t="s">
        <v>18659</v>
      </c>
      <c r="G1024" s="93" t="s">
        <v>19598</v>
      </c>
      <c r="H1024" s="93" t="s">
        <v>18599</v>
      </c>
      <c r="I1024" s="93" t="s">
        <v>2605</v>
      </c>
      <c r="J1024" s="93" t="s">
        <v>18661</v>
      </c>
      <c r="K1024" s="93" t="s">
        <v>31</v>
      </c>
      <c r="L1024" s="108">
        <v>2</v>
      </c>
      <c r="M1024" s="58">
        <f t="shared" si="44"/>
        <v>260</v>
      </c>
      <c r="N1024" s="27"/>
      <c r="O1024" s="24" t="s">
        <v>32</v>
      </c>
    </row>
    <row r="1025" s="1" customFormat="1" customHeight="1" spans="1:15">
      <c r="A1025" s="58">
        <v>1020</v>
      </c>
      <c r="B1025" s="58" t="s">
        <v>23</v>
      </c>
      <c r="C1025" s="58" t="s">
        <v>24</v>
      </c>
      <c r="D1025" s="58" t="s">
        <v>25</v>
      </c>
      <c r="E1025" s="58" t="s">
        <v>18594</v>
      </c>
      <c r="F1025" s="93" t="s">
        <v>19471</v>
      </c>
      <c r="G1025" s="93" t="s">
        <v>19599</v>
      </c>
      <c r="H1025" s="93" t="s">
        <v>194</v>
      </c>
      <c r="I1025" s="93" t="s">
        <v>3169</v>
      </c>
      <c r="J1025" s="93" t="s">
        <v>19473</v>
      </c>
      <c r="K1025" s="93" t="s">
        <v>31</v>
      </c>
      <c r="L1025" s="108">
        <v>2</v>
      </c>
      <c r="M1025" s="58">
        <f t="shared" si="44"/>
        <v>260</v>
      </c>
      <c r="N1025" s="27"/>
      <c r="O1025" s="24" t="s">
        <v>32</v>
      </c>
    </row>
    <row r="1026" s="1" customFormat="1" customHeight="1" spans="1:15">
      <c r="A1026" s="58">
        <v>1021</v>
      </c>
      <c r="B1026" s="58" t="s">
        <v>23</v>
      </c>
      <c r="C1026" s="58" t="s">
        <v>24</v>
      </c>
      <c r="D1026" s="58" t="s">
        <v>25</v>
      </c>
      <c r="E1026" s="58" t="s">
        <v>18594</v>
      </c>
      <c r="F1026" s="58" t="s">
        <v>18609</v>
      </c>
      <c r="G1026" s="93" t="s">
        <v>19600</v>
      </c>
      <c r="H1026" s="93" t="s">
        <v>194</v>
      </c>
      <c r="I1026" s="93" t="s">
        <v>2557</v>
      </c>
      <c r="J1026" s="93" t="s">
        <v>18611</v>
      </c>
      <c r="K1026" s="93" t="s">
        <v>31</v>
      </c>
      <c r="L1026" s="108">
        <v>1</v>
      </c>
      <c r="M1026" s="58">
        <f t="shared" si="44"/>
        <v>130</v>
      </c>
      <c r="N1026" s="27"/>
      <c r="O1026" s="24" t="s">
        <v>32</v>
      </c>
    </row>
    <row r="1027" s="1" customFormat="1" customHeight="1" spans="1:15">
      <c r="A1027" s="58">
        <v>1022</v>
      </c>
      <c r="B1027" s="58" t="s">
        <v>23</v>
      </c>
      <c r="C1027" s="58" t="s">
        <v>24</v>
      </c>
      <c r="D1027" s="58" t="s">
        <v>25</v>
      </c>
      <c r="E1027" s="58" t="s">
        <v>18594</v>
      </c>
      <c r="F1027" s="93" t="s">
        <v>19471</v>
      </c>
      <c r="G1027" s="93" t="s">
        <v>19601</v>
      </c>
      <c r="H1027" s="93" t="s">
        <v>194</v>
      </c>
      <c r="I1027" s="93" t="s">
        <v>2557</v>
      </c>
      <c r="J1027" s="93" t="s">
        <v>19473</v>
      </c>
      <c r="K1027" s="93" t="s">
        <v>31</v>
      </c>
      <c r="L1027" s="108">
        <v>1</v>
      </c>
      <c r="M1027" s="58">
        <f t="shared" si="44"/>
        <v>130</v>
      </c>
      <c r="N1027" s="27"/>
      <c r="O1027" s="24" t="s">
        <v>32</v>
      </c>
    </row>
    <row r="1028" s="1" customFormat="1" customHeight="1" spans="1:15">
      <c r="A1028" s="58">
        <v>1023</v>
      </c>
      <c r="B1028" s="58" t="s">
        <v>23</v>
      </c>
      <c r="C1028" s="58" t="s">
        <v>24</v>
      </c>
      <c r="D1028" s="58" t="s">
        <v>25</v>
      </c>
      <c r="E1028" s="58" t="s">
        <v>18594</v>
      </c>
      <c r="F1028" s="93" t="s">
        <v>19471</v>
      </c>
      <c r="G1028" s="93" t="s">
        <v>19602</v>
      </c>
      <c r="H1028" s="93" t="s">
        <v>220</v>
      </c>
      <c r="I1028" s="93" t="s">
        <v>2203</v>
      </c>
      <c r="J1028" s="93" t="s">
        <v>19473</v>
      </c>
      <c r="K1028" s="93" t="s">
        <v>31</v>
      </c>
      <c r="L1028" s="108">
        <v>4</v>
      </c>
      <c r="M1028" s="58">
        <f t="shared" si="44"/>
        <v>520</v>
      </c>
      <c r="N1028" s="27"/>
      <c r="O1028" s="24" t="s">
        <v>32</v>
      </c>
    </row>
    <row r="1029" s="1" customFormat="1" customHeight="1" spans="1:15">
      <c r="A1029" s="58">
        <v>1024</v>
      </c>
      <c r="B1029" s="58" t="s">
        <v>23</v>
      </c>
      <c r="C1029" s="58" t="s">
        <v>24</v>
      </c>
      <c r="D1029" s="58" t="s">
        <v>25</v>
      </c>
      <c r="E1029" s="58" t="s">
        <v>18594</v>
      </c>
      <c r="F1029" s="58" t="s">
        <v>18639</v>
      </c>
      <c r="G1029" s="93" t="s">
        <v>19603</v>
      </c>
      <c r="H1029" s="93" t="s">
        <v>194</v>
      </c>
      <c r="I1029" s="93" t="s">
        <v>3169</v>
      </c>
      <c r="J1029" s="93" t="s">
        <v>18641</v>
      </c>
      <c r="K1029" s="93" t="s">
        <v>31</v>
      </c>
      <c r="L1029" s="108">
        <v>2</v>
      </c>
      <c r="M1029" s="58">
        <f t="shared" si="44"/>
        <v>260</v>
      </c>
      <c r="N1029" s="27"/>
      <c r="O1029" s="24" t="s">
        <v>32</v>
      </c>
    </row>
    <row r="1030" s="1" customFormat="1" customHeight="1" spans="1:15">
      <c r="A1030" s="58">
        <v>1025</v>
      </c>
      <c r="B1030" s="58" t="s">
        <v>23</v>
      </c>
      <c r="C1030" s="58" t="s">
        <v>24</v>
      </c>
      <c r="D1030" s="58" t="s">
        <v>25</v>
      </c>
      <c r="E1030" s="58" t="s">
        <v>18594</v>
      </c>
      <c r="F1030" s="58" t="s">
        <v>18659</v>
      </c>
      <c r="G1030" s="93" t="s">
        <v>19604</v>
      </c>
      <c r="H1030" s="93" t="s">
        <v>194</v>
      </c>
      <c r="I1030" s="93" t="s">
        <v>2203</v>
      </c>
      <c r="J1030" s="93" t="s">
        <v>18661</v>
      </c>
      <c r="K1030" s="93" t="s">
        <v>31</v>
      </c>
      <c r="L1030" s="108">
        <v>4</v>
      </c>
      <c r="M1030" s="58">
        <f t="shared" si="44"/>
        <v>520</v>
      </c>
      <c r="N1030" s="27"/>
      <c r="O1030" s="24" t="s">
        <v>32</v>
      </c>
    </row>
    <row r="1031" s="1" customFormat="1" customHeight="1" spans="1:15">
      <c r="A1031" s="58">
        <v>1026</v>
      </c>
      <c r="B1031" s="58" t="s">
        <v>23</v>
      </c>
      <c r="C1031" s="58" t="s">
        <v>24</v>
      </c>
      <c r="D1031" s="58" t="s">
        <v>25</v>
      </c>
      <c r="E1031" s="58" t="s">
        <v>18594</v>
      </c>
      <c r="F1031" s="93" t="s">
        <v>19471</v>
      </c>
      <c r="G1031" s="93" t="s">
        <v>19605</v>
      </c>
      <c r="H1031" s="93" t="s">
        <v>194</v>
      </c>
      <c r="I1031" s="93" t="s">
        <v>3164</v>
      </c>
      <c r="J1031" s="93" t="s">
        <v>19473</v>
      </c>
      <c r="K1031" s="93" t="s">
        <v>31</v>
      </c>
      <c r="L1031" s="108">
        <v>2</v>
      </c>
      <c r="M1031" s="58">
        <f t="shared" si="44"/>
        <v>260</v>
      </c>
      <c r="N1031" s="27"/>
      <c r="O1031" s="24" t="s">
        <v>32</v>
      </c>
    </row>
    <row r="1032" s="1" customFormat="1" customHeight="1" spans="1:15">
      <c r="A1032" s="58">
        <v>1027</v>
      </c>
      <c r="B1032" s="58" t="s">
        <v>23</v>
      </c>
      <c r="C1032" s="58" t="s">
        <v>24</v>
      </c>
      <c r="D1032" s="58" t="s">
        <v>25</v>
      </c>
      <c r="E1032" s="58" t="s">
        <v>18594</v>
      </c>
      <c r="F1032" s="93" t="s">
        <v>19471</v>
      </c>
      <c r="G1032" s="93" t="s">
        <v>19606</v>
      </c>
      <c r="H1032" s="93" t="s">
        <v>194</v>
      </c>
      <c r="I1032" s="93" t="s">
        <v>1683</v>
      </c>
      <c r="J1032" s="93" t="s">
        <v>19473</v>
      </c>
      <c r="K1032" s="93" t="s">
        <v>31</v>
      </c>
      <c r="L1032" s="108">
        <v>2</v>
      </c>
      <c r="M1032" s="58">
        <f t="shared" si="44"/>
        <v>260</v>
      </c>
      <c r="N1032" s="27"/>
      <c r="O1032" s="24" t="s">
        <v>32</v>
      </c>
    </row>
    <row r="1033" s="1" customFormat="1" customHeight="1" spans="1:15">
      <c r="A1033" s="58">
        <v>1028</v>
      </c>
      <c r="B1033" s="58" t="s">
        <v>23</v>
      </c>
      <c r="C1033" s="58" t="s">
        <v>24</v>
      </c>
      <c r="D1033" s="58" t="s">
        <v>25</v>
      </c>
      <c r="E1033" s="58" t="s">
        <v>18594</v>
      </c>
      <c r="F1033" s="93" t="s">
        <v>19471</v>
      </c>
      <c r="G1033" s="93" t="s">
        <v>19607</v>
      </c>
      <c r="H1033" s="93" t="s">
        <v>194</v>
      </c>
      <c r="I1033" s="93" t="s">
        <v>2605</v>
      </c>
      <c r="J1033" s="93" t="s">
        <v>19473</v>
      </c>
      <c r="K1033" s="93" t="s">
        <v>31</v>
      </c>
      <c r="L1033" s="108">
        <v>2</v>
      </c>
      <c r="M1033" s="58">
        <f t="shared" si="44"/>
        <v>260</v>
      </c>
      <c r="N1033" s="27"/>
      <c r="O1033" s="24" t="s">
        <v>32</v>
      </c>
    </row>
    <row r="1034" s="1" customFormat="1" customHeight="1" spans="1:15">
      <c r="A1034" s="58">
        <v>1029</v>
      </c>
      <c r="B1034" s="58" t="s">
        <v>23</v>
      </c>
      <c r="C1034" s="58" t="s">
        <v>24</v>
      </c>
      <c r="D1034" s="58" t="s">
        <v>25</v>
      </c>
      <c r="E1034" s="58" t="s">
        <v>18594</v>
      </c>
      <c r="F1034" s="58" t="s">
        <v>18639</v>
      </c>
      <c r="G1034" s="93" t="s">
        <v>19608</v>
      </c>
      <c r="H1034" s="93" t="s">
        <v>194</v>
      </c>
      <c r="I1034" s="93" t="s">
        <v>2203</v>
      </c>
      <c r="J1034" s="93" t="s">
        <v>18641</v>
      </c>
      <c r="K1034" s="93" t="s">
        <v>31</v>
      </c>
      <c r="L1034" s="108">
        <v>2</v>
      </c>
      <c r="M1034" s="58">
        <f t="shared" si="44"/>
        <v>260</v>
      </c>
      <c r="N1034" s="27"/>
      <c r="O1034" s="24" t="s">
        <v>32</v>
      </c>
    </row>
    <row r="1035" s="1" customFormat="1" customHeight="1" spans="1:15">
      <c r="A1035" s="58">
        <v>1030</v>
      </c>
      <c r="B1035" s="58" t="s">
        <v>23</v>
      </c>
      <c r="C1035" s="58" t="s">
        <v>24</v>
      </c>
      <c r="D1035" s="58" t="s">
        <v>25</v>
      </c>
      <c r="E1035" s="58" t="s">
        <v>18594</v>
      </c>
      <c r="F1035" s="58" t="s">
        <v>18659</v>
      </c>
      <c r="G1035" s="93" t="s">
        <v>19609</v>
      </c>
      <c r="H1035" s="93" t="s">
        <v>194</v>
      </c>
      <c r="I1035" s="93" t="s">
        <v>3164</v>
      </c>
      <c r="J1035" s="93" t="s">
        <v>18661</v>
      </c>
      <c r="K1035" s="93" t="s">
        <v>31</v>
      </c>
      <c r="L1035" s="108">
        <v>6</v>
      </c>
      <c r="M1035" s="58">
        <f t="shared" si="44"/>
        <v>780</v>
      </c>
      <c r="N1035" s="27"/>
      <c r="O1035" s="24" t="s">
        <v>32</v>
      </c>
    </row>
    <row r="1036" s="1" customFormat="1" customHeight="1" spans="1:15">
      <c r="A1036" s="58">
        <v>1031</v>
      </c>
      <c r="B1036" s="58" t="s">
        <v>23</v>
      </c>
      <c r="C1036" s="58" t="s">
        <v>24</v>
      </c>
      <c r="D1036" s="58" t="s">
        <v>25</v>
      </c>
      <c r="E1036" s="58" t="s">
        <v>18594</v>
      </c>
      <c r="F1036" s="93" t="s">
        <v>19471</v>
      </c>
      <c r="G1036" s="93" t="s">
        <v>15899</v>
      </c>
      <c r="H1036" s="93" t="s">
        <v>220</v>
      </c>
      <c r="I1036" s="93" t="s">
        <v>3169</v>
      </c>
      <c r="J1036" s="93" t="s">
        <v>19473</v>
      </c>
      <c r="K1036" s="93" t="s">
        <v>31</v>
      </c>
      <c r="L1036" s="108">
        <v>5</v>
      </c>
      <c r="M1036" s="58">
        <f t="shared" si="44"/>
        <v>650</v>
      </c>
      <c r="N1036" s="104" t="s">
        <v>9991</v>
      </c>
      <c r="O1036" s="24" t="s">
        <v>32</v>
      </c>
    </row>
    <row r="1037" s="1" customFormat="1" customHeight="1" spans="1:15">
      <c r="A1037" s="58">
        <v>1032</v>
      </c>
      <c r="B1037" s="58" t="s">
        <v>23</v>
      </c>
      <c r="C1037" s="58" t="s">
        <v>24</v>
      </c>
      <c r="D1037" s="58" t="s">
        <v>25</v>
      </c>
      <c r="E1037" s="58" t="s">
        <v>18594</v>
      </c>
      <c r="F1037" s="58" t="s">
        <v>18659</v>
      </c>
      <c r="G1037" s="93" t="s">
        <v>16262</v>
      </c>
      <c r="H1037" s="93" t="s">
        <v>194</v>
      </c>
      <c r="I1037" s="93" t="s">
        <v>3158</v>
      </c>
      <c r="J1037" s="93" t="s">
        <v>18661</v>
      </c>
      <c r="K1037" s="93" t="s">
        <v>31</v>
      </c>
      <c r="L1037" s="108">
        <v>7</v>
      </c>
      <c r="M1037" s="58">
        <f t="shared" si="44"/>
        <v>910</v>
      </c>
      <c r="N1037" s="27"/>
      <c r="O1037" s="24" t="s">
        <v>32</v>
      </c>
    </row>
    <row r="1038" s="1" customFormat="1" customHeight="1" spans="1:15">
      <c r="A1038" s="58">
        <v>1033</v>
      </c>
      <c r="B1038" s="58" t="s">
        <v>23</v>
      </c>
      <c r="C1038" s="58" t="s">
        <v>24</v>
      </c>
      <c r="D1038" s="58" t="s">
        <v>25</v>
      </c>
      <c r="E1038" s="58" t="s">
        <v>18594</v>
      </c>
      <c r="F1038" s="58" t="s">
        <v>18659</v>
      </c>
      <c r="G1038" s="93" t="s">
        <v>19610</v>
      </c>
      <c r="H1038" s="93" t="s">
        <v>194</v>
      </c>
      <c r="I1038" s="93" t="s">
        <v>3169</v>
      </c>
      <c r="J1038" s="93" t="s">
        <v>18661</v>
      </c>
      <c r="K1038" s="93" t="s">
        <v>31</v>
      </c>
      <c r="L1038" s="108">
        <v>5</v>
      </c>
      <c r="M1038" s="58">
        <f t="shared" si="44"/>
        <v>650</v>
      </c>
      <c r="N1038" s="27"/>
      <c r="O1038" s="24" t="s">
        <v>32</v>
      </c>
    </row>
    <row r="1039" s="1" customFormat="1" customHeight="1" spans="1:15">
      <c r="A1039" s="58">
        <v>1034</v>
      </c>
      <c r="B1039" s="58" t="s">
        <v>23</v>
      </c>
      <c r="C1039" s="58" t="s">
        <v>24</v>
      </c>
      <c r="D1039" s="58" t="s">
        <v>25</v>
      </c>
      <c r="E1039" s="58" t="s">
        <v>18594</v>
      </c>
      <c r="F1039" s="93" t="s">
        <v>19471</v>
      </c>
      <c r="G1039" s="93" t="s">
        <v>19611</v>
      </c>
      <c r="H1039" s="93" t="s">
        <v>194</v>
      </c>
      <c r="I1039" s="93" t="s">
        <v>3169</v>
      </c>
      <c r="J1039" s="93" t="s">
        <v>19473</v>
      </c>
      <c r="K1039" s="93" t="s">
        <v>31</v>
      </c>
      <c r="L1039" s="108">
        <v>2</v>
      </c>
      <c r="M1039" s="58">
        <f t="shared" si="44"/>
        <v>260</v>
      </c>
      <c r="N1039" s="27"/>
      <c r="O1039" s="24" t="s">
        <v>32</v>
      </c>
    </row>
    <row r="1040" s="1" customFormat="1" customHeight="1" spans="1:15">
      <c r="A1040" s="58">
        <v>1035</v>
      </c>
      <c r="B1040" s="58" t="s">
        <v>23</v>
      </c>
      <c r="C1040" s="58" t="s">
        <v>24</v>
      </c>
      <c r="D1040" s="58" t="s">
        <v>25</v>
      </c>
      <c r="E1040" s="58" t="s">
        <v>18594</v>
      </c>
      <c r="F1040" s="58" t="s">
        <v>18639</v>
      </c>
      <c r="G1040" s="93" t="s">
        <v>19612</v>
      </c>
      <c r="H1040" s="93" t="s">
        <v>194</v>
      </c>
      <c r="I1040" s="93" t="s">
        <v>2203</v>
      </c>
      <c r="J1040" s="93" t="s">
        <v>18641</v>
      </c>
      <c r="K1040" s="93" t="s">
        <v>31</v>
      </c>
      <c r="L1040" s="108">
        <v>1</v>
      </c>
      <c r="M1040" s="58">
        <f t="shared" si="44"/>
        <v>130</v>
      </c>
      <c r="N1040" s="27"/>
      <c r="O1040" s="24" t="s">
        <v>32</v>
      </c>
    </row>
    <row r="1041" s="1" customFormat="1" customHeight="1" spans="1:15">
      <c r="A1041" s="58">
        <v>1036</v>
      </c>
      <c r="B1041" s="58" t="s">
        <v>23</v>
      </c>
      <c r="C1041" s="58" t="s">
        <v>24</v>
      </c>
      <c r="D1041" s="58" t="s">
        <v>25</v>
      </c>
      <c r="E1041" s="58" t="s">
        <v>18594</v>
      </c>
      <c r="F1041" s="58" t="s">
        <v>18639</v>
      </c>
      <c r="G1041" s="93" t="s">
        <v>19613</v>
      </c>
      <c r="H1041" s="93" t="s">
        <v>194</v>
      </c>
      <c r="I1041" s="93" t="s">
        <v>3169</v>
      </c>
      <c r="J1041" s="93" t="s">
        <v>18641</v>
      </c>
      <c r="K1041" s="93" t="s">
        <v>31</v>
      </c>
      <c r="L1041" s="108">
        <v>4</v>
      </c>
      <c r="M1041" s="58">
        <f t="shared" si="44"/>
        <v>520</v>
      </c>
      <c r="N1041" s="27"/>
      <c r="O1041" s="24" t="s">
        <v>32</v>
      </c>
    </row>
    <row r="1042" s="1" customFormat="1" customHeight="1" spans="1:15">
      <c r="A1042" s="58">
        <v>1037</v>
      </c>
      <c r="B1042" s="58" t="s">
        <v>23</v>
      </c>
      <c r="C1042" s="58" t="s">
        <v>24</v>
      </c>
      <c r="D1042" s="58" t="s">
        <v>25</v>
      </c>
      <c r="E1042" s="58" t="s">
        <v>18594</v>
      </c>
      <c r="F1042" s="93" t="s">
        <v>19471</v>
      </c>
      <c r="G1042" s="108" t="s">
        <v>19614</v>
      </c>
      <c r="H1042" s="93" t="s">
        <v>194</v>
      </c>
      <c r="I1042" s="93" t="s">
        <v>3169</v>
      </c>
      <c r="J1042" s="93" t="s">
        <v>19473</v>
      </c>
      <c r="K1042" s="93" t="s">
        <v>31</v>
      </c>
      <c r="L1042" s="108">
        <v>2</v>
      </c>
      <c r="M1042" s="58">
        <f t="shared" si="44"/>
        <v>260</v>
      </c>
      <c r="N1042" s="104"/>
      <c r="O1042" s="24" t="s">
        <v>32</v>
      </c>
    </row>
    <row r="1043" s="1" customFormat="1" customHeight="1" spans="1:15">
      <c r="A1043" s="58">
        <v>1038</v>
      </c>
      <c r="B1043" s="58" t="s">
        <v>23</v>
      </c>
      <c r="C1043" s="58" t="s">
        <v>24</v>
      </c>
      <c r="D1043" s="58" t="s">
        <v>25</v>
      </c>
      <c r="E1043" s="58" t="s">
        <v>18594</v>
      </c>
      <c r="F1043" s="58" t="s">
        <v>18659</v>
      </c>
      <c r="G1043" s="93" t="s">
        <v>4915</v>
      </c>
      <c r="H1043" s="93" t="s">
        <v>194</v>
      </c>
      <c r="I1043" s="93" t="s">
        <v>3169</v>
      </c>
      <c r="J1043" s="93" t="s">
        <v>18661</v>
      </c>
      <c r="K1043" s="93" t="s">
        <v>31</v>
      </c>
      <c r="L1043" s="108">
        <v>5</v>
      </c>
      <c r="M1043" s="58">
        <f t="shared" si="44"/>
        <v>650</v>
      </c>
      <c r="N1043" s="27"/>
      <c r="O1043" s="24" t="s">
        <v>32</v>
      </c>
    </row>
    <row r="1044" s="1" customFormat="1" customHeight="1" spans="1:15">
      <c r="A1044" s="58">
        <v>1039</v>
      </c>
      <c r="B1044" s="58" t="s">
        <v>23</v>
      </c>
      <c r="C1044" s="58" t="s">
        <v>24</v>
      </c>
      <c r="D1044" s="58" t="s">
        <v>25</v>
      </c>
      <c r="E1044" s="58" t="s">
        <v>18594</v>
      </c>
      <c r="F1044" s="93" t="s">
        <v>19471</v>
      </c>
      <c r="G1044" s="93" t="s">
        <v>19615</v>
      </c>
      <c r="H1044" s="93" t="s">
        <v>194</v>
      </c>
      <c r="I1044" s="93" t="s">
        <v>2557</v>
      </c>
      <c r="J1044" s="93" t="s">
        <v>19473</v>
      </c>
      <c r="K1044" s="93" t="s">
        <v>31</v>
      </c>
      <c r="L1044" s="108">
        <v>1</v>
      </c>
      <c r="M1044" s="58">
        <f t="shared" si="44"/>
        <v>130</v>
      </c>
      <c r="N1044" s="27"/>
      <c r="O1044" s="24" t="s">
        <v>32</v>
      </c>
    </row>
    <row r="1045" s="1" customFormat="1" customHeight="1" spans="1:15">
      <c r="A1045" s="58">
        <v>1040</v>
      </c>
      <c r="B1045" s="58" t="s">
        <v>23</v>
      </c>
      <c r="C1045" s="58" t="s">
        <v>24</v>
      </c>
      <c r="D1045" s="58" t="s">
        <v>25</v>
      </c>
      <c r="E1045" s="58" t="s">
        <v>18594</v>
      </c>
      <c r="F1045" s="58" t="s">
        <v>18659</v>
      </c>
      <c r="G1045" s="93" t="s">
        <v>19616</v>
      </c>
      <c r="H1045" s="93" t="s">
        <v>194</v>
      </c>
      <c r="I1045" s="93" t="s">
        <v>3158</v>
      </c>
      <c r="J1045" s="93" t="s">
        <v>18661</v>
      </c>
      <c r="K1045" s="93" t="s">
        <v>31</v>
      </c>
      <c r="L1045" s="108">
        <v>7</v>
      </c>
      <c r="M1045" s="58">
        <f t="shared" si="44"/>
        <v>910</v>
      </c>
      <c r="N1045" s="27"/>
      <c r="O1045" s="24" t="s">
        <v>32</v>
      </c>
    </row>
    <row r="1046" s="1" customFormat="1" customHeight="1" spans="1:15">
      <c r="A1046" s="58">
        <v>1041</v>
      </c>
      <c r="B1046" s="58" t="s">
        <v>23</v>
      </c>
      <c r="C1046" s="58" t="s">
        <v>24</v>
      </c>
      <c r="D1046" s="58" t="s">
        <v>25</v>
      </c>
      <c r="E1046" s="58" t="s">
        <v>18594</v>
      </c>
      <c r="F1046" s="58" t="s">
        <v>18639</v>
      </c>
      <c r="G1046" s="93" t="s">
        <v>19617</v>
      </c>
      <c r="H1046" s="93" t="s">
        <v>194</v>
      </c>
      <c r="I1046" s="93" t="s">
        <v>2605</v>
      </c>
      <c r="J1046" s="93" t="s">
        <v>18641</v>
      </c>
      <c r="K1046" s="93" t="s">
        <v>31</v>
      </c>
      <c r="L1046" s="108">
        <v>2</v>
      </c>
      <c r="M1046" s="58">
        <f t="shared" si="44"/>
        <v>260</v>
      </c>
      <c r="N1046" s="27"/>
      <c r="O1046" s="24" t="s">
        <v>32</v>
      </c>
    </row>
    <row r="1047" s="1" customFormat="1" customHeight="1" spans="1:15">
      <c r="A1047" s="58">
        <v>1042</v>
      </c>
      <c r="B1047" s="58" t="s">
        <v>23</v>
      </c>
      <c r="C1047" s="58" t="s">
        <v>24</v>
      </c>
      <c r="D1047" s="58" t="s">
        <v>25</v>
      </c>
      <c r="E1047" s="58" t="s">
        <v>18594</v>
      </c>
      <c r="F1047" s="93" t="s">
        <v>19471</v>
      </c>
      <c r="G1047" s="93" t="s">
        <v>19618</v>
      </c>
      <c r="H1047" s="93" t="s">
        <v>194</v>
      </c>
      <c r="I1047" s="93" t="s">
        <v>2203</v>
      </c>
      <c r="J1047" s="93" t="s">
        <v>19473</v>
      </c>
      <c r="K1047" s="93" t="s">
        <v>31</v>
      </c>
      <c r="L1047" s="108">
        <v>2</v>
      </c>
      <c r="M1047" s="58">
        <f t="shared" si="44"/>
        <v>260</v>
      </c>
      <c r="N1047" s="27"/>
      <c r="O1047" s="24" t="s">
        <v>32</v>
      </c>
    </row>
    <row r="1048" s="1" customFormat="1" customHeight="1" spans="1:15">
      <c r="A1048" s="58">
        <v>1043</v>
      </c>
      <c r="B1048" s="58" t="s">
        <v>23</v>
      </c>
      <c r="C1048" s="58" t="s">
        <v>24</v>
      </c>
      <c r="D1048" s="58" t="s">
        <v>25</v>
      </c>
      <c r="E1048" s="58" t="s">
        <v>18594</v>
      </c>
      <c r="F1048" s="58" t="s">
        <v>18659</v>
      </c>
      <c r="G1048" s="93" t="s">
        <v>19619</v>
      </c>
      <c r="H1048" s="93" t="s">
        <v>194</v>
      </c>
      <c r="I1048" s="93" t="s">
        <v>2203</v>
      </c>
      <c r="J1048" s="93" t="s">
        <v>18661</v>
      </c>
      <c r="K1048" s="93" t="s">
        <v>31</v>
      </c>
      <c r="L1048" s="108">
        <v>4</v>
      </c>
      <c r="M1048" s="58">
        <f t="shared" si="44"/>
        <v>520</v>
      </c>
      <c r="N1048" s="27"/>
      <c r="O1048" s="24" t="s">
        <v>32</v>
      </c>
    </row>
    <row r="1049" s="1" customFormat="1" customHeight="1" spans="1:15">
      <c r="A1049" s="58">
        <v>1044</v>
      </c>
      <c r="B1049" s="58" t="s">
        <v>23</v>
      </c>
      <c r="C1049" s="58" t="s">
        <v>24</v>
      </c>
      <c r="D1049" s="58" t="s">
        <v>25</v>
      </c>
      <c r="E1049" s="58" t="s">
        <v>18594</v>
      </c>
      <c r="F1049" s="58" t="s">
        <v>18659</v>
      </c>
      <c r="G1049" s="93" t="s">
        <v>19620</v>
      </c>
      <c r="H1049" s="93" t="s">
        <v>194</v>
      </c>
      <c r="I1049" s="93" t="s">
        <v>1683</v>
      </c>
      <c r="J1049" s="93" t="s">
        <v>18661</v>
      </c>
      <c r="K1049" s="93" t="s">
        <v>31</v>
      </c>
      <c r="L1049" s="108">
        <v>3</v>
      </c>
      <c r="M1049" s="58">
        <f t="shared" si="44"/>
        <v>390</v>
      </c>
      <c r="N1049" s="27"/>
      <c r="O1049" s="24" t="s">
        <v>32</v>
      </c>
    </row>
    <row r="1050" s="1" customFormat="1" customHeight="1" spans="1:15">
      <c r="A1050" s="58">
        <v>1045</v>
      </c>
      <c r="B1050" s="58" t="s">
        <v>23</v>
      </c>
      <c r="C1050" s="58" t="s">
        <v>24</v>
      </c>
      <c r="D1050" s="58" t="s">
        <v>25</v>
      </c>
      <c r="E1050" s="58" t="s">
        <v>18594</v>
      </c>
      <c r="F1050" s="93" t="s">
        <v>19471</v>
      </c>
      <c r="G1050" s="93" t="s">
        <v>19621</v>
      </c>
      <c r="H1050" s="93" t="s">
        <v>194</v>
      </c>
      <c r="I1050" s="93" t="s">
        <v>3169</v>
      </c>
      <c r="J1050" s="93" t="s">
        <v>19473</v>
      </c>
      <c r="K1050" s="93" t="s">
        <v>31</v>
      </c>
      <c r="L1050" s="108">
        <v>2</v>
      </c>
      <c r="M1050" s="58">
        <f t="shared" si="44"/>
        <v>260</v>
      </c>
      <c r="N1050" s="27"/>
      <c r="O1050" s="24" t="s">
        <v>32</v>
      </c>
    </row>
    <row r="1051" s="1" customFormat="1" customHeight="1" spans="1:15">
      <c r="A1051" s="58">
        <v>1046</v>
      </c>
      <c r="B1051" s="58" t="s">
        <v>23</v>
      </c>
      <c r="C1051" s="58" t="s">
        <v>24</v>
      </c>
      <c r="D1051" s="58" t="s">
        <v>25</v>
      </c>
      <c r="E1051" s="58" t="s">
        <v>18594</v>
      </c>
      <c r="F1051" s="58" t="s">
        <v>18659</v>
      </c>
      <c r="G1051" s="93" t="s">
        <v>19622</v>
      </c>
      <c r="H1051" s="93" t="s">
        <v>194</v>
      </c>
      <c r="I1051" s="93" t="s">
        <v>2203</v>
      </c>
      <c r="J1051" s="93" t="s">
        <v>18661</v>
      </c>
      <c r="K1051" s="93" t="s">
        <v>31</v>
      </c>
      <c r="L1051" s="108">
        <v>4</v>
      </c>
      <c r="M1051" s="58">
        <f t="shared" si="44"/>
        <v>520</v>
      </c>
      <c r="N1051" s="27"/>
      <c r="O1051" s="24" t="s">
        <v>32</v>
      </c>
    </row>
    <row r="1052" s="1" customFormat="1" customHeight="1" spans="1:15">
      <c r="A1052" s="58">
        <v>1047</v>
      </c>
      <c r="B1052" s="58" t="s">
        <v>23</v>
      </c>
      <c r="C1052" s="58" t="s">
        <v>24</v>
      </c>
      <c r="D1052" s="58" t="s">
        <v>25</v>
      </c>
      <c r="E1052" s="58" t="s">
        <v>18594</v>
      </c>
      <c r="F1052" s="58" t="s">
        <v>18639</v>
      </c>
      <c r="G1052" s="93" t="s">
        <v>19623</v>
      </c>
      <c r="H1052" s="93" t="s">
        <v>18599</v>
      </c>
      <c r="I1052" s="93" t="s">
        <v>2203</v>
      </c>
      <c r="J1052" s="93" t="s">
        <v>18641</v>
      </c>
      <c r="K1052" s="93" t="s">
        <v>31</v>
      </c>
      <c r="L1052" s="108">
        <v>2</v>
      </c>
      <c r="M1052" s="58">
        <f t="shared" ref="M1052:M1077" si="45">L1052*130</f>
        <v>260</v>
      </c>
      <c r="N1052" s="27"/>
      <c r="O1052" s="24" t="s">
        <v>32</v>
      </c>
    </row>
    <row r="1053" s="1" customFormat="1" customHeight="1" spans="1:15">
      <c r="A1053" s="58">
        <v>1048</v>
      </c>
      <c r="B1053" s="58" t="s">
        <v>23</v>
      </c>
      <c r="C1053" s="58" t="s">
        <v>24</v>
      </c>
      <c r="D1053" s="58" t="s">
        <v>25</v>
      </c>
      <c r="E1053" s="58" t="s">
        <v>18594</v>
      </c>
      <c r="F1053" s="93" t="s">
        <v>19471</v>
      </c>
      <c r="G1053" s="93" t="s">
        <v>19624</v>
      </c>
      <c r="H1053" s="93" t="s">
        <v>220</v>
      </c>
      <c r="I1053" s="93" t="s">
        <v>3169</v>
      </c>
      <c r="J1053" s="93" t="s">
        <v>19473</v>
      </c>
      <c r="K1053" s="93" t="s">
        <v>31</v>
      </c>
      <c r="L1053" s="108">
        <v>5</v>
      </c>
      <c r="M1053" s="58">
        <f t="shared" si="45"/>
        <v>650</v>
      </c>
      <c r="N1053" s="27"/>
      <c r="O1053" s="24" t="s">
        <v>32</v>
      </c>
    </row>
    <row r="1054" s="1" customFormat="1" customHeight="1" spans="1:15">
      <c r="A1054" s="58">
        <v>1049</v>
      </c>
      <c r="B1054" s="58" t="s">
        <v>23</v>
      </c>
      <c r="C1054" s="58" t="s">
        <v>24</v>
      </c>
      <c r="D1054" s="58" t="s">
        <v>25</v>
      </c>
      <c r="E1054" s="58" t="s">
        <v>18594</v>
      </c>
      <c r="F1054" s="58" t="s">
        <v>18659</v>
      </c>
      <c r="G1054" s="93" t="s">
        <v>19625</v>
      </c>
      <c r="H1054" s="93" t="s">
        <v>194</v>
      </c>
      <c r="I1054" s="93" t="s">
        <v>3158</v>
      </c>
      <c r="J1054" s="93" t="s">
        <v>18661</v>
      </c>
      <c r="K1054" s="93" t="s">
        <v>31</v>
      </c>
      <c r="L1054" s="108">
        <v>7</v>
      </c>
      <c r="M1054" s="58">
        <f t="shared" si="45"/>
        <v>910</v>
      </c>
      <c r="N1054" s="27"/>
      <c r="O1054" s="24" t="s">
        <v>32</v>
      </c>
    </row>
    <row r="1055" s="1" customFormat="1" customHeight="1" spans="1:15">
      <c r="A1055" s="58">
        <v>1050</v>
      </c>
      <c r="B1055" s="58" t="s">
        <v>23</v>
      </c>
      <c r="C1055" s="58" t="s">
        <v>24</v>
      </c>
      <c r="D1055" s="58" t="s">
        <v>25</v>
      </c>
      <c r="E1055" s="58" t="s">
        <v>18594</v>
      </c>
      <c r="F1055" s="58" t="s">
        <v>18659</v>
      </c>
      <c r="G1055" s="93" t="s">
        <v>19626</v>
      </c>
      <c r="H1055" s="93" t="s">
        <v>194</v>
      </c>
      <c r="I1055" s="93" t="s">
        <v>2203</v>
      </c>
      <c r="J1055" s="93" t="s">
        <v>18661</v>
      </c>
      <c r="K1055" s="93" t="s">
        <v>31</v>
      </c>
      <c r="L1055" s="108">
        <v>4</v>
      </c>
      <c r="M1055" s="58">
        <f t="shared" si="45"/>
        <v>520</v>
      </c>
      <c r="N1055" s="27"/>
      <c r="O1055" s="24" t="s">
        <v>32</v>
      </c>
    </row>
    <row r="1056" s="1" customFormat="1" customHeight="1" spans="1:15">
      <c r="A1056" s="58">
        <v>1051</v>
      </c>
      <c r="B1056" s="58" t="s">
        <v>23</v>
      </c>
      <c r="C1056" s="58" t="s">
        <v>24</v>
      </c>
      <c r="D1056" s="58" t="s">
        <v>25</v>
      </c>
      <c r="E1056" s="58" t="s">
        <v>18594</v>
      </c>
      <c r="F1056" s="58" t="s">
        <v>18659</v>
      </c>
      <c r="G1056" s="93" t="s">
        <v>19627</v>
      </c>
      <c r="H1056" s="93" t="s">
        <v>194</v>
      </c>
      <c r="I1056" s="93" t="s">
        <v>2203</v>
      </c>
      <c r="J1056" s="93" t="s">
        <v>18661</v>
      </c>
      <c r="K1056" s="93" t="s">
        <v>31</v>
      </c>
      <c r="L1056" s="108">
        <v>4</v>
      </c>
      <c r="M1056" s="58">
        <f t="shared" si="45"/>
        <v>520</v>
      </c>
      <c r="N1056" s="27"/>
      <c r="O1056" s="24" t="s">
        <v>32</v>
      </c>
    </row>
    <row r="1057" s="1" customFormat="1" customHeight="1" spans="1:15">
      <c r="A1057" s="58">
        <v>1052</v>
      </c>
      <c r="B1057" s="58" t="s">
        <v>23</v>
      </c>
      <c r="C1057" s="58" t="s">
        <v>24</v>
      </c>
      <c r="D1057" s="58" t="s">
        <v>25</v>
      </c>
      <c r="E1057" s="58" t="s">
        <v>18594</v>
      </c>
      <c r="F1057" s="58" t="s">
        <v>18639</v>
      </c>
      <c r="G1057" s="93" t="s">
        <v>19628</v>
      </c>
      <c r="H1057" s="93" t="s">
        <v>194</v>
      </c>
      <c r="I1057" s="93" t="s">
        <v>2605</v>
      </c>
      <c r="J1057" s="93" t="s">
        <v>18641</v>
      </c>
      <c r="K1057" s="93" t="s">
        <v>31</v>
      </c>
      <c r="L1057" s="108">
        <v>1</v>
      </c>
      <c r="M1057" s="58">
        <f t="shared" si="45"/>
        <v>130</v>
      </c>
      <c r="N1057" s="27"/>
      <c r="O1057" s="24" t="s">
        <v>32</v>
      </c>
    </row>
    <row r="1058" s="1" customFormat="1" customHeight="1" spans="1:15">
      <c r="A1058" s="58">
        <v>1053</v>
      </c>
      <c r="B1058" s="58" t="s">
        <v>23</v>
      </c>
      <c r="C1058" s="58" t="s">
        <v>24</v>
      </c>
      <c r="D1058" s="58" t="s">
        <v>25</v>
      </c>
      <c r="E1058" s="58" t="s">
        <v>18594</v>
      </c>
      <c r="F1058" s="58" t="s">
        <v>18659</v>
      </c>
      <c r="G1058" s="93" t="s">
        <v>19629</v>
      </c>
      <c r="H1058" s="93" t="s">
        <v>194</v>
      </c>
      <c r="I1058" s="93" t="s">
        <v>3169</v>
      </c>
      <c r="J1058" s="93" t="s">
        <v>18661</v>
      </c>
      <c r="K1058" s="93" t="s">
        <v>31</v>
      </c>
      <c r="L1058" s="108">
        <v>5</v>
      </c>
      <c r="M1058" s="58">
        <f t="shared" si="45"/>
        <v>650</v>
      </c>
      <c r="N1058" s="27"/>
      <c r="O1058" s="24" t="s">
        <v>32</v>
      </c>
    </row>
    <row r="1059" s="1" customFormat="1" customHeight="1" spans="1:15">
      <c r="A1059" s="58">
        <v>1054</v>
      </c>
      <c r="B1059" s="58" t="s">
        <v>23</v>
      </c>
      <c r="C1059" s="58" t="s">
        <v>24</v>
      </c>
      <c r="D1059" s="58" t="s">
        <v>25</v>
      </c>
      <c r="E1059" s="58" t="s">
        <v>18594</v>
      </c>
      <c r="F1059" s="58" t="s">
        <v>18659</v>
      </c>
      <c r="G1059" s="93" t="s">
        <v>19630</v>
      </c>
      <c r="H1059" s="93" t="s">
        <v>194</v>
      </c>
      <c r="I1059" s="93" t="s">
        <v>2203</v>
      </c>
      <c r="J1059" s="93" t="s">
        <v>18661</v>
      </c>
      <c r="K1059" s="93" t="s">
        <v>31</v>
      </c>
      <c r="L1059" s="108">
        <v>4</v>
      </c>
      <c r="M1059" s="58">
        <f t="shared" si="45"/>
        <v>520</v>
      </c>
      <c r="N1059" s="27"/>
      <c r="O1059" s="24" t="s">
        <v>32</v>
      </c>
    </row>
    <row r="1060" s="1" customFormat="1" customHeight="1" spans="1:15">
      <c r="A1060" s="58">
        <v>1055</v>
      </c>
      <c r="B1060" s="58" t="s">
        <v>23</v>
      </c>
      <c r="C1060" s="58" t="s">
        <v>24</v>
      </c>
      <c r="D1060" s="58" t="s">
        <v>25</v>
      </c>
      <c r="E1060" s="58" t="s">
        <v>18594</v>
      </c>
      <c r="F1060" s="58" t="s">
        <v>18659</v>
      </c>
      <c r="G1060" s="93" t="s">
        <v>19631</v>
      </c>
      <c r="H1060" s="93" t="s">
        <v>194</v>
      </c>
      <c r="I1060" s="93" t="s">
        <v>3169</v>
      </c>
      <c r="J1060" s="93" t="s">
        <v>18661</v>
      </c>
      <c r="K1060" s="93" t="s">
        <v>31</v>
      </c>
      <c r="L1060" s="108">
        <v>5</v>
      </c>
      <c r="M1060" s="58">
        <f t="shared" si="45"/>
        <v>650</v>
      </c>
      <c r="N1060" s="27"/>
      <c r="O1060" s="24" t="s">
        <v>32</v>
      </c>
    </row>
    <row r="1061" s="1" customFormat="1" customHeight="1" spans="1:15">
      <c r="A1061" s="58">
        <v>1056</v>
      </c>
      <c r="B1061" s="58" t="s">
        <v>23</v>
      </c>
      <c r="C1061" s="58" t="s">
        <v>24</v>
      </c>
      <c r="D1061" s="58" t="s">
        <v>25</v>
      </c>
      <c r="E1061" s="58" t="s">
        <v>18594</v>
      </c>
      <c r="F1061" s="93" t="s">
        <v>19471</v>
      </c>
      <c r="G1061" s="93" t="s">
        <v>19632</v>
      </c>
      <c r="H1061" s="93" t="s">
        <v>194</v>
      </c>
      <c r="I1061" s="93" t="s">
        <v>2203</v>
      </c>
      <c r="J1061" s="93" t="s">
        <v>19473</v>
      </c>
      <c r="K1061" s="93" t="s">
        <v>31</v>
      </c>
      <c r="L1061" s="108">
        <v>2</v>
      </c>
      <c r="M1061" s="58">
        <f t="shared" si="45"/>
        <v>260</v>
      </c>
      <c r="N1061" s="27"/>
      <c r="O1061" s="24" t="s">
        <v>32</v>
      </c>
    </row>
    <row r="1062" s="1" customFormat="1" customHeight="1" spans="1:15">
      <c r="A1062" s="58">
        <v>1057</v>
      </c>
      <c r="B1062" s="58" t="s">
        <v>23</v>
      </c>
      <c r="C1062" s="58" t="s">
        <v>24</v>
      </c>
      <c r="D1062" s="58" t="s">
        <v>25</v>
      </c>
      <c r="E1062" s="58" t="s">
        <v>18594</v>
      </c>
      <c r="F1062" s="58" t="s">
        <v>18659</v>
      </c>
      <c r="G1062" s="93" t="s">
        <v>19633</v>
      </c>
      <c r="H1062" s="93" t="s">
        <v>194</v>
      </c>
      <c r="I1062" s="93" t="s">
        <v>2203</v>
      </c>
      <c r="J1062" s="93" t="s">
        <v>18661</v>
      </c>
      <c r="K1062" s="93" t="s">
        <v>31</v>
      </c>
      <c r="L1062" s="108">
        <v>4</v>
      </c>
      <c r="M1062" s="58">
        <f t="shared" si="45"/>
        <v>520</v>
      </c>
      <c r="N1062" s="27"/>
      <c r="O1062" s="24" t="s">
        <v>32</v>
      </c>
    </row>
    <row r="1063" s="1" customFormat="1" customHeight="1" spans="1:15">
      <c r="A1063" s="58">
        <v>1058</v>
      </c>
      <c r="B1063" s="58" t="s">
        <v>23</v>
      </c>
      <c r="C1063" s="58" t="s">
        <v>24</v>
      </c>
      <c r="D1063" s="58" t="s">
        <v>25</v>
      </c>
      <c r="E1063" s="58" t="s">
        <v>18594</v>
      </c>
      <c r="F1063" s="58" t="s">
        <v>18659</v>
      </c>
      <c r="G1063" s="93" t="s">
        <v>19634</v>
      </c>
      <c r="H1063" s="93" t="s">
        <v>194</v>
      </c>
      <c r="I1063" s="93" t="s">
        <v>2203</v>
      </c>
      <c r="J1063" s="93" t="s">
        <v>18661</v>
      </c>
      <c r="K1063" s="93" t="s">
        <v>31</v>
      </c>
      <c r="L1063" s="108">
        <v>4</v>
      </c>
      <c r="M1063" s="58">
        <f t="shared" si="45"/>
        <v>520</v>
      </c>
      <c r="N1063" s="27"/>
      <c r="O1063" s="24" t="s">
        <v>32</v>
      </c>
    </row>
    <row r="1064" s="1" customFormat="1" customHeight="1" spans="1:15">
      <c r="A1064" s="58">
        <v>1059</v>
      </c>
      <c r="B1064" s="58" t="s">
        <v>23</v>
      </c>
      <c r="C1064" s="58" t="s">
        <v>24</v>
      </c>
      <c r="D1064" s="58" t="s">
        <v>25</v>
      </c>
      <c r="E1064" s="58" t="s">
        <v>18594</v>
      </c>
      <c r="F1064" s="58" t="s">
        <v>18639</v>
      </c>
      <c r="G1064" s="93" t="s">
        <v>19635</v>
      </c>
      <c r="H1064" s="93" t="s">
        <v>194</v>
      </c>
      <c r="I1064" s="93" t="s">
        <v>3252</v>
      </c>
      <c r="J1064" s="93" t="s">
        <v>18641</v>
      </c>
      <c r="K1064" s="93" t="s">
        <v>31</v>
      </c>
      <c r="L1064" s="108">
        <v>6</v>
      </c>
      <c r="M1064" s="58">
        <f t="shared" si="45"/>
        <v>780</v>
      </c>
      <c r="N1064" s="27"/>
      <c r="O1064" s="24" t="s">
        <v>32</v>
      </c>
    </row>
    <row r="1065" s="1" customFormat="1" customHeight="1" spans="1:15">
      <c r="A1065" s="58">
        <v>1060</v>
      </c>
      <c r="B1065" s="58" t="s">
        <v>23</v>
      </c>
      <c r="C1065" s="58" t="s">
        <v>24</v>
      </c>
      <c r="D1065" s="58" t="s">
        <v>25</v>
      </c>
      <c r="E1065" s="58" t="s">
        <v>18594</v>
      </c>
      <c r="F1065" s="58" t="s">
        <v>18639</v>
      </c>
      <c r="G1065" s="93" t="s">
        <v>19636</v>
      </c>
      <c r="H1065" s="93" t="s">
        <v>194</v>
      </c>
      <c r="I1065" s="93" t="s">
        <v>3164</v>
      </c>
      <c r="J1065" s="93" t="s">
        <v>18641</v>
      </c>
      <c r="K1065" s="93" t="s">
        <v>31</v>
      </c>
      <c r="L1065" s="108">
        <v>3</v>
      </c>
      <c r="M1065" s="58">
        <f t="shared" si="45"/>
        <v>390</v>
      </c>
      <c r="N1065" s="27"/>
      <c r="O1065" s="24" t="s">
        <v>32</v>
      </c>
    </row>
    <row r="1066" s="1" customFormat="1" customHeight="1" spans="1:15">
      <c r="A1066" s="58">
        <v>1061</v>
      </c>
      <c r="B1066" s="58" t="s">
        <v>23</v>
      </c>
      <c r="C1066" s="58" t="s">
        <v>24</v>
      </c>
      <c r="D1066" s="58" t="s">
        <v>25</v>
      </c>
      <c r="E1066" s="58" t="s">
        <v>18594</v>
      </c>
      <c r="F1066" s="58" t="s">
        <v>18659</v>
      </c>
      <c r="G1066" s="93" t="s">
        <v>19637</v>
      </c>
      <c r="H1066" s="93" t="s">
        <v>194</v>
      </c>
      <c r="I1066" s="93" t="s">
        <v>2605</v>
      </c>
      <c r="J1066" s="93" t="s">
        <v>18661</v>
      </c>
      <c r="K1066" s="93" t="s">
        <v>31</v>
      </c>
      <c r="L1066" s="108">
        <v>2</v>
      </c>
      <c r="M1066" s="58">
        <f t="shared" si="45"/>
        <v>260</v>
      </c>
      <c r="N1066" s="27"/>
      <c r="O1066" s="24" t="s">
        <v>32</v>
      </c>
    </row>
    <row r="1067" s="1" customFormat="1" customHeight="1" spans="1:15">
      <c r="A1067" s="58">
        <v>1062</v>
      </c>
      <c r="B1067" s="58" t="s">
        <v>23</v>
      </c>
      <c r="C1067" s="58" t="s">
        <v>24</v>
      </c>
      <c r="D1067" s="58" t="s">
        <v>25</v>
      </c>
      <c r="E1067" s="58" t="s">
        <v>18594</v>
      </c>
      <c r="F1067" s="58" t="s">
        <v>18639</v>
      </c>
      <c r="G1067" s="93" t="s">
        <v>19638</v>
      </c>
      <c r="H1067" s="93" t="s">
        <v>18599</v>
      </c>
      <c r="I1067" s="93" t="s">
        <v>1683</v>
      </c>
      <c r="J1067" s="93" t="s">
        <v>18641</v>
      </c>
      <c r="K1067" s="93" t="s">
        <v>31</v>
      </c>
      <c r="L1067" s="108">
        <v>2</v>
      </c>
      <c r="M1067" s="58">
        <f t="shared" si="45"/>
        <v>260</v>
      </c>
      <c r="N1067" s="27"/>
      <c r="O1067" s="24" t="s">
        <v>32</v>
      </c>
    </row>
    <row r="1068" s="1" customFormat="1" customHeight="1" spans="1:15">
      <c r="A1068" s="58">
        <v>1063</v>
      </c>
      <c r="B1068" s="58" t="s">
        <v>23</v>
      </c>
      <c r="C1068" s="58" t="s">
        <v>24</v>
      </c>
      <c r="D1068" s="58" t="s">
        <v>25</v>
      </c>
      <c r="E1068" s="58" t="s">
        <v>18594</v>
      </c>
      <c r="F1068" s="58" t="s">
        <v>18659</v>
      </c>
      <c r="G1068" s="93" t="s">
        <v>19639</v>
      </c>
      <c r="H1068" s="93" t="s">
        <v>194</v>
      </c>
      <c r="I1068" s="93" t="s">
        <v>2203</v>
      </c>
      <c r="J1068" s="93" t="s">
        <v>18661</v>
      </c>
      <c r="K1068" s="93" t="s">
        <v>31</v>
      </c>
      <c r="L1068" s="108">
        <v>4</v>
      </c>
      <c r="M1068" s="58">
        <f t="shared" si="45"/>
        <v>520</v>
      </c>
      <c r="N1068" s="27"/>
      <c r="O1068" s="24" t="s">
        <v>32</v>
      </c>
    </row>
    <row r="1069" s="1" customFormat="1" customHeight="1" spans="1:15">
      <c r="A1069" s="58">
        <v>1064</v>
      </c>
      <c r="B1069" s="58" t="s">
        <v>23</v>
      </c>
      <c r="C1069" s="58" t="s">
        <v>24</v>
      </c>
      <c r="D1069" s="58" t="s">
        <v>25</v>
      </c>
      <c r="E1069" s="58" t="s">
        <v>18594</v>
      </c>
      <c r="F1069" s="58" t="s">
        <v>18659</v>
      </c>
      <c r="G1069" s="93" t="s">
        <v>19640</v>
      </c>
      <c r="H1069" s="93" t="s">
        <v>194</v>
      </c>
      <c r="I1069" s="93" t="s">
        <v>3158</v>
      </c>
      <c r="J1069" s="93" t="s">
        <v>18661</v>
      </c>
      <c r="K1069" s="93" t="s">
        <v>31</v>
      </c>
      <c r="L1069" s="108">
        <v>7</v>
      </c>
      <c r="M1069" s="58">
        <f t="shared" si="45"/>
        <v>910</v>
      </c>
      <c r="N1069" s="27"/>
      <c r="O1069" s="24" t="s">
        <v>32</v>
      </c>
    </row>
    <row r="1070" s="1" customFormat="1" customHeight="1" spans="1:15">
      <c r="A1070" s="58">
        <v>1065</v>
      </c>
      <c r="B1070" s="58" t="s">
        <v>23</v>
      </c>
      <c r="C1070" s="58" t="s">
        <v>24</v>
      </c>
      <c r="D1070" s="58" t="s">
        <v>25</v>
      </c>
      <c r="E1070" s="58" t="s">
        <v>18594</v>
      </c>
      <c r="F1070" s="58" t="s">
        <v>18659</v>
      </c>
      <c r="G1070" s="93" t="s">
        <v>19641</v>
      </c>
      <c r="H1070" s="93" t="s">
        <v>194</v>
      </c>
      <c r="I1070" s="93" t="s">
        <v>2203</v>
      </c>
      <c r="J1070" s="93" t="s">
        <v>18661</v>
      </c>
      <c r="K1070" s="93" t="s">
        <v>31</v>
      </c>
      <c r="L1070" s="108">
        <v>4</v>
      </c>
      <c r="M1070" s="58">
        <f t="shared" si="45"/>
        <v>520</v>
      </c>
      <c r="N1070" s="27"/>
      <c r="O1070" s="24" t="s">
        <v>32</v>
      </c>
    </row>
    <row r="1071" s="1" customFormat="1" customHeight="1" spans="1:15">
      <c r="A1071" s="58">
        <v>1066</v>
      </c>
      <c r="B1071" s="58" t="s">
        <v>23</v>
      </c>
      <c r="C1071" s="58" t="s">
        <v>24</v>
      </c>
      <c r="D1071" s="58" t="s">
        <v>25</v>
      </c>
      <c r="E1071" s="58" t="s">
        <v>18594</v>
      </c>
      <c r="F1071" s="58" t="s">
        <v>18659</v>
      </c>
      <c r="G1071" s="93" t="s">
        <v>19642</v>
      </c>
      <c r="H1071" s="93" t="s">
        <v>194</v>
      </c>
      <c r="I1071" s="93" t="s">
        <v>2203</v>
      </c>
      <c r="J1071" s="93" t="s">
        <v>18661</v>
      </c>
      <c r="K1071" s="93" t="s">
        <v>31</v>
      </c>
      <c r="L1071" s="108">
        <v>4</v>
      </c>
      <c r="M1071" s="58">
        <f t="shared" si="45"/>
        <v>520</v>
      </c>
      <c r="N1071" s="27"/>
      <c r="O1071" s="24" t="s">
        <v>32</v>
      </c>
    </row>
    <row r="1072" s="1" customFormat="1" customHeight="1" spans="1:15">
      <c r="A1072" s="58">
        <v>1067</v>
      </c>
      <c r="B1072" s="58" t="s">
        <v>23</v>
      </c>
      <c r="C1072" s="58" t="s">
        <v>24</v>
      </c>
      <c r="D1072" s="58" t="s">
        <v>25</v>
      </c>
      <c r="E1072" s="58" t="s">
        <v>18594</v>
      </c>
      <c r="F1072" s="93" t="s">
        <v>19471</v>
      </c>
      <c r="G1072" s="93" t="s">
        <v>19643</v>
      </c>
      <c r="H1072" s="93" t="s">
        <v>194</v>
      </c>
      <c r="I1072" s="93" t="s">
        <v>2203</v>
      </c>
      <c r="J1072" s="93" t="s">
        <v>19473</v>
      </c>
      <c r="K1072" s="93" t="s">
        <v>31</v>
      </c>
      <c r="L1072" s="108">
        <v>2</v>
      </c>
      <c r="M1072" s="58">
        <f t="shared" si="45"/>
        <v>260</v>
      </c>
      <c r="N1072" s="27"/>
      <c r="O1072" s="24" t="s">
        <v>32</v>
      </c>
    </row>
    <row r="1073" s="1" customFormat="1" customHeight="1" spans="1:15">
      <c r="A1073" s="58">
        <v>1068</v>
      </c>
      <c r="B1073" s="58" t="s">
        <v>23</v>
      </c>
      <c r="C1073" s="58" t="s">
        <v>24</v>
      </c>
      <c r="D1073" s="58" t="s">
        <v>25</v>
      </c>
      <c r="E1073" s="58" t="s">
        <v>18594</v>
      </c>
      <c r="F1073" s="58" t="s">
        <v>18659</v>
      </c>
      <c r="G1073" s="93" t="s">
        <v>19644</v>
      </c>
      <c r="H1073" s="93" t="s">
        <v>194</v>
      </c>
      <c r="I1073" s="93" t="s">
        <v>1683</v>
      </c>
      <c r="J1073" s="93" t="s">
        <v>18661</v>
      </c>
      <c r="K1073" s="93" t="s">
        <v>31</v>
      </c>
      <c r="L1073" s="108">
        <v>3</v>
      </c>
      <c r="M1073" s="58">
        <f t="shared" si="45"/>
        <v>390</v>
      </c>
      <c r="N1073" s="27"/>
      <c r="O1073" s="24" t="s">
        <v>32</v>
      </c>
    </row>
    <row r="1074" s="1" customFormat="1" customHeight="1" spans="1:15">
      <c r="A1074" s="58">
        <v>1069</v>
      </c>
      <c r="B1074" s="58" t="s">
        <v>23</v>
      </c>
      <c r="C1074" s="58" t="s">
        <v>24</v>
      </c>
      <c r="D1074" s="58" t="s">
        <v>25</v>
      </c>
      <c r="E1074" s="58" t="s">
        <v>18594</v>
      </c>
      <c r="F1074" s="58" t="s">
        <v>18659</v>
      </c>
      <c r="G1074" s="93" t="s">
        <v>19645</v>
      </c>
      <c r="H1074" s="93" t="s">
        <v>194</v>
      </c>
      <c r="I1074" s="93" t="s">
        <v>3169</v>
      </c>
      <c r="J1074" s="93" t="s">
        <v>18661</v>
      </c>
      <c r="K1074" s="93" t="s">
        <v>31</v>
      </c>
      <c r="L1074" s="108">
        <v>5</v>
      </c>
      <c r="M1074" s="58">
        <f t="shared" si="45"/>
        <v>650</v>
      </c>
      <c r="N1074" s="27"/>
      <c r="O1074" s="24" t="s">
        <v>32</v>
      </c>
    </row>
    <row r="1075" s="1" customFormat="1" customHeight="1" spans="1:15">
      <c r="A1075" s="58">
        <v>1070</v>
      </c>
      <c r="B1075" s="58" t="s">
        <v>23</v>
      </c>
      <c r="C1075" s="58" t="s">
        <v>24</v>
      </c>
      <c r="D1075" s="58" t="s">
        <v>25</v>
      </c>
      <c r="E1075" s="58" t="s">
        <v>18594</v>
      </c>
      <c r="F1075" s="58" t="s">
        <v>18639</v>
      </c>
      <c r="G1075" s="93" t="s">
        <v>19646</v>
      </c>
      <c r="H1075" s="93" t="s">
        <v>194</v>
      </c>
      <c r="I1075" s="93" t="s">
        <v>3164</v>
      </c>
      <c r="J1075" s="93" t="s">
        <v>18641</v>
      </c>
      <c r="K1075" s="93" t="s">
        <v>31</v>
      </c>
      <c r="L1075" s="108">
        <v>3</v>
      </c>
      <c r="M1075" s="58">
        <f t="shared" si="45"/>
        <v>390</v>
      </c>
      <c r="N1075" s="104" t="s">
        <v>9991</v>
      </c>
      <c r="O1075" s="24" t="s">
        <v>32</v>
      </c>
    </row>
    <row r="1076" s="1" customFormat="1" customHeight="1" spans="1:15">
      <c r="A1076" s="58">
        <v>1071</v>
      </c>
      <c r="B1076" s="58" t="s">
        <v>23</v>
      </c>
      <c r="C1076" s="58" t="s">
        <v>24</v>
      </c>
      <c r="D1076" s="58" t="s">
        <v>25</v>
      </c>
      <c r="E1076" s="58" t="s">
        <v>18594</v>
      </c>
      <c r="F1076" s="58" t="s">
        <v>18659</v>
      </c>
      <c r="G1076" s="93" t="s">
        <v>19647</v>
      </c>
      <c r="H1076" s="93" t="s">
        <v>194</v>
      </c>
      <c r="I1076" s="93" t="s">
        <v>2203</v>
      </c>
      <c r="J1076" s="93" t="s">
        <v>18661</v>
      </c>
      <c r="K1076" s="93" t="s">
        <v>31</v>
      </c>
      <c r="L1076" s="108">
        <v>4</v>
      </c>
      <c r="M1076" s="58">
        <f t="shared" si="45"/>
        <v>520</v>
      </c>
      <c r="N1076" s="27"/>
      <c r="O1076" s="24" t="s">
        <v>32</v>
      </c>
    </row>
    <row r="1077" s="1" customFormat="1" customHeight="1" spans="1:15">
      <c r="A1077" s="58">
        <v>1072</v>
      </c>
      <c r="B1077" s="58" t="s">
        <v>23</v>
      </c>
      <c r="C1077" s="58" t="s">
        <v>24</v>
      </c>
      <c r="D1077" s="58" t="s">
        <v>25</v>
      </c>
      <c r="E1077" s="58" t="s">
        <v>18594</v>
      </c>
      <c r="F1077" s="58" t="s">
        <v>18659</v>
      </c>
      <c r="G1077" s="93" t="s">
        <v>19648</v>
      </c>
      <c r="H1077" s="93" t="s">
        <v>194</v>
      </c>
      <c r="I1077" s="93" t="s">
        <v>1683</v>
      </c>
      <c r="J1077" s="93" t="s">
        <v>18661</v>
      </c>
      <c r="K1077" s="93" t="s">
        <v>31</v>
      </c>
      <c r="L1077" s="108">
        <v>3</v>
      </c>
      <c r="M1077" s="58">
        <f t="shared" si="45"/>
        <v>390</v>
      </c>
      <c r="N1077" s="27"/>
      <c r="O1077" s="24" t="s">
        <v>32</v>
      </c>
    </row>
    <row r="1078" s="1" customFormat="1" customHeight="1" spans="1:15">
      <c r="A1078" s="58">
        <v>1073</v>
      </c>
      <c r="B1078" s="58" t="s">
        <v>23</v>
      </c>
      <c r="C1078" s="58" t="s">
        <v>24</v>
      </c>
      <c r="D1078" s="58" t="s">
        <v>25</v>
      </c>
      <c r="E1078" s="58" t="s">
        <v>18594</v>
      </c>
      <c r="F1078" s="58" t="s">
        <v>18639</v>
      </c>
      <c r="G1078" s="93" t="s">
        <v>19649</v>
      </c>
      <c r="H1078" s="93" t="s">
        <v>51</v>
      </c>
      <c r="I1078" s="93" t="s">
        <v>3169</v>
      </c>
      <c r="J1078" s="93" t="s">
        <v>18641</v>
      </c>
      <c r="K1078" s="93" t="s">
        <v>31</v>
      </c>
      <c r="L1078" s="108">
        <v>2</v>
      </c>
      <c r="M1078" s="58">
        <f>L1078*312</f>
        <v>624</v>
      </c>
      <c r="N1078" s="27"/>
      <c r="O1078" s="24" t="s">
        <v>32</v>
      </c>
    </row>
    <row r="1079" s="1" customFormat="1" customHeight="1" spans="1:15">
      <c r="A1079" s="58">
        <v>1074</v>
      </c>
      <c r="B1079" s="58" t="s">
        <v>23</v>
      </c>
      <c r="C1079" s="58" t="s">
        <v>24</v>
      </c>
      <c r="D1079" s="58" t="s">
        <v>25</v>
      </c>
      <c r="E1079" s="58" t="s">
        <v>18594</v>
      </c>
      <c r="F1079" s="58" t="s">
        <v>18639</v>
      </c>
      <c r="G1079" s="93" t="s">
        <v>19650</v>
      </c>
      <c r="H1079" s="93" t="s">
        <v>194</v>
      </c>
      <c r="I1079" s="93" t="s">
        <v>2203</v>
      </c>
      <c r="J1079" s="93" t="s">
        <v>18641</v>
      </c>
      <c r="K1079" s="93" t="s">
        <v>31</v>
      </c>
      <c r="L1079" s="108">
        <v>3</v>
      </c>
      <c r="M1079" s="58">
        <f t="shared" ref="M1079:M1090" si="46">L1079*130</f>
        <v>390</v>
      </c>
      <c r="N1079" s="27"/>
      <c r="O1079" s="24" t="s">
        <v>32</v>
      </c>
    </row>
    <row r="1080" s="1" customFormat="1" customHeight="1" spans="1:15">
      <c r="A1080" s="58">
        <v>1075</v>
      </c>
      <c r="B1080" s="58" t="s">
        <v>23</v>
      </c>
      <c r="C1080" s="58" t="s">
        <v>24</v>
      </c>
      <c r="D1080" s="58" t="s">
        <v>25</v>
      </c>
      <c r="E1080" s="58" t="s">
        <v>18594</v>
      </c>
      <c r="F1080" s="58" t="s">
        <v>18659</v>
      </c>
      <c r="G1080" s="93" t="s">
        <v>19651</v>
      </c>
      <c r="H1080" s="93" t="s">
        <v>18599</v>
      </c>
      <c r="I1080" s="93" t="s">
        <v>2203</v>
      </c>
      <c r="J1080" s="93" t="s">
        <v>18661</v>
      </c>
      <c r="K1080" s="93" t="s">
        <v>31</v>
      </c>
      <c r="L1080" s="108">
        <v>4</v>
      </c>
      <c r="M1080" s="58">
        <f t="shared" si="46"/>
        <v>520</v>
      </c>
      <c r="N1080" s="27"/>
      <c r="O1080" s="24" t="s">
        <v>32</v>
      </c>
    </row>
    <row r="1081" s="1" customFormat="1" customHeight="1" spans="1:15">
      <c r="A1081" s="58">
        <v>1076</v>
      </c>
      <c r="B1081" s="58" t="s">
        <v>23</v>
      </c>
      <c r="C1081" s="58" t="s">
        <v>24</v>
      </c>
      <c r="D1081" s="58" t="s">
        <v>25</v>
      </c>
      <c r="E1081" s="58" t="s">
        <v>18594</v>
      </c>
      <c r="F1081" s="58" t="s">
        <v>18659</v>
      </c>
      <c r="G1081" s="93" t="s">
        <v>19652</v>
      </c>
      <c r="H1081" s="93" t="s">
        <v>18599</v>
      </c>
      <c r="I1081" s="93" t="s">
        <v>2203</v>
      </c>
      <c r="J1081" s="93" t="s">
        <v>18661</v>
      </c>
      <c r="K1081" s="93" t="s">
        <v>31</v>
      </c>
      <c r="L1081" s="108">
        <v>4</v>
      </c>
      <c r="M1081" s="58">
        <f t="shared" si="46"/>
        <v>520</v>
      </c>
      <c r="N1081" s="27"/>
      <c r="O1081" s="24" t="s">
        <v>32</v>
      </c>
    </row>
    <row r="1082" s="1" customFormat="1" customHeight="1" spans="1:15">
      <c r="A1082" s="58">
        <v>1077</v>
      </c>
      <c r="B1082" s="58" t="s">
        <v>23</v>
      </c>
      <c r="C1082" s="58" t="s">
        <v>24</v>
      </c>
      <c r="D1082" s="58" t="s">
        <v>25</v>
      </c>
      <c r="E1082" s="58" t="s">
        <v>18594</v>
      </c>
      <c r="F1082" s="58" t="s">
        <v>18659</v>
      </c>
      <c r="G1082" s="93" t="s">
        <v>19653</v>
      </c>
      <c r="H1082" s="93" t="s">
        <v>18599</v>
      </c>
      <c r="I1082" s="93" t="s">
        <v>2203</v>
      </c>
      <c r="J1082" s="93" t="s">
        <v>18661</v>
      </c>
      <c r="K1082" s="93" t="s">
        <v>31</v>
      </c>
      <c r="L1082" s="108">
        <v>4</v>
      </c>
      <c r="M1082" s="58">
        <f t="shared" si="46"/>
        <v>520</v>
      </c>
      <c r="N1082" s="27"/>
      <c r="O1082" s="24" t="s">
        <v>32</v>
      </c>
    </row>
    <row r="1083" s="1" customFormat="1" customHeight="1" spans="1:15">
      <c r="A1083" s="58">
        <v>1078</v>
      </c>
      <c r="B1083" s="58" t="s">
        <v>23</v>
      </c>
      <c r="C1083" s="58" t="s">
        <v>24</v>
      </c>
      <c r="D1083" s="58" t="s">
        <v>25</v>
      </c>
      <c r="E1083" s="58" t="s">
        <v>18594</v>
      </c>
      <c r="F1083" s="58" t="s">
        <v>18659</v>
      </c>
      <c r="G1083" s="93" t="s">
        <v>19654</v>
      </c>
      <c r="H1083" s="93" t="s">
        <v>194</v>
      </c>
      <c r="I1083" s="93" t="s">
        <v>3169</v>
      </c>
      <c r="J1083" s="93" t="s">
        <v>18661</v>
      </c>
      <c r="K1083" s="93" t="s">
        <v>31</v>
      </c>
      <c r="L1083" s="108">
        <v>5</v>
      </c>
      <c r="M1083" s="58">
        <f t="shared" si="46"/>
        <v>650</v>
      </c>
      <c r="N1083" s="27"/>
      <c r="O1083" s="24" t="s">
        <v>32</v>
      </c>
    </row>
    <row r="1084" s="1" customFormat="1" customHeight="1" spans="1:15">
      <c r="A1084" s="58">
        <v>1079</v>
      </c>
      <c r="B1084" s="58" t="s">
        <v>23</v>
      </c>
      <c r="C1084" s="58" t="s">
        <v>24</v>
      </c>
      <c r="D1084" s="58" t="s">
        <v>25</v>
      </c>
      <c r="E1084" s="58" t="s">
        <v>18594</v>
      </c>
      <c r="F1084" s="58" t="s">
        <v>18659</v>
      </c>
      <c r="G1084" s="93" t="s">
        <v>19655</v>
      </c>
      <c r="H1084" s="93" t="s">
        <v>194</v>
      </c>
      <c r="I1084" s="93" t="s">
        <v>3169</v>
      </c>
      <c r="J1084" s="93" t="s">
        <v>18661</v>
      </c>
      <c r="K1084" s="93" t="s">
        <v>31</v>
      </c>
      <c r="L1084" s="108">
        <v>5</v>
      </c>
      <c r="M1084" s="58">
        <f t="shared" si="46"/>
        <v>650</v>
      </c>
      <c r="N1084" s="27"/>
      <c r="O1084" s="24" t="s">
        <v>32</v>
      </c>
    </row>
    <row r="1085" s="1" customFormat="1" customHeight="1" spans="1:15">
      <c r="A1085" s="58">
        <v>1080</v>
      </c>
      <c r="B1085" s="58" t="s">
        <v>23</v>
      </c>
      <c r="C1085" s="58" t="s">
        <v>24</v>
      </c>
      <c r="D1085" s="58" t="s">
        <v>25</v>
      </c>
      <c r="E1085" s="58" t="s">
        <v>18594</v>
      </c>
      <c r="F1085" s="93" t="s">
        <v>19471</v>
      </c>
      <c r="G1085" s="93" t="s">
        <v>19656</v>
      </c>
      <c r="H1085" s="93" t="s">
        <v>220</v>
      </c>
      <c r="I1085" s="93" t="s">
        <v>2203</v>
      </c>
      <c r="J1085" s="93" t="s">
        <v>19473</v>
      </c>
      <c r="K1085" s="93" t="s">
        <v>31</v>
      </c>
      <c r="L1085" s="108">
        <v>4</v>
      </c>
      <c r="M1085" s="58">
        <f t="shared" si="46"/>
        <v>520</v>
      </c>
      <c r="N1085" s="27"/>
      <c r="O1085" s="24" t="s">
        <v>32</v>
      </c>
    </row>
    <row r="1086" s="1" customFormat="1" customHeight="1" spans="1:15">
      <c r="A1086" s="58">
        <v>1081</v>
      </c>
      <c r="B1086" s="58" t="s">
        <v>23</v>
      </c>
      <c r="C1086" s="58" t="s">
        <v>24</v>
      </c>
      <c r="D1086" s="58" t="s">
        <v>25</v>
      </c>
      <c r="E1086" s="58" t="s">
        <v>18594</v>
      </c>
      <c r="F1086" s="58" t="s">
        <v>18659</v>
      </c>
      <c r="G1086" s="93" t="s">
        <v>19657</v>
      </c>
      <c r="H1086" s="93" t="s">
        <v>194</v>
      </c>
      <c r="I1086" s="93" t="s">
        <v>3169</v>
      </c>
      <c r="J1086" s="93" t="s">
        <v>18661</v>
      </c>
      <c r="K1086" s="93" t="s">
        <v>31</v>
      </c>
      <c r="L1086" s="108">
        <v>5</v>
      </c>
      <c r="M1086" s="58">
        <f t="shared" si="46"/>
        <v>650</v>
      </c>
      <c r="N1086" s="27"/>
      <c r="O1086" s="24" t="s">
        <v>32</v>
      </c>
    </row>
    <row r="1087" s="1" customFormat="1" customHeight="1" spans="1:15">
      <c r="A1087" s="58">
        <v>1082</v>
      </c>
      <c r="B1087" s="58" t="s">
        <v>23</v>
      </c>
      <c r="C1087" s="58" t="s">
        <v>24</v>
      </c>
      <c r="D1087" s="58" t="s">
        <v>25</v>
      </c>
      <c r="E1087" s="58" t="s">
        <v>18594</v>
      </c>
      <c r="F1087" s="58" t="s">
        <v>18639</v>
      </c>
      <c r="G1087" s="93" t="s">
        <v>19658</v>
      </c>
      <c r="H1087" s="93" t="s">
        <v>194</v>
      </c>
      <c r="I1087" s="93" t="s">
        <v>2203</v>
      </c>
      <c r="J1087" s="93" t="s">
        <v>18641</v>
      </c>
      <c r="K1087" s="93" t="s">
        <v>31</v>
      </c>
      <c r="L1087" s="108">
        <v>2</v>
      </c>
      <c r="M1087" s="58">
        <f t="shared" si="46"/>
        <v>260</v>
      </c>
      <c r="N1087" s="27"/>
      <c r="O1087" s="24" t="s">
        <v>32</v>
      </c>
    </row>
    <row r="1088" s="1" customFormat="1" customHeight="1" spans="1:15">
      <c r="A1088" s="58">
        <v>1083</v>
      </c>
      <c r="B1088" s="58" t="s">
        <v>23</v>
      </c>
      <c r="C1088" s="58" t="s">
        <v>24</v>
      </c>
      <c r="D1088" s="58" t="s">
        <v>25</v>
      </c>
      <c r="E1088" s="58" t="s">
        <v>18594</v>
      </c>
      <c r="F1088" s="93" t="s">
        <v>19471</v>
      </c>
      <c r="G1088" s="93" t="s">
        <v>19659</v>
      </c>
      <c r="H1088" s="93" t="s">
        <v>194</v>
      </c>
      <c r="I1088" s="93" t="s">
        <v>1683</v>
      </c>
      <c r="J1088" s="93" t="s">
        <v>19473</v>
      </c>
      <c r="K1088" s="93" t="s">
        <v>31</v>
      </c>
      <c r="L1088" s="108">
        <v>2</v>
      </c>
      <c r="M1088" s="58">
        <f t="shared" si="46"/>
        <v>260</v>
      </c>
      <c r="N1088" s="27"/>
      <c r="O1088" s="24" t="s">
        <v>32</v>
      </c>
    </row>
    <row r="1089" s="1" customFormat="1" customHeight="1" spans="1:15">
      <c r="A1089" s="58">
        <v>1084</v>
      </c>
      <c r="B1089" s="58" t="s">
        <v>23</v>
      </c>
      <c r="C1089" s="58" t="s">
        <v>24</v>
      </c>
      <c r="D1089" s="58" t="s">
        <v>25</v>
      </c>
      <c r="E1089" s="58" t="s">
        <v>18594</v>
      </c>
      <c r="F1089" s="58" t="s">
        <v>18659</v>
      </c>
      <c r="G1089" s="93" t="s">
        <v>19660</v>
      </c>
      <c r="H1089" s="93" t="s">
        <v>18599</v>
      </c>
      <c r="I1089" s="93" t="s">
        <v>2203</v>
      </c>
      <c r="J1089" s="93" t="s">
        <v>18661</v>
      </c>
      <c r="K1089" s="93" t="s">
        <v>31</v>
      </c>
      <c r="L1089" s="108">
        <v>4</v>
      </c>
      <c r="M1089" s="58">
        <f t="shared" si="46"/>
        <v>520</v>
      </c>
      <c r="N1089" s="27"/>
      <c r="O1089" s="24" t="s">
        <v>32</v>
      </c>
    </row>
    <row r="1090" s="1" customFormat="1" customHeight="1" spans="1:15">
      <c r="A1090" s="58">
        <v>1085</v>
      </c>
      <c r="B1090" s="58" t="s">
        <v>23</v>
      </c>
      <c r="C1090" s="58" t="s">
        <v>24</v>
      </c>
      <c r="D1090" s="58" t="s">
        <v>25</v>
      </c>
      <c r="E1090" s="58" t="s">
        <v>18594</v>
      </c>
      <c r="F1090" s="93" t="s">
        <v>19471</v>
      </c>
      <c r="G1090" s="93" t="s">
        <v>19661</v>
      </c>
      <c r="H1090" s="93" t="s">
        <v>194</v>
      </c>
      <c r="I1090" s="93" t="s">
        <v>1683</v>
      </c>
      <c r="J1090" s="93" t="s">
        <v>19473</v>
      </c>
      <c r="K1090" s="93" t="s">
        <v>31</v>
      </c>
      <c r="L1090" s="108">
        <v>2</v>
      </c>
      <c r="M1090" s="58">
        <f t="shared" si="46"/>
        <v>260</v>
      </c>
      <c r="N1090" s="27"/>
      <c r="O1090" s="24" t="s">
        <v>32</v>
      </c>
    </row>
    <row r="1091" s="1" customFormat="1" customHeight="1" spans="1:15">
      <c r="A1091" s="58">
        <v>1086</v>
      </c>
      <c r="B1091" s="58" t="s">
        <v>23</v>
      </c>
      <c r="C1091" s="58" t="s">
        <v>24</v>
      </c>
      <c r="D1091" s="58" t="s">
        <v>25</v>
      </c>
      <c r="E1091" s="58" t="s">
        <v>18594</v>
      </c>
      <c r="F1091" s="58" t="s">
        <v>18639</v>
      </c>
      <c r="G1091" s="93" t="s">
        <v>19662</v>
      </c>
      <c r="H1091" s="93" t="s">
        <v>51</v>
      </c>
      <c r="I1091" s="93" t="s">
        <v>3158</v>
      </c>
      <c r="J1091" s="93" t="s">
        <v>18641</v>
      </c>
      <c r="K1091" s="93" t="s">
        <v>31</v>
      </c>
      <c r="L1091" s="108">
        <v>3</v>
      </c>
      <c r="M1091" s="58">
        <f>L1091*312</f>
        <v>936</v>
      </c>
      <c r="N1091" s="27"/>
      <c r="O1091" s="24" t="s">
        <v>32</v>
      </c>
    </row>
    <row r="1092" s="1" customFormat="1" customHeight="1" spans="1:15">
      <c r="A1092" s="58">
        <v>1087</v>
      </c>
      <c r="B1092" s="58" t="s">
        <v>23</v>
      </c>
      <c r="C1092" s="58" t="s">
        <v>24</v>
      </c>
      <c r="D1092" s="58" t="s">
        <v>25</v>
      </c>
      <c r="E1092" s="58" t="s">
        <v>18594</v>
      </c>
      <c r="F1092" s="93" t="s">
        <v>19471</v>
      </c>
      <c r="G1092" s="93" t="s">
        <v>19663</v>
      </c>
      <c r="H1092" s="93" t="s">
        <v>194</v>
      </c>
      <c r="I1092" s="93" t="s">
        <v>3252</v>
      </c>
      <c r="J1092" s="93" t="s">
        <v>19473</v>
      </c>
      <c r="K1092" s="93" t="s">
        <v>31</v>
      </c>
      <c r="L1092" s="108">
        <v>3</v>
      </c>
      <c r="M1092" s="58">
        <f t="shared" ref="M1092:M1126" si="47">L1092*130</f>
        <v>390</v>
      </c>
      <c r="N1092" s="27"/>
      <c r="O1092" s="24" t="s">
        <v>32</v>
      </c>
    </row>
    <row r="1093" s="1" customFormat="1" customHeight="1" spans="1:15">
      <c r="A1093" s="58">
        <v>1088</v>
      </c>
      <c r="B1093" s="58" t="s">
        <v>23</v>
      </c>
      <c r="C1093" s="58" t="s">
        <v>24</v>
      </c>
      <c r="D1093" s="58" t="s">
        <v>25</v>
      </c>
      <c r="E1093" s="58" t="s">
        <v>18594</v>
      </c>
      <c r="F1093" s="93" t="s">
        <v>19471</v>
      </c>
      <c r="G1093" s="93" t="s">
        <v>19664</v>
      </c>
      <c r="H1093" s="93" t="s">
        <v>194</v>
      </c>
      <c r="I1093" s="93" t="s">
        <v>3164</v>
      </c>
      <c r="J1093" s="93" t="s">
        <v>19473</v>
      </c>
      <c r="K1093" s="93" t="s">
        <v>31</v>
      </c>
      <c r="L1093" s="108">
        <v>6</v>
      </c>
      <c r="M1093" s="58">
        <f t="shared" si="47"/>
        <v>780</v>
      </c>
      <c r="N1093" s="27"/>
      <c r="O1093" s="24" t="s">
        <v>32</v>
      </c>
    </row>
    <row r="1094" s="1" customFormat="1" customHeight="1" spans="1:15">
      <c r="A1094" s="58">
        <v>1089</v>
      </c>
      <c r="B1094" s="58" t="s">
        <v>23</v>
      </c>
      <c r="C1094" s="58" t="s">
        <v>24</v>
      </c>
      <c r="D1094" s="58" t="s">
        <v>25</v>
      </c>
      <c r="E1094" s="58" t="s">
        <v>18594</v>
      </c>
      <c r="F1094" s="93" t="s">
        <v>19471</v>
      </c>
      <c r="G1094" s="93" t="s">
        <v>19665</v>
      </c>
      <c r="H1094" s="93" t="s">
        <v>194</v>
      </c>
      <c r="I1094" s="93" t="s">
        <v>19275</v>
      </c>
      <c r="J1094" s="93" t="s">
        <v>19473</v>
      </c>
      <c r="K1094" s="93" t="s">
        <v>31</v>
      </c>
      <c r="L1094" s="108">
        <v>2</v>
      </c>
      <c r="M1094" s="58">
        <f t="shared" si="47"/>
        <v>260</v>
      </c>
      <c r="N1094" s="27"/>
      <c r="O1094" s="24" t="s">
        <v>32</v>
      </c>
    </row>
    <row r="1095" s="1" customFormat="1" customHeight="1" spans="1:15">
      <c r="A1095" s="58">
        <v>1090</v>
      </c>
      <c r="B1095" s="58" t="s">
        <v>23</v>
      </c>
      <c r="C1095" s="58" t="s">
        <v>24</v>
      </c>
      <c r="D1095" s="58" t="s">
        <v>25</v>
      </c>
      <c r="E1095" s="58" t="s">
        <v>18594</v>
      </c>
      <c r="F1095" s="93" t="s">
        <v>19471</v>
      </c>
      <c r="G1095" s="93" t="s">
        <v>19666</v>
      </c>
      <c r="H1095" s="93" t="s">
        <v>194</v>
      </c>
      <c r="I1095" s="93" t="s">
        <v>3169</v>
      </c>
      <c r="J1095" s="93" t="s">
        <v>19473</v>
      </c>
      <c r="K1095" s="93" t="s">
        <v>31</v>
      </c>
      <c r="L1095" s="108">
        <v>2</v>
      </c>
      <c r="M1095" s="58">
        <f t="shared" si="47"/>
        <v>260</v>
      </c>
      <c r="N1095" s="27"/>
      <c r="O1095" s="24" t="s">
        <v>32</v>
      </c>
    </row>
    <row r="1096" s="1" customFormat="1" customHeight="1" spans="1:15">
      <c r="A1096" s="58">
        <v>1091</v>
      </c>
      <c r="B1096" s="58" t="s">
        <v>23</v>
      </c>
      <c r="C1096" s="58" t="s">
        <v>24</v>
      </c>
      <c r="D1096" s="58" t="s">
        <v>25</v>
      </c>
      <c r="E1096" s="58" t="s">
        <v>18594</v>
      </c>
      <c r="F1096" s="93" t="s">
        <v>19471</v>
      </c>
      <c r="G1096" s="93" t="s">
        <v>19667</v>
      </c>
      <c r="H1096" s="93" t="s">
        <v>194</v>
      </c>
      <c r="I1096" s="93" t="s">
        <v>1683</v>
      </c>
      <c r="J1096" s="93" t="s">
        <v>19473</v>
      </c>
      <c r="K1096" s="93" t="s">
        <v>31</v>
      </c>
      <c r="L1096" s="108">
        <v>2</v>
      </c>
      <c r="M1096" s="58">
        <f t="shared" si="47"/>
        <v>260</v>
      </c>
      <c r="N1096" s="27"/>
      <c r="O1096" s="24" t="s">
        <v>32</v>
      </c>
    </row>
    <row r="1097" s="1" customFormat="1" customHeight="1" spans="1:15">
      <c r="A1097" s="58">
        <v>1092</v>
      </c>
      <c r="B1097" s="58" t="s">
        <v>23</v>
      </c>
      <c r="C1097" s="58" t="s">
        <v>24</v>
      </c>
      <c r="D1097" s="58" t="s">
        <v>25</v>
      </c>
      <c r="E1097" s="58" t="s">
        <v>18594</v>
      </c>
      <c r="F1097" s="93" t="s">
        <v>19471</v>
      </c>
      <c r="G1097" s="93" t="s">
        <v>19429</v>
      </c>
      <c r="H1097" s="93" t="s">
        <v>194</v>
      </c>
      <c r="I1097" s="93" t="s">
        <v>3169</v>
      </c>
      <c r="J1097" s="93" t="s">
        <v>19473</v>
      </c>
      <c r="K1097" s="93" t="s">
        <v>31</v>
      </c>
      <c r="L1097" s="108">
        <v>2</v>
      </c>
      <c r="M1097" s="58">
        <f t="shared" si="47"/>
        <v>260</v>
      </c>
      <c r="N1097" s="27"/>
      <c r="O1097" s="24" t="s">
        <v>32</v>
      </c>
    </row>
    <row r="1098" s="1" customFormat="1" customHeight="1" spans="1:15">
      <c r="A1098" s="58">
        <v>1093</v>
      </c>
      <c r="B1098" s="58" t="s">
        <v>23</v>
      </c>
      <c r="C1098" s="58" t="s">
        <v>24</v>
      </c>
      <c r="D1098" s="58" t="s">
        <v>25</v>
      </c>
      <c r="E1098" s="58" t="s">
        <v>18594</v>
      </c>
      <c r="F1098" s="58" t="s">
        <v>18659</v>
      </c>
      <c r="G1098" s="93" t="s">
        <v>19668</v>
      </c>
      <c r="H1098" s="93" t="s">
        <v>194</v>
      </c>
      <c r="I1098" s="93" t="s">
        <v>2605</v>
      </c>
      <c r="J1098" s="93" t="s">
        <v>18661</v>
      </c>
      <c r="K1098" s="93" t="s">
        <v>31</v>
      </c>
      <c r="L1098" s="108">
        <v>2</v>
      </c>
      <c r="M1098" s="58">
        <f t="shared" si="47"/>
        <v>260</v>
      </c>
      <c r="N1098" s="27"/>
      <c r="O1098" s="24" t="s">
        <v>32</v>
      </c>
    </row>
    <row r="1099" s="1" customFormat="1" customHeight="1" spans="1:15">
      <c r="A1099" s="58">
        <v>1094</v>
      </c>
      <c r="B1099" s="58" t="s">
        <v>23</v>
      </c>
      <c r="C1099" s="58" t="s">
        <v>24</v>
      </c>
      <c r="D1099" s="58" t="s">
        <v>25</v>
      </c>
      <c r="E1099" s="58" t="s">
        <v>18594</v>
      </c>
      <c r="F1099" s="58" t="s">
        <v>18659</v>
      </c>
      <c r="G1099" s="93" t="s">
        <v>19669</v>
      </c>
      <c r="H1099" s="93" t="s">
        <v>194</v>
      </c>
      <c r="I1099" s="93" t="s">
        <v>3164</v>
      </c>
      <c r="J1099" s="93" t="s">
        <v>18661</v>
      </c>
      <c r="K1099" s="93" t="s">
        <v>31</v>
      </c>
      <c r="L1099" s="108">
        <v>6</v>
      </c>
      <c r="M1099" s="58">
        <f t="shared" si="47"/>
        <v>780</v>
      </c>
      <c r="N1099" s="27"/>
      <c r="O1099" s="24" t="s">
        <v>32</v>
      </c>
    </row>
    <row r="1100" s="1" customFormat="1" customHeight="1" spans="1:15">
      <c r="A1100" s="58">
        <v>1095</v>
      </c>
      <c r="B1100" s="58" t="s">
        <v>23</v>
      </c>
      <c r="C1100" s="58" t="s">
        <v>24</v>
      </c>
      <c r="D1100" s="58" t="s">
        <v>25</v>
      </c>
      <c r="E1100" s="58" t="s">
        <v>18594</v>
      </c>
      <c r="F1100" s="58" t="s">
        <v>18659</v>
      </c>
      <c r="G1100" s="93" t="s">
        <v>19670</v>
      </c>
      <c r="H1100" s="93" t="s">
        <v>194</v>
      </c>
      <c r="I1100" s="93" t="s">
        <v>3164</v>
      </c>
      <c r="J1100" s="93" t="s">
        <v>18661</v>
      </c>
      <c r="K1100" s="93" t="s">
        <v>31</v>
      </c>
      <c r="L1100" s="108">
        <v>6</v>
      </c>
      <c r="M1100" s="58">
        <f t="shared" si="47"/>
        <v>780</v>
      </c>
      <c r="N1100" s="27"/>
      <c r="O1100" s="24" t="s">
        <v>32</v>
      </c>
    </row>
    <row r="1101" s="1" customFormat="1" customHeight="1" spans="1:15">
      <c r="A1101" s="58">
        <v>1096</v>
      </c>
      <c r="B1101" s="58" t="s">
        <v>23</v>
      </c>
      <c r="C1101" s="58" t="s">
        <v>24</v>
      </c>
      <c r="D1101" s="58" t="s">
        <v>25</v>
      </c>
      <c r="E1101" s="58" t="s">
        <v>18594</v>
      </c>
      <c r="F1101" s="93" t="s">
        <v>19471</v>
      </c>
      <c r="G1101" s="93" t="s">
        <v>19671</v>
      </c>
      <c r="H1101" s="93" t="s">
        <v>194</v>
      </c>
      <c r="I1101" s="93" t="s">
        <v>3169</v>
      </c>
      <c r="J1101" s="93" t="s">
        <v>19473</v>
      </c>
      <c r="K1101" s="93" t="s">
        <v>31</v>
      </c>
      <c r="L1101" s="108">
        <v>5</v>
      </c>
      <c r="M1101" s="58">
        <f t="shared" si="47"/>
        <v>650</v>
      </c>
      <c r="N1101" s="27"/>
      <c r="O1101" s="24" t="s">
        <v>32</v>
      </c>
    </row>
    <row r="1102" s="1" customFormat="1" customHeight="1" spans="1:15">
      <c r="A1102" s="58">
        <v>1097</v>
      </c>
      <c r="B1102" s="58" t="s">
        <v>23</v>
      </c>
      <c r="C1102" s="58" t="s">
        <v>24</v>
      </c>
      <c r="D1102" s="58" t="s">
        <v>25</v>
      </c>
      <c r="E1102" s="58" t="s">
        <v>18594</v>
      </c>
      <c r="F1102" s="58" t="s">
        <v>18659</v>
      </c>
      <c r="G1102" s="93" t="s">
        <v>19672</v>
      </c>
      <c r="H1102" s="93" t="s">
        <v>18599</v>
      </c>
      <c r="I1102" s="93" t="s">
        <v>1683</v>
      </c>
      <c r="J1102" s="93" t="s">
        <v>18661</v>
      </c>
      <c r="K1102" s="93" t="s">
        <v>31</v>
      </c>
      <c r="L1102" s="108">
        <v>3</v>
      </c>
      <c r="M1102" s="58">
        <f t="shared" si="47"/>
        <v>390</v>
      </c>
      <c r="N1102" s="27"/>
      <c r="O1102" s="24" t="s">
        <v>32</v>
      </c>
    </row>
    <row r="1103" s="1" customFormat="1" customHeight="1" spans="1:15">
      <c r="A1103" s="58">
        <v>1098</v>
      </c>
      <c r="B1103" s="58" t="s">
        <v>23</v>
      </c>
      <c r="C1103" s="58" t="s">
        <v>24</v>
      </c>
      <c r="D1103" s="58" t="s">
        <v>25</v>
      </c>
      <c r="E1103" s="58" t="s">
        <v>18594</v>
      </c>
      <c r="F1103" s="93" t="s">
        <v>19471</v>
      </c>
      <c r="G1103" s="93" t="s">
        <v>19673</v>
      </c>
      <c r="H1103" s="93" t="s">
        <v>194</v>
      </c>
      <c r="I1103" s="93" t="s">
        <v>3164</v>
      </c>
      <c r="J1103" s="93" t="s">
        <v>19473</v>
      </c>
      <c r="K1103" s="93" t="s">
        <v>31</v>
      </c>
      <c r="L1103" s="108">
        <v>2</v>
      </c>
      <c r="M1103" s="58">
        <f t="shared" si="47"/>
        <v>260</v>
      </c>
      <c r="N1103" s="27"/>
      <c r="O1103" s="24" t="s">
        <v>32</v>
      </c>
    </row>
    <row r="1104" s="1" customFormat="1" customHeight="1" spans="1:15">
      <c r="A1104" s="58">
        <v>1099</v>
      </c>
      <c r="B1104" s="58" t="s">
        <v>23</v>
      </c>
      <c r="C1104" s="58" t="s">
        <v>24</v>
      </c>
      <c r="D1104" s="58" t="s">
        <v>25</v>
      </c>
      <c r="E1104" s="58" t="s">
        <v>18594</v>
      </c>
      <c r="F1104" s="58" t="s">
        <v>18639</v>
      </c>
      <c r="G1104" s="93" t="s">
        <v>19674</v>
      </c>
      <c r="H1104" s="93" t="s">
        <v>194</v>
      </c>
      <c r="I1104" s="93" t="s">
        <v>3169</v>
      </c>
      <c r="J1104" s="93" t="s">
        <v>18641</v>
      </c>
      <c r="K1104" s="93" t="s">
        <v>31</v>
      </c>
      <c r="L1104" s="108">
        <v>1</v>
      </c>
      <c r="M1104" s="58">
        <f t="shared" si="47"/>
        <v>130</v>
      </c>
      <c r="N1104" s="27"/>
      <c r="O1104" s="24" t="s">
        <v>32</v>
      </c>
    </row>
    <row r="1105" s="1" customFormat="1" customHeight="1" spans="1:15">
      <c r="A1105" s="58">
        <v>1100</v>
      </c>
      <c r="B1105" s="58" t="s">
        <v>23</v>
      </c>
      <c r="C1105" s="58" t="s">
        <v>24</v>
      </c>
      <c r="D1105" s="58" t="s">
        <v>25</v>
      </c>
      <c r="E1105" s="58" t="s">
        <v>18594</v>
      </c>
      <c r="F1105" s="93" t="s">
        <v>19471</v>
      </c>
      <c r="G1105" s="93" t="s">
        <v>19675</v>
      </c>
      <c r="H1105" s="93" t="s">
        <v>194</v>
      </c>
      <c r="I1105" s="93" t="s">
        <v>3158</v>
      </c>
      <c r="J1105" s="93" t="s">
        <v>19473</v>
      </c>
      <c r="K1105" s="93" t="s">
        <v>31</v>
      </c>
      <c r="L1105" s="108">
        <v>2</v>
      </c>
      <c r="M1105" s="58">
        <f t="shared" si="47"/>
        <v>260</v>
      </c>
      <c r="N1105" s="27"/>
      <c r="O1105" s="24" t="s">
        <v>32</v>
      </c>
    </row>
    <row r="1106" s="1" customFormat="1" customHeight="1" spans="1:15">
      <c r="A1106" s="58">
        <v>1101</v>
      </c>
      <c r="B1106" s="58" t="s">
        <v>23</v>
      </c>
      <c r="C1106" s="58" t="s">
        <v>24</v>
      </c>
      <c r="D1106" s="58" t="s">
        <v>25</v>
      </c>
      <c r="E1106" s="58" t="s">
        <v>18594</v>
      </c>
      <c r="F1106" s="93" t="s">
        <v>19471</v>
      </c>
      <c r="G1106" s="93" t="s">
        <v>19676</v>
      </c>
      <c r="H1106" s="93" t="s">
        <v>194</v>
      </c>
      <c r="I1106" s="93" t="s">
        <v>3252</v>
      </c>
      <c r="J1106" s="93" t="s">
        <v>19473</v>
      </c>
      <c r="K1106" s="93" t="s">
        <v>31</v>
      </c>
      <c r="L1106" s="108">
        <v>2</v>
      </c>
      <c r="M1106" s="58">
        <f t="shared" si="47"/>
        <v>260</v>
      </c>
      <c r="N1106" s="27"/>
      <c r="O1106" s="24" t="s">
        <v>32</v>
      </c>
    </row>
    <row r="1107" s="1" customFormat="1" customHeight="1" spans="1:15">
      <c r="A1107" s="58">
        <v>1102</v>
      </c>
      <c r="B1107" s="58" t="s">
        <v>23</v>
      </c>
      <c r="C1107" s="58" t="s">
        <v>24</v>
      </c>
      <c r="D1107" s="58" t="s">
        <v>25</v>
      </c>
      <c r="E1107" s="58" t="s">
        <v>18594</v>
      </c>
      <c r="F1107" s="93" t="s">
        <v>19471</v>
      </c>
      <c r="G1107" s="93" t="s">
        <v>19677</v>
      </c>
      <c r="H1107" s="93" t="s">
        <v>194</v>
      </c>
      <c r="I1107" s="93" t="s">
        <v>2203</v>
      </c>
      <c r="J1107" s="93" t="s">
        <v>19473</v>
      </c>
      <c r="K1107" s="93" t="s">
        <v>31</v>
      </c>
      <c r="L1107" s="108">
        <v>2</v>
      </c>
      <c r="M1107" s="58">
        <f t="shared" si="47"/>
        <v>260</v>
      </c>
      <c r="N1107" s="27"/>
      <c r="O1107" s="24" t="s">
        <v>32</v>
      </c>
    </row>
    <row r="1108" s="1" customFormat="1" customHeight="1" spans="1:15">
      <c r="A1108" s="58">
        <v>1103</v>
      </c>
      <c r="B1108" s="58" t="s">
        <v>23</v>
      </c>
      <c r="C1108" s="58" t="s">
        <v>24</v>
      </c>
      <c r="D1108" s="58" t="s">
        <v>25</v>
      </c>
      <c r="E1108" s="58" t="s">
        <v>18594</v>
      </c>
      <c r="F1108" s="93" t="s">
        <v>19471</v>
      </c>
      <c r="G1108" s="93" t="s">
        <v>19678</v>
      </c>
      <c r="H1108" s="93" t="s">
        <v>220</v>
      </c>
      <c r="I1108" s="93" t="s">
        <v>2203</v>
      </c>
      <c r="J1108" s="93" t="s">
        <v>19473</v>
      </c>
      <c r="K1108" s="93" t="s">
        <v>31</v>
      </c>
      <c r="L1108" s="108">
        <v>4</v>
      </c>
      <c r="M1108" s="58">
        <f t="shared" si="47"/>
        <v>520</v>
      </c>
      <c r="N1108" s="27"/>
      <c r="O1108" s="24" t="s">
        <v>32</v>
      </c>
    </row>
    <row r="1109" s="1" customFormat="1" customHeight="1" spans="1:15">
      <c r="A1109" s="58">
        <v>1104</v>
      </c>
      <c r="B1109" s="58" t="s">
        <v>23</v>
      </c>
      <c r="C1109" s="58" t="s">
        <v>24</v>
      </c>
      <c r="D1109" s="58" t="s">
        <v>25</v>
      </c>
      <c r="E1109" s="58" t="s">
        <v>18594</v>
      </c>
      <c r="F1109" s="58" t="s">
        <v>18639</v>
      </c>
      <c r="G1109" s="93" t="s">
        <v>19679</v>
      </c>
      <c r="H1109" s="93" t="s">
        <v>194</v>
      </c>
      <c r="I1109" s="93" t="s">
        <v>2203</v>
      </c>
      <c r="J1109" s="93" t="s">
        <v>18641</v>
      </c>
      <c r="K1109" s="93" t="s">
        <v>31</v>
      </c>
      <c r="L1109" s="108">
        <v>3</v>
      </c>
      <c r="M1109" s="58">
        <f t="shared" si="47"/>
        <v>390</v>
      </c>
      <c r="N1109" s="27"/>
      <c r="O1109" s="24" t="s">
        <v>32</v>
      </c>
    </row>
    <row r="1110" s="1" customFormat="1" customHeight="1" spans="1:15">
      <c r="A1110" s="58">
        <v>1105</v>
      </c>
      <c r="B1110" s="58" t="s">
        <v>23</v>
      </c>
      <c r="C1110" s="58" t="s">
        <v>24</v>
      </c>
      <c r="D1110" s="58" t="s">
        <v>25</v>
      </c>
      <c r="E1110" s="58" t="s">
        <v>18594</v>
      </c>
      <c r="F1110" s="58" t="s">
        <v>18659</v>
      </c>
      <c r="G1110" s="93" t="s">
        <v>19680</v>
      </c>
      <c r="H1110" s="93" t="s">
        <v>194</v>
      </c>
      <c r="I1110" s="93" t="s">
        <v>2203</v>
      </c>
      <c r="J1110" s="93" t="s">
        <v>18661</v>
      </c>
      <c r="K1110" s="93" t="s">
        <v>31</v>
      </c>
      <c r="L1110" s="108">
        <v>4</v>
      </c>
      <c r="M1110" s="58">
        <f t="shared" si="47"/>
        <v>520</v>
      </c>
      <c r="N1110" s="27"/>
      <c r="O1110" s="24" t="s">
        <v>32</v>
      </c>
    </row>
    <row r="1111" s="1" customFormat="1" customHeight="1" spans="1:15">
      <c r="A1111" s="58">
        <v>1106</v>
      </c>
      <c r="B1111" s="58" t="s">
        <v>23</v>
      </c>
      <c r="C1111" s="58" t="s">
        <v>24</v>
      </c>
      <c r="D1111" s="58" t="s">
        <v>25</v>
      </c>
      <c r="E1111" s="58" t="s">
        <v>18594</v>
      </c>
      <c r="F1111" s="58" t="s">
        <v>18659</v>
      </c>
      <c r="G1111" s="93" t="s">
        <v>19681</v>
      </c>
      <c r="H1111" s="93" t="s">
        <v>194</v>
      </c>
      <c r="I1111" s="93" t="s">
        <v>2203</v>
      </c>
      <c r="J1111" s="93" t="s">
        <v>18661</v>
      </c>
      <c r="K1111" s="93" t="s">
        <v>31</v>
      </c>
      <c r="L1111" s="108">
        <v>4</v>
      </c>
      <c r="M1111" s="58">
        <f t="shared" si="47"/>
        <v>520</v>
      </c>
      <c r="N1111" s="27"/>
      <c r="O1111" s="24" t="s">
        <v>32</v>
      </c>
    </row>
    <row r="1112" s="1" customFormat="1" customHeight="1" spans="1:15">
      <c r="A1112" s="58">
        <v>1107</v>
      </c>
      <c r="B1112" s="58" t="s">
        <v>23</v>
      </c>
      <c r="C1112" s="58" t="s">
        <v>24</v>
      </c>
      <c r="D1112" s="58" t="s">
        <v>25</v>
      </c>
      <c r="E1112" s="58" t="s">
        <v>18594</v>
      </c>
      <c r="F1112" s="58" t="s">
        <v>18659</v>
      </c>
      <c r="G1112" s="93" t="s">
        <v>19682</v>
      </c>
      <c r="H1112" s="93" t="s">
        <v>194</v>
      </c>
      <c r="I1112" s="93" t="s">
        <v>2605</v>
      </c>
      <c r="J1112" s="93" t="s">
        <v>18661</v>
      </c>
      <c r="K1112" s="93" t="s">
        <v>31</v>
      </c>
      <c r="L1112" s="108">
        <v>2</v>
      </c>
      <c r="M1112" s="58">
        <f t="shared" si="47"/>
        <v>260</v>
      </c>
      <c r="N1112" s="27"/>
      <c r="O1112" s="24" t="s">
        <v>32</v>
      </c>
    </row>
    <row r="1113" s="1" customFormat="1" customHeight="1" spans="1:15">
      <c r="A1113" s="58">
        <v>1108</v>
      </c>
      <c r="B1113" s="58" t="s">
        <v>23</v>
      </c>
      <c r="C1113" s="58" t="s">
        <v>24</v>
      </c>
      <c r="D1113" s="58" t="s">
        <v>25</v>
      </c>
      <c r="E1113" s="58" t="s">
        <v>18594</v>
      </c>
      <c r="F1113" s="93" t="s">
        <v>19471</v>
      </c>
      <c r="G1113" s="93" t="s">
        <v>19683</v>
      </c>
      <c r="H1113" s="93" t="s">
        <v>194</v>
      </c>
      <c r="I1113" s="93" t="s">
        <v>1683</v>
      </c>
      <c r="J1113" s="93" t="s">
        <v>19473</v>
      </c>
      <c r="K1113" s="93" t="s">
        <v>31</v>
      </c>
      <c r="L1113" s="108">
        <v>2</v>
      </c>
      <c r="M1113" s="58">
        <f t="shared" si="47"/>
        <v>260</v>
      </c>
      <c r="N1113" s="27"/>
      <c r="O1113" s="24" t="s">
        <v>32</v>
      </c>
    </row>
    <row r="1114" s="1" customFormat="1" customHeight="1" spans="1:15">
      <c r="A1114" s="58">
        <v>1109</v>
      </c>
      <c r="B1114" s="58" t="s">
        <v>23</v>
      </c>
      <c r="C1114" s="58" t="s">
        <v>24</v>
      </c>
      <c r="D1114" s="58" t="s">
        <v>25</v>
      </c>
      <c r="E1114" s="58" t="s">
        <v>18594</v>
      </c>
      <c r="F1114" s="58" t="s">
        <v>18659</v>
      </c>
      <c r="G1114" s="93" t="s">
        <v>19684</v>
      </c>
      <c r="H1114" s="93" t="s">
        <v>194</v>
      </c>
      <c r="I1114" s="93" t="s">
        <v>3169</v>
      </c>
      <c r="J1114" s="93" t="s">
        <v>18661</v>
      </c>
      <c r="K1114" s="93" t="s">
        <v>31</v>
      </c>
      <c r="L1114" s="108">
        <v>5</v>
      </c>
      <c r="M1114" s="58">
        <f t="shared" si="47"/>
        <v>650</v>
      </c>
      <c r="N1114" s="27"/>
      <c r="O1114" s="24" t="s">
        <v>32</v>
      </c>
    </row>
    <row r="1115" s="1" customFormat="1" customHeight="1" spans="1:15">
      <c r="A1115" s="58">
        <v>1110</v>
      </c>
      <c r="B1115" s="58" t="s">
        <v>23</v>
      </c>
      <c r="C1115" s="58" t="s">
        <v>24</v>
      </c>
      <c r="D1115" s="58" t="s">
        <v>25</v>
      </c>
      <c r="E1115" s="58" t="s">
        <v>18594</v>
      </c>
      <c r="F1115" s="93" t="s">
        <v>19471</v>
      </c>
      <c r="G1115" s="93" t="s">
        <v>19685</v>
      </c>
      <c r="H1115" s="93" t="s">
        <v>194</v>
      </c>
      <c r="I1115" s="93" t="s">
        <v>1683</v>
      </c>
      <c r="J1115" s="93" t="s">
        <v>19473</v>
      </c>
      <c r="K1115" s="93" t="s">
        <v>31</v>
      </c>
      <c r="L1115" s="108">
        <v>2</v>
      </c>
      <c r="M1115" s="58">
        <f t="shared" si="47"/>
        <v>260</v>
      </c>
      <c r="N1115" s="27"/>
      <c r="O1115" s="24" t="s">
        <v>32</v>
      </c>
    </row>
    <row r="1116" s="1" customFormat="1" customHeight="1" spans="1:15">
      <c r="A1116" s="58">
        <v>1111</v>
      </c>
      <c r="B1116" s="58" t="s">
        <v>23</v>
      </c>
      <c r="C1116" s="58" t="s">
        <v>24</v>
      </c>
      <c r="D1116" s="58" t="s">
        <v>25</v>
      </c>
      <c r="E1116" s="58" t="s">
        <v>18594</v>
      </c>
      <c r="F1116" s="58" t="s">
        <v>18659</v>
      </c>
      <c r="G1116" s="93" t="s">
        <v>19686</v>
      </c>
      <c r="H1116" s="93" t="s">
        <v>194</v>
      </c>
      <c r="I1116" s="93" t="s">
        <v>2203</v>
      </c>
      <c r="J1116" s="93" t="s">
        <v>18661</v>
      </c>
      <c r="K1116" s="93" t="s">
        <v>31</v>
      </c>
      <c r="L1116" s="108">
        <v>4</v>
      </c>
      <c r="M1116" s="58">
        <f t="shared" si="47"/>
        <v>520</v>
      </c>
      <c r="N1116" s="27"/>
      <c r="O1116" s="24" t="s">
        <v>32</v>
      </c>
    </row>
    <row r="1117" s="1" customFormat="1" customHeight="1" spans="1:15">
      <c r="A1117" s="58">
        <v>1112</v>
      </c>
      <c r="B1117" s="58" t="s">
        <v>23</v>
      </c>
      <c r="C1117" s="58" t="s">
        <v>24</v>
      </c>
      <c r="D1117" s="58" t="s">
        <v>25</v>
      </c>
      <c r="E1117" s="58" t="s">
        <v>18594</v>
      </c>
      <c r="F1117" s="58" t="s">
        <v>18659</v>
      </c>
      <c r="G1117" s="93" t="s">
        <v>19687</v>
      </c>
      <c r="H1117" s="93" t="s">
        <v>194</v>
      </c>
      <c r="I1117" s="93" t="s">
        <v>2203</v>
      </c>
      <c r="J1117" s="93" t="s">
        <v>18661</v>
      </c>
      <c r="K1117" s="93" t="s">
        <v>31</v>
      </c>
      <c r="L1117" s="108">
        <v>4</v>
      </c>
      <c r="M1117" s="58">
        <f t="shared" si="47"/>
        <v>520</v>
      </c>
      <c r="N1117" s="27"/>
      <c r="O1117" s="24" t="s">
        <v>32</v>
      </c>
    </row>
    <row r="1118" s="1" customFormat="1" customHeight="1" spans="1:15">
      <c r="A1118" s="58">
        <v>1113</v>
      </c>
      <c r="B1118" s="58" t="s">
        <v>23</v>
      </c>
      <c r="C1118" s="58" t="s">
        <v>24</v>
      </c>
      <c r="D1118" s="58" t="s">
        <v>25</v>
      </c>
      <c r="E1118" s="58" t="s">
        <v>18594</v>
      </c>
      <c r="F1118" s="58" t="s">
        <v>18659</v>
      </c>
      <c r="G1118" s="108" t="s">
        <v>19688</v>
      </c>
      <c r="H1118" s="93" t="s">
        <v>194</v>
      </c>
      <c r="I1118" s="93" t="s">
        <v>1683</v>
      </c>
      <c r="J1118" s="93" t="s">
        <v>18661</v>
      </c>
      <c r="K1118" s="93" t="s">
        <v>31</v>
      </c>
      <c r="L1118" s="108">
        <v>3</v>
      </c>
      <c r="M1118" s="58">
        <f t="shared" si="47"/>
        <v>390</v>
      </c>
      <c r="N1118" s="104"/>
      <c r="O1118" s="24" t="s">
        <v>32</v>
      </c>
    </row>
    <row r="1119" s="1" customFormat="1" customHeight="1" spans="1:15">
      <c r="A1119" s="58">
        <v>1114</v>
      </c>
      <c r="B1119" s="58" t="s">
        <v>23</v>
      </c>
      <c r="C1119" s="58" t="s">
        <v>24</v>
      </c>
      <c r="D1119" s="58" t="s">
        <v>25</v>
      </c>
      <c r="E1119" s="58" t="s">
        <v>18594</v>
      </c>
      <c r="F1119" s="58" t="s">
        <v>18659</v>
      </c>
      <c r="G1119" s="93" t="s">
        <v>19689</v>
      </c>
      <c r="H1119" s="93" t="s">
        <v>18599</v>
      </c>
      <c r="I1119" s="93" t="s">
        <v>2557</v>
      </c>
      <c r="J1119" s="93" t="s">
        <v>18661</v>
      </c>
      <c r="K1119" s="93" t="s">
        <v>31</v>
      </c>
      <c r="L1119" s="108">
        <v>1</v>
      </c>
      <c r="M1119" s="58">
        <f t="shared" si="47"/>
        <v>130</v>
      </c>
      <c r="N1119" s="27"/>
      <c r="O1119" s="24" t="s">
        <v>32</v>
      </c>
    </row>
    <row r="1120" s="1" customFormat="1" customHeight="1" spans="1:15">
      <c r="A1120" s="58">
        <v>1115</v>
      </c>
      <c r="B1120" s="58" t="s">
        <v>23</v>
      </c>
      <c r="C1120" s="58" t="s">
        <v>24</v>
      </c>
      <c r="D1120" s="58" t="s">
        <v>25</v>
      </c>
      <c r="E1120" s="58" t="s">
        <v>18594</v>
      </c>
      <c r="F1120" s="58" t="s">
        <v>18659</v>
      </c>
      <c r="G1120" s="93" t="s">
        <v>19690</v>
      </c>
      <c r="H1120" s="93" t="s">
        <v>194</v>
      </c>
      <c r="I1120" s="93" t="s">
        <v>3169</v>
      </c>
      <c r="J1120" s="93" t="s">
        <v>18661</v>
      </c>
      <c r="K1120" s="93" t="s">
        <v>31</v>
      </c>
      <c r="L1120" s="108">
        <v>5</v>
      </c>
      <c r="M1120" s="58">
        <f t="shared" si="47"/>
        <v>650</v>
      </c>
      <c r="N1120" s="27"/>
      <c r="O1120" s="24" t="s">
        <v>32</v>
      </c>
    </row>
    <row r="1121" s="1" customFormat="1" customHeight="1" spans="1:15">
      <c r="A1121" s="58">
        <v>1116</v>
      </c>
      <c r="B1121" s="58" t="s">
        <v>23</v>
      </c>
      <c r="C1121" s="58" t="s">
        <v>24</v>
      </c>
      <c r="D1121" s="58" t="s">
        <v>25</v>
      </c>
      <c r="E1121" s="58" t="s">
        <v>18594</v>
      </c>
      <c r="F1121" s="58" t="s">
        <v>18659</v>
      </c>
      <c r="G1121" s="93" t="s">
        <v>19691</v>
      </c>
      <c r="H1121" s="93" t="s">
        <v>194</v>
      </c>
      <c r="I1121" s="93" t="s">
        <v>2203</v>
      </c>
      <c r="J1121" s="93" t="s">
        <v>18661</v>
      </c>
      <c r="K1121" s="93" t="s">
        <v>31</v>
      </c>
      <c r="L1121" s="108">
        <v>4</v>
      </c>
      <c r="M1121" s="58">
        <f t="shared" si="47"/>
        <v>520</v>
      </c>
      <c r="N1121" s="27"/>
      <c r="O1121" s="24" t="s">
        <v>32</v>
      </c>
    </row>
    <row r="1122" s="1" customFormat="1" customHeight="1" spans="1:15">
      <c r="A1122" s="58">
        <v>1117</v>
      </c>
      <c r="B1122" s="58" t="s">
        <v>23</v>
      </c>
      <c r="C1122" s="58" t="s">
        <v>24</v>
      </c>
      <c r="D1122" s="58" t="s">
        <v>25</v>
      </c>
      <c r="E1122" s="58" t="s">
        <v>18594</v>
      </c>
      <c r="F1122" s="93" t="s">
        <v>19471</v>
      </c>
      <c r="G1122" s="93" t="s">
        <v>19692</v>
      </c>
      <c r="H1122" s="93" t="s">
        <v>194</v>
      </c>
      <c r="I1122" s="93" t="s">
        <v>2557</v>
      </c>
      <c r="J1122" s="93" t="s">
        <v>19473</v>
      </c>
      <c r="K1122" s="93" t="s">
        <v>31</v>
      </c>
      <c r="L1122" s="108">
        <v>1</v>
      </c>
      <c r="M1122" s="58">
        <f t="shared" si="47"/>
        <v>130</v>
      </c>
      <c r="N1122" s="27"/>
      <c r="O1122" s="24" t="s">
        <v>32</v>
      </c>
    </row>
    <row r="1123" s="1" customFormat="1" customHeight="1" spans="1:15">
      <c r="A1123" s="58">
        <v>1118</v>
      </c>
      <c r="B1123" s="58" t="s">
        <v>23</v>
      </c>
      <c r="C1123" s="58" t="s">
        <v>24</v>
      </c>
      <c r="D1123" s="58" t="s">
        <v>25</v>
      </c>
      <c r="E1123" s="58" t="s">
        <v>18594</v>
      </c>
      <c r="F1123" s="58" t="s">
        <v>18659</v>
      </c>
      <c r="G1123" s="93" t="s">
        <v>19693</v>
      </c>
      <c r="H1123" s="93" t="s">
        <v>194</v>
      </c>
      <c r="I1123" s="93" t="s">
        <v>2203</v>
      </c>
      <c r="J1123" s="93" t="s">
        <v>18661</v>
      </c>
      <c r="K1123" s="93" t="s">
        <v>31</v>
      </c>
      <c r="L1123" s="108">
        <v>4</v>
      </c>
      <c r="M1123" s="58">
        <f t="shared" si="47"/>
        <v>520</v>
      </c>
      <c r="N1123" s="27"/>
      <c r="O1123" s="24" t="s">
        <v>32</v>
      </c>
    </row>
    <row r="1124" s="1" customFormat="1" customHeight="1" spans="1:15">
      <c r="A1124" s="58">
        <v>1119</v>
      </c>
      <c r="B1124" s="58" t="s">
        <v>23</v>
      </c>
      <c r="C1124" s="58" t="s">
        <v>24</v>
      </c>
      <c r="D1124" s="58" t="s">
        <v>25</v>
      </c>
      <c r="E1124" s="58" t="s">
        <v>18594</v>
      </c>
      <c r="F1124" s="93" t="s">
        <v>19471</v>
      </c>
      <c r="G1124" s="93" t="s">
        <v>19694</v>
      </c>
      <c r="H1124" s="93" t="s">
        <v>220</v>
      </c>
      <c r="I1124" s="93" t="s">
        <v>2203</v>
      </c>
      <c r="J1124" s="93" t="s">
        <v>19473</v>
      </c>
      <c r="K1124" s="93" t="s">
        <v>31</v>
      </c>
      <c r="L1124" s="108">
        <v>4</v>
      </c>
      <c r="M1124" s="58">
        <f t="shared" si="47"/>
        <v>520</v>
      </c>
      <c r="N1124" s="27"/>
      <c r="O1124" s="24" t="s">
        <v>32</v>
      </c>
    </row>
    <row r="1125" s="1" customFormat="1" customHeight="1" spans="1:15">
      <c r="A1125" s="58">
        <v>1120</v>
      </c>
      <c r="B1125" s="58" t="s">
        <v>23</v>
      </c>
      <c r="C1125" s="58" t="s">
        <v>24</v>
      </c>
      <c r="D1125" s="58" t="s">
        <v>25</v>
      </c>
      <c r="E1125" s="58" t="s">
        <v>18594</v>
      </c>
      <c r="F1125" s="93" t="s">
        <v>19471</v>
      </c>
      <c r="G1125" s="93" t="s">
        <v>19518</v>
      </c>
      <c r="H1125" s="93" t="s">
        <v>194</v>
      </c>
      <c r="I1125" s="93" t="s">
        <v>2203</v>
      </c>
      <c r="J1125" s="93" t="s">
        <v>19473</v>
      </c>
      <c r="K1125" s="93" t="s">
        <v>31</v>
      </c>
      <c r="L1125" s="108">
        <v>2</v>
      </c>
      <c r="M1125" s="58">
        <f t="shared" si="47"/>
        <v>260</v>
      </c>
      <c r="N1125" s="27"/>
      <c r="O1125" s="24" t="s">
        <v>32</v>
      </c>
    </row>
    <row r="1126" s="1" customFormat="1" customHeight="1" spans="1:15">
      <c r="A1126" s="58">
        <v>1121</v>
      </c>
      <c r="B1126" s="58" t="s">
        <v>23</v>
      </c>
      <c r="C1126" s="58" t="s">
        <v>24</v>
      </c>
      <c r="D1126" s="58" t="s">
        <v>25</v>
      </c>
      <c r="E1126" s="58" t="s">
        <v>18594</v>
      </c>
      <c r="F1126" s="93" t="s">
        <v>19471</v>
      </c>
      <c r="G1126" s="93" t="s">
        <v>19695</v>
      </c>
      <c r="H1126" s="93" t="s">
        <v>220</v>
      </c>
      <c r="I1126" s="93" t="s">
        <v>2605</v>
      </c>
      <c r="J1126" s="93" t="s">
        <v>19473</v>
      </c>
      <c r="K1126" s="93" t="s">
        <v>31</v>
      </c>
      <c r="L1126" s="108">
        <v>2</v>
      </c>
      <c r="M1126" s="58">
        <f t="shared" si="47"/>
        <v>260</v>
      </c>
      <c r="N1126" s="27"/>
      <c r="O1126" s="24" t="s">
        <v>32</v>
      </c>
    </row>
    <row r="1127" s="1" customFormat="1" customHeight="1" spans="1:15">
      <c r="A1127" s="58">
        <v>1122</v>
      </c>
      <c r="B1127" s="58" t="s">
        <v>23</v>
      </c>
      <c r="C1127" s="58" t="s">
        <v>24</v>
      </c>
      <c r="D1127" s="58" t="s">
        <v>25</v>
      </c>
      <c r="E1127" s="58" t="s">
        <v>18594</v>
      </c>
      <c r="F1127" s="93" t="s">
        <v>19471</v>
      </c>
      <c r="G1127" s="93" t="s">
        <v>19696</v>
      </c>
      <c r="H1127" s="93" t="s">
        <v>51</v>
      </c>
      <c r="I1127" s="93" t="s">
        <v>1683</v>
      </c>
      <c r="J1127" s="93" t="s">
        <v>19473</v>
      </c>
      <c r="K1127" s="93" t="s">
        <v>31</v>
      </c>
      <c r="L1127" s="108">
        <v>3</v>
      </c>
      <c r="M1127" s="58">
        <f>L1127*312</f>
        <v>936</v>
      </c>
      <c r="N1127" s="27"/>
      <c r="O1127" s="24" t="s">
        <v>32</v>
      </c>
    </row>
    <row r="1128" s="1" customFormat="1" customHeight="1" spans="1:15">
      <c r="A1128" s="58">
        <v>1123</v>
      </c>
      <c r="B1128" s="58" t="s">
        <v>23</v>
      </c>
      <c r="C1128" s="58" t="s">
        <v>24</v>
      </c>
      <c r="D1128" s="58" t="s">
        <v>25</v>
      </c>
      <c r="E1128" s="58" t="s">
        <v>18594</v>
      </c>
      <c r="F1128" s="93" t="s">
        <v>19471</v>
      </c>
      <c r="G1128" s="93" t="s">
        <v>19697</v>
      </c>
      <c r="H1128" s="93" t="s">
        <v>194</v>
      </c>
      <c r="I1128" s="93" t="s">
        <v>2557</v>
      </c>
      <c r="J1128" s="93" t="s">
        <v>19473</v>
      </c>
      <c r="K1128" s="93" t="s">
        <v>31</v>
      </c>
      <c r="L1128" s="108">
        <v>1</v>
      </c>
      <c r="M1128" s="58">
        <f t="shared" ref="M1128:M1139" si="48">L1128*130</f>
        <v>130</v>
      </c>
      <c r="N1128" s="27"/>
      <c r="O1128" s="24" t="s">
        <v>32</v>
      </c>
    </row>
    <row r="1129" s="1" customFormat="1" customHeight="1" spans="1:15">
      <c r="A1129" s="58">
        <v>1124</v>
      </c>
      <c r="B1129" s="58" t="s">
        <v>23</v>
      </c>
      <c r="C1129" s="58" t="s">
        <v>24</v>
      </c>
      <c r="D1129" s="58" t="s">
        <v>25</v>
      </c>
      <c r="E1129" s="58" t="s">
        <v>18594</v>
      </c>
      <c r="F1129" s="58" t="s">
        <v>18659</v>
      </c>
      <c r="G1129" s="93" t="s">
        <v>19698</v>
      </c>
      <c r="H1129" s="93" t="s">
        <v>194</v>
      </c>
      <c r="I1129" s="93" t="s">
        <v>1683</v>
      </c>
      <c r="J1129" s="93" t="s">
        <v>18661</v>
      </c>
      <c r="K1129" s="93" t="s">
        <v>31</v>
      </c>
      <c r="L1129" s="108">
        <v>3</v>
      </c>
      <c r="M1129" s="58">
        <f t="shared" si="48"/>
        <v>390</v>
      </c>
      <c r="N1129" s="27"/>
      <c r="O1129" s="24" t="s">
        <v>32</v>
      </c>
    </row>
    <row r="1130" s="1" customFormat="1" customHeight="1" spans="1:15">
      <c r="A1130" s="58">
        <v>1125</v>
      </c>
      <c r="B1130" s="58" t="s">
        <v>23</v>
      </c>
      <c r="C1130" s="58" t="s">
        <v>24</v>
      </c>
      <c r="D1130" s="58" t="s">
        <v>25</v>
      </c>
      <c r="E1130" s="58" t="s">
        <v>18594</v>
      </c>
      <c r="F1130" s="93" t="s">
        <v>19471</v>
      </c>
      <c r="G1130" s="93" t="s">
        <v>19699</v>
      </c>
      <c r="H1130" s="93" t="s">
        <v>194</v>
      </c>
      <c r="I1130" s="93" t="s">
        <v>2203</v>
      </c>
      <c r="J1130" s="93" t="s">
        <v>19473</v>
      </c>
      <c r="K1130" s="93" t="s">
        <v>31</v>
      </c>
      <c r="L1130" s="108">
        <v>2</v>
      </c>
      <c r="M1130" s="58">
        <f t="shared" si="48"/>
        <v>260</v>
      </c>
      <c r="N1130" s="27"/>
      <c r="O1130" s="24" t="s">
        <v>32</v>
      </c>
    </row>
    <row r="1131" s="1" customFormat="1" customHeight="1" spans="1:15">
      <c r="A1131" s="58">
        <v>1126</v>
      </c>
      <c r="B1131" s="58" t="s">
        <v>23</v>
      </c>
      <c r="C1131" s="58" t="s">
        <v>24</v>
      </c>
      <c r="D1131" s="58" t="s">
        <v>25</v>
      </c>
      <c r="E1131" s="58" t="s">
        <v>18594</v>
      </c>
      <c r="F1131" s="93" t="s">
        <v>19471</v>
      </c>
      <c r="G1131" s="93" t="s">
        <v>19700</v>
      </c>
      <c r="H1131" s="93" t="s">
        <v>194</v>
      </c>
      <c r="I1131" s="93" t="s">
        <v>2203</v>
      </c>
      <c r="J1131" s="93" t="s">
        <v>19473</v>
      </c>
      <c r="K1131" s="93" t="s">
        <v>31</v>
      </c>
      <c r="L1131" s="108">
        <v>2</v>
      </c>
      <c r="M1131" s="58">
        <f t="shared" si="48"/>
        <v>260</v>
      </c>
      <c r="N1131" s="27"/>
      <c r="O1131" s="24" t="s">
        <v>32</v>
      </c>
    </row>
    <row r="1132" s="1" customFormat="1" customHeight="1" spans="1:15">
      <c r="A1132" s="58">
        <v>1127</v>
      </c>
      <c r="B1132" s="58" t="s">
        <v>23</v>
      </c>
      <c r="C1132" s="58" t="s">
        <v>24</v>
      </c>
      <c r="D1132" s="58" t="s">
        <v>25</v>
      </c>
      <c r="E1132" s="58" t="s">
        <v>18594</v>
      </c>
      <c r="F1132" s="93" t="s">
        <v>19471</v>
      </c>
      <c r="G1132" s="93" t="s">
        <v>19701</v>
      </c>
      <c r="H1132" s="93" t="s">
        <v>194</v>
      </c>
      <c r="I1132" s="93" t="s">
        <v>3169</v>
      </c>
      <c r="J1132" s="93" t="s">
        <v>19473</v>
      </c>
      <c r="K1132" s="93" t="s">
        <v>31</v>
      </c>
      <c r="L1132" s="108">
        <v>2</v>
      </c>
      <c r="M1132" s="58">
        <f t="shared" si="48"/>
        <v>260</v>
      </c>
      <c r="N1132" s="27"/>
      <c r="O1132" s="24" t="s">
        <v>32</v>
      </c>
    </row>
    <row r="1133" s="1" customFormat="1" customHeight="1" spans="1:15">
      <c r="A1133" s="58">
        <v>1128</v>
      </c>
      <c r="B1133" s="58" t="s">
        <v>23</v>
      </c>
      <c r="C1133" s="58" t="s">
        <v>24</v>
      </c>
      <c r="D1133" s="58" t="s">
        <v>25</v>
      </c>
      <c r="E1133" s="58" t="s">
        <v>18594</v>
      </c>
      <c r="F1133" s="93" t="s">
        <v>19471</v>
      </c>
      <c r="G1133" s="93" t="s">
        <v>19702</v>
      </c>
      <c r="H1133" s="93" t="s">
        <v>194</v>
      </c>
      <c r="I1133" s="93" t="s">
        <v>2203</v>
      </c>
      <c r="J1133" s="93" t="s">
        <v>19473</v>
      </c>
      <c r="K1133" s="93" t="s">
        <v>31</v>
      </c>
      <c r="L1133" s="108">
        <v>2</v>
      </c>
      <c r="M1133" s="58">
        <f t="shared" si="48"/>
        <v>260</v>
      </c>
      <c r="N1133" s="27"/>
      <c r="O1133" s="24" t="s">
        <v>32</v>
      </c>
    </row>
    <row r="1134" s="1" customFormat="1" customHeight="1" spans="1:15">
      <c r="A1134" s="58">
        <v>1129</v>
      </c>
      <c r="B1134" s="58" t="s">
        <v>23</v>
      </c>
      <c r="C1134" s="58" t="s">
        <v>24</v>
      </c>
      <c r="D1134" s="58" t="s">
        <v>25</v>
      </c>
      <c r="E1134" s="58" t="s">
        <v>18594</v>
      </c>
      <c r="F1134" s="93" t="s">
        <v>19471</v>
      </c>
      <c r="G1134" s="93" t="s">
        <v>19703</v>
      </c>
      <c r="H1134" s="93" t="s">
        <v>194</v>
      </c>
      <c r="I1134" s="93" t="s">
        <v>3169</v>
      </c>
      <c r="J1134" s="93" t="s">
        <v>19473</v>
      </c>
      <c r="K1134" s="93" t="s">
        <v>31</v>
      </c>
      <c r="L1134" s="108">
        <v>2</v>
      </c>
      <c r="M1134" s="58">
        <f t="shared" si="48"/>
        <v>260</v>
      </c>
      <c r="N1134" s="27"/>
      <c r="O1134" s="24" t="s">
        <v>32</v>
      </c>
    </row>
    <row r="1135" s="1" customFormat="1" customHeight="1" spans="1:15">
      <c r="A1135" s="58">
        <v>1130</v>
      </c>
      <c r="B1135" s="58" t="s">
        <v>23</v>
      </c>
      <c r="C1135" s="58" t="s">
        <v>24</v>
      </c>
      <c r="D1135" s="58" t="s">
        <v>25</v>
      </c>
      <c r="E1135" s="58" t="s">
        <v>18594</v>
      </c>
      <c r="F1135" s="93" t="s">
        <v>19471</v>
      </c>
      <c r="G1135" s="93" t="s">
        <v>19704</v>
      </c>
      <c r="H1135" s="93" t="s">
        <v>220</v>
      </c>
      <c r="I1135" s="93" t="s">
        <v>2203</v>
      </c>
      <c r="J1135" s="93" t="s">
        <v>19473</v>
      </c>
      <c r="K1135" s="93" t="s">
        <v>31</v>
      </c>
      <c r="L1135" s="108">
        <v>4</v>
      </c>
      <c r="M1135" s="58">
        <f t="shared" si="48"/>
        <v>520</v>
      </c>
      <c r="N1135" s="27"/>
      <c r="O1135" s="24" t="s">
        <v>32</v>
      </c>
    </row>
    <row r="1136" s="1" customFormat="1" customHeight="1" spans="1:15">
      <c r="A1136" s="58">
        <v>1131</v>
      </c>
      <c r="B1136" s="58" t="s">
        <v>23</v>
      </c>
      <c r="C1136" s="58" t="s">
        <v>24</v>
      </c>
      <c r="D1136" s="58" t="s">
        <v>25</v>
      </c>
      <c r="E1136" s="58" t="s">
        <v>18594</v>
      </c>
      <c r="F1136" s="93" t="s">
        <v>19471</v>
      </c>
      <c r="G1136" s="93" t="s">
        <v>19705</v>
      </c>
      <c r="H1136" s="93" t="s">
        <v>194</v>
      </c>
      <c r="I1136" s="93" t="s">
        <v>2203</v>
      </c>
      <c r="J1136" s="93" t="s">
        <v>19473</v>
      </c>
      <c r="K1136" s="93" t="s">
        <v>31</v>
      </c>
      <c r="L1136" s="108">
        <v>2</v>
      </c>
      <c r="M1136" s="58">
        <f t="shared" si="48"/>
        <v>260</v>
      </c>
      <c r="N1136" s="27"/>
      <c r="O1136" s="24" t="s">
        <v>32</v>
      </c>
    </row>
    <row r="1137" s="1" customFormat="1" customHeight="1" spans="1:15">
      <c r="A1137" s="58">
        <v>1132</v>
      </c>
      <c r="B1137" s="58" t="s">
        <v>23</v>
      </c>
      <c r="C1137" s="58" t="s">
        <v>24</v>
      </c>
      <c r="D1137" s="58" t="s">
        <v>25</v>
      </c>
      <c r="E1137" s="58" t="s">
        <v>18594</v>
      </c>
      <c r="F1137" s="58" t="s">
        <v>18639</v>
      </c>
      <c r="G1137" s="93" t="s">
        <v>19706</v>
      </c>
      <c r="H1137" s="93" t="s">
        <v>194</v>
      </c>
      <c r="I1137" s="93" t="s">
        <v>2203</v>
      </c>
      <c r="J1137" s="93" t="s">
        <v>18641</v>
      </c>
      <c r="K1137" s="93" t="s">
        <v>31</v>
      </c>
      <c r="L1137" s="108">
        <v>3</v>
      </c>
      <c r="M1137" s="58">
        <f t="shared" si="48"/>
        <v>390</v>
      </c>
      <c r="N1137" s="27"/>
      <c r="O1137" s="24" t="s">
        <v>32</v>
      </c>
    </row>
    <row r="1138" s="1" customFormat="1" customHeight="1" spans="1:15">
      <c r="A1138" s="58">
        <v>1133</v>
      </c>
      <c r="B1138" s="58" t="s">
        <v>23</v>
      </c>
      <c r="C1138" s="58" t="s">
        <v>24</v>
      </c>
      <c r="D1138" s="58" t="s">
        <v>25</v>
      </c>
      <c r="E1138" s="58" t="s">
        <v>18594</v>
      </c>
      <c r="F1138" s="58" t="s">
        <v>18890</v>
      </c>
      <c r="G1138" s="93" t="s">
        <v>19707</v>
      </c>
      <c r="H1138" s="93" t="s">
        <v>194</v>
      </c>
      <c r="I1138" s="93" t="s">
        <v>2203</v>
      </c>
      <c r="J1138" s="93" t="s">
        <v>18892</v>
      </c>
      <c r="K1138" s="93" t="s">
        <v>31</v>
      </c>
      <c r="L1138" s="108">
        <v>4</v>
      </c>
      <c r="M1138" s="58">
        <f t="shared" si="48"/>
        <v>520</v>
      </c>
      <c r="N1138" s="27"/>
      <c r="O1138" s="24" t="s">
        <v>32</v>
      </c>
    </row>
    <row r="1139" s="1" customFormat="1" customHeight="1" spans="1:15">
      <c r="A1139" s="58">
        <v>1134</v>
      </c>
      <c r="B1139" s="58" t="s">
        <v>23</v>
      </c>
      <c r="C1139" s="58" t="s">
        <v>24</v>
      </c>
      <c r="D1139" s="58" t="s">
        <v>25</v>
      </c>
      <c r="E1139" s="58" t="s">
        <v>18594</v>
      </c>
      <c r="F1139" s="93" t="s">
        <v>19471</v>
      </c>
      <c r="G1139" s="93" t="s">
        <v>19708</v>
      </c>
      <c r="H1139" s="93" t="s">
        <v>194</v>
      </c>
      <c r="I1139" s="93" t="s">
        <v>3158</v>
      </c>
      <c r="J1139" s="93" t="s">
        <v>19473</v>
      </c>
      <c r="K1139" s="93" t="s">
        <v>31</v>
      </c>
      <c r="L1139" s="108">
        <v>2</v>
      </c>
      <c r="M1139" s="58">
        <f t="shared" si="48"/>
        <v>260</v>
      </c>
      <c r="N1139" s="27"/>
      <c r="O1139" s="24" t="s">
        <v>32</v>
      </c>
    </row>
    <row r="1140" s="1" customFormat="1" customHeight="1" spans="1:15">
      <c r="A1140" s="58">
        <v>1135</v>
      </c>
      <c r="B1140" s="58" t="s">
        <v>23</v>
      </c>
      <c r="C1140" s="58" t="s">
        <v>24</v>
      </c>
      <c r="D1140" s="58" t="s">
        <v>25</v>
      </c>
      <c r="E1140" s="58" t="s">
        <v>18594</v>
      </c>
      <c r="F1140" s="93" t="s">
        <v>19471</v>
      </c>
      <c r="G1140" s="93" t="s">
        <v>19709</v>
      </c>
      <c r="H1140" s="93" t="s">
        <v>51</v>
      </c>
      <c r="I1140" s="93" t="s">
        <v>1683</v>
      </c>
      <c r="J1140" s="93" t="s">
        <v>19473</v>
      </c>
      <c r="K1140" s="93" t="s">
        <v>31</v>
      </c>
      <c r="L1140" s="108">
        <v>3</v>
      </c>
      <c r="M1140" s="58">
        <f>L1140*312</f>
        <v>936</v>
      </c>
      <c r="N1140" s="27"/>
      <c r="O1140" s="24" t="s">
        <v>32</v>
      </c>
    </row>
    <row r="1141" s="1" customFormat="1" customHeight="1" spans="1:15">
      <c r="A1141" s="58">
        <v>1136</v>
      </c>
      <c r="B1141" s="58" t="s">
        <v>23</v>
      </c>
      <c r="C1141" s="58" t="s">
        <v>24</v>
      </c>
      <c r="D1141" s="58" t="s">
        <v>25</v>
      </c>
      <c r="E1141" s="58" t="s">
        <v>18594</v>
      </c>
      <c r="F1141" s="58" t="s">
        <v>18890</v>
      </c>
      <c r="G1141" s="93" t="s">
        <v>19710</v>
      </c>
      <c r="H1141" s="93" t="s">
        <v>18599</v>
      </c>
      <c r="I1141" s="93" t="s">
        <v>1683</v>
      </c>
      <c r="J1141" s="93" t="s">
        <v>18892</v>
      </c>
      <c r="K1141" s="93" t="s">
        <v>31</v>
      </c>
      <c r="L1141" s="108">
        <v>3</v>
      </c>
      <c r="M1141" s="58">
        <f t="shared" ref="M1141:M1154" si="49">L1141*130</f>
        <v>390</v>
      </c>
      <c r="N1141" s="27"/>
      <c r="O1141" s="24" t="s">
        <v>32</v>
      </c>
    </row>
    <row r="1142" s="1" customFormat="1" customHeight="1" spans="1:15">
      <c r="A1142" s="58">
        <v>1137</v>
      </c>
      <c r="B1142" s="58" t="s">
        <v>23</v>
      </c>
      <c r="C1142" s="58" t="s">
        <v>24</v>
      </c>
      <c r="D1142" s="58" t="s">
        <v>25</v>
      </c>
      <c r="E1142" s="58" t="s">
        <v>18594</v>
      </c>
      <c r="F1142" s="58" t="s">
        <v>18890</v>
      </c>
      <c r="G1142" s="93" t="s">
        <v>19711</v>
      </c>
      <c r="H1142" s="93" t="s">
        <v>18599</v>
      </c>
      <c r="I1142" s="93" t="s">
        <v>2605</v>
      </c>
      <c r="J1142" s="93" t="s">
        <v>18892</v>
      </c>
      <c r="K1142" s="93" t="s">
        <v>31</v>
      </c>
      <c r="L1142" s="108">
        <v>2</v>
      </c>
      <c r="M1142" s="58">
        <f t="shared" si="49"/>
        <v>260</v>
      </c>
      <c r="N1142" s="27"/>
      <c r="O1142" s="24" t="s">
        <v>32</v>
      </c>
    </row>
    <row r="1143" s="1" customFormat="1" customHeight="1" spans="1:15">
      <c r="A1143" s="58">
        <v>1138</v>
      </c>
      <c r="B1143" s="58" t="s">
        <v>23</v>
      </c>
      <c r="C1143" s="58" t="s">
        <v>24</v>
      </c>
      <c r="D1143" s="58" t="s">
        <v>25</v>
      </c>
      <c r="E1143" s="58" t="s">
        <v>18594</v>
      </c>
      <c r="F1143" s="58" t="s">
        <v>18639</v>
      </c>
      <c r="G1143" s="93" t="s">
        <v>19712</v>
      </c>
      <c r="H1143" s="93" t="s">
        <v>194</v>
      </c>
      <c r="I1143" s="93" t="s">
        <v>3169</v>
      </c>
      <c r="J1143" s="93" t="s">
        <v>18641</v>
      </c>
      <c r="K1143" s="93" t="s">
        <v>31</v>
      </c>
      <c r="L1143" s="108">
        <v>5</v>
      </c>
      <c r="M1143" s="58">
        <f t="shared" si="49"/>
        <v>650</v>
      </c>
      <c r="N1143" s="27"/>
      <c r="O1143" s="24" t="s">
        <v>32</v>
      </c>
    </row>
    <row r="1144" s="1" customFormat="1" customHeight="1" spans="1:15">
      <c r="A1144" s="58">
        <v>1139</v>
      </c>
      <c r="B1144" s="58" t="s">
        <v>23</v>
      </c>
      <c r="C1144" s="58" t="s">
        <v>24</v>
      </c>
      <c r="D1144" s="58" t="s">
        <v>25</v>
      </c>
      <c r="E1144" s="58" t="s">
        <v>18594</v>
      </c>
      <c r="F1144" s="58" t="s">
        <v>18890</v>
      </c>
      <c r="G1144" s="93" t="s">
        <v>19713</v>
      </c>
      <c r="H1144" s="93" t="s">
        <v>194</v>
      </c>
      <c r="I1144" s="93" t="s">
        <v>2203</v>
      </c>
      <c r="J1144" s="93" t="s">
        <v>18892</v>
      </c>
      <c r="K1144" s="93" t="s">
        <v>31</v>
      </c>
      <c r="L1144" s="108">
        <v>4</v>
      </c>
      <c r="M1144" s="58">
        <f t="shared" si="49"/>
        <v>520</v>
      </c>
      <c r="N1144" s="27"/>
      <c r="O1144" s="24" t="s">
        <v>32</v>
      </c>
    </row>
    <row r="1145" s="1" customFormat="1" customHeight="1" spans="1:15">
      <c r="A1145" s="58">
        <v>1140</v>
      </c>
      <c r="B1145" s="58" t="s">
        <v>23</v>
      </c>
      <c r="C1145" s="58" t="s">
        <v>24</v>
      </c>
      <c r="D1145" s="58" t="s">
        <v>25</v>
      </c>
      <c r="E1145" s="58" t="s">
        <v>18594</v>
      </c>
      <c r="F1145" s="58" t="s">
        <v>18639</v>
      </c>
      <c r="G1145" s="93" t="s">
        <v>19714</v>
      </c>
      <c r="H1145" s="93" t="s">
        <v>194</v>
      </c>
      <c r="I1145" s="93" t="s">
        <v>3164</v>
      </c>
      <c r="J1145" s="93" t="s">
        <v>18641</v>
      </c>
      <c r="K1145" s="93" t="s">
        <v>31</v>
      </c>
      <c r="L1145" s="108">
        <v>4</v>
      </c>
      <c r="M1145" s="58">
        <f t="shared" si="49"/>
        <v>520</v>
      </c>
      <c r="N1145" s="27"/>
      <c r="O1145" s="24" t="s">
        <v>32</v>
      </c>
    </row>
    <row r="1146" s="1" customFormat="1" customHeight="1" spans="1:15">
      <c r="A1146" s="58">
        <v>1141</v>
      </c>
      <c r="B1146" s="58" t="s">
        <v>23</v>
      </c>
      <c r="C1146" s="58" t="s">
        <v>24</v>
      </c>
      <c r="D1146" s="58" t="s">
        <v>25</v>
      </c>
      <c r="E1146" s="58" t="s">
        <v>18594</v>
      </c>
      <c r="F1146" s="93" t="s">
        <v>19471</v>
      </c>
      <c r="G1146" s="93" t="s">
        <v>19715</v>
      </c>
      <c r="H1146" s="93" t="s">
        <v>194</v>
      </c>
      <c r="I1146" s="93" t="s">
        <v>3252</v>
      </c>
      <c r="J1146" s="93" t="s">
        <v>19473</v>
      </c>
      <c r="K1146" s="93" t="s">
        <v>31</v>
      </c>
      <c r="L1146" s="108">
        <v>2</v>
      </c>
      <c r="M1146" s="58">
        <f t="shared" si="49"/>
        <v>260</v>
      </c>
      <c r="N1146" s="27"/>
      <c r="O1146" s="24" t="s">
        <v>32</v>
      </c>
    </row>
    <row r="1147" s="1" customFormat="1" customHeight="1" spans="1:15">
      <c r="A1147" s="58">
        <v>1142</v>
      </c>
      <c r="B1147" s="58" t="s">
        <v>23</v>
      </c>
      <c r="C1147" s="58" t="s">
        <v>24</v>
      </c>
      <c r="D1147" s="58" t="s">
        <v>25</v>
      </c>
      <c r="E1147" s="58" t="s">
        <v>18594</v>
      </c>
      <c r="F1147" s="93" t="s">
        <v>19471</v>
      </c>
      <c r="G1147" s="93" t="s">
        <v>19716</v>
      </c>
      <c r="H1147" s="93" t="s">
        <v>194</v>
      </c>
      <c r="I1147" s="93" t="s">
        <v>3169</v>
      </c>
      <c r="J1147" s="93" t="s">
        <v>19473</v>
      </c>
      <c r="K1147" s="93" t="s">
        <v>31</v>
      </c>
      <c r="L1147" s="108">
        <v>2</v>
      </c>
      <c r="M1147" s="58">
        <f t="shared" si="49"/>
        <v>260</v>
      </c>
      <c r="N1147" s="27"/>
      <c r="O1147" s="24" t="s">
        <v>32</v>
      </c>
    </row>
    <row r="1148" s="1" customFormat="1" customHeight="1" spans="1:15">
      <c r="A1148" s="58">
        <v>1143</v>
      </c>
      <c r="B1148" s="58" t="s">
        <v>23</v>
      </c>
      <c r="C1148" s="58" t="s">
        <v>24</v>
      </c>
      <c r="D1148" s="58" t="s">
        <v>25</v>
      </c>
      <c r="E1148" s="58" t="s">
        <v>18594</v>
      </c>
      <c r="F1148" s="58" t="s">
        <v>18890</v>
      </c>
      <c r="G1148" s="93" t="s">
        <v>19717</v>
      </c>
      <c r="H1148" s="93" t="s">
        <v>18599</v>
      </c>
      <c r="I1148" s="93" t="s">
        <v>1683</v>
      </c>
      <c r="J1148" s="93" t="s">
        <v>18892</v>
      </c>
      <c r="K1148" s="93" t="s">
        <v>31</v>
      </c>
      <c r="L1148" s="108">
        <v>3</v>
      </c>
      <c r="M1148" s="58">
        <f t="shared" si="49"/>
        <v>390</v>
      </c>
      <c r="N1148" s="27"/>
      <c r="O1148" s="24" t="s">
        <v>32</v>
      </c>
    </row>
    <row r="1149" s="1" customFormat="1" customHeight="1" spans="1:15">
      <c r="A1149" s="58">
        <v>1144</v>
      </c>
      <c r="B1149" s="58" t="s">
        <v>23</v>
      </c>
      <c r="C1149" s="58" t="s">
        <v>24</v>
      </c>
      <c r="D1149" s="58" t="s">
        <v>25</v>
      </c>
      <c r="E1149" s="58" t="s">
        <v>18594</v>
      </c>
      <c r="F1149" s="93" t="s">
        <v>19471</v>
      </c>
      <c r="G1149" s="93" t="s">
        <v>18621</v>
      </c>
      <c r="H1149" s="93" t="s">
        <v>194</v>
      </c>
      <c r="I1149" s="93" t="s">
        <v>2203</v>
      </c>
      <c r="J1149" s="93" t="s">
        <v>19473</v>
      </c>
      <c r="K1149" s="93" t="s">
        <v>31</v>
      </c>
      <c r="L1149" s="108">
        <v>2</v>
      </c>
      <c r="M1149" s="58">
        <f t="shared" si="49"/>
        <v>260</v>
      </c>
      <c r="N1149" s="27"/>
      <c r="O1149" s="24" t="s">
        <v>32</v>
      </c>
    </row>
    <row r="1150" s="1" customFormat="1" customHeight="1" spans="1:15">
      <c r="A1150" s="58">
        <v>1145</v>
      </c>
      <c r="B1150" s="58" t="s">
        <v>23</v>
      </c>
      <c r="C1150" s="58" t="s">
        <v>24</v>
      </c>
      <c r="D1150" s="58" t="s">
        <v>25</v>
      </c>
      <c r="E1150" s="58" t="s">
        <v>18594</v>
      </c>
      <c r="F1150" s="93" t="s">
        <v>19471</v>
      </c>
      <c r="G1150" s="93" t="s">
        <v>19718</v>
      </c>
      <c r="H1150" s="93" t="s">
        <v>194</v>
      </c>
      <c r="I1150" s="93" t="s">
        <v>1683</v>
      </c>
      <c r="J1150" s="93" t="s">
        <v>19473</v>
      </c>
      <c r="K1150" s="93" t="s">
        <v>31</v>
      </c>
      <c r="L1150" s="108">
        <v>2</v>
      </c>
      <c r="M1150" s="58">
        <f t="shared" si="49"/>
        <v>260</v>
      </c>
      <c r="N1150" s="27"/>
      <c r="O1150" s="24" t="s">
        <v>32</v>
      </c>
    </row>
    <row r="1151" s="1" customFormat="1" customHeight="1" spans="1:15">
      <c r="A1151" s="58">
        <v>1146</v>
      </c>
      <c r="B1151" s="58" t="s">
        <v>23</v>
      </c>
      <c r="C1151" s="58" t="s">
        <v>24</v>
      </c>
      <c r="D1151" s="58" t="s">
        <v>25</v>
      </c>
      <c r="E1151" s="58" t="s">
        <v>18594</v>
      </c>
      <c r="F1151" s="93" t="s">
        <v>19471</v>
      </c>
      <c r="G1151" s="93" t="s">
        <v>19719</v>
      </c>
      <c r="H1151" s="93" t="s">
        <v>194</v>
      </c>
      <c r="I1151" s="93" t="s">
        <v>3169</v>
      </c>
      <c r="J1151" s="93" t="s">
        <v>19473</v>
      </c>
      <c r="K1151" s="93" t="s">
        <v>31</v>
      </c>
      <c r="L1151" s="108">
        <v>2</v>
      </c>
      <c r="M1151" s="58">
        <f t="shared" si="49"/>
        <v>260</v>
      </c>
      <c r="N1151" s="27"/>
      <c r="O1151" s="24" t="s">
        <v>32</v>
      </c>
    </row>
    <row r="1152" s="1" customFormat="1" customHeight="1" spans="1:15">
      <c r="A1152" s="58">
        <v>1147</v>
      </c>
      <c r="B1152" s="58" t="s">
        <v>23</v>
      </c>
      <c r="C1152" s="58" t="s">
        <v>24</v>
      </c>
      <c r="D1152" s="58" t="s">
        <v>25</v>
      </c>
      <c r="E1152" s="58" t="s">
        <v>18594</v>
      </c>
      <c r="F1152" s="58" t="s">
        <v>18890</v>
      </c>
      <c r="G1152" s="93" t="s">
        <v>11545</v>
      </c>
      <c r="H1152" s="93" t="s">
        <v>18599</v>
      </c>
      <c r="I1152" s="93" t="s">
        <v>3164</v>
      </c>
      <c r="J1152" s="93" t="s">
        <v>18892</v>
      </c>
      <c r="K1152" s="93" t="s">
        <v>31</v>
      </c>
      <c r="L1152" s="108">
        <v>4</v>
      </c>
      <c r="M1152" s="58">
        <f t="shared" si="49"/>
        <v>520</v>
      </c>
      <c r="N1152" s="27"/>
      <c r="O1152" s="24" t="s">
        <v>32</v>
      </c>
    </row>
    <row r="1153" s="1" customFormat="1" customHeight="1" spans="1:15">
      <c r="A1153" s="58">
        <v>1148</v>
      </c>
      <c r="B1153" s="58" t="s">
        <v>23</v>
      </c>
      <c r="C1153" s="58" t="s">
        <v>24</v>
      </c>
      <c r="D1153" s="58" t="s">
        <v>25</v>
      </c>
      <c r="E1153" s="58" t="s">
        <v>18594</v>
      </c>
      <c r="F1153" s="93" t="s">
        <v>19471</v>
      </c>
      <c r="G1153" s="93" t="s">
        <v>19720</v>
      </c>
      <c r="H1153" s="93" t="s">
        <v>194</v>
      </c>
      <c r="I1153" s="93" t="s">
        <v>3164</v>
      </c>
      <c r="J1153" s="93" t="s">
        <v>19473</v>
      </c>
      <c r="K1153" s="93" t="s">
        <v>31</v>
      </c>
      <c r="L1153" s="108">
        <v>2</v>
      </c>
      <c r="M1153" s="58">
        <f t="shared" si="49"/>
        <v>260</v>
      </c>
      <c r="N1153" s="27"/>
      <c r="O1153" s="24" t="s">
        <v>32</v>
      </c>
    </row>
    <row r="1154" s="1" customFormat="1" customHeight="1" spans="1:15">
      <c r="A1154" s="58">
        <v>1149</v>
      </c>
      <c r="B1154" s="58" t="s">
        <v>23</v>
      </c>
      <c r="C1154" s="58" t="s">
        <v>24</v>
      </c>
      <c r="D1154" s="58" t="s">
        <v>25</v>
      </c>
      <c r="E1154" s="58" t="s">
        <v>18594</v>
      </c>
      <c r="F1154" s="93" t="s">
        <v>19471</v>
      </c>
      <c r="G1154" s="93" t="s">
        <v>19721</v>
      </c>
      <c r="H1154" s="93" t="s">
        <v>194</v>
      </c>
      <c r="I1154" s="93" t="s">
        <v>19275</v>
      </c>
      <c r="J1154" s="93" t="s">
        <v>19473</v>
      </c>
      <c r="K1154" s="93" t="s">
        <v>31</v>
      </c>
      <c r="L1154" s="108">
        <v>4</v>
      </c>
      <c r="M1154" s="58">
        <f t="shared" si="49"/>
        <v>520</v>
      </c>
      <c r="N1154" s="27"/>
      <c r="O1154" s="24" t="s">
        <v>32</v>
      </c>
    </row>
    <row r="1155" s="1" customFormat="1" customHeight="1" spans="1:16">
      <c r="A1155" s="58">
        <v>1150</v>
      </c>
      <c r="B1155" s="58" t="s">
        <v>23</v>
      </c>
      <c r="C1155" s="58" t="s">
        <v>24</v>
      </c>
      <c r="D1155" s="58" t="s">
        <v>25</v>
      </c>
      <c r="E1155" s="58" t="s">
        <v>18594</v>
      </c>
      <c r="F1155" s="58" t="s">
        <v>18890</v>
      </c>
      <c r="G1155" s="93" t="s">
        <v>19722</v>
      </c>
      <c r="H1155" s="93" t="s">
        <v>18599</v>
      </c>
      <c r="I1155" s="93" t="s">
        <v>1683</v>
      </c>
      <c r="J1155" s="93" t="s">
        <v>18892</v>
      </c>
      <c r="K1155" s="93" t="s">
        <v>31</v>
      </c>
      <c r="L1155" s="108">
        <v>3</v>
      </c>
      <c r="M1155" s="58">
        <f>L1155*468</f>
        <v>1404</v>
      </c>
      <c r="N1155" s="27"/>
      <c r="O1155" s="24" t="s">
        <v>32</v>
      </c>
      <c r="P1155" s="109" t="s">
        <v>9686</v>
      </c>
    </row>
    <row r="1156" s="1" customFormat="1" customHeight="1" spans="1:15">
      <c r="A1156" s="58">
        <v>1151</v>
      </c>
      <c r="B1156" s="58" t="s">
        <v>23</v>
      </c>
      <c r="C1156" s="58" t="s">
        <v>24</v>
      </c>
      <c r="D1156" s="58" t="s">
        <v>25</v>
      </c>
      <c r="E1156" s="58" t="s">
        <v>18594</v>
      </c>
      <c r="F1156" s="93" t="s">
        <v>19471</v>
      </c>
      <c r="G1156" s="93" t="s">
        <v>19723</v>
      </c>
      <c r="H1156" s="93" t="s">
        <v>220</v>
      </c>
      <c r="I1156" s="93" t="s">
        <v>3169</v>
      </c>
      <c r="J1156" s="93" t="s">
        <v>19473</v>
      </c>
      <c r="K1156" s="93" t="s">
        <v>31</v>
      </c>
      <c r="L1156" s="108">
        <v>5</v>
      </c>
      <c r="M1156" s="58">
        <f t="shared" ref="M1156:M1161" si="50">L1156*130</f>
        <v>650</v>
      </c>
      <c r="N1156" s="27"/>
      <c r="O1156" s="24" t="s">
        <v>32</v>
      </c>
    </row>
    <row r="1157" s="1" customFormat="1" customHeight="1" spans="1:15">
      <c r="A1157" s="58">
        <v>1152</v>
      </c>
      <c r="B1157" s="286" t="s">
        <v>23</v>
      </c>
      <c r="C1157" s="286" t="s">
        <v>24</v>
      </c>
      <c r="D1157" s="286" t="s">
        <v>25</v>
      </c>
      <c r="E1157" s="286" t="s">
        <v>18594</v>
      </c>
      <c r="F1157" s="93" t="s">
        <v>19471</v>
      </c>
      <c r="G1157" s="123" t="s">
        <v>19724</v>
      </c>
      <c r="H1157" s="123" t="s">
        <v>194</v>
      </c>
      <c r="I1157" s="123" t="s">
        <v>2203</v>
      </c>
      <c r="J1157" s="123" t="s">
        <v>19473</v>
      </c>
      <c r="K1157" s="286" t="s">
        <v>31</v>
      </c>
      <c r="L1157" s="60">
        <v>2</v>
      </c>
      <c r="M1157" s="58">
        <f t="shared" si="50"/>
        <v>260</v>
      </c>
      <c r="N1157" s="27"/>
      <c r="O1157" s="24" t="s">
        <v>32</v>
      </c>
    </row>
    <row r="1158" s="1" customFormat="1" customHeight="1" spans="1:15">
      <c r="A1158" s="58">
        <v>1153</v>
      </c>
      <c r="B1158" s="286" t="s">
        <v>23</v>
      </c>
      <c r="C1158" s="286" t="s">
        <v>24</v>
      </c>
      <c r="D1158" s="286" t="s">
        <v>25</v>
      </c>
      <c r="E1158" s="286" t="s">
        <v>18594</v>
      </c>
      <c r="F1158" s="93" t="s">
        <v>19471</v>
      </c>
      <c r="G1158" s="123" t="s">
        <v>19725</v>
      </c>
      <c r="H1158" s="123" t="s">
        <v>194</v>
      </c>
      <c r="I1158" s="123" t="s">
        <v>3164</v>
      </c>
      <c r="J1158" s="123" t="s">
        <v>19473</v>
      </c>
      <c r="K1158" s="286" t="s">
        <v>31</v>
      </c>
      <c r="L1158" s="60">
        <v>2</v>
      </c>
      <c r="M1158" s="58">
        <f t="shared" si="50"/>
        <v>260</v>
      </c>
      <c r="N1158" s="27"/>
      <c r="O1158" s="24" t="s">
        <v>32</v>
      </c>
    </row>
    <row r="1159" s="1" customFormat="1" customHeight="1" spans="1:15">
      <c r="A1159" s="58">
        <v>1154</v>
      </c>
      <c r="B1159" s="286" t="s">
        <v>23</v>
      </c>
      <c r="C1159" s="286" t="s">
        <v>24</v>
      </c>
      <c r="D1159" s="286" t="s">
        <v>25</v>
      </c>
      <c r="E1159" s="286" t="s">
        <v>18594</v>
      </c>
      <c r="F1159" s="93" t="s">
        <v>19471</v>
      </c>
      <c r="G1159" s="123" t="s">
        <v>19726</v>
      </c>
      <c r="H1159" s="123" t="s">
        <v>220</v>
      </c>
      <c r="I1159" s="123" t="s">
        <v>1683</v>
      </c>
      <c r="J1159" s="123" t="s">
        <v>19473</v>
      </c>
      <c r="K1159" s="286" t="s">
        <v>31</v>
      </c>
      <c r="L1159" s="60">
        <v>3</v>
      </c>
      <c r="M1159" s="58">
        <f t="shared" si="50"/>
        <v>390</v>
      </c>
      <c r="N1159" s="27"/>
      <c r="O1159" s="24" t="s">
        <v>32</v>
      </c>
    </row>
    <row r="1160" s="1" customFormat="1" customHeight="1" spans="1:15">
      <c r="A1160" s="58">
        <v>1155</v>
      </c>
      <c r="B1160" s="286" t="s">
        <v>23</v>
      </c>
      <c r="C1160" s="286" t="s">
        <v>24</v>
      </c>
      <c r="D1160" s="286" t="s">
        <v>25</v>
      </c>
      <c r="E1160" s="286" t="s">
        <v>18594</v>
      </c>
      <c r="F1160" s="93" t="s">
        <v>19471</v>
      </c>
      <c r="G1160" s="123" t="s">
        <v>19727</v>
      </c>
      <c r="H1160" s="123" t="s">
        <v>194</v>
      </c>
      <c r="I1160" s="123" t="s">
        <v>2203</v>
      </c>
      <c r="J1160" s="123" t="s">
        <v>19473</v>
      </c>
      <c r="K1160" s="286" t="s">
        <v>31</v>
      </c>
      <c r="L1160" s="60">
        <v>2</v>
      </c>
      <c r="M1160" s="58">
        <f t="shared" si="50"/>
        <v>260</v>
      </c>
      <c r="N1160" s="27"/>
      <c r="O1160" s="24" t="s">
        <v>32</v>
      </c>
    </row>
    <row r="1161" s="1" customFormat="1" customHeight="1" spans="1:15">
      <c r="A1161" s="58">
        <v>1156</v>
      </c>
      <c r="B1161" s="286" t="s">
        <v>23</v>
      </c>
      <c r="C1161" s="286" t="s">
        <v>24</v>
      </c>
      <c r="D1161" s="286" t="s">
        <v>25</v>
      </c>
      <c r="E1161" s="286" t="s">
        <v>18594</v>
      </c>
      <c r="F1161" s="58" t="s">
        <v>18890</v>
      </c>
      <c r="G1161" s="123" t="s">
        <v>19728</v>
      </c>
      <c r="H1161" s="123" t="s">
        <v>194</v>
      </c>
      <c r="I1161" s="123" t="s">
        <v>1683</v>
      </c>
      <c r="J1161" s="123" t="s">
        <v>18892</v>
      </c>
      <c r="K1161" s="286" t="s">
        <v>31</v>
      </c>
      <c r="L1161" s="60">
        <v>3</v>
      </c>
      <c r="M1161" s="58">
        <f t="shared" si="50"/>
        <v>390</v>
      </c>
      <c r="N1161" s="27"/>
      <c r="O1161" s="24" t="s">
        <v>32</v>
      </c>
    </row>
    <row r="1162" s="1" customFormat="1" customHeight="1" spans="1:15">
      <c r="A1162" s="58">
        <v>1157</v>
      </c>
      <c r="B1162" s="286" t="s">
        <v>23</v>
      </c>
      <c r="C1162" s="286" t="s">
        <v>24</v>
      </c>
      <c r="D1162" s="286" t="s">
        <v>25</v>
      </c>
      <c r="E1162" s="286" t="s">
        <v>18594</v>
      </c>
      <c r="F1162" s="93" t="s">
        <v>19471</v>
      </c>
      <c r="G1162" s="123" t="s">
        <v>19729</v>
      </c>
      <c r="H1162" s="123" t="s">
        <v>220</v>
      </c>
      <c r="I1162" s="123" t="s">
        <v>2605</v>
      </c>
      <c r="J1162" s="123" t="s">
        <v>19473</v>
      </c>
      <c r="K1162" s="286" t="s">
        <v>31</v>
      </c>
      <c r="L1162" s="60">
        <v>2</v>
      </c>
      <c r="M1162" s="58">
        <f>L1162*312</f>
        <v>624</v>
      </c>
      <c r="N1162" s="27"/>
      <c r="O1162" s="24" t="s">
        <v>32</v>
      </c>
    </row>
    <row r="1163" s="1" customFormat="1" customHeight="1" spans="1:15">
      <c r="A1163" s="58">
        <v>1158</v>
      </c>
      <c r="B1163" s="286" t="s">
        <v>23</v>
      </c>
      <c r="C1163" s="286" t="s">
        <v>24</v>
      </c>
      <c r="D1163" s="286" t="s">
        <v>25</v>
      </c>
      <c r="E1163" s="286" t="s">
        <v>18594</v>
      </c>
      <c r="F1163" s="93" t="s">
        <v>19471</v>
      </c>
      <c r="G1163" s="123" t="s">
        <v>19730</v>
      </c>
      <c r="H1163" s="123" t="s">
        <v>194</v>
      </c>
      <c r="I1163" s="123" t="s">
        <v>1683</v>
      </c>
      <c r="J1163" s="123" t="s">
        <v>19473</v>
      </c>
      <c r="K1163" s="286" t="s">
        <v>31</v>
      </c>
      <c r="L1163" s="60">
        <v>2</v>
      </c>
      <c r="M1163" s="58">
        <f>L1163*130</f>
        <v>260</v>
      </c>
      <c r="N1163" s="27"/>
      <c r="O1163" s="24" t="s">
        <v>32</v>
      </c>
    </row>
    <row r="1164" s="1" customFormat="1" customHeight="1" spans="1:15">
      <c r="A1164" s="58">
        <v>1159</v>
      </c>
      <c r="B1164" s="286" t="s">
        <v>23</v>
      </c>
      <c r="C1164" s="286" t="s">
        <v>24</v>
      </c>
      <c r="D1164" s="286" t="s">
        <v>25</v>
      </c>
      <c r="E1164" s="286" t="s">
        <v>18594</v>
      </c>
      <c r="F1164" s="93" t="s">
        <v>19471</v>
      </c>
      <c r="G1164" s="123" t="s">
        <v>19731</v>
      </c>
      <c r="H1164" s="123" t="s">
        <v>220</v>
      </c>
      <c r="I1164" s="123" t="s">
        <v>2203</v>
      </c>
      <c r="J1164" s="123" t="s">
        <v>19473</v>
      </c>
      <c r="K1164" s="286" t="s">
        <v>31</v>
      </c>
      <c r="L1164" s="60">
        <v>4</v>
      </c>
      <c r="M1164" s="58">
        <f>L1164*130</f>
        <v>520</v>
      </c>
      <c r="N1164" s="27"/>
      <c r="O1164" s="24" t="s">
        <v>32</v>
      </c>
    </row>
    <row r="1165" s="1" customFormat="1" customHeight="1" spans="1:15">
      <c r="A1165" s="58">
        <v>1160</v>
      </c>
      <c r="B1165" s="286" t="s">
        <v>23</v>
      </c>
      <c r="C1165" s="286" t="s">
        <v>24</v>
      </c>
      <c r="D1165" s="286" t="s">
        <v>25</v>
      </c>
      <c r="E1165" s="286" t="s">
        <v>18594</v>
      </c>
      <c r="F1165" s="93" t="s">
        <v>19471</v>
      </c>
      <c r="G1165" s="123" t="s">
        <v>19732</v>
      </c>
      <c r="H1165" s="123" t="s">
        <v>51</v>
      </c>
      <c r="I1165" s="123" t="s">
        <v>3169</v>
      </c>
      <c r="J1165" s="123" t="s">
        <v>19473</v>
      </c>
      <c r="K1165" s="286" t="s">
        <v>31</v>
      </c>
      <c r="L1165" s="60">
        <v>5</v>
      </c>
      <c r="M1165" s="58">
        <f>L1165*312</f>
        <v>1560</v>
      </c>
      <c r="N1165" s="27"/>
      <c r="O1165" s="24" t="s">
        <v>32</v>
      </c>
    </row>
    <row r="1166" s="1" customFormat="1" customHeight="1" spans="1:15">
      <c r="A1166" s="58">
        <v>1161</v>
      </c>
      <c r="B1166" s="286" t="s">
        <v>23</v>
      </c>
      <c r="C1166" s="286" t="s">
        <v>24</v>
      </c>
      <c r="D1166" s="286" t="s">
        <v>25</v>
      </c>
      <c r="E1166" s="286" t="s">
        <v>18594</v>
      </c>
      <c r="F1166" s="93" t="s">
        <v>19471</v>
      </c>
      <c r="G1166" s="123" t="s">
        <v>19733</v>
      </c>
      <c r="H1166" s="123" t="s">
        <v>194</v>
      </c>
      <c r="I1166" s="123" t="s">
        <v>2203</v>
      </c>
      <c r="J1166" s="123" t="s">
        <v>19473</v>
      </c>
      <c r="K1166" s="286" t="s">
        <v>31</v>
      </c>
      <c r="L1166" s="60">
        <v>2</v>
      </c>
      <c r="M1166" s="58">
        <f>L1166*130</f>
        <v>260</v>
      </c>
      <c r="N1166" s="27"/>
      <c r="O1166" s="24" t="s">
        <v>32</v>
      </c>
    </row>
    <row r="1167" s="1" customFormat="1" customHeight="1" spans="1:15">
      <c r="A1167" s="58">
        <v>1162</v>
      </c>
      <c r="B1167" s="286" t="s">
        <v>23</v>
      </c>
      <c r="C1167" s="286" t="s">
        <v>24</v>
      </c>
      <c r="D1167" s="286" t="s">
        <v>25</v>
      </c>
      <c r="E1167" s="286" t="s">
        <v>18594</v>
      </c>
      <c r="F1167" s="58" t="s">
        <v>18890</v>
      </c>
      <c r="G1167" s="123" t="s">
        <v>19734</v>
      </c>
      <c r="H1167" s="123" t="s">
        <v>18599</v>
      </c>
      <c r="I1167" s="123" t="s">
        <v>1683</v>
      </c>
      <c r="J1167" s="123" t="s">
        <v>18892</v>
      </c>
      <c r="K1167" s="286" t="s">
        <v>31</v>
      </c>
      <c r="L1167" s="60">
        <v>3</v>
      </c>
      <c r="M1167" s="58">
        <f>L1167*130</f>
        <v>390</v>
      </c>
      <c r="N1167" s="27"/>
      <c r="O1167" s="24" t="s">
        <v>32</v>
      </c>
    </row>
    <row r="1168" s="1" customFormat="1" customHeight="1" spans="1:15">
      <c r="A1168" s="58">
        <v>1163</v>
      </c>
      <c r="B1168" s="286" t="s">
        <v>23</v>
      </c>
      <c r="C1168" s="286" t="s">
        <v>24</v>
      </c>
      <c r="D1168" s="286" t="s">
        <v>25</v>
      </c>
      <c r="E1168" s="286" t="s">
        <v>18594</v>
      </c>
      <c r="F1168" s="93" t="s">
        <v>19471</v>
      </c>
      <c r="G1168" s="123" t="s">
        <v>19735</v>
      </c>
      <c r="H1168" s="123" t="s">
        <v>194</v>
      </c>
      <c r="I1168" s="123" t="s">
        <v>2605</v>
      </c>
      <c r="J1168" s="123" t="s">
        <v>19473</v>
      </c>
      <c r="K1168" s="286" t="s">
        <v>31</v>
      </c>
      <c r="L1168" s="60">
        <v>2</v>
      </c>
      <c r="M1168" s="58">
        <f>L1168*130</f>
        <v>260</v>
      </c>
      <c r="N1168" s="27"/>
      <c r="O1168" s="24" t="s">
        <v>32</v>
      </c>
    </row>
    <row r="1169" s="1" customFormat="1" customHeight="1" spans="1:15">
      <c r="A1169" s="58">
        <v>1164</v>
      </c>
      <c r="B1169" s="286" t="s">
        <v>23</v>
      </c>
      <c r="C1169" s="286" t="s">
        <v>24</v>
      </c>
      <c r="D1169" s="286" t="s">
        <v>25</v>
      </c>
      <c r="E1169" s="286" t="s">
        <v>18594</v>
      </c>
      <c r="F1169" s="58" t="s">
        <v>18890</v>
      </c>
      <c r="G1169" s="123" t="s">
        <v>19736</v>
      </c>
      <c r="H1169" s="123" t="s">
        <v>18599</v>
      </c>
      <c r="I1169" s="123" t="s">
        <v>1683</v>
      </c>
      <c r="J1169" s="123" t="s">
        <v>18892</v>
      </c>
      <c r="K1169" s="286" t="s">
        <v>31</v>
      </c>
      <c r="L1169" s="60">
        <v>3</v>
      </c>
      <c r="M1169" s="58">
        <f>L1169*130</f>
        <v>390</v>
      </c>
      <c r="N1169" s="27"/>
      <c r="O1169" s="24" t="s">
        <v>32</v>
      </c>
    </row>
    <row r="1170" s="1" customFormat="1" customHeight="1" spans="1:15">
      <c r="A1170" s="58">
        <v>1165</v>
      </c>
      <c r="B1170" s="286" t="s">
        <v>23</v>
      </c>
      <c r="C1170" s="286" t="s">
        <v>24</v>
      </c>
      <c r="D1170" s="286" t="s">
        <v>25</v>
      </c>
      <c r="E1170" s="286" t="s">
        <v>18594</v>
      </c>
      <c r="F1170" s="93" t="s">
        <v>19471</v>
      </c>
      <c r="G1170" s="123" t="s">
        <v>19737</v>
      </c>
      <c r="H1170" s="123" t="s">
        <v>51</v>
      </c>
      <c r="I1170" s="123" t="s">
        <v>2605</v>
      </c>
      <c r="J1170" s="123" t="s">
        <v>19473</v>
      </c>
      <c r="K1170" s="286" t="s">
        <v>31</v>
      </c>
      <c r="L1170" s="60">
        <v>2</v>
      </c>
      <c r="M1170" s="58">
        <f>L1170*312</f>
        <v>624</v>
      </c>
      <c r="N1170" s="27"/>
      <c r="O1170" s="24" t="s">
        <v>32</v>
      </c>
    </row>
    <row r="1171" s="1" customFormat="1" customHeight="1" spans="1:15">
      <c r="A1171" s="58">
        <v>1166</v>
      </c>
      <c r="B1171" s="286" t="s">
        <v>23</v>
      </c>
      <c r="C1171" s="286" t="s">
        <v>24</v>
      </c>
      <c r="D1171" s="286" t="s">
        <v>25</v>
      </c>
      <c r="E1171" s="286" t="s">
        <v>18594</v>
      </c>
      <c r="F1171" s="93" t="s">
        <v>19471</v>
      </c>
      <c r="G1171" s="123" t="s">
        <v>19738</v>
      </c>
      <c r="H1171" s="123" t="s">
        <v>194</v>
      </c>
      <c r="I1171" s="123" t="s">
        <v>2605</v>
      </c>
      <c r="J1171" s="123" t="s">
        <v>19473</v>
      </c>
      <c r="K1171" s="286" t="s">
        <v>31</v>
      </c>
      <c r="L1171" s="60">
        <v>2</v>
      </c>
      <c r="M1171" s="58">
        <f t="shared" ref="M1171:M1181" si="51">L1171*130</f>
        <v>260</v>
      </c>
      <c r="N1171" s="27"/>
      <c r="O1171" s="24" t="s">
        <v>32</v>
      </c>
    </row>
    <row r="1172" s="1" customFormat="1" customHeight="1" spans="1:15">
      <c r="A1172" s="58">
        <v>1167</v>
      </c>
      <c r="B1172" s="286" t="s">
        <v>23</v>
      </c>
      <c r="C1172" s="286" t="s">
        <v>24</v>
      </c>
      <c r="D1172" s="286" t="s">
        <v>25</v>
      </c>
      <c r="E1172" s="286" t="s">
        <v>18594</v>
      </c>
      <c r="F1172" s="93" t="s">
        <v>19471</v>
      </c>
      <c r="G1172" s="123" t="s">
        <v>19739</v>
      </c>
      <c r="H1172" s="123" t="s">
        <v>194</v>
      </c>
      <c r="I1172" s="123" t="s">
        <v>3169</v>
      </c>
      <c r="J1172" s="123" t="s">
        <v>19473</v>
      </c>
      <c r="K1172" s="286" t="s">
        <v>31</v>
      </c>
      <c r="L1172" s="60">
        <v>2</v>
      </c>
      <c r="M1172" s="58">
        <f t="shared" si="51"/>
        <v>260</v>
      </c>
      <c r="N1172" s="27"/>
      <c r="O1172" s="24" t="s">
        <v>32</v>
      </c>
    </row>
    <row r="1173" s="1" customFormat="1" customHeight="1" spans="1:15">
      <c r="A1173" s="58">
        <v>1168</v>
      </c>
      <c r="B1173" s="286" t="s">
        <v>23</v>
      </c>
      <c r="C1173" s="286" t="s">
        <v>24</v>
      </c>
      <c r="D1173" s="286" t="s">
        <v>25</v>
      </c>
      <c r="E1173" s="286" t="s">
        <v>18594</v>
      </c>
      <c r="F1173" s="93" t="s">
        <v>19471</v>
      </c>
      <c r="G1173" s="123" t="s">
        <v>17672</v>
      </c>
      <c r="H1173" s="123" t="s">
        <v>194</v>
      </c>
      <c r="I1173" s="123" t="s">
        <v>2203</v>
      </c>
      <c r="J1173" s="123" t="s">
        <v>19473</v>
      </c>
      <c r="K1173" s="286" t="s">
        <v>31</v>
      </c>
      <c r="L1173" s="60">
        <v>2</v>
      </c>
      <c r="M1173" s="58">
        <f t="shared" si="51"/>
        <v>260</v>
      </c>
      <c r="N1173" s="27"/>
      <c r="O1173" s="24" t="s">
        <v>32</v>
      </c>
    </row>
    <row r="1174" s="1" customFormat="1" customHeight="1" spans="1:15">
      <c r="A1174" s="58">
        <v>1169</v>
      </c>
      <c r="B1174" s="286" t="s">
        <v>23</v>
      </c>
      <c r="C1174" s="286" t="s">
        <v>24</v>
      </c>
      <c r="D1174" s="286" t="s">
        <v>25</v>
      </c>
      <c r="E1174" s="286" t="s">
        <v>18594</v>
      </c>
      <c r="F1174" s="93" t="s">
        <v>19471</v>
      </c>
      <c r="G1174" s="123" t="s">
        <v>19740</v>
      </c>
      <c r="H1174" s="123" t="s">
        <v>220</v>
      </c>
      <c r="I1174" s="123" t="s">
        <v>2203</v>
      </c>
      <c r="J1174" s="123" t="s">
        <v>19473</v>
      </c>
      <c r="K1174" s="286" t="s">
        <v>31</v>
      </c>
      <c r="L1174" s="60">
        <v>4</v>
      </c>
      <c r="M1174" s="58">
        <f t="shared" si="51"/>
        <v>520</v>
      </c>
      <c r="N1174" s="27"/>
      <c r="O1174" s="24" t="s">
        <v>32</v>
      </c>
    </row>
    <row r="1175" s="1" customFormat="1" customHeight="1" spans="1:15">
      <c r="A1175" s="58">
        <v>1170</v>
      </c>
      <c r="B1175" s="286" t="s">
        <v>23</v>
      </c>
      <c r="C1175" s="286" t="s">
        <v>24</v>
      </c>
      <c r="D1175" s="286" t="s">
        <v>25</v>
      </c>
      <c r="E1175" s="286" t="s">
        <v>18594</v>
      </c>
      <c r="F1175" s="93" t="s">
        <v>19471</v>
      </c>
      <c r="G1175" s="123" t="s">
        <v>19741</v>
      </c>
      <c r="H1175" s="123" t="s">
        <v>194</v>
      </c>
      <c r="I1175" s="123" t="s">
        <v>2203</v>
      </c>
      <c r="J1175" s="123" t="s">
        <v>19473</v>
      </c>
      <c r="K1175" s="286" t="s">
        <v>31</v>
      </c>
      <c r="L1175" s="60">
        <v>2</v>
      </c>
      <c r="M1175" s="58">
        <f t="shared" si="51"/>
        <v>260</v>
      </c>
      <c r="N1175" s="27"/>
      <c r="O1175" s="24" t="s">
        <v>32</v>
      </c>
    </row>
    <row r="1176" s="1" customFormat="1" customHeight="1" spans="1:15">
      <c r="A1176" s="58">
        <v>1171</v>
      </c>
      <c r="B1176" s="286" t="s">
        <v>23</v>
      </c>
      <c r="C1176" s="286" t="s">
        <v>24</v>
      </c>
      <c r="D1176" s="286" t="s">
        <v>25</v>
      </c>
      <c r="E1176" s="286" t="s">
        <v>18594</v>
      </c>
      <c r="F1176" s="93" t="s">
        <v>19471</v>
      </c>
      <c r="G1176" s="123" t="s">
        <v>19742</v>
      </c>
      <c r="H1176" s="123" t="s">
        <v>194</v>
      </c>
      <c r="I1176" s="123" t="s">
        <v>1683</v>
      </c>
      <c r="J1176" s="123" t="s">
        <v>19473</v>
      </c>
      <c r="K1176" s="286" t="s">
        <v>31</v>
      </c>
      <c r="L1176" s="60">
        <v>2</v>
      </c>
      <c r="M1176" s="58">
        <f t="shared" si="51"/>
        <v>260</v>
      </c>
      <c r="N1176" s="27"/>
      <c r="O1176" s="24" t="s">
        <v>32</v>
      </c>
    </row>
    <row r="1177" s="1" customFormat="1" customHeight="1" spans="1:15">
      <c r="A1177" s="58">
        <v>1172</v>
      </c>
      <c r="B1177" s="287" t="s">
        <v>23</v>
      </c>
      <c r="C1177" s="287" t="s">
        <v>24</v>
      </c>
      <c r="D1177" s="287" t="s">
        <v>25</v>
      </c>
      <c r="E1177" s="287" t="s">
        <v>18594</v>
      </c>
      <c r="F1177" s="93" t="s">
        <v>19471</v>
      </c>
      <c r="G1177" s="79" t="s">
        <v>19743</v>
      </c>
      <c r="H1177" s="79" t="s">
        <v>194</v>
      </c>
      <c r="I1177" s="79" t="s">
        <v>2203</v>
      </c>
      <c r="J1177" s="79" t="s">
        <v>19473</v>
      </c>
      <c r="K1177" s="287" t="s">
        <v>31</v>
      </c>
      <c r="L1177" s="102">
        <v>2</v>
      </c>
      <c r="M1177" s="58">
        <f t="shared" si="51"/>
        <v>260</v>
      </c>
      <c r="N1177" s="27"/>
      <c r="O1177" s="24" t="s">
        <v>32</v>
      </c>
    </row>
    <row r="1178" s="1" customFormat="1" customHeight="1" spans="1:15">
      <c r="A1178" s="58">
        <v>1173</v>
      </c>
      <c r="B1178" s="286" t="s">
        <v>23</v>
      </c>
      <c r="C1178" s="286" t="s">
        <v>24</v>
      </c>
      <c r="D1178" s="286" t="s">
        <v>25</v>
      </c>
      <c r="E1178" s="286" t="s">
        <v>18594</v>
      </c>
      <c r="F1178" s="93" t="s">
        <v>19471</v>
      </c>
      <c r="G1178" s="123" t="s">
        <v>19744</v>
      </c>
      <c r="H1178" s="123" t="s">
        <v>194</v>
      </c>
      <c r="I1178" s="123" t="s">
        <v>2203</v>
      </c>
      <c r="J1178" s="123" t="s">
        <v>19473</v>
      </c>
      <c r="K1178" s="286" t="s">
        <v>31</v>
      </c>
      <c r="L1178" s="60">
        <v>2</v>
      </c>
      <c r="M1178" s="58">
        <f t="shared" si="51"/>
        <v>260</v>
      </c>
      <c r="N1178" s="27"/>
      <c r="O1178" s="24" t="s">
        <v>32</v>
      </c>
    </row>
    <row r="1179" s="1" customFormat="1" customHeight="1" spans="1:15">
      <c r="A1179" s="58">
        <v>1174</v>
      </c>
      <c r="B1179" s="286" t="s">
        <v>23</v>
      </c>
      <c r="C1179" s="286" t="s">
        <v>24</v>
      </c>
      <c r="D1179" s="286" t="s">
        <v>25</v>
      </c>
      <c r="E1179" s="286" t="s">
        <v>18594</v>
      </c>
      <c r="F1179" s="93" t="s">
        <v>19471</v>
      </c>
      <c r="G1179" s="123" t="s">
        <v>19745</v>
      </c>
      <c r="H1179" s="123" t="s">
        <v>194</v>
      </c>
      <c r="I1179" s="123" t="s">
        <v>1683</v>
      </c>
      <c r="J1179" s="123" t="s">
        <v>19473</v>
      </c>
      <c r="K1179" s="286" t="s">
        <v>31</v>
      </c>
      <c r="L1179" s="60">
        <v>2</v>
      </c>
      <c r="M1179" s="58">
        <f t="shared" si="51"/>
        <v>260</v>
      </c>
      <c r="N1179" s="27"/>
      <c r="O1179" s="24" t="s">
        <v>32</v>
      </c>
    </row>
    <row r="1180" s="1" customFormat="1" customHeight="1" spans="1:15">
      <c r="A1180" s="58">
        <v>1175</v>
      </c>
      <c r="B1180" s="286" t="s">
        <v>23</v>
      </c>
      <c r="C1180" s="286" t="s">
        <v>24</v>
      </c>
      <c r="D1180" s="286" t="s">
        <v>25</v>
      </c>
      <c r="E1180" s="286" t="s">
        <v>18594</v>
      </c>
      <c r="F1180" s="93" t="s">
        <v>19471</v>
      </c>
      <c r="G1180" s="123" t="s">
        <v>19746</v>
      </c>
      <c r="H1180" s="123" t="s">
        <v>194</v>
      </c>
      <c r="I1180" s="123" t="s">
        <v>2557</v>
      </c>
      <c r="J1180" s="123" t="s">
        <v>19473</v>
      </c>
      <c r="K1180" s="286" t="s">
        <v>31</v>
      </c>
      <c r="L1180" s="60">
        <v>1</v>
      </c>
      <c r="M1180" s="58">
        <f t="shared" si="51"/>
        <v>130</v>
      </c>
      <c r="N1180" s="27"/>
      <c r="O1180" s="24" t="s">
        <v>32</v>
      </c>
    </row>
    <row r="1181" s="1" customFormat="1" customHeight="1" spans="1:15">
      <c r="A1181" s="58">
        <v>1176</v>
      </c>
      <c r="B1181" s="286" t="s">
        <v>23</v>
      </c>
      <c r="C1181" s="286" t="s">
        <v>24</v>
      </c>
      <c r="D1181" s="286" t="s">
        <v>25</v>
      </c>
      <c r="E1181" s="286" t="s">
        <v>18594</v>
      </c>
      <c r="F1181" s="93" t="s">
        <v>19471</v>
      </c>
      <c r="G1181" s="123" t="s">
        <v>8497</v>
      </c>
      <c r="H1181" s="123" t="s">
        <v>194</v>
      </c>
      <c r="I1181" s="123" t="s">
        <v>1683</v>
      </c>
      <c r="J1181" s="123" t="s">
        <v>19473</v>
      </c>
      <c r="K1181" s="286" t="s">
        <v>31</v>
      </c>
      <c r="L1181" s="60">
        <v>2</v>
      </c>
      <c r="M1181" s="58">
        <f t="shared" si="51"/>
        <v>260</v>
      </c>
      <c r="N1181" s="27"/>
      <c r="O1181" s="24" t="s">
        <v>32</v>
      </c>
    </row>
    <row r="1182" s="1" customFormat="1" customHeight="1" spans="1:15">
      <c r="A1182" s="58">
        <v>1177</v>
      </c>
      <c r="B1182" s="286" t="s">
        <v>23</v>
      </c>
      <c r="C1182" s="286" t="s">
        <v>24</v>
      </c>
      <c r="D1182" s="286" t="s">
        <v>25</v>
      </c>
      <c r="E1182" s="286" t="s">
        <v>18594</v>
      </c>
      <c r="F1182" s="93" t="s">
        <v>19471</v>
      </c>
      <c r="G1182" s="123" t="s">
        <v>19747</v>
      </c>
      <c r="H1182" s="123" t="s">
        <v>220</v>
      </c>
      <c r="I1182" s="123" t="s">
        <v>2605</v>
      </c>
      <c r="J1182" s="123" t="s">
        <v>19473</v>
      </c>
      <c r="K1182" s="286" t="s">
        <v>31</v>
      </c>
      <c r="L1182" s="60">
        <v>2</v>
      </c>
      <c r="M1182" s="58">
        <f>L1182*312</f>
        <v>624</v>
      </c>
      <c r="N1182" s="27"/>
      <c r="O1182" s="24" t="s">
        <v>32</v>
      </c>
    </row>
    <row r="1183" s="1" customFormat="1" customHeight="1" spans="1:15">
      <c r="A1183" s="58">
        <v>1178</v>
      </c>
      <c r="B1183" s="286" t="s">
        <v>23</v>
      </c>
      <c r="C1183" s="286" t="s">
        <v>24</v>
      </c>
      <c r="D1183" s="286" t="s">
        <v>25</v>
      </c>
      <c r="E1183" s="286" t="s">
        <v>18594</v>
      </c>
      <c r="F1183" s="93" t="s">
        <v>19471</v>
      </c>
      <c r="G1183" s="123" t="s">
        <v>19748</v>
      </c>
      <c r="H1183" s="123" t="s">
        <v>194</v>
      </c>
      <c r="I1183" s="123" t="s">
        <v>1683</v>
      </c>
      <c r="J1183" s="123" t="s">
        <v>19473</v>
      </c>
      <c r="K1183" s="286" t="s">
        <v>31</v>
      </c>
      <c r="L1183" s="60">
        <v>2</v>
      </c>
      <c r="M1183" s="58">
        <f t="shared" ref="M1183:M1220" si="52">L1183*130</f>
        <v>260</v>
      </c>
      <c r="N1183" s="27"/>
      <c r="O1183" s="24" t="s">
        <v>32</v>
      </c>
    </row>
    <row r="1184" s="1" customFormat="1" customHeight="1" spans="1:15">
      <c r="A1184" s="58">
        <v>1179</v>
      </c>
      <c r="B1184" s="286" t="s">
        <v>23</v>
      </c>
      <c r="C1184" s="286" t="s">
        <v>24</v>
      </c>
      <c r="D1184" s="286" t="s">
        <v>25</v>
      </c>
      <c r="E1184" s="286" t="s">
        <v>18594</v>
      </c>
      <c r="F1184" s="93" t="s">
        <v>19471</v>
      </c>
      <c r="G1184" s="123" t="s">
        <v>19749</v>
      </c>
      <c r="H1184" s="123" t="s">
        <v>194</v>
      </c>
      <c r="I1184" s="123" t="s">
        <v>3169</v>
      </c>
      <c r="J1184" s="123" t="s">
        <v>19473</v>
      </c>
      <c r="K1184" s="286" t="s">
        <v>31</v>
      </c>
      <c r="L1184" s="60">
        <v>2</v>
      </c>
      <c r="M1184" s="58">
        <f t="shared" si="52"/>
        <v>260</v>
      </c>
      <c r="N1184" s="27"/>
      <c r="O1184" s="24" t="s">
        <v>32</v>
      </c>
    </row>
    <row r="1185" s="1" customFormat="1" customHeight="1" spans="1:15">
      <c r="A1185" s="58">
        <v>1180</v>
      </c>
      <c r="B1185" s="286" t="s">
        <v>23</v>
      </c>
      <c r="C1185" s="286" t="s">
        <v>24</v>
      </c>
      <c r="D1185" s="286" t="s">
        <v>25</v>
      </c>
      <c r="E1185" s="286" t="s">
        <v>18594</v>
      </c>
      <c r="F1185" s="93" t="s">
        <v>19471</v>
      </c>
      <c r="G1185" s="123" t="s">
        <v>19750</v>
      </c>
      <c r="H1185" s="123" t="s">
        <v>194</v>
      </c>
      <c r="I1185" s="123" t="s">
        <v>2203</v>
      </c>
      <c r="J1185" s="123" t="s">
        <v>19473</v>
      </c>
      <c r="K1185" s="286" t="s">
        <v>31</v>
      </c>
      <c r="L1185" s="60">
        <v>2</v>
      </c>
      <c r="M1185" s="58">
        <f t="shared" si="52"/>
        <v>260</v>
      </c>
      <c r="N1185" s="27"/>
      <c r="O1185" s="24" t="s">
        <v>32</v>
      </c>
    </row>
    <row r="1186" s="1" customFormat="1" customHeight="1" spans="1:15">
      <c r="A1186" s="58">
        <v>1181</v>
      </c>
      <c r="B1186" s="286" t="s">
        <v>23</v>
      </c>
      <c r="C1186" s="286" t="s">
        <v>24</v>
      </c>
      <c r="D1186" s="286" t="s">
        <v>25</v>
      </c>
      <c r="E1186" s="286" t="s">
        <v>18594</v>
      </c>
      <c r="F1186" s="93" t="s">
        <v>19471</v>
      </c>
      <c r="G1186" s="123" t="s">
        <v>19751</v>
      </c>
      <c r="H1186" s="123" t="s">
        <v>194</v>
      </c>
      <c r="I1186" s="123" t="s">
        <v>2203</v>
      </c>
      <c r="J1186" s="123" t="s">
        <v>19473</v>
      </c>
      <c r="K1186" s="286" t="s">
        <v>31</v>
      </c>
      <c r="L1186" s="60">
        <v>2</v>
      </c>
      <c r="M1186" s="58">
        <f t="shared" si="52"/>
        <v>260</v>
      </c>
      <c r="N1186" s="27"/>
      <c r="O1186" s="24" t="s">
        <v>32</v>
      </c>
    </row>
    <row r="1187" s="1" customFormat="1" customHeight="1" spans="1:15">
      <c r="A1187" s="58">
        <v>1182</v>
      </c>
      <c r="B1187" s="286" t="s">
        <v>23</v>
      </c>
      <c r="C1187" s="286" t="s">
        <v>24</v>
      </c>
      <c r="D1187" s="286" t="s">
        <v>25</v>
      </c>
      <c r="E1187" s="286" t="s">
        <v>18594</v>
      </c>
      <c r="F1187" s="93" t="s">
        <v>19471</v>
      </c>
      <c r="G1187" s="123" t="s">
        <v>19752</v>
      </c>
      <c r="H1187" s="123" t="s">
        <v>194</v>
      </c>
      <c r="I1187" s="123" t="s">
        <v>1683</v>
      </c>
      <c r="J1187" s="123" t="s">
        <v>19473</v>
      </c>
      <c r="K1187" s="286" t="s">
        <v>31</v>
      </c>
      <c r="L1187" s="60">
        <v>2</v>
      </c>
      <c r="M1187" s="58">
        <f t="shared" si="52"/>
        <v>260</v>
      </c>
      <c r="N1187" s="27"/>
      <c r="O1187" s="24" t="s">
        <v>32</v>
      </c>
    </row>
    <row r="1188" s="1" customFormat="1" customHeight="1" spans="1:15">
      <c r="A1188" s="58">
        <v>1183</v>
      </c>
      <c r="B1188" s="286" t="s">
        <v>23</v>
      </c>
      <c r="C1188" s="286" t="s">
        <v>24</v>
      </c>
      <c r="D1188" s="286" t="s">
        <v>25</v>
      </c>
      <c r="E1188" s="286" t="s">
        <v>18594</v>
      </c>
      <c r="F1188" s="93" t="s">
        <v>19471</v>
      </c>
      <c r="G1188" s="123" t="s">
        <v>19753</v>
      </c>
      <c r="H1188" s="123" t="s">
        <v>194</v>
      </c>
      <c r="I1188" s="123" t="s">
        <v>2203</v>
      </c>
      <c r="J1188" s="123" t="s">
        <v>19473</v>
      </c>
      <c r="K1188" s="286" t="s">
        <v>31</v>
      </c>
      <c r="L1188" s="60">
        <v>2</v>
      </c>
      <c r="M1188" s="58">
        <f t="shared" si="52"/>
        <v>260</v>
      </c>
      <c r="N1188" s="27"/>
      <c r="O1188" s="24" t="s">
        <v>32</v>
      </c>
    </row>
    <row r="1189" s="1" customFormat="1" customHeight="1" spans="1:15">
      <c r="A1189" s="58">
        <v>1184</v>
      </c>
      <c r="B1189" s="286" t="s">
        <v>23</v>
      </c>
      <c r="C1189" s="286" t="s">
        <v>24</v>
      </c>
      <c r="D1189" s="286" t="s">
        <v>25</v>
      </c>
      <c r="E1189" s="286" t="s">
        <v>18594</v>
      </c>
      <c r="F1189" s="93" t="s">
        <v>19471</v>
      </c>
      <c r="G1189" s="123" t="s">
        <v>19754</v>
      </c>
      <c r="H1189" s="123" t="s">
        <v>194</v>
      </c>
      <c r="I1189" s="123" t="s">
        <v>11094</v>
      </c>
      <c r="J1189" s="123" t="s">
        <v>19473</v>
      </c>
      <c r="K1189" s="286" t="s">
        <v>31</v>
      </c>
      <c r="L1189" s="60">
        <v>3</v>
      </c>
      <c r="M1189" s="58">
        <f t="shared" si="52"/>
        <v>390</v>
      </c>
      <c r="N1189" s="27"/>
      <c r="O1189" s="24" t="s">
        <v>32</v>
      </c>
    </row>
    <row r="1190" s="1" customFormat="1" customHeight="1" spans="1:15">
      <c r="A1190" s="58">
        <v>1185</v>
      </c>
      <c r="B1190" s="286" t="s">
        <v>23</v>
      </c>
      <c r="C1190" s="286" t="s">
        <v>24</v>
      </c>
      <c r="D1190" s="286" t="s">
        <v>25</v>
      </c>
      <c r="E1190" s="286" t="s">
        <v>18594</v>
      </c>
      <c r="F1190" s="93" t="s">
        <v>19471</v>
      </c>
      <c r="G1190" s="123" t="s">
        <v>19755</v>
      </c>
      <c r="H1190" s="123" t="s">
        <v>194</v>
      </c>
      <c r="I1190" s="123" t="s">
        <v>3169</v>
      </c>
      <c r="J1190" s="123" t="s">
        <v>19473</v>
      </c>
      <c r="K1190" s="286" t="s">
        <v>31</v>
      </c>
      <c r="L1190" s="60">
        <v>2</v>
      </c>
      <c r="M1190" s="58">
        <f t="shared" si="52"/>
        <v>260</v>
      </c>
      <c r="N1190" s="27"/>
      <c r="O1190" s="24" t="s">
        <v>32</v>
      </c>
    </row>
    <row r="1191" s="1" customFormat="1" customHeight="1" spans="1:15">
      <c r="A1191" s="58">
        <v>1186</v>
      </c>
      <c r="B1191" s="286" t="s">
        <v>23</v>
      </c>
      <c r="C1191" s="286" t="s">
        <v>24</v>
      </c>
      <c r="D1191" s="286" t="s">
        <v>25</v>
      </c>
      <c r="E1191" s="286" t="s">
        <v>18594</v>
      </c>
      <c r="F1191" s="93" t="s">
        <v>19471</v>
      </c>
      <c r="G1191" s="123" t="s">
        <v>19756</v>
      </c>
      <c r="H1191" s="123" t="s">
        <v>194</v>
      </c>
      <c r="I1191" s="123" t="s">
        <v>2203</v>
      </c>
      <c r="J1191" s="123" t="s">
        <v>19473</v>
      </c>
      <c r="K1191" s="286" t="s">
        <v>31</v>
      </c>
      <c r="L1191" s="60">
        <v>2</v>
      </c>
      <c r="M1191" s="58">
        <f t="shared" si="52"/>
        <v>260</v>
      </c>
      <c r="N1191" s="27"/>
      <c r="O1191" s="24" t="s">
        <v>32</v>
      </c>
    </row>
    <row r="1192" s="1" customFormat="1" customHeight="1" spans="1:15">
      <c r="A1192" s="58">
        <v>1187</v>
      </c>
      <c r="B1192" s="286" t="s">
        <v>23</v>
      </c>
      <c r="C1192" s="286" t="s">
        <v>24</v>
      </c>
      <c r="D1192" s="286" t="s">
        <v>25</v>
      </c>
      <c r="E1192" s="286" t="s">
        <v>18594</v>
      </c>
      <c r="F1192" s="93" t="s">
        <v>19471</v>
      </c>
      <c r="G1192" s="123" t="s">
        <v>19757</v>
      </c>
      <c r="H1192" s="123" t="s">
        <v>194</v>
      </c>
      <c r="I1192" s="123" t="s">
        <v>3169</v>
      </c>
      <c r="J1192" s="123" t="s">
        <v>19473</v>
      </c>
      <c r="K1192" s="286" t="s">
        <v>31</v>
      </c>
      <c r="L1192" s="60">
        <v>2</v>
      </c>
      <c r="M1192" s="58">
        <f t="shared" si="52"/>
        <v>260</v>
      </c>
      <c r="N1192" s="27"/>
      <c r="O1192" s="24" t="s">
        <v>32</v>
      </c>
    </row>
    <row r="1193" s="1" customFormat="1" customHeight="1" spans="1:15">
      <c r="A1193" s="58">
        <v>1188</v>
      </c>
      <c r="B1193" s="286" t="s">
        <v>23</v>
      </c>
      <c r="C1193" s="286" t="s">
        <v>24</v>
      </c>
      <c r="D1193" s="286" t="s">
        <v>25</v>
      </c>
      <c r="E1193" s="286" t="s">
        <v>18594</v>
      </c>
      <c r="F1193" s="93" t="s">
        <v>19471</v>
      </c>
      <c r="G1193" s="123" t="s">
        <v>19758</v>
      </c>
      <c r="H1193" s="123" t="s">
        <v>194</v>
      </c>
      <c r="I1193" s="123" t="s">
        <v>2203</v>
      </c>
      <c r="J1193" s="123" t="s">
        <v>19473</v>
      </c>
      <c r="K1193" s="286" t="s">
        <v>31</v>
      </c>
      <c r="L1193" s="60">
        <v>2</v>
      </c>
      <c r="M1193" s="58">
        <f t="shared" si="52"/>
        <v>260</v>
      </c>
      <c r="N1193" s="27"/>
      <c r="O1193" s="24" t="s">
        <v>32</v>
      </c>
    </row>
    <row r="1194" s="1" customFormat="1" customHeight="1" spans="1:15">
      <c r="A1194" s="58">
        <v>1189</v>
      </c>
      <c r="B1194" s="286" t="s">
        <v>23</v>
      </c>
      <c r="C1194" s="286" t="s">
        <v>24</v>
      </c>
      <c r="D1194" s="286" t="s">
        <v>25</v>
      </c>
      <c r="E1194" s="286" t="s">
        <v>18594</v>
      </c>
      <c r="F1194" s="93" t="s">
        <v>19471</v>
      </c>
      <c r="G1194" s="123" t="s">
        <v>19759</v>
      </c>
      <c r="H1194" s="123" t="s">
        <v>194</v>
      </c>
      <c r="I1194" s="123" t="s">
        <v>2203</v>
      </c>
      <c r="J1194" s="123" t="s">
        <v>19473</v>
      </c>
      <c r="K1194" s="286" t="s">
        <v>31</v>
      </c>
      <c r="L1194" s="60">
        <v>2</v>
      </c>
      <c r="M1194" s="58">
        <f t="shared" si="52"/>
        <v>260</v>
      </c>
      <c r="N1194" s="27"/>
      <c r="O1194" s="24" t="s">
        <v>32</v>
      </c>
    </row>
    <row r="1195" s="1" customFormat="1" customHeight="1" spans="1:15">
      <c r="A1195" s="58">
        <v>1190</v>
      </c>
      <c r="B1195" s="286" t="s">
        <v>23</v>
      </c>
      <c r="C1195" s="286" t="s">
        <v>24</v>
      </c>
      <c r="D1195" s="286" t="s">
        <v>25</v>
      </c>
      <c r="E1195" s="286" t="s">
        <v>18594</v>
      </c>
      <c r="F1195" s="93" t="s">
        <v>19471</v>
      </c>
      <c r="G1195" s="123" t="s">
        <v>19760</v>
      </c>
      <c r="H1195" s="123" t="s">
        <v>194</v>
      </c>
      <c r="I1195" s="123" t="s">
        <v>3169</v>
      </c>
      <c r="J1195" s="123" t="s">
        <v>19473</v>
      </c>
      <c r="K1195" s="286" t="s">
        <v>31</v>
      </c>
      <c r="L1195" s="60">
        <v>2</v>
      </c>
      <c r="M1195" s="58">
        <f t="shared" si="52"/>
        <v>260</v>
      </c>
      <c r="N1195" s="27"/>
      <c r="O1195" s="24" t="s">
        <v>32</v>
      </c>
    </row>
    <row r="1196" s="1" customFormat="1" customHeight="1" spans="1:15">
      <c r="A1196" s="58">
        <v>1191</v>
      </c>
      <c r="B1196" s="286" t="s">
        <v>23</v>
      </c>
      <c r="C1196" s="286" t="s">
        <v>24</v>
      </c>
      <c r="D1196" s="286" t="s">
        <v>25</v>
      </c>
      <c r="E1196" s="286" t="s">
        <v>18594</v>
      </c>
      <c r="F1196" s="58" t="s">
        <v>18664</v>
      </c>
      <c r="G1196" s="123" t="s">
        <v>19761</v>
      </c>
      <c r="H1196" s="123" t="s">
        <v>194</v>
      </c>
      <c r="I1196" s="123" t="s">
        <v>2203</v>
      </c>
      <c r="J1196" s="123" t="s">
        <v>18666</v>
      </c>
      <c r="K1196" s="286" t="s">
        <v>31</v>
      </c>
      <c r="L1196" s="60">
        <v>4</v>
      </c>
      <c r="M1196" s="58">
        <f t="shared" si="52"/>
        <v>520</v>
      </c>
      <c r="N1196" s="104"/>
      <c r="O1196" s="24" t="s">
        <v>32</v>
      </c>
    </row>
    <row r="1197" s="1" customFormat="1" customHeight="1" spans="1:15">
      <c r="A1197" s="58">
        <v>1192</v>
      </c>
      <c r="B1197" s="286" t="s">
        <v>23</v>
      </c>
      <c r="C1197" s="286" t="s">
        <v>24</v>
      </c>
      <c r="D1197" s="286" t="s">
        <v>25</v>
      </c>
      <c r="E1197" s="286" t="s">
        <v>18594</v>
      </c>
      <c r="F1197" s="58" t="s">
        <v>18664</v>
      </c>
      <c r="G1197" s="123" t="s">
        <v>19762</v>
      </c>
      <c r="H1197" s="123" t="s">
        <v>194</v>
      </c>
      <c r="I1197" s="123" t="s">
        <v>2203</v>
      </c>
      <c r="J1197" s="123" t="s">
        <v>18666</v>
      </c>
      <c r="K1197" s="286" t="s">
        <v>31</v>
      </c>
      <c r="L1197" s="60">
        <v>4</v>
      </c>
      <c r="M1197" s="58">
        <f t="shared" si="52"/>
        <v>520</v>
      </c>
      <c r="N1197" s="104"/>
      <c r="O1197" s="24" t="s">
        <v>32</v>
      </c>
    </row>
    <row r="1198" s="1" customFormat="1" customHeight="1" spans="1:15">
      <c r="A1198" s="58">
        <v>1193</v>
      </c>
      <c r="B1198" s="286" t="s">
        <v>23</v>
      </c>
      <c r="C1198" s="286" t="s">
        <v>24</v>
      </c>
      <c r="D1198" s="286" t="s">
        <v>25</v>
      </c>
      <c r="E1198" s="286" t="s">
        <v>18594</v>
      </c>
      <c r="F1198" s="58" t="s">
        <v>18890</v>
      </c>
      <c r="G1198" s="123" t="s">
        <v>19763</v>
      </c>
      <c r="H1198" s="123" t="s">
        <v>194</v>
      </c>
      <c r="I1198" s="123" t="s">
        <v>3169</v>
      </c>
      <c r="J1198" s="123" t="s">
        <v>18892</v>
      </c>
      <c r="K1198" s="286" t="s">
        <v>31</v>
      </c>
      <c r="L1198" s="60">
        <v>3</v>
      </c>
      <c r="M1198" s="58">
        <f t="shared" si="52"/>
        <v>390</v>
      </c>
      <c r="N1198" s="27"/>
      <c r="O1198" s="24" t="s">
        <v>32</v>
      </c>
    </row>
    <row r="1199" s="1" customFormat="1" customHeight="1" spans="1:15">
      <c r="A1199" s="58">
        <v>1194</v>
      </c>
      <c r="B1199" s="286" t="s">
        <v>23</v>
      </c>
      <c r="C1199" s="286" t="s">
        <v>24</v>
      </c>
      <c r="D1199" s="286" t="s">
        <v>25</v>
      </c>
      <c r="E1199" s="286" t="s">
        <v>18594</v>
      </c>
      <c r="F1199" s="58" t="s">
        <v>18890</v>
      </c>
      <c r="G1199" s="123" t="s">
        <v>19764</v>
      </c>
      <c r="H1199" s="123" t="s">
        <v>18599</v>
      </c>
      <c r="I1199" s="123" t="s">
        <v>2605</v>
      </c>
      <c r="J1199" s="123" t="s">
        <v>18892</v>
      </c>
      <c r="K1199" s="286" t="s">
        <v>31</v>
      </c>
      <c r="L1199" s="60">
        <v>2</v>
      </c>
      <c r="M1199" s="58">
        <f t="shared" si="52"/>
        <v>260</v>
      </c>
      <c r="N1199" s="27"/>
      <c r="O1199" s="24" t="s">
        <v>32</v>
      </c>
    </row>
    <row r="1200" s="1" customFormat="1" customHeight="1" spans="1:15">
      <c r="A1200" s="58">
        <v>1195</v>
      </c>
      <c r="B1200" s="286" t="s">
        <v>23</v>
      </c>
      <c r="C1200" s="286" t="s">
        <v>24</v>
      </c>
      <c r="D1200" s="286" t="s">
        <v>25</v>
      </c>
      <c r="E1200" s="286" t="s">
        <v>18594</v>
      </c>
      <c r="F1200" s="58" t="s">
        <v>18890</v>
      </c>
      <c r="G1200" s="123" t="s">
        <v>19765</v>
      </c>
      <c r="H1200" s="123" t="s">
        <v>194</v>
      </c>
      <c r="I1200" s="123" t="s">
        <v>1683</v>
      </c>
      <c r="J1200" s="123" t="s">
        <v>18892</v>
      </c>
      <c r="K1200" s="286" t="s">
        <v>31</v>
      </c>
      <c r="L1200" s="60">
        <v>2</v>
      </c>
      <c r="M1200" s="58">
        <f t="shared" si="52"/>
        <v>260</v>
      </c>
      <c r="N1200" s="27"/>
      <c r="O1200" s="24" t="s">
        <v>32</v>
      </c>
    </row>
    <row r="1201" s="1" customFormat="1" customHeight="1" spans="1:15">
      <c r="A1201" s="58">
        <v>1196</v>
      </c>
      <c r="B1201" s="286" t="s">
        <v>23</v>
      </c>
      <c r="C1201" s="286" t="s">
        <v>24</v>
      </c>
      <c r="D1201" s="286" t="s">
        <v>25</v>
      </c>
      <c r="E1201" s="286" t="s">
        <v>18594</v>
      </c>
      <c r="F1201" s="58" t="s">
        <v>18890</v>
      </c>
      <c r="G1201" s="123" t="s">
        <v>19766</v>
      </c>
      <c r="H1201" s="123" t="s">
        <v>194</v>
      </c>
      <c r="I1201" s="123" t="s">
        <v>2203</v>
      </c>
      <c r="J1201" s="123" t="s">
        <v>18892</v>
      </c>
      <c r="K1201" s="286" t="s">
        <v>31</v>
      </c>
      <c r="L1201" s="60">
        <v>4</v>
      </c>
      <c r="M1201" s="58">
        <f t="shared" si="52"/>
        <v>520</v>
      </c>
      <c r="N1201" s="27"/>
      <c r="O1201" s="24" t="s">
        <v>32</v>
      </c>
    </row>
    <row r="1202" s="1" customFormat="1" customHeight="1" spans="1:15">
      <c r="A1202" s="58">
        <v>1197</v>
      </c>
      <c r="B1202" s="286" t="s">
        <v>23</v>
      </c>
      <c r="C1202" s="286" t="s">
        <v>24</v>
      </c>
      <c r="D1202" s="286" t="s">
        <v>25</v>
      </c>
      <c r="E1202" s="286" t="s">
        <v>18594</v>
      </c>
      <c r="F1202" s="58" t="s">
        <v>18890</v>
      </c>
      <c r="G1202" s="123" t="s">
        <v>19767</v>
      </c>
      <c r="H1202" s="123" t="s">
        <v>194</v>
      </c>
      <c r="I1202" s="123" t="s">
        <v>3169</v>
      </c>
      <c r="J1202" s="123" t="s">
        <v>18892</v>
      </c>
      <c r="K1202" s="286" t="s">
        <v>31</v>
      </c>
      <c r="L1202" s="60">
        <v>3</v>
      </c>
      <c r="M1202" s="58">
        <f t="shared" si="52"/>
        <v>390</v>
      </c>
      <c r="N1202" s="27"/>
      <c r="O1202" s="24" t="s">
        <v>32</v>
      </c>
    </row>
    <row r="1203" s="1" customFormat="1" customHeight="1" spans="1:15">
      <c r="A1203" s="58">
        <v>1198</v>
      </c>
      <c r="B1203" s="286" t="s">
        <v>23</v>
      </c>
      <c r="C1203" s="286" t="s">
        <v>24</v>
      </c>
      <c r="D1203" s="286" t="s">
        <v>25</v>
      </c>
      <c r="E1203" s="286" t="s">
        <v>18594</v>
      </c>
      <c r="F1203" s="58" t="s">
        <v>18890</v>
      </c>
      <c r="G1203" s="123" t="s">
        <v>19768</v>
      </c>
      <c r="H1203" s="123" t="s">
        <v>194</v>
      </c>
      <c r="I1203" s="123" t="s">
        <v>2203</v>
      </c>
      <c r="J1203" s="123" t="s">
        <v>18892</v>
      </c>
      <c r="K1203" s="286" t="s">
        <v>31</v>
      </c>
      <c r="L1203" s="60">
        <v>4</v>
      </c>
      <c r="M1203" s="58">
        <f t="shared" si="52"/>
        <v>520</v>
      </c>
      <c r="N1203" s="27"/>
      <c r="O1203" s="24" t="s">
        <v>32</v>
      </c>
    </row>
    <row r="1204" s="1" customFormat="1" customHeight="1" spans="1:15">
      <c r="A1204" s="58">
        <v>1199</v>
      </c>
      <c r="B1204" s="286" t="s">
        <v>23</v>
      </c>
      <c r="C1204" s="286" t="s">
        <v>24</v>
      </c>
      <c r="D1204" s="286" t="s">
        <v>25</v>
      </c>
      <c r="E1204" s="286" t="s">
        <v>18594</v>
      </c>
      <c r="F1204" s="58" t="s">
        <v>18890</v>
      </c>
      <c r="G1204" s="123" t="s">
        <v>19769</v>
      </c>
      <c r="H1204" s="123" t="s">
        <v>194</v>
      </c>
      <c r="I1204" s="123" t="s">
        <v>1683</v>
      </c>
      <c r="J1204" s="123" t="s">
        <v>18892</v>
      </c>
      <c r="K1204" s="286" t="s">
        <v>31</v>
      </c>
      <c r="L1204" s="60">
        <v>3</v>
      </c>
      <c r="M1204" s="58">
        <f t="shared" si="52"/>
        <v>390</v>
      </c>
      <c r="N1204" s="27"/>
      <c r="O1204" s="24" t="s">
        <v>32</v>
      </c>
    </row>
    <row r="1205" s="1" customFormat="1" customHeight="1" spans="1:15">
      <c r="A1205" s="58">
        <v>1200</v>
      </c>
      <c r="B1205" s="286" t="s">
        <v>23</v>
      </c>
      <c r="C1205" s="286" t="s">
        <v>24</v>
      </c>
      <c r="D1205" s="286" t="s">
        <v>25</v>
      </c>
      <c r="E1205" s="286" t="s">
        <v>18594</v>
      </c>
      <c r="F1205" s="58" t="s">
        <v>18890</v>
      </c>
      <c r="G1205" s="123" t="s">
        <v>19770</v>
      </c>
      <c r="H1205" s="123" t="s">
        <v>194</v>
      </c>
      <c r="I1205" s="123" t="s">
        <v>1683</v>
      </c>
      <c r="J1205" s="123" t="s">
        <v>18892</v>
      </c>
      <c r="K1205" s="286" t="s">
        <v>31</v>
      </c>
      <c r="L1205" s="60">
        <v>3</v>
      </c>
      <c r="M1205" s="58">
        <f t="shared" si="52"/>
        <v>390</v>
      </c>
      <c r="N1205" s="104" t="s">
        <v>9991</v>
      </c>
      <c r="O1205" s="24" t="s">
        <v>32</v>
      </c>
    </row>
    <row r="1206" s="1" customFormat="1" customHeight="1" spans="1:15">
      <c r="A1206" s="58">
        <v>1201</v>
      </c>
      <c r="B1206" s="286" t="s">
        <v>23</v>
      </c>
      <c r="C1206" s="286" t="s">
        <v>24</v>
      </c>
      <c r="D1206" s="286" t="s">
        <v>25</v>
      </c>
      <c r="E1206" s="286" t="s">
        <v>18594</v>
      </c>
      <c r="F1206" s="58" t="s">
        <v>18890</v>
      </c>
      <c r="G1206" s="123" t="s">
        <v>19771</v>
      </c>
      <c r="H1206" s="123" t="s">
        <v>194</v>
      </c>
      <c r="I1206" s="123" t="s">
        <v>3169</v>
      </c>
      <c r="J1206" s="123" t="s">
        <v>18892</v>
      </c>
      <c r="K1206" s="286" t="s">
        <v>31</v>
      </c>
      <c r="L1206" s="60">
        <v>3</v>
      </c>
      <c r="M1206" s="58">
        <f t="shared" si="52"/>
        <v>390</v>
      </c>
      <c r="N1206" s="27"/>
      <c r="O1206" s="24" t="s">
        <v>32</v>
      </c>
    </row>
    <row r="1207" s="1" customFormat="1" customHeight="1" spans="1:15">
      <c r="A1207" s="58">
        <v>1202</v>
      </c>
      <c r="B1207" s="286" t="s">
        <v>23</v>
      </c>
      <c r="C1207" s="286" t="s">
        <v>24</v>
      </c>
      <c r="D1207" s="286" t="s">
        <v>25</v>
      </c>
      <c r="E1207" s="286" t="s">
        <v>18594</v>
      </c>
      <c r="F1207" s="58" t="s">
        <v>18649</v>
      </c>
      <c r="G1207" s="123" t="s">
        <v>19772</v>
      </c>
      <c r="H1207" s="123" t="s">
        <v>194</v>
      </c>
      <c r="I1207" s="123" t="s">
        <v>2203</v>
      </c>
      <c r="J1207" s="123" t="s">
        <v>18651</v>
      </c>
      <c r="K1207" s="286" t="s">
        <v>31</v>
      </c>
      <c r="L1207" s="60">
        <v>4</v>
      </c>
      <c r="M1207" s="58">
        <f t="shared" si="52"/>
        <v>520</v>
      </c>
      <c r="N1207" s="27"/>
      <c r="O1207" s="24" t="s">
        <v>32</v>
      </c>
    </row>
    <row r="1208" s="1" customFormat="1" customHeight="1" spans="1:15">
      <c r="A1208" s="58">
        <v>1203</v>
      </c>
      <c r="B1208" s="286" t="s">
        <v>23</v>
      </c>
      <c r="C1208" s="286" t="s">
        <v>24</v>
      </c>
      <c r="D1208" s="286" t="s">
        <v>25</v>
      </c>
      <c r="E1208" s="286" t="s">
        <v>18594</v>
      </c>
      <c r="F1208" s="58" t="s">
        <v>18890</v>
      </c>
      <c r="G1208" s="123" t="s">
        <v>19773</v>
      </c>
      <c r="H1208" s="123" t="s">
        <v>194</v>
      </c>
      <c r="I1208" s="123" t="s">
        <v>2203</v>
      </c>
      <c r="J1208" s="123" t="s">
        <v>18892</v>
      </c>
      <c r="K1208" s="286" t="s">
        <v>31</v>
      </c>
      <c r="L1208" s="60">
        <v>3</v>
      </c>
      <c r="M1208" s="58">
        <f t="shared" si="52"/>
        <v>390</v>
      </c>
      <c r="N1208" s="27"/>
      <c r="O1208" s="24" t="s">
        <v>32</v>
      </c>
    </row>
    <row r="1209" s="1" customFormat="1" customHeight="1" spans="1:15">
      <c r="A1209" s="58">
        <v>1204</v>
      </c>
      <c r="B1209" s="286" t="s">
        <v>23</v>
      </c>
      <c r="C1209" s="286" t="s">
        <v>24</v>
      </c>
      <c r="D1209" s="286" t="s">
        <v>25</v>
      </c>
      <c r="E1209" s="286" t="s">
        <v>18594</v>
      </c>
      <c r="F1209" s="58" t="s">
        <v>18890</v>
      </c>
      <c r="G1209" s="123" t="s">
        <v>19774</v>
      </c>
      <c r="H1209" s="123" t="s">
        <v>194</v>
      </c>
      <c r="I1209" s="123" t="s">
        <v>2203</v>
      </c>
      <c r="J1209" s="123" t="s">
        <v>18892</v>
      </c>
      <c r="K1209" s="286" t="s">
        <v>31</v>
      </c>
      <c r="L1209" s="60">
        <v>4</v>
      </c>
      <c r="M1209" s="58">
        <f t="shared" si="52"/>
        <v>520</v>
      </c>
      <c r="N1209" s="27"/>
      <c r="O1209" s="24" t="s">
        <v>32</v>
      </c>
    </row>
    <row r="1210" s="1" customFormat="1" customHeight="1" spans="1:15">
      <c r="A1210" s="58">
        <v>1205</v>
      </c>
      <c r="B1210" s="286" t="s">
        <v>23</v>
      </c>
      <c r="C1210" s="286" t="s">
        <v>24</v>
      </c>
      <c r="D1210" s="286" t="s">
        <v>25</v>
      </c>
      <c r="E1210" s="286" t="s">
        <v>18594</v>
      </c>
      <c r="F1210" s="58" t="s">
        <v>18890</v>
      </c>
      <c r="G1210" s="123" t="s">
        <v>19775</v>
      </c>
      <c r="H1210" s="123" t="s">
        <v>194</v>
      </c>
      <c r="I1210" s="123" t="s">
        <v>1683</v>
      </c>
      <c r="J1210" s="123" t="s">
        <v>18892</v>
      </c>
      <c r="K1210" s="286" t="s">
        <v>31</v>
      </c>
      <c r="L1210" s="60">
        <v>3</v>
      </c>
      <c r="M1210" s="58">
        <f t="shared" si="52"/>
        <v>390</v>
      </c>
      <c r="N1210" s="27"/>
      <c r="O1210" s="24" t="s">
        <v>32</v>
      </c>
    </row>
    <row r="1211" s="1" customFormat="1" customHeight="1" spans="1:15">
      <c r="A1211" s="58">
        <v>1206</v>
      </c>
      <c r="B1211" s="286" t="s">
        <v>23</v>
      </c>
      <c r="C1211" s="286" t="s">
        <v>24</v>
      </c>
      <c r="D1211" s="286" t="s">
        <v>25</v>
      </c>
      <c r="E1211" s="286" t="s">
        <v>18594</v>
      </c>
      <c r="F1211" s="58" t="s">
        <v>18890</v>
      </c>
      <c r="G1211" s="123" t="s">
        <v>19776</v>
      </c>
      <c r="H1211" s="123" t="s">
        <v>194</v>
      </c>
      <c r="I1211" s="123" t="s">
        <v>3158</v>
      </c>
      <c r="J1211" s="123" t="s">
        <v>18892</v>
      </c>
      <c r="K1211" s="286" t="s">
        <v>31</v>
      </c>
      <c r="L1211" s="60">
        <v>5</v>
      </c>
      <c r="M1211" s="58">
        <f t="shared" si="52"/>
        <v>650</v>
      </c>
      <c r="N1211" s="27"/>
      <c r="O1211" s="24" t="s">
        <v>32</v>
      </c>
    </row>
    <row r="1212" s="1" customFormat="1" customHeight="1" spans="1:15">
      <c r="A1212" s="58">
        <v>1207</v>
      </c>
      <c r="B1212" s="286" t="s">
        <v>23</v>
      </c>
      <c r="C1212" s="286" t="s">
        <v>24</v>
      </c>
      <c r="D1212" s="286" t="s">
        <v>25</v>
      </c>
      <c r="E1212" s="286" t="s">
        <v>18594</v>
      </c>
      <c r="F1212" s="58" t="s">
        <v>18890</v>
      </c>
      <c r="G1212" s="123" t="s">
        <v>19777</v>
      </c>
      <c r="H1212" s="123" t="s">
        <v>18599</v>
      </c>
      <c r="I1212" s="123" t="s">
        <v>2203</v>
      </c>
      <c r="J1212" s="123" t="s">
        <v>18892</v>
      </c>
      <c r="K1212" s="286" t="s">
        <v>31</v>
      </c>
      <c r="L1212" s="60">
        <v>4</v>
      </c>
      <c r="M1212" s="58">
        <f t="shared" si="52"/>
        <v>520</v>
      </c>
      <c r="N1212" s="27"/>
      <c r="O1212" s="24" t="s">
        <v>32</v>
      </c>
    </row>
    <row r="1213" s="1" customFormat="1" customHeight="1" spans="1:15">
      <c r="A1213" s="58">
        <v>1208</v>
      </c>
      <c r="B1213" s="286" t="s">
        <v>23</v>
      </c>
      <c r="C1213" s="286" t="s">
        <v>24</v>
      </c>
      <c r="D1213" s="286" t="s">
        <v>25</v>
      </c>
      <c r="E1213" s="286" t="s">
        <v>18594</v>
      </c>
      <c r="F1213" s="58" t="s">
        <v>18890</v>
      </c>
      <c r="G1213" s="123" t="s">
        <v>19778</v>
      </c>
      <c r="H1213" s="123" t="s">
        <v>194</v>
      </c>
      <c r="I1213" s="123" t="s">
        <v>1683</v>
      </c>
      <c r="J1213" s="123" t="s">
        <v>18892</v>
      </c>
      <c r="K1213" s="286" t="s">
        <v>31</v>
      </c>
      <c r="L1213" s="60">
        <v>3</v>
      </c>
      <c r="M1213" s="58">
        <f t="shared" si="52"/>
        <v>390</v>
      </c>
      <c r="N1213" s="27"/>
      <c r="O1213" s="24" t="s">
        <v>32</v>
      </c>
    </row>
    <row r="1214" s="1" customFormat="1" customHeight="1" spans="1:15">
      <c r="A1214" s="58">
        <v>1209</v>
      </c>
      <c r="B1214" s="286" t="s">
        <v>23</v>
      </c>
      <c r="C1214" s="286" t="s">
        <v>24</v>
      </c>
      <c r="D1214" s="286" t="s">
        <v>25</v>
      </c>
      <c r="E1214" s="286" t="s">
        <v>18594</v>
      </c>
      <c r="F1214" s="58" t="s">
        <v>18649</v>
      </c>
      <c r="G1214" s="123" t="s">
        <v>19779</v>
      </c>
      <c r="H1214" s="123" t="s">
        <v>194</v>
      </c>
      <c r="I1214" s="123" t="s">
        <v>2203</v>
      </c>
      <c r="J1214" s="123" t="s">
        <v>18651</v>
      </c>
      <c r="K1214" s="286" t="s">
        <v>31</v>
      </c>
      <c r="L1214" s="60">
        <v>4</v>
      </c>
      <c r="M1214" s="58">
        <f t="shared" si="52"/>
        <v>520</v>
      </c>
      <c r="N1214" s="27"/>
      <c r="O1214" s="24" t="s">
        <v>32</v>
      </c>
    </row>
    <row r="1215" s="1" customFormat="1" customHeight="1" spans="1:15">
      <c r="A1215" s="58">
        <v>1210</v>
      </c>
      <c r="B1215" s="286" t="s">
        <v>23</v>
      </c>
      <c r="C1215" s="286" t="s">
        <v>24</v>
      </c>
      <c r="D1215" s="286" t="s">
        <v>25</v>
      </c>
      <c r="E1215" s="286" t="s">
        <v>18594</v>
      </c>
      <c r="F1215" s="58" t="s">
        <v>18890</v>
      </c>
      <c r="G1215" s="123" t="s">
        <v>19780</v>
      </c>
      <c r="H1215" s="123" t="s">
        <v>194</v>
      </c>
      <c r="I1215" s="123" t="s">
        <v>2203</v>
      </c>
      <c r="J1215" s="123" t="s">
        <v>18892</v>
      </c>
      <c r="K1215" s="286" t="s">
        <v>31</v>
      </c>
      <c r="L1215" s="60">
        <v>3</v>
      </c>
      <c r="M1215" s="58">
        <f t="shared" si="52"/>
        <v>390</v>
      </c>
      <c r="N1215" s="27"/>
      <c r="O1215" s="24" t="s">
        <v>32</v>
      </c>
    </row>
    <row r="1216" s="1" customFormat="1" customHeight="1" spans="1:15">
      <c r="A1216" s="58">
        <v>1211</v>
      </c>
      <c r="B1216" s="286" t="s">
        <v>23</v>
      </c>
      <c r="C1216" s="286" t="s">
        <v>24</v>
      </c>
      <c r="D1216" s="286" t="s">
        <v>25</v>
      </c>
      <c r="E1216" s="286" t="s">
        <v>18594</v>
      </c>
      <c r="F1216" s="58" t="s">
        <v>18890</v>
      </c>
      <c r="G1216" s="123" t="s">
        <v>19781</v>
      </c>
      <c r="H1216" s="123" t="s">
        <v>194</v>
      </c>
      <c r="I1216" s="123" t="s">
        <v>2203</v>
      </c>
      <c r="J1216" s="123" t="s">
        <v>18892</v>
      </c>
      <c r="K1216" s="286" t="s">
        <v>31</v>
      </c>
      <c r="L1216" s="60">
        <v>4</v>
      </c>
      <c r="M1216" s="58">
        <f t="shared" si="52"/>
        <v>520</v>
      </c>
      <c r="N1216" s="27"/>
      <c r="O1216" s="24" t="s">
        <v>32</v>
      </c>
    </row>
    <row r="1217" s="1" customFormat="1" customHeight="1" spans="1:15">
      <c r="A1217" s="58">
        <v>1212</v>
      </c>
      <c r="B1217" s="286" t="s">
        <v>23</v>
      </c>
      <c r="C1217" s="286" t="s">
        <v>24</v>
      </c>
      <c r="D1217" s="286" t="s">
        <v>25</v>
      </c>
      <c r="E1217" s="286" t="s">
        <v>18594</v>
      </c>
      <c r="F1217" s="58" t="s">
        <v>18649</v>
      </c>
      <c r="G1217" s="123" t="s">
        <v>19782</v>
      </c>
      <c r="H1217" s="123" t="s">
        <v>194</v>
      </c>
      <c r="I1217" s="123" t="s">
        <v>2203</v>
      </c>
      <c r="J1217" s="123" t="s">
        <v>18651</v>
      </c>
      <c r="K1217" s="286" t="s">
        <v>31</v>
      </c>
      <c r="L1217" s="60">
        <v>4</v>
      </c>
      <c r="M1217" s="58">
        <f t="shared" si="52"/>
        <v>520</v>
      </c>
      <c r="N1217" s="27"/>
      <c r="O1217" s="24" t="s">
        <v>32</v>
      </c>
    </row>
    <row r="1218" s="1" customFormat="1" customHeight="1" spans="1:15">
      <c r="A1218" s="58">
        <v>1213</v>
      </c>
      <c r="B1218" s="286" t="s">
        <v>23</v>
      </c>
      <c r="C1218" s="286" t="s">
        <v>24</v>
      </c>
      <c r="D1218" s="286" t="s">
        <v>25</v>
      </c>
      <c r="E1218" s="286" t="s">
        <v>18594</v>
      </c>
      <c r="F1218" s="58" t="s">
        <v>18890</v>
      </c>
      <c r="G1218" s="123" t="s">
        <v>19783</v>
      </c>
      <c r="H1218" s="123" t="s">
        <v>194</v>
      </c>
      <c r="I1218" s="123" t="s">
        <v>2605</v>
      </c>
      <c r="J1218" s="123" t="s">
        <v>18892</v>
      </c>
      <c r="K1218" s="286" t="s">
        <v>31</v>
      </c>
      <c r="L1218" s="60">
        <v>2</v>
      </c>
      <c r="M1218" s="58">
        <f t="shared" si="52"/>
        <v>260</v>
      </c>
      <c r="N1218" s="27"/>
      <c r="O1218" s="24" t="s">
        <v>32</v>
      </c>
    </row>
    <row r="1219" s="1" customFormat="1" customHeight="1" spans="1:15">
      <c r="A1219" s="58">
        <v>1214</v>
      </c>
      <c r="B1219" s="286" t="s">
        <v>23</v>
      </c>
      <c r="C1219" s="286" t="s">
        <v>24</v>
      </c>
      <c r="D1219" s="286" t="s">
        <v>25</v>
      </c>
      <c r="E1219" s="286" t="s">
        <v>18594</v>
      </c>
      <c r="F1219" s="58" t="s">
        <v>18890</v>
      </c>
      <c r="G1219" s="123" t="s">
        <v>19784</v>
      </c>
      <c r="H1219" s="123" t="s">
        <v>194</v>
      </c>
      <c r="I1219" s="123" t="s">
        <v>2203</v>
      </c>
      <c r="J1219" s="123" t="s">
        <v>18892</v>
      </c>
      <c r="K1219" s="286" t="s">
        <v>31</v>
      </c>
      <c r="L1219" s="60">
        <v>4</v>
      </c>
      <c r="M1219" s="58">
        <f t="shared" si="52"/>
        <v>520</v>
      </c>
      <c r="N1219" s="27"/>
      <c r="O1219" s="24" t="s">
        <v>32</v>
      </c>
    </row>
    <row r="1220" s="1" customFormat="1" customHeight="1" spans="1:15">
      <c r="A1220" s="58">
        <v>1215</v>
      </c>
      <c r="B1220" s="286" t="s">
        <v>23</v>
      </c>
      <c r="C1220" s="286" t="s">
        <v>24</v>
      </c>
      <c r="D1220" s="286" t="s">
        <v>25</v>
      </c>
      <c r="E1220" s="286" t="s">
        <v>18594</v>
      </c>
      <c r="F1220" s="58" t="s">
        <v>18890</v>
      </c>
      <c r="G1220" s="123" t="s">
        <v>19785</v>
      </c>
      <c r="H1220" s="123" t="s">
        <v>194</v>
      </c>
      <c r="I1220" s="123" t="s">
        <v>3164</v>
      </c>
      <c r="J1220" s="123" t="s">
        <v>18892</v>
      </c>
      <c r="K1220" s="286" t="s">
        <v>31</v>
      </c>
      <c r="L1220" s="60">
        <v>3</v>
      </c>
      <c r="M1220" s="58">
        <f t="shared" si="52"/>
        <v>390</v>
      </c>
      <c r="N1220" s="27"/>
      <c r="O1220" s="24" t="s">
        <v>32</v>
      </c>
    </row>
    <row r="1221" s="1" customFormat="1" customHeight="1" spans="1:15">
      <c r="A1221" s="58">
        <v>1216</v>
      </c>
      <c r="B1221" s="286" t="s">
        <v>23</v>
      </c>
      <c r="C1221" s="286" t="s">
        <v>24</v>
      </c>
      <c r="D1221" s="286" t="s">
        <v>25</v>
      </c>
      <c r="E1221" s="286" t="s">
        <v>18594</v>
      </c>
      <c r="F1221" s="58" t="s">
        <v>18890</v>
      </c>
      <c r="G1221" s="123" t="s">
        <v>19786</v>
      </c>
      <c r="H1221" s="123" t="s">
        <v>220</v>
      </c>
      <c r="I1221" s="123" t="s">
        <v>2605</v>
      </c>
      <c r="J1221" s="123" t="s">
        <v>18892</v>
      </c>
      <c r="K1221" s="286" t="s">
        <v>31</v>
      </c>
      <c r="L1221" s="60">
        <v>2</v>
      </c>
      <c r="M1221" s="58">
        <f>L1221*312</f>
        <v>624</v>
      </c>
      <c r="N1221" s="27"/>
      <c r="O1221" s="24" t="s">
        <v>32</v>
      </c>
    </row>
    <row r="1222" s="1" customFormat="1" customHeight="1" spans="1:15">
      <c r="A1222" s="58">
        <v>1217</v>
      </c>
      <c r="B1222" s="286" t="s">
        <v>23</v>
      </c>
      <c r="C1222" s="286" t="s">
        <v>24</v>
      </c>
      <c r="D1222" s="286" t="s">
        <v>25</v>
      </c>
      <c r="E1222" s="286" t="s">
        <v>18594</v>
      </c>
      <c r="F1222" s="58" t="s">
        <v>18890</v>
      </c>
      <c r="G1222" s="123" t="s">
        <v>19787</v>
      </c>
      <c r="H1222" s="123" t="s">
        <v>194</v>
      </c>
      <c r="I1222" s="123" t="s">
        <v>2605</v>
      </c>
      <c r="J1222" s="123" t="s">
        <v>18892</v>
      </c>
      <c r="K1222" s="286" t="s">
        <v>31</v>
      </c>
      <c r="L1222" s="60">
        <v>2</v>
      </c>
      <c r="M1222" s="58">
        <f t="shared" ref="M1222:M1232" si="53">L1222*130</f>
        <v>260</v>
      </c>
      <c r="N1222" s="27"/>
      <c r="O1222" s="24" t="s">
        <v>32</v>
      </c>
    </row>
    <row r="1223" s="1" customFormat="1" customHeight="1" spans="1:15">
      <c r="A1223" s="58">
        <v>1218</v>
      </c>
      <c r="B1223" s="286" t="s">
        <v>23</v>
      </c>
      <c r="C1223" s="286" t="s">
        <v>24</v>
      </c>
      <c r="D1223" s="286" t="s">
        <v>25</v>
      </c>
      <c r="E1223" s="286" t="s">
        <v>18594</v>
      </c>
      <c r="F1223" s="58" t="s">
        <v>18649</v>
      </c>
      <c r="G1223" s="123" t="s">
        <v>19788</v>
      </c>
      <c r="H1223" s="123" t="s">
        <v>194</v>
      </c>
      <c r="I1223" s="123" t="s">
        <v>1683</v>
      </c>
      <c r="J1223" s="123" t="s">
        <v>18651</v>
      </c>
      <c r="K1223" s="286" t="s">
        <v>31</v>
      </c>
      <c r="L1223" s="60">
        <v>3</v>
      </c>
      <c r="M1223" s="58">
        <f t="shared" si="53"/>
        <v>390</v>
      </c>
      <c r="N1223" s="27"/>
      <c r="O1223" s="24" t="s">
        <v>32</v>
      </c>
    </row>
    <row r="1224" s="1" customFormat="1" customHeight="1" spans="1:15">
      <c r="A1224" s="58">
        <v>1219</v>
      </c>
      <c r="B1224" s="286" t="s">
        <v>23</v>
      </c>
      <c r="C1224" s="286" t="s">
        <v>24</v>
      </c>
      <c r="D1224" s="286" t="s">
        <v>25</v>
      </c>
      <c r="E1224" s="286" t="s">
        <v>18594</v>
      </c>
      <c r="F1224" s="58" t="s">
        <v>18649</v>
      </c>
      <c r="G1224" s="123" t="s">
        <v>19789</v>
      </c>
      <c r="H1224" s="123" t="s">
        <v>194</v>
      </c>
      <c r="I1224" s="123" t="s">
        <v>2557</v>
      </c>
      <c r="J1224" s="123" t="s">
        <v>18651</v>
      </c>
      <c r="K1224" s="286" t="s">
        <v>31</v>
      </c>
      <c r="L1224" s="60">
        <v>1</v>
      </c>
      <c r="M1224" s="58">
        <f t="shared" si="53"/>
        <v>130</v>
      </c>
      <c r="N1224" s="27"/>
      <c r="O1224" s="24" t="s">
        <v>32</v>
      </c>
    </row>
    <row r="1225" s="1" customFormat="1" customHeight="1" spans="1:15">
      <c r="A1225" s="58">
        <v>1220</v>
      </c>
      <c r="B1225" s="286" t="s">
        <v>23</v>
      </c>
      <c r="C1225" s="286" t="s">
        <v>24</v>
      </c>
      <c r="D1225" s="286" t="s">
        <v>25</v>
      </c>
      <c r="E1225" s="286" t="s">
        <v>18594</v>
      </c>
      <c r="F1225" s="58" t="s">
        <v>18890</v>
      </c>
      <c r="G1225" s="123" t="s">
        <v>19790</v>
      </c>
      <c r="H1225" s="123" t="s">
        <v>194</v>
      </c>
      <c r="I1225" s="123" t="s">
        <v>2605</v>
      </c>
      <c r="J1225" s="123" t="s">
        <v>18892</v>
      </c>
      <c r="K1225" s="286" t="s">
        <v>31</v>
      </c>
      <c r="L1225" s="60">
        <v>2</v>
      </c>
      <c r="M1225" s="58">
        <f t="shared" si="53"/>
        <v>260</v>
      </c>
      <c r="N1225" s="27"/>
      <c r="O1225" s="24" t="s">
        <v>32</v>
      </c>
    </row>
    <row r="1226" s="1" customFormat="1" customHeight="1" spans="1:15">
      <c r="A1226" s="58">
        <v>1221</v>
      </c>
      <c r="B1226" s="286" t="s">
        <v>23</v>
      </c>
      <c r="C1226" s="286" t="s">
        <v>24</v>
      </c>
      <c r="D1226" s="286" t="s">
        <v>25</v>
      </c>
      <c r="E1226" s="286" t="s">
        <v>18594</v>
      </c>
      <c r="F1226" s="58" t="s">
        <v>18890</v>
      </c>
      <c r="G1226" s="123" t="s">
        <v>19791</v>
      </c>
      <c r="H1226" s="123" t="s">
        <v>194</v>
      </c>
      <c r="I1226" s="123" t="s">
        <v>2203</v>
      </c>
      <c r="J1226" s="123" t="s">
        <v>18892</v>
      </c>
      <c r="K1226" s="286" t="s">
        <v>31</v>
      </c>
      <c r="L1226" s="60">
        <v>4</v>
      </c>
      <c r="M1226" s="58">
        <f t="shared" si="53"/>
        <v>520</v>
      </c>
      <c r="N1226" s="27"/>
      <c r="O1226" s="24" t="s">
        <v>32</v>
      </c>
    </row>
    <row r="1227" s="1" customFormat="1" customHeight="1" spans="1:15">
      <c r="A1227" s="58">
        <v>1222</v>
      </c>
      <c r="B1227" s="286" t="s">
        <v>23</v>
      </c>
      <c r="C1227" s="286" t="s">
        <v>24</v>
      </c>
      <c r="D1227" s="286" t="s">
        <v>25</v>
      </c>
      <c r="E1227" s="286" t="s">
        <v>18594</v>
      </c>
      <c r="F1227" s="58" t="s">
        <v>18890</v>
      </c>
      <c r="G1227" s="123" t="s">
        <v>19792</v>
      </c>
      <c r="H1227" s="123" t="s">
        <v>18599</v>
      </c>
      <c r="I1227" s="123" t="s">
        <v>2557</v>
      </c>
      <c r="J1227" s="123" t="s">
        <v>18892</v>
      </c>
      <c r="K1227" s="286" t="s">
        <v>31</v>
      </c>
      <c r="L1227" s="60">
        <v>1</v>
      </c>
      <c r="M1227" s="58">
        <f t="shared" si="53"/>
        <v>130</v>
      </c>
      <c r="N1227" s="27"/>
      <c r="O1227" s="24" t="s">
        <v>32</v>
      </c>
    </row>
    <row r="1228" s="1" customFormat="1" customHeight="1" spans="1:15">
      <c r="A1228" s="58">
        <v>1223</v>
      </c>
      <c r="B1228" s="286" t="s">
        <v>23</v>
      </c>
      <c r="C1228" s="286" t="s">
        <v>24</v>
      </c>
      <c r="D1228" s="286" t="s">
        <v>25</v>
      </c>
      <c r="E1228" s="286" t="s">
        <v>18594</v>
      </c>
      <c r="F1228" s="58" t="s">
        <v>18890</v>
      </c>
      <c r="G1228" s="123" t="s">
        <v>19793</v>
      </c>
      <c r="H1228" s="123" t="s">
        <v>194</v>
      </c>
      <c r="I1228" s="123" t="s">
        <v>2203</v>
      </c>
      <c r="J1228" s="123" t="s">
        <v>18892</v>
      </c>
      <c r="K1228" s="286" t="s">
        <v>31</v>
      </c>
      <c r="L1228" s="60">
        <v>4</v>
      </c>
      <c r="M1228" s="58">
        <f t="shared" si="53"/>
        <v>520</v>
      </c>
      <c r="N1228" s="27"/>
      <c r="O1228" s="24" t="s">
        <v>32</v>
      </c>
    </row>
    <row r="1229" s="1" customFormat="1" customHeight="1" spans="1:15">
      <c r="A1229" s="58">
        <v>1224</v>
      </c>
      <c r="B1229" s="286" t="s">
        <v>23</v>
      </c>
      <c r="C1229" s="286" t="s">
        <v>24</v>
      </c>
      <c r="D1229" s="286" t="s">
        <v>25</v>
      </c>
      <c r="E1229" s="286" t="s">
        <v>18594</v>
      </c>
      <c r="F1229" s="58" t="s">
        <v>18649</v>
      </c>
      <c r="G1229" s="123" t="s">
        <v>15683</v>
      </c>
      <c r="H1229" s="123" t="s">
        <v>194</v>
      </c>
      <c r="I1229" s="123" t="s">
        <v>2605</v>
      </c>
      <c r="J1229" s="123" t="s">
        <v>18651</v>
      </c>
      <c r="K1229" s="286" t="s">
        <v>31</v>
      </c>
      <c r="L1229" s="60">
        <v>2</v>
      </c>
      <c r="M1229" s="58">
        <f t="shared" si="53"/>
        <v>260</v>
      </c>
      <c r="N1229" s="27"/>
      <c r="O1229" s="24" t="s">
        <v>32</v>
      </c>
    </row>
    <row r="1230" s="1" customFormat="1" customHeight="1" spans="1:15">
      <c r="A1230" s="58">
        <v>1225</v>
      </c>
      <c r="B1230" s="286" t="s">
        <v>23</v>
      </c>
      <c r="C1230" s="286" t="s">
        <v>24</v>
      </c>
      <c r="D1230" s="286" t="s">
        <v>25</v>
      </c>
      <c r="E1230" s="286" t="s">
        <v>18594</v>
      </c>
      <c r="F1230" s="58" t="s">
        <v>18890</v>
      </c>
      <c r="G1230" s="123" t="s">
        <v>19794</v>
      </c>
      <c r="H1230" s="123" t="s">
        <v>194</v>
      </c>
      <c r="I1230" s="123" t="s">
        <v>2203</v>
      </c>
      <c r="J1230" s="123" t="s">
        <v>18892</v>
      </c>
      <c r="K1230" s="286" t="s">
        <v>31</v>
      </c>
      <c r="L1230" s="60">
        <v>4</v>
      </c>
      <c r="M1230" s="58">
        <f t="shared" si="53"/>
        <v>520</v>
      </c>
      <c r="N1230" s="27"/>
      <c r="O1230" s="24" t="s">
        <v>32</v>
      </c>
    </row>
    <row r="1231" s="1" customFormat="1" customHeight="1" spans="1:15">
      <c r="A1231" s="58">
        <v>1226</v>
      </c>
      <c r="B1231" s="286" t="s">
        <v>23</v>
      </c>
      <c r="C1231" s="286" t="s">
        <v>24</v>
      </c>
      <c r="D1231" s="286" t="s">
        <v>25</v>
      </c>
      <c r="E1231" s="286" t="s">
        <v>18594</v>
      </c>
      <c r="F1231" s="58" t="s">
        <v>18890</v>
      </c>
      <c r="G1231" s="123" t="s">
        <v>19795</v>
      </c>
      <c r="H1231" s="123" t="s">
        <v>194</v>
      </c>
      <c r="I1231" s="123" t="s">
        <v>2203</v>
      </c>
      <c r="J1231" s="123" t="s">
        <v>18892</v>
      </c>
      <c r="K1231" s="286" t="s">
        <v>31</v>
      </c>
      <c r="L1231" s="60">
        <v>4</v>
      </c>
      <c r="M1231" s="58">
        <f t="shared" si="53"/>
        <v>520</v>
      </c>
      <c r="N1231" s="27"/>
      <c r="O1231" s="24" t="s">
        <v>32</v>
      </c>
    </row>
    <row r="1232" s="1" customFormat="1" customHeight="1" spans="1:15">
      <c r="A1232" s="58">
        <v>1227</v>
      </c>
      <c r="B1232" s="286" t="s">
        <v>23</v>
      </c>
      <c r="C1232" s="286" t="s">
        <v>24</v>
      </c>
      <c r="D1232" s="286" t="s">
        <v>25</v>
      </c>
      <c r="E1232" s="286" t="s">
        <v>18594</v>
      </c>
      <c r="F1232" s="58" t="s">
        <v>18890</v>
      </c>
      <c r="G1232" s="123" t="s">
        <v>19796</v>
      </c>
      <c r="H1232" s="123" t="s">
        <v>194</v>
      </c>
      <c r="I1232" s="123" t="s">
        <v>2203</v>
      </c>
      <c r="J1232" s="123" t="s">
        <v>18892</v>
      </c>
      <c r="K1232" s="286" t="s">
        <v>31</v>
      </c>
      <c r="L1232" s="60">
        <v>3</v>
      </c>
      <c r="M1232" s="58">
        <f t="shared" si="53"/>
        <v>390</v>
      </c>
      <c r="N1232" s="27"/>
      <c r="O1232" s="24" t="s">
        <v>32</v>
      </c>
    </row>
    <row r="1233" s="1" customFormat="1" customHeight="1" spans="1:15">
      <c r="A1233" s="58">
        <v>1228</v>
      </c>
      <c r="B1233" s="286" t="s">
        <v>23</v>
      </c>
      <c r="C1233" s="286" t="s">
        <v>24</v>
      </c>
      <c r="D1233" s="286" t="s">
        <v>25</v>
      </c>
      <c r="E1233" s="286" t="s">
        <v>18594</v>
      </c>
      <c r="F1233" s="58" t="s">
        <v>18890</v>
      </c>
      <c r="G1233" s="123" t="s">
        <v>19797</v>
      </c>
      <c r="H1233" s="123" t="s">
        <v>47</v>
      </c>
      <c r="I1233" s="123" t="s">
        <v>2557</v>
      </c>
      <c r="J1233" s="123" t="s">
        <v>18892</v>
      </c>
      <c r="K1233" s="286" t="s">
        <v>31</v>
      </c>
      <c r="L1233" s="60">
        <v>1</v>
      </c>
      <c r="M1233" s="58">
        <f>L1233*468</f>
        <v>468</v>
      </c>
      <c r="N1233" s="27"/>
      <c r="O1233" s="24" t="s">
        <v>32</v>
      </c>
    </row>
    <row r="1234" s="1" customFormat="1" customHeight="1" spans="1:15">
      <c r="A1234" s="58">
        <v>1229</v>
      </c>
      <c r="B1234" s="286" t="s">
        <v>23</v>
      </c>
      <c r="C1234" s="286" t="s">
        <v>24</v>
      </c>
      <c r="D1234" s="286" t="s">
        <v>25</v>
      </c>
      <c r="E1234" s="286" t="s">
        <v>18594</v>
      </c>
      <c r="F1234" s="58" t="s">
        <v>18890</v>
      </c>
      <c r="G1234" s="123" t="s">
        <v>19798</v>
      </c>
      <c r="H1234" s="123" t="s">
        <v>18599</v>
      </c>
      <c r="I1234" s="123" t="s">
        <v>1683</v>
      </c>
      <c r="J1234" s="123" t="s">
        <v>18892</v>
      </c>
      <c r="K1234" s="286" t="s">
        <v>31</v>
      </c>
      <c r="L1234" s="60">
        <v>3</v>
      </c>
      <c r="M1234" s="58">
        <f t="shared" ref="M1234:M1265" si="54">L1234*130</f>
        <v>390</v>
      </c>
      <c r="N1234" s="27"/>
      <c r="O1234" s="24" t="s">
        <v>32</v>
      </c>
    </row>
    <row r="1235" s="1" customFormat="1" customHeight="1" spans="1:15">
      <c r="A1235" s="58">
        <v>1230</v>
      </c>
      <c r="B1235" s="286" t="s">
        <v>23</v>
      </c>
      <c r="C1235" s="286" t="s">
        <v>24</v>
      </c>
      <c r="D1235" s="286" t="s">
        <v>25</v>
      </c>
      <c r="E1235" s="286" t="s">
        <v>18594</v>
      </c>
      <c r="F1235" s="58" t="s">
        <v>18649</v>
      </c>
      <c r="G1235" s="123" t="s">
        <v>19799</v>
      </c>
      <c r="H1235" s="123" t="s">
        <v>194</v>
      </c>
      <c r="I1235" s="123" t="s">
        <v>2203</v>
      </c>
      <c r="J1235" s="123" t="s">
        <v>18651</v>
      </c>
      <c r="K1235" s="286" t="s">
        <v>31</v>
      </c>
      <c r="L1235" s="60">
        <v>4</v>
      </c>
      <c r="M1235" s="58">
        <f t="shared" si="54"/>
        <v>520</v>
      </c>
      <c r="N1235" s="27"/>
      <c r="O1235" s="24" t="s">
        <v>32</v>
      </c>
    </row>
    <row r="1236" s="1" customFormat="1" customHeight="1" spans="1:15">
      <c r="A1236" s="58">
        <v>1231</v>
      </c>
      <c r="B1236" s="286" t="s">
        <v>23</v>
      </c>
      <c r="C1236" s="286" t="s">
        <v>24</v>
      </c>
      <c r="D1236" s="286" t="s">
        <v>25</v>
      </c>
      <c r="E1236" s="286" t="s">
        <v>18594</v>
      </c>
      <c r="F1236" s="58" t="s">
        <v>18890</v>
      </c>
      <c r="G1236" s="123" t="s">
        <v>19800</v>
      </c>
      <c r="H1236" s="123" t="s">
        <v>220</v>
      </c>
      <c r="I1236" s="123" t="s">
        <v>3169</v>
      </c>
      <c r="J1236" s="123" t="s">
        <v>18892</v>
      </c>
      <c r="K1236" s="286" t="s">
        <v>31</v>
      </c>
      <c r="L1236" s="60">
        <v>5</v>
      </c>
      <c r="M1236" s="58">
        <f t="shared" si="54"/>
        <v>650</v>
      </c>
      <c r="N1236" s="27"/>
      <c r="O1236" s="24" t="s">
        <v>32</v>
      </c>
    </row>
    <row r="1237" s="1" customFormat="1" customHeight="1" spans="1:15">
      <c r="A1237" s="58">
        <v>1232</v>
      </c>
      <c r="B1237" s="286" t="s">
        <v>23</v>
      </c>
      <c r="C1237" s="286" t="s">
        <v>24</v>
      </c>
      <c r="D1237" s="286" t="s">
        <v>25</v>
      </c>
      <c r="E1237" s="286" t="s">
        <v>18594</v>
      </c>
      <c r="F1237" s="58" t="s">
        <v>18649</v>
      </c>
      <c r="G1237" s="123" t="s">
        <v>19801</v>
      </c>
      <c r="H1237" s="123" t="s">
        <v>194</v>
      </c>
      <c r="I1237" s="123" t="s">
        <v>2203</v>
      </c>
      <c r="J1237" s="123" t="s">
        <v>18651</v>
      </c>
      <c r="K1237" s="286" t="s">
        <v>31</v>
      </c>
      <c r="L1237" s="60">
        <v>4</v>
      </c>
      <c r="M1237" s="58">
        <f t="shared" si="54"/>
        <v>520</v>
      </c>
      <c r="N1237" s="27"/>
      <c r="O1237" s="24" t="s">
        <v>32</v>
      </c>
    </row>
    <row r="1238" s="1" customFormat="1" customHeight="1" spans="1:15">
      <c r="A1238" s="58">
        <v>1233</v>
      </c>
      <c r="B1238" s="286" t="s">
        <v>23</v>
      </c>
      <c r="C1238" s="286" t="s">
        <v>24</v>
      </c>
      <c r="D1238" s="286" t="s">
        <v>25</v>
      </c>
      <c r="E1238" s="286" t="s">
        <v>18594</v>
      </c>
      <c r="F1238" s="58" t="s">
        <v>18890</v>
      </c>
      <c r="G1238" s="123" t="s">
        <v>19802</v>
      </c>
      <c r="H1238" s="123" t="s">
        <v>194</v>
      </c>
      <c r="I1238" s="123" t="s">
        <v>1683</v>
      </c>
      <c r="J1238" s="123" t="s">
        <v>18892</v>
      </c>
      <c r="K1238" s="286" t="s">
        <v>31</v>
      </c>
      <c r="L1238" s="60">
        <v>3</v>
      </c>
      <c r="M1238" s="58">
        <f t="shared" si="54"/>
        <v>390</v>
      </c>
      <c r="N1238" s="27"/>
      <c r="O1238" s="24" t="s">
        <v>32</v>
      </c>
    </row>
    <row r="1239" s="1" customFormat="1" customHeight="1" spans="1:15">
      <c r="A1239" s="58">
        <v>1234</v>
      </c>
      <c r="B1239" s="286" t="s">
        <v>23</v>
      </c>
      <c r="C1239" s="286" t="s">
        <v>24</v>
      </c>
      <c r="D1239" s="286" t="s">
        <v>25</v>
      </c>
      <c r="E1239" s="286" t="s">
        <v>18594</v>
      </c>
      <c r="F1239" s="58" t="s">
        <v>18890</v>
      </c>
      <c r="G1239" s="123" t="s">
        <v>3029</v>
      </c>
      <c r="H1239" s="123" t="s">
        <v>194</v>
      </c>
      <c r="I1239" s="123" t="s">
        <v>1683</v>
      </c>
      <c r="J1239" s="123" t="s">
        <v>18892</v>
      </c>
      <c r="K1239" s="286" t="s">
        <v>31</v>
      </c>
      <c r="L1239" s="60">
        <v>3</v>
      </c>
      <c r="M1239" s="58">
        <f t="shared" si="54"/>
        <v>390</v>
      </c>
      <c r="N1239" s="27"/>
      <c r="O1239" s="24" t="s">
        <v>32</v>
      </c>
    </row>
    <row r="1240" s="1" customFormat="1" customHeight="1" spans="1:15">
      <c r="A1240" s="58">
        <v>1235</v>
      </c>
      <c r="B1240" s="286" t="s">
        <v>23</v>
      </c>
      <c r="C1240" s="286" t="s">
        <v>24</v>
      </c>
      <c r="D1240" s="286" t="s">
        <v>25</v>
      </c>
      <c r="E1240" s="286" t="s">
        <v>18594</v>
      </c>
      <c r="F1240" s="58" t="s">
        <v>18649</v>
      </c>
      <c r="G1240" s="123" t="s">
        <v>19803</v>
      </c>
      <c r="H1240" s="123" t="s">
        <v>18599</v>
      </c>
      <c r="I1240" s="123" t="s">
        <v>3169</v>
      </c>
      <c r="J1240" s="123" t="s">
        <v>18651</v>
      </c>
      <c r="K1240" s="286" t="s">
        <v>31</v>
      </c>
      <c r="L1240" s="60">
        <v>5</v>
      </c>
      <c r="M1240" s="58">
        <f t="shared" si="54"/>
        <v>650</v>
      </c>
      <c r="N1240" s="27"/>
      <c r="O1240" s="24" t="s">
        <v>32</v>
      </c>
    </row>
    <row r="1241" s="1" customFormat="1" customHeight="1" spans="1:15">
      <c r="A1241" s="58">
        <v>1236</v>
      </c>
      <c r="B1241" s="286" t="s">
        <v>23</v>
      </c>
      <c r="C1241" s="286" t="s">
        <v>24</v>
      </c>
      <c r="D1241" s="286" t="s">
        <v>25</v>
      </c>
      <c r="E1241" s="286" t="s">
        <v>18594</v>
      </c>
      <c r="F1241" s="58" t="s">
        <v>18890</v>
      </c>
      <c r="G1241" s="123" t="s">
        <v>19804</v>
      </c>
      <c r="H1241" s="123" t="s">
        <v>194</v>
      </c>
      <c r="I1241" s="123" t="s">
        <v>3169</v>
      </c>
      <c r="J1241" s="123" t="s">
        <v>18892</v>
      </c>
      <c r="K1241" s="286" t="s">
        <v>31</v>
      </c>
      <c r="L1241" s="60">
        <v>3</v>
      </c>
      <c r="M1241" s="58">
        <f t="shared" si="54"/>
        <v>390</v>
      </c>
      <c r="N1241" s="27"/>
      <c r="O1241" s="24" t="s">
        <v>32</v>
      </c>
    </row>
    <row r="1242" s="1" customFormat="1" customHeight="1" spans="1:15">
      <c r="A1242" s="58">
        <v>1237</v>
      </c>
      <c r="B1242" s="286" t="s">
        <v>23</v>
      </c>
      <c r="C1242" s="286" t="s">
        <v>24</v>
      </c>
      <c r="D1242" s="286" t="s">
        <v>25</v>
      </c>
      <c r="E1242" s="286" t="s">
        <v>18594</v>
      </c>
      <c r="F1242" s="58" t="s">
        <v>18890</v>
      </c>
      <c r="G1242" s="123" t="s">
        <v>19805</v>
      </c>
      <c r="H1242" s="123" t="s">
        <v>194</v>
      </c>
      <c r="I1242" s="123" t="s">
        <v>2605</v>
      </c>
      <c r="J1242" s="123" t="s">
        <v>18892</v>
      </c>
      <c r="K1242" s="286" t="s">
        <v>31</v>
      </c>
      <c r="L1242" s="60">
        <v>2</v>
      </c>
      <c r="M1242" s="58">
        <f t="shared" si="54"/>
        <v>260</v>
      </c>
      <c r="N1242" s="27"/>
      <c r="O1242" s="24" t="s">
        <v>32</v>
      </c>
    </row>
    <row r="1243" s="1" customFormat="1" customHeight="1" spans="1:15">
      <c r="A1243" s="58">
        <v>1238</v>
      </c>
      <c r="B1243" s="286" t="s">
        <v>23</v>
      </c>
      <c r="C1243" s="286" t="s">
        <v>24</v>
      </c>
      <c r="D1243" s="286" t="s">
        <v>25</v>
      </c>
      <c r="E1243" s="286" t="s">
        <v>18594</v>
      </c>
      <c r="F1243" s="58" t="s">
        <v>18890</v>
      </c>
      <c r="G1243" s="123" t="s">
        <v>19806</v>
      </c>
      <c r="H1243" s="123" t="s">
        <v>194</v>
      </c>
      <c r="I1243" s="123" t="s">
        <v>1683</v>
      </c>
      <c r="J1243" s="123" t="s">
        <v>18892</v>
      </c>
      <c r="K1243" s="286" t="s">
        <v>31</v>
      </c>
      <c r="L1243" s="60">
        <v>3</v>
      </c>
      <c r="M1243" s="58">
        <f t="shared" si="54"/>
        <v>390</v>
      </c>
      <c r="N1243" s="27"/>
      <c r="O1243" s="24" t="s">
        <v>32</v>
      </c>
    </row>
    <row r="1244" s="1" customFormat="1" customHeight="1" spans="1:15">
      <c r="A1244" s="58">
        <v>1239</v>
      </c>
      <c r="B1244" s="286" t="s">
        <v>23</v>
      </c>
      <c r="C1244" s="286" t="s">
        <v>24</v>
      </c>
      <c r="D1244" s="286" t="s">
        <v>25</v>
      </c>
      <c r="E1244" s="286" t="s">
        <v>18594</v>
      </c>
      <c r="F1244" s="58" t="s">
        <v>18890</v>
      </c>
      <c r="G1244" s="123" t="s">
        <v>19807</v>
      </c>
      <c r="H1244" s="123" t="s">
        <v>194</v>
      </c>
      <c r="I1244" s="123" t="s">
        <v>2605</v>
      </c>
      <c r="J1244" s="123" t="s">
        <v>18892</v>
      </c>
      <c r="K1244" s="286" t="s">
        <v>31</v>
      </c>
      <c r="L1244" s="60">
        <v>2</v>
      </c>
      <c r="M1244" s="58">
        <f t="shared" si="54"/>
        <v>260</v>
      </c>
      <c r="N1244" s="27"/>
      <c r="O1244" s="24" t="s">
        <v>32</v>
      </c>
    </row>
    <row r="1245" s="1" customFormat="1" customHeight="1" spans="1:15">
      <c r="A1245" s="58">
        <v>1240</v>
      </c>
      <c r="B1245" s="286" t="s">
        <v>23</v>
      </c>
      <c r="C1245" s="286" t="s">
        <v>24</v>
      </c>
      <c r="D1245" s="286" t="s">
        <v>25</v>
      </c>
      <c r="E1245" s="286" t="s">
        <v>18594</v>
      </c>
      <c r="F1245" s="58" t="s">
        <v>18890</v>
      </c>
      <c r="G1245" s="123" t="s">
        <v>19808</v>
      </c>
      <c r="H1245" s="123" t="s">
        <v>194</v>
      </c>
      <c r="I1245" s="123" t="s">
        <v>2203</v>
      </c>
      <c r="J1245" s="123" t="s">
        <v>18892</v>
      </c>
      <c r="K1245" s="286" t="s">
        <v>31</v>
      </c>
      <c r="L1245" s="60">
        <v>3</v>
      </c>
      <c r="M1245" s="58">
        <f t="shared" si="54"/>
        <v>390</v>
      </c>
      <c r="N1245" s="27"/>
      <c r="O1245" s="24" t="s">
        <v>32</v>
      </c>
    </row>
    <row r="1246" s="1" customFormat="1" customHeight="1" spans="1:15">
      <c r="A1246" s="58">
        <v>1241</v>
      </c>
      <c r="B1246" s="286" t="s">
        <v>23</v>
      </c>
      <c r="C1246" s="286" t="s">
        <v>24</v>
      </c>
      <c r="D1246" s="286" t="s">
        <v>25</v>
      </c>
      <c r="E1246" s="286" t="s">
        <v>18594</v>
      </c>
      <c r="F1246" s="58" t="s">
        <v>18890</v>
      </c>
      <c r="G1246" s="123" t="s">
        <v>19809</v>
      </c>
      <c r="H1246" s="123" t="s">
        <v>18599</v>
      </c>
      <c r="I1246" s="123" t="s">
        <v>2605</v>
      </c>
      <c r="J1246" s="123" t="s">
        <v>18892</v>
      </c>
      <c r="K1246" s="286" t="s">
        <v>31</v>
      </c>
      <c r="L1246" s="60">
        <v>2</v>
      </c>
      <c r="M1246" s="58">
        <f t="shared" si="54"/>
        <v>260</v>
      </c>
      <c r="N1246" s="27"/>
      <c r="O1246" s="24" t="s">
        <v>32</v>
      </c>
    </row>
    <row r="1247" s="1" customFormat="1" customHeight="1" spans="1:15">
      <c r="A1247" s="58">
        <v>1242</v>
      </c>
      <c r="B1247" s="286" t="s">
        <v>23</v>
      </c>
      <c r="C1247" s="286" t="s">
        <v>24</v>
      </c>
      <c r="D1247" s="286" t="s">
        <v>25</v>
      </c>
      <c r="E1247" s="286" t="s">
        <v>18594</v>
      </c>
      <c r="F1247" s="58" t="s">
        <v>18890</v>
      </c>
      <c r="G1247" s="123" t="s">
        <v>19810</v>
      </c>
      <c r="H1247" s="123" t="s">
        <v>220</v>
      </c>
      <c r="I1247" s="123" t="s">
        <v>2203</v>
      </c>
      <c r="J1247" s="123" t="s">
        <v>18892</v>
      </c>
      <c r="K1247" s="286" t="s">
        <v>31</v>
      </c>
      <c r="L1247" s="60">
        <v>4</v>
      </c>
      <c r="M1247" s="58">
        <f t="shared" si="54"/>
        <v>520</v>
      </c>
      <c r="N1247" s="27"/>
      <c r="O1247" s="24" t="s">
        <v>32</v>
      </c>
    </row>
    <row r="1248" s="1" customFormat="1" customHeight="1" spans="1:15">
      <c r="A1248" s="58">
        <v>1243</v>
      </c>
      <c r="B1248" s="286" t="s">
        <v>23</v>
      </c>
      <c r="C1248" s="286" t="s">
        <v>24</v>
      </c>
      <c r="D1248" s="286" t="s">
        <v>25</v>
      </c>
      <c r="E1248" s="286" t="s">
        <v>18594</v>
      </c>
      <c r="F1248" s="58" t="s">
        <v>18890</v>
      </c>
      <c r="G1248" s="123" t="s">
        <v>19811</v>
      </c>
      <c r="H1248" s="123" t="s">
        <v>194</v>
      </c>
      <c r="I1248" s="123" t="s">
        <v>3169</v>
      </c>
      <c r="J1248" s="123" t="s">
        <v>18892</v>
      </c>
      <c r="K1248" s="286" t="s">
        <v>31</v>
      </c>
      <c r="L1248" s="60">
        <v>4</v>
      </c>
      <c r="M1248" s="58">
        <f t="shared" si="54"/>
        <v>520</v>
      </c>
      <c r="N1248" s="27"/>
      <c r="O1248" s="24" t="s">
        <v>32</v>
      </c>
    </row>
    <row r="1249" s="1" customFormat="1" customHeight="1" spans="1:15">
      <c r="A1249" s="58">
        <v>1244</v>
      </c>
      <c r="B1249" s="286" t="s">
        <v>23</v>
      </c>
      <c r="C1249" s="286" t="s">
        <v>24</v>
      </c>
      <c r="D1249" s="286" t="s">
        <v>25</v>
      </c>
      <c r="E1249" s="286" t="s">
        <v>18594</v>
      </c>
      <c r="F1249" s="58" t="s">
        <v>18890</v>
      </c>
      <c r="G1249" s="123" t="s">
        <v>19812</v>
      </c>
      <c r="H1249" s="123" t="s">
        <v>194</v>
      </c>
      <c r="I1249" s="123" t="s">
        <v>3164</v>
      </c>
      <c r="J1249" s="123" t="s">
        <v>18892</v>
      </c>
      <c r="K1249" s="286" t="s">
        <v>31</v>
      </c>
      <c r="L1249" s="60">
        <v>2</v>
      </c>
      <c r="M1249" s="58">
        <f t="shared" si="54"/>
        <v>260</v>
      </c>
      <c r="N1249" s="27"/>
      <c r="O1249" s="24" t="s">
        <v>32</v>
      </c>
    </row>
    <row r="1250" s="1" customFormat="1" customHeight="1" spans="1:15">
      <c r="A1250" s="58">
        <v>1245</v>
      </c>
      <c r="B1250" s="286" t="s">
        <v>23</v>
      </c>
      <c r="C1250" s="286" t="s">
        <v>24</v>
      </c>
      <c r="D1250" s="286" t="s">
        <v>25</v>
      </c>
      <c r="E1250" s="286" t="s">
        <v>18594</v>
      </c>
      <c r="F1250" s="58" t="s">
        <v>18890</v>
      </c>
      <c r="G1250" s="123" t="s">
        <v>19813</v>
      </c>
      <c r="H1250" s="123" t="s">
        <v>194</v>
      </c>
      <c r="I1250" s="123" t="s">
        <v>3164</v>
      </c>
      <c r="J1250" s="123" t="s">
        <v>18892</v>
      </c>
      <c r="K1250" s="286" t="s">
        <v>31</v>
      </c>
      <c r="L1250" s="60">
        <v>4</v>
      </c>
      <c r="M1250" s="58">
        <f t="shared" si="54"/>
        <v>520</v>
      </c>
      <c r="N1250" s="27"/>
      <c r="O1250" s="24" t="s">
        <v>32</v>
      </c>
    </row>
    <row r="1251" s="1" customFormat="1" customHeight="1" spans="1:15">
      <c r="A1251" s="58">
        <v>1246</v>
      </c>
      <c r="B1251" s="286" t="s">
        <v>23</v>
      </c>
      <c r="C1251" s="286" t="s">
        <v>24</v>
      </c>
      <c r="D1251" s="286" t="s">
        <v>25</v>
      </c>
      <c r="E1251" s="286" t="s">
        <v>18594</v>
      </c>
      <c r="F1251" s="58" t="s">
        <v>18890</v>
      </c>
      <c r="G1251" s="123" t="s">
        <v>10144</v>
      </c>
      <c r="H1251" s="123" t="s">
        <v>194</v>
      </c>
      <c r="I1251" s="123" t="s">
        <v>3169</v>
      </c>
      <c r="J1251" s="123" t="s">
        <v>18892</v>
      </c>
      <c r="K1251" s="286" t="s">
        <v>31</v>
      </c>
      <c r="L1251" s="60">
        <v>3</v>
      </c>
      <c r="M1251" s="58">
        <f t="shared" si="54"/>
        <v>390</v>
      </c>
      <c r="N1251" s="27"/>
      <c r="O1251" s="24" t="s">
        <v>32</v>
      </c>
    </row>
    <row r="1252" s="1" customFormat="1" customHeight="1" spans="1:15">
      <c r="A1252" s="58">
        <v>1247</v>
      </c>
      <c r="B1252" s="286" t="s">
        <v>23</v>
      </c>
      <c r="C1252" s="286" t="s">
        <v>24</v>
      </c>
      <c r="D1252" s="286" t="s">
        <v>25</v>
      </c>
      <c r="E1252" s="286" t="s">
        <v>18594</v>
      </c>
      <c r="F1252" s="58" t="s">
        <v>18649</v>
      </c>
      <c r="G1252" s="123" t="s">
        <v>19814</v>
      </c>
      <c r="H1252" s="123" t="s">
        <v>194</v>
      </c>
      <c r="I1252" s="123" t="s">
        <v>2203</v>
      </c>
      <c r="J1252" s="123" t="s">
        <v>18651</v>
      </c>
      <c r="K1252" s="286" t="s">
        <v>31</v>
      </c>
      <c r="L1252" s="60">
        <v>4</v>
      </c>
      <c r="M1252" s="58">
        <f t="shared" si="54"/>
        <v>520</v>
      </c>
      <c r="N1252" s="27"/>
      <c r="O1252" s="24" t="s">
        <v>32</v>
      </c>
    </row>
    <row r="1253" s="1" customFormat="1" customHeight="1" spans="1:15">
      <c r="A1253" s="58">
        <v>1248</v>
      </c>
      <c r="B1253" s="286" t="s">
        <v>23</v>
      </c>
      <c r="C1253" s="286" t="s">
        <v>24</v>
      </c>
      <c r="D1253" s="286" t="s">
        <v>25</v>
      </c>
      <c r="E1253" s="286" t="s">
        <v>18594</v>
      </c>
      <c r="F1253" s="58" t="s">
        <v>18890</v>
      </c>
      <c r="G1253" s="123" t="s">
        <v>19815</v>
      </c>
      <c r="H1253" s="123" t="s">
        <v>194</v>
      </c>
      <c r="I1253" s="123" t="s">
        <v>1683</v>
      </c>
      <c r="J1253" s="123" t="s">
        <v>18892</v>
      </c>
      <c r="K1253" s="286" t="s">
        <v>31</v>
      </c>
      <c r="L1253" s="60">
        <v>3</v>
      </c>
      <c r="M1253" s="58">
        <f t="shared" si="54"/>
        <v>390</v>
      </c>
      <c r="N1253" s="27"/>
      <c r="O1253" s="24" t="s">
        <v>32</v>
      </c>
    </row>
    <row r="1254" s="1" customFormat="1" customHeight="1" spans="1:15">
      <c r="A1254" s="58">
        <v>1249</v>
      </c>
      <c r="B1254" s="286" t="s">
        <v>23</v>
      </c>
      <c r="C1254" s="286" t="s">
        <v>24</v>
      </c>
      <c r="D1254" s="286" t="s">
        <v>25</v>
      </c>
      <c r="E1254" s="286" t="s">
        <v>18594</v>
      </c>
      <c r="F1254" s="58" t="s">
        <v>18890</v>
      </c>
      <c r="G1254" s="123" t="s">
        <v>10188</v>
      </c>
      <c r="H1254" s="123" t="s">
        <v>194</v>
      </c>
      <c r="I1254" s="123" t="s">
        <v>1683</v>
      </c>
      <c r="J1254" s="123" t="s">
        <v>18892</v>
      </c>
      <c r="K1254" s="286" t="s">
        <v>31</v>
      </c>
      <c r="L1254" s="60">
        <v>3</v>
      </c>
      <c r="M1254" s="58">
        <f t="shared" si="54"/>
        <v>390</v>
      </c>
      <c r="N1254" s="27"/>
      <c r="O1254" s="24" t="s">
        <v>32</v>
      </c>
    </row>
    <row r="1255" s="1" customFormat="1" customHeight="1" spans="1:15">
      <c r="A1255" s="58">
        <v>1250</v>
      </c>
      <c r="B1255" s="286" t="s">
        <v>23</v>
      </c>
      <c r="C1255" s="286" t="s">
        <v>24</v>
      </c>
      <c r="D1255" s="286" t="s">
        <v>25</v>
      </c>
      <c r="E1255" s="286" t="s">
        <v>18594</v>
      </c>
      <c r="F1255" s="58" t="s">
        <v>18649</v>
      </c>
      <c r="G1255" s="123" t="s">
        <v>19816</v>
      </c>
      <c r="H1255" s="123" t="s">
        <v>194</v>
      </c>
      <c r="I1255" s="123" t="s">
        <v>3169</v>
      </c>
      <c r="J1255" s="123" t="s">
        <v>18651</v>
      </c>
      <c r="K1255" s="286" t="s">
        <v>31</v>
      </c>
      <c r="L1255" s="60">
        <v>5</v>
      </c>
      <c r="M1255" s="58">
        <f t="shared" si="54"/>
        <v>650</v>
      </c>
      <c r="N1255" s="27"/>
      <c r="O1255" s="24" t="s">
        <v>32</v>
      </c>
    </row>
    <row r="1256" s="1" customFormat="1" customHeight="1" spans="1:15">
      <c r="A1256" s="58">
        <v>1251</v>
      </c>
      <c r="B1256" s="286" t="s">
        <v>23</v>
      </c>
      <c r="C1256" s="286" t="s">
        <v>24</v>
      </c>
      <c r="D1256" s="286" t="s">
        <v>25</v>
      </c>
      <c r="E1256" s="286" t="s">
        <v>18594</v>
      </c>
      <c r="F1256" s="58" t="s">
        <v>18890</v>
      </c>
      <c r="G1256" s="123" t="s">
        <v>19817</v>
      </c>
      <c r="H1256" s="123" t="s">
        <v>220</v>
      </c>
      <c r="I1256" s="123" t="s">
        <v>3164</v>
      </c>
      <c r="J1256" s="123" t="s">
        <v>18892</v>
      </c>
      <c r="K1256" s="286" t="s">
        <v>31</v>
      </c>
      <c r="L1256" s="60">
        <v>4</v>
      </c>
      <c r="M1256" s="58">
        <f t="shared" si="54"/>
        <v>520</v>
      </c>
      <c r="N1256" s="27"/>
      <c r="O1256" s="24" t="s">
        <v>32</v>
      </c>
    </row>
    <row r="1257" s="1" customFormat="1" customHeight="1" spans="1:15">
      <c r="A1257" s="58">
        <v>1252</v>
      </c>
      <c r="B1257" s="286" t="s">
        <v>23</v>
      </c>
      <c r="C1257" s="286" t="s">
        <v>24</v>
      </c>
      <c r="D1257" s="286" t="s">
        <v>25</v>
      </c>
      <c r="E1257" s="286" t="s">
        <v>18594</v>
      </c>
      <c r="F1257" s="58" t="s">
        <v>18890</v>
      </c>
      <c r="G1257" s="123" t="s">
        <v>19818</v>
      </c>
      <c r="H1257" s="123" t="s">
        <v>194</v>
      </c>
      <c r="I1257" s="123" t="s">
        <v>3169</v>
      </c>
      <c r="J1257" s="123" t="s">
        <v>18892</v>
      </c>
      <c r="K1257" s="286" t="s">
        <v>31</v>
      </c>
      <c r="L1257" s="60">
        <v>5</v>
      </c>
      <c r="M1257" s="58">
        <f t="shared" si="54"/>
        <v>650</v>
      </c>
      <c r="N1257" s="27"/>
      <c r="O1257" s="24" t="s">
        <v>32</v>
      </c>
    </row>
    <row r="1258" s="1" customFormat="1" customHeight="1" spans="1:15">
      <c r="A1258" s="58">
        <v>1253</v>
      </c>
      <c r="B1258" s="286" t="s">
        <v>23</v>
      </c>
      <c r="C1258" s="286" t="s">
        <v>24</v>
      </c>
      <c r="D1258" s="286" t="s">
        <v>25</v>
      </c>
      <c r="E1258" s="286" t="s">
        <v>18594</v>
      </c>
      <c r="F1258" s="58" t="s">
        <v>18890</v>
      </c>
      <c r="G1258" s="123" t="s">
        <v>19819</v>
      </c>
      <c r="H1258" s="123" t="s">
        <v>194</v>
      </c>
      <c r="I1258" s="123" t="s">
        <v>2605</v>
      </c>
      <c r="J1258" s="123" t="s">
        <v>18892</v>
      </c>
      <c r="K1258" s="286" t="s">
        <v>31</v>
      </c>
      <c r="L1258" s="60">
        <v>2</v>
      </c>
      <c r="M1258" s="58">
        <f t="shared" si="54"/>
        <v>260</v>
      </c>
      <c r="N1258" s="27"/>
      <c r="O1258" s="24" t="s">
        <v>32</v>
      </c>
    </row>
    <row r="1259" s="1" customFormat="1" customHeight="1" spans="1:15">
      <c r="A1259" s="58">
        <v>1254</v>
      </c>
      <c r="B1259" s="286" t="s">
        <v>23</v>
      </c>
      <c r="C1259" s="286" t="s">
        <v>24</v>
      </c>
      <c r="D1259" s="286" t="s">
        <v>25</v>
      </c>
      <c r="E1259" s="286" t="s">
        <v>18594</v>
      </c>
      <c r="F1259" s="58" t="s">
        <v>18890</v>
      </c>
      <c r="G1259" s="123" t="s">
        <v>19820</v>
      </c>
      <c r="H1259" s="123" t="s">
        <v>194</v>
      </c>
      <c r="I1259" s="123" t="s">
        <v>2605</v>
      </c>
      <c r="J1259" s="123" t="s">
        <v>18892</v>
      </c>
      <c r="K1259" s="286" t="s">
        <v>31</v>
      </c>
      <c r="L1259" s="60">
        <v>2</v>
      </c>
      <c r="M1259" s="58">
        <f t="shared" si="54"/>
        <v>260</v>
      </c>
      <c r="N1259" s="27"/>
      <c r="O1259" s="24" t="s">
        <v>32</v>
      </c>
    </row>
    <row r="1260" s="1" customFormat="1" customHeight="1" spans="1:15">
      <c r="A1260" s="58">
        <v>1255</v>
      </c>
      <c r="B1260" s="286" t="s">
        <v>23</v>
      </c>
      <c r="C1260" s="286" t="s">
        <v>24</v>
      </c>
      <c r="D1260" s="286" t="s">
        <v>25</v>
      </c>
      <c r="E1260" s="286" t="s">
        <v>18594</v>
      </c>
      <c r="F1260" s="58" t="s">
        <v>18890</v>
      </c>
      <c r="G1260" s="123" t="s">
        <v>19821</v>
      </c>
      <c r="H1260" s="123" t="s">
        <v>194</v>
      </c>
      <c r="I1260" s="123" t="s">
        <v>2605</v>
      </c>
      <c r="J1260" s="123" t="s">
        <v>18892</v>
      </c>
      <c r="K1260" s="286" t="s">
        <v>31</v>
      </c>
      <c r="L1260" s="60">
        <v>2</v>
      </c>
      <c r="M1260" s="58">
        <f t="shared" si="54"/>
        <v>260</v>
      </c>
      <c r="N1260" s="27"/>
      <c r="O1260" s="24" t="s">
        <v>32</v>
      </c>
    </row>
    <row r="1261" s="1" customFormat="1" customHeight="1" spans="1:15">
      <c r="A1261" s="58">
        <v>1256</v>
      </c>
      <c r="B1261" s="286" t="s">
        <v>23</v>
      </c>
      <c r="C1261" s="286" t="s">
        <v>24</v>
      </c>
      <c r="D1261" s="286" t="s">
        <v>25</v>
      </c>
      <c r="E1261" s="286" t="s">
        <v>18594</v>
      </c>
      <c r="F1261" s="58" t="s">
        <v>18890</v>
      </c>
      <c r="G1261" s="123" t="s">
        <v>19822</v>
      </c>
      <c r="H1261" s="123" t="s">
        <v>18599</v>
      </c>
      <c r="I1261" s="123" t="s">
        <v>3164</v>
      </c>
      <c r="J1261" s="123" t="s">
        <v>18892</v>
      </c>
      <c r="K1261" s="286" t="s">
        <v>31</v>
      </c>
      <c r="L1261" s="60">
        <v>4</v>
      </c>
      <c r="M1261" s="58">
        <f t="shared" si="54"/>
        <v>520</v>
      </c>
      <c r="N1261" s="27"/>
      <c r="O1261" s="24" t="s">
        <v>32</v>
      </c>
    </row>
    <row r="1262" s="1" customFormat="1" customHeight="1" spans="1:15">
      <c r="A1262" s="58">
        <v>1257</v>
      </c>
      <c r="B1262" s="286" t="s">
        <v>23</v>
      </c>
      <c r="C1262" s="286" t="s">
        <v>24</v>
      </c>
      <c r="D1262" s="286" t="s">
        <v>25</v>
      </c>
      <c r="E1262" s="286" t="s">
        <v>18594</v>
      </c>
      <c r="F1262" s="58" t="s">
        <v>18890</v>
      </c>
      <c r="G1262" s="123" t="s">
        <v>19823</v>
      </c>
      <c r="H1262" s="123" t="s">
        <v>194</v>
      </c>
      <c r="I1262" s="123" t="s">
        <v>2203</v>
      </c>
      <c r="J1262" s="123" t="s">
        <v>18892</v>
      </c>
      <c r="K1262" s="286" t="s">
        <v>31</v>
      </c>
      <c r="L1262" s="60">
        <v>4</v>
      </c>
      <c r="M1262" s="58">
        <f t="shared" si="54"/>
        <v>520</v>
      </c>
      <c r="N1262" s="27"/>
      <c r="O1262" s="24" t="s">
        <v>32</v>
      </c>
    </row>
    <row r="1263" s="1" customFormat="1" customHeight="1" spans="1:15">
      <c r="A1263" s="58">
        <v>1258</v>
      </c>
      <c r="B1263" s="286" t="s">
        <v>23</v>
      </c>
      <c r="C1263" s="286" t="s">
        <v>24</v>
      </c>
      <c r="D1263" s="286" t="s">
        <v>25</v>
      </c>
      <c r="E1263" s="286" t="s">
        <v>18594</v>
      </c>
      <c r="F1263" s="58" t="s">
        <v>18890</v>
      </c>
      <c r="G1263" s="123" t="s">
        <v>19824</v>
      </c>
      <c r="H1263" s="123" t="s">
        <v>194</v>
      </c>
      <c r="I1263" s="123" t="s">
        <v>2203</v>
      </c>
      <c r="J1263" s="123" t="s">
        <v>18892</v>
      </c>
      <c r="K1263" s="286" t="s">
        <v>31</v>
      </c>
      <c r="L1263" s="60">
        <v>4</v>
      </c>
      <c r="M1263" s="58">
        <f t="shared" si="54"/>
        <v>520</v>
      </c>
      <c r="N1263" s="27"/>
      <c r="O1263" s="24" t="s">
        <v>32</v>
      </c>
    </row>
    <row r="1264" s="1" customFormat="1" customHeight="1" spans="1:15">
      <c r="A1264" s="58">
        <v>1259</v>
      </c>
      <c r="B1264" s="286" t="s">
        <v>23</v>
      </c>
      <c r="C1264" s="286" t="s">
        <v>24</v>
      </c>
      <c r="D1264" s="286" t="s">
        <v>25</v>
      </c>
      <c r="E1264" s="286" t="s">
        <v>18594</v>
      </c>
      <c r="F1264" s="58" t="s">
        <v>18649</v>
      </c>
      <c r="G1264" s="123" t="s">
        <v>19825</v>
      </c>
      <c r="H1264" s="123" t="s">
        <v>194</v>
      </c>
      <c r="I1264" s="123" t="s">
        <v>3169</v>
      </c>
      <c r="J1264" s="123" t="s">
        <v>18651</v>
      </c>
      <c r="K1264" s="286" t="s">
        <v>31</v>
      </c>
      <c r="L1264" s="60">
        <v>5</v>
      </c>
      <c r="M1264" s="58">
        <f t="shared" si="54"/>
        <v>650</v>
      </c>
      <c r="N1264" s="27"/>
      <c r="O1264" s="24" t="s">
        <v>32</v>
      </c>
    </row>
    <row r="1265" s="1" customFormat="1" customHeight="1" spans="1:15">
      <c r="A1265" s="58">
        <v>1260</v>
      </c>
      <c r="B1265" s="286" t="s">
        <v>23</v>
      </c>
      <c r="C1265" s="286" t="s">
        <v>24</v>
      </c>
      <c r="D1265" s="286" t="s">
        <v>25</v>
      </c>
      <c r="E1265" s="286" t="s">
        <v>18594</v>
      </c>
      <c r="F1265" s="58" t="s">
        <v>18649</v>
      </c>
      <c r="G1265" s="123" t="s">
        <v>19826</v>
      </c>
      <c r="H1265" s="123" t="s">
        <v>194</v>
      </c>
      <c r="I1265" s="123" t="s">
        <v>3164</v>
      </c>
      <c r="J1265" s="123" t="s">
        <v>18651</v>
      </c>
      <c r="K1265" s="286" t="s">
        <v>31</v>
      </c>
      <c r="L1265" s="60">
        <v>6</v>
      </c>
      <c r="M1265" s="58">
        <f t="shared" si="54"/>
        <v>780</v>
      </c>
      <c r="N1265" s="27"/>
      <c r="O1265" s="24" t="s">
        <v>32</v>
      </c>
    </row>
    <row r="1266" s="1" customFormat="1" customHeight="1" spans="1:15">
      <c r="A1266" s="58">
        <v>1261</v>
      </c>
      <c r="B1266" s="286" t="s">
        <v>23</v>
      </c>
      <c r="C1266" s="286" t="s">
        <v>24</v>
      </c>
      <c r="D1266" s="286" t="s">
        <v>25</v>
      </c>
      <c r="E1266" s="286" t="s">
        <v>18594</v>
      </c>
      <c r="F1266" s="58" t="s">
        <v>18890</v>
      </c>
      <c r="G1266" s="123" t="s">
        <v>19827</v>
      </c>
      <c r="H1266" s="123" t="s">
        <v>194</v>
      </c>
      <c r="I1266" s="123" t="s">
        <v>1683</v>
      </c>
      <c r="J1266" s="123" t="s">
        <v>18892</v>
      </c>
      <c r="K1266" s="286" t="s">
        <v>31</v>
      </c>
      <c r="L1266" s="60">
        <v>3</v>
      </c>
      <c r="M1266" s="58">
        <f t="shared" ref="M1266:M1297" si="55">L1266*130</f>
        <v>390</v>
      </c>
      <c r="N1266" s="27"/>
      <c r="O1266" s="24" t="s">
        <v>32</v>
      </c>
    </row>
    <row r="1267" s="1" customFormat="1" customHeight="1" spans="1:15">
      <c r="A1267" s="58">
        <v>1262</v>
      </c>
      <c r="B1267" s="286" t="s">
        <v>23</v>
      </c>
      <c r="C1267" s="286" t="s">
        <v>24</v>
      </c>
      <c r="D1267" s="286" t="s">
        <v>25</v>
      </c>
      <c r="E1267" s="286" t="s">
        <v>18594</v>
      </c>
      <c r="F1267" s="58" t="s">
        <v>18890</v>
      </c>
      <c r="G1267" s="123" t="s">
        <v>19828</v>
      </c>
      <c r="H1267" s="123" t="s">
        <v>194</v>
      </c>
      <c r="I1267" s="123" t="s">
        <v>3169</v>
      </c>
      <c r="J1267" s="123" t="s">
        <v>18892</v>
      </c>
      <c r="K1267" s="286" t="s">
        <v>31</v>
      </c>
      <c r="L1267" s="60">
        <v>4</v>
      </c>
      <c r="M1267" s="58">
        <f t="shared" si="55"/>
        <v>520</v>
      </c>
      <c r="N1267" s="27"/>
      <c r="O1267" s="24" t="s">
        <v>32</v>
      </c>
    </row>
    <row r="1268" s="1" customFormat="1" customHeight="1" spans="1:15">
      <c r="A1268" s="58">
        <v>1263</v>
      </c>
      <c r="B1268" s="286" t="s">
        <v>23</v>
      </c>
      <c r="C1268" s="286" t="s">
        <v>24</v>
      </c>
      <c r="D1268" s="286" t="s">
        <v>25</v>
      </c>
      <c r="E1268" s="286" t="s">
        <v>18594</v>
      </c>
      <c r="F1268" s="58" t="s">
        <v>18649</v>
      </c>
      <c r="G1268" s="123" t="s">
        <v>19829</v>
      </c>
      <c r="H1268" s="123" t="s">
        <v>194</v>
      </c>
      <c r="I1268" s="123" t="s">
        <v>3169</v>
      </c>
      <c r="J1268" s="123" t="s">
        <v>18651</v>
      </c>
      <c r="K1268" s="286" t="s">
        <v>31</v>
      </c>
      <c r="L1268" s="60">
        <v>5</v>
      </c>
      <c r="M1268" s="58">
        <f t="shared" si="55"/>
        <v>650</v>
      </c>
      <c r="N1268" s="27"/>
      <c r="O1268" s="24" t="s">
        <v>32</v>
      </c>
    </row>
    <row r="1269" s="1" customFormat="1" customHeight="1" spans="1:15">
      <c r="A1269" s="58">
        <v>1264</v>
      </c>
      <c r="B1269" s="286" t="s">
        <v>23</v>
      </c>
      <c r="C1269" s="286" t="s">
        <v>24</v>
      </c>
      <c r="D1269" s="286" t="s">
        <v>25</v>
      </c>
      <c r="E1269" s="286" t="s">
        <v>18594</v>
      </c>
      <c r="F1269" s="58" t="s">
        <v>18890</v>
      </c>
      <c r="G1269" s="123" t="s">
        <v>19830</v>
      </c>
      <c r="H1269" s="123" t="s">
        <v>194</v>
      </c>
      <c r="I1269" s="123" t="s">
        <v>1683</v>
      </c>
      <c r="J1269" s="123" t="s">
        <v>18892</v>
      </c>
      <c r="K1269" s="286" t="s">
        <v>31</v>
      </c>
      <c r="L1269" s="60">
        <v>3</v>
      </c>
      <c r="M1269" s="58">
        <f t="shared" si="55"/>
        <v>390</v>
      </c>
      <c r="N1269" s="27"/>
      <c r="O1269" s="24" t="s">
        <v>32</v>
      </c>
    </row>
    <row r="1270" s="1" customFormat="1" customHeight="1" spans="1:15">
      <c r="A1270" s="58">
        <v>1265</v>
      </c>
      <c r="B1270" s="286" t="s">
        <v>23</v>
      </c>
      <c r="C1270" s="286" t="s">
        <v>24</v>
      </c>
      <c r="D1270" s="286" t="s">
        <v>25</v>
      </c>
      <c r="E1270" s="286" t="s">
        <v>18594</v>
      </c>
      <c r="F1270" s="58" t="s">
        <v>18890</v>
      </c>
      <c r="G1270" s="123" t="s">
        <v>19831</v>
      </c>
      <c r="H1270" s="123" t="s">
        <v>194</v>
      </c>
      <c r="I1270" s="123" t="s">
        <v>3169</v>
      </c>
      <c r="J1270" s="123" t="s">
        <v>18892</v>
      </c>
      <c r="K1270" s="286" t="s">
        <v>31</v>
      </c>
      <c r="L1270" s="60">
        <v>4</v>
      </c>
      <c r="M1270" s="58">
        <f t="shared" si="55"/>
        <v>520</v>
      </c>
      <c r="N1270" s="27"/>
      <c r="O1270" s="24" t="s">
        <v>32</v>
      </c>
    </row>
    <row r="1271" s="1" customFormat="1" customHeight="1" spans="1:15">
      <c r="A1271" s="58">
        <v>1266</v>
      </c>
      <c r="B1271" s="286" t="s">
        <v>23</v>
      </c>
      <c r="C1271" s="286" t="s">
        <v>24</v>
      </c>
      <c r="D1271" s="286" t="s">
        <v>25</v>
      </c>
      <c r="E1271" s="286" t="s">
        <v>18594</v>
      </c>
      <c r="F1271" s="58" t="s">
        <v>18890</v>
      </c>
      <c r="G1271" s="123" t="s">
        <v>19832</v>
      </c>
      <c r="H1271" s="123" t="s">
        <v>194</v>
      </c>
      <c r="I1271" s="123" t="s">
        <v>1683</v>
      </c>
      <c r="J1271" s="123" t="s">
        <v>18892</v>
      </c>
      <c r="K1271" s="286" t="s">
        <v>31</v>
      </c>
      <c r="L1271" s="60">
        <v>3</v>
      </c>
      <c r="M1271" s="58">
        <f t="shared" si="55"/>
        <v>390</v>
      </c>
      <c r="N1271" s="27"/>
      <c r="O1271" s="24" t="s">
        <v>32</v>
      </c>
    </row>
    <row r="1272" s="1" customFormat="1" customHeight="1" spans="1:15">
      <c r="A1272" s="58">
        <v>1267</v>
      </c>
      <c r="B1272" s="286" t="s">
        <v>23</v>
      </c>
      <c r="C1272" s="286" t="s">
        <v>24</v>
      </c>
      <c r="D1272" s="286" t="s">
        <v>25</v>
      </c>
      <c r="E1272" s="286" t="s">
        <v>18594</v>
      </c>
      <c r="F1272" s="58" t="s">
        <v>18890</v>
      </c>
      <c r="G1272" s="123" t="s">
        <v>19833</v>
      </c>
      <c r="H1272" s="123" t="s">
        <v>194</v>
      </c>
      <c r="I1272" s="123" t="s">
        <v>2605</v>
      </c>
      <c r="J1272" s="123" t="s">
        <v>18892</v>
      </c>
      <c r="K1272" s="286" t="s">
        <v>31</v>
      </c>
      <c r="L1272" s="60">
        <v>2</v>
      </c>
      <c r="M1272" s="58">
        <f t="shared" si="55"/>
        <v>260</v>
      </c>
      <c r="N1272" s="27"/>
      <c r="O1272" s="24" t="s">
        <v>32</v>
      </c>
    </row>
    <row r="1273" s="1" customFormat="1" customHeight="1" spans="1:15">
      <c r="A1273" s="58">
        <v>1268</v>
      </c>
      <c r="B1273" s="286" t="s">
        <v>23</v>
      </c>
      <c r="C1273" s="286" t="s">
        <v>24</v>
      </c>
      <c r="D1273" s="286" t="s">
        <v>25</v>
      </c>
      <c r="E1273" s="286" t="s">
        <v>18594</v>
      </c>
      <c r="F1273" s="58" t="s">
        <v>18890</v>
      </c>
      <c r="G1273" s="123" t="s">
        <v>19834</v>
      </c>
      <c r="H1273" s="123" t="s">
        <v>194</v>
      </c>
      <c r="I1273" s="123" t="s">
        <v>2203</v>
      </c>
      <c r="J1273" s="123" t="s">
        <v>18892</v>
      </c>
      <c r="K1273" s="286" t="s">
        <v>31</v>
      </c>
      <c r="L1273" s="60">
        <v>2</v>
      </c>
      <c r="M1273" s="58">
        <f t="shared" si="55"/>
        <v>260</v>
      </c>
      <c r="N1273" s="27"/>
      <c r="O1273" s="24" t="s">
        <v>32</v>
      </c>
    </row>
    <row r="1274" s="1" customFormat="1" customHeight="1" spans="1:15">
      <c r="A1274" s="58">
        <v>1269</v>
      </c>
      <c r="B1274" s="286" t="s">
        <v>23</v>
      </c>
      <c r="C1274" s="286" t="s">
        <v>24</v>
      </c>
      <c r="D1274" s="286" t="s">
        <v>25</v>
      </c>
      <c r="E1274" s="286" t="s">
        <v>18594</v>
      </c>
      <c r="F1274" s="58" t="s">
        <v>18890</v>
      </c>
      <c r="G1274" s="123" t="s">
        <v>19835</v>
      </c>
      <c r="H1274" s="123" t="s">
        <v>194</v>
      </c>
      <c r="I1274" s="123" t="s">
        <v>2203</v>
      </c>
      <c r="J1274" s="123" t="s">
        <v>18892</v>
      </c>
      <c r="K1274" s="286" t="s">
        <v>31</v>
      </c>
      <c r="L1274" s="60">
        <v>2</v>
      </c>
      <c r="M1274" s="58">
        <f t="shared" si="55"/>
        <v>260</v>
      </c>
      <c r="N1274" s="27"/>
      <c r="O1274" s="24" t="s">
        <v>32</v>
      </c>
    </row>
    <row r="1275" s="1" customFormat="1" customHeight="1" spans="1:15">
      <c r="A1275" s="58">
        <v>1270</v>
      </c>
      <c r="B1275" s="286" t="s">
        <v>23</v>
      </c>
      <c r="C1275" s="286" t="s">
        <v>24</v>
      </c>
      <c r="D1275" s="286" t="s">
        <v>25</v>
      </c>
      <c r="E1275" s="286" t="s">
        <v>18594</v>
      </c>
      <c r="F1275" s="58" t="s">
        <v>18890</v>
      </c>
      <c r="G1275" s="123" t="s">
        <v>19836</v>
      </c>
      <c r="H1275" s="123" t="s">
        <v>194</v>
      </c>
      <c r="I1275" s="123" t="s">
        <v>1683</v>
      </c>
      <c r="J1275" s="123" t="s">
        <v>18892</v>
      </c>
      <c r="K1275" s="286" t="s">
        <v>31</v>
      </c>
      <c r="L1275" s="60">
        <v>3</v>
      </c>
      <c r="M1275" s="58">
        <f t="shared" si="55"/>
        <v>390</v>
      </c>
      <c r="N1275" s="27"/>
      <c r="O1275" s="24" t="s">
        <v>32</v>
      </c>
    </row>
    <row r="1276" s="1" customFormat="1" customHeight="1" spans="1:15">
      <c r="A1276" s="58">
        <v>1271</v>
      </c>
      <c r="B1276" s="286" t="s">
        <v>23</v>
      </c>
      <c r="C1276" s="286" t="s">
        <v>24</v>
      </c>
      <c r="D1276" s="286" t="s">
        <v>25</v>
      </c>
      <c r="E1276" s="286" t="s">
        <v>18594</v>
      </c>
      <c r="F1276" s="58" t="s">
        <v>18890</v>
      </c>
      <c r="G1276" s="123" t="s">
        <v>19837</v>
      </c>
      <c r="H1276" s="123" t="s">
        <v>194</v>
      </c>
      <c r="I1276" s="123" t="s">
        <v>1683</v>
      </c>
      <c r="J1276" s="123" t="s">
        <v>18892</v>
      </c>
      <c r="K1276" s="286" t="s">
        <v>31</v>
      </c>
      <c r="L1276" s="60">
        <v>3</v>
      </c>
      <c r="M1276" s="58">
        <f t="shared" si="55"/>
        <v>390</v>
      </c>
      <c r="N1276" s="27"/>
      <c r="O1276" s="24" t="s">
        <v>32</v>
      </c>
    </row>
    <row r="1277" s="1" customFormat="1" customHeight="1" spans="1:15">
      <c r="A1277" s="58">
        <v>1272</v>
      </c>
      <c r="B1277" s="286" t="s">
        <v>23</v>
      </c>
      <c r="C1277" s="286" t="s">
        <v>24</v>
      </c>
      <c r="D1277" s="286" t="s">
        <v>25</v>
      </c>
      <c r="E1277" s="286" t="s">
        <v>18594</v>
      </c>
      <c r="F1277" s="58" t="s">
        <v>18890</v>
      </c>
      <c r="G1277" s="123" t="s">
        <v>19838</v>
      </c>
      <c r="H1277" s="123" t="s">
        <v>194</v>
      </c>
      <c r="I1277" s="123" t="s">
        <v>3169</v>
      </c>
      <c r="J1277" s="123" t="s">
        <v>18892</v>
      </c>
      <c r="K1277" s="286" t="s">
        <v>31</v>
      </c>
      <c r="L1277" s="60">
        <v>4</v>
      </c>
      <c r="M1277" s="58">
        <f t="shared" si="55"/>
        <v>520</v>
      </c>
      <c r="N1277" s="27"/>
      <c r="O1277" s="24" t="s">
        <v>32</v>
      </c>
    </row>
    <row r="1278" s="1" customFormat="1" customHeight="1" spans="1:15">
      <c r="A1278" s="58">
        <v>1273</v>
      </c>
      <c r="B1278" s="286" t="s">
        <v>23</v>
      </c>
      <c r="C1278" s="286" t="s">
        <v>24</v>
      </c>
      <c r="D1278" s="286" t="s">
        <v>25</v>
      </c>
      <c r="E1278" s="286" t="s">
        <v>18594</v>
      </c>
      <c r="F1278" s="58" t="s">
        <v>18890</v>
      </c>
      <c r="G1278" s="123" t="s">
        <v>19839</v>
      </c>
      <c r="H1278" s="123" t="s">
        <v>194</v>
      </c>
      <c r="I1278" s="123" t="s">
        <v>1683</v>
      </c>
      <c r="J1278" s="123" t="s">
        <v>18892</v>
      </c>
      <c r="K1278" s="286" t="s">
        <v>31</v>
      </c>
      <c r="L1278" s="60">
        <v>3</v>
      </c>
      <c r="M1278" s="58">
        <f t="shared" si="55"/>
        <v>390</v>
      </c>
      <c r="N1278" s="27"/>
      <c r="O1278" s="24" t="s">
        <v>32</v>
      </c>
    </row>
    <row r="1279" s="1" customFormat="1" customHeight="1" spans="1:15">
      <c r="A1279" s="58">
        <v>1274</v>
      </c>
      <c r="B1279" s="286" t="s">
        <v>23</v>
      </c>
      <c r="C1279" s="286" t="s">
        <v>24</v>
      </c>
      <c r="D1279" s="286" t="s">
        <v>25</v>
      </c>
      <c r="E1279" s="286" t="s">
        <v>18594</v>
      </c>
      <c r="F1279" s="58" t="s">
        <v>18890</v>
      </c>
      <c r="G1279" s="123" t="s">
        <v>19840</v>
      </c>
      <c r="H1279" s="123" t="s">
        <v>194</v>
      </c>
      <c r="I1279" s="123" t="s">
        <v>2605</v>
      </c>
      <c r="J1279" s="123" t="s">
        <v>18892</v>
      </c>
      <c r="K1279" s="286" t="s">
        <v>31</v>
      </c>
      <c r="L1279" s="60">
        <v>2</v>
      </c>
      <c r="M1279" s="58">
        <f t="shared" si="55"/>
        <v>260</v>
      </c>
      <c r="N1279" s="27"/>
      <c r="O1279" s="24" t="s">
        <v>32</v>
      </c>
    </row>
    <row r="1280" s="1" customFormat="1" customHeight="1" spans="1:15">
      <c r="A1280" s="58">
        <v>1275</v>
      </c>
      <c r="B1280" s="286" t="s">
        <v>23</v>
      </c>
      <c r="C1280" s="286" t="s">
        <v>24</v>
      </c>
      <c r="D1280" s="286" t="s">
        <v>25</v>
      </c>
      <c r="E1280" s="286" t="s">
        <v>18594</v>
      </c>
      <c r="F1280" s="58" t="s">
        <v>18890</v>
      </c>
      <c r="G1280" s="123" t="s">
        <v>19841</v>
      </c>
      <c r="H1280" s="123" t="s">
        <v>194</v>
      </c>
      <c r="I1280" s="123" t="s">
        <v>3169</v>
      </c>
      <c r="J1280" s="123" t="s">
        <v>18892</v>
      </c>
      <c r="K1280" s="286" t="s">
        <v>31</v>
      </c>
      <c r="L1280" s="60">
        <v>5</v>
      </c>
      <c r="M1280" s="58">
        <f t="shared" si="55"/>
        <v>650</v>
      </c>
      <c r="N1280" s="27"/>
      <c r="O1280" s="24" t="s">
        <v>32</v>
      </c>
    </row>
    <row r="1281" s="1" customFormat="1" customHeight="1" spans="1:15">
      <c r="A1281" s="58">
        <v>1276</v>
      </c>
      <c r="B1281" s="286" t="s">
        <v>23</v>
      </c>
      <c r="C1281" s="286" t="s">
        <v>24</v>
      </c>
      <c r="D1281" s="286" t="s">
        <v>25</v>
      </c>
      <c r="E1281" s="286" t="s">
        <v>18594</v>
      </c>
      <c r="F1281" s="58" t="s">
        <v>18609</v>
      </c>
      <c r="G1281" s="123" t="s">
        <v>19842</v>
      </c>
      <c r="H1281" s="123" t="s">
        <v>194</v>
      </c>
      <c r="I1281" s="123" t="s">
        <v>2203</v>
      </c>
      <c r="J1281" s="123" t="s">
        <v>18611</v>
      </c>
      <c r="K1281" s="286" t="s">
        <v>31</v>
      </c>
      <c r="L1281" s="60">
        <v>4</v>
      </c>
      <c r="M1281" s="58">
        <f t="shared" si="55"/>
        <v>520</v>
      </c>
      <c r="N1281" s="27"/>
      <c r="O1281" s="24" t="s">
        <v>32</v>
      </c>
    </row>
    <row r="1282" s="1" customFormat="1" customHeight="1" spans="1:15">
      <c r="A1282" s="58">
        <v>1277</v>
      </c>
      <c r="B1282" s="286" t="s">
        <v>23</v>
      </c>
      <c r="C1282" s="286" t="s">
        <v>24</v>
      </c>
      <c r="D1282" s="286" t="s">
        <v>25</v>
      </c>
      <c r="E1282" s="286" t="s">
        <v>18594</v>
      </c>
      <c r="F1282" s="58" t="s">
        <v>18609</v>
      </c>
      <c r="G1282" s="123" t="s">
        <v>19843</v>
      </c>
      <c r="H1282" s="123" t="s">
        <v>194</v>
      </c>
      <c r="I1282" s="123" t="s">
        <v>1683</v>
      </c>
      <c r="J1282" s="123" t="s">
        <v>18611</v>
      </c>
      <c r="K1282" s="286" t="s">
        <v>31</v>
      </c>
      <c r="L1282" s="60">
        <v>3</v>
      </c>
      <c r="M1282" s="58">
        <f t="shared" si="55"/>
        <v>390</v>
      </c>
      <c r="N1282" s="27"/>
      <c r="O1282" s="24" t="s">
        <v>32</v>
      </c>
    </row>
    <row r="1283" s="1" customFormat="1" customHeight="1" spans="1:15">
      <c r="A1283" s="58">
        <v>1278</v>
      </c>
      <c r="B1283" s="286" t="s">
        <v>23</v>
      </c>
      <c r="C1283" s="286" t="s">
        <v>24</v>
      </c>
      <c r="D1283" s="286" t="s">
        <v>25</v>
      </c>
      <c r="E1283" s="286" t="s">
        <v>18594</v>
      </c>
      <c r="F1283" s="58" t="s">
        <v>18609</v>
      </c>
      <c r="G1283" s="123" t="s">
        <v>19704</v>
      </c>
      <c r="H1283" s="123" t="s">
        <v>194</v>
      </c>
      <c r="I1283" s="123" t="s">
        <v>2557</v>
      </c>
      <c r="J1283" s="123" t="s">
        <v>18611</v>
      </c>
      <c r="K1283" s="286" t="s">
        <v>31</v>
      </c>
      <c r="L1283" s="60">
        <v>1</v>
      </c>
      <c r="M1283" s="58">
        <f t="shared" si="55"/>
        <v>130</v>
      </c>
      <c r="N1283" s="27"/>
      <c r="O1283" s="24" t="s">
        <v>32</v>
      </c>
    </row>
    <row r="1284" s="1" customFormat="1" customHeight="1" spans="1:15">
      <c r="A1284" s="58">
        <v>1279</v>
      </c>
      <c r="B1284" s="286" t="s">
        <v>23</v>
      </c>
      <c r="C1284" s="286" t="s">
        <v>24</v>
      </c>
      <c r="D1284" s="286" t="s">
        <v>25</v>
      </c>
      <c r="E1284" s="286" t="s">
        <v>18594</v>
      </c>
      <c r="F1284" s="58" t="s">
        <v>18609</v>
      </c>
      <c r="G1284" s="123" t="s">
        <v>19844</v>
      </c>
      <c r="H1284" s="123" t="s">
        <v>194</v>
      </c>
      <c r="I1284" s="123" t="s">
        <v>1683</v>
      </c>
      <c r="J1284" s="123" t="s">
        <v>18611</v>
      </c>
      <c r="K1284" s="286" t="s">
        <v>31</v>
      </c>
      <c r="L1284" s="60">
        <v>3</v>
      </c>
      <c r="M1284" s="58">
        <f t="shared" si="55"/>
        <v>390</v>
      </c>
      <c r="N1284" s="27"/>
      <c r="O1284" s="24" t="s">
        <v>32</v>
      </c>
    </row>
    <row r="1285" s="1" customFormat="1" customHeight="1" spans="1:15">
      <c r="A1285" s="58">
        <v>1280</v>
      </c>
      <c r="B1285" s="286" t="s">
        <v>23</v>
      </c>
      <c r="C1285" s="286" t="s">
        <v>24</v>
      </c>
      <c r="D1285" s="286" t="s">
        <v>25</v>
      </c>
      <c r="E1285" s="286" t="s">
        <v>18594</v>
      </c>
      <c r="F1285" s="58" t="s">
        <v>18609</v>
      </c>
      <c r="G1285" s="123" t="s">
        <v>19845</v>
      </c>
      <c r="H1285" s="123" t="s">
        <v>194</v>
      </c>
      <c r="I1285" s="123" t="s">
        <v>1683</v>
      </c>
      <c r="J1285" s="123" t="s">
        <v>18611</v>
      </c>
      <c r="K1285" s="286" t="s">
        <v>31</v>
      </c>
      <c r="L1285" s="60">
        <v>3</v>
      </c>
      <c r="M1285" s="58">
        <f t="shared" si="55"/>
        <v>390</v>
      </c>
      <c r="N1285" s="27"/>
      <c r="O1285" s="24" t="s">
        <v>32</v>
      </c>
    </row>
    <row r="1286" s="1" customFormat="1" customHeight="1" spans="1:15">
      <c r="A1286" s="58">
        <v>1281</v>
      </c>
      <c r="B1286" s="286" t="s">
        <v>23</v>
      </c>
      <c r="C1286" s="286" t="s">
        <v>24</v>
      </c>
      <c r="D1286" s="286" t="s">
        <v>25</v>
      </c>
      <c r="E1286" s="286" t="s">
        <v>18594</v>
      </c>
      <c r="F1286" s="58" t="s">
        <v>18609</v>
      </c>
      <c r="G1286" s="123" t="s">
        <v>19846</v>
      </c>
      <c r="H1286" s="123" t="s">
        <v>194</v>
      </c>
      <c r="I1286" s="123" t="s">
        <v>1683</v>
      </c>
      <c r="J1286" s="123" t="s">
        <v>18611</v>
      </c>
      <c r="K1286" s="286" t="s">
        <v>31</v>
      </c>
      <c r="L1286" s="60">
        <v>3</v>
      </c>
      <c r="M1286" s="58">
        <f t="shared" si="55"/>
        <v>390</v>
      </c>
      <c r="N1286" s="27"/>
      <c r="O1286" s="24" t="s">
        <v>32</v>
      </c>
    </row>
    <row r="1287" s="1" customFormat="1" customHeight="1" spans="1:15">
      <c r="A1287" s="58">
        <v>1282</v>
      </c>
      <c r="B1287" s="286" t="s">
        <v>23</v>
      </c>
      <c r="C1287" s="286" t="s">
        <v>24</v>
      </c>
      <c r="D1287" s="286" t="s">
        <v>25</v>
      </c>
      <c r="E1287" s="286" t="s">
        <v>18594</v>
      </c>
      <c r="F1287" s="58" t="s">
        <v>18609</v>
      </c>
      <c r="G1287" s="123" t="s">
        <v>19847</v>
      </c>
      <c r="H1287" s="123" t="s">
        <v>194</v>
      </c>
      <c r="I1287" s="123" t="s">
        <v>1683</v>
      </c>
      <c r="J1287" s="123" t="s">
        <v>18611</v>
      </c>
      <c r="K1287" s="286" t="s">
        <v>31</v>
      </c>
      <c r="L1287" s="60">
        <v>3</v>
      </c>
      <c r="M1287" s="58">
        <f t="shared" si="55"/>
        <v>390</v>
      </c>
      <c r="N1287" s="27"/>
      <c r="O1287" s="24" t="s">
        <v>32</v>
      </c>
    </row>
    <row r="1288" s="1" customFormat="1" customHeight="1" spans="1:15">
      <c r="A1288" s="58">
        <v>1283</v>
      </c>
      <c r="B1288" s="286" t="s">
        <v>23</v>
      </c>
      <c r="C1288" s="286" t="s">
        <v>24</v>
      </c>
      <c r="D1288" s="286" t="s">
        <v>25</v>
      </c>
      <c r="E1288" s="286" t="s">
        <v>18594</v>
      </c>
      <c r="F1288" s="58" t="s">
        <v>18609</v>
      </c>
      <c r="G1288" s="123" t="s">
        <v>19848</v>
      </c>
      <c r="H1288" s="123" t="s">
        <v>194</v>
      </c>
      <c r="I1288" s="123" t="s">
        <v>2203</v>
      </c>
      <c r="J1288" s="123" t="s">
        <v>18611</v>
      </c>
      <c r="K1288" s="286" t="s">
        <v>31</v>
      </c>
      <c r="L1288" s="60">
        <v>4</v>
      </c>
      <c r="M1288" s="58">
        <f t="shared" si="55"/>
        <v>520</v>
      </c>
      <c r="N1288" s="27"/>
      <c r="O1288" s="24" t="s">
        <v>32</v>
      </c>
    </row>
    <row r="1289" s="1" customFormat="1" customHeight="1" spans="1:15">
      <c r="A1289" s="58">
        <v>1284</v>
      </c>
      <c r="B1289" s="286" t="s">
        <v>23</v>
      </c>
      <c r="C1289" s="286" t="s">
        <v>24</v>
      </c>
      <c r="D1289" s="286" t="s">
        <v>25</v>
      </c>
      <c r="E1289" s="286" t="s">
        <v>18594</v>
      </c>
      <c r="F1289" s="58" t="s">
        <v>18609</v>
      </c>
      <c r="G1289" s="123" t="s">
        <v>19849</v>
      </c>
      <c r="H1289" s="123" t="s">
        <v>194</v>
      </c>
      <c r="I1289" s="123" t="s">
        <v>2605</v>
      </c>
      <c r="J1289" s="123" t="s">
        <v>18611</v>
      </c>
      <c r="K1289" s="286" t="s">
        <v>31</v>
      </c>
      <c r="L1289" s="60">
        <v>2</v>
      </c>
      <c r="M1289" s="58">
        <f t="shared" si="55"/>
        <v>260</v>
      </c>
      <c r="N1289" s="27"/>
      <c r="O1289" s="24" t="s">
        <v>32</v>
      </c>
    </row>
    <row r="1290" s="1" customFormat="1" customHeight="1" spans="1:15">
      <c r="A1290" s="58">
        <v>1285</v>
      </c>
      <c r="B1290" s="286" t="s">
        <v>23</v>
      </c>
      <c r="C1290" s="286" t="s">
        <v>24</v>
      </c>
      <c r="D1290" s="286" t="s">
        <v>25</v>
      </c>
      <c r="E1290" s="286" t="s">
        <v>18594</v>
      </c>
      <c r="F1290" s="58" t="s">
        <v>18609</v>
      </c>
      <c r="G1290" s="123" t="s">
        <v>19850</v>
      </c>
      <c r="H1290" s="123" t="s">
        <v>194</v>
      </c>
      <c r="I1290" s="123" t="s">
        <v>2557</v>
      </c>
      <c r="J1290" s="123" t="s">
        <v>18611</v>
      </c>
      <c r="K1290" s="286" t="s">
        <v>31</v>
      </c>
      <c r="L1290" s="60">
        <v>1</v>
      </c>
      <c r="M1290" s="58">
        <f t="shared" si="55"/>
        <v>130</v>
      </c>
      <c r="N1290" s="27"/>
      <c r="O1290" s="24" t="s">
        <v>32</v>
      </c>
    </row>
    <row r="1291" s="1" customFormat="1" customHeight="1" spans="1:15">
      <c r="A1291" s="58">
        <v>1286</v>
      </c>
      <c r="B1291" s="286" t="s">
        <v>23</v>
      </c>
      <c r="C1291" s="286" t="s">
        <v>24</v>
      </c>
      <c r="D1291" s="286" t="s">
        <v>25</v>
      </c>
      <c r="E1291" s="286" t="s">
        <v>18594</v>
      </c>
      <c r="F1291" s="58" t="s">
        <v>18609</v>
      </c>
      <c r="G1291" s="123" t="s">
        <v>19851</v>
      </c>
      <c r="H1291" s="123" t="s">
        <v>194</v>
      </c>
      <c r="I1291" s="123" t="s">
        <v>2203</v>
      </c>
      <c r="J1291" s="123" t="s">
        <v>18611</v>
      </c>
      <c r="K1291" s="286" t="s">
        <v>31</v>
      </c>
      <c r="L1291" s="60">
        <v>4</v>
      </c>
      <c r="M1291" s="58">
        <f t="shared" si="55"/>
        <v>520</v>
      </c>
      <c r="N1291" s="27"/>
      <c r="O1291" s="24" t="s">
        <v>32</v>
      </c>
    </row>
    <row r="1292" s="1" customFormat="1" customHeight="1" spans="1:15">
      <c r="A1292" s="58">
        <v>1287</v>
      </c>
      <c r="B1292" s="286" t="s">
        <v>23</v>
      </c>
      <c r="C1292" s="286" t="s">
        <v>24</v>
      </c>
      <c r="D1292" s="286" t="s">
        <v>25</v>
      </c>
      <c r="E1292" s="286" t="s">
        <v>18594</v>
      </c>
      <c r="F1292" s="58" t="s">
        <v>18609</v>
      </c>
      <c r="G1292" s="123" t="s">
        <v>19852</v>
      </c>
      <c r="H1292" s="123" t="s">
        <v>194</v>
      </c>
      <c r="I1292" s="123" t="s">
        <v>2203</v>
      </c>
      <c r="J1292" s="123" t="s">
        <v>18611</v>
      </c>
      <c r="K1292" s="286" t="s">
        <v>31</v>
      </c>
      <c r="L1292" s="60">
        <v>4</v>
      </c>
      <c r="M1292" s="58">
        <f t="shared" si="55"/>
        <v>520</v>
      </c>
      <c r="N1292" s="27"/>
      <c r="O1292" s="24" t="s">
        <v>32</v>
      </c>
    </row>
    <row r="1293" s="1" customFormat="1" customHeight="1" spans="1:15">
      <c r="A1293" s="58">
        <v>1288</v>
      </c>
      <c r="B1293" s="286" t="s">
        <v>23</v>
      </c>
      <c r="C1293" s="286" t="s">
        <v>24</v>
      </c>
      <c r="D1293" s="286" t="s">
        <v>25</v>
      </c>
      <c r="E1293" s="286" t="s">
        <v>18594</v>
      </c>
      <c r="F1293" s="58" t="s">
        <v>18609</v>
      </c>
      <c r="G1293" s="123" t="s">
        <v>19853</v>
      </c>
      <c r="H1293" s="123" t="s">
        <v>194</v>
      </c>
      <c r="I1293" s="123" t="s">
        <v>1683</v>
      </c>
      <c r="J1293" s="123" t="s">
        <v>18611</v>
      </c>
      <c r="K1293" s="286" t="s">
        <v>31</v>
      </c>
      <c r="L1293" s="60">
        <v>3</v>
      </c>
      <c r="M1293" s="58">
        <f t="shared" si="55"/>
        <v>390</v>
      </c>
      <c r="N1293" s="27"/>
      <c r="O1293" s="24" t="s">
        <v>32</v>
      </c>
    </row>
    <row r="1294" s="1" customFormat="1" customHeight="1" spans="1:15">
      <c r="A1294" s="58">
        <v>1289</v>
      </c>
      <c r="B1294" s="286" t="s">
        <v>23</v>
      </c>
      <c r="C1294" s="286" t="s">
        <v>24</v>
      </c>
      <c r="D1294" s="286" t="s">
        <v>25</v>
      </c>
      <c r="E1294" s="286" t="s">
        <v>18594</v>
      </c>
      <c r="F1294" s="58" t="s">
        <v>18609</v>
      </c>
      <c r="G1294" s="123" t="s">
        <v>19854</v>
      </c>
      <c r="H1294" s="123" t="s">
        <v>194</v>
      </c>
      <c r="I1294" s="123" t="s">
        <v>2203</v>
      </c>
      <c r="J1294" s="123" t="s">
        <v>18611</v>
      </c>
      <c r="K1294" s="286" t="s">
        <v>31</v>
      </c>
      <c r="L1294" s="60">
        <v>4</v>
      </c>
      <c r="M1294" s="58">
        <f t="shared" si="55"/>
        <v>520</v>
      </c>
      <c r="N1294" s="27"/>
      <c r="O1294" s="24" t="s">
        <v>32</v>
      </c>
    </row>
    <row r="1295" s="1" customFormat="1" customHeight="1" spans="1:15">
      <c r="A1295" s="58">
        <v>1290</v>
      </c>
      <c r="B1295" s="286" t="s">
        <v>23</v>
      </c>
      <c r="C1295" s="286" t="s">
        <v>24</v>
      </c>
      <c r="D1295" s="286" t="s">
        <v>25</v>
      </c>
      <c r="E1295" s="286" t="s">
        <v>18594</v>
      </c>
      <c r="F1295" s="58" t="s">
        <v>18609</v>
      </c>
      <c r="G1295" s="123" t="s">
        <v>19855</v>
      </c>
      <c r="H1295" s="123" t="s">
        <v>194</v>
      </c>
      <c r="I1295" s="123" t="s">
        <v>2203</v>
      </c>
      <c r="J1295" s="123" t="s">
        <v>18611</v>
      </c>
      <c r="K1295" s="286" t="s">
        <v>31</v>
      </c>
      <c r="L1295" s="60">
        <v>4</v>
      </c>
      <c r="M1295" s="58">
        <f t="shared" si="55"/>
        <v>520</v>
      </c>
      <c r="N1295" s="27"/>
      <c r="O1295" s="24" t="s">
        <v>32</v>
      </c>
    </row>
    <row r="1296" s="1" customFormat="1" customHeight="1" spans="1:15">
      <c r="A1296" s="58">
        <v>1291</v>
      </c>
      <c r="B1296" s="286" t="s">
        <v>23</v>
      </c>
      <c r="C1296" s="286" t="s">
        <v>24</v>
      </c>
      <c r="D1296" s="286" t="s">
        <v>25</v>
      </c>
      <c r="E1296" s="286" t="s">
        <v>18594</v>
      </c>
      <c r="F1296" s="58" t="s">
        <v>18609</v>
      </c>
      <c r="G1296" s="123" t="s">
        <v>19856</v>
      </c>
      <c r="H1296" s="123" t="s">
        <v>194</v>
      </c>
      <c r="I1296" s="123" t="s">
        <v>2557</v>
      </c>
      <c r="J1296" s="123" t="s">
        <v>18611</v>
      </c>
      <c r="K1296" s="286" t="s">
        <v>31</v>
      </c>
      <c r="L1296" s="60">
        <v>1</v>
      </c>
      <c r="M1296" s="58">
        <f t="shared" si="55"/>
        <v>130</v>
      </c>
      <c r="N1296" s="27"/>
      <c r="O1296" s="24" t="s">
        <v>32</v>
      </c>
    </row>
    <row r="1297" s="1" customFormat="1" customHeight="1" spans="1:15">
      <c r="A1297" s="58">
        <v>1292</v>
      </c>
      <c r="B1297" s="286" t="s">
        <v>23</v>
      </c>
      <c r="C1297" s="286" t="s">
        <v>24</v>
      </c>
      <c r="D1297" s="286" t="s">
        <v>25</v>
      </c>
      <c r="E1297" s="286" t="s">
        <v>18594</v>
      </c>
      <c r="F1297" s="58" t="s">
        <v>18609</v>
      </c>
      <c r="G1297" s="123" t="s">
        <v>19857</v>
      </c>
      <c r="H1297" s="123" t="s">
        <v>194</v>
      </c>
      <c r="I1297" s="123" t="s">
        <v>3158</v>
      </c>
      <c r="J1297" s="123" t="s">
        <v>18611</v>
      </c>
      <c r="K1297" s="286" t="s">
        <v>31</v>
      </c>
      <c r="L1297" s="60">
        <v>7</v>
      </c>
      <c r="M1297" s="58">
        <f t="shared" si="55"/>
        <v>910</v>
      </c>
      <c r="N1297" s="27"/>
      <c r="O1297" s="24" t="s">
        <v>32</v>
      </c>
    </row>
    <row r="1298" s="1" customFormat="1" customHeight="1" spans="1:15">
      <c r="A1298" s="58">
        <v>1293</v>
      </c>
      <c r="B1298" s="286" t="s">
        <v>23</v>
      </c>
      <c r="C1298" s="286" t="s">
        <v>24</v>
      </c>
      <c r="D1298" s="286" t="s">
        <v>25</v>
      </c>
      <c r="E1298" s="286" t="s">
        <v>18594</v>
      </c>
      <c r="F1298" s="58" t="s">
        <v>18609</v>
      </c>
      <c r="G1298" s="123" t="s">
        <v>19858</v>
      </c>
      <c r="H1298" s="123" t="s">
        <v>194</v>
      </c>
      <c r="I1298" s="123" t="s">
        <v>1683</v>
      </c>
      <c r="J1298" s="123" t="s">
        <v>18611</v>
      </c>
      <c r="K1298" s="286" t="s">
        <v>31</v>
      </c>
      <c r="L1298" s="60">
        <v>3</v>
      </c>
      <c r="M1298" s="58">
        <f t="shared" ref="M1298:M1329" si="56">L1298*130</f>
        <v>390</v>
      </c>
      <c r="N1298" s="27"/>
      <c r="O1298" s="24" t="s">
        <v>32</v>
      </c>
    </row>
    <row r="1299" s="1" customFormat="1" customHeight="1" spans="1:15">
      <c r="A1299" s="58">
        <v>1294</v>
      </c>
      <c r="B1299" s="286" t="s">
        <v>23</v>
      </c>
      <c r="C1299" s="286" t="s">
        <v>24</v>
      </c>
      <c r="D1299" s="286" t="s">
        <v>25</v>
      </c>
      <c r="E1299" s="286" t="s">
        <v>18594</v>
      </c>
      <c r="F1299" s="58" t="s">
        <v>18609</v>
      </c>
      <c r="G1299" s="123" t="s">
        <v>19859</v>
      </c>
      <c r="H1299" s="123" t="s">
        <v>194</v>
      </c>
      <c r="I1299" s="123" t="s">
        <v>2203</v>
      </c>
      <c r="J1299" s="123" t="s">
        <v>18611</v>
      </c>
      <c r="K1299" s="286" t="s">
        <v>31</v>
      </c>
      <c r="L1299" s="60">
        <v>4</v>
      </c>
      <c r="M1299" s="58">
        <f t="shared" si="56"/>
        <v>520</v>
      </c>
      <c r="N1299" s="27"/>
      <c r="O1299" s="24" t="s">
        <v>32</v>
      </c>
    </row>
    <row r="1300" s="1" customFormat="1" customHeight="1" spans="1:15">
      <c r="A1300" s="58">
        <v>1295</v>
      </c>
      <c r="B1300" s="286" t="s">
        <v>23</v>
      </c>
      <c r="C1300" s="286" t="s">
        <v>24</v>
      </c>
      <c r="D1300" s="286" t="s">
        <v>25</v>
      </c>
      <c r="E1300" s="286" t="s">
        <v>18594</v>
      </c>
      <c r="F1300" s="58" t="s">
        <v>18609</v>
      </c>
      <c r="G1300" s="123" t="s">
        <v>19860</v>
      </c>
      <c r="H1300" s="123" t="s">
        <v>194</v>
      </c>
      <c r="I1300" s="123" t="s">
        <v>2203</v>
      </c>
      <c r="J1300" s="123" t="s">
        <v>18611</v>
      </c>
      <c r="K1300" s="286" t="s">
        <v>31</v>
      </c>
      <c r="L1300" s="60">
        <v>4</v>
      </c>
      <c r="M1300" s="58">
        <f t="shared" si="56"/>
        <v>520</v>
      </c>
      <c r="N1300" s="27"/>
      <c r="O1300" s="24" t="s">
        <v>32</v>
      </c>
    </row>
    <row r="1301" s="1" customFormat="1" customHeight="1" spans="1:15">
      <c r="A1301" s="58">
        <v>1296</v>
      </c>
      <c r="B1301" s="286" t="s">
        <v>23</v>
      </c>
      <c r="C1301" s="286" t="s">
        <v>24</v>
      </c>
      <c r="D1301" s="286" t="s">
        <v>25</v>
      </c>
      <c r="E1301" s="286" t="s">
        <v>18594</v>
      </c>
      <c r="F1301" s="58" t="s">
        <v>18609</v>
      </c>
      <c r="G1301" s="123" t="s">
        <v>19861</v>
      </c>
      <c r="H1301" s="123" t="s">
        <v>194</v>
      </c>
      <c r="I1301" s="123" t="s">
        <v>2203</v>
      </c>
      <c r="J1301" s="123" t="s">
        <v>18611</v>
      </c>
      <c r="K1301" s="286" t="s">
        <v>31</v>
      </c>
      <c r="L1301" s="60">
        <v>4</v>
      </c>
      <c r="M1301" s="58">
        <f t="shared" si="56"/>
        <v>520</v>
      </c>
      <c r="N1301" s="23"/>
      <c r="O1301" s="24" t="s">
        <v>32</v>
      </c>
    </row>
    <row r="1302" s="1" customFormat="1" customHeight="1" spans="1:15">
      <c r="A1302" s="58">
        <v>1297</v>
      </c>
      <c r="B1302" s="286" t="s">
        <v>23</v>
      </c>
      <c r="C1302" s="286" t="s">
        <v>24</v>
      </c>
      <c r="D1302" s="286" t="s">
        <v>25</v>
      </c>
      <c r="E1302" s="286" t="s">
        <v>18594</v>
      </c>
      <c r="F1302" s="58" t="s">
        <v>18609</v>
      </c>
      <c r="G1302" s="123" t="s">
        <v>19862</v>
      </c>
      <c r="H1302" s="123" t="s">
        <v>194</v>
      </c>
      <c r="I1302" s="123" t="s">
        <v>2203</v>
      </c>
      <c r="J1302" s="123" t="s">
        <v>18611</v>
      </c>
      <c r="K1302" s="286" t="s">
        <v>31</v>
      </c>
      <c r="L1302" s="60">
        <v>4</v>
      </c>
      <c r="M1302" s="58">
        <f t="shared" si="56"/>
        <v>520</v>
      </c>
      <c r="N1302" s="23"/>
      <c r="O1302" s="24" t="s">
        <v>32</v>
      </c>
    </row>
    <row r="1303" s="1" customFormat="1" customHeight="1" spans="1:15">
      <c r="A1303" s="58">
        <v>1298</v>
      </c>
      <c r="B1303" s="286" t="s">
        <v>23</v>
      </c>
      <c r="C1303" s="286" t="s">
        <v>24</v>
      </c>
      <c r="D1303" s="286" t="s">
        <v>25</v>
      </c>
      <c r="E1303" s="286" t="s">
        <v>18594</v>
      </c>
      <c r="F1303" s="58" t="s">
        <v>18609</v>
      </c>
      <c r="G1303" s="123" t="s">
        <v>19863</v>
      </c>
      <c r="H1303" s="123" t="s">
        <v>194</v>
      </c>
      <c r="I1303" s="123" t="s">
        <v>3169</v>
      </c>
      <c r="J1303" s="123" t="s">
        <v>18611</v>
      </c>
      <c r="K1303" s="286" t="s">
        <v>31</v>
      </c>
      <c r="L1303" s="60">
        <v>5</v>
      </c>
      <c r="M1303" s="58">
        <f t="shared" si="56"/>
        <v>650</v>
      </c>
      <c r="N1303" s="23"/>
      <c r="O1303" s="24" t="s">
        <v>32</v>
      </c>
    </row>
    <row r="1304" s="1" customFormat="1" customHeight="1" spans="1:15">
      <c r="A1304" s="58">
        <v>1299</v>
      </c>
      <c r="B1304" s="286" t="s">
        <v>23</v>
      </c>
      <c r="C1304" s="286" t="s">
        <v>24</v>
      </c>
      <c r="D1304" s="286" t="s">
        <v>25</v>
      </c>
      <c r="E1304" s="286" t="s">
        <v>18594</v>
      </c>
      <c r="F1304" s="58" t="s">
        <v>18609</v>
      </c>
      <c r="G1304" s="123" t="s">
        <v>19748</v>
      </c>
      <c r="H1304" s="123" t="s">
        <v>194</v>
      </c>
      <c r="I1304" s="123" t="s">
        <v>2203</v>
      </c>
      <c r="J1304" s="123" t="s">
        <v>18611</v>
      </c>
      <c r="K1304" s="286" t="s">
        <v>31</v>
      </c>
      <c r="L1304" s="60">
        <v>4</v>
      </c>
      <c r="M1304" s="58">
        <f t="shared" si="56"/>
        <v>520</v>
      </c>
      <c r="N1304" s="23"/>
      <c r="O1304" s="24" t="s">
        <v>32</v>
      </c>
    </row>
    <row r="1305" s="1" customFormat="1" customHeight="1" spans="1:15">
      <c r="A1305" s="58">
        <v>1300</v>
      </c>
      <c r="B1305" s="286" t="s">
        <v>23</v>
      </c>
      <c r="C1305" s="286" t="s">
        <v>24</v>
      </c>
      <c r="D1305" s="286" t="s">
        <v>25</v>
      </c>
      <c r="E1305" s="286" t="s">
        <v>18594</v>
      </c>
      <c r="F1305" s="58" t="s">
        <v>18609</v>
      </c>
      <c r="G1305" s="123" t="s">
        <v>19864</v>
      </c>
      <c r="H1305" s="123" t="s">
        <v>194</v>
      </c>
      <c r="I1305" s="123" t="s">
        <v>2557</v>
      </c>
      <c r="J1305" s="123" t="s">
        <v>18611</v>
      </c>
      <c r="K1305" s="286" t="s">
        <v>31</v>
      </c>
      <c r="L1305" s="60">
        <v>1</v>
      </c>
      <c r="M1305" s="58">
        <f t="shared" si="56"/>
        <v>130</v>
      </c>
      <c r="N1305" s="23"/>
      <c r="O1305" s="24" t="s">
        <v>32</v>
      </c>
    </row>
    <row r="1306" s="1" customFormat="1" customHeight="1" spans="1:15">
      <c r="A1306" s="58">
        <v>1301</v>
      </c>
      <c r="B1306" s="286" t="s">
        <v>23</v>
      </c>
      <c r="C1306" s="286" t="s">
        <v>24</v>
      </c>
      <c r="D1306" s="286" t="s">
        <v>25</v>
      </c>
      <c r="E1306" s="286" t="s">
        <v>18594</v>
      </c>
      <c r="F1306" s="58" t="s">
        <v>18609</v>
      </c>
      <c r="G1306" s="123" t="s">
        <v>19865</v>
      </c>
      <c r="H1306" s="123" t="s">
        <v>194</v>
      </c>
      <c r="I1306" s="123" t="s">
        <v>2557</v>
      </c>
      <c r="J1306" s="123" t="s">
        <v>18611</v>
      </c>
      <c r="K1306" s="286" t="s">
        <v>31</v>
      </c>
      <c r="L1306" s="60">
        <v>1</v>
      </c>
      <c r="M1306" s="58">
        <f t="shared" si="56"/>
        <v>130</v>
      </c>
      <c r="N1306" s="104"/>
      <c r="O1306" s="24" t="s">
        <v>32</v>
      </c>
    </row>
    <row r="1307" s="1" customFormat="1" customHeight="1" spans="1:15">
      <c r="A1307" s="58">
        <v>1302</v>
      </c>
      <c r="B1307" s="286" t="s">
        <v>23</v>
      </c>
      <c r="C1307" s="286" t="s">
        <v>24</v>
      </c>
      <c r="D1307" s="286" t="s">
        <v>25</v>
      </c>
      <c r="E1307" s="286" t="s">
        <v>18594</v>
      </c>
      <c r="F1307" s="58" t="s">
        <v>18609</v>
      </c>
      <c r="G1307" s="123" t="s">
        <v>19866</v>
      </c>
      <c r="H1307" s="123" t="s">
        <v>194</v>
      </c>
      <c r="I1307" s="123" t="s">
        <v>1683</v>
      </c>
      <c r="J1307" s="123" t="s">
        <v>18611</v>
      </c>
      <c r="K1307" s="286" t="s">
        <v>31</v>
      </c>
      <c r="L1307" s="60">
        <v>3</v>
      </c>
      <c r="M1307" s="58">
        <f t="shared" si="56"/>
        <v>390</v>
      </c>
      <c r="N1307" s="23"/>
      <c r="O1307" s="24" t="s">
        <v>32</v>
      </c>
    </row>
    <row r="1308" s="1" customFormat="1" customHeight="1" spans="1:15">
      <c r="A1308" s="58">
        <v>1303</v>
      </c>
      <c r="B1308" s="286" t="s">
        <v>23</v>
      </c>
      <c r="C1308" s="286" t="s">
        <v>24</v>
      </c>
      <c r="D1308" s="286" t="s">
        <v>25</v>
      </c>
      <c r="E1308" s="286" t="s">
        <v>18594</v>
      </c>
      <c r="F1308" s="58" t="s">
        <v>18609</v>
      </c>
      <c r="G1308" s="123" t="s">
        <v>19867</v>
      </c>
      <c r="H1308" s="123" t="s">
        <v>194</v>
      </c>
      <c r="I1308" s="123" t="s">
        <v>2203</v>
      </c>
      <c r="J1308" s="123" t="s">
        <v>18611</v>
      </c>
      <c r="K1308" s="286" t="s">
        <v>31</v>
      </c>
      <c r="L1308" s="60">
        <v>4</v>
      </c>
      <c r="M1308" s="58">
        <f t="shared" si="56"/>
        <v>520</v>
      </c>
      <c r="N1308" s="23"/>
      <c r="O1308" s="24" t="s">
        <v>32</v>
      </c>
    </row>
    <row r="1309" s="1" customFormat="1" customHeight="1" spans="1:15">
      <c r="A1309" s="58">
        <v>1304</v>
      </c>
      <c r="B1309" s="286" t="s">
        <v>23</v>
      </c>
      <c r="C1309" s="286" t="s">
        <v>24</v>
      </c>
      <c r="D1309" s="286" t="s">
        <v>25</v>
      </c>
      <c r="E1309" s="286" t="s">
        <v>18594</v>
      </c>
      <c r="F1309" s="58" t="s">
        <v>18609</v>
      </c>
      <c r="G1309" s="123" t="s">
        <v>19868</v>
      </c>
      <c r="H1309" s="123" t="s">
        <v>194</v>
      </c>
      <c r="I1309" s="123" t="s">
        <v>2203</v>
      </c>
      <c r="J1309" s="123" t="s">
        <v>18611</v>
      </c>
      <c r="K1309" s="286" t="s">
        <v>31</v>
      </c>
      <c r="L1309" s="60">
        <v>4</v>
      </c>
      <c r="M1309" s="58">
        <f t="shared" si="56"/>
        <v>520</v>
      </c>
      <c r="N1309" s="23"/>
      <c r="O1309" s="24" t="s">
        <v>32</v>
      </c>
    </row>
    <row r="1310" s="1" customFormat="1" customHeight="1" spans="1:15">
      <c r="A1310" s="58">
        <v>1305</v>
      </c>
      <c r="B1310" s="286" t="s">
        <v>23</v>
      </c>
      <c r="C1310" s="286" t="s">
        <v>24</v>
      </c>
      <c r="D1310" s="286" t="s">
        <v>25</v>
      </c>
      <c r="E1310" s="286" t="s">
        <v>18594</v>
      </c>
      <c r="F1310" s="58" t="s">
        <v>18609</v>
      </c>
      <c r="G1310" s="123" t="s">
        <v>19869</v>
      </c>
      <c r="H1310" s="123" t="s">
        <v>194</v>
      </c>
      <c r="I1310" s="123" t="s">
        <v>3169</v>
      </c>
      <c r="J1310" s="123" t="s">
        <v>18611</v>
      </c>
      <c r="K1310" s="286" t="s">
        <v>31</v>
      </c>
      <c r="L1310" s="60">
        <v>5</v>
      </c>
      <c r="M1310" s="58">
        <f t="shared" si="56"/>
        <v>650</v>
      </c>
      <c r="N1310" s="23"/>
      <c r="O1310" s="24" t="s">
        <v>32</v>
      </c>
    </row>
    <row r="1311" s="1" customFormat="1" customHeight="1" spans="1:15">
      <c r="A1311" s="58">
        <v>1306</v>
      </c>
      <c r="B1311" s="286" t="s">
        <v>23</v>
      </c>
      <c r="C1311" s="286" t="s">
        <v>24</v>
      </c>
      <c r="D1311" s="286" t="s">
        <v>25</v>
      </c>
      <c r="E1311" s="286" t="s">
        <v>18594</v>
      </c>
      <c r="F1311" s="58" t="s">
        <v>18609</v>
      </c>
      <c r="G1311" s="123" t="s">
        <v>19870</v>
      </c>
      <c r="H1311" s="123" t="s">
        <v>194</v>
      </c>
      <c r="I1311" s="123" t="s">
        <v>3169</v>
      </c>
      <c r="J1311" s="123" t="s">
        <v>18611</v>
      </c>
      <c r="K1311" s="286" t="s">
        <v>31</v>
      </c>
      <c r="L1311" s="60">
        <v>5</v>
      </c>
      <c r="M1311" s="58">
        <f t="shared" si="56"/>
        <v>650</v>
      </c>
      <c r="N1311" s="23"/>
      <c r="O1311" s="24" t="s">
        <v>32</v>
      </c>
    </row>
    <row r="1312" s="1" customFormat="1" customHeight="1" spans="1:15">
      <c r="A1312" s="58">
        <v>1307</v>
      </c>
      <c r="B1312" s="286" t="s">
        <v>23</v>
      </c>
      <c r="C1312" s="286" t="s">
        <v>24</v>
      </c>
      <c r="D1312" s="286" t="s">
        <v>25</v>
      </c>
      <c r="E1312" s="286" t="s">
        <v>18594</v>
      </c>
      <c r="F1312" s="58" t="s">
        <v>18609</v>
      </c>
      <c r="G1312" s="123" t="s">
        <v>19871</v>
      </c>
      <c r="H1312" s="123" t="s">
        <v>194</v>
      </c>
      <c r="I1312" s="123" t="s">
        <v>2203</v>
      </c>
      <c r="J1312" s="123" t="s">
        <v>18611</v>
      </c>
      <c r="K1312" s="286" t="s">
        <v>31</v>
      </c>
      <c r="L1312" s="60">
        <v>4</v>
      </c>
      <c r="M1312" s="58">
        <f t="shared" si="56"/>
        <v>520</v>
      </c>
      <c r="N1312" s="23"/>
      <c r="O1312" s="24" t="s">
        <v>32</v>
      </c>
    </row>
    <row r="1313" s="1" customFormat="1" customHeight="1" spans="1:15">
      <c r="A1313" s="58">
        <v>1308</v>
      </c>
      <c r="B1313" s="286" t="s">
        <v>23</v>
      </c>
      <c r="C1313" s="286" t="s">
        <v>24</v>
      </c>
      <c r="D1313" s="286" t="s">
        <v>25</v>
      </c>
      <c r="E1313" s="286" t="s">
        <v>18594</v>
      </c>
      <c r="F1313" s="58" t="s">
        <v>18890</v>
      </c>
      <c r="G1313" s="123" t="s">
        <v>19872</v>
      </c>
      <c r="H1313" s="123" t="s">
        <v>194</v>
      </c>
      <c r="I1313" s="123" t="s">
        <v>2203</v>
      </c>
      <c r="J1313" s="123" t="s">
        <v>18892</v>
      </c>
      <c r="K1313" s="286" t="s">
        <v>31</v>
      </c>
      <c r="L1313" s="60">
        <v>4</v>
      </c>
      <c r="M1313" s="58">
        <f t="shared" si="56"/>
        <v>520</v>
      </c>
      <c r="N1313" s="23"/>
      <c r="O1313" s="24" t="s">
        <v>32</v>
      </c>
    </row>
    <row r="1314" s="1" customFormat="1" customHeight="1" spans="1:15">
      <c r="A1314" s="58">
        <v>1309</v>
      </c>
      <c r="B1314" s="286" t="s">
        <v>23</v>
      </c>
      <c r="C1314" s="286" t="s">
        <v>24</v>
      </c>
      <c r="D1314" s="286" t="s">
        <v>25</v>
      </c>
      <c r="E1314" s="286" t="s">
        <v>18594</v>
      </c>
      <c r="F1314" s="58" t="s">
        <v>18890</v>
      </c>
      <c r="G1314" s="123" t="s">
        <v>6726</v>
      </c>
      <c r="H1314" s="123" t="s">
        <v>194</v>
      </c>
      <c r="I1314" s="123" t="s">
        <v>2605</v>
      </c>
      <c r="J1314" s="123" t="s">
        <v>18892</v>
      </c>
      <c r="K1314" s="286" t="s">
        <v>31</v>
      </c>
      <c r="L1314" s="60">
        <v>2</v>
      </c>
      <c r="M1314" s="58">
        <f t="shared" si="56"/>
        <v>260</v>
      </c>
      <c r="N1314" s="23"/>
      <c r="O1314" s="24" t="s">
        <v>32</v>
      </c>
    </row>
    <row r="1315" s="1" customFormat="1" customHeight="1" spans="1:15">
      <c r="A1315" s="58">
        <v>1310</v>
      </c>
      <c r="B1315" s="286" t="s">
        <v>23</v>
      </c>
      <c r="C1315" s="286" t="s">
        <v>24</v>
      </c>
      <c r="D1315" s="286" t="s">
        <v>25</v>
      </c>
      <c r="E1315" s="286" t="s">
        <v>18594</v>
      </c>
      <c r="F1315" s="58" t="s">
        <v>18649</v>
      </c>
      <c r="G1315" s="123" t="s">
        <v>19867</v>
      </c>
      <c r="H1315" s="123" t="s">
        <v>194</v>
      </c>
      <c r="I1315" s="123" t="s">
        <v>1683</v>
      </c>
      <c r="J1315" s="123" t="s">
        <v>18651</v>
      </c>
      <c r="K1315" s="286" t="s">
        <v>31</v>
      </c>
      <c r="L1315" s="60">
        <v>3</v>
      </c>
      <c r="M1315" s="58">
        <f t="shared" si="56"/>
        <v>390</v>
      </c>
      <c r="N1315" s="23"/>
      <c r="O1315" s="24" t="s">
        <v>32</v>
      </c>
    </row>
    <row r="1316" s="1" customFormat="1" customHeight="1" spans="1:15">
      <c r="A1316" s="58">
        <v>1311</v>
      </c>
      <c r="B1316" s="286" t="s">
        <v>23</v>
      </c>
      <c r="C1316" s="286" t="s">
        <v>24</v>
      </c>
      <c r="D1316" s="286" t="s">
        <v>25</v>
      </c>
      <c r="E1316" s="286" t="s">
        <v>18594</v>
      </c>
      <c r="F1316" s="58" t="s">
        <v>18890</v>
      </c>
      <c r="G1316" s="123" t="s">
        <v>19873</v>
      </c>
      <c r="H1316" s="123" t="s">
        <v>194</v>
      </c>
      <c r="I1316" s="123" t="s">
        <v>2203</v>
      </c>
      <c r="J1316" s="123" t="s">
        <v>18892</v>
      </c>
      <c r="K1316" s="286" t="s">
        <v>31</v>
      </c>
      <c r="L1316" s="60">
        <v>4</v>
      </c>
      <c r="M1316" s="58">
        <f t="shared" si="56"/>
        <v>520</v>
      </c>
      <c r="N1316" s="23"/>
      <c r="O1316" s="24" t="s">
        <v>32</v>
      </c>
    </row>
    <row r="1317" s="1" customFormat="1" customHeight="1" spans="1:15">
      <c r="A1317" s="58">
        <v>1312</v>
      </c>
      <c r="B1317" s="286" t="s">
        <v>23</v>
      </c>
      <c r="C1317" s="286" t="s">
        <v>24</v>
      </c>
      <c r="D1317" s="286" t="s">
        <v>25</v>
      </c>
      <c r="E1317" s="286" t="s">
        <v>18594</v>
      </c>
      <c r="F1317" s="58" t="s">
        <v>18890</v>
      </c>
      <c r="G1317" s="123" t="s">
        <v>19874</v>
      </c>
      <c r="H1317" s="123" t="s">
        <v>194</v>
      </c>
      <c r="I1317" s="123" t="s">
        <v>1683</v>
      </c>
      <c r="J1317" s="123" t="s">
        <v>18892</v>
      </c>
      <c r="K1317" s="286" t="s">
        <v>31</v>
      </c>
      <c r="L1317" s="60">
        <v>3</v>
      </c>
      <c r="M1317" s="58">
        <f t="shared" si="56"/>
        <v>390</v>
      </c>
      <c r="N1317" s="23"/>
      <c r="O1317" s="24" t="s">
        <v>32</v>
      </c>
    </row>
    <row r="1318" s="1" customFormat="1" customHeight="1" spans="1:15">
      <c r="A1318" s="58">
        <v>1313</v>
      </c>
      <c r="B1318" s="286" t="s">
        <v>23</v>
      </c>
      <c r="C1318" s="286" t="s">
        <v>24</v>
      </c>
      <c r="D1318" s="286" t="s">
        <v>25</v>
      </c>
      <c r="E1318" s="286" t="s">
        <v>18594</v>
      </c>
      <c r="F1318" s="58" t="s">
        <v>18890</v>
      </c>
      <c r="G1318" s="123" t="s">
        <v>19875</v>
      </c>
      <c r="H1318" s="123" t="s">
        <v>194</v>
      </c>
      <c r="I1318" s="123" t="s">
        <v>2605</v>
      </c>
      <c r="J1318" s="123" t="s">
        <v>18892</v>
      </c>
      <c r="K1318" s="286" t="s">
        <v>31</v>
      </c>
      <c r="L1318" s="60">
        <v>1</v>
      </c>
      <c r="M1318" s="58">
        <f t="shared" si="56"/>
        <v>130</v>
      </c>
      <c r="N1318" s="23"/>
      <c r="O1318" s="24" t="s">
        <v>32</v>
      </c>
    </row>
    <row r="1319" s="1" customFormat="1" customHeight="1" spans="1:15">
      <c r="A1319" s="58">
        <v>1314</v>
      </c>
      <c r="B1319" s="286" t="s">
        <v>23</v>
      </c>
      <c r="C1319" s="286" t="s">
        <v>24</v>
      </c>
      <c r="D1319" s="286" t="s">
        <v>25</v>
      </c>
      <c r="E1319" s="286" t="s">
        <v>18594</v>
      </c>
      <c r="F1319" s="58" t="s">
        <v>18890</v>
      </c>
      <c r="G1319" s="123" t="s">
        <v>19876</v>
      </c>
      <c r="H1319" s="123" t="s">
        <v>194</v>
      </c>
      <c r="I1319" s="123" t="s">
        <v>2557</v>
      </c>
      <c r="J1319" s="123" t="s">
        <v>18892</v>
      </c>
      <c r="K1319" s="286" t="s">
        <v>31</v>
      </c>
      <c r="L1319" s="60">
        <v>1</v>
      </c>
      <c r="M1319" s="58">
        <f t="shared" si="56"/>
        <v>130</v>
      </c>
      <c r="N1319" s="23"/>
      <c r="O1319" s="24" t="s">
        <v>32</v>
      </c>
    </row>
    <row r="1320" s="1" customFormat="1" customHeight="1" spans="1:15">
      <c r="A1320" s="58">
        <v>1315</v>
      </c>
      <c r="B1320" s="286" t="s">
        <v>23</v>
      </c>
      <c r="C1320" s="286" t="s">
        <v>24</v>
      </c>
      <c r="D1320" s="286" t="s">
        <v>25</v>
      </c>
      <c r="E1320" s="286" t="s">
        <v>18594</v>
      </c>
      <c r="F1320" s="58" t="s">
        <v>18890</v>
      </c>
      <c r="G1320" s="123" t="s">
        <v>19877</v>
      </c>
      <c r="H1320" s="123" t="s">
        <v>194</v>
      </c>
      <c r="I1320" s="123" t="s">
        <v>2203</v>
      </c>
      <c r="J1320" s="123" t="s">
        <v>18892</v>
      </c>
      <c r="K1320" s="286" t="s">
        <v>31</v>
      </c>
      <c r="L1320" s="60">
        <v>4</v>
      </c>
      <c r="M1320" s="58">
        <f t="shared" si="56"/>
        <v>520</v>
      </c>
      <c r="N1320" s="23"/>
      <c r="O1320" s="24" t="s">
        <v>32</v>
      </c>
    </row>
    <row r="1321" s="1" customFormat="1" customHeight="1" spans="1:15">
      <c r="A1321" s="58">
        <v>1316</v>
      </c>
      <c r="B1321" s="286" t="s">
        <v>23</v>
      </c>
      <c r="C1321" s="286" t="s">
        <v>24</v>
      </c>
      <c r="D1321" s="286" t="s">
        <v>25</v>
      </c>
      <c r="E1321" s="286" t="s">
        <v>18594</v>
      </c>
      <c r="F1321" s="58" t="s">
        <v>18890</v>
      </c>
      <c r="G1321" s="123" t="s">
        <v>14598</v>
      </c>
      <c r="H1321" s="123" t="s">
        <v>194</v>
      </c>
      <c r="I1321" s="123" t="s">
        <v>3169</v>
      </c>
      <c r="J1321" s="123" t="s">
        <v>18892</v>
      </c>
      <c r="K1321" s="286" t="s">
        <v>31</v>
      </c>
      <c r="L1321" s="60">
        <v>3</v>
      </c>
      <c r="M1321" s="58">
        <f t="shared" si="56"/>
        <v>390</v>
      </c>
      <c r="N1321" s="23"/>
      <c r="O1321" s="24" t="s">
        <v>32</v>
      </c>
    </row>
    <row r="1322" s="1" customFormat="1" customHeight="1" spans="1:15">
      <c r="A1322" s="58">
        <v>1317</v>
      </c>
      <c r="B1322" s="286" t="s">
        <v>23</v>
      </c>
      <c r="C1322" s="286" t="s">
        <v>24</v>
      </c>
      <c r="D1322" s="286" t="s">
        <v>25</v>
      </c>
      <c r="E1322" s="286" t="s">
        <v>18594</v>
      </c>
      <c r="F1322" s="58" t="s">
        <v>18890</v>
      </c>
      <c r="G1322" s="123" t="s">
        <v>19878</v>
      </c>
      <c r="H1322" s="123" t="s">
        <v>194</v>
      </c>
      <c r="I1322" s="123" t="s">
        <v>1683</v>
      </c>
      <c r="J1322" s="123" t="s">
        <v>18892</v>
      </c>
      <c r="K1322" s="286" t="s">
        <v>31</v>
      </c>
      <c r="L1322" s="60">
        <v>3</v>
      </c>
      <c r="M1322" s="58">
        <f t="shared" si="56"/>
        <v>390</v>
      </c>
      <c r="N1322" s="23"/>
      <c r="O1322" s="24" t="s">
        <v>32</v>
      </c>
    </row>
    <row r="1323" s="1" customFormat="1" customHeight="1" spans="1:15">
      <c r="A1323" s="58">
        <v>1318</v>
      </c>
      <c r="B1323" s="286" t="s">
        <v>23</v>
      </c>
      <c r="C1323" s="286" t="s">
        <v>24</v>
      </c>
      <c r="D1323" s="286" t="s">
        <v>25</v>
      </c>
      <c r="E1323" s="286" t="s">
        <v>18594</v>
      </c>
      <c r="F1323" s="58" t="s">
        <v>18890</v>
      </c>
      <c r="G1323" s="123" t="s">
        <v>19879</v>
      </c>
      <c r="H1323" s="123" t="s">
        <v>194</v>
      </c>
      <c r="I1323" s="123" t="s">
        <v>3169</v>
      </c>
      <c r="J1323" s="123" t="s">
        <v>18892</v>
      </c>
      <c r="K1323" s="286" t="s">
        <v>31</v>
      </c>
      <c r="L1323" s="60">
        <v>4</v>
      </c>
      <c r="M1323" s="58">
        <f t="shared" si="56"/>
        <v>520</v>
      </c>
      <c r="N1323" s="23"/>
      <c r="O1323" s="24" t="s">
        <v>32</v>
      </c>
    </row>
    <row r="1324" s="1" customFormat="1" customHeight="1" spans="1:15">
      <c r="A1324" s="58">
        <v>1319</v>
      </c>
      <c r="B1324" s="286" t="s">
        <v>23</v>
      </c>
      <c r="C1324" s="286" t="s">
        <v>24</v>
      </c>
      <c r="D1324" s="286" t="s">
        <v>25</v>
      </c>
      <c r="E1324" s="286" t="s">
        <v>18594</v>
      </c>
      <c r="F1324" s="58" t="s">
        <v>18649</v>
      </c>
      <c r="G1324" s="123" t="s">
        <v>19880</v>
      </c>
      <c r="H1324" s="123" t="s">
        <v>18599</v>
      </c>
      <c r="I1324" s="123" t="s">
        <v>2605</v>
      </c>
      <c r="J1324" s="123" t="s">
        <v>18651</v>
      </c>
      <c r="K1324" s="286" t="s">
        <v>31</v>
      </c>
      <c r="L1324" s="60">
        <v>2</v>
      </c>
      <c r="M1324" s="58">
        <f t="shared" si="56"/>
        <v>260</v>
      </c>
      <c r="N1324" s="23"/>
      <c r="O1324" s="24" t="s">
        <v>32</v>
      </c>
    </row>
    <row r="1325" s="1" customFormat="1" customHeight="1" spans="1:15">
      <c r="A1325" s="58">
        <v>1320</v>
      </c>
      <c r="B1325" s="286" t="s">
        <v>23</v>
      </c>
      <c r="C1325" s="286" t="s">
        <v>24</v>
      </c>
      <c r="D1325" s="286" t="s">
        <v>25</v>
      </c>
      <c r="E1325" s="286" t="s">
        <v>18594</v>
      </c>
      <c r="F1325" s="58" t="s">
        <v>18649</v>
      </c>
      <c r="G1325" s="123" t="s">
        <v>19881</v>
      </c>
      <c r="H1325" s="123" t="s">
        <v>194</v>
      </c>
      <c r="I1325" s="123" t="s">
        <v>2203</v>
      </c>
      <c r="J1325" s="123" t="s">
        <v>18651</v>
      </c>
      <c r="K1325" s="286" t="s">
        <v>31</v>
      </c>
      <c r="L1325" s="60">
        <v>4</v>
      </c>
      <c r="M1325" s="58">
        <f t="shared" si="56"/>
        <v>520</v>
      </c>
      <c r="N1325" s="23"/>
      <c r="O1325" s="24" t="s">
        <v>32</v>
      </c>
    </row>
    <row r="1326" s="1" customFormat="1" customHeight="1" spans="1:15">
      <c r="A1326" s="58">
        <v>1321</v>
      </c>
      <c r="B1326" s="286" t="s">
        <v>23</v>
      </c>
      <c r="C1326" s="286" t="s">
        <v>24</v>
      </c>
      <c r="D1326" s="286" t="s">
        <v>25</v>
      </c>
      <c r="E1326" s="286" t="s">
        <v>18594</v>
      </c>
      <c r="F1326" s="58" t="s">
        <v>18649</v>
      </c>
      <c r="G1326" s="123" t="s">
        <v>19882</v>
      </c>
      <c r="H1326" s="123" t="s">
        <v>194</v>
      </c>
      <c r="I1326" s="123" t="s">
        <v>2203</v>
      </c>
      <c r="J1326" s="123" t="s">
        <v>18651</v>
      </c>
      <c r="K1326" s="286" t="s">
        <v>31</v>
      </c>
      <c r="L1326" s="60">
        <v>4</v>
      </c>
      <c r="M1326" s="58">
        <f t="shared" si="56"/>
        <v>520</v>
      </c>
      <c r="N1326" s="23"/>
      <c r="O1326" s="24" t="s">
        <v>32</v>
      </c>
    </row>
    <row r="1327" s="1" customFormat="1" customHeight="1" spans="1:15">
      <c r="A1327" s="58">
        <v>1322</v>
      </c>
      <c r="B1327" s="286" t="s">
        <v>23</v>
      </c>
      <c r="C1327" s="286" t="s">
        <v>24</v>
      </c>
      <c r="D1327" s="286" t="s">
        <v>25</v>
      </c>
      <c r="E1327" s="286" t="s">
        <v>18594</v>
      </c>
      <c r="F1327" s="58" t="s">
        <v>18649</v>
      </c>
      <c r="G1327" s="123" t="s">
        <v>19883</v>
      </c>
      <c r="H1327" s="123" t="s">
        <v>194</v>
      </c>
      <c r="I1327" s="123" t="s">
        <v>3169</v>
      </c>
      <c r="J1327" s="123" t="s">
        <v>18651</v>
      </c>
      <c r="K1327" s="286" t="s">
        <v>31</v>
      </c>
      <c r="L1327" s="60">
        <v>5</v>
      </c>
      <c r="M1327" s="58">
        <f t="shared" si="56"/>
        <v>650</v>
      </c>
      <c r="N1327" s="23"/>
      <c r="O1327" s="24" t="s">
        <v>32</v>
      </c>
    </row>
    <row r="1328" s="1" customFormat="1" customHeight="1" spans="1:15">
      <c r="A1328" s="58">
        <v>1323</v>
      </c>
      <c r="B1328" s="286" t="s">
        <v>23</v>
      </c>
      <c r="C1328" s="286" t="s">
        <v>24</v>
      </c>
      <c r="D1328" s="286" t="s">
        <v>25</v>
      </c>
      <c r="E1328" s="286" t="s">
        <v>18594</v>
      </c>
      <c r="F1328" s="58" t="s">
        <v>18649</v>
      </c>
      <c r="G1328" s="123" t="s">
        <v>19884</v>
      </c>
      <c r="H1328" s="123" t="s">
        <v>194</v>
      </c>
      <c r="I1328" s="123" t="s">
        <v>3169</v>
      </c>
      <c r="J1328" s="123" t="s">
        <v>18651</v>
      </c>
      <c r="K1328" s="286" t="s">
        <v>31</v>
      </c>
      <c r="L1328" s="60">
        <v>5</v>
      </c>
      <c r="M1328" s="58">
        <f t="shared" si="56"/>
        <v>650</v>
      </c>
      <c r="N1328" s="23"/>
      <c r="O1328" s="24" t="s">
        <v>32</v>
      </c>
    </row>
    <row r="1329" s="1" customFormat="1" customHeight="1" spans="1:15">
      <c r="A1329" s="58">
        <v>1324</v>
      </c>
      <c r="B1329" s="286" t="s">
        <v>23</v>
      </c>
      <c r="C1329" s="286" t="s">
        <v>24</v>
      </c>
      <c r="D1329" s="286" t="s">
        <v>25</v>
      </c>
      <c r="E1329" s="286" t="s">
        <v>18594</v>
      </c>
      <c r="F1329" s="58" t="s">
        <v>18649</v>
      </c>
      <c r="G1329" s="123" t="s">
        <v>19885</v>
      </c>
      <c r="H1329" s="123" t="s">
        <v>194</v>
      </c>
      <c r="I1329" s="123" t="s">
        <v>2203</v>
      </c>
      <c r="J1329" s="123" t="s">
        <v>18651</v>
      </c>
      <c r="K1329" s="286" t="s">
        <v>31</v>
      </c>
      <c r="L1329" s="60">
        <v>4</v>
      </c>
      <c r="M1329" s="58">
        <f t="shared" si="56"/>
        <v>520</v>
      </c>
      <c r="N1329" s="23"/>
      <c r="O1329" s="24" t="s">
        <v>32</v>
      </c>
    </row>
    <row r="1330" s="1" customFormat="1" customHeight="1" spans="1:15">
      <c r="A1330" s="58">
        <v>1325</v>
      </c>
      <c r="B1330" s="286" t="s">
        <v>23</v>
      </c>
      <c r="C1330" s="286" t="s">
        <v>24</v>
      </c>
      <c r="D1330" s="286" t="s">
        <v>25</v>
      </c>
      <c r="E1330" s="286" t="s">
        <v>18594</v>
      </c>
      <c r="F1330" s="58" t="s">
        <v>18649</v>
      </c>
      <c r="G1330" s="123" t="s">
        <v>19886</v>
      </c>
      <c r="H1330" s="123" t="s">
        <v>194</v>
      </c>
      <c r="I1330" s="123" t="s">
        <v>2203</v>
      </c>
      <c r="J1330" s="123" t="s">
        <v>18651</v>
      </c>
      <c r="K1330" s="286" t="s">
        <v>31</v>
      </c>
      <c r="L1330" s="60">
        <v>4</v>
      </c>
      <c r="M1330" s="58">
        <f t="shared" ref="M1330:M1353" si="57">L1330*130</f>
        <v>520</v>
      </c>
      <c r="N1330" s="23"/>
      <c r="O1330" s="24" t="s">
        <v>32</v>
      </c>
    </row>
    <row r="1331" s="1" customFormat="1" customHeight="1" spans="1:15">
      <c r="A1331" s="58">
        <v>1326</v>
      </c>
      <c r="B1331" s="286" t="s">
        <v>23</v>
      </c>
      <c r="C1331" s="286" t="s">
        <v>24</v>
      </c>
      <c r="D1331" s="286" t="s">
        <v>25</v>
      </c>
      <c r="E1331" s="286" t="s">
        <v>18594</v>
      </c>
      <c r="F1331" s="58" t="s">
        <v>18649</v>
      </c>
      <c r="G1331" s="123" t="s">
        <v>16304</v>
      </c>
      <c r="H1331" s="123" t="s">
        <v>194</v>
      </c>
      <c r="I1331" s="123" t="s">
        <v>3169</v>
      </c>
      <c r="J1331" s="123" t="s">
        <v>18651</v>
      </c>
      <c r="K1331" s="286" t="s">
        <v>31</v>
      </c>
      <c r="L1331" s="60">
        <v>5</v>
      </c>
      <c r="M1331" s="58">
        <f t="shared" si="57"/>
        <v>650</v>
      </c>
      <c r="N1331" s="23"/>
      <c r="O1331" s="24" t="s">
        <v>32</v>
      </c>
    </row>
    <row r="1332" s="1" customFormat="1" customHeight="1" spans="1:15">
      <c r="A1332" s="58">
        <v>1327</v>
      </c>
      <c r="B1332" s="286" t="s">
        <v>23</v>
      </c>
      <c r="C1332" s="286" t="s">
        <v>24</v>
      </c>
      <c r="D1332" s="286" t="s">
        <v>25</v>
      </c>
      <c r="E1332" s="286" t="s">
        <v>18594</v>
      </c>
      <c r="F1332" s="58" t="s">
        <v>18649</v>
      </c>
      <c r="G1332" s="123" t="s">
        <v>19887</v>
      </c>
      <c r="H1332" s="123" t="s">
        <v>194</v>
      </c>
      <c r="I1332" s="123" t="s">
        <v>3169</v>
      </c>
      <c r="J1332" s="123" t="s">
        <v>18651</v>
      </c>
      <c r="K1332" s="286" t="s">
        <v>31</v>
      </c>
      <c r="L1332" s="60">
        <v>5</v>
      </c>
      <c r="M1332" s="58">
        <f t="shared" si="57"/>
        <v>650</v>
      </c>
      <c r="N1332" s="23"/>
      <c r="O1332" s="24" t="s">
        <v>32</v>
      </c>
    </row>
    <row r="1333" s="1" customFormat="1" customHeight="1" spans="1:15">
      <c r="A1333" s="58">
        <v>1328</v>
      </c>
      <c r="B1333" s="286" t="s">
        <v>23</v>
      </c>
      <c r="C1333" s="286" t="s">
        <v>24</v>
      </c>
      <c r="D1333" s="286" t="s">
        <v>25</v>
      </c>
      <c r="E1333" s="286" t="s">
        <v>18594</v>
      </c>
      <c r="F1333" s="58" t="s">
        <v>18649</v>
      </c>
      <c r="G1333" s="123" t="s">
        <v>19888</v>
      </c>
      <c r="H1333" s="123" t="s">
        <v>194</v>
      </c>
      <c r="I1333" s="123" t="s">
        <v>2203</v>
      </c>
      <c r="J1333" s="123" t="s">
        <v>18651</v>
      </c>
      <c r="K1333" s="286" t="s">
        <v>31</v>
      </c>
      <c r="L1333" s="60">
        <v>4</v>
      </c>
      <c r="M1333" s="58">
        <f t="shared" si="57"/>
        <v>520</v>
      </c>
      <c r="N1333" s="23"/>
      <c r="O1333" s="24" t="s">
        <v>32</v>
      </c>
    </row>
    <row r="1334" s="1" customFormat="1" customHeight="1" spans="1:15">
      <c r="A1334" s="58">
        <v>1329</v>
      </c>
      <c r="B1334" s="286" t="s">
        <v>23</v>
      </c>
      <c r="C1334" s="286" t="s">
        <v>24</v>
      </c>
      <c r="D1334" s="286" t="s">
        <v>25</v>
      </c>
      <c r="E1334" s="286" t="s">
        <v>18594</v>
      </c>
      <c r="F1334" s="58" t="s">
        <v>18649</v>
      </c>
      <c r="G1334" s="123" t="s">
        <v>19889</v>
      </c>
      <c r="H1334" s="123" t="s">
        <v>194</v>
      </c>
      <c r="I1334" s="123" t="s">
        <v>2203</v>
      </c>
      <c r="J1334" s="123" t="s">
        <v>18651</v>
      </c>
      <c r="K1334" s="286" t="s">
        <v>31</v>
      </c>
      <c r="L1334" s="60">
        <v>4</v>
      </c>
      <c r="M1334" s="58">
        <f t="shared" si="57"/>
        <v>520</v>
      </c>
      <c r="N1334" s="23"/>
      <c r="O1334" s="24" t="s">
        <v>32</v>
      </c>
    </row>
    <row r="1335" s="1" customFormat="1" customHeight="1" spans="1:15">
      <c r="A1335" s="58">
        <v>1330</v>
      </c>
      <c r="B1335" s="286" t="s">
        <v>23</v>
      </c>
      <c r="C1335" s="286" t="s">
        <v>24</v>
      </c>
      <c r="D1335" s="286" t="s">
        <v>25</v>
      </c>
      <c r="E1335" s="286" t="s">
        <v>18594</v>
      </c>
      <c r="F1335" s="58" t="s">
        <v>18649</v>
      </c>
      <c r="G1335" s="123" t="s">
        <v>19890</v>
      </c>
      <c r="H1335" s="123" t="s">
        <v>194</v>
      </c>
      <c r="I1335" s="123" t="s">
        <v>3169</v>
      </c>
      <c r="J1335" s="123" t="s">
        <v>18651</v>
      </c>
      <c r="K1335" s="286" t="s">
        <v>31</v>
      </c>
      <c r="L1335" s="60">
        <v>5</v>
      </c>
      <c r="M1335" s="58">
        <f t="shared" si="57"/>
        <v>650</v>
      </c>
      <c r="N1335" s="23"/>
      <c r="O1335" s="24" t="s">
        <v>32</v>
      </c>
    </row>
    <row r="1336" s="1" customFormat="1" customHeight="1" spans="1:15">
      <c r="A1336" s="58">
        <v>1331</v>
      </c>
      <c r="B1336" s="286" t="s">
        <v>23</v>
      </c>
      <c r="C1336" s="286" t="s">
        <v>24</v>
      </c>
      <c r="D1336" s="286" t="s">
        <v>25</v>
      </c>
      <c r="E1336" s="286" t="s">
        <v>18594</v>
      </c>
      <c r="F1336" s="58" t="s">
        <v>18649</v>
      </c>
      <c r="G1336" s="123" t="s">
        <v>19891</v>
      </c>
      <c r="H1336" s="123" t="s">
        <v>194</v>
      </c>
      <c r="I1336" s="123" t="s">
        <v>2605</v>
      </c>
      <c r="J1336" s="123" t="s">
        <v>18651</v>
      </c>
      <c r="K1336" s="286" t="s">
        <v>31</v>
      </c>
      <c r="L1336" s="60">
        <v>2</v>
      </c>
      <c r="M1336" s="58">
        <f t="shared" si="57"/>
        <v>260</v>
      </c>
      <c r="N1336" s="23"/>
      <c r="O1336" s="24" t="s">
        <v>32</v>
      </c>
    </row>
    <row r="1337" s="1" customFormat="1" customHeight="1" spans="1:15">
      <c r="A1337" s="58">
        <v>1332</v>
      </c>
      <c r="B1337" s="286" t="s">
        <v>23</v>
      </c>
      <c r="C1337" s="286" t="s">
        <v>24</v>
      </c>
      <c r="D1337" s="286" t="s">
        <v>25</v>
      </c>
      <c r="E1337" s="286" t="s">
        <v>18594</v>
      </c>
      <c r="F1337" s="58" t="s">
        <v>18649</v>
      </c>
      <c r="G1337" s="123" t="s">
        <v>19892</v>
      </c>
      <c r="H1337" s="123" t="s">
        <v>194</v>
      </c>
      <c r="I1337" s="123" t="s">
        <v>3164</v>
      </c>
      <c r="J1337" s="123" t="s">
        <v>18651</v>
      </c>
      <c r="K1337" s="286" t="s">
        <v>31</v>
      </c>
      <c r="L1337" s="60">
        <v>6</v>
      </c>
      <c r="M1337" s="58">
        <f t="shared" si="57"/>
        <v>780</v>
      </c>
      <c r="N1337" s="23"/>
      <c r="O1337" s="24" t="s">
        <v>32</v>
      </c>
    </row>
    <row r="1338" s="1" customFormat="1" customHeight="1" spans="1:15">
      <c r="A1338" s="58">
        <v>1333</v>
      </c>
      <c r="B1338" s="286" t="s">
        <v>23</v>
      </c>
      <c r="C1338" s="286" t="s">
        <v>24</v>
      </c>
      <c r="D1338" s="286" t="s">
        <v>25</v>
      </c>
      <c r="E1338" s="286" t="s">
        <v>18594</v>
      </c>
      <c r="F1338" s="58" t="s">
        <v>18649</v>
      </c>
      <c r="G1338" s="123" t="s">
        <v>19893</v>
      </c>
      <c r="H1338" s="123" t="s">
        <v>194</v>
      </c>
      <c r="I1338" s="123" t="s">
        <v>1683</v>
      </c>
      <c r="J1338" s="123" t="s">
        <v>18651</v>
      </c>
      <c r="K1338" s="286" t="s">
        <v>31</v>
      </c>
      <c r="L1338" s="60">
        <v>3</v>
      </c>
      <c r="M1338" s="58">
        <f t="shared" si="57"/>
        <v>390</v>
      </c>
      <c r="N1338" s="23"/>
      <c r="O1338" s="24" t="s">
        <v>32</v>
      </c>
    </row>
    <row r="1339" s="1" customFormat="1" customHeight="1" spans="1:15">
      <c r="A1339" s="58">
        <v>1334</v>
      </c>
      <c r="B1339" s="286" t="s">
        <v>23</v>
      </c>
      <c r="C1339" s="286" t="s">
        <v>24</v>
      </c>
      <c r="D1339" s="286" t="s">
        <v>25</v>
      </c>
      <c r="E1339" s="286" t="s">
        <v>18594</v>
      </c>
      <c r="F1339" s="58" t="s">
        <v>18649</v>
      </c>
      <c r="G1339" s="123" t="s">
        <v>19894</v>
      </c>
      <c r="H1339" s="123" t="s">
        <v>194</v>
      </c>
      <c r="I1339" s="123" t="s">
        <v>2605</v>
      </c>
      <c r="J1339" s="123" t="s">
        <v>18651</v>
      </c>
      <c r="K1339" s="286" t="s">
        <v>31</v>
      </c>
      <c r="L1339" s="60">
        <v>2</v>
      </c>
      <c r="M1339" s="58">
        <f t="shared" si="57"/>
        <v>260</v>
      </c>
      <c r="N1339" s="23"/>
      <c r="O1339" s="24" t="s">
        <v>32</v>
      </c>
    </row>
    <row r="1340" s="1" customFormat="1" customHeight="1" spans="1:15">
      <c r="A1340" s="58">
        <v>1335</v>
      </c>
      <c r="B1340" s="286" t="s">
        <v>23</v>
      </c>
      <c r="C1340" s="286" t="s">
        <v>24</v>
      </c>
      <c r="D1340" s="286" t="s">
        <v>25</v>
      </c>
      <c r="E1340" s="286" t="s">
        <v>18594</v>
      </c>
      <c r="F1340" s="58" t="s">
        <v>18649</v>
      </c>
      <c r="G1340" s="123" t="s">
        <v>19895</v>
      </c>
      <c r="H1340" s="123" t="s">
        <v>194</v>
      </c>
      <c r="I1340" s="123" t="s">
        <v>1683</v>
      </c>
      <c r="J1340" s="123" t="s">
        <v>18651</v>
      </c>
      <c r="K1340" s="286" t="s">
        <v>31</v>
      </c>
      <c r="L1340" s="60">
        <v>3</v>
      </c>
      <c r="M1340" s="58">
        <f t="shared" si="57"/>
        <v>390</v>
      </c>
      <c r="N1340" s="23"/>
      <c r="O1340" s="24" t="s">
        <v>32</v>
      </c>
    </row>
    <row r="1341" s="1" customFormat="1" customHeight="1" spans="1:15">
      <c r="A1341" s="58">
        <v>1336</v>
      </c>
      <c r="B1341" s="286" t="s">
        <v>23</v>
      </c>
      <c r="C1341" s="286" t="s">
        <v>24</v>
      </c>
      <c r="D1341" s="286" t="s">
        <v>25</v>
      </c>
      <c r="E1341" s="286" t="s">
        <v>18594</v>
      </c>
      <c r="F1341" s="58" t="s">
        <v>18649</v>
      </c>
      <c r="G1341" s="123" t="s">
        <v>1447</v>
      </c>
      <c r="H1341" s="123" t="s">
        <v>194</v>
      </c>
      <c r="I1341" s="123" t="s">
        <v>2605</v>
      </c>
      <c r="J1341" s="123" t="s">
        <v>18651</v>
      </c>
      <c r="K1341" s="286" t="s">
        <v>31</v>
      </c>
      <c r="L1341" s="60">
        <v>2</v>
      </c>
      <c r="M1341" s="58">
        <f t="shared" si="57"/>
        <v>260</v>
      </c>
      <c r="N1341" s="23"/>
      <c r="O1341" s="24" t="s">
        <v>32</v>
      </c>
    </row>
    <row r="1342" s="1" customFormat="1" customHeight="1" spans="1:15">
      <c r="A1342" s="58">
        <v>1337</v>
      </c>
      <c r="B1342" s="286" t="s">
        <v>23</v>
      </c>
      <c r="C1342" s="286" t="s">
        <v>24</v>
      </c>
      <c r="D1342" s="286" t="s">
        <v>25</v>
      </c>
      <c r="E1342" s="286" t="s">
        <v>18594</v>
      </c>
      <c r="F1342" s="58" t="s">
        <v>18649</v>
      </c>
      <c r="G1342" s="123" t="s">
        <v>19896</v>
      </c>
      <c r="H1342" s="123" t="s">
        <v>194</v>
      </c>
      <c r="I1342" s="123" t="s">
        <v>2605</v>
      </c>
      <c r="J1342" s="123" t="s">
        <v>18651</v>
      </c>
      <c r="K1342" s="286" t="s">
        <v>31</v>
      </c>
      <c r="L1342" s="60">
        <v>2</v>
      </c>
      <c r="M1342" s="58">
        <f t="shared" si="57"/>
        <v>260</v>
      </c>
      <c r="N1342" s="23"/>
      <c r="O1342" s="24" t="s">
        <v>32</v>
      </c>
    </row>
    <row r="1343" s="1" customFormat="1" customHeight="1" spans="1:15">
      <c r="A1343" s="58">
        <v>1338</v>
      </c>
      <c r="B1343" s="286" t="s">
        <v>23</v>
      </c>
      <c r="C1343" s="286" t="s">
        <v>24</v>
      </c>
      <c r="D1343" s="286" t="s">
        <v>25</v>
      </c>
      <c r="E1343" s="286" t="s">
        <v>18594</v>
      </c>
      <c r="F1343" s="58" t="s">
        <v>18649</v>
      </c>
      <c r="G1343" s="123" t="s">
        <v>19897</v>
      </c>
      <c r="H1343" s="123" t="s">
        <v>194</v>
      </c>
      <c r="I1343" s="123" t="s">
        <v>2203</v>
      </c>
      <c r="J1343" s="123" t="s">
        <v>18651</v>
      </c>
      <c r="K1343" s="286" t="s">
        <v>31</v>
      </c>
      <c r="L1343" s="60">
        <v>4</v>
      </c>
      <c r="M1343" s="58">
        <f t="shared" si="57"/>
        <v>520</v>
      </c>
      <c r="N1343" s="23"/>
      <c r="O1343" s="24" t="s">
        <v>32</v>
      </c>
    </row>
    <row r="1344" s="1" customFormat="1" customHeight="1" spans="1:15">
      <c r="A1344" s="58">
        <v>1339</v>
      </c>
      <c r="B1344" s="286" t="s">
        <v>23</v>
      </c>
      <c r="C1344" s="286" t="s">
        <v>24</v>
      </c>
      <c r="D1344" s="286" t="s">
        <v>25</v>
      </c>
      <c r="E1344" s="286" t="s">
        <v>18594</v>
      </c>
      <c r="F1344" s="58" t="s">
        <v>18649</v>
      </c>
      <c r="G1344" s="123" t="s">
        <v>19898</v>
      </c>
      <c r="H1344" s="123" t="s">
        <v>194</v>
      </c>
      <c r="I1344" s="123" t="s">
        <v>1683</v>
      </c>
      <c r="J1344" s="123" t="s">
        <v>18651</v>
      </c>
      <c r="K1344" s="286" t="s">
        <v>31</v>
      </c>
      <c r="L1344" s="60">
        <v>3</v>
      </c>
      <c r="M1344" s="58">
        <f t="shared" si="57"/>
        <v>390</v>
      </c>
      <c r="N1344" s="23"/>
      <c r="O1344" s="24" t="s">
        <v>32</v>
      </c>
    </row>
    <row r="1345" s="1" customFormat="1" customHeight="1" spans="1:15">
      <c r="A1345" s="58">
        <v>1340</v>
      </c>
      <c r="B1345" s="286" t="s">
        <v>23</v>
      </c>
      <c r="C1345" s="286" t="s">
        <v>24</v>
      </c>
      <c r="D1345" s="286" t="s">
        <v>25</v>
      </c>
      <c r="E1345" s="286" t="s">
        <v>18594</v>
      </c>
      <c r="F1345" s="58" t="s">
        <v>18649</v>
      </c>
      <c r="G1345" s="123" t="s">
        <v>19899</v>
      </c>
      <c r="H1345" s="123" t="s">
        <v>194</v>
      </c>
      <c r="I1345" s="123" t="s">
        <v>2605</v>
      </c>
      <c r="J1345" s="123" t="s">
        <v>18651</v>
      </c>
      <c r="K1345" s="286" t="s">
        <v>31</v>
      </c>
      <c r="L1345" s="60">
        <v>2</v>
      </c>
      <c r="M1345" s="58">
        <f t="shared" si="57"/>
        <v>260</v>
      </c>
      <c r="N1345" s="23"/>
      <c r="O1345" s="24" t="s">
        <v>32</v>
      </c>
    </row>
    <row r="1346" s="1" customFormat="1" customHeight="1" spans="1:15">
      <c r="A1346" s="58">
        <v>1341</v>
      </c>
      <c r="B1346" s="286" t="s">
        <v>23</v>
      </c>
      <c r="C1346" s="286" t="s">
        <v>24</v>
      </c>
      <c r="D1346" s="286" t="s">
        <v>25</v>
      </c>
      <c r="E1346" s="286" t="s">
        <v>18594</v>
      </c>
      <c r="F1346" s="58" t="s">
        <v>18649</v>
      </c>
      <c r="G1346" s="123" t="s">
        <v>19900</v>
      </c>
      <c r="H1346" s="123" t="s">
        <v>194</v>
      </c>
      <c r="I1346" s="123" t="s">
        <v>3169</v>
      </c>
      <c r="J1346" s="123" t="s">
        <v>18651</v>
      </c>
      <c r="K1346" s="286" t="s">
        <v>31</v>
      </c>
      <c r="L1346" s="60">
        <v>5</v>
      </c>
      <c r="M1346" s="58">
        <f t="shared" si="57"/>
        <v>650</v>
      </c>
      <c r="N1346" s="23"/>
      <c r="O1346" s="24" t="s">
        <v>32</v>
      </c>
    </row>
    <row r="1347" s="1" customFormat="1" customHeight="1" spans="1:15">
      <c r="A1347" s="58">
        <v>1342</v>
      </c>
      <c r="B1347" s="286" t="s">
        <v>23</v>
      </c>
      <c r="C1347" s="286" t="s">
        <v>24</v>
      </c>
      <c r="D1347" s="286" t="s">
        <v>25</v>
      </c>
      <c r="E1347" s="286" t="s">
        <v>18594</v>
      </c>
      <c r="F1347" s="58" t="s">
        <v>18649</v>
      </c>
      <c r="G1347" s="123" t="s">
        <v>19901</v>
      </c>
      <c r="H1347" s="123" t="s">
        <v>194</v>
      </c>
      <c r="I1347" s="123" t="s">
        <v>3169</v>
      </c>
      <c r="J1347" s="123" t="s">
        <v>18651</v>
      </c>
      <c r="K1347" s="286" t="s">
        <v>31</v>
      </c>
      <c r="L1347" s="60">
        <v>5</v>
      </c>
      <c r="M1347" s="58">
        <f t="shared" si="57"/>
        <v>650</v>
      </c>
      <c r="N1347" s="23"/>
      <c r="O1347" s="24" t="s">
        <v>32</v>
      </c>
    </row>
    <row r="1348" s="1" customFormat="1" customHeight="1" spans="1:15">
      <c r="A1348" s="58">
        <v>1343</v>
      </c>
      <c r="B1348" s="286" t="s">
        <v>23</v>
      </c>
      <c r="C1348" s="286" t="s">
        <v>24</v>
      </c>
      <c r="D1348" s="286" t="s">
        <v>25</v>
      </c>
      <c r="E1348" s="286" t="s">
        <v>18594</v>
      </c>
      <c r="F1348" s="58" t="s">
        <v>18649</v>
      </c>
      <c r="G1348" s="123" t="s">
        <v>19902</v>
      </c>
      <c r="H1348" s="123" t="s">
        <v>194</v>
      </c>
      <c r="I1348" s="123" t="s">
        <v>2203</v>
      </c>
      <c r="J1348" s="123" t="s">
        <v>18651</v>
      </c>
      <c r="K1348" s="286" t="s">
        <v>31</v>
      </c>
      <c r="L1348" s="60">
        <v>4</v>
      </c>
      <c r="M1348" s="58">
        <f t="shared" si="57"/>
        <v>520</v>
      </c>
      <c r="N1348" s="23"/>
      <c r="O1348" s="24" t="s">
        <v>32</v>
      </c>
    </row>
    <row r="1349" s="1" customFormat="1" customHeight="1" spans="1:15">
      <c r="A1349" s="58">
        <v>1344</v>
      </c>
      <c r="B1349" s="286" t="s">
        <v>23</v>
      </c>
      <c r="C1349" s="286" t="s">
        <v>24</v>
      </c>
      <c r="D1349" s="286" t="s">
        <v>25</v>
      </c>
      <c r="E1349" s="286" t="s">
        <v>18594</v>
      </c>
      <c r="F1349" s="58" t="s">
        <v>18649</v>
      </c>
      <c r="G1349" s="123" t="s">
        <v>19903</v>
      </c>
      <c r="H1349" s="123" t="s">
        <v>194</v>
      </c>
      <c r="I1349" s="123" t="s">
        <v>2605</v>
      </c>
      <c r="J1349" s="123" t="s">
        <v>18651</v>
      </c>
      <c r="K1349" s="286" t="s">
        <v>31</v>
      </c>
      <c r="L1349" s="60">
        <v>2</v>
      </c>
      <c r="M1349" s="58">
        <f t="shared" si="57"/>
        <v>260</v>
      </c>
      <c r="N1349" s="23"/>
      <c r="O1349" s="24" t="s">
        <v>32</v>
      </c>
    </row>
    <row r="1350" s="1" customFormat="1" customHeight="1" spans="1:15">
      <c r="A1350" s="58">
        <v>1345</v>
      </c>
      <c r="B1350" s="286" t="s">
        <v>23</v>
      </c>
      <c r="C1350" s="286" t="s">
        <v>24</v>
      </c>
      <c r="D1350" s="286" t="s">
        <v>25</v>
      </c>
      <c r="E1350" s="286" t="s">
        <v>18594</v>
      </c>
      <c r="F1350" s="58" t="s">
        <v>18649</v>
      </c>
      <c r="G1350" s="123" t="s">
        <v>19904</v>
      </c>
      <c r="H1350" s="123" t="s">
        <v>194</v>
      </c>
      <c r="I1350" s="123" t="s">
        <v>1683</v>
      </c>
      <c r="J1350" s="123" t="s">
        <v>18651</v>
      </c>
      <c r="K1350" s="286" t="s">
        <v>31</v>
      </c>
      <c r="L1350" s="60">
        <v>3</v>
      </c>
      <c r="M1350" s="58">
        <f t="shared" si="57"/>
        <v>390</v>
      </c>
      <c r="N1350" s="23"/>
      <c r="O1350" s="24" t="s">
        <v>32</v>
      </c>
    </row>
    <row r="1351" s="1" customFormat="1" customHeight="1" spans="1:15">
      <c r="A1351" s="58">
        <v>1346</v>
      </c>
      <c r="B1351" s="286" t="s">
        <v>23</v>
      </c>
      <c r="C1351" s="286" t="s">
        <v>24</v>
      </c>
      <c r="D1351" s="286" t="s">
        <v>25</v>
      </c>
      <c r="E1351" s="286" t="s">
        <v>18594</v>
      </c>
      <c r="F1351" s="58" t="s">
        <v>18649</v>
      </c>
      <c r="G1351" s="123" t="s">
        <v>1868</v>
      </c>
      <c r="H1351" s="123" t="s">
        <v>194</v>
      </c>
      <c r="I1351" s="123" t="s">
        <v>2557</v>
      </c>
      <c r="J1351" s="123" t="s">
        <v>18651</v>
      </c>
      <c r="K1351" s="286" t="s">
        <v>31</v>
      </c>
      <c r="L1351" s="60">
        <v>1</v>
      </c>
      <c r="M1351" s="58">
        <f t="shared" si="57"/>
        <v>130</v>
      </c>
      <c r="N1351" s="23"/>
      <c r="O1351" s="24" t="s">
        <v>32</v>
      </c>
    </row>
    <row r="1352" s="1" customFormat="1" customHeight="1" spans="1:15">
      <c r="A1352" s="58">
        <v>1347</v>
      </c>
      <c r="B1352" s="286" t="s">
        <v>23</v>
      </c>
      <c r="C1352" s="286" t="s">
        <v>24</v>
      </c>
      <c r="D1352" s="286" t="s">
        <v>25</v>
      </c>
      <c r="E1352" s="286" t="s">
        <v>18594</v>
      </c>
      <c r="F1352" s="58" t="s">
        <v>18649</v>
      </c>
      <c r="G1352" s="123" t="s">
        <v>19905</v>
      </c>
      <c r="H1352" s="123" t="s">
        <v>18599</v>
      </c>
      <c r="I1352" s="123" t="s">
        <v>3169</v>
      </c>
      <c r="J1352" s="123" t="s">
        <v>18651</v>
      </c>
      <c r="K1352" s="286" t="s">
        <v>31</v>
      </c>
      <c r="L1352" s="60">
        <v>5</v>
      </c>
      <c r="M1352" s="58">
        <f t="shared" si="57"/>
        <v>650</v>
      </c>
      <c r="N1352" s="23"/>
      <c r="O1352" s="24" t="s">
        <v>32</v>
      </c>
    </row>
    <row r="1353" s="1" customFormat="1" customHeight="1" spans="1:15">
      <c r="A1353" s="58">
        <v>1348</v>
      </c>
      <c r="B1353" s="286" t="s">
        <v>23</v>
      </c>
      <c r="C1353" s="286" t="s">
        <v>24</v>
      </c>
      <c r="D1353" s="286" t="s">
        <v>25</v>
      </c>
      <c r="E1353" s="286" t="s">
        <v>18594</v>
      </c>
      <c r="F1353" s="58" t="s">
        <v>18649</v>
      </c>
      <c r="G1353" s="123" t="s">
        <v>19906</v>
      </c>
      <c r="H1353" s="123" t="s">
        <v>194</v>
      </c>
      <c r="I1353" s="123" t="s">
        <v>2605</v>
      </c>
      <c r="J1353" s="123" t="s">
        <v>18651</v>
      </c>
      <c r="K1353" s="286" t="s">
        <v>31</v>
      </c>
      <c r="L1353" s="60">
        <v>2</v>
      </c>
      <c r="M1353" s="58">
        <f t="shared" si="57"/>
        <v>260</v>
      </c>
      <c r="N1353" s="23"/>
      <c r="O1353" s="24" t="s">
        <v>32</v>
      </c>
    </row>
    <row r="1354" s="1" customFormat="1" customHeight="1" spans="1:15">
      <c r="A1354" s="58">
        <v>1349</v>
      </c>
      <c r="B1354" s="286" t="s">
        <v>23</v>
      </c>
      <c r="C1354" s="286" t="s">
        <v>24</v>
      </c>
      <c r="D1354" s="286" t="s">
        <v>25</v>
      </c>
      <c r="E1354" s="286" t="s">
        <v>18594</v>
      </c>
      <c r="F1354" s="58" t="s">
        <v>18649</v>
      </c>
      <c r="G1354" s="123" t="s">
        <v>19907</v>
      </c>
      <c r="H1354" s="123" t="s">
        <v>51</v>
      </c>
      <c r="I1354" s="123" t="s">
        <v>3169</v>
      </c>
      <c r="J1354" s="123" t="s">
        <v>18651</v>
      </c>
      <c r="K1354" s="286" t="s">
        <v>31</v>
      </c>
      <c r="L1354" s="60">
        <v>5</v>
      </c>
      <c r="M1354" s="58">
        <f>L1354*312</f>
        <v>1560</v>
      </c>
      <c r="N1354" s="23"/>
      <c r="O1354" s="24" t="s">
        <v>32</v>
      </c>
    </row>
    <row r="1355" s="1" customFormat="1" customHeight="1" spans="1:15">
      <c r="A1355" s="58">
        <v>1350</v>
      </c>
      <c r="B1355" s="286" t="s">
        <v>23</v>
      </c>
      <c r="C1355" s="286" t="s">
        <v>24</v>
      </c>
      <c r="D1355" s="286" t="s">
        <v>25</v>
      </c>
      <c r="E1355" s="286" t="s">
        <v>18594</v>
      </c>
      <c r="F1355" s="58" t="s">
        <v>18649</v>
      </c>
      <c r="G1355" s="123" t="s">
        <v>19908</v>
      </c>
      <c r="H1355" s="123" t="s">
        <v>194</v>
      </c>
      <c r="I1355" s="123" t="s">
        <v>3164</v>
      </c>
      <c r="J1355" s="123" t="s">
        <v>18651</v>
      </c>
      <c r="K1355" s="286" t="s">
        <v>31</v>
      </c>
      <c r="L1355" s="60">
        <v>6</v>
      </c>
      <c r="M1355" s="58">
        <f t="shared" ref="M1355:M1380" si="58">L1355*130</f>
        <v>780</v>
      </c>
      <c r="N1355" s="23"/>
      <c r="O1355" s="24" t="s">
        <v>32</v>
      </c>
    </row>
    <row r="1356" s="1" customFormat="1" customHeight="1" spans="1:15">
      <c r="A1356" s="58">
        <v>1351</v>
      </c>
      <c r="B1356" s="286" t="s">
        <v>23</v>
      </c>
      <c r="C1356" s="286" t="s">
        <v>24</v>
      </c>
      <c r="D1356" s="286" t="s">
        <v>25</v>
      </c>
      <c r="E1356" s="286" t="s">
        <v>18594</v>
      </c>
      <c r="F1356" s="58" t="s">
        <v>18649</v>
      </c>
      <c r="G1356" s="123" t="s">
        <v>19909</v>
      </c>
      <c r="H1356" s="123" t="s">
        <v>194</v>
      </c>
      <c r="I1356" s="123" t="s">
        <v>2203</v>
      </c>
      <c r="J1356" s="123" t="s">
        <v>18651</v>
      </c>
      <c r="K1356" s="286" t="s">
        <v>31</v>
      </c>
      <c r="L1356" s="60">
        <v>4</v>
      </c>
      <c r="M1356" s="58">
        <f t="shared" si="58"/>
        <v>520</v>
      </c>
      <c r="N1356" s="23"/>
      <c r="O1356" s="24" t="s">
        <v>32</v>
      </c>
    </row>
    <row r="1357" s="1" customFormat="1" customHeight="1" spans="1:15">
      <c r="A1357" s="58">
        <v>1352</v>
      </c>
      <c r="B1357" s="286" t="s">
        <v>23</v>
      </c>
      <c r="C1357" s="286" t="s">
        <v>24</v>
      </c>
      <c r="D1357" s="286" t="s">
        <v>25</v>
      </c>
      <c r="E1357" s="286" t="s">
        <v>18594</v>
      </c>
      <c r="F1357" s="58" t="s">
        <v>18649</v>
      </c>
      <c r="G1357" s="123" t="s">
        <v>19910</v>
      </c>
      <c r="H1357" s="123" t="s">
        <v>194</v>
      </c>
      <c r="I1357" s="123" t="s">
        <v>3169</v>
      </c>
      <c r="J1357" s="123" t="s">
        <v>18651</v>
      </c>
      <c r="K1357" s="286" t="s">
        <v>31</v>
      </c>
      <c r="L1357" s="60">
        <v>5</v>
      </c>
      <c r="M1357" s="58">
        <f t="shared" si="58"/>
        <v>650</v>
      </c>
      <c r="N1357" s="23"/>
      <c r="O1357" s="24" t="s">
        <v>32</v>
      </c>
    </row>
    <row r="1358" s="1" customFormat="1" customHeight="1" spans="1:15">
      <c r="A1358" s="58">
        <v>1353</v>
      </c>
      <c r="B1358" s="286" t="s">
        <v>23</v>
      </c>
      <c r="C1358" s="286" t="s">
        <v>24</v>
      </c>
      <c r="D1358" s="286" t="s">
        <v>25</v>
      </c>
      <c r="E1358" s="286" t="s">
        <v>18594</v>
      </c>
      <c r="F1358" s="58" t="s">
        <v>18649</v>
      </c>
      <c r="G1358" s="123" t="s">
        <v>19911</v>
      </c>
      <c r="H1358" s="123" t="s">
        <v>194</v>
      </c>
      <c r="I1358" s="123" t="s">
        <v>3169</v>
      </c>
      <c r="J1358" s="123" t="s">
        <v>18651</v>
      </c>
      <c r="K1358" s="286" t="s">
        <v>31</v>
      </c>
      <c r="L1358" s="60">
        <v>5</v>
      </c>
      <c r="M1358" s="58">
        <f t="shared" si="58"/>
        <v>650</v>
      </c>
      <c r="N1358" s="23"/>
      <c r="O1358" s="24" t="s">
        <v>32</v>
      </c>
    </row>
    <row r="1359" s="1" customFormat="1" customHeight="1" spans="1:15">
      <c r="A1359" s="58">
        <v>1354</v>
      </c>
      <c r="B1359" s="286" t="s">
        <v>23</v>
      </c>
      <c r="C1359" s="286" t="s">
        <v>24</v>
      </c>
      <c r="D1359" s="286" t="s">
        <v>25</v>
      </c>
      <c r="E1359" s="286" t="s">
        <v>18594</v>
      </c>
      <c r="F1359" s="58" t="s">
        <v>18649</v>
      </c>
      <c r="G1359" s="123" t="s">
        <v>19912</v>
      </c>
      <c r="H1359" s="123" t="s">
        <v>194</v>
      </c>
      <c r="I1359" s="123" t="s">
        <v>2203</v>
      </c>
      <c r="J1359" s="123" t="s">
        <v>18651</v>
      </c>
      <c r="K1359" s="286" t="s">
        <v>31</v>
      </c>
      <c r="L1359" s="60">
        <v>4</v>
      </c>
      <c r="M1359" s="58">
        <f t="shared" si="58"/>
        <v>520</v>
      </c>
      <c r="N1359" s="23"/>
      <c r="O1359" s="24" t="s">
        <v>32</v>
      </c>
    </row>
    <row r="1360" s="1" customFormat="1" customHeight="1" spans="1:15">
      <c r="A1360" s="58">
        <v>1355</v>
      </c>
      <c r="B1360" s="286" t="s">
        <v>23</v>
      </c>
      <c r="C1360" s="286" t="s">
        <v>24</v>
      </c>
      <c r="D1360" s="286" t="s">
        <v>25</v>
      </c>
      <c r="E1360" s="286" t="s">
        <v>18594</v>
      </c>
      <c r="F1360" s="58" t="s">
        <v>18649</v>
      </c>
      <c r="G1360" s="123" t="s">
        <v>8502</v>
      </c>
      <c r="H1360" s="123" t="s">
        <v>194</v>
      </c>
      <c r="I1360" s="123" t="s">
        <v>3164</v>
      </c>
      <c r="J1360" s="123" t="s">
        <v>18651</v>
      </c>
      <c r="K1360" s="286" t="s">
        <v>31</v>
      </c>
      <c r="L1360" s="60">
        <v>6</v>
      </c>
      <c r="M1360" s="58">
        <f t="shared" si="58"/>
        <v>780</v>
      </c>
      <c r="N1360" s="23"/>
      <c r="O1360" s="24" t="s">
        <v>32</v>
      </c>
    </row>
    <row r="1361" s="1" customFormat="1" customHeight="1" spans="1:15">
      <c r="A1361" s="58">
        <v>1356</v>
      </c>
      <c r="B1361" s="286" t="s">
        <v>23</v>
      </c>
      <c r="C1361" s="286" t="s">
        <v>24</v>
      </c>
      <c r="D1361" s="286" t="s">
        <v>25</v>
      </c>
      <c r="E1361" s="286" t="s">
        <v>18594</v>
      </c>
      <c r="F1361" s="58" t="s">
        <v>18649</v>
      </c>
      <c r="G1361" s="123" t="s">
        <v>19913</v>
      </c>
      <c r="H1361" s="123" t="s">
        <v>194</v>
      </c>
      <c r="I1361" s="123" t="s">
        <v>1683</v>
      </c>
      <c r="J1361" s="123" t="s">
        <v>18651</v>
      </c>
      <c r="K1361" s="286" t="s">
        <v>31</v>
      </c>
      <c r="L1361" s="60">
        <v>3</v>
      </c>
      <c r="M1361" s="58">
        <f t="shared" si="58"/>
        <v>390</v>
      </c>
      <c r="N1361" s="23"/>
      <c r="O1361" s="24" t="s">
        <v>32</v>
      </c>
    </row>
    <row r="1362" s="1" customFormat="1" customHeight="1" spans="1:15">
      <c r="A1362" s="58">
        <v>1357</v>
      </c>
      <c r="B1362" s="286" t="s">
        <v>23</v>
      </c>
      <c r="C1362" s="286" t="s">
        <v>24</v>
      </c>
      <c r="D1362" s="286" t="s">
        <v>25</v>
      </c>
      <c r="E1362" s="286" t="s">
        <v>18594</v>
      </c>
      <c r="F1362" s="58" t="s">
        <v>18649</v>
      </c>
      <c r="G1362" s="123" t="s">
        <v>19914</v>
      </c>
      <c r="H1362" s="123" t="s">
        <v>194</v>
      </c>
      <c r="I1362" s="123" t="s">
        <v>1683</v>
      </c>
      <c r="J1362" s="123" t="s">
        <v>18651</v>
      </c>
      <c r="K1362" s="286" t="s">
        <v>31</v>
      </c>
      <c r="L1362" s="60">
        <v>3</v>
      </c>
      <c r="M1362" s="58">
        <f t="shared" si="58"/>
        <v>390</v>
      </c>
      <c r="N1362" s="23"/>
      <c r="O1362" s="24" t="s">
        <v>32</v>
      </c>
    </row>
    <row r="1363" s="1" customFormat="1" customHeight="1" spans="1:15">
      <c r="A1363" s="58">
        <v>1358</v>
      </c>
      <c r="B1363" s="286" t="s">
        <v>23</v>
      </c>
      <c r="C1363" s="286" t="s">
        <v>24</v>
      </c>
      <c r="D1363" s="286" t="s">
        <v>25</v>
      </c>
      <c r="E1363" s="286" t="s">
        <v>18594</v>
      </c>
      <c r="F1363" s="58" t="s">
        <v>18649</v>
      </c>
      <c r="G1363" s="123" t="s">
        <v>19915</v>
      </c>
      <c r="H1363" s="123" t="s">
        <v>194</v>
      </c>
      <c r="I1363" s="123" t="s">
        <v>2203</v>
      </c>
      <c r="J1363" s="123" t="s">
        <v>18651</v>
      </c>
      <c r="K1363" s="286" t="s">
        <v>31</v>
      </c>
      <c r="L1363" s="60">
        <v>4</v>
      </c>
      <c r="M1363" s="58">
        <f t="shared" si="58"/>
        <v>520</v>
      </c>
      <c r="N1363" s="23"/>
      <c r="O1363" s="24" t="s">
        <v>32</v>
      </c>
    </row>
    <row r="1364" s="1" customFormat="1" customHeight="1" spans="1:15">
      <c r="A1364" s="58">
        <v>1359</v>
      </c>
      <c r="B1364" s="286" t="s">
        <v>23</v>
      </c>
      <c r="C1364" s="286" t="s">
        <v>24</v>
      </c>
      <c r="D1364" s="286" t="s">
        <v>25</v>
      </c>
      <c r="E1364" s="286" t="s">
        <v>18594</v>
      </c>
      <c r="F1364" s="58" t="s">
        <v>18649</v>
      </c>
      <c r="G1364" s="123" t="s">
        <v>19916</v>
      </c>
      <c r="H1364" s="123" t="s">
        <v>194</v>
      </c>
      <c r="I1364" s="123" t="s">
        <v>3169</v>
      </c>
      <c r="J1364" s="123" t="s">
        <v>18651</v>
      </c>
      <c r="K1364" s="286" t="s">
        <v>31</v>
      </c>
      <c r="L1364" s="60">
        <v>5</v>
      </c>
      <c r="M1364" s="58">
        <f t="shared" si="58"/>
        <v>650</v>
      </c>
      <c r="N1364" s="23"/>
      <c r="O1364" s="24" t="s">
        <v>32</v>
      </c>
    </row>
    <row r="1365" s="1" customFormat="1" customHeight="1" spans="1:15">
      <c r="A1365" s="58">
        <v>1360</v>
      </c>
      <c r="B1365" s="286" t="s">
        <v>23</v>
      </c>
      <c r="C1365" s="286" t="s">
        <v>24</v>
      </c>
      <c r="D1365" s="286" t="s">
        <v>25</v>
      </c>
      <c r="E1365" s="286" t="s">
        <v>18594</v>
      </c>
      <c r="F1365" s="58" t="s">
        <v>18649</v>
      </c>
      <c r="G1365" s="123" t="s">
        <v>19917</v>
      </c>
      <c r="H1365" s="123" t="s">
        <v>194</v>
      </c>
      <c r="I1365" s="123" t="s">
        <v>3169</v>
      </c>
      <c r="J1365" s="123" t="s">
        <v>18651</v>
      </c>
      <c r="K1365" s="286" t="s">
        <v>31</v>
      </c>
      <c r="L1365" s="60">
        <v>5</v>
      </c>
      <c r="M1365" s="58">
        <f t="shared" si="58"/>
        <v>650</v>
      </c>
      <c r="N1365" s="23"/>
      <c r="O1365" s="24" t="s">
        <v>32</v>
      </c>
    </row>
    <row r="1366" s="1" customFormat="1" customHeight="1" spans="1:15">
      <c r="A1366" s="58">
        <v>1361</v>
      </c>
      <c r="B1366" s="286" t="s">
        <v>23</v>
      </c>
      <c r="C1366" s="286" t="s">
        <v>24</v>
      </c>
      <c r="D1366" s="286" t="s">
        <v>25</v>
      </c>
      <c r="E1366" s="286" t="s">
        <v>18594</v>
      </c>
      <c r="F1366" s="58" t="s">
        <v>18649</v>
      </c>
      <c r="G1366" s="123" t="s">
        <v>19918</v>
      </c>
      <c r="H1366" s="123" t="s">
        <v>194</v>
      </c>
      <c r="I1366" s="123" t="s">
        <v>2203</v>
      </c>
      <c r="J1366" s="123" t="s">
        <v>18651</v>
      </c>
      <c r="K1366" s="286" t="s">
        <v>31</v>
      </c>
      <c r="L1366" s="60">
        <v>4</v>
      </c>
      <c r="M1366" s="58">
        <f t="shared" si="58"/>
        <v>520</v>
      </c>
      <c r="N1366" s="23"/>
      <c r="O1366" s="24" t="s">
        <v>32</v>
      </c>
    </row>
    <row r="1367" s="1" customFormat="1" customHeight="1" spans="1:15">
      <c r="A1367" s="58">
        <v>1362</v>
      </c>
      <c r="B1367" s="286" t="s">
        <v>23</v>
      </c>
      <c r="C1367" s="286" t="s">
        <v>24</v>
      </c>
      <c r="D1367" s="286" t="s">
        <v>25</v>
      </c>
      <c r="E1367" s="286" t="s">
        <v>18594</v>
      </c>
      <c r="F1367" s="58" t="s">
        <v>18649</v>
      </c>
      <c r="G1367" s="123" t="s">
        <v>19919</v>
      </c>
      <c r="H1367" s="123" t="s">
        <v>194</v>
      </c>
      <c r="I1367" s="123" t="s">
        <v>3164</v>
      </c>
      <c r="J1367" s="123" t="s">
        <v>18651</v>
      </c>
      <c r="K1367" s="286" t="s">
        <v>31</v>
      </c>
      <c r="L1367" s="60">
        <v>6</v>
      </c>
      <c r="M1367" s="58">
        <f t="shared" si="58"/>
        <v>780</v>
      </c>
      <c r="N1367" s="23"/>
      <c r="O1367" s="24" t="s">
        <v>32</v>
      </c>
    </row>
    <row r="1368" s="1" customFormat="1" customHeight="1" spans="1:15">
      <c r="A1368" s="58">
        <v>1363</v>
      </c>
      <c r="B1368" s="286" t="s">
        <v>23</v>
      </c>
      <c r="C1368" s="286" t="s">
        <v>24</v>
      </c>
      <c r="D1368" s="286" t="s">
        <v>25</v>
      </c>
      <c r="E1368" s="286" t="s">
        <v>18594</v>
      </c>
      <c r="F1368" s="58" t="s">
        <v>18649</v>
      </c>
      <c r="G1368" s="123" t="s">
        <v>19920</v>
      </c>
      <c r="H1368" s="123" t="s">
        <v>194</v>
      </c>
      <c r="I1368" s="123" t="s">
        <v>2203</v>
      </c>
      <c r="J1368" s="123" t="s">
        <v>18651</v>
      </c>
      <c r="K1368" s="286" t="s">
        <v>31</v>
      </c>
      <c r="L1368" s="60">
        <v>4</v>
      </c>
      <c r="M1368" s="58">
        <f t="shared" si="58"/>
        <v>520</v>
      </c>
      <c r="N1368" s="23"/>
      <c r="O1368" s="24" t="s">
        <v>32</v>
      </c>
    </row>
    <row r="1369" s="1" customFormat="1" customHeight="1" spans="1:15">
      <c r="A1369" s="58">
        <v>1364</v>
      </c>
      <c r="B1369" s="286" t="s">
        <v>23</v>
      </c>
      <c r="C1369" s="286" t="s">
        <v>24</v>
      </c>
      <c r="D1369" s="286" t="s">
        <v>25</v>
      </c>
      <c r="E1369" s="286" t="s">
        <v>18594</v>
      </c>
      <c r="F1369" s="58" t="s">
        <v>18649</v>
      </c>
      <c r="G1369" s="123" t="s">
        <v>19921</v>
      </c>
      <c r="H1369" s="123" t="s">
        <v>194</v>
      </c>
      <c r="I1369" s="123" t="s">
        <v>2203</v>
      </c>
      <c r="J1369" s="123" t="s">
        <v>18651</v>
      </c>
      <c r="K1369" s="286" t="s">
        <v>31</v>
      </c>
      <c r="L1369" s="60">
        <v>4</v>
      </c>
      <c r="M1369" s="58">
        <f t="shared" si="58"/>
        <v>520</v>
      </c>
      <c r="N1369" s="23"/>
      <c r="O1369" s="24" t="s">
        <v>32</v>
      </c>
    </row>
    <row r="1370" s="1" customFormat="1" customHeight="1" spans="1:15">
      <c r="A1370" s="58">
        <v>1365</v>
      </c>
      <c r="B1370" s="286" t="s">
        <v>23</v>
      </c>
      <c r="C1370" s="286" t="s">
        <v>24</v>
      </c>
      <c r="D1370" s="286" t="s">
        <v>25</v>
      </c>
      <c r="E1370" s="286" t="s">
        <v>18594</v>
      </c>
      <c r="F1370" s="58" t="s">
        <v>18649</v>
      </c>
      <c r="G1370" s="123" t="s">
        <v>19922</v>
      </c>
      <c r="H1370" s="123" t="s">
        <v>194</v>
      </c>
      <c r="I1370" s="123" t="s">
        <v>1683</v>
      </c>
      <c r="J1370" s="123" t="s">
        <v>18651</v>
      </c>
      <c r="K1370" s="286" t="s">
        <v>31</v>
      </c>
      <c r="L1370" s="60">
        <v>3</v>
      </c>
      <c r="M1370" s="58">
        <f t="shared" si="58"/>
        <v>390</v>
      </c>
      <c r="N1370" s="23"/>
      <c r="O1370" s="24" t="s">
        <v>32</v>
      </c>
    </row>
    <row r="1371" s="1" customFormat="1" customHeight="1" spans="1:15">
      <c r="A1371" s="58">
        <v>1366</v>
      </c>
      <c r="B1371" s="286" t="s">
        <v>23</v>
      </c>
      <c r="C1371" s="286" t="s">
        <v>24</v>
      </c>
      <c r="D1371" s="286" t="s">
        <v>25</v>
      </c>
      <c r="E1371" s="286" t="s">
        <v>18594</v>
      </c>
      <c r="F1371" s="58" t="s">
        <v>18649</v>
      </c>
      <c r="G1371" s="123" t="s">
        <v>19923</v>
      </c>
      <c r="H1371" s="123" t="s">
        <v>194</v>
      </c>
      <c r="I1371" s="123" t="s">
        <v>3164</v>
      </c>
      <c r="J1371" s="123" t="s">
        <v>18651</v>
      </c>
      <c r="K1371" s="286" t="s">
        <v>31</v>
      </c>
      <c r="L1371" s="60">
        <v>6</v>
      </c>
      <c r="M1371" s="58">
        <f t="shared" si="58"/>
        <v>780</v>
      </c>
      <c r="N1371" s="23"/>
      <c r="O1371" s="24" t="s">
        <v>32</v>
      </c>
    </row>
    <row r="1372" s="1" customFormat="1" customHeight="1" spans="1:15">
      <c r="A1372" s="58">
        <v>1367</v>
      </c>
      <c r="B1372" s="286" t="s">
        <v>23</v>
      </c>
      <c r="C1372" s="286" t="s">
        <v>24</v>
      </c>
      <c r="D1372" s="286" t="s">
        <v>25</v>
      </c>
      <c r="E1372" s="286" t="s">
        <v>18594</v>
      </c>
      <c r="F1372" s="58" t="s">
        <v>18609</v>
      </c>
      <c r="G1372" s="123" t="s">
        <v>19924</v>
      </c>
      <c r="H1372" s="123" t="s">
        <v>194</v>
      </c>
      <c r="I1372" s="123" t="s">
        <v>1683</v>
      </c>
      <c r="J1372" s="123" t="s">
        <v>18611</v>
      </c>
      <c r="K1372" s="286" t="s">
        <v>31</v>
      </c>
      <c r="L1372" s="60">
        <v>3</v>
      </c>
      <c r="M1372" s="58">
        <f t="shared" si="58"/>
        <v>390</v>
      </c>
      <c r="N1372" s="23"/>
      <c r="O1372" s="24" t="s">
        <v>32</v>
      </c>
    </row>
    <row r="1373" s="1" customFormat="1" customHeight="1" spans="1:15">
      <c r="A1373" s="58">
        <v>1368</v>
      </c>
      <c r="B1373" s="286" t="s">
        <v>23</v>
      </c>
      <c r="C1373" s="286" t="s">
        <v>24</v>
      </c>
      <c r="D1373" s="286" t="s">
        <v>25</v>
      </c>
      <c r="E1373" s="286" t="s">
        <v>18594</v>
      </c>
      <c r="F1373" s="58" t="s">
        <v>18649</v>
      </c>
      <c r="G1373" s="123" t="s">
        <v>19925</v>
      </c>
      <c r="H1373" s="123" t="s">
        <v>194</v>
      </c>
      <c r="I1373" s="123" t="s">
        <v>3169</v>
      </c>
      <c r="J1373" s="123" t="s">
        <v>18651</v>
      </c>
      <c r="K1373" s="286" t="s">
        <v>31</v>
      </c>
      <c r="L1373" s="60">
        <v>5</v>
      </c>
      <c r="M1373" s="58">
        <f t="shared" si="58"/>
        <v>650</v>
      </c>
      <c r="N1373" s="23"/>
      <c r="O1373" s="24" t="s">
        <v>32</v>
      </c>
    </row>
    <row r="1374" s="1" customFormat="1" customHeight="1" spans="1:15">
      <c r="A1374" s="58">
        <v>1369</v>
      </c>
      <c r="B1374" s="286" t="s">
        <v>23</v>
      </c>
      <c r="C1374" s="286" t="s">
        <v>24</v>
      </c>
      <c r="D1374" s="286" t="s">
        <v>25</v>
      </c>
      <c r="E1374" s="286" t="s">
        <v>18594</v>
      </c>
      <c r="F1374" s="58" t="s">
        <v>18609</v>
      </c>
      <c r="G1374" s="123" t="s">
        <v>19926</v>
      </c>
      <c r="H1374" s="123" t="s">
        <v>194</v>
      </c>
      <c r="I1374" s="123" t="s">
        <v>1683</v>
      </c>
      <c r="J1374" s="123" t="s">
        <v>18611</v>
      </c>
      <c r="K1374" s="286" t="s">
        <v>31</v>
      </c>
      <c r="L1374" s="60">
        <v>3</v>
      </c>
      <c r="M1374" s="58">
        <f t="shared" si="58"/>
        <v>390</v>
      </c>
      <c r="N1374" s="23"/>
      <c r="O1374" s="24" t="s">
        <v>32</v>
      </c>
    </row>
    <row r="1375" s="1" customFormat="1" customHeight="1" spans="1:15">
      <c r="A1375" s="58">
        <v>1370</v>
      </c>
      <c r="B1375" s="286" t="s">
        <v>23</v>
      </c>
      <c r="C1375" s="286" t="s">
        <v>24</v>
      </c>
      <c r="D1375" s="286" t="s">
        <v>25</v>
      </c>
      <c r="E1375" s="286" t="s">
        <v>18594</v>
      </c>
      <c r="F1375" s="58" t="s">
        <v>18649</v>
      </c>
      <c r="G1375" s="123" t="s">
        <v>19685</v>
      </c>
      <c r="H1375" s="123" t="s">
        <v>194</v>
      </c>
      <c r="I1375" s="123" t="s">
        <v>1683</v>
      </c>
      <c r="J1375" s="123" t="s">
        <v>18651</v>
      </c>
      <c r="K1375" s="286" t="s">
        <v>31</v>
      </c>
      <c r="L1375" s="60">
        <v>3</v>
      </c>
      <c r="M1375" s="58">
        <f t="shared" si="58"/>
        <v>390</v>
      </c>
      <c r="N1375" s="23"/>
      <c r="O1375" s="24" t="s">
        <v>32</v>
      </c>
    </row>
    <row r="1376" s="1" customFormat="1" customHeight="1" spans="1:15">
      <c r="A1376" s="58">
        <v>1371</v>
      </c>
      <c r="B1376" s="286" t="s">
        <v>23</v>
      </c>
      <c r="C1376" s="286" t="s">
        <v>24</v>
      </c>
      <c r="D1376" s="286" t="s">
        <v>25</v>
      </c>
      <c r="E1376" s="286" t="s">
        <v>18594</v>
      </c>
      <c r="F1376" s="58" t="s">
        <v>18609</v>
      </c>
      <c r="G1376" s="123" t="s">
        <v>19927</v>
      </c>
      <c r="H1376" s="123" t="s">
        <v>194</v>
      </c>
      <c r="I1376" s="123" t="s">
        <v>2203</v>
      </c>
      <c r="J1376" s="123" t="s">
        <v>18611</v>
      </c>
      <c r="K1376" s="286" t="s">
        <v>31</v>
      </c>
      <c r="L1376" s="60">
        <v>4</v>
      </c>
      <c r="M1376" s="58">
        <f t="shared" si="58"/>
        <v>520</v>
      </c>
      <c r="N1376" s="23"/>
      <c r="O1376" s="24" t="s">
        <v>32</v>
      </c>
    </row>
    <row r="1377" s="1" customFormat="1" customHeight="1" spans="1:15">
      <c r="A1377" s="58">
        <v>1372</v>
      </c>
      <c r="B1377" s="286" t="s">
        <v>23</v>
      </c>
      <c r="C1377" s="286" t="s">
        <v>24</v>
      </c>
      <c r="D1377" s="286" t="s">
        <v>25</v>
      </c>
      <c r="E1377" s="286" t="s">
        <v>18594</v>
      </c>
      <c r="F1377" s="58" t="s">
        <v>18609</v>
      </c>
      <c r="G1377" s="123" t="s">
        <v>19928</v>
      </c>
      <c r="H1377" s="123" t="s">
        <v>194</v>
      </c>
      <c r="I1377" s="123" t="s">
        <v>1683</v>
      </c>
      <c r="J1377" s="123" t="s">
        <v>18611</v>
      </c>
      <c r="K1377" s="286" t="s">
        <v>31</v>
      </c>
      <c r="L1377" s="60">
        <v>3</v>
      </c>
      <c r="M1377" s="58">
        <f t="shared" si="58"/>
        <v>390</v>
      </c>
      <c r="N1377" s="23"/>
      <c r="O1377" s="24" t="s">
        <v>32</v>
      </c>
    </row>
    <row r="1378" s="1" customFormat="1" customHeight="1" spans="1:15">
      <c r="A1378" s="58">
        <v>1373</v>
      </c>
      <c r="B1378" s="286" t="s">
        <v>23</v>
      </c>
      <c r="C1378" s="286" t="s">
        <v>24</v>
      </c>
      <c r="D1378" s="286" t="s">
        <v>25</v>
      </c>
      <c r="E1378" s="286" t="s">
        <v>18594</v>
      </c>
      <c r="F1378" s="58" t="s">
        <v>18890</v>
      </c>
      <c r="G1378" s="123" t="s">
        <v>19929</v>
      </c>
      <c r="H1378" s="123" t="s">
        <v>194</v>
      </c>
      <c r="I1378" s="123" t="s">
        <v>3164</v>
      </c>
      <c r="J1378" s="123" t="s">
        <v>18892</v>
      </c>
      <c r="K1378" s="286" t="s">
        <v>31</v>
      </c>
      <c r="L1378" s="60">
        <v>4</v>
      </c>
      <c r="M1378" s="58">
        <f t="shared" si="58"/>
        <v>520</v>
      </c>
      <c r="N1378" s="23"/>
      <c r="O1378" s="24" t="s">
        <v>32</v>
      </c>
    </row>
    <row r="1379" s="1" customFormat="1" customHeight="1" spans="1:15">
      <c r="A1379" s="58">
        <v>1374</v>
      </c>
      <c r="B1379" s="286" t="s">
        <v>23</v>
      </c>
      <c r="C1379" s="286" t="s">
        <v>24</v>
      </c>
      <c r="D1379" s="286" t="s">
        <v>25</v>
      </c>
      <c r="E1379" s="286" t="s">
        <v>18594</v>
      </c>
      <c r="F1379" s="58" t="s">
        <v>18649</v>
      </c>
      <c r="G1379" s="123" t="s">
        <v>19930</v>
      </c>
      <c r="H1379" s="123" t="s">
        <v>194</v>
      </c>
      <c r="I1379" s="123" t="s">
        <v>3158</v>
      </c>
      <c r="J1379" s="123" t="s">
        <v>18651</v>
      </c>
      <c r="K1379" s="286" t="s">
        <v>31</v>
      </c>
      <c r="L1379" s="60">
        <v>7</v>
      </c>
      <c r="M1379" s="58">
        <f t="shared" si="58"/>
        <v>910</v>
      </c>
      <c r="N1379" s="23"/>
      <c r="O1379" s="24" t="s">
        <v>32</v>
      </c>
    </row>
    <row r="1380" s="1" customFormat="1" customHeight="1" spans="1:15">
      <c r="A1380" s="58">
        <v>1375</v>
      </c>
      <c r="B1380" s="286" t="s">
        <v>23</v>
      </c>
      <c r="C1380" s="286" t="s">
        <v>24</v>
      </c>
      <c r="D1380" s="286" t="s">
        <v>25</v>
      </c>
      <c r="E1380" s="286" t="s">
        <v>18594</v>
      </c>
      <c r="F1380" s="58" t="s">
        <v>18649</v>
      </c>
      <c r="G1380" s="123" t="s">
        <v>19931</v>
      </c>
      <c r="H1380" s="123" t="s">
        <v>194</v>
      </c>
      <c r="I1380" s="123" t="s">
        <v>3169</v>
      </c>
      <c r="J1380" s="123" t="s">
        <v>18651</v>
      </c>
      <c r="K1380" s="286" t="s">
        <v>31</v>
      </c>
      <c r="L1380" s="60">
        <v>5</v>
      </c>
      <c r="M1380" s="58">
        <f t="shared" si="58"/>
        <v>650</v>
      </c>
      <c r="N1380" s="23"/>
      <c r="O1380" s="24" t="s">
        <v>32</v>
      </c>
    </row>
    <row r="1381" s="1" customFormat="1" customHeight="1" spans="1:15">
      <c r="A1381" s="58">
        <v>1376</v>
      </c>
      <c r="B1381" s="286" t="s">
        <v>23</v>
      </c>
      <c r="C1381" s="286" t="s">
        <v>24</v>
      </c>
      <c r="D1381" s="286" t="s">
        <v>25</v>
      </c>
      <c r="E1381" s="286" t="s">
        <v>18594</v>
      </c>
      <c r="F1381" s="58" t="s">
        <v>18649</v>
      </c>
      <c r="G1381" s="123" t="s">
        <v>19932</v>
      </c>
      <c r="H1381" s="123" t="s">
        <v>51</v>
      </c>
      <c r="I1381" s="123" t="s">
        <v>2605</v>
      </c>
      <c r="J1381" s="123" t="s">
        <v>18651</v>
      </c>
      <c r="K1381" s="286" t="s">
        <v>31</v>
      </c>
      <c r="L1381" s="60">
        <v>2</v>
      </c>
      <c r="M1381" s="58">
        <f>L1381*312</f>
        <v>624</v>
      </c>
      <c r="N1381" s="23"/>
      <c r="O1381" s="24" t="s">
        <v>32</v>
      </c>
    </row>
    <row r="1382" s="1" customFormat="1" customHeight="1" spans="1:15">
      <c r="A1382" s="58">
        <v>1377</v>
      </c>
      <c r="B1382" s="286" t="s">
        <v>23</v>
      </c>
      <c r="C1382" s="286" t="s">
        <v>24</v>
      </c>
      <c r="D1382" s="286" t="s">
        <v>25</v>
      </c>
      <c r="E1382" s="286" t="s">
        <v>18594</v>
      </c>
      <c r="F1382" s="58" t="s">
        <v>18890</v>
      </c>
      <c r="G1382" s="123" t="s">
        <v>19933</v>
      </c>
      <c r="H1382" s="123" t="s">
        <v>18599</v>
      </c>
      <c r="I1382" s="123" t="s">
        <v>3164</v>
      </c>
      <c r="J1382" s="123" t="s">
        <v>18892</v>
      </c>
      <c r="K1382" s="286" t="s">
        <v>31</v>
      </c>
      <c r="L1382" s="60">
        <v>4</v>
      </c>
      <c r="M1382" s="58">
        <f t="shared" ref="M1382:M1413" si="59">L1382*130</f>
        <v>520</v>
      </c>
      <c r="N1382" s="23"/>
      <c r="O1382" s="24" t="s">
        <v>32</v>
      </c>
    </row>
    <row r="1383" s="1" customFormat="1" customHeight="1" spans="1:15">
      <c r="A1383" s="58">
        <v>1378</v>
      </c>
      <c r="B1383" s="286" t="s">
        <v>23</v>
      </c>
      <c r="C1383" s="286" t="s">
        <v>24</v>
      </c>
      <c r="D1383" s="286" t="s">
        <v>25</v>
      </c>
      <c r="E1383" s="286" t="s">
        <v>18594</v>
      </c>
      <c r="F1383" s="58" t="s">
        <v>18890</v>
      </c>
      <c r="G1383" s="123" t="s">
        <v>19934</v>
      </c>
      <c r="H1383" s="123" t="s">
        <v>194</v>
      </c>
      <c r="I1383" s="123" t="s">
        <v>1683</v>
      </c>
      <c r="J1383" s="123" t="s">
        <v>18892</v>
      </c>
      <c r="K1383" s="286" t="s">
        <v>31</v>
      </c>
      <c r="L1383" s="60">
        <v>3</v>
      </c>
      <c r="M1383" s="58">
        <f t="shared" si="59"/>
        <v>390</v>
      </c>
      <c r="N1383" s="23"/>
      <c r="O1383" s="24" t="s">
        <v>32</v>
      </c>
    </row>
    <row r="1384" s="1" customFormat="1" customHeight="1" spans="1:15">
      <c r="A1384" s="58">
        <v>1379</v>
      </c>
      <c r="B1384" s="286" t="s">
        <v>23</v>
      </c>
      <c r="C1384" s="286" t="s">
        <v>24</v>
      </c>
      <c r="D1384" s="286" t="s">
        <v>25</v>
      </c>
      <c r="E1384" s="286" t="s">
        <v>18594</v>
      </c>
      <c r="F1384" s="58" t="s">
        <v>18649</v>
      </c>
      <c r="G1384" s="123" t="s">
        <v>19935</v>
      </c>
      <c r="H1384" s="123" t="s">
        <v>194</v>
      </c>
      <c r="I1384" s="123" t="s">
        <v>2605</v>
      </c>
      <c r="J1384" s="123" t="s">
        <v>18651</v>
      </c>
      <c r="K1384" s="286" t="s">
        <v>31</v>
      </c>
      <c r="L1384" s="60">
        <v>2</v>
      </c>
      <c r="M1384" s="58">
        <f t="shared" si="59"/>
        <v>260</v>
      </c>
      <c r="N1384" s="23"/>
      <c r="O1384" s="24" t="s">
        <v>32</v>
      </c>
    </row>
    <row r="1385" s="1" customFormat="1" customHeight="1" spans="1:15">
      <c r="A1385" s="58">
        <v>1380</v>
      </c>
      <c r="B1385" s="286" t="s">
        <v>23</v>
      </c>
      <c r="C1385" s="286" t="s">
        <v>24</v>
      </c>
      <c r="D1385" s="286" t="s">
        <v>25</v>
      </c>
      <c r="E1385" s="286" t="s">
        <v>18594</v>
      </c>
      <c r="F1385" s="58" t="s">
        <v>18609</v>
      </c>
      <c r="G1385" s="123" t="s">
        <v>19936</v>
      </c>
      <c r="H1385" s="123" t="s">
        <v>194</v>
      </c>
      <c r="I1385" s="123" t="s">
        <v>2557</v>
      </c>
      <c r="J1385" s="123" t="s">
        <v>18611</v>
      </c>
      <c r="K1385" s="286" t="s">
        <v>31</v>
      </c>
      <c r="L1385" s="60">
        <v>1</v>
      </c>
      <c r="M1385" s="58">
        <f t="shared" si="59"/>
        <v>130</v>
      </c>
      <c r="N1385" s="23"/>
      <c r="O1385" s="24" t="s">
        <v>32</v>
      </c>
    </row>
    <row r="1386" s="1" customFormat="1" customHeight="1" spans="1:15">
      <c r="A1386" s="58">
        <v>1381</v>
      </c>
      <c r="B1386" s="286" t="s">
        <v>23</v>
      </c>
      <c r="C1386" s="286" t="s">
        <v>24</v>
      </c>
      <c r="D1386" s="286" t="s">
        <v>25</v>
      </c>
      <c r="E1386" s="286" t="s">
        <v>18594</v>
      </c>
      <c r="F1386" s="58" t="s">
        <v>18890</v>
      </c>
      <c r="G1386" s="123" t="s">
        <v>19937</v>
      </c>
      <c r="H1386" s="123" t="s">
        <v>18599</v>
      </c>
      <c r="I1386" s="123" t="s">
        <v>1683</v>
      </c>
      <c r="J1386" s="123" t="s">
        <v>18892</v>
      </c>
      <c r="K1386" s="286" t="s">
        <v>31</v>
      </c>
      <c r="L1386" s="60">
        <v>3</v>
      </c>
      <c r="M1386" s="58">
        <f t="shared" si="59"/>
        <v>390</v>
      </c>
      <c r="N1386" s="23"/>
      <c r="O1386" s="24" t="s">
        <v>32</v>
      </c>
    </row>
    <row r="1387" s="1" customFormat="1" customHeight="1" spans="1:15">
      <c r="A1387" s="58">
        <v>1382</v>
      </c>
      <c r="B1387" s="286" t="s">
        <v>23</v>
      </c>
      <c r="C1387" s="286" t="s">
        <v>24</v>
      </c>
      <c r="D1387" s="286" t="s">
        <v>25</v>
      </c>
      <c r="E1387" s="286" t="s">
        <v>18594</v>
      </c>
      <c r="F1387" s="58" t="s">
        <v>18890</v>
      </c>
      <c r="G1387" s="123" t="s">
        <v>19938</v>
      </c>
      <c r="H1387" s="123" t="s">
        <v>194</v>
      </c>
      <c r="I1387" s="123" t="s">
        <v>2203</v>
      </c>
      <c r="J1387" s="123" t="s">
        <v>18892</v>
      </c>
      <c r="K1387" s="286" t="s">
        <v>31</v>
      </c>
      <c r="L1387" s="60">
        <v>4</v>
      </c>
      <c r="M1387" s="58">
        <f t="shared" si="59"/>
        <v>520</v>
      </c>
      <c r="N1387" s="23"/>
      <c r="O1387" s="24" t="s">
        <v>32</v>
      </c>
    </row>
    <row r="1388" s="1" customFormat="1" customHeight="1" spans="1:15">
      <c r="A1388" s="58">
        <v>1383</v>
      </c>
      <c r="B1388" s="286" t="s">
        <v>23</v>
      </c>
      <c r="C1388" s="286" t="s">
        <v>24</v>
      </c>
      <c r="D1388" s="286" t="s">
        <v>25</v>
      </c>
      <c r="E1388" s="286" t="s">
        <v>18594</v>
      </c>
      <c r="F1388" s="58" t="s">
        <v>18649</v>
      </c>
      <c r="G1388" s="123" t="s">
        <v>19939</v>
      </c>
      <c r="H1388" s="123" t="s">
        <v>194</v>
      </c>
      <c r="I1388" s="123" t="s">
        <v>3164</v>
      </c>
      <c r="J1388" s="123" t="s">
        <v>18651</v>
      </c>
      <c r="K1388" s="286" t="s">
        <v>31</v>
      </c>
      <c r="L1388" s="60">
        <v>6</v>
      </c>
      <c r="M1388" s="58">
        <f t="shared" si="59"/>
        <v>780</v>
      </c>
      <c r="N1388" s="23"/>
      <c r="O1388" s="24" t="s">
        <v>32</v>
      </c>
    </row>
    <row r="1389" s="1" customFormat="1" customHeight="1" spans="1:15">
      <c r="A1389" s="58">
        <v>1384</v>
      </c>
      <c r="B1389" s="286" t="s">
        <v>23</v>
      </c>
      <c r="C1389" s="286" t="s">
        <v>24</v>
      </c>
      <c r="D1389" s="286" t="s">
        <v>25</v>
      </c>
      <c r="E1389" s="286" t="s">
        <v>18594</v>
      </c>
      <c r="F1389" s="58" t="s">
        <v>18890</v>
      </c>
      <c r="G1389" s="123" t="s">
        <v>19940</v>
      </c>
      <c r="H1389" s="123" t="s">
        <v>194</v>
      </c>
      <c r="I1389" s="123" t="s">
        <v>1683</v>
      </c>
      <c r="J1389" s="123" t="s">
        <v>18892</v>
      </c>
      <c r="K1389" s="286" t="s">
        <v>31</v>
      </c>
      <c r="L1389" s="60">
        <v>2</v>
      </c>
      <c r="M1389" s="58">
        <f t="shared" si="59"/>
        <v>260</v>
      </c>
      <c r="N1389" s="23"/>
      <c r="O1389" s="24" t="s">
        <v>32</v>
      </c>
    </row>
    <row r="1390" s="1" customFormat="1" customHeight="1" spans="1:15">
      <c r="A1390" s="58">
        <v>1385</v>
      </c>
      <c r="B1390" s="286" t="s">
        <v>23</v>
      </c>
      <c r="C1390" s="286" t="s">
        <v>24</v>
      </c>
      <c r="D1390" s="286" t="s">
        <v>25</v>
      </c>
      <c r="E1390" s="286" t="s">
        <v>18594</v>
      </c>
      <c r="F1390" s="58" t="s">
        <v>18890</v>
      </c>
      <c r="G1390" s="123" t="s">
        <v>19941</v>
      </c>
      <c r="H1390" s="123" t="s">
        <v>194</v>
      </c>
      <c r="I1390" s="123" t="s">
        <v>2203</v>
      </c>
      <c r="J1390" s="123" t="s">
        <v>18892</v>
      </c>
      <c r="K1390" s="286" t="s">
        <v>31</v>
      </c>
      <c r="L1390" s="60">
        <v>4</v>
      </c>
      <c r="M1390" s="58">
        <f t="shared" si="59"/>
        <v>520</v>
      </c>
      <c r="N1390" s="23"/>
      <c r="O1390" s="24" t="s">
        <v>32</v>
      </c>
    </row>
    <row r="1391" s="1" customFormat="1" customHeight="1" spans="1:15">
      <c r="A1391" s="58">
        <v>1386</v>
      </c>
      <c r="B1391" s="286" t="s">
        <v>23</v>
      </c>
      <c r="C1391" s="286" t="s">
        <v>24</v>
      </c>
      <c r="D1391" s="286" t="s">
        <v>25</v>
      </c>
      <c r="E1391" s="286" t="s">
        <v>18594</v>
      </c>
      <c r="F1391" s="58" t="s">
        <v>18890</v>
      </c>
      <c r="G1391" s="123" t="s">
        <v>19942</v>
      </c>
      <c r="H1391" s="123" t="s">
        <v>194</v>
      </c>
      <c r="I1391" s="123" t="s">
        <v>3169</v>
      </c>
      <c r="J1391" s="123" t="s">
        <v>18892</v>
      </c>
      <c r="K1391" s="286" t="s">
        <v>31</v>
      </c>
      <c r="L1391" s="60">
        <v>4</v>
      </c>
      <c r="M1391" s="58">
        <f t="shared" si="59"/>
        <v>520</v>
      </c>
      <c r="N1391" s="23"/>
      <c r="O1391" s="24" t="s">
        <v>32</v>
      </c>
    </row>
    <row r="1392" s="1" customFormat="1" customHeight="1" spans="1:15">
      <c r="A1392" s="58">
        <v>1387</v>
      </c>
      <c r="B1392" s="286" t="s">
        <v>23</v>
      </c>
      <c r="C1392" s="286" t="s">
        <v>24</v>
      </c>
      <c r="D1392" s="286" t="s">
        <v>25</v>
      </c>
      <c r="E1392" s="286" t="s">
        <v>18594</v>
      </c>
      <c r="F1392" s="58" t="s">
        <v>18890</v>
      </c>
      <c r="G1392" s="123" t="s">
        <v>19943</v>
      </c>
      <c r="H1392" s="123" t="s">
        <v>194</v>
      </c>
      <c r="I1392" s="123" t="s">
        <v>3164</v>
      </c>
      <c r="J1392" s="123" t="s">
        <v>18892</v>
      </c>
      <c r="K1392" s="286" t="s">
        <v>31</v>
      </c>
      <c r="L1392" s="60">
        <v>2</v>
      </c>
      <c r="M1392" s="58">
        <f t="shared" si="59"/>
        <v>260</v>
      </c>
      <c r="N1392" s="23"/>
      <c r="O1392" s="24" t="s">
        <v>32</v>
      </c>
    </row>
    <row r="1393" s="1" customFormat="1" customHeight="1" spans="1:15">
      <c r="A1393" s="58">
        <v>1388</v>
      </c>
      <c r="B1393" s="286" t="s">
        <v>23</v>
      </c>
      <c r="C1393" s="286" t="s">
        <v>24</v>
      </c>
      <c r="D1393" s="286" t="s">
        <v>25</v>
      </c>
      <c r="E1393" s="286" t="s">
        <v>18594</v>
      </c>
      <c r="F1393" s="58" t="s">
        <v>18890</v>
      </c>
      <c r="G1393" s="123" t="s">
        <v>19944</v>
      </c>
      <c r="H1393" s="123" t="s">
        <v>194</v>
      </c>
      <c r="I1393" s="123" t="s">
        <v>2605</v>
      </c>
      <c r="J1393" s="123" t="s">
        <v>18892</v>
      </c>
      <c r="K1393" s="286" t="s">
        <v>31</v>
      </c>
      <c r="L1393" s="60">
        <v>2</v>
      </c>
      <c r="M1393" s="58">
        <f t="shared" si="59"/>
        <v>260</v>
      </c>
      <c r="N1393" s="23"/>
      <c r="O1393" s="24" t="s">
        <v>32</v>
      </c>
    </row>
    <row r="1394" s="1" customFormat="1" customHeight="1" spans="1:15">
      <c r="A1394" s="58">
        <v>1389</v>
      </c>
      <c r="B1394" s="286" t="s">
        <v>23</v>
      </c>
      <c r="C1394" s="286" t="s">
        <v>24</v>
      </c>
      <c r="D1394" s="286" t="s">
        <v>25</v>
      </c>
      <c r="E1394" s="286" t="s">
        <v>18594</v>
      </c>
      <c r="F1394" s="58" t="s">
        <v>18890</v>
      </c>
      <c r="G1394" s="123" t="s">
        <v>19945</v>
      </c>
      <c r="H1394" s="123" t="s">
        <v>18599</v>
      </c>
      <c r="I1394" s="123" t="s">
        <v>2605</v>
      </c>
      <c r="J1394" s="123" t="s">
        <v>18892</v>
      </c>
      <c r="K1394" s="286" t="s">
        <v>31</v>
      </c>
      <c r="L1394" s="60">
        <v>2</v>
      </c>
      <c r="M1394" s="58">
        <f t="shared" si="59"/>
        <v>260</v>
      </c>
      <c r="N1394" s="23"/>
      <c r="O1394" s="24" t="s">
        <v>32</v>
      </c>
    </row>
    <row r="1395" s="1" customFormat="1" customHeight="1" spans="1:15">
      <c r="A1395" s="58">
        <v>1390</v>
      </c>
      <c r="B1395" s="286" t="s">
        <v>23</v>
      </c>
      <c r="C1395" s="286" t="s">
        <v>24</v>
      </c>
      <c r="D1395" s="286" t="s">
        <v>25</v>
      </c>
      <c r="E1395" s="286" t="s">
        <v>18594</v>
      </c>
      <c r="F1395" s="58" t="s">
        <v>18890</v>
      </c>
      <c r="G1395" s="123" t="s">
        <v>19946</v>
      </c>
      <c r="H1395" s="123" t="s">
        <v>194</v>
      </c>
      <c r="I1395" s="123" t="s">
        <v>3169</v>
      </c>
      <c r="J1395" s="123" t="s">
        <v>18892</v>
      </c>
      <c r="K1395" s="286" t="s">
        <v>31</v>
      </c>
      <c r="L1395" s="60">
        <v>2</v>
      </c>
      <c r="M1395" s="58">
        <f t="shared" si="59"/>
        <v>260</v>
      </c>
      <c r="N1395" s="23"/>
      <c r="O1395" s="24" t="s">
        <v>32</v>
      </c>
    </row>
    <row r="1396" s="1" customFormat="1" customHeight="1" spans="1:15">
      <c r="A1396" s="58">
        <v>1391</v>
      </c>
      <c r="B1396" s="286" t="s">
        <v>23</v>
      </c>
      <c r="C1396" s="286" t="s">
        <v>24</v>
      </c>
      <c r="D1396" s="286" t="s">
        <v>25</v>
      </c>
      <c r="E1396" s="286" t="s">
        <v>18594</v>
      </c>
      <c r="F1396" s="58" t="s">
        <v>18890</v>
      </c>
      <c r="G1396" s="123" t="s">
        <v>19947</v>
      </c>
      <c r="H1396" s="123" t="s">
        <v>194</v>
      </c>
      <c r="I1396" s="123" t="s">
        <v>2605</v>
      </c>
      <c r="J1396" s="123" t="s">
        <v>18892</v>
      </c>
      <c r="K1396" s="286" t="s">
        <v>31</v>
      </c>
      <c r="L1396" s="60">
        <v>2</v>
      </c>
      <c r="M1396" s="58">
        <f t="shared" si="59"/>
        <v>260</v>
      </c>
      <c r="N1396" s="23"/>
      <c r="O1396" s="24" t="s">
        <v>32</v>
      </c>
    </row>
    <row r="1397" s="1" customFormat="1" customHeight="1" spans="1:15">
      <c r="A1397" s="58">
        <v>1392</v>
      </c>
      <c r="B1397" s="286" t="s">
        <v>23</v>
      </c>
      <c r="C1397" s="286" t="s">
        <v>24</v>
      </c>
      <c r="D1397" s="286" t="s">
        <v>25</v>
      </c>
      <c r="E1397" s="286" t="s">
        <v>18594</v>
      </c>
      <c r="F1397" s="58" t="s">
        <v>18890</v>
      </c>
      <c r="G1397" s="123" t="s">
        <v>19948</v>
      </c>
      <c r="H1397" s="123" t="s">
        <v>194</v>
      </c>
      <c r="I1397" s="123" t="s">
        <v>19949</v>
      </c>
      <c r="J1397" s="123" t="s">
        <v>18892</v>
      </c>
      <c r="K1397" s="286" t="s">
        <v>31</v>
      </c>
      <c r="L1397" s="60">
        <v>1</v>
      </c>
      <c r="M1397" s="58">
        <f t="shared" si="59"/>
        <v>130</v>
      </c>
      <c r="N1397" s="23"/>
      <c r="O1397" s="24" t="s">
        <v>32</v>
      </c>
    </row>
    <row r="1398" s="1" customFormat="1" customHeight="1" spans="1:15">
      <c r="A1398" s="58">
        <v>1393</v>
      </c>
      <c r="B1398" s="286" t="s">
        <v>23</v>
      </c>
      <c r="C1398" s="286" t="s">
        <v>24</v>
      </c>
      <c r="D1398" s="286" t="s">
        <v>25</v>
      </c>
      <c r="E1398" s="286" t="s">
        <v>18594</v>
      </c>
      <c r="F1398" s="58" t="s">
        <v>18890</v>
      </c>
      <c r="G1398" s="123" t="s">
        <v>19950</v>
      </c>
      <c r="H1398" s="123" t="s">
        <v>194</v>
      </c>
      <c r="I1398" s="123" t="s">
        <v>3164</v>
      </c>
      <c r="J1398" s="123" t="s">
        <v>18892</v>
      </c>
      <c r="K1398" s="286" t="s">
        <v>31</v>
      </c>
      <c r="L1398" s="60">
        <v>6</v>
      </c>
      <c r="M1398" s="58">
        <f t="shared" si="59"/>
        <v>780</v>
      </c>
      <c r="N1398" s="23"/>
      <c r="O1398" s="24" t="s">
        <v>32</v>
      </c>
    </row>
    <row r="1399" s="1" customFormat="1" customHeight="1" spans="1:15">
      <c r="A1399" s="58">
        <v>1394</v>
      </c>
      <c r="B1399" s="286" t="s">
        <v>23</v>
      </c>
      <c r="C1399" s="286" t="s">
        <v>24</v>
      </c>
      <c r="D1399" s="286" t="s">
        <v>25</v>
      </c>
      <c r="E1399" s="286" t="s">
        <v>18594</v>
      </c>
      <c r="F1399" s="58" t="s">
        <v>18890</v>
      </c>
      <c r="G1399" s="123" t="s">
        <v>19951</v>
      </c>
      <c r="H1399" s="123" t="s">
        <v>18599</v>
      </c>
      <c r="I1399" s="123" t="s">
        <v>1683</v>
      </c>
      <c r="J1399" s="123" t="s">
        <v>18892</v>
      </c>
      <c r="K1399" s="286" t="s">
        <v>31</v>
      </c>
      <c r="L1399" s="60">
        <v>3</v>
      </c>
      <c r="M1399" s="58">
        <f t="shared" si="59"/>
        <v>390</v>
      </c>
      <c r="N1399" s="23"/>
      <c r="O1399" s="24" t="s">
        <v>32</v>
      </c>
    </row>
    <row r="1400" s="1" customFormat="1" customHeight="1" spans="1:15">
      <c r="A1400" s="58">
        <v>1395</v>
      </c>
      <c r="B1400" s="286" t="s">
        <v>23</v>
      </c>
      <c r="C1400" s="286" t="s">
        <v>24</v>
      </c>
      <c r="D1400" s="286" t="s">
        <v>25</v>
      </c>
      <c r="E1400" s="286" t="s">
        <v>18594</v>
      </c>
      <c r="F1400" s="58" t="s">
        <v>18890</v>
      </c>
      <c r="G1400" s="123" t="s">
        <v>19952</v>
      </c>
      <c r="H1400" s="123" t="s">
        <v>194</v>
      </c>
      <c r="I1400" s="123" t="s">
        <v>2605</v>
      </c>
      <c r="J1400" s="123" t="s">
        <v>18892</v>
      </c>
      <c r="K1400" s="286" t="s">
        <v>31</v>
      </c>
      <c r="L1400" s="60">
        <v>2</v>
      </c>
      <c r="M1400" s="58">
        <f t="shared" si="59"/>
        <v>260</v>
      </c>
      <c r="N1400" s="23"/>
      <c r="O1400" s="24" t="s">
        <v>32</v>
      </c>
    </row>
    <row r="1401" s="1" customFormat="1" customHeight="1" spans="1:15">
      <c r="A1401" s="58">
        <v>1396</v>
      </c>
      <c r="B1401" s="286" t="s">
        <v>23</v>
      </c>
      <c r="C1401" s="286" t="s">
        <v>24</v>
      </c>
      <c r="D1401" s="286" t="s">
        <v>25</v>
      </c>
      <c r="E1401" s="286" t="s">
        <v>18594</v>
      </c>
      <c r="F1401" s="58" t="s">
        <v>18890</v>
      </c>
      <c r="G1401" s="123" t="s">
        <v>19953</v>
      </c>
      <c r="H1401" s="123" t="s">
        <v>194</v>
      </c>
      <c r="I1401" s="123" t="s">
        <v>1683</v>
      </c>
      <c r="J1401" s="123" t="s">
        <v>18892</v>
      </c>
      <c r="K1401" s="286" t="s">
        <v>31</v>
      </c>
      <c r="L1401" s="60">
        <v>3</v>
      </c>
      <c r="M1401" s="58">
        <f t="shared" si="59"/>
        <v>390</v>
      </c>
      <c r="N1401" s="23"/>
      <c r="O1401" s="24" t="s">
        <v>32</v>
      </c>
    </row>
    <row r="1402" s="1" customFormat="1" customHeight="1" spans="1:15">
      <c r="A1402" s="58">
        <v>1397</v>
      </c>
      <c r="B1402" s="286" t="s">
        <v>23</v>
      </c>
      <c r="C1402" s="286" t="s">
        <v>24</v>
      </c>
      <c r="D1402" s="286" t="s">
        <v>25</v>
      </c>
      <c r="E1402" s="286" t="s">
        <v>18594</v>
      </c>
      <c r="F1402" s="58" t="s">
        <v>18890</v>
      </c>
      <c r="G1402" s="123" t="s">
        <v>19954</v>
      </c>
      <c r="H1402" s="123" t="s">
        <v>194</v>
      </c>
      <c r="I1402" s="123" t="s">
        <v>1683</v>
      </c>
      <c r="J1402" s="123" t="s">
        <v>18892</v>
      </c>
      <c r="K1402" s="286" t="s">
        <v>31</v>
      </c>
      <c r="L1402" s="60">
        <v>3</v>
      </c>
      <c r="M1402" s="58">
        <f t="shared" si="59"/>
        <v>390</v>
      </c>
      <c r="N1402" s="23"/>
      <c r="O1402" s="24" t="s">
        <v>32</v>
      </c>
    </row>
    <row r="1403" s="1" customFormat="1" customHeight="1" spans="1:15">
      <c r="A1403" s="58">
        <v>1398</v>
      </c>
      <c r="B1403" s="286" t="s">
        <v>23</v>
      </c>
      <c r="C1403" s="286" t="s">
        <v>24</v>
      </c>
      <c r="D1403" s="286" t="s">
        <v>25</v>
      </c>
      <c r="E1403" s="286" t="s">
        <v>18594</v>
      </c>
      <c r="F1403" s="58" t="s">
        <v>18890</v>
      </c>
      <c r="G1403" s="123" t="s">
        <v>19955</v>
      </c>
      <c r="H1403" s="123" t="s">
        <v>18599</v>
      </c>
      <c r="I1403" s="123" t="s">
        <v>2557</v>
      </c>
      <c r="J1403" s="123" t="s">
        <v>18892</v>
      </c>
      <c r="K1403" s="286" t="s">
        <v>31</v>
      </c>
      <c r="L1403" s="60">
        <v>1</v>
      </c>
      <c r="M1403" s="58">
        <f t="shared" si="59"/>
        <v>130</v>
      </c>
      <c r="N1403" s="23"/>
      <c r="O1403" s="24" t="s">
        <v>32</v>
      </c>
    </row>
    <row r="1404" s="1" customFormat="1" customHeight="1" spans="1:15">
      <c r="A1404" s="58">
        <v>1399</v>
      </c>
      <c r="B1404" s="286" t="s">
        <v>23</v>
      </c>
      <c r="C1404" s="286" t="s">
        <v>24</v>
      </c>
      <c r="D1404" s="286" t="s">
        <v>25</v>
      </c>
      <c r="E1404" s="286" t="s">
        <v>18594</v>
      </c>
      <c r="F1404" s="58" t="s">
        <v>18890</v>
      </c>
      <c r="G1404" s="123" t="s">
        <v>19956</v>
      </c>
      <c r="H1404" s="123" t="s">
        <v>194</v>
      </c>
      <c r="I1404" s="123" t="s">
        <v>2203</v>
      </c>
      <c r="J1404" s="123" t="s">
        <v>18892</v>
      </c>
      <c r="K1404" s="286" t="s">
        <v>31</v>
      </c>
      <c r="L1404" s="60">
        <v>4</v>
      </c>
      <c r="M1404" s="58">
        <f t="shared" si="59"/>
        <v>520</v>
      </c>
      <c r="N1404" s="23"/>
      <c r="O1404" s="24" t="s">
        <v>32</v>
      </c>
    </row>
    <row r="1405" s="1" customFormat="1" customHeight="1" spans="1:15">
      <c r="A1405" s="58">
        <v>1400</v>
      </c>
      <c r="B1405" s="286" t="s">
        <v>23</v>
      </c>
      <c r="C1405" s="286" t="s">
        <v>24</v>
      </c>
      <c r="D1405" s="286" t="s">
        <v>25</v>
      </c>
      <c r="E1405" s="286" t="s">
        <v>18594</v>
      </c>
      <c r="F1405" s="58" t="s">
        <v>18890</v>
      </c>
      <c r="G1405" s="123" t="s">
        <v>19957</v>
      </c>
      <c r="H1405" s="123" t="s">
        <v>194</v>
      </c>
      <c r="I1405" s="123" t="s">
        <v>2203</v>
      </c>
      <c r="J1405" s="123" t="s">
        <v>18892</v>
      </c>
      <c r="K1405" s="286" t="s">
        <v>31</v>
      </c>
      <c r="L1405" s="60">
        <v>2</v>
      </c>
      <c r="M1405" s="58">
        <f t="shared" si="59"/>
        <v>260</v>
      </c>
      <c r="N1405" s="23"/>
      <c r="O1405" s="24" t="s">
        <v>32</v>
      </c>
    </row>
    <row r="1406" s="1" customFormat="1" customHeight="1" spans="1:15">
      <c r="A1406" s="58">
        <v>1401</v>
      </c>
      <c r="B1406" s="286" t="s">
        <v>23</v>
      </c>
      <c r="C1406" s="286" t="s">
        <v>24</v>
      </c>
      <c r="D1406" s="286" t="s">
        <v>25</v>
      </c>
      <c r="E1406" s="286" t="s">
        <v>18594</v>
      </c>
      <c r="F1406" s="58" t="s">
        <v>18890</v>
      </c>
      <c r="G1406" s="123" t="s">
        <v>19958</v>
      </c>
      <c r="H1406" s="123" t="s">
        <v>194</v>
      </c>
      <c r="I1406" s="123" t="s">
        <v>1683</v>
      </c>
      <c r="J1406" s="123" t="s">
        <v>18892</v>
      </c>
      <c r="K1406" s="286" t="s">
        <v>31</v>
      </c>
      <c r="L1406" s="60">
        <v>3</v>
      </c>
      <c r="M1406" s="58">
        <f t="shared" si="59"/>
        <v>390</v>
      </c>
      <c r="N1406" s="23"/>
      <c r="O1406" s="24" t="s">
        <v>32</v>
      </c>
    </row>
    <row r="1407" s="1" customFormat="1" customHeight="1" spans="1:15">
      <c r="A1407" s="58">
        <v>1402</v>
      </c>
      <c r="B1407" s="286" t="s">
        <v>23</v>
      </c>
      <c r="C1407" s="286" t="s">
        <v>24</v>
      </c>
      <c r="D1407" s="286" t="s">
        <v>25</v>
      </c>
      <c r="E1407" s="286" t="s">
        <v>18594</v>
      </c>
      <c r="F1407" s="58" t="s">
        <v>18890</v>
      </c>
      <c r="G1407" s="123" t="s">
        <v>19959</v>
      </c>
      <c r="H1407" s="123" t="s">
        <v>194</v>
      </c>
      <c r="I1407" s="123" t="s">
        <v>3164</v>
      </c>
      <c r="J1407" s="123" t="s">
        <v>18892</v>
      </c>
      <c r="K1407" s="286" t="s">
        <v>31</v>
      </c>
      <c r="L1407" s="60">
        <v>4</v>
      </c>
      <c r="M1407" s="58">
        <f t="shared" si="59"/>
        <v>520</v>
      </c>
      <c r="N1407" s="23"/>
      <c r="O1407" s="24" t="s">
        <v>32</v>
      </c>
    </row>
    <row r="1408" s="1" customFormat="1" customHeight="1" spans="1:15">
      <c r="A1408" s="58">
        <v>1403</v>
      </c>
      <c r="B1408" s="286" t="s">
        <v>23</v>
      </c>
      <c r="C1408" s="286" t="s">
        <v>24</v>
      </c>
      <c r="D1408" s="286" t="s">
        <v>25</v>
      </c>
      <c r="E1408" s="286" t="s">
        <v>18594</v>
      </c>
      <c r="F1408" s="58" t="s">
        <v>18890</v>
      </c>
      <c r="G1408" s="123" t="s">
        <v>19960</v>
      </c>
      <c r="H1408" s="123" t="s">
        <v>194</v>
      </c>
      <c r="I1408" s="123" t="s">
        <v>2203</v>
      </c>
      <c r="J1408" s="123" t="s">
        <v>18892</v>
      </c>
      <c r="K1408" s="286" t="s">
        <v>31</v>
      </c>
      <c r="L1408" s="60">
        <v>4</v>
      </c>
      <c r="M1408" s="58">
        <f t="shared" si="59"/>
        <v>520</v>
      </c>
      <c r="N1408" s="23"/>
      <c r="O1408" s="24" t="s">
        <v>32</v>
      </c>
    </row>
    <row r="1409" s="1" customFormat="1" customHeight="1" spans="1:15">
      <c r="A1409" s="58">
        <v>1404</v>
      </c>
      <c r="B1409" s="286" t="s">
        <v>23</v>
      </c>
      <c r="C1409" s="286" t="s">
        <v>24</v>
      </c>
      <c r="D1409" s="286" t="s">
        <v>25</v>
      </c>
      <c r="E1409" s="286" t="s">
        <v>18594</v>
      </c>
      <c r="F1409" s="58" t="s">
        <v>18890</v>
      </c>
      <c r="G1409" s="123" t="s">
        <v>19961</v>
      </c>
      <c r="H1409" s="123" t="s">
        <v>194</v>
      </c>
      <c r="I1409" s="123" t="s">
        <v>1683</v>
      </c>
      <c r="J1409" s="123" t="s">
        <v>18892</v>
      </c>
      <c r="K1409" s="286" t="s">
        <v>31</v>
      </c>
      <c r="L1409" s="60">
        <v>3</v>
      </c>
      <c r="M1409" s="58">
        <f t="shared" si="59"/>
        <v>390</v>
      </c>
      <c r="N1409" s="104" t="s">
        <v>9991</v>
      </c>
      <c r="O1409" s="24" t="s">
        <v>32</v>
      </c>
    </row>
    <row r="1410" s="1" customFormat="1" customHeight="1" spans="1:15">
      <c r="A1410" s="58">
        <v>1405</v>
      </c>
      <c r="B1410" s="286" t="s">
        <v>23</v>
      </c>
      <c r="C1410" s="286" t="s">
        <v>24</v>
      </c>
      <c r="D1410" s="286" t="s">
        <v>25</v>
      </c>
      <c r="E1410" s="286" t="s">
        <v>18594</v>
      </c>
      <c r="F1410" s="58" t="s">
        <v>18890</v>
      </c>
      <c r="G1410" s="123" t="s">
        <v>19962</v>
      </c>
      <c r="H1410" s="123" t="s">
        <v>194</v>
      </c>
      <c r="I1410" s="123" t="s">
        <v>1683</v>
      </c>
      <c r="J1410" s="123" t="s">
        <v>18892</v>
      </c>
      <c r="K1410" s="286" t="s">
        <v>31</v>
      </c>
      <c r="L1410" s="60">
        <v>3</v>
      </c>
      <c r="M1410" s="58">
        <f t="shared" si="59"/>
        <v>390</v>
      </c>
      <c r="N1410" s="23"/>
      <c r="O1410" s="24" t="s">
        <v>32</v>
      </c>
    </row>
    <row r="1411" s="1" customFormat="1" customHeight="1" spans="1:15">
      <c r="A1411" s="58">
        <v>1406</v>
      </c>
      <c r="B1411" s="286" t="s">
        <v>23</v>
      </c>
      <c r="C1411" s="286" t="s">
        <v>24</v>
      </c>
      <c r="D1411" s="286" t="s">
        <v>25</v>
      </c>
      <c r="E1411" s="286" t="s">
        <v>18594</v>
      </c>
      <c r="F1411" s="58" t="s">
        <v>18890</v>
      </c>
      <c r="G1411" s="123" t="s">
        <v>19963</v>
      </c>
      <c r="H1411" s="123" t="s">
        <v>194</v>
      </c>
      <c r="I1411" s="123" t="s">
        <v>2203</v>
      </c>
      <c r="J1411" s="123" t="s">
        <v>18892</v>
      </c>
      <c r="K1411" s="286" t="s">
        <v>31</v>
      </c>
      <c r="L1411" s="60">
        <v>4</v>
      </c>
      <c r="M1411" s="58">
        <f t="shared" si="59"/>
        <v>520</v>
      </c>
      <c r="N1411" s="23"/>
      <c r="O1411" s="24" t="s">
        <v>32</v>
      </c>
    </row>
    <row r="1412" s="1" customFormat="1" customHeight="1" spans="1:15">
      <c r="A1412" s="58">
        <v>1407</v>
      </c>
      <c r="B1412" s="286" t="s">
        <v>23</v>
      </c>
      <c r="C1412" s="286" t="s">
        <v>24</v>
      </c>
      <c r="D1412" s="286" t="s">
        <v>25</v>
      </c>
      <c r="E1412" s="286" t="s">
        <v>18594</v>
      </c>
      <c r="F1412" s="58" t="s">
        <v>18890</v>
      </c>
      <c r="G1412" s="123" t="s">
        <v>19964</v>
      </c>
      <c r="H1412" s="123" t="s">
        <v>194</v>
      </c>
      <c r="I1412" s="123" t="s">
        <v>3169</v>
      </c>
      <c r="J1412" s="123" t="s">
        <v>18892</v>
      </c>
      <c r="K1412" s="286" t="s">
        <v>31</v>
      </c>
      <c r="L1412" s="60">
        <v>3</v>
      </c>
      <c r="M1412" s="58">
        <f t="shared" si="59"/>
        <v>390</v>
      </c>
      <c r="N1412" s="23"/>
      <c r="O1412" s="24" t="s">
        <v>32</v>
      </c>
    </row>
    <row r="1413" s="1" customFormat="1" customHeight="1" spans="1:15">
      <c r="A1413" s="58">
        <v>1408</v>
      </c>
      <c r="B1413" s="286" t="s">
        <v>23</v>
      </c>
      <c r="C1413" s="286" t="s">
        <v>24</v>
      </c>
      <c r="D1413" s="286" t="s">
        <v>25</v>
      </c>
      <c r="E1413" s="286" t="s">
        <v>18594</v>
      </c>
      <c r="F1413" s="58" t="s">
        <v>18664</v>
      </c>
      <c r="G1413" s="123" t="s">
        <v>19965</v>
      </c>
      <c r="H1413" s="123" t="s">
        <v>194</v>
      </c>
      <c r="I1413" s="123" t="s">
        <v>2557</v>
      </c>
      <c r="J1413" s="123" t="s">
        <v>18666</v>
      </c>
      <c r="K1413" s="286" t="s">
        <v>31</v>
      </c>
      <c r="L1413" s="60">
        <v>1</v>
      </c>
      <c r="M1413" s="58">
        <f t="shared" si="59"/>
        <v>130</v>
      </c>
      <c r="N1413" s="104"/>
      <c r="O1413" s="24" t="s">
        <v>32</v>
      </c>
    </row>
    <row r="1414" s="1" customFormat="1" customHeight="1" spans="1:15">
      <c r="A1414" s="58">
        <v>1409</v>
      </c>
      <c r="B1414" s="286" t="s">
        <v>23</v>
      </c>
      <c r="C1414" s="286" t="s">
        <v>24</v>
      </c>
      <c r="D1414" s="286" t="s">
        <v>25</v>
      </c>
      <c r="E1414" s="286" t="s">
        <v>18594</v>
      </c>
      <c r="F1414" s="58" t="s">
        <v>18664</v>
      </c>
      <c r="G1414" s="123" t="s">
        <v>19966</v>
      </c>
      <c r="H1414" s="123" t="s">
        <v>194</v>
      </c>
      <c r="I1414" s="123" t="s">
        <v>2605</v>
      </c>
      <c r="J1414" s="123" t="s">
        <v>18666</v>
      </c>
      <c r="K1414" s="286" t="s">
        <v>31</v>
      </c>
      <c r="L1414" s="60">
        <v>2</v>
      </c>
      <c r="M1414" s="58">
        <f t="shared" ref="M1414:M1455" si="60">L1414*130</f>
        <v>260</v>
      </c>
      <c r="N1414" s="23"/>
      <c r="O1414" s="24" t="s">
        <v>32</v>
      </c>
    </row>
    <row r="1415" s="1" customFormat="1" customHeight="1" spans="1:15">
      <c r="A1415" s="58">
        <v>1410</v>
      </c>
      <c r="B1415" s="286" t="s">
        <v>23</v>
      </c>
      <c r="C1415" s="286" t="s">
        <v>24</v>
      </c>
      <c r="D1415" s="286" t="s">
        <v>25</v>
      </c>
      <c r="E1415" s="286" t="s">
        <v>18594</v>
      </c>
      <c r="F1415" s="58" t="s">
        <v>18664</v>
      </c>
      <c r="G1415" s="123" t="s">
        <v>19967</v>
      </c>
      <c r="H1415" s="123" t="s">
        <v>194</v>
      </c>
      <c r="I1415" s="123" t="s">
        <v>2203</v>
      </c>
      <c r="J1415" s="123" t="s">
        <v>18666</v>
      </c>
      <c r="K1415" s="286" t="s">
        <v>31</v>
      </c>
      <c r="L1415" s="60">
        <v>4</v>
      </c>
      <c r="M1415" s="58">
        <f t="shared" si="60"/>
        <v>520</v>
      </c>
      <c r="N1415" s="23"/>
      <c r="O1415" s="24" t="s">
        <v>32</v>
      </c>
    </row>
    <row r="1416" s="1" customFormat="1" customHeight="1" spans="1:15">
      <c r="A1416" s="58">
        <v>1411</v>
      </c>
      <c r="B1416" s="286" t="s">
        <v>23</v>
      </c>
      <c r="C1416" s="286" t="s">
        <v>24</v>
      </c>
      <c r="D1416" s="286" t="s">
        <v>25</v>
      </c>
      <c r="E1416" s="286" t="s">
        <v>18594</v>
      </c>
      <c r="F1416" s="58" t="s">
        <v>18664</v>
      </c>
      <c r="G1416" s="123" t="s">
        <v>19968</v>
      </c>
      <c r="H1416" s="123" t="s">
        <v>194</v>
      </c>
      <c r="I1416" s="123" t="s">
        <v>3169</v>
      </c>
      <c r="J1416" s="123" t="s">
        <v>18666</v>
      </c>
      <c r="K1416" s="286" t="s">
        <v>31</v>
      </c>
      <c r="L1416" s="60">
        <v>5</v>
      </c>
      <c r="M1416" s="58">
        <f t="shared" si="60"/>
        <v>650</v>
      </c>
      <c r="N1416" s="23"/>
      <c r="O1416" s="24" t="s">
        <v>32</v>
      </c>
    </row>
    <row r="1417" s="1" customFormat="1" customHeight="1" spans="1:15">
      <c r="A1417" s="58">
        <v>1412</v>
      </c>
      <c r="B1417" s="286" t="s">
        <v>23</v>
      </c>
      <c r="C1417" s="286" t="s">
        <v>24</v>
      </c>
      <c r="D1417" s="286" t="s">
        <v>25</v>
      </c>
      <c r="E1417" s="286" t="s">
        <v>18594</v>
      </c>
      <c r="F1417" s="58" t="s">
        <v>18664</v>
      </c>
      <c r="G1417" s="123" t="s">
        <v>19969</v>
      </c>
      <c r="H1417" s="123" t="s">
        <v>194</v>
      </c>
      <c r="I1417" s="123" t="s">
        <v>1683</v>
      </c>
      <c r="J1417" s="123" t="s">
        <v>18666</v>
      </c>
      <c r="K1417" s="286" t="s">
        <v>31</v>
      </c>
      <c r="L1417" s="60">
        <v>3</v>
      </c>
      <c r="M1417" s="58">
        <f t="shared" si="60"/>
        <v>390</v>
      </c>
      <c r="N1417" s="23"/>
      <c r="O1417" s="24" t="s">
        <v>32</v>
      </c>
    </row>
    <row r="1418" s="1" customFormat="1" customHeight="1" spans="1:15">
      <c r="A1418" s="58">
        <v>1413</v>
      </c>
      <c r="B1418" s="286" t="s">
        <v>23</v>
      </c>
      <c r="C1418" s="286" t="s">
        <v>24</v>
      </c>
      <c r="D1418" s="286" t="s">
        <v>25</v>
      </c>
      <c r="E1418" s="286" t="s">
        <v>18594</v>
      </c>
      <c r="F1418" s="58" t="s">
        <v>18890</v>
      </c>
      <c r="G1418" s="123" t="s">
        <v>19970</v>
      </c>
      <c r="H1418" s="123" t="s">
        <v>194</v>
      </c>
      <c r="I1418" s="123" t="s">
        <v>2203</v>
      </c>
      <c r="J1418" s="123" t="s">
        <v>18892</v>
      </c>
      <c r="K1418" s="286" t="s">
        <v>31</v>
      </c>
      <c r="L1418" s="60">
        <v>4</v>
      </c>
      <c r="M1418" s="58">
        <f t="shared" si="60"/>
        <v>520</v>
      </c>
      <c r="N1418" s="23"/>
      <c r="O1418" s="24" t="s">
        <v>32</v>
      </c>
    </row>
    <row r="1419" s="1" customFormat="1" customHeight="1" spans="1:15">
      <c r="A1419" s="58">
        <v>1414</v>
      </c>
      <c r="B1419" s="286" t="s">
        <v>23</v>
      </c>
      <c r="C1419" s="286" t="s">
        <v>24</v>
      </c>
      <c r="D1419" s="286" t="s">
        <v>25</v>
      </c>
      <c r="E1419" s="286" t="s">
        <v>18594</v>
      </c>
      <c r="F1419" s="58" t="s">
        <v>18664</v>
      </c>
      <c r="G1419" s="123" t="s">
        <v>19971</v>
      </c>
      <c r="H1419" s="123" t="s">
        <v>220</v>
      </c>
      <c r="I1419" s="123" t="s">
        <v>2203</v>
      </c>
      <c r="J1419" s="123" t="s">
        <v>18666</v>
      </c>
      <c r="K1419" s="286" t="s">
        <v>31</v>
      </c>
      <c r="L1419" s="60">
        <v>4</v>
      </c>
      <c r="M1419" s="58">
        <f t="shared" si="60"/>
        <v>520</v>
      </c>
      <c r="N1419" s="23"/>
      <c r="O1419" s="24" t="s">
        <v>32</v>
      </c>
    </row>
    <row r="1420" s="1" customFormat="1" customHeight="1" spans="1:15">
      <c r="A1420" s="58">
        <v>1415</v>
      </c>
      <c r="B1420" s="286" t="s">
        <v>23</v>
      </c>
      <c r="C1420" s="286" t="s">
        <v>24</v>
      </c>
      <c r="D1420" s="286" t="s">
        <v>25</v>
      </c>
      <c r="E1420" s="286" t="s">
        <v>18594</v>
      </c>
      <c r="F1420" s="58" t="s">
        <v>18664</v>
      </c>
      <c r="G1420" s="123" t="s">
        <v>19972</v>
      </c>
      <c r="H1420" s="123" t="s">
        <v>194</v>
      </c>
      <c r="I1420" s="123" t="s">
        <v>2203</v>
      </c>
      <c r="J1420" s="123" t="s">
        <v>18666</v>
      </c>
      <c r="K1420" s="286" t="s">
        <v>31</v>
      </c>
      <c r="L1420" s="60">
        <v>4</v>
      </c>
      <c r="M1420" s="58">
        <f t="shared" si="60"/>
        <v>520</v>
      </c>
      <c r="N1420" s="23"/>
      <c r="O1420" s="24" t="s">
        <v>32</v>
      </c>
    </row>
    <row r="1421" s="1" customFormat="1" customHeight="1" spans="1:15">
      <c r="A1421" s="58">
        <v>1416</v>
      </c>
      <c r="B1421" s="286" t="s">
        <v>23</v>
      </c>
      <c r="C1421" s="286" t="s">
        <v>24</v>
      </c>
      <c r="D1421" s="286" t="s">
        <v>25</v>
      </c>
      <c r="E1421" s="286" t="s">
        <v>18594</v>
      </c>
      <c r="F1421" s="58" t="s">
        <v>18664</v>
      </c>
      <c r="G1421" s="123" t="s">
        <v>19973</v>
      </c>
      <c r="H1421" s="123" t="s">
        <v>194</v>
      </c>
      <c r="I1421" s="123" t="s">
        <v>2203</v>
      </c>
      <c r="J1421" s="123" t="s">
        <v>18666</v>
      </c>
      <c r="K1421" s="286" t="s">
        <v>31</v>
      </c>
      <c r="L1421" s="60">
        <v>4</v>
      </c>
      <c r="M1421" s="58">
        <f t="shared" si="60"/>
        <v>520</v>
      </c>
      <c r="N1421" s="104"/>
      <c r="O1421" s="24" t="s">
        <v>32</v>
      </c>
    </row>
    <row r="1422" s="1" customFormat="1" customHeight="1" spans="1:15">
      <c r="A1422" s="58">
        <v>1417</v>
      </c>
      <c r="B1422" s="286" t="s">
        <v>23</v>
      </c>
      <c r="C1422" s="286" t="s">
        <v>24</v>
      </c>
      <c r="D1422" s="286" t="s">
        <v>25</v>
      </c>
      <c r="E1422" s="286" t="s">
        <v>18594</v>
      </c>
      <c r="F1422" s="58" t="s">
        <v>18664</v>
      </c>
      <c r="G1422" s="123" t="s">
        <v>19974</v>
      </c>
      <c r="H1422" s="123" t="s">
        <v>194</v>
      </c>
      <c r="I1422" s="123" t="s">
        <v>3169</v>
      </c>
      <c r="J1422" s="123" t="s">
        <v>18666</v>
      </c>
      <c r="K1422" s="286" t="s">
        <v>31</v>
      </c>
      <c r="L1422" s="60">
        <v>5</v>
      </c>
      <c r="M1422" s="58">
        <f t="shared" si="60"/>
        <v>650</v>
      </c>
      <c r="N1422" s="23"/>
      <c r="O1422" s="24" t="s">
        <v>32</v>
      </c>
    </row>
    <row r="1423" s="1" customFormat="1" customHeight="1" spans="1:15">
      <c r="A1423" s="58">
        <v>1418</v>
      </c>
      <c r="B1423" s="286" t="s">
        <v>23</v>
      </c>
      <c r="C1423" s="286" t="s">
        <v>24</v>
      </c>
      <c r="D1423" s="286" t="s">
        <v>25</v>
      </c>
      <c r="E1423" s="286" t="s">
        <v>18594</v>
      </c>
      <c r="F1423" s="58" t="s">
        <v>18664</v>
      </c>
      <c r="G1423" s="123" t="s">
        <v>19975</v>
      </c>
      <c r="H1423" s="123" t="s">
        <v>194</v>
      </c>
      <c r="I1423" s="123" t="s">
        <v>3158</v>
      </c>
      <c r="J1423" s="123" t="s">
        <v>18666</v>
      </c>
      <c r="K1423" s="286" t="s">
        <v>31</v>
      </c>
      <c r="L1423" s="60">
        <v>7</v>
      </c>
      <c r="M1423" s="58">
        <f t="shared" si="60"/>
        <v>910</v>
      </c>
      <c r="N1423" s="23"/>
      <c r="O1423" s="24" t="s">
        <v>32</v>
      </c>
    </row>
    <row r="1424" s="1" customFormat="1" customHeight="1" spans="1:15">
      <c r="A1424" s="58">
        <v>1419</v>
      </c>
      <c r="B1424" s="286" t="s">
        <v>23</v>
      </c>
      <c r="C1424" s="286" t="s">
        <v>24</v>
      </c>
      <c r="D1424" s="286" t="s">
        <v>25</v>
      </c>
      <c r="E1424" s="286" t="s">
        <v>18594</v>
      </c>
      <c r="F1424" s="58" t="s">
        <v>18664</v>
      </c>
      <c r="G1424" s="123" t="s">
        <v>19976</v>
      </c>
      <c r="H1424" s="123" t="s">
        <v>194</v>
      </c>
      <c r="I1424" s="123" t="s">
        <v>3164</v>
      </c>
      <c r="J1424" s="123" t="s">
        <v>18666</v>
      </c>
      <c r="K1424" s="286" t="s">
        <v>31</v>
      </c>
      <c r="L1424" s="60">
        <v>6</v>
      </c>
      <c r="M1424" s="58">
        <f t="shared" si="60"/>
        <v>780</v>
      </c>
      <c r="N1424" s="104"/>
      <c r="O1424" s="24" t="s">
        <v>32</v>
      </c>
    </row>
    <row r="1425" s="1" customFormat="1" customHeight="1" spans="1:15">
      <c r="A1425" s="58">
        <v>1420</v>
      </c>
      <c r="B1425" s="286" t="s">
        <v>23</v>
      </c>
      <c r="C1425" s="286" t="s">
        <v>24</v>
      </c>
      <c r="D1425" s="286" t="s">
        <v>25</v>
      </c>
      <c r="E1425" s="286" t="s">
        <v>18594</v>
      </c>
      <c r="F1425" s="58" t="s">
        <v>18664</v>
      </c>
      <c r="G1425" s="123" t="s">
        <v>19977</v>
      </c>
      <c r="H1425" s="123" t="s">
        <v>194</v>
      </c>
      <c r="I1425" s="123" t="s">
        <v>2203</v>
      </c>
      <c r="J1425" s="123" t="s">
        <v>18666</v>
      </c>
      <c r="K1425" s="286" t="s">
        <v>31</v>
      </c>
      <c r="L1425" s="60">
        <v>4</v>
      </c>
      <c r="M1425" s="58">
        <f t="shared" si="60"/>
        <v>520</v>
      </c>
      <c r="N1425" s="104"/>
      <c r="O1425" s="24" t="s">
        <v>32</v>
      </c>
    </row>
    <row r="1426" s="1" customFormat="1" customHeight="1" spans="1:15">
      <c r="A1426" s="58">
        <v>1421</v>
      </c>
      <c r="B1426" s="286" t="s">
        <v>23</v>
      </c>
      <c r="C1426" s="286" t="s">
        <v>24</v>
      </c>
      <c r="D1426" s="286" t="s">
        <v>25</v>
      </c>
      <c r="E1426" s="286" t="s">
        <v>18594</v>
      </c>
      <c r="F1426" s="58" t="s">
        <v>18890</v>
      </c>
      <c r="G1426" s="123" t="s">
        <v>19978</v>
      </c>
      <c r="H1426" s="123" t="s">
        <v>194</v>
      </c>
      <c r="I1426" s="123" t="s">
        <v>3169</v>
      </c>
      <c r="J1426" s="123" t="s">
        <v>18892</v>
      </c>
      <c r="K1426" s="286" t="s">
        <v>31</v>
      </c>
      <c r="L1426" s="60">
        <v>3</v>
      </c>
      <c r="M1426" s="58">
        <f t="shared" si="60"/>
        <v>390</v>
      </c>
      <c r="N1426" s="23"/>
      <c r="O1426" s="24" t="s">
        <v>32</v>
      </c>
    </row>
    <row r="1427" s="1" customFormat="1" customHeight="1" spans="1:15">
      <c r="A1427" s="58">
        <v>1422</v>
      </c>
      <c r="B1427" s="286" t="s">
        <v>23</v>
      </c>
      <c r="C1427" s="286" t="s">
        <v>24</v>
      </c>
      <c r="D1427" s="286" t="s">
        <v>25</v>
      </c>
      <c r="E1427" s="286" t="s">
        <v>18594</v>
      </c>
      <c r="F1427" s="58" t="s">
        <v>18890</v>
      </c>
      <c r="G1427" s="123" t="s">
        <v>19979</v>
      </c>
      <c r="H1427" s="123" t="s">
        <v>194</v>
      </c>
      <c r="I1427" s="123" t="s">
        <v>1683</v>
      </c>
      <c r="J1427" s="123" t="s">
        <v>18892</v>
      </c>
      <c r="K1427" s="286" t="s">
        <v>31</v>
      </c>
      <c r="L1427" s="60">
        <v>3</v>
      </c>
      <c r="M1427" s="58">
        <f t="shared" si="60"/>
        <v>390</v>
      </c>
      <c r="N1427" s="23"/>
      <c r="O1427" s="24" t="s">
        <v>32</v>
      </c>
    </row>
    <row r="1428" s="1" customFormat="1" customHeight="1" spans="1:15">
      <c r="A1428" s="58">
        <v>1423</v>
      </c>
      <c r="B1428" s="286" t="s">
        <v>23</v>
      </c>
      <c r="C1428" s="286" t="s">
        <v>24</v>
      </c>
      <c r="D1428" s="286" t="s">
        <v>25</v>
      </c>
      <c r="E1428" s="286" t="s">
        <v>18594</v>
      </c>
      <c r="F1428" s="58" t="s">
        <v>18890</v>
      </c>
      <c r="G1428" s="123" t="s">
        <v>13695</v>
      </c>
      <c r="H1428" s="123" t="s">
        <v>194</v>
      </c>
      <c r="I1428" s="123" t="s">
        <v>1683</v>
      </c>
      <c r="J1428" s="123" t="s">
        <v>18892</v>
      </c>
      <c r="K1428" s="286" t="s">
        <v>31</v>
      </c>
      <c r="L1428" s="60">
        <v>3</v>
      </c>
      <c r="M1428" s="58">
        <f t="shared" si="60"/>
        <v>390</v>
      </c>
      <c r="N1428" s="104" t="s">
        <v>9991</v>
      </c>
      <c r="O1428" s="24" t="s">
        <v>32</v>
      </c>
    </row>
    <row r="1429" s="1" customFormat="1" customHeight="1" spans="1:15">
      <c r="A1429" s="58">
        <v>1424</v>
      </c>
      <c r="B1429" s="286" t="s">
        <v>23</v>
      </c>
      <c r="C1429" s="286" t="s">
        <v>24</v>
      </c>
      <c r="D1429" s="286" t="s">
        <v>25</v>
      </c>
      <c r="E1429" s="286" t="s">
        <v>18594</v>
      </c>
      <c r="F1429" s="58" t="s">
        <v>18649</v>
      </c>
      <c r="G1429" s="123" t="s">
        <v>19980</v>
      </c>
      <c r="H1429" s="123" t="s">
        <v>194</v>
      </c>
      <c r="I1429" s="123" t="s">
        <v>2203</v>
      </c>
      <c r="J1429" s="123" t="s">
        <v>18651</v>
      </c>
      <c r="K1429" s="286" t="s">
        <v>31</v>
      </c>
      <c r="L1429" s="60">
        <v>4</v>
      </c>
      <c r="M1429" s="58">
        <f t="shared" si="60"/>
        <v>520</v>
      </c>
      <c r="N1429" s="23"/>
      <c r="O1429" s="24" t="s">
        <v>32</v>
      </c>
    </row>
    <row r="1430" s="1" customFormat="1" customHeight="1" spans="1:15">
      <c r="A1430" s="58">
        <v>1425</v>
      </c>
      <c r="B1430" s="286" t="s">
        <v>23</v>
      </c>
      <c r="C1430" s="286" t="s">
        <v>24</v>
      </c>
      <c r="D1430" s="286" t="s">
        <v>25</v>
      </c>
      <c r="E1430" s="286" t="s">
        <v>18594</v>
      </c>
      <c r="F1430" s="58" t="s">
        <v>18890</v>
      </c>
      <c r="G1430" s="123" t="s">
        <v>19981</v>
      </c>
      <c r="H1430" s="123" t="s">
        <v>194</v>
      </c>
      <c r="I1430" s="123" t="s">
        <v>2203</v>
      </c>
      <c r="J1430" s="123" t="s">
        <v>18892</v>
      </c>
      <c r="K1430" s="286" t="s">
        <v>31</v>
      </c>
      <c r="L1430" s="60">
        <v>4</v>
      </c>
      <c r="M1430" s="58">
        <f t="shared" si="60"/>
        <v>520</v>
      </c>
      <c r="N1430" s="23"/>
      <c r="O1430" s="24" t="s">
        <v>32</v>
      </c>
    </row>
    <row r="1431" s="1" customFormat="1" customHeight="1" spans="1:15">
      <c r="A1431" s="58">
        <v>1426</v>
      </c>
      <c r="B1431" s="286" t="s">
        <v>23</v>
      </c>
      <c r="C1431" s="286" t="s">
        <v>24</v>
      </c>
      <c r="D1431" s="286" t="s">
        <v>25</v>
      </c>
      <c r="E1431" s="286" t="s">
        <v>18594</v>
      </c>
      <c r="F1431" s="58" t="s">
        <v>18890</v>
      </c>
      <c r="G1431" s="123" t="s">
        <v>19982</v>
      </c>
      <c r="H1431" s="123" t="s">
        <v>194</v>
      </c>
      <c r="I1431" s="123" t="s">
        <v>2203</v>
      </c>
      <c r="J1431" s="123" t="s">
        <v>18892</v>
      </c>
      <c r="K1431" s="286" t="s">
        <v>31</v>
      </c>
      <c r="L1431" s="60">
        <v>4</v>
      </c>
      <c r="M1431" s="58">
        <f t="shared" si="60"/>
        <v>520</v>
      </c>
      <c r="N1431" s="23"/>
      <c r="O1431" s="24" t="s">
        <v>32</v>
      </c>
    </row>
    <row r="1432" s="1" customFormat="1" customHeight="1" spans="1:15">
      <c r="A1432" s="58">
        <v>1427</v>
      </c>
      <c r="B1432" s="286" t="s">
        <v>23</v>
      </c>
      <c r="C1432" s="286" t="s">
        <v>24</v>
      </c>
      <c r="D1432" s="286" t="s">
        <v>25</v>
      </c>
      <c r="E1432" s="286" t="s">
        <v>18594</v>
      </c>
      <c r="F1432" s="58" t="s">
        <v>18890</v>
      </c>
      <c r="G1432" s="123" t="s">
        <v>19983</v>
      </c>
      <c r="H1432" s="123" t="s">
        <v>194</v>
      </c>
      <c r="I1432" s="123" t="s">
        <v>2203</v>
      </c>
      <c r="J1432" s="123" t="s">
        <v>18892</v>
      </c>
      <c r="K1432" s="286" t="s">
        <v>31</v>
      </c>
      <c r="L1432" s="60">
        <v>4</v>
      </c>
      <c r="M1432" s="58">
        <f t="shared" si="60"/>
        <v>520</v>
      </c>
      <c r="N1432" s="23"/>
      <c r="O1432" s="24" t="s">
        <v>32</v>
      </c>
    </row>
    <row r="1433" s="1" customFormat="1" customHeight="1" spans="1:15">
      <c r="A1433" s="58">
        <v>1428</v>
      </c>
      <c r="B1433" s="58" t="s">
        <v>23</v>
      </c>
      <c r="C1433" s="58" t="s">
        <v>24</v>
      </c>
      <c r="D1433" s="58" t="s">
        <v>25</v>
      </c>
      <c r="E1433" s="58" t="s">
        <v>18594</v>
      </c>
      <c r="F1433" s="58" t="s">
        <v>18890</v>
      </c>
      <c r="G1433" s="93" t="s">
        <v>19984</v>
      </c>
      <c r="H1433" s="58" t="s">
        <v>194</v>
      </c>
      <c r="I1433" s="58" t="s">
        <v>1683</v>
      </c>
      <c r="J1433" s="93" t="s">
        <v>18892</v>
      </c>
      <c r="K1433" s="58" t="s">
        <v>31</v>
      </c>
      <c r="L1433" s="102">
        <v>3</v>
      </c>
      <c r="M1433" s="58">
        <f t="shared" si="60"/>
        <v>390</v>
      </c>
      <c r="N1433" s="23"/>
      <c r="O1433" s="24" t="s">
        <v>32</v>
      </c>
    </row>
    <row r="1434" s="1" customFormat="1" customHeight="1" spans="1:15">
      <c r="A1434" s="58">
        <v>1429</v>
      </c>
      <c r="B1434" s="58" t="s">
        <v>23</v>
      </c>
      <c r="C1434" s="58" t="s">
        <v>24</v>
      </c>
      <c r="D1434" s="58" t="s">
        <v>25</v>
      </c>
      <c r="E1434" s="58" t="s">
        <v>18594</v>
      </c>
      <c r="F1434" s="58" t="s">
        <v>18664</v>
      </c>
      <c r="G1434" s="93" t="s">
        <v>19985</v>
      </c>
      <c r="H1434" s="58" t="s">
        <v>194</v>
      </c>
      <c r="I1434" s="58" t="s">
        <v>2203</v>
      </c>
      <c r="J1434" s="93" t="s">
        <v>18666</v>
      </c>
      <c r="K1434" s="58" t="s">
        <v>31</v>
      </c>
      <c r="L1434" s="102">
        <v>4</v>
      </c>
      <c r="M1434" s="58">
        <f t="shared" si="60"/>
        <v>520</v>
      </c>
      <c r="N1434" s="23"/>
      <c r="O1434" s="24" t="s">
        <v>32</v>
      </c>
    </row>
    <row r="1435" s="1" customFormat="1" customHeight="1" spans="1:15">
      <c r="A1435" s="58">
        <v>1430</v>
      </c>
      <c r="B1435" s="58" t="s">
        <v>23</v>
      </c>
      <c r="C1435" s="58" t="s">
        <v>24</v>
      </c>
      <c r="D1435" s="58" t="s">
        <v>25</v>
      </c>
      <c r="E1435" s="58" t="s">
        <v>18594</v>
      </c>
      <c r="F1435" s="58" t="s">
        <v>18664</v>
      </c>
      <c r="G1435" s="93" t="s">
        <v>19986</v>
      </c>
      <c r="H1435" s="58" t="s">
        <v>194</v>
      </c>
      <c r="I1435" s="58" t="s">
        <v>2203</v>
      </c>
      <c r="J1435" s="93" t="s">
        <v>18666</v>
      </c>
      <c r="K1435" s="58" t="s">
        <v>31</v>
      </c>
      <c r="L1435" s="102">
        <v>4</v>
      </c>
      <c r="M1435" s="58">
        <f t="shared" si="60"/>
        <v>520</v>
      </c>
      <c r="N1435" s="23"/>
      <c r="O1435" s="24" t="s">
        <v>32</v>
      </c>
    </row>
    <row r="1436" s="1" customFormat="1" customHeight="1" spans="1:15">
      <c r="A1436" s="58">
        <v>1431</v>
      </c>
      <c r="B1436" s="58" t="s">
        <v>23</v>
      </c>
      <c r="C1436" s="58" t="s">
        <v>24</v>
      </c>
      <c r="D1436" s="58" t="s">
        <v>25</v>
      </c>
      <c r="E1436" s="58" t="s">
        <v>18594</v>
      </c>
      <c r="F1436" s="58" t="s">
        <v>18664</v>
      </c>
      <c r="G1436" s="93" t="s">
        <v>19987</v>
      </c>
      <c r="H1436" s="58" t="s">
        <v>194</v>
      </c>
      <c r="I1436" s="58" t="s">
        <v>3169</v>
      </c>
      <c r="J1436" s="93" t="s">
        <v>18666</v>
      </c>
      <c r="K1436" s="58" t="s">
        <v>14748</v>
      </c>
      <c r="L1436" s="102">
        <v>5</v>
      </c>
      <c r="M1436" s="58">
        <f t="shared" si="60"/>
        <v>650</v>
      </c>
      <c r="N1436" s="23"/>
      <c r="O1436" s="24" t="s">
        <v>32</v>
      </c>
    </row>
    <row r="1437" s="1" customFormat="1" customHeight="1" spans="1:15">
      <c r="A1437" s="58">
        <v>1432</v>
      </c>
      <c r="B1437" s="58" t="s">
        <v>23</v>
      </c>
      <c r="C1437" s="58" t="s">
        <v>24</v>
      </c>
      <c r="D1437" s="58" t="s">
        <v>25</v>
      </c>
      <c r="E1437" s="58" t="s">
        <v>18594</v>
      </c>
      <c r="F1437" s="58" t="s">
        <v>18664</v>
      </c>
      <c r="G1437" s="93" t="s">
        <v>19988</v>
      </c>
      <c r="H1437" s="58" t="s">
        <v>194</v>
      </c>
      <c r="I1437" s="58" t="s">
        <v>2605</v>
      </c>
      <c r="J1437" s="93" t="s">
        <v>18666</v>
      </c>
      <c r="K1437" s="58" t="s">
        <v>31</v>
      </c>
      <c r="L1437" s="102">
        <v>2</v>
      </c>
      <c r="M1437" s="58">
        <f t="shared" si="60"/>
        <v>260</v>
      </c>
      <c r="N1437" s="23"/>
      <c r="O1437" s="24" t="s">
        <v>32</v>
      </c>
    </row>
    <row r="1438" s="1" customFormat="1" customHeight="1" spans="1:15">
      <c r="A1438" s="58">
        <v>1433</v>
      </c>
      <c r="B1438" s="58" t="s">
        <v>23</v>
      </c>
      <c r="C1438" s="58" t="s">
        <v>24</v>
      </c>
      <c r="D1438" s="58" t="s">
        <v>25</v>
      </c>
      <c r="E1438" s="58" t="s">
        <v>18594</v>
      </c>
      <c r="F1438" s="58" t="s">
        <v>18664</v>
      </c>
      <c r="G1438" s="93" t="s">
        <v>19989</v>
      </c>
      <c r="H1438" s="58" t="s">
        <v>194</v>
      </c>
      <c r="I1438" s="58" t="s">
        <v>3158</v>
      </c>
      <c r="J1438" s="93" t="s">
        <v>18666</v>
      </c>
      <c r="K1438" s="58" t="s">
        <v>31</v>
      </c>
      <c r="L1438" s="102">
        <v>7</v>
      </c>
      <c r="M1438" s="58">
        <f t="shared" si="60"/>
        <v>910</v>
      </c>
      <c r="N1438" s="23"/>
      <c r="O1438" s="24" t="s">
        <v>32</v>
      </c>
    </row>
    <row r="1439" s="1" customFormat="1" customHeight="1" spans="1:15">
      <c r="A1439" s="58">
        <v>1434</v>
      </c>
      <c r="B1439" s="58" t="s">
        <v>23</v>
      </c>
      <c r="C1439" s="58" t="s">
        <v>24</v>
      </c>
      <c r="D1439" s="58" t="s">
        <v>25</v>
      </c>
      <c r="E1439" s="58" t="s">
        <v>18594</v>
      </c>
      <c r="F1439" s="58" t="s">
        <v>18664</v>
      </c>
      <c r="G1439" s="93" t="s">
        <v>19990</v>
      </c>
      <c r="H1439" s="58" t="s">
        <v>194</v>
      </c>
      <c r="I1439" s="58" t="s">
        <v>2203</v>
      </c>
      <c r="J1439" s="93" t="s">
        <v>18666</v>
      </c>
      <c r="K1439" s="58" t="s">
        <v>31</v>
      </c>
      <c r="L1439" s="102">
        <v>4</v>
      </c>
      <c r="M1439" s="58">
        <f t="shared" si="60"/>
        <v>520</v>
      </c>
      <c r="N1439" s="23"/>
      <c r="O1439" s="24" t="s">
        <v>32</v>
      </c>
    </row>
    <row r="1440" s="1" customFormat="1" customHeight="1" spans="1:15">
      <c r="A1440" s="58">
        <v>1435</v>
      </c>
      <c r="B1440" s="58" t="s">
        <v>23</v>
      </c>
      <c r="C1440" s="58" t="s">
        <v>24</v>
      </c>
      <c r="D1440" s="58" t="s">
        <v>25</v>
      </c>
      <c r="E1440" s="58" t="s">
        <v>18594</v>
      </c>
      <c r="F1440" s="58" t="s">
        <v>18664</v>
      </c>
      <c r="G1440" s="93" t="s">
        <v>19991</v>
      </c>
      <c r="H1440" s="58" t="s">
        <v>194</v>
      </c>
      <c r="I1440" s="58" t="s">
        <v>2203</v>
      </c>
      <c r="J1440" s="93" t="s">
        <v>18666</v>
      </c>
      <c r="K1440" s="58" t="s">
        <v>31</v>
      </c>
      <c r="L1440" s="102">
        <v>4</v>
      </c>
      <c r="M1440" s="58">
        <f t="shared" si="60"/>
        <v>520</v>
      </c>
      <c r="N1440" s="23"/>
      <c r="O1440" s="24" t="s">
        <v>32</v>
      </c>
    </row>
    <row r="1441" s="1" customFormat="1" customHeight="1" spans="1:15">
      <c r="A1441" s="58">
        <v>1436</v>
      </c>
      <c r="B1441" s="58" t="s">
        <v>23</v>
      </c>
      <c r="C1441" s="58" t="s">
        <v>24</v>
      </c>
      <c r="D1441" s="58" t="s">
        <v>25</v>
      </c>
      <c r="E1441" s="58" t="s">
        <v>18594</v>
      </c>
      <c r="F1441" s="58" t="s">
        <v>18664</v>
      </c>
      <c r="G1441" s="93" t="s">
        <v>19992</v>
      </c>
      <c r="H1441" s="58" t="s">
        <v>194</v>
      </c>
      <c r="I1441" s="58" t="s">
        <v>2605</v>
      </c>
      <c r="J1441" s="93" t="s">
        <v>18666</v>
      </c>
      <c r="K1441" s="58" t="s">
        <v>31</v>
      </c>
      <c r="L1441" s="102">
        <v>2</v>
      </c>
      <c r="M1441" s="58">
        <f t="shared" si="60"/>
        <v>260</v>
      </c>
      <c r="N1441" s="23"/>
      <c r="O1441" s="24" t="s">
        <v>32</v>
      </c>
    </row>
    <row r="1442" s="1" customFormat="1" customHeight="1" spans="1:15">
      <c r="A1442" s="58">
        <v>1437</v>
      </c>
      <c r="B1442" s="58" t="s">
        <v>23</v>
      </c>
      <c r="C1442" s="58" t="s">
        <v>24</v>
      </c>
      <c r="D1442" s="58" t="s">
        <v>25</v>
      </c>
      <c r="E1442" s="58" t="s">
        <v>18594</v>
      </c>
      <c r="F1442" s="58" t="s">
        <v>18664</v>
      </c>
      <c r="G1442" s="93" t="s">
        <v>19993</v>
      </c>
      <c r="H1442" s="58" t="s">
        <v>194</v>
      </c>
      <c r="I1442" s="58" t="s">
        <v>1683</v>
      </c>
      <c r="J1442" s="93" t="s">
        <v>18666</v>
      </c>
      <c r="K1442" s="58" t="s">
        <v>31</v>
      </c>
      <c r="L1442" s="102">
        <v>3</v>
      </c>
      <c r="M1442" s="58">
        <f t="shared" si="60"/>
        <v>390</v>
      </c>
      <c r="N1442" s="23"/>
      <c r="O1442" s="24" t="s">
        <v>32</v>
      </c>
    </row>
    <row r="1443" s="1" customFormat="1" customHeight="1" spans="1:15">
      <c r="A1443" s="58">
        <v>1438</v>
      </c>
      <c r="B1443" s="58" t="s">
        <v>23</v>
      </c>
      <c r="C1443" s="58" t="s">
        <v>24</v>
      </c>
      <c r="D1443" s="58" t="s">
        <v>25</v>
      </c>
      <c r="E1443" s="58" t="s">
        <v>18594</v>
      </c>
      <c r="F1443" s="58" t="s">
        <v>18664</v>
      </c>
      <c r="G1443" s="93" t="s">
        <v>1090</v>
      </c>
      <c r="H1443" s="58" t="s">
        <v>194</v>
      </c>
      <c r="I1443" s="58" t="s">
        <v>3169</v>
      </c>
      <c r="J1443" s="93" t="s">
        <v>18666</v>
      </c>
      <c r="K1443" s="58" t="s">
        <v>31</v>
      </c>
      <c r="L1443" s="102">
        <v>5</v>
      </c>
      <c r="M1443" s="58">
        <f t="shared" si="60"/>
        <v>650</v>
      </c>
      <c r="N1443" s="23"/>
      <c r="O1443" s="24" t="s">
        <v>32</v>
      </c>
    </row>
    <row r="1444" s="1" customFormat="1" customHeight="1" spans="1:15">
      <c r="A1444" s="58">
        <v>1439</v>
      </c>
      <c r="B1444" s="58" t="s">
        <v>23</v>
      </c>
      <c r="C1444" s="58" t="s">
        <v>24</v>
      </c>
      <c r="D1444" s="58" t="s">
        <v>25</v>
      </c>
      <c r="E1444" s="58" t="s">
        <v>18594</v>
      </c>
      <c r="F1444" s="58" t="s">
        <v>18664</v>
      </c>
      <c r="G1444" s="93" t="s">
        <v>19994</v>
      </c>
      <c r="H1444" s="58" t="s">
        <v>194</v>
      </c>
      <c r="I1444" s="58" t="s">
        <v>3169</v>
      </c>
      <c r="J1444" s="93" t="s">
        <v>18666</v>
      </c>
      <c r="K1444" s="58" t="s">
        <v>31</v>
      </c>
      <c r="L1444" s="102">
        <v>5</v>
      </c>
      <c r="M1444" s="58">
        <f t="shared" si="60"/>
        <v>650</v>
      </c>
      <c r="N1444" s="104"/>
      <c r="O1444" s="24" t="s">
        <v>32</v>
      </c>
    </row>
    <row r="1445" s="1" customFormat="1" customHeight="1" spans="1:15">
      <c r="A1445" s="58">
        <v>1440</v>
      </c>
      <c r="B1445" s="58" t="s">
        <v>23</v>
      </c>
      <c r="C1445" s="58" t="s">
        <v>24</v>
      </c>
      <c r="D1445" s="58" t="s">
        <v>25</v>
      </c>
      <c r="E1445" s="58" t="s">
        <v>18594</v>
      </c>
      <c r="F1445" s="58" t="s">
        <v>18664</v>
      </c>
      <c r="G1445" s="93" t="s">
        <v>19995</v>
      </c>
      <c r="H1445" s="58" t="s">
        <v>194</v>
      </c>
      <c r="I1445" s="58" t="s">
        <v>1683</v>
      </c>
      <c r="J1445" s="93" t="s">
        <v>18666</v>
      </c>
      <c r="K1445" s="58" t="s">
        <v>31</v>
      </c>
      <c r="L1445" s="102">
        <v>3</v>
      </c>
      <c r="M1445" s="58">
        <f t="shared" si="60"/>
        <v>390</v>
      </c>
      <c r="N1445" s="23"/>
      <c r="O1445" s="24" t="s">
        <v>32</v>
      </c>
    </row>
    <row r="1446" s="1" customFormat="1" customHeight="1" spans="1:15">
      <c r="A1446" s="58">
        <v>1441</v>
      </c>
      <c r="B1446" s="58" t="s">
        <v>23</v>
      </c>
      <c r="C1446" s="58" t="s">
        <v>24</v>
      </c>
      <c r="D1446" s="58" t="s">
        <v>25</v>
      </c>
      <c r="E1446" s="58" t="s">
        <v>18594</v>
      </c>
      <c r="F1446" s="58" t="s">
        <v>18664</v>
      </c>
      <c r="G1446" s="93" t="s">
        <v>19996</v>
      </c>
      <c r="H1446" s="58" t="s">
        <v>194</v>
      </c>
      <c r="I1446" s="58" t="s">
        <v>3169</v>
      </c>
      <c r="J1446" s="93" t="s">
        <v>18666</v>
      </c>
      <c r="K1446" s="58" t="s">
        <v>31</v>
      </c>
      <c r="L1446" s="102">
        <v>5</v>
      </c>
      <c r="M1446" s="58">
        <f t="shared" si="60"/>
        <v>650</v>
      </c>
      <c r="N1446" s="104"/>
      <c r="O1446" s="24" t="s">
        <v>32</v>
      </c>
    </row>
    <row r="1447" s="1" customFormat="1" customHeight="1" spans="1:15">
      <c r="A1447" s="58">
        <v>1442</v>
      </c>
      <c r="B1447" s="58" t="s">
        <v>23</v>
      </c>
      <c r="C1447" s="58" t="s">
        <v>24</v>
      </c>
      <c r="D1447" s="58" t="s">
        <v>25</v>
      </c>
      <c r="E1447" s="58" t="s">
        <v>18594</v>
      </c>
      <c r="F1447" s="58" t="s">
        <v>18664</v>
      </c>
      <c r="G1447" s="93" t="s">
        <v>19997</v>
      </c>
      <c r="H1447" s="58" t="s">
        <v>194</v>
      </c>
      <c r="I1447" s="58" t="s">
        <v>3164</v>
      </c>
      <c r="J1447" s="93" t="s">
        <v>18666</v>
      </c>
      <c r="K1447" s="58" t="s">
        <v>31</v>
      </c>
      <c r="L1447" s="102">
        <v>6</v>
      </c>
      <c r="M1447" s="58">
        <f t="shared" si="60"/>
        <v>780</v>
      </c>
      <c r="N1447" s="104"/>
      <c r="O1447" s="24" t="s">
        <v>32</v>
      </c>
    </row>
    <row r="1448" s="1" customFormat="1" customHeight="1" spans="1:15">
      <c r="A1448" s="58">
        <v>1443</v>
      </c>
      <c r="B1448" s="58" t="s">
        <v>23</v>
      </c>
      <c r="C1448" s="58" t="s">
        <v>24</v>
      </c>
      <c r="D1448" s="58" t="s">
        <v>25</v>
      </c>
      <c r="E1448" s="58" t="s">
        <v>18594</v>
      </c>
      <c r="F1448" s="58" t="s">
        <v>18664</v>
      </c>
      <c r="G1448" s="93" t="s">
        <v>19998</v>
      </c>
      <c r="H1448" s="58" t="s">
        <v>194</v>
      </c>
      <c r="I1448" s="58" t="s">
        <v>3164</v>
      </c>
      <c r="J1448" s="93" t="s">
        <v>18666</v>
      </c>
      <c r="K1448" s="58" t="s">
        <v>31</v>
      </c>
      <c r="L1448" s="102">
        <v>6</v>
      </c>
      <c r="M1448" s="58">
        <f t="shared" si="60"/>
        <v>780</v>
      </c>
      <c r="N1448" s="23"/>
      <c r="O1448" s="24" t="s">
        <v>32</v>
      </c>
    </row>
    <row r="1449" s="1" customFormat="1" customHeight="1" spans="1:15">
      <c r="A1449" s="58">
        <v>1444</v>
      </c>
      <c r="B1449" s="58" t="s">
        <v>23</v>
      </c>
      <c r="C1449" s="58" t="s">
        <v>24</v>
      </c>
      <c r="D1449" s="58" t="s">
        <v>25</v>
      </c>
      <c r="E1449" s="58" t="s">
        <v>18594</v>
      </c>
      <c r="F1449" s="58" t="s">
        <v>18664</v>
      </c>
      <c r="G1449" s="93" t="s">
        <v>19999</v>
      </c>
      <c r="H1449" s="58" t="s">
        <v>194</v>
      </c>
      <c r="I1449" s="58" t="s">
        <v>2203</v>
      </c>
      <c r="J1449" s="93" t="s">
        <v>18666</v>
      </c>
      <c r="K1449" s="58" t="s">
        <v>31</v>
      </c>
      <c r="L1449" s="102">
        <v>4</v>
      </c>
      <c r="M1449" s="58">
        <f t="shared" si="60"/>
        <v>520</v>
      </c>
      <c r="N1449" s="23"/>
      <c r="O1449" s="24" t="s">
        <v>32</v>
      </c>
    </row>
    <row r="1450" s="1" customFormat="1" customHeight="1" spans="1:15">
      <c r="A1450" s="58">
        <v>1445</v>
      </c>
      <c r="B1450" s="58" t="s">
        <v>23</v>
      </c>
      <c r="C1450" s="58" t="s">
        <v>24</v>
      </c>
      <c r="D1450" s="58" t="s">
        <v>25</v>
      </c>
      <c r="E1450" s="58" t="s">
        <v>18594</v>
      </c>
      <c r="F1450" s="58" t="s">
        <v>18664</v>
      </c>
      <c r="G1450" s="93" t="s">
        <v>20000</v>
      </c>
      <c r="H1450" s="58" t="s">
        <v>194</v>
      </c>
      <c r="I1450" s="58" t="s">
        <v>2203</v>
      </c>
      <c r="J1450" s="93" t="s">
        <v>18666</v>
      </c>
      <c r="K1450" s="58" t="s">
        <v>31</v>
      </c>
      <c r="L1450" s="102">
        <v>4</v>
      </c>
      <c r="M1450" s="58">
        <f t="shared" si="60"/>
        <v>520</v>
      </c>
      <c r="N1450" s="23"/>
      <c r="O1450" s="24" t="s">
        <v>32</v>
      </c>
    </row>
    <row r="1451" s="1" customFormat="1" customHeight="1" spans="1:15">
      <c r="A1451" s="58">
        <v>1446</v>
      </c>
      <c r="B1451" s="58" t="s">
        <v>23</v>
      </c>
      <c r="C1451" s="58" t="s">
        <v>24</v>
      </c>
      <c r="D1451" s="58" t="s">
        <v>25</v>
      </c>
      <c r="E1451" s="58" t="s">
        <v>18594</v>
      </c>
      <c r="F1451" s="58" t="s">
        <v>18649</v>
      </c>
      <c r="G1451" s="93" t="s">
        <v>20001</v>
      </c>
      <c r="H1451" s="58" t="s">
        <v>18599</v>
      </c>
      <c r="I1451" s="58" t="s">
        <v>1683</v>
      </c>
      <c r="J1451" s="93" t="s">
        <v>18651</v>
      </c>
      <c r="K1451" s="58" t="s">
        <v>31</v>
      </c>
      <c r="L1451" s="102">
        <v>3</v>
      </c>
      <c r="M1451" s="58">
        <f t="shared" si="60"/>
        <v>390</v>
      </c>
      <c r="N1451" s="23"/>
      <c r="O1451" s="24" t="s">
        <v>32</v>
      </c>
    </row>
    <row r="1452" s="1" customFormat="1" customHeight="1" spans="1:15">
      <c r="A1452" s="58">
        <v>1447</v>
      </c>
      <c r="B1452" s="58" t="s">
        <v>23</v>
      </c>
      <c r="C1452" s="58" t="s">
        <v>24</v>
      </c>
      <c r="D1452" s="58" t="s">
        <v>25</v>
      </c>
      <c r="E1452" s="58" t="s">
        <v>18594</v>
      </c>
      <c r="F1452" s="58" t="s">
        <v>18890</v>
      </c>
      <c r="G1452" s="93" t="s">
        <v>20002</v>
      </c>
      <c r="H1452" s="58" t="s">
        <v>194</v>
      </c>
      <c r="I1452" s="58" t="s">
        <v>1683</v>
      </c>
      <c r="J1452" s="93" t="s">
        <v>18892</v>
      </c>
      <c r="K1452" s="58" t="s">
        <v>31</v>
      </c>
      <c r="L1452" s="102">
        <v>2</v>
      </c>
      <c r="M1452" s="58">
        <f t="shared" si="60"/>
        <v>260</v>
      </c>
      <c r="N1452" s="23"/>
      <c r="O1452" s="24" t="s">
        <v>32</v>
      </c>
    </row>
    <row r="1453" s="1" customFormat="1" customHeight="1" spans="1:15">
      <c r="A1453" s="58">
        <v>1448</v>
      </c>
      <c r="B1453" s="58" t="s">
        <v>23</v>
      </c>
      <c r="C1453" s="58" t="s">
        <v>24</v>
      </c>
      <c r="D1453" s="58" t="s">
        <v>25</v>
      </c>
      <c r="E1453" s="58" t="s">
        <v>18594</v>
      </c>
      <c r="F1453" s="58" t="s">
        <v>18643</v>
      </c>
      <c r="G1453" s="58" t="s">
        <v>20003</v>
      </c>
      <c r="H1453" s="58" t="s">
        <v>194</v>
      </c>
      <c r="I1453" s="58" t="s">
        <v>3164</v>
      </c>
      <c r="J1453" s="93" t="s">
        <v>18645</v>
      </c>
      <c r="K1453" s="58" t="s">
        <v>31</v>
      </c>
      <c r="L1453" s="102">
        <v>4</v>
      </c>
      <c r="M1453" s="58">
        <f t="shared" si="60"/>
        <v>520</v>
      </c>
      <c r="N1453" s="23"/>
      <c r="O1453" s="24" t="s">
        <v>32</v>
      </c>
    </row>
    <row r="1454" s="1" customFormat="1" customHeight="1" spans="1:15">
      <c r="A1454" s="58">
        <v>1449</v>
      </c>
      <c r="B1454" s="58" t="s">
        <v>23</v>
      </c>
      <c r="C1454" s="58" t="s">
        <v>24</v>
      </c>
      <c r="D1454" s="58" t="s">
        <v>25</v>
      </c>
      <c r="E1454" s="58" t="s">
        <v>18594</v>
      </c>
      <c r="F1454" s="58" t="s">
        <v>18890</v>
      </c>
      <c r="G1454" s="58" t="s">
        <v>20004</v>
      </c>
      <c r="H1454" s="58" t="s">
        <v>194</v>
      </c>
      <c r="I1454" s="58" t="s">
        <v>2605</v>
      </c>
      <c r="J1454" s="93" t="s">
        <v>18892</v>
      </c>
      <c r="K1454" s="58" t="s">
        <v>31</v>
      </c>
      <c r="L1454" s="102">
        <v>2</v>
      </c>
      <c r="M1454" s="58">
        <f t="shared" si="60"/>
        <v>260</v>
      </c>
      <c r="N1454" s="23"/>
      <c r="O1454" s="24" t="s">
        <v>32</v>
      </c>
    </row>
    <row r="1455" s="1" customFormat="1" customHeight="1" spans="1:15">
      <c r="A1455" s="58">
        <v>1450</v>
      </c>
      <c r="B1455" s="58" t="s">
        <v>23</v>
      </c>
      <c r="C1455" s="58" t="s">
        <v>24</v>
      </c>
      <c r="D1455" s="58" t="s">
        <v>25</v>
      </c>
      <c r="E1455" s="58" t="s">
        <v>18594</v>
      </c>
      <c r="F1455" s="58" t="s">
        <v>18890</v>
      </c>
      <c r="G1455" s="58" t="s">
        <v>18747</v>
      </c>
      <c r="H1455" s="58" t="s">
        <v>194</v>
      </c>
      <c r="I1455" s="58" t="s">
        <v>2203</v>
      </c>
      <c r="J1455" s="93" t="s">
        <v>18892</v>
      </c>
      <c r="K1455" s="58" t="s">
        <v>31</v>
      </c>
      <c r="L1455" s="102">
        <v>4</v>
      </c>
      <c r="M1455" s="58">
        <f t="shared" si="60"/>
        <v>520</v>
      </c>
      <c r="N1455" s="23"/>
      <c r="O1455" s="24" t="s">
        <v>32</v>
      </c>
    </row>
    <row r="1456" s="1" customFormat="1" customHeight="1" spans="1:16">
      <c r="A1456" s="58">
        <v>1451</v>
      </c>
      <c r="B1456" s="58" t="s">
        <v>23</v>
      </c>
      <c r="C1456" s="58" t="s">
        <v>24</v>
      </c>
      <c r="D1456" s="58" t="s">
        <v>25</v>
      </c>
      <c r="E1456" s="58" t="s">
        <v>18594</v>
      </c>
      <c r="F1456" s="58" t="s">
        <v>18890</v>
      </c>
      <c r="G1456" s="58" t="s">
        <v>20005</v>
      </c>
      <c r="H1456" s="58" t="s">
        <v>194</v>
      </c>
      <c r="I1456" s="58" t="s">
        <v>2557</v>
      </c>
      <c r="J1456" s="93" t="s">
        <v>18892</v>
      </c>
      <c r="K1456" s="58" t="s">
        <v>31</v>
      </c>
      <c r="L1456" s="102">
        <v>1</v>
      </c>
      <c r="M1456" s="58">
        <f>L1456*468</f>
        <v>468</v>
      </c>
      <c r="N1456" s="23"/>
      <c r="O1456" s="24" t="s">
        <v>32</v>
      </c>
      <c r="P1456" s="109" t="s">
        <v>18866</v>
      </c>
    </row>
    <row r="1457" s="1" customFormat="1" customHeight="1" spans="1:15">
      <c r="A1457" s="58">
        <v>1452</v>
      </c>
      <c r="B1457" s="58" t="s">
        <v>23</v>
      </c>
      <c r="C1457" s="58" t="s">
        <v>24</v>
      </c>
      <c r="D1457" s="58" t="s">
        <v>25</v>
      </c>
      <c r="E1457" s="58" t="s">
        <v>18594</v>
      </c>
      <c r="F1457" s="58" t="s">
        <v>18649</v>
      </c>
      <c r="G1457" s="58" t="s">
        <v>12879</v>
      </c>
      <c r="H1457" s="58" t="s">
        <v>18599</v>
      </c>
      <c r="I1457" s="58" t="s">
        <v>1683</v>
      </c>
      <c r="J1457" s="93" t="s">
        <v>18651</v>
      </c>
      <c r="K1457" s="58" t="s">
        <v>31</v>
      </c>
      <c r="L1457" s="102">
        <v>3</v>
      </c>
      <c r="M1457" s="58">
        <f t="shared" ref="M1457:M1470" si="61">L1457*130</f>
        <v>390</v>
      </c>
      <c r="N1457" s="23"/>
      <c r="O1457" s="24" t="s">
        <v>32</v>
      </c>
    </row>
    <row r="1458" s="1" customFormat="1" customHeight="1" spans="1:15">
      <c r="A1458" s="58">
        <v>1453</v>
      </c>
      <c r="B1458" s="58" t="s">
        <v>23</v>
      </c>
      <c r="C1458" s="58" t="s">
        <v>24</v>
      </c>
      <c r="D1458" s="58" t="s">
        <v>25</v>
      </c>
      <c r="E1458" s="58" t="s">
        <v>18594</v>
      </c>
      <c r="F1458" s="58" t="s">
        <v>18890</v>
      </c>
      <c r="G1458" s="58" t="s">
        <v>20006</v>
      </c>
      <c r="H1458" s="58" t="s">
        <v>18599</v>
      </c>
      <c r="I1458" s="58" t="s">
        <v>2203</v>
      </c>
      <c r="J1458" s="93" t="s">
        <v>18892</v>
      </c>
      <c r="K1458" s="58" t="s">
        <v>31</v>
      </c>
      <c r="L1458" s="102">
        <v>4</v>
      </c>
      <c r="M1458" s="58">
        <f t="shared" si="61"/>
        <v>520</v>
      </c>
      <c r="N1458" s="23"/>
      <c r="O1458" s="24" t="s">
        <v>32</v>
      </c>
    </row>
    <row r="1459" s="1" customFormat="1" customHeight="1" spans="1:15">
      <c r="A1459" s="58">
        <v>1454</v>
      </c>
      <c r="B1459" s="58" t="s">
        <v>23</v>
      </c>
      <c r="C1459" s="58" t="s">
        <v>24</v>
      </c>
      <c r="D1459" s="58" t="s">
        <v>25</v>
      </c>
      <c r="E1459" s="58" t="s">
        <v>18594</v>
      </c>
      <c r="F1459" s="58" t="s">
        <v>18890</v>
      </c>
      <c r="G1459" s="58" t="s">
        <v>20007</v>
      </c>
      <c r="H1459" s="58" t="s">
        <v>194</v>
      </c>
      <c r="I1459" s="58" t="s">
        <v>3169</v>
      </c>
      <c r="J1459" s="93" t="s">
        <v>18892</v>
      </c>
      <c r="K1459" s="58" t="s">
        <v>31</v>
      </c>
      <c r="L1459" s="102">
        <v>4</v>
      </c>
      <c r="M1459" s="58">
        <f t="shared" si="61"/>
        <v>520</v>
      </c>
      <c r="N1459" s="23"/>
      <c r="O1459" s="24" t="s">
        <v>32</v>
      </c>
    </row>
    <row r="1460" s="1" customFormat="1" customHeight="1" spans="1:15">
      <c r="A1460" s="58">
        <v>1455</v>
      </c>
      <c r="B1460" s="58" t="s">
        <v>23</v>
      </c>
      <c r="C1460" s="58" t="s">
        <v>24</v>
      </c>
      <c r="D1460" s="58" t="s">
        <v>25</v>
      </c>
      <c r="E1460" s="58" t="s">
        <v>18594</v>
      </c>
      <c r="F1460" s="58" t="s">
        <v>18649</v>
      </c>
      <c r="G1460" s="58" t="s">
        <v>20008</v>
      </c>
      <c r="H1460" s="58" t="s">
        <v>194</v>
      </c>
      <c r="I1460" s="58" t="s">
        <v>2203</v>
      </c>
      <c r="J1460" s="93" t="s">
        <v>18651</v>
      </c>
      <c r="K1460" s="58" t="s">
        <v>31</v>
      </c>
      <c r="L1460" s="102">
        <v>4</v>
      </c>
      <c r="M1460" s="58">
        <f t="shared" si="61"/>
        <v>520</v>
      </c>
      <c r="N1460" s="23"/>
      <c r="O1460" s="24" t="s">
        <v>32</v>
      </c>
    </row>
    <row r="1461" s="1" customFormat="1" customHeight="1" spans="1:15">
      <c r="A1461" s="58">
        <v>1456</v>
      </c>
      <c r="B1461" s="58" t="s">
        <v>23</v>
      </c>
      <c r="C1461" s="58" t="s">
        <v>24</v>
      </c>
      <c r="D1461" s="58" t="s">
        <v>25</v>
      </c>
      <c r="E1461" s="58" t="s">
        <v>18594</v>
      </c>
      <c r="F1461" s="58" t="s">
        <v>18664</v>
      </c>
      <c r="G1461" s="58" t="s">
        <v>20009</v>
      </c>
      <c r="H1461" s="58" t="s">
        <v>194</v>
      </c>
      <c r="I1461" s="58" t="s">
        <v>2203</v>
      </c>
      <c r="J1461" s="93" t="s">
        <v>18666</v>
      </c>
      <c r="K1461" s="58" t="s">
        <v>31</v>
      </c>
      <c r="L1461" s="102">
        <v>4</v>
      </c>
      <c r="M1461" s="58">
        <f t="shared" si="61"/>
        <v>520</v>
      </c>
      <c r="N1461" s="104"/>
      <c r="O1461" s="24" t="s">
        <v>32</v>
      </c>
    </row>
    <row r="1462" s="1" customFormat="1" customHeight="1" spans="1:15">
      <c r="A1462" s="58">
        <v>1457</v>
      </c>
      <c r="B1462" s="58" t="s">
        <v>23</v>
      </c>
      <c r="C1462" s="58" t="s">
        <v>24</v>
      </c>
      <c r="D1462" s="58" t="s">
        <v>25</v>
      </c>
      <c r="E1462" s="58" t="s">
        <v>18594</v>
      </c>
      <c r="F1462" s="58" t="s">
        <v>18890</v>
      </c>
      <c r="G1462" s="58" t="s">
        <v>20010</v>
      </c>
      <c r="H1462" s="58" t="s">
        <v>194</v>
      </c>
      <c r="I1462" s="58" t="s">
        <v>2203</v>
      </c>
      <c r="J1462" s="93" t="s">
        <v>18892</v>
      </c>
      <c r="K1462" s="58" t="s">
        <v>31</v>
      </c>
      <c r="L1462" s="102">
        <v>2</v>
      </c>
      <c r="M1462" s="58">
        <f t="shared" si="61"/>
        <v>260</v>
      </c>
      <c r="N1462" s="23"/>
      <c r="O1462" s="24" t="s">
        <v>32</v>
      </c>
    </row>
    <row r="1463" s="1" customFormat="1" customHeight="1" spans="1:15">
      <c r="A1463" s="58">
        <v>1458</v>
      </c>
      <c r="B1463" s="58" t="s">
        <v>23</v>
      </c>
      <c r="C1463" s="58" t="s">
        <v>24</v>
      </c>
      <c r="D1463" s="58" t="s">
        <v>25</v>
      </c>
      <c r="E1463" s="58" t="s">
        <v>18594</v>
      </c>
      <c r="F1463" s="58" t="s">
        <v>18890</v>
      </c>
      <c r="G1463" s="58" t="s">
        <v>20011</v>
      </c>
      <c r="H1463" s="58" t="s">
        <v>194</v>
      </c>
      <c r="I1463" s="58" t="s">
        <v>2605</v>
      </c>
      <c r="J1463" s="93" t="s">
        <v>18892</v>
      </c>
      <c r="K1463" s="58" t="s">
        <v>31</v>
      </c>
      <c r="L1463" s="102">
        <v>2</v>
      </c>
      <c r="M1463" s="58">
        <f t="shared" si="61"/>
        <v>260</v>
      </c>
      <c r="N1463" s="23"/>
      <c r="O1463" s="24" t="s">
        <v>32</v>
      </c>
    </row>
    <row r="1464" s="1" customFormat="1" customHeight="1" spans="1:15">
      <c r="A1464" s="58">
        <v>1459</v>
      </c>
      <c r="B1464" s="58" t="s">
        <v>23</v>
      </c>
      <c r="C1464" s="58" t="s">
        <v>24</v>
      </c>
      <c r="D1464" s="58" t="s">
        <v>25</v>
      </c>
      <c r="E1464" s="58" t="s">
        <v>18594</v>
      </c>
      <c r="F1464" s="58" t="s">
        <v>18890</v>
      </c>
      <c r="G1464" s="58" t="s">
        <v>20012</v>
      </c>
      <c r="H1464" s="58" t="s">
        <v>194</v>
      </c>
      <c r="I1464" s="58" t="s">
        <v>3169</v>
      </c>
      <c r="J1464" s="93" t="s">
        <v>18892</v>
      </c>
      <c r="K1464" s="58" t="s">
        <v>31</v>
      </c>
      <c r="L1464" s="102">
        <v>5</v>
      </c>
      <c r="M1464" s="58">
        <f t="shared" si="61"/>
        <v>650</v>
      </c>
      <c r="N1464" s="23"/>
      <c r="O1464" s="24" t="s">
        <v>32</v>
      </c>
    </row>
    <row r="1465" s="1" customFormat="1" customHeight="1" spans="1:15">
      <c r="A1465" s="58">
        <v>1460</v>
      </c>
      <c r="B1465" s="58" t="s">
        <v>23</v>
      </c>
      <c r="C1465" s="58" t="s">
        <v>24</v>
      </c>
      <c r="D1465" s="58" t="s">
        <v>25</v>
      </c>
      <c r="E1465" s="58" t="s">
        <v>18594</v>
      </c>
      <c r="F1465" s="58" t="s">
        <v>18890</v>
      </c>
      <c r="G1465" s="58" t="s">
        <v>20013</v>
      </c>
      <c r="H1465" s="58" t="s">
        <v>18599</v>
      </c>
      <c r="I1465" s="58" t="s">
        <v>2203</v>
      </c>
      <c r="J1465" s="93" t="s">
        <v>18892</v>
      </c>
      <c r="K1465" s="58" t="s">
        <v>31</v>
      </c>
      <c r="L1465" s="102">
        <v>4</v>
      </c>
      <c r="M1465" s="58">
        <f t="shared" si="61"/>
        <v>520</v>
      </c>
      <c r="N1465" s="23"/>
      <c r="O1465" s="24" t="s">
        <v>32</v>
      </c>
    </row>
    <row r="1466" s="1" customFormat="1" customHeight="1" spans="1:15">
      <c r="A1466" s="58">
        <v>1461</v>
      </c>
      <c r="B1466" s="58" t="s">
        <v>23</v>
      </c>
      <c r="C1466" s="58" t="s">
        <v>24</v>
      </c>
      <c r="D1466" s="58" t="s">
        <v>25</v>
      </c>
      <c r="E1466" s="58" t="s">
        <v>18594</v>
      </c>
      <c r="F1466" s="58" t="s">
        <v>18890</v>
      </c>
      <c r="G1466" s="93" t="s">
        <v>20014</v>
      </c>
      <c r="H1466" s="58" t="s">
        <v>194</v>
      </c>
      <c r="I1466" s="58" t="s">
        <v>2203</v>
      </c>
      <c r="J1466" s="93" t="s">
        <v>18892</v>
      </c>
      <c r="K1466" s="58" t="s">
        <v>14748</v>
      </c>
      <c r="L1466" s="102">
        <v>3</v>
      </c>
      <c r="M1466" s="58">
        <f t="shared" si="61"/>
        <v>390</v>
      </c>
      <c r="N1466" s="23"/>
      <c r="O1466" s="24" t="s">
        <v>32</v>
      </c>
    </row>
    <row r="1467" s="1" customFormat="1" customHeight="1" spans="1:15">
      <c r="A1467" s="58">
        <v>1462</v>
      </c>
      <c r="B1467" s="58" t="s">
        <v>23</v>
      </c>
      <c r="C1467" s="58" t="s">
        <v>24</v>
      </c>
      <c r="D1467" s="58" t="s">
        <v>25</v>
      </c>
      <c r="E1467" s="58" t="s">
        <v>18594</v>
      </c>
      <c r="F1467" s="58" t="s">
        <v>18890</v>
      </c>
      <c r="G1467" s="93" t="s">
        <v>11521</v>
      </c>
      <c r="H1467" s="58" t="s">
        <v>194</v>
      </c>
      <c r="I1467" s="58" t="s">
        <v>2203</v>
      </c>
      <c r="J1467" s="93" t="s">
        <v>18892</v>
      </c>
      <c r="K1467" s="58" t="s">
        <v>14748</v>
      </c>
      <c r="L1467" s="102">
        <v>4</v>
      </c>
      <c r="M1467" s="58">
        <f t="shared" si="61"/>
        <v>520</v>
      </c>
      <c r="N1467" s="23"/>
      <c r="O1467" s="24" t="s">
        <v>32</v>
      </c>
    </row>
    <row r="1468" s="1" customFormat="1" customHeight="1" spans="1:15">
      <c r="A1468" s="58">
        <v>1463</v>
      </c>
      <c r="B1468" s="58" t="s">
        <v>23</v>
      </c>
      <c r="C1468" s="58" t="s">
        <v>24</v>
      </c>
      <c r="D1468" s="58" t="s">
        <v>25</v>
      </c>
      <c r="E1468" s="58" t="s">
        <v>18594</v>
      </c>
      <c r="F1468" s="58" t="s">
        <v>18643</v>
      </c>
      <c r="G1468" s="93" t="s">
        <v>1809</v>
      </c>
      <c r="H1468" s="58" t="s">
        <v>194</v>
      </c>
      <c r="I1468" s="58" t="s">
        <v>3164</v>
      </c>
      <c r="J1468" s="93" t="s">
        <v>18645</v>
      </c>
      <c r="K1468" s="58" t="s">
        <v>14748</v>
      </c>
      <c r="L1468" s="102">
        <v>6</v>
      </c>
      <c r="M1468" s="58">
        <f t="shared" si="61"/>
        <v>780</v>
      </c>
      <c r="N1468" s="23"/>
      <c r="O1468" s="24" t="s">
        <v>32</v>
      </c>
    </row>
    <row r="1469" s="1" customFormat="1" customHeight="1" spans="1:15">
      <c r="A1469" s="58">
        <v>1464</v>
      </c>
      <c r="B1469" s="58" t="s">
        <v>23</v>
      </c>
      <c r="C1469" s="58" t="s">
        <v>24</v>
      </c>
      <c r="D1469" s="58" t="s">
        <v>25</v>
      </c>
      <c r="E1469" s="58" t="s">
        <v>18594</v>
      </c>
      <c r="F1469" s="58" t="s">
        <v>18890</v>
      </c>
      <c r="G1469" s="93" t="s">
        <v>20015</v>
      </c>
      <c r="H1469" s="58" t="s">
        <v>194</v>
      </c>
      <c r="I1469" s="58" t="s">
        <v>2203</v>
      </c>
      <c r="J1469" s="93" t="s">
        <v>18892</v>
      </c>
      <c r="K1469" s="58" t="s">
        <v>14748</v>
      </c>
      <c r="L1469" s="102">
        <v>3</v>
      </c>
      <c r="M1469" s="58">
        <f t="shared" si="61"/>
        <v>390</v>
      </c>
      <c r="N1469" s="23"/>
      <c r="O1469" s="24" t="s">
        <v>32</v>
      </c>
    </row>
    <row r="1470" s="1" customFormat="1" customHeight="1" spans="1:15">
      <c r="A1470" s="58">
        <v>1465</v>
      </c>
      <c r="B1470" s="58" t="s">
        <v>23</v>
      </c>
      <c r="C1470" s="58" t="s">
        <v>24</v>
      </c>
      <c r="D1470" s="58" t="s">
        <v>25</v>
      </c>
      <c r="E1470" s="58" t="s">
        <v>18594</v>
      </c>
      <c r="F1470" s="58" t="s">
        <v>18890</v>
      </c>
      <c r="G1470" s="93" t="s">
        <v>20016</v>
      </c>
      <c r="H1470" s="58" t="s">
        <v>194</v>
      </c>
      <c r="I1470" s="58" t="s">
        <v>3164</v>
      </c>
      <c r="J1470" s="93" t="s">
        <v>18892</v>
      </c>
      <c r="K1470" s="58" t="s">
        <v>14748</v>
      </c>
      <c r="L1470" s="102">
        <v>3</v>
      </c>
      <c r="M1470" s="58">
        <f t="shared" si="61"/>
        <v>390</v>
      </c>
      <c r="N1470" s="23"/>
      <c r="O1470" s="24" t="s">
        <v>32</v>
      </c>
    </row>
    <row r="1471" s="1" customFormat="1" customHeight="1" spans="1:15">
      <c r="A1471" s="58">
        <v>1466</v>
      </c>
      <c r="B1471" s="58" t="s">
        <v>23</v>
      </c>
      <c r="C1471" s="58" t="s">
        <v>24</v>
      </c>
      <c r="D1471" s="58" t="s">
        <v>25</v>
      </c>
      <c r="E1471" s="58" t="s">
        <v>18594</v>
      </c>
      <c r="F1471" s="58" t="s">
        <v>18890</v>
      </c>
      <c r="G1471" s="93" t="s">
        <v>20017</v>
      </c>
      <c r="H1471" s="58" t="s">
        <v>51</v>
      </c>
      <c r="I1471" s="58" t="s">
        <v>2203</v>
      </c>
      <c r="J1471" s="93" t="s">
        <v>18892</v>
      </c>
      <c r="K1471" s="58" t="s">
        <v>14748</v>
      </c>
      <c r="L1471" s="102">
        <v>4</v>
      </c>
      <c r="M1471" s="58">
        <f>L1471*312</f>
        <v>1248</v>
      </c>
      <c r="N1471" s="23"/>
      <c r="O1471" s="24" t="s">
        <v>32</v>
      </c>
    </row>
    <row r="1472" s="1" customFormat="1" customHeight="1" spans="1:15">
      <c r="A1472" s="58">
        <v>1467</v>
      </c>
      <c r="B1472" s="58" t="s">
        <v>23</v>
      </c>
      <c r="C1472" s="58" t="s">
        <v>24</v>
      </c>
      <c r="D1472" s="58" t="s">
        <v>25</v>
      </c>
      <c r="E1472" s="58" t="s">
        <v>18594</v>
      </c>
      <c r="F1472" s="58" t="s">
        <v>18890</v>
      </c>
      <c r="G1472" s="93" t="s">
        <v>19895</v>
      </c>
      <c r="H1472" s="58" t="s">
        <v>18599</v>
      </c>
      <c r="I1472" s="58" t="s">
        <v>2203</v>
      </c>
      <c r="J1472" s="93" t="s">
        <v>18892</v>
      </c>
      <c r="K1472" s="58" t="s">
        <v>14748</v>
      </c>
      <c r="L1472" s="102">
        <v>4</v>
      </c>
      <c r="M1472" s="58">
        <f t="shared" ref="M1472:M1480" si="62">L1472*130</f>
        <v>520</v>
      </c>
      <c r="N1472" s="23"/>
      <c r="O1472" s="24" t="s">
        <v>32</v>
      </c>
    </row>
    <row r="1473" s="1" customFormat="1" customHeight="1" spans="1:15">
      <c r="A1473" s="58">
        <v>1468</v>
      </c>
      <c r="B1473" s="58" t="s">
        <v>23</v>
      </c>
      <c r="C1473" s="58" t="s">
        <v>24</v>
      </c>
      <c r="D1473" s="58" t="s">
        <v>25</v>
      </c>
      <c r="E1473" s="58" t="s">
        <v>18594</v>
      </c>
      <c r="F1473" s="58" t="s">
        <v>18890</v>
      </c>
      <c r="G1473" s="93" t="s">
        <v>20018</v>
      </c>
      <c r="H1473" s="58" t="s">
        <v>18599</v>
      </c>
      <c r="I1473" s="58" t="s">
        <v>1683</v>
      </c>
      <c r="J1473" s="93" t="s">
        <v>18892</v>
      </c>
      <c r="K1473" s="58" t="s">
        <v>14748</v>
      </c>
      <c r="L1473" s="102">
        <v>3</v>
      </c>
      <c r="M1473" s="58">
        <f t="shared" si="62"/>
        <v>390</v>
      </c>
      <c r="N1473" s="23"/>
      <c r="O1473" s="24" t="s">
        <v>32</v>
      </c>
    </row>
    <row r="1474" s="1" customFormat="1" customHeight="1" spans="1:15">
      <c r="A1474" s="58">
        <v>1469</v>
      </c>
      <c r="B1474" s="58" t="s">
        <v>23</v>
      </c>
      <c r="C1474" s="58" t="s">
        <v>24</v>
      </c>
      <c r="D1474" s="58" t="s">
        <v>25</v>
      </c>
      <c r="E1474" s="58" t="s">
        <v>18594</v>
      </c>
      <c r="F1474" s="58" t="s">
        <v>18890</v>
      </c>
      <c r="G1474" s="93" t="s">
        <v>20019</v>
      </c>
      <c r="H1474" s="58" t="s">
        <v>194</v>
      </c>
      <c r="I1474" s="58" t="s">
        <v>3169</v>
      </c>
      <c r="J1474" s="93" t="s">
        <v>18892</v>
      </c>
      <c r="K1474" s="58" t="s">
        <v>14748</v>
      </c>
      <c r="L1474" s="102">
        <v>5</v>
      </c>
      <c r="M1474" s="58">
        <f t="shared" si="62"/>
        <v>650</v>
      </c>
      <c r="N1474" s="23"/>
      <c r="O1474" s="24" t="s">
        <v>32</v>
      </c>
    </row>
    <row r="1475" s="1" customFormat="1" customHeight="1" spans="1:15">
      <c r="A1475" s="58">
        <v>1470</v>
      </c>
      <c r="B1475" s="58" t="s">
        <v>23</v>
      </c>
      <c r="C1475" s="58" t="s">
        <v>24</v>
      </c>
      <c r="D1475" s="58" t="s">
        <v>25</v>
      </c>
      <c r="E1475" s="58" t="s">
        <v>18594</v>
      </c>
      <c r="F1475" s="58" t="s">
        <v>18643</v>
      </c>
      <c r="G1475" s="93" t="s">
        <v>20020</v>
      </c>
      <c r="H1475" s="58" t="s">
        <v>194</v>
      </c>
      <c r="I1475" s="58" t="s">
        <v>2203</v>
      </c>
      <c r="J1475" s="93" t="s">
        <v>18645</v>
      </c>
      <c r="K1475" s="58" t="s">
        <v>14748</v>
      </c>
      <c r="L1475" s="102">
        <v>4</v>
      </c>
      <c r="M1475" s="58">
        <f t="shared" si="62"/>
        <v>520</v>
      </c>
      <c r="N1475" s="23"/>
      <c r="O1475" s="24" t="s">
        <v>32</v>
      </c>
    </row>
    <row r="1476" s="1" customFormat="1" customHeight="1" spans="1:15">
      <c r="A1476" s="58">
        <v>1471</v>
      </c>
      <c r="B1476" s="58" t="s">
        <v>23</v>
      </c>
      <c r="C1476" s="58" t="s">
        <v>24</v>
      </c>
      <c r="D1476" s="58" t="s">
        <v>25</v>
      </c>
      <c r="E1476" s="58" t="s">
        <v>18594</v>
      </c>
      <c r="F1476" s="58" t="s">
        <v>18890</v>
      </c>
      <c r="G1476" s="93" t="s">
        <v>20021</v>
      </c>
      <c r="H1476" s="58" t="s">
        <v>194</v>
      </c>
      <c r="I1476" s="58" t="s">
        <v>2203</v>
      </c>
      <c r="J1476" s="93" t="s">
        <v>18892</v>
      </c>
      <c r="K1476" s="58" t="s">
        <v>14748</v>
      </c>
      <c r="L1476" s="102">
        <v>4</v>
      </c>
      <c r="M1476" s="58">
        <f t="shared" si="62"/>
        <v>520</v>
      </c>
      <c r="N1476" s="23"/>
      <c r="O1476" s="24" t="s">
        <v>32</v>
      </c>
    </row>
    <row r="1477" s="1" customFormat="1" customHeight="1" spans="1:15">
      <c r="A1477" s="58">
        <v>1472</v>
      </c>
      <c r="B1477" s="58" t="s">
        <v>23</v>
      </c>
      <c r="C1477" s="58" t="s">
        <v>24</v>
      </c>
      <c r="D1477" s="58" t="s">
        <v>25</v>
      </c>
      <c r="E1477" s="58" t="s">
        <v>18594</v>
      </c>
      <c r="F1477" s="58" t="s">
        <v>18643</v>
      </c>
      <c r="G1477" s="93" t="s">
        <v>20022</v>
      </c>
      <c r="H1477" s="58" t="s">
        <v>194</v>
      </c>
      <c r="I1477" s="58" t="s">
        <v>2203</v>
      </c>
      <c r="J1477" s="93" t="s">
        <v>18645</v>
      </c>
      <c r="K1477" s="58" t="s">
        <v>31</v>
      </c>
      <c r="L1477" s="102">
        <v>4</v>
      </c>
      <c r="M1477" s="58">
        <f t="shared" si="62"/>
        <v>520</v>
      </c>
      <c r="N1477" s="23"/>
      <c r="O1477" s="24" t="s">
        <v>32</v>
      </c>
    </row>
    <row r="1478" s="1" customFormat="1" customHeight="1" spans="1:15">
      <c r="A1478" s="58">
        <v>1473</v>
      </c>
      <c r="B1478" s="58" t="s">
        <v>23</v>
      </c>
      <c r="C1478" s="58" t="s">
        <v>24</v>
      </c>
      <c r="D1478" s="58" t="s">
        <v>25</v>
      </c>
      <c r="E1478" s="58" t="s">
        <v>18594</v>
      </c>
      <c r="F1478" s="58" t="s">
        <v>18890</v>
      </c>
      <c r="G1478" s="93" t="s">
        <v>20023</v>
      </c>
      <c r="H1478" s="58" t="s">
        <v>194</v>
      </c>
      <c r="I1478" s="58" t="s">
        <v>3169</v>
      </c>
      <c r="J1478" s="58" t="s">
        <v>18892</v>
      </c>
      <c r="K1478" s="58" t="s">
        <v>31</v>
      </c>
      <c r="L1478" s="102">
        <v>3</v>
      </c>
      <c r="M1478" s="58">
        <f t="shared" si="62"/>
        <v>390</v>
      </c>
      <c r="N1478" s="23"/>
      <c r="O1478" s="24" t="s">
        <v>32</v>
      </c>
    </row>
    <row r="1479" s="1" customFormat="1" customHeight="1" spans="1:15">
      <c r="A1479" s="58">
        <v>1474</v>
      </c>
      <c r="B1479" s="58" t="s">
        <v>23</v>
      </c>
      <c r="C1479" s="58" t="s">
        <v>24</v>
      </c>
      <c r="D1479" s="58" t="s">
        <v>25</v>
      </c>
      <c r="E1479" s="58" t="s">
        <v>18594</v>
      </c>
      <c r="F1479" s="58" t="s">
        <v>18890</v>
      </c>
      <c r="G1479" s="93" t="s">
        <v>20024</v>
      </c>
      <c r="H1479" s="58" t="s">
        <v>194</v>
      </c>
      <c r="I1479" s="58" t="s">
        <v>2203</v>
      </c>
      <c r="J1479" s="58" t="s">
        <v>18892</v>
      </c>
      <c r="K1479" s="58" t="s">
        <v>31</v>
      </c>
      <c r="L1479" s="102">
        <v>4</v>
      </c>
      <c r="M1479" s="58">
        <f t="shared" si="62"/>
        <v>520</v>
      </c>
      <c r="N1479" s="23"/>
      <c r="O1479" s="24" t="s">
        <v>32</v>
      </c>
    </row>
    <row r="1480" s="1" customFormat="1" customHeight="1" spans="1:15">
      <c r="A1480" s="58">
        <v>1475</v>
      </c>
      <c r="B1480" s="58" t="s">
        <v>23</v>
      </c>
      <c r="C1480" s="58" t="s">
        <v>24</v>
      </c>
      <c r="D1480" s="58" t="s">
        <v>25</v>
      </c>
      <c r="E1480" s="58" t="s">
        <v>18594</v>
      </c>
      <c r="F1480" s="58" t="s">
        <v>18890</v>
      </c>
      <c r="G1480" s="93" t="s">
        <v>20025</v>
      </c>
      <c r="H1480" s="58" t="s">
        <v>194</v>
      </c>
      <c r="I1480" s="58" t="s">
        <v>3164</v>
      </c>
      <c r="J1480" s="58" t="s">
        <v>18892</v>
      </c>
      <c r="K1480" s="58" t="s">
        <v>31</v>
      </c>
      <c r="L1480" s="102">
        <v>4</v>
      </c>
      <c r="M1480" s="58">
        <f t="shared" si="62"/>
        <v>520</v>
      </c>
      <c r="N1480" s="23"/>
      <c r="O1480" s="24" t="s">
        <v>32</v>
      </c>
    </row>
    <row r="1481" s="1" customFormat="1" customHeight="1" spans="1:15">
      <c r="A1481" s="58">
        <v>1476</v>
      </c>
      <c r="B1481" s="58" t="s">
        <v>23</v>
      </c>
      <c r="C1481" s="58" t="s">
        <v>24</v>
      </c>
      <c r="D1481" s="58" t="s">
        <v>25</v>
      </c>
      <c r="E1481" s="58" t="s">
        <v>18594</v>
      </c>
      <c r="F1481" s="58" t="s">
        <v>18890</v>
      </c>
      <c r="G1481" s="93" t="s">
        <v>20026</v>
      </c>
      <c r="H1481" s="58" t="s">
        <v>47</v>
      </c>
      <c r="I1481" s="58" t="s">
        <v>2557</v>
      </c>
      <c r="J1481" s="58" t="s">
        <v>18892</v>
      </c>
      <c r="K1481" s="58" t="s">
        <v>31</v>
      </c>
      <c r="L1481" s="102">
        <v>1</v>
      </c>
      <c r="M1481" s="58">
        <f>L1481*468</f>
        <v>468</v>
      </c>
      <c r="N1481" s="23"/>
      <c r="O1481" s="24" t="s">
        <v>32</v>
      </c>
    </row>
    <row r="1482" s="1" customFormat="1" customHeight="1" spans="1:15">
      <c r="A1482" s="58">
        <v>1477</v>
      </c>
      <c r="B1482" s="58" t="s">
        <v>23</v>
      </c>
      <c r="C1482" s="58" t="s">
        <v>24</v>
      </c>
      <c r="D1482" s="58" t="s">
        <v>25</v>
      </c>
      <c r="E1482" s="58" t="s">
        <v>18594</v>
      </c>
      <c r="F1482" s="58" t="s">
        <v>18890</v>
      </c>
      <c r="G1482" s="58" t="s">
        <v>20027</v>
      </c>
      <c r="H1482" s="58" t="s">
        <v>194</v>
      </c>
      <c r="I1482" s="58" t="s">
        <v>1683</v>
      </c>
      <c r="J1482" s="58" t="s">
        <v>18892</v>
      </c>
      <c r="K1482" s="58" t="s">
        <v>31</v>
      </c>
      <c r="L1482" s="102">
        <v>3</v>
      </c>
      <c r="M1482" s="58">
        <f t="shared" ref="M1482:M1516" si="63">L1482*130</f>
        <v>390</v>
      </c>
      <c r="N1482" s="23"/>
      <c r="O1482" s="24" t="s">
        <v>32</v>
      </c>
    </row>
    <row r="1483" s="1" customFormat="1" customHeight="1" spans="1:15">
      <c r="A1483" s="58">
        <v>1478</v>
      </c>
      <c r="B1483" s="58" t="s">
        <v>23</v>
      </c>
      <c r="C1483" s="58" t="s">
        <v>24</v>
      </c>
      <c r="D1483" s="58" t="s">
        <v>25</v>
      </c>
      <c r="E1483" s="58" t="s">
        <v>18594</v>
      </c>
      <c r="F1483" s="58" t="s">
        <v>18890</v>
      </c>
      <c r="G1483" s="58" t="s">
        <v>20028</v>
      </c>
      <c r="H1483" s="58" t="s">
        <v>194</v>
      </c>
      <c r="I1483" s="58" t="s">
        <v>2203</v>
      </c>
      <c r="J1483" s="58" t="s">
        <v>18892</v>
      </c>
      <c r="K1483" s="58" t="s">
        <v>31</v>
      </c>
      <c r="L1483" s="102">
        <v>4</v>
      </c>
      <c r="M1483" s="58">
        <f t="shared" si="63"/>
        <v>520</v>
      </c>
      <c r="N1483" s="23"/>
      <c r="O1483" s="24" t="s">
        <v>32</v>
      </c>
    </row>
    <row r="1484" s="1" customFormat="1" customHeight="1" spans="1:15">
      <c r="A1484" s="58">
        <v>1479</v>
      </c>
      <c r="B1484" s="58" t="s">
        <v>23</v>
      </c>
      <c r="C1484" s="58" t="s">
        <v>24</v>
      </c>
      <c r="D1484" s="58" t="s">
        <v>25</v>
      </c>
      <c r="E1484" s="58" t="s">
        <v>18594</v>
      </c>
      <c r="F1484" s="58" t="s">
        <v>18890</v>
      </c>
      <c r="G1484" s="58" t="s">
        <v>20029</v>
      </c>
      <c r="H1484" s="58" t="s">
        <v>194</v>
      </c>
      <c r="I1484" s="58" t="s">
        <v>2203</v>
      </c>
      <c r="J1484" s="58" t="s">
        <v>18892</v>
      </c>
      <c r="K1484" s="58" t="s">
        <v>31</v>
      </c>
      <c r="L1484" s="102">
        <v>4</v>
      </c>
      <c r="M1484" s="58">
        <f t="shared" si="63"/>
        <v>520</v>
      </c>
      <c r="N1484" s="23"/>
      <c r="O1484" s="24" t="s">
        <v>32</v>
      </c>
    </row>
    <row r="1485" s="1" customFormat="1" customHeight="1" spans="1:15">
      <c r="A1485" s="58">
        <v>1480</v>
      </c>
      <c r="B1485" s="58" t="s">
        <v>23</v>
      </c>
      <c r="C1485" s="58" t="s">
        <v>24</v>
      </c>
      <c r="D1485" s="58" t="s">
        <v>25</v>
      </c>
      <c r="E1485" s="58" t="s">
        <v>18594</v>
      </c>
      <c r="F1485" s="58" t="s">
        <v>18890</v>
      </c>
      <c r="G1485" s="58" t="s">
        <v>20030</v>
      </c>
      <c r="H1485" s="58" t="s">
        <v>194</v>
      </c>
      <c r="I1485" s="58" t="s">
        <v>2605</v>
      </c>
      <c r="J1485" s="58" t="s">
        <v>18892</v>
      </c>
      <c r="K1485" s="58" t="s">
        <v>31</v>
      </c>
      <c r="L1485" s="102">
        <v>2</v>
      </c>
      <c r="M1485" s="58">
        <f t="shared" si="63"/>
        <v>260</v>
      </c>
      <c r="N1485" s="23"/>
      <c r="O1485" s="24" t="s">
        <v>32</v>
      </c>
    </row>
    <row r="1486" s="1" customFormat="1" customHeight="1" spans="1:15">
      <c r="A1486" s="58">
        <v>1481</v>
      </c>
      <c r="B1486" s="58" t="s">
        <v>23</v>
      </c>
      <c r="C1486" s="58" t="s">
        <v>24</v>
      </c>
      <c r="D1486" s="58" t="s">
        <v>25</v>
      </c>
      <c r="E1486" s="58" t="s">
        <v>18594</v>
      </c>
      <c r="F1486" s="58" t="s">
        <v>18643</v>
      </c>
      <c r="G1486" s="58" t="s">
        <v>20031</v>
      </c>
      <c r="H1486" s="58" t="s">
        <v>194</v>
      </c>
      <c r="I1486" s="58" t="s">
        <v>1683</v>
      </c>
      <c r="J1486" s="58" t="s">
        <v>18645</v>
      </c>
      <c r="K1486" s="58" t="s">
        <v>31</v>
      </c>
      <c r="L1486" s="102">
        <v>3</v>
      </c>
      <c r="M1486" s="58">
        <f t="shared" si="63"/>
        <v>390</v>
      </c>
      <c r="N1486" s="23"/>
      <c r="O1486" s="24" t="s">
        <v>32</v>
      </c>
    </row>
    <row r="1487" s="1" customFormat="1" customHeight="1" spans="1:15">
      <c r="A1487" s="58">
        <v>1482</v>
      </c>
      <c r="B1487" s="58" t="s">
        <v>23</v>
      </c>
      <c r="C1487" s="58" t="s">
        <v>24</v>
      </c>
      <c r="D1487" s="58" t="s">
        <v>25</v>
      </c>
      <c r="E1487" s="58" t="s">
        <v>18594</v>
      </c>
      <c r="F1487" s="58" t="s">
        <v>18890</v>
      </c>
      <c r="G1487" s="93" t="s">
        <v>15794</v>
      </c>
      <c r="H1487" s="58" t="s">
        <v>194</v>
      </c>
      <c r="I1487" s="58" t="s">
        <v>2605</v>
      </c>
      <c r="J1487" s="58" t="s">
        <v>18892</v>
      </c>
      <c r="K1487" s="58" t="s">
        <v>31</v>
      </c>
      <c r="L1487" s="102">
        <v>2</v>
      </c>
      <c r="M1487" s="58">
        <f t="shared" si="63"/>
        <v>260</v>
      </c>
      <c r="N1487" s="23"/>
      <c r="O1487" s="24" t="s">
        <v>32</v>
      </c>
    </row>
    <row r="1488" s="1" customFormat="1" customHeight="1" spans="1:15">
      <c r="A1488" s="58">
        <v>1483</v>
      </c>
      <c r="B1488" s="58" t="s">
        <v>23</v>
      </c>
      <c r="C1488" s="58" t="s">
        <v>24</v>
      </c>
      <c r="D1488" s="58" t="s">
        <v>25</v>
      </c>
      <c r="E1488" s="58" t="s">
        <v>18594</v>
      </c>
      <c r="F1488" s="58" t="s">
        <v>18664</v>
      </c>
      <c r="G1488" s="93" t="s">
        <v>20032</v>
      </c>
      <c r="H1488" s="58" t="s">
        <v>194</v>
      </c>
      <c r="I1488" s="58" t="s">
        <v>1683</v>
      </c>
      <c r="J1488" s="58" t="s">
        <v>18666</v>
      </c>
      <c r="K1488" s="58" t="s">
        <v>31</v>
      </c>
      <c r="L1488" s="102">
        <v>3</v>
      </c>
      <c r="M1488" s="58">
        <f t="shared" si="63"/>
        <v>390</v>
      </c>
      <c r="N1488" s="23"/>
      <c r="O1488" s="24" t="s">
        <v>32</v>
      </c>
    </row>
    <row r="1489" s="1" customFormat="1" customHeight="1" spans="1:15">
      <c r="A1489" s="58">
        <v>1484</v>
      </c>
      <c r="B1489" s="58" t="s">
        <v>23</v>
      </c>
      <c r="C1489" s="58" t="s">
        <v>24</v>
      </c>
      <c r="D1489" s="58" t="s">
        <v>25</v>
      </c>
      <c r="E1489" s="58" t="s">
        <v>18594</v>
      </c>
      <c r="F1489" s="58" t="s">
        <v>18890</v>
      </c>
      <c r="G1489" s="93" t="s">
        <v>20033</v>
      </c>
      <c r="H1489" s="58" t="s">
        <v>194</v>
      </c>
      <c r="I1489" s="58" t="s">
        <v>3169</v>
      </c>
      <c r="J1489" s="58" t="s">
        <v>18892</v>
      </c>
      <c r="K1489" s="58" t="s">
        <v>31</v>
      </c>
      <c r="L1489" s="102">
        <v>4</v>
      </c>
      <c r="M1489" s="58">
        <f t="shared" si="63"/>
        <v>520</v>
      </c>
      <c r="N1489" s="23"/>
      <c r="O1489" s="24" t="s">
        <v>32</v>
      </c>
    </row>
    <row r="1490" s="1" customFormat="1" customHeight="1" spans="1:15">
      <c r="A1490" s="58">
        <v>1485</v>
      </c>
      <c r="B1490" s="58" t="s">
        <v>23</v>
      </c>
      <c r="C1490" s="58" t="s">
        <v>24</v>
      </c>
      <c r="D1490" s="58" t="s">
        <v>25</v>
      </c>
      <c r="E1490" s="58" t="s">
        <v>18594</v>
      </c>
      <c r="F1490" s="58" t="s">
        <v>18890</v>
      </c>
      <c r="G1490" s="93" t="s">
        <v>20034</v>
      </c>
      <c r="H1490" s="58" t="s">
        <v>194</v>
      </c>
      <c r="I1490" s="58" t="s">
        <v>2203</v>
      </c>
      <c r="J1490" s="58" t="s">
        <v>18892</v>
      </c>
      <c r="K1490" s="58" t="s">
        <v>31</v>
      </c>
      <c r="L1490" s="102">
        <v>3</v>
      </c>
      <c r="M1490" s="58">
        <f t="shared" si="63"/>
        <v>390</v>
      </c>
      <c r="N1490" s="23"/>
      <c r="O1490" s="24" t="s">
        <v>32</v>
      </c>
    </row>
    <row r="1491" s="1" customFormat="1" customHeight="1" spans="1:15">
      <c r="A1491" s="58">
        <v>1486</v>
      </c>
      <c r="B1491" s="58" t="s">
        <v>23</v>
      </c>
      <c r="C1491" s="58" t="s">
        <v>24</v>
      </c>
      <c r="D1491" s="58" t="s">
        <v>25</v>
      </c>
      <c r="E1491" s="58" t="s">
        <v>18594</v>
      </c>
      <c r="F1491" s="58" t="s">
        <v>18890</v>
      </c>
      <c r="G1491" s="93" t="s">
        <v>20035</v>
      </c>
      <c r="H1491" s="58" t="s">
        <v>18599</v>
      </c>
      <c r="I1491" s="58" t="s">
        <v>1683</v>
      </c>
      <c r="J1491" s="58" t="s">
        <v>18892</v>
      </c>
      <c r="K1491" s="58" t="s">
        <v>31</v>
      </c>
      <c r="L1491" s="102">
        <v>3</v>
      </c>
      <c r="M1491" s="58">
        <f t="shared" si="63"/>
        <v>390</v>
      </c>
      <c r="N1491" s="23"/>
      <c r="O1491" s="24" t="s">
        <v>32</v>
      </c>
    </row>
    <row r="1492" s="1" customFormat="1" customHeight="1" spans="1:15">
      <c r="A1492" s="58">
        <v>1487</v>
      </c>
      <c r="B1492" s="58" t="s">
        <v>23</v>
      </c>
      <c r="C1492" s="58" t="s">
        <v>24</v>
      </c>
      <c r="D1492" s="58" t="s">
        <v>25</v>
      </c>
      <c r="E1492" s="58" t="s">
        <v>18594</v>
      </c>
      <c r="F1492" s="58" t="s">
        <v>18664</v>
      </c>
      <c r="G1492" s="93" t="s">
        <v>20036</v>
      </c>
      <c r="H1492" s="58" t="s">
        <v>194</v>
      </c>
      <c r="I1492" s="58" t="s">
        <v>2605</v>
      </c>
      <c r="J1492" s="58" t="s">
        <v>18666</v>
      </c>
      <c r="K1492" s="58" t="s">
        <v>31</v>
      </c>
      <c r="L1492" s="102">
        <v>2</v>
      </c>
      <c r="M1492" s="58">
        <f t="shared" si="63"/>
        <v>260</v>
      </c>
      <c r="N1492" s="104"/>
      <c r="O1492" s="24" t="s">
        <v>32</v>
      </c>
    </row>
    <row r="1493" s="1" customFormat="1" customHeight="1" spans="1:15">
      <c r="A1493" s="58">
        <v>1488</v>
      </c>
      <c r="B1493" s="58" t="s">
        <v>23</v>
      </c>
      <c r="C1493" s="58" t="s">
        <v>24</v>
      </c>
      <c r="D1493" s="58" t="s">
        <v>25</v>
      </c>
      <c r="E1493" s="58" t="s">
        <v>18594</v>
      </c>
      <c r="F1493" s="58" t="s">
        <v>18890</v>
      </c>
      <c r="G1493" s="93" t="s">
        <v>17718</v>
      </c>
      <c r="H1493" s="58" t="s">
        <v>194</v>
      </c>
      <c r="I1493" s="58" t="s">
        <v>3164</v>
      </c>
      <c r="J1493" s="58" t="s">
        <v>18892</v>
      </c>
      <c r="K1493" s="58" t="s">
        <v>31</v>
      </c>
      <c r="L1493" s="102">
        <v>2</v>
      </c>
      <c r="M1493" s="58">
        <f t="shared" si="63"/>
        <v>260</v>
      </c>
      <c r="N1493" s="23"/>
      <c r="O1493" s="24" t="s">
        <v>32</v>
      </c>
    </row>
    <row r="1494" s="1" customFormat="1" customHeight="1" spans="1:15">
      <c r="A1494" s="58">
        <v>1489</v>
      </c>
      <c r="B1494" s="58" t="s">
        <v>23</v>
      </c>
      <c r="C1494" s="58" t="s">
        <v>24</v>
      </c>
      <c r="D1494" s="58" t="s">
        <v>25</v>
      </c>
      <c r="E1494" s="58" t="s">
        <v>18594</v>
      </c>
      <c r="F1494" s="58" t="s">
        <v>18890</v>
      </c>
      <c r="G1494" s="93" t="s">
        <v>20037</v>
      </c>
      <c r="H1494" s="58" t="s">
        <v>194</v>
      </c>
      <c r="I1494" s="58" t="s">
        <v>1683</v>
      </c>
      <c r="J1494" s="58" t="s">
        <v>18892</v>
      </c>
      <c r="K1494" s="58" t="s">
        <v>31</v>
      </c>
      <c r="L1494" s="102">
        <v>3</v>
      </c>
      <c r="M1494" s="58">
        <f t="shared" si="63"/>
        <v>390</v>
      </c>
      <c r="N1494" s="23"/>
      <c r="O1494" s="24" t="s">
        <v>32</v>
      </c>
    </row>
    <row r="1495" s="1" customFormat="1" customHeight="1" spans="1:15">
      <c r="A1495" s="58">
        <v>1490</v>
      </c>
      <c r="B1495" s="58" t="s">
        <v>23</v>
      </c>
      <c r="C1495" s="58" t="s">
        <v>24</v>
      </c>
      <c r="D1495" s="58" t="s">
        <v>25</v>
      </c>
      <c r="E1495" s="58" t="s">
        <v>18594</v>
      </c>
      <c r="F1495" s="58" t="s">
        <v>18890</v>
      </c>
      <c r="G1495" s="93" t="s">
        <v>15896</v>
      </c>
      <c r="H1495" s="58" t="s">
        <v>194</v>
      </c>
      <c r="I1495" s="58" t="s">
        <v>2203</v>
      </c>
      <c r="J1495" s="58" t="s">
        <v>18892</v>
      </c>
      <c r="K1495" s="58" t="s">
        <v>31</v>
      </c>
      <c r="L1495" s="102">
        <v>4</v>
      </c>
      <c r="M1495" s="58">
        <f t="shared" si="63"/>
        <v>520</v>
      </c>
      <c r="N1495" s="23"/>
      <c r="O1495" s="24" t="s">
        <v>32</v>
      </c>
    </row>
    <row r="1496" s="1" customFormat="1" customHeight="1" spans="1:15">
      <c r="A1496" s="58">
        <v>1491</v>
      </c>
      <c r="B1496" s="58" t="s">
        <v>23</v>
      </c>
      <c r="C1496" s="58" t="s">
        <v>24</v>
      </c>
      <c r="D1496" s="58" t="s">
        <v>25</v>
      </c>
      <c r="E1496" s="58" t="s">
        <v>18594</v>
      </c>
      <c r="F1496" s="58" t="s">
        <v>18890</v>
      </c>
      <c r="G1496" s="93" t="s">
        <v>20038</v>
      </c>
      <c r="H1496" s="58" t="s">
        <v>194</v>
      </c>
      <c r="I1496" s="58" t="s">
        <v>1683</v>
      </c>
      <c r="J1496" s="58" t="s">
        <v>18892</v>
      </c>
      <c r="K1496" s="58" t="s">
        <v>31</v>
      </c>
      <c r="L1496" s="102">
        <v>3</v>
      </c>
      <c r="M1496" s="58">
        <f t="shared" si="63"/>
        <v>390</v>
      </c>
      <c r="N1496" s="23"/>
      <c r="O1496" s="24" t="s">
        <v>32</v>
      </c>
    </row>
    <row r="1497" s="1" customFormat="1" customHeight="1" spans="1:15">
      <c r="A1497" s="58">
        <v>1492</v>
      </c>
      <c r="B1497" s="58" t="s">
        <v>23</v>
      </c>
      <c r="C1497" s="58" t="s">
        <v>24</v>
      </c>
      <c r="D1497" s="58" t="s">
        <v>25</v>
      </c>
      <c r="E1497" s="58" t="s">
        <v>18594</v>
      </c>
      <c r="F1497" s="58" t="s">
        <v>18890</v>
      </c>
      <c r="G1497" s="93" t="s">
        <v>20039</v>
      </c>
      <c r="H1497" s="58" t="s">
        <v>194</v>
      </c>
      <c r="I1497" s="58" t="s">
        <v>3169</v>
      </c>
      <c r="J1497" s="58" t="s">
        <v>18892</v>
      </c>
      <c r="K1497" s="58" t="s">
        <v>31</v>
      </c>
      <c r="L1497" s="102">
        <v>5</v>
      </c>
      <c r="M1497" s="58">
        <f t="shared" si="63"/>
        <v>650</v>
      </c>
      <c r="N1497" s="23"/>
      <c r="O1497" s="24" t="s">
        <v>32</v>
      </c>
    </row>
    <row r="1498" s="1" customFormat="1" customHeight="1" spans="1:15">
      <c r="A1498" s="58">
        <v>1493</v>
      </c>
      <c r="B1498" s="58" t="s">
        <v>23</v>
      </c>
      <c r="C1498" s="58" t="s">
        <v>24</v>
      </c>
      <c r="D1498" s="58" t="s">
        <v>25</v>
      </c>
      <c r="E1498" s="58" t="s">
        <v>18594</v>
      </c>
      <c r="F1498" s="58" t="s">
        <v>18890</v>
      </c>
      <c r="G1498" s="93" t="s">
        <v>20040</v>
      </c>
      <c r="H1498" s="58" t="s">
        <v>194</v>
      </c>
      <c r="I1498" s="58" t="s">
        <v>2203</v>
      </c>
      <c r="J1498" s="58" t="s">
        <v>18892</v>
      </c>
      <c r="K1498" s="58" t="s">
        <v>31</v>
      </c>
      <c r="L1498" s="102">
        <v>4</v>
      </c>
      <c r="M1498" s="58">
        <f t="shared" si="63"/>
        <v>520</v>
      </c>
      <c r="N1498" s="23"/>
      <c r="O1498" s="24" t="s">
        <v>32</v>
      </c>
    </row>
    <row r="1499" s="1" customFormat="1" customHeight="1" spans="1:15">
      <c r="A1499" s="58">
        <v>1494</v>
      </c>
      <c r="B1499" s="58" t="s">
        <v>23</v>
      </c>
      <c r="C1499" s="58" t="s">
        <v>24</v>
      </c>
      <c r="D1499" s="58" t="s">
        <v>25</v>
      </c>
      <c r="E1499" s="58" t="s">
        <v>18594</v>
      </c>
      <c r="F1499" s="58" t="s">
        <v>18890</v>
      </c>
      <c r="G1499" s="93" t="s">
        <v>20041</v>
      </c>
      <c r="H1499" s="58" t="s">
        <v>194</v>
      </c>
      <c r="I1499" s="58" t="s">
        <v>3169</v>
      </c>
      <c r="J1499" s="58" t="s">
        <v>18892</v>
      </c>
      <c r="K1499" s="58" t="s">
        <v>31</v>
      </c>
      <c r="L1499" s="102">
        <v>4</v>
      </c>
      <c r="M1499" s="58">
        <f t="shared" si="63"/>
        <v>520</v>
      </c>
      <c r="N1499" s="23"/>
      <c r="O1499" s="24" t="s">
        <v>32</v>
      </c>
    </row>
    <row r="1500" s="1" customFormat="1" customHeight="1" spans="1:15">
      <c r="A1500" s="58">
        <v>1495</v>
      </c>
      <c r="B1500" s="58" t="s">
        <v>23</v>
      </c>
      <c r="C1500" s="58" t="s">
        <v>24</v>
      </c>
      <c r="D1500" s="58" t="s">
        <v>25</v>
      </c>
      <c r="E1500" s="58" t="s">
        <v>18594</v>
      </c>
      <c r="F1500" s="58" t="s">
        <v>18890</v>
      </c>
      <c r="G1500" s="93" t="s">
        <v>20042</v>
      </c>
      <c r="H1500" s="58" t="s">
        <v>194</v>
      </c>
      <c r="I1500" s="58" t="s">
        <v>2203</v>
      </c>
      <c r="J1500" s="58" t="s">
        <v>18892</v>
      </c>
      <c r="K1500" s="58" t="s">
        <v>31</v>
      </c>
      <c r="L1500" s="102">
        <v>4</v>
      </c>
      <c r="M1500" s="58">
        <f t="shared" si="63"/>
        <v>520</v>
      </c>
      <c r="N1500" s="23"/>
      <c r="O1500" s="24" t="s">
        <v>32</v>
      </c>
    </row>
    <row r="1501" s="1" customFormat="1" customHeight="1" spans="1:15">
      <c r="A1501" s="58">
        <v>1496</v>
      </c>
      <c r="B1501" s="58" t="s">
        <v>23</v>
      </c>
      <c r="C1501" s="58" t="s">
        <v>24</v>
      </c>
      <c r="D1501" s="58" t="s">
        <v>25</v>
      </c>
      <c r="E1501" s="58" t="s">
        <v>18594</v>
      </c>
      <c r="F1501" s="58" t="s">
        <v>18664</v>
      </c>
      <c r="G1501" s="93" t="s">
        <v>20043</v>
      </c>
      <c r="H1501" s="58" t="s">
        <v>194</v>
      </c>
      <c r="I1501" s="58" t="s">
        <v>2605</v>
      </c>
      <c r="J1501" s="58" t="s">
        <v>18666</v>
      </c>
      <c r="K1501" s="58" t="s">
        <v>31</v>
      </c>
      <c r="L1501" s="102">
        <v>2</v>
      </c>
      <c r="M1501" s="58">
        <f t="shared" si="63"/>
        <v>260</v>
      </c>
      <c r="N1501" s="23"/>
      <c r="O1501" s="24" t="s">
        <v>32</v>
      </c>
    </row>
    <row r="1502" s="1" customFormat="1" customHeight="1" spans="1:15">
      <c r="A1502" s="58">
        <v>1497</v>
      </c>
      <c r="B1502" s="58" t="s">
        <v>23</v>
      </c>
      <c r="C1502" s="58" t="s">
        <v>24</v>
      </c>
      <c r="D1502" s="58" t="s">
        <v>25</v>
      </c>
      <c r="E1502" s="58" t="s">
        <v>18594</v>
      </c>
      <c r="F1502" s="58" t="s">
        <v>18664</v>
      </c>
      <c r="G1502" s="93" t="s">
        <v>20044</v>
      </c>
      <c r="H1502" s="58" t="s">
        <v>194</v>
      </c>
      <c r="I1502" s="58" t="s">
        <v>2203</v>
      </c>
      <c r="J1502" s="58" t="s">
        <v>18666</v>
      </c>
      <c r="K1502" s="58" t="s">
        <v>31</v>
      </c>
      <c r="L1502" s="102">
        <v>4</v>
      </c>
      <c r="M1502" s="58">
        <f t="shared" si="63"/>
        <v>520</v>
      </c>
      <c r="N1502" s="23"/>
      <c r="O1502" s="24" t="s">
        <v>32</v>
      </c>
    </row>
    <row r="1503" s="1" customFormat="1" customHeight="1" spans="1:15">
      <c r="A1503" s="58">
        <v>1498</v>
      </c>
      <c r="B1503" s="58" t="s">
        <v>23</v>
      </c>
      <c r="C1503" s="58" t="s">
        <v>24</v>
      </c>
      <c r="D1503" s="58" t="s">
        <v>25</v>
      </c>
      <c r="E1503" s="58" t="s">
        <v>18594</v>
      </c>
      <c r="F1503" s="58" t="s">
        <v>18890</v>
      </c>
      <c r="G1503" s="93" t="s">
        <v>20045</v>
      </c>
      <c r="H1503" s="58" t="s">
        <v>194</v>
      </c>
      <c r="I1503" s="58" t="s">
        <v>3169</v>
      </c>
      <c r="J1503" s="58" t="s">
        <v>18892</v>
      </c>
      <c r="K1503" s="58" t="s">
        <v>31</v>
      </c>
      <c r="L1503" s="102">
        <v>5</v>
      </c>
      <c r="M1503" s="58">
        <f t="shared" si="63"/>
        <v>650</v>
      </c>
      <c r="N1503" s="23"/>
      <c r="O1503" s="24" t="s">
        <v>32</v>
      </c>
    </row>
    <row r="1504" s="1" customFormat="1" customHeight="1" spans="1:15">
      <c r="A1504" s="58">
        <v>1499</v>
      </c>
      <c r="B1504" s="58" t="s">
        <v>23</v>
      </c>
      <c r="C1504" s="58" t="s">
        <v>24</v>
      </c>
      <c r="D1504" s="58" t="s">
        <v>25</v>
      </c>
      <c r="E1504" s="58" t="s">
        <v>18594</v>
      </c>
      <c r="F1504" s="58" t="s">
        <v>18890</v>
      </c>
      <c r="G1504" s="93" t="s">
        <v>9007</v>
      </c>
      <c r="H1504" s="58" t="s">
        <v>194</v>
      </c>
      <c r="I1504" s="58" t="s">
        <v>2605</v>
      </c>
      <c r="J1504" s="58" t="s">
        <v>18892</v>
      </c>
      <c r="K1504" s="58" t="s">
        <v>31</v>
      </c>
      <c r="L1504" s="102">
        <v>2</v>
      </c>
      <c r="M1504" s="58">
        <f t="shared" si="63"/>
        <v>260</v>
      </c>
      <c r="N1504" s="23"/>
      <c r="O1504" s="24" t="s">
        <v>32</v>
      </c>
    </row>
    <row r="1505" s="1" customFormat="1" customHeight="1" spans="1:15">
      <c r="A1505" s="58">
        <v>1500</v>
      </c>
      <c r="B1505" s="58" t="s">
        <v>23</v>
      </c>
      <c r="C1505" s="58" t="s">
        <v>24</v>
      </c>
      <c r="D1505" s="58" t="s">
        <v>25</v>
      </c>
      <c r="E1505" s="58" t="s">
        <v>18594</v>
      </c>
      <c r="F1505" s="58" t="s">
        <v>18890</v>
      </c>
      <c r="G1505" s="93" t="s">
        <v>20046</v>
      </c>
      <c r="H1505" s="58" t="s">
        <v>194</v>
      </c>
      <c r="I1505" s="58" t="s">
        <v>2557</v>
      </c>
      <c r="J1505" s="58" t="s">
        <v>18892</v>
      </c>
      <c r="K1505" s="58" t="s">
        <v>31</v>
      </c>
      <c r="L1505" s="102">
        <v>1</v>
      </c>
      <c r="M1505" s="58">
        <f t="shared" si="63"/>
        <v>130</v>
      </c>
      <c r="N1505" s="23"/>
      <c r="O1505" s="24" t="s">
        <v>32</v>
      </c>
    </row>
    <row r="1506" s="1" customFormat="1" customHeight="1" spans="1:15">
      <c r="A1506" s="58">
        <v>1501</v>
      </c>
      <c r="B1506" s="58" t="s">
        <v>23</v>
      </c>
      <c r="C1506" s="58" t="s">
        <v>24</v>
      </c>
      <c r="D1506" s="58" t="s">
        <v>25</v>
      </c>
      <c r="E1506" s="58" t="s">
        <v>18594</v>
      </c>
      <c r="F1506" s="58" t="s">
        <v>18664</v>
      </c>
      <c r="G1506" s="93" t="s">
        <v>20047</v>
      </c>
      <c r="H1506" s="58" t="s">
        <v>194</v>
      </c>
      <c r="I1506" s="58" t="s">
        <v>2203</v>
      </c>
      <c r="J1506" s="58" t="s">
        <v>18666</v>
      </c>
      <c r="K1506" s="58" t="s">
        <v>31</v>
      </c>
      <c r="L1506" s="102">
        <v>4</v>
      </c>
      <c r="M1506" s="58">
        <f t="shared" si="63"/>
        <v>520</v>
      </c>
      <c r="N1506" s="23" t="s">
        <v>9991</v>
      </c>
      <c r="O1506" s="24" t="s">
        <v>32</v>
      </c>
    </row>
    <row r="1507" s="1" customFormat="1" customHeight="1" spans="1:15">
      <c r="A1507" s="58">
        <v>1502</v>
      </c>
      <c r="B1507" s="58" t="s">
        <v>23</v>
      </c>
      <c r="C1507" s="58" t="s">
        <v>24</v>
      </c>
      <c r="D1507" s="58" t="s">
        <v>25</v>
      </c>
      <c r="E1507" s="58" t="s">
        <v>18594</v>
      </c>
      <c r="F1507" s="58" t="s">
        <v>18890</v>
      </c>
      <c r="G1507" s="93" t="s">
        <v>20048</v>
      </c>
      <c r="H1507" s="58" t="s">
        <v>194</v>
      </c>
      <c r="I1507" s="58" t="s">
        <v>2203</v>
      </c>
      <c r="J1507" s="58" t="s">
        <v>18892</v>
      </c>
      <c r="K1507" s="58" t="s">
        <v>31</v>
      </c>
      <c r="L1507" s="102">
        <v>4</v>
      </c>
      <c r="M1507" s="58">
        <f t="shared" si="63"/>
        <v>520</v>
      </c>
      <c r="N1507" s="23"/>
      <c r="O1507" s="24" t="s">
        <v>32</v>
      </c>
    </row>
    <row r="1508" s="1" customFormat="1" customHeight="1" spans="1:15">
      <c r="A1508" s="58">
        <v>1503</v>
      </c>
      <c r="B1508" s="58" t="s">
        <v>23</v>
      </c>
      <c r="C1508" s="58" t="s">
        <v>24</v>
      </c>
      <c r="D1508" s="58" t="s">
        <v>25</v>
      </c>
      <c r="E1508" s="58" t="s">
        <v>18594</v>
      </c>
      <c r="F1508" s="58" t="s">
        <v>18890</v>
      </c>
      <c r="G1508" s="93" t="s">
        <v>20049</v>
      </c>
      <c r="H1508" s="58" t="s">
        <v>194</v>
      </c>
      <c r="I1508" s="58" t="s">
        <v>2203</v>
      </c>
      <c r="J1508" s="58" t="s">
        <v>18892</v>
      </c>
      <c r="K1508" s="58" t="s">
        <v>31</v>
      </c>
      <c r="L1508" s="102">
        <v>4</v>
      </c>
      <c r="M1508" s="58">
        <f t="shared" si="63"/>
        <v>520</v>
      </c>
      <c r="N1508" s="23"/>
      <c r="O1508" s="24" t="s">
        <v>32</v>
      </c>
    </row>
    <row r="1509" s="1" customFormat="1" customHeight="1" spans="1:15">
      <c r="A1509" s="58">
        <v>1504</v>
      </c>
      <c r="B1509" s="24" t="s">
        <v>23</v>
      </c>
      <c r="C1509" s="24" t="s">
        <v>24</v>
      </c>
      <c r="D1509" s="24" t="s">
        <v>25</v>
      </c>
      <c r="E1509" s="24" t="s">
        <v>18594</v>
      </c>
      <c r="F1509" s="58" t="s">
        <v>18890</v>
      </c>
      <c r="G1509" s="71" t="s">
        <v>20050</v>
      </c>
      <c r="H1509" s="58" t="s">
        <v>194</v>
      </c>
      <c r="I1509" s="24" t="s">
        <v>2203</v>
      </c>
      <c r="J1509" s="24" t="s">
        <v>18892</v>
      </c>
      <c r="K1509" s="24" t="s">
        <v>31</v>
      </c>
      <c r="L1509" s="60">
        <v>4</v>
      </c>
      <c r="M1509" s="58">
        <f t="shared" si="63"/>
        <v>520</v>
      </c>
      <c r="N1509" s="23"/>
      <c r="O1509" s="24" t="s">
        <v>32</v>
      </c>
    </row>
    <row r="1510" s="1" customFormat="1" customHeight="1" spans="1:15">
      <c r="A1510" s="58">
        <v>1505</v>
      </c>
      <c r="B1510" s="24" t="s">
        <v>23</v>
      </c>
      <c r="C1510" s="24" t="s">
        <v>24</v>
      </c>
      <c r="D1510" s="24" t="s">
        <v>25</v>
      </c>
      <c r="E1510" s="24" t="s">
        <v>18594</v>
      </c>
      <c r="F1510" s="58" t="s">
        <v>18890</v>
      </c>
      <c r="G1510" s="71" t="s">
        <v>20051</v>
      </c>
      <c r="H1510" s="58" t="s">
        <v>194</v>
      </c>
      <c r="I1510" s="24" t="s">
        <v>2203</v>
      </c>
      <c r="J1510" s="24" t="s">
        <v>18892</v>
      </c>
      <c r="K1510" s="24" t="s">
        <v>31</v>
      </c>
      <c r="L1510" s="60">
        <v>3</v>
      </c>
      <c r="M1510" s="58">
        <f t="shared" si="63"/>
        <v>390</v>
      </c>
      <c r="N1510" s="23"/>
      <c r="O1510" s="24" t="s">
        <v>32</v>
      </c>
    </row>
    <row r="1511" s="1" customFormat="1" customHeight="1" spans="1:15">
      <c r="A1511" s="58">
        <v>1506</v>
      </c>
      <c r="B1511" s="24" t="s">
        <v>23</v>
      </c>
      <c r="C1511" s="24" t="s">
        <v>24</v>
      </c>
      <c r="D1511" s="24" t="s">
        <v>25</v>
      </c>
      <c r="E1511" s="24" t="s">
        <v>18594</v>
      </c>
      <c r="F1511" s="58" t="s">
        <v>18890</v>
      </c>
      <c r="G1511" s="47" t="s">
        <v>20052</v>
      </c>
      <c r="H1511" s="119" t="s">
        <v>194</v>
      </c>
      <c r="I1511" s="121" t="s">
        <v>2203</v>
      </c>
      <c r="J1511" s="71" t="s">
        <v>18892</v>
      </c>
      <c r="K1511" s="24" t="s">
        <v>31</v>
      </c>
      <c r="L1511" s="122">
        <v>4</v>
      </c>
      <c r="M1511" s="58">
        <f t="shared" si="63"/>
        <v>520</v>
      </c>
      <c r="N1511" s="23"/>
      <c r="O1511" s="24" t="s">
        <v>32</v>
      </c>
    </row>
    <row r="1512" s="1" customFormat="1" customHeight="1" spans="1:15">
      <c r="A1512" s="58">
        <v>1507</v>
      </c>
      <c r="B1512" s="24" t="s">
        <v>23</v>
      </c>
      <c r="C1512" s="24" t="s">
        <v>24</v>
      </c>
      <c r="D1512" s="24" t="s">
        <v>25</v>
      </c>
      <c r="E1512" s="24" t="s">
        <v>18594</v>
      </c>
      <c r="F1512" s="58" t="s">
        <v>18664</v>
      </c>
      <c r="G1512" s="47" t="s">
        <v>130</v>
      </c>
      <c r="H1512" s="119" t="s">
        <v>194</v>
      </c>
      <c r="I1512" s="121" t="s">
        <v>2203</v>
      </c>
      <c r="J1512" s="71" t="s">
        <v>18666</v>
      </c>
      <c r="K1512" s="24" t="s">
        <v>31</v>
      </c>
      <c r="L1512" s="122">
        <v>4</v>
      </c>
      <c r="M1512" s="58">
        <f t="shared" si="63"/>
        <v>520</v>
      </c>
      <c r="N1512" s="23"/>
      <c r="O1512" s="24" t="s">
        <v>32</v>
      </c>
    </row>
    <row r="1513" s="1" customFormat="1" customHeight="1" spans="1:15">
      <c r="A1513" s="58">
        <v>1508</v>
      </c>
      <c r="B1513" s="24" t="s">
        <v>23</v>
      </c>
      <c r="C1513" s="24" t="s">
        <v>24</v>
      </c>
      <c r="D1513" s="24" t="s">
        <v>25</v>
      </c>
      <c r="E1513" s="24" t="s">
        <v>18594</v>
      </c>
      <c r="F1513" s="58" t="s">
        <v>18890</v>
      </c>
      <c r="G1513" s="47" t="s">
        <v>20053</v>
      </c>
      <c r="H1513" s="119" t="s">
        <v>194</v>
      </c>
      <c r="I1513" s="121" t="s">
        <v>2203</v>
      </c>
      <c r="J1513" s="71" t="s">
        <v>18892</v>
      </c>
      <c r="K1513" s="24" t="s">
        <v>31</v>
      </c>
      <c r="L1513" s="122">
        <v>4</v>
      </c>
      <c r="M1513" s="58">
        <f t="shared" si="63"/>
        <v>520</v>
      </c>
      <c r="N1513" s="23"/>
      <c r="O1513" s="24" t="s">
        <v>32</v>
      </c>
    </row>
    <row r="1514" s="1" customFormat="1" customHeight="1" spans="1:15">
      <c r="A1514" s="58">
        <v>1509</v>
      </c>
      <c r="B1514" s="24" t="s">
        <v>23</v>
      </c>
      <c r="C1514" s="24" t="s">
        <v>24</v>
      </c>
      <c r="D1514" s="24" t="s">
        <v>25</v>
      </c>
      <c r="E1514" s="24" t="s">
        <v>18594</v>
      </c>
      <c r="F1514" s="58" t="s">
        <v>18643</v>
      </c>
      <c r="G1514" s="47" t="s">
        <v>20054</v>
      </c>
      <c r="H1514" s="119" t="s">
        <v>194</v>
      </c>
      <c r="I1514" s="121" t="s">
        <v>2605</v>
      </c>
      <c r="J1514" s="71" t="s">
        <v>18645</v>
      </c>
      <c r="K1514" s="24" t="s">
        <v>31</v>
      </c>
      <c r="L1514" s="122">
        <v>2</v>
      </c>
      <c r="M1514" s="58">
        <f t="shared" si="63"/>
        <v>260</v>
      </c>
      <c r="N1514" s="23"/>
      <c r="O1514" s="24" t="s">
        <v>32</v>
      </c>
    </row>
    <row r="1515" s="1" customFormat="1" customHeight="1" spans="1:15">
      <c r="A1515" s="58">
        <v>1510</v>
      </c>
      <c r="B1515" s="24" t="s">
        <v>23</v>
      </c>
      <c r="C1515" s="24" t="s">
        <v>24</v>
      </c>
      <c r="D1515" s="24" t="s">
        <v>25</v>
      </c>
      <c r="E1515" s="24" t="s">
        <v>18594</v>
      </c>
      <c r="F1515" s="58" t="s">
        <v>18664</v>
      </c>
      <c r="G1515" s="47" t="s">
        <v>20055</v>
      </c>
      <c r="H1515" s="119" t="s">
        <v>194</v>
      </c>
      <c r="I1515" s="121" t="s">
        <v>1683</v>
      </c>
      <c r="J1515" s="71" t="s">
        <v>18666</v>
      </c>
      <c r="K1515" s="24" t="s">
        <v>31</v>
      </c>
      <c r="L1515" s="122">
        <v>3</v>
      </c>
      <c r="M1515" s="58">
        <f t="shared" si="63"/>
        <v>390</v>
      </c>
      <c r="N1515" s="104"/>
      <c r="O1515" s="24" t="s">
        <v>32</v>
      </c>
    </row>
    <row r="1516" s="1" customFormat="1" customHeight="1" spans="1:15">
      <c r="A1516" s="58">
        <v>1511</v>
      </c>
      <c r="B1516" s="24" t="s">
        <v>23</v>
      </c>
      <c r="C1516" s="24" t="s">
        <v>24</v>
      </c>
      <c r="D1516" s="24" t="s">
        <v>25</v>
      </c>
      <c r="E1516" s="24" t="s">
        <v>18594</v>
      </c>
      <c r="F1516" s="58" t="s">
        <v>18664</v>
      </c>
      <c r="G1516" s="47" t="s">
        <v>20056</v>
      </c>
      <c r="H1516" s="119" t="s">
        <v>194</v>
      </c>
      <c r="I1516" s="121" t="s">
        <v>1683</v>
      </c>
      <c r="J1516" s="71" t="s">
        <v>18666</v>
      </c>
      <c r="K1516" s="24" t="s">
        <v>31</v>
      </c>
      <c r="L1516" s="122">
        <v>3</v>
      </c>
      <c r="M1516" s="58">
        <f t="shared" si="63"/>
        <v>390</v>
      </c>
      <c r="N1516" s="23"/>
      <c r="O1516" s="24" t="s">
        <v>32</v>
      </c>
    </row>
    <row r="1517" s="1" customFormat="1" customHeight="1" spans="1:15">
      <c r="A1517" s="58">
        <v>1512</v>
      </c>
      <c r="B1517" s="24" t="s">
        <v>23</v>
      </c>
      <c r="C1517" s="24" t="s">
        <v>24</v>
      </c>
      <c r="D1517" s="24" t="s">
        <v>25</v>
      </c>
      <c r="E1517" s="24" t="s">
        <v>18594</v>
      </c>
      <c r="F1517" s="58" t="s">
        <v>18890</v>
      </c>
      <c r="G1517" s="47" t="s">
        <v>20057</v>
      </c>
      <c r="H1517" s="119" t="s">
        <v>220</v>
      </c>
      <c r="I1517" s="121" t="s">
        <v>2605</v>
      </c>
      <c r="J1517" s="71" t="s">
        <v>18892</v>
      </c>
      <c r="K1517" s="24" t="s">
        <v>31</v>
      </c>
      <c r="L1517" s="122">
        <v>2</v>
      </c>
      <c r="M1517" s="58">
        <f>L1517*312</f>
        <v>624</v>
      </c>
      <c r="N1517" s="23"/>
      <c r="O1517" s="24" t="s">
        <v>32</v>
      </c>
    </row>
    <row r="1518" s="1" customFormat="1" customHeight="1" spans="1:15">
      <c r="A1518" s="58">
        <v>1513</v>
      </c>
      <c r="B1518" s="24" t="s">
        <v>23</v>
      </c>
      <c r="C1518" s="24" t="s">
        <v>24</v>
      </c>
      <c r="D1518" s="24" t="s">
        <v>25</v>
      </c>
      <c r="E1518" s="24" t="s">
        <v>18594</v>
      </c>
      <c r="F1518" s="58" t="s">
        <v>18664</v>
      </c>
      <c r="G1518" s="47" t="s">
        <v>20058</v>
      </c>
      <c r="H1518" s="119" t="s">
        <v>194</v>
      </c>
      <c r="I1518" s="121" t="s">
        <v>1683</v>
      </c>
      <c r="J1518" s="71" t="s">
        <v>18666</v>
      </c>
      <c r="K1518" s="24" t="s">
        <v>31</v>
      </c>
      <c r="L1518" s="122">
        <v>3</v>
      </c>
      <c r="M1518" s="58">
        <f t="shared" ref="M1518:M1549" si="64">L1518*130</f>
        <v>390</v>
      </c>
      <c r="N1518" s="23"/>
      <c r="O1518" s="24" t="s">
        <v>32</v>
      </c>
    </row>
    <row r="1519" s="1" customFormat="1" customHeight="1" spans="1:15">
      <c r="A1519" s="58">
        <v>1514</v>
      </c>
      <c r="B1519" s="24" t="s">
        <v>23</v>
      </c>
      <c r="C1519" s="24" t="s">
        <v>24</v>
      </c>
      <c r="D1519" s="24" t="s">
        <v>25</v>
      </c>
      <c r="E1519" s="24" t="s">
        <v>18594</v>
      </c>
      <c r="F1519" s="58" t="s">
        <v>18643</v>
      </c>
      <c r="G1519" s="47" t="s">
        <v>20059</v>
      </c>
      <c r="H1519" s="119" t="s">
        <v>194</v>
      </c>
      <c r="I1519" s="121" t="s">
        <v>1683</v>
      </c>
      <c r="J1519" s="71" t="s">
        <v>18645</v>
      </c>
      <c r="K1519" s="24" t="s">
        <v>31</v>
      </c>
      <c r="L1519" s="122">
        <v>3</v>
      </c>
      <c r="M1519" s="58">
        <f t="shared" si="64"/>
        <v>390</v>
      </c>
      <c r="N1519" s="23"/>
      <c r="O1519" s="24" t="s">
        <v>32</v>
      </c>
    </row>
    <row r="1520" s="1" customFormat="1" customHeight="1" spans="1:15">
      <c r="A1520" s="58">
        <v>1515</v>
      </c>
      <c r="B1520" s="24" t="s">
        <v>23</v>
      </c>
      <c r="C1520" s="24" t="s">
        <v>24</v>
      </c>
      <c r="D1520" s="24" t="s">
        <v>25</v>
      </c>
      <c r="E1520" s="24" t="s">
        <v>18594</v>
      </c>
      <c r="F1520" s="58" t="s">
        <v>18643</v>
      </c>
      <c r="G1520" s="47" t="s">
        <v>20060</v>
      </c>
      <c r="H1520" s="119" t="s">
        <v>194</v>
      </c>
      <c r="I1520" s="121" t="s">
        <v>3169</v>
      </c>
      <c r="J1520" s="71" t="s">
        <v>18645</v>
      </c>
      <c r="K1520" s="24" t="s">
        <v>31</v>
      </c>
      <c r="L1520" s="122">
        <v>5</v>
      </c>
      <c r="M1520" s="58">
        <f t="shared" si="64"/>
        <v>650</v>
      </c>
      <c r="N1520" s="23"/>
      <c r="O1520" s="24" t="s">
        <v>32</v>
      </c>
    </row>
    <row r="1521" s="1" customFormat="1" customHeight="1" spans="1:15">
      <c r="A1521" s="58">
        <v>1516</v>
      </c>
      <c r="B1521" s="24" t="s">
        <v>23</v>
      </c>
      <c r="C1521" s="24" t="s">
        <v>24</v>
      </c>
      <c r="D1521" s="24" t="s">
        <v>25</v>
      </c>
      <c r="E1521" s="24" t="s">
        <v>18594</v>
      </c>
      <c r="F1521" s="58" t="s">
        <v>18890</v>
      </c>
      <c r="G1521" s="47" t="s">
        <v>20061</v>
      </c>
      <c r="H1521" s="119" t="s">
        <v>194</v>
      </c>
      <c r="I1521" s="121" t="s">
        <v>1683</v>
      </c>
      <c r="J1521" s="71" t="s">
        <v>18892</v>
      </c>
      <c r="K1521" s="24" t="s">
        <v>31</v>
      </c>
      <c r="L1521" s="122">
        <v>3</v>
      </c>
      <c r="M1521" s="58">
        <f t="shared" si="64"/>
        <v>390</v>
      </c>
      <c r="N1521" s="23"/>
      <c r="O1521" s="24" t="s">
        <v>32</v>
      </c>
    </row>
    <row r="1522" s="1" customFormat="1" customHeight="1" spans="1:15">
      <c r="A1522" s="58">
        <v>1517</v>
      </c>
      <c r="B1522" s="24" t="s">
        <v>23</v>
      </c>
      <c r="C1522" s="24" t="s">
        <v>24</v>
      </c>
      <c r="D1522" s="24" t="s">
        <v>25</v>
      </c>
      <c r="E1522" s="24" t="s">
        <v>18594</v>
      </c>
      <c r="F1522" s="58" t="s">
        <v>18890</v>
      </c>
      <c r="G1522" s="47" t="s">
        <v>20062</v>
      </c>
      <c r="H1522" s="119" t="s">
        <v>194</v>
      </c>
      <c r="I1522" s="121" t="s">
        <v>2203</v>
      </c>
      <c r="J1522" s="71" t="s">
        <v>18892</v>
      </c>
      <c r="K1522" s="24" t="s">
        <v>31</v>
      </c>
      <c r="L1522" s="122">
        <v>4</v>
      </c>
      <c r="M1522" s="58">
        <f t="shared" si="64"/>
        <v>520</v>
      </c>
      <c r="N1522" s="23"/>
      <c r="O1522" s="24" t="s">
        <v>32</v>
      </c>
    </row>
    <row r="1523" s="1" customFormat="1" customHeight="1" spans="1:15">
      <c r="A1523" s="58">
        <v>1518</v>
      </c>
      <c r="B1523" s="24" t="s">
        <v>23</v>
      </c>
      <c r="C1523" s="24" t="s">
        <v>24</v>
      </c>
      <c r="D1523" s="24" t="s">
        <v>25</v>
      </c>
      <c r="E1523" s="24" t="s">
        <v>18594</v>
      </c>
      <c r="F1523" s="58" t="s">
        <v>18664</v>
      </c>
      <c r="G1523" s="47" t="s">
        <v>20063</v>
      </c>
      <c r="H1523" s="119" t="s">
        <v>194</v>
      </c>
      <c r="I1523" s="121" t="s">
        <v>3169</v>
      </c>
      <c r="J1523" s="71" t="s">
        <v>18666</v>
      </c>
      <c r="K1523" s="24" t="s">
        <v>31</v>
      </c>
      <c r="L1523" s="122">
        <v>5</v>
      </c>
      <c r="M1523" s="58">
        <f t="shared" si="64"/>
        <v>650</v>
      </c>
      <c r="N1523" s="23"/>
      <c r="O1523" s="24" t="s">
        <v>32</v>
      </c>
    </row>
    <row r="1524" s="1" customFormat="1" customHeight="1" spans="1:15">
      <c r="A1524" s="58">
        <v>1519</v>
      </c>
      <c r="B1524" s="24" t="s">
        <v>23</v>
      </c>
      <c r="C1524" s="24" t="s">
        <v>24</v>
      </c>
      <c r="D1524" s="24" t="s">
        <v>25</v>
      </c>
      <c r="E1524" s="24" t="s">
        <v>18594</v>
      </c>
      <c r="F1524" s="58" t="s">
        <v>18664</v>
      </c>
      <c r="G1524" s="47" t="s">
        <v>20064</v>
      </c>
      <c r="H1524" s="119" t="s">
        <v>194</v>
      </c>
      <c r="I1524" s="121" t="s">
        <v>2557</v>
      </c>
      <c r="J1524" s="71" t="s">
        <v>18666</v>
      </c>
      <c r="K1524" s="24" t="s">
        <v>31</v>
      </c>
      <c r="L1524" s="122">
        <v>1</v>
      </c>
      <c r="M1524" s="58">
        <f t="shared" si="64"/>
        <v>130</v>
      </c>
      <c r="N1524" s="104"/>
      <c r="O1524" s="24" t="s">
        <v>32</v>
      </c>
    </row>
    <row r="1525" s="1" customFormat="1" customHeight="1" spans="1:15">
      <c r="A1525" s="58">
        <v>1520</v>
      </c>
      <c r="B1525" s="24" t="s">
        <v>23</v>
      </c>
      <c r="C1525" s="24" t="s">
        <v>24</v>
      </c>
      <c r="D1525" s="24" t="s">
        <v>25</v>
      </c>
      <c r="E1525" s="24" t="s">
        <v>18594</v>
      </c>
      <c r="F1525" s="58" t="s">
        <v>18890</v>
      </c>
      <c r="G1525" s="47" t="s">
        <v>20065</v>
      </c>
      <c r="H1525" s="119" t="s">
        <v>194</v>
      </c>
      <c r="I1525" s="121" t="s">
        <v>2203</v>
      </c>
      <c r="J1525" s="71" t="s">
        <v>18892</v>
      </c>
      <c r="K1525" s="24" t="s">
        <v>31</v>
      </c>
      <c r="L1525" s="122">
        <v>3</v>
      </c>
      <c r="M1525" s="58">
        <f t="shared" si="64"/>
        <v>390</v>
      </c>
      <c r="N1525" s="23"/>
      <c r="O1525" s="24" t="s">
        <v>32</v>
      </c>
    </row>
    <row r="1526" s="1" customFormat="1" customHeight="1" spans="1:15">
      <c r="A1526" s="58">
        <v>1521</v>
      </c>
      <c r="B1526" s="24" t="s">
        <v>23</v>
      </c>
      <c r="C1526" s="24" t="s">
        <v>24</v>
      </c>
      <c r="D1526" s="24" t="s">
        <v>25</v>
      </c>
      <c r="E1526" s="24" t="s">
        <v>18594</v>
      </c>
      <c r="F1526" s="58" t="s">
        <v>18664</v>
      </c>
      <c r="G1526" s="47" t="s">
        <v>20066</v>
      </c>
      <c r="H1526" s="119" t="s">
        <v>194</v>
      </c>
      <c r="I1526" s="121" t="s">
        <v>2557</v>
      </c>
      <c r="J1526" s="71" t="s">
        <v>18666</v>
      </c>
      <c r="K1526" s="24" t="s">
        <v>31</v>
      </c>
      <c r="L1526" s="122">
        <v>1</v>
      </c>
      <c r="M1526" s="58">
        <f t="shared" si="64"/>
        <v>130</v>
      </c>
      <c r="N1526" s="23"/>
      <c r="O1526" s="24" t="s">
        <v>32</v>
      </c>
    </row>
    <row r="1527" s="1" customFormat="1" customHeight="1" spans="1:15">
      <c r="A1527" s="58">
        <v>1522</v>
      </c>
      <c r="B1527" s="24" t="s">
        <v>23</v>
      </c>
      <c r="C1527" s="24" t="s">
        <v>24</v>
      </c>
      <c r="D1527" s="24" t="s">
        <v>25</v>
      </c>
      <c r="E1527" s="24" t="s">
        <v>18594</v>
      </c>
      <c r="F1527" s="58" t="s">
        <v>18890</v>
      </c>
      <c r="G1527" s="47" t="s">
        <v>20067</v>
      </c>
      <c r="H1527" s="119" t="s">
        <v>194</v>
      </c>
      <c r="I1527" s="121" t="s">
        <v>2203</v>
      </c>
      <c r="J1527" s="71" t="s">
        <v>18892</v>
      </c>
      <c r="K1527" s="24" t="s">
        <v>31</v>
      </c>
      <c r="L1527" s="122">
        <v>4</v>
      </c>
      <c r="M1527" s="58">
        <f t="shared" si="64"/>
        <v>520</v>
      </c>
      <c r="N1527" s="23"/>
      <c r="O1527" s="24" t="s">
        <v>32</v>
      </c>
    </row>
    <row r="1528" s="1" customFormat="1" customHeight="1" spans="1:15">
      <c r="A1528" s="58">
        <v>1523</v>
      </c>
      <c r="B1528" s="24" t="s">
        <v>23</v>
      </c>
      <c r="C1528" s="24" t="s">
        <v>24</v>
      </c>
      <c r="D1528" s="24" t="s">
        <v>25</v>
      </c>
      <c r="E1528" s="24" t="s">
        <v>18594</v>
      </c>
      <c r="F1528" s="58" t="s">
        <v>18890</v>
      </c>
      <c r="G1528" s="47" t="s">
        <v>20068</v>
      </c>
      <c r="H1528" s="119" t="s">
        <v>220</v>
      </c>
      <c r="I1528" s="121" t="s">
        <v>1683</v>
      </c>
      <c r="J1528" s="71" t="s">
        <v>18892</v>
      </c>
      <c r="K1528" s="24" t="s">
        <v>31</v>
      </c>
      <c r="L1528" s="122">
        <v>3</v>
      </c>
      <c r="M1528" s="58">
        <f t="shared" si="64"/>
        <v>390</v>
      </c>
      <c r="N1528" s="23"/>
      <c r="O1528" s="24" t="s">
        <v>32</v>
      </c>
    </row>
    <row r="1529" s="1" customFormat="1" customHeight="1" spans="1:15">
      <c r="A1529" s="58">
        <v>1524</v>
      </c>
      <c r="B1529" s="24" t="s">
        <v>23</v>
      </c>
      <c r="C1529" s="24" t="s">
        <v>24</v>
      </c>
      <c r="D1529" s="24" t="s">
        <v>25</v>
      </c>
      <c r="E1529" s="24" t="s">
        <v>18594</v>
      </c>
      <c r="F1529" s="58" t="s">
        <v>18643</v>
      </c>
      <c r="G1529" s="47" t="s">
        <v>8347</v>
      </c>
      <c r="H1529" s="119" t="s">
        <v>194</v>
      </c>
      <c r="I1529" s="121" t="s">
        <v>2557</v>
      </c>
      <c r="J1529" s="71" t="s">
        <v>18645</v>
      </c>
      <c r="K1529" s="24" t="s">
        <v>31</v>
      </c>
      <c r="L1529" s="122">
        <v>1</v>
      </c>
      <c r="M1529" s="58">
        <f t="shared" si="64"/>
        <v>130</v>
      </c>
      <c r="N1529" s="23"/>
      <c r="O1529" s="24" t="s">
        <v>32</v>
      </c>
    </row>
    <row r="1530" s="1" customFormat="1" customHeight="1" spans="1:15">
      <c r="A1530" s="58">
        <v>1525</v>
      </c>
      <c r="B1530" s="24" t="s">
        <v>23</v>
      </c>
      <c r="C1530" s="24" t="s">
        <v>24</v>
      </c>
      <c r="D1530" s="24" t="s">
        <v>25</v>
      </c>
      <c r="E1530" s="24" t="s">
        <v>18594</v>
      </c>
      <c r="F1530" s="58" t="s">
        <v>18664</v>
      </c>
      <c r="G1530" s="47" t="s">
        <v>20069</v>
      </c>
      <c r="H1530" s="119" t="s">
        <v>194</v>
      </c>
      <c r="I1530" s="121" t="s">
        <v>2203</v>
      </c>
      <c r="J1530" s="71" t="s">
        <v>18666</v>
      </c>
      <c r="K1530" s="24" t="s">
        <v>31</v>
      </c>
      <c r="L1530" s="122">
        <v>4</v>
      </c>
      <c r="M1530" s="58">
        <f t="shared" si="64"/>
        <v>520</v>
      </c>
      <c r="N1530" s="23"/>
      <c r="O1530" s="24" t="s">
        <v>32</v>
      </c>
    </row>
    <row r="1531" s="1" customFormat="1" customHeight="1" spans="1:15">
      <c r="A1531" s="58">
        <v>1526</v>
      </c>
      <c r="B1531" s="24" t="s">
        <v>23</v>
      </c>
      <c r="C1531" s="24" t="s">
        <v>24</v>
      </c>
      <c r="D1531" s="24" t="s">
        <v>25</v>
      </c>
      <c r="E1531" s="24" t="s">
        <v>18594</v>
      </c>
      <c r="F1531" s="58" t="s">
        <v>18664</v>
      </c>
      <c r="G1531" s="37" t="s">
        <v>20070</v>
      </c>
      <c r="H1531" s="119" t="s">
        <v>194</v>
      </c>
      <c r="I1531" s="121" t="s">
        <v>2203</v>
      </c>
      <c r="J1531" s="71" t="s">
        <v>18666</v>
      </c>
      <c r="K1531" s="24" t="s">
        <v>31</v>
      </c>
      <c r="L1531" s="122">
        <v>4</v>
      </c>
      <c r="M1531" s="58">
        <f t="shared" si="64"/>
        <v>520</v>
      </c>
      <c r="N1531" s="104"/>
      <c r="O1531" s="24" t="s">
        <v>32</v>
      </c>
    </row>
    <row r="1532" s="1" customFormat="1" customHeight="1" spans="1:15">
      <c r="A1532" s="58">
        <v>1527</v>
      </c>
      <c r="B1532" s="24" t="s">
        <v>23</v>
      </c>
      <c r="C1532" s="24" t="s">
        <v>24</v>
      </c>
      <c r="D1532" s="24" t="s">
        <v>25</v>
      </c>
      <c r="E1532" s="24" t="s">
        <v>18594</v>
      </c>
      <c r="F1532" s="58" t="s">
        <v>18890</v>
      </c>
      <c r="G1532" s="37" t="s">
        <v>20071</v>
      </c>
      <c r="H1532" s="119" t="s">
        <v>194</v>
      </c>
      <c r="I1532" s="121" t="s">
        <v>2605</v>
      </c>
      <c r="J1532" s="71" t="s">
        <v>18892</v>
      </c>
      <c r="K1532" s="24" t="s">
        <v>31</v>
      </c>
      <c r="L1532" s="122">
        <v>2</v>
      </c>
      <c r="M1532" s="58">
        <f t="shared" si="64"/>
        <v>260</v>
      </c>
      <c r="N1532" s="23"/>
      <c r="O1532" s="24" t="s">
        <v>32</v>
      </c>
    </row>
    <row r="1533" s="1" customFormat="1" customHeight="1" spans="1:15">
      <c r="A1533" s="58">
        <v>1528</v>
      </c>
      <c r="B1533" s="24" t="s">
        <v>23</v>
      </c>
      <c r="C1533" s="24" t="s">
        <v>24</v>
      </c>
      <c r="D1533" s="24" t="s">
        <v>25</v>
      </c>
      <c r="E1533" s="24" t="s">
        <v>18594</v>
      </c>
      <c r="F1533" s="58" t="s">
        <v>18664</v>
      </c>
      <c r="G1533" s="37" t="s">
        <v>20072</v>
      </c>
      <c r="H1533" s="119" t="s">
        <v>194</v>
      </c>
      <c r="I1533" s="121" t="s">
        <v>3169</v>
      </c>
      <c r="J1533" s="71" t="s">
        <v>18666</v>
      </c>
      <c r="K1533" s="24" t="s">
        <v>31</v>
      </c>
      <c r="L1533" s="122">
        <v>5</v>
      </c>
      <c r="M1533" s="58">
        <f t="shared" si="64"/>
        <v>650</v>
      </c>
      <c r="N1533" s="23"/>
      <c r="O1533" s="24" t="s">
        <v>32</v>
      </c>
    </row>
    <row r="1534" s="1" customFormat="1" customHeight="1" spans="1:15">
      <c r="A1534" s="58">
        <v>1529</v>
      </c>
      <c r="B1534" s="24" t="s">
        <v>23</v>
      </c>
      <c r="C1534" s="24" t="s">
        <v>24</v>
      </c>
      <c r="D1534" s="24" t="s">
        <v>25</v>
      </c>
      <c r="E1534" s="24" t="s">
        <v>18594</v>
      </c>
      <c r="F1534" s="58" t="s">
        <v>18890</v>
      </c>
      <c r="G1534" s="37" t="s">
        <v>20073</v>
      </c>
      <c r="H1534" s="119" t="s">
        <v>194</v>
      </c>
      <c r="I1534" s="121" t="s">
        <v>3164</v>
      </c>
      <c r="J1534" s="71" t="s">
        <v>18892</v>
      </c>
      <c r="K1534" s="24" t="s">
        <v>31</v>
      </c>
      <c r="L1534" s="122">
        <v>4</v>
      </c>
      <c r="M1534" s="58">
        <f t="shared" si="64"/>
        <v>520</v>
      </c>
      <c r="N1534" s="23"/>
      <c r="O1534" s="24" t="s">
        <v>32</v>
      </c>
    </row>
    <row r="1535" s="1" customFormat="1" customHeight="1" spans="1:15">
      <c r="A1535" s="58">
        <v>1530</v>
      </c>
      <c r="B1535" s="24" t="s">
        <v>23</v>
      </c>
      <c r="C1535" s="24" t="s">
        <v>24</v>
      </c>
      <c r="D1535" s="24" t="s">
        <v>25</v>
      </c>
      <c r="E1535" s="24" t="s">
        <v>18594</v>
      </c>
      <c r="F1535" s="58" t="s">
        <v>18890</v>
      </c>
      <c r="G1535" s="37" t="s">
        <v>20074</v>
      </c>
      <c r="H1535" s="119" t="s">
        <v>194</v>
      </c>
      <c r="I1535" s="121" t="s">
        <v>1683</v>
      </c>
      <c r="J1535" s="71" t="s">
        <v>18892</v>
      </c>
      <c r="K1535" s="24" t="s">
        <v>31</v>
      </c>
      <c r="L1535" s="122">
        <v>3</v>
      </c>
      <c r="M1535" s="58">
        <f t="shared" si="64"/>
        <v>390</v>
      </c>
      <c r="N1535" s="23"/>
      <c r="O1535" s="24" t="s">
        <v>32</v>
      </c>
    </row>
    <row r="1536" s="1" customFormat="1" customHeight="1" spans="1:15">
      <c r="A1536" s="58">
        <v>1531</v>
      </c>
      <c r="B1536" s="24" t="s">
        <v>23</v>
      </c>
      <c r="C1536" s="24" t="s">
        <v>24</v>
      </c>
      <c r="D1536" s="24" t="s">
        <v>25</v>
      </c>
      <c r="E1536" s="24" t="s">
        <v>18594</v>
      </c>
      <c r="F1536" s="58" t="s">
        <v>18890</v>
      </c>
      <c r="G1536" s="37" t="s">
        <v>20075</v>
      </c>
      <c r="H1536" s="119" t="s">
        <v>194</v>
      </c>
      <c r="I1536" s="121" t="s">
        <v>2203</v>
      </c>
      <c r="J1536" s="71" t="s">
        <v>18892</v>
      </c>
      <c r="K1536" s="24" t="s">
        <v>31</v>
      </c>
      <c r="L1536" s="122">
        <v>4</v>
      </c>
      <c r="M1536" s="58">
        <f t="shared" si="64"/>
        <v>520</v>
      </c>
      <c r="N1536" s="23"/>
      <c r="O1536" s="24" t="s">
        <v>32</v>
      </c>
    </row>
    <row r="1537" s="1" customFormat="1" customHeight="1" spans="1:15">
      <c r="A1537" s="58">
        <v>1532</v>
      </c>
      <c r="B1537" s="24" t="s">
        <v>23</v>
      </c>
      <c r="C1537" s="24" t="s">
        <v>24</v>
      </c>
      <c r="D1537" s="24" t="s">
        <v>25</v>
      </c>
      <c r="E1537" s="24" t="s">
        <v>18594</v>
      </c>
      <c r="F1537" s="58" t="s">
        <v>18643</v>
      </c>
      <c r="G1537" s="37" t="s">
        <v>20076</v>
      </c>
      <c r="H1537" s="119" t="s">
        <v>194</v>
      </c>
      <c r="I1537" s="121" t="s">
        <v>2203</v>
      </c>
      <c r="J1537" s="71" t="s">
        <v>18645</v>
      </c>
      <c r="K1537" s="24" t="s">
        <v>31</v>
      </c>
      <c r="L1537" s="122">
        <v>4</v>
      </c>
      <c r="M1537" s="58">
        <f t="shared" si="64"/>
        <v>520</v>
      </c>
      <c r="N1537" s="23"/>
      <c r="O1537" s="24" t="s">
        <v>32</v>
      </c>
    </row>
    <row r="1538" s="1" customFormat="1" customHeight="1" spans="1:15">
      <c r="A1538" s="58">
        <v>1533</v>
      </c>
      <c r="B1538" s="24" t="s">
        <v>23</v>
      </c>
      <c r="C1538" s="24" t="s">
        <v>24</v>
      </c>
      <c r="D1538" s="24" t="s">
        <v>25</v>
      </c>
      <c r="E1538" s="24" t="s">
        <v>18594</v>
      </c>
      <c r="F1538" s="58" t="s">
        <v>18643</v>
      </c>
      <c r="G1538" s="37" t="s">
        <v>20077</v>
      </c>
      <c r="H1538" s="119" t="s">
        <v>194</v>
      </c>
      <c r="I1538" s="121" t="s">
        <v>2605</v>
      </c>
      <c r="J1538" s="71" t="s">
        <v>18645</v>
      </c>
      <c r="K1538" s="24" t="s">
        <v>14523</v>
      </c>
      <c r="L1538" s="122">
        <v>2</v>
      </c>
      <c r="M1538" s="58">
        <f t="shared" si="64"/>
        <v>260</v>
      </c>
      <c r="N1538" s="23"/>
      <c r="O1538" s="24" t="s">
        <v>32</v>
      </c>
    </row>
    <row r="1539" s="1" customFormat="1" customHeight="1" spans="1:15">
      <c r="A1539" s="58">
        <v>1534</v>
      </c>
      <c r="B1539" s="24" t="s">
        <v>23</v>
      </c>
      <c r="C1539" s="24" t="s">
        <v>24</v>
      </c>
      <c r="D1539" s="24" t="s">
        <v>25</v>
      </c>
      <c r="E1539" s="24" t="s">
        <v>18594</v>
      </c>
      <c r="F1539" s="58" t="s">
        <v>18643</v>
      </c>
      <c r="G1539" s="37" t="s">
        <v>20078</v>
      </c>
      <c r="H1539" s="119" t="s">
        <v>194</v>
      </c>
      <c r="I1539" s="121" t="s">
        <v>2203</v>
      </c>
      <c r="J1539" s="71" t="s">
        <v>18645</v>
      </c>
      <c r="K1539" s="24" t="s">
        <v>14523</v>
      </c>
      <c r="L1539" s="122">
        <v>4</v>
      </c>
      <c r="M1539" s="58">
        <f t="shared" si="64"/>
        <v>520</v>
      </c>
      <c r="N1539" s="23"/>
      <c r="O1539" s="24" t="s">
        <v>32</v>
      </c>
    </row>
    <row r="1540" s="1" customFormat="1" customHeight="1" spans="1:15">
      <c r="A1540" s="58">
        <v>1535</v>
      </c>
      <c r="B1540" s="24" t="s">
        <v>23</v>
      </c>
      <c r="C1540" s="24" t="s">
        <v>24</v>
      </c>
      <c r="D1540" s="24" t="s">
        <v>25</v>
      </c>
      <c r="E1540" s="24" t="s">
        <v>18594</v>
      </c>
      <c r="F1540" s="58" t="s">
        <v>18643</v>
      </c>
      <c r="G1540" s="37" t="s">
        <v>20079</v>
      </c>
      <c r="H1540" s="119" t="s">
        <v>194</v>
      </c>
      <c r="I1540" s="121" t="s">
        <v>2203</v>
      </c>
      <c r="J1540" s="71" t="s">
        <v>18645</v>
      </c>
      <c r="K1540" s="24" t="s">
        <v>14523</v>
      </c>
      <c r="L1540" s="122">
        <v>4</v>
      </c>
      <c r="M1540" s="58">
        <f t="shared" si="64"/>
        <v>520</v>
      </c>
      <c r="N1540" s="23"/>
      <c r="O1540" s="24" t="s">
        <v>32</v>
      </c>
    </row>
    <row r="1541" s="1" customFormat="1" customHeight="1" spans="1:15">
      <c r="A1541" s="58">
        <v>1536</v>
      </c>
      <c r="B1541" s="24" t="s">
        <v>23</v>
      </c>
      <c r="C1541" s="24" t="s">
        <v>24</v>
      </c>
      <c r="D1541" s="24" t="s">
        <v>25</v>
      </c>
      <c r="E1541" s="24" t="s">
        <v>18594</v>
      </c>
      <c r="F1541" s="58" t="s">
        <v>18643</v>
      </c>
      <c r="G1541" s="37" t="s">
        <v>20080</v>
      </c>
      <c r="H1541" s="119" t="s">
        <v>194</v>
      </c>
      <c r="I1541" s="121" t="s">
        <v>2203</v>
      </c>
      <c r="J1541" s="71" t="s">
        <v>18645</v>
      </c>
      <c r="K1541" s="24" t="s">
        <v>14523</v>
      </c>
      <c r="L1541" s="122">
        <v>4</v>
      </c>
      <c r="M1541" s="58">
        <f t="shared" si="64"/>
        <v>520</v>
      </c>
      <c r="N1541" s="23"/>
      <c r="O1541" s="24" t="s">
        <v>32</v>
      </c>
    </row>
    <row r="1542" s="1" customFormat="1" customHeight="1" spans="1:15">
      <c r="A1542" s="58">
        <v>1537</v>
      </c>
      <c r="B1542" s="24" t="s">
        <v>23</v>
      </c>
      <c r="C1542" s="24" t="s">
        <v>24</v>
      </c>
      <c r="D1542" s="24" t="s">
        <v>25</v>
      </c>
      <c r="E1542" s="24" t="s">
        <v>18594</v>
      </c>
      <c r="F1542" s="58" t="s">
        <v>18664</v>
      </c>
      <c r="G1542" s="37" t="s">
        <v>20081</v>
      </c>
      <c r="H1542" s="119" t="s">
        <v>220</v>
      </c>
      <c r="I1542" s="121" t="s">
        <v>3169</v>
      </c>
      <c r="J1542" s="71" t="s">
        <v>18666</v>
      </c>
      <c r="K1542" s="24" t="s">
        <v>14523</v>
      </c>
      <c r="L1542" s="122">
        <v>5</v>
      </c>
      <c r="M1542" s="58">
        <f t="shared" si="64"/>
        <v>650</v>
      </c>
      <c r="N1542" s="23"/>
      <c r="O1542" s="24" t="s">
        <v>32</v>
      </c>
    </row>
    <row r="1543" s="1" customFormat="1" customHeight="1" spans="1:15">
      <c r="A1543" s="58">
        <v>1538</v>
      </c>
      <c r="B1543" s="24" t="s">
        <v>23</v>
      </c>
      <c r="C1543" s="24" t="s">
        <v>24</v>
      </c>
      <c r="D1543" s="24" t="s">
        <v>25</v>
      </c>
      <c r="E1543" s="24" t="s">
        <v>18594</v>
      </c>
      <c r="F1543" s="58" t="s">
        <v>18890</v>
      </c>
      <c r="G1543" s="37" t="s">
        <v>20082</v>
      </c>
      <c r="H1543" s="119" t="s">
        <v>194</v>
      </c>
      <c r="I1543" s="121" t="s">
        <v>3164</v>
      </c>
      <c r="J1543" s="71" t="s">
        <v>18892</v>
      </c>
      <c r="K1543" s="24" t="s">
        <v>14523</v>
      </c>
      <c r="L1543" s="122">
        <v>4</v>
      </c>
      <c r="M1543" s="58">
        <f t="shared" si="64"/>
        <v>520</v>
      </c>
      <c r="N1543" s="23"/>
      <c r="O1543" s="24" t="s">
        <v>32</v>
      </c>
    </row>
    <row r="1544" s="1" customFormat="1" customHeight="1" spans="1:15">
      <c r="A1544" s="58">
        <v>1539</v>
      </c>
      <c r="B1544" s="24" t="s">
        <v>23</v>
      </c>
      <c r="C1544" s="24" t="s">
        <v>24</v>
      </c>
      <c r="D1544" s="24" t="s">
        <v>25</v>
      </c>
      <c r="E1544" s="24" t="s">
        <v>18594</v>
      </c>
      <c r="F1544" s="58" t="s">
        <v>18664</v>
      </c>
      <c r="G1544" s="115" t="s">
        <v>20083</v>
      </c>
      <c r="H1544" s="119" t="s">
        <v>220</v>
      </c>
      <c r="I1544" s="121" t="s">
        <v>2203</v>
      </c>
      <c r="J1544" s="71" t="s">
        <v>18666</v>
      </c>
      <c r="K1544" s="24" t="s">
        <v>14523</v>
      </c>
      <c r="L1544" s="122">
        <v>4</v>
      </c>
      <c r="M1544" s="58">
        <f t="shared" si="64"/>
        <v>520</v>
      </c>
      <c r="N1544" s="23"/>
      <c r="O1544" s="24" t="s">
        <v>32</v>
      </c>
    </row>
    <row r="1545" s="1" customFormat="1" customHeight="1" spans="1:15">
      <c r="A1545" s="58">
        <v>1540</v>
      </c>
      <c r="B1545" s="24" t="s">
        <v>23</v>
      </c>
      <c r="C1545" s="24" t="s">
        <v>24</v>
      </c>
      <c r="D1545" s="24" t="s">
        <v>25</v>
      </c>
      <c r="E1545" s="24" t="s">
        <v>18594</v>
      </c>
      <c r="F1545" s="58" t="s">
        <v>18890</v>
      </c>
      <c r="G1545" s="115" t="s">
        <v>20084</v>
      </c>
      <c r="H1545" s="119" t="s">
        <v>220</v>
      </c>
      <c r="I1545" s="121" t="s">
        <v>3164</v>
      </c>
      <c r="J1545" s="71" t="s">
        <v>18892</v>
      </c>
      <c r="K1545" s="24" t="s">
        <v>14523</v>
      </c>
      <c r="L1545" s="122">
        <v>3</v>
      </c>
      <c r="M1545" s="58">
        <f t="shared" si="64"/>
        <v>390</v>
      </c>
      <c r="N1545" s="23"/>
      <c r="O1545" s="24" t="s">
        <v>32</v>
      </c>
    </row>
    <row r="1546" s="1" customFormat="1" customHeight="1" spans="1:15">
      <c r="A1546" s="58">
        <v>1541</v>
      </c>
      <c r="B1546" s="24" t="s">
        <v>23</v>
      </c>
      <c r="C1546" s="24" t="s">
        <v>24</v>
      </c>
      <c r="D1546" s="24" t="s">
        <v>25</v>
      </c>
      <c r="E1546" s="24" t="s">
        <v>18594</v>
      </c>
      <c r="F1546" s="58" t="s">
        <v>18890</v>
      </c>
      <c r="G1546" s="115" t="s">
        <v>20085</v>
      </c>
      <c r="H1546" s="119" t="s">
        <v>194</v>
      </c>
      <c r="I1546" s="121" t="s">
        <v>2203</v>
      </c>
      <c r="J1546" s="71" t="s">
        <v>18892</v>
      </c>
      <c r="K1546" s="24" t="s">
        <v>14523</v>
      </c>
      <c r="L1546" s="122">
        <v>4</v>
      </c>
      <c r="M1546" s="58">
        <f t="shared" si="64"/>
        <v>520</v>
      </c>
      <c r="N1546" s="23"/>
      <c r="O1546" s="24" t="s">
        <v>32</v>
      </c>
    </row>
    <row r="1547" s="1" customFormat="1" customHeight="1" spans="1:15">
      <c r="A1547" s="58">
        <v>1542</v>
      </c>
      <c r="B1547" s="24" t="s">
        <v>23</v>
      </c>
      <c r="C1547" s="24" t="s">
        <v>24</v>
      </c>
      <c r="D1547" s="24" t="s">
        <v>25</v>
      </c>
      <c r="E1547" s="24" t="s">
        <v>18594</v>
      </c>
      <c r="F1547" s="58" t="s">
        <v>18890</v>
      </c>
      <c r="G1547" s="115" t="s">
        <v>20086</v>
      </c>
      <c r="H1547" s="119" t="s">
        <v>194</v>
      </c>
      <c r="I1547" s="121" t="s">
        <v>2203</v>
      </c>
      <c r="J1547" s="71" t="s">
        <v>18892</v>
      </c>
      <c r="K1547" s="24" t="s">
        <v>14523</v>
      </c>
      <c r="L1547" s="122">
        <v>4</v>
      </c>
      <c r="M1547" s="58">
        <f t="shared" si="64"/>
        <v>520</v>
      </c>
      <c r="N1547" s="23"/>
      <c r="O1547" s="24" t="s">
        <v>32</v>
      </c>
    </row>
    <row r="1548" s="1" customFormat="1" customHeight="1" spans="1:15">
      <c r="A1548" s="58">
        <v>1543</v>
      </c>
      <c r="B1548" s="24" t="s">
        <v>23</v>
      </c>
      <c r="C1548" s="24" t="s">
        <v>24</v>
      </c>
      <c r="D1548" s="24" t="s">
        <v>25</v>
      </c>
      <c r="E1548" s="24" t="s">
        <v>18594</v>
      </c>
      <c r="F1548" s="58" t="s">
        <v>18890</v>
      </c>
      <c r="G1548" s="115" t="s">
        <v>6972</v>
      </c>
      <c r="H1548" s="119" t="s">
        <v>194</v>
      </c>
      <c r="I1548" s="121" t="s">
        <v>1683</v>
      </c>
      <c r="J1548" s="71" t="s">
        <v>18892</v>
      </c>
      <c r="K1548" s="24" t="s">
        <v>14523</v>
      </c>
      <c r="L1548" s="122">
        <v>3</v>
      </c>
      <c r="M1548" s="58">
        <f t="shared" si="64"/>
        <v>390</v>
      </c>
      <c r="N1548" s="23"/>
      <c r="O1548" s="24" t="s">
        <v>32</v>
      </c>
    </row>
    <row r="1549" s="1" customFormat="1" customHeight="1" spans="1:15">
      <c r="A1549" s="58">
        <v>1544</v>
      </c>
      <c r="B1549" s="24" t="s">
        <v>23</v>
      </c>
      <c r="C1549" s="24" t="s">
        <v>24</v>
      </c>
      <c r="D1549" s="24" t="s">
        <v>25</v>
      </c>
      <c r="E1549" s="24" t="s">
        <v>18594</v>
      </c>
      <c r="F1549" s="58" t="s">
        <v>18890</v>
      </c>
      <c r="G1549" s="115" t="s">
        <v>20087</v>
      </c>
      <c r="H1549" s="119" t="s">
        <v>194</v>
      </c>
      <c r="I1549" s="121" t="s">
        <v>1683</v>
      </c>
      <c r="J1549" s="71" t="s">
        <v>18892</v>
      </c>
      <c r="K1549" s="24" t="s">
        <v>14523</v>
      </c>
      <c r="L1549" s="122">
        <v>3</v>
      </c>
      <c r="M1549" s="58">
        <f t="shared" si="64"/>
        <v>390</v>
      </c>
      <c r="N1549" s="23"/>
      <c r="O1549" s="24" t="s">
        <v>32</v>
      </c>
    </row>
    <row r="1550" s="1" customFormat="1" customHeight="1" spans="1:15">
      <c r="A1550" s="58">
        <v>1545</v>
      </c>
      <c r="B1550" s="24" t="s">
        <v>23</v>
      </c>
      <c r="C1550" s="24" t="s">
        <v>24</v>
      </c>
      <c r="D1550" s="24" t="s">
        <v>25</v>
      </c>
      <c r="E1550" s="24" t="s">
        <v>18594</v>
      </c>
      <c r="F1550" s="58" t="s">
        <v>18890</v>
      </c>
      <c r="G1550" s="115" t="s">
        <v>20088</v>
      </c>
      <c r="H1550" s="119" t="s">
        <v>194</v>
      </c>
      <c r="I1550" s="121" t="s">
        <v>2203</v>
      </c>
      <c r="J1550" s="71" t="s">
        <v>18892</v>
      </c>
      <c r="K1550" s="24" t="s">
        <v>14523</v>
      </c>
      <c r="L1550" s="122">
        <v>4</v>
      </c>
      <c r="M1550" s="58">
        <f t="shared" ref="M1550:M1581" si="65">L1550*130</f>
        <v>520</v>
      </c>
      <c r="N1550" s="23"/>
      <c r="O1550" s="24" t="s">
        <v>32</v>
      </c>
    </row>
    <row r="1551" s="1" customFormat="1" customHeight="1" spans="1:15">
      <c r="A1551" s="58">
        <v>1546</v>
      </c>
      <c r="B1551" s="24" t="s">
        <v>23</v>
      </c>
      <c r="C1551" s="24" t="s">
        <v>24</v>
      </c>
      <c r="D1551" s="24" t="s">
        <v>25</v>
      </c>
      <c r="E1551" s="24" t="s">
        <v>18594</v>
      </c>
      <c r="F1551" s="58" t="s">
        <v>18890</v>
      </c>
      <c r="G1551" s="115" t="s">
        <v>20089</v>
      </c>
      <c r="H1551" s="119" t="s">
        <v>194</v>
      </c>
      <c r="I1551" s="121" t="s">
        <v>1683</v>
      </c>
      <c r="J1551" s="71" t="s">
        <v>18892</v>
      </c>
      <c r="K1551" s="24" t="s">
        <v>14523</v>
      </c>
      <c r="L1551" s="122">
        <v>3</v>
      </c>
      <c r="M1551" s="58">
        <f t="shared" si="65"/>
        <v>390</v>
      </c>
      <c r="N1551" s="23"/>
      <c r="O1551" s="24" t="s">
        <v>32</v>
      </c>
    </row>
    <row r="1552" s="1" customFormat="1" customHeight="1" spans="1:15">
      <c r="A1552" s="58">
        <v>1547</v>
      </c>
      <c r="B1552" s="24" t="s">
        <v>23</v>
      </c>
      <c r="C1552" s="24" t="s">
        <v>24</v>
      </c>
      <c r="D1552" s="24" t="s">
        <v>25</v>
      </c>
      <c r="E1552" s="24" t="s">
        <v>18594</v>
      </c>
      <c r="F1552" s="58" t="s">
        <v>18664</v>
      </c>
      <c r="G1552" s="115" t="s">
        <v>20090</v>
      </c>
      <c r="H1552" s="119" t="s">
        <v>194</v>
      </c>
      <c r="I1552" s="121" t="s">
        <v>2203</v>
      </c>
      <c r="J1552" s="71" t="s">
        <v>18666</v>
      </c>
      <c r="K1552" s="24" t="s">
        <v>14523</v>
      </c>
      <c r="L1552" s="122">
        <v>4</v>
      </c>
      <c r="M1552" s="58">
        <f t="shared" si="65"/>
        <v>520</v>
      </c>
      <c r="N1552" s="23"/>
      <c r="O1552" s="24" t="s">
        <v>32</v>
      </c>
    </row>
    <row r="1553" s="1" customFormat="1" customHeight="1" spans="1:15">
      <c r="A1553" s="58">
        <v>1548</v>
      </c>
      <c r="B1553" s="24" t="s">
        <v>23</v>
      </c>
      <c r="C1553" s="24" t="s">
        <v>24</v>
      </c>
      <c r="D1553" s="24" t="s">
        <v>25</v>
      </c>
      <c r="E1553" s="24" t="s">
        <v>18594</v>
      </c>
      <c r="F1553" s="58" t="s">
        <v>18664</v>
      </c>
      <c r="G1553" s="115" t="s">
        <v>20091</v>
      </c>
      <c r="H1553" s="119" t="s">
        <v>194</v>
      </c>
      <c r="I1553" s="121" t="s">
        <v>1683</v>
      </c>
      <c r="J1553" s="71" t="s">
        <v>18666</v>
      </c>
      <c r="K1553" s="24" t="s">
        <v>14523</v>
      </c>
      <c r="L1553" s="122">
        <v>3</v>
      </c>
      <c r="M1553" s="58">
        <f t="shared" si="65"/>
        <v>390</v>
      </c>
      <c r="N1553" s="23"/>
      <c r="O1553" s="24" t="s">
        <v>32</v>
      </c>
    </row>
    <row r="1554" s="1" customFormat="1" customHeight="1" spans="1:15">
      <c r="A1554" s="58">
        <v>1549</v>
      </c>
      <c r="B1554" s="24" t="s">
        <v>23</v>
      </c>
      <c r="C1554" s="24" t="s">
        <v>24</v>
      </c>
      <c r="D1554" s="24" t="s">
        <v>25</v>
      </c>
      <c r="E1554" s="24" t="s">
        <v>18594</v>
      </c>
      <c r="F1554" s="58" t="s">
        <v>18890</v>
      </c>
      <c r="G1554" s="115" t="s">
        <v>20092</v>
      </c>
      <c r="H1554" s="119" t="s">
        <v>194</v>
      </c>
      <c r="I1554" s="121" t="s">
        <v>2203</v>
      </c>
      <c r="J1554" s="71" t="s">
        <v>18892</v>
      </c>
      <c r="K1554" s="24" t="s">
        <v>14523</v>
      </c>
      <c r="L1554" s="122">
        <v>4</v>
      </c>
      <c r="M1554" s="58">
        <f t="shared" si="65"/>
        <v>520</v>
      </c>
      <c r="N1554" s="23"/>
      <c r="O1554" s="24" t="s">
        <v>32</v>
      </c>
    </row>
    <row r="1555" s="1" customFormat="1" customHeight="1" spans="1:15">
      <c r="A1555" s="58">
        <v>1550</v>
      </c>
      <c r="B1555" s="24" t="s">
        <v>23</v>
      </c>
      <c r="C1555" s="24" t="s">
        <v>24</v>
      </c>
      <c r="D1555" s="24" t="s">
        <v>25</v>
      </c>
      <c r="E1555" s="24" t="s">
        <v>18594</v>
      </c>
      <c r="F1555" s="58" t="s">
        <v>18664</v>
      </c>
      <c r="G1555" s="115" t="s">
        <v>20093</v>
      </c>
      <c r="H1555" s="119" t="s">
        <v>194</v>
      </c>
      <c r="I1555" s="121" t="s">
        <v>3169</v>
      </c>
      <c r="J1555" s="71" t="s">
        <v>18666</v>
      </c>
      <c r="K1555" s="24" t="s">
        <v>14523</v>
      </c>
      <c r="L1555" s="122">
        <v>5</v>
      </c>
      <c r="M1555" s="58">
        <f t="shared" si="65"/>
        <v>650</v>
      </c>
      <c r="N1555" s="104"/>
      <c r="O1555" s="24" t="s">
        <v>32</v>
      </c>
    </row>
    <row r="1556" s="1" customFormat="1" customHeight="1" spans="1:15">
      <c r="A1556" s="58">
        <v>1551</v>
      </c>
      <c r="B1556" s="24" t="s">
        <v>23</v>
      </c>
      <c r="C1556" s="24" t="s">
        <v>24</v>
      </c>
      <c r="D1556" s="24" t="s">
        <v>25</v>
      </c>
      <c r="E1556" s="24" t="s">
        <v>18594</v>
      </c>
      <c r="F1556" s="58" t="s">
        <v>18890</v>
      </c>
      <c r="G1556" s="115" t="s">
        <v>20094</v>
      </c>
      <c r="H1556" s="119" t="s">
        <v>194</v>
      </c>
      <c r="I1556" s="121" t="s">
        <v>2203</v>
      </c>
      <c r="J1556" s="71" t="s">
        <v>18892</v>
      </c>
      <c r="K1556" s="24" t="s">
        <v>14523</v>
      </c>
      <c r="L1556" s="122">
        <v>4</v>
      </c>
      <c r="M1556" s="58">
        <f t="shared" si="65"/>
        <v>520</v>
      </c>
      <c r="N1556" s="23"/>
      <c r="O1556" s="24" t="s">
        <v>32</v>
      </c>
    </row>
    <row r="1557" s="1" customFormat="1" customHeight="1" spans="1:15">
      <c r="A1557" s="58">
        <v>1552</v>
      </c>
      <c r="B1557" s="24" t="s">
        <v>23</v>
      </c>
      <c r="C1557" s="24" t="s">
        <v>24</v>
      </c>
      <c r="D1557" s="24" t="s">
        <v>25</v>
      </c>
      <c r="E1557" s="24" t="s">
        <v>18594</v>
      </c>
      <c r="F1557" s="58" t="s">
        <v>18890</v>
      </c>
      <c r="G1557" s="115" t="s">
        <v>20095</v>
      </c>
      <c r="H1557" s="119" t="s">
        <v>194</v>
      </c>
      <c r="I1557" s="121" t="s">
        <v>1683</v>
      </c>
      <c r="J1557" s="71" t="s">
        <v>18892</v>
      </c>
      <c r="K1557" s="24" t="s">
        <v>14523</v>
      </c>
      <c r="L1557" s="122">
        <v>3</v>
      </c>
      <c r="M1557" s="58">
        <f t="shared" si="65"/>
        <v>390</v>
      </c>
      <c r="N1557" s="23"/>
      <c r="O1557" s="24" t="s">
        <v>32</v>
      </c>
    </row>
    <row r="1558" s="1" customFormat="1" customHeight="1" spans="1:15">
      <c r="A1558" s="58">
        <v>1553</v>
      </c>
      <c r="B1558" s="24" t="s">
        <v>23</v>
      </c>
      <c r="C1558" s="24" t="s">
        <v>24</v>
      </c>
      <c r="D1558" s="24" t="s">
        <v>25</v>
      </c>
      <c r="E1558" s="24" t="s">
        <v>18594</v>
      </c>
      <c r="F1558" s="58" t="s">
        <v>18664</v>
      </c>
      <c r="G1558" s="115" t="s">
        <v>20096</v>
      </c>
      <c r="H1558" s="119" t="s">
        <v>194</v>
      </c>
      <c r="I1558" s="121" t="s">
        <v>3164</v>
      </c>
      <c r="J1558" s="71" t="s">
        <v>18666</v>
      </c>
      <c r="K1558" s="24" t="s">
        <v>14523</v>
      </c>
      <c r="L1558" s="122">
        <v>6</v>
      </c>
      <c r="M1558" s="58">
        <f t="shared" si="65"/>
        <v>780</v>
      </c>
      <c r="N1558" s="23"/>
      <c r="O1558" s="24" t="s">
        <v>32</v>
      </c>
    </row>
    <row r="1559" s="1" customFormat="1" customHeight="1" spans="1:15">
      <c r="A1559" s="58">
        <v>1554</v>
      </c>
      <c r="B1559" s="24" t="s">
        <v>23</v>
      </c>
      <c r="C1559" s="24" t="s">
        <v>24</v>
      </c>
      <c r="D1559" s="24" t="s">
        <v>25</v>
      </c>
      <c r="E1559" s="24" t="s">
        <v>18594</v>
      </c>
      <c r="F1559" s="58" t="s">
        <v>18890</v>
      </c>
      <c r="G1559" s="115" t="s">
        <v>20097</v>
      </c>
      <c r="H1559" s="119" t="s">
        <v>194</v>
      </c>
      <c r="I1559" s="121" t="s">
        <v>2203</v>
      </c>
      <c r="J1559" s="71" t="s">
        <v>18892</v>
      </c>
      <c r="K1559" s="24" t="s">
        <v>14523</v>
      </c>
      <c r="L1559" s="122">
        <v>4</v>
      </c>
      <c r="M1559" s="58">
        <f t="shared" si="65"/>
        <v>520</v>
      </c>
      <c r="N1559" s="23"/>
      <c r="O1559" s="24" t="s">
        <v>32</v>
      </c>
    </row>
    <row r="1560" s="1" customFormat="1" customHeight="1" spans="1:15">
      <c r="A1560" s="58">
        <v>1555</v>
      </c>
      <c r="B1560" s="24" t="s">
        <v>23</v>
      </c>
      <c r="C1560" s="24" t="s">
        <v>24</v>
      </c>
      <c r="D1560" s="24" t="s">
        <v>25</v>
      </c>
      <c r="E1560" s="24" t="s">
        <v>18594</v>
      </c>
      <c r="F1560" s="58" t="s">
        <v>18890</v>
      </c>
      <c r="G1560" s="37" t="s">
        <v>20098</v>
      </c>
      <c r="H1560" s="119" t="s">
        <v>194</v>
      </c>
      <c r="I1560" s="121" t="s">
        <v>2203</v>
      </c>
      <c r="J1560" s="71" t="s">
        <v>18892</v>
      </c>
      <c r="K1560" s="24" t="s">
        <v>14523</v>
      </c>
      <c r="L1560" s="122">
        <v>4</v>
      </c>
      <c r="M1560" s="58">
        <f t="shared" si="65"/>
        <v>520</v>
      </c>
      <c r="N1560" s="23"/>
      <c r="O1560" s="24" t="s">
        <v>32</v>
      </c>
    </row>
    <row r="1561" s="1" customFormat="1" customHeight="1" spans="1:15">
      <c r="A1561" s="58">
        <v>1556</v>
      </c>
      <c r="B1561" s="24" t="s">
        <v>23</v>
      </c>
      <c r="C1561" s="24" t="s">
        <v>24</v>
      </c>
      <c r="D1561" s="24" t="s">
        <v>25</v>
      </c>
      <c r="E1561" s="24" t="s">
        <v>18594</v>
      </c>
      <c r="F1561" s="58" t="s">
        <v>18890</v>
      </c>
      <c r="G1561" s="37" t="s">
        <v>20099</v>
      </c>
      <c r="H1561" s="119" t="s">
        <v>194</v>
      </c>
      <c r="I1561" s="121" t="s">
        <v>2203</v>
      </c>
      <c r="J1561" s="71" t="s">
        <v>18892</v>
      </c>
      <c r="K1561" s="24" t="s">
        <v>14523</v>
      </c>
      <c r="L1561" s="122">
        <v>4</v>
      </c>
      <c r="M1561" s="58">
        <f t="shared" si="65"/>
        <v>520</v>
      </c>
      <c r="N1561" s="23"/>
      <c r="O1561" s="24" t="s">
        <v>32</v>
      </c>
    </row>
    <row r="1562" s="1" customFormat="1" customHeight="1" spans="1:15">
      <c r="A1562" s="58">
        <v>1557</v>
      </c>
      <c r="B1562" s="24" t="s">
        <v>23</v>
      </c>
      <c r="C1562" s="24" t="s">
        <v>24</v>
      </c>
      <c r="D1562" s="24" t="s">
        <v>25</v>
      </c>
      <c r="E1562" s="24" t="s">
        <v>18594</v>
      </c>
      <c r="F1562" s="58" t="s">
        <v>18890</v>
      </c>
      <c r="G1562" s="37" t="s">
        <v>20100</v>
      </c>
      <c r="H1562" s="119" t="s">
        <v>194</v>
      </c>
      <c r="I1562" s="121" t="s">
        <v>1683</v>
      </c>
      <c r="J1562" s="71" t="s">
        <v>18892</v>
      </c>
      <c r="K1562" s="24" t="s">
        <v>14523</v>
      </c>
      <c r="L1562" s="122">
        <v>3</v>
      </c>
      <c r="M1562" s="58">
        <f t="shared" si="65"/>
        <v>390</v>
      </c>
      <c r="N1562" s="23"/>
      <c r="O1562" s="24" t="s">
        <v>32</v>
      </c>
    </row>
    <row r="1563" s="1" customFormat="1" customHeight="1" spans="1:15">
      <c r="A1563" s="58">
        <v>1558</v>
      </c>
      <c r="B1563" s="24" t="s">
        <v>23</v>
      </c>
      <c r="C1563" s="24" t="s">
        <v>24</v>
      </c>
      <c r="D1563" s="24" t="s">
        <v>25</v>
      </c>
      <c r="E1563" s="24" t="s">
        <v>18594</v>
      </c>
      <c r="F1563" s="58" t="s">
        <v>18890</v>
      </c>
      <c r="G1563" s="37" t="s">
        <v>20101</v>
      </c>
      <c r="H1563" s="119" t="s">
        <v>194</v>
      </c>
      <c r="I1563" s="121" t="s">
        <v>2203</v>
      </c>
      <c r="J1563" s="71" t="s">
        <v>18892</v>
      </c>
      <c r="K1563" s="24" t="s">
        <v>14523</v>
      </c>
      <c r="L1563" s="122">
        <v>4</v>
      </c>
      <c r="M1563" s="58">
        <f t="shared" si="65"/>
        <v>520</v>
      </c>
      <c r="N1563" s="23"/>
      <c r="O1563" s="24" t="s">
        <v>32</v>
      </c>
    </row>
    <row r="1564" s="1" customFormat="1" customHeight="1" spans="1:15">
      <c r="A1564" s="58">
        <v>1559</v>
      </c>
      <c r="B1564" s="24" t="s">
        <v>23</v>
      </c>
      <c r="C1564" s="24" t="s">
        <v>24</v>
      </c>
      <c r="D1564" s="24" t="s">
        <v>25</v>
      </c>
      <c r="E1564" s="24" t="s">
        <v>18594</v>
      </c>
      <c r="F1564" s="58" t="s">
        <v>18890</v>
      </c>
      <c r="G1564" s="37" t="s">
        <v>20102</v>
      </c>
      <c r="H1564" s="119" t="s">
        <v>194</v>
      </c>
      <c r="I1564" s="121" t="s">
        <v>2605</v>
      </c>
      <c r="J1564" s="71" t="s">
        <v>18892</v>
      </c>
      <c r="K1564" s="24" t="s">
        <v>14523</v>
      </c>
      <c r="L1564" s="122">
        <v>2</v>
      </c>
      <c r="M1564" s="58">
        <f t="shared" si="65"/>
        <v>260</v>
      </c>
      <c r="N1564" s="23"/>
      <c r="O1564" s="24" t="s">
        <v>32</v>
      </c>
    </row>
    <row r="1565" s="1" customFormat="1" customHeight="1" spans="1:15">
      <c r="A1565" s="58">
        <v>1560</v>
      </c>
      <c r="B1565" s="24" t="s">
        <v>23</v>
      </c>
      <c r="C1565" s="24" t="s">
        <v>24</v>
      </c>
      <c r="D1565" s="24" t="s">
        <v>25</v>
      </c>
      <c r="E1565" s="24" t="s">
        <v>18594</v>
      </c>
      <c r="F1565" s="58" t="s">
        <v>18664</v>
      </c>
      <c r="G1565" s="115" t="s">
        <v>20103</v>
      </c>
      <c r="H1565" s="119" t="s">
        <v>194</v>
      </c>
      <c r="I1565" s="121" t="s">
        <v>1683</v>
      </c>
      <c r="J1565" s="71" t="s">
        <v>18666</v>
      </c>
      <c r="K1565" s="24" t="s">
        <v>14523</v>
      </c>
      <c r="L1565" s="122">
        <v>3</v>
      </c>
      <c r="M1565" s="58">
        <f t="shared" si="65"/>
        <v>390</v>
      </c>
      <c r="N1565" s="23"/>
      <c r="O1565" s="24" t="s">
        <v>32</v>
      </c>
    </row>
    <row r="1566" s="1" customFormat="1" customHeight="1" spans="1:15">
      <c r="A1566" s="58">
        <v>1561</v>
      </c>
      <c r="B1566" s="24" t="s">
        <v>23</v>
      </c>
      <c r="C1566" s="24" t="s">
        <v>24</v>
      </c>
      <c r="D1566" s="24" t="s">
        <v>25</v>
      </c>
      <c r="E1566" s="24" t="s">
        <v>18594</v>
      </c>
      <c r="F1566" s="58" t="s">
        <v>18890</v>
      </c>
      <c r="G1566" s="115" t="s">
        <v>20104</v>
      </c>
      <c r="H1566" s="119" t="s">
        <v>194</v>
      </c>
      <c r="I1566" s="121" t="s">
        <v>2203</v>
      </c>
      <c r="J1566" s="71" t="s">
        <v>18892</v>
      </c>
      <c r="K1566" s="24" t="s">
        <v>14523</v>
      </c>
      <c r="L1566" s="122">
        <v>4</v>
      </c>
      <c r="M1566" s="58">
        <f t="shared" si="65"/>
        <v>520</v>
      </c>
      <c r="N1566" s="23"/>
      <c r="O1566" s="24" t="s">
        <v>32</v>
      </c>
    </row>
    <row r="1567" s="1" customFormat="1" customHeight="1" spans="1:15">
      <c r="A1567" s="58">
        <v>1562</v>
      </c>
      <c r="B1567" s="24" t="s">
        <v>23</v>
      </c>
      <c r="C1567" s="24" t="s">
        <v>24</v>
      </c>
      <c r="D1567" s="24" t="s">
        <v>25</v>
      </c>
      <c r="E1567" s="24" t="s">
        <v>18594</v>
      </c>
      <c r="F1567" s="58" t="s">
        <v>18664</v>
      </c>
      <c r="G1567" s="115" t="s">
        <v>20105</v>
      </c>
      <c r="H1567" s="119" t="s">
        <v>194</v>
      </c>
      <c r="I1567" s="121" t="s">
        <v>1683</v>
      </c>
      <c r="J1567" s="71" t="s">
        <v>18666</v>
      </c>
      <c r="K1567" s="24" t="s">
        <v>14523</v>
      </c>
      <c r="L1567" s="122">
        <v>3</v>
      </c>
      <c r="M1567" s="58">
        <f t="shared" si="65"/>
        <v>390</v>
      </c>
      <c r="N1567" s="23"/>
      <c r="O1567" s="24" t="s">
        <v>32</v>
      </c>
    </row>
    <row r="1568" s="1" customFormat="1" customHeight="1" spans="1:15">
      <c r="A1568" s="58">
        <v>1563</v>
      </c>
      <c r="B1568" s="24" t="s">
        <v>23</v>
      </c>
      <c r="C1568" s="24" t="s">
        <v>24</v>
      </c>
      <c r="D1568" s="24" t="s">
        <v>25</v>
      </c>
      <c r="E1568" s="24" t="s">
        <v>18594</v>
      </c>
      <c r="F1568" s="58" t="s">
        <v>18890</v>
      </c>
      <c r="G1568" s="115" t="s">
        <v>20106</v>
      </c>
      <c r="H1568" s="119" t="s">
        <v>194</v>
      </c>
      <c r="I1568" s="121" t="s">
        <v>1683</v>
      </c>
      <c r="J1568" s="71" t="s">
        <v>18892</v>
      </c>
      <c r="K1568" s="24" t="s">
        <v>14523</v>
      </c>
      <c r="L1568" s="122">
        <v>3</v>
      </c>
      <c r="M1568" s="58">
        <f t="shared" si="65"/>
        <v>390</v>
      </c>
      <c r="N1568" s="23"/>
      <c r="O1568" s="24" t="s">
        <v>32</v>
      </c>
    </row>
    <row r="1569" s="1" customFormat="1" customHeight="1" spans="1:15">
      <c r="A1569" s="58">
        <v>1564</v>
      </c>
      <c r="B1569" s="24" t="s">
        <v>23</v>
      </c>
      <c r="C1569" s="24" t="s">
        <v>24</v>
      </c>
      <c r="D1569" s="24" t="s">
        <v>25</v>
      </c>
      <c r="E1569" s="24" t="s">
        <v>18594</v>
      </c>
      <c r="F1569" s="58" t="s">
        <v>18643</v>
      </c>
      <c r="G1569" s="115" t="s">
        <v>20107</v>
      </c>
      <c r="H1569" s="119" t="s">
        <v>194</v>
      </c>
      <c r="I1569" s="121" t="s">
        <v>2203</v>
      </c>
      <c r="J1569" s="71" t="s">
        <v>18645</v>
      </c>
      <c r="K1569" s="24" t="s">
        <v>14523</v>
      </c>
      <c r="L1569" s="122">
        <v>4</v>
      </c>
      <c r="M1569" s="58">
        <f t="shared" si="65"/>
        <v>520</v>
      </c>
      <c r="N1569" s="23"/>
      <c r="O1569" s="24" t="s">
        <v>32</v>
      </c>
    </row>
    <row r="1570" s="1" customFormat="1" customHeight="1" spans="1:15">
      <c r="A1570" s="58">
        <v>1565</v>
      </c>
      <c r="B1570" s="24" t="s">
        <v>23</v>
      </c>
      <c r="C1570" s="24" t="s">
        <v>24</v>
      </c>
      <c r="D1570" s="24" t="s">
        <v>25</v>
      </c>
      <c r="E1570" s="24" t="s">
        <v>18594</v>
      </c>
      <c r="F1570" s="58" t="s">
        <v>18643</v>
      </c>
      <c r="G1570" s="115" t="s">
        <v>20108</v>
      </c>
      <c r="H1570" s="119" t="s">
        <v>194</v>
      </c>
      <c r="I1570" s="121" t="s">
        <v>2605</v>
      </c>
      <c r="J1570" s="71" t="s">
        <v>18645</v>
      </c>
      <c r="K1570" s="24" t="s">
        <v>14523</v>
      </c>
      <c r="L1570" s="122">
        <v>2</v>
      </c>
      <c r="M1570" s="58">
        <f t="shared" si="65"/>
        <v>260</v>
      </c>
      <c r="N1570" s="23"/>
      <c r="O1570" s="24" t="s">
        <v>32</v>
      </c>
    </row>
    <row r="1571" s="1" customFormat="1" customHeight="1" spans="1:15">
      <c r="A1571" s="58">
        <v>1566</v>
      </c>
      <c r="B1571" s="24" t="s">
        <v>23</v>
      </c>
      <c r="C1571" s="24" t="s">
        <v>24</v>
      </c>
      <c r="D1571" s="24" t="s">
        <v>25</v>
      </c>
      <c r="E1571" s="24" t="s">
        <v>18594</v>
      </c>
      <c r="F1571" s="58" t="s">
        <v>18643</v>
      </c>
      <c r="G1571" s="115" t="s">
        <v>20109</v>
      </c>
      <c r="H1571" s="119" t="s">
        <v>194</v>
      </c>
      <c r="I1571" s="121" t="s">
        <v>2605</v>
      </c>
      <c r="J1571" s="71" t="s">
        <v>18645</v>
      </c>
      <c r="K1571" s="24" t="s">
        <v>14523</v>
      </c>
      <c r="L1571" s="122">
        <v>2</v>
      </c>
      <c r="M1571" s="58">
        <f t="shared" si="65"/>
        <v>260</v>
      </c>
      <c r="N1571" s="23"/>
      <c r="O1571" s="24" t="s">
        <v>32</v>
      </c>
    </row>
    <row r="1572" s="1" customFormat="1" customHeight="1" spans="1:15">
      <c r="A1572" s="58">
        <v>1567</v>
      </c>
      <c r="B1572" s="24" t="s">
        <v>23</v>
      </c>
      <c r="C1572" s="24" t="s">
        <v>24</v>
      </c>
      <c r="D1572" s="24" t="s">
        <v>25</v>
      </c>
      <c r="E1572" s="24" t="s">
        <v>18594</v>
      </c>
      <c r="F1572" s="58" t="s">
        <v>18643</v>
      </c>
      <c r="G1572" s="115" t="s">
        <v>20110</v>
      </c>
      <c r="H1572" s="119" t="s">
        <v>194</v>
      </c>
      <c r="I1572" s="121" t="s">
        <v>1683</v>
      </c>
      <c r="J1572" s="24" t="s">
        <v>18645</v>
      </c>
      <c r="K1572" s="24" t="s">
        <v>14523</v>
      </c>
      <c r="L1572" s="122">
        <v>3</v>
      </c>
      <c r="M1572" s="58">
        <f t="shared" si="65"/>
        <v>390</v>
      </c>
      <c r="N1572" s="23"/>
      <c r="O1572" s="24" t="s">
        <v>32</v>
      </c>
    </row>
    <row r="1573" s="1" customFormat="1" customHeight="1" spans="1:15">
      <c r="A1573" s="58">
        <v>1568</v>
      </c>
      <c r="B1573" s="24" t="s">
        <v>23</v>
      </c>
      <c r="C1573" s="24" t="s">
        <v>24</v>
      </c>
      <c r="D1573" s="24" t="s">
        <v>25</v>
      </c>
      <c r="E1573" s="24" t="s">
        <v>18594</v>
      </c>
      <c r="F1573" s="58" t="s">
        <v>18643</v>
      </c>
      <c r="G1573" s="115" t="s">
        <v>20111</v>
      </c>
      <c r="H1573" s="119" t="s">
        <v>194</v>
      </c>
      <c r="I1573" s="121" t="s">
        <v>2605</v>
      </c>
      <c r="J1573" s="24" t="s">
        <v>18645</v>
      </c>
      <c r="K1573" s="24" t="s">
        <v>14523</v>
      </c>
      <c r="L1573" s="122">
        <v>2</v>
      </c>
      <c r="M1573" s="58">
        <f t="shared" si="65"/>
        <v>260</v>
      </c>
      <c r="N1573" s="23"/>
      <c r="O1573" s="24" t="s">
        <v>32</v>
      </c>
    </row>
    <row r="1574" s="1" customFormat="1" customHeight="1" spans="1:15">
      <c r="A1574" s="58">
        <v>1569</v>
      </c>
      <c r="B1574" s="24" t="s">
        <v>23</v>
      </c>
      <c r="C1574" s="24" t="s">
        <v>24</v>
      </c>
      <c r="D1574" s="24" t="s">
        <v>25</v>
      </c>
      <c r="E1574" s="24" t="s">
        <v>18594</v>
      </c>
      <c r="F1574" s="58" t="s">
        <v>18643</v>
      </c>
      <c r="G1574" s="115" t="s">
        <v>3516</v>
      </c>
      <c r="H1574" s="119" t="s">
        <v>194</v>
      </c>
      <c r="I1574" s="121" t="s">
        <v>2203</v>
      </c>
      <c r="J1574" s="24" t="s">
        <v>18645</v>
      </c>
      <c r="K1574" s="24" t="s">
        <v>14523</v>
      </c>
      <c r="L1574" s="122">
        <v>4</v>
      </c>
      <c r="M1574" s="58">
        <f t="shared" si="65"/>
        <v>520</v>
      </c>
      <c r="N1574" s="23"/>
      <c r="O1574" s="24" t="s">
        <v>32</v>
      </c>
    </row>
    <row r="1575" s="1" customFormat="1" customHeight="1" spans="1:15">
      <c r="A1575" s="58">
        <v>1570</v>
      </c>
      <c r="B1575" s="24" t="s">
        <v>23</v>
      </c>
      <c r="C1575" s="24" t="s">
        <v>24</v>
      </c>
      <c r="D1575" s="24" t="s">
        <v>25</v>
      </c>
      <c r="E1575" s="24" t="s">
        <v>18594</v>
      </c>
      <c r="F1575" s="58" t="s">
        <v>18890</v>
      </c>
      <c r="G1575" s="115" t="s">
        <v>20112</v>
      </c>
      <c r="H1575" s="119" t="s">
        <v>220</v>
      </c>
      <c r="I1575" s="121" t="s">
        <v>3252</v>
      </c>
      <c r="J1575" s="24" t="s">
        <v>18892</v>
      </c>
      <c r="K1575" s="24" t="s">
        <v>14523</v>
      </c>
      <c r="L1575" s="122">
        <v>5</v>
      </c>
      <c r="M1575" s="58">
        <f t="shared" si="65"/>
        <v>650</v>
      </c>
      <c r="N1575" s="23"/>
      <c r="O1575" s="24" t="s">
        <v>32</v>
      </c>
    </row>
    <row r="1576" s="1" customFormat="1" customHeight="1" spans="1:15">
      <c r="A1576" s="58">
        <v>1571</v>
      </c>
      <c r="B1576" s="24" t="s">
        <v>23</v>
      </c>
      <c r="C1576" s="24" t="s">
        <v>24</v>
      </c>
      <c r="D1576" s="24" t="s">
        <v>25</v>
      </c>
      <c r="E1576" s="24" t="s">
        <v>18594</v>
      </c>
      <c r="F1576" s="58" t="s">
        <v>18890</v>
      </c>
      <c r="G1576" s="115" t="s">
        <v>20113</v>
      </c>
      <c r="H1576" s="119" t="s">
        <v>194</v>
      </c>
      <c r="I1576" s="121" t="s">
        <v>2203</v>
      </c>
      <c r="J1576" s="24" t="s">
        <v>18892</v>
      </c>
      <c r="K1576" s="24" t="s">
        <v>14523</v>
      </c>
      <c r="L1576" s="122">
        <v>4</v>
      </c>
      <c r="M1576" s="58">
        <f t="shared" si="65"/>
        <v>520</v>
      </c>
      <c r="N1576" s="23"/>
      <c r="O1576" s="24" t="s">
        <v>32</v>
      </c>
    </row>
    <row r="1577" s="1" customFormat="1" customHeight="1" spans="1:15">
      <c r="A1577" s="58">
        <v>1572</v>
      </c>
      <c r="B1577" s="24" t="s">
        <v>23</v>
      </c>
      <c r="C1577" s="24" t="s">
        <v>24</v>
      </c>
      <c r="D1577" s="24" t="s">
        <v>25</v>
      </c>
      <c r="E1577" s="24" t="s">
        <v>18594</v>
      </c>
      <c r="F1577" s="58" t="s">
        <v>18664</v>
      </c>
      <c r="G1577" s="115" t="s">
        <v>20114</v>
      </c>
      <c r="H1577" s="119" t="s">
        <v>194</v>
      </c>
      <c r="I1577" s="121" t="s">
        <v>1683</v>
      </c>
      <c r="J1577" s="24" t="s">
        <v>18666</v>
      </c>
      <c r="K1577" s="24" t="s">
        <v>14523</v>
      </c>
      <c r="L1577" s="122">
        <v>3</v>
      </c>
      <c r="M1577" s="58">
        <f t="shared" si="65"/>
        <v>390</v>
      </c>
      <c r="N1577" s="104"/>
      <c r="O1577" s="24" t="s">
        <v>32</v>
      </c>
    </row>
    <row r="1578" s="1" customFormat="1" customHeight="1" spans="1:15">
      <c r="A1578" s="58">
        <v>1573</v>
      </c>
      <c r="B1578" s="24" t="s">
        <v>23</v>
      </c>
      <c r="C1578" s="24" t="s">
        <v>24</v>
      </c>
      <c r="D1578" s="24" t="s">
        <v>25</v>
      </c>
      <c r="E1578" s="24" t="s">
        <v>18594</v>
      </c>
      <c r="F1578" s="58" t="s">
        <v>18890</v>
      </c>
      <c r="G1578" s="115" t="s">
        <v>20115</v>
      </c>
      <c r="H1578" s="119" t="s">
        <v>194</v>
      </c>
      <c r="I1578" s="121" t="s">
        <v>3169</v>
      </c>
      <c r="J1578" s="24" t="s">
        <v>18892</v>
      </c>
      <c r="K1578" s="24" t="s">
        <v>14523</v>
      </c>
      <c r="L1578" s="122">
        <v>4</v>
      </c>
      <c r="M1578" s="58">
        <f t="shared" si="65"/>
        <v>520</v>
      </c>
      <c r="N1578" s="23"/>
      <c r="O1578" s="24" t="s">
        <v>32</v>
      </c>
    </row>
    <row r="1579" s="1" customFormat="1" customHeight="1" spans="1:15">
      <c r="A1579" s="58">
        <v>1574</v>
      </c>
      <c r="B1579" s="24" t="s">
        <v>23</v>
      </c>
      <c r="C1579" s="24" t="s">
        <v>24</v>
      </c>
      <c r="D1579" s="24" t="s">
        <v>25</v>
      </c>
      <c r="E1579" s="24" t="s">
        <v>18594</v>
      </c>
      <c r="F1579" s="58" t="s">
        <v>18890</v>
      </c>
      <c r="G1579" s="115" t="s">
        <v>1725</v>
      </c>
      <c r="H1579" s="119" t="s">
        <v>194</v>
      </c>
      <c r="I1579" s="121" t="s">
        <v>2203</v>
      </c>
      <c r="J1579" s="24" t="s">
        <v>18892</v>
      </c>
      <c r="K1579" s="24" t="s">
        <v>14523</v>
      </c>
      <c r="L1579" s="122">
        <v>4</v>
      </c>
      <c r="M1579" s="58">
        <f t="shared" si="65"/>
        <v>520</v>
      </c>
      <c r="N1579" s="23"/>
      <c r="O1579" s="24" t="s">
        <v>32</v>
      </c>
    </row>
    <row r="1580" s="1" customFormat="1" customHeight="1" spans="1:15">
      <c r="A1580" s="58">
        <v>1575</v>
      </c>
      <c r="B1580" s="24" t="s">
        <v>23</v>
      </c>
      <c r="C1580" s="24" t="s">
        <v>24</v>
      </c>
      <c r="D1580" s="24" t="s">
        <v>25</v>
      </c>
      <c r="E1580" s="24" t="s">
        <v>18594</v>
      </c>
      <c r="F1580" s="58" t="s">
        <v>18890</v>
      </c>
      <c r="G1580" s="115" t="s">
        <v>20116</v>
      </c>
      <c r="H1580" s="119" t="s">
        <v>194</v>
      </c>
      <c r="I1580" s="121" t="s">
        <v>1683</v>
      </c>
      <c r="J1580" s="24" t="s">
        <v>18892</v>
      </c>
      <c r="K1580" s="24" t="s">
        <v>14523</v>
      </c>
      <c r="L1580" s="122">
        <v>3</v>
      </c>
      <c r="M1580" s="58">
        <f t="shared" si="65"/>
        <v>390</v>
      </c>
      <c r="N1580" s="23"/>
      <c r="O1580" s="24" t="s">
        <v>32</v>
      </c>
    </row>
    <row r="1581" s="1" customFormat="1" customHeight="1" spans="1:15">
      <c r="A1581" s="58">
        <v>1576</v>
      </c>
      <c r="B1581" s="24" t="s">
        <v>23</v>
      </c>
      <c r="C1581" s="24" t="s">
        <v>24</v>
      </c>
      <c r="D1581" s="24" t="s">
        <v>25</v>
      </c>
      <c r="E1581" s="24" t="s">
        <v>18594</v>
      </c>
      <c r="F1581" s="58" t="s">
        <v>18723</v>
      </c>
      <c r="G1581" s="115" t="s">
        <v>20117</v>
      </c>
      <c r="H1581" s="119" t="s">
        <v>194</v>
      </c>
      <c r="I1581" s="121" t="s">
        <v>2605</v>
      </c>
      <c r="J1581" s="24" t="s">
        <v>18725</v>
      </c>
      <c r="K1581" s="24" t="s">
        <v>14523</v>
      </c>
      <c r="L1581" s="122">
        <v>2</v>
      </c>
      <c r="M1581" s="58">
        <f t="shared" si="65"/>
        <v>260</v>
      </c>
      <c r="N1581" s="23"/>
      <c r="O1581" s="24" t="s">
        <v>32</v>
      </c>
    </row>
    <row r="1582" s="1" customFormat="1" customHeight="1" spans="1:15">
      <c r="A1582" s="58">
        <v>1577</v>
      </c>
      <c r="B1582" s="24" t="s">
        <v>23</v>
      </c>
      <c r="C1582" s="24" t="s">
        <v>24</v>
      </c>
      <c r="D1582" s="24" t="s">
        <v>25</v>
      </c>
      <c r="E1582" s="24" t="s">
        <v>18594</v>
      </c>
      <c r="F1582" s="58" t="s">
        <v>18723</v>
      </c>
      <c r="G1582" s="115" t="s">
        <v>20118</v>
      </c>
      <c r="H1582" s="119" t="s">
        <v>194</v>
      </c>
      <c r="I1582" s="121" t="s">
        <v>2605</v>
      </c>
      <c r="J1582" s="24" t="s">
        <v>18725</v>
      </c>
      <c r="K1582" s="24" t="s">
        <v>14523</v>
      </c>
      <c r="L1582" s="122">
        <v>2</v>
      </c>
      <c r="M1582" s="58">
        <f t="shared" ref="M1582:M1613" si="66">L1582*130</f>
        <v>260</v>
      </c>
      <c r="N1582" s="23"/>
      <c r="O1582" s="24" t="s">
        <v>32</v>
      </c>
    </row>
    <row r="1583" s="1" customFormat="1" customHeight="1" spans="1:15">
      <c r="A1583" s="58">
        <v>1578</v>
      </c>
      <c r="B1583" s="24" t="s">
        <v>23</v>
      </c>
      <c r="C1583" s="24" t="s">
        <v>24</v>
      </c>
      <c r="D1583" s="24" t="s">
        <v>25</v>
      </c>
      <c r="E1583" s="24" t="s">
        <v>18594</v>
      </c>
      <c r="F1583" s="58" t="s">
        <v>18723</v>
      </c>
      <c r="G1583" s="115" t="s">
        <v>20119</v>
      </c>
      <c r="H1583" s="119" t="s">
        <v>194</v>
      </c>
      <c r="I1583" s="121" t="s">
        <v>1683</v>
      </c>
      <c r="J1583" s="24" t="s">
        <v>18725</v>
      </c>
      <c r="K1583" s="24" t="s">
        <v>14523</v>
      </c>
      <c r="L1583" s="122">
        <v>3</v>
      </c>
      <c r="M1583" s="58">
        <f t="shared" si="66"/>
        <v>390</v>
      </c>
      <c r="N1583" s="23"/>
      <c r="O1583" s="24" t="s">
        <v>32</v>
      </c>
    </row>
    <row r="1584" s="1" customFormat="1" customHeight="1" spans="1:15">
      <c r="A1584" s="58">
        <v>1579</v>
      </c>
      <c r="B1584" s="24" t="s">
        <v>23</v>
      </c>
      <c r="C1584" s="24" t="s">
        <v>24</v>
      </c>
      <c r="D1584" s="24" t="s">
        <v>25</v>
      </c>
      <c r="E1584" s="24" t="s">
        <v>18594</v>
      </c>
      <c r="F1584" s="58" t="s">
        <v>18723</v>
      </c>
      <c r="G1584" s="115" t="s">
        <v>20120</v>
      </c>
      <c r="H1584" s="119" t="s">
        <v>194</v>
      </c>
      <c r="I1584" s="121" t="s">
        <v>2605</v>
      </c>
      <c r="J1584" s="24" t="s">
        <v>18725</v>
      </c>
      <c r="K1584" s="24" t="s">
        <v>14523</v>
      </c>
      <c r="L1584" s="122">
        <v>2</v>
      </c>
      <c r="M1584" s="58">
        <f t="shared" si="66"/>
        <v>260</v>
      </c>
      <c r="N1584" s="23"/>
      <c r="O1584" s="24" t="s">
        <v>32</v>
      </c>
    </row>
    <row r="1585" s="1" customFormat="1" customHeight="1" spans="1:15">
      <c r="A1585" s="58">
        <v>1580</v>
      </c>
      <c r="B1585" s="24" t="s">
        <v>23</v>
      </c>
      <c r="C1585" s="24" t="s">
        <v>24</v>
      </c>
      <c r="D1585" s="24" t="s">
        <v>25</v>
      </c>
      <c r="E1585" s="24" t="s">
        <v>18594</v>
      </c>
      <c r="F1585" s="58" t="s">
        <v>18723</v>
      </c>
      <c r="G1585" s="115" t="s">
        <v>20121</v>
      </c>
      <c r="H1585" s="119" t="s">
        <v>194</v>
      </c>
      <c r="I1585" s="121" t="s">
        <v>3169</v>
      </c>
      <c r="J1585" s="71" t="s">
        <v>18725</v>
      </c>
      <c r="K1585" s="24" t="s">
        <v>14523</v>
      </c>
      <c r="L1585" s="122">
        <v>5</v>
      </c>
      <c r="M1585" s="58">
        <f t="shared" si="66"/>
        <v>650</v>
      </c>
      <c r="N1585" s="23"/>
      <c r="O1585" s="24" t="s">
        <v>32</v>
      </c>
    </row>
    <row r="1586" s="1" customFormat="1" customHeight="1" spans="1:15">
      <c r="A1586" s="58">
        <v>1581</v>
      </c>
      <c r="B1586" s="24" t="s">
        <v>23</v>
      </c>
      <c r="C1586" s="24" t="s">
        <v>24</v>
      </c>
      <c r="D1586" s="24" t="s">
        <v>25</v>
      </c>
      <c r="E1586" s="24" t="s">
        <v>18594</v>
      </c>
      <c r="F1586" s="58" t="s">
        <v>18723</v>
      </c>
      <c r="G1586" s="115" t="s">
        <v>20122</v>
      </c>
      <c r="H1586" s="119" t="s">
        <v>194</v>
      </c>
      <c r="I1586" s="121" t="s">
        <v>2605</v>
      </c>
      <c r="J1586" s="71" t="s">
        <v>18725</v>
      </c>
      <c r="K1586" s="24" t="s">
        <v>14523</v>
      </c>
      <c r="L1586" s="122">
        <v>2</v>
      </c>
      <c r="M1586" s="58">
        <f t="shared" si="66"/>
        <v>260</v>
      </c>
      <c r="N1586" s="23"/>
      <c r="O1586" s="24" t="s">
        <v>32</v>
      </c>
    </row>
    <row r="1587" s="1" customFormat="1" customHeight="1" spans="1:15">
      <c r="A1587" s="58">
        <v>1582</v>
      </c>
      <c r="B1587" s="24" t="s">
        <v>23</v>
      </c>
      <c r="C1587" s="24" t="s">
        <v>24</v>
      </c>
      <c r="D1587" s="24" t="s">
        <v>25</v>
      </c>
      <c r="E1587" s="24" t="s">
        <v>18594</v>
      </c>
      <c r="F1587" s="58" t="s">
        <v>18723</v>
      </c>
      <c r="G1587" s="115" t="s">
        <v>20123</v>
      </c>
      <c r="H1587" s="119" t="s">
        <v>194</v>
      </c>
      <c r="I1587" s="121" t="s">
        <v>2557</v>
      </c>
      <c r="J1587" s="24" t="s">
        <v>18725</v>
      </c>
      <c r="K1587" s="24" t="s">
        <v>14523</v>
      </c>
      <c r="L1587" s="122">
        <v>1</v>
      </c>
      <c r="M1587" s="58">
        <f t="shared" si="66"/>
        <v>130</v>
      </c>
      <c r="N1587" s="23"/>
      <c r="O1587" s="24" t="s">
        <v>32</v>
      </c>
    </row>
    <row r="1588" s="1" customFormat="1" customHeight="1" spans="1:15">
      <c r="A1588" s="58">
        <v>1583</v>
      </c>
      <c r="B1588" s="24" t="s">
        <v>23</v>
      </c>
      <c r="C1588" s="24" t="s">
        <v>24</v>
      </c>
      <c r="D1588" s="24" t="s">
        <v>25</v>
      </c>
      <c r="E1588" s="24" t="s">
        <v>18594</v>
      </c>
      <c r="F1588" s="58" t="s">
        <v>18723</v>
      </c>
      <c r="G1588" s="115" t="s">
        <v>20124</v>
      </c>
      <c r="H1588" s="119" t="s">
        <v>194</v>
      </c>
      <c r="I1588" s="121" t="s">
        <v>1683</v>
      </c>
      <c r="J1588" s="71" t="s">
        <v>18725</v>
      </c>
      <c r="K1588" s="24" t="s">
        <v>14523</v>
      </c>
      <c r="L1588" s="122">
        <v>3</v>
      </c>
      <c r="M1588" s="58">
        <f t="shared" si="66"/>
        <v>390</v>
      </c>
      <c r="N1588" s="23"/>
      <c r="O1588" s="24" t="s">
        <v>32</v>
      </c>
    </row>
    <row r="1589" s="1" customFormat="1" customHeight="1" spans="1:15">
      <c r="A1589" s="58">
        <v>1584</v>
      </c>
      <c r="B1589" s="24" t="s">
        <v>23</v>
      </c>
      <c r="C1589" s="24" t="s">
        <v>24</v>
      </c>
      <c r="D1589" s="24" t="s">
        <v>25</v>
      </c>
      <c r="E1589" s="24" t="s">
        <v>18594</v>
      </c>
      <c r="F1589" s="58" t="s">
        <v>18723</v>
      </c>
      <c r="G1589" s="115" t="s">
        <v>20125</v>
      </c>
      <c r="H1589" s="119" t="s">
        <v>194</v>
      </c>
      <c r="I1589" s="121" t="s">
        <v>2203</v>
      </c>
      <c r="J1589" s="71" t="s">
        <v>18725</v>
      </c>
      <c r="K1589" s="24" t="s">
        <v>14523</v>
      </c>
      <c r="L1589" s="122">
        <v>4</v>
      </c>
      <c r="M1589" s="58">
        <f t="shared" si="66"/>
        <v>520</v>
      </c>
      <c r="N1589" s="23"/>
      <c r="O1589" s="24" t="s">
        <v>32</v>
      </c>
    </row>
    <row r="1590" s="1" customFormat="1" customHeight="1" spans="1:15">
      <c r="A1590" s="58">
        <v>1585</v>
      </c>
      <c r="B1590" s="24" t="s">
        <v>23</v>
      </c>
      <c r="C1590" s="24" t="s">
        <v>24</v>
      </c>
      <c r="D1590" s="24" t="s">
        <v>25</v>
      </c>
      <c r="E1590" s="24" t="s">
        <v>18594</v>
      </c>
      <c r="F1590" s="58" t="s">
        <v>18723</v>
      </c>
      <c r="G1590" s="115" t="s">
        <v>20126</v>
      </c>
      <c r="H1590" s="119" t="s">
        <v>194</v>
      </c>
      <c r="I1590" s="121" t="s">
        <v>2203</v>
      </c>
      <c r="J1590" s="24" t="s">
        <v>18725</v>
      </c>
      <c r="K1590" s="24" t="s">
        <v>14523</v>
      </c>
      <c r="L1590" s="122">
        <v>4</v>
      </c>
      <c r="M1590" s="58">
        <f t="shared" si="66"/>
        <v>520</v>
      </c>
      <c r="N1590" s="23"/>
      <c r="O1590" s="24" t="s">
        <v>32</v>
      </c>
    </row>
    <row r="1591" s="1" customFormat="1" customHeight="1" spans="1:15">
      <c r="A1591" s="58">
        <v>1586</v>
      </c>
      <c r="B1591" s="24" t="s">
        <v>23</v>
      </c>
      <c r="C1591" s="24" t="s">
        <v>24</v>
      </c>
      <c r="D1591" s="24" t="s">
        <v>25</v>
      </c>
      <c r="E1591" s="24" t="s">
        <v>18594</v>
      </c>
      <c r="F1591" s="58" t="s">
        <v>18723</v>
      </c>
      <c r="G1591" s="115" t="s">
        <v>20127</v>
      </c>
      <c r="H1591" s="119" t="s">
        <v>194</v>
      </c>
      <c r="I1591" s="121" t="s">
        <v>1683</v>
      </c>
      <c r="J1591" s="24" t="s">
        <v>18725</v>
      </c>
      <c r="K1591" s="24" t="s">
        <v>14523</v>
      </c>
      <c r="L1591" s="122">
        <v>3</v>
      </c>
      <c r="M1591" s="58">
        <f t="shared" si="66"/>
        <v>390</v>
      </c>
      <c r="N1591" s="23"/>
      <c r="O1591" s="24" t="s">
        <v>32</v>
      </c>
    </row>
    <row r="1592" s="1" customFormat="1" customHeight="1" spans="1:15">
      <c r="A1592" s="58">
        <v>1587</v>
      </c>
      <c r="B1592" s="24" t="s">
        <v>23</v>
      </c>
      <c r="C1592" s="24" t="s">
        <v>24</v>
      </c>
      <c r="D1592" s="24" t="s">
        <v>25</v>
      </c>
      <c r="E1592" s="24" t="s">
        <v>18594</v>
      </c>
      <c r="F1592" s="58" t="s">
        <v>18723</v>
      </c>
      <c r="G1592" s="115" t="s">
        <v>20128</v>
      </c>
      <c r="H1592" s="119" t="s">
        <v>194</v>
      </c>
      <c r="I1592" s="121" t="s">
        <v>1683</v>
      </c>
      <c r="J1592" s="24" t="s">
        <v>18725</v>
      </c>
      <c r="K1592" s="24" t="s">
        <v>14523</v>
      </c>
      <c r="L1592" s="122">
        <v>3</v>
      </c>
      <c r="M1592" s="58">
        <f t="shared" si="66"/>
        <v>390</v>
      </c>
      <c r="N1592" s="23"/>
      <c r="O1592" s="24" t="s">
        <v>32</v>
      </c>
    </row>
    <row r="1593" s="1" customFormat="1" customHeight="1" spans="1:15">
      <c r="A1593" s="58">
        <v>1588</v>
      </c>
      <c r="B1593" s="24" t="s">
        <v>23</v>
      </c>
      <c r="C1593" s="24" t="s">
        <v>24</v>
      </c>
      <c r="D1593" s="24" t="s">
        <v>25</v>
      </c>
      <c r="E1593" s="24" t="s">
        <v>18594</v>
      </c>
      <c r="F1593" s="58" t="s">
        <v>18723</v>
      </c>
      <c r="G1593" s="115" t="s">
        <v>20129</v>
      </c>
      <c r="H1593" s="119" t="s">
        <v>194</v>
      </c>
      <c r="I1593" s="121" t="s">
        <v>3158</v>
      </c>
      <c r="J1593" s="24" t="s">
        <v>18725</v>
      </c>
      <c r="K1593" s="24" t="s">
        <v>14523</v>
      </c>
      <c r="L1593" s="122">
        <v>7</v>
      </c>
      <c r="M1593" s="58">
        <f t="shared" si="66"/>
        <v>910</v>
      </c>
      <c r="N1593" s="23"/>
      <c r="O1593" s="24" t="s">
        <v>32</v>
      </c>
    </row>
    <row r="1594" s="1" customFormat="1" customHeight="1" spans="1:15">
      <c r="A1594" s="58">
        <v>1589</v>
      </c>
      <c r="B1594" s="24" t="s">
        <v>23</v>
      </c>
      <c r="C1594" s="24" t="s">
        <v>24</v>
      </c>
      <c r="D1594" s="24" t="s">
        <v>25</v>
      </c>
      <c r="E1594" s="24" t="s">
        <v>18594</v>
      </c>
      <c r="F1594" s="58" t="s">
        <v>18723</v>
      </c>
      <c r="G1594" s="124" t="s">
        <v>20130</v>
      </c>
      <c r="H1594" s="119" t="s">
        <v>194</v>
      </c>
      <c r="I1594" s="121" t="s">
        <v>2203</v>
      </c>
      <c r="J1594" s="24" t="s">
        <v>18725</v>
      </c>
      <c r="K1594" s="24" t="s">
        <v>14523</v>
      </c>
      <c r="L1594" s="122">
        <v>4</v>
      </c>
      <c r="M1594" s="58">
        <f t="shared" si="66"/>
        <v>520</v>
      </c>
      <c r="N1594" s="104"/>
      <c r="O1594" s="24" t="s">
        <v>32</v>
      </c>
    </row>
    <row r="1595" s="1" customFormat="1" customHeight="1" spans="1:15">
      <c r="A1595" s="58">
        <v>1590</v>
      </c>
      <c r="B1595" s="24" t="s">
        <v>23</v>
      </c>
      <c r="C1595" s="24" t="s">
        <v>24</v>
      </c>
      <c r="D1595" s="24" t="s">
        <v>25</v>
      </c>
      <c r="E1595" s="24" t="s">
        <v>18594</v>
      </c>
      <c r="F1595" s="58" t="s">
        <v>18723</v>
      </c>
      <c r="G1595" s="115" t="s">
        <v>20131</v>
      </c>
      <c r="H1595" s="119" t="s">
        <v>194</v>
      </c>
      <c r="I1595" s="121" t="s">
        <v>2557</v>
      </c>
      <c r="J1595" s="24" t="s">
        <v>18725</v>
      </c>
      <c r="K1595" s="24" t="s">
        <v>14523</v>
      </c>
      <c r="L1595" s="122">
        <v>1</v>
      </c>
      <c r="M1595" s="58">
        <f t="shared" si="66"/>
        <v>130</v>
      </c>
      <c r="N1595" s="23"/>
      <c r="O1595" s="24" t="s">
        <v>32</v>
      </c>
    </row>
    <row r="1596" s="1" customFormat="1" customHeight="1" spans="1:15">
      <c r="A1596" s="58">
        <v>1591</v>
      </c>
      <c r="B1596" s="24" t="s">
        <v>23</v>
      </c>
      <c r="C1596" s="24" t="s">
        <v>24</v>
      </c>
      <c r="D1596" s="24" t="s">
        <v>25</v>
      </c>
      <c r="E1596" s="24" t="s">
        <v>18594</v>
      </c>
      <c r="F1596" s="58" t="s">
        <v>18664</v>
      </c>
      <c r="G1596" s="115" t="s">
        <v>20132</v>
      </c>
      <c r="H1596" s="119" t="s">
        <v>194</v>
      </c>
      <c r="I1596" s="121" t="s">
        <v>2605</v>
      </c>
      <c r="J1596" s="71" t="s">
        <v>18666</v>
      </c>
      <c r="K1596" s="24" t="s">
        <v>14523</v>
      </c>
      <c r="L1596" s="122">
        <v>2</v>
      </c>
      <c r="M1596" s="58">
        <f t="shared" si="66"/>
        <v>260</v>
      </c>
      <c r="N1596" s="23"/>
      <c r="O1596" s="24" t="s">
        <v>32</v>
      </c>
    </row>
    <row r="1597" s="1" customFormat="1" customHeight="1" spans="1:15">
      <c r="A1597" s="58">
        <v>1592</v>
      </c>
      <c r="B1597" s="24" t="s">
        <v>23</v>
      </c>
      <c r="C1597" s="24" t="s">
        <v>24</v>
      </c>
      <c r="D1597" s="24" t="s">
        <v>25</v>
      </c>
      <c r="E1597" s="24" t="s">
        <v>18594</v>
      </c>
      <c r="F1597" s="58" t="s">
        <v>18723</v>
      </c>
      <c r="G1597" s="115" t="s">
        <v>20133</v>
      </c>
      <c r="H1597" s="119" t="s">
        <v>194</v>
      </c>
      <c r="I1597" s="121" t="s">
        <v>2605</v>
      </c>
      <c r="J1597" s="24" t="s">
        <v>18725</v>
      </c>
      <c r="K1597" s="24" t="s">
        <v>14523</v>
      </c>
      <c r="L1597" s="122">
        <v>2</v>
      </c>
      <c r="M1597" s="58">
        <f t="shared" si="66"/>
        <v>260</v>
      </c>
      <c r="N1597" s="23"/>
      <c r="O1597" s="24" t="s">
        <v>32</v>
      </c>
    </row>
    <row r="1598" s="1" customFormat="1" customHeight="1" spans="1:15">
      <c r="A1598" s="58">
        <v>1593</v>
      </c>
      <c r="B1598" s="24" t="s">
        <v>23</v>
      </c>
      <c r="C1598" s="24" t="s">
        <v>24</v>
      </c>
      <c r="D1598" s="24" t="s">
        <v>25</v>
      </c>
      <c r="E1598" s="24" t="s">
        <v>18594</v>
      </c>
      <c r="F1598" s="58" t="s">
        <v>18890</v>
      </c>
      <c r="G1598" s="115" t="s">
        <v>4925</v>
      </c>
      <c r="H1598" s="119" t="s">
        <v>194</v>
      </c>
      <c r="I1598" s="121" t="s">
        <v>3169</v>
      </c>
      <c r="J1598" s="71" t="s">
        <v>18892</v>
      </c>
      <c r="K1598" s="24" t="s">
        <v>14523</v>
      </c>
      <c r="L1598" s="122">
        <v>3</v>
      </c>
      <c r="M1598" s="58">
        <f t="shared" si="66"/>
        <v>390</v>
      </c>
      <c r="N1598" s="23"/>
      <c r="O1598" s="24" t="s">
        <v>32</v>
      </c>
    </row>
    <row r="1599" s="1" customFormat="1" customHeight="1" spans="1:15">
      <c r="A1599" s="58">
        <v>1594</v>
      </c>
      <c r="B1599" s="24" t="s">
        <v>23</v>
      </c>
      <c r="C1599" s="24" t="s">
        <v>24</v>
      </c>
      <c r="D1599" s="24" t="s">
        <v>25</v>
      </c>
      <c r="E1599" s="24" t="s">
        <v>18594</v>
      </c>
      <c r="F1599" s="58" t="s">
        <v>18723</v>
      </c>
      <c r="G1599" s="115" t="s">
        <v>20134</v>
      </c>
      <c r="H1599" s="119" t="s">
        <v>194</v>
      </c>
      <c r="I1599" s="121" t="s">
        <v>2605</v>
      </c>
      <c r="J1599" s="71" t="s">
        <v>18725</v>
      </c>
      <c r="K1599" s="24" t="s">
        <v>14523</v>
      </c>
      <c r="L1599" s="122">
        <v>2</v>
      </c>
      <c r="M1599" s="58">
        <f t="shared" si="66"/>
        <v>260</v>
      </c>
      <c r="N1599" s="104"/>
      <c r="O1599" s="24" t="s">
        <v>32</v>
      </c>
    </row>
    <row r="1600" s="1" customFormat="1" customHeight="1" spans="1:15">
      <c r="A1600" s="58">
        <v>1595</v>
      </c>
      <c r="B1600" s="24" t="s">
        <v>23</v>
      </c>
      <c r="C1600" s="24" t="s">
        <v>24</v>
      </c>
      <c r="D1600" s="24" t="s">
        <v>25</v>
      </c>
      <c r="E1600" s="24" t="s">
        <v>18594</v>
      </c>
      <c r="F1600" s="58" t="s">
        <v>18890</v>
      </c>
      <c r="G1600" s="115" t="s">
        <v>20135</v>
      </c>
      <c r="H1600" s="119" t="s">
        <v>194</v>
      </c>
      <c r="I1600" s="121" t="s">
        <v>1683</v>
      </c>
      <c r="J1600" s="24" t="s">
        <v>18892</v>
      </c>
      <c r="K1600" s="24" t="s">
        <v>14523</v>
      </c>
      <c r="L1600" s="122">
        <v>3</v>
      </c>
      <c r="M1600" s="58">
        <f t="shared" si="66"/>
        <v>390</v>
      </c>
      <c r="N1600" s="23"/>
      <c r="O1600" s="24" t="s">
        <v>32</v>
      </c>
    </row>
    <row r="1601" s="1" customFormat="1" customHeight="1" spans="1:15">
      <c r="A1601" s="58">
        <v>1596</v>
      </c>
      <c r="B1601" s="24" t="s">
        <v>23</v>
      </c>
      <c r="C1601" s="24" t="s">
        <v>24</v>
      </c>
      <c r="D1601" s="24" t="s">
        <v>25</v>
      </c>
      <c r="E1601" s="24" t="s">
        <v>18594</v>
      </c>
      <c r="F1601" s="58" t="s">
        <v>18723</v>
      </c>
      <c r="G1601" s="115" t="s">
        <v>20136</v>
      </c>
      <c r="H1601" s="119" t="s">
        <v>194</v>
      </c>
      <c r="I1601" s="121" t="s">
        <v>1683</v>
      </c>
      <c r="J1601" s="71" t="s">
        <v>18725</v>
      </c>
      <c r="K1601" s="24" t="s">
        <v>14523</v>
      </c>
      <c r="L1601" s="122">
        <v>3</v>
      </c>
      <c r="M1601" s="58">
        <f t="shared" si="66"/>
        <v>390</v>
      </c>
      <c r="N1601" s="23"/>
      <c r="O1601" s="24" t="s">
        <v>32</v>
      </c>
    </row>
    <row r="1602" s="1" customFormat="1" customHeight="1" spans="1:15">
      <c r="A1602" s="58">
        <v>1597</v>
      </c>
      <c r="B1602" s="24" t="s">
        <v>23</v>
      </c>
      <c r="C1602" s="24" t="s">
        <v>24</v>
      </c>
      <c r="D1602" s="24" t="s">
        <v>25</v>
      </c>
      <c r="E1602" s="24" t="s">
        <v>18594</v>
      </c>
      <c r="F1602" s="58" t="s">
        <v>18664</v>
      </c>
      <c r="G1602" s="115" t="s">
        <v>20137</v>
      </c>
      <c r="H1602" s="119" t="s">
        <v>194</v>
      </c>
      <c r="I1602" s="121" t="s">
        <v>3169</v>
      </c>
      <c r="J1602" s="71" t="s">
        <v>18666</v>
      </c>
      <c r="K1602" s="24" t="s">
        <v>14523</v>
      </c>
      <c r="L1602" s="122">
        <v>5</v>
      </c>
      <c r="M1602" s="58">
        <f t="shared" si="66"/>
        <v>650</v>
      </c>
      <c r="N1602" s="23"/>
      <c r="O1602" s="24" t="s">
        <v>32</v>
      </c>
    </row>
    <row r="1603" s="1" customFormat="1" customHeight="1" spans="1:15">
      <c r="A1603" s="58">
        <v>1598</v>
      </c>
      <c r="B1603" s="24" t="s">
        <v>23</v>
      </c>
      <c r="C1603" s="24" t="s">
        <v>24</v>
      </c>
      <c r="D1603" s="24" t="s">
        <v>25</v>
      </c>
      <c r="E1603" s="24" t="s">
        <v>18594</v>
      </c>
      <c r="F1603" s="58" t="s">
        <v>18664</v>
      </c>
      <c r="G1603" s="115" t="s">
        <v>20138</v>
      </c>
      <c r="H1603" s="119" t="s">
        <v>220</v>
      </c>
      <c r="I1603" s="121" t="s">
        <v>1683</v>
      </c>
      <c r="J1603" s="71" t="s">
        <v>18666</v>
      </c>
      <c r="K1603" s="24" t="s">
        <v>14523</v>
      </c>
      <c r="L1603" s="122">
        <v>3</v>
      </c>
      <c r="M1603" s="58">
        <f t="shared" si="66"/>
        <v>390</v>
      </c>
      <c r="N1603" s="23"/>
      <c r="O1603" s="24" t="s">
        <v>32</v>
      </c>
    </row>
    <row r="1604" s="1" customFormat="1" customHeight="1" spans="1:15">
      <c r="A1604" s="58">
        <v>1599</v>
      </c>
      <c r="B1604" s="24" t="s">
        <v>23</v>
      </c>
      <c r="C1604" s="24" t="s">
        <v>24</v>
      </c>
      <c r="D1604" s="24" t="s">
        <v>25</v>
      </c>
      <c r="E1604" s="24" t="s">
        <v>18594</v>
      </c>
      <c r="F1604" s="58" t="s">
        <v>18664</v>
      </c>
      <c r="G1604" s="115" t="s">
        <v>20139</v>
      </c>
      <c r="H1604" s="119" t="s">
        <v>194</v>
      </c>
      <c r="I1604" s="121" t="s">
        <v>3164</v>
      </c>
      <c r="J1604" s="71" t="s">
        <v>18666</v>
      </c>
      <c r="K1604" s="24" t="s">
        <v>14523</v>
      </c>
      <c r="L1604" s="122">
        <v>6</v>
      </c>
      <c r="M1604" s="58">
        <f t="shared" si="66"/>
        <v>780</v>
      </c>
      <c r="N1604" s="104"/>
      <c r="O1604" s="24" t="s">
        <v>32</v>
      </c>
    </row>
    <row r="1605" s="1" customFormat="1" customHeight="1" spans="1:15">
      <c r="A1605" s="58">
        <v>1600</v>
      </c>
      <c r="B1605" s="24" t="s">
        <v>23</v>
      </c>
      <c r="C1605" s="24" t="s">
        <v>24</v>
      </c>
      <c r="D1605" s="24" t="s">
        <v>25</v>
      </c>
      <c r="E1605" s="24" t="s">
        <v>18594</v>
      </c>
      <c r="F1605" s="58" t="s">
        <v>18664</v>
      </c>
      <c r="G1605" s="115" t="s">
        <v>20140</v>
      </c>
      <c r="H1605" s="119" t="s">
        <v>194</v>
      </c>
      <c r="I1605" s="121" t="s">
        <v>3164</v>
      </c>
      <c r="J1605" s="71" t="s">
        <v>18666</v>
      </c>
      <c r="K1605" s="24" t="s">
        <v>14523</v>
      </c>
      <c r="L1605" s="122">
        <v>6</v>
      </c>
      <c r="M1605" s="58">
        <f t="shared" si="66"/>
        <v>780</v>
      </c>
      <c r="N1605" s="23"/>
      <c r="O1605" s="24" t="s">
        <v>32</v>
      </c>
    </row>
    <row r="1606" s="1" customFormat="1" customHeight="1" spans="1:15">
      <c r="A1606" s="58">
        <v>1601</v>
      </c>
      <c r="B1606" s="24" t="s">
        <v>23</v>
      </c>
      <c r="C1606" s="24" t="s">
        <v>24</v>
      </c>
      <c r="D1606" s="24" t="s">
        <v>25</v>
      </c>
      <c r="E1606" s="24" t="s">
        <v>18594</v>
      </c>
      <c r="F1606" s="58" t="s">
        <v>18890</v>
      </c>
      <c r="G1606" s="115" t="s">
        <v>20141</v>
      </c>
      <c r="H1606" s="119" t="s">
        <v>194</v>
      </c>
      <c r="I1606" s="121" t="s">
        <v>3164</v>
      </c>
      <c r="J1606" s="71" t="s">
        <v>18892</v>
      </c>
      <c r="K1606" s="24" t="s">
        <v>14523</v>
      </c>
      <c r="L1606" s="122">
        <v>4</v>
      </c>
      <c r="M1606" s="58">
        <f t="shared" si="66"/>
        <v>520</v>
      </c>
      <c r="N1606" s="23"/>
      <c r="O1606" s="24" t="s">
        <v>32</v>
      </c>
    </row>
    <row r="1607" s="1" customFormat="1" customHeight="1" spans="1:15">
      <c r="A1607" s="58">
        <v>1602</v>
      </c>
      <c r="B1607" s="24" t="s">
        <v>23</v>
      </c>
      <c r="C1607" s="24" t="s">
        <v>24</v>
      </c>
      <c r="D1607" s="24" t="s">
        <v>25</v>
      </c>
      <c r="E1607" s="24" t="s">
        <v>18594</v>
      </c>
      <c r="F1607" s="58" t="s">
        <v>18723</v>
      </c>
      <c r="G1607" s="115" t="s">
        <v>20142</v>
      </c>
      <c r="H1607" s="119" t="s">
        <v>194</v>
      </c>
      <c r="I1607" s="121" t="s">
        <v>2605</v>
      </c>
      <c r="J1607" s="71" t="s">
        <v>18725</v>
      </c>
      <c r="K1607" s="24" t="s">
        <v>14523</v>
      </c>
      <c r="L1607" s="122">
        <v>2</v>
      </c>
      <c r="M1607" s="58">
        <f t="shared" si="66"/>
        <v>260</v>
      </c>
      <c r="N1607" s="23"/>
      <c r="O1607" s="24" t="s">
        <v>32</v>
      </c>
    </row>
    <row r="1608" s="1" customFormat="1" customHeight="1" spans="1:15">
      <c r="A1608" s="58">
        <v>1603</v>
      </c>
      <c r="B1608" s="24" t="s">
        <v>23</v>
      </c>
      <c r="C1608" s="24" t="s">
        <v>24</v>
      </c>
      <c r="D1608" s="24" t="s">
        <v>25</v>
      </c>
      <c r="E1608" s="24" t="s">
        <v>18594</v>
      </c>
      <c r="F1608" s="58" t="s">
        <v>18912</v>
      </c>
      <c r="G1608" s="115" t="s">
        <v>20143</v>
      </c>
      <c r="H1608" s="119" t="s">
        <v>194</v>
      </c>
      <c r="I1608" s="121" t="s">
        <v>3164</v>
      </c>
      <c r="J1608" s="71" t="s">
        <v>18914</v>
      </c>
      <c r="K1608" s="24" t="s">
        <v>14523</v>
      </c>
      <c r="L1608" s="122">
        <v>6</v>
      </c>
      <c r="M1608" s="58">
        <f t="shared" si="66"/>
        <v>780</v>
      </c>
      <c r="N1608" s="23"/>
      <c r="O1608" s="24" t="s">
        <v>32</v>
      </c>
    </row>
    <row r="1609" s="1" customFormat="1" customHeight="1" spans="1:15">
      <c r="A1609" s="58">
        <v>1604</v>
      </c>
      <c r="B1609" s="24" t="s">
        <v>23</v>
      </c>
      <c r="C1609" s="24" t="s">
        <v>24</v>
      </c>
      <c r="D1609" s="24" t="s">
        <v>25</v>
      </c>
      <c r="E1609" s="24" t="s">
        <v>18594</v>
      </c>
      <c r="F1609" s="58" t="s">
        <v>18723</v>
      </c>
      <c r="G1609" s="115" t="s">
        <v>20144</v>
      </c>
      <c r="H1609" s="119" t="s">
        <v>194</v>
      </c>
      <c r="I1609" s="121" t="s">
        <v>2605</v>
      </c>
      <c r="J1609" s="71" t="s">
        <v>18725</v>
      </c>
      <c r="K1609" s="24" t="s">
        <v>14523</v>
      </c>
      <c r="L1609" s="122">
        <v>2</v>
      </c>
      <c r="M1609" s="58">
        <f t="shared" si="66"/>
        <v>260</v>
      </c>
      <c r="N1609" s="23"/>
      <c r="O1609" s="24" t="s">
        <v>32</v>
      </c>
    </row>
    <row r="1610" s="1" customFormat="1" customHeight="1" spans="1:15">
      <c r="A1610" s="58">
        <v>1605</v>
      </c>
      <c r="B1610" s="24" t="s">
        <v>23</v>
      </c>
      <c r="C1610" s="24" t="s">
        <v>24</v>
      </c>
      <c r="D1610" s="24" t="s">
        <v>25</v>
      </c>
      <c r="E1610" s="24" t="s">
        <v>18594</v>
      </c>
      <c r="F1610" s="58" t="s">
        <v>18664</v>
      </c>
      <c r="G1610" s="115" t="s">
        <v>20145</v>
      </c>
      <c r="H1610" s="119" t="s">
        <v>194</v>
      </c>
      <c r="I1610" s="121" t="s">
        <v>3164</v>
      </c>
      <c r="J1610" s="71" t="s">
        <v>18666</v>
      </c>
      <c r="K1610" s="24" t="s">
        <v>14523</v>
      </c>
      <c r="L1610" s="122">
        <v>6</v>
      </c>
      <c r="M1610" s="58">
        <f t="shared" si="66"/>
        <v>780</v>
      </c>
      <c r="N1610" s="23"/>
      <c r="O1610" s="24" t="s">
        <v>32</v>
      </c>
    </row>
    <row r="1611" s="1" customFormat="1" customHeight="1" spans="1:15">
      <c r="A1611" s="58">
        <v>1606</v>
      </c>
      <c r="B1611" s="24" t="s">
        <v>23</v>
      </c>
      <c r="C1611" s="24" t="s">
        <v>24</v>
      </c>
      <c r="D1611" s="24" t="s">
        <v>25</v>
      </c>
      <c r="E1611" s="24" t="s">
        <v>18594</v>
      </c>
      <c r="F1611" s="58" t="s">
        <v>18723</v>
      </c>
      <c r="G1611" s="115" t="s">
        <v>20146</v>
      </c>
      <c r="H1611" s="119" t="s">
        <v>194</v>
      </c>
      <c r="I1611" s="121" t="s">
        <v>2605</v>
      </c>
      <c r="J1611" s="71" t="s">
        <v>18725</v>
      </c>
      <c r="K1611" s="24" t="s">
        <v>14523</v>
      </c>
      <c r="L1611" s="122">
        <v>2</v>
      </c>
      <c r="M1611" s="58">
        <f t="shared" si="66"/>
        <v>260</v>
      </c>
      <c r="N1611" s="23"/>
      <c r="O1611" s="24" t="s">
        <v>32</v>
      </c>
    </row>
    <row r="1612" s="1" customFormat="1" customHeight="1" spans="1:15">
      <c r="A1612" s="58">
        <v>1607</v>
      </c>
      <c r="B1612" s="24" t="s">
        <v>23</v>
      </c>
      <c r="C1612" s="24" t="s">
        <v>24</v>
      </c>
      <c r="D1612" s="24" t="s">
        <v>25</v>
      </c>
      <c r="E1612" s="24" t="s">
        <v>18594</v>
      </c>
      <c r="F1612" s="58" t="s">
        <v>18723</v>
      </c>
      <c r="G1612" s="115" t="s">
        <v>20147</v>
      </c>
      <c r="H1612" s="119" t="s">
        <v>194</v>
      </c>
      <c r="I1612" s="121" t="s">
        <v>2605</v>
      </c>
      <c r="J1612" s="71" t="s">
        <v>18725</v>
      </c>
      <c r="K1612" s="24" t="s">
        <v>14523</v>
      </c>
      <c r="L1612" s="122">
        <v>2</v>
      </c>
      <c r="M1612" s="58">
        <f t="shared" si="66"/>
        <v>260</v>
      </c>
      <c r="N1612" s="23"/>
      <c r="O1612" s="24" t="s">
        <v>32</v>
      </c>
    </row>
    <row r="1613" s="1" customFormat="1" customHeight="1" spans="1:15">
      <c r="A1613" s="58">
        <v>1608</v>
      </c>
      <c r="B1613" s="24" t="s">
        <v>23</v>
      </c>
      <c r="C1613" s="24" t="s">
        <v>24</v>
      </c>
      <c r="D1613" s="24" t="s">
        <v>25</v>
      </c>
      <c r="E1613" s="24" t="s">
        <v>18594</v>
      </c>
      <c r="F1613" s="58" t="s">
        <v>18912</v>
      </c>
      <c r="G1613" s="115" t="s">
        <v>20148</v>
      </c>
      <c r="H1613" s="119" t="s">
        <v>194</v>
      </c>
      <c r="I1613" s="121" t="s">
        <v>2605</v>
      </c>
      <c r="J1613" s="71" t="s">
        <v>18914</v>
      </c>
      <c r="K1613" s="24" t="s">
        <v>14523</v>
      </c>
      <c r="L1613" s="122">
        <v>2</v>
      </c>
      <c r="M1613" s="58">
        <f t="shared" si="66"/>
        <v>260</v>
      </c>
      <c r="N1613" s="23"/>
      <c r="O1613" s="24" t="s">
        <v>32</v>
      </c>
    </row>
    <row r="1614" s="1" customFormat="1" customHeight="1" spans="1:15">
      <c r="A1614" s="58">
        <v>1609</v>
      </c>
      <c r="B1614" s="24" t="s">
        <v>23</v>
      </c>
      <c r="C1614" s="24" t="s">
        <v>24</v>
      </c>
      <c r="D1614" s="24" t="s">
        <v>25</v>
      </c>
      <c r="E1614" s="24" t="s">
        <v>18594</v>
      </c>
      <c r="F1614" s="58" t="s">
        <v>18912</v>
      </c>
      <c r="G1614" s="115" t="s">
        <v>20149</v>
      </c>
      <c r="H1614" s="119" t="s">
        <v>194</v>
      </c>
      <c r="I1614" s="121" t="s">
        <v>3169</v>
      </c>
      <c r="J1614" s="71" t="s">
        <v>18914</v>
      </c>
      <c r="K1614" s="24" t="s">
        <v>14523</v>
      </c>
      <c r="L1614" s="122">
        <v>5</v>
      </c>
      <c r="M1614" s="58">
        <f t="shared" ref="M1614:M1638" si="67">L1614*130</f>
        <v>650</v>
      </c>
      <c r="N1614" s="23"/>
      <c r="O1614" s="24" t="s">
        <v>32</v>
      </c>
    </row>
    <row r="1615" s="1" customFormat="1" customHeight="1" spans="1:15">
      <c r="A1615" s="58">
        <v>1610</v>
      </c>
      <c r="B1615" s="24" t="s">
        <v>23</v>
      </c>
      <c r="C1615" s="24" t="s">
        <v>24</v>
      </c>
      <c r="D1615" s="24" t="s">
        <v>25</v>
      </c>
      <c r="E1615" s="24" t="s">
        <v>18594</v>
      </c>
      <c r="F1615" s="58" t="s">
        <v>18723</v>
      </c>
      <c r="G1615" s="115" t="s">
        <v>20150</v>
      </c>
      <c r="H1615" s="119" t="s">
        <v>194</v>
      </c>
      <c r="I1615" s="121" t="s">
        <v>2605</v>
      </c>
      <c r="J1615" s="71" t="s">
        <v>18725</v>
      </c>
      <c r="K1615" s="24" t="s">
        <v>14523</v>
      </c>
      <c r="L1615" s="122">
        <v>2</v>
      </c>
      <c r="M1615" s="58">
        <f t="shared" si="67"/>
        <v>260</v>
      </c>
      <c r="N1615" s="23"/>
      <c r="O1615" s="24" t="s">
        <v>32</v>
      </c>
    </row>
    <row r="1616" s="1" customFormat="1" customHeight="1" spans="1:15">
      <c r="A1616" s="58">
        <v>1611</v>
      </c>
      <c r="B1616" s="24" t="s">
        <v>23</v>
      </c>
      <c r="C1616" s="24" t="s">
        <v>24</v>
      </c>
      <c r="D1616" s="24" t="s">
        <v>25</v>
      </c>
      <c r="E1616" s="24" t="s">
        <v>18594</v>
      </c>
      <c r="F1616" s="58" t="s">
        <v>18723</v>
      </c>
      <c r="G1616" s="115" t="s">
        <v>20151</v>
      </c>
      <c r="H1616" s="119" t="s">
        <v>194</v>
      </c>
      <c r="I1616" s="121" t="s">
        <v>1683</v>
      </c>
      <c r="J1616" s="71" t="s">
        <v>18725</v>
      </c>
      <c r="K1616" s="24" t="s">
        <v>14523</v>
      </c>
      <c r="L1616" s="122">
        <v>3</v>
      </c>
      <c r="M1616" s="58">
        <f t="shared" si="67"/>
        <v>390</v>
      </c>
      <c r="N1616" s="23"/>
      <c r="O1616" s="24" t="s">
        <v>32</v>
      </c>
    </row>
    <row r="1617" s="1" customFormat="1" customHeight="1" spans="1:15">
      <c r="A1617" s="58">
        <v>1612</v>
      </c>
      <c r="B1617" s="24" t="s">
        <v>23</v>
      </c>
      <c r="C1617" s="24" t="s">
        <v>24</v>
      </c>
      <c r="D1617" s="24" t="s">
        <v>25</v>
      </c>
      <c r="E1617" s="24" t="s">
        <v>18594</v>
      </c>
      <c r="F1617" s="58" t="s">
        <v>18664</v>
      </c>
      <c r="G1617" s="115" t="s">
        <v>20152</v>
      </c>
      <c r="H1617" s="119" t="s">
        <v>194</v>
      </c>
      <c r="I1617" s="121" t="s">
        <v>2557</v>
      </c>
      <c r="J1617" s="71" t="s">
        <v>18666</v>
      </c>
      <c r="K1617" s="24" t="s">
        <v>14523</v>
      </c>
      <c r="L1617" s="122">
        <v>1</v>
      </c>
      <c r="M1617" s="58">
        <f t="shared" si="67"/>
        <v>130</v>
      </c>
      <c r="N1617" s="104"/>
      <c r="O1617" s="24" t="s">
        <v>32</v>
      </c>
    </row>
    <row r="1618" s="1" customFormat="1" customHeight="1" spans="1:15">
      <c r="A1618" s="58">
        <v>1613</v>
      </c>
      <c r="B1618" s="24" t="s">
        <v>23</v>
      </c>
      <c r="C1618" s="24" t="s">
        <v>24</v>
      </c>
      <c r="D1618" s="24" t="s">
        <v>25</v>
      </c>
      <c r="E1618" s="24" t="s">
        <v>18594</v>
      </c>
      <c r="F1618" s="58" t="s">
        <v>18723</v>
      </c>
      <c r="G1618" s="115" t="s">
        <v>20153</v>
      </c>
      <c r="H1618" s="119" t="s">
        <v>194</v>
      </c>
      <c r="I1618" s="121" t="s">
        <v>2605</v>
      </c>
      <c r="J1618" s="71" t="s">
        <v>18725</v>
      </c>
      <c r="K1618" s="24" t="s">
        <v>14523</v>
      </c>
      <c r="L1618" s="122">
        <v>2</v>
      </c>
      <c r="M1618" s="58">
        <f t="shared" si="67"/>
        <v>260</v>
      </c>
      <c r="N1618" s="23"/>
      <c r="O1618" s="24" t="s">
        <v>32</v>
      </c>
    </row>
    <row r="1619" s="1" customFormat="1" customHeight="1" spans="1:15">
      <c r="A1619" s="58">
        <v>1614</v>
      </c>
      <c r="B1619" s="24" t="s">
        <v>23</v>
      </c>
      <c r="C1619" s="24" t="s">
        <v>24</v>
      </c>
      <c r="D1619" s="24" t="s">
        <v>25</v>
      </c>
      <c r="E1619" s="24" t="s">
        <v>18594</v>
      </c>
      <c r="F1619" s="58" t="s">
        <v>18723</v>
      </c>
      <c r="G1619" s="115" t="s">
        <v>13386</v>
      </c>
      <c r="H1619" s="119" t="s">
        <v>194</v>
      </c>
      <c r="I1619" s="121" t="s">
        <v>2557</v>
      </c>
      <c r="J1619" s="71" t="s">
        <v>18725</v>
      </c>
      <c r="K1619" s="24" t="s">
        <v>31</v>
      </c>
      <c r="L1619" s="122">
        <v>1</v>
      </c>
      <c r="M1619" s="58">
        <f t="shared" si="67"/>
        <v>130</v>
      </c>
      <c r="N1619" s="23"/>
      <c r="O1619" s="24" t="s">
        <v>32</v>
      </c>
    </row>
    <row r="1620" s="1" customFormat="1" customHeight="1" spans="1:15">
      <c r="A1620" s="58">
        <v>1615</v>
      </c>
      <c r="B1620" s="24" t="s">
        <v>23</v>
      </c>
      <c r="C1620" s="24" t="s">
        <v>24</v>
      </c>
      <c r="D1620" s="24" t="s">
        <v>25</v>
      </c>
      <c r="E1620" s="24" t="s">
        <v>18594</v>
      </c>
      <c r="F1620" s="58" t="s">
        <v>18723</v>
      </c>
      <c r="G1620" s="115" t="s">
        <v>20154</v>
      </c>
      <c r="H1620" s="119" t="s">
        <v>194</v>
      </c>
      <c r="I1620" s="121" t="s">
        <v>2605</v>
      </c>
      <c r="J1620" s="71" t="s">
        <v>18725</v>
      </c>
      <c r="K1620" s="24" t="s">
        <v>31</v>
      </c>
      <c r="L1620" s="122">
        <v>2</v>
      </c>
      <c r="M1620" s="58">
        <f t="shared" si="67"/>
        <v>260</v>
      </c>
      <c r="N1620" s="23"/>
      <c r="O1620" s="24" t="s">
        <v>32</v>
      </c>
    </row>
    <row r="1621" s="1" customFormat="1" customHeight="1" spans="1:15">
      <c r="A1621" s="58">
        <v>1616</v>
      </c>
      <c r="B1621" s="24" t="s">
        <v>23</v>
      </c>
      <c r="C1621" s="24" t="s">
        <v>24</v>
      </c>
      <c r="D1621" s="24" t="s">
        <v>25</v>
      </c>
      <c r="E1621" s="24" t="s">
        <v>18594</v>
      </c>
      <c r="F1621" s="58" t="s">
        <v>18723</v>
      </c>
      <c r="G1621" s="115" t="s">
        <v>20155</v>
      </c>
      <c r="H1621" s="119" t="s">
        <v>194</v>
      </c>
      <c r="I1621" s="121" t="s">
        <v>1683</v>
      </c>
      <c r="J1621" s="71" t="s">
        <v>18725</v>
      </c>
      <c r="K1621" s="24" t="s">
        <v>31</v>
      </c>
      <c r="L1621" s="122">
        <v>3</v>
      </c>
      <c r="M1621" s="58">
        <f t="shared" si="67"/>
        <v>390</v>
      </c>
      <c r="N1621" s="23"/>
      <c r="O1621" s="24" t="s">
        <v>32</v>
      </c>
    </row>
    <row r="1622" s="1" customFormat="1" customHeight="1" spans="1:15">
      <c r="A1622" s="58">
        <v>1617</v>
      </c>
      <c r="B1622" s="24" t="s">
        <v>23</v>
      </c>
      <c r="C1622" s="24" t="s">
        <v>24</v>
      </c>
      <c r="D1622" s="24" t="s">
        <v>25</v>
      </c>
      <c r="E1622" s="24" t="s">
        <v>18594</v>
      </c>
      <c r="F1622" s="58" t="s">
        <v>18723</v>
      </c>
      <c r="G1622" s="115" t="s">
        <v>20156</v>
      </c>
      <c r="H1622" s="119" t="s">
        <v>194</v>
      </c>
      <c r="I1622" s="121" t="s">
        <v>1683</v>
      </c>
      <c r="J1622" s="71" t="s">
        <v>18725</v>
      </c>
      <c r="K1622" s="24" t="s">
        <v>31</v>
      </c>
      <c r="L1622" s="122">
        <v>3</v>
      </c>
      <c r="M1622" s="58">
        <f t="shared" si="67"/>
        <v>390</v>
      </c>
      <c r="N1622" s="23"/>
      <c r="O1622" s="24" t="s">
        <v>32</v>
      </c>
    </row>
    <row r="1623" s="1" customFormat="1" customHeight="1" spans="1:15">
      <c r="A1623" s="58">
        <v>1618</v>
      </c>
      <c r="B1623" s="24" t="s">
        <v>23</v>
      </c>
      <c r="C1623" s="24" t="s">
        <v>24</v>
      </c>
      <c r="D1623" s="24" t="s">
        <v>25</v>
      </c>
      <c r="E1623" s="24" t="s">
        <v>18594</v>
      </c>
      <c r="F1623" s="58" t="s">
        <v>18912</v>
      </c>
      <c r="G1623" s="115" t="s">
        <v>20157</v>
      </c>
      <c r="H1623" s="119" t="s">
        <v>194</v>
      </c>
      <c r="I1623" s="121" t="s">
        <v>3169</v>
      </c>
      <c r="J1623" s="71" t="s">
        <v>18914</v>
      </c>
      <c r="K1623" s="24" t="s">
        <v>31</v>
      </c>
      <c r="L1623" s="122">
        <v>5</v>
      </c>
      <c r="M1623" s="58">
        <f t="shared" si="67"/>
        <v>650</v>
      </c>
      <c r="N1623" s="23"/>
      <c r="O1623" s="24" t="s">
        <v>32</v>
      </c>
    </row>
    <row r="1624" s="1" customFormat="1" customHeight="1" spans="1:15">
      <c r="A1624" s="58">
        <v>1619</v>
      </c>
      <c r="B1624" s="24" t="s">
        <v>23</v>
      </c>
      <c r="C1624" s="24" t="s">
        <v>24</v>
      </c>
      <c r="D1624" s="24" t="s">
        <v>25</v>
      </c>
      <c r="E1624" s="24" t="s">
        <v>18594</v>
      </c>
      <c r="F1624" s="58" t="s">
        <v>18723</v>
      </c>
      <c r="G1624" s="115" t="s">
        <v>20158</v>
      </c>
      <c r="H1624" s="119" t="s">
        <v>194</v>
      </c>
      <c r="I1624" s="121" t="s">
        <v>2605</v>
      </c>
      <c r="J1624" s="71" t="s">
        <v>18725</v>
      </c>
      <c r="K1624" s="24" t="s">
        <v>31</v>
      </c>
      <c r="L1624" s="122">
        <v>2</v>
      </c>
      <c r="M1624" s="58">
        <f t="shared" si="67"/>
        <v>260</v>
      </c>
      <c r="N1624" s="23"/>
      <c r="O1624" s="24" t="s">
        <v>32</v>
      </c>
    </row>
    <row r="1625" s="1" customFormat="1" customHeight="1" spans="1:15">
      <c r="A1625" s="58">
        <v>1620</v>
      </c>
      <c r="B1625" s="24" t="s">
        <v>23</v>
      </c>
      <c r="C1625" s="24" t="s">
        <v>24</v>
      </c>
      <c r="D1625" s="24" t="s">
        <v>25</v>
      </c>
      <c r="E1625" s="24" t="s">
        <v>18594</v>
      </c>
      <c r="F1625" s="58" t="s">
        <v>18723</v>
      </c>
      <c r="G1625" s="115" t="s">
        <v>20159</v>
      </c>
      <c r="H1625" s="119" t="s">
        <v>194</v>
      </c>
      <c r="I1625" s="121" t="s">
        <v>2557</v>
      </c>
      <c r="J1625" s="71" t="s">
        <v>18725</v>
      </c>
      <c r="K1625" s="24" t="s">
        <v>31</v>
      </c>
      <c r="L1625" s="122">
        <v>1</v>
      </c>
      <c r="M1625" s="58">
        <f t="shared" si="67"/>
        <v>130</v>
      </c>
      <c r="N1625" s="23"/>
      <c r="O1625" s="24" t="s">
        <v>32</v>
      </c>
    </row>
    <row r="1626" s="1" customFormat="1" customHeight="1" spans="1:15">
      <c r="A1626" s="58">
        <v>1621</v>
      </c>
      <c r="B1626" s="24" t="s">
        <v>23</v>
      </c>
      <c r="C1626" s="24" t="s">
        <v>24</v>
      </c>
      <c r="D1626" s="24" t="s">
        <v>25</v>
      </c>
      <c r="E1626" s="24" t="s">
        <v>18594</v>
      </c>
      <c r="F1626" s="58" t="s">
        <v>18912</v>
      </c>
      <c r="G1626" s="115" t="s">
        <v>20160</v>
      </c>
      <c r="H1626" s="119" t="s">
        <v>194</v>
      </c>
      <c r="I1626" s="121" t="s">
        <v>2203</v>
      </c>
      <c r="J1626" s="71" t="s">
        <v>18914</v>
      </c>
      <c r="K1626" s="24" t="s">
        <v>31</v>
      </c>
      <c r="L1626" s="122">
        <v>4</v>
      </c>
      <c r="M1626" s="58">
        <f t="shared" si="67"/>
        <v>520</v>
      </c>
      <c r="N1626" s="23"/>
      <c r="O1626" s="24" t="s">
        <v>32</v>
      </c>
    </row>
    <row r="1627" s="1" customFormat="1" customHeight="1" spans="1:15">
      <c r="A1627" s="58">
        <v>1622</v>
      </c>
      <c r="B1627" s="24" t="s">
        <v>23</v>
      </c>
      <c r="C1627" s="24" t="s">
        <v>24</v>
      </c>
      <c r="D1627" s="24" t="s">
        <v>25</v>
      </c>
      <c r="E1627" s="24" t="s">
        <v>18594</v>
      </c>
      <c r="F1627" s="58" t="s">
        <v>18723</v>
      </c>
      <c r="G1627" s="115" t="s">
        <v>20161</v>
      </c>
      <c r="H1627" s="119" t="s">
        <v>194</v>
      </c>
      <c r="I1627" s="121" t="s">
        <v>2557</v>
      </c>
      <c r="J1627" s="71" t="s">
        <v>18725</v>
      </c>
      <c r="K1627" s="24" t="s">
        <v>31</v>
      </c>
      <c r="L1627" s="122">
        <v>1</v>
      </c>
      <c r="M1627" s="58">
        <f t="shared" si="67"/>
        <v>130</v>
      </c>
      <c r="N1627" s="23"/>
      <c r="O1627" s="24" t="s">
        <v>32</v>
      </c>
    </row>
    <row r="1628" s="1" customFormat="1" customHeight="1" spans="1:15">
      <c r="A1628" s="58">
        <v>1623</v>
      </c>
      <c r="B1628" s="24" t="s">
        <v>23</v>
      </c>
      <c r="C1628" s="24" t="s">
        <v>24</v>
      </c>
      <c r="D1628" s="24" t="s">
        <v>25</v>
      </c>
      <c r="E1628" s="24" t="s">
        <v>18594</v>
      </c>
      <c r="F1628" s="58" t="s">
        <v>18912</v>
      </c>
      <c r="G1628" s="115" t="s">
        <v>20162</v>
      </c>
      <c r="H1628" s="119" t="s">
        <v>194</v>
      </c>
      <c r="I1628" s="121" t="s">
        <v>3169</v>
      </c>
      <c r="J1628" s="71" t="s">
        <v>18914</v>
      </c>
      <c r="K1628" s="24" t="s">
        <v>31</v>
      </c>
      <c r="L1628" s="122">
        <v>5</v>
      </c>
      <c r="M1628" s="58">
        <f t="shared" si="67"/>
        <v>650</v>
      </c>
      <c r="N1628" s="23"/>
      <c r="O1628" s="24" t="s">
        <v>32</v>
      </c>
    </row>
    <row r="1629" s="1" customFormat="1" customHeight="1" spans="1:15">
      <c r="A1629" s="58">
        <v>1624</v>
      </c>
      <c r="B1629" s="24" t="s">
        <v>23</v>
      </c>
      <c r="C1629" s="24" t="s">
        <v>24</v>
      </c>
      <c r="D1629" s="24" t="s">
        <v>25</v>
      </c>
      <c r="E1629" s="24" t="s">
        <v>18594</v>
      </c>
      <c r="F1629" s="58" t="s">
        <v>18723</v>
      </c>
      <c r="G1629" s="115" t="s">
        <v>20163</v>
      </c>
      <c r="H1629" s="119" t="s">
        <v>194</v>
      </c>
      <c r="I1629" s="121" t="s">
        <v>1683</v>
      </c>
      <c r="J1629" s="71" t="s">
        <v>18725</v>
      </c>
      <c r="K1629" s="24" t="s">
        <v>31</v>
      </c>
      <c r="L1629" s="122">
        <v>3</v>
      </c>
      <c r="M1629" s="58">
        <f t="shared" si="67"/>
        <v>390</v>
      </c>
      <c r="N1629" s="23"/>
      <c r="O1629" s="24" t="s">
        <v>32</v>
      </c>
    </row>
    <row r="1630" s="1" customFormat="1" customHeight="1" spans="1:15">
      <c r="A1630" s="58">
        <v>1625</v>
      </c>
      <c r="B1630" s="24" t="s">
        <v>23</v>
      </c>
      <c r="C1630" s="24" t="s">
        <v>24</v>
      </c>
      <c r="D1630" s="24" t="s">
        <v>25</v>
      </c>
      <c r="E1630" s="24" t="s">
        <v>18594</v>
      </c>
      <c r="F1630" s="58" t="s">
        <v>18723</v>
      </c>
      <c r="G1630" s="115" t="s">
        <v>20164</v>
      </c>
      <c r="H1630" s="119" t="s">
        <v>194</v>
      </c>
      <c r="I1630" s="121" t="s">
        <v>2605</v>
      </c>
      <c r="J1630" s="71" t="s">
        <v>18725</v>
      </c>
      <c r="K1630" s="24" t="s">
        <v>31</v>
      </c>
      <c r="L1630" s="122">
        <v>2</v>
      </c>
      <c r="M1630" s="58">
        <f t="shared" si="67"/>
        <v>260</v>
      </c>
      <c r="N1630" s="23"/>
      <c r="O1630" s="24" t="s">
        <v>32</v>
      </c>
    </row>
    <row r="1631" s="1" customFormat="1" customHeight="1" spans="1:15">
      <c r="A1631" s="58">
        <v>1626</v>
      </c>
      <c r="B1631" s="24" t="s">
        <v>23</v>
      </c>
      <c r="C1631" s="24" t="s">
        <v>24</v>
      </c>
      <c r="D1631" s="24" t="s">
        <v>25</v>
      </c>
      <c r="E1631" s="24" t="s">
        <v>18594</v>
      </c>
      <c r="F1631" s="58" t="s">
        <v>18723</v>
      </c>
      <c r="G1631" s="115" t="s">
        <v>20165</v>
      </c>
      <c r="H1631" s="119" t="s">
        <v>194</v>
      </c>
      <c r="I1631" s="121" t="s">
        <v>1683</v>
      </c>
      <c r="J1631" s="71" t="s">
        <v>18725</v>
      </c>
      <c r="K1631" s="24" t="s">
        <v>31</v>
      </c>
      <c r="L1631" s="122">
        <v>3</v>
      </c>
      <c r="M1631" s="58">
        <f t="shared" si="67"/>
        <v>390</v>
      </c>
      <c r="N1631" s="23"/>
      <c r="O1631" s="24" t="s">
        <v>32</v>
      </c>
    </row>
    <row r="1632" s="1" customFormat="1" customHeight="1" spans="1:15">
      <c r="A1632" s="58">
        <v>1627</v>
      </c>
      <c r="B1632" s="24" t="s">
        <v>23</v>
      </c>
      <c r="C1632" s="24" t="s">
        <v>24</v>
      </c>
      <c r="D1632" s="24" t="s">
        <v>25</v>
      </c>
      <c r="E1632" s="24" t="s">
        <v>18594</v>
      </c>
      <c r="F1632" s="58" t="s">
        <v>18723</v>
      </c>
      <c r="G1632" s="115" t="s">
        <v>20166</v>
      </c>
      <c r="H1632" s="119" t="s">
        <v>194</v>
      </c>
      <c r="I1632" s="121" t="s">
        <v>2605</v>
      </c>
      <c r="J1632" s="71" t="s">
        <v>18725</v>
      </c>
      <c r="K1632" s="24" t="s">
        <v>31</v>
      </c>
      <c r="L1632" s="122">
        <v>2</v>
      </c>
      <c r="M1632" s="58">
        <f t="shared" si="67"/>
        <v>260</v>
      </c>
      <c r="N1632" s="23"/>
      <c r="O1632" s="24" t="s">
        <v>32</v>
      </c>
    </row>
    <row r="1633" s="1" customFormat="1" customHeight="1" spans="1:15">
      <c r="A1633" s="58">
        <v>1628</v>
      </c>
      <c r="B1633" s="24" t="s">
        <v>23</v>
      </c>
      <c r="C1633" s="24" t="s">
        <v>24</v>
      </c>
      <c r="D1633" s="24" t="s">
        <v>25</v>
      </c>
      <c r="E1633" s="24" t="s">
        <v>18594</v>
      </c>
      <c r="F1633" s="58" t="s">
        <v>18723</v>
      </c>
      <c r="G1633" s="115" t="s">
        <v>20167</v>
      </c>
      <c r="H1633" s="119" t="s">
        <v>194</v>
      </c>
      <c r="I1633" s="121" t="s">
        <v>1683</v>
      </c>
      <c r="J1633" s="71" t="s">
        <v>18725</v>
      </c>
      <c r="K1633" s="24" t="s">
        <v>31</v>
      </c>
      <c r="L1633" s="122">
        <v>3</v>
      </c>
      <c r="M1633" s="58">
        <f t="shared" si="67"/>
        <v>390</v>
      </c>
      <c r="N1633" s="104"/>
      <c r="O1633" s="24" t="s">
        <v>32</v>
      </c>
    </row>
    <row r="1634" s="1" customFormat="1" customHeight="1" spans="1:15">
      <c r="A1634" s="58">
        <v>1629</v>
      </c>
      <c r="B1634" s="24" t="s">
        <v>23</v>
      </c>
      <c r="C1634" s="24" t="s">
        <v>24</v>
      </c>
      <c r="D1634" s="24" t="s">
        <v>25</v>
      </c>
      <c r="E1634" s="24" t="s">
        <v>18594</v>
      </c>
      <c r="F1634" s="58" t="s">
        <v>18723</v>
      </c>
      <c r="G1634" s="115" t="s">
        <v>20168</v>
      </c>
      <c r="H1634" s="119" t="s">
        <v>194</v>
      </c>
      <c r="I1634" s="121" t="s">
        <v>2203</v>
      </c>
      <c r="J1634" s="71" t="s">
        <v>18725</v>
      </c>
      <c r="K1634" s="24" t="s">
        <v>31</v>
      </c>
      <c r="L1634" s="122">
        <v>4</v>
      </c>
      <c r="M1634" s="58">
        <f t="shared" si="67"/>
        <v>520</v>
      </c>
      <c r="N1634" s="104"/>
      <c r="O1634" s="24" t="s">
        <v>32</v>
      </c>
    </row>
    <row r="1635" s="1" customFormat="1" customHeight="1" spans="1:15">
      <c r="A1635" s="58">
        <v>1630</v>
      </c>
      <c r="B1635" s="24" t="s">
        <v>23</v>
      </c>
      <c r="C1635" s="24" t="s">
        <v>24</v>
      </c>
      <c r="D1635" s="24" t="s">
        <v>25</v>
      </c>
      <c r="E1635" s="24" t="s">
        <v>18594</v>
      </c>
      <c r="F1635" s="58" t="s">
        <v>18723</v>
      </c>
      <c r="G1635" s="115" t="s">
        <v>20169</v>
      </c>
      <c r="H1635" s="119" t="s">
        <v>194</v>
      </c>
      <c r="I1635" s="121" t="s">
        <v>1683</v>
      </c>
      <c r="J1635" s="71" t="s">
        <v>18725</v>
      </c>
      <c r="K1635" s="24" t="s">
        <v>31</v>
      </c>
      <c r="L1635" s="122">
        <v>3</v>
      </c>
      <c r="M1635" s="58">
        <f t="shared" si="67"/>
        <v>390</v>
      </c>
      <c r="N1635" s="23"/>
      <c r="O1635" s="24" t="s">
        <v>32</v>
      </c>
    </row>
    <row r="1636" s="1" customFormat="1" customHeight="1" spans="1:15">
      <c r="A1636" s="58">
        <v>1631</v>
      </c>
      <c r="B1636" s="24" t="s">
        <v>23</v>
      </c>
      <c r="C1636" s="24" t="s">
        <v>24</v>
      </c>
      <c r="D1636" s="24" t="s">
        <v>25</v>
      </c>
      <c r="E1636" s="24" t="s">
        <v>18594</v>
      </c>
      <c r="F1636" s="58" t="s">
        <v>18664</v>
      </c>
      <c r="G1636" s="115" t="s">
        <v>20170</v>
      </c>
      <c r="H1636" s="119" t="s">
        <v>194</v>
      </c>
      <c r="I1636" s="121" t="s">
        <v>2203</v>
      </c>
      <c r="J1636" s="71" t="s">
        <v>18666</v>
      </c>
      <c r="K1636" s="24" t="s">
        <v>31</v>
      </c>
      <c r="L1636" s="122">
        <v>4</v>
      </c>
      <c r="M1636" s="58">
        <f t="shared" si="67"/>
        <v>520</v>
      </c>
      <c r="N1636" s="23"/>
      <c r="O1636" s="24" t="s">
        <v>32</v>
      </c>
    </row>
    <row r="1637" s="1" customFormat="1" customHeight="1" spans="1:15">
      <c r="A1637" s="58">
        <v>1632</v>
      </c>
      <c r="B1637" s="24" t="s">
        <v>23</v>
      </c>
      <c r="C1637" s="24" t="s">
        <v>24</v>
      </c>
      <c r="D1637" s="24" t="s">
        <v>25</v>
      </c>
      <c r="E1637" s="24" t="s">
        <v>18594</v>
      </c>
      <c r="F1637" s="58" t="s">
        <v>18643</v>
      </c>
      <c r="G1637" s="124" t="s">
        <v>20171</v>
      </c>
      <c r="H1637" s="119" t="s">
        <v>194</v>
      </c>
      <c r="I1637" s="121" t="s">
        <v>2203</v>
      </c>
      <c r="J1637" s="71" t="s">
        <v>18645</v>
      </c>
      <c r="K1637" s="24" t="s">
        <v>31</v>
      </c>
      <c r="L1637" s="122">
        <v>4</v>
      </c>
      <c r="M1637" s="58">
        <f t="shared" si="67"/>
        <v>520</v>
      </c>
      <c r="N1637" s="104"/>
      <c r="O1637" s="24" t="s">
        <v>32</v>
      </c>
    </row>
    <row r="1638" s="1" customFormat="1" customHeight="1" spans="1:15">
      <c r="A1638" s="58">
        <v>1633</v>
      </c>
      <c r="B1638" s="24" t="s">
        <v>23</v>
      </c>
      <c r="C1638" s="24" t="s">
        <v>24</v>
      </c>
      <c r="D1638" s="24" t="s">
        <v>25</v>
      </c>
      <c r="E1638" s="24" t="s">
        <v>18594</v>
      </c>
      <c r="F1638" s="58" t="s">
        <v>18664</v>
      </c>
      <c r="G1638" s="115" t="s">
        <v>20172</v>
      </c>
      <c r="H1638" s="119" t="s">
        <v>194</v>
      </c>
      <c r="I1638" s="121" t="s">
        <v>1683</v>
      </c>
      <c r="J1638" s="71" t="s">
        <v>18666</v>
      </c>
      <c r="K1638" s="24" t="s">
        <v>31</v>
      </c>
      <c r="L1638" s="122">
        <v>3</v>
      </c>
      <c r="M1638" s="58">
        <f t="shared" si="67"/>
        <v>390</v>
      </c>
      <c r="N1638" s="23"/>
      <c r="O1638" s="24" t="s">
        <v>32</v>
      </c>
    </row>
    <row r="1639" s="1" customFormat="1" customHeight="1" spans="1:15">
      <c r="A1639" s="58">
        <v>1634</v>
      </c>
      <c r="B1639" s="24" t="s">
        <v>23</v>
      </c>
      <c r="C1639" s="24" t="s">
        <v>24</v>
      </c>
      <c r="D1639" s="24" t="s">
        <v>25</v>
      </c>
      <c r="E1639" s="24" t="s">
        <v>18594</v>
      </c>
      <c r="F1639" s="58" t="s">
        <v>18723</v>
      </c>
      <c r="G1639" s="115" t="s">
        <v>20173</v>
      </c>
      <c r="H1639" s="119" t="s">
        <v>51</v>
      </c>
      <c r="I1639" s="121" t="s">
        <v>2557</v>
      </c>
      <c r="J1639" s="71" t="s">
        <v>18725</v>
      </c>
      <c r="K1639" s="24" t="s">
        <v>31</v>
      </c>
      <c r="L1639" s="122">
        <v>1</v>
      </c>
      <c r="M1639" s="58">
        <f>L1639*312</f>
        <v>312</v>
      </c>
      <c r="N1639" s="23"/>
      <c r="O1639" s="24" t="s">
        <v>32</v>
      </c>
    </row>
    <row r="1640" s="1" customFormat="1" customHeight="1" spans="1:15">
      <c r="A1640" s="58">
        <v>1635</v>
      </c>
      <c r="B1640" s="24" t="s">
        <v>23</v>
      </c>
      <c r="C1640" s="24" t="s">
        <v>24</v>
      </c>
      <c r="D1640" s="24" t="s">
        <v>25</v>
      </c>
      <c r="E1640" s="24" t="s">
        <v>18594</v>
      </c>
      <c r="F1640" s="58" t="s">
        <v>18723</v>
      </c>
      <c r="G1640" s="115" t="s">
        <v>20174</v>
      </c>
      <c r="H1640" s="119" t="s">
        <v>194</v>
      </c>
      <c r="I1640" s="121" t="s">
        <v>1683</v>
      </c>
      <c r="J1640" s="71" t="s">
        <v>18725</v>
      </c>
      <c r="K1640" s="24" t="s">
        <v>31</v>
      </c>
      <c r="L1640" s="122">
        <v>3</v>
      </c>
      <c r="M1640" s="58">
        <f>L1640*130</f>
        <v>390</v>
      </c>
      <c r="N1640" s="23"/>
      <c r="O1640" s="24" t="s">
        <v>32</v>
      </c>
    </row>
    <row r="1641" s="1" customFormat="1" customHeight="1" spans="1:15">
      <c r="A1641" s="58">
        <v>1636</v>
      </c>
      <c r="B1641" s="24" t="s">
        <v>23</v>
      </c>
      <c r="C1641" s="24" t="s">
        <v>24</v>
      </c>
      <c r="D1641" s="24" t="s">
        <v>25</v>
      </c>
      <c r="E1641" s="24" t="s">
        <v>18594</v>
      </c>
      <c r="F1641" s="58" t="s">
        <v>18723</v>
      </c>
      <c r="G1641" s="115" t="s">
        <v>20175</v>
      </c>
      <c r="H1641" s="119" t="s">
        <v>194</v>
      </c>
      <c r="I1641" s="121" t="s">
        <v>2605</v>
      </c>
      <c r="J1641" s="71" t="s">
        <v>18725</v>
      </c>
      <c r="K1641" s="24" t="s">
        <v>31</v>
      </c>
      <c r="L1641" s="122">
        <v>2</v>
      </c>
      <c r="M1641" s="58">
        <f>L1641*130</f>
        <v>260</v>
      </c>
      <c r="N1641" s="23"/>
      <c r="O1641" s="24" t="s">
        <v>32</v>
      </c>
    </row>
    <row r="1642" s="1" customFormat="1" customHeight="1" spans="1:15">
      <c r="A1642" s="58">
        <v>1637</v>
      </c>
      <c r="B1642" s="24" t="s">
        <v>23</v>
      </c>
      <c r="C1642" s="24" t="s">
        <v>24</v>
      </c>
      <c r="D1642" s="24" t="s">
        <v>25</v>
      </c>
      <c r="E1642" s="24" t="s">
        <v>18594</v>
      </c>
      <c r="F1642" s="58" t="s">
        <v>18912</v>
      </c>
      <c r="G1642" s="115" t="s">
        <v>20176</v>
      </c>
      <c r="H1642" s="119" t="s">
        <v>18599</v>
      </c>
      <c r="I1642" s="121" t="s">
        <v>3169</v>
      </c>
      <c r="J1642" s="71" t="s">
        <v>18914</v>
      </c>
      <c r="K1642" s="24" t="s">
        <v>31</v>
      </c>
      <c r="L1642" s="122">
        <v>5</v>
      </c>
      <c r="M1642" s="58">
        <f>L1642*130</f>
        <v>650</v>
      </c>
      <c r="N1642" s="23"/>
      <c r="O1642" s="24" t="s">
        <v>32</v>
      </c>
    </row>
    <row r="1643" s="1" customFormat="1" customHeight="1" spans="1:15">
      <c r="A1643" s="58">
        <v>1638</v>
      </c>
      <c r="B1643" s="24" t="s">
        <v>23</v>
      </c>
      <c r="C1643" s="24" t="s">
        <v>24</v>
      </c>
      <c r="D1643" s="24" t="s">
        <v>25</v>
      </c>
      <c r="E1643" s="24" t="s">
        <v>18594</v>
      </c>
      <c r="F1643" s="58" t="s">
        <v>18643</v>
      </c>
      <c r="G1643" s="115" t="s">
        <v>20177</v>
      </c>
      <c r="H1643" s="119" t="s">
        <v>194</v>
      </c>
      <c r="I1643" s="121" t="s">
        <v>3169</v>
      </c>
      <c r="J1643" s="71" t="s">
        <v>18645</v>
      </c>
      <c r="K1643" s="24" t="s">
        <v>31</v>
      </c>
      <c r="L1643" s="122">
        <v>5</v>
      </c>
      <c r="M1643" s="58">
        <f>L1643*130</f>
        <v>650</v>
      </c>
      <c r="N1643" s="23"/>
      <c r="O1643" s="24" t="s">
        <v>32</v>
      </c>
    </row>
    <row r="1644" s="1" customFormat="1" customHeight="1" spans="1:15">
      <c r="A1644" s="58">
        <v>1639</v>
      </c>
      <c r="B1644" s="24" t="s">
        <v>23</v>
      </c>
      <c r="C1644" s="24" t="s">
        <v>24</v>
      </c>
      <c r="D1644" s="24" t="s">
        <v>25</v>
      </c>
      <c r="E1644" s="24" t="s">
        <v>18594</v>
      </c>
      <c r="F1644" s="58" t="s">
        <v>18723</v>
      </c>
      <c r="G1644" s="115" t="s">
        <v>20178</v>
      </c>
      <c r="H1644" s="119" t="s">
        <v>194</v>
      </c>
      <c r="I1644" s="121" t="s">
        <v>2557</v>
      </c>
      <c r="J1644" s="71" t="s">
        <v>18725</v>
      </c>
      <c r="K1644" s="24" t="s">
        <v>31</v>
      </c>
      <c r="L1644" s="122">
        <v>1</v>
      </c>
      <c r="M1644" s="58">
        <f>L1644*130</f>
        <v>130</v>
      </c>
      <c r="N1644" s="23"/>
      <c r="O1644" s="24" t="s">
        <v>32</v>
      </c>
    </row>
    <row r="1645" s="1" customFormat="1" customHeight="1" spans="1:15">
      <c r="A1645" s="58">
        <v>1640</v>
      </c>
      <c r="B1645" s="24" t="s">
        <v>23</v>
      </c>
      <c r="C1645" s="24" t="s">
        <v>24</v>
      </c>
      <c r="D1645" s="24" t="s">
        <v>25</v>
      </c>
      <c r="E1645" s="24" t="s">
        <v>18594</v>
      </c>
      <c r="F1645" s="58" t="s">
        <v>18912</v>
      </c>
      <c r="G1645" s="115" t="s">
        <v>20179</v>
      </c>
      <c r="H1645" s="119" t="s">
        <v>51</v>
      </c>
      <c r="I1645" s="121" t="s">
        <v>1683</v>
      </c>
      <c r="J1645" s="71" t="s">
        <v>18914</v>
      </c>
      <c r="K1645" s="24" t="s">
        <v>31</v>
      </c>
      <c r="L1645" s="122">
        <v>3</v>
      </c>
      <c r="M1645" s="58">
        <f>L1645*312</f>
        <v>936</v>
      </c>
      <c r="N1645" s="23"/>
      <c r="O1645" s="24" t="s">
        <v>32</v>
      </c>
    </row>
    <row r="1646" s="1" customFormat="1" customHeight="1" spans="1:15">
      <c r="A1646" s="58">
        <v>1641</v>
      </c>
      <c r="B1646" s="24" t="s">
        <v>23</v>
      </c>
      <c r="C1646" s="24" t="s">
        <v>24</v>
      </c>
      <c r="D1646" s="24" t="s">
        <v>25</v>
      </c>
      <c r="E1646" s="24" t="s">
        <v>18594</v>
      </c>
      <c r="F1646" s="58" t="s">
        <v>18723</v>
      </c>
      <c r="G1646" s="111" t="s">
        <v>20180</v>
      </c>
      <c r="H1646" s="24" t="s">
        <v>194</v>
      </c>
      <c r="I1646" s="24" t="s">
        <v>2605</v>
      </c>
      <c r="J1646" s="24" t="s">
        <v>18725</v>
      </c>
      <c r="K1646" s="24" t="s">
        <v>31</v>
      </c>
      <c r="L1646" s="60">
        <v>2</v>
      </c>
      <c r="M1646" s="58">
        <f t="shared" ref="M1646:M1654" si="68">L1646*130</f>
        <v>260</v>
      </c>
      <c r="N1646" s="23"/>
      <c r="O1646" s="24" t="s">
        <v>32</v>
      </c>
    </row>
    <row r="1647" s="1" customFormat="1" customHeight="1" spans="1:15">
      <c r="A1647" s="58">
        <v>1642</v>
      </c>
      <c r="B1647" s="24" t="s">
        <v>23</v>
      </c>
      <c r="C1647" s="24" t="s">
        <v>24</v>
      </c>
      <c r="D1647" s="24" t="s">
        <v>25</v>
      </c>
      <c r="E1647" s="24" t="s">
        <v>18594</v>
      </c>
      <c r="F1647" s="58" t="s">
        <v>18723</v>
      </c>
      <c r="G1647" s="111" t="s">
        <v>20181</v>
      </c>
      <c r="H1647" s="24" t="s">
        <v>194</v>
      </c>
      <c r="I1647" s="24" t="s">
        <v>1683</v>
      </c>
      <c r="J1647" s="24" t="s">
        <v>18725</v>
      </c>
      <c r="K1647" s="24" t="s">
        <v>31</v>
      </c>
      <c r="L1647" s="60">
        <v>3</v>
      </c>
      <c r="M1647" s="58">
        <f t="shared" si="68"/>
        <v>390</v>
      </c>
      <c r="N1647" s="23"/>
      <c r="O1647" s="24" t="s">
        <v>32</v>
      </c>
    </row>
    <row r="1648" s="1" customFormat="1" customHeight="1" spans="1:15">
      <c r="A1648" s="58">
        <v>1643</v>
      </c>
      <c r="B1648" s="24" t="s">
        <v>23</v>
      </c>
      <c r="C1648" s="24" t="s">
        <v>24</v>
      </c>
      <c r="D1648" s="24" t="s">
        <v>25</v>
      </c>
      <c r="E1648" s="24" t="s">
        <v>18594</v>
      </c>
      <c r="F1648" s="58" t="s">
        <v>18723</v>
      </c>
      <c r="G1648" s="111" t="s">
        <v>20182</v>
      </c>
      <c r="H1648" s="24" t="s">
        <v>194</v>
      </c>
      <c r="I1648" s="24" t="s">
        <v>2605</v>
      </c>
      <c r="J1648" s="24" t="s">
        <v>18725</v>
      </c>
      <c r="K1648" s="24" t="s">
        <v>31</v>
      </c>
      <c r="L1648" s="60">
        <v>2</v>
      </c>
      <c r="M1648" s="58">
        <f t="shared" si="68"/>
        <v>260</v>
      </c>
      <c r="N1648" s="23"/>
      <c r="O1648" s="24" t="s">
        <v>32</v>
      </c>
    </row>
    <row r="1649" s="1" customFormat="1" customHeight="1" spans="1:15">
      <c r="A1649" s="58">
        <v>1644</v>
      </c>
      <c r="B1649" s="24" t="s">
        <v>23</v>
      </c>
      <c r="C1649" s="24" t="s">
        <v>24</v>
      </c>
      <c r="D1649" s="24" t="s">
        <v>25</v>
      </c>
      <c r="E1649" s="24" t="s">
        <v>18594</v>
      </c>
      <c r="F1649" s="58" t="s">
        <v>18723</v>
      </c>
      <c r="G1649" s="111" t="s">
        <v>20183</v>
      </c>
      <c r="H1649" s="24" t="s">
        <v>194</v>
      </c>
      <c r="I1649" s="24" t="s">
        <v>1683</v>
      </c>
      <c r="J1649" s="24" t="s">
        <v>18725</v>
      </c>
      <c r="K1649" s="24" t="s">
        <v>31</v>
      </c>
      <c r="L1649" s="60">
        <v>3</v>
      </c>
      <c r="M1649" s="58">
        <f t="shared" si="68"/>
        <v>390</v>
      </c>
      <c r="N1649" s="23"/>
      <c r="O1649" s="24" t="s">
        <v>32</v>
      </c>
    </row>
    <row r="1650" s="1" customFormat="1" customHeight="1" spans="1:15">
      <c r="A1650" s="58">
        <v>1645</v>
      </c>
      <c r="B1650" s="24" t="s">
        <v>23</v>
      </c>
      <c r="C1650" s="24" t="s">
        <v>24</v>
      </c>
      <c r="D1650" s="24" t="s">
        <v>25</v>
      </c>
      <c r="E1650" s="24" t="s">
        <v>18594</v>
      </c>
      <c r="F1650" s="58" t="s">
        <v>18723</v>
      </c>
      <c r="G1650" s="111" t="s">
        <v>20184</v>
      </c>
      <c r="H1650" s="24" t="s">
        <v>194</v>
      </c>
      <c r="I1650" s="24" t="s">
        <v>2605</v>
      </c>
      <c r="J1650" s="24" t="s">
        <v>18725</v>
      </c>
      <c r="K1650" s="24" t="s">
        <v>31</v>
      </c>
      <c r="L1650" s="60">
        <v>2</v>
      </c>
      <c r="M1650" s="58">
        <f t="shared" si="68"/>
        <v>260</v>
      </c>
      <c r="N1650" s="23"/>
      <c r="O1650" s="24" t="s">
        <v>32</v>
      </c>
    </row>
    <row r="1651" s="1" customFormat="1" customHeight="1" spans="1:15">
      <c r="A1651" s="58">
        <v>1646</v>
      </c>
      <c r="B1651" s="24" t="s">
        <v>23</v>
      </c>
      <c r="C1651" s="24" t="s">
        <v>24</v>
      </c>
      <c r="D1651" s="24" t="s">
        <v>25</v>
      </c>
      <c r="E1651" s="24" t="s">
        <v>18594</v>
      </c>
      <c r="F1651" s="58" t="s">
        <v>18723</v>
      </c>
      <c r="G1651" s="111" t="s">
        <v>20185</v>
      </c>
      <c r="H1651" s="24" t="s">
        <v>194</v>
      </c>
      <c r="I1651" s="24" t="s">
        <v>2605</v>
      </c>
      <c r="J1651" s="24" t="s">
        <v>18725</v>
      </c>
      <c r="K1651" s="24" t="s">
        <v>31</v>
      </c>
      <c r="L1651" s="60">
        <v>2</v>
      </c>
      <c r="M1651" s="58">
        <f t="shared" si="68"/>
        <v>260</v>
      </c>
      <c r="N1651" s="23"/>
      <c r="O1651" s="24" t="s">
        <v>32</v>
      </c>
    </row>
    <row r="1652" s="1" customFormat="1" customHeight="1" spans="1:15">
      <c r="A1652" s="58">
        <v>1647</v>
      </c>
      <c r="B1652" s="24" t="s">
        <v>23</v>
      </c>
      <c r="C1652" s="24" t="s">
        <v>24</v>
      </c>
      <c r="D1652" s="24" t="s">
        <v>25</v>
      </c>
      <c r="E1652" s="24" t="s">
        <v>18594</v>
      </c>
      <c r="F1652" s="58" t="s">
        <v>18912</v>
      </c>
      <c r="G1652" s="111" t="s">
        <v>20186</v>
      </c>
      <c r="H1652" s="24" t="s">
        <v>194</v>
      </c>
      <c r="I1652" s="85" t="s">
        <v>1683</v>
      </c>
      <c r="J1652" s="111" t="s">
        <v>18914</v>
      </c>
      <c r="K1652" s="24" t="s">
        <v>31</v>
      </c>
      <c r="L1652" s="107">
        <v>3</v>
      </c>
      <c r="M1652" s="58">
        <f t="shared" si="68"/>
        <v>390</v>
      </c>
      <c r="N1652" s="23"/>
      <c r="O1652" s="24" t="s">
        <v>32</v>
      </c>
    </row>
    <row r="1653" s="1" customFormat="1" customHeight="1" spans="1:15">
      <c r="A1653" s="58">
        <v>1648</v>
      </c>
      <c r="B1653" s="24" t="s">
        <v>23</v>
      </c>
      <c r="C1653" s="24" t="s">
        <v>24</v>
      </c>
      <c r="D1653" s="24" t="s">
        <v>25</v>
      </c>
      <c r="E1653" s="24" t="s">
        <v>18594</v>
      </c>
      <c r="F1653" s="58" t="s">
        <v>18664</v>
      </c>
      <c r="G1653" s="111" t="s">
        <v>20187</v>
      </c>
      <c r="H1653" s="24" t="s">
        <v>194</v>
      </c>
      <c r="I1653" s="85" t="s">
        <v>1683</v>
      </c>
      <c r="J1653" s="111" t="s">
        <v>18666</v>
      </c>
      <c r="K1653" s="24" t="s">
        <v>31</v>
      </c>
      <c r="L1653" s="107">
        <v>3</v>
      </c>
      <c r="M1653" s="58">
        <f t="shared" si="68"/>
        <v>390</v>
      </c>
      <c r="N1653" s="23"/>
      <c r="O1653" s="24" t="s">
        <v>32</v>
      </c>
    </row>
    <row r="1654" s="1" customFormat="1" customHeight="1" spans="1:15">
      <c r="A1654" s="58">
        <v>1649</v>
      </c>
      <c r="B1654" s="24" t="s">
        <v>23</v>
      </c>
      <c r="C1654" s="24" t="s">
        <v>24</v>
      </c>
      <c r="D1654" s="24" t="s">
        <v>25</v>
      </c>
      <c r="E1654" s="24" t="s">
        <v>18594</v>
      </c>
      <c r="F1654" s="58" t="s">
        <v>18723</v>
      </c>
      <c r="G1654" s="111" t="s">
        <v>7088</v>
      </c>
      <c r="H1654" s="24" t="s">
        <v>194</v>
      </c>
      <c r="I1654" s="85" t="s">
        <v>2605</v>
      </c>
      <c r="J1654" s="111" t="s">
        <v>18725</v>
      </c>
      <c r="K1654" s="24" t="s">
        <v>31</v>
      </c>
      <c r="L1654" s="107">
        <v>2</v>
      </c>
      <c r="M1654" s="58">
        <f t="shared" si="68"/>
        <v>260</v>
      </c>
      <c r="N1654" s="23"/>
      <c r="O1654" s="24" t="s">
        <v>32</v>
      </c>
    </row>
    <row r="1655" s="1" customFormat="1" customHeight="1" spans="1:15">
      <c r="A1655" s="58">
        <v>1650</v>
      </c>
      <c r="B1655" s="24" t="s">
        <v>23</v>
      </c>
      <c r="C1655" s="24" t="s">
        <v>24</v>
      </c>
      <c r="D1655" s="24" t="s">
        <v>25</v>
      </c>
      <c r="E1655" s="24" t="s">
        <v>18594</v>
      </c>
      <c r="F1655" s="58" t="s">
        <v>18643</v>
      </c>
      <c r="G1655" s="111" t="s">
        <v>20188</v>
      </c>
      <c r="H1655" s="24" t="s">
        <v>51</v>
      </c>
      <c r="I1655" s="85" t="s">
        <v>3169</v>
      </c>
      <c r="J1655" s="111" t="s">
        <v>18645</v>
      </c>
      <c r="K1655" s="24" t="s">
        <v>31</v>
      </c>
      <c r="L1655" s="107">
        <v>5</v>
      </c>
      <c r="M1655" s="58">
        <f>L1655*312</f>
        <v>1560</v>
      </c>
      <c r="N1655" s="23"/>
      <c r="O1655" s="24" t="s">
        <v>32</v>
      </c>
    </row>
    <row r="1656" s="1" customFormat="1" customHeight="1" spans="1:15">
      <c r="A1656" s="58">
        <v>1651</v>
      </c>
      <c r="B1656" s="24" t="s">
        <v>23</v>
      </c>
      <c r="C1656" s="24" t="s">
        <v>24</v>
      </c>
      <c r="D1656" s="24" t="s">
        <v>25</v>
      </c>
      <c r="E1656" s="24" t="s">
        <v>18594</v>
      </c>
      <c r="F1656" s="58" t="s">
        <v>18664</v>
      </c>
      <c r="G1656" s="111" t="s">
        <v>20189</v>
      </c>
      <c r="H1656" s="24" t="s">
        <v>194</v>
      </c>
      <c r="I1656" s="85" t="s">
        <v>1683</v>
      </c>
      <c r="J1656" s="111" t="s">
        <v>18666</v>
      </c>
      <c r="K1656" s="24" t="s">
        <v>31</v>
      </c>
      <c r="L1656" s="107">
        <v>3</v>
      </c>
      <c r="M1656" s="58">
        <f t="shared" ref="M1656:M1678" si="69">L1656*130</f>
        <v>390</v>
      </c>
      <c r="N1656" s="23"/>
      <c r="O1656" s="24" t="s">
        <v>32</v>
      </c>
    </row>
    <row r="1657" s="1" customFormat="1" customHeight="1" spans="1:15">
      <c r="A1657" s="58">
        <v>1652</v>
      </c>
      <c r="B1657" s="24" t="s">
        <v>23</v>
      </c>
      <c r="C1657" s="24" t="s">
        <v>24</v>
      </c>
      <c r="D1657" s="24" t="s">
        <v>25</v>
      </c>
      <c r="E1657" s="24" t="s">
        <v>18594</v>
      </c>
      <c r="F1657" s="58" t="s">
        <v>18723</v>
      </c>
      <c r="G1657" s="111" t="s">
        <v>20190</v>
      </c>
      <c r="H1657" s="24" t="s">
        <v>194</v>
      </c>
      <c r="I1657" s="85" t="s">
        <v>2605</v>
      </c>
      <c r="J1657" s="111" t="s">
        <v>18725</v>
      </c>
      <c r="K1657" s="24" t="s">
        <v>31</v>
      </c>
      <c r="L1657" s="107">
        <v>2</v>
      </c>
      <c r="M1657" s="58">
        <f t="shared" si="69"/>
        <v>260</v>
      </c>
      <c r="N1657" s="23"/>
      <c r="O1657" s="24" t="s">
        <v>32</v>
      </c>
    </row>
    <row r="1658" s="1" customFormat="1" customHeight="1" spans="1:15">
      <c r="A1658" s="58">
        <v>1653</v>
      </c>
      <c r="B1658" s="24" t="s">
        <v>23</v>
      </c>
      <c r="C1658" s="24" t="s">
        <v>24</v>
      </c>
      <c r="D1658" s="24" t="s">
        <v>25</v>
      </c>
      <c r="E1658" s="24" t="s">
        <v>18594</v>
      </c>
      <c r="F1658" s="58" t="s">
        <v>18643</v>
      </c>
      <c r="G1658" s="111" t="s">
        <v>20191</v>
      </c>
      <c r="H1658" s="24" t="s">
        <v>194</v>
      </c>
      <c r="I1658" s="85" t="s">
        <v>3169</v>
      </c>
      <c r="J1658" s="111" t="s">
        <v>18645</v>
      </c>
      <c r="K1658" s="24" t="s">
        <v>31</v>
      </c>
      <c r="L1658" s="107">
        <v>5</v>
      </c>
      <c r="M1658" s="58">
        <f t="shared" si="69"/>
        <v>650</v>
      </c>
      <c r="N1658" s="23"/>
      <c r="O1658" s="24" t="s">
        <v>32</v>
      </c>
    </row>
    <row r="1659" s="1" customFormat="1" customHeight="1" spans="1:15">
      <c r="A1659" s="58">
        <v>1654</v>
      </c>
      <c r="B1659" s="24" t="s">
        <v>23</v>
      </c>
      <c r="C1659" s="24" t="s">
        <v>24</v>
      </c>
      <c r="D1659" s="24" t="s">
        <v>25</v>
      </c>
      <c r="E1659" s="24" t="s">
        <v>18594</v>
      </c>
      <c r="F1659" s="58" t="s">
        <v>18723</v>
      </c>
      <c r="G1659" s="111" t="s">
        <v>20192</v>
      </c>
      <c r="H1659" s="24" t="s">
        <v>194</v>
      </c>
      <c r="I1659" s="85" t="s">
        <v>2203</v>
      </c>
      <c r="J1659" s="111" t="s">
        <v>18725</v>
      </c>
      <c r="K1659" s="24" t="s">
        <v>31</v>
      </c>
      <c r="L1659" s="107">
        <v>4</v>
      </c>
      <c r="M1659" s="58">
        <f t="shared" si="69"/>
        <v>520</v>
      </c>
      <c r="N1659" s="23"/>
      <c r="O1659" s="24" t="s">
        <v>32</v>
      </c>
    </row>
    <row r="1660" s="1" customFormat="1" customHeight="1" spans="1:15">
      <c r="A1660" s="58">
        <v>1655</v>
      </c>
      <c r="B1660" s="24" t="s">
        <v>23</v>
      </c>
      <c r="C1660" s="24" t="s">
        <v>24</v>
      </c>
      <c r="D1660" s="24" t="s">
        <v>25</v>
      </c>
      <c r="E1660" s="24" t="s">
        <v>18594</v>
      </c>
      <c r="F1660" s="58" t="s">
        <v>18643</v>
      </c>
      <c r="G1660" s="111" t="s">
        <v>20193</v>
      </c>
      <c r="H1660" s="24" t="s">
        <v>194</v>
      </c>
      <c r="I1660" s="85" t="s">
        <v>2203</v>
      </c>
      <c r="J1660" s="111" t="s">
        <v>18645</v>
      </c>
      <c r="K1660" s="24" t="s">
        <v>31</v>
      </c>
      <c r="L1660" s="107">
        <v>4</v>
      </c>
      <c r="M1660" s="58">
        <f t="shared" si="69"/>
        <v>520</v>
      </c>
      <c r="N1660" s="23"/>
      <c r="O1660" s="24" t="s">
        <v>32</v>
      </c>
    </row>
    <row r="1661" s="1" customFormat="1" customHeight="1" spans="1:15">
      <c r="A1661" s="58">
        <v>1656</v>
      </c>
      <c r="B1661" s="24" t="s">
        <v>23</v>
      </c>
      <c r="C1661" s="24" t="s">
        <v>24</v>
      </c>
      <c r="D1661" s="24" t="s">
        <v>25</v>
      </c>
      <c r="E1661" s="24" t="s">
        <v>18594</v>
      </c>
      <c r="F1661" s="58" t="s">
        <v>18664</v>
      </c>
      <c r="G1661" s="111" t="s">
        <v>20194</v>
      </c>
      <c r="H1661" s="24" t="s">
        <v>194</v>
      </c>
      <c r="I1661" s="85" t="s">
        <v>2203</v>
      </c>
      <c r="J1661" s="111" t="s">
        <v>18666</v>
      </c>
      <c r="K1661" s="24" t="s">
        <v>31</v>
      </c>
      <c r="L1661" s="107">
        <v>4</v>
      </c>
      <c r="M1661" s="58">
        <f t="shared" si="69"/>
        <v>520</v>
      </c>
      <c r="N1661" s="23"/>
      <c r="O1661" s="24" t="s">
        <v>32</v>
      </c>
    </row>
    <row r="1662" s="1" customFormat="1" customHeight="1" spans="1:15">
      <c r="A1662" s="58">
        <v>1657</v>
      </c>
      <c r="B1662" s="24" t="s">
        <v>23</v>
      </c>
      <c r="C1662" s="24" t="s">
        <v>24</v>
      </c>
      <c r="D1662" s="24" t="s">
        <v>25</v>
      </c>
      <c r="E1662" s="24" t="s">
        <v>18594</v>
      </c>
      <c r="F1662" s="58" t="s">
        <v>18723</v>
      </c>
      <c r="G1662" s="111" t="s">
        <v>20195</v>
      </c>
      <c r="H1662" s="24" t="s">
        <v>194</v>
      </c>
      <c r="I1662" s="85" t="s">
        <v>2605</v>
      </c>
      <c r="J1662" s="111" t="s">
        <v>18725</v>
      </c>
      <c r="K1662" s="24" t="s">
        <v>31</v>
      </c>
      <c r="L1662" s="107">
        <v>2</v>
      </c>
      <c r="M1662" s="58">
        <f t="shared" si="69"/>
        <v>260</v>
      </c>
      <c r="N1662" s="23"/>
      <c r="O1662" s="24" t="s">
        <v>32</v>
      </c>
    </row>
    <row r="1663" s="1" customFormat="1" customHeight="1" spans="1:15">
      <c r="A1663" s="58">
        <v>1658</v>
      </c>
      <c r="B1663" s="24" t="s">
        <v>23</v>
      </c>
      <c r="C1663" s="24" t="s">
        <v>24</v>
      </c>
      <c r="D1663" s="24" t="s">
        <v>25</v>
      </c>
      <c r="E1663" s="24" t="s">
        <v>18594</v>
      </c>
      <c r="F1663" s="58" t="s">
        <v>18912</v>
      </c>
      <c r="G1663" s="111" t="s">
        <v>20196</v>
      </c>
      <c r="H1663" s="24" t="s">
        <v>194</v>
      </c>
      <c r="I1663" s="85" t="s">
        <v>2203</v>
      </c>
      <c r="J1663" s="111" t="s">
        <v>18914</v>
      </c>
      <c r="K1663" s="24" t="s">
        <v>31</v>
      </c>
      <c r="L1663" s="107">
        <v>4</v>
      </c>
      <c r="M1663" s="58">
        <f t="shared" si="69"/>
        <v>520</v>
      </c>
      <c r="N1663" s="23"/>
      <c r="O1663" s="24" t="s">
        <v>32</v>
      </c>
    </row>
    <row r="1664" s="1" customFormat="1" customHeight="1" spans="1:15">
      <c r="A1664" s="58">
        <v>1659</v>
      </c>
      <c r="B1664" s="24" t="s">
        <v>23</v>
      </c>
      <c r="C1664" s="24" t="s">
        <v>24</v>
      </c>
      <c r="D1664" s="24" t="s">
        <v>25</v>
      </c>
      <c r="E1664" s="24" t="s">
        <v>18594</v>
      </c>
      <c r="F1664" s="58" t="s">
        <v>18723</v>
      </c>
      <c r="G1664" s="111" t="s">
        <v>20197</v>
      </c>
      <c r="H1664" s="24" t="s">
        <v>194</v>
      </c>
      <c r="I1664" s="85" t="s">
        <v>2557</v>
      </c>
      <c r="J1664" s="111" t="s">
        <v>18725</v>
      </c>
      <c r="K1664" s="24" t="s">
        <v>31</v>
      </c>
      <c r="L1664" s="107">
        <v>1</v>
      </c>
      <c r="M1664" s="58">
        <f t="shared" si="69"/>
        <v>130</v>
      </c>
      <c r="N1664" s="23"/>
      <c r="O1664" s="24" t="s">
        <v>32</v>
      </c>
    </row>
    <row r="1665" s="1" customFormat="1" customHeight="1" spans="1:15">
      <c r="A1665" s="58">
        <v>1660</v>
      </c>
      <c r="B1665" s="24" t="s">
        <v>23</v>
      </c>
      <c r="C1665" s="24" t="s">
        <v>24</v>
      </c>
      <c r="D1665" s="24" t="s">
        <v>25</v>
      </c>
      <c r="E1665" s="24" t="s">
        <v>18594</v>
      </c>
      <c r="F1665" s="58" t="s">
        <v>18723</v>
      </c>
      <c r="G1665" s="111" t="s">
        <v>20198</v>
      </c>
      <c r="H1665" s="24" t="s">
        <v>194</v>
      </c>
      <c r="I1665" s="85" t="s">
        <v>2605</v>
      </c>
      <c r="J1665" s="111" t="s">
        <v>18725</v>
      </c>
      <c r="K1665" s="24" t="s">
        <v>31</v>
      </c>
      <c r="L1665" s="107">
        <v>2</v>
      </c>
      <c r="M1665" s="58">
        <f t="shared" si="69"/>
        <v>260</v>
      </c>
      <c r="N1665" s="23"/>
      <c r="O1665" s="24" t="s">
        <v>32</v>
      </c>
    </row>
    <row r="1666" s="1" customFormat="1" customHeight="1" spans="1:15">
      <c r="A1666" s="58">
        <v>1661</v>
      </c>
      <c r="B1666" s="24" t="s">
        <v>23</v>
      </c>
      <c r="C1666" s="24" t="s">
        <v>24</v>
      </c>
      <c r="D1666" s="24" t="s">
        <v>25</v>
      </c>
      <c r="E1666" s="24" t="s">
        <v>18594</v>
      </c>
      <c r="F1666" s="58" t="s">
        <v>18723</v>
      </c>
      <c r="G1666" s="94" t="s">
        <v>20199</v>
      </c>
      <c r="H1666" s="24" t="s">
        <v>194</v>
      </c>
      <c r="I1666" s="85" t="s">
        <v>2557</v>
      </c>
      <c r="J1666" s="111" t="s">
        <v>18725</v>
      </c>
      <c r="K1666" s="24" t="s">
        <v>31</v>
      </c>
      <c r="L1666" s="107">
        <v>1</v>
      </c>
      <c r="M1666" s="58">
        <f t="shared" si="69"/>
        <v>130</v>
      </c>
      <c r="N1666" s="23"/>
      <c r="O1666" s="24" t="s">
        <v>32</v>
      </c>
    </row>
    <row r="1667" s="1" customFormat="1" customHeight="1" spans="1:15">
      <c r="A1667" s="58">
        <v>1662</v>
      </c>
      <c r="B1667" s="24" t="s">
        <v>23</v>
      </c>
      <c r="C1667" s="24" t="s">
        <v>24</v>
      </c>
      <c r="D1667" s="24" t="s">
        <v>25</v>
      </c>
      <c r="E1667" s="24" t="s">
        <v>18594</v>
      </c>
      <c r="F1667" s="58" t="s">
        <v>18723</v>
      </c>
      <c r="G1667" s="94" t="s">
        <v>20200</v>
      </c>
      <c r="H1667" s="24" t="s">
        <v>194</v>
      </c>
      <c r="I1667" s="85" t="s">
        <v>2557</v>
      </c>
      <c r="J1667" s="111" t="s">
        <v>18725</v>
      </c>
      <c r="K1667" s="24" t="s">
        <v>31</v>
      </c>
      <c r="L1667" s="107">
        <v>1</v>
      </c>
      <c r="M1667" s="58">
        <f t="shared" si="69"/>
        <v>130</v>
      </c>
      <c r="N1667" s="23"/>
      <c r="O1667" s="24" t="s">
        <v>32</v>
      </c>
    </row>
    <row r="1668" s="1" customFormat="1" customHeight="1" spans="1:15">
      <c r="A1668" s="58">
        <v>1663</v>
      </c>
      <c r="B1668" s="24" t="s">
        <v>23</v>
      </c>
      <c r="C1668" s="24" t="s">
        <v>24</v>
      </c>
      <c r="D1668" s="24" t="s">
        <v>25</v>
      </c>
      <c r="E1668" s="24" t="s">
        <v>18594</v>
      </c>
      <c r="F1668" s="58" t="s">
        <v>18723</v>
      </c>
      <c r="G1668" s="94" t="s">
        <v>20201</v>
      </c>
      <c r="H1668" s="24" t="s">
        <v>194</v>
      </c>
      <c r="I1668" s="85" t="s">
        <v>2605</v>
      </c>
      <c r="J1668" s="111" t="s">
        <v>18725</v>
      </c>
      <c r="K1668" s="24" t="s">
        <v>31</v>
      </c>
      <c r="L1668" s="107">
        <v>2</v>
      </c>
      <c r="M1668" s="58">
        <f t="shared" si="69"/>
        <v>260</v>
      </c>
      <c r="N1668" s="23"/>
      <c r="O1668" s="24" t="s">
        <v>32</v>
      </c>
    </row>
    <row r="1669" s="1" customFormat="1" customHeight="1" spans="1:15">
      <c r="A1669" s="58">
        <v>1664</v>
      </c>
      <c r="B1669" s="24" t="s">
        <v>23</v>
      </c>
      <c r="C1669" s="24" t="s">
        <v>24</v>
      </c>
      <c r="D1669" s="24" t="s">
        <v>25</v>
      </c>
      <c r="E1669" s="24" t="s">
        <v>18594</v>
      </c>
      <c r="F1669" s="58" t="s">
        <v>18723</v>
      </c>
      <c r="G1669" s="94" t="s">
        <v>20202</v>
      </c>
      <c r="H1669" s="24" t="s">
        <v>194</v>
      </c>
      <c r="I1669" s="85" t="s">
        <v>2605</v>
      </c>
      <c r="J1669" s="111" t="s">
        <v>18725</v>
      </c>
      <c r="K1669" s="24" t="s">
        <v>31</v>
      </c>
      <c r="L1669" s="107">
        <v>2</v>
      </c>
      <c r="M1669" s="58">
        <f t="shared" si="69"/>
        <v>260</v>
      </c>
      <c r="N1669" s="23"/>
      <c r="O1669" s="24" t="s">
        <v>32</v>
      </c>
    </row>
    <row r="1670" s="1" customFormat="1" customHeight="1" spans="1:15">
      <c r="A1670" s="58">
        <v>1665</v>
      </c>
      <c r="B1670" s="24" t="s">
        <v>23</v>
      </c>
      <c r="C1670" s="24" t="s">
        <v>24</v>
      </c>
      <c r="D1670" s="24" t="s">
        <v>25</v>
      </c>
      <c r="E1670" s="24" t="s">
        <v>18594</v>
      </c>
      <c r="F1670" s="58" t="s">
        <v>18912</v>
      </c>
      <c r="G1670" s="94" t="s">
        <v>20203</v>
      </c>
      <c r="H1670" s="24" t="s">
        <v>194</v>
      </c>
      <c r="I1670" s="85" t="s">
        <v>2203</v>
      </c>
      <c r="J1670" s="111" t="s">
        <v>18914</v>
      </c>
      <c r="K1670" s="24" t="s">
        <v>31</v>
      </c>
      <c r="L1670" s="107">
        <v>4</v>
      </c>
      <c r="M1670" s="58">
        <f t="shared" si="69"/>
        <v>520</v>
      </c>
      <c r="N1670" s="23"/>
      <c r="O1670" s="24" t="s">
        <v>32</v>
      </c>
    </row>
    <row r="1671" s="1" customFormat="1" customHeight="1" spans="1:15">
      <c r="A1671" s="58">
        <v>1666</v>
      </c>
      <c r="B1671" s="24" t="s">
        <v>23</v>
      </c>
      <c r="C1671" s="24" t="s">
        <v>24</v>
      </c>
      <c r="D1671" s="24" t="s">
        <v>25</v>
      </c>
      <c r="E1671" s="24" t="s">
        <v>18594</v>
      </c>
      <c r="F1671" s="58" t="s">
        <v>18643</v>
      </c>
      <c r="G1671" s="94" t="s">
        <v>20204</v>
      </c>
      <c r="H1671" s="24" t="s">
        <v>194</v>
      </c>
      <c r="I1671" s="85" t="s">
        <v>3169</v>
      </c>
      <c r="J1671" s="111" t="s">
        <v>18645</v>
      </c>
      <c r="K1671" s="24" t="s">
        <v>31</v>
      </c>
      <c r="L1671" s="107">
        <v>5</v>
      </c>
      <c r="M1671" s="58">
        <f t="shared" si="69"/>
        <v>650</v>
      </c>
      <c r="N1671" s="23"/>
      <c r="O1671" s="24" t="s">
        <v>32</v>
      </c>
    </row>
    <row r="1672" s="1" customFormat="1" customHeight="1" spans="1:15">
      <c r="A1672" s="58">
        <v>1667</v>
      </c>
      <c r="B1672" s="24" t="s">
        <v>23</v>
      </c>
      <c r="C1672" s="24" t="s">
        <v>24</v>
      </c>
      <c r="D1672" s="24" t="s">
        <v>25</v>
      </c>
      <c r="E1672" s="24" t="s">
        <v>18594</v>
      </c>
      <c r="F1672" s="58" t="s">
        <v>18723</v>
      </c>
      <c r="G1672" s="94" t="s">
        <v>20205</v>
      </c>
      <c r="H1672" s="24" t="s">
        <v>194</v>
      </c>
      <c r="I1672" s="85" t="s">
        <v>2605</v>
      </c>
      <c r="J1672" s="111" t="s">
        <v>18725</v>
      </c>
      <c r="K1672" s="24" t="s">
        <v>31</v>
      </c>
      <c r="L1672" s="107">
        <v>2</v>
      </c>
      <c r="M1672" s="58">
        <f t="shared" si="69"/>
        <v>260</v>
      </c>
      <c r="N1672" s="104"/>
      <c r="O1672" s="24" t="s">
        <v>32</v>
      </c>
    </row>
    <row r="1673" s="1" customFormat="1" customHeight="1" spans="1:15">
      <c r="A1673" s="58">
        <v>1668</v>
      </c>
      <c r="B1673" s="24" t="s">
        <v>23</v>
      </c>
      <c r="C1673" s="24" t="s">
        <v>24</v>
      </c>
      <c r="D1673" s="24" t="s">
        <v>25</v>
      </c>
      <c r="E1673" s="24" t="s">
        <v>18594</v>
      </c>
      <c r="F1673" s="58" t="s">
        <v>18664</v>
      </c>
      <c r="G1673" s="94" t="s">
        <v>20206</v>
      </c>
      <c r="H1673" s="24" t="s">
        <v>194</v>
      </c>
      <c r="I1673" s="85" t="s">
        <v>1683</v>
      </c>
      <c r="J1673" s="111" t="s">
        <v>18666</v>
      </c>
      <c r="K1673" s="24" t="s">
        <v>31</v>
      </c>
      <c r="L1673" s="107">
        <v>3</v>
      </c>
      <c r="M1673" s="58">
        <f t="shared" si="69"/>
        <v>390</v>
      </c>
      <c r="N1673" s="23"/>
      <c r="O1673" s="24" t="s">
        <v>32</v>
      </c>
    </row>
    <row r="1674" s="1" customFormat="1" customHeight="1" spans="1:15">
      <c r="A1674" s="58">
        <v>1669</v>
      </c>
      <c r="B1674" s="24" t="s">
        <v>23</v>
      </c>
      <c r="C1674" s="24" t="s">
        <v>24</v>
      </c>
      <c r="D1674" s="24" t="s">
        <v>25</v>
      </c>
      <c r="E1674" s="24" t="s">
        <v>18594</v>
      </c>
      <c r="F1674" s="58" t="s">
        <v>18723</v>
      </c>
      <c r="G1674" s="94" t="s">
        <v>20207</v>
      </c>
      <c r="H1674" s="24" t="s">
        <v>194</v>
      </c>
      <c r="I1674" s="85" t="s">
        <v>2203</v>
      </c>
      <c r="J1674" s="94" t="s">
        <v>18725</v>
      </c>
      <c r="K1674" s="24" t="s">
        <v>31</v>
      </c>
      <c r="L1674" s="107">
        <v>4</v>
      </c>
      <c r="M1674" s="58">
        <f t="shared" si="69"/>
        <v>520</v>
      </c>
      <c r="N1674" s="23"/>
      <c r="O1674" s="24" t="s">
        <v>32</v>
      </c>
    </row>
    <row r="1675" s="1" customFormat="1" customHeight="1" spans="1:15">
      <c r="A1675" s="58">
        <v>1670</v>
      </c>
      <c r="B1675" s="24" t="s">
        <v>23</v>
      </c>
      <c r="C1675" s="24" t="s">
        <v>24</v>
      </c>
      <c r="D1675" s="24" t="s">
        <v>25</v>
      </c>
      <c r="E1675" s="24" t="s">
        <v>18594</v>
      </c>
      <c r="F1675" s="58" t="s">
        <v>18912</v>
      </c>
      <c r="G1675" s="94" t="s">
        <v>20208</v>
      </c>
      <c r="H1675" s="24" t="s">
        <v>194</v>
      </c>
      <c r="I1675" s="85" t="s">
        <v>2203</v>
      </c>
      <c r="J1675" s="94" t="s">
        <v>18914</v>
      </c>
      <c r="K1675" s="24" t="s">
        <v>31</v>
      </c>
      <c r="L1675" s="107">
        <v>4</v>
      </c>
      <c r="M1675" s="58">
        <f t="shared" si="69"/>
        <v>520</v>
      </c>
      <c r="N1675" s="23"/>
      <c r="O1675" s="24" t="s">
        <v>32</v>
      </c>
    </row>
    <row r="1676" s="1" customFormat="1" customHeight="1" spans="1:15">
      <c r="A1676" s="58">
        <v>1671</v>
      </c>
      <c r="B1676" s="24" t="s">
        <v>23</v>
      </c>
      <c r="C1676" s="24" t="s">
        <v>24</v>
      </c>
      <c r="D1676" s="24" t="s">
        <v>25</v>
      </c>
      <c r="E1676" s="24" t="s">
        <v>18594</v>
      </c>
      <c r="F1676" s="58" t="s">
        <v>18723</v>
      </c>
      <c r="G1676" s="94" t="s">
        <v>20209</v>
      </c>
      <c r="H1676" s="24" t="s">
        <v>194</v>
      </c>
      <c r="I1676" s="85" t="s">
        <v>2605</v>
      </c>
      <c r="J1676" s="94" t="s">
        <v>18725</v>
      </c>
      <c r="K1676" s="24" t="s">
        <v>31</v>
      </c>
      <c r="L1676" s="107">
        <v>2</v>
      </c>
      <c r="M1676" s="58">
        <f t="shared" si="69"/>
        <v>260</v>
      </c>
      <c r="N1676" s="23"/>
      <c r="O1676" s="24" t="s">
        <v>32</v>
      </c>
    </row>
    <row r="1677" s="1" customFormat="1" customHeight="1" spans="1:15">
      <c r="A1677" s="58">
        <v>1672</v>
      </c>
      <c r="B1677" s="24" t="s">
        <v>23</v>
      </c>
      <c r="C1677" s="24" t="s">
        <v>24</v>
      </c>
      <c r="D1677" s="24" t="s">
        <v>25</v>
      </c>
      <c r="E1677" s="24" t="s">
        <v>18594</v>
      </c>
      <c r="F1677" s="58" t="s">
        <v>18643</v>
      </c>
      <c r="G1677" s="94" t="s">
        <v>20210</v>
      </c>
      <c r="H1677" s="24" t="s">
        <v>194</v>
      </c>
      <c r="I1677" s="85" t="s">
        <v>2203</v>
      </c>
      <c r="J1677" s="94" t="s">
        <v>18645</v>
      </c>
      <c r="K1677" s="24" t="s">
        <v>31</v>
      </c>
      <c r="L1677" s="107">
        <v>4</v>
      </c>
      <c r="M1677" s="58">
        <f t="shared" si="69"/>
        <v>520</v>
      </c>
      <c r="N1677" s="23"/>
      <c r="O1677" s="24" t="s">
        <v>32</v>
      </c>
    </row>
    <row r="1678" s="1" customFormat="1" customHeight="1" spans="1:15">
      <c r="A1678" s="58">
        <v>1673</v>
      </c>
      <c r="B1678" s="24" t="s">
        <v>23</v>
      </c>
      <c r="C1678" s="24" t="s">
        <v>24</v>
      </c>
      <c r="D1678" s="24" t="s">
        <v>25</v>
      </c>
      <c r="E1678" s="24" t="s">
        <v>18594</v>
      </c>
      <c r="F1678" s="58" t="s">
        <v>18723</v>
      </c>
      <c r="G1678" s="94" t="s">
        <v>20211</v>
      </c>
      <c r="H1678" s="24" t="s">
        <v>194</v>
      </c>
      <c r="I1678" s="85" t="s">
        <v>1683</v>
      </c>
      <c r="J1678" s="94" t="s">
        <v>18725</v>
      </c>
      <c r="K1678" s="24" t="s">
        <v>31</v>
      </c>
      <c r="L1678" s="107">
        <v>3</v>
      </c>
      <c r="M1678" s="58">
        <f t="shared" si="69"/>
        <v>390</v>
      </c>
      <c r="N1678" s="23"/>
      <c r="O1678" s="24" t="s">
        <v>32</v>
      </c>
    </row>
    <row r="1679" s="1" customFormat="1" customHeight="1" spans="1:15">
      <c r="A1679" s="58">
        <v>1674</v>
      </c>
      <c r="B1679" s="24" t="s">
        <v>23</v>
      </c>
      <c r="C1679" s="24" t="s">
        <v>24</v>
      </c>
      <c r="D1679" s="24" t="s">
        <v>25</v>
      </c>
      <c r="E1679" s="24" t="s">
        <v>18594</v>
      </c>
      <c r="F1679" s="58" t="s">
        <v>18643</v>
      </c>
      <c r="G1679" s="71" t="s">
        <v>19715</v>
      </c>
      <c r="H1679" s="24" t="s">
        <v>51</v>
      </c>
      <c r="I1679" s="85" t="s">
        <v>2557</v>
      </c>
      <c r="J1679" s="71" t="s">
        <v>18645</v>
      </c>
      <c r="K1679" s="24" t="s">
        <v>31</v>
      </c>
      <c r="L1679" s="107">
        <v>1</v>
      </c>
      <c r="M1679" s="58">
        <f>L1679*312</f>
        <v>312</v>
      </c>
      <c r="N1679" s="23"/>
      <c r="O1679" s="24" t="s">
        <v>32</v>
      </c>
    </row>
    <row r="1680" s="1" customFormat="1" customHeight="1" spans="1:15">
      <c r="A1680" s="58">
        <v>1675</v>
      </c>
      <c r="B1680" s="24" t="s">
        <v>23</v>
      </c>
      <c r="C1680" s="24" t="s">
        <v>24</v>
      </c>
      <c r="D1680" s="24" t="s">
        <v>25</v>
      </c>
      <c r="E1680" s="24" t="s">
        <v>18594</v>
      </c>
      <c r="F1680" s="58" t="s">
        <v>18912</v>
      </c>
      <c r="G1680" s="71" t="s">
        <v>20212</v>
      </c>
      <c r="H1680" s="24" t="s">
        <v>194</v>
      </c>
      <c r="I1680" s="85" t="s">
        <v>2605</v>
      </c>
      <c r="J1680" s="71" t="s">
        <v>18914</v>
      </c>
      <c r="K1680" s="24" t="s">
        <v>31</v>
      </c>
      <c r="L1680" s="107">
        <v>2</v>
      </c>
      <c r="M1680" s="58">
        <f>L1680*130</f>
        <v>260</v>
      </c>
      <c r="N1680" s="23"/>
      <c r="O1680" s="24" t="s">
        <v>32</v>
      </c>
    </row>
    <row r="1681" s="1" customFormat="1" customHeight="1" spans="1:15">
      <c r="A1681" s="58">
        <v>1676</v>
      </c>
      <c r="B1681" s="24" t="s">
        <v>23</v>
      </c>
      <c r="C1681" s="24" t="s">
        <v>24</v>
      </c>
      <c r="D1681" s="24" t="s">
        <v>25</v>
      </c>
      <c r="E1681" s="24" t="s">
        <v>18594</v>
      </c>
      <c r="F1681" s="58" t="s">
        <v>18912</v>
      </c>
      <c r="G1681" s="71" t="s">
        <v>20213</v>
      </c>
      <c r="H1681" s="24" t="s">
        <v>194</v>
      </c>
      <c r="I1681" s="85" t="s">
        <v>3158</v>
      </c>
      <c r="J1681" s="71" t="s">
        <v>18914</v>
      </c>
      <c r="K1681" s="24" t="s">
        <v>31</v>
      </c>
      <c r="L1681" s="107">
        <v>7</v>
      </c>
      <c r="M1681" s="58">
        <f>L1681*130</f>
        <v>910</v>
      </c>
      <c r="N1681" s="23"/>
      <c r="O1681" s="24" t="s">
        <v>32</v>
      </c>
    </row>
    <row r="1682" s="1" customFormat="1" customHeight="1" spans="1:15">
      <c r="A1682" s="58">
        <v>1677</v>
      </c>
      <c r="B1682" s="24" t="s">
        <v>23</v>
      </c>
      <c r="C1682" s="24" t="s">
        <v>24</v>
      </c>
      <c r="D1682" s="24" t="s">
        <v>25</v>
      </c>
      <c r="E1682" s="24" t="s">
        <v>18594</v>
      </c>
      <c r="F1682" s="58" t="s">
        <v>18723</v>
      </c>
      <c r="G1682" s="71" t="s">
        <v>20214</v>
      </c>
      <c r="H1682" s="24" t="s">
        <v>194</v>
      </c>
      <c r="I1682" s="85" t="s">
        <v>2557</v>
      </c>
      <c r="J1682" s="71" t="s">
        <v>18725</v>
      </c>
      <c r="K1682" s="24" t="s">
        <v>31</v>
      </c>
      <c r="L1682" s="107">
        <v>1</v>
      </c>
      <c r="M1682" s="58">
        <f>L1682*130</f>
        <v>130</v>
      </c>
      <c r="N1682" s="23"/>
      <c r="O1682" s="24" t="s">
        <v>32</v>
      </c>
    </row>
    <row r="1683" s="1" customFormat="1" customHeight="1" spans="1:15">
      <c r="A1683" s="58">
        <v>1678</v>
      </c>
      <c r="B1683" s="24" t="s">
        <v>23</v>
      </c>
      <c r="C1683" s="24" t="s">
        <v>24</v>
      </c>
      <c r="D1683" s="24" t="s">
        <v>25</v>
      </c>
      <c r="E1683" s="24" t="s">
        <v>18594</v>
      </c>
      <c r="F1683" s="58" t="s">
        <v>18723</v>
      </c>
      <c r="G1683" s="71" t="s">
        <v>20215</v>
      </c>
      <c r="H1683" s="24" t="s">
        <v>194</v>
      </c>
      <c r="I1683" s="85" t="s">
        <v>2605</v>
      </c>
      <c r="J1683" s="71" t="s">
        <v>18725</v>
      </c>
      <c r="K1683" s="24" t="s">
        <v>31</v>
      </c>
      <c r="L1683" s="107">
        <v>2</v>
      </c>
      <c r="M1683" s="58">
        <f>L1683*130</f>
        <v>260</v>
      </c>
      <c r="N1683" s="23"/>
      <c r="O1683" s="24" t="s">
        <v>32</v>
      </c>
    </row>
    <row r="1684" s="1" customFormat="1" customHeight="1" spans="1:15">
      <c r="A1684" s="58">
        <v>1679</v>
      </c>
      <c r="B1684" s="24" t="s">
        <v>23</v>
      </c>
      <c r="C1684" s="24" t="s">
        <v>24</v>
      </c>
      <c r="D1684" s="24" t="s">
        <v>25</v>
      </c>
      <c r="E1684" s="24" t="s">
        <v>18594</v>
      </c>
      <c r="F1684" s="58" t="s">
        <v>18723</v>
      </c>
      <c r="G1684" s="71" t="s">
        <v>20216</v>
      </c>
      <c r="H1684" s="24" t="s">
        <v>51</v>
      </c>
      <c r="I1684" s="85" t="s">
        <v>2605</v>
      </c>
      <c r="J1684" s="71" t="s">
        <v>18725</v>
      </c>
      <c r="K1684" s="24" t="s">
        <v>31</v>
      </c>
      <c r="L1684" s="107">
        <v>2</v>
      </c>
      <c r="M1684" s="58">
        <f>L1684*312</f>
        <v>624</v>
      </c>
      <c r="N1684" s="23"/>
      <c r="O1684" s="24" t="s">
        <v>32</v>
      </c>
    </row>
    <row r="1685" s="1" customFormat="1" customHeight="1" spans="1:15">
      <c r="A1685" s="58">
        <v>1680</v>
      </c>
      <c r="B1685" s="24" t="s">
        <v>23</v>
      </c>
      <c r="C1685" s="24" t="s">
        <v>24</v>
      </c>
      <c r="D1685" s="24" t="s">
        <v>25</v>
      </c>
      <c r="E1685" s="24" t="s">
        <v>18594</v>
      </c>
      <c r="F1685" s="58" t="s">
        <v>18643</v>
      </c>
      <c r="G1685" s="71" t="s">
        <v>20217</v>
      </c>
      <c r="H1685" s="24" t="s">
        <v>194</v>
      </c>
      <c r="I1685" s="85" t="s">
        <v>3164</v>
      </c>
      <c r="J1685" s="71" t="s">
        <v>18645</v>
      </c>
      <c r="K1685" s="24" t="s">
        <v>31</v>
      </c>
      <c r="L1685" s="107">
        <v>5</v>
      </c>
      <c r="M1685" s="58">
        <f t="shared" ref="M1685:M1692" si="70">L1685*130</f>
        <v>650</v>
      </c>
      <c r="N1685" s="23"/>
      <c r="O1685" s="24" t="s">
        <v>32</v>
      </c>
    </row>
    <row r="1686" s="1" customFormat="1" customHeight="1" spans="1:15">
      <c r="A1686" s="58">
        <v>1681</v>
      </c>
      <c r="B1686" s="24" t="s">
        <v>23</v>
      </c>
      <c r="C1686" s="24" t="s">
        <v>24</v>
      </c>
      <c r="D1686" s="24" t="s">
        <v>25</v>
      </c>
      <c r="E1686" s="24" t="s">
        <v>18594</v>
      </c>
      <c r="F1686" s="58" t="s">
        <v>18664</v>
      </c>
      <c r="G1686" s="71" t="s">
        <v>20218</v>
      </c>
      <c r="H1686" s="24" t="s">
        <v>194</v>
      </c>
      <c r="I1686" s="85" t="s">
        <v>2557</v>
      </c>
      <c r="J1686" s="71" t="s">
        <v>18666</v>
      </c>
      <c r="K1686" s="24" t="s">
        <v>31</v>
      </c>
      <c r="L1686" s="107">
        <v>1</v>
      </c>
      <c r="M1686" s="58">
        <f t="shared" si="70"/>
        <v>130</v>
      </c>
      <c r="N1686" s="23"/>
      <c r="O1686" s="24" t="s">
        <v>32</v>
      </c>
    </row>
    <row r="1687" s="1" customFormat="1" customHeight="1" spans="1:15">
      <c r="A1687" s="58">
        <v>1682</v>
      </c>
      <c r="B1687" s="24" t="s">
        <v>23</v>
      </c>
      <c r="C1687" s="24" t="s">
        <v>24</v>
      </c>
      <c r="D1687" s="24" t="s">
        <v>25</v>
      </c>
      <c r="E1687" s="24" t="s">
        <v>18594</v>
      </c>
      <c r="F1687" s="58" t="s">
        <v>18912</v>
      </c>
      <c r="G1687" s="71" t="s">
        <v>20219</v>
      </c>
      <c r="H1687" s="24" t="s">
        <v>194</v>
      </c>
      <c r="I1687" s="85" t="s">
        <v>3158</v>
      </c>
      <c r="J1687" s="71" t="s">
        <v>18914</v>
      </c>
      <c r="K1687" s="24" t="s">
        <v>31</v>
      </c>
      <c r="L1687" s="107">
        <v>7</v>
      </c>
      <c r="M1687" s="58">
        <f t="shared" si="70"/>
        <v>910</v>
      </c>
      <c r="N1687" s="23"/>
      <c r="O1687" s="24" t="s">
        <v>32</v>
      </c>
    </row>
    <row r="1688" s="1" customFormat="1" customHeight="1" spans="1:15">
      <c r="A1688" s="58">
        <v>1683</v>
      </c>
      <c r="B1688" s="24" t="s">
        <v>23</v>
      </c>
      <c r="C1688" s="24" t="s">
        <v>24</v>
      </c>
      <c r="D1688" s="24" t="s">
        <v>25</v>
      </c>
      <c r="E1688" s="24" t="s">
        <v>18594</v>
      </c>
      <c r="F1688" s="58" t="s">
        <v>18723</v>
      </c>
      <c r="G1688" s="71" t="s">
        <v>20220</v>
      </c>
      <c r="H1688" s="24" t="s">
        <v>194</v>
      </c>
      <c r="I1688" s="85" t="s">
        <v>2605</v>
      </c>
      <c r="J1688" s="71" t="s">
        <v>18725</v>
      </c>
      <c r="K1688" s="24" t="s">
        <v>31</v>
      </c>
      <c r="L1688" s="107">
        <v>2</v>
      </c>
      <c r="M1688" s="58">
        <f t="shared" si="70"/>
        <v>260</v>
      </c>
      <c r="N1688" s="23"/>
      <c r="O1688" s="24" t="s">
        <v>32</v>
      </c>
    </row>
    <row r="1689" s="1" customFormat="1" customHeight="1" spans="1:15">
      <c r="A1689" s="58">
        <v>1684</v>
      </c>
      <c r="B1689" s="24" t="s">
        <v>23</v>
      </c>
      <c r="C1689" s="24" t="s">
        <v>24</v>
      </c>
      <c r="D1689" s="24" t="s">
        <v>25</v>
      </c>
      <c r="E1689" s="24" t="s">
        <v>18594</v>
      </c>
      <c r="F1689" s="58" t="s">
        <v>18664</v>
      </c>
      <c r="G1689" s="71" t="s">
        <v>20221</v>
      </c>
      <c r="H1689" s="24" t="s">
        <v>194</v>
      </c>
      <c r="I1689" s="85" t="s">
        <v>2605</v>
      </c>
      <c r="J1689" s="71" t="s">
        <v>18666</v>
      </c>
      <c r="K1689" s="24" t="s">
        <v>31</v>
      </c>
      <c r="L1689" s="107">
        <v>2</v>
      </c>
      <c r="M1689" s="58">
        <f t="shared" si="70"/>
        <v>260</v>
      </c>
      <c r="N1689" s="23"/>
      <c r="O1689" s="24" t="s">
        <v>32</v>
      </c>
    </row>
    <row r="1690" s="1" customFormat="1" customHeight="1" spans="1:15">
      <c r="A1690" s="58">
        <v>1685</v>
      </c>
      <c r="B1690" s="24" t="s">
        <v>23</v>
      </c>
      <c r="C1690" s="24" t="s">
        <v>24</v>
      </c>
      <c r="D1690" s="24" t="s">
        <v>25</v>
      </c>
      <c r="E1690" s="24" t="s">
        <v>18594</v>
      </c>
      <c r="F1690" s="58" t="s">
        <v>18664</v>
      </c>
      <c r="G1690" s="71" t="s">
        <v>20222</v>
      </c>
      <c r="H1690" s="24" t="s">
        <v>220</v>
      </c>
      <c r="I1690" s="85" t="s">
        <v>2203</v>
      </c>
      <c r="J1690" s="71" t="s">
        <v>18666</v>
      </c>
      <c r="K1690" s="24" t="s">
        <v>31</v>
      </c>
      <c r="L1690" s="107">
        <v>4</v>
      </c>
      <c r="M1690" s="58">
        <f t="shared" si="70"/>
        <v>520</v>
      </c>
      <c r="N1690" s="23"/>
      <c r="O1690" s="24" t="s">
        <v>32</v>
      </c>
    </row>
    <row r="1691" s="1" customFormat="1" customHeight="1" spans="1:15">
      <c r="A1691" s="58">
        <v>1686</v>
      </c>
      <c r="B1691" s="24" t="s">
        <v>23</v>
      </c>
      <c r="C1691" s="24" t="s">
        <v>24</v>
      </c>
      <c r="D1691" s="24" t="s">
        <v>25</v>
      </c>
      <c r="E1691" s="24" t="s">
        <v>18594</v>
      </c>
      <c r="F1691" s="58" t="s">
        <v>18643</v>
      </c>
      <c r="G1691" s="71" t="s">
        <v>20223</v>
      </c>
      <c r="H1691" s="24" t="s">
        <v>194</v>
      </c>
      <c r="I1691" s="85" t="s">
        <v>2203</v>
      </c>
      <c r="J1691" s="71" t="s">
        <v>18645</v>
      </c>
      <c r="K1691" s="24" t="s">
        <v>31</v>
      </c>
      <c r="L1691" s="107">
        <v>4</v>
      </c>
      <c r="M1691" s="58">
        <f t="shared" si="70"/>
        <v>520</v>
      </c>
      <c r="N1691" s="104"/>
      <c r="O1691" s="24" t="s">
        <v>32</v>
      </c>
    </row>
    <row r="1692" s="1" customFormat="1" customHeight="1" spans="1:15">
      <c r="A1692" s="58">
        <v>1687</v>
      </c>
      <c r="B1692" s="24" t="s">
        <v>23</v>
      </c>
      <c r="C1692" s="24" t="s">
        <v>24</v>
      </c>
      <c r="D1692" s="24" t="s">
        <v>25</v>
      </c>
      <c r="E1692" s="24" t="s">
        <v>18594</v>
      </c>
      <c r="F1692" s="58" t="s">
        <v>18912</v>
      </c>
      <c r="G1692" s="71" t="s">
        <v>20224</v>
      </c>
      <c r="H1692" s="24" t="s">
        <v>194</v>
      </c>
      <c r="I1692" s="85" t="s">
        <v>3164</v>
      </c>
      <c r="J1692" s="71" t="s">
        <v>18914</v>
      </c>
      <c r="K1692" s="24" t="s">
        <v>31</v>
      </c>
      <c r="L1692" s="107">
        <v>6</v>
      </c>
      <c r="M1692" s="58">
        <f t="shared" si="70"/>
        <v>780</v>
      </c>
      <c r="N1692" s="23"/>
      <c r="O1692" s="24" t="s">
        <v>32</v>
      </c>
    </row>
    <row r="1693" s="1" customFormat="1" customHeight="1" spans="1:15">
      <c r="A1693" s="58">
        <v>1688</v>
      </c>
      <c r="B1693" s="24" t="s">
        <v>23</v>
      </c>
      <c r="C1693" s="24" t="s">
        <v>24</v>
      </c>
      <c r="D1693" s="24" t="s">
        <v>25</v>
      </c>
      <c r="E1693" s="24" t="s">
        <v>18594</v>
      </c>
      <c r="F1693" s="58" t="s">
        <v>18643</v>
      </c>
      <c r="G1693" s="71" t="s">
        <v>20225</v>
      </c>
      <c r="H1693" s="24" t="s">
        <v>51</v>
      </c>
      <c r="I1693" s="85" t="s">
        <v>2203</v>
      </c>
      <c r="J1693" s="71" t="s">
        <v>18645</v>
      </c>
      <c r="K1693" s="24" t="s">
        <v>31</v>
      </c>
      <c r="L1693" s="107">
        <v>4</v>
      </c>
      <c r="M1693" s="58">
        <f>L1693*312</f>
        <v>1248</v>
      </c>
      <c r="N1693" s="23"/>
      <c r="O1693" s="24" t="s">
        <v>32</v>
      </c>
    </row>
    <row r="1694" s="1" customFormat="1" customHeight="1" spans="1:15">
      <c r="A1694" s="58">
        <v>1689</v>
      </c>
      <c r="B1694" s="24" t="s">
        <v>23</v>
      </c>
      <c r="C1694" s="24" t="s">
        <v>24</v>
      </c>
      <c r="D1694" s="24" t="s">
        <v>25</v>
      </c>
      <c r="E1694" s="24" t="s">
        <v>18594</v>
      </c>
      <c r="F1694" s="58" t="s">
        <v>18643</v>
      </c>
      <c r="G1694" s="71" t="s">
        <v>20226</v>
      </c>
      <c r="H1694" s="24" t="s">
        <v>194</v>
      </c>
      <c r="I1694" s="85" t="s">
        <v>3169</v>
      </c>
      <c r="J1694" s="71" t="s">
        <v>18645</v>
      </c>
      <c r="K1694" s="24" t="s">
        <v>31</v>
      </c>
      <c r="L1694" s="107">
        <v>5</v>
      </c>
      <c r="M1694" s="58">
        <f>L1694*130</f>
        <v>650</v>
      </c>
      <c r="N1694" s="23"/>
      <c r="O1694" s="24" t="s">
        <v>32</v>
      </c>
    </row>
    <row r="1695" s="1" customFormat="1" customHeight="1" spans="1:15">
      <c r="A1695" s="58">
        <v>1690</v>
      </c>
      <c r="B1695" s="24" t="s">
        <v>23</v>
      </c>
      <c r="C1695" s="24" t="s">
        <v>24</v>
      </c>
      <c r="D1695" s="24" t="s">
        <v>25</v>
      </c>
      <c r="E1695" s="24" t="s">
        <v>18594</v>
      </c>
      <c r="F1695" s="58" t="s">
        <v>18643</v>
      </c>
      <c r="G1695" s="94" t="s">
        <v>20227</v>
      </c>
      <c r="H1695" s="24" t="s">
        <v>194</v>
      </c>
      <c r="I1695" s="85" t="s">
        <v>1683</v>
      </c>
      <c r="J1695" s="94" t="s">
        <v>18645</v>
      </c>
      <c r="K1695" s="24" t="s">
        <v>31</v>
      </c>
      <c r="L1695" s="107">
        <v>3</v>
      </c>
      <c r="M1695" s="58">
        <f>L1695*130</f>
        <v>390</v>
      </c>
      <c r="N1695" s="23"/>
      <c r="O1695" s="24" t="s">
        <v>32</v>
      </c>
    </row>
    <row r="1696" s="1" customFormat="1" customHeight="1" spans="1:15">
      <c r="A1696" s="58">
        <v>1691</v>
      </c>
      <c r="B1696" s="24" t="s">
        <v>23</v>
      </c>
      <c r="C1696" s="24" t="s">
        <v>24</v>
      </c>
      <c r="D1696" s="24" t="s">
        <v>25</v>
      </c>
      <c r="E1696" s="24" t="s">
        <v>18594</v>
      </c>
      <c r="F1696" s="58" t="s">
        <v>18912</v>
      </c>
      <c r="G1696" s="94" t="s">
        <v>20228</v>
      </c>
      <c r="H1696" s="24" t="s">
        <v>194</v>
      </c>
      <c r="I1696" s="85" t="s">
        <v>1683</v>
      </c>
      <c r="J1696" s="94" t="s">
        <v>18914</v>
      </c>
      <c r="K1696" s="24" t="s">
        <v>31</v>
      </c>
      <c r="L1696" s="107">
        <v>3</v>
      </c>
      <c r="M1696" s="58">
        <f>L1696*130</f>
        <v>390</v>
      </c>
      <c r="N1696" s="23"/>
      <c r="O1696" s="24" t="s">
        <v>32</v>
      </c>
    </row>
    <row r="1697" s="1" customFormat="1" customHeight="1" spans="1:15">
      <c r="A1697" s="58">
        <v>1692</v>
      </c>
      <c r="B1697" s="24" t="s">
        <v>23</v>
      </c>
      <c r="C1697" s="24" t="s">
        <v>24</v>
      </c>
      <c r="D1697" s="24" t="s">
        <v>25</v>
      </c>
      <c r="E1697" s="24" t="s">
        <v>18594</v>
      </c>
      <c r="F1697" s="58" t="s">
        <v>18643</v>
      </c>
      <c r="G1697" s="94" t="s">
        <v>20229</v>
      </c>
      <c r="H1697" s="24" t="s">
        <v>194</v>
      </c>
      <c r="I1697" s="85" t="s">
        <v>2605</v>
      </c>
      <c r="J1697" s="94" t="s">
        <v>18645</v>
      </c>
      <c r="K1697" s="24" t="s">
        <v>31</v>
      </c>
      <c r="L1697" s="107">
        <v>2</v>
      </c>
      <c r="M1697" s="58">
        <f>L1697*130</f>
        <v>260</v>
      </c>
      <c r="N1697" s="23"/>
      <c r="O1697" s="24" t="s">
        <v>32</v>
      </c>
    </row>
    <row r="1698" s="1" customFormat="1" customHeight="1" spans="1:15">
      <c r="A1698" s="58">
        <v>1693</v>
      </c>
      <c r="B1698" s="24" t="s">
        <v>23</v>
      </c>
      <c r="C1698" s="24" t="s">
        <v>24</v>
      </c>
      <c r="D1698" s="24" t="s">
        <v>25</v>
      </c>
      <c r="E1698" s="24" t="s">
        <v>18594</v>
      </c>
      <c r="F1698" s="58" t="s">
        <v>18912</v>
      </c>
      <c r="G1698" s="94" t="s">
        <v>20230</v>
      </c>
      <c r="H1698" s="24" t="s">
        <v>51</v>
      </c>
      <c r="I1698" s="85" t="s">
        <v>1683</v>
      </c>
      <c r="J1698" s="94" t="s">
        <v>18914</v>
      </c>
      <c r="K1698" s="24" t="s">
        <v>31</v>
      </c>
      <c r="L1698" s="107">
        <v>3</v>
      </c>
      <c r="M1698" s="58">
        <f>L1698*312</f>
        <v>936</v>
      </c>
      <c r="N1698" s="23"/>
      <c r="O1698" s="24" t="s">
        <v>32</v>
      </c>
    </row>
    <row r="1699" s="1" customFormat="1" customHeight="1" spans="1:15">
      <c r="A1699" s="58">
        <v>1694</v>
      </c>
      <c r="B1699" s="24" t="s">
        <v>23</v>
      </c>
      <c r="C1699" s="24" t="s">
        <v>24</v>
      </c>
      <c r="D1699" s="24" t="s">
        <v>25</v>
      </c>
      <c r="E1699" s="24" t="s">
        <v>18594</v>
      </c>
      <c r="F1699" s="58" t="s">
        <v>18643</v>
      </c>
      <c r="G1699" s="94" t="s">
        <v>20231</v>
      </c>
      <c r="H1699" s="24" t="s">
        <v>194</v>
      </c>
      <c r="I1699" s="85" t="s">
        <v>3169</v>
      </c>
      <c r="J1699" s="94" t="s">
        <v>18645</v>
      </c>
      <c r="K1699" s="24" t="s">
        <v>31</v>
      </c>
      <c r="L1699" s="107">
        <v>5</v>
      </c>
      <c r="M1699" s="58">
        <f t="shared" ref="M1699:M1737" si="71">L1699*130</f>
        <v>650</v>
      </c>
      <c r="N1699" s="23"/>
      <c r="O1699" s="24" t="s">
        <v>32</v>
      </c>
    </row>
    <row r="1700" s="1" customFormat="1" customHeight="1" spans="1:15">
      <c r="A1700" s="58">
        <v>1695</v>
      </c>
      <c r="B1700" s="24" t="s">
        <v>23</v>
      </c>
      <c r="C1700" s="24" t="s">
        <v>24</v>
      </c>
      <c r="D1700" s="24" t="s">
        <v>25</v>
      </c>
      <c r="E1700" s="24" t="s">
        <v>18594</v>
      </c>
      <c r="F1700" s="58" t="s">
        <v>18643</v>
      </c>
      <c r="G1700" s="71" t="s">
        <v>20232</v>
      </c>
      <c r="H1700" s="24" t="s">
        <v>194</v>
      </c>
      <c r="I1700" s="85" t="s">
        <v>1683</v>
      </c>
      <c r="J1700" s="71" t="s">
        <v>18645</v>
      </c>
      <c r="K1700" s="24" t="s">
        <v>31</v>
      </c>
      <c r="L1700" s="107">
        <v>3</v>
      </c>
      <c r="M1700" s="58">
        <f t="shared" si="71"/>
        <v>390</v>
      </c>
      <c r="N1700" s="23"/>
      <c r="O1700" s="24" t="s">
        <v>32</v>
      </c>
    </row>
    <row r="1701" s="1" customFormat="1" customHeight="1" spans="1:15">
      <c r="A1701" s="58">
        <v>1696</v>
      </c>
      <c r="B1701" s="24" t="s">
        <v>23</v>
      </c>
      <c r="C1701" s="24" t="s">
        <v>24</v>
      </c>
      <c r="D1701" s="24" t="s">
        <v>25</v>
      </c>
      <c r="E1701" s="24" t="s">
        <v>18594</v>
      </c>
      <c r="F1701" s="58" t="s">
        <v>18643</v>
      </c>
      <c r="G1701" s="71" t="s">
        <v>20233</v>
      </c>
      <c r="H1701" s="24" t="s">
        <v>194</v>
      </c>
      <c r="I1701" s="85" t="s">
        <v>3158</v>
      </c>
      <c r="J1701" s="71" t="s">
        <v>18645</v>
      </c>
      <c r="K1701" s="24" t="s">
        <v>31</v>
      </c>
      <c r="L1701" s="107">
        <v>7</v>
      </c>
      <c r="M1701" s="58">
        <f t="shared" si="71"/>
        <v>910</v>
      </c>
      <c r="N1701" s="23"/>
      <c r="O1701" s="24" t="s">
        <v>32</v>
      </c>
    </row>
    <row r="1702" s="1" customFormat="1" customHeight="1" spans="1:15">
      <c r="A1702" s="58">
        <v>1697</v>
      </c>
      <c r="B1702" s="24" t="s">
        <v>23</v>
      </c>
      <c r="C1702" s="24" t="s">
        <v>24</v>
      </c>
      <c r="D1702" s="24" t="s">
        <v>25</v>
      </c>
      <c r="E1702" s="24" t="s">
        <v>18594</v>
      </c>
      <c r="F1702" s="58" t="s">
        <v>18912</v>
      </c>
      <c r="G1702" s="71" t="s">
        <v>20234</v>
      </c>
      <c r="H1702" s="24" t="s">
        <v>194</v>
      </c>
      <c r="I1702" s="85" t="s">
        <v>3164</v>
      </c>
      <c r="J1702" s="71" t="s">
        <v>18914</v>
      </c>
      <c r="K1702" s="24" t="s">
        <v>31</v>
      </c>
      <c r="L1702" s="107">
        <v>6</v>
      </c>
      <c r="M1702" s="58">
        <f t="shared" si="71"/>
        <v>780</v>
      </c>
      <c r="N1702" s="23"/>
      <c r="O1702" s="24" t="s">
        <v>32</v>
      </c>
    </row>
    <row r="1703" s="1" customFormat="1" customHeight="1" spans="1:15">
      <c r="A1703" s="58">
        <v>1698</v>
      </c>
      <c r="B1703" s="24" t="s">
        <v>23</v>
      </c>
      <c r="C1703" s="24" t="s">
        <v>24</v>
      </c>
      <c r="D1703" s="24" t="s">
        <v>25</v>
      </c>
      <c r="E1703" s="24" t="s">
        <v>18594</v>
      </c>
      <c r="F1703" s="58" t="s">
        <v>18912</v>
      </c>
      <c r="G1703" s="71" t="s">
        <v>20235</v>
      </c>
      <c r="H1703" s="24" t="s">
        <v>194</v>
      </c>
      <c r="I1703" s="85" t="s">
        <v>2203</v>
      </c>
      <c r="J1703" s="71" t="s">
        <v>18914</v>
      </c>
      <c r="K1703" s="24" t="s">
        <v>31</v>
      </c>
      <c r="L1703" s="107">
        <v>4</v>
      </c>
      <c r="M1703" s="58">
        <f t="shared" si="71"/>
        <v>520</v>
      </c>
      <c r="N1703" s="23"/>
      <c r="O1703" s="24" t="s">
        <v>32</v>
      </c>
    </row>
    <row r="1704" s="1" customFormat="1" customHeight="1" spans="1:15">
      <c r="A1704" s="58">
        <v>1699</v>
      </c>
      <c r="B1704" s="24" t="s">
        <v>23</v>
      </c>
      <c r="C1704" s="24" t="s">
        <v>24</v>
      </c>
      <c r="D1704" s="24" t="s">
        <v>25</v>
      </c>
      <c r="E1704" s="24" t="s">
        <v>18594</v>
      </c>
      <c r="F1704" s="58" t="s">
        <v>18643</v>
      </c>
      <c r="G1704" s="71" t="s">
        <v>20236</v>
      </c>
      <c r="H1704" s="24" t="s">
        <v>194</v>
      </c>
      <c r="I1704" s="85" t="s">
        <v>2203</v>
      </c>
      <c r="J1704" s="71" t="s">
        <v>18645</v>
      </c>
      <c r="K1704" s="24" t="s">
        <v>31</v>
      </c>
      <c r="L1704" s="107">
        <v>4</v>
      </c>
      <c r="M1704" s="58">
        <f t="shared" si="71"/>
        <v>520</v>
      </c>
      <c r="N1704" s="23"/>
      <c r="O1704" s="24" t="s">
        <v>32</v>
      </c>
    </row>
    <row r="1705" s="1" customFormat="1" customHeight="1" spans="1:15">
      <c r="A1705" s="58">
        <v>1700</v>
      </c>
      <c r="B1705" s="24" t="s">
        <v>23</v>
      </c>
      <c r="C1705" s="24" t="s">
        <v>24</v>
      </c>
      <c r="D1705" s="24" t="s">
        <v>25</v>
      </c>
      <c r="E1705" s="24" t="s">
        <v>18594</v>
      </c>
      <c r="F1705" s="58" t="s">
        <v>18664</v>
      </c>
      <c r="G1705" s="71" t="s">
        <v>20237</v>
      </c>
      <c r="H1705" s="24" t="s">
        <v>194</v>
      </c>
      <c r="I1705" s="85" t="s">
        <v>3169</v>
      </c>
      <c r="J1705" s="71" t="s">
        <v>18666</v>
      </c>
      <c r="K1705" s="24" t="s">
        <v>31</v>
      </c>
      <c r="L1705" s="107">
        <v>5</v>
      </c>
      <c r="M1705" s="58">
        <f t="shared" si="71"/>
        <v>650</v>
      </c>
      <c r="N1705" s="23"/>
      <c r="O1705" s="24" t="s">
        <v>32</v>
      </c>
    </row>
    <row r="1706" s="1" customFormat="1" customHeight="1" spans="1:15">
      <c r="A1706" s="58">
        <v>1701</v>
      </c>
      <c r="B1706" s="24" t="s">
        <v>23</v>
      </c>
      <c r="C1706" s="24" t="s">
        <v>24</v>
      </c>
      <c r="D1706" s="24" t="s">
        <v>25</v>
      </c>
      <c r="E1706" s="24" t="s">
        <v>18594</v>
      </c>
      <c r="F1706" s="58" t="s">
        <v>18912</v>
      </c>
      <c r="G1706" s="71" t="s">
        <v>20238</v>
      </c>
      <c r="H1706" s="24" t="s">
        <v>18599</v>
      </c>
      <c r="I1706" s="85" t="s">
        <v>1683</v>
      </c>
      <c r="J1706" s="71" t="s">
        <v>18914</v>
      </c>
      <c r="K1706" s="24" t="s">
        <v>31</v>
      </c>
      <c r="L1706" s="107">
        <v>3</v>
      </c>
      <c r="M1706" s="58">
        <f t="shared" si="71"/>
        <v>390</v>
      </c>
      <c r="N1706" s="104" t="s">
        <v>9991</v>
      </c>
      <c r="O1706" s="24" t="s">
        <v>32</v>
      </c>
    </row>
    <row r="1707" s="1" customFormat="1" customHeight="1" spans="1:15">
      <c r="A1707" s="58">
        <v>1702</v>
      </c>
      <c r="B1707" s="24" t="s">
        <v>23</v>
      </c>
      <c r="C1707" s="24" t="s">
        <v>24</v>
      </c>
      <c r="D1707" s="24" t="s">
        <v>25</v>
      </c>
      <c r="E1707" s="24" t="s">
        <v>18594</v>
      </c>
      <c r="F1707" s="58" t="s">
        <v>18723</v>
      </c>
      <c r="G1707" s="71" t="s">
        <v>20239</v>
      </c>
      <c r="H1707" s="24" t="s">
        <v>194</v>
      </c>
      <c r="I1707" s="85" t="s">
        <v>1683</v>
      </c>
      <c r="J1707" s="71" t="s">
        <v>18725</v>
      </c>
      <c r="K1707" s="24" t="s">
        <v>31</v>
      </c>
      <c r="L1707" s="107">
        <v>3</v>
      </c>
      <c r="M1707" s="58">
        <f t="shared" si="71"/>
        <v>390</v>
      </c>
      <c r="N1707" s="23"/>
      <c r="O1707" s="24" t="s">
        <v>32</v>
      </c>
    </row>
    <row r="1708" s="1" customFormat="1" customHeight="1" spans="1:15">
      <c r="A1708" s="58">
        <v>1703</v>
      </c>
      <c r="B1708" s="24" t="s">
        <v>23</v>
      </c>
      <c r="C1708" s="24" t="s">
        <v>24</v>
      </c>
      <c r="D1708" s="24" t="s">
        <v>25</v>
      </c>
      <c r="E1708" s="24" t="s">
        <v>18594</v>
      </c>
      <c r="F1708" s="58" t="s">
        <v>18723</v>
      </c>
      <c r="G1708" s="125" t="s">
        <v>20240</v>
      </c>
      <c r="H1708" s="24" t="s">
        <v>194</v>
      </c>
      <c r="I1708" s="85" t="s">
        <v>2605</v>
      </c>
      <c r="J1708" s="71" t="s">
        <v>18725</v>
      </c>
      <c r="K1708" s="24" t="s">
        <v>31</v>
      </c>
      <c r="L1708" s="107">
        <v>2</v>
      </c>
      <c r="M1708" s="58">
        <f t="shared" si="71"/>
        <v>260</v>
      </c>
      <c r="N1708" s="104"/>
      <c r="O1708" s="24" t="s">
        <v>32</v>
      </c>
    </row>
    <row r="1709" s="1" customFormat="1" customHeight="1" spans="1:15">
      <c r="A1709" s="58">
        <v>1704</v>
      </c>
      <c r="B1709" s="24" t="s">
        <v>23</v>
      </c>
      <c r="C1709" s="24" t="s">
        <v>24</v>
      </c>
      <c r="D1709" s="24" t="s">
        <v>25</v>
      </c>
      <c r="E1709" s="24" t="s">
        <v>18594</v>
      </c>
      <c r="F1709" s="58" t="s">
        <v>18723</v>
      </c>
      <c r="G1709" s="71" t="s">
        <v>20241</v>
      </c>
      <c r="H1709" s="24" t="s">
        <v>194</v>
      </c>
      <c r="I1709" s="85" t="s">
        <v>2605</v>
      </c>
      <c r="J1709" s="71" t="s">
        <v>18725</v>
      </c>
      <c r="K1709" s="24" t="s">
        <v>31</v>
      </c>
      <c r="L1709" s="107">
        <v>2</v>
      </c>
      <c r="M1709" s="58">
        <f t="shared" si="71"/>
        <v>260</v>
      </c>
      <c r="N1709" s="23"/>
      <c r="O1709" s="24" t="s">
        <v>32</v>
      </c>
    </row>
    <row r="1710" s="1" customFormat="1" customHeight="1" spans="1:15">
      <c r="A1710" s="58">
        <v>1705</v>
      </c>
      <c r="B1710" s="24" t="s">
        <v>23</v>
      </c>
      <c r="C1710" s="24" t="s">
        <v>24</v>
      </c>
      <c r="D1710" s="24" t="s">
        <v>25</v>
      </c>
      <c r="E1710" s="24" t="s">
        <v>18594</v>
      </c>
      <c r="F1710" s="58" t="s">
        <v>18912</v>
      </c>
      <c r="G1710" s="71" t="s">
        <v>4367</v>
      </c>
      <c r="H1710" s="24" t="s">
        <v>194</v>
      </c>
      <c r="I1710" s="85" t="s">
        <v>3158</v>
      </c>
      <c r="J1710" s="71" t="s">
        <v>18914</v>
      </c>
      <c r="K1710" s="24" t="s">
        <v>31</v>
      </c>
      <c r="L1710" s="107">
        <v>7</v>
      </c>
      <c r="M1710" s="58">
        <f t="shared" si="71"/>
        <v>910</v>
      </c>
      <c r="N1710" s="23"/>
      <c r="O1710" s="24" t="s">
        <v>32</v>
      </c>
    </row>
    <row r="1711" s="1" customFormat="1" customHeight="1" spans="1:15">
      <c r="A1711" s="58">
        <v>1706</v>
      </c>
      <c r="B1711" s="24" t="s">
        <v>23</v>
      </c>
      <c r="C1711" s="24" t="s">
        <v>24</v>
      </c>
      <c r="D1711" s="24" t="s">
        <v>25</v>
      </c>
      <c r="E1711" s="24" t="s">
        <v>18594</v>
      </c>
      <c r="F1711" s="58" t="s">
        <v>18912</v>
      </c>
      <c r="G1711" s="71" t="s">
        <v>8041</v>
      </c>
      <c r="H1711" s="24" t="s">
        <v>194</v>
      </c>
      <c r="I1711" s="85" t="s">
        <v>2203</v>
      </c>
      <c r="J1711" s="71" t="s">
        <v>18914</v>
      </c>
      <c r="K1711" s="24" t="s">
        <v>31</v>
      </c>
      <c r="L1711" s="107">
        <v>4</v>
      </c>
      <c r="M1711" s="58">
        <f t="shared" si="71"/>
        <v>520</v>
      </c>
      <c r="N1711" s="23"/>
      <c r="O1711" s="24" t="s">
        <v>32</v>
      </c>
    </row>
    <row r="1712" s="1" customFormat="1" customHeight="1" spans="1:15">
      <c r="A1712" s="58">
        <v>1707</v>
      </c>
      <c r="B1712" s="24" t="s">
        <v>23</v>
      </c>
      <c r="C1712" s="24" t="s">
        <v>24</v>
      </c>
      <c r="D1712" s="24" t="s">
        <v>25</v>
      </c>
      <c r="E1712" s="24" t="s">
        <v>18594</v>
      </c>
      <c r="F1712" s="58" t="s">
        <v>18643</v>
      </c>
      <c r="G1712" s="125" t="s">
        <v>20242</v>
      </c>
      <c r="H1712" s="24" t="s">
        <v>194</v>
      </c>
      <c r="I1712" s="85" t="s">
        <v>1683</v>
      </c>
      <c r="J1712" s="71" t="s">
        <v>18645</v>
      </c>
      <c r="K1712" s="24" t="s">
        <v>31</v>
      </c>
      <c r="L1712" s="107">
        <v>3</v>
      </c>
      <c r="M1712" s="58">
        <f t="shared" si="71"/>
        <v>390</v>
      </c>
      <c r="N1712" s="104"/>
      <c r="O1712" s="24" t="s">
        <v>32</v>
      </c>
    </row>
    <row r="1713" s="1" customFormat="1" customHeight="1" spans="1:15">
      <c r="A1713" s="58">
        <v>1708</v>
      </c>
      <c r="B1713" s="24" t="s">
        <v>23</v>
      </c>
      <c r="C1713" s="24" t="s">
        <v>24</v>
      </c>
      <c r="D1713" s="24" t="s">
        <v>25</v>
      </c>
      <c r="E1713" s="24" t="s">
        <v>18594</v>
      </c>
      <c r="F1713" s="58" t="s">
        <v>18723</v>
      </c>
      <c r="G1713" s="71" t="s">
        <v>20243</v>
      </c>
      <c r="H1713" s="24" t="s">
        <v>194</v>
      </c>
      <c r="I1713" s="85" t="s">
        <v>2605</v>
      </c>
      <c r="J1713" s="71" t="s">
        <v>18725</v>
      </c>
      <c r="K1713" s="24" t="s">
        <v>31</v>
      </c>
      <c r="L1713" s="107">
        <v>2</v>
      </c>
      <c r="M1713" s="58">
        <f t="shared" si="71"/>
        <v>260</v>
      </c>
      <c r="N1713" s="23"/>
      <c r="O1713" s="24" t="s">
        <v>32</v>
      </c>
    </row>
    <row r="1714" s="1" customFormat="1" customHeight="1" spans="1:15">
      <c r="A1714" s="58">
        <v>1709</v>
      </c>
      <c r="B1714" s="24" t="s">
        <v>23</v>
      </c>
      <c r="C1714" s="24" t="s">
        <v>24</v>
      </c>
      <c r="D1714" s="24" t="s">
        <v>25</v>
      </c>
      <c r="E1714" s="24" t="s">
        <v>18594</v>
      </c>
      <c r="F1714" s="58" t="s">
        <v>18643</v>
      </c>
      <c r="G1714" s="71" t="s">
        <v>20244</v>
      </c>
      <c r="H1714" s="24" t="s">
        <v>194</v>
      </c>
      <c r="I1714" s="85" t="s">
        <v>2557</v>
      </c>
      <c r="J1714" s="71" t="s">
        <v>18645</v>
      </c>
      <c r="K1714" s="24" t="s">
        <v>31</v>
      </c>
      <c r="L1714" s="107">
        <v>1</v>
      </c>
      <c r="M1714" s="58">
        <f t="shared" si="71"/>
        <v>130</v>
      </c>
      <c r="N1714" s="23"/>
      <c r="O1714" s="24" t="s">
        <v>32</v>
      </c>
    </row>
    <row r="1715" s="1" customFormat="1" customHeight="1" spans="1:15">
      <c r="A1715" s="58">
        <v>1710</v>
      </c>
      <c r="B1715" s="24" t="s">
        <v>23</v>
      </c>
      <c r="C1715" s="24" t="s">
        <v>24</v>
      </c>
      <c r="D1715" s="24" t="s">
        <v>25</v>
      </c>
      <c r="E1715" s="24" t="s">
        <v>18594</v>
      </c>
      <c r="F1715" s="58" t="s">
        <v>18912</v>
      </c>
      <c r="G1715" s="71" t="s">
        <v>20245</v>
      </c>
      <c r="H1715" s="24" t="s">
        <v>194</v>
      </c>
      <c r="I1715" s="85" t="s">
        <v>3169</v>
      </c>
      <c r="J1715" s="71" t="s">
        <v>18914</v>
      </c>
      <c r="K1715" s="24" t="s">
        <v>31</v>
      </c>
      <c r="L1715" s="107">
        <v>5</v>
      </c>
      <c r="M1715" s="58">
        <f t="shared" si="71"/>
        <v>650</v>
      </c>
      <c r="N1715" s="23"/>
      <c r="O1715" s="24" t="s">
        <v>32</v>
      </c>
    </row>
    <row r="1716" s="1" customFormat="1" customHeight="1" spans="1:15">
      <c r="A1716" s="58">
        <v>1711</v>
      </c>
      <c r="B1716" s="24" t="s">
        <v>23</v>
      </c>
      <c r="C1716" s="24" t="s">
        <v>24</v>
      </c>
      <c r="D1716" s="24" t="s">
        <v>25</v>
      </c>
      <c r="E1716" s="24" t="s">
        <v>18594</v>
      </c>
      <c r="F1716" s="58" t="s">
        <v>18723</v>
      </c>
      <c r="G1716" s="71" t="s">
        <v>20246</v>
      </c>
      <c r="H1716" s="24" t="s">
        <v>194</v>
      </c>
      <c r="I1716" s="85" t="s">
        <v>1683</v>
      </c>
      <c r="J1716" s="71" t="s">
        <v>18725</v>
      </c>
      <c r="K1716" s="24" t="s">
        <v>31</v>
      </c>
      <c r="L1716" s="107">
        <v>3</v>
      </c>
      <c r="M1716" s="58">
        <f t="shared" si="71"/>
        <v>390</v>
      </c>
      <c r="N1716" s="23"/>
      <c r="O1716" s="24" t="s">
        <v>32</v>
      </c>
    </row>
    <row r="1717" s="1" customFormat="1" customHeight="1" spans="1:15">
      <c r="A1717" s="58">
        <v>1712</v>
      </c>
      <c r="B1717" s="24" t="s">
        <v>23</v>
      </c>
      <c r="C1717" s="24" t="s">
        <v>24</v>
      </c>
      <c r="D1717" s="24" t="s">
        <v>25</v>
      </c>
      <c r="E1717" s="24" t="s">
        <v>18594</v>
      </c>
      <c r="F1717" s="58" t="s">
        <v>18664</v>
      </c>
      <c r="G1717" s="71" t="s">
        <v>20247</v>
      </c>
      <c r="H1717" s="24" t="s">
        <v>194</v>
      </c>
      <c r="I1717" s="85" t="s">
        <v>1683</v>
      </c>
      <c r="J1717" s="71" t="s">
        <v>18666</v>
      </c>
      <c r="K1717" s="24" t="s">
        <v>31</v>
      </c>
      <c r="L1717" s="107">
        <v>3</v>
      </c>
      <c r="M1717" s="58">
        <f t="shared" si="71"/>
        <v>390</v>
      </c>
      <c r="N1717" s="23"/>
      <c r="O1717" s="24" t="s">
        <v>32</v>
      </c>
    </row>
    <row r="1718" s="1" customFormat="1" customHeight="1" spans="1:15">
      <c r="A1718" s="58">
        <v>1713</v>
      </c>
      <c r="B1718" s="24" t="s">
        <v>23</v>
      </c>
      <c r="C1718" s="24" t="s">
        <v>24</v>
      </c>
      <c r="D1718" s="24" t="s">
        <v>25</v>
      </c>
      <c r="E1718" s="24" t="s">
        <v>18594</v>
      </c>
      <c r="F1718" s="58" t="s">
        <v>18723</v>
      </c>
      <c r="G1718" s="71" t="s">
        <v>20248</v>
      </c>
      <c r="H1718" s="24" t="s">
        <v>194</v>
      </c>
      <c r="I1718" s="85" t="s">
        <v>2557</v>
      </c>
      <c r="J1718" s="71" t="s">
        <v>18725</v>
      </c>
      <c r="K1718" s="24" t="s">
        <v>31</v>
      </c>
      <c r="L1718" s="107">
        <v>1</v>
      </c>
      <c r="M1718" s="58">
        <f t="shared" si="71"/>
        <v>130</v>
      </c>
      <c r="N1718" s="23"/>
      <c r="O1718" s="24" t="s">
        <v>32</v>
      </c>
    </row>
    <row r="1719" s="1" customFormat="1" customHeight="1" spans="1:15">
      <c r="A1719" s="58">
        <v>1714</v>
      </c>
      <c r="B1719" s="24" t="s">
        <v>23</v>
      </c>
      <c r="C1719" s="24" t="s">
        <v>24</v>
      </c>
      <c r="D1719" s="24" t="s">
        <v>25</v>
      </c>
      <c r="E1719" s="24" t="s">
        <v>18594</v>
      </c>
      <c r="F1719" s="58" t="s">
        <v>18723</v>
      </c>
      <c r="G1719" s="71" t="s">
        <v>20249</v>
      </c>
      <c r="H1719" s="24" t="s">
        <v>194</v>
      </c>
      <c r="I1719" s="85" t="s">
        <v>2557</v>
      </c>
      <c r="J1719" s="71" t="s">
        <v>18725</v>
      </c>
      <c r="K1719" s="24" t="s">
        <v>31</v>
      </c>
      <c r="L1719" s="107">
        <v>1</v>
      </c>
      <c r="M1719" s="58">
        <f t="shared" si="71"/>
        <v>130</v>
      </c>
      <c r="N1719" s="23"/>
      <c r="O1719" s="24" t="s">
        <v>32</v>
      </c>
    </row>
    <row r="1720" s="1" customFormat="1" customHeight="1" spans="1:15">
      <c r="A1720" s="58">
        <v>1715</v>
      </c>
      <c r="B1720" s="24" t="s">
        <v>23</v>
      </c>
      <c r="C1720" s="24" t="s">
        <v>24</v>
      </c>
      <c r="D1720" s="24" t="s">
        <v>25</v>
      </c>
      <c r="E1720" s="24" t="s">
        <v>18594</v>
      </c>
      <c r="F1720" s="58" t="s">
        <v>18643</v>
      </c>
      <c r="G1720" s="71" t="s">
        <v>20250</v>
      </c>
      <c r="H1720" s="24" t="s">
        <v>194</v>
      </c>
      <c r="I1720" s="85" t="s">
        <v>1683</v>
      </c>
      <c r="J1720" s="71" t="s">
        <v>18645</v>
      </c>
      <c r="K1720" s="24" t="s">
        <v>31</v>
      </c>
      <c r="L1720" s="107">
        <v>3</v>
      </c>
      <c r="M1720" s="58">
        <f t="shared" si="71"/>
        <v>390</v>
      </c>
      <c r="N1720" s="23"/>
      <c r="O1720" s="24" t="s">
        <v>32</v>
      </c>
    </row>
    <row r="1721" s="1" customFormat="1" customHeight="1" spans="1:15">
      <c r="A1721" s="58">
        <v>1716</v>
      </c>
      <c r="B1721" s="24" t="s">
        <v>23</v>
      </c>
      <c r="C1721" s="24" t="s">
        <v>24</v>
      </c>
      <c r="D1721" s="24" t="s">
        <v>25</v>
      </c>
      <c r="E1721" s="24" t="s">
        <v>18594</v>
      </c>
      <c r="F1721" s="58" t="s">
        <v>18643</v>
      </c>
      <c r="G1721" s="71" t="s">
        <v>20251</v>
      </c>
      <c r="H1721" s="24" t="s">
        <v>194</v>
      </c>
      <c r="I1721" s="85" t="s">
        <v>3169</v>
      </c>
      <c r="J1721" s="71" t="s">
        <v>18645</v>
      </c>
      <c r="K1721" s="24" t="s">
        <v>31</v>
      </c>
      <c r="L1721" s="107">
        <v>5</v>
      </c>
      <c r="M1721" s="58">
        <f t="shared" si="71"/>
        <v>650</v>
      </c>
      <c r="N1721" s="23"/>
      <c r="O1721" s="24" t="s">
        <v>32</v>
      </c>
    </row>
    <row r="1722" s="1" customFormat="1" customHeight="1" spans="1:15">
      <c r="A1722" s="58">
        <v>1717</v>
      </c>
      <c r="B1722" s="24" t="s">
        <v>23</v>
      </c>
      <c r="C1722" s="24" t="s">
        <v>24</v>
      </c>
      <c r="D1722" s="24" t="s">
        <v>25</v>
      </c>
      <c r="E1722" s="24" t="s">
        <v>18594</v>
      </c>
      <c r="F1722" s="58" t="s">
        <v>18912</v>
      </c>
      <c r="G1722" s="71" t="s">
        <v>20252</v>
      </c>
      <c r="H1722" s="24" t="s">
        <v>194</v>
      </c>
      <c r="I1722" s="85" t="s">
        <v>1683</v>
      </c>
      <c r="J1722" s="71" t="s">
        <v>18914</v>
      </c>
      <c r="K1722" s="24" t="s">
        <v>31</v>
      </c>
      <c r="L1722" s="107">
        <v>3</v>
      </c>
      <c r="M1722" s="58">
        <f t="shared" si="71"/>
        <v>390</v>
      </c>
      <c r="N1722" s="23"/>
      <c r="O1722" s="24" t="s">
        <v>32</v>
      </c>
    </row>
    <row r="1723" s="1" customFormat="1" customHeight="1" spans="1:15">
      <c r="A1723" s="58">
        <v>1718</v>
      </c>
      <c r="B1723" s="24" t="s">
        <v>23</v>
      </c>
      <c r="C1723" s="24" t="s">
        <v>24</v>
      </c>
      <c r="D1723" s="24" t="s">
        <v>25</v>
      </c>
      <c r="E1723" s="24" t="s">
        <v>18594</v>
      </c>
      <c r="F1723" s="58" t="s">
        <v>18723</v>
      </c>
      <c r="G1723" s="71" t="s">
        <v>20253</v>
      </c>
      <c r="H1723" s="24" t="s">
        <v>194</v>
      </c>
      <c r="I1723" s="85" t="s">
        <v>2557</v>
      </c>
      <c r="J1723" s="71" t="s">
        <v>18725</v>
      </c>
      <c r="K1723" s="24" t="s">
        <v>31</v>
      </c>
      <c r="L1723" s="107">
        <v>1</v>
      </c>
      <c r="M1723" s="58">
        <f t="shared" si="71"/>
        <v>130</v>
      </c>
      <c r="N1723" s="23"/>
      <c r="O1723" s="24" t="s">
        <v>32</v>
      </c>
    </row>
    <row r="1724" s="1" customFormat="1" customHeight="1" spans="1:15">
      <c r="A1724" s="58">
        <v>1719</v>
      </c>
      <c r="B1724" s="24" t="s">
        <v>23</v>
      </c>
      <c r="C1724" s="24" t="s">
        <v>24</v>
      </c>
      <c r="D1724" s="24" t="s">
        <v>25</v>
      </c>
      <c r="E1724" s="24" t="s">
        <v>18594</v>
      </c>
      <c r="F1724" s="58" t="s">
        <v>18912</v>
      </c>
      <c r="G1724" s="71" t="s">
        <v>20254</v>
      </c>
      <c r="H1724" s="24" t="s">
        <v>194</v>
      </c>
      <c r="I1724" s="85" t="s">
        <v>1683</v>
      </c>
      <c r="J1724" s="71" t="s">
        <v>18914</v>
      </c>
      <c r="K1724" s="24" t="s">
        <v>31</v>
      </c>
      <c r="L1724" s="107">
        <v>3</v>
      </c>
      <c r="M1724" s="58">
        <f t="shared" si="71"/>
        <v>390</v>
      </c>
      <c r="N1724" s="23"/>
      <c r="O1724" s="24" t="s">
        <v>32</v>
      </c>
    </row>
    <row r="1725" s="1" customFormat="1" customHeight="1" spans="1:15">
      <c r="A1725" s="58">
        <v>1720</v>
      </c>
      <c r="B1725" s="24" t="s">
        <v>23</v>
      </c>
      <c r="C1725" s="24" t="s">
        <v>24</v>
      </c>
      <c r="D1725" s="24" t="s">
        <v>25</v>
      </c>
      <c r="E1725" s="24" t="s">
        <v>18594</v>
      </c>
      <c r="F1725" s="58" t="s">
        <v>18723</v>
      </c>
      <c r="G1725" s="126" t="s">
        <v>20255</v>
      </c>
      <c r="H1725" s="24" t="s">
        <v>194</v>
      </c>
      <c r="I1725" s="85" t="s">
        <v>1683</v>
      </c>
      <c r="J1725" s="71" t="s">
        <v>18725</v>
      </c>
      <c r="K1725" s="24" t="s">
        <v>31</v>
      </c>
      <c r="L1725" s="107">
        <v>3</v>
      </c>
      <c r="M1725" s="58">
        <f t="shared" si="71"/>
        <v>390</v>
      </c>
      <c r="N1725" s="23"/>
      <c r="O1725" s="24" t="s">
        <v>32</v>
      </c>
    </row>
    <row r="1726" s="1" customFormat="1" customHeight="1" spans="1:15">
      <c r="A1726" s="58">
        <v>1721</v>
      </c>
      <c r="B1726" s="24" t="s">
        <v>23</v>
      </c>
      <c r="C1726" s="24" t="s">
        <v>24</v>
      </c>
      <c r="D1726" s="24" t="s">
        <v>25</v>
      </c>
      <c r="E1726" s="24" t="s">
        <v>18594</v>
      </c>
      <c r="F1726" s="58" t="s">
        <v>18723</v>
      </c>
      <c r="G1726" s="71" t="s">
        <v>20256</v>
      </c>
      <c r="H1726" s="24" t="s">
        <v>194</v>
      </c>
      <c r="I1726" s="85" t="s">
        <v>1683</v>
      </c>
      <c r="J1726" s="71" t="s">
        <v>18725</v>
      </c>
      <c r="K1726" s="24" t="s">
        <v>31</v>
      </c>
      <c r="L1726" s="107">
        <v>3</v>
      </c>
      <c r="M1726" s="58">
        <f t="shared" si="71"/>
        <v>390</v>
      </c>
      <c r="N1726" s="23"/>
      <c r="O1726" s="24" t="s">
        <v>32</v>
      </c>
    </row>
    <row r="1727" s="1" customFormat="1" customHeight="1" spans="1:15">
      <c r="A1727" s="58">
        <v>1722</v>
      </c>
      <c r="B1727" s="24" t="s">
        <v>23</v>
      </c>
      <c r="C1727" s="24" t="s">
        <v>24</v>
      </c>
      <c r="D1727" s="24" t="s">
        <v>25</v>
      </c>
      <c r="E1727" s="24" t="s">
        <v>18594</v>
      </c>
      <c r="F1727" s="58" t="s">
        <v>18723</v>
      </c>
      <c r="G1727" s="71" t="s">
        <v>20257</v>
      </c>
      <c r="H1727" s="24" t="s">
        <v>194</v>
      </c>
      <c r="I1727" s="85" t="s">
        <v>2605</v>
      </c>
      <c r="J1727" s="71" t="s">
        <v>18725</v>
      </c>
      <c r="K1727" s="24" t="s">
        <v>31</v>
      </c>
      <c r="L1727" s="107">
        <v>2</v>
      </c>
      <c r="M1727" s="58">
        <f t="shared" si="71"/>
        <v>260</v>
      </c>
      <c r="N1727" s="23"/>
      <c r="O1727" s="24" t="s">
        <v>32</v>
      </c>
    </row>
    <row r="1728" s="1" customFormat="1" customHeight="1" spans="1:15">
      <c r="A1728" s="58">
        <v>1723</v>
      </c>
      <c r="B1728" s="24" t="s">
        <v>23</v>
      </c>
      <c r="C1728" s="24" t="s">
        <v>24</v>
      </c>
      <c r="D1728" s="24" t="s">
        <v>25</v>
      </c>
      <c r="E1728" s="24" t="s">
        <v>18594</v>
      </c>
      <c r="F1728" s="58" t="s">
        <v>18912</v>
      </c>
      <c r="G1728" s="71" t="s">
        <v>20033</v>
      </c>
      <c r="H1728" s="24" t="s">
        <v>194</v>
      </c>
      <c r="I1728" s="85" t="s">
        <v>3169</v>
      </c>
      <c r="J1728" s="71" t="s">
        <v>18914</v>
      </c>
      <c r="K1728" s="24" t="s">
        <v>31</v>
      </c>
      <c r="L1728" s="107">
        <v>5</v>
      </c>
      <c r="M1728" s="58">
        <f t="shared" si="71"/>
        <v>650</v>
      </c>
      <c r="N1728" s="23"/>
      <c r="O1728" s="24" t="s">
        <v>32</v>
      </c>
    </row>
    <row r="1729" s="1" customFormat="1" customHeight="1" spans="1:15">
      <c r="A1729" s="58">
        <v>1724</v>
      </c>
      <c r="B1729" s="24" t="s">
        <v>23</v>
      </c>
      <c r="C1729" s="24" t="s">
        <v>24</v>
      </c>
      <c r="D1729" s="24" t="s">
        <v>25</v>
      </c>
      <c r="E1729" s="24" t="s">
        <v>18594</v>
      </c>
      <c r="F1729" s="58" t="s">
        <v>18723</v>
      </c>
      <c r="G1729" s="71" t="s">
        <v>20258</v>
      </c>
      <c r="H1729" s="24" t="s">
        <v>194</v>
      </c>
      <c r="I1729" s="85" t="s">
        <v>2605</v>
      </c>
      <c r="J1729" s="71" t="s">
        <v>18725</v>
      </c>
      <c r="K1729" s="24" t="s">
        <v>31</v>
      </c>
      <c r="L1729" s="107">
        <v>2</v>
      </c>
      <c r="M1729" s="58">
        <f t="shared" si="71"/>
        <v>260</v>
      </c>
      <c r="N1729" s="23"/>
      <c r="O1729" s="24" t="s">
        <v>32</v>
      </c>
    </row>
    <row r="1730" s="1" customFormat="1" customHeight="1" spans="1:15">
      <c r="A1730" s="58">
        <v>1725</v>
      </c>
      <c r="B1730" s="24" t="s">
        <v>23</v>
      </c>
      <c r="C1730" s="24" t="s">
        <v>24</v>
      </c>
      <c r="D1730" s="24" t="s">
        <v>25</v>
      </c>
      <c r="E1730" s="24" t="s">
        <v>18594</v>
      </c>
      <c r="F1730" s="58" t="s">
        <v>18912</v>
      </c>
      <c r="G1730" s="71" t="s">
        <v>20259</v>
      </c>
      <c r="H1730" s="24" t="s">
        <v>194</v>
      </c>
      <c r="I1730" s="85" t="s">
        <v>1683</v>
      </c>
      <c r="J1730" s="71" t="s">
        <v>18914</v>
      </c>
      <c r="K1730" s="24" t="s">
        <v>31</v>
      </c>
      <c r="L1730" s="107">
        <v>3</v>
      </c>
      <c r="M1730" s="58">
        <f t="shared" si="71"/>
        <v>390</v>
      </c>
      <c r="N1730" s="23"/>
      <c r="O1730" s="24" t="s">
        <v>32</v>
      </c>
    </row>
    <row r="1731" s="1" customFormat="1" customHeight="1" spans="1:15">
      <c r="A1731" s="58">
        <v>1726</v>
      </c>
      <c r="B1731" s="24" t="s">
        <v>23</v>
      </c>
      <c r="C1731" s="24" t="s">
        <v>24</v>
      </c>
      <c r="D1731" s="24" t="s">
        <v>25</v>
      </c>
      <c r="E1731" s="24" t="s">
        <v>18594</v>
      </c>
      <c r="F1731" s="58" t="s">
        <v>18912</v>
      </c>
      <c r="G1731" s="71" t="s">
        <v>20260</v>
      </c>
      <c r="H1731" s="24" t="s">
        <v>194</v>
      </c>
      <c r="I1731" s="85" t="s">
        <v>2605</v>
      </c>
      <c r="J1731" s="71" t="s">
        <v>18914</v>
      </c>
      <c r="K1731" s="24" t="s">
        <v>31</v>
      </c>
      <c r="L1731" s="107">
        <v>2</v>
      </c>
      <c r="M1731" s="58">
        <f t="shared" si="71"/>
        <v>260</v>
      </c>
      <c r="N1731" s="23"/>
      <c r="O1731" s="24" t="s">
        <v>32</v>
      </c>
    </row>
    <row r="1732" s="1" customFormat="1" customHeight="1" spans="1:15">
      <c r="A1732" s="58">
        <v>1727</v>
      </c>
      <c r="B1732" s="24" t="s">
        <v>23</v>
      </c>
      <c r="C1732" s="24" t="s">
        <v>24</v>
      </c>
      <c r="D1732" s="24" t="s">
        <v>25</v>
      </c>
      <c r="E1732" s="24" t="s">
        <v>18594</v>
      </c>
      <c r="F1732" s="58" t="s">
        <v>18723</v>
      </c>
      <c r="G1732" s="71" t="s">
        <v>20261</v>
      </c>
      <c r="H1732" s="24" t="s">
        <v>194</v>
      </c>
      <c r="I1732" s="85" t="s">
        <v>2605</v>
      </c>
      <c r="J1732" s="71" t="s">
        <v>18725</v>
      </c>
      <c r="K1732" s="24" t="s">
        <v>31</v>
      </c>
      <c r="L1732" s="107">
        <v>2</v>
      </c>
      <c r="M1732" s="58">
        <f t="shared" si="71"/>
        <v>260</v>
      </c>
      <c r="N1732" s="23"/>
      <c r="O1732" s="24" t="s">
        <v>32</v>
      </c>
    </row>
    <row r="1733" s="1" customFormat="1" customHeight="1" spans="1:15">
      <c r="A1733" s="58">
        <v>1728</v>
      </c>
      <c r="B1733" s="24" t="s">
        <v>23</v>
      </c>
      <c r="C1733" s="24" t="s">
        <v>24</v>
      </c>
      <c r="D1733" s="24" t="s">
        <v>25</v>
      </c>
      <c r="E1733" s="24" t="s">
        <v>18594</v>
      </c>
      <c r="F1733" s="58" t="s">
        <v>18643</v>
      </c>
      <c r="G1733" s="71" t="s">
        <v>20262</v>
      </c>
      <c r="H1733" s="24" t="s">
        <v>194</v>
      </c>
      <c r="I1733" s="85" t="s">
        <v>1683</v>
      </c>
      <c r="J1733" s="71" t="s">
        <v>18645</v>
      </c>
      <c r="K1733" s="24" t="s">
        <v>20263</v>
      </c>
      <c r="L1733" s="107">
        <v>3</v>
      </c>
      <c r="M1733" s="58">
        <f t="shared" si="71"/>
        <v>390</v>
      </c>
      <c r="N1733" s="23"/>
      <c r="O1733" s="24" t="s">
        <v>32</v>
      </c>
    </row>
    <row r="1734" s="1" customFormat="1" customHeight="1" spans="1:15">
      <c r="A1734" s="58">
        <v>1729</v>
      </c>
      <c r="B1734" s="24" t="s">
        <v>23</v>
      </c>
      <c r="C1734" s="24" t="s">
        <v>24</v>
      </c>
      <c r="D1734" s="24" t="s">
        <v>25</v>
      </c>
      <c r="E1734" s="24" t="s">
        <v>18594</v>
      </c>
      <c r="F1734" s="58" t="s">
        <v>18723</v>
      </c>
      <c r="G1734" s="71" t="s">
        <v>20264</v>
      </c>
      <c r="H1734" s="24" t="s">
        <v>194</v>
      </c>
      <c r="I1734" s="85" t="s">
        <v>2605</v>
      </c>
      <c r="J1734" s="71" t="s">
        <v>18725</v>
      </c>
      <c r="K1734" s="24" t="s">
        <v>31</v>
      </c>
      <c r="L1734" s="107">
        <v>2</v>
      </c>
      <c r="M1734" s="58">
        <f t="shared" si="71"/>
        <v>260</v>
      </c>
      <c r="N1734" s="23"/>
      <c r="O1734" s="24" t="s">
        <v>32</v>
      </c>
    </row>
    <row r="1735" s="1" customFormat="1" customHeight="1" spans="1:15">
      <c r="A1735" s="58">
        <v>1730</v>
      </c>
      <c r="B1735" s="24" t="s">
        <v>23</v>
      </c>
      <c r="C1735" s="24" t="s">
        <v>24</v>
      </c>
      <c r="D1735" s="24" t="s">
        <v>25</v>
      </c>
      <c r="E1735" s="24" t="s">
        <v>18594</v>
      </c>
      <c r="F1735" s="58" t="s">
        <v>18723</v>
      </c>
      <c r="G1735" s="71" t="s">
        <v>20265</v>
      </c>
      <c r="H1735" s="24" t="s">
        <v>194</v>
      </c>
      <c r="I1735" s="85" t="s">
        <v>2557</v>
      </c>
      <c r="J1735" s="71" t="s">
        <v>18725</v>
      </c>
      <c r="K1735" s="24" t="s">
        <v>31</v>
      </c>
      <c r="L1735" s="107">
        <v>1</v>
      </c>
      <c r="M1735" s="58">
        <f t="shared" si="71"/>
        <v>130</v>
      </c>
      <c r="N1735" s="23"/>
      <c r="O1735" s="24" t="s">
        <v>32</v>
      </c>
    </row>
    <row r="1736" s="1" customFormat="1" customHeight="1" spans="1:15">
      <c r="A1736" s="58">
        <v>1731</v>
      </c>
      <c r="B1736" s="24" t="s">
        <v>23</v>
      </c>
      <c r="C1736" s="24" t="s">
        <v>24</v>
      </c>
      <c r="D1736" s="24" t="s">
        <v>25</v>
      </c>
      <c r="E1736" s="24" t="s">
        <v>18594</v>
      </c>
      <c r="F1736" s="58" t="s">
        <v>18643</v>
      </c>
      <c r="G1736" s="24" t="s">
        <v>20266</v>
      </c>
      <c r="H1736" s="24" t="s">
        <v>194</v>
      </c>
      <c r="I1736" s="85" t="s">
        <v>2203</v>
      </c>
      <c r="J1736" s="24" t="s">
        <v>18645</v>
      </c>
      <c r="K1736" s="24" t="s">
        <v>31</v>
      </c>
      <c r="L1736" s="107">
        <v>4</v>
      </c>
      <c r="M1736" s="58">
        <f t="shared" si="71"/>
        <v>520</v>
      </c>
      <c r="N1736" s="23"/>
      <c r="O1736" s="24" t="s">
        <v>32</v>
      </c>
    </row>
    <row r="1737" s="1" customFormat="1" customHeight="1" spans="1:15">
      <c r="A1737" s="58">
        <v>1732</v>
      </c>
      <c r="B1737" s="24" t="s">
        <v>23</v>
      </c>
      <c r="C1737" s="24" t="s">
        <v>24</v>
      </c>
      <c r="D1737" s="24" t="s">
        <v>25</v>
      </c>
      <c r="E1737" s="24" t="s">
        <v>18594</v>
      </c>
      <c r="F1737" s="58" t="s">
        <v>18723</v>
      </c>
      <c r="G1737" s="24" t="s">
        <v>20267</v>
      </c>
      <c r="H1737" s="24" t="s">
        <v>194</v>
      </c>
      <c r="I1737" s="85" t="s">
        <v>2605</v>
      </c>
      <c r="J1737" s="24" t="s">
        <v>18725</v>
      </c>
      <c r="K1737" s="24" t="s">
        <v>31</v>
      </c>
      <c r="L1737" s="107">
        <v>2</v>
      </c>
      <c r="M1737" s="58">
        <f t="shared" si="71"/>
        <v>260</v>
      </c>
      <c r="N1737" s="23"/>
      <c r="O1737" s="24" t="s">
        <v>32</v>
      </c>
    </row>
    <row r="1738" s="1" customFormat="1" customHeight="1" spans="1:15">
      <c r="A1738" s="58">
        <v>1733</v>
      </c>
      <c r="B1738" s="24" t="s">
        <v>23</v>
      </c>
      <c r="C1738" s="24" t="s">
        <v>24</v>
      </c>
      <c r="D1738" s="24" t="s">
        <v>25</v>
      </c>
      <c r="E1738" s="24" t="s">
        <v>18594</v>
      </c>
      <c r="F1738" s="58" t="s">
        <v>18723</v>
      </c>
      <c r="G1738" s="24" t="s">
        <v>20268</v>
      </c>
      <c r="H1738" s="24" t="s">
        <v>51</v>
      </c>
      <c r="I1738" s="85" t="s">
        <v>2203</v>
      </c>
      <c r="J1738" s="24" t="s">
        <v>18725</v>
      </c>
      <c r="K1738" s="24" t="s">
        <v>31</v>
      </c>
      <c r="L1738" s="107">
        <v>4</v>
      </c>
      <c r="M1738" s="58">
        <f>L1738*312</f>
        <v>1248</v>
      </c>
      <c r="N1738" s="23"/>
      <c r="O1738" s="24" t="s">
        <v>32</v>
      </c>
    </row>
    <row r="1739" s="1" customFormat="1" customHeight="1" spans="1:15">
      <c r="A1739" s="58">
        <v>1734</v>
      </c>
      <c r="B1739" s="24" t="s">
        <v>23</v>
      </c>
      <c r="C1739" s="24" t="s">
        <v>24</v>
      </c>
      <c r="D1739" s="24" t="s">
        <v>25</v>
      </c>
      <c r="E1739" s="24" t="s">
        <v>18594</v>
      </c>
      <c r="F1739" s="58" t="s">
        <v>18643</v>
      </c>
      <c r="G1739" s="24" t="s">
        <v>20269</v>
      </c>
      <c r="H1739" s="24" t="s">
        <v>51</v>
      </c>
      <c r="I1739" s="85" t="s">
        <v>1683</v>
      </c>
      <c r="J1739" s="24" t="s">
        <v>18645</v>
      </c>
      <c r="K1739" s="24" t="s">
        <v>31</v>
      </c>
      <c r="L1739" s="107">
        <v>3</v>
      </c>
      <c r="M1739" s="58">
        <f>L1739*312</f>
        <v>936</v>
      </c>
      <c r="N1739" s="23"/>
      <c r="O1739" s="24" t="s">
        <v>32</v>
      </c>
    </row>
    <row r="1740" s="1" customFormat="1" customHeight="1" spans="1:15">
      <c r="A1740" s="58">
        <v>1735</v>
      </c>
      <c r="B1740" s="24" t="s">
        <v>23</v>
      </c>
      <c r="C1740" s="24" t="s">
        <v>24</v>
      </c>
      <c r="D1740" s="24" t="s">
        <v>25</v>
      </c>
      <c r="E1740" s="24" t="s">
        <v>18594</v>
      </c>
      <c r="F1740" s="58" t="s">
        <v>18643</v>
      </c>
      <c r="G1740" s="94" t="s">
        <v>20270</v>
      </c>
      <c r="H1740" s="24" t="s">
        <v>194</v>
      </c>
      <c r="I1740" s="85" t="s">
        <v>2605</v>
      </c>
      <c r="J1740" s="94" t="s">
        <v>18645</v>
      </c>
      <c r="K1740" s="24" t="s">
        <v>31</v>
      </c>
      <c r="L1740" s="107">
        <v>2</v>
      </c>
      <c r="M1740" s="58">
        <f>L1740*130</f>
        <v>260</v>
      </c>
      <c r="N1740" s="104"/>
      <c r="O1740" s="24" t="s">
        <v>32</v>
      </c>
    </row>
    <row r="1741" s="1" customFormat="1" customHeight="1" spans="1:15">
      <c r="A1741" s="58">
        <v>1736</v>
      </c>
      <c r="B1741" s="24" t="s">
        <v>23</v>
      </c>
      <c r="C1741" s="24" t="s">
        <v>24</v>
      </c>
      <c r="D1741" s="24" t="s">
        <v>25</v>
      </c>
      <c r="E1741" s="24" t="s">
        <v>18594</v>
      </c>
      <c r="F1741" s="58" t="s">
        <v>18723</v>
      </c>
      <c r="G1741" s="94" t="s">
        <v>20271</v>
      </c>
      <c r="H1741" s="24" t="s">
        <v>194</v>
      </c>
      <c r="I1741" s="85" t="s">
        <v>2605</v>
      </c>
      <c r="J1741" s="94" t="s">
        <v>18725</v>
      </c>
      <c r="K1741" s="24" t="s">
        <v>31</v>
      </c>
      <c r="L1741" s="107">
        <v>2</v>
      </c>
      <c r="M1741" s="58">
        <f>L1741*130</f>
        <v>260</v>
      </c>
      <c r="N1741" s="23"/>
      <c r="O1741" s="24" t="s">
        <v>32</v>
      </c>
    </row>
    <row r="1742" s="1" customFormat="1" customHeight="1" spans="1:15">
      <c r="A1742" s="58">
        <v>1737</v>
      </c>
      <c r="B1742" s="24" t="s">
        <v>23</v>
      </c>
      <c r="C1742" s="24" t="s">
        <v>24</v>
      </c>
      <c r="D1742" s="24" t="s">
        <v>25</v>
      </c>
      <c r="E1742" s="24" t="s">
        <v>18594</v>
      </c>
      <c r="F1742" s="58" t="s">
        <v>18912</v>
      </c>
      <c r="G1742" s="94" t="s">
        <v>20272</v>
      </c>
      <c r="H1742" s="24" t="s">
        <v>194</v>
      </c>
      <c r="I1742" s="85" t="s">
        <v>3164</v>
      </c>
      <c r="J1742" s="94" t="s">
        <v>18914</v>
      </c>
      <c r="K1742" s="24" t="s">
        <v>31</v>
      </c>
      <c r="L1742" s="107">
        <v>6</v>
      </c>
      <c r="M1742" s="58">
        <f>L1742*130</f>
        <v>780</v>
      </c>
      <c r="N1742" s="23"/>
      <c r="O1742" s="24" t="s">
        <v>32</v>
      </c>
    </row>
    <row r="1743" s="1" customFormat="1" customHeight="1" spans="1:15">
      <c r="A1743" s="58">
        <v>1738</v>
      </c>
      <c r="B1743" s="24" t="s">
        <v>23</v>
      </c>
      <c r="C1743" s="24" t="s">
        <v>24</v>
      </c>
      <c r="D1743" s="24" t="s">
        <v>25</v>
      </c>
      <c r="E1743" s="24" t="s">
        <v>18594</v>
      </c>
      <c r="F1743" s="58" t="s">
        <v>18912</v>
      </c>
      <c r="G1743" s="126" t="s">
        <v>20273</v>
      </c>
      <c r="H1743" s="24" t="s">
        <v>51</v>
      </c>
      <c r="I1743" s="85" t="s">
        <v>2203</v>
      </c>
      <c r="J1743" s="94" t="s">
        <v>18914</v>
      </c>
      <c r="K1743" s="24" t="s">
        <v>31</v>
      </c>
      <c r="L1743" s="107">
        <v>4</v>
      </c>
      <c r="M1743" s="58">
        <f>L1743*312</f>
        <v>1248</v>
      </c>
      <c r="N1743" s="23"/>
      <c r="O1743" s="24" t="s">
        <v>32</v>
      </c>
    </row>
    <row r="1744" s="1" customFormat="1" customHeight="1" spans="1:15">
      <c r="A1744" s="58">
        <v>1739</v>
      </c>
      <c r="B1744" s="24" t="s">
        <v>23</v>
      </c>
      <c r="C1744" s="24" t="s">
        <v>24</v>
      </c>
      <c r="D1744" s="24" t="s">
        <v>25</v>
      </c>
      <c r="E1744" s="24" t="s">
        <v>18594</v>
      </c>
      <c r="F1744" s="58" t="s">
        <v>18723</v>
      </c>
      <c r="G1744" s="71" t="s">
        <v>20274</v>
      </c>
      <c r="H1744" s="24" t="s">
        <v>194</v>
      </c>
      <c r="I1744" s="85" t="s">
        <v>2557</v>
      </c>
      <c r="J1744" s="71" t="s">
        <v>18725</v>
      </c>
      <c r="K1744" s="24" t="s">
        <v>31</v>
      </c>
      <c r="L1744" s="107">
        <v>1</v>
      </c>
      <c r="M1744" s="58">
        <f t="shared" ref="M1744:M1761" si="72">L1744*130</f>
        <v>130</v>
      </c>
      <c r="N1744" s="23"/>
      <c r="O1744" s="24" t="s">
        <v>32</v>
      </c>
    </row>
    <row r="1745" s="1" customFormat="1" customHeight="1" spans="1:15">
      <c r="A1745" s="58">
        <v>1740</v>
      </c>
      <c r="B1745" s="24" t="s">
        <v>23</v>
      </c>
      <c r="C1745" s="24" t="s">
        <v>24</v>
      </c>
      <c r="D1745" s="24" t="s">
        <v>25</v>
      </c>
      <c r="E1745" s="24" t="s">
        <v>18594</v>
      </c>
      <c r="F1745" s="58" t="s">
        <v>18723</v>
      </c>
      <c r="G1745" s="71" t="s">
        <v>20275</v>
      </c>
      <c r="H1745" s="24" t="s">
        <v>194</v>
      </c>
      <c r="I1745" s="85" t="s">
        <v>2605</v>
      </c>
      <c r="J1745" s="71" t="s">
        <v>18725</v>
      </c>
      <c r="K1745" s="24" t="s">
        <v>31</v>
      </c>
      <c r="L1745" s="107">
        <v>2</v>
      </c>
      <c r="M1745" s="58">
        <f t="shared" si="72"/>
        <v>260</v>
      </c>
      <c r="N1745" s="23"/>
      <c r="O1745" s="24" t="s">
        <v>32</v>
      </c>
    </row>
    <row r="1746" s="1" customFormat="1" customHeight="1" spans="1:15">
      <c r="A1746" s="58">
        <v>1741</v>
      </c>
      <c r="B1746" s="24" t="s">
        <v>23</v>
      </c>
      <c r="C1746" s="24" t="s">
        <v>24</v>
      </c>
      <c r="D1746" s="24" t="s">
        <v>25</v>
      </c>
      <c r="E1746" s="24" t="s">
        <v>18594</v>
      </c>
      <c r="F1746" s="58" t="s">
        <v>18912</v>
      </c>
      <c r="G1746" s="71" t="s">
        <v>20276</v>
      </c>
      <c r="H1746" s="24" t="s">
        <v>194</v>
      </c>
      <c r="I1746" s="85" t="s">
        <v>1683</v>
      </c>
      <c r="J1746" s="71" t="s">
        <v>18914</v>
      </c>
      <c r="K1746" s="24" t="s">
        <v>31</v>
      </c>
      <c r="L1746" s="107">
        <v>3</v>
      </c>
      <c r="M1746" s="58">
        <f t="shared" si="72"/>
        <v>390</v>
      </c>
      <c r="N1746" s="23"/>
      <c r="O1746" s="24" t="s">
        <v>32</v>
      </c>
    </row>
    <row r="1747" s="1" customFormat="1" customHeight="1" spans="1:15">
      <c r="A1747" s="58">
        <v>1742</v>
      </c>
      <c r="B1747" s="24" t="s">
        <v>23</v>
      </c>
      <c r="C1747" s="24" t="s">
        <v>24</v>
      </c>
      <c r="D1747" s="24" t="s">
        <v>25</v>
      </c>
      <c r="E1747" s="24" t="s">
        <v>18594</v>
      </c>
      <c r="F1747" s="58" t="s">
        <v>18643</v>
      </c>
      <c r="G1747" s="71" t="s">
        <v>20277</v>
      </c>
      <c r="H1747" s="24" t="s">
        <v>194</v>
      </c>
      <c r="I1747" s="85" t="s">
        <v>3169</v>
      </c>
      <c r="J1747" s="71" t="s">
        <v>18645</v>
      </c>
      <c r="K1747" s="24" t="s">
        <v>31</v>
      </c>
      <c r="L1747" s="107">
        <v>5</v>
      </c>
      <c r="M1747" s="58">
        <f t="shared" si="72"/>
        <v>650</v>
      </c>
      <c r="N1747" s="23"/>
      <c r="O1747" s="24" t="s">
        <v>32</v>
      </c>
    </row>
    <row r="1748" s="1" customFormat="1" customHeight="1" spans="1:15">
      <c r="A1748" s="58">
        <v>1743</v>
      </c>
      <c r="B1748" s="24" t="s">
        <v>23</v>
      </c>
      <c r="C1748" s="24" t="s">
        <v>24</v>
      </c>
      <c r="D1748" s="24" t="s">
        <v>25</v>
      </c>
      <c r="E1748" s="24" t="s">
        <v>18594</v>
      </c>
      <c r="F1748" s="58" t="s">
        <v>18912</v>
      </c>
      <c r="G1748" s="71" t="s">
        <v>20278</v>
      </c>
      <c r="H1748" s="24" t="s">
        <v>194</v>
      </c>
      <c r="I1748" s="85" t="s">
        <v>1683</v>
      </c>
      <c r="J1748" s="71" t="s">
        <v>18914</v>
      </c>
      <c r="K1748" s="24" t="s">
        <v>31</v>
      </c>
      <c r="L1748" s="107">
        <v>3</v>
      </c>
      <c r="M1748" s="58">
        <f t="shared" si="72"/>
        <v>390</v>
      </c>
      <c r="N1748" s="23"/>
      <c r="O1748" s="24" t="s">
        <v>32</v>
      </c>
    </row>
    <row r="1749" s="1" customFormat="1" customHeight="1" spans="1:15">
      <c r="A1749" s="58">
        <v>1744</v>
      </c>
      <c r="B1749" s="24" t="s">
        <v>23</v>
      </c>
      <c r="C1749" s="24" t="s">
        <v>24</v>
      </c>
      <c r="D1749" s="24" t="s">
        <v>25</v>
      </c>
      <c r="E1749" s="24" t="s">
        <v>18594</v>
      </c>
      <c r="F1749" s="58" t="s">
        <v>18723</v>
      </c>
      <c r="G1749" s="71" t="s">
        <v>20279</v>
      </c>
      <c r="H1749" s="24" t="s">
        <v>194</v>
      </c>
      <c r="I1749" s="85" t="s">
        <v>2605</v>
      </c>
      <c r="J1749" s="71" t="s">
        <v>18725</v>
      </c>
      <c r="K1749" s="24" t="s">
        <v>31</v>
      </c>
      <c r="L1749" s="107">
        <v>2</v>
      </c>
      <c r="M1749" s="58">
        <f t="shared" si="72"/>
        <v>260</v>
      </c>
      <c r="N1749" s="23"/>
      <c r="O1749" s="24" t="s">
        <v>32</v>
      </c>
    </row>
    <row r="1750" s="1" customFormat="1" customHeight="1" spans="1:15">
      <c r="A1750" s="58">
        <v>1745</v>
      </c>
      <c r="B1750" s="24" t="s">
        <v>23</v>
      </c>
      <c r="C1750" s="24" t="s">
        <v>24</v>
      </c>
      <c r="D1750" s="24" t="s">
        <v>25</v>
      </c>
      <c r="E1750" s="24" t="s">
        <v>18594</v>
      </c>
      <c r="F1750" s="58" t="s">
        <v>18643</v>
      </c>
      <c r="G1750" s="71" t="s">
        <v>20280</v>
      </c>
      <c r="H1750" s="24" t="s">
        <v>194</v>
      </c>
      <c r="I1750" s="85" t="s">
        <v>2203</v>
      </c>
      <c r="J1750" s="71" t="s">
        <v>18645</v>
      </c>
      <c r="K1750" s="24" t="s">
        <v>31</v>
      </c>
      <c r="L1750" s="107">
        <v>4</v>
      </c>
      <c r="M1750" s="58">
        <f t="shared" si="72"/>
        <v>520</v>
      </c>
      <c r="N1750" s="23"/>
      <c r="O1750" s="24" t="s">
        <v>32</v>
      </c>
    </row>
    <row r="1751" s="1" customFormat="1" customHeight="1" spans="1:15">
      <c r="A1751" s="58">
        <v>1746</v>
      </c>
      <c r="B1751" s="24" t="s">
        <v>23</v>
      </c>
      <c r="C1751" s="24" t="s">
        <v>24</v>
      </c>
      <c r="D1751" s="24" t="s">
        <v>25</v>
      </c>
      <c r="E1751" s="24" t="s">
        <v>18594</v>
      </c>
      <c r="F1751" s="58" t="s">
        <v>18643</v>
      </c>
      <c r="G1751" s="125" t="s">
        <v>20281</v>
      </c>
      <c r="H1751" s="24" t="s">
        <v>194</v>
      </c>
      <c r="I1751" s="85" t="s">
        <v>2557</v>
      </c>
      <c r="J1751" s="71" t="s">
        <v>18645</v>
      </c>
      <c r="K1751" s="24" t="s">
        <v>31</v>
      </c>
      <c r="L1751" s="107">
        <v>1</v>
      </c>
      <c r="M1751" s="58">
        <f t="shared" si="72"/>
        <v>130</v>
      </c>
      <c r="N1751" s="104"/>
      <c r="O1751" s="24" t="s">
        <v>32</v>
      </c>
    </row>
    <row r="1752" s="1" customFormat="1" customHeight="1" spans="1:15">
      <c r="A1752" s="58">
        <v>1747</v>
      </c>
      <c r="B1752" s="24" t="s">
        <v>23</v>
      </c>
      <c r="C1752" s="24" t="s">
        <v>24</v>
      </c>
      <c r="D1752" s="24" t="s">
        <v>25</v>
      </c>
      <c r="E1752" s="24" t="s">
        <v>18594</v>
      </c>
      <c r="F1752" s="58" t="s">
        <v>18723</v>
      </c>
      <c r="G1752" s="71" t="s">
        <v>20282</v>
      </c>
      <c r="H1752" s="24" t="s">
        <v>194</v>
      </c>
      <c r="I1752" s="85" t="s">
        <v>2605</v>
      </c>
      <c r="J1752" s="71" t="s">
        <v>18725</v>
      </c>
      <c r="K1752" s="24" t="s">
        <v>31</v>
      </c>
      <c r="L1752" s="107">
        <v>2</v>
      </c>
      <c r="M1752" s="58">
        <f t="shared" si="72"/>
        <v>260</v>
      </c>
      <c r="N1752" s="23"/>
      <c r="O1752" s="24" t="s">
        <v>32</v>
      </c>
    </row>
    <row r="1753" s="1" customFormat="1" customHeight="1" spans="1:15">
      <c r="A1753" s="58">
        <v>1748</v>
      </c>
      <c r="B1753" s="24" t="s">
        <v>23</v>
      </c>
      <c r="C1753" s="24" t="s">
        <v>24</v>
      </c>
      <c r="D1753" s="24" t="s">
        <v>25</v>
      </c>
      <c r="E1753" s="24" t="s">
        <v>18594</v>
      </c>
      <c r="F1753" s="58" t="s">
        <v>18664</v>
      </c>
      <c r="G1753" s="71" t="s">
        <v>20283</v>
      </c>
      <c r="H1753" s="24" t="s">
        <v>194</v>
      </c>
      <c r="I1753" s="85" t="s">
        <v>2605</v>
      </c>
      <c r="J1753" s="71" t="s">
        <v>18666</v>
      </c>
      <c r="K1753" s="24" t="s">
        <v>20284</v>
      </c>
      <c r="L1753" s="107">
        <v>2</v>
      </c>
      <c r="M1753" s="58">
        <f t="shared" si="72"/>
        <v>260</v>
      </c>
      <c r="N1753" s="23"/>
      <c r="O1753" s="24" t="s">
        <v>32</v>
      </c>
    </row>
    <row r="1754" s="1" customFormat="1" customHeight="1" spans="1:15">
      <c r="A1754" s="58">
        <v>1749</v>
      </c>
      <c r="B1754" s="24" t="s">
        <v>23</v>
      </c>
      <c r="C1754" s="24" t="s">
        <v>24</v>
      </c>
      <c r="D1754" s="24" t="s">
        <v>25</v>
      </c>
      <c r="E1754" s="24" t="s">
        <v>18594</v>
      </c>
      <c r="F1754" s="58" t="s">
        <v>18723</v>
      </c>
      <c r="G1754" s="71" t="s">
        <v>20285</v>
      </c>
      <c r="H1754" s="24" t="s">
        <v>194</v>
      </c>
      <c r="I1754" s="85" t="s">
        <v>2605</v>
      </c>
      <c r="J1754" s="71" t="s">
        <v>18725</v>
      </c>
      <c r="K1754" s="24" t="s">
        <v>31</v>
      </c>
      <c r="L1754" s="107">
        <v>2</v>
      </c>
      <c r="M1754" s="58">
        <f t="shared" si="72"/>
        <v>260</v>
      </c>
      <c r="N1754" s="23"/>
      <c r="O1754" s="24" t="s">
        <v>32</v>
      </c>
    </row>
    <row r="1755" s="1" customFormat="1" customHeight="1" spans="1:15">
      <c r="A1755" s="58">
        <v>1750</v>
      </c>
      <c r="B1755" s="24" t="s">
        <v>23</v>
      </c>
      <c r="C1755" s="24" t="s">
        <v>24</v>
      </c>
      <c r="D1755" s="24" t="s">
        <v>25</v>
      </c>
      <c r="E1755" s="24" t="s">
        <v>18594</v>
      </c>
      <c r="F1755" s="58" t="s">
        <v>18723</v>
      </c>
      <c r="G1755" s="71" t="s">
        <v>20286</v>
      </c>
      <c r="H1755" s="24" t="s">
        <v>194</v>
      </c>
      <c r="I1755" s="85" t="s">
        <v>2605</v>
      </c>
      <c r="J1755" s="71" t="s">
        <v>18725</v>
      </c>
      <c r="K1755" s="24" t="s">
        <v>31</v>
      </c>
      <c r="L1755" s="107">
        <v>2</v>
      </c>
      <c r="M1755" s="58">
        <f t="shared" si="72"/>
        <v>260</v>
      </c>
      <c r="N1755" s="23"/>
      <c r="O1755" s="24" t="s">
        <v>32</v>
      </c>
    </row>
    <row r="1756" s="1" customFormat="1" customHeight="1" spans="1:15">
      <c r="A1756" s="58">
        <v>1751</v>
      </c>
      <c r="B1756" s="24" t="s">
        <v>23</v>
      </c>
      <c r="C1756" s="24" t="s">
        <v>24</v>
      </c>
      <c r="D1756" s="24" t="s">
        <v>25</v>
      </c>
      <c r="E1756" s="24" t="s">
        <v>18594</v>
      </c>
      <c r="F1756" s="58" t="s">
        <v>18912</v>
      </c>
      <c r="G1756" s="24" t="s">
        <v>20287</v>
      </c>
      <c r="H1756" s="24" t="s">
        <v>194</v>
      </c>
      <c r="I1756" s="85" t="s">
        <v>3169</v>
      </c>
      <c r="J1756" s="24" t="s">
        <v>18914</v>
      </c>
      <c r="K1756" s="24" t="s">
        <v>31</v>
      </c>
      <c r="L1756" s="107">
        <v>5</v>
      </c>
      <c r="M1756" s="58">
        <f t="shared" si="72"/>
        <v>650</v>
      </c>
      <c r="N1756" s="23"/>
      <c r="O1756" s="24" t="s">
        <v>32</v>
      </c>
    </row>
    <row r="1757" s="1" customFormat="1" customHeight="1" spans="1:15">
      <c r="A1757" s="58">
        <v>1752</v>
      </c>
      <c r="B1757" s="24" t="s">
        <v>23</v>
      </c>
      <c r="C1757" s="24" t="s">
        <v>24</v>
      </c>
      <c r="D1757" s="24" t="s">
        <v>25</v>
      </c>
      <c r="E1757" s="24" t="s">
        <v>18594</v>
      </c>
      <c r="F1757" s="58" t="s">
        <v>18643</v>
      </c>
      <c r="G1757" s="24" t="s">
        <v>20288</v>
      </c>
      <c r="H1757" s="24" t="s">
        <v>194</v>
      </c>
      <c r="I1757" s="85" t="s">
        <v>2605</v>
      </c>
      <c r="J1757" s="24" t="s">
        <v>18645</v>
      </c>
      <c r="K1757" s="24" t="s">
        <v>31</v>
      </c>
      <c r="L1757" s="107">
        <v>2</v>
      </c>
      <c r="M1757" s="58">
        <f t="shared" si="72"/>
        <v>260</v>
      </c>
      <c r="N1757" s="23"/>
      <c r="O1757" s="24" t="s">
        <v>32</v>
      </c>
    </row>
    <row r="1758" s="1" customFormat="1" customHeight="1" spans="1:15">
      <c r="A1758" s="58">
        <v>1753</v>
      </c>
      <c r="B1758" s="24" t="s">
        <v>23</v>
      </c>
      <c r="C1758" s="24" t="s">
        <v>24</v>
      </c>
      <c r="D1758" s="24" t="s">
        <v>25</v>
      </c>
      <c r="E1758" s="24" t="s">
        <v>18594</v>
      </c>
      <c r="F1758" s="58" t="s">
        <v>18664</v>
      </c>
      <c r="G1758" s="24" t="s">
        <v>20289</v>
      </c>
      <c r="H1758" s="24" t="s">
        <v>194</v>
      </c>
      <c r="I1758" s="85" t="s">
        <v>2203</v>
      </c>
      <c r="J1758" s="24" t="s">
        <v>18666</v>
      </c>
      <c r="K1758" s="24" t="s">
        <v>31</v>
      </c>
      <c r="L1758" s="107">
        <v>4</v>
      </c>
      <c r="M1758" s="58">
        <f t="shared" si="72"/>
        <v>520</v>
      </c>
      <c r="N1758" s="23"/>
      <c r="O1758" s="24" t="s">
        <v>32</v>
      </c>
    </row>
    <row r="1759" s="1" customFormat="1" customHeight="1" spans="1:15">
      <c r="A1759" s="58">
        <v>1754</v>
      </c>
      <c r="B1759" s="24" t="s">
        <v>23</v>
      </c>
      <c r="C1759" s="24" t="s">
        <v>24</v>
      </c>
      <c r="D1759" s="24" t="s">
        <v>25</v>
      </c>
      <c r="E1759" s="24" t="s">
        <v>18594</v>
      </c>
      <c r="F1759" s="58" t="s">
        <v>18912</v>
      </c>
      <c r="G1759" s="24" t="s">
        <v>20290</v>
      </c>
      <c r="H1759" s="24" t="s">
        <v>194</v>
      </c>
      <c r="I1759" s="85" t="s">
        <v>2557</v>
      </c>
      <c r="J1759" s="24" t="s">
        <v>18914</v>
      </c>
      <c r="K1759" s="24" t="s">
        <v>31</v>
      </c>
      <c r="L1759" s="107">
        <v>1</v>
      </c>
      <c r="M1759" s="58">
        <f t="shared" si="72"/>
        <v>130</v>
      </c>
      <c r="N1759" s="23"/>
      <c r="O1759" s="24" t="s">
        <v>32</v>
      </c>
    </row>
    <row r="1760" s="1" customFormat="1" customHeight="1" spans="1:15">
      <c r="A1760" s="58">
        <v>1755</v>
      </c>
      <c r="B1760" s="24" t="s">
        <v>23</v>
      </c>
      <c r="C1760" s="24" t="s">
        <v>24</v>
      </c>
      <c r="D1760" s="24" t="s">
        <v>25</v>
      </c>
      <c r="E1760" s="24" t="s">
        <v>18594</v>
      </c>
      <c r="F1760" s="58" t="s">
        <v>18723</v>
      </c>
      <c r="G1760" s="24" t="s">
        <v>20291</v>
      </c>
      <c r="H1760" s="24" t="s">
        <v>194</v>
      </c>
      <c r="I1760" s="85" t="s">
        <v>2605</v>
      </c>
      <c r="J1760" s="24" t="s">
        <v>18725</v>
      </c>
      <c r="K1760" s="24" t="s">
        <v>31</v>
      </c>
      <c r="L1760" s="107">
        <v>2</v>
      </c>
      <c r="M1760" s="58">
        <f t="shared" si="72"/>
        <v>260</v>
      </c>
      <c r="N1760" s="23"/>
      <c r="O1760" s="24" t="s">
        <v>32</v>
      </c>
    </row>
    <row r="1761" s="1" customFormat="1" customHeight="1" spans="1:15">
      <c r="A1761" s="58">
        <v>1756</v>
      </c>
      <c r="B1761" s="24" t="s">
        <v>23</v>
      </c>
      <c r="C1761" s="24" t="s">
        <v>24</v>
      </c>
      <c r="D1761" s="24" t="s">
        <v>25</v>
      </c>
      <c r="E1761" s="24" t="s">
        <v>18594</v>
      </c>
      <c r="F1761" s="58" t="s">
        <v>18643</v>
      </c>
      <c r="G1761" s="24" t="s">
        <v>20292</v>
      </c>
      <c r="H1761" s="24" t="s">
        <v>194</v>
      </c>
      <c r="I1761" s="85" t="s">
        <v>1683</v>
      </c>
      <c r="J1761" s="24" t="s">
        <v>18645</v>
      </c>
      <c r="K1761" s="24" t="s">
        <v>31</v>
      </c>
      <c r="L1761" s="107">
        <v>3</v>
      </c>
      <c r="M1761" s="58">
        <f t="shared" si="72"/>
        <v>390</v>
      </c>
      <c r="N1761" s="23"/>
      <c r="O1761" s="24" t="s">
        <v>32</v>
      </c>
    </row>
    <row r="1762" s="1" customFormat="1" customHeight="1" spans="1:15">
      <c r="A1762" s="58">
        <v>1757</v>
      </c>
      <c r="B1762" s="24" t="s">
        <v>23</v>
      </c>
      <c r="C1762" s="24" t="s">
        <v>24</v>
      </c>
      <c r="D1762" s="24" t="s">
        <v>25</v>
      </c>
      <c r="E1762" s="24" t="s">
        <v>18594</v>
      </c>
      <c r="F1762" s="58" t="s">
        <v>18643</v>
      </c>
      <c r="G1762" s="24" t="s">
        <v>20293</v>
      </c>
      <c r="H1762" s="24" t="s">
        <v>51</v>
      </c>
      <c r="I1762" s="85" t="s">
        <v>2605</v>
      </c>
      <c r="J1762" s="24" t="s">
        <v>18645</v>
      </c>
      <c r="K1762" s="24" t="s">
        <v>31</v>
      </c>
      <c r="L1762" s="107">
        <v>2</v>
      </c>
      <c r="M1762" s="58">
        <f>L1762*312</f>
        <v>624</v>
      </c>
      <c r="N1762" s="23"/>
      <c r="O1762" s="24" t="s">
        <v>32</v>
      </c>
    </row>
    <row r="1763" s="1" customFormat="1" customHeight="1" spans="1:15">
      <c r="A1763" s="58">
        <v>1758</v>
      </c>
      <c r="B1763" s="24" t="s">
        <v>23</v>
      </c>
      <c r="C1763" s="24" t="s">
        <v>24</v>
      </c>
      <c r="D1763" s="24" t="s">
        <v>25</v>
      </c>
      <c r="E1763" s="24" t="s">
        <v>18594</v>
      </c>
      <c r="F1763" s="58" t="s">
        <v>18912</v>
      </c>
      <c r="G1763" s="24" t="s">
        <v>20294</v>
      </c>
      <c r="H1763" s="24" t="s">
        <v>194</v>
      </c>
      <c r="I1763" s="85" t="s">
        <v>1683</v>
      </c>
      <c r="J1763" s="24" t="s">
        <v>18914</v>
      </c>
      <c r="K1763" s="24" t="s">
        <v>31</v>
      </c>
      <c r="L1763" s="107">
        <v>3</v>
      </c>
      <c r="M1763" s="58">
        <f t="shared" ref="M1763:M1783" si="73">L1763*130</f>
        <v>390</v>
      </c>
      <c r="N1763" s="23"/>
      <c r="O1763" s="24" t="s">
        <v>32</v>
      </c>
    </row>
    <row r="1764" s="1" customFormat="1" customHeight="1" spans="1:15">
      <c r="A1764" s="58">
        <v>1759</v>
      </c>
      <c r="B1764" s="24" t="s">
        <v>23</v>
      </c>
      <c r="C1764" s="24" t="s">
        <v>24</v>
      </c>
      <c r="D1764" s="24" t="s">
        <v>25</v>
      </c>
      <c r="E1764" s="24" t="s">
        <v>18594</v>
      </c>
      <c r="F1764" s="58" t="s">
        <v>18912</v>
      </c>
      <c r="G1764" s="24" t="s">
        <v>20295</v>
      </c>
      <c r="H1764" s="24" t="s">
        <v>194</v>
      </c>
      <c r="I1764" s="85" t="s">
        <v>2203</v>
      </c>
      <c r="J1764" s="24" t="s">
        <v>18914</v>
      </c>
      <c r="K1764" s="24" t="s">
        <v>31</v>
      </c>
      <c r="L1764" s="107">
        <v>4</v>
      </c>
      <c r="M1764" s="58">
        <f t="shared" si="73"/>
        <v>520</v>
      </c>
      <c r="N1764" s="23"/>
      <c r="O1764" s="24" t="s">
        <v>32</v>
      </c>
    </row>
    <row r="1765" s="1" customFormat="1" customHeight="1" spans="1:15">
      <c r="A1765" s="58">
        <v>1760</v>
      </c>
      <c r="B1765" s="24" t="s">
        <v>23</v>
      </c>
      <c r="C1765" s="24" t="s">
        <v>24</v>
      </c>
      <c r="D1765" s="24" t="s">
        <v>25</v>
      </c>
      <c r="E1765" s="24" t="s">
        <v>18594</v>
      </c>
      <c r="F1765" s="58" t="s">
        <v>18723</v>
      </c>
      <c r="G1765" s="24" t="s">
        <v>20296</v>
      </c>
      <c r="H1765" s="24" t="s">
        <v>194</v>
      </c>
      <c r="I1765" s="85" t="s">
        <v>2605</v>
      </c>
      <c r="J1765" s="24" t="s">
        <v>18725</v>
      </c>
      <c r="K1765" s="24" t="s">
        <v>31</v>
      </c>
      <c r="L1765" s="107">
        <v>2</v>
      </c>
      <c r="M1765" s="58">
        <f t="shared" si="73"/>
        <v>260</v>
      </c>
      <c r="N1765" s="23"/>
      <c r="O1765" s="24" t="s">
        <v>32</v>
      </c>
    </row>
    <row r="1766" s="1" customFormat="1" customHeight="1" spans="1:15">
      <c r="A1766" s="58">
        <v>1761</v>
      </c>
      <c r="B1766" s="24" t="s">
        <v>23</v>
      </c>
      <c r="C1766" s="24" t="s">
        <v>24</v>
      </c>
      <c r="D1766" s="24" t="s">
        <v>25</v>
      </c>
      <c r="E1766" s="24" t="s">
        <v>18594</v>
      </c>
      <c r="F1766" s="58" t="s">
        <v>18912</v>
      </c>
      <c r="G1766" s="24" t="s">
        <v>20297</v>
      </c>
      <c r="H1766" s="24" t="s">
        <v>194</v>
      </c>
      <c r="I1766" s="85" t="s">
        <v>3169</v>
      </c>
      <c r="J1766" s="24" t="s">
        <v>18914</v>
      </c>
      <c r="K1766" s="24" t="s">
        <v>31</v>
      </c>
      <c r="L1766" s="107">
        <v>5</v>
      </c>
      <c r="M1766" s="58">
        <f t="shared" si="73"/>
        <v>650</v>
      </c>
      <c r="N1766" s="23"/>
      <c r="O1766" s="24" t="s">
        <v>32</v>
      </c>
    </row>
    <row r="1767" s="1" customFormat="1" customHeight="1" spans="1:15">
      <c r="A1767" s="58">
        <v>1762</v>
      </c>
      <c r="B1767" s="24" t="s">
        <v>23</v>
      </c>
      <c r="C1767" s="24" t="s">
        <v>24</v>
      </c>
      <c r="D1767" s="24" t="s">
        <v>25</v>
      </c>
      <c r="E1767" s="24" t="s">
        <v>18594</v>
      </c>
      <c r="F1767" s="58" t="s">
        <v>18664</v>
      </c>
      <c r="G1767" s="24" t="s">
        <v>20298</v>
      </c>
      <c r="H1767" s="24" t="s">
        <v>194</v>
      </c>
      <c r="I1767" s="85" t="s">
        <v>2203</v>
      </c>
      <c r="J1767" s="24" t="s">
        <v>18666</v>
      </c>
      <c r="K1767" s="24" t="s">
        <v>31</v>
      </c>
      <c r="L1767" s="107">
        <v>4</v>
      </c>
      <c r="M1767" s="58">
        <f t="shared" si="73"/>
        <v>520</v>
      </c>
      <c r="N1767" s="23"/>
      <c r="O1767" s="24" t="s">
        <v>32</v>
      </c>
    </row>
    <row r="1768" s="1" customFormat="1" customHeight="1" spans="1:15">
      <c r="A1768" s="58">
        <v>1763</v>
      </c>
      <c r="B1768" s="24" t="s">
        <v>23</v>
      </c>
      <c r="C1768" s="24" t="s">
        <v>24</v>
      </c>
      <c r="D1768" s="24" t="s">
        <v>25</v>
      </c>
      <c r="E1768" s="24" t="s">
        <v>18594</v>
      </c>
      <c r="F1768" s="58" t="s">
        <v>18723</v>
      </c>
      <c r="G1768" s="71" t="s">
        <v>20299</v>
      </c>
      <c r="H1768" s="24" t="s">
        <v>194</v>
      </c>
      <c r="I1768" s="85" t="s">
        <v>2605</v>
      </c>
      <c r="J1768" s="71" t="s">
        <v>18725</v>
      </c>
      <c r="K1768" s="24" t="s">
        <v>31</v>
      </c>
      <c r="L1768" s="107">
        <v>2</v>
      </c>
      <c r="M1768" s="58">
        <f t="shared" si="73"/>
        <v>260</v>
      </c>
      <c r="N1768" s="23"/>
      <c r="O1768" s="24" t="s">
        <v>32</v>
      </c>
    </row>
    <row r="1769" s="1" customFormat="1" customHeight="1" spans="1:15">
      <c r="A1769" s="58">
        <v>1764</v>
      </c>
      <c r="B1769" s="24" t="s">
        <v>23</v>
      </c>
      <c r="C1769" s="24" t="s">
        <v>24</v>
      </c>
      <c r="D1769" s="24" t="s">
        <v>25</v>
      </c>
      <c r="E1769" s="24" t="s">
        <v>18594</v>
      </c>
      <c r="F1769" s="58" t="s">
        <v>18723</v>
      </c>
      <c r="G1769" s="71" t="s">
        <v>20300</v>
      </c>
      <c r="H1769" s="24" t="s">
        <v>194</v>
      </c>
      <c r="I1769" s="85" t="s">
        <v>2605</v>
      </c>
      <c r="J1769" s="71" t="s">
        <v>18725</v>
      </c>
      <c r="K1769" s="71" t="s">
        <v>20301</v>
      </c>
      <c r="L1769" s="107">
        <v>2</v>
      </c>
      <c r="M1769" s="58">
        <f t="shared" si="73"/>
        <v>260</v>
      </c>
      <c r="N1769" s="23"/>
      <c r="O1769" s="24" t="s">
        <v>32</v>
      </c>
    </row>
    <row r="1770" s="1" customFormat="1" customHeight="1" spans="1:15">
      <c r="A1770" s="58">
        <v>1765</v>
      </c>
      <c r="B1770" s="24" t="s">
        <v>23</v>
      </c>
      <c r="C1770" s="24" t="s">
        <v>24</v>
      </c>
      <c r="D1770" s="24" t="s">
        <v>25</v>
      </c>
      <c r="E1770" s="24" t="s">
        <v>18594</v>
      </c>
      <c r="F1770" s="58" t="s">
        <v>18643</v>
      </c>
      <c r="G1770" s="71" t="s">
        <v>20302</v>
      </c>
      <c r="H1770" s="24" t="s">
        <v>194</v>
      </c>
      <c r="I1770" s="85" t="s">
        <v>2203</v>
      </c>
      <c r="J1770" s="71" t="s">
        <v>18645</v>
      </c>
      <c r="K1770" s="24" t="s">
        <v>31</v>
      </c>
      <c r="L1770" s="107">
        <v>4</v>
      </c>
      <c r="M1770" s="58">
        <f t="shared" si="73"/>
        <v>520</v>
      </c>
      <c r="N1770" s="23"/>
      <c r="O1770" s="24" t="s">
        <v>32</v>
      </c>
    </row>
    <row r="1771" s="1" customFormat="1" customHeight="1" spans="1:15">
      <c r="A1771" s="58">
        <v>1766</v>
      </c>
      <c r="B1771" s="24" t="s">
        <v>23</v>
      </c>
      <c r="C1771" s="24" t="s">
        <v>24</v>
      </c>
      <c r="D1771" s="24" t="s">
        <v>25</v>
      </c>
      <c r="E1771" s="24" t="s">
        <v>18594</v>
      </c>
      <c r="F1771" s="58" t="s">
        <v>18723</v>
      </c>
      <c r="G1771" s="71" t="s">
        <v>20303</v>
      </c>
      <c r="H1771" s="24" t="s">
        <v>194</v>
      </c>
      <c r="I1771" s="85" t="s">
        <v>2605</v>
      </c>
      <c r="J1771" s="71" t="s">
        <v>18725</v>
      </c>
      <c r="K1771" s="24" t="s">
        <v>31</v>
      </c>
      <c r="L1771" s="107">
        <v>2</v>
      </c>
      <c r="M1771" s="58">
        <f t="shared" si="73"/>
        <v>260</v>
      </c>
      <c r="N1771" s="23"/>
      <c r="O1771" s="24" t="s">
        <v>32</v>
      </c>
    </row>
    <row r="1772" s="1" customFormat="1" customHeight="1" spans="1:15">
      <c r="A1772" s="58">
        <v>1767</v>
      </c>
      <c r="B1772" s="24" t="s">
        <v>23</v>
      </c>
      <c r="C1772" s="24" t="s">
        <v>24</v>
      </c>
      <c r="D1772" s="24" t="s">
        <v>25</v>
      </c>
      <c r="E1772" s="24" t="s">
        <v>18594</v>
      </c>
      <c r="F1772" s="58" t="s">
        <v>18723</v>
      </c>
      <c r="G1772" s="71" t="s">
        <v>20304</v>
      </c>
      <c r="H1772" s="24" t="s">
        <v>194</v>
      </c>
      <c r="I1772" s="85" t="s">
        <v>2605</v>
      </c>
      <c r="J1772" s="71" t="s">
        <v>18725</v>
      </c>
      <c r="K1772" s="24" t="s">
        <v>31</v>
      </c>
      <c r="L1772" s="107">
        <v>2</v>
      </c>
      <c r="M1772" s="58">
        <f t="shared" si="73"/>
        <v>260</v>
      </c>
      <c r="N1772" s="23"/>
      <c r="O1772" s="24" t="s">
        <v>32</v>
      </c>
    </row>
    <row r="1773" s="1" customFormat="1" customHeight="1" spans="1:15">
      <c r="A1773" s="58">
        <v>1768</v>
      </c>
      <c r="B1773" s="24" t="s">
        <v>23</v>
      </c>
      <c r="C1773" s="24" t="s">
        <v>24</v>
      </c>
      <c r="D1773" s="24" t="s">
        <v>25</v>
      </c>
      <c r="E1773" s="24" t="s">
        <v>18594</v>
      </c>
      <c r="F1773" s="58" t="s">
        <v>18723</v>
      </c>
      <c r="G1773" s="71" t="s">
        <v>20305</v>
      </c>
      <c r="H1773" s="24" t="s">
        <v>194</v>
      </c>
      <c r="I1773" s="85" t="s">
        <v>2605</v>
      </c>
      <c r="J1773" s="71" t="s">
        <v>18725</v>
      </c>
      <c r="K1773" s="24" t="s">
        <v>31</v>
      </c>
      <c r="L1773" s="107">
        <v>2</v>
      </c>
      <c r="M1773" s="58">
        <f t="shared" si="73"/>
        <v>260</v>
      </c>
      <c r="N1773" s="23"/>
      <c r="O1773" s="24" t="s">
        <v>32</v>
      </c>
    </row>
    <row r="1774" s="1" customFormat="1" customHeight="1" spans="1:15">
      <c r="A1774" s="58">
        <v>1769</v>
      </c>
      <c r="B1774" s="24" t="s">
        <v>23</v>
      </c>
      <c r="C1774" s="24" t="s">
        <v>24</v>
      </c>
      <c r="D1774" s="24" t="s">
        <v>25</v>
      </c>
      <c r="E1774" s="24" t="s">
        <v>18594</v>
      </c>
      <c r="F1774" s="58" t="s">
        <v>18912</v>
      </c>
      <c r="G1774" s="71" t="s">
        <v>20306</v>
      </c>
      <c r="H1774" s="24" t="s">
        <v>194</v>
      </c>
      <c r="I1774" s="85" t="s">
        <v>1683</v>
      </c>
      <c r="J1774" s="71" t="s">
        <v>18914</v>
      </c>
      <c r="K1774" s="24" t="s">
        <v>31</v>
      </c>
      <c r="L1774" s="107">
        <v>3</v>
      </c>
      <c r="M1774" s="58">
        <f t="shared" si="73"/>
        <v>390</v>
      </c>
      <c r="N1774" s="23"/>
      <c r="O1774" s="24" t="s">
        <v>32</v>
      </c>
    </row>
    <row r="1775" s="1" customFormat="1" customHeight="1" spans="1:15">
      <c r="A1775" s="58">
        <v>1770</v>
      </c>
      <c r="B1775" s="24" t="s">
        <v>23</v>
      </c>
      <c r="C1775" s="24" t="s">
        <v>24</v>
      </c>
      <c r="D1775" s="24" t="s">
        <v>25</v>
      </c>
      <c r="E1775" s="24" t="s">
        <v>18594</v>
      </c>
      <c r="F1775" s="58" t="s">
        <v>18723</v>
      </c>
      <c r="G1775" s="71" t="s">
        <v>20307</v>
      </c>
      <c r="H1775" s="24" t="s">
        <v>194</v>
      </c>
      <c r="I1775" s="85" t="s">
        <v>2605</v>
      </c>
      <c r="J1775" s="71" t="s">
        <v>18725</v>
      </c>
      <c r="K1775" s="24" t="s">
        <v>31</v>
      </c>
      <c r="L1775" s="107">
        <v>2</v>
      </c>
      <c r="M1775" s="58">
        <f t="shared" si="73"/>
        <v>260</v>
      </c>
      <c r="N1775" s="23"/>
      <c r="O1775" s="24" t="s">
        <v>32</v>
      </c>
    </row>
    <row r="1776" s="1" customFormat="1" customHeight="1" spans="1:15">
      <c r="A1776" s="58">
        <v>1771</v>
      </c>
      <c r="B1776" s="24" t="s">
        <v>23</v>
      </c>
      <c r="C1776" s="24" t="s">
        <v>24</v>
      </c>
      <c r="D1776" s="24" t="s">
        <v>25</v>
      </c>
      <c r="E1776" s="24" t="s">
        <v>18594</v>
      </c>
      <c r="F1776" s="58" t="s">
        <v>18643</v>
      </c>
      <c r="G1776" s="71" t="s">
        <v>20308</v>
      </c>
      <c r="H1776" s="24" t="s">
        <v>194</v>
      </c>
      <c r="I1776" s="85" t="s">
        <v>2557</v>
      </c>
      <c r="J1776" s="71" t="s">
        <v>18645</v>
      </c>
      <c r="K1776" s="24" t="s">
        <v>31</v>
      </c>
      <c r="L1776" s="107">
        <v>1</v>
      </c>
      <c r="M1776" s="58">
        <f t="shared" si="73"/>
        <v>130</v>
      </c>
      <c r="N1776" s="23"/>
      <c r="O1776" s="24" t="s">
        <v>32</v>
      </c>
    </row>
    <row r="1777" s="1" customFormat="1" customHeight="1" spans="1:15">
      <c r="A1777" s="58">
        <v>1772</v>
      </c>
      <c r="B1777" s="24" t="s">
        <v>23</v>
      </c>
      <c r="C1777" s="24" t="s">
        <v>24</v>
      </c>
      <c r="D1777" s="24" t="s">
        <v>25</v>
      </c>
      <c r="E1777" s="24" t="s">
        <v>18594</v>
      </c>
      <c r="F1777" s="58" t="s">
        <v>18723</v>
      </c>
      <c r="G1777" s="71" t="s">
        <v>20309</v>
      </c>
      <c r="H1777" s="24" t="s">
        <v>194</v>
      </c>
      <c r="I1777" s="85" t="s">
        <v>2605</v>
      </c>
      <c r="J1777" s="71" t="s">
        <v>18725</v>
      </c>
      <c r="K1777" s="24" t="s">
        <v>31</v>
      </c>
      <c r="L1777" s="107">
        <v>2</v>
      </c>
      <c r="M1777" s="58">
        <f t="shared" si="73"/>
        <v>260</v>
      </c>
      <c r="N1777" s="23"/>
      <c r="O1777" s="24" t="s">
        <v>32</v>
      </c>
    </row>
    <row r="1778" s="1" customFormat="1" customHeight="1" spans="1:15">
      <c r="A1778" s="58">
        <v>1773</v>
      </c>
      <c r="B1778" s="24" t="s">
        <v>23</v>
      </c>
      <c r="C1778" s="24" t="s">
        <v>24</v>
      </c>
      <c r="D1778" s="24" t="s">
        <v>25</v>
      </c>
      <c r="E1778" s="24" t="s">
        <v>18594</v>
      </c>
      <c r="F1778" s="58" t="s">
        <v>18664</v>
      </c>
      <c r="G1778" s="71" t="s">
        <v>20310</v>
      </c>
      <c r="H1778" s="24" t="s">
        <v>194</v>
      </c>
      <c r="I1778" s="85" t="s">
        <v>2203</v>
      </c>
      <c r="J1778" s="71" t="s">
        <v>18666</v>
      </c>
      <c r="K1778" s="24" t="s">
        <v>31</v>
      </c>
      <c r="L1778" s="107">
        <v>4</v>
      </c>
      <c r="M1778" s="58">
        <f t="shared" si="73"/>
        <v>520</v>
      </c>
      <c r="N1778" s="23"/>
      <c r="O1778" s="24" t="s">
        <v>32</v>
      </c>
    </row>
    <row r="1779" s="1" customFormat="1" customHeight="1" spans="1:15">
      <c r="A1779" s="58">
        <v>1774</v>
      </c>
      <c r="B1779" s="24" t="s">
        <v>23</v>
      </c>
      <c r="C1779" s="24" t="s">
        <v>24</v>
      </c>
      <c r="D1779" s="24" t="s">
        <v>25</v>
      </c>
      <c r="E1779" s="24" t="s">
        <v>18594</v>
      </c>
      <c r="F1779" s="58" t="s">
        <v>18912</v>
      </c>
      <c r="G1779" s="24" t="s">
        <v>20311</v>
      </c>
      <c r="H1779" s="24" t="s">
        <v>194</v>
      </c>
      <c r="I1779" s="85" t="s">
        <v>3164</v>
      </c>
      <c r="J1779" s="24" t="s">
        <v>18914</v>
      </c>
      <c r="K1779" s="24" t="s">
        <v>31</v>
      </c>
      <c r="L1779" s="107">
        <v>6</v>
      </c>
      <c r="M1779" s="58">
        <f t="shared" si="73"/>
        <v>780</v>
      </c>
      <c r="N1779" s="23"/>
      <c r="O1779" s="24" t="s">
        <v>32</v>
      </c>
    </row>
    <row r="1780" s="1" customFormat="1" customHeight="1" spans="1:15">
      <c r="A1780" s="58">
        <v>1775</v>
      </c>
      <c r="B1780" s="24" t="s">
        <v>23</v>
      </c>
      <c r="C1780" s="24" t="s">
        <v>24</v>
      </c>
      <c r="D1780" s="24" t="s">
        <v>25</v>
      </c>
      <c r="E1780" s="24" t="s">
        <v>18594</v>
      </c>
      <c r="F1780" s="58" t="s">
        <v>18723</v>
      </c>
      <c r="G1780" s="24" t="s">
        <v>20312</v>
      </c>
      <c r="H1780" s="24" t="s">
        <v>194</v>
      </c>
      <c r="I1780" s="85" t="s">
        <v>2605</v>
      </c>
      <c r="J1780" s="24" t="s">
        <v>18725</v>
      </c>
      <c r="K1780" s="24" t="s">
        <v>31</v>
      </c>
      <c r="L1780" s="107">
        <v>2</v>
      </c>
      <c r="M1780" s="58">
        <f t="shared" si="73"/>
        <v>260</v>
      </c>
      <c r="N1780" s="23"/>
      <c r="O1780" s="24" t="s">
        <v>32</v>
      </c>
    </row>
    <row r="1781" s="1" customFormat="1" customHeight="1" spans="1:15">
      <c r="A1781" s="58">
        <v>1776</v>
      </c>
      <c r="B1781" s="24" t="s">
        <v>23</v>
      </c>
      <c r="C1781" s="24" t="s">
        <v>24</v>
      </c>
      <c r="D1781" s="24" t="s">
        <v>25</v>
      </c>
      <c r="E1781" s="24" t="s">
        <v>18594</v>
      </c>
      <c r="F1781" s="58" t="s">
        <v>18723</v>
      </c>
      <c r="G1781" s="24" t="s">
        <v>20313</v>
      </c>
      <c r="H1781" s="24" t="s">
        <v>194</v>
      </c>
      <c r="I1781" s="85" t="s">
        <v>1683</v>
      </c>
      <c r="J1781" s="24" t="s">
        <v>18725</v>
      </c>
      <c r="K1781" s="24" t="s">
        <v>31</v>
      </c>
      <c r="L1781" s="107">
        <v>3</v>
      </c>
      <c r="M1781" s="58">
        <f t="shared" si="73"/>
        <v>390</v>
      </c>
      <c r="N1781" s="104"/>
      <c r="O1781" s="24" t="s">
        <v>32</v>
      </c>
    </row>
    <row r="1782" s="1" customFormat="1" customHeight="1" spans="1:15">
      <c r="A1782" s="58">
        <v>1777</v>
      </c>
      <c r="B1782" s="24" t="s">
        <v>23</v>
      </c>
      <c r="C1782" s="24" t="s">
        <v>24</v>
      </c>
      <c r="D1782" s="24" t="s">
        <v>25</v>
      </c>
      <c r="E1782" s="24" t="s">
        <v>18594</v>
      </c>
      <c r="F1782" s="58" t="s">
        <v>18723</v>
      </c>
      <c r="G1782" s="24" t="s">
        <v>20314</v>
      </c>
      <c r="H1782" s="24" t="s">
        <v>194</v>
      </c>
      <c r="I1782" s="85" t="s">
        <v>2557</v>
      </c>
      <c r="J1782" s="24" t="s">
        <v>18725</v>
      </c>
      <c r="K1782" s="24" t="s">
        <v>31</v>
      </c>
      <c r="L1782" s="107">
        <v>1</v>
      </c>
      <c r="M1782" s="58">
        <f t="shared" si="73"/>
        <v>130</v>
      </c>
      <c r="N1782" s="23"/>
      <c r="O1782" s="24" t="s">
        <v>32</v>
      </c>
    </row>
    <row r="1783" s="1" customFormat="1" customHeight="1" spans="1:15">
      <c r="A1783" s="58">
        <v>1778</v>
      </c>
      <c r="B1783" s="24" t="s">
        <v>23</v>
      </c>
      <c r="C1783" s="24" t="s">
        <v>24</v>
      </c>
      <c r="D1783" s="24" t="s">
        <v>25</v>
      </c>
      <c r="E1783" s="24" t="s">
        <v>18594</v>
      </c>
      <c r="F1783" s="58" t="s">
        <v>18723</v>
      </c>
      <c r="G1783" s="126" t="s">
        <v>20315</v>
      </c>
      <c r="H1783" s="24" t="s">
        <v>194</v>
      </c>
      <c r="I1783" s="85" t="s">
        <v>2605</v>
      </c>
      <c r="J1783" s="126" t="s">
        <v>18725</v>
      </c>
      <c r="K1783" s="24" t="s">
        <v>31</v>
      </c>
      <c r="L1783" s="107">
        <v>2</v>
      </c>
      <c r="M1783" s="58">
        <f t="shared" si="73"/>
        <v>260</v>
      </c>
      <c r="N1783" s="104" t="s">
        <v>9991</v>
      </c>
      <c r="O1783" s="24" t="s">
        <v>32</v>
      </c>
    </row>
    <row r="1784" s="1" customFormat="1" customHeight="1" spans="1:15">
      <c r="A1784" s="58">
        <v>1779</v>
      </c>
      <c r="B1784" s="24" t="s">
        <v>23</v>
      </c>
      <c r="C1784" s="24" t="s">
        <v>24</v>
      </c>
      <c r="D1784" s="24" t="s">
        <v>25</v>
      </c>
      <c r="E1784" s="24" t="s">
        <v>18594</v>
      </c>
      <c r="F1784" s="58" t="s">
        <v>18723</v>
      </c>
      <c r="G1784" s="126" t="s">
        <v>20316</v>
      </c>
      <c r="H1784" s="24" t="s">
        <v>51</v>
      </c>
      <c r="I1784" s="85" t="s">
        <v>2605</v>
      </c>
      <c r="J1784" s="126" t="s">
        <v>18725</v>
      </c>
      <c r="K1784" s="24" t="s">
        <v>31</v>
      </c>
      <c r="L1784" s="107">
        <v>2</v>
      </c>
      <c r="M1784" s="58">
        <f>L1784*312</f>
        <v>624</v>
      </c>
      <c r="N1784" s="23"/>
      <c r="O1784" s="24" t="s">
        <v>32</v>
      </c>
    </row>
    <row r="1785" s="1" customFormat="1" customHeight="1" spans="1:15">
      <c r="A1785" s="58">
        <v>1780</v>
      </c>
      <c r="B1785" s="24" t="s">
        <v>23</v>
      </c>
      <c r="C1785" s="24" t="s">
        <v>24</v>
      </c>
      <c r="D1785" s="24" t="s">
        <v>25</v>
      </c>
      <c r="E1785" s="24" t="s">
        <v>18594</v>
      </c>
      <c r="F1785" s="58" t="s">
        <v>18643</v>
      </c>
      <c r="G1785" s="126" t="s">
        <v>20317</v>
      </c>
      <c r="H1785" s="24" t="s">
        <v>194</v>
      </c>
      <c r="I1785" s="85" t="s">
        <v>3164</v>
      </c>
      <c r="J1785" s="126" t="s">
        <v>18645</v>
      </c>
      <c r="K1785" s="24" t="s">
        <v>31</v>
      </c>
      <c r="L1785" s="107">
        <v>6</v>
      </c>
      <c r="M1785" s="58">
        <f t="shared" ref="M1785:M1816" si="74">L1785*130</f>
        <v>780</v>
      </c>
      <c r="N1785" s="104"/>
      <c r="O1785" s="24" t="s">
        <v>32</v>
      </c>
    </row>
    <row r="1786" s="1" customFormat="1" customHeight="1" spans="1:15">
      <c r="A1786" s="58">
        <v>1781</v>
      </c>
      <c r="B1786" s="24" t="s">
        <v>23</v>
      </c>
      <c r="C1786" s="24" t="s">
        <v>24</v>
      </c>
      <c r="D1786" s="24" t="s">
        <v>25</v>
      </c>
      <c r="E1786" s="24" t="s">
        <v>18594</v>
      </c>
      <c r="F1786" s="58" t="s">
        <v>18643</v>
      </c>
      <c r="G1786" s="126" t="s">
        <v>20318</v>
      </c>
      <c r="H1786" s="24" t="s">
        <v>194</v>
      </c>
      <c r="I1786" s="85" t="s">
        <v>2605</v>
      </c>
      <c r="J1786" s="126" t="s">
        <v>18645</v>
      </c>
      <c r="K1786" s="24" t="s">
        <v>31</v>
      </c>
      <c r="L1786" s="107">
        <v>2</v>
      </c>
      <c r="M1786" s="58">
        <f t="shared" si="74"/>
        <v>260</v>
      </c>
      <c r="N1786" s="23"/>
      <c r="O1786" s="24" t="s">
        <v>32</v>
      </c>
    </row>
    <row r="1787" s="1" customFormat="1" customHeight="1" spans="1:15">
      <c r="A1787" s="58">
        <v>1782</v>
      </c>
      <c r="B1787" s="24" t="s">
        <v>23</v>
      </c>
      <c r="C1787" s="24" t="s">
        <v>24</v>
      </c>
      <c r="D1787" s="24" t="s">
        <v>25</v>
      </c>
      <c r="E1787" s="24" t="s">
        <v>18594</v>
      </c>
      <c r="F1787" s="58" t="s">
        <v>18723</v>
      </c>
      <c r="G1787" s="126" t="s">
        <v>20319</v>
      </c>
      <c r="H1787" s="24" t="s">
        <v>194</v>
      </c>
      <c r="I1787" s="85" t="s">
        <v>2605</v>
      </c>
      <c r="J1787" s="126" t="s">
        <v>18725</v>
      </c>
      <c r="K1787" s="24" t="s">
        <v>31</v>
      </c>
      <c r="L1787" s="107">
        <v>2</v>
      </c>
      <c r="M1787" s="58">
        <f t="shared" si="74"/>
        <v>260</v>
      </c>
      <c r="N1787" s="23"/>
      <c r="O1787" s="24" t="s">
        <v>32</v>
      </c>
    </row>
    <row r="1788" s="1" customFormat="1" customHeight="1" spans="1:15">
      <c r="A1788" s="58">
        <v>1783</v>
      </c>
      <c r="B1788" s="24" t="s">
        <v>23</v>
      </c>
      <c r="C1788" s="24" t="s">
        <v>24</v>
      </c>
      <c r="D1788" s="24" t="s">
        <v>25</v>
      </c>
      <c r="E1788" s="24" t="s">
        <v>18594</v>
      </c>
      <c r="F1788" s="58" t="s">
        <v>18912</v>
      </c>
      <c r="G1788" s="126" t="s">
        <v>20320</v>
      </c>
      <c r="H1788" s="24" t="s">
        <v>194</v>
      </c>
      <c r="I1788" s="85" t="s">
        <v>3164</v>
      </c>
      <c r="J1788" s="126" t="s">
        <v>18914</v>
      </c>
      <c r="K1788" s="24" t="s">
        <v>31</v>
      </c>
      <c r="L1788" s="107">
        <v>6</v>
      </c>
      <c r="M1788" s="58">
        <f t="shared" si="74"/>
        <v>780</v>
      </c>
      <c r="N1788" s="23"/>
      <c r="O1788" s="24" t="s">
        <v>32</v>
      </c>
    </row>
    <row r="1789" s="1" customFormat="1" customHeight="1" spans="1:15">
      <c r="A1789" s="58">
        <v>1784</v>
      </c>
      <c r="B1789" s="24" t="s">
        <v>23</v>
      </c>
      <c r="C1789" s="24" t="s">
        <v>24</v>
      </c>
      <c r="D1789" s="24" t="s">
        <v>25</v>
      </c>
      <c r="E1789" s="24" t="s">
        <v>18594</v>
      </c>
      <c r="F1789" s="58" t="s">
        <v>18912</v>
      </c>
      <c r="G1789" s="126" t="s">
        <v>20321</v>
      </c>
      <c r="H1789" s="24" t="s">
        <v>194</v>
      </c>
      <c r="I1789" s="85" t="s">
        <v>1683</v>
      </c>
      <c r="J1789" s="126" t="s">
        <v>18914</v>
      </c>
      <c r="K1789" s="24" t="s">
        <v>31</v>
      </c>
      <c r="L1789" s="107">
        <v>3</v>
      </c>
      <c r="M1789" s="58">
        <f t="shared" si="74"/>
        <v>390</v>
      </c>
      <c r="N1789" s="23"/>
      <c r="O1789" s="24" t="s">
        <v>32</v>
      </c>
    </row>
    <row r="1790" s="1" customFormat="1" customHeight="1" spans="1:15">
      <c r="A1790" s="58">
        <v>1785</v>
      </c>
      <c r="B1790" s="24" t="s">
        <v>23</v>
      </c>
      <c r="C1790" s="24" t="s">
        <v>24</v>
      </c>
      <c r="D1790" s="24" t="s">
        <v>25</v>
      </c>
      <c r="E1790" s="24" t="s">
        <v>18594</v>
      </c>
      <c r="F1790" s="58" t="s">
        <v>18723</v>
      </c>
      <c r="G1790" s="126" t="s">
        <v>20322</v>
      </c>
      <c r="H1790" s="24" t="s">
        <v>194</v>
      </c>
      <c r="I1790" s="85" t="s">
        <v>2605</v>
      </c>
      <c r="J1790" s="126" t="s">
        <v>18725</v>
      </c>
      <c r="K1790" s="24" t="s">
        <v>31</v>
      </c>
      <c r="L1790" s="107">
        <v>2</v>
      </c>
      <c r="M1790" s="58">
        <f t="shared" si="74"/>
        <v>260</v>
      </c>
      <c r="N1790" s="23"/>
      <c r="O1790" s="24" t="s">
        <v>32</v>
      </c>
    </row>
    <row r="1791" s="1" customFormat="1" customHeight="1" spans="1:15">
      <c r="A1791" s="58">
        <v>1786</v>
      </c>
      <c r="B1791" s="24" t="s">
        <v>23</v>
      </c>
      <c r="C1791" s="24" t="s">
        <v>24</v>
      </c>
      <c r="D1791" s="24" t="s">
        <v>25</v>
      </c>
      <c r="E1791" s="24" t="s">
        <v>18594</v>
      </c>
      <c r="F1791" s="58" t="s">
        <v>18643</v>
      </c>
      <c r="G1791" s="126" t="s">
        <v>16233</v>
      </c>
      <c r="H1791" s="24" t="s">
        <v>194</v>
      </c>
      <c r="I1791" s="85" t="s">
        <v>2203</v>
      </c>
      <c r="J1791" s="126" t="s">
        <v>18645</v>
      </c>
      <c r="K1791" s="24" t="s">
        <v>31</v>
      </c>
      <c r="L1791" s="107">
        <v>4</v>
      </c>
      <c r="M1791" s="58">
        <f t="shared" si="74"/>
        <v>520</v>
      </c>
      <c r="N1791" s="23"/>
      <c r="O1791" s="24" t="s">
        <v>32</v>
      </c>
    </row>
    <row r="1792" s="1" customFormat="1" customHeight="1" spans="1:15">
      <c r="A1792" s="58">
        <v>1787</v>
      </c>
      <c r="B1792" s="24" t="s">
        <v>23</v>
      </c>
      <c r="C1792" s="24" t="s">
        <v>24</v>
      </c>
      <c r="D1792" s="24" t="s">
        <v>25</v>
      </c>
      <c r="E1792" s="24" t="s">
        <v>18594</v>
      </c>
      <c r="F1792" s="58" t="s">
        <v>18643</v>
      </c>
      <c r="G1792" s="126" t="s">
        <v>20323</v>
      </c>
      <c r="H1792" s="24" t="s">
        <v>194</v>
      </c>
      <c r="I1792" s="85" t="s">
        <v>1683</v>
      </c>
      <c r="J1792" s="126" t="s">
        <v>18645</v>
      </c>
      <c r="K1792" s="24" t="s">
        <v>31</v>
      </c>
      <c r="L1792" s="107">
        <v>3</v>
      </c>
      <c r="M1792" s="58">
        <f t="shared" si="74"/>
        <v>390</v>
      </c>
      <c r="N1792" s="23"/>
      <c r="O1792" s="24" t="s">
        <v>32</v>
      </c>
    </row>
    <row r="1793" s="1" customFormat="1" customHeight="1" spans="1:15">
      <c r="A1793" s="58">
        <v>1788</v>
      </c>
      <c r="B1793" s="24" t="s">
        <v>23</v>
      </c>
      <c r="C1793" s="24" t="s">
        <v>24</v>
      </c>
      <c r="D1793" s="24" t="s">
        <v>25</v>
      </c>
      <c r="E1793" s="24" t="s">
        <v>18594</v>
      </c>
      <c r="F1793" s="58" t="s">
        <v>18643</v>
      </c>
      <c r="G1793" s="24" t="s">
        <v>20324</v>
      </c>
      <c r="H1793" s="24" t="s">
        <v>194</v>
      </c>
      <c r="I1793" s="85" t="s">
        <v>3169</v>
      </c>
      <c r="J1793" s="24" t="s">
        <v>18645</v>
      </c>
      <c r="K1793" s="24" t="s">
        <v>31</v>
      </c>
      <c r="L1793" s="107">
        <v>5</v>
      </c>
      <c r="M1793" s="58">
        <f t="shared" si="74"/>
        <v>650</v>
      </c>
      <c r="N1793" s="23"/>
      <c r="O1793" s="24" t="s">
        <v>32</v>
      </c>
    </row>
    <row r="1794" s="1" customFormat="1" customHeight="1" spans="1:15">
      <c r="A1794" s="58">
        <v>1789</v>
      </c>
      <c r="B1794" s="24" t="s">
        <v>23</v>
      </c>
      <c r="C1794" s="24" t="s">
        <v>24</v>
      </c>
      <c r="D1794" s="24" t="s">
        <v>25</v>
      </c>
      <c r="E1794" s="24" t="s">
        <v>18594</v>
      </c>
      <c r="F1794" s="58" t="s">
        <v>18723</v>
      </c>
      <c r="G1794" s="24" t="s">
        <v>20325</v>
      </c>
      <c r="H1794" s="24" t="s">
        <v>194</v>
      </c>
      <c r="I1794" s="85" t="s">
        <v>2605</v>
      </c>
      <c r="J1794" s="24" t="s">
        <v>18725</v>
      </c>
      <c r="K1794" s="24" t="s">
        <v>31</v>
      </c>
      <c r="L1794" s="107">
        <v>2</v>
      </c>
      <c r="M1794" s="58">
        <f t="shared" si="74"/>
        <v>260</v>
      </c>
      <c r="N1794" s="23"/>
      <c r="O1794" s="24" t="s">
        <v>32</v>
      </c>
    </row>
    <row r="1795" s="1" customFormat="1" customHeight="1" spans="1:15">
      <c r="A1795" s="58">
        <v>1790</v>
      </c>
      <c r="B1795" s="24" t="s">
        <v>23</v>
      </c>
      <c r="C1795" s="24" t="s">
        <v>24</v>
      </c>
      <c r="D1795" s="24" t="s">
        <v>25</v>
      </c>
      <c r="E1795" s="24" t="s">
        <v>18594</v>
      </c>
      <c r="F1795" s="58" t="s">
        <v>18643</v>
      </c>
      <c r="G1795" s="24" t="s">
        <v>19754</v>
      </c>
      <c r="H1795" s="24" t="s">
        <v>194</v>
      </c>
      <c r="I1795" s="85" t="s">
        <v>1683</v>
      </c>
      <c r="J1795" s="24" t="s">
        <v>18645</v>
      </c>
      <c r="K1795" s="24" t="s">
        <v>31</v>
      </c>
      <c r="L1795" s="107">
        <v>3</v>
      </c>
      <c r="M1795" s="58">
        <f t="shared" si="74"/>
        <v>390</v>
      </c>
      <c r="N1795" s="23"/>
      <c r="O1795" s="24" t="s">
        <v>32</v>
      </c>
    </row>
    <row r="1796" s="1" customFormat="1" customHeight="1" spans="1:15">
      <c r="A1796" s="58">
        <v>1791</v>
      </c>
      <c r="B1796" s="24" t="s">
        <v>23</v>
      </c>
      <c r="C1796" s="24" t="s">
        <v>24</v>
      </c>
      <c r="D1796" s="24" t="s">
        <v>25</v>
      </c>
      <c r="E1796" s="24" t="s">
        <v>18594</v>
      </c>
      <c r="F1796" s="58" t="s">
        <v>18723</v>
      </c>
      <c r="G1796" s="24" t="s">
        <v>20326</v>
      </c>
      <c r="H1796" s="24" t="s">
        <v>194</v>
      </c>
      <c r="I1796" s="85" t="s">
        <v>2605</v>
      </c>
      <c r="J1796" s="24" t="s">
        <v>18725</v>
      </c>
      <c r="K1796" s="24" t="s">
        <v>31</v>
      </c>
      <c r="L1796" s="107">
        <v>2</v>
      </c>
      <c r="M1796" s="58">
        <f t="shared" si="74"/>
        <v>260</v>
      </c>
      <c r="N1796" s="23"/>
      <c r="O1796" s="24" t="s">
        <v>32</v>
      </c>
    </row>
    <row r="1797" s="1" customFormat="1" customHeight="1" spans="1:15">
      <c r="A1797" s="58">
        <v>1792</v>
      </c>
      <c r="B1797" s="24" t="s">
        <v>23</v>
      </c>
      <c r="C1797" s="24" t="s">
        <v>24</v>
      </c>
      <c r="D1797" s="24" t="s">
        <v>25</v>
      </c>
      <c r="E1797" s="24" t="s">
        <v>18594</v>
      </c>
      <c r="F1797" s="58" t="s">
        <v>18723</v>
      </c>
      <c r="G1797" s="24" t="s">
        <v>20327</v>
      </c>
      <c r="H1797" s="24" t="s">
        <v>194</v>
      </c>
      <c r="I1797" s="85" t="s">
        <v>1683</v>
      </c>
      <c r="J1797" s="24" t="s">
        <v>18725</v>
      </c>
      <c r="K1797" s="24" t="s">
        <v>31</v>
      </c>
      <c r="L1797" s="107">
        <v>3</v>
      </c>
      <c r="M1797" s="58">
        <f t="shared" si="74"/>
        <v>390</v>
      </c>
      <c r="N1797" s="23"/>
      <c r="O1797" s="24" t="s">
        <v>32</v>
      </c>
    </row>
    <row r="1798" s="1" customFormat="1" customHeight="1" spans="1:15">
      <c r="A1798" s="58">
        <v>1793</v>
      </c>
      <c r="B1798" s="24" t="s">
        <v>23</v>
      </c>
      <c r="C1798" s="24" t="s">
        <v>24</v>
      </c>
      <c r="D1798" s="24" t="s">
        <v>25</v>
      </c>
      <c r="E1798" s="24" t="s">
        <v>18594</v>
      </c>
      <c r="F1798" s="58" t="s">
        <v>18912</v>
      </c>
      <c r="G1798" s="24" t="s">
        <v>20328</v>
      </c>
      <c r="H1798" s="24" t="s">
        <v>194</v>
      </c>
      <c r="I1798" s="85" t="s">
        <v>2203</v>
      </c>
      <c r="J1798" s="24" t="s">
        <v>18914</v>
      </c>
      <c r="K1798" s="24" t="s">
        <v>31</v>
      </c>
      <c r="L1798" s="107">
        <v>4</v>
      </c>
      <c r="M1798" s="58">
        <f t="shared" si="74"/>
        <v>520</v>
      </c>
      <c r="N1798" s="23"/>
      <c r="O1798" s="24" t="s">
        <v>32</v>
      </c>
    </row>
    <row r="1799" s="1" customFormat="1" customHeight="1" spans="1:15">
      <c r="A1799" s="58">
        <v>1794</v>
      </c>
      <c r="B1799" s="24" t="s">
        <v>23</v>
      </c>
      <c r="C1799" s="24" t="s">
        <v>24</v>
      </c>
      <c r="D1799" s="24" t="s">
        <v>25</v>
      </c>
      <c r="E1799" s="24" t="s">
        <v>18594</v>
      </c>
      <c r="F1799" s="58" t="s">
        <v>18723</v>
      </c>
      <c r="G1799" s="24" t="s">
        <v>20329</v>
      </c>
      <c r="H1799" s="24" t="s">
        <v>194</v>
      </c>
      <c r="I1799" s="85" t="s">
        <v>2605</v>
      </c>
      <c r="J1799" s="24" t="s">
        <v>18725</v>
      </c>
      <c r="K1799" s="24" t="s">
        <v>31</v>
      </c>
      <c r="L1799" s="107">
        <v>2</v>
      </c>
      <c r="M1799" s="58">
        <f t="shared" si="74"/>
        <v>260</v>
      </c>
      <c r="N1799" s="23"/>
      <c r="O1799" s="24" t="s">
        <v>32</v>
      </c>
    </row>
    <row r="1800" s="1" customFormat="1" customHeight="1" spans="1:15">
      <c r="A1800" s="58">
        <v>1795</v>
      </c>
      <c r="B1800" s="24" t="s">
        <v>23</v>
      </c>
      <c r="C1800" s="24" t="s">
        <v>24</v>
      </c>
      <c r="D1800" s="24" t="s">
        <v>25</v>
      </c>
      <c r="E1800" s="24" t="s">
        <v>18594</v>
      </c>
      <c r="F1800" s="58" t="s">
        <v>18643</v>
      </c>
      <c r="G1800" s="24" t="s">
        <v>20330</v>
      </c>
      <c r="H1800" s="24" t="s">
        <v>194</v>
      </c>
      <c r="I1800" s="85" t="s">
        <v>20331</v>
      </c>
      <c r="J1800" s="24" t="s">
        <v>18645</v>
      </c>
      <c r="K1800" s="24" t="s">
        <v>31</v>
      </c>
      <c r="L1800" s="107">
        <v>4</v>
      </c>
      <c r="M1800" s="58">
        <f t="shared" si="74"/>
        <v>520</v>
      </c>
      <c r="N1800" s="23"/>
      <c r="O1800" s="24" t="s">
        <v>32</v>
      </c>
    </row>
    <row r="1801" s="1" customFormat="1" customHeight="1" spans="1:15">
      <c r="A1801" s="58">
        <v>1796</v>
      </c>
      <c r="B1801" s="24" t="s">
        <v>23</v>
      </c>
      <c r="C1801" s="24" t="s">
        <v>24</v>
      </c>
      <c r="D1801" s="24" t="s">
        <v>25</v>
      </c>
      <c r="E1801" s="24" t="s">
        <v>18594</v>
      </c>
      <c r="F1801" s="58" t="s">
        <v>18643</v>
      </c>
      <c r="G1801" s="24" t="s">
        <v>20332</v>
      </c>
      <c r="H1801" s="24" t="s">
        <v>194</v>
      </c>
      <c r="I1801" s="85" t="s">
        <v>2605</v>
      </c>
      <c r="J1801" s="24" t="s">
        <v>18645</v>
      </c>
      <c r="K1801" s="24" t="s">
        <v>31</v>
      </c>
      <c r="L1801" s="107">
        <v>2</v>
      </c>
      <c r="M1801" s="58">
        <f t="shared" si="74"/>
        <v>260</v>
      </c>
      <c r="N1801" s="23"/>
      <c r="O1801" s="24" t="s">
        <v>32</v>
      </c>
    </row>
    <row r="1802" s="1" customFormat="1" customHeight="1" spans="1:15">
      <c r="A1802" s="58">
        <v>1797</v>
      </c>
      <c r="B1802" s="24" t="s">
        <v>23</v>
      </c>
      <c r="C1802" s="24" t="s">
        <v>24</v>
      </c>
      <c r="D1802" s="24" t="s">
        <v>25</v>
      </c>
      <c r="E1802" s="24" t="s">
        <v>18594</v>
      </c>
      <c r="F1802" s="58" t="s">
        <v>18643</v>
      </c>
      <c r="G1802" s="24" t="s">
        <v>3864</v>
      </c>
      <c r="H1802" s="24" t="s">
        <v>194</v>
      </c>
      <c r="I1802" s="85" t="s">
        <v>2203</v>
      </c>
      <c r="J1802" s="24" t="s">
        <v>18645</v>
      </c>
      <c r="K1802" s="24" t="s">
        <v>31</v>
      </c>
      <c r="L1802" s="107">
        <v>4</v>
      </c>
      <c r="M1802" s="58">
        <f t="shared" si="74"/>
        <v>520</v>
      </c>
      <c r="N1802" s="23"/>
      <c r="O1802" s="24" t="s">
        <v>32</v>
      </c>
    </row>
    <row r="1803" s="1" customFormat="1" customHeight="1" spans="1:15">
      <c r="A1803" s="58">
        <v>1798</v>
      </c>
      <c r="B1803" s="24" t="s">
        <v>23</v>
      </c>
      <c r="C1803" s="24" t="s">
        <v>24</v>
      </c>
      <c r="D1803" s="24" t="s">
        <v>25</v>
      </c>
      <c r="E1803" s="24" t="s">
        <v>18594</v>
      </c>
      <c r="F1803" s="58" t="s">
        <v>18643</v>
      </c>
      <c r="G1803" s="24" t="s">
        <v>20333</v>
      </c>
      <c r="H1803" s="24" t="s">
        <v>194</v>
      </c>
      <c r="I1803" s="85" t="s">
        <v>3169</v>
      </c>
      <c r="J1803" s="24" t="s">
        <v>18645</v>
      </c>
      <c r="K1803" s="24" t="s">
        <v>31</v>
      </c>
      <c r="L1803" s="107">
        <v>5</v>
      </c>
      <c r="M1803" s="58">
        <f t="shared" si="74"/>
        <v>650</v>
      </c>
      <c r="N1803" s="23"/>
      <c r="O1803" s="24" t="s">
        <v>32</v>
      </c>
    </row>
    <row r="1804" s="1" customFormat="1" customHeight="1" spans="1:15">
      <c r="A1804" s="58">
        <v>1799</v>
      </c>
      <c r="B1804" s="24" t="s">
        <v>23</v>
      </c>
      <c r="C1804" s="24" t="s">
        <v>24</v>
      </c>
      <c r="D1804" s="24" t="s">
        <v>25</v>
      </c>
      <c r="E1804" s="24" t="s">
        <v>18594</v>
      </c>
      <c r="F1804" s="58" t="s">
        <v>18643</v>
      </c>
      <c r="G1804" s="24" t="s">
        <v>20334</v>
      </c>
      <c r="H1804" s="24" t="s">
        <v>194</v>
      </c>
      <c r="I1804" s="85" t="s">
        <v>2203</v>
      </c>
      <c r="J1804" s="24" t="s">
        <v>18645</v>
      </c>
      <c r="K1804" s="24" t="s">
        <v>31</v>
      </c>
      <c r="L1804" s="107">
        <v>4</v>
      </c>
      <c r="M1804" s="58">
        <f t="shared" si="74"/>
        <v>520</v>
      </c>
      <c r="N1804" s="23"/>
      <c r="O1804" s="24" t="s">
        <v>32</v>
      </c>
    </row>
    <row r="1805" s="1" customFormat="1" customHeight="1" spans="1:15">
      <c r="A1805" s="58">
        <v>1800</v>
      </c>
      <c r="B1805" s="24" t="s">
        <v>23</v>
      </c>
      <c r="C1805" s="24" t="s">
        <v>24</v>
      </c>
      <c r="D1805" s="24" t="s">
        <v>25</v>
      </c>
      <c r="E1805" s="24" t="s">
        <v>18594</v>
      </c>
      <c r="F1805" s="58" t="s">
        <v>18643</v>
      </c>
      <c r="G1805" s="24" t="s">
        <v>20335</v>
      </c>
      <c r="H1805" s="24" t="s">
        <v>194</v>
      </c>
      <c r="I1805" s="85" t="s">
        <v>2203</v>
      </c>
      <c r="J1805" s="24" t="s">
        <v>18645</v>
      </c>
      <c r="K1805" s="24" t="s">
        <v>31</v>
      </c>
      <c r="L1805" s="107">
        <v>4</v>
      </c>
      <c r="M1805" s="58">
        <f t="shared" si="74"/>
        <v>520</v>
      </c>
      <c r="N1805" s="23"/>
      <c r="O1805" s="24" t="s">
        <v>32</v>
      </c>
    </row>
    <row r="1806" s="1" customFormat="1" customHeight="1" spans="1:15">
      <c r="A1806" s="58">
        <v>1801</v>
      </c>
      <c r="B1806" s="24" t="s">
        <v>23</v>
      </c>
      <c r="C1806" s="24" t="s">
        <v>24</v>
      </c>
      <c r="D1806" s="24" t="s">
        <v>25</v>
      </c>
      <c r="E1806" s="24" t="s">
        <v>18594</v>
      </c>
      <c r="F1806" s="58" t="s">
        <v>18643</v>
      </c>
      <c r="G1806" s="24" t="s">
        <v>20336</v>
      </c>
      <c r="H1806" s="24" t="s">
        <v>194</v>
      </c>
      <c r="I1806" s="85" t="s">
        <v>3164</v>
      </c>
      <c r="J1806" s="24" t="s">
        <v>18645</v>
      </c>
      <c r="K1806" s="24" t="s">
        <v>31</v>
      </c>
      <c r="L1806" s="107">
        <v>6</v>
      </c>
      <c r="M1806" s="58">
        <f t="shared" si="74"/>
        <v>780</v>
      </c>
      <c r="N1806" s="23"/>
      <c r="O1806" s="24" t="s">
        <v>32</v>
      </c>
    </row>
    <row r="1807" s="1" customFormat="1" customHeight="1" spans="1:15">
      <c r="A1807" s="58">
        <v>1802</v>
      </c>
      <c r="B1807" s="24" t="s">
        <v>23</v>
      </c>
      <c r="C1807" s="24" t="s">
        <v>24</v>
      </c>
      <c r="D1807" s="24" t="s">
        <v>25</v>
      </c>
      <c r="E1807" s="24" t="s">
        <v>18594</v>
      </c>
      <c r="F1807" s="58" t="s">
        <v>18643</v>
      </c>
      <c r="G1807" s="24" t="s">
        <v>20337</v>
      </c>
      <c r="H1807" s="24" t="s">
        <v>194</v>
      </c>
      <c r="I1807" s="85" t="s">
        <v>2605</v>
      </c>
      <c r="J1807" s="24" t="s">
        <v>18645</v>
      </c>
      <c r="K1807" s="24" t="s">
        <v>31</v>
      </c>
      <c r="L1807" s="107">
        <v>2</v>
      </c>
      <c r="M1807" s="58">
        <f t="shared" si="74"/>
        <v>260</v>
      </c>
      <c r="N1807" s="23"/>
      <c r="O1807" s="24" t="s">
        <v>32</v>
      </c>
    </row>
    <row r="1808" s="1" customFormat="1" customHeight="1" spans="1:15">
      <c r="A1808" s="58">
        <v>1803</v>
      </c>
      <c r="B1808" s="24" t="s">
        <v>23</v>
      </c>
      <c r="C1808" s="24" t="s">
        <v>24</v>
      </c>
      <c r="D1808" s="24" t="s">
        <v>25</v>
      </c>
      <c r="E1808" s="24" t="s">
        <v>18594</v>
      </c>
      <c r="F1808" s="58" t="s">
        <v>18643</v>
      </c>
      <c r="G1808" s="24" t="s">
        <v>20338</v>
      </c>
      <c r="H1808" s="24" t="s">
        <v>194</v>
      </c>
      <c r="I1808" s="85" t="s">
        <v>1683</v>
      </c>
      <c r="J1808" s="24" t="s">
        <v>18645</v>
      </c>
      <c r="K1808" s="24" t="s">
        <v>31</v>
      </c>
      <c r="L1808" s="107">
        <v>3</v>
      </c>
      <c r="M1808" s="58">
        <f t="shared" si="74"/>
        <v>390</v>
      </c>
      <c r="N1808" s="23"/>
      <c r="O1808" s="24" t="s">
        <v>32</v>
      </c>
    </row>
    <row r="1809" s="1" customFormat="1" customHeight="1" spans="1:15">
      <c r="A1809" s="58">
        <v>1804</v>
      </c>
      <c r="B1809" s="24" t="s">
        <v>23</v>
      </c>
      <c r="C1809" s="24" t="s">
        <v>24</v>
      </c>
      <c r="D1809" s="24" t="s">
        <v>25</v>
      </c>
      <c r="E1809" s="24" t="s">
        <v>18594</v>
      </c>
      <c r="F1809" s="58" t="s">
        <v>18643</v>
      </c>
      <c r="G1809" s="24" t="s">
        <v>20339</v>
      </c>
      <c r="H1809" s="24" t="s">
        <v>194</v>
      </c>
      <c r="I1809" s="85" t="s">
        <v>1683</v>
      </c>
      <c r="J1809" s="24" t="s">
        <v>18645</v>
      </c>
      <c r="K1809" s="24" t="s">
        <v>31</v>
      </c>
      <c r="L1809" s="107">
        <v>3</v>
      </c>
      <c r="M1809" s="58">
        <f t="shared" si="74"/>
        <v>390</v>
      </c>
      <c r="N1809" s="23"/>
      <c r="O1809" s="24" t="s">
        <v>32</v>
      </c>
    </row>
    <row r="1810" s="1" customFormat="1" customHeight="1" spans="1:15">
      <c r="A1810" s="58">
        <v>1805</v>
      </c>
      <c r="B1810" s="24" t="s">
        <v>23</v>
      </c>
      <c r="C1810" s="24" t="s">
        <v>24</v>
      </c>
      <c r="D1810" s="24" t="s">
        <v>25</v>
      </c>
      <c r="E1810" s="24" t="s">
        <v>18594</v>
      </c>
      <c r="F1810" s="58" t="s">
        <v>18643</v>
      </c>
      <c r="G1810" s="24" t="s">
        <v>20340</v>
      </c>
      <c r="H1810" s="24" t="s">
        <v>194</v>
      </c>
      <c r="I1810" s="85" t="s">
        <v>1683</v>
      </c>
      <c r="J1810" s="24" t="s">
        <v>18645</v>
      </c>
      <c r="K1810" s="24" t="s">
        <v>31</v>
      </c>
      <c r="L1810" s="107">
        <v>3</v>
      </c>
      <c r="M1810" s="58">
        <f t="shared" si="74"/>
        <v>390</v>
      </c>
      <c r="N1810" s="23"/>
      <c r="O1810" s="24" t="s">
        <v>32</v>
      </c>
    </row>
    <row r="1811" s="1" customFormat="1" customHeight="1" spans="1:15">
      <c r="A1811" s="58">
        <v>1806</v>
      </c>
      <c r="B1811" s="24" t="s">
        <v>23</v>
      </c>
      <c r="C1811" s="24" t="s">
        <v>24</v>
      </c>
      <c r="D1811" s="24" t="s">
        <v>25</v>
      </c>
      <c r="E1811" s="24" t="s">
        <v>18594</v>
      </c>
      <c r="F1811" s="58" t="s">
        <v>18643</v>
      </c>
      <c r="G1811" s="24" t="s">
        <v>20341</v>
      </c>
      <c r="H1811" s="24" t="s">
        <v>194</v>
      </c>
      <c r="I1811" s="85" t="s">
        <v>1683</v>
      </c>
      <c r="J1811" s="24" t="s">
        <v>18645</v>
      </c>
      <c r="K1811" s="24" t="s">
        <v>31</v>
      </c>
      <c r="L1811" s="107">
        <v>3</v>
      </c>
      <c r="M1811" s="58">
        <f t="shared" si="74"/>
        <v>390</v>
      </c>
      <c r="N1811" s="23"/>
      <c r="O1811" s="24" t="s">
        <v>32</v>
      </c>
    </row>
    <row r="1812" s="1" customFormat="1" customHeight="1" spans="1:15">
      <c r="A1812" s="58">
        <v>1807</v>
      </c>
      <c r="B1812" s="24" t="s">
        <v>23</v>
      </c>
      <c r="C1812" s="24" t="s">
        <v>24</v>
      </c>
      <c r="D1812" s="24" t="s">
        <v>25</v>
      </c>
      <c r="E1812" s="24" t="s">
        <v>18594</v>
      </c>
      <c r="F1812" s="58" t="s">
        <v>18643</v>
      </c>
      <c r="G1812" s="24" t="s">
        <v>20342</v>
      </c>
      <c r="H1812" s="24" t="s">
        <v>194</v>
      </c>
      <c r="I1812" s="85" t="s">
        <v>2605</v>
      </c>
      <c r="J1812" s="24" t="s">
        <v>18645</v>
      </c>
      <c r="K1812" s="24" t="s">
        <v>31</v>
      </c>
      <c r="L1812" s="107">
        <v>2</v>
      </c>
      <c r="M1812" s="58">
        <f t="shared" si="74"/>
        <v>260</v>
      </c>
      <c r="N1812" s="23"/>
      <c r="O1812" s="24" t="s">
        <v>32</v>
      </c>
    </row>
    <row r="1813" s="1" customFormat="1" customHeight="1" spans="1:15">
      <c r="A1813" s="58">
        <v>1808</v>
      </c>
      <c r="B1813" s="24" t="s">
        <v>23</v>
      </c>
      <c r="C1813" s="24" t="s">
        <v>24</v>
      </c>
      <c r="D1813" s="24" t="s">
        <v>25</v>
      </c>
      <c r="E1813" s="24" t="s">
        <v>18594</v>
      </c>
      <c r="F1813" s="58" t="s">
        <v>18643</v>
      </c>
      <c r="G1813" s="24" t="s">
        <v>20343</v>
      </c>
      <c r="H1813" s="24" t="s">
        <v>194</v>
      </c>
      <c r="I1813" s="85" t="s">
        <v>2203</v>
      </c>
      <c r="J1813" s="24" t="s">
        <v>18645</v>
      </c>
      <c r="K1813" s="24" t="s">
        <v>31</v>
      </c>
      <c r="L1813" s="107">
        <v>4</v>
      </c>
      <c r="M1813" s="58">
        <f t="shared" si="74"/>
        <v>520</v>
      </c>
      <c r="N1813" s="23"/>
      <c r="O1813" s="24" t="s">
        <v>32</v>
      </c>
    </row>
    <row r="1814" s="1" customFormat="1" customHeight="1" spans="1:15">
      <c r="A1814" s="58">
        <v>1809</v>
      </c>
      <c r="B1814" s="24" t="s">
        <v>23</v>
      </c>
      <c r="C1814" s="24" t="s">
        <v>24</v>
      </c>
      <c r="D1814" s="24" t="s">
        <v>25</v>
      </c>
      <c r="E1814" s="24" t="s">
        <v>18594</v>
      </c>
      <c r="F1814" s="58" t="s">
        <v>18643</v>
      </c>
      <c r="G1814" s="24" t="s">
        <v>20344</v>
      </c>
      <c r="H1814" s="24" t="s">
        <v>194</v>
      </c>
      <c r="I1814" s="85" t="s">
        <v>2203</v>
      </c>
      <c r="J1814" s="24" t="s">
        <v>18645</v>
      </c>
      <c r="K1814" s="24" t="s">
        <v>31</v>
      </c>
      <c r="L1814" s="107">
        <v>4</v>
      </c>
      <c r="M1814" s="58">
        <f t="shared" si="74"/>
        <v>520</v>
      </c>
      <c r="N1814" s="23"/>
      <c r="O1814" s="24" t="s">
        <v>32</v>
      </c>
    </row>
    <row r="1815" s="1" customFormat="1" customHeight="1" spans="1:15">
      <c r="A1815" s="58">
        <v>1810</v>
      </c>
      <c r="B1815" s="24" t="s">
        <v>23</v>
      </c>
      <c r="C1815" s="24" t="s">
        <v>24</v>
      </c>
      <c r="D1815" s="24" t="s">
        <v>25</v>
      </c>
      <c r="E1815" s="24" t="s">
        <v>18594</v>
      </c>
      <c r="F1815" s="58" t="s">
        <v>18643</v>
      </c>
      <c r="G1815" s="24" t="s">
        <v>20345</v>
      </c>
      <c r="H1815" s="24" t="s">
        <v>194</v>
      </c>
      <c r="I1815" s="85" t="s">
        <v>1683</v>
      </c>
      <c r="J1815" s="24" t="s">
        <v>18645</v>
      </c>
      <c r="K1815" s="24" t="s">
        <v>31</v>
      </c>
      <c r="L1815" s="107">
        <v>3</v>
      </c>
      <c r="M1815" s="58">
        <f t="shared" si="74"/>
        <v>390</v>
      </c>
      <c r="N1815" s="23"/>
      <c r="O1815" s="24" t="s">
        <v>32</v>
      </c>
    </row>
    <row r="1816" s="1" customFormat="1" customHeight="1" spans="1:15">
      <c r="A1816" s="58">
        <v>1811</v>
      </c>
      <c r="B1816" s="24" t="s">
        <v>23</v>
      </c>
      <c r="C1816" s="24" t="s">
        <v>24</v>
      </c>
      <c r="D1816" s="24" t="s">
        <v>25</v>
      </c>
      <c r="E1816" s="24" t="s">
        <v>18594</v>
      </c>
      <c r="F1816" s="58" t="s">
        <v>18643</v>
      </c>
      <c r="G1816" s="24" t="s">
        <v>20346</v>
      </c>
      <c r="H1816" s="24" t="s">
        <v>194</v>
      </c>
      <c r="I1816" s="85" t="s">
        <v>1683</v>
      </c>
      <c r="J1816" s="24" t="s">
        <v>18645</v>
      </c>
      <c r="K1816" s="24" t="s">
        <v>31</v>
      </c>
      <c r="L1816" s="107">
        <v>3</v>
      </c>
      <c r="M1816" s="58">
        <f t="shared" si="74"/>
        <v>390</v>
      </c>
      <c r="N1816" s="23"/>
      <c r="O1816" s="24" t="s">
        <v>32</v>
      </c>
    </row>
    <row r="1817" s="1" customFormat="1" customHeight="1" spans="1:15">
      <c r="A1817" s="58">
        <v>1812</v>
      </c>
      <c r="B1817" s="24" t="s">
        <v>23</v>
      </c>
      <c r="C1817" s="24" t="s">
        <v>24</v>
      </c>
      <c r="D1817" s="24" t="s">
        <v>25</v>
      </c>
      <c r="E1817" s="24" t="s">
        <v>18594</v>
      </c>
      <c r="F1817" s="58" t="s">
        <v>18643</v>
      </c>
      <c r="G1817" s="24" t="s">
        <v>20347</v>
      </c>
      <c r="H1817" s="24" t="s">
        <v>194</v>
      </c>
      <c r="I1817" s="85" t="s">
        <v>1683</v>
      </c>
      <c r="J1817" s="24" t="s">
        <v>18645</v>
      </c>
      <c r="K1817" s="24" t="s">
        <v>31</v>
      </c>
      <c r="L1817" s="107">
        <v>3</v>
      </c>
      <c r="M1817" s="58">
        <f t="shared" ref="M1817:M1848" si="75">L1817*130</f>
        <v>390</v>
      </c>
      <c r="N1817" s="23"/>
      <c r="O1817" s="24" t="s">
        <v>32</v>
      </c>
    </row>
    <row r="1818" s="1" customFormat="1" customHeight="1" spans="1:15">
      <c r="A1818" s="58">
        <v>1813</v>
      </c>
      <c r="B1818" s="24" t="s">
        <v>23</v>
      </c>
      <c r="C1818" s="24" t="s">
        <v>24</v>
      </c>
      <c r="D1818" s="24" t="s">
        <v>25</v>
      </c>
      <c r="E1818" s="24" t="s">
        <v>18594</v>
      </c>
      <c r="F1818" s="58" t="s">
        <v>18643</v>
      </c>
      <c r="G1818" s="60" t="s">
        <v>20348</v>
      </c>
      <c r="H1818" s="24" t="s">
        <v>194</v>
      </c>
      <c r="I1818" s="85" t="s">
        <v>2203</v>
      </c>
      <c r="J1818" s="24" t="s">
        <v>18645</v>
      </c>
      <c r="K1818" s="24" t="s">
        <v>31</v>
      </c>
      <c r="L1818" s="107">
        <v>4</v>
      </c>
      <c r="M1818" s="58">
        <f t="shared" si="75"/>
        <v>520</v>
      </c>
      <c r="N1818" s="104"/>
      <c r="O1818" s="24" t="s">
        <v>32</v>
      </c>
    </row>
    <row r="1819" s="1" customFormat="1" customHeight="1" spans="1:15">
      <c r="A1819" s="58">
        <v>1814</v>
      </c>
      <c r="B1819" s="24" t="s">
        <v>23</v>
      </c>
      <c r="C1819" s="24" t="s">
        <v>24</v>
      </c>
      <c r="D1819" s="24" t="s">
        <v>25</v>
      </c>
      <c r="E1819" s="24" t="s">
        <v>18594</v>
      </c>
      <c r="F1819" s="58" t="s">
        <v>18643</v>
      </c>
      <c r="G1819" s="126" t="s">
        <v>20349</v>
      </c>
      <c r="H1819" s="24" t="s">
        <v>194</v>
      </c>
      <c r="I1819" s="85" t="s">
        <v>2203</v>
      </c>
      <c r="J1819" s="126" t="s">
        <v>18645</v>
      </c>
      <c r="K1819" s="24" t="s">
        <v>31</v>
      </c>
      <c r="L1819" s="107">
        <v>4</v>
      </c>
      <c r="M1819" s="58">
        <f t="shared" si="75"/>
        <v>520</v>
      </c>
      <c r="N1819" s="23"/>
      <c r="O1819" s="24" t="s">
        <v>32</v>
      </c>
    </row>
    <row r="1820" s="1" customFormat="1" customHeight="1" spans="1:15">
      <c r="A1820" s="58">
        <v>1815</v>
      </c>
      <c r="B1820" s="24" t="s">
        <v>23</v>
      </c>
      <c r="C1820" s="24" t="s">
        <v>24</v>
      </c>
      <c r="D1820" s="24" t="s">
        <v>25</v>
      </c>
      <c r="E1820" s="24" t="s">
        <v>18594</v>
      </c>
      <c r="F1820" s="58" t="s">
        <v>18643</v>
      </c>
      <c r="G1820" s="126" t="s">
        <v>20350</v>
      </c>
      <c r="H1820" s="24" t="s">
        <v>194</v>
      </c>
      <c r="I1820" s="85" t="s">
        <v>2203</v>
      </c>
      <c r="J1820" s="126" t="s">
        <v>18645</v>
      </c>
      <c r="K1820" s="24" t="s">
        <v>31</v>
      </c>
      <c r="L1820" s="107">
        <v>4</v>
      </c>
      <c r="M1820" s="58">
        <f t="shared" si="75"/>
        <v>520</v>
      </c>
      <c r="N1820" s="23"/>
      <c r="O1820" s="24" t="s">
        <v>32</v>
      </c>
    </row>
    <row r="1821" s="1" customFormat="1" customHeight="1" spans="1:15">
      <c r="A1821" s="58">
        <v>1816</v>
      </c>
      <c r="B1821" s="24" t="s">
        <v>23</v>
      </c>
      <c r="C1821" s="24" t="s">
        <v>24</v>
      </c>
      <c r="D1821" s="24" t="s">
        <v>25</v>
      </c>
      <c r="E1821" s="24" t="s">
        <v>18594</v>
      </c>
      <c r="F1821" s="58" t="s">
        <v>18643</v>
      </c>
      <c r="G1821" s="126" t="s">
        <v>20351</v>
      </c>
      <c r="H1821" s="24" t="s">
        <v>194</v>
      </c>
      <c r="I1821" s="85" t="s">
        <v>2203</v>
      </c>
      <c r="J1821" s="126" t="s">
        <v>18645</v>
      </c>
      <c r="K1821" s="24" t="s">
        <v>31</v>
      </c>
      <c r="L1821" s="107">
        <v>4</v>
      </c>
      <c r="M1821" s="58">
        <f t="shared" si="75"/>
        <v>520</v>
      </c>
      <c r="N1821" s="23"/>
      <c r="O1821" s="24" t="s">
        <v>32</v>
      </c>
    </row>
    <row r="1822" s="1" customFormat="1" customHeight="1" spans="1:15">
      <c r="A1822" s="58">
        <v>1817</v>
      </c>
      <c r="B1822" s="24" t="s">
        <v>23</v>
      </c>
      <c r="C1822" s="24" t="s">
        <v>24</v>
      </c>
      <c r="D1822" s="24" t="s">
        <v>25</v>
      </c>
      <c r="E1822" s="24" t="s">
        <v>18594</v>
      </c>
      <c r="F1822" s="58" t="s">
        <v>18643</v>
      </c>
      <c r="G1822" s="126" t="s">
        <v>19036</v>
      </c>
      <c r="H1822" s="24" t="s">
        <v>194</v>
      </c>
      <c r="I1822" s="85" t="s">
        <v>1683</v>
      </c>
      <c r="J1822" s="126" t="s">
        <v>18645</v>
      </c>
      <c r="K1822" s="24" t="s">
        <v>31</v>
      </c>
      <c r="L1822" s="107">
        <v>3</v>
      </c>
      <c r="M1822" s="58">
        <f t="shared" si="75"/>
        <v>390</v>
      </c>
      <c r="N1822" s="23"/>
      <c r="O1822" s="24" t="s">
        <v>32</v>
      </c>
    </row>
    <row r="1823" s="1" customFormat="1" customHeight="1" spans="1:15">
      <c r="A1823" s="58">
        <v>1818</v>
      </c>
      <c r="B1823" s="24" t="s">
        <v>23</v>
      </c>
      <c r="C1823" s="24" t="s">
        <v>24</v>
      </c>
      <c r="D1823" s="24" t="s">
        <v>25</v>
      </c>
      <c r="E1823" s="24" t="s">
        <v>18594</v>
      </c>
      <c r="F1823" s="58" t="s">
        <v>18643</v>
      </c>
      <c r="G1823" s="126" t="s">
        <v>20352</v>
      </c>
      <c r="H1823" s="24" t="s">
        <v>194</v>
      </c>
      <c r="I1823" s="85" t="s">
        <v>2203</v>
      </c>
      <c r="J1823" s="126" t="s">
        <v>18645</v>
      </c>
      <c r="K1823" s="24" t="s">
        <v>31</v>
      </c>
      <c r="L1823" s="107">
        <v>4</v>
      </c>
      <c r="M1823" s="58">
        <f t="shared" si="75"/>
        <v>520</v>
      </c>
      <c r="N1823" s="23"/>
      <c r="O1823" s="24" t="s">
        <v>32</v>
      </c>
    </row>
    <row r="1824" s="1" customFormat="1" customHeight="1" spans="1:15">
      <c r="A1824" s="58">
        <v>1819</v>
      </c>
      <c r="B1824" s="24" t="s">
        <v>23</v>
      </c>
      <c r="C1824" s="24" t="s">
        <v>24</v>
      </c>
      <c r="D1824" s="24" t="s">
        <v>25</v>
      </c>
      <c r="E1824" s="24" t="s">
        <v>18594</v>
      </c>
      <c r="F1824" s="58" t="s">
        <v>18643</v>
      </c>
      <c r="G1824" s="126" t="s">
        <v>20353</v>
      </c>
      <c r="H1824" s="24" t="s">
        <v>194</v>
      </c>
      <c r="I1824" s="85" t="s">
        <v>1683</v>
      </c>
      <c r="J1824" s="126" t="s">
        <v>18645</v>
      </c>
      <c r="K1824" s="24" t="s">
        <v>31</v>
      </c>
      <c r="L1824" s="107">
        <v>3</v>
      </c>
      <c r="M1824" s="58">
        <f t="shared" si="75"/>
        <v>390</v>
      </c>
      <c r="N1824" s="23"/>
      <c r="O1824" s="24" t="s">
        <v>32</v>
      </c>
    </row>
    <row r="1825" s="1" customFormat="1" customHeight="1" spans="1:15">
      <c r="A1825" s="58">
        <v>1820</v>
      </c>
      <c r="B1825" s="24" t="s">
        <v>23</v>
      </c>
      <c r="C1825" s="24" t="s">
        <v>24</v>
      </c>
      <c r="D1825" s="24" t="s">
        <v>25</v>
      </c>
      <c r="E1825" s="24" t="s">
        <v>18594</v>
      </c>
      <c r="F1825" s="58" t="s">
        <v>18643</v>
      </c>
      <c r="G1825" s="126" t="s">
        <v>20354</v>
      </c>
      <c r="H1825" s="24" t="s">
        <v>194</v>
      </c>
      <c r="I1825" s="85" t="s">
        <v>2605</v>
      </c>
      <c r="J1825" s="126" t="s">
        <v>18645</v>
      </c>
      <c r="K1825" s="24" t="s">
        <v>31</v>
      </c>
      <c r="L1825" s="107">
        <v>2</v>
      </c>
      <c r="M1825" s="58">
        <f t="shared" si="75"/>
        <v>260</v>
      </c>
      <c r="N1825" s="23"/>
      <c r="O1825" s="24" t="s">
        <v>32</v>
      </c>
    </row>
    <row r="1826" s="1" customFormat="1" customHeight="1" spans="1:15">
      <c r="A1826" s="58">
        <v>1821</v>
      </c>
      <c r="B1826" s="24" t="s">
        <v>23</v>
      </c>
      <c r="C1826" s="24" t="s">
        <v>24</v>
      </c>
      <c r="D1826" s="24" t="s">
        <v>25</v>
      </c>
      <c r="E1826" s="24" t="s">
        <v>18594</v>
      </c>
      <c r="F1826" s="58" t="s">
        <v>18643</v>
      </c>
      <c r="G1826" s="126" t="s">
        <v>20355</v>
      </c>
      <c r="H1826" s="24" t="s">
        <v>194</v>
      </c>
      <c r="I1826" s="85" t="s">
        <v>2203</v>
      </c>
      <c r="J1826" s="126" t="s">
        <v>18645</v>
      </c>
      <c r="K1826" s="24" t="s">
        <v>31</v>
      </c>
      <c r="L1826" s="107">
        <v>4</v>
      </c>
      <c r="M1826" s="58">
        <f t="shared" si="75"/>
        <v>520</v>
      </c>
      <c r="N1826" s="23"/>
      <c r="O1826" s="24" t="s">
        <v>32</v>
      </c>
    </row>
    <row r="1827" s="1" customFormat="1" customHeight="1" spans="1:15">
      <c r="A1827" s="58">
        <v>1822</v>
      </c>
      <c r="B1827" s="24" t="s">
        <v>23</v>
      </c>
      <c r="C1827" s="24" t="s">
        <v>24</v>
      </c>
      <c r="D1827" s="24" t="s">
        <v>25</v>
      </c>
      <c r="E1827" s="24" t="s">
        <v>18594</v>
      </c>
      <c r="F1827" s="58" t="s">
        <v>18643</v>
      </c>
      <c r="G1827" s="126" t="s">
        <v>20356</v>
      </c>
      <c r="H1827" s="24" t="s">
        <v>194</v>
      </c>
      <c r="I1827" s="85" t="s">
        <v>2557</v>
      </c>
      <c r="J1827" s="126" t="s">
        <v>18645</v>
      </c>
      <c r="K1827" s="24" t="s">
        <v>31</v>
      </c>
      <c r="L1827" s="107">
        <v>1</v>
      </c>
      <c r="M1827" s="58">
        <f t="shared" si="75"/>
        <v>130</v>
      </c>
      <c r="N1827" s="23"/>
      <c r="O1827" s="24" t="s">
        <v>32</v>
      </c>
    </row>
    <row r="1828" s="1" customFormat="1" customHeight="1" spans="1:15">
      <c r="A1828" s="58">
        <v>1823</v>
      </c>
      <c r="B1828" s="24" t="s">
        <v>23</v>
      </c>
      <c r="C1828" s="24" t="s">
        <v>24</v>
      </c>
      <c r="D1828" s="24" t="s">
        <v>25</v>
      </c>
      <c r="E1828" s="24" t="s">
        <v>18594</v>
      </c>
      <c r="F1828" s="58" t="s">
        <v>18643</v>
      </c>
      <c r="G1828" s="126" t="s">
        <v>20357</v>
      </c>
      <c r="H1828" s="24" t="s">
        <v>194</v>
      </c>
      <c r="I1828" s="85" t="s">
        <v>2203</v>
      </c>
      <c r="J1828" s="126" t="s">
        <v>18645</v>
      </c>
      <c r="K1828" s="24" t="s">
        <v>31</v>
      </c>
      <c r="L1828" s="107">
        <v>4</v>
      </c>
      <c r="M1828" s="58">
        <f t="shared" si="75"/>
        <v>520</v>
      </c>
      <c r="N1828" s="23"/>
      <c r="O1828" s="24" t="s">
        <v>32</v>
      </c>
    </row>
    <row r="1829" s="1" customFormat="1" customHeight="1" spans="1:15">
      <c r="A1829" s="58">
        <v>1824</v>
      </c>
      <c r="B1829" s="24" t="s">
        <v>23</v>
      </c>
      <c r="C1829" s="24" t="s">
        <v>24</v>
      </c>
      <c r="D1829" s="24" t="s">
        <v>25</v>
      </c>
      <c r="E1829" s="24" t="s">
        <v>18594</v>
      </c>
      <c r="F1829" s="58" t="s">
        <v>18643</v>
      </c>
      <c r="G1829" s="126" t="s">
        <v>20358</v>
      </c>
      <c r="H1829" s="24" t="s">
        <v>194</v>
      </c>
      <c r="I1829" s="85" t="s">
        <v>2203</v>
      </c>
      <c r="J1829" s="126" t="s">
        <v>18645</v>
      </c>
      <c r="K1829" s="24" t="s">
        <v>31</v>
      </c>
      <c r="L1829" s="107">
        <v>4</v>
      </c>
      <c r="M1829" s="58">
        <f t="shared" si="75"/>
        <v>520</v>
      </c>
      <c r="N1829" s="23"/>
      <c r="O1829" s="24" t="s">
        <v>32</v>
      </c>
    </row>
    <row r="1830" s="1" customFormat="1" customHeight="1" spans="1:15">
      <c r="A1830" s="58">
        <v>1825</v>
      </c>
      <c r="B1830" s="24" t="s">
        <v>23</v>
      </c>
      <c r="C1830" s="24" t="s">
        <v>24</v>
      </c>
      <c r="D1830" s="24" t="s">
        <v>25</v>
      </c>
      <c r="E1830" s="24" t="s">
        <v>18594</v>
      </c>
      <c r="F1830" s="58" t="s">
        <v>18643</v>
      </c>
      <c r="G1830" s="126" t="s">
        <v>20359</v>
      </c>
      <c r="H1830" s="24" t="s">
        <v>194</v>
      </c>
      <c r="I1830" s="85" t="s">
        <v>1683</v>
      </c>
      <c r="J1830" s="126" t="s">
        <v>18645</v>
      </c>
      <c r="K1830" s="24" t="s">
        <v>31</v>
      </c>
      <c r="L1830" s="107">
        <v>3</v>
      </c>
      <c r="M1830" s="58">
        <f t="shared" si="75"/>
        <v>390</v>
      </c>
      <c r="N1830" s="23"/>
      <c r="O1830" s="24" t="s">
        <v>32</v>
      </c>
    </row>
    <row r="1831" s="1" customFormat="1" customHeight="1" spans="1:15">
      <c r="A1831" s="58">
        <v>1826</v>
      </c>
      <c r="B1831" s="24" t="s">
        <v>23</v>
      </c>
      <c r="C1831" s="24" t="s">
        <v>24</v>
      </c>
      <c r="D1831" s="24" t="s">
        <v>25</v>
      </c>
      <c r="E1831" s="24" t="s">
        <v>18594</v>
      </c>
      <c r="F1831" s="58" t="s">
        <v>18643</v>
      </c>
      <c r="G1831" s="126" t="s">
        <v>20360</v>
      </c>
      <c r="H1831" s="24" t="s">
        <v>194</v>
      </c>
      <c r="I1831" s="85" t="s">
        <v>2557</v>
      </c>
      <c r="J1831" s="126" t="s">
        <v>18645</v>
      </c>
      <c r="K1831" s="24" t="s">
        <v>31</v>
      </c>
      <c r="L1831" s="107">
        <v>1</v>
      </c>
      <c r="M1831" s="58">
        <f t="shared" si="75"/>
        <v>130</v>
      </c>
      <c r="N1831" s="23"/>
      <c r="O1831" s="24" t="s">
        <v>32</v>
      </c>
    </row>
    <row r="1832" s="1" customFormat="1" customHeight="1" spans="1:15">
      <c r="A1832" s="58">
        <v>1827</v>
      </c>
      <c r="B1832" s="24" t="s">
        <v>23</v>
      </c>
      <c r="C1832" s="24" t="s">
        <v>24</v>
      </c>
      <c r="D1832" s="24" t="s">
        <v>25</v>
      </c>
      <c r="E1832" s="24" t="s">
        <v>18594</v>
      </c>
      <c r="F1832" s="58" t="s">
        <v>18643</v>
      </c>
      <c r="G1832" s="126" t="s">
        <v>20361</v>
      </c>
      <c r="H1832" s="24" t="s">
        <v>194</v>
      </c>
      <c r="I1832" s="85" t="s">
        <v>2605</v>
      </c>
      <c r="J1832" s="126" t="s">
        <v>18645</v>
      </c>
      <c r="K1832" s="24" t="s">
        <v>31</v>
      </c>
      <c r="L1832" s="107">
        <v>2</v>
      </c>
      <c r="M1832" s="58">
        <f t="shared" si="75"/>
        <v>260</v>
      </c>
      <c r="N1832" s="23"/>
      <c r="O1832" s="24" t="s">
        <v>32</v>
      </c>
    </row>
    <row r="1833" s="1" customFormat="1" customHeight="1" spans="1:15">
      <c r="A1833" s="58">
        <v>1828</v>
      </c>
      <c r="B1833" s="24" t="s">
        <v>23</v>
      </c>
      <c r="C1833" s="24" t="s">
        <v>24</v>
      </c>
      <c r="D1833" s="24" t="s">
        <v>25</v>
      </c>
      <c r="E1833" s="24" t="s">
        <v>18594</v>
      </c>
      <c r="F1833" s="58" t="s">
        <v>18643</v>
      </c>
      <c r="G1833" s="111" t="s">
        <v>20362</v>
      </c>
      <c r="H1833" s="24" t="s">
        <v>194</v>
      </c>
      <c r="I1833" s="85" t="s">
        <v>1683</v>
      </c>
      <c r="J1833" s="111" t="s">
        <v>18645</v>
      </c>
      <c r="K1833" s="24" t="s">
        <v>31</v>
      </c>
      <c r="L1833" s="107">
        <v>3</v>
      </c>
      <c r="M1833" s="58">
        <f t="shared" si="75"/>
        <v>390</v>
      </c>
      <c r="N1833" s="23"/>
      <c r="O1833" s="24" t="s">
        <v>32</v>
      </c>
    </row>
    <row r="1834" s="1" customFormat="1" customHeight="1" spans="1:15">
      <c r="A1834" s="58">
        <v>1829</v>
      </c>
      <c r="B1834" s="24" t="s">
        <v>23</v>
      </c>
      <c r="C1834" s="24" t="s">
        <v>24</v>
      </c>
      <c r="D1834" s="24" t="s">
        <v>25</v>
      </c>
      <c r="E1834" s="24" t="s">
        <v>18594</v>
      </c>
      <c r="F1834" s="58" t="s">
        <v>18643</v>
      </c>
      <c r="G1834" s="111" t="s">
        <v>20363</v>
      </c>
      <c r="H1834" s="24" t="s">
        <v>194</v>
      </c>
      <c r="I1834" s="85" t="s">
        <v>2203</v>
      </c>
      <c r="J1834" s="111" t="s">
        <v>18645</v>
      </c>
      <c r="K1834" s="24" t="s">
        <v>31</v>
      </c>
      <c r="L1834" s="107">
        <v>4</v>
      </c>
      <c r="M1834" s="58">
        <f t="shared" si="75"/>
        <v>520</v>
      </c>
      <c r="N1834" s="23"/>
      <c r="O1834" s="24" t="s">
        <v>32</v>
      </c>
    </row>
    <row r="1835" s="1" customFormat="1" customHeight="1" spans="1:15">
      <c r="A1835" s="58">
        <v>1830</v>
      </c>
      <c r="B1835" s="24" t="s">
        <v>23</v>
      </c>
      <c r="C1835" s="24" t="s">
        <v>24</v>
      </c>
      <c r="D1835" s="24" t="s">
        <v>25</v>
      </c>
      <c r="E1835" s="24" t="s">
        <v>18594</v>
      </c>
      <c r="F1835" s="58" t="s">
        <v>18643</v>
      </c>
      <c r="G1835" s="111" t="s">
        <v>20364</v>
      </c>
      <c r="H1835" s="24" t="s">
        <v>194</v>
      </c>
      <c r="I1835" s="85" t="s">
        <v>3169</v>
      </c>
      <c r="J1835" s="111" t="s">
        <v>18645</v>
      </c>
      <c r="K1835" s="24" t="s">
        <v>31</v>
      </c>
      <c r="L1835" s="107">
        <v>5</v>
      </c>
      <c r="M1835" s="58">
        <f t="shared" si="75"/>
        <v>650</v>
      </c>
      <c r="N1835" s="23"/>
      <c r="O1835" s="24" t="s">
        <v>32</v>
      </c>
    </row>
    <row r="1836" s="1" customFormat="1" customHeight="1" spans="1:15">
      <c r="A1836" s="58">
        <v>1831</v>
      </c>
      <c r="B1836" s="24" t="s">
        <v>23</v>
      </c>
      <c r="C1836" s="24" t="s">
        <v>24</v>
      </c>
      <c r="D1836" s="24" t="s">
        <v>25</v>
      </c>
      <c r="E1836" s="24" t="s">
        <v>18594</v>
      </c>
      <c r="F1836" s="58" t="s">
        <v>18643</v>
      </c>
      <c r="G1836" s="111" t="s">
        <v>20365</v>
      </c>
      <c r="H1836" s="24" t="s">
        <v>194</v>
      </c>
      <c r="I1836" s="85" t="s">
        <v>1683</v>
      </c>
      <c r="J1836" s="111" t="s">
        <v>18645</v>
      </c>
      <c r="K1836" s="24" t="s">
        <v>31</v>
      </c>
      <c r="L1836" s="107">
        <v>3</v>
      </c>
      <c r="M1836" s="58">
        <f t="shared" si="75"/>
        <v>390</v>
      </c>
      <c r="N1836" s="23"/>
      <c r="O1836" s="24" t="s">
        <v>32</v>
      </c>
    </row>
    <row r="1837" s="1" customFormat="1" customHeight="1" spans="1:15">
      <c r="A1837" s="58">
        <v>1832</v>
      </c>
      <c r="B1837" s="24" t="s">
        <v>23</v>
      </c>
      <c r="C1837" s="24" t="s">
        <v>24</v>
      </c>
      <c r="D1837" s="24" t="s">
        <v>25</v>
      </c>
      <c r="E1837" s="24" t="s">
        <v>18594</v>
      </c>
      <c r="F1837" s="58" t="s">
        <v>18643</v>
      </c>
      <c r="G1837" s="111" t="s">
        <v>20366</v>
      </c>
      <c r="H1837" s="24" t="s">
        <v>194</v>
      </c>
      <c r="I1837" s="85" t="s">
        <v>2203</v>
      </c>
      <c r="J1837" s="111" t="s">
        <v>18645</v>
      </c>
      <c r="K1837" s="24" t="s">
        <v>31</v>
      </c>
      <c r="L1837" s="107">
        <v>4</v>
      </c>
      <c r="M1837" s="58">
        <f t="shared" si="75"/>
        <v>520</v>
      </c>
      <c r="N1837" s="23"/>
      <c r="O1837" s="24" t="s">
        <v>32</v>
      </c>
    </row>
    <row r="1838" s="1" customFormat="1" customHeight="1" spans="1:15">
      <c r="A1838" s="58">
        <v>1833</v>
      </c>
      <c r="B1838" s="24" t="s">
        <v>23</v>
      </c>
      <c r="C1838" s="24" t="s">
        <v>24</v>
      </c>
      <c r="D1838" s="24" t="s">
        <v>25</v>
      </c>
      <c r="E1838" s="24" t="s">
        <v>18594</v>
      </c>
      <c r="F1838" s="58" t="s">
        <v>18643</v>
      </c>
      <c r="G1838" s="111" t="s">
        <v>20367</v>
      </c>
      <c r="H1838" s="24" t="s">
        <v>194</v>
      </c>
      <c r="I1838" s="85" t="s">
        <v>2203</v>
      </c>
      <c r="J1838" s="111" t="s">
        <v>18645</v>
      </c>
      <c r="K1838" s="24" t="s">
        <v>31</v>
      </c>
      <c r="L1838" s="107">
        <v>4</v>
      </c>
      <c r="M1838" s="58">
        <f t="shared" si="75"/>
        <v>520</v>
      </c>
      <c r="N1838" s="23"/>
      <c r="O1838" s="24" t="s">
        <v>32</v>
      </c>
    </row>
    <row r="1839" s="1" customFormat="1" customHeight="1" spans="1:15">
      <c r="A1839" s="58">
        <v>1834</v>
      </c>
      <c r="B1839" s="24" t="s">
        <v>23</v>
      </c>
      <c r="C1839" s="24" t="s">
        <v>24</v>
      </c>
      <c r="D1839" s="24" t="s">
        <v>25</v>
      </c>
      <c r="E1839" s="24" t="s">
        <v>18594</v>
      </c>
      <c r="F1839" s="58" t="s">
        <v>18643</v>
      </c>
      <c r="G1839" s="111" t="s">
        <v>20368</v>
      </c>
      <c r="H1839" s="24" t="s">
        <v>194</v>
      </c>
      <c r="I1839" s="85" t="s">
        <v>1683</v>
      </c>
      <c r="J1839" s="111" t="s">
        <v>18645</v>
      </c>
      <c r="K1839" s="24" t="s">
        <v>31</v>
      </c>
      <c r="L1839" s="107">
        <v>3</v>
      </c>
      <c r="M1839" s="58">
        <f t="shared" si="75"/>
        <v>390</v>
      </c>
      <c r="N1839" s="23"/>
      <c r="O1839" s="24" t="s">
        <v>32</v>
      </c>
    </row>
    <row r="1840" s="1" customFormat="1" customHeight="1" spans="1:15">
      <c r="A1840" s="58">
        <v>1835</v>
      </c>
      <c r="B1840" s="24" t="s">
        <v>23</v>
      </c>
      <c r="C1840" s="24" t="s">
        <v>24</v>
      </c>
      <c r="D1840" s="24" t="s">
        <v>25</v>
      </c>
      <c r="E1840" s="24" t="s">
        <v>18594</v>
      </c>
      <c r="F1840" s="58" t="s">
        <v>18723</v>
      </c>
      <c r="G1840" s="111" t="s">
        <v>20369</v>
      </c>
      <c r="H1840" s="24" t="s">
        <v>194</v>
      </c>
      <c r="I1840" s="85" t="s">
        <v>2557</v>
      </c>
      <c r="J1840" s="111" t="s">
        <v>18725</v>
      </c>
      <c r="K1840" s="24" t="s">
        <v>31</v>
      </c>
      <c r="L1840" s="107">
        <v>1</v>
      </c>
      <c r="M1840" s="58">
        <f t="shared" si="75"/>
        <v>130</v>
      </c>
      <c r="N1840" s="23"/>
      <c r="O1840" s="24" t="s">
        <v>32</v>
      </c>
    </row>
    <row r="1841" s="1" customFormat="1" customHeight="1" spans="1:15">
      <c r="A1841" s="58">
        <v>1836</v>
      </c>
      <c r="B1841" s="24" t="s">
        <v>23</v>
      </c>
      <c r="C1841" s="24" t="s">
        <v>24</v>
      </c>
      <c r="D1841" s="24" t="s">
        <v>25</v>
      </c>
      <c r="E1841" s="24" t="s">
        <v>18594</v>
      </c>
      <c r="F1841" s="58" t="s">
        <v>18723</v>
      </c>
      <c r="G1841" s="94" t="s">
        <v>20370</v>
      </c>
      <c r="H1841" s="24" t="s">
        <v>194</v>
      </c>
      <c r="I1841" s="85" t="s">
        <v>2605</v>
      </c>
      <c r="J1841" s="111" t="s">
        <v>18725</v>
      </c>
      <c r="K1841" s="24" t="s">
        <v>31</v>
      </c>
      <c r="L1841" s="107">
        <v>2</v>
      </c>
      <c r="M1841" s="58">
        <f t="shared" si="75"/>
        <v>260</v>
      </c>
      <c r="N1841" s="23"/>
      <c r="O1841" s="24" t="s">
        <v>32</v>
      </c>
    </row>
    <row r="1842" s="1" customFormat="1" customHeight="1" spans="1:15">
      <c r="A1842" s="58">
        <v>1837</v>
      </c>
      <c r="B1842" s="24" t="s">
        <v>23</v>
      </c>
      <c r="C1842" s="24" t="s">
        <v>24</v>
      </c>
      <c r="D1842" s="24" t="s">
        <v>25</v>
      </c>
      <c r="E1842" s="24" t="s">
        <v>18594</v>
      </c>
      <c r="F1842" s="58" t="s">
        <v>18643</v>
      </c>
      <c r="G1842" s="94" t="s">
        <v>20371</v>
      </c>
      <c r="H1842" s="24" t="s">
        <v>194</v>
      </c>
      <c r="I1842" s="85" t="s">
        <v>2203</v>
      </c>
      <c r="J1842" s="111" t="s">
        <v>18645</v>
      </c>
      <c r="K1842" s="24" t="s">
        <v>31</v>
      </c>
      <c r="L1842" s="107">
        <v>4</v>
      </c>
      <c r="M1842" s="58">
        <f t="shared" si="75"/>
        <v>520</v>
      </c>
      <c r="N1842" s="23"/>
      <c r="O1842" s="24" t="s">
        <v>32</v>
      </c>
    </row>
    <row r="1843" s="1" customFormat="1" customHeight="1" spans="1:15">
      <c r="A1843" s="58">
        <v>1838</v>
      </c>
      <c r="B1843" s="24" t="s">
        <v>23</v>
      </c>
      <c r="C1843" s="24" t="s">
        <v>24</v>
      </c>
      <c r="D1843" s="24" t="s">
        <v>25</v>
      </c>
      <c r="E1843" s="24" t="s">
        <v>18594</v>
      </c>
      <c r="F1843" s="58" t="s">
        <v>18723</v>
      </c>
      <c r="G1843" s="94" t="s">
        <v>19022</v>
      </c>
      <c r="H1843" s="24" t="s">
        <v>194</v>
      </c>
      <c r="I1843" s="85" t="s">
        <v>2605</v>
      </c>
      <c r="J1843" s="111" t="s">
        <v>18725</v>
      </c>
      <c r="K1843" s="24" t="s">
        <v>31</v>
      </c>
      <c r="L1843" s="107">
        <v>2</v>
      </c>
      <c r="M1843" s="58">
        <f t="shared" si="75"/>
        <v>260</v>
      </c>
      <c r="N1843" s="23"/>
      <c r="O1843" s="24" t="s">
        <v>32</v>
      </c>
    </row>
    <row r="1844" s="1" customFormat="1" customHeight="1" spans="1:15">
      <c r="A1844" s="58">
        <v>1839</v>
      </c>
      <c r="B1844" s="24" t="s">
        <v>23</v>
      </c>
      <c r="C1844" s="24" t="s">
        <v>24</v>
      </c>
      <c r="D1844" s="24" t="s">
        <v>25</v>
      </c>
      <c r="E1844" s="24" t="s">
        <v>18594</v>
      </c>
      <c r="F1844" s="58" t="s">
        <v>18723</v>
      </c>
      <c r="G1844" s="94" t="s">
        <v>20372</v>
      </c>
      <c r="H1844" s="24" t="s">
        <v>194</v>
      </c>
      <c r="I1844" s="85" t="s">
        <v>2605</v>
      </c>
      <c r="J1844" s="111" t="s">
        <v>18725</v>
      </c>
      <c r="K1844" s="24" t="s">
        <v>31</v>
      </c>
      <c r="L1844" s="107">
        <v>2</v>
      </c>
      <c r="M1844" s="58">
        <f t="shared" si="75"/>
        <v>260</v>
      </c>
      <c r="N1844" s="23"/>
      <c r="O1844" s="24" t="s">
        <v>32</v>
      </c>
    </row>
    <row r="1845" s="1" customFormat="1" customHeight="1" spans="1:15">
      <c r="A1845" s="58">
        <v>1840</v>
      </c>
      <c r="B1845" s="24" t="s">
        <v>23</v>
      </c>
      <c r="C1845" s="24" t="s">
        <v>24</v>
      </c>
      <c r="D1845" s="24" t="s">
        <v>25</v>
      </c>
      <c r="E1845" s="24" t="s">
        <v>18594</v>
      </c>
      <c r="F1845" s="58" t="s">
        <v>18912</v>
      </c>
      <c r="G1845" s="94" t="s">
        <v>20373</v>
      </c>
      <c r="H1845" s="24" t="s">
        <v>194</v>
      </c>
      <c r="I1845" s="85" t="s">
        <v>1683</v>
      </c>
      <c r="J1845" s="111" t="s">
        <v>18914</v>
      </c>
      <c r="K1845" s="24" t="s">
        <v>31</v>
      </c>
      <c r="L1845" s="107">
        <v>3</v>
      </c>
      <c r="M1845" s="58">
        <f t="shared" si="75"/>
        <v>390</v>
      </c>
      <c r="N1845" s="23"/>
      <c r="O1845" s="24" t="s">
        <v>32</v>
      </c>
    </row>
    <row r="1846" s="1" customFormat="1" customHeight="1" spans="1:15">
      <c r="A1846" s="58">
        <v>1841</v>
      </c>
      <c r="B1846" s="24" t="s">
        <v>23</v>
      </c>
      <c r="C1846" s="24" t="s">
        <v>24</v>
      </c>
      <c r="D1846" s="24" t="s">
        <v>25</v>
      </c>
      <c r="E1846" s="24" t="s">
        <v>18594</v>
      </c>
      <c r="F1846" s="58" t="s">
        <v>18912</v>
      </c>
      <c r="G1846" s="94" t="s">
        <v>20374</v>
      </c>
      <c r="H1846" s="24" t="s">
        <v>194</v>
      </c>
      <c r="I1846" s="85" t="s">
        <v>2203</v>
      </c>
      <c r="J1846" s="111" t="s">
        <v>18914</v>
      </c>
      <c r="K1846" s="24" t="s">
        <v>31</v>
      </c>
      <c r="L1846" s="107">
        <v>4</v>
      </c>
      <c r="M1846" s="58">
        <f t="shared" si="75"/>
        <v>520</v>
      </c>
      <c r="N1846" s="23"/>
      <c r="O1846" s="24" t="s">
        <v>32</v>
      </c>
    </row>
    <row r="1847" s="1" customFormat="1" customHeight="1" spans="1:15">
      <c r="A1847" s="58">
        <v>1842</v>
      </c>
      <c r="B1847" s="24" t="s">
        <v>23</v>
      </c>
      <c r="C1847" s="24" t="s">
        <v>24</v>
      </c>
      <c r="D1847" s="24" t="s">
        <v>25</v>
      </c>
      <c r="E1847" s="24" t="s">
        <v>18594</v>
      </c>
      <c r="F1847" s="58" t="s">
        <v>18643</v>
      </c>
      <c r="G1847" s="127" t="s">
        <v>20375</v>
      </c>
      <c r="H1847" s="24" t="s">
        <v>194</v>
      </c>
      <c r="I1847" s="85" t="s">
        <v>2605</v>
      </c>
      <c r="J1847" s="127" t="s">
        <v>18645</v>
      </c>
      <c r="K1847" s="24" t="s">
        <v>31</v>
      </c>
      <c r="L1847" s="107">
        <v>2</v>
      </c>
      <c r="M1847" s="58">
        <f t="shared" si="75"/>
        <v>260</v>
      </c>
      <c r="N1847" s="23"/>
      <c r="O1847" s="24" t="s">
        <v>32</v>
      </c>
    </row>
    <row r="1848" s="1" customFormat="1" customHeight="1" spans="1:15">
      <c r="A1848" s="58">
        <v>1843</v>
      </c>
      <c r="B1848" s="24" t="s">
        <v>23</v>
      </c>
      <c r="C1848" s="24" t="s">
        <v>24</v>
      </c>
      <c r="D1848" s="24" t="s">
        <v>25</v>
      </c>
      <c r="E1848" s="24" t="s">
        <v>18594</v>
      </c>
      <c r="F1848" s="58" t="s">
        <v>18643</v>
      </c>
      <c r="G1848" s="127" t="s">
        <v>20376</v>
      </c>
      <c r="H1848" s="24" t="s">
        <v>194</v>
      </c>
      <c r="I1848" s="85" t="s">
        <v>2203</v>
      </c>
      <c r="J1848" s="127" t="s">
        <v>18645</v>
      </c>
      <c r="K1848" s="24" t="s">
        <v>31</v>
      </c>
      <c r="L1848" s="107">
        <v>4</v>
      </c>
      <c r="M1848" s="58">
        <f t="shared" si="75"/>
        <v>520</v>
      </c>
      <c r="N1848" s="23"/>
      <c r="O1848" s="24" t="s">
        <v>32</v>
      </c>
    </row>
    <row r="1849" s="1" customFormat="1" customHeight="1" spans="1:15">
      <c r="A1849" s="58">
        <v>1844</v>
      </c>
      <c r="B1849" s="24" t="s">
        <v>23</v>
      </c>
      <c r="C1849" s="24" t="s">
        <v>24</v>
      </c>
      <c r="D1849" s="24" t="s">
        <v>25</v>
      </c>
      <c r="E1849" s="24" t="s">
        <v>18594</v>
      </c>
      <c r="F1849" s="58" t="s">
        <v>18643</v>
      </c>
      <c r="G1849" s="127" t="s">
        <v>20377</v>
      </c>
      <c r="H1849" s="24" t="s">
        <v>194</v>
      </c>
      <c r="I1849" s="85" t="s">
        <v>2605</v>
      </c>
      <c r="J1849" s="127" t="s">
        <v>18645</v>
      </c>
      <c r="K1849" s="24" t="s">
        <v>31</v>
      </c>
      <c r="L1849" s="107">
        <v>2</v>
      </c>
      <c r="M1849" s="58">
        <f t="shared" ref="M1849:M1867" si="76">L1849*130</f>
        <v>260</v>
      </c>
      <c r="N1849" s="23"/>
      <c r="O1849" s="24" t="s">
        <v>32</v>
      </c>
    </row>
    <row r="1850" s="1" customFormat="1" customHeight="1" spans="1:15">
      <c r="A1850" s="58">
        <v>1845</v>
      </c>
      <c r="B1850" s="24" t="s">
        <v>23</v>
      </c>
      <c r="C1850" s="24" t="s">
        <v>24</v>
      </c>
      <c r="D1850" s="24" t="s">
        <v>25</v>
      </c>
      <c r="E1850" s="24" t="s">
        <v>18594</v>
      </c>
      <c r="F1850" s="58" t="s">
        <v>18723</v>
      </c>
      <c r="G1850" s="127" t="s">
        <v>20378</v>
      </c>
      <c r="H1850" s="24" t="s">
        <v>194</v>
      </c>
      <c r="I1850" s="85" t="s">
        <v>1683</v>
      </c>
      <c r="J1850" s="127" t="s">
        <v>18725</v>
      </c>
      <c r="K1850" s="24" t="s">
        <v>31</v>
      </c>
      <c r="L1850" s="107">
        <v>3</v>
      </c>
      <c r="M1850" s="58">
        <f t="shared" si="76"/>
        <v>390</v>
      </c>
      <c r="N1850" s="23"/>
      <c r="O1850" s="24" t="s">
        <v>32</v>
      </c>
    </row>
    <row r="1851" s="1" customFormat="1" customHeight="1" spans="1:15">
      <c r="A1851" s="58">
        <v>1846</v>
      </c>
      <c r="B1851" s="24" t="s">
        <v>23</v>
      </c>
      <c r="C1851" s="24" t="s">
        <v>24</v>
      </c>
      <c r="D1851" s="24" t="s">
        <v>25</v>
      </c>
      <c r="E1851" s="24" t="s">
        <v>18594</v>
      </c>
      <c r="F1851" s="58" t="s">
        <v>18723</v>
      </c>
      <c r="G1851" s="127" t="s">
        <v>20379</v>
      </c>
      <c r="H1851" s="24" t="s">
        <v>194</v>
      </c>
      <c r="I1851" s="85" t="s">
        <v>1683</v>
      </c>
      <c r="J1851" s="127" t="s">
        <v>18725</v>
      </c>
      <c r="K1851" s="24" t="s">
        <v>31</v>
      </c>
      <c r="L1851" s="107">
        <v>3</v>
      </c>
      <c r="M1851" s="58">
        <f t="shared" si="76"/>
        <v>390</v>
      </c>
      <c r="N1851" s="23"/>
      <c r="O1851" s="24" t="s">
        <v>32</v>
      </c>
    </row>
    <row r="1852" s="1" customFormat="1" customHeight="1" spans="1:15">
      <c r="A1852" s="58">
        <v>1847</v>
      </c>
      <c r="B1852" s="24" t="s">
        <v>23</v>
      </c>
      <c r="C1852" s="24" t="s">
        <v>24</v>
      </c>
      <c r="D1852" s="24" t="s">
        <v>25</v>
      </c>
      <c r="E1852" s="24" t="s">
        <v>18594</v>
      </c>
      <c r="F1852" s="58" t="s">
        <v>18723</v>
      </c>
      <c r="G1852" s="127" t="s">
        <v>20380</v>
      </c>
      <c r="H1852" s="24" t="s">
        <v>194</v>
      </c>
      <c r="I1852" s="85" t="s">
        <v>2605</v>
      </c>
      <c r="J1852" s="127" t="s">
        <v>18725</v>
      </c>
      <c r="K1852" s="24" t="s">
        <v>31</v>
      </c>
      <c r="L1852" s="107">
        <v>2</v>
      </c>
      <c r="M1852" s="58">
        <f t="shared" si="76"/>
        <v>260</v>
      </c>
      <c r="N1852" s="23"/>
      <c r="O1852" s="24" t="s">
        <v>32</v>
      </c>
    </row>
    <row r="1853" s="1" customFormat="1" customHeight="1" spans="1:15">
      <c r="A1853" s="58">
        <v>1848</v>
      </c>
      <c r="B1853" s="24" t="s">
        <v>23</v>
      </c>
      <c r="C1853" s="24" t="s">
        <v>24</v>
      </c>
      <c r="D1853" s="24" t="s">
        <v>25</v>
      </c>
      <c r="E1853" s="24" t="s">
        <v>18594</v>
      </c>
      <c r="F1853" s="58" t="s">
        <v>18643</v>
      </c>
      <c r="G1853" s="127" t="s">
        <v>20381</v>
      </c>
      <c r="H1853" s="24" t="s">
        <v>194</v>
      </c>
      <c r="I1853" s="85" t="s">
        <v>2203</v>
      </c>
      <c r="J1853" s="127" t="s">
        <v>18645</v>
      </c>
      <c r="K1853" s="24" t="s">
        <v>31</v>
      </c>
      <c r="L1853" s="107">
        <v>4</v>
      </c>
      <c r="M1853" s="58">
        <f t="shared" si="76"/>
        <v>520</v>
      </c>
      <c r="N1853" s="23"/>
      <c r="O1853" s="24" t="s">
        <v>32</v>
      </c>
    </row>
    <row r="1854" s="1" customFormat="1" customHeight="1" spans="1:15">
      <c r="A1854" s="58">
        <v>1849</v>
      </c>
      <c r="B1854" s="24" t="s">
        <v>23</v>
      </c>
      <c r="C1854" s="24" t="s">
        <v>24</v>
      </c>
      <c r="D1854" s="24" t="s">
        <v>25</v>
      </c>
      <c r="E1854" s="24" t="s">
        <v>18594</v>
      </c>
      <c r="F1854" s="58" t="s">
        <v>18723</v>
      </c>
      <c r="G1854" s="127" t="s">
        <v>20382</v>
      </c>
      <c r="H1854" s="24" t="s">
        <v>194</v>
      </c>
      <c r="I1854" s="85" t="s">
        <v>2203</v>
      </c>
      <c r="J1854" s="127" t="s">
        <v>18725</v>
      </c>
      <c r="K1854" s="24" t="s">
        <v>31</v>
      </c>
      <c r="L1854" s="107">
        <v>4</v>
      </c>
      <c r="M1854" s="58">
        <f t="shared" si="76"/>
        <v>520</v>
      </c>
      <c r="N1854" s="23"/>
      <c r="O1854" s="24" t="s">
        <v>32</v>
      </c>
    </row>
    <row r="1855" s="1" customFormat="1" customHeight="1" spans="1:15">
      <c r="A1855" s="58">
        <v>1850</v>
      </c>
      <c r="B1855" s="24" t="s">
        <v>23</v>
      </c>
      <c r="C1855" s="24" t="s">
        <v>24</v>
      </c>
      <c r="D1855" s="24" t="s">
        <v>25</v>
      </c>
      <c r="E1855" s="24" t="s">
        <v>18594</v>
      </c>
      <c r="F1855" s="58" t="s">
        <v>18643</v>
      </c>
      <c r="G1855" s="127" t="s">
        <v>20383</v>
      </c>
      <c r="H1855" s="24" t="s">
        <v>194</v>
      </c>
      <c r="I1855" s="85" t="s">
        <v>2203</v>
      </c>
      <c r="J1855" s="127" t="s">
        <v>18645</v>
      </c>
      <c r="K1855" s="24" t="s">
        <v>31</v>
      </c>
      <c r="L1855" s="107">
        <v>4</v>
      </c>
      <c r="M1855" s="58">
        <f t="shared" si="76"/>
        <v>520</v>
      </c>
      <c r="N1855" s="23"/>
      <c r="O1855" s="24" t="s">
        <v>32</v>
      </c>
    </row>
    <row r="1856" s="1" customFormat="1" customHeight="1" spans="1:15">
      <c r="A1856" s="58">
        <v>1851</v>
      </c>
      <c r="B1856" s="24" t="s">
        <v>23</v>
      </c>
      <c r="C1856" s="24" t="s">
        <v>24</v>
      </c>
      <c r="D1856" s="24" t="s">
        <v>25</v>
      </c>
      <c r="E1856" s="24" t="s">
        <v>18594</v>
      </c>
      <c r="F1856" s="58" t="s">
        <v>18643</v>
      </c>
      <c r="G1856" s="127" t="s">
        <v>20384</v>
      </c>
      <c r="H1856" s="24" t="s">
        <v>194</v>
      </c>
      <c r="I1856" s="85" t="s">
        <v>3169</v>
      </c>
      <c r="J1856" s="127" t="s">
        <v>18645</v>
      </c>
      <c r="K1856" s="24" t="s">
        <v>31</v>
      </c>
      <c r="L1856" s="107">
        <v>5</v>
      </c>
      <c r="M1856" s="58">
        <f t="shared" si="76"/>
        <v>650</v>
      </c>
      <c r="N1856" s="23"/>
      <c r="O1856" s="24" t="s">
        <v>32</v>
      </c>
    </row>
    <row r="1857" s="1" customFormat="1" customHeight="1" spans="1:15">
      <c r="A1857" s="58">
        <v>1852</v>
      </c>
      <c r="B1857" s="24" t="s">
        <v>23</v>
      </c>
      <c r="C1857" s="24" t="s">
        <v>24</v>
      </c>
      <c r="D1857" s="24" t="s">
        <v>25</v>
      </c>
      <c r="E1857" s="24" t="s">
        <v>18594</v>
      </c>
      <c r="F1857" s="58" t="s">
        <v>18723</v>
      </c>
      <c r="G1857" s="127" t="s">
        <v>20385</v>
      </c>
      <c r="H1857" s="24" t="s">
        <v>194</v>
      </c>
      <c r="I1857" s="85" t="s">
        <v>1683</v>
      </c>
      <c r="J1857" s="127" t="s">
        <v>18725</v>
      </c>
      <c r="K1857" s="24" t="s">
        <v>31</v>
      </c>
      <c r="L1857" s="107">
        <v>3</v>
      </c>
      <c r="M1857" s="58">
        <f t="shared" si="76"/>
        <v>390</v>
      </c>
      <c r="N1857" s="23"/>
      <c r="O1857" s="24" t="s">
        <v>32</v>
      </c>
    </row>
    <row r="1858" s="1" customFormat="1" customHeight="1" spans="1:15">
      <c r="A1858" s="58">
        <v>1853</v>
      </c>
      <c r="B1858" s="24" t="s">
        <v>23</v>
      </c>
      <c r="C1858" s="24" t="s">
        <v>24</v>
      </c>
      <c r="D1858" s="24" t="s">
        <v>25</v>
      </c>
      <c r="E1858" s="24" t="s">
        <v>18594</v>
      </c>
      <c r="F1858" s="58" t="s">
        <v>18643</v>
      </c>
      <c r="G1858" s="127" t="s">
        <v>20386</v>
      </c>
      <c r="H1858" s="24" t="s">
        <v>194</v>
      </c>
      <c r="I1858" s="85" t="s">
        <v>1683</v>
      </c>
      <c r="J1858" s="127" t="s">
        <v>18645</v>
      </c>
      <c r="K1858" s="24" t="s">
        <v>31</v>
      </c>
      <c r="L1858" s="107">
        <v>3</v>
      </c>
      <c r="M1858" s="58">
        <f t="shared" si="76"/>
        <v>390</v>
      </c>
      <c r="N1858" s="23"/>
      <c r="O1858" s="24" t="s">
        <v>32</v>
      </c>
    </row>
    <row r="1859" s="1" customFormat="1" customHeight="1" spans="1:15">
      <c r="A1859" s="58">
        <v>1854</v>
      </c>
      <c r="B1859" s="24" t="s">
        <v>23</v>
      </c>
      <c r="C1859" s="24" t="s">
        <v>24</v>
      </c>
      <c r="D1859" s="24" t="s">
        <v>25</v>
      </c>
      <c r="E1859" s="24" t="s">
        <v>18594</v>
      </c>
      <c r="F1859" s="58" t="s">
        <v>18723</v>
      </c>
      <c r="G1859" s="127" t="s">
        <v>20387</v>
      </c>
      <c r="H1859" s="24" t="s">
        <v>194</v>
      </c>
      <c r="I1859" s="85" t="s">
        <v>2557</v>
      </c>
      <c r="J1859" s="127" t="s">
        <v>18725</v>
      </c>
      <c r="K1859" s="24" t="s">
        <v>31</v>
      </c>
      <c r="L1859" s="107">
        <v>1</v>
      </c>
      <c r="M1859" s="58">
        <f t="shared" si="76"/>
        <v>130</v>
      </c>
      <c r="N1859" s="23"/>
      <c r="O1859" s="24" t="s">
        <v>32</v>
      </c>
    </row>
    <row r="1860" s="1" customFormat="1" customHeight="1" spans="1:15">
      <c r="A1860" s="58">
        <v>1855</v>
      </c>
      <c r="B1860" s="24" t="s">
        <v>23</v>
      </c>
      <c r="C1860" s="24" t="s">
        <v>24</v>
      </c>
      <c r="D1860" s="24" t="s">
        <v>25</v>
      </c>
      <c r="E1860" s="24" t="s">
        <v>18594</v>
      </c>
      <c r="F1860" s="58" t="s">
        <v>18723</v>
      </c>
      <c r="G1860" s="127" t="s">
        <v>20388</v>
      </c>
      <c r="H1860" s="24" t="s">
        <v>194</v>
      </c>
      <c r="I1860" s="85" t="s">
        <v>2605</v>
      </c>
      <c r="J1860" s="127" t="s">
        <v>18725</v>
      </c>
      <c r="K1860" s="24" t="s">
        <v>31</v>
      </c>
      <c r="L1860" s="107">
        <v>2</v>
      </c>
      <c r="M1860" s="58">
        <f t="shared" si="76"/>
        <v>260</v>
      </c>
      <c r="N1860" s="23"/>
      <c r="O1860" s="24" t="s">
        <v>32</v>
      </c>
    </row>
    <row r="1861" s="1" customFormat="1" customHeight="1" spans="1:15">
      <c r="A1861" s="58">
        <v>1856</v>
      </c>
      <c r="B1861" s="24" t="s">
        <v>23</v>
      </c>
      <c r="C1861" s="24" t="s">
        <v>24</v>
      </c>
      <c r="D1861" s="24" t="s">
        <v>25</v>
      </c>
      <c r="E1861" s="24" t="s">
        <v>18594</v>
      </c>
      <c r="F1861" s="58" t="s">
        <v>18723</v>
      </c>
      <c r="G1861" s="127" t="s">
        <v>20389</v>
      </c>
      <c r="H1861" s="24" t="s">
        <v>194</v>
      </c>
      <c r="I1861" s="85" t="s">
        <v>2605</v>
      </c>
      <c r="J1861" s="127" t="s">
        <v>18725</v>
      </c>
      <c r="K1861" s="24" t="s">
        <v>31</v>
      </c>
      <c r="L1861" s="107">
        <v>2</v>
      </c>
      <c r="M1861" s="58">
        <f t="shared" si="76"/>
        <v>260</v>
      </c>
      <c r="N1861" s="23"/>
      <c r="O1861" s="24" t="s">
        <v>32</v>
      </c>
    </row>
    <row r="1862" s="1" customFormat="1" customHeight="1" spans="1:15">
      <c r="A1862" s="58">
        <v>1857</v>
      </c>
      <c r="B1862" s="24" t="s">
        <v>23</v>
      </c>
      <c r="C1862" s="24" t="s">
        <v>24</v>
      </c>
      <c r="D1862" s="24" t="s">
        <v>25</v>
      </c>
      <c r="E1862" s="24" t="s">
        <v>18594</v>
      </c>
      <c r="F1862" s="58" t="s">
        <v>18643</v>
      </c>
      <c r="G1862" s="127" t="s">
        <v>17976</v>
      </c>
      <c r="H1862" s="24" t="s">
        <v>194</v>
      </c>
      <c r="I1862" s="85" t="s">
        <v>1683</v>
      </c>
      <c r="J1862" s="127" t="s">
        <v>18645</v>
      </c>
      <c r="K1862" s="24" t="s">
        <v>31</v>
      </c>
      <c r="L1862" s="107">
        <v>3</v>
      </c>
      <c r="M1862" s="58">
        <f t="shared" si="76"/>
        <v>390</v>
      </c>
      <c r="N1862" s="23"/>
      <c r="O1862" s="24" t="s">
        <v>32</v>
      </c>
    </row>
    <row r="1863" s="1" customFormat="1" customHeight="1" spans="1:15">
      <c r="A1863" s="58">
        <v>1858</v>
      </c>
      <c r="B1863" s="24" t="s">
        <v>23</v>
      </c>
      <c r="C1863" s="24" t="s">
        <v>24</v>
      </c>
      <c r="D1863" s="24" t="s">
        <v>25</v>
      </c>
      <c r="E1863" s="24" t="s">
        <v>18594</v>
      </c>
      <c r="F1863" s="58" t="s">
        <v>18723</v>
      </c>
      <c r="G1863" s="127" t="s">
        <v>20390</v>
      </c>
      <c r="H1863" s="24" t="s">
        <v>194</v>
      </c>
      <c r="I1863" s="85" t="s">
        <v>2605</v>
      </c>
      <c r="J1863" s="127" t="s">
        <v>18725</v>
      </c>
      <c r="K1863" s="24" t="s">
        <v>31</v>
      </c>
      <c r="L1863" s="107">
        <v>2</v>
      </c>
      <c r="M1863" s="58">
        <f t="shared" si="76"/>
        <v>260</v>
      </c>
      <c r="N1863" s="23"/>
      <c r="O1863" s="24" t="s">
        <v>32</v>
      </c>
    </row>
    <row r="1864" s="1" customFormat="1" customHeight="1" spans="1:15">
      <c r="A1864" s="58">
        <v>1859</v>
      </c>
      <c r="B1864" s="24" t="s">
        <v>23</v>
      </c>
      <c r="C1864" s="24" t="s">
        <v>24</v>
      </c>
      <c r="D1864" s="24" t="s">
        <v>25</v>
      </c>
      <c r="E1864" s="24" t="s">
        <v>18594</v>
      </c>
      <c r="F1864" s="58" t="s">
        <v>18723</v>
      </c>
      <c r="G1864" s="127" t="s">
        <v>20391</v>
      </c>
      <c r="H1864" s="24" t="s">
        <v>194</v>
      </c>
      <c r="I1864" s="85" t="s">
        <v>2605</v>
      </c>
      <c r="J1864" s="127" t="s">
        <v>18725</v>
      </c>
      <c r="K1864" s="24" t="s">
        <v>31</v>
      </c>
      <c r="L1864" s="107">
        <v>2</v>
      </c>
      <c r="M1864" s="58">
        <f t="shared" si="76"/>
        <v>260</v>
      </c>
      <c r="N1864" s="23"/>
      <c r="O1864" s="24" t="s">
        <v>32</v>
      </c>
    </row>
    <row r="1865" s="1" customFormat="1" customHeight="1" spans="1:15">
      <c r="A1865" s="58">
        <v>1860</v>
      </c>
      <c r="B1865" s="24" t="s">
        <v>23</v>
      </c>
      <c r="C1865" s="24" t="s">
        <v>24</v>
      </c>
      <c r="D1865" s="24" t="s">
        <v>25</v>
      </c>
      <c r="E1865" s="24" t="s">
        <v>18594</v>
      </c>
      <c r="F1865" s="58" t="s">
        <v>18643</v>
      </c>
      <c r="G1865" s="127" t="s">
        <v>20392</v>
      </c>
      <c r="H1865" s="24" t="s">
        <v>194</v>
      </c>
      <c r="I1865" s="85" t="s">
        <v>2203</v>
      </c>
      <c r="J1865" s="127" t="s">
        <v>18645</v>
      </c>
      <c r="K1865" s="24" t="s">
        <v>31</v>
      </c>
      <c r="L1865" s="107">
        <v>4</v>
      </c>
      <c r="M1865" s="58">
        <f t="shared" si="76"/>
        <v>520</v>
      </c>
      <c r="N1865" s="23"/>
      <c r="O1865" s="24" t="s">
        <v>32</v>
      </c>
    </row>
    <row r="1866" s="1" customFormat="1" customHeight="1" spans="1:15">
      <c r="A1866" s="58">
        <v>1861</v>
      </c>
      <c r="B1866" s="24" t="s">
        <v>23</v>
      </c>
      <c r="C1866" s="24" t="s">
        <v>24</v>
      </c>
      <c r="D1866" s="24" t="s">
        <v>25</v>
      </c>
      <c r="E1866" s="24" t="s">
        <v>18594</v>
      </c>
      <c r="F1866" s="58" t="s">
        <v>18723</v>
      </c>
      <c r="G1866" s="127" t="s">
        <v>20393</v>
      </c>
      <c r="H1866" s="24" t="s">
        <v>194</v>
      </c>
      <c r="I1866" s="85" t="s">
        <v>2557</v>
      </c>
      <c r="J1866" s="127" t="s">
        <v>18725</v>
      </c>
      <c r="K1866" s="24" t="s">
        <v>31</v>
      </c>
      <c r="L1866" s="107">
        <v>1</v>
      </c>
      <c r="M1866" s="58">
        <f t="shared" si="76"/>
        <v>130</v>
      </c>
      <c r="N1866" s="23"/>
      <c r="O1866" s="24" t="s">
        <v>32</v>
      </c>
    </row>
    <row r="1867" s="1" customFormat="1" customHeight="1" spans="1:15">
      <c r="A1867" s="58">
        <v>1862</v>
      </c>
      <c r="B1867" s="24" t="s">
        <v>23</v>
      </c>
      <c r="C1867" s="24" t="s">
        <v>24</v>
      </c>
      <c r="D1867" s="24" t="s">
        <v>25</v>
      </c>
      <c r="E1867" s="24" t="s">
        <v>18594</v>
      </c>
      <c r="F1867" s="58" t="s">
        <v>18723</v>
      </c>
      <c r="G1867" s="127" t="s">
        <v>20394</v>
      </c>
      <c r="H1867" s="24" t="s">
        <v>194</v>
      </c>
      <c r="I1867" s="85" t="s">
        <v>2605</v>
      </c>
      <c r="J1867" s="127" t="s">
        <v>18725</v>
      </c>
      <c r="K1867" s="24" t="s">
        <v>31</v>
      </c>
      <c r="L1867" s="107">
        <v>2</v>
      </c>
      <c r="M1867" s="58">
        <f t="shared" si="76"/>
        <v>260</v>
      </c>
      <c r="N1867" s="23"/>
      <c r="O1867" s="24" t="s">
        <v>32</v>
      </c>
    </row>
    <row r="1868" s="1" customFormat="1" customHeight="1" spans="1:15">
      <c r="A1868" s="58">
        <v>1863</v>
      </c>
      <c r="B1868" s="24" t="s">
        <v>23</v>
      </c>
      <c r="C1868" s="24" t="s">
        <v>24</v>
      </c>
      <c r="D1868" s="24" t="s">
        <v>25</v>
      </c>
      <c r="E1868" s="24" t="s">
        <v>18594</v>
      </c>
      <c r="F1868" s="58" t="s">
        <v>18912</v>
      </c>
      <c r="G1868" s="127" t="s">
        <v>20395</v>
      </c>
      <c r="H1868" s="24" t="s">
        <v>51</v>
      </c>
      <c r="I1868" s="85" t="s">
        <v>3158</v>
      </c>
      <c r="J1868" s="127" t="s">
        <v>18914</v>
      </c>
      <c r="K1868" s="24" t="s">
        <v>31</v>
      </c>
      <c r="L1868" s="107">
        <v>7</v>
      </c>
      <c r="M1868" s="58">
        <f>L1868*312</f>
        <v>2184</v>
      </c>
      <c r="N1868" s="23"/>
      <c r="O1868" s="24" t="s">
        <v>32</v>
      </c>
    </row>
    <row r="1869" s="1" customFormat="1" customHeight="1" spans="1:15">
      <c r="A1869" s="58">
        <v>1864</v>
      </c>
      <c r="B1869" s="24" t="s">
        <v>23</v>
      </c>
      <c r="C1869" s="24" t="s">
        <v>24</v>
      </c>
      <c r="D1869" s="24" t="s">
        <v>25</v>
      </c>
      <c r="E1869" s="24" t="s">
        <v>18594</v>
      </c>
      <c r="F1869" s="58" t="s">
        <v>18643</v>
      </c>
      <c r="G1869" s="127" t="s">
        <v>20396</v>
      </c>
      <c r="H1869" s="24" t="s">
        <v>194</v>
      </c>
      <c r="I1869" s="85" t="s">
        <v>2203</v>
      </c>
      <c r="J1869" s="127" t="s">
        <v>18645</v>
      </c>
      <c r="K1869" s="24" t="s">
        <v>31</v>
      </c>
      <c r="L1869" s="107">
        <v>4</v>
      </c>
      <c r="M1869" s="58">
        <f t="shared" ref="M1869:M1876" si="77">L1869*130</f>
        <v>520</v>
      </c>
      <c r="N1869" s="23"/>
      <c r="O1869" s="24" t="s">
        <v>32</v>
      </c>
    </row>
    <row r="1870" s="1" customFormat="1" customHeight="1" spans="1:15">
      <c r="A1870" s="58">
        <v>1865</v>
      </c>
      <c r="B1870" s="24" t="s">
        <v>23</v>
      </c>
      <c r="C1870" s="24" t="s">
        <v>24</v>
      </c>
      <c r="D1870" s="24" t="s">
        <v>25</v>
      </c>
      <c r="E1870" s="24" t="s">
        <v>18594</v>
      </c>
      <c r="F1870" s="58" t="s">
        <v>18723</v>
      </c>
      <c r="G1870" s="127" t="s">
        <v>20397</v>
      </c>
      <c r="H1870" s="24" t="s">
        <v>194</v>
      </c>
      <c r="I1870" s="85" t="s">
        <v>2605</v>
      </c>
      <c r="J1870" s="127" t="s">
        <v>18725</v>
      </c>
      <c r="K1870" s="24" t="s">
        <v>31</v>
      </c>
      <c r="L1870" s="107">
        <v>2</v>
      </c>
      <c r="M1870" s="58">
        <f t="shared" si="77"/>
        <v>260</v>
      </c>
      <c r="N1870" s="23"/>
      <c r="O1870" s="24" t="s">
        <v>32</v>
      </c>
    </row>
    <row r="1871" s="1" customFormat="1" customHeight="1" spans="1:15">
      <c r="A1871" s="58">
        <v>1866</v>
      </c>
      <c r="B1871" s="24" t="s">
        <v>23</v>
      </c>
      <c r="C1871" s="24" t="s">
        <v>24</v>
      </c>
      <c r="D1871" s="24" t="s">
        <v>25</v>
      </c>
      <c r="E1871" s="24" t="s">
        <v>18594</v>
      </c>
      <c r="F1871" s="58" t="s">
        <v>18643</v>
      </c>
      <c r="G1871" s="127" t="s">
        <v>20398</v>
      </c>
      <c r="H1871" s="24" t="s">
        <v>194</v>
      </c>
      <c r="I1871" s="85" t="s">
        <v>2203</v>
      </c>
      <c r="J1871" s="127" t="s">
        <v>18645</v>
      </c>
      <c r="K1871" s="24" t="s">
        <v>31</v>
      </c>
      <c r="L1871" s="107">
        <v>4</v>
      </c>
      <c r="M1871" s="58">
        <f t="shared" si="77"/>
        <v>520</v>
      </c>
      <c r="N1871" s="23"/>
      <c r="O1871" s="24" t="s">
        <v>32</v>
      </c>
    </row>
    <row r="1872" s="1" customFormat="1" customHeight="1" spans="1:15">
      <c r="A1872" s="58">
        <v>1867</v>
      </c>
      <c r="B1872" s="24" t="s">
        <v>23</v>
      </c>
      <c r="C1872" s="24" t="s">
        <v>24</v>
      </c>
      <c r="D1872" s="24" t="s">
        <v>25</v>
      </c>
      <c r="E1872" s="24" t="s">
        <v>18594</v>
      </c>
      <c r="F1872" s="58" t="s">
        <v>18723</v>
      </c>
      <c r="G1872" s="126" t="s">
        <v>20399</v>
      </c>
      <c r="H1872" s="24" t="s">
        <v>194</v>
      </c>
      <c r="I1872" s="85" t="s">
        <v>2557</v>
      </c>
      <c r="J1872" s="127" t="s">
        <v>18725</v>
      </c>
      <c r="K1872" s="24" t="s">
        <v>31</v>
      </c>
      <c r="L1872" s="107">
        <v>1</v>
      </c>
      <c r="M1872" s="58">
        <f t="shared" si="77"/>
        <v>130</v>
      </c>
      <c r="N1872" s="23"/>
      <c r="O1872" s="24" t="s">
        <v>32</v>
      </c>
    </row>
    <row r="1873" s="1" customFormat="1" customHeight="1" spans="1:15">
      <c r="A1873" s="58">
        <v>1868</v>
      </c>
      <c r="B1873" s="24" t="s">
        <v>23</v>
      </c>
      <c r="C1873" s="24" t="s">
        <v>24</v>
      </c>
      <c r="D1873" s="24" t="s">
        <v>25</v>
      </c>
      <c r="E1873" s="24" t="s">
        <v>18594</v>
      </c>
      <c r="F1873" s="58" t="s">
        <v>18723</v>
      </c>
      <c r="G1873" s="126" t="s">
        <v>20400</v>
      </c>
      <c r="H1873" s="24" t="s">
        <v>194</v>
      </c>
      <c r="I1873" s="85" t="s">
        <v>2605</v>
      </c>
      <c r="J1873" s="127" t="s">
        <v>18725</v>
      </c>
      <c r="K1873" s="24" t="s">
        <v>31</v>
      </c>
      <c r="L1873" s="107">
        <v>2</v>
      </c>
      <c r="M1873" s="58">
        <f t="shared" si="77"/>
        <v>260</v>
      </c>
      <c r="N1873" s="23"/>
      <c r="O1873" s="24" t="s">
        <v>32</v>
      </c>
    </row>
    <row r="1874" s="1" customFormat="1" customHeight="1" spans="1:15">
      <c r="A1874" s="58">
        <v>1869</v>
      </c>
      <c r="B1874" s="24" t="s">
        <v>23</v>
      </c>
      <c r="C1874" s="24" t="s">
        <v>24</v>
      </c>
      <c r="D1874" s="24" t="s">
        <v>25</v>
      </c>
      <c r="E1874" s="24" t="s">
        <v>18594</v>
      </c>
      <c r="F1874" s="58" t="s">
        <v>18643</v>
      </c>
      <c r="G1874" s="126" t="s">
        <v>20401</v>
      </c>
      <c r="H1874" s="24" t="s">
        <v>194</v>
      </c>
      <c r="I1874" s="85" t="s">
        <v>1683</v>
      </c>
      <c r="J1874" s="127" t="s">
        <v>18645</v>
      </c>
      <c r="K1874" s="24" t="s">
        <v>31</v>
      </c>
      <c r="L1874" s="107">
        <v>3</v>
      </c>
      <c r="M1874" s="58">
        <f t="shared" si="77"/>
        <v>390</v>
      </c>
      <c r="N1874" s="23"/>
      <c r="O1874" s="24" t="s">
        <v>32</v>
      </c>
    </row>
    <row r="1875" s="1" customFormat="1" customHeight="1" spans="1:15">
      <c r="A1875" s="58">
        <v>1870</v>
      </c>
      <c r="B1875" s="24" t="s">
        <v>23</v>
      </c>
      <c r="C1875" s="24" t="s">
        <v>24</v>
      </c>
      <c r="D1875" s="24" t="s">
        <v>25</v>
      </c>
      <c r="E1875" s="24" t="s">
        <v>18594</v>
      </c>
      <c r="F1875" s="58" t="s">
        <v>18723</v>
      </c>
      <c r="G1875" s="126" t="s">
        <v>20402</v>
      </c>
      <c r="H1875" s="24" t="s">
        <v>194</v>
      </c>
      <c r="I1875" s="85" t="s">
        <v>2605</v>
      </c>
      <c r="J1875" s="127" t="s">
        <v>18725</v>
      </c>
      <c r="K1875" s="24" t="s">
        <v>31</v>
      </c>
      <c r="L1875" s="107">
        <v>2</v>
      </c>
      <c r="M1875" s="58">
        <f t="shared" si="77"/>
        <v>260</v>
      </c>
      <c r="N1875" s="23"/>
      <c r="O1875" s="24" t="s">
        <v>32</v>
      </c>
    </row>
    <row r="1876" s="1" customFormat="1" customHeight="1" spans="1:15">
      <c r="A1876" s="58">
        <v>1871</v>
      </c>
      <c r="B1876" s="24" t="s">
        <v>23</v>
      </c>
      <c r="C1876" s="24" t="s">
        <v>24</v>
      </c>
      <c r="D1876" s="24" t="s">
        <v>25</v>
      </c>
      <c r="E1876" s="24" t="s">
        <v>18594</v>
      </c>
      <c r="F1876" s="58" t="s">
        <v>18723</v>
      </c>
      <c r="G1876" s="126" t="s">
        <v>20403</v>
      </c>
      <c r="H1876" s="24" t="s">
        <v>194</v>
      </c>
      <c r="I1876" s="85" t="s">
        <v>2605</v>
      </c>
      <c r="J1876" s="127" t="s">
        <v>18725</v>
      </c>
      <c r="K1876" s="24" t="s">
        <v>31</v>
      </c>
      <c r="L1876" s="107">
        <v>2</v>
      </c>
      <c r="M1876" s="58">
        <f t="shared" si="77"/>
        <v>260</v>
      </c>
      <c r="N1876" s="23"/>
      <c r="O1876" s="24" t="s">
        <v>32</v>
      </c>
    </row>
    <row r="1877" s="1" customFormat="1" customHeight="1" spans="1:15">
      <c r="A1877" s="58">
        <v>1872</v>
      </c>
      <c r="B1877" s="24" t="s">
        <v>23</v>
      </c>
      <c r="C1877" s="24" t="s">
        <v>24</v>
      </c>
      <c r="D1877" s="24" t="s">
        <v>25</v>
      </c>
      <c r="E1877" s="24" t="s">
        <v>18594</v>
      </c>
      <c r="F1877" s="58" t="s">
        <v>18643</v>
      </c>
      <c r="G1877" s="126" t="s">
        <v>20404</v>
      </c>
      <c r="H1877" s="24" t="s">
        <v>51</v>
      </c>
      <c r="I1877" s="85" t="s">
        <v>2557</v>
      </c>
      <c r="J1877" s="127" t="s">
        <v>18645</v>
      </c>
      <c r="K1877" s="24" t="s">
        <v>31</v>
      </c>
      <c r="L1877" s="107">
        <v>1</v>
      </c>
      <c r="M1877" s="58">
        <f>L1877*312</f>
        <v>312</v>
      </c>
      <c r="N1877" s="23"/>
      <c r="O1877" s="24" t="s">
        <v>32</v>
      </c>
    </row>
    <row r="1878" s="1" customFormat="1" customHeight="1" spans="1:15">
      <c r="A1878" s="58">
        <v>1873</v>
      </c>
      <c r="B1878" s="24" t="s">
        <v>23</v>
      </c>
      <c r="C1878" s="24" t="s">
        <v>24</v>
      </c>
      <c r="D1878" s="24" t="s">
        <v>25</v>
      </c>
      <c r="E1878" s="24" t="s">
        <v>18594</v>
      </c>
      <c r="F1878" s="58" t="s">
        <v>18643</v>
      </c>
      <c r="G1878" s="126" t="s">
        <v>20405</v>
      </c>
      <c r="H1878" s="24" t="s">
        <v>194</v>
      </c>
      <c r="I1878" s="85" t="s">
        <v>3164</v>
      </c>
      <c r="J1878" s="127" t="s">
        <v>18645</v>
      </c>
      <c r="K1878" s="24" t="s">
        <v>31</v>
      </c>
      <c r="L1878" s="107">
        <v>6</v>
      </c>
      <c r="M1878" s="58">
        <f>L1878*130</f>
        <v>780</v>
      </c>
      <c r="N1878" s="23"/>
      <c r="O1878" s="24" t="s">
        <v>32</v>
      </c>
    </row>
    <row r="1879" s="1" customFormat="1" customHeight="1" spans="1:15">
      <c r="A1879" s="58">
        <v>1874</v>
      </c>
      <c r="B1879" s="24" t="s">
        <v>23</v>
      </c>
      <c r="C1879" s="24" t="s">
        <v>24</v>
      </c>
      <c r="D1879" s="24" t="s">
        <v>25</v>
      </c>
      <c r="E1879" s="24" t="s">
        <v>18594</v>
      </c>
      <c r="F1879" s="58" t="s">
        <v>18643</v>
      </c>
      <c r="G1879" s="126" t="s">
        <v>20406</v>
      </c>
      <c r="H1879" s="24" t="s">
        <v>194</v>
      </c>
      <c r="I1879" s="85" t="s">
        <v>1683</v>
      </c>
      <c r="J1879" s="127" t="s">
        <v>18645</v>
      </c>
      <c r="K1879" s="24" t="s">
        <v>31</v>
      </c>
      <c r="L1879" s="107">
        <v>3</v>
      </c>
      <c r="M1879" s="58">
        <f>L1879*130</f>
        <v>390</v>
      </c>
      <c r="N1879" s="104"/>
      <c r="O1879" s="24" t="s">
        <v>32</v>
      </c>
    </row>
    <row r="1880" s="1" customFormat="1" customHeight="1" spans="1:15">
      <c r="A1880" s="58">
        <v>1875</v>
      </c>
      <c r="B1880" s="24" t="s">
        <v>23</v>
      </c>
      <c r="C1880" s="24" t="s">
        <v>24</v>
      </c>
      <c r="D1880" s="24" t="s">
        <v>25</v>
      </c>
      <c r="E1880" s="24" t="s">
        <v>18594</v>
      </c>
      <c r="F1880" s="58" t="s">
        <v>18723</v>
      </c>
      <c r="G1880" s="126" t="s">
        <v>20407</v>
      </c>
      <c r="H1880" s="24" t="s">
        <v>194</v>
      </c>
      <c r="I1880" s="85" t="s">
        <v>2605</v>
      </c>
      <c r="J1880" s="127" t="s">
        <v>18725</v>
      </c>
      <c r="K1880" s="24" t="s">
        <v>31</v>
      </c>
      <c r="L1880" s="107">
        <v>2</v>
      </c>
      <c r="M1880" s="58">
        <f>L1880*130</f>
        <v>260</v>
      </c>
      <c r="N1880" s="23"/>
      <c r="O1880" s="24" t="s">
        <v>32</v>
      </c>
    </row>
    <row r="1881" s="1" customFormat="1" customHeight="1" spans="1:15">
      <c r="A1881" s="58">
        <v>1876</v>
      </c>
      <c r="B1881" s="24" t="s">
        <v>23</v>
      </c>
      <c r="C1881" s="24" t="s">
        <v>24</v>
      </c>
      <c r="D1881" s="24" t="s">
        <v>25</v>
      </c>
      <c r="E1881" s="24" t="s">
        <v>18594</v>
      </c>
      <c r="F1881" s="58" t="s">
        <v>18723</v>
      </c>
      <c r="G1881" s="126" t="s">
        <v>20408</v>
      </c>
      <c r="H1881" s="24" t="s">
        <v>194</v>
      </c>
      <c r="I1881" s="85" t="s">
        <v>2605</v>
      </c>
      <c r="J1881" s="127" t="s">
        <v>18725</v>
      </c>
      <c r="K1881" s="24" t="s">
        <v>31</v>
      </c>
      <c r="L1881" s="107">
        <v>2</v>
      </c>
      <c r="M1881" s="58">
        <f>L1881*130</f>
        <v>260</v>
      </c>
      <c r="N1881" s="23"/>
      <c r="O1881" s="24" t="s">
        <v>32</v>
      </c>
    </row>
    <row r="1882" s="1" customFormat="1" customHeight="1" spans="1:15">
      <c r="A1882" s="58">
        <v>1877</v>
      </c>
      <c r="B1882" s="24" t="s">
        <v>23</v>
      </c>
      <c r="C1882" s="24" t="s">
        <v>24</v>
      </c>
      <c r="D1882" s="24" t="s">
        <v>25</v>
      </c>
      <c r="E1882" s="24" t="s">
        <v>18594</v>
      </c>
      <c r="F1882" s="58" t="s">
        <v>18723</v>
      </c>
      <c r="G1882" s="126" t="s">
        <v>20409</v>
      </c>
      <c r="H1882" s="24" t="s">
        <v>51</v>
      </c>
      <c r="I1882" s="85" t="s">
        <v>2557</v>
      </c>
      <c r="J1882" s="127" t="s">
        <v>18725</v>
      </c>
      <c r="K1882" s="24" t="s">
        <v>31</v>
      </c>
      <c r="L1882" s="107">
        <v>1</v>
      </c>
      <c r="M1882" s="58">
        <f>L1882*312</f>
        <v>312</v>
      </c>
      <c r="N1882" s="23"/>
      <c r="O1882" s="24" t="s">
        <v>32</v>
      </c>
    </row>
    <row r="1883" s="1" customFormat="1" customHeight="1" spans="1:15">
      <c r="A1883" s="58">
        <v>1878</v>
      </c>
      <c r="B1883" s="24" t="s">
        <v>23</v>
      </c>
      <c r="C1883" s="24" t="s">
        <v>24</v>
      </c>
      <c r="D1883" s="24" t="s">
        <v>25</v>
      </c>
      <c r="E1883" s="24" t="s">
        <v>18594</v>
      </c>
      <c r="F1883" s="58" t="s">
        <v>18912</v>
      </c>
      <c r="G1883" s="126" t="s">
        <v>20410</v>
      </c>
      <c r="H1883" s="24" t="s">
        <v>194</v>
      </c>
      <c r="I1883" s="85" t="s">
        <v>2203</v>
      </c>
      <c r="J1883" s="127" t="s">
        <v>18914</v>
      </c>
      <c r="K1883" s="24" t="s">
        <v>31</v>
      </c>
      <c r="L1883" s="107">
        <v>4</v>
      </c>
      <c r="M1883" s="58">
        <f t="shared" ref="M1883:M1888" si="78">L1883*130</f>
        <v>520</v>
      </c>
      <c r="N1883" s="23"/>
      <c r="O1883" s="24" t="s">
        <v>32</v>
      </c>
    </row>
    <row r="1884" s="1" customFormat="1" customHeight="1" spans="1:15">
      <c r="A1884" s="58">
        <v>1879</v>
      </c>
      <c r="B1884" s="24" t="s">
        <v>23</v>
      </c>
      <c r="C1884" s="24" t="s">
        <v>24</v>
      </c>
      <c r="D1884" s="24" t="s">
        <v>25</v>
      </c>
      <c r="E1884" s="24" t="s">
        <v>18594</v>
      </c>
      <c r="F1884" s="58" t="s">
        <v>18723</v>
      </c>
      <c r="G1884" s="126" t="s">
        <v>15432</v>
      </c>
      <c r="H1884" s="24" t="s">
        <v>194</v>
      </c>
      <c r="I1884" s="85" t="s">
        <v>2605</v>
      </c>
      <c r="J1884" s="127" t="s">
        <v>18725</v>
      </c>
      <c r="K1884" s="24" t="s">
        <v>31</v>
      </c>
      <c r="L1884" s="107">
        <v>2</v>
      </c>
      <c r="M1884" s="58">
        <f t="shared" si="78"/>
        <v>260</v>
      </c>
      <c r="N1884" s="23"/>
      <c r="O1884" s="24" t="s">
        <v>32</v>
      </c>
    </row>
    <row r="1885" s="1" customFormat="1" customHeight="1" spans="1:15">
      <c r="A1885" s="58">
        <v>1880</v>
      </c>
      <c r="B1885" s="24" t="s">
        <v>23</v>
      </c>
      <c r="C1885" s="24" t="s">
        <v>24</v>
      </c>
      <c r="D1885" s="24" t="s">
        <v>25</v>
      </c>
      <c r="E1885" s="24" t="s">
        <v>18594</v>
      </c>
      <c r="F1885" s="58" t="s">
        <v>18643</v>
      </c>
      <c r="G1885" s="126" t="s">
        <v>20411</v>
      </c>
      <c r="H1885" s="24" t="s">
        <v>194</v>
      </c>
      <c r="I1885" s="85" t="s">
        <v>2203</v>
      </c>
      <c r="J1885" s="127" t="s">
        <v>18645</v>
      </c>
      <c r="K1885" s="24" t="s">
        <v>31</v>
      </c>
      <c r="L1885" s="107">
        <v>4</v>
      </c>
      <c r="M1885" s="58">
        <f t="shared" si="78"/>
        <v>520</v>
      </c>
      <c r="N1885" s="23"/>
      <c r="O1885" s="24" t="s">
        <v>32</v>
      </c>
    </row>
    <row r="1886" s="1" customFormat="1" customHeight="1" spans="1:15">
      <c r="A1886" s="58">
        <v>1881</v>
      </c>
      <c r="B1886" s="24" t="s">
        <v>23</v>
      </c>
      <c r="C1886" s="24" t="s">
        <v>24</v>
      </c>
      <c r="D1886" s="24" t="s">
        <v>25</v>
      </c>
      <c r="E1886" s="24" t="s">
        <v>18594</v>
      </c>
      <c r="F1886" s="58" t="s">
        <v>18912</v>
      </c>
      <c r="G1886" s="126" t="s">
        <v>20412</v>
      </c>
      <c r="H1886" s="24" t="s">
        <v>194</v>
      </c>
      <c r="I1886" s="85" t="s">
        <v>1683</v>
      </c>
      <c r="J1886" s="127" t="s">
        <v>18914</v>
      </c>
      <c r="K1886" s="24" t="s">
        <v>31</v>
      </c>
      <c r="L1886" s="107">
        <v>3</v>
      </c>
      <c r="M1886" s="58">
        <f t="shared" si="78"/>
        <v>390</v>
      </c>
      <c r="N1886" s="23"/>
      <c r="O1886" s="24" t="s">
        <v>32</v>
      </c>
    </row>
    <row r="1887" s="1" customFormat="1" customHeight="1" spans="1:15">
      <c r="A1887" s="58">
        <v>1882</v>
      </c>
      <c r="B1887" s="24" t="s">
        <v>23</v>
      </c>
      <c r="C1887" s="24" t="s">
        <v>24</v>
      </c>
      <c r="D1887" s="24" t="s">
        <v>25</v>
      </c>
      <c r="E1887" s="24" t="s">
        <v>18594</v>
      </c>
      <c r="F1887" s="58" t="s">
        <v>18643</v>
      </c>
      <c r="G1887" s="126" t="s">
        <v>20413</v>
      </c>
      <c r="H1887" s="24" t="s">
        <v>194</v>
      </c>
      <c r="I1887" s="85" t="s">
        <v>3169</v>
      </c>
      <c r="J1887" s="127" t="s">
        <v>18645</v>
      </c>
      <c r="K1887" s="24" t="s">
        <v>31</v>
      </c>
      <c r="L1887" s="107">
        <v>5</v>
      </c>
      <c r="M1887" s="58">
        <f t="shared" si="78"/>
        <v>650</v>
      </c>
      <c r="N1887" s="23"/>
      <c r="O1887" s="24" t="s">
        <v>32</v>
      </c>
    </row>
    <row r="1888" s="1" customFormat="1" customHeight="1" spans="1:15">
      <c r="A1888" s="58">
        <v>1883</v>
      </c>
      <c r="B1888" s="24" t="s">
        <v>23</v>
      </c>
      <c r="C1888" s="24" t="s">
        <v>24</v>
      </c>
      <c r="D1888" s="24" t="s">
        <v>25</v>
      </c>
      <c r="E1888" s="24" t="s">
        <v>18594</v>
      </c>
      <c r="F1888" s="58" t="s">
        <v>18723</v>
      </c>
      <c r="G1888" s="126" t="s">
        <v>20414</v>
      </c>
      <c r="H1888" s="24" t="s">
        <v>194</v>
      </c>
      <c r="I1888" s="85" t="s">
        <v>2203</v>
      </c>
      <c r="J1888" s="127" t="s">
        <v>18725</v>
      </c>
      <c r="K1888" s="24" t="s">
        <v>31</v>
      </c>
      <c r="L1888" s="107">
        <v>4</v>
      </c>
      <c r="M1888" s="58">
        <f t="shared" si="78"/>
        <v>520</v>
      </c>
      <c r="N1888" s="23"/>
      <c r="O1888" s="24" t="s">
        <v>32</v>
      </c>
    </row>
    <row r="1889" s="1" customFormat="1" customHeight="1" spans="1:15">
      <c r="A1889" s="58">
        <v>1884</v>
      </c>
      <c r="B1889" s="24" t="s">
        <v>23</v>
      </c>
      <c r="C1889" s="24" t="s">
        <v>24</v>
      </c>
      <c r="D1889" s="24" t="s">
        <v>25</v>
      </c>
      <c r="E1889" s="24" t="s">
        <v>18594</v>
      </c>
      <c r="F1889" s="58" t="s">
        <v>18723</v>
      </c>
      <c r="G1889" s="126" t="s">
        <v>20415</v>
      </c>
      <c r="H1889" s="24" t="s">
        <v>51</v>
      </c>
      <c r="I1889" s="85" t="s">
        <v>2605</v>
      </c>
      <c r="J1889" s="127" t="s">
        <v>18725</v>
      </c>
      <c r="K1889" s="24" t="s">
        <v>31</v>
      </c>
      <c r="L1889" s="107">
        <v>2</v>
      </c>
      <c r="M1889" s="58">
        <f>L1889*312</f>
        <v>624</v>
      </c>
      <c r="N1889" s="23"/>
      <c r="O1889" s="24" t="s">
        <v>32</v>
      </c>
    </row>
    <row r="1890" s="1" customFormat="1" customHeight="1" spans="1:15">
      <c r="A1890" s="58">
        <v>1885</v>
      </c>
      <c r="B1890" s="58" t="s">
        <v>23</v>
      </c>
      <c r="C1890" s="58" t="s">
        <v>24</v>
      </c>
      <c r="D1890" s="58" t="s">
        <v>25</v>
      </c>
      <c r="E1890" s="58" t="s">
        <v>18594</v>
      </c>
      <c r="F1890" s="58" t="s">
        <v>18723</v>
      </c>
      <c r="G1890" s="58" t="s">
        <v>20416</v>
      </c>
      <c r="H1890" s="58" t="s">
        <v>194</v>
      </c>
      <c r="I1890" s="58" t="s">
        <v>2203</v>
      </c>
      <c r="J1890" s="58" t="s">
        <v>18725</v>
      </c>
      <c r="K1890" s="58" t="s">
        <v>31</v>
      </c>
      <c r="L1890" s="102">
        <v>4</v>
      </c>
      <c r="M1890" s="58">
        <f>L1890*130</f>
        <v>520</v>
      </c>
      <c r="N1890" s="23"/>
      <c r="O1890" s="24" t="s">
        <v>32</v>
      </c>
    </row>
    <row r="1891" s="1" customFormat="1" customHeight="1" spans="1:15">
      <c r="A1891" s="58">
        <v>1886</v>
      </c>
      <c r="B1891" s="58" t="s">
        <v>23</v>
      </c>
      <c r="C1891" s="58" t="s">
        <v>24</v>
      </c>
      <c r="D1891" s="58" t="s">
        <v>25</v>
      </c>
      <c r="E1891" s="58" t="s">
        <v>18594</v>
      </c>
      <c r="F1891" s="58" t="s">
        <v>18643</v>
      </c>
      <c r="G1891" s="58" t="s">
        <v>20417</v>
      </c>
      <c r="H1891" s="58" t="s">
        <v>51</v>
      </c>
      <c r="I1891" s="58" t="s">
        <v>2203</v>
      </c>
      <c r="J1891" s="58" t="s">
        <v>18645</v>
      </c>
      <c r="K1891" s="58" t="s">
        <v>31</v>
      </c>
      <c r="L1891" s="102">
        <v>4</v>
      </c>
      <c r="M1891" s="58">
        <f>L1891*312</f>
        <v>1248</v>
      </c>
      <c r="N1891" s="23"/>
      <c r="O1891" s="24" t="s">
        <v>32</v>
      </c>
    </row>
    <row r="1892" s="1" customFormat="1" customHeight="1" spans="1:15">
      <c r="A1892" s="58">
        <v>1887</v>
      </c>
      <c r="B1892" s="58" t="s">
        <v>23</v>
      </c>
      <c r="C1892" s="58" t="s">
        <v>24</v>
      </c>
      <c r="D1892" s="58" t="s">
        <v>25</v>
      </c>
      <c r="E1892" s="58" t="s">
        <v>18594</v>
      </c>
      <c r="F1892" s="58" t="s">
        <v>18723</v>
      </c>
      <c r="G1892" s="58" t="s">
        <v>20418</v>
      </c>
      <c r="H1892" s="58" t="s">
        <v>194</v>
      </c>
      <c r="I1892" s="58" t="s">
        <v>1683</v>
      </c>
      <c r="J1892" s="58" t="s">
        <v>18725</v>
      </c>
      <c r="K1892" s="58" t="s">
        <v>31</v>
      </c>
      <c r="L1892" s="102">
        <v>3</v>
      </c>
      <c r="M1892" s="58">
        <f>L1892*130</f>
        <v>390</v>
      </c>
      <c r="N1892" s="23"/>
      <c r="O1892" s="24" t="s">
        <v>32</v>
      </c>
    </row>
    <row r="1893" s="1" customFormat="1" customHeight="1" spans="1:15">
      <c r="A1893" s="58">
        <v>1888</v>
      </c>
      <c r="B1893" s="58" t="s">
        <v>23</v>
      </c>
      <c r="C1893" s="58" t="s">
        <v>24</v>
      </c>
      <c r="D1893" s="58" t="s">
        <v>25</v>
      </c>
      <c r="E1893" s="58" t="s">
        <v>18594</v>
      </c>
      <c r="F1893" s="58" t="s">
        <v>18643</v>
      </c>
      <c r="G1893" s="58" t="s">
        <v>20419</v>
      </c>
      <c r="H1893" s="58" t="s">
        <v>51</v>
      </c>
      <c r="I1893" s="58" t="s">
        <v>3169</v>
      </c>
      <c r="J1893" s="58" t="s">
        <v>18645</v>
      </c>
      <c r="K1893" s="58" t="s">
        <v>31</v>
      </c>
      <c r="L1893" s="102">
        <v>5</v>
      </c>
      <c r="M1893" s="58">
        <f>L1893*312</f>
        <v>1560</v>
      </c>
      <c r="N1893" s="23"/>
      <c r="O1893" s="24" t="s">
        <v>32</v>
      </c>
    </row>
    <row r="1894" s="1" customFormat="1" customHeight="1" spans="1:15">
      <c r="A1894" s="58">
        <v>1889</v>
      </c>
      <c r="B1894" s="58" t="s">
        <v>23</v>
      </c>
      <c r="C1894" s="58" t="s">
        <v>24</v>
      </c>
      <c r="D1894" s="58" t="s">
        <v>25</v>
      </c>
      <c r="E1894" s="58" t="s">
        <v>18594</v>
      </c>
      <c r="F1894" s="58" t="s">
        <v>18664</v>
      </c>
      <c r="G1894" s="58" t="s">
        <v>20420</v>
      </c>
      <c r="H1894" s="58" t="s">
        <v>194</v>
      </c>
      <c r="I1894" s="58" t="s">
        <v>2203</v>
      </c>
      <c r="J1894" s="58" t="s">
        <v>18666</v>
      </c>
      <c r="K1894" s="58" t="s">
        <v>31</v>
      </c>
      <c r="L1894" s="102">
        <v>4</v>
      </c>
      <c r="M1894" s="58">
        <f t="shared" ref="M1894:M1911" si="79">L1894*130</f>
        <v>520</v>
      </c>
      <c r="N1894" s="104"/>
      <c r="O1894" s="24" t="s">
        <v>32</v>
      </c>
    </row>
    <row r="1895" s="1" customFormat="1" customHeight="1" spans="1:15">
      <c r="A1895" s="58">
        <v>1890</v>
      </c>
      <c r="B1895" s="58" t="s">
        <v>23</v>
      </c>
      <c r="C1895" s="58" t="s">
        <v>24</v>
      </c>
      <c r="D1895" s="58" t="s">
        <v>25</v>
      </c>
      <c r="E1895" s="58" t="s">
        <v>18594</v>
      </c>
      <c r="F1895" s="58" t="s">
        <v>18723</v>
      </c>
      <c r="G1895" s="58" t="s">
        <v>20421</v>
      </c>
      <c r="H1895" s="58" t="s">
        <v>194</v>
      </c>
      <c r="I1895" s="58" t="s">
        <v>2557</v>
      </c>
      <c r="J1895" s="58" t="s">
        <v>18725</v>
      </c>
      <c r="K1895" s="58" t="s">
        <v>31</v>
      </c>
      <c r="L1895" s="102">
        <v>1</v>
      </c>
      <c r="M1895" s="58">
        <f t="shared" si="79"/>
        <v>130</v>
      </c>
      <c r="N1895" s="23"/>
      <c r="O1895" s="24" t="s">
        <v>32</v>
      </c>
    </row>
    <row r="1896" s="1" customFormat="1" customHeight="1" spans="1:15">
      <c r="A1896" s="58">
        <v>1891</v>
      </c>
      <c r="B1896" s="58" t="s">
        <v>23</v>
      </c>
      <c r="C1896" s="58" t="s">
        <v>24</v>
      </c>
      <c r="D1896" s="58" t="s">
        <v>25</v>
      </c>
      <c r="E1896" s="58" t="s">
        <v>18594</v>
      </c>
      <c r="F1896" s="58" t="s">
        <v>18643</v>
      </c>
      <c r="G1896" s="58" t="s">
        <v>20422</v>
      </c>
      <c r="H1896" s="58" t="s">
        <v>194</v>
      </c>
      <c r="I1896" s="58" t="s">
        <v>2557</v>
      </c>
      <c r="J1896" s="58" t="s">
        <v>18645</v>
      </c>
      <c r="K1896" s="58" t="s">
        <v>31</v>
      </c>
      <c r="L1896" s="102">
        <v>1</v>
      </c>
      <c r="M1896" s="58">
        <f t="shared" si="79"/>
        <v>130</v>
      </c>
      <c r="N1896" s="23"/>
      <c r="O1896" s="24" t="s">
        <v>32</v>
      </c>
    </row>
    <row r="1897" s="1" customFormat="1" customHeight="1" spans="1:15">
      <c r="A1897" s="58">
        <v>1892</v>
      </c>
      <c r="B1897" s="58" t="s">
        <v>23</v>
      </c>
      <c r="C1897" s="58" t="s">
        <v>24</v>
      </c>
      <c r="D1897" s="58" t="s">
        <v>25</v>
      </c>
      <c r="E1897" s="58" t="s">
        <v>18594</v>
      </c>
      <c r="F1897" s="58" t="s">
        <v>18723</v>
      </c>
      <c r="G1897" s="58" t="s">
        <v>20423</v>
      </c>
      <c r="H1897" s="58" t="s">
        <v>194</v>
      </c>
      <c r="I1897" s="58" t="s">
        <v>1683</v>
      </c>
      <c r="J1897" s="58" t="s">
        <v>18725</v>
      </c>
      <c r="K1897" s="58" t="s">
        <v>31</v>
      </c>
      <c r="L1897" s="102">
        <v>3</v>
      </c>
      <c r="M1897" s="58">
        <f t="shared" si="79"/>
        <v>390</v>
      </c>
      <c r="N1897" s="23"/>
      <c r="O1897" s="24" t="s">
        <v>32</v>
      </c>
    </row>
    <row r="1898" s="1" customFormat="1" customHeight="1" spans="1:15">
      <c r="A1898" s="58">
        <v>1893</v>
      </c>
      <c r="B1898" s="58" t="s">
        <v>23</v>
      </c>
      <c r="C1898" s="58" t="s">
        <v>24</v>
      </c>
      <c r="D1898" s="58" t="s">
        <v>25</v>
      </c>
      <c r="E1898" s="58" t="s">
        <v>18594</v>
      </c>
      <c r="F1898" s="58" t="s">
        <v>18643</v>
      </c>
      <c r="G1898" s="58" t="s">
        <v>20424</v>
      </c>
      <c r="H1898" s="58" t="s">
        <v>194</v>
      </c>
      <c r="I1898" s="58" t="s">
        <v>1683</v>
      </c>
      <c r="J1898" s="58" t="s">
        <v>18645</v>
      </c>
      <c r="K1898" s="58" t="s">
        <v>31</v>
      </c>
      <c r="L1898" s="102">
        <v>3</v>
      </c>
      <c r="M1898" s="58">
        <f t="shared" si="79"/>
        <v>390</v>
      </c>
      <c r="N1898" s="23"/>
      <c r="O1898" s="24" t="s">
        <v>32</v>
      </c>
    </row>
    <row r="1899" s="1" customFormat="1" customHeight="1" spans="1:15">
      <c r="A1899" s="58">
        <v>1894</v>
      </c>
      <c r="B1899" s="58" t="s">
        <v>23</v>
      </c>
      <c r="C1899" s="58" t="s">
        <v>24</v>
      </c>
      <c r="D1899" s="58" t="s">
        <v>25</v>
      </c>
      <c r="E1899" s="58" t="s">
        <v>18594</v>
      </c>
      <c r="F1899" s="58" t="s">
        <v>18643</v>
      </c>
      <c r="G1899" s="58" t="s">
        <v>20425</v>
      </c>
      <c r="H1899" s="58" t="s">
        <v>194</v>
      </c>
      <c r="I1899" s="58" t="s">
        <v>1683</v>
      </c>
      <c r="J1899" s="58" t="s">
        <v>18645</v>
      </c>
      <c r="K1899" s="58" t="s">
        <v>31</v>
      </c>
      <c r="L1899" s="102">
        <v>3</v>
      </c>
      <c r="M1899" s="58">
        <f t="shared" si="79"/>
        <v>390</v>
      </c>
      <c r="N1899" s="23"/>
      <c r="O1899" s="24" t="s">
        <v>32</v>
      </c>
    </row>
    <row r="1900" s="1" customFormat="1" customHeight="1" spans="1:15">
      <c r="A1900" s="58">
        <v>1895</v>
      </c>
      <c r="B1900" s="58" t="s">
        <v>23</v>
      </c>
      <c r="C1900" s="58" t="s">
        <v>24</v>
      </c>
      <c r="D1900" s="58" t="s">
        <v>25</v>
      </c>
      <c r="E1900" s="58" t="s">
        <v>18594</v>
      </c>
      <c r="F1900" s="58" t="s">
        <v>18643</v>
      </c>
      <c r="G1900" s="58" t="s">
        <v>20426</v>
      </c>
      <c r="H1900" s="58" t="s">
        <v>194</v>
      </c>
      <c r="I1900" s="58" t="s">
        <v>1683</v>
      </c>
      <c r="J1900" s="58" t="s">
        <v>18645</v>
      </c>
      <c r="K1900" s="58" t="s">
        <v>31</v>
      </c>
      <c r="L1900" s="102">
        <v>3</v>
      </c>
      <c r="M1900" s="58">
        <f t="shared" si="79"/>
        <v>390</v>
      </c>
      <c r="N1900" s="23"/>
      <c r="O1900" s="24" t="s">
        <v>32</v>
      </c>
    </row>
    <row r="1901" s="1" customFormat="1" customHeight="1" spans="1:15">
      <c r="A1901" s="58">
        <v>1896</v>
      </c>
      <c r="B1901" s="58" t="s">
        <v>23</v>
      </c>
      <c r="C1901" s="58" t="s">
        <v>24</v>
      </c>
      <c r="D1901" s="58" t="s">
        <v>25</v>
      </c>
      <c r="E1901" s="58" t="s">
        <v>18594</v>
      </c>
      <c r="F1901" s="58" t="s">
        <v>18643</v>
      </c>
      <c r="G1901" s="58" t="s">
        <v>20427</v>
      </c>
      <c r="H1901" s="58" t="s">
        <v>194</v>
      </c>
      <c r="I1901" s="58" t="s">
        <v>2203</v>
      </c>
      <c r="J1901" s="58" t="s">
        <v>18645</v>
      </c>
      <c r="K1901" s="58" t="s">
        <v>31</v>
      </c>
      <c r="L1901" s="102">
        <v>4</v>
      </c>
      <c r="M1901" s="58">
        <f t="shared" si="79"/>
        <v>520</v>
      </c>
      <c r="N1901" s="23"/>
      <c r="O1901" s="24" t="s">
        <v>32</v>
      </c>
    </row>
    <row r="1902" s="1" customFormat="1" customHeight="1" spans="1:15">
      <c r="A1902" s="58">
        <v>1897</v>
      </c>
      <c r="B1902" s="58" t="s">
        <v>23</v>
      </c>
      <c r="C1902" s="58" t="s">
        <v>24</v>
      </c>
      <c r="D1902" s="58" t="s">
        <v>25</v>
      </c>
      <c r="E1902" s="58" t="s">
        <v>18594</v>
      </c>
      <c r="F1902" s="58" t="s">
        <v>18643</v>
      </c>
      <c r="G1902" s="58" t="s">
        <v>20428</v>
      </c>
      <c r="H1902" s="58" t="s">
        <v>194</v>
      </c>
      <c r="I1902" s="58" t="s">
        <v>2203</v>
      </c>
      <c r="J1902" s="58" t="s">
        <v>18645</v>
      </c>
      <c r="K1902" s="58" t="s">
        <v>31</v>
      </c>
      <c r="L1902" s="102">
        <v>4</v>
      </c>
      <c r="M1902" s="58">
        <f t="shared" si="79"/>
        <v>520</v>
      </c>
      <c r="N1902" s="23"/>
      <c r="O1902" s="24" t="s">
        <v>32</v>
      </c>
    </row>
    <row r="1903" s="1" customFormat="1" customHeight="1" spans="1:15">
      <c r="A1903" s="58">
        <v>1898</v>
      </c>
      <c r="B1903" s="58" t="s">
        <v>23</v>
      </c>
      <c r="C1903" s="58" t="s">
        <v>24</v>
      </c>
      <c r="D1903" s="58" t="s">
        <v>25</v>
      </c>
      <c r="E1903" s="58" t="s">
        <v>18594</v>
      </c>
      <c r="F1903" s="58" t="s">
        <v>18912</v>
      </c>
      <c r="G1903" s="58" t="s">
        <v>20429</v>
      </c>
      <c r="H1903" s="58" t="s">
        <v>194</v>
      </c>
      <c r="I1903" s="58" t="s">
        <v>1683</v>
      </c>
      <c r="J1903" s="58" t="s">
        <v>18914</v>
      </c>
      <c r="K1903" s="58" t="s">
        <v>31</v>
      </c>
      <c r="L1903" s="102">
        <v>3</v>
      </c>
      <c r="M1903" s="58">
        <f t="shared" si="79"/>
        <v>390</v>
      </c>
      <c r="N1903" s="23"/>
      <c r="O1903" s="24" t="s">
        <v>32</v>
      </c>
    </row>
    <row r="1904" s="1" customFormat="1" customHeight="1" spans="1:15">
      <c r="A1904" s="58">
        <v>1899</v>
      </c>
      <c r="B1904" s="58" t="s">
        <v>23</v>
      </c>
      <c r="C1904" s="58" t="s">
        <v>24</v>
      </c>
      <c r="D1904" s="58" t="s">
        <v>25</v>
      </c>
      <c r="E1904" s="58" t="s">
        <v>18594</v>
      </c>
      <c r="F1904" s="58" t="s">
        <v>18723</v>
      </c>
      <c r="G1904" s="58" t="s">
        <v>20430</v>
      </c>
      <c r="H1904" s="58" t="s">
        <v>194</v>
      </c>
      <c r="I1904" s="58" t="s">
        <v>2557</v>
      </c>
      <c r="J1904" s="58" t="s">
        <v>18725</v>
      </c>
      <c r="K1904" s="58" t="s">
        <v>31</v>
      </c>
      <c r="L1904" s="102">
        <v>1</v>
      </c>
      <c r="M1904" s="58">
        <f t="shared" si="79"/>
        <v>130</v>
      </c>
      <c r="N1904" s="23"/>
      <c r="O1904" s="24" t="s">
        <v>32</v>
      </c>
    </row>
    <row r="1905" s="1" customFormat="1" customHeight="1" spans="1:15">
      <c r="A1905" s="58">
        <v>1900</v>
      </c>
      <c r="B1905" s="58" t="s">
        <v>23</v>
      </c>
      <c r="C1905" s="58" t="s">
        <v>24</v>
      </c>
      <c r="D1905" s="58" t="s">
        <v>25</v>
      </c>
      <c r="E1905" s="58" t="s">
        <v>18594</v>
      </c>
      <c r="F1905" s="58" t="s">
        <v>18723</v>
      </c>
      <c r="G1905" s="58" t="s">
        <v>20431</v>
      </c>
      <c r="H1905" s="58" t="s">
        <v>194</v>
      </c>
      <c r="I1905" s="58" t="s">
        <v>2557</v>
      </c>
      <c r="J1905" s="58" t="s">
        <v>18725</v>
      </c>
      <c r="K1905" s="58" t="s">
        <v>31</v>
      </c>
      <c r="L1905" s="102">
        <v>1</v>
      </c>
      <c r="M1905" s="58">
        <f t="shared" si="79"/>
        <v>130</v>
      </c>
      <c r="N1905" s="23"/>
      <c r="O1905" s="24" t="s">
        <v>32</v>
      </c>
    </row>
    <row r="1906" s="1" customFormat="1" customHeight="1" spans="1:15">
      <c r="A1906" s="58">
        <v>1901</v>
      </c>
      <c r="B1906" s="58" t="s">
        <v>23</v>
      </c>
      <c r="C1906" s="58" t="s">
        <v>24</v>
      </c>
      <c r="D1906" s="58" t="s">
        <v>25</v>
      </c>
      <c r="E1906" s="58" t="s">
        <v>18594</v>
      </c>
      <c r="F1906" s="58" t="s">
        <v>18643</v>
      </c>
      <c r="G1906" s="58" t="s">
        <v>20432</v>
      </c>
      <c r="H1906" s="58" t="s">
        <v>194</v>
      </c>
      <c r="I1906" s="58" t="s">
        <v>1683</v>
      </c>
      <c r="J1906" s="58" t="s">
        <v>18645</v>
      </c>
      <c r="K1906" s="58" t="s">
        <v>31</v>
      </c>
      <c r="L1906" s="102">
        <v>3</v>
      </c>
      <c r="M1906" s="58">
        <f t="shared" si="79"/>
        <v>390</v>
      </c>
      <c r="N1906" s="23"/>
      <c r="O1906" s="24" t="s">
        <v>32</v>
      </c>
    </row>
    <row r="1907" s="1" customFormat="1" customHeight="1" spans="1:15">
      <c r="A1907" s="58">
        <v>1902</v>
      </c>
      <c r="B1907" s="58" t="s">
        <v>23</v>
      </c>
      <c r="C1907" s="58" t="s">
        <v>24</v>
      </c>
      <c r="D1907" s="58" t="s">
        <v>25</v>
      </c>
      <c r="E1907" s="58" t="s">
        <v>18594</v>
      </c>
      <c r="F1907" s="58" t="s">
        <v>18643</v>
      </c>
      <c r="G1907" s="58" t="s">
        <v>20433</v>
      </c>
      <c r="H1907" s="58" t="s">
        <v>194</v>
      </c>
      <c r="I1907" s="58" t="s">
        <v>2605</v>
      </c>
      <c r="J1907" s="58" t="s">
        <v>18645</v>
      </c>
      <c r="K1907" s="58" t="s">
        <v>31</v>
      </c>
      <c r="L1907" s="102">
        <v>2</v>
      </c>
      <c r="M1907" s="58">
        <f t="shared" si="79"/>
        <v>260</v>
      </c>
      <c r="N1907" s="23"/>
      <c r="O1907" s="24" t="s">
        <v>32</v>
      </c>
    </row>
    <row r="1908" s="1" customFormat="1" customHeight="1" spans="1:15">
      <c r="A1908" s="58">
        <v>1903</v>
      </c>
      <c r="B1908" s="58" t="s">
        <v>23</v>
      </c>
      <c r="C1908" s="58" t="s">
        <v>24</v>
      </c>
      <c r="D1908" s="58" t="s">
        <v>25</v>
      </c>
      <c r="E1908" s="58" t="s">
        <v>18594</v>
      </c>
      <c r="F1908" s="58" t="s">
        <v>18890</v>
      </c>
      <c r="G1908" s="58" t="s">
        <v>20434</v>
      </c>
      <c r="H1908" s="58" t="s">
        <v>194</v>
      </c>
      <c r="I1908" s="58" t="s">
        <v>3169</v>
      </c>
      <c r="J1908" s="58" t="s">
        <v>18892</v>
      </c>
      <c r="K1908" s="58" t="s">
        <v>31</v>
      </c>
      <c r="L1908" s="102">
        <v>4</v>
      </c>
      <c r="M1908" s="58">
        <f t="shared" si="79"/>
        <v>520</v>
      </c>
      <c r="N1908" s="23"/>
      <c r="O1908" s="24" t="s">
        <v>32</v>
      </c>
    </row>
    <row r="1909" s="1" customFormat="1" customHeight="1" spans="1:15">
      <c r="A1909" s="58">
        <v>1904</v>
      </c>
      <c r="B1909" s="58" t="s">
        <v>23</v>
      </c>
      <c r="C1909" s="58" t="s">
        <v>24</v>
      </c>
      <c r="D1909" s="58" t="s">
        <v>25</v>
      </c>
      <c r="E1909" s="58" t="s">
        <v>18594</v>
      </c>
      <c r="F1909" s="58" t="s">
        <v>18723</v>
      </c>
      <c r="G1909" s="58" t="s">
        <v>20435</v>
      </c>
      <c r="H1909" s="58" t="s">
        <v>194</v>
      </c>
      <c r="I1909" s="58" t="s">
        <v>2557</v>
      </c>
      <c r="J1909" s="58" t="s">
        <v>18725</v>
      </c>
      <c r="K1909" s="58" t="s">
        <v>31</v>
      </c>
      <c r="L1909" s="102">
        <v>1</v>
      </c>
      <c r="M1909" s="58">
        <f t="shared" si="79"/>
        <v>130</v>
      </c>
      <c r="N1909" s="23"/>
      <c r="O1909" s="24" t="s">
        <v>32</v>
      </c>
    </row>
    <row r="1910" s="1" customFormat="1" customHeight="1" spans="1:15">
      <c r="A1910" s="58">
        <v>1905</v>
      </c>
      <c r="B1910" s="58" t="s">
        <v>23</v>
      </c>
      <c r="C1910" s="58" t="s">
        <v>24</v>
      </c>
      <c r="D1910" s="58" t="s">
        <v>25</v>
      </c>
      <c r="E1910" s="58" t="s">
        <v>18594</v>
      </c>
      <c r="F1910" s="58" t="s">
        <v>18723</v>
      </c>
      <c r="G1910" s="58" t="s">
        <v>20436</v>
      </c>
      <c r="H1910" s="58" t="s">
        <v>194</v>
      </c>
      <c r="I1910" s="58" t="s">
        <v>2557</v>
      </c>
      <c r="J1910" s="58" t="s">
        <v>18725</v>
      </c>
      <c r="K1910" s="58" t="s">
        <v>31</v>
      </c>
      <c r="L1910" s="102">
        <v>1</v>
      </c>
      <c r="M1910" s="58">
        <f t="shared" si="79"/>
        <v>130</v>
      </c>
      <c r="N1910" s="23"/>
      <c r="O1910" s="24" t="s">
        <v>32</v>
      </c>
    </row>
    <row r="1911" s="1" customFormat="1" customHeight="1" spans="1:15">
      <c r="A1911" s="58">
        <v>1906</v>
      </c>
      <c r="B1911" s="58" t="s">
        <v>23</v>
      </c>
      <c r="C1911" s="58" t="s">
        <v>24</v>
      </c>
      <c r="D1911" s="58" t="s">
        <v>25</v>
      </c>
      <c r="E1911" s="58" t="s">
        <v>18594</v>
      </c>
      <c r="F1911" s="58" t="s">
        <v>18723</v>
      </c>
      <c r="G1911" s="58" t="s">
        <v>20437</v>
      </c>
      <c r="H1911" s="58" t="s">
        <v>194</v>
      </c>
      <c r="I1911" s="58" t="s">
        <v>2203</v>
      </c>
      <c r="J1911" s="58" t="s">
        <v>18725</v>
      </c>
      <c r="K1911" s="58" t="s">
        <v>31</v>
      </c>
      <c r="L1911" s="102">
        <v>4</v>
      </c>
      <c r="M1911" s="58">
        <f t="shared" si="79"/>
        <v>520</v>
      </c>
      <c r="N1911" s="23"/>
      <c r="O1911" s="24" t="s">
        <v>32</v>
      </c>
    </row>
    <row r="1912" s="1" customFormat="1" customHeight="1" spans="1:15">
      <c r="A1912" s="58">
        <v>1907</v>
      </c>
      <c r="B1912" s="58" t="s">
        <v>23</v>
      </c>
      <c r="C1912" s="58" t="s">
        <v>24</v>
      </c>
      <c r="D1912" s="58" t="s">
        <v>25</v>
      </c>
      <c r="E1912" s="58" t="s">
        <v>18594</v>
      </c>
      <c r="F1912" s="58" t="s">
        <v>18723</v>
      </c>
      <c r="G1912" s="58" t="s">
        <v>20438</v>
      </c>
      <c r="H1912" s="58" t="s">
        <v>51</v>
      </c>
      <c r="I1912" s="58" t="s">
        <v>2605</v>
      </c>
      <c r="J1912" s="58" t="s">
        <v>18725</v>
      </c>
      <c r="K1912" s="58" t="s">
        <v>31</v>
      </c>
      <c r="L1912" s="102">
        <v>2</v>
      </c>
      <c r="M1912" s="58">
        <f>L1912*312</f>
        <v>624</v>
      </c>
      <c r="N1912" s="23"/>
      <c r="O1912" s="24" t="s">
        <v>32</v>
      </c>
    </row>
    <row r="1913" s="1" customFormat="1" customHeight="1" spans="1:15">
      <c r="A1913" s="58">
        <v>1908</v>
      </c>
      <c r="B1913" s="58" t="s">
        <v>23</v>
      </c>
      <c r="C1913" s="58" t="s">
        <v>24</v>
      </c>
      <c r="D1913" s="58" t="s">
        <v>25</v>
      </c>
      <c r="E1913" s="58" t="s">
        <v>18594</v>
      </c>
      <c r="F1913" s="58" t="s">
        <v>18643</v>
      </c>
      <c r="G1913" s="58" t="s">
        <v>20439</v>
      </c>
      <c r="H1913" s="58" t="s">
        <v>194</v>
      </c>
      <c r="I1913" s="58" t="s">
        <v>3169</v>
      </c>
      <c r="J1913" s="58" t="s">
        <v>18645</v>
      </c>
      <c r="K1913" s="58" t="s">
        <v>31</v>
      </c>
      <c r="L1913" s="102">
        <v>5</v>
      </c>
      <c r="M1913" s="58">
        <f t="shared" ref="M1913:M1918" si="80">L1913*130</f>
        <v>650</v>
      </c>
      <c r="N1913" s="23"/>
      <c r="O1913" s="24" t="s">
        <v>32</v>
      </c>
    </row>
    <row r="1914" s="1" customFormat="1" customHeight="1" spans="1:15">
      <c r="A1914" s="58">
        <v>1909</v>
      </c>
      <c r="B1914" s="58" t="s">
        <v>23</v>
      </c>
      <c r="C1914" s="58" t="s">
        <v>24</v>
      </c>
      <c r="D1914" s="58" t="s">
        <v>25</v>
      </c>
      <c r="E1914" s="58" t="s">
        <v>18594</v>
      </c>
      <c r="F1914" s="58" t="s">
        <v>18723</v>
      </c>
      <c r="G1914" s="58" t="s">
        <v>20440</v>
      </c>
      <c r="H1914" s="58" t="s">
        <v>194</v>
      </c>
      <c r="I1914" s="58" t="s">
        <v>2605</v>
      </c>
      <c r="J1914" s="58" t="s">
        <v>18725</v>
      </c>
      <c r="K1914" s="58" t="s">
        <v>31</v>
      </c>
      <c r="L1914" s="102">
        <v>2</v>
      </c>
      <c r="M1914" s="58">
        <f t="shared" si="80"/>
        <v>260</v>
      </c>
      <c r="N1914" s="23"/>
      <c r="O1914" s="24" t="s">
        <v>32</v>
      </c>
    </row>
    <row r="1915" s="1" customFormat="1" customHeight="1" spans="1:15">
      <c r="A1915" s="58">
        <v>1910</v>
      </c>
      <c r="B1915" s="58" t="s">
        <v>23</v>
      </c>
      <c r="C1915" s="58" t="s">
        <v>24</v>
      </c>
      <c r="D1915" s="58" t="s">
        <v>25</v>
      </c>
      <c r="E1915" s="58" t="s">
        <v>18594</v>
      </c>
      <c r="F1915" s="58" t="s">
        <v>18723</v>
      </c>
      <c r="G1915" s="58" t="s">
        <v>20441</v>
      </c>
      <c r="H1915" s="58" t="s">
        <v>194</v>
      </c>
      <c r="I1915" s="58" t="s">
        <v>2557</v>
      </c>
      <c r="J1915" s="58" t="s">
        <v>18725</v>
      </c>
      <c r="K1915" s="58" t="s">
        <v>31</v>
      </c>
      <c r="L1915" s="102">
        <v>1</v>
      </c>
      <c r="M1915" s="58">
        <f t="shared" si="80"/>
        <v>130</v>
      </c>
      <c r="N1915" s="23"/>
      <c r="O1915" s="24" t="s">
        <v>32</v>
      </c>
    </row>
    <row r="1916" s="1" customFormat="1" customHeight="1" spans="1:15">
      <c r="A1916" s="58">
        <v>1911</v>
      </c>
      <c r="B1916" s="58" t="s">
        <v>23</v>
      </c>
      <c r="C1916" s="58" t="s">
        <v>24</v>
      </c>
      <c r="D1916" s="58" t="s">
        <v>25</v>
      </c>
      <c r="E1916" s="58" t="s">
        <v>18594</v>
      </c>
      <c r="F1916" s="58" t="s">
        <v>18723</v>
      </c>
      <c r="G1916" s="58" t="s">
        <v>20442</v>
      </c>
      <c r="H1916" s="58" t="s">
        <v>194</v>
      </c>
      <c r="I1916" s="58" t="s">
        <v>2557</v>
      </c>
      <c r="J1916" s="58" t="s">
        <v>18725</v>
      </c>
      <c r="K1916" s="58" t="s">
        <v>31</v>
      </c>
      <c r="L1916" s="102">
        <v>1</v>
      </c>
      <c r="M1916" s="58">
        <f t="shared" si="80"/>
        <v>130</v>
      </c>
      <c r="N1916" s="104"/>
      <c r="O1916" s="24" t="s">
        <v>32</v>
      </c>
    </row>
    <row r="1917" s="1" customFormat="1" customHeight="1" spans="1:15">
      <c r="A1917" s="58">
        <v>1912</v>
      </c>
      <c r="B1917" s="58" t="s">
        <v>23</v>
      </c>
      <c r="C1917" s="58" t="s">
        <v>24</v>
      </c>
      <c r="D1917" s="58" t="s">
        <v>25</v>
      </c>
      <c r="E1917" s="58" t="s">
        <v>18594</v>
      </c>
      <c r="F1917" s="58" t="s">
        <v>18643</v>
      </c>
      <c r="G1917" s="58" t="s">
        <v>20443</v>
      </c>
      <c r="H1917" s="58" t="s">
        <v>194</v>
      </c>
      <c r="I1917" s="58" t="s">
        <v>1683</v>
      </c>
      <c r="J1917" s="58" t="s">
        <v>18645</v>
      </c>
      <c r="K1917" s="58" t="s">
        <v>31</v>
      </c>
      <c r="L1917" s="102">
        <v>3</v>
      </c>
      <c r="M1917" s="58">
        <f t="shared" si="80"/>
        <v>390</v>
      </c>
      <c r="N1917" s="23"/>
      <c r="O1917" s="24" t="s">
        <v>32</v>
      </c>
    </row>
    <row r="1918" s="1" customFormat="1" customHeight="1" spans="1:15">
      <c r="A1918" s="58">
        <v>1913</v>
      </c>
      <c r="B1918" s="58" t="s">
        <v>23</v>
      </c>
      <c r="C1918" s="58" t="s">
        <v>24</v>
      </c>
      <c r="D1918" s="58" t="s">
        <v>25</v>
      </c>
      <c r="E1918" s="58" t="s">
        <v>18594</v>
      </c>
      <c r="F1918" s="58" t="s">
        <v>18723</v>
      </c>
      <c r="G1918" s="58" t="s">
        <v>20444</v>
      </c>
      <c r="H1918" s="58" t="s">
        <v>194</v>
      </c>
      <c r="I1918" s="58" t="s">
        <v>2605</v>
      </c>
      <c r="J1918" s="58" t="s">
        <v>18725</v>
      </c>
      <c r="K1918" s="58" t="s">
        <v>31</v>
      </c>
      <c r="L1918" s="102">
        <v>2</v>
      </c>
      <c r="M1918" s="58">
        <f t="shared" si="80"/>
        <v>260</v>
      </c>
      <c r="N1918" s="23"/>
      <c r="O1918" s="24" t="s">
        <v>32</v>
      </c>
    </row>
    <row r="1919" s="1" customFormat="1" customHeight="1" spans="1:15">
      <c r="A1919" s="58">
        <v>1914</v>
      </c>
      <c r="B1919" s="58" t="s">
        <v>23</v>
      </c>
      <c r="C1919" s="58" t="s">
        <v>24</v>
      </c>
      <c r="D1919" s="58" t="s">
        <v>25</v>
      </c>
      <c r="E1919" s="58" t="s">
        <v>18594</v>
      </c>
      <c r="F1919" s="58" t="s">
        <v>18643</v>
      </c>
      <c r="G1919" s="58" t="s">
        <v>20445</v>
      </c>
      <c r="H1919" s="58" t="s">
        <v>51</v>
      </c>
      <c r="I1919" s="58" t="s">
        <v>1683</v>
      </c>
      <c r="J1919" s="58" t="s">
        <v>18645</v>
      </c>
      <c r="K1919" s="58" t="s">
        <v>31</v>
      </c>
      <c r="L1919" s="102">
        <v>3</v>
      </c>
      <c r="M1919" s="58">
        <f>L1919*312</f>
        <v>936</v>
      </c>
      <c r="N1919" s="23"/>
      <c r="O1919" s="24" t="s">
        <v>32</v>
      </c>
    </row>
    <row r="1920" s="1" customFormat="1" customHeight="1" spans="1:15">
      <c r="A1920" s="58">
        <v>1915</v>
      </c>
      <c r="B1920" s="58" t="s">
        <v>23</v>
      </c>
      <c r="C1920" s="58" t="s">
        <v>24</v>
      </c>
      <c r="D1920" s="58" t="s">
        <v>25</v>
      </c>
      <c r="E1920" s="58" t="s">
        <v>18594</v>
      </c>
      <c r="F1920" s="58" t="s">
        <v>18643</v>
      </c>
      <c r="G1920" s="102" t="s">
        <v>20446</v>
      </c>
      <c r="H1920" s="58" t="s">
        <v>194</v>
      </c>
      <c r="I1920" s="58" t="s">
        <v>2557</v>
      </c>
      <c r="J1920" s="58" t="s">
        <v>18645</v>
      </c>
      <c r="K1920" s="58" t="s">
        <v>31</v>
      </c>
      <c r="L1920" s="102">
        <v>1</v>
      </c>
      <c r="M1920" s="58">
        <f t="shared" ref="M1920:M1951" si="81">L1920*130</f>
        <v>130</v>
      </c>
      <c r="N1920" s="104"/>
      <c r="O1920" s="24" t="s">
        <v>32</v>
      </c>
    </row>
    <row r="1921" s="1" customFormat="1" customHeight="1" spans="1:15">
      <c r="A1921" s="58">
        <v>1916</v>
      </c>
      <c r="B1921" s="58" t="s">
        <v>23</v>
      </c>
      <c r="C1921" s="58" t="s">
        <v>24</v>
      </c>
      <c r="D1921" s="58" t="s">
        <v>25</v>
      </c>
      <c r="E1921" s="58" t="s">
        <v>18594</v>
      </c>
      <c r="F1921" s="58" t="s">
        <v>18643</v>
      </c>
      <c r="G1921" s="58" t="s">
        <v>20447</v>
      </c>
      <c r="H1921" s="58" t="s">
        <v>194</v>
      </c>
      <c r="I1921" s="58" t="s">
        <v>3169</v>
      </c>
      <c r="J1921" s="58" t="s">
        <v>18645</v>
      </c>
      <c r="K1921" s="58" t="s">
        <v>31</v>
      </c>
      <c r="L1921" s="102">
        <v>5</v>
      </c>
      <c r="M1921" s="58">
        <f t="shared" si="81"/>
        <v>650</v>
      </c>
      <c r="N1921" s="23"/>
      <c r="O1921" s="24" t="s">
        <v>32</v>
      </c>
    </row>
    <row r="1922" s="1" customFormat="1" customHeight="1" spans="1:15">
      <c r="A1922" s="58">
        <v>1917</v>
      </c>
      <c r="B1922" s="58" t="s">
        <v>23</v>
      </c>
      <c r="C1922" s="58" t="s">
        <v>24</v>
      </c>
      <c r="D1922" s="58" t="s">
        <v>25</v>
      </c>
      <c r="E1922" s="58" t="s">
        <v>18594</v>
      </c>
      <c r="F1922" s="58" t="s">
        <v>18643</v>
      </c>
      <c r="G1922" s="58" t="s">
        <v>20448</v>
      </c>
      <c r="H1922" s="58" t="s">
        <v>194</v>
      </c>
      <c r="I1922" s="58" t="s">
        <v>2203</v>
      </c>
      <c r="J1922" s="58" t="s">
        <v>18645</v>
      </c>
      <c r="K1922" s="58" t="s">
        <v>31</v>
      </c>
      <c r="L1922" s="102">
        <v>4</v>
      </c>
      <c r="M1922" s="58">
        <f t="shared" si="81"/>
        <v>520</v>
      </c>
      <c r="N1922" s="23"/>
      <c r="O1922" s="24" t="s">
        <v>32</v>
      </c>
    </row>
    <row r="1923" s="1" customFormat="1" customHeight="1" spans="1:15">
      <c r="A1923" s="58">
        <v>1918</v>
      </c>
      <c r="B1923" s="58" t="s">
        <v>23</v>
      </c>
      <c r="C1923" s="58" t="s">
        <v>24</v>
      </c>
      <c r="D1923" s="58" t="s">
        <v>25</v>
      </c>
      <c r="E1923" s="58" t="s">
        <v>18594</v>
      </c>
      <c r="F1923" s="58" t="s">
        <v>18912</v>
      </c>
      <c r="G1923" s="58" t="s">
        <v>20449</v>
      </c>
      <c r="H1923" s="58" t="s">
        <v>194</v>
      </c>
      <c r="I1923" s="58" t="s">
        <v>2203</v>
      </c>
      <c r="J1923" s="58" t="s">
        <v>18914</v>
      </c>
      <c r="K1923" s="58" t="s">
        <v>31</v>
      </c>
      <c r="L1923" s="102">
        <v>4</v>
      </c>
      <c r="M1923" s="58">
        <f t="shared" si="81"/>
        <v>520</v>
      </c>
      <c r="N1923" s="23"/>
      <c r="O1923" s="24" t="s">
        <v>32</v>
      </c>
    </row>
    <row r="1924" s="1" customFormat="1" customHeight="1" spans="1:15">
      <c r="A1924" s="58">
        <v>1919</v>
      </c>
      <c r="B1924" s="58" t="s">
        <v>23</v>
      </c>
      <c r="C1924" s="58" t="s">
        <v>24</v>
      </c>
      <c r="D1924" s="58" t="s">
        <v>25</v>
      </c>
      <c r="E1924" s="58" t="s">
        <v>18594</v>
      </c>
      <c r="F1924" s="58" t="s">
        <v>18723</v>
      </c>
      <c r="G1924" s="58" t="s">
        <v>20450</v>
      </c>
      <c r="H1924" s="58" t="s">
        <v>194</v>
      </c>
      <c r="I1924" s="58" t="s">
        <v>1683</v>
      </c>
      <c r="J1924" s="58" t="s">
        <v>18725</v>
      </c>
      <c r="K1924" s="58" t="s">
        <v>31</v>
      </c>
      <c r="L1924" s="102">
        <v>3</v>
      </c>
      <c r="M1924" s="58">
        <f t="shared" si="81"/>
        <v>390</v>
      </c>
      <c r="N1924" s="23"/>
      <c r="O1924" s="24" t="s">
        <v>32</v>
      </c>
    </row>
    <row r="1925" s="1" customFormat="1" customHeight="1" spans="1:15">
      <c r="A1925" s="58">
        <v>1920</v>
      </c>
      <c r="B1925" s="58" t="s">
        <v>23</v>
      </c>
      <c r="C1925" s="58" t="s">
        <v>24</v>
      </c>
      <c r="D1925" s="58" t="s">
        <v>25</v>
      </c>
      <c r="E1925" s="58" t="s">
        <v>18594</v>
      </c>
      <c r="F1925" s="58" t="s">
        <v>18643</v>
      </c>
      <c r="G1925" s="58" t="s">
        <v>875</v>
      </c>
      <c r="H1925" s="58" t="s">
        <v>194</v>
      </c>
      <c r="I1925" s="58" t="s">
        <v>2203</v>
      </c>
      <c r="J1925" s="58" t="s">
        <v>18645</v>
      </c>
      <c r="K1925" s="58" t="s">
        <v>31</v>
      </c>
      <c r="L1925" s="102">
        <v>4</v>
      </c>
      <c r="M1925" s="58">
        <f t="shared" si="81"/>
        <v>520</v>
      </c>
      <c r="N1925" s="23"/>
      <c r="O1925" s="24" t="s">
        <v>32</v>
      </c>
    </row>
    <row r="1926" s="1" customFormat="1" customHeight="1" spans="1:15">
      <c r="A1926" s="58">
        <v>1921</v>
      </c>
      <c r="B1926" s="58" t="s">
        <v>23</v>
      </c>
      <c r="C1926" s="58" t="s">
        <v>24</v>
      </c>
      <c r="D1926" s="58" t="s">
        <v>25</v>
      </c>
      <c r="E1926" s="58" t="s">
        <v>18594</v>
      </c>
      <c r="F1926" s="58" t="s">
        <v>18723</v>
      </c>
      <c r="G1926" s="58" t="s">
        <v>20451</v>
      </c>
      <c r="H1926" s="58" t="s">
        <v>18599</v>
      </c>
      <c r="I1926" s="58" t="s">
        <v>2557</v>
      </c>
      <c r="J1926" s="58" t="s">
        <v>18725</v>
      </c>
      <c r="K1926" s="58" t="s">
        <v>31</v>
      </c>
      <c r="L1926" s="102">
        <v>1</v>
      </c>
      <c r="M1926" s="58">
        <f t="shared" si="81"/>
        <v>130</v>
      </c>
      <c r="N1926" s="23"/>
      <c r="O1926" s="24" t="s">
        <v>32</v>
      </c>
    </row>
    <row r="1927" s="1" customFormat="1" customHeight="1" spans="1:15">
      <c r="A1927" s="58">
        <v>1922</v>
      </c>
      <c r="B1927" s="58" t="s">
        <v>23</v>
      </c>
      <c r="C1927" s="58" t="s">
        <v>24</v>
      </c>
      <c r="D1927" s="58" t="s">
        <v>25</v>
      </c>
      <c r="E1927" s="58" t="s">
        <v>18594</v>
      </c>
      <c r="F1927" s="58" t="s">
        <v>18723</v>
      </c>
      <c r="G1927" s="58" t="s">
        <v>20452</v>
      </c>
      <c r="H1927" s="58" t="s">
        <v>194</v>
      </c>
      <c r="I1927" s="58" t="s">
        <v>2605</v>
      </c>
      <c r="J1927" s="58" t="s">
        <v>18725</v>
      </c>
      <c r="K1927" s="58" t="s">
        <v>31</v>
      </c>
      <c r="L1927" s="102">
        <v>2</v>
      </c>
      <c r="M1927" s="58">
        <f t="shared" si="81"/>
        <v>260</v>
      </c>
      <c r="N1927" s="23"/>
      <c r="O1927" s="24" t="s">
        <v>32</v>
      </c>
    </row>
    <row r="1928" s="1" customFormat="1" customHeight="1" spans="1:15">
      <c r="A1928" s="58">
        <v>1923</v>
      </c>
      <c r="B1928" s="58" t="s">
        <v>23</v>
      </c>
      <c r="C1928" s="58" t="s">
        <v>24</v>
      </c>
      <c r="D1928" s="58" t="s">
        <v>25</v>
      </c>
      <c r="E1928" s="58" t="s">
        <v>18594</v>
      </c>
      <c r="F1928" s="58" t="s">
        <v>18643</v>
      </c>
      <c r="G1928" s="58" t="s">
        <v>20453</v>
      </c>
      <c r="H1928" s="58" t="s">
        <v>194</v>
      </c>
      <c r="I1928" s="58" t="s">
        <v>1683</v>
      </c>
      <c r="J1928" s="58" t="s">
        <v>18645</v>
      </c>
      <c r="K1928" s="58" t="s">
        <v>31</v>
      </c>
      <c r="L1928" s="102">
        <v>3</v>
      </c>
      <c r="M1928" s="58">
        <f t="shared" si="81"/>
        <v>390</v>
      </c>
      <c r="N1928" s="23"/>
      <c r="O1928" s="24" t="s">
        <v>32</v>
      </c>
    </row>
    <row r="1929" s="1" customFormat="1" customHeight="1" spans="1:15">
      <c r="A1929" s="58">
        <v>1924</v>
      </c>
      <c r="B1929" s="58" t="s">
        <v>23</v>
      </c>
      <c r="C1929" s="58" t="s">
        <v>24</v>
      </c>
      <c r="D1929" s="58" t="s">
        <v>25</v>
      </c>
      <c r="E1929" s="58" t="s">
        <v>18594</v>
      </c>
      <c r="F1929" s="58" t="s">
        <v>18643</v>
      </c>
      <c r="G1929" s="58" t="s">
        <v>20454</v>
      </c>
      <c r="H1929" s="58" t="s">
        <v>194</v>
      </c>
      <c r="I1929" s="58" t="s">
        <v>2203</v>
      </c>
      <c r="J1929" s="58" t="s">
        <v>18645</v>
      </c>
      <c r="K1929" s="58" t="s">
        <v>31</v>
      </c>
      <c r="L1929" s="102">
        <v>4</v>
      </c>
      <c r="M1929" s="58">
        <f t="shared" si="81"/>
        <v>520</v>
      </c>
      <c r="N1929" s="23"/>
      <c r="O1929" s="24" t="s">
        <v>32</v>
      </c>
    </row>
    <row r="1930" s="1" customFormat="1" customHeight="1" spans="1:15">
      <c r="A1930" s="58">
        <v>1925</v>
      </c>
      <c r="B1930" s="58" t="s">
        <v>23</v>
      </c>
      <c r="C1930" s="58" t="s">
        <v>24</v>
      </c>
      <c r="D1930" s="58" t="s">
        <v>25</v>
      </c>
      <c r="E1930" s="58" t="s">
        <v>18594</v>
      </c>
      <c r="F1930" s="58" t="s">
        <v>18643</v>
      </c>
      <c r="G1930" s="58" t="s">
        <v>20455</v>
      </c>
      <c r="H1930" s="58" t="s">
        <v>194</v>
      </c>
      <c r="I1930" s="58" t="s">
        <v>2203</v>
      </c>
      <c r="J1930" s="58" t="s">
        <v>18645</v>
      </c>
      <c r="K1930" s="58" t="s">
        <v>31</v>
      </c>
      <c r="L1930" s="102">
        <v>4</v>
      </c>
      <c r="M1930" s="58">
        <f t="shared" si="81"/>
        <v>520</v>
      </c>
      <c r="N1930" s="23"/>
      <c r="O1930" s="24" t="s">
        <v>32</v>
      </c>
    </row>
    <row r="1931" s="1" customFormat="1" customHeight="1" spans="1:15">
      <c r="A1931" s="58">
        <v>1926</v>
      </c>
      <c r="B1931" s="58" t="s">
        <v>23</v>
      </c>
      <c r="C1931" s="58" t="s">
        <v>24</v>
      </c>
      <c r="D1931" s="58" t="s">
        <v>25</v>
      </c>
      <c r="E1931" s="58" t="s">
        <v>18594</v>
      </c>
      <c r="F1931" s="58" t="s">
        <v>18912</v>
      </c>
      <c r="G1931" s="58" t="s">
        <v>20456</v>
      </c>
      <c r="H1931" s="58" t="s">
        <v>194</v>
      </c>
      <c r="I1931" s="58" t="s">
        <v>2203</v>
      </c>
      <c r="J1931" s="58" t="s">
        <v>18914</v>
      </c>
      <c r="K1931" s="58" t="s">
        <v>31</v>
      </c>
      <c r="L1931" s="102">
        <v>4</v>
      </c>
      <c r="M1931" s="58">
        <f t="shared" si="81"/>
        <v>520</v>
      </c>
      <c r="N1931" s="23"/>
      <c r="O1931" s="24" t="s">
        <v>32</v>
      </c>
    </row>
    <row r="1932" s="1" customFormat="1" customHeight="1" spans="1:15">
      <c r="A1932" s="58">
        <v>1927</v>
      </c>
      <c r="B1932" s="58" t="s">
        <v>23</v>
      </c>
      <c r="C1932" s="58" t="s">
        <v>24</v>
      </c>
      <c r="D1932" s="58" t="s">
        <v>25</v>
      </c>
      <c r="E1932" s="58" t="s">
        <v>18594</v>
      </c>
      <c r="F1932" s="58" t="s">
        <v>18723</v>
      </c>
      <c r="G1932" s="58" t="s">
        <v>20457</v>
      </c>
      <c r="H1932" s="58" t="s">
        <v>194</v>
      </c>
      <c r="I1932" s="58" t="s">
        <v>2605</v>
      </c>
      <c r="J1932" s="58" t="s">
        <v>18725</v>
      </c>
      <c r="K1932" s="58" t="s">
        <v>31</v>
      </c>
      <c r="L1932" s="102">
        <v>2</v>
      </c>
      <c r="M1932" s="58">
        <f t="shared" si="81"/>
        <v>260</v>
      </c>
      <c r="N1932" s="23"/>
      <c r="O1932" s="24" t="s">
        <v>32</v>
      </c>
    </row>
    <row r="1933" s="1" customFormat="1" customHeight="1" spans="1:15">
      <c r="A1933" s="58">
        <v>1928</v>
      </c>
      <c r="B1933" s="58" t="s">
        <v>23</v>
      </c>
      <c r="C1933" s="58" t="s">
        <v>24</v>
      </c>
      <c r="D1933" s="58" t="s">
        <v>25</v>
      </c>
      <c r="E1933" s="58" t="s">
        <v>18594</v>
      </c>
      <c r="F1933" s="58" t="s">
        <v>18664</v>
      </c>
      <c r="G1933" s="58" t="s">
        <v>20458</v>
      </c>
      <c r="H1933" s="58" t="s">
        <v>194</v>
      </c>
      <c r="I1933" s="58" t="s">
        <v>2203</v>
      </c>
      <c r="J1933" s="58" t="s">
        <v>18666</v>
      </c>
      <c r="K1933" s="58" t="s">
        <v>31</v>
      </c>
      <c r="L1933" s="102">
        <v>4</v>
      </c>
      <c r="M1933" s="58">
        <f t="shared" si="81"/>
        <v>520</v>
      </c>
      <c r="N1933" s="23"/>
      <c r="O1933" s="24" t="s">
        <v>32</v>
      </c>
    </row>
    <row r="1934" s="1" customFormat="1" customHeight="1" spans="1:15">
      <c r="A1934" s="58">
        <v>1929</v>
      </c>
      <c r="B1934" s="58" t="s">
        <v>23</v>
      </c>
      <c r="C1934" s="58" t="s">
        <v>24</v>
      </c>
      <c r="D1934" s="58" t="s">
        <v>25</v>
      </c>
      <c r="E1934" s="58" t="s">
        <v>18594</v>
      </c>
      <c r="F1934" s="58" t="s">
        <v>18723</v>
      </c>
      <c r="G1934" s="58" t="s">
        <v>15378</v>
      </c>
      <c r="H1934" s="58" t="s">
        <v>194</v>
      </c>
      <c r="I1934" s="58" t="s">
        <v>2557</v>
      </c>
      <c r="J1934" s="58" t="s">
        <v>18725</v>
      </c>
      <c r="K1934" s="58" t="s">
        <v>31</v>
      </c>
      <c r="L1934" s="102">
        <v>1</v>
      </c>
      <c r="M1934" s="58">
        <f t="shared" si="81"/>
        <v>130</v>
      </c>
      <c r="N1934" s="23"/>
      <c r="O1934" s="24" t="s">
        <v>32</v>
      </c>
    </row>
    <row r="1935" s="1" customFormat="1" customHeight="1" spans="1:15">
      <c r="A1935" s="58">
        <v>1930</v>
      </c>
      <c r="B1935" s="58" t="s">
        <v>23</v>
      </c>
      <c r="C1935" s="58" t="s">
        <v>24</v>
      </c>
      <c r="D1935" s="58" t="s">
        <v>25</v>
      </c>
      <c r="E1935" s="58" t="s">
        <v>18594</v>
      </c>
      <c r="F1935" s="58" t="s">
        <v>18664</v>
      </c>
      <c r="G1935" s="58" t="s">
        <v>20459</v>
      </c>
      <c r="H1935" s="58" t="s">
        <v>194</v>
      </c>
      <c r="I1935" s="58" t="s">
        <v>1683</v>
      </c>
      <c r="J1935" s="58" t="s">
        <v>18666</v>
      </c>
      <c r="K1935" s="58" t="s">
        <v>31</v>
      </c>
      <c r="L1935" s="102">
        <v>3</v>
      </c>
      <c r="M1935" s="58">
        <f t="shared" si="81"/>
        <v>390</v>
      </c>
      <c r="N1935" s="23"/>
      <c r="O1935" s="24" t="s">
        <v>32</v>
      </c>
    </row>
    <row r="1936" s="1" customFormat="1" customHeight="1" spans="1:15">
      <c r="A1936" s="58">
        <v>1931</v>
      </c>
      <c r="B1936" s="58" t="s">
        <v>23</v>
      </c>
      <c r="C1936" s="58" t="s">
        <v>24</v>
      </c>
      <c r="D1936" s="58" t="s">
        <v>25</v>
      </c>
      <c r="E1936" s="58" t="s">
        <v>18594</v>
      </c>
      <c r="F1936" s="58" t="s">
        <v>18723</v>
      </c>
      <c r="G1936" s="58" t="s">
        <v>20460</v>
      </c>
      <c r="H1936" s="58" t="s">
        <v>194</v>
      </c>
      <c r="I1936" s="58" t="s">
        <v>2605</v>
      </c>
      <c r="J1936" s="58" t="s">
        <v>18725</v>
      </c>
      <c r="K1936" s="58" t="s">
        <v>31</v>
      </c>
      <c r="L1936" s="102">
        <v>2</v>
      </c>
      <c r="M1936" s="58">
        <f t="shared" si="81"/>
        <v>260</v>
      </c>
      <c r="N1936" s="23"/>
      <c r="O1936" s="24" t="s">
        <v>32</v>
      </c>
    </row>
    <row r="1937" s="1" customFormat="1" customHeight="1" spans="1:15">
      <c r="A1937" s="58">
        <v>1932</v>
      </c>
      <c r="B1937" s="58" t="s">
        <v>23</v>
      </c>
      <c r="C1937" s="58" t="s">
        <v>24</v>
      </c>
      <c r="D1937" s="58" t="s">
        <v>25</v>
      </c>
      <c r="E1937" s="58" t="s">
        <v>18594</v>
      </c>
      <c r="F1937" s="58" t="s">
        <v>18723</v>
      </c>
      <c r="G1937" s="58" t="s">
        <v>20461</v>
      </c>
      <c r="H1937" s="58" t="s">
        <v>18599</v>
      </c>
      <c r="I1937" s="58" t="s">
        <v>2605</v>
      </c>
      <c r="J1937" s="58" t="s">
        <v>18725</v>
      </c>
      <c r="K1937" s="58" t="s">
        <v>31</v>
      </c>
      <c r="L1937" s="102">
        <v>2</v>
      </c>
      <c r="M1937" s="58">
        <f t="shared" si="81"/>
        <v>260</v>
      </c>
      <c r="N1937" s="23"/>
      <c r="O1937" s="24" t="s">
        <v>32</v>
      </c>
    </row>
    <row r="1938" s="1" customFormat="1" customHeight="1" spans="1:15">
      <c r="A1938" s="58">
        <v>1933</v>
      </c>
      <c r="B1938" s="58" t="s">
        <v>23</v>
      </c>
      <c r="C1938" s="58" t="s">
        <v>24</v>
      </c>
      <c r="D1938" s="58" t="s">
        <v>25</v>
      </c>
      <c r="E1938" s="58" t="s">
        <v>18594</v>
      </c>
      <c r="F1938" s="58" t="s">
        <v>18723</v>
      </c>
      <c r="G1938" s="58" t="s">
        <v>20462</v>
      </c>
      <c r="H1938" s="58" t="s">
        <v>194</v>
      </c>
      <c r="I1938" s="58" t="s">
        <v>2557</v>
      </c>
      <c r="J1938" s="58" t="s">
        <v>18725</v>
      </c>
      <c r="K1938" s="58" t="s">
        <v>31</v>
      </c>
      <c r="L1938" s="102">
        <v>1</v>
      </c>
      <c r="M1938" s="58">
        <f t="shared" si="81"/>
        <v>130</v>
      </c>
      <c r="N1938" s="23"/>
      <c r="O1938" s="24" t="s">
        <v>32</v>
      </c>
    </row>
    <row r="1939" s="1" customFormat="1" customHeight="1" spans="1:15">
      <c r="A1939" s="58">
        <v>1934</v>
      </c>
      <c r="B1939" s="58" t="s">
        <v>23</v>
      </c>
      <c r="C1939" s="58" t="s">
        <v>24</v>
      </c>
      <c r="D1939" s="58" t="s">
        <v>25</v>
      </c>
      <c r="E1939" s="58" t="s">
        <v>18594</v>
      </c>
      <c r="F1939" s="58" t="s">
        <v>18643</v>
      </c>
      <c r="G1939" s="58" t="s">
        <v>20463</v>
      </c>
      <c r="H1939" s="58" t="s">
        <v>194</v>
      </c>
      <c r="I1939" s="58" t="s">
        <v>2203</v>
      </c>
      <c r="J1939" s="58" t="s">
        <v>18645</v>
      </c>
      <c r="K1939" s="58" t="s">
        <v>31</v>
      </c>
      <c r="L1939" s="102">
        <v>4</v>
      </c>
      <c r="M1939" s="58">
        <f t="shared" si="81"/>
        <v>520</v>
      </c>
      <c r="N1939" s="23"/>
      <c r="O1939" s="24" t="s">
        <v>32</v>
      </c>
    </row>
    <row r="1940" s="1" customFormat="1" customHeight="1" spans="1:15">
      <c r="A1940" s="58">
        <v>1935</v>
      </c>
      <c r="B1940" s="58" t="s">
        <v>23</v>
      </c>
      <c r="C1940" s="58" t="s">
        <v>24</v>
      </c>
      <c r="D1940" s="58" t="s">
        <v>25</v>
      </c>
      <c r="E1940" s="58" t="s">
        <v>18594</v>
      </c>
      <c r="F1940" s="58" t="s">
        <v>18723</v>
      </c>
      <c r="G1940" s="58" t="s">
        <v>20464</v>
      </c>
      <c r="H1940" s="58" t="s">
        <v>194</v>
      </c>
      <c r="I1940" s="58" t="s">
        <v>2605</v>
      </c>
      <c r="J1940" s="58" t="s">
        <v>18725</v>
      </c>
      <c r="K1940" s="58" t="s">
        <v>31</v>
      </c>
      <c r="L1940" s="102">
        <v>2</v>
      </c>
      <c r="M1940" s="58">
        <f t="shared" si="81"/>
        <v>260</v>
      </c>
      <c r="N1940" s="23"/>
      <c r="O1940" s="24" t="s">
        <v>32</v>
      </c>
    </row>
    <row r="1941" s="1" customFormat="1" customHeight="1" spans="1:15">
      <c r="A1941" s="58">
        <v>1936</v>
      </c>
      <c r="B1941" s="58" t="s">
        <v>23</v>
      </c>
      <c r="C1941" s="58" t="s">
        <v>24</v>
      </c>
      <c r="D1941" s="58" t="s">
        <v>25</v>
      </c>
      <c r="E1941" s="58" t="s">
        <v>18594</v>
      </c>
      <c r="F1941" s="58" t="s">
        <v>18643</v>
      </c>
      <c r="G1941" s="58" t="s">
        <v>20465</v>
      </c>
      <c r="H1941" s="58" t="s">
        <v>194</v>
      </c>
      <c r="I1941" s="58" t="s">
        <v>2557</v>
      </c>
      <c r="J1941" s="58" t="s">
        <v>18645</v>
      </c>
      <c r="K1941" s="58" t="s">
        <v>31</v>
      </c>
      <c r="L1941" s="102">
        <v>1</v>
      </c>
      <c r="M1941" s="58">
        <f t="shared" si="81"/>
        <v>130</v>
      </c>
      <c r="N1941" s="23"/>
      <c r="O1941" s="24" t="s">
        <v>32</v>
      </c>
    </row>
    <row r="1942" s="1" customFormat="1" customHeight="1" spans="1:15">
      <c r="A1942" s="58">
        <v>1937</v>
      </c>
      <c r="B1942" s="58" t="s">
        <v>23</v>
      </c>
      <c r="C1942" s="58" t="s">
        <v>24</v>
      </c>
      <c r="D1942" s="58" t="s">
        <v>25</v>
      </c>
      <c r="E1942" s="58" t="s">
        <v>18594</v>
      </c>
      <c r="F1942" s="58" t="s">
        <v>18723</v>
      </c>
      <c r="G1942" s="58" t="s">
        <v>20466</v>
      </c>
      <c r="H1942" s="58" t="s">
        <v>194</v>
      </c>
      <c r="I1942" s="58" t="s">
        <v>2605</v>
      </c>
      <c r="J1942" s="58" t="s">
        <v>18725</v>
      </c>
      <c r="K1942" s="58" t="s">
        <v>31</v>
      </c>
      <c r="L1942" s="102">
        <v>2</v>
      </c>
      <c r="M1942" s="58">
        <f t="shared" si="81"/>
        <v>260</v>
      </c>
      <c r="N1942" s="23"/>
      <c r="O1942" s="24" t="s">
        <v>32</v>
      </c>
    </row>
    <row r="1943" s="1" customFormat="1" customHeight="1" spans="1:15">
      <c r="A1943" s="58">
        <v>1938</v>
      </c>
      <c r="B1943" s="58" t="s">
        <v>23</v>
      </c>
      <c r="C1943" s="58" t="s">
        <v>24</v>
      </c>
      <c r="D1943" s="58" t="s">
        <v>25</v>
      </c>
      <c r="E1943" s="58" t="s">
        <v>18594</v>
      </c>
      <c r="F1943" s="58" t="s">
        <v>18723</v>
      </c>
      <c r="G1943" s="58" t="s">
        <v>20467</v>
      </c>
      <c r="H1943" s="58" t="s">
        <v>194</v>
      </c>
      <c r="I1943" s="58" t="s">
        <v>1683</v>
      </c>
      <c r="J1943" s="58" t="s">
        <v>18725</v>
      </c>
      <c r="K1943" s="58" t="s">
        <v>31</v>
      </c>
      <c r="L1943" s="102">
        <v>3</v>
      </c>
      <c r="M1943" s="58">
        <f t="shared" si="81"/>
        <v>390</v>
      </c>
      <c r="N1943" s="23"/>
      <c r="O1943" s="24" t="s">
        <v>32</v>
      </c>
    </row>
    <row r="1944" s="1" customFormat="1" customHeight="1" spans="1:15">
      <c r="A1944" s="58">
        <v>1939</v>
      </c>
      <c r="B1944" s="58" t="s">
        <v>23</v>
      </c>
      <c r="C1944" s="58" t="s">
        <v>24</v>
      </c>
      <c r="D1944" s="58" t="s">
        <v>25</v>
      </c>
      <c r="E1944" s="58" t="s">
        <v>18594</v>
      </c>
      <c r="F1944" s="58" t="s">
        <v>18723</v>
      </c>
      <c r="G1944" s="58" t="s">
        <v>20468</v>
      </c>
      <c r="H1944" s="58" t="s">
        <v>194</v>
      </c>
      <c r="I1944" s="58" t="s">
        <v>2605</v>
      </c>
      <c r="J1944" s="58" t="s">
        <v>18725</v>
      </c>
      <c r="K1944" s="58" t="s">
        <v>31</v>
      </c>
      <c r="L1944" s="102">
        <v>2</v>
      </c>
      <c r="M1944" s="58">
        <f t="shared" si="81"/>
        <v>260</v>
      </c>
      <c r="N1944" s="23"/>
      <c r="O1944" s="24" t="s">
        <v>32</v>
      </c>
    </row>
    <row r="1945" s="1" customFormat="1" customHeight="1" spans="1:15">
      <c r="A1945" s="58">
        <v>1940</v>
      </c>
      <c r="B1945" s="58" t="s">
        <v>23</v>
      </c>
      <c r="C1945" s="58" t="s">
        <v>24</v>
      </c>
      <c r="D1945" s="58" t="s">
        <v>25</v>
      </c>
      <c r="E1945" s="58" t="s">
        <v>18594</v>
      </c>
      <c r="F1945" s="58" t="s">
        <v>18643</v>
      </c>
      <c r="G1945" s="58" t="s">
        <v>20469</v>
      </c>
      <c r="H1945" s="58" t="s">
        <v>194</v>
      </c>
      <c r="I1945" s="58" t="s">
        <v>1683</v>
      </c>
      <c r="J1945" s="58" t="s">
        <v>18645</v>
      </c>
      <c r="K1945" s="58" t="s">
        <v>31</v>
      </c>
      <c r="L1945" s="102">
        <v>3</v>
      </c>
      <c r="M1945" s="58">
        <f t="shared" si="81"/>
        <v>390</v>
      </c>
      <c r="N1945" s="23"/>
      <c r="O1945" s="24" t="s">
        <v>32</v>
      </c>
    </row>
    <row r="1946" s="1" customFormat="1" customHeight="1" spans="1:15">
      <c r="A1946" s="58">
        <v>1941</v>
      </c>
      <c r="B1946" s="58" t="s">
        <v>23</v>
      </c>
      <c r="C1946" s="58" t="s">
        <v>24</v>
      </c>
      <c r="D1946" s="58" t="s">
        <v>25</v>
      </c>
      <c r="E1946" s="58" t="s">
        <v>18594</v>
      </c>
      <c r="F1946" s="58" t="s">
        <v>18643</v>
      </c>
      <c r="G1946" s="58" t="s">
        <v>20470</v>
      </c>
      <c r="H1946" s="58" t="s">
        <v>194</v>
      </c>
      <c r="I1946" s="58" t="s">
        <v>2203</v>
      </c>
      <c r="J1946" s="58" t="s">
        <v>18645</v>
      </c>
      <c r="K1946" s="58" t="s">
        <v>31</v>
      </c>
      <c r="L1946" s="102">
        <v>4</v>
      </c>
      <c r="M1946" s="58">
        <f t="shared" si="81"/>
        <v>520</v>
      </c>
      <c r="N1946" s="23"/>
      <c r="O1946" s="24" t="s">
        <v>32</v>
      </c>
    </row>
    <row r="1947" s="1" customFormat="1" customHeight="1" spans="1:15">
      <c r="A1947" s="58">
        <v>1942</v>
      </c>
      <c r="B1947" s="58" t="s">
        <v>23</v>
      </c>
      <c r="C1947" s="58" t="s">
        <v>24</v>
      </c>
      <c r="D1947" s="58" t="s">
        <v>25</v>
      </c>
      <c r="E1947" s="58" t="s">
        <v>18594</v>
      </c>
      <c r="F1947" s="58" t="s">
        <v>18723</v>
      </c>
      <c r="G1947" s="58" t="s">
        <v>20471</v>
      </c>
      <c r="H1947" s="58" t="s">
        <v>194</v>
      </c>
      <c r="I1947" s="58" t="s">
        <v>1683</v>
      </c>
      <c r="J1947" s="58" t="s">
        <v>18725</v>
      </c>
      <c r="K1947" s="58" t="s">
        <v>31</v>
      </c>
      <c r="L1947" s="102">
        <v>3</v>
      </c>
      <c r="M1947" s="58">
        <f t="shared" si="81"/>
        <v>390</v>
      </c>
      <c r="N1947" s="23"/>
      <c r="O1947" s="24" t="s">
        <v>32</v>
      </c>
    </row>
    <row r="1948" s="1" customFormat="1" customHeight="1" spans="1:15">
      <c r="A1948" s="58">
        <v>1943</v>
      </c>
      <c r="B1948" s="58" t="s">
        <v>23</v>
      </c>
      <c r="C1948" s="58" t="s">
        <v>24</v>
      </c>
      <c r="D1948" s="58" t="s">
        <v>25</v>
      </c>
      <c r="E1948" s="58" t="s">
        <v>18594</v>
      </c>
      <c r="F1948" s="58" t="s">
        <v>18723</v>
      </c>
      <c r="G1948" s="58" t="s">
        <v>20472</v>
      </c>
      <c r="H1948" s="58" t="s">
        <v>194</v>
      </c>
      <c r="I1948" s="58" t="s">
        <v>2605</v>
      </c>
      <c r="J1948" s="58" t="s">
        <v>18725</v>
      </c>
      <c r="K1948" s="58" t="s">
        <v>31</v>
      </c>
      <c r="L1948" s="102">
        <v>2</v>
      </c>
      <c r="M1948" s="58">
        <f t="shared" si="81"/>
        <v>260</v>
      </c>
      <c r="N1948" s="23"/>
      <c r="O1948" s="24" t="s">
        <v>32</v>
      </c>
    </row>
    <row r="1949" s="1" customFormat="1" customHeight="1" spans="1:15">
      <c r="A1949" s="58">
        <v>1944</v>
      </c>
      <c r="B1949" s="58" t="s">
        <v>23</v>
      </c>
      <c r="C1949" s="58" t="s">
        <v>24</v>
      </c>
      <c r="D1949" s="58" t="s">
        <v>25</v>
      </c>
      <c r="E1949" s="58" t="s">
        <v>18594</v>
      </c>
      <c r="F1949" s="58" t="s">
        <v>18723</v>
      </c>
      <c r="G1949" s="58" t="s">
        <v>20473</v>
      </c>
      <c r="H1949" s="58" t="s">
        <v>194</v>
      </c>
      <c r="I1949" s="58" t="s">
        <v>2605</v>
      </c>
      <c r="J1949" s="58" t="s">
        <v>18725</v>
      </c>
      <c r="K1949" s="58" t="s">
        <v>31</v>
      </c>
      <c r="L1949" s="102">
        <v>2</v>
      </c>
      <c r="M1949" s="58">
        <f t="shared" si="81"/>
        <v>260</v>
      </c>
      <c r="N1949" s="23"/>
      <c r="O1949" s="24" t="s">
        <v>32</v>
      </c>
    </row>
    <row r="1950" s="1" customFormat="1" customHeight="1" spans="1:15">
      <c r="A1950" s="58">
        <v>1945</v>
      </c>
      <c r="B1950" s="58" t="s">
        <v>23</v>
      </c>
      <c r="C1950" s="58" t="s">
        <v>24</v>
      </c>
      <c r="D1950" s="58" t="s">
        <v>25</v>
      </c>
      <c r="E1950" s="58" t="s">
        <v>18594</v>
      </c>
      <c r="F1950" s="58" t="s">
        <v>18912</v>
      </c>
      <c r="G1950" s="58" t="s">
        <v>20474</v>
      </c>
      <c r="H1950" s="58" t="s">
        <v>194</v>
      </c>
      <c r="I1950" s="58" t="s">
        <v>2203</v>
      </c>
      <c r="J1950" s="58" t="s">
        <v>18914</v>
      </c>
      <c r="K1950" s="58" t="s">
        <v>31</v>
      </c>
      <c r="L1950" s="102">
        <v>4</v>
      </c>
      <c r="M1950" s="58">
        <f t="shared" si="81"/>
        <v>520</v>
      </c>
      <c r="N1950" s="23"/>
      <c r="O1950" s="24" t="s">
        <v>32</v>
      </c>
    </row>
    <row r="1951" s="1" customFormat="1" customHeight="1" spans="1:15">
      <c r="A1951" s="58">
        <v>1946</v>
      </c>
      <c r="B1951" s="58" t="s">
        <v>23</v>
      </c>
      <c r="C1951" s="58" t="s">
        <v>24</v>
      </c>
      <c r="D1951" s="58" t="s">
        <v>25</v>
      </c>
      <c r="E1951" s="58" t="s">
        <v>18594</v>
      </c>
      <c r="F1951" s="58" t="s">
        <v>18723</v>
      </c>
      <c r="G1951" s="58" t="s">
        <v>20475</v>
      </c>
      <c r="H1951" s="58" t="s">
        <v>194</v>
      </c>
      <c r="I1951" s="58" t="s">
        <v>2557</v>
      </c>
      <c r="J1951" s="58" t="s">
        <v>18725</v>
      </c>
      <c r="K1951" s="58" t="s">
        <v>31</v>
      </c>
      <c r="L1951" s="102">
        <v>1</v>
      </c>
      <c r="M1951" s="58">
        <f t="shared" si="81"/>
        <v>130</v>
      </c>
      <c r="N1951" s="23"/>
      <c r="O1951" s="24" t="s">
        <v>32</v>
      </c>
    </row>
    <row r="1952" s="1" customFormat="1" customHeight="1" spans="1:15">
      <c r="A1952" s="58">
        <v>1947</v>
      </c>
      <c r="B1952" s="58" t="s">
        <v>23</v>
      </c>
      <c r="C1952" s="58" t="s">
        <v>24</v>
      </c>
      <c r="D1952" s="58" t="s">
        <v>25</v>
      </c>
      <c r="E1952" s="58" t="s">
        <v>18594</v>
      </c>
      <c r="F1952" s="58" t="s">
        <v>18643</v>
      </c>
      <c r="G1952" s="58" t="s">
        <v>20476</v>
      </c>
      <c r="H1952" s="58" t="s">
        <v>194</v>
      </c>
      <c r="I1952" s="58" t="s">
        <v>2203</v>
      </c>
      <c r="J1952" s="58" t="s">
        <v>18645</v>
      </c>
      <c r="K1952" s="58" t="s">
        <v>31</v>
      </c>
      <c r="L1952" s="102">
        <v>4</v>
      </c>
      <c r="M1952" s="58">
        <f t="shared" ref="M1952:M1977" si="82">L1952*130</f>
        <v>520</v>
      </c>
      <c r="N1952" s="23"/>
      <c r="O1952" s="24" t="s">
        <v>32</v>
      </c>
    </row>
    <row r="1953" s="1" customFormat="1" customHeight="1" spans="1:15">
      <c r="A1953" s="58">
        <v>1948</v>
      </c>
      <c r="B1953" s="58" t="s">
        <v>23</v>
      </c>
      <c r="C1953" s="58" t="s">
        <v>24</v>
      </c>
      <c r="D1953" s="58" t="s">
        <v>25</v>
      </c>
      <c r="E1953" s="58" t="s">
        <v>18594</v>
      </c>
      <c r="F1953" s="58" t="s">
        <v>18723</v>
      </c>
      <c r="G1953" s="58" t="s">
        <v>20477</v>
      </c>
      <c r="H1953" s="58" t="s">
        <v>194</v>
      </c>
      <c r="I1953" s="58" t="s">
        <v>2605</v>
      </c>
      <c r="J1953" s="58" t="s">
        <v>18725</v>
      </c>
      <c r="K1953" s="58" t="s">
        <v>31</v>
      </c>
      <c r="L1953" s="102">
        <v>2</v>
      </c>
      <c r="M1953" s="58">
        <f t="shared" si="82"/>
        <v>260</v>
      </c>
      <c r="N1953" s="23"/>
      <c r="O1953" s="24" t="s">
        <v>32</v>
      </c>
    </row>
    <row r="1954" s="1" customFormat="1" customHeight="1" spans="1:15">
      <c r="A1954" s="58">
        <v>1949</v>
      </c>
      <c r="B1954" s="58" t="s">
        <v>23</v>
      </c>
      <c r="C1954" s="58" t="s">
        <v>24</v>
      </c>
      <c r="D1954" s="58" t="s">
        <v>25</v>
      </c>
      <c r="E1954" s="58" t="s">
        <v>18594</v>
      </c>
      <c r="F1954" s="58" t="s">
        <v>18643</v>
      </c>
      <c r="G1954" s="58" t="s">
        <v>20478</v>
      </c>
      <c r="H1954" s="58" t="s">
        <v>194</v>
      </c>
      <c r="I1954" s="58" t="s">
        <v>2203</v>
      </c>
      <c r="J1954" s="58" t="s">
        <v>18645</v>
      </c>
      <c r="K1954" s="58" t="s">
        <v>31</v>
      </c>
      <c r="L1954" s="102">
        <v>4</v>
      </c>
      <c r="M1954" s="58">
        <f t="shared" si="82"/>
        <v>520</v>
      </c>
      <c r="N1954" s="23"/>
      <c r="O1954" s="24" t="s">
        <v>32</v>
      </c>
    </row>
    <row r="1955" s="1" customFormat="1" customHeight="1" spans="1:15">
      <c r="A1955" s="58">
        <v>1950</v>
      </c>
      <c r="B1955" s="58" t="s">
        <v>23</v>
      </c>
      <c r="C1955" s="58" t="s">
        <v>24</v>
      </c>
      <c r="D1955" s="58" t="s">
        <v>25</v>
      </c>
      <c r="E1955" s="58" t="s">
        <v>18594</v>
      </c>
      <c r="F1955" s="58" t="s">
        <v>18643</v>
      </c>
      <c r="G1955" s="58" t="s">
        <v>20479</v>
      </c>
      <c r="H1955" s="58" t="s">
        <v>194</v>
      </c>
      <c r="I1955" s="58" t="s">
        <v>3169</v>
      </c>
      <c r="J1955" s="58" t="s">
        <v>18645</v>
      </c>
      <c r="K1955" s="58" t="s">
        <v>31</v>
      </c>
      <c r="L1955" s="102">
        <v>5</v>
      </c>
      <c r="M1955" s="58">
        <f t="shared" si="82"/>
        <v>650</v>
      </c>
      <c r="N1955" s="23"/>
      <c r="O1955" s="24" t="s">
        <v>32</v>
      </c>
    </row>
    <row r="1956" s="1" customFormat="1" customHeight="1" spans="1:15">
      <c r="A1956" s="58">
        <v>1951</v>
      </c>
      <c r="B1956" s="58" t="s">
        <v>23</v>
      </c>
      <c r="C1956" s="58" t="s">
        <v>24</v>
      </c>
      <c r="D1956" s="58" t="s">
        <v>25</v>
      </c>
      <c r="E1956" s="58" t="s">
        <v>18594</v>
      </c>
      <c r="F1956" s="58" t="s">
        <v>18643</v>
      </c>
      <c r="G1956" s="58" t="s">
        <v>20480</v>
      </c>
      <c r="H1956" s="58" t="s">
        <v>194</v>
      </c>
      <c r="I1956" s="58" t="s">
        <v>2203</v>
      </c>
      <c r="J1956" s="58" t="s">
        <v>18645</v>
      </c>
      <c r="K1956" s="58" t="s">
        <v>31</v>
      </c>
      <c r="L1956" s="102">
        <v>4</v>
      </c>
      <c r="M1956" s="58">
        <f t="shared" si="82"/>
        <v>520</v>
      </c>
      <c r="N1956" s="23"/>
      <c r="O1956" s="24" t="s">
        <v>32</v>
      </c>
    </row>
    <row r="1957" s="1" customFormat="1" customHeight="1" spans="1:15">
      <c r="A1957" s="58">
        <v>1952</v>
      </c>
      <c r="B1957" s="58" t="s">
        <v>23</v>
      </c>
      <c r="C1957" s="58" t="s">
        <v>24</v>
      </c>
      <c r="D1957" s="58" t="s">
        <v>25</v>
      </c>
      <c r="E1957" s="58" t="s">
        <v>18594</v>
      </c>
      <c r="F1957" s="58" t="s">
        <v>18643</v>
      </c>
      <c r="G1957" s="58" t="s">
        <v>20481</v>
      </c>
      <c r="H1957" s="58" t="s">
        <v>194</v>
      </c>
      <c r="I1957" s="58" t="s">
        <v>3169</v>
      </c>
      <c r="J1957" s="58" t="s">
        <v>18645</v>
      </c>
      <c r="K1957" s="58" t="s">
        <v>31</v>
      </c>
      <c r="L1957" s="102">
        <v>5</v>
      </c>
      <c r="M1957" s="58">
        <f t="shared" si="82"/>
        <v>650</v>
      </c>
      <c r="N1957" s="23"/>
      <c r="O1957" s="24" t="s">
        <v>32</v>
      </c>
    </row>
    <row r="1958" s="1" customFormat="1" customHeight="1" spans="1:15">
      <c r="A1958" s="58">
        <v>1953</v>
      </c>
      <c r="B1958" s="58" t="s">
        <v>23</v>
      </c>
      <c r="C1958" s="58" t="s">
        <v>24</v>
      </c>
      <c r="D1958" s="58" t="s">
        <v>25</v>
      </c>
      <c r="E1958" s="58" t="s">
        <v>18594</v>
      </c>
      <c r="F1958" s="58" t="s">
        <v>18643</v>
      </c>
      <c r="G1958" s="58" t="s">
        <v>20482</v>
      </c>
      <c r="H1958" s="58" t="s">
        <v>194</v>
      </c>
      <c r="I1958" s="58" t="s">
        <v>2203</v>
      </c>
      <c r="J1958" s="58" t="s">
        <v>18645</v>
      </c>
      <c r="K1958" s="58" t="s">
        <v>31</v>
      </c>
      <c r="L1958" s="102">
        <v>4</v>
      </c>
      <c r="M1958" s="58">
        <f t="shared" si="82"/>
        <v>520</v>
      </c>
      <c r="N1958" s="104"/>
      <c r="O1958" s="24" t="s">
        <v>32</v>
      </c>
    </row>
    <row r="1959" s="1" customFormat="1" customHeight="1" spans="1:15">
      <c r="A1959" s="58">
        <v>1954</v>
      </c>
      <c r="B1959" s="58" t="s">
        <v>23</v>
      </c>
      <c r="C1959" s="58" t="s">
        <v>24</v>
      </c>
      <c r="D1959" s="58" t="s">
        <v>25</v>
      </c>
      <c r="E1959" s="58" t="s">
        <v>18594</v>
      </c>
      <c r="F1959" s="58" t="s">
        <v>18643</v>
      </c>
      <c r="G1959" s="58" t="s">
        <v>20483</v>
      </c>
      <c r="H1959" s="58" t="s">
        <v>194</v>
      </c>
      <c r="I1959" s="58" t="s">
        <v>3169</v>
      </c>
      <c r="J1959" s="58" t="s">
        <v>18645</v>
      </c>
      <c r="K1959" s="58" t="s">
        <v>31</v>
      </c>
      <c r="L1959" s="102">
        <v>5</v>
      </c>
      <c r="M1959" s="58">
        <f t="shared" si="82"/>
        <v>650</v>
      </c>
      <c r="N1959" s="23"/>
      <c r="O1959" s="24" t="s">
        <v>32</v>
      </c>
    </row>
    <row r="1960" s="1" customFormat="1" customHeight="1" spans="1:15">
      <c r="A1960" s="58">
        <v>1955</v>
      </c>
      <c r="B1960" s="58" t="s">
        <v>23</v>
      </c>
      <c r="C1960" s="58" t="s">
        <v>24</v>
      </c>
      <c r="D1960" s="58" t="s">
        <v>25</v>
      </c>
      <c r="E1960" s="58" t="s">
        <v>18594</v>
      </c>
      <c r="F1960" s="58" t="s">
        <v>18643</v>
      </c>
      <c r="G1960" s="58" t="s">
        <v>20484</v>
      </c>
      <c r="H1960" s="58" t="s">
        <v>194</v>
      </c>
      <c r="I1960" s="58" t="s">
        <v>3169</v>
      </c>
      <c r="J1960" s="58" t="s">
        <v>18645</v>
      </c>
      <c r="K1960" s="58" t="s">
        <v>31</v>
      </c>
      <c r="L1960" s="102">
        <v>5</v>
      </c>
      <c r="M1960" s="58">
        <f t="shared" si="82"/>
        <v>650</v>
      </c>
      <c r="N1960" s="23"/>
      <c r="O1960" s="24" t="s">
        <v>32</v>
      </c>
    </row>
    <row r="1961" s="1" customFormat="1" customHeight="1" spans="1:15">
      <c r="A1961" s="58">
        <v>1956</v>
      </c>
      <c r="B1961" s="58" t="s">
        <v>23</v>
      </c>
      <c r="C1961" s="58" t="s">
        <v>24</v>
      </c>
      <c r="D1961" s="58" t="s">
        <v>25</v>
      </c>
      <c r="E1961" s="58" t="s">
        <v>18594</v>
      </c>
      <c r="F1961" s="58" t="s">
        <v>18643</v>
      </c>
      <c r="G1961" s="58" t="s">
        <v>20485</v>
      </c>
      <c r="H1961" s="58" t="s">
        <v>194</v>
      </c>
      <c r="I1961" s="58" t="s">
        <v>2557</v>
      </c>
      <c r="J1961" s="58" t="s">
        <v>18645</v>
      </c>
      <c r="K1961" s="58" t="s">
        <v>31</v>
      </c>
      <c r="L1961" s="102">
        <v>1</v>
      </c>
      <c r="M1961" s="58">
        <f t="shared" si="82"/>
        <v>130</v>
      </c>
      <c r="N1961" s="23"/>
      <c r="O1961" s="24" t="s">
        <v>32</v>
      </c>
    </row>
    <row r="1962" s="1" customFormat="1" customHeight="1" spans="1:15">
      <c r="A1962" s="58">
        <v>1957</v>
      </c>
      <c r="B1962" s="58" t="s">
        <v>23</v>
      </c>
      <c r="C1962" s="58" t="s">
        <v>24</v>
      </c>
      <c r="D1962" s="58" t="s">
        <v>25</v>
      </c>
      <c r="E1962" s="58" t="s">
        <v>18594</v>
      </c>
      <c r="F1962" s="58" t="s">
        <v>18664</v>
      </c>
      <c r="G1962" s="58" t="s">
        <v>20486</v>
      </c>
      <c r="H1962" s="58" t="s">
        <v>194</v>
      </c>
      <c r="I1962" s="58" t="s">
        <v>2605</v>
      </c>
      <c r="J1962" s="58" t="s">
        <v>18666</v>
      </c>
      <c r="K1962" s="58" t="s">
        <v>31</v>
      </c>
      <c r="L1962" s="102">
        <v>2</v>
      </c>
      <c r="M1962" s="58">
        <f t="shared" si="82"/>
        <v>260</v>
      </c>
      <c r="N1962" s="23"/>
      <c r="O1962" s="24" t="s">
        <v>32</v>
      </c>
    </row>
    <row r="1963" s="1" customFormat="1" customHeight="1" spans="1:15">
      <c r="A1963" s="58">
        <v>1958</v>
      </c>
      <c r="B1963" s="58" t="s">
        <v>23</v>
      </c>
      <c r="C1963" s="58" t="s">
        <v>24</v>
      </c>
      <c r="D1963" s="58" t="s">
        <v>25</v>
      </c>
      <c r="E1963" s="58" t="s">
        <v>18594</v>
      </c>
      <c r="F1963" s="58" t="s">
        <v>18643</v>
      </c>
      <c r="G1963" s="58" t="s">
        <v>20487</v>
      </c>
      <c r="H1963" s="58" t="s">
        <v>194</v>
      </c>
      <c r="I1963" s="58" t="s">
        <v>2605</v>
      </c>
      <c r="J1963" s="58" t="s">
        <v>18645</v>
      </c>
      <c r="K1963" s="58" t="s">
        <v>31</v>
      </c>
      <c r="L1963" s="102">
        <v>2</v>
      </c>
      <c r="M1963" s="58">
        <f t="shared" si="82"/>
        <v>260</v>
      </c>
      <c r="N1963" s="23"/>
      <c r="O1963" s="24" t="s">
        <v>32</v>
      </c>
    </row>
    <row r="1964" s="1" customFormat="1" customHeight="1" spans="1:15">
      <c r="A1964" s="58">
        <v>1959</v>
      </c>
      <c r="B1964" s="58" t="s">
        <v>23</v>
      </c>
      <c r="C1964" s="58" t="s">
        <v>24</v>
      </c>
      <c r="D1964" s="58" t="s">
        <v>25</v>
      </c>
      <c r="E1964" s="58" t="s">
        <v>18594</v>
      </c>
      <c r="F1964" s="58" t="s">
        <v>18723</v>
      </c>
      <c r="G1964" s="58" t="s">
        <v>20488</v>
      </c>
      <c r="H1964" s="58" t="s">
        <v>194</v>
      </c>
      <c r="I1964" s="58" t="s">
        <v>1683</v>
      </c>
      <c r="J1964" s="58" t="s">
        <v>18725</v>
      </c>
      <c r="K1964" s="58" t="s">
        <v>31</v>
      </c>
      <c r="L1964" s="102">
        <v>3</v>
      </c>
      <c r="M1964" s="58">
        <f t="shared" si="82"/>
        <v>390</v>
      </c>
      <c r="N1964" s="23"/>
      <c r="O1964" s="24" t="s">
        <v>32</v>
      </c>
    </row>
    <row r="1965" s="1" customFormat="1" customHeight="1" spans="1:15">
      <c r="A1965" s="58">
        <v>1960</v>
      </c>
      <c r="B1965" s="58" t="s">
        <v>23</v>
      </c>
      <c r="C1965" s="58" t="s">
        <v>24</v>
      </c>
      <c r="D1965" s="58" t="s">
        <v>25</v>
      </c>
      <c r="E1965" s="58" t="s">
        <v>18594</v>
      </c>
      <c r="F1965" s="58" t="s">
        <v>18912</v>
      </c>
      <c r="G1965" s="58" t="s">
        <v>20489</v>
      </c>
      <c r="H1965" s="58" t="s">
        <v>194</v>
      </c>
      <c r="I1965" s="58" t="s">
        <v>1683</v>
      </c>
      <c r="J1965" s="58" t="s">
        <v>18914</v>
      </c>
      <c r="K1965" s="58" t="s">
        <v>31</v>
      </c>
      <c r="L1965" s="102">
        <v>3</v>
      </c>
      <c r="M1965" s="58">
        <f t="shared" si="82"/>
        <v>390</v>
      </c>
      <c r="N1965" s="23"/>
      <c r="O1965" s="24" t="s">
        <v>32</v>
      </c>
    </row>
    <row r="1966" s="1" customFormat="1" customHeight="1" spans="1:15">
      <c r="A1966" s="58">
        <v>1961</v>
      </c>
      <c r="B1966" s="58" t="s">
        <v>23</v>
      </c>
      <c r="C1966" s="58" t="s">
        <v>24</v>
      </c>
      <c r="D1966" s="58" t="s">
        <v>25</v>
      </c>
      <c r="E1966" s="58" t="s">
        <v>18594</v>
      </c>
      <c r="F1966" s="58" t="s">
        <v>18723</v>
      </c>
      <c r="G1966" s="58" t="s">
        <v>20490</v>
      </c>
      <c r="H1966" s="58" t="s">
        <v>194</v>
      </c>
      <c r="I1966" s="58" t="s">
        <v>2605</v>
      </c>
      <c r="J1966" s="58" t="s">
        <v>18725</v>
      </c>
      <c r="K1966" s="58" t="s">
        <v>31</v>
      </c>
      <c r="L1966" s="102">
        <v>2</v>
      </c>
      <c r="M1966" s="58">
        <f t="shared" si="82"/>
        <v>260</v>
      </c>
      <c r="N1966" s="23"/>
      <c r="O1966" s="24" t="s">
        <v>32</v>
      </c>
    </row>
    <row r="1967" s="1" customFormat="1" customHeight="1" spans="1:15">
      <c r="A1967" s="58">
        <v>1962</v>
      </c>
      <c r="B1967" s="58" t="s">
        <v>23</v>
      </c>
      <c r="C1967" s="58" t="s">
        <v>24</v>
      </c>
      <c r="D1967" s="58" t="s">
        <v>25</v>
      </c>
      <c r="E1967" s="58" t="s">
        <v>18594</v>
      </c>
      <c r="F1967" s="58" t="s">
        <v>18643</v>
      </c>
      <c r="G1967" s="58" t="s">
        <v>19557</v>
      </c>
      <c r="H1967" s="58" t="s">
        <v>194</v>
      </c>
      <c r="I1967" s="58" t="s">
        <v>2203</v>
      </c>
      <c r="J1967" s="58" t="s">
        <v>18645</v>
      </c>
      <c r="K1967" s="58" t="s">
        <v>31</v>
      </c>
      <c r="L1967" s="102">
        <v>4</v>
      </c>
      <c r="M1967" s="58">
        <f t="shared" si="82"/>
        <v>520</v>
      </c>
      <c r="N1967" s="23"/>
      <c r="O1967" s="24" t="s">
        <v>32</v>
      </c>
    </row>
    <row r="1968" s="1" customFormat="1" customHeight="1" spans="1:15">
      <c r="A1968" s="58">
        <v>1963</v>
      </c>
      <c r="B1968" s="58" t="s">
        <v>23</v>
      </c>
      <c r="C1968" s="58" t="s">
        <v>24</v>
      </c>
      <c r="D1968" s="58" t="s">
        <v>25</v>
      </c>
      <c r="E1968" s="58" t="s">
        <v>18594</v>
      </c>
      <c r="F1968" s="58" t="s">
        <v>18723</v>
      </c>
      <c r="G1968" s="58" t="s">
        <v>20491</v>
      </c>
      <c r="H1968" s="58" t="s">
        <v>194</v>
      </c>
      <c r="I1968" s="58" t="s">
        <v>2605</v>
      </c>
      <c r="J1968" s="58" t="s">
        <v>18725</v>
      </c>
      <c r="K1968" s="58" t="s">
        <v>31</v>
      </c>
      <c r="L1968" s="102">
        <v>2</v>
      </c>
      <c r="M1968" s="58">
        <f t="shared" si="82"/>
        <v>260</v>
      </c>
      <c r="N1968" s="23"/>
      <c r="O1968" s="24" t="s">
        <v>32</v>
      </c>
    </row>
    <row r="1969" s="1" customFormat="1" customHeight="1" spans="1:15">
      <c r="A1969" s="58">
        <v>1964</v>
      </c>
      <c r="B1969" s="58" t="s">
        <v>23</v>
      </c>
      <c r="C1969" s="58" t="s">
        <v>24</v>
      </c>
      <c r="D1969" s="58" t="s">
        <v>25</v>
      </c>
      <c r="E1969" s="58" t="s">
        <v>18594</v>
      </c>
      <c r="F1969" s="58" t="s">
        <v>18643</v>
      </c>
      <c r="G1969" s="58" t="s">
        <v>20492</v>
      </c>
      <c r="H1969" s="58" t="s">
        <v>194</v>
      </c>
      <c r="I1969" s="58" t="s">
        <v>2203</v>
      </c>
      <c r="J1969" s="58" t="s">
        <v>18645</v>
      </c>
      <c r="K1969" s="58" t="s">
        <v>31</v>
      </c>
      <c r="L1969" s="102">
        <v>4</v>
      </c>
      <c r="M1969" s="58">
        <f t="shared" si="82"/>
        <v>520</v>
      </c>
      <c r="N1969" s="23"/>
      <c r="O1969" s="24" t="s">
        <v>32</v>
      </c>
    </row>
    <row r="1970" s="1" customFormat="1" customHeight="1" spans="1:15">
      <c r="A1970" s="58">
        <v>1965</v>
      </c>
      <c r="B1970" s="58" t="s">
        <v>23</v>
      </c>
      <c r="C1970" s="58" t="s">
        <v>24</v>
      </c>
      <c r="D1970" s="58" t="s">
        <v>25</v>
      </c>
      <c r="E1970" s="58" t="s">
        <v>18594</v>
      </c>
      <c r="F1970" s="58" t="s">
        <v>18643</v>
      </c>
      <c r="G1970" s="58" t="s">
        <v>20493</v>
      </c>
      <c r="H1970" s="58" t="s">
        <v>194</v>
      </c>
      <c r="I1970" s="58" t="s">
        <v>2203</v>
      </c>
      <c r="J1970" s="58" t="s">
        <v>18645</v>
      </c>
      <c r="K1970" s="58" t="s">
        <v>31</v>
      </c>
      <c r="L1970" s="102">
        <v>4</v>
      </c>
      <c r="M1970" s="58">
        <f t="shared" si="82"/>
        <v>520</v>
      </c>
      <c r="N1970" s="23"/>
      <c r="O1970" s="24" t="s">
        <v>32</v>
      </c>
    </row>
    <row r="1971" s="1" customFormat="1" customHeight="1" spans="1:15">
      <c r="A1971" s="58">
        <v>1966</v>
      </c>
      <c r="B1971" s="58" t="s">
        <v>23</v>
      </c>
      <c r="C1971" s="58" t="s">
        <v>24</v>
      </c>
      <c r="D1971" s="58" t="s">
        <v>25</v>
      </c>
      <c r="E1971" s="58" t="s">
        <v>18594</v>
      </c>
      <c r="F1971" s="58" t="s">
        <v>18723</v>
      </c>
      <c r="G1971" s="58" t="s">
        <v>20494</v>
      </c>
      <c r="H1971" s="58" t="s">
        <v>194</v>
      </c>
      <c r="I1971" s="58" t="s">
        <v>2557</v>
      </c>
      <c r="J1971" s="58" t="s">
        <v>18725</v>
      </c>
      <c r="K1971" s="58" t="s">
        <v>31</v>
      </c>
      <c r="L1971" s="102">
        <v>1</v>
      </c>
      <c r="M1971" s="58">
        <f t="shared" si="82"/>
        <v>130</v>
      </c>
      <c r="N1971" s="23"/>
      <c r="O1971" s="24" t="s">
        <v>32</v>
      </c>
    </row>
    <row r="1972" s="1" customFormat="1" customHeight="1" spans="1:15">
      <c r="A1972" s="58">
        <v>1967</v>
      </c>
      <c r="B1972" s="58" t="s">
        <v>23</v>
      </c>
      <c r="C1972" s="58" t="s">
        <v>24</v>
      </c>
      <c r="D1972" s="58" t="s">
        <v>25</v>
      </c>
      <c r="E1972" s="58" t="s">
        <v>18594</v>
      </c>
      <c r="F1972" s="58" t="s">
        <v>18643</v>
      </c>
      <c r="G1972" s="58" t="s">
        <v>20495</v>
      </c>
      <c r="H1972" s="58" t="s">
        <v>194</v>
      </c>
      <c r="I1972" s="58" t="s">
        <v>1683</v>
      </c>
      <c r="J1972" s="58" t="s">
        <v>18645</v>
      </c>
      <c r="K1972" s="58" t="s">
        <v>31</v>
      </c>
      <c r="L1972" s="102">
        <v>3</v>
      </c>
      <c r="M1972" s="58">
        <f t="shared" si="82"/>
        <v>390</v>
      </c>
      <c r="N1972" s="23"/>
      <c r="O1972" s="24" t="s">
        <v>32</v>
      </c>
    </row>
    <row r="1973" s="1" customFormat="1" customHeight="1" spans="1:15">
      <c r="A1973" s="58">
        <v>1968</v>
      </c>
      <c r="B1973" s="58" t="s">
        <v>23</v>
      </c>
      <c r="C1973" s="58" t="s">
        <v>24</v>
      </c>
      <c r="D1973" s="58" t="s">
        <v>25</v>
      </c>
      <c r="E1973" s="58" t="s">
        <v>18594</v>
      </c>
      <c r="F1973" s="58" t="s">
        <v>18912</v>
      </c>
      <c r="G1973" s="58" t="s">
        <v>20496</v>
      </c>
      <c r="H1973" s="58" t="s">
        <v>194</v>
      </c>
      <c r="I1973" s="58" t="s">
        <v>2605</v>
      </c>
      <c r="J1973" s="58" t="s">
        <v>18914</v>
      </c>
      <c r="K1973" s="58" t="s">
        <v>31</v>
      </c>
      <c r="L1973" s="102">
        <v>2</v>
      </c>
      <c r="M1973" s="58">
        <f t="shared" si="82"/>
        <v>260</v>
      </c>
      <c r="N1973" s="23"/>
      <c r="O1973" s="24" t="s">
        <v>32</v>
      </c>
    </row>
    <row r="1974" s="1" customFormat="1" customHeight="1" spans="1:15">
      <c r="A1974" s="58">
        <v>1969</v>
      </c>
      <c r="B1974" s="58" t="s">
        <v>23</v>
      </c>
      <c r="C1974" s="58" t="s">
        <v>24</v>
      </c>
      <c r="D1974" s="58" t="s">
        <v>25</v>
      </c>
      <c r="E1974" s="58" t="s">
        <v>18594</v>
      </c>
      <c r="F1974" s="58" t="s">
        <v>18723</v>
      </c>
      <c r="G1974" s="58" t="s">
        <v>20497</v>
      </c>
      <c r="H1974" s="58" t="s">
        <v>194</v>
      </c>
      <c r="I1974" s="58" t="s">
        <v>1683</v>
      </c>
      <c r="J1974" s="58" t="s">
        <v>18725</v>
      </c>
      <c r="K1974" s="58" t="s">
        <v>31</v>
      </c>
      <c r="L1974" s="102">
        <v>3</v>
      </c>
      <c r="M1974" s="58">
        <f t="shared" si="82"/>
        <v>390</v>
      </c>
      <c r="N1974" s="23"/>
      <c r="O1974" s="24" t="s">
        <v>32</v>
      </c>
    </row>
    <row r="1975" s="1" customFormat="1" customHeight="1" spans="1:15">
      <c r="A1975" s="58">
        <v>1970</v>
      </c>
      <c r="B1975" s="58" t="s">
        <v>23</v>
      </c>
      <c r="C1975" s="58" t="s">
        <v>24</v>
      </c>
      <c r="D1975" s="58" t="s">
        <v>25</v>
      </c>
      <c r="E1975" s="58" t="s">
        <v>18594</v>
      </c>
      <c r="F1975" s="58" t="s">
        <v>18723</v>
      </c>
      <c r="G1975" s="58" t="s">
        <v>20498</v>
      </c>
      <c r="H1975" s="58" t="s">
        <v>194</v>
      </c>
      <c r="I1975" s="58" t="s">
        <v>2605</v>
      </c>
      <c r="J1975" s="58" t="s">
        <v>18725</v>
      </c>
      <c r="K1975" s="58" t="s">
        <v>31</v>
      </c>
      <c r="L1975" s="102">
        <v>2</v>
      </c>
      <c r="M1975" s="58">
        <f t="shared" si="82"/>
        <v>260</v>
      </c>
      <c r="N1975" s="23"/>
      <c r="O1975" s="24" t="s">
        <v>32</v>
      </c>
    </row>
    <row r="1976" s="1" customFormat="1" customHeight="1" spans="1:15">
      <c r="A1976" s="58">
        <v>1971</v>
      </c>
      <c r="B1976" s="58" t="s">
        <v>23</v>
      </c>
      <c r="C1976" s="58" t="s">
        <v>24</v>
      </c>
      <c r="D1976" s="58" t="s">
        <v>25</v>
      </c>
      <c r="E1976" s="58" t="s">
        <v>18594</v>
      </c>
      <c r="F1976" s="58" t="s">
        <v>18643</v>
      </c>
      <c r="G1976" s="58" t="s">
        <v>16782</v>
      </c>
      <c r="H1976" s="58" t="s">
        <v>194</v>
      </c>
      <c r="I1976" s="58" t="s">
        <v>2203</v>
      </c>
      <c r="J1976" s="58" t="s">
        <v>18645</v>
      </c>
      <c r="K1976" s="58" t="s">
        <v>31</v>
      </c>
      <c r="L1976" s="102">
        <v>4</v>
      </c>
      <c r="M1976" s="58">
        <f t="shared" si="82"/>
        <v>520</v>
      </c>
      <c r="N1976" s="23"/>
      <c r="O1976" s="24" t="s">
        <v>32</v>
      </c>
    </row>
    <row r="1977" s="1" customFormat="1" customHeight="1" spans="1:15">
      <c r="A1977" s="58">
        <v>1972</v>
      </c>
      <c r="B1977" s="58" t="s">
        <v>23</v>
      </c>
      <c r="C1977" s="58" t="s">
        <v>24</v>
      </c>
      <c r="D1977" s="58" t="s">
        <v>25</v>
      </c>
      <c r="E1977" s="58" t="s">
        <v>18594</v>
      </c>
      <c r="F1977" s="58" t="s">
        <v>18912</v>
      </c>
      <c r="G1977" s="58" t="s">
        <v>17171</v>
      </c>
      <c r="H1977" s="58" t="s">
        <v>18599</v>
      </c>
      <c r="I1977" s="58" t="s">
        <v>2203</v>
      </c>
      <c r="J1977" s="58" t="s">
        <v>18914</v>
      </c>
      <c r="K1977" s="58" t="s">
        <v>31</v>
      </c>
      <c r="L1977" s="102">
        <v>4</v>
      </c>
      <c r="M1977" s="58">
        <f t="shared" si="82"/>
        <v>520</v>
      </c>
      <c r="N1977" s="23"/>
      <c r="O1977" s="24" t="s">
        <v>32</v>
      </c>
    </row>
    <row r="1978" s="1" customFormat="1" customHeight="1" spans="1:15">
      <c r="A1978" s="58">
        <v>1973</v>
      </c>
      <c r="B1978" s="58" t="s">
        <v>23</v>
      </c>
      <c r="C1978" s="58" t="s">
        <v>24</v>
      </c>
      <c r="D1978" s="58" t="s">
        <v>25</v>
      </c>
      <c r="E1978" s="58" t="s">
        <v>18594</v>
      </c>
      <c r="F1978" s="58" t="s">
        <v>18723</v>
      </c>
      <c r="G1978" s="58" t="s">
        <v>20499</v>
      </c>
      <c r="H1978" s="58" t="s">
        <v>51</v>
      </c>
      <c r="I1978" s="58" t="s">
        <v>1683</v>
      </c>
      <c r="J1978" s="58" t="s">
        <v>18725</v>
      </c>
      <c r="K1978" s="58" t="s">
        <v>31</v>
      </c>
      <c r="L1978" s="102">
        <v>3</v>
      </c>
      <c r="M1978" s="58">
        <f>L1978*312</f>
        <v>936</v>
      </c>
      <c r="N1978" s="23"/>
      <c r="O1978" s="24" t="s">
        <v>32</v>
      </c>
    </row>
    <row r="1979" s="1" customFormat="1" customHeight="1" spans="1:15">
      <c r="A1979" s="58">
        <v>1974</v>
      </c>
      <c r="B1979" s="58" t="s">
        <v>23</v>
      </c>
      <c r="C1979" s="58" t="s">
        <v>24</v>
      </c>
      <c r="D1979" s="58" t="s">
        <v>25</v>
      </c>
      <c r="E1979" s="58" t="s">
        <v>18594</v>
      </c>
      <c r="F1979" s="58" t="s">
        <v>18664</v>
      </c>
      <c r="G1979" s="58" t="s">
        <v>20500</v>
      </c>
      <c r="H1979" s="58" t="s">
        <v>194</v>
      </c>
      <c r="I1979" s="58" t="s">
        <v>3158</v>
      </c>
      <c r="J1979" s="58" t="s">
        <v>18666</v>
      </c>
      <c r="K1979" s="58" t="s">
        <v>31</v>
      </c>
      <c r="L1979" s="102">
        <v>7</v>
      </c>
      <c r="M1979" s="58">
        <f t="shared" ref="M1979:M2005" si="83">L1979*130</f>
        <v>910</v>
      </c>
      <c r="N1979" s="104"/>
      <c r="O1979" s="24" t="s">
        <v>32</v>
      </c>
    </row>
    <row r="1980" s="1" customFormat="1" customHeight="1" spans="1:15">
      <c r="A1980" s="58">
        <v>1975</v>
      </c>
      <c r="B1980" s="58" t="s">
        <v>23</v>
      </c>
      <c r="C1980" s="58" t="s">
        <v>24</v>
      </c>
      <c r="D1980" s="58" t="s">
        <v>25</v>
      </c>
      <c r="E1980" s="58" t="s">
        <v>18594</v>
      </c>
      <c r="F1980" s="58" t="s">
        <v>18723</v>
      </c>
      <c r="G1980" s="58" t="s">
        <v>20501</v>
      </c>
      <c r="H1980" s="58" t="s">
        <v>194</v>
      </c>
      <c r="I1980" s="58" t="s">
        <v>1683</v>
      </c>
      <c r="J1980" s="58" t="s">
        <v>18725</v>
      </c>
      <c r="K1980" s="58" t="s">
        <v>31</v>
      </c>
      <c r="L1980" s="102">
        <v>3</v>
      </c>
      <c r="M1980" s="58">
        <f t="shared" si="83"/>
        <v>390</v>
      </c>
      <c r="N1980" s="23"/>
      <c r="O1980" s="24" t="s">
        <v>32</v>
      </c>
    </row>
    <row r="1981" s="1" customFormat="1" customHeight="1" spans="1:15">
      <c r="A1981" s="58">
        <v>1976</v>
      </c>
      <c r="B1981" s="58" t="s">
        <v>23</v>
      </c>
      <c r="C1981" s="58" t="s">
        <v>24</v>
      </c>
      <c r="D1981" s="58" t="s">
        <v>25</v>
      </c>
      <c r="E1981" s="58" t="s">
        <v>18594</v>
      </c>
      <c r="F1981" s="58" t="s">
        <v>18664</v>
      </c>
      <c r="G1981" s="58" t="s">
        <v>20502</v>
      </c>
      <c r="H1981" s="58" t="s">
        <v>194</v>
      </c>
      <c r="I1981" s="58" t="s">
        <v>3169</v>
      </c>
      <c r="J1981" s="58" t="s">
        <v>18666</v>
      </c>
      <c r="K1981" s="58" t="s">
        <v>31</v>
      </c>
      <c r="L1981" s="102">
        <v>5</v>
      </c>
      <c r="M1981" s="58">
        <f t="shared" si="83"/>
        <v>650</v>
      </c>
      <c r="N1981" s="23"/>
      <c r="O1981" s="24" t="s">
        <v>32</v>
      </c>
    </row>
    <row r="1982" s="1" customFormat="1" customHeight="1" spans="1:15">
      <c r="A1982" s="58">
        <v>1977</v>
      </c>
      <c r="B1982" s="58" t="s">
        <v>23</v>
      </c>
      <c r="C1982" s="58" t="s">
        <v>24</v>
      </c>
      <c r="D1982" s="58" t="s">
        <v>25</v>
      </c>
      <c r="E1982" s="58" t="s">
        <v>18594</v>
      </c>
      <c r="F1982" s="58" t="s">
        <v>18643</v>
      </c>
      <c r="G1982" s="58" t="s">
        <v>20503</v>
      </c>
      <c r="H1982" s="58" t="s">
        <v>194</v>
      </c>
      <c r="I1982" s="58" t="s">
        <v>3169</v>
      </c>
      <c r="J1982" s="58" t="s">
        <v>18645</v>
      </c>
      <c r="K1982" s="58" t="s">
        <v>31</v>
      </c>
      <c r="L1982" s="102">
        <v>5</v>
      </c>
      <c r="M1982" s="58">
        <f t="shared" si="83"/>
        <v>650</v>
      </c>
      <c r="N1982" s="23"/>
      <c r="O1982" s="24" t="s">
        <v>32</v>
      </c>
    </row>
    <row r="1983" s="1" customFormat="1" customHeight="1" spans="1:15">
      <c r="A1983" s="58">
        <v>1978</v>
      </c>
      <c r="B1983" s="58" t="s">
        <v>23</v>
      </c>
      <c r="C1983" s="58" t="s">
        <v>24</v>
      </c>
      <c r="D1983" s="58" t="s">
        <v>25</v>
      </c>
      <c r="E1983" s="58" t="s">
        <v>18594</v>
      </c>
      <c r="F1983" s="58" t="s">
        <v>18643</v>
      </c>
      <c r="G1983" s="58" t="s">
        <v>20504</v>
      </c>
      <c r="H1983" s="58" t="s">
        <v>194</v>
      </c>
      <c r="I1983" s="58" t="s">
        <v>2605</v>
      </c>
      <c r="J1983" s="58" t="s">
        <v>18645</v>
      </c>
      <c r="K1983" s="58" t="s">
        <v>31</v>
      </c>
      <c r="L1983" s="102">
        <v>2</v>
      </c>
      <c r="M1983" s="58">
        <f t="shared" si="83"/>
        <v>260</v>
      </c>
      <c r="N1983" s="23"/>
      <c r="O1983" s="24" t="s">
        <v>32</v>
      </c>
    </row>
    <row r="1984" s="1" customFormat="1" customHeight="1" spans="1:15">
      <c r="A1984" s="58">
        <v>1979</v>
      </c>
      <c r="B1984" s="58" t="s">
        <v>23</v>
      </c>
      <c r="C1984" s="58" t="s">
        <v>24</v>
      </c>
      <c r="D1984" s="58" t="s">
        <v>25</v>
      </c>
      <c r="E1984" s="58" t="s">
        <v>18594</v>
      </c>
      <c r="F1984" s="58" t="s">
        <v>18723</v>
      </c>
      <c r="G1984" s="58" t="s">
        <v>20505</v>
      </c>
      <c r="H1984" s="58" t="s">
        <v>194</v>
      </c>
      <c r="I1984" s="58" t="s">
        <v>2557</v>
      </c>
      <c r="J1984" s="58" t="s">
        <v>18725</v>
      </c>
      <c r="K1984" s="58" t="s">
        <v>31</v>
      </c>
      <c r="L1984" s="102">
        <v>1</v>
      </c>
      <c r="M1984" s="58">
        <f t="shared" si="83"/>
        <v>130</v>
      </c>
      <c r="N1984" s="23"/>
      <c r="O1984" s="24" t="s">
        <v>32</v>
      </c>
    </row>
    <row r="1985" s="1" customFormat="1" customHeight="1" spans="1:15">
      <c r="A1985" s="58">
        <v>1980</v>
      </c>
      <c r="B1985" s="58" t="s">
        <v>23</v>
      </c>
      <c r="C1985" s="58" t="s">
        <v>24</v>
      </c>
      <c r="D1985" s="58" t="s">
        <v>25</v>
      </c>
      <c r="E1985" s="58" t="s">
        <v>18594</v>
      </c>
      <c r="F1985" s="58" t="s">
        <v>18723</v>
      </c>
      <c r="G1985" s="58" t="s">
        <v>20506</v>
      </c>
      <c r="H1985" s="58" t="s">
        <v>194</v>
      </c>
      <c r="I1985" s="58" t="s">
        <v>2605</v>
      </c>
      <c r="J1985" s="58" t="s">
        <v>18725</v>
      </c>
      <c r="K1985" s="58" t="s">
        <v>31</v>
      </c>
      <c r="L1985" s="102">
        <v>2</v>
      </c>
      <c r="M1985" s="58">
        <f t="shared" si="83"/>
        <v>260</v>
      </c>
      <c r="N1985" s="23"/>
      <c r="O1985" s="24" t="s">
        <v>32</v>
      </c>
    </row>
    <row r="1986" s="1" customFormat="1" customHeight="1" spans="1:15">
      <c r="A1986" s="58">
        <v>1981</v>
      </c>
      <c r="B1986" s="58" t="s">
        <v>23</v>
      </c>
      <c r="C1986" s="58" t="s">
        <v>24</v>
      </c>
      <c r="D1986" s="58" t="s">
        <v>25</v>
      </c>
      <c r="E1986" s="58" t="s">
        <v>18594</v>
      </c>
      <c r="F1986" s="58" t="s">
        <v>18723</v>
      </c>
      <c r="G1986" s="58" t="s">
        <v>20507</v>
      </c>
      <c r="H1986" s="58" t="s">
        <v>194</v>
      </c>
      <c r="I1986" s="58" t="s">
        <v>2605</v>
      </c>
      <c r="J1986" s="58" t="s">
        <v>18725</v>
      </c>
      <c r="K1986" s="58" t="s">
        <v>31</v>
      </c>
      <c r="L1986" s="102">
        <v>2</v>
      </c>
      <c r="M1986" s="58">
        <f t="shared" si="83"/>
        <v>260</v>
      </c>
      <c r="N1986" s="23"/>
      <c r="O1986" s="24" t="s">
        <v>32</v>
      </c>
    </row>
    <row r="1987" s="1" customFormat="1" customHeight="1" spans="1:15">
      <c r="A1987" s="58">
        <v>1982</v>
      </c>
      <c r="B1987" s="58" t="s">
        <v>23</v>
      </c>
      <c r="C1987" s="58" t="s">
        <v>24</v>
      </c>
      <c r="D1987" s="58" t="s">
        <v>25</v>
      </c>
      <c r="E1987" s="58" t="s">
        <v>18594</v>
      </c>
      <c r="F1987" s="58" t="s">
        <v>18723</v>
      </c>
      <c r="G1987" s="58" t="s">
        <v>20508</v>
      </c>
      <c r="H1987" s="58" t="s">
        <v>194</v>
      </c>
      <c r="I1987" s="58" t="s">
        <v>2557</v>
      </c>
      <c r="J1987" s="58" t="s">
        <v>18725</v>
      </c>
      <c r="K1987" s="58" t="s">
        <v>31</v>
      </c>
      <c r="L1987" s="102">
        <v>1</v>
      </c>
      <c r="M1987" s="58">
        <f t="shared" si="83"/>
        <v>130</v>
      </c>
      <c r="N1987" s="23"/>
      <c r="O1987" s="24" t="s">
        <v>32</v>
      </c>
    </row>
    <row r="1988" s="1" customFormat="1" customHeight="1" spans="1:15">
      <c r="A1988" s="58">
        <v>1983</v>
      </c>
      <c r="B1988" s="58" t="s">
        <v>23</v>
      </c>
      <c r="C1988" s="58" t="s">
        <v>24</v>
      </c>
      <c r="D1988" s="58" t="s">
        <v>25</v>
      </c>
      <c r="E1988" s="58" t="s">
        <v>18594</v>
      </c>
      <c r="F1988" s="58" t="s">
        <v>18723</v>
      </c>
      <c r="G1988" s="58" t="s">
        <v>20509</v>
      </c>
      <c r="H1988" s="58" t="s">
        <v>194</v>
      </c>
      <c r="I1988" s="58" t="s">
        <v>2605</v>
      </c>
      <c r="J1988" s="58" t="s">
        <v>18725</v>
      </c>
      <c r="K1988" s="58" t="s">
        <v>31</v>
      </c>
      <c r="L1988" s="102">
        <v>2</v>
      </c>
      <c r="M1988" s="58">
        <f t="shared" si="83"/>
        <v>260</v>
      </c>
      <c r="N1988" s="23"/>
      <c r="O1988" s="24" t="s">
        <v>32</v>
      </c>
    </row>
    <row r="1989" s="1" customFormat="1" customHeight="1" spans="1:15">
      <c r="A1989" s="58">
        <v>1984</v>
      </c>
      <c r="B1989" s="58" t="s">
        <v>23</v>
      </c>
      <c r="C1989" s="58" t="s">
        <v>24</v>
      </c>
      <c r="D1989" s="58" t="s">
        <v>25</v>
      </c>
      <c r="E1989" s="58" t="s">
        <v>18594</v>
      </c>
      <c r="F1989" s="58" t="s">
        <v>18664</v>
      </c>
      <c r="G1989" s="58" t="s">
        <v>20510</v>
      </c>
      <c r="H1989" s="58" t="s">
        <v>194</v>
      </c>
      <c r="I1989" s="58" t="s">
        <v>3164</v>
      </c>
      <c r="J1989" s="58" t="s">
        <v>18666</v>
      </c>
      <c r="K1989" s="58" t="s">
        <v>31</v>
      </c>
      <c r="L1989" s="102">
        <v>6</v>
      </c>
      <c r="M1989" s="58">
        <f t="shared" si="83"/>
        <v>780</v>
      </c>
      <c r="N1989" s="104"/>
      <c r="O1989" s="24" t="s">
        <v>32</v>
      </c>
    </row>
    <row r="1990" s="1" customFormat="1" customHeight="1" spans="1:15">
      <c r="A1990" s="58">
        <v>1985</v>
      </c>
      <c r="B1990" s="58" t="s">
        <v>23</v>
      </c>
      <c r="C1990" s="58" t="s">
        <v>24</v>
      </c>
      <c r="D1990" s="58" t="s">
        <v>25</v>
      </c>
      <c r="E1990" s="58" t="s">
        <v>18594</v>
      </c>
      <c r="F1990" s="58" t="s">
        <v>18723</v>
      </c>
      <c r="G1990" s="58" t="s">
        <v>20511</v>
      </c>
      <c r="H1990" s="58" t="s">
        <v>194</v>
      </c>
      <c r="I1990" s="58" t="s">
        <v>1683</v>
      </c>
      <c r="J1990" s="58" t="s">
        <v>18725</v>
      </c>
      <c r="K1990" s="58" t="s">
        <v>31</v>
      </c>
      <c r="L1990" s="102">
        <v>3</v>
      </c>
      <c r="M1990" s="58">
        <f t="shared" si="83"/>
        <v>390</v>
      </c>
      <c r="N1990" s="23"/>
      <c r="O1990" s="24" t="s">
        <v>32</v>
      </c>
    </row>
    <row r="1991" s="1" customFormat="1" customHeight="1" spans="1:15">
      <c r="A1991" s="58">
        <v>1986</v>
      </c>
      <c r="B1991" s="58" t="s">
        <v>23</v>
      </c>
      <c r="C1991" s="58" t="s">
        <v>24</v>
      </c>
      <c r="D1991" s="58" t="s">
        <v>25</v>
      </c>
      <c r="E1991" s="58" t="s">
        <v>18594</v>
      </c>
      <c r="F1991" s="58" t="s">
        <v>18723</v>
      </c>
      <c r="G1991" s="58" t="s">
        <v>20512</v>
      </c>
      <c r="H1991" s="58" t="s">
        <v>194</v>
      </c>
      <c r="I1991" s="58" t="s">
        <v>2557</v>
      </c>
      <c r="J1991" s="58" t="s">
        <v>18725</v>
      </c>
      <c r="K1991" s="58" t="s">
        <v>31</v>
      </c>
      <c r="L1991" s="102">
        <v>1</v>
      </c>
      <c r="M1991" s="58">
        <f t="shared" si="83"/>
        <v>130</v>
      </c>
      <c r="N1991" s="23"/>
      <c r="O1991" s="24" t="s">
        <v>32</v>
      </c>
    </row>
    <row r="1992" s="1" customFormat="1" customHeight="1" spans="1:15">
      <c r="A1992" s="58">
        <v>1987</v>
      </c>
      <c r="B1992" s="58" t="s">
        <v>23</v>
      </c>
      <c r="C1992" s="58" t="s">
        <v>24</v>
      </c>
      <c r="D1992" s="58" t="s">
        <v>25</v>
      </c>
      <c r="E1992" s="58" t="s">
        <v>18594</v>
      </c>
      <c r="F1992" s="58" t="s">
        <v>18664</v>
      </c>
      <c r="G1992" s="58" t="s">
        <v>20513</v>
      </c>
      <c r="H1992" s="58" t="s">
        <v>194</v>
      </c>
      <c r="I1992" s="58" t="s">
        <v>3169</v>
      </c>
      <c r="J1992" s="58" t="s">
        <v>18666</v>
      </c>
      <c r="K1992" s="58" t="s">
        <v>31</v>
      </c>
      <c r="L1992" s="102">
        <v>5</v>
      </c>
      <c r="M1992" s="58">
        <f t="shared" si="83"/>
        <v>650</v>
      </c>
      <c r="N1992" s="23"/>
      <c r="O1992" s="24" t="s">
        <v>32</v>
      </c>
    </row>
    <row r="1993" s="1" customFormat="1" customHeight="1" spans="1:15">
      <c r="A1993" s="58">
        <v>1988</v>
      </c>
      <c r="B1993" s="58" t="s">
        <v>23</v>
      </c>
      <c r="C1993" s="58" t="s">
        <v>24</v>
      </c>
      <c r="D1993" s="58" t="s">
        <v>25</v>
      </c>
      <c r="E1993" s="58" t="s">
        <v>18594</v>
      </c>
      <c r="F1993" s="58" t="s">
        <v>18723</v>
      </c>
      <c r="G1993" s="58" t="s">
        <v>20514</v>
      </c>
      <c r="H1993" s="58" t="s">
        <v>194</v>
      </c>
      <c r="I1993" s="58" t="s">
        <v>2605</v>
      </c>
      <c r="J1993" s="58" t="s">
        <v>18725</v>
      </c>
      <c r="K1993" s="58" t="s">
        <v>31</v>
      </c>
      <c r="L1993" s="102">
        <v>2</v>
      </c>
      <c r="M1993" s="58">
        <f t="shared" si="83"/>
        <v>260</v>
      </c>
      <c r="N1993" s="23"/>
      <c r="O1993" s="24" t="s">
        <v>32</v>
      </c>
    </row>
    <row r="1994" s="1" customFormat="1" customHeight="1" spans="1:15">
      <c r="A1994" s="58">
        <v>1989</v>
      </c>
      <c r="B1994" s="58" t="s">
        <v>23</v>
      </c>
      <c r="C1994" s="58" t="s">
        <v>24</v>
      </c>
      <c r="D1994" s="58" t="s">
        <v>25</v>
      </c>
      <c r="E1994" s="58" t="s">
        <v>18594</v>
      </c>
      <c r="F1994" s="58" t="s">
        <v>18723</v>
      </c>
      <c r="G1994" s="58" t="s">
        <v>20515</v>
      </c>
      <c r="H1994" s="58" t="s">
        <v>194</v>
      </c>
      <c r="I1994" s="58" t="s">
        <v>2557</v>
      </c>
      <c r="J1994" s="58" t="s">
        <v>18725</v>
      </c>
      <c r="K1994" s="58" t="s">
        <v>31</v>
      </c>
      <c r="L1994" s="102">
        <v>1</v>
      </c>
      <c r="M1994" s="58">
        <f t="shared" si="83"/>
        <v>130</v>
      </c>
      <c r="N1994" s="23"/>
      <c r="O1994" s="24" t="s">
        <v>32</v>
      </c>
    </row>
    <row r="1995" s="1" customFormat="1" customHeight="1" spans="1:15">
      <c r="A1995" s="58">
        <v>1990</v>
      </c>
      <c r="B1995" s="58" t="s">
        <v>23</v>
      </c>
      <c r="C1995" s="58" t="s">
        <v>24</v>
      </c>
      <c r="D1995" s="58" t="s">
        <v>25</v>
      </c>
      <c r="E1995" s="58" t="s">
        <v>18594</v>
      </c>
      <c r="F1995" s="58" t="s">
        <v>18643</v>
      </c>
      <c r="G1995" s="58" t="s">
        <v>20516</v>
      </c>
      <c r="H1995" s="58" t="s">
        <v>194</v>
      </c>
      <c r="I1995" s="58" t="s">
        <v>2203</v>
      </c>
      <c r="J1995" s="58" t="s">
        <v>18645</v>
      </c>
      <c r="K1995" s="58" t="s">
        <v>31</v>
      </c>
      <c r="L1995" s="102">
        <v>4</v>
      </c>
      <c r="M1995" s="58">
        <f t="shared" si="83"/>
        <v>520</v>
      </c>
      <c r="N1995" s="23"/>
      <c r="O1995" s="24" t="s">
        <v>32</v>
      </c>
    </row>
    <row r="1996" s="1" customFormat="1" customHeight="1" spans="1:15">
      <c r="A1996" s="58">
        <v>1991</v>
      </c>
      <c r="B1996" s="58" t="s">
        <v>23</v>
      </c>
      <c r="C1996" s="58" t="s">
        <v>24</v>
      </c>
      <c r="D1996" s="58" t="s">
        <v>25</v>
      </c>
      <c r="E1996" s="58" t="s">
        <v>18594</v>
      </c>
      <c r="F1996" s="58" t="s">
        <v>18643</v>
      </c>
      <c r="G1996" s="58" t="s">
        <v>20517</v>
      </c>
      <c r="H1996" s="58" t="s">
        <v>194</v>
      </c>
      <c r="I1996" s="58" t="s">
        <v>3169</v>
      </c>
      <c r="J1996" s="58" t="s">
        <v>18645</v>
      </c>
      <c r="K1996" s="58" t="s">
        <v>31</v>
      </c>
      <c r="L1996" s="102">
        <v>5</v>
      </c>
      <c r="M1996" s="58">
        <f t="shared" si="83"/>
        <v>650</v>
      </c>
      <c r="N1996" s="23"/>
      <c r="O1996" s="24" t="s">
        <v>32</v>
      </c>
    </row>
    <row r="1997" s="1" customFormat="1" customHeight="1" spans="1:15">
      <c r="A1997" s="58">
        <v>1992</v>
      </c>
      <c r="B1997" s="58" t="s">
        <v>23</v>
      </c>
      <c r="C1997" s="58" t="s">
        <v>24</v>
      </c>
      <c r="D1997" s="58" t="s">
        <v>25</v>
      </c>
      <c r="E1997" s="58" t="s">
        <v>18594</v>
      </c>
      <c r="F1997" s="58" t="s">
        <v>18890</v>
      </c>
      <c r="G1997" s="58" t="s">
        <v>20518</v>
      </c>
      <c r="H1997" s="58" t="s">
        <v>194</v>
      </c>
      <c r="I1997" s="58" t="s">
        <v>1683</v>
      </c>
      <c r="J1997" s="58" t="s">
        <v>18892</v>
      </c>
      <c r="K1997" s="58" t="s">
        <v>31</v>
      </c>
      <c r="L1997" s="102">
        <v>3</v>
      </c>
      <c r="M1997" s="58">
        <f t="shared" si="83"/>
        <v>390</v>
      </c>
      <c r="N1997" s="23"/>
      <c r="O1997" s="24" t="s">
        <v>32</v>
      </c>
    </row>
    <row r="1998" s="1" customFormat="1" customHeight="1" spans="1:15">
      <c r="A1998" s="58">
        <v>1993</v>
      </c>
      <c r="B1998" s="58" t="s">
        <v>23</v>
      </c>
      <c r="C1998" s="58" t="s">
        <v>24</v>
      </c>
      <c r="D1998" s="58" t="s">
        <v>25</v>
      </c>
      <c r="E1998" s="58" t="s">
        <v>18594</v>
      </c>
      <c r="F1998" s="58" t="s">
        <v>18723</v>
      </c>
      <c r="G1998" s="58" t="s">
        <v>20519</v>
      </c>
      <c r="H1998" s="58" t="s">
        <v>194</v>
      </c>
      <c r="I1998" s="58" t="s">
        <v>2605</v>
      </c>
      <c r="J1998" s="58" t="s">
        <v>18725</v>
      </c>
      <c r="K1998" s="58" t="s">
        <v>31</v>
      </c>
      <c r="L1998" s="102">
        <v>2</v>
      </c>
      <c r="M1998" s="58">
        <f t="shared" si="83"/>
        <v>260</v>
      </c>
      <c r="N1998" s="23"/>
      <c r="O1998" s="24" t="s">
        <v>32</v>
      </c>
    </row>
    <row r="1999" s="1" customFormat="1" customHeight="1" spans="1:15">
      <c r="A1999" s="58">
        <v>1994</v>
      </c>
      <c r="B1999" s="58" t="s">
        <v>23</v>
      </c>
      <c r="C1999" s="58" t="s">
        <v>24</v>
      </c>
      <c r="D1999" s="58" t="s">
        <v>25</v>
      </c>
      <c r="E1999" s="58" t="s">
        <v>18594</v>
      </c>
      <c r="F1999" s="58" t="s">
        <v>18723</v>
      </c>
      <c r="G1999" s="58" t="s">
        <v>20520</v>
      </c>
      <c r="H1999" s="58" t="s">
        <v>194</v>
      </c>
      <c r="I1999" s="58" t="s">
        <v>1683</v>
      </c>
      <c r="J1999" s="58" t="s">
        <v>18725</v>
      </c>
      <c r="K1999" s="58" t="s">
        <v>31</v>
      </c>
      <c r="L1999" s="102">
        <v>3</v>
      </c>
      <c r="M1999" s="58">
        <f t="shared" si="83"/>
        <v>390</v>
      </c>
      <c r="N1999" s="23"/>
      <c r="O1999" s="24" t="s">
        <v>32</v>
      </c>
    </row>
    <row r="2000" s="1" customFormat="1" customHeight="1" spans="1:15">
      <c r="A2000" s="58">
        <v>1995</v>
      </c>
      <c r="B2000" s="58" t="s">
        <v>23</v>
      </c>
      <c r="C2000" s="58" t="s">
        <v>24</v>
      </c>
      <c r="D2000" s="58" t="s">
        <v>25</v>
      </c>
      <c r="E2000" s="58" t="s">
        <v>18594</v>
      </c>
      <c r="F2000" s="58" t="s">
        <v>18723</v>
      </c>
      <c r="G2000" s="58" t="s">
        <v>20521</v>
      </c>
      <c r="H2000" s="58" t="s">
        <v>194</v>
      </c>
      <c r="I2000" s="58" t="s">
        <v>3164</v>
      </c>
      <c r="J2000" s="58" t="s">
        <v>18725</v>
      </c>
      <c r="K2000" s="58" t="s">
        <v>31</v>
      </c>
      <c r="L2000" s="102">
        <v>6</v>
      </c>
      <c r="M2000" s="58">
        <f t="shared" si="83"/>
        <v>780</v>
      </c>
      <c r="N2000" s="23"/>
      <c r="O2000" s="24" t="s">
        <v>32</v>
      </c>
    </row>
    <row r="2001" s="1" customFormat="1" customHeight="1" spans="1:15">
      <c r="A2001" s="58">
        <v>1996</v>
      </c>
      <c r="B2001" s="58" t="s">
        <v>23</v>
      </c>
      <c r="C2001" s="58" t="s">
        <v>24</v>
      </c>
      <c r="D2001" s="58" t="s">
        <v>25</v>
      </c>
      <c r="E2001" s="58" t="s">
        <v>18594</v>
      </c>
      <c r="F2001" s="58" t="s">
        <v>18723</v>
      </c>
      <c r="G2001" s="58" t="s">
        <v>20522</v>
      </c>
      <c r="H2001" s="58" t="s">
        <v>194</v>
      </c>
      <c r="I2001" s="58" t="s">
        <v>2557</v>
      </c>
      <c r="J2001" s="58" t="s">
        <v>18725</v>
      </c>
      <c r="K2001" s="58" t="s">
        <v>31</v>
      </c>
      <c r="L2001" s="102">
        <v>1</v>
      </c>
      <c r="M2001" s="58">
        <f t="shared" si="83"/>
        <v>130</v>
      </c>
      <c r="N2001" s="23"/>
      <c r="O2001" s="24" t="s">
        <v>32</v>
      </c>
    </row>
    <row r="2002" s="1" customFormat="1" customHeight="1" spans="1:15">
      <c r="A2002" s="58">
        <v>1997</v>
      </c>
      <c r="B2002" s="58" t="s">
        <v>23</v>
      </c>
      <c r="C2002" s="58" t="s">
        <v>24</v>
      </c>
      <c r="D2002" s="58" t="s">
        <v>25</v>
      </c>
      <c r="E2002" s="58" t="s">
        <v>18594</v>
      </c>
      <c r="F2002" s="58" t="s">
        <v>18723</v>
      </c>
      <c r="G2002" s="58" t="s">
        <v>20523</v>
      </c>
      <c r="H2002" s="58" t="s">
        <v>194</v>
      </c>
      <c r="I2002" s="58" t="s">
        <v>2557</v>
      </c>
      <c r="J2002" s="58" t="s">
        <v>18725</v>
      </c>
      <c r="K2002" s="58" t="s">
        <v>31</v>
      </c>
      <c r="L2002" s="102">
        <v>1</v>
      </c>
      <c r="M2002" s="58">
        <f t="shared" si="83"/>
        <v>130</v>
      </c>
      <c r="N2002" s="23"/>
      <c r="O2002" s="24" t="s">
        <v>32</v>
      </c>
    </row>
    <row r="2003" s="1" customFormat="1" customHeight="1" spans="1:15">
      <c r="A2003" s="58">
        <v>1998</v>
      </c>
      <c r="B2003" s="58" t="s">
        <v>23</v>
      </c>
      <c r="C2003" s="58" t="s">
        <v>24</v>
      </c>
      <c r="D2003" s="58" t="s">
        <v>25</v>
      </c>
      <c r="E2003" s="58" t="s">
        <v>18594</v>
      </c>
      <c r="F2003" s="58" t="s">
        <v>18723</v>
      </c>
      <c r="G2003" s="58" t="s">
        <v>20524</v>
      </c>
      <c r="H2003" s="58" t="s">
        <v>194</v>
      </c>
      <c r="I2003" s="58" t="s">
        <v>2557</v>
      </c>
      <c r="J2003" s="58" t="s">
        <v>18725</v>
      </c>
      <c r="K2003" s="58" t="s">
        <v>31</v>
      </c>
      <c r="L2003" s="102">
        <v>1</v>
      </c>
      <c r="M2003" s="58">
        <f t="shared" si="83"/>
        <v>130</v>
      </c>
      <c r="N2003" s="23"/>
      <c r="O2003" s="24" t="s">
        <v>32</v>
      </c>
    </row>
    <row r="2004" s="1" customFormat="1" customHeight="1" spans="1:15">
      <c r="A2004" s="58">
        <v>1999</v>
      </c>
      <c r="B2004" s="58" t="s">
        <v>23</v>
      </c>
      <c r="C2004" s="58" t="s">
        <v>24</v>
      </c>
      <c r="D2004" s="58" t="s">
        <v>25</v>
      </c>
      <c r="E2004" s="58" t="s">
        <v>18594</v>
      </c>
      <c r="F2004" s="58" t="s">
        <v>18723</v>
      </c>
      <c r="G2004" s="58" t="s">
        <v>20525</v>
      </c>
      <c r="H2004" s="58" t="s">
        <v>194</v>
      </c>
      <c r="I2004" s="58" t="s">
        <v>1683</v>
      </c>
      <c r="J2004" s="58" t="s">
        <v>18725</v>
      </c>
      <c r="K2004" s="58" t="s">
        <v>31</v>
      </c>
      <c r="L2004" s="102">
        <v>3</v>
      </c>
      <c r="M2004" s="58">
        <f t="shared" si="83"/>
        <v>390</v>
      </c>
      <c r="N2004" s="23"/>
      <c r="O2004" s="24" t="s">
        <v>32</v>
      </c>
    </row>
    <row r="2005" s="1" customFormat="1" customHeight="1" spans="1:15">
      <c r="A2005" s="58">
        <v>2000</v>
      </c>
      <c r="B2005" s="58" t="s">
        <v>23</v>
      </c>
      <c r="C2005" s="58" t="s">
        <v>24</v>
      </c>
      <c r="D2005" s="58" t="s">
        <v>25</v>
      </c>
      <c r="E2005" s="58" t="s">
        <v>18594</v>
      </c>
      <c r="F2005" s="58" t="s">
        <v>18723</v>
      </c>
      <c r="G2005" s="58" t="s">
        <v>20526</v>
      </c>
      <c r="H2005" s="58" t="s">
        <v>194</v>
      </c>
      <c r="I2005" s="58" t="s">
        <v>1683</v>
      </c>
      <c r="J2005" s="58" t="s">
        <v>18725</v>
      </c>
      <c r="K2005" s="58" t="s">
        <v>31</v>
      </c>
      <c r="L2005" s="102">
        <v>3</v>
      </c>
      <c r="M2005" s="58">
        <f t="shared" si="83"/>
        <v>390</v>
      </c>
      <c r="N2005" s="23"/>
      <c r="O2005" s="24" t="s">
        <v>32</v>
      </c>
    </row>
    <row r="2006" s="1" customFormat="1" customHeight="1" spans="1:15">
      <c r="A2006" s="58">
        <v>2001</v>
      </c>
      <c r="B2006" s="58" t="s">
        <v>23</v>
      </c>
      <c r="C2006" s="58" t="s">
        <v>24</v>
      </c>
      <c r="D2006" s="58" t="s">
        <v>25</v>
      </c>
      <c r="E2006" s="58" t="s">
        <v>18594</v>
      </c>
      <c r="F2006" s="58" t="s">
        <v>18643</v>
      </c>
      <c r="G2006" s="58" t="s">
        <v>20527</v>
      </c>
      <c r="H2006" s="58" t="s">
        <v>51</v>
      </c>
      <c r="I2006" s="58" t="s">
        <v>2605</v>
      </c>
      <c r="J2006" s="58" t="s">
        <v>18645</v>
      </c>
      <c r="K2006" s="58" t="s">
        <v>31</v>
      </c>
      <c r="L2006" s="102">
        <v>2</v>
      </c>
      <c r="M2006" s="58">
        <f>L2006*312</f>
        <v>624</v>
      </c>
      <c r="N2006" s="23"/>
      <c r="O2006" s="24" t="s">
        <v>32</v>
      </c>
    </row>
    <row r="2007" s="1" customFormat="1" customHeight="1" spans="1:15">
      <c r="A2007" s="58">
        <v>2002</v>
      </c>
      <c r="B2007" s="58" t="s">
        <v>23</v>
      </c>
      <c r="C2007" s="58" t="s">
        <v>24</v>
      </c>
      <c r="D2007" s="58" t="s">
        <v>25</v>
      </c>
      <c r="E2007" s="58" t="s">
        <v>18594</v>
      </c>
      <c r="F2007" s="58" t="s">
        <v>18723</v>
      </c>
      <c r="G2007" s="58" t="s">
        <v>20528</v>
      </c>
      <c r="H2007" s="58" t="s">
        <v>194</v>
      </c>
      <c r="I2007" s="58" t="s">
        <v>2605</v>
      </c>
      <c r="J2007" s="58" t="s">
        <v>18725</v>
      </c>
      <c r="K2007" s="58" t="s">
        <v>31</v>
      </c>
      <c r="L2007" s="102">
        <v>2</v>
      </c>
      <c r="M2007" s="58">
        <f t="shared" ref="M2007:M2021" si="84">L2007*130</f>
        <v>260</v>
      </c>
      <c r="N2007" s="23"/>
      <c r="O2007" s="24" t="s">
        <v>32</v>
      </c>
    </row>
    <row r="2008" s="1" customFormat="1" customHeight="1" spans="1:15">
      <c r="A2008" s="58">
        <v>2003</v>
      </c>
      <c r="B2008" s="58" t="s">
        <v>23</v>
      </c>
      <c r="C2008" s="58" t="s">
        <v>24</v>
      </c>
      <c r="D2008" s="58" t="s">
        <v>25</v>
      </c>
      <c r="E2008" s="58" t="s">
        <v>18594</v>
      </c>
      <c r="F2008" s="58" t="s">
        <v>18723</v>
      </c>
      <c r="G2008" s="58" t="s">
        <v>20529</v>
      </c>
      <c r="H2008" s="58" t="s">
        <v>194</v>
      </c>
      <c r="I2008" s="58" t="s">
        <v>2557</v>
      </c>
      <c r="J2008" s="58" t="s">
        <v>18725</v>
      </c>
      <c r="K2008" s="58" t="s">
        <v>31</v>
      </c>
      <c r="L2008" s="102">
        <v>1</v>
      </c>
      <c r="M2008" s="58">
        <f t="shared" si="84"/>
        <v>130</v>
      </c>
      <c r="N2008" s="23"/>
      <c r="O2008" s="24" t="s">
        <v>32</v>
      </c>
    </row>
    <row r="2009" s="1" customFormat="1" customHeight="1" spans="1:15">
      <c r="A2009" s="58">
        <v>2004</v>
      </c>
      <c r="B2009" s="58" t="s">
        <v>23</v>
      </c>
      <c r="C2009" s="58" t="s">
        <v>24</v>
      </c>
      <c r="D2009" s="58" t="s">
        <v>25</v>
      </c>
      <c r="E2009" s="58" t="s">
        <v>18594</v>
      </c>
      <c r="F2009" s="58" t="s">
        <v>18643</v>
      </c>
      <c r="G2009" s="58" t="s">
        <v>20530</v>
      </c>
      <c r="H2009" s="58" t="s">
        <v>194</v>
      </c>
      <c r="I2009" s="58" t="s">
        <v>1683</v>
      </c>
      <c r="J2009" s="58" t="s">
        <v>18645</v>
      </c>
      <c r="K2009" s="58" t="s">
        <v>31</v>
      </c>
      <c r="L2009" s="102">
        <v>3</v>
      </c>
      <c r="M2009" s="58">
        <f t="shared" si="84"/>
        <v>390</v>
      </c>
      <c r="N2009" s="23"/>
      <c r="O2009" s="24" t="s">
        <v>32</v>
      </c>
    </row>
    <row r="2010" s="1" customFormat="1" customHeight="1" spans="1:15">
      <c r="A2010" s="58">
        <v>2005</v>
      </c>
      <c r="B2010" s="58" t="s">
        <v>23</v>
      </c>
      <c r="C2010" s="58" t="s">
        <v>24</v>
      </c>
      <c r="D2010" s="58" t="s">
        <v>25</v>
      </c>
      <c r="E2010" s="58" t="s">
        <v>18594</v>
      </c>
      <c r="F2010" s="58" t="s">
        <v>18723</v>
      </c>
      <c r="G2010" s="58" t="s">
        <v>20531</v>
      </c>
      <c r="H2010" s="58" t="s">
        <v>194</v>
      </c>
      <c r="I2010" s="58" t="s">
        <v>2605</v>
      </c>
      <c r="J2010" s="58" t="s">
        <v>18725</v>
      </c>
      <c r="K2010" s="58" t="s">
        <v>31</v>
      </c>
      <c r="L2010" s="102">
        <v>2</v>
      </c>
      <c r="M2010" s="58">
        <f t="shared" si="84"/>
        <v>260</v>
      </c>
      <c r="N2010" s="23"/>
      <c r="O2010" s="24" t="s">
        <v>32</v>
      </c>
    </row>
    <row r="2011" s="1" customFormat="1" customHeight="1" spans="1:15">
      <c r="A2011" s="58">
        <v>2006</v>
      </c>
      <c r="B2011" s="58" t="s">
        <v>23</v>
      </c>
      <c r="C2011" s="58" t="s">
        <v>24</v>
      </c>
      <c r="D2011" s="58" t="s">
        <v>25</v>
      </c>
      <c r="E2011" s="58" t="s">
        <v>18594</v>
      </c>
      <c r="F2011" s="58" t="s">
        <v>18912</v>
      </c>
      <c r="G2011" s="58" t="s">
        <v>20532</v>
      </c>
      <c r="H2011" s="58" t="s">
        <v>194</v>
      </c>
      <c r="I2011" s="58" t="s">
        <v>2203</v>
      </c>
      <c r="J2011" s="58" t="s">
        <v>18914</v>
      </c>
      <c r="K2011" s="58" t="s">
        <v>31</v>
      </c>
      <c r="L2011" s="102">
        <v>4</v>
      </c>
      <c r="M2011" s="58">
        <f t="shared" si="84"/>
        <v>520</v>
      </c>
      <c r="N2011" s="23"/>
      <c r="O2011" s="24" t="s">
        <v>32</v>
      </c>
    </row>
    <row r="2012" s="1" customFormat="1" customHeight="1" spans="1:15">
      <c r="A2012" s="58">
        <v>2007</v>
      </c>
      <c r="B2012" s="58" t="s">
        <v>23</v>
      </c>
      <c r="C2012" s="58" t="s">
        <v>24</v>
      </c>
      <c r="D2012" s="58" t="s">
        <v>25</v>
      </c>
      <c r="E2012" s="58" t="s">
        <v>18594</v>
      </c>
      <c r="F2012" s="58" t="s">
        <v>18723</v>
      </c>
      <c r="G2012" s="58" t="s">
        <v>20533</v>
      </c>
      <c r="H2012" s="58" t="s">
        <v>194</v>
      </c>
      <c r="I2012" s="58" t="s">
        <v>2557</v>
      </c>
      <c r="J2012" s="58" t="s">
        <v>18725</v>
      </c>
      <c r="K2012" s="58" t="s">
        <v>31</v>
      </c>
      <c r="L2012" s="102">
        <v>1</v>
      </c>
      <c r="M2012" s="58">
        <f t="shared" si="84"/>
        <v>130</v>
      </c>
      <c r="N2012" s="23"/>
      <c r="O2012" s="24" t="s">
        <v>32</v>
      </c>
    </row>
    <row r="2013" s="1" customFormat="1" customHeight="1" spans="1:15">
      <c r="A2013" s="58">
        <v>2008</v>
      </c>
      <c r="B2013" s="58" t="s">
        <v>23</v>
      </c>
      <c r="C2013" s="58" t="s">
        <v>24</v>
      </c>
      <c r="D2013" s="58" t="s">
        <v>25</v>
      </c>
      <c r="E2013" s="58" t="s">
        <v>18594</v>
      </c>
      <c r="F2013" s="58" t="s">
        <v>18723</v>
      </c>
      <c r="G2013" s="58" t="s">
        <v>20534</v>
      </c>
      <c r="H2013" s="58" t="s">
        <v>194</v>
      </c>
      <c r="I2013" s="58" t="s">
        <v>2605</v>
      </c>
      <c r="J2013" s="58" t="s">
        <v>18725</v>
      </c>
      <c r="K2013" s="58" t="s">
        <v>31</v>
      </c>
      <c r="L2013" s="102">
        <v>2</v>
      </c>
      <c r="M2013" s="58">
        <f t="shared" si="84"/>
        <v>260</v>
      </c>
      <c r="N2013" s="23"/>
      <c r="O2013" s="24" t="s">
        <v>32</v>
      </c>
    </row>
    <row r="2014" s="1" customFormat="1" customHeight="1" spans="1:15">
      <c r="A2014" s="58">
        <v>2009</v>
      </c>
      <c r="B2014" s="58" t="s">
        <v>23</v>
      </c>
      <c r="C2014" s="58" t="s">
        <v>24</v>
      </c>
      <c r="D2014" s="58" t="s">
        <v>25</v>
      </c>
      <c r="E2014" s="58" t="s">
        <v>18594</v>
      </c>
      <c r="F2014" s="58" t="s">
        <v>18664</v>
      </c>
      <c r="G2014" s="58" t="s">
        <v>20535</v>
      </c>
      <c r="H2014" s="58" t="s">
        <v>194</v>
      </c>
      <c r="I2014" s="58" t="s">
        <v>2203</v>
      </c>
      <c r="J2014" s="58" t="s">
        <v>18666</v>
      </c>
      <c r="K2014" s="58" t="s">
        <v>31</v>
      </c>
      <c r="L2014" s="102">
        <v>4</v>
      </c>
      <c r="M2014" s="58">
        <f t="shared" si="84"/>
        <v>520</v>
      </c>
      <c r="N2014" s="23"/>
      <c r="O2014" s="24" t="s">
        <v>32</v>
      </c>
    </row>
    <row r="2015" s="1" customFormat="1" customHeight="1" spans="1:15">
      <c r="A2015" s="58">
        <v>2010</v>
      </c>
      <c r="B2015" s="58" t="s">
        <v>23</v>
      </c>
      <c r="C2015" s="58" t="s">
        <v>24</v>
      </c>
      <c r="D2015" s="58" t="s">
        <v>25</v>
      </c>
      <c r="E2015" s="58" t="s">
        <v>18594</v>
      </c>
      <c r="F2015" s="58" t="s">
        <v>18723</v>
      </c>
      <c r="G2015" s="58" t="s">
        <v>20536</v>
      </c>
      <c r="H2015" s="58" t="s">
        <v>194</v>
      </c>
      <c r="I2015" s="58" t="s">
        <v>2605</v>
      </c>
      <c r="J2015" s="58" t="s">
        <v>18725</v>
      </c>
      <c r="K2015" s="58" t="s">
        <v>31</v>
      </c>
      <c r="L2015" s="102">
        <v>2</v>
      </c>
      <c r="M2015" s="58">
        <f t="shared" si="84"/>
        <v>260</v>
      </c>
      <c r="N2015" s="23"/>
      <c r="O2015" s="24" t="s">
        <v>32</v>
      </c>
    </row>
    <row r="2016" s="1" customFormat="1" customHeight="1" spans="1:15">
      <c r="A2016" s="58">
        <v>2011</v>
      </c>
      <c r="B2016" s="58" t="s">
        <v>23</v>
      </c>
      <c r="C2016" s="58" t="s">
        <v>24</v>
      </c>
      <c r="D2016" s="58" t="s">
        <v>25</v>
      </c>
      <c r="E2016" s="58" t="s">
        <v>18594</v>
      </c>
      <c r="F2016" s="58" t="s">
        <v>18723</v>
      </c>
      <c r="G2016" s="58" t="s">
        <v>20537</v>
      </c>
      <c r="H2016" s="58" t="s">
        <v>194</v>
      </c>
      <c r="I2016" s="58" t="s">
        <v>2557</v>
      </c>
      <c r="J2016" s="58" t="s">
        <v>18725</v>
      </c>
      <c r="K2016" s="58" t="s">
        <v>31</v>
      </c>
      <c r="L2016" s="102">
        <v>1</v>
      </c>
      <c r="M2016" s="58">
        <f t="shared" si="84"/>
        <v>130</v>
      </c>
      <c r="N2016" s="23"/>
      <c r="O2016" s="24" t="s">
        <v>32</v>
      </c>
    </row>
    <row r="2017" s="1" customFormat="1" customHeight="1" spans="1:15">
      <c r="A2017" s="58">
        <v>2012</v>
      </c>
      <c r="B2017" s="58" t="s">
        <v>23</v>
      </c>
      <c r="C2017" s="58" t="s">
        <v>24</v>
      </c>
      <c r="D2017" s="58" t="s">
        <v>25</v>
      </c>
      <c r="E2017" s="58" t="s">
        <v>18594</v>
      </c>
      <c r="F2017" s="58" t="s">
        <v>18723</v>
      </c>
      <c r="G2017" s="58" t="s">
        <v>20538</v>
      </c>
      <c r="H2017" s="58" t="s">
        <v>194</v>
      </c>
      <c r="I2017" s="58" t="s">
        <v>2203</v>
      </c>
      <c r="J2017" s="58" t="s">
        <v>18725</v>
      </c>
      <c r="K2017" s="58" t="s">
        <v>31</v>
      </c>
      <c r="L2017" s="102">
        <v>4</v>
      </c>
      <c r="M2017" s="58">
        <f t="shared" si="84"/>
        <v>520</v>
      </c>
      <c r="N2017" s="23"/>
      <c r="O2017" s="24" t="s">
        <v>32</v>
      </c>
    </row>
    <row r="2018" s="1" customFormat="1" customHeight="1" spans="1:15">
      <c r="A2018" s="58">
        <v>2013</v>
      </c>
      <c r="B2018" s="58" t="s">
        <v>23</v>
      </c>
      <c r="C2018" s="58" t="s">
        <v>24</v>
      </c>
      <c r="D2018" s="58" t="s">
        <v>25</v>
      </c>
      <c r="E2018" s="58" t="s">
        <v>18594</v>
      </c>
      <c r="F2018" s="58" t="s">
        <v>18643</v>
      </c>
      <c r="G2018" s="58" t="s">
        <v>20539</v>
      </c>
      <c r="H2018" s="58" t="s">
        <v>194</v>
      </c>
      <c r="I2018" s="58" t="s">
        <v>1683</v>
      </c>
      <c r="J2018" s="58" t="s">
        <v>18645</v>
      </c>
      <c r="K2018" s="58" t="s">
        <v>31</v>
      </c>
      <c r="L2018" s="102">
        <v>3</v>
      </c>
      <c r="M2018" s="58">
        <f t="shared" si="84"/>
        <v>390</v>
      </c>
      <c r="N2018" s="23"/>
      <c r="O2018" s="24" t="s">
        <v>32</v>
      </c>
    </row>
    <row r="2019" s="1" customFormat="1" customHeight="1" spans="1:15">
      <c r="A2019" s="58">
        <v>2014</v>
      </c>
      <c r="B2019" s="58" t="s">
        <v>23</v>
      </c>
      <c r="C2019" s="58" t="s">
        <v>24</v>
      </c>
      <c r="D2019" s="58" t="s">
        <v>25</v>
      </c>
      <c r="E2019" s="58" t="s">
        <v>18594</v>
      </c>
      <c r="F2019" s="58" t="s">
        <v>18723</v>
      </c>
      <c r="G2019" s="58" t="s">
        <v>20540</v>
      </c>
      <c r="H2019" s="58" t="s">
        <v>194</v>
      </c>
      <c r="I2019" s="58" t="s">
        <v>2557</v>
      </c>
      <c r="J2019" s="58" t="s">
        <v>18725</v>
      </c>
      <c r="K2019" s="58" t="s">
        <v>31</v>
      </c>
      <c r="L2019" s="102">
        <v>1</v>
      </c>
      <c r="M2019" s="58">
        <f t="shared" si="84"/>
        <v>130</v>
      </c>
      <c r="N2019" s="23"/>
      <c r="O2019" s="24" t="s">
        <v>32</v>
      </c>
    </row>
    <row r="2020" s="1" customFormat="1" customHeight="1" spans="1:15">
      <c r="A2020" s="58">
        <v>2015</v>
      </c>
      <c r="B2020" s="58" t="s">
        <v>23</v>
      </c>
      <c r="C2020" s="58" t="s">
        <v>24</v>
      </c>
      <c r="D2020" s="58" t="s">
        <v>25</v>
      </c>
      <c r="E2020" s="58" t="s">
        <v>18594</v>
      </c>
      <c r="F2020" s="58" t="s">
        <v>18664</v>
      </c>
      <c r="G2020" s="58" t="s">
        <v>20541</v>
      </c>
      <c r="H2020" s="58" t="s">
        <v>194</v>
      </c>
      <c r="I2020" s="58" t="s">
        <v>3164</v>
      </c>
      <c r="J2020" s="58" t="s">
        <v>18666</v>
      </c>
      <c r="K2020" s="58" t="s">
        <v>31</v>
      </c>
      <c r="L2020" s="102">
        <v>6</v>
      </c>
      <c r="M2020" s="58">
        <f t="shared" si="84"/>
        <v>780</v>
      </c>
      <c r="N2020" s="104"/>
      <c r="O2020" s="24" t="s">
        <v>32</v>
      </c>
    </row>
    <row r="2021" s="1" customFormat="1" customHeight="1" spans="1:15">
      <c r="A2021" s="58">
        <v>2016</v>
      </c>
      <c r="B2021" s="58" t="s">
        <v>23</v>
      </c>
      <c r="C2021" s="58" t="s">
        <v>24</v>
      </c>
      <c r="D2021" s="58" t="s">
        <v>25</v>
      </c>
      <c r="E2021" s="58" t="s">
        <v>18594</v>
      </c>
      <c r="F2021" s="58" t="s">
        <v>18723</v>
      </c>
      <c r="G2021" s="58" t="s">
        <v>20542</v>
      </c>
      <c r="H2021" s="58" t="s">
        <v>194</v>
      </c>
      <c r="I2021" s="58" t="s">
        <v>2605</v>
      </c>
      <c r="J2021" s="58" t="s">
        <v>18725</v>
      </c>
      <c r="K2021" s="58" t="s">
        <v>31</v>
      </c>
      <c r="L2021" s="102">
        <v>2</v>
      </c>
      <c r="M2021" s="58">
        <f t="shared" si="84"/>
        <v>260</v>
      </c>
      <c r="N2021" s="23"/>
      <c r="O2021" s="24" t="s">
        <v>32</v>
      </c>
    </row>
    <row r="2022" s="1" customFormat="1" customHeight="1" spans="1:15">
      <c r="A2022" s="58">
        <v>2017</v>
      </c>
      <c r="B2022" s="58" t="s">
        <v>23</v>
      </c>
      <c r="C2022" s="58" t="s">
        <v>24</v>
      </c>
      <c r="D2022" s="58" t="s">
        <v>25</v>
      </c>
      <c r="E2022" s="58" t="s">
        <v>18594</v>
      </c>
      <c r="F2022" s="58" t="s">
        <v>18723</v>
      </c>
      <c r="G2022" s="58" t="s">
        <v>20543</v>
      </c>
      <c r="H2022" s="58" t="s">
        <v>51</v>
      </c>
      <c r="I2022" s="58" t="s">
        <v>2203</v>
      </c>
      <c r="J2022" s="58" t="s">
        <v>18725</v>
      </c>
      <c r="K2022" s="58" t="s">
        <v>31</v>
      </c>
      <c r="L2022" s="102">
        <v>4</v>
      </c>
      <c r="M2022" s="58">
        <f>L2022*312</f>
        <v>1248</v>
      </c>
      <c r="N2022" s="23"/>
      <c r="O2022" s="24" t="s">
        <v>32</v>
      </c>
    </row>
    <row r="2023" s="1" customFormat="1" customHeight="1" spans="1:15">
      <c r="A2023" s="58">
        <v>2018</v>
      </c>
      <c r="B2023" s="58" t="s">
        <v>23</v>
      </c>
      <c r="C2023" s="58" t="s">
        <v>24</v>
      </c>
      <c r="D2023" s="58" t="s">
        <v>25</v>
      </c>
      <c r="E2023" s="58" t="s">
        <v>18594</v>
      </c>
      <c r="F2023" s="58" t="s">
        <v>18643</v>
      </c>
      <c r="G2023" s="58" t="s">
        <v>8590</v>
      </c>
      <c r="H2023" s="58" t="s">
        <v>194</v>
      </c>
      <c r="I2023" s="58" t="s">
        <v>2557</v>
      </c>
      <c r="J2023" s="58" t="s">
        <v>18645</v>
      </c>
      <c r="K2023" s="58" t="s">
        <v>31</v>
      </c>
      <c r="L2023" s="102">
        <v>1</v>
      </c>
      <c r="M2023" s="58">
        <f t="shared" ref="M2023:M2042" si="85">L2023*130</f>
        <v>130</v>
      </c>
      <c r="N2023" s="104"/>
      <c r="O2023" s="24" t="s">
        <v>32</v>
      </c>
    </row>
    <row r="2024" s="1" customFormat="1" customHeight="1" spans="1:15">
      <c r="A2024" s="58">
        <v>2019</v>
      </c>
      <c r="B2024" s="58" t="s">
        <v>23</v>
      </c>
      <c r="C2024" s="58" t="s">
        <v>24</v>
      </c>
      <c r="D2024" s="58" t="s">
        <v>25</v>
      </c>
      <c r="E2024" s="58" t="s">
        <v>18594</v>
      </c>
      <c r="F2024" s="58" t="s">
        <v>18723</v>
      </c>
      <c r="G2024" s="58" t="s">
        <v>20544</v>
      </c>
      <c r="H2024" s="58" t="s">
        <v>194</v>
      </c>
      <c r="I2024" s="58" t="s">
        <v>2605</v>
      </c>
      <c r="J2024" s="58" t="s">
        <v>18725</v>
      </c>
      <c r="K2024" s="58" t="s">
        <v>31</v>
      </c>
      <c r="L2024" s="102">
        <v>2</v>
      </c>
      <c r="M2024" s="58">
        <f t="shared" si="85"/>
        <v>260</v>
      </c>
      <c r="N2024" s="23"/>
      <c r="O2024" s="24" t="s">
        <v>32</v>
      </c>
    </row>
    <row r="2025" s="1" customFormat="1" customHeight="1" spans="1:15">
      <c r="A2025" s="58">
        <v>2020</v>
      </c>
      <c r="B2025" s="58" t="s">
        <v>23</v>
      </c>
      <c r="C2025" s="58" t="s">
        <v>24</v>
      </c>
      <c r="D2025" s="58" t="s">
        <v>25</v>
      </c>
      <c r="E2025" s="58" t="s">
        <v>18594</v>
      </c>
      <c r="F2025" s="58" t="s">
        <v>18723</v>
      </c>
      <c r="G2025" s="58" t="s">
        <v>20545</v>
      </c>
      <c r="H2025" s="58" t="s">
        <v>194</v>
      </c>
      <c r="I2025" s="58" t="s">
        <v>2557</v>
      </c>
      <c r="J2025" s="58" t="s">
        <v>18725</v>
      </c>
      <c r="K2025" s="58" t="s">
        <v>31</v>
      </c>
      <c r="L2025" s="102">
        <v>1</v>
      </c>
      <c r="M2025" s="58">
        <f t="shared" si="85"/>
        <v>130</v>
      </c>
      <c r="N2025" s="23"/>
      <c r="O2025" s="24" t="s">
        <v>32</v>
      </c>
    </row>
    <row r="2026" s="1" customFormat="1" customHeight="1" spans="1:15">
      <c r="A2026" s="58">
        <v>2021</v>
      </c>
      <c r="B2026" s="58" t="s">
        <v>23</v>
      </c>
      <c r="C2026" s="58" t="s">
        <v>24</v>
      </c>
      <c r="D2026" s="58" t="s">
        <v>25</v>
      </c>
      <c r="E2026" s="58" t="s">
        <v>18594</v>
      </c>
      <c r="F2026" s="58" t="s">
        <v>18643</v>
      </c>
      <c r="G2026" s="58" t="s">
        <v>20546</v>
      </c>
      <c r="H2026" s="58" t="s">
        <v>194</v>
      </c>
      <c r="I2026" s="58" t="s">
        <v>1683</v>
      </c>
      <c r="J2026" s="58" t="s">
        <v>18645</v>
      </c>
      <c r="K2026" s="58" t="s">
        <v>31</v>
      </c>
      <c r="L2026" s="102">
        <v>3</v>
      </c>
      <c r="M2026" s="58">
        <f t="shared" si="85"/>
        <v>390</v>
      </c>
      <c r="N2026" s="23"/>
      <c r="O2026" s="24" t="s">
        <v>32</v>
      </c>
    </row>
    <row r="2027" s="1" customFormat="1" customHeight="1" spans="1:15">
      <c r="A2027" s="58">
        <v>2022</v>
      </c>
      <c r="B2027" s="58" t="s">
        <v>23</v>
      </c>
      <c r="C2027" s="58" t="s">
        <v>24</v>
      </c>
      <c r="D2027" s="58" t="s">
        <v>25</v>
      </c>
      <c r="E2027" s="58" t="s">
        <v>18594</v>
      </c>
      <c r="F2027" s="58" t="s">
        <v>18723</v>
      </c>
      <c r="G2027" s="58" t="s">
        <v>20547</v>
      </c>
      <c r="H2027" s="58" t="s">
        <v>194</v>
      </c>
      <c r="I2027" s="58" t="s">
        <v>2605</v>
      </c>
      <c r="J2027" s="58" t="s">
        <v>18725</v>
      </c>
      <c r="K2027" s="58" t="s">
        <v>31</v>
      </c>
      <c r="L2027" s="102">
        <v>2</v>
      </c>
      <c r="M2027" s="58">
        <f t="shared" si="85"/>
        <v>260</v>
      </c>
      <c r="N2027" s="23"/>
      <c r="O2027" s="24" t="s">
        <v>32</v>
      </c>
    </row>
    <row r="2028" s="1" customFormat="1" customHeight="1" spans="1:15">
      <c r="A2028" s="58">
        <v>2023</v>
      </c>
      <c r="B2028" s="58" t="s">
        <v>23</v>
      </c>
      <c r="C2028" s="58" t="s">
        <v>24</v>
      </c>
      <c r="D2028" s="58" t="s">
        <v>25</v>
      </c>
      <c r="E2028" s="58" t="s">
        <v>18594</v>
      </c>
      <c r="F2028" s="58" t="s">
        <v>18723</v>
      </c>
      <c r="G2028" s="58" t="s">
        <v>20548</v>
      </c>
      <c r="H2028" s="58" t="s">
        <v>194</v>
      </c>
      <c r="I2028" s="58" t="s">
        <v>2605</v>
      </c>
      <c r="J2028" s="58" t="s">
        <v>18725</v>
      </c>
      <c r="K2028" s="58" t="s">
        <v>31</v>
      </c>
      <c r="L2028" s="102">
        <v>2</v>
      </c>
      <c r="M2028" s="58">
        <f t="shared" si="85"/>
        <v>260</v>
      </c>
      <c r="N2028" s="23"/>
      <c r="O2028" s="24" t="s">
        <v>32</v>
      </c>
    </row>
    <row r="2029" s="1" customFormat="1" customHeight="1" spans="1:15">
      <c r="A2029" s="58">
        <v>2024</v>
      </c>
      <c r="B2029" s="58" t="s">
        <v>23</v>
      </c>
      <c r="C2029" s="58" t="s">
        <v>24</v>
      </c>
      <c r="D2029" s="58" t="s">
        <v>25</v>
      </c>
      <c r="E2029" s="58" t="s">
        <v>18594</v>
      </c>
      <c r="F2029" s="58" t="s">
        <v>18723</v>
      </c>
      <c r="G2029" s="58" t="s">
        <v>20549</v>
      </c>
      <c r="H2029" s="58" t="s">
        <v>194</v>
      </c>
      <c r="I2029" s="58" t="s">
        <v>1683</v>
      </c>
      <c r="J2029" s="58" t="s">
        <v>18725</v>
      </c>
      <c r="K2029" s="58" t="s">
        <v>31</v>
      </c>
      <c r="L2029" s="102">
        <v>3</v>
      </c>
      <c r="M2029" s="58">
        <f t="shared" si="85"/>
        <v>390</v>
      </c>
      <c r="N2029" s="23"/>
      <c r="O2029" s="24" t="s">
        <v>32</v>
      </c>
    </row>
    <row r="2030" s="1" customFormat="1" customHeight="1" spans="1:15">
      <c r="A2030" s="58">
        <v>2025</v>
      </c>
      <c r="B2030" s="58" t="s">
        <v>23</v>
      </c>
      <c r="C2030" s="58" t="s">
        <v>24</v>
      </c>
      <c r="D2030" s="58" t="s">
        <v>25</v>
      </c>
      <c r="E2030" s="58" t="s">
        <v>18594</v>
      </c>
      <c r="F2030" s="58" t="s">
        <v>18643</v>
      </c>
      <c r="G2030" s="58" t="s">
        <v>20550</v>
      </c>
      <c r="H2030" s="58" t="s">
        <v>194</v>
      </c>
      <c r="I2030" s="58" t="s">
        <v>2605</v>
      </c>
      <c r="J2030" s="58" t="s">
        <v>18645</v>
      </c>
      <c r="K2030" s="58" t="s">
        <v>31</v>
      </c>
      <c r="L2030" s="102">
        <v>2</v>
      </c>
      <c r="M2030" s="58">
        <f t="shared" si="85"/>
        <v>260</v>
      </c>
      <c r="N2030" s="23"/>
      <c r="O2030" s="24" t="s">
        <v>32</v>
      </c>
    </row>
    <row r="2031" s="1" customFormat="1" customHeight="1" spans="1:15">
      <c r="A2031" s="58">
        <v>2026</v>
      </c>
      <c r="B2031" s="58" t="s">
        <v>23</v>
      </c>
      <c r="C2031" s="58" t="s">
        <v>24</v>
      </c>
      <c r="D2031" s="58" t="s">
        <v>25</v>
      </c>
      <c r="E2031" s="58" t="s">
        <v>18594</v>
      </c>
      <c r="F2031" s="58" t="s">
        <v>18723</v>
      </c>
      <c r="G2031" s="58" t="s">
        <v>20551</v>
      </c>
      <c r="H2031" s="58" t="s">
        <v>194</v>
      </c>
      <c r="I2031" s="58" t="s">
        <v>2605</v>
      </c>
      <c r="J2031" s="58" t="s">
        <v>18725</v>
      </c>
      <c r="K2031" s="58" t="s">
        <v>31</v>
      </c>
      <c r="L2031" s="102">
        <v>2</v>
      </c>
      <c r="M2031" s="58">
        <f t="shared" si="85"/>
        <v>260</v>
      </c>
      <c r="N2031" s="23"/>
      <c r="O2031" s="24" t="s">
        <v>32</v>
      </c>
    </row>
    <row r="2032" s="1" customFormat="1" customHeight="1" spans="1:15">
      <c r="A2032" s="58">
        <v>2027</v>
      </c>
      <c r="B2032" s="58" t="s">
        <v>23</v>
      </c>
      <c r="C2032" s="58" t="s">
        <v>24</v>
      </c>
      <c r="D2032" s="58" t="s">
        <v>25</v>
      </c>
      <c r="E2032" s="58" t="s">
        <v>18594</v>
      </c>
      <c r="F2032" s="58" t="s">
        <v>18723</v>
      </c>
      <c r="G2032" s="58" t="s">
        <v>20552</v>
      </c>
      <c r="H2032" s="58" t="s">
        <v>194</v>
      </c>
      <c r="I2032" s="58" t="s">
        <v>2203</v>
      </c>
      <c r="J2032" s="58" t="s">
        <v>18725</v>
      </c>
      <c r="K2032" s="58" t="s">
        <v>31</v>
      </c>
      <c r="L2032" s="102">
        <v>4</v>
      </c>
      <c r="M2032" s="58">
        <f t="shared" si="85"/>
        <v>520</v>
      </c>
      <c r="N2032" s="23"/>
      <c r="O2032" s="24" t="s">
        <v>32</v>
      </c>
    </row>
    <row r="2033" s="1" customFormat="1" customHeight="1" spans="1:15">
      <c r="A2033" s="58">
        <v>2028</v>
      </c>
      <c r="B2033" s="58" t="s">
        <v>23</v>
      </c>
      <c r="C2033" s="58" t="s">
        <v>24</v>
      </c>
      <c r="D2033" s="58" t="s">
        <v>25</v>
      </c>
      <c r="E2033" s="58" t="s">
        <v>18594</v>
      </c>
      <c r="F2033" s="58" t="s">
        <v>18723</v>
      </c>
      <c r="G2033" s="58" t="s">
        <v>20553</v>
      </c>
      <c r="H2033" s="58" t="s">
        <v>194</v>
      </c>
      <c r="I2033" s="58" t="s">
        <v>2605</v>
      </c>
      <c r="J2033" s="58" t="s">
        <v>18725</v>
      </c>
      <c r="K2033" s="58" t="s">
        <v>31</v>
      </c>
      <c r="L2033" s="102">
        <v>2</v>
      </c>
      <c r="M2033" s="58">
        <f t="shared" si="85"/>
        <v>260</v>
      </c>
      <c r="N2033" s="23"/>
      <c r="O2033" s="24" t="s">
        <v>32</v>
      </c>
    </row>
    <row r="2034" s="1" customFormat="1" customHeight="1" spans="1:15">
      <c r="A2034" s="58">
        <v>2029</v>
      </c>
      <c r="B2034" s="58" t="s">
        <v>23</v>
      </c>
      <c r="C2034" s="58" t="s">
        <v>24</v>
      </c>
      <c r="D2034" s="58" t="s">
        <v>25</v>
      </c>
      <c r="E2034" s="58" t="s">
        <v>18594</v>
      </c>
      <c r="F2034" s="58" t="s">
        <v>18723</v>
      </c>
      <c r="G2034" s="58" t="s">
        <v>20554</v>
      </c>
      <c r="H2034" s="58" t="s">
        <v>194</v>
      </c>
      <c r="I2034" s="58" t="s">
        <v>2605</v>
      </c>
      <c r="J2034" s="58" t="s">
        <v>18725</v>
      </c>
      <c r="K2034" s="58" t="s">
        <v>31</v>
      </c>
      <c r="L2034" s="102">
        <v>2</v>
      </c>
      <c r="M2034" s="58">
        <f t="shared" si="85"/>
        <v>260</v>
      </c>
      <c r="N2034" s="23"/>
      <c r="O2034" s="24" t="s">
        <v>32</v>
      </c>
    </row>
    <row r="2035" s="1" customFormat="1" customHeight="1" spans="1:15">
      <c r="A2035" s="58">
        <v>2030</v>
      </c>
      <c r="B2035" s="58" t="s">
        <v>23</v>
      </c>
      <c r="C2035" s="58" t="s">
        <v>24</v>
      </c>
      <c r="D2035" s="58" t="s">
        <v>25</v>
      </c>
      <c r="E2035" s="58" t="s">
        <v>18594</v>
      </c>
      <c r="F2035" s="58" t="s">
        <v>18723</v>
      </c>
      <c r="G2035" s="58" t="s">
        <v>20555</v>
      </c>
      <c r="H2035" s="58" t="s">
        <v>194</v>
      </c>
      <c r="I2035" s="58" t="s">
        <v>2605</v>
      </c>
      <c r="J2035" s="58" t="s">
        <v>18725</v>
      </c>
      <c r="K2035" s="58" t="s">
        <v>31</v>
      </c>
      <c r="L2035" s="102">
        <v>2</v>
      </c>
      <c r="M2035" s="58">
        <f t="shared" si="85"/>
        <v>260</v>
      </c>
      <c r="N2035" s="23"/>
      <c r="O2035" s="24" t="s">
        <v>32</v>
      </c>
    </row>
    <row r="2036" s="1" customFormat="1" customHeight="1" spans="1:15">
      <c r="A2036" s="58">
        <v>2031</v>
      </c>
      <c r="B2036" s="58" t="s">
        <v>23</v>
      </c>
      <c r="C2036" s="58" t="s">
        <v>24</v>
      </c>
      <c r="D2036" s="58" t="s">
        <v>25</v>
      </c>
      <c r="E2036" s="58" t="s">
        <v>18594</v>
      </c>
      <c r="F2036" s="58" t="s">
        <v>18723</v>
      </c>
      <c r="G2036" s="58" t="s">
        <v>20556</v>
      </c>
      <c r="H2036" s="58" t="s">
        <v>194</v>
      </c>
      <c r="I2036" s="58" t="s">
        <v>2557</v>
      </c>
      <c r="J2036" s="58" t="s">
        <v>18725</v>
      </c>
      <c r="K2036" s="58" t="s">
        <v>31</v>
      </c>
      <c r="L2036" s="102">
        <v>1</v>
      </c>
      <c r="M2036" s="58">
        <f t="shared" si="85"/>
        <v>130</v>
      </c>
      <c r="N2036" s="23"/>
      <c r="O2036" s="24" t="s">
        <v>32</v>
      </c>
    </row>
    <row r="2037" s="1" customFormat="1" customHeight="1" spans="1:15">
      <c r="A2037" s="58">
        <v>2032</v>
      </c>
      <c r="B2037" s="58" t="s">
        <v>23</v>
      </c>
      <c r="C2037" s="58" t="s">
        <v>24</v>
      </c>
      <c r="D2037" s="58" t="s">
        <v>25</v>
      </c>
      <c r="E2037" s="58" t="s">
        <v>18594</v>
      </c>
      <c r="F2037" s="58" t="s">
        <v>18912</v>
      </c>
      <c r="G2037" s="58" t="s">
        <v>20557</v>
      </c>
      <c r="H2037" s="58" t="s">
        <v>194</v>
      </c>
      <c r="I2037" s="58" t="s">
        <v>2203</v>
      </c>
      <c r="J2037" s="58" t="s">
        <v>18914</v>
      </c>
      <c r="K2037" s="58" t="s">
        <v>31</v>
      </c>
      <c r="L2037" s="102">
        <v>4</v>
      </c>
      <c r="M2037" s="58">
        <f t="shared" si="85"/>
        <v>520</v>
      </c>
      <c r="N2037" s="23"/>
      <c r="O2037" s="24" t="s">
        <v>32</v>
      </c>
    </row>
    <row r="2038" s="1" customFormat="1" customHeight="1" spans="1:15">
      <c r="A2038" s="58">
        <v>2033</v>
      </c>
      <c r="B2038" s="58" t="s">
        <v>23</v>
      </c>
      <c r="C2038" s="58" t="s">
        <v>24</v>
      </c>
      <c r="D2038" s="58" t="s">
        <v>25</v>
      </c>
      <c r="E2038" s="58" t="s">
        <v>18594</v>
      </c>
      <c r="F2038" s="58" t="s">
        <v>18664</v>
      </c>
      <c r="G2038" s="58" t="s">
        <v>20558</v>
      </c>
      <c r="H2038" s="58" t="s">
        <v>194</v>
      </c>
      <c r="I2038" s="58" t="s">
        <v>2605</v>
      </c>
      <c r="J2038" s="58" t="s">
        <v>18666</v>
      </c>
      <c r="K2038" s="58" t="s">
        <v>31</v>
      </c>
      <c r="L2038" s="102">
        <v>2</v>
      </c>
      <c r="M2038" s="58">
        <f t="shared" si="85"/>
        <v>260</v>
      </c>
      <c r="N2038" s="23"/>
      <c r="O2038" s="24" t="s">
        <v>32</v>
      </c>
    </row>
    <row r="2039" s="1" customFormat="1" customHeight="1" spans="1:15">
      <c r="A2039" s="58">
        <v>2034</v>
      </c>
      <c r="B2039" s="58" t="s">
        <v>23</v>
      </c>
      <c r="C2039" s="58" t="s">
        <v>24</v>
      </c>
      <c r="D2039" s="58" t="s">
        <v>25</v>
      </c>
      <c r="E2039" s="58" t="s">
        <v>18594</v>
      </c>
      <c r="F2039" s="58" t="s">
        <v>18723</v>
      </c>
      <c r="G2039" s="58" t="s">
        <v>20559</v>
      </c>
      <c r="H2039" s="58" t="s">
        <v>194</v>
      </c>
      <c r="I2039" s="58" t="s">
        <v>1683</v>
      </c>
      <c r="J2039" s="58" t="s">
        <v>18725</v>
      </c>
      <c r="K2039" s="58" t="s">
        <v>31</v>
      </c>
      <c r="L2039" s="102">
        <v>3</v>
      </c>
      <c r="M2039" s="58">
        <f t="shared" si="85"/>
        <v>390</v>
      </c>
      <c r="N2039" s="23"/>
      <c r="O2039" s="24" t="s">
        <v>32</v>
      </c>
    </row>
    <row r="2040" s="1" customFormat="1" customHeight="1" spans="1:15">
      <c r="A2040" s="58">
        <v>2035</v>
      </c>
      <c r="B2040" s="58" t="s">
        <v>23</v>
      </c>
      <c r="C2040" s="58" t="s">
        <v>24</v>
      </c>
      <c r="D2040" s="58" t="s">
        <v>25</v>
      </c>
      <c r="E2040" s="58" t="s">
        <v>18594</v>
      </c>
      <c r="F2040" s="58" t="s">
        <v>18643</v>
      </c>
      <c r="G2040" s="58" t="s">
        <v>20560</v>
      </c>
      <c r="H2040" s="58" t="s">
        <v>194</v>
      </c>
      <c r="I2040" s="58" t="s">
        <v>2557</v>
      </c>
      <c r="J2040" s="58" t="s">
        <v>18645</v>
      </c>
      <c r="K2040" s="58" t="s">
        <v>31</v>
      </c>
      <c r="L2040" s="102">
        <v>1</v>
      </c>
      <c r="M2040" s="58">
        <f t="shared" si="85"/>
        <v>130</v>
      </c>
      <c r="N2040" s="23"/>
      <c r="O2040" s="24" t="s">
        <v>32</v>
      </c>
    </row>
    <row r="2041" s="1" customFormat="1" customHeight="1" spans="1:15">
      <c r="A2041" s="58">
        <v>2036</v>
      </c>
      <c r="B2041" s="58" t="s">
        <v>23</v>
      </c>
      <c r="C2041" s="58" t="s">
        <v>24</v>
      </c>
      <c r="D2041" s="58" t="s">
        <v>25</v>
      </c>
      <c r="E2041" s="58" t="s">
        <v>18594</v>
      </c>
      <c r="F2041" s="58" t="s">
        <v>18912</v>
      </c>
      <c r="G2041" s="58" t="s">
        <v>20561</v>
      </c>
      <c r="H2041" s="58" t="s">
        <v>194</v>
      </c>
      <c r="I2041" s="58" t="s">
        <v>2203</v>
      </c>
      <c r="J2041" s="58" t="s">
        <v>18914</v>
      </c>
      <c r="K2041" s="58" t="s">
        <v>31</v>
      </c>
      <c r="L2041" s="102">
        <v>4</v>
      </c>
      <c r="M2041" s="58">
        <f t="shared" si="85"/>
        <v>520</v>
      </c>
      <c r="N2041" s="23"/>
      <c r="O2041" s="24" t="s">
        <v>32</v>
      </c>
    </row>
    <row r="2042" s="1" customFormat="1" customHeight="1" spans="1:15">
      <c r="A2042" s="58">
        <v>2037</v>
      </c>
      <c r="B2042" s="58" t="s">
        <v>23</v>
      </c>
      <c r="C2042" s="58" t="s">
        <v>24</v>
      </c>
      <c r="D2042" s="58" t="s">
        <v>25</v>
      </c>
      <c r="E2042" s="58" t="s">
        <v>18594</v>
      </c>
      <c r="F2042" s="58" t="s">
        <v>18643</v>
      </c>
      <c r="G2042" s="58" t="s">
        <v>20562</v>
      </c>
      <c r="H2042" s="58" t="s">
        <v>194</v>
      </c>
      <c r="I2042" s="58" t="s">
        <v>2203</v>
      </c>
      <c r="J2042" s="58" t="s">
        <v>18645</v>
      </c>
      <c r="K2042" s="58" t="s">
        <v>31</v>
      </c>
      <c r="L2042" s="102">
        <v>4</v>
      </c>
      <c r="M2042" s="58">
        <f t="shared" si="85"/>
        <v>520</v>
      </c>
      <c r="N2042" s="23"/>
      <c r="O2042" s="24" t="s">
        <v>32</v>
      </c>
    </row>
    <row r="2043" s="1" customFormat="1" customHeight="1" spans="1:15">
      <c r="A2043" s="58">
        <v>2038</v>
      </c>
      <c r="B2043" s="58" t="s">
        <v>23</v>
      </c>
      <c r="C2043" s="58" t="s">
        <v>24</v>
      </c>
      <c r="D2043" s="58" t="s">
        <v>25</v>
      </c>
      <c r="E2043" s="58" t="s">
        <v>18594</v>
      </c>
      <c r="F2043" s="58" t="s">
        <v>18723</v>
      </c>
      <c r="G2043" s="58" t="s">
        <v>20563</v>
      </c>
      <c r="H2043" s="58" t="s">
        <v>51</v>
      </c>
      <c r="I2043" s="58" t="s">
        <v>2605</v>
      </c>
      <c r="J2043" s="58" t="s">
        <v>18725</v>
      </c>
      <c r="K2043" s="58" t="s">
        <v>31</v>
      </c>
      <c r="L2043" s="102">
        <v>2</v>
      </c>
      <c r="M2043" s="58">
        <f>L2043*312</f>
        <v>624</v>
      </c>
      <c r="N2043" s="23"/>
      <c r="O2043" s="24" t="s">
        <v>32</v>
      </c>
    </row>
    <row r="2044" s="1" customFormat="1" customHeight="1" spans="1:15">
      <c r="A2044" s="58">
        <v>2039</v>
      </c>
      <c r="B2044" s="58" t="s">
        <v>23</v>
      </c>
      <c r="C2044" s="58" t="s">
        <v>24</v>
      </c>
      <c r="D2044" s="58" t="s">
        <v>25</v>
      </c>
      <c r="E2044" s="58" t="s">
        <v>18594</v>
      </c>
      <c r="F2044" s="58" t="s">
        <v>18643</v>
      </c>
      <c r="G2044" s="58" t="s">
        <v>20564</v>
      </c>
      <c r="H2044" s="58" t="s">
        <v>194</v>
      </c>
      <c r="I2044" s="58" t="s">
        <v>2605</v>
      </c>
      <c r="J2044" s="58" t="s">
        <v>18645</v>
      </c>
      <c r="K2044" s="58" t="s">
        <v>31</v>
      </c>
      <c r="L2044" s="102">
        <v>2</v>
      </c>
      <c r="M2044" s="58">
        <f>L2044*130</f>
        <v>260</v>
      </c>
      <c r="N2044" s="23"/>
      <c r="O2044" s="24" t="s">
        <v>32</v>
      </c>
    </row>
    <row r="2045" s="1" customFormat="1" customHeight="1" spans="1:15">
      <c r="A2045" s="58">
        <v>2040</v>
      </c>
      <c r="B2045" s="58" t="s">
        <v>23</v>
      </c>
      <c r="C2045" s="58" t="s">
        <v>24</v>
      </c>
      <c r="D2045" s="58" t="s">
        <v>25</v>
      </c>
      <c r="E2045" s="58" t="s">
        <v>18594</v>
      </c>
      <c r="F2045" s="58" t="s">
        <v>18723</v>
      </c>
      <c r="G2045" s="58" t="s">
        <v>20565</v>
      </c>
      <c r="H2045" s="58" t="s">
        <v>194</v>
      </c>
      <c r="I2045" s="58" t="s">
        <v>1683</v>
      </c>
      <c r="J2045" s="58" t="s">
        <v>18725</v>
      </c>
      <c r="K2045" s="58" t="s">
        <v>31</v>
      </c>
      <c r="L2045" s="102">
        <v>3</v>
      </c>
      <c r="M2045" s="58">
        <f>L2045*130</f>
        <v>390</v>
      </c>
      <c r="N2045" s="23"/>
      <c r="O2045" s="24" t="s">
        <v>32</v>
      </c>
    </row>
    <row r="2046" s="1" customFormat="1" customHeight="1" spans="1:15">
      <c r="A2046" s="58">
        <v>2041</v>
      </c>
      <c r="B2046" s="58" t="s">
        <v>23</v>
      </c>
      <c r="C2046" s="58" t="s">
        <v>24</v>
      </c>
      <c r="D2046" s="58" t="s">
        <v>25</v>
      </c>
      <c r="E2046" s="58" t="s">
        <v>18594</v>
      </c>
      <c r="F2046" s="58" t="s">
        <v>18723</v>
      </c>
      <c r="G2046" s="58" t="s">
        <v>20566</v>
      </c>
      <c r="H2046" s="58" t="s">
        <v>194</v>
      </c>
      <c r="I2046" s="58" t="s">
        <v>1683</v>
      </c>
      <c r="J2046" s="58" t="s">
        <v>18725</v>
      </c>
      <c r="K2046" s="58" t="s">
        <v>31</v>
      </c>
      <c r="L2046" s="102">
        <v>3</v>
      </c>
      <c r="M2046" s="58">
        <f>L2046*130</f>
        <v>390</v>
      </c>
      <c r="N2046" s="23"/>
      <c r="O2046" s="24" t="s">
        <v>32</v>
      </c>
    </row>
    <row r="2047" s="1" customFormat="1" customHeight="1" spans="1:15">
      <c r="A2047" s="58">
        <v>2042</v>
      </c>
      <c r="B2047" s="58" t="s">
        <v>23</v>
      </c>
      <c r="C2047" s="58" t="s">
        <v>24</v>
      </c>
      <c r="D2047" s="58" t="s">
        <v>25</v>
      </c>
      <c r="E2047" s="58" t="s">
        <v>18594</v>
      </c>
      <c r="F2047" s="58" t="s">
        <v>18723</v>
      </c>
      <c r="G2047" s="58" t="s">
        <v>20567</v>
      </c>
      <c r="H2047" s="58" t="s">
        <v>194</v>
      </c>
      <c r="I2047" s="58" t="s">
        <v>2605</v>
      </c>
      <c r="J2047" s="58" t="s">
        <v>18725</v>
      </c>
      <c r="K2047" s="58" t="s">
        <v>31</v>
      </c>
      <c r="L2047" s="102">
        <v>2</v>
      </c>
      <c r="M2047" s="58">
        <f>L2047*130</f>
        <v>260</v>
      </c>
      <c r="N2047" s="23"/>
      <c r="O2047" s="24" t="s">
        <v>32</v>
      </c>
    </row>
    <row r="2048" s="1" customFormat="1" customHeight="1" spans="1:15">
      <c r="A2048" s="58">
        <v>2043</v>
      </c>
      <c r="B2048" s="58" t="s">
        <v>23</v>
      </c>
      <c r="C2048" s="58" t="s">
        <v>24</v>
      </c>
      <c r="D2048" s="58" t="s">
        <v>25</v>
      </c>
      <c r="E2048" s="58" t="s">
        <v>18594</v>
      </c>
      <c r="F2048" s="58" t="s">
        <v>18723</v>
      </c>
      <c r="G2048" s="58" t="s">
        <v>20568</v>
      </c>
      <c r="H2048" s="58" t="s">
        <v>51</v>
      </c>
      <c r="I2048" s="58" t="s">
        <v>1683</v>
      </c>
      <c r="J2048" s="58" t="s">
        <v>18725</v>
      </c>
      <c r="K2048" s="58" t="s">
        <v>31</v>
      </c>
      <c r="L2048" s="102">
        <v>3</v>
      </c>
      <c r="M2048" s="58">
        <f>L2048*312</f>
        <v>936</v>
      </c>
      <c r="N2048" s="23"/>
      <c r="O2048" s="24" t="s">
        <v>32</v>
      </c>
    </row>
    <row r="2049" s="1" customFormat="1" customHeight="1" spans="1:15">
      <c r="A2049" s="58">
        <v>2044</v>
      </c>
      <c r="B2049" s="58" t="s">
        <v>23</v>
      </c>
      <c r="C2049" s="58" t="s">
        <v>24</v>
      </c>
      <c r="D2049" s="58" t="s">
        <v>25</v>
      </c>
      <c r="E2049" s="58" t="s">
        <v>18594</v>
      </c>
      <c r="F2049" s="58" t="s">
        <v>18723</v>
      </c>
      <c r="G2049" s="58" t="s">
        <v>20569</v>
      </c>
      <c r="H2049" s="58" t="s">
        <v>194</v>
      </c>
      <c r="I2049" s="58" t="s">
        <v>1683</v>
      </c>
      <c r="J2049" s="58" t="s">
        <v>18725</v>
      </c>
      <c r="K2049" s="58" t="s">
        <v>31</v>
      </c>
      <c r="L2049" s="102">
        <v>3</v>
      </c>
      <c r="M2049" s="58">
        <f t="shared" ref="M2049:M2093" si="86">L2049*130</f>
        <v>390</v>
      </c>
      <c r="N2049" s="23"/>
      <c r="O2049" s="24" t="s">
        <v>32</v>
      </c>
    </row>
    <row r="2050" s="1" customFormat="1" customHeight="1" spans="1:15">
      <c r="A2050" s="58">
        <v>2045</v>
      </c>
      <c r="B2050" s="58" t="s">
        <v>23</v>
      </c>
      <c r="C2050" s="58" t="s">
        <v>24</v>
      </c>
      <c r="D2050" s="58" t="s">
        <v>25</v>
      </c>
      <c r="E2050" s="58" t="s">
        <v>18594</v>
      </c>
      <c r="F2050" s="58" t="s">
        <v>18723</v>
      </c>
      <c r="G2050" s="58" t="s">
        <v>20570</v>
      </c>
      <c r="H2050" s="58" t="s">
        <v>194</v>
      </c>
      <c r="I2050" s="58" t="s">
        <v>2605</v>
      </c>
      <c r="J2050" s="58" t="s">
        <v>18725</v>
      </c>
      <c r="K2050" s="58" t="s">
        <v>31</v>
      </c>
      <c r="L2050" s="102">
        <v>2</v>
      </c>
      <c r="M2050" s="58">
        <f t="shared" si="86"/>
        <v>260</v>
      </c>
      <c r="N2050" s="23"/>
      <c r="O2050" s="24" t="s">
        <v>32</v>
      </c>
    </row>
    <row r="2051" s="1" customFormat="1" customHeight="1" spans="1:15">
      <c r="A2051" s="58">
        <v>2046</v>
      </c>
      <c r="B2051" s="58" t="s">
        <v>23</v>
      </c>
      <c r="C2051" s="58" t="s">
        <v>24</v>
      </c>
      <c r="D2051" s="58" t="s">
        <v>25</v>
      </c>
      <c r="E2051" s="58" t="s">
        <v>18594</v>
      </c>
      <c r="F2051" s="58" t="s">
        <v>18723</v>
      </c>
      <c r="G2051" s="58" t="s">
        <v>20571</v>
      </c>
      <c r="H2051" s="58" t="s">
        <v>194</v>
      </c>
      <c r="I2051" s="58" t="s">
        <v>1683</v>
      </c>
      <c r="J2051" s="58" t="s">
        <v>18725</v>
      </c>
      <c r="K2051" s="58" t="s">
        <v>31</v>
      </c>
      <c r="L2051" s="102">
        <v>3</v>
      </c>
      <c r="M2051" s="58">
        <f t="shared" si="86"/>
        <v>390</v>
      </c>
      <c r="N2051" s="23"/>
      <c r="O2051" s="24" t="s">
        <v>32</v>
      </c>
    </row>
    <row r="2052" s="1" customFormat="1" customHeight="1" spans="1:15">
      <c r="A2052" s="58">
        <v>2047</v>
      </c>
      <c r="B2052" s="58" t="s">
        <v>23</v>
      </c>
      <c r="C2052" s="58" t="s">
        <v>24</v>
      </c>
      <c r="D2052" s="58" t="s">
        <v>25</v>
      </c>
      <c r="E2052" s="58" t="s">
        <v>18594</v>
      </c>
      <c r="F2052" s="58" t="s">
        <v>18723</v>
      </c>
      <c r="G2052" s="58" t="s">
        <v>20572</v>
      </c>
      <c r="H2052" s="58" t="s">
        <v>194</v>
      </c>
      <c r="I2052" s="58" t="s">
        <v>2605</v>
      </c>
      <c r="J2052" s="58" t="s">
        <v>18725</v>
      </c>
      <c r="K2052" s="58" t="s">
        <v>31</v>
      </c>
      <c r="L2052" s="102">
        <v>2</v>
      </c>
      <c r="M2052" s="58">
        <f t="shared" si="86"/>
        <v>260</v>
      </c>
      <c r="N2052" s="23"/>
      <c r="O2052" s="24" t="s">
        <v>32</v>
      </c>
    </row>
    <row r="2053" s="1" customFormat="1" customHeight="1" spans="1:15">
      <c r="A2053" s="58">
        <v>2048</v>
      </c>
      <c r="B2053" s="58" t="s">
        <v>23</v>
      </c>
      <c r="C2053" s="58" t="s">
        <v>24</v>
      </c>
      <c r="D2053" s="58" t="s">
        <v>25</v>
      </c>
      <c r="E2053" s="58" t="s">
        <v>18594</v>
      </c>
      <c r="F2053" s="58" t="s">
        <v>18723</v>
      </c>
      <c r="G2053" s="58" t="s">
        <v>20573</v>
      </c>
      <c r="H2053" s="58" t="s">
        <v>194</v>
      </c>
      <c r="I2053" s="58" t="s">
        <v>2557</v>
      </c>
      <c r="J2053" s="58" t="s">
        <v>18725</v>
      </c>
      <c r="K2053" s="58" t="s">
        <v>31</v>
      </c>
      <c r="L2053" s="102">
        <v>1</v>
      </c>
      <c r="M2053" s="58">
        <f t="shared" si="86"/>
        <v>130</v>
      </c>
      <c r="N2053" s="23"/>
      <c r="O2053" s="24" t="s">
        <v>32</v>
      </c>
    </row>
    <row r="2054" s="1" customFormat="1" customHeight="1" spans="1:15">
      <c r="A2054" s="58">
        <v>2049</v>
      </c>
      <c r="B2054" s="58" t="s">
        <v>23</v>
      </c>
      <c r="C2054" s="58" t="s">
        <v>24</v>
      </c>
      <c r="D2054" s="58" t="s">
        <v>25</v>
      </c>
      <c r="E2054" s="58" t="s">
        <v>18594</v>
      </c>
      <c r="F2054" s="58" t="s">
        <v>18723</v>
      </c>
      <c r="G2054" s="58" t="s">
        <v>14778</v>
      </c>
      <c r="H2054" s="58" t="s">
        <v>194</v>
      </c>
      <c r="I2054" s="58" t="s">
        <v>2557</v>
      </c>
      <c r="J2054" s="58" t="s">
        <v>18725</v>
      </c>
      <c r="K2054" s="58" t="s">
        <v>31</v>
      </c>
      <c r="L2054" s="102">
        <v>1</v>
      </c>
      <c r="M2054" s="58">
        <f t="shared" si="86"/>
        <v>130</v>
      </c>
      <c r="N2054" s="23"/>
      <c r="O2054" s="24" t="s">
        <v>32</v>
      </c>
    </row>
    <row r="2055" s="1" customFormat="1" customHeight="1" spans="1:15">
      <c r="A2055" s="58">
        <v>2050</v>
      </c>
      <c r="B2055" s="58" t="s">
        <v>23</v>
      </c>
      <c r="C2055" s="58" t="s">
        <v>24</v>
      </c>
      <c r="D2055" s="58" t="s">
        <v>25</v>
      </c>
      <c r="E2055" s="58" t="s">
        <v>18594</v>
      </c>
      <c r="F2055" s="58" t="s">
        <v>18723</v>
      </c>
      <c r="G2055" s="58" t="s">
        <v>20574</v>
      </c>
      <c r="H2055" s="58" t="s">
        <v>194</v>
      </c>
      <c r="I2055" s="58" t="s">
        <v>1683</v>
      </c>
      <c r="J2055" s="58" t="s">
        <v>18725</v>
      </c>
      <c r="K2055" s="58" t="s">
        <v>31</v>
      </c>
      <c r="L2055" s="102">
        <v>3</v>
      </c>
      <c r="M2055" s="58">
        <f t="shared" si="86"/>
        <v>390</v>
      </c>
      <c r="N2055" s="23"/>
      <c r="O2055" s="24" t="s">
        <v>32</v>
      </c>
    </row>
    <row r="2056" s="1" customFormat="1" customHeight="1" spans="1:15">
      <c r="A2056" s="58">
        <v>2051</v>
      </c>
      <c r="B2056" s="58" t="s">
        <v>23</v>
      </c>
      <c r="C2056" s="58" t="s">
        <v>24</v>
      </c>
      <c r="D2056" s="58" t="s">
        <v>25</v>
      </c>
      <c r="E2056" s="58" t="s">
        <v>18594</v>
      </c>
      <c r="F2056" s="58" t="s">
        <v>18723</v>
      </c>
      <c r="G2056" s="58" t="s">
        <v>20575</v>
      </c>
      <c r="H2056" s="58" t="s">
        <v>194</v>
      </c>
      <c r="I2056" s="58" t="s">
        <v>1683</v>
      </c>
      <c r="J2056" s="58" t="s">
        <v>18725</v>
      </c>
      <c r="K2056" s="58" t="s">
        <v>31</v>
      </c>
      <c r="L2056" s="102">
        <v>3</v>
      </c>
      <c r="M2056" s="58">
        <f t="shared" si="86"/>
        <v>390</v>
      </c>
      <c r="N2056" s="23"/>
      <c r="O2056" s="24" t="s">
        <v>32</v>
      </c>
    </row>
    <row r="2057" s="1" customFormat="1" customHeight="1" spans="1:15">
      <c r="A2057" s="58">
        <v>2052</v>
      </c>
      <c r="B2057" s="58" t="s">
        <v>23</v>
      </c>
      <c r="C2057" s="58" t="s">
        <v>24</v>
      </c>
      <c r="D2057" s="58" t="s">
        <v>25</v>
      </c>
      <c r="E2057" s="58" t="s">
        <v>18594</v>
      </c>
      <c r="F2057" s="58" t="s">
        <v>18723</v>
      </c>
      <c r="G2057" s="58" t="s">
        <v>20576</v>
      </c>
      <c r="H2057" s="58" t="s">
        <v>194</v>
      </c>
      <c r="I2057" s="58" t="s">
        <v>2557</v>
      </c>
      <c r="J2057" s="58" t="s">
        <v>18725</v>
      </c>
      <c r="K2057" s="58" t="s">
        <v>31</v>
      </c>
      <c r="L2057" s="102">
        <v>1</v>
      </c>
      <c r="M2057" s="58">
        <f t="shared" si="86"/>
        <v>130</v>
      </c>
      <c r="N2057" s="23"/>
      <c r="O2057" s="24" t="s">
        <v>32</v>
      </c>
    </row>
    <row r="2058" s="1" customFormat="1" customHeight="1" spans="1:15">
      <c r="A2058" s="58">
        <v>2053</v>
      </c>
      <c r="B2058" s="58" t="s">
        <v>23</v>
      </c>
      <c r="C2058" s="58" t="s">
        <v>24</v>
      </c>
      <c r="D2058" s="58" t="s">
        <v>25</v>
      </c>
      <c r="E2058" s="58" t="s">
        <v>18594</v>
      </c>
      <c r="F2058" s="58" t="s">
        <v>18643</v>
      </c>
      <c r="G2058" s="58" t="s">
        <v>20577</v>
      </c>
      <c r="H2058" s="58" t="s">
        <v>194</v>
      </c>
      <c r="I2058" s="58" t="s">
        <v>1683</v>
      </c>
      <c r="J2058" s="58" t="s">
        <v>18645</v>
      </c>
      <c r="K2058" s="58" t="s">
        <v>31</v>
      </c>
      <c r="L2058" s="102">
        <v>3</v>
      </c>
      <c r="M2058" s="58">
        <f t="shared" si="86"/>
        <v>390</v>
      </c>
      <c r="N2058" s="23"/>
      <c r="O2058" s="24" t="s">
        <v>32</v>
      </c>
    </row>
    <row r="2059" s="1" customFormat="1" customHeight="1" spans="1:15">
      <c r="A2059" s="58">
        <v>2054</v>
      </c>
      <c r="B2059" s="58" t="s">
        <v>23</v>
      </c>
      <c r="C2059" s="58" t="s">
        <v>24</v>
      </c>
      <c r="D2059" s="58" t="s">
        <v>25</v>
      </c>
      <c r="E2059" s="58" t="s">
        <v>18594</v>
      </c>
      <c r="F2059" s="58" t="s">
        <v>18664</v>
      </c>
      <c r="G2059" s="58" t="s">
        <v>20578</v>
      </c>
      <c r="H2059" s="58" t="s">
        <v>194</v>
      </c>
      <c r="I2059" s="58" t="s">
        <v>3164</v>
      </c>
      <c r="J2059" s="58" t="s">
        <v>18666</v>
      </c>
      <c r="K2059" s="58" t="s">
        <v>31</v>
      </c>
      <c r="L2059" s="102">
        <v>6</v>
      </c>
      <c r="M2059" s="58">
        <f t="shared" si="86"/>
        <v>780</v>
      </c>
      <c r="N2059" s="23"/>
      <c r="O2059" s="24" t="s">
        <v>32</v>
      </c>
    </row>
    <row r="2060" s="1" customFormat="1" customHeight="1" spans="1:15">
      <c r="A2060" s="58">
        <v>2055</v>
      </c>
      <c r="B2060" s="58" t="s">
        <v>23</v>
      </c>
      <c r="C2060" s="58" t="s">
        <v>24</v>
      </c>
      <c r="D2060" s="58" t="s">
        <v>25</v>
      </c>
      <c r="E2060" s="58" t="s">
        <v>18594</v>
      </c>
      <c r="F2060" s="58" t="s">
        <v>18723</v>
      </c>
      <c r="G2060" s="58" t="s">
        <v>20579</v>
      </c>
      <c r="H2060" s="58" t="s">
        <v>194</v>
      </c>
      <c r="I2060" s="58" t="s">
        <v>2557</v>
      </c>
      <c r="J2060" s="58" t="s">
        <v>18725</v>
      </c>
      <c r="K2060" s="58" t="s">
        <v>31</v>
      </c>
      <c r="L2060" s="102">
        <v>1</v>
      </c>
      <c r="M2060" s="58">
        <f t="shared" si="86"/>
        <v>130</v>
      </c>
      <c r="N2060" s="23"/>
      <c r="O2060" s="24" t="s">
        <v>32</v>
      </c>
    </row>
    <row r="2061" s="1" customFormat="1" customHeight="1" spans="1:15">
      <c r="A2061" s="58">
        <v>2056</v>
      </c>
      <c r="B2061" s="58" t="s">
        <v>23</v>
      </c>
      <c r="C2061" s="58" t="s">
        <v>24</v>
      </c>
      <c r="D2061" s="58" t="s">
        <v>25</v>
      </c>
      <c r="E2061" s="58" t="s">
        <v>18594</v>
      </c>
      <c r="F2061" s="58" t="s">
        <v>18723</v>
      </c>
      <c r="G2061" s="58" t="s">
        <v>20580</v>
      </c>
      <c r="H2061" s="58" t="s">
        <v>194</v>
      </c>
      <c r="I2061" s="58" t="s">
        <v>2605</v>
      </c>
      <c r="J2061" s="58" t="s">
        <v>18725</v>
      </c>
      <c r="K2061" s="58" t="s">
        <v>31</v>
      </c>
      <c r="L2061" s="102">
        <v>2</v>
      </c>
      <c r="M2061" s="58">
        <f t="shared" si="86"/>
        <v>260</v>
      </c>
      <c r="N2061" s="23"/>
      <c r="O2061" s="24" t="s">
        <v>32</v>
      </c>
    </row>
    <row r="2062" s="1" customFormat="1" customHeight="1" spans="1:15">
      <c r="A2062" s="58">
        <v>2057</v>
      </c>
      <c r="B2062" s="58" t="s">
        <v>23</v>
      </c>
      <c r="C2062" s="58" t="s">
        <v>24</v>
      </c>
      <c r="D2062" s="58" t="s">
        <v>25</v>
      </c>
      <c r="E2062" s="58" t="s">
        <v>18594</v>
      </c>
      <c r="F2062" s="58" t="s">
        <v>18723</v>
      </c>
      <c r="G2062" s="58" t="s">
        <v>20581</v>
      </c>
      <c r="H2062" s="58" t="s">
        <v>194</v>
      </c>
      <c r="I2062" s="58" t="s">
        <v>1683</v>
      </c>
      <c r="J2062" s="58" t="s">
        <v>18725</v>
      </c>
      <c r="K2062" s="58" t="s">
        <v>31</v>
      </c>
      <c r="L2062" s="102">
        <v>3</v>
      </c>
      <c r="M2062" s="58">
        <f t="shared" si="86"/>
        <v>390</v>
      </c>
      <c r="N2062" s="23"/>
      <c r="O2062" s="24" t="s">
        <v>32</v>
      </c>
    </row>
    <row r="2063" s="1" customFormat="1" customHeight="1" spans="1:15">
      <c r="A2063" s="58">
        <v>2058</v>
      </c>
      <c r="B2063" s="58" t="s">
        <v>23</v>
      </c>
      <c r="C2063" s="58" t="s">
        <v>24</v>
      </c>
      <c r="D2063" s="58" t="s">
        <v>25</v>
      </c>
      <c r="E2063" s="58" t="s">
        <v>18594</v>
      </c>
      <c r="F2063" s="58" t="s">
        <v>18723</v>
      </c>
      <c r="G2063" s="58" t="s">
        <v>20582</v>
      </c>
      <c r="H2063" s="58" t="s">
        <v>194</v>
      </c>
      <c r="I2063" s="58" t="s">
        <v>2557</v>
      </c>
      <c r="J2063" s="58" t="s">
        <v>18725</v>
      </c>
      <c r="K2063" s="58" t="s">
        <v>31</v>
      </c>
      <c r="L2063" s="102">
        <v>1</v>
      </c>
      <c r="M2063" s="58">
        <f t="shared" si="86"/>
        <v>130</v>
      </c>
      <c r="N2063" s="23"/>
      <c r="O2063" s="24" t="s">
        <v>32</v>
      </c>
    </row>
    <row r="2064" s="1" customFormat="1" customHeight="1" spans="1:15">
      <c r="A2064" s="58">
        <v>2059</v>
      </c>
      <c r="B2064" s="58" t="s">
        <v>23</v>
      </c>
      <c r="C2064" s="58" t="s">
        <v>24</v>
      </c>
      <c r="D2064" s="58" t="s">
        <v>25</v>
      </c>
      <c r="E2064" s="58" t="s">
        <v>18594</v>
      </c>
      <c r="F2064" s="58" t="s">
        <v>18723</v>
      </c>
      <c r="G2064" s="58" t="s">
        <v>20583</v>
      </c>
      <c r="H2064" s="58" t="s">
        <v>194</v>
      </c>
      <c r="I2064" s="58" t="s">
        <v>2605</v>
      </c>
      <c r="J2064" s="58" t="s">
        <v>18725</v>
      </c>
      <c r="K2064" s="58" t="s">
        <v>31</v>
      </c>
      <c r="L2064" s="102">
        <v>2</v>
      </c>
      <c r="M2064" s="58">
        <f t="shared" si="86"/>
        <v>260</v>
      </c>
      <c r="N2064" s="23"/>
      <c r="O2064" s="24" t="s">
        <v>32</v>
      </c>
    </row>
    <row r="2065" s="1" customFormat="1" customHeight="1" spans="1:15">
      <c r="A2065" s="58">
        <v>2060</v>
      </c>
      <c r="B2065" s="58" t="s">
        <v>23</v>
      </c>
      <c r="C2065" s="58" t="s">
        <v>24</v>
      </c>
      <c r="D2065" s="58" t="s">
        <v>25</v>
      </c>
      <c r="E2065" s="58" t="s">
        <v>18594</v>
      </c>
      <c r="F2065" s="58" t="s">
        <v>18723</v>
      </c>
      <c r="G2065" s="58" t="s">
        <v>20584</v>
      </c>
      <c r="H2065" s="58" t="s">
        <v>194</v>
      </c>
      <c r="I2065" s="58" t="s">
        <v>1683</v>
      </c>
      <c r="J2065" s="58" t="s">
        <v>18725</v>
      </c>
      <c r="K2065" s="58" t="s">
        <v>31</v>
      </c>
      <c r="L2065" s="102">
        <v>3</v>
      </c>
      <c r="M2065" s="58">
        <f t="shared" si="86"/>
        <v>390</v>
      </c>
      <c r="N2065" s="23"/>
      <c r="O2065" s="24" t="s">
        <v>32</v>
      </c>
    </row>
    <row r="2066" s="1" customFormat="1" customHeight="1" spans="1:15">
      <c r="A2066" s="58">
        <v>2061</v>
      </c>
      <c r="B2066" s="58" t="s">
        <v>23</v>
      </c>
      <c r="C2066" s="58" t="s">
        <v>24</v>
      </c>
      <c r="D2066" s="58" t="s">
        <v>25</v>
      </c>
      <c r="E2066" s="58" t="s">
        <v>18594</v>
      </c>
      <c r="F2066" s="58" t="s">
        <v>18723</v>
      </c>
      <c r="G2066" s="58" t="s">
        <v>20585</v>
      </c>
      <c r="H2066" s="58" t="s">
        <v>194</v>
      </c>
      <c r="I2066" s="58" t="s">
        <v>2605</v>
      </c>
      <c r="J2066" s="58" t="s">
        <v>18725</v>
      </c>
      <c r="K2066" s="58" t="s">
        <v>31</v>
      </c>
      <c r="L2066" s="102">
        <v>2</v>
      </c>
      <c r="M2066" s="58">
        <f t="shared" si="86"/>
        <v>260</v>
      </c>
      <c r="N2066" s="23"/>
      <c r="O2066" s="24" t="s">
        <v>32</v>
      </c>
    </row>
    <row r="2067" s="1" customFormat="1" customHeight="1" spans="1:15">
      <c r="A2067" s="58">
        <v>2062</v>
      </c>
      <c r="B2067" s="58" t="s">
        <v>23</v>
      </c>
      <c r="C2067" s="58" t="s">
        <v>24</v>
      </c>
      <c r="D2067" s="58" t="s">
        <v>25</v>
      </c>
      <c r="E2067" s="58" t="s">
        <v>18594</v>
      </c>
      <c r="F2067" s="58" t="s">
        <v>18912</v>
      </c>
      <c r="G2067" s="58" t="s">
        <v>20586</v>
      </c>
      <c r="H2067" s="58" t="s">
        <v>194</v>
      </c>
      <c r="I2067" s="58" t="s">
        <v>1683</v>
      </c>
      <c r="J2067" s="58" t="s">
        <v>18914</v>
      </c>
      <c r="K2067" s="58" t="s">
        <v>31</v>
      </c>
      <c r="L2067" s="102">
        <v>3</v>
      </c>
      <c r="M2067" s="58">
        <f t="shared" si="86"/>
        <v>390</v>
      </c>
      <c r="N2067" s="23"/>
      <c r="O2067" s="24" t="s">
        <v>32</v>
      </c>
    </row>
    <row r="2068" s="1" customFormat="1" customHeight="1" spans="1:15">
      <c r="A2068" s="58">
        <v>2063</v>
      </c>
      <c r="B2068" s="58" t="s">
        <v>23</v>
      </c>
      <c r="C2068" s="58" t="s">
        <v>24</v>
      </c>
      <c r="D2068" s="58" t="s">
        <v>25</v>
      </c>
      <c r="E2068" s="58" t="s">
        <v>18594</v>
      </c>
      <c r="F2068" s="58" t="s">
        <v>18723</v>
      </c>
      <c r="G2068" s="58" t="s">
        <v>20587</v>
      </c>
      <c r="H2068" s="58" t="s">
        <v>194</v>
      </c>
      <c r="I2068" s="58" t="s">
        <v>2557</v>
      </c>
      <c r="J2068" s="58" t="s">
        <v>18725</v>
      </c>
      <c r="K2068" s="58" t="s">
        <v>31</v>
      </c>
      <c r="L2068" s="102">
        <v>1</v>
      </c>
      <c r="M2068" s="58">
        <f t="shared" si="86"/>
        <v>130</v>
      </c>
      <c r="N2068" s="23"/>
      <c r="O2068" s="24" t="s">
        <v>32</v>
      </c>
    </row>
    <row r="2069" s="1" customFormat="1" customHeight="1" spans="1:15">
      <c r="A2069" s="58">
        <v>2064</v>
      </c>
      <c r="B2069" s="58" t="s">
        <v>23</v>
      </c>
      <c r="C2069" s="58" t="s">
        <v>24</v>
      </c>
      <c r="D2069" s="58" t="s">
        <v>25</v>
      </c>
      <c r="E2069" s="58" t="s">
        <v>18594</v>
      </c>
      <c r="F2069" s="58" t="s">
        <v>18723</v>
      </c>
      <c r="G2069" s="58" t="s">
        <v>20588</v>
      </c>
      <c r="H2069" s="58" t="s">
        <v>194</v>
      </c>
      <c r="I2069" s="58" t="s">
        <v>2605</v>
      </c>
      <c r="J2069" s="58" t="s">
        <v>18725</v>
      </c>
      <c r="K2069" s="58" t="s">
        <v>31</v>
      </c>
      <c r="L2069" s="102">
        <v>2</v>
      </c>
      <c r="M2069" s="58">
        <f t="shared" si="86"/>
        <v>260</v>
      </c>
      <c r="N2069" s="23"/>
      <c r="O2069" s="24" t="s">
        <v>32</v>
      </c>
    </row>
    <row r="2070" s="1" customFormat="1" customHeight="1" spans="1:15">
      <c r="A2070" s="58">
        <v>2065</v>
      </c>
      <c r="B2070" s="58" t="s">
        <v>23</v>
      </c>
      <c r="C2070" s="58" t="s">
        <v>24</v>
      </c>
      <c r="D2070" s="58" t="s">
        <v>25</v>
      </c>
      <c r="E2070" s="58" t="s">
        <v>18594</v>
      </c>
      <c r="F2070" s="58" t="s">
        <v>18723</v>
      </c>
      <c r="G2070" s="58" t="s">
        <v>20589</v>
      </c>
      <c r="H2070" s="58" t="s">
        <v>194</v>
      </c>
      <c r="I2070" s="58" t="s">
        <v>1683</v>
      </c>
      <c r="J2070" s="58" t="s">
        <v>18725</v>
      </c>
      <c r="K2070" s="58" t="s">
        <v>31</v>
      </c>
      <c r="L2070" s="102">
        <v>3</v>
      </c>
      <c r="M2070" s="58">
        <f t="shared" si="86"/>
        <v>390</v>
      </c>
      <c r="N2070" s="23"/>
      <c r="O2070" s="24" t="s">
        <v>32</v>
      </c>
    </row>
    <row r="2071" s="1" customFormat="1" customHeight="1" spans="1:15">
      <c r="A2071" s="58">
        <v>2066</v>
      </c>
      <c r="B2071" s="58" t="s">
        <v>23</v>
      </c>
      <c r="C2071" s="58" t="s">
        <v>24</v>
      </c>
      <c r="D2071" s="58" t="s">
        <v>25</v>
      </c>
      <c r="E2071" s="58" t="s">
        <v>18594</v>
      </c>
      <c r="F2071" s="58" t="s">
        <v>18723</v>
      </c>
      <c r="G2071" s="58" t="s">
        <v>20590</v>
      </c>
      <c r="H2071" s="58" t="s">
        <v>194</v>
      </c>
      <c r="I2071" s="58" t="s">
        <v>2605</v>
      </c>
      <c r="J2071" s="58" t="s">
        <v>18725</v>
      </c>
      <c r="K2071" s="58" t="s">
        <v>31</v>
      </c>
      <c r="L2071" s="102">
        <v>2</v>
      </c>
      <c r="M2071" s="58">
        <f t="shared" si="86"/>
        <v>260</v>
      </c>
      <c r="N2071" s="23"/>
      <c r="O2071" s="24" t="s">
        <v>32</v>
      </c>
    </row>
    <row r="2072" s="1" customFormat="1" customHeight="1" spans="1:15">
      <c r="A2072" s="58">
        <v>2067</v>
      </c>
      <c r="B2072" s="58" t="s">
        <v>23</v>
      </c>
      <c r="C2072" s="58" t="s">
        <v>24</v>
      </c>
      <c r="D2072" s="58" t="s">
        <v>25</v>
      </c>
      <c r="E2072" s="58" t="s">
        <v>18594</v>
      </c>
      <c r="F2072" s="58" t="s">
        <v>18723</v>
      </c>
      <c r="G2072" s="58" t="s">
        <v>20591</v>
      </c>
      <c r="H2072" s="58" t="s">
        <v>194</v>
      </c>
      <c r="I2072" s="58" t="s">
        <v>2605</v>
      </c>
      <c r="J2072" s="58" t="s">
        <v>18725</v>
      </c>
      <c r="K2072" s="58" t="s">
        <v>31</v>
      </c>
      <c r="L2072" s="102">
        <v>2</v>
      </c>
      <c r="M2072" s="58">
        <f t="shared" si="86"/>
        <v>260</v>
      </c>
      <c r="N2072" s="23"/>
      <c r="O2072" s="24" t="s">
        <v>32</v>
      </c>
    </row>
    <row r="2073" s="1" customFormat="1" customHeight="1" spans="1:15">
      <c r="A2073" s="58">
        <v>2068</v>
      </c>
      <c r="B2073" s="58" t="s">
        <v>23</v>
      </c>
      <c r="C2073" s="58" t="s">
        <v>24</v>
      </c>
      <c r="D2073" s="58" t="s">
        <v>25</v>
      </c>
      <c r="E2073" s="58" t="s">
        <v>18594</v>
      </c>
      <c r="F2073" s="58" t="s">
        <v>18723</v>
      </c>
      <c r="G2073" s="58" t="s">
        <v>20592</v>
      </c>
      <c r="H2073" s="58" t="s">
        <v>194</v>
      </c>
      <c r="I2073" s="58" t="s">
        <v>1683</v>
      </c>
      <c r="J2073" s="58" t="s">
        <v>18725</v>
      </c>
      <c r="K2073" s="58" t="s">
        <v>31</v>
      </c>
      <c r="L2073" s="102">
        <v>3</v>
      </c>
      <c r="M2073" s="58">
        <f t="shared" si="86"/>
        <v>390</v>
      </c>
      <c r="N2073" s="23"/>
      <c r="O2073" s="24" t="s">
        <v>32</v>
      </c>
    </row>
    <row r="2074" s="1" customFormat="1" customHeight="1" spans="1:15">
      <c r="A2074" s="58">
        <v>2069</v>
      </c>
      <c r="B2074" s="58" t="s">
        <v>23</v>
      </c>
      <c r="C2074" s="58" t="s">
        <v>24</v>
      </c>
      <c r="D2074" s="58" t="s">
        <v>25</v>
      </c>
      <c r="E2074" s="58" t="s">
        <v>18594</v>
      </c>
      <c r="F2074" s="58" t="s">
        <v>18664</v>
      </c>
      <c r="G2074" s="58" t="s">
        <v>20593</v>
      </c>
      <c r="H2074" s="58" t="s">
        <v>194</v>
      </c>
      <c r="I2074" s="58" t="s">
        <v>3164</v>
      </c>
      <c r="J2074" s="58" t="s">
        <v>18666</v>
      </c>
      <c r="K2074" s="58" t="s">
        <v>31</v>
      </c>
      <c r="L2074" s="102">
        <v>6</v>
      </c>
      <c r="M2074" s="58">
        <f t="shared" si="86"/>
        <v>780</v>
      </c>
      <c r="N2074" s="23"/>
      <c r="O2074" s="24" t="s">
        <v>32</v>
      </c>
    </row>
    <row r="2075" s="1" customFormat="1" customHeight="1" spans="1:15">
      <c r="A2075" s="58">
        <v>2070</v>
      </c>
      <c r="B2075" s="58" t="s">
        <v>23</v>
      </c>
      <c r="C2075" s="58" t="s">
        <v>24</v>
      </c>
      <c r="D2075" s="58" t="s">
        <v>25</v>
      </c>
      <c r="E2075" s="58" t="s">
        <v>18594</v>
      </c>
      <c r="F2075" s="58" t="s">
        <v>18723</v>
      </c>
      <c r="G2075" s="58" t="s">
        <v>20594</v>
      </c>
      <c r="H2075" s="58" t="s">
        <v>194</v>
      </c>
      <c r="I2075" s="58" t="s">
        <v>2605</v>
      </c>
      <c r="J2075" s="58" t="s">
        <v>18725</v>
      </c>
      <c r="K2075" s="58" t="s">
        <v>31</v>
      </c>
      <c r="L2075" s="102">
        <v>2</v>
      </c>
      <c r="M2075" s="58">
        <f t="shared" si="86"/>
        <v>260</v>
      </c>
      <c r="N2075" s="23"/>
      <c r="O2075" s="24" t="s">
        <v>32</v>
      </c>
    </row>
    <row r="2076" s="1" customFormat="1" customHeight="1" spans="1:15">
      <c r="A2076" s="58">
        <v>2071</v>
      </c>
      <c r="B2076" s="58" t="s">
        <v>23</v>
      </c>
      <c r="C2076" s="58" t="s">
        <v>24</v>
      </c>
      <c r="D2076" s="58" t="s">
        <v>25</v>
      </c>
      <c r="E2076" s="58" t="s">
        <v>18594</v>
      </c>
      <c r="F2076" s="58" t="s">
        <v>18723</v>
      </c>
      <c r="G2076" s="58" t="s">
        <v>20595</v>
      </c>
      <c r="H2076" s="58" t="s">
        <v>194</v>
      </c>
      <c r="I2076" s="58" t="s">
        <v>2203</v>
      </c>
      <c r="J2076" s="58" t="s">
        <v>18725</v>
      </c>
      <c r="K2076" s="58" t="s">
        <v>31</v>
      </c>
      <c r="L2076" s="102">
        <v>4</v>
      </c>
      <c r="M2076" s="58">
        <f t="shared" si="86"/>
        <v>520</v>
      </c>
      <c r="N2076" s="104"/>
      <c r="O2076" s="24" t="s">
        <v>32</v>
      </c>
    </row>
    <row r="2077" s="1" customFormat="1" customHeight="1" spans="1:15">
      <c r="A2077" s="58">
        <v>2072</v>
      </c>
      <c r="B2077" s="58" t="s">
        <v>23</v>
      </c>
      <c r="C2077" s="58" t="s">
        <v>24</v>
      </c>
      <c r="D2077" s="58" t="s">
        <v>25</v>
      </c>
      <c r="E2077" s="58" t="s">
        <v>18594</v>
      </c>
      <c r="F2077" s="58" t="s">
        <v>18723</v>
      </c>
      <c r="G2077" s="58" t="s">
        <v>20596</v>
      </c>
      <c r="H2077" s="58" t="s">
        <v>194</v>
      </c>
      <c r="I2077" s="58" t="s">
        <v>1683</v>
      </c>
      <c r="J2077" s="58" t="s">
        <v>18725</v>
      </c>
      <c r="K2077" s="58" t="s">
        <v>31</v>
      </c>
      <c r="L2077" s="102">
        <v>3</v>
      </c>
      <c r="M2077" s="58">
        <f t="shared" si="86"/>
        <v>390</v>
      </c>
      <c r="N2077" s="23"/>
      <c r="O2077" s="24" t="s">
        <v>32</v>
      </c>
    </row>
    <row r="2078" s="1" customFormat="1" customHeight="1" spans="1:15">
      <c r="A2078" s="58">
        <v>2073</v>
      </c>
      <c r="B2078" s="58" t="s">
        <v>23</v>
      </c>
      <c r="C2078" s="58" t="s">
        <v>24</v>
      </c>
      <c r="D2078" s="58" t="s">
        <v>25</v>
      </c>
      <c r="E2078" s="58" t="s">
        <v>18594</v>
      </c>
      <c r="F2078" s="58" t="s">
        <v>18723</v>
      </c>
      <c r="G2078" s="58" t="s">
        <v>20597</v>
      </c>
      <c r="H2078" s="58" t="s">
        <v>194</v>
      </c>
      <c r="I2078" s="58" t="s">
        <v>2605</v>
      </c>
      <c r="J2078" s="58" t="s">
        <v>18725</v>
      </c>
      <c r="K2078" s="58" t="s">
        <v>31</v>
      </c>
      <c r="L2078" s="102">
        <v>2</v>
      </c>
      <c r="M2078" s="58">
        <f t="shared" si="86"/>
        <v>260</v>
      </c>
      <c r="N2078" s="23"/>
      <c r="O2078" s="24" t="s">
        <v>32</v>
      </c>
    </row>
    <row r="2079" s="1" customFormat="1" customHeight="1" spans="1:15">
      <c r="A2079" s="58">
        <v>2074</v>
      </c>
      <c r="B2079" s="58" t="s">
        <v>23</v>
      </c>
      <c r="C2079" s="58" t="s">
        <v>24</v>
      </c>
      <c r="D2079" s="58" t="s">
        <v>25</v>
      </c>
      <c r="E2079" s="58" t="s">
        <v>18594</v>
      </c>
      <c r="F2079" s="58" t="s">
        <v>18723</v>
      </c>
      <c r="G2079" s="58" t="s">
        <v>20598</v>
      </c>
      <c r="H2079" s="58" t="s">
        <v>194</v>
      </c>
      <c r="I2079" s="58" t="s">
        <v>2557</v>
      </c>
      <c r="J2079" s="58" t="s">
        <v>18725</v>
      </c>
      <c r="K2079" s="58" t="s">
        <v>31</v>
      </c>
      <c r="L2079" s="102">
        <v>1</v>
      </c>
      <c r="M2079" s="58">
        <f t="shared" si="86"/>
        <v>130</v>
      </c>
      <c r="N2079" s="23"/>
      <c r="O2079" s="24" t="s">
        <v>32</v>
      </c>
    </row>
    <row r="2080" s="1" customFormat="1" customHeight="1" spans="1:15">
      <c r="A2080" s="58">
        <v>2075</v>
      </c>
      <c r="B2080" s="58" t="s">
        <v>23</v>
      </c>
      <c r="C2080" s="58" t="s">
        <v>24</v>
      </c>
      <c r="D2080" s="58" t="s">
        <v>25</v>
      </c>
      <c r="E2080" s="58" t="s">
        <v>18594</v>
      </c>
      <c r="F2080" s="58" t="s">
        <v>18723</v>
      </c>
      <c r="G2080" s="58" t="s">
        <v>20599</v>
      </c>
      <c r="H2080" s="58" t="s">
        <v>194</v>
      </c>
      <c r="I2080" s="58" t="s">
        <v>2605</v>
      </c>
      <c r="J2080" s="58" t="s">
        <v>18725</v>
      </c>
      <c r="K2080" s="58" t="s">
        <v>31</v>
      </c>
      <c r="L2080" s="102">
        <v>2</v>
      </c>
      <c r="M2080" s="58">
        <f t="shared" si="86"/>
        <v>260</v>
      </c>
      <c r="N2080" s="23"/>
      <c r="O2080" s="24" t="s">
        <v>32</v>
      </c>
    </row>
    <row r="2081" s="1" customFormat="1" customHeight="1" spans="1:15">
      <c r="A2081" s="58">
        <v>2076</v>
      </c>
      <c r="B2081" s="58" t="s">
        <v>23</v>
      </c>
      <c r="C2081" s="58" t="s">
        <v>24</v>
      </c>
      <c r="D2081" s="58" t="s">
        <v>25</v>
      </c>
      <c r="E2081" s="58" t="s">
        <v>18594</v>
      </c>
      <c r="F2081" s="58" t="s">
        <v>18723</v>
      </c>
      <c r="G2081" s="58" t="s">
        <v>20600</v>
      </c>
      <c r="H2081" s="58" t="s">
        <v>194</v>
      </c>
      <c r="I2081" s="58" t="s">
        <v>2605</v>
      </c>
      <c r="J2081" s="58" t="s">
        <v>18725</v>
      </c>
      <c r="K2081" s="58" t="s">
        <v>31</v>
      </c>
      <c r="L2081" s="102">
        <v>2</v>
      </c>
      <c r="M2081" s="58">
        <f t="shared" si="86"/>
        <v>260</v>
      </c>
      <c r="N2081" s="23"/>
      <c r="O2081" s="24" t="s">
        <v>32</v>
      </c>
    </row>
    <row r="2082" s="1" customFormat="1" customHeight="1" spans="1:15">
      <c r="A2082" s="58">
        <v>2077</v>
      </c>
      <c r="B2082" s="58" t="s">
        <v>23</v>
      </c>
      <c r="C2082" s="58" t="s">
        <v>24</v>
      </c>
      <c r="D2082" s="58" t="s">
        <v>25</v>
      </c>
      <c r="E2082" s="58" t="s">
        <v>18594</v>
      </c>
      <c r="F2082" s="58" t="s">
        <v>18723</v>
      </c>
      <c r="G2082" s="58" t="s">
        <v>19035</v>
      </c>
      <c r="H2082" s="58" t="s">
        <v>194</v>
      </c>
      <c r="I2082" s="58" t="s">
        <v>1683</v>
      </c>
      <c r="J2082" s="58" t="s">
        <v>18725</v>
      </c>
      <c r="K2082" s="58" t="s">
        <v>31</v>
      </c>
      <c r="L2082" s="102">
        <v>3</v>
      </c>
      <c r="M2082" s="58">
        <f t="shared" si="86"/>
        <v>390</v>
      </c>
      <c r="N2082" s="23"/>
      <c r="O2082" s="24" t="s">
        <v>32</v>
      </c>
    </row>
    <row r="2083" s="1" customFormat="1" customHeight="1" spans="1:15">
      <c r="A2083" s="58">
        <v>2078</v>
      </c>
      <c r="B2083" s="58" t="s">
        <v>23</v>
      </c>
      <c r="C2083" s="58" t="s">
        <v>24</v>
      </c>
      <c r="D2083" s="58" t="s">
        <v>25</v>
      </c>
      <c r="E2083" s="58" t="s">
        <v>18594</v>
      </c>
      <c r="F2083" s="58" t="s">
        <v>18723</v>
      </c>
      <c r="G2083" s="58" t="s">
        <v>20601</v>
      </c>
      <c r="H2083" s="58" t="s">
        <v>194</v>
      </c>
      <c r="I2083" s="58" t="s">
        <v>2605</v>
      </c>
      <c r="J2083" s="58" t="s">
        <v>18725</v>
      </c>
      <c r="K2083" s="58" t="s">
        <v>31</v>
      </c>
      <c r="L2083" s="102">
        <v>2</v>
      </c>
      <c r="M2083" s="58">
        <f t="shared" si="86"/>
        <v>260</v>
      </c>
      <c r="N2083" s="23"/>
      <c r="O2083" s="24" t="s">
        <v>32</v>
      </c>
    </row>
    <row r="2084" s="1" customFormat="1" customHeight="1" spans="1:15">
      <c r="A2084" s="58">
        <v>2079</v>
      </c>
      <c r="B2084" s="58" t="s">
        <v>23</v>
      </c>
      <c r="C2084" s="58" t="s">
        <v>24</v>
      </c>
      <c r="D2084" s="58" t="s">
        <v>25</v>
      </c>
      <c r="E2084" s="58" t="s">
        <v>18594</v>
      </c>
      <c r="F2084" s="58" t="s">
        <v>18664</v>
      </c>
      <c r="G2084" s="58" t="s">
        <v>20602</v>
      </c>
      <c r="H2084" s="58" t="s">
        <v>194</v>
      </c>
      <c r="I2084" s="58" t="s">
        <v>2203</v>
      </c>
      <c r="J2084" s="58" t="s">
        <v>18666</v>
      </c>
      <c r="K2084" s="58" t="s">
        <v>31</v>
      </c>
      <c r="L2084" s="102">
        <v>4</v>
      </c>
      <c r="M2084" s="58">
        <f t="shared" si="86"/>
        <v>520</v>
      </c>
      <c r="N2084" s="23"/>
      <c r="O2084" s="24" t="s">
        <v>32</v>
      </c>
    </row>
    <row r="2085" s="1" customFormat="1" customHeight="1" spans="1:15">
      <c r="A2085" s="58">
        <v>2080</v>
      </c>
      <c r="B2085" s="58" t="s">
        <v>23</v>
      </c>
      <c r="C2085" s="58" t="s">
        <v>24</v>
      </c>
      <c r="D2085" s="58" t="s">
        <v>25</v>
      </c>
      <c r="E2085" s="58" t="s">
        <v>18594</v>
      </c>
      <c r="F2085" s="58" t="s">
        <v>18723</v>
      </c>
      <c r="G2085" s="58" t="s">
        <v>20603</v>
      </c>
      <c r="H2085" s="58" t="s">
        <v>194</v>
      </c>
      <c r="I2085" s="58" t="s">
        <v>2605</v>
      </c>
      <c r="J2085" s="58" t="s">
        <v>18725</v>
      </c>
      <c r="K2085" s="58" t="s">
        <v>31</v>
      </c>
      <c r="L2085" s="102">
        <v>2</v>
      </c>
      <c r="M2085" s="58">
        <f t="shared" si="86"/>
        <v>260</v>
      </c>
      <c r="N2085" s="23"/>
      <c r="O2085" s="24" t="s">
        <v>32</v>
      </c>
    </row>
    <row r="2086" s="1" customFormat="1" customHeight="1" spans="1:15">
      <c r="A2086" s="58">
        <v>2081</v>
      </c>
      <c r="B2086" s="58" t="s">
        <v>23</v>
      </c>
      <c r="C2086" s="58" t="s">
        <v>24</v>
      </c>
      <c r="D2086" s="58" t="s">
        <v>25</v>
      </c>
      <c r="E2086" s="58" t="s">
        <v>18594</v>
      </c>
      <c r="F2086" s="58" t="s">
        <v>18664</v>
      </c>
      <c r="G2086" s="58" t="s">
        <v>20604</v>
      </c>
      <c r="H2086" s="58" t="s">
        <v>194</v>
      </c>
      <c r="I2086" s="58" t="s">
        <v>2203</v>
      </c>
      <c r="J2086" s="58" t="s">
        <v>18666</v>
      </c>
      <c r="K2086" s="58" t="s">
        <v>31</v>
      </c>
      <c r="L2086" s="102">
        <v>4</v>
      </c>
      <c r="M2086" s="58">
        <f t="shared" si="86"/>
        <v>520</v>
      </c>
      <c r="N2086" s="23"/>
      <c r="O2086" s="24" t="s">
        <v>32</v>
      </c>
    </row>
    <row r="2087" s="1" customFormat="1" customHeight="1" spans="1:15">
      <c r="A2087" s="58">
        <v>2082</v>
      </c>
      <c r="B2087" s="58" t="s">
        <v>23</v>
      </c>
      <c r="C2087" s="58" t="s">
        <v>24</v>
      </c>
      <c r="D2087" s="58" t="s">
        <v>25</v>
      </c>
      <c r="E2087" s="58" t="s">
        <v>18594</v>
      </c>
      <c r="F2087" s="58" t="s">
        <v>18723</v>
      </c>
      <c r="G2087" s="58" t="s">
        <v>20605</v>
      </c>
      <c r="H2087" s="58" t="s">
        <v>194</v>
      </c>
      <c r="I2087" s="58" t="s">
        <v>2605</v>
      </c>
      <c r="J2087" s="58" t="s">
        <v>18725</v>
      </c>
      <c r="K2087" s="58" t="s">
        <v>31</v>
      </c>
      <c r="L2087" s="102">
        <v>2</v>
      </c>
      <c r="M2087" s="58">
        <f t="shared" si="86"/>
        <v>260</v>
      </c>
      <c r="N2087" s="23"/>
      <c r="O2087" s="24" t="s">
        <v>32</v>
      </c>
    </row>
    <row r="2088" s="1" customFormat="1" customHeight="1" spans="1:15">
      <c r="A2088" s="58">
        <v>2083</v>
      </c>
      <c r="B2088" s="58" t="s">
        <v>23</v>
      </c>
      <c r="C2088" s="58" t="s">
        <v>24</v>
      </c>
      <c r="D2088" s="58" t="s">
        <v>25</v>
      </c>
      <c r="E2088" s="58" t="s">
        <v>18594</v>
      </c>
      <c r="F2088" s="58" t="s">
        <v>18723</v>
      </c>
      <c r="G2088" s="58" t="s">
        <v>20606</v>
      </c>
      <c r="H2088" s="58" t="s">
        <v>194</v>
      </c>
      <c r="I2088" s="58" t="s">
        <v>2605</v>
      </c>
      <c r="J2088" s="58" t="s">
        <v>18725</v>
      </c>
      <c r="K2088" s="58" t="s">
        <v>31</v>
      </c>
      <c r="L2088" s="102">
        <v>2</v>
      </c>
      <c r="M2088" s="58">
        <f t="shared" si="86"/>
        <v>260</v>
      </c>
      <c r="N2088" s="23"/>
      <c r="O2088" s="24" t="s">
        <v>32</v>
      </c>
    </row>
    <row r="2089" s="1" customFormat="1" customHeight="1" spans="1:15">
      <c r="A2089" s="58">
        <v>2084</v>
      </c>
      <c r="B2089" s="58" t="s">
        <v>23</v>
      </c>
      <c r="C2089" s="58" t="s">
        <v>24</v>
      </c>
      <c r="D2089" s="58" t="s">
        <v>25</v>
      </c>
      <c r="E2089" s="58" t="s">
        <v>18594</v>
      </c>
      <c r="F2089" s="58" t="s">
        <v>18723</v>
      </c>
      <c r="G2089" s="58" t="s">
        <v>20607</v>
      </c>
      <c r="H2089" s="58" t="s">
        <v>194</v>
      </c>
      <c r="I2089" s="58" t="s">
        <v>2605</v>
      </c>
      <c r="J2089" s="58" t="s">
        <v>18725</v>
      </c>
      <c r="K2089" s="58" t="s">
        <v>31</v>
      </c>
      <c r="L2089" s="102">
        <v>2</v>
      </c>
      <c r="M2089" s="58">
        <f t="shared" si="86"/>
        <v>260</v>
      </c>
      <c r="N2089" s="23"/>
      <c r="O2089" s="24" t="s">
        <v>32</v>
      </c>
    </row>
    <row r="2090" s="1" customFormat="1" customHeight="1" spans="1:15">
      <c r="A2090" s="58">
        <v>2085</v>
      </c>
      <c r="B2090" s="58" t="s">
        <v>23</v>
      </c>
      <c r="C2090" s="58" t="s">
        <v>24</v>
      </c>
      <c r="D2090" s="58" t="s">
        <v>25</v>
      </c>
      <c r="E2090" s="58" t="s">
        <v>18594</v>
      </c>
      <c r="F2090" s="58" t="s">
        <v>18723</v>
      </c>
      <c r="G2090" s="58" t="s">
        <v>20608</v>
      </c>
      <c r="H2090" s="58" t="s">
        <v>194</v>
      </c>
      <c r="I2090" s="58" t="s">
        <v>2605</v>
      </c>
      <c r="J2090" s="58" t="s">
        <v>18725</v>
      </c>
      <c r="K2090" s="58" t="s">
        <v>31</v>
      </c>
      <c r="L2090" s="102">
        <v>2</v>
      </c>
      <c r="M2090" s="58">
        <f t="shared" si="86"/>
        <v>260</v>
      </c>
      <c r="N2090" s="23"/>
      <c r="O2090" s="24" t="s">
        <v>32</v>
      </c>
    </row>
    <row r="2091" s="1" customFormat="1" customHeight="1" spans="1:15">
      <c r="A2091" s="58">
        <v>2086</v>
      </c>
      <c r="B2091" s="58" t="s">
        <v>23</v>
      </c>
      <c r="C2091" s="58" t="s">
        <v>24</v>
      </c>
      <c r="D2091" s="58" t="s">
        <v>25</v>
      </c>
      <c r="E2091" s="58" t="s">
        <v>18594</v>
      </c>
      <c r="F2091" s="58" t="s">
        <v>18723</v>
      </c>
      <c r="G2091" s="58" t="s">
        <v>20609</v>
      </c>
      <c r="H2091" s="58" t="s">
        <v>194</v>
      </c>
      <c r="I2091" s="58" t="s">
        <v>2605</v>
      </c>
      <c r="J2091" s="58" t="s">
        <v>18725</v>
      </c>
      <c r="K2091" s="58" t="s">
        <v>31</v>
      </c>
      <c r="L2091" s="102">
        <v>2</v>
      </c>
      <c r="M2091" s="58">
        <f t="shared" si="86"/>
        <v>260</v>
      </c>
      <c r="N2091" s="23"/>
      <c r="O2091" s="24" t="s">
        <v>32</v>
      </c>
    </row>
    <row r="2092" s="1" customFormat="1" customHeight="1" spans="1:15">
      <c r="A2092" s="58">
        <v>2087</v>
      </c>
      <c r="B2092" s="58" t="s">
        <v>23</v>
      </c>
      <c r="C2092" s="58" t="s">
        <v>24</v>
      </c>
      <c r="D2092" s="58" t="s">
        <v>25</v>
      </c>
      <c r="E2092" s="58" t="s">
        <v>18594</v>
      </c>
      <c r="F2092" s="58" t="s">
        <v>18723</v>
      </c>
      <c r="G2092" s="58" t="s">
        <v>20610</v>
      </c>
      <c r="H2092" s="58" t="s">
        <v>194</v>
      </c>
      <c r="I2092" s="58" t="s">
        <v>2605</v>
      </c>
      <c r="J2092" s="58" t="s">
        <v>18725</v>
      </c>
      <c r="K2092" s="58" t="s">
        <v>31</v>
      </c>
      <c r="L2092" s="102">
        <v>2</v>
      </c>
      <c r="M2092" s="58">
        <f t="shared" si="86"/>
        <v>260</v>
      </c>
      <c r="N2092" s="23"/>
      <c r="O2092" s="24" t="s">
        <v>32</v>
      </c>
    </row>
    <row r="2093" s="1" customFormat="1" customHeight="1" spans="1:15">
      <c r="A2093" s="58">
        <v>2088</v>
      </c>
      <c r="B2093" s="58" t="s">
        <v>23</v>
      </c>
      <c r="C2093" s="58" t="s">
        <v>24</v>
      </c>
      <c r="D2093" s="58" t="s">
        <v>25</v>
      </c>
      <c r="E2093" s="58" t="s">
        <v>18594</v>
      </c>
      <c r="F2093" s="58" t="s">
        <v>18664</v>
      </c>
      <c r="G2093" s="58" t="s">
        <v>20611</v>
      </c>
      <c r="H2093" s="58" t="s">
        <v>194</v>
      </c>
      <c r="I2093" s="58" t="s">
        <v>2557</v>
      </c>
      <c r="J2093" s="58" t="s">
        <v>18666</v>
      </c>
      <c r="K2093" s="58" t="s">
        <v>31</v>
      </c>
      <c r="L2093" s="102">
        <v>1</v>
      </c>
      <c r="M2093" s="58">
        <f t="shared" si="86"/>
        <v>130</v>
      </c>
      <c r="N2093" s="104"/>
      <c r="O2093" s="24" t="s">
        <v>32</v>
      </c>
    </row>
    <row r="2094" s="1" customFormat="1" customHeight="1" spans="1:15">
      <c r="A2094" s="58">
        <v>2089</v>
      </c>
      <c r="B2094" s="58" t="s">
        <v>23</v>
      </c>
      <c r="C2094" s="58" t="s">
        <v>24</v>
      </c>
      <c r="D2094" s="58" t="s">
        <v>25</v>
      </c>
      <c r="E2094" s="58" t="s">
        <v>18594</v>
      </c>
      <c r="F2094" s="58" t="s">
        <v>18723</v>
      </c>
      <c r="G2094" s="58" t="s">
        <v>20612</v>
      </c>
      <c r="H2094" s="58" t="s">
        <v>51</v>
      </c>
      <c r="I2094" s="58" t="s">
        <v>1683</v>
      </c>
      <c r="J2094" s="58" t="s">
        <v>18725</v>
      </c>
      <c r="K2094" s="58" t="s">
        <v>31</v>
      </c>
      <c r="L2094" s="102">
        <v>3</v>
      </c>
      <c r="M2094" s="58">
        <f>L2094*312</f>
        <v>936</v>
      </c>
      <c r="N2094" s="23"/>
      <c r="O2094" s="24" t="s">
        <v>32</v>
      </c>
    </row>
    <row r="2095" s="1" customFormat="1" customHeight="1" spans="1:15">
      <c r="A2095" s="58">
        <v>2090</v>
      </c>
      <c r="B2095" s="58" t="s">
        <v>23</v>
      </c>
      <c r="C2095" s="58" t="s">
        <v>24</v>
      </c>
      <c r="D2095" s="58" t="s">
        <v>25</v>
      </c>
      <c r="E2095" s="58" t="s">
        <v>18594</v>
      </c>
      <c r="F2095" s="58" t="s">
        <v>18723</v>
      </c>
      <c r="G2095" s="58" t="s">
        <v>20613</v>
      </c>
      <c r="H2095" s="58" t="s">
        <v>194</v>
      </c>
      <c r="I2095" s="58" t="s">
        <v>2605</v>
      </c>
      <c r="J2095" s="58" t="s">
        <v>18725</v>
      </c>
      <c r="K2095" s="58" t="s">
        <v>31</v>
      </c>
      <c r="L2095" s="102">
        <v>2</v>
      </c>
      <c r="M2095" s="58">
        <f t="shared" ref="M2095:M2114" si="87">L2095*130</f>
        <v>260</v>
      </c>
      <c r="N2095" s="23"/>
      <c r="O2095" s="24" t="s">
        <v>32</v>
      </c>
    </row>
    <row r="2096" s="1" customFormat="1" customHeight="1" spans="1:15">
      <c r="A2096" s="58">
        <v>2091</v>
      </c>
      <c r="B2096" s="58" t="s">
        <v>23</v>
      </c>
      <c r="C2096" s="58" t="s">
        <v>24</v>
      </c>
      <c r="D2096" s="58" t="s">
        <v>25</v>
      </c>
      <c r="E2096" s="58" t="s">
        <v>18594</v>
      </c>
      <c r="F2096" s="58" t="s">
        <v>18643</v>
      </c>
      <c r="G2096" s="58" t="s">
        <v>15317</v>
      </c>
      <c r="H2096" s="58" t="s">
        <v>194</v>
      </c>
      <c r="I2096" s="58" t="s">
        <v>1683</v>
      </c>
      <c r="J2096" s="58" t="s">
        <v>18645</v>
      </c>
      <c r="K2096" s="58" t="s">
        <v>31</v>
      </c>
      <c r="L2096" s="102">
        <v>3</v>
      </c>
      <c r="M2096" s="58">
        <f t="shared" si="87"/>
        <v>390</v>
      </c>
      <c r="N2096" s="23"/>
      <c r="O2096" s="24" t="s">
        <v>32</v>
      </c>
    </row>
    <row r="2097" s="1" customFormat="1" customHeight="1" spans="1:15">
      <c r="A2097" s="58">
        <v>2092</v>
      </c>
      <c r="B2097" s="58" t="s">
        <v>23</v>
      </c>
      <c r="C2097" s="58" t="s">
        <v>24</v>
      </c>
      <c r="D2097" s="58" t="s">
        <v>25</v>
      </c>
      <c r="E2097" s="58" t="s">
        <v>18594</v>
      </c>
      <c r="F2097" s="58" t="s">
        <v>18723</v>
      </c>
      <c r="G2097" s="58" t="s">
        <v>20614</v>
      </c>
      <c r="H2097" s="58" t="s">
        <v>194</v>
      </c>
      <c r="I2097" s="58" t="s">
        <v>2605</v>
      </c>
      <c r="J2097" s="58" t="s">
        <v>18725</v>
      </c>
      <c r="K2097" s="58" t="s">
        <v>31</v>
      </c>
      <c r="L2097" s="102">
        <v>2</v>
      </c>
      <c r="M2097" s="58">
        <f t="shared" si="87"/>
        <v>260</v>
      </c>
      <c r="N2097" s="23"/>
      <c r="O2097" s="24" t="s">
        <v>32</v>
      </c>
    </row>
    <row r="2098" s="1" customFormat="1" customHeight="1" spans="1:15">
      <c r="A2098" s="58">
        <v>2093</v>
      </c>
      <c r="B2098" s="58" t="s">
        <v>23</v>
      </c>
      <c r="C2098" s="58" t="s">
        <v>24</v>
      </c>
      <c r="D2098" s="58" t="s">
        <v>25</v>
      </c>
      <c r="E2098" s="58" t="s">
        <v>18594</v>
      </c>
      <c r="F2098" s="58" t="s">
        <v>18723</v>
      </c>
      <c r="G2098" s="58" t="s">
        <v>20615</v>
      </c>
      <c r="H2098" s="58" t="s">
        <v>194</v>
      </c>
      <c r="I2098" s="58" t="s">
        <v>2557</v>
      </c>
      <c r="J2098" s="58" t="s">
        <v>18725</v>
      </c>
      <c r="K2098" s="58" t="s">
        <v>31</v>
      </c>
      <c r="L2098" s="102">
        <v>1</v>
      </c>
      <c r="M2098" s="58">
        <f t="shared" si="87"/>
        <v>130</v>
      </c>
      <c r="N2098" s="23"/>
      <c r="O2098" s="24" t="s">
        <v>32</v>
      </c>
    </row>
    <row r="2099" s="1" customFormat="1" customHeight="1" spans="1:15">
      <c r="A2099" s="58">
        <v>2094</v>
      </c>
      <c r="B2099" s="58" t="s">
        <v>23</v>
      </c>
      <c r="C2099" s="58" t="s">
        <v>24</v>
      </c>
      <c r="D2099" s="58" t="s">
        <v>25</v>
      </c>
      <c r="E2099" s="58" t="s">
        <v>18594</v>
      </c>
      <c r="F2099" s="58" t="s">
        <v>18723</v>
      </c>
      <c r="G2099" s="58" t="s">
        <v>20616</v>
      </c>
      <c r="H2099" s="58" t="s">
        <v>194</v>
      </c>
      <c r="I2099" s="58" t="s">
        <v>2605</v>
      </c>
      <c r="J2099" s="58" t="s">
        <v>18725</v>
      </c>
      <c r="K2099" s="58" t="s">
        <v>31</v>
      </c>
      <c r="L2099" s="102">
        <v>2</v>
      </c>
      <c r="M2099" s="58">
        <f t="shared" si="87"/>
        <v>260</v>
      </c>
      <c r="N2099" s="23"/>
      <c r="O2099" s="24" t="s">
        <v>32</v>
      </c>
    </row>
    <row r="2100" s="1" customFormat="1" customHeight="1" spans="1:15">
      <c r="A2100" s="58">
        <v>2095</v>
      </c>
      <c r="B2100" s="58" t="s">
        <v>23</v>
      </c>
      <c r="C2100" s="58" t="s">
        <v>24</v>
      </c>
      <c r="D2100" s="58" t="s">
        <v>25</v>
      </c>
      <c r="E2100" s="58" t="s">
        <v>18594</v>
      </c>
      <c r="F2100" s="58" t="s">
        <v>18723</v>
      </c>
      <c r="G2100" s="58" t="s">
        <v>20617</v>
      </c>
      <c r="H2100" s="58" t="s">
        <v>194</v>
      </c>
      <c r="I2100" s="58" t="s">
        <v>2605</v>
      </c>
      <c r="J2100" s="58" t="s">
        <v>18725</v>
      </c>
      <c r="K2100" s="58" t="s">
        <v>31</v>
      </c>
      <c r="L2100" s="102">
        <v>2</v>
      </c>
      <c r="M2100" s="58">
        <f t="shared" si="87"/>
        <v>260</v>
      </c>
      <c r="N2100" s="23"/>
      <c r="O2100" s="24" t="s">
        <v>32</v>
      </c>
    </row>
    <row r="2101" s="1" customFormat="1" customHeight="1" spans="1:15">
      <c r="A2101" s="58">
        <v>2096</v>
      </c>
      <c r="B2101" s="58" t="s">
        <v>23</v>
      </c>
      <c r="C2101" s="58" t="s">
        <v>24</v>
      </c>
      <c r="D2101" s="58" t="s">
        <v>25</v>
      </c>
      <c r="E2101" s="58" t="s">
        <v>18594</v>
      </c>
      <c r="F2101" s="58" t="s">
        <v>18643</v>
      </c>
      <c r="G2101" s="58" t="s">
        <v>20618</v>
      </c>
      <c r="H2101" s="58" t="s">
        <v>194</v>
      </c>
      <c r="I2101" s="58" t="s">
        <v>2203</v>
      </c>
      <c r="J2101" s="58" t="s">
        <v>18645</v>
      </c>
      <c r="K2101" s="58" t="s">
        <v>31</v>
      </c>
      <c r="L2101" s="102">
        <v>4</v>
      </c>
      <c r="M2101" s="58">
        <f t="shared" si="87"/>
        <v>520</v>
      </c>
      <c r="N2101" s="23"/>
      <c r="O2101" s="24" t="s">
        <v>32</v>
      </c>
    </row>
    <row r="2102" s="1" customFormat="1" customHeight="1" spans="1:15">
      <c r="A2102" s="58">
        <v>2097</v>
      </c>
      <c r="B2102" s="58" t="s">
        <v>23</v>
      </c>
      <c r="C2102" s="58" t="s">
        <v>24</v>
      </c>
      <c r="D2102" s="58" t="s">
        <v>25</v>
      </c>
      <c r="E2102" s="58" t="s">
        <v>18594</v>
      </c>
      <c r="F2102" s="58" t="s">
        <v>18912</v>
      </c>
      <c r="G2102" s="58" t="s">
        <v>20619</v>
      </c>
      <c r="H2102" s="58" t="s">
        <v>194</v>
      </c>
      <c r="I2102" s="58" t="s">
        <v>2203</v>
      </c>
      <c r="J2102" s="58" t="s">
        <v>18914</v>
      </c>
      <c r="K2102" s="58" t="s">
        <v>31</v>
      </c>
      <c r="L2102" s="102">
        <v>4</v>
      </c>
      <c r="M2102" s="58">
        <f t="shared" si="87"/>
        <v>520</v>
      </c>
      <c r="N2102" s="23"/>
      <c r="O2102" s="24" t="s">
        <v>32</v>
      </c>
    </row>
    <row r="2103" s="1" customFormat="1" customHeight="1" spans="1:15">
      <c r="A2103" s="58">
        <v>2098</v>
      </c>
      <c r="B2103" s="58" t="s">
        <v>23</v>
      </c>
      <c r="C2103" s="58" t="s">
        <v>24</v>
      </c>
      <c r="D2103" s="58" t="s">
        <v>25</v>
      </c>
      <c r="E2103" s="58" t="s">
        <v>18594</v>
      </c>
      <c r="F2103" s="58" t="s">
        <v>18723</v>
      </c>
      <c r="G2103" s="58" t="s">
        <v>20620</v>
      </c>
      <c r="H2103" s="58" t="s">
        <v>194</v>
      </c>
      <c r="I2103" s="58" t="s">
        <v>2557</v>
      </c>
      <c r="J2103" s="58" t="s">
        <v>18725</v>
      </c>
      <c r="K2103" s="58" t="s">
        <v>31</v>
      </c>
      <c r="L2103" s="102">
        <v>1</v>
      </c>
      <c r="M2103" s="58">
        <f t="shared" si="87"/>
        <v>130</v>
      </c>
      <c r="N2103" s="23"/>
      <c r="O2103" s="24" t="s">
        <v>32</v>
      </c>
    </row>
    <row r="2104" s="1" customFormat="1" customHeight="1" spans="1:15">
      <c r="A2104" s="58">
        <v>2099</v>
      </c>
      <c r="B2104" s="58" t="s">
        <v>23</v>
      </c>
      <c r="C2104" s="58" t="s">
        <v>24</v>
      </c>
      <c r="D2104" s="58" t="s">
        <v>25</v>
      </c>
      <c r="E2104" s="58" t="s">
        <v>18594</v>
      </c>
      <c r="F2104" s="58" t="s">
        <v>18723</v>
      </c>
      <c r="G2104" s="58" t="s">
        <v>20621</v>
      </c>
      <c r="H2104" s="58" t="s">
        <v>194</v>
      </c>
      <c r="I2104" s="58" t="s">
        <v>2605</v>
      </c>
      <c r="J2104" s="58" t="s">
        <v>18725</v>
      </c>
      <c r="K2104" s="58" t="s">
        <v>31</v>
      </c>
      <c r="L2104" s="102">
        <v>2</v>
      </c>
      <c r="M2104" s="58">
        <f t="shared" si="87"/>
        <v>260</v>
      </c>
      <c r="N2104" s="23"/>
      <c r="O2104" s="24" t="s">
        <v>32</v>
      </c>
    </row>
    <row r="2105" s="1" customFormat="1" customHeight="1" spans="1:15">
      <c r="A2105" s="58">
        <v>2100</v>
      </c>
      <c r="B2105" s="58" t="s">
        <v>23</v>
      </c>
      <c r="C2105" s="58" t="s">
        <v>24</v>
      </c>
      <c r="D2105" s="58" t="s">
        <v>25</v>
      </c>
      <c r="E2105" s="58" t="s">
        <v>18594</v>
      </c>
      <c r="F2105" s="58" t="s">
        <v>18723</v>
      </c>
      <c r="G2105" s="58" t="s">
        <v>20622</v>
      </c>
      <c r="H2105" s="58" t="s">
        <v>194</v>
      </c>
      <c r="I2105" s="58" t="s">
        <v>2605</v>
      </c>
      <c r="J2105" s="58" t="s">
        <v>18725</v>
      </c>
      <c r="K2105" s="58" t="s">
        <v>31</v>
      </c>
      <c r="L2105" s="102">
        <v>2</v>
      </c>
      <c r="M2105" s="58">
        <f t="shared" si="87"/>
        <v>260</v>
      </c>
      <c r="N2105" s="23"/>
      <c r="O2105" s="24" t="s">
        <v>32</v>
      </c>
    </row>
    <row r="2106" s="1" customFormat="1" customHeight="1" spans="1:15">
      <c r="A2106" s="58">
        <v>2101</v>
      </c>
      <c r="B2106" s="58" t="s">
        <v>23</v>
      </c>
      <c r="C2106" s="58" t="s">
        <v>24</v>
      </c>
      <c r="D2106" s="58" t="s">
        <v>25</v>
      </c>
      <c r="E2106" s="58" t="s">
        <v>18594</v>
      </c>
      <c r="F2106" s="58" t="s">
        <v>18723</v>
      </c>
      <c r="G2106" s="58" t="s">
        <v>20623</v>
      </c>
      <c r="H2106" s="58" t="s">
        <v>194</v>
      </c>
      <c r="I2106" s="58" t="s">
        <v>2605</v>
      </c>
      <c r="J2106" s="58" t="s">
        <v>18725</v>
      </c>
      <c r="K2106" s="58" t="s">
        <v>31</v>
      </c>
      <c r="L2106" s="102">
        <v>2</v>
      </c>
      <c r="M2106" s="58">
        <f t="shared" si="87"/>
        <v>260</v>
      </c>
      <c r="N2106" s="23"/>
      <c r="O2106" s="24" t="s">
        <v>32</v>
      </c>
    </row>
    <row r="2107" s="1" customFormat="1" customHeight="1" spans="1:15">
      <c r="A2107" s="58">
        <v>2102</v>
      </c>
      <c r="B2107" s="58" t="s">
        <v>23</v>
      </c>
      <c r="C2107" s="58" t="s">
        <v>24</v>
      </c>
      <c r="D2107" s="58" t="s">
        <v>25</v>
      </c>
      <c r="E2107" s="58" t="s">
        <v>18594</v>
      </c>
      <c r="F2107" s="58" t="s">
        <v>18723</v>
      </c>
      <c r="G2107" s="58" t="s">
        <v>20624</v>
      </c>
      <c r="H2107" s="58" t="s">
        <v>194</v>
      </c>
      <c r="I2107" s="58" t="s">
        <v>2557</v>
      </c>
      <c r="J2107" s="58" t="s">
        <v>18725</v>
      </c>
      <c r="K2107" s="58" t="s">
        <v>31</v>
      </c>
      <c r="L2107" s="102">
        <v>1</v>
      </c>
      <c r="M2107" s="58">
        <f t="shared" si="87"/>
        <v>130</v>
      </c>
      <c r="N2107" s="23"/>
      <c r="O2107" s="24" t="s">
        <v>32</v>
      </c>
    </row>
    <row r="2108" s="1" customFormat="1" customHeight="1" spans="1:15">
      <c r="A2108" s="58">
        <v>2103</v>
      </c>
      <c r="B2108" s="58" t="s">
        <v>23</v>
      </c>
      <c r="C2108" s="58" t="s">
        <v>24</v>
      </c>
      <c r="D2108" s="58" t="s">
        <v>25</v>
      </c>
      <c r="E2108" s="58" t="s">
        <v>18594</v>
      </c>
      <c r="F2108" s="58" t="s">
        <v>18723</v>
      </c>
      <c r="G2108" s="58" t="s">
        <v>20625</v>
      </c>
      <c r="H2108" s="58" t="s">
        <v>194</v>
      </c>
      <c r="I2108" s="58" t="s">
        <v>2605</v>
      </c>
      <c r="J2108" s="58" t="s">
        <v>18725</v>
      </c>
      <c r="K2108" s="58" t="s">
        <v>31</v>
      </c>
      <c r="L2108" s="102">
        <v>2</v>
      </c>
      <c r="M2108" s="58">
        <f t="shared" si="87"/>
        <v>260</v>
      </c>
      <c r="N2108" s="23"/>
      <c r="O2108" s="24" t="s">
        <v>32</v>
      </c>
    </row>
    <row r="2109" s="1" customFormat="1" customHeight="1" spans="1:15">
      <c r="A2109" s="58">
        <v>2104</v>
      </c>
      <c r="B2109" s="58" t="s">
        <v>23</v>
      </c>
      <c r="C2109" s="58" t="s">
        <v>24</v>
      </c>
      <c r="D2109" s="58" t="s">
        <v>25</v>
      </c>
      <c r="E2109" s="58" t="s">
        <v>18594</v>
      </c>
      <c r="F2109" s="58" t="s">
        <v>18723</v>
      </c>
      <c r="G2109" s="58" t="s">
        <v>15017</v>
      </c>
      <c r="H2109" s="58" t="s">
        <v>194</v>
      </c>
      <c r="I2109" s="58" t="s">
        <v>2605</v>
      </c>
      <c r="J2109" s="58" t="s">
        <v>18725</v>
      </c>
      <c r="K2109" s="58" t="s">
        <v>31</v>
      </c>
      <c r="L2109" s="102">
        <v>2</v>
      </c>
      <c r="M2109" s="58">
        <f t="shared" si="87"/>
        <v>260</v>
      </c>
      <c r="N2109" s="23"/>
      <c r="O2109" s="24" t="s">
        <v>32</v>
      </c>
    </row>
    <row r="2110" s="1" customFormat="1" customHeight="1" spans="1:15">
      <c r="A2110" s="58">
        <v>2105</v>
      </c>
      <c r="B2110" s="58" t="s">
        <v>23</v>
      </c>
      <c r="C2110" s="58" t="s">
        <v>24</v>
      </c>
      <c r="D2110" s="58" t="s">
        <v>25</v>
      </c>
      <c r="E2110" s="58" t="s">
        <v>18594</v>
      </c>
      <c r="F2110" s="58" t="s">
        <v>18723</v>
      </c>
      <c r="G2110" s="58" t="s">
        <v>20626</v>
      </c>
      <c r="H2110" s="58" t="s">
        <v>194</v>
      </c>
      <c r="I2110" s="58" t="s">
        <v>2605</v>
      </c>
      <c r="J2110" s="58" t="s">
        <v>18725</v>
      </c>
      <c r="K2110" s="58" t="s">
        <v>31</v>
      </c>
      <c r="L2110" s="102">
        <v>2</v>
      </c>
      <c r="M2110" s="58">
        <f t="shared" si="87"/>
        <v>260</v>
      </c>
      <c r="N2110" s="23"/>
      <c r="O2110" s="24" t="s">
        <v>32</v>
      </c>
    </row>
    <row r="2111" s="1" customFormat="1" customHeight="1" spans="1:15">
      <c r="A2111" s="58">
        <v>2106</v>
      </c>
      <c r="B2111" s="58" t="s">
        <v>23</v>
      </c>
      <c r="C2111" s="58" t="s">
        <v>24</v>
      </c>
      <c r="D2111" s="58" t="s">
        <v>25</v>
      </c>
      <c r="E2111" s="58" t="s">
        <v>18594</v>
      </c>
      <c r="F2111" s="58" t="s">
        <v>18912</v>
      </c>
      <c r="G2111" s="58" t="s">
        <v>20627</v>
      </c>
      <c r="H2111" s="58" t="s">
        <v>194</v>
      </c>
      <c r="I2111" s="58" t="s">
        <v>3169</v>
      </c>
      <c r="J2111" s="58" t="s">
        <v>18914</v>
      </c>
      <c r="K2111" s="58" t="s">
        <v>31</v>
      </c>
      <c r="L2111" s="102">
        <v>5</v>
      </c>
      <c r="M2111" s="58">
        <f t="shared" si="87"/>
        <v>650</v>
      </c>
      <c r="N2111" s="23"/>
      <c r="O2111" s="24" t="s">
        <v>32</v>
      </c>
    </row>
    <row r="2112" s="1" customFormat="1" customHeight="1" spans="1:15">
      <c r="A2112" s="58">
        <v>2107</v>
      </c>
      <c r="B2112" s="58" t="s">
        <v>23</v>
      </c>
      <c r="C2112" s="58" t="s">
        <v>24</v>
      </c>
      <c r="D2112" s="58" t="s">
        <v>25</v>
      </c>
      <c r="E2112" s="58" t="s">
        <v>18594</v>
      </c>
      <c r="F2112" s="58" t="s">
        <v>18912</v>
      </c>
      <c r="G2112" s="58" t="s">
        <v>20628</v>
      </c>
      <c r="H2112" s="58" t="s">
        <v>194</v>
      </c>
      <c r="I2112" s="58" t="s">
        <v>2203</v>
      </c>
      <c r="J2112" s="58" t="s">
        <v>18914</v>
      </c>
      <c r="K2112" s="58" t="s">
        <v>31</v>
      </c>
      <c r="L2112" s="102">
        <v>4</v>
      </c>
      <c r="M2112" s="58">
        <f t="shared" si="87"/>
        <v>520</v>
      </c>
      <c r="N2112" s="23"/>
      <c r="O2112" s="24" t="s">
        <v>32</v>
      </c>
    </row>
    <row r="2113" s="1" customFormat="1" customHeight="1" spans="1:15">
      <c r="A2113" s="58">
        <v>2108</v>
      </c>
      <c r="B2113" s="58" t="s">
        <v>23</v>
      </c>
      <c r="C2113" s="58" t="s">
        <v>24</v>
      </c>
      <c r="D2113" s="58" t="s">
        <v>25</v>
      </c>
      <c r="E2113" s="58" t="s">
        <v>18594</v>
      </c>
      <c r="F2113" s="58" t="s">
        <v>18912</v>
      </c>
      <c r="G2113" s="58" t="s">
        <v>20629</v>
      </c>
      <c r="H2113" s="58" t="s">
        <v>18599</v>
      </c>
      <c r="I2113" s="58" t="s">
        <v>2605</v>
      </c>
      <c r="J2113" s="58" t="s">
        <v>18914</v>
      </c>
      <c r="K2113" s="58" t="s">
        <v>31</v>
      </c>
      <c r="L2113" s="102">
        <v>2</v>
      </c>
      <c r="M2113" s="58">
        <f t="shared" si="87"/>
        <v>260</v>
      </c>
      <c r="N2113" s="23"/>
      <c r="O2113" s="24" t="s">
        <v>32</v>
      </c>
    </row>
    <row r="2114" s="1" customFormat="1" customHeight="1" spans="1:15">
      <c r="A2114" s="58">
        <v>2109</v>
      </c>
      <c r="B2114" s="58" t="s">
        <v>23</v>
      </c>
      <c r="C2114" s="58" t="s">
        <v>24</v>
      </c>
      <c r="D2114" s="58" t="s">
        <v>25</v>
      </c>
      <c r="E2114" s="58" t="s">
        <v>18594</v>
      </c>
      <c r="F2114" s="58" t="s">
        <v>18723</v>
      </c>
      <c r="G2114" s="58" t="s">
        <v>20630</v>
      </c>
      <c r="H2114" s="58" t="s">
        <v>194</v>
      </c>
      <c r="I2114" s="58" t="s">
        <v>2605</v>
      </c>
      <c r="J2114" s="58" t="s">
        <v>18725</v>
      </c>
      <c r="K2114" s="58" t="s">
        <v>31</v>
      </c>
      <c r="L2114" s="102">
        <v>2</v>
      </c>
      <c r="M2114" s="58">
        <f t="shared" si="87"/>
        <v>260</v>
      </c>
      <c r="N2114" s="104"/>
      <c r="O2114" s="24" t="s">
        <v>32</v>
      </c>
    </row>
    <row r="2115" s="1" customFormat="1" customHeight="1" spans="1:15">
      <c r="A2115" s="58">
        <v>2110</v>
      </c>
      <c r="B2115" s="58" t="s">
        <v>23</v>
      </c>
      <c r="C2115" s="58" t="s">
        <v>24</v>
      </c>
      <c r="D2115" s="58" t="s">
        <v>25</v>
      </c>
      <c r="E2115" s="58" t="s">
        <v>18594</v>
      </c>
      <c r="F2115" s="58" t="s">
        <v>18723</v>
      </c>
      <c r="G2115" s="58" t="s">
        <v>16257</v>
      </c>
      <c r="H2115" s="58" t="s">
        <v>51</v>
      </c>
      <c r="I2115" s="58" t="s">
        <v>2605</v>
      </c>
      <c r="J2115" s="58" t="s">
        <v>18725</v>
      </c>
      <c r="K2115" s="58" t="s">
        <v>31</v>
      </c>
      <c r="L2115" s="102">
        <v>2</v>
      </c>
      <c r="M2115" s="58">
        <f>L2115*312</f>
        <v>624</v>
      </c>
      <c r="N2115" s="23"/>
      <c r="O2115" s="24" t="s">
        <v>32</v>
      </c>
    </row>
    <row r="2116" s="1" customFormat="1" customHeight="1" spans="1:15">
      <c r="A2116" s="58">
        <v>2111</v>
      </c>
      <c r="B2116" s="58" t="s">
        <v>23</v>
      </c>
      <c r="C2116" s="58" t="s">
        <v>24</v>
      </c>
      <c r="D2116" s="58" t="s">
        <v>25</v>
      </c>
      <c r="E2116" s="58" t="s">
        <v>18594</v>
      </c>
      <c r="F2116" s="58" t="s">
        <v>18723</v>
      </c>
      <c r="G2116" s="58" t="s">
        <v>20631</v>
      </c>
      <c r="H2116" s="58" t="s">
        <v>194</v>
      </c>
      <c r="I2116" s="58" t="s">
        <v>2203</v>
      </c>
      <c r="J2116" s="58" t="s">
        <v>18725</v>
      </c>
      <c r="K2116" s="58" t="s">
        <v>31</v>
      </c>
      <c r="L2116" s="102">
        <v>4</v>
      </c>
      <c r="M2116" s="58">
        <f t="shared" ref="M2116:M2131" si="88">L2116*130</f>
        <v>520</v>
      </c>
      <c r="N2116" s="23"/>
      <c r="O2116" s="24" t="s">
        <v>32</v>
      </c>
    </row>
    <row r="2117" s="1" customFormat="1" customHeight="1" spans="1:15">
      <c r="A2117" s="58">
        <v>2112</v>
      </c>
      <c r="B2117" s="58" t="s">
        <v>23</v>
      </c>
      <c r="C2117" s="58" t="s">
        <v>24</v>
      </c>
      <c r="D2117" s="58" t="s">
        <v>25</v>
      </c>
      <c r="E2117" s="58" t="s">
        <v>18594</v>
      </c>
      <c r="F2117" s="58" t="s">
        <v>18723</v>
      </c>
      <c r="G2117" s="58" t="s">
        <v>20632</v>
      </c>
      <c r="H2117" s="58" t="s">
        <v>194</v>
      </c>
      <c r="I2117" s="58" t="s">
        <v>2605</v>
      </c>
      <c r="J2117" s="58" t="s">
        <v>18725</v>
      </c>
      <c r="K2117" s="58" t="s">
        <v>31</v>
      </c>
      <c r="L2117" s="102">
        <v>2</v>
      </c>
      <c r="M2117" s="58">
        <f t="shared" si="88"/>
        <v>260</v>
      </c>
      <c r="N2117" s="23"/>
      <c r="O2117" s="24" t="s">
        <v>32</v>
      </c>
    </row>
    <row r="2118" s="1" customFormat="1" customHeight="1" spans="1:15">
      <c r="A2118" s="58">
        <v>2113</v>
      </c>
      <c r="B2118" s="58" t="s">
        <v>23</v>
      </c>
      <c r="C2118" s="58" t="s">
        <v>24</v>
      </c>
      <c r="D2118" s="58" t="s">
        <v>25</v>
      </c>
      <c r="E2118" s="58" t="s">
        <v>18594</v>
      </c>
      <c r="F2118" s="58" t="s">
        <v>18723</v>
      </c>
      <c r="G2118" s="58" t="s">
        <v>20633</v>
      </c>
      <c r="H2118" s="58" t="s">
        <v>194</v>
      </c>
      <c r="I2118" s="58" t="s">
        <v>2605</v>
      </c>
      <c r="J2118" s="58" t="s">
        <v>18725</v>
      </c>
      <c r="K2118" s="58" t="s">
        <v>31</v>
      </c>
      <c r="L2118" s="102">
        <v>2</v>
      </c>
      <c r="M2118" s="58">
        <f t="shared" si="88"/>
        <v>260</v>
      </c>
      <c r="N2118" s="23"/>
      <c r="O2118" s="24" t="s">
        <v>32</v>
      </c>
    </row>
    <row r="2119" s="1" customFormat="1" customHeight="1" spans="1:15">
      <c r="A2119" s="58">
        <v>2114</v>
      </c>
      <c r="B2119" s="58" t="s">
        <v>23</v>
      </c>
      <c r="C2119" s="58" t="s">
        <v>24</v>
      </c>
      <c r="D2119" s="58" t="s">
        <v>25</v>
      </c>
      <c r="E2119" s="58" t="s">
        <v>18594</v>
      </c>
      <c r="F2119" s="58" t="s">
        <v>18723</v>
      </c>
      <c r="G2119" s="58" t="s">
        <v>20634</v>
      </c>
      <c r="H2119" s="58" t="s">
        <v>194</v>
      </c>
      <c r="I2119" s="58" t="s">
        <v>2557</v>
      </c>
      <c r="J2119" s="58" t="s">
        <v>18725</v>
      </c>
      <c r="K2119" s="58" t="s">
        <v>31</v>
      </c>
      <c r="L2119" s="102">
        <v>1</v>
      </c>
      <c r="M2119" s="58">
        <f t="shared" si="88"/>
        <v>130</v>
      </c>
      <c r="N2119" s="104"/>
      <c r="O2119" s="24" t="s">
        <v>32</v>
      </c>
    </row>
    <row r="2120" s="1" customFormat="1" customHeight="1" spans="1:15">
      <c r="A2120" s="58">
        <v>2115</v>
      </c>
      <c r="B2120" s="58" t="s">
        <v>23</v>
      </c>
      <c r="C2120" s="58" t="s">
        <v>24</v>
      </c>
      <c r="D2120" s="58" t="s">
        <v>25</v>
      </c>
      <c r="E2120" s="58" t="s">
        <v>18594</v>
      </c>
      <c r="F2120" s="58" t="s">
        <v>18723</v>
      </c>
      <c r="G2120" s="58" t="s">
        <v>20635</v>
      </c>
      <c r="H2120" s="58" t="s">
        <v>194</v>
      </c>
      <c r="I2120" s="58" t="s">
        <v>2203</v>
      </c>
      <c r="J2120" s="58" t="s">
        <v>18725</v>
      </c>
      <c r="K2120" s="58" t="s">
        <v>31</v>
      </c>
      <c r="L2120" s="102">
        <v>4</v>
      </c>
      <c r="M2120" s="58">
        <f t="shared" si="88"/>
        <v>520</v>
      </c>
      <c r="N2120" s="23"/>
      <c r="O2120" s="24" t="s">
        <v>32</v>
      </c>
    </row>
    <row r="2121" s="1" customFormat="1" customHeight="1" spans="1:15">
      <c r="A2121" s="58">
        <v>2116</v>
      </c>
      <c r="B2121" s="58" t="s">
        <v>23</v>
      </c>
      <c r="C2121" s="58" t="s">
        <v>24</v>
      </c>
      <c r="D2121" s="58" t="s">
        <v>25</v>
      </c>
      <c r="E2121" s="58" t="s">
        <v>18594</v>
      </c>
      <c r="F2121" s="58" t="s">
        <v>18723</v>
      </c>
      <c r="G2121" s="58" t="s">
        <v>20636</v>
      </c>
      <c r="H2121" s="58" t="s">
        <v>194</v>
      </c>
      <c r="I2121" s="58" t="s">
        <v>2557</v>
      </c>
      <c r="J2121" s="58" t="s">
        <v>18725</v>
      </c>
      <c r="K2121" s="58" t="s">
        <v>31</v>
      </c>
      <c r="L2121" s="102">
        <v>1</v>
      </c>
      <c r="M2121" s="58">
        <f t="shared" si="88"/>
        <v>130</v>
      </c>
      <c r="N2121" s="23"/>
      <c r="O2121" s="24" t="s">
        <v>32</v>
      </c>
    </row>
    <row r="2122" s="1" customFormat="1" customHeight="1" spans="1:15">
      <c r="A2122" s="58">
        <v>2117</v>
      </c>
      <c r="B2122" s="58" t="s">
        <v>23</v>
      </c>
      <c r="C2122" s="58" t="s">
        <v>24</v>
      </c>
      <c r="D2122" s="58" t="s">
        <v>25</v>
      </c>
      <c r="E2122" s="58" t="s">
        <v>18594</v>
      </c>
      <c r="F2122" s="58" t="s">
        <v>18723</v>
      </c>
      <c r="G2122" s="58" t="s">
        <v>20637</v>
      </c>
      <c r="H2122" s="58" t="s">
        <v>194</v>
      </c>
      <c r="I2122" s="58" t="s">
        <v>1683</v>
      </c>
      <c r="J2122" s="58" t="s">
        <v>18725</v>
      </c>
      <c r="K2122" s="58" t="s">
        <v>31</v>
      </c>
      <c r="L2122" s="102">
        <v>3</v>
      </c>
      <c r="M2122" s="58">
        <f t="shared" si="88"/>
        <v>390</v>
      </c>
      <c r="N2122" s="23"/>
      <c r="O2122" s="24" t="s">
        <v>32</v>
      </c>
    </row>
    <row r="2123" s="1" customFormat="1" customHeight="1" spans="1:15">
      <c r="A2123" s="58">
        <v>2118</v>
      </c>
      <c r="B2123" s="58" t="s">
        <v>23</v>
      </c>
      <c r="C2123" s="58" t="s">
        <v>24</v>
      </c>
      <c r="D2123" s="58" t="s">
        <v>25</v>
      </c>
      <c r="E2123" s="58" t="s">
        <v>18594</v>
      </c>
      <c r="F2123" s="58" t="s">
        <v>18723</v>
      </c>
      <c r="G2123" s="58" t="s">
        <v>13268</v>
      </c>
      <c r="H2123" s="58" t="s">
        <v>194</v>
      </c>
      <c r="I2123" s="58" t="s">
        <v>2605</v>
      </c>
      <c r="J2123" s="58" t="s">
        <v>18725</v>
      </c>
      <c r="K2123" s="58" t="s">
        <v>31</v>
      </c>
      <c r="L2123" s="102">
        <v>2</v>
      </c>
      <c r="M2123" s="58">
        <f t="shared" si="88"/>
        <v>260</v>
      </c>
      <c r="N2123" s="23"/>
      <c r="O2123" s="24" t="s">
        <v>32</v>
      </c>
    </row>
    <row r="2124" s="1" customFormat="1" customHeight="1" spans="1:15">
      <c r="A2124" s="58">
        <v>2119</v>
      </c>
      <c r="B2124" s="58" t="s">
        <v>23</v>
      </c>
      <c r="C2124" s="58" t="s">
        <v>24</v>
      </c>
      <c r="D2124" s="58" t="s">
        <v>25</v>
      </c>
      <c r="E2124" s="58" t="s">
        <v>18594</v>
      </c>
      <c r="F2124" s="58" t="s">
        <v>18723</v>
      </c>
      <c r="G2124" s="58" t="s">
        <v>20638</v>
      </c>
      <c r="H2124" s="58" t="s">
        <v>194</v>
      </c>
      <c r="I2124" s="58" t="s">
        <v>2605</v>
      </c>
      <c r="J2124" s="58" t="s">
        <v>18725</v>
      </c>
      <c r="K2124" s="58" t="s">
        <v>31</v>
      </c>
      <c r="L2124" s="102">
        <v>2</v>
      </c>
      <c r="M2124" s="58">
        <f t="shared" si="88"/>
        <v>260</v>
      </c>
      <c r="N2124" s="23"/>
      <c r="O2124" s="24" t="s">
        <v>32</v>
      </c>
    </row>
    <row r="2125" s="1" customFormat="1" customHeight="1" spans="1:15">
      <c r="A2125" s="58">
        <v>2120</v>
      </c>
      <c r="B2125" s="58" t="s">
        <v>23</v>
      </c>
      <c r="C2125" s="58" t="s">
        <v>24</v>
      </c>
      <c r="D2125" s="58" t="s">
        <v>25</v>
      </c>
      <c r="E2125" s="58" t="s">
        <v>18594</v>
      </c>
      <c r="F2125" s="58" t="s">
        <v>18723</v>
      </c>
      <c r="G2125" s="58" t="s">
        <v>20639</v>
      </c>
      <c r="H2125" s="58" t="s">
        <v>194</v>
      </c>
      <c r="I2125" s="58" t="s">
        <v>2605</v>
      </c>
      <c r="J2125" s="58" t="s">
        <v>18725</v>
      </c>
      <c r="K2125" s="58" t="s">
        <v>31</v>
      </c>
      <c r="L2125" s="102">
        <v>2</v>
      </c>
      <c r="M2125" s="58">
        <f t="shared" si="88"/>
        <v>260</v>
      </c>
      <c r="N2125" s="23"/>
      <c r="O2125" s="24" t="s">
        <v>32</v>
      </c>
    </row>
    <row r="2126" s="1" customFormat="1" customHeight="1" spans="1:15">
      <c r="A2126" s="58">
        <v>2121</v>
      </c>
      <c r="B2126" s="58" t="s">
        <v>23</v>
      </c>
      <c r="C2126" s="58" t="s">
        <v>24</v>
      </c>
      <c r="D2126" s="58" t="s">
        <v>25</v>
      </c>
      <c r="E2126" s="58" t="s">
        <v>18594</v>
      </c>
      <c r="F2126" s="58" t="s">
        <v>18723</v>
      </c>
      <c r="G2126" s="58" t="s">
        <v>20640</v>
      </c>
      <c r="H2126" s="58" t="s">
        <v>194</v>
      </c>
      <c r="I2126" s="58" t="s">
        <v>2605</v>
      </c>
      <c r="J2126" s="58" t="s">
        <v>18725</v>
      </c>
      <c r="K2126" s="58" t="s">
        <v>31</v>
      </c>
      <c r="L2126" s="102">
        <v>2</v>
      </c>
      <c r="M2126" s="58">
        <f t="shared" si="88"/>
        <v>260</v>
      </c>
      <c r="N2126" s="23"/>
      <c r="O2126" s="24" t="s">
        <v>32</v>
      </c>
    </row>
    <row r="2127" s="1" customFormat="1" customHeight="1" spans="1:15">
      <c r="A2127" s="58">
        <v>2122</v>
      </c>
      <c r="B2127" s="58" t="s">
        <v>23</v>
      </c>
      <c r="C2127" s="58" t="s">
        <v>24</v>
      </c>
      <c r="D2127" s="58" t="s">
        <v>25</v>
      </c>
      <c r="E2127" s="58" t="s">
        <v>18594</v>
      </c>
      <c r="F2127" s="58" t="s">
        <v>18643</v>
      </c>
      <c r="G2127" s="58" t="s">
        <v>20641</v>
      </c>
      <c r="H2127" s="58" t="s">
        <v>194</v>
      </c>
      <c r="I2127" s="58" t="s">
        <v>1683</v>
      </c>
      <c r="J2127" s="58" t="s">
        <v>18645</v>
      </c>
      <c r="K2127" s="58" t="s">
        <v>31</v>
      </c>
      <c r="L2127" s="102">
        <v>3</v>
      </c>
      <c r="M2127" s="58">
        <f t="shared" si="88"/>
        <v>390</v>
      </c>
      <c r="N2127" s="23"/>
      <c r="O2127" s="24" t="s">
        <v>32</v>
      </c>
    </row>
    <row r="2128" s="1" customFormat="1" customHeight="1" spans="1:15">
      <c r="A2128" s="58">
        <v>2123</v>
      </c>
      <c r="B2128" s="58" t="s">
        <v>23</v>
      </c>
      <c r="C2128" s="58" t="s">
        <v>24</v>
      </c>
      <c r="D2128" s="58" t="s">
        <v>25</v>
      </c>
      <c r="E2128" s="58" t="s">
        <v>18594</v>
      </c>
      <c r="F2128" s="58" t="s">
        <v>18723</v>
      </c>
      <c r="G2128" s="58" t="s">
        <v>20642</v>
      </c>
      <c r="H2128" s="58" t="s">
        <v>194</v>
      </c>
      <c r="I2128" s="58" t="s">
        <v>2557</v>
      </c>
      <c r="J2128" s="58" t="s">
        <v>18725</v>
      </c>
      <c r="K2128" s="58" t="s">
        <v>31</v>
      </c>
      <c r="L2128" s="102">
        <v>1</v>
      </c>
      <c r="M2128" s="58">
        <f t="shared" si="88"/>
        <v>130</v>
      </c>
      <c r="N2128" s="23"/>
      <c r="O2128" s="24" t="s">
        <v>32</v>
      </c>
    </row>
    <row r="2129" s="1" customFormat="1" customHeight="1" spans="1:15">
      <c r="A2129" s="58">
        <v>2124</v>
      </c>
      <c r="B2129" s="58" t="s">
        <v>23</v>
      </c>
      <c r="C2129" s="58" t="s">
        <v>24</v>
      </c>
      <c r="D2129" s="58" t="s">
        <v>25</v>
      </c>
      <c r="E2129" s="58" t="s">
        <v>18594</v>
      </c>
      <c r="F2129" s="58" t="s">
        <v>18723</v>
      </c>
      <c r="G2129" s="58" t="s">
        <v>20643</v>
      </c>
      <c r="H2129" s="58" t="s">
        <v>194</v>
      </c>
      <c r="I2129" s="58" t="s">
        <v>2605</v>
      </c>
      <c r="J2129" s="58" t="s">
        <v>18725</v>
      </c>
      <c r="K2129" s="58" t="s">
        <v>31</v>
      </c>
      <c r="L2129" s="102">
        <v>2</v>
      </c>
      <c r="M2129" s="58">
        <f t="shared" si="88"/>
        <v>260</v>
      </c>
      <c r="N2129" s="23"/>
      <c r="O2129" s="24" t="s">
        <v>32</v>
      </c>
    </row>
    <row r="2130" s="1" customFormat="1" customHeight="1" spans="1:15">
      <c r="A2130" s="58">
        <v>2125</v>
      </c>
      <c r="B2130" s="58" t="s">
        <v>23</v>
      </c>
      <c r="C2130" s="58" t="s">
        <v>24</v>
      </c>
      <c r="D2130" s="58" t="s">
        <v>25</v>
      </c>
      <c r="E2130" s="58" t="s">
        <v>18594</v>
      </c>
      <c r="F2130" s="58" t="s">
        <v>18723</v>
      </c>
      <c r="G2130" s="58" t="s">
        <v>20644</v>
      </c>
      <c r="H2130" s="58" t="s">
        <v>194</v>
      </c>
      <c r="I2130" s="58" t="s">
        <v>2605</v>
      </c>
      <c r="J2130" s="58" t="s">
        <v>18725</v>
      </c>
      <c r="K2130" s="58" t="s">
        <v>31</v>
      </c>
      <c r="L2130" s="102">
        <v>2</v>
      </c>
      <c r="M2130" s="58">
        <f t="shared" si="88"/>
        <v>260</v>
      </c>
      <c r="N2130" s="23"/>
      <c r="O2130" s="24" t="s">
        <v>32</v>
      </c>
    </row>
    <row r="2131" s="1" customFormat="1" customHeight="1" spans="1:15">
      <c r="A2131" s="58">
        <v>2126</v>
      </c>
      <c r="B2131" s="58" t="s">
        <v>23</v>
      </c>
      <c r="C2131" s="58" t="s">
        <v>24</v>
      </c>
      <c r="D2131" s="58" t="s">
        <v>25</v>
      </c>
      <c r="E2131" s="58" t="s">
        <v>18594</v>
      </c>
      <c r="F2131" s="58" t="s">
        <v>18723</v>
      </c>
      <c r="G2131" s="58" t="s">
        <v>20645</v>
      </c>
      <c r="H2131" s="58" t="s">
        <v>194</v>
      </c>
      <c r="I2131" s="58" t="s">
        <v>1683</v>
      </c>
      <c r="J2131" s="58" t="s">
        <v>18725</v>
      </c>
      <c r="K2131" s="58" t="s">
        <v>31</v>
      </c>
      <c r="L2131" s="102">
        <v>3</v>
      </c>
      <c r="M2131" s="58">
        <f t="shared" si="88"/>
        <v>390</v>
      </c>
      <c r="N2131" s="23"/>
      <c r="O2131" s="24" t="s">
        <v>32</v>
      </c>
    </row>
    <row r="2132" s="1" customFormat="1" customHeight="1" spans="1:15">
      <c r="A2132" s="58">
        <v>2127</v>
      </c>
      <c r="B2132" s="58" t="s">
        <v>23</v>
      </c>
      <c r="C2132" s="58" t="s">
        <v>24</v>
      </c>
      <c r="D2132" s="58" t="s">
        <v>25</v>
      </c>
      <c r="E2132" s="58" t="s">
        <v>18594</v>
      </c>
      <c r="F2132" s="58" t="s">
        <v>18723</v>
      </c>
      <c r="G2132" s="58" t="s">
        <v>16217</v>
      </c>
      <c r="H2132" s="58" t="s">
        <v>51</v>
      </c>
      <c r="I2132" s="58" t="s">
        <v>2605</v>
      </c>
      <c r="J2132" s="58" t="s">
        <v>18725</v>
      </c>
      <c r="K2132" s="58" t="s">
        <v>31</v>
      </c>
      <c r="L2132" s="102">
        <v>2</v>
      </c>
      <c r="M2132" s="58">
        <f>L2132*312</f>
        <v>624</v>
      </c>
      <c r="N2132" s="23"/>
      <c r="O2132" s="24" t="s">
        <v>32</v>
      </c>
    </row>
    <row r="2133" s="1" customFormat="1" customHeight="1" spans="1:15">
      <c r="A2133" s="58">
        <v>2128</v>
      </c>
      <c r="B2133" s="58" t="s">
        <v>23</v>
      </c>
      <c r="C2133" s="58" t="s">
        <v>24</v>
      </c>
      <c r="D2133" s="58" t="s">
        <v>25</v>
      </c>
      <c r="E2133" s="58" t="s">
        <v>18594</v>
      </c>
      <c r="F2133" s="58" t="s">
        <v>18723</v>
      </c>
      <c r="G2133" s="58" t="s">
        <v>10432</v>
      </c>
      <c r="H2133" s="58" t="s">
        <v>51</v>
      </c>
      <c r="I2133" s="58" t="s">
        <v>2557</v>
      </c>
      <c r="J2133" s="58" t="s">
        <v>18725</v>
      </c>
      <c r="K2133" s="58" t="s">
        <v>31</v>
      </c>
      <c r="L2133" s="102">
        <v>1</v>
      </c>
      <c r="M2133" s="58">
        <f>L2133*312</f>
        <v>312</v>
      </c>
      <c r="N2133" s="23"/>
      <c r="O2133" s="24" t="s">
        <v>32</v>
      </c>
    </row>
    <row r="2134" s="1" customFormat="1" customHeight="1" spans="1:15">
      <c r="A2134" s="58">
        <v>2129</v>
      </c>
      <c r="B2134" s="58" t="s">
        <v>23</v>
      </c>
      <c r="C2134" s="58" t="s">
        <v>24</v>
      </c>
      <c r="D2134" s="58" t="s">
        <v>25</v>
      </c>
      <c r="E2134" s="58" t="s">
        <v>18594</v>
      </c>
      <c r="F2134" s="58" t="s">
        <v>18723</v>
      </c>
      <c r="G2134" s="58" t="s">
        <v>20646</v>
      </c>
      <c r="H2134" s="58" t="s">
        <v>194</v>
      </c>
      <c r="I2134" s="58" t="s">
        <v>1683</v>
      </c>
      <c r="J2134" s="58" t="s">
        <v>18725</v>
      </c>
      <c r="K2134" s="58" t="s">
        <v>31</v>
      </c>
      <c r="L2134" s="102">
        <v>3</v>
      </c>
      <c r="M2134" s="58">
        <f t="shared" ref="M2134:M2151" si="89">L2134*130</f>
        <v>390</v>
      </c>
      <c r="N2134" s="23"/>
      <c r="O2134" s="24" t="s">
        <v>32</v>
      </c>
    </row>
    <row r="2135" s="1" customFormat="1" customHeight="1" spans="1:15">
      <c r="A2135" s="58">
        <v>2130</v>
      </c>
      <c r="B2135" s="58" t="s">
        <v>23</v>
      </c>
      <c r="C2135" s="58" t="s">
        <v>24</v>
      </c>
      <c r="D2135" s="58" t="s">
        <v>25</v>
      </c>
      <c r="E2135" s="58" t="s">
        <v>18594</v>
      </c>
      <c r="F2135" s="58" t="s">
        <v>18723</v>
      </c>
      <c r="G2135" s="58" t="s">
        <v>20647</v>
      </c>
      <c r="H2135" s="58" t="s">
        <v>194</v>
      </c>
      <c r="I2135" s="58" t="s">
        <v>2557</v>
      </c>
      <c r="J2135" s="58" t="s">
        <v>18725</v>
      </c>
      <c r="K2135" s="58" t="s">
        <v>31</v>
      </c>
      <c r="L2135" s="102">
        <v>1</v>
      </c>
      <c r="M2135" s="58">
        <f t="shared" si="89"/>
        <v>130</v>
      </c>
      <c r="N2135" s="23"/>
      <c r="O2135" s="24" t="s">
        <v>32</v>
      </c>
    </row>
    <row r="2136" s="1" customFormat="1" customHeight="1" spans="1:15">
      <c r="A2136" s="58">
        <v>2131</v>
      </c>
      <c r="B2136" s="58" t="s">
        <v>23</v>
      </c>
      <c r="C2136" s="58" t="s">
        <v>24</v>
      </c>
      <c r="D2136" s="58" t="s">
        <v>25</v>
      </c>
      <c r="E2136" s="58" t="s">
        <v>18594</v>
      </c>
      <c r="F2136" s="58" t="s">
        <v>18890</v>
      </c>
      <c r="G2136" s="58" t="s">
        <v>20648</v>
      </c>
      <c r="H2136" s="58" t="s">
        <v>194</v>
      </c>
      <c r="I2136" s="58" t="s">
        <v>3169</v>
      </c>
      <c r="J2136" s="58" t="s">
        <v>18892</v>
      </c>
      <c r="K2136" s="58" t="s">
        <v>31</v>
      </c>
      <c r="L2136" s="102">
        <v>5</v>
      </c>
      <c r="M2136" s="58">
        <f t="shared" si="89"/>
        <v>650</v>
      </c>
      <c r="N2136" s="23"/>
      <c r="O2136" s="24" t="s">
        <v>32</v>
      </c>
    </row>
    <row r="2137" s="1" customFormat="1" customHeight="1" spans="1:15">
      <c r="A2137" s="58">
        <v>2132</v>
      </c>
      <c r="B2137" s="58" t="s">
        <v>23</v>
      </c>
      <c r="C2137" s="58" t="s">
        <v>24</v>
      </c>
      <c r="D2137" s="58" t="s">
        <v>25</v>
      </c>
      <c r="E2137" s="58" t="s">
        <v>18594</v>
      </c>
      <c r="F2137" s="58" t="s">
        <v>18723</v>
      </c>
      <c r="G2137" s="58" t="s">
        <v>20649</v>
      </c>
      <c r="H2137" s="58" t="s">
        <v>194</v>
      </c>
      <c r="I2137" s="58" t="s">
        <v>2605</v>
      </c>
      <c r="J2137" s="58" t="s">
        <v>18725</v>
      </c>
      <c r="K2137" s="58" t="s">
        <v>31</v>
      </c>
      <c r="L2137" s="102">
        <v>2</v>
      </c>
      <c r="M2137" s="58">
        <f t="shared" si="89"/>
        <v>260</v>
      </c>
      <c r="N2137" s="23"/>
      <c r="O2137" s="24" t="s">
        <v>32</v>
      </c>
    </row>
    <row r="2138" s="1" customFormat="1" customHeight="1" spans="1:15">
      <c r="A2138" s="58">
        <v>2133</v>
      </c>
      <c r="B2138" s="58" t="s">
        <v>23</v>
      </c>
      <c r="C2138" s="58" t="s">
        <v>24</v>
      </c>
      <c r="D2138" s="58" t="s">
        <v>25</v>
      </c>
      <c r="E2138" s="58" t="s">
        <v>18594</v>
      </c>
      <c r="F2138" s="58" t="s">
        <v>18723</v>
      </c>
      <c r="G2138" s="58" t="s">
        <v>20650</v>
      </c>
      <c r="H2138" s="58" t="s">
        <v>194</v>
      </c>
      <c r="I2138" s="58" t="s">
        <v>2605</v>
      </c>
      <c r="J2138" s="58" t="s">
        <v>18725</v>
      </c>
      <c r="K2138" s="58" t="s">
        <v>31</v>
      </c>
      <c r="L2138" s="102">
        <v>2</v>
      </c>
      <c r="M2138" s="58">
        <f t="shared" si="89"/>
        <v>260</v>
      </c>
      <c r="N2138" s="23"/>
      <c r="O2138" s="24" t="s">
        <v>32</v>
      </c>
    </row>
    <row r="2139" s="1" customFormat="1" customHeight="1" spans="1:15">
      <c r="A2139" s="58">
        <v>2134</v>
      </c>
      <c r="B2139" s="58" t="s">
        <v>23</v>
      </c>
      <c r="C2139" s="58" t="s">
        <v>24</v>
      </c>
      <c r="D2139" s="58" t="s">
        <v>25</v>
      </c>
      <c r="E2139" s="58" t="s">
        <v>18594</v>
      </c>
      <c r="F2139" s="58" t="s">
        <v>18723</v>
      </c>
      <c r="G2139" s="58" t="s">
        <v>18884</v>
      </c>
      <c r="H2139" s="58" t="s">
        <v>194</v>
      </c>
      <c r="I2139" s="58" t="s">
        <v>2605</v>
      </c>
      <c r="J2139" s="58" t="s">
        <v>18725</v>
      </c>
      <c r="K2139" s="58" t="s">
        <v>31</v>
      </c>
      <c r="L2139" s="102">
        <v>2</v>
      </c>
      <c r="M2139" s="58">
        <f t="shared" si="89"/>
        <v>260</v>
      </c>
      <c r="N2139" s="23"/>
      <c r="O2139" s="24" t="s">
        <v>32</v>
      </c>
    </row>
    <row r="2140" s="1" customFormat="1" customHeight="1" spans="1:15">
      <c r="A2140" s="58">
        <v>2135</v>
      </c>
      <c r="B2140" s="58" t="s">
        <v>23</v>
      </c>
      <c r="C2140" s="58" t="s">
        <v>24</v>
      </c>
      <c r="D2140" s="58" t="s">
        <v>25</v>
      </c>
      <c r="E2140" s="58" t="s">
        <v>18594</v>
      </c>
      <c r="F2140" s="58" t="s">
        <v>18723</v>
      </c>
      <c r="G2140" s="58" t="s">
        <v>20651</v>
      </c>
      <c r="H2140" s="58" t="s">
        <v>194</v>
      </c>
      <c r="I2140" s="58" t="s">
        <v>2605</v>
      </c>
      <c r="J2140" s="58" t="s">
        <v>18725</v>
      </c>
      <c r="K2140" s="58" t="s">
        <v>31</v>
      </c>
      <c r="L2140" s="102">
        <v>2</v>
      </c>
      <c r="M2140" s="58">
        <f t="shared" si="89"/>
        <v>260</v>
      </c>
      <c r="N2140" s="23"/>
      <c r="O2140" s="24" t="s">
        <v>32</v>
      </c>
    </row>
    <row r="2141" s="1" customFormat="1" customHeight="1" spans="1:15">
      <c r="A2141" s="58">
        <v>2136</v>
      </c>
      <c r="B2141" s="58" t="s">
        <v>23</v>
      </c>
      <c r="C2141" s="58" t="s">
        <v>24</v>
      </c>
      <c r="D2141" s="58" t="s">
        <v>25</v>
      </c>
      <c r="E2141" s="58" t="s">
        <v>18594</v>
      </c>
      <c r="F2141" s="58" t="s">
        <v>18643</v>
      </c>
      <c r="G2141" s="58" t="s">
        <v>20652</v>
      </c>
      <c r="H2141" s="58" t="s">
        <v>194</v>
      </c>
      <c r="I2141" s="58" t="s">
        <v>2203</v>
      </c>
      <c r="J2141" s="58" t="s">
        <v>18645</v>
      </c>
      <c r="K2141" s="58" t="s">
        <v>31</v>
      </c>
      <c r="L2141" s="102">
        <v>4</v>
      </c>
      <c r="M2141" s="58">
        <f t="shared" si="89"/>
        <v>520</v>
      </c>
      <c r="N2141" s="23"/>
      <c r="O2141" s="24" t="s">
        <v>32</v>
      </c>
    </row>
    <row r="2142" s="1" customFormat="1" customHeight="1" spans="1:15">
      <c r="A2142" s="58">
        <v>2137</v>
      </c>
      <c r="B2142" s="58" t="s">
        <v>23</v>
      </c>
      <c r="C2142" s="58" t="s">
        <v>24</v>
      </c>
      <c r="D2142" s="58" t="s">
        <v>25</v>
      </c>
      <c r="E2142" s="58" t="s">
        <v>18594</v>
      </c>
      <c r="F2142" s="58" t="s">
        <v>18723</v>
      </c>
      <c r="G2142" s="58" t="s">
        <v>20653</v>
      </c>
      <c r="H2142" s="58" t="s">
        <v>194</v>
      </c>
      <c r="I2142" s="58" t="s">
        <v>2605</v>
      </c>
      <c r="J2142" s="58" t="s">
        <v>18725</v>
      </c>
      <c r="K2142" s="58" t="s">
        <v>31</v>
      </c>
      <c r="L2142" s="102">
        <v>2</v>
      </c>
      <c r="M2142" s="58">
        <f t="shared" si="89"/>
        <v>260</v>
      </c>
      <c r="N2142" s="23"/>
      <c r="O2142" s="24" t="s">
        <v>32</v>
      </c>
    </row>
    <row r="2143" s="1" customFormat="1" customHeight="1" spans="1:15">
      <c r="A2143" s="58">
        <v>2138</v>
      </c>
      <c r="B2143" s="58" t="s">
        <v>23</v>
      </c>
      <c r="C2143" s="58" t="s">
        <v>24</v>
      </c>
      <c r="D2143" s="58" t="s">
        <v>25</v>
      </c>
      <c r="E2143" s="58" t="s">
        <v>18594</v>
      </c>
      <c r="F2143" s="58" t="s">
        <v>18643</v>
      </c>
      <c r="G2143" s="58" t="s">
        <v>20654</v>
      </c>
      <c r="H2143" s="58" t="s">
        <v>194</v>
      </c>
      <c r="I2143" s="58" t="s">
        <v>2557</v>
      </c>
      <c r="J2143" s="58" t="s">
        <v>18645</v>
      </c>
      <c r="K2143" s="58" t="s">
        <v>31</v>
      </c>
      <c r="L2143" s="102">
        <v>1</v>
      </c>
      <c r="M2143" s="58">
        <f t="shared" si="89"/>
        <v>130</v>
      </c>
      <c r="N2143" s="23"/>
      <c r="O2143" s="24" t="s">
        <v>32</v>
      </c>
    </row>
    <row r="2144" s="1" customFormat="1" customHeight="1" spans="1:15">
      <c r="A2144" s="58">
        <v>2139</v>
      </c>
      <c r="B2144" s="58" t="s">
        <v>23</v>
      </c>
      <c r="C2144" s="58" t="s">
        <v>24</v>
      </c>
      <c r="D2144" s="58" t="s">
        <v>25</v>
      </c>
      <c r="E2144" s="58" t="s">
        <v>18594</v>
      </c>
      <c r="F2144" s="58" t="s">
        <v>18643</v>
      </c>
      <c r="G2144" s="58" t="s">
        <v>20655</v>
      </c>
      <c r="H2144" s="58" t="s">
        <v>194</v>
      </c>
      <c r="I2144" s="58" t="s">
        <v>1683</v>
      </c>
      <c r="J2144" s="58" t="s">
        <v>18645</v>
      </c>
      <c r="K2144" s="58" t="s">
        <v>31</v>
      </c>
      <c r="L2144" s="102">
        <v>3</v>
      </c>
      <c r="M2144" s="58">
        <f t="shared" si="89"/>
        <v>390</v>
      </c>
      <c r="N2144" s="23"/>
      <c r="O2144" s="24" t="s">
        <v>32</v>
      </c>
    </row>
    <row r="2145" s="1" customFormat="1" customHeight="1" spans="1:15">
      <c r="A2145" s="58">
        <v>2140</v>
      </c>
      <c r="B2145" s="58" t="s">
        <v>23</v>
      </c>
      <c r="C2145" s="58" t="s">
        <v>24</v>
      </c>
      <c r="D2145" s="58" t="s">
        <v>25</v>
      </c>
      <c r="E2145" s="58" t="s">
        <v>18594</v>
      </c>
      <c r="F2145" s="58" t="s">
        <v>18643</v>
      </c>
      <c r="G2145" s="58" t="s">
        <v>20656</v>
      </c>
      <c r="H2145" s="58" t="s">
        <v>194</v>
      </c>
      <c r="I2145" s="58" t="s">
        <v>3164</v>
      </c>
      <c r="J2145" s="58" t="s">
        <v>18645</v>
      </c>
      <c r="K2145" s="58" t="s">
        <v>31</v>
      </c>
      <c r="L2145" s="102">
        <v>6</v>
      </c>
      <c r="M2145" s="58">
        <f t="shared" si="89"/>
        <v>780</v>
      </c>
      <c r="N2145" s="23"/>
      <c r="O2145" s="24" t="s">
        <v>32</v>
      </c>
    </row>
    <row r="2146" s="1" customFormat="1" customHeight="1" spans="1:15">
      <c r="A2146" s="58">
        <v>2141</v>
      </c>
      <c r="B2146" s="58" t="s">
        <v>23</v>
      </c>
      <c r="C2146" s="58" t="s">
        <v>24</v>
      </c>
      <c r="D2146" s="58" t="s">
        <v>25</v>
      </c>
      <c r="E2146" s="58" t="s">
        <v>18594</v>
      </c>
      <c r="F2146" s="58" t="s">
        <v>18643</v>
      </c>
      <c r="G2146" s="58" t="s">
        <v>20657</v>
      </c>
      <c r="H2146" s="58" t="s">
        <v>194</v>
      </c>
      <c r="I2146" s="58" t="s">
        <v>3169</v>
      </c>
      <c r="J2146" s="58" t="s">
        <v>18645</v>
      </c>
      <c r="K2146" s="58" t="s">
        <v>31</v>
      </c>
      <c r="L2146" s="102">
        <v>5</v>
      </c>
      <c r="M2146" s="58">
        <f t="shared" si="89"/>
        <v>650</v>
      </c>
      <c r="N2146" s="23"/>
      <c r="O2146" s="24" t="s">
        <v>32</v>
      </c>
    </row>
    <row r="2147" s="1" customFormat="1" customHeight="1" spans="1:15">
      <c r="A2147" s="58">
        <v>2142</v>
      </c>
      <c r="B2147" s="58" t="s">
        <v>23</v>
      </c>
      <c r="C2147" s="58" t="s">
        <v>24</v>
      </c>
      <c r="D2147" s="58" t="s">
        <v>25</v>
      </c>
      <c r="E2147" s="58" t="s">
        <v>18594</v>
      </c>
      <c r="F2147" s="58" t="s">
        <v>18723</v>
      </c>
      <c r="G2147" s="58" t="s">
        <v>20658</v>
      </c>
      <c r="H2147" s="58" t="s">
        <v>194</v>
      </c>
      <c r="I2147" s="58" t="s">
        <v>2605</v>
      </c>
      <c r="J2147" s="58" t="s">
        <v>18725</v>
      </c>
      <c r="K2147" s="58" t="s">
        <v>31</v>
      </c>
      <c r="L2147" s="102">
        <v>2</v>
      </c>
      <c r="M2147" s="58">
        <f t="shared" si="89"/>
        <v>260</v>
      </c>
      <c r="N2147" s="23"/>
      <c r="O2147" s="24" t="s">
        <v>32</v>
      </c>
    </row>
    <row r="2148" s="1" customFormat="1" customHeight="1" spans="1:15">
      <c r="A2148" s="58">
        <v>2143</v>
      </c>
      <c r="B2148" s="58" t="s">
        <v>23</v>
      </c>
      <c r="C2148" s="58" t="s">
        <v>24</v>
      </c>
      <c r="D2148" s="58" t="s">
        <v>25</v>
      </c>
      <c r="E2148" s="58" t="s">
        <v>18594</v>
      </c>
      <c r="F2148" s="58" t="s">
        <v>18723</v>
      </c>
      <c r="G2148" s="58" t="s">
        <v>20659</v>
      </c>
      <c r="H2148" s="58" t="s">
        <v>194</v>
      </c>
      <c r="I2148" s="58" t="s">
        <v>2605</v>
      </c>
      <c r="J2148" s="58" t="s">
        <v>18725</v>
      </c>
      <c r="K2148" s="58" t="s">
        <v>31</v>
      </c>
      <c r="L2148" s="102">
        <v>2</v>
      </c>
      <c r="M2148" s="58">
        <f t="shared" si="89"/>
        <v>260</v>
      </c>
      <c r="N2148" s="23"/>
      <c r="O2148" s="24" t="s">
        <v>32</v>
      </c>
    </row>
    <row r="2149" s="1" customFormat="1" customHeight="1" spans="1:15">
      <c r="A2149" s="58">
        <v>2144</v>
      </c>
      <c r="B2149" s="58" t="s">
        <v>23</v>
      </c>
      <c r="C2149" s="58" t="s">
        <v>24</v>
      </c>
      <c r="D2149" s="58" t="s">
        <v>25</v>
      </c>
      <c r="E2149" s="58" t="s">
        <v>18594</v>
      </c>
      <c r="F2149" s="58" t="s">
        <v>18723</v>
      </c>
      <c r="G2149" s="58" t="s">
        <v>20660</v>
      </c>
      <c r="H2149" s="58" t="s">
        <v>194</v>
      </c>
      <c r="I2149" s="58" t="s">
        <v>2605</v>
      </c>
      <c r="J2149" s="58" t="s">
        <v>18725</v>
      </c>
      <c r="K2149" s="58" t="s">
        <v>31</v>
      </c>
      <c r="L2149" s="102">
        <v>2</v>
      </c>
      <c r="M2149" s="58">
        <f t="shared" si="89"/>
        <v>260</v>
      </c>
      <c r="N2149" s="23"/>
      <c r="O2149" s="24" t="s">
        <v>32</v>
      </c>
    </row>
    <row r="2150" s="1" customFormat="1" customHeight="1" spans="1:15">
      <c r="A2150" s="58">
        <v>2145</v>
      </c>
      <c r="B2150" s="58" t="s">
        <v>23</v>
      </c>
      <c r="C2150" s="58" t="s">
        <v>24</v>
      </c>
      <c r="D2150" s="58" t="s">
        <v>25</v>
      </c>
      <c r="E2150" s="58" t="s">
        <v>18594</v>
      </c>
      <c r="F2150" s="58" t="s">
        <v>18723</v>
      </c>
      <c r="G2150" s="58" t="s">
        <v>20661</v>
      </c>
      <c r="H2150" s="58" t="s">
        <v>194</v>
      </c>
      <c r="I2150" s="58" t="s">
        <v>2605</v>
      </c>
      <c r="J2150" s="58" t="s">
        <v>18725</v>
      </c>
      <c r="K2150" s="58" t="s">
        <v>31</v>
      </c>
      <c r="L2150" s="102">
        <v>2</v>
      </c>
      <c r="M2150" s="58">
        <f t="shared" si="89"/>
        <v>260</v>
      </c>
      <c r="N2150" s="23"/>
      <c r="O2150" s="24" t="s">
        <v>32</v>
      </c>
    </row>
    <row r="2151" s="1" customFormat="1" customHeight="1" spans="1:15">
      <c r="A2151" s="58">
        <v>2146</v>
      </c>
      <c r="B2151" s="58" t="s">
        <v>23</v>
      </c>
      <c r="C2151" s="58" t="s">
        <v>24</v>
      </c>
      <c r="D2151" s="58" t="s">
        <v>25</v>
      </c>
      <c r="E2151" s="58" t="s">
        <v>18594</v>
      </c>
      <c r="F2151" s="58" t="s">
        <v>18643</v>
      </c>
      <c r="G2151" s="58" t="s">
        <v>20662</v>
      </c>
      <c r="H2151" s="58" t="s">
        <v>194</v>
      </c>
      <c r="I2151" s="58" t="s">
        <v>2203</v>
      </c>
      <c r="J2151" s="58" t="s">
        <v>18645</v>
      </c>
      <c r="K2151" s="58" t="s">
        <v>31</v>
      </c>
      <c r="L2151" s="102">
        <v>3</v>
      </c>
      <c r="M2151" s="58">
        <f t="shared" si="89"/>
        <v>390</v>
      </c>
      <c r="N2151" s="23"/>
      <c r="O2151" s="24" t="s">
        <v>32</v>
      </c>
    </row>
    <row r="2152" s="1" customFormat="1" customHeight="1" spans="1:15">
      <c r="A2152" s="58">
        <v>2147</v>
      </c>
      <c r="B2152" s="58" t="s">
        <v>23</v>
      </c>
      <c r="C2152" s="58" t="s">
        <v>24</v>
      </c>
      <c r="D2152" s="58" t="s">
        <v>25</v>
      </c>
      <c r="E2152" s="58" t="s">
        <v>18594</v>
      </c>
      <c r="F2152" s="58" t="s">
        <v>18723</v>
      </c>
      <c r="G2152" s="58" t="s">
        <v>20663</v>
      </c>
      <c r="H2152" s="58" t="s">
        <v>51</v>
      </c>
      <c r="I2152" s="58" t="s">
        <v>2605</v>
      </c>
      <c r="J2152" s="58" t="s">
        <v>18725</v>
      </c>
      <c r="K2152" s="58" t="s">
        <v>31</v>
      </c>
      <c r="L2152" s="102">
        <v>2</v>
      </c>
      <c r="M2152" s="58">
        <f>L2152*312</f>
        <v>624</v>
      </c>
      <c r="N2152" s="23"/>
      <c r="O2152" s="24" t="s">
        <v>32</v>
      </c>
    </row>
    <row r="2153" s="1" customFormat="1" customHeight="1" spans="1:15">
      <c r="A2153" s="58">
        <v>2148</v>
      </c>
      <c r="B2153" s="58" t="s">
        <v>23</v>
      </c>
      <c r="C2153" s="58" t="s">
        <v>24</v>
      </c>
      <c r="D2153" s="58" t="s">
        <v>25</v>
      </c>
      <c r="E2153" s="58" t="s">
        <v>18594</v>
      </c>
      <c r="F2153" s="58" t="s">
        <v>18723</v>
      </c>
      <c r="G2153" s="58" t="s">
        <v>20664</v>
      </c>
      <c r="H2153" s="58" t="s">
        <v>194</v>
      </c>
      <c r="I2153" s="58" t="s">
        <v>1683</v>
      </c>
      <c r="J2153" s="58" t="s">
        <v>18725</v>
      </c>
      <c r="K2153" s="58" t="s">
        <v>31</v>
      </c>
      <c r="L2153" s="102">
        <v>3</v>
      </c>
      <c r="M2153" s="58">
        <f t="shared" ref="M2153:M2191" si="90">L2153*130</f>
        <v>390</v>
      </c>
      <c r="N2153" s="23"/>
      <c r="O2153" s="24" t="s">
        <v>32</v>
      </c>
    </row>
    <row r="2154" s="1" customFormat="1" customHeight="1" spans="1:15">
      <c r="A2154" s="58">
        <v>2149</v>
      </c>
      <c r="B2154" s="58" t="s">
        <v>23</v>
      </c>
      <c r="C2154" s="58" t="s">
        <v>24</v>
      </c>
      <c r="D2154" s="58" t="s">
        <v>25</v>
      </c>
      <c r="E2154" s="58" t="s">
        <v>18594</v>
      </c>
      <c r="F2154" s="58" t="s">
        <v>18643</v>
      </c>
      <c r="G2154" s="58" t="s">
        <v>20665</v>
      </c>
      <c r="H2154" s="58" t="s">
        <v>194</v>
      </c>
      <c r="I2154" s="58" t="s">
        <v>2557</v>
      </c>
      <c r="J2154" s="58" t="s">
        <v>18645</v>
      </c>
      <c r="K2154" s="58" t="s">
        <v>31</v>
      </c>
      <c r="L2154" s="102">
        <v>1</v>
      </c>
      <c r="M2154" s="58">
        <f t="shared" si="90"/>
        <v>130</v>
      </c>
      <c r="N2154" s="23"/>
      <c r="O2154" s="24" t="s">
        <v>32</v>
      </c>
    </row>
    <row r="2155" s="1" customFormat="1" customHeight="1" spans="1:15">
      <c r="A2155" s="58">
        <v>2150</v>
      </c>
      <c r="B2155" s="58" t="s">
        <v>23</v>
      </c>
      <c r="C2155" s="58" t="s">
        <v>24</v>
      </c>
      <c r="D2155" s="58" t="s">
        <v>25</v>
      </c>
      <c r="E2155" s="58" t="s">
        <v>18594</v>
      </c>
      <c r="F2155" s="58" t="s">
        <v>18643</v>
      </c>
      <c r="G2155" s="58" t="s">
        <v>20666</v>
      </c>
      <c r="H2155" s="58" t="s">
        <v>194</v>
      </c>
      <c r="I2155" s="58" t="s">
        <v>2203</v>
      </c>
      <c r="J2155" s="58" t="s">
        <v>18645</v>
      </c>
      <c r="K2155" s="58" t="s">
        <v>31</v>
      </c>
      <c r="L2155" s="102">
        <v>4</v>
      </c>
      <c r="M2155" s="58">
        <f t="shared" si="90"/>
        <v>520</v>
      </c>
      <c r="N2155" s="23"/>
      <c r="O2155" s="24" t="s">
        <v>32</v>
      </c>
    </row>
    <row r="2156" s="1" customFormat="1" customHeight="1" spans="1:15">
      <c r="A2156" s="58">
        <v>2151</v>
      </c>
      <c r="B2156" s="58" t="s">
        <v>23</v>
      </c>
      <c r="C2156" s="58" t="s">
        <v>24</v>
      </c>
      <c r="D2156" s="58" t="s">
        <v>25</v>
      </c>
      <c r="E2156" s="58" t="s">
        <v>18594</v>
      </c>
      <c r="F2156" s="58" t="s">
        <v>18723</v>
      </c>
      <c r="G2156" s="58" t="s">
        <v>20667</v>
      </c>
      <c r="H2156" s="58" t="s">
        <v>194</v>
      </c>
      <c r="I2156" s="58" t="s">
        <v>2557</v>
      </c>
      <c r="J2156" s="58" t="s">
        <v>18725</v>
      </c>
      <c r="K2156" s="58" t="s">
        <v>31</v>
      </c>
      <c r="L2156" s="102">
        <v>1</v>
      </c>
      <c r="M2156" s="58">
        <f t="shared" si="90"/>
        <v>130</v>
      </c>
      <c r="N2156" s="23"/>
      <c r="O2156" s="24" t="s">
        <v>32</v>
      </c>
    </row>
    <row r="2157" s="1" customFormat="1" customHeight="1" spans="1:15">
      <c r="A2157" s="58">
        <v>2152</v>
      </c>
      <c r="B2157" s="58" t="s">
        <v>23</v>
      </c>
      <c r="C2157" s="58" t="s">
        <v>24</v>
      </c>
      <c r="D2157" s="58" t="s">
        <v>25</v>
      </c>
      <c r="E2157" s="58" t="s">
        <v>18594</v>
      </c>
      <c r="F2157" s="58" t="s">
        <v>18723</v>
      </c>
      <c r="G2157" s="58" t="s">
        <v>11904</v>
      </c>
      <c r="H2157" s="58" t="s">
        <v>194</v>
      </c>
      <c r="I2157" s="58" t="s">
        <v>1683</v>
      </c>
      <c r="J2157" s="58" t="s">
        <v>18725</v>
      </c>
      <c r="K2157" s="58" t="s">
        <v>31</v>
      </c>
      <c r="L2157" s="102">
        <v>3</v>
      </c>
      <c r="M2157" s="58">
        <f t="shared" si="90"/>
        <v>390</v>
      </c>
      <c r="N2157" s="23"/>
      <c r="O2157" s="24" t="s">
        <v>32</v>
      </c>
    </row>
    <row r="2158" s="1" customFormat="1" customHeight="1" spans="1:15">
      <c r="A2158" s="58">
        <v>2153</v>
      </c>
      <c r="B2158" s="58" t="s">
        <v>23</v>
      </c>
      <c r="C2158" s="58" t="s">
        <v>24</v>
      </c>
      <c r="D2158" s="58" t="s">
        <v>25</v>
      </c>
      <c r="E2158" s="58" t="s">
        <v>18594</v>
      </c>
      <c r="F2158" s="58" t="s">
        <v>18723</v>
      </c>
      <c r="G2158" s="58" t="s">
        <v>20668</v>
      </c>
      <c r="H2158" s="58" t="s">
        <v>194</v>
      </c>
      <c r="I2158" s="58" t="s">
        <v>2605</v>
      </c>
      <c r="J2158" s="58" t="s">
        <v>18725</v>
      </c>
      <c r="K2158" s="58" t="s">
        <v>31</v>
      </c>
      <c r="L2158" s="102">
        <v>2</v>
      </c>
      <c r="M2158" s="58">
        <f t="shared" si="90"/>
        <v>260</v>
      </c>
      <c r="N2158" s="23"/>
      <c r="O2158" s="24" t="s">
        <v>32</v>
      </c>
    </row>
    <row r="2159" s="1" customFormat="1" customHeight="1" spans="1:15">
      <c r="A2159" s="58">
        <v>2154</v>
      </c>
      <c r="B2159" s="58" t="s">
        <v>23</v>
      </c>
      <c r="C2159" s="58" t="s">
        <v>24</v>
      </c>
      <c r="D2159" s="58" t="s">
        <v>25</v>
      </c>
      <c r="E2159" s="58" t="s">
        <v>18594</v>
      </c>
      <c r="F2159" s="58" t="s">
        <v>18643</v>
      </c>
      <c r="G2159" s="58" t="s">
        <v>20669</v>
      </c>
      <c r="H2159" s="58" t="s">
        <v>194</v>
      </c>
      <c r="I2159" s="58" t="s">
        <v>1683</v>
      </c>
      <c r="J2159" s="58" t="s">
        <v>18645</v>
      </c>
      <c r="K2159" s="58" t="s">
        <v>31</v>
      </c>
      <c r="L2159" s="102">
        <v>3</v>
      </c>
      <c r="M2159" s="58">
        <f t="shared" si="90"/>
        <v>390</v>
      </c>
      <c r="N2159" s="23"/>
      <c r="O2159" s="24" t="s">
        <v>32</v>
      </c>
    </row>
    <row r="2160" s="1" customFormat="1" customHeight="1" spans="1:15">
      <c r="A2160" s="58">
        <v>2155</v>
      </c>
      <c r="B2160" s="58" t="s">
        <v>23</v>
      </c>
      <c r="C2160" s="58" t="s">
        <v>24</v>
      </c>
      <c r="D2160" s="58" t="s">
        <v>25</v>
      </c>
      <c r="E2160" s="58" t="s">
        <v>18594</v>
      </c>
      <c r="F2160" s="58" t="s">
        <v>18643</v>
      </c>
      <c r="G2160" s="58" t="s">
        <v>20670</v>
      </c>
      <c r="H2160" s="58" t="s">
        <v>194</v>
      </c>
      <c r="I2160" s="58" t="s">
        <v>2605</v>
      </c>
      <c r="J2160" s="58" t="s">
        <v>18645</v>
      </c>
      <c r="K2160" s="58" t="s">
        <v>31</v>
      </c>
      <c r="L2160" s="102">
        <v>2</v>
      </c>
      <c r="M2160" s="58">
        <f t="shared" si="90"/>
        <v>260</v>
      </c>
      <c r="N2160" s="23"/>
      <c r="O2160" s="24" t="s">
        <v>32</v>
      </c>
    </row>
    <row r="2161" s="1" customFormat="1" customHeight="1" spans="1:15">
      <c r="A2161" s="58">
        <v>2156</v>
      </c>
      <c r="B2161" s="58" t="s">
        <v>23</v>
      </c>
      <c r="C2161" s="58" t="s">
        <v>24</v>
      </c>
      <c r="D2161" s="58" t="s">
        <v>25</v>
      </c>
      <c r="E2161" s="58" t="s">
        <v>18594</v>
      </c>
      <c r="F2161" s="58" t="s">
        <v>18723</v>
      </c>
      <c r="G2161" s="58" t="s">
        <v>20671</v>
      </c>
      <c r="H2161" s="58" t="s">
        <v>194</v>
      </c>
      <c r="I2161" s="58" t="s">
        <v>1683</v>
      </c>
      <c r="J2161" s="58" t="s">
        <v>18725</v>
      </c>
      <c r="K2161" s="58" t="s">
        <v>31</v>
      </c>
      <c r="L2161" s="102">
        <v>3</v>
      </c>
      <c r="M2161" s="58">
        <f t="shared" si="90"/>
        <v>390</v>
      </c>
      <c r="N2161" s="23"/>
      <c r="O2161" s="24" t="s">
        <v>32</v>
      </c>
    </row>
    <row r="2162" s="1" customFormat="1" customHeight="1" spans="1:15">
      <c r="A2162" s="58">
        <v>2157</v>
      </c>
      <c r="B2162" s="58" t="s">
        <v>23</v>
      </c>
      <c r="C2162" s="58" t="s">
        <v>24</v>
      </c>
      <c r="D2162" s="58" t="s">
        <v>25</v>
      </c>
      <c r="E2162" s="58" t="s">
        <v>18594</v>
      </c>
      <c r="F2162" s="58" t="s">
        <v>18723</v>
      </c>
      <c r="G2162" s="58" t="s">
        <v>20672</v>
      </c>
      <c r="H2162" s="58" t="s">
        <v>194</v>
      </c>
      <c r="I2162" s="58" t="s">
        <v>2605</v>
      </c>
      <c r="J2162" s="58" t="s">
        <v>18725</v>
      </c>
      <c r="K2162" s="58" t="s">
        <v>31</v>
      </c>
      <c r="L2162" s="102">
        <v>2</v>
      </c>
      <c r="M2162" s="58">
        <f t="shared" si="90"/>
        <v>260</v>
      </c>
      <c r="N2162" s="23"/>
      <c r="O2162" s="24" t="s">
        <v>32</v>
      </c>
    </row>
    <row r="2163" s="1" customFormat="1" customHeight="1" spans="1:15">
      <c r="A2163" s="58">
        <v>2158</v>
      </c>
      <c r="B2163" s="58" t="s">
        <v>23</v>
      </c>
      <c r="C2163" s="58" t="s">
        <v>24</v>
      </c>
      <c r="D2163" s="58" t="s">
        <v>25</v>
      </c>
      <c r="E2163" s="58" t="s">
        <v>18594</v>
      </c>
      <c r="F2163" s="58" t="s">
        <v>18643</v>
      </c>
      <c r="G2163" s="58" t="s">
        <v>20673</v>
      </c>
      <c r="H2163" s="58" t="s">
        <v>194</v>
      </c>
      <c r="I2163" s="58" t="s">
        <v>1683</v>
      </c>
      <c r="J2163" s="58" t="s">
        <v>18645</v>
      </c>
      <c r="K2163" s="58" t="s">
        <v>31</v>
      </c>
      <c r="L2163" s="102">
        <v>3</v>
      </c>
      <c r="M2163" s="58">
        <f t="shared" si="90"/>
        <v>390</v>
      </c>
      <c r="N2163" s="23"/>
      <c r="O2163" s="24" t="s">
        <v>32</v>
      </c>
    </row>
    <row r="2164" s="1" customFormat="1" customHeight="1" spans="1:15">
      <c r="A2164" s="58">
        <v>2159</v>
      </c>
      <c r="B2164" s="58" t="s">
        <v>23</v>
      </c>
      <c r="C2164" s="58" t="s">
        <v>24</v>
      </c>
      <c r="D2164" s="58" t="s">
        <v>25</v>
      </c>
      <c r="E2164" s="58" t="s">
        <v>18594</v>
      </c>
      <c r="F2164" s="58" t="s">
        <v>18723</v>
      </c>
      <c r="G2164" s="58" t="s">
        <v>20674</v>
      </c>
      <c r="H2164" s="58" t="s">
        <v>194</v>
      </c>
      <c r="I2164" s="58" t="s">
        <v>1683</v>
      </c>
      <c r="J2164" s="58" t="s">
        <v>18725</v>
      </c>
      <c r="K2164" s="58" t="s">
        <v>31</v>
      </c>
      <c r="L2164" s="102">
        <v>3</v>
      </c>
      <c r="M2164" s="58">
        <f t="shared" si="90"/>
        <v>390</v>
      </c>
      <c r="N2164" s="23"/>
      <c r="O2164" s="24" t="s">
        <v>32</v>
      </c>
    </row>
    <row r="2165" s="1" customFormat="1" customHeight="1" spans="1:15">
      <c r="A2165" s="58">
        <v>2160</v>
      </c>
      <c r="B2165" s="58" t="s">
        <v>23</v>
      </c>
      <c r="C2165" s="58" t="s">
        <v>24</v>
      </c>
      <c r="D2165" s="58" t="s">
        <v>25</v>
      </c>
      <c r="E2165" s="58" t="s">
        <v>18594</v>
      </c>
      <c r="F2165" s="58" t="s">
        <v>18723</v>
      </c>
      <c r="G2165" s="58" t="s">
        <v>20675</v>
      </c>
      <c r="H2165" s="58" t="s">
        <v>194</v>
      </c>
      <c r="I2165" s="58" t="s">
        <v>2605</v>
      </c>
      <c r="J2165" s="58" t="s">
        <v>18725</v>
      </c>
      <c r="K2165" s="58" t="s">
        <v>31</v>
      </c>
      <c r="L2165" s="102">
        <v>2</v>
      </c>
      <c r="M2165" s="58">
        <f t="shared" si="90"/>
        <v>260</v>
      </c>
      <c r="N2165" s="23"/>
      <c r="O2165" s="24" t="s">
        <v>32</v>
      </c>
    </row>
    <row r="2166" s="1" customFormat="1" customHeight="1" spans="1:15">
      <c r="A2166" s="58">
        <v>2161</v>
      </c>
      <c r="B2166" s="58" t="s">
        <v>23</v>
      </c>
      <c r="C2166" s="58" t="s">
        <v>24</v>
      </c>
      <c r="D2166" s="58" t="s">
        <v>25</v>
      </c>
      <c r="E2166" s="58" t="s">
        <v>18594</v>
      </c>
      <c r="F2166" s="58" t="s">
        <v>18890</v>
      </c>
      <c r="G2166" s="58" t="s">
        <v>20676</v>
      </c>
      <c r="H2166" s="58" t="s">
        <v>18599</v>
      </c>
      <c r="I2166" s="58" t="s">
        <v>2203</v>
      </c>
      <c r="J2166" s="58" t="s">
        <v>18892</v>
      </c>
      <c r="K2166" s="58" t="s">
        <v>31</v>
      </c>
      <c r="L2166" s="102">
        <v>4</v>
      </c>
      <c r="M2166" s="58">
        <f t="shared" si="90"/>
        <v>520</v>
      </c>
      <c r="N2166" s="23"/>
      <c r="O2166" s="24" t="s">
        <v>32</v>
      </c>
    </row>
    <row r="2167" s="1" customFormat="1" customHeight="1" spans="1:15">
      <c r="A2167" s="58">
        <v>2162</v>
      </c>
      <c r="B2167" s="58" t="s">
        <v>23</v>
      </c>
      <c r="C2167" s="58" t="s">
        <v>24</v>
      </c>
      <c r="D2167" s="58" t="s">
        <v>25</v>
      </c>
      <c r="E2167" s="58" t="s">
        <v>18594</v>
      </c>
      <c r="F2167" s="58" t="s">
        <v>18723</v>
      </c>
      <c r="G2167" s="58" t="s">
        <v>15001</v>
      </c>
      <c r="H2167" s="58" t="s">
        <v>194</v>
      </c>
      <c r="I2167" s="58" t="s">
        <v>1683</v>
      </c>
      <c r="J2167" s="58" t="s">
        <v>18725</v>
      </c>
      <c r="K2167" s="58" t="s">
        <v>31</v>
      </c>
      <c r="L2167" s="102">
        <v>3</v>
      </c>
      <c r="M2167" s="58">
        <f t="shared" si="90"/>
        <v>390</v>
      </c>
      <c r="N2167" s="23"/>
      <c r="O2167" s="24" t="s">
        <v>32</v>
      </c>
    </row>
    <row r="2168" s="1" customFormat="1" customHeight="1" spans="1:15">
      <c r="A2168" s="58">
        <v>2163</v>
      </c>
      <c r="B2168" s="58" t="s">
        <v>23</v>
      </c>
      <c r="C2168" s="58" t="s">
        <v>24</v>
      </c>
      <c r="D2168" s="58" t="s">
        <v>25</v>
      </c>
      <c r="E2168" s="58" t="s">
        <v>18594</v>
      </c>
      <c r="F2168" s="58" t="s">
        <v>18723</v>
      </c>
      <c r="G2168" s="58" t="s">
        <v>20677</v>
      </c>
      <c r="H2168" s="58" t="s">
        <v>194</v>
      </c>
      <c r="I2168" s="58" t="s">
        <v>2557</v>
      </c>
      <c r="J2168" s="58" t="s">
        <v>18725</v>
      </c>
      <c r="K2168" s="58" t="s">
        <v>31</v>
      </c>
      <c r="L2168" s="102">
        <v>1</v>
      </c>
      <c r="M2168" s="58">
        <f t="shared" si="90"/>
        <v>130</v>
      </c>
      <c r="N2168" s="23"/>
      <c r="O2168" s="24" t="s">
        <v>32</v>
      </c>
    </row>
    <row r="2169" s="1" customFormat="1" customHeight="1" spans="1:15">
      <c r="A2169" s="58">
        <v>2164</v>
      </c>
      <c r="B2169" s="58" t="s">
        <v>23</v>
      </c>
      <c r="C2169" s="58" t="s">
        <v>24</v>
      </c>
      <c r="D2169" s="58" t="s">
        <v>25</v>
      </c>
      <c r="E2169" s="58" t="s">
        <v>18594</v>
      </c>
      <c r="F2169" s="58" t="s">
        <v>18643</v>
      </c>
      <c r="G2169" s="58" t="s">
        <v>20678</v>
      </c>
      <c r="H2169" s="58" t="s">
        <v>194</v>
      </c>
      <c r="I2169" s="58" t="s">
        <v>1683</v>
      </c>
      <c r="J2169" s="58" t="s">
        <v>18645</v>
      </c>
      <c r="K2169" s="58" t="s">
        <v>31</v>
      </c>
      <c r="L2169" s="102">
        <v>3</v>
      </c>
      <c r="M2169" s="58">
        <f t="shared" si="90"/>
        <v>390</v>
      </c>
      <c r="N2169" s="23"/>
      <c r="O2169" s="24" t="s">
        <v>32</v>
      </c>
    </row>
    <row r="2170" s="1" customFormat="1" customHeight="1" spans="1:15">
      <c r="A2170" s="58">
        <v>2165</v>
      </c>
      <c r="B2170" s="58" t="s">
        <v>23</v>
      </c>
      <c r="C2170" s="58" t="s">
        <v>24</v>
      </c>
      <c r="D2170" s="58" t="s">
        <v>25</v>
      </c>
      <c r="E2170" s="58" t="s">
        <v>18594</v>
      </c>
      <c r="F2170" s="58" t="s">
        <v>18723</v>
      </c>
      <c r="G2170" s="58" t="s">
        <v>20679</v>
      </c>
      <c r="H2170" s="58" t="s">
        <v>194</v>
      </c>
      <c r="I2170" s="58" t="s">
        <v>2605</v>
      </c>
      <c r="J2170" s="58" t="s">
        <v>18725</v>
      </c>
      <c r="K2170" s="58" t="s">
        <v>31</v>
      </c>
      <c r="L2170" s="102">
        <v>2</v>
      </c>
      <c r="M2170" s="58">
        <f t="shared" si="90"/>
        <v>260</v>
      </c>
      <c r="N2170" s="23"/>
      <c r="O2170" s="24" t="s">
        <v>32</v>
      </c>
    </row>
    <row r="2171" s="1" customFormat="1" customHeight="1" spans="1:15">
      <c r="A2171" s="58">
        <v>2166</v>
      </c>
      <c r="B2171" s="58" t="s">
        <v>23</v>
      </c>
      <c r="C2171" s="58" t="s">
        <v>24</v>
      </c>
      <c r="D2171" s="58" t="s">
        <v>25</v>
      </c>
      <c r="E2171" s="58" t="s">
        <v>18594</v>
      </c>
      <c r="F2171" s="58" t="s">
        <v>18723</v>
      </c>
      <c r="G2171" s="58" t="s">
        <v>20680</v>
      </c>
      <c r="H2171" s="58" t="s">
        <v>194</v>
      </c>
      <c r="I2171" s="58" t="s">
        <v>2557</v>
      </c>
      <c r="J2171" s="58" t="s">
        <v>18725</v>
      </c>
      <c r="K2171" s="58" t="s">
        <v>31</v>
      </c>
      <c r="L2171" s="102">
        <v>1</v>
      </c>
      <c r="M2171" s="58">
        <f t="shared" si="90"/>
        <v>130</v>
      </c>
      <c r="N2171" s="23"/>
      <c r="O2171" s="24" t="s">
        <v>32</v>
      </c>
    </row>
    <row r="2172" s="1" customFormat="1" customHeight="1" spans="1:15">
      <c r="A2172" s="58">
        <v>2167</v>
      </c>
      <c r="B2172" s="58" t="s">
        <v>23</v>
      </c>
      <c r="C2172" s="58" t="s">
        <v>24</v>
      </c>
      <c r="D2172" s="58" t="s">
        <v>25</v>
      </c>
      <c r="E2172" s="58" t="s">
        <v>18594</v>
      </c>
      <c r="F2172" s="58" t="s">
        <v>18664</v>
      </c>
      <c r="G2172" s="58" t="s">
        <v>20681</v>
      </c>
      <c r="H2172" s="58" t="s">
        <v>194</v>
      </c>
      <c r="I2172" s="58" t="s">
        <v>2203</v>
      </c>
      <c r="J2172" s="58" t="s">
        <v>18666</v>
      </c>
      <c r="K2172" s="58" t="s">
        <v>31</v>
      </c>
      <c r="L2172" s="102">
        <v>4</v>
      </c>
      <c r="M2172" s="58">
        <f t="shared" si="90"/>
        <v>520</v>
      </c>
      <c r="N2172" s="23"/>
      <c r="O2172" s="24" t="s">
        <v>32</v>
      </c>
    </row>
    <row r="2173" s="1" customFormat="1" customHeight="1" spans="1:15">
      <c r="A2173" s="58">
        <v>2168</v>
      </c>
      <c r="B2173" s="58" t="s">
        <v>23</v>
      </c>
      <c r="C2173" s="58" t="s">
        <v>24</v>
      </c>
      <c r="D2173" s="58" t="s">
        <v>25</v>
      </c>
      <c r="E2173" s="58" t="s">
        <v>18594</v>
      </c>
      <c r="F2173" s="58" t="s">
        <v>18664</v>
      </c>
      <c r="G2173" s="58" t="s">
        <v>20682</v>
      </c>
      <c r="H2173" s="58" t="s">
        <v>194</v>
      </c>
      <c r="I2173" s="58" t="s">
        <v>2203</v>
      </c>
      <c r="J2173" s="58" t="s">
        <v>18666</v>
      </c>
      <c r="K2173" s="58" t="s">
        <v>31</v>
      </c>
      <c r="L2173" s="102">
        <v>4</v>
      </c>
      <c r="M2173" s="58">
        <f t="shared" si="90"/>
        <v>520</v>
      </c>
      <c r="N2173" s="23"/>
      <c r="O2173" s="24" t="s">
        <v>32</v>
      </c>
    </row>
    <row r="2174" s="1" customFormat="1" customHeight="1" spans="1:15">
      <c r="A2174" s="58">
        <v>2169</v>
      </c>
      <c r="B2174" s="58" t="s">
        <v>23</v>
      </c>
      <c r="C2174" s="58" t="s">
        <v>24</v>
      </c>
      <c r="D2174" s="58" t="s">
        <v>25</v>
      </c>
      <c r="E2174" s="58" t="s">
        <v>18594</v>
      </c>
      <c r="F2174" s="58" t="s">
        <v>18664</v>
      </c>
      <c r="G2174" s="58" t="s">
        <v>20683</v>
      </c>
      <c r="H2174" s="58" t="s">
        <v>194</v>
      </c>
      <c r="I2174" s="58" t="s">
        <v>3164</v>
      </c>
      <c r="J2174" s="58" t="s">
        <v>18666</v>
      </c>
      <c r="K2174" s="58" t="s">
        <v>31</v>
      </c>
      <c r="L2174" s="102">
        <v>6</v>
      </c>
      <c r="M2174" s="58">
        <f t="shared" si="90"/>
        <v>780</v>
      </c>
      <c r="N2174" s="23"/>
      <c r="O2174" s="24" t="s">
        <v>32</v>
      </c>
    </row>
    <row r="2175" s="1" customFormat="1" customHeight="1" spans="1:15">
      <c r="A2175" s="58">
        <v>2170</v>
      </c>
      <c r="B2175" s="58" t="s">
        <v>23</v>
      </c>
      <c r="C2175" s="58" t="s">
        <v>24</v>
      </c>
      <c r="D2175" s="58" t="s">
        <v>25</v>
      </c>
      <c r="E2175" s="58" t="s">
        <v>18594</v>
      </c>
      <c r="F2175" s="58" t="s">
        <v>18664</v>
      </c>
      <c r="G2175" s="58" t="s">
        <v>20684</v>
      </c>
      <c r="H2175" s="58" t="s">
        <v>194</v>
      </c>
      <c r="I2175" s="58" t="s">
        <v>3169</v>
      </c>
      <c r="J2175" s="58" t="s">
        <v>18666</v>
      </c>
      <c r="K2175" s="58" t="s">
        <v>31</v>
      </c>
      <c r="L2175" s="102">
        <v>5</v>
      </c>
      <c r="M2175" s="58">
        <f t="shared" si="90"/>
        <v>650</v>
      </c>
      <c r="N2175" s="23"/>
      <c r="O2175" s="24" t="s">
        <v>32</v>
      </c>
    </row>
    <row r="2176" s="1" customFormat="1" customHeight="1" spans="1:15">
      <c r="A2176" s="58">
        <v>2171</v>
      </c>
      <c r="B2176" s="58" t="s">
        <v>23</v>
      </c>
      <c r="C2176" s="58" t="s">
        <v>24</v>
      </c>
      <c r="D2176" s="58" t="s">
        <v>25</v>
      </c>
      <c r="E2176" s="58" t="s">
        <v>18594</v>
      </c>
      <c r="F2176" s="58" t="s">
        <v>18664</v>
      </c>
      <c r="G2176" s="58" t="s">
        <v>20685</v>
      </c>
      <c r="H2176" s="58" t="s">
        <v>194</v>
      </c>
      <c r="I2176" s="58" t="s">
        <v>2203</v>
      </c>
      <c r="J2176" s="58" t="s">
        <v>18666</v>
      </c>
      <c r="K2176" s="58" t="s">
        <v>31</v>
      </c>
      <c r="L2176" s="102">
        <v>4</v>
      </c>
      <c r="M2176" s="58">
        <f t="shared" si="90"/>
        <v>520</v>
      </c>
      <c r="N2176" s="23"/>
      <c r="O2176" s="24" t="s">
        <v>32</v>
      </c>
    </row>
    <row r="2177" s="1" customFormat="1" customHeight="1" spans="1:15">
      <c r="A2177" s="58">
        <v>2172</v>
      </c>
      <c r="B2177" s="58" t="s">
        <v>23</v>
      </c>
      <c r="C2177" s="58" t="s">
        <v>24</v>
      </c>
      <c r="D2177" s="58" t="s">
        <v>25</v>
      </c>
      <c r="E2177" s="58" t="s">
        <v>18594</v>
      </c>
      <c r="F2177" s="58" t="s">
        <v>18664</v>
      </c>
      <c r="G2177" s="58" t="s">
        <v>20686</v>
      </c>
      <c r="H2177" s="58" t="s">
        <v>194</v>
      </c>
      <c r="I2177" s="58" t="s">
        <v>2203</v>
      </c>
      <c r="J2177" s="58" t="s">
        <v>18666</v>
      </c>
      <c r="K2177" s="58" t="s">
        <v>31</v>
      </c>
      <c r="L2177" s="102">
        <v>4</v>
      </c>
      <c r="M2177" s="58">
        <f t="shared" si="90"/>
        <v>520</v>
      </c>
      <c r="N2177" s="104"/>
      <c r="O2177" s="24" t="s">
        <v>32</v>
      </c>
    </row>
    <row r="2178" s="1" customFormat="1" customHeight="1" spans="1:15">
      <c r="A2178" s="58">
        <v>2173</v>
      </c>
      <c r="B2178" s="58" t="s">
        <v>23</v>
      </c>
      <c r="C2178" s="58" t="s">
        <v>24</v>
      </c>
      <c r="D2178" s="58" t="s">
        <v>25</v>
      </c>
      <c r="E2178" s="58" t="s">
        <v>18594</v>
      </c>
      <c r="F2178" s="58" t="s">
        <v>18664</v>
      </c>
      <c r="G2178" s="58" t="s">
        <v>20687</v>
      </c>
      <c r="H2178" s="58" t="s">
        <v>194</v>
      </c>
      <c r="I2178" s="58" t="s">
        <v>2203</v>
      </c>
      <c r="J2178" s="58" t="s">
        <v>18666</v>
      </c>
      <c r="K2178" s="58" t="s">
        <v>31</v>
      </c>
      <c r="L2178" s="102">
        <v>4</v>
      </c>
      <c r="M2178" s="58">
        <f t="shared" si="90"/>
        <v>520</v>
      </c>
      <c r="N2178" s="23"/>
      <c r="O2178" s="24" t="s">
        <v>32</v>
      </c>
    </row>
    <row r="2179" s="1" customFormat="1" customHeight="1" spans="1:15">
      <c r="A2179" s="58">
        <v>2174</v>
      </c>
      <c r="B2179" s="58" t="s">
        <v>23</v>
      </c>
      <c r="C2179" s="58" t="s">
        <v>24</v>
      </c>
      <c r="D2179" s="58" t="s">
        <v>25</v>
      </c>
      <c r="E2179" s="58" t="s">
        <v>18594</v>
      </c>
      <c r="F2179" s="58" t="s">
        <v>18664</v>
      </c>
      <c r="G2179" s="58" t="s">
        <v>20688</v>
      </c>
      <c r="H2179" s="58" t="s">
        <v>194</v>
      </c>
      <c r="I2179" s="58" t="s">
        <v>2203</v>
      </c>
      <c r="J2179" s="58" t="s">
        <v>18666</v>
      </c>
      <c r="K2179" s="58" t="s">
        <v>31</v>
      </c>
      <c r="L2179" s="102">
        <v>4</v>
      </c>
      <c r="M2179" s="58">
        <f t="shared" si="90"/>
        <v>520</v>
      </c>
      <c r="N2179" s="104"/>
      <c r="O2179" s="24" t="s">
        <v>32</v>
      </c>
    </row>
    <row r="2180" s="1" customFormat="1" customHeight="1" spans="1:15">
      <c r="A2180" s="58">
        <v>2175</v>
      </c>
      <c r="B2180" s="58" t="s">
        <v>23</v>
      </c>
      <c r="C2180" s="58" t="s">
        <v>24</v>
      </c>
      <c r="D2180" s="58" t="s">
        <v>25</v>
      </c>
      <c r="E2180" s="58" t="s">
        <v>18594</v>
      </c>
      <c r="F2180" s="58" t="s">
        <v>18664</v>
      </c>
      <c r="G2180" s="58" t="s">
        <v>20689</v>
      </c>
      <c r="H2180" s="58" t="s">
        <v>194</v>
      </c>
      <c r="I2180" s="58" t="s">
        <v>2203</v>
      </c>
      <c r="J2180" s="58" t="s">
        <v>18666</v>
      </c>
      <c r="K2180" s="58" t="s">
        <v>31</v>
      </c>
      <c r="L2180" s="102">
        <v>4</v>
      </c>
      <c r="M2180" s="58">
        <f t="shared" si="90"/>
        <v>520</v>
      </c>
      <c r="N2180" s="23"/>
      <c r="O2180" s="24" t="s">
        <v>32</v>
      </c>
    </row>
    <row r="2181" s="1" customFormat="1" customHeight="1" spans="1:15">
      <c r="A2181" s="58">
        <v>2176</v>
      </c>
      <c r="B2181" s="58" t="s">
        <v>23</v>
      </c>
      <c r="C2181" s="58" t="s">
        <v>24</v>
      </c>
      <c r="D2181" s="58" t="s">
        <v>25</v>
      </c>
      <c r="E2181" s="58" t="s">
        <v>18594</v>
      </c>
      <c r="F2181" s="58" t="s">
        <v>18664</v>
      </c>
      <c r="G2181" s="58" t="s">
        <v>20690</v>
      </c>
      <c r="H2181" s="58" t="s">
        <v>194</v>
      </c>
      <c r="I2181" s="58" t="s">
        <v>2605</v>
      </c>
      <c r="J2181" s="58" t="s">
        <v>18666</v>
      </c>
      <c r="K2181" s="58" t="s">
        <v>31</v>
      </c>
      <c r="L2181" s="102">
        <v>2</v>
      </c>
      <c r="M2181" s="58">
        <f t="shared" si="90"/>
        <v>260</v>
      </c>
      <c r="N2181" s="23"/>
      <c r="O2181" s="24" t="s">
        <v>32</v>
      </c>
    </row>
    <row r="2182" s="1" customFormat="1" customHeight="1" spans="1:15">
      <c r="A2182" s="58">
        <v>2177</v>
      </c>
      <c r="B2182" s="58" t="s">
        <v>23</v>
      </c>
      <c r="C2182" s="58" t="s">
        <v>24</v>
      </c>
      <c r="D2182" s="58" t="s">
        <v>25</v>
      </c>
      <c r="E2182" s="58" t="s">
        <v>18594</v>
      </c>
      <c r="F2182" s="58" t="s">
        <v>18664</v>
      </c>
      <c r="G2182" s="58" t="s">
        <v>20691</v>
      </c>
      <c r="H2182" s="58" t="s">
        <v>194</v>
      </c>
      <c r="I2182" s="58" t="s">
        <v>3169</v>
      </c>
      <c r="J2182" s="58" t="s">
        <v>18666</v>
      </c>
      <c r="K2182" s="58" t="s">
        <v>31</v>
      </c>
      <c r="L2182" s="102">
        <v>5</v>
      </c>
      <c r="M2182" s="58">
        <f t="shared" si="90"/>
        <v>650</v>
      </c>
      <c r="N2182" s="104"/>
      <c r="O2182" s="24" t="s">
        <v>32</v>
      </c>
    </row>
    <row r="2183" s="1" customFormat="1" customHeight="1" spans="1:15">
      <c r="A2183" s="58">
        <v>2178</v>
      </c>
      <c r="B2183" s="58" t="s">
        <v>23</v>
      </c>
      <c r="C2183" s="58" t="s">
        <v>24</v>
      </c>
      <c r="D2183" s="58" t="s">
        <v>25</v>
      </c>
      <c r="E2183" s="58" t="s">
        <v>18594</v>
      </c>
      <c r="F2183" s="58" t="s">
        <v>18664</v>
      </c>
      <c r="G2183" s="58" t="s">
        <v>20692</v>
      </c>
      <c r="H2183" s="58" t="s">
        <v>194</v>
      </c>
      <c r="I2183" s="58" t="s">
        <v>3169</v>
      </c>
      <c r="J2183" s="58" t="s">
        <v>18666</v>
      </c>
      <c r="K2183" s="58" t="s">
        <v>31</v>
      </c>
      <c r="L2183" s="102">
        <v>5</v>
      </c>
      <c r="M2183" s="58">
        <f t="shared" si="90"/>
        <v>650</v>
      </c>
      <c r="N2183" s="23"/>
      <c r="O2183" s="24" t="s">
        <v>32</v>
      </c>
    </row>
    <row r="2184" s="1" customFormat="1" customHeight="1" spans="1:15">
      <c r="A2184" s="58">
        <v>2179</v>
      </c>
      <c r="B2184" s="58" t="s">
        <v>23</v>
      </c>
      <c r="C2184" s="58" t="s">
        <v>24</v>
      </c>
      <c r="D2184" s="58" t="s">
        <v>25</v>
      </c>
      <c r="E2184" s="58" t="s">
        <v>18594</v>
      </c>
      <c r="F2184" s="58" t="s">
        <v>18664</v>
      </c>
      <c r="G2184" s="58" t="s">
        <v>20693</v>
      </c>
      <c r="H2184" s="58" t="s">
        <v>194</v>
      </c>
      <c r="I2184" s="58" t="s">
        <v>2203</v>
      </c>
      <c r="J2184" s="58" t="s">
        <v>18666</v>
      </c>
      <c r="K2184" s="58" t="s">
        <v>31</v>
      </c>
      <c r="L2184" s="102">
        <v>4</v>
      </c>
      <c r="M2184" s="58">
        <f t="shared" si="90"/>
        <v>520</v>
      </c>
      <c r="N2184" s="23"/>
      <c r="O2184" s="24" t="s">
        <v>32</v>
      </c>
    </row>
    <row r="2185" s="1" customFormat="1" customHeight="1" spans="1:15">
      <c r="A2185" s="58">
        <v>2180</v>
      </c>
      <c r="B2185" s="58" t="s">
        <v>23</v>
      </c>
      <c r="C2185" s="58" t="s">
        <v>24</v>
      </c>
      <c r="D2185" s="58" t="s">
        <v>25</v>
      </c>
      <c r="E2185" s="58" t="s">
        <v>18594</v>
      </c>
      <c r="F2185" s="58" t="s">
        <v>18664</v>
      </c>
      <c r="G2185" s="58" t="s">
        <v>20694</v>
      </c>
      <c r="H2185" s="58" t="s">
        <v>194</v>
      </c>
      <c r="I2185" s="58" t="s">
        <v>3169</v>
      </c>
      <c r="J2185" s="58" t="s">
        <v>18666</v>
      </c>
      <c r="K2185" s="58" t="s">
        <v>31</v>
      </c>
      <c r="L2185" s="102">
        <v>5</v>
      </c>
      <c r="M2185" s="58">
        <f t="shared" si="90"/>
        <v>650</v>
      </c>
      <c r="N2185" s="23"/>
      <c r="O2185" s="24" t="s">
        <v>32</v>
      </c>
    </row>
    <row r="2186" s="1" customFormat="1" customHeight="1" spans="1:15">
      <c r="A2186" s="58">
        <v>2181</v>
      </c>
      <c r="B2186" s="58" t="s">
        <v>23</v>
      </c>
      <c r="C2186" s="58" t="s">
        <v>24</v>
      </c>
      <c r="D2186" s="58" t="s">
        <v>25</v>
      </c>
      <c r="E2186" s="58" t="s">
        <v>18594</v>
      </c>
      <c r="F2186" s="58" t="s">
        <v>18890</v>
      </c>
      <c r="G2186" s="58" t="s">
        <v>20695</v>
      </c>
      <c r="H2186" s="58" t="s">
        <v>194</v>
      </c>
      <c r="I2186" s="58" t="s">
        <v>2605</v>
      </c>
      <c r="J2186" s="58" t="s">
        <v>18892</v>
      </c>
      <c r="K2186" s="58" t="s">
        <v>31</v>
      </c>
      <c r="L2186" s="102">
        <v>2</v>
      </c>
      <c r="M2186" s="58">
        <f t="shared" si="90"/>
        <v>260</v>
      </c>
      <c r="N2186" s="23"/>
      <c r="O2186" s="24" t="s">
        <v>32</v>
      </c>
    </row>
    <row r="2187" s="1" customFormat="1" customHeight="1" spans="1:15">
      <c r="A2187" s="58">
        <v>2182</v>
      </c>
      <c r="B2187" s="58" t="s">
        <v>23</v>
      </c>
      <c r="C2187" s="58" t="s">
        <v>24</v>
      </c>
      <c r="D2187" s="58" t="s">
        <v>25</v>
      </c>
      <c r="E2187" s="58" t="s">
        <v>18594</v>
      </c>
      <c r="F2187" s="58" t="s">
        <v>18723</v>
      </c>
      <c r="G2187" s="58" t="s">
        <v>20696</v>
      </c>
      <c r="H2187" s="58" t="s">
        <v>194</v>
      </c>
      <c r="I2187" s="58" t="s">
        <v>1683</v>
      </c>
      <c r="J2187" s="58" t="s">
        <v>18725</v>
      </c>
      <c r="K2187" s="58" t="s">
        <v>31</v>
      </c>
      <c r="L2187" s="102">
        <v>3</v>
      </c>
      <c r="M2187" s="58">
        <f t="shared" si="90"/>
        <v>390</v>
      </c>
      <c r="N2187" s="23"/>
      <c r="O2187" s="24" t="s">
        <v>32</v>
      </c>
    </row>
    <row r="2188" s="1" customFormat="1" customHeight="1" spans="1:15">
      <c r="A2188" s="58">
        <v>2183</v>
      </c>
      <c r="B2188" s="58" t="s">
        <v>23</v>
      </c>
      <c r="C2188" s="58" t="s">
        <v>24</v>
      </c>
      <c r="D2188" s="58" t="s">
        <v>25</v>
      </c>
      <c r="E2188" s="58" t="s">
        <v>18594</v>
      </c>
      <c r="F2188" s="58" t="s">
        <v>18723</v>
      </c>
      <c r="G2188" s="58" t="s">
        <v>20697</v>
      </c>
      <c r="H2188" s="58" t="s">
        <v>194</v>
      </c>
      <c r="I2188" s="58" t="s">
        <v>2605</v>
      </c>
      <c r="J2188" s="58" t="s">
        <v>18725</v>
      </c>
      <c r="K2188" s="58" t="s">
        <v>31</v>
      </c>
      <c r="L2188" s="102">
        <v>2</v>
      </c>
      <c r="M2188" s="58">
        <f t="shared" si="90"/>
        <v>260</v>
      </c>
      <c r="N2188" s="23"/>
      <c r="O2188" s="24" t="s">
        <v>32</v>
      </c>
    </row>
    <row r="2189" s="1" customFormat="1" customHeight="1" spans="1:15">
      <c r="A2189" s="58">
        <v>2184</v>
      </c>
      <c r="B2189" s="58" t="s">
        <v>23</v>
      </c>
      <c r="C2189" s="58" t="s">
        <v>24</v>
      </c>
      <c r="D2189" s="58" t="s">
        <v>25</v>
      </c>
      <c r="E2189" s="58" t="s">
        <v>18594</v>
      </c>
      <c r="F2189" s="58" t="s">
        <v>18723</v>
      </c>
      <c r="G2189" s="58" t="s">
        <v>20698</v>
      </c>
      <c r="H2189" s="58" t="s">
        <v>194</v>
      </c>
      <c r="I2189" s="58" t="s">
        <v>2605</v>
      </c>
      <c r="J2189" s="58" t="s">
        <v>18725</v>
      </c>
      <c r="K2189" s="58" t="s">
        <v>31</v>
      </c>
      <c r="L2189" s="102">
        <v>2</v>
      </c>
      <c r="M2189" s="58">
        <f t="shared" si="90"/>
        <v>260</v>
      </c>
      <c r="N2189" s="23"/>
      <c r="O2189" s="24" t="s">
        <v>32</v>
      </c>
    </row>
    <row r="2190" s="1" customFormat="1" customHeight="1" spans="1:15">
      <c r="A2190" s="58">
        <v>2185</v>
      </c>
      <c r="B2190" s="58" t="s">
        <v>23</v>
      </c>
      <c r="C2190" s="58" t="s">
        <v>24</v>
      </c>
      <c r="D2190" s="58" t="s">
        <v>25</v>
      </c>
      <c r="E2190" s="58" t="s">
        <v>18594</v>
      </c>
      <c r="F2190" s="58" t="s">
        <v>18890</v>
      </c>
      <c r="G2190" s="58" t="s">
        <v>20699</v>
      </c>
      <c r="H2190" s="58" t="s">
        <v>194</v>
      </c>
      <c r="I2190" s="58" t="s">
        <v>2203</v>
      </c>
      <c r="J2190" s="58" t="s">
        <v>18892</v>
      </c>
      <c r="K2190" s="58" t="s">
        <v>31</v>
      </c>
      <c r="L2190" s="102">
        <v>4</v>
      </c>
      <c r="M2190" s="58">
        <f t="shared" si="90"/>
        <v>520</v>
      </c>
      <c r="N2190" s="23"/>
      <c r="O2190" s="24" t="s">
        <v>32</v>
      </c>
    </row>
    <row r="2191" s="1" customFormat="1" customHeight="1" spans="1:15">
      <c r="A2191" s="58">
        <v>2186</v>
      </c>
      <c r="B2191" s="58" t="s">
        <v>23</v>
      </c>
      <c r="C2191" s="58" t="s">
        <v>24</v>
      </c>
      <c r="D2191" s="58" t="s">
        <v>25</v>
      </c>
      <c r="E2191" s="58" t="s">
        <v>18594</v>
      </c>
      <c r="F2191" s="58" t="s">
        <v>18890</v>
      </c>
      <c r="G2191" s="58" t="s">
        <v>20700</v>
      </c>
      <c r="H2191" s="58" t="s">
        <v>194</v>
      </c>
      <c r="I2191" s="58" t="s">
        <v>2203</v>
      </c>
      <c r="J2191" s="58" t="s">
        <v>18892</v>
      </c>
      <c r="K2191" s="58" t="s">
        <v>31</v>
      </c>
      <c r="L2191" s="102">
        <v>4</v>
      </c>
      <c r="M2191" s="58">
        <f t="shared" si="90"/>
        <v>520</v>
      </c>
      <c r="N2191" s="23"/>
      <c r="O2191" s="24" t="s">
        <v>32</v>
      </c>
    </row>
    <row r="2192" s="1" customFormat="1" customHeight="1" spans="1:15">
      <c r="A2192" s="58">
        <v>2187</v>
      </c>
      <c r="B2192" s="58" t="s">
        <v>23</v>
      </c>
      <c r="C2192" s="58" t="s">
        <v>24</v>
      </c>
      <c r="D2192" s="58" t="s">
        <v>25</v>
      </c>
      <c r="E2192" s="58" t="s">
        <v>18594</v>
      </c>
      <c r="F2192" s="58" t="s">
        <v>18723</v>
      </c>
      <c r="G2192" s="58" t="s">
        <v>20701</v>
      </c>
      <c r="H2192" s="58" t="s">
        <v>51</v>
      </c>
      <c r="I2192" s="58" t="s">
        <v>2605</v>
      </c>
      <c r="J2192" s="58" t="s">
        <v>18725</v>
      </c>
      <c r="K2192" s="58" t="s">
        <v>31</v>
      </c>
      <c r="L2192" s="102">
        <v>2</v>
      </c>
      <c r="M2192" s="58">
        <f>L2192*312</f>
        <v>624</v>
      </c>
      <c r="N2192" s="23"/>
      <c r="O2192" s="24" t="s">
        <v>32</v>
      </c>
    </row>
    <row r="2193" s="1" customFormat="1" customHeight="1" spans="1:15">
      <c r="A2193" s="58">
        <v>2188</v>
      </c>
      <c r="B2193" s="58" t="s">
        <v>23</v>
      </c>
      <c r="C2193" s="58" t="s">
        <v>24</v>
      </c>
      <c r="D2193" s="58" t="s">
        <v>25</v>
      </c>
      <c r="E2193" s="58" t="s">
        <v>18594</v>
      </c>
      <c r="F2193" s="58" t="s">
        <v>18723</v>
      </c>
      <c r="G2193" s="58" t="s">
        <v>20702</v>
      </c>
      <c r="H2193" s="58" t="s">
        <v>194</v>
      </c>
      <c r="I2193" s="58" t="s">
        <v>2557</v>
      </c>
      <c r="J2193" s="58" t="s">
        <v>18725</v>
      </c>
      <c r="K2193" s="58" t="s">
        <v>31</v>
      </c>
      <c r="L2193" s="102">
        <v>1</v>
      </c>
      <c r="M2193" s="58">
        <f>L2193*130</f>
        <v>130</v>
      </c>
      <c r="N2193" s="23"/>
      <c r="O2193" s="24" t="s">
        <v>32</v>
      </c>
    </row>
    <row r="2194" s="1" customFormat="1" customHeight="1" spans="1:15">
      <c r="A2194" s="58">
        <v>2189</v>
      </c>
      <c r="B2194" s="58" t="s">
        <v>23</v>
      </c>
      <c r="C2194" s="58" t="s">
        <v>24</v>
      </c>
      <c r="D2194" s="58" t="s">
        <v>25</v>
      </c>
      <c r="E2194" s="58" t="s">
        <v>18594</v>
      </c>
      <c r="F2194" s="58" t="s">
        <v>18723</v>
      </c>
      <c r="G2194" s="58" t="s">
        <v>20703</v>
      </c>
      <c r="H2194" s="58" t="s">
        <v>51</v>
      </c>
      <c r="I2194" s="58" t="s">
        <v>1683</v>
      </c>
      <c r="J2194" s="58" t="s">
        <v>18725</v>
      </c>
      <c r="K2194" s="58" t="s">
        <v>31</v>
      </c>
      <c r="L2194" s="102">
        <v>3</v>
      </c>
      <c r="M2194" s="58">
        <f>L2194*312</f>
        <v>936</v>
      </c>
      <c r="N2194" s="23"/>
      <c r="O2194" s="24" t="s">
        <v>32</v>
      </c>
    </row>
    <row r="2195" s="1" customFormat="1" customHeight="1" spans="1:15">
      <c r="A2195" s="58">
        <v>2190</v>
      </c>
      <c r="B2195" s="58" t="s">
        <v>23</v>
      </c>
      <c r="C2195" s="58" t="s">
        <v>24</v>
      </c>
      <c r="D2195" s="58" t="s">
        <v>25</v>
      </c>
      <c r="E2195" s="58" t="s">
        <v>18594</v>
      </c>
      <c r="F2195" s="58" t="s">
        <v>18723</v>
      </c>
      <c r="G2195" s="58" t="s">
        <v>20704</v>
      </c>
      <c r="H2195" s="58" t="s">
        <v>194</v>
      </c>
      <c r="I2195" s="58" t="s">
        <v>2605</v>
      </c>
      <c r="J2195" s="58" t="s">
        <v>18725</v>
      </c>
      <c r="K2195" s="58" t="s">
        <v>31</v>
      </c>
      <c r="L2195" s="102">
        <v>2</v>
      </c>
      <c r="M2195" s="58">
        <f t="shared" ref="M2195:M2224" si="91">L2195*130</f>
        <v>260</v>
      </c>
      <c r="N2195" s="104"/>
      <c r="O2195" s="24" t="s">
        <v>32</v>
      </c>
    </row>
    <row r="2196" s="1" customFormat="1" customHeight="1" spans="1:15">
      <c r="A2196" s="58">
        <v>2191</v>
      </c>
      <c r="B2196" s="58" t="s">
        <v>23</v>
      </c>
      <c r="C2196" s="58" t="s">
        <v>24</v>
      </c>
      <c r="D2196" s="58" t="s">
        <v>25</v>
      </c>
      <c r="E2196" s="58" t="s">
        <v>18594</v>
      </c>
      <c r="F2196" s="58" t="s">
        <v>18890</v>
      </c>
      <c r="G2196" s="58" t="s">
        <v>20705</v>
      </c>
      <c r="H2196" s="58" t="s">
        <v>18599</v>
      </c>
      <c r="I2196" s="58" t="s">
        <v>3164</v>
      </c>
      <c r="J2196" s="58" t="s">
        <v>18892</v>
      </c>
      <c r="K2196" s="58" t="s">
        <v>31</v>
      </c>
      <c r="L2196" s="102">
        <v>6</v>
      </c>
      <c r="M2196" s="58">
        <f t="shared" si="91"/>
        <v>780</v>
      </c>
      <c r="N2196" s="23"/>
      <c r="O2196" s="24" t="s">
        <v>32</v>
      </c>
    </row>
    <row r="2197" s="1" customFormat="1" customHeight="1" spans="1:15">
      <c r="A2197" s="58">
        <v>2192</v>
      </c>
      <c r="B2197" s="58" t="s">
        <v>23</v>
      </c>
      <c r="C2197" s="58" t="s">
        <v>24</v>
      </c>
      <c r="D2197" s="58" t="s">
        <v>25</v>
      </c>
      <c r="E2197" s="58" t="s">
        <v>18594</v>
      </c>
      <c r="F2197" s="58" t="s">
        <v>18643</v>
      </c>
      <c r="G2197" s="58" t="s">
        <v>20706</v>
      </c>
      <c r="H2197" s="58" t="s">
        <v>194</v>
      </c>
      <c r="I2197" s="58" t="s">
        <v>1683</v>
      </c>
      <c r="J2197" s="58" t="s">
        <v>18645</v>
      </c>
      <c r="K2197" s="58" t="s">
        <v>31</v>
      </c>
      <c r="L2197" s="102">
        <v>3</v>
      </c>
      <c r="M2197" s="58">
        <f t="shared" si="91"/>
        <v>390</v>
      </c>
      <c r="N2197" s="23"/>
      <c r="O2197" s="24" t="s">
        <v>32</v>
      </c>
    </row>
    <row r="2198" s="1" customFormat="1" customHeight="1" spans="1:15">
      <c r="A2198" s="58">
        <v>2193</v>
      </c>
      <c r="B2198" s="58" t="s">
        <v>23</v>
      </c>
      <c r="C2198" s="58" t="s">
        <v>24</v>
      </c>
      <c r="D2198" s="58" t="s">
        <v>25</v>
      </c>
      <c r="E2198" s="58" t="s">
        <v>18594</v>
      </c>
      <c r="F2198" s="58" t="s">
        <v>18723</v>
      </c>
      <c r="G2198" s="58" t="s">
        <v>20707</v>
      </c>
      <c r="H2198" s="58" t="s">
        <v>194</v>
      </c>
      <c r="I2198" s="58" t="s">
        <v>2557</v>
      </c>
      <c r="J2198" s="58" t="s">
        <v>18725</v>
      </c>
      <c r="K2198" s="58" t="s">
        <v>31</v>
      </c>
      <c r="L2198" s="102">
        <v>1</v>
      </c>
      <c r="M2198" s="58">
        <f t="shared" si="91"/>
        <v>130</v>
      </c>
      <c r="N2198" s="23"/>
      <c r="O2198" s="24" t="s">
        <v>32</v>
      </c>
    </row>
    <row r="2199" s="1" customFormat="1" customHeight="1" spans="1:15">
      <c r="A2199" s="58">
        <v>2194</v>
      </c>
      <c r="B2199" s="58" t="s">
        <v>23</v>
      </c>
      <c r="C2199" s="58" t="s">
        <v>24</v>
      </c>
      <c r="D2199" s="58" t="s">
        <v>25</v>
      </c>
      <c r="E2199" s="58" t="s">
        <v>18594</v>
      </c>
      <c r="F2199" s="58" t="s">
        <v>18664</v>
      </c>
      <c r="G2199" s="58" t="s">
        <v>20708</v>
      </c>
      <c r="H2199" s="58" t="s">
        <v>194</v>
      </c>
      <c r="I2199" s="58" t="s">
        <v>2557</v>
      </c>
      <c r="J2199" s="58" t="s">
        <v>18666</v>
      </c>
      <c r="K2199" s="58" t="s">
        <v>31</v>
      </c>
      <c r="L2199" s="102">
        <v>1</v>
      </c>
      <c r="M2199" s="58">
        <f t="shared" si="91"/>
        <v>130</v>
      </c>
      <c r="N2199" s="23"/>
      <c r="O2199" s="24" t="s">
        <v>32</v>
      </c>
    </row>
    <row r="2200" s="1" customFormat="1" customHeight="1" spans="1:15">
      <c r="A2200" s="58">
        <v>2195</v>
      </c>
      <c r="B2200" s="58" t="s">
        <v>23</v>
      </c>
      <c r="C2200" s="58" t="s">
        <v>24</v>
      </c>
      <c r="D2200" s="58" t="s">
        <v>25</v>
      </c>
      <c r="E2200" s="58" t="s">
        <v>18594</v>
      </c>
      <c r="F2200" s="58" t="s">
        <v>18664</v>
      </c>
      <c r="G2200" s="58" t="s">
        <v>20709</v>
      </c>
      <c r="H2200" s="58" t="s">
        <v>194</v>
      </c>
      <c r="I2200" s="58" t="s">
        <v>3164</v>
      </c>
      <c r="J2200" s="58" t="s">
        <v>18666</v>
      </c>
      <c r="K2200" s="58" t="s">
        <v>31</v>
      </c>
      <c r="L2200" s="102">
        <v>6</v>
      </c>
      <c r="M2200" s="58">
        <f t="shared" si="91"/>
        <v>780</v>
      </c>
      <c r="N2200" s="104"/>
      <c r="O2200" s="24" t="s">
        <v>32</v>
      </c>
    </row>
    <row r="2201" s="1" customFormat="1" customHeight="1" spans="1:15">
      <c r="A2201" s="58">
        <v>2196</v>
      </c>
      <c r="B2201" s="58" t="s">
        <v>23</v>
      </c>
      <c r="C2201" s="58" t="s">
        <v>24</v>
      </c>
      <c r="D2201" s="58" t="s">
        <v>25</v>
      </c>
      <c r="E2201" s="58" t="s">
        <v>18594</v>
      </c>
      <c r="F2201" s="58" t="s">
        <v>18664</v>
      </c>
      <c r="G2201" s="58" t="s">
        <v>20710</v>
      </c>
      <c r="H2201" s="58" t="s">
        <v>194</v>
      </c>
      <c r="I2201" s="58" t="s">
        <v>2605</v>
      </c>
      <c r="J2201" s="58" t="s">
        <v>18666</v>
      </c>
      <c r="K2201" s="58" t="s">
        <v>31</v>
      </c>
      <c r="L2201" s="102">
        <v>2</v>
      </c>
      <c r="M2201" s="58">
        <f t="shared" si="91"/>
        <v>260</v>
      </c>
      <c r="N2201" s="104"/>
      <c r="O2201" s="24" t="s">
        <v>32</v>
      </c>
    </row>
    <row r="2202" s="1" customFormat="1" customHeight="1" spans="1:15">
      <c r="A2202" s="58">
        <v>2197</v>
      </c>
      <c r="B2202" s="58" t="s">
        <v>23</v>
      </c>
      <c r="C2202" s="58" t="s">
        <v>24</v>
      </c>
      <c r="D2202" s="58" t="s">
        <v>25</v>
      </c>
      <c r="E2202" s="58" t="s">
        <v>18594</v>
      </c>
      <c r="F2202" s="58" t="s">
        <v>18664</v>
      </c>
      <c r="G2202" s="58" t="s">
        <v>20711</v>
      </c>
      <c r="H2202" s="58" t="s">
        <v>194</v>
      </c>
      <c r="I2202" s="58" t="s">
        <v>2203</v>
      </c>
      <c r="J2202" s="58" t="s">
        <v>18666</v>
      </c>
      <c r="K2202" s="58" t="s">
        <v>31</v>
      </c>
      <c r="L2202" s="102">
        <v>4</v>
      </c>
      <c r="M2202" s="58">
        <f t="shared" si="91"/>
        <v>520</v>
      </c>
      <c r="N2202" s="23"/>
      <c r="O2202" s="24" t="s">
        <v>32</v>
      </c>
    </row>
    <row r="2203" s="1" customFormat="1" customHeight="1" spans="1:15">
      <c r="A2203" s="58">
        <v>2198</v>
      </c>
      <c r="B2203" s="58" t="s">
        <v>23</v>
      </c>
      <c r="C2203" s="58" t="s">
        <v>24</v>
      </c>
      <c r="D2203" s="58" t="s">
        <v>25</v>
      </c>
      <c r="E2203" s="58" t="s">
        <v>18594</v>
      </c>
      <c r="F2203" s="58" t="s">
        <v>18664</v>
      </c>
      <c r="G2203" s="58" t="s">
        <v>20712</v>
      </c>
      <c r="H2203" s="58" t="s">
        <v>194</v>
      </c>
      <c r="I2203" s="58" t="s">
        <v>2557</v>
      </c>
      <c r="J2203" s="58" t="s">
        <v>18666</v>
      </c>
      <c r="K2203" s="58" t="s">
        <v>31</v>
      </c>
      <c r="L2203" s="102">
        <v>1</v>
      </c>
      <c r="M2203" s="58">
        <f t="shared" si="91"/>
        <v>130</v>
      </c>
      <c r="N2203" s="104"/>
      <c r="O2203" s="24" t="s">
        <v>32</v>
      </c>
    </row>
    <row r="2204" s="1" customFormat="1" customHeight="1" spans="1:15">
      <c r="A2204" s="58">
        <v>2199</v>
      </c>
      <c r="B2204" s="58" t="s">
        <v>23</v>
      </c>
      <c r="C2204" s="58" t="s">
        <v>24</v>
      </c>
      <c r="D2204" s="58" t="s">
        <v>25</v>
      </c>
      <c r="E2204" s="58" t="s">
        <v>18594</v>
      </c>
      <c r="F2204" s="58" t="s">
        <v>18664</v>
      </c>
      <c r="G2204" s="58" t="s">
        <v>20713</v>
      </c>
      <c r="H2204" s="58" t="s">
        <v>194</v>
      </c>
      <c r="I2204" s="58" t="s">
        <v>3169</v>
      </c>
      <c r="J2204" s="58" t="s">
        <v>18666</v>
      </c>
      <c r="K2204" s="58" t="s">
        <v>31</v>
      </c>
      <c r="L2204" s="102">
        <v>5</v>
      </c>
      <c r="M2204" s="58">
        <f t="shared" si="91"/>
        <v>650</v>
      </c>
      <c r="N2204" s="23"/>
      <c r="O2204" s="24" t="s">
        <v>32</v>
      </c>
    </row>
    <row r="2205" s="1" customFormat="1" customHeight="1" spans="1:15">
      <c r="A2205" s="58">
        <v>2200</v>
      </c>
      <c r="B2205" s="58" t="s">
        <v>23</v>
      </c>
      <c r="C2205" s="58" t="s">
        <v>24</v>
      </c>
      <c r="D2205" s="58" t="s">
        <v>25</v>
      </c>
      <c r="E2205" s="58" t="s">
        <v>18594</v>
      </c>
      <c r="F2205" s="58" t="s">
        <v>18664</v>
      </c>
      <c r="G2205" s="58" t="s">
        <v>20714</v>
      </c>
      <c r="H2205" s="58" t="s">
        <v>194</v>
      </c>
      <c r="I2205" s="58" t="s">
        <v>2203</v>
      </c>
      <c r="J2205" s="58" t="s">
        <v>18666</v>
      </c>
      <c r="K2205" s="58" t="s">
        <v>31</v>
      </c>
      <c r="L2205" s="102">
        <v>4</v>
      </c>
      <c r="M2205" s="58">
        <f t="shared" si="91"/>
        <v>520</v>
      </c>
      <c r="N2205" s="23"/>
      <c r="O2205" s="24" t="s">
        <v>32</v>
      </c>
    </row>
    <row r="2206" s="1" customFormat="1" customHeight="1" spans="1:15">
      <c r="A2206" s="58">
        <v>2201</v>
      </c>
      <c r="B2206" s="58" t="s">
        <v>23</v>
      </c>
      <c r="C2206" s="58" t="s">
        <v>24</v>
      </c>
      <c r="D2206" s="58" t="s">
        <v>25</v>
      </c>
      <c r="E2206" s="58" t="s">
        <v>18594</v>
      </c>
      <c r="F2206" s="58" t="s">
        <v>18723</v>
      </c>
      <c r="G2206" s="58" t="s">
        <v>19186</v>
      </c>
      <c r="H2206" s="58" t="s">
        <v>194</v>
      </c>
      <c r="I2206" s="58" t="s">
        <v>2557</v>
      </c>
      <c r="J2206" s="58" t="s">
        <v>18725</v>
      </c>
      <c r="K2206" s="58" t="s">
        <v>31</v>
      </c>
      <c r="L2206" s="102">
        <v>1</v>
      </c>
      <c r="M2206" s="58">
        <f t="shared" si="91"/>
        <v>130</v>
      </c>
      <c r="N2206" s="104"/>
      <c r="O2206" s="24" t="s">
        <v>32</v>
      </c>
    </row>
    <row r="2207" s="1" customFormat="1" customHeight="1" spans="1:15">
      <c r="A2207" s="58">
        <v>2202</v>
      </c>
      <c r="B2207" s="58" t="s">
        <v>23</v>
      </c>
      <c r="C2207" s="58" t="s">
        <v>24</v>
      </c>
      <c r="D2207" s="58" t="s">
        <v>25</v>
      </c>
      <c r="E2207" s="58" t="s">
        <v>18594</v>
      </c>
      <c r="F2207" s="58" t="s">
        <v>18664</v>
      </c>
      <c r="G2207" s="58" t="s">
        <v>20715</v>
      </c>
      <c r="H2207" s="58" t="s">
        <v>194</v>
      </c>
      <c r="I2207" s="58" t="s">
        <v>2203</v>
      </c>
      <c r="J2207" s="58" t="s">
        <v>18666</v>
      </c>
      <c r="K2207" s="58" t="s">
        <v>31</v>
      </c>
      <c r="L2207" s="102">
        <v>4</v>
      </c>
      <c r="M2207" s="58">
        <f t="shared" si="91"/>
        <v>520</v>
      </c>
      <c r="N2207" s="23"/>
      <c r="O2207" s="24" t="s">
        <v>32</v>
      </c>
    </row>
    <row r="2208" s="1" customFormat="1" customHeight="1" spans="1:15">
      <c r="A2208" s="58">
        <v>2203</v>
      </c>
      <c r="B2208" s="58" t="s">
        <v>23</v>
      </c>
      <c r="C2208" s="58" t="s">
        <v>24</v>
      </c>
      <c r="D2208" s="58" t="s">
        <v>25</v>
      </c>
      <c r="E2208" s="58" t="s">
        <v>18594</v>
      </c>
      <c r="F2208" s="58" t="s">
        <v>18723</v>
      </c>
      <c r="G2208" s="58" t="s">
        <v>20716</v>
      </c>
      <c r="H2208" s="58" t="s">
        <v>194</v>
      </c>
      <c r="I2208" s="58" t="s">
        <v>2605</v>
      </c>
      <c r="J2208" s="58" t="s">
        <v>18725</v>
      </c>
      <c r="K2208" s="58" t="s">
        <v>31</v>
      </c>
      <c r="L2208" s="102">
        <v>2</v>
      </c>
      <c r="M2208" s="58">
        <f t="shared" si="91"/>
        <v>260</v>
      </c>
      <c r="N2208" s="23"/>
      <c r="O2208" s="24" t="s">
        <v>32</v>
      </c>
    </row>
    <row r="2209" s="1" customFormat="1" customHeight="1" spans="1:15">
      <c r="A2209" s="58">
        <v>2204</v>
      </c>
      <c r="B2209" s="58" t="s">
        <v>23</v>
      </c>
      <c r="C2209" s="58" t="s">
        <v>24</v>
      </c>
      <c r="D2209" s="58" t="s">
        <v>25</v>
      </c>
      <c r="E2209" s="58" t="s">
        <v>18594</v>
      </c>
      <c r="F2209" s="58" t="s">
        <v>18643</v>
      </c>
      <c r="G2209" s="58" t="s">
        <v>20717</v>
      </c>
      <c r="H2209" s="58" t="s">
        <v>194</v>
      </c>
      <c r="I2209" s="58" t="s">
        <v>3169</v>
      </c>
      <c r="J2209" s="58" t="s">
        <v>18645</v>
      </c>
      <c r="K2209" s="58" t="s">
        <v>31</v>
      </c>
      <c r="L2209" s="102">
        <v>5</v>
      </c>
      <c r="M2209" s="58">
        <f t="shared" si="91"/>
        <v>650</v>
      </c>
      <c r="N2209" s="23"/>
      <c r="O2209" s="24" t="s">
        <v>32</v>
      </c>
    </row>
    <row r="2210" s="1" customFormat="1" customHeight="1" spans="1:15">
      <c r="A2210" s="58">
        <v>2205</v>
      </c>
      <c r="B2210" s="58" t="s">
        <v>23</v>
      </c>
      <c r="C2210" s="58" t="s">
        <v>24</v>
      </c>
      <c r="D2210" s="58" t="s">
        <v>25</v>
      </c>
      <c r="E2210" s="58" t="s">
        <v>18594</v>
      </c>
      <c r="F2210" s="58" t="s">
        <v>18723</v>
      </c>
      <c r="G2210" s="58" t="s">
        <v>20636</v>
      </c>
      <c r="H2210" s="58" t="s">
        <v>194</v>
      </c>
      <c r="I2210" s="58" t="s">
        <v>2557</v>
      </c>
      <c r="J2210" s="58" t="s">
        <v>18725</v>
      </c>
      <c r="K2210" s="58" t="s">
        <v>31</v>
      </c>
      <c r="L2210" s="102">
        <v>1</v>
      </c>
      <c r="M2210" s="58">
        <f t="shared" si="91"/>
        <v>130</v>
      </c>
      <c r="N2210" s="104"/>
      <c r="O2210" s="24" t="s">
        <v>32</v>
      </c>
    </row>
    <row r="2211" s="1" customFormat="1" customHeight="1" spans="1:15">
      <c r="A2211" s="58">
        <v>2206</v>
      </c>
      <c r="B2211" s="58" t="s">
        <v>23</v>
      </c>
      <c r="C2211" s="58" t="s">
        <v>24</v>
      </c>
      <c r="D2211" s="58" t="s">
        <v>25</v>
      </c>
      <c r="E2211" s="58" t="s">
        <v>18594</v>
      </c>
      <c r="F2211" s="58" t="s">
        <v>18643</v>
      </c>
      <c r="G2211" s="58" t="s">
        <v>17672</v>
      </c>
      <c r="H2211" s="58" t="s">
        <v>194</v>
      </c>
      <c r="I2211" s="58" t="s">
        <v>2203</v>
      </c>
      <c r="J2211" s="58" t="s">
        <v>18645</v>
      </c>
      <c r="K2211" s="58" t="s">
        <v>31</v>
      </c>
      <c r="L2211" s="102">
        <v>4</v>
      </c>
      <c r="M2211" s="58">
        <f t="shared" si="91"/>
        <v>520</v>
      </c>
      <c r="N2211" s="23"/>
      <c r="O2211" s="24" t="s">
        <v>32</v>
      </c>
    </row>
    <row r="2212" s="1" customFormat="1" customHeight="1" spans="1:15">
      <c r="A2212" s="58">
        <v>2207</v>
      </c>
      <c r="B2212" s="58" t="s">
        <v>23</v>
      </c>
      <c r="C2212" s="58" t="s">
        <v>24</v>
      </c>
      <c r="D2212" s="58" t="s">
        <v>25</v>
      </c>
      <c r="E2212" s="58" t="s">
        <v>18594</v>
      </c>
      <c r="F2212" s="58" t="s">
        <v>18664</v>
      </c>
      <c r="G2212" s="58" t="s">
        <v>20718</v>
      </c>
      <c r="H2212" s="58" t="s">
        <v>194</v>
      </c>
      <c r="I2212" s="58" t="s">
        <v>1683</v>
      </c>
      <c r="J2212" s="58" t="s">
        <v>18666</v>
      </c>
      <c r="K2212" s="58" t="s">
        <v>31</v>
      </c>
      <c r="L2212" s="102">
        <v>3</v>
      </c>
      <c r="M2212" s="58">
        <f t="shared" si="91"/>
        <v>390</v>
      </c>
      <c r="N2212" s="23"/>
      <c r="O2212" s="24" t="s">
        <v>32</v>
      </c>
    </row>
    <row r="2213" s="1" customFormat="1" customHeight="1" spans="1:15">
      <c r="A2213" s="58">
        <v>2208</v>
      </c>
      <c r="B2213" s="58" t="s">
        <v>23</v>
      </c>
      <c r="C2213" s="58" t="s">
        <v>24</v>
      </c>
      <c r="D2213" s="58" t="s">
        <v>25</v>
      </c>
      <c r="E2213" s="58" t="s">
        <v>18594</v>
      </c>
      <c r="F2213" s="58" t="s">
        <v>18664</v>
      </c>
      <c r="G2213" s="58" t="s">
        <v>20719</v>
      </c>
      <c r="H2213" s="58" t="s">
        <v>194</v>
      </c>
      <c r="I2213" s="58" t="s">
        <v>1683</v>
      </c>
      <c r="J2213" s="58" t="s">
        <v>18666</v>
      </c>
      <c r="K2213" s="58" t="s">
        <v>31</v>
      </c>
      <c r="L2213" s="102">
        <v>3</v>
      </c>
      <c r="M2213" s="58">
        <f t="shared" si="91"/>
        <v>390</v>
      </c>
      <c r="N2213" s="23"/>
      <c r="O2213" s="24" t="s">
        <v>32</v>
      </c>
    </row>
    <row r="2214" s="1" customFormat="1" customHeight="1" spans="1:15">
      <c r="A2214" s="58">
        <v>2209</v>
      </c>
      <c r="B2214" s="58" t="s">
        <v>23</v>
      </c>
      <c r="C2214" s="58" t="s">
        <v>24</v>
      </c>
      <c r="D2214" s="58" t="s">
        <v>25</v>
      </c>
      <c r="E2214" s="58" t="s">
        <v>18594</v>
      </c>
      <c r="F2214" s="58" t="s">
        <v>18643</v>
      </c>
      <c r="G2214" s="58" t="s">
        <v>20720</v>
      </c>
      <c r="H2214" s="58" t="s">
        <v>194</v>
      </c>
      <c r="I2214" s="58" t="s">
        <v>1683</v>
      </c>
      <c r="J2214" s="58" t="s">
        <v>18645</v>
      </c>
      <c r="K2214" s="58" t="s">
        <v>31</v>
      </c>
      <c r="L2214" s="102">
        <v>3</v>
      </c>
      <c r="M2214" s="58">
        <f t="shared" si="91"/>
        <v>390</v>
      </c>
      <c r="N2214" s="23"/>
      <c r="O2214" s="24" t="s">
        <v>32</v>
      </c>
    </row>
    <row r="2215" s="1" customFormat="1" customHeight="1" spans="1:15">
      <c r="A2215" s="58">
        <v>2210</v>
      </c>
      <c r="B2215" s="58" t="s">
        <v>23</v>
      </c>
      <c r="C2215" s="58" t="s">
        <v>24</v>
      </c>
      <c r="D2215" s="58" t="s">
        <v>25</v>
      </c>
      <c r="E2215" s="58" t="s">
        <v>18594</v>
      </c>
      <c r="F2215" s="58" t="s">
        <v>18643</v>
      </c>
      <c r="G2215" s="58" t="s">
        <v>20721</v>
      </c>
      <c r="H2215" s="58" t="s">
        <v>194</v>
      </c>
      <c r="I2215" s="58" t="s">
        <v>2203</v>
      </c>
      <c r="J2215" s="58" t="s">
        <v>18645</v>
      </c>
      <c r="K2215" s="58" t="s">
        <v>31</v>
      </c>
      <c r="L2215" s="102">
        <v>4</v>
      </c>
      <c r="M2215" s="58">
        <f t="shared" si="91"/>
        <v>520</v>
      </c>
      <c r="N2215" s="23"/>
      <c r="O2215" s="24" t="s">
        <v>32</v>
      </c>
    </row>
    <row r="2216" s="1" customFormat="1" customHeight="1" spans="1:15">
      <c r="A2216" s="58">
        <v>2211</v>
      </c>
      <c r="B2216" s="58" t="s">
        <v>23</v>
      </c>
      <c r="C2216" s="58" t="s">
        <v>24</v>
      </c>
      <c r="D2216" s="58" t="s">
        <v>25</v>
      </c>
      <c r="E2216" s="58" t="s">
        <v>18594</v>
      </c>
      <c r="F2216" s="58" t="s">
        <v>18664</v>
      </c>
      <c r="G2216" s="58" t="s">
        <v>20722</v>
      </c>
      <c r="H2216" s="58" t="s">
        <v>194</v>
      </c>
      <c r="I2216" s="58" t="s">
        <v>2557</v>
      </c>
      <c r="J2216" s="58" t="s">
        <v>18666</v>
      </c>
      <c r="K2216" s="58" t="s">
        <v>31</v>
      </c>
      <c r="L2216" s="102">
        <v>1</v>
      </c>
      <c r="M2216" s="58">
        <f t="shared" si="91"/>
        <v>130</v>
      </c>
      <c r="N2216" s="104"/>
      <c r="O2216" s="24" t="s">
        <v>32</v>
      </c>
    </row>
    <row r="2217" s="1" customFormat="1" customHeight="1" spans="1:15">
      <c r="A2217" s="58">
        <v>2212</v>
      </c>
      <c r="B2217" s="58" t="s">
        <v>23</v>
      </c>
      <c r="C2217" s="58" t="s">
        <v>24</v>
      </c>
      <c r="D2217" s="58" t="s">
        <v>25</v>
      </c>
      <c r="E2217" s="58" t="s">
        <v>18594</v>
      </c>
      <c r="F2217" s="58" t="s">
        <v>18664</v>
      </c>
      <c r="G2217" s="58" t="s">
        <v>20723</v>
      </c>
      <c r="H2217" s="58" t="s">
        <v>194</v>
      </c>
      <c r="I2217" s="58" t="s">
        <v>1683</v>
      </c>
      <c r="J2217" s="58" t="s">
        <v>18666</v>
      </c>
      <c r="K2217" s="58" t="s">
        <v>31</v>
      </c>
      <c r="L2217" s="102">
        <v>3</v>
      </c>
      <c r="M2217" s="58">
        <f t="shared" si="91"/>
        <v>390</v>
      </c>
      <c r="N2217" s="23"/>
      <c r="O2217" s="24" t="s">
        <v>32</v>
      </c>
    </row>
    <row r="2218" s="1" customFormat="1" customHeight="1" spans="1:15">
      <c r="A2218" s="58">
        <v>2213</v>
      </c>
      <c r="B2218" s="58" t="s">
        <v>23</v>
      </c>
      <c r="C2218" s="58" t="s">
        <v>24</v>
      </c>
      <c r="D2218" s="58" t="s">
        <v>25</v>
      </c>
      <c r="E2218" s="58" t="s">
        <v>18594</v>
      </c>
      <c r="F2218" s="58" t="s">
        <v>18664</v>
      </c>
      <c r="G2218" s="58" t="s">
        <v>20724</v>
      </c>
      <c r="H2218" s="58" t="s">
        <v>194</v>
      </c>
      <c r="I2218" s="58" t="s">
        <v>1683</v>
      </c>
      <c r="J2218" s="58" t="s">
        <v>18666</v>
      </c>
      <c r="K2218" s="58" t="s">
        <v>31</v>
      </c>
      <c r="L2218" s="102">
        <v>3</v>
      </c>
      <c r="M2218" s="58">
        <f t="shared" si="91"/>
        <v>390</v>
      </c>
      <c r="N2218" s="104"/>
      <c r="O2218" s="24" t="s">
        <v>32</v>
      </c>
    </row>
    <row r="2219" s="1" customFormat="1" customHeight="1" spans="1:15">
      <c r="A2219" s="58">
        <v>2214</v>
      </c>
      <c r="B2219" s="58" t="s">
        <v>23</v>
      </c>
      <c r="C2219" s="58" t="s">
        <v>24</v>
      </c>
      <c r="D2219" s="58" t="s">
        <v>25</v>
      </c>
      <c r="E2219" s="58" t="s">
        <v>18594</v>
      </c>
      <c r="F2219" s="58" t="s">
        <v>18664</v>
      </c>
      <c r="G2219" s="58" t="s">
        <v>20725</v>
      </c>
      <c r="H2219" s="58" t="s">
        <v>194</v>
      </c>
      <c r="I2219" s="58" t="s">
        <v>3164</v>
      </c>
      <c r="J2219" s="58" t="s">
        <v>18666</v>
      </c>
      <c r="K2219" s="58" t="s">
        <v>31</v>
      </c>
      <c r="L2219" s="102">
        <v>6</v>
      </c>
      <c r="M2219" s="58">
        <f t="shared" si="91"/>
        <v>780</v>
      </c>
      <c r="N2219" s="104"/>
      <c r="O2219" s="24" t="s">
        <v>32</v>
      </c>
    </row>
    <row r="2220" s="1" customFormat="1" customHeight="1" spans="1:15">
      <c r="A2220" s="58">
        <v>2215</v>
      </c>
      <c r="B2220" s="58" t="s">
        <v>23</v>
      </c>
      <c r="C2220" s="58" t="s">
        <v>24</v>
      </c>
      <c r="D2220" s="58" t="s">
        <v>25</v>
      </c>
      <c r="E2220" s="58" t="s">
        <v>18594</v>
      </c>
      <c r="F2220" s="58" t="s">
        <v>18890</v>
      </c>
      <c r="G2220" s="58" t="s">
        <v>20726</v>
      </c>
      <c r="H2220" s="58" t="s">
        <v>220</v>
      </c>
      <c r="I2220" s="58" t="s">
        <v>3169</v>
      </c>
      <c r="J2220" s="58" t="s">
        <v>18892</v>
      </c>
      <c r="K2220" s="58" t="s">
        <v>31</v>
      </c>
      <c r="L2220" s="102">
        <v>5</v>
      </c>
      <c r="M2220" s="58">
        <f t="shared" si="91"/>
        <v>650</v>
      </c>
      <c r="N2220" s="23"/>
      <c r="O2220" s="24" t="s">
        <v>32</v>
      </c>
    </row>
    <row r="2221" s="1" customFormat="1" customHeight="1" spans="1:15">
      <c r="A2221" s="58">
        <v>2216</v>
      </c>
      <c r="B2221" s="58" t="s">
        <v>23</v>
      </c>
      <c r="C2221" s="58" t="s">
        <v>24</v>
      </c>
      <c r="D2221" s="58" t="s">
        <v>25</v>
      </c>
      <c r="E2221" s="58" t="s">
        <v>18594</v>
      </c>
      <c r="F2221" s="58" t="s">
        <v>18664</v>
      </c>
      <c r="G2221" s="58" t="s">
        <v>20727</v>
      </c>
      <c r="H2221" s="58" t="s">
        <v>194</v>
      </c>
      <c r="I2221" s="58" t="s">
        <v>2203</v>
      </c>
      <c r="J2221" s="58" t="s">
        <v>18666</v>
      </c>
      <c r="K2221" s="58" t="s">
        <v>31</v>
      </c>
      <c r="L2221" s="102">
        <v>4</v>
      </c>
      <c r="M2221" s="58">
        <f t="shared" si="91"/>
        <v>520</v>
      </c>
      <c r="N2221" s="104"/>
      <c r="O2221" s="24" t="s">
        <v>32</v>
      </c>
    </row>
    <row r="2222" s="1" customFormat="1" customHeight="1" spans="1:15">
      <c r="A2222" s="58">
        <v>2217</v>
      </c>
      <c r="B2222" s="58" t="s">
        <v>23</v>
      </c>
      <c r="C2222" s="58" t="s">
        <v>24</v>
      </c>
      <c r="D2222" s="58" t="s">
        <v>25</v>
      </c>
      <c r="E2222" s="58" t="s">
        <v>18594</v>
      </c>
      <c r="F2222" s="58" t="s">
        <v>18664</v>
      </c>
      <c r="G2222" s="58" t="s">
        <v>20728</v>
      </c>
      <c r="H2222" s="58" t="s">
        <v>194</v>
      </c>
      <c r="I2222" s="58" t="s">
        <v>2203</v>
      </c>
      <c r="J2222" s="58" t="s">
        <v>18666</v>
      </c>
      <c r="K2222" s="58" t="s">
        <v>31</v>
      </c>
      <c r="L2222" s="102">
        <v>4</v>
      </c>
      <c r="M2222" s="58">
        <f t="shared" si="91"/>
        <v>520</v>
      </c>
      <c r="N2222" s="23"/>
      <c r="O2222" s="24" t="s">
        <v>32</v>
      </c>
    </row>
    <row r="2223" s="1" customFormat="1" customHeight="1" spans="1:15">
      <c r="A2223" s="58">
        <v>2218</v>
      </c>
      <c r="B2223" s="58" t="s">
        <v>23</v>
      </c>
      <c r="C2223" s="58" t="s">
        <v>24</v>
      </c>
      <c r="D2223" s="58" t="s">
        <v>25</v>
      </c>
      <c r="E2223" s="58" t="s">
        <v>18594</v>
      </c>
      <c r="F2223" s="58" t="s">
        <v>18664</v>
      </c>
      <c r="G2223" s="58" t="s">
        <v>20729</v>
      </c>
      <c r="H2223" s="58" t="s">
        <v>194</v>
      </c>
      <c r="I2223" s="58" t="s">
        <v>1683</v>
      </c>
      <c r="J2223" s="58" t="s">
        <v>18666</v>
      </c>
      <c r="K2223" s="58" t="s">
        <v>31</v>
      </c>
      <c r="L2223" s="102">
        <v>3</v>
      </c>
      <c r="M2223" s="58">
        <f t="shared" si="91"/>
        <v>390</v>
      </c>
      <c r="N2223" s="23"/>
      <c r="O2223" s="24" t="s">
        <v>32</v>
      </c>
    </row>
    <row r="2224" s="1" customFormat="1" customHeight="1" spans="1:15">
      <c r="A2224" s="58">
        <v>2219</v>
      </c>
      <c r="B2224" s="58" t="s">
        <v>23</v>
      </c>
      <c r="C2224" s="58" t="s">
        <v>24</v>
      </c>
      <c r="D2224" s="58" t="s">
        <v>25</v>
      </c>
      <c r="E2224" s="58" t="s">
        <v>18594</v>
      </c>
      <c r="F2224" s="58" t="s">
        <v>18664</v>
      </c>
      <c r="G2224" s="58" t="s">
        <v>20730</v>
      </c>
      <c r="H2224" s="58" t="s">
        <v>220</v>
      </c>
      <c r="I2224" s="58" t="s">
        <v>1683</v>
      </c>
      <c r="J2224" s="58" t="s">
        <v>18666</v>
      </c>
      <c r="K2224" s="58" t="s">
        <v>31</v>
      </c>
      <c r="L2224" s="102">
        <v>3</v>
      </c>
      <c r="M2224" s="58">
        <f t="shared" si="91"/>
        <v>390</v>
      </c>
      <c r="N2224" s="23"/>
      <c r="O2224" s="24" t="s">
        <v>32</v>
      </c>
    </row>
    <row r="2225" s="1" customFormat="1" customHeight="1" spans="1:15">
      <c r="A2225" s="58">
        <v>2220</v>
      </c>
      <c r="B2225" s="58" t="s">
        <v>23</v>
      </c>
      <c r="C2225" s="58" t="s">
        <v>24</v>
      </c>
      <c r="D2225" s="58" t="s">
        <v>25</v>
      </c>
      <c r="E2225" s="58" t="s">
        <v>18594</v>
      </c>
      <c r="F2225" s="58" t="s">
        <v>18664</v>
      </c>
      <c r="G2225" s="58" t="s">
        <v>20731</v>
      </c>
      <c r="H2225" s="58" t="s">
        <v>51</v>
      </c>
      <c r="I2225" s="58" t="s">
        <v>3169</v>
      </c>
      <c r="J2225" s="58" t="s">
        <v>18666</v>
      </c>
      <c r="K2225" s="58" t="s">
        <v>31</v>
      </c>
      <c r="L2225" s="102">
        <v>5</v>
      </c>
      <c r="M2225" s="58">
        <f>L2225*312</f>
        <v>1560</v>
      </c>
      <c r="N2225" s="23"/>
      <c r="O2225" s="24" t="s">
        <v>32</v>
      </c>
    </row>
    <row r="2226" s="1" customFormat="1" customHeight="1" spans="1:15">
      <c r="A2226" s="58">
        <v>2221</v>
      </c>
      <c r="B2226" s="58" t="s">
        <v>23</v>
      </c>
      <c r="C2226" s="58" t="s">
        <v>24</v>
      </c>
      <c r="D2226" s="58" t="s">
        <v>25</v>
      </c>
      <c r="E2226" s="58" t="s">
        <v>18594</v>
      </c>
      <c r="F2226" s="58" t="s">
        <v>18664</v>
      </c>
      <c r="G2226" s="58" t="s">
        <v>20732</v>
      </c>
      <c r="H2226" s="58" t="s">
        <v>51</v>
      </c>
      <c r="I2226" s="58" t="s">
        <v>3169</v>
      </c>
      <c r="J2226" s="58" t="s">
        <v>18666</v>
      </c>
      <c r="K2226" s="58" t="s">
        <v>31</v>
      </c>
      <c r="L2226" s="102">
        <v>5</v>
      </c>
      <c r="M2226" s="58">
        <f>L2226*312</f>
        <v>1560</v>
      </c>
      <c r="N2226" s="23"/>
      <c r="O2226" s="24" t="s">
        <v>32</v>
      </c>
    </row>
    <row r="2227" s="1" customFormat="1" customHeight="1" spans="1:15">
      <c r="A2227" s="58">
        <v>2222</v>
      </c>
      <c r="B2227" s="58" t="s">
        <v>23</v>
      </c>
      <c r="C2227" s="58" t="s">
        <v>24</v>
      </c>
      <c r="D2227" s="58" t="s">
        <v>25</v>
      </c>
      <c r="E2227" s="58" t="s">
        <v>18594</v>
      </c>
      <c r="F2227" s="58" t="s">
        <v>18664</v>
      </c>
      <c r="G2227" s="58" t="s">
        <v>20733</v>
      </c>
      <c r="H2227" s="58" t="s">
        <v>51</v>
      </c>
      <c r="I2227" s="58" t="s">
        <v>3169</v>
      </c>
      <c r="J2227" s="58" t="s">
        <v>18666</v>
      </c>
      <c r="K2227" s="58" t="s">
        <v>31</v>
      </c>
      <c r="L2227" s="102">
        <v>5</v>
      </c>
      <c r="M2227" s="58">
        <f>L2227*312</f>
        <v>1560</v>
      </c>
      <c r="N2227" s="23"/>
      <c r="O2227" s="24" t="s">
        <v>32</v>
      </c>
    </row>
    <row r="2228" s="1" customFormat="1" customHeight="1" spans="1:15">
      <c r="A2228" s="58">
        <v>2223</v>
      </c>
      <c r="B2228" s="58" t="s">
        <v>23</v>
      </c>
      <c r="C2228" s="58" t="s">
        <v>24</v>
      </c>
      <c r="D2228" s="58" t="s">
        <v>25</v>
      </c>
      <c r="E2228" s="58" t="s">
        <v>18594</v>
      </c>
      <c r="F2228" s="58" t="s">
        <v>18664</v>
      </c>
      <c r="G2228" s="58" t="s">
        <v>20442</v>
      </c>
      <c r="H2228" s="58" t="s">
        <v>51</v>
      </c>
      <c r="I2228" s="58" t="s">
        <v>3164</v>
      </c>
      <c r="J2228" s="58" t="s">
        <v>18666</v>
      </c>
      <c r="K2228" s="58" t="s">
        <v>31</v>
      </c>
      <c r="L2228" s="102">
        <v>6</v>
      </c>
      <c r="M2228" s="58">
        <f>L2228*312</f>
        <v>1872</v>
      </c>
      <c r="N2228" s="104"/>
      <c r="O2228" s="24" t="s">
        <v>32</v>
      </c>
    </row>
    <row r="2229" s="1" customFormat="1" customHeight="1" spans="1:15">
      <c r="A2229" s="58">
        <v>2224</v>
      </c>
      <c r="B2229" s="58" t="s">
        <v>23</v>
      </c>
      <c r="C2229" s="58" t="s">
        <v>24</v>
      </c>
      <c r="D2229" s="58" t="s">
        <v>25</v>
      </c>
      <c r="E2229" s="58" t="s">
        <v>18594</v>
      </c>
      <c r="F2229" s="58" t="s">
        <v>18664</v>
      </c>
      <c r="G2229" s="58" t="s">
        <v>20734</v>
      </c>
      <c r="H2229" s="58" t="s">
        <v>51</v>
      </c>
      <c r="I2229" s="58" t="s">
        <v>2203</v>
      </c>
      <c r="J2229" s="58" t="s">
        <v>18666</v>
      </c>
      <c r="K2229" s="58" t="s">
        <v>31</v>
      </c>
      <c r="L2229" s="102">
        <v>4</v>
      </c>
      <c r="M2229" s="58">
        <f>L2229*312</f>
        <v>1248</v>
      </c>
      <c r="N2229" s="104" t="s">
        <v>9991</v>
      </c>
      <c r="O2229" s="24" t="s">
        <v>32</v>
      </c>
    </row>
    <row r="2230" s="1" customFormat="1" customHeight="1" spans="1:15">
      <c r="A2230" s="58">
        <v>2225</v>
      </c>
      <c r="B2230" s="58" t="s">
        <v>23</v>
      </c>
      <c r="C2230" s="58" t="s">
        <v>24</v>
      </c>
      <c r="D2230" s="58" t="s">
        <v>25</v>
      </c>
      <c r="E2230" s="58" t="s">
        <v>18594</v>
      </c>
      <c r="F2230" s="58" t="s">
        <v>18723</v>
      </c>
      <c r="G2230" s="58" t="s">
        <v>20735</v>
      </c>
      <c r="H2230" s="58" t="s">
        <v>194</v>
      </c>
      <c r="I2230" s="58" t="s">
        <v>2605</v>
      </c>
      <c r="J2230" s="58" t="s">
        <v>18725</v>
      </c>
      <c r="K2230" s="58" t="s">
        <v>31</v>
      </c>
      <c r="L2230" s="102">
        <v>2</v>
      </c>
      <c r="M2230" s="58">
        <f>L2230*130</f>
        <v>260</v>
      </c>
      <c r="N2230" s="23"/>
      <c r="O2230" s="24" t="s">
        <v>32</v>
      </c>
    </row>
    <row r="2231" s="1" customFormat="1" customHeight="1" spans="1:15">
      <c r="A2231" s="58">
        <v>2226</v>
      </c>
      <c r="B2231" s="58" t="s">
        <v>23</v>
      </c>
      <c r="C2231" s="58" t="s">
        <v>24</v>
      </c>
      <c r="D2231" s="58" t="s">
        <v>25</v>
      </c>
      <c r="E2231" s="58" t="s">
        <v>18594</v>
      </c>
      <c r="F2231" s="58" t="s">
        <v>18723</v>
      </c>
      <c r="G2231" s="58" t="s">
        <v>20736</v>
      </c>
      <c r="H2231" s="58" t="s">
        <v>194</v>
      </c>
      <c r="I2231" s="58" t="s">
        <v>2605</v>
      </c>
      <c r="J2231" s="58" t="s">
        <v>18725</v>
      </c>
      <c r="K2231" s="58" t="s">
        <v>31</v>
      </c>
      <c r="L2231" s="102">
        <v>2</v>
      </c>
      <c r="M2231" s="58">
        <f>L2231*130</f>
        <v>260</v>
      </c>
      <c r="N2231" s="23"/>
      <c r="O2231" s="24" t="s">
        <v>32</v>
      </c>
    </row>
    <row r="2232" s="1" customFormat="1" customHeight="1" spans="1:15">
      <c r="A2232" s="58">
        <v>2227</v>
      </c>
      <c r="B2232" s="58" t="s">
        <v>23</v>
      </c>
      <c r="C2232" s="58" t="s">
        <v>24</v>
      </c>
      <c r="D2232" s="58" t="s">
        <v>25</v>
      </c>
      <c r="E2232" s="58" t="s">
        <v>18594</v>
      </c>
      <c r="F2232" s="58" t="s">
        <v>18723</v>
      </c>
      <c r="G2232" s="58" t="s">
        <v>20737</v>
      </c>
      <c r="H2232" s="58" t="s">
        <v>194</v>
      </c>
      <c r="I2232" s="58" t="s">
        <v>2605</v>
      </c>
      <c r="J2232" s="58" t="s">
        <v>18725</v>
      </c>
      <c r="K2232" s="58" t="s">
        <v>31</v>
      </c>
      <c r="L2232" s="102">
        <v>2</v>
      </c>
      <c r="M2232" s="58">
        <f>L2232*130</f>
        <v>260</v>
      </c>
      <c r="N2232" s="23"/>
      <c r="O2232" s="24" t="s">
        <v>32</v>
      </c>
    </row>
    <row r="2233" s="1" customFormat="1" customHeight="1" spans="1:15">
      <c r="A2233" s="58">
        <v>2228</v>
      </c>
      <c r="B2233" s="58" t="s">
        <v>23</v>
      </c>
      <c r="C2233" s="58" t="s">
        <v>24</v>
      </c>
      <c r="D2233" s="58" t="s">
        <v>25</v>
      </c>
      <c r="E2233" s="58" t="s">
        <v>18594</v>
      </c>
      <c r="F2233" s="58" t="s">
        <v>18664</v>
      </c>
      <c r="G2233" s="58" t="s">
        <v>20738</v>
      </c>
      <c r="H2233" s="58" t="s">
        <v>51</v>
      </c>
      <c r="I2233" s="58" t="s">
        <v>3164</v>
      </c>
      <c r="J2233" s="58" t="s">
        <v>18666</v>
      </c>
      <c r="K2233" s="58" t="s">
        <v>31</v>
      </c>
      <c r="L2233" s="102">
        <v>6</v>
      </c>
      <c r="M2233" s="58">
        <f>L2233*312</f>
        <v>1872</v>
      </c>
      <c r="N2233" s="104"/>
      <c r="O2233" s="24" t="s">
        <v>32</v>
      </c>
    </row>
    <row r="2234" s="1" customFormat="1" customHeight="1" spans="1:15">
      <c r="A2234" s="58">
        <v>2229</v>
      </c>
      <c r="B2234" s="58" t="s">
        <v>23</v>
      </c>
      <c r="C2234" s="58" t="s">
        <v>24</v>
      </c>
      <c r="D2234" s="58" t="s">
        <v>25</v>
      </c>
      <c r="E2234" s="58" t="s">
        <v>18594</v>
      </c>
      <c r="F2234" s="58" t="s">
        <v>18723</v>
      </c>
      <c r="G2234" s="58" t="s">
        <v>20739</v>
      </c>
      <c r="H2234" s="58" t="s">
        <v>194</v>
      </c>
      <c r="I2234" s="58" t="s">
        <v>2557</v>
      </c>
      <c r="J2234" s="58" t="s">
        <v>18725</v>
      </c>
      <c r="K2234" s="58" t="s">
        <v>31</v>
      </c>
      <c r="L2234" s="102">
        <v>1</v>
      </c>
      <c r="M2234" s="58">
        <f t="shared" ref="M2234:M2252" si="92">L2234*130</f>
        <v>130</v>
      </c>
      <c r="N2234" s="23"/>
      <c r="O2234" s="24" t="s">
        <v>32</v>
      </c>
    </row>
    <row r="2235" s="1" customFormat="1" customHeight="1" spans="1:15">
      <c r="A2235" s="58">
        <v>2230</v>
      </c>
      <c r="B2235" s="58" t="s">
        <v>23</v>
      </c>
      <c r="C2235" s="58" t="s">
        <v>24</v>
      </c>
      <c r="D2235" s="58" t="s">
        <v>25</v>
      </c>
      <c r="E2235" s="58" t="s">
        <v>18594</v>
      </c>
      <c r="F2235" s="58" t="s">
        <v>18890</v>
      </c>
      <c r="G2235" s="58" t="s">
        <v>20740</v>
      </c>
      <c r="H2235" s="58" t="s">
        <v>18599</v>
      </c>
      <c r="I2235" s="58" t="s">
        <v>2203</v>
      </c>
      <c r="J2235" s="58" t="s">
        <v>18892</v>
      </c>
      <c r="K2235" s="58" t="s">
        <v>31</v>
      </c>
      <c r="L2235" s="102">
        <v>4</v>
      </c>
      <c r="M2235" s="58">
        <f t="shared" si="92"/>
        <v>520</v>
      </c>
      <c r="N2235" s="23"/>
      <c r="O2235" s="24" t="s">
        <v>32</v>
      </c>
    </row>
    <row r="2236" s="1" customFormat="1" customHeight="1" spans="1:15">
      <c r="A2236" s="58">
        <v>2231</v>
      </c>
      <c r="B2236" s="58" t="s">
        <v>23</v>
      </c>
      <c r="C2236" s="58" t="s">
        <v>24</v>
      </c>
      <c r="D2236" s="58" t="s">
        <v>25</v>
      </c>
      <c r="E2236" s="58" t="s">
        <v>18594</v>
      </c>
      <c r="F2236" s="58" t="s">
        <v>18723</v>
      </c>
      <c r="G2236" s="58" t="s">
        <v>20741</v>
      </c>
      <c r="H2236" s="58" t="s">
        <v>194</v>
      </c>
      <c r="I2236" s="58" t="s">
        <v>3164</v>
      </c>
      <c r="J2236" s="58" t="s">
        <v>18725</v>
      </c>
      <c r="K2236" s="58" t="s">
        <v>31</v>
      </c>
      <c r="L2236" s="102">
        <v>6</v>
      </c>
      <c r="M2236" s="58">
        <f t="shared" si="92"/>
        <v>780</v>
      </c>
      <c r="N2236" s="23"/>
      <c r="O2236" s="24" t="s">
        <v>32</v>
      </c>
    </row>
    <row r="2237" s="1" customFormat="1" customHeight="1" spans="1:15">
      <c r="A2237" s="58">
        <v>2232</v>
      </c>
      <c r="B2237" s="58" t="s">
        <v>23</v>
      </c>
      <c r="C2237" s="58" t="s">
        <v>24</v>
      </c>
      <c r="D2237" s="58" t="s">
        <v>25</v>
      </c>
      <c r="E2237" s="58" t="s">
        <v>18594</v>
      </c>
      <c r="F2237" s="58" t="s">
        <v>18723</v>
      </c>
      <c r="G2237" s="58" t="s">
        <v>4756</v>
      </c>
      <c r="H2237" s="58" t="s">
        <v>194</v>
      </c>
      <c r="I2237" s="58" t="s">
        <v>2557</v>
      </c>
      <c r="J2237" s="58" t="s">
        <v>18725</v>
      </c>
      <c r="K2237" s="58" t="s">
        <v>31</v>
      </c>
      <c r="L2237" s="102">
        <v>1</v>
      </c>
      <c r="M2237" s="58">
        <f t="shared" si="92"/>
        <v>130</v>
      </c>
      <c r="N2237" s="23"/>
      <c r="O2237" s="24" t="s">
        <v>32</v>
      </c>
    </row>
    <row r="2238" s="1" customFormat="1" customHeight="1" spans="1:15">
      <c r="A2238" s="58">
        <v>2233</v>
      </c>
      <c r="B2238" s="58" t="s">
        <v>23</v>
      </c>
      <c r="C2238" s="58" t="s">
        <v>24</v>
      </c>
      <c r="D2238" s="58" t="s">
        <v>25</v>
      </c>
      <c r="E2238" s="58" t="s">
        <v>18594</v>
      </c>
      <c r="F2238" s="58" t="s">
        <v>18723</v>
      </c>
      <c r="G2238" s="58" t="s">
        <v>20742</v>
      </c>
      <c r="H2238" s="58" t="s">
        <v>194</v>
      </c>
      <c r="I2238" s="58" t="s">
        <v>2605</v>
      </c>
      <c r="J2238" s="58" t="s">
        <v>18725</v>
      </c>
      <c r="K2238" s="58" t="s">
        <v>31</v>
      </c>
      <c r="L2238" s="102">
        <v>2</v>
      </c>
      <c r="M2238" s="58">
        <f t="shared" si="92"/>
        <v>260</v>
      </c>
      <c r="N2238" s="23"/>
      <c r="O2238" s="24" t="s">
        <v>32</v>
      </c>
    </row>
    <row r="2239" s="1" customFormat="1" customHeight="1" spans="1:15">
      <c r="A2239" s="58">
        <v>2234</v>
      </c>
      <c r="B2239" s="58" t="s">
        <v>23</v>
      </c>
      <c r="C2239" s="58" t="s">
        <v>24</v>
      </c>
      <c r="D2239" s="58" t="s">
        <v>25</v>
      </c>
      <c r="E2239" s="58" t="s">
        <v>18594</v>
      </c>
      <c r="F2239" s="58" t="s">
        <v>18723</v>
      </c>
      <c r="G2239" s="58" t="s">
        <v>20743</v>
      </c>
      <c r="H2239" s="58" t="s">
        <v>194</v>
      </c>
      <c r="I2239" s="58" t="s">
        <v>2557</v>
      </c>
      <c r="J2239" s="58" t="s">
        <v>18725</v>
      </c>
      <c r="K2239" s="58" t="s">
        <v>31</v>
      </c>
      <c r="L2239" s="102">
        <v>1</v>
      </c>
      <c r="M2239" s="58">
        <f t="shared" si="92"/>
        <v>130</v>
      </c>
      <c r="N2239" s="23"/>
      <c r="O2239" s="24" t="s">
        <v>32</v>
      </c>
    </row>
    <row r="2240" s="1" customFormat="1" customHeight="1" spans="1:15">
      <c r="A2240" s="58">
        <v>2235</v>
      </c>
      <c r="B2240" s="58" t="s">
        <v>23</v>
      </c>
      <c r="C2240" s="58" t="s">
        <v>24</v>
      </c>
      <c r="D2240" s="58" t="s">
        <v>25</v>
      </c>
      <c r="E2240" s="58" t="s">
        <v>18594</v>
      </c>
      <c r="F2240" s="58" t="s">
        <v>18723</v>
      </c>
      <c r="G2240" s="58" t="s">
        <v>20744</v>
      </c>
      <c r="H2240" s="58" t="s">
        <v>18599</v>
      </c>
      <c r="I2240" s="58" t="s">
        <v>2557</v>
      </c>
      <c r="J2240" s="58" t="s">
        <v>18725</v>
      </c>
      <c r="K2240" s="58" t="s">
        <v>31</v>
      </c>
      <c r="L2240" s="102">
        <v>1</v>
      </c>
      <c r="M2240" s="58">
        <f t="shared" si="92"/>
        <v>130</v>
      </c>
      <c r="N2240" s="23"/>
      <c r="O2240" s="24" t="s">
        <v>32</v>
      </c>
    </row>
    <row r="2241" s="1" customFormat="1" customHeight="1" spans="1:15">
      <c r="A2241" s="58">
        <v>2236</v>
      </c>
      <c r="B2241" s="58" t="s">
        <v>23</v>
      </c>
      <c r="C2241" s="58" t="s">
        <v>24</v>
      </c>
      <c r="D2241" s="58" t="s">
        <v>25</v>
      </c>
      <c r="E2241" s="58" t="s">
        <v>18594</v>
      </c>
      <c r="F2241" s="58" t="s">
        <v>18723</v>
      </c>
      <c r="G2241" s="58" t="s">
        <v>20745</v>
      </c>
      <c r="H2241" s="58" t="s">
        <v>194</v>
      </c>
      <c r="I2241" s="58" t="s">
        <v>2605</v>
      </c>
      <c r="J2241" s="58" t="s">
        <v>18725</v>
      </c>
      <c r="K2241" s="58" t="s">
        <v>31</v>
      </c>
      <c r="L2241" s="102">
        <v>2</v>
      </c>
      <c r="M2241" s="58">
        <f t="shared" si="92"/>
        <v>260</v>
      </c>
      <c r="N2241" s="23"/>
      <c r="O2241" s="24" t="s">
        <v>32</v>
      </c>
    </row>
    <row r="2242" s="1" customFormat="1" customHeight="1" spans="1:15">
      <c r="A2242" s="58">
        <v>2237</v>
      </c>
      <c r="B2242" s="58" t="s">
        <v>23</v>
      </c>
      <c r="C2242" s="58" t="s">
        <v>24</v>
      </c>
      <c r="D2242" s="58" t="s">
        <v>25</v>
      </c>
      <c r="E2242" s="58" t="s">
        <v>18594</v>
      </c>
      <c r="F2242" s="58" t="s">
        <v>18723</v>
      </c>
      <c r="G2242" s="58" t="s">
        <v>20746</v>
      </c>
      <c r="H2242" s="58" t="s">
        <v>194</v>
      </c>
      <c r="I2242" s="58" t="s">
        <v>2605</v>
      </c>
      <c r="J2242" s="58" t="s">
        <v>18725</v>
      </c>
      <c r="K2242" s="58" t="s">
        <v>31</v>
      </c>
      <c r="L2242" s="102">
        <v>2</v>
      </c>
      <c r="M2242" s="58">
        <f t="shared" si="92"/>
        <v>260</v>
      </c>
      <c r="N2242" s="23"/>
      <c r="O2242" s="24" t="s">
        <v>32</v>
      </c>
    </row>
    <row r="2243" s="1" customFormat="1" customHeight="1" spans="1:15">
      <c r="A2243" s="58">
        <v>2238</v>
      </c>
      <c r="B2243" s="58" t="s">
        <v>23</v>
      </c>
      <c r="C2243" s="58" t="s">
        <v>24</v>
      </c>
      <c r="D2243" s="58" t="s">
        <v>25</v>
      </c>
      <c r="E2243" s="58" t="s">
        <v>18594</v>
      </c>
      <c r="F2243" s="58" t="s">
        <v>18723</v>
      </c>
      <c r="G2243" s="58" t="s">
        <v>20747</v>
      </c>
      <c r="H2243" s="58" t="s">
        <v>194</v>
      </c>
      <c r="I2243" s="58" t="s">
        <v>1683</v>
      </c>
      <c r="J2243" s="58" t="s">
        <v>18725</v>
      </c>
      <c r="K2243" s="58" t="s">
        <v>31</v>
      </c>
      <c r="L2243" s="102">
        <v>3</v>
      </c>
      <c r="M2243" s="58">
        <f t="shared" si="92"/>
        <v>390</v>
      </c>
      <c r="N2243" s="23"/>
      <c r="O2243" s="24" t="s">
        <v>32</v>
      </c>
    </row>
    <row r="2244" s="1" customFormat="1" customHeight="1" spans="1:15">
      <c r="A2244" s="58">
        <v>2239</v>
      </c>
      <c r="B2244" s="58" t="s">
        <v>23</v>
      </c>
      <c r="C2244" s="58" t="s">
        <v>24</v>
      </c>
      <c r="D2244" s="58" t="s">
        <v>25</v>
      </c>
      <c r="E2244" s="58" t="s">
        <v>18594</v>
      </c>
      <c r="F2244" s="58" t="s">
        <v>18723</v>
      </c>
      <c r="G2244" s="58" t="s">
        <v>20748</v>
      </c>
      <c r="H2244" s="58" t="s">
        <v>194</v>
      </c>
      <c r="I2244" s="58" t="s">
        <v>2557</v>
      </c>
      <c r="J2244" s="58" t="s">
        <v>18725</v>
      </c>
      <c r="K2244" s="58" t="s">
        <v>31</v>
      </c>
      <c r="L2244" s="102">
        <v>1</v>
      </c>
      <c r="M2244" s="58">
        <f t="shared" si="92"/>
        <v>130</v>
      </c>
      <c r="N2244" s="23"/>
      <c r="O2244" s="24" t="s">
        <v>32</v>
      </c>
    </row>
    <row r="2245" s="1" customFormat="1" customHeight="1" spans="1:15">
      <c r="A2245" s="58">
        <v>2240</v>
      </c>
      <c r="B2245" s="58" t="s">
        <v>23</v>
      </c>
      <c r="C2245" s="58" t="s">
        <v>24</v>
      </c>
      <c r="D2245" s="58" t="s">
        <v>25</v>
      </c>
      <c r="E2245" s="58" t="s">
        <v>18594</v>
      </c>
      <c r="F2245" s="58" t="s">
        <v>18723</v>
      </c>
      <c r="G2245" s="58" t="s">
        <v>20749</v>
      </c>
      <c r="H2245" s="58" t="s">
        <v>194</v>
      </c>
      <c r="I2245" s="58" t="s">
        <v>3169</v>
      </c>
      <c r="J2245" s="58" t="s">
        <v>18725</v>
      </c>
      <c r="K2245" s="58" t="s">
        <v>31</v>
      </c>
      <c r="L2245" s="102">
        <v>5</v>
      </c>
      <c r="M2245" s="58">
        <f t="shared" si="92"/>
        <v>650</v>
      </c>
      <c r="N2245" s="23"/>
      <c r="O2245" s="24" t="s">
        <v>32</v>
      </c>
    </row>
    <row r="2246" s="1" customFormat="1" customHeight="1" spans="1:15">
      <c r="A2246" s="58">
        <v>2241</v>
      </c>
      <c r="B2246" s="58" t="s">
        <v>23</v>
      </c>
      <c r="C2246" s="58" t="s">
        <v>24</v>
      </c>
      <c r="D2246" s="58" t="s">
        <v>25</v>
      </c>
      <c r="E2246" s="58" t="s">
        <v>18594</v>
      </c>
      <c r="F2246" s="58" t="s">
        <v>18723</v>
      </c>
      <c r="G2246" s="58" t="s">
        <v>20750</v>
      </c>
      <c r="H2246" s="58" t="s">
        <v>194</v>
      </c>
      <c r="I2246" s="58" t="s">
        <v>2557</v>
      </c>
      <c r="J2246" s="58" t="s">
        <v>18725</v>
      </c>
      <c r="K2246" s="58" t="s">
        <v>31</v>
      </c>
      <c r="L2246" s="102">
        <v>1</v>
      </c>
      <c r="M2246" s="58">
        <f t="shared" si="92"/>
        <v>130</v>
      </c>
      <c r="N2246" s="23"/>
      <c r="O2246" s="24" t="s">
        <v>32</v>
      </c>
    </row>
    <row r="2247" s="1" customFormat="1" customHeight="1" spans="1:15">
      <c r="A2247" s="58">
        <v>2242</v>
      </c>
      <c r="B2247" s="58" t="s">
        <v>23</v>
      </c>
      <c r="C2247" s="58" t="s">
        <v>24</v>
      </c>
      <c r="D2247" s="58" t="s">
        <v>25</v>
      </c>
      <c r="E2247" s="58" t="s">
        <v>18594</v>
      </c>
      <c r="F2247" s="58" t="s">
        <v>18723</v>
      </c>
      <c r="G2247" s="58" t="s">
        <v>20751</v>
      </c>
      <c r="H2247" s="58" t="s">
        <v>18599</v>
      </c>
      <c r="I2247" s="58" t="s">
        <v>2203</v>
      </c>
      <c r="J2247" s="58" t="s">
        <v>18725</v>
      </c>
      <c r="K2247" s="58" t="s">
        <v>31</v>
      </c>
      <c r="L2247" s="102">
        <v>4</v>
      </c>
      <c r="M2247" s="58">
        <f t="shared" si="92"/>
        <v>520</v>
      </c>
      <c r="N2247" s="23"/>
      <c r="O2247" s="24" t="s">
        <v>32</v>
      </c>
    </row>
    <row r="2248" s="1" customFormat="1" customHeight="1" spans="1:15">
      <c r="A2248" s="58">
        <v>2243</v>
      </c>
      <c r="B2248" s="58" t="s">
        <v>23</v>
      </c>
      <c r="C2248" s="58" t="s">
        <v>24</v>
      </c>
      <c r="D2248" s="58" t="s">
        <v>25</v>
      </c>
      <c r="E2248" s="58" t="s">
        <v>18594</v>
      </c>
      <c r="F2248" s="58" t="s">
        <v>18723</v>
      </c>
      <c r="G2248" s="58" t="s">
        <v>20752</v>
      </c>
      <c r="H2248" s="58" t="s">
        <v>194</v>
      </c>
      <c r="I2248" s="58" t="s">
        <v>1683</v>
      </c>
      <c r="J2248" s="58" t="s">
        <v>18725</v>
      </c>
      <c r="K2248" s="58" t="s">
        <v>31</v>
      </c>
      <c r="L2248" s="102">
        <v>3</v>
      </c>
      <c r="M2248" s="58">
        <f t="shared" si="92"/>
        <v>390</v>
      </c>
      <c r="N2248" s="23"/>
      <c r="O2248" s="24" t="s">
        <v>32</v>
      </c>
    </row>
    <row r="2249" s="1" customFormat="1" customHeight="1" spans="1:15">
      <c r="A2249" s="58">
        <v>2244</v>
      </c>
      <c r="B2249" s="58" t="s">
        <v>23</v>
      </c>
      <c r="C2249" s="58" t="s">
        <v>24</v>
      </c>
      <c r="D2249" s="58" t="s">
        <v>25</v>
      </c>
      <c r="E2249" s="58" t="s">
        <v>18594</v>
      </c>
      <c r="F2249" s="58" t="s">
        <v>18723</v>
      </c>
      <c r="G2249" s="58" t="s">
        <v>20753</v>
      </c>
      <c r="H2249" s="58" t="s">
        <v>194</v>
      </c>
      <c r="I2249" s="58" t="s">
        <v>2605</v>
      </c>
      <c r="J2249" s="58" t="s">
        <v>18725</v>
      </c>
      <c r="K2249" s="58" t="s">
        <v>31</v>
      </c>
      <c r="L2249" s="102">
        <v>2</v>
      </c>
      <c r="M2249" s="58">
        <f t="shared" si="92"/>
        <v>260</v>
      </c>
      <c r="N2249" s="23"/>
      <c r="O2249" s="24" t="s">
        <v>32</v>
      </c>
    </row>
    <row r="2250" s="1" customFormat="1" customHeight="1" spans="1:15">
      <c r="A2250" s="58">
        <v>2245</v>
      </c>
      <c r="B2250" s="58" t="s">
        <v>23</v>
      </c>
      <c r="C2250" s="58" t="s">
        <v>24</v>
      </c>
      <c r="D2250" s="58" t="s">
        <v>25</v>
      </c>
      <c r="E2250" s="58" t="s">
        <v>18594</v>
      </c>
      <c r="F2250" s="58" t="s">
        <v>18723</v>
      </c>
      <c r="G2250" s="58" t="s">
        <v>20754</v>
      </c>
      <c r="H2250" s="58" t="s">
        <v>194</v>
      </c>
      <c r="I2250" s="58" t="s">
        <v>1683</v>
      </c>
      <c r="J2250" s="58" t="s">
        <v>18725</v>
      </c>
      <c r="K2250" s="58" t="s">
        <v>31</v>
      </c>
      <c r="L2250" s="102">
        <v>3</v>
      </c>
      <c r="M2250" s="58">
        <f t="shared" si="92"/>
        <v>390</v>
      </c>
      <c r="N2250" s="23"/>
      <c r="O2250" s="24" t="s">
        <v>32</v>
      </c>
    </row>
    <row r="2251" s="1" customFormat="1" customHeight="1" spans="1:15">
      <c r="A2251" s="58">
        <v>2246</v>
      </c>
      <c r="B2251" s="58" t="s">
        <v>23</v>
      </c>
      <c r="C2251" s="58" t="s">
        <v>24</v>
      </c>
      <c r="D2251" s="58" t="s">
        <v>25</v>
      </c>
      <c r="E2251" s="58" t="s">
        <v>18594</v>
      </c>
      <c r="F2251" s="58" t="s">
        <v>18723</v>
      </c>
      <c r="G2251" s="58" t="s">
        <v>20755</v>
      </c>
      <c r="H2251" s="58" t="s">
        <v>194</v>
      </c>
      <c r="I2251" s="58" t="s">
        <v>2605</v>
      </c>
      <c r="J2251" s="58" t="s">
        <v>18725</v>
      </c>
      <c r="K2251" s="58" t="s">
        <v>31</v>
      </c>
      <c r="L2251" s="102">
        <v>2</v>
      </c>
      <c r="M2251" s="58">
        <f t="shared" si="92"/>
        <v>260</v>
      </c>
      <c r="N2251" s="23"/>
      <c r="O2251" s="24" t="s">
        <v>32</v>
      </c>
    </row>
    <row r="2252" s="1" customFormat="1" customHeight="1" spans="1:15">
      <c r="A2252" s="58">
        <v>2247</v>
      </c>
      <c r="B2252" s="58" t="s">
        <v>23</v>
      </c>
      <c r="C2252" s="58" t="s">
        <v>24</v>
      </c>
      <c r="D2252" s="58" t="s">
        <v>25</v>
      </c>
      <c r="E2252" s="58" t="s">
        <v>18594</v>
      </c>
      <c r="F2252" s="58" t="s">
        <v>18723</v>
      </c>
      <c r="G2252" s="58" t="s">
        <v>20756</v>
      </c>
      <c r="H2252" s="58" t="s">
        <v>194</v>
      </c>
      <c r="I2252" s="58" t="s">
        <v>2605</v>
      </c>
      <c r="J2252" s="58" t="s">
        <v>18725</v>
      </c>
      <c r="K2252" s="58" t="s">
        <v>31</v>
      </c>
      <c r="L2252" s="102">
        <v>2</v>
      </c>
      <c r="M2252" s="58">
        <f t="shared" si="92"/>
        <v>260</v>
      </c>
      <c r="N2252" s="23"/>
      <c r="O2252" s="24" t="s">
        <v>32</v>
      </c>
    </row>
    <row r="2253" s="1" customFormat="1" customHeight="1" spans="1:15">
      <c r="A2253" s="58">
        <v>2248</v>
      </c>
      <c r="B2253" s="58" t="s">
        <v>23</v>
      </c>
      <c r="C2253" s="58" t="s">
        <v>24</v>
      </c>
      <c r="D2253" s="58" t="s">
        <v>25</v>
      </c>
      <c r="E2253" s="58" t="s">
        <v>18594</v>
      </c>
      <c r="F2253" s="58" t="s">
        <v>18723</v>
      </c>
      <c r="G2253" s="58" t="s">
        <v>20757</v>
      </c>
      <c r="H2253" s="58" t="s">
        <v>51</v>
      </c>
      <c r="I2253" s="58" t="s">
        <v>1683</v>
      </c>
      <c r="J2253" s="58" t="s">
        <v>18725</v>
      </c>
      <c r="K2253" s="58" t="s">
        <v>31</v>
      </c>
      <c r="L2253" s="102">
        <v>3</v>
      </c>
      <c r="M2253" s="58">
        <f>L2253*312</f>
        <v>936</v>
      </c>
      <c r="N2253" s="23"/>
      <c r="O2253" s="24" t="s">
        <v>32</v>
      </c>
    </row>
    <row r="2254" s="1" customFormat="1" customHeight="1" spans="1:15">
      <c r="A2254" s="58">
        <v>2249</v>
      </c>
      <c r="B2254" s="58" t="s">
        <v>23</v>
      </c>
      <c r="C2254" s="58" t="s">
        <v>24</v>
      </c>
      <c r="D2254" s="58" t="s">
        <v>25</v>
      </c>
      <c r="E2254" s="58" t="s">
        <v>18594</v>
      </c>
      <c r="F2254" s="58" t="s">
        <v>18723</v>
      </c>
      <c r="G2254" s="58" t="s">
        <v>20758</v>
      </c>
      <c r="H2254" s="58" t="s">
        <v>51</v>
      </c>
      <c r="I2254" s="58" t="s">
        <v>3164</v>
      </c>
      <c r="J2254" s="58" t="s">
        <v>18725</v>
      </c>
      <c r="K2254" s="58" t="s">
        <v>31</v>
      </c>
      <c r="L2254" s="102">
        <v>6</v>
      </c>
      <c r="M2254" s="58">
        <f>L2254*312</f>
        <v>1872</v>
      </c>
      <c r="N2254" s="23"/>
      <c r="O2254" s="24" t="s">
        <v>32</v>
      </c>
    </row>
    <row r="2255" s="1" customFormat="1" customHeight="1" spans="1:15">
      <c r="A2255" s="58">
        <v>2250</v>
      </c>
      <c r="B2255" s="58" t="s">
        <v>23</v>
      </c>
      <c r="C2255" s="58" t="s">
        <v>24</v>
      </c>
      <c r="D2255" s="58" t="s">
        <v>25</v>
      </c>
      <c r="E2255" s="58" t="s">
        <v>18594</v>
      </c>
      <c r="F2255" s="58" t="s">
        <v>18723</v>
      </c>
      <c r="G2255" s="58" t="s">
        <v>20759</v>
      </c>
      <c r="H2255" s="58" t="s">
        <v>194</v>
      </c>
      <c r="I2255" s="58" t="s">
        <v>2557</v>
      </c>
      <c r="J2255" s="58" t="s">
        <v>18725</v>
      </c>
      <c r="K2255" s="58" t="s">
        <v>31</v>
      </c>
      <c r="L2255" s="102">
        <v>1</v>
      </c>
      <c r="M2255" s="58">
        <f>L2255*130</f>
        <v>130</v>
      </c>
      <c r="N2255" s="23"/>
      <c r="O2255" s="24" t="s">
        <v>32</v>
      </c>
    </row>
    <row r="2256" s="1" customFormat="1" customHeight="1" spans="1:15">
      <c r="A2256" s="58">
        <v>2251</v>
      </c>
      <c r="B2256" s="58" t="s">
        <v>23</v>
      </c>
      <c r="C2256" s="58" t="s">
        <v>24</v>
      </c>
      <c r="D2256" s="58" t="s">
        <v>25</v>
      </c>
      <c r="E2256" s="58" t="s">
        <v>18594</v>
      </c>
      <c r="F2256" s="58" t="s">
        <v>18723</v>
      </c>
      <c r="G2256" s="58" t="s">
        <v>20760</v>
      </c>
      <c r="H2256" s="58" t="s">
        <v>51</v>
      </c>
      <c r="I2256" s="58" t="s">
        <v>2605</v>
      </c>
      <c r="J2256" s="58" t="s">
        <v>18725</v>
      </c>
      <c r="K2256" s="58" t="s">
        <v>31</v>
      </c>
      <c r="L2256" s="102">
        <v>2</v>
      </c>
      <c r="M2256" s="58">
        <f>L2256*312</f>
        <v>624</v>
      </c>
      <c r="N2256" s="23"/>
      <c r="O2256" s="24" t="s">
        <v>32</v>
      </c>
    </row>
    <row r="2257" s="1" customFormat="1" customHeight="1" spans="1:15">
      <c r="A2257" s="58">
        <v>2252</v>
      </c>
      <c r="B2257" s="58" t="s">
        <v>23</v>
      </c>
      <c r="C2257" s="58" t="s">
        <v>24</v>
      </c>
      <c r="D2257" s="58" t="s">
        <v>25</v>
      </c>
      <c r="E2257" s="58" t="s">
        <v>18594</v>
      </c>
      <c r="F2257" s="58" t="s">
        <v>18723</v>
      </c>
      <c r="G2257" s="58" t="s">
        <v>20761</v>
      </c>
      <c r="H2257" s="58" t="s">
        <v>51</v>
      </c>
      <c r="I2257" s="58" t="s">
        <v>2203</v>
      </c>
      <c r="J2257" s="58" t="s">
        <v>18725</v>
      </c>
      <c r="K2257" s="58" t="s">
        <v>31</v>
      </c>
      <c r="L2257" s="102">
        <v>4</v>
      </c>
      <c r="M2257" s="58">
        <f>L2257*312</f>
        <v>1248</v>
      </c>
      <c r="N2257" s="23"/>
      <c r="O2257" s="24" t="s">
        <v>32</v>
      </c>
    </row>
    <row r="2258" s="1" customFormat="1" customHeight="1" spans="1:15">
      <c r="A2258" s="58">
        <v>2253</v>
      </c>
      <c r="B2258" s="58" t="s">
        <v>23</v>
      </c>
      <c r="C2258" s="58" t="s">
        <v>24</v>
      </c>
      <c r="D2258" s="58" t="s">
        <v>25</v>
      </c>
      <c r="E2258" s="58" t="s">
        <v>18594</v>
      </c>
      <c r="F2258" s="58" t="s">
        <v>18723</v>
      </c>
      <c r="G2258" s="58" t="s">
        <v>20762</v>
      </c>
      <c r="H2258" s="58" t="s">
        <v>194</v>
      </c>
      <c r="I2258" s="58" t="s">
        <v>2605</v>
      </c>
      <c r="J2258" s="58" t="s">
        <v>18725</v>
      </c>
      <c r="K2258" s="58" t="s">
        <v>31</v>
      </c>
      <c r="L2258" s="102">
        <v>2</v>
      </c>
      <c r="M2258" s="58">
        <f>L2258*130</f>
        <v>260</v>
      </c>
      <c r="N2258" s="23"/>
      <c r="O2258" s="24" t="s">
        <v>32</v>
      </c>
    </row>
    <row r="2259" s="1" customFormat="1" customHeight="1" spans="1:15">
      <c r="A2259" s="58">
        <v>2254</v>
      </c>
      <c r="B2259" s="58" t="s">
        <v>23</v>
      </c>
      <c r="C2259" s="58" t="s">
        <v>24</v>
      </c>
      <c r="D2259" s="58" t="s">
        <v>25</v>
      </c>
      <c r="E2259" s="58" t="s">
        <v>18594</v>
      </c>
      <c r="F2259" s="58" t="s">
        <v>18723</v>
      </c>
      <c r="G2259" s="58" t="s">
        <v>20763</v>
      </c>
      <c r="H2259" s="58" t="s">
        <v>194</v>
      </c>
      <c r="I2259" s="58" t="s">
        <v>2605</v>
      </c>
      <c r="J2259" s="58" t="s">
        <v>18725</v>
      </c>
      <c r="K2259" s="58" t="s">
        <v>31</v>
      </c>
      <c r="L2259" s="102">
        <v>2</v>
      </c>
      <c r="M2259" s="58">
        <f>L2259*130</f>
        <v>260</v>
      </c>
      <c r="N2259" s="23"/>
      <c r="O2259" s="24" t="s">
        <v>32</v>
      </c>
    </row>
    <row r="2260" s="1" customFormat="1" customHeight="1" spans="1:15">
      <c r="A2260" s="58">
        <v>2255</v>
      </c>
      <c r="B2260" s="58" t="s">
        <v>23</v>
      </c>
      <c r="C2260" s="58" t="s">
        <v>24</v>
      </c>
      <c r="D2260" s="58" t="s">
        <v>25</v>
      </c>
      <c r="E2260" s="58" t="s">
        <v>18594</v>
      </c>
      <c r="F2260" s="58" t="s">
        <v>18723</v>
      </c>
      <c r="G2260" s="58" t="s">
        <v>20764</v>
      </c>
      <c r="H2260" s="58" t="s">
        <v>194</v>
      </c>
      <c r="I2260" s="58" t="s">
        <v>2605</v>
      </c>
      <c r="J2260" s="58" t="s">
        <v>18725</v>
      </c>
      <c r="K2260" s="58" t="s">
        <v>31</v>
      </c>
      <c r="L2260" s="102">
        <v>2</v>
      </c>
      <c r="M2260" s="58">
        <f>L2260*130</f>
        <v>260</v>
      </c>
      <c r="N2260" s="23"/>
      <c r="O2260" s="24" t="s">
        <v>32</v>
      </c>
    </row>
    <row r="2261" s="1" customFormat="1" customHeight="1" spans="1:15">
      <c r="A2261" s="58">
        <v>2256</v>
      </c>
      <c r="B2261" s="58" t="s">
        <v>23</v>
      </c>
      <c r="C2261" s="58" t="s">
        <v>24</v>
      </c>
      <c r="D2261" s="58" t="s">
        <v>25</v>
      </c>
      <c r="E2261" s="58" t="s">
        <v>18594</v>
      </c>
      <c r="F2261" s="58" t="s">
        <v>18723</v>
      </c>
      <c r="G2261" s="58" t="s">
        <v>20765</v>
      </c>
      <c r="H2261" s="58" t="s">
        <v>194</v>
      </c>
      <c r="I2261" s="58" t="s">
        <v>2557</v>
      </c>
      <c r="J2261" s="58" t="s">
        <v>18725</v>
      </c>
      <c r="K2261" s="58" t="s">
        <v>31</v>
      </c>
      <c r="L2261" s="102">
        <v>1</v>
      </c>
      <c r="M2261" s="58">
        <f>L2261*130</f>
        <v>130</v>
      </c>
      <c r="N2261" s="23"/>
      <c r="O2261" s="24" t="s">
        <v>32</v>
      </c>
    </row>
    <row r="2262" s="1" customFormat="1" customHeight="1" spans="1:15">
      <c r="A2262" s="58">
        <v>2257</v>
      </c>
      <c r="B2262" s="58" t="s">
        <v>23</v>
      </c>
      <c r="C2262" s="58" t="s">
        <v>24</v>
      </c>
      <c r="D2262" s="58" t="s">
        <v>25</v>
      </c>
      <c r="E2262" s="58" t="s">
        <v>18594</v>
      </c>
      <c r="F2262" s="58" t="s">
        <v>18723</v>
      </c>
      <c r="G2262" s="58" t="s">
        <v>20766</v>
      </c>
      <c r="H2262" s="58" t="s">
        <v>51</v>
      </c>
      <c r="I2262" s="58" t="s">
        <v>2557</v>
      </c>
      <c r="J2262" s="58" t="s">
        <v>18725</v>
      </c>
      <c r="K2262" s="58" t="s">
        <v>31</v>
      </c>
      <c r="L2262" s="102">
        <v>1</v>
      </c>
      <c r="M2262" s="58">
        <f>L2262*312</f>
        <v>312</v>
      </c>
      <c r="N2262" s="23"/>
      <c r="O2262" s="24" t="s">
        <v>32</v>
      </c>
    </row>
    <row r="2263" s="1" customFormat="1" customHeight="1" spans="1:15">
      <c r="A2263" s="58">
        <v>2258</v>
      </c>
      <c r="B2263" s="58" t="s">
        <v>23</v>
      </c>
      <c r="C2263" s="58" t="s">
        <v>24</v>
      </c>
      <c r="D2263" s="58" t="s">
        <v>25</v>
      </c>
      <c r="E2263" s="58" t="s">
        <v>18594</v>
      </c>
      <c r="F2263" s="58" t="s">
        <v>18723</v>
      </c>
      <c r="G2263" s="58" t="s">
        <v>6972</v>
      </c>
      <c r="H2263" s="58" t="s">
        <v>51</v>
      </c>
      <c r="I2263" s="58" t="s">
        <v>1683</v>
      </c>
      <c r="J2263" s="58" t="s">
        <v>18725</v>
      </c>
      <c r="K2263" s="58" t="s">
        <v>31</v>
      </c>
      <c r="L2263" s="102">
        <v>3</v>
      </c>
      <c r="M2263" s="58">
        <f>L2263*312</f>
        <v>936</v>
      </c>
      <c r="N2263" s="23"/>
      <c r="O2263" s="24" t="s">
        <v>32</v>
      </c>
    </row>
    <row r="2264" s="1" customFormat="1" customHeight="1" spans="1:15">
      <c r="A2264" s="58">
        <v>2259</v>
      </c>
      <c r="B2264" s="58" t="s">
        <v>23</v>
      </c>
      <c r="C2264" s="58" t="s">
        <v>24</v>
      </c>
      <c r="D2264" s="58" t="s">
        <v>25</v>
      </c>
      <c r="E2264" s="58" t="s">
        <v>18594</v>
      </c>
      <c r="F2264" s="58" t="s">
        <v>18723</v>
      </c>
      <c r="G2264" s="58" t="s">
        <v>20767</v>
      </c>
      <c r="H2264" s="58" t="s">
        <v>51</v>
      </c>
      <c r="I2264" s="58" t="s">
        <v>2605</v>
      </c>
      <c r="J2264" s="58" t="s">
        <v>18725</v>
      </c>
      <c r="K2264" s="58" t="s">
        <v>31</v>
      </c>
      <c r="L2264" s="102">
        <v>2</v>
      </c>
      <c r="M2264" s="58">
        <f>L2264*312</f>
        <v>624</v>
      </c>
      <c r="N2264" s="23"/>
      <c r="O2264" s="24" t="s">
        <v>32</v>
      </c>
    </row>
    <row r="2265" s="1" customFormat="1" customHeight="1" spans="1:15">
      <c r="A2265" s="58">
        <v>2260</v>
      </c>
      <c r="B2265" s="58" t="s">
        <v>23</v>
      </c>
      <c r="C2265" s="58" t="s">
        <v>24</v>
      </c>
      <c r="D2265" s="58" t="s">
        <v>25</v>
      </c>
      <c r="E2265" s="58" t="s">
        <v>18594</v>
      </c>
      <c r="F2265" s="58" t="s">
        <v>18643</v>
      </c>
      <c r="G2265" s="58" t="s">
        <v>20768</v>
      </c>
      <c r="H2265" s="58" t="s">
        <v>194</v>
      </c>
      <c r="I2265" s="58" t="s">
        <v>1683</v>
      </c>
      <c r="J2265" s="58" t="s">
        <v>18645</v>
      </c>
      <c r="K2265" s="58" t="s">
        <v>31</v>
      </c>
      <c r="L2265" s="102">
        <v>3</v>
      </c>
      <c r="M2265" s="58">
        <f>L2265*130</f>
        <v>390</v>
      </c>
      <c r="N2265" s="23"/>
      <c r="O2265" s="24" t="s">
        <v>32</v>
      </c>
    </row>
    <row r="2266" s="1" customFormat="1" customHeight="1" spans="1:15">
      <c r="A2266" s="58">
        <v>2261</v>
      </c>
      <c r="B2266" s="58" t="s">
        <v>23</v>
      </c>
      <c r="C2266" s="58" t="s">
        <v>24</v>
      </c>
      <c r="D2266" s="58" t="s">
        <v>25</v>
      </c>
      <c r="E2266" s="58" t="s">
        <v>18594</v>
      </c>
      <c r="F2266" s="58" t="s">
        <v>18643</v>
      </c>
      <c r="G2266" s="58" t="s">
        <v>20769</v>
      </c>
      <c r="H2266" s="58" t="s">
        <v>194</v>
      </c>
      <c r="I2266" s="58" t="s">
        <v>1683</v>
      </c>
      <c r="J2266" s="58" t="s">
        <v>18645</v>
      </c>
      <c r="K2266" s="58" t="s">
        <v>31</v>
      </c>
      <c r="L2266" s="102">
        <v>3</v>
      </c>
      <c r="M2266" s="58">
        <f>L2266*130</f>
        <v>390</v>
      </c>
      <c r="N2266" s="23"/>
      <c r="O2266" s="24" t="s">
        <v>32</v>
      </c>
    </row>
    <row r="2267" s="1" customFormat="1" customHeight="1" spans="1:15">
      <c r="A2267" s="58">
        <v>2262</v>
      </c>
      <c r="B2267" s="58" t="s">
        <v>23</v>
      </c>
      <c r="C2267" s="58" t="s">
        <v>24</v>
      </c>
      <c r="D2267" s="58" t="s">
        <v>25</v>
      </c>
      <c r="E2267" s="58" t="s">
        <v>18594</v>
      </c>
      <c r="F2267" s="58" t="s">
        <v>18723</v>
      </c>
      <c r="G2267" s="58" t="s">
        <v>20770</v>
      </c>
      <c r="H2267" s="58" t="s">
        <v>194</v>
      </c>
      <c r="I2267" s="58" t="s">
        <v>2203</v>
      </c>
      <c r="J2267" s="58" t="s">
        <v>18725</v>
      </c>
      <c r="K2267" s="58" t="s">
        <v>31</v>
      </c>
      <c r="L2267" s="102">
        <v>4</v>
      </c>
      <c r="M2267" s="58">
        <f>L2267*130</f>
        <v>520</v>
      </c>
      <c r="N2267" s="23"/>
      <c r="O2267" s="24" t="s">
        <v>32</v>
      </c>
    </row>
    <row r="2268" s="1" customFormat="1" customHeight="1" spans="1:15">
      <c r="A2268" s="58">
        <v>2263</v>
      </c>
      <c r="B2268" s="58" t="s">
        <v>23</v>
      </c>
      <c r="C2268" s="58" t="s">
        <v>24</v>
      </c>
      <c r="D2268" s="58" t="s">
        <v>25</v>
      </c>
      <c r="E2268" s="58" t="s">
        <v>18594</v>
      </c>
      <c r="F2268" s="58" t="s">
        <v>18723</v>
      </c>
      <c r="G2268" s="58" t="s">
        <v>20771</v>
      </c>
      <c r="H2268" s="58" t="s">
        <v>51</v>
      </c>
      <c r="I2268" s="58" t="s">
        <v>2605</v>
      </c>
      <c r="J2268" s="58" t="s">
        <v>18725</v>
      </c>
      <c r="K2268" s="58" t="s">
        <v>31</v>
      </c>
      <c r="L2268" s="102">
        <v>2</v>
      </c>
      <c r="M2268" s="58">
        <f>L2268*312</f>
        <v>624</v>
      </c>
      <c r="N2268" s="104" t="s">
        <v>9991</v>
      </c>
      <c r="O2268" s="24" t="s">
        <v>32</v>
      </c>
    </row>
    <row r="2269" s="1" customFormat="1" customHeight="1" spans="1:15">
      <c r="A2269" s="58">
        <v>2264</v>
      </c>
      <c r="B2269" s="58" t="s">
        <v>23</v>
      </c>
      <c r="C2269" s="58" t="s">
        <v>24</v>
      </c>
      <c r="D2269" s="58" t="s">
        <v>25</v>
      </c>
      <c r="E2269" s="58" t="s">
        <v>18594</v>
      </c>
      <c r="F2269" s="58" t="s">
        <v>18723</v>
      </c>
      <c r="G2269" s="58" t="s">
        <v>20772</v>
      </c>
      <c r="H2269" s="58" t="s">
        <v>51</v>
      </c>
      <c r="I2269" s="58" t="s">
        <v>2557</v>
      </c>
      <c r="J2269" s="58" t="s">
        <v>18725</v>
      </c>
      <c r="K2269" s="58" t="s">
        <v>31</v>
      </c>
      <c r="L2269" s="102">
        <v>1</v>
      </c>
      <c r="M2269" s="58">
        <f>L2269*312</f>
        <v>312</v>
      </c>
      <c r="N2269" s="23"/>
      <c r="O2269" s="24" t="s">
        <v>32</v>
      </c>
    </row>
    <row r="2270" s="1" customFormat="1" customHeight="1" spans="1:15">
      <c r="A2270" s="58">
        <v>2265</v>
      </c>
      <c r="B2270" s="58" t="s">
        <v>23</v>
      </c>
      <c r="C2270" s="58" t="s">
        <v>24</v>
      </c>
      <c r="D2270" s="58" t="s">
        <v>25</v>
      </c>
      <c r="E2270" s="58" t="s">
        <v>18594</v>
      </c>
      <c r="F2270" s="58" t="s">
        <v>18723</v>
      </c>
      <c r="G2270" s="58" t="s">
        <v>20773</v>
      </c>
      <c r="H2270" s="58" t="s">
        <v>194</v>
      </c>
      <c r="I2270" s="58" t="s">
        <v>2605</v>
      </c>
      <c r="J2270" s="58" t="s">
        <v>18725</v>
      </c>
      <c r="K2270" s="58" t="s">
        <v>31</v>
      </c>
      <c r="L2270" s="102">
        <v>2</v>
      </c>
      <c r="M2270" s="58">
        <f t="shared" ref="M2270:M2282" si="93">L2270*130</f>
        <v>260</v>
      </c>
      <c r="N2270" s="23"/>
      <c r="O2270" s="24" t="s">
        <v>32</v>
      </c>
    </row>
    <row r="2271" s="1" customFormat="1" customHeight="1" spans="1:15">
      <c r="A2271" s="58">
        <v>2266</v>
      </c>
      <c r="B2271" s="58" t="s">
        <v>23</v>
      </c>
      <c r="C2271" s="58" t="s">
        <v>24</v>
      </c>
      <c r="D2271" s="58" t="s">
        <v>25</v>
      </c>
      <c r="E2271" s="58" t="s">
        <v>18594</v>
      </c>
      <c r="F2271" s="58" t="s">
        <v>18643</v>
      </c>
      <c r="G2271" s="58" t="s">
        <v>20774</v>
      </c>
      <c r="H2271" s="58" t="s">
        <v>194</v>
      </c>
      <c r="I2271" s="58" t="s">
        <v>1683</v>
      </c>
      <c r="J2271" s="58" t="s">
        <v>18645</v>
      </c>
      <c r="K2271" s="58" t="s">
        <v>31</v>
      </c>
      <c r="L2271" s="102">
        <v>3</v>
      </c>
      <c r="M2271" s="58">
        <f t="shared" si="93"/>
        <v>390</v>
      </c>
      <c r="N2271" s="23"/>
      <c r="O2271" s="24" t="s">
        <v>32</v>
      </c>
    </row>
    <row r="2272" s="1" customFormat="1" customHeight="1" spans="1:15">
      <c r="A2272" s="58">
        <v>2267</v>
      </c>
      <c r="B2272" s="58" t="s">
        <v>23</v>
      </c>
      <c r="C2272" s="58" t="s">
        <v>24</v>
      </c>
      <c r="D2272" s="58" t="s">
        <v>25</v>
      </c>
      <c r="E2272" s="58" t="s">
        <v>18594</v>
      </c>
      <c r="F2272" s="58" t="s">
        <v>18643</v>
      </c>
      <c r="G2272" s="58" t="s">
        <v>20775</v>
      </c>
      <c r="H2272" s="58" t="s">
        <v>194</v>
      </c>
      <c r="I2272" s="58" t="s">
        <v>2203</v>
      </c>
      <c r="J2272" s="58" t="s">
        <v>18645</v>
      </c>
      <c r="K2272" s="58" t="s">
        <v>31</v>
      </c>
      <c r="L2272" s="102">
        <v>4</v>
      </c>
      <c r="M2272" s="58">
        <f t="shared" si="93"/>
        <v>520</v>
      </c>
      <c r="N2272" s="23"/>
      <c r="O2272" s="24" t="s">
        <v>32</v>
      </c>
    </row>
    <row r="2273" s="1" customFormat="1" customHeight="1" spans="1:15">
      <c r="A2273" s="58">
        <v>2268</v>
      </c>
      <c r="B2273" s="58" t="s">
        <v>23</v>
      </c>
      <c r="C2273" s="58" t="s">
        <v>24</v>
      </c>
      <c r="D2273" s="58" t="s">
        <v>25</v>
      </c>
      <c r="E2273" s="58" t="s">
        <v>18594</v>
      </c>
      <c r="F2273" s="58" t="s">
        <v>18643</v>
      </c>
      <c r="G2273" s="58" t="s">
        <v>20776</v>
      </c>
      <c r="H2273" s="58" t="s">
        <v>194</v>
      </c>
      <c r="I2273" s="58" t="s">
        <v>1683</v>
      </c>
      <c r="J2273" s="58" t="s">
        <v>18645</v>
      </c>
      <c r="K2273" s="58" t="s">
        <v>31</v>
      </c>
      <c r="L2273" s="102">
        <v>3</v>
      </c>
      <c r="M2273" s="58">
        <f t="shared" si="93"/>
        <v>390</v>
      </c>
      <c r="N2273" s="23"/>
      <c r="O2273" s="24" t="s">
        <v>32</v>
      </c>
    </row>
    <row r="2274" s="1" customFormat="1" customHeight="1" spans="1:15">
      <c r="A2274" s="58">
        <v>2269</v>
      </c>
      <c r="B2274" s="58" t="s">
        <v>23</v>
      </c>
      <c r="C2274" s="58" t="s">
        <v>24</v>
      </c>
      <c r="D2274" s="58" t="s">
        <v>25</v>
      </c>
      <c r="E2274" s="58" t="s">
        <v>18594</v>
      </c>
      <c r="F2274" s="58" t="s">
        <v>18643</v>
      </c>
      <c r="G2274" s="58" t="s">
        <v>20777</v>
      </c>
      <c r="H2274" s="58" t="s">
        <v>194</v>
      </c>
      <c r="I2274" s="58" t="s">
        <v>2203</v>
      </c>
      <c r="J2274" s="58" t="s">
        <v>18645</v>
      </c>
      <c r="K2274" s="58" t="s">
        <v>31</v>
      </c>
      <c r="L2274" s="102">
        <v>4</v>
      </c>
      <c r="M2274" s="58">
        <f t="shared" si="93"/>
        <v>520</v>
      </c>
      <c r="N2274" s="23"/>
      <c r="O2274" s="24" t="s">
        <v>32</v>
      </c>
    </row>
    <row r="2275" s="1" customFormat="1" customHeight="1" spans="1:15">
      <c r="A2275" s="58">
        <v>2270</v>
      </c>
      <c r="B2275" s="58" t="s">
        <v>23</v>
      </c>
      <c r="C2275" s="58" t="s">
        <v>24</v>
      </c>
      <c r="D2275" s="58" t="s">
        <v>25</v>
      </c>
      <c r="E2275" s="58" t="s">
        <v>18594</v>
      </c>
      <c r="F2275" s="58" t="s">
        <v>18723</v>
      </c>
      <c r="G2275" s="58" t="s">
        <v>20778</v>
      </c>
      <c r="H2275" s="58" t="s">
        <v>194</v>
      </c>
      <c r="I2275" s="58" t="s">
        <v>2203</v>
      </c>
      <c r="J2275" s="58" t="s">
        <v>18725</v>
      </c>
      <c r="K2275" s="58" t="s">
        <v>31</v>
      </c>
      <c r="L2275" s="102">
        <v>4</v>
      </c>
      <c r="M2275" s="58">
        <f t="shared" si="93"/>
        <v>520</v>
      </c>
      <c r="N2275" s="23"/>
      <c r="O2275" s="24" t="s">
        <v>32</v>
      </c>
    </row>
    <row r="2276" s="1" customFormat="1" customHeight="1" spans="1:15">
      <c r="A2276" s="58">
        <v>2271</v>
      </c>
      <c r="B2276" s="58" t="s">
        <v>23</v>
      </c>
      <c r="C2276" s="58" t="s">
        <v>24</v>
      </c>
      <c r="D2276" s="58" t="s">
        <v>25</v>
      </c>
      <c r="E2276" s="58" t="s">
        <v>18594</v>
      </c>
      <c r="F2276" s="58" t="s">
        <v>18643</v>
      </c>
      <c r="G2276" s="58" t="s">
        <v>20779</v>
      </c>
      <c r="H2276" s="58" t="s">
        <v>194</v>
      </c>
      <c r="I2276" s="58" t="s">
        <v>2203</v>
      </c>
      <c r="J2276" s="58" t="s">
        <v>18645</v>
      </c>
      <c r="K2276" s="58" t="s">
        <v>31</v>
      </c>
      <c r="L2276" s="102">
        <v>4</v>
      </c>
      <c r="M2276" s="58">
        <f t="shared" si="93"/>
        <v>520</v>
      </c>
      <c r="N2276" s="23"/>
      <c r="O2276" s="24" t="s">
        <v>32</v>
      </c>
    </row>
    <row r="2277" s="1" customFormat="1" customHeight="1" spans="1:15">
      <c r="A2277" s="58">
        <v>2272</v>
      </c>
      <c r="B2277" s="58" t="s">
        <v>23</v>
      </c>
      <c r="C2277" s="58" t="s">
        <v>24</v>
      </c>
      <c r="D2277" s="58" t="s">
        <v>25</v>
      </c>
      <c r="E2277" s="58" t="s">
        <v>18594</v>
      </c>
      <c r="F2277" s="58" t="s">
        <v>18723</v>
      </c>
      <c r="G2277" s="58" t="s">
        <v>20780</v>
      </c>
      <c r="H2277" s="58" t="s">
        <v>194</v>
      </c>
      <c r="I2277" s="58" t="s">
        <v>2557</v>
      </c>
      <c r="J2277" s="58" t="s">
        <v>18725</v>
      </c>
      <c r="K2277" s="58" t="s">
        <v>31</v>
      </c>
      <c r="L2277" s="102">
        <v>1</v>
      </c>
      <c r="M2277" s="58">
        <f t="shared" si="93"/>
        <v>130</v>
      </c>
      <c r="N2277" s="23"/>
      <c r="O2277" s="24" t="s">
        <v>32</v>
      </c>
    </row>
    <row r="2278" s="1" customFormat="1" customHeight="1" spans="1:15">
      <c r="A2278" s="58">
        <v>2273</v>
      </c>
      <c r="B2278" s="58" t="s">
        <v>23</v>
      </c>
      <c r="C2278" s="58" t="s">
        <v>24</v>
      </c>
      <c r="D2278" s="58" t="s">
        <v>25</v>
      </c>
      <c r="E2278" s="58" t="s">
        <v>18594</v>
      </c>
      <c r="F2278" s="58" t="s">
        <v>18664</v>
      </c>
      <c r="G2278" s="58" t="s">
        <v>20781</v>
      </c>
      <c r="H2278" s="58" t="s">
        <v>194</v>
      </c>
      <c r="I2278" s="58" t="s">
        <v>3169</v>
      </c>
      <c r="J2278" s="58" t="s">
        <v>18666</v>
      </c>
      <c r="K2278" s="58" t="s">
        <v>31</v>
      </c>
      <c r="L2278" s="102">
        <v>5</v>
      </c>
      <c r="M2278" s="58">
        <f t="shared" si="93"/>
        <v>650</v>
      </c>
      <c r="N2278" s="23"/>
      <c r="O2278" s="24" t="s">
        <v>32</v>
      </c>
    </row>
    <row r="2279" s="1" customFormat="1" customHeight="1" spans="1:15">
      <c r="A2279" s="58">
        <v>2274</v>
      </c>
      <c r="B2279" s="58" t="s">
        <v>23</v>
      </c>
      <c r="C2279" s="58" t="s">
        <v>24</v>
      </c>
      <c r="D2279" s="58" t="s">
        <v>25</v>
      </c>
      <c r="E2279" s="58" t="s">
        <v>18594</v>
      </c>
      <c r="F2279" s="58" t="s">
        <v>18723</v>
      </c>
      <c r="G2279" s="58" t="s">
        <v>20782</v>
      </c>
      <c r="H2279" s="58" t="s">
        <v>194</v>
      </c>
      <c r="I2279" s="58" t="s">
        <v>2557</v>
      </c>
      <c r="J2279" s="58" t="s">
        <v>18725</v>
      </c>
      <c r="K2279" s="58" t="s">
        <v>31</v>
      </c>
      <c r="L2279" s="102">
        <v>1</v>
      </c>
      <c r="M2279" s="58">
        <f t="shared" si="93"/>
        <v>130</v>
      </c>
      <c r="N2279" s="23"/>
      <c r="O2279" s="24" t="s">
        <v>32</v>
      </c>
    </row>
    <row r="2280" s="1" customFormat="1" customHeight="1" spans="1:15">
      <c r="A2280" s="58">
        <v>2275</v>
      </c>
      <c r="B2280" s="58" t="s">
        <v>23</v>
      </c>
      <c r="C2280" s="58" t="s">
        <v>24</v>
      </c>
      <c r="D2280" s="58" t="s">
        <v>25</v>
      </c>
      <c r="E2280" s="58" t="s">
        <v>18594</v>
      </c>
      <c r="F2280" s="58" t="s">
        <v>18723</v>
      </c>
      <c r="G2280" s="58" t="s">
        <v>20783</v>
      </c>
      <c r="H2280" s="58" t="s">
        <v>194</v>
      </c>
      <c r="I2280" s="58" t="s">
        <v>2203</v>
      </c>
      <c r="J2280" s="58" t="s">
        <v>18725</v>
      </c>
      <c r="K2280" s="58" t="s">
        <v>31</v>
      </c>
      <c r="L2280" s="102">
        <v>4</v>
      </c>
      <c r="M2280" s="58">
        <f t="shared" si="93"/>
        <v>520</v>
      </c>
      <c r="N2280" s="23"/>
      <c r="O2280" s="24" t="s">
        <v>32</v>
      </c>
    </row>
    <row r="2281" s="1" customFormat="1" customHeight="1" spans="1:15">
      <c r="A2281" s="58">
        <v>2276</v>
      </c>
      <c r="B2281" s="58" t="s">
        <v>23</v>
      </c>
      <c r="C2281" s="58" t="s">
        <v>24</v>
      </c>
      <c r="D2281" s="58" t="s">
        <v>25</v>
      </c>
      <c r="E2281" s="58" t="s">
        <v>18594</v>
      </c>
      <c r="F2281" s="58" t="s">
        <v>18723</v>
      </c>
      <c r="G2281" s="58" t="s">
        <v>20784</v>
      </c>
      <c r="H2281" s="58" t="s">
        <v>194</v>
      </c>
      <c r="I2281" s="58" t="s">
        <v>1683</v>
      </c>
      <c r="J2281" s="58" t="s">
        <v>18725</v>
      </c>
      <c r="K2281" s="58" t="s">
        <v>31</v>
      </c>
      <c r="L2281" s="102">
        <v>3</v>
      </c>
      <c r="M2281" s="58">
        <f t="shared" si="93"/>
        <v>390</v>
      </c>
      <c r="N2281" s="23"/>
      <c r="O2281" s="24" t="s">
        <v>32</v>
      </c>
    </row>
    <row r="2282" s="1" customFormat="1" customHeight="1" spans="1:15">
      <c r="A2282" s="58">
        <v>2277</v>
      </c>
      <c r="B2282" s="58" t="s">
        <v>23</v>
      </c>
      <c r="C2282" s="58" t="s">
        <v>24</v>
      </c>
      <c r="D2282" s="58" t="s">
        <v>25</v>
      </c>
      <c r="E2282" s="58" t="s">
        <v>18594</v>
      </c>
      <c r="F2282" s="58" t="s">
        <v>18664</v>
      </c>
      <c r="G2282" s="58" t="s">
        <v>20785</v>
      </c>
      <c r="H2282" s="58" t="s">
        <v>220</v>
      </c>
      <c r="I2282" s="58" t="s">
        <v>2203</v>
      </c>
      <c r="J2282" s="58" t="s">
        <v>18666</v>
      </c>
      <c r="K2282" s="58" t="s">
        <v>31</v>
      </c>
      <c r="L2282" s="102">
        <v>4</v>
      </c>
      <c r="M2282" s="58">
        <f t="shared" si="93"/>
        <v>520</v>
      </c>
      <c r="N2282" s="23"/>
      <c r="O2282" s="24" t="s">
        <v>32</v>
      </c>
    </row>
    <row r="2283" s="1" customFormat="1" customHeight="1" spans="1:15">
      <c r="A2283" s="58">
        <v>2278</v>
      </c>
      <c r="B2283" s="58" t="s">
        <v>23</v>
      </c>
      <c r="C2283" s="58" t="s">
        <v>24</v>
      </c>
      <c r="D2283" s="58" t="s">
        <v>25</v>
      </c>
      <c r="E2283" s="58" t="s">
        <v>18594</v>
      </c>
      <c r="F2283" s="58" t="s">
        <v>18723</v>
      </c>
      <c r="G2283" s="58" t="s">
        <v>20786</v>
      </c>
      <c r="H2283" s="58" t="s">
        <v>51</v>
      </c>
      <c r="I2283" s="58" t="s">
        <v>2557</v>
      </c>
      <c r="J2283" s="58" t="s">
        <v>18725</v>
      </c>
      <c r="K2283" s="58" t="s">
        <v>31</v>
      </c>
      <c r="L2283" s="102">
        <v>1</v>
      </c>
      <c r="M2283" s="58">
        <f>L2283*312</f>
        <v>312</v>
      </c>
      <c r="N2283" s="23"/>
      <c r="O2283" s="24" t="s">
        <v>32</v>
      </c>
    </row>
    <row r="2284" s="1" customFormat="1" customHeight="1" spans="1:15">
      <c r="A2284" s="58">
        <v>2279</v>
      </c>
      <c r="B2284" s="58" t="s">
        <v>23</v>
      </c>
      <c r="C2284" s="58" t="s">
        <v>24</v>
      </c>
      <c r="D2284" s="58" t="s">
        <v>25</v>
      </c>
      <c r="E2284" s="58" t="s">
        <v>18594</v>
      </c>
      <c r="F2284" s="58" t="s">
        <v>18643</v>
      </c>
      <c r="G2284" s="58" t="s">
        <v>20787</v>
      </c>
      <c r="H2284" s="58" t="s">
        <v>194</v>
      </c>
      <c r="I2284" s="58" t="s">
        <v>1683</v>
      </c>
      <c r="J2284" s="58" t="s">
        <v>18645</v>
      </c>
      <c r="K2284" s="58" t="s">
        <v>31</v>
      </c>
      <c r="L2284" s="102">
        <v>3</v>
      </c>
      <c r="M2284" s="58">
        <f t="shared" ref="M2284:M2290" si="94">L2284*130</f>
        <v>390</v>
      </c>
      <c r="N2284" s="23"/>
      <c r="O2284" s="24" t="s">
        <v>32</v>
      </c>
    </row>
    <row r="2285" s="1" customFormat="1" customHeight="1" spans="1:15">
      <c r="A2285" s="58">
        <v>2280</v>
      </c>
      <c r="B2285" s="58" t="s">
        <v>23</v>
      </c>
      <c r="C2285" s="58" t="s">
        <v>24</v>
      </c>
      <c r="D2285" s="58" t="s">
        <v>25</v>
      </c>
      <c r="E2285" s="58" t="s">
        <v>18594</v>
      </c>
      <c r="F2285" s="58" t="s">
        <v>18643</v>
      </c>
      <c r="G2285" s="58" t="s">
        <v>20788</v>
      </c>
      <c r="H2285" s="58" t="s">
        <v>194</v>
      </c>
      <c r="I2285" s="58" t="s">
        <v>2203</v>
      </c>
      <c r="J2285" s="58" t="s">
        <v>18645</v>
      </c>
      <c r="K2285" s="58" t="s">
        <v>31</v>
      </c>
      <c r="L2285" s="102">
        <v>4</v>
      </c>
      <c r="M2285" s="58">
        <f t="shared" si="94"/>
        <v>520</v>
      </c>
      <c r="N2285" s="23"/>
      <c r="O2285" s="24" t="s">
        <v>32</v>
      </c>
    </row>
    <row r="2286" s="1" customFormat="1" customHeight="1" spans="1:15">
      <c r="A2286" s="58">
        <v>2281</v>
      </c>
      <c r="B2286" s="58" t="s">
        <v>23</v>
      </c>
      <c r="C2286" s="58" t="s">
        <v>24</v>
      </c>
      <c r="D2286" s="58" t="s">
        <v>25</v>
      </c>
      <c r="E2286" s="58" t="s">
        <v>18594</v>
      </c>
      <c r="F2286" s="58" t="s">
        <v>18664</v>
      </c>
      <c r="G2286" s="58" t="s">
        <v>20789</v>
      </c>
      <c r="H2286" s="58" t="s">
        <v>194</v>
      </c>
      <c r="I2286" s="58" t="s">
        <v>3169</v>
      </c>
      <c r="J2286" s="58" t="s">
        <v>18666</v>
      </c>
      <c r="K2286" s="58" t="s">
        <v>31</v>
      </c>
      <c r="L2286" s="102">
        <v>5</v>
      </c>
      <c r="M2286" s="58">
        <f t="shared" si="94"/>
        <v>650</v>
      </c>
      <c r="N2286" s="23"/>
      <c r="O2286" s="24" t="s">
        <v>32</v>
      </c>
    </row>
    <row r="2287" s="1" customFormat="1" customHeight="1" spans="1:15">
      <c r="A2287" s="58">
        <v>2282</v>
      </c>
      <c r="B2287" s="58" t="s">
        <v>23</v>
      </c>
      <c r="C2287" s="58" t="s">
        <v>24</v>
      </c>
      <c r="D2287" s="58" t="s">
        <v>25</v>
      </c>
      <c r="E2287" s="58" t="s">
        <v>18594</v>
      </c>
      <c r="F2287" s="58" t="s">
        <v>18643</v>
      </c>
      <c r="G2287" s="58" t="s">
        <v>20790</v>
      </c>
      <c r="H2287" s="58" t="s">
        <v>194</v>
      </c>
      <c r="I2287" s="58" t="s">
        <v>1683</v>
      </c>
      <c r="J2287" s="58" t="s">
        <v>18645</v>
      </c>
      <c r="K2287" s="58" t="s">
        <v>31</v>
      </c>
      <c r="L2287" s="102">
        <v>3</v>
      </c>
      <c r="M2287" s="58">
        <f t="shared" si="94"/>
        <v>390</v>
      </c>
      <c r="N2287" s="23"/>
      <c r="O2287" s="24" t="s">
        <v>32</v>
      </c>
    </row>
    <row r="2288" s="1" customFormat="1" customHeight="1" spans="1:15">
      <c r="A2288" s="58">
        <v>2283</v>
      </c>
      <c r="B2288" s="58" t="s">
        <v>23</v>
      </c>
      <c r="C2288" s="58" t="s">
        <v>24</v>
      </c>
      <c r="D2288" s="58" t="s">
        <v>25</v>
      </c>
      <c r="E2288" s="58" t="s">
        <v>18594</v>
      </c>
      <c r="F2288" s="58" t="s">
        <v>18643</v>
      </c>
      <c r="G2288" s="91" t="s">
        <v>20791</v>
      </c>
      <c r="H2288" s="91" t="s">
        <v>194</v>
      </c>
      <c r="I2288" s="91" t="s">
        <v>1683</v>
      </c>
      <c r="J2288" s="119" t="s">
        <v>18645</v>
      </c>
      <c r="K2288" s="58" t="s">
        <v>31</v>
      </c>
      <c r="L2288" s="128">
        <v>3</v>
      </c>
      <c r="M2288" s="58">
        <f t="shared" si="94"/>
        <v>390</v>
      </c>
      <c r="N2288" s="23"/>
      <c r="O2288" s="24" t="s">
        <v>32</v>
      </c>
    </row>
    <row r="2289" s="1" customFormat="1" customHeight="1" spans="1:15">
      <c r="A2289" s="58">
        <v>2284</v>
      </c>
      <c r="B2289" s="58" t="s">
        <v>23</v>
      </c>
      <c r="C2289" s="58" t="s">
        <v>24</v>
      </c>
      <c r="D2289" s="58" t="s">
        <v>25</v>
      </c>
      <c r="E2289" s="58" t="s">
        <v>18594</v>
      </c>
      <c r="F2289" s="58" t="s">
        <v>18643</v>
      </c>
      <c r="G2289" s="91" t="s">
        <v>20792</v>
      </c>
      <c r="H2289" s="91" t="s">
        <v>194</v>
      </c>
      <c r="I2289" s="91" t="s">
        <v>2203</v>
      </c>
      <c r="J2289" s="58" t="s">
        <v>18645</v>
      </c>
      <c r="K2289" s="58" t="s">
        <v>31</v>
      </c>
      <c r="L2289" s="128">
        <v>4</v>
      </c>
      <c r="M2289" s="58">
        <f t="shared" si="94"/>
        <v>520</v>
      </c>
      <c r="N2289" s="23"/>
      <c r="O2289" s="24" t="s">
        <v>32</v>
      </c>
    </row>
    <row r="2290" s="1" customFormat="1" customHeight="1" spans="1:15">
      <c r="A2290" s="58">
        <v>2285</v>
      </c>
      <c r="B2290" s="58" t="s">
        <v>23</v>
      </c>
      <c r="C2290" s="58" t="s">
        <v>24</v>
      </c>
      <c r="D2290" s="58" t="s">
        <v>25</v>
      </c>
      <c r="E2290" s="58" t="s">
        <v>18594</v>
      </c>
      <c r="F2290" s="58" t="s">
        <v>18723</v>
      </c>
      <c r="G2290" s="91" t="s">
        <v>20793</v>
      </c>
      <c r="H2290" s="91" t="s">
        <v>194</v>
      </c>
      <c r="I2290" s="91" t="s">
        <v>2557</v>
      </c>
      <c r="J2290" s="58" t="s">
        <v>18725</v>
      </c>
      <c r="K2290" s="58" t="s">
        <v>31</v>
      </c>
      <c r="L2290" s="128">
        <v>1</v>
      </c>
      <c r="M2290" s="58">
        <f t="shared" si="94"/>
        <v>130</v>
      </c>
      <c r="N2290" s="23"/>
      <c r="O2290" s="24" t="s">
        <v>32</v>
      </c>
    </row>
    <row r="2291" s="1" customFormat="1" customHeight="1" spans="1:15">
      <c r="A2291" s="58">
        <v>2286</v>
      </c>
      <c r="B2291" s="58" t="s">
        <v>23</v>
      </c>
      <c r="C2291" s="58" t="s">
        <v>24</v>
      </c>
      <c r="D2291" s="58" t="s">
        <v>25</v>
      </c>
      <c r="E2291" s="58" t="s">
        <v>18594</v>
      </c>
      <c r="F2291" s="58" t="s">
        <v>18723</v>
      </c>
      <c r="G2291" s="91" t="s">
        <v>20794</v>
      </c>
      <c r="H2291" s="91" t="s">
        <v>51</v>
      </c>
      <c r="I2291" s="91" t="s">
        <v>2557</v>
      </c>
      <c r="J2291" s="119" t="s">
        <v>18725</v>
      </c>
      <c r="K2291" s="58" t="s">
        <v>31</v>
      </c>
      <c r="L2291" s="128">
        <v>1</v>
      </c>
      <c r="M2291" s="58">
        <f>L2291*312</f>
        <v>312</v>
      </c>
      <c r="N2291" s="104" t="s">
        <v>9991</v>
      </c>
      <c r="O2291" s="24" t="s">
        <v>32</v>
      </c>
    </row>
    <row r="2292" s="1" customFormat="1" customHeight="1" spans="1:15">
      <c r="A2292" s="58">
        <v>2287</v>
      </c>
      <c r="B2292" s="58" t="s">
        <v>23</v>
      </c>
      <c r="C2292" s="58" t="s">
        <v>24</v>
      </c>
      <c r="D2292" s="58" t="s">
        <v>25</v>
      </c>
      <c r="E2292" s="58" t="s">
        <v>18594</v>
      </c>
      <c r="F2292" s="58" t="s">
        <v>18643</v>
      </c>
      <c r="G2292" s="91" t="s">
        <v>20795</v>
      </c>
      <c r="H2292" s="91" t="s">
        <v>194</v>
      </c>
      <c r="I2292" s="91" t="s">
        <v>2203</v>
      </c>
      <c r="J2292" s="58" t="s">
        <v>18645</v>
      </c>
      <c r="K2292" s="58" t="s">
        <v>31</v>
      </c>
      <c r="L2292" s="128">
        <v>4</v>
      </c>
      <c r="M2292" s="58">
        <f>L2292*130</f>
        <v>520</v>
      </c>
      <c r="N2292" s="23"/>
      <c r="O2292" s="24" t="s">
        <v>32</v>
      </c>
    </row>
    <row r="2293" s="1" customFormat="1" customHeight="1" spans="1:15">
      <c r="A2293" s="58">
        <v>2288</v>
      </c>
      <c r="B2293" s="58" t="s">
        <v>23</v>
      </c>
      <c r="C2293" s="58" t="s">
        <v>24</v>
      </c>
      <c r="D2293" s="58" t="s">
        <v>25</v>
      </c>
      <c r="E2293" s="58" t="s">
        <v>18594</v>
      </c>
      <c r="F2293" s="58" t="s">
        <v>18664</v>
      </c>
      <c r="G2293" s="91" t="s">
        <v>20796</v>
      </c>
      <c r="H2293" s="91" t="s">
        <v>194</v>
      </c>
      <c r="I2293" s="91" t="s">
        <v>2605</v>
      </c>
      <c r="J2293" s="58" t="s">
        <v>18666</v>
      </c>
      <c r="K2293" s="58" t="s">
        <v>31</v>
      </c>
      <c r="L2293" s="128">
        <v>2</v>
      </c>
      <c r="M2293" s="58">
        <f>L2293*130</f>
        <v>260</v>
      </c>
      <c r="N2293" s="23"/>
      <c r="O2293" s="24" t="s">
        <v>32</v>
      </c>
    </row>
    <row r="2294" s="1" customFormat="1" customHeight="1" spans="1:15">
      <c r="A2294" s="58">
        <v>2289</v>
      </c>
      <c r="B2294" s="58" t="s">
        <v>23</v>
      </c>
      <c r="C2294" s="58" t="s">
        <v>24</v>
      </c>
      <c r="D2294" s="58" t="s">
        <v>25</v>
      </c>
      <c r="E2294" s="58" t="s">
        <v>18594</v>
      </c>
      <c r="F2294" s="58" t="s">
        <v>18723</v>
      </c>
      <c r="G2294" s="91" t="s">
        <v>20797</v>
      </c>
      <c r="H2294" s="91" t="s">
        <v>194</v>
      </c>
      <c r="I2294" s="91" t="s">
        <v>1683</v>
      </c>
      <c r="J2294" s="58" t="s">
        <v>18725</v>
      </c>
      <c r="K2294" s="58" t="s">
        <v>31</v>
      </c>
      <c r="L2294" s="128">
        <v>3</v>
      </c>
      <c r="M2294" s="58">
        <f>L2294*130</f>
        <v>390</v>
      </c>
      <c r="N2294" s="23"/>
      <c r="O2294" s="24" t="s">
        <v>32</v>
      </c>
    </row>
    <row r="2295" s="1" customFormat="1" customHeight="1" spans="1:15">
      <c r="A2295" s="58">
        <v>2290</v>
      </c>
      <c r="B2295" s="58" t="s">
        <v>23</v>
      </c>
      <c r="C2295" s="58" t="s">
        <v>24</v>
      </c>
      <c r="D2295" s="58" t="s">
        <v>25</v>
      </c>
      <c r="E2295" s="58" t="s">
        <v>18594</v>
      </c>
      <c r="F2295" s="58" t="s">
        <v>18723</v>
      </c>
      <c r="G2295" s="91" t="s">
        <v>20798</v>
      </c>
      <c r="H2295" s="91" t="s">
        <v>194</v>
      </c>
      <c r="I2295" s="91" t="s">
        <v>2203</v>
      </c>
      <c r="J2295" s="58" t="s">
        <v>18725</v>
      </c>
      <c r="K2295" s="58" t="s">
        <v>31</v>
      </c>
      <c r="L2295" s="128">
        <v>4</v>
      </c>
      <c r="M2295" s="58">
        <f>L2295*130</f>
        <v>520</v>
      </c>
      <c r="N2295" s="23"/>
      <c r="O2295" s="24" t="s">
        <v>32</v>
      </c>
    </row>
    <row r="2296" s="1" customFormat="1" customHeight="1" spans="1:15">
      <c r="A2296" s="58">
        <v>2291</v>
      </c>
      <c r="B2296" s="58" t="s">
        <v>23</v>
      </c>
      <c r="C2296" s="58" t="s">
        <v>24</v>
      </c>
      <c r="D2296" s="58" t="s">
        <v>25</v>
      </c>
      <c r="E2296" s="58" t="s">
        <v>18594</v>
      </c>
      <c r="F2296" s="58" t="s">
        <v>18723</v>
      </c>
      <c r="G2296" s="91" t="s">
        <v>20799</v>
      </c>
      <c r="H2296" s="91" t="s">
        <v>51</v>
      </c>
      <c r="I2296" s="91" t="s">
        <v>2557</v>
      </c>
      <c r="J2296" s="119" t="s">
        <v>18725</v>
      </c>
      <c r="K2296" s="58" t="s">
        <v>31</v>
      </c>
      <c r="L2296" s="128">
        <v>1</v>
      </c>
      <c r="M2296" s="58">
        <f>L2296*312</f>
        <v>312</v>
      </c>
      <c r="N2296" s="23"/>
      <c r="O2296" s="24" t="s">
        <v>32</v>
      </c>
    </row>
    <row r="2297" s="1" customFormat="1" customHeight="1" spans="1:15">
      <c r="A2297" s="58">
        <v>2292</v>
      </c>
      <c r="B2297" s="58" t="s">
        <v>23</v>
      </c>
      <c r="C2297" s="58" t="s">
        <v>24</v>
      </c>
      <c r="D2297" s="58" t="s">
        <v>25</v>
      </c>
      <c r="E2297" s="58" t="s">
        <v>18594</v>
      </c>
      <c r="F2297" s="58" t="s">
        <v>18664</v>
      </c>
      <c r="G2297" s="91" t="s">
        <v>20800</v>
      </c>
      <c r="H2297" s="91" t="s">
        <v>220</v>
      </c>
      <c r="I2297" s="91" t="s">
        <v>2557</v>
      </c>
      <c r="J2297" s="58" t="s">
        <v>18666</v>
      </c>
      <c r="K2297" s="58" t="s">
        <v>31</v>
      </c>
      <c r="L2297" s="128">
        <v>1</v>
      </c>
      <c r="M2297" s="58">
        <f>L2297*312</f>
        <v>312</v>
      </c>
      <c r="N2297" s="23"/>
      <c r="O2297" s="24" t="s">
        <v>32</v>
      </c>
    </row>
    <row r="2298" s="1" customFormat="1" customHeight="1" spans="1:15">
      <c r="A2298" s="58">
        <v>2293</v>
      </c>
      <c r="B2298" s="58" t="s">
        <v>23</v>
      </c>
      <c r="C2298" s="58" t="s">
        <v>24</v>
      </c>
      <c r="D2298" s="58" t="s">
        <v>25</v>
      </c>
      <c r="E2298" s="58" t="s">
        <v>18594</v>
      </c>
      <c r="F2298" s="58" t="s">
        <v>18723</v>
      </c>
      <c r="G2298" s="91" t="s">
        <v>20801</v>
      </c>
      <c r="H2298" s="91" t="s">
        <v>194</v>
      </c>
      <c r="I2298" s="91" t="s">
        <v>2605</v>
      </c>
      <c r="J2298" s="58" t="s">
        <v>18725</v>
      </c>
      <c r="K2298" s="58" t="s">
        <v>31</v>
      </c>
      <c r="L2298" s="128">
        <v>2</v>
      </c>
      <c r="M2298" s="58">
        <f>L2298*130</f>
        <v>260</v>
      </c>
      <c r="N2298" s="23"/>
      <c r="O2298" s="24" t="s">
        <v>32</v>
      </c>
    </row>
    <row r="2299" s="1" customFormat="1" customHeight="1" spans="1:15">
      <c r="A2299" s="58">
        <v>2294</v>
      </c>
      <c r="B2299" s="58" t="s">
        <v>23</v>
      </c>
      <c r="C2299" s="58" t="s">
        <v>24</v>
      </c>
      <c r="D2299" s="58" t="s">
        <v>25</v>
      </c>
      <c r="E2299" s="58" t="s">
        <v>18594</v>
      </c>
      <c r="F2299" s="58" t="s">
        <v>18664</v>
      </c>
      <c r="G2299" s="91" t="s">
        <v>20802</v>
      </c>
      <c r="H2299" s="91" t="s">
        <v>194</v>
      </c>
      <c r="I2299" s="91" t="s">
        <v>2203</v>
      </c>
      <c r="J2299" s="58" t="s">
        <v>18666</v>
      </c>
      <c r="K2299" s="58" t="s">
        <v>31</v>
      </c>
      <c r="L2299" s="128">
        <v>4</v>
      </c>
      <c r="M2299" s="58">
        <f>L2299*130</f>
        <v>520</v>
      </c>
      <c r="N2299" s="23"/>
      <c r="O2299" s="24" t="s">
        <v>32</v>
      </c>
    </row>
    <row r="2300" s="1" customFormat="1" customHeight="1" spans="1:15">
      <c r="A2300" s="58">
        <v>2295</v>
      </c>
      <c r="B2300" s="58" t="s">
        <v>23</v>
      </c>
      <c r="C2300" s="58" t="s">
        <v>24</v>
      </c>
      <c r="D2300" s="58" t="s">
        <v>25</v>
      </c>
      <c r="E2300" s="58" t="s">
        <v>18594</v>
      </c>
      <c r="F2300" s="58" t="s">
        <v>18723</v>
      </c>
      <c r="G2300" s="91" t="s">
        <v>20803</v>
      </c>
      <c r="H2300" s="91" t="s">
        <v>51</v>
      </c>
      <c r="I2300" s="91" t="s">
        <v>1683</v>
      </c>
      <c r="J2300" s="58" t="s">
        <v>18725</v>
      </c>
      <c r="K2300" s="58" t="s">
        <v>31</v>
      </c>
      <c r="L2300" s="128">
        <v>2</v>
      </c>
      <c r="M2300" s="58">
        <f>L2300*312</f>
        <v>624</v>
      </c>
      <c r="N2300" s="23"/>
      <c r="O2300" s="24" t="s">
        <v>32</v>
      </c>
    </row>
    <row r="2301" s="1" customFormat="1" customHeight="1" spans="1:15">
      <c r="A2301" s="58">
        <v>2296</v>
      </c>
      <c r="B2301" s="58" t="s">
        <v>23</v>
      </c>
      <c r="C2301" s="58" t="s">
        <v>24</v>
      </c>
      <c r="D2301" s="58" t="s">
        <v>25</v>
      </c>
      <c r="E2301" s="58" t="s">
        <v>18594</v>
      </c>
      <c r="F2301" s="58" t="s">
        <v>18664</v>
      </c>
      <c r="G2301" s="119" t="s">
        <v>20804</v>
      </c>
      <c r="H2301" s="91" t="s">
        <v>194</v>
      </c>
      <c r="I2301" s="91" t="s">
        <v>2203</v>
      </c>
      <c r="J2301" s="58" t="s">
        <v>18666</v>
      </c>
      <c r="K2301" s="58" t="s">
        <v>31</v>
      </c>
      <c r="L2301" s="122">
        <v>4</v>
      </c>
      <c r="M2301" s="58">
        <f>L2301*130</f>
        <v>520</v>
      </c>
      <c r="N2301" s="23"/>
      <c r="O2301" s="24" t="s">
        <v>32</v>
      </c>
    </row>
    <row r="2302" s="1" customFormat="1" customHeight="1" spans="1:15">
      <c r="A2302" s="58">
        <v>2297</v>
      </c>
      <c r="B2302" s="58" t="s">
        <v>23</v>
      </c>
      <c r="C2302" s="58" t="s">
        <v>24</v>
      </c>
      <c r="D2302" s="58" t="s">
        <v>25</v>
      </c>
      <c r="E2302" s="58" t="s">
        <v>18594</v>
      </c>
      <c r="F2302" s="91" t="s">
        <v>18723</v>
      </c>
      <c r="G2302" s="91" t="s">
        <v>20805</v>
      </c>
      <c r="H2302" s="91" t="s">
        <v>194</v>
      </c>
      <c r="I2302" s="119" t="s">
        <v>2605</v>
      </c>
      <c r="J2302" s="126" t="s">
        <v>18725</v>
      </c>
      <c r="K2302" s="58" t="s">
        <v>31</v>
      </c>
      <c r="L2302" s="128">
        <v>2</v>
      </c>
      <c r="M2302" s="58">
        <f>L2302*130</f>
        <v>260</v>
      </c>
      <c r="N2302" s="23"/>
      <c r="O2302" s="24" t="s">
        <v>32</v>
      </c>
    </row>
  </sheetData>
  <mergeCells count="6">
    <mergeCell ref="A1:O1"/>
    <mergeCell ref="B4:F4"/>
    <mergeCell ref="G4:J4"/>
    <mergeCell ref="L4:O4"/>
    <mergeCell ref="A4:A5"/>
    <mergeCell ref="A2:O3"/>
  </mergeCells>
  <conditionalFormatting sqref="G322">
    <cfRule type="duplicateValues" dxfId="1" priority="467"/>
  </conditionalFormatting>
  <conditionalFormatting sqref="G323">
    <cfRule type="duplicateValues" dxfId="1" priority="466"/>
  </conditionalFormatting>
  <conditionalFormatting sqref="G1509">
    <cfRule type="duplicateValues" dxfId="1" priority="454"/>
  </conditionalFormatting>
  <conditionalFormatting sqref="G1510">
    <cfRule type="duplicateValues" dxfId="1" priority="453"/>
  </conditionalFormatting>
  <conditionalFormatting sqref="G1587">
    <cfRule type="duplicateValues" dxfId="1" priority="451"/>
  </conditionalFormatting>
  <conditionalFormatting sqref="G1588">
    <cfRule type="duplicateValues" dxfId="1" priority="450"/>
  </conditionalFormatting>
  <conditionalFormatting sqref="G1589">
    <cfRule type="duplicateValues" dxfId="1" priority="449"/>
  </conditionalFormatting>
  <conditionalFormatting sqref="G1590">
    <cfRule type="duplicateValues" dxfId="1" priority="448"/>
  </conditionalFormatting>
  <conditionalFormatting sqref="G1591">
    <cfRule type="duplicateValues" dxfId="1" priority="447"/>
  </conditionalFormatting>
  <conditionalFormatting sqref="G1592">
    <cfRule type="duplicateValues" dxfId="1" priority="446"/>
  </conditionalFormatting>
  <conditionalFormatting sqref="G1593">
    <cfRule type="duplicateValues" dxfId="1" priority="445"/>
  </conditionalFormatting>
  <conditionalFormatting sqref="G1594">
    <cfRule type="duplicateValues" dxfId="1" priority="444"/>
  </conditionalFormatting>
  <conditionalFormatting sqref="G1595">
    <cfRule type="duplicateValues" dxfId="1" priority="443"/>
  </conditionalFormatting>
  <conditionalFormatting sqref="G1596">
    <cfRule type="duplicateValues" dxfId="1" priority="442"/>
  </conditionalFormatting>
  <conditionalFormatting sqref="G1597">
    <cfRule type="duplicateValues" dxfId="1" priority="441"/>
  </conditionalFormatting>
  <conditionalFormatting sqref="G1598">
    <cfRule type="duplicateValues" dxfId="1" priority="440"/>
  </conditionalFormatting>
  <conditionalFormatting sqref="G1599">
    <cfRule type="duplicateValues" dxfId="1" priority="439"/>
  </conditionalFormatting>
  <conditionalFormatting sqref="G1600">
    <cfRule type="duplicateValues" dxfId="1" priority="438"/>
  </conditionalFormatting>
  <conditionalFormatting sqref="G1601">
    <cfRule type="duplicateValues" dxfId="1" priority="437"/>
  </conditionalFormatting>
  <conditionalFormatting sqref="G1602">
    <cfRule type="duplicateValues" dxfId="1" priority="436"/>
  </conditionalFormatting>
  <conditionalFormatting sqref="G1603">
    <cfRule type="duplicateValues" dxfId="1" priority="435"/>
  </conditionalFormatting>
  <conditionalFormatting sqref="G1604">
    <cfRule type="duplicateValues" dxfId="1" priority="434"/>
  </conditionalFormatting>
  <conditionalFormatting sqref="G1605">
    <cfRule type="duplicateValues" dxfId="1" priority="433"/>
  </conditionalFormatting>
  <conditionalFormatting sqref="G1606">
    <cfRule type="duplicateValues" dxfId="1" priority="432"/>
  </conditionalFormatting>
  <conditionalFormatting sqref="G1607">
    <cfRule type="duplicateValues" dxfId="1" priority="431"/>
  </conditionalFormatting>
  <conditionalFormatting sqref="G1608">
    <cfRule type="duplicateValues" dxfId="1" priority="430"/>
  </conditionalFormatting>
  <conditionalFormatting sqref="G1609">
    <cfRule type="duplicateValues" dxfId="1" priority="429"/>
  </conditionalFormatting>
  <conditionalFormatting sqref="G1610">
    <cfRule type="duplicateValues" dxfId="1" priority="428"/>
  </conditionalFormatting>
  <conditionalFormatting sqref="G1611">
    <cfRule type="duplicateValues" dxfId="1" priority="427"/>
  </conditionalFormatting>
  <conditionalFormatting sqref="G1612">
    <cfRule type="duplicateValues" dxfId="1" priority="426"/>
  </conditionalFormatting>
  <conditionalFormatting sqref="G1613">
    <cfRule type="duplicateValues" dxfId="1" priority="425"/>
  </conditionalFormatting>
  <conditionalFormatting sqref="G1614">
    <cfRule type="duplicateValues" dxfId="1" priority="424"/>
  </conditionalFormatting>
  <conditionalFormatting sqref="G1615">
    <cfRule type="duplicateValues" dxfId="1" priority="423"/>
  </conditionalFormatting>
  <conditionalFormatting sqref="G1616">
    <cfRule type="duplicateValues" dxfId="1" priority="422"/>
  </conditionalFormatting>
  <conditionalFormatting sqref="G1617">
    <cfRule type="duplicateValues" dxfId="1" priority="421"/>
  </conditionalFormatting>
  <conditionalFormatting sqref="G1618">
    <cfRule type="duplicateValues" dxfId="1" priority="420"/>
  </conditionalFormatting>
  <conditionalFormatting sqref="G1619">
    <cfRule type="duplicateValues" dxfId="1" priority="419"/>
  </conditionalFormatting>
  <conditionalFormatting sqref="G1620">
    <cfRule type="duplicateValues" dxfId="1" priority="418"/>
  </conditionalFormatting>
  <conditionalFormatting sqref="G1621">
    <cfRule type="duplicateValues" dxfId="1" priority="417"/>
  </conditionalFormatting>
  <conditionalFormatting sqref="G1622">
    <cfRule type="duplicateValues" dxfId="1" priority="416"/>
  </conditionalFormatting>
  <conditionalFormatting sqref="G1623">
    <cfRule type="duplicateValues" dxfId="1" priority="415"/>
  </conditionalFormatting>
  <conditionalFormatting sqref="G1624">
    <cfRule type="duplicateValues" dxfId="1" priority="414"/>
  </conditionalFormatting>
  <conditionalFormatting sqref="G1625">
    <cfRule type="duplicateValues" dxfId="1" priority="413"/>
  </conditionalFormatting>
  <conditionalFormatting sqref="G1626">
    <cfRule type="duplicateValues" dxfId="1" priority="412"/>
  </conditionalFormatting>
  <conditionalFormatting sqref="G1627">
    <cfRule type="duplicateValues" dxfId="1" priority="411"/>
  </conditionalFormatting>
  <conditionalFormatting sqref="G1628">
    <cfRule type="duplicateValues" dxfId="1" priority="410"/>
  </conditionalFormatting>
  <conditionalFormatting sqref="G1629">
    <cfRule type="duplicateValues" dxfId="1" priority="409"/>
  </conditionalFormatting>
  <conditionalFormatting sqref="G1630">
    <cfRule type="duplicateValues" dxfId="1" priority="408"/>
  </conditionalFormatting>
  <conditionalFormatting sqref="G1631">
    <cfRule type="duplicateValues" dxfId="1" priority="407"/>
  </conditionalFormatting>
  <conditionalFormatting sqref="G1632">
    <cfRule type="duplicateValues" dxfId="1" priority="406"/>
  </conditionalFormatting>
  <conditionalFormatting sqref="G1633">
    <cfRule type="duplicateValues" dxfId="1" priority="405"/>
  </conditionalFormatting>
  <conditionalFormatting sqref="G1634">
    <cfRule type="duplicateValues" dxfId="1" priority="404"/>
  </conditionalFormatting>
  <conditionalFormatting sqref="G1635">
    <cfRule type="duplicateValues" dxfId="1" priority="403"/>
  </conditionalFormatting>
  <conditionalFormatting sqref="G1636">
    <cfRule type="duplicateValues" dxfId="1" priority="402"/>
  </conditionalFormatting>
  <conditionalFormatting sqref="G1637">
    <cfRule type="duplicateValues" dxfId="1" priority="401"/>
  </conditionalFormatting>
  <conditionalFormatting sqref="G1638">
    <cfRule type="duplicateValues" dxfId="1" priority="400"/>
  </conditionalFormatting>
  <conditionalFormatting sqref="G1639">
    <cfRule type="duplicateValues" dxfId="1" priority="399"/>
  </conditionalFormatting>
  <conditionalFormatting sqref="G1640">
    <cfRule type="duplicateValues" dxfId="1" priority="398"/>
  </conditionalFormatting>
  <conditionalFormatting sqref="G1641">
    <cfRule type="duplicateValues" dxfId="1" priority="397"/>
  </conditionalFormatting>
  <conditionalFormatting sqref="G1642">
    <cfRule type="duplicateValues" dxfId="1" priority="396"/>
  </conditionalFormatting>
  <conditionalFormatting sqref="G1643">
    <cfRule type="duplicateValues" dxfId="1" priority="395"/>
  </conditionalFormatting>
  <conditionalFormatting sqref="G1644">
    <cfRule type="duplicateValues" dxfId="1" priority="394"/>
  </conditionalFormatting>
  <conditionalFormatting sqref="G1645">
    <cfRule type="duplicateValues" dxfId="1" priority="393"/>
  </conditionalFormatting>
  <conditionalFormatting sqref="G2288">
    <cfRule type="duplicateValues" dxfId="0" priority="8"/>
  </conditionalFormatting>
  <conditionalFormatting sqref="G2289">
    <cfRule type="duplicateValues" dxfId="0" priority="7"/>
  </conditionalFormatting>
  <conditionalFormatting sqref="G2297">
    <cfRule type="duplicateValues" dxfId="0" priority="5"/>
  </conditionalFormatting>
  <conditionalFormatting sqref="G2298">
    <cfRule type="duplicateValues" dxfId="0" priority="4"/>
  </conditionalFormatting>
  <conditionalFormatting sqref="G2302">
    <cfRule type="duplicateValues" dxfId="0" priority="1"/>
    <cfRule type="duplicateValues" dxfId="0" priority="2"/>
  </conditionalFormatting>
  <conditionalFormatting sqref="G238:G321">
    <cfRule type="duplicateValues" dxfId="1" priority="469"/>
  </conditionalFormatting>
  <conditionalFormatting sqref="G1433:G1508">
    <cfRule type="duplicateValues" dxfId="1" priority="455"/>
  </conditionalFormatting>
  <conditionalFormatting sqref="G1511:G1586">
    <cfRule type="duplicateValues" dxfId="1" priority="452"/>
  </conditionalFormatting>
  <conditionalFormatting sqref="G1511:G1645">
    <cfRule type="duplicateValues" dxfId="0" priority="392"/>
  </conditionalFormatting>
  <conditionalFormatting sqref="G1700:G1725">
    <cfRule type="duplicateValues" dxfId="0" priority="390"/>
  </conditionalFormatting>
  <conditionalFormatting sqref="G2290:G2296">
    <cfRule type="duplicateValues" dxfId="0" priority="6"/>
  </conditionalFormatting>
  <conditionalFormatting sqref="G2299:G2300">
    <cfRule type="duplicateValues" dxfId="0" priority="3"/>
  </conditionalFormatting>
  <dataValidations count="3">
    <dataValidation allowBlank="1" showInputMessage="1" showErrorMessage="1" sqref="M1 N1:O1 A2 L4 M4 N4:O4 H5:J5 K5:L5 M5 N5:O5 N2:N3 O2:O3 B2:G3 A4:G5 H2:J3 K2:L3"/>
    <dataValidation type="list" allowBlank="1" showInputMessage="1" showErrorMessage="1" sqref="O6 O7:O1169 O1170:O1299 O1300:O2302">
      <formula1>"现金,一卡通"</formula1>
    </dataValidation>
    <dataValidation type="list" allowBlank="1" showInputMessage="1" showErrorMessage="1" sqref="K1157:K1432 K1890:K2286 K2287:K2300 K2301:K2302">
      <formula1>"洪涝,地震,台风,旱灾,风雹,低温雨雪冰冻,地质灾害,其它"</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1879"/>
  <sheetViews>
    <sheetView workbookViewId="0">
      <selection activeCell="H1" sqref="H$1:H$1048576"/>
    </sheetView>
  </sheetViews>
  <sheetFormatPr defaultColWidth="9" defaultRowHeight="13.5"/>
  <cols>
    <col min="8" max="8" width="11.8833333333333" customWidth="1"/>
    <col min="9" max="9" width="9" style="1" customWidth="1"/>
    <col min="10" max="10" width="9" customWidth="1"/>
    <col min="12" max="13" width="9" style="1"/>
    <col min="14" max="14" width="10.75" customWidth="1"/>
    <col min="15" max="15" width="9.88333333333333"/>
  </cols>
  <sheetData>
    <row r="1" ht="18.75" spans="1:15">
      <c r="A1" s="2" t="s">
        <v>0</v>
      </c>
      <c r="B1" s="2"/>
      <c r="C1" s="2"/>
      <c r="D1" s="2"/>
      <c r="E1" s="2"/>
      <c r="F1" s="2"/>
      <c r="G1" s="2"/>
      <c r="H1" s="2"/>
      <c r="I1" s="2"/>
      <c r="J1" s="2"/>
      <c r="K1" s="2"/>
      <c r="L1" s="2"/>
      <c r="M1" s="2"/>
      <c r="N1" s="2"/>
      <c r="O1" s="2"/>
    </row>
    <row r="2" ht="18.75" spans="1:15">
      <c r="A2" s="48"/>
      <c r="B2" s="49"/>
      <c r="C2" s="49"/>
      <c r="D2" s="49"/>
      <c r="E2" s="49"/>
      <c r="F2" s="49"/>
      <c r="G2" s="49"/>
      <c r="H2" s="49"/>
      <c r="I2" s="49"/>
      <c r="J2" s="49"/>
      <c r="K2" s="49"/>
      <c r="L2" s="49"/>
      <c r="M2" s="49"/>
      <c r="N2" s="49"/>
      <c r="O2" s="55"/>
    </row>
    <row r="3" ht="18.75" spans="1:15">
      <c r="A3" s="50" t="s">
        <v>1</v>
      </c>
      <c r="B3" s="50" t="s">
        <v>2</v>
      </c>
      <c r="C3" s="50"/>
      <c r="D3" s="50"/>
      <c r="E3" s="50"/>
      <c r="F3" s="50"/>
      <c r="G3" s="51" t="s">
        <v>3</v>
      </c>
      <c r="H3" s="52"/>
      <c r="I3" s="52"/>
      <c r="J3" s="52"/>
      <c r="K3" s="56" t="s">
        <v>4</v>
      </c>
      <c r="L3" s="56" t="s">
        <v>5</v>
      </c>
      <c r="M3" s="56"/>
      <c r="N3" s="19"/>
      <c r="O3" s="18"/>
    </row>
    <row r="4" ht="56.25" spans="1:15">
      <c r="A4" s="2"/>
      <c r="B4" s="53" t="s">
        <v>6</v>
      </c>
      <c r="C4" s="2" t="s">
        <v>7</v>
      </c>
      <c r="D4" s="2" t="s">
        <v>8</v>
      </c>
      <c r="E4" s="53" t="s">
        <v>9</v>
      </c>
      <c r="F4" s="53" t="s">
        <v>10</v>
      </c>
      <c r="G4" s="53" t="s">
        <v>11</v>
      </c>
      <c r="H4" s="53" t="s">
        <v>12</v>
      </c>
      <c r="I4" s="53" t="s">
        <v>13</v>
      </c>
      <c r="J4" s="53" t="s">
        <v>14</v>
      </c>
      <c r="K4" s="53" t="s">
        <v>15</v>
      </c>
      <c r="L4" s="57" t="s">
        <v>16</v>
      </c>
      <c r="M4" s="20" t="s">
        <v>17</v>
      </c>
      <c r="N4" s="21" t="s">
        <v>18</v>
      </c>
      <c r="O4" s="20" t="s">
        <v>19</v>
      </c>
    </row>
    <row r="5" s="1" customFormat="1" ht="14.25" spans="1:15">
      <c r="A5" s="24">
        <v>1</v>
      </c>
      <c r="B5" s="24" t="s">
        <v>23</v>
      </c>
      <c r="C5" s="54" t="s">
        <v>24</v>
      </c>
      <c r="D5" s="24" t="s">
        <v>25</v>
      </c>
      <c r="E5" s="24" t="s">
        <v>20806</v>
      </c>
      <c r="F5" s="54" t="s">
        <v>20807</v>
      </c>
      <c r="G5" s="24" t="s">
        <v>20808</v>
      </c>
      <c r="H5" s="24" t="s">
        <v>194</v>
      </c>
      <c r="I5" s="24">
        <v>4</v>
      </c>
      <c r="J5" s="24" t="s">
        <v>20809</v>
      </c>
      <c r="K5" s="24" t="s">
        <v>31</v>
      </c>
      <c r="L5" s="24">
        <v>4</v>
      </c>
      <c r="M5" s="24">
        <f>L5*130</f>
        <v>520</v>
      </c>
      <c r="N5" s="24"/>
      <c r="O5" s="24" t="s">
        <v>32</v>
      </c>
    </row>
    <row r="6" s="1" customFormat="1" ht="14.25" spans="1:15">
      <c r="A6" s="24">
        <v>2</v>
      </c>
      <c r="B6" s="24" t="s">
        <v>23</v>
      </c>
      <c r="C6" s="54" t="s">
        <v>24</v>
      </c>
      <c r="D6" s="24" t="s">
        <v>25</v>
      </c>
      <c r="E6" s="24" t="s">
        <v>20806</v>
      </c>
      <c r="F6" s="54" t="s">
        <v>20807</v>
      </c>
      <c r="G6" s="24" t="s">
        <v>20810</v>
      </c>
      <c r="H6" s="24" t="s">
        <v>194</v>
      </c>
      <c r="I6" s="24">
        <v>3</v>
      </c>
      <c r="J6" s="24" t="s">
        <v>20809</v>
      </c>
      <c r="K6" s="24" t="s">
        <v>31</v>
      </c>
      <c r="L6" s="24">
        <v>3</v>
      </c>
      <c r="M6" s="24">
        <f>L6*130</f>
        <v>390</v>
      </c>
      <c r="N6" s="24"/>
      <c r="O6" s="24" t="s">
        <v>32</v>
      </c>
    </row>
    <row r="7" s="1" customFormat="1" ht="14.25" spans="1:15">
      <c r="A7" s="24">
        <v>3</v>
      </c>
      <c r="B7" s="24" t="s">
        <v>23</v>
      </c>
      <c r="C7" s="54" t="s">
        <v>24</v>
      </c>
      <c r="D7" s="24" t="s">
        <v>25</v>
      </c>
      <c r="E7" s="24" t="s">
        <v>20806</v>
      </c>
      <c r="F7" s="54" t="s">
        <v>20807</v>
      </c>
      <c r="G7" s="24" t="s">
        <v>20811</v>
      </c>
      <c r="H7" s="24" t="s">
        <v>29</v>
      </c>
      <c r="I7" s="24">
        <v>3</v>
      </c>
      <c r="J7" s="24" t="s">
        <v>20809</v>
      </c>
      <c r="K7" s="24" t="s">
        <v>31</v>
      </c>
      <c r="L7" s="24">
        <v>3</v>
      </c>
      <c r="M7" s="24">
        <f>L7*312</f>
        <v>936</v>
      </c>
      <c r="N7" s="24"/>
      <c r="O7" s="24" t="s">
        <v>32</v>
      </c>
    </row>
    <row r="8" s="1" customFormat="1" ht="14.25" spans="1:15">
      <c r="A8" s="24">
        <v>4</v>
      </c>
      <c r="B8" s="24" t="s">
        <v>23</v>
      </c>
      <c r="C8" s="54" t="s">
        <v>24</v>
      </c>
      <c r="D8" s="24" t="s">
        <v>25</v>
      </c>
      <c r="E8" s="24" t="s">
        <v>20806</v>
      </c>
      <c r="F8" s="54" t="s">
        <v>20807</v>
      </c>
      <c r="G8" s="24" t="s">
        <v>20812</v>
      </c>
      <c r="H8" s="24" t="s">
        <v>51</v>
      </c>
      <c r="I8" s="24">
        <v>3</v>
      </c>
      <c r="J8" s="24" t="s">
        <v>20809</v>
      </c>
      <c r="K8" s="24" t="s">
        <v>31</v>
      </c>
      <c r="L8" s="24">
        <v>3</v>
      </c>
      <c r="M8" s="24">
        <f>L8*312</f>
        <v>936</v>
      </c>
      <c r="N8" s="24"/>
      <c r="O8" s="24" t="s">
        <v>32</v>
      </c>
    </row>
    <row r="9" s="1" customFormat="1" ht="14.25" spans="1:15">
      <c r="A9" s="24">
        <v>5</v>
      </c>
      <c r="B9" s="24" t="s">
        <v>23</v>
      </c>
      <c r="C9" s="54" t="s">
        <v>24</v>
      </c>
      <c r="D9" s="24" t="s">
        <v>25</v>
      </c>
      <c r="E9" s="24" t="s">
        <v>20806</v>
      </c>
      <c r="F9" s="54" t="s">
        <v>20807</v>
      </c>
      <c r="G9" s="24" t="s">
        <v>20813</v>
      </c>
      <c r="H9" s="24" t="s">
        <v>51</v>
      </c>
      <c r="I9" s="24">
        <v>6</v>
      </c>
      <c r="J9" s="24" t="s">
        <v>20809</v>
      </c>
      <c r="K9" s="24" t="s">
        <v>31</v>
      </c>
      <c r="L9" s="24">
        <v>6</v>
      </c>
      <c r="M9" s="24">
        <f>L9*312</f>
        <v>1872</v>
      </c>
      <c r="N9" s="24"/>
      <c r="O9" s="24" t="s">
        <v>32</v>
      </c>
    </row>
    <row r="10" s="1" customFormat="1" ht="14.25" spans="1:15">
      <c r="A10" s="24">
        <v>6</v>
      </c>
      <c r="B10" s="24" t="s">
        <v>23</v>
      </c>
      <c r="C10" s="54" t="s">
        <v>24</v>
      </c>
      <c r="D10" s="24" t="s">
        <v>25</v>
      </c>
      <c r="E10" s="24" t="s">
        <v>20806</v>
      </c>
      <c r="F10" s="54" t="s">
        <v>20807</v>
      </c>
      <c r="G10" s="24" t="s">
        <v>20814</v>
      </c>
      <c r="H10" s="24" t="s">
        <v>29</v>
      </c>
      <c r="I10" s="24">
        <v>3</v>
      </c>
      <c r="J10" s="24" t="s">
        <v>20809</v>
      </c>
      <c r="K10" s="24" t="s">
        <v>31</v>
      </c>
      <c r="L10" s="24">
        <v>3</v>
      </c>
      <c r="M10" s="24">
        <f>L10*312</f>
        <v>936</v>
      </c>
      <c r="N10" s="24"/>
      <c r="O10" s="24" t="s">
        <v>32</v>
      </c>
    </row>
    <row r="11" s="1" customFormat="1" ht="14.25" spans="1:15">
      <c r="A11" s="24">
        <v>7</v>
      </c>
      <c r="B11" s="24" t="s">
        <v>23</v>
      </c>
      <c r="C11" s="54" t="s">
        <v>24</v>
      </c>
      <c r="D11" s="24" t="s">
        <v>25</v>
      </c>
      <c r="E11" s="24" t="s">
        <v>20806</v>
      </c>
      <c r="F11" s="54" t="s">
        <v>20807</v>
      </c>
      <c r="G11" s="24" t="s">
        <v>20815</v>
      </c>
      <c r="H11" s="24" t="s">
        <v>194</v>
      </c>
      <c r="I11" s="24">
        <v>2</v>
      </c>
      <c r="J11" s="24" t="s">
        <v>20809</v>
      </c>
      <c r="K11" s="24" t="s">
        <v>31</v>
      </c>
      <c r="L11" s="24">
        <v>2</v>
      </c>
      <c r="M11" s="24">
        <f>L11*130</f>
        <v>260</v>
      </c>
      <c r="N11" s="24"/>
      <c r="O11" s="24" t="s">
        <v>32</v>
      </c>
    </row>
    <row r="12" s="1" customFormat="1" ht="14.25" spans="1:15">
      <c r="A12" s="24">
        <v>8</v>
      </c>
      <c r="B12" s="24" t="s">
        <v>23</v>
      </c>
      <c r="C12" s="54" t="s">
        <v>24</v>
      </c>
      <c r="D12" s="24" t="s">
        <v>25</v>
      </c>
      <c r="E12" s="24" t="s">
        <v>20806</v>
      </c>
      <c r="F12" s="54" t="s">
        <v>20807</v>
      </c>
      <c r="G12" s="24" t="s">
        <v>20816</v>
      </c>
      <c r="H12" s="24" t="s">
        <v>194</v>
      </c>
      <c r="I12" s="24">
        <v>4</v>
      </c>
      <c r="J12" s="24" t="s">
        <v>20809</v>
      </c>
      <c r="K12" s="24" t="s">
        <v>31</v>
      </c>
      <c r="L12" s="24">
        <v>4</v>
      </c>
      <c r="M12" s="24">
        <f>L12*130</f>
        <v>520</v>
      </c>
      <c r="N12" s="24"/>
      <c r="O12" s="24" t="s">
        <v>32</v>
      </c>
    </row>
    <row r="13" s="1" customFormat="1" ht="14.25" spans="1:15">
      <c r="A13" s="24">
        <v>9</v>
      </c>
      <c r="B13" s="24" t="s">
        <v>23</v>
      </c>
      <c r="C13" s="54" t="s">
        <v>24</v>
      </c>
      <c r="D13" s="24" t="s">
        <v>25</v>
      </c>
      <c r="E13" s="24" t="s">
        <v>20806</v>
      </c>
      <c r="F13" s="54" t="s">
        <v>20807</v>
      </c>
      <c r="G13" s="24" t="s">
        <v>20817</v>
      </c>
      <c r="H13" s="24" t="s">
        <v>194</v>
      </c>
      <c r="I13" s="24">
        <v>4</v>
      </c>
      <c r="J13" s="24" t="s">
        <v>20809</v>
      </c>
      <c r="K13" s="24" t="s">
        <v>31</v>
      </c>
      <c r="L13" s="24">
        <v>4</v>
      </c>
      <c r="M13" s="24">
        <f>L13*130</f>
        <v>520</v>
      </c>
      <c r="N13" s="24"/>
      <c r="O13" s="24" t="s">
        <v>32</v>
      </c>
    </row>
    <row r="14" s="1" customFormat="1" ht="14.25" spans="1:15">
      <c r="A14" s="24">
        <v>10</v>
      </c>
      <c r="B14" s="24" t="s">
        <v>23</v>
      </c>
      <c r="C14" s="54" t="s">
        <v>24</v>
      </c>
      <c r="D14" s="24" t="s">
        <v>25</v>
      </c>
      <c r="E14" s="24" t="s">
        <v>20806</v>
      </c>
      <c r="F14" s="54" t="s">
        <v>20807</v>
      </c>
      <c r="G14" s="24" t="s">
        <v>20818</v>
      </c>
      <c r="H14" s="24" t="s">
        <v>47</v>
      </c>
      <c r="I14" s="24">
        <v>1</v>
      </c>
      <c r="J14" s="24" t="s">
        <v>20809</v>
      </c>
      <c r="K14" s="24" t="s">
        <v>31</v>
      </c>
      <c r="L14" s="24">
        <v>1</v>
      </c>
      <c r="M14" s="24">
        <f>L14*312</f>
        <v>312</v>
      </c>
      <c r="N14" s="24"/>
      <c r="O14" s="24" t="s">
        <v>32</v>
      </c>
    </row>
    <row r="15" s="1" customFormat="1" ht="14.25" spans="1:15">
      <c r="A15" s="24">
        <v>11</v>
      </c>
      <c r="B15" s="24" t="s">
        <v>23</v>
      </c>
      <c r="C15" s="54" t="s">
        <v>24</v>
      </c>
      <c r="D15" s="24" t="s">
        <v>25</v>
      </c>
      <c r="E15" s="24" t="s">
        <v>20806</v>
      </c>
      <c r="F15" s="54" t="s">
        <v>20807</v>
      </c>
      <c r="G15" s="24" t="s">
        <v>20819</v>
      </c>
      <c r="H15" s="24" t="s">
        <v>194</v>
      </c>
      <c r="I15" s="24">
        <v>4</v>
      </c>
      <c r="J15" s="24" t="s">
        <v>20809</v>
      </c>
      <c r="K15" s="24" t="s">
        <v>31</v>
      </c>
      <c r="L15" s="24">
        <v>4</v>
      </c>
      <c r="M15" s="24">
        <f t="shared" ref="M15:M47" si="0">L15*130</f>
        <v>520</v>
      </c>
      <c r="N15" s="24"/>
      <c r="O15" s="24" t="s">
        <v>32</v>
      </c>
    </row>
    <row r="16" s="1" customFormat="1" ht="14.25" spans="1:15">
      <c r="A16" s="24">
        <v>12</v>
      </c>
      <c r="B16" s="24" t="s">
        <v>23</v>
      </c>
      <c r="C16" s="54" t="s">
        <v>24</v>
      </c>
      <c r="D16" s="24" t="s">
        <v>25</v>
      </c>
      <c r="E16" s="24" t="s">
        <v>20806</v>
      </c>
      <c r="F16" s="54" t="s">
        <v>20807</v>
      </c>
      <c r="G16" s="24" t="s">
        <v>20820</v>
      </c>
      <c r="H16" s="24" t="s">
        <v>194</v>
      </c>
      <c r="I16" s="24">
        <v>3</v>
      </c>
      <c r="J16" s="24" t="s">
        <v>20809</v>
      </c>
      <c r="K16" s="24" t="s">
        <v>31</v>
      </c>
      <c r="L16" s="24">
        <v>3</v>
      </c>
      <c r="M16" s="24">
        <f t="shared" si="0"/>
        <v>390</v>
      </c>
      <c r="N16" s="24"/>
      <c r="O16" s="24" t="s">
        <v>32</v>
      </c>
    </row>
    <row r="17" s="1" customFormat="1" ht="14.25" spans="1:15">
      <c r="A17" s="24">
        <v>13</v>
      </c>
      <c r="B17" s="24" t="s">
        <v>23</v>
      </c>
      <c r="C17" s="54" t="s">
        <v>24</v>
      </c>
      <c r="D17" s="24" t="s">
        <v>25</v>
      </c>
      <c r="E17" s="24" t="s">
        <v>20806</v>
      </c>
      <c r="F17" s="54" t="s">
        <v>20807</v>
      </c>
      <c r="G17" s="24" t="s">
        <v>20821</v>
      </c>
      <c r="H17" s="24" t="s">
        <v>194</v>
      </c>
      <c r="I17" s="24">
        <v>1</v>
      </c>
      <c r="J17" s="24" t="s">
        <v>20809</v>
      </c>
      <c r="K17" s="24" t="s">
        <v>31</v>
      </c>
      <c r="L17" s="24">
        <v>1</v>
      </c>
      <c r="M17" s="24">
        <f t="shared" si="0"/>
        <v>130</v>
      </c>
      <c r="N17" s="24"/>
      <c r="O17" s="24" t="s">
        <v>32</v>
      </c>
    </row>
    <row r="18" s="1" customFormat="1" ht="14.25" spans="1:15">
      <c r="A18" s="24">
        <v>14</v>
      </c>
      <c r="B18" s="24" t="s">
        <v>23</v>
      </c>
      <c r="C18" s="54" t="s">
        <v>24</v>
      </c>
      <c r="D18" s="24" t="s">
        <v>25</v>
      </c>
      <c r="E18" s="24" t="s">
        <v>20806</v>
      </c>
      <c r="F18" s="54" t="s">
        <v>20807</v>
      </c>
      <c r="G18" s="24" t="s">
        <v>20822</v>
      </c>
      <c r="H18" s="24" t="s">
        <v>194</v>
      </c>
      <c r="I18" s="24">
        <v>3</v>
      </c>
      <c r="J18" s="24" t="s">
        <v>20809</v>
      </c>
      <c r="K18" s="24" t="s">
        <v>31</v>
      </c>
      <c r="L18" s="24">
        <v>3</v>
      </c>
      <c r="M18" s="24">
        <f t="shared" si="0"/>
        <v>390</v>
      </c>
      <c r="N18" s="24"/>
      <c r="O18" s="24" t="s">
        <v>32</v>
      </c>
    </row>
    <row r="19" s="1" customFormat="1" ht="14.25" spans="1:15">
      <c r="A19" s="24">
        <v>15</v>
      </c>
      <c r="B19" s="24" t="s">
        <v>23</v>
      </c>
      <c r="C19" s="54" t="s">
        <v>24</v>
      </c>
      <c r="D19" s="24" t="s">
        <v>25</v>
      </c>
      <c r="E19" s="24" t="s">
        <v>20806</v>
      </c>
      <c r="F19" s="54" t="s">
        <v>20807</v>
      </c>
      <c r="G19" s="24" t="s">
        <v>20823</v>
      </c>
      <c r="H19" s="24" t="s">
        <v>194</v>
      </c>
      <c r="I19" s="24">
        <v>4</v>
      </c>
      <c r="J19" s="24" t="s">
        <v>20809</v>
      </c>
      <c r="K19" s="24" t="s">
        <v>31</v>
      </c>
      <c r="L19" s="24">
        <v>4</v>
      </c>
      <c r="M19" s="24">
        <f t="shared" si="0"/>
        <v>520</v>
      </c>
      <c r="N19" s="24"/>
      <c r="O19" s="24" t="s">
        <v>32</v>
      </c>
    </row>
    <row r="20" s="1" customFormat="1" ht="14.25" spans="1:15">
      <c r="A20" s="24">
        <v>16</v>
      </c>
      <c r="B20" s="24" t="s">
        <v>23</v>
      </c>
      <c r="C20" s="54" t="s">
        <v>24</v>
      </c>
      <c r="D20" s="24" t="s">
        <v>25</v>
      </c>
      <c r="E20" s="24" t="s">
        <v>20806</v>
      </c>
      <c r="F20" s="54" t="s">
        <v>20807</v>
      </c>
      <c r="G20" s="24" t="s">
        <v>20824</v>
      </c>
      <c r="H20" s="24" t="s">
        <v>194</v>
      </c>
      <c r="I20" s="24">
        <v>5</v>
      </c>
      <c r="J20" s="24" t="s">
        <v>20809</v>
      </c>
      <c r="K20" s="24" t="s">
        <v>31</v>
      </c>
      <c r="L20" s="24">
        <v>5</v>
      </c>
      <c r="M20" s="24">
        <f t="shared" si="0"/>
        <v>650</v>
      </c>
      <c r="N20" s="24"/>
      <c r="O20" s="24" t="s">
        <v>32</v>
      </c>
    </row>
    <row r="21" s="1" customFormat="1" ht="14.25" spans="1:15">
      <c r="A21" s="24">
        <v>17</v>
      </c>
      <c r="B21" s="24" t="s">
        <v>23</v>
      </c>
      <c r="C21" s="54" t="s">
        <v>24</v>
      </c>
      <c r="D21" s="24" t="s">
        <v>25</v>
      </c>
      <c r="E21" s="24" t="s">
        <v>20806</v>
      </c>
      <c r="F21" s="54" t="s">
        <v>20807</v>
      </c>
      <c r="G21" s="24" t="s">
        <v>20825</v>
      </c>
      <c r="H21" s="24" t="s">
        <v>194</v>
      </c>
      <c r="I21" s="24">
        <v>4</v>
      </c>
      <c r="J21" s="24" t="s">
        <v>20809</v>
      </c>
      <c r="K21" s="24" t="s">
        <v>31</v>
      </c>
      <c r="L21" s="24">
        <v>4</v>
      </c>
      <c r="M21" s="24">
        <f t="shared" si="0"/>
        <v>520</v>
      </c>
      <c r="N21" s="24"/>
      <c r="O21" s="24" t="s">
        <v>32</v>
      </c>
    </row>
    <row r="22" s="1" customFormat="1" ht="14.25" spans="1:15">
      <c r="A22" s="24">
        <v>18</v>
      </c>
      <c r="B22" s="24" t="s">
        <v>23</v>
      </c>
      <c r="C22" s="54" t="s">
        <v>24</v>
      </c>
      <c r="D22" s="24" t="s">
        <v>25</v>
      </c>
      <c r="E22" s="24" t="s">
        <v>20806</v>
      </c>
      <c r="F22" s="54" t="s">
        <v>20807</v>
      </c>
      <c r="G22" s="24" t="s">
        <v>20826</v>
      </c>
      <c r="H22" s="24" t="s">
        <v>194</v>
      </c>
      <c r="I22" s="24">
        <v>4</v>
      </c>
      <c r="J22" s="24" t="s">
        <v>20809</v>
      </c>
      <c r="K22" s="24" t="s">
        <v>31</v>
      </c>
      <c r="L22" s="24">
        <v>4</v>
      </c>
      <c r="M22" s="24">
        <f t="shared" si="0"/>
        <v>520</v>
      </c>
      <c r="N22" s="24"/>
      <c r="O22" s="24" t="s">
        <v>32</v>
      </c>
    </row>
    <row r="23" s="1" customFormat="1" ht="14.25" spans="1:15">
      <c r="A23" s="24">
        <v>19</v>
      </c>
      <c r="B23" s="24" t="s">
        <v>23</v>
      </c>
      <c r="C23" s="54" t="s">
        <v>24</v>
      </c>
      <c r="D23" s="24" t="s">
        <v>25</v>
      </c>
      <c r="E23" s="24" t="s">
        <v>20806</v>
      </c>
      <c r="F23" s="54" t="s">
        <v>20807</v>
      </c>
      <c r="G23" s="24" t="s">
        <v>20827</v>
      </c>
      <c r="H23" s="24" t="s">
        <v>194</v>
      </c>
      <c r="I23" s="24">
        <v>2</v>
      </c>
      <c r="J23" s="24" t="s">
        <v>20809</v>
      </c>
      <c r="K23" s="24" t="s">
        <v>31</v>
      </c>
      <c r="L23" s="24">
        <v>2</v>
      </c>
      <c r="M23" s="24">
        <f t="shared" si="0"/>
        <v>260</v>
      </c>
      <c r="N23" s="24"/>
      <c r="O23" s="24" t="s">
        <v>32</v>
      </c>
    </row>
    <row r="24" s="1" customFormat="1" ht="14.25" spans="1:15">
      <c r="A24" s="24">
        <v>20</v>
      </c>
      <c r="B24" s="24" t="s">
        <v>23</v>
      </c>
      <c r="C24" s="54" t="s">
        <v>24</v>
      </c>
      <c r="D24" s="24" t="s">
        <v>25</v>
      </c>
      <c r="E24" s="24" t="s">
        <v>20806</v>
      </c>
      <c r="F24" s="54" t="s">
        <v>20807</v>
      </c>
      <c r="G24" s="24" t="s">
        <v>20828</v>
      </c>
      <c r="H24" s="24" t="s">
        <v>194</v>
      </c>
      <c r="I24" s="24">
        <v>4</v>
      </c>
      <c r="J24" s="24" t="s">
        <v>20809</v>
      </c>
      <c r="K24" s="24" t="s">
        <v>31</v>
      </c>
      <c r="L24" s="24">
        <v>4</v>
      </c>
      <c r="M24" s="24">
        <f t="shared" si="0"/>
        <v>520</v>
      </c>
      <c r="N24" s="24"/>
      <c r="O24" s="24" t="s">
        <v>32</v>
      </c>
    </row>
    <row r="25" s="1" customFormat="1" ht="14.25" spans="1:15">
      <c r="A25" s="24">
        <v>21</v>
      </c>
      <c r="B25" s="24" t="s">
        <v>23</v>
      </c>
      <c r="C25" s="54" t="s">
        <v>24</v>
      </c>
      <c r="D25" s="24" t="s">
        <v>25</v>
      </c>
      <c r="E25" s="24" t="s">
        <v>20806</v>
      </c>
      <c r="F25" s="54" t="s">
        <v>20807</v>
      </c>
      <c r="G25" s="24" t="s">
        <v>20829</v>
      </c>
      <c r="H25" s="24" t="s">
        <v>194</v>
      </c>
      <c r="I25" s="24">
        <v>3</v>
      </c>
      <c r="J25" s="24" t="s">
        <v>20830</v>
      </c>
      <c r="K25" s="24" t="s">
        <v>31</v>
      </c>
      <c r="L25" s="24">
        <v>3</v>
      </c>
      <c r="M25" s="24">
        <f t="shared" si="0"/>
        <v>390</v>
      </c>
      <c r="N25" s="24"/>
      <c r="O25" s="24" t="s">
        <v>32</v>
      </c>
    </row>
    <row r="26" s="1" customFormat="1" ht="14.25" spans="1:15">
      <c r="A26" s="24">
        <v>22</v>
      </c>
      <c r="B26" s="24" t="s">
        <v>23</v>
      </c>
      <c r="C26" s="54" t="s">
        <v>24</v>
      </c>
      <c r="D26" s="24" t="s">
        <v>25</v>
      </c>
      <c r="E26" s="24" t="s">
        <v>20806</v>
      </c>
      <c r="F26" s="54" t="s">
        <v>20807</v>
      </c>
      <c r="G26" s="24" t="s">
        <v>20831</v>
      </c>
      <c r="H26" s="24" t="s">
        <v>194</v>
      </c>
      <c r="I26" s="24">
        <v>4</v>
      </c>
      <c r="J26" s="24" t="s">
        <v>20830</v>
      </c>
      <c r="K26" s="24" t="s">
        <v>31</v>
      </c>
      <c r="L26" s="24">
        <v>4</v>
      </c>
      <c r="M26" s="24">
        <f t="shared" si="0"/>
        <v>520</v>
      </c>
      <c r="N26" s="24"/>
      <c r="O26" s="24" t="s">
        <v>32</v>
      </c>
    </row>
    <row r="27" s="1" customFormat="1" ht="14.25" spans="1:15">
      <c r="A27" s="24">
        <v>23</v>
      </c>
      <c r="B27" s="24" t="s">
        <v>23</v>
      </c>
      <c r="C27" s="54" t="s">
        <v>24</v>
      </c>
      <c r="D27" s="24" t="s">
        <v>25</v>
      </c>
      <c r="E27" s="24" t="s">
        <v>20806</v>
      </c>
      <c r="F27" s="54" t="s">
        <v>20807</v>
      </c>
      <c r="G27" s="24" t="s">
        <v>20832</v>
      </c>
      <c r="H27" s="24" t="s">
        <v>194</v>
      </c>
      <c r="I27" s="24">
        <v>3</v>
      </c>
      <c r="J27" s="24" t="s">
        <v>20830</v>
      </c>
      <c r="K27" s="24" t="s">
        <v>31</v>
      </c>
      <c r="L27" s="24">
        <v>3</v>
      </c>
      <c r="M27" s="24">
        <f t="shared" si="0"/>
        <v>390</v>
      </c>
      <c r="N27" s="24"/>
      <c r="O27" s="24" t="s">
        <v>32</v>
      </c>
    </row>
    <row r="28" s="1" customFormat="1" ht="14.25" spans="1:15">
      <c r="A28" s="24">
        <v>24</v>
      </c>
      <c r="B28" s="24" t="s">
        <v>23</v>
      </c>
      <c r="C28" s="54" t="s">
        <v>24</v>
      </c>
      <c r="D28" s="24" t="s">
        <v>25</v>
      </c>
      <c r="E28" s="24" t="s">
        <v>20806</v>
      </c>
      <c r="F28" s="54" t="s">
        <v>20807</v>
      </c>
      <c r="G28" s="24" t="s">
        <v>20833</v>
      </c>
      <c r="H28" s="24" t="s">
        <v>194</v>
      </c>
      <c r="I28" s="24">
        <v>2</v>
      </c>
      <c r="J28" s="24" t="s">
        <v>20830</v>
      </c>
      <c r="K28" s="24" t="s">
        <v>31</v>
      </c>
      <c r="L28" s="24">
        <v>2</v>
      </c>
      <c r="M28" s="24">
        <f t="shared" si="0"/>
        <v>260</v>
      </c>
      <c r="N28" s="24"/>
      <c r="O28" s="24" t="s">
        <v>32</v>
      </c>
    </row>
    <row r="29" s="1" customFormat="1" ht="14.25" spans="1:15">
      <c r="A29" s="24">
        <v>25</v>
      </c>
      <c r="B29" s="24" t="s">
        <v>23</v>
      </c>
      <c r="C29" s="54" t="s">
        <v>24</v>
      </c>
      <c r="D29" s="24" t="s">
        <v>25</v>
      </c>
      <c r="E29" s="24" t="s">
        <v>20806</v>
      </c>
      <c r="F29" s="54" t="s">
        <v>20807</v>
      </c>
      <c r="G29" s="24" t="s">
        <v>20834</v>
      </c>
      <c r="H29" s="24" t="s">
        <v>194</v>
      </c>
      <c r="I29" s="24">
        <v>4</v>
      </c>
      <c r="J29" s="24" t="s">
        <v>20830</v>
      </c>
      <c r="K29" s="24" t="s">
        <v>31</v>
      </c>
      <c r="L29" s="24">
        <v>4</v>
      </c>
      <c r="M29" s="24">
        <f t="shared" si="0"/>
        <v>520</v>
      </c>
      <c r="N29" s="24"/>
      <c r="O29" s="24" t="s">
        <v>32</v>
      </c>
    </row>
    <row r="30" s="1" customFormat="1" ht="14.25" spans="1:15">
      <c r="A30" s="24">
        <v>26</v>
      </c>
      <c r="B30" s="24" t="s">
        <v>23</v>
      </c>
      <c r="C30" s="54" t="s">
        <v>24</v>
      </c>
      <c r="D30" s="24" t="s">
        <v>25</v>
      </c>
      <c r="E30" s="24" t="s">
        <v>20806</v>
      </c>
      <c r="F30" s="54" t="s">
        <v>20807</v>
      </c>
      <c r="G30" s="24" t="s">
        <v>20835</v>
      </c>
      <c r="H30" s="24" t="s">
        <v>194</v>
      </c>
      <c r="I30" s="24">
        <v>4</v>
      </c>
      <c r="J30" s="24" t="s">
        <v>20830</v>
      </c>
      <c r="K30" s="24" t="s">
        <v>31</v>
      </c>
      <c r="L30" s="24">
        <v>4</v>
      </c>
      <c r="M30" s="24">
        <f t="shared" si="0"/>
        <v>520</v>
      </c>
      <c r="N30" s="24"/>
      <c r="O30" s="24" t="s">
        <v>32</v>
      </c>
    </row>
    <row r="31" s="1" customFormat="1" ht="14.25" spans="1:15">
      <c r="A31" s="24">
        <v>27</v>
      </c>
      <c r="B31" s="24" t="s">
        <v>23</v>
      </c>
      <c r="C31" s="54" t="s">
        <v>24</v>
      </c>
      <c r="D31" s="24" t="s">
        <v>25</v>
      </c>
      <c r="E31" s="24" t="s">
        <v>20806</v>
      </c>
      <c r="F31" s="54" t="s">
        <v>20807</v>
      </c>
      <c r="G31" s="24" t="s">
        <v>20836</v>
      </c>
      <c r="H31" s="24" t="s">
        <v>194</v>
      </c>
      <c r="I31" s="24">
        <v>5</v>
      </c>
      <c r="J31" s="24" t="s">
        <v>20830</v>
      </c>
      <c r="K31" s="24" t="s">
        <v>31</v>
      </c>
      <c r="L31" s="24">
        <v>5</v>
      </c>
      <c r="M31" s="24">
        <f t="shared" si="0"/>
        <v>650</v>
      </c>
      <c r="N31" s="24"/>
      <c r="O31" s="24" t="s">
        <v>32</v>
      </c>
    </row>
    <row r="32" s="1" customFormat="1" ht="14.25" spans="1:15">
      <c r="A32" s="24">
        <v>28</v>
      </c>
      <c r="B32" s="24" t="s">
        <v>23</v>
      </c>
      <c r="C32" s="54" t="s">
        <v>24</v>
      </c>
      <c r="D32" s="24" t="s">
        <v>25</v>
      </c>
      <c r="E32" s="24" t="s">
        <v>20806</v>
      </c>
      <c r="F32" s="54" t="s">
        <v>20807</v>
      </c>
      <c r="G32" s="24" t="s">
        <v>19711</v>
      </c>
      <c r="H32" s="24" t="s">
        <v>194</v>
      </c>
      <c r="I32" s="24">
        <v>4</v>
      </c>
      <c r="J32" s="24" t="s">
        <v>20830</v>
      </c>
      <c r="K32" s="24" t="s">
        <v>31</v>
      </c>
      <c r="L32" s="24">
        <v>4</v>
      </c>
      <c r="M32" s="24">
        <f t="shared" si="0"/>
        <v>520</v>
      </c>
      <c r="N32" s="24"/>
      <c r="O32" s="24" t="s">
        <v>32</v>
      </c>
    </row>
    <row r="33" s="1" customFormat="1" ht="14.25" spans="1:15">
      <c r="A33" s="24">
        <v>29</v>
      </c>
      <c r="B33" s="24" t="s">
        <v>23</v>
      </c>
      <c r="C33" s="54" t="s">
        <v>24</v>
      </c>
      <c r="D33" s="24" t="s">
        <v>25</v>
      </c>
      <c r="E33" s="24" t="s">
        <v>20806</v>
      </c>
      <c r="F33" s="54" t="s">
        <v>20807</v>
      </c>
      <c r="G33" s="24" t="s">
        <v>20837</v>
      </c>
      <c r="H33" s="24" t="s">
        <v>194</v>
      </c>
      <c r="I33" s="24">
        <v>4</v>
      </c>
      <c r="J33" s="24" t="s">
        <v>16178</v>
      </c>
      <c r="K33" s="24" t="s">
        <v>31</v>
      </c>
      <c r="L33" s="24">
        <v>4</v>
      </c>
      <c r="M33" s="24">
        <f t="shared" si="0"/>
        <v>520</v>
      </c>
      <c r="N33" s="24"/>
      <c r="O33" s="24" t="s">
        <v>32</v>
      </c>
    </row>
    <row r="34" s="1" customFormat="1" ht="14.25" spans="1:15">
      <c r="A34" s="24">
        <v>30</v>
      </c>
      <c r="B34" s="24" t="s">
        <v>23</v>
      </c>
      <c r="C34" s="54" t="s">
        <v>24</v>
      </c>
      <c r="D34" s="24" t="s">
        <v>25</v>
      </c>
      <c r="E34" s="24" t="s">
        <v>20806</v>
      </c>
      <c r="F34" s="54" t="s">
        <v>20807</v>
      </c>
      <c r="G34" s="24" t="s">
        <v>20838</v>
      </c>
      <c r="H34" s="24" t="s">
        <v>194</v>
      </c>
      <c r="I34" s="24">
        <v>3</v>
      </c>
      <c r="J34" s="24" t="s">
        <v>16178</v>
      </c>
      <c r="K34" s="24" t="s">
        <v>31</v>
      </c>
      <c r="L34" s="24">
        <v>3</v>
      </c>
      <c r="M34" s="24">
        <f t="shared" si="0"/>
        <v>390</v>
      </c>
      <c r="N34" s="24"/>
      <c r="O34" s="24" t="s">
        <v>32</v>
      </c>
    </row>
    <row r="35" s="1" customFormat="1" ht="14.25" spans="1:15">
      <c r="A35" s="24">
        <v>31</v>
      </c>
      <c r="B35" s="24" t="s">
        <v>23</v>
      </c>
      <c r="C35" s="54" t="s">
        <v>24</v>
      </c>
      <c r="D35" s="24" t="s">
        <v>25</v>
      </c>
      <c r="E35" s="24" t="s">
        <v>20806</v>
      </c>
      <c r="F35" s="54" t="s">
        <v>20807</v>
      </c>
      <c r="G35" s="24" t="s">
        <v>20839</v>
      </c>
      <c r="H35" s="24" t="s">
        <v>194</v>
      </c>
      <c r="I35" s="24">
        <v>5</v>
      </c>
      <c r="J35" s="24" t="s">
        <v>16178</v>
      </c>
      <c r="K35" s="24" t="s">
        <v>31</v>
      </c>
      <c r="L35" s="24">
        <v>5</v>
      </c>
      <c r="M35" s="24">
        <f t="shared" si="0"/>
        <v>650</v>
      </c>
      <c r="N35" s="24"/>
      <c r="O35" s="24" t="s">
        <v>32</v>
      </c>
    </row>
    <row r="36" s="1" customFormat="1" ht="14.25" spans="1:15">
      <c r="A36" s="24">
        <v>32</v>
      </c>
      <c r="B36" s="24" t="s">
        <v>23</v>
      </c>
      <c r="C36" s="54" t="s">
        <v>24</v>
      </c>
      <c r="D36" s="24" t="s">
        <v>25</v>
      </c>
      <c r="E36" s="24" t="s">
        <v>20806</v>
      </c>
      <c r="F36" s="54" t="s">
        <v>20807</v>
      </c>
      <c r="G36" s="24" t="s">
        <v>20840</v>
      </c>
      <c r="H36" s="24" t="s">
        <v>194</v>
      </c>
      <c r="I36" s="24">
        <v>3</v>
      </c>
      <c r="J36" s="24" t="s">
        <v>16178</v>
      </c>
      <c r="K36" s="24" t="s">
        <v>31</v>
      </c>
      <c r="L36" s="24">
        <v>3</v>
      </c>
      <c r="M36" s="24">
        <f t="shared" si="0"/>
        <v>390</v>
      </c>
      <c r="N36" s="24"/>
      <c r="O36" s="24" t="s">
        <v>32</v>
      </c>
    </row>
    <row r="37" s="1" customFormat="1" ht="14.25" spans="1:15">
      <c r="A37" s="24">
        <v>33</v>
      </c>
      <c r="B37" s="24" t="s">
        <v>23</v>
      </c>
      <c r="C37" s="54" t="s">
        <v>24</v>
      </c>
      <c r="D37" s="24" t="s">
        <v>25</v>
      </c>
      <c r="E37" s="24" t="s">
        <v>20806</v>
      </c>
      <c r="F37" s="54" t="s">
        <v>20807</v>
      </c>
      <c r="G37" s="24" t="s">
        <v>20841</v>
      </c>
      <c r="H37" s="24" t="s">
        <v>194</v>
      </c>
      <c r="I37" s="24">
        <v>5</v>
      </c>
      <c r="J37" s="24" t="s">
        <v>16178</v>
      </c>
      <c r="K37" s="24" t="s">
        <v>31</v>
      </c>
      <c r="L37" s="24">
        <v>5</v>
      </c>
      <c r="M37" s="24">
        <f t="shared" si="0"/>
        <v>650</v>
      </c>
      <c r="N37" s="24"/>
      <c r="O37" s="24" t="s">
        <v>32</v>
      </c>
    </row>
    <row r="38" s="1" customFormat="1" ht="14.25" spans="1:15">
      <c r="A38" s="24">
        <v>34</v>
      </c>
      <c r="B38" s="24" t="s">
        <v>23</v>
      </c>
      <c r="C38" s="54" t="s">
        <v>24</v>
      </c>
      <c r="D38" s="24" t="s">
        <v>25</v>
      </c>
      <c r="E38" s="24" t="s">
        <v>20806</v>
      </c>
      <c r="F38" s="54" t="s">
        <v>20807</v>
      </c>
      <c r="G38" s="24" t="s">
        <v>20842</v>
      </c>
      <c r="H38" s="24" t="s">
        <v>194</v>
      </c>
      <c r="I38" s="24">
        <v>2</v>
      </c>
      <c r="J38" s="24" t="s">
        <v>16178</v>
      </c>
      <c r="K38" s="24" t="s">
        <v>31</v>
      </c>
      <c r="L38" s="24">
        <v>2</v>
      </c>
      <c r="M38" s="24">
        <f t="shared" si="0"/>
        <v>260</v>
      </c>
      <c r="N38" s="24"/>
      <c r="O38" s="24" t="s">
        <v>32</v>
      </c>
    </row>
    <row r="39" s="1" customFormat="1" ht="14.25" spans="1:15">
      <c r="A39" s="24">
        <v>35</v>
      </c>
      <c r="B39" s="24" t="s">
        <v>23</v>
      </c>
      <c r="C39" s="54" t="s">
        <v>24</v>
      </c>
      <c r="D39" s="24" t="s">
        <v>25</v>
      </c>
      <c r="E39" s="24" t="s">
        <v>20806</v>
      </c>
      <c r="F39" s="54" t="s">
        <v>20807</v>
      </c>
      <c r="G39" s="24" t="s">
        <v>20843</v>
      </c>
      <c r="H39" s="24" t="s">
        <v>194</v>
      </c>
      <c r="I39" s="24">
        <v>5</v>
      </c>
      <c r="J39" s="24" t="s">
        <v>16178</v>
      </c>
      <c r="K39" s="24" t="s">
        <v>31</v>
      </c>
      <c r="L39" s="24">
        <v>5</v>
      </c>
      <c r="M39" s="24">
        <f t="shared" si="0"/>
        <v>650</v>
      </c>
      <c r="N39" s="24"/>
      <c r="O39" s="24" t="s">
        <v>32</v>
      </c>
    </row>
    <row r="40" s="1" customFormat="1" ht="14.25" spans="1:15">
      <c r="A40" s="24">
        <v>36</v>
      </c>
      <c r="B40" s="24" t="s">
        <v>23</v>
      </c>
      <c r="C40" s="54" t="s">
        <v>24</v>
      </c>
      <c r="D40" s="24" t="s">
        <v>25</v>
      </c>
      <c r="E40" s="24" t="s">
        <v>20806</v>
      </c>
      <c r="F40" s="54" t="s">
        <v>20807</v>
      </c>
      <c r="G40" s="24" t="s">
        <v>20844</v>
      </c>
      <c r="H40" s="24" t="s">
        <v>194</v>
      </c>
      <c r="I40" s="24">
        <v>2</v>
      </c>
      <c r="J40" s="24" t="s">
        <v>16178</v>
      </c>
      <c r="K40" s="24" t="s">
        <v>31</v>
      </c>
      <c r="L40" s="24">
        <v>2</v>
      </c>
      <c r="M40" s="24">
        <f t="shared" si="0"/>
        <v>260</v>
      </c>
      <c r="N40" s="24"/>
      <c r="O40" s="24" t="s">
        <v>32</v>
      </c>
    </row>
    <row r="41" s="1" customFormat="1" ht="14.25" spans="1:15">
      <c r="A41" s="24">
        <v>37</v>
      </c>
      <c r="B41" s="24" t="s">
        <v>23</v>
      </c>
      <c r="C41" s="54" t="s">
        <v>24</v>
      </c>
      <c r="D41" s="24" t="s">
        <v>25</v>
      </c>
      <c r="E41" s="24" t="s">
        <v>20806</v>
      </c>
      <c r="F41" s="54" t="s">
        <v>20807</v>
      </c>
      <c r="G41" s="24" t="s">
        <v>20845</v>
      </c>
      <c r="H41" s="24" t="s">
        <v>29</v>
      </c>
      <c r="I41" s="24">
        <v>5</v>
      </c>
      <c r="J41" s="24" t="s">
        <v>16178</v>
      </c>
      <c r="K41" s="24" t="s">
        <v>31</v>
      </c>
      <c r="L41" s="24">
        <v>5</v>
      </c>
      <c r="M41" s="24">
        <f t="shared" si="0"/>
        <v>650</v>
      </c>
      <c r="N41" s="24"/>
      <c r="O41" s="24" t="s">
        <v>32</v>
      </c>
    </row>
    <row r="42" s="1" customFormat="1" ht="14.25" spans="1:15">
      <c r="A42" s="24">
        <v>38</v>
      </c>
      <c r="B42" s="24" t="s">
        <v>23</v>
      </c>
      <c r="C42" s="54" t="s">
        <v>24</v>
      </c>
      <c r="D42" s="24" t="s">
        <v>25</v>
      </c>
      <c r="E42" s="24" t="s">
        <v>20806</v>
      </c>
      <c r="F42" s="54" t="s">
        <v>20807</v>
      </c>
      <c r="G42" s="24" t="s">
        <v>20846</v>
      </c>
      <c r="H42" s="24" t="s">
        <v>194</v>
      </c>
      <c r="I42" s="24">
        <v>3</v>
      </c>
      <c r="J42" s="24" t="s">
        <v>16178</v>
      </c>
      <c r="K42" s="24" t="s">
        <v>31</v>
      </c>
      <c r="L42" s="24">
        <v>3</v>
      </c>
      <c r="M42" s="24">
        <f t="shared" si="0"/>
        <v>390</v>
      </c>
      <c r="N42" s="24"/>
      <c r="O42" s="24" t="s">
        <v>32</v>
      </c>
    </row>
    <row r="43" s="1" customFormat="1" ht="14.25" spans="1:15">
      <c r="A43" s="24">
        <v>39</v>
      </c>
      <c r="B43" s="24" t="s">
        <v>23</v>
      </c>
      <c r="C43" s="54" t="s">
        <v>24</v>
      </c>
      <c r="D43" s="24" t="s">
        <v>25</v>
      </c>
      <c r="E43" s="24" t="s">
        <v>20806</v>
      </c>
      <c r="F43" s="54" t="s">
        <v>20807</v>
      </c>
      <c r="G43" s="24" t="s">
        <v>20847</v>
      </c>
      <c r="H43" s="24" t="s">
        <v>194</v>
      </c>
      <c r="I43" s="24">
        <v>3</v>
      </c>
      <c r="J43" s="24" t="s">
        <v>20848</v>
      </c>
      <c r="K43" s="24" t="s">
        <v>31</v>
      </c>
      <c r="L43" s="24">
        <v>3</v>
      </c>
      <c r="M43" s="24">
        <f t="shared" si="0"/>
        <v>390</v>
      </c>
      <c r="N43" s="24"/>
      <c r="O43" s="24" t="s">
        <v>32</v>
      </c>
    </row>
    <row r="44" s="1" customFormat="1" ht="14.25" spans="1:15">
      <c r="A44" s="24">
        <v>40</v>
      </c>
      <c r="B44" s="24" t="s">
        <v>23</v>
      </c>
      <c r="C44" s="54" t="s">
        <v>24</v>
      </c>
      <c r="D44" s="24" t="s">
        <v>25</v>
      </c>
      <c r="E44" s="24" t="s">
        <v>20806</v>
      </c>
      <c r="F44" s="54" t="s">
        <v>20807</v>
      </c>
      <c r="G44" s="24" t="s">
        <v>20849</v>
      </c>
      <c r="H44" s="24" t="s">
        <v>194</v>
      </c>
      <c r="I44" s="24">
        <v>3</v>
      </c>
      <c r="J44" s="24" t="s">
        <v>20848</v>
      </c>
      <c r="K44" s="24" t="s">
        <v>31</v>
      </c>
      <c r="L44" s="24">
        <v>3</v>
      </c>
      <c r="M44" s="24">
        <f t="shared" si="0"/>
        <v>390</v>
      </c>
      <c r="N44" s="24"/>
      <c r="O44" s="24" t="s">
        <v>32</v>
      </c>
    </row>
    <row r="45" s="1" customFormat="1" ht="14.25" spans="1:15">
      <c r="A45" s="24">
        <v>41</v>
      </c>
      <c r="B45" s="24" t="s">
        <v>23</v>
      </c>
      <c r="C45" s="54" t="s">
        <v>24</v>
      </c>
      <c r="D45" s="24" t="s">
        <v>25</v>
      </c>
      <c r="E45" s="24" t="s">
        <v>20806</v>
      </c>
      <c r="F45" s="54" t="s">
        <v>20807</v>
      </c>
      <c r="G45" s="24" t="s">
        <v>20850</v>
      </c>
      <c r="H45" s="24" t="s">
        <v>194</v>
      </c>
      <c r="I45" s="24">
        <v>4</v>
      </c>
      <c r="J45" s="24" t="s">
        <v>20848</v>
      </c>
      <c r="K45" s="24" t="s">
        <v>31</v>
      </c>
      <c r="L45" s="24">
        <v>4</v>
      </c>
      <c r="M45" s="24">
        <f t="shared" si="0"/>
        <v>520</v>
      </c>
      <c r="N45" s="24"/>
      <c r="O45" s="24" t="s">
        <v>32</v>
      </c>
    </row>
    <row r="46" s="1" customFormat="1" ht="14.25" spans="1:15">
      <c r="A46" s="24">
        <v>42</v>
      </c>
      <c r="B46" s="24" t="s">
        <v>23</v>
      </c>
      <c r="C46" s="54" t="s">
        <v>24</v>
      </c>
      <c r="D46" s="24" t="s">
        <v>25</v>
      </c>
      <c r="E46" s="24" t="s">
        <v>20806</v>
      </c>
      <c r="F46" s="54" t="s">
        <v>20807</v>
      </c>
      <c r="G46" s="24" t="s">
        <v>20851</v>
      </c>
      <c r="H46" s="24" t="s">
        <v>194</v>
      </c>
      <c r="I46" s="24">
        <v>3</v>
      </c>
      <c r="J46" s="24" t="s">
        <v>20848</v>
      </c>
      <c r="K46" s="24" t="s">
        <v>31</v>
      </c>
      <c r="L46" s="24">
        <v>3</v>
      </c>
      <c r="M46" s="24">
        <f t="shared" si="0"/>
        <v>390</v>
      </c>
      <c r="N46" s="24"/>
      <c r="O46" s="24" t="s">
        <v>32</v>
      </c>
    </row>
    <row r="47" s="1" customFormat="1" ht="14.25" spans="1:15">
      <c r="A47" s="24">
        <v>43</v>
      </c>
      <c r="B47" s="24" t="s">
        <v>23</v>
      </c>
      <c r="C47" s="54" t="s">
        <v>24</v>
      </c>
      <c r="D47" s="24" t="s">
        <v>25</v>
      </c>
      <c r="E47" s="24" t="s">
        <v>20806</v>
      </c>
      <c r="F47" s="54" t="s">
        <v>20807</v>
      </c>
      <c r="G47" s="24" t="s">
        <v>20852</v>
      </c>
      <c r="H47" s="24" t="s">
        <v>194</v>
      </c>
      <c r="I47" s="24">
        <v>4</v>
      </c>
      <c r="J47" s="24" t="s">
        <v>20848</v>
      </c>
      <c r="K47" s="24" t="s">
        <v>31</v>
      </c>
      <c r="L47" s="24">
        <v>4</v>
      </c>
      <c r="M47" s="24">
        <f t="shared" si="0"/>
        <v>520</v>
      </c>
      <c r="N47" s="24"/>
      <c r="O47" s="24" t="s">
        <v>32</v>
      </c>
    </row>
    <row r="48" s="1" customFormat="1" ht="14.25" spans="1:15">
      <c r="A48" s="24">
        <v>44</v>
      </c>
      <c r="B48" s="24" t="s">
        <v>23</v>
      </c>
      <c r="C48" s="54" t="s">
        <v>24</v>
      </c>
      <c r="D48" s="24" t="s">
        <v>25</v>
      </c>
      <c r="E48" s="24" t="s">
        <v>20806</v>
      </c>
      <c r="F48" s="54" t="s">
        <v>20807</v>
      </c>
      <c r="G48" s="24" t="s">
        <v>20853</v>
      </c>
      <c r="H48" s="24" t="s">
        <v>51</v>
      </c>
      <c r="I48" s="24">
        <v>4</v>
      </c>
      <c r="J48" s="24" t="s">
        <v>20848</v>
      </c>
      <c r="K48" s="24" t="s">
        <v>31</v>
      </c>
      <c r="L48" s="24">
        <v>4</v>
      </c>
      <c r="M48" s="24">
        <f>L48*312</f>
        <v>1248</v>
      </c>
      <c r="N48" s="24"/>
      <c r="O48" s="24" t="s">
        <v>32</v>
      </c>
    </row>
    <row r="49" s="1" customFormat="1" ht="14.25" spans="1:15">
      <c r="A49" s="24">
        <v>45</v>
      </c>
      <c r="B49" s="24" t="s">
        <v>23</v>
      </c>
      <c r="C49" s="54" t="s">
        <v>24</v>
      </c>
      <c r="D49" s="24" t="s">
        <v>25</v>
      </c>
      <c r="E49" s="24" t="s">
        <v>20806</v>
      </c>
      <c r="F49" s="54" t="s">
        <v>20807</v>
      </c>
      <c r="G49" s="24" t="s">
        <v>20854</v>
      </c>
      <c r="H49" s="24" t="s">
        <v>194</v>
      </c>
      <c r="I49" s="24">
        <v>4</v>
      </c>
      <c r="J49" s="24" t="s">
        <v>20848</v>
      </c>
      <c r="K49" s="24" t="s">
        <v>31</v>
      </c>
      <c r="L49" s="24">
        <v>4</v>
      </c>
      <c r="M49" s="24">
        <f>L49*130</f>
        <v>520</v>
      </c>
      <c r="N49" s="24"/>
      <c r="O49" s="24" t="s">
        <v>32</v>
      </c>
    </row>
    <row r="50" s="1" customFormat="1" ht="14.25" spans="1:15">
      <c r="A50" s="24">
        <v>46</v>
      </c>
      <c r="B50" s="24" t="s">
        <v>23</v>
      </c>
      <c r="C50" s="54" t="s">
        <v>24</v>
      </c>
      <c r="D50" s="24" t="s">
        <v>25</v>
      </c>
      <c r="E50" s="24" t="s">
        <v>20806</v>
      </c>
      <c r="F50" s="54" t="s">
        <v>20807</v>
      </c>
      <c r="G50" s="24" t="s">
        <v>20855</v>
      </c>
      <c r="H50" s="24" t="s">
        <v>194</v>
      </c>
      <c r="I50" s="24">
        <v>4</v>
      </c>
      <c r="J50" s="24" t="s">
        <v>20848</v>
      </c>
      <c r="K50" s="24" t="s">
        <v>31</v>
      </c>
      <c r="L50" s="24">
        <v>4</v>
      </c>
      <c r="M50" s="24">
        <f>L50*130</f>
        <v>520</v>
      </c>
      <c r="N50" s="24"/>
      <c r="O50" s="24" t="s">
        <v>32</v>
      </c>
    </row>
    <row r="51" s="1" customFormat="1" ht="14.25" spans="1:15">
      <c r="A51" s="24">
        <v>47</v>
      </c>
      <c r="B51" s="24" t="s">
        <v>23</v>
      </c>
      <c r="C51" s="54" t="s">
        <v>24</v>
      </c>
      <c r="D51" s="24" t="s">
        <v>25</v>
      </c>
      <c r="E51" s="24" t="s">
        <v>20806</v>
      </c>
      <c r="F51" s="54" t="s">
        <v>20807</v>
      </c>
      <c r="G51" s="24" t="s">
        <v>20856</v>
      </c>
      <c r="H51" s="24" t="s">
        <v>194</v>
      </c>
      <c r="I51" s="24">
        <v>5</v>
      </c>
      <c r="J51" s="24" t="s">
        <v>20848</v>
      </c>
      <c r="K51" s="24" t="s">
        <v>31</v>
      </c>
      <c r="L51" s="24">
        <v>5</v>
      </c>
      <c r="M51" s="24">
        <f>L51*130</f>
        <v>650</v>
      </c>
      <c r="N51" s="24"/>
      <c r="O51" s="24" t="s">
        <v>32</v>
      </c>
    </row>
    <row r="52" s="1" customFormat="1" ht="14.25" spans="1:15">
      <c r="A52" s="24">
        <v>48</v>
      </c>
      <c r="B52" s="24" t="s">
        <v>23</v>
      </c>
      <c r="C52" s="54" t="s">
        <v>24</v>
      </c>
      <c r="D52" s="24" t="s">
        <v>25</v>
      </c>
      <c r="E52" s="24" t="s">
        <v>20806</v>
      </c>
      <c r="F52" s="54" t="s">
        <v>20807</v>
      </c>
      <c r="G52" s="24" t="s">
        <v>20857</v>
      </c>
      <c r="H52" s="24" t="s">
        <v>194</v>
      </c>
      <c r="I52" s="24">
        <v>4</v>
      </c>
      <c r="J52" s="24" t="s">
        <v>20848</v>
      </c>
      <c r="K52" s="24" t="s">
        <v>31</v>
      </c>
      <c r="L52" s="24">
        <v>4</v>
      </c>
      <c r="M52" s="24">
        <f>L52*130</f>
        <v>520</v>
      </c>
      <c r="N52" s="24"/>
      <c r="O52" s="24" t="s">
        <v>32</v>
      </c>
    </row>
    <row r="53" s="1" customFormat="1" ht="14.25" spans="1:15">
      <c r="A53" s="24">
        <v>49</v>
      </c>
      <c r="B53" s="24" t="s">
        <v>23</v>
      </c>
      <c r="C53" s="54" t="s">
        <v>24</v>
      </c>
      <c r="D53" s="24" t="s">
        <v>25</v>
      </c>
      <c r="E53" s="24" t="s">
        <v>20806</v>
      </c>
      <c r="F53" s="54" t="s">
        <v>20807</v>
      </c>
      <c r="G53" s="24" t="s">
        <v>20858</v>
      </c>
      <c r="H53" s="24" t="s">
        <v>194</v>
      </c>
      <c r="I53" s="24">
        <v>4</v>
      </c>
      <c r="J53" s="24" t="s">
        <v>20848</v>
      </c>
      <c r="K53" s="24" t="s">
        <v>31</v>
      </c>
      <c r="L53" s="24">
        <v>4</v>
      </c>
      <c r="M53" s="24">
        <f>L53*130</f>
        <v>520</v>
      </c>
      <c r="N53" s="24"/>
      <c r="O53" s="24" t="s">
        <v>32</v>
      </c>
    </row>
    <row r="54" s="1" customFormat="1" ht="14.25" spans="1:15">
      <c r="A54" s="24">
        <v>50</v>
      </c>
      <c r="B54" s="24" t="s">
        <v>23</v>
      </c>
      <c r="C54" s="54" t="s">
        <v>24</v>
      </c>
      <c r="D54" s="24" t="s">
        <v>25</v>
      </c>
      <c r="E54" s="24" t="s">
        <v>20806</v>
      </c>
      <c r="F54" s="54" t="s">
        <v>20807</v>
      </c>
      <c r="G54" s="24" t="s">
        <v>20859</v>
      </c>
      <c r="H54" s="24" t="s">
        <v>51</v>
      </c>
      <c r="I54" s="24">
        <v>4</v>
      </c>
      <c r="J54" s="24" t="s">
        <v>20860</v>
      </c>
      <c r="K54" s="24" t="s">
        <v>31</v>
      </c>
      <c r="L54" s="24">
        <v>4</v>
      </c>
      <c r="M54" s="24">
        <f>L54*312</f>
        <v>1248</v>
      </c>
      <c r="N54" s="24"/>
      <c r="O54" s="24" t="s">
        <v>32</v>
      </c>
    </row>
    <row r="55" s="1" customFormat="1" ht="14.25" spans="1:15">
      <c r="A55" s="24">
        <v>51</v>
      </c>
      <c r="B55" s="24" t="s">
        <v>23</v>
      </c>
      <c r="C55" s="54" t="s">
        <v>24</v>
      </c>
      <c r="D55" s="24" t="s">
        <v>25</v>
      </c>
      <c r="E55" s="24" t="s">
        <v>20806</v>
      </c>
      <c r="F55" s="54" t="s">
        <v>20807</v>
      </c>
      <c r="G55" s="24" t="s">
        <v>20861</v>
      </c>
      <c r="H55" s="24" t="s">
        <v>194</v>
      </c>
      <c r="I55" s="24">
        <v>4</v>
      </c>
      <c r="J55" s="24" t="s">
        <v>20860</v>
      </c>
      <c r="K55" s="24" t="s">
        <v>31</v>
      </c>
      <c r="L55" s="24">
        <v>4</v>
      </c>
      <c r="M55" s="24">
        <f t="shared" ref="M55:M63" si="1">L55*130</f>
        <v>520</v>
      </c>
      <c r="N55" s="24"/>
      <c r="O55" s="24" t="s">
        <v>32</v>
      </c>
    </row>
    <row r="56" s="1" customFormat="1" ht="14.25" spans="1:15">
      <c r="A56" s="24">
        <v>52</v>
      </c>
      <c r="B56" s="24" t="s">
        <v>23</v>
      </c>
      <c r="C56" s="54" t="s">
        <v>24</v>
      </c>
      <c r="D56" s="24" t="s">
        <v>25</v>
      </c>
      <c r="E56" s="24" t="s">
        <v>20806</v>
      </c>
      <c r="F56" s="54" t="s">
        <v>20807</v>
      </c>
      <c r="G56" s="24" t="s">
        <v>20862</v>
      </c>
      <c r="H56" s="24" t="s">
        <v>194</v>
      </c>
      <c r="I56" s="24">
        <v>2</v>
      </c>
      <c r="J56" s="24" t="s">
        <v>20860</v>
      </c>
      <c r="K56" s="24" t="s">
        <v>31</v>
      </c>
      <c r="L56" s="24">
        <v>2</v>
      </c>
      <c r="M56" s="24">
        <f t="shared" si="1"/>
        <v>260</v>
      </c>
      <c r="N56" s="24"/>
      <c r="O56" s="24" t="s">
        <v>32</v>
      </c>
    </row>
    <row r="57" s="1" customFormat="1" ht="14.25" spans="1:15">
      <c r="A57" s="24">
        <v>53</v>
      </c>
      <c r="B57" s="24" t="s">
        <v>23</v>
      </c>
      <c r="C57" s="54" t="s">
        <v>24</v>
      </c>
      <c r="D57" s="24" t="s">
        <v>25</v>
      </c>
      <c r="E57" s="24" t="s">
        <v>20806</v>
      </c>
      <c r="F57" s="54" t="s">
        <v>20807</v>
      </c>
      <c r="G57" s="24" t="s">
        <v>14779</v>
      </c>
      <c r="H57" s="24" t="s">
        <v>194</v>
      </c>
      <c r="I57" s="24">
        <v>4</v>
      </c>
      <c r="J57" s="24" t="s">
        <v>20863</v>
      </c>
      <c r="K57" s="24" t="s">
        <v>31</v>
      </c>
      <c r="L57" s="24">
        <v>4</v>
      </c>
      <c r="M57" s="24">
        <f t="shared" si="1"/>
        <v>520</v>
      </c>
      <c r="N57" s="24"/>
      <c r="O57" s="24" t="s">
        <v>32</v>
      </c>
    </row>
    <row r="58" s="1" customFormat="1" ht="14.25" spans="1:15">
      <c r="A58" s="24">
        <v>54</v>
      </c>
      <c r="B58" s="24" t="s">
        <v>23</v>
      </c>
      <c r="C58" s="54" t="s">
        <v>24</v>
      </c>
      <c r="D58" s="24" t="s">
        <v>25</v>
      </c>
      <c r="E58" s="24" t="s">
        <v>20806</v>
      </c>
      <c r="F58" s="54" t="s">
        <v>20807</v>
      </c>
      <c r="G58" s="24" t="s">
        <v>20864</v>
      </c>
      <c r="H58" s="24" t="s">
        <v>194</v>
      </c>
      <c r="I58" s="24">
        <v>4</v>
      </c>
      <c r="J58" s="24" t="s">
        <v>20863</v>
      </c>
      <c r="K58" s="24" t="s">
        <v>31</v>
      </c>
      <c r="L58" s="24">
        <v>4</v>
      </c>
      <c r="M58" s="24">
        <f t="shared" si="1"/>
        <v>520</v>
      </c>
      <c r="N58" s="24"/>
      <c r="O58" s="24" t="s">
        <v>32</v>
      </c>
    </row>
    <row r="59" s="1" customFormat="1" ht="14.25" spans="1:15">
      <c r="A59" s="24">
        <v>55</v>
      </c>
      <c r="B59" s="24" t="s">
        <v>23</v>
      </c>
      <c r="C59" s="54" t="s">
        <v>24</v>
      </c>
      <c r="D59" s="24" t="s">
        <v>25</v>
      </c>
      <c r="E59" s="24" t="s">
        <v>20806</v>
      </c>
      <c r="F59" s="54" t="s">
        <v>20807</v>
      </c>
      <c r="G59" s="24" t="s">
        <v>20865</v>
      </c>
      <c r="H59" s="24" t="s">
        <v>194</v>
      </c>
      <c r="I59" s="24">
        <v>3</v>
      </c>
      <c r="J59" s="24" t="s">
        <v>20863</v>
      </c>
      <c r="K59" s="24" t="s">
        <v>31</v>
      </c>
      <c r="L59" s="24">
        <v>3</v>
      </c>
      <c r="M59" s="24">
        <f t="shared" si="1"/>
        <v>390</v>
      </c>
      <c r="N59" s="24"/>
      <c r="O59" s="24" t="s">
        <v>32</v>
      </c>
    </row>
    <row r="60" s="1" customFormat="1" ht="14.25" spans="1:15">
      <c r="A60" s="24">
        <v>56</v>
      </c>
      <c r="B60" s="24" t="s">
        <v>23</v>
      </c>
      <c r="C60" s="54" t="s">
        <v>24</v>
      </c>
      <c r="D60" s="24" t="s">
        <v>25</v>
      </c>
      <c r="E60" s="24" t="s">
        <v>20806</v>
      </c>
      <c r="F60" s="54" t="s">
        <v>20807</v>
      </c>
      <c r="G60" s="24" t="s">
        <v>20866</v>
      </c>
      <c r="H60" s="24" t="s">
        <v>194</v>
      </c>
      <c r="I60" s="24">
        <v>3</v>
      </c>
      <c r="J60" s="24" t="s">
        <v>20863</v>
      </c>
      <c r="K60" s="24" t="s">
        <v>31</v>
      </c>
      <c r="L60" s="24">
        <v>3</v>
      </c>
      <c r="M60" s="24">
        <f t="shared" si="1"/>
        <v>390</v>
      </c>
      <c r="N60" s="24"/>
      <c r="O60" s="24" t="s">
        <v>32</v>
      </c>
    </row>
    <row r="61" s="1" customFormat="1" ht="14.25" spans="1:15">
      <c r="A61" s="24">
        <v>57</v>
      </c>
      <c r="B61" s="24" t="s">
        <v>23</v>
      </c>
      <c r="C61" s="54" t="s">
        <v>24</v>
      </c>
      <c r="D61" s="24" t="s">
        <v>25</v>
      </c>
      <c r="E61" s="24" t="s">
        <v>20806</v>
      </c>
      <c r="F61" s="54" t="s">
        <v>20807</v>
      </c>
      <c r="G61" s="24" t="s">
        <v>20867</v>
      </c>
      <c r="H61" s="24" t="s">
        <v>194</v>
      </c>
      <c r="I61" s="24">
        <v>4</v>
      </c>
      <c r="J61" s="24" t="s">
        <v>20863</v>
      </c>
      <c r="K61" s="24" t="s">
        <v>31</v>
      </c>
      <c r="L61" s="24">
        <v>4</v>
      </c>
      <c r="M61" s="24">
        <f t="shared" si="1"/>
        <v>520</v>
      </c>
      <c r="N61" s="24"/>
      <c r="O61" s="24" t="s">
        <v>32</v>
      </c>
    </row>
    <row r="62" s="1" customFormat="1" ht="14.25" spans="1:15">
      <c r="A62" s="24">
        <v>58</v>
      </c>
      <c r="B62" s="24" t="s">
        <v>23</v>
      </c>
      <c r="C62" s="54" t="s">
        <v>24</v>
      </c>
      <c r="D62" s="24" t="s">
        <v>25</v>
      </c>
      <c r="E62" s="24" t="s">
        <v>20806</v>
      </c>
      <c r="F62" s="54" t="s">
        <v>20807</v>
      </c>
      <c r="G62" s="24" t="s">
        <v>20868</v>
      </c>
      <c r="H62" s="24" t="s">
        <v>194</v>
      </c>
      <c r="I62" s="24">
        <v>4</v>
      </c>
      <c r="J62" s="24" t="s">
        <v>20863</v>
      </c>
      <c r="K62" s="24" t="s">
        <v>31</v>
      </c>
      <c r="L62" s="24">
        <v>4</v>
      </c>
      <c r="M62" s="24">
        <f t="shared" si="1"/>
        <v>520</v>
      </c>
      <c r="N62" s="24"/>
      <c r="O62" s="24" t="s">
        <v>32</v>
      </c>
    </row>
    <row r="63" s="1" customFormat="1" ht="14.25" spans="1:15">
      <c r="A63" s="24">
        <v>59</v>
      </c>
      <c r="B63" s="24" t="s">
        <v>23</v>
      </c>
      <c r="C63" s="54" t="s">
        <v>24</v>
      </c>
      <c r="D63" s="24" t="s">
        <v>25</v>
      </c>
      <c r="E63" s="24" t="s">
        <v>20806</v>
      </c>
      <c r="F63" s="54" t="s">
        <v>20807</v>
      </c>
      <c r="G63" s="24" t="s">
        <v>20869</v>
      </c>
      <c r="H63" s="24" t="s">
        <v>194</v>
      </c>
      <c r="I63" s="24">
        <v>6</v>
      </c>
      <c r="J63" s="24" t="s">
        <v>20863</v>
      </c>
      <c r="K63" s="24" t="s">
        <v>31</v>
      </c>
      <c r="L63" s="24">
        <v>6</v>
      </c>
      <c r="M63" s="24">
        <f t="shared" si="1"/>
        <v>780</v>
      </c>
      <c r="N63" s="24"/>
      <c r="O63" s="24" t="s">
        <v>32</v>
      </c>
    </row>
    <row r="64" s="1" customFormat="1" ht="14.25" spans="1:15">
      <c r="A64" s="24">
        <v>60</v>
      </c>
      <c r="B64" s="24" t="s">
        <v>23</v>
      </c>
      <c r="C64" s="54" t="s">
        <v>24</v>
      </c>
      <c r="D64" s="24" t="s">
        <v>25</v>
      </c>
      <c r="E64" s="24" t="s">
        <v>20806</v>
      </c>
      <c r="F64" s="54" t="s">
        <v>20807</v>
      </c>
      <c r="G64" s="24" t="s">
        <v>20870</v>
      </c>
      <c r="H64" s="24" t="s">
        <v>51</v>
      </c>
      <c r="I64" s="24">
        <v>2</v>
      </c>
      <c r="J64" s="24" t="s">
        <v>20871</v>
      </c>
      <c r="K64" s="24" t="s">
        <v>31</v>
      </c>
      <c r="L64" s="24">
        <v>2</v>
      </c>
      <c r="M64" s="24">
        <f>L64*312</f>
        <v>624</v>
      </c>
      <c r="N64" s="24"/>
      <c r="O64" s="24" t="s">
        <v>32</v>
      </c>
    </row>
    <row r="65" s="1" customFormat="1" ht="14.25" spans="1:15">
      <c r="A65" s="24">
        <v>61</v>
      </c>
      <c r="B65" s="24" t="s">
        <v>23</v>
      </c>
      <c r="C65" s="54" t="s">
        <v>24</v>
      </c>
      <c r="D65" s="24" t="s">
        <v>25</v>
      </c>
      <c r="E65" s="24" t="s">
        <v>20806</v>
      </c>
      <c r="F65" s="54" t="s">
        <v>20807</v>
      </c>
      <c r="G65" s="24" t="s">
        <v>20872</v>
      </c>
      <c r="H65" s="24" t="s">
        <v>194</v>
      </c>
      <c r="I65" s="24">
        <v>2</v>
      </c>
      <c r="J65" s="24" t="s">
        <v>20871</v>
      </c>
      <c r="K65" s="24" t="s">
        <v>31</v>
      </c>
      <c r="L65" s="24">
        <v>2</v>
      </c>
      <c r="M65" s="24">
        <f t="shared" ref="M65:M87" si="2">L65*130</f>
        <v>260</v>
      </c>
      <c r="N65" s="24"/>
      <c r="O65" s="24" t="s">
        <v>32</v>
      </c>
    </row>
    <row r="66" s="1" customFormat="1" ht="14.25" spans="1:15">
      <c r="A66" s="24">
        <v>62</v>
      </c>
      <c r="B66" s="24" t="s">
        <v>23</v>
      </c>
      <c r="C66" s="54" t="s">
        <v>24</v>
      </c>
      <c r="D66" s="24" t="s">
        <v>25</v>
      </c>
      <c r="E66" s="24" t="s">
        <v>20806</v>
      </c>
      <c r="F66" s="54" t="s">
        <v>20807</v>
      </c>
      <c r="G66" s="24" t="s">
        <v>20873</v>
      </c>
      <c r="H66" s="24" t="s">
        <v>194</v>
      </c>
      <c r="I66" s="24">
        <v>4</v>
      </c>
      <c r="J66" s="24" t="s">
        <v>20871</v>
      </c>
      <c r="K66" s="24" t="s">
        <v>31</v>
      </c>
      <c r="L66" s="24">
        <v>4</v>
      </c>
      <c r="M66" s="24">
        <f t="shared" si="2"/>
        <v>520</v>
      </c>
      <c r="N66" s="24"/>
      <c r="O66" s="24" t="s">
        <v>32</v>
      </c>
    </row>
    <row r="67" s="1" customFormat="1" ht="14.25" spans="1:15">
      <c r="A67" s="24">
        <v>63</v>
      </c>
      <c r="B67" s="24" t="s">
        <v>23</v>
      </c>
      <c r="C67" s="54" t="s">
        <v>24</v>
      </c>
      <c r="D67" s="24" t="s">
        <v>25</v>
      </c>
      <c r="E67" s="24" t="s">
        <v>20806</v>
      </c>
      <c r="F67" s="54" t="s">
        <v>20807</v>
      </c>
      <c r="G67" s="24" t="s">
        <v>20874</v>
      </c>
      <c r="H67" s="24" t="s">
        <v>194</v>
      </c>
      <c r="I67" s="24">
        <v>3</v>
      </c>
      <c r="J67" s="24" t="s">
        <v>20871</v>
      </c>
      <c r="K67" s="24" t="s">
        <v>31</v>
      </c>
      <c r="L67" s="24">
        <v>3</v>
      </c>
      <c r="M67" s="24">
        <f t="shared" si="2"/>
        <v>390</v>
      </c>
      <c r="N67" s="24"/>
      <c r="O67" s="24" t="s">
        <v>32</v>
      </c>
    </row>
    <row r="68" s="1" customFormat="1" ht="14.25" spans="1:15">
      <c r="A68" s="24">
        <v>64</v>
      </c>
      <c r="B68" s="24" t="s">
        <v>23</v>
      </c>
      <c r="C68" s="54" t="s">
        <v>24</v>
      </c>
      <c r="D68" s="24" t="s">
        <v>25</v>
      </c>
      <c r="E68" s="24" t="s">
        <v>20806</v>
      </c>
      <c r="F68" s="54" t="s">
        <v>20807</v>
      </c>
      <c r="G68" s="24" t="s">
        <v>20875</v>
      </c>
      <c r="H68" s="24" t="s">
        <v>194</v>
      </c>
      <c r="I68" s="24">
        <v>6</v>
      </c>
      <c r="J68" s="24" t="s">
        <v>20871</v>
      </c>
      <c r="K68" s="24" t="s">
        <v>31</v>
      </c>
      <c r="L68" s="24">
        <v>6</v>
      </c>
      <c r="M68" s="24">
        <f t="shared" si="2"/>
        <v>780</v>
      </c>
      <c r="N68" s="24"/>
      <c r="O68" s="24" t="s">
        <v>32</v>
      </c>
    </row>
    <row r="69" s="1" customFormat="1" ht="14.25" spans="1:15">
      <c r="A69" s="24">
        <v>65</v>
      </c>
      <c r="B69" s="24" t="s">
        <v>23</v>
      </c>
      <c r="C69" s="54" t="s">
        <v>24</v>
      </c>
      <c r="D69" s="24" t="s">
        <v>25</v>
      </c>
      <c r="E69" s="24" t="s">
        <v>20806</v>
      </c>
      <c r="F69" s="54" t="s">
        <v>20807</v>
      </c>
      <c r="G69" s="24" t="s">
        <v>20876</v>
      </c>
      <c r="H69" s="24" t="s">
        <v>194</v>
      </c>
      <c r="I69" s="24">
        <v>3</v>
      </c>
      <c r="J69" s="24" t="s">
        <v>20871</v>
      </c>
      <c r="K69" s="24" t="s">
        <v>31</v>
      </c>
      <c r="L69" s="24">
        <v>3</v>
      </c>
      <c r="M69" s="24">
        <f t="shared" si="2"/>
        <v>390</v>
      </c>
      <c r="N69" s="24"/>
      <c r="O69" s="24" t="s">
        <v>32</v>
      </c>
    </row>
    <row r="70" s="1" customFormat="1" ht="14.25" spans="1:15">
      <c r="A70" s="24">
        <v>66</v>
      </c>
      <c r="B70" s="24" t="s">
        <v>23</v>
      </c>
      <c r="C70" s="54" t="s">
        <v>24</v>
      </c>
      <c r="D70" s="24" t="s">
        <v>25</v>
      </c>
      <c r="E70" s="24" t="s">
        <v>20806</v>
      </c>
      <c r="F70" s="54" t="s">
        <v>20807</v>
      </c>
      <c r="G70" s="24" t="s">
        <v>20877</v>
      </c>
      <c r="H70" s="24" t="s">
        <v>194</v>
      </c>
      <c r="I70" s="24">
        <v>4</v>
      </c>
      <c r="J70" s="24" t="s">
        <v>20871</v>
      </c>
      <c r="K70" s="24" t="s">
        <v>31</v>
      </c>
      <c r="L70" s="24">
        <v>4</v>
      </c>
      <c r="M70" s="24">
        <f t="shared" si="2"/>
        <v>520</v>
      </c>
      <c r="N70" s="24"/>
      <c r="O70" s="24" t="s">
        <v>32</v>
      </c>
    </row>
    <row r="71" s="1" customFormat="1" ht="14.25" spans="1:15">
      <c r="A71" s="24">
        <v>67</v>
      </c>
      <c r="B71" s="24" t="s">
        <v>23</v>
      </c>
      <c r="C71" s="54" t="s">
        <v>24</v>
      </c>
      <c r="D71" s="24" t="s">
        <v>25</v>
      </c>
      <c r="E71" s="24" t="s">
        <v>20806</v>
      </c>
      <c r="F71" s="54" t="s">
        <v>20807</v>
      </c>
      <c r="G71" s="24" t="s">
        <v>20878</v>
      </c>
      <c r="H71" s="24" t="s">
        <v>194</v>
      </c>
      <c r="I71" s="24">
        <v>3</v>
      </c>
      <c r="J71" s="24" t="s">
        <v>20871</v>
      </c>
      <c r="K71" s="24" t="s">
        <v>31</v>
      </c>
      <c r="L71" s="24">
        <v>3</v>
      </c>
      <c r="M71" s="24">
        <f t="shared" si="2"/>
        <v>390</v>
      </c>
      <c r="N71" s="24"/>
      <c r="O71" s="24" t="s">
        <v>32</v>
      </c>
    </row>
    <row r="72" s="1" customFormat="1" ht="14.25" spans="1:15">
      <c r="A72" s="24">
        <v>68</v>
      </c>
      <c r="B72" s="24" t="s">
        <v>23</v>
      </c>
      <c r="C72" s="54" t="s">
        <v>24</v>
      </c>
      <c r="D72" s="24" t="s">
        <v>25</v>
      </c>
      <c r="E72" s="24" t="s">
        <v>20806</v>
      </c>
      <c r="F72" s="54" t="s">
        <v>20807</v>
      </c>
      <c r="G72" s="24" t="s">
        <v>20879</v>
      </c>
      <c r="H72" s="24" t="s">
        <v>194</v>
      </c>
      <c r="I72" s="24">
        <v>4</v>
      </c>
      <c r="J72" s="24" t="s">
        <v>20871</v>
      </c>
      <c r="K72" s="24" t="s">
        <v>31</v>
      </c>
      <c r="L72" s="24">
        <v>4</v>
      </c>
      <c r="M72" s="24">
        <f t="shared" si="2"/>
        <v>520</v>
      </c>
      <c r="N72" s="24"/>
      <c r="O72" s="24" t="s">
        <v>32</v>
      </c>
    </row>
    <row r="73" s="1" customFormat="1" ht="14.25" spans="1:15">
      <c r="A73" s="24">
        <v>69</v>
      </c>
      <c r="B73" s="24" t="s">
        <v>23</v>
      </c>
      <c r="C73" s="54" t="s">
        <v>24</v>
      </c>
      <c r="D73" s="24" t="s">
        <v>25</v>
      </c>
      <c r="E73" s="24" t="s">
        <v>20806</v>
      </c>
      <c r="F73" s="54" t="s">
        <v>20807</v>
      </c>
      <c r="G73" s="24" t="s">
        <v>20880</v>
      </c>
      <c r="H73" s="24" t="s">
        <v>194</v>
      </c>
      <c r="I73" s="24">
        <v>4</v>
      </c>
      <c r="J73" s="24" t="s">
        <v>20871</v>
      </c>
      <c r="K73" s="24" t="s">
        <v>31</v>
      </c>
      <c r="L73" s="24">
        <v>4</v>
      </c>
      <c r="M73" s="24">
        <f t="shared" si="2"/>
        <v>520</v>
      </c>
      <c r="N73" s="24"/>
      <c r="O73" s="24" t="s">
        <v>32</v>
      </c>
    </row>
    <row r="74" s="1" customFormat="1" ht="14.25" spans="1:15">
      <c r="A74" s="24">
        <v>70</v>
      </c>
      <c r="B74" s="24" t="s">
        <v>23</v>
      </c>
      <c r="C74" s="54" t="s">
        <v>24</v>
      </c>
      <c r="D74" s="24" t="s">
        <v>25</v>
      </c>
      <c r="E74" s="24" t="s">
        <v>20806</v>
      </c>
      <c r="F74" s="54" t="s">
        <v>20807</v>
      </c>
      <c r="G74" s="24" t="s">
        <v>20881</v>
      </c>
      <c r="H74" s="24" t="s">
        <v>194</v>
      </c>
      <c r="I74" s="24">
        <v>4</v>
      </c>
      <c r="J74" s="24" t="s">
        <v>20882</v>
      </c>
      <c r="K74" s="24" t="s">
        <v>31</v>
      </c>
      <c r="L74" s="24">
        <v>4</v>
      </c>
      <c r="M74" s="24">
        <f t="shared" si="2"/>
        <v>520</v>
      </c>
      <c r="N74" s="24"/>
      <c r="O74" s="24" t="s">
        <v>32</v>
      </c>
    </row>
    <row r="75" s="1" customFormat="1" ht="14.25" spans="1:15">
      <c r="A75" s="24">
        <v>71</v>
      </c>
      <c r="B75" s="24" t="s">
        <v>23</v>
      </c>
      <c r="C75" s="54" t="s">
        <v>24</v>
      </c>
      <c r="D75" s="24" t="s">
        <v>25</v>
      </c>
      <c r="E75" s="24" t="s">
        <v>20806</v>
      </c>
      <c r="F75" s="54" t="s">
        <v>20807</v>
      </c>
      <c r="G75" s="24" t="s">
        <v>20883</v>
      </c>
      <c r="H75" s="24" t="s">
        <v>194</v>
      </c>
      <c r="I75" s="24">
        <v>3</v>
      </c>
      <c r="J75" s="24" t="s">
        <v>20882</v>
      </c>
      <c r="K75" s="24" t="s">
        <v>31</v>
      </c>
      <c r="L75" s="24">
        <v>3</v>
      </c>
      <c r="M75" s="24">
        <f t="shared" si="2"/>
        <v>390</v>
      </c>
      <c r="N75" s="24"/>
      <c r="O75" s="24" t="s">
        <v>32</v>
      </c>
    </row>
    <row r="76" s="1" customFormat="1" ht="14.25" spans="1:15">
      <c r="A76" s="24">
        <v>72</v>
      </c>
      <c r="B76" s="24" t="s">
        <v>23</v>
      </c>
      <c r="C76" s="54" t="s">
        <v>24</v>
      </c>
      <c r="D76" s="24" t="s">
        <v>25</v>
      </c>
      <c r="E76" s="24" t="s">
        <v>20806</v>
      </c>
      <c r="F76" s="54" t="s">
        <v>20807</v>
      </c>
      <c r="G76" s="24" t="s">
        <v>20884</v>
      </c>
      <c r="H76" s="24" t="s">
        <v>194</v>
      </c>
      <c r="I76" s="24">
        <v>4</v>
      </c>
      <c r="J76" s="24" t="s">
        <v>20882</v>
      </c>
      <c r="K76" s="24" t="s">
        <v>31</v>
      </c>
      <c r="L76" s="24">
        <v>4</v>
      </c>
      <c r="M76" s="24">
        <f t="shared" si="2"/>
        <v>520</v>
      </c>
      <c r="N76" s="24"/>
      <c r="O76" s="24" t="s">
        <v>32</v>
      </c>
    </row>
    <row r="77" s="1" customFormat="1" ht="14.25" spans="1:15">
      <c r="A77" s="24">
        <v>73</v>
      </c>
      <c r="B77" s="24" t="s">
        <v>23</v>
      </c>
      <c r="C77" s="54" t="s">
        <v>24</v>
      </c>
      <c r="D77" s="24" t="s">
        <v>25</v>
      </c>
      <c r="E77" s="24" t="s">
        <v>20806</v>
      </c>
      <c r="F77" s="54" t="s">
        <v>20807</v>
      </c>
      <c r="G77" s="24" t="s">
        <v>20885</v>
      </c>
      <c r="H77" s="24" t="s">
        <v>194</v>
      </c>
      <c r="I77" s="24">
        <v>4</v>
      </c>
      <c r="J77" s="24" t="s">
        <v>20882</v>
      </c>
      <c r="K77" s="24" t="s">
        <v>31</v>
      </c>
      <c r="L77" s="24">
        <v>4</v>
      </c>
      <c r="M77" s="24">
        <f t="shared" si="2"/>
        <v>520</v>
      </c>
      <c r="N77" s="24"/>
      <c r="O77" s="24" t="s">
        <v>32</v>
      </c>
    </row>
    <row r="78" s="1" customFormat="1" ht="14.25" spans="1:15">
      <c r="A78" s="24">
        <v>74</v>
      </c>
      <c r="B78" s="24" t="s">
        <v>23</v>
      </c>
      <c r="C78" s="54" t="s">
        <v>24</v>
      </c>
      <c r="D78" s="24" t="s">
        <v>25</v>
      </c>
      <c r="E78" s="24" t="s">
        <v>20806</v>
      </c>
      <c r="F78" s="54" t="s">
        <v>20807</v>
      </c>
      <c r="G78" s="24" t="s">
        <v>20886</v>
      </c>
      <c r="H78" s="24" t="s">
        <v>194</v>
      </c>
      <c r="I78" s="24">
        <v>4</v>
      </c>
      <c r="J78" s="24" t="s">
        <v>20882</v>
      </c>
      <c r="K78" s="24" t="s">
        <v>31</v>
      </c>
      <c r="L78" s="24">
        <v>4</v>
      </c>
      <c r="M78" s="24">
        <f t="shared" si="2"/>
        <v>520</v>
      </c>
      <c r="N78" s="24"/>
      <c r="O78" s="24" t="s">
        <v>32</v>
      </c>
    </row>
    <row r="79" s="1" customFormat="1" ht="14.25" spans="1:15">
      <c r="A79" s="24">
        <v>75</v>
      </c>
      <c r="B79" s="24" t="s">
        <v>23</v>
      </c>
      <c r="C79" s="54" t="s">
        <v>24</v>
      </c>
      <c r="D79" s="24" t="s">
        <v>25</v>
      </c>
      <c r="E79" s="24" t="s">
        <v>20806</v>
      </c>
      <c r="F79" s="54" t="s">
        <v>20807</v>
      </c>
      <c r="G79" s="24" t="s">
        <v>20887</v>
      </c>
      <c r="H79" s="24" t="s">
        <v>194</v>
      </c>
      <c r="I79" s="24">
        <v>4</v>
      </c>
      <c r="J79" s="24" t="s">
        <v>20882</v>
      </c>
      <c r="K79" s="24" t="s">
        <v>31</v>
      </c>
      <c r="L79" s="24">
        <v>4</v>
      </c>
      <c r="M79" s="24">
        <f t="shared" si="2"/>
        <v>520</v>
      </c>
      <c r="N79" s="24"/>
      <c r="O79" s="24" t="s">
        <v>32</v>
      </c>
    </row>
    <row r="80" s="1" customFormat="1" ht="14.25" spans="1:15">
      <c r="A80" s="24">
        <v>76</v>
      </c>
      <c r="B80" s="24" t="s">
        <v>23</v>
      </c>
      <c r="C80" s="54" t="s">
        <v>24</v>
      </c>
      <c r="D80" s="24" t="s">
        <v>25</v>
      </c>
      <c r="E80" s="24" t="s">
        <v>20806</v>
      </c>
      <c r="F80" s="54" t="s">
        <v>20807</v>
      </c>
      <c r="G80" s="24" t="s">
        <v>20888</v>
      </c>
      <c r="H80" s="24" t="s">
        <v>194</v>
      </c>
      <c r="I80" s="24">
        <v>5</v>
      </c>
      <c r="J80" s="24" t="s">
        <v>20882</v>
      </c>
      <c r="K80" s="24" t="s">
        <v>31</v>
      </c>
      <c r="L80" s="24">
        <v>5</v>
      </c>
      <c r="M80" s="24">
        <f t="shared" si="2"/>
        <v>650</v>
      </c>
      <c r="N80" s="24"/>
      <c r="O80" s="24" t="s">
        <v>32</v>
      </c>
    </row>
    <row r="81" s="1" customFormat="1" ht="14.25" spans="1:15">
      <c r="A81" s="24">
        <v>77</v>
      </c>
      <c r="B81" s="24" t="s">
        <v>23</v>
      </c>
      <c r="C81" s="54" t="s">
        <v>24</v>
      </c>
      <c r="D81" s="24" t="s">
        <v>25</v>
      </c>
      <c r="E81" s="24" t="s">
        <v>20806</v>
      </c>
      <c r="F81" s="54" t="s">
        <v>20807</v>
      </c>
      <c r="G81" s="24" t="s">
        <v>20889</v>
      </c>
      <c r="H81" s="24" t="s">
        <v>194</v>
      </c>
      <c r="I81" s="24">
        <v>4</v>
      </c>
      <c r="J81" s="24" t="s">
        <v>20882</v>
      </c>
      <c r="K81" s="24" t="s">
        <v>31</v>
      </c>
      <c r="L81" s="24">
        <v>4</v>
      </c>
      <c r="M81" s="24">
        <f t="shared" si="2"/>
        <v>520</v>
      </c>
      <c r="N81" s="24"/>
      <c r="O81" s="24" t="s">
        <v>32</v>
      </c>
    </row>
    <row r="82" s="1" customFormat="1" ht="14.25" spans="1:15">
      <c r="A82" s="24">
        <v>78</v>
      </c>
      <c r="B82" s="24" t="s">
        <v>23</v>
      </c>
      <c r="C82" s="54" t="s">
        <v>24</v>
      </c>
      <c r="D82" s="24" t="s">
        <v>25</v>
      </c>
      <c r="E82" s="24" t="s">
        <v>20806</v>
      </c>
      <c r="F82" s="54" t="s">
        <v>20807</v>
      </c>
      <c r="G82" s="24" t="s">
        <v>20890</v>
      </c>
      <c r="H82" s="24" t="s">
        <v>29</v>
      </c>
      <c r="I82" s="24">
        <v>5</v>
      </c>
      <c r="J82" s="24" t="s">
        <v>20882</v>
      </c>
      <c r="K82" s="24" t="s">
        <v>31</v>
      </c>
      <c r="L82" s="24">
        <v>5</v>
      </c>
      <c r="M82" s="24">
        <f t="shared" si="2"/>
        <v>650</v>
      </c>
      <c r="N82" s="24"/>
      <c r="O82" s="24" t="s">
        <v>32</v>
      </c>
    </row>
    <row r="83" s="1" customFormat="1" ht="14.25" spans="1:15">
      <c r="A83" s="24">
        <v>79</v>
      </c>
      <c r="B83" s="24" t="s">
        <v>23</v>
      </c>
      <c r="C83" s="54" t="s">
        <v>24</v>
      </c>
      <c r="D83" s="24" t="s">
        <v>25</v>
      </c>
      <c r="E83" s="24" t="s">
        <v>20806</v>
      </c>
      <c r="F83" s="54" t="s">
        <v>20807</v>
      </c>
      <c r="G83" s="24" t="s">
        <v>17975</v>
      </c>
      <c r="H83" s="24" t="s">
        <v>194</v>
      </c>
      <c r="I83" s="24">
        <v>3</v>
      </c>
      <c r="J83" s="24" t="s">
        <v>20882</v>
      </c>
      <c r="K83" s="24" t="s">
        <v>31</v>
      </c>
      <c r="L83" s="24">
        <v>3</v>
      </c>
      <c r="M83" s="24">
        <f t="shared" si="2"/>
        <v>390</v>
      </c>
      <c r="N83" s="24"/>
      <c r="O83" s="24" t="s">
        <v>32</v>
      </c>
    </row>
    <row r="84" s="1" customFormat="1" ht="14.25" spans="1:15">
      <c r="A84" s="24">
        <v>80</v>
      </c>
      <c r="B84" s="24" t="s">
        <v>23</v>
      </c>
      <c r="C84" s="54" t="s">
        <v>24</v>
      </c>
      <c r="D84" s="24" t="s">
        <v>25</v>
      </c>
      <c r="E84" s="24" t="s">
        <v>20806</v>
      </c>
      <c r="F84" s="54" t="s">
        <v>20807</v>
      </c>
      <c r="G84" s="24" t="s">
        <v>20891</v>
      </c>
      <c r="H84" s="24" t="s">
        <v>194</v>
      </c>
      <c r="I84" s="24">
        <v>3</v>
      </c>
      <c r="J84" s="24" t="s">
        <v>20882</v>
      </c>
      <c r="K84" s="24" t="s">
        <v>31</v>
      </c>
      <c r="L84" s="24">
        <v>3</v>
      </c>
      <c r="M84" s="24">
        <f t="shared" si="2"/>
        <v>390</v>
      </c>
      <c r="N84" s="24"/>
      <c r="O84" s="24" t="s">
        <v>32</v>
      </c>
    </row>
    <row r="85" s="1" customFormat="1" ht="14.25" spans="1:15">
      <c r="A85" s="24">
        <v>81</v>
      </c>
      <c r="B85" s="24" t="s">
        <v>23</v>
      </c>
      <c r="C85" s="54" t="s">
        <v>24</v>
      </c>
      <c r="D85" s="24" t="s">
        <v>25</v>
      </c>
      <c r="E85" s="24" t="s">
        <v>20806</v>
      </c>
      <c r="F85" s="54" t="s">
        <v>20807</v>
      </c>
      <c r="G85" s="24" t="s">
        <v>20892</v>
      </c>
      <c r="H85" s="24" t="s">
        <v>194</v>
      </c>
      <c r="I85" s="24">
        <v>3</v>
      </c>
      <c r="J85" s="24" t="s">
        <v>20893</v>
      </c>
      <c r="K85" s="24" t="s">
        <v>31</v>
      </c>
      <c r="L85" s="24">
        <v>3</v>
      </c>
      <c r="M85" s="24">
        <f t="shared" si="2"/>
        <v>390</v>
      </c>
      <c r="N85" s="24"/>
      <c r="O85" s="24" t="s">
        <v>32</v>
      </c>
    </row>
    <row r="86" s="1" customFormat="1" ht="14.25" spans="1:15">
      <c r="A86" s="24">
        <v>82</v>
      </c>
      <c r="B86" s="24" t="s">
        <v>23</v>
      </c>
      <c r="C86" s="54" t="s">
        <v>24</v>
      </c>
      <c r="D86" s="24" t="s">
        <v>25</v>
      </c>
      <c r="E86" s="24" t="s">
        <v>20806</v>
      </c>
      <c r="F86" s="54" t="s">
        <v>20807</v>
      </c>
      <c r="G86" s="24" t="s">
        <v>20894</v>
      </c>
      <c r="H86" s="24" t="s">
        <v>194</v>
      </c>
      <c r="I86" s="24">
        <v>3</v>
      </c>
      <c r="J86" s="24" t="s">
        <v>20893</v>
      </c>
      <c r="K86" s="24" t="s">
        <v>31</v>
      </c>
      <c r="L86" s="24">
        <v>3</v>
      </c>
      <c r="M86" s="24">
        <f t="shared" si="2"/>
        <v>390</v>
      </c>
      <c r="N86" s="24"/>
      <c r="O86" s="24" t="s">
        <v>32</v>
      </c>
    </row>
    <row r="87" s="1" customFormat="1" ht="14.25" spans="1:15">
      <c r="A87" s="24">
        <v>83</v>
      </c>
      <c r="B87" s="24" t="s">
        <v>23</v>
      </c>
      <c r="C87" s="54" t="s">
        <v>24</v>
      </c>
      <c r="D87" s="24" t="s">
        <v>25</v>
      </c>
      <c r="E87" s="24" t="s">
        <v>20806</v>
      </c>
      <c r="F87" s="54" t="s">
        <v>20807</v>
      </c>
      <c r="G87" s="24" t="s">
        <v>20895</v>
      </c>
      <c r="H87" s="24" t="s">
        <v>194</v>
      </c>
      <c r="I87" s="24">
        <v>4</v>
      </c>
      <c r="J87" s="24" t="s">
        <v>20893</v>
      </c>
      <c r="K87" s="24" t="s">
        <v>31</v>
      </c>
      <c r="L87" s="24">
        <v>4</v>
      </c>
      <c r="M87" s="24">
        <f t="shared" si="2"/>
        <v>520</v>
      </c>
      <c r="N87" s="24"/>
      <c r="O87" s="24" t="s">
        <v>32</v>
      </c>
    </row>
    <row r="88" s="1" customFormat="1" ht="14.25" spans="1:15">
      <c r="A88" s="24">
        <v>84</v>
      </c>
      <c r="B88" s="24" t="s">
        <v>23</v>
      </c>
      <c r="C88" s="54" t="s">
        <v>24</v>
      </c>
      <c r="D88" s="24" t="s">
        <v>25</v>
      </c>
      <c r="E88" s="24" t="s">
        <v>20806</v>
      </c>
      <c r="F88" s="54" t="s">
        <v>20807</v>
      </c>
      <c r="G88" s="24" t="s">
        <v>20896</v>
      </c>
      <c r="H88" s="24" t="s">
        <v>51</v>
      </c>
      <c r="I88" s="24">
        <v>3</v>
      </c>
      <c r="J88" s="24" t="s">
        <v>20893</v>
      </c>
      <c r="K88" s="24" t="s">
        <v>31</v>
      </c>
      <c r="L88" s="24">
        <v>3</v>
      </c>
      <c r="M88" s="24">
        <f>L88*312</f>
        <v>936</v>
      </c>
      <c r="N88" s="24"/>
      <c r="O88" s="24" t="s">
        <v>32</v>
      </c>
    </row>
    <row r="89" s="1" customFormat="1" ht="14.25" spans="1:15">
      <c r="A89" s="24">
        <v>85</v>
      </c>
      <c r="B89" s="24" t="s">
        <v>23</v>
      </c>
      <c r="C89" s="54" t="s">
        <v>24</v>
      </c>
      <c r="D89" s="24" t="s">
        <v>25</v>
      </c>
      <c r="E89" s="24" t="s">
        <v>20806</v>
      </c>
      <c r="F89" s="54" t="s">
        <v>20807</v>
      </c>
      <c r="G89" s="24" t="s">
        <v>20897</v>
      </c>
      <c r="H89" s="24" t="s">
        <v>194</v>
      </c>
      <c r="I89" s="24">
        <v>4</v>
      </c>
      <c r="J89" s="24" t="s">
        <v>20893</v>
      </c>
      <c r="K89" s="24" t="s">
        <v>31</v>
      </c>
      <c r="L89" s="24">
        <v>4</v>
      </c>
      <c r="M89" s="24">
        <f t="shared" ref="M89:M110" si="3">L89*130</f>
        <v>520</v>
      </c>
      <c r="N89" s="24"/>
      <c r="O89" s="24" t="s">
        <v>32</v>
      </c>
    </row>
    <row r="90" s="1" customFormat="1" ht="14.25" spans="1:15">
      <c r="A90" s="24">
        <v>86</v>
      </c>
      <c r="B90" s="24" t="s">
        <v>23</v>
      </c>
      <c r="C90" s="54" t="s">
        <v>24</v>
      </c>
      <c r="D90" s="24" t="s">
        <v>25</v>
      </c>
      <c r="E90" s="24" t="s">
        <v>20806</v>
      </c>
      <c r="F90" s="54" t="s">
        <v>20807</v>
      </c>
      <c r="G90" s="24" t="s">
        <v>20898</v>
      </c>
      <c r="H90" s="24" t="s">
        <v>194</v>
      </c>
      <c r="I90" s="24">
        <v>4</v>
      </c>
      <c r="J90" s="24" t="s">
        <v>20893</v>
      </c>
      <c r="K90" s="24" t="s">
        <v>31</v>
      </c>
      <c r="L90" s="24">
        <v>4</v>
      </c>
      <c r="M90" s="24">
        <f t="shared" si="3"/>
        <v>520</v>
      </c>
      <c r="N90" s="24"/>
      <c r="O90" s="24" t="s">
        <v>32</v>
      </c>
    </row>
    <row r="91" s="1" customFormat="1" ht="14.25" spans="1:15">
      <c r="A91" s="24">
        <v>87</v>
      </c>
      <c r="B91" s="24" t="s">
        <v>23</v>
      </c>
      <c r="C91" s="54" t="s">
        <v>24</v>
      </c>
      <c r="D91" s="24" t="s">
        <v>25</v>
      </c>
      <c r="E91" s="24" t="s">
        <v>20806</v>
      </c>
      <c r="F91" s="54" t="s">
        <v>20807</v>
      </c>
      <c r="G91" s="24" t="s">
        <v>20899</v>
      </c>
      <c r="H91" s="24" t="s">
        <v>194</v>
      </c>
      <c r="I91" s="24">
        <v>4</v>
      </c>
      <c r="J91" s="24" t="s">
        <v>20893</v>
      </c>
      <c r="K91" s="24" t="s">
        <v>31</v>
      </c>
      <c r="L91" s="24">
        <v>4</v>
      </c>
      <c r="M91" s="24">
        <f t="shared" si="3"/>
        <v>520</v>
      </c>
      <c r="N91" s="24"/>
      <c r="O91" s="24" t="s">
        <v>32</v>
      </c>
    </row>
    <row r="92" s="1" customFormat="1" ht="14.25" spans="1:15">
      <c r="A92" s="24">
        <v>88</v>
      </c>
      <c r="B92" s="24" t="s">
        <v>23</v>
      </c>
      <c r="C92" s="54" t="s">
        <v>24</v>
      </c>
      <c r="D92" s="24" t="s">
        <v>25</v>
      </c>
      <c r="E92" s="24" t="s">
        <v>20806</v>
      </c>
      <c r="F92" s="54" t="s">
        <v>20807</v>
      </c>
      <c r="G92" s="24" t="s">
        <v>20900</v>
      </c>
      <c r="H92" s="24" t="s">
        <v>194</v>
      </c>
      <c r="I92" s="24">
        <v>4</v>
      </c>
      <c r="J92" s="24" t="s">
        <v>20893</v>
      </c>
      <c r="K92" s="24" t="s">
        <v>31</v>
      </c>
      <c r="L92" s="24">
        <v>4</v>
      </c>
      <c r="M92" s="24">
        <f t="shared" si="3"/>
        <v>520</v>
      </c>
      <c r="N92" s="24"/>
      <c r="O92" s="24" t="s">
        <v>32</v>
      </c>
    </row>
    <row r="93" s="1" customFormat="1" ht="14.25" spans="1:15">
      <c r="A93" s="24">
        <v>89</v>
      </c>
      <c r="B93" s="24" t="s">
        <v>23</v>
      </c>
      <c r="C93" s="54" t="s">
        <v>24</v>
      </c>
      <c r="D93" s="24" t="s">
        <v>25</v>
      </c>
      <c r="E93" s="24" t="s">
        <v>20806</v>
      </c>
      <c r="F93" s="54" t="s">
        <v>20807</v>
      </c>
      <c r="G93" s="24" t="s">
        <v>20901</v>
      </c>
      <c r="H93" s="24" t="s">
        <v>194</v>
      </c>
      <c r="I93" s="24">
        <v>5</v>
      </c>
      <c r="J93" s="24" t="s">
        <v>20893</v>
      </c>
      <c r="K93" s="24" t="s">
        <v>31</v>
      </c>
      <c r="L93" s="24">
        <v>5</v>
      </c>
      <c r="M93" s="24">
        <f t="shared" si="3"/>
        <v>650</v>
      </c>
      <c r="N93" s="24"/>
      <c r="O93" s="24" t="s">
        <v>32</v>
      </c>
    </row>
    <row r="94" s="1" customFormat="1" ht="14.25" spans="1:15">
      <c r="A94" s="24">
        <v>90</v>
      </c>
      <c r="B94" s="24" t="s">
        <v>23</v>
      </c>
      <c r="C94" s="54" t="s">
        <v>24</v>
      </c>
      <c r="D94" s="24" t="s">
        <v>25</v>
      </c>
      <c r="E94" s="24" t="s">
        <v>20806</v>
      </c>
      <c r="F94" s="54" t="s">
        <v>20807</v>
      </c>
      <c r="G94" s="24" t="s">
        <v>20902</v>
      </c>
      <c r="H94" s="24" t="s">
        <v>194</v>
      </c>
      <c r="I94" s="24">
        <v>4</v>
      </c>
      <c r="J94" s="24" t="s">
        <v>20893</v>
      </c>
      <c r="K94" s="24" t="s">
        <v>31</v>
      </c>
      <c r="L94" s="24">
        <v>4</v>
      </c>
      <c r="M94" s="24">
        <f t="shared" si="3"/>
        <v>520</v>
      </c>
      <c r="N94" s="24"/>
      <c r="O94" s="24" t="s">
        <v>32</v>
      </c>
    </row>
    <row r="95" s="1" customFormat="1" ht="14.25" spans="1:15">
      <c r="A95" s="24">
        <v>91</v>
      </c>
      <c r="B95" s="24" t="s">
        <v>23</v>
      </c>
      <c r="C95" s="54" t="s">
        <v>24</v>
      </c>
      <c r="D95" s="24" t="s">
        <v>25</v>
      </c>
      <c r="E95" s="24" t="s">
        <v>20806</v>
      </c>
      <c r="F95" s="54" t="s">
        <v>20807</v>
      </c>
      <c r="G95" s="24" t="s">
        <v>20903</v>
      </c>
      <c r="H95" s="24" t="s">
        <v>194</v>
      </c>
      <c r="I95" s="24">
        <v>4</v>
      </c>
      <c r="J95" s="24" t="s">
        <v>20904</v>
      </c>
      <c r="K95" s="24" t="s">
        <v>31</v>
      </c>
      <c r="L95" s="24">
        <v>4</v>
      </c>
      <c r="M95" s="24">
        <f t="shared" si="3"/>
        <v>520</v>
      </c>
      <c r="N95" s="24"/>
      <c r="O95" s="24" t="s">
        <v>32</v>
      </c>
    </row>
    <row r="96" s="1" customFormat="1" ht="14.25" spans="1:15">
      <c r="A96" s="24">
        <v>92</v>
      </c>
      <c r="B96" s="24" t="s">
        <v>23</v>
      </c>
      <c r="C96" s="54" t="s">
        <v>24</v>
      </c>
      <c r="D96" s="24" t="s">
        <v>25</v>
      </c>
      <c r="E96" s="24" t="s">
        <v>20806</v>
      </c>
      <c r="F96" s="54" t="s">
        <v>20807</v>
      </c>
      <c r="G96" s="24" t="s">
        <v>20905</v>
      </c>
      <c r="H96" s="24" t="s">
        <v>194</v>
      </c>
      <c r="I96" s="24">
        <v>3</v>
      </c>
      <c r="J96" s="24" t="s">
        <v>20904</v>
      </c>
      <c r="K96" s="24" t="s">
        <v>31</v>
      </c>
      <c r="L96" s="24">
        <v>3</v>
      </c>
      <c r="M96" s="24">
        <f t="shared" si="3"/>
        <v>390</v>
      </c>
      <c r="N96" s="24"/>
      <c r="O96" s="24" t="s">
        <v>32</v>
      </c>
    </row>
    <row r="97" s="1" customFormat="1" ht="14.25" spans="1:15">
      <c r="A97" s="24">
        <v>93</v>
      </c>
      <c r="B97" s="24" t="s">
        <v>23</v>
      </c>
      <c r="C97" s="54" t="s">
        <v>24</v>
      </c>
      <c r="D97" s="24" t="s">
        <v>25</v>
      </c>
      <c r="E97" s="24" t="s">
        <v>20806</v>
      </c>
      <c r="F97" s="54" t="s">
        <v>20807</v>
      </c>
      <c r="G97" s="24" t="s">
        <v>20906</v>
      </c>
      <c r="H97" s="24" t="s">
        <v>194</v>
      </c>
      <c r="I97" s="24">
        <v>4</v>
      </c>
      <c r="J97" s="24" t="s">
        <v>20904</v>
      </c>
      <c r="K97" s="24" t="s">
        <v>31</v>
      </c>
      <c r="L97" s="24">
        <v>4</v>
      </c>
      <c r="M97" s="24">
        <f t="shared" si="3"/>
        <v>520</v>
      </c>
      <c r="N97" s="24"/>
      <c r="O97" s="24" t="s">
        <v>32</v>
      </c>
    </row>
    <row r="98" s="1" customFormat="1" ht="14.25" spans="1:15">
      <c r="A98" s="24">
        <v>94</v>
      </c>
      <c r="B98" s="24" t="s">
        <v>23</v>
      </c>
      <c r="C98" s="54" t="s">
        <v>24</v>
      </c>
      <c r="D98" s="24" t="s">
        <v>25</v>
      </c>
      <c r="E98" s="24" t="s">
        <v>20806</v>
      </c>
      <c r="F98" s="54" t="s">
        <v>20807</v>
      </c>
      <c r="G98" s="24" t="s">
        <v>20907</v>
      </c>
      <c r="H98" s="24" t="s">
        <v>194</v>
      </c>
      <c r="I98" s="24">
        <v>4</v>
      </c>
      <c r="J98" s="24" t="s">
        <v>20904</v>
      </c>
      <c r="K98" s="24" t="s">
        <v>31</v>
      </c>
      <c r="L98" s="24">
        <v>4</v>
      </c>
      <c r="M98" s="24">
        <f t="shared" si="3"/>
        <v>520</v>
      </c>
      <c r="N98" s="24"/>
      <c r="O98" s="24" t="s">
        <v>32</v>
      </c>
    </row>
    <row r="99" s="1" customFormat="1" ht="14.25" spans="1:15">
      <c r="A99" s="24">
        <v>95</v>
      </c>
      <c r="B99" s="24" t="s">
        <v>23</v>
      </c>
      <c r="C99" s="54" t="s">
        <v>24</v>
      </c>
      <c r="D99" s="24" t="s">
        <v>25</v>
      </c>
      <c r="E99" s="24" t="s">
        <v>20806</v>
      </c>
      <c r="F99" s="54" t="s">
        <v>20807</v>
      </c>
      <c r="G99" s="24" t="s">
        <v>20908</v>
      </c>
      <c r="H99" s="24" t="s">
        <v>194</v>
      </c>
      <c r="I99" s="24">
        <v>3</v>
      </c>
      <c r="J99" s="24" t="s">
        <v>20904</v>
      </c>
      <c r="K99" s="24" t="s">
        <v>31</v>
      </c>
      <c r="L99" s="24">
        <v>3</v>
      </c>
      <c r="M99" s="24">
        <f t="shared" si="3"/>
        <v>390</v>
      </c>
      <c r="N99" s="24"/>
      <c r="O99" s="24" t="s">
        <v>32</v>
      </c>
    </row>
    <row r="100" s="1" customFormat="1" ht="14.25" spans="1:15">
      <c r="A100" s="24">
        <v>96</v>
      </c>
      <c r="B100" s="24" t="s">
        <v>23</v>
      </c>
      <c r="C100" s="54" t="s">
        <v>24</v>
      </c>
      <c r="D100" s="24" t="s">
        <v>25</v>
      </c>
      <c r="E100" s="24" t="s">
        <v>20806</v>
      </c>
      <c r="F100" s="54" t="s">
        <v>20807</v>
      </c>
      <c r="G100" s="24" t="s">
        <v>20909</v>
      </c>
      <c r="H100" s="24" t="s">
        <v>194</v>
      </c>
      <c r="I100" s="24">
        <v>3</v>
      </c>
      <c r="J100" s="24" t="s">
        <v>20904</v>
      </c>
      <c r="K100" s="24" t="s">
        <v>31</v>
      </c>
      <c r="L100" s="24">
        <v>3</v>
      </c>
      <c r="M100" s="24">
        <f t="shared" si="3"/>
        <v>390</v>
      </c>
      <c r="N100" s="24"/>
      <c r="O100" s="24" t="s">
        <v>32</v>
      </c>
    </row>
    <row r="101" s="1" customFormat="1" ht="14.25" spans="1:15">
      <c r="A101" s="24">
        <v>97</v>
      </c>
      <c r="B101" s="24" t="s">
        <v>23</v>
      </c>
      <c r="C101" s="54" t="s">
        <v>24</v>
      </c>
      <c r="D101" s="24" t="s">
        <v>25</v>
      </c>
      <c r="E101" s="24" t="s">
        <v>20806</v>
      </c>
      <c r="F101" s="54" t="s">
        <v>20807</v>
      </c>
      <c r="G101" s="24" t="s">
        <v>20910</v>
      </c>
      <c r="H101" s="24" t="s">
        <v>194</v>
      </c>
      <c r="I101" s="24">
        <v>2</v>
      </c>
      <c r="J101" s="24" t="s">
        <v>20904</v>
      </c>
      <c r="K101" s="24" t="s">
        <v>31</v>
      </c>
      <c r="L101" s="24">
        <v>2</v>
      </c>
      <c r="M101" s="24">
        <f t="shared" si="3"/>
        <v>260</v>
      </c>
      <c r="N101" s="24"/>
      <c r="O101" s="24" t="s">
        <v>32</v>
      </c>
    </row>
    <row r="102" s="1" customFormat="1" ht="14.25" spans="1:15">
      <c r="A102" s="24">
        <v>98</v>
      </c>
      <c r="B102" s="24" t="s">
        <v>23</v>
      </c>
      <c r="C102" s="54" t="s">
        <v>24</v>
      </c>
      <c r="D102" s="24" t="s">
        <v>25</v>
      </c>
      <c r="E102" s="24" t="s">
        <v>20806</v>
      </c>
      <c r="F102" s="54" t="s">
        <v>20807</v>
      </c>
      <c r="G102" s="24" t="s">
        <v>20911</v>
      </c>
      <c r="H102" s="24" t="s">
        <v>194</v>
      </c>
      <c r="I102" s="24">
        <v>4</v>
      </c>
      <c r="J102" s="24" t="s">
        <v>20904</v>
      </c>
      <c r="K102" s="24" t="s">
        <v>31</v>
      </c>
      <c r="L102" s="24">
        <v>4</v>
      </c>
      <c r="M102" s="24">
        <f t="shared" si="3"/>
        <v>520</v>
      </c>
      <c r="N102" s="24"/>
      <c r="O102" s="24" t="s">
        <v>32</v>
      </c>
    </row>
    <row r="103" s="1" customFormat="1" ht="14.25" spans="1:15">
      <c r="A103" s="24">
        <v>99</v>
      </c>
      <c r="B103" s="24" t="s">
        <v>23</v>
      </c>
      <c r="C103" s="54" t="s">
        <v>24</v>
      </c>
      <c r="D103" s="24" t="s">
        <v>25</v>
      </c>
      <c r="E103" s="24" t="s">
        <v>20806</v>
      </c>
      <c r="F103" s="54" t="s">
        <v>20807</v>
      </c>
      <c r="G103" s="24" t="s">
        <v>20912</v>
      </c>
      <c r="H103" s="24" t="s">
        <v>194</v>
      </c>
      <c r="I103" s="24">
        <v>4</v>
      </c>
      <c r="J103" s="24" t="s">
        <v>20904</v>
      </c>
      <c r="K103" s="24" t="s">
        <v>31</v>
      </c>
      <c r="L103" s="24">
        <v>4</v>
      </c>
      <c r="M103" s="24">
        <f t="shared" si="3"/>
        <v>520</v>
      </c>
      <c r="N103" s="24"/>
      <c r="O103" s="24" t="s">
        <v>32</v>
      </c>
    </row>
    <row r="104" s="1" customFormat="1" ht="14.25" spans="1:15">
      <c r="A104" s="24">
        <v>100</v>
      </c>
      <c r="B104" s="24" t="s">
        <v>23</v>
      </c>
      <c r="C104" s="54" t="s">
        <v>24</v>
      </c>
      <c r="D104" s="24" t="s">
        <v>25</v>
      </c>
      <c r="E104" s="24" t="s">
        <v>20806</v>
      </c>
      <c r="F104" s="54" t="s">
        <v>20807</v>
      </c>
      <c r="G104" s="24" t="s">
        <v>20913</v>
      </c>
      <c r="H104" s="24" t="s">
        <v>194</v>
      </c>
      <c r="I104" s="24">
        <v>4</v>
      </c>
      <c r="J104" s="24" t="s">
        <v>20904</v>
      </c>
      <c r="K104" s="24" t="s">
        <v>31</v>
      </c>
      <c r="L104" s="24">
        <v>4</v>
      </c>
      <c r="M104" s="24">
        <f t="shared" si="3"/>
        <v>520</v>
      </c>
      <c r="N104" s="24"/>
      <c r="O104" s="24" t="s">
        <v>32</v>
      </c>
    </row>
    <row r="105" s="1" customFormat="1" ht="14.25" spans="1:15">
      <c r="A105" s="24">
        <v>101</v>
      </c>
      <c r="B105" s="24" t="s">
        <v>23</v>
      </c>
      <c r="C105" s="54" t="s">
        <v>24</v>
      </c>
      <c r="D105" s="24" t="s">
        <v>25</v>
      </c>
      <c r="E105" s="24" t="s">
        <v>20806</v>
      </c>
      <c r="F105" s="54" t="s">
        <v>20807</v>
      </c>
      <c r="G105" s="24" t="s">
        <v>20914</v>
      </c>
      <c r="H105" s="24" t="s">
        <v>194</v>
      </c>
      <c r="I105" s="24">
        <v>4</v>
      </c>
      <c r="J105" s="24" t="s">
        <v>20904</v>
      </c>
      <c r="K105" s="24" t="s">
        <v>31</v>
      </c>
      <c r="L105" s="24">
        <v>4</v>
      </c>
      <c r="M105" s="24">
        <f t="shared" si="3"/>
        <v>520</v>
      </c>
      <c r="N105" s="24"/>
      <c r="O105" s="24" t="s">
        <v>32</v>
      </c>
    </row>
    <row r="106" s="1" customFormat="1" ht="14.25" spans="1:15">
      <c r="A106" s="24">
        <v>102</v>
      </c>
      <c r="B106" s="24" t="s">
        <v>23</v>
      </c>
      <c r="C106" s="54" t="s">
        <v>24</v>
      </c>
      <c r="D106" s="24" t="s">
        <v>25</v>
      </c>
      <c r="E106" s="24" t="s">
        <v>20806</v>
      </c>
      <c r="F106" s="54" t="s">
        <v>20807</v>
      </c>
      <c r="G106" s="24" t="s">
        <v>20915</v>
      </c>
      <c r="H106" s="24" t="s">
        <v>194</v>
      </c>
      <c r="I106" s="24">
        <v>4</v>
      </c>
      <c r="J106" s="24" t="s">
        <v>20904</v>
      </c>
      <c r="K106" s="24" t="s">
        <v>31</v>
      </c>
      <c r="L106" s="24">
        <v>4</v>
      </c>
      <c r="M106" s="24">
        <f t="shared" si="3"/>
        <v>520</v>
      </c>
      <c r="N106" s="24"/>
      <c r="O106" s="24" t="s">
        <v>32</v>
      </c>
    </row>
    <row r="107" s="1" customFormat="1" ht="14.25" spans="1:15">
      <c r="A107" s="24">
        <v>103</v>
      </c>
      <c r="B107" s="24" t="s">
        <v>23</v>
      </c>
      <c r="C107" s="54" t="s">
        <v>24</v>
      </c>
      <c r="D107" s="24" t="s">
        <v>25</v>
      </c>
      <c r="E107" s="24" t="s">
        <v>20806</v>
      </c>
      <c r="F107" s="54" t="s">
        <v>20807</v>
      </c>
      <c r="G107" s="24" t="s">
        <v>20916</v>
      </c>
      <c r="H107" s="24" t="s">
        <v>194</v>
      </c>
      <c r="I107" s="24">
        <v>4</v>
      </c>
      <c r="J107" s="24" t="s">
        <v>20904</v>
      </c>
      <c r="K107" s="24" t="s">
        <v>31</v>
      </c>
      <c r="L107" s="24">
        <v>4</v>
      </c>
      <c r="M107" s="24">
        <f t="shared" si="3"/>
        <v>520</v>
      </c>
      <c r="N107" s="24"/>
      <c r="O107" s="24" t="s">
        <v>32</v>
      </c>
    </row>
    <row r="108" s="1" customFormat="1" ht="14.25" spans="1:15">
      <c r="A108" s="24">
        <v>104</v>
      </c>
      <c r="B108" s="24" t="s">
        <v>23</v>
      </c>
      <c r="C108" s="54" t="s">
        <v>24</v>
      </c>
      <c r="D108" s="24" t="s">
        <v>25</v>
      </c>
      <c r="E108" s="24" t="s">
        <v>20806</v>
      </c>
      <c r="F108" s="54" t="s">
        <v>20807</v>
      </c>
      <c r="G108" s="24" t="s">
        <v>20917</v>
      </c>
      <c r="H108" s="24" t="s">
        <v>194</v>
      </c>
      <c r="I108" s="24">
        <v>5</v>
      </c>
      <c r="J108" s="24" t="s">
        <v>20904</v>
      </c>
      <c r="K108" s="24" t="s">
        <v>31</v>
      </c>
      <c r="L108" s="24">
        <v>5</v>
      </c>
      <c r="M108" s="24">
        <f t="shared" si="3"/>
        <v>650</v>
      </c>
      <c r="N108" s="24"/>
      <c r="O108" s="24" t="s">
        <v>32</v>
      </c>
    </row>
    <row r="109" s="1" customFormat="1" ht="14.25" spans="1:15">
      <c r="A109" s="24">
        <v>105</v>
      </c>
      <c r="B109" s="24" t="s">
        <v>23</v>
      </c>
      <c r="C109" s="54" t="s">
        <v>24</v>
      </c>
      <c r="D109" s="24" t="s">
        <v>25</v>
      </c>
      <c r="E109" s="24" t="s">
        <v>20806</v>
      </c>
      <c r="F109" s="54" t="s">
        <v>20807</v>
      </c>
      <c r="G109" s="24" t="s">
        <v>20918</v>
      </c>
      <c r="H109" s="24" t="s">
        <v>194</v>
      </c>
      <c r="I109" s="24">
        <v>4</v>
      </c>
      <c r="J109" s="24" t="s">
        <v>20919</v>
      </c>
      <c r="K109" s="24" t="s">
        <v>31</v>
      </c>
      <c r="L109" s="24">
        <v>4</v>
      </c>
      <c r="M109" s="24">
        <f t="shared" si="3"/>
        <v>520</v>
      </c>
      <c r="N109" s="24"/>
      <c r="O109" s="24" t="s">
        <v>32</v>
      </c>
    </row>
    <row r="110" s="1" customFormat="1" ht="14.25" spans="1:15">
      <c r="A110" s="24">
        <v>106</v>
      </c>
      <c r="B110" s="24" t="s">
        <v>23</v>
      </c>
      <c r="C110" s="54" t="s">
        <v>24</v>
      </c>
      <c r="D110" s="24" t="s">
        <v>25</v>
      </c>
      <c r="E110" s="24" t="s">
        <v>20806</v>
      </c>
      <c r="F110" s="54" t="s">
        <v>20807</v>
      </c>
      <c r="G110" s="24" t="s">
        <v>15848</v>
      </c>
      <c r="H110" s="24" t="s">
        <v>194</v>
      </c>
      <c r="I110" s="24">
        <v>2</v>
      </c>
      <c r="J110" s="24" t="s">
        <v>20919</v>
      </c>
      <c r="K110" s="24" t="s">
        <v>31</v>
      </c>
      <c r="L110" s="24">
        <v>2</v>
      </c>
      <c r="M110" s="24">
        <f t="shared" si="3"/>
        <v>260</v>
      </c>
      <c r="N110" s="24"/>
      <c r="O110" s="24" t="s">
        <v>32</v>
      </c>
    </row>
    <row r="111" s="1" customFormat="1" ht="14.25" spans="1:15">
      <c r="A111" s="24">
        <v>107</v>
      </c>
      <c r="B111" s="24" t="s">
        <v>23</v>
      </c>
      <c r="C111" s="54" t="s">
        <v>24</v>
      </c>
      <c r="D111" s="24" t="s">
        <v>25</v>
      </c>
      <c r="E111" s="24" t="s">
        <v>20806</v>
      </c>
      <c r="F111" s="54" t="s">
        <v>20807</v>
      </c>
      <c r="G111" s="24" t="s">
        <v>20920</v>
      </c>
      <c r="H111" s="24" t="s">
        <v>51</v>
      </c>
      <c r="I111" s="24">
        <v>4</v>
      </c>
      <c r="J111" s="24" t="s">
        <v>20919</v>
      </c>
      <c r="K111" s="24" t="s">
        <v>31</v>
      </c>
      <c r="L111" s="24">
        <v>4</v>
      </c>
      <c r="M111" s="24">
        <f>L111*312</f>
        <v>1248</v>
      </c>
      <c r="N111" s="24"/>
      <c r="O111" s="24" t="s">
        <v>32</v>
      </c>
    </row>
    <row r="112" s="1" customFormat="1" ht="14.25" spans="1:15">
      <c r="A112" s="24">
        <v>108</v>
      </c>
      <c r="B112" s="24" t="s">
        <v>23</v>
      </c>
      <c r="C112" s="54" t="s">
        <v>24</v>
      </c>
      <c r="D112" s="24" t="s">
        <v>25</v>
      </c>
      <c r="E112" s="24" t="s">
        <v>20806</v>
      </c>
      <c r="F112" s="54" t="s">
        <v>20807</v>
      </c>
      <c r="G112" s="24" t="s">
        <v>20921</v>
      </c>
      <c r="H112" s="24" t="s">
        <v>194</v>
      </c>
      <c r="I112" s="24">
        <v>2</v>
      </c>
      <c r="J112" s="24" t="s">
        <v>20919</v>
      </c>
      <c r="K112" s="24" t="s">
        <v>31</v>
      </c>
      <c r="L112" s="24">
        <v>2</v>
      </c>
      <c r="M112" s="24">
        <f>L112*130</f>
        <v>260</v>
      </c>
      <c r="N112" s="24"/>
      <c r="O112" s="24" t="s">
        <v>32</v>
      </c>
    </row>
    <row r="113" s="1" customFormat="1" ht="14.25" spans="1:15">
      <c r="A113" s="24">
        <v>109</v>
      </c>
      <c r="B113" s="24" t="s">
        <v>23</v>
      </c>
      <c r="C113" s="54" t="s">
        <v>24</v>
      </c>
      <c r="D113" s="24" t="s">
        <v>25</v>
      </c>
      <c r="E113" s="24" t="s">
        <v>20806</v>
      </c>
      <c r="F113" s="54" t="s">
        <v>20807</v>
      </c>
      <c r="G113" s="24" t="s">
        <v>20922</v>
      </c>
      <c r="H113" s="24" t="s">
        <v>194</v>
      </c>
      <c r="I113" s="24">
        <v>3</v>
      </c>
      <c r="J113" s="24" t="s">
        <v>20919</v>
      </c>
      <c r="K113" s="24" t="s">
        <v>31</v>
      </c>
      <c r="L113" s="24">
        <v>3</v>
      </c>
      <c r="M113" s="24">
        <f>L113*130</f>
        <v>390</v>
      </c>
      <c r="N113" s="24"/>
      <c r="O113" s="24" t="s">
        <v>32</v>
      </c>
    </row>
    <row r="114" s="1" customFormat="1" ht="14.25" spans="1:15">
      <c r="A114" s="24">
        <v>110</v>
      </c>
      <c r="B114" s="24" t="s">
        <v>23</v>
      </c>
      <c r="C114" s="54" t="s">
        <v>24</v>
      </c>
      <c r="D114" s="24" t="s">
        <v>25</v>
      </c>
      <c r="E114" s="24" t="s">
        <v>20806</v>
      </c>
      <c r="F114" s="54" t="s">
        <v>20807</v>
      </c>
      <c r="G114" s="24" t="s">
        <v>20923</v>
      </c>
      <c r="H114" s="24" t="s">
        <v>51</v>
      </c>
      <c r="I114" s="24">
        <v>4</v>
      </c>
      <c r="J114" s="24" t="s">
        <v>20924</v>
      </c>
      <c r="K114" s="24" t="s">
        <v>31</v>
      </c>
      <c r="L114" s="24">
        <v>4</v>
      </c>
      <c r="M114" s="24">
        <f>L114*312</f>
        <v>1248</v>
      </c>
      <c r="N114" s="24"/>
      <c r="O114" s="24" t="s">
        <v>32</v>
      </c>
    </row>
    <row r="115" s="1" customFormat="1" ht="14.25" spans="1:15">
      <c r="A115" s="24">
        <v>111</v>
      </c>
      <c r="B115" s="24" t="s">
        <v>23</v>
      </c>
      <c r="C115" s="54" t="s">
        <v>24</v>
      </c>
      <c r="D115" s="24" t="s">
        <v>25</v>
      </c>
      <c r="E115" s="24" t="s">
        <v>20806</v>
      </c>
      <c r="F115" s="54" t="s">
        <v>20807</v>
      </c>
      <c r="G115" s="24" t="s">
        <v>13264</v>
      </c>
      <c r="H115" s="24" t="s">
        <v>51</v>
      </c>
      <c r="I115" s="24">
        <v>4</v>
      </c>
      <c r="J115" s="24" t="s">
        <v>20924</v>
      </c>
      <c r="K115" s="24" t="s">
        <v>31</v>
      </c>
      <c r="L115" s="24">
        <v>4</v>
      </c>
      <c r="M115" s="24">
        <f>L115*312</f>
        <v>1248</v>
      </c>
      <c r="N115" s="24"/>
      <c r="O115" s="24" t="s">
        <v>32</v>
      </c>
    </row>
    <row r="116" s="1" customFormat="1" ht="14.25" spans="1:15">
      <c r="A116" s="24">
        <v>112</v>
      </c>
      <c r="B116" s="24" t="s">
        <v>23</v>
      </c>
      <c r="C116" s="54" t="s">
        <v>24</v>
      </c>
      <c r="D116" s="24" t="s">
        <v>25</v>
      </c>
      <c r="E116" s="24" t="s">
        <v>20806</v>
      </c>
      <c r="F116" s="54" t="s">
        <v>20807</v>
      </c>
      <c r="G116" s="24" t="s">
        <v>20925</v>
      </c>
      <c r="H116" s="24" t="s">
        <v>194</v>
      </c>
      <c r="I116" s="24">
        <v>3</v>
      </c>
      <c r="J116" s="24" t="s">
        <v>20924</v>
      </c>
      <c r="K116" s="24" t="s">
        <v>31</v>
      </c>
      <c r="L116" s="24">
        <v>3</v>
      </c>
      <c r="M116" s="24">
        <f>L116*130</f>
        <v>390</v>
      </c>
      <c r="N116" s="24"/>
      <c r="O116" s="24" t="s">
        <v>32</v>
      </c>
    </row>
    <row r="117" s="1" customFormat="1" ht="14.25" spans="1:15">
      <c r="A117" s="24">
        <v>113</v>
      </c>
      <c r="B117" s="24" t="s">
        <v>23</v>
      </c>
      <c r="C117" s="54" t="s">
        <v>24</v>
      </c>
      <c r="D117" s="24" t="s">
        <v>25</v>
      </c>
      <c r="E117" s="24" t="s">
        <v>20806</v>
      </c>
      <c r="F117" s="54" t="s">
        <v>20807</v>
      </c>
      <c r="G117" s="24" t="s">
        <v>1297</v>
      </c>
      <c r="H117" s="24" t="s">
        <v>194</v>
      </c>
      <c r="I117" s="24">
        <v>4</v>
      </c>
      <c r="J117" s="24" t="s">
        <v>20924</v>
      </c>
      <c r="K117" s="24" t="s">
        <v>31</v>
      </c>
      <c r="L117" s="24">
        <v>4</v>
      </c>
      <c r="M117" s="24">
        <f>L117*130</f>
        <v>520</v>
      </c>
      <c r="N117" s="24"/>
      <c r="O117" s="24" t="s">
        <v>32</v>
      </c>
    </row>
    <row r="118" s="1" customFormat="1" ht="14.25" spans="1:15">
      <c r="A118" s="24">
        <v>114</v>
      </c>
      <c r="B118" s="24" t="s">
        <v>23</v>
      </c>
      <c r="C118" s="54" t="s">
        <v>24</v>
      </c>
      <c r="D118" s="24" t="s">
        <v>25</v>
      </c>
      <c r="E118" s="24" t="s">
        <v>20806</v>
      </c>
      <c r="F118" s="54" t="s">
        <v>20807</v>
      </c>
      <c r="G118" s="24" t="s">
        <v>20926</v>
      </c>
      <c r="H118" s="24" t="s">
        <v>194</v>
      </c>
      <c r="I118" s="24">
        <v>4</v>
      </c>
      <c r="J118" s="24" t="s">
        <v>20927</v>
      </c>
      <c r="K118" s="24" t="s">
        <v>31</v>
      </c>
      <c r="L118" s="24">
        <v>4</v>
      </c>
      <c r="M118" s="24">
        <f>L118*130</f>
        <v>520</v>
      </c>
      <c r="N118" s="24"/>
      <c r="O118" s="24" t="s">
        <v>32</v>
      </c>
    </row>
    <row r="119" s="1" customFormat="1" ht="14.25" spans="1:15">
      <c r="A119" s="24">
        <v>115</v>
      </c>
      <c r="B119" s="24" t="s">
        <v>23</v>
      </c>
      <c r="C119" s="54" t="s">
        <v>24</v>
      </c>
      <c r="D119" s="24" t="s">
        <v>25</v>
      </c>
      <c r="E119" s="24" t="s">
        <v>20806</v>
      </c>
      <c r="F119" s="54" t="s">
        <v>20807</v>
      </c>
      <c r="G119" s="24" t="s">
        <v>20928</v>
      </c>
      <c r="H119" s="24" t="s">
        <v>51</v>
      </c>
      <c r="I119" s="24">
        <v>3</v>
      </c>
      <c r="J119" s="24" t="s">
        <v>20927</v>
      </c>
      <c r="K119" s="24" t="s">
        <v>31</v>
      </c>
      <c r="L119" s="24">
        <v>3</v>
      </c>
      <c r="M119" s="24">
        <f>L119*312</f>
        <v>936</v>
      </c>
      <c r="N119" s="24"/>
      <c r="O119" s="24" t="s">
        <v>32</v>
      </c>
    </row>
    <row r="120" s="1" customFormat="1" ht="14.25" spans="1:15">
      <c r="A120" s="24">
        <v>116</v>
      </c>
      <c r="B120" s="24" t="s">
        <v>23</v>
      </c>
      <c r="C120" s="54" t="s">
        <v>24</v>
      </c>
      <c r="D120" s="24" t="s">
        <v>25</v>
      </c>
      <c r="E120" s="24" t="s">
        <v>20806</v>
      </c>
      <c r="F120" s="54" t="s">
        <v>20807</v>
      </c>
      <c r="G120" s="24" t="s">
        <v>20929</v>
      </c>
      <c r="H120" s="24" t="s">
        <v>51</v>
      </c>
      <c r="I120" s="24">
        <v>2</v>
      </c>
      <c r="J120" s="24" t="s">
        <v>20927</v>
      </c>
      <c r="K120" s="24" t="s">
        <v>31</v>
      </c>
      <c r="L120" s="24">
        <v>2</v>
      </c>
      <c r="M120" s="24">
        <f>L120*312</f>
        <v>624</v>
      </c>
      <c r="N120" s="24"/>
      <c r="O120" s="24" t="s">
        <v>32</v>
      </c>
    </row>
    <row r="121" s="1" customFormat="1" ht="14.25" spans="1:15">
      <c r="A121" s="24">
        <v>117</v>
      </c>
      <c r="B121" s="24" t="s">
        <v>23</v>
      </c>
      <c r="C121" s="54" t="s">
        <v>24</v>
      </c>
      <c r="D121" s="24" t="s">
        <v>25</v>
      </c>
      <c r="E121" s="24" t="s">
        <v>20806</v>
      </c>
      <c r="F121" s="54" t="s">
        <v>20807</v>
      </c>
      <c r="G121" s="24" t="s">
        <v>20930</v>
      </c>
      <c r="H121" s="24" t="s">
        <v>194</v>
      </c>
      <c r="I121" s="24">
        <v>4</v>
      </c>
      <c r="J121" s="24" t="s">
        <v>20927</v>
      </c>
      <c r="K121" s="24" t="s">
        <v>31</v>
      </c>
      <c r="L121" s="24">
        <v>4</v>
      </c>
      <c r="M121" s="24">
        <f>L121*130</f>
        <v>520</v>
      </c>
      <c r="N121" s="24"/>
      <c r="O121" s="24" t="s">
        <v>32</v>
      </c>
    </row>
    <row r="122" s="1" customFormat="1" ht="14.25" spans="1:15">
      <c r="A122" s="24">
        <v>118</v>
      </c>
      <c r="B122" s="24" t="s">
        <v>23</v>
      </c>
      <c r="C122" s="54" t="s">
        <v>24</v>
      </c>
      <c r="D122" s="24" t="s">
        <v>25</v>
      </c>
      <c r="E122" s="24" t="s">
        <v>20806</v>
      </c>
      <c r="F122" s="54" t="s">
        <v>20807</v>
      </c>
      <c r="G122" s="24" t="s">
        <v>20931</v>
      </c>
      <c r="H122" s="24" t="s">
        <v>51</v>
      </c>
      <c r="I122" s="24">
        <v>3</v>
      </c>
      <c r="J122" s="24" t="s">
        <v>20927</v>
      </c>
      <c r="K122" s="24" t="s">
        <v>31</v>
      </c>
      <c r="L122" s="24">
        <v>3</v>
      </c>
      <c r="M122" s="24">
        <f>L122*312</f>
        <v>936</v>
      </c>
      <c r="N122" s="24"/>
      <c r="O122" s="24" t="s">
        <v>32</v>
      </c>
    </row>
    <row r="123" s="1" customFormat="1" ht="14.25" spans="1:15">
      <c r="A123" s="24">
        <v>119</v>
      </c>
      <c r="B123" s="24" t="s">
        <v>23</v>
      </c>
      <c r="C123" s="54" t="s">
        <v>24</v>
      </c>
      <c r="D123" s="24" t="s">
        <v>25</v>
      </c>
      <c r="E123" s="24" t="s">
        <v>20806</v>
      </c>
      <c r="F123" s="54" t="s">
        <v>20807</v>
      </c>
      <c r="G123" s="24" t="s">
        <v>20932</v>
      </c>
      <c r="H123" s="24" t="s">
        <v>194</v>
      </c>
      <c r="I123" s="24">
        <v>3</v>
      </c>
      <c r="J123" s="24" t="s">
        <v>20927</v>
      </c>
      <c r="K123" s="24" t="s">
        <v>31</v>
      </c>
      <c r="L123" s="24">
        <v>3</v>
      </c>
      <c r="M123" s="24">
        <f>L123*468</f>
        <v>1404</v>
      </c>
      <c r="N123" s="24"/>
      <c r="O123" s="24" t="s">
        <v>32</v>
      </c>
    </row>
    <row r="124" s="1" customFormat="1" ht="14.25" spans="1:15">
      <c r="A124" s="24">
        <v>120</v>
      </c>
      <c r="B124" s="24" t="s">
        <v>23</v>
      </c>
      <c r="C124" s="54" t="s">
        <v>24</v>
      </c>
      <c r="D124" s="24" t="s">
        <v>25</v>
      </c>
      <c r="E124" s="24" t="s">
        <v>20806</v>
      </c>
      <c r="F124" s="54" t="s">
        <v>20807</v>
      </c>
      <c r="G124" s="24" t="s">
        <v>20933</v>
      </c>
      <c r="H124" s="24" t="s">
        <v>51</v>
      </c>
      <c r="I124" s="24">
        <v>5</v>
      </c>
      <c r="J124" s="24" t="s">
        <v>20934</v>
      </c>
      <c r="K124" s="24" t="s">
        <v>31</v>
      </c>
      <c r="L124" s="24">
        <v>5</v>
      </c>
      <c r="M124" s="24">
        <f>L124*312</f>
        <v>1560</v>
      </c>
      <c r="N124" s="24"/>
      <c r="O124" s="24" t="s">
        <v>32</v>
      </c>
    </row>
    <row r="125" s="1" customFormat="1" ht="14.25" spans="1:15">
      <c r="A125" s="24">
        <v>121</v>
      </c>
      <c r="B125" s="24" t="s">
        <v>23</v>
      </c>
      <c r="C125" s="54" t="s">
        <v>24</v>
      </c>
      <c r="D125" s="24" t="s">
        <v>25</v>
      </c>
      <c r="E125" s="24" t="s">
        <v>20806</v>
      </c>
      <c r="F125" s="54" t="s">
        <v>20807</v>
      </c>
      <c r="G125" s="24" t="s">
        <v>989</v>
      </c>
      <c r="H125" s="24" t="s">
        <v>194</v>
      </c>
      <c r="I125" s="24">
        <v>5</v>
      </c>
      <c r="J125" s="24" t="s">
        <v>20934</v>
      </c>
      <c r="K125" s="24" t="s">
        <v>31</v>
      </c>
      <c r="L125" s="24">
        <v>5</v>
      </c>
      <c r="M125" s="24">
        <f t="shared" ref="M125:M130" si="4">L125*130</f>
        <v>650</v>
      </c>
      <c r="N125" s="24"/>
      <c r="O125" s="24" t="s">
        <v>32</v>
      </c>
    </row>
    <row r="126" s="1" customFormat="1" ht="14.25" spans="1:15">
      <c r="A126" s="24">
        <v>122</v>
      </c>
      <c r="B126" s="24" t="s">
        <v>23</v>
      </c>
      <c r="C126" s="54" t="s">
        <v>24</v>
      </c>
      <c r="D126" s="24" t="s">
        <v>25</v>
      </c>
      <c r="E126" s="24" t="s">
        <v>20806</v>
      </c>
      <c r="F126" s="54" t="s">
        <v>20807</v>
      </c>
      <c r="G126" s="24" t="s">
        <v>112</v>
      </c>
      <c r="H126" s="24" t="s">
        <v>194</v>
      </c>
      <c r="I126" s="24">
        <v>5</v>
      </c>
      <c r="J126" s="24" t="s">
        <v>20935</v>
      </c>
      <c r="K126" s="24" t="s">
        <v>31</v>
      </c>
      <c r="L126" s="24">
        <v>5</v>
      </c>
      <c r="M126" s="24">
        <f t="shared" si="4"/>
        <v>650</v>
      </c>
      <c r="N126" s="24"/>
      <c r="O126" s="24" t="s">
        <v>32</v>
      </c>
    </row>
    <row r="127" s="1" customFormat="1" ht="14.25" spans="1:15">
      <c r="A127" s="24">
        <v>123</v>
      </c>
      <c r="B127" s="24" t="s">
        <v>23</v>
      </c>
      <c r="C127" s="54" t="s">
        <v>24</v>
      </c>
      <c r="D127" s="24" t="s">
        <v>25</v>
      </c>
      <c r="E127" s="24" t="s">
        <v>20806</v>
      </c>
      <c r="F127" s="54" t="s">
        <v>20807</v>
      </c>
      <c r="G127" s="24" t="s">
        <v>20936</v>
      </c>
      <c r="H127" s="24" t="s">
        <v>194</v>
      </c>
      <c r="I127" s="24">
        <v>4</v>
      </c>
      <c r="J127" s="24" t="s">
        <v>20935</v>
      </c>
      <c r="K127" s="24" t="s">
        <v>31</v>
      </c>
      <c r="L127" s="24">
        <v>4</v>
      </c>
      <c r="M127" s="24">
        <f t="shared" si="4"/>
        <v>520</v>
      </c>
      <c r="N127" s="24"/>
      <c r="O127" s="24" t="s">
        <v>32</v>
      </c>
    </row>
    <row r="128" s="1" customFormat="1" ht="14.25" spans="1:15">
      <c r="A128" s="24">
        <v>124</v>
      </c>
      <c r="B128" s="24" t="s">
        <v>23</v>
      </c>
      <c r="C128" s="54" t="s">
        <v>24</v>
      </c>
      <c r="D128" s="24" t="s">
        <v>25</v>
      </c>
      <c r="E128" s="24" t="s">
        <v>20806</v>
      </c>
      <c r="F128" s="54" t="s">
        <v>20807</v>
      </c>
      <c r="G128" s="24" t="s">
        <v>12372</v>
      </c>
      <c r="H128" s="24" t="s">
        <v>194</v>
      </c>
      <c r="I128" s="24">
        <v>5</v>
      </c>
      <c r="J128" s="24" t="s">
        <v>20935</v>
      </c>
      <c r="K128" s="24" t="s">
        <v>31</v>
      </c>
      <c r="L128" s="24">
        <v>5</v>
      </c>
      <c r="M128" s="24">
        <f t="shared" si="4"/>
        <v>650</v>
      </c>
      <c r="N128" s="24"/>
      <c r="O128" s="24" t="s">
        <v>32</v>
      </c>
    </row>
    <row r="129" s="1" customFormat="1" ht="14.25" spans="1:15">
      <c r="A129" s="24">
        <v>125</v>
      </c>
      <c r="B129" s="24" t="s">
        <v>23</v>
      </c>
      <c r="C129" s="54" t="s">
        <v>24</v>
      </c>
      <c r="D129" s="24" t="s">
        <v>25</v>
      </c>
      <c r="E129" s="24" t="s">
        <v>20806</v>
      </c>
      <c r="F129" s="54" t="s">
        <v>20807</v>
      </c>
      <c r="G129" s="24" t="s">
        <v>20937</v>
      </c>
      <c r="H129" s="24" t="s">
        <v>194</v>
      </c>
      <c r="I129" s="24">
        <v>3</v>
      </c>
      <c r="J129" s="24" t="s">
        <v>20935</v>
      </c>
      <c r="K129" s="24" t="s">
        <v>31</v>
      </c>
      <c r="L129" s="24">
        <v>3</v>
      </c>
      <c r="M129" s="24">
        <f t="shared" si="4"/>
        <v>390</v>
      </c>
      <c r="N129" s="24"/>
      <c r="O129" s="24" t="s">
        <v>32</v>
      </c>
    </row>
    <row r="130" s="1" customFormat="1" ht="14.25" spans="1:15">
      <c r="A130" s="24">
        <v>126</v>
      </c>
      <c r="B130" s="24" t="s">
        <v>23</v>
      </c>
      <c r="C130" s="54" t="s">
        <v>24</v>
      </c>
      <c r="D130" s="24" t="s">
        <v>25</v>
      </c>
      <c r="E130" s="24" t="s">
        <v>20806</v>
      </c>
      <c r="F130" s="54" t="s">
        <v>20807</v>
      </c>
      <c r="G130" s="24" t="s">
        <v>20938</v>
      </c>
      <c r="H130" s="24" t="s">
        <v>194</v>
      </c>
      <c r="I130" s="24">
        <v>3</v>
      </c>
      <c r="J130" s="24" t="s">
        <v>20935</v>
      </c>
      <c r="K130" s="24" t="s">
        <v>31</v>
      </c>
      <c r="L130" s="24">
        <v>3</v>
      </c>
      <c r="M130" s="24">
        <f t="shared" si="4"/>
        <v>390</v>
      </c>
      <c r="N130" s="24"/>
      <c r="O130" s="24" t="s">
        <v>32</v>
      </c>
    </row>
    <row r="131" s="1" customFormat="1" ht="14.25" spans="1:15">
      <c r="A131" s="24">
        <v>127</v>
      </c>
      <c r="B131" s="24" t="s">
        <v>23</v>
      </c>
      <c r="C131" s="54" t="s">
        <v>24</v>
      </c>
      <c r="D131" s="24" t="s">
        <v>25</v>
      </c>
      <c r="E131" s="24" t="s">
        <v>20806</v>
      </c>
      <c r="F131" s="54" t="s">
        <v>20807</v>
      </c>
      <c r="G131" s="24" t="s">
        <v>20939</v>
      </c>
      <c r="H131" s="24" t="s">
        <v>47</v>
      </c>
      <c r="I131" s="24">
        <v>1</v>
      </c>
      <c r="J131" s="24" t="s">
        <v>20935</v>
      </c>
      <c r="K131" s="24" t="s">
        <v>31</v>
      </c>
      <c r="L131" s="24">
        <v>1</v>
      </c>
      <c r="M131" s="24">
        <f>L131*312</f>
        <v>312</v>
      </c>
      <c r="N131" s="24"/>
      <c r="O131" s="24" t="s">
        <v>32</v>
      </c>
    </row>
    <row r="132" s="1" customFormat="1" ht="14.25" spans="1:15">
      <c r="A132" s="24">
        <v>128</v>
      </c>
      <c r="B132" s="24" t="s">
        <v>23</v>
      </c>
      <c r="C132" s="54" t="s">
        <v>24</v>
      </c>
      <c r="D132" s="24" t="s">
        <v>25</v>
      </c>
      <c r="E132" s="24" t="s">
        <v>20806</v>
      </c>
      <c r="F132" s="54" t="s">
        <v>20807</v>
      </c>
      <c r="G132" s="24" t="s">
        <v>20940</v>
      </c>
      <c r="H132" s="24" t="s">
        <v>194</v>
      </c>
      <c r="I132" s="24">
        <v>4</v>
      </c>
      <c r="J132" s="24" t="s">
        <v>20935</v>
      </c>
      <c r="K132" s="24" t="s">
        <v>31</v>
      </c>
      <c r="L132" s="24">
        <v>4</v>
      </c>
      <c r="M132" s="24">
        <f t="shared" ref="M132:M139" si="5">L132*130</f>
        <v>520</v>
      </c>
      <c r="N132" s="24"/>
      <c r="O132" s="24" t="s">
        <v>32</v>
      </c>
    </row>
    <row r="133" s="1" customFormat="1" ht="14.25" spans="1:15">
      <c r="A133" s="24">
        <v>129</v>
      </c>
      <c r="B133" s="24" t="s">
        <v>23</v>
      </c>
      <c r="C133" s="54" t="s">
        <v>24</v>
      </c>
      <c r="D133" s="24" t="s">
        <v>25</v>
      </c>
      <c r="E133" s="24" t="s">
        <v>20806</v>
      </c>
      <c r="F133" s="54" t="s">
        <v>20807</v>
      </c>
      <c r="G133" s="24" t="s">
        <v>20941</v>
      </c>
      <c r="H133" s="24" t="s">
        <v>194</v>
      </c>
      <c r="I133" s="24">
        <v>4</v>
      </c>
      <c r="J133" s="24" t="s">
        <v>20942</v>
      </c>
      <c r="K133" s="24" t="s">
        <v>31</v>
      </c>
      <c r="L133" s="24">
        <v>4</v>
      </c>
      <c r="M133" s="24">
        <f t="shared" si="5"/>
        <v>520</v>
      </c>
      <c r="N133" s="24"/>
      <c r="O133" s="24" t="s">
        <v>32</v>
      </c>
    </row>
    <row r="134" s="1" customFormat="1" ht="14.25" spans="1:15">
      <c r="A134" s="24">
        <v>130</v>
      </c>
      <c r="B134" s="24" t="s">
        <v>23</v>
      </c>
      <c r="C134" s="54" t="s">
        <v>24</v>
      </c>
      <c r="D134" s="24" t="s">
        <v>25</v>
      </c>
      <c r="E134" s="24" t="s">
        <v>20806</v>
      </c>
      <c r="F134" s="54" t="s">
        <v>20807</v>
      </c>
      <c r="G134" s="24" t="s">
        <v>20943</v>
      </c>
      <c r="H134" s="24" t="s">
        <v>29</v>
      </c>
      <c r="I134" s="24">
        <v>4</v>
      </c>
      <c r="J134" s="24" t="s">
        <v>20942</v>
      </c>
      <c r="K134" s="24" t="s">
        <v>31</v>
      </c>
      <c r="L134" s="24">
        <v>4</v>
      </c>
      <c r="M134" s="24">
        <f t="shared" si="5"/>
        <v>520</v>
      </c>
      <c r="N134" s="24"/>
      <c r="O134" s="24" t="s">
        <v>32</v>
      </c>
    </row>
    <row r="135" s="1" customFormat="1" ht="14.25" spans="1:15">
      <c r="A135" s="24">
        <v>131</v>
      </c>
      <c r="B135" s="24" t="s">
        <v>23</v>
      </c>
      <c r="C135" s="54" t="s">
        <v>24</v>
      </c>
      <c r="D135" s="24" t="s">
        <v>25</v>
      </c>
      <c r="E135" s="24" t="s">
        <v>20806</v>
      </c>
      <c r="F135" s="54" t="s">
        <v>20807</v>
      </c>
      <c r="G135" s="24" t="s">
        <v>20944</v>
      </c>
      <c r="H135" s="24" t="s">
        <v>29</v>
      </c>
      <c r="I135" s="24">
        <v>3</v>
      </c>
      <c r="J135" s="24" t="s">
        <v>20942</v>
      </c>
      <c r="K135" s="24" t="s">
        <v>31</v>
      </c>
      <c r="L135" s="24">
        <v>3</v>
      </c>
      <c r="M135" s="24">
        <f t="shared" si="5"/>
        <v>390</v>
      </c>
      <c r="N135" s="24"/>
      <c r="O135" s="24" t="s">
        <v>32</v>
      </c>
    </row>
    <row r="136" s="1" customFormat="1" ht="14.25" spans="1:15">
      <c r="A136" s="24">
        <v>132</v>
      </c>
      <c r="B136" s="24" t="s">
        <v>23</v>
      </c>
      <c r="C136" s="54" t="s">
        <v>24</v>
      </c>
      <c r="D136" s="24" t="s">
        <v>25</v>
      </c>
      <c r="E136" s="24" t="s">
        <v>20806</v>
      </c>
      <c r="F136" s="54" t="s">
        <v>20807</v>
      </c>
      <c r="G136" s="24" t="s">
        <v>20945</v>
      </c>
      <c r="H136" s="24" t="s">
        <v>194</v>
      </c>
      <c r="I136" s="24">
        <v>2</v>
      </c>
      <c r="J136" s="24" t="s">
        <v>20942</v>
      </c>
      <c r="K136" s="24" t="s">
        <v>31</v>
      </c>
      <c r="L136" s="24">
        <v>2</v>
      </c>
      <c r="M136" s="24">
        <f t="shared" si="5"/>
        <v>260</v>
      </c>
      <c r="N136" s="24"/>
      <c r="O136" s="24" t="s">
        <v>32</v>
      </c>
    </row>
    <row r="137" s="1" customFormat="1" ht="14.25" spans="1:15">
      <c r="A137" s="24">
        <v>133</v>
      </c>
      <c r="B137" s="24" t="s">
        <v>23</v>
      </c>
      <c r="C137" s="54" t="s">
        <v>24</v>
      </c>
      <c r="D137" s="24" t="s">
        <v>25</v>
      </c>
      <c r="E137" s="24" t="s">
        <v>20806</v>
      </c>
      <c r="F137" s="54" t="s">
        <v>20807</v>
      </c>
      <c r="G137" s="24" t="s">
        <v>20946</v>
      </c>
      <c r="H137" s="24" t="s">
        <v>194</v>
      </c>
      <c r="I137" s="24">
        <v>3</v>
      </c>
      <c r="J137" s="24" t="s">
        <v>20942</v>
      </c>
      <c r="K137" s="24" t="s">
        <v>31</v>
      </c>
      <c r="L137" s="24">
        <v>3</v>
      </c>
      <c r="M137" s="24">
        <f t="shared" si="5"/>
        <v>390</v>
      </c>
      <c r="N137" s="24"/>
      <c r="O137" s="24" t="s">
        <v>32</v>
      </c>
    </row>
    <row r="138" s="1" customFormat="1" ht="14.25" spans="1:15">
      <c r="A138" s="24">
        <v>134</v>
      </c>
      <c r="B138" s="24" t="s">
        <v>23</v>
      </c>
      <c r="C138" s="54" t="s">
        <v>24</v>
      </c>
      <c r="D138" s="24" t="s">
        <v>25</v>
      </c>
      <c r="E138" s="24" t="s">
        <v>20806</v>
      </c>
      <c r="F138" s="54" t="s">
        <v>20807</v>
      </c>
      <c r="G138" s="24" t="s">
        <v>20947</v>
      </c>
      <c r="H138" s="24" t="s">
        <v>194</v>
      </c>
      <c r="I138" s="24">
        <v>5</v>
      </c>
      <c r="J138" s="24" t="s">
        <v>20942</v>
      </c>
      <c r="K138" s="24" t="s">
        <v>31</v>
      </c>
      <c r="L138" s="24">
        <v>5</v>
      </c>
      <c r="M138" s="24">
        <f t="shared" si="5"/>
        <v>650</v>
      </c>
      <c r="N138" s="24"/>
      <c r="O138" s="24" t="s">
        <v>32</v>
      </c>
    </row>
    <row r="139" s="1" customFormat="1" ht="14.25" spans="1:15">
      <c r="A139" s="24">
        <v>135</v>
      </c>
      <c r="B139" s="24" t="s">
        <v>23</v>
      </c>
      <c r="C139" s="54" t="s">
        <v>24</v>
      </c>
      <c r="D139" s="24" t="s">
        <v>25</v>
      </c>
      <c r="E139" s="24" t="s">
        <v>20806</v>
      </c>
      <c r="F139" s="54" t="s">
        <v>20807</v>
      </c>
      <c r="G139" s="24" t="s">
        <v>20948</v>
      </c>
      <c r="H139" s="24" t="s">
        <v>194</v>
      </c>
      <c r="I139" s="24">
        <v>2</v>
      </c>
      <c r="J139" s="24" t="s">
        <v>20942</v>
      </c>
      <c r="K139" s="24" t="s">
        <v>31</v>
      </c>
      <c r="L139" s="24">
        <v>2</v>
      </c>
      <c r="M139" s="24">
        <f t="shared" si="5"/>
        <v>260</v>
      </c>
      <c r="N139" s="24"/>
      <c r="O139" s="24" t="s">
        <v>32</v>
      </c>
    </row>
    <row r="140" s="1" customFormat="1" ht="14.25" spans="1:15">
      <c r="A140" s="24">
        <v>136</v>
      </c>
      <c r="B140" s="24" t="s">
        <v>23</v>
      </c>
      <c r="C140" s="54" t="s">
        <v>24</v>
      </c>
      <c r="D140" s="24" t="s">
        <v>25</v>
      </c>
      <c r="E140" s="24" t="s">
        <v>20806</v>
      </c>
      <c r="F140" s="54" t="s">
        <v>20807</v>
      </c>
      <c r="G140" s="24" t="s">
        <v>20949</v>
      </c>
      <c r="H140" s="24" t="s">
        <v>51</v>
      </c>
      <c r="I140" s="24">
        <v>4</v>
      </c>
      <c r="J140" s="24" t="s">
        <v>20950</v>
      </c>
      <c r="K140" s="24" t="s">
        <v>31</v>
      </c>
      <c r="L140" s="24">
        <v>4</v>
      </c>
      <c r="M140" s="24">
        <f>L140*312</f>
        <v>1248</v>
      </c>
      <c r="N140" s="24"/>
      <c r="O140" s="24" t="s">
        <v>32</v>
      </c>
    </row>
    <row r="141" s="1" customFormat="1" ht="14.25" spans="1:15">
      <c r="A141" s="24">
        <v>137</v>
      </c>
      <c r="B141" s="24" t="s">
        <v>23</v>
      </c>
      <c r="C141" s="54" t="s">
        <v>24</v>
      </c>
      <c r="D141" s="24" t="s">
        <v>25</v>
      </c>
      <c r="E141" s="24" t="s">
        <v>20806</v>
      </c>
      <c r="F141" s="54" t="s">
        <v>20807</v>
      </c>
      <c r="G141" s="24" t="s">
        <v>20951</v>
      </c>
      <c r="H141" s="24" t="s">
        <v>29</v>
      </c>
      <c r="I141" s="24">
        <v>1</v>
      </c>
      <c r="J141" s="24" t="s">
        <v>20952</v>
      </c>
      <c r="K141" s="24" t="s">
        <v>31</v>
      </c>
      <c r="L141" s="24">
        <v>1</v>
      </c>
      <c r="M141" s="24">
        <f t="shared" ref="M141:M152" si="6">L141*130</f>
        <v>130</v>
      </c>
      <c r="N141" s="24"/>
      <c r="O141" s="24" t="s">
        <v>32</v>
      </c>
    </row>
    <row r="142" s="1" customFormat="1" ht="14.25" spans="1:15">
      <c r="A142" s="24">
        <v>138</v>
      </c>
      <c r="B142" s="24" t="s">
        <v>23</v>
      </c>
      <c r="C142" s="54" t="s">
        <v>24</v>
      </c>
      <c r="D142" s="24" t="s">
        <v>25</v>
      </c>
      <c r="E142" s="24" t="s">
        <v>20806</v>
      </c>
      <c r="F142" s="54" t="s">
        <v>20807</v>
      </c>
      <c r="G142" s="24" t="s">
        <v>20953</v>
      </c>
      <c r="H142" s="24" t="s">
        <v>194</v>
      </c>
      <c r="I142" s="24">
        <v>3</v>
      </c>
      <c r="J142" s="24" t="s">
        <v>20954</v>
      </c>
      <c r="K142" s="24" t="s">
        <v>31</v>
      </c>
      <c r="L142" s="24">
        <v>3</v>
      </c>
      <c r="M142" s="24">
        <f t="shared" si="6"/>
        <v>390</v>
      </c>
      <c r="N142" s="24"/>
      <c r="O142" s="24" t="s">
        <v>32</v>
      </c>
    </row>
    <row r="143" s="1" customFormat="1" ht="14.25" spans="1:15">
      <c r="A143" s="24">
        <v>139</v>
      </c>
      <c r="B143" s="24" t="s">
        <v>23</v>
      </c>
      <c r="C143" s="54" t="s">
        <v>24</v>
      </c>
      <c r="D143" s="24" t="s">
        <v>25</v>
      </c>
      <c r="E143" s="24" t="s">
        <v>20806</v>
      </c>
      <c r="F143" s="54" t="s">
        <v>20807</v>
      </c>
      <c r="G143" s="58" t="s">
        <v>20955</v>
      </c>
      <c r="H143" s="24" t="s">
        <v>194</v>
      </c>
      <c r="I143" s="24">
        <v>5</v>
      </c>
      <c r="J143" s="59" t="s">
        <v>20952</v>
      </c>
      <c r="K143" s="24" t="s">
        <v>31</v>
      </c>
      <c r="L143" s="24">
        <v>5</v>
      </c>
      <c r="M143" s="24">
        <f t="shared" si="6"/>
        <v>650</v>
      </c>
      <c r="N143" s="24"/>
      <c r="O143" s="24" t="s">
        <v>32</v>
      </c>
    </row>
    <row r="144" s="1" customFormat="1" ht="14.25" spans="1:15">
      <c r="A144" s="24">
        <v>140</v>
      </c>
      <c r="B144" s="24" t="s">
        <v>23</v>
      </c>
      <c r="C144" s="54" t="s">
        <v>24</v>
      </c>
      <c r="D144" s="24" t="s">
        <v>25</v>
      </c>
      <c r="E144" s="24" t="s">
        <v>20806</v>
      </c>
      <c r="F144" s="54" t="s">
        <v>20807</v>
      </c>
      <c r="G144" s="58" t="s">
        <v>20956</v>
      </c>
      <c r="H144" s="24" t="s">
        <v>29</v>
      </c>
      <c r="I144" s="24">
        <v>4</v>
      </c>
      <c r="J144" s="59" t="s">
        <v>20952</v>
      </c>
      <c r="K144" s="24" t="s">
        <v>31</v>
      </c>
      <c r="L144" s="24">
        <v>4</v>
      </c>
      <c r="M144" s="24">
        <f t="shared" si="6"/>
        <v>520</v>
      </c>
      <c r="N144" s="24"/>
      <c r="O144" s="24" t="s">
        <v>32</v>
      </c>
    </row>
    <row r="145" s="1" customFormat="1" ht="14.25" spans="1:15">
      <c r="A145" s="24">
        <v>141</v>
      </c>
      <c r="B145" s="24" t="s">
        <v>23</v>
      </c>
      <c r="C145" s="54" t="s">
        <v>24</v>
      </c>
      <c r="D145" s="24" t="s">
        <v>25</v>
      </c>
      <c r="E145" s="24" t="s">
        <v>20806</v>
      </c>
      <c r="F145" s="54" t="s">
        <v>20807</v>
      </c>
      <c r="G145" s="58" t="s">
        <v>20957</v>
      </c>
      <c r="H145" s="24" t="s">
        <v>194</v>
      </c>
      <c r="I145" s="24">
        <v>4</v>
      </c>
      <c r="J145" s="59" t="s">
        <v>20952</v>
      </c>
      <c r="K145" s="24" t="s">
        <v>31</v>
      </c>
      <c r="L145" s="24">
        <v>4</v>
      </c>
      <c r="M145" s="24">
        <f t="shared" si="6"/>
        <v>520</v>
      </c>
      <c r="N145" s="24"/>
      <c r="O145" s="24" t="s">
        <v>32</v>
      </c>
    </row>
    <row r="146" s="1" customFormat="1" ht="14.25" spans="1:15">
      <c r="A146" s="24">
        <v>142</v>
      </c>
      <c r="B146" s="24" t="s">
        <v>23</v>
      </c>
      <c r="C146" s="54" t="s">
        <v>24</v>
      </c>
      <c r="D146" s="24" t="s">
        <v>25</v>
      </c>
      <c r="E146" s="24" t="s">
        <v>20806</v>
      </c>
      <c r="F146" s="54" t="s">
        <v>20807</v>
      </c>
      <c r="G146" s="58" t="s">
        <v>20958</v>
      </c>
      <c r="H146" s="24" t="s">
        <v>194</v>
      </c>
      <c r="I146" s="24">
        <v>5</v>
      </c>
      <c r="J146" s="59" t="s">
        <v>20952</v>
      </c>
      <c r="K146" s="24" t="s">
        <v>31</v>
      </c>
      <c r="L146" s="24">
        <v>5</v>
      </c>
      <c r="M146" s="24">
        <f t="shared" si="6"/>
        <v>650</v>
      </c>
      <c r="N146" s="24"/>
      <c r="O146" s="24" t="s">
        <v>32</v>
      </c>
    </row>
    <row r="147" s="1" customFormat="1" ht="14.25" spans="1:15">
      <c r="A147" s="24">
        <v>143</v>
      </c>
      <c r="B147" s="24" t="s">
        <v>23</v>
      </c>
      <c r="C147" s="54" t="s">
        <v>24</v>
      </c>
      <c r="D147" s="24" t="s">
        <v>25</v>
      </c>
      <c r="E147" s="24" t="s">
        <v>20806</v>
      </c>
      <c r="F147" s="54" t="s">
        <v>20807</v>
      </c>
      <c r="G147" s="58" t="s">
        <v>20959</v>
      </c>
      <c r="H147" s="24" t="s">
        <v>194</v>
      </c>
      <c r="I147" s="24">
        <v>4</v>
      </c>
      <c r="J147" s="59" t="s">
        <v>20952</v>
      </c>
      <c r="K147" s="24" t="s">
        <v>31</v>
      </c>
      <c r="L147" s="24">
        <v>4</v>
      </c>
      <c r="M147" s="24">
        <f t="shared" si="6"/>
        <v>520</v>
      </c>
      <c r="N147" s="24"/>
      <c r="O147" s="24" t="s">
        <v>32</v>
      </c>
    </row>
    <row r="148" s="1" customFormat="1" ht="14.25" spans="1:15">
      <c r="A148" s="24">
        <v>144</v>
      </c>
      <c r="B148" s="24" t="s">
        <v>23</v>
      </c>
      <c r="C148" s="54" t="s">
        <v>24</v>
      </c>
      <c r="D148" s="24" t="s">
        <v>25</v>
      </c>
      <c r="E148" s="24" t="s">
        <v>20806</v>
      </c>
      <c r="F148" s="54" t="s">
        <v>20807</v>
      </c>
      <c r="G148" s="58" t="s">
        <v>17681</v>
      </c>
      <c r="H148" s="24" t="s">
        <v>194</v>
      </c>
      <c r="I148" s="24">
        <v>4</v>
      </c>
      <c r="J148" s="59" t="s">
        <v>20952</v>
      </c>
      <c r="K148" s="24" t="s">
        <v>31</v>
      </c>
      <c r="L148" s="24">
        <v>4</v>
      </c>
      <c r="M148" s="24">
        <f t="shared" si="6"/>
        <v>520</v>
      </c>
      <c r="N148" s="24"/>
      <c r="O148" s="24" t="s">
        <v>32</v>
      </c>
    </row>
    <row r="149" s="1" customFormat="1" ht="14.25" spans="1:15">
      <c r="A149" s="24">
        <v>145</v>
      </c>
      <c r="B149" s="24" t="s">
        <v>23</v>
      </c>
      <c r="C149" s="54" t="s">
        <v>24</v>
      </c>
      <c r="D149" s="24" t="s">
        <v>25</v>
      </c>
      <c r="E149" s="24" t="s">
        <v>20806</v>
      </c>
      <c r="F149" s="54" t="s">
        <v>20807</v>
      </c>
      <c r="G149" s="58" t="s">
        <v>20960</v>
      </c>
      <c r="H149" s="24" t="s">
        <v>194</v>
      </c>
      <c r="I149" s="24">
        <v>5</v>
      </c>
      <c r="J149" s="59" t="s">
        <v>20952</v>
      </c>
      <c r="K149" s="24" t="s">
        <v>31</v>
      </c>
      <c r="L149" s="24">
        <v>5</v>
      </c>
      <c r="M149" s="24">
        <f t="shared" si="6"/>
        <v>650</v>
      </c>
      <c r="N149" s="24"/>
      <c r="O149" s="24" t="s">
        <v>32</v>
      </c>
    </row>
    <row r="150" s="1" customFormat="1" ht="14.25" spans="1:15">
      <c r="A150" s="24">
        <v>146</v>
      </c>
      <c r="B150" s="24" t="s">
        <v>23</v>
      </c>
      <c r="C150" s="54" t="s">
        <v>24</v>
      </c>
      <c r="D150" s="24" t="s">
        <v>25</v>
      </c>
      <c r="E150" s="24" t="s">
        <v>20806</v>
      </c>
      <c r="F150" s="54" t="s">
        <v>20807</v>
      </c>
      <c r="G150" s="58" t="s">
        <v>20961</v>
      </c>
      <c r="H150" s="24" t="s">
        <v>194</v>
      </c>
      <c r="I150" s="24">
        <v>3</v>
      </c>
      <c r="J150" s="59" t="s">
        <v>20863</v>
      </c>
      <c r="K150" s="24" t="s">
        <v>31</v>
      </c>
      <c r="L150" s="24">
        <v>3</v>
      </c>
      <c r="M150" s="24">
        <f t="shared" si="6"/>
        <v>390</v>
      </c>
      <c r="N150" s="24"/>
      <c r="O150" s="24" t="s">
        <v>32</v>
      </c>
    </row>
    <row r="151" s="1" customFormat="1" ht="14.25" spans="1:15">
      <c r="A151" s="24">
        <v>147</v>
      </c>
      <c r="B151" s="24" t="s">
        <v>23</v>
      </c>
      <c r="C151" s="54" t="s">
        <v>24</v>
      </c>
      <c r="D151" s="24" t="s">
        <v>25</v>
      </c>
      <c r="E151" s="24" t="s">
        <v>20806</v>
      </c>
      <c r="F151" s="54" t="s">
        <v>20807</v>
      </c>
      <c r="G151" s="24" t="s">
        <v>20962</v>
      </c>
      <c r="H151" s="24" t="s">
        <v>194</v>
      </c>
      <c r="I151" s="24">
        <v>4</v>
      </c>
      <c r="J151" s="59" t="s">
        <v>20863</v>
      </c>
      <c r="K151" s="24" t="s">
        <v>31</v>
      </c>
      <c r="L151" s="24">
        <v>4</v>
      </c>
      <c r="M151" s="24">
        <f t="shared" si="6"/>
        <v>520</v>
      </c>
      <c r="N151" s="24"/>
      <c r="O151" s="24" t="s">
        <v>32</v>
      </c>
    </row>
    <row r="152" s="1" customFormat="1" ht="14.25" spans="1:15">
      <c r="A152" s="24">
        <v>148</v>
      </c>
      <c r="B152" s="24" t="s">
        <v>23</v>
      </c>
      <c r="C152" s="54" t="s">
        <v>24</v>
      </c>
      <c r="D152" s="24" t="s">
        <v>25</v>
      </c>
      <c r="E152" s="24" t="s">
        <v>20806</v>
      </c>
      <c r="F152" s="54" t="s">
        <v>20807</v>
      </c>
      <c r="G152" s="58" t="s">
        <v>20963</v>
      </c>
      <c r="H152" s="24" t="s">
        <v>194</v>
      </c>
      <c r="I152" s="24">
        <v>4</v>
      </c>
      <c r="J152" s="59" t="s">
        <v>16178</v>
      </c>
      <c r="K152" s="24" t="s">
        <v>31</v>
      </c>
      <c r="L152" s="24">
        <v>4</v>
      </c>
      <c r="M152" s="24">
        <f t="shared" si="6"/>
        <v>520</v>
      </c>
      <c r="N152" s="24"/>
      <c r="O152" s="24" t="s">
        <v>32</v>
      </c>
    </row>
    <row r="153" s="1" customFormat="1" ht="14.25" spans="1:15">
      <c r="A153" s="24">
        <v>149</v>
      </c>
      <c r="B153" s="24" t="s">
        <v>23</v>
      </c>
      <c r="C153" s="54" t="s">
        <v>24</v>
      </c>
      <c r="D153" s="24" t="s">
        <v>25</v>
      </c>
      <c r="E153" s="24" t="s">
        <v>20806</v>
      </c>
      <c r="F153" s="54" t="s">
        <v>20807</v>
      </c>
      <c r="G153" s="58" t="s">
        <v>20964</v>
      </c>
      <c r="H153" s="24" t="s">
        <v>51</v>
      </c>
      <c r="I153" s="24">
        <v>5</v>
      </c>
      <c r="J153" s="59" t="s">
        <v>16178</v>
      </c>
      <c r="K153" s="24" t="s">
        <v>31</v>
      </c>
      <c r="L153" s="24">
        <v>5</v>
      </c>
      <c r="M153" s="24">
        <f>L153*312</f>
        <v>1560</v>
      </c>
      <c r="N153" s="24"/>
      <c r="O153" s="24" t="s">
        <v>32</v>
      </c>
    </row>
    <row r="154" s="1" customFormat="1" ht="14.25" spans="1:15">
      <c r="A154" s="24">
        <v>150</v>
      </c>
      <c r="B154" s="24" t="s">
        <v>23</v>
      </c>
      <c r="C154" s="54" t="s">
        <v>24</v>
      </c>
      <c r="D154" s="24" t="s">
        <v>25</v>
      </c>
      <c r="E154" s="24" t="s">
        <v>20806</v>
      </c>
      <c r="F154" s="54" t="s">
        <v>20807</v>
      </c>
      <c r="G154" s="58" t="s">
        <v>20965</v>
      </c>
      <c r="H154" s="24" t="s">
        <v>194</v>
      </c>
      <c r="I154" s="24">
        <v>4</v>
      </c>
      <c r="J154" s="59" t="s">
        <v>16178</v>
      </c>
      <c r="K154" s="24" t="s">
        <v>31</v>
      </c>
      <c r="L154" s="24">
        <v>4</v>
      </c>
      <c r="M154" s="24">
        <f>L154*130</f>
        <v>520</v>
      </c>
      <c r="N154" s="24"/>
      <c r="O154" s="24" t="s">
        <v>32</v>
      </c>
    </row>
    <row r="155" s="1" customFormat="1" ht="14.25" spans="1:15">
      <c r="A155" s="24">
        <v>151</v>
      </c>
      <c r="B155" s="24" t="s">
        <v>23</v>
      </c>
      <c r="C155" s="54" t="s">
        <v>24</v>
      </c>
      <c r="D155" s="24" t="s">
        <v>25</v>
      </c>
      <c r="E155" s="24" t="s">
        <v>20806</v>
      </c>
      <c r="F155" s="54" t="s">
        <v>20807</v>
      </c>
      <c r="G155" s="58" t="s">
        <v>20966</v>
      </c>
      <c r="H155" s="24" t="s">
        <v>194</v>
      </c>
      <c r="I155" s="24">
        <v>5</v>
      </c>
      <c r="J155" s="59" t="s">
        <v>16178</v>
      </c>
      <c r="K155" s="24" t="s">
        <v>31</v>
      </c>
      <c r="L155" s="24">
        <v>5</v>
      </c>
      <c r="M155" s="24">
        <f>L155*130</f>
        <v>650</v>
      </c>
      <c r="N155" s="24"/>
      <c r="O155" s="24" t="s">
        <v>32</v>
      </c>
    </row>
    <row r="156" s="1" customFormat="1" ht="14.25" spans="1:15">
      <c r="A156" s="24">
        <v>152</v>
      </c>
      <c r="B156" s="24" t="s">
        <v>23</v>
      </c>
      <c r="C156" s="54" t="s">
        <v>24</v>
      </c>
      <c r="D156" s="24" t="s">
        <v>25</v>
      </c>
      <c r="E156" s="24" t="s">
        <v>20806</v>
      </c>
      <c r="F156" s="54" t="s">
        <v>20807</v>
      </c>
      <c r="G156" s="58" t="s">
        <v>20967</v>
      </c>
      <c r="H156" s="24" t="s">
        <v>194</v>
      </c>
      <c r="I156" s="24">
        <v>2</v>
      </c>
      <c r="J156" s="59" t="s">
        <v>16178</v>
      </c>
      <c r="K156" s="24" t="s">
        <v>31</v>
      </c>
      <c r="L156" s="24">
        <v>2</v>
      </c>
      <c r="M156" s="24">
        <f>L156*130</f>
        <v>260</v>
      </c>
      <c r="N156" s="24"/>
      <c r="O156" s="24" t="s">
        <v>32</v>
      </c>
    </row>
    <row r="157" s="1" customFormat="1" ht="14.25" spans="1:15">
      <c r="A157" s="24">
        <v>153</v>
      </c>
      <c r="B157" s="24" t="s">
        <v>23</v>
      </c>
      <c r="C157" s="54" t="s">
        <v>24</v>
      </c>
      <c r="D157" s="24" t="s">
        <v>25</v>
      </c>
      <c r="E157" s="24" t="s">
        <v>20806</v>
      </c>
      <c r="F157" s="54" t="s">
        <v>20807</v>
      </c>
      <c r="G157" s="58" t="s">
        <v>20968</v>
      </c>
      <c r="H157" s="24" t="s">
        <v>194</v>
      </c>
      <c r="I157" s="24">
        <v>4</v>
      </c>
      <c r="J157" s="59" t="s">
        <v>20830</v>
      </c>
      <c r="K157" s="24" t="s">
        <v>31</v>
      </c>
      <c r="L157" s="24">
        <v>4</v>
      </c>
      <c r="M157" s="24">
        <f>L157*130</f>
        <v>520</v>
      </c>
      <c r="N157" s="24"/>
      <c r="O157" s="24" t="s">
        <v>32</v>
      </c>
    </row>
    <row r="158" s="1" customFormat="1" ht="14.25" spans="1:15">
      <c r="A158" s="24">
        <v>154</v>
      </c>
      <c r="B158" s="24" t="s">
        <v>23</v>
      </c>
      <c r="C158" s="54" t="s">
        <v>24</v>
      </c>
      <c r="D158" s="24" t="s">
        <v>25</v>
      </c>
      <c r="E158" s="24" t="s">
        <v>20806</v>
      </c>
      <c r="F158" s="54" t="s">
        <v>20807</v>
      </c>
      <c r="G158" s="58" t="s">
        <v>20969</v>
      </c>
      <c r="H158" s="24" t="s">
        <v>51</v>
      </c>
      <c r="I158" s="24">
        <v>5</v>
      </c>
      <c r="J158" s="59" t="s">
        <v>20830</v>
      </c>
      <c r="K158" s="24" t="s">
        <v>31</v>
      </c>
      <c r="L158" s="24">
        <v>5</v>
      </c>
      <c r="M158" s="24">
        <f>L158*312</f>
        <v>1560</v>
      </c>
      <c r="N158" s="24"/>
      <c r="O158" s="24" t="s">
        <v>32</v>
      </c>
    </row>
    <row r="159" s="1" customFormat="1" ht="14.25" spans="1:15">
      <c r="A159" s="24">
        <v>155</v>
      </c>
      <c r="B159" s="24" t="s">
        <v>23</v>
      </c>
      <c r="C159" s="54" t="s">
        <v>24</v>
      </c>
      <c r="D159" s="24" t="s">
        <v>25</v>
      </c>
      <c r="E159" s="24" t="s">
        <v>20806</v>
      </c>
      <c r="F159" s="54" t="s">
        <v>20807</v>
      </c>
      <c r="G159" s="58" t="s">
        <v>20970</v>
      </c>
      <c r="H159" s="24" t="s">
        <v>194</v>
      </c>
      <c r="I159" s="24">
        <v>4</v>
      </c>
      <c r="J159" s="59" t="s">
        <v>20830</v>
      </c>
      <c r="K159" s="24" t="s">
        <v>31</v>
      </c>
      <c r="L159" s="24">
        <v>4</v>
      </c>
      <c r="M159" s="24">
        <f>L159*130</f>
        <v>520</v>
      </c>
      <c r="N159" s="24"/>
      <c r="O159" s="24" t="s">
        <v>32</v>
      </c>
    </row>
    <row r="160" s="1" customFormat="1" ht="14.25" spans="1:15">
      <c r="A160" s="24">
        <v>156</v>
      </c>
      <c r="B160" s="24" t="s">
        <v>23</v>
      </c>
      <c r="C160" s="54" t="s">
        <v>24</v>
      </c>
      <c r="D160" s="24" t="s">
        <v>25</v>
      </c>
      <c r="E160" s="24" t="s">
        <v>20806</v>
      </c>
      <c r="F160" s="54" t="s">
        <v>20807</v>
      </c>
      <c r="G160" s="58" t="s">
        <v>20971</v>
      </c>
      <c r="H160" s="24" t="s">
        <v>194</v>
      </c>
      <c r="I160" s="24">
        <v>4</v>
      </c>
      <c r="J160" s="59" t="s">
        <v>20830</v>
      </c>
      <c r="K160" s="24" t="s">
        <v>31</v>
      </c>
      <c r="L160" s="24">
        <v>4</v>
      </c>
      <c r="M160" s="24">
        <f>L160*130</f>
        <v>520</v>
      </c>
      <c r="N160" s="24"/>
      <c r="O160" s="24" t="s">
        <v>32</v>
      </c>
    </row>
    <row r="161" s="1" customFormat="1" ht="14.25" spans="1:15">
      <c r="A161" s="24">
        <v>157</v>
      </c>
      <c r="B161" s="24" t="s">
        <v>23</v>
      </c>
      <c r="C161" s="54" t="s">
        <v>24</v>
      </c>
      <c r="D161" s="24" t="s">
        <v>25</v>
      </c>
      <c r="E161" s="24" t="s">
        <v>20806</v>
      </c>
      <c r="F161" s="54" t="s">
        <v>20807</v>
      </c>
      <c r="G161" s="58" t="s">
        <v>20972</v>
      </c>
      <c r="H161" s="24" t="s">
        <v>194</v>
      </c>
      <c r="I161" s="24">
        <v>4</v>
      </c>
      <c r="J161" s="59" t="s">
        <v>15191</v>
      </c>
      <c r="K161" s="24" t="s">
        <v>31</v>
      </c>
      <c r="L161" s="24">
        <v>4</v>
      </c>
      <c r="M161" s="24">
        <f>L161*130</f>
        <v>520</v>
      </c>
      <c r="N161" s="24"/>
      <c r="O161" s="24" t="s">
        <v>32</v>
      </c>
    </row>
    <row r="162" s="1" customFormat="1" ht="14.25" spans="1:15">
      <c r="A162" s="24">
        <v>158</v>
      </c>
      <c r="B162" s="24" t="s">
        <v>23</v>
      </c>
      <c r="C162" s="54" t="s">
        <v>24</v>
      </c>
      <c r="D162" s="24" t="s">
        <v>25</v>
      </c>
      <c r="E162" s="24" t="s">
        <v>20806</v>
      </c>
      <c r="F162" s="54" t="s">
        <v>20807</v>
      </c>
      <c r="G162" s="58" t="s">
        <v>20973</v>
      </c>
      <c r="H162" s="24" t="s">
        <v>51</v>
      </c>
      <c r="I162" s="24">
        <v>2</v>
      </c>
      <c r="J162" s="59" t="s">
        <v>20809</v>
      </c>
      <c r="K162" s="24" t="s">
        <v>31</v>
      </c>
      <c r="L162" s="24">
        <v>2</v>
      </c>
      <c r="M162" s="24">
        <f>L162*312</f>
        <v>624</v>
      </c>
      <c r="N162" s="24"/>
      <c r="O162" s="24" t="s">
        <v>32</v>
      </c>
    </row>
    <row r="163" s="1" customFormat="1" ht="14.25" spans="1:15">
      <c r="A163" s="24">
        <v>159</v>
      </c>
      <c r="B163" s="24" t="s">
        <v>23</v>
      </c>
      <c r="C163" s="54" t="s">
        <v>24</v>
      </c>
      <c r="D163" s="24" t="s">
        <v>25</v>
      </c>
      <c r="E163" s="24" t="s">
        <v>20806</v>
      </c>
      <c r="F163" s="54" t="s">
        <v>20807</v>
      </c>
      <c r="G163" s="58" t="s">
        <v>20974</v>
      </c>
      <c r="H163" s="24" t="s">
        <v>29</v>
      </c>
      <c r="I163" s="24">
        <v>2</v>
      </c>
      <c r="J163" s="59" t="s">
        <v>20942</v>
      </c>
      <c r="K163" s="24" t="s">
        <v>31</v>
      </c>
      <c r="L163" s="24">
        <v>2</v>
      </c>
      <c r="M163" s="24">
        <f>L163*468</f>
        <v>936</v>
      </c>
      <c r="N163" s="24"/>
      <c r="O163" s="24" t="s">
        <v>32</v>
      </c>
    </row>
    <row r="164" s="1" customFormat="1" ht="14.25" spans="1:15">
      <c r="A164" s="24">
        <v>160</v>
      </c>
      <c r="B164" s="24" t="s">
        <v>23</v>
      </c>
      <c r="C164" s="54" t="s">
        <v>24</v>
      </c>
      <c r="D164" s="24" t="s">
        <v>25</v>
      </c>
      <c r="E164" s="24" t="s">
        <v>20806</v>
      </c>
      <c r="F164" s="54" t="s">
        <v>20807</v>
      </c>
      <c r="G164" s="58" t="s">
        <v>20975</v>
      </c>
      <c r="H164" s="24" t="s">
        <v>194</v>
      </c>
      <c r="I164" s="24">
        <v>3</v>
      </c>
      <c r="J164" s="59" t="s">
        <v>20809</v>
      </c>
      <c r="K164" s="24" t="s">
        <v>31</v>
      </c>
      <c r="L164" s="24">
        <v>3</v>
      </c>
      <c r="M164" s="24">
        <f t="shared" ref="M164:M180" si="7">L164*130</f>
        <v>390</v>
      </c>
      <c r="N164" s="24"/>
      <c r="O164" s="24" t="s">
        <v>32</v>
      </c>
    </row>
    <row r="165" s="1" customFormat="1" ht="14.25" spans="1:15">
      <c r="A165" s="24">
        <v>161</v>
      </c>
      <c r="B165" s="24" t="s">
        <v>23</v>
      </c>
      <c r="C165" s="54" t="s">
        <v>24</v>
      </c>
      <c r="D165" s="24" t="s">
        <v>25</v>
      </c>
      <c r="E165" s="24" t="s">
        <v>20806</v>
      </c>
      <c r="F165" s="54" t="s">
        <v>20807</v>
      </c>
      <c r="G165" s="58" t="s">
        <v>20976</v>
      </c>
      <c r="H165" s="24" t="s">
        <v>194</v>
      </c>
      <c r="I165" s="24">
        <v>3</v>
      </c>
      <c r="J165" s="59" t="s">
        <v>20809</v>
      </c>
      <c r="K165" s="24" t="s">
        <v>31</v>
      </c>
      <c r="L165" s="24">
        <v>3</v>
      </c>
      <c r="M165" s="24">
        <f t="shared" si="7"/>
        <v>390</v>
      </c>
      <c r="N165" s="24"/>
      <c r="O165" s="24" t="s">
        <v>32</v>
      </c>
    </row>
    <row r="166" s="1" customFormat="1" ht="14.25" spans="1:15">
      <c r="A166" s="24">
        <v>162</v>
      </c>
      <c r="B166" s="24" t="s">
        <v>23</v>
      </c>
      <c r="C166" s="54" t="s">
        <v>24</v>
      </c>
      <c r="D166" s="24" t="s">
        <v>25</v>
      </c>
      <c r="E166" s="24" t="s">
        <v>20806</v>
      </c>
      <c r="F166" s="54" t="s">
        <v>20807</v>
      </c>
      <c r="G166" s="58" t="s">
        <v>20977</v>
      </c>
      <c r="H166" s="24" t="s">
        <v>194</v>
      </c>
      <c r="I166" s="24">
        <v>4</v>
      </c>
      <c r="J166" s="59" t="s">
        <v>20809</v>
      </c>
      <c r="K166" s="24" t="s">
        <v>31</v>
      </c>
      <c r="L166" s="24">
        <v>4</v>
      </c>
      <c r="M166" s="24">
        <f t="shared" si="7"/>
        <v>520</v>
      </c>
      <c r="N166" s="24"/>
      <c r="O166" s="24" t="s">
        <v>32</v>
      </c>
    </row>
    <row r="167" s="1" customFormat="1" ht="14.25" spans="1:15">
      <c r="A167" s="24">
        <v>163</v>
      </c>
      <c r="B167" s="24" t="s">
        <v>23</v>
      </c>
      <c r="C167" s="54" t="s">
        <v>24</v>
      </c>
      <c r="D167" s="24" t="s">
        <v>25</v>
      </c>
      <c r="E167" s="24" t="s">
        <v>20806</v>
      </c>
      <c r="F167" s="54" t="s">
        <v>20807</v>
      </c>
      <c r="G167" s="58" t="s">
        <v>20978</v>
      </c>
      <c r="H167" s="24" t="s">
        <v>194</v>
      </c>
      <c r="I167" s="24">
        <v>4</v>
      </c>
      <c r="J167" s="59" t="s">
        <v>20809</v>
      </c>
      <c r="K167" s="24" t="s">
        <v>31</v>
      </c>
      <c r="L167" s="24">
        <v>4</v>
      </c>
      <c r="M167" s="24">
        <f t="shared" si="7"/>
        <v>520</v>
      </c>
      <c r="N167" s="24"/>
      <c r="O167" s="24" t="s">
        <v>32</v>
      </c>
    </row>
    <row r="168" s="1" customFormat="1" ht="14.25" spans="1:15">
      <c r="A168" s="24">
        <v>164</v>
      </c>
      <c r="B168" s="24" t="s">
        <v>23</v>
      </c>
      <c r="C168" s="54" t="s">
        <v>24</v>
      </c>
      <c r="D168" s="24" t="s">
        <v>25</v>
      </c>
      <c r="E168" s="24" t="s">
        <v>20806</v>
      </c>
      <c r="F168" s="54" t="s">
        <v>20807</v>
      </c>
      <c r="G168" s="58" t="s">
        <v>20979</v>
      </c>
      <c r="H168" s="24" t="s">
        <v>194</v>
      </c>
      <c r="I168" s="24">
        <v>3</v>
      </c>
      <c r="J168" s="59" t="s">
        <v>20809</v>
      </c>
      <c r="K168" s="24" t="s">
        <v>31</v>
      </c>
      <c r="L168" s="24">
        <v>3</v>
      </c>
      <c r="M168" s="24">
        <f t="shared" si="7"/>
        <v>390</v>
      </c>
      <c r="N168" s="24"/>
      <c r="O168" s="24" t="s">
        <v>32</v>
      </c>
    </row>
    <row r="169" s="1" customFormat="1" ht="14.25" spans="1:15">
      <c r="A169" s="24">
        <v>165</v>
      </c>
      <c r="B169" s="24" t="s">
        <v>23</v>
      </c>
      <c r="C169" s="54" t="s">
        <v>24</v>
      </c>
      <c r="D169" s="24" t="s">
        <v>25</v>
      </c>
      <c r="E169" s="24" t="s">
        <v>20806</v>
      </c>
      <c r="F169" s="54" t="s">
        <v>20807</v>
      </c>
      <c r="G169" s="58" t="s">
        <v>20980</v>
      </c>
      <c r="H169" s="24" t="s">
        <v>194</v>
      </c>
      <c r="I169" s="24">
        <v>3</v>
      </c>
      <c r="J169" s="59" t="s">
        <v>20809</v>
      </c>
      <c r="K169" s="24" t="s">
        <v>31</v>
      </c>
      <c r="L169" s="24">
        <v>3</v>
      </c>
      <c r="M169" s="24">
        <f t="shared" si="7"/>
        <v>390</v>
      </c>
      <c r="N169" s="24"/>
      <c r="O169" s="24" t="s">
        <v>32</v>
      </c>
    </row>
    <row r="170" s="1" customFormat="1" ht="14.25" spans="1:15">
      <c r="A170" s="24">
        <v>166</v>
      </c>
      <c r="B170" s="24" t="s">
        <v>23</v>
      </c>
      <c r="C170" s="54" t="s">
        <v>24</v>
      </c>
      <c r="D170" s="24" t="s">
        <v>25</v>
      </c>
      <c r="E170" s="24" t="s">
        <v>20806</v>
      </c>
      <c r="F170" s="54" t="s">
        <v>20807</v>
      </c>
      <c r="G170" s="58" t="s">
        <v>20981</v>
      </c>
      <c r="H170" s="24" t="s">
        <v>194</v>
      </c>
      <c r="I170" s="24">
        <v>4</v>
      </c>
      <c r="J170" s="59" t="s">
        <v>20809</v>
      </c>
      <c r="K170" s="24" t="s">
        <v>31</v>
      </c>
      <c r="L170" s="24">
        <v>4</v>
      </c>
      <c r="M170" s="24">
        <f t="shared" si="7"/>
        <v>520</v>
      </c>
      <c r="N170" s="24"/>
      <c r="O170" s="24" t="s">
        <v>32</v>
      </c>
    </row>
    <row r="171" s="1" customFormat="1" ht="14.25" spans="1:15">
      <c r="A171" s="24">
        <v>167</v>
      </c>
      <c r="B171" s="24" t="s">
        <v>23</v>
      </c>
      <c r="C171" s="54" t="s">
        <v>24</v>
      </c>
      <c r="D171" s="24" t="s">
        <v>25</v>
      </c>
      <c r="E171" s="24" t="s">
        <v>20806</v>
      </c>
      <c r="F171" s="54" t="s">
        <v>20807</v>
      </c>
      <c r="G171" s="58" t="s">
        <v>20982</v>
      </c>
      <c r="H171" s="24" t="s">
        <v>29</v>
      </c>
      <c r="I171" s="24">
        <v>3</v>
      </c>
      <c r="J171" s="59" t="s">
        <v>20809</v>
      </c>
      <c r="K171" s="24" t="s">
        <v>31</v>
      </c>
      <c r="L171" s="24">
        <v>3</v>
      </c>
      <c r="M171" s="24">
        <f t="shared" si="7"/>
        <v>390</v>
      </c>
      <c r="N171" s="24"/>
      <c r="O171" s="24" t="s">
        <v>32</v>
      </c>
    </row>
    <row r="172" s="1" customFormat="1" ht="14.25" spans="1:15">
      <c r="A172" s="24">
        <v>168</v>
      </c>
      <c r="B172" s="24" t="s">
        <v>23</v>
      </c>
      <c r="C172" s="54" t="s">
        <v>24</v>
      </c>
      <c r="D172" s="24" t="s">
        <v>25</v>
      </c>
      <c r="E172" s="24" t="s">
        <v>20806</v>
      </c>
      <c r="F172" s="54" t="s">
        <v>20807</v>
      </c>
      <c r="G172" s="58" t="s">
        <v>20983</v>
      </c>
      <c r="H172" s="24" t="s">
        <v>194</v>
      </c>
      <c r="I172" s="24">
        <v>3</v>
      </c>
      <c r="J172" s="59" t="s">
        <v>20935</v>
      </c>
      <c r="K172" s="24" t="s">
        <v>31</v>
      </c>
      <c r="L172" s="24">
        <v>3</v>
      </c>
      <c r="M172" s="24">
        <f t="shared" si="7"/>
        <v>390</v>
      </c>
      <c r="N172" s="24"/>
      <c r="O172" s="24" t="s">
        <v>32</v>
      </c>
    </row>
    <row r="173" s="1" customFormat="1" ht="14.25" spans="1:15">
      <c r="A173" s="24">
        <v>169</v>
      </c>
      <c r="B173" s="24" t="s">
        <v>23</v>
      </c>
      <c r="C173" s="54" t="s">
        <v>24</v>
      </c>
      <c r="D173" s="24" t="s">
        <v>25</v>
      </c>
      <c r="E173" s="24" t="s">
        <v>20806</v>
      </c>
      <c r="F173" s="54" t="s">
        <v>20807</v>
      </c>
      <c r="G173" s="58" t="s">
        <v>20984</v>
      </c>
      <c r="H173" s="24" t="s">
        <v>194</v>
      </c>
      <c r="I173" s="24">
        <v>2</v>
      </c>
      <c r="J173" s="59" t="s">
        <v>20935</v>
      </c>
      <c r="K173" s="24" t="s">
        <v>31</v>
      </c>
      <c r="L173" s="24">
        <v>2</v>
      </c>
      <c r="M173" s="24">
        <f t="shared" si="7"/>
        <v>260</v>
      </c>
      <c r="N173" s="24"/>
      <c r="O173" s="24" t="s">
        <v>32</v>
      </c>
    </row>
    <row r="174" s="1" customFormat="1" ht="14.25" spans="1:15">
      <c r="A174" s="24">
        <v>170</v>
      </c>
      <c r="B174" s="24" t="s">
        <v>23</v>
      </c>
      <c r="C174" s="54" t="s">
        <v>24</v>
      </c>
      <c r="D174" s="24" t="s">
        <v>25</v>
      </c>
      <c r="E174" s="24" t="s">
        <v>20806</v>
      </c>
      <c r="F174" s="54" t="s">
        <v>20807</v>
      </c>
      <c r="G174" s="58" t="s">
        <v>20985</v>
      </c>
      <c r="H174" s="24" t="s">
        <v>29</v>
      </c>
      <c r="I174" s="24">
        <v>1</v>
      </c>
      <c r="J174" s="59" t="s">
        <v>20935</v>
      </c>
      <c r="K174" s="24" t="s">
        <v>31</v>
      </c>
      <c r="L174" s="24">
        <v>1</v>
      </c>
      <c r="M174" s="24">
        <f t="shared" si="7"/>
        <v>130</v>
      </c>
      <c r="N174" s="24"/>
      <c r="O174" s="24" t="s">
        <v>32</v>
      </c>
    </row>
    <row r="175" s="1" customFormat="1" ht="14.25" spans="1:15">
      <c r="A175" s="24">
        <v>171</v>
      </c>
      <c r="B175" s="24" t="s">
        <v>23</v>
      </c>
      <c r="C175" s="54" t="s">
        <v>24</v>
      </c>
      <c r="D175" s="24" t="s">
        <v>25</v>
      </c>
      <c r="E175" s="24" t="s">
        <v>20806</v>
      </c>
      <c r="F175" s="54" t="s">
        <v>20807</v>
      </c>
      <c r="G175" s="58" t="s">
        <v>20986</v>
      </c>
      <c r="H175" s="24" t="s">
        <v>194</v>
      </c>
      <c r="I175" s="24">
        <v>5</v>
      </c>
      <c r="J175" s="59" t="s">
        <v>20935</v>
      </c>
      <c r="K175" s="24" t="s">
        <v>31</v>
      </c>
      <c r="L175" s="24">
        <v>5</v>
      </c>
      <c r="M175" s="24">
        <f t="shared" si="7"/>
        <v>650</v>
      </c>
      <c r="N175" s="24"/>
      <c r="O175" s="24" t="s">
        <v>32</v>
      </c>
    </row>
    <row r="176" s="1" customFormat="1" ht="14.25" spans="1:15">
      <c r="A176" s="24">
        <v>172</v>
      </c>
      <c r="B176" s="24" t="s">
        <v>23</v>
      </c>
      <c r="C176" s="54" t="s">
        <v>24</v>
      </c>
      <c r="D176" s="24" t="s">
        <v>25</v>
      </c>
      <c r="E176" s="24" t="s">
        <v>20806</v>
      </c>
      <c r="F176" s="54" t="s">
        <v>20807</v>
      </c>
      <c r="G176" s="58" t="s">
        <v>20987</v>
      </c>
      <c r="H176" s="24" t="s">
        <v>194</v>
      </c>
      <c r="I176" s="24">
        <v>3</v>
      </c>
      <c r="J176" s="59" t="s">
        <v>20935</v>
      </c>
      <c r="K176" s="24" t="s">
        <v>31</v>
      </c>
      <c r="L176" s="24">
        <v>3</v>
      </c>
      <c r="M176" s="24">
        <f t="shared" si="7"/>
        <v>390</v>
      </c>
      <c r="N176" s="24"/>
      <c r="O176" s="24" t="s">
        <v>32</v>
      </c>
    </row>
    <row r="177" s="1" customFormat="1" ht="14.25" spans="1:15">
      <c r="A177" s="24">
        <v>173</v>
      </c>
      <c r="B177" s="24" t="s">
        <v>23</v>
      </c>
      <c r="C177" s="54" t="s">
        <v>24</v>
      </c>
      <c r="D177" s="24" t="s">
        <v>25</v>
      </c>
      <c r="E177" s="24" t="s">
        <v>20806</v>
      </c>
      <c r="F177" s="54" t="s">
        <v>20807</v>
      </c>
      <c r="G177" s="58" t="s">
        <v>20988</v>
      </c>
      <c r="H177" s="24" t="s">
        <v>194</v>
      </c>
      <c r="I177" s="24">
        <v>5</v>
      </c>
      <c r="J177" s="59" t="s">
        <v>20935</v>
      </c>
      <c r="K177" s="24" t="s">
        <v>31</v>
      </c>
      <c r="L177" s="24">
        <v>5</v>
      </c>
      <c r="M177" s="24">
        <f t="shared" si="7"/>
        <v>650</v>
      </c>
      <c r="N177" s="24"/>
      <c r="O177" s="24" t="s">
        <v>32</v>
      </c>
    </row>
    <row r="178" s="1" customFormat="1" ht="14.25" spans="1:15">
      <c r="A178" s="24">
        <v>174</v>
      </c>
      <c r="B178" s="24" t="s">
        <v>23</v>
      </c>
      <c r="C178" s="54" t="s">
        <v>24</v>
      </c>
      <c r="D178" s="24" t="s">
        <v>25</v>
      </c>
      <c r="E178" s="24" t="s">
        <v>20806</v>
      </c>
      <c r="F178" s="54" t="s">
        <v>20807</v>
      </c>
      <c r="G178" s="58" t="s">
        <v>20989</v>
      </c>
      <c r="H178" s="24" t="s">
        <v>194</v>
      </c>
      <c r="I178" s="24">
        <v>5</v>
      </c>
      <c r="J178" s="59" t="s">
        <v>20935</v>
      </c>
      <c r="K178" s="24" t="s">
        <v>31</v>
      </c>
      <c r="L178" s="24">
        <v>5</v>
      </c>
      <c r="M178" s="24">
        <f t="shared" si="7"/>
        <v>650</v>
      </c>
      <c r="N178" s="24"/>
      <c r="O178" s="24" t="s">
        <v>32</v>
      </c>
    </row>
    <row r="179" s="1" customFormat="1" ht="14.25" spans="1:15">
      <c r="A179" s="24">
        <v>175</v>
      </c>
      <c r="B179" s="24" t="s">
        <v>23</v>
      </c>
      <c r="C179" s="54" t="s">
        <v>24</v>
      </c>
      <c r="D179" s="24" t="s">
        <v>25</v>
      </c>
      <c r="E179" s="24" t="s">
        <v>20806</v>
      </c>
      <c r="F179" s="54" t="s">
        <v>20807</v>
      </c>
      <c r="G179" s="58" t="s">
        <v>18176</v>
      </c>
      <c r="H179" s="24" t="s">
        <v>194</v>
      </c>
      <c r="I179" s="24">
        <v>4</v>
      </c>
      <c r="J179" s="59" t="s">
        <v>20935</v>
      </c>
      <c r="K179" s="24" t="s">
        <v>31</v>
      </c>
      <c r="L179" s="24">
        <v>4</v>
      </c>
      <c r="M179" s="24">
        <f t="shared" si="7"/>
        <v>520</v>
      </c>
      <c r="N179" s="24"/>
      <c r="O179" s="24" t="s">
        <v>32</v>
      </c>
    </row>
    <row r="180" s="1" customFormat="1" ht="14.25" spans="1:15">
      <c r="A180" s="24">
        <v>176</v>
      </c>
      <c r="B180" s="24" t="s">
        <v>23</v>
      </c>
      <c r="C180" s="54" t="s">
        <v>24</v>
      </c>
      <c r="D180" s="24" t="s">
        <v>25</v>
      </c>
      <c r="E180" s="24" t="s">
        <v>20806</v>
      </c>
      <c r="F180" s="54" t="s">
        <v>20807</v>
      </c>
      <c r="G180" s="58" t="s">
        <v>20990</v>
      </c>
      <c r="H180" s="24" t="s">
        <v>194</v>
      </c>
      <c r="I180" s="24">
        <v>3</v>
      </c>
      <c r="J180" s="59" t="s">
        <v>20935</v>
      </c>
      <c r="K180" s="24" t="s">
        <v>31</v>
      </c>
      <c r="L180" s="24">
        <v>3</v>
      </c>
      <c r="M180" s="24">
        <f t="shared" si="7"/>
        <v>390</v>
      </c>
      <c r="N180" s="24"/>
      <c r="O180" s="24" t="s">
        <v>32</v>
      </c>
    </row>
    <row r="181" s="1" customFormat="1" ht="14.25" spans="1:15">
      <c r="A181" s="24">
        <v>177</v>
      </c>
      <c r="B181" s="24" t="s">
        <v>23</v>
      </c>
      <c r="C181" s="54" t="s">
        <v>24</v>
      </c>
      <c r="D181" s="24" t="s">
        <v>25</v>
      </c>
      <c r="E181" s="24" t="s">
        <v>20806</v>
      </c>
      <c r="F181" s="54" t="s">
        <v>20807</v>
      </c>
      <c r="G181" s="58" t="s">
        <v>20991</v>
      </c>
      <c r="H181" s="58" t="s">
        <v>47</v>
      </c>
      <c r="I181" s="24">
        <v>3</v>
      </c>
      <c r="J181" s="59" t="s">
        <v>20935</v>
      </c>
      <c r="K181" s="24" t="s">
        <v>31</v>
      </c>
      <c r="L181" s="24">
        <v>3</v>
      </c>
      <c r="M181" s="24">
        <f>L181*312</f>
        <v>936</v>
      </c>
      <c r="N181" s="24"/>
      <c r="O181" s="24" t="s">
        <v>32</v>
      </c>
    </row>
    <row r="182" s="1" customFormat="1" ht="14.25" spans="1:15">
      <c r="A182" s="24">
        <v>178</v>
      </c>
      <c r="B182" s="24" t="s">
        <v>23</v>
      </c>
      <c r="C182" s="54" t="s">
        <v>24</v>
      </c>
      <c r="D182" s="24" t="s">
        <v>25</v>
      </c>
      <c r="E182" s="24" t="s">
        <v>20806</v>
      </c>
      <c r="F182" s="54" t="s">
        <v>20807</v>
      </c>
      <c r="G182" s="58" t="s">
        <v>20992</v>
      </c>
      <c r="H182" s="24" t="s">
        <v>194</v>
      </c>
      <c r="I182" s="24">
        <v>3</v>
      </c>
      <c r="J182" s="59" t="s">
        <v>20935</v>
      </c>
      <c r="K182" s="24" t="s">
        <v>31</v>
      </c>
      <c r="L182" s="24">
        <v>3</v>
      </c>
      <c r="M182" s="24">
        <f t="shared" ref="M182:M202" si="8">L182*130</f>
        <v>390</v>
      </c>
      <c r="N182" s="24"/>
      <c r="O182" s="24" t="s">
        <v>32</v>
      </c>
    </row>
    <row r="183" s="1" customFormat="1" ht="14.25" spans="1:15">
      <c r="A183" s="24">
        <v>179</v>
      </c>
      <c r="B183" s="24" t="s">
        <v>23</v>
      </c>
      <c r="C183" s="54" t="s">
        <v>24</v>
      </c>
      <c r="D183" s="24" t="s">
        <v>25</v>
      </c>
      <c r="E183" s="24" t="s">
        <v>20806</v>
      </c>
      <c r="F183" s="54" t="s">
        <v>20807</v>
      </c>
      <c r="G183" s="58" t="s">
        <v>20993</v>
      </c>
      <c r="H183" s="24" t="s">
        <v>194</v>
      </c>
      <c r="I183" s="24">
        <v>4</v>
      </c>
      <c r="J183" s="59" t="s">
        <v>15744</v>
      </c>
      <c r="K183" s="24" t="s">
        <v>31</v>
      </c>
      <c r="L183" s="24">
        <v>4</v>
      </c>
      <c r="M183" s="24">
        <f t="shared" si="8"/>
        <v>520</v>
      </c>
      <c r="N183" s="24"/>
      <c r="O183" s="24" t="s">
        <v>32</v>
      </c>
    </row>
    <row r="184" s="1" customFormat="1" ht="14.25" spans="1:15">
      <c r="A184" s="24">
        <v>180</v>
      </c>
      <c r="B184" s="24" t="s">
        <v>23</v>
      </c>
      <c r="C184" s="54" t="s">
        <v>24</v>
      </c>
      <c r="D184" s="24" t="s">
        <v>25</v>
      </c>
      <c r="E184" s="24" t="s">
        <v>20806</v>
      </c>
      <c r="F184" s="54" t="s">
        <v>20807</v>
      </c>
      <c r="G184" s="58" t="s">
        <v>20994</v>
      </c>
      <c r="H184" s="24" t="s">
        <v>194</v>
      </c>
      <c r="I184" s="24">
        <v>2</v>
      </c>
      <c r="J184" s="59" t="s">
        <v>15744</v>
      </c>
      <c r="K184" s="24" t="s">
        <v>31</v>
      </c>
      <c r="L184" s="24">
        <v>2</v>
      </c>
      <c r="M184" s="24">
        <f t="shared" si="8"/>
        <v>260</v>
      </c>
      <c r="N184" s="24"/>
      <c r="O184" s="24" t="s">
        <v>32</v>
      </c>
    </row>
    <row r="185" s="1" customFormat="1" ht="14.25" spans="1:15">
      <c r="A185" s="24">
        <v>181</v>
      </c>
      <c r="B185" s="24" t="s">
        <v>23</v>
      </c>
      <c r="C185" s="54" t="s">
        <v>24</v>
      </c>
      <c r="D185" s="24" t="s">
        <v>25</v>
      </c>
      <c r="E185" s="24" t="s">
        <v>20806</v>
      </c>
      <c r="F185" s="54" t="s">
        <v>20807</v>
      </c>
      <c r="G185" s="58" t="s">
        <v>20995</v>
      </c>
      <c r="H185" s="24" t="s">
        <v>194</v>
      </c>
      <c r="I185" s="24">
        <v>1</v>
      </c>
      <c r="J185" s="59" t="s">
        <v>20942</v>
      </c>
      <c r="K185" s="24" t="s">
        <v>31</v>
      </c>
      <c r="L185" s="24">
        <v>1</v>
      </c>
      <c r="M185" s="24">
        <f t="shared" si="8"/>
        <v>130</v>
      </c>
      <c r="N185" s="24"/>
      <c r="O185" s="24" t="s">
        <v>32</v>
      </c>
    </row>
    <row r="186" s="1" customFormat="1" ht="14.25" spans="1:15">
      <c r="A186" s="24">
        <v>182</v>
      </c>
      <c r="B186" s="24" t="s">
        <v>23</v>
      </c>
      <c r="C186" s="54" t="s">
        <v>24</v>
      </c>
      <c r="D186" s="24" t="s">
        <v>25</v>
      </c>
      <c r="E186" s="24" t="s">
        <v>20806</v>
      </c>
      <c r="F186" s="54" t="s">
        <v>20807</v>
      </c>
      <c r="G186" s="58" t="s">
        <v>20996</v>
      </c>
      <c r="H186" s="24" t="s">
        <v>194</v>
      </c>
      <c r="I186" s="24">
        <v>3</v>
      </c>
      <c r="J186" s="59" t="s">
        <v>20950</v>
      </c>
      <c r="K186" s="24" t="s">
        <v>31</v>
      </c>
      <c r="L186" s="24">
        <v>3</v>
      </c>
      <c r="M186" s="24">
        <f t="shared" si="8"/>
        <v>390</v>
      </c>
      <c r="N186" s="24"/>
      <c r="O186" s="24" t="s">
        <v>32</v>
      </c>
    </row>
    <row r="187" s="1" customFormat="1" ht="14.25" spans="1:15">
      <c r="A187" s="24">
        <v>183</v>
      </c>
      <c r="B187" s="24" t="s">
        <v>23</v>
      </c>
      <c r="C187" s="54" t="s">
        <v>24</v>
      </c>
      <c r="D187" s="24" t="s">
        <v>25</v>
      </c>
      <c r="E187" s="24" t="s">
        <v>20806</v>
      </c>
      <c r="F187" s="54" t="s">
        <v>20807</v>
      </c>
      <c r="G187" s="58" t="s">
        <v>20997</v>
      </c>
      <c r="H187" s="24" t="s">
        <v>194</v>
      </c>
      <c r="I187" s="24">
        <v>5</v>
      </c>
      <c r="J187" s="59" t="s">
        <v>20950</v>
      </c>
      <c r="K187" s="24" t="s">
        <v>31</v>
      </c>
      <c r="L187" s="24">
        <v>5</v>
      </c>
      <c r="M187" s="24">
        <f t="shared" si="8"/>
        <v>650</v>
      </c>
      <c r="N187" s="24"/>
      <c r="O187" s="24" t="s">
        <v>32</v>
      </c>
    </row>
    <row r="188" s="1" customFormat="1" ht="14.25" spans="1:15">
      <c r="A188" s="24">
        <v>184</v>
      </c>
      <c r="B188" s="24" t="s">
        <v>23</v>
      </c>
      <c r="C188" s="54" t="s">
        <v>24</v>
      </c>
      <c r="D188" s="24" t="s">
        <v>25</v>
      </c>
      <c r="E188" s="24" t="s">
        <v>20806</v>
      </c>
      <c r="F188" s="54" t="s">
        <v>20807</v>
      </c>
      <c r="G188" s="58" t="s">
        <v>20998</v>
      </c>
      <c r="H188" s="24" t="s">
        <v>194</v>
      </c>
      <c r="I188" s="24">
        <v>3</v>
      </c>
      <c r="J188" s="59" t="s">
        <v>20950</v>
      </c>
      <c r="K188" s="24" t="s">
        <v>31</v>
      </c>
      <c r="L188" s="24">
        <v>3</v>
      </c>
      <c r="M188" s="24">
        <f t="shared" si="8"/>
        <v>390</v>
      </c>
      <c r="N188" s="24"/>
      <c r="O188" s="24" t="s">
        <v>32</v>
      </c>
    </row>
    <row r="189" s="1" customFormat="1" ht="14.25" spans="1:15">
      <c r="A189" s="24">
        <v>185</v>
      </c>
      <c r="B189" s="24" t="s">
        <v>23</v>
      </c>
      <c r="C189" s="54" t="s">
        <v>24</v>
      </c>
      <c r="D189" s="24" t="s">
        <v>25</v>
      </c>
      <c r="E189" s="24" t="s">
        <v>20806</v>
      </c>
      <c r="F189" s="54" t="s">
        <v>20807</v>
      </c>
      <c r="G189" s="58" t="s">
        <v>20999</v>
      </c>
      <c r="H189" s="24" t="s">
        <v>194</v>
      </c>
      <c r="I189" s="24">
        <v>4</v>
      </c>
      <c r="J189" s="59" t="s">
        <v>20950</v>
      </c>
      <c r="K189" s="24" t="s">
        <v>31</v>
      </c>
      <c r="L189" s="24">
        <v>4</v>
      </c>
      <c r="M189" s="24">
        <f t="shared" si="8"/>
        <v>520</v>
      </c>
      <c r="N189" s="24"/>
      <c r="O189" s="24" t="s">
        <v>32</v>
      </c>
    </row>
    <row r="190" s="1" customFormat="1" ht="14.25" spans="1:15">
      <c r="A190" s="24">
        <v>186</v>
      </c>
      <c r="B190" s="24" t="s">
        <v>23</v>
      </c>
      <c r="C190" s="54" t="s">
        <v>24</v>
      </c>
      <c r="D190" s="24" t="s">
        <v>25</v>
      </c>
      <c r="E190" s="24" t="s">
        <v>20806</v>
      </c>
      <c r="F190" s="54" t="s">
        <v>20807</v>
      </c>
      <c r="G190" s="58" t="s">
        <v>21000</v>
      </c>
      <c r="H190" s="24" t="s">
        <v>194</v>
      </c>
      <c r="I190" s="24">
        <v>3</v>
      </c>
      <c r="J190" s="59" t="s">
        <v>20848</v>
      </c>
      <c r="K190" s="24" t="s">
        <v>31</v>
      </c>
      <c r="L190" s="24">
        <v>3</v>
      </c>
      <c r="M190" s="24">
        <f t="shared" si="8"/>
        <v>390</v>
      </c>
      <c r="N190" s="24"/>
      <c r="O190" s="24" t="s">
        <v>32</v>
      </c>
    </row>
    <row r="191" s="1" customFormat="1" ht="14.25" spans="1:15">
      <c r="A191" s="24">
        <v>187</v>
      </c>
      <c r="B191" s="24" t="s">
        <v>23</v>
      </c>
      <c r="C191" s="54" t="s">
        <v>24</v>
      </c>
      <c r="D191" s="24" t="s">
        <v>25</v>
      </c>
      <c r="E191" s="24" t="s">
        <v>20806</v>
      </c>
      <c r="F191" s="54" t="s">
        <v>20807</v>
      </c>
      <c r="G191" s="58" t="s">
        <v>21001</v>
      </c>
      <c r="H191" s="24" t="s">
        <v>194</v>
      </c>
      <c r="I191" s="24">
        <v>3</v>
      </c>
      <c r="J191" s="59" t="s">
        <v>20848</v>
      </c>
      <c r="K191" s="24" t="s">
        <v>31</v>
      </c>
      <c r="L191" s="24">
        <v>3</v>
      </c>
      <c r="M191" s="24">
        <f t="shared" si="8"/>
        <v>390</v>
      </c>
      <c r="N191" s="24"/>
      <c r="O191" s="24" t="s">
        <v>32</v>
      </c>
    </row>
    <row r="192" s="1" customFormat="1" ht="14.25" spans="1:15">
      <c r="A192" s="24">
        <v>188</v>
      </c>
      <c r="B192" s="24" t="s">
        <v>23</v>
      </c>
      <c r="C192" s="54" t="s">
        <v>24</v>
      </c>
      <c r="D192" s="24" t="s">
        <v>25</v>
      </c>
      <c r="E192" s="24" t="s">
        <v>20806</v>
      </c>
      <c r="F192" s="54" t="s">
        <v>20807</v>
      </c>
      <c r="G192" s="58" t="s">
        <v>21002</v>
      </c>
      <c r="H192" s="24" t="s">
        <v>194</v>
      </c>
      <c r="I192" s="24">
        <v>3</v>
      </c>
      <c r="J192" s="59" t="s">
        <v>20848</v>
      </c>
      <c r="K192" s="24" t="s">
        <v>31</v>
      </c>
      <c r="L192" s="24">
        <v>3</v>
      </c>
      <c r="M192" s="24">
        <f t="shared" si="8"/>
        <v>390</v>
      </c>
      <c r="N192" s="24"/>
      <c r="O192" s="24" t="s">
        <v>32</v>
      </c>
    </row>
    <row r="193" s="1" customFormat="1" ht="14.25" spans="1:15">
      <c r="A193" s="24">
        <v>189</v>
      </c>
      <c r="B193" s="24" t="s">
        <v>23</v>
      </c>
      <c r="C193" s="54" t="s">
        <v>24</v>
      </c>
      <c r="D193" s="24" t="s">
        <v>25</v>
      </c>
      <c r="E193" s="24" t="s">
        <v>20806</v>
      </c>
      <c r="F193" s="54" t="s">
        <v>20807</v>
      </c>
      <c r="G193" s="58" t="s">
        <v>21003</v>
      </c>
      <c r="H193" s="24" t="s">
        <v>194</v>
      </c>
      <c r="I193" s="24">
        <v>2</v>
      </c>
      <c r="J193" s="59" t="s">
        <v>20848</v>
      </c>
      <c r="K193" s="24" t="s">
        <v>31</v>
      </c>
      <c r="L193" s="24">
        <v>2</v>
      </c>
      <c r="M193" s="24">
        <f t="shared" si="8"/>
        <v>260</v>
      </c>
      <c r="N193" s="24"/>
      <c r="O193" s="24" t="s">
        <v>32</v>
      </c>
    </row>
    <row r="194" s="1" customFormat="1" ht="14.25" spans="1:15">
      <c r="A194" s="24">
        <v>190</v>
      </c>
      <c r="B194" s="24" t="s">
        <v>23</v>
      </c>
      <c r="C194" s="54" t="s">
        <v>24</v>
      </c>
      <c r="D194" s="24" t="s">
        <v>25</v>
      </c>
      <c r="E194" s="24" t="s">
        <v>20806</v>
      </c>
      <c r="F194" s="54" t="s">
        <v>20807</v>
      </c>
      <c r="G194" s="58" t="s">
        <v>21004</v>
      </c>
      <c r="H194" s="24" t="s">
        <v>194</v>
      </c>
      <c r="I194" s="24">
        <v>3</v>
      </c>
      <c r="J194" s="59" t="s">
        <v>20848</v>
      </c>
      <c r="K194" s="24" t="s">
        <v>31</v>
      </c>
      <c r="L194" s="24">
        <v>3</v>
      </c>
      <c r="M194" s="24">
        <f t="shared" si="8"/>
        <v>390</v>
      </c>
      <c r="N194" s="24"/>
      <c r="O194" s="24" t="s">
        <v>32</v>
      </c>
    </row>
    <row r="195" s="1" customFormat="1" ht="14.25" spans="1:15">
      <c r="A195" s="24">
        <v>191</v>
      </c>
      <c r="B195" s="24" t="s">
        <v>23</v>
      </c>
      <c r="C195" s="54" t="s">
        <v>24</v>
      </c>
      <c r="D195" s="24" t="s">
        <v>25</v>
      </c>
      <c r="E195" s="24" t="s">
        <v>20806</v>
      </c>
      <c r="F195" s="54" t="s">
        <v>20807</v>
      </c>
      <c r="G195" s="58" t="s">
        <v>21005</v>
      </c>
      <c r="H195" s="24" t="s">
        <v>194</v>
      </c>
      <c r="I195" s="24">
        <v>2</v>
      </c>
      <c r="J195" s="59" t="s">
        <v>20848</v>
      </c>
      <c r="K195" s="24" t="s">
        <v>31</v>
      </c>
      <c r="L195" s="24">
        <v>2</v>
      </c>
      <c r="M195" s="24">
        <f t="shared" si="8"/>
        <v>260</v>
      </c>
      <c r="N195" s="24"/>
      <c r="O195" s="24" t="s">
        <v>32</v>
      </c>
    </row>
    <row r="196" s="1" customFormat="1" ht="14.25" spans="1:15">
      <c r="A196" s="24">
        <v>192</v>
      </c>
      <c r="B196" s="24" t="s">
        <v>23</v>
      </c>
      <c r="C196" s="54" t="s">
        <v>24</v>
      </c>
      <c r="D196" s="24" t="s">
        <v>25</v>
      </c>
      <c r="E196" s="24" t="s">
        <v>20806</v>
      </c>
      <c r="F196" s="54" t="s">
        <v>20807</v>
      </c>
      <c r="G196" s="58" t="s">
        <v>21006</v>
      </c>
      <c r="H196" s="24" t="s">
        <v>194</v>
      </c>
      <c r="I196" s="24">
        <v>4</v>
      </c>
      <c r="J196" s="59" t="s">
        <v>20860</v>
      </c>
      <c r="K196" s="24" t="s">
        <v>31</v>
      </c>
      <c r="L196" s="24">
        <v>4</v>
      </c>
      <c r="M196" s="24">
        <f t="shared" si="8"/>
        <v>520</v>
      </c>
      <c r="N196" s="24"/>
      <c r="O196" s="24" t="s">
        <v>32</v>
      </c>
    </row>
    <row r="197" s="1" customFormat="1" ht="14.25" spans="1:15">
      <c r="A197" s="24">
        <v>193</v>
      </c>
      <c r="B197" s="24" t="s">
        <v>23</v>
      </c>
      <c r="C197" s="54" t="s">
        <v>24</v>
      </c>
      <c r="D197" s="24" t="s">
        <v>25</v>
      </c>
      <c r="E197" s="24" t="s">
        <v>20806</v>
      </c>
      <c r="F197" s="54" t="s">
        <v>20807</v>
      </c>
      <c r="G197" s="58" t="s">
        <v>21007</v>
      </c>
      <c r="H197" s="24" t="s">
        <v>194</v>
      </c>
      <c r="I197" s="24">
        <v>4</v>
      </c>
      <c r="J197" s="59" t="s">
        <v>20893</v>
      </c>
      <c r="K197" s="24" t="s">
        <v>31</v>
      </c>
      <c r="L197" s="24">
        <v>4</v>
      </c>
      <c r="M197" s="24">
        <f t="shared" si="8"/>
        <v>520</v>
      </c>
      <c r="N197" s="24"/>
      <c r="O197" s="24" t="s">
        <v>32</v>
      </c>
    </row>
    <row r="198" s="1" customFormat="1" ht="14.25" spans="1:15">
      <c r="A198" s="24">
        <v>194</v>
      </c>
      <c r="B198" s="24" t="s">
        <v>23</v>
      </c>
      <c r="C198" s="54" t="s">
        <v>24</v>
      </c>
      <c r="D198" s="24" t="s">
        <v>25</v>
      </c>
      <c r="E198" s="24" t="s">
        <v>20806</v>
      </c>
      <c r="F198" s="54" t="s">
        <v>20807</v>
      </c>
      <c r="G198" s="58" t="s">
        <v>21008</v>
      </c>
      <c r="H198" s="24" t="s">
        <v>194</v>
      </c>
      <c r="I198" s="24">
        <v>3</v>
      </c>
      <c r="J198" s="59" t="s">
        <v>20893</v>
      </c>
      <c r="K198" s="24" t="s">
        <v>31</v>
      </c>
      <c r="L198" s="24">
        <v>3</v>
      </c>
      <c r="M198" s="24">
        <f t="shared" si="8"/>
        <v>390</v>
      </c>
      <c r="N198" s="24"/>
      <c r="O198" s="24" t="s">
        <v>32</v>
      </c>
    </row>
    <row r="199" s="1" customFormat="1" ht="14.25" spans="1:15">
      <c r="A199" s="24">
        <v>195</v>
      </c>
      <c r="B199" s="24" t="s">
        <v>23</v>
      </c>
      <c r="C199" s="54" t="s">
        <v>24</v>
      </c>
      <c r="D199" s="24" t="s">
        <v>25</v>
      </c>
      <c r="E199" s="24" t="s">
        <v>20806</v>
      </c>
      <c r="F199" s="54" t="s">
        <v>20807</v>
      </c>
      <c r="G199" s="58" t="s">
        <v>21009</v>
      </c>
      <c r="H199" s="24" t="s">
        <v>194</v>
      </c>
      <c r="I199" s="24">
        <v>5</v>
      </c>
      <c r="J199" s="59" t="s">
        <v>21010</v>
      </c>
      <c r="K199" s="24" t="s">
        <v>31</v>
      </c>
      <c r="L199" s="24">
        <v>5</v>
      </c>
      <c r="M199" s="24">
        <f t="shared" si="8"/>
        <v>650</v>
      </c>
      <c r="N199" s="24"/>
      <c r="O199" s="24" t="s">
        <v>32</v>
      </c>
    </row>
    <row r="200" s="1" customFormat="1" ht="14.25" spans="1:15">
      <c r="A200" s="24">
        <v>196</v>
      </c>
      <c r="B200" s="24" t="s">
        <v>23</v>
      </c>
      <c r="C200" s="54" t="s">
        <v>24</v>
      </c>
      <c r="D200" s="24" t="s">
        <v>25</v>
      </c>
      <c r="E200" s="24" t="s">
        <v>20806</v>
      </c>
      <c r="F200" s="54" t="s">
        <v>20807</v>
      </c>
      <c r="G200" s="58" t="s">
        <v>21011</v>
      </c>
      <c r="H200" s="24" t="s">
        <v>194</v>
      </c>
      <c r="I200" s="24">
        <v>5</v>
      </c>
      <c r="J200" s="59" t="s">
        <v>21010</v>
      </c>
      <c r="K200" s="24" t="s">
        <v>31</v>
      </c>
      <c r="L200" s="24">
        <v>5</v>
      </c>
      <c r="M200" s="24">
        <f t="shared" si="8"/>
        <v>650</v>
      </c>
      <c r="N200" s="24"/>
      <c r="O200" s="24" t="s">
        <v>32</v>
      </c>
    </row>
    <row r="201" s="1" customFormat="1" ht="14.25" spans="1:15">
      <c r="A201" s="24">
        <v>197</v>
      </c>
      <c r="B201" s="24" t="s">
        <v>23</v>
      </c>
      <c r="C201" s="54" t="s">
        <v>24</v>
      </c>
      <c r="D201" s="24" t="s">
        <v>25</v>
      </c>
      <c r="E201" s="24" t="s">
        <v>20806</v>
      </c>
      <c r="F201" s="54" t="s">
        <v>20807</v>
      </c>
      <c r="G201" s="58" t="s">
        <v>21012</v>
      </c>
      <c r="H201" s="24" t="s">
        <v>194</v>
      </c>
      <c r="I201" s="24">
        <v>3</v>
      </c>
      <c r="J201" s="59" t="s">
        <v>21010</v>
      </c>
      <c r="K201" s="24" t="s">
        <v>31</v>
      </c>
      <c r="L201" s="24">
        <v>3</v>
      </c>
      <c r="M201" s="24">
        <f t="shared" si="8"/>
        <v>390</v>
      </c>
      <c r="N201" s="24"/>
      <c r="O201" s="24" t="s">
        <v>32</v>
      </c>
    </row>
    <row r="202" s="1" customFormat="1" ht="14.25" spans="1:15">
      <c r="A202" s="24">
        <v>198</v>
      </c>
      <c r="B202" s="24" t="s">
        <v>23</v>
      </c>
      <c r="C202" s="54" t="s">
        <v>24</v>
      </c>
      <c r="D202" s="24" t="s">
        <v>25</v>
      </c>
      <c r="E202" s="24" t="s">
        <v>20806</v>
      </c>
      <c r="F202" s="54" t="s">
        <v>20807</v>
      </c>
      <c r="G202" s="58" t="s">
        <v>21013</v>
      </c>
      <c r="H202" s="24" t="s">
        <v>194</v>
      </c>
      <c r="I202" s="24">
        <v>4</v>
      </c>
      <c r="J202" s="59" t="s">
        <v>21010</v>
      </c>
      <c r="K202" s="24" t="s">
        <v>31</v>
      </c>
      <c r="L202" s="24">
        <v>4</v>
      </c>
      <c r="M202" s="24">
        <f t="shared" si="8"/>
        <v>520</v>
      </c>
      <c r="N202" s="24"/>
      <c r="O202" s="24" t="s">
        <v>32</v>
      </c>
    </row>
    <row r="203" s="1" customFormat="1" ht="14.25" spans="1:15">
      <c r="A203" s="24">
        <v>199</v>
      </c>
      <c r="B203" s="24" t="s">
        <v>23</v>
      </c>
      <c r="C203" s="54" t="s">
        <v>24</v>
      </c>
      <c r="D203" s="24" t="s">
        <v>25</v>
      </c>
      <c r="E203" s="24" t="s">
        <v>20806</v>
      </c>
      <c r="F203" s="54" t="s">
        <v>20807</v>
      </c>
      <c r="G203" s="58" t="s">
        <v>21014</v>
      </c>
      <c r="H203" s="58" t="s">
        <v>51</v>
      </c>
      <c r="I203" s="24">
        <v>7</v>
      </c>
      <c r="J203" s="59" t="s">
        <v>21010</v>
      </c>
      <c r="K203" s="24" t="s">
        <v>31</v>
      </c>
      <c r="L203" s="24">
        <v>7</v>
      </c>
      <c r="M203" s="24">
        <f>L203*312</f>
        <v>2184</v>
      </c>
      <c r="N203" s="24"/>
      <c r="O203" s="24" t="s">
        <v>32</v>
      </c>
    </row>
    <row r="204" s="1" customFormat="1" ht="14.25" spans="1:15">
      <c r="A204" s="24">
        <v>200</v>
      </c>
      <c r="B204" s="24" t="s">
        <v>23</v>
      </c>
      <c r="C204" s="54" t="s">
        <v>24</v>
      </c>
      <c r="D204" s="24" t="s">
        <v>25</v>
      </c>
      <c r="E204" s="24" t="s">
        <v>20806</v>
      </c>
      <c r="F204" s="54" t="s">
        <v>20807</v>
      </c>
      <c r="G204" s="58" t="s">
        <v>21015</v>
      </c>
      <c r="H204" s="24" t="s">
        <v>194</v>
      </c>
      <c r="I204" s="24">
        <v>5</v>
      </c>
      <c r="J204" s="59" t="s">
        <v>21010</v>
      </c>
      <c r="K204" s="24" t="s">
        <v>31</v>
      </c>
      <c r="L204" s="24">
        <v>5</v>
      </c>
      <c r="M204" s="24">
        <f t="shared" ref="M204:M209" si="9">L204*130</f>
        <v>650</v>
      </c>
      <c r="N204" s="24"/>
      <c r="O204" s="24" t="s">
        <v>32</v>
      </c>
    </row>
    <row r="205" s="1" customFormat="1" ht="14.25" spans="1:15">
      <c r="A205" s="24">
        <v>201</v>
      </c>
      <c r="B205" s="24" t="s">
        <v>23</v>
      </c>
      <c r="C205" s="54" t="s">
        <v>24</v>
      </c>
      <c r="D205" s="24" t="s">
        <v>25</v>
      </c>
      <c r="E205" s="24" t="s">
        <v>20806</v>
      </c>
      <c r="F205" s="54" t="s">
        <v>20807</v>
      </c>
      <c r="G205" s="58" t="s">
        <v>1155</v>
      </c>
      <c r="H205" s="24" t="s">
        <v>194</v>
      </c>
      <c r="I205" s="24">
        <v>4</v>
      </c>
      <c r="J205" s="59" t="s">
        <v>21010</v>
      </c>
      <c r="K205" s="24" t="s">
        <v>31</v>
      </c>
      <c r="L205" s="24">
        <v>4</v>
      </c>
      <c r="M205" s="24">
        <f t="shared" si="9"/>
        <v>520</v>
      </c>
      <c r="N205" s="24"/>
      <c r="O205" s="24" t="s">
        <v>32</v>
      </c>
    </row>
    <row r="206" s="1" customFormat="1" ht="14.25" spans="1:15">
      <c r="A206" s="24">
        <v>202</v>
      </c>
      <c r="B206" s="24" t="s">
        <v>23</v>
      </c>
      <c r="C206" s="54" t="s">
        <v>24</v>
      </c>
      <c r="D206" s="24" t="s">
        <v>25</v>
      </c>
      <c r="E206" s="24" t="s">
        <v>20806</v>
      </c>
      <c r="F206" s="54" t="s">
        <v>20807</v>
      </c>
      <c r="G206" s="58" t="s">
        <v>21016</v>
      </c>
      <c r="H206" s="24" t="s">
        <v>194</v>
      </c>
      <c r="I206" s="24">
        <v>4</v>
      </c>
      <c r="J206" s="59" t="s">
        <v>20927</v>
      </c>
      <c r="K206" s="24" t="s">
        <v>31</v>
      </c>
      <c r="L206" s="24">
        <v>4</v>
      </c>
      <c r="M206" s="24">
        <f t="shared" si="9"/>
        <v>520</v>
      </c>
      <c r="N206" s="24"/>
      <c r="O206" s="24" t="s">
        <v>32</v>
      </c>
    </row>
    <row r="207" s="1" customFormat="1" ht="14.25" spans="1:15">
      <c r="A207" s="24">
        <v>203</v>
      </c>
      <c r="B207" s="24" t="s">
        <v>23</v>
      </c>
      <c r="C207" s="54" t="s">
        <v>24</v>
      </c>
      <c r="D207" s="24" t="s">
        <v>25</v>
      </c>
      <c r="E207" s="24" t="s">
        <v>20806</v>
      </c>
      <c r="F207" s="54" t="s">
        <v>20807</v>
      </c>
      <c r="G207" s="58" t="s">
        <v>21017</v>
      </c>
      <c r="H207" s="24" t="s">
        <v>194</v>
      </c>
      <c r="I207" s="24">
        <v>3</v>
      </c>
      <c r="J207" s="59" t="s">
        <v>20927</v>
      </c>
      <c r="K207" s="24" t="s">
        <v>31</v>
      </c>
      <c r="L207" s="24">
        <v>3</v>
      </c>
      <c r="M207" s="24">
        <f t="shared" si="9"/>
        <v>390</v>
      </c>
      <c r="N207" s="24"/>
      <c r="O207" s="24" t="s">
        <v>32</v>
      </c>
    </row>
    <row r="208" s="1" customFormat="1" ht="14.25" spans="1:15">
      <c r="A208" s="24">
        <v>204</v>
      </c>
      <c r="B208" s="24" t="s">
        <v>23</v>
      </c>
      <c r="C208" s="54" t="s">
        <v>24</v>
      </c>
      <c r="D208" s="24" t="s">
        <v>25</v>
      </c>
      <c r="E208" s="24" t="s">
        <v>20806</v>
      </c>
      <c r="F208" s="54" t="s">
        <v>20807</v>
      </c>
      <c r="G208" s="58" t="s">
        <v>21018</v>
      </c>
      <c r="H208" s="24" t="s">
        <v>194</v>
      </c>
      <c r="I208" s="24">
        <v>2</v>
      </c>
      <c r="J208" s="59" t="s">
        <v>20934</v>
      </c>
      <c r="K208" s="24" t="s">
        <v>31</v>
      </c>
      <c r="L208" s="24">
        <v>2</v>
      </c>
      <c r="M208" s="24">
        <f t="shared" si="9"/>
        <v>260</v>
      </c>
      <c r="N208" s="24"/>
      <c r="O208" s="24" t="s">
        <v>32</v>
      </c>
    </row>
    <row r="209" s="1" customFormat="1" ht="14.25" spans="1:15">
      <c r="A209" s="24">
        <v>205</v>
      </c>
      <c r="B209" s="24" t="s">
        <v>23</v>
      </c>
      <c r="C209" s="54" t="s">
        <v>24</v>
      </c>
      <c r="D209" s="24" t="s">
        <v>25</v>
      </c>
      <c r="E209" s="24" t="s">
        <v>20806</v>
      </c>
      <c r="F209" s="54" t="s">
        <v>20807</v>
      </c>
      <c r="G209" s="58" t="s">
        <v>21019</v>
      </c>
      <c r="H209" s="24" t="s">
        <v>194</v>
      </c>
      <c r="I209" s="24">
        <v>4</v>
      </c>
      <c r="J209" s="59" t="s">
        <v>20934</v>
      </c>
      <c r="K209" s="24" t="s">
        <v>31</v>
      </c>
      <c r="L209" s="24">
        <v>4</v>
      </c>
      <c r="M209" s="24">
        <f t="shared" si="9"/>
        <v>520</v>
      </c>
      <c r="N209" s="24"/>
      <c r="O209" s="24" t="s">
        <v>32</v>
      </c>
    </row>
    <row r="210" s="1" customFormat="1" ht="14.25" spans="1:15">
      <c r="A210" s="24">
        <v>206</v>
      </c>
      <c r="B210" s="24" t="s">
        <v>23</v>
      </c>
      <c r="C210" s="54" t="s">
        <v>24</v>
      </c>
      <c r="D210" s="24" t="s">
        <v>25</v>
      </c>
      <c r="E210" s="24" t="s">
        <v>20806</v>
      </c>
      <c r="F210" s="54" t="s">
        <v>20807</v>
      </c>
      <c r="G210" s="58" t="s">
        <v>21020</v>
      </c>
      <c r="H210" s="58" t="s">
        <v>51</v>
      </c>
      <c r="I210" s="24">
        <v>7</v>
      </c>
      <c r="J210" s="59" t="s">
        <v>20934</v>
      </c>
      <c r="K210" s="24" t="s">
        <v>31</v>
      </c>
      <c r="L210" s="24">
        <v>7</v>
      </c>
      <c r="M210" s="24">
        <f>L210*312</f>
        <v>2184</v>
      </c>
      <c r="N210" s="24"/>
      <c r="O210" s="24" t="s">
        <v>32</v>
      </c>
    </row>
    <row r="211" s="1" customFormat="1" ht="14.25" spans="1:15">
      <c r="A211" s="24">
        <v>207</v>
      </c>
      <c r="B211" s="24" t="s">
        <v>23</v>
      </c>
      <c r="C211" s="54" t="s">
        <v>24</v>
      </c>
      <c r="D211" s="24" t="s">
        <v>25</v>
      </c>
      <c r="E211" s="24" t="s">
        <v>20806</v>
      </c>
      <c r="F211" s="54" t="s">
        <v>20807</v>
      </c>
      <c r="G211" s="58" t="s">
        <v>21021</v>
      </c>
      <c r="H211" s="24" t="s">
        <v>194</v>
      </c>
      <c r="I211" s="24">
        <v>4</v>
      </c>
      <c r="J211" s="59" t="s">
        <v>20934</v>
      </c>
      <c r="K211" s="24" t="s">
        <v>31</v>
      </c>
      <c r="L211" s="24">
        <v>4</v>
      </c>
      <c r="M211" s="24">
        <f>L211*130</f>
        <v>520</v>
      </c>
      <c r="N211" s="24"/>
      <c r="O211" s="24" t="s">
        <v>32</v>
      </c>
    </row>
    <row r="212" s="1" customFormat="1" ht="14.25" spans="1:15">
      <c r="A212" s="24">
        <v>208</v>
      </c>
      <c r="B212" s="24" t="s">
        <v>23</v>
      </c>
      <c r="C212" s="54" t="s">
        <v>24</v>
      </c>
      <c r="D212" s="24" t="s">
        <v>25</v>
      </c>
      <c r="E212" s="24" t="s">
        <v>20806</v>
      </c>
      <c r="F212" s="54" t="s">
        <v>20807</v>
      </c>
      <c r="G212" s="58" t="s">
        <v>21022</v>
      </c>
      <c r="H212" s="58" t="s">
        <v>51</v>
      </c>
      <c r="I212" s="24">
        <v>2</v>
      </c>
      <c r="J212" s="59" t="s">
        <v>20934</v>
      </c>
      <c r="K212" s="24" t="s">
        <v>31</v>
      </c>
      <c r="L212" s="24">
        <v>2</v>
      </c>
      <c r="M212" s="24">
        <f>L212*312</f>
        <v>624</v>
      </c>
      <c r="N212" s="24"/>
      <c r="O212" s="24" t="s">
        <v>32</v>
      </c>
    </row>
    <row r="213" s="1" customFormat="1" ht="14.25" spans="1:15">
      <c r="A213" s="24">
        <v>209</v>
      </c>
      <c r="B213" s="24" t="s">
        <v>23</v>
      </c>
      <c r="C213" s="54" t="s">
        <v>24</v>
      </c>
      <c r="D213" s="24" t="s">
        <v>25</v>
      </c>
      <c r="E213" s="24" t="s">
        <v>20806</v>
      </c>
      <c r="F213" s="54" t="s">
        <v>20807</v>
      </c>
      <c r="G213" s="58" t="s">
        <v>21023</v>
      </c>
      <c r="H213" s="24" t="s">
        <v>194</v>
      </c>
      <c r="I213" s="24">
        <v>4</v>
      </c>
      <c r="J213" s="59" t="s">
        <v>20954</v>
      </c>
      <c r="K213" s="24" t="s">
        <v>31</v>
      </c>
      <c r="L213" s="24">
        <v>4</v>
      </c>
      <c r="M213" s="24">
        <f>L213*130</f>
        <v>520</v>
      </c>
      <c r="N213" s="24"/>
      <c r="O213" s="24" t="s">
        <v>32</v>
      </c>
    </row>
    <row r="214" s="1" customFormat="1" ht="14.25" spans="1:15">
      <c r="A214" s="24">
        <v>210</v>
      </c>
      <c r="B214" s="24" t="s">
        <v>23</v>
      </c>
      <c r="C214" s="54" t="s">
        <v>24</v>
      </c>
      <c r="D214" s="24" t="s">
        <v>25</v>
      </c>
      <c r="E214" s="24" t="s">
        <v>20806</v>
      </c>
      <c r="F214" s="54" t="s">
        <v>20807</v>
      </c>
      <c r="G214" s="58" t="s">
        <v>21024</v>
      </c>
      <c r="H214" s="58" t="s">
        <v>29</v>
      </c>
      <c r="I214" s="24">
        <v>4</v>
      </c>
      <c r="J214" s="59" t="s">
        <v>20954</v>
      </c>
      <c r="K214" s="24" t="s">
        <v>31</v>
      </c>
      <c r="L214" s="24">
        <v>4</v>
      </c>
      <c r="M214" s="24">
        <f>L214*130</f>
        <v>520</v>
      </c>
      <c r="N214" s="24"/>
      <c r="O214" s="24" t="s">
        <v>32</v>
      </c>
    </row>
    <row r="215" s="1" customFormat="1" ht="14.25" spans="1:15">
      <c r="A215" s="24">
        <v>211</v>
      </c>
      <c r="B215" s="24" t="s">
        <v>23</v>
      </c>
      <c r="C215" s="54" t="s">
        <v>24</v>
      </c>
      <c r="D215" s="24" t="s">
        <v>25</v>
      </c>
      <c r="E215" s="24" t="s">
        <v>20806</v>
      </c>
      <c r="F215" s="54" t="s">
        <v>20807</v>
      </c>
      <c r="G215" s="58" t="s">
        <v>21025</v>
      </c>
      <c r="H215" s="24" t="s">
        <v>194</v>
      </c>
      <c r="I215" s="24">
        <v>5</v>
      </c>
      <c r="J215" s="59" t="s">
        <v>20954</v>
      </c>
      <c r="K215" s="24" t="s">
        <v>31</v>
      </c>
      <c r="L215" s="24">
        <v>5</v>
      </c>
      <c r="M215" s="24">
        <f>L215*130</f>
        <v>650</v>
      </c>
      <c r="N215" s="24"/>
      <c r="O215" s="24" t="s">
        <v>32</v>
      </c>
    </row>
    <row r="216" s="1" customFormat="1" ht="14.25" spans="1:15">
      <c r="A216" s="24">
        <v>212</v>
      </c>
      <c r="B216" s="24" t="s">
        <v>23</v>
      </c>
      <c r="C216" s="54" t="s">
        <v>24</v>
      </c>
      <c r="D216" s="24" t="s">
        <v>25</v>
      </c>
      <c r="E216" s="24" t="s">
        <v>20806</v>
      </c>
      <c r="F216" s="54" t="s">
        <v>20807</v>
      </c>
      <c r="G216" s="58" t="s">
        <v>21026</v>
      </c>
      <c r="H216" s="24" t="s">
        <v>194</v>
      </c>
      <c r="I216" s="24">
        <v>3</v>
      </c>
      <c r="J216" s="59" t="s">
        <v>20954</v>
      </c>
      <c r="K216" s="24" t="s">
        <v>31</v>
      </c>
      <c r="L216" s="24">
        <v>3</v>
      </c>
      <c r="M216" s="24">
        <f>L216*130</f>
        <v>390</v>
      </c>
      <c r="N216" s="24"/>
      <c r="O216" s="24" t="s">
        <v>32</v>
      </c>
    </row>
    <row r="217" s="1" customFormat="1" ht="14.25" spans="1:15">
      <c r="A217" s="24">
        <v>213</v>
      </c>
      <c r="B217" s="24" t="s">
        <v>23</v>
      </c>
      <c r="C217" s="54" t="s">
        <v>24</v>
      </c>
      <c r="D217" s="24" t="s">
        <v>25</v>
      </c>
      <c r="E217" s="24" t="s">
        <v>20806</v>
      </c>
      <c r="F217" s="54" t="s">
        <v>20807</v>
      </c>
      <c r="G217" s="58" t="s">
        <v>21027</v>
      </c>
      <c r="H217" s="24" t="s">
        <v>194</v>
      </c>
      <c r="I217" s="24">
        <v>4</v>
      </c>
      <c r="J217" s="59" t="s">
        <v>20954</v>
      </c>
      <c r="K217" s="24" t="s">
        <v>31</v>
      </c>
      <c r="L217" s="24">
        <v>4</v>
      </c>
      <c r="M217" s="24">
        <f>L217*130</f>
        <v>520</v>
      </c>
      <c r="N217" s="24"/>
      <c r="O217" s="24" t="s">
        <v>32</v>
      </c>
    </row>
    <row r="218" s="1" customFormat="1" ht="14.25" spans="1:15">
      <c r="A218" s="24">
        <v>214</v>
      </c>
      <c r="B218" s="24" t="s">
        <v>23</v>
      </c>
      <c r="C218" s="54" t="s">
        <v>24</v>
      </c>
      <c r="D218" s="24" t="s">
        <v>25</v>
      </c>
      <c r="E218" s="24" t="s">
        <v>20806</v>
      </c>
      <c r="F218" s="54" t="s">
        <v>20807</v>
      </c>
      <c r="G218" s="58" t="s">
        <v>21028</v>
      </c>
      <c r="H218" s="24" t="s">
        <v>51</v>
      </c>
      <c r="I218" s="24">
        <v>3</v>
      </c>
      <c r="J218" s="59" t="s">
        <v>20954</v>
      </c>
      <c r="K218" s="24" t="s">
        <v>31</v>
      </c>
      <c r="L218" s="24">
        <v>3</v>
      </c>
      <c r="M218" s="24">
        <f>L218*312</f>
        <v>936</v>
      </c>
      <c r="N218" s="24"/>
      <c r="O218" s="24" t="s">
        <v>32</v>
      </c>
    </row>
    <row r="219" s="1" customFormat="1" ht="14.25" spans="1:15">
      <c r="A219" s="24">
        <v>215</v>
      </c>
      <c r="B219" s="24" t="s">
        <v>23</v>
      </c>
      <c r="C219" s="54" t="s">
        <v>24</v>
      </c>
      <c r="D219" s="24" t="s">
        <v>25</v>
      </c>
      <c r="E219" s="24" t="s">
        <v>20806</v>
      </c>
      <c r="F219" s="54" t="s">
        <v>20807</v>
      </c>
      <c r="G219" s="58" t="s">
        <v>21029</v>
      </c>
      <c r="H219" s="58" t="s">
        <v>51</v>
      </c>
      <c r="I219" s="24">
        <v>5</v>
      </c>
      <c r="J219" s="58" t="s">
        <v>21030</v>
      </c>
      <c r="K219" s="24" t="s">
        <v>31</v>
      </c>
      <c r="L219" s="24">
        <v>5</v>
      </c>
      <c r="M219" s="24">
        <f>L219*312</f>
        <v>1560</v>
      </c>
      <c r="N219" s="24"/>
      <c r="O219" s="24" t="s">
        <v>32</v>
      </c>
    </row>
    <row r="220" s="1" customFormat="1" ht="14.25" spans="1:15">
      <c r="A220" s="24">
        <v>216</v>
      </c>
      <c r="B220" s="24" t="s">
        <v>23</v>
      </c>
      <c r="C220" s="54" t="s">
        <v>24</v>
      </c>
      <c r="D220" s="24" t="s">
        <v>25</v>
      </c>
      <c r="E220" s="24" t="s">
        <v>20806</v>
      </c>
      <c r="F220" s="54" t="s">
        <v>20807</v>
      </c>
      <c r="G220" s="58" t="s">
        <v>21031</v>
      </c>
      <c r="H220" s="58" t="s">
        <v>47</v>
      </c>
      <c r="I220" s="24">
        <v>4</v>
      </c>
      <c r="J220" s="58" t="s">
        <v>21030</v>
      </c>
      <c r="K220" s="24" t="s">
        <v>31</v>
      </c>
      <c r="L220" s="24">
        <v>4</v>
      </c>
      <c r="M220" s="24">
        <f>L220*312</f>
        <v>1248</v>
      </c>
      <c r="N220" s="24"/>
      <c r="O220" s="24" t="s">
        <v>32</v>
      </c>
    </row>
    <row r="221" s="1" customFormat="1" ht="14.25" spans="1:15">
      <c r="A221" s="24">
        <v>217</v>
      </c>
      <c r="B221" s="24" t="s">
        <v>23</v>
      </c>
      <c r="C221" s="54" t="s">
        <v>24</v>
      </c>
      <c r="D221" s="24" t="s">
        <v>25</v>
      </c>
      <c r="E221" s="24" t="s">
        <v>20806</v>
      </c>
      <c r="F221" s="54" t="s">
        <v>20807</v>
      </c>
      <c r="G221" s="58" t="s">
        <v>21032</v>
      </c>
      <c r="H221" s="24" t="s">
        <v>194</v>
      </c>
      <c r="I221" s="24">
        <v>6</v>
      </c>
      <c r="J221" s="58" t="s">
        <v>21030</v>
      </c>
      <c r="K221" s="24" t="s">
        <v>31</v>
      </c>
      <c r="L221" s="24">
        <v>6</v>
      </c>
      <c r="M221" s="24">
        <f>L221*130</f>
        <v>780</v>
      </c>
      <c r="N221" s="24"/>
      <c r="O221" s="24" t="s">
        <v>32</v>
      </c>
    </row>
    <row r="222" s="1" customFormat="1" ht="14.25" spans="1:15">
      <c r="A222" s="24">
        <v>218</v>
      </c>
      <c r="B222" s="24" t="s">
        <v>23</v>
      </c>
      <c r="C222" s="54" t="s">
        <v>24</v>
      </c>
      <c r="D222" s="24" t="s">
        <v>25</v>
      </c>
      <c r="E222" s="24" t="s">
        <v>20806</v>
      </c>
      <c r="F222" s="54" t="s">
        <v>20807</v>
      </c>
      <c r="G222" s="58" t="s">
        <v>21033</v>
      </c>
      <c r="H222" s="24" t="s">
        <v>194</v>
      </c>
      <c r="I222" s="24">
        <v>5</v>
      </c>
      <c r="J222" s="58" t="s">
        <v>21030</v>
      </c>
      <c r="K222" s="24" t="s">
        <v>31</v>
      </c>
      <c r="L222" s="24">
        <v>5</v>
      </c>
      <c r="M222" s="24">
        <f>L222*130</f>
        <v>650</v>
      </c>
      <c r="N222" s="24"/>
      <c r="O222" s="24" t="s">
        <v>32</v>
      </c>
    </row>
    <row r="223" s="1" customFormat="1" ht="14.25" spans="1:15">
      <c r="A223" s="24">
        <v>219</v>
      </c>
      <c r="B223" s="24" t="s">
        <v>23</v>
      </c>
      <c r="C223" s="54" t="s">
        <v>24</v>
      </c>
      <c r="D223" s="24" t="s">
        <v>25</v>
      </c>
      <c r="E223" s="24" t="s">
        <v>20806</v>
      </c>
      <c r="F223" s="54" t="s">
        <v>20807</v>
      </c>
      <c r="G223" s="58" t="s">
        <v>21034</v>
      </c>
      <c r="H223" s="24" t="s">
        <v>194</v>
      </c>
      <c r="I223" s="24">
        <v>4</v>
      </c>
      <c r="J223" s="58" t="s">
        <v>20950</v>
      </c>
      <c r="K223" s="24" t="s">
        <v>31</v>
      </c>
      <c r="L223" s="24">
        <v>4</v>
      </c>
      <c r="M223" s="24">
        <f>L223*130</f>
        <v>520</v>
      </c>
      <c r="N223" s="24"/>
      <c r="O223" s="24" t="s">
        <v>32</v>
      </c>
    </row>
    <row r="224" s="1" customFormat="1" ht="14.25" spans="1:15">
      <c r="A224" s="24">
        <v>220</v>
      </c>
      <c r="B224" s="24" t="s">
        <v>23</v>
      </c>
      <c r="C224" s="54" t="s">
        <v>24</v>
      </c>
      <c r="D224" s="24" t="s">
        <v>25</v>
      </c>
      <c r="E224" s="24" t="s">
        <v>20806</v>
      </c>
      <c r="F224" s="54" t="s">
        <v>20807</v>
      </c>
      <c r="G224" s="58" t="s">
        <v>21035</v>
      </c>
      <c r="H224" s="58" t="s">
        <v>51</v>
      </c>
      <c r="I224" s="24">
        <v>6</v>
      </c>
      <c r="J224" s="58" t="s">
        <v>16178</v>
      </c>
      <c r="K224" s="24" t="s">
        <v>31</v>
      </c>
      <c r="L224" s="24">
        <v>6</v>
      </c>
      <c r="M224" s="24">
        <f>L224*312</f>
        <v>1872</v>
      </c>
      <c r="N224" s="24"/>
      <c r="O224" s="24" t="s">
        <v>32</v>
      </c>
    </row>
    <row r="225" s="1" customFormat="1" ht="14.25" spans="1:15">
      <c r="A225" s="24">
        <v>221</v>
      </c>
      <c r="B225" s="24" t="s">
        <v>23</v>
      </c>
      <c r="C225" s="54" t="s">
        <v>24</v>
      </c>
      <c r="D225" s="24" t="s">
        <v>25</v>
      </c>
      <c r="E225" s="24" t="s">
        <v>20806</v>
      </c>
      <c r="F225" s="54" t="s">
        <v>20807</v>
      </c>
      <c r="G225" s="58" t="s">
        <v>21036</v>
      </c>
      <c r="H225" s="58" t="s">
        <v>51</v>
      </c>
      <c r="I225" s="24">
        <v>2</v>
      </c>
      <c r="J225" s="58" t="s">
        <v>16178</v>
      </c>
      <c r="K225" s="24" t="s">
        <v>31</v>
      </c>
      <c r="L225" s="24">
        <v>2</v>
      </c>
      <c r="M225" s="24">
        <f>L225*312</f>
        <v>624</v>
      </c>
      <c r="N225" s="24"/>
      <c r="O225" s="24" t="s">
        <v>32</v>
      </c>
    </row>
    <row r="226" s="1" customFormat="1" ht="14.25" spans="1:15">
      <c r="A226" s="24">
        <v>222</v>
      </c>
      <c r="B226" s="24" t="s">
        <v>23</v>
      </c>
      <c r="C226" s="54" t="s">
        <v>24</v>
      </c>
      <c r="D226" s="24" t="s">
        <v>25</v>
      </c>
      <c r="E226" s="24" t="s">
        <v>20806</v>
      </c>
      <c r="F226" s="54" t="s">
        <v>20807</v>
      </c>
      <c r="G226" s="58" t="s">
        <v>21037</v>
      </c>
      <c r="H226" s="58" t="s">
        <v>51</v>
      </c>
      <c r="I226" s="24">
        <v>4</v>
      </c>
      <c r="J226" s="58" t="s">
        <v>20809</v>
      </c>
      <c r="K226" s="24" t="s">
        <v>31</v>
      </c>
      <c r="L226" s="24">
        <v>4</v>
      </c>
      <c r="M226" s="24">
        <f>L226*312</f>
        <v>1248</v>
      </c>
      <c r="N226" s="24"/>
      <c r="O226" s="24" t="s">
        <v>32</v>
      </c>
    </row>
    <row r="227" s="1" customFormat="1" ht="14.25" spans="1:15">
      <c r="A227" s="24">
        <v>223</v>
      </c>
      <c r="B227" s="24" t="s">
        <v>23</v>
      </c>
      <c r="C227" s="54" t="s">
        <v>24</v>
      </c>
      <c r="D227" s="24" t="s">
        <v>25</v>
      </c>
      <c r="E227" s="24" t="s">
        <v>20806</v>
      </c>
      <c r="F227" s="54" t="s">
        <v>20807</v>
      </c>
      <c r="G227" s="58" t="s">
        <v>21038</v>
      </c>
      <c r="H227" s="58" t="s">
        <v>29</v>
      </c>
      <c r="I227" s="24">
        <v>2</v>
      </c>
      <c r="J227" s="58" t="s">
        <v>20809</v>
      </c>
      <c r="K227" s="24" t="s">
        <v>31</v>
      </c>
      <c r="L227" s="24">
        <v>2</v>
      </c>
      <c r="M227" s="24">
        <f>L227*130</f>
        <v>260</v>
      </c>
      <c r="N227" s="24"/>
      <c r="O227" s="24" t="s">
        <v>32</v>
      </c>
    </row>
    <row r="228" s="1" customFormat="1" ht="14.25" spans="1:15">
      <c r="A228" s="24">
        <v>224</v>
      </c>
      <c r="B228" s="24" t="s">
        <v>23</v>
      </c>
      <c r="C228" s="54" t="s">
        <v>24</v>
      </c>
      <c r="D228" s="24" t="s">
        <v>25</v>
      </c>
      <c r="E228" s="60" t="s">
        <v>21039</v>
      </c>
      <c r="F228" s="61" t="s">
        <v>21040</v>
      </c>
      <c r="G228" s="58" t="s">
        <v>21041</v>
      </c>
      <c r="H228" s="24" t="s">
        <v>194</v>
      </c>
      <c r="I228" s="24">
        <v>4</v>
      </c>
      <c r="J228" s="58" t="s">
        <v>20882</v>
      </c>
      <c r="K228" s="24" t="s">
        <v>31</v>
      </c>
      <c r="L228" s="24">
        <v>4</v>
      </c>
      <c r="M228" s="24">
        <f>L228*130</f>
        <v>520</v>
      </c>
      <c r="N228" s="24"/>
      <c r="O228" s="24" t="s">
        <v>32</v>
      </c>
    </row>
    <row r="229" s="1" customFormat="1" ht="14.25" spans="1:15">
      <c r="A229" s="24">
        <v>225</v>
      </c>
      <c r="B229" s="24" t="s">
        <v>23</v>
      </c>
      <c r="C229" s="54" t="s">
        <v>24</v>
      </c>
      <c r="D229" s="24" t="s">
        <v>25</v>
      </c>
      <c r="E229" s="24" t="s">
        <v>20806</v>
      </c>
      <c r="F229" s="54" t="s">
        <v>20807</v>
      </c>
      <c r="G229" s="58" t="s">
        <v>21042</v>
      </c>
      <c r="H229" s="58" t="s">
        <v>51</v>
      </c>
      <c r="I229" s="24">
        <v>3</v>
      </c>
      <c r="J229" s="58" t="s">
        <v>20927</v>
      </c>
      <c r="K229" s="24" t="s">
        <v>31</v>
      </c>
      <c r="L229" s="24">
        <v>3</v>
      </c>
      <c r="M229" s="24">
        <f t="shared" ref="M229:M234" si="10">L229*312</f>
        <v>936</v>
      </c>
      <c r="N229" s="24"/>
      <c r="O229" s="24" t="s">
        <v>32</v>
      </c>
    </row>
    <row r="230" s="1" customFormat="1" ht="14.25" spans="1:15">
      <c r="A230" s="24">
        <v>226</v>
      </c>
      <c r="B230" s="24" t="s">
        <v>23</v>
      </c>
      <c r="C230" s="54" t="s">
        <v>24</v>
      </c>
      <c r="D230" s="24" t="s">
        <v>25</v>
      </c>
      <c r="E230" s="24" t="s">
        <v>20806</v>
      </c>
      <c r="F230" s="54" t="s">
        <v>20807</v>
      </c>
      <c r="G230" s="58" t="s">
        <v>21043</v>
      </c>
      <c r="H230" s="58" t="s">
        <v>51</v>
      </c>
      <c r="I230" s="24">
        <v>4</v>
      </c>
      <c r="J230" s="58" t="s">
        <v>20809</v>
      </c>
      <c r="K230" s="24" t="s">
        <v>31</v>
      </c>
      <c r="L230" s="24">
        <v>4</v>
      </c>
      <c r="M230" s="24">
        <f t="shared" si="10"/>
        <v>1248</v>
      </c>
      <c r="N230" s="24"/>
      <c r="O230" s="24" t="s">
        <v>32</v>
      </c>
    </row>
    <row r="231" s="1" customFormat="1" ht="14.25" spans="1:15">
      <c r="A231" s="24">
        <v>227</v>
      </c>
      <c r="B231" s="24" t="s">
        <v>23</v>
      </c>
      <c r="C231" s="54" t="s">
        <v>24</v>
      </c>
      <c r="D231" s="24" t="s">
        <v>25</v>
      </c>
      <c r="E231" s="24" t="s">
        <v>20806</v>
      </c>
      <c r="F231" s="54" t="s">
        <v>20807</v>
      </c>
      <c r="G231" s="58" t="s">
        <v>21044</v>
      </c>
      <c r="H231" s="58" t="s">
        <v>47</v>
      </c>
      <c r="I231" s="24">
        <v>1</v>
      </c>
      <c r="J231" s="58" t="s">
        <v>20927</v>
      </c>
      <c r="K231" s="24" t="s">
        <v>31</v>
      </c>
      <c r="L231" s="24">
        <v>1</v>
      </c>
      <c r="M231" s="24">
        <f t="shared" si="10"/>
        <v>312</v>
      </c>
      <c r="N231" s="24"/>
      <c r="O231" s="24" t="s">
        <v>32</v>
      </c>
    </row>
    <row r="232" s="1" customFormat="1" ht="14.25" spans="1:15">
      <c r="A232" s="24">
        <v>228</v>
      </c>
      <c r="B232" s="24" t="s">
        <v>23</v>
      </c>
      <c r="C232" s="54" t="s">
        <v>24</v>
      </c>
      <c r="D232" s="24" t="s">
        <v>25</v>
      </c>
      <c r="E232" s="24" t="s">
        <v>20806</v>
      </c>
      <c r="F232" s="54" t="s">
        <v>20807</v>
      </c>
      <c r="G232" s="58" t="s">
        <v>21045</v>
      </c>
      <c r="H232" s="58" t="s">
        <v>29</v>
      </c>
      <c r="I232" s="24">
        <v>2</v>
      </c>
      <c r="J232" s="58" t="s">
        <v>20882</v>
      </c>
      <c r="K232" s="24" t="s">
        <v>31</v>
      </c>
      <c r="L232" s="24">
        <v>2</v>
      </c>
      <c r="M232" s="24">
        <f t="shared" si="10"/>
        <v>624</v>
      </c>
      <c r="N232" s="24"/>
      <c r="O232" s="24" t="s">
        <v>32</v>
      </c>
    </row>
    <row r="233" s="1" customFormat="1" ht="14.25" spans="1:15">
      <c r="A233" s="24">
        <v>229</v>
      </c>
      <c r="B233" s="24" t="s">
        <v>23</v>
      </c>
      <c r="C233" s="54" t="s">
        <v>24</v>
      </c>
      <c r="D233" s="24" t="s">
        <v>25</v>
      </c>
      <c r="E233" s="24" t="s">
        <v>20806</v>
      </c>
      <c r="F233" s="54" t="s">
        <v>20807</v>
      </c>
      <c r="G233" s="24" t="s">
        <v>21046</v>
      </c>
      <c r="H233" s="58" t="s">
        <v>51</v>
      </c>
      <c r="I233" s="24">
        <v>4</v>
      </c>
      <c r="J233" s="24" t="s">
        <v>20871</v>
      </c>
      <c r="K233" s="24" t="s">
        <v>31</v>
      </c>
      <c r="L233" s="24">
        <v>4</v>
      </c>
      <c r="M233" s="24">
        <f t="shared" si="10"/>
        <v>1248</v>
      </c>
      <c r="N233" s="24"/>
      <c r="O233" s="24" t="s">
        <v>32</v>
      </c>
    </row>
    <row r="234" s="1" customFormat="1" ht="14.25" spans="1:15">
      <c r="A234" s="24">
        <v>230</v>
      </c>
      <c r="B234" s="24" t="s">
        <v>23</v>
      </c>
      <c r="C234" s="54" t="s">
        <v>24</v>
      </c>
      <c r="D234" s="24" t="s">
        <v>25</v>
      </c>
      <c r="E234" s="24" t="s">
        <v>20806</v>
      </c>
      <c r="F234" s="54" t="s">
        <v>20807</v>
      </c>
      <c r="G234" s="24" t="s">
        <v>21047</v>
      </c>
      <c r="H234" s="58" t="s">
        <v>51</v>
      </c>
      <c r="I234" s="24">
        <v>4</v>
      </c>
      <c r="J234" s="24" t="s">
        <v>21010</v>
      </c>
      <c r="K234" s="24" t="s">
        <v>31</v>
      </c>
      <c r="L234" s="24">
        <v>4</v>
      </c>
      <c r="M234" s="24">
        <f t="shared" si="10"/>
        <v>1248</v>
      </c>
      <c r="N234" s="24"/>
      <c r="O234" s="24" t="s">
        <v>32</v>
      </c>
    </row>
    <row r="235" s="1" customFormat="1" ht="14.25" spans="1:15">
      <c r="A235" s="24">
        <v>231</v>
      </c>
      <c r="B235" s="24" t="s">
        <v>23</v>
      </c>
      <c r="C235" s="54" t="s">
        <v>24</v>
      </c>
      <c r="D235" s="24" t="s">
        <v>25</v>
      </c>
      <c r="E235" s="24" t="s">
        <v>20806</v>
      </c>
      <c r="F235" s="24" t="s">
        <v>21048</v>
      </c>
      <c r="G235" s="58" t="s">
        <v>21049</v>
      </c>
      <c r="H235" s="24" t="s">
        <v>194</v>
      </c>
      <c r="I235" s="24">
        <v>4</v>
      </c>
      <c r="J235" s="24" t="s">
        <v>21050</v>
      </c>
      <c r="K235" s="24" t="s">
        <v>31</v>
      </c>
      <c r="L235" s="24">
        <v>4</v>
      </c>
      <c r="M235" s="24">
        <f t="shared" ref="M235:M256" si="11">L235*130</f>
        <v>520</v>
      </c>
      <c r="N235" s="24"/>
      <c r="O235" s="24" t="s">
        <v>32</v>
      </c>
    </row>
    <row r="236" s="1" customFormat="1" ht="14.25" spans="1:15">
      <c r="A236" s="24">
        <v>232</v>
      </c>
      <c r="B236" s="24" t="s">
        <v>23</v>
      </c>
      <c r="C236" s="54" t="s">
        <v>24</v>
      </c>
      <c r="D236" s="24" t="s">
        <v>25</v>
      </c>
      <c r="E236" s="24" t="s">
        <v>20806</v>
      </c>
      <c r="F236" s="24" t="s">
        <v>21048</v>
      </c>
      <c r="G236" s="24" t="s">
        <v>21051</v>
      </c>
      <c r="H236" s="24" t="s">
        <v>194</v>
      </c>
      <c r="I236" s="24">
        <v>6</v>
      </c>
      <c r="J236" s="24" t="s">
        <v>21050</v>
      </c>
      <c r="K236" s="24" t="s">
        <v>31</v>
      </c>
      <c r="L236" s="24">
        <v>6</v>
      </c>
      <c r="M236" s="24">
        <f t="shared" si="11"/>
        <v>780</v>
      </c>
      <c r="N236" s="24"/>
      <c r="O236" s="24" t="s">
        <v>32</v>
      </c>
    </row>
    <row r="237" s="1" customFormat="1" ht="14.25" spans="1:15">
      <c r="A237" s="24">
        <v>233</v>
      </c>
      <c r="B237" s="24" t="s">
        <v>23</v>
      </c>
      <c r="C237" s="54" t="s">
        <v>24</v>
      </c>
      <c r="D237" s="24" t="s">
        <v>25</v>
      </c>
      <c r="E237" s="24" t="s">
        <v>20806</v>
      </c>
      <c r="F237" s="24" t="s">
        <v>21048</v>
      </c>
      <c r="G237" s="24" t="s">
        <v>21052</v>
      </c>
      <c r="H237" s="24" t="s">
        <v>194</v>
      </c>
      <c r="I237" s="24">
        <v>4</v>
      </c>
      <c r="J237" s="24" t="s">
        <v>21050</v>
      </c>
      <c r="K237" s="24" t="s">
        <v>31</v>
      </c>
      <c r="L237" s="24">
        <v>4</v>
      </c>
      <c r="M237" s="24">
        <f t="shared" si="11"/>
        <v>520</v>
      </c>
      <c r="N237" s="24"/>
      <c r="O237" s="24" t="s">
        <v>32</v>
      </c>
    </row>
    <row r="238" s="1" customFormat="1" ht="14.25" spans="1:15">
      <c r="A238" s="24">
        <v>234</v>
      </c>
      <c r="B238" s="24" t="s">
        <v>23</v>
      </c>
      <c r="C238" s="54" t="s">
        <v>24</v>
      </c>
      <c r="D238" s="24" t="s">
        <v>25</v>
      </c>
      <c r="E238" s="24" t="s">
        <v>20806</v>
      </c>
      <c r="F238" s="24" t="s">
        <v>21048</v>
      </c>
      <c r="G238" s="24" t="s">
        <v>21053</v>
      </c>
      <c r="H238" s="24" t="s">
        <v>194</v>
      </c>
      <c r="I238" s="24">
        <v>4</v>
      </c>
      <c r="J238" s="24" t="s">
        <v>21050</v>
      </c>
      <c r="K238" s="24" t="s">
        <v>31</v>
      </c>
      <c r="L238" s="24">
        <v>4</v>
      </c>
      <c r="M238" s="24">
        <f t="shared" si="11"/>
        <v>520</v>
      </c>
      <c r="N238" s="24"/>
      <c r="O238" s="24" t="s">
        <v>32</v>
      </c>
    </row>
    <row r="239" s="1" customFormat="1" ht="14.25" spans="1:15">
      <c r="A239" s="24">
        <v>235</v>
      </c>
      <c r="B239" s="24" t="s">
        <v>23</v>
      </c>
      <c r="C239" s="54" t="s">
        <v>24</v>
      </c>
      <c r="D239" s="24" t="s">
        <v>25</v>
      </c>
      <c r="E239" s="24" t="s">
        <v>20806</v>
      </c>
      <c r="F239" s="24" t="s">
        <v>21048</v>
      </c>
      <c r="G239" s="24" t="s">
        <v>21054</v>
      </c>
      <c r="H239" s="24" t="s">
        <v>194</v>
      </c>
      <c r="I239" s="24">
        <v>1</v>
      </c>
      <c r="J239" s="24" t="s">
        <v>21050</v>
      </c>
      <c r="K239" s="24" t="s">
        <v>31</v>
      </c>
      <c r="L239" s="24">
        <v>1</v>
      </c>
      <c r="M239" s="24">
        <f t="shared" si="11"/>
        <v>130</v>
      </c>
      <c r="N239" s="24"/>
      <c r="O239" s="24" t="s">
        <v>32</v>
      </c>
    </row>
    <row r="240" s="1" customFormat="1" ht="14.25" spans="1:15">
      <c r="A240" s="24">
        <v>236</v>
      </c>
      <c r="B240" s="24" t="s">
        <v>23</v>
      </c>
      <c r="C240" s="54" t="s">
        <v>24</v>
      </c>
      <c r="D240" s="24" t="s">
        <v>25</v>
      </c>
      <c r="E240" s="24" t="s">
        <v>20806</v>
      </c>
      <c r="F240" s="24" t="s">
        <v>21048</v>
      </c>
      <c r="G240" s="24" t="s">
        <v>21055</v>
      </c>
      <c r="H240" s="24" t="s">
        <v>194</v>
      </c>
      <c r="I240" s="24">
        <v>4</v>
      </c>
      <c r="J240" s="58" t="s">
        <v>21050</v>
      </c>
      <c r="K240" s="24" t="s">
        <v>31</v>
      </c>
      <c r="L240" s="24">
        <v>4</v>
      </c>
      <c r="M240" s="24">
        <f t="shared" si="11"/>
        <v>520</v>
      </c>
      <c r="N240" s="24"/>
      <c r="O240" s="24" t="s">
        <v>32</v>
      </c>
    </row>
    <row r="241" s="1" customFormat="1" ht="14.25" spans="1:15">
      <c r="A241" s="24">
        <v>237</v>
      </c>
      <c r="B241" s="24" t="s">
        <v>23</v>
      </c>
      <c r="C241" s="54" t="s">
        <v>24</v>
      </c>
      <c r="D241" s="24" t="s">
        <v>25</v>
      </c>
      <c r="E241" s="24" t="s">
        <v>20806</v>
      </c>
      <c r="F241" s="24" t="s">
        <v>21048</v>
      </c>
      <c r="G241" s="24" t="s">
        <v>21056</v>
      </c>
      <c r="H241" s="24" t="s">
        <v>194</v>
      </c>
      <c r="I241" s="24">
        <v>4</v>
      </c>
      <c r="J241" s="24" t="s">
        <v>21050</v>
      </c>
      <c r="K241" s="24" t="s">
        <v>31</v>
      </c>
      <c r="L241" s="24">
        <v>4</v>
      </c>
      <c r="M241" s="24">
        <f t="shared" si="11"/>
        <v>520</v>
      </c>
      <c r="N241" s="24"/>
      <c r="O241" s="24" t="s">
        <v>32</v>
      </c>
    </row>
    <row r="242" s="1" customFormat="1" ht="15" spans="1:15">
      <c r="A242" s="24">
        <v>238</v>
      </c>
      <c r="B242" s="24" t="s">
        <v>23</v>
      </c>
      <c r="C242" s="54" t="s">
        <v>24</v>
      </c>
      <c r="D242" s="24" t="s">
        <v>25</v>
      </c>
      <c r="E242" s="24" t="s">
        <v>20806</v>
      </c>
      <c r="F242" s="24" t="s">
        <v>21048</v>
      </c>
      <c r="G242" s="62" t="s">
        <v>21057</v>
      </c>
      <c r="H242" s="24" t="s">
        <v>194</v>
      </c>
      <c r="I242" s="24">
        <v>4</v>
      </c>
      <c r="J242" s="24" t="s">
        <v>21050</v>
      </c>
      <c r="K242" s="24" t="s">
        <v>31</v>
      </c>
      <c r="L242" s="24">
        <v>4</v>
      </c>
      <c r="M242" s="24">
        <f t="shared" si="11"/>
        <v>520</v>
      </c>
      <c r="N242" s="24"/>
      <c r="O242" s="24" t="s">
        <v>32</v>
      </c>
    </row>
    <row r="243" s="1" customFormat="1" ht="14.25" spans="1:15">
      <c r="A243" s="24">
        <v>239</v>
      </c>
      <c r="B243" s="24" t="s">
        <v>23</v>
      </c>
      <c r="C243" s="54" t="s">
        <v>24</v>
      </c>
      <c r="D243" s="24" t="s">
        <v>25</v>
      </c>
      <c r="E243" s="24" t="s">
        <v>20806</v>
      </c>
      <c r="F243" s="24" t="s">
        <v>21048</v>
      </c>
      <c r="G243" s="24" t="s">
        <v>21058</v>
      </c>
      <c r="H243" s="24" t="s">
        <v>194</v>
      </c>
      <c r="I243" s="24">
        <v>7</v>
      </c>
      <c r="J243" s="24" t="s">
        <v>21050</v>
      </c>
      <c r="K243" s="24" t="s">
        <v>31</v>
      </c>
      <c r="L243" s="24">
        <v>7</v>
      </c>
      <c r="M243" s="24">
        <f t="shared" si="11"/>
        <v>910</v>
      </c>
      <c r="N243" s="24"/>
      <c r="O243" s="24" t="s">
        <v>32</v>
      </c>
    </row>
    <row r="244" s="1" customFormat="1" ht="14.25" spans="1:15">
      <c r="A244" s="24">
        <v>240</v>
      </c>
      <c r="B244" s="24" t="s">
        <v>23</v>
      </c>
      <c r="C244" s="54" t="s">
        <v>24</v>
      </c>
      <c r="D244" s="24" t="s">
        <v>25</v>
      </c>
      <c r="E244" s="24" t="s">
        <v>20806</v>
      </c>
      <c r="F244" s="24" t="s">
        <v>21048</v>
      </c>
      <c r="G244" s="24" t="s">
        <v>21059</v>
      </c>
      <c r="H244" s="24" t="s">
        <v>194</v>
      </c>
      <c r="I244" s="24">
        <v>5</v>
      </c>
      <c r="J244" s="24" t="s">
        <v>21050</v>
      </c>
      <c r="K244" s="24" t="s">
        <v>31</v>
      </c>
      <c r="L244" s="24">
        <v>5</v>
      </c>
      <c r="M244" s="24">
        <f t="shared" si="11"/>
        <v>650</v>
      </c>
      <c r="N244" s="24"/>
      <c r="O244" s="24" t="s">
        <v>32</v>
      </c>
    </row>
    <row r="245" s="1" customFormat="1" ht="14.25" spans="1:15">
      <c r="A245" s="24">
        <v>241</v>
      </c>
      <c r="B245" s="24" t="s">
        <v>23</v>
      </c>
      <c r="C245" s="54" t="s">
        <v>24</v>
      </c>
      <c r="D245" s="24" t="s">
        <v>25</v>
      </c>
      <c r="E245" s="24" t="s">
        <v>20806</v>
      </c>
      <c r="F245" s="24" t="s">
        <v>21048</v>
      </c>
      <c r="G245" s="24" t="s">
        <v>21060</v>
      </c>
      <c r="H245" s="24" t="s">
        <v>194</v>
      </c>
      <c r="I245" s="24">
        <v>5</v>
      </c>
      <c r="J245" s="24" t="s">
        <v>21050</v>
      </c>
      <c r="K245" s="24" t="s">
        <v>31</v>
      </c>
      <c r="L245" s="24">
        <v>5</v>
      </c>
      <c r="M245" s="24">
        <f t="shared" si="11"/>
        <v>650</v>
      </c>
      <c r="N245" s="24"/>
      <c r="O245" s="24" t="s">
        <v>32</v>
      </c>
    </row>
    <row r="246" s="1" customFormat="1" ht="14.25" spans="1:15">
      <c r="A246" s="24">
        <v>242</v>
      </c>
      <c r="B246" s="24" t="s">
        <v>23</v>
      </c>
      <c r="C246" s="54" t="s">
        <v>24</v>
      </c>
      <c r="D246" s="24" t="s">
        <v>25</v>
      </c>
      <c r="E246" s="24" t="s">
        <v>20806</v>
      </c>
      <c r="F246" s="24" t="s">
        <v>21048</v>
      </c>
      <c r="G246" s="24" t="s">
        <v>21061</v>
      </c>
      <c r="H246" s="24" t="s">
        <v>29</v>
      </c>
      <c r="I246" s="24">
        <v>3</v>
      </c>
      <c r="J246" s="24" t="s">
        <v>21050</v>
      </c>
      <c r="K246" s="24" t="s">
        <v>31</v>
      </c>
      <c r="L246" s="24">
        <v>3</v>
      </c>
      <c r="M246" s="24">
        <f t="shared" si="11"/>
        <v>390</v>
      </c>
      <c r="N246" s="24"/>
      <c r="O246" s="24" t="s">
        <v>32</v>
      </c>
    </row>
    <row r="247" s="1" customFormat="1" ht="14.25" spans="1:15">
      <c r="A247" s="24">
        <v>243</v>
      </c>
      <c r="B247" s="24" t="s">
        <v>23</v>
      </c>
      <c r="C247" s="54" t="s">
        <v>24</v>
      </c>
      <c r="D247" s="24" t="s">
        <v>25</v>
      </c>
      <c r="E247" s="24" t="s">
        <v>20806</v>
      </c>
      <c r="F247" s="24" t="s">
        <v>21048</v>
      </c>
      <c r="G247" s="24" t="s">
        <v>21062</v>
      </c>
      <c r="H247" s="24" t="s">
        <v>29</v>
      </c>
      <c r="I247" s="24">
        <v>3</v>
      </c>
      <c r="J247" s="24" t="s">
        <v>21050</v>
      </c>
      <c r="K247" s="24" t="s">
        <v>31</v>
      </c>
      <c r="L247" s="24">
        <v>3</v>
      </c>
      <c r="M247" s="24">
        <f t="shared" si="11"/>
        <v>390</v>
      </c>
      <c r="N247" s="24"/>
      <c r="O247" s="24" t="s">
        <v>32</v>
      </c>
    </row>
    <row r="248" s="1" customFormat="1" ht="14.25" spans="1:15">
      <c r="A248" s="24">
        <v>244</v>
      </c>
      <c r="B248" s="24" t="s">
        <v>23</v>
      </c>
      <c r="C248" s="54" t="s">
        <v>24</v>
      </c>
      <c r="D248" s="24" t="s">
        <v>25</v>
      </c>
      <c r="E248" s="24" t="s">
        <v>20806</v>
      </c>
      <c r="F248" s="24" t="s">
        <v>21048</v>
      </c>
      <c r="G248" s="24" t="s">
        <v>21063</v>
      </c>
      <c r="H248" s="24" t="s">
        <v>194</v>
      </c>
      <c r="I248" s="24">
        <v>4</v>
      </c>
      <c r="J248" s="24" t="s">
        <v>21050</v>
      </c>
      <c r="K248" s="24" t="s">
        <v>31</v>
      </c>
      <c r="L248" s="24">
        <v>4</v>
      </c>
      <c r="M248" s="24">
        <f t="shared" si="11"/>
        <v>520</v>
      </c>
      <c r="N248" s="24"/>
      <c r="O248" s="24" t="s">
        <v>32</v>
      </c>
    </row>
    <row r="249" s="1" customFormat="1" ht="14.25" spans="1:15">
      <c r="A249" s="24">
        <v>245</v>
      </c>
      <c r="B249" s="24" t="s">
        <v>23</v>
      </c>
      <c r="C249" s="54" t="s">
        <v>24</v>
      </c>
      <c r="D249" s="24" t="s">
        <v>25</v>
      </c>
      <c r="E249" s="24" t="s">
        <v>20806</v>
      </c>
      <c r="F249" s="24" t="s">
        <v>21048</v>
      </c>
      <c r="G249" s="58" t="s">
        <v>21064</v>
      </c>
      <c r="H249" s="24" t="s">
        <v>194</v>
      </c>
      <c r="I249" s="24">
        <v>1</v>
      </c>
      <c r="J249" s="24" t="s">
        <v>21050</v>
      </c>
      <c r="K249" s="24" t="s">
        <v>31</v>
      </c>
      <c r="L249" s="24">
        <v>1</v>
      </c>
      <c r="M249" s="24">
        <f t="shared" si="11"/>
        <v>130</v>
      </c>
      <c r="N249" s="24"/>
      <c r="O249" s="24" t="s">
        <v>32</v>
      </c>
    </row>
    <row r="250" s="1" customFormat="1" ht="14.25" spans="1:15">
      <c r="A250" s="24">
        <v>246</v>
      </c>
      <c r="B250" s="24" t="s">
        <v>23</v>
      </c>
      <c r="C250" s="54" t="s">
        <v>24</v>
      </c>
      <c r="D250" s="24" t="s">
        <v>25</v>
      </c>
      <c r="E250" s="24" t="s">
        <v>20806</v>
      </c>
      <c r="F250" s="24" t="s">
        <v>21048</v>
      </c>
      <c r="G250" s="24" t="s">
        <v>21065</v>
      </c>
      <c r="H250" s="24" t="s">
        <v>194</v>
      </c>
      <c r="I250" s="24">
        <v>4</v>
      </c>
      <c r="J250" s="24" t="s">
        <v>21050</v>
      </c>
      <c r="K250" s="24" t="s">
        <v>31</v>
      </c>
      <c r="L250" s="24">
        <v>4</v>
      </c>
      <c r="M250" s="24">
        <f t="shared" si="11"/>
        <v>520</v>
      </c>
      <c r="N250" s="24"/>
      <c r="O250" s="24" t="s">
        <v>32</v>
      </c>
    </row>
    <row r="251" s="1" customFormat="1" ht="14.25" spans="1:15">
      <c r="A251" s="24">
        <v>247</v>
      </c>
      <c r="B251" s="24" t="s">
        <v>23</v>
      </c>
      <c r="C251" s="54" t="s">
        <v>24</v>
      </c>
      <c r="D251" s="24" t="s">
        <v>25</v>
      </c>
      <c r="E251" s="24" t="s">
        <v>20806</v>
      </c>
      <c r="F251" s="24" t="s">
        <v>21048</v>
      </c>
      <c r="G251" s="24" t="s">
        <v>21066</v>
      </c>
      <c r="H251" s="24" t="s">
        <v>194</v>
      </c>
      <c r="I251" s="24">
        <v>3</v>
      </c>
      <c r="J251" s="24" t="s">
        <v>21050</v>
      </c>
      <c r="K251" s="24" t="s">
        <v>31</v>
      </c>
      <c r="L251" s="24">
        <v>3</v>
      </c>
      <c r="M251" s="24">
        <f t="shared" si="11"/>
        <v>390</v>
      </c>
      <c r="N251" s="24"/>
      <c r="O251" s="24" t="s">
        <v>32</v>
      </c>
    </row>
    <row r="252" s="1" customFormat="1" ht="14.25" spans="1:15">
      <c r="A252" s="24">
        <v>248</v>
      </c>
      <c r="B252" s="24" t="s">
        <v>23</v>
      </c>
      <c r="C252" s="54" t="s">
        <v>24</v>
      </c>
      <c r="D252" s="24" t="s">
        <v>25</v>
      </c>
      <c r="E252" s="24" t="s">
        <v>20806</v>
      </c>
      <c r="F252" s="24" t="s">
        <v>21048</v>
      </c>
      <c r="G252" s="24" t="s">
        <v>21067</v>
      </c>
      <c r="H252" s="24" t="s">
        <v>29</v>
      </c>
      <c r="I252" s="24">
        <v>6</v>
      </c>
      <c r="J252" s="24" t="s">
        <v>21050</v>
      </c>
      <c r="K252" s="24" t="s">
        <v>31</v>
      </c>
      <c r="L252" s="24">
        <v>6</v>
      </c>
      <c r="M252" s="24">
        <f t="shared" si="11"/>
        <v>780</v>
      </c>
      <c r="N252" s="24"/>
      <c r="O252" s="24" t="s">
        <v>32</v>
      </c>
    </row>
    <row r="253" s="1" customFormat="1" ht="14.25" spans="1:15">
      <c r="A253" s="24">
        <v>249</v>
      </c>
      <c r="B253" s="24" t="s">
        <v>23</v>
      </c>
      <c r="C253" s="54" t="s">
        <v>24</v>
      </c>
      <c r="D253" s="24" t="s">
        <v>25</v>
      </c>
      <c r="E253" s="24" t="s">
        <v>20806</v>
      </c>
      <c r="F253" s="24" t="s">
        <v>21048</v>
      </c>
      <c r="G253" s="24" t="s">
        <v>21068</v>
      </c>
      <c r="H253" s="24" t="s">
        <v>194</v>
      </c>
      <c r="I253" s="24">
        <v>4</v>
      </c>
      <c r="J253" s="24" t="s">
        <v>21050</v>
      </c>
      <c r="K253" s="24" t="s">
        <v>31</v>
      </c>
      <c r="L253" s="24">
        <v>4</v>
      </c>
      <c r="M253" s="24">
        <f t="shared" si="11"/>
        <v>520</v>
      </c>
      <c r="N253" s="24"/>
      <c r="O253" s="24" t="s">
        <v>32</v>
      </c>
    </row>
    <row r="254" s="1" customFormat="1" ht="14.25" spans="1:15">
      <c r="A254" s="24">
        <v>250</v>
      </c>
      <c r="B254" s="24" t="s">
        <v>23</v>
      </c>
      <c r="C254" s="54" t="s">
        <v>24</v>
      </c>
      <c r="D254" s="24" t="s">
        <v>25</v>
      </c>
      <c r="E254" s="24" t="s">
        <v>20806</v>
      </c>
      <c r="F254" s="24" t="s">
        <v>21048</v>
      </c>
      <c r="G254" s="24" t="s">
        <v>21069</v>
      </c>
      <c r="H254" s="24" t="s">
        <v>194</v>
      </c>
      <c r="I254" s="24">
        <v>2</v>
      </c>
      <c r="J254" s="24" t="s">
        <v>21050</v>
      </c>
      <c r="K254" s="24" t="s">
        <v>31</v>
      </c>
      <c r="L254" s="24">
        <v>2</v>
      </c>
      <c r="M254" s="24">
        <f t="shared" si="11"/>
        <v>260</v>
      </c>
      <c r="N254" s="24"/>
      <c r="O254" s="24" t="s">
        <v>32</v>
      </c>
    </row>
    <row r="255" s="1" customFormat="1" ht="14.25" spans="1:15">
      <c r="A255" s="24">
        <v>251</v>
      </c>
      <c r="B255" s="24" t="s">
        <v>23</v>
      </c>
      <c r="C255" s="54" t="s">
        <v>24</v>
      </c>
      <c r="D255" s="24" t="s">
        <v>25</v>
      </c>
      <c r="E255" s="24" t="s">
        <v>20806</v>
      </c>
      <c r="F255" s="24" t="s">
        <v>21048</v>
      </c>
      <c r="G255" s="24" t="s">
        <v>21070</v>
      </c>
      <c r="H255" s="24" t="s">
        <v>29</v>
      </c>
      <c r="I255" s="24">
        <v>3</v>
      </c>
      <c r="J255" s="24" t="s">
        <v>21050</v>
      </c>
      <c r="K255" s="24" t="s">
        <v>31</v>
      </c>
      <c r="L255" s="24">
        <v>3</v>
      </c>
      <c r="M255" s="24">
        <f t="shared" si="11"/>
        <v>390</v>
      </c>
      <c r="N255" s="24"/>
      <c r="O255" s="24" t="s">
        <v>32</v>
      </c>
    </row>
    <row r="256" s="1" customFormat="1" ht="14.25" spans="1:15">
      <c r="A256" s="24">
        <v>252</v>
      </c>
      <c r="B256" s="24" t="s">
        <v>23</v>
      </c>
      <c r="C256" s="54" t="s">
        <v>24</v>
      </c>
      <c r="D256" s="24" t="s">
        <v>25</v>
      </c>
      <c r="E256" s="24" t="s">
        <v>20806</v>
      </c>
      <c r="F256" s="24" t="s">
        <v>21048</v>
      </c>
      <c r="G256" s="24" t="s">
        <v>21071</v>
      </c>
      <c r="H256" s="24" t="s">
        <v>29</v>
      </c>
      <c r="I256" s="24">
        <v>5</v>
      </c>
      <c r="J256" s="24" t="s">
        <v>21050</v>
      </c>
      <c r="K256" s="24" t="s">
        <v>31</v>
      </c>
      <c r="L256" s="24">
        <v>5</v>
      </c>
      <c r="M256" s="24">
        <f t="shared" si="11"/>
        <v>650</v>
      </c>
      <c r="N256" s="24"/>
      <c r="O256" s="24" t="s">
        <v>32</v>
      </c>
    </row>
    <row r="257" s="1" customFormat="1" ht="14.25" spans="1:15">
      <c r="A257" s="24">
        <v>253</v>
      </c>
      <c r="B257" s="24" t="s">
        <v>23</v>
      </c>
      <c r="C257" s="54" t="s">
        <v>24</v>
      </c>
      <c r="D257" s="24" t="s">
        <v>25</v>
      </c>
      <c r="E257" s="24" t="s">
        <v>20806</v>
      </c>
      <c r="F257" s="24" t="s">
        <v>21048</v>
      </c>
      <c r="G257" s="24" t="s">
        <v>21072</v>
      </c>
      <c r="H257" s="24" t="s">
        <v>51</v>
      </c>
      <c r="I257" s="24">
        <v>3</v>
      </c>
      <c r="J257" s="24" t="s">
        <v>21050</v>
      </c>
      <c r="K257" s="24" t="s">
        <v>31</v>
      </c>
      <c r="L257" s="24">
        <v>3</v>
      </c>
      <c r="M257" s="24">
        <f>L257*312</f>
        <v>936</v>
      </c>
      <c r="N257" s="24"/>
      <c r="O257" s="24" t="s">
        <v>32</v>
      </c>
    </row>
    <row r="258" s="1" customFormat="1" ht="14.25" spans="1:15">
      <c r="A258" s="24">
        <v>254</v>
      </c>
      <c r="B258" s="24" t="s">
        <v>23</v>
      </c>
      <c r="C258" s="54" t="s">
        <v>24</v>
      </c>
      <c r="D258" s="24" t="s">
        <v>25</v>
      </c>
      <c r="E258" s="24" t="s">
        <v>20806</v>
      </c>
      <c r="F258" s="24" t="s">
        <v>21048</v>
      </c>
      <c r="G258" s="24" t="s">
        <v>21073</v>
      </c>
      <c r="H258" s="24" t="s">
        <v>194</v>
      </c>
      <c r="I258" s="24">
        <v>4</v>
      </c>
      <c r="J258" s="24" t="s">
        <v>21050</v>
      </c>
      <c r="K258" s="24" t="s">
        <v>31</v>
      </c>
      <c r="L258" s="24">
        <v>4</v>
      </c>
      <c r="M258" s="24">
        <f>L258*130</f>
        <v>520</v>
      </c>
      <c r="N258" s="24"/>
      <c r="O258" s="24" t="s">
        <v>32</v>
      </c>
    </row>
    <row r="259" s="1" customFormat="1" ht="14.25" spans="1:15">
      <c r="A259" s="24">
        <v>255</v>
      </c>
      <c r="B259" s="24" t="s">
        <v>23</v>
      </c>
      <c r="C259" s="54" t="s">
        <v>24</v>
      </c>
      <c r="D259" s="24" t="s">
        <v>25</v>
      </c>
      <c r="E259" s="24" t="s">
        <v>20806</v>
      </c>
      <c r="F259" s="24" t="s">
        <v>21048</v>
      </c>
      <c r="G259" s="24" t="s">
        <v>21074</v>
      </c>
      <c r="H259" s="24" t="s">
        <v>29</v>
      </c>
      <c r="I259" s="24">
        <v>5</v>
      </c>
      <c r="J259" s="24" t="s">
        <v>21075</v>
      </c>
      <c r="K259" s="24" t="s">
        <v>31</v>
      </c>
      <c r="L259" s="24">
        <v>5</v>
      </c>
      <c r="M259" s="24">
        <f>L259*130</f>
        <v>650</v>
      </c>
      <c r="N259" s="24"/>
      <c r="O259" s="24" t="s">
        <v>32</v>
      </c>
    </row>
    <row r="260" s="1" customFormat="1" ht="14.25" spans="1:15">
      <c r="A260" s="24">
        <v>256</v>
      </c>
      <c r="B260" s="24" t="s">
        <v>23</v>
      </c>
      <c r="C260" s="54" t="s">
        <v>24</v>
      </c>
      <c r="D260" s="24" t="s">
        <v>25</v>
      </c>
      <c r="E260" s="24" t="s">
        <v>20806</v>
      </c>
      <c r="F260" s="24" t="s">
        <v>21048</v>
      </c>
      <c r="G260" s="24" t="s">
        <v>21076</v>
      </c>
      <c r="H260" s="24" t="s">
        <v>51</v>
      </c>
      <c r="I260" s="24">
        <v>2</v>
      </c>
      <c r="J260" s="24" t="s">
        <v>21075</v>
      </c>
      <c r="K260" s="24" t="s">
        <v>31</v>
      </c>
      <c r="L260" s="24">
        <v>2</v>
      </c>
      <c r="M260" s="24">
        <f>L260*312</f>
        <v>624</v>
      </c>
      <c r="N260" s="24"/>
      <c r="O260" s="24" t="s">
        <v>32</v>
      </c>
    </row>
    <row r="261" s="1" customFormat="1" ht="14.25" spans="1:15">
      <c r="A261" s="24">
        <v>257</v>
      </c>
      <c r="B261" s="24" t="s">
        <v>23</v>
      </c>
      <c r="C261" s="54" t="s">
        <v>24</v>
      </c>
      <c r="D261" s="24" t="s">
        <v>25</v>
      </c>
      <c r="E261" s="24" t="s">
        <v>20806</v>
      </c>
      <c r="F261" s="24" t="s">
        <v>21048</v>
      </c>
      <c r="G261" s="24" t="s">
        <v>21077</v>
      </c>
      <c r="H261" s="24" t="s">
        <v>194</v>
      </c>
      <c r="I261" s="24">
        <v>5</v>
      </c>
      <c r="J261" s="24" t="s">
        <v>21075</v>
      </c>
      <c r="K261" s="24" t="s">
        <v>31</v>
      </c>
      <c r="L261" s="24">
        <v>5</v>
      </c>
      <c r="M261" s="24">
        <f t="shared" ref="M261:M267" si="12">L261*130</f>
        <v>650</v>
      </c>
      <c r="N261" s="24"/>
      <c r="O261" s="24" t="s">
        <v>32</v>
      </c>
    </row>
    <row r="262" s="1" customFormat="1" ht="14.25" spans="1:15">
      <c r="A262" s="24">
        <v>258</v>
      </c>
      <c r="B262" s="24" t="s">
        <v>23</v>
      </c>
      <c r="C262" s="54" t="s">
        <v>24</v>
      </c>
      <c r="D262" s="24" t="s">
        <v>25</v>
      </c>
      <c r="E262" s="24" t="s">
        <v>20806</v>
      </c>
      <c r="F262" s="24" t="s">
        <v>21048</v>
      </c>
      <c r="G262" s="24" t="s">
        <v>21078</v>
      </c>
      <c r="H262" s="24" t="s">
        <v>194</v>
      </c>
      <c r="I262" s="24">
        <v>3</v>
      </c>
      <c r="J262" s="24" t="s">
        <v>21075</v>
      </c>
      <c r="K262" s="24" t="s">
        <v>31</v>
      </c>
      <c r="L262" s="24">
        <v>3</v>
      </c>
      <c r="M262" s="24">
        <f t="shared" si="12"/>
        <v>390</v>
      </c>
      <c r="N262" s="24"/>
      <c r="O262" s="24" t="s">
        <v>32</v>
      </c>
    </row>
    <row r="263" s="1" customFormat="1" ht="14.25" spans="1:15">
      <c r="A263" s="24">
        <v>259</v>
      </c>
      <c r="B263" s="24" t="s">
        <v>23</v>
      </c>
      <c r="C263" s="54" t="s">
        <v>24</v>
      </c>
      <c r="D263" s="24" t="s">
        <v>25</v>
      </c>
      <c r="E263" s="24" t="s">
        <v>20806</v>
      </c>
      <c r="F263" s="24" t="s">
        <v>21048</v>
      </c>
      <c r="G263" s="24" t="s">
        <v>21079</v>
      </c>
      <c r="H263" s="24" t="s">
        <v>194</v>
      </c>
      <c r="I263" s="24">
        <v>3</v>
      </c>
      <c r="J263" s="24" t="s">
        <v>21075</v>
      </c>
      <c r="K263" s="24" t="s">
        <v>31</v>
      </c>
      <c r="L263" s="24">
        <v>3</v>
      </c>
      <c r="M263" s="24">
        <f t="shared" si="12"/>
        <v>390</v>
      </c>
      <c r="N263" s="24"/>
      <c r="O263" s="24" t="s">
        <v>32</v>
      </c>
    </row>
    <row r="264" s="1" customFormat="1" ht="14.25" spans="1:15">
      <c r="A264" s="24">
        <v>260</v>
      </c>
      <c r="B264" s="24" t="s">
        <v>23</v>
      </c>
      <c r="C264" s="54" t="s">
        <v>24</v>
      </c>
      <c r="D264" s="24" t="s">
        <v>25</v>
      </c>
      <c r="E264" s="24" t="s">
        <v>20806</v>
      </c>
      <c r="F264" s="24" t="s">
        <v>21048</v>
      </c>
      <c r="G264" s="24" t="s">
        <v>21080</v>
      </c>
      <c r="H264" s="24" t="s">
        <v>29</v>
      </c>
      <c r="I264" s="24">
        <v>5</v>
      </c>
      <c r="J264" s="24" t="s">
        <v>21075</v>
      </c>
      <c r="K264" s="24" t="s">
        <v>31</v>
      </c>
      <c r="L264" s="24">
        <v>5</v>
      </c>
      <c r="M264" s="24">
        <f t="shared" si="12"/>
        <v>650</v>
      </c>
      <c r="N264" s="24"/>
      <c r="O264" s="24" t="s">
        <v>32</v>
      </c>
    </row>
    <row r="265" s="1" customFormat="1" ht="14.25" spans="1:15">
      <c r="A265" s="24">
        <v>261</v>
      </c>
      <c r="B265" s="24" t="s">
        <v>23</v>
      </c>
      <c r="C265" s="54" t="s">
        <v>24</v>
      </c>
      <c r="D265" s="24" t="s">
        <v>25</v>
      </c>
      <c r="E265" s="24" t="s">
        <v>20806</v>
      </c>
      <c r="F265" s="24" t="s">
        <v>21048</v>
      </c>
      <c r="G265" s="24" t="s">
        <v>21081</v>
      </c>
      <c r="H265" s="24" t="s">
        <v>194</v>
      </c>
      <c r="I265" s="24">
        <v>3</v>
      </c>
      <c r="J265" s="24" t="s">
        <v>21082</v>
      </c>
      <c r="K265" s="24" t="s">
        <v>31</v>
      </c>
      <c r="L265" s="24">
        <v>3</v>
      </c>
      <c r="M265" s="24">
        <f t="shared" si="12"/>
        <v>390</v>
      </c>
      <c r="N265" s="24"/>
      <c r="O265" s="24" t="s">
        <v>32</v>
      </c>
    </row>
    <row r="266" s="1" customFormat="1" ht="14.25" spans="1:15">
      <c r="A266" s="24">
        <v>262</v>
      </c>
      <c r="B266" s="24" t="s">
        <v>23</v>
      </c>
      <c r="C266" s="54" t="s">
        <v>24</v>
      </c>
      <c r="D266" s="24" t="s">
        <v>25</v>
      </c>
      <c r="E266" s="24" t="s">
        <v>20806</v>
      </c>
      <c r="F266" s="24" t="s">
        <v>21048</v>
      </c>
      <c r="G266" s="24" t="s">
        <v>21083</v>
      </c>
      <c r="H266" s="24" t="s">
        <v>194</v>
      </c>
      <c r="I266" s="24">
        <v>3</v>
      </c>
      <c r="J266" s="24" t="s">
        <v>21082</v>
      </c>
      <c r="K266" s="24" t="s">
        <v>31</v>
      </c>
      <c r="L266" s="24">
        <v>3</v>
      </c>
      <c r="M266" s="24">
        <f t="shared" si="12"/>
        <v>390</v>
      </c>
      <c r="N266" s="24"/>
      <c r="O266" s="24" t="s">
        <v>32</v>
      </c>
    </row>
    <row r="267" s="1" customFormat="1" ht="14.25" spans="1:15">
      <c r="A267" s="24">
        <v>263</v>
      </c>
      <c r="B267" s="24" t="s">
        <v>23</v>
      </c>
      <c r="C267" s="54" t="s">
        <v>24</v>
      </c>
      <c r="D267" s="24" t="s">
        <v>25</v>
      </c>
      <c r="E267" s="24" t="s">
        <v>20806</v>
      </c>
      <c r="F267" s="24" t="s">
        <v>21048</v>
      </c>
      <c r="G267" s="24" t="s">
        <v>21084</v>
      </c>
      <c r="H267" s="24" t="s">
        <v>194</v>
      </c>
      <c r="I267" s="24">
        <v>5</v>
      </c>
      <c r="J267" s="24" t="s">
        <v>21082</v>
      </c>
      <c r="K267" s="24" t="s">
        <v>31</v>
      </c>
      <c r="L267" s="24">
        <v>5</v>
      </c>
      <c r="M267" s="24">
        <f t="shared" si="12"/>
        <v>650</v>
      </c>
      <c r="N267" s="24"/>
      <c r="O267" s="24" t="s">
        <v>32</v>
      </c>
    </row>
    <row r="268" s="1" customFormat="1" ht="14.25" spans="1:15">
      <c r="A268" s="24">
        <v>264</v>
      </c>
      <c r="B268" s="24" t="s">
        <v>23</v>
      </c>
      <c r="C268" s="54" t="s">
        <v>24</v>
      </c>
      <c r="D268" s="24" t="s">
        <v>25</v>
      </c>
      <c r="E268" s="24" t="s">
        <v>20806</v>
      </c>
      <c r="F268" s="24" t="s">
        <v>21048</v>
      </c>
      <c r="G268" s="24" t="s">
        <v>21085</v>
      </c>
      <c r="H268" s="24" t="s">
        <v>47</v>
      </c>
      <c r="I268" s="24">
        <v>5</v>
      </c>
      <c r="J268" s="24" t="s">
        <v>15191</v>
      </c>
      <c r="K268" s="24" t="s">
        <v>31</v>
      </c>
      <c r="L268" s="24">
        <v>5</v>
      </c>
      <c r="M268" s="24">
        <f>L268*312</f>
        <v>1560</v>
      </c>
      <c r="N268" s="24"/>
      <c r="O268" s="24" t="s">
        <v>32</v>
      </c>
    </row>
    <row r="269" s="1" customFormat="1" ht="14.25" spans="1:15">
      <c r="A269" s="24">
        <v>265</v>
      </c>
      <c r="B269" s="24" t="s">
        <v>23</v>
      </c>
      <c r="C269" s="54" t="s">
        <v>24</v>
      </c>
      <c r="D269" s="24" t="s">
        <v>25</v>
      </c>
      <c r="E269" s="24" t="s">
        <v>20806</v>
      </c>
      <c r="F269" s="24" t="s">
        <v>21048</v>
      </c>
      <c r="G269" s="24" t="s">
        <v>21086</v>
      </c>
      <c r="H269" s="24" t="s">
        <v>194</v>
      </c>
      <c r="I269" s="24">
        <v>8</v>
      </c>
      <c r="J269" s="24" t="s">
        <v>21050</v>
      </c>
      <c r="K269" s="24" t="s">
        <v>31</v>
      </c>
      <c r="L269" s="24">
        <v>8</v>
      </c>
      <c r="M269" s="24">
        <f t="shared" ref="M269:M284" si="13">L269*130</f>
        <v>1040</v>
      </c>
      <c r="N269" s="24"/>
      <c r="O269" s="24" t="s">
        <v>32</v>
      </c>
    </row>
    <row r="270" s="1" customFormat="1" ht="14.25" spans="1:15">
      <c r="A270" s="24">
        <v>266</v>
      </c>
      <c r="B270" s="24" t="s">
        <v>23</v>
      </c>
      <c r="C270" s="54" t="s">
        <v>24</v>
      </c>
      <c r="D270" s="24" t="s">
        <v>25</v>
      </c>
      <c r="E270" s="24" t="s">
        <v>20806</v>
      </c>
      <c r="F270" s="24" t="s">
        <v>21048</v>
      </c>
      <c r="G270" s="24" t="s">
        <v>21087</v>
      </c>
      <c r="H270" s="24" t="s">
        <v>194</v>
      </c>
      <c r="I270" s="24">
        <v>5</v>
      </c>
      <c r="J270" s="24" t="s">
        <v>21050</v>
      </c>
      <c r="K270" s="24" t="s">
        <v>31</v>
      </c>
      <c r="L270" s="24">
        <v>5</v>
      </c>
      <c r="M270" s="24">
        <f t="shared" si="13"/>
        <v>650</v>
      </c>
      <c r="N270" s="24"/>
      <c r="O270" s="24" t="s">
        <v>32</v>
      </c>
    </row>
    <row r="271" s="1" customFormat="1" ht="14.25" spans="1:15">
      <c r="A271" s="24">
        <v>267</v>
      </c>
      <c r="B271" s="24" t="s">
        <v>23</v>
      </c>
      <c r="C271" s="54" t="s">
        <v>24</v>
      </c>
      <c r="D271" s="24" t="s">
        <v>25</v>
      </c>
      <c r="E271" s="24" t="s">
        <v>20806</v>
      </c>
      <c r="F271" s="24" t="s">
        <v>21048</v>
      </c>
      <c r="G271" s="24" t="s">
        <v>21088</v>
      </c>
      <c r="H271" s="24" t="s">
        <v>194</v>
      </c>
      <c r="I271" s="24">
        <v>6</v>
      </c>
      <c r="J271" s="58" t="s">
        <v>21089</v>
      </c>
      <c r="K271" s="24" t="s">
        <v>31</v>
      </c>
      <c r="L271" s="24">
        <v>6</v>
      </c>
      <c r="M271" s="24">
        <f t="shared" si="13"/>
        <v>780</v>
      </c>
      <c r="N271" s="24"/>
      <c r="O271" s="24" t="s">
        <v>32</v>
      </c>
    </row>
    <row r="272" s="1" customFormat="1" ht="14.25" spans="1:15">
      <c r="A272" s="24">
        <v>268</v>
      </c>
      <c r="B272" s="24" t="s">
        <v>23</v>
      </c>
      <c r="C272" s="54" t="s">
        <v>24</v>
      </c>
      <c r="D272" s="24" t="s">
        <v>25</v>
      </c>
      <c r="E272" s="24" t="s">
        <v>20806</v>
      </c>
      <c r="F272" s="24" t="s">
        <v>21048</v>
      </c>
      <c r="G272" s="63" t="s">
        <v>21090</v>
      </c>
      <c r="H272" s="24" t="s">
        <v>194</v>
      </c>
      <c r="I272" s="24">
        <v>7</v>
      </c>
      <c r="J272" s="58" t="s">
        <v>21089</v>
      </c>
      <c r="K272" s="24" t="s">
        <v>31</v>
      </c>
      <c r="L272" s="24">
        <v>7</v>
      </c>
      <c r="M272" s="24">
        <f t="shared" si="13"/>
        <v>910</v>
      </c>
      <c r="N272" s="24"/>
      <c r="O272" s="24" t="s">
        <v>32</v>
      </c>
    </row>
    <row r="273" s="1" customFormat="1" ht="14.25" spans="1:15">
      <c r="A273" s="24">
        <v>269</v>
      </c>
      <c r="B273" s="24" t="s">
        <v>23</v>
      </c>
      <c r="C273" s="54" t="s">
        <v>24</v>
      </c>
      <c r="D273" s="24" t="s">
        <v>25</v>
      </c>
      <c r="E273" s="24" t="s">
        <v>20806</v>
      </c>
      <c r="F273" s="24" t="s">
        <v>21048</v>
      </c>
      <c r="G273" s="24" t="s">
        <v>21091</v>
      </c>
      <c r="H273" s="24" t="s">
        <v>194</v>
      </c>
      <c r="I273" s="24">
        <v>5</v>
      </c>
      <c r="J273" s="58" t="s">
        <v>21089</v>
      </c>
      <c r="K273" s="24" t="s">
        <v>31</v>
      </c>
      <c r="L273" s="24">
        <v>5</v>
      </c>
      <c r="M273" s="24">
        <f t="shared" si="13"/>
        <v>650</v>
      </c>
      <c r="N273" s="24"/>
      <c r="O273" s="24" t="s">
        <v>32</v>
      </c>
    </row>
    <row r="274" s="1" customFormat="1" ht="14.25" spans="1:15">
      <c r="A274" s="24">
        <v>270</v>
      </c>
      <c r="B274" s="24" t="s">
        <v>23</v>
      </c>
      <c r="C274" s="54" t="s">
        <v>24</v>
      </c>
      <c r="D274" s="24" t="s">
        <v>25</v>
      </c>
      <c r="E274" s="24" t="s">
        <v>20806</v>
      </c>
      <c r="F274" s="24" t="s">
        <v>21048</v>
      </c>
      <c r="G274" s="24" t="s">
        <v>21092</v>
      </c>
      <c r="H274" s="24" t="s">
        <v>29</v>
      </c>
      <c r="I274" s="24">
        <v>8</v>
      </c>
      <c r="J274" s="58" t="s">
        <v>21089</v>
      </c>
      <c r="K274" s="24" t="s">
        <v>31</v>
      </c>
      <c r="L274" s="24">
        <v>8</v>
      </c>
      <c r="M274" s="24">
        <f t="shared" si="13"/>
        <v>1040</v>
      </c>
      <c r="N274" s="24"/>
      <c r="O274" s="24" t="s">
        <v>32</v>
      </c>
    </row>
    <row r="275" s="1" customFormat="1" ht="14.25" spans="1:15">
      <c r="A275" s="24">
        <v>271</v>
      </c>
      <c r="B275" s="24" t="s">
        <v>23</v>
      </c>
      <c r="C275" s="54" t="s">
        <v>24</v>
      </c>
      <c r="D275" s="24" t="s">
        <v>25</v>
      </c>
      <c r="E275" s="24" t="s">
        <v>20806</v>
      </c>
      <c r="F275" s="24" t="s">
        <v>21048</v>
      </c>
      <c r="G275" s="24" t="s">
        <v>21093</v>
      </c>
      <c r="H275" s="24" t="s">
        <v>194</v>
      </c>
      <c r="I275" s="24">
        <v>5</v>
      </c>
      <c r="J275" s="58" t="s">
        <v>21089</v>
      </c>
      <c r="K275" s="24" t="s">
        <v>31</v>
      </c>
      <c r="L275" s="24">
        <v>5</v>
      </c>
      <c r="M275" s="24">
        <f t="shared" si="13"/>
        <v>650</v>
      </c>
      <c r="N275" s="24"/>
      <c r="O275" s="24" t="s">
        <v>32</v>
      </c>
    </row>
    <row r="276" s="1" customFormat="1" ht="14.25" spans="1:15">
      <c r="A276" s="24">
        <v>272</v>
      </c>
      <c r="B276" s="24" t="s">
        <v>23</v>
      </c>
      <c r="C276" s="54" t="s">
        <v>24</v>
      </c>
      <c r="D276" s="24" t="s">
        <v>25</v>
      </c>
      <c r="E276" s="24" t="s">
        <v>20806</v>
      </c>
      <c r="F276" s="24" t="s">
        <v>21048</v>
      </c>
      <c r="G276" s="24" t="s">
        <v>21094</v>
      </c>
      <c r="H276" s="24" t="s">
        <v>29</v>
      </c>
      <c r="I276" s="24">
        <v>5</v>
      </c>
      <c r="J276" s="58" t="s">
        <v>21089</v>
      </c>
      <c r="K276" s="24" t="s">
        <v>31</v>
      </c>
      <c r="L276" s="24">
        <v>5</v>
      </c>
      <c r="M276" s="24">
        <f t="shared" si="13"/>
        <v>650</v>
      </c>
      <c r="N276" s="24"/>
      <c r="O276" s="24" t="s">
        <v>32</v>
      </c>
    </row>
    <row r="277" s="1" customFormat="1" ht="14.25" spans="1:15">
      <c r="A277" s="24">
        <v>273</v>
      </c>
      <c r="B277" s="24" t="s">
        <v>23</v>
      </c>
      <c r="C277" s="54" t="s">
        <v>24</v>
      </c>
      <c r="D277" s="24" t="s">
        <v>25</v>
      </c>
      <c r="E277" s="24" t="s">
        <v>20806</v>
      </c>
      <c r="F277" s="24" t="s">
        <v>21048</v>
      </c>
      <c r="G277" s="24" t="s">
        <v>21095</v>
      </c>
      <c r="H277" s="24" t="s">
        <v>194</v>
      </c>
      <c r="I277" s="24">
        <v>3</v>
      </c>
      <c r="J277" s="58" t="s">
        <v>21089</v>
      </c>
      <c r="K277" s="24" t="s">
        <v>31</v>
      </c>
      <c r="L277" s="24">
        <v>3</v>
      </c>
      <c r="M277" s="24">
        <f t="shared" si="13"/>
        <v>390</v>
      </c>
      <c r="N277" s="24"/>
      <c r="O277" s="24" t="s">
        <v>32</v>
      </c>
    </row>
    <row r="278" s="1" customFormat="1" ht="14.25" spans="1:15">
      <c r="A278" s="24">
        <v>274</v>
      </c>
      <c r="B278" s="24" t="s">
        <v>23</v>
      </c>
      <c r="C278" s="54" t="s">
        <v>24</v>
      </c>
      <c r="D278" s="24" t="s">
        <v>25</v>
      </c>
      <c r="E278" s="24" t="s">
        <v>20806</v>
      </c>
      <c r="F278" s="24" t="s">
        <v>21048</v>
      </c>
      <c r="G278" s="24" t="s">
        <v>21096</v>
      </c>
      <c r="H278" s="58" t="s">
        <v>194</v>
      </c>
      <c r="I278" s="24">
        <v>3</v>
      </c>
      <c r="J278" s="58" t="s">
        <v>21089</v>
      </c>
      <c r="K278" s="24" t="s">
        <v>31</v>
      </c>
      <c r="L278" s="24">
        <v>3</v>
      </c>
      <c r="M278" s="24">
        <f t="shared" si="13"/>
        <v>390</v>
      </c>
      <c r="N278" s="24"/>
      <c r="O278" s="24" t="s">
        <v>32</v>
      </c>
    </row>
    <row r="279" s="1" customFormat="1" ht="14.25" spans="1:15">
      <c r="A279" s="24">
        <v>275</v>
      </c>
      <c r="B279" s="24" t="s">
        <v>23</v>
      </c>
      <c r="C279" s="54" t="s">
        <v>24</v>
      </c>
      <c r="D279" s="24" t="s">
        <v>25</v>
      </c>
      <c r="E279" s="24" t="s">
        <v>20806</v>
      </c>
      <c r="F279" s="24" t="s">
        <v>21048</v>
      </c>
      <c r="G279" s="24" t="s">
        <v>21097</v>
      </c>
      <c r="H279" s="24" t="s">
        <v>29</v>
      </c>
      <c r="I279" s="24">
        <v>3</v>
      </c>
      <c r="J279" s="58" t="s">
        <v>21089</v>
      </c>
      <c r="K279" s="24" t="s">
        <v>31</v>
      </c>
      <c r="L279" s="24">
        <v>3</v>
      </c>
      <c r="M279" s="24">
        <f t="shared" si="13"/>
        <v>390</v>
      </c>
      <c r="N279" s="24"/>
      <c r="O279" s="24" t="s">
        <v>32</v>
      </c>
    </row>
    <row r="280" s="1" customFormat="1" ht="14.25" spans="1:15">
      <c r="A280" s="24">
        <v>276</v>
      </c>
      <c r="B280" s="24" t="s">
        <v>23</v>
      </c>
      <c r="C280" s="54" t="s">
        <v>24</v>
      </c>
      <c r="D280" s="24" t="s">
        <v>25</v>
      </c>
      <c r="E280" s="24" t="s">
        <v>20806</v>
      </c>
      <c r="F280" s="24" t="s">
        <v>21048</v>
      </c>
      <c r="G280" s="24" t="s">
        <v>21098</v>
      </c>
      <c r="H280" s="58" t="s">
        <v>194</v>
      </c>
      <c r="I280" s="24">
        <v>3</v>
      </c>
      <c r="J280" s="58" t="s">
        <v>21089</v>
      </c>
      <c r="K280" s="24" t="s">
        <v>31</v>
      </c>
      <c r="L280" s="24">
        <v>3</v>
      </c>
      <c r="M280" s="24">
        <f t="shared" si="13"/>
        <v>390</v>
      </c>
      <c r="N280" s="24"/>
      <c r="O280" s="24" t="s">
        <v>32</v>
      </c>
    </row>
    <row r="281" s="1" customFormat="1" ht="14.25" spans="1:15">
      <c r="A281" s="24">
        <v>277</v>
      </c>
      <c r="B281" s="24" t="s">
        <v>23</v>
      </c>
      <c r="C281" s="54" t="s">
        <v>24</v>
      </c>
      <c r="D281" s="24" t="s">
        <v>25</v>
      </c>
      <c r="E281" s="24" t="s">
        <v>20806</v>
      </c>
      <c r="F281" s="24" t="s">
        <v>21048</v>
      </c>
      <c r="G281" s="24" t="s">
        <v>21099</v>
      </c>
      <c r="H281" s="58" t="s">
        <v>194</v>
      </c>
      <c r="I281" s="24">
        <v>3</v>
      </c>
      <c r="J281" s="58" t="s">
        <v>21089</v>
      </c>
      <c r="K281" s="24" t="s">
        <v>31</v>
      </c>
      <c r="L281" s="24">
        <v>3</v>
      </c>
      <c r="M281" s="24">
        <f t="shared" si="13"/>
        <v>390</v>
      </c>
      <c r="N281" s="24"/>
      <c r="O281" s="24" t="s">
        <v>32</v>
      </c>
    </row>
    <row r="282" s="1" customFormat="1" ht="14.25" spans="1:15">
      <c r="A282" s="24">
        <v>278</v>
      </c>
      <c r="B282" s="24" t="s">
        <v>23</v>
      </c>
      <c r="C282" s="54" t="s">
        <v>24</v>
      </c>
      <c r="D282" s="24" t="s">
        <v>25</v>
      </c>
      <c r="E282" s="24" t="s">
        <v>20806</v>
      </c>
      <c r="F282" s="24" t="s">
        <v>21048</v>
      </c>
      <c r="G282" s="24" t="s">
        <v>21100</v>
      </c>
      <c r="H282" s="58" t="s">
        <v>194</v>
      </c>
      <c r="I282" s="24">
        <v>4</v>
      </c>
      <c r="J282" s="58" t="s">
        <v>21089</v>
      </c>
      <c r="K282" s="24" t="s">
        <v>31</v>
      </c>
      <c r="L282" s="24">
        <v>4</v>
      </c>
      <c r="M282" s="24">
        <f t="shared" si="13"/>
        <v>520</v>
      </c>
      <c r="N282" s="24"/>
      <c r="O282" s="24" t="s">
        <v>32</v>
      </c>
    </row>
    <row r="283" s="1" customFormat="1" ht="14.25" spans="1:15">
      <c r="A283" s="24">
        <v>279</v>
      </c>
      <c r="B283" s="24" t="s">
        <v>23</v>
      </c>
      <c r="C283" s="54" t="s">
        <v>24</v>
      </c>
      <c r="D283" s="24" t="s">
        <v>25</v>
      </c>
      <c r="E283" s="24" t="s">
        <v>20806</v>
      </c>
      <c r="F283" s="24" t="s">
        <v>21048</v>
      </c>
      <c r="G283" s="24" t="s">
        <v>21101</v>
      </c>
      <c r="H283" s="58" t="s">
        <v>194</v>
      </c>
      <c r="I283" s="24">
        <v>1</v>
      </c>
      <c r="J283" s="58" t="s">
        <v>21089</v>
      </c>
      <c r="K283" s="24" t="s">
        <v>31</v>
      </c>
      <c r="L283" s="24">
        <v>1</v>
      </c>
      <c r="M283" s="24">
        <f t="shared" si="13"/>
        <v>130</v>
      </c>
      <c r="N283" s="24"/>
      <c r="O283" s="24" t="s">
        <v>32</v>
      </c>
    </row>
    <row r="284" s="1" customFormat="1" ht="14.25" spans="1:15">
      <c r="A284" s="24">
        <v>280</v>
      </c>
      <c r="B284" s="24" t="s">
        <v>23</v>
      </c>
      <c r="C284" s="54" t="s">
        <v>24</v>
      </c>
      <c r="D284" s="24" t="s">
        <v>25</v>
      </c>
      <c r="E284" s="24" t="s">
        <v>20806</v>
      </c>
      <c r="F284" s="24" t="s">
        <v>21048</v>
      </c>
      <c r="G284" s="24" t="s">
        <v>21102</v>
      </c>
      <c r="H284" s="58" t="s">
        <v>194</v>
      </c>
      <c r="I284" s="24">
        <v>6</v>
      </c>
      <c r="J284" s="58" t="s">
        <v>21089</v>
      </c>
      <c r="K284" s="24" t="s">
        <v>31</v>
      </c>
      <c r="L284" s="24">
        <v>6</v>
      </c>
      <c r="M284" s="24">
        <f t="shared" si="13"/>
        <v>780</v>
      </c>
      <c r="N284" s="24"/>
      <c r="O284" s="24" t="s">
        <v>32</v>
      </c>
    </row>
    <row r="285" s="1" customFormat="1" ht="14.25" spans="1:15">
      <c r="A285" s="24">
        <v>281</v>
      </c>
      <c r="B285" s="24" t="s">
        <v>23</v>
      </c>
      <c r="C285" s="54" t="s">
        <v>24</v>
      </c>
      <c r="D285" s="24" t="s">
        <v>25</v>
      </c>
      <c r="E285" s="24" t="s">
        <v>20806</v>
      </c>
      <c r="F285" s="24" t="s">
        <v>21048</v>
      </c>
      <c r="G285" s="24" t="s">
        <v>21103</v>
      </c>
      <c r="H285" s="58" t="s">
        <v>51</v>
      </c>
      <c r="I285" s="24">
        <v>4</v>
      </c>
      <c r="J285" s="58" t="s">
        <v>21089</v>
      </c>
      <c r="K285" s="24" t="s">
        <v>31</v>
      </c>
      <c r="L285" s="24">
        <v>4</v>
      </c>
      <c r="M285" s="24">
        <f>L285*312</f>
        <v>1248</v>
      </c>
      <c r="N285" s="24"/>
      <c r="O285" s="24" t="s">
        <v>32</v>
      </c>
    </row>
    <row r="286" s="1" customFormat="1" ht="14.25" spans="1:15">
      <c r="A286" s="24">
        <v>282</v>
      </c>
      <c r="B286" s="24" t="s">
        <v>23</v>
      </c>
      <c r="C286" s="54" t="s">
        <v>24</v>
      </c>
      <c r="D286" s="24" t="s">
        <v>25</v>
      </c>
      <c r="E286" s="24" t="s">
        <v>20806</v>
      </c>
      <c r="F286" s="24" t="s">
        <v>21048</v>
      </c>
      <c r="G286" s="24" t="s">
        <v>21104</v>
      </c>
      <c r="H286" s="58" t="s">
        <v>194</v>
      </c>
      <c r="I286" s="24">
        <v>4</v>
      </c>
      <c r="J286" s="58" t="s">
        <v>21089</v>
      </c>
      <c r="K286" s="24" t="s">
        <v>31</v>
      </c>
      <c r="L286" s="24">
        <v>4</v>
      </c>
      <c r="M286" s="24">
        <f>L286*130</f>
        <v>520</v>
      </c>
      <c r="N286" s="24"/>
      <c r="O286" s="24" t="s">
        <v>32</v>
      </c>
    </row>
    <row r="287" s="1" customFormat="1" ht="14.25" spans="1:15">
      <c r="A287" s="24">
        <v>283</v>
      </c>
      <c r="B287" s="24" t="s">
        <v>23</v>
      </c>
      <c r="C287" s="54" t="s">
        <v>24</v>
      </c>
      <c r="D287" s="24" t="s">
        <v>25</v>
      </c>
      <c r="E287" s="24" t="s">
        <v>20806</v>
      </c>
      <c r="F287" s="24" t="s">
        <v>21048</v>
      </c>
      <c r="G287" s="24" t="s">
        <v>21105</v>
      </c>
      <c r="H287" s="58" t="s">
        <v>194</v>
      </c>
      <c r="I287" s="24">
        <v>2</v>
      </c>
      <c r="J287" s="58" t="s">
        <v>21089</v>
      </c>
      <c r="K287" s="24" t="s">
        <v>31</v>
      </c>
      <c r="L287" s="24">
        <v>2</v>
      </c>
      <c r="M287" s="24">
        <f>L287*130</f>
        <v>260</v>
      </c>
      <c r="N287" s="24"/>
      <c r="O287" s="24" t="s">
        <v>32</v>
      </c>
    </row>
    <row r="288" s="1" customFormat="1" ht="14.25" spans="1:15">
      <c r="A288" s="24">
        <v>284</v>
      </c>
      <c r="B288" s="24" t="s">
        <v>23</v>
      </c>
      <c r="C288" s="54" t="s">
        <v>24</v>
      </c>
      <c r="D288" s="24" t="s">
        <v>25</v>
      </c>
      <c r="E288" s="24" t="s">
        <v>20806</v>
      </c>
      <c r="F288" s="24" t="s">
        <v>21048</v>
      </c>
      <c r="G288" s="24" t="s">
        <v>21106</v>
      </c>
      <c r="H288" s="58" t="s">
        <v>194</v>
      </c>
      <c r="I288" s="24">
        <v>4</v>
      </c>
      <c r="J288" s="58" t="s">
        <v>21089</v>
      </c>
      <c r="K288" s="24" t="s">
        <v>31</v>
      </c>
      <c r="L288" s="24">
        <v>4</v>
      </c>
      <c r="M288" s="24">
        <f>L288*130</f>
        <v>520</v>
      </c>
      <c r="N288" s="24"/>
      <c r="O288" s="24" t="s">
        <v>32</v>
      </c>
    </row>
    <row r="289" s="1" customFormat="1" ht="14.25" spans="1:15">
      <c r="A289" s="24">
        <v>285</v>
      </c>
      <c r="B289" s="24" t="s">
        <v>23</v>
      </c>
      <c r="C289" s="54" t="s">
        <v>24</v>
      </c>
      <c r="D289" s="24" t="s">
        <v>25</v>
      </c>
      <c r="E289" s="24" t="s">
        <v>20806</v>
      </c>
      <c r="F289" s="24" t="s">
        <v>21048</v>
      </c>
      <c r="G289" s="24" t="s">
        <v>21107</v>
      </c>
      <c r="H289" s="58" t="s">
        <v>51</v>
      </c>
      <c r="I289" s="24">
        <v>2</v>
      </c>
      <c r="J289" s="58" t="s">
        <v>21089</v>
      </c>
      <c r="K289" s="24" t="s">
        <v>31</v>
      </c>
      <c r="L289" s="24">
        <v>2</v>
      </c>
      <c r="M289" s="24">
        <f>L289*312</f>
        <v>624</v>
      </c>
      <c r="N289" s="24"/>
      <c r="O289" s="24" t="s">
        <v>32</v>
      </c>
    </row>
    <row r="290" s="1" customFormat="1" ht="14.25" spans="1:15">
      <c r="A290" s="24">
        <v>286</v>
      </c>
      <c r="B290" s="24" t="s">
        <v>23</v>
      </c>
      <c r="C290" s="54" t="s">
        <v>24</v>
      </c>
      <c r="D290" s="24" t="s">
        <v>25</v>
      </c>
      <c r="E290" s="24" t="s">
        <v>20806</v>
      </c>
      <c r="F290" s="24" t="s">
        <v>21048</v>
      </c>
      <c r="G290" s="24" t="s">
        <v>21108</v>
      </c>
      <c r="H290" s="24" t="s">
        <v>29</v>
      </c>
      <c r="I290" s="24">
        <v>2</v>
      </c>
      <c r="J290" s="58" t="s">
        <v>21089</v>
      </c>
      <c r="K290" s="24" t="s">
        <v>31</v>
      </c>
      <c r="L290" s="24">
        <v>2</v>
      </c>
      <c r="M290" s="24">
        <f>L290*130</f>
        <v>260</v>
      </c>
      <c r="N290" s="24"/>
      <c r="O290" s="24" t="s">
        <v>32</v>
      </c>
    </row>
    <row r="291" s="1" customFormat="1" ht="14.25" spans="1:15">
      <c r="A291" s="24">
        <v>287</v>
      </c>
      <c r="B291" s="24" t="s">
        <v>23</v>
      </c>
      <c r="C291" s="54" t="s">
        <v>24</v>
      </c>
      <c r="D291" s="24" t="s">
        <v>25</v>
      </c>
      <c r="E291" s="24" t="s">
        <v>20806</v>
      </c>
      <c r="F291" s="24" t="s">
        <v>21048</v>
      </c>
      <c r="G291" s="24" t="s">
        <v>13938</v>
      </c>
      <c r="H291" s="58" t="s">
        <v>194</v>
      </c>
      <c r="I291" s="24">
        <v>2</v>
      </c>
      <c r="J291" s="58" t="s">
        <v>21089</v>
      </c>
      <c r="K291" s="24" t="s">
        <v>31</v>
      </c>
      <c r="L291" s="24">
        <v>2</v>
      </c>
      <c r="M291" s="24">
        <f>L291*130</f>
        <v>260</v>
      </c>
      <c r="N291" s="24"/>
      <c r="O291" s="24" t="s">
        <v>32</v>
      </c>
    </row>
    <row r="292" s="1" customFormat="1" ht="14.25" spans="1:15">
      <c r="A292" s="24">
        <v>288</v>
      </c>
      <c r="B292" s="24" t="s">
        <v>23</v>
      </c>
      <c r="C292" s="54" t="s">
        <v>24</v>
      </c>
      <c r="D292" s="24" t="s">
        <v>25</v>
      </c>
      <c r="E292" s="24" t="s">
        <v>20806</v>
      </c>
      <c r="F292" s="24" t="s">
        <v>21048</v>
      </c>
      <c r="G292" s="24" t="s">
        <v>21109</v>
      </c>
      <c r="H292" s="58" t="s">
        <v>51</v>
      </c>
      <c r="I292" s="24">
        <v>1</v>
      </c>
      <c r="J292" s="58" t="s">
        <v>21089</v>
      </c>
      <c r="K292" s="24" t="s">
        <v>31</v>
      </c>
      <c r="L292" s="24">
        <v>1</v>
      </c>
      <c r="M292" s="24">
        <f>L292*312</f>
        <v>312</v>
      </c>
      <c r="N292" s="24"/>
      <c r="O292" s="24" t="s">
        <v>32</v>
      </c>
    </row>
    <row r="293" s="1" customFormat="1" ht="14.25" spans="1:15">
      <c r="A293" s="24">
        <v>289</v>
      </c>
      <c r="B293" s="24" t="s">
        <v>23</v>
      </c>
      <c r="C293" s="54" t="s">
        <v>24</v>
      </c>
      <c r="D293" s="24" t="s">
        <v>25</v>
      </c>
      <c r="E293" s="24" t="s">
        <v>20806</v>
      </c>
      <c r="F293" s="24" t="s">
        <v>21048</v>
      </c>
      <c r="G293" s="58" t="s">
        <v>21110</v>
      </c>
      <c r="H293" s="58" t="s">
        <v>194</v>
      </c>
      <c r="I293" s="24">
        <v>5</v>
      </c>
      <c r="J293" s="24" t="s">
        <v>21111</v>
      </c>
      <c r="K293" s="24" t="s">
        <v>31</v>
      </c>
      <c r="L293" s="24">
        <v>5</v>
      </c>
      <c r="M293" s="24">
        <f>L293*130</f>
        <v>650</v>
      </c>
      <c r="N293" s="24"/>
      <c r="O293" s="24" t="s">
        <v>32</v>
      </c>
    </row>
    <row r="294" s="1" customFormat="1" ht="14.25" spans="1:15">
      <c r="A294" s="24">
        <v>290</v>
      </c>
      <c r="B294" s="24" t="s">
        <v>23</v>
      </c>
      <c r="C294" s="54" t="s">
        <v>24</v>
      </c>
      <c r="D294" s="24" t="s">
        <v>25</v>
      </c>
      <c r="E294" s="24" t="s">
        <v>20806</v>
      </c>
      <c r="F294" s="24" t="s">
        <v>21048</v>
      </c>
      <c r="G294" s="24" t="s">
        <v>21112</v>
      </c>
      <c r="H294" s="58" t="s">
        <v>194</v>
      </c>
      <c r="I294" s="24">
        <v>3</v>
      </c>
      <c r="J294" s="24" t="s">
        <v>21111</v>
      </c>
      <c r="K294" s="24" t="s">
        <v>31</v>
      </c>
      <c r="L294" s="24">
        <v>3</v>
      </c>
      <c r="M294" s="24">
        <f>L294*130</f>
        <v>390</v>
      </c>
      <c r="N294" s="24"/>
      <c r="O294" s="24" t="s">
        <v>32</v>
      </c>
    </row>
    <row r="295" s="1" customFormat="1" ht="14.25" spans="1:15">
      <c r="A295" s="24">
        <v>291</v>
      </c>
      <c r="B295" s="24" t="s">
        <v>23</v>
      </c>
      <c r="C295" s="54" t="s">
        <v>24</v>
      </c>
      <c r="D295" s="24" t="s">
        <v>25</v>
      </c>
      <c r="E295" s="24" t="s">
        <v>20806</v>
      </c>
      <c r="F295" s="24" t="s">
        <v>21048</v>
      </c>
      <c r="G295" s="24" t="s">
        <v>21113</v>
      </c>
      <c r="H295" s="58" t="s">
        <v>194</v>
      </c>
      <c r="I295" s="24">
        <v>3</v>
      </c>
      <c r="J295" s="24" t="s">
        <v>21111</v>
      </c>
      <c r="K295" s="24" t="s">
        <v>31</v>
      </c>
      <c r="L295" s="24">
        <v>3</v>
      </c>
      <c r="M295" s="24">
        <f>L295*130</f>
        <v>390</v>
      </c>
      <c r="N295" s="24"/>
      <c r="O295" s="24" t="s">
        <v>32</v>
      </c>
    </row>
    <row r="296" s="1" customFormat="1" ht="14.25" spans="1:15">
      <c r="A296" s="24">
        <v>292</v>
      </c>
      <c r="B296" s="24" t="s">
        <v>23</v>
      </c>
      <c r="C296" s="54" t="s">
        <v>24</v>
      </c>
      <c r="D296" s="24" t="s">
        <v>25</v>
      </c>
      <c r="E296" s="24" t="s">
        <v>20806</v>
      </c>
      <c r="F296" s="24" t="s">
        <v>21048</v>
      </c>
      <c r="G296" s="24" t="s">
        <v>21114</v>
      </c>
      <c r="H296" s="58" t="s">
        <v>194</v>
      </c>
      <c r="I296" s="24">
        <v>3</v>
      </c>
      <c r="J296" s="24" t="s">
        <v>21111</v>
      </c>
      <c r="K296" s="24" t="s">
        <v>31</v>
      </c>
      <c r="L296" s="24">
        <v>3</v>
      </c>
      <c r="M296" s="24">
        <f>L296*130</f>
        <v>390</v>
      </c>
      <c r="N296" s="24"/>
      <c r="O296" s="24" t="s">
        <v>32</v>
      </c>
    </row>
    <row r="297" s="1" customFormat="1" ht="14.25" spans="1:15">
      <c r="A297" s="24">
        <v>293</v>
      </c>
      <c r="B297" s="24" t="s">
        <v>23</v>
      </c>
      <c r="C297" s="54" t="s">
        <v>24</v>
      </c>
      <c r="D297" s="24" t="s">
        <v>25</v>
      </c>
      <c r="E297" s="24" t="s">
        <v>20806</v>
      </c>
      <c r="F297" s="24" t="s">
        <v>21048</v>
      </c>
      <c r="G297" s="24" t="s">
        <v>21115</v>
      </c>
      <c r="H297" s="58" t="s">
        <v>194</v>
      </c>
      <c r="I297" s="24">
        <v>6</v>
      </c>
      <c r="J297" s="24" t="s">
        <v>21111</v>
      </c>
      <c r="K297" s="24" t="s">
        <v>31</v>
      </c>
      <c r="L297" s="24">
        <v>6</v>
      </c>
      <c r="M297" s="24">
        <f>L297*130</f>
        <v>780</v>
      </c>
      <c r="N297" s="24"/>
      <c r="O297" s="24" t="s">
        <v>32</v>
      </c>
    </row>
    <row r="298" s="1" customFormat="1" ht="14.25" spans="1:15">
      <c r="A298" s="24">
        <v>294</v>
      </c>
      <c r="B298" s="24" t="s">
        <v>23</v>
      </c>
      <c r="C298" s="54" t="s">
        <v>24</v>
      </c>
      <c r="D298" s="24" t="s">
        <v>25</v>
      </c>
      <c r="E298" s="24" t="s">
        <v>20806</v>
      </c>
      <c r="F298" s="24" t="s">
        <v>21048</v>
      </c>
      <c r="G298" s="24" t="s">
        <v>21116</v>
      </c>
      <c r="H298" s="24" t="s">
        <v>51</v>
      </c>
      <c r="I298" s="24">
        <v>4</v>
      </c>
      <c r="J298" s="58" t="s">
        <v>21111</v>
      </c>
      <c r="K298" s="24" t="s">
        <v>31</v>
      </c>
      <c r="L298" s="24">
        <v>4</v>
      </c>
      <c r="M298" s="24">
        <f>L298*312</f>
        <v>1248</v>
      </c>
      <c r="N298" s="24"/>
      <c r="O298" s="24" t="s">
        <v>32</v>
      </c>
    </row>
    <row r="299" s="1" customFormat="1" ht="14.25" spans="1:15">
      <c r="A299" s="24">
        <v>295</v>
      </c>
      <c r="B299" s="24" t="s">
        <v>23</v>
      </c>
      <c r="C299" s="54" t="s">
        <v>24</v>
      </c>
      <c r="D299" s="24" t="s">
        <v>25</v>
      </c>
      <c r="E299" s="24" t="s">
        <v>20806</v>
      </c>
      <c r="F299" s="24" t="s">
        <v>21048</v>
      </c>
      <c r="G299" s="24" t="s">
        <v>21117</v>
      </c>
      <c r="H299" s="58" t="s">
        <v>194</v>
      </c>
      <c r="I299" s="24">
        <v>6</v>
      </c>
      <c r="J299" s="24" t="s">
        <v>21111</v>
      </c>
      <c r="K299" s="24" t="s">
        <v>31</v>
      </c>
      <c r="L299" s="24">
        <v>6</v>
      </c>
      <c r="M299" s="24">
        <f>L299*130</f>
        <v>780</v>
      </c>
      <c r="N299" s="24"/>
      <c r="O299" s="24" t="s">
        <v>32</v>
      </c>
    </row>
    <row r="300" s="1" customFormat="1" ht="14.25" spans="1:15">
      <c r="A300" s="24">
        <v>296</v>
      </c>
      <c r="B300" s="24" t="s">
        <v>23</v>
      </c>
      <c r="C300" s="54" t="s">
        <v>24</v>
      </c>
      <c r="D300" s="24" t="s">
        <v>25</v>
      </c>
      <c r="E300" s="24" t="s">
        <v>20806</v>
      </c>
      <c r="F300" s="24" t="s">
        <v>21048</v>
      </c>
      <c r="G300" s="24" t="s">
        <v>21118</v>
      </c>
      <c r="H300" s="58" t="s">
        <v>194</v>
      </c>
      <c r="I300" s="24">
        <v>5</v>
      </c>
      <c r="J300" s="24" t="s">
        <v>21111</v>
      </c>
      <c r="K300" s="24" t="s">
        <v>31</v>
      </c>
      <c r="L300" s="24">
        <v>5</v>
      </c>
      <c r="M300" s="24">
        <f>L300*130</f>
        <v>650</v>
      </c>
      <c r="N300" s="24"/>
      <c r="O300" s="24" t="s">
        <v>32</v>
      </c>
    </row>
    <row r="301" s="1" customFormat="1" ht="14.25" spans="1:15">
      <c r="A301" s="24">
        <v>297</v>
      </c>
      <c r="B301" s="24" t="s">
        <v>23</v>
      </c>
      <c r="C301" s="54" t="s">
        <v>24</v>
      </c>
      <c r="D301" s="24" t="s">
        <v>25</v>
      </c>
      <c r="E301" s="24" t="s">
        <v>20806</v>
      </c>
      <c r="F301" s="24" t="s">
        <v>21048</v>
      </c>
      <c r="G301" s="24" t="s">
        <v>21119</v>
      </c>
      <c r="H301" s="58" t="s">
        <v>194</v>
      </c>
      <c r="I301" s="24">
        <v>4</v>
      </c>
      <c r="J301" s="24" t="s">
        <v>21111</v>
      </c>
      <c r="K301" s="24" t="s">
        <v>31</v>
      </c>
      <c r="L301" s="24">
        <v>4</v>
      </c>
      <c r="M301" s="24">
        <f>L301*130</f>
        <v>520</v>
      </c>
      <c r="N301" s="24"/>
      <c r="O301" s="24" t="s">
        <v>32</v>
      </c>
    </row>
    <row r="302" s="1" customFormat="1" ht="14.25" spans="1:15">
      <c r="A302" s="24">
        <v>298</v>
      </c>
      <c r="B302" s="24" t="s">
        <v>23</v>
      </c>
      <c r="C302" s="54" t="s">
        <v>24</v>
      </c>
      <c r="D302" s="24" t="s">
        <v>25</v>
      </c>
      <c r="E302" s="24" t="s">
        <v>20806</v>
      </c>
      <c r="F302" s="24" t="s">
        <v>21048</v>
      </c>
      <c r="G302" s="24" t="s">
        <v>21120</v>
      </c>
      <c r="H302" s="58" t="s">
        <v>194</v>
      </c>
      <c r="I302" s="24">
        <v>5</v>
      </c>
      <c r="J302" s="24" t="s">
        <v>21111</v>
      </c>
      <c r="K302" s="24" t="s">
        <v>31</v>
      </c>
      <c r="L302" s="24">
        <v>5</v>
      </c>
      <c r="M302" s="24">
        <f>L302*130</f>
        <v>650</v>
      </c>
      <c r="N302" s="24"/>
      <c r="O302" s="24" t="s">
        <v>32</v>
      </c>
    </row>
    <row r="303" s="1" customFormat="1" ht="14.25" spans="1:15">
      <c r="A303" s="24">
        <v>299</v>
      </c>
      <c r="B303" s="24" t="s">
        <v>23</v>
      </c>
      <c r="C303" s="54" t="s">
        <v>24</v>
      </c>
      <c r="D303" s="24" t="s">
        <v>25</v>
      </c>
      <c r="E303" s="24" t="s">
        <v>20806</v>
      </c>
      <c r="F303" s="24" t="s">
        <v>21048</v>
      </c>
      <c r="G303" s="24" t="s">
        <v>17999</v>
      </c>
      <c r="H303" s="58" t="s">
        <v>194</v>
      </c>
      <c r="I303" s="24">
        <v>3</v>
      </c>
      <c r="J303" s="24" t="s">
        <v>21111</v>
      </c>
      <c r="K303" s="24" t="s">
        <v>31</v>
      </c>
      <c r="L303" s="24">
        <v>3</v>
      </c>
      <c r="M303" s="24">
        <f>L303*130</f>
        <v>390</v>
      </c>
      <c r="N303" s="24"/>
      <c r="O303" s="24" t="s">
        <v>32</v>
      </c>
    </row>
    <row r="304" s="1" customFormat="1" ht="14.25" spans="1:15">
      <c r="A304" s="24">
        <v>300</v>
      </c>
      <c r="B304" s="24" t="s">
        <v>23</v>
      </c>
      <c r="C304" s="54" t="s">
        <v>24</v>
      </c>
      <c r="D304" s="24" t="s">
        <v>25</v>
      </c>
      <c r="E304" s="24" t="s">
        <v>20806</v>
      </c>
      <c r="F304" s="24" t="s">
        <v>21048</v>
      </c>
      <c r="G304" s="24" t="s">
        <v>21121</v>
      </c>
      <c r="H304" s="24" t="s">
        <v>51</v>
      </c>
      <c r="I304" s="24">
        <v>1</v>
      </c>
      <c r="J304" s="24" t="s">
        <v>21111</v>
      </c>
      <c r="K304" s="24" t="s">
        <v>31</v>
      </c>
      <c r="L304" s="24">
        <v>1</v>
      </c>
      <c r="M304" s="24">
        <f>L304*312</f>
        <v>312</v>
      </c>
      <c r="N304" s="24"/>
      <c r="O304" s="24" t="s">
        <v>32</v>
      </c>
    </row>
    <row r="305" s="1" customFormat="1" ht="14.25" spans="1:15">
      <c r="A305" s="24">
        <v>301</v>
      </c>
      <c r="B305" s="24" t="s">
        <v>23</v>
      </c>
      <c r="C305" s="54" t="s">
        <v>24</v>
      </c>
      <c r="D305" s="24" t="s">
        <v>25</v>
      </c>
      <c r="E305" s="24" t="s">
        <v>20806</v>
      </c>
      <c r="F305" s="24" t="s">
        <v>21048</v>
      </c>
      <c r="G305" s="24" t="s">
        <v>21122</v>
      </c>
      <c r="H305" s="58" t="s">
        <v>194</v>
      </c>
      <c r="I305" s="24">
        <v>6</v>
      </c>
      <c r="J305" s="24" t="s">
        <v>21111</v>
      </c>
      <c r="K305" s="24" t="s">
        <v>31</v>
      </c>
      <c r="L305" s="24">
        <v>6</v>
      </c>
      <c r="M305" s="24">
        <f t="shared" ref="M305:M317" si="14">L305*130</f>
        <v>780</v>
      </c>
      <c r="N305" s="24"/>
      <c r="O305" s="24" t="s">
        <v>32</v>
      </c>
    </row>
    <row r="306" s="1" customFormat="1" ht="14.25" spans="1:15">
      <c r="A306" s="24">
        <v>302</v>
      </c>
      <c r="B306" s="24" t="s">
        <v>23</v>
      </c>
      <c r="C306" s="54" t="s">
        <v>24</v>
      </c>
      <c r="D306" s="24" t="s">
        <v>25</v>
      </c>
      <c r="E306" s="24" t="s">
        <v>20806</v>
      </c>
      <c r="F306" s="24" t="s">
        <v>21048</v>
      </c>
      <c r="G306" s="24" t="s">
        <v>21123</v>
      </c>
      <c r="H306" s="58" t="s">
        <v>194</v>
      </c>
      <c r="I306" s="24">
        <v>8</v>
      </c>
      <c r="J306" s="24" t="s">
        <v>21111</v>
      </c>
      <c r="K306" s="24" t="s">
        <v>31</v>
      </c>
      <c r="L306" s="24">
        <v>8</v>
      </c>
      <c r="M306" s="24">
        <f t="shared" si="14"/>
        <v>1040</v>
      </c>
      <c r="N306" s="24"/>
      <c r="O306" s="24" t="s">
        <v>32</v>
      </c>
    </row>
    <row r="307" s="1" customFormat="1" ht="14.25" spans="1:15">
      <c r="A307" s="24">
        <v>303</v>
      </c>
      <c r="B307" s="24" t="s">
        <v>23</v>
      </c>
      <c r="C307" s="54" t="s">
        <v>24</v>
      </c>
      <c r="D307" s="24" t="s">
        <v>25</v>
      </c>
      <c r="E307" s="24" t="s">
        <v>20806</v>
      </c>
      <c r="F307" s="24" t="s">
        <v>21048</v>
      </c>
      <c r="G307" s="24" t="s">
        <v>21124</v>
      </c>
      <c r="H307" s="58" t="s">
        <v>194</v>
      </c>
      <c r="I307" s="24">
        <v>5</v>
      </c>
      <c r="J307" s="24" t="s">
        <v>21111</v>
      </c>
      <c r="K307" s="24" t="s">
        <v>31</v>
      </c>
      <c r="L307" s="24">
        <v>5</v>
      </c>
      <c r="M307" s="24">
        <f t="shared" si="14"/>
        <v>650</v>
      </c>
      <c r="N307" s="24"/>
      <c r="O307" s="24" t="s">
        <v>32</v>
      </c>
    </row>
    <row r="308" s="1" customFormat="1" ht="14.25" spans="1:15">
      <c r="A308" s="24">
        <v>304</v>
      </c>
      <c r="B308" s="24" t="s">
        <v>23</v>
      </c>
      <c r="C308" s="54" t="s">
        <v>24</v>
      </c>
      <c r="D308" s="24" t="s">
        <v>25</v>
      </c>
      <c r="E308" s="24" t="s">
        <v>20806</v>
      </c>
      <c r="F308" s="24" t="s">
        <v>21048</v>
      </c>
      <c r="G308" s="24" t="s">
        <v>21125</v>
      </c>
      <c r="H308" s="58" t="s">
        <v>194</v>
      </c>
      <c r="I308" s="24">
        <v>3</v>
      </c>
      <c r="J308" s="24" t="s">
        <v>21111</v>
      </c>
      <c r="K308" s="24" t="s">
        <v>31</v>
      </c>
      <c r="L308" s="24">
        <v>3</v>
      </c>
      <c r="M308" s="24">
        <f t="shared" si="14"/>
        <v>390</v>
      </c>
      <c r="N308" s="24"/>
      <c r="O308" s="24" t="s">
        <v>32</v>
      </c>
    </row>
    <row r="309" s="1" customFormat="1" ht="14.25" spans="1:15">
      <c r="A309" s="24">
        <v>305</v>
      </c>
      <c r="B309" s="24" t="s">
        <v>23</v>
      </c>
      <c r="C309" s="54" t="s">
        <v>24</v>
      </c>
      <c r="D309" s="24" t="s">
        <v>25</v>
      </c>
      <c r="E309" s="24" t="s">
        <v>20806</v>
      </c>
      <c r="F309" s="24" t="s">
        <v>21048</v>
      </c>
      <c r="G309" s="24" t="s">
        <v>21126</v>
      </c>
      <c r="H309" s="58" t="s">
        <v>194</v>
      </c>
      <c r="I309" s="24">
        <v>5</v>
      </c>
      <c r="J309" s="24" t="s">
        <v>21111</v>
      </c>
      <c r="K309" s="24" t="s">
        <v>31</v>
      </c>
      <c r="L309" s="24">
        <v>5</v>
      </c>
      <c r="M309" s="24">
        <f t="shared" si="14"/>
        <v>650</v>
      </c>
      <c r="N309" s="24"/>
      <c r="O309" s="24" t="s">
        <v>32</v>
      </c>
    </row>
    <row r="310" s="1" customFormat="1" ht="14.25" spans="1:15">
      <c r="A310" s="24">
        <v>306</v>
      </c>
      <c r="B310" s="24" t="s">
        <v>23</v>
      </c>
      <c r="C310" s="54" t="s">
        <v>24</v>
      </c>
      <c r="D310" s="24" t="s">
        <v>25</v>
      </c>
      <c r="E310" s="24" t="s">
        <v>20806</v>
      </c>
      <c r="F310" s="24" t="s">
        <v>21048</v>
      </c>
      <c r="G310" s="24" t="s">
        <v>21127</v>
      </c>
      <c r="H310" s="58" t="s">
        <v>194</v>
      </c>
      <c r="I310" s="24">
        <v>5</v>
      </c>
      <c r="J310" s="24" t="s">
        <v>21111</v>
      </c>
      <c r="K310" s="24" t="s">
        <v>31</v>
      </c>
      <c r="L310" s="24">
        <v>5</v>
      </c>
      <c r="M310" s="24">
        <f t="shared" si="14"/>
        <v>650</v>
      </c>
      <c r="N310" s="24"/>
      <c r="O310" s="24" t="s">
        <v>32</v>
      </c>
    </row>
    <row r="311" s="1" customFormat="1" ht="14.25" spans="1:15">
      <c r="A311" s="24">
        <v>307</v>
      </c>
      <c r="B311" s="24" t="s">
        <v>23</v>
      </c>
      <c r="C311" s="54" t="s">
        <v>24</v>
      </c>
      <c r="D311" s="24" t="s">
        <v>25</v>
      </c>
      <c r="E311" s="24" t="s">
        <v>20806</v>
      </c>
      <c r="F311" s="24" t="s">
        <v>21048</v>
      </c>
      <c r="G311" s="24" t="s">
        <v>21128</v>
      </c>
      <c r="H311" s="24" t="s">
        <v>29</v>
      </c>
      <c r="I311" s="24">
        <v>3</v>
      </c>
      <c r="J311" s="24" t="s">
        <v>21111</v>
      </c>
      <c r="K311" s="24" t="s">
        <v>31</v>
      </c>
      <c r="L311" s="24">
        <v>3</v>
      </c>
      <c r="M311" s="24">
        <f t="shared" si="14"/>
        <v>390</v>
      </c>
      <c r="N311" s="24"/>
      <c r="O311" s="24" t="s">
        <v>32</v>
      </c>
    </row>
    <row r="312" s="1" customFormat="1" ht="14.25" spans="1:15">
      <c r="A312" s="24">
        <v>308</v>
      </c>
      <c r="B312" s="24" t="s">
        <v>23</v>
      </c>
      <c r="C312" s="54" t="s">
        <v>24</v>
      </c>
      <c r="D312" s="24" t="s">
        <v>25</v>
      </c>
      <c r="E312" s="24" t="s">
        <v>20806</v>
      </c>
      <c r="F312" s="24" t="s">
        <v>21048</v>
      </c>
      <c r="G312" s="24" t="s">
        <v>21129</v>
      </c>
      <c r="H312" s="58" t="s">
        <v>194</v>
      </c>
      <c r="I312" s="24">
        <v>3</v>
      </c>
      <c r="J312" s="24" t="s">
        <v>21111</v>
      </c>
      <c r="K312" s="24" t="s">
        <v>31</v>
      </c>
      <c r="L312" s="24">
        <v>3</v>
      </c>
      <c r="M312" s="24">
        <f t="shared" si="14"/>
        <v>390</v>
      </c>
      <c r="N312" s="24"/>
      <c r="O312" s="24" t="s">
        <v>32</v>
      </c>
    </row>
    <row r="313" s="1" customFormat="1" ht="14.25" spans="1:15">
      <c r="A313" s="24">
        <v>309</v>
      </c>
      <c r="B313" s="24" t="s">
        <v>23</v>
      </c>
      <c r="C313" s="54" t="s">
        <v>24</v>
      </c>
      <c r="D313" s="24" t="s">
        <v>25</v>
      </c>
      <c r="E313" s="24" t="s">
        <v>20806</v>
      </c>
      <c r="F313" s="24" t="s">
        <v>21048</v>
      </c>
      <c r="G313" s="24" t="s">
        <v>21130</v>
      </c>
      <c r="H313" s="58" t="s">
        <v>194</v>
      </c>
      <c r="I313" s="24">
        <v>5</v>
      </c>
      <c r="J313" s="24" t="s">
        <v>21050</v>
      </c>
      <c r="K313" s="24" t="s">
        <v>31</v>
      </c>
      <c r="L313" s="24">
        <v>5</v>
      </c>
      <c r="M313" s="24">
        <f t="shared" si="14"/>
        <v>650</v>
      </c>
      <c r="N313" s="24"/>
      <c r="O313" s="24" t="s">
        <v>32</v>
      </c>
    </row>
    <row r="314" s="1" customFormat="1" ht="14.25" spans="1:15">
      <c r="A314" s="24">
        <v>310</v>
      </c>
      <c r="B314" s="24" t="s">
        <v>23</v>
      </c>
      <c r="C314" s="54" t="s">
        <v>24</v>
      </c>
      <c r="D314" s="24" t="s">
        <v>25</v>
      </c>
      <c r="E314" s="24" t="s">
        <v>20806</v>
      </c>
      <c r="F314" s="24" t="s">
        <v>21048</v>
      </c>
      <c r="G314" s="58" t="s">
        <v>21131</v>
      </c>
      <c r="H314" s="58" t="s">
        <v>194</v>
      </c>
      <c r="I314" s="24">
        <v>3</v>
      </c>
      <c r="J314" s="24" t="s">
        <v>21132</v>
      </c>
      <c r="K314" s="24" t="s">
        <v>31</v>
      </c>
      <c r="L314" s="24">
        <v>3</v>
      </c>
      <c r="M314" s="24">
        <f t="shared" si="14"/>
        <v>390</v>
      </c>
      <c r="N314" s="24"/>
      <c r="O314" s="24" t="s">
        <v>32</v>
      </c>
    </row>
    <row r="315" s="1" customFormat="1" ht="14.25" spans="1:15">
      <c r="A315" s="24">
        <v>311</v>
      </c>
      <c r="B315" s="24" t="s">
        <v>23</v>
      </c>
      <c r="C315" s="54" t="s">
        <v>24</v>
      </c>
      <c r="D315" s="24" t="s">
        <v>25</v>
      </c>
      <c r="E315" s="24" t="s">
        <v>20806</v>
      </c>
      <c r="F315" s="24" t="s">
        <v>21048</v>
      </c>
      <c r="G315" s="24" t="s">
        <v>21133</v>
      </c>
      <c r="H315" s="58" t="s">
        <v>194</v>
      </c>
      <c r="I315" s="24">
        <v>6</v>
      </c>
      <c r="J315" s="24" t="s">
        <v>21132</v>
      </c>
      <c r="K315" s="24" t="s">
        <v>31</v>
      </c>
      <c r="L315" s="24">
        <v>6</v>
      </c>
      <c r="M315" s="24">
        <f t="shared" si="14"/>
        <v>780</v>
      </c>
      <c r="N315" s="24"/>
      <c r="O315" s="24" t="s">
        <v>32</v>
      </c>
    </row>
    <row r="316" s="1" customFormat="1" ht="14.25" spans="1:15">
      <c r="A316" s="24">
        <v>312</v>
      </c>
      <c r="B316" s="24" t="s">
        <v>23</v>
      </c>
      <c r="C316" s="54" t="s">
        <v>24</v>
      </c>
      <c r="D316" s="24" t="s">
        <v>25</v>
      </c>
      <c r="E316" s="24" t="s">
        <v>20806</v>
      </c>
      <c r="F316" s="24" t="s">
        <v>21048</v>
      </c>
      <c r="G316" s="24" t="s">
        <v>21134</v>
      </c>
      <c r="H316" s="58" t="s">
        <v>194</v>
      </c>
      <c r="I316" s="24">
        <v>4</v>
      </c>
      <c r="J316" s="24" t="s">
        <v>21132</v>
      </c>
      <c r="K316" s="24" t="s">
        <v>31</v>
      </c>
      <c r="L316" s="24">
        <v>4</v>
      </c>
      <c r="M316" s="24">
        <f t="shared" si="14"/>
        <v>520</v>
      </c>
      <c r="N316" s="24"/>
      <c r="O316" s="24" t="s">
        <v>32</v>
      </c>
    </row>
    <row r="317" s="1" customFormat="1" ht="14.25" spans="1:15">
      <c r="A317" s="24">
        <v>313</v>
      </c>
      <c r="B317" s="24" t="s">
        <v>23</v>
      </c>
      <c r="C317" s="54" t="s">
        <v>24</v>
      </c>
      <c r="D317" s="24" t="s">
        <v>25</v>
      </c>
      <c r="E317" s="24" t="s">
        <v>20806</v>
      </c>
      <c r="F317" s="24" t="s">
        <v>21048</v>
      </c>
      <c r="G317" s="24" t="s">
        <v>21135</v>
      </c>
      <c r="H317" s="58" t="s">
        <v>194</v>
      </c>
      <c r="I317" s="24">
        <v>5</v>
      </c>
      <c r="J317" s="24" t="s">
        <v>21132</v>
      </c>
      <c r="K317" s="24" t="s">
        <v>31</v>
      </c>
      <c r="L317" s="24">
        <v>5</v>
      </c>
      <c r="M317" s="24">
        <f t="shared" si="14"/>
        <v>650</v>
      </c>
      <c r="N317" s="24"/>
      <c r="O317" s="24" t="s">
        <v>32</v>
      </c>
    </row>
    <row r="318" s="1" customFormat="1" ht="14.25" spans="1:15">
      <c r="A318" s="24">
        <v>314</v>
      </c>
      <c r="B318" s="24" t="s">
        <v>23</v>
      </c>
      <c r="C318" s="54" t="s">
        <v>24</v>
      </c>
      <c r="D318" s="24" t="s">
        <v>25</v>
      </c>
      <c r="E318" s="24" t="s">
        <v>20806</v>
      </c>
      <c r="F318" s="24" t="s">
        <v>21048</v>
      </c>
      <c r="G318" s="24" t="s">
        <v>21136</v>
      </c>
      <c r="H318" s="24" t="s">
        <v>51</v>
      </c>
      <c r="I318" s="24">
        <v>4</v>
      </c>
      <c r="J318" s="24" t="s">
        <v>21132</v>
      </c>
      <c r="K318" s="24" t="s">
        <v>31</v>
      </c>
      <c r="L318" s="24">
        <v>4</v>
      </c>
      <c r="M318" s="24">
        <f>L318*312</f>
        <v>1248</v>
      </c>
      <c r="N318" s="24"/>
      <c r="O318" s="24" t="s">
        <v>32</v>
      </c>
    </row>
    <row r="319" s="1" customFormat="1" ht="14.25" spans="1:15">
      <c r="A319" s="24">
        <v>315</v>
      </c>
      <c r="B319" s="24" t="s">
        <v>23</v>
      </c>
      <c r="C319" s="54" t="s">
        <v>24</v>
      </c>
      <c r="D319" s="24" t="s">
        <v>25</v>
      </c>
      <c r="E319" s="24" t="s">
        <v>20806</v>
      </c>
      <c r="F319" s="24" t="s">
        <v>21048</v>
      </c>
      <c r="G319" s="24" t="s">
        <v>21137</v>
      </c>
      <c r="H319" s="58" t="s">
        <v>194</v>
      </c>
      <c r="I319" s="24">
        <v>4</v>
      </c>
      <c r="J319" s="24" t="s">
        <v>21132</v>
      </c>
      <c r="K319" s="24" t="s">
        <v>31</v>
      </c>
      <c r="L319" s="24">
        <v>4</v>
      </c>
      <c r="M319" s="24">
        <f t="shared" ref="M319:M348" si="15">L319*130</f>
        <v>520</v>
      </c>
      <c r="N319" s="24"/>
      <c r="O319" s="24" t="s">
        <v>32</v>
      </c>
    </row>
    <row r="320" s="1" customFormat="1" ht="14.25" spans="1:15">
      <c r="A320" s="24">
        <v>316</v>
      </c>
      <c r="B320" s="24" t="s">
        <v>23</v>
      </c>
      <c r="C320" s="54" t="s">
        <v>24</v>
      </c>
      <c r="D320" s="24" t="s">
        <v>25</v>
      </c>
      <c r="E320" s="24" t="s">
        <v>20806</v>
      </c>
      <c r="F320" s="24" t="s">
        <v>21048</v>
      </c>
      <c r="G320" s="24" t="s">
        <v>21138</v>
      </c>
      <c r="H320" s="58" t="s">
        <v>194</v>
      </c>
      <c r="I320" s="24">
        <v>5</v>
      </c>
      <c r="J320" s="24" t="s">
        <v>21132</v>
      </c>
      <c r="K320" s="24" t="s">
        <v>31</v>
      </c>
      <c r="L320" s="24">
        <v>5</v>
      </c>
      <c r="M320" s="24">
        <f t="shared" si="15"/>
        <v>650</v>
      </c>
      <c r="N320" s="24"/>
      <c r="O320" s="24" t="s">
        <v>32</v>
      </c>
    </row>
    <row r="321" s="1" customFormat="1" ht="14.25" spans="1:15">
      <c r="A321" s="24">
        <v>317</v>
      </c>
      <c r="B321" s="24" t="s">
        <v>23</v>
      </c>
      <c r="C321" s="54" t="s">
        <v>24</v>
      </c>
      <c r="D321" s="24" t="s">
        <v>25</v>
      </c>
      <c r="E321" s="24" t="s">
        <v>20806</v>
      </c>
      <c r="F321" s="24" t="s">
        <v>21048</v>
      </c>
      <c r="G321" s="24" t="s">
        <v>21139</v>
      </c>
      <c r="H321" s="24" t="s">
        <v>29</v>
      </c>
      <c r="I321" s="24">
        <v>4</v>
      </c>
      <c r="J321" s="24" t="s">
        <v>21132</v>
      </c>
      <c r="K321" s="24" t="s">
        <v>31</v>
      </c>
      <c r="L321" s="24">
        <v>4</v>
      </c>
      <c r="M321" s="24">
        <f t="shared" si="15"/>
        <v>520</v>
      </c>
      <c r="N321" s="24"/>
      <c r="O321" s="24" t="s">
        <v>32</v>
      </c>
    </row>
    <row r="322" s="1" customFormat="1" ht="14.25" spans="1:15">
      <c r="A322" s="24">
        <v>318</v>
      </c>
      <c r="B322" s="24" t="s">
        <v>23</v>
      </c>
      <c r="C322" s="54" t="s">
        <v>24</v>
      </c>
      <c r="D322" s="24" t="s">
        <v>25</v>
      </c>
      <c r="E322" s="24" t="s">
        <v>20806</v>
      </c>
      <c r="F322" s="24" t="s">
        <v>21048</v>
      </c>
      <c r="G322" s="24" t="s">
        <v>21140</v>
      </c>
      <c r="H322" s="58" t="s">
        <v>194</v>
      </c>
      <c r="I322" s="24">
        <v>4</v>
      </c>
      <c r="J322" s="24" t="s">
        <v>21132</v>
      </c>
      <c r="K322" s="24" t="s">
        <v>31</v>
      </c>
      <c r="L322" s="24">
        <v>4</v>
      </c>
      <c r="M322" s="24">
        <f t="shared" si="15"/>
        <v>520</v>
      </c>
      <c r="N322" s="24"/>
      <c r="O322" s="24" t="s">
        <v>32</v>
      </c>
    </row>
    <row r="323" s="1" customFormat="1" ht="14.25" spans="1:15">
      <c r="A323" s="24">
        <v>319</v>
      </c>
      <c r="B323" s="24" t="s">
        <v>23</v>
      </c>
      <c r="C323" s="54" t="s">
        <v>24</v>
      </c>
      <c r="D323" s="24" t="s">
        <v>25</v>
      </c>
      <c r="E323" s="24" t="s">
        <v>20806</v>
      </c>
      <c r="F323" s="24" t="s">
        <v>21048</v>
      </c>
      <c r="G323" s="24" t="s">
        <v>21141</v>
      </c>
      <c r="H323" s="58" t="s">
        <v>194</v>
      </c>
      <c r="I323" s="24">
        <v>5</v>
      </c>
      <c r="J323" s="24" t="s">
        <v>21132</v>
      </c>
      <c r="K323" s="24" t="s">
        <v>31</v>
      </c>
      <c r="L323" s="24">
        <v>5</v>
      </c>
      <c r="M323" s="24">
        <f t="shared" si="15"/>
        <v>650</v>
      </c>
      <c r="N323" s="24"/>
      <c r="O323" s="24" t="s">
        <v>32</v>
      </c>
    </row>
    <row r="324" s="1" customFormat="1" ht="14.25" spans="1:15">
      <c r="A324" s="24">
        <v>320</v>
      </c>
      <c r="B324" s="24" t="s">
        <v>23</v>
      </c>
      <c r="C324" s="54" t="s">
        <v>24</v>
      </c>
      <c r="D324" s="24" t="s">
        <v>25</v>
      </c>
      <c r="E324" s="24" t="s">
        <v>20806</v>
      </c>
      <c r="F324" s="24" t="s">
        <v>21048</v>
      </c>
      <c r="G324" s="24" t="s">
        <v>21142</v>
      </c>
      <c r="H324" s="58" t="s">
        <v>194</v>
      </c>
      <c r="I324" s="24">
        <v>5</v>
      </c>
      <c r="J324" s="24" t="s">
        <v>21132</v>
      </c>
      <c r="K324" s="24" t="s">
        <v>31</v>
      </c>
      <c r="L324" s="24">
        <v>5</v>
      </c>
      <c r="M324" s="24">
        <f t="shared" si="15"/>
        <v>650</v>
      </c>
      <c r="N324" s="24"/>
      <c r="O324" s="24" t="s">
        <v>32</v>
      </c>
    </row>
    <row r="325" s="1" customFormat="1" ht="14.25" spans="1:15">
      <c r="A325" s="24">
        <v>321</v>
      </c>
      <c r="B325" s="24" t="s">
        <v>23</v>
      </c>
      <c r="C325" s="54" t="s">
        <v>24</v>
      </c>
      <c r="D325" s="24" t="s">
        <v>25</v>
      </c>
      <c r="E325" s="24" t="s">
        <v>20806</v>
      </c>
      <c r="F325" s="24" t="s">
        <v>21048</v>
      </c>
      <c r="G325" s="24" t="s">
        <v>21143</v>
      </c>
      <c r="H325" s="58" t="s">
        <v>194</v>
      </c>
      <c r="I325" s="24">
        <v>5</v>
      </c>
      <c r="J325" s="24" t="s">
        <v>21132</v>
      </c>
      <c r="K325" s="24" t="s">
        <v>31</v>
      </c>
      <c r="L325" s="24">
        <v>5</v>
      </c>
      <c r="M325" s="24">
        <f t="shared" si="15"/>
        <v>650</v>
      </c>
      <c r="N325" s="24"/>
      <c r="O325" s="24" t="s">
        <v>32</v>
      </c>
    </row>
    <row r="326" s="1" customFormat="1" ht="14.25" spans="1:15">
      <c r="A326" s="24">
        <v>322</v>
      </c>
      <c r="B326" s="24" t="s">
        <v>23</v>
      </c>
      <c r="C326" s="54" t="s">
        <v>24</v>
      </c>
      <c r="D326" s="24" t="s">
        <v>25</v>
      </c>
      <c r="E326" s="24" t="s">
        <v>20806</v>
      </c>
      <c r="F326" s="24" t="s">
        <v>21048</v>
      </c>
      <c r="G326" s="24" t="s">
        <v>10257</v>
      </c>
      <c r="H326" s="58" t="s">
        <v>194</v>
      </c>
      <c r="I326" s="24">
        <v>5</v>
      </c>
      <c r="J326" s="24" t="s">
        <v>21132</v>
      </c>
      <c r="K326" s="24" t="s">
        <v>31</v>
      </c>
      <c r="L326" s="24">
        <v>5</v>
      </c>
      <c r="M326" s="24">
        <f t="shared" si="15"/>
        <v>650</v>
      </c>
      <c r="N326" s="24"/>
      <c r="O326" s="24" t="s">
        <v>32</v>
      </c>
    </row>
    <row r="327" s="1" customFormat="1" ht="14.25" spans="1:15">
      <c r="A327" s="24">
        <v>323</v>
      </c>
      <c r="B327" s="24" t="s">
        <v>23</v>
      </c>
      <c r="C327" s="54" t="s">
        <v>24</v>
      </c>
      <c r="D327" s="24" t="s">
        <v>25</v>
      </c>
      <c r="E327" s="24" t="s">
        <v>20806</v>
      </c>
      <c r="F327" s="24" t="s">
        <v>21048</v>
      </c>
      <c r="G327" s="24" t="s">
        <v>21144</v>
      </c>
      <c r="H327" s="58" t="s">
        <v>194</v>
      </c>
      <c r="I327" s="24">
        <v>3</v>
      </c>
      <c r="J327" s="24" t="s">
        <v>21132</v>
      </c>
      <c r="K327" s="24" t="s">
        <v>31</v>
      </c>
      <c r="L327" s="24">
        <v>3</v>
      </c>
      <c r="M327" s="24">
        <f t="shared" si="15"/>
        <v>390</v>
      </c>
      <c r="N327" s="24"/>
      <c r="O327" s="24" t="s">
        <v>32</v>
      </c>
    </row>
    <row r="328" s="1" customFormat="1" ht="14.25" spans="1:15">
      <c r="A328" s="24">
        <v>324</v>
      </c>
      <c r="B328" s="24" t="s">
        <v>23</v>
      </c>
      <c r="C328" s="54" t="s">
        <v>24</v>
      </c>
      <c r="D328" s="24" t="s">
        <v>25</v>
      </c>
      <c r="E328" s="24" t="s">
        <v>20806</v>
      </c>
      <c r="F328" s="24" t="s">
        <v>21048</v>
      </c>
      <c r="G328" s="24" t="s">
        <v>13977</v>
      </c>
      <c r="H328" s="58" t="s">
        <v>194</v>
      </c>
      <c r="I328" s="24">
        <v>6</v>
      </c>
      <c r="J328" s="24" t="s">
        <v>21132</v>
      </c>
      <c r="K328" s="24" t="s">
        <v>31</v>
      </c>
      <c r="L328" s="24">
        <v>6</v>
      </c>
      <c r="M328" s="24">
        <f t="shared" si="15"/>
        <v>780</v>
      </c>
      <c r="N328" s="24"/>
      <c r="O328" s="24" t="s">
        <v>32</v>
      </c>
    </row>
    <row r="329" s="1" customFormat="1" ht="14.25" spans="1:15">
      <c r="A329" s="24">
        <v>325</v>
      </c>
      <c r="B329" s="24" t="s">
        <v>23</v>
      </c>
      <c r="C329" s="54" t="s">
        <v>24</v>
      </c>
      <c r="D329" s="24" t="s">
        <v>25</v>
      </c>
      <c r="E329" s="24" t="s">
        <v>20806</v>
      </c>
      <c r="F329" s="24" t="s">
        <v>21048</v>
      </c>
      <c r="G329" s="24" t="s">
        <v>21145</v>
      </c>
      <c r="H329" s="58" t="s">
        <v>194</v>
      </c>
      <c r="I329" s="24">
        <v>5</v>
      </c>
      <c r="J329" s="24" t="s">
        <v>21132</v>
      </c>
      <c r="K329" s="24" t="s">
        <v>31</v>
      </c>
      <c r="L329" s="24">
        <v>5</v>
      </c>
      <c r="M329" s="24">
        <f t="shared" si="15"/>
        <v>650</v>
      </c>
      <c r="N329" s="24"/>
      <c r="O329" s="24" t="s">
        <v>32</v>
      </c>
    </row>
    <row r="330" s="1" customFormat="1" ht="14.25" spans="1:15">
      <c r="A330" s="24">
        <v>326</v>
      </c>
      <c r="B330" s="24" t="s">
        <v>23</v>
      </c>
      <c r="C330" s="54" t="s">
        <v>24</v>
      </c>
      <c r="D330" s="24" t="s">
        <v>25</v>
      </c>
      <c r="E330" s="24" t="s">
        <v>20806</v>
      </c>
      <c r="F330" s="24" t="s">
        <v>21048</v>
      </c>
      <c r="G330" s="24" t="s">
        <v>21146</v>
      </c>
      <c r="H330" s="58" t="s">
        <v>194</v>
      </c>
      <c r="I330" s="24">
        <v>3</v>
      </c>
      <c r="J330" s="24" t="s">
        <v>21132</v>
      </c>
      <c r="K330" s="24" t="s">
        <v>31</v>
      </c>
      <c r="L330" s="24">
        <v>3</v>
      </c>
      <c r="M330" s="24">
        <f t="shared" si="15"/>
        <v>390</v>
      </c>
      <c r="N330" s="24"/>
      <c r="O330" s="24" t="s">
        <v>32</v>
      </c>
    </row>
    <row r="331" s="1" customFormat="1" ht="14.25" spans="1:15">
      <c r="A331" s="24">
        <v>327</v>
      </c>
      <c r="B331" s="24" t="s">
        <v>23</v>
      </c>
      <c r="C331" s="54" t="s">
        <v>24</v>
      </c>
      <c r="D331" s="24" t="s">
        <v>25</v>
      </c>
      <c r="E331" s="24" t="s">
        <v>20806</v>
      </c>
      <c r="F331" s="24" t="s">
        <v>21048</v>
      </c>
      <c r="G331" s="24" t="s">
        <v>21147</v>
      </c>
      <c r="H331" s="58" t="s">
        <v>194</v>
      </c>
      <c r="I331" s="24">
        <v>4</v>
      </c>
      <c r="J331" s="24" t="s">
        <v>21132</v>
      </c>
      <c r="K331" s="24" t="s">
        <v>31</v>
      </c>
      <c r="L331" s="24">
        <v>4</v>
      </c>
      <c r="M331" s="24">
        <f t="shared" si="15"/>
        <v>520</v>
      </c>
      <c r="N331" s="24"/>
      <c r="O331" s="24" t="s">
        <v>32</v>
      </c>
    </row>
    <row r="332" s="1" customFormat="1" ht="14.25" spans="1:15">
      <c r="A332" s="24">
        <v>328</v>
      </c>
      <c r="B332" s="24" t="s">
        <v>23</v>
      </c>
      <c r="C332" s="54" t="s">
        <v>24</v>
      </c>
      <c r="D332" s="24" t="s">
        <v>25</v>
      </c>
      <c r="E332" s="24" t="s">
        <v>20806</v>
      </c>
      <c r="F332" s="24" t="s">
        <v>21048</v>
      </c>
      <c r="G332" s="24" t="s">
        <v>21148</v>
      </c>
      <c r="H332" s="58" t="s">
        <v>194</v>
      </c>
      <c r="I332" s="24">
        <v>3</v>
      </c>
      <c r="J332" s="58" t="s">
        <v>21132</v>
      </c>
      <c r="K332" s="24" t="s">
        <v>31</v>
      </c>
      <c r="L332" s="24">
        <v>3</v>
      </c>
      <c r="M332" s="24">
        <f t="shared" si="15"/>
        <v>390</v>
      </c>
      <c r="N332" s="24"/>
      <c r="O332" s="24" t="s">
        <v>32</v>
      </c>
    </row>
    <row r="333" s="1" customFormat="1" ht="14.25" spans="1:15">
      <c r="A333" s="24">
        <v>329</v>
      </c>
      <c r="B333" s="24" t="s">
        <v>23</v>
      </c>
      <c r="C333" s="54" t="s">
        <v>24</v>
      </c>
      <c r="D333" s="24" t="s">
        <v>25</v>
      </c>
      <c r="E333" s="24" t="s">
        <v>20806</v>
      </c>
      <c r="F333" s="24" t="s">
        <v>21048</v>
      </c>
      <c r="G333" s="24" t="s">
        <v>21149</v>
      </c>
      <c r="H333" s="58" t="s">
        <v>194</v>
      </c>
      <c r="I333" s="24">
        <v>8</v>
      </c>
      <c r="J333" s="24" t="s">
        <v>21132</v>
      </c>
      <c r="K333" s="24" t="s">
        <v>31</v>
      </c>
      <c r="L333" s="24">
        <v>8</v>
      </c>
      <c r="M333" s="24">
        <f t="shared" si="15"/>
        <v>1040</v>
      </c>
      <c r="N333" s="24"/>
      <c r="O333" s="24" t="s">
        <v>32</v>
      </c>
    </row>
    <row r="334" s="1" customFormat="1" ht="14.25" spans="1:15">
      <c r="A334" s="24">
        <v>330</v>
      </c>
      <c r="B334" s="24" t="s">
        <v>23</v>
      </c>
      <c r="C334" s="54" t="s">
        <v>24</v>
      </c>
      <c r="D334" s="24" t="s">
        <v>25</v>
      </c>
      <c r="E334" s="24" t="s">
        <v>20806</v>
      </c>
      <c r="F334" s="24" t="s">
        <v>21048</v>
      </c>
      <c r="G334" s="24" t="s">
        <v>21150</v>
      </c>
      <c r="H334" s="58" t="s">
        <v>194</v>
      </c>
      <c r="I334" s="24">
        <v>5</v>
      </c>
      <c r="J334" s="24" t="s">
        <v>21132</v>
      </c>
      <c r="K334" s="24" t="s">
        <v>31</v>
      </c>
      <c r="L334" s="24">
        <v>5</v>
      </c>
      <c r="M334" s="24">
        <f t="shared" si="15"/>
        <v>650</v>
      </c>
      <c r="N334" s="24"/>
      <c r="O334" s="24" t="s">
        <v>32</v>
      </c>
    </row>
    <row r="335" s="1" customFormat="1" ht="14.25" spans="1:15">
      <c r="A335" s="24">
        <v>331</v>
      </c>
      <c r="B335" s="24" t="s">
        <v>23</v>
      </c>
      <c r="C335" s="54" t="s">
        <v>24</v>
      </c>
      <c r="D335" s="24" t="s">
        <v>25</v>
      </c>
      <c r="E335" s="24" t="s">
        <v>20806</v>
      </c>
      <c r="F335" s="24" t="s">
        <v>21048</v>
      </c>
      <c r="G335" s="24" t="s">
        <v>21151</v>
      </c>
      <c r="H335" s="58" t="s">
        <v>194</v>
      </c>
      <c r="I335" s="24">
        <v>4</v>
      </c>
      <c r="J335" s="24" t="s">
        <v>21132</v>
      </c>
      <c r="K335" s="24" t="s">
        <v>31</v>
      </c>
      <c r="L335" s="24">
        <v>4</v>
      </c>
      <c r="M335" s="24">
        <f t="shared" si="15"/>
        <v>520</v>
      </c>
      <c r="N335" s="24"/>
      <c r="O335" s="24" t="s">
        <v>32</v>
      </c>
    </row>
    <row r="336" s="1" customFormat="1" ht="14.25" spans="1:15">
      <c r="A336" s="24">
        <v>332</v>
      </c>
      <c r="B336" s="24" t="s">
        <v>23</v>
      </c>
      <c r="C336" s="54" t="s">
        <v>24</v>
      </c>
      <c r="D336" s="24" t="s">
        <v>25</v>
      </c>
      <c r="E336" s="24" t="s">
        <v>20806</v>
      </c>
      <c r="F336" s="24" t="s">
        <v>21048</v>
      </c>
      <c r="G336" s="58" t="s">
        <v>21152</v>
      </c>
      <c r="H336" s="24" t="s">
        <v>29</v>
      </c>
      <c r="I336" s="24">
        <v>5</v>
      </c>
      <c r="J336" s="24" t="s">
        <v>21153</v>
      </c>
      <c r="K336" s="24" t="s">
        <v>31</v>
      </c>
      <c r="L336" s="24">
        <v>5</v>
      </c>
      <c r="M336" s="24">
        <f t="shared" si="15"/>
        <v>650</v>
      </c>
      <c r="N336" s="24"/>
      <c r="O336" s="24" t="s">
        <v>32</v>
      </c>
    </row>
    <row r="337" s="1" customFormat="1" ht="14.25" spans="1:15">
      <c r="A337" s="24">
        <v>333</v>
      </c>
      <c r="B337" s="24" t="s">
        <v>23</v>
      </c>
      <c r="C337" s="54" t="s">
        <v>24</v>
      </c>
      <c r="D337" s="24" t="s">
        <v>25</v>
      </c>
      <c r="E337" s="24" t="s">
        <v>20806</v>
      </c>
      <c r="F337" s="24" t="s">
        <v>21048</v>
      </c>
      <c r="G337" s="24" t="s">
        <v>21154</v>
      </c>
      <c r="H337" s="58" t="s">
        <v>194</v>
      </c>
      <c r="I337" s="24">
        <v>4</v>
      </c>
      <c r="J337" s="24" t="s">
        <v>21153</v>
      </c>
      <c r="K337" s="24" t="s">
        <v>31</v>
      </c>
      <c r="L337" s="24">
        <v>4</v>
      </c>
      <c r="M337" s="24">
        <f t="shared" si="15"/>
        <v>520</v>
      </c>
      <c r="N337" s="24"/>
      <c r="O337" s="24" t="s">
        <v>32</v>
      </c>
    </row>
    <row r="338" s="1" customFormat="1" ht="14.25" spans="1:15">
      <c r="A338" s="24">
        <v>334</v>
      </c>
      <c r="B338" s="24" t="s">
        <v>23</v>
      </c>
      <c r="C338" s="54" t="s">
        <v>24</v>
      </c>
      <c r="D338" s="24" t="s">
        <v>25</v>
      </c>
      <c r="E338" s="24" t="s">
        <v>20806</v>
      </c>
      <c r="F338" s="24" t="s">
        <v>21048</v>
      </c>
      <c r="G338" s="24" t="s">
        <v>21155</v>
      </c>
      <c r="H338" s="58" t="s">
        <v>194</v>
      </c>
      <c r="I338" s="24">
        <v>3</v>
      </c>
      <c r="J338" s="24" t="s">
        <v>21153</v>
      </c>
      <c r="K338" s="24" t="s">
        <v>31</v>
      </c>
      <c r="L338" s="24">
        <v>3</v>
      </c>
      <c r="M338" s="24">
        <f t="shared" si="15"/>
        <v>390</v>
      </c>
      <c r="N338" s="24"/>
      <c r="O338" s="24" t="s">
        <v>32</v>
      </c>
    </row>
    <row r="339" s="1" customFormat="1" ht="14.25" spans="1:15">
      <c r="A339" s="24">
        <v>335</v>
      </c>
      <c r="B339" s="24" t="s">
        <v>23</v>
      </c>
      <c r="C339" s="54" t="s">
        <v>24</v>
      </c>
      <c r="D339" s="24" t="s">
        <v>25</v>
      </c>
      <c r="E339" s="24" t="s">
        <v>20806</v>
      </c>
      <c r="F339" s="24" t="s">
        <v>21048</v>
      </c>
      <c r="G339" s="24" t="s">
        <v>21156</v>
      </c>
      <c r="H339" s="24" t="s">
        <v>29</v>
      </c>
      <c r="I339" s="24">
        <v>4</v>
      </c>
      <c r="J339" s="24" t="s">
        <v>21153</v>
      </c>
      <c r="K339" s="24" t="s">
        <v>31</v>
      </c>
      <c r="L339" s="24">
        <v>4</v>
      </c>
      <c r="M339" s="24">
        <f t="shared" si="15"/>
        <v>520</v>
      </c>
      <c r="N339" s="24"/>
      <c r="O339" s="24" t="s">
        <v>32</v>
      </c>
    </row>
    <row r="340" s="1" customFormat="1" ht="14.25" spans="1:15">
      <c r="A340" s="24">
        <v>336</v>
      </c>
      <c r="B340" s="24" t="s">
        <v>23</v>
      </c>
      <c r="C340" s="54" t="s">
        <v>24</v>
      </c>
      <c r="D340" s="24" t="s">
        <v>25</v>
      </c>
      <c r="E340" s="24" t="s">
        <v>20806</v>
      </c>
      <c r="F340" s="24" t="s">
        <v>21048</v>
      </c>
      <c r="G340" s="24" t="s">
        <v>21157</v>
      </c>
      <c r="H340" s="58" t="s">
        <v>194</v>
      </c>
      <c r="I340" s="24">
        <v>3</v>
      </c>
      <c r="J340" s="24" t="s">
        <v>21153</v>
      </c>
      <c r="K340" s="24" t="s">
        <v>31</v>
      </c>
      <c r="L340" s="24">
        <v>3</v>
      </c>
      <c r="M340" s="24">
        <f t="shared" si="15"/>
        <v>390</v>
      </c>
      <c r="N340" s="24"/>
      <c r="O340" s="24" t="s">
        <v>32</v>
      </c>
    </row>
    <row r="341" s="1" customFormat="1" ht="14.25" spans="1:15">
      <c r="A341" s="24">
        <v>337</v>
      </c>
      <c r="B341" s="24" t="s">
        <v>23</v>
      </c>
      <c r="C341" s="54" t="s">
        <v>24</v>
      </c>
      <c r="D341" s="24" t="s">
        <v>25</v>
      </c>
      <c r="E341" s="24" t="s">
        <v>20806</v>
      </c>
      <c r="F341" s="24" t="s">
        <v>21048</v>
      </c>
      <c r="G341" s="24" t="s">
        <v>13402</v>
      </c>
      <c r="H341" s="58" t="s">
        <v>194</v>
      </c>
      <c r="I341" s="24">
        <v>3</v>
      </c>
      <c r="J341" s="24" t="s">
        <v>21153</v>
      </c>
      <c r="K341" s="24" t="s">
        <v>31</v>
      </c>
      <c r="L341" s="24">
        <v>3</v>
      </c>
      <c r="M341" s="24">
        <f t="shared" si="15"/>
        <v>390</v>
      </c>
      <c r="N341" s="24"/>
      <c r="O341" s="24" t="s">
        <v>32</v>
      </c>
    </row>
    <row r="342" s="1" customFormat="1" ht="14.25" spans="1:15">
      <c r="A342" s="24">
        <v>338</v>
      </c>
      <c r="B342" s="24" t="s">
        <v>23</v>
      </c>
      <c r="C342" s="54" t="s">
        <v>24</v>
      </c>
      <c r="D342" s="24" t="s">
        <v>25</v>
      </c>
      <c r="E342" s="24" t="s">
        <v>20806</v>
      </c>
      <c r="F342" s="24" t="s">
        <v>21048</v>
      </c>
      <c r="G342" s="24" t="s">
        <v>21158</v>
      </c>
      <c r="H342" s="58" t="s">
        <v>194</v>
      </c>
      <c r="I342" s="24">
        <v>6</v>
      </c>
      <c r="J342" s="24" t="s">
        <v>21153</v>
      </c>
      <c r="K342" s="24" t="s">
        <v>31</v>
      </c>
      <c r="L342" s="24">
        <v>6</v>
      </c>
      <c r="M342" s="24">
        <f t="shared" si="15"/>
        <v>780</v>
      </c>
      <c r="N342" s="24"/>
      <c r="O342" s="24" t="s">
        <v>32</v>
      </c>
    </row>
    <row r="343" s="1" customFormat="1" ht="14.25" spans="1:15">
      <c r="A343" s="24">
        <v>339</v>
      </c>
      <c r="B343" s="24" t="s">
        <v>23</v>
      </c>
      <c r="C343" s="54" t="s">
        <v>24</v>
      </c>
      <c r="D343" s="24" t="s">
        <v>25</v>
      </c>
      <c r="E343" s="24" t="s">
        <v>20806</v>
      </c>
      <c r="F343" s="24" t="s">
        <v>21048</v>
      </c>
      <c r="G343" s="24" t="s">
        <v>21159</v>
      </c>
      <c r="H343" s="58" t="s">
        <v>194</v>
      </c>
      <c r="I343" s="24">
        <v>6</v>
      </c>
      <c r="J343" s="24" t="s">
        <v>21153</v>
      </c>
      <c r="K343" s="24" t="s">
        <v>31</v>
      </c>
      <c r="L343" s="24">
        <v>6</v>
      </c>
      <c r="M343" s="24">
        <f t="shared" si="15"/>
        <v>780</v>
      </c>
      <c r="N343" s="24"/>
      <c r="O343" s="24" t="s">
        <v>32</v>
      </c>
    </row>
    <row r="344" s="1" customFormat="1" ht="14.25" spans="1:15">
      <c r="A344" s="24">
        <v>340</v>
      </c>
      <c r="B344" s="24" t="s">
        <v>23</v>
      </c>
      <c r="C344" s="54" t="s">
        <v>24</v>
      </c>
      <c r="D344" s="24" t="s">
        <v>25</v>
      </c>
      <c r="E344" s="24" t="s">
        <v>20806</v>
      </c>
      <c r="F344" s="24" t="s">
        <v>21048</v>
      </c>
      <c r="G344" s="24" t="s">
        <v>21160</v>
      </c>
      <c r="H344" s="58" t="s">
        <v>194</v>
      </c>
      <c r="I344" s="24">
        <v>5</v>
      </c>
      <c r="J344" s="24" t="s">
        <v>21153</v>
      </c>
      <c r="K344" s="24" t="s">
        <v>31</v>
      </c>
      <c r="L344" s="24">
        <v>5</v>
      </c>
      <c r="M344" s="24">
        <f t="shared" si="15"/>
        <v>650</v>
      </c>
      <c r="N344" s="24"/>
      <c r="O344" s="24" t="s">
        <v>32</v>
      </c>
    </row>
    <row r="345" s="1" customFormat="1" ht="14.25" spans="1:15">
      <c r="A345" s="24">
        <v>341</v>
      </c>
      <c r="B345" s="24" t="s">
        <v>23</v>
      </c>
      <c r="C345" s="54" t="s">
        <v>24</v>
      </c>
      <c r="D345" s="24" t="s">
        <v>25</v>
      </c>
      <c r="E345" s="24" t="s">
        <v>20806</v>
      </c>
      <c r="F345" s="24" t="s">
        <v>21048</v>
      </c>
      <c r="G345" s="24" t="s">
        <v>21161</v>
      </c>
      <c r="H345" s="58" t="s">
        <v>194</v>
      </c>
      <c r="I345" s="24">
        <v>4</v>
      </c>
      <c r="J345" s="24" t="s">
        <v>21153</v>
      </c>
      <c r="K345" s="24" t="s">
        <v>31</v>
      </c>
      <c r="L345" s="24">
        <v>4</v>
      </c>
      <c r="M345" s="24">
        <f t="shared" si="15"/>
        <v>520</v>
      </c>
      <c r="N345" s="24"/>
      <c r="O345" s="24" t="s">
        <v>32</v>
      </c>
    </row>
    <row r="346" s="1" customFormat="1" ht="14.25" spans="1:15">
      <c r="A346" s="24">
        <v>342</v>
      </c>
      <c r="B346" s="24" t="s">
        <v>23</v>
      </c>
      <c r="C346" s="54" t="s">
        <v>24</v>
      </c>
      <c r="D346" s="24" t="s">
        <v>25</v>
      </c>
      <c r="E346" s="24" t="s">
        <v>20806</v>
      </c>
      <c r="F346" s="24" t="s">
        <v>21048</v>
      </c>
      <c r="G346" s="24" t="s">
        <v>21162</v>
      </c>
      <c r="H346" s="58" t="s">
        <v>194</v>
      </c>
      <c r="I346" s="24">
        <v>5</v>
      </c>
      <c r="J346" s="24" t="s">
        <v>21153</v>
      </c>
      <c r="K346" s="24" t="s">
        <v>31</v>
      </c>
      <c r="L346" s="24">
        <v>5</v>
      </c>
      <c r="M346" s="24">
        <f t="shared" si="15"/>
        <v>650</v>
      </c>
      <c r="N346" s="24"/>
      <c r="O346" s="24" t="s">
        <v>32</v>
      </c>
    </row>
    <row r="347" s="1" customFormat="1" ht="14.25" spans="1:15">
      <c r="A347" s="24">
        <v>343</v>
      </c>
      <c r="B347" s="24" t="s">
        <v>23</v>
      </c>
      <c r="C347" s="54" t="s">
        <v>24</v>
      </c>
      <c r="D347" s="24" t="s">
        <v>25</v>
      </c>
      <c r="E347" s="24" t="s">
        <v>20806</v>
      </c>
      <c r="F347" s="24" t="s">
        <v>21048</v>
      </c>
      <c r="G347" s="24" t="s">
        <v>21163</v>
      </c>
      <c r="H347" s="58" t="s">
        <v>194</v>
      </c>
      <c r="I347" s="24">
        <v>5</v>
      </c>
      <c r="J347" s="24" t="s">
        <v>21153</v>
      </c>
      <c r="K347" s="24" t="s">
        <v>31</v>
      </c>
      <c r="L347" s="24">
        <v>5</v>
      </c>
      <c r="M347" s="24">
        <f t="shared" si="15"/>
        <v>650</v>
      </c>
      <c r="N347" s="24"/>
      <c r="O347" s="24" t="s">
        <v>32</v>
      </c>
    </row>
    <row r="348" s="1" customFormat="1" ht="14.25" spans="1:15">
      <c r="A348" s="24">
        <v>344</v>
      </c>
      <c r="B348" s="24" t="s">
        <v>23</v>
      </c>
      <c r="C348" s="54" t="s">
        <v>24</v>
      </c>
      <c r="D348" s="24" t="s">
        <v>25</v>
      </c>
      <c r="E348" s="24" t="s">
        <v>20806</v>
      </c>
      <c r="F348" s="24" t="s">
        <v>21048</v>
      </c>
      <c r="G348" s="24" t="s">
        <v>21164</v>
      </c>
      <c r="H348" s="58" t="s">
        <v>194</v>
      </c>
      <c r="I348" s="24">
        <v>4</v>
      </c>
      <c r="J348" s="24" t="s">
        <v>21153</v>
      </c>
      <c r="K348" s="24" t="s">
        <v>31</v>
      </c>
      <c r="L348" s="24">
        <v>4</v>
      </c>
      <c r="M348" s="24">
        <f t="shared" si="15"/>
        <v>520</v>
      </c>
      <c r="N348" s="24"/>
      <c r="O348" s="24" t="s">
        <v>32</v>
      </c>
    </row>
    <row r="349" s="1" customFormat="1" ht="14.25" spans="1:15">
      <c r="A349" s="24">
        <v>345</v>
      </c>
      <c r="B349" s="24" t="s">
        <v>23</v>
      </c>
      <c r="C349" s="54" t="s">
        <v>24</v>
      </c>
      <c r="D349" s="24" t="s">
        <v>25</v>
      </c>
      <c r="E349" s="24" t="s">
        <v>20806</v>
      </c>
      <c r="F349" s="24" t="s">
        <v>21048</v>
      </c>
      <c r="G349" s="24" t="s">
        <v>21165</v>
      </c>
      <c r="H349" s="24" t="s">
        <v>51</v>
      </c>
      <c r="I349" s="24">
        <v>4</v>
      </c>
      <c r="J349" s="24" t="s">
        <v>21111</v>
      </c>
      <c r="K349" s="24" t="s">
        <v>31</v>
      </c>
      <c r="L349" s="24">
        <v>4</v>
      </c>
      <c r="M349" s="24">
        <f>L349*312</f>
        <v>1248</v>
      </c>
      <c r="N349" s="24"/>
      <c r="O349" s="24" t="s">
        <v>32</v>
      </c>
    </row>
    <row r="350" s="1" customFormat="1" ht="14.25" spans="1:15">
      <c r="A350" s="24">
        <v>346</v>
      </c>
      <c r="B350" s="24" t="s">
        <v>23</v>
      </c>
      <c r="C350" s="54" t="s">
        <v>24</v>
      </c>
      <c r="D350" s="24" t="s">
        <v>25</v>
      </c>
      <c r="E350" s="24" t="s">
        <v>20806</v>
      </c>
      <c r="F350" s="24" t="s">
        <v>21048</v>
      </c>
      <c r="G350" s="24" t="s">
        <v>21166</v>
      </c>
      <c r="H350" s="24" t="s">
        <v>51</v>
      </c>
      <c r="I350" s="24">
        <v>5</v>
      </c>
      <c r="J350" s="24" t="s">
        <v>21111</v>
      </c>
      <c r="K350" s="24" t="s">
        <v>31</v>
      </c>
      <c r="L350" s="24">
        <v>5</v>
      </c>
      <c r="M350" s="24">
        <f>L350*312</f>
        <v>1560</v>
      </c>
      <c r="N350" s="24"/>
      <c r="O350" s="24" t="s">
        <v>32</v>
      </c>
    </row>
    <row r="351" s="1" customFormat="1" ht="14.25" spans="1:15">
      <c r="A351" s="24">
        <v>347</v>
      </c>
      <c r="B351" s="24" t="s">
        <v>23</v>
      </c>
      <c r="C351" s="54" t="s">
        <v>24</v>
      </c>
      <c r="D351" s="24" t="s">
        <v>25</v>
      </c>
      <c r="E351" s="24" t="s">
        <v>20806</v>
      </c>
      <c r="F351" s="24" t="s">
        <v>21048</v>
      </c>
      <c r="G351" s="24" t="s">
        <v>21167</v>
      </c>
      <c r="H351" s="58" t="s">
        <v>194</v>
      </c>
      <c r="I351" s="24">
        <v>5</v>
      </c>
      <c r="J351" s="24" t="s">
        <v>21111</v>
      </c>
      <c r="K351" s="24" t="s">
        <v>31</v>
      </c>
      <c r="L351" s="24">
        <v>5</v>
      </c>
      <c r="M351" s="24">
        <f>L351*130</f>
        <v>650</v>
      </c>
      <c r="N351" s="24"/>
      <c r="O351" s="24" t="s">
        <v>32</v>
      </c>
    </row>
    <row r="352" s="1" customFormat="1" ht="14.25" spans="1:15">
      <c r="A352" s="24">
        <v>348</v>
      </c>
      <c r="B352" s="24" t="s">
        <v>23</v>
      </c>
      <c r="C352" s="54" t="s">
        <v>24</v>
      </c>
      <c r="D352" s="24" t="s">
        <v>25</v>
      </c>
      <c r="E352" s="24" t="s">
        <v>20806</v>
      </c>
      <c r="F352" s="24" t="s">
        <v>21048</v>
      </c>
      <c r="G352" s="24" t="s">
        <v>21168</v>
      </c>
      <c r="H352" s="24" t="s">
        <v>51</v>
      </c>
      <c r="I352" s="24">
        <v>3</v>
      </c>
      <c r="J352" s="24" t="s">
        <v>21111</v>
      </c>
      <c r="K352" s="24" t="s">
        <v>31</v>
      </c>
      <c r="L352" s="24">
        <v>3</v>
      </c>
      <c r="M352" s="24">
        <f>L352*312</f>
        <v>936</v>
      </c>
      <c r="N352" s="24"/>
      <c r="O352" s="24" t="s">
        <v>32</v>
      </c>
    </row>
    <row r="353" s="1" customFormat="1" ht="14.25" spans="1:15">
      <c r="A353" s="24">
        <v>349</v>
      </c>
      <c r="B353" s="24" t="s">
        <v>23</v>
      </c>
      <c r="C353" s="54" t="s">
        <v>24</v>
      </c>
      <c r="D353" s="24" t="s">
        <v>25</v>
      </c>
      <c r="E353" s="24" t="s">
        <v>20806</v>
      </c>
      <c r="F353" s="24" t="s">
        <v>21048</v>
      </c>
      <c r="G353" s="24" t="s">
        <v>21169</v>
      </c>
      <c r="H353" s="58" t="s">
        <v>194</v>
      </c>
      <c r="I353" s="24">
        <v>5</v>
      </c>
      <c r="J353" s="24" t="s">
        <v>21111</v>
      </c>
      <c r="K353" s="24" t="s">
        <v>31</v>
      </c>
      <c r="L353" s="24">
        <v>5</v>
      </c>
      <c r="M353" s="24">
        <f>L353*130</f>
        <v>650</v>
      </c>
      <c r="N353" s="24"/>
      <c r="O353" s="24" t="s">
        <v>32</v>
      </c>
    </row>
    <row r="354" s="1" customFormat="1" ht="14.25" spans="1:15">
      <c r="A354" s="24">
        <v>350</v>
      </c>
      <c r="B354" s="24" t="s">
        <v>23</v>
      </c>
      <c r="C354" s="54" t="s">
        <v>24</v>
      </c>
      <c r="D354" s="24" t="s">
        <v>25</v>
      </c>
      <c r="E354" s="24" t="s">
        <v>20806</v>
      </c>
      <c r="F354" s="24" t="s">
        <v>21048</v>
      </c>
      <c r="G354" s="24" t="s">
        <v>21170</v>
      </c>
      <c r="H354" s="24" t="s">
        <v>51</v>
      </c>
      <c r="I354" s="24">
        <v>3</v>
      </c>
      <c r="J354" s="24" t="s">
        <v>15191</v>
      </c>
      <c r="K354" s="24" t="s">
        <v>31</v>
      </c>
      <c r="L354" s="24">
        <v>3</v>
      </c>
      <c r="M354" s="24">
        <f>L354*312</f>
        <v>936</v>
      </c>
      <c r="N354" s="24"/>
      <c r="O354" s="24" t="s">
        <v>32</v>
      </c>
    </row>
    <row r="355" s="1" customFormat="1" ht="14.25" spans="1:15">
      <c r="A355" s="24">
        <v>351</v>
      </c>
      <c r="B355" s="24" t="s">
        <v>23</v>
      </c>
      <c r="C355" s="54" t="s">
        <v>24</v>
      </c>
      <c r="D355" s="24" t="s">
        <v>25</v>
      </c>
      <c r="E355" s="24" t="s">
        <v>20806</v>
      </c>
      <c r="F355" s="24" t="s">
        <v>21048</v>
      </c>
      <c r="G355" s="24" t="s">
        <v>21171</v>
      </c>
      <c r="H355" s="58" t="s">
        <v>194</v>
      </c>
      <c r="I355" s="24">
        <v>2</v>
      </c>
      <c r="J355" s="24" t="s">
        <v>15191</v>
      </c>
      <c r="K355" s="24" t="s">
        <v>31</v>
      </c>
      <c r="L355" s="24">
        <v>2</v>
      </c>
      <c r="M355" s="24">
        <f>L355*130</f>
        <v>260</v>
      </c>
      <c r="N355" s="24"/>
      <c r="O355" s="24" t="s">
        <v>32</v>
      </c>
    </row>
    <row r="356" s="1" customFormat="1" ht="14.25" spans="1:15">
      <c r="A356" s="24">
        <v>352</v>
      </c>
      <c r="B356" s="24" t="s">
        <v>23</v>
      </c>
      <c r="C356" s="54" t="s">
        <v>24</v>
      </c>
      <c r="D356" s="24" t="s">
        <v>25</v>
      </c>
      <c r="E356" s="24" t="s">
        <v>20806</v>
      </c>
      <c r="F356" s="24" t="s">
        <v>21048</v>
      </c>
      <c r="G356" s="24" t="s">
        <v>21172</v>
      </c>
      <c r="H356" s="58" t="s">
        <v>194</v>
      </c>
      <c r="I356" s="24">
        <v>6</v>
      </c>
      <c r="J356" s="24" t="s">
        <v>21173</v>
      </c>
      <c r="K356" s="24" t="s">
        <v>31</v>
      </c>
      <c r="L356" s="24">
        <v>6</v>
      </c>
      <c r="M356" s="24">
        <f>L356*130</f>
        <v>780</v>
      </c>
      <c r="N356" s="24"/>
      <c r="O356" s="24" t="s">
        <v>32</v>
      </c>
    </row>
    <row r="357" s="1" customFormat="1" ht="14.25" spans="1:15">
      <c r="A357" s="24">
        <v>353</v>
      </c>
      <c r="B357" s="24" t="s">
        <v>23</v>
      </c>
      <c r="C357" s="54" t="s">
        <v>24</v>
      </c>
      <c r="D357" s="24" t="s">
        <v>25</v>
      </c>
      <c r="E357" s="24" t="s">
        <v>20806</v>
      </c>
      <c r="F357" s="24" t="s">
        <v>21048</v>
      </c>
      <c r="G357" s="24" t="s">
        <v>21174</v>
      </c>
      <c r="H357" s="24" t="s">
        <v>51</v>
      </c>
      <c r="I357" s="24">
        <v>4</v>
      </c>
      <c r="J357" s="24" t="s">
        <v>21082</v>
      </c>
      <c r="K357" s="24" t="s">
        <v>31</v>
      </c>
      <c r="L357" s="24">
        <v>4</v>
      </c>
      <c r="M357" s="24">
        <f>L357*312</f>
        <v>1248</v>
      </c>
      <c r="N357" s="24"/>
      <c r="O357" s="24" t="s">
        <v>32</v>
      </c>
    </row>
    <row r="358" s="1" customFormat="1" ht="14.25" spans="1:15">
      <c r="A358" s="24">
        <v>354</v>
      </c>
      <c r="B358" s="24" t="s">
        <v>23</v>
      </c>
      <c r="C358" s="54" t="s">
        <v>24</v>
      </c>
      <c r="D358" s="24" t="s">
        <v>25</v>
      </c>
      <c r="E358" s="24" t="s">
        <v>20806</v>
      </c>
      <c r="F358" s="24" t="s">
        <v>21048</v>
      </c>
      <c r="G358" s="24" t="s">
        <v>21175</v>
      </c>
      <c r="H358" s="58" t="s">
        <v>194</v>
      </c>
      <c r="I358" s="24">
        <v>6</v>
      </c>
      <c r="J358" s="24" t="s">
        <v>21050</v>
      </c>
      <c r="K358" s="24" t="s">
        <v>31</v>
      </c>
      <c r="L358" s="24">
        <v>6</v>
      </c>
      <c r="M358" s="24">
        <f>L358*130</f>
        <v>780</v>
      </c>
      <c r="N358" s="24"/>
      <c r="O358" s="24" t="s">
        <v>32</v>
      </c>
    </row>
    <row r="359" s="1" customFormat="1" ht="14.25" spans="1:15">
      <c r="A359" s="24">
        <v>355</v>
      </c>
      <c r="B359" s="24" t="s">
        <v>23</v>
      </c>
      <c r="C359" s="54" t="s">
        <v>24</v>
      </c>
      <c r="D359" s="24" t="s">
        <v>25</v>
      </c>
      <c r="E359" s="24" t="s">
        <v>20806</v>
      </c>
      <c r="F359" s="24" t="s">
        <v>21048</v>
      </c>
      <c r="G359" s="24" t="s">
        <v>21176</v>
      </c>
      <c r="H359" s="24" t="s">
        <v>51</v>
      </c>
      <c r="I359" s="24">
        <v>6</v>
      </c>
      <c r="J359" s="24" t="s">
        <v>21050</v>
      </c>
      <c r="K359" s="24" t="s">
        <v>31</v>
      </c>
      <c r="L359" s="24">
        <v>6</v>
      </c>
      <c r="M359" s="24">
        <f>L359*312</f>
        <v>1872</v>
      </c>
      <c r="N359" s="24"/>
      <c r="O359" s="24" t="s">
        <v>32</v>
      </c>
    </row>
    <row r="360" s="1" customFormat="1" ht="14.25" spans="1:15">
      <c r="A360" s="24">
        <v>356</v>
      </c>
      <c r="B360" s="24" t="s">
        <v>23</v>
      </c>
      <c r="C360" s="54" t="s">
        <v>24</v>
      </c>
      <c r="D360" s="24" t="s">
        <v>25</v>
      </c>
      <c r="E360" s="24" t="s">
        <v>20806</v>
      </c>
      <c r="F360" s="24" t="s">
        <v>21048</v>
      </c>
      <c r="G360" s="24" t="s">
        <v>21177</v>
      </c>
      <c r="H360" s="58" t="s">
        <v>194</v>
      </c>
      <c r="I360" s="24">
        <v>7</v>
      </c>
      <c r="J360" s="24" t="s">
        <v>21050</v>
      </c>
      <c r="K360" s="24" t="s">
        <v>31</v>
      </c>
      <c r="L360" s="24">
        <v>7</v>
      </c>
      <c r="M360" s="24">
        <f>L360*130</f>
        <v>910</v>
      </c>
      <c r="N360" s="24"/>
      <c r="O360" s="24" t="s">
        <v>32</v>
      </c>
    </row>
    <row r="361" s="1" customFormat="1" ht="14.25" spans="1:15">
      <c r="A361" s="24">
        <v>357</v>
      </c>
      <c r="B361" s="24" t="s">
        <v>23</v>
      </c>
      <c r="C361" s="54" t="s">
        <v>24</v>
      </c>
      <c r="D361" s="24" t="s">
        <v>25</v>
      </c>
      <c r="E361" s="24" t="s">
        <v>20806</v>
      </c>
      <c r="F361" s="24" t="s">
        <v>21048</v>
      </c>
      <c r="G361" s="24" t="s">
        <v>21178</v>
      </c>
      <c r="H361" s="24" t="s">
        <v>51</v>
      </c>
      <c r="I361" s="24">
        <v>4</v>
      </c>
      <c r="J361" s="24" t="s">
        <v>21050</v>
      </c>
      <c r="K361" s="24" t="s">
        <v>31</v>
      </c>
      <c r="L361" s="24">
        <v>4</v>
      </c>
      <c r="M361" s="24">
        <f>L361*312</f>
        <v>1248</v>
      </c>
      <c r="N361" s="24"/>
      <c r="O361" s="24" t="s">
        <v>32</v>
      </c>
    </row>
    <row r="362" s="1" customFormat="1" ht="14.25" spans="1:15">
      <c r="A362" s="24">
        <v>358</v>
      </c>
      <c r="B362" s="24" t="s">
        <v>23</v>
      </c>
      <c r="C362" s="54" t="s">
        <v>24</v>
      </c>
      <c r="D362" s="24" t="s">
        <v>25</v>
      </c>
      <c r="E362" s="24" t="s">
        <v>20806</v>
      </c>
      <c r="F362" s="24" t="s">
        <v>21048</v>
      </c>
      <c r="G362" s="24" t="s">
        <v>21179</v>
      </c>
      <c r="H362" s="58" t="s">
        <v>194</v>
      </c>
      <c r="I362" s="24">
        <v>6</v>
      </c>
      <c r="J362" s="24" t="s">
        <v>21050</v>
      </c>
      <c r="K362" s="24" t="s">
        <v>31</v>
      </c>
      <c r="L362" s="24">
        <v>6</v>
      </c>
      <c r="M362" s="24">
        <f t="shared" ref="M362:M367" si="16">L362*130</f>
        <v>780</v>
      </c>
      <c r="N362" s="24"/>
      <c r="O362" s="24" t="s">
        <v>32</v>
      </c>
    </row>
    <row r="363" s="1" customFormat="1" ht="14.25" spans="1:15">
      <c r="A363" s="24">
        <v>359</v>
      </c>
      <c r="B363" s="24" t="s">
        <v>23</v>
      </c>
      <c r="C363" s="54" t="s">
        <v>24</v>
      </c>
      <c r="D363" s="24" t="s">
        <v>25</v>
      </c>
      <c r="E363" s="24" t="s">
        <v>20806</v>
      </c>
      <c r="F363" s="24" t="s">
        <v>21048</v>
      </c>
      <c r="G363" s="24" t="s">
        <v>21180</v>
      </c>
      <c r="H363" s="58" t="s">
        <v>194</v>
      </c>
      <c r="I363" s="24">
        <v>6</v>
      </c>
      <c r="J363" s="24" t="s">
        <v>21050</v>
      </c>
      <c r="K363" s="24" t="s">
        <v>31</v>
      </c>
      <c r="L363" s="24">
        <v>6</v>
      </c>
      <c r="M363" s="24">
        <f t="shared" si="16"/>
        <v>780</v>
      </c>
      <c r="N363" s="24"/>
      <c r="O363" s="24" t="s">
        <v>32</v>
      </c>
    </row>
    <row r="364" s="1" customFormat="1" ht="14.25" spans="1:15">
      <c r="A364" s="24">
        <v>360</v>
      </c>
      <c r="B364" s="24" t="s">
        <v>23</v>
      </c>
      <c r="C364" s="54" t="s">
        <v>24</v>
      </c>
      <c r="D364" s="24" t="s">
        <v>25</v>
      </c>
      <c r="E364" s="24" t="s">
        <v>20806</v>
      </c>
      <c r="F364" s="24" t="s">
        <v>21048</v>
      </c>
      <c r="G364" s="24" t="s">
        <v>21181</v>
      </c>
      <c r="H364" s="58" t="s">
        <v>194</v>
      </c>
      <c r="I364" s="24">
        <v>5</v>
      </c>
      <c r="J364" s="24" t="s">
        <v>21050</v>
      </c>
      <c r="K364" s="24" t="s">
        <v>31</v>
      </c>
      <c r="L364" s="24">
        <v>5</v>
      </c>
      <c r="M364" s="24">
        <f t="shared" si="16"/>
        <v>650</v>
      </c>
      <c r="N364" s="24"/>
      <c r="O364" s="24" t="s">
        <v>32</v>
      </c>
    </row>
    <row r="365" s="1" customFormat="1" ht="14.25" spans="1:15">
      <c r="A365" s="24">
        <v>361</v>
      </c>
      <c r="B365" s="24" t="s">
        <v>23</v>
      </c>
      <c r="C365" s="54" t="s">
        <v>24</v>
      </c>
      <c r="D365" s="24" t="s">
        <v>25</v>
      </c>
      <c r="E365" s="24" t="s">
        <v>20806</v>
      </c>
      <c r="F365" s="24" t="s">
        <v>21048</v>
      </c>
      <c r="G365" s="24" t="s">
        <v>7455</v>
      </c>
      <c r="H365" s="58" t="s">
        <v>194</v>
      </c>
      <c r="I365" s="24">
        <v>4</v>
      </c>
      <c r="J365" s="24" t="s">
        <v>21050</v>
      </c>
      <c r="K365" s="24" t="s">
        <v>31</v>
      </c>
      <c r="L365" s="24">
        <v>4</v>
      </c>
      <c r="M365" s="24">
        <f t="shared" si="16"/>
        <v>520</v>
      </c>
      <c r="N365" s="24"/>
      <c r="O365" s="24" t="s">
        <v>32</v>
      </c>
    </row>
    <row r="366" s="1" customFormat="1" ht="14.25" spans="1:15">
      <c r="A366" s="24">
        <v>362</v>
      </c>
      <c r="B366" s="24" t="s">
        <v>23</v>
      </c>
      <c r="C366" s="54" t="s">
        <v>24</v>
      </c>
      <c r="D366" s="24" t="s">
        <v>25</v>
      </c>
      <c r="E366" s="24" t="s">
        <v>20806</v>
      </c>
      <c r="F366" s="24" t="s">
        <v>21048</v>
      </c>
      <c r="G366" s="24" t="s">
        <v>21182</v>
      </c>
      <c r="H366" s="58" t="s">
        <v>194</v>
      </c>
      <c r="I366" s="24">
        <v>2</v>
      </c>
      <c r="J366" s="24" t="s">
        <v>21050</v>
      </c>
      <c r="K366" s="24" t="s">
        <v>31</v>
      </c>
      <c r="L366" s="24">
        <v>2</v>
      </c>
      <c r="M366" s="24">
        <f t="shared" si="16"/>
        <v>260</v>
      </c>
      <c r="N366" s="24"/>
      <c r="O366" s="24" t="s">
        <v>32</v>
      </c>
    </row>
    <row r="367" s="1" customFormat="1" ht="14.25" spans="1:15">
      <c r="A367" s="24">
        <v>363</v>
      </c>
      <c r="B367" s="24" t="s">
        <v>23</v>
      </c>
      <c r="C367" s="54" t="s">
        <v>24</v>
      </c>
      <c r="D367" s="24" t="s">
        <v>25</v>
      </c>
      <c r="E367" s="24" t="s">
        <v>20806</v>
      </c>
      <c r="F367" s="24" t="s">
        <v>21048</v>
      </c>
      <c r="G367" s="24" t="s">
        <v>21183</v>
      </c>
      <c r="H367" s="58" t="s">
        <v>194</v>
      </c>
      <c r="I367" s="24">
        <v>5</v>
      </c>
      <c r="J367" s="24" t="s">
        <v>21050</v>
      </c>
      <c r="K367" s="24" t="s">
        <v>31</v>
      </c>
      <c r="L367" s="24">
        <v>5</v>
      </c>
      <c r="M367" s="24">
        <f t="shared" si="16"/>
        <v>650</v>
      </c>
      <c r="N367" s="24"/>
      <c r="O367" s="24" t="s">
        <v>32</v>
      </c>
    </row>
    <row r="368" s="1" customFormat="1" ht="14.25" spans="1:15">
      <c r="A368" s="24">
        <v>364</v>
      </c>
      <c r="B368" s="24" t="s">
        <v>23</v>
      </c>
      <c r="C368" s="54" t="s">
        <v>24</v>
      </c>
      <c r="D368" s="24" t="s">
        <v>25</v>
      </c>
      <c r="E368" s="24" t="s">
        <v>20806</v>
      </c>
      <c r="F368" s="24" t="s">
        <v>21048</v>
      </c>
      <c r="G368" s="24" t="s">
        <v>21184</v>
      </c>
      <c r="H368" s="24" t="s">
        <v>51</v>
      </c>
      <c r="I368" s="24">
        <v>5</v>
      </c>
      <c r="J368" s="24" t="s">
        <v>21050</v>
      </c>
      <c r="K368" s="24" t="s">
        <v>31</v>
      </c>
      <c r="L368" s="24">
        <v>5</v>
      </c>
      <c r="M368" s="24">
        <f>L368*312</f>
        <v>1560</v>
      </c>
      <c r="N368" s="24"/>
      <c r="O368" s="24" t="s">
        <v>32</v>
      </c>
    </row>
    <row r="369" s="1" customFormat="1" ht="14.25" spans="1:15">
      <c r="A369" s="24">
        <v>365</v>
      </c>
      <c r="B369" s="24" t="s">
        <v>23</v>
      </c>
      <c r="C369" s="54" t="s">
        <v>24</v>
      </c>
      <c r="D369" s="24" t="s">
        <v>25</v>
      </c>
      <c r="E369" s="24" t="s">
        <v>20806</v>
      </c>
      <c r="F369" s="24" t="s">
        <v>21048</v>
      </c>
      <c r="G369" s="24" t="s">
        <v>21185</v>
      </c>
      <c r="H369" s="58" t="s">
        <v>194</v>
      </c>
      <c r="I369" s="24">
        <v>6</v>
      </c>
      <c r="J369" s="24" t="s">
        <v>21050</v>
      </c>
      <c r="K369" s="24" t="s">
        <v>31</v>
      </c>
      <c r="L369" s="24">
        <v>6</v>
      </c>
      <c r="M369" s="24">
        <f t="shared" ref="M369:M374" si="17">L369*130</f>
        <v>780</v>
      </c>
      <c r="N369" s="24"/>
      <c r="O369" s="24" t="s">
        <v>32</v>
      </c>
    </row>
    <row r="370" s="1" customFormat="1" ht="14.25" spans="1:15">
      <c r="A370" s="24">
        <v>366</v>
      </c>
      <c r="B370" s="24" t="s">
        <v>23</v>
      </c>
      <c r="C370" s="54" t="s">
        <v>24</v>
      </c>
      <c r="D370" s="24" t="s">
        <v>25</v>
      </c>
      <c r="E370" s="24" t="s">
        <v>20806</v>
      </c>
      <c r="F370" s="24" t="s">
        <v>21048</v>
      </c>
      <c r="G370" s="24" t="s">
        <v>21186</v>
      </c>
      <c r="H370" s="24" t="s">
        <v>29</v>
      </c>
      <c r="I370" s="24">
        <v>4</v>
      </c>
      <c r="J370" s="24" t="s">
        <v>21050</v>
      </c>
      <c r="K370" s="24" t="s">
        <v>31</v>
      </c>
      <c r="L370" s="24">
        <v>4</v>
      </c>
      <c r="M370" s="24">
        <f t="shared" si="17"/>
        <v>520</v>
      </c>
      <c r="N370" s="24"/>
      <c r="O370" s="24" t="s">
        <v>32</v>
      </c>
    </row>
    <row r="371" s="1" customFormat="1" ht="14.25" spans="1:15">
      <c r="A371" s="24">
        <v>367</v>
      </c>
      <c r="B371" s="24" t="s">
        <v>23</v>
      </c>
      <c r="C371" s="54" t="s">
        <v>24</v>
      </c>
      <c r="D371" s="24" t="s">
        <v>25</v>
      </c>
      <c r="E371" s="24" t="s">
        <v>20806</v>
      </c>
      <c r="F371" s="24" t="s">
        <v>21048</v>
      </c>
      <c r="G371" s="24" t="s">
        <v>21187</v>
      </c>
      <c r="H371" s="58" t="s">
        <v>194</v>
      </c>
      <c r="I371" s="24">
        <v>5</v>
      </c>
      <c r="J371" s="24" t="s">
        <v>21050</v>
      </c>
      <c r="K371" s="24" t="s">
        <v>31</v>
      </c>
      <c r="L371" s="24">
        <v>5</v>
      </c>
      <c r="M371" s="24">
        <f t="shared" si="17"/>
        <v>650</v>
      </c>
      <c r="N371" s="24"/>
      <c r="O371" s="24" t="s">
        <v>32</v>
      </c>
    </row>
    <row r="372" s="1" customFormat="1" ht="14.25" spans="1:15">
      <c r="A372" s="24">
        <v>368</v>
      </c>
      <c r="B372" s="24" t="s">
        <v>23</v>
      </c>
      <c r="C372" s="54" t="s">
        <v>24</v>
      </c>
      <c r="D372" s="24" t="s">
        <v>25</v>
      </c>
      <c r="E372" s="24" t="s">
        <v>20806</v>
      </c>
      <c r="F372" s="24" t="s">
        <v>21048</v>
      </c>
      <c r="G372" s="24" t="s">
        <v>21188</v>
      </c>
      <c r="H372" s="58" t="s">
        <v>194</v>
      </c>
      <c r="I372" s="24">
        <v>7</v>
      </c>
      <c r="J372" s="24" t="s">
        <v>21050</v>
      </c>
      <c r="K372" s="24" t="s">
        <v>31</v>
      </c>
      <c r="L372" s="24">
        <v>7</v>
      </c>
      <c r="M372" s="24">
        <f t="shared" si="17"/>
        <v>910</v>
      </c>
      <c r="N372" s="24"/>
      <c r="O372" s="24" t="s">
        <v>32</v>
      </c>
    </row>
    <row r="373" s="1" customFormat="1" ht="14.25" spans="1:15">
      <c r="A373" s="24">
        <v>369</v>
      </c>
      <c r="B373" s="24" t="s">
        <v>23</v>
      </c>
      <c r="C373" s="54" t="s">
        <v>24</v>
      </c>
      <c r="D373" s="24" t="s">
        <v>25</v>
      </c>
      <c r="E373" s="24" t="s">
        <v>20806</v>
      </c>
      <c r="F373" s="24" t="s">
        <v>21048</v>
      </c>
      <c r="G373" s="24" t="s">
        <v>21189</v>
      </c>
      <c r="H373" s="58" t="s">
        <v>194</v>
      </c>
      <c r="I373" s="24">
        <v>4</v>
      </c>
      <c r="J373" s="24" t="s">
        <v>21050</v>
      </c>
      <c r="K373" s="24" t="s">
        <v>31</v>
      </c>
      <c r="L373" s="24">
        <v>4</v>
      </c>
      <c r="M373" s="24">
        <f t="shared" si="17"/>
        <v>520</v>
      </c>
      <c r="N373" s="24"/>
      <c r="O373" s="24" t="s">
        <v>32</v>
      </c>
    </row>
    <row r="374" s="1" customFormat="1" ht="14.25" spans="1:15">
      <c r="A374" s="24">
        <v>370</v>
      </c>
      <c r="B374" s="24" t="s">
        <v>23</v>
      </c>
      <c r="C374" s="54" t="s">
        <v>24</v>
      </c>
      <c r="D374" s="24" t="s">
        <v>25</v>
      </c>
      <c r="E374" s="24" t="s">
        <v>20806</v>
      </c>
      <c r="F374" s="24" t="s">
        <v>21048</v>
      </c>
      <c r="G374" s="24" t="s">
        <v>21190</v>
      </c>
      <c r="H374" s="24" t="s">
        <v>29</v>
      </c>
      <c r="I374" s="24">
        <v>3</v>
      </c>
      <c r="J374" s="24" t="s">
        <v>21050</v>
      </c>
      <c r="K374" s="24" t="s">
        <v>31</v>
      </c>
      <c r="L374" s="24">
        <v>3</v>
      </c>
      <c r="M374" s="24">
        <f t="shared" si="17"/>
        <v>390</v>
      </c>
      <c r="N374" s="24"/>
      <c r="O374" s="24" t="s">
        <v>32</v>
      </c>
    </row>
    <row r="375" s="1" customFormat="1" ht="14.25" spans="1:15">
      <c r="A375" s="24">
        <v>371</v>
      </c>
      <c r="B375" s="24" t="s">
        <v>23</v>
      </c>
      <c r="C375" s="54" t="s">
        <v>24</v>
      </c>
      <c r="D375" s="24" t="s">
        <v>25</v>
      </c>
      <c r="E375" s="24" t="s">
        <v>20806</v>
      </c>
      <c r="F375" s="24" t="s">
        <v>21048</v>
      </c>
      <c r="G375" s="24" t="s">
        <v>21191</v>
      </c>
      <c r="H375" s="24" t="s">
        <v>51</v>
      </c>
      <c r="I375" s="24">
        <v>3</v>
      </c>
      <c r="J375" s="24" t="s">
        <v>21050</v>
      </c>
      <c r="K375" s="24" t="s">
        <v>31</v>
      </c>
      <c r="L375" s="24">
        <v>3</v>
      </c>
      <c r="M375" s="24">
        <f>L375*312</f>
        <v>936</v>
      </c>
      <c r="N375" s="24"/>
      <c r="O375" s="24" t="s">
        <v>32</v>
      </c>
    </row>
    <row r="376" s="1" customFormat="1" ht="14.25" spans="1:15">
      <c r="A376" s="24">
        <v>372</v>
      </c>
      <c r="B376" s="24" t="s">
        <v>23</v>
      </c>
      <c r="C376" s="54" t="s">
        <v>24</v>
      </c>
      <c r="D376" s="24" t="s">
        <v>25</v>
      </c>
      <c r="E376" s="24" t="s">
        <v>20806</v>
      </c>
      <c r="F376" s="24" t="s">
        <v>21048</v>
      </c>
      <c r="G376" s="24" t="s">
        <v>21192</v>
      </c>
      <c r="H376" s="58" t="s">
        <v>194</v>
      </c>
      <c r="I376" s="24">
        <v>5</v>
      </c>
      <c r="J376" s="24" t="s">
        <v>21193</v>
      </c>
      <c r="K376" s="24" t="s">
        <v>31</v>
      </c>
      <c r="L376" s="24">
        <v>5</v>
      </c>
      <c r="M376" s="24">
        <f t="shared" ref="M376:M390" si="18">L376*130</f>
        <v>650</v>
      </c>
      <c r="N376" s="24"/>
      <c r="O376" s="24" t="s">
        <v>32</v>
      </c>
    </row>
    <row r="377" s="1" customFormat="1" ht="14.25" spans="1:15">
      <c r="A377" s="24">
        <v>373</v>
      </c>
      <c r="B377" s="24" t="s">
        <v>23</v>
      </c>
      <c r="C377" s="54" t="s">
        <v>24</v>
      </c>
      <c r="D377" s="24" t="s">
        <v>25</v>
      </c>
      <c r="E377" s="24" t="s">
        <v>20806</v>
      </c>
      <c r="F377" s="24" t="s">
        <v>21048</v>
      </c>
      <c r="G377" s="24" t="s">
        <v>21194</v>
      </c>
      <c r="H377" s="58" t="s">
        <v>194</v>
      </c>
      <c r="I377" s="24">
        <v>4</v>
      </c>
      <c r="J377" s="24" t="s">
        <v>21193</v>
      </c>
      <c r="K377" s="24" t="s">
        <v>31</v>
      </c>
      <c r="L377" s="24">
        <v>4</v>
      </c>
      <c r="M377" s="24">
        <f t="shared" si="18"/>
        <v>520</v>
      </c>
      <c r="N377" s="24"/>
      <c r="O377" s="24" t="s">
        <v>32</v>
      </c>
    </row>
    <row r="378" s="1" customFormat="1" ht="14.25" spans="1:15">
      <c r="A378" s="24">
        <v>374</v>
      </c>
      <c r="B378" s="24" t="s">
        <v>23</v>
      </c>
      <c r="C378" s="54" t="s">
        <v>24</v>
      </c>
      <c r="D378" s="24" t="s">
        <v>25</v>
      </c>
      <c r="E378" s="24" t="s">
        <v>20806</v>
      </c>
      <c r="F378" s="24" t="s">
        <v>21048</v>
      </c>
      <c r="G378" s="24" t="s">
        <v>393</v>
      </c>
      <c r="H378" s="24" t="s">
        <v>29</v>
      </c>
      <c r="I378" s="24">
        <v>4</v>
      </c>
      <c r="J378" s="24" t="s">
        <v>21193</v>
      </c>
      <c r="K378" s="24" t="s">
        <v>31</v>
      </c>
      <c r="L378" s="24">
        <v>4</v>
      </c>
      <c r="M378" s="24">
        <f t="shared" si="18"/>
        <v>520</v>
      </c>
      <c r="N378" s="24"/>
      <c r="O378" s="24" t="s">
        <v>32</v>
      </c>
    </row>
    <row r="379" s="1" customFormat="1" ht="14.25" spans="1:15">
      <c r="A379" s="24">
        <v>375</v>
      </c>
      <c r="B379" s="24" t="s">
        <v>23</v>
      </c>
      <c r="C379" s="54" t="s">
        <v>24</v>
      </c>
      <c r="D379" s="24" t="s">
        <v>25</v>
      </c>
      <c r="E379" s="24" t="s">
        <v>20806</v>
      </c>
      <c r="F379" s="24" t="s">
        <v>21048</v>
      </c>
      <c r="G379" s="24" t="s">
        <v>21195</v>
      </c>
      <c r="H379" s="58" t="s">
        <v>194</v>
      </c>
      <c r="I379" s="24">
        <v>6</v>
      </c>
      <c r="J379" s="24" t="s">
        <v>21193</v>
      </c>
      <c r="K379" s="24" t="s">
        <v>31</v>
      </c>
      <c r="L379" s="24">
        <v>6</v>
      </c>
      <c r="M379" s="24">
        <f t="shared" si="18"/>
        <v>780</v>
      </c>
      <c r="N379" s="24"/>
      <c r="O379" s="24" t="s">
        <v>32</v>
      </c>
    </row>
    <row r="380" s="1" customFormat="1" ht="14.25" spans="1:15">
      <c r="A380" s="24">
        <v>376</v>
      </c>
      <c r="B380" s="24" t="s">
        <v>23</v>
      </c>
      <c r="C380" s="54" t="s">
        <v>24</v>
      </c>
      <c r="D380" s="24" t="s">
        <v>25</v>
      </c>
      <c r="E380" s="24" t="s">
        <v>20806</v>
      </c>
      <c r="F380" s="24" t="s">
        <v>21048</v>
      </c>
      <c r="G380" s="24" t="s">
        <v>21196</v>
      </c>
      <c r="H380" s="58" t="s">
        <v>194</v>
      </c>
      <c r="I380" s="24">
        <v>3</v>
      </c>
      <c r="J380" s="24" t="s">
        <v>21193</v>
      </c>
      <c r="K380" s="24" t="s">
        <v>31</v>
      </c>
      <c r="L380" s="24">
        <v>3</v>
      </c>
      <c r="M380" s="24">
        <f t="shared" si="18"/>
        <v>390</v>
      </c>
      <c r="N380" s="24"/>
      <c r="O380" s="24" t="s">
        <v>32</v>
      </c>
    </row>
    <row r="381" s="1" customFormat="1" ht="14.25" spans="1:15">
      <c r="A381" s="24">
        <v>377</v>
      </c>
      <c r="B381" s="24" t="s">
        <v>23</v>
      </c>
      <c r="C381" s="54" t="s">
        <v>24</v>
      </c>
      <c r="D381" s="24" t="s">
        <v>25</v>
      </c>
      <c r="E381" s="24" t="s">
        <v>20806</v>
      </c>
      <c r="F381" s="24" t="s">
        <v>21048</v>
      </c>
      <c r="G381" s="24" t="s">
        <v>21197</v>
      </c>
      <c r="H381" s="58" t="s">
        <v>194</v>
      </c>
      <c r="I381" s="24">
        <v>5</v>
      </c>
      <c r="J381" s="24" t="s">
        <v>21193</v>
      </c>
      <c r="K381" s="24" t="s">
        <v>31</v>
      </c>
      <c r="L381" s="24">
        <v>5</v>
      </c>
      <c r="M381" s="24">
        <f t="shared" si="18"/>
        <v>650</v>
      </c>
      <c r="N381" s="24"/>
      <c r="O381" s="24" t="s">
        <v>32</v>
      </c>
    </row>
    <row r="382" s="1" customFormat="1" ht="14.25" spans="1:15">
      <c r="A382" s="24">
        <v>378</v>
      </c>
      <c r="B382" s="24" t="s">
        <v>23</v>
      </c>
      <c r="C382" s="54" t="s">
        <v>24</v>
      </c>
      <c r="D382" s="24" t="s">
        <v>25</v>
      </c>
      <c r="E382" s="24" t="s">
        <v>20806</v>
      </c>
      <c r="F382" s="24" t="s">
        <v>21048</v>
      </c>
      <c r="G382" s="24" t="s">
        <v>21198</v>
      </c>
      <c r="H382" s="58" t="s">
        <v>194</v>
      </c>
      <c r="I382" s="24">
        <v>4</v>
      </c>
      <c r="J382" s="24" t="s">
        <v>21193</v>
      </c>
      <c r="K382" s="24" t="s">
        <v>31</v>
      </c>
      <c r="L382" s="24">
        <v>4</v>
      </c>
      <c r="M382" s="24">
        <f t="shared" si="18"/>
        <v>520</v>
      </c>
      <c r="N382" s="24"/>
      <c r="O382" s="24" t="s">
        <v>32</v>
      </c>
    </row>
    <row r="383" s="1" customFormat="1" ht="14.25" spans="1:15">
      <c r="A383" s="24">
        <v>379</v>
      </c>
      <c r="B383" s="24" t="s">
        <v>23</v>
      </c>
      <c r="C383" s="54" t="s">
        <v>24</v>
      </c>
      <c r="D383" s="24" t="s">
        <v>25</v>
      </c>
      <c r="E383" s="24" t="s">
        <v>20806</v>
      </c>
      <c r="F383" s="24" t="s">
        <v>21048</v>
      </c>
      <c r="G383" s="24" t="s">
        <v>21199</v>
      </c>
      <c r="H383" s="58" t="s">
        <v>194</v>
      </c>
      <c r="I383" s="24">
        <v>3</v>
      </c>
      <c r="J383" s="24" t="s">
        <v>21193</v>
      </c>
      <c r="K383" s="24" t="s">
        <v>31</v>
      </c>
      <c r="L383" s="24">
        <v>3</v>
      </c>
      <c r="M383" s="24">
        <f t="shared" si="18"/>
        <v>390</v>
      </c>
      <c r="N383" s="24"/>
      <c r="O383" s="24" t="s">
        <v>32</v>
      </c>
    </row>
    <row r="384" s="1" customFormat="1" ht="14.25" spans="1:15">
      <c r="A384" s="24">
        <v>380</v>
      </c>
      <c r="B384" s="24" t="s">
        <v>23</v>
      </c>
      <c r="C384" s="54" t="s">
        <v>24</v>
      </c>
      <c r="D384" s="24" t="s">
        <v>25</v>
      </c>
      <c r="E384" s="24" t="s">
        <v>20806</v>
      </c>
      <c r="F384" s="24" t="s">
        <v>21048</v>
      </c>
      <c r="G384" s="24" t="s">
        <v>21200</v>
      </c>
      <c r="H384" s="58" t="s">
        <v>194</v>
      </c>
      <c r="I384" s="24">
        <v>2</v>
      </c>
      <c r="J384" s="24" t="s">
        <v>21193</v>
      </c>
      <c r="K384" s="24" t="s">
        <v>31</v>
      </c>
      <c r="L384" s="24">
        <v>2</v>
      </c>
      <c r="M384" s="24">
        <f t="shared" si="18"/>
        <v>260</v>
      </c>
      <c r="N384" s="24"/>
      <c r="O384" s="24" t="s">
        <v>32</v>
      </c>
    </row>
    <row r="385" s="1" customFormat="1" ht="14.25" spans="1:15">
      <c r="A385" s="24">
        <v>381</v>
      </c>
      <c r="B385" s="24" t="s">
        <v>23</v>
      </c>
      <c r="C385" s="54" t="s">
        <v>24</v>
      </c>
      <c r="D385" s="24" t="s">
        <v>25</v>
      </c>
      <c r="E385" s="24" t="s">
        <v>20806</v>
      </c>
      <c r="F385" s="24" t="s">
        <v>21048</v>
      </c>
      <c r="G385" s="24" t="s">
        <v>21201</v>
      </c>
      <c r="H385" s="58" t="s">
        <v>194</v>
      </c>
      <c r="I385" s="24">
        <v>5</v>
      </c>
      <c r="J385" s="24" t="s">
        <v>21193</v>
      </c>
      <c r="K385" s="24" t="s">
        <v>31</v>
      </c>
      <c r="L385" s="24">
        <v>5</v>
      </c>
      <c r="M385" s="24">
        <f t="shared" si="18"/>
        <v>650</v>
      </c>
      <c r="N385" s="24"/>
      <c r="O385" s="24" t="s">
        <v>32</v>
      </c>
    </row>
    <row r="386" s="1" customFormat="1" ht="14.25" spans="1:15">
      <c r="A386" s="24">
        <v>382</v>
      </c>
      <c r="B386" s="24" t="s">
        <v>23</v>
      </c>
      <c r="C386" s="54" t="s">
        <v>24</v>
      </c>
      <c r="D386" s="24" t="s">
        <v>25</v>
      </c>
      <c r="E386" s="24" t="s">
        <v>20806</v>
      </c>
      <c r="F386" s="24" t="s">
        <v>21048</v>
      </c>
      <c r="G386" s="24" t="s">
        <v>21202</v>
      </c>
      <c r="H386" s="58" t="s">
        <v>194</v>
      </c>
      <c r="I386" s="24">
        <v>7</v>
      </c>
      <c r="J386" s="24" t="s">
        <v>21193</v>
      </c>
      <c r="K386" s="24" t="s">
        <v>31</v>
      </c>
      <c r="L386" s="24">
        <v>7</v>
      </c>
      <c r="M386" s="24">
        <f t="shared" si="18"/>
        <v>910</v>
      </c>
      <c r="N386" s="24"/>
      <c r="O386" s="24" t="s">
        <v>32</v>
      </c>
    </row>
    <row r="387" s="1" customFormat="1" ht="14.25" spans="1:15">
      <c r="A387" s="24">
        <v>383</v>
      </c>
      <c r="B387" s="24" t="s">
        <v>23</v>
      </c>
      <c r="C387" s="54" t="s">
        <v>24</v>
      </c>
      <c r="D387" s="24" t="s">
        <v>25</v>
      </c>
      <c r="E387" s="24" t="s">
        <v>20806</v>
      </c>
      <c r="F387" s="24" t="s">
        <v>21048</v>
      </c>
      <c r="G387" s="24" t="s">
        <v>21203</v>
      </c>
      <c r="H387" s="58" t="s">
        <v>194</v>
      </c>
      <c r="I387" s="24">
        <v>3</v>
      </c>
      <c r="J387" s="24" t="s">
        <v>21193</v>
      </c>
      <c r="K387" s="24" t="s">
        <v>31</v>
      </c>
      <c r="L387" s="24">
        <v>3</v>
      </c>
      <c r="M387" s="24">
        <f t="shared" si="18"/>
        <v>390</v>
      </c>
      <c r="N387" s="24"/>
      <c r="O387" s="24" t="s">
        <v>32</v>
      </c>
    </row>
    <row r="388" s="1" customFormat="1" ht="14.25" spans="1:15">
      <c r="A388" s="24">
        <v>384</v>
      </c>
      <c r="B388" s="24" t="s">
        <v>23</v>
      </c>
      <c r="C388" s="54" t="s">
        <v>24</v>
      </c>
      <c r="D388" s="24" t="s">
        <v>25</v>
      </c>
      <c r="E388" s="24" t="s">
        <v>20806</v>
      </c>
      <c r="F388" s="24" t="s">
        <v>21048</v>
      </c>
      <c r="G388" s="24" t="s">
        <v>21204</v>
      </c>
      <c r="H388" s="58" t="s">
        <v>194</v>
      </c>
      <c r="I388" s="24">
        <v>5</v>
      </c>
      <c r="J388" s="24" t="s">
        <v>21193</v>
      </c>
      <c r="K388" s="24" t="s">
        <v>31</v>
      </c>
      <c r="L388" s="24">
        <v>5</v>
      </c>
      <c r="M388" s="24">
        <f t="shared" si="18"/>
        <v>650</v>
      </c>
      <c r="N388" s="24"/>
      <c r="O388" s="24" t="s">
        <v>32</v>
      </c>
    </row>
    <row r="389" s="1" customFormat="1" ht="14.25" spans="1:15">
      <c r="A389" s="24">
        <v>385</v>
      </c>
      <c r="B389" s="24" t="s">
        <v>23</v>
      </c>
      <c r="C389" s="54" t="s">
        <v>24</v>
      </c>
      <c r="D389" s="24" t="s">
        <v>25</v>
      </c>
      <c r="E389" s="24" t="s">
        <v>20806</v>
      </c>
      <c r="F389" s="24" t="s">
        <v>21048</v>
      </c>
      <c r="G389" s="24" t="s">
        <v>21205</v>
      </c>
      <c r="H389" s="58" t="s">
        <v>194</v>
      </c>
      <c r="I389" s="24">
        <v>5</v>
      </c>
      <c r="J389" s="24" t="s">
        <v>21193</v>
      </c>
      <c r="K389" s="24" t="s">
        <v>31</v>
      </c>
      <c r="L389" s="24">
        <v>5</v>
      </c>
      <c r="M389" s="24">
        <f t="shared" si="18"/>
        <v>650</v>
      </c>
      <c r="N389" s="24"/>
      <c r="O389" s="24" t="s">
        <v>32</v>
      </c>
    </row>
    <row r="390" s="1" customFormat="1" ht="14.25" spans="1:15">
      <c r="A390" s="24">
        <v>386</v>
      </c>
      <c r="B390" s="24" t="s">
        <v>23</v>
      </c>
      <c r="C390" s="54" t="s">
        <v>24</v>
      </c>
      <c r="D390" s="24" t="s">
        <v>25</v>
      </c>
      <c r="E390" s="24" t="s">
        <v>20806</v>
      </c>
      <c r="F390" s="24" t="s">
        <v>21048</v>
      </c>
      <c r="G390" s="24" t="s">
        <v>21206</v>
      </c>
      <c r="H390" s="58" t="s">
        <v>194</v>
      </c>
      <c r="I390" s="24">
        <v>4</v>
      </c>
      <c r="J390" s="24" t="s">
        <v>21193</v>
      </c>
      <c r="K390" s="24" t="s">
        <v>31</v>
      </c>
      <c r="L390" s="24">
        <v>4</v>
      </c>
      <c r="M390" s="24">
        <f t="shared" si="18"/>
        <v>520</v>
      </c>
      <c r="N390" s="24"/>
      <c r="O390" s="24" t="s">
        <v>32</v>
      </c>
    </row>
    <row r="391" s="1" customFormat="1" ht="14.25" spans="1:15">
      <c r="A391" s="24">
        <v>387</v>
      </c>
      <c r="B391" s="24" t="s">
        <v>23</v>
      </c>
      <c r="C391" s="54" t="s">
        <v>24</v>
      </c>
      <c r="D391" s="24" t="s">
        <v>25</v>
      </c>
      <c r="E391" s="24" t="s">
        <v>20806</v>
      </c>
      <c r="F391" s="24" t="s">
        <v>21048</v>
      </c>
      <c r="G391" s="24" t="s">
        <v>21207</v>
      </c>
      <c r="H391" s="24" t="s">
        <v>51</v>
      </c>
      <c r="I391" s="24">
        <v>3</v>
      </c>
      <c r="J391" s="24" t="s">
        <v>21208</v>
      </c>
      <c r="K391" s="24" t="s">
        <v>31</v>
      </c>
      <c r="L391" s="24">
        <v>3</v>
      </c>
      <c r="M391" s="24">
        <f>L391*312</f>
        <v>936</v>
      </c>
      <c r="N391" s="24"/>
      <c r="O391" s="24" t="s">
        <v>32</v>
      </c>
    </row>
    <row r="392" s="1" customFormat="1" ht="14.25" spans="1:15">
      <c r="A392" s="24">
        <v>388</v>
      </c>
      <c r="B392" s="24" t="s">
        <v>23</v>
      </c>
      <c r="C392" s="54" t="s">
        <v>24</v>
      </c>
      <c r="D392" s="24" t="s">
        <v>25</v>
      </c>
      <c r="E392" s="24" t="s">
        <v>20806</v>
      </c>
      <c r="F392" s="24" t="s">
        <v>21048</v>
      </c>
      <c r="G392" s="24" t="s">
        <v>21209</v>
      </c>
      <c r="H392" s="58" t="s">
        <v>194</v>
      </c>
      <c r="I392" s="24">
        <v>7</v>
      </c>
      <c r="J392" s="24" t="s">
        <v>21208</v>
      </c>
      <c r="K392" s="24" t="s">
        <v>31</v>
      </c>
      <c r="L392" s="24">
        <v>7</v>
      </c>
      <c r="M392" s="24">
        <f t="shared" ref="M392:M403" si="19">L392*130</f>
        <v>910</v>
      </c>
      <c r="N392" s="24"/>
      <c r="O392" s="24" t="s">
        <v>32</v>
      </c>
    </row>
    <row r="393" s="1" customFormat="1" ht="14.25" spans="1:15">
      <c r="A393" s="24">
        <v>389</v>
      </c>
      <c r="B393" s="24" t="s">
        <v>23</v>
      </c>
      <c r="C393" s="54" t="s">
        <v>24</v>
      </c>
      <c r="D393" s="24" t="s">
        <v>25</v>
      </c>
      <c r="E393" s="24" t="s">
        <v>20806</v>
      </c>
      <c r="F393" s="24" t="s">
        <v>21048</v>
      </c>
      <c r="G393" s="24" t="s">
        <v>21210</v>
      </c>
      <c r="H393" s="58" t="s">
        <v>194</v>
      </c>
      <c r="I393" s="24">
        <v>4</v>
      </c>
      <c r="J393" s="24" t="s">
        <v>21208</v>
      </c>
      <c r="K393" s="24" t="s">
        <v>31</v>
      </c>
      <c r="L393" s="24">
        <v>4</v>
      </c>
      <c r="M393" s="24">
        <f t="shared" si="19"/>
        <v>520</v>
      </c>
      <c r="N393" s="24"/>
      <c r="O393" s="24" t="s">
        <v>32</v>
      </c>
    </row>
    <row r="394" s="1" customFormat="1" ht="14.25" spans="1:15">
      <c r="A394" s="24">
        <v>390</v>
      </c>
      <c r="B394" s="24" t="s">
        <v>23</v>
      </c>
      <c r="C394" s="54" t="s">
        <v>24</v>
      </c>
      <c r="D394" s="24" t="s">
        <v>25</v>
      </c>
      <c r="E394" s="24" t="s">
        <v>20806</v>
      </c>
      <c r="F394" s="24" t="s">
        <v>21048</v>
      </c>
      <c r="G394" s="24" t="s">
        <v>21211</v>
      </c>
      <c r="H394" s="24" t="s">
        <v>29</v>
      </c>
      <c r="I394" s="24">
        <v>9</v>
      </c>
      <c r="J394" s="24" t="s">
        <v>21208</v>
      </c>
      <c r="K394" s="24" t="s">
        <v>31</v>
      </c>
      <c r="L394" s="24">
        <v>9</v>
      </c>
      <c r="M394" s="24">
        <f t="shared" si="19"/>
        <v>1170</v>
      </c>
      <c r="N394" s="24"/>
      <c r="O394" s="24" t="s">
        <v>32</v>
      </c>
    </row>
    <row r="395" s="1" customFormat="1" ht="14.25" spans="1:15">
      <c r="A395" s="24">
        <v>391</v>
      </c>
      <c r="B395" s="24" t="s">
        <v>23</v>
      </c>
      <c r="C395" s="54" t="s">
        <v>24</v>
      </c>
      <c r="D395" s="24" t="s">
        <v>25</v>
      </c>
      <c r="E395" s="24" t="s">
        <v>20806</v>
      </c>
      <c r="F395" s="24" t="s">
        <v>21048</v>
      </c>
      <c r="G395" s="24" t="s">
        <v>21212</v>
      </c>
      <c r="H395" s="58" t="s">
        <v>194</v>
      </c>
      <c r="I395" s="24">
        <v>3</v>
      </c>
      <c r="J395" s="24" t="s">
        <v>21208</v>
      </c>
      <c r="K395" s="24" t="s">
        <v>31</v>
      </c>
      <c r="L395" s="24">
        <v>3</v>
      </c>
      <c r="M395" s="24">
        <f t="shared" si="19"/>
        <v>390</v>
      </c>
      <c r="N395" s="24"/>
      <c r="O395" s="24" t="s">
        <v>32</v>
      </c>
    </row>
    <row r="396" s="1" customFormat="1" ht="14.25" spans="1:15">
      <c r="A396" s="24">
        <v>392</v>
      </c>
      <c r="B396" s="24" t="s">
        <v>23</v>
      </c>
      <c r="C396" s="54" t="s">
        <v>24</v>
      </c>
      <c r="D396" s="24" t="s">
        <v>25</v>
      </c>
      <c r="E396" s="60" t="s">
        <v>21039</v>
      </c>
      <c r="F396" s="60" t="s">
        <v>21213</v>
      </c>
      <c r="G396" s="24" t="s">
        <v>21214</v>
      </c>
      <c r="H396" s="58" t="s">
        <v>194</v>
      </c>
      <c r="I396" s="24">
        <v>4</v>
      </c>
      <c r="J396" s="24" t="s">
        <v>21208</v>
      </c>
      <c r="K396" s="24" t="s">
        <v>31</v>
      </c>
      <c r="L396" s="24">
        <v>4</v>
      </c>
      <c r="M396" s="24">
        <f t="shared" si="19"/>
        <v>520</v>
      </c>
      <c r="N396" s="24"/>
      <c r="O396" s="24" t="s">
        <v>32</v>
      </c>
    </row>
    <row r="397" s="1" customFormat="1" ht="14.25" spans="1:15">
      <c r="A397" s="24">
        <v>393</v>
      </c>
      <c r="B397" s="24" t="s">
        <v>23</v>
      </c>
      <c r="C397" s="54" t="s">
        <v>24</v>
      </c>
      <c r="D397" s="24" t="s">
        <v>25</v>
      </c>
      <c r="E397" s="24" t="s">
        <v>20806</v>
      </c>
      <c r="F397" s="24" t="s">
        <v>21048</v>
      </c>
      <c r="G397" s="24" t="s">
        <v>21215</v>
      </c>
      <c r="H397" s="58" t="s">
        <v>194</v>
      </c>
      <c r="I397" s="24">
        <v>4</v>
      </c>
      <c r="J397" s="24" t="s">
        <v>21208</v>
      </c>
      <c r="K397" s="24" t="s">
        <v>31</v>
      </c>
      <c r="L397" s="24">
        <v>4</v>
      </c>
      <c r="M397" s="24">
        <f t="shared" si="19"/>
        <v>520</v>
      </c>
      <c r="N397" s="24"/>
      <c r="O397" s="24" t="s">
        <v>32</v>
      </c>
    </row>
    <row r="398" s="1" customFormat="1" ht="14.25" spans="1:15">
      <c r="A398" s="24">
        <v>394</v>
      </c>
      <c r="B398" s="24" t="s">
        <v>23</v>
      </c>
      <c r="C398" s="54" t="s">
        <v>24</v>
      </c>
      <c r="D398" s="24" t="s">
        <v>25</v>
      </c>
      <c r="E398" s="24" t="s">
        <v>20806</v>
      </c>
      <c r="F398" s="24" t="s">
        <v>21048</v>
      </c>
      <c r="G398" s="24" t="s">
        <v>21216</v>
      </c>
      <c r="H398" s="58" t="s">
        <v>194</v>
      </c>
      <c r="I398" s="24">
        <v>3</v>
      </c>
      <c r="J398" s="24" t="s">
        <v>21208</v>
      </c>
      <c r="K398" s="24" t="s">
        <v>31</v>
      </c>
      <c r="L398" s="24">
        <v>3</v>
      </c>
      <c r="M398" s="24">
        <f t="shared" si="19"/>
        <v>390</v>
      </c>
      <c r="N398" s="24"/>
      <c r="O398" s="24" t="s">
        <v>32</v>
      </c>
    </row>
    <row r="399" s="1" customFormat="1" ht="14.25" spans="1:15">
      <c r="A399" s="24">
        <v>395</v>
      </c>
      <c r="B399" s="24" t="s">
        <v>23</v>
      </c>
      <c r="C399" s="54" t="s">
        <v>24</v>
      </c>
      <c r="D399" s="24" t="s">
        <v>25</v>
      </c>
      <c r="E399" s="24" t="s">
        <v>20806</v>
      </c>
      <c r="F399" s="24" t="s">
        <v>21048</v>
      </c>
      <c r="G399" s="24" t="s">
        <v>21217</v>
      </c>
      <c r="H399" s="58" t="s">
        <v>194</v>
      </c>
      <c r="I399" s="24">
        <v>7</v>
      </c>
      <c r="J399" s="24" t="s">
        <v>21075</v>
      </c>
      <c r="K399" s="24" t="s">
        <v>31</v>
      </c>
      <c r="L399" s="24">
        <v>7</v>
      </c>
      <c r="M399" s="24">
        <f t="shared" si="19"/>
        <v>910</v>
      </c>
      <c r="N399" s="24"/>
      <c r="O399" s="24" t="s">
        <v>32</v>
      </c>
    </row>
    <row r="400" s="1" customFormat="1" ht="14.25" spans="1:15">
      <c r="A400" s="24">
        <v>396</v>
      </c>
      <c r="B400" s="24" t="s">
        <v>23</v>
      </c>
      <c r="C400" s="54" t="s">
        <v>24</v>
      </c>
      <c r="D400" s="24" t="s">
        <v>25</v>
      </c>
      <c r="E400" s="24" t="s">
        <v>20806</v>
      </c>
      <c r="F400" s="24" t="s">
        <v>21048</v>
      </c>
      <c r="G400" s="24" t="s">
        <v>21218</v>
      </c>
      <c r="H400" s="58" t="s">
        <v>194</v>
      </c>
      <c r="I400" s="24">
        <v>4</v>
      </c>
      <c r="J400" s="24" t="s">
        <v>21075</v>
      </c>
      <c r="K400" s="24" t="s">
        <v>31</v>
      </c>
      <c r="L400" s="24">
        <v>4</v>
      </c>
      <c r="M400" s="24">
        <f t="shared" si="19"/>
        <v>520</v>
      </c>
      <c r="N400" s="24"/>
      <c r="O400" s="24" t="s">
        <v>32</v>
      </c>
    </row>
    <row r="401" s="1" customFormat="1" ht="14.25" spans="1:15">
      <c r="A401" s="24">
        <v>397</v>
      </c>
      <c r="B401" s="24" t="s">
        <v>23</v>
      </c>
      <c r="C401" s="54" t="s">
        <v>24</v>
      </c>
      <c r="D401" s="24" t="s">
        <v>25</v>
      </c>
      <c r="E401" s="24" t="s">
        <v>20806</v>
      </c>
      <c r="F401" s="24" t="s">
        <v>21048</v>
      </c>
      <c r="G401" s="24" t="s">
        <v>21219</v>
      </c>
      <c r="H401" s="58" t="s">
        <v>194</v>
      </c>
      <c r="I401" s="24">
        <v>7</v>
      </c>
      <c r="J401" s="24" t="s">
        <v>21220</v>
      </c>
      <c r="K401" s="24" t="s">
        <v>31</v>
      </c>
      <c r="L401" s="24">
        <v>7</v>
      </c>
      <c r="M401" s="24">
        <f t="shared" si="19"/>
        <v>910</v>
      </c>
      <c r="N401" s="24"/>
      <c r="O401" s="24" t="s">
        <v>32</v>
      </c>
    </row>
    <row r="402" s="1" customFormat="1" ht="14.25" spans="1:15">
      <c r="A402" s="24">
        <v>398</v>
      </c>
      <c r="B402" s="24" t="s">
        <v>23</v>
      </c>
      <c r="C402" s="54" t="s">
        <v>24</v>
      </c>
      <c r="D402" s="24" t="s">
        <v>25</v>
      </c>
      <c r="E402" s="24" t="s">
        <v>20806</v>
      </c>
      <c r="F402" s="24" t="s">
        <v>21048</v>
      </c>
      <c r="G402" s="24" t="s">
        <v>21221</v>
      </c>
      <c r="H402" s="58" t="s">
        <v>194</v>
      </c>
      <c r="I402" s="24">
        <v>5</v>
      </c>
      <c r="J402" s="24" t="s">
        <v>21220</v>
      </c>
      <c r="K402" s="24" t="s">
        <v>31</v>
      </c>
      <c r="L402" s="24">
        <v>5</v>
      </c>
      <c r="M402" s="24">
        <f t="shared" si="19"/>
        <v>650</v>
      </c>
      <c r="N402" s="24"/>
      <c r="O402" s="24" t="s">
        <v>32</v>
      </c>
    </row>
    <row r="403" s="1" customFormat="1" ht="14.25" spans="1:15">
      <c r="A403" s="24">
        <v>399</v>
      </c>
      <c r="B403" s="24" t="s">
        <v>23</v>
      </c>
      <c r="C403" s="54" t="s">
        <v>24</v>
      </c>
      <c r="D403" s="24" t="s">
        <v>25</v>
      </c>
      <c r="E403" s="24" t="s">
        <v>20806</v>
      </c>
      <c r="F403" s="24" t="s">
        <v>21048</v>
      </c>
      <c r="G403" s="24" t="s">
        <v>21222</v>
      </c>
      <c r="H403" s="58" t="s">
        <v>194</v>
      </c>
      <c r="I403" s="24">
        <v>5</v>
      </c>
      <c r="J403" s="24" t="s">
        <v>21220</v>
      </c>
      <c r="K403" s="24" t="s">
        <v>31</v>
      </c>
      <c r="L403" s="24">
        <v>5</v>
      </c>
      <c r="M403" s="24">
        <f t="shared" si="19"/>
        <v>650</v>
      </c>
      <c r="N403" s="24"/>
      <c r="O403" s="24" t="s">
        <v>32</v>
      </c>
    </row>
    <row r="404" s="1" customFormat="1" ht="14.25" spans="1:15">
      <c r="A404" s="24">
        <v>400</v>
      </c>
      <c r="B404" s="24" t="s">
        <v>23</v>
      </c>
      <c r="C404" s="54" t="s">
        <v>24</v>
      </c>
      <c r="D404" s="24" t="s">
        <v>25</v>
      </c>
      <c r="E404" s="24" t="s">
        <v>20806</v>
      </c>
      <c r="F404" s="24" t="s">
        <v>21048</v>
      </c>
      <c r="G404" s="24" t="s">
        <v>21223</v>
      </c>
      <c r="H404" s="24" t="s">
        <v>51</v>
      </c>
      <c r="I404" s="24">
        <v>4</v>
      </c>
      <c r="J404" s="24" t="s">
        <v>21220</v>
      </c>
      <c r="K404" s="24" t="s">
        <v>31</v>
      </c>
      <c r="L404" s="24">
        <v>4</v>
      </c>
      <c r="M404" s="24">
        <f>L404*312</f>
        <v>1248</v>
      </c>
      <c r="N404" s="24"/>
      <c r="O404" s="24" t="s">
        <v>32</v>
      </c>
    </row>
    <row r="405" s="1" customFormat="1" ht="14.25" spans="1:15">
      <c r="A405" s="24">
        <v>401</v>
      </c>
      <c r="B405" s="24" t="s">
        <v>23</v>
      </c>
      <c r="C405" s="54" t="s">
        <v>24</v>
      </c>
      <c r="D405" s="24" t="s">
        <v>25</v>
      </c>
      <c r="E405" s="24" t="s">
        <v>20806</v>
      </c>
      <c r="F405" s="24" t="s">
        <v>21048</v>
      </c>
      <c r="G405" s="24" t="s">
        <v>21224</v>
      </c>
      <c r="H405" s="24" t="s">
        <v>29</v>
      </c>
      <c r="I405" s="24">
        <v>4</v>
      </c>
      <c r="J405" s="24" t="s">
        <v>21220</v>
      </c>
      <c r="K405" s="24" t="s">
        <v>31</v>
      </c>
      <c r="L405" s="24">
        <v>4</v>
      </c>
      <c r="M405" s="24">
        <f>L405*130</f>
        <v>520</v>
      </c>
      <c r="N405" s="24"/>
      <c r="O405" s="24" t="s">
        <v>32</v>
      </c>
    </row>
    <row r="406" s="1" customFormat="1" ht="14.25" spans="1:15">
      <c r="A406" s="24">
        <v>402</v>
      </c>
      <c r="B406" s="24" t="s">
        <v>23</v>
      </c>
      <c r="C406" s="54" t="s">
        <v>24</v>
      </c>
      <c r="D406" s="24" t="s">
        <v>25</v>
      </c>
      <c r="E406" s="24" t="s">
        <v>20806</v>
      </c>
      <c r="F406" s="24" t="s">
        <v>21048</v>
      </c>
      <c r="G406" s="24" t="s">
        <v>21225</v>
      </c>
      <c r="H406" s="58" t="s">
        <v>194</v>
      </c>
      <c r="I406" s="24">
        <v>6</v>
      </c>
      <c r="J406" s="24" t="s">
        <v>21220</v>
      </c>
      <c r="K406" s="24" t="s">
        <v>31</v>
      </c>
      <c r="L406" s="24">
        <v>6</v>
      </c>
      <c r="M406" s="24">
        <f>L406*130</f>
        <v>780</v>
      </c>
      <c r="N406" s="24"/>
      <c r="O406" s="24" t="s">
        <v>32</v>
      </c>
    </row>
    <row r="407" s="1" customFormat="1" ht="14.25" spans="1:15">
      <c r="A407" s="24">
        <v>403</v>
      </c>
      <c r="B407" s="24" t="s">
        <v>23</v>
      </c>
      <c r="C407" s="54" t="s">
        <v>24</v>
      </c>
      <c r="D407" s="24" t="s">
        <v>25</v>
      </c>
      <c r="E407" s="24" t="s">
        <v>20806</v>
      </c>
      <c r="F407" s="24" t="s">
        <v>21048</v>
      </c>
      <c r="G407" s="24" t="s">
        <v>21226</v>
      </c>
      <c r="H407" s="24" t="s">
        <v>51</v>
      </c>
      <c r="I407" s="24">
        <v>3</v>
      </c>
      <c r="J407" s="24" t="s">
        <v>21220</v>
      </c>
      <c r="K407" s="24" t="s">
        <v>31</v>
      </c>
      <c r="L407" s="24">
        <v>3</v>
      </c>
      <c r="M407" s="24">
        <f>L407*312</f>
        <v>936</v>
      </c>
      <c r="N407" s="24"/>
      <c r="O407" s="24" t="s">
        <v>32</v>
      </c>
    </row>
    <row r="408" s="1" customFormat="1" ht="14.25" spans="1:15">
      <c r="A408" s="24">
        <v>404</v>
      </c>
      <c r="B408" s="24" t="s">
        <v>23</v>
      </c>
      <c r="C408" s="54" t="s">
        <v>24</v>
      </c>
      <c r="D408" s="24" t="s">
        <v>25</v>
      </c>
      <c r="E408" s="24" t="s">
        <v>20806</v>
      </c>
      <c r="F408" s="24" t="s">
        <v>21048</v>
      </c>
      <c r="G408" s="24" t="s">
        <v>21227</v>
      </c>
      <c r="H408" s="58" t="s">
        <v>194</v>
      </c>
      <c r="I408" s="24">
        <v>5</v>
      </c>
      <c r="J408" s="24" t="s">
        <v>21220</v>
      </c>
      <c r="K408" s="24" t="s">
        <v>31</v>
      </c>
      <c r="L408" s="24">
        <v>5</v>
      </c>
      <c r="M408" s="24">
        <f>L408*130</f>
        <v>650</v>
      </c>
      <c r="N408" s="24"/>
      <c r="O408" s="24" t="s">
        <v>32</v>
      </c>
    </row>
    <row r="409" s="1" customFormat="1" ht="14.25" spans="1:15">
      <c r="A409" s="24">
        <v>405</v>
      </c>
      <c r="B409" s="24" t="s">
        <v>23</v>
      </c>
      <c r="C409" s="54" t="s">
        <v>24</v>
      </c>
      <c r="D409" s="24" t="s">
        <v>25</v>
      </c>
      <c r="E409" s="24" t="s">
        <v>20806</v>
      </c>
      <c r="F409" s="24" t="s">
        <v>21048</v>
      </c>
      <c r="G409" s="24" t="s">
        <v>21228</v>
      </c>
      <c r="H409" s="58" t="s">
        <v>194</v>
      </c>
      <c r="I409" s="24">
        <v>3</v>
      </c>
      <c r="J409" s="24" t="s">
        <v>21220</v>
      </c>
      <c r="K409" s="24" t="s">
        <v>31</v>
      </c>
      <c r="L409" s="24">
        <v>3</v>
      </c>
      <c r="M409" s="24">
        <f>L409*130</f>
        <v>390</v>
      </c>
      <c r="N409" s="24"/>
      <c r="O409" s="24" t="s">
        <v>32</v>
      </c>
    </row>
    <row r="410" s="1" customFormat="1" ht="14.25" spans="1:15">
      <c r="A410" s="24">
        <v>406</v>
      </c>
      <c r="B410" s="24" t="s">
        <v>23</v>
      </c>
      <c r="C410" s="54" t="s">
        <v>24</v>
      </c>
      <c r="D410" s="24" t="s">
        <v>25</v>
      </c>
      <c r="E410" s="24" t="s">
        <v>20806</v>
      </c>
      <c r="F410" s="24" t="s">
        <v>21048</v>
      </c>
      <c r="G410" s="24" t="s">
        <v>9855</v>
      </c>
      <c r="H410" s="24" t="s">
        <v>51</v>
      </c>
      <c r="I410" s="24">
        <v>4</v>
      </c>
      <c r="J410" s="24" t="s">
        <v>21220</v>
      </c>
      <c r="K410" s="24" t="s">
        <v>31</v>
      </c>
      <c r="L410" s="24">
        <v>3</v>
      </c>
      <c r="M410" s="24">
        <f>L410*312</f>
        <v>936</v>
      </c>
      <c r="N410" s="24"/>
      <c r="O410" s="24" t="s">
        <v>32</v>
      </c>
    </row>
    <row r="411" s="1" customFormat="1" ht="14.25" spans="1:15">
      <c r="A411" s="24">
        <v>407</v>
      </c>
      <c r="B411" s="24" t="s">
        <v>23</v>
      </c>
      <c r="C411" s="54" t="s">
        <v>24</v>
      </c>
      <c r="D411" s="24" t="s">
        <v>25</v>
      </c>
      <c r="E411" s="24" t="s">
        <v>20806</v>
      </c>
      <c r="F411" s="24" t="s">
        <v>21048</v>
      </c>
      <c r="G411" s="24" t="s">
        <v>21229</v>
      </c>
      <c r="H411" s="24" t="s">
        <v>51</v>
      </c>
      <c r="I411" s="24">
        <v>4</v>
      </c>
      <c r="J411" s="24" t="s">
        <v>21220</v>
      </c>
      <c r="K411" s="24" t="s">
        <v>31</v>
      </c>
      <c r="L411" s="24">
        <v>4</v>
      </c>
      <c r="M411" s="24">
        <f>L411*312</f>
        <v>1248</v>
      </c>
      <c r="N411" s="24"/>
      <c r="O411" s="24" t="s">
        <v>32</v>
      </c>
    </row>
    <row r="412" s="1" customFormat="1" ht="14.25" spans="1:15">
      <c r="A412" s="24">
        <v>408</v>
      </c>
      <c r="B412" s="24" t="s">
        <v>23</v>
      </c>
      <c r="C412" s="54" t="s">
        <v>24</v>
      </c>
      <c r="D412" s="24" t="s">
        <v>25</v>
      </c>
      <c r="E412" s="24" t="s">
        <v>20806</v>
      </c>
      <c r="F412" s="24" t="s">
        <v>21048</v>
      </c>
      <c r="G412" s="24" t="s">
        <v>21230</v>
      </c>
      <c r="H412" s="24" t="s">
        <v>51</v>
      </c>
      <c r="I412" s="24">
        <v>5</v>
      </c>
      <c r="J412" s="24" t="s">
        <v>21193</v>
      </c>
      <c r="K412" s="24" t="s">
        <v>31</v>
      </c>
      <c r="L412" s="24">
        <v>5</v>
      </c>
      <c r="M412" s="24">
        <f>L412*312</f>
        <v>1560</v>
      </c>
      <c r="N412" s="24"/>
      <c r="O412" s="24" t="s">
        <v>32</v>
      </c>
    </row>
    <row r="413" s="1" customFormat="1" ht="14.25" spans="1:15">
      <c r="A413" s="24">
        <v>409</v>
      </c>
      <c r="B413" s="24" t="s">
        <v>23</v>
      </c>
      <c r="C413" s="54" t="s">
        <v>24</v>
      </c>
      <c r="D413" s="24" t="s">
        <v>25</v>
      </c>
      <c r="E413" s="24" t="s">
        <v>20806</v>
      </c>
      <c r="F413" s="24" t="s">
        <v>21048</v>
      </c>
      <c r="G413" s="24" t="s">
        <v>21231</v>
      </c>
      <c r="H413" s="24" t="s">
        <v>29</v>
      </c>
      <c r="I413" s="24">
        <v>5</v>
      </c>
      <c r="J413" s="24" t="s">
        <v>21193</v>
      </c>
      <c r="K413" s="24" t="s">
        <v>31</v>
      </c>
      <c r="L413" s="24">
        <v>5</v>
      </c>
      <c r="M413" s="24">
        <f t="shared" ref="M413:M421" si="20">L413*130</f>
        <v>650</v>
      </c>
      <c r="N413" s="24"/>
      <c r="O413" s="24" t="s">
        <v>32</v>
      </c>
    </row>
    <row r="414" s="1" customFormat="1" ht="14.25" spans="1:15">
      <c r="A414" s="24">
        <v>410</v>
      </c>
      <c r="B414" s="24" t="s">
        <v>23</v>
      </c>
      <c r="C414" s="54" t="s">
        <v>24</v>
      </c>
      <c r="D414" s="24" t="s">
        <v>25</v>
      </c>
      <c r="E414" s="24" t="s">
        <v>20806</v>
      </c>
      <c r="F414" s="24" t="s">
        <v>21048</v>
      </c>
      <c r="G414" s="24" t="s">
        <v>21232</v>
      </c>
      <c r="H414" s="58" t="s">
        <v>194</v>
      </c>
      <c r="I414" s="24">
        <v>5</v>
      </c>
      <c r="J414" s="24" t="s">
        <v>21193</v>
      </c>
      <c r="K414" s="24" t="s">
        <v>31</v>
      </c>
      <c r="L414" s="24">
        <v>5</v>
      </c>
      <c r="M414" s="24">
        <f t="shared" si="20"/>
        <v>650</v>
      </c>
      <c r="N414" s="24"/>
      <c r="O414" s="24" t="s">
        <v>32</v>
      </c>
    </row>
    <row r="415" s="1" customFormat="1" ht="14.25" spans="1:15">
      <c r="A415" s="24">
        <v>411</v>
      </c>
      <c r="B415" s="24" t="s">
        <v>23</v>
      </c>
      <c r="C415" s="54" t="s">
        <v>24</v>
      </c>
      <c r="D415" s="24" t="s">
        <v>25</v>
      </c>
      <c r="E415" s="24" t="s">
        <v>20806</v>
      </c>
      <c r="F415" s="24" t="s">
        <v>21048</v>
      </c>
      <c r="G415" s="24" t="s">
        <v>21233</v>
      </c>
      <c r="H415" s="58" t="s">
        <v>194</v>
      </c>
      <c r="I415" s="24">
        <v>4</v>
      </c>
      <c r="J415" s="24" t="s">
        <v>21193</v>
      </c>
      <c r="K415" s="24" t="s">
        <v>31</v>
      </c>
      <c r="L415" s="24">
        <v>4</v>
      </c>
      <c r="M415" s="24">
        <f t="shared" si="20"/>
        <v>520</v>
      </c>
      <c r="N415" s="24"/>
      <c r="O415" s="24" t="s">
        <v>32</v>
      </c>
    </row>
    <row r="416" s="1" customFormat="1" ht="14.25" spans="1:15">
      <c r="A416" s="24">
        <v>412</v>
      </c>
      <c r="B416" s="24" t="s">
        <v>23</v>
      </c>
      <c r="C416" s="54" t="s">
        <v>24</v>
      </c>
      <c r="D416" s="24" t="s">
        <v>25</v>
      </c>
      <c r="E416" s="24" t="s">
        <v>20806</v>
      </c>
      <c r="F416" s="24" t="s">
        <v>21048</v>
      </c>
      <c r="G416" s="24" t="s">
        <v>21234</v>
      </c>
      <c r="H416" s="58" t="s">
        <v>194</v>
      </c>
      <c r="I416" s="24">
        <v>3</v>
      </c>
      <c r="J416" s="24" t="s">
        <v>21193</v>
      </c>
      <c r="K416" s="24" t="s">
        <v>31</v>
      </c>
      <c r="L416" s="24">
        <v>3</v>
      </c>
      <c r="M416" s="24">
        <f t="shared" si="20"/>
        <v>390</v>
      </c>
      <c r="N416" s="24"/>
      <c r="O416" s="24" t="s">
        <v>32</v>
      </c>
    </row>
    <row r="417" s="1" customFormat="1" ht="14.25" spans="1:15">
      <c r="A417" s="24">
        <v>413</v>
      </c>
      <c r="B417" s="24" t="s">
        <v>23</v>
      </c>
      <c r="C417" s="54" t="s">
        <v>24</v>
      </c>
      <c r="D417" s="24" t="s">
        <v>25</v>
      </c>
      <c r="E417" s="24" t="s">
        <v>20806</v>
      </c>
      <c r="F417" s="24" t="s">
        <v>21048</v>
      </c>
      <c r="G417" s="24" t="s">
        <v>21235</v>
      </c>
      <c r="H417" s="58" t="s">
        <v>194</v>
      </c>
      <c r="I417" s="24">
        <v>5</v>
      </c>
      <c r="J417" s="24" t="s">
        <v>21193</v>
      </c>
      <c r="K417" s="24" t="s">
        <v>31</v>
      </c>
      <c r="L417" s="24">
        <v>5</v>
      </c>
      <c r="M417" s="24">
        <f t="shared" si="20"/>
        <v>650</v>
      </c>
      <c r="N417" s="24"/>
      <c r="O417" s="24" t="s">
        <v>32</v>
      </c>
    </row>
    <row r="418" s="1" customFormat="1" ht="14.25" spans="1:15">
      <c r="A418" s="24">
        <v>414</v>
      </c>
      <c r="B418" s="24" t="s">
        <v>23</v>
      </c>
      <c r="C418" s="54" t="s">
        <v>24</v>
      </c>
      <c r="D418" s="24" t="s">
        <v>25</v>
      </c>
      <c r="E418" s="24" t="s">
        <v>20806</v>
      </c>
      <c r="F418" s="24" t="s">
        <v>21048</v>
      </c>
      <c r="G418" s="24" t="s">
        <v>21236</v>
      </c>
      <c r="H418" s="58" t="s">
        <v>194</v>
      </c>
      <c r="I418" s="24">
        <v>4</v>
      </c>
      <c r="J418" s="24" t="s">
        <v>21193</v>
      </c>
      <c r="K418" s="24" t="s">
        <v>31</v>
      </c>
      <c r="L418" s="24">
        <v>4</v>
      </c>
      <c r="M418" s="24">
        <f t="shared" si="20"/>
        <v>520</v>
      </c>
      <c r="N418" s="24"/>
      <c r="O418" s="24" t="s">
        <v>32</v>
      </c>
    </row>
    <row r="419" s="1" customFormat="1" ht="14.25" spans="1:15">
      <c r="A419" s="24">
        <v>415</v>
      </c>
      <c r="B419" s="24" t="s">
        <v>23</v>
      </c>
      <c r="C419" s="54" t="s">
        <v>24</v>
      </c>
      <c r="D419" s="24" t="s">
        <v>25</v>
      </c>
      <c r="E419" s="24" t="s">
        <v>20806</v>
      </c>
      <c r="F419" s="24" t="s">
        <v>21048</v>
      </c>
      <c r="G419" s="24" t="s">
        <v>21237</v>
      </c>
      <c r="H419" s="58" t="s">
        <v>194</v>
      </c>
      <c r="I419" s="24">
        <v>4</v>
      </c>
      <c r="J419" s="24" t="s">
        <v>21193</v>
      </c>
      <c r="K419" s="24" t="s">
        <v>31</v>
      </c>
      <c r="L419" s="24">
        <v>4</v>
      </c>
      <c r="M419" s="24">
        <f t="shared" si="20"/>
        <v>520</v>
      </c>
      <c r="N419" s="24"/>
      <c r="O419" s="24" t="s">
        <v>32</v>
      </c>
    </row>
    <row r="420" s="1" customFormat="1" ht="14.25" spans="1:15">
      <c r="A420" s="24">
        <v>416</v>
      </c>
      <c r="B420" s="24" t="s">
        <v>23</v>
      </c>
      <c r="C420" s="54" t="s">
        <v>24</v>
      </c>
      <c r="D420" s="24" t="s">
        <v>25</v>
      </c>
      <c r="E420" s="24" t="s">
        <v>20806</v>
      </c>
      <c r="F420" s="24" t="s">
        <v>21048</v>
      </c>
      <c r="G420" s="24" t="s">
        <v>21238</v>
      </c>
      <c r="H420" s="58" t="s">
        <v>194</v>
      </c>
      <c r="I420" s="24">
        <v>4</v>
      </c>
      <c r="J420" s="24" t="s">
        <v>21193</v>
      </c>
      <c r="K420" s="24" t="s">
        <v>31</v>
      </c>
      <c r="L420" s="24">
        <v>4</v>
      </c>
      <c r="M420" s="24">
        <f t="shared" si="20"/>
        <v>520</v>
      </c>
      <c r="N420" s="24"/>
      <c r="O420" s="24" t="s">
        <v>32</v>
      </c>
    </row>
    <row r="421" s="1" customFormat="1" ht="14.25" spans="1:15">
      <c r="A421" s="24">
        <v>417</v>
      </c>
      <c r="B421" s="24" t="s">
        <v>23</v>
      </c>
      <c r="C421" s="54" t="s">
        <v>24</v>
      </c>
      <c r="D421" s="24" t="s">
        <v>25</v>
      </c>
      <c r="E421" s="24" t="s">
        <v>20806</v>
      </c>
      <c r="F421" s="24" t="s">
        <v>21048</v>
      </c>
      <c r="G421" s="24" t="s">
        <v>12976</v>
      </c>
      <c r="H421" s="58" t="s">
        <v>194</v>
      </c>
      <c r="I421" s="24">
        <v>4</v>
      </c>
      <c r="J421" s="24" t="s">
        <v>21193</v>
      </c>
      <c r="K421" s="24" t="s">
        <v>31</v>
      </c>
      <c r="L421" s="24">
        <v>4</v>
      </c>
      <c r="M421" s="24">
        <f t="shared" si="20"/>
        <v>520</v>
      </c>
      <c r="N421" s="24"/>
      <c r="O421" s="24" t="s">
        <v>32</v>
      </c>
    </row>
    <row r="422" s="1" customFormat="1" ht="14.25" spans="1:15">
      <c r="A422" s="24">
        <v>418</v>
      </c>
      <c r="B422" s="24" t="s">
        <v>23</v>
      </c>
      <c r="C422" s="54" t="s">
        <v>24</v>
      </c>
      <c r="D422" s="24" t="s">
        <v>25</v>
      </c>
      <c r="E422" s="24" t="s">
        <v>20806</v>
      </c>
      <c r="F422" s="24" t="s">
        <v>21048</v>
      </c>
      <c r="G422" s="24" t="s">
        <v>21239</v>
      </c>
      <c r="H422" s="24" t="s">
        <v>51</v>
      </c>
      <c r="I422" s="24">
        <v>5</v>
      </c>
      <c r="J422" s="24" t="s">
        <v>21240</v>
      </c>
      <c r="K422" s="24" t="s">
        <v>31</v>
      </c>
      <c r="L422" s="24">
        <v>5</v>
      </c>
      <c r="M422" s="24">
        <f>L422*312</f>
        <v>1560</v>
      </c>
      <c r="N422" s="24"/>
      <c r="O422" s="24" t="s">
        <v>32</v>
      </c>
    </row>
    <row r="423" s="1" customFormat="1" ht="14.25" spans="1:15">
      <c r="A423" s="24">
        <v>419</v>
      </c>
      <c r="B423" s="24" t="s">
        <v>23</v>
      </c>
      <c r="C423" s="54" t="s">
        <v>24</v>
      </c>
      <c r="D423" s="24" t="s">
        <v>25</v>
      </c>
      <c r="E423" s="24" t="s">
        <v>20806</v>
      </c>
      <c r="F423" s="24" t="s">
        <v>21048</v>
      </c>
      <c r="G423" s="24" t="s">
        <v>21241</v>
      </c>
      <c r="H423" s="58" t="s">
        <v>194</v>
      </c>
      <c r="I423" s="24">
        <v>7</v>
      </c>
      <c r="J423" s="24" t="s">
        <v>21240</v>
      </c>
      <c r="K423" s="24" t="s">
        <v>31</v>
      </c>
      <c r="L423" s="24">
        <v>7</v>
      </c>
      <c r="M423" s="24">
        <f>L423*130</f>
        <v>910</v>
      </c>
      <c r="N423" s="24"/>
      <c r="O423" s="24" t="s">
        <v>32</v>
      </c>
    </row>
    <row r="424" s="1" customFormat="1" ht="14.25" spans="1:15">
      <c r="A424" s="24">
        <v>420</v>
      </c>
      <c r="B424" s="24" t="s">
        <v>23</v>
      </c>
      <c r="C424" s="54" t="s">
        <v>24</v>
      </c>
      <c r="D424" s="24" t="s">
        <v>25</v>
      </c>
      <c r="E424" s="24" t="s">
        <v>20806</v>
      </c>
      <c r="F424" s="24" t="s">
        <v>21048</v>
      </c>
      <c r="G424" s="24" t="s">
        <v>21242</v>
      </c>
      <c r="H424" s="58" t="s">
        <v>194</v>
      </c>
      <c r="I424" s="24">
        <v>5</v>
      </c>
      <c r="J424" s="24" t="s">
        <v>21240</v>
      </c>
      <c r="K424" s="24" t="s">
        <v>31</v>
      </c>
      <c r="L424" s="24">
        <v>5</v>
      </c>
      <c r="M424" s="24">
        <f>L424*130</f>
        <v>650</v>
      </c>
      <c r="N424" s="24"/>
      <c r="O424" s="24" t="s">
        <v>32</v>
      </c>
    </row>
    <row r="425" s="1" customFormat="1" ht="14.25" spans="1:15">
      <c r="A425" s="24">
        <v>421</v>
      </c>
      <c r="B425" s="24" t="s">
        <v>23</v>
      </c>
      <c r="C425" s="54" t="s">
        <v>24</v>
      </c>
      <c r="D425" s="24" t="s">
        <v>25</v>
      </c>
      <c r="E425" s="24" t="s">
        <v>20806</v>
      </c>
      <c r="F425" s="24" t="s">
        <v>21048</v>
      </c>
      <c r="G425" s="24" t="s">
        <v>21243</v>
      </c>
      <c r="H425" s="58" t="s">
        <v>194</v>
      </c>
      <c r="I425" s="24">
        <v>4</v>
      </c>
      <c r="J425" s="24" t="s">
        <v>21240</v>
      </c>
      <c r="K425" s="24" t="s">
        <v>31</v>
      </c>
      <c r="L425" s="24">
        <v>4</v>
      </c>
      <c r="M425" s="24">
        <f>L425*130</f>
        <v>520</v>
      </c>
      <c r="N425" s="24"/>
      <c r="O425" s="24" t="s">
        <v>32</v>
      </c>
    </row>
    <row r="426" s="1" customFormat="1" ht="14.25" spans="1:15">
      <c r="A426" s="24">
        <v>422</v>
      </c>
      <c r="B426" s="24" t="s">
        <v>23</v>
      </c>
      <c r="C426" s="54" t="s">
        <v>24</v>
      </c>
      <c r="D426" s="24" t="s">
        <v>25</v>
      </c>
      <c r="E426" s="24" t="s">
        <v>20806</v>
      </c>
      <c r="F426" s="24" t="s">
        <v>21048</v>
      </c>
      <c r="G426" s="24" t="s">
        <v>21244</v>
      </c>
      <c r="H426" s="58" t="s">
        <v>194</v>
      </c>
      <c r="I426" s="24">
        <v>4</v>
      </c>
      <c r="J426" s="24" t="s">
        <v>21240</v>
      </c>
      <c r="K426" s="24" t="s">
        <v>31</v>
      </c>
      <c r="L426" s="24">
        <v>4</v>
      </c>
      <c r="M426" s="24">
        <f>L426*468</f>
        <v>1872</v>
      </c>
      <c r="N426" s="24"/>
      <c r="O426" s="24" t="s">
        <v>32</v>
      </c>
    </row>
    <row r="427" s="1" customFormat="1" ht="14.25" spans="1:15">
      <c r="A427" s="24">
        <v>423</v>
      </c>
      <c r="B427" s="24" t="s">
        <v>23</v>
      </c>
      <c r="C427" s="54" t="s">
        <v>24</v>
      </c>
      <c r="D427" s="24" t="s">
        <v>25</v>
      </c>
      <c r="E427" s="24" t="s">
        <v>20806</v>
      </c>
      <c r="F427" s="24" t="s">
        <v>21048</v>
      </c>
      <c r="G427" s="24" t="s">
        <v>21245</v>
      </c>
      <c r="H427" s="24" t="s">
        <v>51</v>
      </c>
      <c r="I427" s="24">
        <v>1</v>
      </c>
      <c r="J427" s="24" t="s">
        <v>21240</v>
      </c>
      <c r="K427" s="24" t="s">
        <v>31</v>
      </c>
      <c r="L427" s="24">
        <v>1</v>
      </c>
      <c r="M427" s="24">
        <f>L427*312</f>
        <v>312</v>
      </c>
      <c r="N427" s="24"/>
      <c r="O427" s="24" t="s">
        <v>32</v>
      </c>
    </row>
    <row r="428" s="1" customFormat="1" ht="14.25" spans="1:15">
      <c r="A428" s="24">
        <v>424</v>
      </c>
      <c r="B428" s="24" t="s">
        <v>23</v>
      </c>
      <c r="C428" s="54" t="s">
        <v>24</v>
      </c>
      <c r="D428" s="24" t="s">
        <v>25</v>
      </c>
      <c r="E428" s="24" t="s">
        <v>20806</v>
      </c>
      <c r="F428" s="24" t="s">
        <v>21048</v>
      </c>
      <c r="G428" s="24" t="s">
        <v>21246</v>
      </c>
      <c r="H428" s="24" t="s">
        <v>29</v>
      </c>
      <c r="I428" s="24">
        <v>3</v>
      </c>
      <c r="J428" s="24" t="s">
        <v>21240</v>
      </c>
      <c r="K428" s="24" t="s">
        <v>31</v>
      </c>
      <c r="L428" s="24">
        <v>3</v>
      </c>
      <c r="M428" s="24">
        <f t="shared" ref="M428:M469" si="21">L428*130</f>
        <v>390</v>
      </c>
      <c r="N428" s="24"/>
      <c r="O428" s="24" t="s">
        <v>32</v>
      </c>
    </row>
    <row r="429" s="1" customFormat="1" ht="14.25" spans="1:15">
      <c r="A429" s="24">
        <v>425</v>
      </c>
      <c r="B429" s="24" t="s">
        <v>23</v>
      </c>
      <c r="C429" s="54" t="s">
        <v>24</v>
      </c>
      <c r="D429" s="24" t="s">
        <v>25</v>
      </c>
      <c r="E429" s="24" t="s">
        <v>20806</v>
      </c>
      <c r="F429" s="24" t="s">
        <v>21048</v>
      </c>
      <c r="G429" s="24" t="s">
        <v>21247</v>
      </c>
      <c r="H429" s="58" t="s">
        <v>194</v>
      </c>
      <c r="I429" s="24">
        <v>4</v>
      </c>
      <c r="J429" s="24" t="s">
        <v>21240</v>
      </c>
      <c r="K429" s="24" t="s">
        <v>31</v>
      </c>
      <c r="L429" s="24">
        <v>4</v>
      </c>
      <c r="M429" s="24">
        <f t="shared" si="21"/>
        <v>520</v>
      </c>
      <c r="N429" s="24"/>
      <c r="O429" s="24" t="s">
        <v>32</v>
      </c>
    </row>
    <row r="430" s="1" customFormat="1" ht="14.25" spans="1:15">
      <c r="A430" s="24">
        <v>426</v>
      </c>
      <c r="B430" s="24" t="s">
        <v>23</v>
      </c>
      <c r="C430" s="54" t="s">
        <v>24</v>
      </c>
      <c r="D430" s="24" t="s">
        <v>25</v>
      </c>
      <c r="E430" s="24" t="s">
        <v>20806</v>
      </c>
      <c r="F430" s="24" t="s">
        <v>21048</v>
      </c>
      <c r="G430" s="24" t="s">
        <v>21248</v>
      </c>
      <c r="H430" s="58" t="s">
        <v>194</v>
      </c>
      <c r="I430" s="24">
        <v>4</v>
      </c>
      <c r="J430" s="24" t="s">
        <v>21240</v>
      </c>
      <c r="K430" s="24" t="s">
        <v>31</v>
      </c>
      <c r="L430" s="24">
        <v>4</v>
      </c>
      <c r="M430" s="24">
        <f t="shared" si="21"/>
        <v>520</v>
      </c>
      <c r="N430" s="24"/>
      <c r="O430" s="24" t="s">
        <v>32</v>
      </c>
    </row>
    <row r="431" s="1" customFormat="1" ht="14.25" spans="1:15">
      <c r="A431" s="24">
        <v>427</v>
      </c>
      <c r="B431" s="24" t="s">
        <v>23</v>
      </c>
      <c r="C431" s="54" t="s">
        <v>24</v>
      </c>
      <c r="D431" s="24" t="s">
        <v>25</v>
      </c>
      <c r="E431" s="24" t="s">
        <v>20806</v>
      </c>
      <c r="F431" s="24" t="s">
        <v>21048</v>
      </c>
      <c r="G431" s="24" t="s">
        <v>21249</v>
      </c>
      <c r="H431" s="58" t="s">
        <v>194</v>
      </c>
      <c r="I431" s="24">
        <v>4</v>
      </c>
      <c r="J431" s="24" t="s">
        <v>21240</v>
      </c>
      <c r="K431" s="24" t="s">
        <v>31</v>
      </c>
      <c r="L431" s="24">
        <v>4</v>
      </c>
      <c r="M431" s="24">
        <f t="shared" si="21"/>
        <v>520</v>
      </c>
      <c r="N431" s="24"/>
      <c r="O431" s="24" t="s">
        <v>32</v>
      </c>
    </row>
    <row r="432" s="1" customFormat="1" ht="14.25" spans="1:15">
      <c r="A432" s="24">
        <v>428</v>
      </c>
      <c r="B432" s="24" t="s">
        <v>23</v>
      </c>
      <c r="C432" s="54" t="s">
        <v>24</v>
      </c>
      <c r="D432" s="24" t="s">
        <v>25</v>
      </c>
      <c r="E432" s="24" t="s">
        <v>20806</v>
      </c>
      <c r="F432" s="24" t="s">
        <v>21048</v>
      </c>
      <c r="G432" s="24" t="s">
        <v>21250</v>
      </c>
      <c r="H432" s="58" t="s">
        <v>194</v>
      </c>
      <c r="I432" s="24">
        <v>4</v>
      </c>
      <c r="J432" s="24" t="s">
        <v>21240</v>
      </c>
      <c r="K432" s="24" t="s">
        <v>31</v>
      </c>
      <c r="L432" s="24">
        <v>4</v>
      </c>
      <c r="M432" s="24">
        <f t="shared" si="21"/>
        <v>520</v>
      </c>
      <c r="N432" s="24"/>
      <c r="O432" s="24" t="s">
        <v>32</v>
      </c>
    </row>
    <row r="433" s="1" customFormat="1" ht="14.25" spans="1:15">
      <c r="A433" s="24">
        <v>429</v>
      </c>
      <c r="B433" s="24" t="s">
        <v>23</v>
      </c>
      <c r="C433" s="54" t="s">
        <v>24</v>
      </c>
      <c r="D433" s="24" t="s">
        <v>25</v>
      </c>
      <c r="E433" s="24" t="s">
        <v>20806</v>
      </c>
      <c r="F433" s="24" t="s">
        <v>21048</v>
      </c>
      <c r="G433" s="24" t="s">
        <v>21251</v>
      </c>
      <c r="H433" s="58" t="s">
        <v>194</v>
      </c>
      <c r="I433" s="24">
        <v>3</v>
      </c>
      <c r="J433" s="24" t="s">
        <v>21240</v>
      </c>
      <c r="K433" s="24" t="s">
        <v>31</v>
      </c>
      <c r="L433" s="24">
        <v>3</v>
      </c>
      <c r="M433" s="24">
        <f t="shared" si="21"/>
        <v>390</v>
      </c>
      <c r="N433" s="24"/>
      <c r="O433" s="24" t="s">
        <v>32</v>
      </c>
    </row>
    <row r="434" s="1" customFormat="1" ht="14.25" spans="1:15">
      <c r="A434" s="24">
        <v>430</v>
      </c>
      <c r="B434" s="24" t="s">
        <v>23</v>
      </c>
      <c r="C434" s="54" t="s">
        <v>24</v>
      </c>
      <c r="D434" s="24" t="s">
        <v>25</v>
      </c>
      <c r="E434" s="24" t="s">
        <v>20806</v>
      </c>
      <c r="F434" s="24" t="s">
        <v>21048</v>
      </c>
      <c r="G434" s="24" t="s">
        <v>21252</v>
      </c>
      <c r="H434" s="58" t="s">
        <v>194</v>
      </c>
      <c r="I434" s="24">
        <v>5</v>
      </c>
      <c r="J434" s="24" t="s">
        <v>21240</v>
      </c>
      <c r="K434" s="24" t="s">
        <v>31</v>
      </c>
      <c r="L434" s="24">
        <v>5</v>
      </c>
      <c r="M434" s="24">
        <f t="shared" si="21"/>
        <v>650</v>
      </c>
      <c r="N434" s="24"/>
      <c r="O434" s="24" t="s">
        <v>32</v>
      </c>
    </row>
    <row r="435" s="1" customFormat="1" ht="14.25" spans="1:15">
      <c r="A435" s="24">
        <v>431</v>
      </c>
      <c r="B435" s="24" t="s">
        <v>23</v>
      </c>
      <c r="C435" s="54" t="s">
        <v>24</v>
      </c>
      <c r="D435" s="24" t="s">
        <v>25</v>
      </c>
      <c r="E435" s="24" t="s">
        <v>20806</v>
      </c>
      <c r="F435" s="24" t="s">
        <v>21048</v>
      </c>
      <c r="G435" s="24" t="s">
        <v>21253</v>
      </c>
      <c r="H435" s="24" t="s">
        <v>29</v>
      </c>
      <c r="I435" s="24">
        <v>2</v>
      </c>
      <c r="J435" s="24" t="s">
        <v>21240</v>
      </c>
      <c r="K435" s="24" t="s">
        <v>31</v>
      </c>
      <c r="L435" s="24">
        <v>2</v>
      </c>
      <c r="M435" s="24">
        <f t="shared" si="21"/>
        <v>260</v>
      </c>
      <c r="N435" s="24"/>
      <c r="O435" s="24" t="s">
        <v>32</v>
      </c>
    </row>
    <row r="436" s="1" customFormat="1" ht="14.25" spans="1:15">
      <c r="A436" s="24">
        <v>432</v>
      </c>
      <c r="B436" s="24" t="s">
        <v>23</v>
      </c>
      <c r="C436" s="54" t="s">
        <v>24</v>
      </c>
      <c r="D436" s="24" t="s">
        <v>25</v>
      </c>
      <c r="E436" s="24" t="s">
        <v>20806</v>
      </c>
      <c r="F436" s="24" t="s">
        <v>21048</v>
      </c>
      <c r="G436" s="24" t="s">
        <v>21254</v>
      </c>
      <c r="H436" s="58" t="s">
        <v>194</v>
      </c>
      <c r="I436" s="24">
        <v>6</v>
      </c>
      <c r="J436" s="24" t="s">
        <v>21240</v>
      </c>
      <c r="K436" s="24" t="s">
        <v>31</v>
      </c>
      <c r="L436" s="24">
        <v>6</v>
      </c>
      <c r="M436" s="24">
        <f t="shared" si="21"/>
        <v>780</v>
      </c>
      <c r="N436" s="24"/>
      <c r="O436" s="24" t="s">
        <v>32</v>
      </c>
    </row>
    <row r="437" s="1" customFormat="1" ht="14.25" spans="1:15">
      <c r="A437" s="24">
        <v>433</v>
      </c>
      <c r="B437" s="24" t="s">
        <v>23</v>
      </c>
      <c r="C437" s="54" t="s">
        <v>24</v>
      </c>
      <c r="D437" s="24" t="s">
        <v>25</v>
      </c>
      <c r="E437" s="24" t="s">
        <v>20806</v>
      </c>
      <c r="F437" s="24" t="s">
        <v>21048</v>
      </c>
      <c r="G437" s="24" t="s">
        <v>21255</v>
      </c>
      <c r="H437" s="58" t="s">
        <v>194</v>
      </c>
      <c r="I437" s="24">
        <v>5</v>
      </c>
      <c r="J437" s="24" t="s">
        <v>21240</v>
      </c>
      <c r="K437" s="24" t="s">
        <v>31</v>
      </c>
      <c r="L437" s="24">
        <v>5</v>
      </c>
      <c r="M437" s="24">
        <f t="shared" si="21"/>
        <v>650</v>
      </c>
      <c r="N437" s="24"/>
      <c r="O437" s="24" t="s">
        <v>32</v>
      </c>
    </row>
    <row r="438" s="1" customFormat="1" ht="14.25" spans="1:15">
      <c r="A438" s="24">
        <v>434</v>
      </c>
      <c r="B438" s="24" t="s">
        <v>23</v>
      </c>
      <c r="C438" s="54" t="s">
        <v>24</v>
      </c>
      <c r="D438" s="24" t="s">
        <v>25</v>
      </c>
      <c r="E438" s="24" t="s">
        <v>20806</v>
      </c>
      <c r="F438" s="24" t="s">
        <v>21048</v>
      </c>
      <c r="G438" s="24" t="s">
        <v>21256</v>
      </c>
      <c r="H438" s="58" t="s">
        <v>194</v>
      </c>
      <c r="I438" s="24">
        <v>6</v>
      </c>
      <c r="J438" s="24" t="s">
        <v>21240</v>
      </c>
      <c r="K438" s="24" t="s">
        <v>31</v>
      </c>
      <c r="L438" s="24">
        <v>6</v>
      </c>
      <c r="M438" s="24">
        <f t="shared" si="21"/>
        <v>780</v>
      </c>
      <c r="N438" s="24"/>
      <c r="O438" s="24" t="s">
        <v>32</v>
      </c>
    </row>
    <row r="439" s="1" customFormat="1" ht="14.25" spans="1:15">
      <c r="A439" s="24">
        <v>435</v>
      </c>
      <c r="B439" s="24" t="s">
        <v>23</v>
      </c>
      <c r="C439" s="54" t="s">
        <v>24</v>
      </c>
      <c r="D439" s="24" t="s">
        <v>25</v>
      </c>
      <c r="E439" s="24" t="s">
        <v>20806</v>
      </c>
      <c r="F439" s="24" t="s">
        <v>21048</v>
      </c>
      <c r="G439" s="24" t="s">
        <v>21257</v>
      </c>
      <c r="H439" s="58" t="s">
        <v>194</v>
      </c>
      <c r="I439" s="24">
        <v>8</v>
      </c>
      <c r="J439" s="24" t="s">
        <v>21240</v>
      </c>
      <c r="K439" s="24" t="s">
        <v>31</v>
      </c>
      <c r="L439" s="24">
        <v>8</v>
      </c>
      <c r="M439" s="24">
        <f t="shared" si="21"/>
        <v>1040</v>
      </c>
      <c r="N439" s="24"/>
      <c r="O439" s="24" t="s">
        <v>32</v>
      </c>
    </row>
    <row r="440" s="1" customFormat="1" ht="14.25" spans="1:15">
      <c r="A440" s="24">
        <v>436</v>
      </c>
      <c r="B440" s="24" t="s">
        <v>23</v>
      </c>
      <c r="C440" s="54" t="s">
        <v>24</v>
      </c>
      <c r="D440" s="24" t="s">
        <v>25</v>
      </c>
      <c r="E440" s="24" t="s">
        <v>20806</v>
      </c>
      <c r="F440" s="24" t="s">
        <v>21048</v>
      </c>
      <c r="G440" s="24" t="s">
        <v>21258</v>
      </c>
      <c r="H440" s="58" t="s">
        <v>194</v>
      </c>
      <c r="I440" s="24">
        <v>7</v>
      </c>
      <c r="J440" s="24" t="s">
        <v>21240</v>
      </c>
      <c r="K440" s="24" t="s">
        <v>31</v>
      </c>
      <c r="L440" s="24">
        <v>7</v>
      </c>
      <c r="M440" s="24">
        <f t="shared" si="21"/>
        <v>910</v>
      </c>
      <c r="N440" s="24"/>
      <c r="O440" s="24" t="s">
        <v>32</v>
      </c>
    </row>
    <row r="441" s="1" customFormat="1" ht="14.25" spans="1:15">
      <c r="A441" s="24">
        <v>437</v>
      </c>
      <c r="B441" s="24" t="s">
        <v>23</v>
      </c>
      <c r="C441" s="54" t="s">
        <v>24</v>
      </c>
      <c r="D441" s="24" t="s">
        <v>25</v>
      </c>
      <c r="E441" s="24" t="s">
        <v>20806</v>
      </c>
      <c r="F441" s="24" t="s">
        <v>21048</v>
      </c>
      <c r="G441" s="24" t="s">
        <v>21259</v>
      </c>
      <c r="H441" s="58" t="s">
        <v>194</v>
      </c>
      <c r="I441" s="24">
        <v>7</v>
      </c>
      <c r="J441" s="24" t="s">
        <v>21240</v>
      </c>
      <c r="K441" s="24" t="s">
        <v>31</v>
      </c>
      <c r="L441" s="24">
        <v>7</v>
      </c>
      <c r="M441" s="24">
        <f t="shared" si="21"/>
        <v>910</v>
      </c>
      <c r="N441" s="24"/>
      <c r="O441" s="24" t="s">
        <v>32</v>
      </c>
    </row>
    <row r="442" s="1" customFormat="1" ht="14.25" spans="1:15">
      <c r="A442" s="24">
        <v>438</v>
      </c>
      <c r="B442" s="24" t="s">
        <v>23</v>
      </c>
      <c r="C442" s="54" t="s">
        <v>24</v>
      </c>
      <c r="D442" s="24" t="s">
        <v>25</v>
      </c>
      <c r="E442" s="24" t="s">
        <v>20806</v>
      </c>
      <c r="F442" s="24" t="s">
        <v>21048</v>
      </c>
      <c r="G442" s="24" t="s">
        <v>21260</v>
      </c>
      <c r="H442" s="58" t="s">
        <v>194</v>
      </c>
      <c r="I442" s="24">
        <v>5</v>
      </c>
      <c r="J442" s="24" t="s">
        <v>21240</v>
      </c>
      <c r="K442" s="24" t="s">
        <v>31</v>
      </c>
      <c r="L442" s="24">
        <v>5</v>
      </c>
      <c r="M442" s="24">
        <f t="shared" si="21"/>
        <v>650</v>
      </c>
      <c r="N442" s="24"/>
      <c r="O442" s="24" t="s">
        <v>32</v>
      </c>
    </row>
    <row r="443" s="1" customFormat="1" ht="14.25" spans="1:15">
      <c r="A443" s="24">
        <v>439</v>
      </c>
      <c r="B443" s="24" t="s">
        <v>23</v>
      </c>
      <c r="C443" s="54" t="s">
        <v>24</v>
      </c>
      <c r="D443" s="24" t="s">
        <v>25</v>
      </c>
      <c r="E443" s="24" t="s">
        <v>20806</v>
      </c>
      <c r="F443" s="24" t="s">
        <v>21048</v>
      </c>
      <c r="G443" s="24" t="s">
        <v>21261</v>
      </c>
      <c r="H443" s="58" t="s">
        <v>194</v>
      </c>
      <c r="I443" s="24">
        <v>4</v>
      </c>
      <c r="J443" s="24" t="s">
        <v>21240</v>
      </c>
      <c r="K443" s="24" t="s">
        <v>31</v>
      </c>
      <c r="L443" s="24">
        <v>4</v>
      </c>
      <c r="M443" s="24">
        <f t="shared" si="21"/>
        <v>520</v>
      </c>
      <c r="N443" s="24"/>
      <c r="O443" s="24" t="s">
        <v>32</v>
      </c>
    </row>
    <row r="444" s="1" customFormat="1" ht="14.25" spans="1:15">
      <c r="A444" s="24">
        <v>440</v>
      </c>
      <c r="B444" s="24" t="s">
        <v>23</v>
      </c>
      <c r="C444" s="54" t="s">
        <v>24</v>
      </c>
      <c r="D444" s="24" t="s">
        <v>25</v>
      </c>
      <c r="E444" s="24" t="s">
        <v>20806</v>
      </c>
      <c r="F444" s="24" t="s">
        <v>21048</v>
      </c>
      <c r="G444" s="24" t="s">
        <v>21262</v>
      </c>
      <c r="H444" s="58" t="s">
        <v>194</v>
      </c>
      <c r="I444" s="24">
        <v>5</v>
      </c>
      <c r="J444" s="24" t="s">
        <v>21050</v>
      </c>
      <c r="K444" s="24" t="s">
        <v>31</v>
      </c>
      <c r="L444" s="24">
        <v>5</v>
      </c>
      <c r="M444" s="24">
        <f t="shared" si="21"/>
        <v>650</v>
      </c>
      <c r="N444" s="24"/>
      <c r="O444" s="24" t="s">
        <v>32</v>
      </c>
    </row>
    <row r="445" s="1" customFormat="1" ht="14.25" spans="1:15">
      <c r="A445" s="24">
        <v>441</v>
      </c>
      <c r="B445" s="24" t="s">
        <v>23</v>
      </c>
      <c r="C445" s="54" t="s">
        <v>24</v>
      </c>
      <c r="D445" s="24" t="s">
        <v>25</v>
      </c>
      <c r="E445" s="24" t="s">
        <v>20806</v>
      </c>
      <c r="F445" s="24" t="s">
        <v>21048</v>
      </c>
      <c r="G445" s="24" t="s">
        <v>21263</v>
      </c>
      <c r="H445" s="58" t="s">
        <v>194</v>
      </c>
      <c r="I445" s="24">
        <v>4</v>
      </c>
      <c r="J445" s="24" t="s">
        <v>21050</v>
      </c>
      <c r="K445" s="24" t="s">
        <v>31</v>
      </c>
      <c r="L445" s="24">
        <v>4</v>
      </c>
      <c r="M445" s="24">
        <f t="shared" si="21"/>
        <v>520</v>
      </c>
      <c r="N445" s="24"/>
      <c r="O445" s="24" t="s">
        <v>32</v>
      </c>
    </row>
    <row r="446" s="1" customFormat="1" ht="14.25" spans="1:15">
      <c r="A446" s="24">
        <v>442</v>
      </c>
      <c r="B446" s="24" t="s">
        <v>23</v>
      </c>
      <c r="C446" s="54" t="s">
        <v>24</v>
      </c>
      <c r="D446" s="24" t="s">
        <v>25</v>
      </c>
      <c r="E446" s="24" t="s">
        <v>20806</v>
      </c>
      <c r="F446" s="24" t="s">
        <v>21048</v>
      </c>
      <c r="G446" s="24" t="s">
        <v>21264</v>
      </c>
      <c r="H446" s="58" t="s">
        <v>194</v>
      </c>
      <c r="I446" s="24">
        <v>5</v>
      </c>
      <c r="J446" s="24" t="s">
        <v>21050</v>
      </c>
      <c r="K446" s="24" t="s">
        <v>31</v>
      </c>
      <c r="L446" s="24">
        <v>5</v>
      </c>
      <c r="M446" s="24">
        <f t="shared" si="21"/>
        <v>650</v>
      </c>
      <c r="N446" s="24"/>
      <c r="O446" s="24" t="s">
        <v>32</v>
      </c>
    </row>
    <row r="447" s="1" customFormat="1" ht="14.25" spans="1:15">
      <c r="A447" s="24">
        <v>443</v>
      </c>
      <c r="B447" s="24" t="s">
        <v>23</v>
      </c>
      <c r="C447" s="54" t="s">
        <v>24</v>
      </c>
      <c r="D447" s="24" t="s">
        <v>25</v>
      </c>
      <c r="E447" s="24" t="s">
        <v>20806</v>
      </c>
      <c r="F447" s="24" t="s">
        <v>21048</v>
      </c>
      <c r="G447" s="24" t="s">
        <v>21265</v>
      </c>
      <c r="H447" s="58" t="s">
        <v>194</v>
      </c>
      <c r="I447" s="24">
        <v>2</v>
      </c>
      <c r="J447" s="24" t="s">
        <v>21050</v>
      </c>
      <c r="K447" s="24" t="s">
        <v>31</v>
      </c>
      <c r="L447" s="24">
        <v>2</v>
      </c>
      <c r="M447" s="24">
        <f t="shared" si="21"/>
        <v>260</v>
      </c>
      <c r="N447" s="24"/>
      <c r="O447" s="24" t="s">
        <v>32</v>
      </c>
    </row>
    <row r="448" s="1" customFormat="1" ht="14.25" spans="1:15">
      <c r="A448" s="24">
        <v>444</v>
      </c>
      <c r="B448" s="24" t="s">
        <v>23</v>
      </c>
      <c r="C448" s="54" t="s">
        <v>24</v>
      </c>
      <c r="D448" s="24" t="s">
        <v>25</v>
      </c>
      <c r="E448" s="24" t="s">
        <v>20806</v>
      </c>
      <c r="F448" s="24" t="s">
        <v>21048</v>
      </c>
      <c r="G448" s="24" t="s">
        <v>21266</v>
      </c>
      <c r="H448" s="58" t="s">
        <v>194</v>
      </c>
      <c r="I448" s="24">
        <v>4</v>
      </c>
      <c r="J448" s="24" t="s">
        <v>21089</v>
      </c>
      <c r="K448" s="24" t="s">
        <v>31</v>
      </c>
      <c r="L448" s="24">
        <v>4</v>
      </c>
      <c r="M448" s="24">
        <f t="shared" si="21"/>
        <v>520</v>
      </c>
      <c r="N448" s="24"/>
      <c r="O448" s="24" t="s">
        <v>32</v>
      </c>
    </row>
    <row r="449" s="1" customFormat="1" ht="14.25" spans="1:15">
      <c r="A449" s="24">
        <v>445</v>
      </c>
      <c r="B449" s="24" t="s">
        <v>23</v>
      </c>
      <c r="C449" s="54" t="s">
        <v>24</v>
      </c>
      <c r="D449" s="24" t="s">
        <v>25</v>
      </c>
      <c r="E449" s="24" t="s">
        <v>20806</v>
      </c>
      <c r="F449" s="24" t="s">
        <v>21267</v>
      </c>
      <c r="G449" s="58" t="s">
        <v>21268</v>
      </c>
      <c r="H449" s="24" t="s">
        <v>194</v>
      </c>
      <c r="I449" s="58">
        <v>3</v>
      </c>
      <c r="J449" s="24" t="s">
        <v>21269</v>
      </c>
      <c r="K449" s="24" t="s">
        <v>31</v>
      </c>
      <c r="L449" s="58">
        <v>3</v>
      </c>
      <c r="M449" s="24">
        <f t="shared" si="21"/>
        <v>390</v>
      </c>
      <c r="N449" s="58"/>
      <c r="O449" s="24" t="s">
        <v>32</v>
      </c>
    </row>
    <row r="450" s="1" customFormat="1" ht="14.25" spans="1:15">
      <c r="A450" s="24">
        <v>446</v>
      </c>
      <c r="B450" s="24" t="s">
        <v>23</v>
      </c>
      <c r="C450" s="54" t="s">
        <v>24</v>
      </c>
      <c r="D450" s="24" t="s">
        <v>25</v>
      </c>
      <c r="E450" s="24" t="s">
        <v>20806</v>
      </c>
      <c r="F450" s="24" t="s">
        <v>21267</v>
      </c>
      <c r="G450" s="58" t="s">
        <v>21270</v>
      </c>
      <c r="H450" s="24" t="s">
        <v>194</v>
      </c>
      <c r="I450" s="58">
        <v>4</v>
      </c>
      <c r="J450" s="24" t="s">
        <v>21269</v>
      </c>
      <c r="K450" s="24" t="s">
        <v>31</v>
      </c>
      <c r="L450" s="58">
        <v>4</v>
      </c>
      <c r="M450" s="24">
        <f t="shared" si="21"/>
        <v>520</v>
      </c>
      <c r="N450" s="58"/>
      <c r="O450" s="24" t="s">
        <v>32</v>
      </c>
    </row>
    <row r="451" s="1" customFormat="1" ht="14.25" spans="1:15">
      <c r="A451" s="24">
        <v>447</v>
      </c>
      <c r="B451" s="24" t="s">
        <v>23</v>
      </c>
      <c r="C451" s="54" t="s">
        <v>24</v>
      </c>
      <c r="D451" s="24" t="s">
        <v>25</v>
      </c>
      <c r="E451" s="24" t="s">
        <v>20806</v>
      </c>
      <c r="F451" s="24" t="s">
        <v>21267</v>
      </c>
      <c r="G451" s="58" t="s">
        <v>21271</v>
      </c>
      <c r="H451" s="24" t="s">
        <v>194</v>
      </c>
      <c r="I451" s="58">
        <v>4</v>
      </c>
      <c r="J451" s="24" t="s">
        <v>21269</v>
      </c>
      <c r="K451" s="24" t="s">
        <v>31</v>
      </c>
      <c r="L451" s="58">
        <v>4</v>
      </c>
      <c r="M451" s="24">
        <f t="shared" si="21"/>
        <v>520</v>
      </c>
      <c r="N451" s="58"/>
      <c r="O451" s="24" t="s">
        <v>32</v>
      </c>
    </row>
    <row r="452" s="1" customFormat="1" ht="14.25" spans="1:15">
      <c r="A452" s="24">
        <v>448</v>
      </c>
      <c r="B452" s="24" t="s">
        <v>23</v>
      </c>
      <c r="C452" s="54" t="s">
        <v>24</v>
      </c>
      <c r="D452" s="24" t="s">
        <v>25</v>
      </c>
      <c r="E452" s="24" t="s">
        <v>20806</v>
      </c>
      <c r="F452" s="24" t="s">
        <v>21267</v>
      </c>
      <c r="G452" s="58" t="s">
        <v>21272</v>
      </c>
      <c r="H452" s="24" t="s">
        <v>194</v>
      </c>
      <c r="I452" s="58">
        <v>4</v>
      </c>
      <c r="J452" s="24" t="s">
        <v>21269</v>
      </c>
      <c r="K452" s="24" t="s">
        <v>31</v>
      </c>
      <c r="L452" s="58">
        <v>4</v>
      </c>
      <c r="M452" s="24">
        <f t="shared" si="21"/>
        <v>520</v>
      </c>
      <c r="N452" s="58"/>
      <c r="O452" s="24" t="s">
        <v>32</v>
      </c>
    </row>
    <row r="453" s="1" customFormat="1" ht="14.25" spans="1:15">
      <c r="A453" s="24">
        <v>449</v>
      </c>
      <c r="B453" s="24" t="s">
        <v>23</v>
      </c>
      <c r="C453" s="54" t="s">
        <v>24</v>
      </c>
      <c r="D453" s="24" t="s">
        <v>25</v>
      </c>
      <c r="E453" s="24" t="s">
        <v>20806</v>
      </c>
      <c r="F453" s="24" t="s">
        <v>21267</v>
      </c>
      <c r="G453" s="58" t="s">
        <v>21273</v>
      </c>
      <c r="H453" s="24" t="s">
        <v>29</v>
      </c>
      <c r="I453" s="58">
        <v>5</v>
      </c>
      <c r="J453" s="24" t="s">
        <v>21269</v>
      </c>
      <c r="K453" s="24" t="s">
        <v>31</v>
      </c>
      <c r="L453" s="58">
        <v>5</v>
      </c>
      <c r="M453" s="24">
        <f t="shared" si="21"/>
        <v>650</v>
      </c>
      <c r="N453" s="58"/>
      <c r="O453" s="24" t="s">
        <v>32</v>
      </c>
    </row>
    <row r="454" s="1" customFormat="1" ht="14.25" spans="1:15">
      <c r="A454" s="24">
        <v>450</v>
      </c>
      <c r="B454" s="24" t="s">
        <v>23</v>
      </c>
      <c r="C454" s="54" t="s">
        <v>24</v>
      </c>
      <c r="D454" s="24" t="s">
        <v>25</v>
      </c>
      <c r="E454" s="24" t="s">
        <v>20806</v>
      </c>
      <c r="F454" s="24" t="s">
        <v>21267</v>
      </c>
      <c r="G454" s="24" t="s">
        <v>21274</v>
      </c>
      <c r="H454" s="24" t="s">
        <v>194</v>
      </c>
      <c r="I454" s="58">
        <v>4</v>
      </c>
      <c r="J454" s="24" t="s">
        <v>21269</v>
      </c>
      <c r="K454" s="24" t="s">
        <v>31</v>
      </c>
      <c r="L454" s="58">
        <v>4</v>
      </c>
      <c r="M454" s="24">
        <f t="shared" si="21"/>
        <v>520</v>
      </c>
      <c r="N454" s="58"/>
      <c r="O454" s="24" t="s">
        <v>32</v>
      </c>
    </row>
    <row r="455" s="1" customFormat="1" ht="14.25" spans="1:15">
      <c r="A455" s="24">
        <v>451</v>
      </c>
      <c r="B455" s="24" t="s">
        <v>23</v>
      </c>
      <c r="C455" s="54" t="s">
        <v>24</v>
      </c>
      <c r="D455" s="24" t="s">
        <v>25</v>
      </c>
      <c r="E455" s="24" t="s">
        <v>20806</v>
      </c>
      <c r="F455" s="24" t="s">
        <v>21267</v>
      </c>
      <c r="G455" s="58" t="s">
        <v>21275</v>
      </c>
      <c r="H455" s="24" t="s">
        <v>194</v>
      </c>
      <c r="I455" s="58">
        <v>4</v>
      </c>
      <c r="J455" s="24" t="s">
        <v>16869</v>
      </c>
      <c r="K455" s="24" t="s">
        <v>31</v>
      </c>
      <c r="L455" s="58">
        <v>4</v>
      </c>
      <c r="M455" s="24">
        <f t="shared" si="21"/>
        <v>520</v>
      </c>
      <c r="N455" s="58"/>
      <c r="O455" s="24" t="s">
        <v>32</v>
      </c>
    </row>
    <row r="456" s="1" customFormat="1" ht="14.25" spans="1:15">
      <c r="A456" s="24">
        <v>452</v>
      </c>
      <c r="B456" s="24" t="s">
        <v>23</v>
      </c>
      <c r="C456" s="54" t="s">
        <v>24</v>
      </c>
      <c r="D456" s="24" t="s">
        <v>25</v>
      </c>
      <c r="E456" s="24" t="s">
        <v>20806</v>
      </c>
      <c r="F456" s="24" t="s">
        <v>21267</v>
      </c>
      <c r="G456" s="58" t="s">
        <v>21276</v>
      </c>
      <c r="H456" s="24" t="s">
        <v>29</v>
      </c>
      <c r="I456" s="58">
        <v>2</v>
      </c>
      <c r="J456" s="24" t="s">
        <v>16869</v>
      </c>
      <c r="K456" s="24" t="s">
        <v>31</v>
      </c>
      <c r="L456" s="58">
        <v>2</v>
      </c>
      <c r="M456" s="24">
        <f t="shared" si="21"/>
        <v>260</v>
      </c>
      <c r="N456" s="58"/>
      <c r="O456" s="24" t="s">
        <v>32</v>
      </c>
    </row>
    <row r="457" s="1" customFormat="1" ht="14.25" spans="1:15">
      <c r="A457" s="24">
        <v>453</v>
      </c>
      <c r="B457" s="24" t="s">
        <v>23</v>
      </c>
      <c r="C457" s="54" t="s">
        <v>24</v>
      </c>
      <c r="D457" s="24" t="s">
        <v>25</v>
      </c>
      <c r="E457" s="24" t="s">
        <v>20806</v>
      </c>
      <c r="F457" s="24" t="s">
        <v>21267</v>
      </c>
      <c r="G457" s="58" t="s">
        <v>21277</v>
      </c>
      <c r="H457" s="24" t="s">
        <v>194</v>
      </c>
      <c r="I457" s="58">
        <v>5</v>
      </c>
      <c r="J457" s="24" t="s">
        <v>16869</v>
      </c>
      <c r="K457" s="24" t="s">
        <v>31</v>
      </c>
      <c r="L457" s="58">
        <v>5</v>
      </c>
      <c r="M457" s="24">
        <f t="shared" si="21"/>
        <v>650</v>
      </c>
      <c r="N457" s="58"/>
      <c r="O457" s="24" t="s">
        <v>32</v>
      </c>
    </row>
    <row r="458" s="1" customFormat="1" ht="14.25" spans="1:15">
      <c r="A458" s="24">
        <v>454</v>
      </c>
      <c r="B458" s="24" t="s">
        <v>23</v>
      </c>
      <c r="C458" s="54" t="s">
        <v>24</v>
      </c>
      <c r="D458" s="24" t="s">
        <v>25</v>
      </c>
      <c r="E458" s="24" t="s">
        <v>20806</v>
      </c>
      <c r="F458" s="24" t="s">
        <v>21267</v>
      </c>
      <c r="G458" s="58" t="s">
        <v>21278</v>
      </c>
      <c r="H458" s="24" t="s">
        <v>194</v>
      </c>
      <c r="I458" s="58">
        <v>3</v>
      </c>
      <c r="J458" s="24" t="s">
        <v>16869</v>
      </c>
      <c r="K458" s="24" t="s">
        <v>31</v>
      </c>
      <c r="L458" s="58">
        <v>3</v>
      </c>
      <c r="M458" s="24">
        <f t="shared" si="21"/>
        <v>390</v>
      </c>
      <c r="N458" s="24"/>
      <c r="O458" s="24" t="s">
        <v>32</v>
      </c>
    </row>
    <row r="459" s="1" customFormat="1" ht="14.25" spans="1:15">
      <c r="A459" s="24">
        <v>455</v>
      </c>
      <c r="B459" s="24" t="s">
        <v>23</v>
      </c>
      <c r="C459" s="54" t="s">
        <v>24</v>
      </c>
      <c r="D459" s="24" t="s">
        <v>25</v>
      </c>
      <c r="E459" s="24" t="s">
        <v>20806</v>
      </c>
      <c r="F459" s="24" t="s">
        <v>21267</v>
      </c>
      <c r="G459" s="58" t="s">
        <v>21279</v>
      </c>
      <c r="H459" s="24" t="s">
        <v>194</v>
      </c>
      <c r="I459" s="58">
        <v>4</v>
      </c>
      <c r="J459" s="24" t="s">
        <v>16869</v>
      </c>
      <c r="K459" s="24" t="s">
        <v>31</v>
      </c>
      <c r="L459" s="58">
        <v>4</v>
      </c>
      <c r="M459" s="24">
        <f t="shared" si="21"/>
        <v>520</v>
      </c>
      <c r="N459" s="58"/>
      <c r="O459" s="24" t="s">
        <v>32</v>
      </c>
    </row>
    <row r="460" s="1" customFormat="1" ht="14.25" spans="1:15">
      <c r="A460" s="24">
        <v>456</v>
      </c>
      <c r="B460" s="24" t="s">
        <v>23</v>
      </c>
      <c r="C460" s="54" t="s">
        <v>24</v>
      </c>
      <c r="D460" s="24" t="s">
        <v>25</v>
      </c>
      <c r="E460" s="24" t="s">
        <v>20806</v>
      </c>
      <c r="F460" s="24" t="s">
        <v>21267</v>
      </c>
      <c r="G460" s="58" t="s">
        <v>21280</v>
      </c>
      <c r="H460" s="24" t="s">
        <v>194</v>
      </c>
      <c r="I460" s="58">
        <v>5</v>
      </c>
      <c r="J460" s="24" t="s">
        <v>16869</v>
      </c>
      <c r="K460" s="24" t="s">
        <v>31</v>
      </c>
      <c r="L460" s="58">
        <v>5</v>
      </c>
      <c r="M460" s="24">
        <f t="shared" si="21"/>
        <v>650</v>
      </c>
      <c r="N460" s="58"/>
      <c r="O460" s="24" t="s">
        <v>32</v>
      </c>
    </row>
    <row r="461" s="1" customFormat="1" ht="14.25" spans="1:15">
      <c r="A461" s="24">
        <v>457</v>
      </c>
      <c r="B461" s="24" t="s">
        <v>23</v>
      </c>
      <c r="C461" s="54" t="s">
        <v>24</v>
      </c>
      <c r="D461" s="24" t="s">
        <v>25</v>
      </c>
      <c r="E461" s="24" t="s">
        <v>20806</v>
      </c>
      <c r="F461" s="24" t="s">
        <v>21267</v>
      </c>
      <c r="G461" s="58" t="s">
        <v>21281</v>
      </c>
      <c r="H461" s="24" t="s">
        <v>194</v>
      </c>
      <c r="I461" s="58">
        <v>5</v>
      </c>
      <c r="J461" s="24" t="s">
        <v>16869</v>
      </c>
      <c r="K461" s="24" t="s">
        <v>31</v>
      </c>
      <c r="L461" s="58">
        <v>5</v>
      </c>
      <c r="M461" s="24">
        <f t="shared" si="21"/>
        <v>650</v>
      </c>
      <c r="N461" s="58"/>
      <c r="O461" s="24" t="s">
        <v>32</v>
      </c>
    </row>
    <row r="462" s="1" customFormat="1" ht="14.25" spans="1:15">
      <c r="A462" s="24">
        <v>458</v>
      </c>
      <c r="B462" s="24" t="s">
        <v>23</v>
      </c>
      <c r="C462" s="54" t="s">
        <v>24</v>
      </c>
      <c r="D462" s="24" t="s">
        <v>25</v>
      </c>
      <c r="E462" s="24" t="s">
        <v>20806</v>
      </c>
      <c r="F462" s="24" t="s">
        <v>21267</v>
      </c>
      <c r="G462" s="58" t="s">
        <v>21282</v>
      </c>
      <c r="H462" s="24" t="s">
        <v>194</v>
      </c>
      <c r="I462" s="58">
        <v>3</v>
      </c>
      <c r="J462" s="24" t="s">
        <v>16869</v>
      </c>
      <c r="K462" s="24" t="s">
        <v>31</v>
      </c>
      <c r="L462" s="58">
        <v>3</v>
      </c>
      <c r="M462" s="24">
        <f t="shared" si="21"/>
        <v>390</v>
      </c>
      <c r="N462" s="58"/>
      <c r="O462" s="24" t="s">
        <v>32</v>
      </c>
    </row>
    <row r="463" s="1" customFormat="1" ht="14.25" spans="1:15">
      <c r="A463" s="24">
        <v>459</v>
      </c>
      <c r="B463" s="24" t="s">
        <v>23</v>
      </c>
      <c r="C463" s="54" t="s">
        <v>24</v>
      </c>
      <c r="D463" s="24" t="s">
        <v>25</v>
      </c>
      <c r="E463" s="24" t="s">
        <v>20806</v>
      </c>
      <c r="F463" s="24" t="s">
        <v>21267</v>
      </c>
      <c r="G463" s="58" t="s">
        <v>21283</v>
      </c>
      <c r="H463" s="24" t="s">
        <v>194</v>
      </c>
      <c r="I463" s="58">
        <v>4</v>
      </c>
      <c r="J463" s="24" t="s">
        <v>16869</v>
      </c>
      <c r="K463" s="24" t="s">
        <v>31</v>
      </c>
      <c r="L463" s="58">
        <v>4</v>
      </c>
      <c r="M463" s="24">
        <f t="shared" si="21"/>
        <v>520</v>
      </c>
      <c r="N463" s="24"/>
      <c r="O463" s="24" t="s">
        <v>32</v>
      </c>
    </row>
    <row r="464" s="1" customFormat="1" ht="14.25" spans="1:15">
      <c r="A464" s="24">
        <v>460</v>
      </c>
      <c r="B464" s="24" t="s">
        <v>23</v>
      </c>
      <c r="C464" s="54" t="s">
        <v>24</v>
      </c>
      <c r="D464" s="24" t="s">
        <v>25</v>
      </c>
      <c r="E464" s="24" t="s">
        <v>20806</v>
      </c>
      <c r="F464" s="24" t="s">
        <v>21267</v>
      </c>
      <c r="G464" s="58" t="s">
        <v>21284</v>
      </c>
      <c r="H464" s="24" t="s">
        <v>194</v>
      </c>
      <c r="I464" s="58">
        <v>5</v>
      </c>
      <c r="J464" s="24" t="s">
        <v>16869</v>
      </c>
      <c r="K464" s="24" t="s">
        <v>31</v>
      </c>
      <c r="L464" s="58">
        <v>5</v>
      </c>
      <c r="M464" s="24">
        <f t="shared" si="21"/>
        <v>650</v>
      </c>
      <c r="N464" s="58"/>
      <c r="O464" s="24" t="s">
        <v>32</v>
      </c>
    </row>
    <row r="465" s="1" customFormat="1" ht="14.25" spans="1:15">
      <c r="A465" s="24">
        <v>461</v>
      </c>
      <c r="B465" s="24" t="s">
        <v>23</v>
      </c>
      <c r="C465" s="54" t="s">
        <v>24</v>
      </c>
      <c r="D465" s="24" t="s">
        <v>25</v>
      </c>
      <c r="E465" s="24" t="s">
        <v>20806</v>
      </c>
      <c r="F465" s="24" t="s">
        <v>21267</v>
      </c>
      <c r="G465" s="58" t="s">
        <v>21285</v>
      </c>
      <c r="H465" s="24" t="s">
        <v>194</v>
      </c>
      <c r="I465" s="58">
        <v>4</v>
      </c>
      <c r="J465" s="24" t="s">
        <v>16869</v>
      </c>
      <c r="K465" s="24" t="s">
        <v>31</v>
      </c>
      <c r="L465" s="58">
        <v>4</v>
      </c>
      <c r="M465" s="24">
        <f t="shared" si="21"/>
        <v>520</v>
      </c>
      <c r="N465" s="58"/>
      <c r="O465" s="24" t="s">
        <v>32</v>
      </c>
    </row>
    <row r="466" s="1" customFormat="1" ht="14.25" spans="1:15">
      <c r="A466" s="24">
        <v>462</v>
      </c>
      <c r="B466" s="24" t="s">
        <v>23</v>
      </c>
      <c r="C466" s="54" t="s">
        <v>24</v>
      </c>
      <c r="D466" s="24" t="s">
        <v>25</v>
      </c>
      <c r="E466" s="24" t="s">
        <v>20806</v>
      </c>
      <c r="F466" s="24" t="s">
        <v>21267</v>
      </c>
      <c r="G466" s="58" t="s">
        <v>21286</v>
      </c>
      <c r="H466" s="24" t="s">
        <v>194</v>
      </c>
      <c r="I466" s="58">
        <v>4</v>
      </c>
      <c r="J466" s="24" t="s">
        <v>16869</v>
      </c>
      <c r="K466" s="24" t="s">
        <v>31</v>
      </c>
      <c r="L466" s="58">
        <v>4</v>
      </c>
      <c r="M466" s="24">
        <f t="shared" si="21"/>
        <v>520</v>
      </c>
      <c r="N466" s="58"/>
      <c r="O466" s="24" t="s">
        <v>32</v>
      </c>
    </row>
    <row r="467" s="1" customFormat="1" ht="14.25" spans="1:15">
      <c r="A467" s="24">
        <v>463</v>
      </c>
      <c r="B467" s="24" t="s">
        <v>23</v>
      </c>
      <c r="C467" s="54" t="s">
        <v>24</v>
      </c>
      <c r="D467" s="24" t="s">
        <v>25</v>
      </c>
      <c r="E467" s="24" t="s">
        <v>20806</v>
      </c>
      <c r="F467" s="24" t="s">
        <v>21267</v>
      </c>
      <c r="G467" s="58" t="s">
        <v>21287</v>
      </c>
      <c r="H467" s="24" t="s">
        <v>194</v>
      </c>
      <c r="I467" s="58">
        <v>1</v>
      </c>
      <c r="J467" s="24" t="s">
        <v>21288</v>
      </c>
      <c r="K467" s="24" t="s">
        <v>31</v>
      </c>
      <c r="L467" s="58">
        <v>1</v>
      </c>
      <c r="M467" s="24">
        <f t="shared" si="21"/>
        <v>130</v>
      </c>
      <c r="N467" s="58"/>
      <c r="O467" s="24" t="s">
        <v>32</v>
      </c>
    </row>
    <row r="468" s="1" customFormat="1" ht="14.25" spans="1:15">
      <c r="A468" s="24">
        <v>464</v>
      </c>
      <c r="B468" s="24" t="s">
        <v>23</v>
      </c>
      <c r="C468" s="54" t="s">
        <v>24</v>
      </c>
      <c r="D468" s="24" t="s">
        <v>25</v>
      </c>
      <c r="E468" s="24" t="s">
        <v>20806</v>
      </c>
      <c r="F468" s="24" t="s">
        <v>21267</v>
      </c>
      <c r="G468" s="58" t="s">
        <v>21289</v>
      </c>
      <c r="H468" s="24" t="s">
        <v>29</v>
      </c>
      <c r="I468" s="58">
        <v>5</v>
      </c>
      <c r="J468" s="24" t="s">
        <v>21288</v>
      </c>
      <c r="K468" s="24" t="s">
        <v>31</v>
      </c>
      <c r="L468" s="58">
        <v>5</v>
      </c>
      <c r="M468" s="24">
        <f t="shared" si="21"/>
        <v>650</v>
      </c>
      <c r="N468" s="58"/>
      <c r="O468" s="24" t="s">
        <v>32</v>
      </c>
    </row>
    <row r="469" s="1" customFormat="1" ht="14.25" spans="1:15">
      <c r="A469" s="24">
        <v>465</v>
      </c>
      <c r="B469" s="24" t="s">
        <v>23</v>
      </c>
      <c r="C469" s="54" t="s">
        <v>24</v>
      </c>
      <c r="D469" s="24" t="s">
        <v>25</v>
      </c>
      <c r="E469" s="24" t="s">
        <v>20806</v>
      </c>
      <c r="F469" s="24" t="s">
        <v>21267</v>
      </c>
      <c r="G469" s="58" t="s">
        <v>21290</v>
      </c>
      <c r="H469" s="24" t="s">
        <v>194</v>
      </c>
      <c r="I469" s="58">
        <v>7</v>
      </c>
      <c r="J469" s="24" t="s">
        <v>21288</v>
      </c>
      <c r="K469" s="24" t="s">
        <v>31</v>
      </c>
      <c r="L469" s="58">
        <v>7</v>
      </c>
      <c r="M469" s="24">
        <f t="shared" si="21"/>
        <v>910</v>
      </c>
      <c r="N469" s="58"/>
      <c r="O469" s="24" t="s">
        <v>32</v>
      </c>
    </row>
    <row r="470" s="1" customFormat="1" ht="14.25" spans="1:15">
      <c r="A470" s="24">
        <v>466</v>
      </c>
      <c r="B470" s="24" t="s">
        <v>23</v>
      </c>
      <c r="C470" s="54" t="s">
        <v>24</v>
      </c>
      <c r="D470" s="24" t="s">
        <v>25</v>
      </c>
      <c r="E470" s="24" t="s">
        <v>20806</v>
      </c>
      <c r="F470" s="24" t="s">
        <v>21267</v>
      </c>
      <c r="G470" s="58" t="s">
        <v>21291</v>
      </c>
      <c r="H470" s="24" t="s">
        <v>51</v>
      </c>
      <c r="I470" s="58">
        <v>4</v>
      </c>
      <c r="J470" s="24" t="s">
        <v>21288</v>
      </c>
      <c r="K470" s="24" t="s">
        <v>31</v>
      </c>
      <c r="L470" s="58">
        <v>4</v>
      </c>
      <c r="M470" s="24">
        <f>L470*312</f>
        <v>1248</v>
      </c>
      <c r="N470" s="58"/>
      <c r="O470" s="24" t="s">
        <v>32</v>
      </c>
    </row>
    <row r="471" s="1" customFormat="1" ht="14.25" spans="1:15">
      <c r="A471" s="24">
        <v>467</v>
      </c>
      <c r="B471" s="24" t="s">
        <v>23</v>
      </c>
      <c r="C471" s="54" t="s">
        <v>24</v>
      </c>
      <c r="D471" s="24" t="s">
        <v>25</v>
      </c>
      <c r="E471" s="24" t="s">
        <v>20806</v>
      </c>
      <c r="F471" s="24" t="s">
        <v>21267</v>
      </c>
      <c r="G471" s="58" t="s">
        <v>21292</v>
      </c>
      <c r="H471" s="24" t="s">
        <v>194</v>
      </c>
      <c r="I471" s="58">
        <v>4</v>
      </c>
      <c r="J471" s="24" t="s">
        <v>21288</v>
      </c>
      <c r="K471" s="24" t="s">
        <v>31</v>
      </c>
      <c r="L471" s="58">
        <v>4</v>
      </c>
      <c r="M471" s="24">
        <f t="shared" ref="M471:M479" si="22">L471*130</f>
        <v>520</v>
      </c>
      <c r="N471" s="58"/>
      <c r="O471" s="24" t="s">
        <v>32</v>
      </c>
    </row>
    <row r="472" s="1" customFormat="1" ht="14.25" spans="1:15">
      <c r="A472" s="24">
        <v>468</v>
      </c>
      <c r="B472" s="24" t="s">
        <v>23</v>
      </c>
      <c r="C472" s="54" t="s">
        <v>24</v>
      </c>
      <c r="D472" s="24" t="s">
        <v>25</v>
      </c>
      <c r="E472" s="24" t="s">
        <v>20806</v>
      </c>
      <c r="F472" s="24" t="s">
        <v>21267</v>
      </c>
      <c r="G472" s="58" t="s">
        <v>21293</v>
      </c>
      <c r="H472" s="24" t="s">
        <v>194</v>
      </c>
      <c r="I472" s="58">
        <v>4</v>
      </c>
      <c r="J472" s="24" t="s">
        <v>21288</v>
      </c>
      <c r="K472" s="24" t="s">
        <v>31</v>
      </c>
      <c r="L472" s="58">
        <v>4</v>
      </c>
      <c r="M472" s="24">
        <f t="shared" si="22"/>
        <v>520</v>
      </c>
      <c r="N472" s="58"/>
      <c r="O472" s="24" t="s">
        <v>32</v>
      </c>
    </row>
    <row r="473" s="1" customFormat="1" ht="14.25" spans="1:15">
      <c r="A473" s="24">
        <v>469</v>
      </c>
      <c r="B473" s="24" t="s">
        <v>23</v>
      </c>
      <c r="C473" s="54" t="s">
        <v>24</v>
      </c>
      <c r="D473" s="24" t="s">
        <v>25</v>
      </c>
      <c r="E473" s="24" t="s">
        <v>20806</v>
      </c>
      <c r="F473" s="24" t="s">
        <v>21267</v>
      </c>
      <c r="G473" s="58" t="s">
        <v>21294</v>
      </c>
      <c r="H473" s="24" t="s">
        <v>29</v>
      </c>
      <c r="I473" s="58">
        <v>4</v>
      </c>
      <c r="J473" s="24" t="s">
        <v>21288</v>
      </c>
      <c r="K473" s="24" t="s">
        <v>31</v>
      </c>
      <c r="L473" s="58">
        <v>4</v>
      </c>
      <c r="M473" s="24">
        <f t="shared" si="22"/>
        <v>520</v>
      </c>
      <c r="N473" s="58"/>
      <c r="O473" s="24" t="s">
        <v>32</v>
      </c>
    </row>
    <row r="474" s="1" customFormat="1" ht="14.25" spans="1:15">
      <c r="A474" s="24">
        <v>470</v>
      </c>
      <c r="B474" s="24" t="s">
        <v>23</v>
      </c>
      <c r="C474" s="54" t="s">
        <v>24</v>
      </c>
      <c r="D474" s="24" t="s">
        <v>25</v>
      </c>
      <c r="E474" s="24" t="s">
        <v>20806</v>
      </c>
      <c r="F474" s="24" t="s">
        <v>21267</v>
      </c>
      <c r="G474" s="58" t="s">
        <v>21295</v>
      </c>
      <c r="H474" s="24" t="s">
        <v>194</v>
      </c>
      <c r="I474" s="58">
        <v>2</v>
      </c>
      <c r="J474" s="24" t="s">
        <v>21288</v>
      </c>
      <c r="K474" s="24" t="s">
        <v>31</v>
      </c>
      <c r="L474" s="58">
        <v>2</v>
      </c>
      <c r="M474" s="24">
        <f t="shared" si="22"/>
        <v>260</v>
      </c>
      <c r="N474" s="58"/>
      <c r="O474" s="24" t="s">
        <v>32</v>
      </c>
    </row>
    <row r="475" s="1" customFormat="1" ht="14.25" spans="1:15">
      <c r="A475" s="24">
        <v>471</v>
      </c>
      <c r="B475" s="24" t="s">
        <v>23</v>
      </c>
      <c r="C475" s="54" t="s">
        <v>24</v>
      </c>
      <c r="D475" s="24" t="s">
        <v>25</v>
      </c>
      <c r="E475" s="24" t="s">
        <v>20806</v>
      </c>
      <c r="F475" s="24" t="s">
        <v>21267</v>
      </c>
      <c r="G475" s="58" t="s">
        <v>21296</v>
      </c>
      <c r="H475" s="24" t="s">
        <v>194</v>
      </c>
      <c r="I475" s="58">
        <v>2</v>
      </c>
      <c r="J475" s="24" t="s">
        <v>21288</v>
      </c>
      <c r="K475" s="24" t="s">
        <v>31</v>
      </c>
      <c r="L475" s="58">
        <v>2</v>
      </c>
      <c r="M475" s="24">
        <f t="shared" si="22"/>
        <v>260</v>
      </c>
      <c r="N475" s="58"/>
      <c r="O475" s="24" t="s">
        <v>32</v>
      </c>
    </row>
    <row r="476" s="1" customFormat="1" ht="14.25" spans="1:15">
      <c r="A476" s="24">
        <v>472</v>
      </c>
      <c r="B476" s="24" t="s">
        <v>23</v>
      </c>
      <c r="C476" s="54" t="s">
        <v>24</v>
      </c>
      <c r="D476" s="24" t="s">
        <v>25</v>
      </c>
      <c r="E476" s="24" t="s">
        <v>20806</v>
      </c>
      <c r="F476" s="24" t="s">
        <v>21267</v>
      </c>
      <c r="G476" s="58" t="s">
        <v>21297</v>
      </c>
      <c r="H476" s="24" t="s">
        <v>194</v>
      </c>
      <c r="I476" s="58">
        <v>4</v>
      </c>
      <c r="J476" s="24" t="s">
        <v>21298</v>
      </c>
      <c r="K476" s="24" t="s">
        <v>31</v>
      </c>
      <c r="L476" s="58">
        <v>4</v>
      </c>
      <c r="M476" s="24">
        <f t="shared" si="22"/>
        <v>520</v>
      </c>
      <c r="N476" s="58"/>
      <c r="O476" s="24" t="s">
        <v>32</v>
      </c>
    </row>
    <row r="477" s="1" customFormat="1" ht="14.25" spans="1:15">
      <c r="A477" s="24">
        <v>473</v>
      </c>
      <c r="B477" s="24" t="s">
        <v>23</v>
      </c>
      <c r="C477" s="54" t="s">
        <v>24</v>
      </c>
      <c r="D477" s="24" t="s">
        <v>25</v>
      </c>
      <c r="E477" s="24" t="s">
        <v>20806</v>
      </c>
      <c r="F477" s="24" t="s">
        <v>21267</v>
      </c>
      <c r="G477" s="58" t="s">
        <v>21299</v>
      </c>
      <c r="H477" s="24" t="s">
        <v>194</v>
      </c>
      <c r="I477" s="58">
        <v>4</v>
      </c>
      <c r="J477" s="24" t="s">
        <v>21288</v>
      </c>
      <c r="K477" s="24" t="s">
        <v>31</v>
      </c>
      <c r="L477" s="58">
        <v>4</v>
      </c>
      <c r="M477" s="24">
        <f t="shared" si="22"/>
        <v>520</v>
      </c>
      <c r="N477" s="58"/>
      <c r="O477" s="24" t="s">
        <v>32</v>
      </c>
    </row>
    <row r="478" s="1" customFormat="1" ht="14.25" spans="1:15">
      <c r="A478" s="24">
        <v>474</v>
      </c>
      <c r="B478" s="24" t="s">
        <v>23</v>
      </c>
      <c r="C478" s="54" t="s">
        <v>24</v>
      </c>
      <c r="D478" s="24" t="s">
        <v>25</v>
      </c>
      <c r="E478" s="24" t="s">
        <v>20806</v>
      </c>
      <c r="F478" s="24" t="s">
        <v>21267</v>
      </c>
      <c r="G478" s="58" t="s">
        <v>21300</v>
      </c>
      <c r="H478" s="24" t="s">
        <v>194</v>
      </c>
      <c r="I478" s="58">
        <v>4</v>
      </c>
      <c r="J478" s="24" t="s">
        <v>21288</v>
      </c>
      <c r="K478" s="24" t="s">
        <v>31</v>
      </c>
      <c r="L478" s="58">
        <v>4</v>
      </c>
      <c r="M478" s="24">
        <f t="shared" si="22"/>
        <v>520</v>
      </c>
      <c r="N478" s="58"/>
      <c r="O478" s="24" t="s">
        <v>32</v>
      </c>
    </row>
    <row r="479" s="1" customFormat="1" ht="14.25" spans="1:15">
      <c r="A479" s="24">
        <v>475</v>
      </c>
      <c r="B479" s="24" t="s">
        <v>23</v>
      </c>
      <c r="C479" s="54" t="s">
        <v>24</v>
      </c>
      <c r="D479" s="24" t="s">
        <v>25</v>
      </c>
      <c r="E479" s="24" t="s">
        <v>20806</v>
      </c>
      <c r="F479" s="24" t="s">
        <v>21267</v>
      </c>
      <c r="G479" s="58" t="s">
        <v>21301</v>
      </c>
      <c r="H479" s="24" t="s">
        <v>194</v>
      </c>
      <c r="I479" s="58">
        <v>4</v>
      </c>
      <c r="J479" s="24" t="s">
        <v>21288</v>
      </c>
      <c r="K479" s="24" t="s">
        <v>31</v>
      </c>
      <c r="L479" s="58">
        <v>4</v>
      </c>
      <c r="M479" s="24">
        <f t="shared" si="22"/>
        <v>520</v>
      </c>
      <c r="N479" s="58"/>
      <c r="O479" s="24" t="s">
        <v>32</v>
      </c>
    </row>
    <row r="480" s="1" customFormat="1" ht="14.25" spans="1:15">
      <c r="A480" s="24">
        <v>476</v>
      </c>
      <c r="B480" s="24" t="s">
        <v>23</v>
      </c>
      <c r="C480" s="54" t="s">
        <v>24</v>
      </c>
      <c r="D480" s="24" t="s">
        <v>25</v>
      </c>
      <c r="E480" s="24" t="s">
        <v>20806</v>
      </c>
      <c r="F480" s="24" t="s">
        <v>21267</v>
      </c>
      <c r="G480" s="58" t="s">
        <v>21302</v>
      </c>
      <c r="H480" s="24" t="s">
        <v>51</v>
      </c>
      <c r="I480" s="58">
        <v>2</v>
      </c>
      <c r="J480" s="24" t="s">
        <v>21288</v>
      </c>
      <c r="K480" s="24" t="s">
        <v>31</v>
      </c>
      <c r="L480" s="58">
        <v>2</v>
      </c>
      <c r="M480" s="24">
        <f>L480*312</f>
        <v>624</v>
      </c>
      <c r="N480" s="58"/>
      <c r="O480" s="24" t="s">
        <v>32</v>
      </c>
    </row>
    <row r="481" s="1" customFormat="1" ht="14.25" spans="1:15">
      <c r="A481" s="24">
        <v>477</v>
      </c>
      <c r="B481" s="24" t="s">
        <v>23</v>
      </c>
      <c r="C481" s="54" t="s">
        <v>24</v>
      </c>
      <c r="D481" s="24" t="s">
        <v>25</v>
      </c>
      <c r="E481" s="24" t="s">
        <v>20806</v>
      </c>
      <c r="F481" s="24" t="s">
        <v>21267</v>
      </c>
      <c r="G481" s="58" t="s">
        <v>21303</v>
      </c>
      <c r="H481" s="24" t="s">
        <v>194</v>
      </c>
      <c r="I481" s="58">
        <v>4</v>
      </c>
      <c r="J481" s="24" t="s">
        <v>21288</v>
      </c>
      <c r="K481" s="24" t="s">
        <v>31</v>
      </c>
      <c r="L481" s="58">
        <v>4</v>
      </c>
      <c r="M481" s="24">
        <f t="shared" ref="M481:M495" si="23">L481*130</f>
        <v>520</v>
      </c>
      <c r="N481" s="58"/>
      <c r="O481" s="24" t="s">
        <v>32</v>
      </c>
    </row>
    <row r="482" s="1" customFormat="1" ht="14.25" spans="1:15">
      <c r="A482" s="24">
        <v>478</v>
      </c>
      <c r="B482" s="24" t="s">
        <v>23</v>
      </c>
      <c r="C482" s="54" t="s">
        <v>24</v>
      </c>
      <c r="D482" s="24" t="s">
        <v>25</v>
      </c>
      <c r="E482" s="24" t="s">
        <v>20806</v>
      </c>
      <c r="F482" s="24" t="s">
        <v>21267</v>
      </c>
      <c r="G482" s="58" t="s">
        <v>21304</v>
      </c>
      <c r="H482" s="24" t="s">
        <v>29</v>
      </c>
      <c r="I482" s="58">
        <v>2</v>
      </c>
      <c r="J482" s="24" t="s">
        <v>21288</v>
      </c>
      <c r="K482" s="24" t="s">
        <v>31</v>
      </c>
      <c r="L482" s="58">
        <v>2</v>
      </c>
      <c r="M482" s="24">
        <f t="shared" si="23"/>
        <v>260</v>
      </c>
      <c r="N482" s="58"/>
      <c r="O482" s="24" t="s">
        <v>32</v>
      </c>
    </row>
    <row r="483" s="1" customFormat="1" ht="14.25" spans="1:15">
      <c r="A483" s="24">
        <v>479</v>
      </c>
      <c r="B483" s="24" t="s">
        <v>23</v>
      </c>
      <c r="C483" s="54" t="s">
        <v>24</v>
      </c>
      <c r="D483" s="24" t="s">
        <v>25</v>
      </c>
      <c r="E483" s="24" t="s">
        <v>20806</v>
      </c>
      <c r="F483" s="24" t="s">
        <v>21267</v>
      </c>
      <c r="G483" s="58" t="s">
        <v>21305</v>
      </c>
      <c r="H483" s="24" t="s">
        <v>194</v>
      </c>
      <c r="I483" s="58">
        <v>5</v>
      </c>
      <c r="J483" s="24" t="s">
        <v>21288</v>
      </c>
      <c r="K483" s="24" t="s">
        <v>31</v>
      </c>
      <c r="L483" s="58">
        <v>5</v>
      </c>
      <c r="M483" s="24">
        <f t="shared" si="23"/>
        <v>650</v>
      </c>
      <c r="N483" s="58"/>
      <c r="O483" s="24" t="s">
        <v>32</v>
      </c>
    </row>
    <row r="484" s="1" customFormat="1" ht="14.25" spans="1:15">
      <c r="A484" s="24">
        <v>480</v>
      </c>
      <c r="B484" s="24" t="s">
        <v>23</v>
      </c>
      <c r="C484" s="54" t="s">
        <v>24</v>
      </c>
      <c r="D484" s="24" t="s">
        <v>25</v>
      </c>
      <c r="E484" s="24" t="s">
        <v>20806</v>
      </c>
      <c r="F484" s="24" t="s">
        <v>21267</v>
      </c>
      <c r="G484" s="58" t="s">
        <v>21306</v>
      </c>
      <c r="H484" s="24" t="s">
        <v>194</v>
      </c>
      <c r="I484" s="58">
        <v>1</v>
      </c>
      <c r="J484" s="24" t="s">
        <v>21288</v>
      </c>
      <c r="K484" s="24" t="s">
        <v>31</v>
      </c>
      <c r="L484" s="58">
        <v>1</v>
      </c>
      <c r="M484" s="24">
        <f t="shared" si="23"/>
        <v>130</v>
      </c>
      <c r="N484" s="58"/>
      <c r="O484" s="24" t="s">
        <v>32</v>
      </c>
    </row>
    <row r="485" s="1" customFormat="1" ht="14.25" spans="1:15">
      <c r="A485" s="24">
        <v>481</v>
      </c>
      <c r="B485" s="24" t="s">
        <v>23</v>
      </c>
      <c r="C485" s="54" t="s">
        <v>24</v>
      </c>
      <c r="D485" s="24" t="s">
        <v>25</v>
      </c>
      <c r="E485" s="24" t="s">
        <v>20806</v>
      </c>
      <c r="F485" s="24" t="s">
        <v>21267</v>
      </c>
      <c r="G485" s="58" t="s">
        <v>21307</v>
      </c>
      <c r="H485" s="24" t="s">
        <v>29</v>
      </c>
      <c r="I485" s="58">
        <v>5</v>
      </c>
      <c r="J485" s="24" t="s">
        <v>21288</v>
      </c>
      <c r="K485" s="24" t="s">
        <v>31</v>
      </c>
      <c r="L485" s="58">
        <v>5</v>
      </c>
      <c r="M485" s="24">
        <f t="shared" si="23"/>
        <v>650</v>
      </c>
      <c r="N485" s="58"/>
      <c r="O485" s="24" t="s">
        <v>32</v>
      </c>
    </row>
    <row r="486" s="1" customFormat="1" ht="14.25" spans="1:15">
      <c r="A486" s="24">
        <v>482</v>
      </c>
      <c r="B486" s="24" t="s">
        <v>23</v>
      </c>
      <c r="C486" s="54" t="s">
        <v>24</v>
      </c>
      <c r="D486" s="24" t="s">
        <v>25</v>
      </c>
      <c r="E486" s="24" t="s">
        <v>20806</v>
      </c>
      <c r="F486" s="24" t="s">
        <v>21267</v>
      </c>
      <c r="G486" s="24" t="s">
        <v>21308</v>
      </c>
      <c r="H486" s="24" t="s">
        <v>194</v>
      </c>
      <c r="I486" s="58">
        <v>4</v>
      </c>
      <c r="J486" s="24" t="s">
        <v>21288</v>
      </c>
      <c r="K486" s="24" t="s">
        <v>31</v>
      </c>
      <c r="L486" s="58">
        <v>4</v>
      </c>
      <c r="M486" s="24">
        <f t="shared" si="23"/>
        <v>520</v>
      </c>
      <c r="N486" s="58"/>
      <c r="O486" s="24" t="s">
        <v>32</v>
      </c>
    </row>
    <row r="487" s="1" customFormat="1" ht="14.25" spans="1:15">
      <c r="A487" s="24">
        <v>483</v>
      </c>
      <c r="B487" s="24" t="s">
        <v>23</v>
      </c>
      <c r="C487" s="54" t="s">
        <v>24</v>
      </c>
      <c r="D487" s="24" t="s">
        <v>25</v>
      </c>
      <c r="E487" s="24" t="s">
        <v>20806</v>
      </c>
      <c r="F487" s="24" t="s">
        <v>21267</v>
      </c>
      <c r="G487" s="58" t="s">
        <v>21309</v>
      </c>
      <c r="H487" s="24" t="s">
        <v>194</v>
      </c>
      <c r="I487" s="58">
        <v>4</v>
      </c>
      <c r="J487" s="24" t="s">
        <v>21288</v>
      </c>
      <c r="K487" s="24" t="s">
        <v>31</v>
      </c>
      <c r="L487" s="58">
        <v>4</v>
      </c>
      <c r="M487" s="24">
        <f t="shared" si="23"/>
        <v>520</v>
      </c>
      <c r="N487" s="58"/>
      <c r="O487" s="24" t="s">
        <v>32</v>
      </c>
    </row>
    <row r="488" s="1" customFormat="1" ht="14.25" spans="1:15">
      <c r="A488" s="24">
        <v>484</v>
      </c>
      <c r="B488" s="24" t="s">
        <v>23</v>
      </c>
      <c r="C488" s="54" t="s">
        <v>24</v>
      </c>
      <c r="D488" s="24" t="s">
        <v>25</v>
      </c>
      <c r="E488" s="24" t="s">
        <v>20806</v>
      </c>
      <c r="F488" s="24" t="s">
        <v>21267</v>
      </c>
      <c r="G488" s="58" t="s">
        <v>21310</v>
      </c>
      <c r="H488" s="24" t="s">
        <v>194</v>
      </c>
      <c r="I488" s="58">
        <v>1</v>
      </c>
      <c r="J488" s="24" t="s">
        <v>21288</v>
      </c>
      <c r="K488" s="24" t="s">
        <v>31</v>
      </c>
      <c r="L488" s="58">
        <v>1</v>
      </c>
      <c r="M488" s="24">
        <f t="shared" si="23"/>
        <v>130</v>
      </c>
      <c r="N488" s="58"/>
      <c r="O488" s="24" t="s">
        <v>32</v>
      </c>
    </row>
    <row r="489" s="1" customFormat="1" ht="14.25" spans="1:15">
      <c r="A489" s="24">
        <v>485</v>
      </c>
      <c r="B489" s="24" t="s">
        <v>23</v>
      </c>
      <c r="C489" s="54" t="s">
        <v>24</v>
      </c>
      <c r="D489" s="24" t="s">
        <v>25</v>
      </c>
      <c r="E489" s="24" t="s">
        <v>20806</v>
      </c>
      <c r="F489" s="24" t="s">
        <v>21267</v>
      </c>
      <c r="G489" s="58" t="s">
        <v>21311</v>
      </c>
      <c r="H489" s="24" t="s">
        <v>194</v>
      </c>
      <c r="I489" s="58">
        <v>3</v>
      </c>
      <c r="J489" s="24" t="s">
        <v>21288</v>
      </c>
      <c r="K489" s="24" t="s">
        <v>31</v>
      </c>
      <c r="L489" s="58">
        <v>3</v>
      </c>
      <c r="M489" s="24">
        <f t="shared" si="23"/>
        <v>390</v>
      </c>
      <c r="N489" s="58"/>
      <c r="O489" s="24" t="s">
        <v>32</v>
      </c>
    </row>
    <row r="490" s="1" customFormat="1" ht="14.25" spans="1:15">
      <c r="A490" s="24">
        <v>486</v>
      </c>
      <c r="B490" s="24" t="s">
        <v>23</v>
      </c>
      <c r="C490" s="54" t="s">
        <v>24</v>
      </c>
      <c r="D490" s="24" t="s">
        <v>25</v>
      </c>
      <c r="E490" s="24" t="s">
        <v>20806</v>
      </c>
      <c r="F490" s="24" t="s">
        <v>21267</v>
      </c>
      <c r="G490" s="58" t="s">
        <v>21312</v>
      </c>
      <c r="H490" s="24" t="s">
        <v>194</v>
      </c>
      <c r="I490" s="58">
        <v>4</v>
      </c>
      <c r="J490" s="24" t="s">
        <v>21288</v>
      </c>
      <c r="K490" s="24" t="s">
        <v>31</v>
      </c>
      <c r="L490" s="58">
        <v>4</v>
      </c>
      <c r="M490" s="24">
        <f t="shared" si="23"/>
        <v>520</v>
      </c>
      <c r="N490" s="58"/>
      <c r="O490" s="24" t="s">
        <v>32</v>
      </c>
    </row>
    <row r="491" s="1" customFormat="1" ht="14.25" spans="1:15">
      <c r="A491" s="24">
        <v>487</v>
      </c>
      <c r="B491" s="24" t="s">
        <v>23</v>
      </c>
      <c r="C491" s="54" t="s">
        <v>24</v>
      </c>
      <c r="D491" s="24" t="s">
        <v>25</v>
      </c>
      <c r="E491" s="24" t="s">
        <v>20806</v>
      </c>
      <c r="F491" s="24" t="s">
        <v>21267</v>
      </c>
      <c r="G491" s="24" t="s">
        <v>21313</v>
      </c>
      <c r="H491" s="24" t="s">
        <v>194</v>
      </c>
      <c r="I491" s="58">
        <v>4</v>
      </c>
      <c r="J491" s="24" t="s">
        <v>21288</v>
      </c>
      <c r="K491" s="24" t="s">
        <v>31</v>
      </c>
      <c r="L491" s="58">
        <v>4</v>
      </c>
      <c r="M491" s="24">
        <f t="shared" si="23"/>
        <v>520</v>
      </c>
      <c r="N491" s="58"/>
      <c r="O491" s="24" t="s">
        <v>32</v>
      </c>
    </row>
    <row r="492" s="1" customFormat="1" ht="14.25" spans="1:15">
      <c r="A492" s="24">
        <v>488</v>
      </c>
      <c r="B492" s="24" t="s">
        <v>23</v>
      </c>
      <c r="C492" s="54" t="s">
        <v>24</v>
      </c>
      <c r="D492" s="24" t="s">
        <v>25</v>
      </c>
      <c r="E492" s="24" t="s">
        <v>20806</v>
      </c>
      <c r="F492" s="24" t="s">
        <v>21267</v>
      </c>
      <c r="G492" s="58" t="s">
        <v>21314</v>
      </c>
      <c r="H492" s="24" t="s">
        <v>194</v>
      </c>
      <c r="I492" s="58">
        <v>3</v>
      </c>
      <c r="J492" s="24" t="s">
        <v>21315</v>
      </c>
      <c r="K492" s="24" t="s">
        <v>31</v>
      </c>
      <c r="L492" s="58">
        <v>3</v>
      </c>
      <c r="M492" s="24">
        <f t="shared" si="23"/>
        <v>390</v>
      </c>
      <c r="N492" s="58"/>
      <c r="O492" s="24" t="s">
        <v>32</v>
      </c>
    </row>
    <row r="493" s="1" customFormat="1" ht="14.25" spans="1:15">
      <c r="A493" s="24">
        <v>489</v>
      </c>
      <c r="B493" s="24" t="s">
        <v>23</v>
      </c>
      <c r="C493" s="54" t="s">
        <v>24</v>
      </c>
      <c r="D493" s="24" t="s">
        <v>25</v>
      </c>
      <c r="E493" s="24" t="s">
        <v>20806</v>
      </c>
      <c r="F493" s="24" t="s">
        <v>21267</v>
      </c>
      <c r="G493" s="58" t="s">
        <v>21316</v>
      </c>
      <c r="H493" s="24" t="s">
        <v>29</v>
      </c>
      <c r="I493" s="58">
        <v>3</v>
      </c>
      <c r="J493" s="24" t="s">
        <v>21315</v>
      </c>
      <c r="K493" s="24" t="s">
        <v>31</v>
      </c>
      <c r="L493" s="58">
        <v>3</v>
      </c>
      <c r="M493" s="24">
        <f t="shared" si="23"/>
        <v>390</v>
      </c>
      <c r="N493" s="58"/>
      <c r="O493" s="24" t="s">
        <v>32</v>
      </c>
    </row>
    <row r="494" s="1" customFormat="1" ht="14.25" spans="1:15">
      <c r="A494" s="24">
        <v>490</v>
      </c>
      <c r="B494" s="24" t="s">
        <v>23</v>
      </c>
      <c r="C494" s="54" t="s">
        <v>24</v>
      </c>
      <c r="D494" s="24" t="s">
        <v>25</v>
      </c>
      <c r="E494" s="24" t="s">
        <v>20806</v>
      </c>
      <c r="F494" s="24" t="s">
        <v>21267</v>
      </c>
      <c r="G494" s="58" t="s">
        <v>21317</v>
      </c>
      <c r="H494" s="24" t="s">
        <v>194</v>
      </c>
      <c r="I494" s="58">
        <v>2</v>
      </c>
      <c r="J494" s="24" t="s">
        <v>21315</v>
      </c>
      <c r="K494" s="24" t="s">
        <v>31</v>
      </c>
      <c r="L494" s="58">
        <v>2</v>
      </c>
      <c r="M494" s="24">
        <f t="shared" si="23"/>
        <v>260</v>
      </c>
      <c r="N494" s="58"/>
      <c r="O494" s="24" t="s">
        <v>32</v>
      </c>
    </row>
    <row r="495" s="1" customFormat="1" ht="14.25" spans="1:15">
      <c r="A495" s="24">
        <v>491</v>
      </c>
      <c r="B495" s="24" t="s">
        <v>23</v>
      </c>
      <c r="C495" s="54" t="s">
        <v>24</v>
      </c>
      <c r="D495" s="24" t="s">
        <v>25</v>
      </c>
      <c r="E495" s="24" t="s">
        <v>20806</v>
      </c>
      <c r="F495" s="24" t="s">
        <v>21267</v>
      </c>
      <c r="G495" s="24" t="s">
        <v>21318</v>
      </c>
      <c r="H495" s="24" t="s">
        <v>194</v>
      </c>
      <c r="I495" s="58">
        <v>5</v>
      </c>
      <c r="J495" s="24" t="s">
        <v>21315</v>
      </c>
      <c r="K495" s="24" t="s">
        <v>31</v>
      </c>
      <c r="L495" s="58">
        <v>5</v>
      </c>
      <c r="M495" s="24">
        <f t="shared" si="23"/>
        <v>650</v>
      </c>
      <c r="N495" s="58"/>
      <c r="O495" s="24" t="s">
        <v>32</v>
      </c>
    </row>
    <row r="496" s="1" customFormat="1" ht="14.25" spans="1:15">
      <c r="A496" s="24">
        <v>492</v>
      </c>
      <c r="B496" s="24" t="s">
        <v>23</v>
      </c>
      <c r="C496" s="54" t="s">
        <v>24</v>
      </c>
      <c r="D496" s="24" t="s">
        <v>25</v>
      </c>
      <c r="E496" s="24" t="s">
        <v>20806</v>
      </c>
      <c r="F496" s="24" t="s">
        <v>21267</v>
      </c>
      <c r="G496" s="58" t="s">
        <v>21319</v>
      </c>
      <c r="H496" s="24" t="s">
        <v>47</v>
      </c>
      <c r="I496" s="58">
        <v>1</v>
      </c>
      <c r="J496" s="24" t="s">
        <v>21315</v>
      </c>
      <c r="K496" s="24" t="s">
        <v>31</v>
      </c>
      <c r="L496" s="58">
        <v>1</v>
      </c>
      <c r="M496" s="24">
        <f>L496*312</f>
        <v>312</v>
      </c>
      <c r="N496" s="58"/>
      <c r="O496" s="24" t="s">
        <v>32</v>
      </c>
    </row>
    <row r="497" s="1" customFormat="1" ht="14.25" spans="1:15">
      <c r="A497" s="24">
        <v>493</v>
      </c>
      <c r="B497" s="24" t="s">
        <v>23</v>
      </c>
      <c r="C497" s="54" t="s">
        <v>24</v>
      </c>
      <c r="D497" s="24" t="s">
        <v>25</v>
      </c>
      <c r="E497" s="24" t="s">
        <v>20806</v>
      </c>
      <c r="F497" s="24" t="s">
        <v>21267</v>
      </c>
      <c r="G497" s="24" t="s">
        <v>21320</v>
      </c>
      <c r="H497" s="24" t="s">
        <v>194</v>
      </c>
      <c r="I497" s="58">
        <v>4</v>
      </c>
      <c r="J497" s="24" t="s">
        <v>21315</v>
      </c>
      <c r="K497" s="24" t="s">
        <v>31</v>
      </c>
      <c r="L497" s="58">
        <v>4</v>
      </c>
      <c r="M497" s="24">
        <f t="shared" ref="M497:M504" si="24">L497*130</f>
        <v>520</v>
      </c>
      <c r="N497" s="58"/>
      <c r="O497" s="24" t="s">
        <v>32</v>
      </c>
    </row>
    <row r="498" s="1" customFormat="1" ht="14.25" spans="1:15">
      <c r="A498" s="24">
        <v>494</v>
      </c>
      <c r="B498" s="24" t="s">
        <v>23</v>
      </c>
      <c r="C498" s="54" t="s">
        <v>24</v>
      </c>
      <c r="D498" s="24" t="s">
        <v>25</v>
      </c>
      <c r="E498" s="24" t="s">
        <v>20806</v>
      </c>
      <c r="F498" s="24" t="s">
        <v>21267</v>
      </c>
      <c r="G498" s="58" t="s">
        <v>21321</v>
      </c>
      <c r="H498" s="24" t="s">
        <v>194</v>
      </c>
      <c r="I498" s="58">
        <v>4</v>
      </c>
      <c r="J498" s="24" t="s">
        <v>21315</v>
      </c>
      <c r="K498" s="24" t="s">
        <v>31</v>
      </c>
      <c r="L498" s="58">
        <v>4</v>
      </c>
      <c r="M498" s="24">
        <f t="shared" si="24"/>
        <v>520</v>
      </c>
      <c r="N498" s="58"/>
      <c r="O498" s="24" t="s">
        <v>32</v>
      </c>
    </row>
    <row r="499" s="1" customFormat="1" ht="14.25" spans="1:15">
      <c r="A499" s="24">
        <v>495</v>
      </c>
      <c r="B499" s="24" t="s">
        <v>23</v>
      </c>
      <c r="C499" s="54" t="s">
        <v>24</v>
      </c>
      <c r="D499" s="24" t="s">
        <v>25</v>
      </c>
      <c r="E499" s="24" t="s">
        <v>20806</v>
      </c>
      <c r="F499" s="24" t="s">
        <v>21267</v>
      </c>
      <c r="G499" s="58" t="s">
        <v>21322</v>
      </c>
      <c r="H499" s="24" t="s">
        <v>194</v>
      </c>
      <c r="I499" s="58">
        <v>3</v>
      </c>
      <c r="J499" s="24" t="s">
        <v>21315</v>
      </c>
      <c r="K499" s="24" t="s">
        <v>31</v>
      </c>
      <c r="L499" s="58">
        <v>3</v>
      </c>
      <c r="M499" s="24">
        <f t="shared" si="24"/>
        <v>390</v>
      </c>
      <c r="N499" s="58"/>
      <c r="O499" s="24" t="s">
        <v>32</v>
      </c>
    </row>
    <row r="500" s="1" customFormat="1" ht="14.25" spans="1:15">
      <c r="A500" s="24">
        <v>496</v>
      </c>
      <c r="B500" s="24" t="s">
        <v>23</v>
      </c>
      <c r="C500" s="54" t="s">
        <v>24</v>
      </c>
      <c r="D500" s="24" t="s">
        <v>25</v>
      </c>
      <c r="E500" s="24" t="s">
        <v>20806</v>
      </c>
      <c r="F500" s="24" t="s">
        <v>21267</v>
      </c>
      <c r="G500" s="58" t="s">
        <v>21323</v>
      </c>
      <c r="H500" s="24" t="s">
        <v>194</v>
      </c>
      <c r="I500" s="58">
        <v>3</v>
      </c>
      <c r="J500" s="24" t="s">
        <v>21315</v>
      </c>
      <c r="K500" s="24" t="s">
        <v>31</v>
      </c>
      <c r="L500" s="58">
        <v>3</v>
      </c>
      <c r="M500" s="24">
        <f t="shared" si="24"/>
        <v>390</v>
      </c>
      <c r="N500" s="58"/>
      <c r="O500" s="24" t="s">
        <v>32</v>
      </c>
    </row>
    <row r="501" s="1" customFormat="1" ht="14.25" spans="1:15">
      <c r="A501" s="24">
        <v>497</v>
      </c>
      <c r="B501" s="24" t="s">
        <v>23</v>
      </c>
      <c r="C501" s="54" t="s">
        <v>24</v>
      </c>
      <c r="D501" s="24" t="s">
        <v>25</v>
      </c>
      <c r="E501" s="24" t="s">
        <v>20806</v>
      </c>
      <c r="F501" s="24" t="s">
        <v>21267</v>
      </c>
      <c r="G501" s="58" t="s">
        <v>21324</v>
      </c>
      <c r="H501" s="24" t="s">
        <v>194</v>
      </c>
      <c r="I501" s="58">
        <v>3</v>
      </c>
      <c r="J501" s="24" t="s">
        <v>21315</v>
      </c>
      <c r="K501" s="24" t="s">
        <v>31</v>
      </c>
      <c r="L501" s="58">
        <v>3</v>
      </c>
      <c r="M501" s="24">
        <f t="shared" si="24"/>
        <v>390</v>
      </c>
      <c r="N501" s="58"/>
      <c r="O501" s="24" t="s">
        <v>32</v>
      </c>
    </row>
    <row r="502" s="1" customFormat="1" ht="14.25" spans="1:15">
      <c r="A502" s="24">
        <v>498</v>
      </c>
      <c r="B502" s="24" t="s">
        <v>23</v>
      </c>
      <c r="C502" s="54" t="s">
        <v>24</v>
      </c>
      <c r="D502" s="24" t="s">
        <v>25</v>
      </c>
      <c r="E502" s="24" t="s">
        <v>20806</v>
      </c>
      <c r="F502" s="24" t="s">
        <v>21267</v>
      </c>
      <c r="G502" s="58" t="s">
        <v>21325</v>
      </c>
      <c r="H502" s="24" t="s">
        <v>194</v>
      </c>
      <c r="I502" s="58">
        <v>3</v>
      </c>
      <c r="J502" s="24" t="s">
        <v>21315</v>
      </c>
      <c r="K502" s="24" t="s">
        <v>31</v>
      </c>
      <c r="L502" s="58">
        <v>3</v>
      </c>
      <c r="M502" s="24">
        <f t="shared" si="24"/>
        <v>390</v>
      </c>
      <c r="N502" s="58"/>
      <c r="O502" s="24" t="s">
        <v>32</v>
      </c>
    </row>
    <row r="503" s="1" customFormat="1" ht="14.25" spans="1:15">
      <c r="A503" s="24">
        <v>499</v>
      </c>
      <c r="B503" s="24" t="s">
        <v>23</v>
      </c>
      <c r="C503" s="54" t="s">
        <v>24</v>
      </c>
      <c r="D503" s="24" t="s">
        <v>25</v>
      </c>
      <c r="E503" s="24" t="s">
        <v>20806</v>
      </c>
      <c r="F503" s="24" t="s">
        <v>21267</v>
      </c>
      <c r="G503" s="24" t="s">
        <v>21326</v>
      </c>
      <c r="H503" s="24" t="s">
        <v>194</v>
      </c>
      <c r="I503" s="58">
        <v>7</v>
      </c>
      <c r="J503" s="24" t="s">
        <v>21315</v>
      </c>
      <c r="K503" s="24" t="s">
        <v>31</v>
      </c>
      <c r="L503" s="58">
        <v>7</v>
      </c>
      <c r="M503" s="24">
        <f t="shared" si="24"/>
        <v>910</v>
      </c>
      <c r="N503" s="58"/>
      <c r="O503" s="24" t="s">
        <v>32</v>
      </c>
    </row>
    <row r="504" s="1" customFormat="1" ht="14.25" spans="1:15">
      <c r="A504" s="24">
        <v>500</v>
      </c>
      <c r="B504" s="24" t="s">
        <v>23</v>
      </c>
      <c r="C504" s="54" t="s">
        <v>24</v>
      </c>
      <c r="D504" s="24" t="s">
        <v>25</v>
      </c>
      <c r="E504" s="24" t="s">
        <v>20806</v>
      </c>
      <c r="F504" s="24" t="s">
        <v>21267</v>
      </c>
      <c r="G504" s="24" t="s">
        <v>21327</v>
      </c>
      <c r="H504" s="24" t="s">
        <v>194</v>
      </c>
      <c r="I504" s="58">
        <v>4</v>
      </c>
      <c r="J504" s="24" t="s">
        <v>21315</v>
      </c>
      <c r="K504" s="24" t="s">
        <v>31</v>
      </c>
      <c r="L504" s="58">
        <v>4</v>
      </c>
      <c r="M504" s="24">
        <f t="shared" si="24"/>
        <v>520</v>
      </c>
      <c r="N504" s="58"/>
      <c r="O504" s="24" t="s">
        <v>32</v>
      </c>
    </row>
    <row r="505" s="1" customFormat="1" ht="14.25" spans="1:15">
      <c r="A505" s="24">
        <v>501</v>
      </c>
      <c r="B505" s="24" t="s">
        <v>23</v>
      </c>
      <c r="C505" s="54" t="s">
        <v>24</v>
      </c>
      <c r="D505" s="24" t="s">
        <v>25</v>
      </c>
      <c r="E505" s="24" t="s">
        <v>20806</v>
      </c>
      <c r="F505" s="24" t="s">
        <v>21267</v>
      </c>
      <c r="G505" s="24" t="s">
        <v>21328</v>
      </c>
      <c r="H505" s="24" t="s">
        <v>47</v>
      </c>
      <c r="I505" s="58">
        <v>6</v>
      </c>
      <c r="J505" s="24" t="s">
        <v>21315</v>
      </c>
      <c r="K505" s="24" t="s">
        <v>31</v>
      </c>
      <c r="L505" s="58">
        <v>6</v>
      </c>
      <c r="M505" s="24">
        <f>L505*312</f>
        <v>1872</v>
      </c>
      <c r="N505" s="58"/>
      <c r="O505" s="24" t="s">
        <v>32</v>
      </c>
    </row>
    <row r="506" s="1" customFormat="1" ht="14.25" spans="1:15">
      <c r="A506" s="24">
        <v>502</v>
      </c>
      <c r="B506" s="24" t="s">
        <v>23</v>
      </c>
      <c r="C506" s="54" t="s">
        <v>24</v>
      </c>
      <c r="D506" s="24" t="s">
        <v>25</v>
      </c>
      <c r="E506" s="24" t="s">
        <v>20806</v>
      </c>
      <c r="F506" s="24" t="s">
        <v>21267</v>
      </c>
      <c r="G506" s="58" t="s">
        <v>21329</v>
      </c>
      <c r="H506" s="24" t="s">
        <v>194</v>
      </c>
      <c r="I506" s="58">
        <v>4</v>
      </c>
      <c r="J506" s="24" t="s">
        <v>21315</v>
      </c>
      <c r="K506" s="24" t="s">
        <v>31</v>
      </c>
      <c r="L506" s="58">
        <v>4</v>
      </c>
      <c r="M506" s="24">
        <f t="shared" ref="M506:M512" si="25">L506*130</f>
        <v>520</v>
      </c>
      <c r="N506" s="58"/>
      <c r="O506" s="24" t="s">
        <v>32</v>
      </c>
    </row>
    <row r="507" s="1" customFormat="1" ht="14.25" spans="1:15">
      <c r="A507" s="24">
        <v>503</v>
      </c>
      <c r="B507" s="24" t="s">
        <v>23</v>
      </c>
      <c r="C507" s="54" t="s">
        <v>24</v>
      </c>
      <c r="D507" s="24" t="s">
        <v>25</v>
      </c>
      <c r="E507" s="24" t="s">
        <v>20806</v>
      </c>
      <c r="F507" s="24" t="s">
        <v>21267</v>
      </c>
      <c r="G507" s="58" t="s">
        <v>21330</v>
      </c>
      <c r="H507" s="24" t="s">
        <v>29</v>
      </c>
      <c r="I507" s="58">
        <v>7</v>
      </c>
      <c r="J507" s="24" t="s">
        <v>21315</v>
      </c>
      <c r="K507" s="24" t="s">
        <v>31</v>
      </c>
      <c r="L507" s="58">
        <v>7</v>
      </c>
      <c r="M507" s="24">
        <f t="shared" si="25"/>
        <v>910</v>
      </c>
      <c r="N507" s="58"/>
      <c r="O507" s="24" t="s">
        <v>32</v>
      </c>
    </row>
    <row r="508" s="1" customFormat="1" ht="14.25" spans="1:15">
      <c r="A508" s="24">
        <v>504</v>
      </c>
      <c r="B508" s="24" t="s">
        <v>23</v>
      </c>
      <c r="C508" s="54" t="s">
        <v>24</v>
      </c>
      <c r="D508" s="24" t="s">
        <v>25</v>
      </c>
      <c r="E508" s="24" t="s">
        <v>20806</v>
      </c>
      <c r="F508" s="24" t="s">
        <v>21267</v>
      </c>
      <c r="G508" s="58" t="s">
        <v>21331</v>
      </c>
      <c r="H508" s="58" t="s">
        <v>194</v>
      </c>
      <c r="I508" s="58">
        <v>3</v>
      </c>
      <c r="J508" s="24" t="s">
        <v>21315</v>
      </c>
      <c r="K508" s="24" t="s">
        <v>31</v>
      </c>
      <c r="L508" s="58">
        <v>3</v>
      </c>
      <c r="M508" s="24">
        <f t="shared" si="25"/>
        <v>390</v>
      </c>
      <c r="N508" s="58"/>
      <c r="O508" s="24" t="s">
        <v>32</v>
      </c>
    </row>
    <row r="509" s="1" customFormat="1" ht="14.25" spans="1:15">
      <c r="A509" s="24">
        <v>505</v>
      </c>
      <c r="B509" s="24" t="s">
        <v>23</v>
      </c>
      <c r="C509" s="54" t="s">
        <v>24</v>
      </c>
      <c r="D509" s="24" t="s">
        <v>25</v>
      </c>
      <c r="E509" s="24" t="s">
        <v>20806</v>
      </c>
      <c r="F509" s="24" t="s">
        <v>21267</v>
      </c>
      <c r="G509" s="58" t="s">
        <v>21332</v>
      </c>
      <c r="H509" s="58" t="s">
        <v>194</v>
      </c>
      <c r="I509" s="58">
        <v>4</v>
      </c>
      <c r="J509" s="24" t="s">
        <v>21315</v>
      </c>
      <c r="K509" s="24" t="s">
        <v>31</v>
      </c>
      <c r="L509" s="58">
        <v>4</v>
      </c>
      <c r="M509" s="24">
        <f t="shared" si="25"/>
        <v>520</v>
      </c>
      <c r="N509" s="24"/>
      <c r="O509" s="24" t="s">
        <v>32</v>
      </c>
    </row>
    <row r="510" s="1" customFormat="1" ht="14.25" spans="1:15">
      <c r="A510" s="24">
        <v>506</v>
      </c>
      <c r="B510" s="24" t="s">
        <v>23</v>
      </c>
      <c r="C510" s="54" t="s">
        <v>24</v>
      </c>
      <c r="D510" s="24" t="s">
        <v>25</v>
      </c>
      <c r="E510" s="24" t="s">
        <v>20806</v>
      </c>
      <c r="F510" s="24" t="s">
        <v>21267</v>
      </c>
      <c r="G510" s="24" t="s">
        <v>21333</v>
      </c>
      <c r="H510" s="58" t="s">
        <v>194</v>
      </c>
      <c r="I510" s="58">
        <v>6</v>
      </c>
      <c r="J510" s="24" t="s">
        <v>21315</v>
      </c>
      <c r="K510" s="24" t="s">
        <v>31</v>
      </c>
      <c r="L510" s="58">
        <v>6</v>
      </c>
      <c r="M510" s="24">
        <f t="shared" si="25"/>
        <v>780</v>
      </c>
      <c r="N510" s="58"/>
      <c r="O510" s="24" t="s">
        <v>32</v>
      </c>
    </row>
    <row r="511" s="1" customFormat="1" ht="14.25" spans="1:15">
      <c r="A511" s="24">
        <v>507</v>
      </c>
      <c r="B511" s="24" t="s">
        <v>23</v>
      </c>
      <c r="C511" s="54" t="s">
        <v>24</v>
      </c>
      <c r="D511" s="24" t="s">
        <v>25</v>
      </c>
      <c r="E511" s="24" t="s">
        <v>20806</v>
      </c>
      <c r="F511" s="24" t="s">
        <v>21267</v>
      </c>
      <c r="G511" s="58" t="s">
        <v>21334</v>
      </c>
      <c r="H511" s="58" t="s">
        <v>194</v>
      </c>
      <c r="I511" s="58">
        <v>2</v>
      </c>
      <c r="J511" s="24" t="s">
        <v>21335</v>
      </c>
      <c r="K511" s="24" t="s">
        <v>31</v>
      </c>
      <c r="L511" s="58">
        <v>2</v>
      </c>
      <c r="M511" s="24">
        <f t="shared" si="25"/>
        <v>260</v>
      </c>
      <c r="N511" s="58"/>
      <c r="O511" s="24" t="s">
        <v>32</v>
      </c>
    </row>
    <row r="512" s="1" customFormat="1" ht="14.25" spans="1:15">
      <c r="A512" s="24">
        <v>508</v>
      </c>
      <c r="B512" s="24" t="s">
        <v>23</v>
      </c>
      <c r="C512" s="54" t="s">
        <v>24</v>
      </c>
      <c r="D512" s="24" t="s">
        <v>25</v>
      </c>
      <c r="E512" s="24" t="s">
        <v>20806</v>
      </c>
      <c r="F512" s="24" t="s">
        <v>21267</v>
      </c>
      <c r="G512" s="58" t="s">
        <v>11865</v>
      </c>
      <c r="H512" s="58" t="s">
        <v>194</v>
      </c>
      <c r="I512" s="58">
        <v>4</v>
      </c>
      <c r="J512" s="24" t="s">
        <v>21335</v>
      </c>
      <c r="K512" s="24" t="s">
        <v>31</v>
      </c>
      <c r="L512" s="58">
        <v>4</v>
      </c>
      <c r="M512" s="24">
        <f t="shared" si="25"/>
        <v>520</v>
      </c>
      <c r="N512" s="58"/>
      <c r="O512" s="24" t="s">
        <v>32</v>
      </c>
    </row>
    <row r="513" s="1" customFormat="1" ht="14.25" spans="1:15">
      <c r="A513" s="24">
        <v>509</v>
      </c>
      <c r="B513" s="24" t="s">
        <v>23</v>
      </c>
      <c r="C513" s="54" t="s">
        <v>24</v>
      </c>
      <c r="D513" s="24" t="s">
        <v>25</v>
      </c>
      <c r="E513" s="24" t="s">
        <v>20806</v>
      </c>
      <c r="F513" s="24" t="s">
        <v>21267</v>
      </c>
      <c r="G513" s="58" t="s">
        <v>21336</v>
      </c>
      <c r="H513" s="24" t="s">
        <v>47</v>
      </c>
      <c r="I513" s="58">
        <v>4</v>
      </c>
      <c r="J513" s="24" t="s">
        <v>21335</v>
      </c>
      <c r="K513" s="24" t="s">
        <v>31</v>
      </c>
      <c r="L513" s="58">
        <v>4</v>
      </c>
      <c r="M513" s="24">
        <f>L513*312</f>
        <v>1248</v>
      </c>
      <c r="N513" s="58"/>
      <c r="O513" s="24" t="s">
        <v>32</v>
      </c>
    </row>
    <row r="514" s="1" customFormat="1" ht="14.25" spans="1:15">
      <c r="A514" s="24">
        <v>510</v>
      </c>
      <c r="B514" s="24" t="s">
        <v>23</v>
      </c>
      <c r="C514" s="54" t="s">
        <v>24</v>
      </c>
      <c r="D514" s="24" t="s">
        <v>25</v>
      </c>
      <c r="E514" s="24" t="s">
        <v>20806</v>
      </c>
      <c r="F514" s="24" t="s">
        <v>21267</v>
      </c>
      <c r="G514" s="58" t="s">
        <v>21337</v>
      </c>
      <c r="H514" s="24" t="s">
        <v>29</v>
      </c>
      <c r="I514" s="58">
        <v>4</v>
      </c>
      <c r="J514" s="24" t="s">
        <v>21335</v>
      </c>
      <c r="K514" s="24" t="s">
        <v>31</v>
      </c>
      <c r="L514" s="58">
        <v>4</v>
      </c>
      <c r="M514" s="24">
        <f t="shared" ref="M514:M545" si="26">L514*130</f>
        <v>520</v>
      </c>
      <c r="N514" s="58"/>
      <c r="O514" s="24" t="s">
        <v>32</v>
      </c>
    </row>
    <row r="515" s="1" customFormat="1" ht="14.25" spans="1:15">
      <c r="A515" s="24">
        <v>511</v>
      </c>
      <c r="B515" s="24" t="s">
        <v>23</v>
      </c>
      <c r="C515" s="54" t="s">
        <v>24</v>
      </c>
      <c r="D515" s="24" t="s">
        <v>25</v>
      </c>
      <c r="E515" s="24" t="s">
        <v>20806</v>
      </c>
      <c r="F515" s="24" t="s">
        <v>21267</v>
      </c>
      <c r="G515" s="58" t="s">
        <v>21338</v>
      </c>
      <c r="H515" s="24" t="s">
        <v>29</v>
      </c>
      <c r="I515" s="58">
        <v>8</v>
      </c>
      <c r="J515" s="24" t="s">
        <v>21335</v>
      </c>
      <c r="K515" s="24" t="s">
        <v>31</v>
      </c>
      <c r="L515" s="58">
        <v>8</v>
      </c>
      <c r="M515" s="24">
        <f t="shared" si="26"/>
        <v>1040</v>
      </c>
      <c r="N515" s="58"/>
      <c r="O515" s="24" t="s">
        <v>32</v>
      </c>
    </row>
    <row r="516" s="1" customFormat="1" ht="14.25" spans="1:15">
      <c r="A516" s="24">
        <v>512</v>
      </c>
      <c r="B516" s="24" t="s">
        <v>23</v>
      </c>
      <c r="C516" s="54" t="s">
        <v>24</v>
      </c>
      <c r="D516" s="24" t="s">
        <v>25</v>
      </c>
      <c r="E516" s="24" t="s">
        <v>20806</v>
      </c>
      <c r="F516" s="24" t="s">
        <v>21267</v>
      </c>
      <c r="G516" s="58" t="s">
        <v>21339</v>
      </c>
      <c r="H516" s="24" t="s">
        <v>194</v>
      </c>
      <c r="I516" s="58">
        <v>2</v>
      </c>
      <c r="J516" s="24" t="s">
        <v>21335</v>
      </c>
      <c r="K516" s="24" t="s">
        <v>31</v>
      </c>
      <c r="L516" s="58">
        <v>2</v>
      </c>
      <c r="M516" s="24">
        <f t="shared" si="26"/>
        <v>260</v>
      </c>
      <c r="N516" s="58"/>
      <c r="O516" s="24" t="s">
        <v>32</v>
      </c>
    </row>
    <row r="517" s="1" customFormat="1" ht="14.25" spans="1:15">
      <c r="A517" s="24">
        <v>513</v>
      </c>
      <c r="B517" s="24" t="s">
        <v>23</v>
      </c>
      <c r="C517" s="54" t="s">
        <v>24</v>
      </c>
      <c r="D517" s="24" t="s">
        <v>25</v>
      </c>
      <c r="E517" s="24" t="s">
        <v>20806</v>
      </c>
      <c r="F517" s="24" t="s">
        <v>21267</v>
      </c>
      <c r="G517" s="58" t="s">
        <v>21340</v>
      </c>
      <c r="H517" s="24" t="s">
        <v>194</v>
      </c>
      <c r="I517" s="58">
        <v>5</v>
      </c>
      <c r="J517" s="24" t="s">
        <v>21335</v>
      </c>
      <c r="K517" s="24" t="s">
        <v>31</v>
      </c>
      <c r="L517" s="58">
        <v>5</v>
      </c>
      <c r="M517" s="24">
        <f t="shared" si="26"/>
        <v>650</v>
      </c>
      <c r="N517" s="58"/>
      <c r="O517" s="24" t="s">
        <v>32</v>
      </c>
    </row>
    <row r="518" s="1" customFormat="1" ht="14.25" spans="1:15">
      <c r="A518" s="24">
        <v>514</v>
      </c>
      <c r="B518" s="24" t="s">
        <v>23</v>
      </c>
      <c r="C518" s="54" t="s">
        <v>24</v>
      </c>
      <c r="D518" s="24" t="s">
        <v>25</v>
      </c>
      <c r="E518" s="24" t="s">
        <v>20806</v>
      </c>
      <c r="F518" s="24" t="s">
        <v>21267</v>
      </c>
      <c r="G518" s="58" t="s">
        <v>21341</v>
      </c>
      <c r="H518" s="24" t="s">
        <v>194</v>
      </c>
      <c r="I518" s="58">
        <v>2</v>
      </c>
      <c r="J518" s="24" t="s">
        <v>21335</v>
      </c>
      <c r="K518" s="24" t="s">
        <v>31</v>
      </c>
      <c r="L518" s="58">
        <v>2</v>
      </c>
      <c r="M518" s="24">
        <f t="shared" si="26"/>
        <v>260</v>
      </c>
      <c r="N518" s="58"/>
      <c r="O518" s="24" t="s">
        <v>32</v>
      </c>
    </row>
    <row r="519" s="1" customFormat="1" ht="14.25" spans="1:15">
      <c r="A519" s="24">
        <v>515</v>
      </c>
      <c r="B519" s="24" t="s">
        <v>23</v>
      </c>
      <c r="C519" s="54" t="s">
        <v>24</v>
      </c>
      <c r="D519" s="24" t="s">
        <v>25</v>
      </c>
      <c r="E519" s="24" t="s">
        <v>20806</v>
      </c>
      <c r="F519" s="24" t="s">
        <v>21267</v>
      </c>
      <c r="G519" s="58" t="s">
        <v>21342</v>
      </c>
      <c r="H519" s="24" t="s">
        <v>194</v>
      </c>
      <c r="I519" s="58">
        <v>4</v>
      </c>
      <c r="J519" s="24" t="s">
        <v>21335</v>
      </c>
      <c r="K519" s="24" t="s">
        <v>31</v>
      </c>
      <c r="L519" s="58">
        <v>4</v>
      </c>
      <c r="M519" s="24">
        <f t="shared" si="26"/>
        <v>520</v>
      </c>
      <c r="N519" s="58"/>
      <c r="O519" s="24" t="s">
        <v>32</v>
      </c>
    </row>
    <row r="520" s="1" customFormat="1" ht="14.25" spans="1:15">
      <c r="A520" s="24">
        <v>516</v>
      </c>
      <c r="B520" s="24" t="s">
        <v>23</v>
      </c>
      <c r="C520" s="54" t="s">
        <v>24</v>
      </c>
      <c r="D520" s="24" t="s">
        <v>25</v>
      </c>
      <c r="E520" s="24" t="s">
        <v>20806</v>
      </c>
      <c r="F520" s="24" t="s">
        <v>21267</v>
      </c>
      <c r="G520" s="58" t="s">
        <v>21343</v>
      </c>
      <c r="H520" s="24" t="s">
        <v>194</v>
      </c>
      <c r="I520" s="58">
        <v>4</v>
      </c>
      <c r="J520" s="24" t="s">
        <v>21335</v>
      </c>
      <c r="K520" s="24" t="s">
        <v>31</v>
      </c>
      <c r="L520" s="58">
        <v>4</v>
      </c>
      <c r="M520" s="24">
        <f t="shared" si="26"/>
        <v>520</v>
      </c>
      <c r="N520" s="24"/>
      <c r="O520" s="24" t="s">
        <v>32</v>
      </c>
    </row>
    <row r="521" s="1" customFormat="1" ht="14.25" spans="1:15">
      <c r="A521" s="24">
        <v>517</v>
      </c>
      <c r="B521" s="24" t="s">
        <v>23</v>
      </c>
      <c r="C521" s="54" t="s">
        <v>24</v>
      </c>
      <c r="D521" s="24" t="s">
        <v>25</v>
      </c>
      <c r="E521" s="24" t="s">
        <v>20806</v>
      </c>
      <c r="F521" s="24" t="s">
        <v>21267</v>
      </c>
      <c r="G521" s="58" t="s">
        <v>21344</v>
      </c>
      <c r="H521" s="24" t="s">
        <v>29</v>
      </c>
      <c r="I521" s="58">
        <v>4</v>
      </c>
      <c r="J521" s="24" t="s">
        <v>21335</v>
      </c>
      <c r="K521" s="24" t="s">
        <v>31</v>
      </c>
      <c r="L521" s="58">
        <v>4</v>
      </c>
      <c r="M521" s="24">
        <f t="shared" si="26"/>
        <v>520</v>
      </c>
      <c r="N521" s="58"/>
      <c r="O521" s="24" t="s">
        <v>32</v>
      </c>
    </row>
    <row r="522" s="1" customFormat="1" ht="14.25" spans="1:15">
      <c r="A522" s="24">
        <v>518</v>
      </c>
      <c r="B522" s="24" t="s">
        <v>23</v>
      </c>
      <c r="C522" s="54" t="s">
        <v>24</v>
      </c>
      <c r="D522" s="24" t="s">
        <v>25</v>
      </c>
      <c r="E522" s="24" t="s">
        <v>20806</v>
      </c>
      <c r="F522" s="24" t="s">
        <v>21267</v>
      </c>
      <c r="G522" s="58" t="s">
        <v>21345</v>
      </c>
      <c r="H522" s="24" t="s">
        <v>194</v>
      </c>
      <c r="I522" s="58">
        <v>7</v>
      </c>
      <c r="J522" s="24" t="s">
        <v>21335</v>
      </c>
      <c r="K522" s="24" t="s">
        <v>31</v>
      </c>
      <c r="L522" s="58">
        <v>7</v>
      </c>
      <c r="M522" s="24">
        <f t="shared" si="26"/>
        <v>910</v>
      </c>
      <c r="N522" s="58"/>
      <c r="O522" s="24" t="s">
        <v>32</v>
      </c>
    </row>
    <row r="523" s="1" customFormat="1" ht="14.25" spans="1:15">
      <c r="A523" s="24">
        <v>519</v>
      </c>
      <c r="B523" s="24" t="s">
        <v>23</v>
      </c>
      <c r="C523" s="54" t="s">
        <v>24</v>
      </c>
      <c r="D523" s="24" t="s">
        <v>25</v>
      </c>
      <c r="E523" s="24" t="s">
        <v>20806</v>
      </c>
      <c r="F523" s="24" t="s">
        <v>21267</v>
      </c>
      <c r="G523" s="58" t="s">
        <v>21346</v>
      </c>
      <c r="H523" s="24" t="s">
        <v>194</v>
      </c>
      <c r="I523" s="58">
        <v>8</v>
      </c>
      <c r="J523" s="24" t="s">
        <v>21335</v>
      </c>
      <c r="K523" s="24" t="s">
        <v>31</v>
      </c>
      <c r="L523" s="58">
        <v>8</v>
      </c>
      <c r="M523" s="24">
        <f t="shared" si="26"/>
        <v>1040</v>
      </c>
      <c r="N523" s="58"/>
      <c r="O523" s="24" t="s">
        <v>32</v>
      </c>
    </row>
    <row r="524" s="1" customFormat="1" ht="14.25" spans="1:15">
      <c r="A524" s="24">
        <v>520</v>
      </c>
      <c r="B524" s="24" t="s">
        <v>23</v>
      </c>
      <c r="C524" s="54" t="s">
        <v>24</v>
      </c>
      <c r="D524" s="24" t="s">
        <v>25</v>
      </c>
      <c r="E524" s="24" t="s">
        <v>20806</v>
      </c>
      <c r="F524" s="24" t="s">
        <v>21267</v>
      </c>
      <c r="G524" s="58" t="s">
        <v>21347</v>
      </c>
      <c r="H524" s="24" t="s">
        <v>29</v>
      </c>
      <c r="I524" s="58">
        <v>3</v>
      </c>
      <c r="J524" s="24" t="s">
        <v>21335</v>
      </c>
      <c r="K524" s="24" t="s">
        <v>31</v>
      </c>
      <c r="L524" s="58">
        <v>3</v>
      </c>
      <c r="M524" s="24">
        <f t="shared" si="26"/>
        <v>390</v>
      </c>
      <c r="N524" s="58"/>
      <c r="O524" s="24" t="s">
        <v>32</v>
      </c>
    </row>
    <row r="525" s="1" customFormat="1" ht="14.25" spans="1:15">
      <c r="A525" s="24">
        <v>521</v>
      </c>
      <c r="B525" s="24" t="s">
        <v>23</v>
      </c>
      <c r="C525" s="54" t="s">
        <v>24</v>
      </c>
      <c r="D525" s="24" t="s">
        <v>25</v>
      </c>
      <c r="E525" s="24" t="s">
        <v>20806</v>
      </c>
      <c r="F525" s="24" t="s">
        <v>21267</v>
      </c>
      <c r="G525" s="58" t="s">
        <v>1814</v>
      </c>
      <c r="H525" s="24" t="s">
        <v>194</v>
      </c>
      <c r="I525" s="58">
        <v>5</v>
      </c>
      <c r="J525" s="24" t="s">
        <v>21335</v>
      </c>
      <c r="K525" s="24" t="s">
        <v>31</v>
      </c>
      <c r="L525" s="58">
        <v>5</v>
      </c>
      <c r="M525" s="24">
        <f t="shared" si="26"/>
        <v>650</v>
      </c>
      <c r="N525" s="58"/>
      <c r="O525" s="24" t="s">
        <v>32</v>
      </c>
    </row>
    <row r="526" s="1" customFormat="1" ht="14.25" spans="1:15">
      <c r="A526" s="24">
        <v>522</v>
      </c>
      <c r="B526" s="24" t="s">
        <v>23</v>
      </c>
      <c r="C526" s="54" t="s">
        <v>24</v>
      </c>
      <c r="D526" s="24" t="s">
        <v>25</v>
      </c>
      <c r="E526" s="24" t="s">
        <v>20806</v>
      </c>
      <c r="F526" s="24" t="s">
        <v>21267</v>
      </c>
      <c r="G526" s="58" t="s">
        <v>21348</v>
      </c>
      <c r="H526" s="24" t="s">
        <v>29</v>
      </c>
      <c r="I526" s="58">
        <v>6</v>
      </c>
      <c r="J526" s="24" t="s">
        <v>21335</v>
      </c>
      <c r="K526" s="24" t="s">
        <v>31</v>
      </c>
      <c r="L526" s="58">
        <v>6</v>
      </c>
      <c r="M526" s="24">
        <f t="shared" si="26"/>
        <v>780</v>
      </c>
      <c r="N526" s="58"/>
      <c r="O526" s="24" t="s">
        <v>32</v>
      </c>
    </row>
    <row r="527" s="1" customFormat="1" ht="14.25" spans="1:15">
      <c r="A527" s="24">
        <v>523</v>
      </c>
      <c r="B527" s="24" t="s">
        <v>23</v>
      </c>
      <c r="C527" s="54" t="s">
        <v>24</v>
      </c>
      <c r="D527" s="24" t="s">
        <v>25</v>
      </c>
      <c r="E527" s="24" t="s">
        <v>20806</v>
      </c>
      <c r="F527" s="24" t="s">
        <v>21267</v>
      </c>
      <c r="G527" s="58" t="s">
        <v>21349</v>
      </c>
      <c r="H527" s="24" t="s">
        <v>194</v>
      </c>
      <c r="I527" s="58">
        <v>5</v>
      </c>
      <c r="J527" s="24" t="s">
        <v>21335</v>
      </c>
      <c r="K527" s="24" t="s">
        <v>31</v>
      </c>
      <c r="L527" s="58">
        <v>5</v>
      </c>
      <c r="M527" s="24">
        <f t="shared" si="26"/>
        <v>650</v>
      </c>
      <c r="N527" s="58"/>
      <c r="O527" s="24" t="s">
        <v>32</v>
      </c>
    </row>
    <row r="528" s="1" customFormat="1" ht="14.25" spans="1:15">
      <c r="A528" s="24">
        <v>524</v>
      </c>
      <c r="B528" s="24" t="s">
        <v>23</v>
      </c>
      <c r="C528" s="54" t="s">
        <v>24</v>
      </c>
      <c r="D528" s="24" t="s">
        <v>25</v>
      </c>
      <c r="E528" s="24" t="s">
        <v>20806</v>
      </c>
      <c r="F528" s="24" t="s">
        <v>21267</v>
      </c>
      <c r="G528" s="58" t="s">
        <v>21350</v>
      </c>
      <c r="H528" s="24" t="s">
        <v>194</v>
      </c>
      <c r="I528" s="58">
        <v>4</v>
      </c>
      <c r="J528" s="24" t="s">
        <v>21335</v>
      </c>
      <c r="K528" s="24" t="s">
        <v>31</v>
      </c>
      <c r="L528" s="58">
        <v>4</v>
      </c>
      <c r="M528" s="24">
        <f t="shared" si="26"/>
        <v>520</v>
      </c>
      <c r="N528" s="58"/>
      <c r="O528" s="24" t="s">
        <v>32</v>
      </c>
    </row>
    <row r="529" s="1" customFormat="1" ht="14.25" spans="1:15">
      <c r="A529" s="24">
        <v>525</v>
      </c>
      <c r="B529" s="24" t="s">
        <v>23</v>
      </c>
      <c r="C529" s="54" t="s">
        <v>24</v>
      </c>
      <c r="D529" s="24" t="s">
        <v>25</v>
      </c>
      <c r="E529" s="24" t="s">
        <v>20806</v>
      </c>
      <c r="F529" s="24" t="s">
        <v>21267</v>
      </c>
      <c r="G529" s="58" t="s">
        <v>21351</v>
      </c>
      <c r="H529" s="24" t="s">
        <v>194</v>
      </c>
      <c r="I529" s="58">
        <v>4</v>
      </c>
      <c r="J529" s="24" t="s">
        <v>21335</v>
      </c>
      <c r="K529" s="24" t="s">
        <v>31</v>
      </c>
      <c r="L529" s="58">
        <v>4</v>
      </c>
      <c r="M529" s="24">
        <f t="shared" si="26"/>
        <v>520</v>
      </c>
      <c r="N529" s="58"/>
      <c r="O529" s="24" t="s">
        <v>32</v>
      </c>
    </row>
    <row r="530" s="1" customFormat="1" ht="14.25" spans="1:15">
      <c r="A530" s="24">
        <v>526</v>
      </c>
      <c r="B530" s="24" t="s">
        <v>23</v>
      </c>
      <c r="C530" s="54" t="s">
        <v>24</v>
      </c>
      <c r="D530" s="24" t="s">
        <v>25</v>
      </c>
      <c r="E530" s="24" t="s">
        <v>20806</v>
      </c>
      <c r="F530" s="24" t="s">
        <v>21267</v>
      </c>
      <c r="G530" s="58" t="s">
        <v>21352</v>
      </c>
      <c r="H530" s="24" t="s">
        <v>29</v>
      </c>
      <c r="I530" s="58">
        <v>2</v>
      </c>
      <c r="J530" s="24" t="s">
        <v>21335</v>
      </c>
      <c r="K530" s="24" t="s">
        <v>31</v>
      </c>
      <c r="L530" s="58">
        <v>2</v>
      </c>
      <c r="M530" s="24">
        <f t="shared" si="26"/>
        <v>260</v>
      </c>
      <c r="N530" s="58"/>
      <c r="O530" s="24" t="s">
        <v>32</v>
      </c>
    </row>
    <row r="531" s="1" customFormat="1" ht="14.25" spans="1:15">
      <c r="A531" s="24">
        <v>527</v>
      </c>
      <c r="B531" s="24" t="s">
        <v>23</v>
      </c>
      <c r="C531" s="54" t="s">
        <v>24</v>
      </c>
      <c r="D531" s="24" t="s">
        <v>25</v>
      </c>
      <c r="E531" s="24" t="s">
        <v>20806</v>
      </c>
      <c r="F531" s="24" t="s">
        <v>21267</v>
      </c>
      <c r="G531" s="58" t="s">
        <v>21353</v>
      </c>
      <c r="H531" s="24" t="s">
        <v>29</v>
      </c>
      <c r="I531" s="58">
        <v>3</v>
      </c>
      <c r="J531" s="24" t="s">
        <v>21335</v>
      </c>
      <c r="K531" s="24" t="s">
        <v>31</v>
      </c>
      <c r="L531" s="58">
        <v>3</v>
      </c>
      <c r="M531" s="24">
        <f t="shared" si="26"/>
        <v>390</v>
      </c>
      <c r="N531" s="58"/>
      <c r="O531" s="24" t="s">
        <v>32</v>
      </c>
    </row>
    <row r="532" s="1" customFormat="1" ht="14.25" spans="1:15">
      <c r="A532" s="24">
        <v>528</v>
      </c>
      <c r="B532" s="24" t="s">
        <v>23</v>
      </c>
      <c r="C532" s="54" t="s">
        <v>24</v>
      </c>
      <c r="D532" s="24" t="s">
        <v>25</v>
      </c>
      <c r="E532" s="24" t="s">
        <v>20806</v>
      </c>
      <c r="F532" s="24" t="s">
        <v>21267</v>
      </c>
      <c r="G532" s="58" t="s">
        <v>21354</v>
      </c>
      <c r="H532" s="24" t="s">
        <v>194</v>
      </c>
      <c r="I532" s="58">
        <v>5</v>
      </c>
      <c r="J532" s="24" t="s">
        <v>21355</v>
      </c>
      <c r="K532" s="24" t="s">
        <v>31</v>
      </c>
      <c r="L532" s="58">
        <v>5</v>
      </c>
      <c r="M532" s="24">
        <f t="shared" si="26"/>
        <v>650</v>
      </c>
      <c r="N532" s="58"/>
      <c r="O532" s="24" t="s">
        <v>32</v>
      </c>
    </row>
    <row r="533" s="1" customFormat="1" ht="14.25" spans="1:15">
      <c r="A533" s="24">
        <v>529</v>
      </c>
      <c r="B533" s="24" t="s">
        <v>23</v>
      </c>
      <c r="C533" s="54" t="s">
        <v>24</v>
      </c>
      <c r="D533" s="24" t="s">
        <v>25</v>
      </c>
      <c r="E533" s="24" t="s">
        <v>20806</v>
      </c>
      <c r="F533" s="24" t="s">
        <v>21267</v>
      </c>
      <c r="G533" s="58" t="s">
        <v>21356</v>
      </c>
      <c r="H533" s="24" t="s">
        <v>194</v>
      </c>
      <c r="I533" s="58">
        <v>4</v>
      </c>
      <c r="J533" s="24" t="s">
        <v>21355</v>
      </c>
      <c r="K533" s="24" t="s">
        <v>31</v>
      </c>
      <c r="L533" s="58">
        <v>4</v>
      </c>
      <c r="M533" s="24">
        <f t="shared" si="26"/>
        <v>520</v>
      </c>
      <c r="N533" s="58"/>
      <c r="O533" s="24" t="s">
        <v>32</v>
      </c>
    </row>
    <row r="534" s="1" customFormat="1" ht="14.25" spans="1:15">
      <c r="A534" s="24">
        <v>530</v>
      </c>
      <c r="B534" s="24" t="s">
        <v>23</v>
      </c>
      <c r="C534" s="54" t="s">
        <v>24</v>
      </c>
      <c r="D534" s="24" t="s">
        <v>25</v>
      </c>
      <c r="E534" s="24" t="s">
        <v>20806</v>
      </c>
      <c r="F534" s="24" t="s">
        <v>21267</v>
      </c>
      <c r="G534" s="58" t="s">
        <v>21357</v>
      </c>
      <c r="H534" s="24" t="s">
        <v>194</v>
      </c>
      <c r="I534" s="58">
        <v>3</v>
      </c>
      <c r="J534" s="24" t="s">
        <v>21355</v>
      </c>
      <c r="K534" s="24" t="s">
        <v>31</v>
      </c>
      <c r="L534" s="58">
        <v>3</v>
      </c>
      <c r="M534" s="24">
        <f t="shared" si="26"/>
        <v>390</v>
      </c>
      <c r="N534" s="58"/>
      <c r="O534" s="24" t="s">
        <v>32</v>
      </c>
    </row>
    <row r="535" s="1" customFormat="1" ht="14.25" spans="1:15">
      <c r="A535" s="24">
        <v>531</v>
      </c>
      <c r="B535" s="24" t="s">
        <v>23</v>
      </c>
      <c r="C535" s="54" t="s">
        <v>24</v>
      </c>
      <c r="D535" s="24" t="s">
        <v>25</v>
      </c>
      <c r="E535" s="24" t="s">
        <v>20806</v>
      </c>
      <c r="F535" s="24" t="s">
        <v>21267</v>
      </c>
      <c r="G535" s="58" t="s">
        <v>21358</v>
      </c>
      <c r="H535" s="24" t="s">
        <v>29</v>
      </c>
      <c r="I535" s="58">
        <v>3</v>
      </c>
      <c r="J535" s="24" t="s">
        <v>21355</v>
      </c>
      <c r="K535" s="24" t="s">
        <v>31</v>
      </c>
      <c r="L535" s="58">
        <v>3</v>
      </c>
      <c r="M535" s="24">
        <f t="shared" si="26"/>
        <v>390</v>
      </c>
      <c r="N535" s="58"/>
      <c r="O535" s="24" t="s">
        <v>32</v>
      </c>
    </row>
    <row r="536" s="1" customFormat="1" ht="14.25" spans="1:15">
      <c r="A536" s="24">
        <v>532</v>
      </c>
      <c r="B536" s="24" t="s">
        <v>23</v>
      </c>
      <c r="C536" s="54" t="s">
        <v>24</v>
      </c>
      <c r="D536" s="24" t="s">
        <v>25</v>
      </c>
      <c r="E536" s="24" t="s">
        <v>20806</v>
      </c>
      <c r="F536" s="24" t="s">
        <v>21267</v>
      </c>
      <c r="G536" s="58" t="s">
        <v>21359</v>
      </c>
      <c r="H536" s="24" t="s">
        <v>194</v>
      </c>
      <c r="I536" s="58">
        <v>2</v>
      </c>
      <c r="J536" s="24" t="s">
        <v>21355</v>
      </c>
      <c r="K536" s="24" t="s">
        <v>31</v>
      </c>
      <c r="L536" s="58">
        <v>2</v>
      </c>
      <c r="M536" s="24">
        <f t="shared" si="26"/>
        <v>260</v>
      </c>
      <c r="N536" s="58"/>
      <c r="O536" s="24" t="s">
        <v>32</v>
      </c>
    </row>
    <row r="537" s="1" customFormat="1" ht="14.25" spans="1:15">
      <c r="A537" s="24">
        <v>533</v>
      </c>
      <c r="B537" s="24" t="s">
        <v>23</v>
      </c>
      <c r="C537" s="54" t="s">
        <v>24</v>
      </c>
      <c r="D537" s="24" t="s">
        <v>25</v>
      </c>
      <c r="E537" s="24" t="s">
        <v>20806</v>
      </c>
      <c r="F537" s="24" t="s">
        <v>21267</v>
      </c>
      <c r="G537" s="58" t="s">
        <v>21360</v>
      </c>
      <c r="H537" s="24" t="s">
        <v>29</v>
      </c>
      <c r="I537" s="58">
        <v>5</v>
      </c>
      <c r="J537" s="24" t="s">
        <v>21355</v>
      </c>
      <c r="K537" s="24" t="s">
        <v>31</v>
      </c>
      <c r="L537" s="58">
        <v>5</v>
      </c>
      <c r="M537" s="24">
        <f t="shared" si="26"/>
        <v>650</v>
      </c>
      <c r="N537" s="58"/>
      <c r="O537" s="24" t="s">
        <v>32</v>
      </c>
    </row>
    <row r="538" s="1" customFormat="1" ht="14.25" spans="1:15">
      <c r="A538" s="24">
        <v>534</v>
      </c>
      <c r="B538" s="24" t="s">
        <v>23</v>
      </c>
      <c r="C538" s="54" t="s">
        <v>24</v>
      </c>
      <c r="D538" s="24" t="s">
        <v>25</v>
      </c>
      <c r="E538" s="24" t="s">
        <v>20806</v>
      </c>
      <c r="F538" s="24" t="s">
        <v>21267</v>
      </c>
      <c r="G538" s="24" t="s">
        <v>21361</v>
      </c>
      <c r="H538" s="24" t="s">
        <v>194</v>
      </c>
      <c r="I538" s="58">
        <v>5</v>
      </c>
      <c r="J538" s="24" t="s">
        <v>21355</v>
      </c>
      <c r="K538" s="24" t="s">
        <v>31</v>
      </c>
      <c r="L538" s="58">
        <v>5</v>
      </c>
      <c r="M538" s="24">
        <f t="shared" si="26"/>
        <v>650</v>
      </c>
      <c r="N538" s="58"/>
      <c r="O538" s="24" t="s">
        <v>32</v>
      </c>
    </row>
    <row r="539" s="1" customFormat="1" ht="14.25" spans="1:15">
      <c r="A539" s="24">
        <v>535</v>
      </c>
      <c r="B539" s="24" t="s">
        <v>23</v>
      </c>
      <c r="C539" s="54" t="s">
        <v>24</v>
      </c>
      <c r="D539" s="24" t="s">
        <v>25</v>
      </c>
      <c r="E539" s="24" t="s">
        <v>20806</v>
      </c>
      <c r="F539" s="24" t="s">
        <v>21267</v>
      </c>
      <c r="G539" s="58" t="s">
        <v>21362</v>
      </c>
      <c r="H539" s="24" t="s">
        <v>29</v>
      </c>
      <c r="I539" s="58">
        <v>3</v>
      </c>
      <c r="J539" s="24" t="s">
        <v>21355</v>
      </c>
      <c r="K539" s="24" t="s">
        <v>31</v>
      </c>
      <c r="L539" s="58">
        <v>3</v>
      </c>
      <c r="M539" s="24">
        <f t="shared" si="26"/>
        <v>390</v>
      </c>
      <c r="N539" s="58"/>
      <c r="O539" s="24" t="s">
        <v>32</v>
      </c>
    </row>
    <row r="540" s="1" customFormat="1" ht="14.25" spans="1:15">
      <c r="A540" s="24">
        <v>536</v>
      </c>
      <c r="B540" s="24" t="s">
        <v>23</v>
      </c>
      <c r="C540" s="54" t="s">
        <v>24</v>
      </c>
      <c r="D540" s="24" t="s">
        <v>25</v>
      </c>
      <c r="E540" s="24" t="s">
        <v>20806</v>
      </c>
      <c r="F540" s="24" t="s">
        <v>21267</v>
      </c>
      <c r="G540" s="58" t="s">
        <v>21363</v>
      </c>
      <c r="H540" s="24" t="s">
        <v>194</v>
      </c>
      <c r="I540" s="58">
        <v>3</v>
      </c>
      <c r="J540" s="24" t="s">
        <v>21355</v>
      </c>
      <c r="K540" s="24" t="s">
        <v>31</v>
      </c>
      <c r="L540" s="58">
        <v>3</v>
      </c>
      <c r="M540" s="24">
        <f t="shared" si="26"/>
        <v>390</v>
      </c>
      <c r="N540" s="58"/>
      <c r="O540" s="24" t="s">
        <v>32</v>
      </c>
    </row>
    <row r="541" s="1" customFormat="1" ht="14.25" spans="1:15">
      <c r="A541" s="24">
        <v>537</v>
      </c>
      <c r="B541" s="24" t="s">
        <v>23</v>
      </c>
      <c r="C541" s="54" t="s">
        <v>24</v>
      </c>
      <c r="D541" s="24" t="s">
        <v>25</v>
      </c>
      <c r="E541" s="24" t="s">
        <v>20806</v>
      </c>
      <c r="F541" s="24" t="s">
        <v>21267</v>
      </c>
      <c r="G541" s="58" t="s">
        <v>21364</v>
      </c>
      <c r="H541" s="24" t="s">
        <v>194</v>
      </c>
      <c r="I541" s="58">
        <v>4</v>
      </c>
      <c r="J541" s="24" t="s">
        <v>21355</v>
      </c>
      <c r="K541" s="24" t="s">
        <v>31</v>
      </c>
      <c r="L541" s="58">
        <v>4</v>
      </c>
      <c r="M541" s="24">
        <f t="shared" si="26"/>
        <v>520</v>
      </c>
      <c r="N541" s="58"/>
      <c r="O541" s="24" t="s">
        <v>32</v>
      </c>
    </row>
    <row r="542" s="1" customFormat="1" ht="14.25" spans="1:15">
      <c r="A542" s="24">
        <v>538</v>
      </c>
      <c r="B542" s="24" t="s">
        <v>23</v>
      </c>
      <c r="C542" s="54" t="s">
        <v>24</v>
      </c>
      <c r="D542" s="24" t="s">
        <v>25</v>
      </c>
      <c r="E542" s="24" t="s">
        <v>20806</v>
      </c>
      <c r="F542" s="24" t="s">
        <v>21267</v>
      </c>
      <c r="G542" s="58" t="s">
        <v>21365</v>
      </c>
      <c r="H542" s="24" t="s">
        <v>194</v>
      </c>
      <c r="I542" s="58">
        <v>3</v>
      </c>
      <c r="J542" s="24" t="s">
        <v>21355</v>
      </c>
      <c r="K542" s="24" t="s">
        <v>31</v>
      </c>
      <c r="L542" s="58">
        <v>3</v>
      </c>
      <c r="M542" s="24">
        <f t="shared" si="26"/>
        <v>390</v>
      </c>
      <c r="N542" s="58"/>
      <c r="O542" s="24" t="s">
        <v>32</v>
      </c>
    </row>
    <row r="543" s="1" customFormat="1" ht="14.25" spans="1:15">
      <c r="A543" s="24">
        <v>539</v>
      </c>
      <c r="B543" s="24" t="s">
        <v>23</v>
      </c>
      <c r="C543" s="54" t="s">
        <v>24</v>
      </c>
      <c r="D543" s="24" t="s">
        <v>25</v>
      </c>
      <c r="E543" s="24" t="s">
        <v>20806</v>
      </c>
      <c r="F543" s="24" t="s">
        <v>21267</v>
      </c>
      <c r="G543" s="58" t="s">
        <v>21366</v>
      </c>
      <c r="H543" s="24" t="s">
        <v>194</v>
      </c>
      <c r="I543" s="58">
        <v>4</v>
      </c>
      <c r="J543" s="24" t="s">
        <v>21355</v>
      </c>
      <c r="K543" s="24" t="s">
        <v>31</v>
      </c>
      <c r="L543" s="58">
        <v>4</v>
      </c>
      <c r="M543" s="24">
        <f t="shared" si="26"/>
        <v>520</v>
      </c>
      <c r="N543" s="58"/>
      <c r="O543" s="24" t="s">
        <v>32</v>
      </c>
    </row>
    <row r="544" s="1" customFormat="1" ht="14.25" spans="1:15">
      <c r="A544" s="24">
        <v>540</v>
      </c>
      <c r="B544" s="24" t="s">
        <v>23</v>
      </c>
      <c r="C544" s="54" t="s">
        <v>24</v>
      </c>
      <c r="D544" s="24" t="s">
        <v>25</v>
      </c>
      <c r="E544" s="24" t="s">
        <v>20806</v>
      </c>
      <c r="F544" s="24" t="s">
        <v>21267</v>
      </c>
      <c r="G544" s="58" t="s">
        <v>21367</v>
      </c>
      <c r="H544" s="24" t="s">
        <v>194</v>
      </c>
      <c r="I544" s="58">
        <v>4</v>
      </c>
      <c r="J544" s="24" t="s">
        <v>21355</v>
      </c>
      <c r="K544" s="24" t="s">
        <v>31</v>
      </c>
      <c r="L544" s="58">
        <v>4</v>
      </c>
      <c r="M544" s="24">
        <f t="shared" si="26"/>
        <v>520</v>
      </c>
      <c r="N544" s="58"/>
      <c r="O544" s="24" t="s">
        <v>32</v>
      </c>
    </row>
    <row r="545" s="1" customFormat="1" ht="14.25" spans="1:15">
      <c r="A545" s="24">
        <v>541</v>
      </c>
      <c r="B545" s="24" t="s">
        <v>23</v>
      </c>
      <c r="C545" s="54" t="s">
        <v>24</v>
      </c>
      <c r="D545" s="24" t="s">
        <v>25</v>
      </c>
      <c r="E545" s="24" t="s">
        <v>20806</v>
      </c>
      <c r="F545" s="24" t="s">
        <v>21267</v>
      </c>
      <c r="G545" s="58" t="s">
        <v>21368</v>
      </c>
      <c r="H545" s="24" t="s">
        <v>29</v>
      </c>
      <c r="I545" s="58">
        <v>7</v>
      </c>
      <c r="J545" s="24" t="s">
        <v>21355</v>
      </c>
      <c r="K545" s="24" t="s">
        <v>31</v>
      </c>
      <c r="L545" s="58">
        <v>7</v>
      </c>
      <c r="M545" s="24">
        <f t="shared" si="26"/>
        <v>910</v>
      </c>
      <c r="N545" s="58"/>
      <c r="O545" s="24" t="s">
        <v>32</v>
      </c>
    </row>
    <row r="546" s="1" customFormat="1" ht="14.25" spans="1:15">
      <c r="A546" s="24">
        <v>542</v>
      </c>
      <c r="B546" s="24" t="s">
        <v>23</v>
      </c>
      <c r="C546" s="54" t="s">
        <v>24</v>
      </c>
      <c r="D546" s="24" t="s">
        <v>25</v>
      </c>
      <c r="E546" s="24" t="s">
        <v>20806</v>
      </c>
      <c r="F546" s="24" t="s">
        <v>21267</v>
      </c>
      <c r="G546" s="58" t="s">
        <v>21369</v>
      </c>
      <c r="H546" s="24" t="s">
        <v>29</v>
      </c>
      <c r="I546" s="58">
        <v>4</v>
      </c>
      <c r="J546" s="24" t="s">
        <v>21355</v>
      </c>
      <c r="K546" s="24" t="s">
        <v>31</v>
      </c>
      <c r="L546" s="58">
        <v>4</v>
      </c>
      <c r="M546" s="24">
        <f t="shared" ref="M546:M568" si="27">L546*130</f>
        <v>520</v>
      </c>
      <c r="N546" s="58"/>
      <c r="O546" s="24" t="s">
        <v>32</v>
      </c>
    </row>
    <row r="547" s="1" customFormat="1" ht="14.25" spans="1:15">
      <c r="A547" s="24">
        <v>543</v>
      </c>
      <c r="B547" s="24" t="s">
        <v>23</v>
      </c>
      <c r="C547" s="54" t="s">
        <v>24</v>
      </c>
      <c r="D547" s="24" t="s">
        <v>25</v>
      </c>
      <c r="E547" s="24" t="s">
        <v>20806</v>
      </c>
      <c r="F547" s="24" t="s">
        <v>21267</v>
      </c>
      <c r="G547" s="58" t="s">
        <v>21370</v>
      </c>
      <c r="H547" s="24" t="s">
        <v>194</v>
      </c>
      <c r="I547" s="58">
        <v>3</v>
      </c>
      <c r="J547" s="24" t="s">
        <v>21355</v>
      </c>
      <c r="K547" s="24" t="s">
        <v>31</v>
      </c>
      <c r="L547" s="58">
        <v>3</v>
      </c>
      <c r="M547" s="24">
        <f t="shared" si="27"/>
        <v>390</v>
      </c>
      <c r="N547" s="58"/>
      <c r="O547" s="24" t="s">
        <v>32</v>
      </c>
    </row>
    <row r="548" s="1" customFormat="1" ht="14.25" spans="1:15">
      <c r="A548" s="24">
        <v>544</v>
      </c>
      <c r="B548" s="24" t="s">
        <v>23</v>
      </c>
      <c r="C548" s="54" t="s">
        <v>24</v>
      </c>
      <c r="D548" s="24" t="s">
        <v>25</v>
      </c>
      <c r="E548" s="24" t="s">
        <v>20806</v>
      </c>
      <c r="F548" s="24" t="s">
        <v>21267</v>
      </c>
      <c r="G548" s="58" t="s">
        <v>21371</v>
      </c>
      <c r="H548" s="24" t="s">
        <v>194</v>
      </c>
      <c r="I548" s="58">
        <v>7</v>
      </c>
      <c r="J548" s="24" t="s">
        <v>21355</v>
      </c>
      <c r="K548" s="24" t="s">
        <v>31</v>
      </c>
      <c r="L548" s="58">
        <v>7</v>
      </c>
      <c r="M548" s="24">
        <f t="shared" si="27"/>
        <v>910</v>
      </c>
      <c r="N548" s="58"/>
      <c r="O548" s="24" t="s">
        <v>32</v>
      </c>
    </row>
    <row r="549" s="1" customFormat="1" ht="14.25" spans="1:15">
      <c r="A549" s="24">
        <v>545</v>
      </c>
      <c r="B549" s="24" t="s">
        <v>23</v>
      </c>
      <c r="C549" s="54" t="s">
        <v>24</v>
      </c>
      <c r="D549" s="24" t="s">
        <v>25</v>
      </c>
      <c r="E549" s="24" t="s">
        <v>20806</v>
      </c>
      <c r="F549" s="24" t="s">
        <v>21267</v>
      </c>
      <c r="G549" s="58" t="s">
        <v>21372</v>
      </c>
      <c r="H549" s="24" t="s">
        <v>194</v>
      </c>
      <c r="I549" s="58">
        <v>3</v>
      </c>
      <c r="J549" s="24" t="s">
        <v>21355</v>
      </c>
      <c r="K549" s="24" t="s">
        <v>31</v>
      </c>
      <c r="L549" s="58">
        <v>3</v>
      </c>
      <c r="M549" s="24">
        <f t="shared" si="27"/>
        <v>390</v>
      </c>
      <c r="N549" s="58"/>
      <c r="O549" s="24" t="s">
        <v>32</v>
      </c>
    </row>
    <row r="550" s="1" customFormat="1" ht="14.25" spans="1:15">
      <c r="A550" s="24">
        <v>546</v>
      </c>
      <c r="B550" s="24" t="s">
        <v>23</v>
      </c>
      <c r="C550" s="54" t="s">
        <v>24</v>
      </c>
      <c r="D550" s="24" t="s">
        <v>25</v>
      </c>
      <c r="E550" s="24" t="s">
        <v>20806</v>
      </c>
      <c r="F550" s="24" t="s">
        <v>21267</v>
      </c>
      <c r="G550" s="58" t="s">
        <v>21373</v>
      </c>
      <c r="H550" s="24" t="s">
        <v>194</v>
      </c>
      <c r="I550" s="58">
        <v>5</v>
      </c>
      <c r="J550" s="24" t="s">
        <v>21355</v>
      </c>
      <c r="K550" s="24" t="s">
        <v>31</v>
      </c>
      <c r="L550" s="58">
        <v>5</v>
      </c>
      <c r="M550" s="24">
        <f t="shared" si="27"/>
        <v>650</v>
      </c>
      <c r="N550" s="58"/>
      <c r="O550" s="24" t="s">
        <v>32</v>
      </c>
    </row>
    <row r="551" s="1" customFormat="1" ht="14.25" spans="1:15">
      <c r="A551" s="24">
        <v>547</v>
      </c>
      <c r="B551" s="24" t="s">
        <v>23</v>
      </c>
      <c r="C551" s="54" t="s">
        <v>24</v>
      </c>
      <c r="D551" s="24" t="s">
        <v>25</v>
      </c>
      <c r="E551" s="24" t="s">
        <v>20806</v>
      </c>
      <c r="F551" s="24" t="s">
        <v>21267</v>
      </c>
      <c r="G551" s="58" t="s">
        <v>21374</v>
      </c>
      <c r="H551" s="24" t="s">
        <v>194</v>
      </c>
      <c r="I551" s="58">
        <v>6</v>
      </c>
      <c r="J551" s="24" t="s">
        <v>21355</v>
      </c>
      <c r="K551" s="24" t="s">
        <v>31</v>
      </c>
      <c r="L551" s="58">
        <v>6</v>
      </c>
      <c r="M551" s="24">
        <f t="shared" si="27"/>
        <v>780</v>
      </c>
      <c r="N551" s="58"/>
      <c r="O551" s="24" t="s">
        <v>32</v>
      </c>
    </row>
    <row r="552" s="1" customFormat="1" ht="14.25" spans="1:15">
      <c r="A552" s="24">
        <v>548</v>
      </c>
      <c r="B552" s="24" t="s">
        <v>23</v>
      </c>
      <c r="C552" s="54" t="s">
        <v>24</v>
      </c>
      <c r="D552" s="24" t="s">
        <v>25</v>
      </c>
      <c r="E552" s="24" t="s">
        <v>20806</v>
      </c>
      <c r="F552" s="24" t="s">
        <v>21267</v>
      </c>
      <c r="G552" s="58" t="s">
        <v>353</v>
      </c>
      <c r="H552" s="24" t="s">
        <v>194</v>
      </c>
      <c r="I552" s="58">
        <v>3</v>
      </c>
      <c r="J552" s="24" t="s">
        <v>21355</v>
      </c>
      <c r="K552" s="24" t="s">
        <v>31</v>
      </c>
      <c r="L552" s="58">
        <v>3</v>
      </c>
      <c r="M552" s="24">
        <f t="shared" si="27"/>
        <v>390</v>
      </c>
      <c r="N552" s="58"/>
      <c r="O552" s="24" t="s">
        <v>32</v>
      </c>
    </row>
    <row r="553" s="1" customFormat="1" ht="14.25" spans="1:15">
      <c r="A553" s="24">
        <v>549</v>
      </c>
      <c r="B553" s="24" t="s">
        <v>23</v>
      </c>
      <c r="C553" s="54" t="s">
        <v>24</v>
      </c>
      <c r="D553" s="24" t="s">
        <v>25</v>
      </c>
      <c r="E553" s="24" t="s">
        <v>20806</v>
      </c>
      <c r="F553" s="24" t="s">
        <v>21267</v>
      </c>
      <c r="G553" s="58" t="s">
        <v>21375</v>
      </c>
      <c r="H553" s="24" t="s">
        <v>194</v>
      </c>
      <c r="I553" s="58">
        <v>6</v>
      </c>
      <c r="J553" s="24" t="s">
        <v>21355</v>
      </c>
      <c r="K553" s="24" t="s">
        <v>31</v>
      </c>
      <c r="L553" s="58">
        <v>6</v>
      </c>
      <c r="M553" s="24">
        <f t="shared" si="27"/>
        <v>780</v>
      </c>
      <c r="N553" s="58"/>
      <c r="O553" s="24" t="s">
        <v>32</v>
      </c>
    </row>
    <row r="554" s="1" customFormat="1" ht="14.25" spans="1:15">
      <c r="A554" s="24">
        <v>550</v>
      </c>
      <c r="B554" s="24" t="s">
        <v>23</v>
      </c>
      <c r="C554" s="54" t="s">
        <v>24</v>
      </c>
      <c r="D554" s="24" t="s">
        <v>25</v>
      </c>
      <c r="E554" s="24" t="s">
        <v>20806</v>
      </c>
      <c r="F554" s="24" t="s">
        <v>21267</v>
      </c>
      <c r="G554" s="58" t="s">
        <v>21376</v>
      </c>
      <c r="H554" s="24" t="s">
        <v>29</v>
      </c>
      <c r="I554" s="58">
        <v>4</v>
      </c>
      <c r="J554" s="24" t="s">
        <v>21355</v>
      </c>
      <c r="K554" s="24" t="s">
        <v>31</v>
      </c>
      <c r="L554" s="58">
        <v>4</v>
      </c>
      <c r="M554" s="24">
        <f t="shared" si="27"/>
        <v>520</v>
      </c>
      <c r="N554" s="58"/>
      <c r="O554" s="24" t="s">
        <v>32</v>
      </c>
    </row>
    <row r="555" s="1" customFormat="1" ht="14.25" spans="1:15">
      <c r="A555" s="24">
        <v>551</v>
      </c>
      <c r="B555" s="24" t="s">
        <v>23</v>
      </c>
      <c r="C555" s="54" t="s">
        <v>24</v>
      </c>
      <c r="D555" s="24" t="s">
        <v>25</v>
      </c>
      <c r="E555" s="24" t="s">
        <v>20806</v>
      </c>
      <c r="F555" s="24" t="s">
        <v>21267</v>
      </c>
      <c r="G555" s="24" t="s">
        <v>21377</v>
      </c>
      <c r="H555" s="24" t="s">
        <v>194</v>
      </c>
      <c r="I555" s="58">
        <v>5</v>
      </c>
      <c r="J555" s="24" t="s">
        <v>21355</v>
      </c>
      <c r="K555" s="24" t="s">
        <v>31</v>
      </c>
      <c r="L555" s="58">
        <v>5</v>
      </c>
      <c r="M555" s="24">
        <f t="shared" si="27"/>
        <v>650</v>
      </c>
      <c r="N555" s="58"/>
      <c r="O555" s="24" t="s">
        <v>32</v>
      </c>
    </row>
    <row r="556" s="1" customFormat="1" ht="14.25" spans="1:15">
      <c r="A556" s="24">
        <v>552</v>
      </c>
      <c r="B556" s="24" t="s">
        <v>23</v>
      </c>
      <c r="C556" s="54" t="s">
        <v>24</v>
      </c>
      <c r="D556" s="24" t="s">
        <v>25</v>
      </c>
      <c r="E556" s="24" t="s">
        <v>20806</v>
      </c>
      <c r="F556" s="24" t="s">
        <v>21267</v>
      </c>
      <c r="G556" s="24" t="s">
        <v>21378</v>
      </c>
      <c r="H556" s="24" t="s">
        <v>194</v>
      </c>
      <c r="I556" s="58">
        <v>4</v>
      </c>
      <c r="J556" s="24" t="s">
        <v>21355</v>
      </c>
      <c r="K556" s="24" t="s">
        <v>31</v>
      </c>
      <c r="L556" s="58">
        <v>4</v>
      </c>
      <c r="M556" s="24">
        <f t="shared" si="27"/>
        <v>520</v>
      </c>
      <c r="N556" s="58"/>
      <c r="O556" s="24" t="s">
        <v>32</v>
      </c>
    </row>
    <row r="557" s="1" customFormat="1" ht="14.25" spans="1:15">
      <c r="A557" s="24">
        <v>553</v>
      </c>
      <c r="B557" s="24" t="s">
        <v>23</v>
      </c>
      <c r="C557" s="54" t="s">
        <v>24</v>
      </c>
      <c r="D557" s="24" t="s">
        <v>25</v>
      </c>
      <c r="E557" s="24" t="s">
        <v>20806</v>
      </c>
      <c r="F557" s="24" t="s">
        <v>21267</v>
      </c>
      <c r="G557" s="24" t="s">
        <v>21379</v>
      </c>
      <c r="H557" s="24" t="s">
        <v>29</v>
      </c>
      <c r="I557" s="58">
        <v>4</v>
      </c>
      <c r="J557" s="24" t="s">
        <v>21355</v>
      </c>
      <c r="K557" s="24" t="s">
        <v>31</v>
      </c>
      <c r="L557" s="58">
        <v>4</v>
      </c>
      <c r="M557" s="24">
        <f t="shared" si="27"/>
        <v>520</v>
      </c>
      <c r="N557" s="58"/>
      <c r="O557" s="24" t="s">
        <v>32</v>
      </c>
    </row>
    <row r="558" s="1" customFormat="1" ht="14.25" spans="1:15">
      <c r="A558" s="24">
        <v>554</v>
      </c>
      <c r="B558" s="24" t="s">
        <v>23</v>
      </c>
      <c r="C558" s="54" t="s">
        <v>24</v>
      </c>
      <c r="D558" s="24" t="s">
        <v>25</v>
      </c>
      <c r="E558" s="24" t="s">
        <v>20806</v>
      </c>
      <c r="F558" s="24" t="s">
        <v>21267</v>
      </c>
      <c r="G558" s="58" t="s">
        <v>21380</v>
      </c>
      <c r="H558" s="24" t="s">
        <v>29</v>
      </c>
      <c r="I558" s="58">
        <v>5</v>
      </c>
      <c r="J558" s="24" t="s">
        <v>21381</v>
      </c>
      <c r="K558" s="24" t="s">
        <v>31</v>
      </c>
      <c r="L558" s="58">
        <v>5</v>
      </c>
      <c r="M558" s="24">
        <f t="shared" si="27"/>
        <v>650</v>
      </c>
      <c r="N558" s="58"/>
      <c r="O558" s="24" t="s">
        <v>32</v>
      </c>
    </row>
    <row r="559" s="1" customFormat="1" ht="14.25" spans="1:15">
      <c r="A559" s="24">
        <v>555</v>
      </c>
      <c r="B559" s="24" t="s">
        <v>23</v>
      </c>
      <c r="C559" s="54" t="s">
        <v>24</v>
      </c>
      <c r="D559" s="24" t="s">
        <v>25</v>
      </c>
      <c r="E559" s="24" t="s">
        <v>20806</v>
      </c>
      <c r="F559" s="24" t="s">
        <v>21267</v>
      </c>
      <c r="G559" s="58" t="s">
        <v>21382</v>
      </c>
      <c r="H559" s="24" t="s">
        <v>194</v>
      </c>
      <c r="I559" s="58">
        <v>5</v>
      </c>
      <c r="J559" s="24" t="s">
        <v>21381</v>
      </c>
      <c r="K559" s="24" t="s">
        <v>31</v>
      </c>
      <c r="L559" s="58">
        <v>5</v>
      </c>
      <c r="M559" s="24">
        <f t="shared" si="27"/>
        <v>650</v>
      </c>
      <c r="N559" s="58"/>
      <c r="O559" s="24" t="s">
        <v>32</v>
      </c>
    </row>
    <row r="560" s="1" customFormat="1" ht="14.25" spans="1:15">
      <c r="A560" s="24">
        <v>556</v>
      </c>
      <c r="B560" s="24" t="s">
        <v>23</v>
      </c>
      <c r="C560" s="54" t="s">
        <v>24</v>
      </c>
      <c r="D560" s="24" t="s">
        <v>25</v>
      </c>
      <c r="E560" s="24" t="s">
        <v>20806</v>
      </c>
      <c r="F560" s="24" t="s">
        <v>21267</v>
      </c>
      <c r="G560" s="58" t="s">
        <v>21383</v>
      </c>
      <c r="H560" s="24" t="s">
        <v>194</v>
      </c>
      <c r="I560" s="58">
        <v>4</v>
      </c>
      <c r="J560" s="24" t="s">
        <v>21381</v>
      </c>
      <c r="K560" s="24" t="s">
        <v>31</v>
      </c>
      <c r="L560" s="58">
        <v>4</v>
      </c>
      <c r="M560" s="24">
        <f t="shared" si="27"/>
        <v>520</v>
      </c>
      <c r="N560" s="58"/>
      <c r="O560" s="24" t="s">
        <v>32</v>
      </c>
    </row>
    <row r="561" s="1" customFormat="1" ht="14.25" spans="1:15">
      <c r="A561" s="24">
        <v>557</v>
      </c>
      <c r="B561" s="24" t="s">
        <v>23</v>
      </c>
      <c r="C561" s="54" t="s">
        <v>24</v>
      </c>
      <c r="D561" s="24" t="s">
        <v>25</v>
      </c>
      <c r="E561" s="24" t="s">
        <v>20806</v>
      </c>
      <c r="F561" s="24" t="s">
        <v>21267</v>
      </c>
      <c r="G561" s="58" t="s">
        <v>21384</v>
      </c>
      <c r="H561" s="24" t="s">
        <v>194</v>
      </c>
      <c r="I561" s="58">
        <v>4</v>
      </c>
      <c r="J561" s="24" t="s">
        <v>21381</v>
      </c>
      <c r="K561" s="24" t="s">
        <v>31</v>
      </c>
      <c r="L561" s="58">
        <v>4</v>
      </c>
      <c r="M561" s="24">
        <f t="shared" si="27"/>
        <v>520</v>
      </c>
      <c r="N561" s="58"/>
      <c r="O561" s="24" t="s">
        <v>32</v>
      </c>
    </row>
    <row r="562" s="1" customFormat="1" ht="14.25" spans="1:15">
      <c r="A562" s="24">
        <v>558</v>
      </c>
      <c r="B562" s="24" t="s">
        <v>23</v>
      </c>
      <c r="C562" s="54" t="s">
        <v>24</v>
      </c>
      <c r="D562" s="24" t="s">
        <v>25</v>
      </c>
      <c r="E562" s="24" t="s">
        <v>20806</v>
      </c>
      <c r="F562" s="24" t="s">
        <v>21267</v>
      </c>
      <c r="G562" s="58" t="s">
        <v>21385</v>
      </c>
      <c r="H562" s="24" t="s">
        <v>29</v>
      </c>
      <c r="I562" s="58">
        <v>4</v>
      </c>
      <c r="J562" s="24" t="s">
        <v>21381</v>
      </c>
      <c r="K562" s="24" t="s">
        <v>31</v>
      </c>
      <c r="L562" s="58">
        <v>4</v>
      </c>
      <c r="M562" s="24">
        <f t="shared" si="27"/>
        <v>520</v>
      </c>
      <c r="N562" s="58"/>
      <c r="O562" s="24" t="s">
        <v>32</v>
      </c>
    </row>
    <row r="563" s="1" customFormat="1" ht="14.25" spans="1:15">
      <c r="A563" s="24">
        <v>559</v>
      </c>
      <c r="B563" s="24" t="s">
        <v>23</v>
      </c>
      <c r="C563" s="54" t="s">
        <v>24</v>
      </c>
      <c r="D563" s="24" t="s">
        <v>25</v>
      </c>
      <c r="E563" s="24" t="s">
        <v>20806</v>
      </c>
      <c r="F563" s="24" t="s">
        <v>21267</v>
      </c>
      <c r="G563" s="58" t="s">
        <v>21386</v>
      </c>
      <c r="H563" s="24" t="s">
        <v>194</v>
      </c>
      <c r="I563" s="58">
        <v>4</v>
      </c>
      <c r="J563" s="24" t="s">
        <v>21381</v>
      </c>
      <c r="K563" s="24" t="s">
        <v>31</v>
      </c>
      <c r="L563" s="58">
        <v>4</v>
      </c>
      <c r="M563" s="24">
        <f t="shared" si="27"/>
        <v>520</v>
      </c>
      <c r="N563" s="58"/>
      <c r="O563" s="24" t="s">
        <v>32</v>
      </c>
    </row>
    <row r="564" s="1" customFormat="1" ht="14.25" spans="1:15">
      <c r="A564" s="24">
        <v>560</v>
      </c>
      <c r="B564" s="24" t="s">
        <v>23</v>
      </c>
      <c r="C564" s="54" t="s">
        <v>24</v>
      </c>
      <c r="D564" s="24" t="s">
        <v>25</v>
      </c>
      <c r="E564" s="24" t="s">
        <v>20806</v>
      </c>
      <c r="F564" s="24" t="s">
        <v>21267</v>
      </c>
      <c r="G564" s="58" t="s">
        <v>21387</v>
      </c>
      <c r="H564" s="24" t="s">
        <v>29</v>
      </c>
      <c r="I564" s="58">
        <v>4</v>
      </c>
      <c r="J564" s="24" t="s">
        <v>21381</v>
      </c>
      <c r="K564" s="24" t="s">
        <v>31</v>
      </c>
      <c r="L564" s="58">
        <v>4</v>
      </c>
      <c r="M564" s="24">
        <f t="shared" si="27"/>
        <v>520</v>
      </c>
      <c r="N564" s="58"/>
      <c r="O564" s="24" t="s">
        <v>32</v>
      </c>
    </row>
    <row r="565" s="1" customFormat="1" ht="14.25" spans="1:15">
      <c r="A565" s="24">
        <v>561</v>
      </c>
      <c r="B565" s="24" t="s">
        <v>23</v>
      </c>
      <c r="C565" s="54" t="s">
        <v>24</v>
      </c>
      <c r="D565" s="24" t="s">
        <v>25</v>
      </c>
      <c r="E565" s="24" t="s">
        <v>20806</v>
      </c>
      <c r="F565" s="24" t="s">
        <v>21267</v>
      </c>
      <c r="G565" s="58" t="s">
        <v>21388</v>
      </c>
      <c r="H565" s="24" t="s">
        <v>194</v>
      </c>
      <c r="I565" s="58">
        <v>4</v>
      </c>
      <c r="J565" s="24" t="s">
        <v>21389</v>
      </c>
      <c r="K565" s="24" t="s">
        <v>31</v>
      </c>
      <c r="L565" s="58">
        <v>4</v>
      </c>
      <c r="M565" s="24">
        <f t="shared" si="27"/>
        <v>520</v>
      </c>
      <c r="N565" s="58"/>
      <c r="O565" s="24" t="s">
        <v>32</v>
      </c>
    </row>
    <row r="566" s="1" customFormat="1" ht="14.25" spans="1:15">
      <c r="A566" s="24">
        <v>562</v>
      </c>
      <c r="B566" s="24" t="s">
        <v>23</v>
      </c>
      <c r="C566" s="54" t="s">
        <v>24</v>
      </c>
      <c r="D566" s="24" t="s">
        <v>25</v>
      </c>
      <c r="E566" s="24" t="s">
        <v>20806</v>
      </c>
      <c r="F566" s="24" t="s">
        <v>21267</v>
      </c>
      <c r="G566" s="58" t="s">
        <v>21390</v>
      </c>
      <c r="H566" s="24" t="s">
        <v>194</v>
      </c>
      <c r="I566" s="58">
        <v>4</v>
      </c>
      <c r="J566" s="24" t="s">
        <v>21389</v>
      </c>
      <c r="K566" s="24" t="s">
        <v>31</v>
      </c>
      <c r="L566" s="58">
        <v>4</v>
      </c>
      <c r="M566" s="24">
        <f t="shared" si="27"/>
        <v>520</v>
      </c>
      <c r="N566" s="58"/>
      <c r="O566" s="24" t="s">
        <v>32</v>
      </c>
    </row>
    <row r="567" s="1" customFormat="1" ht="14.25" spans="1:15">
      <c r="A567" s="24">
        <v>563</v>
      </c>
      <c r="B567" s="24" t="s">
        <v>23</v>
      </c>
      <c r="C567" s="54" t="s">
        <v>24</v>
      </c>
      <c r="D567" s="24" t="s">
        <v>25</v>
      </c>
      <c r="E567" s="24" t="s">
        <v>20806</v>
      </c>
      <c r="F567" s="24" t="s">
        <v>21267</v>
      </c>
      <c r="G567" s="58" t="s">
        <v>21391</v>
      </c>
      <c r="H567" s="24" t="s">
        <v>194</v>
      </c>
      <c r="I567" s="58">
        <v>5</v>
      </c>
      <c r="J567" s="24" t="s">
        <v>21389</v>
      </c>
      <c r="K567" s="24" t="s">
        <v>31</v>
      </c>
      <c r="L567" s="58">
        <v>5</v>
      </c>
      <c r="M567" s="24">
        <f t="shared" si="27"/>
        <v>650</v>
      </c>
      <c r="N567" s="58"/>
      <c r="O567" s="24" t="s">
        <v>32</v>
      </c>
    </row>
    <row r="568" s="1" customFormat="1" ht="14.25" spans="1:15">
      <c r="A568" s="24">
        <v>564</v>
      </c>
      <c r="B568" s="24" t="s">
        <v>23</v>
      </c>
      <c r="C568" s="54" t="s">
        <v>24</v>
      </c>
      <c r="D568" s="24" t="s">
        <v>25</v>
      </c>
      <c r="E568" s="24" t="s">
        <v>20806</v>
      </c>
      <c r="F568" s="24" t="s">
        <v>21267</v>
      </c>
      <c r="G568" s="58" t="s">
        <v>21392</v>
      </c>
      <c r="H568" s="24" t="s">
        <v>194</v>
      </c>
      <c r="I568" s="58">
        <v>8</v>
      </c>
      <c r="J568" s="24" t="s">
        <v>21389</v>
      </c>
      <c r="K568" s="24" t="s">
        <v>31</v>
      </c>
      <c r="L568" s="58">
        <v>8</v>
      </c>
      <c r="M568" s="24">
        <f t="shared" si="27"/>
        <v>1040</v>
      </c>
      <c r="N568" s="58"/>
      <c r="O568" s="24" t="s">
        <v>32</v>
      </c>
    </row>
    <row r="569" s="1" customFormat="1" ht="14.25" spans="1:15">
      <c r="A569" s="24">
        <v>565</v>
      </c>
      <c r="B569" s="24" t="s">
        <v>23</v>
      </c>
      <c r="C569" s="54" t="s">
        <v>24</v>
      </c>
      <c r="D569" s="24" t="s">
        <v>25</v>
      </c>
      <c r="E569" s="24" t="s">
        <v>20806</v>
      </c>
      <c r="F569" s="24" t="s">
        <v>21267</v>
      </c>
      <c r="G569" s="58" t="s">
        <v>21393</v>
      </c>
      <c r="H569" s="24" t="s">
        <v>47</v>
      </c>
      <c r="I569" s="58">
        <v>1</v>
      </c>
      <c r="J569" s="24" t="s">
        <v>21389</v>
      </c>
      <c r="K569" s="24" t="s">
        <v>31</v>
      </c>
      <c r="L569" s="58">
        <v>1</v>
      </c>
      <c r="M569" s="24">
        <f>L569*312</f>
        <v>312</v>
      </c>
      <c r="N569" s="58"/>
      <c r="O569" s="24" t="s">
        <v>32</v>
      </c>
    </row>
    <row r="570" s="1" customFormat="1" ht="14.25" spans="1:15">
      <c r="A570" s="24">
        <v>566</v>
      </c>
      <c r="B570" s="24" t="s">
        <v>23</v>
      </c>
      <c r="C570" s="54" t="s">
        <v>24</v>
      </c>
      <c r="D570" s="24" t="s">
        <v>25</v>
      </c>
      <c r="E570" s="24" t="s">
        <v>20806</v>
      </c>
      <c r="F570" s="24" t="s">
        <v>21267</v>
      </c>
      <c r="G570" s="58" t="s">
        <v>21394</v>
      </c>
      <c r="H570" s="24" t="s">
        <v>194</v>
      </c>
      <c r="I570" s="58">
        <v>4</v>
      </c>
      <c r="J570" s="24" t="s">
        <v>21389</v>
      </c>
      <c r="K570" s="24" t="s">
        <v>31</v>
      </c>
      <c r="L570" s="58">
        <v>4</v>
      </c>
      <c r="M570" s="24">
        <f t="shared" ref="M570:M590" si="28">L570*130</f>
        <v>520</v>
      </c>
      <c r="N570" s="58"/>
      <c r="O570" s="24" t="s">
        <v>32</v>
      </c>
    </row>
    <row r="571" s="1" customFormat="1" ht="14.25" spans="1:15">
      <c r="A571" s="24">
        <v>567</v>
      </c>
      <c r="B571" s="24" t="s">
        <v>23</v>
      </c>
      <c r="C571" s="54" t="s">
        <v>24</v>
      </c>
      <c r="D571" s="24" t="s">
        <v>25</v>
      </c>
      <c r="E571" s="24" t="s">
        <v>20806</v>
      </c>
      <c r="F571" s="24" t="s">
        <v>21267</v>
      </c>
      <c r="G571" s="58" t="s">
        <v>21395</v>
      </c>
      <c r="H571" s="24" t="s">
        <v>29</v>
      </c>
      <c r="I571" s="58">
        <v>3</v>
      </c>
      <c r="J571" s="24" t="s">
        <v>21389</v>
      </c>
      <c r="K571" s="24" t="s">
        <v>31</v>
      </c>
      <c r="L571" s="58">
        <v>3</v>
      </c>
      <c r="M571" s="24">
        <f t="shared" si="28"/>
        <v>390</v>
      </c>
      <c r="N571" s="58"/>
      <c r="O571" s="24" t="s">
        <v>32</v>
      </c>
    </row>
    <row r="572" s="1" customFormat="1" ht="14.25" spans="1:15">
      <c r="A572" s="24">
        <v>568</v>
      </c>
      <c r="B572" s="24" t="s">
        <v>23</v>
      </c>
      <c r="C572" s="54" t="s">
        <v>24</v>
      </c>
      <c r="D572" s="24" t="s">
        <v>25</v>
      </c>
      <c r="E572" s="24" t="s">
        <v>20806</v>
      </c>
      <c r="F572" s="24" t="s">
        <v>21267</v>
      </c>
      <c r="G572" s="58" t="s">
        <v>21396</v>
      </c>
      <c r="H572" s="24" t="s">
        <v>194</v>
      </c>
      <c r="I572" s="58">
        <v>6</v>
      </c>
      <c r="J572" s="24" t="s">
        <v>21389</v>
      </c>
      <c r="K572" s="24" t="s">
        <v>31</v>
      </c>
      <c r="L572" s="58">
        <v>6</v>
      </c>
      <c r="M572" s="24">
        <f t="shared" si="28"/>
        <v>780</v>
      </c>
      <c r="N572" s="58"/>
      <c r="O572" s="24" t="s">
        <v>32</v>
      </c>
    </row>
    <row r="573" s="1" customFormat="1" ht="14.25" spans="1:15">
      <c r="A573" s="24">
        <v>569</v>
      </c>
      <c r="B573" s="24" t="s">
        <v>23</v>
      </c>
      <c r="C573" s="54" t="s">
        <v>24</v>
      </c>
      <c r="D573" s="24" t="s">
        <v>25</v>
      </c>
      <c r="E573" s="24" t="s">
        <v>20806</v>
      </c>
      <c r="F573" s="24" t="s">
        <v>21267</v>
      </c>
      <c r="G573" s="58" t="s">
        <v>21397</v>
      </c>
      <c r="H573" s="24" t="s">
        <v>194</v>
      </c>
      <c r="I573" s="58">
        <v>6</v>
      </c>
      <c r="J573" s="24" t="s">
        <v>21389</v>
      </c>
      <c r="K573" s="24" t="s">
        <v>31</v>
      </c>
      <c r="L573" s="58">
        <v>6</v>
      </c>
      <c r="M573" s="24">
        <f t="shared" si="28"/>
        <v>780</v>
      </c>
      <c r="N573" s="58"/>
      <c r="O573" s="24" t="s">
        <v>32</v>
      </c>
    </row>
    <row r="574" s="1" customFormat="1" ht="14.25" spans="1:15">
      <c r="A574" s="24">
        <v>570</v>
      </c>
      <c r="B574" s="24" t="s">
        <v>23</v>
      </c>
      <c r="C574" s="54" t="s">
        <v>24</v>
      </c>
      <c r="D574" s="24" t="s">
        <v>25</v>
      </c>
      <c r="E574" s="24" t="s">
        <v>20806</v>
      </c>
      <c r="F574" s="24" t="s">
        <v>21267</v>
      </c>
      <c r="G574" s="58" t="s">
        <v>21398</v>
      </c>
      <c r="H574" s="24" t="s">
        <v>194</v>
      </c>
      <c r="I574" s="58">
        <v>4</v>
      </c>
      <c r="J574" s="24" t="s">
        <v>21389</v>
      </c>
      <c r="K574" s="24" t="s">
        <v>31</v>
      </c>
      <c r="L574" s="58">
        <v>4</v>
      </c>
      <c r="M574" s="24">
        <f t="shared" si="28"/>
        <v>520</v>
      </c>
      <c r="N574" s="58"/>
      <c r="O574" s="24" t="s">
        <v>32</v>
      </c>
    </row>
    <row r="575" s="1" customFormat="1" ht="14.25" spans="1:15">
      <c r="A575" s="24">
        <v>571</v>
      </c>
      <c r="B575" s="24" t="s">
        <v>23</v>
      </c>
      <c r="C575" s="54" t="s">
        <v>24</v>
      </c>
      <c r="D575" s="24" t="s">
        <v>25</v>
      </c>
      <c r="E575" s="24" t="s">
        <v>20806</v>
      </c>
      <c r="F575" s="24" t="s">
        <v>21267</v>
      </c>
      <c r="G575" s="58" t="s">
        <v>21399</v>
      </c>
      <c r="H575" s="24" t="s">
        <v>194</v>
      </c>
      <c r="I575" s="58">
        <v>3</v>
      </c>
      <c r="J575" s="24" t="s">
        <v>21389</v>
      </c>
      <c r="K575" s="24" t="s">
        <v>31</v>
      </c>
      <c r="L575" s="58">
        <v>3</v>
      </c>
      <c r="M575" s="24">
        <f t="shared" si="28"/>
        <v>390</v>
      </c>
      <c r="N575" s="58"/>
      <c r="O575" s="24" t="s">
        <v>32</v>
      </c>
    </row>
    <row r="576" s="1" customFormat="1" ht="14.25" spans="1:15">
      <c r="A576" s="24">
        <v>572</v>
      </c>
      <c r="B576" s="24" t="s">
        <v>23</v>
      </c>
      <c r="C576" s="54" t="s">
        <v>24</v>
      </c>
      <c r="D576" s="24" t="s">
        <v>25</v>
      </c>
      <c r="E576" s="24" t="s">
        <v>20806</v>
      </c>
      <c r="F576" s="24" t="s">
        <v>21267</v>
      </c>
      <c r="G576" s="58" t="s">
        <v>21400</v>
      </c>
      <c r="H576" s="24" t="s">
        <v>194</v>
      </c>
      <c r="I576" s="58">
        <v>6</v>
      </c>
      <c r="J576" s="24" t="s">
        <v>21389</v>
      </c>
      <c r="K576" s="24" t="s">
        <v>31</v>
      </c>
      <c r="L576" s="58">
        <v>6</v>
      </c>
      <c r="M576" s="24">
        <f t="shared" si="28"/>
        <v>780</v>
      </c>
      <c r="N576" s="58"/>
      <c r="O576" s="24" t="s">
        <v>32</v>
      </c>
    </row>
    <row r="577" s="1" customFormat="1" ht="14.25" spans="1:15">
      <c r="A577" s="24">
        <v>573</v>
      </c>
      <c r="B577" s="24" t="s">
        <v>23</v>
      </c>
      <c r="C577" s="54" t="s">
        <v>24</v>
      </c>
      <c r="D577" s="24" t="s">
        <v>25</v>
      </c>
      <c r="E577" s="24" t="s">
        <v>20806</v>
      </c>
      <c r="F577" s="24" t="s">
        <v>21267</v>
      </c>
      <c r="G577" s="58" t="s">
        <v>21401</v>
      </c>
      <c r="H577" s="24" t="s">
        <v>194</v>
      </c>
      <c r="I577" s="58">
        <v>7</v>
      </c>
      <c r="J577" s="24" t="s">
        <v>21389</v>
      </c>
      <c r="K577" s="24" t="s">
        <v>31</v>
      </c>
      <c r="L577" s="58">
        <v>7</v>
      </c>
      <c r="M577" s="24">
        <f t="shared" si="28"/>
        <v>910</v>
      </c>
      <c r="N577" s="58"/>
      <c r="O577" s="24" t="s">
        <v>32</v>
      </c>
    </row>
    <row r="578" s="1" customFormat="1" ht="14.25" spans="1:15">
      <c r="A578" s="24">
        <v>574</v>
      </c>
      <c r="B578" s="24" t="s">
        <v>23</v>
      </c>
      <c r="C578" s="54" t="s">
        <v>24</v>
      </c>
      <c r="D578" s="24" t="s">
        <v>25</v>
      </c>
      <c r="E578" s="24" t="s">
        <v>20806</v>
      </c>
      <c r="F578" s="24" t="s">
        <v>21267</v>
      </c>
      <c r="G578" s="58" t="s">
        <v>21402</v>
      </c>
      <c r="H578" s="24" t="s">
        <v>194</v>
      </c>
      <c r="I578" s="58">
        <v>6</v>
      </c>
      <c r="J578" s="24" t="s">
        <v>21389</v>
      </c>
      <c r="K578" s="24" t="s">
        <v>31</v>
      </c>
      <c r="L578" s="58">
        <v>6</v>
      </c>
      <c r="M578" s="24">
        <f t="shared" si="28"/>
        <v>780</v>
      </c>
      <c r="N578" s="58"/>
      <c r="O578" s="24" t="s">
        <v>32</v>
      </c>
    </row>
    <row r="579" s="1" customFormat="1" ht="14.25" spans="1:15">
      <c r="A579" s="24">
        <v>575</v>
      </c>
      <c r="B579" s="24" t="s">
        <v>23</v>
      </c>
      <c r="C579" s="54" t="s">
        <v>24</v>
      </c>
      <c r="D579" s="24" t="s">
        <v>25</v>
      </c>
      <c r="E579" s="24" t="s">
        <v>20806</v>
      </c>
      <c r="F579" s="24" t="s">
        <v>21267</v>
      </c>
      <c r="G579" s="58" t="s">
        <v>17437</v>
      </c>
      <c r="H579" s="24" t="s">
        <v>194</v>
      </c>
      <c r="I579" s="58">
        <v>4</v>
      </c>
      <c r="J579" s="24" t="s">
        <v>21389</v>
      </c>
      <c r="K579" s="24" t="s">
        <v>31</v>
      </c>
      <c r="L579" s="58">
        <v>4</v>
      </c>
      <c r="M579" s="24">
        <f t="shared" si="28"/>
        <v>520</v>
      </c>
      <c r="N579" s="58"/>
      <c r="O579" s="24" t="s">
        <v>32</v>
      </c>
    </row>
    <row r="580" s="1" customFormat="1" ht="14.25" spans="1:15">
      <c r="A580" s="24">
        <v>576</v>
      </c>
      <c r="B580" s="24" t="s">
        <v>23</v>
      </c>
      <c r="C580" s="54" t="s">
        <v>24</v>
      </c>
      <c r="D580" s="24" t="s">
        <v>25</v>
      </c>
      <c r="E580" s="24" t="s">
        <v>20806</v>
      </c>
      <c r="F580" s="24" t="s">
        <v>21267</v>
      </c>
      <c r="G580" s="58" t="s">
        <v>21403</v>
      </c>
      <c r="H580" s="24" t="s">
        <v>194</v>
      </c>
      <c r="I580" s="58">
        <v>5</v>
      </c>
      <c r="J580" s="24" t="s">
        <v>21404</v>
      </c>
      <c r="K580" s="24" t="s">
        <v>31</v>
      </c>
      <c r="L580" s="58">
        <v>5</v>
      </c>
      <c r="M580" s="24">
        <f t="shared" si="28"/>
        <v>650</v>
      </c>
      <c r="N580" s="58"/>
      <c r="O580" s="24" t="s">
        <v>32</v>
      </c>
    </row>
    <row r="581" s="1" customFormat="1" ht="14.25" spans="1:15">
      <c r="A581" s="24">
        <v>577</v>
      </c>
      <c r="B581" s="24" t="s">
        <v>23</v>
      </c>
      <c r="C581" s="54" t="s">
        <v>24</v>
      </c>
      <c r="D581" s="24" t="s">
        <v>25</v>
      </c>
      <c r="E581" s="24" t="s">
        <v>20806</v>
      </c>
      <c r="F581" s="24" t="s">
        <v>21267</v>
      </c>
      <c r="G581" s="58" t="s">
        <v>21405</v>
      </c>
      <c r="H581" s="24" t="s">
        <v>194</v>
      </c>
      <c r="I581" s="58">
        <v>2</v>
      </c>
      <c r="J581" s="24" t="s">
        <v>21404</v>
      </c>
      <c r="K581" s="24" t="s">
        <v>31</v>
      </c>
      <c r="L581" s="58">
        <v>2</v>
      </c>
      <c r="M581" s="24">
        <f t="shared" si="28"/>
        <v>260</v>
      </c>
      <c r="N581" s="58"/>
      <c r="O581" s="24" t="s">
        <v>32</v>
      </c>
    </row>
    <row r="582" s="1" customFormat="1" ht="14.25" spans="1:15">
      <c r="A582" s="24">
        <v>578</v>
      </c>
      <c r="B582" s="24" t="s">
        <v>23</v>
      </c>
      <c r="C582" s="54" t="s">
        <v>24</v>
      </c>
      <c r="D582" s="24" t="s">
        <v>25</v>
      </c>
      <c r="E582" s="24" t="s">
        <v>20806</v>
      </c>
      <c r="F582" s="24" t="s">
        <v>21267</v>
      </c>
      <c r="G582" s="58" t="s">
        <v>21406</v>
      </c>
      <c r="H582" s="24" t="s">
        <v>194</v>
      </c>
      <c r="I582" s="58">
        <v>6</v>
      </c>
      <c r="J582" s="24" t="s">
        <v>21404</v>
      </c>
      <c r="K582" s="24" t="s">
        <v>31</v>
      </c>
      <c r="L582" s="58">
        <v>6</v>
      </c>
      <c r="M582" s="24">
        <f t="shared" si="28"/>
        <v>780</v>
      </c>
      <c r="N582" s="58"/>
      <c r="O582" s="24" t="s">
        <v>32</v>
      </c>
    </row>
    <row r="583" s="1" customFormat="1" ht="14.25" spans="1:15">
      <c r="A583" s="24">
        <v>579</v>
      </c>
      <c r="B583" s="24" t="s">
        <v>23</v>
      </c>
      <c r="C583" s="54" t="s">
        <v>24</v>
      </c>
      <c r="D583" s="24" t="s">
        <v>25</v>
      </c>
      <c r="E583" s="24" t="s">
        <v>20806</v>
      </c>
      <c r="F583" s="24" t="s">
        <v>21267</v>
      </c>
      <c r="G583" s="58" t="s">
        <v>21407</v>
      </c>
      <c r="H583" s="24" t="s">
        <v>194</v>
      </c>
      <c r="I583" s="58">
        <v>4</v>
      </c>
      <c r="J583" s="24" t="s">
        <v>21404</v>
      </c>
      <c r="K583" s="24" t="s">
        <v>31</v>
      </c>
      <c r="L583" s="58">
        <v>4</v>
      </c>
      <c r="M583" s="24">
        <f t="shared" si="28"/>
        <v>520</v>
      </c>
      <c r="N583" s="24"/>
      <c r="O583" s="24" t="s">
        <v>32</v>
      </c>
    </row>
    <row r="584" s="1" customFormat="1" ht="14.25" spans="1:15">
      <c r="A584" s="24">
        <v>580</v>
      </c>
      <c r="B584" s="24" t="s">
        <v>23</v>
      </c>
      <c r="C584" s="54" t="s">
        <v>24</v>
      </c>
      <c r="D584" s="24" t="s">
        <v>25</v>
      </c>
      <c r="E584" s="24" t="s">
        <v>20806</v>
      </c>
      <c r="F584" s="24" t="s">
        <v>21267</v>
      </c>
      <c r="G584" s="58" t="s">
        <v>19808</v>
      </c>
      <c r="H584" s="24" t="s">
        <v>194</v>
      </c>
      <c r="I584" s="58">
        <v>4</v>
      </c>
      <c r="J584" s="24" t="s">
        <v>21404</v>
      </c>
      <c r="K584" s="24" t="s">
        <v>31</v>
      </c>
      <c r="L584" s="58">
        <v>4</v>
      </c>
      <c r="M584" s="24">
        <f t="shared" si="28"/>
        <v>520</v>
      </c>
      <c r="N584" s="24"/>
      <c r="O584" s="24" t="s">
        <v>32</v>
      </c>
    </row>
    <row r="585" s="1" customFormat="1" ht="14.25" spans="1:15">
      <c r="A585" s="24">
        <v>581</v>
      </c>
      <c r="B585" s="24" t="s">
        <v>23</v>
      </c>
      <c r="C585" s="54" t="s">
        <v>24</v>
      </c>
      <c r="D585" s="24" t="s">
        <v>25</v>
      </c>
      <c r="E585" s="24" t="s">
        <v>20806</v>
      </c>
      <c r="F585" s="24" t="s">
        <v>21267</v>
      </c>
      <c r="G585" s="58" t="s">
        <v>21408</v>
      </c>
      <c r="H585" s="24" t="s">
        <v>194</v>
      </c>
      <c r="I585" s="58">
        <v>5</v>
      </c>
      <c r="J585" s="24" t="s">
        <v>21404</v>
      </c>
      <c r="K585" s="24" t="s">
        <v>31</v>
      </c>
      <c r="L585" s="58">
        <v>5</v>
      </c>
      <c r="M585" s="24">
        <f t="shared" si="28"/>
        <v>650</v>
      </c>
      <c r="N585" s="58"/>
      <c r="O585" s="24" t="s">
        <v>32</v>
      </c>
    </row>
    <row r="586" s="1" customFormat="1" ht="14.25" spans="1:15">
      <c r="A586" s="24">
        <v>582</v>
      </c>
      <c r="B586" s="24" t="s">
        <v>23</v>
      </c>
      <c r="C586" s="54" t="s">
        <v>24</v>
      </c>
      <c r="D586" s="24" t="s">
        <v>25</v>
      </c>
      <c r="E586" s="24" t="s">
        <v>20806</v>
      </c>
      <c r="F586" s="24" t="s">
        <v>21267</v>
      </c>
      <c r="G586" s="58" t="s">
        <v>4765</v>
      </c>
      <c r="H586" s="24" t="s">
        <v>194</v>
      </c>
      <c r="I586" s="58">
        <v>5</v>
      </c>
      <c r="J586" s="24" t="s">
        <v>21404</v>
      </c>
      <c r="K586" s="24" t="s">
        <v>31</v>
      </c>
      <c r="L586" s="58">
        <v>5</v>
      </c>
      <c r="M586" s="24">
        <f t="shared" si="28"/>
        <v>650</v>
      </c>
      <c r="N586" s="24"/>
      <c r="O586" s="24" t="s">
        <v>32</v>
      </c>
    </row>
    <row r="587" s="1" customFormat="1" ht="14.25" spans="1:15">
      <c r="A587" s="24">
        <v>583</v>
      </c>
      <c r="B587" s="24" t="s">
        <v>23</v>
      </c>
      <c r="C587" s="54" t="s">
        <v>24</v>
      </c>
      <c r="D587" s="24" t="s">
        <v>25</v>
      </c>
      <c r="E587" s="24" t="s">
        <v>20806</v>
      </c>
      <c r="F587" s="24" t="s">
        <v>21267</v>
      </c>
      <c r="G587" s="58" t="s">
        <v>21409</v>
      </c>
      <c r="H587" s="24" t="s">
        <v>29</v>
      </c>
      <c r="I587" s="58">
        <v>4</v>
      </c>
      <c r="J587" s="24" t="s">
        <v>21404</v>
      </c>
      <c r="K587" s="24" t="s">
        <v>31</v>
      </c>
      <c r="L587" s="58">
        <v>4</v>
      </c>
      <c r="M587" s="24">
        <f t="shared" si="28"/>
        <v>520</v>
      </c>
      <c r="N587" s="58"/>
      <c r="O587" s="24" t="s">
        <v>32</v>
      </c>
    </row>
    <row r="588" s="1" customFormat="1" ht="14.25" spans="1:15">
      <c r="A588" s="24">
        <v>584</v>
      </c>
      <c r="B588" s="24" t="s">
        <v>23</v>
      </c>
      <c r="C588" s="54" t="s">
        <v>24</v>
      </c>
      <c r="D588" s="24" t="s">
        <v>25</v>
      </c>
      <c r="E588" s="24" t="s">
        <v>20806</v>
      </c>
      <c r="F588" s="24" t="s">
        <v>21267</v>
      </c>
      <c r="G588" s="58" t="s">
        <v>21410</v>
      </c>
      <c r="H588" s="24" t="s">
        <v>194</v>
      </c>
      <c r="I588" s="58">
        <v>5</v>
      </c>
      <c r="J588" s="24" t="s">
        <v>21404</v>
      </c>
      <c r="K588" s="24" t="s">
        <v>31</v>
      </c>
      <c r="L588" s="58">
        <v>5</v>
      </c>
      <c r="M588" s="24">
        <f t="shared" si="28"/>
        <v>650</v>
      </c>
      <c r="N588" s="58"/>
      <c r="O588" s="24" t="s">
        <v>32</v>
      </c>
    </row>
    <row r="589" s="1" customFormat="1" ht="14.25" spans="1:15">
      <c r="A589" s="24">
        <v>585</v>
      </c>
      <c r="B589" s="24" t="s">
        <v>23</v>
      </c>
      <c r="C589" s="54" t="s">
        <v>24</v>
      </c>
      <c r="D589" s="24" t="s">
        <v>25</v>
      </c>
      <c r="E589" s="24" t="s">
        <v>20806</v>
      </c>
      <c r="F589" s="24" t="s">
        <v>21267</v>
      </c>
      <c r="G589" s="58" t="s">
        <v>21411</v>
      </c>
      <c r="H589" s="24" t="s">
        <v>194</v>
      </c>
      <c r="I589" s="58">
        <v>3</v>
      </c>
      <c r="J589" s="24" t="s">
        <v>21404</v>
      </c>
      <c r="K589" s="24" t="s">
        <v>31</v>
      </c>
      <c r="L589" s="58">
        <v>3</v>
      </c>
      <c r="M589" s="24">
        <f t="shared" si="28"/>
        <v>390</v>
      </c>
      <c r="N589" s="58"/>
      <c r="O589" s="24" t="s">
        <v>32</v>
      </c>
    </row>
    <row r="590" s="1" customFormat="1" ht="14.25" spans="1:15">
      <c r="A590" s="24">
        <v>586</v>
      </c>
      <c r="B590" s="24" t="s">
        <v>23</v>
      </c>
      <c r="C590" s="54" t="s">
        <v>24</v>
      </c>
      <c r="D590" s="24" t="s">
        <v>25</v>
      </c>
      <c r="E590" s="24" t="s">
        <v>20806</v>
      </c>
      <c r="F590" s="24" t="s">
        <v>21267</v>
      </c>
      <c r="G590" s="58" t="s">
        <v>21412</v>
      </c>
      <c r="H590" s="24" t="s">
        <v>194</v>
      </c>
      <c r="I590" s="58">
        <v>5</v>
      </c>
      <c r="J590" s="24" t="s">
        <v>21404</v>
      </c>
      <c r="K590" s="24" t="s">
        <v>31</v>
      </c>
      <c r="L590" s="58">
        <v>5</v>
      </c>
      <c r="M590" s="24">
        <f t="shared" si="28"/>
        <v>650</v>
      </c>
      <c r="N590" s="58"/>
      <c r="O590" s="24" t="s">
        <v>32</v>
      </c>
    </row>
    <row r="591" s="1" customFormat="1" ht="14.25" spans="1:15">
      <c r="A591" s="24">
        <v>587</v>
      </c>
      <c r="B591" s="24" t="s">
        <v>23</v>
      </c>
      <c r="C591" s="54" t="s">
        <v>24</v>
      </c>
      <c r="D591" s="24" t="s">
        <v>25</v>
      </c>
      <c r="E591" s="24" t="s">
        <v>20806</v>
      </c>
      <c r="F591" s="24" t="s">
        <v>21267</v>
      </c>
      <c r="G591" s="58" t="s">
        <v>21413</v>
      </c>
      <c r="H591" s="24" t="s">
        <v>51</v>
      </c>
      <c r="I591" s="58">
        <v>7</v>
      </c>
      <c r="J591" s="24" t="s">
        <v>21414</v>
      </c>
      <c r="K591" s="24" t="s">
        <v>31</v>
      </c>
      <c r="L591" s="58">
        <v>7</v>
      </c>
      <c r="M591" s="24">
        <f>L591*312</f>
        <v>2184</v>
      </c>
      <c r="N591" s="58"/>
      <c r="O591" s="24" t="s">
        <v>32</v>
      </c>
    </row>
    <row r="592" s="1" customFormat="1" ht="14.25" spans="1:15">
      <c r="A592" s="24">
        <v>588</v>
      </c>
      <c r="B592" s="24" t="s">
        <v>23</v>
      </c>
      <c r="C592" s="54" t="s">
        <v>24</v>
      </c>
      <c r="D592" s="24" t="s">
        <v>25</v>
      </c>
      <c r="E592" s="24" t="s">
        <v>20806</v>
      </c>
      <c r="F592" s="24" t="s">
        <v>21267</v>
      </c>
      <c r="G592" s="58" t="s">
        <v>21415</v>
      </c>
      <c r="H592" s="24" t="s">
        <v>194</v>
      </c>
      <c r="I592" s="58">
        <v>1</v>
      </c>
      <c r="J592" s="24" t="s">
        <v>21414</v>
      </c>
      <c r="K592" s="24" t="s">
        <v>31</v>
      </c>
      <c r="L592" s="58">
        <v>1</v>
      </c>
      <c r="M592" s="24">
        <f t="shared" ref="M592:M602" si="29">L592*130</f>
        <v>130</v>
      </c>
      <c r="N592" s="58"/>
      <c r="O592" s="24" t="s">
        <v>32</v>
      </c>
    </row>
    <row r="593" s="1" customFormat="1" ht="14.25" spans="1:15">
      <c r="A593" s="24">
        <v>589</v>
      </c>
      <c r="B593" s="24" t="s">
        <v>23</v>
      </c>
      <c r="C593" s="54" t="s">
        <v>24</v>
      </c>
      <c r="D593" s="24" t="s">
        <v>25</v>
      </c>
      <c r="E593" s="24" t="s">
        <v>20806</v>
      </c>
      <c r="F593" s="24" t="s">
        <v>21267</v>
      </c>
      <c r="G593" s="58" t="s">
        <v>21416</v>
      </c>
      <c r="H593" s="24" t="s">
        <v>194</v>
      </c>
      <c r="I593" s="58">
        <v>6</v>
      </c>
      <c r="J593" s="24" t="s">
        <v>21414</v>
      </c>
      <c r="K593" s="24" t="s">
        <v>31</v>
      </c>
      <c r="L593" s="58">
        <v>6</v>
      </c>
      <c r="M593" s="24">
        <f t="shared" si="29"/>
        <v>780</v>
      </c>
      <c r="N593" s="58"/>
      <c r="O593" s="24" t="s">
        <v>32</v>
      </c>
    </row>
    <row r="594" s="1" customFormat="1" ht="14.25" spans="1:15">
      <c r="A594" s="24">
        <v>590</v>
      </c>
      <c r="B594" s="24" t="s">
        <v>23</v>
      </c>
      <c r="C594" s="54" t="s">
        <v>24</v>
      </c>
      <c r="D594" s="24" t="s">
        <v>25</v>
      </c>
      <c r="E594" s="24" t="s">
        <v>20806</v>
      </c>
      <c r="F594" s="24" t="s">
        <v>21267</v>
      </c>
      <c r="G594" s="58" t="s">
        <v>21417</v>
      </c>
      <c r="H594" s="24" t="s">
        <v>29</v>
      </c>
      <c r="I594" s="58">
        <v>3</v>
      </c>
      <c r="J594" s="24" t="s">
        <v>21414</v>
      </c>
      <c r="K594" s="24" t="s">
        <v>31</v>
      </c>
      <c r="L594" s="58">
        <v>3</v>
      </c>
      <c r="M594" s="24">
        <f t="shared" si="29"/>
        <v>390</v>
      </c>
      <c r="N594" s="58"/>
      <c r="O594" s="24" t="s">
        <v>32</v>
      </c>
    </row>
    <row r="595" s="1" customFormat="1" ht="14.25" spans="1:15">
      <c r="A595" s="24">
        <v>591</v>
      </c>
      <c r="B595" s="24" t="s">
        <v>23</v>
      </c>
      <c r="C595" s="54" t="s">
        <v>24</v>
      </c>
      <c r="D595" s="24" t="s">
        <v>25</v>
      </c>
      <c r="E595" s="24" t="s">
        <v>20806</v>
      </c>
      <c r="F595" s="24" t="s">
        <v>21267</v>
      </c>
      <c r="G595" s="58" t="s">
        <v>21418</v>
      </c>
      <c r="H595" s="24" t="s">
        <v>29</v>
      </c>
      <c r="I595" s="58">
        <v>4</v>
      </c>
      <c r="J595" s="24" t="s">
        <v>21414</v>
      </c>
      <c r="K595" s="24" t="s">
        <v>31</v>
      </c>
      <c r="L595" s="58">
        <v>4</v>
      </c>
      <c r="M595" s="24">
        <f t="shared" si="29"/>
        <v>520</v>
      </c>
      <c r="N595" s="58"/>
      <c r="O595" s="24" t="s">
        <v>32</v>
      </c>
    </row>
    <row r="596" s="1" customFormat="1" ht="14.25" spans="1:15">
      <c r="A596" s="24">
        <v>592</v>
      </c>
      <c r="B596" s="24" t="s">
        <v>23</v>
      </c>
      <c r="C596" s="54" t="s">
        <v>24</v>
      </c>
      <c r="D596" s="24" t="s">
        <v>25</v>
      </c>
      <c r="E596" s="24" t="s">
        <v>20806</v>
      </c>
      <c r="F596" s="24" t="s">
        <v>21267</v>
      </c>
      <c r="G596" s="58" t="s">
        <v>21419</v>
      </c>
      <c r="H596" s="24" t="s">
        <v>194</v>
      </c>
      <c r="I596" s="58">
        <v>8</v>
      </c>
      <c r="J596" s="24" t="s">
        <v>21414</v>
      </c>
      <c r="K596" s="24" t="s">
        <v>31</v>
      </c>
      <c r="L596" s="58">
        <v>8</v>
      </c>
      <c r="M596" s="24">
        <f t="shared" si="29"/>
        <v>1040</v>
      </c>
      <c r="N596" s="58"/>
      <c r="O596" s="24" t="s">
        <v>32</v>
      </c>
    </row>
    <row r="597" s="1" customFormat="1" ht="14.25" spans="1:15">
      <c r="A597" s="24">
        <v>593</v>
      </c>
      <c r="B597" s="24" t="s">
        <v>23</v>
      </c>
      <c r="C597" s="54" t="s">
        <v>24</v>
      </c>
      <c r="D597" s="24" t="s">
        <v>25</v>
      </c>
      <c r="E597" s="24" t="s">
        <v>20806</v>
      </c>
      <c r="F597" s="24" t="s">
        <v>21267</v>
      </c>
      <c r="G597" s="58" t="s">
        <v>21420</v>
      </c>
      <c r="H597" s="24" t="s">
        <v>194</v>
      </c>
      <c r="I597" s="58">
        <v>3</v>
      </c>
      <c r="J597" s="24" t="s">
        <v>21414</v>
      </c>
      <c r="K597" s="24" t="s">
        <v>31</v>
      </c>
      <c r="L597" s="58">
        <v>3</v>
      </c>
      <c r="M597" s="24">
        <f t="shared" si="29"/>
        <v>390</v>
      </c>
      <c r="N597" s="58"/>
      <c r="O597" s="24" t="s">
        <v>32</v>
      </c>
    </row>
    <row r="598" s="1" customFormat="1" ht="14.25" spans="1:15">
      <c r="A598" s="24">
        <v>594</v>
      </c>
      <c r="B598" s="24" t="s">
        <v>23</v>
      </c>
      <c r="C598" s="54" t="s">
        <v>24</v>
      </c>
      <c r="D598" s="24" t="s">
        <v>25</v>
      </c>
      <c r="E598" s="24" t="s">
        <v>20806</v>
      </c>
      <c r="F598" s="24" t="s">
        <v>21267</v>
      </c>
      <c r="G598" s="58" t="s">
        <v>21421</v>
      </c>
      <c r="H598" s="24" t="s">
        <v>194</v>
      </c>
      <c r="I598" s="58">
        <v>4</v>
      </c>
      <c r="J598" s="24" t="s">
        <v>21414</v>
      </c>
      <c r="K598" s="24" t="s">
        <v>31</v>
      </c>
      <c r="L598" s="58">
        <v>4</v>
      </c>
      <c r="M598" s="24">
        <f t="shared" si="29"/>
        <v>520</v>
      </c>
      <c r="N598" s="58"/>
      <c r="O598" s="24" t="s">
        <v>32</v>
      </c>
    </row>
    <row r="599" s="1" customFormat="1" ht="14.25" spans="1:15">
      <c r="A599" s="24">
        <v>595</v>
      </c>
      <c r="B599" s="24" t="s">
        <v>23</v>
      </c>
      <c r="C599" s="54" t="s">
        <v>24</v>
      </c>
      <c r="D599" s="24" t="s">
        <v>25</v>
      </c>
      <c r="E599" s="24" t="s">
        <v>20806</v>
      </c>
      <c r="F599" s="24" t="s">
        <v>21267</v>
      </c>
      <c r="G599" s="58" t="s">
        <v>21422</v>
      </c>
      <c r="H599" s="24" t="s">
        <v>194</v>
      </c>
      <c r="I599" s="58">
        <v>6</v>
      </c>
      <c r="J599" s="24" t="s">
        <v>21414</v>
      </c>
      <c r="K599" s="24" t="s">
        <v>31</v>
      </c>
      <c r="L599" s="58">
        <v>6</v>
      </c>
      <c r="M599" s="24">
        <f t="shared" si="29"/>
        <v>780</v>
      </c>
      <c r="N599" s="58"/>
      <c r="O599" s="24" t="s">
        <v>32</v>
      </c>
    </row>
    <row r="600" s="1" customFormat="1" ht="14.25" spans="1:15">
      <c r="A600" s="24">
        <v>596</v>
      </c>
      <c r="B600" s="24" t="s">
        <v>23</v>
      </c>
      <c r="C600" s="54" t="s">
        <v>24</v>
      </c>
      <c r="D600" s="24" t="s">
        <v>25</v>
      </c>
      <c r="E600" s="24" t="s">
        <v>20806</v>
      </c>
      <c r="F600" s="24" t="s">
        <v>21267</v>
      </c>
      <c r="G600" s="58" t="s">
        <v>21423</v>
      </c>
      <c r="H600" s="24" t="s">
        <v>194</v>
      </c>
      <c r="I600" s="58">
        <v>6</v>
      </c>
      <c r="J600" s="24" t="s">
        <v>21414</v>
      </c>
      <c r="K600" s="24" t="s">
        <v>31</v>
      </c>
      <c r="L600" s="58">
        <v>6</v>
      </c>
      <c r="M600" s="24">
        <f t="shared" si="29"/>
        <v>780</v>
      </c>
      <c r="N600" s="58"/>
      <c r="O600" s="24" t="s">
        <v>32</v>
      </c>
    </row>
    <row r="601" s="1" customFormat="1" ht="14.25" spans="1:15">
      <c r="A601" s="24">
        <v>597</v>
      </c>
      <c r="B601" s="24" t="s">
        <v>23</v>
      </c>
      <c r="C601" s="54" t="s">
        <v>24</v>
      </c>
      <c r="D601" s="24" t="s">
        <v>25</v>
      </c>
      <c r="E601" s="24" t="s">
        <v>20806</v>
      </c>
      <c r="F601" s="24" t="s">
        <v>21267</v>
      </c>
      <c r="G601" s="58" t="s">
        <v>21424</v>
      </c>
      <c r="H601" s="24" t="s">
        <v>194</v>
      </c>
      <c r="I601" s="58">
        <v>4</v>
      </c>
      <c r="J601" s="24" t="s">
        <v>21414</v>
      </c>
      <c r="K601" s="24" t="s">
        <v>31</v>
      </c>
      <c r="L601" s="58">
        <v>4</v>
      </c>
      <c r="M601" s="24">
        <f t="shared" si="29"/>
        <v>520</v>
      </c>
      <c r="N601" s="58"/>
      <c r="O601" s="24" t="s">
        <v>32</v>
      </c>
    </row>
    <row r="602" s="1" customFormat="1" ht="14.25" spans="1:15">
      <c r="A602" s="24">
        <v>598</v>
      </c>
      <c r="B602" s="24" t="s">
        <v>23</v>
      </c>
      <c r="C602" s="54" t="s">
        <v>24</v>
      </c>
      <c r="D602" s="24" t="s">
        <v>25</v>
      </c>
      <c r="E602" s="24" t="s">
        <v>20806</v>
      </c>
      <c r="F602" s="24" t="s">
        <v>21267</v>
      </c>
      <c r="G602" s="58" t="s">
        <v>21425</v>
      </c>
      <c r="H602" s="24" t="s">
        <v>194</v>
      </c>
      <c r="I602" s="58">
        <v>6</v>
      </c>
      <c r="J602" s="24" t="s">
        <v>21414</v>
      </c>
      <c r="K602" s="24" t="s">
        <v>31</v>
      </c>
      <c r="L602" s="58">
        <v>6</v>
      </c>
      <c r="M602" s="24">
        <f t="shared" si="29"/>
        <v>780</v>
      </c>
      <c r="N602" s="58"/>
      <c r="O602" s="24" t="s">
        <v>32</v>
      </c>
    </row>
    <row r="603" s="1" customFormat="1" ht="14.25" spans="1:15">
      <c r="A603" s="24">
        <v>599</v>
      </c>
      <c r="B603" s="24" t="s">
        <v>23</v>
      </c>
      <c r="C603" s="54" t="s">
        <v>24</v>
      </c>
      <c r="D603" s="24" t="s">
        <v>25</v>
      </c>
      <c r="E603" s="24" t="s">
        <v>20806</v>
      </c>
      <c r="F603" s="24" t="s">
        <v>21267</v>
      </c>
      <c r="G603" s="58" t="s">
        <v>21426</v>
      </c>
      <c r="H603" s="24" t="s">
        <v>51</v>
      </c>
      <c r="I603" s="58">
        <v>4</v>
      </c>
      <c r="J603" s="24" t="s">
        <v>21414</v>
      </c>
      <c r="K603" s="24" t="s">
        <v>31</v>
      </c>
      <c r="L603" s="58">
        <v>4</v>
      </c>
      <c r="M603" s="24">
        <f>L603*312</f>
        <v>1248</v>
      </c>
      <c r="N603" s="58"/>
      <c r="O603" s="24" t="s">
        <v>32</v>
      </c>
    </row>
    <row r="604" s="1" customFormat="1" ht="14.25" spans="1:15">
      <c r="A604" s="24">
        <v>600</v>
      </c>
      <c r="B604" s="24" t="s">
        <v>23</v>
      </c>
      <c r="C604" s="54" t="s">
        <v>24</v>
      </c>
      <c r="D604" s="24" t="s">
        <v>25</v>
      </c>
      <c r="E604" s="24" t="s">
        <v>20806</v>
      </c>
      <c r="F604" s="24" t="s">
        <v>21267</v>
      </c>
      <c r="G604" s="24" t="s">
        <v>21427</v>
      </c>
      <c r="H604" s="24" t="s">
        <v>194</v>
      </c>
      <c r="I604" s="58">
        <v>4</v>
      </c>
      <c r="J604" s="24" t="s">
        <v>21414</v>
      </c>
      <c r="K604" s="24" t="s">
        <v>31</v>
      </c>
      <c r="L604" s="58">
        <v>4</v>
      </c>
      <c r="M604" s="24">
        <f t="shared" ref="M604:M632" si="30">L604*130</f>
        <v>520</v>
      </c>
      <c r="N604" s="58"/>
      <c r="O604" s="24" t="s">
        <v>32</v>
      </c>
    </row>
    <row r="605" s="1" customFormat="1" ht="14.25" spans="1:15">
      <c r="A605" s="24">
        <v>601</v>
      </c>
      <c r="B605" s="24" t="s">
        <v>23</v>
      </c>
      <c r="C605" s="54" t="s">
        <v>24</v>
      </c>
      <c r="D605" s="24" t="s">
        <v>25</v>
      </c>
      <c r="E605" s="24" t="s">
        <v>20806</v>
      </c>
      <c r="F605" s="24" t="s">
        <v>21267</v>
      </c>
      <c r="G605" s="58" t="s">
        <v>21428</v>
      </c>
      <c r="H605" s="24" t="s">
        <v>194</v>
      </c>
      <c r="I605" s="58">
        <v>6</v>
      </c>
      <c r="J605" s="24" t="s">
        <v>21414</v>
      </c>
      <c r="K605" s="24" t="s">
        <v>31</v>
      </c>
      <c r="L605" s="58">
        <v>6</v>
      </c>
      <c r="M605" s="24">
        <f t="shared" si="30"/>
        <v>780</v>
      </c>
      <c r="N605" s="58"/>
      <c r="O605" s="24" t="s">
        <v>32</v>
      </c>
    </row>
    <row r="606" s="1" customFormat="1" ht="14.25" spans="1:15">
      <c r="A606" s="24">
        <v>602</v>
      </c>
      <c r="B606" s="24" t="s">
        <v>23</v>
      </c>
      <c r="C606" s="54" t="s">
        <v>24</v>
      </c>
      <c r="D606" s="24" t="s">
        <v>25</v>
      </c>
      <c r="E606" s="24" t="s">
        <v>20806</v>
      </c>
      <c r="F606" s="24" t="s">
        <v>21267</v>
      </c>
      <c r="G606" s="58" t="s">
        <v>21429</v>
      </c>
      <c r="H606" s="24" t="s">
        <v>194</v>
      </c>
      <c r="I606" s="58">
        <v>2</v>
      </c>
      <c r="J606" s="24" t="s">
        <v>21430</v>
      </c>
      <c r="K606" s="24" t="s">
        <v>31</v>
      </c>
      <c r="L606" s="58">
        <v>2</v>
      </c>
      <c r="M606" s="24">
        <f t="shared" si="30"/>
        <v>260</v>
      </c>
      <c r="N606" s="58"/>
      <c r="O606" s="24" t="s">
        <v>32</v>
      </c>
    </row>
    <row r="607" s="1" customFormat="1" ht="14.25" spans="1:15">
      <c r="A607" s="24">
        <v>603</v>
      </c>
      <c r="B607" s="24" t="s">
        <v>23</v>
      </c>
      <c r="C607" s="54" t="s">
        <v>24</v>
      </c>
      <c r="D607" s="24" t="s">
        <v>25</v>
      </c>
      <c r="E607" s="24" t="s">
        <v>20806</v>
      </c>
      <c r="F607" s="24" t="s">
        <v>21267</v>
      </c>
      <c r="G607" s="58" t="s">
        <v>21431</v>
      </c>
      <c r="H607" s="24" t="s">
        <v>194</v>
      </c>
      <c r="I607" s="58">
        <v>4</v>
      </c>
      <c r="J607" s="24" t="s">
        <v>21430</v>
      </c>
      <c r="K607" s="24" t="s">
        <v>31</v>
      </c>
      <c r="L607" s="58">
        <v>4</v>
      </c>
      <c r="M607" s="24">
        <f t="shared" si="30"/>
        <v>520</v>
      </c>
      <c r="N607" s="58"/>
      <c r="O607" s="24" t="s">
        <v>32</v>
      </c>
    </row>
    <row r="608" s="1" customFormat="1" ht="14.25" spans="1:15">
      <c r="A608" s="24">
        <v>604</v>
      </c>
      <c r="B608" s="24" t="s">
        <v>23</v>
      </c>
      <c r="C608" s="54" t="s">
        <v>24</v>
      </c>
      <c r="D608" s="24" t="s">
        <v>25</v>
      </c>
      <c r="E608" s="24" t="s">
        <v>20806</v>
      </c>
      <c r="F608" s="24" t="s">
        <v>21267</v>
      </c>
      <c r="G608" s="58" t="s">
        <v>21432</v>
      </c>
      <c r="H608" s="24" t="s">
        <v>194</v>
      </c>
      <c r="I608" s="58">
        <v>6</v>
      </c>
      <c r="J608" s="24" t="s">
        <v>21430</v>
      </c>
      <c r="K608" s="24" t="s">
        <v>31</v>
      </c>
      <c r="L608" s="58">
        <v>6</v>
      </c>
      <c r="M608" s="24">
        <f t="shared" si="30"/>
        <v>780</v>
      </c>
      <c r="N608" s="58"/>
      <c r="O608" s="24" t="s">
        <v>32</v>
      </c>
    </row>
    <row r="609" s="1" customFormat="1" ht="14.25" spans="1:15">
      <c r="A609" s="24">
        <v>605</v>
      </c>
      <c r="B609" s="24" t="s">
        <v>23</v>
      </c>
      <c r="C609" s="54" t="s">
        <v>24</v>
      </c>
      <c r="D609" s="24" t="s">
        <v>25</v>
      </c>
      <c r="E609" s="24" t="s">
        <v>20806</v>
      </c>
      <c r="F609" s="24" t="s">
        <v>21267</v>
      </c>
      <c r="G609" s="58" t="s">
        <v>21433</v>
      </c>
      <c r="H609" s="24" t="s">
        <v>194</v>
      </c>
      <c r="I609" s="58">
        <v>5</v>
      </c>
      <c r="J609" s="24" t="s">
        <v>21430</v>
      </c>
      <c r="K609" s="24" t="s">
        <v>31</v>
      </c>
      <c r="L609" s="58">
        <v>5</v>
      </c>
      <c r="M609" s="24">
        <f t="shared" si="30"/>
        <v>650</v>
      </c>
      <c r="N609" s="58"/>
      <c r="O609" s="24" t="s">
        <v>32</v>
      </c>
    </row>
    <row r="610" s="1" customFormat="1" ht="14.25" spans="1:15">
      <c r="A610" s="24">
        <v>606</v>
      </c>
      <c r="B610" s="24" t="s">
        <v>23</v>
      </c>
      <c r="C610" s="54" t="s">
        <v>24</v>
      </c>
      <c r="D610" s="24" t="s">
        <v>25</v>
      </c>
      <c r="E610" s="24" t="s">
        <v>20806</v>
      </c>
      <c r="F610" s="24" t="s">
        <v>21267</v>
      </c>
      <c r="G610" s="58" t="s">
        <v>21434</v>
      </c>
      <c r="H610" s="24" t="s">
        <v>194</v>
      </c>
      <c r="I610" s="58">
        <v>4</v>
      </c>
      <c r="J610" s="24" t="s">
        <v>21430</v>
      </c>
      <c r="K610" s="24" t="s">
        <v>31</v>
      </c>
      <c r="L610" s="58">
        <v>4</v>
      </c>
      <c r="M610" s="24">
        <f t="shared" si="30"/>
        <v>520</v>
      </c>
      <c r="N610" s="58"/>
      <c r="O610" s="24" t="s">
        <v>32</v>
      </c>
    </row>
    <row r="611" s="1" customFormat="1" ht="14.25" spans="1:15">
      <c r="A611" s="24">
        <v>607</v>
      </c>
      <c r="B611" s="24" t="s">
        <v>23</v>
      </c>
      <c r="C611" s="54" t="s">
        <v>24</v>
      </c>
      <c r="D611" s="24" t="s">
        <v>25</v>
      </c>
      <c r="E611" s="24" t="s">
        <v>20806</v>
      </c>
      <c r="F611" s="24" t="s">
        <v>21267</v>
      </c>
      <c r="G611" s="58" t="s">
        <v>21435</v>
      </c>
      <c r="H611" s="24" t="s">
        <v>194</v>
      </c>
      <c r="I611" s="58">
        <v>3</v>
      </c>
      <c r="J611" s="24" t="s">
        <v>21430</v>
      </c>
      <c r="K611" s="24" t="s">
        <v>31</v>
      </c>
      <c r="L611" s="58">
        <v>3</v>
      </c>
      <c r="M611" s="24">
        <f t="shared" si="30"/>
        <v>390</v>
      </c>
      <c r="N611" s="58"/>
      <c r="O611" s="24" t="s">
        <v>32</v>
      </c>
    </row>
    <row r="612" s="1" customFormat="1" ht="14.25" spans="1:15">
      <c r="A612" s="24">
        <v>608</v>
      </c>
      <c r="B612" s="24" t="s">
        <v>23</v>
      </c>
      <c r="C612" s="54" t="s">
        <v>24</v>
      </c>
      <c r="D612" s="24" t="s">
        <v>25</v>
      </c>
      <c r="E612" s="24" t="s">
        <v>20806</v>
      </c>
      <c r="F612" s="24" t="s">
        <v>21267</v>
      </c>
      <c r="G612" s="58" t="s">
        <v>21436</v>
      </c>
      <c r="H612" s="24" t="s">
        <v>194</v>
      </c>
      <c r="I612" s="58">
        <v>3</v>
      </c>
      <c r="J612" s="24" t="s">
        <v>21430</v>
      </c>
      <c r="K612" s="24" t="s">
        <v>31</v>
      </c>
      <c r="L612" s="58">
        <v>3</v>
      </c>
      <c r="M612" s="24">
        <f t="shared" si="30"/>
        <v>390</v>
      </c>
      <c r="N612" s="58"/>
      <c r="O612" s="24" t="s">
        <v>32</v>
      </c>
    </row>
    <row r="613" s="1" customFormat="1" ht="14.25" spans="1:15">
      <c r="A613" s="24">
        <v>609</v>
      </c>
      <c r="B613" s="24" t="s">
        <v>23</v>
      </c>
      <c r="C613" s="54" t="s">
        <v>24</v>
      </c>
      <c r="D613" s="24" t="s">
        <v>25</v>
      </c>
      <c r="E613" s="24" t="s">
        <v>20806</v>
      </c>
      <c r="F613" s="24" t="s">
        <v>21267</v>
      </c>
      <c r="G613" s="58" t="s">
        <v>21437</v>
      </c>
      <c r="H613" s="24" t="s">
        <v>194</v>
      </c>
      <c r="I613" s="58">
        <v>4</v>
      </c>
      <c r="J613" s="24" t="s">
        <v>21430</v>
      </c>
      <c r="K613" s="24" t="s">
        <v>31</v>
      </c>
      <c r="L613" s="58">
        <v>4</v>
      </c>
      <c r="M613" s="24">
        <f t="shared" si="30"/>
        <v>520</v>
      </c>
      <c r="N613" s="58"/>
      <c r="O613" s="24" t="s">
        <v>32</v>
      </c>
    </row>
    <row r="614" s="1" customFormat="1" ht="14.25" spans="1:15">
      <c r="A614" s="24">
        <v>610</v>
      </c>
      <c r="B614" s="24" t="s">
        <v>23</v>
      </c>
      <c r="C614" s="54" t="s">
        <v>24</v>
      </c>
      <c r="D614" s="24" t="s">
        <v>25</v>
      </c>
      <c r="E614" s="24" t="s">
        <v>20806</v>
      </c>
      <c r="F614" s="24" t="s">
        <v>21267</v>
      </c>
      <c r="G614" s="58" t="s">
        <v>21438</v>
      </c>
      <c r="H614" s="24" t="s">
        <v>194</v>
      </c>
      <c r="I614" s="58">
        <v>5</v>
      </c>
      <c r="J614" s="24" t="s">
        <v>21430</v>
      </c>
      <c r="K614" s="24" t="s">
        <v>31</v>
      </c>
      <c r="L614" s="58">
        <v>5</v>
      </c>
      <c r="M614" s="24">
        <f t="shared" si="30"/>
        <v>650</v>
      </c>
      <c r="N614" s="58"/>
      <c r="O614" s="24" t="s">
        <v>32</v>
      </c>
    </row>
    <row r="615" s="1" customFormat="1" ht="14.25" spans="1:15">
      <c r="A615" s="24">
        <v>611</v>
      </c>
      <c r="B615" s="24" t="s">
        <v>23</v>
      </c>
      <c r="C615" s="54" t="s">
        <v>24</v>
      </c>
      <c r="D615" s="24" t="s">
        <v>25</v>
      </c>
      <c r="E615" s="24" t="s">
        <v>20806</v>
      </c>
      <c r="F615" s="24" t="s">
        <v>21267</v>
      </c>
      <c r="G615" s="58" t="s">
        <v>21439</v>
      </c>
      <c r="H615" s="24" t="s">
        <v>194</v>
      </c>
      <c r="I615" s="58">
        <v>4</v>
      </c>
      <c r="J615" s="24" t="s">
        <v>21430</v>
      </c>
      <c r="K615" s="24" t="s">
        <v>31</v>
      </c>
      <c r="L615" s="58">
        <v>4</v>
      </c>
      <c r="M615" s="24">
        <f t="shared" si="30"/>
        <v>520</v>
      </c>
      <c r="N615" s="58"/>
      <c r="O615" s="24" t="s">
        <v>32</v>
      </c>
    </row>
    <row r="616" s="1" customFormat="1" ht="14.25" spans="1:15">
      <c r="A616" s="24">
        <v>612</v>
      </c>
      <c r="B616" s="24" t="s">
        <v>23</v>
      </c>
      <c r="C616" s="54" t="s">
        <v>24</v>
      </c>
      <c r="D616" s="24" t="s">
        <v>25</v>
      </c>
      <c r="E616" s="24" t="s">
        <v>20806</v>
      </c>
      <c r="F616" s="24" t="s">
        <v>21267</v>
      </c>
      <c r="G616" s="58" t="s">
        <v>21440</v>
      </c>
      <c r="H616" s="24" t="s">
        <v>194</v>
      </c>
      <c r="I616" s="58">
        <v>4</v>
      </c>
      <c r="J616" s="24" t="s">
        <v>21430</v>
      </c>
      <c r="K616" s="24" t="s">
        <v>31</v>
      </c>
      <c r="L616" s="58">
        <v>4</v>
      </c>
      <c r="M616" s="24">
        <f t="shared" si="30"/>
        <v>520</v>
      </c>
      <c r="N616" s="58"/>
      <c r="O616" s="24" t="s">
        <v>32</v>
      </c>
    </row>
    <row r="617" s="1" customFormat="1" ht="14.25" spans="1:15">
      <c r="A617" s="24">
        <v>613</v>
      </c>
      <c r="B617" s="24" t="s">
        <v>23</v>
      </c>
      <c r="C617" s="54" t="s">
        <v>24</v>
      </c>
      <c r="D617" s="24" t="s">
        <v>25</v>
      </c>
      <c r="E617" s="24" t="s">
        <v>20806</v>
      </c>
      <c r="F617" s="24" t="s">
        <v>21267</v>
      </c>
      <c r="G617" s="58" t="s">
        <v>21441</v>
      </c>
      <c r="H617" s="24" t="s">
        <v>194</v>
      </c>
      <c r="I617" s="58">
        <v>4</v>
      </c>
      <c r="J617" s="24" t="s">
        <v>21430</v>
      </c>
      <c r="K617" s="24" t="s">
        <v>31</v>
      </c>
      <c r="L617" s="58">
        <v>4</v>
      </c>
      <c r="M617" s="24">
        <f t="shared" si="30"/>
        <v>520</v>
      </c>
      <c r="N617" s="58"/>
      <c r="O617" s="24" t="s">
        <v>32</v>
      </c>
    </row>
    <row r="618" s="1" customFormat="1" ht="14.25" spans="1:15">
      <c r="A618" s="24">
        <v>614</v>
      </c>
      <c r="B618" s="24" t="s">
        <v>23</v>
      </c>
      <c r="C618" s="54" t="s">
        <v>24</v>
      </c>
      <c r="D618" s="24" t="s">
        <v>25</v>
      </c>
      <c r="E618" s="24" t="s">
        <v>20806</v>
      </c>
      <c r="F618" s="24" t="s">
        <v>21267</v>
      </c>
      <c r="G618" s="58" t="s">
        <v>21199</v>
      </c>
      <c r="H618" s="24" t="s">
        <v>194</v>
      </c>
      <c r="I618" s="58">
        <v>4</v>
      </c>
      <c r="J618" s="24" t="s">
        <v>21430</v>
      </c>
      <c r="K618" s="24" t="s">
        <v>31</v>
      </c>
      <c r="L618" s="58">
        <v>4</v>
      </c>
      <c r="M618" s="24">
        <f t="shared" si="30"/>
        <v>520</v>
      </c>
      <c r="N618" s="58"/>
      <c r="O618" s="24" t="s">
        <v>32</v>
      </c>
    </row>
    <row r="619" s="1" customFormat="1" ht="14.25" spans="1:15">
      <c r="A619" s="24">
        <v>615</v>
      </c>
      <c r="B619" s="24" t="s">
        <v>23</v>
      </c>
      <c r="C619" s="54" t="s">
        <v>24</v>
      </c>
      <c r="D619" s="24" t="s">
        <v>25</v>
      </c>
      <c r="E619" s="60" t="s">
        <v>21039</v>
      </c>
      <c r="F619" s="60" t="s">
        <v>21442</v>
      </c>
      <c r="G619" s="58" t="s">
        <v>21443</v>
      </c>
      <c r="H619" s="24" t="s">
        <v>194</v>
      </c>
      <c r="I619" s="58">
        <v>4</v>
      </c>
      <c r="J619" s="24" t="s">
        <v>21430</v>
      </c>
      <c r="K619" s="24" t="s">
        <v>31</v>
      </c>
      <c r="L619" s="58">
        <v>4</v>
      </c>
      <c r="M619" s="24">
        <f t="shared" si="30"/>
        <v>520</v>
      </c>
      <c r="N619" s="24"/>
      <c r="O619" s="24" t="s">
        <v>32</v>
      </c>
    </row>
    <row r="620" s="1" customFormat="1" ht="14.25" spans="1:15">
      <c r="A620" s="24">
        <v>616</v>
      </c>
      <c r="B620" s="24" t="s">
        <v>23</v>
      </c>
      <c r="C620" s="54" t="s">
        <v>24</v>
      </c>
      <c r="D620" s="24" t="s">
        <v>25</v>
      </c>
      <c r="E620" s="24" t="s">
        <v>20806</v>
      </c>
      <c r="F620" s="24" t="s">
        <v>21267</v>
      </c>
      <c r="G620" s="58" t="s">
        <v>21444</v>
      </c>
      <c r="H620" s="24" t="s">
        <v>194</v>
      </c>
      <c r="I620" s="58">
        <v>4</v>
      </c>
      <c r="J620" s="24" t="s">
        <v>21445</v>
      </c>
      <c r="K620" s="24" t="s">
        <v>31</v>
      </c>
      <c r="L620" s="58">
        <v>4</v>
      </c>
      <c r="M620" s="24">
        <f t="shared" si="30"/>
        <v>520</v>
      </c>
      <c r="N620" s="58"/>
      <c r="O620" s="24" t="s">
        <v>32</v>
      </c>
    </row>
    <row r="621" s="1" customFormat="1" ht="14.25" spans="1:15">
      <c r="A621" s="24">
        <v>617</v>
      </c>
      <c r="B621" s="24" t="s">
        <v>23</v>
      </c>
      <c r="C621" s="54" t="s">
        <v>24</v>
      </c>
      <c r="D621" s="24" t="s">
        <v>25</v>
      </c>
      <c r="E621" s="24" t="s">
        <v>20806</v>
      </c>
      <c r="F621" s="24" t="s">
        <v>21267</v>
      </c>
      <c r="G621" s="58" t="s">
        <v>21446</v>
      </c>
      <c r="H621" s="24" t="s">
        <v>29</v>
      </c>
      <c r="I621" s="58">
        <v>2</v>
      </c>
      <c r="J621" s="24" t="s">
        <v>21445</v>
      </c>
      <c r="K621" s="24" t="s">
        <v>31</v>
      </c>
      <c r="L621" s="58">
        <v>2</v>
      </c>
      <c r="M621" s="24">
        <f t="shared" si="30"/>
        <v>260</v>
      </c>
      <c r="N621" s="58"/>
      <c r="O621" s="24" t="s">
        <v>32</v>
      </c>
    </row>
    <row r="622" s="1" customFormat="1" ht="14.25" spans="1:15">
      <c r="A622" s="24">
        <v>618</v>
      </c>
      <c r="B622" s="24" t="s">
        <v>23</v>
      </c>
      <c r="C622" s="54" t="s">
        <v>24</v>
      </c>
      <c r="D622" s="24" t="s">
        <v>25</v>
      </c>
      <c r="E622" s="24" t="s">
        <v>20806</v>
      </c>
      <c r="F622" s="24" t="s">
        <v>21267</v>
      </c>
      <c r="G622" s="58" t="s">
        <v>21447</v>
      </c>
      <c r="H622" s="24" t="s">
        <v>194</v>
      </c>
      <c r="I622" s="58">
        <v>4</v>
      </c>
      <c r="J622" s="24" t="s">
        <v>21445</v>
      </c>
      <c r="K622" s="24" t="s">
        <v>31</v>
      </c>
      <c r="L622" s="58">
        <v>4</v>
      </c>
      <c r="M622" s="24">
        <f t="shared" si="30"/>
        <v>520</v>
      </c>
      <c r="N622" s="58"/>
      <c r="O622" s="24" t="s">
        <v>32</v>
      </c>
    </row>
    <row r="623" s="1" customFormat="1" ht="14.25" spans="1:15">
      <c r="A623" s="24">
        <v>619</v>
      </c>
      <c r="B623" s="24" t="s">
        <v>23</v>
      </c>
      <c r="C623" s="54" t="s">
        <v>24</v>
      </c>
      <c r="D623" s="24" t="s">
        <v>25</v>
      </c>
      <c r="E623" s="24" t="s">
        <v>20806</v>
      </c>
      <c r="F623" s="24" t="s">
        <v>21267</v>
      </c>
      <c r="G623" s="58" t="s">
        <v>21448</v>
      </c>
      <c r="H623" s="24" t="s">
        <v>194</v>
      </c>
      <c r="I623" s="58">
        <v>3</v>
      </c>
      <c r="J623" s="24" t="s">
        <v>21445</v>
      </c>
      <c r="K623" s="24" t="s">
        <v>31</v>
      </c>
      <c r="L623" s="58">
        <v>3</v>
      </c>
      <c r="M623" s="24">
        <f t="shared" si="30"/>
        <v>390</v>
      </c>
      <c r="N623" s="58"/>
      <c r="O623" s="24" t="s">
        <v>32</v>
      </c>
    </row>
    <row r="624" s="1" customFormat="1" ht="14.25" spans="1:15">
      <c r="A624" s="24">
        <v>620</v>
      </c>
      <c r="B624" s="24" t="s">
        <v>23</v>
      </c>
      <c r="C624" s="54" t="s">
        <v>24</v>
      </c>
      <c r="D624" s="24" t="s">
        <v>25</v>
      </c>
      <c r="E624" s="24" t="s">
        <v>20806</v>
      </c>
      <c r="F624" s="24" t="s">
        <v>21267</v>
      </c>
      <c r="G624" s="58" t="s">
        <v>21449</v>
      </c>
      <c r="H624" s="24" t="s">
        <v>194</v>
      </c>
      <c r="I624" s="58">
        <v>5</v>
      </c>
      <c r="J624" s="24" t="s">
        <v>21445</v>
      </c>
      <c r="K624" s="24" t="s">
        <v>31</v>
      </c>
      <c r="L624" s="58">
        <v>5</v>
      </c>
      <c r="M624" s="24">
        <f t="shared" si="30"/>
        <v>650</v>
      </c>
      <c r="N624" s="58"/>
      <c r="O624" s="24" t="s">
        <v>32</v>
      </c>
    </row>
    <row r="625" s="1" customFormat="1" ht="14.25" spans="1:15">
      <c r="A625" s="24">
        <v>621</v>
      </c>
      <c r="B625" s="24" t="s">
        <v>23</v>
      </c>
      <c r="C625" s="54" t="s">
        <v>24</v>
      </c>
      <c r="D625" s="24" t="s">
        <v>25</v>
      </c>
      <c r="E625" s="24" t="s">
        <v>20806</v>
      </c>
      <c r="F625" s="24" t="s">
        <v>21267</v>
      </c>
      <c r="G625" s="58" t="s">
        <v>21450</v>
      </c>
      <c r="H625" s="24" t="s">
        <v>194</v>
      </c>
      <c r="I625" s="58">
        <v>3</v>
      </c>
      <c r="J625" s="24" t="s">
        <v>21445</v>
      </c>
      <c r="K625" s="24" t="s">
        <v>31</v>
      </c>
      <c r="L625" s="58">
        <v>3</v>
      </c>
      <c r="M625" s="24">
        <f t="shared" si="30"/>
        <v>390</v>
      </c>
      <c r="N625" s="58"/>
      <c r="O625" s="24" t="s">
        <v>32</v>
      </c>
    </row>
    <row r="626" s="1" customFormat="1" ht="14.25" spans="1:15">
      <c r="A626" s="24">
        <v>622</v>
      </c>
      <c r="B626" s="24" t="s">
        <v>23</v>
      </c>
      <c r="C626" s="54" t="s">
        <v>24</v>
      </c>
      <c r="D626" s="24" t="s">
        <v>25</v>
      </c>
      <c r="E626" s="24" t="s">
        <v>20806</v>
      </c>
      <c r="F626" s="24" t="s">
        <v>21267</v>
      </c>
      <c r="G626" s="58" t="s">
        <v>21451</v>
      </c>
      <c r="H626" s="24" t="s">
        <v>194</v>
      </c>
      <c r="I626" s="58">
        <v>3</v>
      </c>
      <c r="J626" s="24" t="s">
        <v>21445</v>
      </c>
      <c r="K626" s="24" t="s">
        <v>31</v>
      </c>
      <c r="L626" s="58">
        <v>3</v>
      </c>
      <c r="M626" s="24">
        <f t="shared" si="30"/>
        <v>390</v>
      </c>
      <c r="N626" s="24"/>
      <c r="O626" s="24" t="s">
        <v>32</v>
      </c>
    </row>
    <row r="627" s="1" customFormat="1" ht="14.25" spans="1:15">
      <c r="A627" s="24">
        <v>623</v>
      </c>
      <c r="B627" s="24" t="s">
        <v>23</v>
      </c>
      <c r="C627" s="54" t="s">
        <v>24</v>
      </c>
      <c r="D627" s="24" t="s">
        <v>25</v>
      </c>
      <c r="E627" s="24" t="s">
        <v>20806</v>
      </c>
      <c r="F627" s="24" t="s">
        <v>21267</v>
      </c>
      <c r="G627" s="58" t="s">
        <v>21452</v>
      </c>
      <c r="H627" s="24" t="s">
        <v>194</v>
      </c>
      <c r="I627" s="58">
        <v>1</v>
      </c>
      <c r="J627" s="24" t="s">
        <v>21445</v>
      </c>
      <c r="K627" s="24" t="s">
        <v>31</v>
      </c>
      <c r="L627" s="58">
        <v>1</v>
      </c>
      <c r="M627" s="24">
        <f t="shared" si="30"/>
        <v>130</v>
      </c>
      <c r="N627" s="58"/>
      <c r="O627" s="24" t="s">
        <v>32</v>
      </c>
    </row>
    <row r="628" s="1" customFormat="1" ht="14.25" spans="1:15">
      <c r="A628" s="24">
        <v>624</v>
      </c>
      <c r="B628" s="24" t="s">
        <v>23</v>
      </c>
      <c r="C628" s="54" t="s">
        <v>24</v>
      </c>
      <c r="D628" s="24" t="s">
        <v>25</v>
      </c>
      <c r="E628" s="24" t="s">
        <v>20806</v>
      </c>
      <c r="F628" s="24" t="s">
        <v>21267</v>
      </c>
      <c r="G628" s="58" t="s">
        <v>21453</v>
      </c>
      <c r="H628" s="24" t="s">
        <v>194</v>
      </c>
      <c r="I628" s="58">
        <v>4</v>
      </c>
      <c r="J628" s="24" t="s">
        <v>21445</v>
      </c>
      <c r="K628" s="24" t="s">
        <v>31</v>
      </c>
      <c r="L628" s="58">
        <v>4</v>
      </c>
      <c r="M628" s="24">
        <f t="shared" si="30"/>
        <v>520</v>
      </c>
      <c r="N628" s="58"/>
      <c r="O628" s="24" t="s">
        <v>32</v>
      </c>
    </row>
    <row r="629" s="1" customFormat="1" ht="14.25" spans="1:15">
      <c r="A629" s="24">
        <v>625</v>
      </c>
      <c r="B629" s="24" t="s">
        <v>23</v>
      </c>
      <c r="C629" s="54" t="s">
        <v>24</v>
      </c>
      <c r="D629" s="24" t="s">
        <v>25</v>
      </c>
      <c r="E629" s="24" t="s">
        <v>20806</v>
      </c>
      <c r="F629" s="24" t="s">
        <v>21267</v>
      </c>
      <c r="G629" s="58" t="s">
        <v>21454</v>
      </c>
      <c r="H629" s="24" t="s">
        <v>194</v>
      </c>
      <c r="I629" s="58">
        <v>8</v>
      </c>
      <c r="J629" s="24" t="s">
        <v>21445</v>
      </c>
      <c r="K629" s="24" t="s">
        <v>31</v>
      </c>
      <c r="L629" s="58">
        <v>8</v>
      </c>
      <c r="M629" s="24">
        <f t="shared" si="30"/>
        <v>1040</v>
      </c>
      <c r="N629" s="58"/>
      <c r="O629" s="24" t="s">
        <v>32</v>
      </c>
    </row>
    <row r="630" s="1" customFormat="1" ht="14.25" spans="1:15">
      <c r="A630" s="24">
        <v>626</v>
      </c>
      <c r="B630" s="24" t="s">
        <v>23</v>
      </c>
      <c r="C630" s="54" t="s">
        <v>24</v>
      </c>
      <c r="D630" s="24" t="s">
        <v>25</v>
      </c>
      <c r="E630" s="24" t="s">
        <v>20806</v>
      </c>
      <c r="F630" s="24" t="s">
        <v>21267</v>
      </c>
      <c r="G630" s="58" t="s">
        <v>21455</v>
      </c>
      <c r="H630" s="24" t="s">
        <v>29</v>
      </c>
      <c r="I630" s="58">
        <v>4</v>
      </c>
      <c r="J630" s="24" t="s">
        <v>21445</v>
      </c>
      <c r="K630" s="24" t="s">
        <v>31</v>
      </c>
      <c r="L630" s="58">
        <v>4</v>
      </c>
      <c r="M630" s="24">
        <f t="shared" si="30"/>
        <v>520</v>
      </c>
      <c r="N630" s="58"/>
      <c r="O630" s="24" t="s">
        <v>32</v>
      </c>
    </row>
    <row r="631" s="1" customFormat="1" ht="14.25" spans="1:15">
      <c r="A631" s="24">
        <v>627</v>
      </c>
      <c r="B631" s="24" t="s">
        <v>23</v>
      </c>
      <c r="C631" s="54" t="s">
        <v>24</v>
      </c>
      <c r="D631" s="24" t="s">
        <v>25</v>
      </c>
      <c r="E631" s="24" t="s">
        <v>20806</v>
      </c>
      <c r="F631" s="24" t="s">
        <v>21267</v>
      </c>
      <c r="G631" s="58" t="s">
        <v>21456</v>
      </c>
      <c r="H631" s="24" t="s">
        <v>194</v>
      </c>
      <c r="I631" s="58">
        <v>2</v>
      </c>
      <c r="J631" s="24" t="s">
        <v>21445</v>
      </c>
      <c r="K631" s="24" t="s">
        <v>31</v>
      </c>
      <c r="L631" s="58">
        <v>2</v>
      </c>
      <c r="M631" s="24">
        <f t="shared" si="30"/>
        <v>260</v>
      </c>
      <c r="N631" s="58"/>
      <c r="O631" s="24" t="s">
        <v>32</v>
      </c>
    </row>
    <row r="632" s="1" customFormat="1" ht="14.25" spans="1:15">
      <c r="A632" s="24">
        <v>628</v>
      </c>
      <c r="B632" s="24" t="s">
        <v>23</v>
      </c>
      <c r="C632" s="54" t="s">
        <v>24</v>
      </c>
      <c r="D632" s="24" t="s">
        <v>25</v>
      </c>
      <c r="E632" s="24" t="s">
        <v>20806</v>
      </c>
      <c r="F632" s="24" t="s">
        <v>21267</v>
      </c>
      <c r="G632" s="58" t="s">
        <v>21457</v>
      </c>
      <c r="H632" s="24" t="s">
        <v>29</v>
      </c>
      <c r="I632" s="58">
        <v>5</v>
      </c>
      <c r="J632" s="24" t="s">
        <v>21445</v>
      </c>
      <c r="K632" s="24" t="s">
        <v>31</v>
      </c>
      <c r="L632" s="58">
        <v>5</v>
      </c>
      <c r="M632" s="24">
        <f t="shared" si="30"/>
        <v>650</v>
      </c>
      <c r="N632" s="58"/>
      <c r="O632" s="24" t="s">
        <v>32</v>
      </c>
    </row>
    <row r="633" s="1" customFormat="1" ht="14.25" spans="1:15">
      <c r="A633" s="24">
        <v>629</v>
      </c>
      <c r="B633" s="24" t="s">
        <v>23</v>
      </c>
      <c r="C633" s="54" t="s">
        <v>24</v>
      </c>
      <c r="D633" s="24" t="s">
        <v>25</v>
      </c>
      <c r="E633" s="24" t="s">
        <v>20806</v>
      </c>
      <c r="F633" s="24" t="s">
        <v>21267</v>
      </c>
      <c r="G633" s="58" t="s">
        <v>21458</v>
      </c>
      <c r="H633" s="24" t="s">
        <v>51</v>
      </c>
      <c r="I633" s="58">
        <v>1</v>
      </c>
      <c r="J633" s="24" t="s">
        <v>21445</v>
      </c>
      <c r="K633" s="24" t="s">
        <v>31</v>
      </c>
      <c r="L633" s="58">
        <v>1</v>
      </c>
      <c r="M633" s="24">
        <f>L633*312</f>
        <v>312</v>
      </c>
      <c r="N633" s="58"/>
      <c r="O633" s="24" t="s">
        <v>32</v>
      </c>
    </row>
    <row r="634" s="1" customFormat="1" ht="14.25" spans="1:15">
      <c r="A634" s="24">
        <v>630</v>
      </c>
      <c r="B634" s="24" t="s">
        <v>23</v>
      </c>
      <c r="C634" s="54" t="s">
        <v>24</v>
      </c>
      <c r="D634" s="24" t="s">
        <v>25</v>
      </c>
      <c r="E634" s="24" t="s">
        <v>20806</v>
      </c>
      <c r="F634" s="24" t="s">
        <v>21267</v>
      </c>
      <c r="G634" s="58" t="s">
        <v>21459</v>
      </c>
      <c r="H634" s="24" t="s">
        <v>194</v>
      </c>
      <c r="I634" s="58">
        <v>5</v>
      </c>
      <c r="J634" s="24" t="s">
        <v>21445</v>
      </c>
      <c r="K634" s="24" t="s">
        <v>31</v>
      </c>
      <c r="L634" s="58">
        <v>5</v>
      </c>
      <c r="M634" s="24">
        <f t="shared" ref="M634:M646" si="31">L634*130</f>
        <v>650</v>
      </c>
      <c r="N634" s="58"/>
      <c r="O634" s="24" t="s">
        <v>32</v>
      </c>
    </row>
    <row r="635" s="1" customFormat="1" ht="14.25" spans="1:15">
      <c r="A635" s="24">
        <v>631</v>
      </c>
      <c r="B635" s="24" t="s">
        <v>23</v>
      </c>
      <c r="C635" s="54" t="s">
        <v>24</v>
      </c>
      <c r="D635" s="24" t="s">
        <v>25</v>
      </c>
      <c r="E635" s="24" t="s">
        <v>20806</v>
      </c>
      <c r="F635" s="24" t="s">
        <v>21267</v>
      </c>
      <c r="G635" s="58" t="s">
        <v>21460</v>
      </c>
      <c r="H635" s="24" t="s">
        <v>194</v>
      </c>
      <c r="I635" s="58">
        <v>6</v>
      </c>
      <c r="J635" s="24" t="s">
        <v>21445</v>
      </c>
      <c r="K635" s="24" t="s">
        <v>31</v>
      </c>
      <c r="L635" s="58">
        <v>6</v>
      </c>
      <c r="M635" s="24">
        <f t="shared" si="31"/>
        <v>780</v>
      </c>
      <c r="N635" s="58"/>
      <c r="O635" s="24" t="s">
        <v>32</v>
      </c>
    </row>
    <row r="636" s="1" customFormat="1" ht="14.25" spans="1:15">
      <c r="A636" s="24">
        <v>632</v>
      </c>
      <c r="B636" s="24" t="s">
        <v>23</v>
      </c>
      <c r="C636" s="54" t="s">
        <v>24</v>
      </c>
      <c r="D636" s="24" t="s">
        <v>25</v>
      </c>
      <c r="E636" s="24" t="s">
        <v>20806</v>
      </c>
      <c r="F636" s="24" t="s">
        <v>21267</v>
      </c>
      <c r="G636" s="58" t="s">
        <v>15220</v>
      </c>
      <c r="H636" s="24" t="s">
        <v>194</v>
      </c>
      <c r="I636" s="58">
        <v>4</v>
      </c>
      <c r="J636" s="24" t="s">
        <v>21445</v>
      </c>
      <c r="K636" s="24" t="s">
        <v>31</v>
      </c>
      <c r="L636" s="58">
        <v>4</v>
      </c>
      <c r="M636" s="24">
        <f t="shared" si="31"/>
        <v>520</v>
      </c>
      <c r="N636" s="58"/>
      <c r="O636" s="24" t="s">
        <v>32</v>
      </c>
    </row>
    <row r="637" s="1" customFormat="1" ht="14.25" spans="1:15">
      <c r="A637" s="24">
        <v>633</v>
      </c>
      <c r="B637" s="24" t="s">
        <v>23</v>
      </c>
      <c r="C637" s="54" t="s">
        <v>24</v>
      </c>
      <c r="D637" s="24" t="s">
        <v>25</v>
      </c>
      <c r="E637" s="24" t="s">
        <v>20806</v>
      </c>
      <c r="F637" s="24" t="s">
        <v>21267</v>
      </c>
      <c r="G637" s="58" t="s">
        <v>21461</v>
      </c>
      <c r="H637" s="24" t="s">
        <v>194</v>
      </c>
      <c r="I637" s="58">
        <v>5</v>
      </c>
      <c r="J637" s="24" t="s">
        <v>21462</v>
      </c>
      <c r="K637" s="24" t="s">
        <v>31</v>
      </c>
      <c r="L637" s="58">
        <v>5</v>
      </c>
      <c r="M637" s="24">
        <f t="shared" si="31"/>
        <v>650</v>
      </c>
      <c r="N637" s="58"/>
      <c r="O637" s="24" t="s">
        <v>32</v>
      </c>
    </row>
    <row r="638" s="1" customFormat="1" ht="14.25" spans="1:15">
      <c r="A638" s="24">
        <v>634</v>
      </c>
      <c r="B638" s="24" t="s">
        <v>23</v>
      </c>
      <c r="C638" s="54" t="s">
        <v>24</v>
      </c>
      <c r="D638" s="24" t="s">
        <v>25</v>
      </c>
      <c r="E638" s="24" t="s">
        <v>20806</v>
      </c>
      <c r="F638" s="24" t="s">
        <v>21267</v>
      </c>
      <c r="G638" s="58" t="s">
        <v>21463</v>
      </c>
      <c r="H638" s="24" t="s">
        <v>194</v>
      </c>
      <c r="I638" s="58">
        <v>3</v>
      </c>
      <c r="J638" s="24" t="s">
        <v>21462</v>
      </c>
      <c r="K638" s="24" t="s">
        <v>31</v>
      </c>
      <c r="L638" s="58">
        <v>3</v>
      </c>
      <c r="M638" s="24">
        <f t="shared" si="31"/>
        <v>390</v>
      </c>
      <c r="N638" s="58"/>
      <c r="O638" s="24" t="s">
        <v>32</v>
      </c>
    </row>
    <row r="639" s="1" customFormat="1" ht="14.25" spans="1:15">
      <c r="A639" s="24">
        <v>635</v>
      </c>
      <c r="B639" s="24" t="s">
        <v>23</v>
      </c>
      <c r="C639" s="54" t="s">
        <v>24</v>
      </c>
      <c r="D639" s="24" t="s">
        <v>25</v>
      </c>
      <c r="E639" s="24" t="s">
        <v>20806</v>
      </c>
      <c r="F639" s="24" t="s">
        <v>21267</v>
      </c>
      <c r="G639" s="58" t="s">
        <v>21464</v>
      </c>
      <c r="H639" s="24" t="s">
        <v>29</v>
      </c>
      <c r="I639" s="58">
        <v>4</v>
      </c>
      <c r="J639" s="24" t="s">
        <v>21462</v>
      </c>
      <c r="K639" s="24" t="s">
        <v>31</v>
      </c>
      <c r="L639" s="58">
        <v>4</v>
      </c>
      <c r="M639" s="24">
        <f t="shared" si="31"/>
        <v>520</v>
      </c>
      <c r="N639" s="58"/>
      <c r="O639" s="24" t="s">
        <v>32</v>
      </c>
    </row>
    <row r="640" s="1" customFormat="1" ht="14.25" spans="1:15">
      <c r="A640" s="24">
        <v>636</v>
      </c>
      <c r="B640" s="24" t="s">
        <v>23</v>
      </c>
      <c r="C640" s="54" t="s">
        <v>24</v>
      </c>
      <c r="D640" s="24" t="s">
        <v>25</v>
      </c>
      <c r="E640" s="24" t="s">
        <v>20806</v>
      </c>
      <c r="F640" s="24" t="s">
        <v>21267</v>
      </c>
      <c r="G640" s="58" t="s">
        <v>21465</v>
      </c>
      <c r="H640" s="24" t="s">
        <v>194</v>
      </c>
      <c r="I640" s="58">
        <v>6</v>
      </c>
      <c r="J640" s="24" t="s">
        <v>21462</v>
      </c>
      <c r="K640" s="24" t="s">
        <v>31</v>
      </c>
      <c r="L640" s="58">
        <v>6</v>
      </c>
      <c r="M640" s="24">
        <f t="shared" si="31"/>
        <v>780</v>
      </c>
      <c r="N640" s="58"/>
      <c r="O640" s="24" t="s">
        <v>32</v>
      </c>
    </row>
    <row r="641" s="1" customFormat="1" ht="14.25" spans="1:15">
      <c r="A641" s="24">
        <v>637</v>
      </c>
      <c r="B641" s="24" t="s">
        <v>23</v>
      </c>
      <c r="C641" s="54" t="s">
        <v>24</v>
      </c>
      <c r="D641" s="24" t="s">
        <v>25</v>
      </c>
      <c r="E641" s="24" t="s">
        <v>20806</v>
      </c>
      <c r="F641" s="24" t="s">
        <v>21267</v>
      </c>
      <c r="G641" s="58" t="s">
        <v>21466</v>
      </c>
      <c r="H641" s="24" t="s">
        <v>194</v>
      </c>
      <c r="I641" s="58">
        <v>5</v>
      </c>
      <c r="J641" s="24" t="s">
        <v>21462</v>
      </c>
      <c r="K641" s="24" t="s">
        <v>31</v>
      </c>
      <c r="L641" s="58">
        <v>5</v>
      </c>
      <c r="M641" s="24">
        <f t="shared" si="31"/>
        <v>650</v>
      </c>
      <c r="N641" s="58"/>
      <c r="O641" s="24" t="s">
        <v>32</v>
      </c>
    </row>
    <row r="642" s="1" customFormat="1" ht="14.25" spans="1:15">
      <c r="A642" s="24">
        <v>638</v>
      </c>
      <c r="B642" s="24" t="s">
        <v>23</v>
      </c>
      <c r="C642" s="54" t="s">
        <v>24</v>
      </c>
      <c r="D642" s="24" t="s">
        <v>25</v>
      </c>
      <c r="E642" s="24" t="s">
        <v>20806</v>
      </c>
      <c r="F642" s="24" t="s">
        <v>21267</v>
      </c>
      <c r="G642" s="58" t="s">
        <v>21467</v>
      </c>
      <c r="H642" s="24" t="s">
        <v>29</v>
      </c>
      <c r="I642" s="58">
        <v>4</v>
      </c>
      <c r="J642" s="24" t="s">
        <v>21462</v>
      </c>
      <c r="K642" s="24" t="s">
        <v>31</v>
      </c>
      <c r="L642" s="58">
        <v>4</v>
      </c>
      <c r="M642" s="24">
        <f t="shared" si="31"/>
        <v>520</v>
      </c>
      <c r="N642" s="58"/>
      <c r="O642" s="24" t="s">
        <v>32</v>
      </c>
    </row>
    <row r="643" s="1" customFormat="1" ht="14.25" spans="1:15">
      <c r="A643" s="24">
        <v>639</v>
      </c>
      <c r="B643" s="24" t="s">
        <v>23</v>
      </c>
      <c r="C643" s="54" t="s">
        <v>24</v>
      </c>
      <c r="D643" s="24" t="s">
        <v>25</v>
      </c>
      <c r="E643" s="24" t="s">
        <v>20806</v>
      </c>
      <c r="F643" s="24" t="s">
        <v>21267</v>
      </c>
      <c r="G643" s="58" t="s">
        <v>21468</v>
      </c>
      <c r="H643" s="24" t="s">
        <v>194</v>
      </c>
      <c r="I643" s="58">
        <v>4</v>
      </c>
      <c r="J643" s="24" t="s">
        <v>21462</v>
      </c>
      <c r="K643" s="24" t="s">
        <v>31</v>
      </c>
      <c r="L643" s="58">
        <v>4</v>
      </c>
      <c r="M643" s="24">
        <f t="shared" si="31"/>
        <v>520</v>
      </c>
      <c r="N643" s="58"/>
      <c r="O643" s="24" t="s">
        <v>32</v>
      </c>
    </row>
    <row r="644" s="1" customFormat="1" ht="14.25" spans="1:15">
      <c r="A644" s="24">
        <v>640</v>
      </c>
      <c r="B644" s="24" t="s">
        <v>23</v>
      </c>
      <c r="C644" s="54" t="s">
        <v>24</v>
      </c>
      <c r="D644" s="24" t="s">
        <v>25</v>
      </c>
      <c r="E644" s="24" t="s">
        <v>20806</v>
      </c>
      <c r="F644" s="24" t="s">
        <v>21267</v>
      </c>
      <c r="G644" s="58" t="s">
        <v>21469</v>
      </c>
      <c r="H644" s="24" t="s">
        <v>194</v>
      </c>
      <c r="I644" s="58">
        <v>8</v>
      </c>
      <c r="J644" s="24" t="s">
        <v>21462</v>
      </c>
      <c r="K644" s="24" t="s">
        <v>31</v>
      </c>
      <c r="L644" s="58">
        <v>8</v>
      </c>
      <c r="M644" s="24">
        <f t="shared" si="31"/>
        <v>1040</v>
      </c>
      <c r="N644" s="58"/>
      <c r="O644" s="24" t="s">
        <v>32</v>
      </c>
    </row>
    <row r="645" s="1" customFormat="1" ht="14.25" spans="1:15">
      <c r="A645" s="24">
        <v>641</v>
      </c>
      <c r="B645" s="24" t="s">
        <v>23</v>
      </c>
      <c r="C645" s="54" t="s">
        <v>24</v>
      </c>
      <c r="D645" s="24" t="s">
        <v>25</v>
      </c>
      <c r="E645" s="24" t="s">
        <v>20806</v>
      </c>
      <c r="F645" s="24" t="s">
        <v>21267</v>
      </c>
      <c r="G645" s="58" t="s">
        <v>21470</v>
      </c>
      <c r="H645" s="24" t="s">
        <v>194</v>
      </c>
      <c r="I645" s="58">
        <v>4</v>
      </c>
      <c r="J645" s="24" t="s">
        <v>14540</v>
      </c>
      <c r="K645" s="24" t="s">
        <v>31</v>
      </c>
      <c r="L645" s="58">
        <v>4</v>
      </c>
      <c r="M645" s="24">
        <f t="shared" si="31"/>
        <v>520</v>
      </c>
      <c r="N645" s="58"/>
      <c r="O645" s="24" t="s">
        <v>32</v>
      </c>
    </row>
    <row r="646" s="1" customFormat="1" ht="14.25" spans="1:15">
      <c r="A646" s="24">
        <v>642</v>
      </c>
      <c r="B646" s="24" t="s">
        <v>23</v>
      </c>
      <c r="C646" s="54" t="s">
        <v>24</v>
      </c>
      <c r="D646" s="24" t="s">
        <v>25</v>
      </c>
      <c r="E646" s="24" t="s">
        <v>20806</v>
      </c>
      <c r="F646" s="24" t="s">
        <v>21267</v>
      </c>
      <c r="G646" s="58" t="s">
        <v>21471</v>
      </c>
      <c r="H646" s="24" t="s">
        <v>194</v>
      </c>
      <c r="I646" s="58">
        <v>4</v>
      </c>
      <c r="J646" s="24" t="s">
        <v>14540</v>
      </c>
      <c r="K646" s="24" t="s">
        <v>31</v>
      </c>
      <c r="L646" s="58">
        <v>4</v>
      </c>
      <c r="M646" s="24">
        <f t="shared" si="31"/>
        <v>520</v>
      </c>
      <c r="N646" s="58"/>
      <c r="O646" s="24" t="s">
        <v>32</v>
      </c>
    </row>
    <row r="647" s="1" customFormat="1" ht="14.25" spans="1:15">
      <c r="A647" s="24">
        <v>643</v>
      </c>
      <c r="B647" s="24" t="s">
        <v>23</v>
      </c>
      <c r="C647" s="54" t="s">
        <v>24</v>
      </c>
      <c r="D647" s="24" t="s">
        <v>25</v>
      </c>
      <c r="E647" s="24" t="s">
        <v>20806</v>
      </c>
      <c r="F647" s="24" t="s">
        <v>21267</v>
      </c>
      <c r="G647" s="58" t="s">
        <v>21472</v>
      </c>
      <c r="H647" s="24" t="s">
        <v>51</v>
      </c>
      <c r="I647" s="58">
        <v>4</v>
      </c>
      <c r="J647" s="24" t="s">
        <v>14540</v>
      </c>
      <c r="K647" s="24" t="s">
        <v>31</v>
      </c>
      <c r="L647" s="58">
        <v>4</v>
      </c>
      <c r="M647" s="24">
        <f>L647*312</f>
        <v>1248</v>
      </c>
      <c r="N647" s="58"/>
      <c r="O647" s="24" t="s">
        <v>32</v>
      </c>
    </row>
    <row r="648" s="1" customFormat="1" ht="14.25" spans="1:15">
      <c r="A648" s="24">
        <v>644</v>
      </c>
      <c r="B648" s="24" t="s">
        <v>23</v>
      </c>
      <c r="C648" s="54" t="s">
        <v>24</v>
      </c>
      <c r="D648" s="24" t="s">
        <v>25</v>
      </c>
      <c r="E648" s="24" t="s">
        <v>20806</v>
      </c>
      <c r="F648" s="24" t="s">
        <v>21267</v>
      </c>
      <c r="G648" s="58" t="s">
        <v>21473</v>
      </c>
      <c r="H648" s="24" t="s">
        <v>194</v>
      </c>
      <c r="I648" s="58">
        <v>3</v>
      </c>
      <c r="J648" s="24" t="s">
        <v>14540</v>
      </c>
      <c r="K648" s="24" t="s">
        <v>31</v>
      </c>
      <c r="L648" s="58">
        <v>3</v>
      </c>
      <c r="M648" s="24">
        <f t="shared" ref="M648:M655" si="32">L648*130</f>
        <v>390</v>
      </c>
      <c r="N648" s="58"/>
      <c r="O648" s="24" t="s">
        <v>32</v>
      </c>
    </row>
    <row r="649" s="1" customFormat="1" ht="14.25" spans="1:15">
      <c r="A649" s="24">
        <v>645</v>
      </c>
      <c r="B649" s="24" t="s">
        <v>23</v>
      </c>
      <c r="C649" s="54" t="s">
        <v>24</v>
      </c>
      <c r="D649" s="24" t="s">
        <v>25</v>
      </c>
      <c r="E649" s="24" t="s">
        <v>20806</v>
      </c>
      <c r="F649" s="24" t="s">
        <v>21267</v>
      </c>
      <c r="G649" s="58" t="s">
        <v>21474</v>
      </c>
      <c r="H649" s="24" t="s">
        <v>194</v>
      </c>
      <c r="I649" s="58">
        <v>3</v>
      </c>
      <c r="J649" s="24" t="s">
        <v>14540</v>
      </c>
      <c r="K649" s="24" t="s">
        <v>31</v>
      </c>
      <c r="L649" s="58">
        <v>3</v>
      </c>
      <c r="M649" s="24">
        <f t="shared" si="32"/>
        <v>390</v>
      </c>
      <c r="N649" s="58"/>
      <c r="O649" s="24" t="s">
        <v>32</v>
      </c>
    </row>
    <row r="650" s="1" customFormat="1" ht="14.25" spans="1:15">
      <c r="A650" s="24">
        <v>646</v>
      </c>
      <c r="B650" s="24" t="s">
        <v>23</v>
      </c>
      <c r="C650" s="54" t="s">
        <v>24</v>
      </c>
      <c r="D650" s="24" t="s">
        <v>25</v>
      </c>
      <c r="E650" s="24" t="s">
        <v>20806</v>
      </c>
      <c r="F650" s="24" t="s">
        <v>21267</v>
      </c>
      <c r="G650" s="58" t="s">
        <v>21475</v>
      </c>
      <c r="H650" s="24" t="s">
        <v>194</v>
      </c>
      <c r="I650" s="58">
        <v>5</v>
      </c>
      <c r="J650" s="24" t="s">
        <v>14540</v>
      </c>
      <c r="K650" s="24" t="s">
        <v>31</v>
      </c>
      <c r="L650" s="58">
        <v>5</v>
      </c>
      <c r="M650" s="24">
        <f t="shared" si="32"/>
        <v>650</v>
      </c>
      <c r="N650" s="58"/>
      <c r="O650" s="24" t="s">
        <v>32</v>
      </c>
    </row>
    <row r="651" s="1" customFormat="1" ht="14.25" spans="1:15">
      <c r="A651" s="24">
        <v>647</v>
      </c>
      <c r="B651" s="24" t="s">
        <v>23</v>
      </c>
      <c r="C651" s="54" t="s">
        <v>24</v>
      </c>
      <c r="D651" s="24" t="s">
        <v>25</v>
      </c>
      <c r="E651" s="24" t="s">
        <v>20806</v>
      </c>
      <c r="F651" s="24" t="s">
        <v>21267</v>
      </c>
      <c r="G651" s="24" t="s">
        <v>21476</v>
      </c>
      <c r="H651" s="24" t="s">
        <v>194</v>
      </c>
      <c r="I651" s="58">
        <v>5</v>
      </c>
      <c r="J651" s="24" t="s">
        <v>21477</v>
      </c>
      <c r="K651" s="24" t="s">
        <v>31</v>
      </c>
      <c r="L651" s="58">
        <v>5</v>
      </c>
      <c r="M651" s="24">
        <f t="shared" si="32"/>
        <v>650</v>
      </c>
      <c r="N651" s="58"/>
      <c r="O651" s="24" t="s">
        <v>32</v>
      </c>
    </row>
    <row r="652" s="1" customFormat="1" ht="14.25" spans="1:15">
      <c r="A652" s="24">
        <v>648</v>
      </c>
      <c r="B652" s="24" t="s">
        <v>23</v>
      </c>
      <c r="C652" s="54" t="s">
        <v>24</v>
      </c>
      <c r="D652" s="24" t="s">
        <v>25</v>
      </c>
      <c r="E652" s="24" t="s">
        <v>20806</v>
      </c>
      <c r="F652" s="24" t="s">
        <v>21267</v>
      </c>
      <c r="G652" s="24" t="s">
        <v>21478</v>
      </c>
      <c r="H652" s="24" t="s">
        <v>194</v>
      </c>
      <c r="I652" s="58">
        <v>6</v>
      </c>
      <c r="J652" s="24" t="s">
        <v>21477</v>
      </c>
      <c r="K652" s="24" t="s">
        <v>31</v>
      </c>
      <c r="L652" s="58">
        <v>6</v>
      </c>
      <c r="M652" s="24">
        <f t="shared" si="32"/>
        <v>780</v>
      </c>
      <c r="N652" s="24"/>
      <c r="O652" s="24" t="s">
        <v>32</v>
      </c>
    </row>
    <row r="653" s="1" customFormat="1" ht="14.25" spans="1:15">
      <c r="A653" s="24">
        <v>649</v>
      </c>
      <c r="B653" s="24" t="s">
        <v>23</v>
      </c>
      <c r="C653" s="54" t="s">
        <v>24</v>
      </c>
      <c r="D653" s="24" t="s">
        <v>25</v>
      </c>
      <c r="E653" s="24" t="s">
        <v>20806</v>
      </c>
      <c r="F653" s="24" t="s">
        <v>21267</v>
      </c>
      <c r="G653" s="24" t="s">
        <v>21479</v>
      </c>
      <c r="H653" s="24" t="s">
        <v>194</v>
      </c>
      <c r="I653" s="58">
        <v>3</v>
      </c>
      <c r="J653" s="24" t="s">
        <v>21477</v>
      </c>
      <c r="K653" s="24" t="s">
        <v>31</v>
      </c>
      <c r="L653" s="58">
        <v>3</v>
      </c>
      <c r="M653" s="24">
        <f t="shared" si="32"/>
        <v>390</v>
      </c>
      <c r="N653" s="58"/>
      <c r="O653" s="24" t="s">
        <v>32</v>
      </c>
    </row>
    <row r="654" s="1" customFormat="1" ht="14.25" spans="1:15">
      <c r="A654" s="24">
        <v>650</v>
      </c>
      <c r="B654" s="24" t="s">
        <v>23</v>
      </c>
      <c r="C654" s="54" t="s">
        <v>24</v>
      </c>
      <c r="D654" s="24" t="s">
        <v>25</v>
      </c>
      <c r="E654" s="24" t="s">
        <v>20806</v>
      </c>
      <c r="F654" s="24" t="s">
        <v>21267</v>
      </c>
      <c r="G654" s="24" t="s">
        <v>21480</v>
      </c>
      <c r="H654" s="24" t="s">
        <v>194</v>
      </c>
      <c r="I654" s="58">
        <v>8</v>
      </c>
      <c r="J654" s="24" t="s">
        <v>21477</v>
      </c>
      <c r="K654" s="24" t="s">
        <v>31</v>
      </c>
      <c r="L654" s="58">
        <v>8</v>
      </c>
      <c r="M654" s="24">
        <f t="shared" si="32"/>
        <v>1040</v>
      </c>
      <c r="N654" s="58"/>
      <c r="O654" s="24" t="s">
        <v>32</v>
      </c>
    </row>
    <row r="655" s="1" customFormat="1" ht="14.25" spans="1:15">
      <c r="A655" s="24">
        <v>651</v>
      </c>
      <c r="B655" s="24" t="s">
        <v>23</v>
      </c>
      <c r="C655" s="54" t="s">
        <v>24</v>
      </c>
      <c r="D655" s="24" t="s">
        <v>25</v>
      </c>
      <c r="E655" s="24" t="s">
        <v>20806</v>
      </c>
      <c r="F655" s="24" t="s">
        <v>21267</v>
      </c>
      <c r="G655" s="24" t="s">
        <v>21481</v>
      </c>
      <c r="H655" s="24" t="s">
        <v>194</v>
      </c>
      <c r="I655" s="58">
        <v>3</v>
      </c>
      <c r="J655" s="24" t="s">
        <v>21477</v>
      </c>
      <c r="K655" s="24" t="s">
        <v>31</v>
      </c>
      <c r="L655" s="58">
        <v>3</v>
      </c>
      <c r="M655" s="24">
        <f t="shared" si="32"/>
        <v>390</v>
      </c>
      <c r="N655" s="58"/>
      <c r="O655" s="24" t="s">
        <v>32</v>
      </c>
    </row>
    <row r="656" s="1" customFormat="1" ht="14.25" spans="1:15">
      <c r="A656" s="24">
        <v>652</v>
      </c>
      <c r="B656" s="24" t="s">
        <v>23</v>
      </c>
      <c r="C656" s="54" t="s">
        <v>24</v>
      </c>
      <c r="D656" s="24" t="s">
        <v>25</v>
      </c>
      <c r="E656" s="24" t="s">
        <v>20806</v>
      </c>
      <c r="F656" s="24" t="s">
        <v>21267</v>
      </c>
      <c r="G656" s="24" t="s">
        <v>21482</v>
      </c>
      <c r="H656" s="24" t="s">
        <v>51</v>
      </c>
      <c r="I656" s="58">
        <v>4</v>
      </c>
      <c r="J656" s="24" t="s">
        <v>21477</v>
      </c>
      <c r="K656" s="24" t="s">
        <v>31</v>
      </c>
      <c r="L656" s="58">
        <v>4</v>
      </c>
      <c r="M656" s="24">
        <f>L656*312</f>
        <v>1248</v>
      </c>
      <c r="N656" s="58"/>
      <c r="O656" s="24" t="s">
        <v>32</v>
      </c>
    </row>
    <row r="657" s="1" customFormat="1" ht="14.25" spans="1:15">
      <c r="A657" s="24">
        <v>653</v>
      </c>
      <c r="B657" s="24" t="s">
        <v>23</v>
      </c>
      <c r="C657" s="54" t="s">
        <v>24</v>
      </c>
      <c r="D657" s="24" t="s">
        <v>25</v>
      </c>
      <c r="E657" s="24" t="s">
        <v>20806</v>
      </c>
      <c r="F657" s="24" t="s">
        <v>21267</v>
      </c>
      <c r="G657" s="24" t="s">
        <v>21483</v>
      </c>
      <c r="H657" s="24" t="s">
        <v>194</v>
      </c>
      <c r="I657" s="58">
        <v>4</v>
      </c>
      <c r="J657" s="24" t="s">
        <v>21477</v>
      </c>
      <c r="K657" s="24" t="s">
        <v>31</v>
      </c>
      <c r="L657" s="58">
        <v>4</v>
      </c>
      <c r="M657" s="24">
        <f>L657*130</f>
        <v>520</v>
      </c>
      <c r="N657" s="58"/>
      <c r="O657" s="24" t="s">
        <v>32</v>
      </c>
    </row>
    <row r="658" s="1" customFormat="1" ht="14.25" spans="1:15">
      <c r="A658" s="24">
        <v>654</v>
      </c>
      <c r="B658" s="24" t="s">
        <v>23</v>
      </c>
      <c r="C658" s="54" t="s">
        <v>24</v>
      </c>
      <c r="D658" s="24" t="s">
        <v>25</v>
      </c>
      <c r="E658" s="24" t="s">
        <v>20806</v>
      </c>
      <c r="F658" s="24" t="s">
        <v>21267</v>
      </c>
      <c r="G658" s="24" t="s">
        <v>21484</v>
      </c>
      <c r="H658" s="24" t="s">
        <v>194</v>
      </c>
      <c r="I658" s="58">
        <v>6</v>
      </c>
      <c r="J658" s="24" t="s">
        <v>21298</v>
      </c>
      <c r="K658" s="24" t="s">
        <v>31</v>
      </c>
      <c r="L658" s="58">
        <v>6</v>
      </c>
      <c r="M658" s="24">
        <f>L658*130</f>
        <v>780</v>
      </c>
      <c r="N658" s="58"/>
      <c r="O658" s="24" t="s">
        <v>32</v>
      </c>
    </row>
    <row r="659" s="1" customFormat="1" ht="14.25" spans="1:15">
      <c r="A659" s="24">
        <v>655</v>
      </c>
      <c r="B659" s="64" t="s">
        <v>23</v>
      </c>
      <c r="C659" s="64" t="s">
        <v>24</v>
      </c>
      <c r="D659" s="64" t="s">
        <v>25</v>
      </c>
      <c r="E659" s="64" t="s">
        <v>20806</v>
      </c>
      <c r="F659" s="24" t="s">
        <v>21485</v>
      </c>
      <c r="G659" s="64" t="s">
        <v>21486</v>
      </c>
      <c r="H659" s="64" t="s">
        <v>194</v>
      </c>
      <c r="I659" s="65">
        <v>4</v>
      </c>
      <c r="J659" s="64" t="s">
        <v>21487</v>
      </c>
      <c r="K659" s="65" t="s">
        <v>31</v>
      </c>
      <c r="L659" s="65">
        <v>4</v>
      </c>
      <c r="M659" s="24">
        <f>L659*130</f>
        <v>520</v>
      </c>
      <c r="N659" s="24"/>
      <c r="O659" s="24" t="s">
        <v>32</v>
      </c>
    </row>
    <row r="660" s="1" customFormat="1" ht="14.25" spans="1:15">
      <c r="A660" s="24">
        <v>656</v>
      </c>
      <c r="B660" s="64" t="s">
        <v>23</v>
      </c>
      <c r="C660" s="64" t="s">
        <v>24</v>
      </c>
      <c r="D660" s="64" t="s">
        <v>25</v>
      </c>
      <c r="E660" s="64" t="s">
        <v>20806</v>
      </c>
      <c r="F660" s="24" t="s">
        <v>21485</v>
      </c>
      <c r="G660" s="65" t="s">
        <v>21488</v>
      </c>
      <c r="H660" s="65" t="s">
        <v>194</v>
      </c>
      <c r="I660" s="65">
        <v>3</v>
      </c>
      <c r="J660" s="64" t="s">
        <v>21487</v>
      </c>
      <c r="K660" s="65" t="s">
        <v>31</v>
      </c>
      <c r="L660" s="65">
        <v>3</v>
      </c>
      <c r="M660" s="24">
        <f>L660*130</f>
        <v>390</v>
      </c>
      <c r="N660" s="24"/>
      <c r="O660" s="24" t="s">
        <v>32</v>
      </c>
    </row>
    <row r="661" s="1" customFormat="1" ht="14.25" spans="1:15">
      <c r="A661" s="24">
        <v>657</v>
      </c>
      <c r="B661" s="64" t="s">
        <v>23</v>
      </c>
      <c r="C661" s="64" t="s">
        <v>24</v>
      </c>
      <c r="D661" s="64" t="s">
        <v>25</v>
      </c>
      <c r="E661" s="64" t="s">
        <v>20806</v>
      </c>
      <c r="F661" s="24" t="s">
        <v>21485</v>
      </c>
      <c r="G661" s="65" t="s">
        <v>21489</v>
      </c>
      <c r="H661" s="65" t="s">
        <v>51</v>
      </c>
      <c r="I661" s="65">
        <v>2</v>
      </c>
      <c r="J661" s="64" t="s">
        <v>21487</v>
      </c>
      <c r="K661" s="65" t="s">
        <v>31</v>
      </c>
      <c r="L661" s="65">
        <v>2</v>
      </c>
      <c r="M661" s="24">
        <f>L661*312</f>
        <v>624</v>
      </c>
      <c r="N661" s="24"/>
      <c r="O661" s="24" t="s">
        <v>32</v>
      </c>
    </row>
    <row r="662" s="1" customFormat="1" ht="14.25" spans="1:15">
      <c r="A662" s="24">
        <v>658</v>
      </c>
      <c r="B662" s="64" t="s">
        <v>23</v>
      </c>
      <c r="C662" s="64" t="s">
        <v>24</v>
      </c>
      <c r="D662" s="64" t="s">
        <v>25</v>
      </c>
      <c r="E662" s="64" t="s">
        <v>20806</v>
      </c>
      <c r="F662" s="24" t="s">
        <v>21485</v>
      </c>
      <c r="G662" s="65" t="s">
        <v>21490</v>
      </c>
      <c r="H662" s="65" t="s">
        <v>194</v>
      </c>
      <c r="I662" s="65">
        <v>3</v>
      </c>
      <c r="J662" s="64" t="s">
        <v>21487</v>
      </c>
      <c r="K662" s="65" t="s">
        <v>31</v>
      </c>
      <c r="L662" s="65">
        <v>3</v>
      </c>
      <c r="M662" s="24">
        <f>L662*130</f>
        <v>390</v>
      </c>
      <c r="N662" s="24"/>
      <c r="O662" s="24" t="s">
        <v>32</v>
      </c>
    </row>
    <row r="663" s="1" customFormat="1" ht="14.25" spans="1:15">
      <c r="A663" s="24">
        <v>659</v>
      </c>
      <c r="B663" s="64" t="s">
        <v>23</v>
      </c>
      <c r="C663" s="64" t="s">
        <v>24</v>
      </c>
      <c r="D663" s="64" t="s">
        <v>25</v>
      </c>
      <c r="E663" s="64" t="s">
        <v>20806</v>
      </c>
      <c r="F663" s="24" t="s">
        <v>21485</v>
      </c>
      <c r="G663" s="65" t="s">
        <v>21491</v>
      </c>
      <c r="H663" s="65" t="s">
        <v>51</v>
      </c>
      <c r="I663" s="65">
        <v>5</v>
      </c>
      <c r="J663" s="64" t="s">
        <v>21487</v>
      </c>
      <c r="K663" s="65" t="s">
        <v>31</v>
      </c>
      <c r="L663" s="65">
        <v>5</v>
      </c>
      <c r="M663" s="24">
        <f>L663*312</f>
        <v>1560</v>
      </c>
      <c r="N663" s="24"/>
      <c r="O663" s="24" t="s">
        <v>32</v>
      </c>
    </row>
    <row r="664" s="1" customFormat="1" ht="14.25" spans="1:15">
      <c r="A664" s="24">
        <v>660</v>
      </c>
      <c r="B664" s="64" t="s">
        <v>23</v>
      </c>
      <c r="C664" s="64" t="s">
        <v>24</v>
      </c>
      <c r="D664" s="64" t="s">
        <v>25</v>
      </c>
      <c r="E664" s="64" t="s">
        <v>20806</v>
      </c>
      <c r="F664" s="24" t="s">
        <v>21485</v>
      </c>
      <c r="G664" s="65" t="s">
        <v>21492</v>
      </c>
      <c r="H664" s="65" t="s">
        <v>29</v>
      </c>
      <c r="I664" s="65">
        <v>2</v>
      </c>
      <c r="J664" s="64" t="s">
        <v>21487</v>
      </c>
      <c r="K664" s="65" t="s">
        <v>31</v>
      </c>
      <c r="L664" s="65">
        <v>2</v>
      </c>
      <c r="M664" s="24">
        <f>L664*130</f>
        <v>260</v>
      </c>
      <c r="N664" s="24"/>
      <c r="O664" s="24" t="s">
        <v>32</v>
      </c>
    </row>
    <row r="665" s="1" customFormat="1" ht="14.25" spans="1:15">
      <c r="A665" s="24">
        <v>661</v>
      </c>
      <c r="B665" s="64" t="s">
        <v>23</v>
      </c>
      <c r="C665" s="64" t="s">
        <v>24</v>
      </c>
      <c r="D665" s="64" t="s">
        <v>25</v>
      </c>
      <c r="E665" s="64" t="s">
        <v>20806</v>
      </c>
      <c r="F665" s="24" t="s">
        <v>21485</v>
      </c>
      <c r="G665" s="65" t="s">
        <v>21493</v>
      </c>
      <c r="H665" s="65" t="s">
        <v>29</v>
      </c>
      <c r="I665" s="65">
        <v>3</v>
      </c>
      <c r="J665" s="64" t="s">
        <v>21487</v>
      </c>
      <c r="K665" s="65" t="s">
        <v>31</v>
      </c>
      <c r="L665" s="65">
        <v>3</v>
      </c>
      <c r="M665" s="24">
        <f>L665*130</f>
        <v>390</v>
      </c>
      <c r="N665" s="24"/>
      <c r="O665" s="24" t="s">
        <v>32</v>
      </c>
    </row>
    <row r="666" s="1" customFormat="1" ht="14.25" spans="1:15">
      <c r="A666" s="24">
        <v>662</v>
      </c>
      <c r="B666" s="64" t="s">
        <v>23</v>
      </c>
      <c r="C666" s="64" t="s">
        <v>24</v>
      </c>
      <c r="D666" s="64" t="s">
        <v>25</v>
      </c>
      <c r="E666" s="64" t="s">
        <v>20806</v>
      </c>
      <c r="F666" s="24" t="s">
        <v>21485</v>
      </c>
      <c r="G666" s="65" t="s">
        <v>21494</v>
      </c>
      <c r="H666" s="65" t="s">
        <v>29</v>
      </c>
      <c r="I666" s="65">
        <v>1</v>
      </c>
      <c r="J666" s="64" t="s">
        <v>21487</v>
      </c>
      <c r="K666" s="65" t="s">
        <v>31</v>
      </c>
      <c r="L666" s="65">
        <v>1</v>
      </c>
      <c r="M666" s="24">
        <f>L666*130</f>
        <v>130</v>
      </c>
      <c r="N666" s="24"/>
      <c r="O666" s="24" t="s">
        <v>32</v>
      </c>
    </row>
    <row r="667" s="1" customFormat="1" ht="14.25" spans="1:15">
      <c r="A667" s="24">
        <v>663</v>
      </c>
      <c r="B667" s="64" t="s">
        <v>23</v>
      </c>
      <c r="C667" s="64" t="s">
        <v>24</v>
      </c>
      <c r="D667" s="64" t="s">
        <v>25</v>
      </c>
      <c r="E667" s="64" t="s">
        <v>20806</v>
      </c>
      <c r="F667" s="24" t="s">
        <v>21485</v>
      </c>
      <c r="G667" s="65" t="s">
        <v>21495</v>
      </c>
      <c r="H667" s="65" t="s">
        <v>51</v>
      </c>
      <c r="I667" s="65">
        <v>2</v>
      </c>
      <c r="J667" s="64" t="s">
        <v>21487</v>
      </c>
      <c r="K667" s="65" t="s">
        <v>31</v>
      </c>
      <c r="L667" s="65">
        <v>2</v>
      </c>
      <c r="M667" s="24">
        <f>L667*312</f>
        <v>624</v>
      </c>
      <c r="N667" s="24"/>
      <c r="O667" s="24" t="s">
        <v>32</v>
      </c>
    </row>
    <row r="668" s="1" customFormat="1" ht="14.25" spans="1:15">
      <c r="A668" s="24">
        <v>664</v>
      </c>
      <c r="B668" s="64" t="s">
        <v>23</v>
      </c>
      <c r="C668" s="64" t="s">
        <v>24</v>
      </c>
      <c r="D668" s="64" t="s">
        <v>25</v>
      </c>
      <c r="E668" s="64" t="s">
        <v>20806</v>
      </c>
      <c r="F668" s="24" t="s">
        <v>21485</v>
      </c>
      <c r="G668" s="65" t="s">
        <v>21496</v>
      </c>
      <c r="H668" s="65" t="s">
        <v>29</v>
      </c>
      <c r="I668" s="65">
        <v>3</v>
      </c>
      <c r="J668" s="64" t="s">
        <v>21487</v>
      </c>
      <c r="K668" s="65" t="s">
        <v>31</v>
      </c>
      <c r="L668" s="65">
        <v>3</v>
      </c>
      <c r="M668" s="24">
        <f>L668*130</f>
        <v>390</v>
      </c>
      <c r="N668" s="24"/>
      <c r="O668" s="24" t="s">
        <v>32</v>
      </c>
    </row>
    <row r="669" s="1" customFormat="1" ht="14.25" spans="1:15">
      <c r="A669" s="24">
        <v>665</v>
      </c>
      <c r="B669" s="64" t="s">
        <v>23</v>
      </c>
      <c r="C669" s="64" t="s">
        <v>24</v>
      </c>
      <c r="D669" s="64" t="s">
        <v>25</v>
      </c>
      <c r="E669" s="66" t="s">
        <v>21039</v>
      </c>
      <c r="F669" s="67" t="s">
        <v>21497</v>
      </c>
      <c r="G669" s="65" t="s">
        <v>21498</v>
      </c>
      <c r="H669" s="65" t="s">
        <v>194</v>
      </c>
      <c r="I669" s="65">
        <v>3</v>
      </c>
      <c r="J669" s="64" t="s">
        <v>21487</v>
      </c>
      <c r="K669" s="65" t="s">
        <v>31</v>
      </c>
      <c r="L669" s="65">
        <v>3</v>
      </c>
      <c r="M669" s="24">
        <f>L669*130</f>
        <v>390</v>
      </c>
      <c r="N669" s="24"/>
      <c r="O669" s="24" t="s">
        <v>32</v>
      </c>
    </row>
    <row r="670" s="1" customFormat="1" ht="14.25" spans="1:15">
      <c r="A670" s="24">
        <v>666</v>
      </c>
      <c r="B670" s="64" t="s">
        <v>23</v>
      </c>
      <c r="C670" s="64" t="s">
        <v>24</v>
      </c>
      <c r="D670" s="64" t="s">
        <v>25</v>
      </c>
      <c r="E670" s="64" t="s">
        <v>20806</v>
      </c>
      <c r="F670" s="24" t="s">
        <v>21485</v>
      </c>
      <c r="G670" s="65" t="s">
        <v>21499</v>
      </c>
      <c r="H670" s="65" t="s">
        <v>194</v>
      </c>
      <c r="I670" s="65">
        <v>6</v>
      </c>
      <c r="J670" s="64" t="s">
        <v>21487</v>
      </c>
      <c r="K670" s="65" t="s">
        <v>31</v>
      </c>
      <c r="L670" s="65">
        <v>6</v>
      </c>
      <c r="M670" s="24">
        <f>L670*130</f>
        <v>780</v>
      </c>
      <c r="N670" s="24"/>
      <c r="O670" s="24" t="s">
        <v>32</v>
      </c>
    </row>
    <row r="671" s="1" customFormat="1" ht="14.25" spans="1:15">
      <c r="A671" s="24">
        <v>667</v>
      </c>
      <c r="B671" s="64" t="s">
        <v>23</v>
      </c>
      <c r="C671" s="64" t="s">
        <v>24</v>
      </c>
      <c r="D671" s="64" t="s">
        <v>25</v>
      </c>
      <c r="E671" s="64" t="s">
        <v>20806</v>
      </c>
      <c r="F671" s="24" t="s">
        <v>21485</v>
      </c>
      <c r="G671" s="65" t="s">
        <v>21500</v>
      </c>
      <c r="H671" s="65" t="s">
        <v>194</v>
      </c>
      <c r="I671" s="65">
        <v>3</v>
      </c>
      <c r="J671" s="64" t="s">
        <v>21487</v>
      </c>
      <c r="K671" s="65" t="s">
        <v>31</v>
      </c>
      <c r="L671" s="65">
        <v>3</v>
      </c>
      <c r="M671" s="24">
        <f>L671*130</f>
        <v>390</v>
      </c>
      <c r="N671" s="24"/>
      <c r="O671" s="24" t="s">
        <v>32</v>
      </c>
    </row>
    <row r="672" s="1" customFormat="1" ht="14.25" spans="1:15">
      <c r="A672" s="24">
        <v>668</v>
      </c>
      <c r="B672" s="64" t="s">
        <v>23</v>
      </c>
      <c r="C672" s="64" t="s">
        <v>24</v>
      </c>
      <c r="D672" s="64" t="s">
        <v>25</v>
      </c>
      <c r="E672" s="64" t="s">
        <v>20806</v>
      </c>
      <c r="F672" s="24" t="s">
        <v>21485</v>
      </c>
      <c r="G672" s="65" t="s">
        <v>21501</v>
      </c>
      <c r="H672" s="65" t="s">
        <v>51</v>
      </c>
      <c r="I672" s="65">
        <v>2</v>
      </c>
      <c r="J672" s="64" t="s">
        <v>21487</v>
      </c>
      <c r="K672" s="65" t="s">
        <v>31</v>
      </c>
      <c r="L672" s="65">
        <v>2</v>
      </c>
      <c r="M672" s="24">
        <f>L672*312</f>
        <v>624</v>
      </c>
      <c r="N672" s="24"/>
      <c r="O672" s="24" t="s">
        <v>32</v>
      </c>
    </row>
    <row r="673" s="1" customFormat="1" ht="14.25" spans="1:15">
      <c r="A673" s="24">
        <v>669</v>
      </c>
      <c r="B673" s="64" t="s">
        <v>23</v>
      </c>
      <c r="C673" s="64" t="s">
        <v>24</v>
      </c>
      <c r="D673" s="64" t="s">
        <v>25</v>
      </c>
      <c r="E673" s="64" t="s">
        <v>20806</v>
      </c>
      <c r="F673" s="24" t="s">
        <v>21485</v>
      </c>
      <c r="G673" s="65" t="s">
        <v>21502</v>
      </c>
      <c r="H673" s="65" t="s">
        <v>194</v>
      </c>
      <c r="I673" s="65">
        <v>5</v>
      </c>
      <c r="J673" s="64" t="s">
        <v>21487</v>
      </c>
      <c r="K673" s="65" t="s">
        <v>31</v>
      </c>
      <c r="L673" s="65">
        <v>5</v>
      </c>
      <c r="M673" s="24">
        <f>L673*130</f>
        <v>650</v>
      </c>
      <c r="N673" s="24"/>
      <c r="O673" s="24" t="s">
        <v>32</v>
      </c>
    </row>
    <row r="674" s="1" customFormat="1" ht="14.25" spans="1:15">
      <c r="A674" s="24">
        <v>670</v>
      </c>
      <c r="B674" s="64" t="s">
        <v>23</v>
      </c>
      <c r="C674" s="64" t="s">
        <v>24</v>
      </c>
      <c r="D674" s="64" t="s">
        <v>25</v>
      </c>
      <c r="E674" s="64" t="s">
        <v>20806</v>
      </c>
      <c r="F674" s="24" t="s">
        <v>21485</v>
      </c>
      <c r="G674" s="65" t="s">
        <v>21503</v>
      </c>
      <c r="H674" s="65" t="s">
        <v>51</v>
      </c>
      <c r="I674" s="65">
        <v>8</v>
      </c>
      <c r="J674" s="64" t="s">
        <v>21487</v>
      </c>
      <c r="K674" s="65" t="s">
        <v>31</v>
      </c>
      <c r="L674" s="65">
        <v>8</v>
      </c>
      <c r="M674" s="24">
        <f>L674*312</f>
        <v>2496</v>
      </c>
      <c r="N674" s="24"/>
      <c r="O674" s="24" t="s">
        <v>32</v>
      </c>
    </row>
    <row r="675" s="1" customFormat="1" ht="14.25" spans="1:15">
      <c r="A675" s="24">
        <v>671</v>
      </c>
      <c r="B675" s="64" t="s">
        <v>23</v>
      </c>
      <c r="C675" s="64" t="s">
        <v>24</v>
      </c>
      <c r="D675" s="64" t="s">
        <v>25</v>
      </c>
      <c r="E675" s="64" t="s">
        <v>20806</v>
      </c>
      <c r="F675" s="24" t="s">
        <v>21485</v>
      </c>
      <c r="G675" s="65" t="s">
        <v>21504</v>
      </c>
      <c r="H675" s="65" t="s">
        <v>194</v>
      </c>
      <c r="I675" s="65">
        <v>2</v>
      </c>
      <c r="J675" s="64" t="s">
        <v>21487</v>
      </c>
      <c r="K675" s="65" t="s">
        <v>31</v>
      </c>
      <c r="L675" s="65">
        <v>2</v>
      </c>
      <c r="M675" s="24">
        <f t="shared" ref="M675:M680" si="33">L675*130</f>
        <v>260</v>
      </c>
      <c r="N675" s="24"/>
      <c r="O675" s="24" t="s">
        <v>32</v>
      </c>
    </row>
    <row r="676" s="1" customFormat="1" ht="14.25" spans="1:15">
      <c r="A676" s="24">
        <v>672</v>
      </c>
      <c r="B676" s="64" t="s">
        <v>23</v>
      </c>
      <c r="C676" s="64" t="s">
        <v>24</v>
      </c>
      <c r="D676" s="64" t="s">
        <v>25</v>
      </c>
      <c r="E676" s="64" t="s">
        <v>20806</v>
      </c>
      <c r="F676" s="24" t="s">
        <v>21485</v>
      </c>
      <c r="G676" s="65" t="s">
        <v>21505</v>
      </c>
      <c r="H676" s="65" t="s">
        <v>194</v>
      </c>
      <c r="I676" s="65">
        <v>4</v>
      </c>
      <c r="J676" s="64" t="s">
        <v>21487</v>
      </c>
      <c r="K676" s="65" t="s">
        <v>31</v>
      </c>
      <c r="L676" s="65">
        <v>4</v>
      </c>
      <c r="M676" s="24">
        <f t="shared" si="33"/>
        <v>520</v>
      </c>
      <c r="N676" s="24"/>
      <c r="O676" s="24" t="s">
        <v>32</v>
      </c>
    </row>
    <row r="677" s="1" customFormat="1" ht="14.25" spans="1:15">
      <c r="A677" s="24">
        <v>673</v>
      </c>
      <c r="B677" s="64" t="s">
        <v>23</v>
      </c>
      <c r="C677" s="64" t="s">
        <v>24</v>
      </c>
      <c r="D677" s="64" t="s">
        <v>25</v>
      </c>
      <c r="E677" s="64" t="s">
        <v>20806</v>
      </c>
      <c r="F677" s="24" t="s">
        <v>21485</v>
      </c>
      <c r="G677" s="65" t="s">
        <v>21506</v>
      </c>
      <c r="H677" s="65" t="s">
        <v>194</v>
      </c>
      <c r="I677" s="65">
        <v>5</v>
      </c>
      <c r="J677" s="64" t="s">
        <v>21487</v>
      </c>
      <c r="K677" s="65" t="s">
        <v>31</v>
      </c>
      <c r="L677" s="65">
        <v>5</v>
      </c>
      <c r="M677" s="24">
        <f t="shared" si="33"/>
        <v>650</v>
      </c>
      <c r="N677" s="24"/>
      <c r="O677" s="24" t="s">
        <v>32</v>
      </c>
    </row>
    <row r="678" s="1" customFormat="1" ht="14.25" spans="1:15">
      <c r="A678" s="24">
        <v>674</v>
      </c>
      <c r="B678" s="64" t="s">
        <v>23</v>
      </c>
      <c r="C678" s="64" t="s">
        <v>24</v>
      </c>
      <c r="D678" s="64" t="s">
        <v>25</v>
      </c>
      <c r="E678" s="64" t="s">
        <v>20806</v>
      </c>
      <c r="F678" s="24" t="s">
        <v>21485</v>
      </c>
      <c r="G678" s="65" t="s">
        <v>12890</v>
      </c>
      <c r="H678" s="65" t="s">
        <v>194</v>
      </c>
      <c r="I678" s="65">
        <v>3</v>
      </c>
      <c r="J678" s="64" t="s">
        <v>21487</v>
      </c>
      <c r="K678" s="65" t="s">
        <v>31</v>
      </c>
      <c r="L678" s="65">
        <v>3</v>
      </c>
      <c r="M678" s="24">
        <f t="shared" si="33"/>
        <v>390</v>
      </c>
      <c r="N678" s="24"/>
      <c r="O678" s="24" t="s">
        <v>32</v>
      </c>
    </row>
    <row r="679" s="1" customFormat="1" ht="14.25" spans="1:15">
      <c r="A679" s="24">
        <v>675</v>
      </c>
      <c r="B679" s="64" t="s">
        <v>23</v>
      </c>
      <c r="C679" s="64" t="s">
        <v>24</v>
      </c>
      <c r="D679" s="64" t="s">
        <v>25</v>
      </c>
      <c r="E679" s="64" t="s">
        <v>20806</v>
      </c>
      <c r="F679" s="24" t="s">
        <v>21485</v>
      </c>
      <c r="G679" s="65" t="s">
        <v>21479</v>
      </c>
      <c r="H679" s="65" t="s">
        <v>29</v>
      </c>
      <c r="I679" s="65">
        <v>6</v>
      </c>
      <c r="J679" s="64" t="s">
        <v>21487</v>
      </c>
      <c r="K679" s="65" t="s">
        <v>31</v>
      </c>
      <c r="L679" s="65">
        <v>6</v>
      </c>
      <c r="M679" s="24">
        <f t="shared" si="33"/>
        <v>780</v>
      </c>
      <c r="N679" s="24"/>
      <c r="O679" s="24" t="s">
        <v>32</v>
      </c>
    </row>
    <row r="680" s="1" customFormat="1" ht="14.25" spans="1:15">
      <c r="A680" s="24">
        <v>676</v>
      </c>
      <c r="B680" s="64" t="s">
        <v>23</v>
      </c>
      <c r="C680" s="64" t="s">
        <v>24</v>
      </c>
      <c r="D680" s="64" t="s">
        <v>25</v>
      </c>
      <c r="E680" s="64" t="s">
        <v>20806</v>
      </c>
      <c r="F680" s="24" t="s">
        <v>21485</v>
      </c>
      <c r="G680" s="65" t="s">
        <v>21507</v>
      </c>
      <c r="H680" s="65" t="s">
        <v>29</v>
      </c>
      <c r="I680" s="65">
        <v>3</v>
      </c>
      <c r="J680" s="64" t="s">
        <v>21487</v>
      </c>
      <c r="K680" s="65" t="s">
        <v>31</v>
      </c>
      <c r="L680" s="65">
        <v>3</v>
      </c>
      <c r="M680" s="24">
        <f t="shared" si="33"/>
        <v>390</v>
      </c>
      <c r="N680" s="24"/>
      <c r="O680" s="24" t="s">
        <v>32</v>
      </c>
    </row>
    <row r="681" s="1" customFormat="1" ht="14.25" spans="1:15">
      <c r="A681" s="24">
        <v>677</v>
      </c>
      <c r="B681" s="64" t="s">
        <v>23</v>
      </c>
      <c r="C681" s="64" t="s">
        <v>24</v>
      </c>
      <c r="D681" s="64" t="s">
        <v>25</v>
      </c>
      <c r="E681" s="64" t="s">
        <v>20806</v>
      </c>
      <c r="F681" s="24" t="s">
        <v>21485</v>
      </c>
      <c r="G681" s="65" t="s">
        <v>21508</v>
      </c>
      <c r="H681" s="65" t="s">
        <v>51</v>
      </c>
      <c r="I681" s="65">
        <v>3</v>
      </c>
      <c r="J681" s="64" t="s">
        <v>21487</v>
      </c>
      <c r="K681" s="65" t="s">
        <v>31</v>
      </c>
      <c r="L681" s="65">
        <v>3</v>
      </c>
      <c r="M681" s="24">
        <f>L681*312</f>
        <v>936</v>
      </c>
      <c r="N681" s="24"/>
      <c r="O681" s="24" t="s">
        <v>32</v>
      </c>
    </row>
    <row r="682" s="1" customFormat="1" ht="14.25" spans="1:15">
      <c r="A682" s="24">
        <v>678</v>
      </c>
      <c r="B682" s="64" t="s">
        <v>23</v>
      </c>
      <c r="C682" s="64" t="s">
        <v>24</v>
      </c>
      <c r="D682" s="64" t="s">
        <v>25</v>
      </c>
      <c r="E682" s="64" t="s">
        <v>20806</v>
      </c>
      <c r="F682" s="24" t="s">
        <v>21485</v>
      </c>
      <c r="G682" s="65" t="s">
        <v>21509</v>
      </c>
      <c r="H682" s="65" t="s">
        <v>47</v>
      </c>
      <c r="I682" s="65">
        <v>1</v>
      </c>
      <c r="J682" s="64" t="s">
        <v>21487</v>
      </c>
      <c r="K682" s="65" t="s">
        <v>31</v>
      </c>
      <c r="L682" s="65">
        <v>1</v>
      </c>
      <c r="M682" s="24">
        <f>L682*312</f>
        <v>312</v>
      </c>
      <c r="N682" s="24"/>
      <c r="O682" s="24" t="s">
        <v>32</v>
      </c>
    </row>
    <row r="683" s="1" customFormat="1" ht="14.25" spans="1:15">
      <c r="A683" s="24">
        <v>679</v>
      </c>
      <c r="B683" s="64" t="s">
        <v>23</v>
      </c>
      <c r="C683" s="64" t="s">
        <v>24</v>
      </c>
      <c r="D683" s="64" t="s">
        <v>25</v>
      </c>
      <c r="E683" s="64" t="s">
        <v>20806</v>
      </c>
      <c r="F683" s="24" t="s">
        <v>21485</v>
      </c>
      <c r="G683" s="65" t="s">
        <v>21510</v>
      </c>
      <c r="H683" s="65" t="s">
        <v>29</v>
      </c>
      <c r="I683" s="65">
        <v>4</v>
      </c>
      <c r="J683" s="64" t="s">
        <v>21511</v>
      </c>
      <c r="K683" s="65" t="s">
        <v>31</v>
      </c>
      <c r="L683" s="65">
        <v>4</v>
      </c>
      <c r="M683" s="24">
        <f>L683*130</f>
        <v>520</v>
      </c>
      <c r="N683" s="24"/>
      <c r="O683" s="24" t="s">
        <v>32</v>
      </c>
    </row>
    <row r="684" s="1" customFormat="1" ht="14.25" spans="1:15">
      <c r="A684" s="24">
        <v>680</v>
      </c>
      <c r="B684" s="64" t="s">
        <v>23</v>
      </c>
      <c r="C684" s="64" t="s">
        <v>24</v>
      </c>
      <c r="D684" s="64" t="s">
        <v>25</v>
      </c>
      <c r="E684" s="64" t="s">
        <v>20806</v>
      </c>
      <c r="F684" s="24" t="s">
        <v>21485</v>
      </c>
      <c r="G684" s="65" t="s">
        <v>21512</v>
      </c>
      <c r="H684" s="65" t="s">
        <v>51</v>
      </c>
      <c r="I684" s="65">
        <v>3</v>
      </c>
      <c r="J684" s="64" t="s">
        <v>21511</v>
      </c>
      <c r="K684" s="65" t="s">
        <v>31</v>
      </c>
      <c r="L684" s="65">
        <v>3</v>
      </c>
      <c r="M684" s="24">
        <f>L684*312</f>
        <v>936</v>
      </c>
      <c r="N684" s="24"/>
      <c r="O684" s="24" t="s">
        <v>32</v>
      </c>
    </row>
    <row r="685" s="1" customFormat="1" ht="14.25" spans="1:15">
      <c r="A685" s="24">
        <v>681</v>
      </c>
      <c r="B685" s="64" t="s">
        <v>23</v>
      </c>
      <c r="C685" s="64" t="s">
        <v>24</v>
      </c>
      <c r="D685" s="64" t="s">
        <v>25</v>
      </c>
      <c r="E685" s="64" t="s">
        <v>20806</v>
      </c>
      <c r="F685" s="24" t="s">
        <v>21485</v>
      </c>
      <c r="G685" s="65" t="s">
        <v>21513</v>
      </c>
      <c r="H685" s="65" t="s">
        <v>51</v>
      </c>
      <c r="I685" s="65">
        <v>3</v>
      </c>
      <c r="J685" s="64" t="s">
        <v>21514</v>
      </c>
      <c r="K685" s="65" t="s">
        <v>31</v>
      </c>
      <c r="L685" s="65">
        <v>3</v>
      </c>
      <c r="M685" s="24">
        <f>L685*312</f>
        <v>936</v>
      </c>
      <c r="N685" s="24"/>
      <c r="O685" s="24" t="s">
        <v>32</v>
      </c>
    </row>
    <row r="686" s="1" customFormat="1" ht="14.25" spans="1:15">
      <c r="A686" s="24">
        <v>682</v>
      </c>
      <c r="B686" s="64" t="s">
        <v>23</v>
      </c>
      <c r="C686" s="64" t="s">
        <v>24</v>
      </c>
      <c r="D686" s="64" t="s">
        <v>25</v>
      </c>
      <c r="E686" s="64" t="s">
        <v>20806</v>
      </c>
      <c r="F686" s="24" t="s">
        <v>21485</v>
      </c>
      <c r="G686" s="65" t="s">
        <v>21515</v>
      </c>
      <c r="H686" s="65" t="s">
        <v>29</v>
      </c>
      <c r="I686" s="65">
        <v>5</v>
      </c>
      <c r="J686" s="64" t="s">
        <v>21514</v>
      </c>
      <c r="K686" s="65" t="s">
        <v>31</v>
      </c>
      <c r="L686" s="65">
        <v>5</v>
      </c>
      <c r="M686" s="24">
        <f t="shared" ref="M686:M695" si="34">L686*130</f>
        <v>650</v>
      </c>
      <c r="N686" s="24"/>
      <c r="O686" s="24" t="s">
        <v>32</v>
      </c>
    </row>
    <row r="687" s="1" customFormat="1" ht="14.25" spans="1:15">
      <c r="A687" s="24">
        <v>683</v>
      </c>
      <c r="B687" s="64" t="s">
        <v>23</v>
      </c>
      <c r="C687" s="64" t="s">
        <v>24</v>
      </c>
      <c r="D687" s="64" t="s">
        <v>25</v>
      </c>
      <c r="E687" s="64" t="s">
        <v>20806</v>
      </c>
      <c r="F687" s="24" t="s">
        <v>21485</v>
      </c>
      <c r="G687" s="65" t="s">
        <v>21516</v>
      </c>
      <c r="H687" s="65" t="s">
        <v>29</v>
      </c>
      <c r="I687" s="65">
        <v>3</v>
      </c>
      <c r="J687" s="64" t="s">
        <v>21514</v>
      </c>
      <c r="K687" s="65" t="s">
        <v>31</v>
      </c>
      <c r="L687" s="65">
        <v>3</v>
      </c>
      <c r="M687" s="24">
        <f t="shared" si="34"/>
        <v>390</v>
      </c>
      <c r="N687" s="24"/>
      <c r="O687" s="24" t="s">
        <v>32</v>
      </c>
    </row>
    <row r="688" s="1" customFormat="1" ht="14.25" spans="1:15">
      <c r="A688" s="24">
        <v>684</v>
      </c>
      <c r="B688" s="64" t="s">
        <v>23</v>
      </c>
      <c r="C688" s="64" t="s">
        <v>24</v>
      </c>
      <c r="D688" s="64" t="s">
        <v>25</v>
      </c>
      <c r="E688" s="64" t="s">
        <v>20806</v>
      </c>
      <c r="F688" s="24" t="s">
        <v>21485</v>
      </c>
      <c r="G688" s="65" t="s">
        <v>21517</v>
      </c>
      <c r="H688" s="65" t="s">
        <v>194</v>
      </c>
      <c r="I688" s="65">
        <v>5</v>
      </c>
      <c r="J688" s="64" t="s">
        <v>21518</v>
      </c>
      <c r="K688" s="65" t="s">
        <v>31</v>
      </c>
      <c r="L688" s="65">
        <v>5</v>
      </c>
      <c r="M688" s="24">
        <f t="shared" si="34"/>
        <v>650</v>
      </c>
      <c r="N688" s="24"/>
      <c r="O688" s="24" t="s">
        <v>32</v>
      </c>
    </row>
    <row r="689" s="1" customFormat="1" ht="14.25" spans="1:15">
      <c r="A689" s="24">
        <v>685</v>
      </c>
      <c r="B689" s="64" t="s">
        <v>23</v>
      </c>
      <c r="C689" s="64" t="s">
        <v>24</v>
      </c>
      <c r="D689" s="64" t="s">
        <v>25</v>
      </c>
      <c r="E689" s="64" t="s">
        <v>20806</v>
      </c>
      <c r="F689" s="24" t="s">
        <v>21485</v>
      </c>
      <c r="G689" s="65" t="s">
        <v>21519</v>
      </c>
      <c r="H689" s="65" t="s">
        <v>29</v>
      </c>
      <c r="I689" s="65">
        <v>2</v>
      </c>
      <c r="J689" s="64" t="s">
        <v>21518</v>
      </c>
      <c r="K689" s="65" t="s">
        <v>31</v>
      </c>
      <c r="L689" s="65">
        <v>2</v>
      </c>
      <c r="M689" s="24">
        <f t="shared" si="34"/>
        <v>260</v>
      </c>
      <c r="N689" s="24"/>
      <c r="O689" s="24" t="s">
        <v>32</v>
      </c>
    </row>
    <row r="690" s="1" customFormat="1" ht="14.25" spans="1:15">
      <c r="A690" s="24">
        <v>686</v>
      </c>
      <c r="B690" s="64" t="s">
        <v>23</v>
      </c>
      <c r="C690" s="64" t="s">
        <v>24</v>
      </c>
      <c r="D690" s="64" t="s">
        <v>25</v>
      </c>
      <c r="E690" s="64" t="s">
        <v>20806</v>
      </c>
      <c r="F690" s="24" t="s">
        <v>21485</v>
      </c>
      <c r="G690" s="65" t="s">
        <v>21520</v>
      </c>
      <c r="H690" s="65" t="s">
        <v>194</v>
      </c>
      <c r="I690" s="65">
        <v>1</v>
      </c>
      <c r="J690" s="64" t="s">
        <v>21518</v>
      </c>
      <c r="K690" s="65" t="s">
        <v>31</v>
      </c>
      <c r="L690" s="65">
        <v>1</v>
      </c>
      <c r="M690" s="24">
        <f t="shared" si="34"/>
        <v>130</v>
      </c>
      <c r="N690" s="24"/>
      <c r="O690" s="24" t="s">
        <v>32</v>
      </c>
    </row>
    <row r="691" s="1" customFormat="1" ht="14.25" spans="1:15">
      <c r="A691" s="24">
        <v>687</v>
      </c>
      <c r="B691" s="64" t="s">
        <v>23</v>
      </c>
      <c r="C691" s="64" t="s">
        <v>24</v>
      </c>
      <c r="D691" s="64" t="s">
        <v>25</v>
      </c>
      <c r="E691" s="64" t="s">
        <v>20806</v>
      </c>
      <c r="F691" s="24" t="s">
        <v>21485</v>
      </c>
      <c r="G691" s="65" t="s">
        <v>21521</v>
      </c>
      <c r="H691" s="68" t="s">
        <v>194</v>
      </c>
      <c r="I691" s="65">
        <v>4</v>
      </c>
      <c r="J691" s="64" t="s">
        <v>21518</v>
      </c>
      <c r="K691" s="65" t="s">
        <v>31</v>
      </c>
      <c r="L691" s="65">
        <v>4</v>
      </c>
      <c r="M691" s="24">
        <f t="shared" si="34"/>
        <v>520</v>
      </c>
      <c r="N691" s="24"/>
      <c r="O691" s="24" t="s">
        <v>32</v>
      </c>
    </row>
    <row r="692" s="1" customFormat="1" ht="14.25" spans="1:15">
      <c r="A692" s="24">
        <v>688</v>
      </c>
      <c r="B692" s="64" t="s">
        <v>23</v>
      </c>
      <c r="C692" s="64" t="s">
        <v>24</v>
      </c>
      <c r="D692" s="64" t="s">
        <v>25</v>
      </c>
      <c r="E692" s="64" t="s">
        <v>20806</v>
      </c>
      <c r="F692" s="24" t="s">
        <v>21485</v>
      </c>
      <c r="G692" s="65" t="s">
        <v>21522</v>
      </c>
      <c r="H692" s="65" t="s">
        <v>29</v>
      </c>
      <c r="I692" s="65">
        <v>7</v>
      </c>
      <c r="J692" s="64" t="s">
        <v>21518</v>
      </c>
      <c r="K692" s="65" t="s">
        <v>31</v>
      </c>
      <c r="L692" s="65">
        <v>7</v>
      </c>
      <c r="M692" s="24">
        <f t="shared" si="34"/>
        <v>910</v>
      </c>
      <c r="N692" s="24"/>
      <c r="O692" s="24" t="s">
        <v>32</v>
      </c>
    </row>
    <row r="693" s="1" customFormat="1" ht="14.25" spans="1:15">
      <c r="A693" s="24">
        <v>689</v>
      </c>
      <c r="B693" s="64" t="s">
        <v>23</v>
      </c>
      <c r="C693" s="64" t="s">
        <v>24</v>
      </c>
      <c r="D693" s="64" t="s">
        <v>25</v>
      </c>
      <c r="E693" s="64" t="s">
        <v>20806</v>
      </c>
      <c r="F693" s="24" t="s">
        <v>21485</v>
      </c>
      <c r="G693" s="65" t="s">
        <v>21523</v>
      </c>
      <c r="H693" s="65" t="s">
        <v>29</v>
      </c>
      <c r="I693" s="65">
        <v>6</v>
      </c>
      <c r="J693" s="64" t="s">
        <v>21518</v>
      </c>
      <c r="K693" s="65" t="s">
        <v>31</v>
      </c>
      <c r="L693" s="65">
        <v>6</v>
      </c>
      <c r="M693" s="24">
        <f t="shared" si="34"/>
        <v>780</v>
      </c>
      <c r="N693" s="24"/>
      <c r="O693" s="24" t="s">
        <v>32</v>
      </c>
    </row>
    <row r="694" s="1" customFormat="1" ht="14.25" spans="1:15">
      <c r="A694" s="24">
        <v>690</v>
      </c>
      <c r="B694" s="64" t="s">
        <v>23</v>
      </c>
      <c r="C694" s="64" t="s">
        <v>24</v>
      </c>
      <c r="D694" s="64" t="s">
        <v>25</v>
      </c>
      <c r="E694" s="64" t="s">
        <v>20806</v>
      </c>
      <c r="F694" s="24" t="s">
        <v>21485</v>
      </c>
      <c r="G694" s="65" t="s">
        <v>21524</v>
      </c>
      <c r="H694" s="65" t="s">
        <v>29</v>
      </c>
      <c r="I694" s="65">
        <v>7</v>
      </c>
      <c r="J694" s="64" t="s">
        <v>21518</v>
      </c>
      <c r="K694" s="65" t="s">
        <v>31</v>
      </c>
      <c r="L694" s="65">
        <v>7</v>
      </c>
      <c r="M694" s="24">
        <f t="shared" si="34"/>
        <v>910</v>
      </c>
      <c r="N694" s="24"/>
      <c r="O694" s="24" t="s">
        <v>32</v>
      </c>
    </row>
    <row r="695" s="1" customFormat="1" ht="14.25" spans="1:15">
      <c r="A695" s="24">
        <v>691</v>
      </c>
      <c r="B695" s="64" t="s">
        <v>23</v>
      </c>
      <c r="C695" s="64" t="s">
        <v>24</v>
      </c>
      <c r="D695" s="64" t="s">
        <v>25</v>
      </c>
      <c r="E695" s="64" t="s">
        <v>20806</v>
      </c>
      <c r="F695" s="24" t="s">
        <v>21485</v>
      </c>
      <c r="G695" s="65" t="s">
        <v>19775</v>
      </c>
      <c r="H695" s="65" t="s">
        <v>194</v>
      </c>
      <c r="I695" s="65">
        <v>3</v>
      </c>
      <c r="J695" s="64" t="s">
        <v>21525</v>
      </c>
      <c r="K695" s="65" t="s">
        <v>31</v>
      </c>
      <c r="L695" s="65">
        <v>3</v>
      </c>
      <c r="M695" s="24">
        <f t="shared" si="34"/>
        <v>390</v>
      </c>
      <c r="N695" s="24"/>
      <c r="O695" s="24" t="s">
        <v>32</v>
      </c>
    </row>
    <row r="696" s="1" customFormat="1" ht="14.25" spans="1:15">
      <c r="A696" s="24">
        <v>692</v>
      </c>
      <c r="B696" s="64" t="s">
        <v>23</v>
      </c>
      <c r="C696" s="64" t="s">
        <v>24</v>
      </c>
      <c r="D696" s="64" t="s">
        <v>25</v>
      </c>
      <c r="E696" s="64" t="s">
        <v>20806</v>
      </c>
      <c r="F696" s="24" t="s">
        <v>21485</v>
      </c>
      <c r="G696" s="65" t="s">
        <v>21526</v>
      </c>
      <c r="H696" s="65" t="s">
        <v>51</v>
      </c>
      <c r="I696" s="65">
        <v>4</v>
      </c>
      <c r="J696" s="64" t="s">
        <v>21525</v>
      </c>
      <c r="K696" s="65" t="s">
        <v>31</v>
      </c>
      <c r="L696" s="65">
        <v>4</v>
      </c>
      <c r="M696" s="24">
        <f>L696*312</f>
        <v>1248</v>
      </c>
      <c r="N696" s="24"/>
      <c r="O696" s="24" t="s">
        <v>32</v>
      </c>
    </row>
    <row r="697" s="1" customFormat="1" ht="14.25" spans="1:15">
      <c r="A697" s="24">
        <v>693</v>
      </c>
      <c r="B697" s="64" t="s">
        <v>23</v>
      </c>
      <c r="C697" s="64" t="s">
        <v>24</v>
      </c>
      <c r="D697" s="64" t="s">
        <v>25</v>
      </c>
      <c r="E697" s="64" t="s">
        <v>20806</v>
      </c>
      <c r="F697" s="24" t="s">
        <v>21485</v>
      </c>
      <c r="G697" s="65" t="s">
        <v>21527</v>
      </c>
      <c r="H697" s="65" t="s">
        <v>194</v>
      </c>
      <c r="I697" s="65">
        <v>3</v>
      </c>
      <c r="J697" s="64" t="s">
        <v>21525</v>
      </c>
      <c r="K697" s="65" t="s">
        <v>31</v>
      </c>
      <c r="L697" s="65">
        <v>3</v>
      </c>
      <c r="M697" s="24">
        <f>L697*130</f>
        <v>390</v>
      </c>
      <c r="N697" s="24"/>
      <c r="O697" s="24" t="s">
        <v>32</v>
      </c>
    </row>
    <row r="698" s="1" customFormat="1" ht="14.25" spans="1:15">
      <c r="A698" s="24">
        <v>694</v>
      </c>
      <c r="B698" s="64" t="s">
        <v>23</v>
      </c>
      <c r="C698" s="64" t="s">
        <v>24</v>
      </c>
      <c r="D698" s="64" t="s">
        <v>25</v>
      </c>
      <c r="E698" s="64" t="s">
        <v>20806</v>
      </c>
      <c r="F698" s="24" t="s">
        <v>21485</v>
      </c>
      <c r="G698" s="65" t="s">
        <v>21528</v>
      </c>
      <c r="H698" s="65" t="s">
        <v>51</v>
      </c>
      <c r="I698" s="65">
        <v>3</v>
      </c>
      <c r="J698" s="64" t="s">
        <v>21525</v>
      </c>
      <c r="K698" s="65" t="s">
        <v>31</v>
      </c>
      <c r="L698" s="65">
        <v>3</v>
      </c>
      <c r="M698" s="24">
        <f>L698*312</f>
        <v>936</v>
      </c>
      <c r="N698" s="24"/>
      <c r="O698" s="24" t="s">
        <v>32</v>
      </c>
    </row>
    <row r="699" s="1" customFormat="1" ht="14.25" spans="1:15">
      <c r="A699" s="24">
        <v>695</v>
      </c>
      <c r="B699" s="64" t="s">
        <v>23</v>
      </c>
      <c r="C699" s="64" t="s">
        <v>24</v>
      </c>
      <c r="D699" s="64" t="s">
        <v>25</v>
      </c>
      <c r="E699" s="64" t="s">
        <v>20806</v>
      </c>
      <c r="F699" s="24" t="s">
        <v>21485</v>
      </c>
      <c r="G699" s="65" t="s">
        <v>21529</v>
      </c>
      <c r="H699" s="65" t="s">
        <v>194</v>
      </c>
      <c r="I699" s="65">
        <v>3</v>
      </c>
      <c r="J699" s="64" t="s">
        <v>21525</v>
      </c>
      <c r="K699" s="65" t="s">
        <v>31</v>
      </c>
      <c r="L699" s="65">
        <v>3</v>
      </c>
      <c r="M699" s="24">
        <f>L699*130</f>
        <v>390</v>
      </c>
      <c r="N699" s="24"/>
      <c r="O699" s="24" t="s">
        <v>32</v>
      </c>
    </row>
    <row r="700" s="1" customFormat="1" ht="14.25" spans="1:15">
      <c r="A700" s="24">
        <v>696</v>
      </c>
      <c r="B700" s="64" t="s">
        <v>23</v>
      </c>
      <c r="C700" s="64" t="s">
        <v>24</v>
      </c>
      <c r="D700" s="64" t="s">
        <v>25</v>
      </c>
      <c r="E700" s="64" t="s">
        <v>20806</v>
      </c>
      <c r="F700" s="24" t="s">
        <v>21485</v>
      </c>
      <c r="G700" s="65" t="s">
        <v>20417</v>
      </c>
      <c r="H700" s="65" t="s">
        <v>194</v>
      </c>
      <c r="I700" s="65">
        <v>6</v>
      </c>
      <c r="J700" s="64" t="s">
        <v>21525</v>
      </c>
      <c r="K700" s="65" t="s">
        <v>31</v>
      </c>
      <c r="L700" s="65">
        <v>6</v>
      </c>
      <c r="M700" s="24">
        <f>L700*130</f>
        <v>780</v>
      </c>
      <c r="N700" s="24"/>
      <c r="O700" s="24" t="s">
        <v>32</v>
      </c>
    </row>
    <row r="701" s="1" customFormat="1" ht="14.25" spans="1:15">
      <c r="A701" s="24">
        <v>697</v>
      </c>
      <c r="B701" s="64" t="s">
        <v>23</v>
      </c>
      <c r="C701" s="64" t="s">
        <v>24</v>
      </c>
      <c r="D701" s="64" t="s">
        <v>25</v>
      </c>
      <c r="E701" s="64" t="s">
        <v>20806</v>
      </c>
      <c r="F701" s="24" t="s">
        <v>21485</v>
      </c>
      <c r="G701" s="65" t="s">
        <v>21530</v>
      </c>
      <c r="H701" s="65" t="s">
        <v>194</v>
      </c>
      <c r="I701" s="65">
        <v>4</v>
      </c>
      <c r="J701" s="64" t="s">
        <v>21525</v>
      </c>
      <c r="K701" s="65" t="s">
        <v>31</v>
      </c>
      <c r="L701" s="65">
        <v>4</v>
      </c>
      <c r="M701" s="24">
        <f>L701*130</f>
        <v>520</v>
      </c>
      <c r="N701" s="24"/>
      <c r="O701" s="24" t="s">
        <v>32</v>
      </c>
    </row>
    <row r="702" s="1" customFormat="1" ht="14.25" spans="1:15">
      <c r="A702" s="24">
        <v>698</v>
      </c>
      <c r="B702" s="64" t="s">
        <v>23</v>
      </c>
      <c r="C702" s="64" t="s">
        <v>24</v>
      </c>
      <c r="D702" s="64" t="s">
        <v>25</v>
      </c>
      <c r="E702" s="64" t="s">
        <v>20806</v>
      </c>
      <c r="F702" s="24" t="s">
        <v>21485</v>
      </c>
      <c r="G702" s="65" t="s">
        <v>21531</v>
      </c>
      <c r="H702" s="65" t="s">
        <v>194</v>
      </c>
      <c r="I702" s="65">
        <v>2</v>
      </c>
      <c r="J702" s="64" t="s">
        <v>21525</v>
      </c>
      <c r="K702" s="65" t="s">
        <v>31</v>
      </c>
      <c r="L702" s="65">
        <v>2</v>
      </c>
      <c r="M702" s="24">
        <f>L702*130</f>
        <v>260</v>
      </c>
      <c r="N702" s="24"/>
      <c r="O702" s="24" t="s">
        <v>32</v>
      </c>
    </row>
    <row r="703" s="1" customFormat="1" ht="14.25" spans="1:15">
      <c r="A703" s="24">
        <v>699</v>
      </c>
      <c r="B703" s="64" t="s">
        <v>23</v>
      </c>
      <c r="C703" s="64" t="s">
        <v>24</v>
      </c>
      <c r="D703" s="64" t="s">
        <v>25</v>
      </c>
      <c r="E703" s="64" t="s">
        <v>20806</v>
      </c>
      <c r="F703" s="24" t="s">
        <v>21485</v>
      </c>
      <c r="G703" s="65" t="s">
        <v>21532</v>
      </c>
      <c r="H703" s="65" t="s">
        <v>51</v>
      </c>
      <c r="I703" s="65">
        <v>5</v>
      </c>
      <c r="J703" s="64" t="s">
        <v>21525</v>
      </c>
      <c r="K703" s="65" t="s">
        <v>31</v>
      </c>
      <c r="L703" s="65">
        <v>5</v>
      </c>
      <c r="M703" s="24">
        <f>L703*312</f>
        <v>1560</v>
      </c>
      <c r="N703" s="24"/>
      <c r="O703" s="24" t="s">
        <v>32</v>
      </c>
    </row>
    <row r="704" s="1" customFormat="1" ht="14.25" spans="1:15">
      <c r="A704" s="24">
        <v>700</v>
      </c>
      <c r="B704" s="64" t="s">
        <v>23</v>
      </c>
      <c r="C704" s="64" t="s">
        <v>24</v>
      </c>
      <c r="D704" s="64" t="s">
        <v>25</v>
      </c>
      <c r="E704" s="64" t="s">
        <v>20806</v>
      </c>
      <c r="F704" s="24" t="s">
        <v>21485</v>
      </c>
      <c r="G704" s="65" t="s">
        <v>21533</v>
      </c>
      <c r="H704" s="65" t="s">
        <v>194</v>
      </c>
      <c r="I704" s="65">
        <v>5</v>
      </c>
      <c r="J704" s="64" t="s">
        <v>21534</v>
      </c>
      <c r="K704" s="65" t="s">
        <v>31</v>
      </c>
      <c r="L704" s="65">
        <v>5</v>
      </c>
      <c r="M704" s="24">
        <f t="shared" ref="M704:M711" si="35">L704*130</f>
        <v>650</v>
      </c>
      <c r="N704" s="24"/>
      <c r="O704" s="24" t="s">
        <v>32</v>
      </c>
    </row>
    <row r="705" s="1" customFormat="1" ht="14.25" spans="1:15">
      <c r="A705" s="24">
        <v>701</v>
      </c>
      <c r="B705" s="64" t="s">
        <v>23</v>
      </c>
      <c r="C705" s="64" t="s">
        <v>24</v>
      </c>
      <c r="D705" s="64" t="s">
        <v>25</v>
      </c>
      <c r="E705" s="64" t="s">
        <v>20806</v>
      </c>
      <c r="F705" s="24" t="s">
        <v>21485</v>
      </c>
      <c r="G705" s="65" t="s">
        <v>21535</v>
      </c>
      <c r="H705" s="65" t="s">
        <v>194</v>
      </c>
      <c r="I705" s="65">
        <v>5</v>
      </c>
      <c r="J705" s="64" t="s">
        <v>21511</v>
      </c>
      <c r="K705" s="65" t="s">
        <v>31</v>
      </c>
      <c r="L705" s="65">
        <v>5</v>
      </c>
      <c r="M705" s="24">
        <f t="shared" si="35"/>
        <v>650</v>
      </c>
      <c r="N705" s="24"/>
      <c r="O705" s="24" t="s">
        <v>32</v>
      </c>
    </row>
    <row r="706" s="1" customFormat="1" ht="14.25" spans="1:15">
      <c r="A706" s="24">
        <v>702</v>
      </c>
      <c r="B706" s="64" t="s">
        <v>23</v>
      </c>
      <c r="C706" s="64" t="s">
        <v>24</v>
      </c>
      <c r="D706" s="64" t="s">
        <v>25</v>
      </c>
      <c r="E706" s="64" t="s">
        <v>20806</v>
      </c>
      <c r="F706" s="24" t="s">
        <v>21485</v>
      </c>
      <c r="G706" s="65" t="s">
        <v>21536</v>
      </c>
      <c r="H706" s="65" t="s">
        <v>194</v>
      </c>
      <c r="I706" s="65">
        <v>3</v>
      </c>
      <c r="J706" s="64" t="s">
        <v>21534</v>
      </c>
      <c r="K706" s="65" t="s">
        <v>31</v>
      </c>
      <c r="L706" s="65">
        <v>3</v>
      </c>
      <c r="M706" s="24">
        <f t="shared" si="35"/>
        <v>390</v>
      </c>
      <c r="N706" s="24"/>
      <c r="O706" s="24" t="s">
        <v>32</v>
      </c>
    </row>
    <row r="707" s="1" customFormat="1" ht="14.25" spans="1:15">
      <c r="A707" s="24">
        <v>703</v>
      </c>
      <c r="B707" s="64" t="s">
        <v>23</v>
      </c>
      <c r="C707" s="64" t="s">
        <v>24</v>
      </c>
      <c r="D707" s="64" t="s">
        <v>25</v>
      </c>
      <c r="E707" s="64" t="s">
        <v>20806</v>
      </c>
      <c r="F707" s="24" t="s">
        <v>21485</v>
      </c>
      <c r="G707" s="65" t="s">
        <v>21537</v>
      </c>
      <c r="H707" s="65" t="s">
        <v>29</v>
      </c>
      <c r="I707" s="65">
        <v>7</v>
      </c>
      <c r="J707" s="64" t="s">
        <v>21534</v>
      </c>
      <c r="K707" s="65" t="s">
        <v>31</v>
      </c>
      <c r="L707" s="65">
        <v>7</v>
      </c>
      <c r="M707" s="24">
        <f t="shared" si="35"/>
        <v>910</v>
      </c>
      <c r="N707" s="24"/>
      <c r="O707" s="24" t="s">
        <v>32</v>
      </c>
    </row>
    <row r="708" s="1" customFormat="1" ht="14.25" spans="1:15">
      <c r="A708" s="24">
        <v>704</v>
      </c>
      <c r="B708" s="64" t="s">
        <v>23</v>
      </c>
      <c r="C708" s="64" t="s">
        <v>24</v>
      </c>
      <c r="D708" s="64" t="s">
        <v>25</v>
      </c>
      <c r="E708" s="64" t="s">
        <v>20806</v>
      </c>
      <c r="F708" s="24" t="s">
        <v>21485</v>
      </c>
      <c r="G708" s="65" t="s">
        <v>21538</v>
      </c>
      <c r="H708" s="65" t="s">
        <v>194</v>
      </c>
      <c r="I708" s="65">
        <v>3</v>
      </c>
      <c r="J708" s="64" t="s">
        <v>21534</v>
      </c>
      <c r="K708" s="65" t="s">
        <v>31</v>
      </c>
      <c r="L708" s="65">
        <v>3</v>
      </c>
      <c r="M708" s="24">
        <f t="shared" si="35"/>
        <v>390</v>
      </c>
      <c r="N708" s="24"/>
      <c r="O708" s="24" t="s">
        <v>32</v>
      </c>
    </row>
    <row r="709" s="1" customFormat="1" ht="14.25" spans="1:15">
      <c r="A709" s="24">
        <v>705</v>
      </c>
      <c r="B709" s="64" t="s">
        <v>23</v>
      </c>
      <c r="C709" s="64" t="s">
        <v>24</v>
      </c>
      <c r="D709" s="64" t="s">
        <v>25</v>
      </c>
      <c r="E709" s="64" t="s">
        <v>20806</v>
      </c>
      <c r="F709" s="24" t="s">
        <v>21485</v>
      </c>
      <c r="G709" s="65" t="s">
        <v>21539</v>
      </c>
      <c r="H709" s="65" t="s">
        <v>194</v>
      </c>
      <c r="I709" s="65">
        <v>3</v>
      </c>
      <c r="J709" s="64" t="s">
        <v>21534</v>
      </c>
      <c r="K709" s="65" t="s">
        <v>31</v>
      </c>
      <c r="L709" s="65">
        <v>3</v>
      </c>
      <c r="M709" s="24">
        <f t="shared" si="35"/>
        <v>390</v>
      </c>
      <c r="N709" s="24"/>
      <c r="O709" s="24" t="s">
        <v>32</v>
      </c>
    </row>
    <row r="710" s="1" customFormat="1" ht="14.25" spans="1:15">
      <c r="A710" s="24">
        <v>706</v>
      </c>
      <c r="B710" s="64" t="s">
        <v>23</v>
      </c>
      <c r="C710" s="64" t="s">
        <v>24</v>
      </c>
      <c r="D710" s="64" t="s">
        <v>25</v>
      </c>
      <c r="E710" s="64" t="s">
        <v>20806</v>
      </c>
      <c r="F710" s="24" t="s">
        <v>21485</v>
      </c>
      <c r="G710" s="65" t="s">
        <v>21540</v>
      </c>
      <c r="H710" s="65" t="s">
        <v>194</v>
      </c>
      <c r="I710" s="65">
        <v>2</v>
      </c>
      <c r="J710" s="64" t="s">
        <v>21534</v>
      </c>
      <c r="K710" s="65" t="s">
        <v>31</v>
      </c>
      <c r="L710" s="65">
        <v>2</v>
      </c>
      <c r="M710" s="24">
        <f t="shared" si="35"/>
        <v>260</v>
      </c>
      <c r="N710" s="24"/>
      <c r="O710" s="24" t="s">
        <v>32</v>
      </c>
    </row>
    <row r="711" s="1" customFormat="1" ht="14.25" spans="1:15">
      <c r="A711" s="24">
        <v>707</v>
      </c>
      <c r="B711" s="64" t="s">
        <v>23</v>
      </c>
      <c r="C711" s="64" t="s">
        <v>24</v>
      </c>
      <c r="D711" s="64" t="s">
        <v>25</v>
      </c>
      <c r="E711" s="64" t="s">
        <v>20806</v>
      </c>
      <c r="F711" s="24" t="s">
        <v>21485</v>
      </c>
      <c r="G711" s="65" t="s">
        <v>21541</v>
      </c>
      <c r="H711" s="65" t="s">
        <v>194</v>
      </c>
      <c r="I711" s="65">
        <v>3</v>
      </c>
      <c r="J711" s="64" t="s">
        <v>21534</v>
      </c>
      <c r="K711" s="65" t="s">
        <v>31</v>
      </c>
      <c r="L711" s="65">
        <v>3</v>
      </c>
      <c r="M711" s="24">
        <f t="shared" si="35"/>
        <v>390</v>
      </c>
      <c r="N711" s="24"/>
      <c r="O711" s="24" t="s">
        <v>32</v>
      </c>
    </row>
    <row r="712" s="1" customFormat="1" ht="14.25" spans="1:15">
      <c r="A712" s="24">
        <v>708</v>
      </c>
      <c r="B712" s="64" t="s">
        <v>23</v>
      </c>
      <c r="C712" s="64" t="s">
        <v>24</v>
      </c>
      <c r="D712" s="64" t="s">
        <v>25</v>
      </c>
      <c r="E712" s="64" t="s">
        <v>20806</v>
      </c>
      <c r="F712" s="24" t="s">
        <v>21485</v>
      </c>
      <c r="G712" s="65" t="s">
        <v>21542</v>
      </c>
      <c r="H712" s="65" t="s">
        <v>51</v>
      </c>
      <c r="I712" s="65">
        <v>5</v>
      </c>
      <c r="J712" s="64" t="s">
        <v>21534</v>
      </c>
      <c r="K712" s="65" t="s">
        <v>31</v>
      </c>
      <c r="L712" s="65">
        <v>5</v>
      </c>
      <c r="M712" s="24">
        <f>L712*312</f>
        <v>1560</v>
      </c>
      <c r="N712" s="24"/>
      <c r="O712" s="24" t="s">
        <v>32</v>
      </c>
    </row>
    <row r="713" s="1" customFormat="1" ht="14.25" spans="1:15">
      <c r="A713" s="24">
        <v>709</v>
      </c>
      <c r="B713" s="64" t="s">
        <v>23</v>
      </c>
      <c r="C713" s="64" t="s">
        <v>24</v>
      </c>
      <c r="D713" s="64" t="s">
        <v>25</v>
      </c>
      <c r="E713" s="64" t="s">
        <v>20806</v>
      </c>
      <c r="F713" s="24" t="s">
        <v>21485</v>
      </c>
      <c r="G713" s="65" t="s">
        <v>21543</v>
      </c>
      <c r="H713" s="65" t="s">
        <v>51</v>
      </c>
      <c r="I713" s="65">
        <v>4</v>
      </c>
      <c r="J713" s="64" t="s">
        <v>21534</v>
      </c>
      <c r="K713" s="65" t="s">
        <v>31</v>
      </c>
      <c r="L713" s="65">
        <v>4</v>
      </c>
      <c r="M713" s="24">
        <f>L713*312</f>
        <v>1248</v>
      </c>
      <c r="N713" s="24"/>
      <c r="O713" s="24" t="s">
        <v>32</v>
      </c>
    </row>
    <row r="714" s="1" customFormat="1" ht="14.25" spans="1:15">
      <c r="A714" s="24">
        <v>710</v>
      </c>
      <c r="B714" s="64" t="s">
        <v>23</v>
      </c>
      <c r="C714" s="64" t="s">
        <v>24</v>
      </c>
      <c r="D714" s="64" t="s">
        <v>25</v>
      </c>
      <c r="E714" s="64" t="s">
        <v>20806</v>
      </c>
      <c r="F714" s="24" t="s">
        <v>21485</v>
      </c>
      <c r="G714" s="65" t="s">
        <v>21544</v>
      </c>
      <c r="H714" s="65" t="s">
        <v>51</v>
      </c>
      <c r="I714" s="65">
        <v>4</v>
      </c>
      <c r="J714" s="64" t="s">
        <v>12858</v>
      </c>
      <c r="K714" s="65" t="s">
        <v>31</v>
      </c>
      <c r="L714" s="65">
        <v>4</v>
      </c>
      <c r="M714" s="24">
        <f>L714*312</f>
        <v>1248</v>
      </c>
      <c r="N714" s="24"/>
      <c r="O714" s="24" t="s">
        <v>32</v>
      </c>
    </row>
    <row r="715" s="1" customFormat="1" ht="14.25" spans="1:15">
      <c r="A715" s="24">
        <v>711</v>
      </c>
      <c r="B715" s="64" t="s">
        <v>23</v>
      </c>
      <c r="C715" s="64" t="s">
        <v>24</v>
      </c>
      <c r="D715" s="64" t="s">
        <v>25</v>
      </c>
      <c r="E715" s="64" t="s">
        <v>20806</v>
      </c>
      <c r="F715" s="24" t="s">
        <v>21485</v>
      </c>
      <c r="G715" s="65" t="s">
        <v>21545</v>
      </c>
      <c r="H715" s="65" t="s">
        <v>29</v>
      </c>
      <c r="I715" s="65">
        <v>4</v>
      </c>
      <c r="J715" s="64" t="s">
        <v>12858</v>
      </c>
      <c r="K715" s="65" t="s">
        <v>31</v>
      </c>
      <c r="L715" s="65">
        <v>4</v>
      </c>
      <c r="M715" s="24">
        <f>L715*130</f>
        <v>520</v>
      </c>
      <c r="N715" s="24"/>
      <c r="O715" s="24" t="s">
        <v>32</v>
      </c>
    </row>
    <row r="716" s="1" customFormat="1" ht="14.25" spans="1:15">
      <c r="A716" s="24">
        <v>712</v>
      </c>
      <c r="B716" s="64" t="s">
        <v>23</v>
      </c>
      <c r="C716" s="64" t="s">
        <v>24</v>
      </c>
      <c r="D716" s="64" t="s">
        <v>25</v>
      </c>
      <c r="E716" s="64" t="s">
        <v>20806</v>
      </c>
      <c r="F716" s="24" t="s">
        <v>21485</v>
      </c>
      <c r="G716" s="65" t="s">
        <v>21546</v>
      </c>
      <c r="H716" s="65" t="s">
        <v>29</v>
      </c>
      <c r="I716" s="65">
        <v>4</v>
      </c>
      <c r="J716" s="64" t="s">
        <v>12858</v>
      </c>
      <c r="K716" s="65" t="s">
        <v>31</v>
      </c>
      <c r="L716" s="65">
        <v>4</v>
      </c>
      <c r="M716" s="24">
        <f>L716*130</f>
        <v>520</v>
      </c>
      <c r="N716" s="24"/>
      <c r="O716" s="24" t="s">
        <v>32</v>
      </c>
    </row>
    <row r="717" s="1" customFormat="1" ht="14.25" spans="1:15">
      <c r="A717" s="24">
        <v>713</v>
      </c>
      <c r="B717" s="64" t="s">
        <v>23</v>
      </c>
      <c r="C717" s="64" t="s">
        <v>24</v>
      </c>
      <c r="D717" s="64" t="s">
        <v>25</v>
      </c>
      <c r="E717" s="64" t="s">
        <v>20806</v>
      </c>
      <c r="F717" s="24" t="s">
        <v>21485</v>
      </c>
      <c r="G717" s="65" t="s">
        <v>11058</v>
      </c>
      <c r="H717" s="65" t="s">
        <v>29</v>
      </c>
      <c r="I717" s="65">
        <v>5</v>
      </c>
      <c r="J717" s="64" t="s">
        <v>12858</v>
      </c>
      <c r="K717" s="65" t="s">
        <v>31</v>
      </c>
      <c r="L717" s="65">
        <v>5</v>
      </c>
      <c r="M717" s="24">
        <f>L717*130</f>
        <v>650</v>
      </c>
      <c r="N717" s="24"/>
      <c r="O717" s="24" t="s">
        <v>32</v>
      </c>
    </row>
    <row r="718" s="1" customFormat="1" ht="14.25" spans="1:15">
      <c r="A718" s="24">
        <v>714</v>
      </c>
      <c r="B718" s="64" t="s">
        <v>23</v>
      </c>
      <c r="C718" s="64" t="s">
        <v>24</v>
      </c>
      <c r="D718" s="64" t="s">
        <v>25</v>
      </c>
      <c r="E718" s="64" t="s">
        <v>20806</v>
      </c>
      <c r="F718" s="24" t="s">
        <v>21485</v>
      </c>
      <c r="G718" s="65" t="s">
        <v>21547</v>
      </c>
      <c r="H718" s="65" t="s">
        <v>51</v>
      </c>
      <c r="I718" s="65">
        <v>3</v>
      </c>
      <c r="J718" s="64" t="s">
        <v>12858</v>
      </c>
      <c r="K718" s="65" t="s">
        <v>31</v>
      </c>
      <c r="L718" s="65">
        <v>3</v>
      </c>
      <c r="M718" s="24">
        <f>L718*312</f>
        <v>936</v>
      </c>
      <c r="N718" s="24"/>
      <c r="O718" s="24" t="s">
        <v>32</v>
      </c>
    </row>
    <row r="719" s="1" customFormat="1" ht="14.25" spans="1:15">
      <c r="A719" s="24">
        <v>715</v>
      </c>
      <c r="B719" s="64" t="s">
        <v>23</v>
      </c>
      <c r="C719" s="64" t="s">
        <v>24</v>
      </c>
      <c r="D719" s="64" t="s">
        <v>25</v>
      </c>
      <c r="E719" s="64" t="s">
        <v>20806</v>
      </c>
      <c r="F719" s="24" t="s">
        <v>21485</v>
      </c>
      <c r="G719" s="65" t="s">
        <v>21548</v>
      </c>
      <c r="H719" s="65" t="s">
        <v>194</v>
      </c>
      <c r="I719" s="65">
        <v>4</v>
      </c>
      <c r="J719" s="64" t="s">
        <v>12858</v>
      </c>
      <c r="K719" s="65" t="s">
        <v>31</v>
      </c>
      <c r="L719" s="65">
        <v>4</v>
      </c>
      <c r="M719" s="24">
        <f>L719*130</f>
        <v>520</v>
      </c>
      <c r="N719" s="24"/>
      <c r="O719" s="24" t="s">
        <v>32</v>
      </c>
    </row>
    <row r="720" s="1" customFormat="1" ht="14.25" spans="1:15">
      <c r="A720" s="24">
        <v>716</v>
      </c>
      <c r="B720" s="64" t="s">
        <v>23</v>
      </c>
      <c r="C720" s="64" t="s">
        <v>24</v>
      </c>
      <c r="D720" s="64" t="s">
        <v>25</v>
      </c>
      <c r="E720" s="64" t="s">
        <v>20806</v>
      </c>
      <c r="F720" s="24" t="s">
        <v>21485</v>
      </c>
      <c r="G720" s="65" t="s">
        <v>21549</v>
      </c>
      <c r="H720" s="65" t="s">
        <v>29</v>
      </c>
      <c r="I720" s="65">
        <v>4</v>
      </c>
      <c r="J720" s="64" t="s">
        <v>12858</v>
      </c>
      <c r="K720" s="65" t="s">
        <v>31</v>
      </c>
      <c r="L720" s="65">
        <v>4</v>
      </c>
      <c r="M720" s="24">
        <f>L720*130</f>
        <v>520</v>
      </c>
      <c r="N720" s="24"/>
      <c r="O720" s="24" t="s">
        <v>32</v>
      </c>
    </row>
    <row r="721" s="1" customFormat="1" ht="14.25" spans="1:15">
      <c r="A721" s="24">
        <v>717</v>
      </c>
      <c r="B721" s="64" t="s">
        <v>23</v>
      </c>
      <c r="C721" s="64" t="s">
        <v>24</v>
      </c>
      <c r="D721" s="64" t="s">
        <v>25</v>
      </c>
      <c r="E721" s="64" t="s">
        <v>20806</v>
      </c>
      <c r="F721" s="24" t="s">
        <v>21485</v>
      </c>
      <c r="G721" s="65" t="s">
        <v>21550</v>
      </c>
      <c r="H721" s="65" t="s">
        <v>51</v>
      </c>
      <c r="I721" s="65">
        <v>1</v>
      </c>
      <c r="J721" s="64" t="s">
        <v>12858</v>
      </c>
      <c r="K721" s="65" t="s">
        <v>31</v>
      </c>
      <c r="L721" s="65">
        <v>1</v>
      </c>
      <c r="M721" s="24">
        <f>L721*312</f>
        <v>312</v>
      </c>
      <c r="N721" s="24"/>
      <c r="O721" s="24" t="s">
        <v>32</v>
      </c>
    </row>
    <row r="722" s="1" customFormat="1" ht="14.25" spans="1:15">
      <c r="A722" s="24">
        <v>718</v>
      </c>
      <c r="B722" s="64" t="s">
        <v>23</v>
      </c>
      <c r="C722" s="64" t="s">
        <v>24</v>
      </c>
      <c r="D722" s="64" t="s">
        <v>25</v>
      </c>
      <c r="E722" s="64" t="s">
        <v>20806</v>
      </c>
      <c r="F722" s="24" t="s">
        <v>21485</v>
      </c>
      <c r="G722" s="65" t="s">
        <v>21551</v>
      </c>
      <c r="H722" s="65" t="s">
        <v>194</v>
      </c>
      <c r="I722" s="65">
        <v>4</v>
      </c>
      <c r="J722" s="64" t="s">
        <v>12858</v>
      </c>
      <c r="K722" s="65" t="s">
        <v>31</v>
      </c>
      <c r="L722" s="65">
        <v>4</v>
      </c>
      <c r="M722" s="24">
        <f>L722*130</f>
        <v>520</v>
      </c>
      <c r="N722" s="24"/>
      <c r="O722" s="24" t="s">
        <v>32</v>
      </c>
    </row>
    <row r="723" s="1" customFormat="1" ht="14.25" spans="1:15">
      <c r="A723" s="24">
        <v>719</v>
      </c>
      <c r="B723" s="64" t="s">
        <v>23</v>
      </c>
      <c r="C723" s="64" t="s">
        <v>24</v>
      </c>
      <c r="D723" s="64" t="s">
        <v>25</v>
      </c>
      <c r="E723" s="64" t="s">
        <v>20806</v>
      </c>
      <c r="F723" s="24" t="s">
        <v>21485</v>
      </c>
      <c r="G723" s="65" t="s">
        <v>21552</v>
      </c>
      <c r="H723" s="65" t="s">
        <v>51</v>
      </c>
      <c r="I723" s="65">
        <v>6</v>
      </c>
      <c r="J723" s="64" t="s">
        <v>21553</v>
      </c>
      <c r="K723" s="65" t="s">
        <v>31</v>
      </c>
      <c r="L723" s="65">
        <v>6</v>
      </c>
      <c r="M723" s="24">
        <f>L723*312</f>
        <v>1872</v>
      </c>
      <c r="N723" s="24"/>
      <c r="O723" s="24" t="s">
        <v>32</v>
      </c>
    </row>
    <row r="724" s="1" customFormat="1" ht="14.25" spans="1:15">
      <c r="A724" s="24">
        <v>720</v>
      </c>
      <c r="B724" s="64" t="s">
        <v>23</v>
      </c>
      <c r="C724" s="64" t="s">
        <v>24</v>
      </c>
      <c r="D724" s="64" t="s">
        <v>25</v>
      </c>
      <c r="E724" s="64" t="s">
        <v>20806</v>
      </c>
      <c r="F724" s="24" t="s">
        <v>21485</v>
      </c>
      <c r="G724" s="65" t="s">
        <v>21554</v>
      </c>
      <c r="H724" s="65" t="s">
        <v>194</v>
      </c>
      <c r="I724" s="65">
        <v>7</v>
      </c>
      <c r="J724" s="64" t="s">
        <v>21553</v>
      </c>
      <c r="K724" s="65" t="s">
        <v>31</v>
      </c>
      <c r="L724" s="65">
        <v>7</v>
      </c>
      <c r="M724" s="24">
        <f>L724*130</f>
        <v>910</v>
      </c>
      <c r="N724" s="24"/>
      <c r="O724" s="24" t="s">
        <v>32</v>
      </c>
    </row>
    <row r="725" s="1" customFormat="1" ht="14.25" spans="1:15">
      <c r="A725" s="24">
        <v>721</v>
      </c>
      <c r="B725" s="64" t="s">
        <v>23</v>
      </c>
      <c r="C725" s="64" t="s">
        <v>24</v>
      </c>
      <c r="D725" s="64" t="s">
        <v>25</v>
      </c>
      <c r="E725" s="64" t="s">
        <v>20806</v>
      </c>
      <c r="F725" s="24" t="s">
        <v>21485</v>
      </c>
      <c r="G725" s="65" t="s">
        <v>21555</v>
      </c>
      <c r="H725" s="65" t="s">
        <v>51</v>
      </c>
      <c r="I725" s="65">
        <v>1</v>
      </c>
      <c r="J725" s="64" t="s">
        <v>21553</v>
      </c>
      <c r="K725" s="65" t="s">
        <v>31</v>
      </c>
      <c r="L725" s="65">
        <v>1</v>
      </c>
      <c r="M725" s="24">
        <f>L725*312</f>
        <v>312</v>
      </c>
      <c r="N725" s="24"/>
      <c r="O725" s="24" t="s">
        <v>32</v>
      </c>
    </row>
    <row r="726" s="1" customFormat="1" ht="14.25" spans="1:15">
      <c r="A726" s="24">
        <v>722</v>
      </c>
      <c r="B726" s="64" t="s">
        <v>23</v>
      </c>
      <c r="C726" s="64" t="s">
        <v>24</v>
      </c>
      <c r="D726" s="64" t="s">
        <v>25</v>
      </c>
      <c r="E726" s="64" t="s">
        <v>20806</v>
      </c>
      <c r="F726" s="24" t="s">
        <v>21485</v>
      </c>
      <c r="G726" s="65" t="s">
        <v>21556</v>
      </c>
      <c r="H726" s="65" t="s">
        <v>29</v>
      </c>
      <c r="I726" s="65">
        <v>3</v>
      </c>
      <c r="J726" s="64" t="s">
        <v>21553</v>
      </c>
      <c r="K726" s="65" t="s">
        <v>31</v>
      </c>
      <c r="L726" s="65">
        <v>3</v>
      </c>
      <c r="M726" s="24">
        <f t="shared" ref="M726:M731" si="36">L726*130</f>
        <v>390</v>
      </c>
      <c r="N726" s="24"/>
      <c r="O726" s="24" t="s">
        <v>32</v>
      </c>
    </row>
    <row r="727" s="1" customFormat="1" ht="14.25" spans="1:15">
      <c r="A727" s="24">
        <v>723</v>
      </c>
      <c r="B727" s="64" t="s">
        <v>23</v>
      </c>
      <c r="C727" s="64" t="s">
        <v>24</v>
      </c>
      <c r="D727" s="64" t="s">
        <v>25</v>
      </c>
      <c r="E727" s="64" t="s">
        <v>20806</v>
      </c>
      <c r="F727" s="24" t="s">
        <v>21485</v>
      </c>
      <c r="G727" s="65" t="s">
        <v>21557</v>
      </c>
      <c r="H727" s="65" t="s">
        <v>194</v>
      </c>
      <c r="I727" s="65">
        <v>1</v>
      </c>
      <c r="J727" s="64" t="s">
        <v>21553</v>
      </c>
      <c r="K727" s="65" t="s">
        <v>31</v>
      </c>
      <c r="L727" s="65">
        <v>1</v>
      </c>
      <c r="M727" s="24">
        <f t="shared" si="36"/>
        <v>130</v>
      </c>
      <c r="N727" s="24"/>
      <c r="O727" s="24" t="s">
        <v>32</v>
      </c>
    </row>
    <row r="728" s="1" customFormat="1" ht="14.25" spans="1:15">
      <c r="A728" s="24">
        <v>724</v>
      </c>
      <c r="B728" s="64" t="s">
        <v>23</v>
      </c>
      <c r="C728" s="64" t="s">
        <v>24</v>
      </c>
      <c r="D728" s="64" t="s">
        <v>25</v>
      </c>
      <c r="E728" s="64" t="s">
        <v>20806</v>
      </c>
      <c r="F728" s="24" t="s">
        <v>21485</v>
      </c>
      <c r="G728" s="65" t="s">
        <v>21558</v>
      </c>
      <c r="H728" s="65" t="s">
        <v>194</v>
      </c>
      <c r="I728" s="65">
        <v>6</v>
      </c>
      <c r="J728" s="64" t="s">
        <v>21553</v>
      </c>
      <c r="K728" s="65" t="s">
        <v>31</v>
      </c>
      <c r="L728" s="65">
        <v>6</v>
      </c>
      <c r="M728" s="24">
        <f t="shared" si="36"/>
        <v>780</v>
      </c>
      <c r="N728" s="24"/>
      <c r="O728" s="24" t="s">
        <v>32</v>
      </c>
    </row>
    <row r="729" s="1" customFormat="1" ht="14.25" spans="1:15">
      <c r="A729" s="24">
        <v>725</v>
      </c>
      <c r="B729" s="64" t="s">
        <v>23</v>
      </c>
      <c r="C729" s="64" t="s">
        <v>24</v>
      </c>
      <c r="D729" s="64" t="s">
        <v>25</v>
      </c>
      <c r="E729" s="64" t="s">
        <v>20806</v>
      </c>
      <c r="F729" s="24" t="s">
        <v>21485</v>
      </c>
      <c r="G729" s="65" t="s">
        <v>21559</v>
      </c>
      <c r="H729" s="65" t="s">
        <v>29</v>
      </c>
      <c r="I729" s="65">
        <v>4</v>
      </c>
      <c r="J729" s="64" t="s">
        <v>21553</v>
      </c>
      <c r="K729" s="65" t="s">
        <v>31</v>
      </c>
      <c r="L729" s="65">
        <v>4</v>
      </c>
      <c r="M729" s="24">
        <f t="shared" si="36"/>
        <v>520</v>
      </c>
      <c r="N729" s="24"/>
      <c r="O729" s="24" t="s">
        <v>32</v>
      </c>
    </row>
    <row r="730" s="1" customFormat="1" ht="14.25" spans="1:15">
      <c r="A730" s="24">
        <v>726</v>
      </c>
      <c r="B730" s="64" t="s">
        <v>23</v>
      </c>
      <c r="C730" s="64" t="s">
        <v>24</v>
      </c>
      <c r="D730" s="64" t="s">
        <v>25</v>
      </c>
      <c r="E730" s="64" t="s">
        <v>20806</v>
      </c>
      <c r="F730" s="24" t="s">
        <v>21485</v>
      </c>
      <c r="G730" s="65" t="s">
        <v>21560</v>
      </c>
      <c r="H730" s="65" t="s">
        <v>29</v>
      </c>
      <c r="I730" s="65">
        <v>1</v>
      </c>
      <c r="J730" s="64" t="s">
        <v>21553</v>
      </c>
      <c r="K730" s="65" t="s">
        <v>31</v>
      </c>
      <c r="L730" s="65">
        <v>1</v>
      </c>
      <c r="M730" s="24">
        <f t="shared" si="36"/>
        <v>130</v>
      </c>
      <c r="N730" s="24"/>
      <c r="O730" s="24" t="s">
        <v>32</v>
      </c>
    </row>
    <row r="731" s="1" customFormat="1" ht="14.25" spans="1:15">
      <c r="A731" s="24">
        <v>727</v>
      </c>
      <c r="B731" s="64" t="s">
        <v>23</v>
      </c>
      <c r="C731" s="64" t="s">
        <v>24</v>
      </c>
      <c r="D731" s="64" t="s">
        <v>25</v>
      </c>
      <c r="E731" s="64" t="s">
        <v>20806</v>
      </c>
      <c r="F731" s="24" t="s">
        <v>21485</v>
      </c>
      <c r="G731" s="65" t="s">
        <v>21561</v>
      </c>
      <c r="H731" s="65" t="s">
        <v>194</v>
      </c>
      <c r="I731" s="65">
        <v>4</v>
      </c>
      <c r="J731" s="64" t="s">
        <v>21553</v>
      </c>
      <c r="K731" s="65" t="s">
        <v>31</v>
      </c>
      <c r="L731" s="65">
        <v>4</v>
      </c>
      <c r="M731" s="24">
        <f t="shared" si="36"/>
        <v>520</v>
      </c>
      <c r="N731" s="24"/>
      <c r="O731" s="24" t="s">
        <v>32</v>
      </c>
    </row>
    <row r="732" s="1" customFormat="1" ht="14.25" spans="1:15">
      <c r="A732" s="24">
        <v>728</v>
      </c>
      <c r="B732" s="64" t="s">
        <v>23</v>
      </c>
      <c r="C732" s="64" t="s">
        <v>24</v>
      </c>
      <c r="D732" s="64" t="s">
        <v>25</v>
      </c>
      <c r="E732" s="64" t="s">
        <v>20806</v>
      </c>
      <c r="F732" s="24" t="s">
        <v>21485</v>
      </c>
      <c r="G732" s="65" t="s">
        <v>21562</v>
      </c>
      <c r="H732" s="65" t="s">
        <v>51</v>
      </c>
      <c r="I732" s="65">
        <v>3</v>
      </c>
      <c r="J732" s="64" t="s">
        <v>21414</v>
      </c>
      <c r="K732" s="65" t="s">
        <v>31</v>
      </c>
      <c r="L732" s="65">
        <v>3</v>
      </c>
      <c r="M732" s="24">
        <f>L732*312</f>
        <v>936</v>
      </c>
      <c r="N732" s="24"/>
      <c r="O732" s="24" t="s">
        <v>32</v>
      </c>
    </row>
    <row r="733" s="1" customFormat="1" ht="14.25" spans="1:15">
      <c r="A733" s="24">
        <v>729</v>
      </c>
      <c r="B733" s="64" t="s">
        <v>23</v>
      </c>
      <c r="C733" s="64" t="s">
        <v>24</v>
      </c>
      <c r="D733" s="64" t="s">
        <v>25</v>
      </c>
      <c r="E733" s="66" t="s">
        <v>21039</v>
      </c>
      <c r="F733" s="60" t="s">
        <v>21497</v>
      </c>
      <c r="G733" s="65" t="s">
        <v>21563</v>
      </c>
      <c r="H733" s="65" t="s">
        <v>194</v>
      </c>
      <c r="I733" s="65">
        <v>2</v>
      </c>
      <c r="J733" s="64" t="s">
        <v>21514</v>
      </c>
      <c r="K733" s="65" t="s">
        <v>31</v>
      </c>
      <c r="L733" s="65">
        <v>2</v>
      </c>
      <c r="M733" s="24">
        <f>L733*130</f>
        <v>260</v>
      </c>
      <c r="N733" s="24"/>
      <c r="O733" s="24" t="s">
        <v>32</v>
      </c>
    </row>
    <row r="734" s="1" customFormat="1" ht="14.25" spans="1:15">
      <c r="A734" s="24">
        <v>730</v>
      </c>
      <c r="B734" s="64" t="s">
        <v>23</v>
      </c>
      <c r="C734" s="64" t="s">
        <v>24</v>
      </c>
      <c r="D734" s="64" t="s">
        <v>25</v>
      </c>
      <c r="E734" s="64" t="s">
        <v>20806</v>
      </c>
      <c r="F734" s="24" t="s">
        <v>21485</v>
      </c>
      <c r="G734" s="65" t="s">
        <v>21564</v>
      </c>
      <c r="H734" s="65" t="s">
        <v>194</v>
      </c>
      <c r="I734" s="65">
        <v>6</v>
      </c>
      <c r="J734" s="64" t="s">
        <v>21514</v>
      </c>
      <c r="K734" s="65" t="s">
        <v>31</v>
      </c>
      <c r="L734" s="65">
        <v>6</v>
      </c>
      <c r="M734" s="24">
        <f>L734*130</f>
        <v>780</v>
      </c>
      <c r="N734" s="24"/>
      <c r="O734" s="24" t="s">
        <v>32</v>
      </c>
    </row>
    <row r="735" s="1" customFormat="1" ht="14.25" spans="1:15">
      <c r="A735" s="24">
        <v>731</v>
      </c>
      <c r="B735" s="64" t="s">
        <v>23</v>
      </c>
      <c r="C735" s="64" t="s">
        <v>24</v>
      </c>
      <c r="D735" s="64" t="s">
        <v>25</v>
      </c>
      <c r="E735" s="64" t="s">
        <v>20806</v>
      </c>
      <c r="F735" s="24" t="s">
        <v>21485</v>
      </c>
      <c r="G735" s="65" t="s">
        <v>21565</v>
      </c>
      <c r="H735" s="65" t="s">
        <v>194</v>
      </c>
      <c r="I735" s="65">
        <v>5</v>
      </c>
      <c r="J735" s="64" t="s">
        <v>21566</v>
      </c>
      <c r="K735" s="65" t="s">
        <v>31</v>
      </c>
      <c r="L735" s="65">
        <v>5</v>
      </c>
      <c r="M735" s="24">
        <f>L735*130</f>
        <v>650</v>
      </c>
      <c r="N735" s="24"/>
      <c r="O735" s="24" t="s">
        <v>32</v>
      </c>
    </row>
    <row r="736" s="1" customFormat="1" ht="14.25" spans="1:15">
      <c r="A736" s="24">
        <v>732</v>
      </c>
      <c r="B736" s="64" t="s">
        <v>23</v>
      </c>
      <c r="C736" s="64" t="s">
        <v>24</v>
      </c>
      <c r="D736" s="64" t="s">
        <v>25</v>
      </c>
      <c r="E736" s="64" t="s">
        <v>20806</v>
      </c>
      <c r="F736" s="24" t="s">
        <v>21485</v>
      </c>
      <c r="G736" s="65" t="s">
        <v>21567</v>
      </c>
      <c r="H736" s="65" t="s">
        <v>194</v>
      </c>
      <c r="I736" s="65">
        <v>4</v>
      </c>
      <c r="J736" s="64" t="s">
        <v>21566</v>
      </c>
      <c r="K736" s="65" t="s">
        <v>31</v>
      </c>
      <c r="L736" s="65">
        <v>4</v>
      </c>
      <c r="M736" s="24">
        <f>L736*130</f>
        <v>520</v>
      </c>
      <c r="N736" s="24"/>
      <c r="O736" s="24" t="s">
        <v>32</v>
      </c>
    </row>
    <row r="737" s="1" customFormat="1" ht="14.25" spans="1:15">
      <c r="A737" s="24">
        <v>733</v>
      </c>
      <c r="B737" s="64" t="s">
        <v>23</v>
      </c>
      <c r="C737" s="64" t="s">
        <v>24</v>
      </c>
      <c r="D737" s="64" t="s">
        <v>25</v>
      </c>
      <c r="E737" s="64" t="s">
        <v>20806</v>
      </c>
      <c r="F737" s="24" t="s">
        <v>21485</v>
      </c>
      <c r="G737" s="65" t="s">
        <v>21568</v>
      </c>
      <c r="H737" s="65" t="s">
        <v>51</v>
      </c>
      <c r="I737" s="65">
        <v>3</v>
      </c>
      <c r="J737" s="64" t="s">
        <v>21566</v>
      </c>
      <c r="K737" s="65" t="s">
        <v>31</v>
      </c>
      <c r="L737" s="65">
        <v>3</v>
      </c>
      <c r="M737" s="24">
        <f>L737*312</f>
        <v>936</v>
      </c>
      <c r="N737" s="24"/>
      <c r="O737" s="24" t="s">
        <v>32</v>
      </c>
    </row>
    <row r="738" s="1" customFormat="1" ht="14.25" spans="1:15">
      <c r="A738" s="24">
        <v>734</v>
      </c>
      <c r="B738" s="64" t="s">
        <v>23</v>
      </c>
      <c r="C738" s="64" t="s">
        <v>24</v>
      </c>
      <c r="D738" s="64" t="s">
        <v>25</v>
      </c>
      <c r="E738" s="64" t="s">
        <v>20806</v>
      </c>
      <c r="F738" s="24" t="s">
        <v>21485</v>
      </c>
      <c r="G738" s="65" t="s">
        <v>21569</v>
      </c>
      <c r="H738" s="65" t="s">
        <v>51</v>
      </c>
      <c r="I738" s="65">
        <v>3</v>
      </c>
      <c r="J738" s="64" t="s">
        <v>21566</v>
      </c>
      <c r="K738" s="65" t="s">
        <v>31</v>
      </c>
      <c r="L738" s="65">
        <v>3</v>
      </c>
      <c r="M738" s="24">
        <f>L738*312</f>
        <v>936</v>
      </c>
      <c r="N738" s="24"/>
      <c r="O738" s="24" t="s">
        <v>32</v>
      </c>
    </row>
    <row r="739" s="1" customFormat="1" ht="14.25" spans="1:15">
      <c r="A739" s="24">
        <v>735</v>
      </c>
      <c r="B739" s="64" t="s">
        <v>23</v>
      </c>
      <c r="C739" s="64" t="s">
        <v>24</v>
      </c>
      <c r="D739" s="64" t="s">
        <v>25</v>
      </c>
      <c r="E739" s="64" t="s">
        <v>20806</v>
      </c>
      <c r="F739" s="24" t="s">
        <v>21485</v>
      </c>
      <c r="G739" s="65" t="s">
        <v>21570</v>
      </c>
      <c r="H739" s="65" t="s">
        <v>194</v>
      </c>
      <c r="I739" s="65">
        <v>6</v>
      </c>
      <c r="J739" s="64" t="s">
        <v>21566</v>
      </c>
      <c r="K739" s="65" t="s">
        <v>31</v>
      </c>
      <c r="L739" s="65">
        <v>6</v>
      </c>
      <c r="M739" s="24">
        <f>L739*130</f>
        <v>780</v>
      </c>
      <c r="N739" s="24"/>
      <c r="O739" s="24" t="s">
        <v>32</v>
      </c>
    </row>
    <row r="740" s="1" customFormat="1" ht="14.25" spans="1:15">
      <c r="A740" s="24">
        <v>736</v>
      </c>
      <c r="B740" s="64" t="s">
        <v>23</v>
      </c>
      <c r="C740" s="64" t="s">
        <v>24</v>
      </c>
      <c r="D740" s="64" t="s">
        <v>25</v>
      </c>
      <c r="E740" s="64" t="s">
        <v>20806</v>
      </c>
      <c r="F740" s="24" t="s">
        <v>21485</v>
      </c>
      <c r="G740" s="65" t="s">
        <v>15952</v>
      </c>
      <c r="H740" s="65" t="s">
        <v>194</v>
      </c>
      <c r="I740" s="65">
        <v>3</v>
      </c>
      <c r="J740" s="64" t="s">
        <v>21566</v>
      </c>
      <c r="K740" s="65" t="s">
        <v>31</v>
      </c>
      <c r="L740" s="65">
        <v>3</v>
      </c>
      <c r="M740" s="24">
        <f>L740*130</f>
        <v>390</v>
      </c>
      <c r="N740" s="24"/>
      <c r="O740" s="24" t="s">
        <v>32</v>
      </c>
    </row>
    <row r="741" s="1" customFormat="1" ht="14.25" spans="1:15">
      <c r="A741" s="24">
        <v>737</v>
      </c>
      <c r="B741" s="64" t="s">
        <v>23</v>
      </c>
      <c r="C741" s="64" t="s">
        <v>24</v>
      </c>
      <c r="D741" s="64" t="s">
        <v>25</v>
      </c>
      <c r="E741" s="64" t="s">
        <v>20806</v>
      </c>
      <c r="F741" s="24" t="s">
        <v>21485</v>
      </c>
      <c r="G741" s="65" t="s">
        <v>21571</v>
      </c>
      <c r="H741" s="65" t="s">
        <v>194</v>
      </c>
      <c r="I741" s="65">
        <v>4</v>
      </c>
      <c r="J741" s="64" t="s">
        <v>21566</v>
      </c>
      <c r="K741" s="65" t="s">
        <v>31</v>
      </c>
      <c r="L741" s="65">
        <v>4</v>
      </c>
      <c r="M741" s="24">
        <f>L741*130</f>
        <v>520</v>
      </c>
      <c r="N741" s="24"/>
      <c r="O741" s="24" t="s">
        <v>32</v>
      </c>
    </row>
    <row r="742" s="1" customFormat="1" ht="14.25" spans="1:15">
      <c r="A742" s="24">
        <v>738</v>
      </c>
      <c r="B742" s="64" t="s">
        <v>23</v>
      </c>
      <c r="C742" s="64" t="s">
        <v>24</v>
      </c>
      <c r="D742" s="64" t="s">
        <v>25</v>
      </c>
      <c r="E742" s="64" t="s">
        <v>20806</v>
      </c>
      <c r="F742" s="24" t="s">
        <v>21485</v>
      </c>
      <c r="G742" s="65" t="s">
        <v>21572</v>
      </c>
      <c r="H742" s="65" t="s">
        <v>194</v>
      </c>
      <c r="I742" s="65">
        <v>8</v>
      </c>
      <c r="J742" s="64" t="s">
        <v>21566</v>
      </c>
      <c r="K742" s="65" t="s">
        <v>31</v>
      </c>
      <c r="L742" s="65">
        <v>8</v>
      </c>
      <c r="M742" s="24">
        <f>L742*130</f>
        <v>1040</v>
      </c>
      <c r="N742" s="24"/>
      <c r="O742" s="24" t="s">
        <v>32</v>
      </c>
    </row>
    <row r="743" s="1" customFormat="1" ht="14.25" spans="1:15">
      <c r="A743" s="24">
        <v>739</v>
      </c>
      <c r="B743" s="64" t="s">
        <v>23</v>
      </c>
      <c r="C743" s="64" t="s">
        <v>24</v>
      </c>
      <c r="D743" s="64" t="s">
        <v>25</v>
      </c>
      <c r="E743" s="64" t="s">
        <v>20806</v>
      </c>
      <c r="F743" s="24" t="s">
        <v>21485</v>
      </c>
      <c r="G743" s="65" t="s">
        <v>21573</v>
      </c>
      <c r="H743" s="65" t="s">
        <v>194</v>
      </c>
      <c r="I743" s="65">
        <v>4</v>
      </c>
      <c r="J743" s="64" t="s">
        <v>21566</v>
      </c>
      <c r="K743" s="65" t="s">
        <v>31</v>
      </c>
      <c r="L743" s="65">
        <v>4</v>
      </c>
      <c r="M743" s="24">
        <f>L743*130</f>
        <v>520</v>
      </c>
      <c r="N743" s="24"/>
      <c r="O743" s="24" t="s">
        <v>32</v>
      </c>
    </row>
    <row r="744" s="1" customFormat="1" ht="14.25" spans="1:15">
      <c r="A744" s="24">
        <v>740</v>
      </c>
      <c r="B744" s="64" t="s">
        <v>23</v>
      </c>
      <c r="C744" s="64" t="s">
        <v>24</v>
      </c>
      <c r="D744" s="64" t="s">
        <v>25</v>
      </c>
      <c r="E744" s="64" t="s">
        <v>20806</v>
      </c>
      <c r="F744" s="24" t="s">
        <v>21485</v>
      </c>
      <c r="G744" s="65" t="s">
        <v>7406</v>
      </c>
      <c r="H744" s="65" t="s">
        <v>47</v>
      </c>
      <c r="I744" s="65">
        <v>1</v>
      </c>
      <c r="J744" s="64" t="s">
        <v>21566</v>
      </c>
      <c r="K744" s="65" t="s">
        <v>31</v>
      </c>
      <c r="L744" s="65">
        <v>1</v>
      </c>
      <c r="M744" s="24">
        <f>L744*312</f>
        <v>312</v>
      </c>
      <c r="N744" s="24"/>
      <c r="O744" s="24" t="s">
        <v>32</v>
      </c>
    </row>
    <row r="745" s="1" customFormat="1" ht="14.25" spans="1:15">
      <c r="A745" s="24">
        <v>741</v>
      </c>
      <c r="B745" s="64" t="s">
        <v>23</v>
      </c>
      <c r="C745" s="64" t="s">
        <v>24</v>
      </c>
      <c r="D745" s="64" t="s">
        <v>25</v>
      </c>
      <c r="E745" s="64" t="s">
        <v>20806</v>
      </c>
      <c r="F745" s="24" t="s">
        <v>21485</v>
      </c>
      <c r="G745" s="65" t="s">
        <v>21574</v>
      </c>
      <c r="H745" s="65" t="s">
        <v>51</v>
      </c>
      <c r="I745" s="65">
        <v>3</v>
      </c>
      <c r="J745" s="64" t="s">
        <v>21553</v>
      </c>
      <c r="K745" s="65" t="s">
        <v>31</v>
      </c>
      <c r="L745" s="65">
        <v>3</v>
      </c>
      <c r="M745" s="24">
        <f>L745*312</f>
        <v>936</v>
      </c>
      <c r="N745" s="24"/>
      <c r="O745" s="24" t="s">
        <v>32</v>
      </c>
    </row>
    <row r="746" s="1" customFormat="1" ht="14.25" spans="1:15">
      <c r="A746" s="24">
        <v>742</v>
      </c>
      <c r="B746" s="64" t="s">
        <v>23</v>
      </c>
      <c r="C746" s="64" t="s">
        <v>24</v>
      </c>
      <c r="D746" s="64" t="s">
        <v>25</v>
      </c>
      <c r="E746" s="64" t="s">
        <v>20806</v>
      </c>
      <c r="F746" s="24" t="s">
        <v>21485</v>
      </c>
      <c r="G746" s="65" t="s">
        <v>21575</v>
      </c>
      <c r="H746" s="65" t="s">
        <v>194</v>
      </c>
      <c r="I746" s="65">
        <v>1</v>
      </c>
      <c r="J746" s="64" t="s">
        <v>21511</v>
      </c>
      <c r="K746" s="65" t="s">
        <v>31</v>
      </c>
      <c r="L746" s="65">
        <v>1</v>
      </c>
      <c r="M746" s="24">
        <f t="shared" ref="M746:M759" si="37">L746*130</f>
        <v>130</v>
      </c>
      <c r="N746" s="24"/>
      <c r="O746" s="24" t="s">
        <v>32</v>
      </c>
    </row>
    <row r="747" s="1" customFormat="1" ht="14.25" spans="1:15">
      <c r="A747" s="24">
        <v>743</v>
      </c>
      <c r="B747" s="64" t="s">
        <v>23</v>
      </c>
      <c r="C747" s="64" t="s">
        <v>24</v>
      </c>
      <c r="D747" s="64" t="s">
        <v>25</v>
      </c>
      <c r="E747" s="64" t="s">
        <v>20806</v>
      </c>
      <c r="F747" s="24" t="s">
        <v>21485</v>
      </c>
      <c r="G747" s="65" t="s">
        <v>21576</v>
      </c>
      <c r="H747" s="65" t="s">
        <v>194</v>
      </c>
      <c r="I747" s="65">
        <v>6</v>
      </c>
      <c r="J747" s="64" t="s">
        <v>21511</v>
      </c>
      <c r="K747" s="65" t="s">
        <v>31</v>
      </c>
      <c r="L747" s="65">
        <v>6</v>
      </c>
      <c r="M747" s="24">
        <f t="shared" si="37"/>
        <v>780</v>
      </c>
      <c r="N747" s="24"/>
      <c r="O747" s="24" t="s">
        <v>32</v>
      </c>
    </row>
    <row r="748" s="1" customFormat="1" ht="14.25" spans="1:15">
      <c r="A748" s="24">
        <v>744</v>
      </c>
      <c r="B748" s="64" t="s">
        <v>23</v>
      </c>
      <c r="C748" s="64" t="s">
        <v>24</v>
      </c>
      <c r="D748" s="64" t="s">
        <v>25</v>
      </c>
      <c r="E748" s="64" t="s">
        <v>20806</v>
      </c>
      <c r="F748" s="24" t="s">
        <v>21485</v>
      </c>
      <c r="G748" s="65" t="s">
        <v>21577</v>
      </c>
      <c r="H748" s="65" t="s">
        <v>194</v>
      </c>
      <c r="I748" s="65">
        <v>3</v>
      </c>
      <c r="J748" s="64" t="s">
        <v>21511</v>
      </c>
      <c r="K748" s="65" t="s">
        <v>31</v>
      </c>
      <c r="L748" s="65">
        <v>3</v>
      </c>
      <c r="M748" s="24">
        <f t="shared" si="37"/>
        <v>390</v>
      </c>
      <c r="N748" s="24"/>
      <c r="O748" s="24" t="s">
        <v>32</v>
      </c>
    </row>
    <row r="749" s="1" customFormat="1" ht="14.25" spans="1:15">
      <c r="A749" s="24">
        <v>745</v>
      </c>
      <c r="B749" s="64" t="s">
        <v>23</v>
      </c>
      <c r="C749" s="64" t="s">
        <v>24</v>
      </c>
      <c r="D749" s="64" t="s">
        <v>25</v>
      </c>
      <c r="E749" s="64" t="s">
        <v>20806</v>
      </c>
      <c r="F749" s="24" t="s">
        <v>21485</v>
      </c>
      <c r="G749" s="65" t="s">
        <v>21578</v>
      </c>
      <c r="H749" s="65" t="s">
        <v>194</v>
      </c>
      <c r="I749" s="65">
        <v>3</v>
      </c>
      <c r="J749" s="64" t="s">
        <v>21525</v>
      </c>
      <c r="K749" s="65" t="s">
        <v>31</v>
      </c>
      <c r="L749" s="65">
        <v>3</v>
      </c>
      <c r="M749" s="24">
        <f t="shared" si="37"/>
        <v>390</v>
      </c>
      <c r="N749" s="24"/>
      <c r="O749" s="24" t="s">
        <v>32</v>
      </c>
    </row>
    <row r="750" s="1" customFormat="1" ht="14.25" spans="1:15">
      <c r="A750" s="24">
        <v>746</v>
      </c>
      <c r="B750" s="64" t="s">
        <v>23</v>
      </c>
      <c r="C750" s="64" t="s">
        <v>24</v>
      </c>
      <c r="D750" s="64" t="s">
        <v>25</v>
      </c>
      <c r="E750" s="64" t="s">
        <v>20806</v>
      </c>
      <c r="F750" s="24" t="s">
        <v>21485</v>
      </c>
      <c r="G750" s="65" t="s">
        <v>21579</v>
      </c>
      <c r="H750" s="65" t="s">
        <v>194</v>
      </c>
      <c r="I750" s="65">
        <v>4</v>
      </c>
      <c r="J750" s="64" t="s">
        <v>21514</v>
      </c>
      <c r="K750" s="65" t="s">
        <v>31</v>
      </c>
      <c r="L750" s="65">
        <v>4</v>
      </c>
      <c r="M750" s="24">
        <f t="shared" si="37"/>
        <v>520</v>
      </c>
      <c r="N750" s="24"/>
      <c r="O750" s="24" t="s">
        <v>32</v>
      </c>
    </row>
    <row r="751" s="1" customFormat="1" ht="14.25" spans="1:15">
      <c r="A751" s="24">
        <v>747</v>
      </c>
      <c r="B751" s="64" t="s">
        <v>23</v>
      </c>
      <c r="C751" s="64" t="s">
        <v>24</v>
      </c>
      <c r="D751" s="64" t="s">
        <v>25</v>
      </c>
      <c r="E751" s="64" t="s">
        <v>20806</v>
      </c>
      <c r="F751" s="24" t="s">
        <v>21485</v>
      </c>
      <c r="G751" s="65" t="s">
        <v>21580</v>
      </c>
      <c r="H751" s="65" t="s">
        <v>194</v>
      </c>
      <c r="I751" s="65">
        <v>4</v>
      </c>
      <c r="J751" s="64" t="s">
        <v>21566</v>
      </c>
      <c r="K751" s="65" t="s">
        <v>31</v>
      </c>
      <c r="L751" s="65">
        <v>4</v>
      </c>
      <c r="M751" s="24">
        <f t="shared" si="37"/>
        <v>520</v>
      </c>
      <c r="N751" s="24"/>
      <c r="O751" s="24" t="s">
        <v>32</v>
      </c>
    </row>
    <row r="752" s="1" customFormat="1" ht="14.25" spans="1:15">
      <c r="A752" s="24">
        <v>748</v>
      </c>
      <c r="B752" s="64" t="s">
        <v>23</v>
      </c>
      <c r="C752" s="64" t="s">
        <v>24</v>
      </c>
      <c r="D752" s="64" t="s">
        <v>25</v>
      </c>
      <c r="E752" s="64" t="s">
        <v>20806</v>
      </c>
      <c r="F752" s="24" t="s">
        <v>21485</v>
      </c>
      <c r="G752" s="65" t="s">
        <v>21581</v>
      </c>
      <c r="H752" s="65" t="s">
        <v>194</v>
      </c>
      <c r="I752" s="65">
        <v>3</v>
      </c>
      <c r="J752" s="64" t="s">
        <v>21514</v>
      </c>
      <c r="K752" s="65" t="s">
        <v>31</v>
      </c>
      <c r="L752" s="65">
        <v>3</v>
      </c>
      <c r="M752" s="24">
        <f t="shared" si="37"/>
        <v>390</v>
      </c>
      <c r="N752" s="24"/>
      <c r="O752" s="24" t="s">
        <v>32</v>
      </c>
    </row>
    <row r="753" s="1" customFormat="1" ht="14.25" spans="1:15">
      <c r="A753" s="24">
        <v>749</v>
      </c>
      <c r="B753" s="64" t="s">
        <v>23</v>
      </c>
      <c r="C753" s="64" t="s">
        <v>24</v>
      </c>
      <c r="D753" s="64" t="s">
        <v>25</v>
      </c>
      <c r="E753" s="64" t="s">
        <v>20806</v>
      </c>
      <c r="F753" s="24" t="s">
        <v>21485</v>
      </c>
      <c r="G753" s="65" t="s">
        <v>21582</v>
      </c>
      <c r="H753" s="65" t="s">
        <v>194</v>
      </c>
      <c r="I753" s="65">
        <v>6</v>
      </c>
      <c r="J753" s="64" t="s">
        <v>21511</v>
      </c>
      <c r="K753" s="65" t="s">
        <v>31</v>
      </c>
      <c r="L753" s="65">
        <v>6</v>
      </c>
      <c r="M753" s="24">
        <f t="shared" si="37"/>
        <v>780</v>
      </c>
      <c r="N753" s="24"/>
      <c r="O753" s="24" t="s">
        <v>32</v>
      </c>
    </row>
    <row r="754" s="1" customFormat="1" ht="14.25" spans="1:15">
      <c r="A754" s="24">
        <v>750</v>
      </c>
      <c r="B754" s="64" t="s">
        <v>23</v>
      </c>
      <c r="C754" s="64" t="s">
        <v>24</v>
      </c>
      <c r="D754" s="64" t="s">
        <v>25</v>
      </c>
      <c r="E754" s="64" t="s">
        <v>20806</v>
      </c>
      <c r="F754" s="24" t="s">
        <v>21485</v>
      </c>
      <c r="G754" s="65" t="s">
        <v>21583</v>
      </c>
      <c r="H754" s="65" t="s">
        <v>194</v>
      </c>
      <c r="I754" s="65">
        <v>4</v>
      </c>
      <c r="J754" s="64" t="s">
        <v>21566</v>
      </c>
      <c r="K754" s="65" t="s">
        <v>31</v>
      </c>
      <c r="L754" s="65">
        <v>4</v>
      </c>
      <c r="M754" s="24">
        <f t="shared" si="37"/>
        <v>520</v>
      </c>
      <c r="N754" s="24"/>
      <c r="O754" s="24" t="s">
        <v>32</v>
      </c>
    </row>
    <row r="755" s="1" customFormat="1" ht="14.25" spans="1:15">
      <c r="A755" s="24">
        <v>751</v>
      </c>
      <c r="B755" s="64" t="s">
        <v>23</v>
      </c>
      <c r="C755" s="64" t="s">
        <v>24</v>
      </c>
      <c r="D755" s="64" t="s">
        <v>25</v>
      </c>
      <c r="E755" s="64" t="s">
        <v>20806</v>
      </c>
      <c r="F755" s="24" t="s">
        <v>21485</v>
      </c>
      <c r="G755" s="65" t="s">
        <v>21584</v>
      </c>
      <c r="H755" s="65" t="s">
        <v>194</v>
      </c>
      <c r="I755" s="65">
        <v>4</v>
      </c>
      <c r="J755" s="64" t="s">
        <v>21414</v>
      </c>
      <c r="K755" s="65" t="s">
        <v>31</v>
      </c>
      <c r="L755" s="65">
        <v>4</v>
      </c>
      <c r="M755" s="24">
        <f t="shared" si="37"/>
        <v>520</v>
      </c>
      <c r="N755" s="24"/>
      <c r="O755" s="24" t="s">
        <v>32</v>
      </c>
    </row>
    <row r="756" s="1" customFormat="1" ht="14.25" spans="1:15">
      <c r="A756" s="24">
        <v>752</v>
      </c>
      <c r="B756" s="64" t="s">
        <v>23</v>
      </c>
      <c r="C756" s="64" t="s">
        <v>24</v>
      </c>
      <c r="D756" s="64" t="s">
        <v>25</v>
      </c>
      <c r="E756" s="64" t="s">
        <v>20806</v>
      </c>
      <c r="F756" s="24" t="s">
        <v>21485</v>
      </c>
      <c r="G756" s="65" t="s">
        <v>21585</v>
      </c>
      <c r="H756" s="65" t="s">
        <v>194</v>
      </c>
      <c r="I756" s="65">
        <v>3</v>
      </c>
      <c r="J756" s="64" t="s">
        <v>21414</v>
      </c>
      <c r="K756" s="65" t="s">
        <v>31</v>
      </c>
      <c r="L756" s="65">
        <v>3</v>
      </c>
      <c r="M756" s="24">
        <f t="shared" si="37"/>
        <v>390</v>
      </c>
      <c r="N756" s="24"/>
      <c r="O756" s="24" t="s">
        <v>32</v>
      </c>
    </row>
    <row r="757" s="1" customFormat="1" ht="14.25" spans="1:15">
      <c r="A757" s="24">
        <v>753</v>
      </c>
      <c r="B757" s="64" t="s">
        <v>23</v>
      </c>
      <c r="C757" s="64" t="s">
        <v>24</v>
      </c>
      <c r="D757" s="64" t="s">
        <v>25</v>
      </c>
      <c r="E757" s="64" t="s">
        <v>20806</v>
      </c>
      <c r="F757" s="24" t="s">
        <v>21485</v>
      </c>
      <c r="G757" s="65" t="s">
        <v>21586</v>
      </c>
      <c r="H757" s="65" t="s">
        <v>194</v>
      </c>
      <c r="I757" s="65">
        <v>5</v>
      </c>
      <c r="J757" s="64" t="s">
        <v>21514</v>
      </c>
      <c r="K757" s="65" t="s">
        <v>31</v>
      </c>
      <c r="L757" s="65">
        <v>5</v>
      </c>
      <c r="M757" s="24">
        <f t="shared" si="37"/>
        <v>650</v>
      </c>
      <c r="N757" s="24"/>
      <c r="O757" s="24" t="s">
        <v>32</v>
      </c>
    </row>
    <row r="758" s="1" customFormat="1" ht="14.25" spans="1:15">
      <c r="A758" s="24">
        <v>754</v>
      </c>
      <c r="B758" s="64" t="s">
        <v>23</v>
      </c>
      <c r="C758" s="64" t="s">
        <v>24</v>
      </c>
      <c r="D758" s="64" t="s">
        <v>25</v>
      </c>
      <c r="E758" s="64" t="s">
        <v>20806</v>
      </c>
      <c r="F758" s="24" t="s">
        <v>21485</v>
      </c>
      <c r="G758" s="65" t="s">
        <v>21587</v>
      </c>
      <c r="H758" s="65" t="s">
        <v>29</v>
      </c>
      <c r="I758" s="65">
        <v>4</v>
      </c>
      <c r="J758" s="64" t="s">
        <v>21518</v>
      </c>
      <c r="K758" s="65" t="s">
        <v>31</v>
      </c>
      <c r="L758" s="65">
        <v>4</v>
      </c>
      <c r="M758" s="24">
        <f t="shared" si="37"/>
        <v>520</v>
      </c>
      <c r="N758" s="24"/>
      <c r="O758" s="24" t="s">
        <v>32</v>
      </c>
    </row>
    <row r="759" s="1" customFormat="1" ht="14.25" spans="1:15">
      <c r="A759" s="24">
        <v>755</v>
      </c>
      <c r="B759" s="64" t="s">
        <v>23</v>
      </c>
      <c r="C759" s="64" t="s">
        <v>24</v>
      </c>
      <c r="D759" s="64" t="s">
        <v>25</v>
      </c>
      <c r="E759" s="64" t="s">
        <v>20806</v>
      </c>
      <c r="F759" s="24" t="s">
        <v>21485</v>
      </c>
      <c r="G759" s="65" t="s">
        <v>21588</v>
      </c>
      <c r="H759" s="65" t="s">
        <v>194</v>
      </c>
      <c r="I759" s="65">
        <v>4</v>
      </c>
      <c r="J759" s="64" t="s">
        <v>21514</v>
      </c>
      <c r="K759" s="65" t="s">
        <v>31</v>
      </c>
      <c r="L759" s="65">
        <v>4</v>
      </c>
      <c r="M759" s="24">
        <f t="shared" si="37"/>
        <v>520</v>
      </c>
      <c r="N759" s="24"/>
      <c r="O759" s="24" t="s">
        <v>32</v>
      </c>
    </row>
    <row r="760" s="1" customFormat="1" ht="14.25" spans="1:15">
      <c r="A760" s="24">
        <v>756</v>
      </c>
      <c r="B760" s="64" t="s">
        <v>23</v>
      </c>
      <c r="C760" s="64" t="s">
        <v>24</v>
      </c>
      <c r="D760" s="64" t="s">
        <v>25</v>
      </c>
      <c r="E760" s="64" t="s">
        <v>20806</v>
      </c>
      <c r="F760" s="24" t="s">
        <v>21485</v>
      </c>
      <c r="G760" s="65" t="s">
        <v>21589</v>
      </c>
      <c r="H760" s="65" t="s">
        <v>51</v>
      </c>
      <c r="I760" s="65">
        <v>5</v>
      </c>
      <c r="J760" s="64" t="s">
        <v>21518</v>
      </c>
      <c r="K760" s="65" t="s">
        <v>31</v>
      </c>
      <c r="L760" s="65">
        <v>5</v>
      </c>
      <c r="M760" s="24">
        <f>L760*312</f>
        <v>1560</v>
      </c>
      <c r="N760" s="24"/>
      <c r="O760" s="24" t="s">
        <v>32</v>
      </c>
    </row>
    <row r="761" s="1" customFormat="1" ht="14.25" spans="1:15">
      <c r="A761" s="24">
        <v>757</v>
      </c>
      <c r="B761" s="64" t="s">
        <v>23</v>
      </c>
      <c r="C761" s="64" t="s">
        <v>24</v>
      </c>
      <c r="D761" s="64" t="s">
        <v>25</v>
      </c>
      <c r="E761" s="64" t="s">
        <v>20806</v>
      </c>
      <c r="F761" s="24" t="s">
        <v>21485</v>
      </c>
      <c r="G761" s="65" t="s">
        <v>21590</v>
      </c>
      <c r="H761" s="65" t="s">
        <v>194</v>
      </c>
      <c r="I761" s="65">
        <v>5</v>
      </c>
      <c r="J761" s="64" t="s">
        <v>21553</v>
      </c>
      <c r="K761" s="65" t="s">
        <v>31</v>
      </c>
      <c r="L761" s="65">
        <v>5</v>
      </c>
      <c r="M761" s="24">
        <f>L761*130</f>
        <v>650</v>
      </c>
      <c r="N761" s="24"/>
      <c r="O761" s="24" t="s">
        <v>32</v>
      </c>
    </row>
    <row r="762" s="1" customFormat="1" ht="14.25" spans="1:15">
      <c r="A762" s="24">
        <v>758</v>
      </c>
      <c r="B762" s="64" t="s">
        <v>23</v>
      </c>
      <c r="C762" s="64" t="s">
        <v>24</v>
      </c>
      <c r="D762" s="64" t="s">
        <v>25</v>
      </c>
      <c r="E762" s="64" t="s">
        <v>20806</v>
      </c>
      <c r="F762" s="24" t="s">
        <v>21485</v>
      </c>
      <c r="G762" s="65" t="s">
        <v>14776</v>
      </c>
      <c r="H762" s="65" t="s">
        <v>194</v>
      </c>
      <c r="I762" s="65">
        <v>4</v>
      </c>
      <c r="J762" s="64" t="s">
        <v>21566</v>
      </c>
      <c r="K762" s="65" t="s">
        <v>31</v>
      </c>
      <c r="L762" s="65">
        <v>4</v>
      </c>
      <c r="M762" s="24">
        <f>L762*130</f>
        <v>520</v>
      </c>
      <c r="N762" s="24"/>
      <c r="O762" s="24" t="s">
        <v>32</v>
      </c>
    </row>
    <row r="763" s="1" customFormat="1" ht="14.25" spans="1:15">
      <c r="A763" s="24">
        <v>759</v>
      </c>
      <c r="B763" s="64" t="s">
        <v>23</v>
      </c>
      <c r="C763" s="64" t="s">
        <v>24</v>
      </c>
      <c r="D763" s="64" t="s">
        <v>25</v>
      </c>
      <c r="E763" s="64" t="s">
        <v>20806</v>
      </c>
      <c r="F763" s="24" t="s">
        <v>21485</v>
      </c>
      <c r="G763" s="65" t="s">
        <v>21591</v>
      </c>
      <c r="H763" s="65" t="s">
        <v>51</v>
      </c>
      <c r="I763" s="65">
        <v>2</v>
      </c>
      <c r="J763" s="64" t="s">
        <v>21525</v>
      </c>
      <c r="K763" s="65" t="s">
        <v>31</v>
      </c>
      <c r="L763" s="65">
        <v>2</v>
      </c>
      <c r="M763" s="24">
        <f>L763*312</f>
        <v>624</v>
      </c>
      <c r="N763" s="24"/>
      <c r="O763" s="24" t="s">
        <v>32</v>
      </c>
    </row>
    <row r="764" s="1" customFormat="1" ht="14.25" spans="1:15">
      <c r="A764" s="24">
        <v>760</v>
      </c>
      <c r="B764" s="64" t="s">
        <v>23</v>
      </c>
      <c r="C764" s="64" t="s">
        <v>24</v>
      </c>
      <c r="D764" s="64" t="s">
        <v>25</v>
      </c>
      <c r="E764" s="64" t="s">
        <v>20806</v>
      </c>
      <c r="F764" s="24" t="s">
        <v>21485</v>
      </c>
      <c r="G764" s="65" t="s">
        <v>21592</v>
      </c>
      <c r="H764" s="65" t="s">
        <v>51</v>
      </c>
      <c r="I764" s="65">
        <v>3</v>
      </c>
      <c r="J764" s="64" t="s">
        <v>21525</v>
      </c>
      <c r="K764" s="65" t="s">
        <v>31</v>
      </c>
      <c r="L764" s="65">
        <v>3</v>
      </c>
      <c r="M764" s="24">
        <f>L764*312</f>
        <v>936</v>
      </c>
      <c r="N764" s="24"/>
      <c r="O764" s="24" t="s">
        <v>32</v>
      </c>
    </row>
    <row r="765" s="1" customFormat="1" ht="14.25" spans="1:15">
      <c r="A765" s="24">
        <v>761</v>
      </c>
      <c r="B765" s="64" t="s">
        <v>23</v>
      </c>
      <c r="C765" s="64" t="s">
        <v>24</v>
      </c>
      <c r="D765" s="64" t="s">
        <v>25</v>
      </c>
      <c r="E765" s="64" t="s">
        <v>20806</v>
      </c>
      <c r="F765" s="24" t="s">
        <v>21485</v>
      </c>
      <c r="G765" s="65" t="s">
        <v>21593</v>
      </c>
      <c r="H765" s="65" t="s">
        <v>29</v>
      </c>
      <c r="I765" s="65">
        <v>4</v>
      </c>
      <c r="J765" s="64" t="s">
        <v>21525</v>
      </c>
      <c r="K765" s="65" t="s">
        <v>31</v>
      </c>
      <c r="L765" s="65">
        <v>4</v>
      </c>
      <c r="M765" s="24">
        <f>L765*130</f>
        <v>520</v>
      </c>
      <c r="N765" s="24"/>
      <c r="O765" s="24" t="s">
        <v>32</v>
      </c>
    </row>
    <row r="766" s="1" customFormat="1" ht="14.25" spans="1:15">
      <c r="A766" s="24">
        <v>762</v>
      </c>
      <c r="B766" s="64" t="s">
        <v>23</v>
      </c>
      <c r="C766" s="64" t="s">
        <v>24</v>
      </c>
      <c r="D766" s="64" t="s">
        <v>25</v>
      </c>
      <c r="E766" s="64" t="s">
        <v>20806</v>
      </c>
      <c r="F766" s="24" t="s">
        <v>21485</v>
      </c>
      <c r="G766" s="65" t="s">
        <v>21594</v>
      </c>
      <c r="H766" s="65" t="s">
        <v>194</v>
      </c>
      <c r="I766" s="65">
        <v>6</v>
      </c>
      <c r="J766" s="64" t="s">
        <v>21518</v>
      </c>
      <c r="K766" s="65" t="s">
        <v>31</v>
      </c>
      <c r="L766" s="65">
        <v>6</v>
      </c>
      <c r="M766" s="24">
        <f>L766*130</f>
        <v>780</v>
      </c>
      <c r="N766" s="24"/>
      <c r="O766" s="24" t="s">
        <v>32</v>
      </c>
    </row>
    <row r="767" s="1" customFormat="1" ht="14.25" spans="1:15">
      <c r="A767" s="24">
        <v>763</v>
      </c>
      <c r="B767" s="64" t="s">
        <v>23</v>
      </c>
      <c r="C767" s="64" t="s">
        <v>24</v>
      </c>
      <c r="D767" s="64" t="s">
        <v>25</v>
      </c>
      <c r="E767" s="64" t="s">
        <v>20806</v>
      </c>
      <c r="F767" s="24" t="s">
        <v>21485</v>
      </c>
      <c r="G767" s="65" t="s">
        <v>21595</v>
      </c>
      <c r="H767" s="65" t="s">
        <v>51</v>
      </c>
      <c r="I767" s="65">
        <v>3</v>
      </c>
      <c r="J767" s="64" t="s">
        <v>21518</v>
      </c>
      <c r="K767" s="65" t="s">
        <v>31</v>
      </c>
      <c r="L767" s="65">
        <v>3</v>
      </c>
      <c r="M767" s="24">
        <f>L767*312</f>
        <v>936</v>
      </c>
      <c r="N767" s="24"/>
      <c r="O767" s="24" t="s">
        <v>32</v>
      </c>
    </row>
    <row r="768" s="1" customFormat="1" ht="14.25" spans="1:15">
      <c r="A768" s="24">
        <v>764</v>
      </c>
      <c r="B768" s="64" t="s">
        <v>23</v>
      </c>
      <c r="C768" s="64" t="s">
        <v>24</v>
      </c>
      <c r="D768" s="64" t="s">
        <v>25</v>
      </c>
      <c r="E768" s="64" t="s">
        <v>20806</v>
      </c>
      <c r="F768" s="24" t="s">
        <v>21485</v>
      </c>
      <c r="G768" s="65" t="s">
        <v>21596</v>
      </c>
      <c r="H768" s="65" t="s">
        <v>194</v>
      </c>
      <c r="I768" s="65">
        <v>4</v>
      </c>
      <c r="J768" s="64" t="s">
        <v>21566</v>
      </c>
      <c r="K768" s="65" t="s">
        <v>31</v>
      </c>
      <c r="L768" s="65">
        <v>4</v>
      </c>
      <c r="M768" s="24">
        <f>L768*130</f>
        <v>520</v>
      </c>
      <c r="N768" s="24"/>
      <c r="O768" s="24" t="s">
        <v>32</v>
      </c>
    </row>
    <row r="769" s="1" customFormat="1" ht="14.25" spans="1:15">
      <c r="A769" s="24">
        <v>765</v>
      </c>
      <c r="B769" s="64" t="s">
        <v>23</v>
      </c>
      <c r="C769" s="64" t="s">
        <v>24</v>
      </c>
      <c r="D769" s="64" t="s">
        <v>25</v>
      </c>
      <c r="E769" s="64" t="s">
        <v>20806</v>
      </c>
      <c r="F769" s="24" t="s">
        <v>21485</v>
      </c>
      <c r="G769" s="65" t="s">
        <v>21597</v>
      </c>
      <c r="H769" s="65" t="s">
        <v>194</v>
      </c>
      <c r="I769" s="65">
        <v>6</v>
      </c>
      <c r="J769" s="64" t="s">
        <v>21553</v>
      </c>
      <c r="K769" s="65" t="s">
        <v>31</v>
      </c>
      <c r="L769" s="65">
        <v>6</v>
      </c>
      <c r="M769" s="24">
        <f>L769*130</f>
        <v>780</v>
      </c>
      <c r="N769" s="24"/>
      <c r="O769" s="24" t="s">
        <v>32</v>
      </c>
    </row>
    <row r="770" s="1" customFormat="1" ht="14.25" spans="1:15">
      <c r="A770" s="24">
        <v>766</v>
      </c>
      <c r="B770" s="64" t="s">
        <v>23</v>
      </c>
      <c r="C770" s="64" t="s">
        <v>24</v>
      </c>
      <c r="D770" s="64" t="s">
        <v>25</v>
      </c>
      <c r="E770" s="64" t="s">
        <v>20806</v>
      </c>
      <c r="F770" s="24" t="s">
        <v>21485</v>
      </c>
      <c r="G770" s="65" t="s">
        <v>21598</v>
      </c>
      <c r="H770" s="65" t="s">
        <v>194</v>
      </c>
      <c r="I770" s="65">
        <v>6</v>
      </c>
      <c r="J770" s="64" t="s">
        <v>21514</v>
      </c>
      <c r="K770" s="65" t="s">
        <v>31</v>
      </c>
      <c r="L770" s="65">
        <v>6</v>
      </c>
      <c r="M770" s="24">
        <f>L770*468</f>
        <v>2808</v>
      </c>
      <c r="N770" s="24"/>
      <c r="O770" s="24" t="s">
        <v>32</v>
      </c>
    </row>
    <row r="771" s="1" customFormat="1" ht="14.25" spans="1:15">
      <c r="A771" s="24">
        <v>767</v>
      </c>
      <c r="B771" s="64" t="s">
        <v>23</v>
      </c>
      <c r="C771" s="64" t="s">
        <v>24</v>
      </c>
      <c r="D771" s="64" t="s">
        <v>25</v>
      </c>
      <c r="E771" s="64" t="s">
        <v>20806</v>
      </c>
      <c r="F771" s="24" t="s">
        <v>21485</v>
      </c>
      <c r="G771" s="65" t="s">
        <v>21599</v>
      </c>
      <c r="H771" s="65" t="s">
        <v>29</v>
      </c>
      <c r="I771" s="65">
        <v>5</v>
      </c>
      <c r="J771" s="64" t="s">
        <v>21553</v>
      </c>
      <c r="K771" s="65" t="s">
        <v>31</v>
      </c>
      <c r="L771" s="65">
        <v>5</v>
      </c>
      <c r="M771" s="24">
        <f>L771*130</f>
        <v>650</v>
      </c>
      <c r="N771" s="24"/>
      <c r="O771" s="24" t="s">
        <v>32</v>
      </c>
    </row>
    <row r="772" s="1" customFormat="1" ht="14.25" spans="1:15">
      <c r="A772" s="24">
        <v>768</v>
      </c>
      <c r="B772" s="64" t="s">
        <v>23</v>
      </c>
      <c r="C772" s="64" t="s">
        <v>24</v>
      </c>
      <c r="D772" s="64" t="s">
        <v>25</v>
      </c>
      <c r="E772" s="64" t="s">
        <v>20806</v>
      </c>
      <c r="F772" s="24" t="s">
        <v>21485</v>
      </c>
      <c r="G772" s="65" t="s">
        <v>21600</v>
      </c>
      <c r="H772" s="65" t="s">
        <v>29</v>
      </c>
      <c r="I772" s="65">
        <v>5</v>
      </c>
      <c r="J772" s="64" t="s">
        <v>21566</v>
      </c>
      <c r="K772" s="65" t="s">
        <v>31</v>
      </c>
      <c r="L772" s="65">
        <v>5</v>
      </c>
      <c r="M772" s="24">
        <f>L772*130</f>
        <v>650</v>
      </c>
      <c r="N772" s="24"/>
      <c r="O772" s="24" t="s">
        <v>32</v>
      </c>
    </row>
    <row r="773" s="1" customFormat="1" ht="14.25" spans="1:15">
      <c r="A773" s="24">
        <v>769</v>
      </c>
      <c r="B773" s="64" t="s">
        <v>23</v>
      </c>
      <c r="C773" s="64" t="s">
        <v>24</v>
      </c>
      <c r="D773" s="64" t="s">
        <v>25</v>
      </c>
      <c r="E773" s="64" t="s">
        <v>20806</v>
      </c>
      <c r="F773" s="24" t="s">
        <v>21485</v>
      </c>
      <c r="G773" s="65" t="s">
        <v>21601</v>
      </c>
      <c r="H773" s="65" t="s">
        <v>29</v>
      </c>
      <c r="I773" s="65">
        <v>2</v>
      </c>
      <c r="J773" s="64" t="s">
        <v>21514</v>
      </c>
      <c r="K773" s="65" t="s">
        <v>31</v>
      </c>
      <c r="L773" s="65">
        <v>2</v>
      </c>
      <c r="M773" s="24">
        <f>L773*130</f>
        <v>260</v>
      </c>
      <c r="N773" s="24"/>
      <c r="O773" s="24" t="s">
        <v>32</v>
      </c>
    </row>
    <row r="774" s="1" customFormat="1" ht="14.25" spans="1:15">
      <c r="A774" s="24">
        <v>770</v>
      </c>
      <c r="B774" s="64" t="s">
        <v>23</v>
      </c>
      <c r="C774" s="64" t="s">
        <v>24</v>
      </c>
      <c r="D774" s="64" t="s">
        <v>25</v>
      </c>
      <c r="E774" s="64" t="s">
        <v>20806</v>
      </c>
      <c r="F774" s="24" t="s">
        <v>21485</v>
      </c>
      <c r="G774" s="65" t="s">
        <v>21602</v>
      </c>
      <c r="H774" s="65" t="s">
        <v>51</v>
      </c>
      <c r="I774" s="65">
        <v>6</v>
      </c>
      <c r="J774" s="64" t="s">
        <v>21525</v>
      </c>
      <c r="K774" s="65" t="s">
        <v>31</v>
      </c>
      <c r="L774" s="65">
        <v>6</v>
      </c>
      <c r="M774" s="24">
        <f>L774*312</f>
        <v>1872</v>
      </c>
      <c r="N774" s="24"/>
      <c r="O774" s="24" t="s">
        <v>32</v>
      </c>
    </row>
    <row r="775" s="1" customFormat="1" ht="14.25" spans="1:15">
      <c r="A775" s="24">
        <v>771</v>
      </c>
      <c r="B775" s="64" t="s">
        <v>23</v>
      </c>
      <c r="C775" s="64" t="s">
        <v>24</v>
      </c>
      <c r="D775" s="64" t="s">
        <v>25</v>
      </c>
      <c r="E775" s="64" t="s">
        <v>20806</v>
      </c>
      <c r="F775" s="24" t="s">
        <v>21485</v>
      </c>
      <c r="G775" s="65" t="s">
        <v>21603</v>
      </c>
      <c r="H775" s="65" t="s">
        <v>29</v>
      </c>
      <c r="I775" s="65">
        <v>4</v>
      </c>
      <c r="J775" s="64" t="s">
        <v>21566</v>
      </c>
      <c r="K775" s="65" t="s">
        <v>31</v>
      </c>
      <c r="L775" s="65">
        <v>4</v>
      </c>
      <c r="M775" s="24">
        <f>L775*130</f>
        <v>520</v>
      </c>
      <c r="N775" s="24"/>
      <c r="O775" s="24" t="s">
        <v>32</v>
      </c>
    </row>
    <row r="776" s="1" customFormat="1" ht="14.25" spans="1:15">
      <c r="A776" s="24">
        <v>772</v>
      </c>
      <c r="B776" s="64" t="s">
        <v>23</v>
      </c>
      <c r="C776" s="64" t="s">
        <v>24</v>
      </c>
      <c r="D776" s="64" t="s">
        <v>25</v>
      </c>
      <c r="E776" s="64" t="s">
        <v>20806</v>
      </c>
      <c r="F776" s="24" t="s">
        <v>21485</v>
      </c>
      <c r="G776" s="65" t="s">
        <v>21604</v>
      </c>
      <c r="H776" s="65" t="s">
        <v>51</v>
      </c>
      <c r="I776" s="65">
        <v>5</v>
      </c>
      <c r="J776" s="64" t="s">
        <v>21525</v>
      </c>
      <c r="K776" s="65" t="s">
        <v>31</v>
      </c>
      <c r="L776" s="65">
        <v>5</v>
      </c>
      <c r="M776" s="24">
        <f>L776*312</f>
        <v>1560</v>
      </c>
      <c r="N776" s="24"/>
      <c r="O776" s="24" t="s">
        <v>32</v>
      </c>
    </row>
    <row r="777" s="1" customFormat="1" ht="14.25" spans="1:15">
      <c r="A777" s="24">
        <v>773</v>
      </c>
      <c r="B777" s="64" t="s">
        <v>23</v>
      </c>
      <c r="C777" s="64" t="s">
        <v>24</v>
      </c>
      <c r="D777" s="64" t="s">
        <v>25</v>
      </c>
      <c r="E777" s="64" t="s">
        <v>20806</v>
      </c>
      <c r="F777" s="24" t="s">
        <v>21485</v>
      </c>
      <c r="G777" s="65" t="s">
        <v>21605</v>
      </c>
      <c r="H777" s="65" t="s">
        <v>51</v>
      </c>
      <c r="I777" s="65">
        <v>6</v>
      </c>
      <c r="J777" s="64" t="s">
        <v>21534</v>
      </c>
      <c r="K777" s="65" t="s">
        <v>31</v>
      </c>
      <c r="L777" s="65">
        <v>6</v>
      </c>
      <c r="M777" s="24">
        <f>L777*312</f>
        <v>1872</v>
      </c>
      <c r="N777" s="24"/>
      <c r="O777" s="24" t="s">
        <v>32</v>
      </c>
    </row>
    <row r="778" s="1" customFormat="1" ht="14.25" spans="1:15">
      <c r="A778" s="24">
        <v>774</v>
      </c>
      <c r="B778" s="64" t="s">
        <v>23</v>
      </c>
      <c r="C778" s="64" t="s">
        <v>24</v>
      </c>
      <c r="D778" s="64" t="s">
        <v>25</v>
      </c>
      <c r="E778" s="64" t="s">
        <v>20806</v>
      </c>
      <c r="F778" s="24" t="s">
        <v>21485</v>
      </c>
      <c r="G778" s="65" t="s">
        <v>21606</v>
      </c>
      <c r="H778" s="65" t="s">
        <v>194</v>
      </c>
      <c r="I778" s="65">
        <v>6</v>
      </c>
      <c r="J778" s="64" t="s">
        <v>21514</v>
      </c>
      <c r="K778" s="65" t="s">
        <v>31</v>
      </c>
      <c r="L778" s="65">
        <v>6</v>
      </c>
      <c r="M778" s="24">
        <f>L778*130</f>
        <v>780</v>
      </c>
      <c r="N778" s="24"/>
      <c r="O778" s="24" t="s">
        <v>32</v>
      </c>
    </row>
    <row r="779" s="1" customFormat="1" ht="14.25" spans="1:15">
      <c r="A779" s="24">
        <v>775</v>
      </c>
      <c r="B779" s="64" t="s">
        <v>23</v>
      </c>
      <c r="C779" s="64" t="s">
        <v>24</v>
      </c>
      <c r="D779" s="64" t="s">
        <v>25</v>
      </c>
      <c r="E779" s="64" t="s">
        <v>20806</v>
      </c>
      <c r="F779" s="24" t="s">
        <v>21485</v>
      </c>
      <c r="G779" s="65" t="s">
        <v>21607</v>
      </c>
      <c r="H779" s="65" t="s">
        <v>194</v>
      </c>
      <c r="I779" s="65">
        <v>5</v>
      </c>
      <c r="J779" s="64" t="s">
        <v>21534</v>
      </c>
      <c r="K779" s="65" t="s">
        <v>31</v>
      </c>
      <c r="L779" s="65">
        <v>5</v>
      </c>
      <c r="M779" s="24">
        <f>L779*130</f>
        <v>650</v>
      </c>
      <c r="N779" s="24"/>
      <c r="O779" s="24" t="s">
        <v>32</v>
      </c>
    </row>
    <row r="780" s="1" customFormat="1" ht="14.25" spans="1:15">
      <c r="A780" s="24">
        <v>776</v>
      </c>
      <c r="B780" s="64" t="s">
        <v>23</v>
      </c>
      <c r="C780" s="64" t="s">
        <v>24</v>
      </c>
      <c r="D780" s="64" t="s">
        <v>25</v>
      </c>
      <c r="E780" s="64" t="s">
        <v>20806</v>
      </c>
      <c r="F780" s="24" t="s">
        <v>21485</v>
      </c>
      <c r="G780" s="65" t="s">
        <v>21608</v>
      </c>
      <c r="H780" s="65" t="s">
        <v>194</v>
      </c>
      <c r="I780" s="65">
        <v>4</v>
      </c>
      <c r="J780" s="64" t="s">
        <v>21534</v>
      </c>
      <c r="K780" s="65" t="s">
        <v>31</v>
      </c>
      <c r="L780" s="65">
        <v>4</v>
      </c>
      <c r="M780" s="24">
        <f>L780*130</f>
        <v>520</v>
      </c>
      <c r="N780" s="24"/>
      <c r="O780" s="24" t="s">
        <v>32</v>
      </c>
    </row>
    <row r="781" s="1" customFormat="1" ht="14.25" spans="1:15">
      <c r="A781" s="24">
        <v>777</v>
      </c>
      <c r="B781" s="64" t="s">
        <v>23</v>
      </c>
      <c r="C781" s="64" t="s">
        <v>24</v>
      </c>
      <c r="D781" s="64" t="s">
        <v>25</v>
      </c>
      <c r="E781" s="66" t="s">
        <v>21039</v>
      </c>
      <c r="F781" s="60" t="s">
        <v>21497</v>
      </c>
      <c r="G781" s="65" t="s">
        <v>21609</v>
      </c>
      <c r="H781" s="65" t="s">
        <v>194</v>
      </c>
      <c r="I781" s="65">
        <v>5</v>
      </c>
      <c r="J781" s="64" t="s">
        <v>21511</v>
      </c>
      <c r="K781" s="65" t="s">
        <v>31</v>
      </c>
      <c r="L781" s="65">
        <v>5</v>
      </c>
      <c r="M781" s="24">
        <f>L781*130</f>
        <v>650</v>
      </c>
      <c r="N781" s="24"/>
      <c r="O781" s="24" t="s">
        <v>32</v>
      </c>
    </row>
    <row r="782" s="1" customFormat="1" ht="14.25" spans="1:15">
      <c r="A782" s="24">
        <v>778</v>
      </c>
      <c r="B782" s="64" t="s">
        <v>23</v>
      </c>
      <c r="C782" s="64" t="s">
        <v>24</v>
      </c>
      <c r="D782" s="64" t="s">
        <v>25</v>
      </c>
      <c r="E782" s="64" t="s">
        <v>20806</v>
      </c>
      <c r="F782" s="24" t="s">
        <v>21485</v>
      </c>
      <c r="G782" s="65" t="s">
        <v>21610</v>
      </c>
      <c r="H782" s="65" t="s">
        <v>29</v>
      </c>
      <c r="I782" s="65">
        <v>4</v>
      </c>
      <c r="J782" s="64" t="s">
        <v>21414</v>
      </c>
      <c r="K782" s="65" t="s">
        <v>31</v>
      </c>
      <c r="L782" s="65">
        <v>4</v>
      </c>
      <c r="M782" s="24">
        <f>L782*130</f>
        <v>520</v>
      </c>
      <c r="N782" s="24"/>
      <c r="O782" s="24" t="s">
        <v>32</v>
      </c>
    </row>
    <row r="783" s="1" customFormat="1" ht="14.25" spans="1:15">
      <c r="A783" s="24">
        <v>779</v>
      </c>
      <c r="B783" s="64" t="s">
        <v>23</v>
      </c>
      <c r="C783" s="64" t="s">
        <v>24</v>
      </c>
      <c r="D783" s="64" t="s">
        <v>25</v>
      </c>
      <c r="E783" s="64" t="s">
        <v>20806</v>
      </c>
      <c r="F783" s="24" t="s">
        <v>21485</v>
      </c>
      <c r="G783" s="65" t="s">
        <v>21611</v>
      </c>
      <c r="H783" s="65" t="s">
        <v>51</v>
      </c>
      <c r="I783" s="65">
        <v>3</v>
      </c>
      <c r="J783" s="64" t="s">
        <v>21414</v>
      </c>
      <c r="K783" s="65" t="s">
        <v>31</v>
      </c>
      <c r="L783" s="65">
        <v>3</v>
      </c>
      <c r="M783" s="24">
        <f>L783*312</f>
        <v>936</v>
      </c>
      <c r="N783" s="24"/>
      <c r="O783" s="24" t="s">
        <v>32</v>
      </c>
    </row>
    <row r="784" s="1" customFormat="1" ht="14.25" spans="1:15">
      <c r="A784" s="24">
        <v>780</v>
      </c>
      <c r="B784" s="64" t="s">
        <v>23</v>
      </c>
      <c r="C784" s="64" t="s">
        <v>24</v>
      </c>
      <c r="D784" s="64" t="s">
        <v>25</v>
      </c>
      <c r="E784" s="64" t="s">
        <v>20806</v>
      </c>
      <c r="F784" s="24" t="s">
        <v>21485</v>
      </c>
      <c r="G784" s="65" t="s">
        <v>21612</v>
      </c>
      <c r="H784" s="65" t="s">
        <v>194</v>
      </c>
      <c r="I784" s="65">
        <v>4</v>
      </c>
      <c r="J784" s="64" t="s">
        <v>21414</v>
      </c>
      <c r="K784" s="65" t="s">
        <v>31</v>
      </c>
      <c r="L784" s="65">
        <v>4</v>
      </c>
      <c r="M784" s="24">
        <f>L784*130</f>
        <v>520</v>
      </c>
      <c r="N784" s="24"/>
      <c r="O784" s="24" t="s">
        <v>32</v>
      </c>
    </row>
    <row r="785" s="1" customFormat="1" ht="14.25" spans="1:15">
      <c r="A785" s="24">
        <v>781</v>
      </c>
      <c r="B785" s="64" t="s">
        <v>23</v>
      </c>
      <c r="C785" s="64" t="s">
        <v>24</v>
      </c>
      <c r="D785" s="64" t="s">
        <v>25</v>
      </c>
      <c r="E785" s="64" t="s">
        <v>20806</v>
      </c>
      <c r="F785" s="24" t="s">
        <v>21485</v>
      </c>
      <c r="G785" s="65" t="s">
        <v>12439</v>
      </c>
      <c r="H785" s="65" t="s">
        <v>51</v>
      </c>
      <c r="I785" s="65">
        <v>4</v>
      </c>
      <c r="J785" s="64" t="s">
        <v>12858</v>
      </c>
      <c r="K785" s="65" t="s">
        <v>31</v>
      </c>
      <c r="L785" s="65">
        <v>4</v>
      </c>
      <c r="M785" s="24">
        <f>L785*312</f>
        <v>1248</v>
      </c>
      <c r="N785" s="24"/>
      <c r="O785" s="24" t="s">
        <v>32</v>
      </c>
    </row>
    <row r="786" s="1" customFormat="1" ht="14.25" spans="1:15">
      <c r="A786" s="24">
        <v>782</v>
      </c>
      <c r="B786" s="64" t="s">
        <v>23</v>
      </c>
      <c r="C786" s="64" t="s">
        <v>24</v>
      </c>
      <c r="D786" s="64" t="s">
        <v>25</v>
      </c>
      <c r="E786" s="64" t="s">
        <v>20806</v>
      </c>
      <c r="F786" s="24" t="s">
        <v>21485</v>
      </c>
      <c r="G786" s="69" t="s">
        <v>21613</v>
      </c>
      <c r="H786" s="65" t="s">
        <v>29</v>
      </c>
      <c r="I786" s="65">
        <v>6</v>
      </c>
      <c r="J786" s="64" t="s">
        <v>21566</v>
      </c>
      <c r="K786" s="65" t="s">
        <v>31</v>
      </c>
      <c r="L786" s="65">
        <v>6</v>
      </c>
      <c r="M786" s="24">
        <f>L786*130</f>
        <v>780</v>
      </c>
      <c r="N786" s="24"/>
      <c r="O786" s="24" t="s">
        <v>32</v>
      </c>
    </row>
    <row r="787" s="1" customFormat="1" ht="14.25" spans="1:15">
      <c r="A787" s="24">
        <v>783</v>
      </c>
      <c r="B787" s="64" t="s">
        <v>23</v>
      </c>
      <c r="C787" s="64" t="s">
        <v>24</v>
      </c>
      <c r="D787" s="64" t="s">
        <v>25</v>
      </c>
      <c r="E787" s="64" t="s">
        <v>20806</v>
      </c>
      <c r="F787" s="24" t="s">
        <v>21485</v>
      </c>
      <c r="G787" s="65" t="s">
        <v>21614</v>
      </c>
      <c r="H787" s="65" t="s">
        <v>29</v>
      </c>
      <c r="I787" s="65">
        <v>3</v>
      </c>
      <c r="J787" s="64" t="s">
        <v>21514</v>
      </c>
      <c r="K787" s="65" t="s">
        <v>31</v>
      </c>
      <c r="L787" s="65">
        <v>3</v>
      </c>
      <c r="M787" s="24">
        <f>L787*130</f>
        <v>390</v>
      </c>
      <c r="N787" s="24"/>
      <c r="O787" s="24" t="s">
        <v>32</v>
      </c>
    </row>
    <row r="788" s="1" customFormat="1" ht="14.25" spans="1:15">
      <c r="A788" s="24">
        <v>784</v>
      </c>
      <c r="B788" s="24" t="s">
        <v>23</v>
      </c>
      <c r="C788" s="54" t="s">
        <v>24</v>
      </c>
      <c r="D788" s="24" t="s">
        <v>25</v>
      </c>
      <c r="E788" s="24" t="s">
        <v>20806</v>
      </c>
      <c r="F788" s="24" t="s">
        <v>20806</v>
      </c>
      <c r="G788" s="58" t="s">
        <v>21615</v>
      </c>
      <c r="H788" s="58" t="s">
        <v>51</v>
      </c>
      <c r="I788" s="58">
        <v>1</v>
      </c>
      <c r="J788" s="58" t="s">
        <v>21616</v>
      </c>
      <c r="K788" s="65" t="s">
        <v>31</v>
      </c>
      <c r="L788" s="58">
        <v>1</v>
      </c>
      <c r="M788" s="24">
        <f>L788*312</f>
        <v>312</v>
      </c>
      <c r="N788" s="58"/>
      <c r="O788" s="24" t="s">
        <v>32</v>
      </c>
    </row>
    <row r="789" s="1" customFormat="1" ht="14.25" spans="1:15">
      <c r="A789" s="24">
        <v>785</v>
      </c>
      <c r="B789" s="24" t="s">
        <v>23</v>
      </c>
      <c r="C789" s="54" t="s">
        <v>24</v>
      </c>
      <c r="D789" s="24" t="s">
        <v>25</v>
      </c>
      <c r="E789" s="24" t="s">
        <v>20806</v>
      </c>
      <c r="F789" s="24" t="s">
        <v>20806</v>
      </c>
      <c r="G789" s="58" t="s">
        <v>21617</v>
      </c>
      <c r="H789" s="58" t="s">
        <v>194</v>
      </c>
      <c r="I789" s="58">
        <v>4</v>
      </c>
      <c r="J789" s="58" t="s">
        <v>21616</v>
      </c>
      <c r="K789" s="65" t="s">
        <v>31</v>
      </c>
      <c r="L789" s="58">
        <v>4</v>
      </c>
      <c r="M789" s="24">
        <f>L789*130</f>
        <v>520</v>
      </c>
      <c r="N789" s="58"/>
      <c r="O789" s="24" t="s">
        <v>32</v>
      </c>
    </row>
    <row r="790" s="1" customFormat="1" ht="14.25" spans="1:15">
      <c r="A790" s="24">
        <v>786</v>
      </c>
      <c r="B790" s="24" t="s">
        <v>23</v>
      </c>
      <c r="C790" s="54" t="s">
        <v>24</v>
      </c>
      <c r="D790" s="24" t="s">
        <v>25</v>
      </c>
      <c r="E790" s="24" t="s">
        <v>20806</v>
      </c>
      <c r="F790" s="24" t="s">
        <v>20806</v>
      </c>
      <c r="G790" s="58" t="s">
        <v>21618</v>
      </c>
      <c r="H790" s="58" t="s">
        <v>29</v>
      </c>
      <c r="I790" s="58">
        <v>4</v>
      </c>
      <c r="J790" s="58" t="s">
        <v>21616</v>
      </c>
      <c r="K790" s="65" t="s">
        <v>31</v>
      </c>
      <c r="L790" s="58">
        <v>4</v>
      </c>
      <c r="M790" s="24">
        <f>L790*312</f>
        <v>1248</v>
      </c>
      <c r="N790" s="58"/>
      <c r="O790" s="24" t="s">
        <v>32</v>
      </c>
    </row>
    <row r="791" s="1" customFormat="1" ht="14.25" spans="1:15">
      <c r="A791" s="24">
        <v>787</v>
      </c>
      <c r="B791" s="24" t="s">
        <v>23</v>
      </c>
      <c r="C791" s="54" t="s">
        <v>24</v>
      </c>
      <c r="D791" s="24" t="s">
        <v>25</v>
      </c>
      <c r="E791" s="24" t="s">
        <v>20806</v>
      </c>
      <c r="F791" s="24" t="s">
        <v>20806</v>
      </c>
      <c r="G791" s="58" t="s">
        <v>21619</v>
      </c>
      <c r="H791" s="58" t="s">
        <v>194</v>
      </c>
      <c r="I791" s="58">
        <v>6</v>
      </c>
      <c r="J791" s="58" t="s">
        <v>21616</v>
      </c>
      <c r="K791" s="65" t="s">
        <v>31</v>
      </c>
      <c r="L791" s="58">
        <v>6</v>
      </c>
      <c r="M791" s="24">
        <f t="shared" ref="M791:M799" si="38">L791*130</f>
        <v>780</v>
      </c>
      <c r="N791" s="58"/>
      <c r="O791" s="24" t="s">
        <v>32</v>
      </c>
    </row>
    <row r="792" s="1" customFormat="1" ht="14.25" spans="1:15">
      <c r="A792" s="24">
        <v>788</v>
      </c>
      <c r="B792" s="24" t="s">
        <v>23</v>
      </c>
      <c r="C792" s="54" t="s">
        <v>24</v>
      </c>
      <c r="D792" s="24" t="s">
        <v>25</v>
      </c>
      <c r="E792" s="24" t="s">
        <v>20806</v>
      </c>
      <c r="F792" s="24" t="s">
        <v>20806</v>
      </c>
      <c r="G792" s="58" t="s">
        <v>21620</v>
      </c>
      <c r="H792" s="58" t="s">
        <v>194</v>
      </c>
      <c r="I792" s="58">
        <v>5</v>
      </c>
      <c r="J792" s="58" t="s">
        <v>21616</v>
      </c>
      <c r="K792" s="65" t="s">
        <v>31</v>
      </c>
      <c r="L792" s="58">
        <v>5</v>
      </c>
      <c r="M792" s="24">
        <f t="shared" si="38"/>
        <v>650</v>
      </c>
      <c r="N792" s="58"/>
      <c r="O792" s="24" t="s">
        <v>32</v>
      </c>
    </row>
    <row r="793" s="1" customFormat="1" ht="14.25" spans="1:15">
      <c r="A793" s="24">
        <v>789</v>
      </c>
      <c r="B793" s="24" t="s">
        <v>23</v>
      </c>
      <c r="C793" s="54" t="s">
        <v>24</v>
      </c>
      <c r="D793" s="24" t="s">
        <v>25</v>
      </c>
      <c r="E793" s="24" t="s">
        <v>20806</v>
      </c>
      <c r="F793" s="24" t="s">
        <v>20806</v>
      </c>
      <c r="G793" s="70" t="s">
        <v>21621</v>
      </c>
      <c r="H793" s="58" t="s">
        <v>194</v>
      </c>
      <c r="I793" s="58">
        <v>4</v>
      </c>
      <c r="J793" s="58" t="s">
        <v>21616</v>
      </c>
      <c r="K793" s="65" t="s">
        <v>31</v>
      </c>
      <c r="L793" s="58">
        <v>4</v>
      </c>
      <c r="M793" s="24">
        <f t="shared" si="38"/>
        <v>520</v>
      </c>
      <c r="N793" s="58"/>
      <c r="O793" s="24" t="s">
        <v>32</v>
      </c>
    </row>
    <row r="794" s="1" customFormat="1" ht="14.25" spans="1:15">
      <c r="A794" s="24">
        <v>790</v>
      </c>
      <c r="B794" s="24" t="s">
        <v>23</v>
      </c>
      <c r="C794" s="54" t="s">
        <v>24</v>
      </c>
      <c r="D794" s="24" t="s">
        <v>25</v>
      </c>
      <c r="E794" s="24" t="s">
        <v>20806</v>
      </c>
      <c r="F794" s="24" t="s">
        <v>20806</v>
      </c>
      <c r="G794" s="70" t="s">
        <v>21622</v>
      </c>
      <c r="H794" s="58" t="s">
        <v>194</v>
      </c>
      <c r="I794" s="58">
        <v>4</v>
      </c>
      <c r="J794" s="58" t="s">
        <v>21616</v>
      </c>
      <c r="K794" s="65" t="s">
        <v>31</v>
      </c>
      <c r="L794" s="58">
        <v>4</v>
      </c>
      <c r="M794" s="24">
        <f t="shared" si="38"/>
        <v>520</v>
      </c>
      <c r="N794" s="58"/>
      <c r="O794" s="24" t="s">
        <v>32</v>
      </c>
    </row>
    <row r="795" s="1" customFormat="1" ht="14.25" spans="1:15">
      <c r="A795" s="24">
        <v>791</v>
      </c>
      <c r="B795" s="24" t="s">
        <v>23</v>
      </c>
      <c r="C795" s="54" t="s">
        <v>24</v>
      </c>
      <c r="D795" s="24" t="s">
        <v>25</v>
      </c>
      <c r="E795" s="24" t="s">
        <v>20806</v>
      </c>
      <c r="F795" s="24" t="s">
        <v>20806</v>
      </c>
      <c r="G795" s="70" t="s">
        <v>21623</v>
      </c>
      <c r="H795" s="58" t="s">
        <v>29</v>
      </c>
      <c r="I795" s="58">
        <v>3</v>
      </c>
      <c r="J795" s="58" t="s">
        <v>21616</v>
      </c>
      <c r="K795" s="65" t="s">
        <v>31</v>
      </c>
      <c r="L795" s="58">
        <v>3</v>
      </c>
      <c r="M795" s="24">
        <f t="shared" si="38"/>
        <v>390</v>
      </c>
      <c r="N795" s="58"/>
      <c r="O795" s="24" t="s">
        <v>32</v>
      </c>
    </row>
    <row r="796" s="1" customFormat="1" ht="14.25" spans="1:15">
      <c r="A796" s="24">
        <v>792</v>
      </c>
      <c r="B796" s="24" t="s">
        <v>23</v>
      </c>
      <c r="C796" s="54" t="s">
        <v>24</v>
      </c>
      <c r="D796" s="24" t="s">
        <v>25</v>
      </c>
      <c r="E796" s="24" t="s">
        <v>20806</v>
      </c>
      <c r="F796" s="24" t="s">
        <v>20806</v>
      </c>
      <c r="G796" s="70" t="s">
        <v>21624</v>
      </c>
      <c r="H796" s="58" t="s">
        <v>194</v>
      </c>
      <c r="I796" s="58">
        <v>3</v>
      </c>
      <c r="J796" s="58" t="s">
        <v>21616</v>
      </c>
      <c r="K796" s="65" t="s">
        <v>31</v>
      </c>
      <c r="L796" s="58">
        <v>3</v>
      </c>
      <c r="M796" s="24">
        <f t="shared" si="38"/>
        <v>390</v>
      </c>
      <c r="N796" s="58"/>
      <c r="O796" s="24" t="s">
        <v>32</v>
      </c>
    </row>
    <row r="797" s="1" customFormat="1" ht="14.25" spans="1:15">
      <c r="A797" s="24">
        <v>793</v>
      </c>
      <c r="B797" s="24" t="s">
        <v>23</v>
      </c>
      <c r="C797" s="54" t="s">
        <v>24</v>
      </c>
      <c r="D797" s="24" t="s">
        <v>25</v>
      </c>
      <c r="E797" s="24" t="s">
        <v>20806</v>
      </c>
      <c r="F797" s="24" t="s">
        <v>20806</v>
      </c>
      <c r="G797" s="70" t="s">
        <v>21625</v>
      </c>
      <c r="H797" s="58" t="s">
        <v>194</v>
      </c>
      <c r="I797" s="58">
        <v>4</v>
      </c>
      <c r="J797" s="58" t="s">
        <v>21616</v>
      </c>
      <c r="K797" s="65" t="s">
        <v>31</v>
      </c>
      <c r="L797" s="58">
        <v>4</v>
      </c>
      <c r="M797" s="24">
        <f t="shared" si="38"/>
        <v>520</v>
      </c>
      <c r="N797" s="58"/>
      <c r="O797" s="24" t="s">
        <v>32</v>
      </c>
    </row>
    <row r="798" s="1" customFormat="1" ht="14.25" spans="1:15">
      <c r="A798" s="24">
        <v>794</v>
      </c>
      <c r="B798" s="24" t="s">
        <v>23</v>
      </c>
      <c r="C798" s="54" t="s">
        <v>24</v>
      </c>
      <c r="D798" s="24" t="s">
        <v>25</v>
      </c>
      <c r="E798" s="24" t="s">
        <v>20806</v>
      </c>
      <c r="F798" s="24" t="s">
        <v>20806</v>
      </c>
      <c r="G798" s="70" t="s">
        <v>21626</v>
      </c>
      <c r="H798" s="58" t="s">
        <v>194</v>
      </c>
      <c r="I798" s="58">
        <v>4</v>
      </c>
      <c r="J798" s="58" t="s">
        <v>21616</v>
      </c>
      <c r="K798" s="65" t="s">
        <v>31</v>
      </c>
      <c r="L798" s="58">
        <v>4</v>
      </c>
      <c r="M798" s="24">
        <f t="shared" si="38"/>
        <v>520</v>
      </c>
      <c r="N798" s="58"/>
      <c r="O798" s="24" t="s">
        <v>32</v>
      </c>
    </row>
    <row r="799" s="1" customFormat="1" ht="14.25" spans="1:15">
      <c r="A799" s="24">
        <v>795</v>
      </c>
      <c r="B799" s="24" t="s">
        <v>23</v>
      </c>
      <c r="C799" s="54" t="s">
        <v>24</v>
      </c>
      <c r="D799" s="24" t="s">
        <v>25</v>
      </c>
      <c r="E799" s="24" t="s">
        <v>20806</v>
      </c>
      <c r="F799" s="24" t="s">
        <v>20806</v>
      </c>
      <c r="G799" s="70" t="s">
        <v>11919</v>
      </c>
      <c r="H799" s="58" t="s">
        <v>194</v>
      </c>
      <c r="I799" s="58">
        <v>3</v>
      </c>
      <c r="J799" s="58" t="s">
        <v>21616</v>
      </c>
      <c r="K799" s="65" t="s">
        <v>31</v>
      </c>
      <c r="L799" s="58">
        <v>3</v>
      </c>
      <c r="M799" s="24">
        <f t="shared" si="38"/>
        <v>390</v>
      </c>
      <c r="N799" s="58"/>
      <c r="O799" s="24" t="s">
        <v>32</v>
      </c>
    </row>
    <row r="800" s="1" customFormat="1" ht="14.25" spans="1:15">
      <c r="A800" s="24">
        <v>796</v>
      </c>
      <c r="B800" s="24" t="s">
        <v>23</v>
      </c>
      <c r="C800" s="54" t="s">
        <v>24</v>
      </c>
      <c r="D800" s="24" t="s">
        <v>25</v>
      </c>
      <c r="E800" s="24" t="s">
        <v>20806</v>
      </c>
      <c r="F800" s="24" t="s">
        <v>20806</v>
      </c>
      <c r="G800" s="70" t="s">
        <v>21627</v>
      </c>
      <c r="H800" s="58" t="s">
        <v>29</v>
      </c>
      <c r="I800" s="58">
        <v>3</v>
      </c>
      <c r="J800" s="58" t="s">
        <v>21616</v>
      </c>
      <c r="K800" s="65" t="s">
        <v>31</v>
      </c>
      <c r="L800" s="58">
        <v>3</v>
      </c>
      <c r="M800" s="24">
        <f>L800*312</f>
        <v>936</v>
      </c>
      <c r="N800" s="58"/>
      <c r="O800" s="24" t="s">
        <v>32</v>
      </c>
    </row>
    <row r="801" s="1" customFormat="1" ht="14.25" spans="1:15">
      <c r="A801" s="24">
        <v>797</v>
      </c>
      <c r="B801" s="24" t="s">
        <v>23</v>
      </c>
      <c r="C801" s="54" t="s">
        <v>24</v>
      </c>
      <c r="D801" s="24" t="s">
        <v>25</v>
      </c>
      <c r="E801" s="24" t="s">
        <v>20806</v>
      </c>
      <c r="F801" s="24" t="s">
        <v>20806</v>
      </c>
      <c r="G801" s="70" t="s">
        <v>21628</v>
      </c>
      <c r="H801" s="58" t="s">
        <v>194</v>
      </c>
      <c r="I801" s="58">
        <v>5</v>
      </c>
      <c r="J801" s="58" t="s">
        <v>21616</v>
      </c>
      <c r="K801" s="65" t="s">
        <v>31</v>
      </c>
      <c r="L801" s="58">
        <v>5</v>
      </c>
      <c r="M801" s="24">
        <f>L801*130</f>
        <v>650</v>
      </c>
      <c r="N801" s="58"/>
      <c r="O801" s="24" t="s">
        <v>32</v>
      </c>
    </row>
    <row r="802" s="1" customFormat="1" ht="14.25" spans="1:15">
      <c r="A802" s="24">
        <v>798</v>
      </c>
      <c r="B802" s="24" t="s">
        <v>23</v>
      </c>
      <c r="C802" s="54" t="s">
        <v>24</v>
      </c>
      <c r="D802" s="24" t="s">
        <v>25</v>
      </c>
      <c r="E802" s="24" t="s">
        <v>20806</v>
      </c>
      <c r="F802" s="24" t="s">
        <v>20806</v>
      </c>
      <c r="G802" s="70" t="s">
        <v>21629</v>
      </c>
      <c r="H802" s="58" t="s">
        <v>47</v>
      </c>
      <c r="I802" s="58">
        <v>3</v>
      </c>
      <c r="J802" s="58" t="s">
        <v>21616</v>
      </c>
      <c r="K802" s="65" t="s">
        <v>31</v>
      </c>
      <c r="L802" s="58">
        <v>3</v>
      </c>
      <c r="M802" s="24">
        <f>L802*468</f>
        <v>1404</v>
      </c>
      <c r="N802" s="58"/>
      <c r="O802" s="24" t="s">
        <v>32</v>
      </c>
    </row>
    <row r="803" s="1" customFormat="1" ht="14.25" spans="1:15">
      <c r="A803" s="24">
        <v>799</v>
      </c>
      <c r="B803" s="24" t="s">
        <v>23</v>
      </c>
      <c r="C803" s="54" t="s">
        <v>24</v>
      </c>
      <c r="D803" s="24" t="s">
        <v>25</v>
      </c>
      <c r="E803" s="24" t="s">
        <v>20806</v>
      </c>
      <c r="F803" s="24" t="s">
        <v>20806</v>
      </c>
      <c r="G803" s="70" t="s">
        <v>21630</v>
      </c>
      <c r="H803" s="58" t="s">
        <v>194</v>
      </c>
      <c r="I803" s="58">
        <v>2</v>
      </c>
      <c r="J803" s="58" t="s">
        <v>21616</v>
      </c>
      <c r="K803" s="65" t="s">
        <v>31</v>
      </c>
      <c r="L803" s="58">
        <v>2</v>
      </c>
      <c r="M803" s="24">
        <f>L803*130</f>
        <v>260</v>
      </c>
      <c r="N803" s="58"/>
      <c r="O803" s="24" t="s">
        <v>32</v>
      </c>
    </row>
    <row r="804" s="1" customFormat="1" ht="14.25" spans="1:15">
      <c r="A804" s="24">
        <v>800</v>
      </c>
      <c r="B804" s="24" t="s">
        <v>23</v>
      </c>
      <c r="C804" s="54" t="s">
        <v>24</v>
      </c>
      <c r="D804" s="24" t="s">
        <v>25</v>
      </c>
      <c r="E804" s="24" t="s">
        <v>20806</v>
      </c>
      <c r="F804" s="24" t="s">
        <v>20806</v>
      </c>
      <c r="G804" s="70" t="s">
        <v>21631</v>
      </c>
      <c r="H804" s="58" t="s">
        <v>194</v>
      </c>
      <c r="I804" s="58">
        <v>3</v>
      </c>
      <c r="J804" s="58" t="s">
        <v>21616</v>
      </c>
      <c r="K804" s="65" t="s">
        <v>31</v>
      </c>
      <c r="L804" s="58">
        <v>3</v>
      </c>
      <c r="M804" s="24">
        <f>L804*130</f>
        <v>390</v>
      </c>
      <c r="N804" s="58"/>
      <c r="O804" s="24" t="s">
        <v>32</v>
      </c>
    </row>
    <row r="805" s="1" customFormat="1" ht="14.25" spans="1:15">
      <c r="A805" s="24">
        <v>801</v>
      </c>
      <c r="B805" s="24" t="s">
        <v>23</v>
      </c>
      <c r="C805" s="54" t="s">
        <v>24</v>
      </c>
      <c r="D805" s="24" t="s">
        <v>25</v>
      </c>
      <c r="E805" s="24" t="s">
        <v>20806</v>
      </c>
      <c r="F805" s="24" t="s">
        <v>20806</v>
      </c>
      <c r="G805" s="70" t="s">
        <v>21632</v>
      </c>
      <c r="H805" s="58" t="s">
        <v>29</v>
      </c>
      <c r="I805" s="58">
        <v>6</v>
      </c>
      <c r="J805" s="58" t="s">
        <v>21616</v>
      </c>
      <c r="K805" s="65" t="s">
        <v>31</v>
      </c>
      <c r="L805" s="58">
        <v>6</v>
      </c>
      <c r="M805" s="24">
        <f>L805*312</f>
        <v>1872</v>
      </c>
      <c r="N805" s="58"/>
      <c r="O805" s="24" t="s">
        <v>32</v>
      </c>
    </row>
    <row r="806" s="1" customFormat="1" ht="14.25" spans="1:15">
      <c r="A806" s="24">
        <v>802</v>
      </c>
      <c r="B806" s="24" t="s">
        <v>23</v>
      </c>
      <c r="C806" s="54" t="s">
        <v>24</v>
      </c>
      <c r="D806" s="24" t="s">
        <v>25</v>
      </c>
      <c r="E806" s="24" t="s">
        <v>20806</v>
      </c>
      <c r="F806" s="24" t="s">
        <v>20806</v>
      </c>
      <c r="G806" s="70" t="s">
        <v>21633</v>
      </c>
      <c r="H806" s="58" t="s">
        <v>194</v>
      </c>
      <c r="I806" s="58">
        <v>4</v>
      </c>
      <c r="J806" s="58" t="s">
        <v>21616</v>
      </c>
      <c r="K806" s="65" t="s">
        <v>31</v>
      </c>
      <c r="L806" s="58">
        <v>4</v>
      </c>
      <c r="M806" s="24">
        <f t="shared" ref="M806:M826" si="39">L806*130</f>
        <v>520</v>
      </c>
      <c r="N806" s="58"/>
      <c r="O806" s="24" t="s">
        <v>32</v>
      </c>
    </row>
    <row r="807" s="1" customFormat="1" ht="14.25" spans="1:15">
      <c r="A807" s="24">
        <v>803</v>
      </c>
      <c r="B807" s="24" t="s">
        <v>23</v>
      </c>
      <c r="C807" s="54" t="s">
        <v>24</v>
      </c>
      <c r="D807" s="24" t="s">
        <v>25</v>
      </c>
      <c r="E807" s="24" t="s">
        <v>20806</v>
      </c>
      <c r="F807" s="24" t="s">
        <v>20806</v>
      </c>
      <c r="G807" s="70" t="s">
        <v>21634</v>
      </c>
      <c r="H807" s="58" t="s">
        <v>194</v>
      </c>
      <c r="I807" s="58">
        <v>4</v>
      </c>
      <c r="J807" s="58" t="s">
        <v>21616</v>
      </c>
      <c r="K807" s="65" t="s">
        <v>31</v>
      </c>
      <c r="L807" s="58">
        <v>4</v>
      </c>
      <c r="M807" s="24">
        <f t="shared" si="39"/>
        <v>520</v>
      </c>
      <c r="N807" s="58"/>
      <c r="O807" s="24" t="s">
        <v>32</v>
      </c>
    </row>
    <row r="808" s="1" customFormat="1" ht="14.25" spans="1:15">
      <c r="A808" s="24">
        <v>804</v>
      </c>
      <c r="B808" s="24" t="s">
        <v>23</v>
      </c>
      <c r="C808" s="54" t="s">
        <v>24</v>
      </c>
      <c r="D808" s="24" t="s">
        <v>25</v>
      </c>
      <c r="E808" s="24" t="s">
        <v>20806</v>
      </c>
      <c r="F808" s="24" t="s">
        <v>20806</v>
      </c>
      <c r="G808" s="70" t="s">
        <v>21635</v>
      </c>
      <c r="H808" s="58" t="s">
        <v>194</v>
      </c>
      <c r="I808" s="58">
        <v>3</v>
      </c>
      <c r="J808" s="58" t="s">
        <v>21616</v>
      </c>
      <c r="K808" s="65" t="s">
        <v>31</v>
      </c>
      <c r="L808" s="58">
        <v>3</v>
      </c>
      <c r="M808" s="24">
        <f t="shared" si="39"/>
        <v>390</v>
      </c>
      <c r="N808" s="58"/>
      <c r="O808" s="24" t="s">
        <v>32</v>
      </c>
    </row>
    <row r="809" s="1" customFormat="1" ht="14.25" spans="1:15">
      <c r="A809" s="24">
        <v>805</v>
      </c>
      <c r="B809" s="24" t="s">
        <v>23</v>
      </c>
      <c r="C809" s="54" t="s">
        <v>24</v>
      </c>
      <c r="D809" s="24" t="s">
        <v>25</v>
      </c>
      <c r="E809" s="24" t="s">
        <v>20806</v>
      </c>
      <c r="F809" s="24" t="s">
        <v>20806</v>
      </c>
      <c r="G809" s="70" t="s">
        <v>21636</v>
      </c>
      <c r="H809" s="58" t="s">
        <v>194</v>
      </c>
      <c r="I809" s="58">
        <v>3</v>
      </c>
      <c r="J809" s="58" t="s">
        <v>21616</v>
      </c>
      <c r="K809" s="65" t="s">
        <v>31</v>
      </c>
      <c r="L809" s="58">
        <v>3</v>
      </c>
      <c r="M809" s="24">
        <f t="shared" si="39"/>
        <v>390</v>
      </c>
      <c r="N809" s="58"/>
      <c r="O809" s="24" t="s">
        <v>32</v>
      </c>
    </row>
    <row r="810" s="1" customFormat="1" ht="14.25" spans="1:15">
      <c r="A810" s="24">
        <v>806</v>
      </c>
      <c r="B810" s="24" t="s">
        <v>23</v>
      </c>
      <c r="C810" s="54" t="s">
        <v>24</v>
      </c>
      <c r="D810" s="24" t="s">
        <v>25</v>
      </c>
      <c r="E810" s="24" t="s">
        <v>20806</v>
      </c>
      <c r="F810" s="24" t="s">
        <v>20806</v>
      </c>
      <c r="G810" s="70" t="s">
        <v>21637</v>
      </c>
      <c r="H810" s="58" t="s">
        <v>29</v>
      </c>
      <c r="I810" s="58">
        <v>4</v>
      </c>
      <c r="J810" s="58" t="s">
        <v>21616</v>
      </c>
      <c r="K810" s="65" t="s">
        <v>31</v>
      </c>
      <c r="L810" s="58">
        <v>4</v>
      </c>
      <c r="M810" s="24">
        <f t="shared" si="39"/>
        <v>520</v>
      </c>
      <c r="N810" s="58"/>
      <c r="O810" s="24" t="s">
        <v>32</v>
      </c>
    </row>
    <row r="811" s="1" customFormat="1" ht="14.25" spans="1:15">
      <c r="A811" s="24">
        <v>807</v>
      </c>
      <c r="B811" s="24" t="s">
        <v>23</v>
      </c>
      <c r="C811" s="54" t="s">
        <v>24</v>
      </c>
      <c r="D811" s="24" t="s">
        <v>25</v>
      </c>
      <c r="E811" s="24" t="s">
        <v>20806</v>
      </c>
      <c r="F811" s="24" t="s">
        <v>20806</v>
      </c>
      <c r="G811" s="70" t="s">
        <v>21638</v>
      </c>
      <c r="H811" s="58" t="s">
        <v>194</v>
      </c>
      <c r="I811" s="58">
        <v>3</v>
      </c>
      <c r="J811" s="58" t="s">
        <v>21616</v>
      </c>
      <c r="K811" s="65" t="s">
        <v>31</v>
      </c>
      <c r="L811" s="58">
        <v>3</v>
      </c>
      <c r="M811" s="24">
        <f t="shared" si="39"/>
        <v>390</v>
      </c>
      <c r="N811" s="58"/>
      <c r="O811" s="24" t="s">
        <v>32</v>
      </c>
    </row>
    <row r="812" s="1" customFormat="1" ht="14.25" spans="1:15">
      <c r="A812" s="24">
        <v>808</v>
      </c>
      <c r="B812" s="24" t="s">
        <v>23</v>
      </c>
      <c r="C812" s="54" t="s">
        <v>24</v>
      </c>
      <c r="D812" s="24" t="s">
        <v>25</v>
      </c>
      <c r="E812" s="24" t="s">
        <v>20806</v>
      </c>
      <c r="F812" s="24" t="s">
        <v>20806</v>
      </c>
      <c r="G812" s="70" t="s">
        <v>21639</v>
      </c>
      <c r="H812" s="58" t="s">
        <v>194</v>
      </c>
      <c r="I812" s="58">
        <v>4</v>
      </c>
      <c r="J812" s="58" t="s">
        <v>21616</v>
      </c>
      <c r="K812" s="65" t="s">
        <v>31</v>
      </c>
      <c r="L812" s="58">
        <v>4</v>
      </c>
      <c r="M812" s="24">
        <f t="shared" si="39"/>
        <v>520</v>
      </c>
      <c r="N812" s="58"/>
      <c r="O812" s="24" t="s">
        <v>32</v>
      </c>
    </row>
    <row r="813" s="1" customFormat="1" ht="14.25" spans="1:15">
      <c r="A813" s="24">
        <v>809</v>
      </c>
      <c r="B813" s="24" t="s">
        <v>23</v>
      </c>
      <c r="C813" s="54" t="s">
        <v>24</v>
      </c>
      <c r="D813" s="24" t="s">
        <v>25</v>
      </c>
      <c r="E813" s="24" t="s">
        <v>20806</v>
      </c>
      <c r="F813" s="24" t="s">
        <v>20806</v>
      </c>
      <c r="G813" s="70" t="s">
        <v>18763</v>
      </c>
      <c r="H813" s="58" t="s">
        <v>194</v>
      </c>
      <c r="I813" s="58">
        <v>4</v>
      </c>
      <c r="J813" s="58" t="s">
        <v>21616</v>
      </c>
      <c r="K813" s="65" t="s">
        <v>31</v>
      </c>
      <c r="L813" s="58">
        <v>4</v>
      </c>
      <c r="M813" s="24">
        <f t="shared" si="39"/>
        <v>520</v>
      </c>
      <c r="N813" s="58"/>
      <c r="O813" s="24" t="s">
        <v>32</v>
      </c>
    </row>
    <row r="814" s="1" customFormat="1" ht="14.25" spans="1:15">
      <c r="A814" s="24">
        <v>810</v>
      </c>
      <c r="B814" s="24" t="s">
        <v>23</v>
      </c>
      <c r="C814" s="54" t="s">
        <v>24</v>
      </c>
      <c r="D814" s="24" t="s">
        <v>25</v>
      </c>
      <c r="E814" s="24" t="s">
        <v>20806</v>
      </c>
      <c r="F814" s="24" t="s">
        <v>20806</v>
      </c>
      <c r="G814" s="70" t="s">
        <v>21640</v>
      </c>
      <c r="H814" s="58" t="s">
        <v>194</v>
      </c>
      <c r="I814" s="58">
        <v>2</v>
      </c>
      <c r="J814" s="58" t="s">
        <v>21616</v>
      </c>
      <c r="K814" s="65" t="s">
        <v>31</v>
      </c>
      <c r="L814" s="58">
        <v>2</v>
      </c>
      <c r="M814" s="24">
        <f t="shared" si="39"/>
        <v>260</v>
      </c>
      <c r="N814" s="58"/>
      <c r="O814" s="24" t="s">
        <v>32</v>
      </c>
    </row>
    <row r="815" s="1" customFormat="1" ht="14.25" spans="1:15">
      <c r="A815" s="24">
        <v>811</v>
      </c>
      <c r="B815" s="24" t="s">
        <v>23</v>
      </c>
      <c r="C815" s="54" t="s">
        <v>24</v>
      </c>
      <c r="D815" s="24" t="s">
        <v>25</v>
      </c>
      <c r="E815" s="24" t="s">
        <v>20806</v>
      </c>
      <c r="F815" s="24" t="s">
        <v>20806</v>
      </c>
      <c r="G815" s="70" t="s">
        <v>21641</v>
      </c>
      <c r="H815" s="58" t="s">
        <v>194</v>
      </c>
      <c r="I815" s="58">
        <v>5</v>
      </c>
      <c r="J815" s="58" t="s">
        <v>21616</v>
      </c>
      <c r="K815" s="65" t="s">
        <v>31</v>
      </c>
      <c r="L815" s="58">
        <v>5</v>
      </c>
      <c r="M815" s="24">
        <f t="shared" si="39"/>
        <v>650</v>
      </c>
      <c r="N815" s="58"/>
      <c r="O815" s="24" t="s">
        <v>32</v>
      </c>
    </row>
    <row r="816" s="1" customFormat="1" ht="14.25" spans="1:15">
      <c r="A816" s="24">
        <v>812</v>
      </c>
      <c r="B816" s="24" t="s">
        <v>23</v>
      </c>
      <c r="C816" s="54" t="s">
        <v>24</v>
      </c>
      <c r="D816" s="24" t="s">
        <v>25</v>
      </c>
      <c r="E816" s="24" t="s">
        <v>20806</v>
      </c>
      <c r="F816" s="24" t="s">
        <v>20806</v>
      </c>
      <c r="G816" s="70" t="s">
        <v>21642</v>
      </c>
      <c r="H816" s="58" t="s">
        <v>194</v>
      </c>
      <c r="I816" s="58">
        <v>1</v>
      </c>
      <c r="J816" s="58" t="s">
        <v>21616</v>
      </c>
      <c r="K816" s="65" t="s">
        <v>31</v>
      </c>
      <c r="L816" s="58">
        <v>1</v>
      </c>
      <c r="M816" s="24">
        <f t="shared" si="39"/>
        <v>130</v>
      </c>
      <c r="N816" s="58"/>
      <c r="O816" s="24" t="s">
        <v>32</v>
      </c>
    </row>
    <row r="817" s="1" customFormat="1" ht="14.25" spans="1:15">
      <c r="A817" s="24">
        <v>813</v>
      </c>
      <c r="B817" s="24" t="s">
        <v>23</v>
      </c>
      <c r="C817" s="54" t="s">
        <v>24</v>
      </c>
      <c r="D817" s="24" t="s">
        <v>25</v>
      </c>
      <c r="E817" s="24" t="s">
        <v>20806</v>
      </c>
      <c r="F817" s="24" t="s">
        <v>20806</v>
      </c>
      <c r="G817" s="70" t="s">
        <v>21643</v>
      </c>
      <c r="H817" s="58" t="s">
        <v>194</v>
      </c>
      <c r="I817" s="58">
        <v>4</v>
      </c>
      <c r="J817" s="58" t="s">
        <v>21616</v>
      </c>
      <c r="K817" s="65" t="s">
        <v>31</v>
      </c>
      <c r="L817" s="58">
        <v>4</v>
      </c>
      <c r="M817" s="24">
        <f t="shared" si="39"/>
        <v>520</v>
      </c>
      <c r="N817" s="58"/>
      <c r="O817" s="24" t="s">
        <v>32</v>
      </c>
    </row>
    <row r="818" s="1" customFormat="1" ht="14.25" spans="1:15">
      <c r="A818" s="24">
        <v>814</v>
      </c>
      <c r="B818" s="24" t="s">
        <v>23</v>
      </c>
      <c r="C818" s="54" t="s">
        <v>24</v>
      </c>
      <c r="D818" s="24" t="s">
        <v>25</v>
      </c>
      <c r="E818" s="24" t="s">
        <v>20806</v>
      </c>
      <c r="F818" s="24" t="s">
        <v>20806</v>
      </c>
      <c r="G818" s="70" t="s">
        <v>21644</v>
      </c>
      <c r="H818" s="58" t="s">
        <v>194</v>
      </c>
      <c r="I818" s="58">
        <v>4</v>
      </c>
      <c r="J818" s="58" t="s">
        <v>21645</v>
      </c>
      <c r="K818" s="65" t="s">
        <v>31</v>
      </c>
      <c r="L818" s="58">
        <v>4</v>
      </c>
      <c r="M818" s="24">
        <f t="shared" si="39"/>
        <v>520</v>
      </c>
      <c r="N818" s="58"/>
      <c r="O818" s="24" t="s">
        <v>32</v>
      </c>
    </row>
    <row r="819" s="1" customFormat="1" ht="14.25" spans="1:15">
      <c r="A819" s="24">
        <v>815</v>
      </c>
      <c r="B819" s="24" t="s">
        <v>23</v>
      </c>
      <c r="C819" s="54" t="s">
        <v>24</v>
      </c>
      <c r="D819" s="24" t="s">
        <v>25</v>
      </c>
      <c r="E819" s="24" t="s">
        <v>20806</v>
      </c>
      <c r="F819" s="24" t="s">
        <v>20806</v>
      </c>
      <c r="G819" s="70" t="s">
        <v>21646</v>
      </c>
      <c r="H819" s="58" t="s">
        <v>194</v>
      </c>
      <c r="I819" s="58">
        <v>4</v>
      </c>
      <c r="J819" s="58" t="s">
        <v>21645</v>
      </c>
      <c r="K819" s="65" t="s">
        <v>31</v>
      </c>
      <c r="L819" s="58">
        <v>4</v>
      </c>
      <c r="M819" s="24">
        <f t="shared" si="39"/>
        <v>520</v>
      </c>
      <c r="N819" s="58"/>
      <c r="O819" s="24" t="s">
        <v>32</v>
      </c>
    </row>
    <row r="820" s="1" customFormat="1" ht="14.25" spans="1:15">
      <c r="A820" s="24">
        <v>816</v>
      </c>
      <c r="B820" s="24" t="s">
        <v>23</v>
      </c>
      <c r="C820" s="54" t="s">
        <v>24</v>
      </c>
      <c r="D820" s="24" t="s">
        <v>25</v>
      </c>
      <c r="E820" s="24" t="s">
        <v>20806</v>
      </c>
      <c r="F820" s="24" t="s">
        <v>20806</v>
      </c>
      <c r="G820" s="70" t="s">
        <v>21647</v>
      </c>
      <c r="H820" s="58" t="s">
        <v>194</v>
      </c>
      <c r="I820" s="58">
        <v>4</v>
      </c>
      <c r="J820" s="58" t="s">
        <v>21645</v>
      </c>
      <c r="K820" s="65" t="s">
        <v>31</v>
      </c>
      <c r="L820" s="58">
        <v>4</v>
      </c>
      <c r="M820" s="24">
        <f t="shared" si="39"/>
        <v>520</v>
      </c>
      <c r="N820" s="58"/>
      <c r="O820" s="24" t="s">
        <v>32</v>
      </c>
    </row>
    <row r="821" s="1" customFormat="1" ht="14.25" spans="1:15">
      <c r="A821" s="24">
        <v>817</v>
      </c>
      <c r="B821" s="24" t="s">
        <v>23</v>
      </c>
      <c r="C821" s="54" t="s">
        <v>24</v>
      </c>
      <c r="D821" s="24" t="s">
        <v>25</v>
      </c>
      <c r="E821" s="24" t="s">
        <v>20806</v>
      </c>
      <c r="F821" s="24" t="s">
        <v>20806</v>
      </c>
      <c r="G821" s="70" t="s">
        <v>21648</v>
      </c>
      <c r="H821" s="58" t="s">
        <v>194</v>
      </c>
      <c r="I821" s="58">
        <v>4</v>
      </c>
      <c r="J821" s="58" t="s">
        <v>21645</v>
      </c>
      <c r="K821" s="65" t="s">
        <v>31</v>
      </c>
      <c r="L821" s="58">
        <v>4</v>
      </c>
      <c r="M821" s="24">
        <f t="shared" si="39"/>
        <v>520</v>
      </c>
      <c r="N821" s="58"/>
      <c r="O821" s="24" t="s">
        <v>32</v>
      </c>
    </row>
    <row r="822" s="1" customFormat="1" ht="14.25" spans="1:15">
      <c r="A822" s="24">
        <v>818</v>
      </c>
      <c r="B822" s="24" t="s">
        <v>23</v>
      </c>
      <c r="C822" s="54" t="s">
        <v>24</v>
      </c>
      <c r="D822" s="24" t="s">
        <v>25</v>
      </c>
      <c r="E822" s="24" t="s">
        <v>20806</v>
      </c>
      <c r="F822" s="24" t="s">
        <v>20806</v>
      </c>
      <c r="G822" s="70" t="s">
        <v>21649</v>
      </c>
      <c r="H822" s="58" t="s">
        <v>194</v>
      </c>
      <c r="I822" s="58">
        <v>4</v>
      </c>
      <c r="J822" s="58" t="s">
        <v>21645</v>
      </c>
      <c r="K822" s="65" t="s">
        <v>31</v>
      </c>
      <c r="L822" s="58">
        <v>4</v>
      </c>
      <c r="M822" s="24">
        <f t="shared" si="39"/>
        <v>520</v>
      </c>
      <c r="N822" s="58"/>
      <c r="O822" s="24" t="s">
        <v>32</v>
      </c>
    </row>
    <row r="823" s="1" customFormat="1" ht="14.25" spans="1:15">
      <c r="A823" s="24">
        <v>819</v>
      </c>
      <c r="B823" s="24" t="s">
        <v>23</v>
      </c>
      <c r="C823" s="54" t="s">
        <v>24</v>
      </c>
      <c r="D823" s="24" t="s">
        <v>25</v>
      </c>
      <c r="E823" s="24" t="s">
        <v>20806</v>
      </c>
      <c r="F823" s="24" t="s">
        <v>20806</v>
      </c>
      <c r="G823" s="70" t="s">
        <v>21650</v>
      </c>
      <c r="H823" s="58" t="s">
        <v>194</v>
      </c>
      <c r="I823" s="58">
        <v>5</v>
      </c>
      <c r="J823" s="58" t="s">
        <v>21645</v>
      </c>
      <c r="K823" s="65" t="s">
        <v>31</v>
      </c>
      <c r="L823" s="58">
        <v>5</v>
      </c>
      <c r="M823" s="24">
        <f t="shared" si="39"/>
        <v>650</v>
      </c>
      <c r="N823" s="58"/>
      <c r="O823" s="24" t="s">
        <v>32</v>
      </c>
    </row>
    <row r="824" s="1" customFormat="1" ht="14.25" spans="1:15">
      <c r="A824" s="24">
        <v>820</v>
      </c>
      <c r="B824" s="24" t="s">
        <v>23</v>
      </c>
      <c r="C824" s="54" t="s">
        <v>24</v>
      </c>
      <c r="D824" s="24" t="s">
        <v>25</v>
      </c>
      <c r="E824" s="24" t="s">
        <v>20806</v>
      </c>
      <c r="F824" s="24" t="s">
        <v>20806</v>
      </c>
      <c r="G824" s="70" t="s">
        <v>21651</v>
      </c>
      <c r="H824" s="58" t="s">
        <v>194</v>
      </c>
      <c r="I824" s="58">
        <v>5</v>
      </c>
      <c r="J824" s="58" t="s">
        <v>21645</v>
      </c>
      <c r="K824" s="65" t="s">
        <v>31</v>
      </c>
      <c r="L824" s="58">
        <v>5</v>
      </c>
      <c r="M824" s="24">
        <f t="shared" si="39"/>
        <v>650</v>
      </c>
      <c r="N824" s="58"/>
      <c r="O824" s="24" t="s">
        <v>32</v>
      </c>
    </row>
    <row r="825" s="1" customFormat="1" ht="14.25" spans="1:15">
      <c r="A825" s="24">
        <v>821</v>
      </c>
      <c r="B825" s="24" t="s">
        <v>23</v>
      </c>
      <c r="C825" s="54" t="s">
        <v>24</v>
      </c>
      <c r="D825" s="24" t="s">
        <v>25</v>
      </c>
      <c r="E825" s="24" t="s">
        <v>20806</v>
      </c>
      <c r="F825" s="24" t="s">
        <v>20806</v>
      </c>
      <c r="G825" s="70" t="s">
        <v>21452</v>
      </c>
      <c r="H825" s="58" t="s">
        <v>29</v>
      </c>
      <c r="I825" s="58">
        <v>6</v>
      </c>
      <c r="J825" s="58" t="s">
        <v>21645</v>
      </c>
      <c r="K825" s="65" t="s">
        <v>31</v>
      </c>
      <c r="L825" s="58">
        <v>6</v>
      </c>
      <c r="M825" s="24">
        <f t="shared" si="39"/>
        <v>780</v>
      </c>
      <c r="N825" s="58"/>
      <c r="O825" s="24" t="s">
        <v>32</v>
      </c>
    </row>
    <row r="826" s="1" customFormat="1" ht="14.25" spans="1:15">
      <c r="A826" s="24">
        <v>822</v>
      </c>
      <c r="B826" s="24" t="s">
        <v>23</v>
      </c>
      <c r="C826" s="54" t="s">
        <v>24</v>
      </c>
      <c r="D826" s="24" t="s">
        <v>25</v>
      </c>
      <c r="E826" s="24" t="s">
        <v>20806</v>
      </c>
      <c r="F826" s="24" t="s">
        <v>20806</v>
      </c>
      <c r="G826" s="58" t="s">
        <v>21652</v>
      </c>
      <c r="H826" s="58" t="s">
        <v>194</v>
      </c>
      <c r="I826" s="58">
        <v>4</v>
      </c>
      <c r="J826" s="24" t="s">
        <v>21653</v>
      </c>
      <c r="K826" s="65" t="s">
        <v>31</v>
      </c>
      <c r="L826" s="58">
        <v>4</v>
      </c>
      <c r="M826" s="24">
        <f t="shared" si="39"/>
        <v>520</v>
      </c>
      <c r="N826" s="24"/>
      <c r="O826" s="24" t="s">
        <v>32</v>
      </c>
    </row>
    <row r="827" s="1" customFormat="1" ht="14.25" spans="1:15">
      <c r="A827" s="24">
        <v>823</v>
      </c>
      <c r="B827" s="24" t="s">
        <v>23</v>
      </c>
      <c r="C827" s="54" t="s">
        <v>24</v>
      </c>
      <c r="D827" s="24" t="s">
        <v>25</v>
      </c>
      <c r="E827" s="24" t="s">
        <v>20806</v>
      </c>
      <c r="F827" s="24" t="s">
        <v>20806</v>
      </c>
      <c r="G827" s="58" t="s">
        <v>21654</v>
      </c>
      <c r="H827" s="58" t="s">
        <v>29</v>
      </c>
      <c r="I827" s="58">
        <v>3</v>
      </c>
      <c r="J827" s="24" t="s">
        <v>21653</v>
      </c>
      <c r="K827" s="65" t="s">
        <v>31</v>
      </c>
      <c r="L827" s="58">
        <v>3</v>
      </c>
      <c r="M827" s="24">
        <f>L827*312</f>
        <v>936</v>
      </c>
      <c r="N827" s="58"/>
      <c r="O827" s="24" t="s">
        <v>32</v>
      </c>
    </row>
    <row r="828" s="1" customFormat="1" ht="14.25" spans="1:15">
      <c r="A828" s="24">
        <v>824</v>
      </c>
      <c r="B828" s="24" t="s">
        <v>23</v>
      </c>
      <c r="C828" s="54" t="s">
        <v>24</v>
      </c>
      <c r="D828" s="24" t="s">
        <v>25</v>
      </c>
      <c r="E828" s="24" t="s">
        <v>20806</v>
      </c>
      <c r="F828" s="24" t="s">
        <v>20806</v>
      </c>
      <c r="G828" s="58" t="s">
        <v>21655</v>
      </c>
      <c r="H828" s="58" t="s">
        <v>194</v>
      </c>
      <c r="I828" s="58">
        <v>5</v>
      </c>
      <c r="J828" s="24" t="s">
        <v>21653</v>
      </c>
      <c r="K828" s="65" t="s">
        <v>31</v>
      </c>
      <c r="L828" s="58">
        <v>5</v>
      </c>
      <c r="M828" s="24">
        <f>L828*130</f>
        <v>650</v>
      </c>
      <c r="N828" s="24"/>
      <c r="O828" s="24" t="s">
        <v>32</v>
      </c>
    </row>
    <row r="829" s="1" customFormat="1" ht="14.25" spans="1:15">
      <c r="A829" s="24">
        <v>825</v>
      </c>
      <c r="B829" s="24" t="s">
        <v>23</v>
      </c>
      <c r="C829" s="54" t="s">
        <v>24</v>
      </c>
      <c r="D829" s="24" t="s">
        <v>25</v>
      </c>
      <c r="E829" s="24" t="s">
        <v>20806</v>
      </c>
      <c r="F829" s="24" t="s">
        <v>20806</v>
      </c>
      <c r="G829" s="58" t="s">
        <v>21656</v>
      </c>
      <c r="H829" s="58" t="s">
        <v>194</v>
      </c>
      <c r="I829" s="58">
        <v>4</v>
      </c>
      <c r="J829" s="24" t="s">
        <v>21653</v>
      </c>
      <c r="K829" s="65" t="s">
        <v>31</v>
      </c>
      <c r="L829" s="58">
        <v>4</v>
      </c>
      <c r="M829" s="24">
        <f>L829*130</f>
        <v>520</v>
      </c>
      <c r="N829" s="24"/>
      <c r="O829" s="24" t="s">
        <v>32</v>
      </c>
    </row>
    <row r="830" s="1" customFormat="1" ht="14.25" spans="1:15">
      <c r="A830" s="24">
        <v>826</v>
      </c>
      <c r="B830" s="24" t="s">
        <v>23</v>
      </c>
      <c r="C830" s="54" t="s">
        <v>24</v>
      </c>
      <c r="D830" s="24" t="s">
        <v>25</v>
      </c>
      <c r="E830" s="24" t="s">
        <v>20806</v>
      </c>
      <c r="F830" s="24" t="s">
        <v>20806</v>
      </c>
      <c r="G830" s="58" t="s">
        <v>21657</v>
      </c>
      <c r="H830" s="58" t="s">
        <v>29</v>
      </c>
      <c r="I830" s="58">
        <v>5</v>
      </c>
      <c r="J830" s="24" t="s">
        <v>21653</v>
      </c>
      <c r="K830" s="65" t="s">
        <v>31</v>
      </c>
      <c r="L830" s="58">
        <v>5</v>
      </c>
      <c r="M830" s="24">
        <f>L830*312</f>
        <v>1560</v>
      </c>
      <c r="N830" s="58"/>
      <c r="O830" s="24" t="s">
        <v>32</v>
      </c>
    </row>
    <row r="831" s="1" customFormat="1" ht="14.25" spans="1:15">
      <c r="A831" s="24">
        <v>827</v>
      </c>
      <c r="B831" s="24" t="s">
        <v>23</v>
      </c>
      <c r="C831" s="54" t="s">
        <v>24</v>
      </c>
      <c r="D831" s="24" t="s">
        <v>25</v>
      </c>
      <c r="E831" s="24" t="s">
        <v>20806</v>
      </c>
      <c r="F831" s="24" t="s">
        <v>20806</v>
      </c>
      <c r="G831" s="58" t="s">
        <v>21658</v>
      </c>
      <c r="H831" s="58" t="s">
        <v>194</v>
      </c>
      <c r="I831" s="58">
        <v>2</v>
      </c>
      <c r="J831" s="24" t="s">
        <v>21653</v>
      </c>
      <c r="K831" s="65" t="s">
        <v>31</v>
      </c>
      <c r="L831" s="58">
        <v>2</v>
      </c>
      <c r="M831" s="24">
        <f>L831*130</f>
        <v>260</v>
      </c>
      <c r="N831" s="24"/>
      <c r="O831" s="24" t="s">
        <v>32</v>
      </c>
    </row>
    <row r="832" s="1" customFormat="1" ht="14.25" spans="1:15">
      <c r="A832" s="24">
        <v>828</v>
      </c>
      <c r="B832" s="24" t="s">
        <v>23</v>
      </c>
      <c r="C832" s="54" t="s">
        <v>24</v>
      </c>
      <c r="D832" s="24" t="s">
        <v>25</v>
      </c>
      <c r="E832" s="24" t="s">
        <v>20806</v>
      </c>
      <c r="F832" s="24" t="s">
        <v>20806</v>
      </c>
      <c r="G832" s="58" t="s">
        <v>15331</v>
      </c>
      <c r="H832" s="58" t="s">
        <v>194</v>
      </c>
      <c r="I832" s="58">
        <v>6</v>
      </c>
      <c r="J832" s="24" t="s">
        <v>21653</v>
      </c>
      <c r="K832" s="65" t="s">
        <v>31</v>
      </c>
      <c r="L832" s="58">
        <v>6</v>
      </c>
      <c r="M832" s="24">
        <f>L832*130</f>
        <v>780</v>
      </c>
      <c r="N832" s="24"/>
      <c r="O832" s="24" t="s">
        <v>32</v>
      </c>
    </row>
    <row r="833" s="1" customFormat="1" ht="14.25" spans="1:15">
      <c r="A833" s="24">
        <v>829</v>
      </c>
      <c r="B833" s="24" t="s">
        <v>23</v>
      </c>
      <c r="C833" s="54" t="s">
        <v>24</v>
      </c>
      <c r="D833" s="24" t="s">
        <v>25</v>
      </c>
      <c r="E833" s="24" t="s">
        <v>20806</v>
      </c>
      <c r="F833" s="24" t="s">
        <v>20806</v>
      </c>
      <c r="G833" s="58" t="s">
        <v>21659</v>
      </c>
      <c r="H833" s="58" t="s">
        <v>194</v>
      </c>
      <c r="I833" s="58">
        <v>3</v>
      </c>
      <c r="J833" s="24" t="s">
        <v>21653</v>
      </c>
      <c r="K833" s="65" t="s">
        <v>31</v>
      </c>
      <c r="L833" s="58">
        <v>3</v>
      </c>
      <c r="M833" s="24">
        <f>L833*130</f>
        <v>390</v>
      </c>
      <c r="N833" s="24"/>
      <c r="O833" s="24" t="s">
        <v>32</v>
      </c>
    </row>
    <row r="834" s="1" customFormat="1" ht="14.25" spans="1:15">
      <c r="A834" s="24">
        <v>830</v>
      </c>
      <c r="B834" s="24" t="s">
        <v>23</v>
      </c>
      <c r="C834" s="54" t="s">
        <v>24</v>
      </c>
      <c r="D834" s="24" t="s">
        <v>25</v>
      </c>
      <c r="E834" s="24" t="s">
        <v>20806</v>
      </c>
      <c r="F834" s="24" t="s">
        <v>20806</v>
      </c>
      <c r="G834" s="58" t="s">
        <v>21660</v>
      </c>
      <c r="H834" s="58" t="s">
        <v>194</v>
      </c>
      <c r="I834" s="58">
        <v>3</v>
      </c>
      <c r="J834" s="24" t="s">
        <v>21653</v>
      </c>
      <c r="K834" s="65" t="s">
        <v>31</v>
      </c>
      <c r="L834" s="58">
        <v>3</v>
      </c>
      <c r="M834" s="24">
        <f>L834*130</f>
        <v>390</v>
      </c>
      <c r="N834" s="24"/>
      <c r="O834" s="24" t="s">
        <v>32</v>
      </c>
    </row>
    <row r="835" s="1" customFormat="1" ht="14.25" spans="1:15">
      <c r="A835" s="24">
        <v>831</v>
      </c>
      <c r="B835" s="24" t="s">
        <v>23</v>
      </c>
      <c r="C835" s="54" t="s">
        <v>24</v>
      </c>
      <c r="D835" s="24" t="s">
        <v>25</v>
      </c>
      <c r="E835" s="24" t="s">
        <v>20806</v>
      </c>
      <c r="F835" s="24" t="s">
        <v>20806</v>
      </c>
      <c r="G835" s="58" t="s">
        <v>21661</v>
      </c>
      <c r="H835" s="58" t="s">
        <v>29</v>
      </c>
      <c r="I835" s="58">
        <v>3</v>
      </c>
      <c r="J835" s="24" t="s">
        <v>21653</v>
      </c>
      <c r="K835" s="65" t="s">
        <v>31</v>
      </c>
      <c r="L835" s="58">
        <v>3</v>
      </c>
      <c r="M835" s="24">
        <f>L835*312</f>
        <v>936</v>
      </c>
      <c r="N835" s="58"/>
      <c r="O835" s="24" t="s">
        <v>32</v>
      </c>
    </row>
    <row r="836" s="1" customFormat="1" ht="14.25" spans="1:15">
      <c r="A836" s="24">
        <v>832</v>
      </c>
      <c r="B836" s="24" t="s">
        <v>23</v>
      </c>
      <c r="C836" s="54" t="s">
        <v>24</v>
      </c>
      <c r="D836" s="24" t="s">
        <v>25</v>
      </c>
      <c r="E836" s="24" t="s">
        <v>20806</v>
      </c>
      <c r="F836" s="24" t="s">
        <v>20806</v>
      </c>
      <c r="G836" s="58" t="s">
        <v>21662</v>
      </c>
      <c r="H836" s="58" t="s">
        <v>194</v>
      </c>
      <c r="I836" s="58">
        <v>4</v>
      </c>
      <c r="J836" s="24" t="s">
        <v>21653</v>
      </c>
      <c r="K836" s="65" t="s">
        <v>31</v>
      </c>
      <c r="L836" s="58">
        <v>4</v>
      </c>
      <c r="M836" s="24">
        <f t="shared" ref="M836:M841" si="40">L836*130</f>
        <v>520</v>
      </c>
      <c r="N836" s="58"/>
      <c r="O836" s="24" t="s">
        <v>32</v>
      </c>
    </row>
    <row r="837" s="1" customFormat="1" ht="14.25" spans="1:15">
      <c r="A837" s="24">
        <v>833</v>
      </c>
      <c r="B837" s="24" t="s">
        <v>23</v>
      </c>
      <c r="C837" s="54" t="s">
        <v>24</v>
      </c>
      <c r="D837" s="24" t="s">
        <v>25</v>
      </c>
      <c r="E837" s="24" t="s">
        <v>20806</v>
      </c>
      <c r="F837" s="24" t="s">
        <v>20806</v>
      </c>
      <c r="G837" s="70" t="s">
        <v>21663</v>
      </c>
      <c r="H837" s="58" t="s">
        <v>194</v>
      </c>
      <c r="I837" s="58">
        <v>4</v>
      </c>
      <c r="J837" s="24" t="s">
        <v>21653</v>
      </c>
      <c r="K837" s="65" t="s">
        <v>31</v>
      </c>
      <c r="L837" s="58">
        <v>4</v>
      </c>
      <c r="M837" s="24">
        <f t="shared" si="40"/>
        <v>520</v>
      </c>
      <c r="N837" s="58"/>
      <c r="O837" s="24" t="s">
        <v>32</v>
      </c>
    </row>
    <row r="838" s="1" customFormat="1" ht="14.25" spans="1:15">
      <c r="A838" s="24">
        <v>834</v>
      </c>
      <c r="B838" s="24" t="s">
        <v>23</v>
      </c>
      <c r="C838" s="54" t="s">
        <v>24</v>
      </c>
      <c r="D838" s="24" t="s">
        <v>25</v>
      </c>
      <c r="E838" s="24" t="s">
        <v>20806</v>
      </c>
      <c r="F838" s="24" t="s">
        <v>20806</v>
      </c>
      <c r="G838" s="70" t="s">
        <v>21664</v>
      </c>
      <c r="H838" s="58" t="s">
        <v>194</v>
      </c>
      <c r="I838" s="58">
        <v>5</v>
      </c>
      <c r="J838" s="24" t="s">
        <v>21653</v>
      </c>
      <c r="K838" s="65" t="s">
        <v>31</v>
      </c>
      <c r="L838" s="58">
        <v>5</v>
      </c>
      <c r="M838" s="24">
        <f t="shared" si="40"/>
        <v>650</v>
      </c>
      <c r="N838" s="58"/>
      <c r="O838" s="24" t="s">
        <v>32</v>
      </c>
    </row>
    <row r="839" s="1" customFormat="1" ht="14.25" spans="1:15">
      <c r="A839" s="24">
        <v>835</v>
      </c>
      <c r="B839" s="24" t="s">
        <v>23</v>
      </c>
      <c r="C839" s="54" t="s">
        <v>24</v>
      </c>
      <c r="D839" s="24" t="s">
        <v>25</v>
      </c>
      <c r="E839" s="24" t="s">
        <v>20806</v>
      </c>
      <c r="F839" s="24" t="s">
        <v>20806</v>
      </c>
      <c r="G839" s="70" t="s">
        <v>21665</v>
      </c>
      <c r="H839" s="58" t="s">
        <v>194</v>
      </c>
      <c r="I839" s="58">
        <v>4</v>
      </c>
      <c r="J839" s="24" t="s">
        <v>21653</v>
      </c>
      <c r="K839" s="65" t="s">
        <v>31</v>
      </c>
      <c r="L839" s="58">
        <v>4</v>
      </c>
      <c r="M839" s="24">
        <f t="shared" si="40"/>
        <v>520</v>
      </c>
      <c r="N839" s="58"/>
      <c r="O839" s="24" t="s">
        <v>32</v>
      </c>
    </row>
    <row r="840" s="1" customFormat="1" ht="14.25" spans="1:15">
      <c r="A840" s="24">
        <v>836</v>
      </c>
      <c r="B840" s="24" t="s">
        <v>23</v>
      </c>
      <c r="C840" s="54" t="s">
        <v>24</v>
      </c>
      <c r="D840" s="24" t="s">
        <v>25</v>
      </c>
      <c r="E840" s="24" t="s">
        <v>20806</v>
      </c>
      <c r="F840" s="24" t="s">
        <v>20806</v>
      </c>
      <c r="G840" s="70" t="s">
        <v>21666</v>
      </c>
      <c r="H840" s="58" t="s">
        <v>194</v>
      </c>
      <c r="I840" s="58">
        <v>4</v>
      </c>
      <c r="J840" s="24" t="s">
        <v>21653</v>
      </c>
      <c r="K840" s="65" t="s">
        <v>31</v>
      </c>
      <c r="L840" s="58">
        <v>4</v>
      </c>
      <c r="M840" s="24">
        <f t="shared" si="40"/>
        <v>520</v>
      </c>
      <c r="N840" s="58"/>
      <c r="O840" s="24" t="s">
        <v>32</v>
      </c>
    </row>
    <row r="841" s="1" customFormat="1" ht="14.25" spans="1:15">
      <c r="A841" s="24">
        <v>837</v>
      </c>
      <c r="B841" s="24" t="s">
        <v>23</v>
      </c>
      <c r="C841" s="54" t="s">
        <v>24</v>
      </c>
      <c r="D841" s="24" t="s">
        <v>25</v>
      </c>
      <c r="E841" s="24" t="s">
        <v>20806</v>
      </c>
      <c r="F841" s="24" t="s">
        <v>20806</v>
      </c>
      <c r="G841" s="70" t="s">
        <v>21667</v>
      </c>
      <c r="H841" s="58" t="s">
        <v>194</v>
      </c>
      <c r="I841" s="58">
        <v>4</v>
      </c>
      <c r="J841" s="24" t="s">
        <v>21653</v>
      </c>
      <c r="K841" s="65" t="s">
        <v>31</v>
      </c>
      <c r="L841" s="58">
        <v>4</v>
      </c>
      <c r="M841" s="24">
        <f t="shared" si="40"/>
        <v>520</v>
      </c>
      <c r="N841" s="58"/>
      <c r="O841" s="24" t="s">
        <v>32</v>
      </c>
    </row>
    <row r="842" s="1" customFormat="1" ht="14.25" spans="1:15">
      <c r="A842" s="24">
        <v>838</v>
      </c>
      <c r="B842" s="24" t="s">
        <v>23</v>
      </c>
      <c r="C842" s="54" t="s">
        <v>24</v>
      </c>
      <c r="D842" s="24" t="s">
        <v>25</v>
      </c>
      <c r="E842" s="24" t="s">
        <v>20806</v>
      </c>
      <c r="F842" s="24" t="s">
        <v>20806</v>
      </c>
      <c r="G842" s="70" t="s">
        <v>21668</v>
      </c>
      <c r="H842" s="58" t="s">
        <v>51</v>
      </c>
      <c r="I842" s="58">
        <v>5</v>
      </c>
      <c r="J842" s="24" t="s">
        <v>21653</v>
      </c>
      <c r="K842" s="65" t="s">
        <v>31</v>
      </c>
      <c r="L842" s="58">
        <v>5</v>
      </c>
      <c r="M842" s="24">
        <f>L842*312</f>
        <v>1560</v>
      </c>
      <c r="N842" s="58"/>
      <c r="O842" s="24" t="s">
        <v>32</v>
      </c>
    </row>
    <row r="843" s="1" customFormat="1" ht="14.25" spans="1:15">
      <c r="A843" s="24">
        <v>839</v>
      </c>
      <c r="B843" s="24" t="s">
        <v>23</v>
      </c>
      <c r="C843" s="54" t="s">
        <v>24</v>
      </c>
      <c r="D843" s="24" t="s">
        <v>25</v>
      </c>
      <c r="E843" s="24" t="s">
        <v>20806</v>
      </c>
      <c r="F843" s="24" t="s">
        <v>20806</v>
      </c>
      <c r="G843" s="70" t="s">
        <v>21669</v>
      </c>
      <c r="H843" s="58" t="s">
        <v>194</v>
      </c>
      <c r="I843" s="58">
        <v>5</v>
      </c>
      <c r="J843" s="24" t="s">
        <v>21653</v>
      </c>
      <c r="K843" s="65" t="s">
        <v>31</v>
      </c>
      <c r="L843" s="58">
        <v>5</v>
      </c>
      <c r="M843" s="24">
        <f>L843*130</f>
        <v>650</v>
      </c>
      <c r="N843" s="58"/>
      <c r="O843" s="24" t="s">
        <v>32</v>
      </c>
    </row>
    <row r="844" s="1" customFormat="1" ht="14.25" spans="1:15">
      <c r="A844" s="24">
        <v>840</v>
      </c>
      <c r="B844" s="24" t="s">
        <v>23</v>
      </c>
      <c r="C844" s="54" t="s">
        <v>24</v>
      </c>
      <c r="D844" s="24" t="s">
        <v>25</v>
      </c>
      <c r="E844" s="24" t="s">
        <v>20806</v>
      </c>
      <c r="F844" s="24" t="s">
        <v>20806</v>
      </c>
      <c r="G844" s="70" t="s">
        <v>21670</v>
      </c>
      <c r="H844" s="58" t="s">
        <v>194</v>
      </c>
      <c r="I844" s="58">
        <v>4</v>
      </c>
      <c r="J844" s="24" t="s">
        <v>21653</v>
      </c>
      <c r="K844" s="65" t="s">
        <v>31</v>
      </c>
      <c r="L844" s="58">
        <v>4</v>
      </c>
      <c r="M844" s="24">
        <f>L844*130</f>
        <v>520</v>
      </c>
      <c r="N844" s="58"/>
      <c r="O844" s="24" t="s">
        <v>32</v>
      </c>
    </row>
    <row r="845" s="1" customFormat="1" ht="14.25" spans="1:15">
      <c r="A845" s="24">
        <v>841</v>
      </c>
      <c r="B845" s="24" t="s">
        <v>23</v>
      </c>
      <c r="C845" s="54" t="s">
        <v>24</v>
      </c>
      <c r="D845" s="24" t="s">
        <v>25</v>
      </c>
      <c r="E845" s="24" t="s">
        <v>20806</v>
      </c>
      <c r="F845" s="24" t="s">
        <v>20806</v>
      </c>
      <c r="G845" s="70" t="s">
        <v>16146</v>
      </c>
      <c r="H845" s="58" t="s">
        <v>51</v>
      </c>
      <c r="I845" s="58">
        <v>5</v>
      </c>
      <c r="J845" s="24" t="s">
        <v>21653</v>
      </c>
      <c r="K845" s="65" t="s">
        <v>31</v>
      </c>
      <c r="L845" s="58">
        <v>5</v>
      </c>
      <c r="M845" s="24">
        <f>L845*312</f>
        <v>1560</v>
      </c>
      <c r="N845" s="58"/>
      <c r="O845" s="24" t="s">
        <v>32</v>
      </c>
    </row>
    <row r="846" s="1" customFormat="1" ht="14.25" spans="1:15">
      <c r="A846" s="24">
        <v>842</v>
      </c>
      <c r="B846" s="24" t="s">
        <v>23</v>
      </c>
      <c r="C846" s="54" t="s">
        <v>24</v>
      </c>
      <c r="D846" s="24" t="s">
        <v>25</v>
      </c>
      <c r="E846" s="24" t="s">
        <v>20806</v>
      </c>
      <c r="F846" s="24" t="s">
        <v>20806</v>
      </c>
      <c r="G846" s="70" t="s">
        <v>21671</v>
      </c>
      <c r="H846" s="58" t="s">
        <v>194</v>
      </c>
      <c r="I846" s="58">
        <v>4</v>
      </c>
      <c r="J846" s="24" t="s">
        <v>21653</v>
      </c>
      <c r="K846" s="65" t="s">
        <v>31</v>
      </c>
      <c r="L846" s="58">
        <v>4</v>
      </c>
      <c r="M846" s="24">
        <f>L846*130</f>
        <v>520</v>
      </c>
      <c r="N846" s="58"/>
      <c r="O846" s="24" t="s">
        <v>32</v>
      </c>
    </row>
    <row r="847" s="1" customFormat="1" ht="14.25" spans="1:15">
      <c r="A847" s="24">
        <v>843</v>
      </c>
      <c r="B847" s="24" t="s">
        <v>23</v>
      </c>
      <c r="C847" s="54" t="s">
        <v>24</v>
      </c>
      <c r="D847" s="24" t="s">
        <v>25</v>
      </c>
      <c r="E847" s="24" t="s">
        <v>20806</v>
      </c>
      <c r="F847" s="24" t="s">
        <v>20806</v>
      </c>
      <c r="G847" s="71" t="s">
        <v>9387</v>
      </c>
      <c r="H847" s="58" t="s">
        <v>51</v>
      </c>
      <c r="I847" s="58">
        <v>4</v>
      </c>
      <c r="J847" s="24" t="s">
        <v>21653</v>
      </c>
      <c r="K847" s="65" t="s">
        <v>31</v>
      </c>
      <c r="L847" s="58">
        <v>4</v>
      </c>
      <c r="M847" s="24">
        <f>L847*312</f>
        <v>1248</v>
      </c>
      <c r="N847" s="58"/>
      <c r="O847" s="24" t="s">
        <v>32</v>
      </c>
    </row>
    <row r="848" s="1" customFormat="1" ht="14.25" spans="1:15">
      <c r="A848" s="24">
        <v>844</v>
      </c>
      <c r="B848" s="24" t="s">
        <v>23</v>
      </c>
      <c r="C848" s="54" t="s">
        <v>24</v>
      </c>
      <c r="D848" s="24" t="s">
        <v>25</v>
      </c>
      <c r="E848" s="24" t="s">
        <v>20806</v>
      </c>
      <c r="F848" s="24" t="s">
        <v>20806</v>
      </c>
      <c r="G848" s="71" t="s">
        <v>21672</v>
      </c>
      <c r="H848" s="58" t="s">
        <v>47</v>
      </c>
      <c r="I848" s="58">
        <v>2</v>
      </c>
      <c r="J848" s="24" t="s">
        <v>21653</v>
      </c>
      <c r="K848" s="65" t="s">
        <v>31</v>
      </c>
      <c r="L848" s="58">
        <v>2</v>
      </c>
      <c r="M848" s="24">
        <f>L848*312</f>
        <v>624</v>
      </c>
      <c r="N848" s="58"/>
      <c r="O848" s="24" t="s">
        <v>32</v>
      </c>
    </row>
    <row r="849" s="1" customFormat="1" ht="14.25" spans="1:15">
      <c r="A849" s="24">
        <v>845</v>
      </c>
      <c r="B849" s="24" t="s">
        <v>23</v>
      </c>
      <c r="C849" s="54" t="s">
        <v>24</v>
      </c>
      <c r="D849" s="24" t="s">
        <v>25</v>
      </c>
      <c r="E849" s="24" t="s">
        <v>20806</v>
      </c>
      <c r="F849" s="24" t="s">
        <v>20806</v>
      </c>
      <c r="G849" s="24" t="s">
        <v>21673</v>
      </c>
      <c r="H849" s="58" t="s">
        <v>194</v>
      </c>
      <c r="I849" s="58">
        <v>3</v>
      </c>
      <c r="J849" s="70" t="s">
        <v>21674</v>
      </c>
      <c r="K849" s="65" t="s">
        <v>31</v>
      </c>
      <c r="L849" s="58">
        <v>3</v>
      </c>
      <c r="M849" s="24">
        <f>L849*130</f>
        <v>390</v>
      </c>
      <c r="N849" s="58"/>
      <c r="O849" s="24" t="s">
        <v>32</v>
      </c>
    </row>
    <row r="850" s="1" customFormat="1" ht="14.25" spans="1:15">
      <c r="A850" s="24">
        <v>846</v>
      </c>
      <c r="B850" s="24" t="s">
        <v>23</v>
      </c>
      <c r="C850" s="54" t="s">
        <v>24</v>
      </c>
      <c r="D850" s="24" t="s">
        <v>25</v>
      </c>
      <c r="E850" s="24" t="s">
        <v>20806</v>
      </c>
      <c r="F850" s="24" t="s">
        <v>20806</v>
      </c>
      <c r="G850" s="58" t="s">
        <v>21675</v>
      </c>
      <c r="H850" s="58" t="s">
        <v>51</v>
      </c>
      <c r="I850" s="58">
        <v>4</v>
      </c>
      <c r="J850" s="24" t="s">
        <v>21653</v>
      </c>
      <c r="K850" s="65" t="s">
        <v>31</v>
      </c>
      <c r="L850" s="58">
        <v>4</v>
      </c>
      <c r="M850" s="24">
        <f>L850*312</f>
        <v>1248</v>
      </c>
      <c r="N850" s="58"/>
      <c r="O850" s="24" t="s">
        <v>32</v>
      </c>
    </row>
    <row r="851" s="1" customFormat="1" ht="14.25" spans="1:15">
      <c r="A851" s="24">
        <v>847</v>
      </c>
      <c r="B851" s="24" t="s">
        <v>23</v>
      </c>
      <c r="C851" s="54" t="s">
        <v>24</v>
      </c>
      <c r="D851" s="24" t="s">
        <v>25</v>
      </c>
      <c r="E851" s="24" t="s">
        <v>20806</v>
      </c>
      <c r="F851" s="24" t="s">
        <v>20806</v>
      </c>
      <c r="G851" s="58" t="s">
        <v>21676</v>
      </c>
      <c r="H851" s="58" t="s">
        <v>29</v>
      </c>
      <c r="I851" s="58">
        <v>6</v>
      </c>
      <c r="J851" s="24" t="s">
        <v>21653</v>
      </c>
      <c r="K851" s="65" t="s">
        <v>31</v>
      </c>
      <c r="L851" s="58">
        <v>6</v>
      </c>
      <c r="M851" s="24">
        <f>L851*130</f>
        <v>780</v>
      </c>
      <c r="N851" s="58"/>
      <c r="O851" s="24" t="s">
        <v>32</v>
      </c>
    </row>
    <row r="852" s="1" customFormat="1" ht="14.25" spans="1:15">
      <c r="A852" s="24">
        <v>848</v>
      </c>
      <c r="B852" s="24" t="s">
        <v>23</v>
      </c>
      <c r="C852" s="54" t="s">
        <v>24</v>
      </c>
      <c r="D852" s="24" t="s">
        <v>25</v>
      </c>
      <c r="E852" s="24" t="s">
        <v>20806</v>
      </c>
      <c r="F852" s="24" t="s">
        <v>20806</v>
      </c>
      <c r="G852" s="58" t="s">
        <v>21677</v>
      </c>
      <c r="H852" s="58" t="s">
        <v>194</v>
      </c>
      <c r="I852" s="58">
        <v>3</v>
      </c>
      <c r="J852" s="70" t="s">
        <v>21674</v>
      </c>
      <c r="K852" s="65" t="s">
        <v>31</v>
      </c>
      <c r="L852" s="58">
        <v>3</v>
      </c>
      <c r="M852" s="24">
        <f>L852*130</f>
        <v>390</v>
      </c>
      <c r="N852" s="58"/>
      <c r="O852" s="24" t="s">
        <v>32</v>
      </c>
    </row>
    <row r="853" s="1" customFormat="1" ht="14.25" spans="1:15">
      <c r="A853" s="24">
        <v>849</v>
      </c>
      <c r="B853" s="24" t="s">
        <v>23</v>
      </c>
      <c r="C853" s="54" t="s">
        <v>24</v>
      </c>
      <c r="D853" s="24" t="s">
        <v>25</v>
      </c>
      <c r="E853" s="24" t="s">
        <v>20806</v>
      </c>
      <c r="F853" s="24" t="s">
        <v>20806</v>
      </c>
      <c r="G853" s="58" t="s">
        <v>21678</v>
      </c>
      <c r="H853" s="58" t="s">
        <v>194</v>
      </c>
      <c r="I853" s="58">
        <v>4</v>
      </c>
      <c r="J853" s="70" t="s">
        <v>21674</v>
      </c>
      <c r="K853" s="65" t="s">
        <v>31</v>
      </c>
      <c r="L853" s="58">
        <v>4</v>
      </c>
      <c r="M853" s="24">
        <f>L853*130</f>
        <v>520</v>
      </c>
      <c r="N853" s="58"/>
      <c r="O853" s="24" t="s">
        <v>32</v>
      </c>
    </row>
    <row r="854" s="1" customFormat="1" ht="14.25" spans="1:15">
      <c r="A854" s="24">
        <v>850</v>
      </c>
      <c r="B854" s="24" t="s">
        <v>23</v>
      </c>
      <c r="C854" s="54" t="s">
        <v>24</v>
      </c>
      <c r="D854" s="24" t="s">
        <v>25</v>
      </c>
      <c r="E854" s="24" t="s">
        <v>20806</v>
      </c>
      <c r="F854" s="24" t="s">
        <v>20806</v>
      </c>
      <c r="G854" s="58" t="s">
        <v>21679</v>
      </c>
      <c r="H854" s="58" t="s">
        <v>51</v>
      </c>
      <c r="I854" s="58">
        <v>4</v>
      </c>
      <c r="J854" s="70" t="s">
        <v>21674</v>
      </c>
      <c r="K854" s="65" t="s">
        <v>31</v>
      </c>
      <c r="L854" s="58">
        <v>4</v>
      </c>
      <c r="M854" s="24">
        <f>L854*312</f>
        <v>1248</v>
      </c>
      <c r="N854" s="58"/>
      <c r="O854" s="24" t="s">
        <v>32</v>
      </c>
    </row>
    <row r="855" s="1" customFormat="1" ht="14.25" spans="1:15">
      <c r="A855" s="24">
        <v>851</v>
      </c>
      <c r="B855" s="24" t="s">
        <v>23</v>
      </c>
      <c r="C855" s="54" t="s">
        <v>24</v>
      </c>
      <c r="D855" s="24" t="s">
        <v>25</v>
      </c>
      <c r="E855" s="24" t="s">
        <v>20806</v>
      </c>
      <c r="F855" s="24" t="s">
        <v>20806</v>
      </c>
      <c r="G855" s="24" t="s">
        <v>21680</v>
      </c>
      <c r="H855" s="58" t="s">
        <v>194</v>
      </c>
      <c r="I855" s="58">
        <v>6</v>
      </c>
      <c r="J855" s="70" t="s">
        <v>21674</v>
      </c>
      <c r="K855" s="65" t="s">
        <v>31</v>
      </c>
      <c r="L855" s="58">
        <v>6</v>
      </c>
      <c r="M855" s="24">
        <f>L855*130</f>
        <v>780</v>
      </c>
      <c r="N855" s="58"/>
      <c r="O855" s="24" t="s">
        <v>32</v>
      </c>
    </row>
    <row r="856" s="1" customFormat="1" ht="14.25" spans="1:15">
      <c r="A856" s="24">
        <v>852</v>
      </c>
      <c r="B856" s="24" t="s">
        <v>23</v>
      </c>
      <c r="C856" s="54" t="s">
        <v>24</v>
      </c>
      <c r="D856" s="24" t="s">
        <v>25</v>
      </c>
      <c r="E856" s="24" t="s">
        <v>20806</v>
      </c>
      <c r="F856" s="24" t="s">
        <v>20806</v>
      </c>
      <c r="G856" s="58" t="s">
        <v>21681</v>
      </c>
      <c r="H856" s="58" t="s">
        <v>51</v>
      </c>
      <c r="I856" s="58">
        <v>3</v>
      </c>
      <c r="J856" s="70" t="s">
        <v>21674</v>
      </c>
      <c r="K856" s="65" t="s">
        <v>31</v>
      </c>
      <c r="L856" s="58">
        <v>3</v>
      </c>
      <c r="M856" s="24">
        <f>L856*312</f>
        <v>936</v>
      </c>
      <c r="N856" s="58"/>
      <c r="O856" s="24" t="s">
        <v>32</v>
      </c>
    </row>
    <row r="857" s="1" customFormat="1" ht="14.25" spans="1:15">
      <c r="A857" s="24">
        <v>853</v>
      </c>
      <c r="B857" s="24" t="s">
        <v>23</v>
      </c>
      <c r="C857" s="54" t="s">
        <v>24</v>
      </c>
      <c r="D857" s="24" t="s">
        <v>25</v>
      </c>
      <c r="E857" s="24" t="s">
        <v>20806</v>
      </c>
      <c r="F857" s="24" t="s">
        <v>20806</v>
      </c>
      <c r="G857" s="58" t="s">
        <v>21682</v>
      </c>
      <c r="H857" s="58" t="s">
        <v>51</v>
      </c>
      <c r="I857" s="58">
        <v>7</v>
      </c>
      <c r="J857" s="70" t="s">
        <v>21674</v>
      </c>
      <c r="K857" s="65" t="s">
        <v>31</v>
      </c>
      <c r="L857" s="58">
        <v>7</v>
      </c>
      <c r="M857" s="24">
        <f>L857*312</f>
        <v>2184</v>
      </c>
      <c r="N857" s="58"/>
      <c r="O857" s="24" t="s">
        <v>32</v>
      </c>
    </row>
    <row r="858" s="1" customFormat="1" ht="14.25" spans="1:15">
      <c r="A858" s="24">
        <v>854</v>
      </c>
      <c r="B858" s="24" t="s">
        <v>23</v>
      </c>
      <c r="C858" s="54" t="s">
        <v>24</v>
      </c>
      <c r="D858" s="24" t="s">
        <v>25</v>
      </c>
      <c r="E858" s="24" t="s">
        <v>20806</v>
      </c>
      <c r="F858" s="24" t="s">
        <v>20806</v>
      </c>
      <c r="G858" s="58" t="s">
        <v>21683</v>
      </c>
      <c r="H858" s="58" t="s">
        <v>47</v>
      </c>
      <c r="I858" s="58">
        <v>4</v>
      </c>
      <c r="J858" s="70" t="s">
        <v>21674</v>
      </c>
      <c r="K858" s="65" t="s">
        <v>31</v>
      </c>
      <c r="L858" s="58">
        <v>4</v>
      </c>
      <c r="M858" s="24">
        <f>L858*312</f>
        <v>1248</v>
      </c>
      <c r="N858" s="58"/>
      <c r="O858" s="24" t="s">
        <v>32</v>
      </c>
    </row>
    <row r="859" s="1" customFormat="1" ht="14.25" spans="1:15">
      <c r="A859" s="24">
        <v>855</v>
      </c>
      <c r="B859" s="24" t="s">
        <v>23</v>
      </c>
      <c r="C859" s="54" t="s">
        <v>24</v>
      </c>
      <c r="D859" s="24" t="s">
        <v>25</v>
      </c>
      <c r="E859" s="24" t="s">
        <v>20806</v>
      </c>
      <c r="F859" s="24" t="s">
        <v>20806</v>
      </c>
      <c r="G859" s="58" t="s">
        <v>21684</v>
      </c>
      <c r="H859" s="58" t="s">
        <v>194</v>
      </c>
      <c r="I859" s="58">
        <v>4</v>
      </c>
      <c r="J859" s="70" t="s">
        <v>21674</v>
      </c>
      <c r="K859" s="65" t="s">
        <v>31</v>
      </c>
      <c r="L859" s="58">
        <v>4</v>
      </c>
      <c r="M859" s="24">
        <f t="shared" ref="M859:M871" si="41">L859*130</f>
        <v>520</v>
      </c>
      <c r="N859" s="24"/>
      <c r="O859" s="24" t="s">
        <v>32</v>
      </c>
    </row>
    <row r="860" s="1" customFormat="1" ht="14.25" spans="1:15">
      <c r="A860" s="24">
        <v>856</v>
      </c>
      <c r="B860" s="24" t="s">
        <v>23</v>
      </c>
      <c r="C860" s="54" t="s">
        <v>24</v>
      </c>
      <c r="D860" s="24" t="s">
        <v>25</v>
      </c>
      <c r="E860" s="24" t="s">
        <v>20806</v>
      </c>
      <c r="F860" s="24" t="s">
        <v>20806</v>
      </c>
      <c r="G860" s="58" t="s">
        <v>21685</v>
      </c>
      <c r="H860" s="58" t="s">
        <v>29</v>
      </c>
      <c r="I860" s="58">
        <v>4</v>
      </c>
      <c r="J860" s="70" t="s">
        <v>21674</v>
      </c>
      <c r="K860" s="65" t="s">
        <v>31</v>
      </c>
      <c r="L860" s="58">
        <v>4</v>
      </c>
      <c r="M860" s="24">
        <f t="shared" si="41"/>
        <v>520</v>
      </c>
      <c r="N860" s="58"/>
      <c r="O860" s="24" t="s">
        <v>32</v>
      </c>
    </row>
    <row r="861" s="1" customFormat="1" ht="14.25" spans="1:15">
      <c r="A861" s="24">
        <v>857</v>
      </c>
      <c r="B861" s="24" t="s">
        <v>23</v>
      </c>
      <c r="C861" s="54" t="s">
        <v>24</v>
      </c>
      <c r="D861" s="24" t="s">
        <v>25</v>
      </c>
      <c r="E861" s="24" t="s">
        <v>20806</v>
      </c>
      <c r="F861" s="24" t="s">
        <v>20806</v>
      </c>
      <c r="G861" s="58" t="s">
        <v>278</v>
      </c>
      <c r="H861" s="58" t="s">
        <v>194</v>
      </c>
      <c r="I861" s="58">
        <v>4</v>
      </c>
      <c r="J861" s="70" t="s">
        <v>21674</v>
      </c>
      <c r="K861" s="65" t="s">
        <v>31</v>
      </c>
      <c r="L861" s="58">
        <v>4</v>
      </c>
      <c r="M861" s="24">
        <f t="shared" si="41"/>
        <v>520</v>
      </c>
      <c r="N861" s="58"/>
      <c r="O861" s="24" t="s">
        <v>32</v>
      </c>
    </row>
    <row r="862" s="1" customFormat="1" ht="14.25" spans="1:15">
      <c r="A862" s="24">
        <v>858</v>
      </c>
      <c r="B862" s="24" t="s">
        <v>23</v>
      </c>
      <c r="C862" s="54" t="s">
        <v>24</v>
      </c>
      <c r="D862" s="24" t="s">
        <v>25</v>
      </c>
      <c r="E862" s="24" t="s">
        <v>20806</v>
      </c>
      <c r="F862" s="24" t="s">
        <v>20806</v>
      </c>
      <c r="G862" s="58" t="s">
        <v>21686</v>
      </c>
      <c r="H862" s="58" t="s">
        <v>194</v>
      </c>
      <c r="I862" s="58">
        <v>4</v>
      </c>
      <c r="J862" s="70" t="s">
        <v>21674</v>
      </c>
      <c r="K862" s="65" t="s">
        <v>31</v>
      </c>
      <c r="L862" s="58">
        <v>4</v>
      </c>
      <c r="M862" s="24">
        <f t="shared" si="41"/>
        <v>520</v>
      </c>
      <c r="N862" s="58"/>
      <c r="O862" s="24" t="s">
        <v>32</v>
      </c>
    </row>
    <row r="863" s="1" customFormat="1" ht="14.25" spans="1:15">
      <c r="A863" s="24">
        <v>859</v>
      </c>
      <c r="B863" s="24" t="s">
        <v>23</v>
      </c>
      <c r="C863" s="54" t="s">
        <v>24</v>
      </c>
      <c r="D863" s="24" t="s">
        <v>25</v>
      </c>
      <c r="E863" s="24" t="s">
        <v>20806</v>
      </c>
      <c r="F863" s="24" t="s">
        <v>20806</v>
      </c>
      <c r="G863" s="58" t="s">
        <v>21687</v>
      </c>
      <c r="H863" s="58" t="s">
        <v>194</v>
      </c>
      <c r="I863" s="58">
        <v>5</v>
      </c>
      <c r="J863" s="70" t="s">
        <v>21674</v>
      </c>
      <c r="K863" s="65" t="s">
        <v>31</v>
      </c>
      <c r="L863" s="58">
        <v>5</v>
      </c>
      <c r="M863" s="24">
        <f t="shared" si="41"/>
        <v>650</v>
      </c>
      <c r="N863" s="58"/>
      <c r="O863" s="24" t="s">
        <v>32</v>
      </c>
    </row>
    <row r="864" s="1" customFormat="1" ht="14.25" spans="1:15">
      <c r="A864" s="24">
        <v>860</v>
      </c>
      <c r="B864" s="24" t="s">
        <v>23</v>
      </c>
      <c r="C864" s="54" t="s">
        <v>24</v>
      </c>
      <c r="D864" s="24" t="s">
        <v>25</v>
      </c>
      <c r="E864" s="24" t="s">
        <v>20806</v>
      </c>
      <c r="F864" s="24" t="s">
        <v>20806</v>
      </c>
      <c r="G864" s="58" t="s">
        <v>21688</v>
      </c>
      <c r="H864" s="58" t="s">
        <v>194</v>
      </c>
      <c r="I864" s="58">
        <v>3</v>
      </c>
      <c r="J864" s="70" t="s">
        <v>21674</v>
      </c>
      <c r="K864" s="65" t="s">
        <v>31</v>
      </c>
      <c r="L864" s="58">
        <v>3</v>
      </c>
      <c r="M864" s="24">
        <f t="shared" si="41"/>
        <v>390</v>
      </c>
      <c r="N864" s="58"/>
      <c r="O864" s="24" t="s">
        <v>32</v>
      </c>
    </row>
    <row r="865" s="1" customFormat="1" ht="14.25" spans="1:15">
      <c r="A865" s="24">
        <v>861</v>
      </c>
      <c r="B865" s="24" t="s">
        <v>23</v>
      </c>
      <c r="C865" s="54" t="s">
        <v>24</v>
      </c>
      <c r="D865" s="24" t="s">
        <v>25</v>
      </c>
      <c r="E865" s="24" t="s">
        <v>20806</v>
      </c>
      <c r="F865" s="24" t="s">
        <v>20806</v>
      </c>
      <c r="G865" s="70" t="s">
        <v>21689</v>
      </c>
      <c r="H865" s="58" t="s">
        <v>29</v>
      </c>
      <c r="I865" s="58">
        <v>2</v>
      </c>
      <c r="J865" s="70" t="s">
        <v>21674</v>
      </c>
      <c r="K865" s="65" t="s">
        <v>31</v>
      </c>
      <c r="L865" s="58">
        <v>2</v>
      </c>
      <c r="M865" s="24">
        <f t="shared" si="41"/>
        <v>260</v>
      </c>
      <c r="N865" s="58"/>
      <c r="O865" s="24" t="s">
        <v>32</v>
      </c>
    </row>
    <row r="866" s="1" customFormat="1" ht="14.25" spans="1:15">
      <c r="A866" s="24">
        <v>862</v>
      </c>
      <c r="B866" s="24" t="s">
        <v>23</v>
      </c>
      <c r="C866" s="54" t="s">
        <v>24</v>
      </c>
      <c r="D866" s="24" t="s">
        <v>25</v>
      </c>
      <c r="E866" s="24" t="s">
        <v>20806</v>
      </c>
      <c r="F866" s="24" t="s">
        <v>20806</v>
      </c>
      <c r="G866" s="70" t="s">
        <v>21690</v>
      </c>
      <c r="H866" s="58" t="s">
        <v>194</v>
      </c>
      <c r="I866" s="58">
        <v>3</v>
      </c>
      <c r="J866" s="70" t="s">
        <v>21674</v>
      </c>
      <c r="K866" s="65" t="s">
        <v>31</v>
      </c>
      <c r="L866" s="58">
        <v>3</v>
      </c>
      <c r="M866" s="24">
        <f t="shared" si="41"/>
        <v>390</v>
      </c>
      <c r="N866" s="58"/>
      <c r="O866" s="24" t="s">
        <v>32</v>
      </c>
    </row>
    <row r="867" s="1" customFormat="1" ht="14.25" spans="1:15">
      <c r="A867" s="24">
        <v>863</v>
      </c>
      <c r="B867" s="24" t="s">
        <v>23</v>
      </c>
      <c r="C867" s="54" t="s">
        <v>24</v>
      </c>
      <c r="D867" s="24" t="s">
        <v>25</v>
      </c>
      <c r="E867" s="24" t="s">
        <v>20806</v>
      </c>
      <c r="F867" s="24" t="s">
        <v>20806</v>
      </c>
      <c r="G867" s="70" t="s">
        <v>21691</v>
      </c>
      <c r="H867" s="58" t="s">
        <v>194</v>
      </c>
      <c r="I867" s="58">
        <v>2</v>
      </c>
      <c r="J867" s="70" t="s">
        <v>21674</v>
      </c>
      <c r="K867" s="65" t="s">
        <v>31</v>
      </c>
      <c r="L867" s="58">
        <v>2</v>
      </c>
      <c r="M867" s="24">
        <f t="shared" si="41"/>
        <v>260</v>
      </c>
      <c r="N867" s="58"/>
      <c r="O867" s="24" t="s">
        <v>32</v>
      </c>
    </row>
    <row r="868" s="1" customFormat="1" ht="14.25" spans="1:15">
      <c r="A868" s="24">
        <v>864</v>
      </c>
      <c r="B868" s="24" t="s">
        <v>23</v>
      </c>
      <c r="C868" s="54" t="s">
        <v>24</v>
      </c>
      <c r="D868" s="24" t="s">
        <v>25</v>
      </c>
      <c r="E868" s="24" t="s">
        <v>20806</v>
      </c>
      <c r="F868" s="24" t="s">
        <v>20806</v>
      </c>
      <c r="G868" s="70" t="s">
        <v>21692</v>
      </c>
      <c r="H868" s="58" t="s">
        <v>194</v>
      </c>
      <c r="I868" s="58">
        <v>6</v>
      </c>
      <c r="J868" s="70" t="s">
        <v>21674</v>
      </c>
      <c r="K868" s="65" t="s">
        <v>31</v>
      </c>
      <c r="L868" s="58">
        <v>6</v>
      </c>
      <c r="M868" s="24">
        <f t="shared" si="41"/>
        <v>780</v>
      </c>
      <c r="N868" s="58"/>
      <c r="O868" s="24" t="s">
        <v>32</v>
      </c>
    </row>
    <row r="869" s="1" customFormat="1" ht="14.25" spans="1:15">
      <c r="A869" s="24">
        <v>865</v>
      </c>
      <c r="B869" s="24" t="s">
        <v>23</v>
      </c>
      <c r="C869" s="54" t="s">
        <v>24</v>
      </c>
      <c r="D869" s="24" t="s">
        <v>25</v>
      </c>
      <c r="E869" s="24" t="s">
        <v>20806</v>
      </c>
      <c r="F869" s="24" t="s">
        <v>20806</v>
      </c>
      <c r="G869" s="70" t="s">
        <v>21693</v>
      </c>
      <c r="H869" s="58" t="s">
        <v>194</v>
      </c>
      <c r="I869" s="58">
        <v>5</v>
      </c>
      <c r="J869" s="70" t="s">
        <v>21674</v>
      </c>
      <c r="K869" s="65" t="s">
        <v>31</v>
      </c>
      <c r="L869" s="58">
        <v>5</v>
      </c>
      <c r="M869" s="24">
        <f t="shared" si="41"/>
        <v>650</v>
      </c>
      <c r="N869" s="58"/>
      <c r="O869" s="24" t="s">
        <v>32</v>
      </c>
    </row>
    <row r="870" s="1" customFormat="1" ht="14.25" spans="1:15">
      <c r="A870" s="24">
        <v>866</v>
      </c>
      <c r="B870" s="24" t="s">
        <v>23</v>
      </c>
      <c r="C870" s="54" t="s">
        <v>24</v>
      </c>
      <c r="D870" s="24" t="s">
        <v>25</v>
      </c>
      <c r="E870" s="24" t="s">
        <v>20806</v>
      </c>
      <c r="F870" s="24" t="s">
        <v>20806</v>
      </c>
      <c r="G870" s="70" t="s">
        <v>21694</v>
      </c>
      <c r="H870" s="58" t="s">
        <v>194</v>
      </c>
      <c r="I870" s="58">
        <v>4</v>
      </c>
      <c r="J870" s="70" t="s">
        <v>21674</v>
      </c>
      <c r="K870" s="65" t="s">
        <v>31</v>
      </c>
      <c r="L870" s="58">
        <v>4</v>
      </c>
      <c r="M870" s="24">
        <f t="shared" si="41"/>
        <v>520</v>
      </c>
      <c r="N870" s="58"/>
      <c r="O870" s="24" t="s">
        <v>32</v>
      </c>
    </row>
    <row r="871" s="1" customFormat="1" ht="14.25" spans="1:15">
      <c r="A871" s="24">
        <v>867</v>
      </c>
      <c r="B871" s="24" t="s">
        <v>23</v>
      </c>
      <c r="C871" s="54" t="s">
        <v>24</v>
      </c>
      <c r="D871" s="24" t="s">
        <v>25</v>
      </c>
      <c r="E871" s="24" t="s">
        <v>20806</v>
      </c>
      <c r="F871" s="24" t="s">
        <v>20806</v>
      </c>
      <c r="G871" s="70" t="s">
        <v>21695</v>
      </c>
      <c r="H871" s="58" t="s">
        <v>194</v>
      </c>
      <c r="I871" s="58">
        <v>4</v>
      </c>
      <c r="J871" s="70" t="s">
        <v>21674</v>
      </c>
      <c r="K871" s="65" t="s">
        <v>31</v>
      </c>
      <c r="L871" s="58">
        <v>4</v>
      </c>
      <c r="M871" s="24">
        <f t="shared" si="41"/>
        <v>520</v>
      </c>
      <c r="N871" s="58"/>
      <c r="O871" s="24" t="s">
        <v>32</v>
      </c>
    </row>
    <row r="872" s="1" customFormat="1" ht="14.25" spans="1:15">
      <c r="A872" s="24">
        <v>868</v>
      </c>
      <c r="B872" s="24" t="s">
        <v>23</v>
      </c>
      <c r="C872" s="54" t="s">
        <v>24</v>
      </c>
      <c r="D872" s="24" t="s">
        <v>25</v>
      </c>
      <c r="E872" s="24" t="s">
        <v>20806</v>
      </c>
      <c r="F872" s="24" t="s">
        <v>20806</v>
      </c>
      <c r="G872" s="70" t="s">
        <v>21696</v>
      </c>
      <c r="H872" s="58" t="s">
        <v>51</v>
      </c>
      <c r="I872" s="58">
        <v>4</v>
      </c>
      <c r="J872" s="70" t="s">
        <v>21674</v>
      </c>
      <c r="K872" s="65" t="s">
        <v>31</v>
      </c>
      <c r="L872" s="58">
        <v>4</v>
      </c>
      <c r="M872" s="24">
        <f>L872*312</f>
        <v>1248</v>
      </c>
      <c r="N872" s="58"/>
      <c r="O872" s="24" t="s">
        <v>32</v>
      </c>
    </row>
    <row r="873" s="1" customFormat="1" ht="14.25" spans="1:15">
      <c r="A873" s="24">
        <v>869</v>
      </c>
      <c r="B873" s="24" t="s">
        <v>23</v>
      </c>
      <c r="C873" s="54" t="s">
        <v>24</v>
      </c>
      <c r="D873" s="24" t="s">
        <v>25</v>
      </c>
      <c r="E873" s="24" t="s">
        <v>20806</v>
      </c>
      <c r="F873" s="24" t="s">
        <v>20806</v>
      </c>
      <c r="G873" s="70" t="s">
        <v>21697</v>
      </c>
      <c r="H873" s="58" t="s">
        <v>194</v>
      </c>
      <c r="I873" s="58">
        <v>4</v>
      </c>
      <c r="J873" s="70" t="s">
        <v>21674</v>
      </c>
      <c r="K873" s="65" t="s">
        <v>31</v>
      </c>
      <c r="L873" s="58">
        <v>4</v>
      </c>
      <c r="M873" s="24">
        <f>L873*130</f>
        <v>520</v>
      </c>
      <c r="N873" s="58"/>
      <c r="O873" s="24" t="s">
        <v>32</v>
      </c>
    </row>
    <row r="874" s="1" customFormat="1" ht="14.25" spans="1:15">
      <c r="A874" s="24">
        <v>870</v>
      </c>
      <c r="B874" s="24" t="s">
        <v>23</v>
      </c>
      <c r="C874" s="54" t="s">
        <v>24</v>
      </c>
      <c r="D874" s="24" t="s">
        <v>25</v>
      </c>
      <c r="E874" s="24" t="s">
        <v>20806</v>
      </c>
      <c r="F874" s="24" t="s">
        <v>20806</v>
      </c>
      <c r="G874" s="71" t="s">
        <v>21698</v>
      </c>
      <c r="H874" s="58" t="s">
        <v>194</v>
      </c>
      <c r="I874" s="58">
        <v>5</v>
      </c>
      <c r="J874" s="70" t="s">
        <v>21674</v>
      </c>
      <c r="K874" s="65" t="s">
        <v>31</v>
      </c>
      <c r="L874" s="58">
        <v>5</v>
      </c>
      <c r="M874" s="24">
        <f>L874*130</f>
        <v>650</v>
      </c>
      <c r="N874" s="58"/>
      <c r="O874" s="24" t="s">
        <v>32</v>
      </c>
    </row>
    <row r="875" s="1" customFormat="1" ht="14.25" spans="1:15">
      <c r="A875" s="24">
        <v>871</v>
      </c>
      <c r="B875" s="24" t="s">
        <v>23</v>
      </c>
      <c r="C875" s="54" t="s">
        <v>24</v>
      </c>
      <c r="D875" s="24" t="s">
        <v>25</v>
      </c>
      <c r="E875" s="24" t="s">
        <v>20806</v>
      </c>
      <c r="F875" s="24" t="s">
        <v>20806</v>
      </c>
      <c r="G875" s="58" t="s">
        <v>21699</v>
      </c>
      <c r="H875" s="58" t="s">
        <v>194</v>
      </c>
      <c r="I875" s="58">
        <v>3</v>
      </c>
      <c r="J875" s="24" t="s">
        <v>21700</v>
      </c>
      <c r="K875" s="65" t="s">
        <v>31</v>
      </c>
      <c r="L875" s="58">
        <v>3</v>
      </c>
      <c r="M875" s="24">
        <f>L875*130</f>
        <v>390</v>
      </c>
      <c r="N875" s="58"/>
      <c r="O875" s="24" t="s">
        <v>32</v>
      </c>
    </row>
    <row r="876" s="1" customFormat="1" ht="14.25" spans="1:15">
      <c r="A876" s="24">
        <v>872</v>
      </c>
      <c r="B876" s="24" t="s">
        <v>23</v>
      </c>
      <c r="C876" s="54" t="s">
        <v>24</v>
      </c>
      <c r="D876" s="24" t="s">
        <v>25</v>
      </c>
      <c r="E876" s="24" t="s">
        <v>20806</v>
      </c>
      <c r="F876" s="24" t="s">
        <v>20806</v>
      </c>
      <c r="G876" s="58" t="s">
        <v>21701</v>
      </c>
      <c r="H876" s="58" t="s">
        <v>194</v>
      </c>
      <c r="I876" s="58">
        <v>2</v>
      </c>
      <c r="J876" s="24" t="s">
        <v>21700</v>
      </c>
      <c r="K876" s="65" t="s">
        <v>31</v>
      </c>
      <c r="L876" s="58">
        <v>2</v>
      </c>
      <c r="M876" s="24">
        <f>L876*468</f>
        <v>936</v>
      </c>
      <c r="N876" s="58"/>
      <c r="O876" s="24" t="s">
        <v>32</v>
      </c>
    </row>
    <row r="877" s="1" customFormat="1" ht="14.25" spans="1:15">
      <c r="A877" s="24">
        <v>873</v>
      </c>
      <c r="B877" s="24" t="s">
        <v>23</v>
      </c>
      <c r="C877" s="54" t="s">
        <v>24</v>
      </c>
      <c r="D877" s="24" t="s">
        <v>25</v>
      </c>
      <c r="E877" s="24" t="s">
        <v>20806</v>
      </c>
      <c r="F877" s="24" t="s">
        <v>20806</v>
      </c>
      <c r="G877" s="58" t="s">
        <v>21702</v>
      </c>
      <c r="H877" s="58" t="s">
        <v>194</v>
      </c>
      <c r="I877" s="58">
        <v>6</v>
      </c>
      <c r="J877" s="24" t="s">
        <v>21700</v>
      </c>
      <c r="K877" s="65" t="s">
        <v>31</v>
      </c>
      <c r="L877" s="58">
        <v>6</v>
      </c>
      <c r="M877" s="24">
        <f>L877*468</f>
        <v>2808</v>
      </c>
      <c r="N877" s="58"/>
      <c r="O877" s="24" t="s">
        <v>32</v>
      </c>
    </row>
    <row r="878" s="1" customFormat="1" ht="14.25" spans="1:15">
      <c r="A878" s="24">
        <v>874</v>
      </c>
      <c r="B878" s="24" t="s">
        <v>23</v>
      </c>
      <c r="C878" s="54" t="s">
        <v>24</v>
      </c>
      <c r="D878" s="24" t="s">
        <v>25</v>
      </c>
      <c r="E878" s="24" t="s">
        <v>20806</v>
      </c>
      <c r="F878" s="24" t="s">
        <v>20806</v>
      </c>
      <c r="G878" s="58" t="s">
        <v>21703</v>
      </c>
      <c r="H878" s="58" t="s">
        <v>194</v>
      </c>
      <c r="I878" s="58">
        <v>4</v>
      </c>
      <c r="J878" s="24" t="s">
        <v>21700</v>
      </c>
      <c r="K878" s="65" t="s">
        <v>31</v>
      </c>
      <c r="L878" s="58">
        <v>4</v>
      </c>
      <c r="M878" s="24">
        <f>L878*130</f>
        <v>520</v>
      </c>
      <c r="N878" s="58"/>
      <c r="O878" s="24" t="s">
        <v>32</v>
      </c>
    </row>
    <row r="879" s="1" customFormat="1" ht="14.25" spans="1:15">
      <c r="A879" s="24">
        <v>875</v>
      </c>
      <c r="B879" s="24" t="s">
        <v>23</v>
      </c>
      <c r="C879" s="54" t="s">
        <v>24</v>
      </c>
      <c r="D879" s="24" t="s">
        <v>25</v>
      </c>
      <c r="E879" s="24" t="s">
        <v>20806</v>
      </c>
      <c r="F879" s="24" t="s">
        <v>20806</v>
      </c>
      <c r="G879" s="58" t="s">
        <v>21704</v>
      </c>
      <c r="H879" s="58" t="s">
        <v>29</v>
      </c>
      <c r="I879" s="58">
        <v>3</v>
      </c>
      <c r="J879" s="24" t="s">
        <v>21700</v>
      </c>
      <c r="K879" s="65" t="s">
        <v>31</v>
      </c>
      <c r="L879" s="58">
        <v>3</v>
      </c>
      <c r="M879" s="24">
        <f>L879*130</f>
        <v>390</v>
      </c>
      <c r="N879" s="58"/>
      <c r="O879" s="24" t="s">
        <v>32</v>
      </c>
    </row>
    <row r="880" s="1" customFormat="1" ht="14.25" spans="1:15">
      <c r="A880" s="24">
        <v>876</v>
      </c>
      <c r="B880" s="24" t="s">
        <v>23</v>
      </c>
      <c r="C880" s="54" t="s">
        <v>24</v>
      </c>
      <c r="D880" s="24" t="s">
        <v>25</v>
      </c>
      <c r="E880" s="24" t="s">
        <v>20806</v>
      </c>
      <c r="F880" s="24" t="s">
        <v>20806</v>
      </c>
      <c r="G880" s="58" t="s">
        <v>21705</v>
      </c>
      <c r="H880" s="58" t="s">
        <v>51</v>
      </c>
      <c r="I880" s="58">
        <v>3</v>
      </c>
      <c r="J880" s="24" t="s">
        <v>21700</v>
      </c>
      <c r="K880" s="65" t="s">
        <v>31</v>
      </c>
      <c r="L880" s="58">
        <v>3</v>
      </c>
      <c r="M880" s="24">
        <f>L880*312</f>
        <v>936</v>
      </c>
      <c r="N880" s="58"/>
      <c r="O880" s="24" t="s">
        <v>32</v>
      </c>
    </row>
    <row r="881" s="1" customFormat="1" ht="14.25" spans="1:15">
      <c r="A881" s="24">
        <v>877</v>
      </c>
      <c r="B881" s="24" t="s">
        <v>23</v>
      </c>
      <c r="C881" s="54" t="s">
        <v>24</v>
      </c>
      <c r="D881" s="24" t="s">
        <v>25</v>
      </c>
      <c r="E881" s="24" t="s">
        <v>20806</v>
      </c>
      <c r="F881" s="24" t="s">
        <v>20806</v>
      </c>
      <c r="G881" s="58" t="s">
        <v>21706</v>
      </c>
      <c r="H881" s="58" t="s">
        <v>29</v>
      </c>
      <c r="I881" s="58">
        <v>6</v>
      </c>
      <c r="J881" s="24" t="s">
        <v>21700</v>
      </c>
      <c r="K881" s="65" t="s">
        <v>31</v>
      </c>
      <c r="L881" s="58">
        <v>6</v>
      </c>
      <c r="M881" s="24">
        <f t="shared" ref="M881:M889" si="42">L881*130</f>
        <v>780</v>
      </c>
      <c r="N881" s="58"/>
      <c r="O881" s="24" t="s">
        <v>32</v>
      </c>
    </row>
    <row r="882" s="1" customFormat="1" ht="14.25" spans="1:15">
      <c r="A882" s="24">
        <v>878</v>
      </c>
      <c r="B882" s="24" t="s">
        <v>23</v>
      </c>
      <c r="C882" s="54" t="s">
        <v>24</v>
      </c>
      <c r="D882" s="24" t="s">
        <v>25</v>
      </c>
      <c r="E882" s="24" t="s">
        <v>20806</v>
      </c>
      <c r="F882" s="24" t="s">
        <v>20806</v>
      </c>
      <c r="G882" s="70" t="s">
        <v>21707</v>
      </c>
      <c r="H882" s="58" t="s">
        <v>194</v>
      </c>
      <c r="I882" s="58">
        <v>3</v>
      </c>
      <c r="J882" s="24" t="s">
        <v>21700</v>
      </c>
      <c r="K882" s="65" t="s">
        <v>31</v>
      </c>
      <c r="L882" s="58">
        <v>3</v>
      </c>
      <c r="M882" s="24">
        <f t="shared" si="42"/>
        <v>390</v>
      </c>
      <c r="N882" s="58"/>
      <c r="O882" s="24" t="s">
        <v>32</v>
      </c>
    </row>
    <row r="883" s="1" customFormat="1" ht="14.25" spans="1:15">
      <c r="A883" s="24">
        <v>879</v>
      </c>
      <c r="B883" s="24" t="s">
        <v>23</v>
      </c>
      <c r="C883" s="54" t="s">
        <v>24</v>
      </c>
      <c r="D883" s="24" t="s">
        <v>25</v>
      </c>
      <c r="E883" s="24" t="s">
        <v>20806</v>
      </c>
      <c r="F883" s="24" t="s">
        <v>20806</v>
      </c>
      <c r="G883" s="70" t="s">
        <v>21708</v>
      </c>
      <c r="H883" s="58" t="s">
        <v>194</v>
      </c>
      <c r="I883" s="58">
        <v>4</v>
      </c>
      <c r="J883" s="24" t="s">
        <v>21700</v>
      </c>
      <c r="K883" s="65" t="s">
        <v>31</v>
      </c>
      <c r="L883" s="58">
        <v>4</v>
      </c>
      <c r="M883" s="24">
        <f t="shared" si="42"/>
        <v>520</v>
      </c>
      <c r="N883" s="58"/>
      <c r="O883" s="24" t="s">
        <v>32</v>
      </c>
    </row>
    <row r="884" s="1" customFormat="1" ht="14.25" spans="1:15">
      <c r="A884" s="24">
        <v>880</v>
      </c>
      <c r="B884" s="24" t="s">
        <v>23</v>
      </c>
      <c r="C884" s="54" t="s">
        <v>24</v>
      </c>
      <c r="D884" s="24" t="s">
        <v>25</v>
      </c>
      <c r="E884" s="24" t="s">
        <v>20806</v>
      </c>
      <c r="F884" s="24" t="s">
        <v>20806</v>
      </c>
      <c r="G884" s="70" t="s">
        <v>21709</v>
      </c>
      <c r="H884" s="58" t="s">
        <v>194</v>
      </c>
      <c r="I884" s="58">
        <v>4</v>
      </c>
      <c r="J884" s="24" t="s">
        <v>21700</v>
      </c>
      <c r="K884" s="65" t="s">
        <v>31</v>
      </c>
      <c r="L884" s="58">
        <v>4</v>
      </c>
      <c r="M884" s="24">
        <f t="shared" si="42"/>
        <v>520</v>
      </c>
      <c r="N884" s="58"/>
      <c r="O884" s="24" t="s">
        <v>32</v>
      </c>
    </row>
    <row r="885" s="1" customFormat="1" ht="14.25" spans="1:15">
      <c r="A885" s="24">
        <v>881</v>
      </c>
      <c r="B885" s="24" t="s">
        <v>23</v>
      </c>
      <c r="C885" s="54" t="s">
        <v>24</v>
      </c>
      <c r="D885" s="24" t="s">
        <v>25</v>
      </c>
      <c r="E885" s="24" t="s">
        <v>20806</v>
      </c>
      <c r="F885" s="24" t="s">
        <v>20806</v>
      </c>
      <c r="G885" s="70" t="s">
        <v>21710</v>
      </c>
      <c r="H885" s="58" t="s">
        <v>194</v>
      </c>
      <c r="I885" s="58">
        <v>5</v>
      </c>
      <c r="J885" s="24" t="s">
        <v>21700</v>
      </c>
      <c r="K885" s="65" t="s">
        <v>31</v>
      </c>
      <c r="L885" s="58">
        <v>5</v>
      </c>
      <c r="M885" s="24">
        <f t="shared" si="42"/>
        <v>650</v>
      </c>
      <c r="N885" s="58"/>
      <c r="O885" s="24" t="s">
        <v>32</v>
      </c>
    </row>
    <row r="886" s="1" customFormat="1" ht="14.25" spans="1:15">
      <c r="A886" s="24">
        <v>882</v>
      </c>
      <c r="B886" s="24" t="s">
        <v>23</v>
      </c>
      <c r="C886" s="54" t="s">
        <v>24</v>
      </c>
      <c r="D886" s="24" t="s">
        <v>25</v>
      </c>
      <c r="E886" s="24" t="s">
        <v>20806</v>
      </c>
      <c r="F886" s="24" t="s">
        <v>20806</v>
      </c>
      <c r="G886" s="70" t="s">
        <v>21711</v>
      </c>
      <c r="H886" s="58" t="s">
        <v>194</v>
      </c>
      <c r="I886" s="58">
        <v>3</v>
      </c>
      <c r="J886" s="24" t="s">
        <v>21700</v>
      </c>
      <c r="K886" s="65" t="s">
        <v>31</v>
      </c>
      <c r="L886" s="58">
        <v>3</v>
      </c>
      <c r="M886" s="24">
        <f t="shared" si="42"/>
        <v>390</v>
      </c>
      <c r="N886" s="58"/>
      <c r="O886" s="24" t="s">
        <v>32</v>
      </c>
    </row>
    <row r="887" s="1" customFormat="1" ht="14.25" spans="1:15">
      <c r="A887" s="24">
        <v>883</v>
      </c>
      <c r="B887" s="24" t="s">
        <v>23</v>
      </c>
      <c r="C887" s="54" t="s">
        <v>24</v>
      </c>
      <c r="D887" s="24" t="s">
        <v>25</v>
      </c>
      <c r="E887" s="24" t="s">
        <v>20806</v>
      </c>
      <c r="F887" s="24" t="s">
        <v>20806</v>
      </c>
      <c r="G887" s="70" t="s">
        <v>21712</v>
      </c>
      <c r="H887" s="58" t="s">
        <v>194</v>
      </c>
      <c r="I887" s="58">
        <v>5</v>
      </c>
      <c r="J887" s="24" t="s">
        <v>21700</v>
      </c>
      <c r="K887" s="65" t="s">
        <v>31</v>
      </c>
      <c r="L887" s="58">
        <v>5</v>
      </c>
      <c r="M887" s="24">
        <f t="shared" si="42"/>
        <v>650</v>
      </c>
      <c r="N887" s="58"/>
      <c r="O887" s="24" t="s">
        <v>32</v>
      </c>
    </row>
    <row r="888" s="1" customFormat="1" ht="14.25" spans="1:15">
      <c r="A888" s="24">
        <v>884</v>
      </c>
      <c r="B888" s="24" t="s">
        <v>23</v>
      </c>
      <c r="C888" s="54" t="s">
        <v>24</v>
      </c>
      <c r="D888" s="24" t="s">
        <v>25</v>
      </c>
      <c r="E888" s="24" t="s">
        <v>20806</v>
      </c>
      <c r="F888" s="24" t="s">
        <v>20806</v>
      </c>
      <c r="G888" s="70" t="s">
        <v>21713</v>
      </c>
      <c r="H888" s="58" t="s">
        <v>194</v>
      </c>
      <c r="I888" s="58">
        <v>4</v>
      </c>
      <c r="J888" s="24" t="s">
        <v>21700</v>
      </c>
      <c r="K888" s="65" t="s">
        <v>31</v>
      </c>
      <c r="L888" s="58">
        <v>4</v>
      </c>
      <c r="M888" s="24">
        <f t="shared" si="42"/>
        <v>520</v>
      </c>
      <c r="N888" s="58"/>
      <c r="O888" s="24" t="s">
        <v>32</v>
      </c>
    </row>
    <row r="889" s="1" customFormat="1" ht="14.25" spans="1:15">
      <c r="A889" s="24">
        <v>885</v>
      </c>
      <c r="B889" s="24" t="s">
        <v>23</v>
      </c>
      <c r="C889" s="54" t="s">
        <v>24</v>
      </c>
      <c r="D889" s="24" t="s">
        <v>25</v>
      </c>
      <c r="E889" s="24" t="s">
        <v>20806</v>
      </c>
      <c r="F889" s="24" t="s">
        <v>20806</v>
      </c>
      <c r="G889" s="70" t="s">
        <v>21714</v>
      </c>
      <c r="H889" s="58" t="s">
        <v>194</v>
      </c>
      <c r="I889" s="58">
        <v>6</v>
      </c>
      <c r="J889" s="24" t="s">
        <v>21700</v>
      </c>
      <c r="K889" s="65" t="s">
        <v>31</v>
      </c>
      <c r="L889" s="58">
        <v>6</v>
      </c>
      <c r="M889" s="24">
        <f t="shared" si="42"/>
        <v>780</v>
      </c>
      <c r="N889" s="58"/>
      <c r="O889" s="24" t="s">
        <v>32</v>
      </c>
    </row>
    <row r="890" s="1" customFormat="1" ht="14.25" spans="1:15">
      <c r="A890" s="24">
        <v>886</v>
      </c>
      <c r="B890" s="24" t="s">
        <v>23</v>
      </c>
      <c r="C890" s="54" t="s">
        <v>24</v>
      </c>
      <c r="D890" s="24" t="s">
        <v>25</v>
      </c>
      <c r="E890" s="24" t="s">
        <v>20806</v>
      </c>
      <c r="F890" s="24" t="s">
        <v>20806</v>
      </c>
      <c r="G890" s="71" t="s">
        <v>21715</v>
      </c>
      <c r="H890" s="58" t="s">
        <v>51</v>
      </c>
      <c r="I890" s="58">
        <v>3</v>
      </c>
      <c r="J890" s="24" t="s">
        <v>21700</v>
      </c>
      <c r="K890" s="65" t="s">
        <v>31</v>
      </c>
      <c r="L890" s="58">
        <v>3</v>
      </c>
      <c r="M890" s="24">
        <f>L890*312</f>
        <v>936</v>
      </c>
      <c r="N890" s="58"/>
      <c r="O890" s="24" t="s">
        <v>32</v>
      </c>
    </row>
    <row r="891" s="1" customFormat="1" ht="14.25" spans="1:15">
      <c r="A891" s="24">
        <v>887</v>
      </c>
      <c r="B891" s="24" t="s">
        <v>23</v>
      </c>
      <c r="C891" s="54" t="s">
        <v>24</v>
      </c>
      <c r="D891" s="24" t="s">
        <v>25</v>
      </c>
      <c r="E891" s="24" t="s">
        <v>20806</v>
      </c>
      <c r="F891" s="24" t="s">
        <v>20806</v>
      </c>
      <c r="G891" s="71" t="s">
        <v>21716</v>
      </c>
      <c r="H891" s="58" t="s">
        <v>29</v>
      </c>
      <c r="I891" s="58">
        <v>3</v>
      </c>
      <c r="J891" s="24" t="s">
        <v>21700</v>
      </c>
      <c r="K891" s="65" t="s">
        <v>31</v>
      </c>
      <c r="L891" s="58">
        <v>3</v>
      </c>
      <c r="M891" s="24">
        <f t="shared" ref="M891:M902" si="43">L891*130</f>
        <v>390</v>
      </c>
      <c r="N891" s="58"/>
      <c r="O891" s="24" t="s">
        <v>32</v>
      </c>
    </row>
    <row r="892" s="1" customFormat="1" ht="14.25" spans="1:15">
      <c r="A892" s="24">
        <v>888</v>
      </c>
      <c r="B892" s="24" t="s">
        <v>23</v>
      </c>
      <c r="C892" s="54" t="s">
        <v>24</v>
      </c>
      <c r="D892" s="24" t="s">
        <v>25</v>
      </c>
      <c r="E892" s="24" t="s">
        <v>20806</v>
      </c>
      <c r="F892" s="24" t="s">
        <v>20806</v>
      </c>
      <c r="G892" s="58" t="s">
        <v>21717</v>
      </c>
      <c r="H892" s="58" t="s">
        <v>194</v>
      </c>
      <c r="I892" s="58">
        <v>5</v>
      </c>
      <c r="J892" s="24" t="s">
        <v>21700</v>
      </c>
      <c r="K892" s="65" t="s">
        <v>31</v>
      </c>
      <c r="L892" s="58">
        <v>5</v>
      </c>
      <c r="M892" s="24">
        <f t="shared" si="43"/>
        <v>650</v>
      </c>
      <c r="N892" s="58"/>
      <c r="O892" s="24" t="s">
        <v>32</v>
      </c>
    </row>
    <row r="893" s="1" customFormat="1" ht="14.25" spans="1:15">
      <c r="A893" s="24">
        <v>889</v>
      </c>
      <c r="B893" s="24" t="s">
        <v>23</v>
      </c>
      <c r="C893" s="54" t="s">
        <v>24</v>
      </c>
      <c r="D893" s="24" t="s">
        <v>25</v>
      </c>
      <c r="E893" s="24" t="s">
        <v>20806</v>
      </c>
      <c r="F893" s="24" t="s">
        <v>20806</v>
      </c>
      <c r="G893" s="58" t="s">
        <v>21718</v>
      </c>
      <c r="H893" s="58" t="s">
        <v>29</v>
      </c>
      <c r="I893" s="58">
        <v>2</v>
      </c>
      <c r="J893" s="24" t="s">
        <v>21700</v>
      </c>
      <c r="K893" s="65" t="s">
        <v>31</v>
      </c>
      <c r="L893" s="58">
        <v>2</v>
      </c>
      <c r="M893" s="24">
        <f t="shared" si="43"/>
        <v>260</v>
      </c>
      <c r="N893" s="58"/>
      <c r="O893" s="24" t="s">
        <v>32</v>
      </c>
    </row>
    <row r="894" s="1" customFormat="1" ht="14.25" spans="1:15">
      <c r="A894" s="24">
        <v>890</v>
      </c>
      <c r="B894" s="24" t="s">
        <v>23</v>
      </c>
      <c r="C894" s="54" t="s">
        <v>24</v>
      </c>
      <c r="D894" s="24" t="s">
        <v>25</v>
      </c>
      <c r="E894" s="24" t="s">
        <v>20806</v>
      </c>
      <c r="F894" s="24" t="s">
        <v>20806</v>
      </c>
      <c r="G894" s="58" t="s">
        <v>21719</v>
      </c>
      <c r="H894" s="58" t="s">
        <v>194</v>
      </c>
      <c r="I894" s="58">
        <v>5</v>
      </c>
      <c r="J894" s="58" t="s">
        <v>21720</v>
      </c>
      <c r="K894" s="65" t="s">
        <v>31</v>
      </c>
      <c r="L894" s="58">
        <v>5</v>
      </c>
      <c r="M894" s="24">
        <f t="shared" si="43"/>
        <v>650</v>
      </c>
      <c r="N894" s="58"/>
      <c r="O894" s="24" t="s">
        <v>32</v>
      </c>
    </row>
    <row r="895" s="1" customFormat="1" ht="14.25" spans="1:15">
      <c r="A895" s="24">
        <v>891</v>
      </c>
      <c r="B895" s="24" t="s">
        <v>23</v>
      </c>
      <c r="C895" s="54" t="s">
        <v>24</v>
      </c>
      <c r="D895" s="24" t="s">
        <v>25</v>
      </c>
      <c r="E895" s="24" t="s">
        <v>20806</v>
      </c>
      <c r="F895" s="24" t="s">
        <v>20806</v>
      </c>
      <c r="G895" s="70" t="s">
        <v>21721</v>
      </c>
      <c r="H895" s="58" t="s">
        <v>29</v>
      </c>
      <c r="I895" s="58">
        <v>3</v>
      </c>
      <c r="J895" s="58" t="s">
        <v>21720</v>
      </c>
      <c r="K895" s="65" t="s">
        <v>31</v>
      </c>
      <c r="L895" s="58">
        <v>3</v>
      </c>
      <c r="M895" s="24">
        <f t="shared" si="43"/>
        <v>390</v>
      </c>
      <c r="N895" s="58"/>
      <c r="O895" s="24" t="s">
        <v>32</v>
      </c>
    </row>
    <row r="896" s="1" customFormat="1" ht="14.25" spans="1:15">
      <c r="A896" s="24">
        <v>892</v>
      </c>
      <c r="B896" s="24" t="s">
        <v>23</v>
      </c>
      <c r="C896" s="54" t="s">
        <v>24</v>
      </c>
      <c r="D896" s="24" t="s">
        <v>25</v>
      </c>
      <c r="E896" s="24" t="s">
        <v>20806</v>
      </c>
      <c r="F896" s="24" t="s">
        <v>20806</v>
      </c>
      <c r="G896" s="71" t="s">
        <v>21722</v>
      </c>
      <c r="H896" s="58" t="s">
        <v>29</v>
      </c>
      <c r="I896" s="58">
        <v>5</v>
      </c>
      <c r="J896" s="58" t="s">
        <v>21720</v>
      </c>
      <c r="K896" s="65" t="s">
        <v>31</v>
      </c>
      <c r="L896" s="58">
        <v>5</v>
      </c>
      <c r="M896" s="24">
        <f t="shared" si="43"/>
        <v>650</v>
      </c>
      <c r="N896" s="58"/>
      <c r="O896" s="24" t="s">
        <v>32</v>
      </c>
    </row>
    <row r="897" s="1" customFormat="1" ht="14.25" spans="1:15">
      <c r="A897" s="24">
        <v>893</v>
      </c>
      <c r="B897" s="24" t="s">
        <v>23</v>
      </c>
      <c r="C897" s="54" t="s">
        <v>24</v>
      </c>
      <c r="D897" s="24" t="s">
        <v>25</v>
      </c>
      <c r="E897" s="24" t="s">
        <v>20806</v>
      </c>
      <c r="F897" s="24" t="s">
        <v>20806</v>
      </c>
      <c r="G897" s="58" t="s">
        <v>21723</v>
      </c>
      <c r="H897" s="58" t="s">
        <v>29</v>
      </c>
      <c r="I897" s="58">
        <v>3</v>
      </c>
      <c r="J897" s="58" t="s">
        <v>21720</v>
      </c>
      <c r="K897" s="65" t="s">
        <v>31</v>
      </c>
      <c r="L897" s="58">
        <v>3</v>
      </c>
      <c r="M897" s="24">
        <f t="shared" si="43"/>
        <v>390</v>
      </c>
      <c r="N897" s="58"/>
      <c r="O897" s="24" t="s">
        <v>32</v>
      </c>
    </row>
    <row r="898" s="1" customFormat="1" ht="14.25" spans="1:15">
      <c r="A898" s="24">
        <v>894</v>
      </c>
      <c r="B898" s="24" t="s">
        <v>23</v>
      </c>
      <c r="C898" s="54" t="s">
        <v>24</v>
      </c>
      <c r="D898" s="24" t="s">
        <v>25</v>
      </c>
      <c r="E898" s="24" t="s">
        <v>20806</v>
      </c>
      <c r="F898" s="24" t="s">
        <v>20806</v>
      </c>
      <c r="G898" s="58" t="s">
        <v>21724</v>
      </c>
      <c r="H898" s="58" t="s">
        <v>29</v>
      </c>
      <c r="I898" s="58">
        <v>3</v>
      </c>
      <c r="J898" s="58" t="s">
        <v>21720</v>
      </c>
      <c r="K898" s="65" t="s">
        <v>31</v>
      </c>
      <c r="L898" s="58">
        <v>3</v>
      </c>
      <c r="M898" s="24">
        <f t="shared" si="43"/>
        <v>390</v>
      </c>
      <c r="N898" s="58"/>
      <c r="O898" s="24" t="s">
        <v>32</v>
      </c>
    </row>
    <row r="899" s="1" customFormat="1" ht="14.25" spans="1:15">
      <c r="A899" s="24">
        <v>895</v>
      </c>
      <c r="B899" s="24" t="s">
        <v>23</v>
      </c>
      <c r="C899" s="54" t="s">
        <v>24</v>
      </c>
      <c r="D899" s="24" t="s">
        <v>25</v>
      </c>
      <c r="E899" s="24" t="s">
        <v>20806</v>
      </c>
      <c r="F899" s="24" t="s">
        <v>20806</v>
      </c>
      <c r="G899" s="58" t="s">
        <v>21725</v>
      </c>
      <c r="H899" s="58" t="s">
        <v>194</v>
      </c>
      <c r="I899" s="58">
        <v>3</v>
      </c>
      <c r="J899" s="58" t="s">
        <v>21720</v>
      </c>
      <c r="K899" s="65" t="s">
        <v>31</v>
      </c>
      <c r="L899" s="58">
        <v>3</v>
      </c>
      <c r="M899" s="24">
        <f t="shared" si="43"/>
        <v>390</v>
      </c>
      <c r="N899" s="58"/>
      <c r="O899" s="24" t="s">
        <v>32</v>
      </c>
    </row>
    <row r="900" s="1" customFormat="1" ht="14.25" spans="1:15">
      <c r="A900" s="24">
        <v>896</v>
      </c>
      <c r="B900" s="24" t="s">
        <v>23</v>
      </c>
      <c r="C900" s="54" t="s">
        <v>24</v>
      </c>
      <c r="D900" s="24" t="s">
        <v>25</v>
      </c>
      <c r="E900" s="24" t="s">
        <v>20806</v>
      </c>
      <c r="F900" s="24" t="s">
        <v>20806</v>
      </c>
      <c r="G900" s="58" t="s">
        <v>21726</v>
      </c>
      <c r="H900" s="58" t="s">
        <v>194</v>
      </c>
      <c r="I900" s="58">
        <v>4</v>
      </c>
      <c r="J900" s="58" t="s">
        <v>21727</v>
      </c>
      <c r="K900" s="65" t="s">
        <v>31</v>
      </c>
      <c r="L900" s="58">
        <v>4</v>
      </c>
      <c r="M900" s="24">
        <f t="shared" si="43"/>
        <v>520</v>
      </c>
      <c r="N900" s="58"/>
      <c r="O900" s="24" t="s">
        <v>32</v>
      </c>
    </row>
    <row r="901" s="1" customFormat="1" ht="14.25" spans="1:15">
      <c r="A901" s="24">
        <v>897</v>
      </c>
      <c r="B901" s="24" t="s">
        <v>23</v>
      </c>
      <c r="C901" s="54" t="s">
        <v>24</v>
      </c>
      <c r="D901" s="24" t="s">
        <v>25</v>
      </c>
      <c r="E901" s="24" t="s">
        <v>20806</v>
      </c>
      <c r="F901" s="24" t="s">
        <v>20806</v>
      </c>
      <c r="G901" s="58" t="s">
        <v>21728</v>
      </c>
      <c r="H901" s="58" t="s">
        <v>194</v>
      </c>
      <c r="I901" s="58">
        <v>7</v>
      </c>
      <c r="J901" s="58" t="s">
        <v>21727</v>
      </c>
      <c r="K901" s="65" t="s">
        <v>31</v>
      </c>
      <c r="L901" s="58">
        <v>7</v>
      </c>
      <c r="M901" s="24">
        <f t="shared" si="43"/>
        <v>910</v>
      </c>
      <c r="N901" s="58"/>
      <c r="O901" s="24" t="s">
        <v>32</v>
      </c>
    </row>
    <row r="902" s="1" customFormat="1" ht="14.25" spans="1:15">
      <c r="A902" s="24">
        <v>898</v>
      </c>
      <c r="B902" s="24" t="s">
        <v>23</v>
      </c>
      <c r="C902" s="54" t="s">
        <v>24</v>
      </c>
      <c r="D902" s="24" t="s">
        <v>25</v>
      </c>
      <c r="E902" s="24" t="s">
        <v>20806</v>
      </c>
      <c r="F902" s="24" t="s">
        <v>20806</v>
      </c>
      <c r="G902" s="58" t="s">
        <v>13324</v>
      </c>
      <c r="H902" s="58" t="s">
        <v>29</v>
      </c>
      <c r="I902" s="58">
        <v>5</v>
      </c>
      <c r="J902" s="58" t="s">
        <v>21727</v>
      </c>
      <c r="K902" s="65" t="s">
        <v>31</v>
      </c>
      <c r="L902" s="58">
        <v>5</v>
      </c>
      <c r="M902" s="24">
        <f t="shared" si="43"/>
        <v>650</v>
      </c>
      <c r="N902" s="58"/>
      <c r="O902" s="24" t="s">
        <v>32</v>
      </c>
    </row>
    <row r="903" s="1" customFormat="1" ht="14.25" spans="1:15">
      <c r="A903" s="24">
        <v>899</v>
      </c>
      <c r="B903" s="24" t="s">
        <v>23</v>
      </c>
      <c r="C903" s="54" t="s">
        <v>24</v>
      </c>
      <c r="D903" s="24" t="s">
        <v>25</v>
      </c>
      <c r="E903" s="24" t="s">
        <v>20806</v>
      </c>
      <c r="F903" s="24" t="s">
        <v>20806</v>
      </c>
      <c r="G903" s="58" t="s">
        <v>21729</v>
      </c>
      <c r="H903" s="58" t="s">
        <v>29</v>
      </c>
      <c r="I903" s="58">
        <v>5</v>
      </c>
      <c r="J903" s="58" t="s">
        <v>21727</v>
      </c>
      <c r="K903" s="65" t="s">
        <v>31</v>
      </c>
      <c r="L903" s="58">
        <v>5</v>
      </c>
      <c r="M903" s="24">
        <f>L903*312</f>
        <v>1560</v>
      </c>
      <c r="N903" s="58"/>
      <c r="O903" s="24" t="s">
        <v>32</v>
      </c>
    </row>
    <row r="904" s="1" customFormat="1" ht="14.25" spans="1:15">
      <c r="A904" s="24">
        <v>900</v>
      </c>
      <c r="B904" s="24" t="s">
        <v>23</v>
      </c>
      <c r="C904" s="54" t="s">
        <v>24</v>
      </c>
      <c r="D904" s="24" t="s">
        <v>25</v>
      </c>
      <c r="E904" s="24" t="s">
        <v>20806</v>
      </c>
      <c r="F904" s="24" t="s">
        <v>20806</v>
      </c>
      <c r="G904" s="58" t="s">
        <v>21730</v>
      </c>
      <c r="H904" s="58" t="s">
        <v>194</v>
      </c>
      <c r="I904" s="58">
        <v>5</v>
      </c>
      <c r="J904" s="58" t="s">
        <v>21727</v>
      </c>
      <c r="K904" s="65" t="s">
        <v>31</v>
      </c>
      <c r="L904" s="58">
        <v>5</v>
      </c>
      <c r="M904" s="24">
        <f t="shared" ref="M904:M928" si="44">L904*130</f>
        <v>650</v>
      </c>
      <c r="N904" s="58"/>
      <c r="O904" s="24" t="s">
        <v>32</v>
      </c>
    </row>
    <row r="905" s="1" customFormat="1" ht="14.25" spans="1:15">
      <c r="A905" s="24">
        <v>901</v>
      </c>
      <c r="B905" s="24" t="s">
        <v>23</v>
      </c>
      <c r="C905" s="54" t="s">
        <v>24</v>
      </c>
      <c r="D905" s="24" t="s">
        <v>25</v>
      </c>
      <c r="E905" s="24" t="s">
        <v>20806</v>
      </c>
      <c r="F905" s="24" t="s">
        <v>20806</v>
      </c>
      <c r="G905" s="58" t="s">
        <v>21731</v>
      </c>
      <c r="H905" s="58" t="s">
        <v>194</v>
      </c>
      <c r="I905" s="58">
        <v>7</v>
      </c>
      <c r="J905" s="58" t="s">
        <v>21727</v>
      </c>
      <c r="K905" s="65" t="s">
        <v>31</v>
      </c>
      <c r="L905" s="58">
        <v>7</v>
      </c>
      <c r="M905" s="24">
        <f t="shared" si="44"/>
        <v>910</v>
      </c>
      <c r="N905" s="58"/>
      <c r="O905" s="24" t="s">
        <v>32</v>
      </c>
    </row>
    <row r="906" s="1" customFormat="1" ht="14.25" spans="1:15">
      <c r="A906" s="24">
        <v>902</v>
      </c>
      <c r="B906" s="24" t="s">
        <v>23</v>
      </c>
      <c r="C906" s="54" t="s">
        <v>24</v>
      </c>
      <c r="D906" s="24" t="s">
        <v>25</v>
      </c>
      <c r="E906" s="24" t="s">
        <v>20806</v>
      </c>
      <c r="F906" s="24" t="s">
        <v>20806</v>
      </c>
      <c r="G906" s="58" t="s">
        <v>21732</v>
      </c>
      <c r="H906" s="58" t="s">
        <v>194</v>
      </c>
      <c r="I906" s="58">
        <v>1</v>
      </c>
      <c r="J906" s="58" t="s">
        <v>21727</v>
      </c>
      <c r="K906" s="65" t="s">
        <v>31</v>
      </c>
      <c r="L906" s="58">
        <v>1</v>
      </c>
      <c r="M906" s="24">
        <f t="shared" si="44"/>
        <v>130</v>
      </c>
      <c r="N906" s="58"/>
      <c r="O906" s="24" t="s">
        <v>32</v>
      </c>
    </row>
    <row r="907" s="1" customFormat="1" ht="14.25" spans="1:15">
      <c r="A907" s="24">
        <v>903</v>
      </c>
      <c r="B907" s="24" t="s">
        <v>23</v>
      </c>
      <c r="C907" s="54" t="s">
        <v>24</v>
      </c>
      <c r="D907" s="24" t="s">
        <v>25</v>
      </c>
      <c r="E907" s="24" t="s">
        <v>20806</v>
      </c>
      <c r="F907" s="24" t="s">
        <v>20806</v>
      </c>
      <c r="G907" s="58" t="s">
        <v>21733</v>
      </c>
      <c r="H907" s="58" t="s">
        <v>194</v>
      </c>
      <c r="I907" s="58">
        <v>4</v>
      </c>
      <c r="J907" s="58" t="s">
        <v>21727</v>
      </c>
      <c r="K907" s="65" t="s">
        <v>31</v>
      </c>
      <c r="L907" s="58">
        <v>4</v>
      </c>
      <c r="M907" s="24">
        <f t="shared" si="44"/>
        <v>520</v>
      </c>
      <c r="N907" s="58"/>
      <c r="O907" s="24" t="s">
        <v>32</v>
      </c>
    </row>
    <row r="908" s="1" customFormat="1" ht="14.25" spans="1:15">
      <c r="A908" s="24">
        <v>904</v>
      </c>
      <c r="B908" s="24" t="s">
        <v>23</v>
      </c>
      <c r="C908" s="54" t="s">
        <v>24</v>
      </c>
      <c r="D908" s="24" t="s">
        <v>25</v>
      </c>
      <c r="E908" s="24" t="s">
        <v>20806</v>
      </c>
      <c r="F908" s="24" t="s">
        <v>20806</v>
      </c>
      <c r="G908" s="70" t="s">
        <v>21734</v>
      </c>
      <c r="H908" s="58" t="s">
        <v>194</v>
      </c>
      <c r="I908" s="58">
        <v>5</v>
      </c>
      <c r="J908" s="58" t="s">
        <v>21727</v>
      </c>
      <c r="K908" s="65" t="s">
        <v>31</v>
      </c>
      <c r="L908" s="58">
        <v>5</v>
      </c>
      <c r="M908" s="24">
        <f t="shared" si="44"/>
        <v>650</v>
      </c>
      <c r="N908" s="58"/>
      <c r="O908" s="24" t="s">
        <v>32</v>
      </c>
    </row>
    <row r="909" s="1" customFormat="1" ht="14.25" spans="1:15">
      <c r="A909" s="24">
        <v>905</v>
      </c>
      <c r="B909" s="24" t="s">
        <v>23</v>
      </c>
      <c r="C909" s="54" t="s">
        <v>24</v>
      </c>
      <c r="D909" s="24" t="s">
        <v>25</v>
      </c>
      <c r="E909" s="24" t="s">
        <v>20806</v>
      </c>
      <c r="F909" s="24" t="s">
        <v>20806</v>
      </c>
      <c r="G909" s="70" t="s">
        <v>21735</v>
      </c>
      <c r="H909" s="58" t="s">
        <v>194</v>
      </c>
      <c r="I909" s="58">
        <v>4</v>
      </c>
      <c r="J909" s="58" t="s">
        <v>21727</v>
      </c>
      <c r="K909" s="65" t="s">
        <v>31</v>
      </c>
      <c r="L909" s="58">
        <v>4</v>
      </c>
      <c r="M909" s="24">
        <f t="shared" si="44"/>
        <v>520</v>
      </c>
      <c r="N909" s="58"/>
      <c r="O909" s="24" t="s">
        <v>32</v>
      </c>
    </row>
    <row r="910" s="1" customFormat="1" ht="14.25" spans="1:15">
      <c r="A910" s="24">
        <v>906</v>
      </c>
      <c r="B910" s="24" t="s">
        <v>23</v>
      </c>
      <c r="C910" s="54" t="s">
        <v>24</v>
      </c>
      <c r="D910" s="24" t="s">
        <v>25</v>
      </c>
      <c r="E910" s="24" t="s">
        <v>20806</v>
      </c>
      <c r="F910" s="24" t="s">
        <v>20806</v>
      </c>
      <c r="G910" s="70" t="s">
        <v>21736</v>
      </c>
      <c r="H910" s="58" t="s">
        <v>194</v>
      </c>
      <c r="I910" s="58">
        <v>4</v>
      </c>
      <c r="J910" s="58" t="s">
        <v>21727</v>
      </c>
      <c r="K910" s="65" t="s">
        <v>31</v>
      </c>
      <c r="L910" s="58">
        <v>4</v>
      </c>
      <c r="M910" s="24">
        <f t="shared" si="44"/>
        <v>520</v>
      </c>
      <c r="N910" s="58"/>
      <c r="O910" s="24" t="s">
        <v>32</v>
      </c>
    </row>
    <row r="911" s="1" customFormat="1" ht="14.25" spans="1:15">
      <c r="A911" s="24">
        <v>907</v>
      </c>
      <c r="B911" s="24" t="s">
        <v>23</v>
      </c>
      <c r="C911" s="54" t="s">
        <v>24</v>
      </c>
      <c r="D911" s="24" t="s">
        <v>25</v>
      </c>
      <c r="E911" s="24" t="s">
        <v>20806</v>
      </c>
      <c r="F911" s="24" t="s">
        <v>20806</v>
      </c>
      <c r="G911" s="70" t="s">
        <v>21737</v>
      </c>
      <c r="H911" s="58" t="s">
        <v>194</v>
      </c>
      <c r="I911" s="58">
        <v>3</v>
      </c>
      <c r="J911" s="58" t="s">
        <v>21727</v>
      </c>
      <c r="K911" s="65" t="s">
        <v>31</v>
      </c>
      <c r="L911" s="58">
        <v>3</v>
      </c>
      <c r="M911" s="24">
        <f t="shared" si="44"/>
        <v>390</v>
      </c>
      <c r="N911" s="58"/>
      <c r="O911" s="24" t="s">
        <v>32</v>
      </c>
    </row>
    <row r="912" s="1" customFormat="1" ht="14.25" spans="1:15">
      <c r="A912" s="24">
        <v>908</v>
      </c>
      <c r="B912" s="24" t="s">
        <v>23</v>
      </c>
      <c r="C912" s="54" t="s">
        <v>24</v>
      </c>
      <c r="D912" s="24" t="s">
        <v>25</v>
      </c>
      <c r="E912" s="24" t="s">
        <v>20806</v>
      </c>
      <c r="F912" s="24" t="s">
        <v>20806</v>
      </c>
      <c r="G912" s="70" t="s">
        <v>21738</v>
      </c>
      <c r="H912" s="58" t="s">
        <v>194</v>
      </c>
      <c r="I912" s="58">
        <v>3</v>
      </c>
      <c r="J912" s="58" t="s">
        <v>21727</v>
      </c>
      <c r="K912" s="65" t="s">
        <v>31</v>
      </c>
      <c r="L912" s="58">
        <v>3</v>
      </c>
      <c r="M912" s="24">
        <f t="shared" si="44"/>
        <v>390</v>
      </c>
      <c r="N912" s="58"/>
      <c r="O912" s="24" t="s">
        <v>32</v>
      </c>
    </row>
    <row r="913" s="1" customFormat="1" ht="14.25" spans="1:15">
      <c r="A913" s="24">
        <v>909</v>
      </c>
      <c r="B913" s="24" t="s">
        <v>23</v>
      </c>
      <c r="C913" s="54" t="s">
        <v>24</v>
      </c>
      <c r="D913" s="24" t="s">
        <v>25</v>
      </c>
      <c r="E913" s="24" t="s">
        <v>20806</v>
      </c>
      <c r="F913" s="24" t="s">
        <v>20806</v>
      </c>
      <c r="G913" s="70" t="s">
        <v>8598</v>
      </c>
      <c r="H913" s="58" t="s">
        <v>194</v>
      </c>
      <c r="I913" s="58">
        <v>5</v>
      </c>
      <c r="J913" s="58" t="s">
        <v>21727</v>
      </c>
      <c r="K913" s="65" t="s">
        <v>31</v>
      </c>
      <c r="L913" s="58">
        <v>5</v>
      </c>
      <c r="M913" s="24">
        <f t="shared" si="44"/>
        <v>650</v>
      </c>
      <c r="N913" s="58"/>
      <c r="O913" s="24" t="s">
        <v>32</v>
      </c>
    </row>
    <row r="914" s="1" customFormat="1" ht="14.25" spans="1:15">
      <c r="A914" s="24">
        <v>910</v>
      </c>
      <c r="B914" s="24" t="s">
        <v>23</v>
      </c>
      <c r="C914" s="54" t="s">
        <v>24</v>
      </c>
      <c r="D914" s="24" t="s">
        <v>25</v>
      </c>
      <c r="E914" s="24" t="s">
        <v>20806</v>
      </c>
      <c r="F914" s="24" t="s">
        <v>20806</v>
      </c>
      <c r="G914" s="71" t="s">
        <v>21150</v>
      </c>
      <c r="H914" s="58" t="s">
        <v>29</v>
      </c>
      <c r="I914" s="58">
        <v>4</v>
      </c>
      <c r="J914" s="58" t="s">
        <v>21727</v>
      </c>
      <c r="K914" s="65" t="s">
        <v>31</v>
      </c>
      <c r="L914" s="58">
        <v>4</v>
      </c>
      <c r="M914" s="24">
        <f t="shared" si="44"/>
        <v>520</v>
      </c>
      <c r="N914" s="58"/>
      <c r="O914" s="24" t="s">
        <v>32</v>
      </c>
    </row>
    <row r="915" s="1" customFormat="1" ht="14.25" spans="1:15">
      <c r="A915" s="24">
        <v>911</v>
      </c>
      <c r="B915" s="24" t="s">
        <v>23</v>
      </c>
      <c r="C915" s="54" t="s">
        <v>24</v>
      </c>
      <c r="D915" s="24" t="s">
        <v>25</v>
      </c>
      <c r="E915" s="24" t="s">
        <v>20806</v>
      </c>
      <c r="F915" s="24" t="s">
        <v>20806</v>
      </c>
      <c r="G915" s="58" t="s">
        <v>21739</v>
      </c>
      <c r="H915" s="58" t="s">
        <v>194</v>
      </c>
      <c r="I915" s="58">
        <v>4</v>
      </c>
      <c r="J915" s="24" t="s">
        <v>21740</v>
      </c>
      <c r="K915" s="65" t="s">
        <v>31</v>
      </c>
      <c r="L915" s="58">
        <v>4</v>
      </c>
      <c r="M915" s="24">
        <f t="shared" si="44"/>
        <v>520</v>
      </c>
      <c r="N915" s="58"/>
      <c r="O915" s="24" t="s">
        <v>32</v>
      </c>
    </row>
    <row r="916" s="1" customFormat="1" ht="14.25" spans="1:15">
      <c r="A916" s="24">
        <v>912</v>
      </c>
      <c r="B916" s="24" t="s">
        <v>23</v>
      </c>
      <c r="C916" s="54" t="s">
        <v>24</v>
      </c>
      <c r="D916" s="24" t="s">
        <v>25</v>
      </c>
      <c r="E916" s="24" t="s">
        <v>20806</v>
      </c>
      <c r="F916" s="24" t="s">
        <v>20806</v>
      </c>
      <c r="G916" s="70" t="s">
        <v>21741</v>
      </c>
      <c r="H916" s="58" t="s">
        <v>194</v>
      </c>
      <c r="I916" s="58">
        <v>3</v>
      </c>
      <c r="J916" s="24" t="s">
        <v>21740</v>
      </c>
      <c r="K916" s="65" t="s">
        <v>31</v>
      </c>
      <c r="L916" s="58">
        <v>3</v>
      </c>
      <c r="M916" s="24">
        <f t="shared" si="44"/>
        <v>390</v>
      </c>
      <c r="N916" s="58"/>
      <c r="O916" s="24" t="s">
        <v>32</v>
      </c>
    </row>
    <row r="917" s="1" customFormat="1" ht="14.25" spans="1:15">
      <c r="A917" s="24">
        <v>913</v>
      </c>
      <c r="B917" s="24" t="s">
        <v>23</v>
      </c>
      <c r="C917" s="54" t="s">
        <v>24</v>
      </c>
      <c r="D917" s="24" t="s">
        <v>25</v>
      </c>
      <c r="E917" s="24" t="s">
        <v>20806</v>
      </c>
      <c r="F917" s="24" t="s">
        <v>20806</v>
      </c>
      <c r="G917" s="70" t="s">
        <v>21742</v>
      </c>
      <c r="H917" s="58" t="s">
        <v>194</v>
      </c>
      <c r="I917" s="58">
        <v>7</v>
      </c>
      <c r="J917" s="24" t="s">
        <v>21740</v>
      </c>
      <c r="K917" s="65" t="s">
        <v>31</v>
      </c>
      <c r="L917" s="58">
        <v>7</v>
      </c>
      <c r="M917" s="24">
        <f t="shared" si="44"/>
        <v>910</v>
      </c>
      <c r="N917" s="58"/>
      <c r="O917" s="24" t="s">
        <v>32</v>
      </c>
    </row>
    <row r="918" s="1" customFormat="1" ht="14.25" spans="1:15">
      <c r="A918" s="24">
        <v>914</v>
      </c>
      <c r="B918" s="24" t="s">
        <v>23</v>
      </c>
      <c r="C918" s="54" t="s">
        <v>24</v>
      </c>
      <c r="D918" s="24" t="s">
        <v>25</v>
      </c>
      <c r="E918" s="24" t="s">
        <v>20806</v>
      </c>
      <c r="F918" s="24" t="s">
        <v>20806</v>
      </c>
      <c r="G918" s="70" t="s">
        <v>21057</v>
      </c>
      <c r="H918" s="58" t="s">
        <v>194</v>
      </c>
      <c r="I918" s="58">
        <v>7</v>
      </c>
      <c r="J918" s="24" t="s">
        <v>21740</v>
      </c>
      <c r="K918" s="65" t="s">
        <v>31</v>
      </c>
      <c r="L918" s="58">
        <v>7</v>
      </c>
      <c r="M918" s="24">
        <f t="shared" si="44"/>
        <v>910</v>
      </c>
      <c r="N918" s="58"/>
      <c r="O918" s="24" t="s">
        <v>32</v>
      </c>
    </row>
    <row r="919" s="1" customFormat="1" ht="14.25" spans="1:15">
      <c r="A919" s="24">
        <v>915</v>
      </c>
      <c r="B919" s="24" t="s">
        <v>23</v>
      </c>
      <c r="C919" s="54" t="s">
        <v>24</v>
      </c>
      <c r="D919" s="24" t="s">
        <v>25</v>
      </c>
      <c r="E919" s="24" t="s">
        <v>20806</v>
      </c>
      <c r="F919" s="24" t="s">
        <v>20806</v>
      </c>
      <c r="G919" s="70" t="s">
        <v>21743</v>
      </c>
      <c r="H919" s="58" t="s">
        <v>194</v>
      </c>
      <c r="I919" s="58">
        <v>2</v>
      </c>
      <c r="J919" s="24" t="s">
        <v>21740</v>
      </c>
      <c r="K919" s="65" t="s">
        <v>31</v>
      </c>
      <c r="L919" s="58">
        <v>2</v>
      </c>
      <c r="M919" s="24">
        <f t="shared" si="44"/>
        <v>260</v>
      </c>
      <c r="N919" s="58"/>
      <c r="O919" s="24" t="s">
        <v>32</v>
      </c>
    </row>
    <row r="920" s="1" customFormat="1" ht="14.25" spans="1:15">
      <c r="A920" s="24">
        <v>916</v>
      </c>
      <c r="B920" s="24" t="s">
        <v>23</v>
      </c>
      <c r="C920" s="54" t="s">
        <v>24</v>
      </c>
      <c r="D920" s="24" t="s">
        <v>25</v>
      </c>
      <c r="E920" s="24" t="s">
        <v>20806</v>
      </c>
      <c r="F920" s="24" t="s">
        <v>20806</v>
      </c>
      <c r="G920" s="70" t="s">
        <v>21744</v>
      </c>
      <c r="H920" s="58" t="s">
        <v>194</v>
      </c>
      <c r="I920" s="58">
        <v>4</v>
      </c>
      <c r="J920" s="24" t="s">
        <v>21740</v>
      </c>
      <c r="K920" s="65" t="s">
        <v>31</v>
      </c>
      <c r="L920" s="58">
        <v>4</v>
      </c>
      <c r="M920" s="24">
        <f t="shared" si="44"/>
        <v>520</v>
      </c>
      <c r="N920" s="58"/>
      <c r="O920" s="24" t="s">
        <v>32</v>
      </c>
    </row>
    <row r="921" s="1" customFormat="1" ht="14.25" spans="1:15">
      <c r="A921" s="24">
        <v>917</v>
      </c>
      <c r="B921" s="24" t="s">
        <v>23</v>
      </c>
      <c r="C921" s="54" t="s">
        <v>24</v>
      </c>
      <c r="D921" s="24" t="s">
        <v>25</v>
      </c>
      <c r="E921" s="24" t="s">
        <v>20806</v>
      </c>
      <c r="F921" s="24" t="s">
        <v>20806</v>
      </c>
      <c r="G921" s="70" t="s">
        <v>21745</v>
      </c>
      <c r="H921" s="58" t="s">
        <v>29</v>
      </c>
      <c r="I921" s="58">
        <v>3</v>
      </c>
      <c r="J921" s="24" t="s">
        <v>21740</v>
      </c>
      <c r="K921" s="65" t="s">
        <v>31</v>
      </c>
      <c r="L921" s="58">
        <v>3</v>
      </c>
      <c r="M921" s="24">
        <f t="shared" si="44"/>
        <v>390</v>
      </c>
      <c r="N921" s="58"/>
      <c r="O921" s="24" t="s">
        <v>32</v>
      </c>
    </row>
    <row r="922" s="1" customFormat="1" ht="14.25" spans="1:15">
      <c r="A922" s="24">
        <v>918</v>
      </c>
      <c r="B922" s="24" t="s">
        <v>23</v>
      </c>
      <c r="C922" s="54" t="s">
        <v>24</v>
      </c>
      <c r="D922" s="24" t="s">
        <v>25</v>
      </c>
      <c r="E922" s="24" t="s">
        <v>20806</v>
      </c>
      <c r="F922" s="24" t="s">
        <v>20806</v>
      </c>
      <c r="G922" s="70" t="s">
        <v>21746</v>
      </c>
      <c r="H922" s="58" t="s">
        <v>194</v>
      </c>
      <c r="I922" s="58">
        <v>7</v>
      </c>
      <c r="J922" s="24" t="s">
        <v>21740</v>
      </c>
      <c r="K922" s="65" t="s">
        <v>31</v>
      </c>
      <c r="L922" s="58">
        <v>7</v>
      </c>
      <c r="M922" s="24">
        <f t="shared" si="44"/>
        <v>910</v>
      </c>
      <c r="N922" s="58"/>
      <c r="O922" s="24" t="s">
        <v>32</v>
      </c>
    </row>
    <row r="923" s="1" customFormat="1" ht="14.25" spans="1:15">
      <c r="A923" s="24">
        <v>919</v>
      </c>
      <c r="B923" s="24" t="s">
        <v>23</v>
      </c>
      <c r="C923" s="54" t="s">
        <v>24</v>
      </c>
      <c r="D923" s="24" t="s">
        <v>25</v>
      </c>
      <c r="E923" s="24" t="s">
        <v>20806</v>
      </c>
      <c r="F923" s="24" t="s">
        <v>20806</v>
      </c>
      <c r="G923" s="70" t="s">
        <v>21747</v>
      </c>
      <c r="H923" s="58" t="s">
        <v>29</v>
      </c>
      <c r="I923" s="58">
        <v>3</v>
      </c>
      <c r="J923" s="24" t="s">
        <v>21740</v>
      </c>
      <c r="K923" s="65" t="s">
        <v>31</v>
      </c>
      <c r="L923" s="58">
        <v>3</v>
      </c>
      <c r="M923" s="24">
        <f t="shared" si="44"/>
        <v>390</v>
      </c>
      <c r="N923" s="58"/>
      <c r="O923" s="24" t="s">
        <v>32</v>
      </c>
    </row>
    <row r="924" s="1" customFormat="1" ht="14.25" spans="1:15">
      <c r="A924" s="24">
        <v>920</v>
      </c>
      <c r="B924" s="24" t="s">
        <v>23</v>
      </c>
      <c r="C924" s="54" t="s">
        <v>24</v>
      </c>
      <c r="D924" s="24" t="s">
        <v>25</v>
      </c>
      <c r="E924" s="24" t="s">
        <v>20806</v>
      </c>
      <c r="F924" s="24" t="s">
        <v>20806</v>
      </c>
      <c r="G924" s="70" t="s">
        <v>21748</v>
      </c>
      <c r="H924" s="58" t="s">
        <v>194</v>
      </c>
      <c r="I924" s="58">
        <v>5</v>
      </c>
      <c r="J924" s="24" t="s">
        <v>21740</v>
      </c>
      <c r="K924" s="65" t="s">
        <v>31</v>
      </c>
      <c r="L924" s="58">
        <v>5</v>
      </c>
      <c r="M924" s="24">
        <f t="shared" si="44"/>
        <v>650</v>
      </c>
      <c r="N924" s="58"/>
      <c r="O924" s="24" t="s">
        <v>32</v>
      </c>
    </row>
    <row r="925" s="1" customFormat="1" ht="14.25" spans="1:15">
      <c r="A925" s="24">
        <v>921</v>
      </c>
      <c r="B925" s="24" t="s">
        <v>23</v>
      </c>
      <c r="C925" s="54" t="s">
        <v>24</v>
      </c>
      <c r="D925" s="24" t="s">
        <v>25</v>
      </c>
      <c r="E925" s="24" t="s">
        <v>20806</v>
      </c>
      <c r="F925" s="24" t="s">
        <v>20806</v>
      </c>
      <c r="G925" s="70" t="s">
        <v>21749</v>
      </c>
      <c r="H925" s="58" t="s">
        <v>194</v>
      </c>
      <c r="I925" s="58">
        <v>7</v>
      </c>
      <c r="J925" s="24" t="s">
        <v>21740</v>
      </c>
      <c r="K925" s="65" t="s">
        <v>31</v>
      </c>
      <c r="L925" s="58">
        <v>7</v>
      </c>
      <c r="M925" s="24">
        <f t="shared" si="44"/>
        <v>910</v>
      </c>
      <c r="N925" s="58"/>
      <c r="O925" s="24" t="s">
        <v>32</v>
      </c>
    </row>
    <row r="926" s="1" customFormat="1" ht="14.25" spans="1:15">
      <c r="A926" s="24">
        <v>922</v>
      </c>
      <c r="B926" s="24" t="s">
        <v>23</v>
      </c>
      <c r="C926" s="54" t="s">
        <v>24</v>
      </c>
      <c r="D926" s="24" t="s">
        <v>25</v>
      </c>
      <c r="E926" s="24" t="s">
        <v>20806</v>
      </c>
      <c r="F926" s="24" t="s">
        <v>20806</v>
      </c>
      <c r="G926" s="72" t="s">
        <v>21750</v>
      </c>
      <c r="H926" s="58" t="s">
        <v>194</v>
      </c>
      <c r="I926" s="58">
        <v>3</v>
      </c>
      <c r="J926" s="24" t="s">
        <v>21740</v>
      </c>
      <c r="K926" s="65" t="s">
        <v>31</v>
      </c>
      <c r="L926" s="58">
        <v>3</v>
      </c>
      <c r="M926" s="24">
        <f t="shared" si="44"/>
        <v>390</v>
      </c>
      <c r="N926" s="58"/>
      <c r="O926" s="24" t="s">
        <v>32</v>
      </c>
    </row>
    <row r="927" s="1" customFormat="1" ht="14.25" spans="1:15">
      <c r="A927" s="24">
        <v>923</v>
      </c>
      <c r="B927" s="24" t="s">
        <v>23</v>
      </c>
      <c r="C927" s="54" t="s">
        <v>24</v>
      </c>
      <c r="D927" s="24" t="s">
        <v>25</v>
      </c>
      <c r="E927" s="24" t="s">
        <v>20806</v>
      </c>
      <c r="F927" s="24" t="s">
        <v>20806</v>
      </c>
      <c r="G927" s="73" t="s">
        <v>21751</v>
      </c>
      <c r="H927" s="58" t="s">
        <v>194</v>
      </c>
      <c r="I927" s="58">
        <v>6</v>
      </c>
      <c r="J927" s="24" t="s">
        <v>21740</v>
      </c>
      <c r="K927" s="65" t="s">
        <v>31</v>
      </c>
      <c r="L927" s="58">
        <v>6</v>
      </c>
      <c r="M927" s="24">
        <f t="shared" si="44"/>
        <v>780</v>
      </c>
      <c r="N927" s="58"/>
      <c r="O927" s="24" t="s">
        <v>32</v>
      </c>
    </row>
    <row r="928" s="1" customFormat="1" ht="14.25" spans="1:15">
      <c r="A928" s="24">
        <v>924</v>
      </c>
      <c r="B928" s="24" t="s">
        <v>23</v>
      </c>
      <c r="C928" s="54" t="s">
        <v>24</v>
      </c>
      <c r="D928" s="24" t="s">
        <v>25</v>
      </c>
      <c r="E928" s="24" t="s">
        <v>20806</v>
      </c>
      <c r="F928" s="24" t="s">
        <v>20806</v>
      </c>
      <c r="G928" s="68" t="s">
        <v>21752</v>
      </c>
      <c r="H928" s="58" t="s">
        <v>194</v>
      </c>
      <c r="I928" s="58">
        <v>2</v>
      </c>
      <c r="J928" s="24" t="s">
        <v>21753</v>
      </c>
      <c r="K928" s="65" t="s">
        <v>31</v>
      </c>
      <c r="L928" s="58">
        <v>2</v>
      </c>
      <c r="M928" s="24">
        <f t="shared" si="44"/>
        <v>260</v>
      </c>
      <c r="N928" s="58"/>
      <c r="O928" s="24" t="s">
        <v>32</v>
      </c>
    </row>
    <row r="929" s="1" customFormat="1" ht="14.25" spans="1:15">
      <c r="A929" s="24">
        <v>925</v>
      </c>
      <c r="B929" s="24" t="s">
        <v>23</v>
      </c>
      <c r="C929" s="54" t="s">
        <v>24</v>
      </c>
      <c r="D929" s="24" t="s">
        <v>25</v>
      </c>
      <c r="E929" s="24" t="s">
        <v>20806</v>
      </c>
      <c r="F929" s="24" t="s">
        <v>20806</v>
      </c>
      <c r="G929" s="68" t="s">
        <v>21754</v>
      </c>
      <c r="H929" s="58" t="s">
        <v>29</v>
      </c>
      <c r="I929" s="58">
        <v>4</v>
      </c>
      <c r="J929" s="24" t="s">
        <v>21753</v>
      </c>
      <c r="K929" s="65" t="s">
        <v>31</v>
      </c>
      <c r="L929" s="58">
        <v>4</v>
      </c>
      <c r="M929" s="24">
        <f>L929*312</f>
        <v>1248</v>
      </c>
      <c r="N929" s="58"/>
      <c r="O929" s="24" t="s">
        <v>32</v>
      </c>
    </row>
    <row r="930" s="1" customFormat="1" ht="14.25" spans="1:15">
      <c r="A930" s="24">
        <v>926</v>
      </c>
      <c r="B930" s="24" t="s">
        <v>23</v>
      </c>
      <c r="C930" s="54" t="s">
        <v>24</v>
      </c>
      <c r="D930" s="24" t="s">
        <v>25</v>
      </c>
      <c r="E930" s="24" t="s">
        <v>20806</v>
      </c>
      <c r="F930" s="24" t="s">
        <v>20806</v>
      </c>
      <c r="G930" s="72" t="s">
        <v>21755</v>
      </c>
      <c r="H930" s="58" t="s">
        <v>194</v>
      </c>
      <c r="I930" s="58">
        <v>1</v>
      </c>
      <c r="J930" s="24" t="s">
        <v>21753</v>
      </c>
      <c r="K930" s="65" t="s">
        <v>31</v>
      </c>
      <c r="L930" s="58">
        <v>1</v>
      </c>
      <c r="M930" s="24">
        <f t="shared" ref="M930:M945" si="45">L930*130</f>
        <v>130</v>
      </c>
      <c r="N930" s="58"/>
      <c r="O930" s="24" t="s">
        <v>32</v>
      </c>
    </row>
    <row r="931" s="1" customFormat="1" ht="14.25" spans="1:15">
      <c r="A931" s="24">
        <v>927</v>
      </c>
      <c r="B931" s="24" t="s">
        <v>23</v>
      </c>
      <c r="C931" s="54" t="s">
        <v>24</v>
      </c>
      <c r="D931" s="24" t="s">
        <v>25</v>
      </c>
      <c r="E931" s="24" t="s">
        <v>20806</v>
      </c>
      <c r="F931" s="24" t="s">
        <v>20806</v>
      </c>
      <c r="G931" s="72" t="s">
        <v>21756</v>
      </c>
      <c r="H931" s="58" t="s">
        <v>194</v>
      </c>
      <c r="I931" s="58">
        <v>3</v>
      </c>
      <c r="J931" s="24" t="s">
        <v>21753</v>
      </c>
      <c r="K931" s="65" t="s">
        <v>31</v>
      </c>
      <c r="L931" s="58">
        <v>3</v>
      </c>
      <c r="M931" s="24">
        <f t="shared" si="45"/>
        <v>390</v>
      </c>
      <c r="N931" s="58"/>
      <c r="O931" s="24" t="s">
        <v>32</v>
      </c>
    </row>
    <row r="932" s="1" customFormat="1" ht="14.25" spans="1:15">
      <c r="A932" s="24">
        <v>928</v>
      </c>
      <c r="B932" s="24" t="s">
        <v>23</v>
      </c>
      <c r="C932" s="54" t="s">
        <v>24</v>
      </c>
      <c r="D932" s="24" t="s">
        <v>25</v>
      </c>
      <c r="E932" s="24" t="s">
        <v>20806</v>
      </c>
      <c r="F932" s="24" t="s">
        <v>20806</v>
      </c>
      <c r="G932" s="72" t="s">
        <v>21757</v>
      </c>
      <c r="H932" s="58" t="s">
        <v>194</v>
      </c>
      <c r="I932" s="58">
        <v>4</v>
      </c>
      <c r="J932" s="24" t="s">
        <v>21753</v>
      </c>
      <c r="K932" s="65" t="s">
        <v>31</v>
      </c>
      <c r="L932" s="58">
        <v>4</v>
      </c>
      <c r="M932" s="24">
        <f t="shared" si="45"/>
        <v>520</v>
      </c>
      <c r="N932" s="58"/>
      <c r="O932" s="24" t="s">
        <v>32</v>
      </c>
    </row>
    <row r="933" s="1" customFormat="1" ht="14.25" spans="1:15">
      <c r="A933" s="24">
        <v>929</v>
      </c>
      <c r="B933" s="24" t="s">
        <v>23</v>
      </c>
      <c r="C933" s="54" t="s">
        <v>24</v>
      </c>
      <c r="D933" s="24" t="s">
        <v>25</v>
      </c>
      <c r="E933" s="24" t="s">
        <v>20806</v>
      </c>
      <c r="F933" s="24" t="s">
        <v>20806</v>
      </c>
      <c r="G933" s="72" t="s">
        <v>21758</v>
      </c>
      <c r="H933" s="58" t="s">
        <v>194</v>
      </c>
      <c r="I933" s="58">
        <v>3</v>
      </c>
      <c r="J933" s="24" t="s">
        <v>21753</v>
      </c>
      <c r="K933" s="65" t="s">
        <v>31</v>
      </c>
      <c r="L933" s="58">
        <v>3</v>
      </c>
      <c r="M933" s="24">
        <f t="shared" si="45"/>
        <v>390</v>
      </c>
      <c r="N933" s="58"/>
      <c r="O933" s="24" t="s">
        <v>32</v>
      </c>
    </row>
    <row r="934" s="1" customFormat="1" ht="14.25" spans="1:15">
      <c r="A934" s="24">
        <v>930</v>
      </c>
      <c r="B934" s="24" t="s">
        <v>23</v>
      </c>
      <c r="C934" s="54" t="s">
        <v>24</v>
      </c>
      <c r="D934" s="24" t="s">
        <v>25</v>
      </c>
      <c r="E934" s="24" t="s">
        <v>20806</v>
      </c>
      <c r="F934" s="24" t="s">
        <v>20806</v>
      </c>
      <c r="G934" s="72" t="s">
        <v>21759</v>
      </c>
      <c r="H934" s="58" t="s">
        <v>194</v>
      </c>
      <c r="I934" s="58">
        <v>6</v>
      </c>
      <c r="J934" s="24" t="s">
        <v>21753</v>
      </c>
      <c r="K934" s="65" t="s">
        <v>31</v>
      </c>
      <c r="L934" s="58">
        <v>6</v>
      </c>
      <c r="M934" s="24">
        <f t="shared" si="45"/>
        <v>780</v>
      </c>
      <c r="N934" s="58"/>
      <c r="O934" s="24" t="s">
        <v>32</v>
      </c>
    </row>
    <row r="935" s="1" customFormat="1" ht="14.25" spans="1:15">
      <c r="A935" s="24">
        <v>931</v>
      </c>
      <c r="B935" s="24" t="s">
        <v>23</v>
      </c>
      <c r="C935" s="54" t="s">
        <v>24</v>
      </c>
      <c r="D935" s="24" t="s">
        <v>25</v>
      </c>
      <c r="E935" s="24" t="s">
        <v>20806</v>
      </c>
      <c r="F935" s="24" t="s">
        <v>20806</v>
      </c>
      <c r="G935" s="72" t="s">
        <v>21760</v>
      </c>
      <c r="H935" s="58" t="s">
        <v>194</v>
      </c>
      <c r="I935" s="58">
        <v>4</v>
      </c>
      <c r="J935" s="24" t="s">
        <v>21753</v>
      </c>
      <c r="K935" s="65" t="s">
        <v>31</v>
      </c>
      <c r="L935" s="58">
        <v>4</v>
      </c>
      <c r="M935" s="24">
        <f t="shared" si="45"/>
        <v>520</v>
      </c>
      <c r="N935" s="58"/>
      <c r="O935" s="24" t="s">
        <v>32</v>
      </c>
    </row>
    <row r="936" s="1" customFormat="1" ht="14.25" spans="1:15">
      <c r="A936" s="24">
        <v>932</v>
      </c>
      <c r="B936" s="24" t="s">
        <v>23</v>
      </c>
      <c r="C936" s="54" t="s">
        <v>24</v>
      </c>
      <c r="D936" s="24" t="s">
        <v>25</v>
      </c>
      <c r="E936" s="24" t="s">
        <v>20806</v>
      </c>
      <c r="F936" s="24" t="s">
        <v>20806</v>
      </c>
      <c r="G936" s="72" t="s">
        <v>21761</v>
      </c>
      <c r="H936" s="58" t="s">
        <v>194</v>
      </c>
      <c r="I936" s="58">
        <v>7</v>
      </c>
      <c r="J936" s="24" t="s">
        <v>21753</v>
      </c>
      <c r="K936" s="65" t="s">
        <v>31</v>
      </c>
      <c r="L936" s="58">
        <v>7</v>
      </c>
      <c r="M936" s="24">
        <f t="shared" si="45"/>
        <v>910</v>
      </c>
      <c r="N936" s="58"/>
      <c r="O936" s="24" t="s">
        <v>32</v>
      </c>
    </row>
    <row r="937" s="1" customFormat="1" ht="14.25" spans="1:15">
      <c r="A937" s="24">
        <v>933</v>
      </c>
      <c r="B937" s="24" t="s">
        <v>23</v>
      </c>
      <c r="C937" s="54" t="s">
        <v>24</v>
      </c>
      <c r="D937" s="24" t="s">
        <v>25</v>
      </c>
      <c r="E937" s="24" t="s">
        <v>20806</v>
      </c>
      <c r="F937" s="24" t="s">
        <v>20806</v>
      </c>
      <c r="G937" s="72" t="s">
        <v>21762</v>
      </c>
      <c r="H937" s="58" t="s">
        <v>194</v>
      </c>
      <c r="I937" s="58">
        <v>4</v>
      </c>
      <c r="J937" s="24" t="s">
        <v>21753</v>
      </c>
      <c r="K937" s="65" t="s">
        <v>31</v>
      </c>
      <c r="L937" s="58">
        <v>4</v>
      </c>
      <c r="M937" s="24">
        <f t="shared" si="45"/>
        <v>520</v>
      </c>
      <c r="N937" s="58"/>
      <c r="O937" s="24" t="s">
        <v>32</v>
      </c>
    </row>
    <row r="938" s="1" customFormat="1" ht="14.25" spans="1:15">
      <c r="A938" s="24">
        <v>934</v>
      </c>
      <c r="B938" s="24" t="s">
        <v>23</v>
      </c>
      <c r="C938" s="54" t="s">
        <v>24</v>
      </c>
      <c r="D938" s="24" t="s">
        <v>25</v>
      </c>
      <c r="E938" s="24" t="s">
        <v>20806</v>
      </c>
      <c r="F938" s="24" t="s">
        <v>20806</v>
      </c>
      <c r="G938" s="72" t="s">
        <v>21763</v>
      </c>
      <c r="H938" s="58" t="s">
        <v>194</v>
      </c>
      <c r="I938" s="58">
        <v>4</v>
      </c>
      <c r="J938" s="24" t="s">
        <v>21753</v>
      </c>
      <c r="K938" s="65" t="s">
        <v>31</v>
      </c>
      <c r="L938" s="58">
        <v>4</v>
      </c>
      <c r="M938" s="24">
        <f t="shared" si="45"/>
        <v>520</v>
      </c>
      <c r="N938" s="58"/>
      <c r="O938" s="24" t="s">
        <v>32</v>
      </c>
    </row>
    <row r="939" s="1" customFormat="1" ht="14.25" spans="1:15">
      <c r="A939" s="24">
        <v>935</v>
      </c>
      <c r="B939" s="24" t="s">
        <v>23</v>
      </c>
      <c r="C939" s="54" t="s">
        <v>24</v>
      </c>
      <c r="D939" s="24" t="s">
        <v>25</v>
      </c>
      <c r="E939" s="24" t="s">
        <v>20806</v>
      </c>
      <c r="F939" s="24" t="s">
        <v>20806</v>
      </c>
      <c r="G939" s="72" t="s">
        <v>21764</v>
      </c>
      <c r="H939" s="58" t="s">
        <v>194</v>
      </c>
      <c r="I939" s="58">
        <v>5</v>
      </c>
      <c r="J939" s="24" t="s">
        <v>21753</v>
      </c>
      <c r="K939" s="65" t="s">
        <v>31</v>
      </c>
      <c r="L939" s="58">
        <v>5</v>
      </c>
      <c r="M939" s="24">
        <f t="shared" si="45"/>
        <v>650</v>
      </c>
      <c r="N939" s="58"/>
      <c r="O939" s="24" t="s">
        <v>32</v>
      </c>
    </row>
    <row r="940" s="1" customFormat="1" ht="14.25" spans="1:15">
      <c r="A940" s="24">
        <v>936</v>
      </c>
      <c r="B940" s="24" t="s">
        <v>23</v>
      </c>
      <c r="C940" s="54" t="s">
        <v>24</v>
      </c>
      <c r="D940" s="24" t="s">
        <v>25</v>
      </c>
      <c r="E940" s="24" t="s">
        <v>20806</v>
      </c>
      <c r="F940" s="24" t="s">
        <v>20806</v>
      </c>
      <c r="G940" s="72" t="s">
        <v>21765</v>
      </c>
      <c r="H940" s="58" t="s">
        <v>194</v>
      </c>
      <c r="I940" s="58">
        <v>6</v>
      </c>
      <c r="J940" s="24" t="s">
        <v>21753</v>
      </c>
      <c r="K940" s="65" t="s">
        <v>31</v>
      </c>
      <c r="L940" s="58">
        <v>6</v>
      </c>
      <c r="M940" s="24">
        <f t="shared" si="45"/>
        <v>780</v>
      </c>
      <c r="N940" s="58"/>
      <c r="O940" s="24" t="s">
        <v>32</v>
      </c>
    </row>
    <row r="941" s="1" customFormat="1" ht="14.25" spans="1:15">
      <c r="A941" s="24">
        <v>937</v>
      </c>
      <c r="B941" s="24" t="s">
        <v>23</v>
      </c>
      <c r="C941" s="54" t="s">
        <v>24</v>
      </c>
      <c r="D941" s="24" t="s">
        <v>25</v>
      </c>
      <c r="E941" s="24" t="s">
        <v>20806</v>
      </c>
      <c r="F941" s="24" t="s">
        <v>20806</v>
      </c>
      <c r="G941" s="72" t="s">
        <v>21766</v>
      </c>
      <c r="H941" s="58" t="s">
        <v>194</v>
      </c>
      <c r="I941" s="58">
        <v>4</v>
      </c>
      <c r="J941" s="24" t="s">
        <v>21753</v>
      </c>
      <c r="K941" s="65" t="s">
        <v>31</v>
      </c>
      <c r="L941" s="58">
        <v>4</v>
      </c>
      <c r="M941" s="24">
        <f t="shared" si="45"/>
        <v>520</v>
      </c>
      <c r="N941" s="58"/>
      <c r="O941" s="24" t="s">
        <v>32</v>
      </c>
    </row>
    <row r="942" s="1" customFormat="1" ht="14.25" spans="1:15">
      <c r="A942" s="24">
        <v>938</v>
      </c>
      <c r="B942" s="24" t="s">
        <v>23</v>
      </c>
      <c r="C942" s="54" t="s">
        <v>24</v>
      </c>
      <c r="D942" s="24" t="s">
        <v>25</v>
      </c>
      <c r="E942" s="24" t="s">
        <v>20806</v>
      </c>
      <c r="F942" s="24" t="s">
        <v>20806</v>
      </c>
      <c r="G942" s="72" t="s">
        <v>21767</v>
      </c>
      <c r="H942" s="58" t="s">
        <v>194</v>
      </c>
      <c r="I942" s="58">
        <v>4</v>
      </c>
      <c r="J942" s="24" t="s">
        <v>21753</v>
      </c>
      <c r="K942" s="65" t="s">
        <v>31</v>
      </c>
      <c r="L942" s="58">
        <v>4</v>
      </c>
      <c r="M942" s="24">
        <f t="shared" si="45"/>
        <v>520</v>
      </c>
      <c r="N942" s="58"/>
      <c r="O942" s="24" t="s">
        <v>32</v>
      </c>
    </row>
    <row r="943" s="1" customFormat="1" ht="14.25" spans="1:15">
      <c r="A943" s="24">
        <v>939</v>
      </c>
      <c r="B943" s="24" t="s">
        <v>23</v>
      </c>
      <c r="C943" s="54" t="s">
        <v>24</v>
      </c>
      <c r="D943" s="24" t="s">
        <v>25</v>
      </c>
      <c r="E943" s="24" t="s">
        <v>20806</v>
      </c>
      <c r="F943" s="24" t="s">
        <v>20806</v>
      </c>
      <c r="G943" s="72" t="s">
        <v>21768</v>
      </c>
      <c r="H943" s="58" t="s">
        <v>194</v>
      </c>
      <c r="I943" s="58">
        <v>4</v>
      </c>
      <c r="J943" s="24" t="s">
        <v>21753</v>
      </c>
      <c r="K943" s="65" t="s">
        <v>31</v>
      </c>
      <c r="L943" s="58">
        <v>4</v>
      </c>
      <c r="M943" s="24">
        <f t="shared" si="45"/>
        <v>520</v>
      </c>
      <c r="N943" s="58"/>
      <c r="O943" s="24" t="s">
        <v>32</v>
      </c>
    </row>
    <row r="944" s="1" customFormat="1" ht="14.25" spans="1:15">
      <c r="A944" s="24">
        <v>940</v>
      </c>
      <c r="B944" s="24" t="s">
        <v>23</v>
      </c>
      <c r="C944" s="54" t="s">
        <v>24</v>
      </c>
      <c r="D944" s="24" t="s">
        <v>25</v>
      </c>
      <c r="E944" s="24" t="s">
        <v>20806</v>
      </c>
      <c r="F944" s="24" t="s">
        <v>20806</v>
      </c>
      <c r="G944" s="72" t="s">
        <v>21769</v>
      </c>
      <c r="H944" s="58" t="s">
        <v>194</v>
      </c>
      <c r="I944" s="58">
        <v>5</v>
      </c>
      <c r="J944" s="24" t="s">
        <v>21753</v>
      </c>
      <c r="K944" s="65" t="s">
        <v>31</v>
      </c>
      <c r="L944" s="58">
        <v>5</v>
      </c>
      <c r="M944" s="24">
        <f t="shared" si="45"/>
        <v>650</v>
      </c>
      <c r="N944" s="58"/>
      <c r="O944" s="24" t="s">
        <v>32</v>
      </c>
    </row>
    <row r="945" s="1" customFormat="1" ht="14.25" spans="1:15">
      <c r="A945" s="24">
        <v>941</v>
      </c>
      <c r="B945" s="24" t="s">
        <v>23</v>
      </c>
      <c r="C945" s="54" t="s">
        <v>24</v>
      </c>
      <c r="D945" s="24" t="s">
        <v>25</v>
      </c>
      <c r="E945" s="24" t="s">
        <v>20806</v>
      </c>
      <c r="F945" s="24" t="s">
        <v>20806</v>
      </c>
      <c r="G945" s="72" t="s">
        <v>21770</v>
      </c>
      <c r="H945" s="58" t="s">
        <v>194</v>
      </c>
      <c r="I945" s="58">
        <v>4</v>
      </c>
      <c r="J945" s="24" t="s">
        <v>21753</v>
      </c>
      <c r="K945" s="65" t="s">
        <v>31</v>
      </c>
      <c r="L945" s="58">
        <v>4</v>
      </c>
      <c r="M945" s="24">
        <f t="shared" si="45"/>
        <v>520</v>
      </c>
      <c r="N945" s="58"/>
      <c r="O945" s="24" t="s">
        <v>32</v>
      </c>
    </row>
    <row r="946" s="1" customFormat="1" ht="14.25" spans="1:15">
      <c r="A946" s="24">
        <v>942</v>
      </c>
      <c r="B946" s="24" t="s">
        <v>23</v>
      </c>
      <c r="C946" s="54" t="s">
        <v>24</v>
      </c>
      <c r="D946" s="24" t="s">
        <v>25</v>
      </c>
      <c r="E946" s="24" t="s">
        <v>20806</v>
      </c>
      <c r="F946" s="24" t="s">
        <v>20806</v>
      </c>
      <c r="G946" s="72" t="s">
        <v>21771</v>
      </c>
      <c r="H946" s="58" t="s">
        <v>51</v>
      </c>
      <c r="I946" s="58">
        <v>3</v>
      </c>
      <c r="J946" s="24" t="s">
        <v>21753</v>
      </c>
      <c r="K946" s="65" t="s">
        <v>31</v>
      </c>
      <c r="L946" s="58">
        <v>3</v>
      </c>
      <c r="M946" s="24">
        <f>L946*312</f>
        <v>936</v>
      </c>
      <c r="N946" s="58"/>
      <c r="O946" s="24" t="s">
        <v>32</v>
      </c>
    </row>
    <row r="947" s="1" customFormat="1" ht="14.25" spans="1:15">
      <c r="A947" s="24">
        <v>943</v>
      </c>
      <c r="B947" s="24" t="s">
        <v>23</v>
      </c>
      <c r="C947" s="54" t="s">
        <v>24</v>
      </c>
      <c r="D947" s="24" t="s">
        <v>25</v>
      </c>
      <c r="E947" s="24" t="s">
        <v>20806</v>
      </c>
      <c r="F947" s="24" t="s">
        <v>20806</v>
      </c>
      <c r="G947" s="72" t="s">
        <v>21772</v>
      </c>
      <c r="H947" s="58" t="s">
        <v>194</v>
      </c>
      <c r="I947" s="58">
        <v>5</v>
      </c>
      <c r="J947" s="24" t="s">
        <v>21753</v>
      </c>
      <c r="K947" s="65" t="s">
        <v>31</v>
      </c>
      <c r="L947" s="58">
        <v>5</v>
      </c>
      <c r="M947" s="24">
        <f t="shared" ref="M947:M952" si="46">L947*130</f>
        <v>650</v>
      </c>
      <c r="N947" s="58"/>
      <c r="O947" s="24" t="s">
        <v>32</v>
      </c>
    </row>
    <row r="948" s="1" customFormat="1" ht="14.25" spans="1:15">
      <c r="A948" s="24">
        <v>944</v>
      </c>
      <c r="B948" s="24" t="s">
        <v>23</v>
      </c>
      <c r="C948" s="54" t="s">
        <v>24</v>
      </c>
      <c r="D948" s="24" t="s">
        <v>25</v>
      </c>
      <c r="E948" s="24" t="s">
        <v>20806</v>
      </c>
      <c r="F948" s="24" t="s">
        <v>20806</v>
      </c>
      <c r="G948" s="72" t="s">
        <v>21773</v>
      </c>
      <c r="H948" s="58" t="s">
        <v>194</v>
      </c>
      <c r="I948" s="58">
        <v>9</v>
      </c>
      <c r="J948" s="24" t="s">
        <v>21753</v>
      </c>
      <c r="K948" s="65" t="s">
        <v>31</v>
      </c>
      <c r="L948" s="58">
        <v>9</v>
      </c>
      <c r="M948" s="24">
        <f t="shared" si="46"/>
        <v>1170</v>
      </c>
      <c r="N948" s="58"/>
      <c r="O948" s="24" t="s">
        <v>32</v>
      </c>
    </row>
    <row r="949" s="1" customFormat="1" ht="14.25" spans="1:15">
      <c r="A949" s="24">
        <v>945</v>
      </c>
      <c r="B949" s="24" t="s">
        <v>23</v>
      </c>
      <c r="C949" s="54" t="s">
        <v>24</v>
      </c>
      <c r="D949" s="24" t="s">
        <v>25</v>
      </c>
      <c r="E949" s="24" t="s">
        <v>20806</v>
      </c>
      <c r="F949" s="24" t="s">
        <v>20806</v>
      </c>
      <c r="G949" s="65" t="s">
        <v>21774</v>
      </c>
      <c r="H949" s="58" t="s">
        <v>194</v>
      </c>
      <c r="I949" s="58">
        <v>5</v>
      </c>
      <c r="J949" s="24" t="s">
        <v>21775</v>
      </c>
      <c r="K949" s="65" t="s">
        <v>31</v>
      </c>
      <c r="L949" s="58">
        <v>5</v>
      </c>
      <c r="M949" s="24">
        <f t="shared" si="46"/>
        <v>650</v>
      </c>
      <c r="N949" s="58"/>
      <c r="O949" s="24" t="s">
        <v>32</v>
      </c>
    </row>
    <row r="950" s="1" customFormat="1" ht="14.25" spans="1:15">
      <c r="A950" s="24">
        <v>946</v>
      </c>
      <c r="B950" s="24" t="s">
        <v>23</v>
      </c>
      <c r="C950" s="54" t="s">
        <v>24</v>
      </c>
      <c r="D950" s="24" t="s">
        <v>25</v>
      </c>
      <c r="E950" s="24" t="s">
        <v>20806</v>
      </c>
      <c r="F950" s="24" t="s">
        <v>20806</v>
      </c>
      <c r="G950" s="68" t="s">
        <v>21776</v>
      </c>
      <c r="H950" s="58" t="s">
        <v>194</v>
      </c>
      <c r="I950" s="58">
        <v>4</v>
      </c>
      <c r="J950" s="24" t="s">
        <v>21775</v>
      </c>
      <c r="K950" s="65" t="s">
        <v>31</v>
      </c>
      <c r="L950" s="58">
        <v>4</v>
      </c>
      <c r="M950" s="24">
        <f t="shared" si="46"/>
        <v>520</v>
      </c>
      <c r="N950" s="58"/>
      <c r="O950" s="24" t="s">
        <v>32</v>
      </c>
    </row>
    <row r="951" s="1" customFormat="1" ht="14.25" spans="1:15">
      <c r="A951" s="24">
        <v>947</v>
      </c>
      <c r="B951" s="24" t="s">
        <v>23</v>
      </c>
      <c r="C951" s="54" t="s">
        <v>24</v>
      </c>
      <c r="D951" s="24" t="s">
        <v>25</v>
      </c>
      <c r="E951" s="24" t="s">
        <v>20806</v>
      </c>
      <c r="F951" s="24" t="s">
        <v>20806</v>
      </c>
      <c r="G951" s="72" t="s">
        <v>21777</v>
      </c>
      <c r="H951" s="58" t="s">
        <v>194</v>
      </c>
      <c r="I951" s="58">
        <v>2</v>
      </c>
      <c r="J951" s="24" t="s">
        <v>21775</v>
      </c>
      <c r="K951" s="65" t="s">
        <v>31</v>
      </c>
      <c r="L951" s="58">
        <v>2</v>
      </c>
      <c r="M951" s="24">
        <f t="shared" si="46"/>
        <v>260</v>
      </c>
      <c r="N951" s="58"/>
      <c r="O951" s="24" t="s">
        <v>32</v>
      </c>
    </row>
    <row r="952" s="1" customFormat="1" ht="14.25" spans="1:15">
      <c r="A952" s="24">
        <v>948</v>
      </c>
      <c r="B952" s="24" t="s">
        <v>23</v>
      </c>
      <c r="C952" s="54" t="s">
        <v>24</v>
      </c>
      <c r="D952" s="24" t="s">
        <v>25</v>
      </c>
      <c r="E952" s="24" t="s">
        <v>20806</v>
      </c>
      <c r="F952" s="24" t="s">
        <v>20806</v>
      </c>
      <c r="G952" s="72" t="s">
        <v>21778</v>
      </c>
      <c r="H952" s="58" t="s">
        <v>29</v>
      </c>
      <c r="I952" s="58">
        <v>2</v>
      </c>
      <c r="J952" s="24" t="s">
        <v>21775</v>
      </c>
      <c r="K952" s="65" t="s">
        <v>31</v>
      </c>
      <c r="L952" s="58">
        <v>2</v>
      </c>
      <c r="M952" s="24">
        <f t="shared" si="46"/>
        <v>260</v>
      </c>
      <c r="N952" s="58"/>
      <c r="O952" s="24" t="s">
        <v>32</v>
      </c>
    </row>
    <row r="953" s="1" customFormat="1" ht="14.25" spans="1:15">
      <c r="A953" s="24">
        <v>949</v>
      </c>
      <c r="B953" s="24" t="s">
        <v>23</v>
      </c>
      <c r="C953" s="54" t="s">
        <v>24</v>
      </c>
      <c r="D953" s="24" t="s">
        <v>25</v>
      </c>
      <c r="E953" s="24" t="s">
        <v>20806</v>
      </c>
      <c r="F953" s="24" t="s">
        <v>20806</v>
      </c>
      <c r="G953" s="72" t="s">
        <v>21779</v>
      </c>
      <c r="H953" s="58" t="s">
        <v>51</v>
      </c>
      <c r="I953" s="58">
        <v>3</v>
      </c>
      <c r="J953" s="24" t="s">
        <v>21775</v>
      </c>
      <c r="K953" s="65" t="s">
        <v>31</v>
      </c>
      <c r="L953" s="58">
        <v>3</v>
      </c>
      <c r="M953" s="24">
        <f>L953*312</f>
        <v>936</v>
      </c>
      <c r="N953" s="58"/>
      <c r="O953" s="24" t="s">
        <v>32</v>
      </c>
    </row>
    <row r="954" s="1" customFormat="1" ht="14.25" spans="1:15">
      <c r="A954" s="24">
        <v>950</v>
      </c>
      <c r="B954" s="24" t="s">
        <v>23</v>
      </c>
      <c r="C954" s="54" t="s">
        <v>24</v>
      </c>
      <c r="D954" s="24" t="s">
        <v>25</v>
      </c>
      <c r="E954" s="24" t="s">
        <v>20806</v>
      </c>
      <c r="F954" s="24" t="s">
        <v>20806</v>
      </c>
      <c r="G954" s="72" t="s">
        <v>21780</v>
      </c>
      <c r="H954" s="58" t="s">
        <v>51</v>
      </c>
      <c r="I954" s="58">
        <v>5</v>
      </c>
      <c r="J954" s="24" t="s">
        <v>21775</v>
      </c>
      <c r="K954" s="65" t="s">
        <v>31</v>
      </c>
      <c r="L954" s="58">
        <v>5</v>
      </c>
      <c r="M954" s="24">
        <f>L954*312</f>
        <v>1560</v>
      </c>
      <c r="N954" s="58"/>
      <c r="O954" s="24" t="s">
        <v>32</v>
      </c>
    </row>
    <row r="955" s="1" customFormat="1" ht="14.25" spans="1:15">
      <c r="A955" s="24">
        <v>951</v>
      </c>
      <c r="B955" s="24" t="s">
        <v>23</v>
      </c>
      <c r="C955" s="54" t="s">
        <v>24</v>
      </c>
      <c r="D955" s="24" t="s">
        <v>25</v>
      </c>
      <c r="E955" s="24" t="s">
        <v>20806</v>
      </c>
      <c r="F955" s="24" t="s">
        <v>20806</v>
      </c>
      <c r="G955" s="72" t="s">
        <v>21781</v>
      </c>
      <c r="H955" s="58" t="s">
        <v>194</v>
      </c>
      <c r="I955" s="58">
        <v>3</v>
      </c>
      <c r="J955" s="24" t="s">
        <v>21775</v>
      </c>
      <c r="K955" s="65" t="s">
        <v>31</v>
      </c>
      <c r="L955" s="58">
        <v>3</v>
      </c>
      <c r="M955" s="24">
        <f>L955*130</f>
        <v>390</v>
      </c>
      <c r="N955" s="58"/>
      <c r="O955" s="24" t="s">
        <v>32</v>
      </c>
    </row>
    <row r="956" s="1" customFormat="1" ht="14.25" spans="1:15">
      <c r="A956" s="24">
        <v>952</v>
      </c>
      <c r="B956" s="24" t="s">
        <v>23</v>
      </c>
      <c r="C956" s="54" t="s">
        <v>24</v>
      </c>
      <c r="D956" s="24" t="s">
        <v>25</v>
      </c>
      <c r="E956" s="24" t="s">
        <v>20806</v>
      </c>
      <c r="F956" s="24" t="s">
        <v>20806</v>
      </c>
      <c r="G956" s="74" t="s">
        <v>21782</v>
      </c>
      <c r="H956" s="58" t="s">
        <v>29</v>
      </c>
      <c r="I956" s="58">
        <v>3</v>
      </c>
      <c r="J956" s="24" t="s">
        <v>21775</v>
      </c>
      <c r="K956" s="65" t="s">
        <v>31</v>
      </c>
      <c r="L956" s="58">
        <v>3</v>
      </c>
      <c r="M956" s="24">
        <f>L956*130</f>
        <v>390</v>
      </c>
      <c r="N956" s="58"/>
      <c r="O956" s="24" t="s">
        <v>32</v>
      </c>
    </row>
    <row r="957" s="1" customFormat="1" ht="14.25" spans="1:15">
      <c r="A957" s="24">
        <v>953</v>
      </c>
      <c r="B957" s="24" t="s">
        <v>23</v>
      </c>
      <c r="C957" s="54" t="s">
        <v>24</v>
      </c>
      <c r="D957" s="24" t="s">
        <v>25</v>
      </c>
      <c r="E957" s="60" t="s">
        <v>21039</v>
      </c>
      <c r="F957" s="60" t="s">
        <v>21783</v>
      </c>
      <c r="G957" s="74" t="s">
        <v>21784</v>
      </c>
      <c r="H957" s="58" t="s">
        <v>194</v>
      </c>
      <c r="I957" s="58">
        <v>4</v>
      </c>
      <c r="J957" s="24" t="s">
        <v>21775</v>
      </c>
      <c r="K957" s="65" t="s">
        <v>31</v>
      </c>
      <c r="L957" s="58">
        <v>4</v>
      </c>
      <c r="M957" s="24">
        <f>L957*130</f>
        <v>520</v>
      </c>
      <c r="N957" s="24"/>
      <c r="O957" s="24" t="s">
        <v>32</v>
      </c>
    </row>
    <row r="958" s="1" customFormat="1" ht="14.25" spans="1:15">
      <c r="A958" s="24">
        <v>954</v>
      </c>
      <c r="B958" s="24" t="s">
        <v>23</v>
      </c>
      <c r="C958" s="54" t="s">
        <v>24</v>
      </c>
      <c r="D958" s="24" t="s">
        <v>25</v>
      </c>
      <c r="E958" s="24" t="s">
        <v>20806</v>
      </c>
      <c r="F958" s="24" t="s">
        <v>20806</v>
      </c>
      <c r="G958" s="74" t="s">
        <v>21785</v>
      </c>
      <c r="H958" s="58" t="s">
        <v>51</v>
      </c>
      <c r="I958" s="58">
        <v>4</v>
      </c>
      <c r="J958" s="24" t="s">
        <v>21775</v>
      </c>
      <c r="K958" s="65" t="s">
        <v>31</v>
      </c>
      <c r="L958" s="58">
        <v>4</v>
      </c>
      <c r="M958" s="24">
        <f>L958*312</f>
        <v>1248</v>
      </c>
      <c r="N958" s="58"/>
      <c r="O958" s="24" t="s">
        <v>32</v>
      </c>
    </row>
    <row r="959" s="1" customFormat="1" ht="14.25" spans="1:15">
      <c r="A959" s="24">
        <v>955</v>
      </c>
      <c r="B959" s="24" t="s">
        <v>23</v>
      </c>
      <c r="C959" s="54" t="s">
        <v>24</v>
      </c>
      <c r="D959" s="24" t="s">
        <v>25</v>
      </c>
      <c r="E959" s="24" t="s">
        <v>20806</v>
      </c>
      <c r="F959" s="24" t="s">
        <v>20806</v>
      </c>
      <c r="G959" s="74" t="s">
        <v>21786</v>
      </c>
      <c r="H959" s="58" t="s">
        <v>194</v>
      </c>
      <c r="I959" s="58">
        <v>4</v>
      </c>
      <c r="J959" s="24" t="s">
        <v>21775</v>
      </c>
      <c r="K959" s="65" t="s">
        <v>31</v>
      </c>
      <c r="L959" s="58">
        <v>4</v>
      </c>
      <c r="M959" s="24">
        <f t="shared" ref="M959:M967" si="47">L959*130</f>
        <v>520</v>
      </c>
      <c r="N959" s="58"/>
      <c r="O959" s="24" t="s">
        <v>32</v>
      </c>
    </row>
    <row r="960" s="1" customFormat="1" ht="14.25" spans="1:15">
      <c r="A960" s="24">
        <v>956</v>
      </c>
      <c r="B960" s="24" t="s">
        <v>23</v>
      </c>
      <c r="C960" s="54" t="s">
        <v>24</v>
      </c>
      <c r="D960" s="24" t="s">
        <v>25</v>
      </c>
      <c r="E960" s="24" t="s">
        <v>20806</v>
      </c>
      <c r="F960" s="24" t="s">
        <v>20806</v>
      </c>
      <c r="G960" s="68" t="s">
        <v>21787</v>
      </c>
      <c r="H960" s="58" t="s">
        <v>194</v>
      </c>
      <c r="I960" s="58">
        <v>3</v>
      </c>
      <c r="J960" s="58" t="s">
        <v>21788</v>
      </c>
      <c r="K960" s="65" t="s">
        <v>31</v>
      </c>
      <c r="L960" s="58">
        <v>3</v>
      </c>
      <c r="M960" s="24">
        <f t="shared" si="47"/>
        <v>390</v>
      </c>
      <c r="N960" s="58"/>
      <c r="O960" s="24" t="s">
        <v>32</v>
      </c>
    </row>
    <row r="961" s="1" customFormat="1" ht="14.25" spans="1:15">
      <c r="A961" s="24">
        <v>957</v>
      </c>
      <c r="B961" s="24" t="s">
        <v>23</v>
      </c>
      <c r="C961" s="54" t="s">
        <v>24</v>
      </c>
      <c r="D961" s="24" t="s">
        <v>25</v>
      </c>
      <c r="E961" s="24" t="s">
        <v>20806</v>
      </c>
      <c r="F961" s="24" t="s">
        <v>20806</v>
      </c>
      <c r="G961" s="68" t="s">
        <v>21789</v>
      </c>
      <c r="H961" s="58" t="s">
        <v>194</v>
      </c>
      <c r="I961" s="58">
        <v>4</v>
      </c>
      <c r="J961" s="58" t="s">
        <v>21788</v>
      </c>
      <c r="K961" s="65" t="s">
        <v>31</v>
      </c>
      <c r="L961" s="58">
        <v>4</v>
      </c>
      <c r="M961" s="24">
        <f t="shared" si="47"/>
        <v>520</v>
      </c>
      <c r="N961" s="24"/>
      <c r="O961" s="24" t="s">
        <v>32</v>
      </c>
    </row>
    <row r="962" s="1" customFormat="1" ht="14.25" spans="1:15">
      <c r="A962" s="24">
        <v>958</v>
      </c>
      <c r="B962" s="24" t="s">
        <v>23</v>
      </c>
      <c r="C962" s="54" t="s">
        <v>24</v>
      </c>
      <c r="D962" s="24" t="s">
        <v>25</v>
      </c>
      <c r="E962" s="24" t="s">
        <v>20806</v>
      </c>
      <c r="F962" s="24" t="s">
        <v>20806</v>
      </c>
      <c r="G962" s="68" t="s">
        <v>21790</v>
      </c>
      <c r="H962" s="58" t="s">
        <v>194</v>
      </c>
      <c r="I962" s="58">
        <v>3</v>
      </c>
      <c r="J962" s="58" t="s">
        <v>21788</v>
      </c>
      <c r="K962" s="65" t="s">
        <v>31</v>
      </c>
      <c r="L962" s="58">
        <v>3</v>
      </c>
      <c r="M962" s="24">
        <f t="shared" si="47"/>
        <v>390</v>
      </c>
      <c r="N962" s="58"/>
      <c r="O962" s="24" t="s">
        <v>32</v>
      </c>
    </row>
    <row r="963" s="1" customFormat="1" ht="14.25" spans="1:15">
      <c r="A963" s="24">
        <v>959</v>
      </c>
      <c r="B963" s="24" t="s">
        <v>23</v>
      </c>
      <c r="C963" s="54" t="s">
        <v>24</v>
      </c>
      <c r="D963" s="24" t="s">
        <v>25</v>
      </c>
      <c r="E963" s="24" t="s">
        <v>20806</v>
      </c>
      <c r="F963" s="24" t="s">
        <v>20806</v>
      </c>
      <c r="G963" s="68" t="s">
        <v>21791</v>
      </c>
      <c r="H963" s="58" t="s">
        <v>194</v>
      </c>
      <c r="I963" s="58">
        <v>7</v>
      </c>
      <c r="J963" s="24" t="s">
        <v>21792</v>
      </c>
      <c r="K963" s="65" t="s">
        <v>31</v>
      </c>
      <c r="L963" s="58">
        <v>7</v>
      </c>
      <c r="M963" s="24">
        <f t="shared" si="47"/>
        <v>910</v>
      </c>
      <c r="N963" s="58"/>
      <c r="O963" s="24" t="s">
        <v>32</v>
      </c>
    </row>
    <row r="964" s="1" customFormat="1" ht="14.25" spans="1:15">
      <c r="A964" s="24">
        <v>960</v>
      </c>
      <c r="B964" s="24" t="s">
        <v>23</v>
      </c>
      <c r="C964" s="54" t="s">
        <v>24</v>
      </c>
      <c r="D964" s="24" t="s">
        <v>25</v>
      </c>
      <c r="E964" s="24" t="s">
        <v>20806</v>
      </c>
      <c r="F964" s="24" t="s">
        <v>20806</v>
      </c>
      <c r="G964" s="72" t="s">
        <v>21793</v>
      </c>
      <c r="H964" s="58" t="s">
        <v>194</v>
      </c>
      <c r="I964" s="58">
        <v>3</v>
      </c>
      <c r="J964" s="24" t="s">
        <v>21792</v>
      </c>
      <c r="K964" s="65" t="s">
        <v>31</v>
      </c>
      <c r="L964" s="58">
        <v>3</v>
      </c>
      <c r="M964" s="24">
        <f t="shared" si="47"/>
        <v>390</v>
      </c>
      <c r="N964" s="58"/>
      <c r="O964" s="24" t="s">
        <v>32</v>
      </c>
    </row>
    <row r="965" s="1" customFormat="1" ht="14.25" spans="1:15">
      <c r="A965" s="24">
        <v>961</v>
      </c>
      <c r="B965" s="24" t="s">
        <v>23</v>
      </c>
      <c r="C965" s="54" t="s">
        <v>24</v>
      </c>
      <c r="D965" s="24" t="s">
        <v>25</v>
      </c>
      <c r="E965" s="24" t="s">
        <v>20806</v>
      </c>
      <c r="F965" s="24" t="s">
        <v>20806</v>
      </c>
      <c r="G965" s="72" t="s">
        <v>21794</v>
      </c>
      <c r="H965" s="58" t="s">
        <v>194</v>
      </c>
      <c r="I965" s="58">
        <v>4</v>
      </c>
      <c r="J965" s="24" t="s">
        <v>21792</v>
      </c>
      <c r="K965" s="65" t="s">
        <v>31</v>
      </c>
      <c r="L965" s="58">
        <v>4</v>
      </c>
      <c r="M965" s="24">
        <f t="shared" si="47"/>
        <v>520</v>
      </c>
      <c r="N965" s="58"/>
      <c r="O965" s="24" t="s">
        <v>32</v>
      </c>
    </row>
    <row r="966" s="1" customFormat="1" ht="14.25" spans="1:15">
      <c r="A966" s="24">
        <v>962</v>
      </c>
      <c r="B966" s="24" t="s">
        <v>23</v>
      </c>
      <c r="C966" s="54" t="s">
        <v>24</v>
      </c>
      <c r="D966" s="24" t="s">
        <v>25</v>
      </c>
      <c r="E966" s="24" t="s">
        <v>20806</v>
      </c>
      <c r="F966" s="24" t="s">
        <v>20806</v>
      </c>
      <c r="G966" s="74" t="s">
        <v>21795</v>
      </c>
      <c r="H966" s="58" t="s">
        <v>194</v>
      </c>
      <c r="I966" s="58">
        <v>2</v>
      </c>
      <c r="J966" s="24" t="s">
        <v>21792</v>
      </c>
      <c r="K966" s="65" t="s">
        <v>31</v>
      </c>
      <c r="L966" s="58">
        <v>2</v>
      </c>
      <c r="M966" s="24">
        <f t="shared" si="47"/>
        <v>260</v>
      </c>
      <c r="N966" s="58"/>
      <c r="O966" s="24" t="s">
        <v>32</v>
      </c>
    </row>
    <row r="967" s="1" customFormat="1" ht="14.25" spans="1:15">
      <c r="A967" s="24">
        <v>963</v>
      </c>
      <c r="B967" s="24" t="s">
        <v>23</v>
      </c>
      <c r="C967" s="54" t="s">
        <v>24</v>
      </c>
      <c r="D967" s="24" t="s">
        <v>25</v>
      </c>
      <c r="E967" s="24" t="s">
        <v>20806</v>
      </c>
      <c r="F967" s="24" t="s">
        <v>20806</v>
      </c>
      <c r="G967" s="74" t="s">
        <v>21796</v>
      </c>
      <c r="H967" s="58" t="s">
        <v>29</v>
      </c>
      <c r="I967" s="58">
        <v>2</v>
      </c>
      <c r="J967" s="24" t="s">
        <v>21792</v>
      </c>
      <c r="K967" s="65" t="s">
        <v>31</v>
      </c>
      <c r="L967" s="58">
        <v>2</v>
      </c>
      <c r="M967" s="24">
        <f t="shared" si="47"/>
        <v>260</v>
      </c>
      <c r="N967" s="58"/>
      <c r="O967" s="24" t="s">
        <v>32</v>
      </c>
    </row>
    <row r="968" s="1" customFormat="1" ht="14.25" spans="1:15">
      <c r="A968" s="24">
        <v>964</v>
      </c>
      <c r="B968" s="24" t="s">
        <v>23</v>
      </c>
      <c r="C968" s="54" t="s">
        <v>24</v>
      </c>
      <c r="D968" s="24" t="s">
        <v>25</v>
      </c>
      <c r="E968" s="24" t="s">
        <v>20806</v>
      </c>
      <c r="F968" s="24" t="s">
        <v>20806</v>
      </c>
      <c r="G968" s="74" t="s">
        <v>21797</v>
      </c>
      <c r="H968" s="58" t="s">
        <v>51</v>
      </c>
      <c r="I968" s="58">
        <v>2</v>
      </c>
      <c r="J968" s="24" t="s">
        <v>21792</v>
      </c>
      <c r="K968" s="65" t="s">
        <v>31</v>
      </c>
      <c r="L968" s="58">
        <v>2</v>
      </c>
      <c r="M968" s="24">
        <f>L968*312</f>
        <v>624</v>
      </c>
      <c r="N968" s="58"/>
      <c r="O968" s="24" t="s">
        <v>32</v>
      </c>
    </row>
    <row r="969" s="1" customFormat="1" ht="14.25" spans="1:15">
      <c r="A969" s="24">
        <v>965</v>
      </c>
      <c r="B969" s="24" t="s">
        <v>23</v>
      </c>
      <c r="C969" s="54" t="s">
        <v>24</v>
      </c>
      <c r="D969" s="24" t="s">
        <v>25</v>
      </c>
      <c r="E969" s="24" t="s">
        <v>20806</v>
      </c>
      <c r="F969" s="24" t="s">
        <v>20806</v>
      </c>
      <c r="G969" s="68" t="s">
        <v>21798</v>
      </c>
      <c r="H969" s="58" t="s">
        <v>51</v>
      </c>
      <c r="I969" s="58">
        <v>2</v>
      </c>
      <c r="J969" s="24" t="s">
        <v>21792</v>
      </c>
      <c r="K969" s="65" t="s">
        <v>31</v>
      </c>
      <c r="L969" s="58">
        <v>2</v>
      </c>
      <c r="M969" s="24">
        <f>L969*312</f>
        <v>624</v>
      </c>
      <c r="N969" s="58"/>
      <c r="O969" s="24" t="s">
        <v>32</v>
      </c>
    </row>
    <row r="970" s="1" customFormat="1" ht="14.25" spans="1:15">
      <c r="A970" s="24">
        <v>966</v>
      </c>
      <c r="B970" s="24" t="s">
        <v>23</v>
      </c>
      <c r="C970" s="54" t="s">
        <v>24</v>
      </c>
      <c r="D970" s="24" t="s">
        <v>25</v>
      </c>
      <c r="E970" s="24" t="s">
        <v>20806</v>
      </c>
      <c r="F970" s="24" t="s">
        <v>20806</v>
      </c>
      <c r="G970" s="68" t="s">
        <v>21799</v>
      </c>
      <c r="H970" s="58" t="s">
        <v>194</v>
      </c>
      <c r="I970" s="58">
        <v>6</v>
      </c>
      <c r="J970" s="58" t="s">
        <v>21800</v>
      </c>
      <c r="K970" s="65" t="s">
        <v>31</v>
      </c>
      <c r="L970" s="58">
        <v>6</v>
      </c>
      <c r="M970" s="24">
        <f>L970*130</f>
        <v>780</v>
      </c>
      <c r="N970" s="58"/>
      <c r="O970" s="24" t="s">
        <v>32</v>
      </c>
    </row>
    <row r="971" s="1" customFormat="1" ht="14.25" spans="1:15">
      <c r="A971" s="24">
        <v>967</v>
      </c>
      <c r="B971" s="24" t="s">
        <v>23</v>
      </c>
      <c r="C971" s="54" t="s">
        <v>24</v>
      </c>
      <c r="D971" s="24" t="s">
        <v>25</v>
      </c>
      <c r="E971" s="24" t="s">
        <v>20806</v>
      </c>
      <c r="F971" s="24" t="s">
        <v>20806</v>
      </c>
      <c r="G971" s="72" t="s">
        <v>21801</v>
      </c>
      <c r="H971" s="58" t="s">
        <v>194</v>
      </c>
      <c r="I971" s="58">
        <v>3</v>
      </c>
      <c r="J971" s="58" t="s">
        <v>21800</v>
      </c>
      <c r="K971" s="65" t="s">
        <v>31</v>
      </c>
      <c r="L971" s="58">
        <v>3</v>
      </c>
      <c r="M971" s="24">
        <f>L971*130</f>
        <v>390</v>
      </c>
      <c r="N971" s="58"/>
      <c r="O971" s="24" t="s">
        <v>32</v>
      </c>
    </row>
    <row r="972" s="1" customFormat="1" ht="14.25" spans="1:15">
      <c r="A972" s="24">
        <v>968</v>
      </c>
      <c r="B972" s="24" t="s">
        <v>23</v>
      </c>
      <c r="C972" s="54" t="s">
        <v>24</v>
      </c>
      <c r="D972" s="24" t="s">
        <v>25</v>
      </c>
      <c r="E972" s="24" t="s">
        <v>20806</v>
      </c>
      <c r="F972" s="24" t="s">
        <v>20806</v>
      </c>
      <c r="G972" s="72" t="s">
        <v>8992</v>
      </c>
      <c r="H972" s="58" t="s">
        <v>51</v>
      </c>
      <c r="I972" s="58">
        <v>4</v>
      </c>
      <c r="J972" s="58" t="s">
        <v>21800</v>
      </c>
      <c r="K972" s="65" t="s">
        <v>31</v>
      </c>
      <c r="L972" s="58">
        <v>4</v>
      </c>
      <c r="M972" s="24">
        <f>L972*312</f>
        <v>1248</v>
      </c>
      <c r="N972" s="58"/>
      <c r="O972" s="24" t="s">
        <v>32</v>
      </c>
    </row>
    <row r="973" s="1" customFormat="1" ht="14.25" spans="1:15">
      <c r="A973" s="24">
        <v>969</v>
      </c>
      <c r="B973" s="24" t="s">
        <v>23</v>
      </c>
      <c r="C973" s="54" t="s">
        <v>24</v>
      </c>
      <c r="D973" s="24" t="s">
        <v>25</v>
      </c>
      <c r="E973" s="24" t="s">
        <v>20806</v>
      </c>
      <c r="F973" s="24" t="s">
        <v>20806</v>
      </c>
      <c r="G973" s="72" t="s">
        <v>21802</v>
      </c>
      <c r="H973" s="58" t="s">
        <v>194</v>
      </c>
      <c r="I973" s="58">
        <v>5</v>
      </c>
      <c r="J973" s="58" t="s">
        <v>21800</v>
      </c>
      <c r="K973" s="65" t="s">
        <v>31</v>
      </c>
      <c r="L973" s="58">
        <v>5</v>
      </c>
      <c r="M973" s="24">
        <f t="shared" ref="M973:M978" si="48">L973*130</f>
        <v>650</v>
      </c>
      <c r="N973" s="58"/>
      <c r="O973" s="24" t="s">
        <v>32</v>
      </c>
    </row>
    <row r="974" s="1" customFormat="1" ht="14.25" spans="1:15">
      <c r="A974" s="24">
        <v>970</v>
      </c>
      <c r="B974" s="24" t="s">
        <v>23</v>
      </c>
      <c r="C974" s="54" t="s">
        <v>24</v>
      </c>
      <c r="D974" s="24" t="s">
        <v>25</v>
      </c>
      <c r="E974" s="24" t="s">
        <v>20806</v>
      </c>
      <c r="F974" s="24" t="s">
        <v>20806</v>
      </c>
      <c r="G974" s="72" t="s">
        <v>21803</v>
      </c>
      <c r="H974" s="58" t="s">
        <v>194</v>
      </c>
      <c r="I974" s="58">
        <v>5</v>
      </c>
      <c r="J974" s="58" t="s">
        <v>21800</v>
      </c>
      <c r="K974" s="65" t="s">
        <v>31</v>
      </c>
      <c r="L974" s="58">
        <v>5</v>
      </c>
      <c r="M974" s="24">
        <f t="shared" si="48"/>
        <v>650</v>
      </c>
      <c r="N974" s="58"/>
      <c r="O974" s="24" t="s">
        <v>32</v>
      </c>
    </row>
    <row r="975" s="1" customFormat="1" ht="14.25" spans="1:15">
      <c r="A975" s="24">
        <v>971</v>
      </c>
      <c r="B975" s="24" t="s">
        <v>23</v>
      </c>
      <c r="C975" s="54" t="s">
        <v>24</v>
      </c>
      <c r="D975" s="24" t="s">
        <v>25</v>
      </c>
      <c r="E975" s="24" t="s">
        <v>20806</v>
      </c>
      <c r="F975" s="24" t="s">
        <v>20806</v>
      </c>
      <c r="G975" s="72" t="s">
        <v>21804</v>
      </c>
      <c r="H975" s="58" t="s">
        <v>194</v>
      </c>
      <c r="I975" s="58">
        <v>2</v>
      </c>
      <c r="J975" s="58" t="s">
        <v>21800</v>
      </c>
      <c r="K975" s="65" t="s">
        <v>31</v>
      </c>
      <c r="L975" s="58">
        <v>2</v>
      </c>
      <c r="M975" s="24">
        <f t="shared" si="48"/>
        <v>260</v>
      </c>
      <c r="N975" s="58"/>
      <c r="O975" s="24" t="s">
        <v>32</v>
      </c>
    </row>
    <row r="976" s="1" customFormat="1" ht="14.25" spans="1:15">
      <c r="A976" s="24">
        <v>972</v>
      </c>
      <c r="B976" s="24" t="s">
        <v>23</v>
      </c>
      <c r="C976" s="54" t="s">
        <v>24</v>
      </c>
      <c r="D976" s="24" t="s">
        <v>25</v>
      </c>
      <c r="E976" s="24" t="s">
        <v>20806</v>
      </c>
      <c r="F976" s="24" t="s">
        <v>20806</v>
      </c>
      <c r="G976" s="72" t="s">
        <v>21805</v>
      </c>
      <c r="H976" s="58" t="s">
        <v>194</v>
      </c>
      <c r="I976" s="58">
        <v>5</v>
      </c>
      <c r="J976" s="58" t="s">
        <v>21800</v>
      </c>
      <c r="K976" s="65" t="s">
        <v>31</v>
      </c>
      <c r="L976" s="58">
        <v>5</v>
      </c>
      <c r="M976" s="24">
        <f t="shared" si="48"/>
        <v>650</v>
      </c>
      <c r="N976" s="58"/>
      <c r="O976" s="24" t="s">
        <v>32</v>
      </c>
    </row>
    <row r="977" s="1" customFormat="1" ht="14.25" spans="1:15">
      <c r="A977" s="24">
        <v>973</v>
      </c>
      <c r="B977" s="24" t="s">
        <v>23</v>
      </c>
      <c r="C977" s="54" t="s">
        <v>24</v>
      </c>
      <c r="D977" s="24" t="s">
        <v>25</v>
      </c>
      <c r="E977" s="24" t="s">
        <v>20806</v>
      </c>
      <c r="F977" s="24" t="s">
        <v>20806</v>
      </c>
      <c r="G977" s="72" t="s">
        <v>21806</v>
      </c>
      <c r="H977" s="58" t="s">
        <v>194</v>
      </c>
      <c r="I977" s="58">
        <v>7</v>
      </c>
      <c r="J977" s="58" t="s">
        <v>21800</v>
      </c>
      <c r="K977" s="65" t="s">
        <v>31</v>
      </c>
      <c r="L977" s="58">
        <v>7</v>
      </c>
      <c r="M977" s="24">
        <f t="shared" si="48"/>
        <v>910</v>
      </c>
      <c r="N977" s="58"/>
      <c r="O977" s="24" t="s">
        <v>32</v>
      </c>
    </row>
    <row r="978" s="1" customFormat="1" ht="14.25" spans="1:15">
      <c r="A978" s="24">
        <v>974</v>
      </c>
      <c r="B978" s="24" t="s">
        <v>23</v>
      </c>
      <c r="C978" s="54" t="s">
        <v>24</v>
      </c>
      <c r="D978" s="24" t="s">
        <v>25</v>
      </c>
      <c r="E978" s="24" t="s">
        <v>20806</v>
      </c>
      <c r="F978" s="24" t="s">
        <v>20806</v>
      </c>
      <c r="G978" s="72" t="s">
        <v>21807</v>
      </c>
      <c r="H978" s="58" t="s">
        <v>194</v>
      </c>
      <c r="I978" s="58">
        <v>4</v>
      </c>
      <c r="J978" s="58" t="s">
        <v>21800</v>
      </c>
      <c r="K978" s="65" t="s">
        <v>31</v>
      </c>
      <c r="L978" s="58">
        <v>4</v>
      </c>
      <c r="M978" s="24">
        <f t="shared" si="48"/>
        <v>520</v>
      </c>
      <c r="N978" s="58"/>
      <c r="O978" s="24" t="s">
        <v>32</v>
      </c>
    </row>
    <row r="979" s="1" customFormat="1" ht="14.25" spans="1:15">
      <c r="A979" s="24">
        <v>975</v>
      </c>
      <c r="B979" s="24" t="s">
        <v>23</v>
      </c>
      <c r="C979" s="54" t="s">
        <v>24</v>
      </c>
      <c r="D979" s="24" t="s">
        <v>25</v>
      </c>
      <c r="E979" s="24" t="s">
        <v>20806</v>
      </c>
      <c r="F979" s="24" t="s">
        <v>20806</v>
      </c>
      <c r="G979" s="72" t="s">
        <v>21808</v>
      </c>
      <c r="H979" s="58" t="s">
        <v>29</v>
      </c>
      <c r="I979" s="58">
        <v>5</v>
      </c>
      <c r="J979" s="58" t="s">
        <v>21800</v>
      </c>
      <c r="K979" s="65" t="s">
        <v>31</v>
      </c>
      <c r="L979" s="58">
        <v>5</v>
      </c>
      <c r="M979" s="24">
        <f>L979*312</f>
        <v>1560</v>
      </c>
      <c r="N979" s="58"/>
      <c r="O979" s="24" t="s">
        <v>32</v>
      </c>
    </row>
    <row r="980" s="1" customFormat="1" ht="14.25" spans="1:15">
      <c r="A980" s="24">
        <v>976</v>
      </c>
      <c r="B980" s="24" t="s">
        <v>23</v>
      </c>
      <c r="C980" s="54" t="s">
        <v>24</v>
      </c>
      <c r="D980" s="24" t="s">
        <v>25</v>
      </c>
      <c r="E980" s="24" t="s">
        <v>20806</v>
      </c>
      <c r="F980" s="24" t="s">
        <v>20806</v>
      </c>
      <c r="G980" s="72" t="s">
        <v>21809</v>
      </c>
      <c r="H980" s="58" t="s">
        <v>51</v>
      </c>
      <c r="I980" s="58">
        <v>2</v>
      </c>
      <c r="J980" s="58" t="s">
        <v>21800</v>
      </c>
      <c r="K980" s="65" t="s">
        <v>31</v>
      </c>
      <c r="L980" s="58">
        <v>2</v>
      </c>
      <c r="M980" s="24">
        <f>L980*312</f>
        <v>624</v>
      </c>
      <c r="N980" s="58"/>
      <c r="O980" s="24" t="s">
        <v>32</v>
      </c>
    </row>
    <row r="981" s="1" customFormat="1" ht="14.25" spans="1:15">
      <c r="A981" s="24">
        <v>977</v>
      </c>
      <c r="B981" s="24" t="s">
        <v>23</v>
      </c>
      <c r="C981" s="54" t="s">
        <v>24</v>
      </c>
      <c r="D981" s="24" t="s">
        <v>25</v>
      </c>
      <c r="E981" s="24" t="s">
        <v>20806</v>
      </c>
      <c r="F981" s="24" t="s">
        <v>20806</v>
      </c>
      <c r="G981" s="68" t="s">
        <v>21810</v>
      </c>
      <c r="H981" s="58" t="s">
        <v>194</v>
      </c>
      <c r="I981" s="58">
        <v>4</v>
      </c>
      <c r="J981" s="58" t="s">
        <v>21811</v>
      </c>
      <c r="K981" s="65" t="s">
        <v>31</v>
      </c>
      <c r="L981" s="58">
        <v>4</v>
      </c>
      <c r="M981" s="24">
        <f t="shared" ref="M981:M993" si="49">L981*130</f>
        <v>520</v>
      </c>
      <c r="N981" s="58"/>
      <c r="O981" s="24" t="s">
        <v>32</v>
      </c>
    </row>
    <row r="982" s="1" customFormat="1" ht="14.25" spans="1:15">
      <c r="A982" s="24">
        <v>978</v>
      </c>
      <c r="B982" s="24" t="s">
        <v>23</v>
      </c>
      <c r="C982" s="54" t="s">
        <v>24</v>
      </c>
      <c r="D982" s="24" t="s">
        <v>25</v>
      </c>
      <c r="E982" s="24" t="s">
        <v>20806</v>
      </c>
      <c r="F982" s="24" t="s">
        <v>20806</v>
      </c>
      <c r="G982" s="68" t="s">
        <v>20380</v>
      </c>
      <c r="H982" s="58" t="s">
        <v>194</v>
      </c>
      <c r="I982" s="58">
        <v>4</v>
      </c>
      <c r="J982" s="58" t="s">
        <v>21811</v>
      </c>
      <c r="K982" s="65" t="s">
        <v>31</v>
      </c>
      <c r="L982" s="58">
        <v>4</v>
      </c>
      <c r="M982" s="24">
        <f t="shared" si="49"/>
        <v>520</v>
      </c>
      <c r="N982" s="24"/>
      <c r="O982" s="24" t="s">
        <v>32</v>
      </c>
    </row>
    <row r="983" s="1" customFormat="1" ht="14.25" spans="1:15">
      <c r="A983" s="24">
        <v>979</v>
      </c>
      <c r="B983" s="24" t="s">
        <v>23</v>
      </c>
      <c r="C983" s="54" t="s">
        <v>24</v>
      </c>
      <c r="D983" s="24" t="s">
        <v>25</v>
      </c>
      <c r="E983" s="24" t="s">
        <v>20806</v>
      </c>
      <c r="F983" s="24" t="s">
        <v>20806</v>
      </c>
      <c r="G983" s="72" t="s">
        <v>21812</v>
      </c>
      <c r="H983" s="58" t="s">
        <v>194</v>
      </c>
      <c r="I983" s="58">
        <v>5</v>
      </c>
      <c r="J983" s="58" t="s">
        <v>21811</v>
      </c>
      <c r="K983" s="65" t="s">
        <v>31</v>
      </c>
      <c r="L983" s="58">
        <v>5</v>
      </c>
      <c r="M983" s="24">
        <f t="shared" si="49"/>
        <v>650</v>
      </c>
      <c r="N983" s="58"/>
      <c r="O983" s="24" t="s">
        <v>32</v>
      </c>
    </row>
    <row r="984" s="1" customFormat="1" ht="14.25" spans="1:15">
      <c r="A984" s="24">
        <v>980</v>
      </c>
      <c r="B984" s="24" t="s">
        <v>23</v>
      </c>
      <c r="C984" s="54" t="s">
        <v>24</v>
      </c>
      <c r="D984" s="24" t="s">
        <v>25</v>
      </c>
      <c r="E984" s="24" t="s">
        <v>20806</v>
      </c>
      <c r="F984" s="24" t="s">
        <v>20806</v>
      </c>
      <c r="G984" s="72" t="s">
        <v>21813</v>
      </c>
      <c r="H984" s="58" t="s">
        <v>194</v>
      </c>
      <c r="I984" s="58">
        <v>6</v>
      </c>
      <c r="J984" s="58" t="s">
        <v>21811</v>
      </c>
      <c r="K984" s="65" t="s">
        <v>31</v>
      </c>
      <c r="L984" s="58">
        <v>6</v>
      </c>
      <c r="M984" s="24">
        <f t="shared" si="49"/>
        <v>780</v>
      </c>
      <c r="N984" s="58"/>
      <c r="O984" s="24" t="s">
        <v>32</v>
      </c>
    </row>
    <row r="985" s="1" customFormat="1" ht="14.25" spans="1:15">
      <c r="A985" s="24">
        <v>981</v>
      </c>
      <c r="B985" s="24" t="s">
        <v>23</v>
      </c>
      <c r="C985" s="54" t="s">
        <v>24</v>
      </c>
      <c r="D985" s="24" t="s">
        <v>25</v>
      </c>
      <c r="E985" s="24" t="s">
        <v>20806</v>
      </c>
      <c r="F985" s="24" t="s">
        <v>20806</v>
      </c>
      <c r="G985" s="72" t="s">
        <v>21814</v>
      </c>
      <c r="H985" s="58" t="s">
        <v>194</v>
      </c>
      <c r="I985" s="58">
        <v>5</v>
      </c>
      <c r="J985" s="58" t="s">
        <v>21811</v>
      </c>
      <c r="K985" s="65" t="s">
        <v>31</v>
      </c>
      <c r="L985" s="58">
        <v>5</v>
      </c>
      <c r="M985" s="24">
        <f t="shared" si="49"/>
        <v>650</v>
      </c>
      <c r="N985" s="58"/>
      <c r="O985" s="24" t="s">
        <v>32</v>
      </c>
    </row>
    <row r="986" s="1" customFormat="1" ht="14.25" spans="1:15">
      <c r="A986" s="24">
        <v>982</v>
      </c>
      <c r="B986" s="24" t="s">
        <v>23</v>
      </c>
      <c r="C986" s="54" t="s">
        <v>24</v>
      </c>
      <c r="D986" s="24" t="s">
        <v>25</v>
      </c>
      <c r="E986" s="24" t="s">
        <v>20806</v>
      </c>
      <c r="F986" s="24" t="s">
        <v>20806</v>
      </c>
      <c r="G986" s="72" t="s">
        <v>21587</v>
      </c>
      <c r="H986" s="58" t="s">
        <v>194</v>
      </c>
      <c r="I986" s="58">
        <v>4</v>
      </c>
      <c r="J986" s="58" t="s">
        <v>21811</v>
      </c>
      <c r="K986" s="65" t="s">
        <v>31</v>
      </c>
      <c r="L986" s="58">
        <v>4</v>
      </c>
      <c r="M986" s="24">
        <f t="shared" si="49"/>
        <v>520</v>
      </c>
      <c r="N986" s="58"/>
      <c r="O986" s="24" t="s">
        <v>32</v>
      </c>
    </row>
    <row r="987" s="1" customFormat="1" ht="14.25" spans="1:15">
      <c r="A987" s="24">
        <v>983</v>
      </c>
      <c r="B987" s="24" t="s">
        <v>23</v>
      </c>
      <c r="C987" s="54" t="s">
        <v>24</v>
      </c>
      <c r="D987" s="24" t="s">
        <v>25</v>
      </c>
      <c r="E987" s="24" t="s">
        <v>20806</v>
      </c>
      <c r="F987" s="24" t="s">
        <v>20806</v>
      </c>
      <c r="G987" s="72" t="s">
        <v>20436</v>
      </c>
      <c r="H987" s="58" t="s">
        <v>194</v>
      </c>
      <c r="I987" s="58">
        <v>4</v>
      </c>
      <c r="J987" s="58" t="s">
        <v>21811</v>
      </c>
      <c r="K987" s="65" t="s">
        <v>31</v>
      </c>
      <c r="L987" s="58">
        <v>4</v>
      </c>
      <c r="M987" s="24">
        <f t="shared" si="49"/>
        <v>520</v>
      </c>
      <c r="N987" s="58"/>
      <c r="O987" s="24" t="s">
        <v>32</v>
      </c>
    </row>
    <row r="988" s="1" customFormat="1" ht="14.25" spans="1:15">
      <c r="A988" s="24">
        <v>984</v>
      </c>
      <c r="B988" s="24" t="s">
        <v>23</v>
      </c>
      <c r="C988" s="54" t="s">
        <v>24</v>
      </c>
      <c r="D988" s="24" t="s">
        <v>25</v>
      </c>
      <c r="E988" s="24" t="s">
        <v>20806</v>
      </c>
      <c r="F988" s="24" t="s">
        <v>20806</v>
      </c>
      <c r="G988" s="72" t="s">
        <v>21815</v>
      </c>
      <c r="H988" s="58" t="s">
        <v>194</v>
      </c>
      <c r="I988" s="58">
        <v>4</v>
      </c>
      <c r="J988" s="58" t="s">
        <v>21811</v>
      </c>
      <c r="K988" s="65" t="s">
        <v>31</v>
      </c>
      <c r="L988" s="58">
        <v>4</v>
      </c>
      <c r="M988" s="24">
        <f t="shared" si="49"/>
        <v>520</v>
      </c>
      <c r="N988" s="58"/>
      <c r="O988" s="24" t="s">
        <v>32</v>
      </c>
    </row>
    <row r="989" s="1" customFormat="1" ht="14.25" spans="1:15">
      <c r="A989" s="24">
        <v>985</v>
      </c>
      <c r="B989" s="24" t="s">
        <v>23</v>
      </c>
      <c r="C989" s="54" t="s">
        <v>24</v>
      </c>
      <c r="D989" s="24" t="s">
        <v>25</v>
      </c>
      <c r="E989" s="24" t="s">
        <v>20806</v>
      </c>
      <c r="F989" s="24" t="s">
        <v>20806</v>
      </c>
      <c r="G989" s="72" t="s">
        <v>21816</v>
      </c>
      <c r="H989" s="58" t="s">
        <v>194</v>
      </c>
      <c r="I989" s="58">
        <v>8</v>
      </c>
      <c r="J989" s="58" t="s">
        <v>21811</v>
      </c>
      <c r="K989" s="65" t="s">
        <v>31</v>
      </c>
      <c r="L989" s="58">
        <v>8</v>
      </c>
      <c r="M989" s="24">
        <f t="shared" si="49"/>
        <v>1040</v>
      </c>
      <c r="N989" s="58"/>
      <c r="O989" s="24" t="s">
        <v>32</v>
      </c>
    </row>
    <row r="990" s="1" customFormat="1" ht="14.25" spans="1:15">
      <c r="A990" s="24">
        <v>986</v>
      </c>
      <c r="B990" s="24" t="s">
        <v>23</v>
      </c>
      <c r="C990" s="54" t="s">
        <v>24</v>
      </c>
      <c r="D990" s="24" t="s">
        <v>25</v>
      </c>
      <c r="E990" s="24" t="s">
        <v>20806</v>
      </c>
      <c r="F990" s="24" t="s">
        <v>20806</v>
      </c>
      <c r="G990" s="72" t="s">
        <v>21817</v>
      </c>
      <c r="H990" s="58" t="s">
        <v>194</v>
      </c>
      <c r="I990" s="58">
        <v>5</v>
      </c>
      <c r="J990" s="58" t="s">
        <v>21811</v>
      </c>
      <c r="K990" s="65" t="s">
        <v>31</v>
      </c>
      <c r="L990" s="58">
        <v>5</v>
      </c>
      <c r="M990" s="24">
        <f t="shared" si="49"/>
        <v>650</v>
      </c>
      <c r="N990" s="58"/>
      <c r="O990" s="24" t="s">
        <v>32</v>
      </c>
    </row>
    <row r="991" s="1" customFormat="1" ht="14.25" spans="1:15">
      <c r="A991" s="24">
        <v>987</v>
      </c>
      <c r="B991" s="24" t="s">
        <v>23</v>
      </c>
      <c r="C991" s="54" t="s">
        <v>24</v>
      </c>
      <c r="D991" s="24" t="s">
        <v>25</v>
      </c>
      <c r="E991" s="24" t="s">
        <v>20806</v>
      </c>
      <c r="F991" s="24" t="s">
        <v>20806</v>
      </c>
      <c r="G991" s="72" t="s">
        <v>21818</v>
      </c>
      <c r="H991" s="58" t="s">
        <v>29</v>
      </c>
      <c r="I991" s="58">
        <v>4</v>
      </c>
      <c r="J991" s="58" t="s">
        <v>21811</v>
      </c>
      <c r="K991" s="65" t="s">
        <v>31</v>
      </c>
      <c r="L991" s="58">
        <v>4</v>
      </c>
      <c r="M991" s="24">
        <f t="shared" si="49"/>
        <v>520</v>
      </c>
      <c r="N991" s="58"/>
      <c r="O991" s="24" t="s">
        <v>32</v>
      </c>
    </row>
    <row r="992" s="1" customFormat="1" ht="14.25" spans="1:15">
      <c r="A992" s="24">
        <v>988</v>
      </c>
      <c r="B992" s="24" t="s">
        <v>23</v>
      </c>
      <c r="C992" s="54" t="s">
        <v>24</v>
      </c>
      <c r="D992" s="24" t="s">
        <v>25</v>
      </c>
      <c r="E992" s="24" t="s">
        <v>20806</v>
      </c>
      <c r="F992" s="24" t="s">
        <v>20806</v>
      </c>
      <c r="G992" s="72" t="s">
        <v>21819</v>
      </c>
      <c r="H992" s="58" t="s">
        <v>194</v>
      </c>
      <c r="I992" s="58">
        <v>6</v>
      </c>
      <c r="J992" s="58" t="s">
        <v>21811</v>
      </c>
      <c r="K992" s="65" t="s">
        <v>31</v>
      </c>
      <c r="L992" s="58">
        <v>6</v>
      </c>
      <c r="M992" s="24">
        <f t="shared" si="49"/>
        <v>780</v>
      </c>
      <c r="N992" s="58"/>
      <c r="O992" s="24" t="s">
        <v>32</v>
      </c>
    </row>
    <row r="993" s="1" customFormat="1" ht="14.25" spans="1:15">
      <c r="A993" s="24">
        <v>989</v>
      </c>
      <c r="B993" s="24" t="s">
        <v>23</v>
      </c>
      <c r="C993" s="54" t="s">
        <v>24</v>
      </c>
      <c r="D993" s="24" t="s">
        <v>25</v>
      </c>
      <c r="E993" s="24" t="s">
        <v>20806</v>
      </c>
      <c r="F993" s="24" t="s">
        <v>20806</v>
      </c>
      <c r="G993" s="72" t="s">
        <v>21820</v>
      </c>
      <c r="H993" s="58" t="s">
        <v>194</v>
      </c>
      <c r="I993" s="58">
        <v>7</v>
      </c>
      <c r="J993" s="58" t="s">
        <v>21811</v>
      </c>
      <c r="K993" s="65" t="s">
        <v>31</v>
      </c>
      <c r="L993" s="58">
        <v>7</v>
      </c>
      <c r="M993" s="24">
        <f t="shared" si="49"/>
        <v>910</v>
      </c>
      <c r="N993" s="58"/>
      <c r="O993" s="24" t="s">
        <v>32</v>
      </c>
    </row>
    <row r="994" s="1" customFormat="1" ht="14.25" spans="1:15">
      <c r="A994" s="24">
        <v>990</v>
      </c>
      <c r="B994" s="24" t="s">
        <v>23</v>
      </c>
      <c r="C994" s="54" t="s">
        <v>24</v>
      </c>
      <c r="D994" s="24" t="s">
        <v>25</v>
      </c>
      <c r="E994" s="24" t="s">
        <v>20806</v>
      </c>
      <c r="F994" s="24" t="s">
        <v>20806</v>
      </c>
      <c r="G994" s="72" t="s">
        <v>21821</v>
      </c>
      <c r="H994" s="58" t="s">
        <v>47</v>
      </c>
      <c r="I994" s="58">
        <v>1</v>
      </c>
      <c r="J994" s="58" t="s">
        <v>21811</v>
      </c>
      <c r="K994" s="65" t="s">
        <v>31</v>
      </c>
      <c r="L994" s="58">
        <v>1</v>
      </c>
      <c r="M994" s="24">
        <f>L994*312</f>
        <v>312</v>
      </c>
      <c r="N994" s="58"/>
      <c r="O994" s="24" t="s">
        <v>32</v>
      </c>
    </row>
    <row r="995" s="1" customFormat="1" ht="14.25" spans="1:15">
      <c r="A995" s="24">
        <v>991</v>
      </c>
      <c r="B995" s="24" t="s">
        <v>23</v>
      </c>
      <c r="C995" s="54" t="s">
        <v>24</v>
      </c>
      <c r="D995" s="24" t="s">
        <v>25</v>
      </c>
      <c r="E995" s="24" t="s">
        <v>20806</v>
      </c>
      <c r="F995" s="24" t="s">
        <v>20806</v>
      </c>
      <c r="G995" s="72" t="s">
        <v>21822</v>
      </c>
      <c r="H995" s="58" t="s">
        <v>194</v>
      </c>
      <c r="I995" s="58">
        <v>2</v>
      </c>
      <c r="J995" s="58" t="s">
        <v>21811</v>
      </c>
      <c r="K995" s="65" t="s">
        <v>31</v>
      </c>
      <c r="L995" s="58">
        <v>2</v>
      </c>
      <c r="M995" s="24">
        <f t="shared" ref="M995:M1000" si="50">L995*130</f>
        <v>260</v>
      </c>
      <c r="N995" s="58"/>
      <c r="O995" s="24" t="s">
        <v>32</v>
      </c>
    </row>
    <row r="996" s="1" customFormat="1" ht="14.25" spans="1:15">
      <c r="A996" s="24">
        <v>992</v>
      </c>
      <c r="B996" s="24" t="s">
        <v>23</v>
      </c>
      <c r="C996" s="54" t="s">
        <v>24</v>
      </c>
      <c r="D996" s="24" t="s">
        <v>25</v>
      </c>
      <c r="E996" s="24" t="s">
        <v>20806</v>
      </c>
      <c r="F996" s="24" t="s">
        <v>20806</v>
      </c>
      <c r="G996" s="72" t="s">
        <v>21823</v>
      </c>
      <c r="H996" s="58" t="s">
        <v>194</v>
      </c>
      <c r="I996" s="58">
        <v>7</v>
      </c>
      <c r="J996" s="58" t="s">
        <v>21811</v>
      </c>
      <c r="K996" s="65" t="s">
        <v>31</v>
      </c>
      <c r="L996" s="58">
        <v>7</v>
      </c>
      <c r="M996" s="24">
        <f t="shared" si="50"/>
        <v>910</v>
      </c>
      <c r="N996" s="58"/>
      <c r="O996" s="24" t="s">
        <v>32</v>
      </c>
    </row>
    <row r="997" s="1" customFormat="1" ht="14.25" spans="1:15">
      <c r="A997" s="24">
        <v>993</v>
      </c>
      <c r="B997" s="24" t="s">
        <v>23</v>
      </c>
      <c r="C997" s="54" t="s">
        <v>24</v>
      </c>
      <c r="D997" s="24" t="s">
        <v>25</v>
      </c>
      <c r="E997" s="24" t="s">
        <v>20806</v>
      </c>
      <c r="F997" s="24" t="s">
        <v>20806</v>
      </c>
      <c r="G997" s="72" t="s">
        <v>21824</v>
      </c>
      <c r="H997" s="58" t="s">
        <v>194</v>
      </c>
      <c r="I997" s="58">
        <v>4</v>
      </c>
      <c r="J997" s="58" t="s">
        <v>21811</v>
      </c>
      <c r="K997" s="65" t="s">
        <v>31</v>
      </c>
      <c r="L997" s="58">
        <v>4</v>
      </c>
      <c r="M997" s="24">
        <f t="shared" si="50"/>
        <v>520</v>
      </c>
      <c r="N997" s="58"/>
      <c r="O997" s="24" t="s">
        <v>32</v>
      </c>
    </row>
    <row r="998" s="1" customFormat="1" ht="14.25" spans="1:15">
      <c r="A998" s="24">
        <v>994</v>
      </c>
      <c r="B998" s="24" t="s">
        <v>23</v>
      </c>
      <c r="C998" s="54" t="s">
        <v>24</v>
      </c>
      <c r="D998" s="24" t="s">
        <v>25</v>
      </c>
      <c r="E998" s="24" t="s">
        <v>20806</v>
      </c>
      <c r="F998" s="24" t="s">
        <v>20806</v>
      </c>
      <c r="G998" s="72" t="s">
        <v>21825</v>
      </c>
      <c r="H998" s="58" t="s">
        <v>194</v>
      </c>
      <c r="I998" s="58">
        <v>6</v>
      </c>
      <c r="J998" s="58" t="s">
        <v>21811</v>
      </c>
      <c r="K998" s="65" t="s">
        <v>31</v>
      </c>
      <c r="L998" s="58">
        <v>6</v>
      </c>
      <c r="M998" s="24">
        <f t="shared" si="50"/>
        <v>780</v>
      </c>
      <c r="N998" s="58"/>
      <c r="O998" s="24" t="s">
        <v>32</v>
      </c>
    </row>
    <row r="999" s="1" customFormat="1" ht="14.25" spans="1:15">
      <c r="A999" s="24">
        <v>995</v>
      </c>
      <c r="B999" s="24" t="s">
        <v>23</v>
      </c>
      <c r="C999" s="54" t="s">
        <v>24</v>
      </c>
      <c r="D999" s="24" t="s">
        <v>25</v>
      </c>
      <c r="E999" s="24" t="s">
        <v>20806</v>
      </c>
      <c r="F999" s="24" t="s">
        <v>20806</v>
      </c>
      <c r="G999" s="72" t="s">
        <v>21826</v>
      </c>
      <c r="H999" s="58" t="s">
        <v>194</v>
      </c>
      <c r="I999" s="58">
        <v>3</v>
      </c>
      <c r="J999" s="58" t="s">
        <v>21811</v>
      </c>
      <c r="K999" s="65" t="s">
        <v>31</v>
      </c>
      <c r="L999" s="58">
        <v>3</v>
      </c>
      <c r="M999" s="24">
        <f t="shared" si="50"/>
        <v>390</v>
      </c>
      <c r="N999" s="58"/>
      <c r="O999" s="24" t="s">
        <v>32</v>
      </c>
    </row>
    <row r="1000" s="1" customFormat="1" ht="14.25" spans="1:15">
      <c r="A1000" s="24">
        <v>996</v>
      </c>
      <c r="B1000" s="24" t="s">
        <v>23</v>
      </c>
      <c r="C1000" s="54" t="s">
        <v>24</v>
      </c>
      <c r="D1000" s="24" t="s">
        <v>25</v>
      </c>
      <c r="E1000" s="24" t="s">
        <v>20806</v>
      </c>
      <c r="F1000" s="24" t="s">
        <v>20806</v>
      </c>
      <c r="G1000" s="74" t="s">
        <v>21827</v>
      </c>
      <c r="H1000" s="58" t="s">
        <v>29</v>
      </c>
      <c r="I1000" s="58">
        <v>4</v>
      </c>
      <c r="J1000" s="58" t="s">
        <v>21811</v>
      </c>
      <c r="K1000" s="65" t="s">
        <v>31</v>
      </c>
      <c r="L1000" s="58">
        <v>4</v>
      </c>
      <c r="M1000" s="24">
        <f t="shared" si="50"/>
        <v>520</v>
      </c>
      <c r="N1000" s="58"/>
      <c r="O1000" s="24" t="s">
        <v>32</v>
      </c>
    </row>
    <row r="1001" s="1" customFormat="1" ht="14.25" spans="1:15">
      <c r="A1001" s="24">
        <v>997</v>
      </c>
      <c r="B1001" s="24" t="s">
        <v>23</v>
      </c>
      <c r="C1001" s="54" t="s">
        <v>24</v>
      </c>
      <c r="D1001" s="24" t="s">
        <v>25</v>
      </c>
      <c r="E1001" s="24" t="s">
        <v>20806</v>
      </c>
      <c r="F1001" s="24" t="s">
        <v>20806</v>
      </c>
      <c r="G1001" s="68" t="s">
        <v>21828</v>
      </c>
      <c r="H1001" s="58" t="s">
        <v>51</v>
      </c>
      <c r="I1001" s="58">
        <v>5</v>
      </c>
      <c r="J1001" s="58" t="s">
        <v>21811</v>
      </c>
      <c r="K1001" s="65" t="s">
        <v>31</v>
      </c>
      <c r="L1001" s="58">
        <v>5</v>
      </c>
      <c r="M1001" s="24">
        <f>L1001*312</f>
        <v>1560</v>
      </c>
      <c r="N1001" s="58"/>
      <c r="O1001" s="24" t="s">
        <v>32</v>
      </c>
    </row>
    <row r="1002" s="1" customFormat="1" ht="14.25" spans="1:15">
      <c r="A1002" s="24">
        <v>998</v>
      </c>
      <c r="B1002" s="24" t="s">
        <v>23</v>
      </c>
      <c r="C1002" s="54" t="s">
        <v>24</v>
      </c>
      <c r="D1002" s="24" t="s">
        <v>25</v>
      </c>
      <c r="E1002" s="24" t="s">
        <v>20806</v>
      </c>
      <c r="F1002" s="24" t="s">
        <v>20806</v>
      </c>
      <c r="G1002" s="65" t="s">
        <v>21829</v>
      </c>
      <c r="H1002" s="58" t="s">
        <v>29</v>
      </c>
      <c r="I1002" s="58">
        <v>5</v>
      </c>
      <c r="J1002" s="24" t="s">
        <v>21830</v>
      </c>
      <c r="K1002" s="65" t="s">
        <v>31</v>
      </c>
      <c r="L1002" s="58">
        <v>5</v>
      </c>
      <c r="M1002" s="24">
        <f>L1002*312</f>
        <v>1560</v>
      </c>
      <c r="N1002" s="58"/>
      <c r="O1002" s="24" t="s">
        <v>32</v>
      </c>
    </row>
    <row r="1003" s="1" customFormat="1" ht="14.25" spans="1:15">
      <c r="A1003" s="24">
        <v>999</v>
      </c>
      <c r="B1003" s="24" t="s">
        <v>23</v>
      </c>
      <c r="C1003" s="54" t="s">
        <v>24</v>
      </c>
      <c r="D1003" s="24" t="s">
        <v>25</v>
      </c>
      <c r="E1003" s="24" t="s">
        <v>20806</v>
      </c>
      <c r="F1003" s="24" t="s">
        <v>20806</v>
      </c>
      <c r="G1003" s="68" t="s">
        <v>21831</v>
      </c>
      <c r="H1003" s="58" t="s">
        <v>194</v>
      </c>
      <c r="I1003" s="58">
        <v>6</v>
      </c>
      <c r="J1003" s="24" t="s">
        <v>21830</v>
      </c>
      <c r="K1003" s="65" t="s">
        <v>31</v>
      </c>
      <c r="L1003" s="58">
        <v>6</v>
      </c>
      <c r="M1003" s="24">
        <f t="shared" ref="M1003:M1010" si="51">L1003*130</f>
        <v>780</v>
      </c>
      <c r="N1003" s="58"/>
      <c r="O1003" s="24" t="s">
        <v>32</v>
      </c>
    </row>
    <row r="1004" s="1" customFormat="1" ht="14.25" spans="1:15">
      <c r="A1004" s="24">
        <v>1000</v>
      </c>
      <c r="B1004" s="24" t="s">
        <v>23</v>
      </c>
      <c r="C1004" s="54" t="s">
        <v>24</v>
      </c>
      <c r="D1004" s="24" t="s">
        <v>25</v>
      </c>
      <c r="E1004" s="24" t="s">
        <v>20806</v>
      </c>
      <c r="F1004" s="24" t="s">
        <v>20806</v>
      </c>
      <c r="G1004" s="68" t="s">
        <v>21832</v>
      </c>
      <c r="H1004" s="58" t="s">
        <v>194</v>
      </c>
      <c r="I1004" s="58">
        <v>4</v>
      </c>
      <c r="J1004" s="24" t="s">
        <v>21830</v>
      </c>
      <c r="K1004" s="65" t="s">
        <v>31</v>
      </c>
      <c r="L1004" s="58">
        <v>4</v>
      </c>
      <c r="M1004" s="24">
        <f t="shared" si="51"/>
        <v>520</v>
      </c>
      <c r="N1004" s="58"/>
      <c r="O1004" s="24" t="s">
        <v>32</v>
      </c>
    </row>
    <row r="1005" s="1" customFormat="1" ht="14.25" spans="1:15">
      <c r="A1005" s="24">
        <v>1001</v>
      </c>
      <c r="B1005" s="24" t="s">
        <v>23</v>
      </c>
      <c r="C1005" s="54" t="s">
        <v>24</v>
      </c>
      <c r="D1005" s="24" t="s">
        <v>25</v>
      </c>
      <c r="E1005" s="24" t="s">
        <v>20806</v>
      </c>
      <c r="F1005" s="24" t="s">
        <v>20806</v>
      </c>
      <c r="G1005" s="72" t="s">
        <v>21833</v>
      </c>
      <c r="H1005" s="58" t="s">
        <v>194</v>
      </c>
      <c r="I1005" s="58">
        <v>6</v>
      </c>
      <c r="J1005" s="24" t="s">
        <v>21830</v>
      </c>
      <c r="K1005" s="65" t="s">
        <v>31</v>
      </c>
      <c r="L1005" s="58">
        <v>6</v>
      </c>
      <c r="M1005" s="24">
        <f t="shared" si="51"/>
        <v>780</v>
      </c>
      <c r="N1005" s="58"/>
      <c r="O1005" s="24" t="s">
        <v>32</v>
      </c>
    </row>
    <row r="1006" s="1" customFormat="1" ht="14.25" spans="1:15">
      <c r="A1006" s="24">
        <v>1002</v>
      </c>
      <c r="B1006" s="24" t="s">
        <v>23</v>
      </c>
      <c r="C1006" s="54" t="s">
        <v>24</v>
      </c>
      <c r="D1006" s="24" t="s">
        <v>25</v>
      </c>
      <c r="E1006" s="24" t="s">
        <v>20806</v>
      </c>
      <c r="F1006" s="24" t="s">
        <v>20806</v>
      </c>
      <c r="G1006" s="72" t="s">
        <v>21834</v>
      </c>
      <c r="H1006" s="58" t="s">
        <v>194</v>
      </c>
      <c r="I1006" s="58">
        <v>4</v>
      </c>
      <c r="J1006" s="24" t="s">
        <v>21830</v>
      </c>
      <c r="K1006" s="65" t="s">
        <v>31</v>
      </c>
      <c r="L1006" s="58">
        <v>4</v>
      </c>
      <c r="M1006" s="24">
        <f t="shared" si="51"/>
        <v>520</v>
      </c>
      <c r="N1006" s="58"/>
      <c r="O1006" s="24" t="s">
        <v>32</v>
      </c>
    </row>
    <row r="1007" s="1" customFormat="1" ht="14.25" spans="1:15">
      <c r="A1007" s="24">
        <v>1003</v>
      </c>
      <c r="B1007" s="24" t="s">
        <v>23</v>
      </c>
      <c r="C1007" s="54" t="s">
        <v>24</v>
      </c>
      <c r="D1007" s="24" t="s">
        <v>25</v>
      </c>
      <c r="E1007" s="24" t="s">
        <v>20806</v>
      </c>
      <c r="F1007" s="24" t="s">
        <v>20806</v>
      </c>
      <c r="G1007" s="72" t="s">
        <v>21835</v>
      </c>
      <c r="H1007" s="58" t="s">
        <v>194</v>
      </c>
      <c r="I1007" s="58">
        <v>6</v>
      </c>
      <c r="J1007" s="24" t="s">
        <v>21830</v>
      </c>
      <c r="K1007" s="65" t="s">
        <v>31</v>
      </c>
      <c r="L1007" s="58">
        <v>6</v>
      </c>
      <c r="M1007" s="24">
        <f t="shared" si="51"/>
        <v>780</v>
      </c>
      <c r="N1007" s="58"/>
      <c r="O1007" s="24" t="s">
        <v>32</v>
      </c>
    </row>
    <row r="1008" s="1" customFormat="1" ht="14.25" spans="1:15">
      <c r="A1008" s="24">
        <v>1004</v>
      </c>
      <c r="B1008" s="24" t="s">
        <v>23</v>
      </c>
      <c r="C1008" s="54" t="s">
        <v>24</v>
      </c>
      <c r="D1008" s="24" t="s">
        <v>25</v>
      </c>
      <c r="E1008" s="24" t="s">
        <v>20806</v>
      </c>
      <c r="F1008" s="24" t="s">
        <v>20806</v>
      </c>
      <c r="G1008" s="72" t="s">
        <v>21836</v>
      </c>
      <c r="H1008" s="58" t="s">
        <v>194</v>
      </c>
      <c r="I1008" s="58">
        <v>4</v>
      </c>
      <c r="J1008" s="24" t="s">
        <v>21830</v>
      </c>
      <c r="K1008" s="65" t="s">
        <v>31</v>
      </c>
      <c r="L1008" s="58">
        <v>4</v>
      </c>
      <c r="M1008" s="24">
        <f t="shared" si="51"/>
        <v>520</v>
      </c>
      <c r="N1008" s="58"/>
      <c r="O1008" s="24" t="s">
        <v>32</v>
      </c>
    </row>
    <row r="1009" s="1" customFormat="1" ht="14.25" spans="1:15">
      <c r="A1009" s="24">
        <v>1005</v>
      </c>
      <c r="B1009" s="24" t="s">
        <v>23</v>
      </c>
      <c r="C1009" s="54" t="s">
        <v>24</v>
      </c>
      <c r="D1009" s="24" t="s">
        <v>25</v>
      </c>
      <c r="E1009" s="24" t="s">
        <v>20806</v>
      </c>
      <c r="F1009" s="24" t="s">
        <v>20806</v>
      </c>
      <c r="G1009" s="72" t="s">
        <v>21837</v>
      </c>
      <c r="H1009" s="58" t="s">
        <v>194</v>
      </c>
      <c r="I1009" s="58">
        <v>5</v>
      </c>
      <c r="J1009" s="24" t="s">
        <v>21830</v>
      </c>
      <c r="K1009" s="65" t="s">
        <v>31</v>
      </c>
      <c r="L1009" s="58">
        <v>5</v>
      </c>
      <c r="M1009" s="24">
        <f t="shared" si="51"/>
        <v>650</v>
      </c>
      <c r="N1009" s="58"/>
      <c r="O1009" s="24" t="s">
        <v>32</v>
      </c>
    </row>
    <row r="1010" s="1" customFormat="1" ht="14.25" spans="1:15">
      <c r="A1010" s="24">
        <v>1006</v>
      </c>
      <c r="B1010" s="24" t="s">
        <v>23</v>
      </c>
      <c r="C1010" s="54" t="s">
        <v>24</v>
      </c>
      <c r="D1010" s="24" t="s">
        <v>25</v>
      </c>
      <c r="E1010" s="24" t="s">
        <v>20806</v>
      </c>
      <c r="F1010" s="24" t="s">
        <v>20806</v>
      </c>
      <c r="G1010" s="72" t="s">
        <v>21838</v>
      </c>
      <c r="H1010" s="58" t="s">
        <v>194</v>
      </c>
      <c r="I1010" s="58">
        <v>6</v>
      </c>
      <c r="J1010" s="24" t="s">
        <v>21830</v>
      </c>
      <c r="K1010" s="65" t="s">
        <v>31</v>
      </c>
      <c r="L1010" s="58">
        <v>6</v>
      </c>
      <c r="M1010" s="24">
        <f t="shared" si="51"/>
        <v>780</v>
      </c>
      <c r="N1010" s="58"/>
      <c r="O1010" s="24" t="s">
        <v>32</v>
      </c>
    </row>
    <row r="1011" s="1" customFormat="1" ht="14.25" spans="1:15">
      <c r="A1011" s="24">
        <v>1007</v>
      </c>
      <c r="B1011" s="24" t="s">
        <v>23</v>
      </c>
      <c r="C1011" s="54" t="s">
        <v>24</v>
      </c>
      <c r="D1011" s="24" t="s">
        <v>25</v>
      </c>
      <c r="E1011" s="24" t="s">
        <v>20806</v>
      </c>
      <c r="F1011" s="24" t="s">
        <v>20806</v>
      </c>
      <c r="G1011" s="72" t="s">
        <v>21839</v>
      </c>
      <c r="H1011" s="58" t="s">
        <v>51</v>
      </c>
      <c r="I1011" s="58">
        <v>7</v>
      </c>
      <c r="J1011" s="24" t="s">
        <v>21830</v>
      </c>
      <c r="K1011" s="65" t="s">
        <v>31</v>
      </c>
      <c r="L1011" s="58">
        <v>7</v>
      </c>
      <c r="M1011" s="24">
        <f>L1011*312</f>
        <v>2184</v>
      </c>
      <c r="N1011" s="58"/>
      <c r="O1011" s="24" t="s">
        <v>32</v>
      </c>
    </row>
    <row r="1012" s="1" customFormat="1" ht="14.25" spans="1:15">
      <c r="A1012" s="24">
        <v>1008</v>
      </c>
      <c r="B1012" s="24" t="s">
        <v>23</v>
      </c>
      <c r="C1012" s="54" t="s">
        <v>24</v>
      </c>
      <c r="D1012" s="24" t="s">
        <v>25</v>
      </c>
      <c r="E1012" s="24" t="s">
        <v>20806</v>
      </c>
      <c r="F1012" s="24" t="s">
        <v>20806</v>
      </c>
      <c r="G1012" s="72" t="s">
        <v>21840</v>
      </c>
      <c r="H1012" s="58" t="s">
        <v>194</v>
      </c>
      <c r="I1012" s="58">
        <v>2</v>
      </c>
      <c r="J1012" s="24" t="s">
        <v>21830</v>
      </c>
      <c r="K1012" s="65" t="s">
        <v>31</v>
      </c>
      <c r="L1012" s="58">
        <v>2</v>
      </c>
      <c r="M1012" s="24">
        <f t="shared" ref="M1012:M1017" si="52">L1012*130</f>
        <v>260</v>
      </c>
      <c r="N1012" s="58"/>
      <c r="O1012" s="24" t="s">
        <v>32</v>
      </c>
    </row>
    <row r="1013" s="1" customFormat="1" ht="14.25" spans="1:15">
      <c r="A1013" s="24">
        <v>1009</v>
      </c>
      <c r="B1013" s="24" t="s">
        <v>23</v>
      </c>
      <c r="C1013" s="54" t="s">
        <v>24</v>
      </c>
      <c r="D1013" s="24" t="s">
        <v>25</v>
      </c>
      <c r="E1013" s="24" t="s">
        <v>20806</v>
      </c>
      <c r="F1013" s="24" t="s">
        <v>20806</v>
      </c>
      <c r="G1013" s="72" t="s">
        <v>21841</v>
      </c>
      <c r="H1013" s="58" t="s">
        <v>194</v>
      </c>
      <c r="I1013" s="58">
        <v>5</v>
      </c>
      <c r="J1013" s="24" t="s">
        <v>21830</v>
      </c>
      <c r="K1013" s="65" t="s">
        <v>31</v>
      </c>
      <c r="L1013" s="58">
        <v>5</v>
      </c>
      <c r="M1013" s="24">
        <f t="shared" si="52"/>
        <v>650</v>
      </c>
      <c r="N1013" s="58"/>
      <c r="O1013" s="24" t="s">
        <v>32</v>
      </c>
    </row>
    <row r="1014" s="1" customFormat="1" ht="14.25" spans="1:15">
      <c r="A1014" s="24">
        <v>1010</v>
      </c>
      <c r="B1014" s="24" t="s">
        <v>23</v>
      </c>
      <c r="C1014" s="54" t="s">
        <v>24</v>
      </c>
      <c r="D1014" s="24" t="s">
        <v>25</v>
      </c>
      <c r="E1014" s="24" t="s">
        <v>20806</v>
      </c>
      <c r="F1014" s="24" t="s">
        <v>20806</v>
      </c>
      <c r="G1014" s="68" t="s">
        <v>21842</v>
      </c>
      <c r="H1014" s="58" t="s">
        <v>194</v>
      </c>
      <c r="I1014" s="58">
        <v>5</v>
      </c>
      <c r="J1014" s="58" t="s">
        <v>21843</v>
      </c>
      <c r="K1014" s="65" t="s">
        <v>31</v>
      </c>
      <c r="L1014" s="58">
        <v>5</v>
      </c>
      <c r="M1014" s="24">
        <f t="shared" si="52"/>
        <v>650</v>
      </c>
      <c r="N1014" s="24"/>
      <c r="O1014" s="24" t="s">
        <v>32</v>
      </c>
    </row>
    <row r="1015" s="1" customFormat="1" ht="14.25" spans="1:15">
      <c r="A1015" s="24">
        <v>1011</v>
      </c>
      <c r="B1015" s="24" t="s">
        <v>23</v>
      </c>
      <c r="C1015" s="54" t="s">
        <v>24</v>
      </c>
      <c r="D1015" s="24" t="s">
        <v>25</v>
      </c>
      <c r="E1015" s="24" t="s">
        <v>20806</v>
      </c>
      <c r="F1015" s="24" t="s">
        <v>20806</v>
      </c>
      <c r="G1015" s="68" t="s">
        <v>21844</v>
      </c>
      <c r="H1015" s="58" t="s">
        <v>29</v>
      </c>
      <c r="I1015" s="58">
        <v>2</v>
      </c>
      <c r="J1015" s="58" t="s">
        <v>21843</v>
      </c>
      <c r="K1015" s="65" t="s">
        <v>31</v>
      </c>
      <c r="L1015" s="58">
        <v>2</v>
      </c>
      <c r="M1015" s="24">
        <f t="shared" si="52"/>
        <v>260</v>
      </c>
      <c r="N1015" s="58"/>
      <c r="O1015" s="24" t="s">
        <v>32</v>
      </c>
    </row>
    <row r="1016" s="1" customFormat="1" ht="14.25" spans="1:15">
      <c r="A1016" s="24">
        <v>1012</v>
      </c>
      <c r="B1016" s="24" t="s">
        <v>23</v>
      </c>
      <c r="C1016" s="54" t="s">
        <v>24</v>
      </c>
      <c r="D1016" s="24" t="s">
        <v>25</v>
      </c>
      <c r="E1016" s="24" t="s">
        <v>20806</v>
      </c>
      <c r="F1016" s="24" t="s">
        <v>20806</v>
      </c>
      <c r="G1016" s="68" t="s">
        <v>21845</v>
      </c>
      <c r="H1016" s="58" t="s">
        <v>194</v>
      </c>
      <c r="I1016" s="58">
        <v>4</v>
      </c>
      <c r="J1016" s="58" t="s">
        <v>21843</v>
      </c>
      <c r="K1016" s="65" t="s">
        <v>31</v>
      </c>
      <c r="L1016" s="58">
        <v>4</v>
      </c>
      <c r="M1016" s="24">
        <f t="shared" si="52"/>
        <v>520</v>
      </c>
      <c r="N1016" s="58"/>
      <c r="O1016" s="24" t="s">
        <v>32</v>
      </c>
    </row>
    <row r="1017" s="1" customFormat="1" ht="14.25" spans="1:15">
      <c r="A1017" s="24">
        <v>1013</v>
      </c>
      <c r="B1017" s="24" t="s">
        <v>23</v>
      </c>
      <c r="C1017" s="54" t="s">
        <v>24</v>
      </c>
      <c r="D1017" s="24" t="s">
        <v>25</v>
      </c>
      <c r="E1017" s="24" t="s">
        <v>20806</v>
      </c>
      <c r="F1017" s="24" t="s">
        <v>20806</v>
      </c>
      <c r="G1017" s="68" t="s">
        <v>21846</v>
      </c>
      <c r="H1017" s="58" t="s">
        <v>194</v>
      </c>
      <c r="I1017" s="58">
        <v>4</v>
      </c>
      <c r="J1017" s="58" t="s">
        <v>21843</v>
      </c>
      <c r="K1017" s="65" t="s">
        <v>31</v>
      </c>
      <c r="L1017" s="58">
        <v>4</v>
      </c>
      <c r="M1017" s="24">
        <f t="shared" si="52"/>
        <v>520</v>
      </c>
      <c r="N1017" s="58"/>
      <c r="O1017" s="24" t="s">
        <v>32</v>
      </c>
    </row>
    <row r="1018" s="1" customFormat="1" ht="14.25" spans="1:15">
      <c r="A1018" s="24">
        <v>1014</v>
      </c>
      <c r="B1018" s="24" t="s">
        <v>23</v>
      </c>
      <c r="C1018" s="54" t="s">
        <v>24</v>
      </c>
      <c r="D1018" s="24" t="s">
        <v>25</v>
      </c>
      <c r="E1018" s="24" t="s">
        <v>20806</v>
      </c>
      <c r="F1018" s="24" t="s">
        <v>20806</v>
      </c>
      <c r="G1018" s="68" t="s">
        <v>21847</v>
      </c>
      <c r="H1018" s="58" t="s">
        <v>51</v>
      </c>
      <c r="I1018" s="58">
        <v>2</v>
      </c>
      <c r="J1018" s="58" t="s">
        <v>21843</v>
      </c>
      <c r="K1018" s="65" t="s">
        <v>31</v>
      </c>
      <c r="L1018" s="58">
        <v>2</v>
      </c>
      <c r="M1018" s="24">
        <f>L1018*312</f>
        <v>624</v>
      </c>
      <c r="N1018" s="58"/>
      <c r="O1018" s="24" t="s">
        <v>32</v>
      </c>
    </row>
    <row r="1019" s="1" customFormat="1" ht="14.25" spans="1:15">
      <c r="A1019" s="24">
        <v>1015</v>
      </c>
      <c r="B1019" s="24" t="s">
        <v>23</v>
      </c>
      <c r="C1019" s="54" t="s">
        <v>24</v>
      </c>
      <c r="D1019" s="24" t="s">
        <v>25</v>
      </c>
      <c r="E1019" s="24" t="s">
        <v>20806</v>
      </c>
      <c r="F1019" s="24" t="s">
        <v>20806</v>
      </c>
      <c r="G1019" s="68" t="s">
        <v>21848</v>
      </c>
      <c r="H1019" s="58" t="s">
        <v>194</v>
      </c>
      <c r="I1019" s="58">
        <v>4</v>
      </c>
      <c r="J1019" s="58" t="s">
        <v>21843</v>
      </c>
      <c r="K1019" s="65" t="s">
        <v>31</v>
      </c>
      <c r="L1019" s="58">
        <v>4</v>
      </c>
      <c r="M1019" s="24">
        <f t="shared" ref="M1019:M1024" si="53">L1019*130</f>
        <v>520</v>
      </c>
      <c r="N1019" s="58"/>
      <c r="O1019" s="24" t="s">
        <v>32</v>
      </c>
    </row>
    <row r="1020" s="1" customFormat="1" ht="14.25" spans="1:15">
      <c r="A1020" s="24">
        <v>1016</v>
      </c>
      <c r="B1020" s="24" t="s">
        <v>23</v>
      </c>
      <c r="C1020" s="54" t="s">
        <v>24</v>
      </c>
      <c r="D1020" s="24" t="s">
        <v>25</v>
      </c>
      <c r="E1020" s="24" t="s">
        <v>20806</v>
      </c>
      <c r="F1020" s="24" t="s">
        <v>20806</v>
      </c>
      <c r="G1020" s="65" t="s">
        <v>21849</v>
      </c>
      <c r="H1020" s="58" t="s">
        <v>194</v>
      </c>
      <c r="I1020" s="58">
        <v>2</v>
      </c>
      <c r="J1020" s="58" t="s">
        <v>21843</v>
      </c>
      <c r="K1020" s="65" t="s">
        <v>31</v>
      </c>
      <c r="L1020" s="58">
        <v>2</v>
      </c>
      <c r="M1020" s="24">
        <f t="shared" si="53"/>
        <v>260</v>
      </c>
      <c r="N1020" s="24"/>
      <c r="O1020" s="24" t="s">
        <v>32</v>
      </c>
    </row>
    <row r="1021" s="1" customFormat="1" ht="14.25" spans="1:15">
      <c r="A1021" s="24">
        <v>1017</v>
      </c>
      <c r="B1021" s="24" t="s">
        <v>23</v>
      </c>
      <c r="C1021" s="54" t="s">
        <v>24</v>
      </c>
      <c r="D1021" s="24" t="s">
        <v>25</v>
      </c>
      <c r="E1021" s="24" t="s">
        <v>20806</v>
      </c>
      <c r="F1021" s="24" t="s">
        <v>20806</v>
      </c>
      <c r="G1021" s="72" t="s">
        <v>21850</v>
      </c>
      <c r="H1021" s="58" t="s">
        <v>194</v>
      </c>
      <c r="I1021" s="58">
        <v>3</v>
      </c>
      <c r="J1021" s="58" t="s">
        <v>21843</v>
      </c>
      <c r="K1021" s="65" t="s">
        <v>31</v>
      </c>
      <c r="L1021" s="58">
        <v>3</v>
      </c>
      <c r="M1021" s="24">
        <f t="shared" si="53"/>
        <v>390</v>
      </c>
      <c r="N1021" s="58"/>
      <c r="O1021" s="24" t="s">
        <v>32</v>
      </c>
    </row>
    <row r="1022" s="1" customFormat="1" ht="14.25" spans="1:15">
      <c r="A1022" s="24">
        <v>1018</v>
      </c>
      <c r="B1022" s="24" t="s">
        <v>23</v>
      </c>
      <c r="C1022" s="54" t="s">
        <v>24</v>
      </c>
      <c r="D1022" s="24" t="s">
        <v>25</v>
      </c>
      <c r="E1022" s="24" t="s">
        <v>20806</v>
      </c>
      <c r="F1022" s="24" t="s">
        <v>20806</v>
      </c>
      <c r="G1022" s="72" t="s">
        <v>21851</v>
      </c>
      <c r="H1022" s="58" t="s">
        <v>194</v>
      </c>
      <c r="I1022" s="58">
        <v>6</v>
      </c>
      <c r="J1022" s="58" t="s">
        <v>21843</v>
      </c>
      <c r="K1022" s="65" t="s">
        <v>31</v>
      </c>
      <c r="L1022" s="58">
        <v>6</v>
      </c>
      <c r="M1022" s="24">
        <f t="shared" si="53"/>
        <v>780</v>
      </c>
      <c r="N1022" s="58"/>
      <c r="O1022" s="24" t="s">
        <v>32</v>
      </c>
    </row>
    <row r="1023" s="1" customFormat="1" ht="14.25" spans="1:15">
      <c r="A1023" s="24">
        <v>1019</v>
      </c>
      <c r="B1023" s="24" t="s">
        <v>23</v>
      </c>
      <c r="C1023" s="54" t="s">
        <v>24</v>
      </c>
      <c r="D1023" s="24" t="s">
        <v>25</v>
      </c>
      <c r="E1023" s="24" t="s">
        <v>20806</v>
      </c>
      <c r="F1023" s="24" t="s">
        <v>20806</v>
      </c>
      <c r="G1023" s="72" t="s">
        <v>21852</v>
      </c>
      <c r="H1023" s="58" t="s">
        <v>194</v>
      </c>
      <c r="I1023" s="58">
        <v>3</v>
      </c>
      <c r="J1023" s="58" t="s">
        <v>21843</v>
      </c>
      <c r="K1023" s="65" t="s">
        <v>31</v>
      </c>
      <c r="L1023" s="58">
        <v>3</v>
      </c>
      <c r="M1023" s="24">
        <f t="shared" si="53"/>
        <v>390</v>
      </c>
      <c r="N1023" s="58"/>
      <c r="O1023" s="24" t="s">
        <v>32</v>
      </c>
    </row>
    <row r="1024" s="1" customFormat="1" ht="14.25" spans="1:15">
      <c r="A1024" s="24">
        <v>1020</v>
      </c>
      <c r="B1024" s="24" t="s">
        <v>23</v>
      </c>
      <c r="C1024" s="54" t="s">
        <v>24</v>
      </c>
      <c r="D1024" s="24" t="s">
        <v>25</v>
      </c>
      <c r="E1024" s="24" t="s">
        <v>20806</v>
      </c>
      <c r="F1024" s="24" t="s">
        <v>20806</v>
      </c>
      <c r="G1024" s="72" t="s">
        <v>21853</v>
      </c>
      <c r="H1024" s="58" t="s">
        <v>194</v>
      </c>
      <c r="I1024" s="58">
        <v>3</v>
      </c>
      <c r="J1024" s="58" t="s">
        <v>21843</v>
      </c>
      <c r="K1024" s="65" t="s">
        <v>31</v>
      </c>
      <c r="L1024" s="58">
        <v>3</v>
      </c>
      <c r="M1024" s="24">
        <f t="shared" si="53"/>
        <v>390</v>
      </c>
      <c r="N1024" s="58"/>
      <c r="O1024" s="24" t="s">
        <v>32</v>
      </c>
    </row>
    <row r="1025" s="1" customFormat="1" ht="14.25" spans="1:15">
      <c r="A1025" s="24">
        <v>1021</v>
      </c>
      <c r="B1025" s="24" t="s">
        <v>23</v>
      </c>
      <c r="C1025" s="54" t="s">
        <v>24</v>
      </c>
      <c r="D1025" s="24" t="s">
        <v>25</v>
      </c>
      <c r="E1025" s="24" t="s">
        <v>20806</v>
      </c>
      <c r="F1025" s="24" t="s">
        <v>20806</v>
      </c>
      <c r="G1025" s="72" t="s">
        <v>21854</v>
      </c>
      <c r="H1025" s="58" t="s">
        <v>47</v>
      </c>
      <c r="I1025" s="58">
        <v>1</v>
      </c>
      <c r="J1025" s="58" t="s">
        <v>21843</v>
      </c>
      <c r="K1025" s="65" t="s">
        <v>31</v>
      </c>
      <c r="L1025" s="58">
        <v>1</v>
      </c>
      <c r="M1025" s="24">
        <f>L1025*312</f>
        <v>312</v>
      </c>
      <c r="N1025" s="58"/>
      <c r="O1025" s="24" t="s">
        <v>32</v>
      </c>
    </row>
    <row r="1026" s="1" customFormat="1" ht="14.25" spans="1:15">
      <c r="A1026" s="24">
        <v>1022</v>
      </c>
      <c r="B1026" s="24" t="s">
        <v>23</v>
      </c>
      <c r="C1026" s="54" t="s">
        <v>24</v>
      </c>
      <c r="D1026" s="24" t="s">
        <v>25</v>
      </c>
      <c r="E1026" s="24" t="s">
        <v>20806</v>
      </c>
      <c r="F1026" s="24" t="s">
        <v>20806</v>
      </c>
      <c r="G1026" s="72" t="s">
        <v>21855</v>
      </c>
      <c r="H1026" s="58" t="s">
        <v>194</v>
      </c>
      <c r="I1026" s="58">
        <v>4</v>
      </c>
      <c r="J1026" s="58" t="s">
        <v>21843</v>
      </c>
      <c r="K1026" s="65" t="s">
        <v>31</v>
      </c>
      <c r="L1026" s="58">
        <v>4</v>
      </c>
      <c r="M1026" s="24">
        <f t="shared" ref="M1026:M1043" si="54">L1026*130</f>
        <v>520</v>
      </c>
      <c r="N1026" s="58"/>
      <c r="O1026" s="24" t="s">
        <v>32</v>
      </c>
    </row>
    <row r="1027" s="1" customFormat="1" ht="14.25" spans="1:15">
      <c r="A1027" s="24">
        <v>1023</v>
      </c>
      <c r="B1027" s="24" t="s">
        <v>23</v>
      </c>
      <c r="C1027" s="54" t="s">
        <v>24</v>
      </c>
      <c r="D1027" s="24" t="s">
        <v>25</v>
      </c>
      <c r="E1027" s="24" t="s">
        <v>20806</v>
      </c>
      <c r="F1027" s="24" t="s">
        <v>20806</v>
      </c>
      <c r="G1027" s="72" t="s">
        <v>21856</v>
      </c>
      <c r="H1027" s="58" t="s">
        <v>194</v>
      </c>
      <c r="I1027" s="58">
        <v>4</v>
      </c>
      <c r="J1027" s="58" t="s">
        <v>21843</v>
      </c>
      <c r="K1027" s="65" t="s">
        <v>31</v>
      </c>
      <c r="L1027" s="58">
        <v>4</v>
      </c>
      <c r="M1027" s="24">
        <f t="shared" si="54"/>
        <v>520</v>
      </c>
      <c r="N1027" s="58"/>
      <c r="O1027" s="24" t="s">
        <v>32</v>
      </c>
    </row>
    <row r="1028" s="1" customFormat="1" ht="14.25" spans="1:15">
      <c r="A1028" s="24">
        <v>1024</v>
      </c>
      <c r="B1028" s="24" t="s">
        <v>23</v>
      </c>
      <c r="C1028" s="54" t="s">
        <v>24</v>
      </c>
      <c r="D1028" s="24" t="s">
        <v>25</v>
      </c>
      <c r="E1028" s="24" t="s">
        <v>20806</v>
      </c>
      <c r="F1028" s="24" t="s">
        <v>20806</v>
      </c>
      <c r="G1028" s="72" t="s">
        <v>21857</v>
      </c>
      <c r="H1028" s="58" t="s">
        <v>194</v>
      </c>
      <c r="I1028" s="58">
        <v>3</v>
      </c>
      <c r="J1028" s="58" t="s">
        <v>21843</v>
      </c>
      <c r="K1028" s="65" t="s">
        <v>31</v>
      </c>
      <c r="L1028" s="58">
        <v>3</v>
      </c>
      <c r="M1028" s="24">
        <f t="shared" si="54"/>
        <v>390</v>
      </c>
      <c r="N1028" s="58"/>
      <c r="O1028" s="24" t="s">
        <v>32</v>
      </c>
    </row>
    <row r="1029" s="1" customFormat="1" ht="14.25" spans="1:15">
      <c r="A1029" s="24">
        <v>1025</v>
      </c>
      <c r="B1029" s="24" t="s">
        <v>23</v>
      </c>
      <c r="C1029" s="54" t="s">
        <v>24</v>
      </c>
      <c r="D1029" s="24" t="s">
        <v>25</v>
      </c>
      <c r="E1029" s="24" t="s">
        <v>20806</v>
      </c>
      <c r="F1029" s="24" t="s">
        <v>20806</v>
      </c>
      <c r="G1029" s="72" t="s">
        <v>21858</v>
      </c>
      <c r="H1029" s="58" t="s">
        <v>194</v>
      </c>
      <c r="I1029" s="58">
        <v>4</v>
      </c>
      <c r="J1029" s="58" t="s">
        <v>21843</v>
      </c>
      <c r="K1029" s="65" t="s">
        <v>31</v>
      </c>
      <c r="L1029" s="58">
        <v>4</v>
      </c>
      <c r="M1029" s="24">
        <f t="shared" si="54"/>
        <v>520</v>
      </c>
      <c r="N1029" s="58"/>
      <c r="O1029" s="24" t="s">
        <v>32</v>
      </c>
    </row>
    <row r="1030" s="1" customFormat="1" ht="14.25" spans="1:15">
      <c r="A1030" s="24">
        <v>1026</v>
      </c>
      <c r="B1030" s="24" t="s">
        <v>23</v>
      </c>
      <c r="C1030" s="54" t="s">
        <v>24</v>
      </c>
      <c r="D1030" s="24" t="s">
        <v>25</v>
      </c>
      <c r="E1030" s="24" t="s">
        <v>20806</v>
      </c>
      <c r="F1030" s="24" t="s">
        <v>20806</v>
      </c>
      <c r="G1030" s="72" t="s">
        <v>21859</v>
      </c>
      <c r="H1030" s="58" t="s">
        <v>194</v>
      </c>
      <c r="I1030" s="58">
        <v>3</v>
      </c>
      <c r="J1030" s="58" t="s">
        <v>21843</v>
      </c>
      <c r="K1030" s="65" t="s">
        <v>31</v>
      </c>
      <c r="L1030" s="58">
        <v>3</v>
      </c>
      <c r="M1030" s="24">
        <f t="shared" si="54"/>
        <v>390</v>
      </c>
      <c r="N1030" s="58"/>
      <c r="O1030" s="24" t="s">
        <v>32</v>
      </c>
    </row>
    <row r="1031" s="1" customFormat="1" ht="14.25" spans="1:15">
      <c r="A1031" s="24">
        <v>1027</v>
      </c>
      <c r="B1031" s="24" t="s">
        <v>23</v>
      </c>
      <c r="C1031" s="54" t="s">
        <v>24</v>
      </c>
      <c r="D1031" s="24" t="s">
        <v>25</v>
      </c>
      <c r="E1031" s="24" t="s">
        <v>20806</v>
      </c>
      <c r="F1031" s="24" t="s">
        <v>20806</v>
      </c>
      <c r="G1031" s="72" t="s">
        <v>19917</v>
      </c>
      <c r="H1031" s="58" t="s">
        <v>194</v>
      </c>
      <c r="I1031" s="58">
        <v>4</v>
      </c>
      <c r="J1031" s="58" t="s">
        <v>21843</v>
      </c>
      <c r="K1031" s="65" t="s">
        <v>31</v>
      </c>
      <c r="L1031" s="58">
        <v>4</v>
      </c>
      <c r="M1031" s="24">
        <f t="shared" si="54"/>
        <v>520</v>
      </c>
      <c r="N1031" s="58"/>
      <c r="O1031" s="24" t="s">
        <v>32</v>
      </c>
    </row>
    <row r="1032" s="1" customFormat="1" ht="14.25" spans="1:15">
      <c r="A1032" s="24">
        <v>1028</v>
      </c>
      <c r="B1032" s="24" t="s">
        <v>23</v>
      </c>
      <c r="C1032" s="54" t="s">
        <v>24</v>
      </c>
      <c r="D1032" s="24" t="s">
        <v>25</v>
      </c>
      <c r="E1032" s="24" t="s">
        <v>20806</v>
      </c>
      <c r="F1032" s="24" t="s">
        <v>20806</v>
      </c>
      <c r="G1032" s="72" t="s">
        <v>21860</v>
      </c>
      <c r="H1032" s="58" t="s">
        <v>194</v>
      </c>
      <c r="I1032" s="58">
        <v>4</v>
      </c>
      <c r="J1032" s="58" t="s">
        <v>21843</v>
      </c>
      <c r="K1032" s="65" t="s">
        <v>31</v>
      </c>
      <c r="L1032" s="58">
        <v>4</v>
      </c>
      <c r="M1032" s="24">
        <f t="shared" si="54"/>
        <v>520</v>
      </c>
      <c r="N1032" s="58"/>
      <c r="O1032" s="24" t="s">
        <v>32</v>
      </c>
    </row>
    <row r="1033" s="1" customFormat="1" ht="14.25" spans="1:15">
      <c r="A1033" s="24">
        <v>1029</v>
      </c>
      <c r="B1033" s="24" t="s">
        <v>23</v>
      </c>
      <c r="C1033" s="54" t="s">
        <v>24</v>
      </c>
      <c r="D1033" s="24" t="s">
        <v>25</v>
      </c>
      <c r="E1033" s="24" t="s">
        <v>20806</v>
      </c>
      <c r="F1033" s="24" t="s">
        <v>20806</v>
      </c>
      <c r="G1033" s="72" t="s">
        <v>21861</v>
      </c>
      <c r="H1033" s="58" t="s">
        <v>194</v>
      </c>
      <c r="I1033" s="58">
        <v>3</v>
      </c>
      <c r="J1033" s="58" t="s">
        <v>21843</v>
      </c>
      <c r="K1033" s="65" t="s">
        <v>31</v>
      </c>
      <c r="L1033" s="58">
        <v>3</v>
      </c>
      <c r="M1033" s="24">
        <f t="shared" si="54"/>
        <v>390</v>
      </c>
      <c r="N1033" s="58"/>
      <c r="O1033" s="24" t="s">
        <v>32</v>
      </c>
    </row>
    <row r="1034" s="1" customFormat="1" ht="14.25" spans="1:15">
      <c r="A1034" s="24">
        <v>1030</v>
      </c>
      <c r="B1034" s="24" t="s">
        <v>23</v>
      </c>
      <c r="C1034" s="54" t="s">
        <v>24</v>
      </c>
      <c r="D1034" s="24" t="s">
        <v>25</v>
      </c>
      <c r="E1034" s="24" t="s">
        <v>20806</v>
      </c>
      <c r="F1034" s="24" t="s">
        <v>20806</v>
      </c>
      <c r="G1034" s="72" t="s">
        <v>21862</v>
      </c>
      <c r="H1034" s="58" t="s">
        <v>194</v>
      </c>
      <c r="I1034" s="58">
        <v>4</v>
      </c>
      <c r="J1034" s="58" t="s">
        <v>21843</v>
      </c>
      <c r="K1034" s="65" t="s">
        <v>31</v>
      </c>
      <c r="L1034" s="58">
        <v>4</v>
      </c>
      <c r="M1034" s="24">
        <f t="shared" si="54"/>
        <v>520</v>
      </c>
      <c r="N1034" s="58"/>
      <c r="O1034" s="24" t="s">
        <v>32</v>
      </c>
    </row>
    <row r="1035" s="1" customFormat="1" ht="14.25" spans="1:15">
      <c r="A1035" s="24">
        <v>1031</v>
      </c>
      <c r="B1035" s="24" t="s">
        <v>23</v>
      </c>
      <c r="C1035" s="54" t="s">
        <v>24</v>
      </c>
      <c r="D1035" s="24" t="s">
        <v>25</v>
      </c>
      <c r="E1035" s="24" t="s">
        <v>20806</v>
      </c>
      <c r="F1035" s="24" t="s">
        <v>20806</v>
      </c>
      <c r="G1035" s="72" t="s">
        <v>21863</v>
      </c>
      <c r="H1035" s="58" t="s">
        <v>194</v>
      </c>
      <c r="I1035" s="58">
        <v>3</v>
      </c>
      <c r="J1035" s="58" t="s">
        <v>21843</v>
      </c>
      <c r="K1035" s="65" t="s">
        <v>31</v>
      </c>
      <c r="L1035" s="58">
        <v>3</v>
      </c>
      <c r="M1035" s="24">
        <f t="shared" si="54"/>
        <v>390</v>
      </c>
      <c r="N1035" s="58"/>
      <c r="O1035" s="24" t="s">
        <v>32</v>
      </c>
    </row>
    <row r="1036" s="1" customFormat="1" ht="14.25" spans="1:15">
      <c r="A1036" s="24">
        <v>1032</v>
      </c>
      <c r="B1036" s="24" t="s">
        <v>23</v>
      </c>
      <c r="C1036" s="54" t="s">
        <v>24</v>
      </c>
      <c r="D1036" s="24" t="s">
        <v>25</v>
      </c>
      <c r="E1036" s="24" t="s">
        <v>20806</v>
      </c>
      <c r="F1036" s="24" t="s">
        <v>20806</v>
      </c>
      <c r="G1036" s="72" t="s">
        <v>21864</v>
      </c>
      <c r="H1036" s="58" t="s">
        <v>29</v>
      </c>
      <c r="I1036" s="58">
        <v>2</v>
      </c>
      <c r="J1036" s="58" t="s">
        <v>21843</v>
      </c>
      <c r="K1036" s="65" t="s">
        <v>31</v>
      </c>
      <c r="L1036" s="58">
        <v>2</v>
      </c>
      <c r="M1036" s="24">
        <f t="shared" si="54"/>
        <v>260</v>
      </c>
      <c r="N1036" s="58"/>
      <c r="O1036" s="24" t="s">
        <v>32</v>
      </c>
    </row>
    <row r="1037" s="1" customFormat="1" ht="14.25" spans="1:15">
      <c r="A1037" s="24">
        <v>1033</v>
      </c>
      <c r="B1037" s="24" t="s">
        <v>23</v>
      </c>
      <c r="C1037" s="54" t="s">
        <v>24</v>
      </c>
      <c r="D1037" s="24" t="s">
        <v>25</v>
      </c>
      <c r="E1037" s="24" t="s">
        <v>20806</v>
      </c>
      <c r="F1037" s="24" t="s">
        <v>20806</v>
      </c>
      <c r="G1037" s="72" t="s">
        <v>21865</v>
      </c>
      <c r="H1037" s="58" t="s">
        <v>29</v>
      </c>
      <c r="I1037" s="58">
        <v>2</v>
      </c>
      <c r="J1037" s="58" t="s">
        <v>21843</v>
      </c>
      <c r="K1037" s="65" t="s">
        <v>31</v>
      </c>
      <c r="L1037" s="58">
        <v>2</v>
      </c>
      <c r="M1037" s="24">
        <f t="shared" si="54"/>
        <v>260</v>
      </c>
      <c r="N1037" s="58"/>
      <c r="O1037" s="24" t="s">
        <v>32</v>
      </c>
    </row>
    <row r="1038" s="1" customFormat="1" ht="14.25" spans="1:15">
      <c r="A1038" s="24">
        <v>1034</v>
      </c>
      <c r="B1038" s="24" t="s">
        <v>23</v>
      </c>
      <c r="C1038" s="54" t="s">
        <v>24</v>
      </c>
      <c r="D1038" s="24" t="s">
        <v>25</v>
      </c>
      <c r="E1038" s="24" t="s">
        <v>20806</v>
      </c>
      <c r="F1038" s="24" t="s">
        <v>20806</v>
      </c>
      <c r="G1038" s="72" t="s">
        <v>21866</v>
      </c>
      <c r="H1038" s="58" t="s">
        <v>194</v>
      </c>
      <c r="I1038" s="58">
        <v>1</v>
      </c>
      <c r="J1038" s="58" t="s">
        <v>21843</v>
      </c>
      <c r="K1038" s="65" t="s">
        <v>31</v>
      </c>
      <c r="L1038" s="58">
        <v>1</v>
      </c>
      <c r="M1038" s="24">
        <f t="shared" si="54"/>
        <v>130</v>
      </c>
      <c r="N1038" s="58"/>
      <c r="O1038" s="24" t="s">
        <v>32</v>
      </c>
    </row>
    <row r="1039" s="1" customFormat="1" ht="14.25" spans="1:15">
      <c r="A1039" s="24">
        <v>1035</v>
      </c>
      <c r="B1039" s="24" t="s">
        <v>23</v>
      </c>
      <c r="C1039" s="54" t="s">
        <v>24</v>
      </c>
      <c r="D1039" s="24" t="s">
        <v>25</v>
      </c>
      <c r="E1039" s="24" t="s">
        <v>20806</v>
      </c>
      <c r="F1039" s="24" t="s">
        <v>20806</v>
      </c>
      <c r="G1039" s="72" t="s">
        <v>21867</v>
      </c>
      <c r="H1039" s="58" t="s">
        <v>29</v>
      </c>
      <c r="I1039" s="58">
        <v>3</v>
      </c>
      <c r="J1039" s="58" t="s">
        <v>21843</v>
      </c>
      <c r="K1039" s="65" t="s">
        <v>31</v>
      </c>
      <c r="L1039" s="58">
        <v>3</v>
      </c>
      <c r="M1039" s="24">
        <f t="shared" si="54"/>
        <v>390</v>
      </c>
      <c r="N1039" s="58"/>
      <c r="O1039" s="24" t="s">
        <v>32</v>
      </c>
    </row>
    <row r="1040" s="1" customFormat="1" ht="14.25" spans="1:15">
      <c r="A1040" s="24">
        <v>1036</v>
      </c>
      <c r="B1040" s="24" t="s">
        <v>23</v>
      </c>
      <c r="C1040" s="54" t="s">
        <v>24</v>
      </c>
      <c r="D1040" s="24" t="s">
        <v>25</v>
      </c>
      <c r="E1040" s="24" t="s">
        <v>20806</v>
      </c>
      <c r="F1040" s="24" t="s">
        <v>20806</v>
      </c>
      <c r="G1040" s="72" t="s">
        <v>21868</v>
      </c>
      <c r="H1040" s="58" t="s">
        <v>194</v>
      </c>
      <c r="I1040" s="58">
        <v>4</v>
      </c>
      <c r="J1040" s="58" t="s">
        <v>21843</v>
      </c>
      <c r="K1040" s="65" t="s">
        <v>31</v>
      </c>
      <c r="L1040" s="58">
        <v>4</v>
      </c>
      <c r="M1040" s="24">
        <f t="shared" si="54"/>
        <v>520</v>
      </c>
      <c r="N1040" s="58"/>
      <c r="O1040" s="24" t="s">
        <v>32</v>
      </c>
    </row>
    <row r="1041" s="1" customFormat="1" ht="14.25" spans="1:15">
      <c r="A1041" s="24">
        <v>1037</v>
      </c>
      <c r="B1041" s="24" t="s">
        <v>23</v>
      </c>
      <c r="C1041" s="54" t="s">
        <v>24</v>
      </c>
      <c r="D1041" s="24" t="s">
        <v>25</v>
      </c>
      <c r="E1041" s="24" t="s">
        <v>20806</v>
      </c>
      <c r="F1041" s="24" t="s">
        <v>20806</v>
      </c>
      <c r="G1041" s="72" t="s">
        <v>21869</v>
      </c>
      <c r="H1041" s="58" t="s">
        <v>194</v>
      </c>
      <c r="I1041" s="58">
        <v>1</v>
      </c>
      <c r="J1041" s="58" t="s">
        <v>21843</v>
      </c>
      <c r="K1041" s="65" t="s">
        <v>31</v>
      </c>
      <c r="L1041" s="58">
        <v>1</v>
      </c>
      <c r="M1041" s="24">
        <f t="shared" si="54"/>
        <v>130</v>
      </c>
      <c r="N1041" s="58"/>
      <c r="O1041" s="24" t="s">
        <v>32</v>
      </c>
    </row>
    <row r="1042" s="1" customFormat="1" ht="14.25" spans="1:15">
      <c r="A1042" s="24">
        <v>1038</v>
      </c>
      <c r="B1042" s="24" t="s">
        <v>23</v>
      </c>
      <c r="C1042" s="54" t="s">
        <v>24</v>
      </c>
      <c r="D1042" s="24" t="s">
        <v>25</v>
      </c>
      <c r="E1042" s="24" t="s">
        <v>20806</v>
      </c>
      <c r="F1042" s="24" t="s">
        <v>20806</v>
      </c>
      <c r="G1042" s="72" t="s">
        <v>21870</v>
      </c>
      <c r="H1042" s="58" t="s">
        <v>194</v>
      </c>
      <c r="I1042" s="58">
        <v>5</v>
      </c>
      <c r="J1042" s="58" t="s">
        <v>21843</v>
      </c>
      <c r="K1042" s="65" t="s">
        <v>31</v>
      </c>
      <c r="L1042" s="58">
        <v>5</v>
      </c>
      <c r="M1042" s="24">
        <f t="shared" si="54"/>
        <v>650</v>
      </c>
      <c r="N1042" s="58"/>
      <c r="O1042" s="24" t="s">
        <v>32</v>
      </c>
    </row>
    <row r="1043" s="1" customFormat="1" ht="14.25" spans="1:15">
      <c r="A1043" s="24">
        <v>1039</v>
      </c>
      <c r="B1043" s="24" t="s">
        <v>23</v>
      </c>
      <c r="C1043" s="54" t="s">
        <v>24</v>
      </c>
      <c r="D1043" s="24" t="s">
        <v>25</v>
      </c>
      <c r="E1043" s="24" t="s">
        <v>20806</v>
      </c>
      <c r="F1043" s="24" t="s">
        <v>20806</v>
      </c>
      <c r="G1043" s="72" t="s">
        <v>21871</v>
      </c>
      <c r="H1043" s="58" t="s">
        <v>194</v>
      </c>
      <c r="I1043" s="58">
        <v>9</v>
      </c>
      <c r="J1043" s="58" t="s">
        <v>21843</v>
      </c>
      <c r="K1043" s="65" t="s">
        <v>31</v>
      </c>
      <c r="L1043" s="58">
        <v>9</v>
      </c>
      <c r="M1043" s="24">
        <f t="shared" si="54"/>
        <v>1170</v>
      </c>
      <c r="N1043" s="58"/>
      <c r="O1043" s="24" t="s">
        <v>32</v>
      </c>
    </row>
    <row r="1044" s="1" customFormat="1" ht="14.25" spans="1:15">
      <c r="A1044" s="24">
        <v>1040</v>
      </c>
      <c r="B1044" s="24" t="s">
        <v>23</v>
      </c>
      <c r="C1044" s="54" t="s">
        <v>24</v>
      </c>
      <c r="D1044" s="24" t="s">
        <v>25</v>
      </c>
      <c r="E1044" s="24" t="s">
        <v>20806</v>
      </c>
      <c r="F1044" s="24" t="s">
        <v>20806</v>
      </c>
      <c r="G1044" s="74" t="s">
        <v>21872</v>
      </c>
      <c r="H1044" s="58" t="s">
        <v>47</v>
      </c>
      <c r="I1044" s="58">
        <v>1</v>
      </c>
      <c r="J1044" s="58" t="s">
        <v>21843</v>
      </c>
      <c r="K1044" s="65" t="s">
        <v>31</v>
      </c>
      <c r="L1044" s="58">
        <v>1</v>
      </c>
      <c r="M1044" s="24">
        <f>L1044*312</f>
        <v>312</v>
      </c>
      <c r="N1044" s="58"/>
      <c r="O1044" s="24" t="s">
        <v>32</v>
      </c>
    </row>
    <row r="1045" s="1" customFormat="1" ht="14.25" spans="1:15">
      <c r="A1045" s="24">
        <v>1041</v>
      </c>
      <c r="B1045" s="24" t="s">
        <v>23</v>
      </c>
      <c r="C1045" s="54" t="s">
        <v>24</v>
      </c>
      <c r="D1045" s="24" t="s">
        <v>25</v>
      </c>
      <c r="E1045" s="24" t="s">
        <v>20806</v>
      </c>
      <c r="F1045" s="24" t="s">
        <v>20806</v>
      </c>
      <c r="G1045" s="74" t="s">
        <v>21873</v>
      </c>
      <c r="H1045" s="58" t="s">
        <v>29</v>
      </c>
      <c r="I1045" s="58">
        <v>2</v>
      </c>
      <c r="J1045" s="58" t="s">
        <v>21843</v>
      </c>
      <c r="K1045" s="65" t="s">
        <v>31</v>
      </c>
      <c r="L1045" s="58">
        <v>2</v>
      </c>
      <c r="M1045" s="24">
        <f>L1045*130</f>
        <v>260</v>
      </c>
      <c r="N1045" s="58"/>
      <c r="O1045" s="24" t="s">
        <v>32</v>
      </c>
    </row>
    <row r="1046" s="1" customFormat="1" ht="14.25" spans="1:15">
      <c r="A1046" s="24">
        <v>1042</v>
      </c>
      <c r="B1046" s="24" t="s">
        <v>23</v>
      </c>
      <c r="C1046" s="54" t="s">
        <v>24</v>
      </c>
      <c r="D1046" s="24" t="s">
        <v>25</v>
      </c>
      <c r="E1046" s="24" t="s">
        <v>20806</v>
      </c>
      <c r="F1046" s="24" t="s">
        <v>20806</v>
      </c>
      <c r="G1046" s="68" t="s">
        <v>21874</v>
      </c>
      <c r="H1046" s="58" t="s">
        <v>29</v>
      </c>
      <c r="I1046" s="58">
        <v>1</v>
      </c>
      <c r="J1046" s="58" t="s">
        <v>21843</v>
      </c>
      <c r="K1046" s="65" t="s">
        <v>31</v>
      </c>
      <c r="L1046" s="58">
        <v>1</v>
      </c>
      <c r="M1046" s="24">
        <f>L1046*130</f>
        <v>130</v>
      </c>
      <c r="N1046" s="58"/>
      <c r="O1046" s="24" t="s">
        <v>32</v>
      </c>
    </row>
    <row r="1047" s="1" customFormat="1" ht="14.25" spans="1:15">
      <c r="A1047" s="24">
        <v>1043</v>
      </c>
      <c r="B1047" s="24" t="s">
        <v>23</v>
      </c>
      <c r="C1047" s="54" t="s">
        <v>24</v>
      </c>
      <c r="D1047" s="24" t="s">
        <v>25</v>
      </c>
      <c r="E1047" s="24" t="s">
        <v>20806</v>
      </c>
      <c r="F1047" s="24" t="s">
        <v>20806</v>
      </c>
      <c r="G1047" s="68" t="s">
        <v>20058</v>
      </c>
      <c r="H1047" s="58" t="s">
        <v>47</v>
      </c>
      <c r="I1047" s="58">
        <v>1</v>
      </c>
      <c r="J1047" s="58" t="s">
        <v>21843</v>
      </c>
      <c r="K1047" s="65" t="s">
        <v>31</v>
      </c>
      <c r="L1047" s="58">
        <v>1</v>
      </c>
      <c r="M1047" s="24">
        <f>L1047*312</f>
        <v>312</v>
      </c>
      <c r="N1047" s="58"/>
      <c r="O1047" s="24" t="s">
        <v>32</v>
      </c>
    </row>
    <row r="1048" s="1" customFormat="1" ht="14.25" spans="1:15">
      <c r="A1048" s="24">
        <v>1044</v>
      </c>
      <c r="B1048" s="24" t="s">
        <v>23</v>
      </c>
      <c r="C1048" s="54" t="s">
        <v>24</v>
      </c>
      <c r="D1048" s="24" t="s">
        <v>25</v>
      </c>
      <c r="E1048" s="24" t="s">
        <v>20806</v>
      </c>
      <c r="F1048" s="24" t="s">
        <v>20806</v>
      </c>
      <c r="G1048" s="68" t="s">
        <v>21875</v>
      </c>
      <c r="H1048" s="58" t="s">
        <v>194</v>
      </c>
      <c r="I1048" s="58">
        <v>7</v>
      </c>
      <c r="J1048" s="24" t="s">
        <v>21876</v>
      </c>
      <c r="K1048" s="65" t="s">
        <v>31</v>
      </c>
      <c r="L1048" s="58">
        <v>7</v>
      </c>
      <c r="M1048" s="24">
        <f>L1048*312</f>
        <v>2184</v>
      </c>
      <c r="N1048" s="58"/>
      <c r="O1048" s="24" t="s">
        <v>32</v>
      </c>
    </row>
    <row r="1049" s="1" customFormat="1" ht="14.25" spans="1:15">
      <c r="A1049" s="24">
        <v>1045</v>
      </c>
      <c r="B1049" s="24" t="s">
        <v>23</v>
      </c>
      <c r="C1049" s="54" t="s">
        <v>24</v>
      </c>
      <c r="D1049" s="24" t="s">
        <v>25</v>
      </c>
      <c r="E1049" s="24" t="s">
        <v>20806</v>
      </c>
      <c r="F1049" s="24" t="s">
        <v>20806</v>
      </c>
      <c r="G1049" s="68" t="s">
        <v>21877</v>
      </c>
      <c r="H1049" s="58" t="s">
        <v>194</v>
      </c>
      <c r="I1049" s="58">
        <v>3</v>
      </c>
      <c r="J1049" s="24" t="s">
        <v>21876</v>
      </c>
      <c r="K1049" s="65" t="s">
        <v>31</v>
      </c>
      <c r="L1049" s="58">
        <v>3</v>
      </c>
      <c r="M1049" s="24">
        <f>L1049*468</f>
        <v>1404</v>
      </c>
      <c r="N1049" s="58"/>
      <c r="O1049" s="24" t="s">
        <v>32</v>
      </c>
    </row>
    <row r="1050" s="1" customFormat="1" ht="14.25" spans="1:15">
      <c r="A1050" s="24">
        <v>1046</v>
      </c>
      <c r="B1050" s="24" t="s">
        <v>23</v>
      </c>
      <c r="C1050" s="54" t="s">
        <v>24</v>
      </c>
      <c r="D1050" s="24" t="s">
        <v>25</v>
      </c>
      <c r="E1050" s="24" t="s">
        <v>20806</v>
      </c>
      <c r="F1050" s="24" t="s">
        <v>20806</v>
      </c>
      <c r="G1050" s="68" t="s">
        <v>7254</v>
      </c>
      <c r="H1050" s="58" t="s">
        <v>194</v>
      </c>
      <c r="I1050" s="58">
        <v>7</v>
      </c>
      <c r="J1050" s="24" t="s">
        <v>21876</v>
      </c>
      <c r="K1050" s="65" t="s">
        <v>31</v>
      </c>
      <c r="L1050" s="58">
        <v>7</v>
      </c>
      <c r="M1050" s="24">
        <f t="shared" ref="M1050:M1061" si="55">L1050*130</f>
        <v>910</v>
      </c>
      <c r="N1050" s="24"/>
      <c r="O1050" s="24" t="s">
        <v>32</v>
      </c>
    </row>
    <row r="1051" s="1" customFormat="1" ht="14.25" spans="1:15">
      <c r="A1051" s="24">
        <v>1047</v>
      </c>
      <c r="B1051" s="24" t="s">
        <v>23</v>
      </c>
      <c r="C1051" s="54" t="s">
        <v>24</v>
      </c>
      <c r="D1051" s="24" t="s">
        <v>25</v>
      </c>
      <c r="E1051" s="24" t="s">
        <v>20806</v>
      </c>
      <c r="F1051" s="24" t="s">
        <v>20806</v>
      </c>
      <c r="G1051" s="68" t="s">
        <v>21878</v>
      </c>
      <c r="H1051" s="58" t="s">
        <v>194</v>
      </c>
      <c r="I1051" s="58">
        <v>4</v>
      </c>
      <c r="J1051" s="24" t="s">
        <v>21876</v>
      </c>
      <c r="K1051" s="65" t="s">
        <v>31</v>
      </c>
      <c r="L1051" s="58">
        <v>4</v>
      </c>
      <c r="M1051" s="24">
        <f t="shared" si="55"/>
        <v>520</v>
      </c>
      <c r="N1051" s="24"/>
      <c r="O1051" s="24" t="s">
        <v>32</v>
      </c>
    </row>
    <row r="1052" s="1" customFormat="1" ht="14.25" spans="1:15">
      <c r="A1052" s="24">
        <v>1048</v>
      </c>
      <c r="B1052" s="24" t="s">
        <v>23</v>
      </c>
      <c r="C1052" s="54" t="s">
        <v>24</v>
      </c>
      <c r="D1052" s="24" t="s">
        <v>25</v>
      </c>
      <c r="E1052" s="24" t="s">
        <v>20806</v>
      </c>
      <c r="F1052" s="24" t="s">
        <v>20806</v>
      </c>
      <c r="G1052" s="68" t="s">
        <v>21879</v>
      </c>
      <c r="H1052" s="58" t="s">
        <v>194</v>
      </c>
      <c r="I1052" s="58">
        <v>3</v>
      </c>
      <c r="J1052" s="24" t="s">
        <v>21876</v>
      </c>
      <c r="K1052" s="65" t="s">
        <v>31</v>
      </c>
      <c r="L1052" s="58">
        <v>3</v>
      </c>
      <c r="M1052" s="24">
        <f t="shared" si="55"/>
        <v>390</v>
      </c>
      <c r="N1052" s="24"/>
      <c r="O1052" s="24" t="s">
        <v>32</v>
      </c>
    </row>
    <row r="1053" s="1" customFormat="1" ht="14.25" spans="1:15">
      <c r="A1053" s="24">
        <v>1049</v>
      </c>
      <c r="B1053" s="24" t="s">
        <v>23</v>
      </c>
      <c r="C1053" s="54" t="s">
        <v>24</v>
      </c>
      <c r="D1053" s="24" t="s">
        <v>25</v>
      </c>
      <c r="E1053" s="24" t="s">
        <v>20806</v>
      </c>
      <c r="F1053" s="24" t="s">
        <v>20806</v>
      </c>
      <c r="G1053" s="65" t="s">
        <v>21880</v>
      </c>
      <c r="H1053" s="24" t="s">
        <v>194</v>
      </c>
      <c r="I1053" s="58">
        <v>3</v>
      </c>
      <c r="J1053" s="24" t="s">
        <v>21876</v>
      </c>
      <c r="K1053" s="65" t="s">
        <v>31</v>
      </c>
      <c r="L1053" s="58">
        <v>3</v>
      </c>
      <c r="M1053" s="24">
        <f t="shared" si="55"/>
        <v>390</v>
      </c>
      <c r="N1053" s="58"/>
      <c r="O1053" s="24" t="s">
        <v>32</v>
      </c>
    </row>
    <row r="1054" s="1" customFormat="1" ht="14.25" spans="1:15">
      <c r="A1054" s="24">
        <v>1050</v>
      </c>
      <c r="B1054" s="24" t="s">
        <v>23</v>
      </c>
      <c r="C1054" s="54" t="s">
        <v>24</v>
      </c>
      <c r="D1054" s="24" t="s">
        <v>25</v>
      </c>
      <c r="E1054" s="24" t="s">
        <v>20806</v>
      </c>
      <c r="F1054" s="24" t="s">
        <v>20806</v>
      </c>
      <c r="G1054" s="68" t="s">
        <v>21881</v>
      </c>
      <c r="H1054" s="58" t="s">
        <v>194</v>
      </c>
      <c r="I1054" s="58">
        <v>3</v>
      </c>
      <c r="J1054" s="24" t="s">
        <v>21876</v>
      </c>
      <c r="K1054" s="65" t="s">
        <v>31</v>
      </c>
      <c r="L1054" s="58">
        <v>3</v>
      </c>
      <c r="M1054" s="24">
        <f t="shared" si="55"/>
        <v>390</v>
      </c>
      <c r="N1054" s="58"/>
      <c r="O1054" s="24" t="s">
        <v>32</v>
      </c>
    </row>
    <row r="1055" s="1" customFormat="1" ht="14.25" spans="1:15">
      <c r="A1055" s="24">
        <v>1051</v>
      </c>
      <c r="B1055" s="24" t="s">
        <v>23</v>
      </c>
      <c r="C1055" s="54" t="s">
        <v>24</v>
      </c>
      <c r="D1055" s="24" t="s">
        <v>25</v>
      </c>
      <c r="E1055" s="24" t="s">
        <v>20806</v>
      </c>
      <c r="F1055" s="24" t="s">
        <v>20806</v>
      </c>
      <c r="G1055" s="72" t="s">
        <v>21882</v>
      </c>
      <c r="H1055" s="58" t="s">
        <v>194</v>
      </c>
      <c r="I1055" s="58">
        <v>6</v>
      </c>
      <c r="J1055" s="24" t="s">
        <v>21876</v>
      </c>
      <c r="K1055" s="65" t="s">
        <v>31</v>
      </c>
      <c r="L1055" s="58">
        <v>6</v>
      </c>
      <c r="M1055" s="24">
        <f t="shared" si="55"/>
        <v>780</v>
      </c>
      <c r="N1055" s="58"/>
      <c r="O1055" s="24" t="s">
        <v>32</v>
      </c>
    </row>
    <row r="1056" s="1" customFormat="1" ht="14.25" spans="1:15">
      <c r="A1056" s="24">
        <v>1052</v>
      </c>
      <c r="B1056" s="24" t="s">
        <v>23</v>
      </c>
      <c r="C1056" s="54" t="s">
        <v>24</v>
      </c>
      <c r="D1056" s="24" t="s">
        <v>25</v>
      </c>
      <c r="E1056" s="24" t="s">
        <v>20806</v>
      </c>
      <c r="F1056" s="24" t="s">
        <v>20806</v>
      </c>
      <c r="G1056" s="72" t="s">
        <v>21883</v>
      </c>
      <c r="H1056" s="58" t="s">
        <v>194</v>
      </c>
      <c r="I1056" s="58">
        <v>6</v>
      </c>
      <c r="J1056" s="24" t="s">
        <v>21876</v>
      </c>
      <c r="K1056" s="65" t="s">
        <v>31</v>
      </c>
      <c r="L1056" s="58">
        <v>6</v>
      </c>
      <c r="M1056" s="24">
        <f t="shared" si="55"/>
        <v>780</v>
      </c>
      <c r="N1056" s="58"/>
      <c r="O1056" s="24" t="s">
        <v>32</v>
      </c>
    </row>
    <row r="1057" s="1" customFormat="1" ht="14.25" spans="1:15">
      <c r="A1057" s="24">
        <v>1053</v>
      </c>
      <c r="B1057" s="24" t="s">
        <v>23</v>
      </c>
      <c r="C1057" s="54" t="s">
        <v>24</v>
      </c>
      <c r="D1057" s="24" t="s">
        <v>25</v>
      </c>
      <c r="E1057" s="24" t="s">
        <v>20806</v>
      </c>
      <c r="F1057" s="24" t="s">
        <v>20806</v>
      </c>
      <c r="G1057" s="72" t="s">
        <v>21884</v>
      </c>
      <c r="H1057" s="58" t="s">
        <v>194</v>
      </c>
      <c r="I1057" s="58">
        <v>5</v>
      </c>
      <c r="J1057" s="24" t="s">
        <v>21876</v>
      </c>
      <c r="K1057" s="65" t="s">
        <v>31</v>
      </c>
      <c r="L1057" s="58">
        <v>5</v>
      </c>
      <c r="M1057" s="24">
        <f t="shared" si="55"/>
        <v>650</v>
      </c>
      <c r="N1057" s="58"/>
      <c r="O1057" s="24" t="s">
        <v>32</v>
      </c>
    </row>
    <row r="1058" s="1" customFormat="1" ht="14.25" spans="1:15">
      <c r="A1058" s="24">
        <v>1054</v>
      </c>
      <c r="B1058" s="24" t="s">
        <v>23</v>
      </c>
      <c r="C1058" s="54" t="s">
        <v>24</v>
      </c>
      <c r="D1058" s="24" t="s">
        <v>25</v>
      </c>
      <c r="E1058" s="24" t="s">
        <v>20806</v>
      </c>
      <c r="F1058" s="24" t="s">
        <v>20806</v>
      </c>
      <c r="G1058" s="72" t="s">
        <v>21885</v>
      </c>
      <c r="H1058" s="58" t="s">
        <v>194</v>
      </c>
      <c r="I1058" s="58">
        <v>5</v>
      </c>
      <c r="J1058" s="24" t="s">
        <v>21876</v>
      </c>
      <c r="K1058" s="65" t="s">
        <v>31</v>
      </c>
      <c r="L1058" s="58">
        <v>5</v>
      </c>
      <c r="M1058" s="24">
        <f t="shared" si="55"/>
        <v>650</v>
      </c>
      <c r="N1058" s="58"/>
      <c r="O1058" s="24" t="s">
        <v>32</v>
      </c>
    </row>
    <row r="1059" s="1" customFormat="1" ht="14.25" spans="1:15">
      <c r="A1059" s="24">
        <v>1055</v>
      </c>
      <c r="B1059" s="24" t="s">
        <v>23</v>
      </c>
      <c r="C1059" s="54" t="s">
        <v>24</v>
      </c>
      <c r="D1059" s="24" t="s">
        <v>25</v>
      </c>
      <c r="E1059" s="24" t="s">
        <v>20806</v>
      </c>
      <c r="F1059" s="24" t="s">
        <v>20806</v>
      </c>
      <c r="G1059" s="65" t="s">
        <v>21886</v>
      </c>
      <c r="H1059" s="58" t="s">
        <v>194</v>
      </c>
      <c r="I1059" s="58">
        <v>4</v>
      </c>
      <c r="J1059" s="24" t="s">
        <v>21887</v>
      </c>
      <c r="K1059" s="65" t="s">
        <v>31</v>
      </c>
      <c r="L1059" s="58">
        <v>4</v>
      </c>
      <c r="M1059" s="24">
        <f t="shared" si="55"/>
        <v>520</v>
      </c>
      <c r="N1059" s="58"/>
      <c r="O1059" s="24" t="s">
        <v>32</v>
      </c>
    </row>
    <row r="1060" s="1" customFormat="1" ht="14.25" spans="1:15">
      <c r="A1060" s="24">
        <v>1056</v>
      </c>
      <c r="B1060" s="24" t="s">
        <v>23</v>
      </c>
      <c r="C1060" s="54" t="s">
        <v>24</v>
      </c>
      <c r="D1060" s="24" t="s">
        <v>25</v>
      </c>
      <c r="E1060" s="24" t="s">
        <v>20806</v>
      </c>
      <c r="F1060" s="24" t="s">
        <v>20806</v>
      </c>
      <c r="G1060" s="65" t="s">
        <v>21888</v>
      </c>
      <c r="H1060" s="58" t="s">
        <v>29</v>
      </c>
      <c r="I1060" s="58">
        <v>5</v>
      </c>
      <c r="J1060" s="24" t="s">
        <v>21887</v>
      </c>
      <c r="K1060" s="65" t="s">
        <v>31</v>
      </c>
      <c r="L1060" s="58">
        <v>5</v>
      </c>
      <c r="M1060" s="24">
        <f t="shared" si="55"/>
        <v>650</v>
      </c>
      <c r="N1060" s="58"/>
      <c r="O1060" s="24" t="s">
        <v>32</v>
      </c>
    </row>
    <row r="1061" s="1" customFormat="1" ht="14.25" spans="1:15">
      <c r="A1061" s="24">
        <v>1057</v>
      </c>
      <c r="B1061" s="24" t="s">
        <v>23</v>
      </c>
      <c r="C1061" s="54" t="s">
        <v>24</v>
      </c>
      <c r="D1061" s="24" t="s">
        <v>25</v>
      </c>
      <c r="E1061" s="24" t="s">
        <v>20806</v>
      </c>
      <c r="F1061" s="24" t="s">
        <v>20806</v>
      </c>
      <c r="G1061" s="68" t="s">
        <v>21889</v>
      </c>
      <c r="H1061" s="58" t="s">
        <v>194</v>
      </c>
      <c r="I1061" s="58">
        <v>5</v>
      </c>
      <c r="J1061" s="24" t="s">
        <v>21887</v>
      </c>
      <c r="K1061" s="65" t="s">
        <v>31</v>
      </c>
      <c r="L1061" s="58">
        <v>5</v>
      </c>
      <c r="M1061" s="24">
        <f t="shared" si="55"/>
        <v>650</v>
      </c>
      <c r="N1061" s="24"/>
      <c r="O1061" s="24" t="s">
        <v>32</v>
      </c>
    </row>
    <row r="1062" s="1" customFormat="1" ht="14.25" spans="1:15">
      <c r="A1062" s="24">
        <v>1058</v>
      </c>
      <c r="B1062" s="24" t="s">
        <v>23</v>
      </c>
      <c r="C1062" s="54" t="s">
        <v>24</v>
      </c>
      <c r="D1062" s="24" t="s">
        <v>25</v>
      </c>
      <c r="E1062" s="24" t="s">
        <v>20806</v>
      </c>
      <c r="F1062" s="24" t="s">
        <v>20806</v>
      </c>
      <c r="G1062" s="68" t="s">
        <v>21890</v>
      </c>
      <c r="H1062" s="58" t="s">
        <v>51</v>
      </c>
      <c r="I1062" s="58">
        <v>4</v>
      </c>
      <c r="J1062" s="24" t="s">
        <v>21887</v>
      </c>
      <c r="K1062" s="65" t="s">
        <v>31</v>
      </c>
      <c r="L1062" s="58">
        <v>4</v>
      </c>
      <c r="M1062" s="24">
        <f>L1062*312</f>
        <v>1248</v>
      </c>
      <c r="N1062" s="58"/>
      <c r="O1062" s="24" t="s">
        <v>32</v>
      </c>
    </row>
    <row r="1063" s="1" customFormat="1" ht="14.25" spans="1:15">
      <c r="A1063" s="24">
        <v>1059</v>
      </c>
      <c r="B1063" s="24" t="s">
        <v>23</v>
      </c>
      <c r="C1063" s="54" t="s">
        <v>24</v>
      </c>
      <c r="D1063" s="24" t="s">
        <v>25</v>
      </c>
      <c r="E1063" s="24" t="s">
        <v>20806</v>
      </c>
      <c r="F1063" s="24" t="s">
        <v>20806</v>
      </c>
      <c r="G1063" s="68" t="s">
        <v>21891</v>
      </c>
      <c r="H1063" s="58" t="s">
        <v>29</v>
      </c>
      <c r="I1063" s="58">
        <v>5</v>
      </c>
      <c r="J1063" s="24" t="s">
        <v>21887</v>
      </c>
      <c r="K1063" s="65" t="s">
        <v>31</v>
      </c>
      <c r="L1063" s="58">
        <v>5</v>
      </c>
      <c r="M1063" s="24">
        <f t="shared" ref="M1063:M1075" si="56">L1063*130</f>
        <v>650</v>
      </c>
      <c r="N1063" s="58"/>
      <c r="O1063" s="24" t="s">
        <v>32</v>
      </c>
    </row>
    <row r="1064" s="1" customFormat="1" ht="14.25" spans="1:15">
      <c r="A1064" s="24">
        <v>1060</v>
      </c>
      <c r="B1064" s="24" t="s">
        <v>23</v>
      </c>
      <c r="C1064" s="54" t="s">
        <v>24</v>
      </c>
      <c r="D1064" s="24" t="s">
        <v>25</v>
      </c>
      <c r="E1064" s="24" t="s">
        <v>20806</v>
      </c>
      <c r="F1064" s="24" t="s">
        <v>20806</v>
      </c>
      <c r="G1064" s="68" t="s">
        <v>21892</v>
      </c>
      <c r="H1064" s="58" t="s">
        <v>29</v>
      </c>
      <c r="I1064" s="58">
        <v>5</v>
      </c>
      <c r="J1064" s="24" t="s">
        <v>21887</v>
      </c>
      <c r="K1064" s="65" t="s">
        <v>31</v>
      </c>
      <c r="L1064" s="58">
        <v>5</v>
      </c>
      <c r="M1064" s="24">
        <f t="shared" si="56"/>
        <v>650</v>
      </c>
      <c r="N1064" s="58"/>
      <c r="O1064" s="24" t="s">
        <v>32</v>
      </c>
    </row>
    <row r="1065" s="1" customFormat="1" ht="14.25" spans="1:15">
      <c r="A1065" s="24">
        <v>1061</v>
      </c>
      <c r="B1065" s="24" t="s">
        <v>23</v>
      </c>
      <c r="C1065" s="54" t="s">
        <v>24</v>
      </c>
      <c r="D1065" s="24" t="s">
        <v>25</v>
      </c>
      <c r="E1065" s="24" t="s">
        <v>20806</v>
      </c>
      <c r="F1065" s="24" t="s">
        <v>20806</v>
      </c>
      <c r="G1065" s="68" t="s">
        <v>21893</v>
      </c>
      <c r="H1065" s="58" t="s">
        <v>194</v>
      </c>
      <c r="I1065" s="58">
        <v>6</v>
      </c>
      <c r="J1065" s="24" t="s">
        <v>21887</v>
      </c>
      <c r="K1065" s="65" t="s">
        <v>31</v>
      </c>
      <c r="L1065" s="58">
        <v>6</v>
      </c>
      <c r="M1065" s="24">
        <f t="shared" si="56"/>
        <v>780</v>
      </c>
      <c r="N1065" s="58"/>
      <c r="O1065" s="24" t="s">
        <v>32</v>
      </c>
    </row>
    <row r="1066" s="1" customFormat="1" ht="14.25" spans="1:15">
      <c r="A1066" s="24">
        <v>1062</v>
      </c>
      <c r="B1066" s="24" t="s">
        <v>23</v>
      </c>
      <c r="C1066" s="54" t="s">
        <v>24</v>
      </c>
      <c r="D1066" s="24" t="s">
        <v>25</v>
      </c>
      <c r="E1066" s="24" t="s">
        <v>20806</v>
      </c>
      <c r="F1066" s="24" t="s">
        <v>20806</v>
      </c>
      <c r="G1066" s="72" t="s">
        <v>21894</v>
      </c>
      <c r="H1066" s="58" t="s">
        <v>29</v>
      </c>
      <c r="I1066" s="58">
        <v>4</v>
      </c>
      <c r="J1066" s="24" t="s">
        <v>21887</v>
      </c>
      <c r="K1066" s="65" t="s">
        <v>31</v>
      </c>
      <c r="L1066" s="58">
        <v>4</v>
      </c>
      <c r="M1066" s="24">
        <f t="shared" si="56"/>
        <v>520</v>
      </c>
      <c r="N1066" s="58"/>
      <c r="O1066" s="24" t="s">
        <v>32</v>
      </c>
    </row>
    <row r="1067" s="1" customFormat="1" ht="14.25" spans="1:15">
      <c r="A1067" s="24">
        <v>1063</v>
      </c>
      <c r="B1067" s="24" t="s">
        <v>23</v>
      </c>
      <c r="C1067" s="54" t="s">
        <v>24</v>
      </c>
      <c r="D1067" s="24" t="s">
        <v>25</v>
      </c>
      <c r="E1067" s="24" t="s">
        <v>20806</v>
      </c>
      <c r="F1067" s="24" t="s">
        <v>20806</v>
      </c>
      <c r="G1067" s="72" t="s">
        <v>10548</v>
      </c>
      <c r="H1067" s="58" t="s">
        <v>194</v>
      </c>
      <c r="I1067" s="58">
        <v>4</v>
      </c>
      <c r="J1067" s="24" t="s">
        <v>21887</v>
      </c>
      <c r="K1067" s="65" t="s">
        <v>31</v>
      </c>
      <c r="L1067" s="58">
        <v>4</v>
      </c>
      <c r="M1067" s="24">
        <f t="shared" si="56"/>
        <v>520</v>
      </c>
      <c r="N1067" s="58"/>
      <c r="O1067" s="24" t="s">
        <v>32</v>
      </c>
    </row>
    <row r="1068" s="1" customFormat="1" ht="14.25" spans="1:15">
      <c r="A1068" s="24">
        <v>1064</v>
      </c>
      <c r="B1068" s="24" t="s">
        <v>23</v>
      </c>
      <c r="C1068" s="54" t="s">
        <v>24</v>
      </c>
      <c r="D1068" s="24" t="s">
        <v>25</v>
      </c>
      <c r="E1068" s="24" t="s">
        <v>20806</v>
      </c>
      <c r="F1068" s="24" t="s">
        <v>20806</v>
      </c>
      <c r="G1068" s="72" t="s">
        <v>21895</v>
      </c>
      <c r="H1068" s="58" t="s">
        <v>29</v>
      </c>
      <c r="I1068" s="58">
        <v>5</v>
      </c>
      <c r="J1068" s="24" t="s">
        <v>21887</v>
      </c>
      <c r="K1068" s="65" t="s">
        <v>31</v>
      </c>
      <c r="L1068" s="58">
        <v>5</v>
      </c>
      <c r="M1068" s="24">
        <f t="shared" si="56"/>
        <v>650</v>
      </c>
      <c r="N1068" s="58"/>
      <c r="O1068" s="24" t="s">
        <v>32</v>
      </c>
    </row>
    <row r="1069" s="1" customFormat="1" ht="14.25" spans="1:15">
      <c r="A1069" s="24">
        <v>1065</v>
      </c>
      <c r="B1069" s="24" t="s">
        <v>23</v>
      </c>
      <c r="C1069" s="54" t="s">
        <v>24</v>
      </c>
      <c r="D1069" s="24" t="s">
        <v>25</v>
      </c>
      <c r="E1069" s="24" t="s">
        <v>20806</v>
      </c>
      <c r="F1069" s="24" t="s">
        <v>20806</v>
      </c>
      <c r="G1069" s="72" t="s">
        <v>21896</v>
      </c>
      <c r="H1069" s="58" t="s">
        <v>194</v>
      </c>
      <c r="I1069" s="58">
        <v>3</v>
      </c>
      <c r="J1069" s="24" t="s">
        <v>21887</v>
      </c>
      <c r="K1069" s="65" t="s">
        <v>31</v>
      </c>
      <c r="L1069" s="58">
        <v>3</v>
      </c>
      <c r="M1069" s="24">
        <f t="shared" si="56"/>
        <v>390</v>
      </c>
      <c r="N1069" s="58"/>
      <c r="O1069" s="24" t="s">
        <v>32</v>
      </c>
    </row>
    <row r="1070" s="1" customFormat="1" ht="14.25" spans="1:15">
      <c r="A1070" s="24">
        <v>1066</v>
      </c>
      <c r="B1070" s="24" t="s">
        <v>23</v>
      </c>
      <c r="C1070" s="54" t="s">
        <v>24</v>
      </c>
      <c r="D1070" s="24" t="s">
        <v>25</v>
      </c>
      <c r="E1070" s="24" t="s">
        <v>20806</v>
      </c>
      <c r="F1070" s="24" t="s">
        <v>20806</v>
      </c>
      <c r="G1070" s="72" t="s">
        <v>21897</v>
      </c>
      <c r="H1070" s="58" t="s">
        <v>29</v>
      </c>
      <c r="I1070" s="58">
        <v>5</v>
      </c>
      <c r="J1070" s="24" t="s">
        <v>21887</v>
      </c>
      <c r="K1070" s="65" t="s">
        <v>31</v>
      </c>
      <c r="L1070" s="58">
        <v>5</v>
      </c>
      <c r="M1070" s="24">
        <f t="shared" si="56"/>
        <v>650</v>
      </c>
      <c r="N1070" s="58"/>
      <c r="O1070" s="24" t="s">
        <v>32</v>
      </c>
    </row>
    <row r="1071" s="1" customFormat="1" ht="14.25" spans="1:15">
      <c r="A1071" s="24">
        <v>1067</v>
      </c>
      <c r="B1071" s="24" t="s">
        <v>23</v>
      </c>
      <c r="C1071" s="54" t="s">
        <v>24</v>
      </c>
      <c r="D1071" s="24" t="s">
        <v>25</v>
      </c>
      <c r="E1071" s="24" t="s">
        <v>20806</v>
      </c>
      <c r="F1071" s="24" t="s">
        <v>20806</v>
      </c>
      <c r="G1071" s="68" t="s">
        <v>21898</v>
      </c>
      <c r="H1071" s="58" t="s">
        <v>194</v>
      </c>
      <c r="I1071" s="58">
        <v>4</v>
      </c>
      <c r="J1071" s="24" t="s">
        <v>21899</v>
      </c>
      <c r="K1071" s="65" t="s">
        <v>31</v>
      </c>
      <c r="L1071" s="58">
        <v>4</v>
      </c>
      <c r="M1071" s="24">
        <f t="shared" si="56"/>
        <v>520</v>
      </c>
      <c r="N1071" s="24"/>
      <c r="O1071" s="24" t="s">
        <v>32</v>
      </c>
    </row>
    <row r="1072" s="1" customFormat="1" ht="14.25" spans="1:15">
      <c r="A1072" s="24">
        <v>1068</v>
      </c>
      <c r="B1072" s="24" t="s">
        <v>23</v>
      </c>
      <c r="C1072" s="54" t="s">
        <v>24</v>
      </c>
      <c r="D1072" s="24" t="s">
        <v>25</v>
      </c>
      <c r="E1072" s="24" t="s">
        <v>20806</v>
      </c>
      <c r="F1072" s="24" t="s">
        <v>20806</v>
      </c>
      <c r="G1072" s="68" t="s">
        <v>21900</v>
      </c>
      <c r="H1072" s="58" t="s">
        <v>194</v>
      </c>
      <c r="I1072" s="58">
        <v>3</v>
      </c>
      <c r="J1072" s="24" t="s">
        <v>21899</v>
      </c>
      <c r="K1072" s="65" t="s">
        <v>31</v>
      </c>
      <c r="L1072" s="58">
        <v>3</v>
      </c>
      <c r="M1072" s="24">
        <f t="shared" si="56"/>
        <v>390</v>
      </c>
      <c r="N1072" s="24"/>
      <c r="O1072" s="24" t="s">
        <v>32</v>
      </c>
    </row>
    <row r="1073" s="1" customFormat="1" ht="14.25" spans="1:15">
      <c r="A1073" s="24">
        <v>1069</v>
      </c>
      <c r="B1073" s="24" t="s">
        <v>23</v>
      </c>
      <c r="C1073" s="54" t="s">
        <v>24</v>
      </c>
      <c r="D1073" s="24" t="s">
        <v>25</v>
      </c>
      <c r="E1073" s="24" t="s">
        <v>20806</v>
      </c>
      <c r="F1073" s="24" t="s">
        <v>20806</v>
      </c>
      <c r="G1073" s="68" t="s">
        <v>21901</v>
      </c>
      <c r="H1073" s="58" t="s">
        <v>194</v>
      </c>
      <c r="I1073" s="58">
        <v>1</v>
      </c>
      <c r="J1073" s="24" t="s">
        <v>21899</v>
      </c>
      <c r="K1073" s="65" t="s">
        <v>31</v>
      </c>
      <c r="L1073" s="58">
        <v>1</v>
      </c>
      <c r="M1073" s="24">
        <f t="shared" si="56"/>
        <v>130</v>
      </c>
      <c r="N1073" s="24"/>
      <c r="O1073" s="24" t="s">
        <v>32</v>
      </c>
    </row>
    <row r="1074" s="1" customFormat="1" ht="14.25" spans="1:15">
      <c r="A1074" s="24">
        <v>1070</v>
      </c>
      <c r="B1074" s="24" t="s">
        <v>23</v>
      </c>
      <c r="C1074" s="54" t="s">
        <v>24</v>
      </c>
      <c r="D1074" s="24" t="s">
        <v>25</v>
      </c>
      <c r="E1074" s="24" t="s">
        <v>20806</v>
      </c>
      <c r="F1074" s="24" t="s">
        <v>20806</v>
      </c>
      <c r="G1074" s="68" t="s">
        <v>21902</v>
      </c>
      <c r="H1074" s="58" t="s">
        <v>194</v>
      </c>
      <c r="I1074" s="58">
        <v>4</v>
      </c>
      <c r="J1074" s="24" t="s">
        <v>21899</v>
      </c>
      <c r="K1074" s="65" t="s">
        <v>31</v>
      </c>
      <c r="L1074" s="58">
        <v>4</v>
      </c>
      <c r="M1074" s="24">
        <f t="shared" si="56"/>
        <v>520</v>
      </c>
      <c r="N1074" s="24"/>
      <c r="O1074" s="24" t="s">
        <v>32</v>
      </c>
    </row>
    <row r="1075" s="1" customFormat="1" ht="14.25" spans="1:15">
      <c r="A1075" s="24">
        <v>1071</v>
      </c>
      <c r="B1075" s="24" t="s">
        <v>23</v>
      </c>
      <c r="C1075" s="54" t="s">
        <v>24</v>
      </c>
      <c r="D1075" s="24" t="s">
        <v>25</v>
      </c>
      <c r="E1075" s="24" t="s">
        <v>20806</v>
      </c>
      <c r="F1075" s="24" t="s">
        <v>20806</v>
      </c>
      <c r="G1075" s="68" t="s">
        <v>21903</v>
      </c>
      <c r="H1075" s="58" t="s">
        <v>194</v>
      </c>
      <c r="I1075" s="58">
        <v>5</v>
      </c>
      <c r="J1075" s="24" t="s">
        <v>21899</v>
      </c>
      <c r="K1075" s="65" t="s">
        <v>31</v>
      </c>
      <c r="L1075" s="58">
        <v>5</v>
      </c>
      <c r="M1075" s="24">
        <f t="shared" si="56"/>
        <v>650</v>
      </c>
      <c r="N1075" s="58"/>
      <c r="O1075" s="24" t="s">
        <v>32</v>
      </c>
    </row>
    <row r="1076" s="1" customFormat="1" ht="14.25" spans="1:15">
      <c r="A1076" s="24">
        <v>1072</v>
      </c>
      <c r="B1076" s="24" t="s">
        <v>23</v>
      </c>
      <c r="C1076" s="54" t="s">
        <v>24</v>
      </c>
      <c r="D1076" s="24" t="s">
        <v>25</v>
      </c>
      <c r="E1076" s="24" t="s">
        <v>20806</v>
      </c>
      <c r="F1076" s="24" t="s">
        <v>20806</v>
      </c>
      <c r="G1076" s="68" t="s">
        <v>21904</v>
      </c>
      <c r="H1076" s="58" t="s">
        <v>51</v>
      </c>
      <c r="I1076" s="58">
        <v>6</v>
      </c>
      <c r="J1076" s="24" t="s">
        <v>21899</v>
      </c>
      <c r="K1076" s="65" t="s">
        <v>31</v>
      </c>
      <c r="L1076" s="58">
        <v>6</v>
      </c>
      <c r="M1076" s="24">
        <f>L1076*312</f>
        <v>1872</v>
      </c>
      <c r="N1076" s="58"/>
      <c r="O1076" s="24" t="s">
        <v>32</v>
      </c>
    </row>
    <row r="1077" s="1" customFormat="1" ht="14.25" spans="1:15">
      <c r="A1077" s="24">
        <v>1073</v>
      </c>
      <c r="B1077" s="24" t="s">
        <v>23</v>
      </c>
      <c r="C1077" s="54" t="s">
        <v>24</v>
      </c>
      <c r="D1077" s="24" t="s">
        <v>25</v>
      </c>
      <c r="E1077" s="24" t="s">
        <v>20806</v>
      </c>
      <c r="F1077" s="24" t="s">
        <v>20806</v>
      </c>
      <c r="G1077" s="72" t="s">
        <v>21905</v>
      </c>
      <c r="H1077" s="58" t="s">
        <v>194</v>
      </c>
      <c r="I1077" s="58">
        <v>4</v>
      </c>
      <c r="J1077" s="24" t="s">
        <v>21899</v>
      </c>
      <c r="K1077" s="65" t="s">
        <v>31</v>
      </c>
      <c r="L1077" s="58">
        <v>4</v>
      </c>
      <c r="M1077" s="24">
        <f t="shared" ref="M1077:M1087" si="57">L1077*130</f>
        <v>520</v>
      </c>
      <c r="N1077" s="58"/>
      <c r="O1077" s="24" t="s">
        <v>32</v>
      </c>
    </row>
    <row r="1078" s="1" customFormat="1" ht="14.25" spans="1:15">
      <c r="A1078" s="24">
        <v>1074</v>
      </c>
      <c r="B1078" s="24" t="s">
        <v>23</v>
      </c>
      <c r="C1078" s="54" t="s">
        <v>24</v>
      </c>
      <c r="D1078" s="24" t="s">
        <v>25</v>
      </c>
      <c r="E1078" s="24" t="s">
        <v>20806</v>
      </c>
      <c r="F1078" s="24" t="s">
        <v>20806</v>
      </c>
      <c r="G1078" s="72" t="s">
        <v>21906</v>
      </c>
      <c r="H1078" s="58" t="s">
        <v>194</v>
      </c>
      <c r="I1078" s="58">
        <v>8</v>
      </c>
      <c r="J1078" s="24" t="s">
        <v>21899</v>
      </c>
      <c r="K1078" s="65" t="s">
        <v>31</v>
      </c>
      <c r="L1078" s="58">
        <v>8</v>
      </c>
      <c r="M1078" s="24">
        <f t="shared" si="57"/>
        <v>1040</v>
      </c>
      <c r="N1078" s="58"/>
      <c r="O1078" s="24" t="s">
        <v>32</v>
      </c>
    </row>
    <row r="1079" s="1" customFormat="1" ht="14.25" spans="1:15">
      <c r="A1079" s="24">
        <v>1075</v>
      </c>
      <c r="B1079" s="24" t="s">
        <v>23</v>
      </c>
      <c r="C1079" s="54" t="s">
        <v>24</v>
      </c>
      <c r="D1079" s="24" t="s">
        <v>25</v>
      </c>
      <c r="E1079" s="24" t="s">
        <v>20806</v>
      </c>
      <c r="F1079" s="24" t="s">
        <v>20806</v>
      </c>
      <c r="G1079" s="72" t="s">
        <v>21907</v>
      </c>
      <c r="H1079" s="58" t="s">
        <v>194</v>
      </c>
      <c r="I1079" s="58">
        <v>4</v>
      </c>
      <c r="J1079" s="24" t="s">
        <v>21899</v>
      </c>
      <c r="K1079" s="65" t="s">
        <v>31</v>
      </c>
      <c r="L1079" s="58">
        <v>4</v>
      </c>
      <c r="M1079" s="24">
        <f t="shared" si="57"/>
        <v>520</v>
      </c>
      <c r="N1079" s="58"/>
      <c r="O1079" s="24" t="s">
        <v>32</v>
      </c>
    </row>
    <row r="1080" s="1" customFormat="1" ht="14.25" spans="1:15">
      <c r="A1080" s="24">
        <v>1076</v>
      </c>
      <c r="B1080" s="24" t="s">
        <v>23</v>
      </c>
      <c r="C1080" s="54" t="s">
        <v>24</v>
      </c>
      <c r="D1080" s="24" t="s">
        <v>25</v>
      </c>
      <c r="E1080" s="24" t="s">
        <v>20806</v>
      </c>
      <c r="F1080" s="24" t="s">
        <v>20806</v>
      </c>
      <c r="G1080" s="72" t="s">
        <v>21908</v>
      </c>
      <c r="H1080" s="58" t="s">
        <v>29</v>
      </c>
      <c r="I1080" s="58">
        <v>3</v>
      </c>
      <c r="J1080" s="24" t="s">
        <v>21899</v>
      </c>
      <c r="K1080" s="65" t="s">
        <v>31</v>
      </c>
      <c r="L1080" s="58">
        <v>3</v>
      </c>
      <c r="M1080" s="24">
        <f t="shared" si="57"/>
        <v>390</v>
      </c>
      <c r="N1080" s="58"/>
      <c r="O1080" s="24" t="s">
        <v>32</v>
      </c>
    </row>
    <row r="1081" s="1" customFormat="1" ht="14.25" spans="1:15">
      <c r="A1081" s="24">
        <v>1077</v>
      </c>
      <c r="B1081" s="24" t="s">
        <v>23</v>
      </c>
      <c r="C1081" s="54" t="s">
        <v>24</v>
      </c>
      <c r="D1081" s="24" t="s">
        <v>25</v>
      </c>
      <c r="E1081" s="24" t="s">
        <v>20806</v>
      </c>
      <c r="F1081" s="24" t="s">
        <v>20806</v>
      </c>
      <c r="G1081" s="72" t="s">
        <v>21909</v>
      </c>
      <c r="H1081" s="58" t="s">
        <v>194</v>
      </c>
      <c r="I1081" s="58">
        <v>4</v>
      </c>
      <c r="J1081" s="24" t="s">
        <v>21899</v>
      </c>
      <c r="K1081" s="65" t="s">
        <v>31</v>
      </c>
      <c r="L1081" s="58">
        <v>4</v>
      </c>
      <c r="M1081" s="24">
        <f t="shared" si="57"/>
        <v>520</v>
      </c>
      <c r="N1081" s="58"/>
      <c r="O1081" s="24" t="s">
        <v>32</v>
      </c>
    </row>
    <row r="1082" s="1" customFormat="1" ht="14.25" spans="1:15">
      <c r="A1082" s="24">
        <v>1078</v>
      </c>
      <c r="B1082" s="24" t="s">
        <v>23</v>
      </c>
      <c r="C1082" s="54" t="s">
        <v>24</v>
      </c>
      <c r="D1082" s="24" t="s">
        <v>25</v>
      </c>
      <c r="E1082" s="24" t="s">
        <v>20806</v>
      </c>
      <c r="F1082" s="24" t="s">
        <v>20806</v>
      </c>
      <c r="G1082" s="72" t="s">
        <v>21910</v>
      </c>
      <c r="H1082" s="58" t="s">
        <v>194</v>
      </c>
      <c r="I1082" s="58">
        <v>1</v>
      </c>
      <c r="J1082" s="24" t="s">
        <v>21899</v>
      </c>
      <c r="K1082" s="65" t="s">
        <v>31</v>
      </c>
      <c r="L1082" s="58">
        <v>1</v>
      </c>
      <c r="M1082" s="24">
        <f t="shared" si="57"/>
        <v>130</v>
      </c>
      <c r="N1082" s="58"/>
      <c r="O1082" s="24" t="s">
        <v>32</v>
      </c>
    </row>
    <row r="1083" s="1" customFormat="1" ht="14.25" spans="1:15">
      <c r="A1083" s="24">
        <v>1079</v>
      </c>
      <c r="B1083" s="24" t="s">
        <v>23</v>
      </c>
      <c r="C1083" s="54" t="s">
        <v>24</v>
      </c>
      <c r="D1083" s="24" t="s">
        <v>25</v>
      </c>
      <c r="E1083" s="24" t="s">
        <v>20806</v>
      </c>
      <c r="F1083" s="24" t="s">
        <v>20806</v>
      </c>
      <c r="G1083" s="72" t="s">
        <v>2943</v>
      </c>
      <c r="H1083" s="58" t="s">
        <v>194</v>
      </c>
      <c r="I1083" s="58">
        <v>1</v>
      </c>
      <c r="J1083" s="24" t="s">
        <v>21899</v>
      </c>
      <c r="K1083" s="65" t="s">
        <v>31</v>
      </c>
      <c r="L1083" s="58">
        <v>1</v>
      </c>
      <c r="M1083" s="24">
        <f t="shared" si="57"/>
        <v>130</v>
      </c>
      <c r="N1083" s="58"/>
      <c r="O1083" s="24" t="s">
        <v>32</v>
      </c>
    </row>
    <row r="1084" s="1" customFormat="1" ht="14.25" spans="1:15">
      <c r="A1084" s="24">
        <v>1080</v>
      </c>
      <c r="B1084" s="24" t="s">
        <v>23</v>
      </c>
      <c r="C1084" s="54" t="s">
        <v>24</v>
      </c>
      <c r="D1084" s="24" t="s">
        <v>25</v>
      </c>
      <c r="E1084" s="24" t="s">
        <v>20806</v>
      </c>
      <c r="F1084" s="24" t="s">
        <v>20806</v>
      </c>
      <c r="G1084" s="68" t="s">
        <v>21911</v>
      </c>
      <c r="H1084" s="58" t="s">
        <v>194</v>
      </c>
      <c r="I1084" s="58">
        <v>3</v>
      </c>
      <c r="J1084" s="24" t="s">
        <v>21899</v>
      </c>
      <c r="K1084" s="65" t="s">
        <v>31</v>
      </c>
      <c r="L1084" s="58">
        <v>3</v>
      </c>
      <c r="M1084" s="24">
        <f t="shared" si="57"/>
        <v>390</v>
      </c>
      <c r="N1084" s="58"/>
      <c r="O1084" s="24" t="s">
        <v>32</v>
      </c>
    </row>
    <row r="1085" s="1" customFormat="1" ht="14.25" spans="1:15">
      <c r="A1085" s="24">
        <v>1081</v>
      </c>
      <c r="B1085" s="24" t="s">
        <v>23</v>
      </c>
      <c r="C1085" s="54" t="s">
        <v>24</v>
      </c>
      <c r="D1085" s="24" t="s">
        <v>25</v>
      </c>
      <c r="E1085" s="24" t="s">
        <v>20806</v>
      </c>
      <c r="F1085" s="24" t="s">
        <v>20806</v>
      </c>
      <c r="G1085" s="68" t="s">
        <v>21912</v>
      </c>
      <c r="H1085" s="58" t="s">
        <v>194</v>
      </c>
      <c r="I1085" s="58">
        <v>3</v>
      </c>
      <c r="J1085" s="24" t="s">
        <v>21913</v>
      </c>
      <c r="K1085" s="65" t="s">
        <v>31</v>
      </c>
      <c r="L1085" s="58">
        <v>3</v>
      </c>
      <c r="M1085" s="24">
        <f t="shared" si="57"/>
        <v>390</v>
      </c>
      <c r="N1085" s="58"/>
      <c r="O1085" s="24" t="s">
        <v>32</v>
      </c>
    </row>
    <row r="1086" s="1" customFormat="1" ht="14.25" spans="1:15">
      <c r="A1086" s="24">
        <v>1082</v>
      </c>
      <c r="B1086" s="24" t="s">
        <v>23</v>
      </c>
      <c r="C1086" s="54" t="s">
        <v>24</v>
      </c>
      <c r="D1086" s="24" t="s">
        <v>25</v>
      </c>
      <c r="E1086" s="24" t="s">
        <v>20806</v>
      </c>
      <c r="F1086" s="24" t="s">
        <v>20806</v>
      </c>
      <c r="G1086" s="65" t="s">
        <v>21914</v>
      </c>
      <c r="H1086" s="58" t="s">
        <v>194</v>
      </c>
      <c r="I1086" s="58">
        <v>5</v>
      </c>
      <c r="J1086" s="24" t="s">
        <v>21913</v>
      </c>
      <c r="K1086" s="65" t="s">
        <v>31</v>
      </c>
      <c r="L1086" s="58">
        <v>5</v>
      </c>
      <c r="M1086" s="24">
        <f t="shared" si="57"/>
        <v>650</v>
      </c>
      <c r="N1086" s="58"/>
      <c r="O1086" s="24" t="s">
        <v>32</v>
      </c>
    </row>
    <row r="1087" s="1" customFormat="1" ht="14.25" spans="1:15">
      <c r="A1087" s="24">
        <v>1083</v>
      </c>
      <c r="B1087" s="24" t="s">
        <v>23</v>
      </c>
      <c r="C1087" s="54" t="s">
        <v>24</v>
      </c>
      <c r="D1087" s="24" t="s">
        <v>25</v>
      </c>
      <c r="E1087" s="24" t="s">
        <v>20806</v>
      </c>
      <c r="F1087" s="24" t="s">
        <v>20806</v>
      </c>
      <c r="G1087" s="68" t="s">
        <v>21915</v>
      </c>
      <c r="H1087" s="58" t="s">
        <v>194</v>
      </c>
      <c r="I1087" s="58">
        <v>4</v>
      </c>
      <c r="J1087" s="24" t="s">
        <v>21913</v>
      </c>
      <c r="K1087" s="65" t="s">
        <v>31</v>
      </c>
      <c r="L1087" s="58">
        <v>4</v>
      </c>
      <c r="M1087" s="24">
        <f t="shared" si="57"/>
        <v>520</v>
      </c>
      <c r="N1087" s="58"/>
      <c r="O1087" s="24" t="s">
        <v>32</v>
      </c>
    </row>
    <row r="1088" s="1" customFormat="1" ht="14.25" spans="1:15">
      <c r="A1088" s="24">
        <v>1084</v>
      </c>
      <c r="B1088" s="24" t="s">
        <v>23</v>
      </c>
      <c r="C1088" s="54" t="s">
        <v>24</v>
      </c>
      <c r="D1088" s="24" t="s">
        <v>25</v>
      </c>
      <c r="E1088" s="24" t="s">
        <v>20806</v>
      </c>
      <c r="F1088" s="24" t="s">
        <v>20806</v>
      </c>
      <c r="G1088" s="68" t="s">
        <v>21916</v>
      </c>
      <c r="H1088" s="58" t="s">
        <v>51</v>
      </c>
      <c r="I1088" s="58">
        <v>4</v>
      </c>
      <c r="J1088" s="24" t="s">
        <v>21913</v>
      </c>
      <c r="K1088" s="65" t="s">
        <v>31</v>
      </c>
      <c r="L1088" s="58">
        <v>4</v>
      </c>
      <c r="M1088" s="24">
        <f>L1088*312</f>
        <v>1248</v>
      </c>
      <c r="N1088" s="58"/>
      <c r="O1088" s="24" t="s">
        <v>32</v>
      </c>
    </row>
    <row r="1089" s="1" customFormat="1" ht="14.25" spans="1:15">
      <c r="A1089" s="24">
        <v>1085</v>
      </c>
      <c r="B1089" s="24" t="s">
        <v>23</v>
      </c>
      <c r="C1089" s="54" t="s">
        <v>24</v>
      </c>
      <c r="D1089" s="24" t="s">
        <v>25</v>
      </c>
      <c r="E1089" s="24" t="s">
        <v>20806</v>
      </c>
      <c r="F1089" s="24" t="s">
        <v>20806</v>
      </c>
      <c r="G1089" s="68" t="s">
        <v>21917</v>
      </c>
      <c r="H1089" s="58" t="s">
        <v>29</v>
      </c>
      <c r="I1089" s="58">
        <v>4</v>
      </c>
      <c r="J1089" s="24" t="s">
        <v>21913</v>
      </c>
      <c r="K1089" s="65" t="s">
        <v>31</v>
      </c>
      <c r="L1089" s="58">
        <v>4</v>
      </c>
      <c r="M1089" s="24">
        <f t="shared" ref="M1089:M1114" si="58">L1089*130</f>
        <v>520</v>
      </c>
      <c r="N1089" s="58"/>
      <c r="O1089" s="24" t="s">
        <v>32</v>
      </c>
    </row>
    <row r="1090" s="1" customFormat="1" ht="14.25" spans="1:15">
      <c r="A1090" s="24">
        <v>1086</v>
      </c>
      <c r="B1090" s="24" t="s">
        <v>23</v>
      </c>
      <c r="C1090" s="54" t="s">
        <v>24</v>
      </c>
      <c r="D1090" s="24" t="s">
        <v>25</v>
      </c>
      <c r="E1090" s="24" t="s">
        <v>20806</v>
      </c>
      <c r="F1090" s="24" t="s">
        <v>20806</v>
      </c>
      <c r="G1090" s="72" t="s">
        <v>21918</v>
      </c>
      <c r="H1090" s="58" t="s">
        <v>194</v>
      </c>
      <c r="I1090" s="58">
        <v>2</v>
      </c>
      <c r="J1090" s="24" t="s">
        <v>21913</v>
      </c>
      <c r="K1090" s="65" t="s">
        <v>31</v>
      </c>
      <c r="L1090" s="58">
        <v>2</v>
      </c>
      <c r="M1090" s="24">
        <f t="shared" si="58"/>
        <v>260</v>
      </c>
      <c r="N1090" s="58"/>
      <c r="O1090" s="24" t="s">
        <v>32</v>
      </c>
    </row>
    <row r="1091" s="1" customFormat="1" ht="14.25" spans="1:15">
      <c r="A1091" s="24">
        <v>1087</v>
      </c>
      <c r="B1091" s="24" t="s">
        <v>23</v>
      </c>
      <c r="C1091" s="54" t="s">
        <v>24</v>
      </c>
      <c r="D1091" s="24" t="s">
        <v>25</v>
      </c>
      <c r="E1091" s="24" t="s">
        <v>20806</v>
      </c>
      <c r="F1091" s="24" t="s">
        <v>20806</v>
      </c>
      <c r="G1091" s="72" t="s">
        <v>21919</v>
      </c>
      <c r="H1091" s="58" t="s">
        <v>194</v>
      </c>
      <c r="I1091" s="58">
        <v>5</v>
      </c>
      <c r="J1091" s="24" t="s">
        <v>21913</v>
      </c>
      <c r="K1091" s="65" t="s">
        <v>31</v>
      </c>
      <c r="L1091" s="58">
        <v>5</v>
      </c>
      <c r="M1091" s="24">
        <f t="shared" si="58"/>
        <v>650</v>
      </c>
      <c r="N1091" s="58"/>
      <c r="O1091" s="24" t="s">
        <v>32</v>
      </c>
    </row>
    <row r="1092" s="1" customFormat="1" ht="14.25" spans="1:15">
      <c r="A1092" s="24">
        <v>1088</v>
      </c>
      <c r="B1092" s="24" t="s">
        <v>23</v>
      </c>
      <c r="C1092" s="54" t="s">
        <v>24</v>
      </c>
      <c r="D1092" s="24" t="s">
        <v>25</v>
      </c>
      <c r="E1092" s="24" t="s">
        <v>20806</v>
      </c>
      <c r="F1092" s="24" t="s">
        <v>20806</v>
      </c>
      <c r="G1092" s="72" t="s">
        <v>21920</v>
      </c>
      <c r="H1092" s="58" t="s">
        <v>29</v>
      </c>
      <c r="I1092" s="58">
        <v>5</v>
      </c>
      <c r="J1092" s="24" t="s">
        <v>21913</v>
      </c>
      <c r="K1092" s="65" t="s">
        <v>31</v>
      </c>
      <c r="L1092" s="58">
        <v>5</v>
      </c>
      <c r="M1092" s="24">
        <f t="shared" si="58"/>
        <v>650</v>
      </c>
      <c r="N1092" s="58"/>
      <c r="O1092" s="24" t="s">
        <v>32</v>
      </c>
    </row>
    <row r="1093" s="1" customFormat="1" ht="14.25" spans="1:15">
      <c r="A1093" s="24">
        <v>1089</v>
      </c>
      <c r="B1093" s="24" t="s">
        <v>23</v>
      </c>
      <c r="C1093" s="54" t="s">
        <v>24</v>
      </c>
      <c r="D1093" s="24" t="s">
        <v>25</v>
      </c>
      <c r="E1093" s="24" t="s">
        <v>20806</v>
      </c>
      <c r="F1093" s="24" t="s">
        <v>20806</v>
      </c>
      <c r="G1093" s="72" t="s">
        <v>21921</v>
      </c>
      <c r="H1093" s="58" t="s">
        <v>194</v>
      </c>
      <c r="I1093" s="58">
        <v>4</v>
      </c>
      <c r="J1093" s="24" t="s">
        <v>21913</v>
      </c>
      <c r="K1093" s="65" t="s">
        <v>31</v>
      </c>
      <c r="L1093" s="58">
        <v>4</v>
      </c>
      <c r="M1093" s="24">
        <f t="shared" si="58"/>
        <v>520</v>
      </c>
      <c r="N1093" s="58"/>
      <c r="O1093" s="24" t="s">
        <v>32</v>
      </c>
    </row>
    <row r="1094" s="1" customFormat="1" ht="14.25" spans="1:15">
      <c r="A1094" s="24">
        <v>1090</v>
      </c>
      <c r="B1094" s="24" t="s">
        <v>23</v>
      </c>
      <c r="C1094" s="54" t="s">
        <v>24</v>
      </c>
      <c r="D1094" s="24" t="s">
        <v>25</v>
      </c>
      <c r="E1094" s="24" t="s">
        <v>20806</v>
      </c>
      <c r="F1094" s="24" t="s">
        <v>20806</v>
      </c>
      <c r="G1094" s="72" t="s">
        <v>21922</v>
      </c>
      <c r="H1094" s="58" t="s">
        <v>194</v>
      </c>
      <c r="I1094" s="58">
        <v>1</v>
      </c>
      <c r="J1094" s="24" t="s">
        <v>21913</v>
      </c>
      <c r="K1094" s="65" t="s">
        <v>31</v>
      </c>
      <c r="L1094" s="58">
        <v>1</v>
      </c>
      <c r="M1094" s="24">
        <f t="shared" si="58"/>
        <v>130</v>
      </c>
      <c r="N1094" s="58"/>
      <c r="O1094" s="24" t="s">
        <v>32</v>
      </c>
    </row>
    <row r="1095" s="1" customFormat="1" ht="14.25" spans="1:15">
      <c r="A1095" s="24">
        <v>1091</v>
      </c>
      <c r="B1095" s="24" t="s">
        <v>23</v>
      </c>
      <c r="C1095" s="54" t="s">
        <v>24</v>
      </c>
      <c r="D1095" s="24" t="s">
        <v>25</v>
      </c>
      <c r="E1095" s="24" t="s">
        <v>20806</v>
      </c>
      <c r="F1095" s="24" t="s">
        <v>20806</v>
      </c>
      <c r="G1095" s="72" t="s">
        <v>21923</v>
      </c>
      <c r="H1095" s="58" t="s">
        <v>194</v>
      </c>
      <c r="I1095" s="58">
        <v>4</v>
      </c>
      <c r="J1095" s="24" t="s">
        <v>21913</v>
      </c>
      <c r="K1095" s="65" t="s">
        <v>31</v>
      </c>
      <c r="L1095" s="58">
        <v>4</v>
      </c>
      <c r="M1095" s="24">
        <f t="shared" si="58"/>
        <v>520</v>
      </c>
      <c r="N1095" s="58"/>
      <c r="O1095" s="24" t="s">
        <v>32</v>
      </c>
    </row>
    <row r="1096" s="1" customFormat="1" ht="14.25" spans="1:15">
      <c r="A1096" s="24">
        <v>1092</v>
      </c>
      <c r="B1096" s="24" t="s">
        <v>23</v>
      </c>
      <c r="C1096" s="54" t="s">
        <v>24</v>
      </c>
      <c r="D1096" s="24" t="s">
        <v>25</v>
      </c>
      <c r="E1096" s="24" t="s">
        <v>20806</v>
      </c>
      <c r="F1096" s="24" t="s">
        <v>20806</v>
      </c>
      <c r="G1096" s="72" t="s">
        <v>21924</v>
      </c>
      <c r="H1096" s="58" t="s">
        <v>194</v>
      </c>
      <c r="I1096" s="58">
        <v>4</v>
      </c>
      <c r="J1096" s="24" t="s">
        <v>21913</v>
      </c>
      <c r="K1096" s="65" t="s">
        <v>31</v>
      </c>
      <c r="L1096" s="58">
        <v>4</v>
      </c>
      <c r="M1096" s="24">
        <f t="shared" si="58"/>
        <v>520</v>
      </c>
      <c r="N1096" s="58"/>
      <c r="O1096" s="24" t="s">
        <v>32</v>
      </c>
    </row>
    <row r="1097" s="1" customFormat="1" ht="14.25" spans="1:15">
      <c r="A1097" s="24">
        <v>1093</v>
      </c>
      <c r="B1097" s="24" t="s">
        <v>23</v>
      </c>
      <c r="C1097" s="54" t="s">
        <v>24</v>
      </c>
      <c r="D1097" s="24" t="s">
        <v>25</v>
      </c>
      <c r="E1097" s="24" t="s">
        <v>20806</v>
      </c>
      <c r="F1097" s="24" t="s">
        <v>20806</v>
      </c>
      <c r="G1097" s="72" t="s">
        <v>21925</v>
      </c>
      <c r="H1097" s="58" t="s">
        <v>29</v>
      </c>
      <c r="I1097" s="58">
        <v>4</v>
      </c>
      <c r="J1097" s="24" t="s">
        <v>21913</v>
      </c>
      <c r="K1097" s="65" t="s">
        <v>31</v>
      </c>
      <c r="L1097" s="58">
        <v>4</v>
      </c>
      <c r="M1097" s="24">
        <f t="shared" si="58"/>
        <v>520</v>
      </c>
      <c r="N1097" s="58"/>
      <c r="O1097" s="24" t="s">
        <v>32</v>
      </c>
    </row>
    <row r="1098" s="1" customFormat="1" ht="14.25" spans="1:15">
      <c r="A1098" s="24">
        <v>1094</v>
      </c>
      <c r="B1098" s="24" t="s">
        <v>23</v>
      </c>
      <c r="C1098" s="54" t="s">
        <v>24</v>
      </c>
      <c r="D1098" s="24" t="s">
        <v>25</v>
      </c>
      <c r="E1098" s="24" t="s">
        <v>20806</v>
      </c>
      <c r="F1098" s="24" t="s">
        <v>20806</v>
      </c>
      <c r="G1098" s="72" t="s">
        <v>21926</v>
      </c>
      <c r="H1098" s="58" t="s">
        <v>194</v>
      </c>
      <c r="I1098" s="58">
        <v>4</v>
      </c>
      <c r="J1098" s="24" t="s">
        <v>21913</v>
      </c>
      <c r="K1098" s="65" t="s">
        <v>31</v>
      </c>
      <c r="L1098" s="58">
        <v>4</v>
      </c>
      <c r="M1098" s="24">
        <f t="shared" si="58"/>
        <v>520</v>
      </c>
      <c r="N1098" s="58"/>
      <c r="O1098" s="24" t="s">
        <v>32</v>
      </c>
    </row>
    <row r="1099" s="1" customFormat="1" ht="14.25" spans="1:15">
      <c r="A1099" s="24">
        <v>1095</v>
      </c>
      <c r="B1099" s="24" t="s">
        <v>23</v>
      </c>
      <c r="C1099" s="54" t="s">
        <v>24</v>
      </c>
      <c r="D1099" s="24" t="s">
        <v>25</v>
      </c>
      <c r="E1099" s="24" t="s">
        <v>20806</v>
      </c>
      <c r="F1099" s="24" t="s">
        <v>20806</v>
      </c>
      <c r="G1099" s="72" t="s">
        <v>21927</v>
      </c>
      <c r="H1099" s="58" t="s">
        <v>194</v>
      </c>
      <c r="I1099" s="58">
        <v>4</v>
      </c>
      <c r="J1099" s="24" t="s">
        <v>21913</v>
      </c>
      <c r="K1099" s="65" t="s">
        <v>31</v>
      </c>
      <c r="L1099" s="58">
        <v>4</v>
      </c>
      <c r="M1099" s="24">
        <f t="shared" si="58"/>
        <v>520</v>
      </c>
      <c r="N1099" s="58"/>
      <c r="O1099" s="24" t="s">
        <v>32</v>
      </c>
    </row>
    <row r="1100" s="1" customFormat="1" ht="14.25" spans="1:15">
      <c r="A1100" s="24">
        <v>1096</v>
      </c>
      <c r="B1100" s="24" t="s">
        <v>23</v>
      </c>
      <c r="C1100" s="54" t="s">
        <v>24</v>
      </c>
      <c r="D1100" s="24" t="s">
        <v>25</v>
      </c>
      <c r="E1100" s="24" t="s">
        <v>20806</v>
      </c>
      <c r="F1100" s="24" t="s">
        <v>20806</v>
      </c>
      <c r="G1100" s="72" t="s">
        <v>21928</v>
      </c>
      <c r="H1100" s="58" t="s">
        <v>194</v>
      </c>
      <c r="I1100" s="58">
        <v>2</v>
      </c>
      <c r="J1100" s="24" t="s">
        <v>21913</v>
      </c>
      <c r="K1100" s="65" t="s">
        <v>31</v>
      </c>
      <c r="L1100" s="58">
        <v>2</v>
      </c>
      <c r="M1100" s="24">
        <f t="shared" si="58"/>
        <v>260</v>
      </c>
      <c r="N1100" s="58"/>
      <c r="O1100" s="24" t="s">
        <v>32</v>
      </c>
    </row>
    <row r="1101" s="1" customFormat="1" ht="14.25" spans="1:15">
      <c r="A1101" s="24">
        <v>1097</v>
      </c>
      <c r="B1101" s="24" t="s">
        <v>23</v>
      </c>
      <c r="C1101" s="54" t="s">
        <v>24</v>
      </c>
      <c r="D1101" s="24" t="s">
        <v>25</v>
      </c>
      <c r="E1101" s="24" t="s">
        <v>20806</v>
      </c>
      <c r="F1101" s="24" t="s">
        <v>20806</v>
      </c>
      <c r="G1101" s="72" t="s">
        <v>21929</v>
      </c>
      <c r="H1101" s="58" t="s">
        <v>194</v>
      </c>
      <c r="I1101" s="58">
        <v>4</v>
      </c>
      <c r="J1101" s="24" t="s">
        <v>21913</v>
      </c>
      <c r="K1101" s="65" t="s">
        <v>31</v>
      </c>
      <c r="L1101" s="58">
        <v>4</v>
      </c>
      <c r="M1101" s="24">
        <f t="shared" si="58"/>
        <v>520</v>
      </c>
      <c r="N1101" s="58"/>
      <c r="O1101" s="24" t="s">
        <v>32</v>
      </c>
    </row>
    <row r="1102" s="1" customFormat="1" ht="14.25" spans="1:15">
      <c r="A1102" s="24">
        <v>1098</v>
      </c>
      <c r="B1102" s="24" t="s">
        <v>23</v>
      </c>
      <c r="C1102" s="54" t="s">
        <v>24</v>
      </c>
      <c r="D1102" s="24" t="s">
        <v>25</v>
      </c>
      <c r="E1102" s="24" t="s">
        <v>20806</v>
      </c>
      <c r="F1102" s="24" t="s">
        <v>20806</v>
      </c>
      <c r="G1102" s="72" t="s">
        <v>21930</v>
      </c>
      <c r="H1102" s="58" t="s">
        <v>194</v>
      </c>
      <c r="I1102" s="58">
        <v>4</v>
      </c>
      <c r="J1102" s="24" t="s">
        <v>21913</v>
      </c>
      <c r="K1102" s="65" t="s">
        <v>31</v>
      </c>
      <c r="L1102" s="58">
        <v>4</v>
      </c>
      <c r="M1102" s="24">
        <f t="shared" si="58"/>
        <v>520</v>
      </c>
      <c r="N1102" s="58"/>
      <c r="O1102" s="24" t="s">
        <v>32</v>
      </c>
    </row>
    <row r="1103" s="1" customFormat="1" ht="14.25" spans="1:15">
      <c r="A1103" s="24">
        <v>1099</v>
      </c>
      <c r="B1103" s="24" t="s">
        <v>23</v>
      </c>
      <c r="C1103" s="54" t="s">
        <v>24</v>
      </c>
      <c r="D1103" s="24" t="s">
        <v>25</v>
      </c>
      <c r="E1103" s="24" t="s">
        <v>20806</v>
      </c>
      <c r="F1103" s="24" t="s">
        <v>20806</v>
      </c>
      <c r="G1103" s="72" t="s">
        <v>21931</v>
      </c>
      <c r="H1103" s="58" t="s">
        <v>29</v>
      </c>
      <c r="I1103" s="58">
        <v>5</v>
      </c>
      <c r="J1103" s="24" t="s">
        <v>21913</v>
      </c>
      <c r="K1103" s="65" t="s">
        <v>31</v>
      </c>
      <c r="L1103" s="58">
        <v>5</v>
      </c>
      <c r="M1103" s="24">
        <f t="shared" si="58"/>
        <v>650</v>
      </c>
      <c r="N1103" s="58"/>
      <c r="O1103" s="24" t="s">
        <v>32</v>
      </c>
    </row>
    <row r="1104" s="1" customFormat="1" ht="14.25" spans="1:15">
      <c r="A1104" s="24">
        <v>1100</v>
      </c>
      <c r="B1104" s="24" t="s">
        <v>23</v>
      </c>
      <c r="C1104" s="54" t="s">
        <v>24</v>
      </c>
      <c r="D1104" s="24" t="s">
        <v>25</v>
      </c>
      <c r="E1104" s="24" t="s">
        <v>20806</v>
      </c>
      <c r="F1104" s="24" t="s">
        <v>20806</v>
      </c>
      <c r="G1104" s="72" t="s">
        <v>21932</v>
      </c>
      <c r="H1104" s="58" t="s">
        <v>29</v>
      </c>
      <c r="I1104" s="58">
        <v>2</v>
      </c>
      <c r="J1104" s="24" t="s">
        <v>21913</v>
      </c>
      <c r="K1104" s="65" t="s">
        <v>31</v>
      </c>
      <c r="L1104" s="58">
        <v>2</v>
      </c>
      <c r="M1104" s="24">
        <f t="shared" si="58"/>
        <v>260</v>
      </c>
      <c r="N1104" s="58"/>
      <c r="O1104" s="24" t="s">
        <v>32</v>
      </c>
    </row>
    <row r="1105" s="1" customFormat="1" ht="14.25" spans="1:15">
      <c r="A1105" s="24">
        <v>1101</v>
      </c>
      <c r="B1105" s="24" t="s">
        <v>23</v>
      </c>
      <c r="C1105" s="54" t="s">
        <v>24</v>
      </c>
      <c r="D1105" s="24" t="s">
        <v>25</v>
      </c>
      <c r="E1105" s="24" t="s">
        <v>20806</v>
      </c>
      <c r="F1105" s="24" t="s">
        <v>20806</v>
      </c>
      <c r="G1105" s="72" t="s">
        <v>21933</v>
      </c>
      <c r="H1105" s="58" t="s">
        <v>194</v>
      </c>
      <c r="I1105" s="58">
        <v>4</v>
      </c>
      <c r="J1105" s="24" t="s">
        <v>21913</v>
      </c>
      <c r="K1105" s="65" t="s">
        <v>31</v>
      </c>
      <c r="L1105" s="58">
        <v>4</v>
      </c>
      <c r="M1105" s="24">
        <f t="shared" si="58"/>
        <v>520</v>
      </c>
      <c r="N1105" s="58"/>
      <c r="O1105" s="24" t="s">
        <v>32</v>
      </c>
    </row>
    <row r="1106" s="1" customFormat="1" ht="14.25" spans="1:15">
      <c r="A1106" s="24">
        <v>1102</v>
      </c>
      <c r="B1106" s="24" t="s">
        <v>23</v>
      </c>
      <c r="C1106" s="54" t="s">
        <v>24</v>
      </c>
      <c r="D1106" s="24" t="s">
        <v>25</v>
      </c>
      <c r="E1106" s="24" t="s">
        <v>20806</v>
      </c>
      <c r="F1106" s="24" t="s">
        <v>20806</v>
      </c>
      <c r="G1106" s="72" t="s">
        <v>21934</v>
      </c>
      <c r="H1106" s="58" t="s">
        <v>194</v>
      </c>
      <c r="I1106" s="58">
        <v>4</v>
      </c>
      <c r="J1106" s="24" t="s">
        <v>21913</v>
      </c>
      <c r="K1106" s="65" t="s">
        <v>31</v>
      </c>
      <c r="L1106" s="58">
        <v>4</v>
      </c>
      <c r="M1106" s="24">
        <f t="shared" si="58"/>
        <v>520</v>
      </c>
      <c r="N1106" s="58"/>
      <c r="O1106" s="24" t="s">
        <v>32</v>
      </c>
    </row>
    <row r="1107" s="1" customFormat="1" ht="14.25" spans="1:15">
      <c r="A1107" s="24">
        <v>1103</v>
      </c>
      <c r="B1107" s="24" t="s">
        <v>23</v>
      </c>
      <c r="C1107" s="54" t="s">
        <v>24</v>
      </c>
      <c r="D1107" s="24" t="s">
        <v>25</v>
      </c>
      <c r="E1107" s="24" t="s">
        <v>20806</v>
      </c>
      <c r="F1107" s="24" t="s">
        <v>20806</v>
      </c>
      <c r="G1107" s="72" t="s">
        <v>21935</v>
      </c>
      <c r="H1107" s="58" t="s">
        <v>194</v>
      </c>
      <c r="I1107" s="58">
        <v>5</v>
      </c>
      <c r="J1107" s="24" t="s">
        <v>21913</v>
      </c>
      <c r="K1107" s="65" t="s">
        <v>31</v>
      </c>
      <c r="L1107" s="58">
        <v>5</v>
      </c>
      <c r="M1107" s="24">
        <f t="shared" si="58"/>
        <v>650</v>
      </c>
      <c r="N1107" s="58"/>
      <c r="O1107" s="24" t="s">
        <v>32</v>
      </c>
    </row>
    <row r="1108" s="1" customFormat="1" ht="14.25" spans="1:15">
      <c r="A1108" s="24">
        <v>1104</v>
      </c>
      <c r="B1108" s="24" t="s">
        <v>23</v>
      </c>
      <c r="C1108" s="54" t="s">
        <v>24</v>
      </c>
      <c r="D1108" s="24" t="s">
        <v>25</v>
      </c>
      <c r="E1108" s="24" t="s">
        <v>20806</v>
      </c>
      <c r="F1108" s="24" t="s">
        <v>20806</v>
      </c>
      <c r="G1108" s="72" t="s">
        <v>21936</v>
      </c>
      <c r="H1108" s="58" t="s">
        <v>194</v>
      </c>
      <c r="I1108" s="58">
        <v>4</v>
      </c>
      <c r="J1108" s="24" t="s">
        <v>21913</v>
      </c>
      <c r="K1108" s="65" t="s">
        <v>31</v>
      </c>
      <c r="L1108" s="58">
        <v>4</v>
      </c>
      <c r="M1108" s="24">
        <f t="shared" si="58"/>
        <v>520</v>
      </c>
      <c r="N1108" s="58"/>
      <c r="O1108" s="24" t="s">
        <v>32</v>
      </c>
    </row>
    <row r="1109" s="1" customFormat="1" ht="14.25" spans="1:15">
      <c r="A1109" s="24">
        <v>1105</v>
      </c>
      <c r="B1109" s="24" t="s">
        <v>23</v>
      </c>
      <c r="C1109" s="54" t="s">
        <v>24</v>
      </c>
      <c r="D1109" s="24" t="s">
        <v>25</v>
      </c>
      <c r="E1109" s="24" t="s">
        <v>20806</v>
      </c>
      <c r="F1109" s="24" t="s">
        <v>20806</v>
      </c>
      <c r="G1109" s="72" t="s">
        <v>21937</v>
      </c>
      <c r="H1109" s="58" t="s">
        <v>194</v>
      </c>
      <c r="I1109" s="58">
        <v>4</v>
      </c>
      <c r="J1109" s="24" t="s">
        <v>21913</v>
      </c>
      <c r="K1109" s="65" t="s">
        <v>31</v>
      </c>
      <c r="L1109" s="58">
        <v>4</v>
      </c>
      <c r="M1109" s="24">
        <f t="shared" si="58"/>
        <v>520</v>
      </c>
      <c r="N1109" s="58"/>
      <c r="O1109" s="24" t="s">
        <v>32</v>
      </c>
    </row>
    <row r="1110" s="1" customFormat="1" ht="14.25" spans="1:15">
      <c r="A1110" s="24">
        <v>1106</v>
      </c>
      <c r="B1110" s="24" t="s">
        <v>23</v>
      </c>
      <c r="C1110" s="54" t="s">
        <v>24</v>
      </c>
      <c r="D1110" s="24" t="s">
        <v>25</v>
      </c>
      <c r="E1110" s="24" t="s">
        <v>20806</v>
      </c>
      <c r="F1110" s="24" t="s">
        <v>20806</v>
      </c>
      <c r="G1110" s="72" t="s">
        <v>21938</v>
      </c>
      <c r="H1110" s="58" t="s">
        <v>194</v>
      </c>
      <c r="I1110" s="58">
        <v>3</v>
      </c>
      <c r="J1110" s="24" t="s">
        <v>21913</v>
      </c>
      <c r="K1110" s="65" t="s">
        <v>31</v>
      </c>
      <c r="L1110" s="58">
        <v>3</v>
      </c>
      <c r="M1110" s="24">
        <f t="shared" si="58"/>
        <v>390</v>
      </c>
      <c r="N1110" s="58"/>
      <c r="O1110" s="24" t="s">
        <v>32</v>
      </c>
    </row>
    <row r="1111" s="1" customFormat="1" ht="14.25" spans="1:15">
      <c r="A1111" s="24">
        <v>1107</v>
      </c>
      <c r="B1111" s="24" t="s">
        <v>23</v>
      </c>
      <c r="C1111" s="54" t="s">
        <v>24</v>
      </c>
      <c r="D1111" s="24" t="s">
        <v>25</v>
      </c>
      <c r="E1111" s="24" t="s">
        <v>20806</v>
      </c>
      <c r="F1111" s="24" t="s">
        <v>20806</v>
      </c>
      <c r="G1111" s="72" t="s">
        <v>19482</v>
      </c>
      <c r="H1111" s="58" t="s">
        <v>194</v>
      </c>
      <c r="I1111" s="58">
        <v>4</v>
      </c>
      <c r="J1111" s="24" t="s">
        <v>21913</v>
      </c>
      <c r="K1111" s="65" t="s">
        <v>31</v>
      </c>
      <c r="L1111" s="58">
        <v>4</v>
      </c>
      <c r="M1111" s="24">
        <f t="shared" si="58"/>
        <v>520</v>
      </c>
      <c r="N1111" s="58"/>
      <c r="O1111" s="24" t="s">
        <v>32</v>
      </c>
    </row>
    <row r="1112" s="1" customFormat="1" ht="14.25" spans="1:15">
      <c r="A1112" s="24">
        <v>1108</v>
      </c>
      <c r="B1112" s="24" t="s">
        <v>23</v>
      </c>
      <c r="C1112" s="54" t="s">
        <v>24</v>
      </c>
      <c r="D1112" s="24" t="s">
        <v>25</v>
      </c>
      <c r="E1112" s="24" t="s">
        <v>20806</v>
      </c>
      <c r="F1112" s="24" t="s">
        <v>20806</v>
      </c>
      <c r="G1112" s="72" t="s">
        <v>21939</v>
      </c>
      <c r="H1112" s="58" t="s">
        <v>194</v>
      </c>
      <c r="I1112" s="58">
        <v>2</v>
      </c>
      <c r="J1112" s="24" t="s">
        <v>21913</v>
      </c>
      <c r="K1112" s="65" t="s">
        <v>31</v>
      </c>
      <c r="L1112" s="58">
        <v>2</v>
      </c>
      <c r="M1112" s="24">
        <f t="shared" si="58"/>
        <v>260</v>
      </c>
      <c r="N1112" s="58"/>
      <c r="O1112" s="24" t="s">
        <v>32</v>
      </c>
    </row>
    <row r="1113" s="1" customFormat="1" ht="14.25" spans="1:15">
      <c r="A1113" s="24">
        <v>1109</v>
      </c>
      <c r="B1113" s="24" t="s">
        <v>23</v>
      </c>
      <c r="C1113" s="54" t="s">
        <v>24</v>
      </c>
      <c r="D1113" s="24" t="s">
        <v>25</v>
      </c>
      <c r="E1113" s="24" t="s">
        <v>20806</v>
      </c>
      <c r="F1113" s="24" t="s">
        <v>20806</v>
      </c>
      <c r="G1113" s="72" t="s">
        <v>21940</v>
      </c>
      <c r="H1113" s="58" t="s">
        <v>194</v>
      </c>
      <c r="I1113" s="58">
        <v>5</v>
      </c>
      <c r="J1113" s="24" t="s">
        <v>21913</v>
      </c>
      <c r="K1113" s="65" t="s">
        <v>31</v>
      </c>
      <c r="L1113" s="58">
        <v>5</v>
      </c>
      <c r="M1113" s="24">
        <f t="shared" si="58"/>
        <v>650</v>
      </c>
      <c r="N1113" s="58"/>
      <c r="O1113" s="24" t="s">
        <v>32</v>
      </c>
    </row>
    <row r="1114" s="1" customFormat="1" ht="14.25" spans="1:15">
      <c r="A1114" s="24">
        <v>1110</v>
      </c>
      <c r="B1114" s="24" t="s">
        <v>23</v>
      </c>
      <c r="C1114" s="54" t="s">
        <v>24</v>
      </c>
      <c r="D1114" s="24" t="s">
        <v>25</v>
      </c>
      <c r="E1114" s="24" t="s">
        <v>20806</v>
      </c>
      <c r="F1114" s="24" t="s">
        <v>20806</v>
      </c>
      <c r="G1114" s="72" t="s">
        <v>21941</v>
      </c>
      <c r="H1114" s="58" t="s">
        <v>194</v>
      </c>
      <c r="I1114" s="58">
        <v>6</v>
      </c>
      <c r="J1114" s="24" t="s">
        <v>21913</v>
      </c>
      <c r="K1114" s="65" t="s">
        <v>31</v>
      </c>
      <c r="L1114" s="58">
        <v>6</v>
      </c>
      <c r="M1114" s="24">
        <f t="shared" si="58"/>
        <v>780</v>
      </c>
      <c r="N1114" s="58"/>
      <c r="O1114" s="24" t="s">
        <v>32</v>
      </c>
    </row>
    <row r="1115" s="1" customFormat="1" ht="14.25" spans="1:15">
      <c r="A1115" s="24">
        <v>1111</v>
      </c>
      <c r="B1115" s="24" t="s">
        <v>23</v>
      </c>
      <c r="C1115" s="54" t="s">
        <v>24</v>
      </c>
      <c r="D1115" s="24" t="s">
        <v>25</v>
      </c>
      <c r="E1115" s="24" t="s">
        <v>20806</v>
      </c>
      <c r="F1115" s="24" t="s">
        <v>20806</v>
      </c>
      <c r="G1115" s="72" t="s">
        <v>21942</v>
      </c>
      <c r="H1115" s="58" t="s">
        <v>51</v>
      </c>
      <c r="I1115" s="58">
        <v>3</v>
      </c>
      <c r="J1115" s="24" t="s">
        <v>21913</v>
      </c>
      <c r="K1115" s="65" t="s">
        <v>31</v>
      </c>
      <c r="L1115" s="58">
        <v>3</v>
      </c>
      <c r="M1115" s="24">
        <f>L1115*312</f>
        <v>936</v>
      </c>
      <c r="N1115" s="58"/>
      <c r="O1115" s="24" t="s">
        <v>32</v>
      </c>
    </row>
    <row r="1116" s="1" customFormat="1" ht="14.25" spans="1:15">
      <c r="A1116" s="24">
        <v>1112</v>
      </c>
      <c r="B1116" s="24" t="s">
        <v>23</v>
      </c>
      <c r="C1116" s="54" t="s">
        <v>24</v>
      </c>
      <c r="D1116" s="24" t="s">
        <v>25</v>
      </c>
      <c r="E1116" s="24" t="s">
        <v>20806</v>
      </c>
      <c r="F1116" s="24" t="s">
        <v>20806</v>
      </c>
      <c r="G1116" s="72" t="s">
        <v>21943</v>
      </c>
      <c r="H1116" s="58" t="s">
        <v>194</v>
      </c>
      <c r="I1116" s="58">
        <v>5</v>
      </c>
      <c r="J1116" s="24" t="s">
        <v>21913</v>
      </c>
      <c r="K1116" s="65" t="s">
        <v>31</v>
      </c>
      <c r="L1116" s="58">
        <v>5</v>
      </c>
      <c r="M1116" s="24">
        <f t="shared" ref="M1116:M1127" si="59">L1116*130</f>
        <v>650</v>
      </c>
      <c r="N1116" s="58"/>
      <c r="O1116" s="24" t="s">
        <v>32</v>
      </c>
    </row>
    <row r="1117" s="1" customFormat="1" ht="14.25" spans="1:15">
      <c r="A1117" s="24">
        <v>1113</v>
      </c>
      <c r="B1117" s="24" t="s">
        <v>23</v>
      </c>
      <c r="C1117" s="54" t="s">
        <v>24</v>
      </c>
      <c r="D1117" s="24" t="s">
        <v>25</v>
      </c>
      <c r="E1117" s="24" t="s">
        <v>20806</v>
      </c>
      <c r="F1117" s="24" t="s">
        <v>20806</v>
      </c>
      <c r="G1117" s="72" t="s">
        <v>21944</v>
      </c>
      <c r="H1117" s="58" t="s">
        <v>29</v>
      </c>
      <c r="I1117" s="58">
        <v>5</v>
      </c>
      <c r="J1117" s="24" t="s">
        <v>21913</v>
      </c>
      <c r="K1117" s="65" t="s">
        <v>31</v>
      </c>
      <c r="L1117" s="58">
        <v>5</v>
      </c>
      <c r="M1117" s="24">
        <f t="shared" si="59"/>
        <v>650</v>
      </c>
      <c r="N1117" s="58"/>
      <c r="O1117" s="24" t="s">
        <v>32</v>
      </c>
    </row>
    <row r="1118" s="1" customFormat="1" ht="14.25" spans="1:15">
      <c r="A1118" s="24">
        <v>1114</v>
      </c>
      <c r="B1118" s="24" t="s">
        <v>23</v>
      </c>
      <c r="C1118" s="54" t="s">
        <v>24</v>
      </c>
      <c r="D1118" s="24" t="s">
        <v>25</v>
      </c>
      <c r="E1118" s="24" t="s">
        <v>20806</v>
      </c>
      <c r="F1118" s="24" t="s">
        <v>20806</v>
      </c>
      <c r="G1118" s="72" t="s">
        <v>21945</v>
      </c>
      <c r="H1118" s="58" t="s">
        <v>194</v>
      </c>
      <c r="I1118" s="58">
        <v>4</v>
      </c>
      <c r="J1118" s="24" t="s">
        <v>21913</v>
      </c>
      <c r="K1118" s="65" t="s">
        <v>31</v>
      </c>
      <c r="L1118" s="58">
        <v>4</v>
      </c>
      <c r="M1118" s="24">
        <f t="shared" si="59"/>
        <v>520</v>
      </c>
      <c r="N1118" s="58"/>
      <c r="O1118" s="24" t="s">
        <v>32</v>
      </c>
    </row>
    <row r="1119" s="1" customFormat="1" ht="14.25" spans="1:15">
      <c r="A1119" s="24">
        <v>1115</v>
      </c>
      <c r="B1119" s="24" t="s">
        <v>23</v>
      </c>
      <c r="C1119" s="54" t="s">
        <v>24</v>
      </c>
      <c r="D1119" s="24" t="s">
        <v>25</v>
      </c>
      <c r="E1119" s="24" t="s">
        <v>20806</v>
      </c>
      <c r="F1119" s="24" t="s">
        <v>20806</v>
      </c>
      <c r="G1119" s="72" t="s">
        <v>21946</v>
      </c>
      <c r="H1119" s="58" t="s">
        <v>194</v>
      </c>
      <c r="I1119" s="58">
        <v>4</v>
      </c>
      <c r="J1119" s="24" t="s">
        <v>21913</v>
      </c>
      <c r="K1119" s="65" t="s">
        <v>31</v>
      </c>
      <c r="L1119" s="58">
        <v>4</v>
      </c>
      <c r="M1119" s="24">
        <f t="shared" si="59"/>
        <v>520</v>
      </c>
      <c r="N1119" s="58"/>
      <c r="O1119" s="24" t="s">
        <v>32</v>
      </c>
    </row>
    <row r="1120" s="1" customFormat="1" ht="14.25" spans="1:15">
      <c r="A1120" s="24">
        <v>1116</v>
      </c>
      <c r="B1120" s="24" t="s">
        <v>23</v>
      </c>
      <c r="C1120" s="54" t="s">
        <v>24</v>
      </c>
      <c r="D1120" s="24" t="s">
        <v>25</v>
      </c>
      <c r="E1120" s="24" t="s">
        <v>20806</v>
      </c>
      <c r="F1120" s="24" t="s">
        <v>20806</v>
      </c>
      <c r="G1120" s="72" t="s">
        <v>21947</v>
      </c>
      <c r="H1120" s="58" t="s">
        <v>194</v>
      </c>
      <c r="I1120" s="58">
        <v>4</v>
      </c>
      <c r="J1120" s="24" t="s">
        <v>21913</v>
      </c>
      <c r="K1120" s="65" t="s">
        <v>31</v>
      </c>
      <c r="L1120" s="58">
        <v>4</v>
      </c>
      <c r="M1120" s="24">
        <f t="shared" si="59"/>
        <v>520</v>
      </c>
      <c r="N1120" s="58"/>
      <c r="O1120" s="24" t="s">
        <v>32</v>
      </c>
    </row>
    <row r="1121" s="1" customFormat="1" ht="14.25" spans="1:15">
      <c r="A1121" s="24">
        <v>1117</v>
      </c>
      <c r="B1121" s="24" t="s">
        <v>23</v>
      </c>
      <c r="C1121" s="54" t="s">
        <v>24</v>
      </c>
      <c r="D1121" s="24" t="s">
        <v>25</v>
      </c>
      <c r="E1121" s="24" t="s">
        <v>20806</v>
      </c>
      <c r="F1121" s="24" t="s">
        <v>20806</v>
      </c>
      <c r="G1121" s="72" t="s">
        <v>21948</v>
      </c>
      <c r="H1121" s="58" t="s">
        <v>194</v>
      </c>
      <c r="I1121" s="58">
        <v>4</v>
      </c>
      <c r="J1121" s="24" t="s">
        <v>21913</v>
      </c>
      <c r="K1121" s="65" t="s">
        <v>31</v>
      </c>
      <c r="L1121" s="58">
        <v>4</v>
      </c>
      <c r="M1121" s="24">
        <f t="shared" si="59"/>
        <v>520</v>
      </c>
      <c r="N1121" s="58"/>
      <c r="O1121" s="24" t="s">
        <v>32</v>
      </c>
    </row>
    <row r="1122" s="1" customFormat="1" ht="14.25" spans="1:15">
      <c r="A1122" s="24">
        <v>1118</v>
      </c>
      <c r="B1122" s="24" t="s">
        <v>23</v>
      </c>
      <c r="C1122" s="54" t="s">
        <v>24</v>
      </c>
      <c r="D1122" s="24" t="s">
        <v>25</v>
      </c>
      <c r="E1122" s="24" t="s">
        <v>20806</v>
      </c>
      <c r="F1122" s="24" t="s">
        <v>20806</v>
      </c>
      <c r="G1122" s="72" t="s">
        <v>20779</v>
      </c>
      <c r="H1122" s="58" t="s">
        <v>194</v>
      </c>
      <c r="I1122" s="58">
        <v>3</v>
      </c>
      <c r="J1122" s="24" t="s">
        <v>21913</v>
      </c>
      <c r="K1122" s="65" t="s">
        <v>31</v>
      </c>
      <c r="L1122" s="58">
        <v>3</v>
      </c>
      <c r="M1122" s="24">
        <f t="shared" si="59"/>
        <v>390</v>
      </c>
      <c r="N1122" s="58"/>
      <c r="O1122" s="24" t="s">
        <v>32</v>
      </c>
    </row>
    <row r="1123" s="1" customFormat="1" ht="14.25" spans="1:15">
      <c r="A1123" s="24">
        <v>1119</v>
      </c>
      <c r="B1123" s="24" t="s">
        <v>23</v>
      </c>
      <c r="C1123" s="54" t="s">
        <v>24</v>
      </c>
      <c r="D1123" s="24" t="s">
        <v>25</v>
      </c>
      <c r="E1123" s="24" t="s">
        <v>20806</v>
      </c>
      <c r="F1123" s="24" t="s">
        <v>20806</v>
      </c>
      <c r="G1123" s="72" t="s">
        <v>21949</v>
      </c>
      <c r="H1123" s="58" t="s">
        <v>194</v>
      </c>
      <c r="I1123" s="58">
        <v>4</v>
      </c>
      <c r="J1123" s="24" t="s">
        <v>21913</v>
      </c>
      <c r="K1123" s="65" t="s">
        <v>31</v>
      </c>
      <c r="L1123" s="58">
        <v>4</v>
      </c>
      <c r="M1123" s="24">
        <f t="shared" si="59"/>
        <v>520</v>
      </c>
      <c r="N1123" s="58"/>
      <c r="O1123" s="24" t="s">
        <v>32</v>
      </c>
    </row>
    <row r="1124" s="1" customFormat="1" ht="14.25" spans="1:15">
      <c r="A1124" s="24">
        <v>1120</v>
      </c>
      <c r="B1124" s="24" t="s">
        <v>23</v>
      </c>
      <c r="C1124" s="54" t="s">
        <v>24</v>
      </c>
      <c r="D1124" s="24" t="s">
        <v>25</v>
      </c>
      <c r="E1124" s="24" t="s">
        <v>20806</v>
      </c>
      <c r="F1124" s="24" t="s">
        <v>20806</v>
      </c>
      <c r="G1124" s="72" t="s">
        <v>21950</v>
      </c>
      <c r="H1124" s="58" t="s">
        <v>194</v>
      </c>
      <c r="I1124" s="58">
        <v>4</v>
      </c>
      <c r="J1124" s="24" t="s">
        <v>21913</v>
      </c>
      <c r="K1124" s="65" t="s">
        <v>31</v>
      </c>
      <c r="L1124" s="58">
        <v>4</v>
      </c>
      <c r="M1124" s="24">
        <f t="shared" si="59"/>
        <v>520</v>
      </c>
      <c r="N1124" s="58"/>
      <c r="O1124" s="24" t="s">
        <v>32</v>
      </c>
    </row>
    <row r="1125" s="1" customFormat="1" ht="14.25" spans="1:15">
      <c r="A1125" s="24">
        <v>1121</v>
      </c>
      <c r="B1125" s="24" t="s">
        <v>23</v>
      </c>
      <c r="C1125" s="54" t="s">
        <v>24</v>
      </c>
      <c r="D1125" s="24" t="s">
        <v>25</v>
      </c>
      <c r="E1125" s="24" t="s">
        <v>20806</v>
      </c>
      <c r="F1125" s="24" t="s">
        <v>20806</v>
      </c>
      <c r="G1125" s="72" t="s">
        <v>21951</v>
      </c>
      <c r="H1125" s="58" t="s">
        <v>194</v>
      </c>
      <c r="I1125" s="58">
        <v>4</v>
      </c>
      <c r="J1125" s="24" t="s">
        <v>21913</v>
      </c>
      <c r="K1125" s="65" t="s">
        <v>31</v>
      </c>
      <c r="L1125" s="58">
        <v>4</v>
      </c>
      <c r="M1125" s="24">
        <f t="shared" si="59"/>
        <v>520</v>
      </c>
      <c r="N1125" s="58"/>
      <c r="O1125" s="24" t="s">
        <v>32</v>
      </c>
    </row>
    <row r="1126" s="1" customFormat="1" ht="14.25" spans="1:15">
      <c r="A1126" s="24">
        <v>1122</v>
      </c>
      <c r="B1126" s="24" t="s">
        <v>23</v>
      </c>
      <c r="C1126" s="54" t="s">
        <v>24</v>
      </c>
      <c r="D1126" s="24" t="s">
        <v>25</v>
      </c>
      <c r="E1126" s="24" t="s">
        <v>20806</v>
      </c>
      <c r="F1126" s="24" t="s">
        <v>20806</v>
      </c>
      <c r="G1126" s="72" t="s">
        <v>21952</v>
      </c>
      <c r="H1126" s="58" t="s">
        <v>194</v>
      </c>
      <c r="I1126" s="58">
        <v>3</v>
      </c>
      <c r="J1126" s="24" t="s">
        <v>21913</v>
      </c>
      <c r="K1126" s="65" t="s">
        <v>31</v>
      </c>
      <c r="L1126" s="58">
        <v>3</v>
      </c>
      <c r="M1126" s="24">
        <f t="shared" si="59"/>
        <v>390</v>
      </c>
      <c r="N1126" s="58"/>
      <c r="O1126" s="24" t="s">
        <v>32</v>
      </c>
    </row>
    <row r="1127" s="1" customFormat="1" ht="14.25" spans="1:15">
      <c r="A1127" s="24">
        <v>1123</v>
      </c>
      <c r="B1127" s="24" t="s">
        <v>23</v>
      </c>
      <c r="C1127" s="54" t="s">
        <v>24</v>
      </c>
      <c r="D1127" s="24" t="s">
        <v>25</v>
      </c>
      <c r="E1127" s="24" t="s">
        <v>20806</v>
      </c>
      <c r="F1127" s="24" t="s">
        <v>20806</v>
      </c>
      <c r="G1127" s="72" t="s">
        <v>21953</v>
      </c>
      <c r="H1127" s="58" t="s">
        <v>29</v>
      </c>
      <c r="I1127" s="58">
        <v>5</v>
      </c>
      <c r="J1127" s="24" t="s">
        <v>21913</v>
      </c>
      <c r="K1127" s="65" t="s">
        <v>31</v>
      </c>
      <c r="L1127" s="58">
        <v>5</v>
      </c>
      <c r="M1127" s="24">
        <f t="shared" si="59"/>
        <v>650</v>
      </c>
      <c r="N1127" s="58"/>
      <c r="O1127" s="24" t="s">
        <v>32</v>
      </c>
    </row>
    <row r="1128" s="1" customFormat="1" ht="14.25" spans="1:15">
      <c r="A1128" s="24">
        <v>1124</v>
      </c>
      <c r="B1128" s="24" t="s">
        <v>23</v>
      </c>
      <c r="C1128" s="54" t="s">
        <v>24</v>
      </c>
      <c r="D1128" s="24" t="s">
        <v>25</v>
      </c>
      <c r="E1128" s="24" t="s">
        <v>20806</v>
      </c>
      <c r="F1128" s="24" t="s">
        <v>20806</v>
      </c>
      <c r="G1128" s="72" t="s">
        <v>21954</v>
      </c>
      <c r="H1128" s="58" t="s">
        <v>51</v>
      </c>
      <c r="I1128" s="58">
        <v>2</v>
      </c>
      <c r="J1128" s="24" t="s">
        <v>21913</v>
      </c>
      <c r="K1128" s="65" t="s">
        <v>31</v>
      </c>
      <c r="L1128" s="58">
        <v>2</v>
      </c>
      <c r="M1128" s="24">
        <f>L1128*312</f>
        <v>624</v>
      </c>
      <c r="N1128" s="58"/>
      <c r="O1128" s="24" t="s">
        <v>32</v>
      </c>
    </row>
    <row r="1129" s="1" customFormat="1" ht="14.25" spans="1:15">
      <c r="A1129" s="24">
        <v>1125</v>
      </c>
      <c r="B1129" s="24" t="s">
        <v>23</v>
      </c>
      <c r="C1129" s="54" t="s">
        <v>24</v>
      </c>
      <c r="D1129" s="24" t="s">
        <v>25</v>
      </c>
      <c r="E1129" s="24" t="s">
        <v>20806</v>
      </c>
      <c r="F1129" s="24" t="s">
        <v>20806</v>
      </c>
      <c r="G1129" s="72" t="s">
        <v>21955</v>
      </c>
      <c r="H1129" s="58" t="s">
        <v>194</v>
      </c>
      <c r="I1129" s="58">
        <v>4</v>
      </c>
      <c r="J1129" s="24" t="s">
        <v>21913</v>
      </c>
      <c r="K1129" s="65" t="s">
        <v>31</v>
      </c>
      <c r="L1129" s="58">
        <v>4</v>
      </c>
      <c r="M1129" s="24">
        <f t="shared" ref="M1129:M1136" si="60">L1129*130</f>
        <v>520</v>
      </c>
      <c r="N1129" s="58"/>
      <c r="O1129" s="24" t="s">
        <v>32</v>
      </c>
    </row>
    <row r="1130" s="1" customFormat="1" ht="14.25" spans="1:15">
      <c r="A1130" s="24">
        <v>1126</v>
      </c>
      <c r="B1130" s="24" t="s">
        <v>23</v>
      </c>
      <c r="C1130" s="54" t="s">
        <v>24</v>
      </c>
      <c r="D1130" s="24" t="s">
        <v>25</v>
      </c>
      <c r="E1130" s="24" t="s">
        <v>20806</v>
      </c>
      <c r="F1130" s="24" t="s">
        <v>20806</v>
      </c>
      <c r="G1130" s="72" t="s">
        <v>21956</v>
      </c>
      <c r="H1130" s="58" t="s">
        <v>194</v>
      </c>
      <c r="I1130" s="58">
        <v>7</v>
      </c>
      <c r="J1130" s="24" t="s">
        <v>21913</v>
      </c>
      <c r="K1130" s="65" t="s">
        <v>31</v>
      </c>
      <c r="L1130" s="58">
        <v>7</v>
      </c>
      <c r="M1130" s="24">
        <f t="shared" si="60"/>
        <v>910</v>
      </c>
      <c r="N1130" s="58"/>
      <c r="O1130" s="24" t="s">
        <v>32</v>
      </c>
    </row>
    <row r="1131" s="1" customFormat="1" ht="14.25" spans="1:15">
      <c r="A1131" s="24">
        <v>1127</v>
      </c>
      <c r="B1131" s="24" t="s">
        <v>23</v>
      </c>
      <c r="C1131" s="54" t="s">
        <v>24</v>
      </c>
      <c r="D1131" s="24" t="s">
        <v>25</v>
      </c>
      <c r="E1131" s="24" t="s">
        <v>20806</v>
      </c>
      <c r="F1131" s="24" t="s">
        <v>20806</v>
      </c>
      <c r="G1131" s="72" t="s">
        <v>21957</v>
      </c>
      <c r="H1131" s="58" t="s">
        <v>194</v>
      </c>
      <c r="I1131" s="58">
        <v>1</v>
      </c>
      <c r="J1131" s="24" t="s">
        <v>21913</v>
      </c>
      <c r="K1131" s="65" t="s">
        <v>31</v>
      </c>
      <c r="L1131" s="58">
        <v>1</v>
      </c>
      <c r="M1131" s="24">
        <f t="shared" si="60"/>
        <v>130</v>
      </c>
      <c r="N1131" s="58"/>
      <c r="O1131" s="24" t="s">
        <v>32</v>
      </c>
    </row>
    <row r="1132" s="1" customFormat="1" ht="14.25" spans="1:15">
      <c r="A1132" s="24">
        <v>1128</v>
      </c>
      <c r="B1132" s="24" t="s">
        <v>23</v>
      </c>
      <c r="C1132" s="54" t="s">
        <v>24</v>
      </c>
      <c r="D1132" s="24" t="s">
        <v>25</v>
      </c>
      <c r="E1132" s="24" t="s">
        <v>20806</v>
      </c>
      <c r="F1132" s="24" t="s">
        <v>20806</v>
      </c>
      <c r="G1132" s="72" t="s">
        <v>21958</v>
      </c>
      <c r="H1132" s="58" t="s">
        <v>194</v>
      </c>
      <c r="I1132" s="58">
        <v>4</v>
      </c>
      <c r="J1132" s="24" t="s">
        <v>21913</v>
      </c>
      <c r="K1132" s="65" t="s">
        <v>31</v>
      </c>
      <c r="L1132" s="58">
        <v>4</v>
      </c>
      <c r="M1132" s="24">
        <f t="shared" si="60"/>
        <v>520</v>
      </c>
      <c r="N1132" s="58"/>
      <c r="O1132" s="24" t="s">
        <v>32</v>
      </c>
    </row>
    <row r="1133" s="1" customFormat="1" ht="14.25" spans="1:15">
      <c r="A1133" s="24">
        <v>1129</v>
      </c>
      <c r="B1133" s="24" t="s">
        <v>23</v>
      </c>
      <c r="C1133" s="54" t="s">
        <v>24</v>
      </c>
      <c r="D1133" s="24" t="s">
        <v>25</v>
      </c>
      <c r="E1133" s="24" t="s">
        <v>20806</v>
      </c>
      <c r="F1133" s="24" t="s">
        <v>20806</v>
      </c>
      <c r="G1133" s="72" t="s">
        <v>21959</v>
      </c>
      <c r="H1133" s="58" t="s">
        <v>194</v>
      </c>
      <c r="I1133" s="58">
        <v>4</v>
      </c>
      <c r="J1133" s="24" t="s">
        <v>21913</v>
      </c>
      <c r="K1133" s="65" t="s">
        <v>31</v>
      </c>
      <c r="L1133" s="58">
        <v>4</v>
      </c>
      <c r="M1133" s="24">
        <f t="shared" si="60"/>
        <v>520</v>
      </c>
      <c r="N1133" s="58"/>
      <c r="O1133" s="24" t="s">
        <v>32</v>
      </c>
    </row>
    <row r="1134" s="1" customFormat="1" ht="14.25" spans="1:15">
      <c r="A1134" s="24">
        <v>1130</v>
      </c>
      <c r="B1134" s="24" t="s">
        <v>23</v>
      </c>
      <c r="C1134" s="54" t="s">
        <v>24</v>
      </c>
      <c r="D1134" s="24" t="s">
        <v>25</v>
      </c>
      <c r="E1134" s="24" t="s">
        <v>20806</v>
      </c>
      <c r="F1134" s="24" t="s">
        <v>20806</v>
      </c>
      <c r="G1134" s="72" t="s">
        <v>21960</v>
      </c>
      <c r="H1134" s="58" t="s">
        <v>194</v>
      </c>
      <c r="I1134" s="58">
        <v>4</v>
      </c>
      <c r="J1134" s="24" t="s">
        <v>21913</v>
      </c>
      <c r="K1134" s="65" t="s">
        <v>31</v>
      </c>
      <c r="L1134" s="58">
        <v>4</v>
      </c>
      <c r="M1134" s="24">
        <f t="shared" si="60"/>
        <v>520</v>
      </c>
      <c r="N1134" s="58"/>
      <c r="O1134" s="24" t="s">
        <v>32</v>
      </c>
    </row>
    <row r="1135" s="1" customFormat="1" ht="14.25" spans="1:15">
      <c r="A1135" s="24">
        <v>1131</v>
      </c>
      <c r="B1135" s="24" t="s">
        <v>23</v>
      </c>
      <c r="C1135" s="54" t="s">
        <v>24</v>
      </c>
      <c r="D1135" s="24" t="s">
        <v>25</v>
      </c>
      <c r="E1135" s="24" t="s">
        <v>20806</v>
      </c>
      <c r="F1135" s="24" t="s">
        <v>20806</v>
      </c>
      <c r="G1135" s="72" t="s">
        <v>21961</v>
      </c>
      <c r="H1135" s="58" t="s">
        <v>194</v>
      </c>
      <c r="I1135" s="58">
        <v>4</v>
      </c>
      <c r="J1135" s="24" t="s">
        <v>21913</v>
      </c>
      <c r="K1135" s="65" t="s">
        <v>31</v>
      </c>
      <c r="L1135" s="58">
        <v>4</v>
      </c>
      <c r="M1135" s="24">
        <f t="shared" si="60"/>
        <v>520</v>
      </c>
      <c r="N1135" s="58"/>
      <c r="O1135" s="24" t="s">
        <v>32</v>
      </c>
    </row>
    <row r="1136" s="1" customFormat="1" ht="14.25" spans="1:15">
      <c r="A1136" s="24">
        <v>1132</v>
      </c>
      <c r="B1136" s="24" t="s">
        <v>23</v>
      </c>
      <c r="C1136" s="54" t="s">
        <v>24</v>
      </c>
      <c r="D1136" s="24" t="s">
        <v>25</v>
      </c>
      <c r="E1136" s="24" t="s">
        <v>20806</v>
      </c>
      <c r="F1136" s="24" t="s">
        <v>20806</v>
      </c>
      <c r="G1136" s="72" t="s">
        <v>21962</v>
      </c>
      <c r="H1136" s="58" t="s">
        <v>29</v>
      </c>
      <c r="I1136" s="58">
        <v>6</v>
      </c>
      <c r="J1136" s="24" t="s">
        <v>21913</v>
      </c>
      <c r="K1136" s="65" t="s">
        <v>31</v>
      </c>
      <c r="L1136" s="58">
        <v>6</v>
      </c>
      <c r="M1136" s="24">
        <f t="shared" si="60"/>
        <v>780</v>
      </c>
      <c r="N1136" s="58"/>
      <c r="O1136" s="24" t="s">
        <v>32</v>
      </c>
    </row>
    <row r="1137" s="1" customFormat="1" ht="14.25" spans="1:15">
      <c r="A1137" s="24">
        <v>1133</v>
      </c>
      <c r="B1137" s="24" t="s">
        <v>23</v>
      </c>
      <c r="C1137" s="54" t="s">
        <v>24</v>
      </c>
      <c r="D1137" s="24" t="s">
        <v>25</v>
      </c>
      <c r="E1137" s="24" t="s">
        <v>20806</v>
      </c>
      <c r="F1137" s="24" t="s">
        <v>20806</v>
      </c>
      <c r="G1137" s="72" t="s">
        <v>21963</v>
      </c>
      <c r="H1137" s="58" t="s">
        <v>51</v>
      </c>
      <c r="I1137" s="58">
        <v>2</v>
      </c>
      <c r="J1137" s="24" t="s">
        <v>21913</v>
      </c>
      <c r="K1137" s="65" t="s">
        <v>31</v>
      </c>
      <c r="L1137" s="58">
        <v>2</v>
      </c>
      <c r="M1137" s="24">
        <f>L1137*312</f>
        <v>624</v>
      </c>
      <c r="N1137" s="58"/>
      <c r="O1137" s="24" t="s">
        <v>32</v>
      </c>
    </row>
    <row r="1138" s="1" customFormat="1" ht="14.25" spans="1:15">
      <c r="A1138" s="24">
        <v>1134</v>
      </c>
      <c r="B1138" s="24" t="s">
        <v>23</v>
      </c>
      <c r="C1138" s="54" t="s">
        <v>24</v>
      </c>
      <c r="D1138" s="24" t="s">
        <v>25</v>
      </c>
      <c r="E1138" s="24" t="s">
        <v>20806</v>
      </c>
      <c r="F1138" s="24" t="s">
        <v>20806</v>
      </c>
      <c r="G1138" s="72" t="s">
        <v>21964</v>
      </c>
      <c r="H1138" s="58" t="s">
        <v>194</v>
      </c>
      <c r="I1138" s="58">
        <v>5</v>
      </c>
      <c r="J1138" s="24" t="s">
        <v>21913</v>
      </c>
      <c r="K1138" s="65" t="s">
        <v>31</v>
      </c>
      <c r="L1138" s="58">
        <v>5</v>
      </c>
      <c r="M1138" s="24">
        <f>L1138*130</f>
        <v>650</v>
      </c>
      <c r="N1138" s="58"/>
      <c r="O1138" s="24" t="s">
        <v>32</v>
      </c>
    </row>
    <row r="1139" s="1" customFormat="1" ht="14.25" spans="1:15">
      <c r="A1139" s="24">
        <v>1135</v>
      </c>
      <c r="B1139" s="24" t="s">
        <v>23</v>
      </c>
      <c r="C1139" s="54" t="s">
        <v>24</v>
      </c>
      <c r="D1139" s="24" t="s">
        <v>25</v>
      </c>
      <c r="E1139" s="24" t="s">
        <v>20806</v>
      </c>
      <c r="F1139" s="24" t="s">
        <v>20806</v>
      </c>
      <c r="G1139" s="72" t="s">
        <v>11866</v>
      </c>
      <c r="H1139" s="58" t="s">
        <v>194</v>
      </c>
      <c r="I1139" s="58">
        <v>5</v>
      </c>
      <c r="J1139" s="24" t="s">
        <v>21913</v>
      </c>
      <c r="K1139" s="65" t="s">
        <v>31</v>
      </c>
      <c r="L1139" s="58">
        <v>5</v>
      </c>
      <c r="M1139" s="24">
        <f>L1139*130</f>
        <v>650</v>
      </c>
      <c r="N1139" s="58"/>
      <c r="O1139" s="24" t="s">
        <v>32</v>
      </c>
    </row>
    <row r="1140" s="1" customFormat="1" ht="14.25" spans="1:15">
      <c r="A1140" s="24">
        <v>1136</v>
      </c>
      <c r="B1140" s="24" t="s">
        <v>23</v>
      </c>
      <c r="C1140" s="54" t="s">
        <v>24</v>
      </c>
      <c r="D1140" s="24" t="s">
        <v>25</v>
      </c>
      <c r="E1140" s="24" t="s">
        <v>20806</v>
      </c>
      <c r="F1140" s="24" t="s">
        <v>20806</v>
      </c>
      <c r="G1140" s="72" t="s">
        <v>21965</v>
      </c>
      <c r="H1140" s="58" t="s">
        <v>194</v>
      </c>
      <c r="I1140" s="58">
        <v>3</v>
      </c>
      <c r="J1140" s="24" t="s">
        <v>21913</v>
      </c>
      <c r="K1140" s="65" t="s">
        <v>31</v>
      </c>
      <c r="L1140" s="58">
        <v>3</v>
      </c>
      <c r="M1140" s="24">
        <f>L1140*130</f>
        <v>390</v>
      </c>
      <c r="N1140" s="58"/>
      <c r="O1140" s="24" t="s">
        <v>32</v>
      </c>
    </row>
    <row r="1141" s="1" customFormat="1" ht="14.25" spans="1:15">
      <c r="A1141" s="24">
        <v>1137</v>
      </c>
      <c r="B1141" s="24" t="s">
        <v>23</v>
      </c>
      <c r="C1141" s="54" t="s">
        <v>24</v>
      </c>
      <c r="D1141" s="24" t="s">
        <v>25</v>
      </c>
      <c r="E1141" s="24" t="s">
        <v>20806</v>
      </c>
      <c r="F1141" s="24" t="s">
        <v>20806</v>
      </c>
      <c r="G1141" s="74" t="s">
        <v>21966</v>
      </c>
      <c r="H1141" s="58" t="s">
        <v>51</v>
      </c>
      <c r="I1141" s="58">
        <v>1</v>
      </c>
      <c r="J1141" s="24" t="s">
        <v>21913</v>
      </c>
      <c r="K1141" s="65" t="s">
        <v>31</v>
      </c>
      <c r="L1141" s="58">
        <v>1</v>
      </c>
      <c r="M1141" s="24">
        <f>L1141*312</f>
        <v>312</v>
      </c>
      <c r="N1141" s="58"/>
      <c r="O1141" s="24" t="s">
        <v>32</v>
      </c>
    </row>
    <row r="1142" s="1" customFormat="1" ht="14.25" spans="1:15">
      <c r="A1142" s="24">
        <v>1138</v>
      </c>
      <c r="B1142" s="24" t="s">
        <v>23</v>
      </c>
      <c r="C1142" s="54" t="s">
        <v>24</v>
      </c>
      <c r="D1142" s="24" t="s">
        <v>25</v>
      </c>
      <c r="E1142" s="24" t="s">
        <v>20806</v>
      </c>
      <c r="F1142" s="24" t="s">
        <v>20806</v>
      </c>
      <c r="G1142" s="68" t="s">
        <v>21967</v>
      </c>
      <c r="H1142" s="58" t="s">
        <v>29</v>
      </c>
      <c r="I1142" s="58">
        <v>2</v>
      </c>
      <c r="J1142" s="24" t="s">
        <v>21913</v>
      </c>
      <c r="K1142" s="65" t="s">
        <v>31</v>
      </c>
      <c r="L1142" s="58">
        <v>2</v>
      </c>
      <c r="M1142" s="24">
        <f>L1142*130</f>
        <v>260</v>
      </c>
      <c r="N1142" s="58"/>
      <c r="O1142" s="24" t="s">
        <v>32</v>
      </c>
    </row>
    <row r="1143" s="1" customFormat="1" ht="14.25" spans="1:15">
      <c r="A1143" s="24">
        <v>1139</v>
      </c>
      <c r="B1143" s="24" t="s">
        <v>23</v>
      </c>
      <c r="C1143" s="54" t="s">
        <v>24</v>
      </c>
      <c r="D1143" s="24" t="s">
        <v>25</v>
      </c>
      <c r="E1143" s="24" t="s">
        <v>20806</v>
      </c>
      <c r="F1143" s="24" t="s">
        <v>20806</v>
      </c>
      <c r="G1143" s="68" t="s">
        <v>21968</v>
      </c>
      <c r="H1143" s="58" t="s">
        <v>29</v>
      </c>
      <c r="I1143" s="58">
        <v>2</v>
      </c>
      <c r="J1143" s="24" t="s">
        <v>21913</v>
      </c>
      <c r="K1143" s="65" t="s">
        <v>31</v>
      </c>
      <c r="L1143" s="58">
        <v>2</v>
      </c>
      <c r="M1143" s="24">
        <f>L1143*130</f>
        <v>260</v>
      </c>
      <c r="N1143" s="58"/>
      <c r="O1143" s="24" t="s">
        <v>32</v>
      </c>
    </row>
    <row r="1144" s="1" customFormat="1" ht="14.25" spans="1:15">
      <c r="A1144" s="24">
        <v>1140</v>
      </c>
      <c r="B1144" s="24" t="s">
        <v>23</v>
      </c>
      <c r="C1144" s="54" t="s">
        <v>24</v>
      </c>
      <c r="D1144" s="24" t="s">
        <v>25</v>
      </c>
      <c r="E1144" s="24" t="s">
        <v>20806</v>
      </c>
      <c r="F1144" s="24" t="s">
        <v>20806</v>
      </c>
      <c r="G1144" s="68" t="s">
        <v>21969</v>
      </c>
      <c r="H1144" s="58" t="s">
        <v>29</v>
      </c>
      <c r="I1144" s="58">
        <v>3</v>
      </c>
      <c r="J1144" s="24" t="s">
        <v>21913</v>
      </c>
      <c r="K1144" s="65" t="s">
        <v>31</v>
      </c>
      <c r="L1144" s="58">
        <v>3</v>
      </c>
      <c r="M1144" s="24">
        <f>L1144*130</f>
        <v>390</v>
      </c>
      <c r="N1144" s="58"/>
      <c r="O1144" s="24" t="s">
        <v>32</v>
      </c>
    </row>
    <row r="1145" s="1" customFormat="1" ht="14.25" spans="1:15">
      <c r="A1145" s="24">
        <v>1141</v>
      </c>
      <c r="B1145" s="24" t="s">
        <v>23</v>
      </c>
      <c r="C1145" s="54" t="s">
        <v>24</v>
      </c>
      <c r="D1145" s="24" t="s">
        <v>25</v>
      </c>
      <c r="E1145" s="24" t="s">
        <v>20806</v>
      </c>
      <c r="F1145" s="24" t="s">
        <v>20806</v>
      </c>
      <c r="G1145" s="68" t="s">
        <v>21970</v>
      </c>
      <c r="H1145" s="58" t="s">
        <v>51</v>
      </c>
      <c r="I1145" s="58">
        <v>3</v>
      </c>
      <c r="J1145" s="24" t="s">
        <v>21913</v>
      </c>
      <c r="K1145" s="65" t="s">
        <v>31</v>
      </c>
      <c r="L1145" s="58">
        <v>3</v>
      </c>
      <c r="M1145" s="24">
        <f>L1145*312</f>
        <v>936</v>
      </c>
      <c r="N1145" s="58"/>
      <c r="O1145" s="24" t="s">
        <v>32</v>
      </c>
    </row>
    <row r="1146" s="1" customFormat="1" ht="14.25" spans="1:15">
      <c r="A1146" s="24">
        <v>1142</v>
      </c>
      <c r="B1146" s="24" t="s">
        <v>23</v>
      </c>
      <c r="C1146" s="54" t="s">
        <v>24</v>
      </c>
      <c r="D1146" s="24" t="s">
        <v>25</v>
      </c>
      <c r="E1146" s="24" t="s">
        <v>20806</v>
      </c>
      <c r="F1146" s="24" t="s">
        <v>20806</v>
      </c>
      <c r="G1146" s="65" t="s">
        <v>21971</v>
      </c>
      <c r="H1146" s="58" t="s">
        <v>194</v>
      </c>
      <c r="I1146" s="58">
        <v>3</v>
      </c>
      <c r="J1146" s="58" t="s">
        <v>21972</v>
      </c>
      <c r="K1146" s="65" t="s">
        <v>31</v>
      </c>
      <c r="L1146" s="58">
        <v>3</v>
      </c>
      <c r="M1146" s="24">
        <f t="shared" ref="M1146:M1154" si="61">L1146*130</f>
        <v>390</v>
      </c>
      <c r="N1146" s="58"/>
      <c r="O1146" s="24" t="s">
        <v>32</v>
      </c>
    </row>
    <row r="1147" s="1" customFormat="1" ht="14.25" spans="1:15">
      <c r="A1147" s="24">
        <v>1143</v>
      </c>
      <c r="B1147" s="24" t="s">
        <v>23</v>
      </c>
      <c r="C1147" s="54" t="s">
        <v>24</v>
      </c>
      <c r="D1147" s="24" t="s">
        <v>25</v>
      </c>
      <c r="E1147" s="24" t="s">
        <v>20806</v>
      </c>
      <c r="F1147" s="24" t="s">
        <v>20806</v>
      </c>
      <c r="G1147" s="65" t="s">
        <v>21973</v>
      </c>
      <c r="H1147" s="58" t="s">
        <v>194</v>
      </c>
      <c r="I1147" s="58">
        <v>6</v>
      </c>
      <c r="J1147" s="58" t="s">
        <v>21972</v>
      </c>
      <c r="K1147" s="65" t="s">
        <v>31</v>
      </c>
      <c r="L1147" s="58">
        <v>6</v>
      </c>
      <c r="M1147" s="24">
        <f t="shared" si="61"/>
        <v>780</v>
      </c>
      <c r="N1147" s="58"/>
      <c r="O1147" s="24" t="s">
        <v>32</v>
      </c>
    </row>
    <row r="1148" s="1" customFormat="1" ht="14.25" spans="1:15">
      <c r="A1148" s="24">
        <v>1144</v>
      </c>
      <c r="B1148" s="24" t="s">
        <v>23</v>
      </c>
      <c r="C1148" s="54" t="s">
        <v>24</v>
      </c>
      <c r="D1148" s="24" t="s">
        <v>25</v>
      </c>
      <c r="E1148" s="24" t="s">
        <v>20806</v>
      </c>
      <c r="F1148" s="24" t="s">
        <v>20806</v>
      </c>
      <c r="G1148" s="65" t="s">
        <v>21974</v>
      </c>
      <c r="H1148" s="58" t="s">
        <v>194</v>
      </c>
      <c r="I1148" s="58">
        <v>9</v>
      </c>
      <c r="J1148" s="58" t="s">
        <v>21972</v>
      </c>
      <c r="K1148" s="65" t="s">
        <v>31</v>
      </c>
      <c r="L1148" s="58">
        <v>9</v>
      </c>
      <c r="M1148" s="24">
        <f t="shared" si="61"/>
        <v>1170</v>
      </c>
      <c r="N1148" s="58"/>
      <c r="O1148" s="24" t="s">
        <v>32</v>
      </c>
    </row>
    <row r="1149" s="1" customFormat="1" ht="14.25" spans="1:15">
      <c r="A1149" s="24">
        <v>1145</v>
      </c>
      <c r="B1149" s="24" t="s">
        <v>23</v>
      </c>
      <c r="C1149" s="54" t="s">
        <v>24</v>
      </c>
      <c r="D1149" s="24" t="s">
        <v>25</v>
      </c>
      <c r="E1149" s="24" t="s">
        <v>20806</v>
      </c>
      <c r="F1149" s="24" t="s">
        <v>20806</v>
      </c>
      <c r="G1149" s="68" t="s">
        <v>21975</v>
      </c>
      <c r="H1149" s="58" t="s">
        <v>194</v>
      </c>
      <c r="I1149" s="58">
        <v>4</v>
      </c>
      <c r="J1149" s="58" t="s">
        <v>21972</v>
      </c>
      <c r="K1149" s="65" t="s">
        <v>31</v>
      </c>
      <c r="L1149" s="58">
        <v>4</v>
      </c>
      <c r="M1149" s="24">
        <f t="shared" si="61"/>
        <v>520</v>
      </c>
      <c r="N1149" s="58"/>
      <c r="O1149" s="24" t="s">
        <v>32</v>
      </c>
    </row>
    <row r="1150" s="1" customFormat="1" ht="14.25" spans="1:15">
      <c r="A1150" s="24">
        <v>1146</v>
      </c>
      <c r="B1150" s="24" t="s">
        <v>23</v>
      </c>
      <c r="C1150" s="54" t="s">
        <v>24</v>
      </c>
      <c r="D1150" s="24" t="s">
        <v>25</v>
      </c>
      <c r="E1150" s="24" t="s">
        <v>20806</v>
      </c>
      <c r="F1150" s="24" t="s">
        <v>20806</v>
      </c>
      <c r="G1150" s="68" t="s">
        <v>21976</v>
      </c>
      <c r="H1150" s="58" t="s">
        <v>194</v>
      </c>
      <c r="I1150" s="58">
        <v>4</v>
      </c>
      <c r="J1150" s="58" t="s">
        <v>21972</v>
      </c>
      <c r="K1150" s="65" t="s">
        <v>31</v>
      </c>
      <c r="L1150" s="58">
        <v>4</v>
      </c>
      <c r="M1150" s="24">
        <f t="shared" si="61"/>
        <v>520</v>
      </c>
      <c r="N1150" s="58"/>
      <c r="O1150" s="24" t="s">
        <v>32</v>
      </c>
    </row>
    <row r="1151" s="1" customFormat="1" ht="14.25" spans="1:15">
      <c r="A1151" s="24">
        <v>1147</v>
      </c>
      <c r="B1151" s="24" t="s">
        <v>23</v>
      </c>
      <c r="C1151" s="54" t="s">
        <v>24</v>
      </c>
      <c r="D1151" s="24" t="s">
        <v>25</v>
      </c>
      <c r="E1151" s="24" t="s">
        <v>20806</v>
      </c>
      <c r="F1151" s="24" t="s">
        <v>20806</v>
      </c>
      <c r="G1151" s="68" t="s">
        <v>21977</v>
      </c>
      <c r="H1151" s="58" t="s">
        <v>194</v>
      </c>
      <c r="I1151" s="58">
        <v>3</v>
      </c>
      <c r="J1151" s="58" t="s">
        <v>21972</v>
      </c>
      <c r="K1151" s="65" t="s">
        <v>31</v>
      </c>
      <c r="L1151" s="58">
        <v>3</v>
      </c>
      <c r="M1151" s="24">
        <f t="shared" si="61"/>
        <v>390</v>
      </c>
      <c r="N1151" s="58"/>
      <c r="O1151" s="24" t="s">
        <v>32</v>
      </c>
    </row>
    <row r="1152" s="1" customFormat="1" ht="14.25" spans="1:15">
      <c r="A1152" s="24">
        <v>1148</v>
      </c>
      <c r="B1152" s="24" t="s">
        <v>23</v>
      </c>
      <c r="C1152" s="54" t="s">
        <v>24</v>
      </c>
      <c r="D1152" s="24" t="s">
        <v>25</v>
      </c>
      <c r="E1152" s="24" t="s">
        <v>20806</v>
      </c>
      <c r="F1152" s="24" t="s">
        <v>20806</v>
      </c>
      <c r="G1152" s="72" t="s">
        <v>21978</v>
      </c>
      <c r="H1152" s="58" t="s">
        <v>194</v>
      </c>
      <c r="I1152" s="58">
        <v>6</v>
      </c>
      <c r="J1152" s="58" t="s">
        <v>21972</v>
      </c>
      <c r="K1152" s="65" t="s">
        <v>31</v>
      </c>
      <c r="L1152" s="58">
        <v>6</v>
      </c>
      <c r="M1152" s="24">
        <f t="shared" si="61"/>
        <v>780</v>
      </c>
      <c r="N1152" s="58"/>
      <c r="O1152" s="24" t="s">
        <v>32</v>
      </c>
    </row>
    <row r="1153" s="1" customFormat="1" ht="14.25" spans="1:15">
      <c r="A1153" s="24">
        <v>1149</v>
      </c>
      <c r="B1153" s="24" t="s">
        <v>23</v>
      </c>
      <c r="C1153" s="54" t="s">
        <v>24</v>
      </c>
      <c r="D1153" s="24" t="s">
        <v>25</v>
      </c>
      <c r="E1153" s="24" t="s">
        <v>20806</v>
      </c>
      <c r="F1153" s="24" t="s">
        <v>20806</v>
      </c>
      <c r="G1153" s="72" t="s">
        <v>21979</v>
      </c>
      <c r="H1153" s="58" t="s">
        <v>194</v>
      </c>
      <c r="I1153" s="58">
        <v>3</v>
      </c>
      <c r="J1153" s="58" t="s">
        <v>21972</v>
      </c>
      <c r="K1153" s="65" t="s">
        <v>31</v>
      </c>
      <c r="L1153" s="58">
        <v>3</v>
      </c>
      <c r="M1153" s="24">
        <f t="shared" si="61"/>
        <v>390</v>
      </c>
      <c r="N1153" s="58"/>
      <c r="O1153" s="24" t="s">
        <v>32</v>
      </c>
    </row>
    <row r="1154" s="1" customFormat="1" ht="14.25" spans="1:15">
      <c r="A1154" s="24">
        <v>1150</v>
      </c>
      <c r="B1154" s="24" t="s">
        <v>23</v>
      </c>
      <c r="C1154" s="54" t="s">
        <v>24</v>
      </c>
      <c r="D1154" s="24" t="s">
        <v>25</v>
      </c>
      <c r="E1154" s="24" t="s">
        <v>20806</v>
      </c>
      <c r="F1154" s="24" t="s">
        <v>20806</v>
      </c>
      <c r="G1154" s="72" t="s">
        <v>21980</v>
      </c>
      <c r="H1154" s="58" t="s">
        <v>194</v>
      </c>
      <c r="I1154" s="58">
        <v>3</v>
      </c>
      <c r="J1154" s="58" t="s">
        <v>21972</v>
      </c>
      <c r="K1154" s="65" t="s">
        <v>31</v>
      </c>
      <c r="L1154" s="58">
        <v>3</v>
      </c>
      <c r="M1154" s="24">
        <f t="shared" si="61"/>
        <v>390</v>
      </c>
      <c r="N1154" s="58"/>
      <c r="O1154" s="24" t="s">
        <v>32</v>
      </c>
    </row>
    <row r="1155" s="1" customFormat="1" ht="14.25" spans="1:15">
      <c r="A1155" s="24">
        <v>1151</v>
      </c>
      <c r="B1155" s="24" t="s">
        <v>23</v>
      </c>
      <c r="C1155" s="54" t="s">
        <v>24</v>
      </c>
      <c r="D1155" s="24" t="s">
        <v>25</v>
      </c>
      <c r="E1155" s="24" t="s">
        <v>20806</v>
      </c>
      <c r="F1155" s="24" t="s">
        <v>20806</v>
      </c>
      <c r="G1155" s="72" t="s">
        <v>21981</v>
      </c>
      <c r="H1155" s="58" t="s">
        <v>51</v>
      </c>
      <c r="I1155" s="58">
        <v>1</v>
      </c>
      <c r="J1155" s="58" t="s">
        <v>21972</v>
      </c>
      <c r="K1155" s="65" t="s">
        <v>31</v>
      </c>
      <c r="L1155" s="58">
        <v>1</v>
      </c>
      <c r="M1155" s="24">
        <f>L1155*312</f>
        <v>312</v>
      </c>
      <c r="N1155" s="58"/>
      <c r="O1155" s="24" t="s">
        <v>32</v>
      </c>
    </row>
    <row r="1156" s="1" customFormat="1" ht="14.25" spans="1:15">
      <c r="A1156" s="24">
        <v>1152</v>
      </c>
      <c r="B1156" s="24" t="s">
        <v>23</v>
      </c>
      <c r="C1156" s="54" t="s">
        <v>24</v>
      </c>
      <c r="D1156" s="24" t="s">
        <v>25</v>
      </c>
      <c r="E1156" s="24" t="s">
        <v>20806</v>
      </c>
      <c r="F1156" s="24" t="s">
        <v>20806</v>
      </c>
      <c r="G1156" s="72" t="s">
        <v>21982</v>
      </c>
      <c r="H1156" s="58" t="s">
        <v>194</v>
      </c>
      <c r="I1156" s="58">
        <v>4</v>
      </c>
      <c r="J1156" s="58" t="s">
        <v>21972</v>
      </c>
      <c r="K1156" s="65" t="s">
        <v>31</v>
      </c>
      <c r="L1156" s="58">
        <v>4</v>
      </c>
      <c r="M1156" s="24">
        <f>L1156*130</f>
        <v>520</v>
      </c>
      <c r="N1156" s="58"/>
      <c r="O1156" s="24" t="s">
        <v>32</v>
      </c>
    </row>
    <row r="1157" s="1" customFormat="1" ht="14.25" spans="1:15">
      <c r="A1157" s="24">
        <v>1153</v>
      </c>
      <c r="B1157" s="24" t="s">
        <v>23</v>
      </c>
      <c r="C1157" s="54" t="s">
        <v>24</v>
      </c>
      <c r="D1157" s="24" t="s">
        <v>25</v>
      </c>
      <c r="E1157" s="24" t="s">
        <v>20806</v>
      </c>
      <c r="F1157" s="24" t="s">
        <v>20806</v>
      </c>
      <c r="G1157" s="74" t="s">
        <v>21983</v>
      </c>
      <c r="H1157" s="58" t="s">
        <v>51</v>
      </c>
      <c r="I1157" s="58">
        <v>1</v>
      </c>
      <c r="J1157" s="58" t="s">
        <v>21972</v>
      </c>
      <c r="K1157" s="65" t="s">
        <v>31</v>
      </c>
      <c r="L1157" s="58">
        <v>1</v>
      </c>
      <c r="M1157" s="24">
        <f>L1157*312</f>
        <v>312</v>
      </c>
      <c r="N1157" s="58"/>
      <c r="O1157" s="24" t="s">
        <v>32</v>
      </c>
    </row>
    <row r="1158" s="1" customFormat="1" ht="14.25" spans="1:15">
      <c r="A1158" s="24">
        <v>1154</v>
      </c>
      <c r="B1158" s="24" t="s">
        <v>23</v>
      </c>
      <c r="C1158" s="54" t="s">
        <v>24</v>
      </c>
      <c r="D1158" s="24" t="s">
        <v>25</v>
      </c>
      <c r="E1158" s="24" t="s">
        <v>20806</v>
      </c>
      <c r="F1158" s="24" t="s">
        <v>20806</v>
      </c>
      <c r="G1158" s="68" t="s">
        <v>21984</v>
      </c>
      <c r="H1158" s="58" t="s">
        <v>29</v>
      </c>
      <c r="I1158" s="58">
        <v>3</v>
      </c>
      <c r="J1158" s="58" t="s">
        <v>21972</v>
      </c>
      <c r="K1158" s="65" t="s">
        <v>31</v>
      </c>
      <c r="L1158" s="58">
        <v>3</v>
      </c>
      <c r="M1158" s="24">
        <f>L1158*130</f>
        <v>390</v>
      </c>
      <c r="N1158" s="58"/>
      <c r="O1158" s="24" t="s">
        <v>32</v>
      </c>
    </row>
    <row r="1159" s="1" customFormat="1" ht="14.25" spans="1:15">
      <c r="A1159" s="24">
        <v>1155</v>
      </c>
      <c r="B1159" s="24" t="s">
        <v>23</v>
      </c>
      <c r="C1159" s="54" t="s">
        <v>24</v>
      </c>
      <c r="D1159" s="24" t="s">
        <v>25</v>
      </c>
      <c r="E1159" s="24" t="s">
        <v>20806</v>
      </c>
      <c r="F1159" s="24" t="s">
        <v>20806</v>
      </c>
      <c r="G1159" s="68" t="s">
        <v>21985</v>
      </c>
      <c r="H1159" s="58" t="s">
        <v>29</v>
      </c>
      <c r="I1159" s="58">
        <v>3</v>
      </c>
      <c r="J1159" s="72" t="s">
        <v>15136</v>
      </c>
      <c r="K1159" s="65" t="s">
        <v>31</v>
      </c>
      <c r="L1159" s="58">
        <v>3</v>
      </c>
      <c r="M1159" s="24">
        <f>L1159*312</f>
        <v>936</v>
      </c>
      <c r="N1159" s="58"/>
      <c r="O1159" s="24" t="s">
        <v>32</v>
      </c>
    </row>
    <row r="1160" s="1" customFormat="1" ht="14.25" spans="1:15">
      <c r="A1160" s="24">
        <v>1156</v>
      </c>
      <c r="B1160" s="24" t="s">
        <v>23</v>
      </c>
      <c r="C1160" s="54" t="s">
        <v>24</v>
      </c>
      <c r="D1160" s="24" t="s">
        <v>25</v>
      </c>
      <c r="E1160" s="24" t="s">
        <v>20806</v>
      </c>
      <c r="F1160" s="24" t="s">
        <v>20806</v>
      </c>
      <c r="G1160" s="68" t="s">
        <v>21986</v>
      </c>
      <c r="H1160" s="58" t="s">
        <v>29</v>
      </c>
      <c r="I1160" s="58">
        <v>5</v>
      </c>
      <c r="J1160" s="72" t="s">
        <v>15136</v>
      </c>
      <c r="K1160" s="65" t="s">
        <v>31</v>
      </c>
      <c r="L1160" s="58">
        <v>5</v>
      </c>
      <c r="M1160" s="24">
        <f>L1160*312</f>
        <v>1560</v>
      </c>
      <c r="N1160" s="58"/>
      <c r="O1160" s="24" t="s">
        <v>32</v>
      </c>
    </row>
    <row r="1161" s="1" customFormat="1" ht="14.25" spans="1:15">
      <c r="A1161" s="24">
        <v>1157</v>
      </c>
      <c r="B1161" s="24" t="s">
        <v>23</v>
      </c>
      <c r="C1161" s="54" t="s">
        <v>24</v>
      </c>
      <c r="D1161" s="24" t="s">
        <v>25</v>
      </c>
      <c r="E1161" s="24" t="s">
        <v>20806</v>
      </c>
      <c r="F1161" s="24" t="s">
        <v>20806</v>
      </c>
      <c r="G1161" s="68" t="s">
        <v>21987</v>
      </c>
      <c r="H1161" s="58" t="s">
        <v>194</v>
      </c>
      <c r="I1161" s="58">
        <v>7</v>
      </c>
      <c r="J1161" s="72" t="s">
        <v>15136</v>
      </c>
      <c r="K1161" s="65" t="s">
        <v>31</v>
      </c>
      <c r="L1161" s="58">
        <v>7</v>
      </c>
      <c r="M1161" s="24">
        <f t="shared" ref="M1161:M1167" si="62">L1161*130</f>
        <v>910</v>
      </c>
      <c r="N1161" s="58"/>
      <c r="O1161" s="24" t="s">
        <v>32</v>
      </c>
    </row>
    <row r="1162" s="1" customFormat="1" ht="14.25" spans="1:15">
      <c r="A1162" s="24">
        <v>1158</v>
      </c>
      <c r="B1162" s="24" t="s">
        <v>23</v>
      </c>
      <c r="C1162" s="54" t="s">
        <v>24</v>
      </c>
      <c r="D1162" s="24" t="s">
        <v>25</v>
      </c>
      <c r="E1162" s="24" t="s">
        <v>20806</v>
      </c>
      <c r="F1162" s="24" t="s">
        <v>20806</v>
      </c>
      <c r="G1162" s="68" t="s">
        <v>21988</v>
      </c>
      <c r="H1162" s="58" t="s">
        <v>29</v>
      </c>
      <c r="I1162" s="58">
        <v>6</v>
      </c>
      <c r="J1162" s="72" t="s">
        <v>15136</v>
      </c>
      <c r="K1162" s="65" t="s">
        <v>31</v>
      </c>
      <c r="L1162" s="58">
        <v>6</v>
      </c>
      <c r="M1162" s="24">
        <f t="shared" si="62"/>
        <v>780</v>
      </c>
      <c r="N1162" s="58"/>
      <c r="O1162" s="24" t="s">
        <v>32</v>
      </c>
    </row>
    <row r="1163" s="1" customFormat="1" ht="14.25" spans="1:15">
      <c r="A1163" s="24">
        <v>1159</v>
      </c>
      <c r="B1163" s="24" t="s">
        <v>23</v>
      </c>
      <c r="C1163" s="54" t="s">
        <v>24</v>
      </c>
      <c r="D1163" s="24" t="s">
        <v>25</v>
      </c>
      <c r="E1163" s="24" t="s">
        <v>20806</v>
      </c>
      <c r="F1163" s="24" t="s">
        <v>20806</v>
      </c>
      <c r="G1163" s="68" t="s">
        <v>21989</v>
      </c>
      <c r="H1163" s="58" t="s">
        <v>194</v>
      </c>
      <c r="I1163" s="58">
        <v>3</v>
      </c>
      <c r="J1163" s="72" t="s">
        <v>15136</v>
      </c>
      <c r="K1163" s="65" t="s">
        <v>31</v>
      </c>
      <c r="L1163" s="58">
        <v>3</v>
      </c>
      <c r="M1163" s="24">
        <f t="shared" si="62"/>
        <v>390</v>
      </c>
      <c r="N1163" s="58"/>
      <c r="O1163" s="24" t="s">
        <v>32</v>
      </c>
    </row>
    <row r="1164" s="1" customFormat="1" ht="14.25" spans="1:15">
      <c r="A1164" s="24">
        <v>1160</v>
      </c>
      <c r="B1164" s="24" t="s">
        <v>23</v>
      </c>
      <c r="C1164" s="54" t="s">
        <v>24</v>
      </c>
      <c r="D1164" s="24" t="s">
        <v>25</v>
      </c>
      <c r="E1164" s="24" t="s">
        <v>20806</v>
      </c>
      <c r="F1164" s="24" t="s">
        <v>20806</v>
      </c>
      <c r="G1164" s="68" t="s">
        <v>21990</v>
      </c>
      <c r="H1164" s="58" t="s">
        <v>194</v>
      </c>
      <c r="I1164" s="58">
        <v>6</v>
      </c>
      <c r="J1164" s="72" t="s">
        <v>15136</v>
      </c>
      <c r="K1164" s="65" t="s">
        <v>31</v>
      </c>
      <c r="L1164" s="58">
        <v>6</v>
      </c>
      <c r="M1164" s="24">
        <f t="shared" si="62"/>
        <v>780</v>
      </c>
      <c r="N1164" s="58"/>
      <c r="O1164" s="24" t="s">
        <v>32</v>
      </c>
    </row>
    <row r="1165" s="1" customFormat="1" ht="14.25" spans="1:15">
      <c r="A1165" s="24">
        <v>1161</v>
      </c>
      <c r="B1165" s="24" t="s">
        <v>23</v>
      </c>
      <c r="C1165" s="54" t="s">
        <v>24</v>
      </c>
      <c r="D1165" s="24" t="s">
        <v>25</v>
      </c>
      <c r="E1165" s="24" t="s">
        <v>20806</v>
      </c>
      <c r="F1165" s="24" t="s">
        <v>20806</v>
      </c>
      <c r="G1165" s="68" t="s">
        <v>21991</v>
      </c>
      <c r="H1165" s="58" t="s">
        <v>194</v>
      </c>
      <c r="I1165" s="58">
        <v>3</v>
      </c>
      <c r="J1165" s="72" t="s">
        <v>15136</v>
      </c>
      <c r="K1165" s="65" t="s">
        <v>31</v>
      </c>
      <c r="L1165" s="58">
        <v>3</v>
      </c>
      <c r="M1165" s="24">
        <f t="shared" si="62"/>
        <v>390</v>
      </c>
      <c r="N1165" s="58"/>
      <c r="O1165" s="24" t="s">
        <v>32</v>
      </c>
    </row>
    <row r="1166" s="1" customFormat="1" ht="14.25" spans="1:15">
      <c r="A1166" s="24">
        <v>1162</v>
      </c>
      <c r="B1166" s="24" t="s">
        <v>23</v>
      </c>
      <c r="C1166" s="54" t="s">
        <v>24</v>
      </c>
      <c r="D1166" s="24" t="s">
        <v>25</v>
      </c>
      <c r="E1166" s="24" t="s">
        <v>20806</v>
      </c>
      <c r="F1166" s="24" t="s">
        <v>20806</v>
      </c>
      <c r="G1166" s="72" t="s">
        <v>21992</v>
      </c>
      <c r="H1166" s="58" t="s">
        <v>194</v>
      </c>
      <c r="I1166" s="58">
        <v>3</v>
      </c>
      <c r="J1166" s="72" t="s">
        <v>15136</v>
      </c>
      <c r="K1166" s="65" t="s">
        <v>31</v>
      </c>
      <c r="L1166" s="58">
        <v>3</v>
      </c>
      <c r="M1166" s="24">
        <f t="shared" si="62"/>
        <v>390</v>
      </c>
      <c r="N1166" s="58"/>
      <c r="O1166" s="24" t="s">
        <v>32</v>
      </c>
    </row>
    <row r="1167" s="1" customFormat="1" ht="14.25" spans="1:15">
      <c r="A1167" s="24">
        <v>1163</v>
      </c>
      <c r="B1167" s="24" t="s">
        <v>23</v>
      </c>
      <c r="C1167" s="54" t="s">
        <v>24</v>
      </c>
      <c r="D1167" s="24" t="s">
        <v>25</v>
      </c>
      <c r="E1167" s="24" t="s">
        <v>20806</v>
      </c>
      <c r="F1167" s="24" t="s">
        <v>20806</v>
      </c>
      <c r="G1167" s="72" t="s">
        <v>21993</v>
      </c>
      <c r="H1167" s="58" t="s">
        <v>194</v>
      </c>
      <c r="I1167" s="58">
        <v>4</v>
      </c>
      <c r="J1167" s="72" t="s">
        <v>15136</v>
      </c>
      <c r="K1167" s="65" t="s">
        <v>31</v>
      </c>
      <c r="L1167" s="58">
        <v>4</v>
      </c>
      <c r="M1167" s="24">
        <f t="shared" si="62"/>
        <v>520</v>
      </c>
      <c r="N1167" s="58"/>
      <c r="O1167" s="24" t="s">
        <v>32</v>
      </c>
    </row>
    <row r="1168" s="1" customFormat="1" ht="14.25" spans="1:15">
      <c r="A1168" s="24">
        <v>1164</v>
      </c>
      <c r="B1168" s="24" t="s">
        <v>23</v>
      </c>
      <c r="C1168" s="54" t="s">
        <v>24</v>
      </c>
      <c r="D1168" s="24" t="s">
        <v>25</v>
      </c>
      <c r="E1168" s="24" t="s">
        <v>20806</v>
      </c>
      <c r="F1168" s="24" t="s">
        <v>20806</v>
      </c>
      <c r="G1168" s="72" t="s">
        <v>21994</v>
      </c>
      <c r="H1168" s="58" t="s">
        <v>6215</v>
      </c>
      <c r="I1168" s="58">
        <v>3</v>
      </c>
      <c r="J1168" s="72" t="s">
        <v>15136</v>
      </c>
      <c r="K1168" s="65" t="s">
        <v>31</v>
      </c>
      <c r="L1168" s="58">
        <v>3</v>
      </c>
      <c r="M1168" s="24">
        <f>L1168*312</f>
        <v>936</v>
      </c>
      <c r="N1168" s="58"/>
      <c r="O1168" s="24" t="s">
        <v>32</v>
      </c>
    </row>
    <row r="1169" s="1" customFormat="1" ht="14.25" spans="1:15">
      <c r="A1169" s="24">
        <v>1165</v>
      </c>
      <c r="B1169" s="24" t="s">
        <v>23</v>
      </c>
      <c r="C1169" s="54" t="s">
        <v>24</v>
      </c>
      <c r="D1169" s="24" t="s">
        <v>25</v>
      </c>
      <c r="E1169" s="24" t="s">
        <v>20806</v>
      </c>
      <c r="F1169" s="24" t="s">
        <v>20806</v>
      </c>
      <c r="G1169" s="72" t="s">
        <v>21995</v>
      </c>
      <c r="H1169" s="58" t="s">
        <v>194</v>
      </c>
      <c r="I1169" s="58">
        <v>5</v>
      </c>
      <c r="J1169" s="72" t="s">
        <v>15136</v>
      </c>
      <c r="K1169" s="65" t="s">
        <v>31</v>
      </c>
      <c r="L1169" s="58">
        <v>5</v>
      </c>
      <c r="M1169" s="24">
        <f t="shared" ref="M1169:M1175" si="63">L1169*130</f>
        <v>650</v>
      </c>
      <c r="N1169" s="58"/>
      <c r="O1169" s="24" t="s">
        <v>32</v>
      </c>
    </row>
    <row r="1170" s="1" customFormat="1" ht="14.25" spans="1:15">
      <c r="A1170" s="24">
        <v>1166</v>
      </c>
      <c r="B1170" s="24" t="s">
        <v>23</v>
      </c>
      <c r="C1170" s="54" t="s">
        <v>24</v>
      </c>
      <c r="D1170" s="24" t="s">
        <v>25</v>
      </c>
      <c r="E1170" s="24" t="s">
        <v>20806</v>
      </c>
      <c r="F1170" s="24" t="s">
        <v>20806</v>
      </c>
      <c r="G1170" s="72" t="s">
        <v>21996</v>
      </c>
      <c r="H1170" s="58" t="s">
        <v>194</v>
      </c>
      <c r="I1170" s="58">
        <v>3</v>
      </c>
      <c r="J1170" s="72" t="s">
        <v>15136</v>
      </c>
      <c r="K1170" s="65" t="s">
        <v>31</v>
      </c>
      <c r="L1170" s="58">
        <v>3</v>
      </c>
      <c r="M1170" s="24">
        <f t="shared" si="63"/>
        <v>390</v>
      </c>
      <c r="N1170" s="58"/>
      <c r="O1170" s="24" t="s">
        <v>32</v>
      </c>
    </row>
    <row r="1171" s="1" customFormat="1" ht="14.25" spans="1:15">
      <c r="A1171" s="24">
        <v>1167</v>
      </c>
      <c r="B1171" s="24" t="s">
        <v>23</v>
      </c>
      <c r="C1171" s="54" t="s">
        <v>24</v>
      </c>
      <c r="D1171" s="24" t="s">
        <v>25</v>
      </c>
      <c r="E1171" s="24" t="s">
        <v>20806</v>
      </c>
      <c r="F1171" s="24" t="s">
        <v>20806</v>
      </c>
      <c r="G1171" s="72" t="s">
        <v>21997</v>
      </c>
      <c r="H1171" s="58" t="s">
        <v>194</v>
      </c>
      <c r="I1171" s="58">
        <v>4</v>
      </c>
      <c r="J1171" s="72" t="s">
        <v>15136</v>
      </c>
      <c r="K1171" s="65" t="s">
        <v>31</v>
      </c>
      <c r="L1171" s="58">
        <v>4</v>
      </c>
      <c r="M1171" s="24">
        <f t="shared" si="63"/>
        <v>520</v>
      </c>
      <c r="N1171" s="58"/>
      <c r="O1171" s="24" t="s">
        <v>32</v>
      </c>
    </row>
    <row r="1172" s="1" customFormat="1" ht="14.25" spans="1:15">
      <c r="A1172" s="24">
        <v>1168</v>
      </c>
      <c r="B1172" s="24" t="s">
        <v>23</v>
      </c>
      <c r="C1172" s="54" t="s">
        <v>24</v>
      </c>
      <c r="D1172" s="24" t="s">
        <v>25</v>
      </c>
      <c r="E1172" s="24" t="s">
        <v>20806</v>
      </c>
      <c r="F1172" s="24" t="s">
        <v>20806</v>
      </c>
      <c r="G1172" s="74" t="s">
        <v>21998</v>
      </c>
      <c r="H1172" s="58" t="s">
        <v>29</v>
      </c>
      <c r="I1172" s="58">
        <v>5</v>
      </c>
      <c r="J1172" s="72" t="s">
        <v>15136</v>
      </c>
      <c r="K1172" s="65" t="s">
        <v>31</v>
      </c>
      <c r="L1172" s="58">
        <v>5</v>
      </c>
      <c r="M1172" s="24">
        <f t="shared" si="63"/>
        <v>650</v>
      </c>
      <c r="N1172" s="58"/>
      <c r="O1172" s="24" t="s">
        <v>32</v>
      </c>
    </row>
    <row r="1173" s="1" customFormat="1" ht="14.25" spans="1:15">
      <c r="A1173" s="24">
        <v>1169</v>
      </c>
      <c r="B1173" s="24" t="s">
        <v>23</v>
      </c>
      <c r="C1173" s="54" t="s">
        <v>24</v>
      </c>
      <c r="D1173" s="24" t="s">
        <v>25</v>
      </c>
      <c r="E1173" s="24" t="s">
        <v>20806</v>
      </c>
      <c r="F1173" s="24" t="s">
        <v>20806</v>
      </c>
      <c r="G1173" s="68" t="s">
        <v>21999</v>
      </c>
      <c r="H1173" s="58" t="s">
        <v>29</v>
      </c>
      <c r="I1173" s="58">
        <v>3</v>
      </c>
      <c r="J1173" s="72" t="s">
        <v>15136</v>
      </c>
      <c r="K1173" s="65" t="s">
        <v>31</v>
      </c>
      <c r="L1173" s="58">
        <v>3</v>
      </c>
      <c r="M1173" s="24">
        <f t="shared" si="63"/>
        <v>390</v>
      </c>
      <c r="N1173" s="58"/>
      <c r="O1173" s="24" t="s">
        <v>32</v>
      </c>
    </row>
    <row r="1174" s="1" customFormat="1" ht="14.25" spans="1:15">
      <c r="A1174" s="24">
        <v>1170</v>
      </c>
      <c r="B1174" s="24" t="s">
        <v>23</v>
      </c>
      <c r="C1174" s="54" t="s">
        <v>24</v>
      </c>
      <c r="D1174" s="24" t="s">
        <v>25</v>
      </c>
      <c r="E1174" s="24" t="s">
        <v>20806</v>
      </c>
      <c r="F1174" s="24" t="s">
        <v>20806</v>
      </c>
      <c r="G1174" s="68" t="s">
        <v>22000</v>
      </c>
      <c r="H1174" s="58" t="s">
        <v>194</v>
      </c>
      <c r="I1174" s="58">
        <v>1</v>
      </c>
      <c r="J1174" s="72" t="s">
        <v>22001</v>
      </c>
      <c r="K1174" s="65" t="s">
        <v>31</v>
      </c>
      <c r="L1174" s="58">
        <v>1</v>
      </c>
      <c r="M1174" s="24">
        <f t="shared" si="63"/>
        <v>130</v>
      </c>
      <c r="N1174" s="24"/>
      <c r="O1174" s="24" t="s">
        <v>32</v>
      </c>
    </row>
    <row r="1175" s="1" customFormat="1" ht="14.25" spans="1:15">
      <c r="A1175" s="24">
        <v>1171</v>
      </c>
      <c r="B1175" s="24" t="s">
        <v>23</v>
      </c>
      <c r="C1175" s="54" t="s">
        <v>24</v>
      </c>
      <c r="D1175" s="24" t="s">
        <v>25</v>
      </c>
      <c r="E1175" s="24" t="s">
        <v>20806</v>
      </c>
      <c r="F1175" s="24" t="s">
        <v>20806</v>
      </c>
      <c r="G1175" s="72" t="s">
        <v>22002</v>
      </c>
      <c r="H1175" s="58" t="s">
        <v>194</v>
      </c>
      <c r="I1175" s="58">
        <v>3</v>
      </c>
      <c r="J1175" s="72" t="s">
        <v>22001</v>
      </c>
      <c r="K1175" s="65" t="s">
        <v>31</v>
      </c>
      <c r="L1175" s="58">
        <v>3</v>
      </c>
      <c r="M1175" s="24">
        <f t="shared" si="63"/>
        <v>390</v>
      </c>
      <c r="N1175" s="58"/>
      <c r="O1175" s="24" t="s">
        <v>32</v>
      </c>
    </row>
    <row r="1176" s="1" customFormat="1" ht="14.25" spans="1:15">
      <c r="A1176" s="24">
        <v>1172</v>
      </c>
      <c r="B1176" s="24" t="s">
        <v>23</v>
      </c>
      <c r="C1176" s="54" t="s">
        <v>24</v>
      </c>
      <c r="D1176" s="24" t="s">
        <v>25</v>
      </c>
      <c r="E1176" s="24" t="s">
        <v>20806</v>
      </c>
      <c r="F1176" s="24" t="s">
        <v>20806</v>
      </c>
      <c r="G1176" s="72" t="s">
        <v>22003</v>
      </c>
      <c r="H1176" s="58" t="s">
        <v>47</v>
      </c>
      <c r="I1176" s="58">
        <v>1</v>
      </c>
      <c r="J1176" s="72" t="s">
        <v>22001</v>
      </c>
      <c r="K1176" s="65" t="s">
        <v>31</v>
      </c>
      <c r="L1176" s="58">
        <v>1</v>
      </c>
      <c r="M1176" s="24">
        <f>L1176*312</f>
        <v>312</v>
      </c>
      <c r="N1176" s="58"/>
      <c r="O1176" s="24" t="s">
        <v>32</v>
      </c>
    </row>
    <row r="1177" s="1" customFormat="1" ht="14.25" spans="1:15">
      <c r="A1177" s="24">
        <v>1173</v>
      </c>
      <c r="B1177" s="24" t="s">
        <v>23</v>
      </c>
      <c r="C1177" s="54" t="s">
        <v>24</v>
      </c>
      <c r="D1177" s="24" t="s">
        <v>25</v>
      </c>
      <c r="E1177" s="24" t="s">
        <v>20806</v>
      </c>
      <c r="F1177" s="24" t="s">
        <v>20806</v>
      </c>
      <c r="G1177" s="72" t="s">
        <v>22004</v>
      </c>
      <c r="H1177" s="58" t="s">
        <v>194</v>
      </c>
      <c r="I1177" s="58">
        <v>6</v>
      </c>
      <c r="J1177" s="72" t="s">
        <v>22001</v>
      </c>
      <c r="K1177" s="65" t="s">
        <v>31</v>
      </c>
      <c r="L1177" s="58">
        <v>6</v>
      </c>
      <c r="M1177" s="24">
        <f t="shared" ref="M1177:M1182" si="64">L1177*130</f>
        <v>780</v>
      </c>
      <c r="N1177" s="58"/>
      <c r="O1177" s="24" t="s">
        <v>32</v>
      </c>
    </row>
    <row r="1178" s="1" customFormat="1" ht="14.25" spans="1:15">
      <c r="A1178" s="24">
        <v>1174</v>
      </c>
      <c r="B1178" s="24" t="s">
        <v>23</v>
      </c>
      <c r="C1178" s="54" t="s">
        <v>24</v>
      </c>
      <c r="D1178" s="24" t="s">
        <v>25</v>
      </c>
      <c r="E1178" s="24" t="s">
        <v>20806</v>
      </c>
      <c r="F1178" s="24" t="s">
        <v>20806</v>
      </c>
      <c r="G1178" s="72" t="s">
        <v>22005</v>
      </c>
      <c r="H1178" s="58" t="s">
        <v>194</v>
      </c>
      <c r="I1178" s="58">
        <v>1</v>
      </c>
      <c r="J1178" s="72" t="s">
        <v>22001</v>
      </c>
      <c r="K1178" s="65" t="s">
        <v>31</v>
      </c>
      <c r="L1178" s="58">
        <v>1</v>
      </c>
      <c r="M1178" s="24">
        <f t="shared" si="64"/>
        <v>130</v>
      </c>
      <c r="N1178" s="58"/>
      <c r="O1178" s="24" t="s">
        <v>32</v>
      </c>
    </row>
    <row r="1179" s="1" customFormat="1" ht="14.25" spans="1:15">
      <c r="A1179" s="24">
        <v>1175</v>
      </c>
      <c r="B1179" s="24" t="s">
        <v>23</v>
      </c>
      <c r="C1179" s="54" t="s">
        <v>24</v>
      </c>
      <c r="D1179" s="24" t="s">
        <v>25</v>
      </c>
      <c r="E1179" s="24" t="s">
        <v>20806</v>
      </c>
      <c r="F1179" s="24" t="s">
        <v>20806</v>
      </c>
      <c r="G1179" s="72" t="s">
        <v>22006</v>
      </c>
      <c r="H1179" s="58" t="s">
        <v>194</v>
      </c>
      <c r="I1179" s="58">
        <v>8</v>
      </c>
      <c r="J1179" s="72" t="s">
        <v>22001</v>
      </c>
      <c r="K1179" s="65" t="s">
        <v>31</v>
      </c>
      <c r="L1179" s="58">
        <v>8</v>
      </c>
      <c r="M1179" s="24">
        <f t="shared" si="64"/>
        <v>1040</v>
      </c>
      <c r="N1179" s="58"/>
      <c r="O1179" s="24" t="s">
        <v>32</v>
      </c>
    </row>
    <row r="1180" s="1" customFormat="1" ht="14.25" spans="1:15">
      <c r="A1180" s="24">
        <v>1176</v>
      </c>
      <c r="B1180" s="24" t="s">
        <v>23</v>
      </c>
      <c r="C1180" s="54" t="s">
        <v>24</v>
      </c>
      <c r="D1180" s="24" t="s">
        <v>25</v>
      </c>
      <c r="E1180" s="24" t="s">
        <v>20806</v>
      </c>
      <c r="F1180" s="24" t="s">
        <v>20806</v>
      </c>
      <c r="G1180" s="72" t="s">
        <v>22007</v>
      </c>
      <c r="H1180" s="58" t="s">
        <v>194</v>
      </c>
      <c r="I1180" s="58">
        <v>5</v>
      </c>
      <c r="J1180" s="72" t="s">
        <v>22001</v>
      </c>
      <c r="K1180" s="65" t="s">
        <v>31</v>
      </c>
      <c r="L1180" s="58">
        <v>5</v>
      </c>
      <c r="M1180" s="24">
        <f t="shared" si="64"/>
        <v>650</v>
      </c>
      <c r="N1180" s="58"/>
      <c r="O1180" s="24" t="s">
        <v>32</v>
      </c>
    </row>
    <row r="1181" s="1" customFormat="1" ht="14.25" spans="1:15">
      <c r="A1181" s="24">
        <v>1177</v>
      </c>
      <c r="B1181" s="24" t="s">
        <v>23</v>
      </c>
      <c r="C1181" s="54" t="s">
        <v>24</v>
      </c>
      <c r="D1181" s="24" t="s">
        <v>25</v>
      </c>
      <c r="E1181" s="24" t="s">
        <v>20806</v>
      </c>
      <c r="F1181" s="24" t="s">
        <v>20806</v>
      </c>
      <c r="G1181" s="72" t="s">
        <v>22008</v>
      </c>
      <c r="H1181" s="58" t="s">
        <v>194</v>
      </c>
      <c r="I1181" s="58">
        <v>6</v>
      </c>
      <c r="J1181" s="72" t="s">
        <v>22001</v>
      </c>
      <c r="K1181" s="65" t="s">
        <v>31</v>
      </c>
      <c r="L1181" s="58">
        <v>6</v>
      </c>
      <c r="M1181" s="24">
        <f t="shared" si="64"/>
        <v>780</v>
      </c>
      <c r="N1181" s="58"/>
      <c r="O1181" s="24" t="s">
        <v>32</v>
      </c>
    </row>
    <row r="1182" s="1" customFormat="1" ht="14.25" spans="1:15">
      <c r="A1182" s="24">
        <v>1178</v>
      </c>
      <c r="B1182" s="24" t="s">
        <v>23</v>
      </c>
      <c r="C1182" s="54" t="s">
        <v>24</v>
      </c>
      <c r="D1182" s="24" t="s">
        <v>25</v>
      </c>
      <c r="E1182" s="24" t="s">
        <v>20806</v>
      </c>
      <c r="F1182" s="24" t="s">
        <v>20806</v>
      </c>
      <c r="G1182" s="72" t="s">
        <v>22009</v>
      </c>
      <c r="H1182" s="58" t="s">
        <v>194</v>
      </c>
      <c r="I1182" s="58">
        <v>6</v>
      </c>
      <c r="J1182" s="72" t="s">
        <v>22001</v>
      </c>
      <c r="K1182" s="65" t="s">
        <v>31</v>
      </c>
      <c r="L1182" s="58">
        <v>6</v>
      </c>
      <c r="M1182" s="24">
        <f t="shared" si="64"/>
        <v>780</v>
      </c>
      <c r="N1182" s="58"/>
      <c r="O1182" s="24" t="s">
        <v>32</v>
      </c>
    </row>
    <row r="1183" s="1" customFormat="1" ht="14.25" spans="1:15">
      <c r="A1183" s="24">
        <v>1179</v>
      </c>
      <c r="B1183" s="24" t="s">
        <v>23</v>
      </c>
      <c r="C1183" s="54" t="s">
        <v>24</v>
      </c>
      <c r="D1183" s="24" t="s">
        <v>25</v>
      </c>
      <c r="E1183" s="24" t="s">
        <v>20806</v>
      </c>
      <c r="F1183" s="24" t="s">
        <v>20806</v>
      </c>
      <c r="G1183" s="72" t="s">
        <v>22010</v>
      </c>
      <c r="H1183" s="58" t="s">
        <v>51</v>
      </c>
      <c r="I1183" s="58">
        <v>6</v>
      </c>
      <c r="J1183" s="72" t="s">
        <v>22001</v>
      </c>
      <c r="K1183" s="65" t="s">
        <v>31</v>
      </c>
      <c r="L1183" s="58">
        <v>6</v>
      </c>
      <c r="M1183" s="24">
        <f>L1183*312</f>
        <v>1872</v>
      </c>
      <c r="N1183" s="58"/>
      <c r="O1183" s="24" t="s">
        <v>32</v>
      </c>
    </row>
    <row r="1184" s="1" customFormat="1" ht="14.25" spans="1:15">
      <c r="A1184" s="24">
        <v>1180</v>
      </c>
      <c r="B1184" s="24" t="s">
        <v>23</v>
      </c>
      <c r="C1184" s="54" t="s">
        <v>24</v>
      </c>
      <c r="D1184" s="24" t="s">
        <v>25</v>
      </c>
      <c r="E1184" s="24" t="s">
        <v>20806</v>
      </c>
      <c r="F1184" s="24" t="s">
        <v>20806</v>
      </c>
      <c r="G1184" s="72" t="s">
        <v>22011</v>
      </c>
      <c r="H1184" s="58" t="s">
        <v>194</v>
      </c>
      <c r="I1184" s="58">
        <v>8</v>
      </c>
      <c r="J1184" s="72" t="s">
        <v>22001</v>
      </c>
      <c r="K1184" s="65" t="s">
        <v>31</v>
      </c>
      <c r="L1184" s="58">
        <v>8</v>
      </c>
      <c r="M1184" s="24">
        <f t="shared" ref="M1184:M1194" si="65">L1184*130</f>
        <v>1040</v>
      </c>
      <c r="N1184" s="58"/>
      <c r="O1184" s="24" t="s">
        <v>32</v>
      </c>
    </row>
    <row r="1185" s="1" customFormat="1" ht="14.25" spans="1:15">
      <c r="A1185" s="24">
        <v>1181</v>
      </c>
      <c r="B1185" s="24" t="s">
        <v>23</v>
      </c>
      <c r="C1185" s="54" t="s">
        <v>24</v>
      </c>
      <c r="D1185" s="24" t="s">
        <v>25</v>
      </c>
      <c r="E1185" s="24" t="s">
        <v>20806</v>
      </c>
      <c r="F1185" s="24" t="s">
        <v>20806</v>
      </c>
      <c r="G1185" s="72" t="s">
        <v>22012</v>
      </c>
      <c r="H1185" s="58" t="s">
        <v>194</v>
      </c>
      <c r="I1185" s="58">
        <v>4</v>
      </c>
      <c r="J1185" s="72" t="s">
        <v>22001</v>
      </c>
      <c r="K1185" s="65" t="s">
        <v>31</v>
      </c>
      <c r="L1185" s="58">
        <v>4</v>
      </c>
      <c r="M1185" s="24">
        <f t="shared" si="65"/>
        <v>520</v>
      </c>
      <c r="N1185" s="58"/>
      <c r="O1185" s="24" t="s">
        <v>32</v>
      </c>
    </row>
    <row r="1186" s="1" customFormat="1" ht="14.25" spans="1:15">
      <c r="A1186" s="24">
        <v>1182</v>
      </c>
      <c r="B1186" s="24" t="s">
        <v>23</v>
      </c>
      <c r="C1186" s="54" t="s">
        <v>24</v>
      </c>
      <c r="D1186" s="24" t="s">
        <v>25</v>
      </c>
      <c r="E1186" s="24" t="s">
        <v>20806</v>
      </c>
      <c r="F1186" s="24" t="s">
        <v>20806</v>
      </c>
      <c r="G1186" s="72" t="s">
        <v>22013</v>
      </c>
      <c r="H1186" s="58" t="s">
        <v>194</v>
      </c>
      <c r="I1186" s="58">
        <v>5</v>
      </c>
      <c r="J1186" s="72" t="s">
        <v>22001</v>
      </c>
      <c r="K1186" s="65" t="s">
        <v>31</v>
      </c>
      <c r="L1186" s="58">
        <v>5</v>
      </c>
      <c r="M1186" s="24">
        <f t="shared" si="65"/>
        <v>650</v>
      </c>
      <c r="N1186" s="58"/>
      <c r="O1186" s="24" t="s">
        <v>32</v>
      </c>
    </row>
    <row r="1187" s="1" customFormat="1" ht="14.25" spans="1:15">
      <c r="A1187" s="24">
        <v>1183</v>
      </c>
      <c r="B1187" s="24" t="s">
        <v>23</v>
      </c>
      <c r="C1187" s="54" t="s">
        <v>24</v>
      </c>
      <c r="D1187" s="24" t="s">
        <v>25</v>
      </c>
      <c r="E1187" s="24" t="s">
        <v>20806</v>
      </c>
      <c r="F1187" s="24" t="s">
        <v>20806</v>
      </c>
      <c r="G1187" s="72" t="s">
        <v>22014</v>
      </c>
      <c r="H1187" s="58" t="s">
        <v>194</v>
      </c>
      <c r="I1187" s="58">
        <v>5</v>
      </c>
      <c r="J1187" s="72" t="s">
        <v>22001</v>
      </c>
      <c r="K1187" s="65" t="s">
        <v>31</v>
      </c>
      <c r="L1187" s="58">
        <v>5</v>
      </c>
      <c r="M1187" s="24">
        <f t="shared" si="65"/>
        <v>650</v>
      </c>
      <c r="N1187" s="58"/>
      <c r="O1187" s="24" t="s">
        <v>32</v>
      </c>
    </row>
    <row r="1188" s="1" customFormat="1" ht="14.25" spans="1:15">
      <c r="A1188" s="24">
        <v>1184</v>
      </c>
      <c r="B1188" s="24" t="s">
        <v>23</v>
      </c>
      <c r="C1188" s="54" t="s">
        <v>24</v>
      </c>
      <c r="D1188" s="24" t="s">
        <v>25</v>
      </c>
      <c r="E1188" s="24" t="s">
        <v>20806</v>
      </c>
      <c r="F1188" s="24" t="s">
        <v>20806</v>
      </c>
      <c r="G1188" s="72" t="s">
        <v>22015</v>
      </c>
      <c r="H1188" s="58" t="s">
        <v>194</v>
      </c>
      <c r="I1188" s="58">
        <v>3</v>
      </c>
      <c r="J1188" s="72" t="s">
        <v>22001</v>
      </c>
      <c r="K1188" s="65" t="s">
        <v>31</v>
      </c>
      <c r="L1188" s="58">
        <v>3</v>
      </c>
      <c r="M1188" s="24">
        <f t="shared" si="65"/>
        <v>390</v>
      </c>
      <c r="N1188" s="58"/>
      <c r="O1188" s="24" t="s">
        <v>32</v>
      </c>
    </row>
    <row r="1189" s="1" customFormat="1" ht="14.25" spans="1:15">
      <c r="A1189" s="24">
        <v>1185</v>
      </c>
      <c r="B1189" s="24" t="s">
        <v>23</v>
      </c>
      <c r="C1189" s="54" t="s">
        <v>24</v>
      </c>
      <c r="D1189" s="24" t="s">
        <v>25</v>
      </c>
      <c r="E1189" s="24" t="s">
        <v>20806</v>
      </c>
      <c r="F1189" s="24" t="s">
        <v>20806</v>
      </c>
      <c r="G1189" s="72" t="s">
        <v>22016</v>
      </c>
      <c r="H1189" s="58" t="s">
        <v>29</v>
      </c>
      <c r="I1189" s="58">
        <v>4</v>
      </c>
      <c r="J1189" s="72" t="s">
        <v>22001</v>
      </c>
      <c r="K1189" s="65" t="s">
        <v>31</v>
      </c>
      <c r="L1189" s="58">
        <v>4</v>
      </c>
      <c r="M1189" s="24">
        <f t="shared" si="65"/>
        <v>520</v>
      </c>
      <c r="N1189" s="58"/>
      <c r="O1189" s="24" t="s">
        <v>32</v>
      </c>
    </row>
    <row r="1190" s="1" customFormat="1" ht="14.25" spans="1:15">
      <c r="A1190" s="24">
        <v>1186</v>
      </c>
      <c r="B1190" s="24" t="s">
        <v>23</v>
      </c>
      <c r="C1190" s="54" t="s">
        <v>24</v>
      </c>
      <c r="D1190" s="24" t="s">
        <v>25</v>
      </c>
      <c r="E1190" s="24" t="s">
        <v>20806</v>
      </c>
      <c r="F1190" s="24" t="s">
        <v>20806</v>
      </c>
      <c r="G1190" s="72" t="s">
        <v>22017</v>
      </c>
      <c r="H1190" s="58" t="s">
        <v>194</v>
      </c>
      <c r="I1190" s="58">
        <v>5</v>
      </c>
      <c r="J1190" s="72" t="s">
        <v>22001</v>
      </c>
      <c r="K1190" s="65" t="s">
        <v>31</v>
      </c>
      <c r="L1190" s="58">
        <v>5</v>
      </c>
      <c r="M1190" s="24">
        <f t="shared" si="65"/>
        <v>650</v>
      </c>
      <c r="N1190" s="58"/>
      <c r="O1190" s="24" t="s">
        <v>32</v>
      </c>
    </row>
    <row r="1191" s="1" customFormat="1" ht="14.25" spans="1:15">
      <c r="A1191" s="24">
        <v>1187</v>
      </c>
      <c r="B1191" s="24" t="s">
        <v>23</v>
      </c>
      <c r="C1191" s="54" t="s">
        <v>24</v>
      </c>
      <c r="D1191" s="24" t="s">
        <v>25</v>
      </c>
      <c r="E1191" s="24" t="s">
        <v>20806</v>
      </c>
      <c r="F1191" s="24" t="s">
        <v>20806</v>
      </c>
      <c r="G1191" s="72" t="s">
        <v>22018</v>
      </c>
      <c r="H1191" s="58" t="s">
        <v>194</v>
      </c>
      <c r="I1191" s="58">
        <v>4</v>
      </c>
      <c r="J1191" s="72" t="s">
        <v>22001</v>
      </c>
      <c r="K1191" s="65" t="s">
        <v>31</v>
      </c>
      <c r="L1191" s="58">
        <v>4</v>
      </c>
      <c r="M1191" s="24">
        <f t="shared" si="65"/>
        <v>520</v>
      </c>
      <c r="N1191" s="58"/>
      <c r="O1191" s="24" t="s">
        <v>32</v>
      </c>
    </row>
    <row r="1192" s="1" customFormat="1" ht="14.25" spans="1:15">
      <c r="A1192" s="24">
        <v>1188</v>
      </c>
      <c r="B1192" s="24" t="s">
        <v>23</v>
      </c>
      <c r="C1192" s="54" t="s">
        <v>24</v>
      </c>
      <c r="D1192" s="24" t="s">
        <v>25</v>
      </c>
      <c r="E1192" s="24" t="s">
        <v>20806</v>
      </c>
      <c r="F1192" s="24" t="s">
        <v>20806</v>
      </c>
      <c r="G1192" s="72" t="s">
        <v>22019</v>
      </c>
      <c r="H1192" s="58" t="s">
        <v>194</v>
      </c>
      <c r="I1192" s="58">
        <v>5</v>
      </c>
      <c r="J1192" s="72" t="s">
        <v>22001</v>
      </c>
      <c r="K1192" s="65" t="s">
        <v>31</v>
      </c>
      <c r="L1192" s="58">
        <v>5</v>
      </c>
      <c r="M1192" s="24">
        <f t="shared" si="65"/>
        <v>650</v>
      </c>
      <c r="N1192" s="58"/>
      <c r="O1192" s="24" t="s">
        <v>32</v>
      </c>
    </row>
    <row r="1193" s="1" customFormat="1" ht="14.25" spans="1:15">
      <c r="A1193" s="24">
        <v>1189</v>
      </c>
      <c r="B1193" s="24" t="s">
        <v>23</v>
      </c>
      <c r="C1193" s="54" t="s">
        <v>24</v>
      </c>
      <c r="D1193" s="24" t="s">
        <v>25</v>
      </c>
      <c r="E1193" s="24" t="s">
        <v>20806</v>
      </c>
      <c r="F1193" s="24" t="s">
        <v>20806</v>
      </c>
      <c r="G1193" s="72" t="s">
        <v>22020</v>
      </c>
      <c r="H1193" s="58" t="s">
        <v>194</v>
      </c>
      <c r="I1193" s="58">
        <v>4</v>
      </c>
      <c r="J1193" s="72" t="s">
        <v>22001</v>
      </c>
      <c r="K1193" s="65" t="s">
        <v>31</v>
      </c>
      <c r="L1193" s="58">
        <v>4</v>
      </c>
      <c r="M1193" s="24">
        <f t="shared" si="65"/>
        <v>520</v>
      </c>
      <c r="N1193" s="58"/>
      <c r="O1193" s="24" t="s">
        <v>32</v>
      </c>
    </row>
    <row r="1194" s="1" customFormat="1" ht="14.25" spans="1:15">
      <c r="A1194" s="24">
        <v>1190</v>
      </c>
      <c r="B1194" s="24" t="s">
        <v>23</v>
      </c>
      <c r="C1194" s="54" t="s">
        <v>24</v>
      </c>
      <c r="D1194" s="24" t="s">
        <v>25</v>
      </c>
      <c r="E1194" s="24" t="s">
        <v>20806</v>
      </c>
      <c r="F1194" s="24" t="s">
        <v>20806</v>
      </c>
      <c r="G1194" s="72" t="s">
        <v>22021</v>
      </c>
      <c r="H1194" s="58" t="s">
        <v>194</v>
      </c>
      <c r="I1194" s="58">
        <v>3</v>
      </c>
      <c r="J1194" s="72" t="s">
        <v>22001</v>
      </c>
      <c r="K1194" s="65" t="s">
        <v>31</v>
      </c>
      <c r="L1194" s="58">
        <v>3</v>
      </c>
      <c r="M1194" s="24">
        <f t="shared" si="65"/>
        <v>390</v>
      </c>
      <c r="N1194" s="58"/>
      <c r="O1194" s="24" t="s">
        <v>32</v>
      </c>
    </row>
    <row r="1195" s="1" customFormat="1" ht="14.25" spans="1:15">
      <c r="A1195" s="24">
        <v>1191</v>
      </c>
      <c r="B1195" s="24" t="s">
        <v>23</v>
      </c>
      <c r="C1195" s="54" t="s">
        <v>24</v>
      </c>
      <c r="D1195" s="24" t="s">
        <v>25</v>
      </c>
      <c r="E1195" s="24" t="s">
        <v>20806</v>
      </c>
      <c r="F1195" s="24" t="s">
        <v>20806</v>
      </c>
      <c r="G1195" s="72" t="s">
        <v>22022</v>
      </c>
      <c r="H1195" s="58" t="s">
        <v>29</v>
      </c>
      <c r="I1195" s="58">
        <v>4</v>
      </c>
      <c r="J1195" s="72" t="s">
        <v>22001</v>
      </c>
      <c r="K1195" s="65" t="s">
        <v>31</v>
      </c>
      <c r="L1195" s="58">
        <v>4</v>
      </c>
      <c r="M1195" s="24">
        <f>L1195*312</f>
        <v>1248</v>
      </c>
      <c r="N1195" s="58"/>
      <c r="O1195" s="24" t="s">
        <v>32</v>
      </c>
    </row>
    <row r="1196" s="1" customFormat="1" ht="14.25" spans="1:15">
      <c r="A1196" s="24">
        <v>1192</v>
      </c>
      <c r="B1196" s="24" t="s">
        <v>23</v>
      </c>
      <c r="C1196" s="54" t="s">
        <v>24</v>
      </c>
      <c r="D1196" s="24" t="s">
        <v>25</v>
      </c>
      <c r="E1196" s="24" t="s">
        <v>20806</v>
      </c>
      <c r="F1196" s="24" t="s">
        <v>20806</v>
      </c>
      <c r="G1196" s="72" t="s">
        <v>22023</v>
      </c>
      <c r="H1196" s="58" t="s">
        <v>29</v>
      </c>
      <c r="I1196" s="58">
        <v>6</v>
      </c>
      <c r="J1196" s="72" t="s">
        <v>22001</v>
      </c>
      <c r="K1196" s="65" t="s">
        <v>31</v>
      </c>
      <c r="L1196" s="58">
        <v>6</v>
      </c>
      <c r="M1196" s="24">
        <f>L1196*312</f>
        <v>1872</v>
      </c>
      <c r="N1196" s="58"/>
      <c r="O1196" s="24" t="s">
        <v>32</v>
      </c>
    </row>
    <row r="1197" s="1" customFormat="1" ht="14.25" spans="1:15">
      <c r="A1197" s="24">
        <v>1193</v>
      </c>
      <c r="B1197" s="24" t="s">
        <v>23</v>
      </c>
      <c r="C1197" s="54" t="s">
        <v>24</v>
      </c>
      <c r="D1197" s="24" t="s">
        <v>25</v>
      </c>
      <c r="E1197" s="24" t="s">
        <v>20806</v>
      </c>
      <c r="F1197" s="24" t="s">
        <v>20806</v>
      </c>
      <c r="G1197" s="72" t="s">
        <v>22024</v>
      </c>
      <c r="H1197" s="58" t="s">
        <v>194</v>
      </c>
      <c r="I1197" s="58">
        <v>4</v>
      </c>
      <c r="J1197" s="72" t="s">
        <v>22001</v>
      </c>
      <c r="K1197" s="65" t="s">
        <v>31</v>
      </c>
      <c r="L1197" s="58">
        <v>4</v>
      </c>
      <c r="M1197" s="24">
        <f>L1197*130</f>
        <v>520</v>
      </c>
      <c r="N1197" s="58"/>
      <c r="O1197" s="24" t="s">
        <v>32</v>
      </c>
    </row>
    <row r="1198" s="1" customFormat="1" ht="14.25" spans="1:15">
      <c r="A1198" s="24">
        <v>1194</v>
      </c>
      <c r="B1198" s="24" t="s">
        <v>23</v>
      </c>
      <c r="C1198" s="54" t="s">
        <v>24</v>
      </c>
      <c r="D1198" s="24" t="s">
        <v>25</v>
      </c>
      <c r="E1198" s="24" t="s">
        <v>20806</v>
      </c>
      <c r="F1198" s="24" t="s">
        <v>20806</v>
      </c>
      <c r="G1198" s="72" t="s">
        <v>22025</v>
      </c>
      <c r="H1198" s="58" t="s">
        <v>194</v>
      </c>
      <c r="I1198" s="58">
        <v>5</v>
      </c>
      <c r="J1198" s="72" t="s">
        <v>22001</v>
      </c>
      <c r="K1198" s="65" t="s">
        <v>31</v>
      </c>
      <c r="L1198" s="58">
        <v>5</v>
      </c>
      <c r="M1198" s="24">
        <f>L1198*130</f>
        <v>650</v>
      </c>
      <c r="N1198" s="24"/>
      <c r="O1198" s="24" t="s">
        <v>32</v>
      </c>
    </row>
    <row r="1199" s="1" customFormat="1" ht="14.25" spans="1:15">
      <c r="A1199" s="24">
        <v>1195</v>
      </c>
      <c r="B1199" s="24" t="s">
        <v>23</v>
      </c>
      <c r="C1199" s="54" t="s">
        <v>24</v>
      </c>
      <c r="D1199" s="24" t="s">
        <v>25</v>
      </c>
      <c r="E1199" s="24" t="s">
        <v>20806</v>
      </c>
      <c r="F1199" s="24" t="s">
        <v>20806</v>
      </c>
      <c r="G1199" s="72" t="s">
        <v>22026</v>
      </c>
      <c r="H1199" s="58" t="s">
        <v>194</v>
      </c>
      <c r="I1199" s="58">
        <v>2</v>
      </c>
      <c r="J1199" s="72" t="s">
        <v>22001</v>
      </c>
      <c r="K1199" s="65" t="s">
        <v>31</v>
      </c>
      <c r="L1199" s="58">
        <v>2</v>
      </c>
      <c r="M1199" s="24">
        <f>L1199*130</f>
        <v>260</v>
      </c>
      <c r="N1199" s="58"/>
      <c r="O1199" s="24" t="s">
        <v>32</v>
      </c>
    </row>
    <row r="1200" s="1" customFormat="1" ht="14.25" spans="1:15">
      <c r="A1200" s="24">
        <v>1196</v>
      </c>
      <c r="B1200" s="24" t="s">
        <v>23</v>
      </c>
      <c r="C1200" s="54" t="s">
        <v>24</v>
      </c>
      <c r="D1200" s="24" t="s">
        <v>25</v>
      </c>
      <c r="E1200" s="24" t="s">
        <v>20806</v>
      </c>
      <c r="F1200" s="24" t="s">
        <v>20806</v>
      </c>
      <c r="G1200" s="72" t="s">
        <v>22027</v>
      </c>
      <c r="H1200" s="58" t="s">
        <v>51</v>
      </c>
      <c r="I1200" s="58">
        <v>4</v>
      </c>
      <c r="J1200" s="72" t="s">
        <v>22001</v>
      </c>
      <c r="K1200" s="65" t="s">
        <v>31</v>
      </c>
      <c r="L1200" s="58">
        <v>4</v>
      </c>
      <c r="M1200" s="24">
        <f>L1200*312</f>
        <v>1248</v>
      </c>
      <c r="N1200" s="58"/>
      <c r="O1200" s="24" t="s">
        <v>32</v>
      </c>
    </row>
    <row r="1201" s="1" customFormat="1" ht="14.25" spans="1:15">
      <c r="A1201" s="24">
        <v>1197</v>
      </c>
      <c r="B1201" s="24" t="s">
        <v>23</v>
      </c>
      <c r="C1201" s="54" t="s">
        <v>24</v>
      </c>
      <c r="D1201" s="24" t="s">
        <v>25</v>
      </c>
      <c r="E1201" s="24" t="s">
        <v>20806</v>
      </c>
      <c r="F1201" s="24" t="s">
        <v>20806</v>
      </c>
      <c r="G1201" s="68" t="s">
        <v>22028</v>
      </c>
      <c r="H1201" s="58" t="s">
        <v>29</v>
      </c>
      <c r="I1201" s="58">
        <v>5</v>
      </c>
      <c r="J1201" s="72" t="s">
        <v>22001</v>
      </c>
      <c r="K1201" s="65" t="s">
        <v>31</v>
      </c>
      <c r="L1201" s="58">
        <v>5</v>
      </c>
      <c r="M1201" s="24">
        <f>L1201*130</f>
        <v>650</v>
      </c>
      <c r="N1201" s="58"/>
      <c r="O1201" s="24" t="s">
        <v>32</v>
      </c>
    </row>
    <row r="1202" s="1" customFormat="1" ht="14.25" spans="1:15">
      <c r="A1202" s="24">
        <v>1198</v>
      </c>
      <c r="B1202" s="24" t="s">
        <v>23</v>
      </c>
      <c r="C1202" s="54" t="s">
        <v>24</v>
      </c>
      <c r="D1202" s="24" t="s">
        <v>25</v>
      </c>
      <c r="E1202" s="24" t="s">
        <v>20806</v>
      </c>
      <c r="F1202" s="24" t="s">
        <v>20806</v>
      </c>
      <c r="G1202" s="68" t="s">
        <v>22029</v>
      </c>
      <c r="H1202" s="58" t="s">
        <v>194</v>
      </c>
      <c r="I1202" s="58">
        <v>2</v>
      </c>
      <c r="J1202" s="68" t="s">
        <v>22030</v>
      </c>
      <c r="K1202" s="65" t="s">
        <v>31</v>
      </c>
      <c r="L1202" s="58">
        <v>2</v>
      </c>
      <c r="M1202" s="24">
        <f>L1202*130</f>
        <v>260</v>
      </c>
      <c r="N1202" s="58"/>
      <c r="O1202" s="24" t="s">
        <v>32</v>
      </c>
    </row>
    <row r="1203" s="1" customFormat="1" ht="14.25" spans="1:15">
      <c r="A1203" s="24">
        <v>1199</v>
      </c>
      <c r="B1203" s="24" t="s">
        <v>23</v>
      </c>
      <c r="C1203" s="54" t="s">
        <v>24</v>
      </c>
      <c r="D1203" s="24" t="s">
        <v>25</v>
      </c>
      <c r="E1203" s="24" t="s">
        <v>20806</v>
      </c>
      <c r="F1203" s="24" t="s">
        <v>20806</v>
      </c>
      <c r="G1203" s="68" t="s">
        <v>22031</v>
      </c>
      <c r="H1203" s="58" t="s">
        <v>29</v>
      </c>
      <c r="I1203" s="58">
        <v>6</v>
      </c>
      <c r="J1203" s="68" t="s">
        <v>22030</v>
      </c>
      <c r="K1203" s="65" t="s">
        <v>31</v>
      </c>
      <c r="L1203" s="58">
        <v>6</v>
      </c>
      <c r="M1203" s="24">
        <f>L1203*312</f>
        <v>1872</v>
      </c>
      <c r="N1203" s="58"/>
      <c r="O1203" s="24" t="s">
        <v>32</v>
      </c>
    </row>
    <row r="1204" s="1" customFormat="1" ht="14.25" spans="1:15">
      <c r="A1204" s="24">
        <v>1200</v>
      </c>
      <c r="B1204" s="24" t="s">
        <v>23</v>
      </c>
      <c r="C1204" s="54" t="s">
        <v>24</v>
      </c>
      <c r="D1204" s="24" t="s">
        <v>25</v>
      </c>
      <c r="E1204" s="24" t="s">
        <v>20806</v>
      </c>
      <c r="F1204" s="24" t="s">
        <v>20806</v>
      </c>
      <c r="G1204" s="68" t="s">
        <v>22032</v>
      </c>
      <c r="H1204" s="58" t="s">
        <v>194</v>
      </c>
      <c r="I1204" s="58">
        <v>4</v>
      </c>
      <c r="J1204" s="68" t="s">
        <v>22030</v>
      </c>
      <c r="K1204" s="65" t="s">
        <v>31</v>
      </c>
      <c r="L1204" s="58">
        <v>4</v>
      </c>
      <c r="M1204" s="24">
        <f>L1204*130</f>
        <v>520</v>
      </c>
      <c r="N1204" s="58"/>
      <c r="O1204" s="24" t="s">
        <v>32</v>
      </c>
    </row>
    <row r="1205" s="1" customFormat="1" ht="14.25" spans="1:15">
      <c r="A1205" s="24">
        <v>1201</v>
      </c>
      <c r="B1205" s="24" t="s">
        <v>23</v>
      </c>
      <c r="C1205" s="54" t="s">
        <v>24</v>
      </c>
      <c r="D1205" s="24" t="s">
        <v>25</v>
      </c>
      <c r="E1205" s="24" t="s">
        <v>20806</v>
      </c>
      <c r="F1205" s="24" t="s">
        <v>20806</v>
      </c>
      <c r="G1205" s="68" t="s">
        <v>15603</v>
      </c>
      <c r="H1205" s="58" t="s">
        <v>194</v>
      </c>
      <c r="I1205" s="58">
        <v>6</v>
      </c>
      <c r="J1205" s="68" t="s">
        <v>22030</v>
      </c>
      <c r="K1205" s="65" t="s">
        <v>31</v>
      </c>
      <c r="L1205" s="58">
        <v>6</v>
      </c>
      <c r="M1205" s="24">
        <f>L1205*130</f>
        <v>780</v>
      </c>
      <c r="N1205" s="58"/>
      <c r="O1205" s="24" t="s">
        <v>32</v>
      </c>
    </row>
    <row r="1206" s="1" customFormat="1" ht="14.25" spans="1:15">
      <c r="A1206" s="24">
        <v>1202</v>
      </c>
      <c r="B1206" s="24" t="s">
        <v>23</v>
      </c>
      <c r="C1206" s="54" t="s">
        <v>24</v>
      </c>
      <c r="D1206" s="24" t="s">
        <v>25</v>
      </c>
      <c r="E1206" s="24" t="s">
        <v>20806</v>
      </c>
      <c r="F1206" s="24" t="s">
        <v>20806</v>
      </c>
      <c r="G1206" s="72" t="s">
        <v>22033</v>
      </c>
      <c r="H1206" s="58" t="s">
        <v>47</v>
      </c>
      <c r="I1206" s="58">
        <v>1</v>
      </c>
      <c r="J1206" s="68" t="s">
        <v>22030</v>
      </c>
      <c r="K1206" s="65" t="s">
        <v>31</v>
      </c>
      <c r="L1206" s="58">
        <v>1</v>
      </c>
      <c r="M1206" s="24">
        <f>L1206*312</f>
        <v>312</v>
      </c>
      <c r="N1206" s="58"/>
      <c r="O1206" s="24" t="s">
        <v>32</v>
      </c>
    </row>
    <row r="1207" s="1" customFormat="1" ht="14.25" spans="1:15">
      <c r="A1207" s="24">
        <v>1203</v>
      </c>
      <c r="B1207" s="24" t="s">
        <v>23</v>
      </c>
      <c r="C1207" s="54" t="s">
        <v>24</v>
      </c>
      <c r="D1207" s="24" t="s">
        <v>25</v>
      </c>
      <c r="E1207" s="24" t="s">
        <v>20806</v>
      </c>
      <c r="F1207" s="24" t="s">
        <v>20806</v>
      </c>
      <c r="G1207" s="72" t="s">
        <v>22034</v>
      </c>
      <c r="H1207" s="58" t="s">
        <v>51</v>
      </c>
      <c r="I1207" s="58">
        <v>3</v>
      </c>
      <c r="J1207" s="68" t="s">
        <v>22030</v>
      </c>
      <c r="K1207" s="65" t="s">
        <v>31</v>
      </c>
      <c r="L1207" s="58">
        <v>3</v>
      </c>
      <c r="M1207" s="24">
        <f>L1207*312</f>
        <v>936</v>
      </c>
      <c r="N1207" s="58"/>
      <c r="O1207" s="24" t="s">
        <v>32</v>
      </c>
    </row>
    <row r="1208" s="1" customFormat="1" ht="14.25" spans="1:15">
      <c r="A1208" s="24">
        <v>1204</v>
      </c>
      <c r="B1208" s="24" t="s">
        <v>23</v>
      </c>
      <c r="C1208" s="54" t="s">
        <v>24</v>
      </c>
      <c r="D1208" s="24" t="s">
        <v>25</v>
      </c>
      <c r="E1208" s="24" t="s">
        <v>20806</v>
      </c>
      <c r="F1208" s="24" t="s">
        <v>20806</v>
      </c>
      <c r="G1208" s="72" t="s">
        <v>22035</v>
      </c>
      <c r="H1208" s="58" t="s">
        <v>29</v>
      </c>
      <c r="I1208" s="58">
        <v>5</v>
      </c>
      <c r="J1208" s="68" t="s">
        <v>22030</v>
      </c>
      <c r="K1208" s="65" t="s">
        <v>31</v>
      </c>
      <c r="L1208" s="58">
        <v>5</v>
      </c>
      <c r="M1208" s="24">
        <f>L1208*130</f>
        <v>650</v>
      </c>
      <c r="N1208" s="58"/>
      <c r="O1208" s="24" t="s">
        <v>32</v>
      </c>
    </row>
    <row r="1209" s="1" customFormat="1" ht="14.25" spans="1:15">
      <c r="A1209" s="24">
        <v>1205</v>
      </c>
      <c r="B1209" s="24" t="s">
        <v>23</v>
      </c>
      <c r="C1209" s="54" t="s">
        <v>24</v>
      </c>
      <c r="D1209" s="24" t="s">
        <v>25</v>
      </c>
      <c r="E1209" s="24" t="s">
        <v>20806</v>
      </c>
      <c r="F1209" s="24" t="s">
        <v>20806</v>
      </c>
      <c r="G1209" s="72" t="s">
        <v>22036</v>
      </c>
      <c r="H1209" s="58" t="s">
        <v>51</v>
      </c>
      <c r="I1209" s="58">
        <v>2</v>
      </c>
      <c r="J1209" s="68" t="s">
        <v>22030</v>
      </c>
      <c r="K1209" s="65" t="s">
        <v>31</v>
      </c>
      <c r="L1209" s="58">
        <v>2</v>
      </c>
      <c r="M1209" s="24">
        <f>L1209*312</f>
        <v>624</v>
      </c>
      <c r="N1209" s="58"/>
      <c r="O1209" s="24" t="s">
        <v>32</v>
      </c>
    </row>
    <row r="1210" s="1" customFormat="1" ht="14.25" spans="1:15">
      <c r="A1210" s="24">
        <v>1206</v>
      </c>
      <c r="B1210" s="24" t="s">
        <v>23</v>
      </c>
      <c r="C1210" s="54" t="s">
        <v>24</v>
      </c>
      <c r="D1210" s="24" t="s">
        <v>25</v>
      </c>
      <c r="E1210" s="24" t="s">
        <v>20806</v>
      </c>
      <c r="F1210" s="24" t="s">
        <v>20806</v>
      </c>
      <c r="G1210" s="72" t="s">
        <v>22037</v>
      </c>
      <c r="H1210" s="58" t="s">
        <v>194</v>
      </c>
      <c r="I1210" s="58">
        <v>3</v>
      </c>
      <c r="J1210" s="68" t="s">
        <v>22030</v>
      </c>
      <c r="K1210" s="65" t="s">
        <v>31</v>
      </c>
      <c r="L1210" s="58">
        <v>3</v>
      </c>
      <c r="M1210" s="24">
        <f>L1210*130</f>
        <v>390</v>
      </c>
      <c r="N1210" s="58"/>
      <c r="O1210" s="24" t="s">
        <v>32</v>
      </c>
    </row>
    <row r="1211" s="1" customFormat="1" ht="14.25" spans="1:15">
      <c r="A1211" s="24">
        <v>1207</v>
      </c>
      <c r="B1211" s="24" t="s">
        <v>23</v>
      </c>
      <c r="C1211" s="54" t="s">
        <v>24</v>
      </c>
      <c r="D1211" s="24" t="s">
        <v>25</v>
      </c>
      <c r="E1211" s="24" t="s">
        <v>20806</v>
      </c>
      <c r="F1211" s="24" t="s">
        <v>20806</v>
      </c>
      <c r="G1211" s="72" t="s">
        <v>22038</v>
      </c>
      <c r="H1211" s="58" t="s">
        <v>194</v>
      </c>
      <c r="I1211" s="58">
        <v>3</v>
      </c>
      <c r="J1211" s="68" t="s">
        <v>22030</v>
      </c>
      <c r="K1211" s="65" t="s">
        <v>31</v>
      </c>
      <c r="L1211" s="58">
        <v>3</v>
      </c>
      <c r="M1211" s="24">
        <f>L1211*130</f>
        <v>390</v>
      </c>
      <c r="N1211" s="58"/>
      <c r="O1211" s="24" t="s">
        <v>32</v>
      </c>
    </row>
    <row r="1212" s="1" customFormat="1" ht="14.25" spans="1:15">
      <c r="A1212" s="24">
        <v>1208</v>
      </c>
      <c r="B1212" s="24" t="s">
        <v>23</v>
      </c>
      <c r="C1212" s="54" t="s">
        <v>24</v>
      </c>
      <c r="D1212" s="24" t="s">
        <v>25</v>
      </c>
      <c r="E1212" s="24" t="s">
        <v>20806</v>
      </c>
      <c r="F1212" s="24" t="s">
        <v>20806</v>
      </c>
      <c r="G1212" s="74" t="s">
        <v>1090</v>
      </c>
      <c r="H1212" s="58" t="s">
        <v>29</v>
      </c>
      <c r="I1212" s="58">
        <v>4</v>
      </c>
      <c r="J1212" s="68" t="s">
        <v>22030</v>
      </c>
      <c r="K1212" s="65" t="s">
        <v>31</v>
      </c>
      <c r="L1212" s="58">
        <v>4</v>
      </c>
      <c r="M1212" s="24">
        <f>L1212*130</f>
        <v>520</v>
      </c>
      <c r="N1212" s="58"/>
      <c r="O1212" s="24" t="s">
        <v>32</v>
      </c>
    </row>
    <row r="1213" s="1" customFormat="1" ht="14.25" spans="1:15">
      <c r="A1213" s="24">
        <v>1209</v>
      </c>
      <c r="B1213" s="24" t="s">
        <v>23</v>
      </c>
      <c r="C1213" s="54" t="s">
        <v>24</v>
      </c>
      <c r="D1213" s="24" t="s">
        <v>25</v>
      </c>
      <c r="E1213" s="24" t="s">
        <v>20806</v>
      </c>
      <c r="F1213" s="24" t="s">
        <v>20806</v>
      </c>
      <c r="G1213" s="72" t="s">
        <v>22039</v>
      </c>
      <c r="H1213" s="58" t="s">
        <v>194</v>
      </c>
      <c r="I1213" s="58">
        <v>5</v>
      </c>
      <c r="J1213" s="68" t="s">
        <v>22030</v>
      </c>
      <c r="K1213" s="65" t="s">
        <v>31</v>
      </c>
      <c r="L1213" s="58">
        <v>5</v>
      </c>
      <c r="M1213" s="24">
        <f>L1213*130</f>
        <v>650</v>
      </c>
      <c r="N1213" s="58"/>
      <c r="O1213" s="24" t="s">
        <v>32</v>
      </c>
    </row>
    <row r="1214" s="1" customFormat="1" ht="14.25" spans="1:15">
      <c r="A1214" s="24">
        <v>1210</v>
      </c>
      <c r="B1214" s="24" t="s">
        <v>23</v>
      </c>
      <c r="C1214" s="54" t="s">
        <v>24</v>
      </c>
      <c r="D1214" s="24" t="s">
        <v>25</v>
      </c>
      <c r="E1214" s="24" t="s">
        <v>20806</v>
      </c>
      <c r="F1214" s="24" t="s">
        <v>20806</v>
      </c>
      <c r="G1214" s="72" t="s">
        <v>22040</v>
      </c>
      <c r="H1214" s="58" t="s">
        <v>51</v>
      </c>
      <c r="I1214" s="58">
        <v>2</v>
      </c>
      <c r="J1214" s="68" t="s">
        <v>22030</v>
      </c>
      <c r="K1214" s="65" t="s">
        <v>31</v>
      </c>
      <c r="L1214" s="58">
        <v>2</v>
      </c>
      <c r="M1214" s="24">
        <f>L1214*312</f>
        <v>624</v>
      </c>
      <c r="N1214" s="58"/>
      <c r="O1214" s="24" t="s">
        <v>32</v>
      </c>
    </row>
    <row r="1215" s="1" customFormat="1" ht="14.25" spans="1:15">
      <c r="A1215" s="24">
        <v>1211</v>
      </c>
      <c r="B1215" s="24" t="s">
        <v>23</v>
      </c>
      <c r="C1215" s="54" t="s">
        <v>24</v>
      </c>
      <c r="D1215" s="24" t="s">
        <v>25</v>
      </c>
      <c r="E1215" s="24" t="s">
        <v>20806</v>
      </c>
      <c r="F1215" s="24" t="s">
        <v>20806</v>
      </c>
      <c r="G1215" s="72" t="s">
        <v>22041</v>
      </c>
      <c r="H1215" s="58" t="s">
        <v>194</v>
      </c>
      <c r="I1215" s="58">
        <v>1</v>
      </c>
      <c r="J1215" s="68" t="s">
        <v>22042</v>
      </c>
      <c r="K1215" s="65" t="s">
        <v>31</v>
      </c>
      <c r="L1215" s="58">
        <v>1</v>
      </c>
      <c r="M1215" s="24">
        <f t="shared" ref="M1215:M1221" si="66">L1215*130</f>
        <v>130</v>
      </c>
      <c r="N1215" s="58"/>
      <c r="O1215" s="24" t="s">
        <v>32</v>
      </c>
    </row>
    <row r="1216" s="1" customFormat="1" ht="14.25" spans="1:15">
      <c r="A1216" s="24">
        <v>1212</v>
      </c>
      <c r="B1216" s="24" t="s">
        <v>23</v>
      </c>
      <c r="C1216" s="54" t="s">
        <v>24</v>
      </c>
      <c r="D1216" s="24" t="s">
        <v>25</v>
      </c>
      <c r="E1216" s="24" t="s">
        <v>20806</v>
      </c>
      <c r="F1216" s="24" t="s">
        <v>20806</v>
      </c>
      <c r="G1216" s="72" t="s">
        <v>22043</v>
      </c>
      <c r="H1216" s="58" t="s">
        <v>194</v>
      </c>
      <c r="I1216" s="58">
        <v>6</v>
      </c>
      <c r="J1216" s="68" t="s">
        <v>22042</v>
      </c>
      <c r="K1216" s="65" t="s">
        <v>31</v>
      </c>
      <c r="L1216" s="58">
        <v>6</v>
      </c>
      <c r="M1216" s="24">
        <f t="shared" si="66"/>
        <v>780</v>
      </c>
      <c r="N1216" s="58"/>
      <c r="O1216" s="24" t="s">
        <v>32</v>
      </c>
    </row>
    <row r="1217" s="1" customFormat="1" ht="14.25" spans="1:15">
      <c r="A1217" s="24">
        <v>1213</v>
      </c>
      <c r="B1217" s="24" t="s">
        <v>23</v>
      </c>
      <c r="C1217" s="54" t="s">
        <v>24</v>
      </c>
      <c r="D1217" s="24" t="s">
        <v>25</v>
      </c>
      <c r="E1217" s="24" t="s">
        <v>20806</v>
      </c>
      <c r="F1217" s="24" t="s">
        <v>20806</v>
      </c>
      <c r="G1217" s="72" t="s">
        <v>22044</v>
      </c>
      <c r="H1217" s="58" t="s">
        <v>29</v>
      </c>
      <c r="I1217" s="58">
        <v>4</v>
      </c>
      <c r="J1217" s="68" t="s">
        <v>22042</v>
      </c>
      <c r="K1217" s="65" t="s">
        <v>31</v>
      </c>
      <c r="L1217" s="58">
        <v>4</v>
      </c>
      <c r="M1217" s="24">
        <f t="shared" si="66"/>
        <v>520</v>
      </c>
      <c r="N1217" s="58"/>
      <c r="O1217" s="24" t="s">
        <v>32</v>
      </c>
    </row>
    <row r="1218" s="1" customFormat="1" ht="14.25" spans="1:15">
      <c r="A1218" s="24">
        <v>1214</v>
      </c>
      <c r="B1218" s="24" t="s">
        <v>23</v>
      </c>
      <c r="C1218" s="54" t="s">
        <v>24</v>
      </c>
      <c r="D1218" s="24" t="s">
        <v>25</v>
      </c>
      <c r="E1218" s="24" t="s">
        <v>20806</v>
      </c>
      <c r="F1218" s="24" t="s">
        <v>20806</v>
      </c>
      <c r="G1218" s="72" t="s">
        <v>22045</v>
      </c>
      <c r="H1218" s="58" t="s">
        <v>194</v>
      </c>
      <c r="I1218" s="58">
        <v>3</v>
      </c>
      <c r="J1218" s="68" t="s">
        <v>22042</v>
      </c>
      <c r="K1218" s="65" t="s">
        <v>31</v>
      </c>
      <c r="L1218" s="58">
        <v>3</v>
      </c>
      <c r="M1218" s="24">
        <f t="shared" si="66"/>
        <v>390</v>
      </c>
      <c r="N1218" s="58"/>
      <c r="O1218" s="24" t="s">
        <v>32</v>
      </c>
    </row>
    <row r="1219" s="1" customFormat="1" ht="14.25" spans="1:15">
      <c r="A1219" s="24">
        <v>1215</v>
      </c>
      <c r="B1219" s="24" t="s">
        <v>23</v>
      </c>
      <c r="C1219" s="54" t="s">
        <v>24</v>
      </c>
      <c r="D1219" s="24" t="s">
        <v>25</v>
      </c>
      <c r="E1219" s="24" t="s">
        <v>20806</v>
      </c>
      <c r="F1219" s="24" t="s">
        <v>20806</v>
      </c>
      <c r="G1219" s="72" t="s">
        <v>22046</v>
      </c>
      <c r="H1219" s="58" t="s">
        <v>194</v>
      </c>
      <c r="I1219" s="58">
        <v>3</v>
      </c>
      <c r="J1219" s="68" t="s">
        <v>22042</v>
      </c>
      <c r="K1219" s="65" t="s">
        <v>31</v>
      </c>
      <c r="L1219" s="58">
        <v>3</v>
      </c>
      <c r="M1219" s="24">
        <f t="shared" si="66"/>
        <v>390</v>
      </c>
      <c r="N1219" s="58"/>
      <c r="O1219" s="24" t="s">
        <v>32</v>
      </c>
    </row>
    <row r="1220" s="1" customFormat="1" ht="14.25" spans="1:15">
      <c r="A1220" s="24">
        <v>1216</v>
      </c>
      <c r="B1220" s="24" t="s">
        <v>23</v>
      </c>
      <c r="C1220" s="54" t="s">
        <v>24</v>
      </c>
      <c r="D1220" s="24" t="s">
        <v>25</v>
      </c>
      <c r="E1220" s="24" t="s">
        <v>20806</v>
      </c>
      <c r="F1220" s="24" t="s">
        <v>20806</v>
      </c>
      <c r="G1220" s="72" t="s">
        <v>22047</v>
      </c>
      <c r="H1220" s="58" t="s">
        <v>29</v>
      </c>
      <c r="I1220" s="58">
        <v>2</v>
      </c>
      <c r="J1220" s="68" t="s">
        <v>22042</v>
      </c>
      <c r="K1220" s="65" t="s">
        <v>31</v>
      </c>
      <c r="L1220" s="58">
        <v>2</v>
      </c>
      <c r="M1220" s="24">
        <f t="shared" si="66"/>
        <v>260</v>
      </c>
      <c r="N1220" s="58"/>
      <c r="O1220" s="24" t="s">
        <v>32</v>
      </c>
    </row>
    <row r="1221" s="1" customFormat="1" ht="14.25" spans="1:15">
      <c r="A1221" s="24">
        <v>1217</v>
      </c>
      <c r="B1221" s="24" t="s">
        <v>23</v>
      </c>
      <c r="C1221" s="54" t="s">
        <v>24</v>
      </c>
      <c r="D1221" s="24" t="s">
        <v>25</v>
      </c>
      <c r="E1221" s="24" t="s">
        <v>20806</v>
      </c>
      <c r="F1221" s="24" t="s">
        <v>20806</v>
      </c>
      <c r="G1221" s="72" t="s">
        <v>22048</v>
      </c>
      <c r="H1221" s="58" t="s">
        <v>29</v>
      </c>
      <c r="I1221" s="58">
        <v>5</v>
      </c>
      <c r="J1221" s="68" t="s">
        <v>22042</v>
      </c>
      <c r="K1221" s="65" t="s">
        <v>31</v>
      </c>
      <c r="L1221" s="58">
        <v>5</v>
      </c>
      <c r="M1221" s="24">
        <f t="shared" si="66"/>
        <v>650</v>
      </c>
      <c r="N1221" s="58"/>
      <c r="O1221" s="24" t="s">
        <v>32</v>
      </c>
    </row>
    <row r="1222" s="1" customFormat="1" ht="14.25" spans="1:15">
      <c r="A1222" s="24">
        <v>1218</v>
      </c>
      <c r="B1222" s="24" t="s">
        <v>23</v>
      </c>
      <c r="C1222" s="54" t="s">
        <v>24</v>
      </c>
      <c r="D1222" s="24" t="s">
        <v>25</v>
      </c>
      <c r="E1222" s="24" t="s">
        <v>20806</v>
      </c>
      <c r="F1222" s="24" t="s">
        <v>20806</v>
      </c>
      <c r="G1222" s="72" t="s">
        <v>22049</v>
      </c>
      <c r="H1222" s="58" t="s">
        <v>51</v>
      </c>
      <c r="I1222" s="58">
        <v>6</v>
      </c>
      <c r="J1222" s="68" t="s">
        <v>22042</v>
      </c>
      <c r="K1222" s="65" t="s">
        <v>31</v>
      </c>
      <c r="L1222" s="58">
        <v>6</v>
      </c>
      <c r="M1222" s="24">
        <f>L1222*312</f>
        <v>1872</v>
      </c>
      <c r="N1222" s="58"/>
      <c r="O1222" s="24" t="s">
        <v>32</v>
      </c>
    </row>
    <row r="1223" s="1" customFormat="1" ht="14.25" spans="1:15">
      <c r="A1223" s="24">
        <v>1219</v>
      </c>
      <c r="B1223" s="24" t="s">
        <v>23</v>
      </c>
      <c r="C1223" s="54" t="s">
        <v>24</v>
      </c>
      <c r="D1223" s="24" t="s">
        <v>25</v>
      </c>
      <c r="E1223" s="24" t="s">
        <v>20806</v>
      </c>
      <c r="F1223" s="24" t="s">
        <v>20806</v>
      </c>
      <c r="G1223" s="72" t="s">
        <v>22050</v>
      </c>
      <c r="H1223" s="58" t="s">
        <v>194</v>
      </c>
      <c r="I1223" s="58">
        <v>5</v>
      </c>
      <c r="J1223" s="68" t="s">
        <v>22042</v>
      </c>
      <c r="K1223" s="65" t="s">
        <v>31</v>
      </c>
      <c r="L1223" s="58">
        <v>5</v>
      </c>
      <c r="M1223" s="24">
        <f t="shared" ref="M1223:M1261" si="67">L1223*130</f>
        <v>650</v>
      </c>
      <c r="N1223" s="58"/>
      <c r="O1223" s="24" t="s">
        <v>32</v>
      </c>
    </row>
    <row r="1224" s="1" customFormat="1" ht="14.25" spans="1:15">
      <c r="A1224" s="24">
        <v>1220</v>
      </c>
      <c r="B1224" s="24" t="s">
        <v>23</v>
      </c>
      <c r="C1224" s="54" t="s">
        <v>24</v>
      </c>
      <c r="D1224" s="24" t="s">
        <v>25</v>
      </c>
      <c r="E1224" s="24" t="s">
        <v>20806</v>
      </c>
      <c r="F1224" s="24" t="s">
        <v>20806</v>
      </c>
      <c r="G1224" s="65" t="s">
        <v>22051</v>
      </c>
      <c r="H1224" s="58" t="s">
        <v>29</v>
      </c>
      <c r="I1224" s="58">
        <v>1</v>
      </c>
      <c r="J1224" s="68" t="s">
        <v>22052</v>
      </c>
      <c r="K1224" s="65" t="s">
        <v>31</v>
      </c>
      <c r="L1224" s="58">
        <v>1</v>
      </c>
      <c r="M1224" s="24">
        <f t="shared" si="67"/>
        <v>130</v>
      </c>
      <c r="N1224" s="58"/>
      <c r="O1224" s="24" t="s">
        <v>32</v>
      </c>
    </row>
    <row r="1225" s="1" customFormat="1" ht="14.25" spans="1:15">
      <c r="A1225" s="24">
        <v>1221</v>
      </c>
      <c r="B1225" s="24" t="s">
        <v>23</v>
      </c>
      <c r="C1225" s="54" t="s">
        <v>24</v>
      </c>
      <c r="D1225" s="24" t="s">
        <v>25</v>
      </c>
      <c r="E1225" s="24" t="s">
        <v>20806</v>
      </c>
      <c r="F1225" s="24" t="s">
        <v>20806</v>
      </c>
      <c r="G1225" s="68" t="s">
        <v>22053</v>
      </c>
      <c r="H1225" s="58" t="s">
        <v>29</v>
      </c>
      <c r="I1225" s="58">
        <v>4</v>
      </c>
      <c r="J1225" s="68" t="s">
        <v>22052</v>
      </c>
      <c r="K1225" s="65" t="s">
        <v>31</v>
      </c>
      <c r="L1225" s="58">
        <v>4</v>
      </c>
      <c r="M1225" s="24">
        <f t="shared" si="67"/>
        <v>520</v>
      </c>
      <c r="N1225" s="58"/>
      <c r="O1225" s="24" t="s">
        <v>32</v>
      </c>
    </row>
    <row r="1226" s="1" customFormat="1" ht="14.25" spans="1:15">
      <c r="A1226" s="24">
        <v>1222</v>
      </c>
      <c r="B1226" s="24" t="s">
        <v>23</v>
      </c>
      <c r="C1226" s="54" t="s">
        <v>24</v>
      </c>
      <c r="D1226" s="24" t="s">
        <v>25</v>
      </c>
      <c r="E1226" s="24" t="s">
        <v>20806</v>
      </c>
      <c r="F1226" s="24" t="s">
        <v>20806</v>
      </c>
      <c r="G1226" s="68" t="s">
        <v>22054</v>
      </c>
      <c r="H1226" s="58" t="s">
        <v>194</v>
      </c>
      <c r="I1226" s="58">
        <v>3</v>
      </c>
      <c r="J1226" s="68" t="s">
        <v>22052</v>
      </c>
      <c r="K1226" s="65" t="s">
        <v>31</v>
      </c>
      <c r="L1226" s="58">
        <v>3</v>
      </c>
      <c r="M1226" s="24">
        <f t="shared" si="67"/>
        <v>390</v>
      </c>
      <c r="N1226" s="58"/>
      <c r="O1226" s="24" t="s">
        <v>32</v>
      </c>
    </row>
    <row r="1227" s="1" customFormat="1" ht="14.25" spans="1:15">
      <c r="A1227" s="24">
        <v>1223</v>
      </c>
      <c r="B1227" s="24" t="s">
        <v>23</v>
      </c>
      <c r="C1227" s="54" t="s">
        <v>24</v>
      </c>
      <c r="D1227" s="24" t="s">
        <v>25</v>
      </c>
      <c r="E1227" s="24" t="s">
        <v>20806</v>
      </c>
      <c r="F1227" s="24" t="s">
        <v>20806</v>
      </c>
      <c r="G1227" s="65" t="s">
        <v>22055</v>
      </c>
      <c r="H1227" s="58" t="s">
        <v>29</v>
      </c>
      <c r="I1227" s="58">
        <v>6</v>
      </c>
      <c r="J1227" s="68" t="s">
        <v>22052</v>
      </c>
      <c r="K1227" s="65" t="s">
        <v>31</v>
      </c>
      <c r="L1227" s="58">
        <v>6</v>
      </c>
      <c r="M1227" s="24">
        <f t="shared" si="67"/>
        <v>780</v>
      </c>
      <c r="N1227" s="58"/>
      <c r="O1227" s="24" t="s">
        <v>32</v>
      </c>
    </row>
    <row r="1228" s="1" customFormat="1" ht="14.25" spans="1:15">
      <c r="A1228" s="24">
        <v>1224</v>
      </c>
      <c r="B1228" s="24" t="s">
        <v>23</v>
      </c>
      <c r="C1228" s="54" t="s">
        <v>24</v>
      </c>
      <c r="D1228" s="24" t="s">
        <v>25</v>
      </c>
      <c r="E1228" s="24" t="s">
        <v>20806</v>
      </c>
      <c r="F1228" s="24" t="s">
        <v>20806</v>
      </c>
      <c r="G1228" s="74" t="s">
        <v>22056</v>
      </c>
      <c r="H1228" s="58" t="s">
        <v>29</v>
      </c>
      <c r="I1228" s="58">
        <v>4</v>
      </c>
      <c r="J1228" s="68" t="s">
        <v>22052</v>
      </c>
      <c r="K1228" s="65" t="s">
        <v>31</v>
      </c>
      <c r="L1228" s="58">
        <v>4</v>
      </c>
      <c r="M1228" s="24">
        <f t="shared" si="67"/>
        <v>520</v>
      </c>
      <c r="N1228" s="58"/>
      <c r="O1228" s="24" t="s">
        <v>32</v>
      </c>
    </row>
    <row r="1229" s="1" customFormat="1" ht="14.25" spans="1:15">
      <c r="A1229" s="24">
        <v>1225</v>
      </c>
      <c r="B1229" s="24" t="s">
        <v>23</v>
      </c>
      <c r="C1229" s="54" t="s">
        <v>24</v>
      </c>
      <c r="D1229" s="24" t="s">
        <v>25</v>
      </c>
      <c r="E1229" s="24" t="s">
        <v>20806</v>
      </c>
      <c r="F1229" s="24" t="s">
        <v>20806</v>
      </c>
      <c r="G1229" s="74" t="s">
        <v>22057</v>
      </c>
      <c r="H1229" s="58" t="s">
        <v>194</v>
      </c>
      <c r="I1229" s="58">
        <v>5</v>
      </c>
      <c r="J1229" s="68" t="s">
        <v>22052</v>
      </c>
      <c r="K1229" s="65" t="s">
        <v>31</v>
      </c>
      <c r="L1229" s="58">
        <v>5</v>
      </c>
      <c r="M1229" s="24">
        <f t="shared" si="67"/>
        <v>650</v>
      </c>
      <c r="N1229" s="24"/>
      <c r="O1229" s="24" t="s">
        <v>32</v>
      </c>
    </row>
    <row r="1230" s="1" customFormat="1" ht="14.25" spans="1:15">
      <c r="A1230" s="24">
        <v>1226</v>
      </c>
      <c r="B1230" s="24" t="s">
        <v>23</v>
      </c>
      <c r="C1230" s="54" t="s">
        <v>24</v>
      </c>
      <c r="D1230" s="24" t="s">
        <v>25</v>
      </c>
      <c r="E1230" s="24" t="s">
        <v>20806</v>
      </c>
      <c r="F1230" s="24" t="s">
        <v>20806</v>
      </c>
      <c r="G1230" s="68" t="s">
        <v>22058</v>
      </c>
      <c r="H1230" s="58" t="s">
        <v>29</v>
      </c>
      <c r="I1230" s="58">
        <v>3</v>
      </c>
      <c r="J1230" s="68" t="s">
        <v>22052</v>
      </c>
      <c r="K1230" s="65" t="s">
        <v>31</v>
      </c>
      <c r="L1230" s="58">
        <v>3</v>
      </c>
      <c r="M1230" s="24">
        <f t="shared" si="67"/>
        <v>390</v>
      </c>
      <c r="N1230" s="58"/>
      <c r="O1230" s="24" t="s">
        <v>32</v>
      </c>
    </row>
    <row r="1231" s="1" customFormat="1" ht="14.25" spans="1:15">
      <c r="A1231" s="24">
        <v>1227</v>
      </c>
      <c r="B1231" s="24" t="s">
        <v>23</v>
      </c>
      <c r="C1231" s="54" t="s">
        <v>24</v>
      </c>
      <c r="D1231" s="24" t="s">
        <v>25</v>
      </c>
      <c r="E1231" s="24" t="s">
        <v>20806</v>
      </c>
      <c r="F1231" s="24" t="s">
        <v>20806</v>
      </c>
      <c r="G1231" s="68" t="s">
        <v>22059</v>
      </c>
      <c r="H1231" s="58" t="s">
        <v>194</v>
      </c>
      <c r="I1231" s="58">
        <v>3</v>
      </c>
      <c r="J1231" s="68" t="s">
        <v>22052</v>
      </c>
      <c r="K1231" s="65" t="s">
        <v>31</v>
      </c>
      <c r="L1231" s="58">
        <v>3</v>
      </c>
      <c r="M1231" s="24">
        <f t="shared" si="67"/>
        <v>390</v>
      </c>
      <c r="N1231" s="58"/>
      <c r="O1231" s="24" t="s">
        <v>32</v>
      </c>
    </row>
    <row r="1232" s="1" customFormat="1" ht="14.25" spans="1:15">
      <c r="A1232" s="24">
        <v>1228</v>
      </c>
      <c r="B1232" s="24" t="s">
        <v>23</v>
      </c>
      <c r="C1232" s="54" t="s">
        <v>24</v>
      </c>
      <c r="D1232" s="24" t="s">
        <v>25</v>
      </c>
      <c r="E1232" s="24" t="s">
        <v>20806</v>
      </c>
      <c r="F1232" s="24" t="s">
        <v>20806</v>
      </c>
      <c r="G1232" s="72" t="s">
        <v>22060</v>
      </c>
      <c r="H1232" s="58" t="s">
        <v>194</v>
      </c>
      <c r="I1232" s="58">
        <v>3</v>
      </c>
      <c r="J1232" s="68" t="s">
        <v>22052</v>
      </c>
      <c r="K1232" s="65" t="s">
        <v>31</v>
      </c>
      <c r="L1232" s="58">
        <v>3</v>
      </c>
      <c r="M1232" s="24">
        <f t="shared" si="67"/>
        <v>390</v>
      </c>
      <c r="N1232" s="58"/>
      <c r="O1232" s="24" t="s">
        <v>32</v>
      </c>
    </row>
    <row r="1233" s="1" customFormat="1" ht="14.25" spans="1:15">
      <c r="A1233" s="24">
        <v>1229</v>
      </c>
      <c r="B1233" s="24" t="s">
        <v>23</v>
      </c>
      <c r="C1233" s="54" t="s">
        <v>24</v>
      </c>
      <c r="D1233" s="24" t="s">
        <v>25</v>
      </c>
      <c r="E1233" s="24" t="s">
        <v>20806</v>
      </c>
      <c r="F1233" s="24" t="s">
        <v>20806</v>
      </c>
      <c r="G1233" s="72" t="s">
        <v>22061</v>
      </c>
      <c r="H1233" s="58" t="s">
        <v>194</v>
      </c>
      <c r="I1233" s="58">
        <v>6</v>
      </c>
      <c r="J1233" s="68" t="s">
        <v>22052</v>
      </c>
      <c r="K1233" s="65" t="s">
        <v>31</v>
      </c>
      <c r="L1233" s="58">
        <v>6</v>
      </c>
      <c r="M1233" s="24">
        <f t="shared" si="67"/>
        <v>780</v>
      </c>
      <c r="N1233" s="58"/>
      <c r="O1233" s="24" t="s">
        <v>32</v>
      </c>
    </row>
    <row r="1234" s="1" customFormat="1" ht="14.25" spans="1:15">
      <c r="A1234" s="24">
        <v>1230</v>
      </c>
      <c r="B1234" s="24" t="s">
        <v>23</v>
      </c>
      <c r="C1234" s="54" t="s">
        <v>24</v>
      </c>
      <c r="D1234" s="24" t="s">
        <v>25</v>
      </c>
      <c r="E1234" s="24" t="s">
        <v>20806</v>
      </c>
      <c r="F1234" s="24" t="s">
        <v>20806</v>
      </c>
      <c r="G1234" s="74" t="s">
        <v>22062</v>
      </c>
      <c r="H1234" s="58" t="s">
        <v>29</v>
      </c>
      <c r="I1234" s="58">
        <v>2</v>
      </c>
      <c r="J1234" s="68" t="s">
        <v>22052</v>
      </c>
      <c r="K1234" s="65" t="s">
        <v>31</v>
      </c>
      <c r="L1234" s="58">
        <v>2</v>
      </c>
      <c r="M1234" s="24">
        <f t="shared" si="67"/>
        <v>260</v>
      </c>
      <c r="N1234" s="58"/>
      <c r="O1234" s="24" t="s">
        <v>32</v>
      </c>
    </row>
    <row r="1235" s="1" customFormat="1" ht="14.25" spans="1:15">
      <c r="A1235" s="24">
        <v>1231</v>
      </c>
      <c r="B1235" s="24" t="s">
        <v>23</v>
      </c>
      <c r="C1235" s="54" t="s">
        <v>24</v>
      </c>
      <c r="D1235" s="24" t="s">
        <v>25</v>
      </c>
      <c r="E1235" s="24" t="s">
        <v>20806</v>
      </c>
      <c r="F1235" s="24" t="s">
        <v>20806</v>
      </c>
      <c r="G1235" s="68" t="s">
        <v>22063</v>
      </c>
      <c r="H1235" s="58" t="s">
        <v>194</v>
      </c>
      <c r="I1235" s="58">
        <v>5</v>
      </c>
      <c r="J1235" s="68" t="s">
        <v>14442</v>
      </c>
      <c r="K1235" s="65" t="s">
        <v>31</v>
      </c>
      <c r="L1235" s="58">
        <v>5</v>
      </c>
      <c r="M1235" s="24">
        <f t="shared" si="67"/>
        <v>650</v>
      </c>
      <c r="N1235" s="24"/>
      <c r="O1235" s="24" t="s">
        <v>32</v>
      </c>
    </row>
    <row r="1236" s="1" customFormat="1" ht="14.25" spans="1:15">
      <c r="A1236" s="24">
        <v>1232</v>
      </c>
      <c r="B1236" s="24" t="s">
        <v>23</v>
      </c>
      <c r="C1236" s="54" t="s">
        <v>24</v>
      </c>
      <c r="D1236" s="24" t="s">
        <v>25</v>
      </c>
      <c r="E1236" s="24" t="s">
        <v>20806</v>
      </c>
      <c r="F1236" s="24" t="s">
        <v>20806</v>
      </c>
      <c r="G1236" s="68" t="s">
        <v>22064</v>
      </c>
      <c r="H1236" s="58" t="s">
        <v>194</v>
      </c>
      <c r="I1236" s="58">
        <v>3</v>
      </c>
      <c r="J1236" s="68" t="s">
        <v>14442</v>
      </c>
      <c r="K1236" s="65" t="s">
        <v>31</v>
      </c>
      <c r="L1236" s="58">
        <v>3</v>
      </c>
      <c r="M1236" s="24">
        <f t="shared" si="67"/>
        <v>390</v>
      </c>
      <c r="N1236" s="24"/>
      <c r="O1236" s="24" t="s">
        <v>32</v>
      </c>
    </row>
    <row r="1237" s="1" customFormat="1" ht="14.25" spans="1:15">
      <c r="A1237" s="24">
        <v>1233</v>
      </c>
      <c r="B1237" s="24" t="s">
        <v>23</v>
      </c>
      <c r="C1237" s="54" t="s">
        <v>24</v>
      </c>
      <c r="D1237" s="24" t="s">
        <v>25</v>
      </c>
      <c r="E1237" s="24" t="s">
        <v>20806</v>
      </c>
      <c r="F1237" s="24" t="s">
        <v>20806</v>
      </c>
      <c r="G1237" s="68" t="s">
        <v>22065</v>
      </c>
      <c r="H1237" s="58" t="s">
        <v>194</v>
      </c>
      <c r="I1237" s="58">
        <v>5</v>
      </c>
      <c r="J1237" s="68" t="s">
        <v>14442</v>
      </c>
      <c r="K1237" s="65" t="s">
        <v>31</v>
      </c>
      <c r="L1237" s="58">
        <v>5</v>
      </c>
      <c r="M1237" s="24">
        <f t="shared" si="67"/>
        <v>650</v>
      </c>
      <c r="N1237" s="58"/>
      <c r="O1237" s="24" t="s">
        <v>32</v>
      </c>
    </row>
    <row r="1238" s="1" customFormat="1" ht="14.25" spans="1:15">
      <c r="A1238" s="24">
        <v>1234</v>
      </c>
      <c r="B1238" s="24" t="s">
        <v>23</v>
      </c>
      <c r="C1238" s="54" t="s">
        <v>24</v>
      </c>
      <c r="D1238" s="24" t="s">
        <v>25</v>
      </c>
      <c r="E1238" s="24" t="s">
        <v>20806</v>
      </c>
      <c r="F1238" s="24" t="s">
        <v>20806</v>
      </c>
      <c r="G1238" s="68" t="s">
        <v>22066</v>
      </c>
      <c r="H1238" s="58" t="s">
        <v>194</v>
      </c>
      <c r="I1238" s="58">
        <v>9</v>
      </c>
      <c r="J1238" s="68" t="s">
        <v>14442</v>
      </c>
      <c r="K1238" s="65" t="s">
        <v>31</v>
      </c>
      <c r="L1238" s="58">
        <v>9</v>
      </c>
      <c r="M1238" s="24">
        <f t="shared" si="67"/>
        <v>1170</v>
      </c>
      <c r="N1238" s="58"/>
      <c r="O1238" s="24" t="s">
        <v>32</v>
      </c>
    </row>
    <row r="1239" s="1" customFormat="1" ht="14.25" spans="1:15">
      <c r="A1239" s="24">
        <v>1235</v>
      </c>
      <c r="B1239" s="24" t="s">
        <v>23</v>
      </c>
      <c r="C1239" s="54" t="s">
        <v>24</v>
      </c>
      <c r="D1239" s="24" t="s">
        <v>25</v>
      </c>
      <c r="E1239" s="24" t="s">
        <v>20806</v>
      </c>
      <c r="F1239" s="24" t="s">
        <v>20806</v>
      </c>
      <c r="G1239" s="68" t="s">
        <v>22067</v>
      </c>
      <c r="H1239" s="58" t="s">
        <v>194</v>
      </c>
      <c r="I1239" s="58">
        <v>6</v>
      </c>
      <c r="J1239" s="68" t="s">
        <v>14442</v>
      </c>
      <c r="K1239" s="65" t="s">
        <v>31</v>
      </c>
      <c r="L1239" s="58">
        <v>6</v>
      </c>
      <c r="M1239" s="24">
        <f t="shared" si="67"/>
        <v>780</v>
      </c>
      <c r="N1239" s="58"/>
      <c r="O1239" s="24" t="s">
        <v>32</v>
      </c>
    </row>
    <row r="1240" s="1" customFormat="1" ht="14.25" spans="1:15">
      <c r="A1240" s="24">
        <v>1236</v>
      </c>
      <c r="B1240" s="24" t="s">
        <v>23</v>
      </c>
      <c r="C1240" s="54" t="s">
        <v>24</v>
      </c>
      <c r="D1240" s="24" t="s">
        <v>25</v>
      </c>
      <c r="E1240" s="24" t="s">
        <v>20806</v>
      </c>
      <c r="F1240" s="24" t="s">
        <v>20806</v>
      </c>
      <c r="G1240" s="68" t="s">
        <v>22068</v>
      </c>
      <c r="H1240" s="58" t="s">
        <v>194</v>
      </c>
      <c r="I1240" s="58">
        <v>2</v>
      </c>
      <c r="J1240" s="68" t="s">
        <v>14442</v>
      </c>
      <c r="K1240" s="65" t="s">
        <v>31</v>
      </c>
      <c r="L1240" s="58">
        <v>2</v>
      </c>
      <c r="M1240" s="24">
        <f t="shared" si="67"/>
        <v>260</v>
      </c>
      <c r="N1240" s="58"/>
      <c r="O1240" s="24" t="s">
        <v>32</v>
      </c>
    </row>
    <row r="1241" s="1" customFormat="1" ht="14.25" spans="1:15">
      <c r="A1241" s="24">
        <v>1237</v>
      </c>
      <c r="B1241" s="24" t="s">
        <v>23</v>
      </c>
      <c r="C1241" s="54" t="s">
        <v>24</v>
      </c>
      <c r="D1241" s="24" t="s">
        <v>25</v>
      </c>
      <c r="E1241" s="24" t="s">
        <v>20806</v>
      </c>
      <c r="F1241" s="24" t="s">
        <v>20806</v>
      </c>
      <c r="G1241" s="68" t="s">
        <v>22069</v>
      </c>
      <c r="H1241" s="58" t="s">
        <v>194</v>
      </c>
      <c r="I1241" s="58">
        <v>5</v>
      </c>
      <c r="J1241" s="68" t="s">
        <v>14442</v>
      </c>
      <c r="K1241" s="65" t="s">
        <v>31</v>
      </c>
      <c r="L1241" s="58">
        <v>5</v>
      </c>
      <c r="M1241" s="24">
        <f t="shared" si="67"/>
        <v>650</v>
      </c>
      <c r="N1241" s="58"/>
      <c r="O1241" s="24" t="s">
        <v>32</v>
      </c>
    </row>
    <row r="1242" s="1" customFormat="1" ht="14.25" spans="1:15">
      <c r="A1242" s="24">
        <v>1238</v>
      </c>
      <c r="B1242" s="24" t="s">
        <v>23</v>
      </c>
      <c r="C1242" s="54" t="s">
        <v>24</v>
      </c>
      <c r="D1242" s="24" t="s">
        <v>25</v>
      </c>
      <c r="E1242" s="24" t="s">
        <v>20806</v>
      </c>
      <c r="F1242" s="24" t="s">
        <v>20806</v>
      </c>
      <c r="G1242" s="72" t="s">
        <v>22070</v>
      </c>
      <c r="H1242" s="58" t="s">
        <v>29</v>
      </c>
      <c r="I1242" s="58">
        <v>3</v>
      </c>
      <c r="J1242" s="68" t="s">
        <v>14442</v>
      </c>
      <c r="K1242" s="65" t="s">
        <v>31</v>
      </c>
      <c r="L1242" s="58">
        <v>3</v>
      </c>
      <c r="M1242" s="24">
        <f t="shared" si="67"/>
        <v>390</v>
      </c>
      <c r="N1242" s="58"/>
      <c r="O1242" s="24" t="s">
        <v>32</v>
      </c>
    </row>
    <row r="1243" s="1" customFormat="1" ht="14.25" spans="1:15">
      <c r="A1243" s="24">
        <v>1239</v>
      </c>
      <c r="B1243" s="24" t="s">
        <v>23</v>
      </c>
      <c r="C1243" s="54" t="s">
        <v>24</v>
      </c>
      <c r="D1243" s="24" t="s">
        <v>25</v>
      </c>
      <c r="E1243" s="24" t="s">
        <v>20806</v>
      </c>
      <c r="F1243" s="24" t="s">
        <v>20806</v>
      </c>
      <c r="G1243" s="72" t="s">
        <v>22071</v>
      </c>
      <c r="H1243" s="58" t="s">
        <v>194</v>
      </c>
      <c r="I1243" s="58">
        <v>3</v>
      </c>
      <c r="J1243" s="68" t="s">
        <v>14442</v>
      </c>
      <c r="K1243" s="65" t="s">
        <v>31</v>
      </c>
      <c r="L1243" s="58">
        <v>3</v>
      </c>
      <c r="M1243" s="24">
        <f t="shared" si="67"/>
        <v>390</v>
      </c>
      <c r="N1243" s="58"/>
      <c r="O1243" s="24" t="s">
        <v>32</v>
      </c>
    </row>
    <row r="1244" s="1" customFormat="1" ht="14.25" spans="1:15">
      <c r="A1244" s="24">
        <v>1240</v>
      </c>
      <c r="B1244" s="24" t="s">
        <v>23</v>
      </c>
      <c r="C1244" s="54" t="s">
        <v>24</v>
      </c>
      <c r="D1244" s="24" t="s">
        <v>25</v>
      </c>
      <c r="E1244" s="24" t="s">
        <v>20806</v>
      </c>
      <c r="F1244" s="24" t="s">
        <v>20806</v>
      </c>
      <c r="G1244" s="72" t="s">
        <v>22072</v>
      </c>
      <c r="H1244" s="58" t="s">
        <v>194</v>
      </c>
      <c r="I1244" s="58">
        <v>4</v>
      </c>
      <c r="J1244" s="68" t="s">
        <v>14442</v>
      </c>
      <c r="K1244" s="65" t="s">
        <v>31</v>
      </c>
      <c r="L1244" s="58">
        <v>4</v>
      </c>
      <c r="M1244" s="24">
        <f t="shared" si="67"/>
        <v>520</v>
      </c>
      <c r="N1244" s="58"/>
      <c r="O1244" s="24" t="s">
        <v>32</v>
      </c>
    </row>
    <row r="1245" s="1" customFormat="1" ht="14.25" spans="1:15">
      <c r="A1245" s="24">
        <v>1241</v>
      </c>
      <c r="B1245" s="24" t="s">
        <v>23</v>
      </c>
      <c r="C1245" s="54" t="s">
        <v>24</v>
      </c>
      <c r="D1245" s="24" t="s">
        <v>25</v>
      </c>
      <c r="E1245" s="24" t="s">
        <v>20806</v>
      </c>
      <c r="F1245" s="24" t="s">
        <v>20806</v>
      </c>
      <c r="G1245" s="72" t="s">
        <v>22073</v>
      </c>
      <c r="H1245" s="58" t="s">
        <v>194</v>
      </c>
      <c r="I1245" s="58">
        <v>4</v>
      </c>
      <c r="J1245" s="68" t="s">
        <v>14442</v>
      </c>
      <c r="K1245" s="65" t="s">
        <v>31</v>
      </c>
      <c r="L1245" s="58">
        <v>4</v>
      </c>
      <c r="M1245" s="24">
        <f t="shared" si="67"/>
        <v>520</v>
      </c>
      <c r="N1245" s="58"/>
      <c r="O1245" s="24" t="s">
        <v>32</v>
      </c>
    </row>
    <row r="1246" s="1" customFormat="1" ht="14.25" spans="1:15">
      <c r="A1246" s="24">
        <v>1242</v>
      </c>
      <c r="B1246" s="24" t="s">
        <v>23</v>
      </c>
      <c r="C1246" s="54" t="s">
        <v>24</v>
      </c>
      <c r="D1246" s="24" t="s">
        <v>25</v>
      </c>
      <c r="E1246" s="24" t="s">
        <v>20806</v>
      </c>
      <c r="F1246" s="24" t="s">
        <v>20806</v>
      </c>
      <c r="G1246" s="72" t="s">
        <v>22074</v>
      </c>
      <c r="H1246" s="58" t="s">
        <v>194</v>
      </c>
      <c r="I1246" s="58">
        <v>7</v>
      </c>
      <c r="J1246" s="68" t="s">
        <v>14442</v>
      </c>
      <c r="K1246" s="65" t="s">
        <v>31</v>
      </c>
      <c r="L1246" s="58">
        <v>7</v>
      </c>
      <c r="M1246" s="24">
        <f t="shared" si="67"/>
        <v>910</v>
      </c>
      <c r="N1246" s="58"/>
      <c r="O1246" s="24" t="s">
        <v>32</v>
      </c>
    </row>
    <row r="1247" s="1" customFormat="1" ht="14.25" spans="1:15">
      <c r="A1247" s="24">
        <v>1243</v>
      </c>
      <c r="B1247" s="24" t="s">
        <v>23</v>
      </c>
      <c r="C1247" s="54" t="s">
        <v>24</v>
      </c>
      <c r="D1247" s="24" t="s">
        <v>25</v>
      </c>
      <c r="E1247" s="24" t="s">
        <v>20806</v>
      </c>
      <c r="F1247" s="24" t="s">
        <v>20806</v>
      </c>
      <c r="G1247" s="72" t="s">
        <v>22075</v>
      </c>
      <c r="H1247" s="58" t="s">
        <v>194</v>
      </c>
      <c r="I1247" s="58">
        <v>3</v>
      </c>
      <c r="J1247" s="68" t="s">
        <v>14442</v>
      </c>
      <c r="K1247" s="65" t="s">
        <v>31</v>
      </c>
      <c r="L1247" s="58">
        <v>3</v>
      </c>
      <c r="M1247" s="24">
        <f t="shared" si="67"/>
        <v>390</v>
      </c>
      <c r="N1247" s="58"/>
      <c r="O1247" s="24" t="s">
        <v>32</v>
      </c>
    </row>
    <row r="1248" s="1" customFormat="1" ht="14.25" spans="1:15">
      <c r="A1248" s="24">
        <v>1244</v>
      </c>
      <c r="B1248" s="24" t="s">
        <v>23</v>
      </c>
      <c r="C1248" s="54" t="s">
        <v>24</v>
      </c>
      <c r="D1248" s="24" t="s">
        <v>25</v>
      </c>
      <c r="E1248" s="24" t="s">
        <v>20806</v>
      </c>
      <c r="F1248" s="24" t="s">
        <v>20806</v>
      </c>
      <c r="G1248" s="72" t="s">
        <v>22076</v>
      </c>
      <c r="H1248" s="58" t="s">
        <v>194</v>
      </c>
      <c r="I1248" s="58">
        <v>3</v>
      </c>
      <c r="J1248" s="68" t="s">
        <v>14442</v>
      </c>
      <c r="K1248" s="65" t="s">
        <v>31</v>
      </c>
      <c r="L1248" s="58">
        <v>3</v>
      </c>
      <c r="M1248" s="24">
        <f t="shared" si="67"/>
        <v>390</v>
      </c>
      <c r="N1248" s="58"/>
      <c r="O1248" s="24" t="s">
        <v>32</v>
      </c>
    </row>
    <row r="1249" s="1" customFormat="1" ht="14.25" spans="1:15">
      <c r="A1249" s="24">
        <v>1245</v>
      </c>
      <c r="B1249" s="24" t="s">
        <v>23</v>
      </c>
      <c r="C1249" s="54" t="s">
        <v>24</v>
      </c>
      <c r="D1249" s="24" t="s">
        <v>25</v>
      </c>
      <c r="E1249" s="24" t="s">
        <v>20806</v>
      </c>
      <c r="F1249" s="24" t="s">
        <v>20806</v>
      </c>
      <c r="G1249" s="72" t="s">
        <v>22077</v>
      </c>
      <c r="H1249" s="58" t="s">
        <v>194</v>
      </c>
      <c r="I1249" s="58">
        <v>5</v>
      </c>
      <c r="J1249" s="68" t="s">
        <v>14442</v>
      </c>
      <c r="K1249" s="65" t="s">
        <v>31</v>
      </c>
      <c r="L1249" s="58">
        <v>5</v>
      </c>
      <c r="M1249" s="24">
        <f t="shared" si="67"/>
        <v>650</v>
      </c>
      <c r="N1249" s="58"/>
      <c r="O1249" s="24" t="s">
        <v>32</v>
      </c>
    </row>
    <row r="1250" s="1" customFormat="1" ht="14.25" spans="1:15">
      <c r="A1250" s="24">
        <v>1246</v>
      </c>
      <c r="B1250" s="24" t="s">
        <v>23</v>
      </c>
      <c r="C1250" s="54" t="s">
        <v>24</v>
      </c>
      <c r="D1250" s="24" t="s">
        <v>25</v>
      </c>
      <c r="E1250" s="24" t="s">
        <v>20806</v>
      </c>
      <c r="F1250" s="24" t="s">
        <v>20806</v>
      </c>
      <c r="G1250" s="72" t="s">
        <v>22078</v>
      </c>
      <c r="H1250" s="58" t="s">
        <v>194</v>
      </c>
      <c r="I1250" s="58">
        <v>5</v>
      </c>
      <c r="J1250" s="68" t="s">
        <v>14442</v>
      </c>
      <c r="K1250" s="65" t="s">
        <v>31</v>
      </c>
      <c r="L1250" s="58">
        <v>5</v>
      </c>
      <c r="M1250" s="24">
        <f t="shared" si="67"/>
        <v>650</v>
      </c>
      <c r="N1250" s="58"/>
      <c r="O1250" s="24" t="s">
        <v>32</v>
      </c>
    </row>
    <row r="1251" s="1" customFormat="1" ht="14.25" spans="1:15">
      <c r="A1251" s="24">
        <v>1247</v>
      </c>
      <c r="B1251" s="24" t="s">
        <v>23</v>
      </c>
      <c r="C1251" s="54" t="s">
        <v>24</v>
      </c>
      <c r="D1251" s="24" t="s">
        <v>25</v>
      </c>
      <c r="E1251" s="24" t="s">
        <v>20806</v>
      </c>
      <c r="F1251" s="24" t="s">
        <v>20806</v>
      </c>
      <c r="G1251" s="72" t="s">
        <v>22079</v>
      </c>
      <c r="H1251" s="58" t="s">
        <v>194</v>
      </c>
      <c r="I1251" s="58">
        <v>4</v>
      </c>
      <c r="J1251" s="68" t="s">
        <v>14442</v>
      </c>
      <c r="K1251" s="65" t="s">
        <v>31</v>
      </c>
      <c r="L1251" s="58">
        <v>4</v>
      </c>
      <c r="M1251" s="24">
        <f t="shared" si="67"/>
        <v>520</v>
      </c>
      <c r="N1251" s="58"/>
      <c r="O1251" s="24" t="s">
        <v>32</v>
      </c>
    </row>
    <row r="1252" s="1" customFormat="1" ht="14.25" spans="1:15">
      <c r="A1252" s="24">
        <v>1248</v>
      </c>
      <c r="B1252" s="24" t="s">
        <v>23</v>
      </c>
      <c r="C1252" s="54" t="s">
        <v>24</v>
      </c>
      <c r="D1252" s="24" t="s">
        <v>25</v>
      </c>
      <c r="E1252" s="24" t="s">
        <v>20806</v>
      </c>
      <c r="F1252" s="24" t="s">
        <v>20806</v>
      </c>
      <c r="G1252" s="72" t="s">
        <v>22080</v>
      </c>
      <c r="H1252" s="58" t="s">
        <v>194</v>
      </c>
      <c r="I1252" s="58">
        <v>5</v>
      </c>
      <c r="J1252" s="68" t="s">
        <v>14442</v>
      </c>
      <c r="K1252" s="65" t="s">
        <v>31</v>
      </c>
      <c r="L1252" s="58">
        <v>5</v>
      </c>
      <c r="M1252" s="24">
        <f t="shared" si="67"/>
        <v>650</v>
      </c>
      <c r="N1252" s="58"/>
      <c r="O1252" s="24" t="s">
        <v>32</v>
      </c>
    </row>
    <row r="1253" s="1" customFormat="1" ht="14.25" spans="1:15">
      <c r="A1253" s="24">
        <v>1249</v>
      </c>
      <c r="B1253" s="24" t="s">
        <v>23</v>
      </c>
      <c r="C1253" s="54" t="s">
        <v>24</v>
      </c>
      <c r="D1253" s="24" t="s">
        <v>25</v>
      </c>
      <c r="E1253" s="24" t="s">
        <v>20806</v>
      </c>
      <c r="F1253" s="24" t="s">
        <v>20806</v>
      </c>
      <c r="G1253" s="72" t="s">
        <v>22081</v>
      </c>
      <c r="H1253" s="58" t="s">
        <v>194</v>
      </c>
      <c r="I1253" s="58">
        <v>8</v>
      </c>
      <c r="J1253" s="68" t="s">
        <v>14442</v>
      </c>
      <c r="K1253" s="65" t="s">
        <v>31</v>
      </c>
      <c r="L1253" s="58">
        <v>8</v>
      </c>
      <c r="M1253" s="24">
        <f t="shared" si="67"/>
        <v>1040</v>
      </c>
      <c r="N1253" s="58"/>
      <c r="O1253" s="24" t="s">
        <v>32</v>
      </c>
    </row>
    <row r="1254" s="1" customFormat="1" ht="14.25" spans="1:15">
      <c r="A1254" s="24">
        <v>1250</v>
      </c>
      <c r="B1254" s="24" t="s">
        <v>23</v>
      </c>
      <c r="C1254" s="54" t="s">
        <v>24</v>
      </c>
      <c r="D1254" s="24" t="s">
        <v>25</v>
      </c>
      <c r="E1254" s="24" t="s">
        <v>20806</v>
      </c>
      <c r="F1254" s="24" t="s">
        <v>20806</v>
      </c>
      <c r="G1254" s="72" t="s">
        <v>22082</v>
      </c>
      <c r="H1254" s="58" t="s">
        <v>194</v>
      </c>
      <c r="I1254" s="58">
        <v>4</v>
      </c>
      <c r="J1254" s="68" t="s">
        <v>14442</v>
      </c>
      <c r="K1254" s="65" t="s">
        <v>31</v>
      </c>
      <c r="L1254" s="58">
        <v>4</v>
      </c>
      <c r="M1254" s="24">
        <f t="shared" si="67"/>
        <v>520</v>
      </c>
      <c r="N1254" s="58"/>
      <c r="O1254" s="24" t="s">
        <v>32</v>
      </c>
    </row>
    <row r="1255" s="1" customFormat="1" ht="14.25" spans="1:15">
      <c r="A1255" s="24">
        <v>1251</v>
      </c>
      <c r="B1255" s="24" t="s">
        <v>23</v>
      </c>
      <c r="C1255" s="54" t="s">
        <v>24</v>
      </c>
      <c r="D1255" s="24" t="s">
        <v>25</v>
      </c>
      <c r="E1255" s="24" t="s">
        <v>20806</v>
      </c>
      <c r="F1255" s="24" t="s">
        <v>20806</v>
      </c>
      <c r="G1255" s="72" t="s">
        <v>22083</v>
      </c>
      <c r="H1255" s="58" t="s">
        <v>194</v>
      </c>
      <c r="I1255" s="58">
        <v>1</v>
      </c>
      <c r="J1255" s="68" t="s">
        <v>14442</v>
      </c>
      <c r="K1255" s="65" t="s">
        <v>31</v>
      </c>
      <c r="L1255" s="58">
        <v>1</v>
      </c>
      <c r="M1255" s="24">
        <f t="shared" si="67"/>
        <v>130</v>
      </c>
      <c r="N1255" s="58"/>
      <c r="O1255" s="24" t="s">
        <v>32</v>
      </c>
    </row>
    <row r="1256" s="1" customFormat="1" ht="14.25" spans="1:15">
      <c r="A1256" s="24">
        <v>1252</v>
      </c>
      <c r="B1256" s="24" t="s">
        <v>23</v>
      </c>
      <c r="C1256" s="54" t="s">
        <v>24</v>
      </c>
      <c r="D1256" s="24" t="s">
        <v>25</v>
      </c>
      <c r="E1256" s="24" t="s">
        <v>20806</v>
      </c>
      <c r="F1256" s="24" t="s">
        <v>20806</v>
      </c>
      <c r="G1256" s="72" t="s">
        <v>22084</v>
      </c>
      <c r="H1256" s="58" t="s">
        <v>194</v>
      </c>
      <c r="I1256" s="58">
        <v>4</v>
      </c>
      <c r="J1256" s="68" t="s">
        <v>14442</v>
      </c>
      <c r="K1256" s="65" t="s">
        <v>31</v>
      </c>
      <c r="L1256" s="58">
        <v>4</v>
      </c>
      <c r="M1256" s="24">
        <f t="shared" si="67"/>
        <v>520</v>
      </c>
      <c r="N1256" s="58"/>
      <c r="O1256" s="24" t="s">
        <v>32</v>
      </c>
    </row>
    <row r="1257" s="1" customFormat="1" ht="14.25" spans="1:15">
      <c r="A1257" s="24">
        <v>1253</v>
      </c>
      <c r="B1257" s="24" t="s">
        <v>23</v>
      </c>
      <c r="C1257" s="54" t="s">
        <v>24</v>
      </c>
      <c r="D1257" s="24" t="s">
        <v>25</v>
      </c>
      <c r="E1257" s="24" t="s">
        <v>20806</v>
      </c>
      <c r="F1257" s="24" t="s">
        <v>20806</v>
      </c>
      <c r="G1257" s="72" t="s">
        <v>22085</v>
      </c>
      <c r="H1257" s="58" t="s">
        <v>194</v>
      </c>
      <c r="I1257" s="58">
        <v>4</v>
      </c>
      <c r="J1257" s="68" t="s">
        <v>14442</v>
      </c>
      <c r="K1257" s="65" t="s">
        <v>31</v>
      </c>
      <c r="L1257" s="58">
        <v>4</v>
      </c>
      <c r="M1257" s="24">
        <f t="shared" si="67"/>
        <v>520</v>
      </c>
      <c r="N1257" s="58"/>
      <c r="O1257" s="24" t="s">
        <v>32</v>
      </c>
    </row>
    <row r="1258" s="1" customFormat="1" ht="14.25" spans="1:15">
      <c r="A1258" s="24">
        <v>1254</v>
      </c>
      <c r="B1258" s="24" t="s">
        <v>23</v>
      </c>
      <c r="C1258" s="54" t="s">
        <v>24</v>
      </c>
      <c r="D1258" s="24" t="s">
        <v>25</v>
      </c>
      <c r="E1258" s="24" t="s">
        <v>20806</v>
      </c>
      <c r="F1258" s="24" t="s">
        <v>20806</v>
      </c>
      <c r="G1258" s="72" t="s">
        <v>22086</v>
      </c>
      <c r="H1258" s="58" t="s">
        <v>194</v>
      </c>
      <c r="I1258" s="58">
        <v>3</v>
      </c>
      <c r="J1258" s="68" t="s">
        <v>14442</v>
      </c>
      <c r="K1258" s="65" t="s">
        <v>31</v>
      </c>
      <c r="L1258" s="58">
        <v>3</v>
      </c>
      <c r="M1258" s="24">
        <f t="shared" si="67"/>
        <v>390</v>
      </c>
      <c r="N1258" s="58"/>
      <c r="O1258" s="24" t="s">
        <v>32</v>
      </c>
    </row>
    <row r="1259" s="1" customFormat="1" ht="14.25" spans="1:15">
      <c r="A1259" s="24">
        <v>1255</v>
      </c>
      <c r="B1259" s="24" t="s">
        <v>23</v>
      </c>
      <c r="C1259" s="54" t="s">
        <v>24</v>
      </c>
      <c r="D1259" s="24" t="s">
        <v>25</v>
      </c>
      <c r="E1259" s="24" t="s">
        <v>20806</v>
      </c>
      <c r="F1259" s="24" t="s">
        <v>20806</v>
      </c>
      <c r="G1259" s="72" t="s">
        <v>22087</v>
      </c>
      <c r="H1259" s="58" t="s">
        <v>194</v>
      </c>
      <c r="I1259" s="58">
        <v>4</v>
      </c>
      <c r="J1259" s="68" t="s">
        <v>14442</v>
      </c>
      <c r="K1259" s="65" t="s">
        <v>31</v>
      </c>
      <c r="L1259" s="58">
        <v>4</v>
      </c>
      <c r="M1259" s="24">
        <f t="shared" si="67"/>
        <v>520</v>
      </c>
      <c r="N1259" s="58"/>
      <c r="O1259" s="24" t="s">
        <v>32</v>
      </c>
    </row>
    <row r="1260" s="1" customFormat="1" ht="14.25" spans="1:15">
      <c r="A1260" s="24">
        <v>1256</v>
      </c>
      <c r="B1260" s="24" t="s">
        <v>23</v>
      </c>
      <c r="C1260" s="54" t="s">
        <v>24</v>
      </c>
      <c r="D1260" s="24" t="s">
        <v>25</v>
      </c>
      <c r="E1260" s="24" t="s">
        <v>20806</v>
      </c>
      <c r="F1260" s="24" t="s">
        <v>20806</v>
      </c>
      <c r="G1260" s="72" t="s">
        <v>22088</v>
      </c>
      <c r="H1260" s="58" t="s">
        <v>194</v>
      </c>
      <c r="I1260" s="58">
        <v>4</v>
      </c>
      <c r="J1260" s="68" t="s">
        <v>14442</v>
      </c>
      <c r="K1260" s="65" t="s">
        <v>31</v>
      </c>
      <c r="L1260" s="58">
        <v>4</v>
      </c>
      <c r="M1260" s="24">
        <f t="shared" si="67"/>
        <v>520</v>
      </c>
      <c r="N1260" s="58"/>
      <c r="O1260" s="24" t="s">
        <v>32</v>
      </c>
    </row>
    <row r="1261" s="1" customFormat="1" ht="14.25" spans="1:15">
      <c r="A1261" s="24">
        <v>1257</v>
      </c>
      <c r="B1261" s="24" t="s">
        <v>23</v>
      </c>
      <c r="C1261" s="54" t="s">
        <v>24</v>
      </c>
      <c r="D1261" s="24" t="s">
        <v>25</v>
      </c>
      <c r="E1261" s="24" t="s">
        <v>20806</v>
      </c>
      <c r="F1261" s="24" t="s">
        <v>20806</v>
      </c>
      <c r="G1261" s="72" t="s">
        <v>22089</v>
      </c>
      <c r="H1261" s="58" t="s">
        <v>194</v>
      </c>
      <c r="I1261" s="58">
        <v>5</v>
      </c>
      <c r="J1261" s="68" t="s">
        <v>14442</v>
      </c>
      <c r="K1261" s="65" t="s">
        <v>31</v>
      </c>
      <c r="L1261" s="58">
        <v>5</v>
      </c>
      <c r="M1261" s="24">
        <f t="shared" si="67"/>
        <v>650</v>
      </c>
      <c r="N1261" s="58"/>
      <c r="O1261" s="24" t="s">
        <v>32</v>
      </c>
    </row>
    <row r="1262" s="1" customFormat="1" ht="14.25" spans="1:15">
      <c r="A1262" s="24">
        <v>1258</v>
      </c>
      <c r="B1262" s="24" t="s">
        <v>23</v>
      </c>
      <c r="C1262" s="54" t="s">
        <v>24</v>
      </c>
      <c r="D1262" s="24" t="s">
        <v>25</v>
      </c>
      <c r="E1262" s="24" t="s">
        <v>20806</v>
      </c>
      <c r="F1262" s="24" t="s">
        <v>20806</v>
      </c>
      <c r="G1262" s="72" t="s">
        <v>22090</v>
      </c>
      <c r="H1262" s="58" t="s">
        <v>51</v>
      </c>
      <c r="I1262" s="58">
        <v>3</v>
      </c>
      <c r="J1262" s="68" t="s">
        <v>14442</v>
      </c>
      <c r="K1262" s="65" t="s">
        <v>31</v>
      </c>
      <c r="L1262" s="58">
        <v>3</v>
      </c>
      <c r="M1262" s="24">
        <f>L1262*312</f>
        <v>936</v>
      </c>
      <c r="N1262" s="58"/>
      <c r="O1262" s="24" t="s">
        <v>32</v>
      </c>
    </row>
    <row r="1263" s="1" customFormat="1" ht="14.25" spans="1:15">
      <c r="A1263" s="24">
        <v>1259</v>
      </c>
      <c r="B1263" s="24" t="s">
        <v>23</v>
      </c>
      <c r="C1263" s="54" t="s">
        <v>24</v>
      </c>
      <c r="D1263" s="24" t="s">
        <v>25</v>
      </c>
      <c r="E1263" s="24" t="s">
        <v>20806</v>
      </c>
      <c r="F1263" s="24" t="s">
        <v>20806</v>
      </c>
      <c r="G1263" s="72" t="s">
        <v>22091</v>
      </c>
      <c r="H1263" s="58" t="s">
        <v>194</v>
      </c>
      <c r="I1263" s="58">
        <v>4</v>
      </c>
      <c r="J1263" s="68" t="s">
        <v>14442</v>
      </c>
      <c r="K1263" s="65" t="s">
        <v>31</v>
      </c>
      <c r="L1263" s="58">
        <v>4</v>
      </c>
      <c r="M1263" s="24">
        <f t="shared" ref="M1263:M1272" si="68">L1263*130</f>
        <v>520</v>
      </c>
      <c r="N1263" s="58"/>
      <c r="O1263" s="24" t="s">
        <v>32</v>
      </c>
    </row>
    <row r="1264" s="1" customFormat="1" ht="14.25" spans="1:15">
      <c r="A1264" s="24">
        <v>1260</v>
      </c>
      <c r="B1264" s="24" t="s">
        <v>23</v>
      </c>
      <c r="C1264" s="54" t="s">
        <v>24</v>
      </c>
      <c r="D1264" s="24" t="s">
        <v>25</v>
      </c>
      <c r="E1264" s="24" t="s">
        <v>20806</v>
      </c>
      <c r="F1264" s="24" t="s">
        <v>20806</v>
      </c>
      <c r="G1264" s="72" t="s">
        <v>22092</v>
      </c>
      <c r="H1264" s="58" t="s">
        <v>194</v>
      </c>
      <c r="I1264" s="58">
        <v>4</v>
      </c>
      <c r="J1264" s="68" t="s">
        <v>14442</v>
      </c>
      <c r="K1264" s="65" t="s">
        <v>31</v>
      </c>
      <c r="L1264" s="58">
        <v>4</v>
      </c>
      <c r="M1264" s="24">
        <f t="shared" si="68"/>
        <v>520</v>
      </c>
      <c r="N1264" s="58"/>
      <c r="O1264" s="24" t="s">
        <v>32</v>
      </c>
    </row>
    <row r="1265" s="1" customFormat="1" ht="14.25" spans="1:15">
      <c r="A1265" s="24">
        <v>1261</v>
      </c>
      <c r="B1265" s="24" t="s">
        <v>23</v>
      </c>
      <c r="C1265" s="54" t="s">
        <v>24</v>
      </c>
      <c r="D1265" s="24" t="s">
        <v>25</v>
      </c>
      <c r="E1265" s="24" t="s">
        <v>20806</v>
      </c>
      <c r="F1265" s="24" t="s">
        <v>20806</v>
      </c>
      <c r="G1265" s="72" t="s">
        <v>22093</v>
      </c>
      <c r="H1265" s="58" t="s">
        <v>194</v>
      </c>
      <c r="I1265" s="58">
        <v>6</v>
      </c>
      <c r="J1265" s="68" t="s">
        <v>14442</v>
      </c>
      <c r="K1265" s="65" t="s">
        <v>31</v>
      </c>
      <c r="L1265" s="58">
        <v>6</v>
      </c>
      <c r="M1265" s="24">
        <f t="shared" si="68"/>
        <v>780</v>
      </c>
      <c r="N1265" s="58"/>
      <c r="O1265" s="24" t="s">
        <v>32</v>
      </c>
    </row>
    <row r="1266" s="1" customFormat="1" ht="14.25" spans="1:15">
      <c r="A1266" s="24">
        <v>1262</v>
      </c>
      <c r="B1266" s="24" t="s">
        <v>23</v>
      </c>
      <c r="C1266" s="54" t="s">
        <v>24</v>
      </c>
      <c r="D1266" s="24" t="s">
        <v>25</v>
      </c>
      <c r="E1266" s="24" t="s">
        <v>20806</v>
      </c>
      <c r="F1266" s="24" t="s">
        <v>20806</v>
      </c>
      <c r="G1266" s="72" t="s">
        <v>22094</v>
      </c>
      <c r="H1266" s="58" t="s">
        <v>194</v>
      </c>
      <c r="I1266" s="58">
        <v>4</v>
      </c>
      <c r="J1266" s="68" t="s">
        <v>14442</v>
      </c>
      <c r="K1266" s="65" t="s">
        <v>31</v>
      </c>
      <c r="L1266" s="58">
        <v>4</v>
      </c>
      <c r="M1266" s="24">
        <f t="shared" si="68"/>
        <v>520</v>
      </c>
      <c r="N1266" s="58"/>
      <c r="O1266" s="24" t="s">
        <v>32</v>
      </c>
    </row>
    <row r="1267" s="1" customFormat="1" ht="14.25" spans="1:15">
      <c r="A1267" s="24">
        <v>1263</v>
      </c>
      <c r="B1267" s="24" t="s">
        <v>23</v>
      </c>
      <c r="C1267" s="54" t="s">
        <v>24</v>
      </c>
      <c r="D1267" s="24" t="s">
        <v>25</v>
      </c>
      <c r="E1267" s="24" t="s">
        <v>20806</v>
      </c>
      <c r="F1267" s="24" t="s">
        <v>20806</v>
      </c>
      <c r="G1267" s="72" t="s">
        <v>22095</v>
      </c>
      <c r="H1267" s="58" t="s">
        <v>194</v>
      </c>
      <c r="I1267" s="58">
        <v>5</v>
      </c>
      <c r="J1267" s="68" t="s">
        <v>14442</v>
      </c>
      <c r="K1267" s="65" t="s">
        <v>31</v>
      </c>
      <c r="L1267" s="58">
        <v>5</v>
      </c>
      <c r="M1267" s="24">
        <f t="shared" si="68"/>
        <v>650</v>
      </c>
      <c r="N1267" s="58"/>
      <c r="O1267" s="24" t="s">
        <v>32</v>
      </c>
    </row>
    <row r="1268" s="1" customFormat="1" ht="14.25" spans="1:15">
      <c r="A1268" s="24">
        <v>1264</v>
      </c>
      <c r="B1268" s="24" t="s">
        <v>23</v>
      </c>
      <c r="C1268" s="54" t="s">
        <v>24</v>
      </c>
      <c r="D1268" s="24" t="s">
        <v>25</v>
      </c>
      <c r="E1268" s="24" t="s">
        <v>20806</v>
      </c>
      <c r="F1268" s="24" t="s">
        <v>20806</v>
      </c>
      <c r="G1268" s="72" t="s">
        <v>22096</v>
      </c>
      <c r="H1268" s="58" t="s">
        <v>194</v>
      </c>
      <c r="I1268" s="58">
        <v>4</v>
      </c>
      <c r="J1268" s="68" t="s">
        <v>14442</v>
      </c>
      <c r="K1268" s="65" t="s">
        <v>31</v>
      </c>
      <c r="L1268" s="58">
        <v>4</v>
      </c>
      <c r="M1268" s="24">
        <f t="shared" si="68"/>
        <v>520</v>
      </c>
      <c r="N1268" s="58"/>
      <c r="O1268" s="24" t="s">
        <v>32</v>
      </c>
    </row>
    <row r="1269" s="1" customFormat="1" ht="14.25" spans="1:15">
      <c r="A1269" s="24">
        <v>1265</v>
      </c>
      <c r="B1269" s="24" t="s">
        <v>23</v>
      </c>
      <c r="C1269" s="54" t="s">
        <v>24</v>
      </c>
      <c r="D1269" s="24" t="s">
        <v>25</v>
      </c>
      <c r="E1269" s="24" t="s">
        <v>20806</v>
      </c>
      <c r="F1269" s="24" t="s">
        <v>20806</v>
      </c>
      <c r="G1269" s="72" t="s">
        <v>22097</v>
      </c>
      <c r="H1269" s="58" t="s">
        <v>194</v>
      </c>
      <c r="I1269" s="58">
        <v>2</v>
      </c>
      <c r="J1269" s="68" t="s">
        <v>14442</v>
      </c>
      <c r="K1269" s="65" t="s">
        <v>31</v>
      </c>
      <c r="L1269" s="58">
        <v>2</v>
      </c>
      <c r="M1269" s="24">
        <f t="shared" si="68"/>
        <v>260</v>
      </c>
      <c r="N1269" s="58"/>
      <c r="O1269" s="24" t="s">
        <v>32</v>
      </c>
    </row>
    <row r="1270" s="1" customFormat="1" ht="14.25" spans="1:15">
      <c r="A1270" s="24">
        <v>1266</v>
      </c>
      <c r="B1270" s="24" t="s">
        <v>23</v>
      </c>
      <c r="C1270" s="54" t="s">
        <v>24</v>
      </c>
      <c r="D1270" s="24" t="s">
        <v>25</v>
      </c>
      <c r="E1270" s="24" t="s">
        <v>20806</v>
      </c>
      <c r="F1270" s="24" t="s">
        <v>20806</v>
      </c>
      <c r="G1270" s="72" t="s">
        <v>22098</v>
      </c>
      <c r="H1270" s="58" t="s">
        <v>29</v>
      </c>
      <c r="I1270" s="58">
        <v>2</v>
      </c>
      <c r="J1270" s="68" t="s">
        <v>14442</v>
      </c>
      <c r="K1270" s="65" t="s">
        <v>31</v>
      </c>
      <c r="L1270" s="58">
        <v>2</v>
      </c>
      <c r="M1270" s="24">
        <f t="shared" si="68"/>
        <v>260</v>
      </c>
      <c r="N1270" s="58"/>
      <c r="O1270" s="24" t="s">
        <v>32</v>
      </c>
    </row>
    <row r="1271" s="1" customFormat="1" ht="14.25" spans="1:15">
      <c r="A1271" s="24">
        <v>1267</v>
      </c>
      <c r="B1271" s="24" t="s">
        <v>23</v>
      </c>
      <c r="C1271" s="54" t="s">
        <v>24</v>
      </c>
      <c r="D1271" s="24" t="s">
        <v>25</v>
      </c>
      <c r="E1271" s="24" t="s">
        <v>20806</v>
      </c>
      <c r="F1271" s="24" t="s">
        <v>20806</v>
      </c>
      <c r="G1271" s="72" t="s">
        <v>22099</v>
      </c>
      <c r="H1271" s="58" t="s">
        <v>194</v>
      </c>
      <c r="I1271" s="58">
        <v>3</v>
      </c>
      <c r="J1271" s="68" t="s">
        <v>14442</v>
      </c>
      <c r="K1271" s="65" t="s">
        <v>31</v>
      </c>
      <c r="L1271" s="58">
        <v>3</v>
      </c>
      <c r="M1271" s="24">
        <f t="shared" si="68"/>
        <v>390</v>
      </c>
      <c r="N1271" s="58"/>
      <c r="O1271" s="24" t="s">
        <v>32</v>
      </c>
    </row>
    <row r="1272" s="1" customFormat="1" ht="14.25" spans="1:15">
      <c r="A1272" s="24">
        <v>1268</v>
      </c>
      <c r="B1272" s="24" t="s">
        <v>23</v>
      </c>
      <c r="C1272" s="54" t="s">
        <v>24</v>
      </c>
      <c r="D1272" s="24" t="s">
        <v>25</v>
      </c>
      <c r="E1272" s="24" t="s">
        <v>20806</v>
      </c>
      <c r="F1272" s="24" t="s">
        <v>20806</v>
      </c>
      <c r="G1272" s="72" t="s">
        <v>22100</v>
      </c>
      <c r="H1272" s="58" t="s">
        <v>194</v>
      </c>
      <c r="I1272" s="58">
        <v>4</v>
      </c>
      <c r="J1272" s="68" t="s">
        <v>14442</v>
      </c>
      <c r="K1272" s="65" t="s">
        <v>31</v>
      </c>
      <c r="L1272" s="58">
        <v>4</v>
      </c>
      <c r="M1272" s="24">
        <f t="shared" si="68"/>
        <v>520</v>
      </c>
      <c r="N1272" s="58"/>
      <c r="O1272" s="24" t="s">
        <v>32</v>
      </c>
    </row>
    <row r="1273" s="1" customFormat="1" ht="14.25" spans="1:15">
      <c r="A1273" s="24">
        <v>1269</v>
      </c>
      <c r="B1273" s="24" t="s">
        <v>23</v>
      </c>
      <c r="C1273" s="54" t="s">
        <v>24</v>
      </c>
      <c r="D1273" s="24" t="s">
        <v>25</v>
      </c>
      <c r="E1273" s="24" t="s">
        <v>20806</v>
      </c>
      <c r="F1273" s="24" t="s">
        <v>20806</v>
      </c>
      <c r="G1273" s="68" t="s">
        <v>22101</v>
      </c>
      <c r="H1273" s="58" t="s">
        <v>51</v>
      </c>
      <c r="I1273" s="58">
        <v>2</v>
      </c>
      <c r="J1273" s="68" t="s">
        <v>14442</v>
      </c>
      <c r="K1273" s="65" t="s">
        <v>31</v>
      </c>
      <c r="L1273" s="58">
        <v>2</v>
      </c>
      <c r="M1273" s="24">
        <f>L1273*312</f>
        <v>624</v>
      </c>
      <c r="N1273" s="58"/>
      <c r="O1273" s="24" t="s">
        <v>32</v>
      </c>
    </row>
    <row r="1274" s="1" customFormat="1" ht="14.25" spans="1:15">
      <c r="A1274" s="24">
        <v>1270</v>
      </c>
      <c r="B1274" s="24" t="s">
        <v>23</v>
      </c>
      <c r="C1274" s="54" t="s">
        <v>24</v>
      </c>
      <c r="D1274" s="24" t="s">
        <v>25</v>
      </c>
      <c r="E1274" s="24" t="s">
        <v>20806</v>
      </c>
      <c r="F1274" s="24" t="s">
        <v>20806</v>
      </c>
      <c r="G1274" s="68" t="s">
        <v>22102</v>
      </c>
      <c r="H1274" s="58" t="s">
        <v>194</v>
      </c>
      <c r="I1274" s="58">
        <v>4</v>
      </c>
      <c r="J1274" s="65" t="s">
        <v>22103</v>
      </c>
      <c r="K1274" s="65" t="s">
        <v>31</v>
      </c>
      <c r="L1274" s="58">
        <v>4</v>
      </c>
      <c r="M1274" s="24">
        <f t="shared" ref="M1274:M1291" si="69">L1274*130</f>
        <v>520</v>
      </c>
      <c r="N1274" s="58"/>
      <c r="O1274" s="24" t="s">
        <v>32</v>
      </c>
    </row>
    <row r="1275" s="1" customFormat="1" ht="14.25" spans="1:15">
      <c r="A1275" s="24">
        <v>1271</v>
      </c>
      <c r="B1275" s="24" t="s">
        <v>23</v>
      </c>
      <c r="C1275" s="54" t="s">
        <v>24</v>
      </c>
      <c r="D1275" s="24" t="s">
        <v>25</v>
      </c>
      <c r="E1275" s="24" t="s">
        <v>20806</v>
      </c>
      <c r="F1275" s="24" t="s">
        <v>20806</v>
      </c>
      <c r="G1275" s="68" t="s">
        <v>22104</v>
      </c>
      <c r="H1275" s="58" t="s">
        <v>194</v>
      </c>
      <c r="I1275" s="58">
        <v>5</v>
      </c>
      <c r="J1275" s="65" t="s">
        <v>22103</v>
      </c>
      <c r="K1275" s="65" t="s">
        <v>31</v>
      </c>
      <c r="L1275" s="58">
        <v>5</v>
      </c>
      <c r="M1275" s="24">
        <f t="shared" si="69"/>
        <v>650</v>
      </c>
      <c r="N1275" s="58"/>
      <c r="O1275" s="24" t="s">
        <v>32</v>
      </c>
    </row>
    <row r="1276" s="1" customFormat="1" ht="14.25" spans="1:15">
      <c r="A1276" s="24">
        <v>1272</v>
      </c>
      <c r="B1276" s="24" t="s">
        <v>23</v>
      </c>
      <c r="C1276" s="54" t="s">
        <v>24</v>
      </c>
      <c r="D1276" s="24" t="s">
        <v>25</v>
      </c>
      <c r="E1276" s="24" t="s">
        <v>20806</v>
      </c>
      <c r="F1276" s="24" t="s">
        <v>20806</v>
      </c>
      <c r="G1276" s="68" t="s">
        <v>22105</v>
      </c>
      <c r="H1276" s="58" t="s">
        <v>194</v>
      </c>
      <c r="I1276" s="58">
        <v>5</v>
      </c>
      <c r="J1276" s="65" t="s">
        <v>22103</v>
      </c>
      <c r="K1276" s="65" t="s">
        <v>31</v>
      </c>
      <c r="L1276" s="58">
        <v>5</v>
      </c>
      <c r="M1276" s="24">
        <f t="shared" si="69"/>
        <v>650</v>
      </c>
      <c r="N1276" s="58"/>
      <c r="O1276" s="24" t="s">
        <v>32</v>
      </c>
    </row>
    <row r="1277" s="1" customFormat="1" ht="14.25" spans="1:15">
      <c r="A1277" s="24">
        <v>1273</v>
      </c>
      <c r="B1277" s="24" t="s">
        <v>23</v>
      </c>
      <c r="C1277" s="54" t="s">
        <v>24</v>
      </c>
      <c r="D1277" s="24" t="s">
        <v>25</v>
      </c>
      <c r="E1277" s="24" t="s">
        <v>20806</v>
      </c>
      <c r="F1277" s="24" t="s">
        <v>20806</v>
      </c>
      <c r="G1277" s="68" t="s">
        <v>22106</v>
      </c>
      <c r="H1277" s="58" t="s">
        <v>194</v>
      </c>
      <c r="I1277" s="58">
        <v>4</v>
      </c>
      <c r="J1277" s="65" t="s">
        <v>22103</v>
      </c>
      <c r="K1277" s="65" t="s">
        <v>31</v>
      </c>
      <c r="L1277" s="58">
        <v>4</v>
      </c>
      <c r="M1277" s="24">
        <f t="shared" si="69"/>
        <v>520</v>
      </c>
      <c r="N1277" s="58"/>
      <c r="O1277" s="24" t="s">
        <v>32</v>
      </c>
    </row>
    <row r="1278" s="1" customFormat="1" ht="14.25" spans="1:15">
      <c r="A1278" s="24">
        <v>1274</v>
      </c>
      <c r="B1278" s="24" t="s">
        <v>23</v>
      </c>
      <c r="C1278" s="54" t="s">
        <v>24</v>
      </c>
      <c r="D1278" s="24" t="s">
        <v>25</v>
      </c>
      <c r="E1278" s="24" t="s">
        <v>20806</v>
      </c>
      <c r="F1278" s="24" t="s">
        <v>20806</v>
      </c>
      <c r="G1278" s="68" t="s">
        <v>22107</v>
      </c>
      <c r="H1278" s="58" t="s">
        <v>194</v>
      </c>
      <c r="I1278" s="58">
        <v>5</v>
      </c>
      <c r="J1278" s="65" t="s">
        <v>22103</v>
      </c>
      <c r="K1278" s="65" t="s">
        <v>31</v>
      </c>
      <c r="L1278" s="58">
        <v>5</v>
      </c>
      <c r="M1278" s="24">
        <f t="shared" si="69"/>
        <v>650</v>
      </c>
      <c r="N1278" s="58"/>
      <c r="O1278" s="24" t="s">
        <v>32</v>
      </c>
    </row>
    <row r="1279" s="1" customFormat="1" ht="14.25" spans="1:15">
      <c r="A1279" s="24">
        <v>1275</v>
      </c>
      <c r="B1279" s="24" t="s">
        <v>23</v>
      </c>
      <c r="C1279" s="54" t="s">
        <v>24</v>
      </c>
      <c r="D1279" s="24" t="s">
        <v>25</v>
      </c>
      <c r="E1279" s="24" t="s">
        <v>20806</v>
      </c>
      <c r="F1279" s="24" t="s">
        <v>20806</v>
      </c>
      <c r="G1279" s="68" t="s">
        <v>22108</v>
      </c>
      <c r="H1279" s="58" t="s">
        <v>29</v>
      </c>
      <c r="I1279" s="58">
        <v>4</v>
      </c>
      <c r="J1279" s="65" t="s">
        <v>22103</v>
      </c>
      <c r="K1279" s="65" t="s">
        <v>31</v>
      </c>
      <c r="L1279" s="58">
        <v>4</v>
      </c>
      <c r="M1279" s="24">
        <f t="shared" si="69"/>
        <v>520</v>
      </c>
      <c r="N1279" s="58"/>
      <c r="O1279" s="24" t="s">
        <v>32</v>
      </c>
    </row>
    <row r="1280" s="1" customFormat="1" ht="14.25" spans="1:15">
      <c r="A1280" s="24">
        <v>1276</v>
      </c>
      <c r="B1280" s="24" t="s">
        <v>23</v>
      </c>
      <c r="C1280" s="54" t="s">
        <v>24</v>
      </c>
      <c r="D1280" s="24" t="s">
        <v>25</v>
      </c>
      <c r="E1280" s="24" t="s">
        <v>20806</v>
      </c>
      <c r="F1280" s="24" t="s">
        <v>20806</v>
      </c>
      <c r="G1280" s="72" t="s">
        <v>22109</v>
      </c>
      <c r="H1280" s="58" t="s">
        <v>194</v>
      </c>
      <c r="I1280" s="58">
        <v>4</v>
      </c>
      <c r="J1280" s="65" t="s">
        <v>22103</v>
      </c>
      <c r="K1280" s="65" t="s">
        <v>31</v>
      </c>
      <c r="L1280" s="58">
        <v>4</v>
      </c>
      <c r="M1280" s="24">
        <f t="shared" si="69"/>
        <v>520</v>
      </c>
      <c r="N1280" s="58"/>
      <c r="O1280" s="24" t="s">
        <v>32</v>
      </c>
    </row>
    <row r="1281" s="1" customFormat="1" ht="14.25" spans="1:15">
      <c r="A1281" s="24">
        <v>1277</v>
      </c>
      <c r="B1281" s="24" t="s">
        <v>23</v>
      </c>
      <c r="C1281" s="54" t="s">
        <v>24</v>
      </c>
      <c r="D1281" s="24" t="s">
        <v>25</v>
      </c>
      <c r="E1281" s="24" t="s">
        <v>20806</v>
      </c>
      <c r="F1281" s="24" t="s">
        <v>20806</v>
      </c>
      <c r="G1281" s="72" t="s">
        <v>22110</v>
      </c>
      <c r="H1281" s="58" t="s">
        <v>194</v>
      </c>
      <c r="I1281" s="58">
        <v>3</v>
      </c>
      <c r="J1281" s="65" t="s">
        <v>22103</v>
      </c>
      <c r="K1281" s="65" t="s">
        <v>31</v>
      </c>
      <c r="L1281" s="58">
        <v>3</v>
      </c>
      <c r="M1281" s="24">
        <f t="shared" si="69"/>
        <v>390</v>
      </c>
      <c r="N1281" s="58"/>
      <c r="O1281" s="24" t="s">
        <v>32</v>
      </c>
    </row>
    <row r="1282" s="1" customFormat="1" ht="14.25" spans="1:15">
      <c r="A1282" s="24">
        <v>1278</v>
      </c>
      <c r="B1282" s="24" t="s">
        <v>23</v>
      </c>
      <c r="C1282" s="54" t="s">
        <v>24</v>
      </c>
      <c r="D1282" s="24" t="s">
        <v>25</v>
      </c>
      <c r="E1282" s="24" t="s">
        <v>20806</v>
      </c>
      <c r="F1282" s="24" t="s">
        <v>20806</v>
      </c>
      <c r="G1282" s="72" t="s">
        <v>22111</v>
      </c>
      <c r="H1282" s="58" t="s">
        <v>194</v>
      </c>
      <c r="I1282" s="58">
        <v>3</v>
      </c>
      <c r="J1282" s="65" t="s">
        <v>22103</v>
      </c>
      <c r="K1282" s="65" t="s">
        <v>31</v>
      </c>
      <c r="L1282" s="58">
        <v>3</v>
      </c>
      <c r="M1282" s="24">
        <f t="shared" si="69"/>
        <v>390</v>
      </c>
      <c r="N1282" s="58"/>
      <c r="O1282" s="24" t="s">
        <v>32</v>
      </c>
    </row>
    <row r="1283" s="1" customFormat="1" ht="14.25" spans="1:15">
      <c r="A1283" s="24">
        <v>1279</v>
      </c>
      <c r="B1283" s="24" t="s">
        <v>23</v>
      </c>
      <c r="C1283" s="54" t="s">
        <v>24</v>
      </c>
      <c r="D1283" s="24" t="s">
        <v>25</v>
      </c>
      <c r="E1283" s="24" t="s">
        <v>20806</v>
      </c>
      <c r="F1283" s="24" t="s">
        <v>20806</v>
      </c>
      <c r="G1283" s="72" t="s">
        <v>22112</v>
      </c>
      <c r="H1283" s="58" t="s">
        <v>29</v>
      </c>
      <c r="I1283" s="58">
        <v>4</v>
      </c>
      <c r="J1283" s="65" t="s">
        <v>22103</v>
      </c>
      <c r="K1283" s="65" t="s">
        <v>31</v>
      </c>
      <c r="L1283" s="58">
        <v>4</v>
      </c>
      <c r="M1283" s="24">
        <f t="shared" si="69"/>
        <v>520</v>
      </c>
      <c r="N1283" s="58"/>
      <c r="O1283" s="24" t="s">
        <v>32</v>
      </c>
    </row>
    <row r="1284" s="1" customFormat="1" ht="14.25" spans="1:15">
      <c r="A1284" s="24">
        <v>1280</v>
      </c>
      <c r="B1284" s="24" t="s">
        <v>23</v>
      </c>
      <c r="C1284" s="54" t="s">
        <v>24</v>
      </c>
      <c r="D1284" s="24" t="s">
        <v>25</v>
      </c>
      <c r="E1284" s="24" t="s">
        <v>20806</v>
      </c>
      <c r="F1284" s="24" t="s">
        <v>20806</v>
      </c>
      <c r="G1284" s="72" t="s">
        <v>22113</v>
      </c>
      <c r="H1284" s="58" t="s">
        <v>194</v>
      </c>
      <c r="I1284" s="58">
        <v>8</v>
      </c>
      <c r="J1284" s="65" t="s">
        <v>22103</v>
      </c>
      <c r="K1284" s="65" t="s">
        <v>31</v>
      </c>
      <c r="L1284" s="58">
        <v>8</v>
      </c>
      <c r="M1284" s="24">
        <f t="shared" si="69"/>
        <v>1040</v>
      </c>
      <c r="N1284" s="58"/>
      <c r="O1284" s="24" t="s">
        <v>32</v>
      </c>
    </row>
    <row r="1285" s="1" customFormat="1" ht="14.25" spans="1:15">
      <c r="A1285" s="24">
        <v>1281</v>
      </c>
      <c r="B1285" s="24" t="s">
        <v>23</v>
      </c>
      <c r="C1285" s="54" t="s">
        <v>24</v>
      </c>
      <c r="D1285" s="24" t="s">
        <v>25</v>
      </c>
      <c r="E1285" s="24" t="s">
        <v>20806</v>
      </c>
      <c r="F1285" s="24" t="s">
        <v>20806</v>
      </c>
      <c r="G1285" s="72" t="s">
        <v>22114</v>
      </c>
      <c r="H1285" s="58" t="s">
        <v>194</v>
      </c>
      <c r="I1285" s="58">
        <v>4</v>
      </c>
      <c r="J1285" s="65" t="s">
        <v>22103</v>
      </c>
      <c r="K1285" s="65" t="s">
        <v>31</v>
      </c>
      <c r="L1285" s="58">
        <v>4</v>
      </c>
      <c r="M1285" s="24">
        <f t="shared" si="69"/>
        <v>520</v>
      </c>
      <c r="N1285" s="58"/>
      <c r="O1285" s="24" t="s">
        <v>32</v>
      </c>
    </row>
    <row r="1286" s="1" customFormat="1" ht="14.25" spans="1:15">
      <c r="A1286" s="24">
        <v>1282</v>
      </c>
      <c r="B1286" s="24" t="s">
        <v>23</v>
      </c>
      <c r="C1286" s="54" t="s">
        <v>24</v>
      </c>
      <c r="D1286" s="24" t="s">
        <v>25</v>
      </c>
      <c r="E1286" s="24" t="s">
        <v>20806</v>
      </c>
      <c r="F1286" s="24" t="s">
        <v>20806</v>
      </c>
      <c r="G1286" s="72" t="s">
        <v>22115</v>
      </c>
      <c r="H1286" s="58" t="s">
        <v>194</v>
      </c>
      <c r="I1286" s="58">
        <v>6</v>
      </c>
      <c r="J1286" s="65" t="s">
        <v>22103</v>
      </c>
      <c r="K1286" s="65" t="s">
        <v>31</v>
      </c>
      <c r="L1286" s="58">
        <v>6</v>
      </c>
      <c r="M1286" s="24">
        <f t="shared" si="69"/>
        <v>780</v>
      </c>
      <c r="N1286" s="58"/>
      <c r="O1286" s="24" t="s">
        <v>32</v>
      </c>
    </row>
    <row r="1287" s="1" customFormat="1" ht="14.25" spans="1:15">
      <c r="A1287" s="24">
        <v>1283</v>
      </c>
      <c r="B1287" s="24" t="s">
        <v>23</v>
      </c>
      <c r="C1287" s="54" t="s">
        <v>24</v>
      </c>
      <c r="D1287" s="24" t="s">
        <v>25</v>
      </c>
      <c r="E1287" s="24" t="s">
        <v>20806</v>
      </c>
      <c r="F1287" s="24" t="s">
        <v>20806</v>
      </c>
      <c r="G1287" s="72" t="s">
        <v>22116</v>
      </c>
      <c r="H1287" s="58" t="s">
        <v>194</v>
      </c>
      <c r="I1287" s="58">
        <v>3</v>
      </c>
      <c r="J1287" s="65" t="s">
        <v>22103</v>
      </c>
      <c r="K1287" s="65" t="s">
        <v>31</v>
      </c>
      <c r="L1287" s="58">
        <v>3</v>
      </c>
      <c r="M1287" s="24">
        <f t="shared" si="69"/>
        <v>390</v>
      </c>
      <c r="N1287" s="58"/>
      <c r="O1287" s="24" t="s">
        <v>32</v>
      </c>
    </row>
    <row r="1288" s="1" customFormat="1" ht="14.25" spans="1:15">
      <c r="A1288" s="24">
        <v>1284</v>
      </c>
      <c r="B1288" s="24" t="s">
        <v>23</v>
      </c>
      <c r="C1288" s="54" t="s">
        <v>24</v>
      </c>
      <c r="D1288" s="24" t="s">
        <v>25</v>
      </c>
      <c r="E1288" s="24" t="s">
        <v>20806</v>
      </c>
      <c r="F1288" s="24" t="s">
        <v>20806</v>
      </c>
      <c r="G1288" s="72" t="s">
        <v>22117</v>
      </c>
      <c r="H1288" s="58" t="s">
        <v>194</v>
      </c>
      <c r="I1288" s="58">
        <v>7</v>
      </c>
      <c r="J1288" s="65" t="s">
        <v>22103</v>
      </c>
      <c r="K1288" s="65" t="s">
        <v>31</v>
      </c>
      <c r="L1288" s="58">
        <v>7</v>
      </c>
      <c r="M1288" s="24">
        <f t="shared" si="69"/>
        <v>910</v>
      </c>
      <c r="N1288" s="58"/>
      <c r="O1288" s="24" t="s">
        <v>32</v>
      </c>
    </row>
    <row r="1289" s="1" customFormat="1" ht="14.25" spans="1:15">
      <c r="A1289" s="24">
        <v>1285</v>
      </c>
      <c r="B1289" s="24" t="s">
        <v>23</v>
      </c>
      <c r="C1289" s="54" t="s">
        <v>24</v>
      </c>
      <c r="D1289" s="24" t="s">
        <v>25</v>
      </c>
      <c r="E1289" s="24" t="s">
        <v>20806</v>
      </c>
      <c r="F1289" s="24" t="s">
        <v>20806</v>
      </c>
      <c r="G1289" s="75" t="s">
        <v>22118</v>
      </c>
      <c r="H1289" s="58" t="s">
        <v>194</v>
      </c>
      <c r="I1289" s="58">
        <v>4</v>
      </c>
      <c r="J1289" s="65" t="s">
        <v>22103</v>
      </c>
      <c r="K1289" s="65" t="s">
        <v>31</v>
      </c>
      <c r="L1289" s="58">
        <v>4</v>
      </c>
      <c r="M1289" s="24">
        <f t="shared" si="69"/>
        <v>520</v>
      </c>
      <c r="N1289" s="58"/>
      <c r="O1289" s="24" t="s">
        <v>32</v>
      </c>
    </row>
    <row r="1290" s="1" customFormat="1" ht="14.25" spans="1:15">
      <c r="A1290" s="24">
        <v>1286</v>
      </c>
      <c r="B1290" s="24" t="s">
        <v>23</v>
      </c>
      <c r="C1290" s="54" t="s">
        <v>24</v>
      </c>
      <c r="D1290" s="24" t="s">
        <v>25</v>
      </c>
      <c r="E1290" s="24" t="s">
        <v>20806</v>
      </c>
      <c r="F1290" s="24" t="s">
        <v>20806</v>
      </c>
      <c r="G1290" s="70" t="s">
        <v>22119</v>
      </c>
      <c r="H1290" s="58" t="s">
        <v>194</v>
      </c>
      <c r="I1290" s="58">
        <v>4</v>
      </c>
      <c r="J1290" s="65" t="s">
        <v>22103</v>
      </c>
      <c r="K1290" s="65" t="s">
        <v>31</v>
      </c>
      <c r="L1290" s="58">
        <v>4</v>
      </c>
      <c r="M1290" s="24">
        <f t="shared" si="69"/>
        <v>520</v>
      </c>
      <c r="N1290" s="58"/>
      <c r="O1290" s="24" t="s">
        <v>32</v>
      </c>
    </row>
    <row r="1291" s="1" customFormat="1" ht="14.25" spans="1:15">
      <c r="A1291" s="24">
        <v>1287</v>
      </c>
      <c r="B1291" s="24" t="s">
        <v>23</v>
      </c>
      <c r="C1291" s="54" t="s">
        <v>24</v>
      </c>
      <c r="D1291" s="24" t="s">
        <v>25</v>
      </c>
      <c r="E1291" s="24" t="s">
        <v>20806</v>
      </c>
      <c r="F1291" s="24" t="s">
        <v>20806</v>
      </c>
      <c r="G1291" s="70" t="s">
        <v>22120</v>
      </c>
      <c r="H1291" s="58" t="s">
        <v>194</v>
      </c>
      <c r="I1291" s="58">
        <v>4</v>
      </c>
      <c r="J1291" s="65" t="s">
        <v>22103</v>
      </c>
      <c r="K1291" s="65" t="s">
        <v>31</v>
      </c>
      <c r="L1291" s="58">
        <v>4</v>
      </c>
      <c r="M1291" s="24">
        <f t="shared" si="69"/>
        <v>520</v>
      </c>
      <c r="N1291" s="58"/>
      <c r="O1291" s="24" t="s">
        <v>32</v>
      </c>
    </row>
    <row r="1292" s="1" customFormat="1" ht="14.25" spans="1:15">
      <c r="A1292" s="24">
        <v>1288</v>
      </c>
      <c r="B1292" s="24" t="s">
        <v>23</v>
      </c>
      <c r="C1292" s="54" t="s">
        <v>24</v>
      </c>
      <c r="D1292" s="24" t="s">
        <v>25</v>
      </c>
      <c r="E1292" s="24" t="s">
        <v>20806</v>
      </c>
      <c r="F1292" s="24" t="s">
        <v>20806</v>
      </c>
      <c r="G1292" s="70" t="s">
        <v>22121</v>
      </c>
      <c r="H1292" s="58" t="s">
        <v>51</v>
      </c>
      <c r="I1292" s="58">
        <v>1</v>
      </c>
      <c r="J1292" s="65" t="s">
        <v>22103</v>
      </c>
      <c r="K1292" s="65" t="s">
        <v>31</v>
      </c>
      <c r="L1292" s="58">
        <v>1</v>
      </c>
      <c r="M1292" s="24">
        <f>L1292*312</f>
        <v>312</v>
      </c>
      <c r="N1292" s="58"/>
      <c r="O1292" s="24" t="s">
        <v>32</v>
      </c>
    </row>
    <row r="1293" s="1" customFormat="1" ht="14.25" spans="1:15">
      <c r="A1293" s="24">
        <v>1289</v>
      </c>
      <c r="B1293" s="24" t="s">
        <v>23</v>
      </c>
      <c r="C1293" s="54" t="s">
        <v>24</v>
      </c>
      <c r="D1293" s="24" t="s">
        <v>25</v>
      </c>
      <c r="E1293" s="24" t="s">
        <v>20806</v>
      </c>
      <c r="F1293" s="24" t="s">
        <v>20806</v>
      </c>
      <c r="G1293" s="70" t="s">
        <v>22122</v>
      </c>
      <c r="H1293" s="58" t="s">
        <v>194</v>
      </c>
      <c r="I1293" s="58">
        <v>4</v>
      </c>
      <c r="J1293" s="65" t="s">
        <v>22103</v>
      </c>
      <c r="K1293" s="65" t="s">
        <v>31</v>
      </c>
      <c r="L1293" s="58">
        <v>4</v>
      </c>
      <c r="M1293" s="24">
        <f>L1293*130</f>
        <v>520</v>
      </c>
      <c r="N1293" s="58"/>
      <c r="O1293" s="24" t="s">
        <v>32</v>
      </c>
    </row>
    <row r="1294" s="1" customFormat="1" ht="14.25" spans="1:15">
      <c r="A1294" s="24">
        <v>1290</v>
      </c>
      <c r="B1294" s="24" t="s">
        <v>23</v>
      </c>
      <c r="C1294" s="54" t="s">
        <v>24</v>
      </c>
      <c r="D1294" s="24" t="s">
        <v>25</v>
      </c>
      <c r="E1294" s="24" t="s">
        <v>20806</v>
      </c>
      <c r="F1294" s="24" t="s">
        <v>20806</v>
      </c>
      <c r="G1294" s="76" t="s">
        <v>22123</v>
      </c>
      <c r="H1294" s="58" t="s">
        <v>194</v>
      </c>
      <c r="I1294" s="58">
        <v>4</v>
      </c>
      <c r="J1294" s="65" t="s">
        <v>22103</v>
      </c>
      <c r="K1294" s="65" t="s">
        <v>31</v>
      </c>
      <c r="L1294" s="58">
        <v>4</v>
      </c>
      <c r="M1294" s="24">
        <f>L1294*130</f>
        <v>520</v>
      </c>
      <c r="N1294" s="58"/>
      <c r="O1294" s="24" t="s">
        <v>32</v>
      </c>
    </row>
    <row r="1295" s="1" customFormat="1" ht="14.25" spans="1:15">
      <c r="A1295" s="24">
        <v>1291</v>
      </c>
      <c r="B1295" s="24" t="s">
        <v>23</v>
      </c>
      <c r="C1295" s="54" t="s">
        <v>24</v>
      </c>
      <c r="D1295" s="24" t="s">
        <v>25</v>
      </c>
      <c r="E1295" s="24" t="s">
        <v>20806</v>
      </c>
      <c r="F1295" s="24" t="s">
        <v>20806</v>
      </c>
      <c r="G1295" s="70" t="s">
        <v>22124</v>
      </c>
      <c r="H1295" s="58" t="s">
        <v>194</v>
      </c>
      <c r="I1295" s="58">
        <v>5</v>
      </c>
      <c r="J1295" s="65" t="s">
        <v>22103</v>
      </c>
      <c r="K1295" s="65" t="s">
        <v>31</v>
      </c>
      <c r="L1295" s="58">
        <v>5</v>
      </c>
      <c r="M1295" s="24">
        <f>L1295*130</f>
        <v>650</v>
      </c>
      <c r="N1295" s="58"/>
      <c r="O1295" s="24" t="s">
        <v>32</v>
      </c>
    </row>
    <row r="1296" s="1" customFormat="1" ht="14.25" spans="1:15">
      <c r="A1296" s="24">
        <v>1292</v>
      </c>
      <c r="B1296" s="24" t="s">
        <v>23</v>
      </c>
      <c r="C1296" s="54" t="s">
        <v>24</v>
      </c>
      <c r="D1296" s="24" t="s">
        <v>25</v>
      </c>
      <c r="E1296" s="24" t="s">
        <v>20806</v>
      </c>
      <c r="F1296" s="24" t="s">
        <v>20806</v>
      </c>
      <c r="G1296" s="70" t="s">
        <v>19814</v>
      </c>
      <c r="H1296" s="58" t="s">
        <v>51</v>
      </c>
      <c r="I1296" s="58">
        <v>4</v>
      </c>
      <c r="J1296" s="65" t="s">
        <v>22103</v>
      </c>
      <c r="K1296" s="65" t="s">
        <v>31</v>
      </c>
      <c r="L1296" s="58">
        <v>4</v>
      </c>
      <c r="M1296" s="24">
        <f>L1296*312</f>
        <v>1248</v>
      </c>
      <c r="N1296" s="58"/>
      <c r="O1296" s="24" t="s">
        <v>32</v>
      </c>
    </row>
    <row r="1297" s="1" customFormat="1" ht="14.25" spans="1:15">
      <c r="A1297" s="24">
        <v>1293</v>
      </c>
      <c r="B1297" s="24" t="s">
        <v>23</v>
      </c>
      <c r="C1297" s="54" t="s">
        <v>24</v>
      </c>
      <c r="D1297" s="24" t="s">
        <v>25</v>
      </c>
      <c r="E1297" s="24" t="s">
        <v>20806</v>
      </c>
      <c r="F1297" s="24" t="s">
        <v>20806</v>
      </c>
      <c r="G1297" s="70" t="s">
        <v>22125</v>
      </c>
      <c r="H1297" s="58" t="s">
        <v>194</v>
      </c>
      <c r="I1297" s="58">
        <v>4</v>
      </c>
      <c r="J1297" s="65" t="s">
        <v>22103</v>
      </c>
      <c r="K1297" s="65" t="s">
        <v>31</v>
      </c>
      <c r="L1297" s="58">
        <v>4</v>
      </c>
      <c r="M1297" s="24">
        <f>L1297*130</f>
        <v>520</v>
      </c>
      <c r="N1297" s="58"/>
      <c r="O1297" s="24" t="s">
        <v>32</v>
      </c>
    </row>
    <row r="1298" s="1" customFormat="1" ht="14.25" spans="1:15">
      <c r="A1298" s="24">
        <v>1294</v>
      </c>
      <c r="B1298" s="24" t="s">
        <v>23</v>
      </c>
      <c r="C1298" s="54" t="s">
        <v>24</v>
      </c>
      <c r="D1298" s="24" t="s">
        <v>25</v>
      </c>
      <c r="E1298" s="24" t="s">
        <v>20806</v>
      </c>
      <c r="F1298" s="24" t="s">
        <v>20806</v>
      </c>
      <c r="G1298" s="70" t="s">
        <v>22126</v>
      </c>
      <c r="H1298" s="58" t="s">
        <v>51</v>
      </c>
      <c r="I1298" s="58">
        <v>2</v>
      </c>
      <c r="J1298" s="65" t="s">
        <v>22103</v>
      </c>
      <c r="K1298" s="65" t="s">
        <v>31</v>
      </c>
      <c r="L1298" s="58">
        <v>2</v>
      </c>
      <c r="M1298" s="24">
        <f>L1298*312</f>
        <v>624</v>
      </c>
      <c r="N1298" s="58"/>
      <c r="O1298" s="24" t="s">
        <v>32</v>
      </c>
    </row>
    <row r="1299" s="1" customFormat="1" ht="14.25" spans="1:15">
      <c r="A1299" s="24">
        <v>1295</v>
      </c>
      <c r="B1299" s="24" t="s">
        <v>23</v>
      </c>
      <c r="C1299" s="54" t="s">
        <v>24</v>
      </c>
      <c r="D1299" s="24" t="s">
        <v>25</v>
      </c>
      <c r="E1299" s="24" t="s">
        <v>20806</v>
      </c>
      <c r="F1299" s="24" t="s">
        <v>20806</v>
      </c>
      <c r="G1299" s="70" t="s">
        <v>22127</v>
      </c>
      <c r="H1299" s="58" t="s">
        <v>194</v>
      </c>
      <c r="I1299" s="58">
        <v>4</v>
      </c>
      <c r="J1299" s="65" t="s">
        <v>22103</v>
      </c>
      <c r="K1299" s="65" t="s">
        <v>31</v>
      </c>
      <c r="L1299" s="58">
        <v>4</v>
      </c>
      <c r="M1299" s="24">
        <f t="shared" ref="M1299:M1305" si="70">L1299*130</f>
        <v>520</v>
      </c>
      <c r="N1299" s="58"/>
      <c r="O1299" s="24" t="s">
        <v>32</v>
      </c>
    </row>
    <row r="1300" s="1" customFormat="1" ht="14.25" spans="1:15">
      <c r="A1300" s="24">
        <v>1296</v>
      </c>
      <c r="B1300" s="24" t="s">
        <v>23</v>
      </c>
      <c r="C1300" s="54" t="s">
        <v>24</v>
      </c>
      <c r="D1300" s="24" t="s">
        <v>25</v>
      </c>
      <c r="E1300" s="24" t="s">
        <v>20806</v>
      </c>
      <c r="F1300" s="24" t="s">
        <v>20806</v>
      </c>
      <c r="G1300" s="70" t="s">
        <v>22128</v>
      </c>
      <c r="H1300" s="58" t="s">
        <v>194</v>
      </c>
      <c r="I1300" s="58">
        <v>5</v>
      </c>
      <c r="J1300" s="65" t="s">
        <v>22103</v>
      </c>
      <c r="K1300" s="65" t="s">
        <v>31</v>
      </c>
      <c r="L1300" s="58">
        <v>5</v>
      </c>
      <c r="M1300" s="24">
        <f t="shared" si="70"/>
        <v>650</v>
      </c>
      <c r="N1300" s="58"/>
      <c r="O1300" s="24" t="s">
        <v>32</v>
      </c>
    </row>
    <row r="1301" s="1" customFormat="1" ht="14.25" spans="1:15">
      <c r="A1301" s="24">
        <v>1297</v>
      </c>
      <c r="B1301" s="24" t="s">
        <v>23</v>
      </c>
      <c r="C1301" s="54" t="s">
        <v>24</v>
      </c>
      <c r="D1301" s="24" t="s">
        <v>25</v>
      </c>
      <c r="E1301" s="24" t="s">
        <v>20806</v>
      </c>
      <c r="F1301" s="24" t="s">
        <v>20806</v>
      </c>
      <c r="G1301" s="70" t="s">
        <v>22129</v>
      </c>
      <c r="H1301" s="58" t="s">
        <v>194</v>
      </c>
      <c r="I1301" s="58">
        <v>5</v>
      </c>
      <c r="J1301" s="65" t="s">
        <v>22103</v>
      </c>
      <c r="K1301" s="65" t="s">
        <v>31</v>
      </c>
      <c r="L1301" s="58">
        <v>5</v>
      </c>
      <c r="M1301" s="24">
        <f t="shared" si="70"/>
        <v>650</v>
      </c>
      <c r="N1301" s="58"/>
      <c r="O1301" s="24" t="s">
        <v>32</v>
      </c>
    </row>
    <row r="1302" s="1" customFormat="1" ht="14.25" spans="1:15">
      <c r="A1302" s="24">
        <v>1298</v>
      </c>
      <c r="B1302" s="24" t="s">
        <v>23</v>
      </c>
      <c r="C1302" s="54" t="s">
        <v>24</v>
      </c>
      <c r="D1302" s="24" t="s">
        <v>25</v>
      </c>
      <c r="E1302" s="24" t="s">
        <v>20806</v>
      </c>
      <c r="F1302" s="24" t="s">
        <v>20806</v>
      </c>
      <c r="G1302" s="70" t="s">
        <v>22130</v>
      </c>
      <c r="H1302" s="58" t="s">
        <v>194</v>
      </c>
      <c r="I1302" s="58">
        <v>4</v>
      </c>
      <c r="J1302" s="65" t="s">
        <v>22103</v>
      </c>
      <c r="K1302" s="65" t="s">
        <v>31</v>
      </c>
      <c r="L1302" s="58">
        <v>4</v>
      </c>
      <c r="M1302" s="24">
        <f t="shared" si="70"/>
        <v>520</v>
      </c>
      <c r="N1302" s="58"/>
      <c r="O1302" s="24" t="s">
        <v>32</v>
      </c>
    </row>
    <row r="1303" s="1" customFormat="1" ht="14.25" spans="1:15">
      <c r="A1303" s="24">
        <v>1299</v>
      </c>
      <c r="B1303" s="24" t="s">
        <v>23</v>
      </c>
      <c r="C1303" s="54" t="s">
        <v>24</v>
      </c>
      <c r="D1303" s="24" t="s">
        <v>25</v>
      </c>
      <c r="E1303" s="24" t="s">
        <v>20806</v>
      </c>
      <c r="F1303" s="24" t="s">
        <v>20806</v>
      </c>
      <c r="G1303" s="77" t="s">
        <v>20835</v>
      </c>
      <c r="H1303" s="58" t="s">
        <v>194</v>
      </c>
      <c r="I1303" s="58">
        <v>3</v>
      </c>
      <c r="J1303" s="65" t="s">
        <v>22103</v>
      </c>
      <c r="K1303" s="65" t="s">
        <v>31</v>
      </c>
      <c r="L1303" s="58">
        <v>3</v>
      </c>
      <c r="M1303" s="24">
        <f t="shared" si="70"/>
        <v>390</v>
      </c>
      <c r="N1303" s="58"/>
      <c r="O1303" s="24" t="s">
        <v>32</v>
      </c>
    </row>
    <row r="1304" s="1" customFormat="1" ht="14.25" spans="1:15">
      <c r="A1304" s="24">
        <v>1300</v>
      </c>
      <c r="B1304" s="24" t="s">
        <v>23</v>
      </c>
      <c r="C1304" s="54" t="s">
        <v>24</v>
      </c>
      <c r="D1304" s="24" t="s">
        <v>25</v>
      </c>
      <c r="E1304" s="24" t="s">
        <v>20806</v>
      </c>
      <c r="F1304" s="24" t="s">
        <v>20806</v>
      </c>
      <c r="G1304" s="77" t="s">
        <v>22131</v>
      </c>
      <c r="H1304" s="58" t="s">
        <v>194</v>
      </c>
      <c r="I1304" s="58">
        <v>2</v>
      </c>
      <c r="J1304" s="65" t="s">
        <v>22103</v>
      </c>
      <c r="K1304" s="65" t="s">
        <v>31</v>
      </c>
      <c r="L1304" s="58">
        <v>2</v>
      </c>
      <c r="M1304" s="24">
        <f t="shared" si="70"/>
        <v>260</v>
      </c>
      <c r="N1304" s="58"/>
      <c r="O1304" s="24" t="s">
        <v>32</v>
      </c>
    </row>
    <row r="1305" s="1" customFormat="1" ht="14.25" spans="1:15">
      <c r="A1305" s="24">
        <v>1301</v>
      </c>
      <c r="B1305" s="24" t="s">
        <v>23</v>
      </c>
      <c r="C1305" s="54" t="s">
        <v>24</v>
      </c>
      <c r="D1305" s="24" t="s">
        <v>25</v>
      </c>
      <c r="E1305" s="24" t="s">
        <v>20806</v>
      </c>
      <c r="F1305" s="24" t="s">
        <v>20806</v>
      </c>
      <c r="G1305" s="70" t="s">
        <v>22132</v>
      </c>
      <c r="H1305" s="58" t="s">
        <v>194</v>
      </c>
      <c r="I1305" s="58">
        <v>4</v>
      </c>
      <c r="J1305" s="65" t="s">
        <v>22103</v>
      </c>
      <c r="K1305" s="65" t="s">
        <v>31</v>
      </c>
      <c r="L1305" s="58">
        <v>4</v>
      </c>
      <c r="M1305" s="24">
        <f t="shared" si="70"/>
        <v>520</v>
      </c>
      <c r="N1305" s="58"/>
      <c r="O1305" s="24" t="s">
        <v>32</v>
      </c>
    </row>
    <row r="1306" s="1" customFormat="1" ht="14.25" spans="1:15">
      <c r="A1306" s="24">
        <v>1302</v>
      </c>
      <c r="B1306" s="24" t="s">
        <v>23</v>
      </c>
      <c r="C1306" s="54" t="s">
        <v>24</v>
      </c>
      <c r="D1306" s="24" t="s">
        <v>25</v>
      </c>
      <c r="E1306" s="24" t="s">
        <v>20806</v>
      </c>
      <c r="F1306" s="24" t="s">
        <v>20806</v>
      </c>
      <c r="G1306" s="71" t="s">
        <v>22133</v>
      </c>
      <c r="H1306" s="58" t="s">
        <v>47</v>
      </c>
      <c r="I1306" s="58">
        <v>1</v>
      </c>
      <c r="J1306" s="65" t="s">
        <v>22103</v>
      </c>
      <c r="K1306" s="65" t="s">
        <v>31</v>
      </c>
      <c r="L1306" s="58">
        <v>1</v>
      </c>
      <c r="M1306" s="24">
        <f>L1306*312</f>
        <v>312</v>
      </c>
      <c r="N1306" s="58"/>
      <c r="O1306" s="24" t="s">
        <v>32</v>
      </c>
    </row>
    <row r="1307" s="1" customFormat="1" ht="14.25" spans="1:15">
      <c r="A1307" s="24">
        <v>1303</v>
      </c>
      <c r="B1307" s="24" t="s">
        <v>23</v>
      </c>
      <c r="C1307" s="54" t="s">
        <v>24</v>
      </c>
      <c r="D1307" s="24" t="s">
        <v>25</v>
      </c>
      <c r="E1307" s="24" t="s">
        <v>20806</v>
      </c>
      <c r="F1307" s="24" t="s">
        <v>20806</v>
      </c>
      <c r="G1307" s="58" t="s">
        <v>22134</v>
      </c>
      <c r="H1307" s="58" t="s">
        <v>29</v>
      </c>
      <c r="I1307" s="58">
        <v>4</v>
      </c>
      <c r="J1307" s="65" t="s">
        <v>22103</v>
      </c>
      <c r="K1307" s="65" t="s">
        <v>31</v>
      </c>
      <c r="L1307" s="58">
        <v>4</v>
      </c>
      <c r="M1307" s="24">
        <f>L1307*130</f>
        <v>520</v>
      </c>
      <c r="N1307" s="58"/>
      <c r="O1307" s="24" t="s">
        <v>32</v>
      </c>
    </row>
    <row r="1308" s="1" customFormat="1" ht="14.25" spans="1:15">
      <c r="A1308" s="24">
        <v>1304</v>
      </c>
      <c r="B1308" s="24" t="s">
        <v>23</v>
      </c>
      <c r="C1308" s="54" t="s">
        <v>24</v>
      </c>
      <c r="D1308" s="24" t="s">
        <v>25</v>
      </c>
      <c r="E1308" s="24" t="s">
        <v>20806</v>
      </c>
      <c r="F1308" s="24" t="s">
        <v>20806</v>
      </c>
      <c r="G1308" s="58" t="s">
        <v>22135</v>
      </c>
      <c r="H1308" s="58" t="s">
        <v>194</v>
      </c>
      <c r="I1308" s="58">
        <v>3</v>
      </c>
      <c r="J1308" s="65" t="s">
        <v>22136</v>
      </c>
      <c r="K1308" s="65" t="s">
        <v>31</v>
      </c>
      <c r="L1308" s="58">
        <v>3</v>
      </c>
      <c r="M1308" s="24">
        <f>L1308*130</f>
        <v>390</v>
      </c>
      <c r="N1308" s="58"/>
      <c r="O1308" s="24" t="s">
        <v>32</v>
      </c>
    </row>
    <row r="1309" s="1" customFormat="1" ht="14.25" spans="1:15">
      <c r="A1309" s="24">
        <v>1305</v>
      </c>
      <c r="B1309" s="24" t="s">
        <v>23</v>
      </c>
      <c r="C1309" s="54" t="s">
        <v>24</v>
      </c>
      <c r="D1309" s="24" t="s">
        <v>25</v>
      </c>
      <c r="E1309" s="24" t="s">
        <v>20806</v>
      </c>
      <c r="F1309" s="24" t="s">
        <v>20806</v>
      </c>
      <c r="G1309" s="58" t="s">
        <v>22137</v>
      </c>
      <c r="H1309" s="58" t="s">
        <v>194</v>
      </c>
      <c r="I1309" s="58">
        <v>2</v>
      </c>
      <c r="J1309" s="65" t="s">
        <v>22136</v>
      </c>
      <c r="K1309" s="65" t="s">
        <v>31</v>
      </c>
      <c r="L1309" s="58">
        <v>2</v>
      </c>
      <c r="M1309" s="24">
        <f>L1309*130</f>
        <v>260</v>
      </c>
      <c r="N1309" s="24"/>
      <c r="O1309" s="24" t="s">
        <v>32</v>
      </c>
    </row>
    <row r="1310" s="1" customFormat="1" ht="14.25" spans="1:15">
      <c r="A1310" s="24">
        <v>1306</v>
      </c>
      <c r="B1310" s="24" t="s">
        <v>23</v>
      </c>
      <c r="C1310" s="54" t="s">
        <v>24</v>
      </c>
      <c r="D1310" s="24" t="s">
        <v>25</v>
      </c>
      <c r="E1310" s="24" t="s">
        <v>20806</v>
      </c>
      <c r="F1310" s="24" t="s">
        <v>20806</v>
      </c>
      <c r="G1310" s="58" t="s">
        <v>22138</v>
      </c>
      <c r="H1310" s="58" t="s">
        <v>194</v>
      </c>
      <c r="I1310" s="58">
        <v>3</v>
      </c>
      <c r="J1310" s="65" t="s">
        <v>22136</v>
      </c>
      <c r="K1310" s="65" t="s">
        <v>31</v>
      </c>
      <c r="L1310" s="58">
        <v>3</v>
      </c>
      <c r="M1310" s="24">
        <f>L1310*130</f>
        <v>390</v>
      </c>
      <c r="N1310" s="58"/>
      <c r="O1310" s="24" t="s">
        <v>32</v>
      </c>
    </row>
    <row r="1311" s="1" customFormat="1" ht="14.25" spans="1:15">
      <c r="A1311" s="24">
        <v>1307</v>
      </c>
      <c r="B1311" s="24" t="s">
        <v>23</v>
      </c>
      <c r="C1311" s="54" t="s">
        <v>24</v>
      </c>
      <c r="D1311" s="24" t="s">
        <v>25</v>
      </c>
      <c r="E1311" s="24" t="s">
        <v>20806</v>
      </c>
      <c r="F1311" s="24" t="s">
        <v>20806</v>
      </c>
      <c r="G1311" s="58" t="s">
        <v>22139</v>
      </c>
      <c r="H1311" s="58" t="s">
        <v>51</v>
      </c>
      <c r="I1311" s="58">
        <v>1</v>
      </c>
      <c r="J1311" s="65" t="s">
        <v>22136</v>
      </c>
      <c r="K1311" s="65" t="s">
        <v>31</v>
      </c>
      <c r="L1311" s="58">
        <v>1</v>
      </c>
      <c r="M1311" s="24">
        <f>L1311*312</f>
        <v>312</v>
      </c>
      <c r="N1311" s="58"/>
      <c r="O1311" s="24" t="s">
        <v>32</v>
      </c>
    </row>
    <row r="1312" s="1" customFormat="1" ht="14.25" spans="1:15">
      <c r="A1312" s="24">
        <v>1308</v>
      </c>
      <c r="B1312" s="24" t="s">
        <v>23</v>
      </c>
      <c r="C1312" s="54" t="s">
        <v>24</v>
      </c>
      <c r="D1312" s="24" t="s">
        <v>25</v>
      </c>
      <c r="E1312" s="24" t="s">
        <v>20806</v>
      </c>
      <c r="F1312" s="24" t="s">
        <v>20806</v>
      </c>
      <c r="G1312" s="58" t="s">
        <v>22140</v>
      </c>
      <c r="H1312" s="58" t="s">
        <v>194</v>
      </c>
      <c r="I1312" s="58">
        <v>5</v>
      </c>
      <c r="J1312" s="65" t="s">
        <v>22136</v>
      </c>
      <c r="K1312" s="65" t="s">
        <v>31</v>
      </c>
      <c r="L1312" s="58">
        <v>5</v>
      </c>
      <c r="M1312" s="24">
        <f>L1312*130</f>
        <v>650</v>
      </c>
      <c r="N1312" s="58"/>
      <c r="O1312" s="24" t="s">
        <v>32</v>
      </c>
    </row>
    <row r="1313" s="1" customFormat="1" ht="14.25" spans="1:15">
      <c r="A1313" s="24">
        <v>1309</v>
      </c>
      <c r="B1313" s="24" t="s">
        <v>23</v>
      </c>
      <c r="C1313" s="54" t="s">
        <v>24</v>
      </c>
      <c r="D1313" s="24" t="s">
        <v>25</v>
      </c>
      <c r="E1313" s="24" t="s">
        <v>20806</v>
      </c>
      <c r="F1313" s="24" t="s">
        <v>20806</v>
      </c>
      <c r="G1313" s="58" t="s">
        <v>22141</v>
      </c>
      <c r="H1313" s="58" t="s">
        <v>194</v>
      </c>
      <c r="I1313" s="58">
        <v>4</v>
      </c>
      <c r="J1313" s="65" t="s">
        <v>22136</v>
      </c>
      <c r="K1313" s="65" t="s">
        <v>31</v>
      </c>
      <c r="L1313" s="58">
        <v>4</v>
      </c>
      <c r="M1313" s="24">
        <f>L1313*130</f>
        <v>520</v>
      </c>
      <c r="N1313" s="58"/>
      <c r="O1313" s="24" t="s">
        <v>32</v>
      </c>
    </row>
    <row r="1314" s="1" customFormat="1" ht="14.25" spans="1:15">
      <c r="A1314" s="24">
        <v>1310</v>
      </c>
      <c r="B1314" s="24" t="s">
        <v>23</v>
      </c>
      <c r="C1314" s="54" t="s">
        <v>24</v>
      </c>
      <c r="D1314" s="24" t="s">
        <v>25</v>
      </c>
      <c r="E1314" s="24" t="s">
        <v>20806</v>
      </c>
      <c r="F1314" s="24" t="s">
        <v>20806</v>
      </c>
      <c r="G1314" s="58" t="s">
        <v>22142</v>
      </c>
      <c r="H1314" s="58" t="s">
        <v>51</v>
      </c>
      <c r="I1314" s="58">
        <v>6</v>
      </c>
      <c r="J1314" s="65" t="s">
        <v>22136</v>
      </c>
      <c r="K1314" s="65" t="s">
        <v>31</v>
      </c>
      <c r="L1314" s="58">
        <v>6</v>
      </c>
      <c r="M1314" s="24">
        <f>L1314*312</f>
        <v>1872</v>
      </c>
      <c r="N1314" s="58"/>
      <c r="O1314" s="24" t="s">
        <v>32</v>
      </c>
    </row>
    <row r="1315" s="1" customFormat="1" ht="14.25" spans="1:15">
      <c r="A1315" s="24">
        <v>1311</v>
      </c>
      <c r="B1315" s="24" t="s">
        <v>23</v>
      </c>
      <c r="C1315" s="54" t="s">
        <v>24</v>
      </c>
      <c r="D1315" s="24" t="s">
        <v>25</v>
      </c>
      <c r="E1315" s="24" t="s">
        <v>20806</v>
      </c>
      <c r="F1315" s="24" t="s">
        <v>20806</v>
      </c>
      <c r="G1315" s="58" t="s">
        <v>22143</v>
      </c>
      <c r="H1315" s="58" t="s">
        <v>51</v>
      </c>
      <c r="I1315" s="58">
        <v>4</v>
      </c>
      <c r="J1315" s="65" t="s">
        <v>22136</v>
      </c>
      <c r="K1315" s="65" t="s">
        <v>31</v>
      </c>
      <c r="L1315" s="58">
        <v>4</v>
      </c>
      <c r="M1315" s="24">
        <f>L1315*312</f>
        <v>1248</v>
      </c>
      <c r="N1315" s="58"/>
      <c r="O1315" s="24" t="s">
        <v>32</v>
      </c>
    </row>
    <row r="1316" s="1" customFormat="1" ht="14.25" spans="1:15">
      <c r="A1316" s="24">
        <v>1312</v>
      </c>
      <c r="B1316" s="24" t="s">
        <v>23</v>
      </c>
      <c r="C1316" s="54" t="s">
        <v>24</v>
      </c>
      <c r="D1316" s="24" t="s">
        <v>25</v>
      </c>
      <c r="E1316" s="24" t="s">
        <v>20806</v>
      </c>
      <c r="F1316" s="24" t="s">
        <v>20806</v>
      </c>
      <c r="G1316" s="58" t="s">
        <v>22144</v>
      </c>
      <c r="H1316" s="58" t="s">
        <v>29</v>
      </c>
      <c r="I1316" s="58">
        <v>4</v>
      </c>
      <c r="J1316" s="65" t="s">
        <v>22136</v>
      </c>
      <c r="K1316" s="65" t="s">
        <v>31</v>
      </c>
      <c r="L1316" s="58">
        <v>4</v>
      </c>
      <c r="M1316" s="24">
        <f t="shared" ref="M1316:M1361" si="71">L1316*130</f>
        <v>520</v>
      </c>
      <c r="N1316" s="58"/>
      <c r="O1316" s="24" t="s">
        <v>32</v>
      </c>
    </row>
    <row r="1317" s="1" customFormat="1" ht="14.25" spans="1:15">
      <c r="A1317" s="24">
        <v>1313</v>
      </c>
      <c r="B1317" s="24" t="s">
        <v>23</v>
      </c>
      <c r="C1317" s="54" t="s">
        <v>24</v>
      </c>
      <c r="D1317" s="24" t="s">
        <v>25</v>
      </c>
      <c r="E1317" s="24" t="s">
        <v>20806</v>
      </c>
      <c r="F1317" s="24" t="s">
        <v>20806</v>
      </c>
      <c r="G1317" s="58" t="s">
        <v>22145</v>
      </c>
      <c r="H1317" s="58" t="s">
        <v>194</v>
      </c>
      <c r="I1317" s="58">
        <v>3</v>
      </c>
      <c r="J1317" s="65" t="s">
        <v>22136</v>
      </c>
      <c r="K1317" s="65" t="s">
        <v>31</v>
      </c>
      <c r="L1317" s="58">
        <v>3</v>
      </c>
      <c r="M1317" s="24">
        <f t="shared" si="71"/>
        <v>390</v>
      </c>
      <c r="N1317" s="58"/>
      <c r="O1317" s="24" t="s">
        <v>32</v>
      </c>
    </row>
    <row r="1318" s="1" customFormat="1" ht="14.25" spans="1:15">
      <c r="A1318" s="24">
        <v>1314</v>
      </c>
      <c r="B1318" s="24" t="s">
        <v>23</v>
      </c>
      <c r="C1318" s="54" t="s">
        <v>24</v>
      </c>
      <c r="D1318" s="24" t="s">
        <v>25</v>
      </c>
      <c r="E1318" s="24" t="s">
        <v>20806</v>
      </c>
      <c r="F1318" s="24" t="s">
        <v>20806</v>
      </c>
      <c r="G1318" s="58" t="s">
        <v>22146</v>
      </c>
      <c r="H1318" s="58" t="s">
        <v>194</v>
      </c>
      <c r="I1318" s="58">
        <v>4</v>
      </c>
      <c r="J1318" s="65" t="s">
        <v>22147</v>
      </c>
      <c r="K1318" s="65" t="s">
        <v>31</v>
      </c>
      <c r="L1318" s="58">
        <v>4</v>
      </c>
      <c r="M1318" s="24">
        <f t="shared" si="71"/>
        <v>520</v>
      </c>
      <c r="N1318" s="58"/>
      <c r="O1318" s="24" t="s">
        <v>32</v>
      </c>
    </row>
    <row r="1319" s="1" customFormat="1" ht="14.25" spans="1:15">
      <c r="A1319" s="24">
        <v>1315</v>
      </c>
      <c r="B1319" s="24" t="s">
        <v>23</v>
      </c>
      <c r="C1319" s="54" t="s">
        <v>24</v>
      </c>
      <c r="D1319" s="24" t="s">
        <v>25</v>
      </c>
      <c r="E1319" s="24" t="s">
        <v>20806</v>
      </c>
      <c r="F1319" s="24" t="s">
        <v>20806</v>
      </c>
      <c r="G1319" s="58" t="s">
        <v>22148</v>
      </c>
      <c r="H1319" s="58" t="s">
        <v>194</v>
      </c>
      <c r="I1319" s="58">
        <v>4</v>
      </c>
      <c r="J1319" s="65" t="s">
        <v>22147</v>
      </c>
      <c r="K1319" s="65" t="s">
        <v>31</v>
      </c>
      <c r="L1319" s="58">
        <v>4</v>
      </c>
      <c r="M1319" s="24">
        <f t="shared" si="71"/>
        <v>520</v>
      </c>
      <c r="N1319" s="58"/>
      <c r="O1319" s="24" t="s">
        <v>32</v>
      </c>
    </row>
    <row r="1320" s="1" customFormat="1" ht="14.25" spans="1:15">
      <c r="A1320" s="24">
        <v>1316</v>
      </c>
      <c r="B1320" s="24" t="s">
        <v>23</v>
      </c>
      <c r="C1320" s="54" t="s">
        <v>24</v>
      </c>
      <c r="D1320" s="24" t="s">
        <v>25</v>
      </c>
      <c r="E1320" s="24" t="s">
        <v>20806</v>
      </c>
      <c r="F1320" s="24" t="s">
        <v>20806</v>
      </c>
      <c r="G1320" s="58" t="s">
        <v>22149</v>
      </c>
      <c r="H1320" s="58" t="s">
        <v>194</v>
      </c>
      <c r="I1320" s="58">
        <v>4</v>
      </c>
      <c r="J1320" s="65" t="s">
        <v>22147</v>
      </c>
      <c r="K1320" s="65" t="s">
        <v>31</v>
      </c>
      <c r="L1320" s="58">
        <v>4</v>
      </c>
      <c r="M1320" s="24">
        <f t="shared" si="71"/>
        <v>520</v>
      </c>
      <c r="N1320" s="58"/>
      <c r="O1320" s="24" t="s">
        <v>32</v>
      </c>
    </row>
    <row r="1321" s="1" customFormat="1" ht="14.25" spans="1:15">
      <c r="A1321" s="24">
        <v>1317</v>
      </c>
      <c r="B1321" s="24" t="s">
        <v>23</v>
      </c>
      <c r="C1321" s="54" t="s">
        <v>24</v>
      </c>
      <c r="D1321" s="24" t="s">
        <v>25</v>
      </c>
      <c r="E1321" s="24" t="s">
        <v>20806</v>
      </c>
      <c r="F1321" s="24" t="s">
        <v>20806</v>
      </c>
      <c r="G1321" s="58" t="s">
        <v>22150</v>
      </c>
      <c r="H1321" s="58" t="s">
        <v>194</v>
      </c>
      <c r="I1321" s="58">
        <v>5</v>
      </c>
      <c r="J1321" s="65" t="s">
        <v>21913</v>
      </c>
      <c r="K1321" s="65" t="s">
        <v>31</v>
      </c>
      <c r="L1321" s="58">
        <v>5</v>
      </c>
      <c r="M1321" s="24">
        <f t="shared" si="71"/>
        <v>650</v>
      </c>
      <c r="N1321" s="58"/>
      <c r="O1321" s="24" t="s">
        <v>32</v>
      </c>
    </row>
    <row r="1322" s="1" customFormat="1" ht="14.25" spans="1:15">
      <c r="A1322" s="24">
        <v>1318</v>
      </c>
      <c r="B1322" s="24" t="s">
        <v>23</v>
      </c>
      <c r="C1322" s="54" t="s">
        <v>24</v>
      </c>
      <c r="D1322" s="24" t="s">
        <v>25</v>
      </c>
      <c r="E1322" s="24" t="s">
        <v>20806</v>
      </c>
      <c r="F1322" s="24" t="s">
        <v>20806</v>
      </c>
      <c r="G1322" s="58" t="s">
        <v>22151</v>
      </c>
      <c r="H1322" s="58" t="s">
        <v>194</v>
      </c>
      <c r="I1322" s="58">
        <v>5</v>
      </c>
      <c r="J1322" s="65" t="s">
        <v>22147</v>
      </c>
      <c r="K1322" s="65" t="s">
        <v>31</v>
      </c>
      <c r="L1322" s="58">
        <v>5</v>
      </c>
      <c r="M1322" s="24">
        <f t="shared" si="71"/>
        <v>650</v>
      </c>
      <c r="N1322" s="58"/>
      <c r="O1322" s="24" t="s">
        <v>32</v>
      </c>
    </row>
    <row r="1323" s="1" customFormat="1" ht="14.25" spans="1:15">
      <c r="A1323" s="24">
        <v>1319</v>
      </c>
      <c r="B1323" s="24" t="s">
        <v>23</v>
      </c>
      <c r="C1323" s="54" t="s">
        <v>24</v>
      </c>
      <c r="D1323" s="24" t="s">
        <v>25</v>
      </c>
      <c r="E1323" s="24" t="s">
        <v>20806</v>
      </c>
      <c r="F1323" s="24" t="s">
        <v>20806</v>
      </c>
      <c r="G1323" s="58" t="s">
        <v>22152</v>
      </c>
      <c r="H1323" s="58" t="s">
        <v>194</v>
      </c>
      <c r="I1323" s="58">
        <v>4</v>
      </c>
      <c r="J1323" s="65" t="s">
        <v>22147</v>
      </c>
      <c r="K1323" s="65" t="s">
        <v>31</v>
      </c>
      <c r="L1323" s="58">
        <v>4</v>
      </c>
      <c r="M1323" s="24">
        <f t="shared" si="71"/>
        <v>520</v>
      </c>
      <c r="N1323" s="58"/>
      <c r="O1323" s="24" t="s">
        <v>32</v>
      </c>
    </row>
    <row r="1324" s="1" customFormat="1" ht="14.25" spans="1:15">
      <c r="A1324" s="24">
        <v>1320</v>
      </c>
      <c r="B1324" s="24" t="s">
        <v>23</v>
      </c>
      <c r="C1324" s="54" t="s">
        <v>24</v>
      </c>
      <c r="D1324" s="24" t="s">
        <v>25</v>
      </c>
      <c r="E1324" s="24" t="s">
        <v>20806</v>
      </c>
      <c r="F1324" s="24" t="s">
        <v>20806</v>
      </c>
      <c r="G1324" s="58" t="s">
        <v>22153</v>
      </c>
      <c r="H1324" s="58" t="s">
        <v>194</v>
      </c>
      <c r="I1324" s="58">
        <v>4</v>
      </c>
      <c r="J1324" s="65" t="s">
        <v>22147</v>
      </c>
      <c r="K1324" s="65" t="s">
        <v>31</v>
      </c>
      <c r="L1324" s="58">
        <v>4</v>
      </c>
      <c r="M1324" s="24">
        <f t="shared" si="71"/>
        <v>520</v>
      </c>
      <c r="N1324" s="58"/>
      <c r="O1324" s="24" t="s">
        <v>32</v>
      </c>
    </row>
    <row r="1325" s="1" customFormat="1" ht="14.25" spans="1:15">
      <c r="A1325" s="24">
        <v>1321</v>
      </c>
      <c r="B1325" s="24" t="s">
        <v>23</v>
      </c>
      <c r="C1325" s="54" t="s">
        <v>24</v>
      </c>
      <c r="D1325" s="24" t="s">
        <v>25</v>
      </c>
      <c r="E1325" s="24" t="s">
        <v>20806</v>
      </c>
      <c r="F1325" s="24" t="s">
        <v>20806</v>
      </c>
      <c r="G1325" s="58" t="s">
        <v>22154</v>
      </c>
      <c r="H1325" s="58" t="s">
        <v>194</v>
      </c>
      <c r="I1325" s="58">
        <v>4</v>
      </c>
      <c r="J1325" s="65" t="s">
        <v>22147</v>
      </c>
      <c r="K1325" s="65" t="s">
        <v>31</v>
      </c>
      <c r="L1325" s="58">
        <v>4</v>
      </c>
      <c r="M1325" s="24">
        <f t="shared" si="71"/>
        <v>520</v>
      </c>
      <c r="N1325" s="58"/>
      <c r="O1325" s="24" t="s">
        <v>32</v>
      </c>
    </row>
    <row r="1326" s="1" customFormat="1" ht="14.25" spans="1:15">
      <c r="A1326" s="24">
        <v>1322</v>
      </c>
      <c r="B1326" s="24" t="s">
        <v>23</v>
      </c>
      <c r="C1326" s="54" t="s">
        <v>24</v>
      </c>
      <c r="D1326" s="24" t="s">
        <v>25</v>
      </c>
      <c r="E1326" s="24" t="s">
        <v>20806</v>
      </c>
      <c r="F1326" s="24" t="s">
        <v>20806</v>
      </c>
      <c r="G1326" s="58" t="s">
        <v>22155</v>
      </c>
      <c r="H1326" s="58" t="s">
        <v>194</v>
      </c>
      <c r="I1326" s="58">
        <v>3</v>
      </c>
      <c r="J1326" s="65" t="s">
        <v>22147</v>
      </c>
      <c r="K1326" s="65" t="s">
        <v>31</v>
      </c>
      <c r="L1326" s="58">
        <v>3</v>
      </c>
      <c r="M1326" s="24">
        <f t="shared" si="71"/>
        <v>390</v>
      </c>
      <c r="N1326" s="58"/>
      <c r="O1326" s="24" t="s">
        <v>32</v>
      </c>
    </row>
    <row r="1327" s="1" customFormat="1" ht="14.25" spans="1:15">
      <c r="A1327" s="24">
        <v>1323</v>
      </c>
      <c r="B1327" s="24" t="s">
        <v>23</v>
      </c>
      <c r="C1327" s="54" t="s">
        <v>24</v>
      </c>
      <c r="D1327" s="24" t="s">
        <v>25</v>
      </c>
      <c r="E1327" s="24" t="s">
        <v>20806</v>
      </c>
      <c r="F1327" s="24" t="s">
        <v>20806</v>
      </c>
      <c r="G1327" s="58" t="s">
        <v>22156</v>
      </c>
      <c r="H1327" s="58" t="s">
        <v>194</v>
      </c>
      <c r="I1327" s="58">
        <v>4</v>
      </c>
      <c r="J1327" s="65" t="s">
        <v>22147</v>
      </c>
      <c r="K1327" s="65" t="s">
        <v>31</v>
      </c>
      <c r="L1327" s="58">
        <v>4</v>
      </c>
      <c r="M1327" s="24">
        <f t="shared" si="71"/>
        <v>520</v>
      </c>
      <c r="N1327" s="58"/>
      <c r="O1327" s="24" t="s">
        <v>32</v>
      </c>
    </row>
    <row r="1328" s="1" customFormat="1" ht="14.25" spans="1:15">
      <c r="A1328" s="24">
        <v>1324</v>
      </c>
      <c r="B1328" s="24" t="s">
        <v>23</v>
      </c>
      <c r="C1328" s="54" t="s">
        <v>24</v>
      </c>
      <c r="D1328" s="24" t="s">
        <v>25</v>
      </c>
      <c r="E1328" s="24" t="s">
        <v>20806</v>
      </c>
      <c r="F1328" s="24" t="s">
        <v>20806</v>
      </c>
      <c r="G1328" s="58" t="s">
        <v>22157</v>
      </c>
      <c r="H1328" s="58" t="s">
        <v>29</v>
      </c>
      <c r="I1328" s="58">
        <v>4</v>
      </c>
      <c r="J1328" s="65" t="s">
        <v>22147</v>
      </c>
      <c r="K1328" s="65" t="s">
        <v>31</v>
      </c>
      <c r="L1328" s="58">
        <v>4</v>
      </c>
      <c r="M1328" s="24">
        <f t="shared" si="71"/>
        <v>520</v>
      </c>
      <c r="N1328" s="58"/>
      <c r="O1328" s="24" t="s">
        <v>32</v>
      </c>
    </row>
    <row r="1329" s="1" customFormat="1" ht="14.25" spans="1:15">
      <c r="A1329" s="24">
        <v>1325</v>
      </c>
      <c r="B1329" s="24" t="s">
        <v>23</v>
      </c>
      <c r="C1329" s="54" t="s">
        <v>24</v>
      </c>
      <c r="D1329" s="24" t="s">
        <v>25</v>
      </c>
      <c r="E1329" s="24" t="s">
        <v>20806</v>
      </c>
      <c r="F1329" s="24" t="s">
        <v>20806</v>
      </c>
      <c r="G1329" s="58" t="s">
        <v>22158</v>
      </c>
      <c r="H1329" s="58" t="s">
        <v>194</v>
      </c>
      <c r="I1329" s="58">
        <v>5</v>
      </c>
      <c r="J1329" s="65" t="s">
        <v>22147</v>
      </c>
      <c r="K1329" s="65" t="s">
        <v>31</v>
      </c>
      <c r="L1329" s="58">
        <v>5</v>
      </c>
      <c r="M1329" s="24">
        <f t="shared" si="71"/>
        <v>650</v>
      </c>
      <c r="N1329" s="58"/>
      <c r="O1329" s="24" t="s">
        <v>32</v>
      </c>
    </row>
    <row r="1330" s="1" customFormat="1" ht="14.25" spans="1:15">
      <c r="A1330" s="24">
        <v>1326</v>
      </c>
      <c r="B1330" s="24" t="s">
        <v>23</v>
      </c>
      <c r="C1330" s="54" t="s">
        <v>24</v>
      </c>
      <c r="D1330" s="24" t="s">
        <v>25</v>
      </c>
      <c r="E1330" s="24" t="s">
        <v>20806</v>
      </c>
      <c r="F1330" s="24" t="s">
        <v>20806</v>
      </c>
      <c r="G1330" s="58" t="s">
        <v>22159</v>
      </c>
      <c r="H1330" s="58" t="s">
        <v>194</v>
      </c>
      <c r="I1330" s="58">
        <v>4</v>
      </c>
      <c r="J1330" s="65" t="s">
        <v>22147</v>
      </c>
      <c r="K1330" s="65" t="s">
        <v>31</v>
      </c>
      <c r="L1330" s="58">
        <v>4</v>
      </c>
      <c r="M1330" s="24">
        <f t="shared" si="71"/>
        <v>520</v>
      </c>
      <c r="N1330" s="58"/>
      <c r="O1330" s="24" t="s">
        <v>32</v>
      </c>
    </row>
    <row r="1331" s="1" customFormat="1" ht="14.25" spans="1:15">
      <c r="A1331" s="24">
        <v>1327</v>
      </c>
      <c r="B1331" s="24" t="s">
        <v>23</v>
      </c>
      <c r="C1331" s="54" t="s">
        <v>24</v>
      </c>
      <c r="D1331" s="24" t="s">
        <v>25</v>
      </c>
      <c r="E1331" s="24" t="s">
        <v>20806</v>
      </c>
      <c r="F1331" s="24" t="s">
        <v>20806</v>
      </c>
      <c r="G1331" s="58" t="s">
        <v>22160</v>
      </c>
      <c r="H1331" s="58" t="s">
        <v>194</v>
      </c>
      <c r="I1331" s="58">
        <v>3</v>
      </c>
      <c r="J1331" s="65" t="s">
        <v>22147</v>
      </c>
      <c r="K1331" s="65" t="s">
        <v>31</v>
      </c>
      <c r="L1331" s="58">
        <v>3</v>
      </c>
      <c r="M1331" s="24">
        <f t="shared" si="71"/>
        <v>390</v>
      </c>
      <c r="N1331" s="58"/>
      <c r="O1331" s="24" t="s">
        <v>32</v>
      </c>
    </row>
    <row r="1332" s="1" customFormat="1" ht="14.25" spans="1:15">
      <c r="A1332" s="24">
        <v>1328</v>
      </c>
      <c r="B1332" s="24" t="s">
        <v>23</v>
      </c>
      <c r="C1332" s="54" t="s">
        <v>24</v>
      </c>
      <c r="D1332" s="24" t="s">
        <v>25</v>
      </c>
      <c r="E1332" s="24" t="s">
        <v>20806</v>
      </c>
      <c r="F1332" s="24" t="s">
        <v>20806</v>
      </c>
      <c r="G1332" s="58" t="s">
        <v>22161</v>
      </c>
      <c r="H1332" s="58" t="s">
        <v>194</v>
      </c>
      <c r="I1332" s="58">
        <v>4</v>
      </c>
      <c r="J1332" s="65" t="s">
        <v>22147</v>
      </c>
      <c r="K1332" s="65" t="s">
        <v>31</v>
      </c>
      <c r="L1332" s="58">
        <v>4</v>
      </c>
      <c r="M1332" s="24">
        <f t="shared" si="71"/>
        <v>520</v>
      </c>
      <c r="N1332" s="58"/>
      <c r="O1332" s="24" t="s">
        <v>32</v>
      </c>
    </row>
    <row r="1333" s="1" customFormat="1" ht="14.25" spans="1:15">
      <c r="A1333" s="24">
        <v>1329</v>
      </c>
      <c r="B1333" s="24" t="s">
        <v>23</v>
      </c>
      <c r="C1333" s="54" t="s">
        <v>24</v>
      </c>
      <c r="D1333" s="24" t="s">
        <v>25</v>
      </c>
      <c r="E1333" s="24" t="s">
        <v>20806</v>
      </c>
      <c r="F1333" s="24" t="s">
        <v>20806</v>
      </c>
      <c r="G1333" s="58" t="s">
        <v>22162</v>
      </c>
      <c r="H1333" s="58" t="s">
        <v>194</v>
      </c>
      <c r="I1333" s="58">
        <v>5</v>
      </c>
      <c r="J1333" s="65" t="s">
        <v>22147</v>
      </c>
      <c r="K1333" s="65" t="s">
        <v>31</v>
      </c>
      <c r="L1333" s="58">
        <v>5</v>
      </c>
      <c r="M1333" s="24">
        <f t="shared" si="71"/>
        <v>650</v>
      </c>
      <c r="N1333" s="58"/>
      <c r="O1333" s="24" t="s">
        <v>32</v>
      </c>
    </row>
    <row r="1334" s="1" customFormat="1" ht="14.25" spans="1:15">
      <c r="A1334" s="24">
        <v>1330</v>
      </c>
      <c r="B1334" s="24" t="s">
        <v>23</v>
      </c>
      <c r="C1334" s="54" t="s">
        <v>24</v>
      </c>
      <c r="D1334" s="24" t="s">
        <v>25</v>
      </c>
      <c r="E1334" s="24" t="s">
        <v>20806</v>
      </c>
      <c r="F1334" s="24" t="s">
        <v>20806</v>
      </c>
      <c r="G1334" s="58" t="s">
        <v>22163</v>
      </c>
      <c r="H1334" s="58" t="s">
        <v>194</v>
      </c>
      <c r="I1334" s="58">
        <v>4</v>
      </c>
      <c r="J1334" s="65" t="s">
        <v>22147</v>
      </c>
      <c r="K1334" s="65" t="s">
        <v>31</v>
      </c>
      <c r="L1334" s="58">
        <v>4</v>
      </c>
      <c r="M1334" s="24">
        <f t="shared" si="71"/>
        <v>520</v>
      </c>
      <c r="N1334" s="58"/>
      <c r="O1334" s="24" t="s">
        <v>32</v>
      </c>
    </row>
    <row r="1335" s="1" customFormat="1" ht="14.25" spans="1:15">
      <c r="A1335" s="24">
        <v>1331</v>
      </c>
      <c r="B1335" s="24" t="s">
        <v>23</v>
      </c>
      <c r="C1335" s="54" t="s">
        <v>24</v>
      </c>
      <c r="D1335" s="24" t="s">
        <v>25</v>
      </c>
      <c r="E1335" s="24" t="s">
        <v>20806</v>
      </c>
      <c r="F1335" s="24" t="s">
        <v>20806</v>
      </c>
      <c r="G1335" s="58" t="s">
        <v>22164</v>
      </c>
      <c r="H1335" s="58" t="s">
        <v>194</v>
      </c>
      <c r="I1335" s="58">
        <v>8</v>
      </c>
      <c r="J1335" s="65" t="s">
        <v>22147</v>
      </c>
      <c r="K1335" s="65" t="s">
        <v>31</v>
      </c>
      <c r="L1335" s="58">
        <v>8</v>
      </c>
      <c r="M1335" s="24">
        <f t="shared" si="71"/>
        <v>1040</v>
      </c>
      <c r="N1335" s="58"/>
      <c r="O1335" s="24" t="s">
        <v>32</v>
      </c>
    </row>
    <row r="1336" s="1" customFormat="1" ht="14.25" spans="1:15">
      <c r="A1336" s="24">
        <v>1332</v>
      </c>
      <c r="B1336" s="24" t="s">
        <v>23</v>
      </c>
      <c r="C1336" s="54" t="s">
        <v>24</v>
      </c>
      <c r="D1336" s="24" t="s">
        <v>25</v>
      </c>
      <c r="E1336" s="24" t="s">
        <v>20806</v>
      </c>
      <c r="F1336" s="24" t="s">
        <v>20806</v>
      </c>
      <c r="G1336" s="58" t="s">
        <v>22165</v>
      </c>
      <c r="H1336" s="58" t="s">
        <v>194</v>
      </c>
      <c r="I1336" s="58">
        <v>3</v>
      </c>
      <c r="J1336" s="65" t="s">
        <v>22147</v>
      </c>
      <c r="K1336" s="65" t="s">
        <v>31</v>
      </c>
      <c r="L1336" s="58">
        <v>3</v>
      </c>
      <c r="M1336" s="24">
        <f t="shared" si="71"/>
        <v>390</v>
      </c>
      <c r="N1336" s="58"/>
      <c r="O1336" s="24" t="s">
        <v>32</v>
      </c>
    </row>
    <row r="1337" s="1" customFormat="1" ht="14.25" spans="1:15">
      <c r="A1337" s="24">
        <v>1333</v>
      </c>
      <c r="B1337" s="24" t="s">
        <v>23</v>
      </c>
      <c r="C1337" s="54" t="s">
        <v>24</v>
      </c>
      <c r="D1337" s="24" t="s">
        <v>25</v>
      </c>
      <c r="E1337" s="24" t="s">
        <v>20806</v>
      </c>
      <c r="F1337" s="24" t="s">
        <v>20806</v>
      </c>
      <c r="G1337" s="58" t="s">
        <v>22166</v>
      </c>
      <c r="H1337" s="58" t="s">
        <v>194</v>
      </c>
      <c r="I1337" s="58">
        <v>4</v>
      </c>
      <c r="J1337" s="65" t="s">
        <v>22147</v>
      </c>
      <c r="K1337" s="65" t="s">
        <v>31</v>
      </c>
      <c r="L1337" s="58">
        <v>4</v>
      </c>
      <c r="M1337" s="24">
        <f t="shared" si="71"/>
        <v>520</v>
      </c>
      <c r="N1337" s="58"/>
      <c r="O1337" s="24" t="s">
        <v>32</v>
      </c>
    </row>
    <row r="1338" s="1" customFormat="1" ht="14.25" spans="1:15">
      <c r="A1338" s="24">
        <v>1334</v>
      </c>
      <c r="B1338" s="24" t="s">
        <v>23</v>
      </c>
      <c r="C1338" s="54" t="s">
        <v>24</v>
      </c>
      <c r="D1338" s="24" t="s">
        <v>25</v>
      </c>
      <c r="E1338" s="24" t="s">
        <v>20806</v>
      </c>
      <c r="F1338" s="24" t="s">
        <v>20806</v>
      </c>
      <c r="G1338" s="58" t="s">
        <v>22167</v>
      </c>
      <c r="H1338" s="58" t="s">
        <v>194</v>
      </c>
      <c r="I1338" s="58">
        <v>3</v>
      </c>
      <c r="J1338" s="65" t="s">
        <v>22147</v>
      </c>
      <c r="K1338" s="65" t="s">
        <v>31</v>
      </c>
      <c r="L1338" s="58">
        <v>3</v>
      </c>
      <c r="M1338" s="24">
        <f t="shared" si="71"/>
        <v>390</v>
      </c>
      <c r="N1338" s="58"/>
      <c r="O1338" s="24" t="s">
        <v>32</v>
      </c>
    </row>
    <row r="1339" s="1" customFormat="1" ht="14.25" spans="1:15">
      <c r="A1339" s="24">
        <v>1335</v>
      </c>
      <c r="B1339" s="24" t="s">
        <v>23</v>
      </c>
      <c r="C1339" s="54" t="s">
        <v>24</v>
      </c>
      <c r="D1339" s="24" t="s">
        <v>25</v>
      </c>
      <c r="E1339" s="24" t="s">
        <v>20806</v>
      </c>
      <c r="F1339" s="24" t="s">
        <v>20806</v>
      </c>
      <c r="G1339" s="58" t="s">
        <v>7820</v>
      </c>
      <c r="H1339" s="58" t="s">
        <v>29</v>
      </c>
      <c r="I1339" s="58">
        <v>5</v>
      </c>
      <c r="J1339" s="65" t="s">
        <v>22147</v>
      </c>
      <c r="K1339" s="65" t="s">
        <v>31</v>
      </c>
      <c r="L1339" s="58">
        <v>5</v>
      </c>
      <c r="M1339" s="24">
        <f t="shared" si="71"/>
        <v>650</v>
      </c>
      <c r="N1339" s="58"/>
      <c r="O1339" s="24" t="s">
        <v>32</v>
      </c>
    </row>
    <row r="1340" s="1" customFormat="1" ht="14.25" spans="1:15">
      <c r="A1340" s="24">
        <v>1336</v>
      </c>
      <c r="B1340" s="24" t="s">
        <v>23</v>
      </c>
      <c r="C1340" s="54" t="s">
        <v>24</v>
      </c>
      <c r="D1340" s="24" t="s">
        <v>25</v>
      </c>
      <c r="E1340" s="24" t="s">
        <v>20806</v>
      </c>
      <c r="F1340" s="24" t="s">
        <v>20806</v>
      </c>
      <c r="G1340" s="70" t="s">
        <v>22168</v>
      </c>
      <c r="H1340" s="58" t="s">
        <v>29</v>
      </c>
      <c r="I1340" s="58">
        <v>2</v>
      </c>
      <c r="J1340" s="65" t="s">
        <v>22147</v>
      </c>
      <c r="K1340" s="65" t="s">
        <v>31</v>
      </c>
      <c r="L1340" s="58">
        <v>2</v>
      </c>
      <c r="M1340" s="24">
        <f t="shared" si="71"/>
        <v>260</v>
      </c>
      <c r="N1340" s="58"/>
      <c r="O1340" s="24" t="s">
        <v>32</v>
      </c>
    </row>
    <row r="1341" s="1" customFormat="1" ht="14.25" spans="1:15">
      <c r="A1341" s="24">
        <v>1337</v>
      </c>
      <c r="B1341" s="24" t="s">
        <v>23</v>
      </c>
      <c r="C1341" s="54" t="s">
        <v>24</v>
      </c>
      <c r="D1341" s="24" t="s">
        <v>25</v>
      </c>
      <c r="E1341" s="24" t="s">
        <v>20806</v>
      </c>
      <c r="F1341" s="24" t="s">
        <v>20806</v>
      </c>
      <c r="G1341" s="58" t="s">
        <v>21532</v>
      </c>
      <c r="H1341" s="58" t="s">
        <v>194</v>
      </c>
      <c r="I1341" s="58">
        <v>1</v>
      </c>
      <c r="J1341" s="65" t="s">
        <v>22169</v>
      </c>
      <c r="K1341" s="65" t="s">
        <v>31</v>
      </c>
      <c r="L1341" s="58">
        <v>1</v>
      </c>
      <c r="M1341" s="24">
        <f t="shared" si="71"/>
        <v>130</v>
      </c>
      <c r="N1341" s="24"/>
      <c r="O1341" s="24" t="s">
        <v>32</v>
      </c>
    </row>
    <row r="1342" s="1" customFormat="1" ht="14.25" spans="1:15">
      <c r="A1342" s="24">
        <v>1338</v>
      </c>
      <c r="B1342" s="24" t="s">
        <v>23</v>
      </c>
      <c r="C1342" s="54" t="s">
        <v>24</v>
      </c>
      <c r="D1342" s="24" t="s">
        <v>25</v>
      </c>
      <c r="E1342" s="24" t="s">
        <v>20806</v>
      </c>
      <c r="F1342" s="24" t="s">
        <v>20806</v>
      </c>
      <c r="G1342" s="58" t="s">
        <v>22170</v>
      </c>
      <c r="H1342" s="58" t="s">
        <v>194</v>
      </c>
      <c r="I1342" s="58">
        <v>4</v>
      </c>
      <c r="J1342" s="65" t="s">
        <v>22169</v>
      </c>
      <c r="K1342" s="65" t="s">
        <v>31</v>
      </c>
      <c r="L1342" s="58">
        <v>4</v>
      </c>
      <c r="M1342" s="24">
        <f t="shared" si="71"/>
        <v>520</v>
      </c>
      <c r="N1342" s="58"/>
      <c r="O1342" s="24" t="s">
        <v>32</v>
      </c>
    </row>
    <row r="1343" s="1" customFormat="1" ht="14.25" spans="1:15">
      <c r="A1343" s="24">
        <v>1339</v>
      </c>
      <c r="B1343" s="24" t="s">
        <v>23</v>
      </c>
      <c r="C1343" s="54" t="s">
        <v>24</v>
      </c>
      <c r="D1343" s="24" t="s">
        <v>25</v>
      </c>
      <c r="E1343" s="24" t="s">
        <v>20806</v>
      </c>
      <c r="F1343" s="24" t="s">
        <v>20806</v>
      </c>
      <c r="G1343" s="58" t="s">
        <v>22171</v>
      </c>
      <c r="H1343" s="58" t="s">
        <v>194</v>
      </c>
      <c r="I1343" s="58">
        <v>2</v>
      </c>
      <c r="J1343" s="65" t="s">
        <v>22169</v>
      </c>
      <c r="K1343" s="65" t="s">
        <v>31</v>
      </c>
      <c r="L1343" s="58">
        <v>2</v>
      </c>
      <c r="M1343" s="24">
        <f t="shared" si="71"/>
        <v>260</v>
      </c>
      <c r="N1343" s="58"/>
      <c r="O1343" s="24" t="s">
        <v>32</v>
      </c>
    </row>
    <row r="1344" s="1" customFormat="1" ht="14.25" spans="1:15">
      <c r="A1344" s="24">
        <v>1340</v>
      </c>
      <c r="B1344" s="24" t="s">
        <v>23</v>
      </c>
      <c r="C1344" s="54" t="s">
        <v>24</v>
      </c>
      <c r="D1344" s="24" t="s">
        <v>25</v>
      </c>
      <c r="E1344" s="24" t="s">
        <v>20806</v>
      </c>
      <c r="F1344" s="24" t="s">
        <v>20806</v>
      </c>
      <c r="G1344" s="58" t="s">
        <v>22172</v>
      </c>
      <c r="H1344" s="58" t="s">
        <v>194</v>
      </c>
      <c r="I1344" s="58">
        <v>5</v>
      </c>
      <c r="J1344" s="65" t="s">
        <v>22169</v>
      </c>
      <c r="K1344" s="65" t="s">
        <v>31</v>
      </c>
      <c r="L1344" s="58">
        <v>5</v>
      </c>
      <c r="M1344" s="24">
        <f t="shared" si="71"/>
        <v>650</v>
      </c>
      <c r="N1344" s="58"/>
      <c r="O1344" s="24" t="s">
        <v>32</v>
      </c>
    </row>
    <row r="1345" s="1" customFormat="1" ht="14.25" spans="1:15">
      <c r="A1345" s="24">
        <v>1341</v>
      </c>
      <c r="B1345" s="24" t="s">
        <v>23</v>
      </c>
      <c r="C1345" s="54" t="s">
        <v>24</v>
      </c>
      <c r="D1345" s="24" t="s">
        <v>25</v>
      </c>
      <c r="E1345" s="24" t="s">
        <v>20806</v>
      </c>
      <c r="F1345" s="24" t="s">
        <v>20806</v>
      </c>
      <c r="G1345" s="58" t="s">
        <v>22173</v>
      </c>
      <c r="H1345" s="58" t="s">
        <v>194</v>
      </c>
      <c r="I1345" s="58">
        <v>4</v>
      </c>
      <c r="J1345" s="65" t="s">
        <v>22169</v>
      </c>
      <c r="K1345" s="65" t="s">
        <v>31</v>
      </c>
      <c r="L1345" s="58">
        <v>4</v>
      </c>
      <c r="M1345" s="24">
        <f t="shared" si="71"/>
        <v>520</v>
      </c>
      <c r="N1345" s="58"/>
      <c r="O1345" s="24" t="s">
        <v>32</v>
      </c>
    </row>
    <row r="1346" s="1" customFormat="1" ht="14.25" spans="1:15">
      <c r="A1346" s="24">
        <v>1342</v>
      </c>
      <c r="B1346" s="24" t="s">
        <v>23</v>
      </c>
      <c r="C1346" s="54" t="s">
        <v>24</v>
      </c>
      <c r="D1346" s="24" t="s">
        <v>25</v>
      </c>
      <c r="E1346" s="24" t="s">
        <v>20806</v>
      </c>
      <c r="F1346" s="24" t="s">
        <v>20806</v>
      </c>
      <c r="G1346" s="58" t="s">
        <v>19789</v>
      </c>
      <c r="H1346" s="58" t="s">
        <v>194</v>
      </c>
      <c r="I1346" s="58">
        <v>3</v>
      </c>
      <c r="J1346" s="65" t="s">
        <v>22169</v>
      </c>
      <c r="K1346" s="65" t="s">
        <v>31</v>
      </c>
      <c r="L1346" s="58">
        <v>3</v>
      </c>
      <c r="M1346" s="24">
        <f t="shared" si="71"/>
        <v>390</v>
      </c>
      <c r="N1346" s="58"/>
      <c r="O1346" s="24" t="s">
        <v>32</v>
      </c>
    </row>
    <row r="1347" s="1" customFormat="1" ht="14.25" spans="1:15">
      <c r="A1347" s="24">
        <v>1343</v>
      </c>
      <c r="B1347" s="24" t="s">
        <v>23</v>
      </c>
      <c r="C1347" s="54" t="s">
        <v>24</v>
      </c>
      <c r="D1347" s="24" t="s">
        <v>25</v>
      </c>
      <c r="E1347" s="24" t="s">
        <v>20806</v>
      </c>
      <c r="F1347" s="24" t="s">
        <v>20806</v>
      </c>
      <c r="G1347" s="58" t="s">
        <v>114</v>
      </c>
      <c r="H1347" s="58" t="s">
        <v>194</v>
      </c>
      <c r="I1347" s="58">
        <v>3</v>
      </c>
      <c r="J1347" s="65" t="s">
        <v>22169</v>
      </c>
      <c r="K1347" s="65" t="s">
        <v>31</v>
      </c>
      <c r="L1347" s="58">
        <v>3</v>
      </c>
      <c r="M1347" s="24">
        <f t="shared" si="71"/>
        <v>390</v>
      </c>
      <c r="N1347" s="58"/>
      <c r="O1347" s="24" t="s">
        <v>32</v>
      </c>
    </row>
    <row r="1348" s="1" customFormat="1" ht="14.25" spans="1:15">
      <c r="A1348" s="24">
        <v>1344</v>
      </c>
      <c r="B1348" s="24" t="s">
        <v>23</v>
      </c>
      <c r="C1348" s="54" t="s">
        <v>24</v>
      </c>
      <c r="D1348" s="24" t="s">
        <v>25</v>
      </c>
      <c r="E1348" s="24" t="s">
        <v>20806</v>
      </c>
      <c r="F1348" s="24" t="s">
        <v>20806</v>
      </c>
      <c r="G1348" s="58" t="s">
        <v>22174</v>
      </c>
      <c r="H1348" s="58" t="s">
        <v>194</v>
      </c>
      <c r="I1348" s="58">
        <v>3</v>
      </c>
      <c r="J1348" s="65" t="s">
        <v>22169</v>
      </c>
      <c r="K1348" s="65" t="s">
        <v>31</v>
      </c>
      <c r="L1348" s="58">
        <v>3</v>
      </c>
      <c r="M1348" s="24">
        <f t="shared" si="71"/>
        <v>390</v>
      </c>
      <c r="N1348" s="58"/>
      <c r="O1348" s="24" t="s">
        <v>32</v>
      </c>
    </row>
    <row r="1349" s="1" customFormat="1" ht="14.25" spans="1:15">
      <c r="A1349" s="24">
        <v>1345</v>
      </c>
      <c r="B1349" s="24" t="s">
        <v>23</v>
      </c>
      <c r="C1349" s="54" t="s">
        <v>24</v>
      </c>
      <c r="D1349" s="24" t="s">
        <v>25</v>
      </c>
      <c r="E1349" s="24" t="s">
        <v>20806</v>
      </c>
      <c r="F1349" s="24" t="s">
        <v>20806</v>
      </c>
      <c r="G1349" s="58" t="s">
        <v>22175</v>
      </c>
      <c r="H1349" s="58" t="s">
        <v>194</v>
      </c>
      <c r="I1349" s="58">
        <v>3</v>
      </c>
      <c r="J1349" s="65" t="s">
        <v>22169</v>
      </c>
      <c r="K1349" s="65" t="s">
        <v>31</v>
      </c>
      <c r="L1349" s="58">
        <v>3</v>
      </c>
      <c r="M1349" s="24">
        <f t="shared" si="71"/>
        <v>390</v>
      </c>
      <c r="N1349" s="58"/>
      <c r="O1349" s="24" t="s">
        <v>32</v>
      </c>
    </row>
    <row r="1350" s="1" customFormat="1" ht="14.25" spans="1:15">
      <c r="A1350" s="24">
        <v>1346</v>
      </c>
      <c r="B1350" s="24" t="s">
        <v>23</v>
      </c>
      <c r="C1350" s="54" t="s">
        <v>24</v>
      </c>
      <c r="D1350" s="24" t="s">
        <v>25</v>
      </c>
      <c r="E1350" s="24" t="s">
        <v>20806</v>
      </c>
      <c r="F1350" s="24" t="s">
        <v>20806</v>
      </c>
      <c r="G1350" s="58" t="s">
        <v>22176</v>
      </c>
      <c r="H1350" s="58" t="s">
        <v>29</v>
      </c>
      <c r="I1350" s="58">
        <v>2</v>
      </c>
      <c r="J1350" s="65" t="s">
        <v>22169</v>
      </c>
      <c r="K1350" s="65" t="s">
        <v>31</v>
      </c>
      <c r="L1350" s="58">
        <v>2</v>
      </c>
      <c r="M1350" s="24">
        <f t="shared" si="71"/>
        <v>260</v>
      </c>
      <c r="N1350" s="58"/>
      <c r="O1350" s="24" t="s">
        <v>32</v>
      </c>
    </row>
    <row r="1351" s="1" customFormat="1" ht="14.25" spans="1:15">
      <c r="A1351" s="24">
        <v>1347</v>
      </c>
      <c r="B1351" s="24" t="s">
        <v>23</v>
      </c>
      <c r="C1351" s="54" t="s">
        <v>24</v>
      </c>
      <c r="D1351" s="24" t="s">
        <v>25</v>
      </c>
      <c r="E1351" s="24" t="s">
        <v>20806</v>
      </c>
      <c r="F1351" s="24" t="s">
        <v>20806</v>
      </c>
      <c r="G1351" s="58" t="s">
        <v>22177</v>
      </c>
      <c r="H1351" s="58" t="s">
        <v>194</v>
      </c>
      <c r="I1351" s="58">
        <v>4</v>
      </c>
      <c r="J1351" s="65" t="s">
        <v>22169</v>
      </c>
      <c r="K1351" s="65" t="s">
        <v>31</v>
      </c>
      <c r="L1351" s="58">
        <v>4</v>
      </c>
      <c r="M1351" s="24">
        <f t="shared" si="71"/>
        <v>520</v>
      </c>
      <c r="N1351" s="58"/>
      <c r="O1351" s="24" t="s">
        <v>32</v>
      </c>
    </row>
    <row r="1352" s="1" customFormat="1" ht="14.25" spans="1:15">
      <c r="A1352" s="24">
        <v>1348</v>
      </c>
      <c r="B1352" s="24" t="s">
        <v>23</v>
      </c>
      <c r="C1352" s="54" t="s">
        <v>24</v>
      </c>
      <c r="D1352" s="24" t="s">
        <v>25</v>
      </c>
      <c r="E1352" s="24" t="s">
        <v>20806</v>
      </c>
      <c r="F1352" s="24" t="s">
        <v>20806</v>
      </c>
      <c r="G1352" s="58" t="s">
        <v>22178</v>
      </c>
      <c r="H1352" s="58" t="s">
        <v>194</v>
      </c>
      <c r="I1352" s="58">
        <v>4</v>
      </c>
      <c r="J1352" s="65" t="s">
        <v>22169</v>
      </c>
      <c r="K1352" s="65" t="s">
        <v>31</v>
      </c>
      <c r="L1352" s="58">
        <v>4</v>
      </c>
      <c r="M1352" s="24">
        <f t="shared" si="71"/>
        <v>520</v>
      </c>
      <c r="N1352" s="58"/>
      <c r="O1352" s="24" t="s">
        <v>32</v>
      </c>
    </row>
    <row r="1353" s="1" customFormat="1" ht="14.25" spans="1:15">
      <c r="A1353" s="24">
        <v>1349</v>
      </c>
      <c r="B1353" s="24" t="s">
        <v>23</v>
      </c>
      <c r="C1353" s="54" t="s">
        <v>24</v>
      </c>
      <c r="D1353" s="24" t="s">
        <v>25</v>
      </c>
      <c r="E1353" s="24" t="s">
        <v>20806</v>
      </c>
      <c r="F1353" s="24" t="s">
        <v>20806</v>
      </c>
      <c r="G1353" s="58" t="s">
        <v>22179</v>
      </c>
      <c r="H1353" s="58" t="s">
        <v>29</v>
      </c>
      <c r="I1353" s="58">
        <v>3</v>
      </c>
      <c r="J1353" s="65" t="s">
        <v>22169</v>
      </c>
      <c r="K1353" s="65" t="s">
        <v>31</v>
      </c>
      <c r="L1353" s="58">
        <v>3</v>
      </c>
      <c r="M1353" s="24">
        <f t="shared" si="71"/>
        <v>390</v>
      </c>
      <c r="N1353" s="58"/>
      <c r="O1353" s="24" t="s">
        <v>32</v>
      </c>
    </row>
    <row r="1354" s="1" customFormat="1" ht="14.25" spans="1:15">
      <c r="A1354" s="24">
        <v>1350</v>
      </c>
      <c r="B1354" s="24" t="s">
        <v>23</v>
      </c>
      <c r="C1354" s="54" t="s">
        <v>24</v>
      </c>
      <c r="D1354" s="24" t="s">
        <v>25</v>
      </c>
      <c r="E1354" s="24" t="s">
        <v>20806</v>
      </c>
      <c r="F1354" s="24" t="s">
        <v>20806</v>
      </c>
      <c r="G1354" s="58" t="s">
        <v>5214</v>
      </c>
      <c r="H1354" s="58" t="s">
        <v>194</v>
      </c>
      <c r="I1354" s="58">
        <v>4</v>
      </c>
      <c r="J1354" s="65" t="s">
        <v>22169</v>
      </c>
      <c r="K1354" s="65" t="s">
        <v>31</v>
      </c>
      <c r="L1354" s="58">
        <v>4</v>
      </c>
      <c r="M1354" s="24">
        <f t="shared" si="71"/>
        <v>520</v>
      </c>
      <c r="N1354" s="58"/>
      <c r="O1354" s="24" t="s">
        <v>32</v>
      </c>
    </row>
    <row r="1355" s="1" customFormat="1" ht="14.25" spans="1:15">
      <c r="A1355" s="24">
        <v>1351</v>
      </c>
      <c r="B1355" s="24" t="s">
        <v>23</v>
      </c>
      <c r="C1355" s="54" t="s">
        <v>24</v>
      </c>
      <c r="D1355" s="24" t="s">
        <v>25</v>
      </c>
      <c r="E1355" s="24" t="s">
        <v>20806</v>
      </c>
      <c r="F1355" s="24" t="s">
        <v>20806</v>
      </c>
      <c r="G1355" s="58" t="s">
        <v>22180</v>
      </c>
      <c r="H1355" s="58" t="s">
        <v>194</v>
      </c>
      <c r="I1355" s="58">
        <v>2</v>
      </c>
      <c r="J1355" s="65" t="s">
        <v>22169</v>
      </c>
      <c r="K1355" s="65" t="s">
        <v>31</v>
      </c>
      <c r="L1355" s="58">
        <v>2</v>
      </c>
      <c r="M1355" s="24">
        <f t="shared" si="71"/>
        <v>260</v>
      </c>
      <c r="N1355" s="58"/>
      <c r="O1355" s="24" t="s">
        <v>32</v>
      </c>
    </row>
    <row r="1356" s="1" customFormat="1" ht="14.25" spans="1:15">
      <c r="A1356" s="24">
        <v>1352</v>
      </c>
      <c r="B1356" s="24" t="s">
        <v>23</v>
      </c>
      <c r="C1356" s="54" t="s">
        <v>24</v>
      </c>
      <c r="D1356" s="24" t="s">
        <v>25</v>
      </c>
      <c r="E1356" s="24" t="s">
        <v>20806</v>
      </c>
      <c r="F1356" s="24" t="s">
        <v>20806</v>
      </c>
      <c r="G1356" s="68" t="s">
        <v>22181</v>
      </c>
      <c r="H1356" s="58" t="s">
        <v>194</v>
      </c>
      <c r="I1356" s="58">
        <v>2</v>
      </c>
      <c r="J1356" s="65" t="s">
        <v>22169</v>
      </c>
      <c r="K1356" s="65" t="s">
        <v>31</v>
      </c>
      <c r="L1356" s="58">
        <v>2</v>
      </c>
      <c r="M1356" s="24">
        <f t="shared" si="71"/>
        <v>260</v>
      </c>
      <c r="N1356" s="58"/>
      <c r="O1356" s="24" t="s">
        <v>32</v>
      </c>
    </row>
    <row r="1357" s="1" customFormat="1" ht="14.25" spans="1:15">
      <c r="A1357" s="24">
        <v>1353</v>
      </c>
      <c r="B1357" s="24" t="s">
        <v>23</v>
      </c>
      <c r="C1357" s="54" t="s">
        <v>24</v>
      </c>
      <c r="D1357" s="24" t="s">
        <v>25</v>
      </c>
      <c r="E1357" s="24" t="s">
        <v>20806</v>
      </c>
      <c r="F1357" s="24" t="s">
        <v>20806</v>
      </c>
      <c r="G1357" s="78" t="s">
        <v>22182</v>
      </c>
      <c r="H1357" s="58" t="s">
        <v>29</v>
      </c>
      <c r="I1357" s="58">
        <v>4</v>
      </c>
      <c r="J1357" s="65" t="s">
        <v>22169</v>
      </c>
      <c r="K1357" s="65" t="s">
        <v>31</v>
      </c>
      <c r="L1357" s="58">
        <v>4</v>
      </c>
      <c r="M1357" s="24">
        <f t="shared" si="71"/>
        <v>520</v>
      </c>
      <c r="N1357" s="58"/>
      <c r="O1357" s="24" t="s">
        <v>32</v>
      </c>
    </row>
    <row r="1358" s="1" customFormat="1" ht="14.25" spans="1:15">
      <c r="A1358" s="24">
        <v>1354</v>
      </c>
      <c r="B1358" s="24" t="s">
        <v>23</v>
      </c>
      <c r="C1358" s="54" t="s">
        <v>24</v>
      </c>
      <c r="D1358" s="24" t="s">
        <v>25</v>
      </c>
      <c r="E1358" s="24" t="s">
        <v>20806</v>
      </c>
      <c r="F1358" s="24" t="s">
        <v>20806</v>
      </c>
      <c r="G1358" s="78" t="s">
        <v>22183</v>
      </c>
      <c r="H1358" s="58" t="s">
        <v>194</v>
      </c>
      <c r="I1358" s="58">
        <v>6</v>
      </c>
      <c r="J1358" s="65" t="s">
        <v>22001</v>
      </c>
      <c r="K1358" s="65" t="s">
        <v>31</v>
      </c>
      <c r="L1358" s="58">
        <v>6</v>
      </c>
      <c r="M1358" s="24">
        <f t="shared" si="71"/>
        <v>780</v>
      </c>
      <c r="N1358" s="58"/>
      <c r="O1358" s="24" t="s">
        <v>32</v>
      </c>
    </row>
    <row r="1359" s="1" customFormat="1" ht="14.25" spans="1:15">
      <c r="A1359" s="24">
        <v>1355</v>
      </c>
      <c r="B1359" s="24" t="s">
        <v>23</v>
      </c>
      <c r="C1359" s="54" t="s">
        <v>24</v>
      </c>
      <c r="D1359" s="24" t="s">
        <v>25</v>
      </c>
      <c r="E1359" s="24" t="s">
        <v>20806</v>
      </c>
      <c r="F1359" s="24" t="s">
        <v>20806</v>
      </c>
      <c r="G1359" s="24" t="s">
        <v>22184</v>
      </c>
      <c r="H1359" s="24" t="s">
        <v>194</v>
      </c>
      <c r="I1359" s="24">
        <v>5</v>
      </c>
      <c r="J1359" s="24" t="s">
        <v>21913</v>
      </c>
      <c r="K1359" s="24" t="s">
        <v>31</v>
      </c>
      <c r="L1359" s="24">
        <v>5</v>
      </c>
      <c r="M1359" s="24">
        <f t="shared" si="71"/>
        <v>650</v>
      </c>
      <c r="N1359" s="24"/>
      <c r="O1359" s="24" t="s">
        <v>32</v>
      </c>
    </row>
    <row r="1360" s="1" customFormat="1" ht="14.25" spans="1:15">
      <c r="A1360" s="24">
        <v>1356</v>
      </c>
      <c r="B1360" s="24" t="s">
        <v>23</v>
      </c>
      <c r="C1360" s="54" t="s">
        <v>24</v>
      </c>
      <c r="D1360" s="24" t="s">
        <v>25</v>
      </c>
      <c r="E1360" s="24" t="s">
        <v>20806</v>
      </c>
      <c r="F1360" s="24" t="s">
        <v>20806</v>
      </c>
      <c r="G1360" s="24" t="s">
        <v>22185</v>
      </c>
      <c r="H1360" s="24" t="s">
        <v>194</v>
      </c>
      <c r="I1360" s="24">
        <v>2</v>
      </c>
      <c r="J1360" s="24" t="s">
        <v>21913</v>
      </c>
      <c r="K1360" s="24" t="s">
        <v>31</v>
      </c>
      <c r="L1360" s="24">
        <v>2</v>
      </c>
      <c r="M1360" s="24">
        <f t="shared" si="71"/>
        <v>260</v>
      </c>
      <c r="N1360" s="24"/>
      <c r="O1360" s="24" t="s">
        <v>32</v>
      </c>
    </row>
    <row r="1361" s="1" customFormat="1" ht="14.25" spans="1:15">
      <c r="A1361" s="24">
        <v>1357</v>
      </c>
      <c r="B1361" s="24" t="s">
        <v>23</v>
      </c>
      <c r="C1361" s="54" t="s">
        <v>24</v>
      </c>
      <c r="D1361" s="24" t="s">
        <v>25</v>
      </c>
      <c r="E1361" s="24" t="s">
        <v>20806</v>
      </c>
      <c r="F1361" s="24" t="s">
        <v>20806</v>
      </c>
      <c r="G1361" s="24" t="s">
        <v>22186</v>
      </c>
      <c r="H1361" s="24" t="s">
        <v>194</v>
      </c>
      <c r="I1361" s="24">
        <v>5</v>
      </c>
      <c r="J1361" s="24" t="s">
        <v>21913</v>
      </c>
      <c r="K1361" s="24" t="s">
        <v>31</v>
      </c>
      <c r="L1361" s="24">
        <v>5</v>
      </c>
      <c r="M1361" s="24">
        <f t="shared" si="71"/>
        <v>650</v>
      </c>
      <c r="N1361" s="24"/>
      <c r="O1361" s="24" t="s">
        <v>32</v>
      </c>
    </row>
    <row r="1362" s="1" customFormat="1" ht="14.25" spans="1:15">
      <c r="A1362" s="24">
        <v>1358</v>
      </c>
      <c r="B1362" s="24" t="s">
        <v>23</v>
      </c>
      <c r="C1362" s="54" t="s">
        <v>24</v>
      </c>
      <c r="D1362" s="24" t="s">
        <v>25</v>
      </c>
      <c r="E1362" s="24" t="s">
        <v>20806</v>
      </c>
      <c r="F1362" s="24" t="s">
        <v>20806</v>
      </c>
      <c r="G1362" s="24" t="s">
        <v>22187</v>
      </c>
      <c r="H1362" s="24" t="s">
        <v>51</v>
      </c>
      <c r="I1362" s="24">
        <v>2</v>
      </c>
      <c r="J1362" s="24" t="s">
        <v>21972</v>
      </c>
      <c r="K1362" s="24" t="s">
        <v>31</v>
      </c>
      <c r="L1362" s="24">
        <v>2</v>
      </c>
      <c r="M1362" s="24">
        <f>L1362*312</f>
        <v>624</v>
      </c>
      <c r="N1362" s="24"/>
      <c r="O1362" s="24" t="s">
        <v>32</v>
      </c>
    </row>
    <row r="1363" s="1" customFormat="1" ht="14.25" spans="1:15">
      <c r="A1363" s="24">
        <v>1359</v>
      </c>
      <c r="B1363" s="24" t="s">
        <v>23</v>
      </c>
      <c r="C1363" s="54" t="s">
        <v>24</v>
      </c>
      <c r="D1363" s="24" t="s">
        <v>25</v>
      </c>
      <c r="E1363" s="24" t="s">
        <v>20806</v>
      </c>
      <c r="F1363" s="24" t="s">
        <v>20806</v>
      </c>
      <c r="G1363" s="24" t="s">
        <v>22188</v>
      </c>
      <c r="H1363" s="24" t="s">
        <v>194</v>
      </c>
      <c r="I1363" s="24">
        <v>4</v>
      </c>
      <c r="J1363" s="24" t="s">
        <v>14442</v>
      </c>
      <c r="K1363" s="24" t="s">
        <v>31</v>
      </c>
      <c r="L1363" s="24">
        <v>4</v>
      </c>
      <c r="M1363" s="24">
        <f>L1363*130</f>
        <v>520</v>
      </c>
      <c r="N1363" s="24"/>
      <c r="O1363" s="24" t="s">
        <v>32</v>
      </c>
    </row>
    <row r="1364" s="1" customFormat="1" ht="14.25" spans="1:15">
      <c r="A1364" s="24">
        <v>1360</v>
      </c>
      <c r="B1364" s="24" t="s">
        <v>23</v>
      </c>
      <c r="C1364" s="54" t="s">
        <v>24</v>
      </c>
      <c r="D1364" s="24" t="s">
        <v>25</v>
      </c>
      <c r="E1364" s="24" t="s">
        <v>20806</v>
      </c>
      <c r="F1364" s="24" t="s">
        <v>20806</v>
      </c>
      <c r="G1364" s="24" t="s">
        <v>11932</v>
      </c>
      <c r="H1364" s="24" t="s">
        <v>194</v>
      </c>
      <c r="I1364" s="24">
        <v>4</v>
      </c>
      <c r="J1364" s="24" t="s">
        <v>22103</v>
      </c>
      <c r="K1364" s="24" t="s">
        <v>31</v>
      </c>
      <c r="L1364" s="24">
        <v>4</v>
      </c>
      <c r="M1364" s="24">
        <f>L1364*130</f>
        <v>520</v>
      </c>
      <c r="N1364" s="24"/>
      <c r="O1364" s="24" t="s">
        <v>32</v>
      </c>
    </row>
    <row r="1365" s="1" customFormat="1" ht="14.25" spans="1:15">
      <c r="A1365" s="24">
        <v>1361</v>
      </c>
      <c r="B1365" s="24" t="s">
        <v>23</v>
      </c>
      <c r="C1365" s="54" t="s">
        <v>24</v>
      </c>
      <c r="D1365" s="24" t="s">
        <v>25</v>
      </c>
      <c r="E1365" s="24" t="s">
        <v>20806</v>
      </c>
      <c r="F1365" s="24" t="s">
        <v>20806</v>
      </c>
      <c r="G1365" s="24" t="s">
        <v>22189</v>
      </c>
      <c r="H1365" s="24" t="s">
        <v>51</v>
      </c>
      <c r="I1365" s="24">
        <v>5</v>
      </c>
      <c r="J1365" s="24" t="s">
        <v>21653</v>
      </c>
      <c r="K1365" s="24" t="s">
        <v>31</v>
      </c>
      <c r="L1365" s="24">
        <v>5</v>
      </c>
      <c r="M1365" s="24">
        <f>L1365*312</f>
        <v>1560</v>
      </c>
      <c r="N1365" s="24"/>
      <c r="O1365" s="24" t="s">
        <v>32</v>
      </c>
    </row>
    <row r="1366" s="1" customFormat="1" ht="14.25" spans="1:15">
      <c r="A1366" s="24">
        <v>1362</v>
      </c>
      <c r="B1366" s="24" t="s">
        <v>23</v>
      </c>
      <c r="C1366" s="54" t="s">
        <v>24</v>
      </c>
      <c r="D1366" s="24" t="s">
        <v>25</v>
      </c>
      <c r="E1366" s="24" t="s">
        <v>20806</v>
      </c>
      <c r="F1366" s="24" t="s">
        <v>20806</v>
      </c>
      <c r="G1366" s="24" t="s">
        <v>22190</v>
      </c>
      <c r="H1366" s="24" t="s">
        <v>194</v>
      </c>
      <c r="I1366" s="24">
        <v>4</v>
      </c>
      <c r="J1366" s="24" t="s">
        <v>21653</v>
      </c>
      <c r="K1366" s="24" t="s">
        <v>31</v>
      </c>
      <c r="L1366" s="24">
        <v>4</v>
      </c>
      <c r="M1366" s="24">
        <f t="shared" ref="M1366:M1372" si="72">L1366*130</f>
        <v>520</v>
      </c>
      <c r="N1366" s="24"/>
      <c r="O1366" s="24" t="s">
        <v>32</v>
      </c>
    </row>
    <row r="1367" s="1" customFormat="1" ht="14.25" spans="1:15">
      <c r="A1367" s="24">
        <v>1363</v>
      </c>
      <c r="B1367" s="24" t="s">
        <v>23</v>
      </c>
      <c r="C1367" s="54" t="s">
        <v>24</v>
      </c>
      <c r="D1367" s="24" t="s">
        <v>25</v>
      </c>
      <c r="E1367" s="24" t="s">
        <v>20806</v>
      </c>
      <c r="F1367" s="24" t="s">
        <v>20806</v>
      </c>
      <c r="G1367" s="24" t="s">
        <v>22191</v>
      </c>
      <c r="H1367" s="24" t="s">
        <v>194</v>
      </c>
      <c r="I1367" s="24">
        <v>4</v>
      </c>
      <c r="J1367" s="24" t="s">
        <v>21653</v>
      </c>
      <c r="K1367" s="24" t="s">
        <v>31</v>
      </c>
      <c r="L1367" s="24">
        <v>4</v>
      </c>
      <c r="M1367" s="24">
        <f t="shared" si="72"/>
        <v>520</v>
      </c>
      <c r="N1367" s="24"/>
      <c r="O1367" s="24" t="s">
        <v>32</v>
      </c>
    </row>
    <row r="1368" s="1" customFormat="1" ht="14.25" spans="1:15">
      <c r="A1368" s="24">
        <v>1364</v>
      </c>
      <c r="B1368" s="24" t="s">
        <v>23</v>
      </c>
      <c r="C1368" s="54" t="s">
        <v>24</v>
      </c>
      <c r="D1368" s="24" t="s">
        <v>25</v>
      </c>
      <c r="E1368" s="24" t="s">
        <v>20806</v>
      </c>
      <c r="F1368" s="24" t="s">
        <v>22192</v>
      </c>
      <c r="G1368" s="58" t="s">
        <v>3740</v>
      </c>
      <c r="H1368" s="24" t="s">
        <v>194</v>
      </c>
      <c r="I1368" s="79">
        <v>4</v>
      </c>
      <c r="J1368" s="24" t="s">
        <v>16351</v>
      </c>
      <c r="K1368" s="24" t="s">
        <v>31</v>
      </c>
      <c r="L1368" s="79">
        <v>4</v>
      </c>
      <c r="M1368" s="24">
        <f t="shared" si="72"/>
        <v>520</v>
      </c>
      <c r="N1368" s="79"/>
      <c r="O1368" s="24" t="s">
        <v>32</v>
      </c>
    </row>
    <row r="1369" s="1" customFormat="1" ht="14.25" spans="1:15">
      <c r="A1369" s="24">
        <v>1365</v>
      </c>
      <c r="B1369" s="24" t="s">
        <v>23</v>
      </c>
      <c r="C1369" s="54" t="s">
        <v>24</v>
      </c>
      <c r="D1369" s="24" t="s">
        <v>25</v>
      </c>
      <c r="E1369" s="24" t="s">
        <v>20806</v>
      </c>
      <c r="F1369" s="24" t="s">
        <v>22192</v>
      </c>
      <c r="G1369" s="58" t="s">
        <v>22193</v>
      </c>
      <c r="H1369" s="24" t="s">
        <v>194</v>
      </c>
      <c r="I1369" s="79">
        <v>2</v>
      </c>
      <c r="J1369" s="24" t="s">
        <v>22194</v>
      </c>
      <c r="K1369" s="24" t="s">
        <v>31</v>
      </c>
      <c r="L1369" s="79">
        <v>2</v>
      </c>
      <c r="M1369" s="24">
        <f t="shared" si="72"/>
        <v>260</v>
      </c>
      <c r="N1369" s="79"/>
      <c r="O1369" s="24" t="s">
        <v>32</v>
      </c>
    </row>
    <row r="1370" s="1" customFormat="1" ht="14.25" spans="1:15">
      <c r="A1370" s="24">
        <v>1366</v>
      </c>
      <c r="B1370" s="24" t="s">
        <v>23</v>
      </c>
      <c r="C1370" s="54" t="s">
        <v>24</v>
      </c>
      <c r="D1370" s="24" t="s">
        <v>25</v>
      </c>
      <c r="E1370" s="24" t="s">
        <v>20806</v>
      </c>
      <c r="F1370" s="24" t="s">
        <v>22192</v>
      </c>
      <c r="G1370" s="58" t="s">
        <v>22195</v>
      </c>
      <c r="H1370" s="24" t="s">
        <v>194</v>
      </c>
      <c r="I1370" s="79">
        <v>2</v>
      </c>
      <c r="J1370" s="24" t="s">
        <v>13741</v>
      </c>
      <c r="K1370" s="24" t="s">
        <v>31</v>
      </c>
      <c r="L1370" s="79">
        <v>2</v>
      </c>
      <c r="M1370" s="24">
        <f t="shared" si="72"/>
        <v>260</v>
      </c>
      <c r="N1370" s="79"/>
      <c r="O1370" s="24" t="s">
        <v>32</v>
      </c>
    </row>
    <row r="1371" s="1" customFormat="1" ht="14.25" spans="1:15">
      <c r="A1371" s="24">
        <v>1367</v>
      </c>
      <c r="B1371" s="24" t="s">
        <v>23</v>
      </c>
      <c r="C1371" s="54" t="s">
        <v>24</v>
      </c>
      <c r="D1371" s="24" t="s">
        <v>25</v>
      </c>
      <c r="E1371" s="24" t="s">
        <v>20806</v>
      </c>
      <c r="F1371" s="24" t="s">
        <v>22192</v>
      </c>
      <c r="G1371" s="58" t="s">
        <v>22196</v>
      </c>
      <c r="H1371" s="24" t="s">
        <v>194</v>
      </c>
      <c r="I1371" s="79">
        <v>5</v>
      </c>
      <c r="J1371" s="24" t="s">
        <v>13741</v>
      </c>
      <c r="K1371" s="24" t="s">
        <v>31</v>
      </c>
      <c r="L1371" s="79">
        <v>5</v>
      </c>
      <c r="M1371" s="24">
        <f t="shared" si="72"/>
        <v>650</v>
      </c>
      <c r="N1371" s="79"/>
      <c r="O1371" s="24" t="s">
        <v>32</v>
      </c>
    </row>
    <row r="1372" s="1" customFormat="1" ht="14.25" spans="1:15">
      <c r="A1372" s="24">
        <v>1368</v>
      </c>
      <c r="B1372" s="24" t="s">
        <v>23</v>
      </c>
      <c r="C1372" s="54" t="s">
        <v>24</v>
      </c>
      <c r="D1372" s="24" t="s">
        <v>25</v>
      </c>
      <c r="E1372" s="24" t="s">
        <v>20806</v>
      </c>
      <c r="F1372" s="24" t="s">
        <v>22192</v>
      </c>
      <c r="G1372" s="58" t="s">
        <v>17080</v>
      </c>
      <c r="H1372" s="24" t="s">
        <v>194</v>
      </c>
      <c r="I1372" s="79">
        <v>4</v>
      </c>
      <c r="J1372" s="24" t="s">
        <v>13741</v>
      </c>
      <c r="K1372" s="24" t="s">
        <v>31</v>
      </c>
      <c r="L1372" s="79">
        <v>4</v>
      </c>
      <c r="M1372" s="24">
        <f t="shared" si="72"/>
        <v>520</v>
      </c>
      <c r="N1372" s="79"/>
      <c r="O1372" s="24" t="s">
        <v>32</v>
      </c>
    </row>
    <row r="1373" s="1" customFormat="1" ht="14.25" spans="1:15">
      <c r="A1373" s="24">
        <v>1369</v>
      </c>
      <c r="B1373" s="24" t="s">
        <v>23</v>
      </c>
      <c r="C1373" s="54" t="s">
        <v>24</v>
      </c>
      <c r="D1373" s="24" t="s">
        <v>25</v>
      </c>
      <c r="E1373" s="24" t="s">
        <v>20806</v>
      </c>
      <c r="F1373" s="24" t="s">
        <v>22192</v>
      </c>
      <c r="G1373" s="58" t="s">
        <v>22197</v>
      </c>
      <c r="H1373" s="24" t="s">
        <v>194</v>
      </c>
      <c r="I1373" s="79">
        <v>4</v>
      </c>
      <c r="J1373" s="24" t="s">
        <v>22194</v>
      </c>
      <c r="K1373" s="24" t="s">
        <v>31</v>
      </c>
      <c r="L1373" s="79">
        <v>4</v>
      </c>
      <c r="M1373" s="24">
        <f>L1373*312</f>
        <v>1248</v>
      </c>
      <c r="N1373" s="79"/>
      <c r="O1373" s="24" t="s">
        <v>32</v>
      </c>
    </row>
    <row r="1374" s="1" customFormat="1" ht="14.25" spans="1:15">
      <c r="A1374" s="24">
        <v>1370</v>
      </c>
      <c r="B1374" s="24" t="s">
        <v>23</v>
      </c>
      <c r="C1374" s="54" t="s">
        <v>24</v>
      </c>
      <c r="D1374" s="24" t="s">
        <v>25</v>
      </c>
      <c r="E1374" s="24" t="s">
        <v>20806</v>
      </c>
      <c r="F1374" s="24" t="s">
        <v>22192</v>
      </c>
      <c r="G1374" s="58" t="s">
        <v>22198</v>
      </c>
      <c r="H1374" s="24" t="s">
        <v>194</v>
      </c>
      <c r="I1374" s="79">
        <v>3</v>
      </c>
      <c r="J1374" s="24" t="s">
        <v>22194</v>
      </c>
      <c r="K1374" s="24" t="s">
        <v>31</v>
      </c>
      <c r="L1374" s="79">
        <v>3</v>
      </c>
      <c r="M1374" s="24">
        <f t="shared" ref="M1374:M1379" si="73">L1374*130</f>
        <v>390</v>
      </c>
      <c r="N1374" s="79"/>
      <c r="O1374" s="24" t="s">
        <v>32</v>
      </c>
    </row>
    <row r="1375" s="1" customFormat="1" ht="14.25" spans="1:15">
      <c r="A1375" s="24">
        <v>1371</v>
      </c>
      <c r="B1375" s="24" t="s">
        <v>23</v>
      </c>
      <c r="C1375" s="54" t="s">
        <v>24</v>
      </c>
      <c r="D1375" s="24" t="s">
        <v>25</v>
      </c>
      <c r="E1375" s="24" t="s">
        <v>20806</v>
      </c>
      <c r="F1375" s="24" t="s">
        <v>22192</v>
      </c>
      <c r="G1375" s="58" t="s">
        <v>22199</v>
      </c>
      <c r="H1375" s="24" t="s">
        <v>194</v>
      </c>
      <c r="I1375" s="79">
        <v>4</v>
      </c>
      <c r="J1375" s="24" t="s">
        <v>22194</v>
      </c>
      <c r="K1375" s="24" t="s">
        <v>31</v>
      </c>
      <c r="L1375" s="79">
        <v>4</v>
      </c>
      <c r="M1375" s="24">
        <f t="shared" si="73"/>
        <v>520</v>
      </c>
      <c r="N1375" s="79"/>
      <c r="O1375" s="24" t="s">
        <v>32</v>
      </c>
    </row>
    <row r="1376" s="1" customFormat="1" ht="14.25" spans="1:15">
      <c r="A1376" s="24">
        <v>1372</v>
      </c>
      <c r="B1376" s="24" t="s">
        <v>23</v>
      </c>
      <c r="C1376" s="54" t="s">
        <v>24</v>
      </c>
      <c r="D1376" s="24" t="s">
        <v>25</v>
      </c>
      <c r="E1376" s="24" t="s">
        <v>20806</v>
      </c>
      <c r="F1376" s="24" t="s">
        <v>22192</v>
      </c>
      <c r="G1376" s="58" t="s">
        <v>22200</v>
      </c>
      <c r="H1376" s="24" t="s">
        <v>194</v>
      </c>
      <c r="I1376" s="79">
        <v>4</v>
      </c>
      <c r="J1376" s="24" t="s">
        <v>22194</v>
      </c>
      <c r="K1376" s="24" t="s">
        <v>31</v>
      </c>
      <c r="L1376" s="79">
        <v>4</v>
      </c>
      <c r="M1376" s="24">
        <f t="shared" si="73"/>
        <v>520</v>
      </c>
      <c r="N1376" s="79"/>
      <c r="O1376" s="24" t="s">
        <v>32</v>
      </c>
    </row>
    <row r="1377" s="1" customFormat="1" ht="14.25" spans="1:15">
      <c r="A1377" s="24">
        <v>1373</v>
      </c>
      <c r="B1377" s="24" t="s">
        <v>23</v>
      </c>
      <c r="C1377" s="54" t="s">
        <v>24</v>
      </c>
      <c r="D1377" s="24" t="s">
        <v>25</v>
      </c>
      <c r="E1377" s="24" t="s">
        <v>20806</v>
      </c>
      <c r="F1377" s="24" t="s">
        <v>22192</v>
      </c>
      <c r="G1377" s="58" t="s">
        <v>18854</v>
      </c>
      <c r="H1377" s="24" t="s">
        <v>194</v>
      </c>
      <c r="I1377" s="79">
        <v>3</v>
      </c>
      <c r="J1377" s="24" t="s">
        <v>22194</v>
      </c>
      <c r="K1377" s="24" t="s">
        <v>31</v>
      </c>
      <c r="L1377" s="79">
        <v>3</v>
      </c>
      <c r="M1377" s="24">
        <f t="shared" si="73"/>
        <v>390</v>
      </c>
      <c r="N1377" s="79"/>
      <c r="O1377" s="24" t="s">
        <v>32</v>
      </c>
    </row>
    <row r="1378" s="1" customFormat="1" ht="14.25" spans="1:15">
      <c r="A1378" s="24">
        <v>1374</v>
      </c>
      <c r="B1378" s="24" t="s">
        <v>23</v>
      </c>
      <c r="C1378" s="54" t="s">
        <v>24</v>
      </c>
      <c r="D1378" s="24" t="s">
        <v>25</v>
      </c>
      <c r="E1378" s="24" t="s">
        <v>20806</v>
      </c>
      <c r="F1378" s="24" t="s">
        <v>22192</v>
      </c>
      <c r="G1378" s="58" t="s">
        <v>22201</v>
      </c>
      <c r="H1378" s="24" t="s">
        <v>29</v>
      </c>
      <c r="I1378" s="79">
        <v>3</v>
      </c>
      <c r="J1378" s="24" t="s">
        <v>22194</v>
      </c>
      <c r="K1378" s="24" t="s">
        <v>31</v>
      </c>
      <c r="L1378" s="79">
        <v>3</v>
      </c>
      <c r="M1378" s="24">
        <f t="shared" si="73"/>
        <v>390</v>
      </c>
      <c r="N1378" s="79"/>
      <c r="O1378" s="24" t="s">
        <v>32</v>
      </c>
    </row>
    <row r="1379" s="1" customFormat="1" ht="14.25" spans="1:15">
      <c r="A1379" s="24">
        <v>1375</v>
      </c>
      <c r="B1379" s="24" t="s">
        <v>23</v>
      </c>
      <c r="C1379" s="54" t="s">
        <v>24</v>
      </c>
      <c r="D1379" s="24" t="s">
        <v>25</v>
      </c>
      <c r="E1379" s="24" t="s">
        <v>20806</v>
      </c>
      <c r="F1379" s="24" t="s">
        <v>22192</v>
      </c>
      <c r="G1379" s="24" t="s">
        <v>22202</v>
      </c>
      <c r="H1379" s="24" t="s">
        <v>194</v>
      </c>
      <c r="I1379" s="79">
        <v>4</v>
      </c>
      <c r="J1379" s="24" t="s">
        <v>13741</v>
      </c>
      <c r="K1379" s="24" t="s">
        <v>31</v>
      </c>
      <c r="L1379" s="79">
        <v>4</v>
      </c>
      <c r="M1379" s="24">
        <f t="shared" si="73"/>
        <v>520</v>
      </c>
      <c r="N1379" s="79"/>
      <c r="O1379" s="24" t="s">
        <v>32</v>
      </c>
    </row>
    <row r="1380" s="1" customFormat="1" ht="14.25" spans="1:15">
      <c r="A1380" s="24">
        <v>1376</v>
      </c>
      <c r="B1380" s="24" t="s">
        <v>23</v>
      </c>
      <c r="C1380" s="54" t="s">
        <v>24</v>
      </c>
      <c r="D1380" s="24" t="s">
        <v>25</v>
      </c>
      <c r="E1380" s="24" t="s">
        <v>20806</v>
      </c>
      <c r="F1380" s="24" t="s">
        <v>22192</v>
      </c>
      <c r="G1380" s="24" t="s">
        <v>22203</v>
      </c>
      <c r="H1380" s="24" t="s">
        <v>51</v>
      </c>
      <c r="I1380" s="79">
        <v>1</v>
      </c>
      <c r="J1380" s="58" t="s">
        <v>22204</v>
      </c>
      <c r="K1380" s="24" t="s">
        <v>31</v>
      </c>
      <c r="L1380" s="79">
        <v>1</v>
      </c>
      <c r="M1380" s="24">
        <f>L1380*312</f>
        <v>312</v>
      </c>
      <c r="N1380" s="79"/>
      <c r="O1380" s="24" t="s">
        <v>32</v>
      </c>
    </row>
    <row r="1381" s="1" customFormat="1" ht="14.25" spans="1:15">
      <c r="A1381" s="24">
        <v>1377</v>
      </c>
      <c r="B1381" s="24" t="s">
        <v>23</v>
      </c>
      <c r="C1381" s="54" t="s">
        <v>24</v>
      </c>
      <c r="D1381" s="24" t="s">
        <v>25</v>
      </c>
      <c r="E1381" s="24" t="s">
        <v>20806</v>
      </c>
      <c r="F1381" s="24" t="s">
        <v>22192</v>
      </c>
      <c r="G1381" s="24" t="s">
        <v>22205</v>
      </c>
      <c r="H1381" s="24" t="s">
        <v>29</v>
      </c>
      <c r="I1381" s="79">
        <v>3</v>
      </c>
      <c r="J1381" s="58" t="s">
        <v>22204</v>
      </c>
      <c r="K1381" s="24" t="s">
        <v>31</v>
      </c>
      <c r="L1381" s="79">
        <v>3</v>
      </c>
      <c r="M1381" s="24">
        <f t="shared" ref="M1381:M1422" si="74">L1381*130</f>
        <v>390</v>
      </c>
      <c r="N1381" s="79"/>
      <c r="O1381" s="24" t="s">
        <v>32</v>
      </c>
    </row>
    <row r="1382" s="1" customFormat="1" ht="14.25" spans="1:15">
      <c r="A1382" s="24">
        <v>1378</v>
      </c>
      <c r="B1382" s="24" t="s">
        <v>23</v>
      </c>
      <c r="C1382" s="54" t="s">
        <v>24</v>
      </c>
      <c r="D1382" s="24" t="s">
        <v>25</v>
      </c>
      <c r="E1382" s="24" t="s">
        <v>20806</v>
      </c>
      <c r="F1382" s="24" t="s">
        <v>22192</v>
      </c>
      <c r="G1382" s="24" t="s">
        <v>22206</v>
      </c>
      <c r="H1382" s="24" t="s">
        <v>29</v>
      </c>
      <c r="I1382" s="79">
        <v>4</v>
      </c>
      <c r="J1382" s="58" t="s">
        <v>22204</v>
      </c>
      <c r="K1382" s="24" t="s">
        <v>31</v>
      </c>
      <c r="L1382" s="79">
        <v>4</v>
      </c>
      <c r="M1382" s="24">
        <f t="shared" si="74"/>
        <v>520</v>
      </c>
      <c r="N1382" s="79"/>
      <c r="O1382" s="24" t="s">
        <v>32</v>
      </c>
    </row>
    <row r="1383" s="1" customFormat="1" ht="14.25" spans="1:15">
      <c r="A1383" s="24">
        <v>1379</v>
      </c>
      <c r="B1383" s="24" t="s">
        <v>23</v>
      </c>
      <c r="C1383" s="54" t="s">
        <v>24</v>
      </c>
      <c r="D1383" s="24" t="s">
        <v>25</v>
      </c>
      <c r="E1383" s="24" t="s">
        <v>20806</v>
      </c>
      <c r="F1383" s="24" t="s">
        <v>22192</v>
      </c>
      <c r="G1383" s="24" t="s">
        <v>22207</v>
      </c>
      <c r="H1383" s="24" t="s">
        <v>194</v>
      </c>
      <c r="I1383" s="79">
        <v>7</v>
      </c>
      <c r="J1383" s="58" t="s">
        <v>22208</v>
      </c>
      <c r="K1383" s="24" t="s">
        <v>31</v>
      </c>
      <c r="L1383" s="79">
        <v>7</v>
      </c>
      <c r="M1383" s="24">
        <f t="shared" si="74"/>
        <v>910</v>
      </c>
      <c r="N1383" s="79"/>
      <c r="O1383" s="24" t="s">
        <v>32</v>
      </c>
    </row>
    <row r="1384" s="1" customFormat="1" ht="14.25" spans="1:15">
      <c r="A1384" s="24">
        <v>1380</v>
      </c>
      <c r="B1384" s="24" t="s">
        <v>23</v>
      </c>
      <c r="C1384" s="54" t="s">
        <v>24</v>
      </c>
      <c r="D1384" s="24" t="s">
        <v>25</v>
      </c>
      <c r="E1384" s="24" t="s">
        <v>20806</v>
      </c>
      <c r="F1384" s="24" t="s">
        <v>22192</v>
      </c>
      <c r="G1384" s="24" t="s">
        <v>22209</v>
      </c>
      <c r="H1384" s="24" t="s">
        <v>194</v>
      </c>
      <c r="I1384" s="79">
        <v>5</v>
      </c>
      <c r="J1384" s="58" t="s">
        <v>22208</v>
      </c>
      <c r="K1384" s="24" t="s">
        <v>31</v>
      </c>
      <c r="L1384" s="79">
        <v>5</v>
      </c>
      <c r="M1384" s="24">
        <f t="shared" si="74"/>
        <v>650</v>
      </c>
      <c r="N1384" s="79"/>
      <c r="O1384" s="24" t="s">
        <v>32</v>
      </c>
    </row>
    <row r="1385" s="1" customFormat="1" ht="14.25" spans="1:15">
      <c r="A1385" s="24">
        <v>1381</v>
      </c>
      <c r="B1385" s="24" t="s">
        <v>23</v>
      </c>
      <c r="C1385" s="54" t="s">
        <v>24</v>
      </c>
      <c r="D1385" s="24" t="s">
        <v>25</v>
      </c>
      <c r="E1385" s="24" t="s">
        <v>20806</v>
      </c>
      <c r="F1385" s="24" t="s">
        <v>22192</v>
      </c>
      <c r="G1385" s="24" t="s">
        <v>22210</v>
      </c>
      <c r="H1385" s="24" t="s">
        <v>194</v>
      </c>
      <c r="I1385" s="79">
        <v>2</v>
      </c>
      <c r="J1385" s="58" t="s">
        <v>22208</v>
      </c>
      <c r="K1385" s="24" t="s">
        <v>31</v>
      </c>
      <c r="L1385" s="79">
        <v>2</v>
      </c>
      <c r="M1385" s="24">
        <f t="shared" si="74"/>
        <v>260</v>
      </c>
      <c r="N1385" s="79"/>
      <c r="O1385" s="24" t="s">
        <v>32</v>
      </c>
    </row>
    <row r="1386" s="1" customFormat="1" ht="14.25" spans="1:15">
      <c r="A1386" s="24">
        <v>1382</v>
      </c>
      <c r="B1386" s="24" t="s">
        <v>23</v>
      </c>
      <c r="C1386" s="54" t="s">
        <v>24</v>
      </c>
      <c r="D1386" s="24" t="s">
        <v>25</v>
      </c>
      <c r="E1386" s="24" t="s">
        <v>20806</v>
      </c>
      <c r="F1386" s="24" t="s">
        <v>22192</v>
      </c>
      <c r="G1386" s="24" t="s">
        <v>22211</v>
      </c>
      <c r="H1386" s="24" t="s">
        <v>29</v>
      </c>
      <c r="I1386" s="79">
        <v>3</v>
      </c>
      <c r="J1386" s="58" t="s">
        <v>22194</v>
      </c>
      <c r="K1386" s="24" t="s">
        <v>31</v>
      </c>
      <c r="L1386" s="79">
        <v>3</v>
      </c>
      <c r="M1386" s="24">
        <f t="shared" si="74"/>
        <v>390</v>
      </c>
      <c r="N1386" s="79"/>
      <c r="O1386" s="24" t="s">
        <v>32</v>
      </c>
    </row>
    <row r="1387" s="1" customFormat="1" ht="14.25" spans="1:15">
      <c r="A1387" s="24">
        <v>1383</v>
      </c>
      <c r="B1387" s="24" t="s">
        <v>23</v>
      </c>
      <c r="C1387" s="54" t="s">
        <v>24</v>
      </c>
      <c r="D1387" s="24" t="s">
        <v>25</v>
      </c>
      <c r="E1387" s="24" t="s">
        <v>20806</v>
      </c>
      <c r="F1387" s="24" t="s">
        <v>22192</v>
      </c>
      <c r="G1387" s="24" t="s">
        <v>22212</v>
      </c>
      <c r="H1387" s="24" t="s">
        <v>194</v>
      </c>
      <c r="I1387" s="79">
        <v>4</v>
      </c>
      <c r="J1387" s="58" t="s">
        <v>13741</v>
      </c>
      <c r="K1387" s="24" t="s">
        <v>31</v>
      </c>
      <c r="L1387" s="79">
        <v>4</v>
      </c>
      <c r="M1387" s="24">
        <f t="shared" si="74"/>
        <v>520</v>
      </c>
      <c r="N1387" s="79"/>
      <c r="O1387" s="24" t="s">
        <v>32</v>
      </c>
    </row>
    <row r="1388" s="1" customFormat="1" ht="14.25" spans="1:15">
      <c r="A1388" s="24">
        <v>1384</v>
      </c>
      <c r="B1388" s="24" t="s">
        <v>23</v>
      </c>
      <c r="C1388" s="54" t="s">
        <v>24</v>
      </c>
      <c r="D1388" s="24" t="s">
        <v>25</v>
      </c>
      <c r="E1388" s="24" t="s">
        <v>20806</v>
      </c>
      <c r="F1388" s="24" t="s">
        <v>22192</v>
      </c>
      <c r="G1388" s="24" t="s">
        <v>22213</v>
      </c>
      <c r="H1388" s="24" t="s">
        <v>194</v>
      </c>
      <c r="I1388" s="79">
        <v>3</v>
      </c>
      <c r="J1388" s="24" t="s">
        <v>16351</v>
      </c>
      <c r="K1388" s="24" t="s">
        <v>31</v>
      </c>
      <c r="L1388" s="79">
        <v>3</v>
      </c>
      <c r="M1388" s="24">
        <f t="shared" si="74"/>
        <v>390</v>
      </c>
      <c r="N1388" s="79"/>
      <c r="O1388" s="24" t="s">
        <v>32</v>
      </c>
    </row>
    <row r="1389" s="1" customFormat="1" ht="14.25" spans="1:15">
      <c r="A1389" s="24">
        <v>1385</v>
      </c>
      <c r="B1389" s="24" t="s">
        <v>23</v>
      </c>
      <c r="C1389" s="54" t="s">
        <v>24</v>
      </c>
      <c r="D1389" s="24" t="s">
        <v>25</v>
      </c>
      <c r="E1389" s="24" t="s">
        <v>20806</v>
      </c>
      <c r="F1389" s="24" t="s">
        <v>22192</v>
      </c>
      <c r="G1389" s="58" t="s">
        <v>22214</v>
      </c>
      <c r="H1389" s="24" t="s">
        <v>29</v>
      </c>
      <c r="I1389" s="79">
        <v>5</v>
      </c>
      <c r="J1389" s="24" t="s">
        <v>22215</v>
      </c>
      <c r="K1389" s="24" t="s">
        <v>31</v>
      </c>
      <c r="L1389" s="79">
        <v>5</v>
      </c>
      <c r="M1389" s="24">
        <f t="shared" si="74"/>
        <v>650</v>
      </c>
      <c r="N1389" s="79"/>
      <c r="O1389" s="24" t="s">
        <v>32</v>
      </c>
    </row>
    <row r="1390" s="1" customFormat="1" ht="14.25" spans="1:15">
      <c r="A1390" s="24">
        <v>1386</v>
      </c>
      <c r="B1390" s="24" t="s">
        <v>23</v>
      </c>
      <c r="C1390" s="54" t="s">
        <v>24</v>
      </c>
      <c r="D1390" s="24" t="s">
        <v>25</v>
      </c>
      <c r="E1390" s="24" t="s">
        <v>20806</v>
      </c>
      <c r="F1390" s="24" t="s">
        <v>22192</v>
      </c>
      <c r="G1390" s="24" t="s">
        <v>22216</v>
      </c>
      <c r="H1390" s="24" t="s">
        <v>29</v>
      </c>
      <c r="I1390" s="79">
        <v>3</v>
      </c>
      <c r="J1390" s="24" t="s">
        <v>22215</v>
      </c>
      <c r="K1390" s="24" t="s">
        <v>31</v>
      </c>
      <c r="L1390" s="79">
        <v>3</v>
      </c>
      <c r="M1390" s="24">
        <f t="shared" si="74"/>
        <v>390</v>
      </c>
      <c r="N1390" s="79"/>
      <c r="O1390" s="24" t="s">
        <v>32</v>
      </c>
    </row>
    <row r="1391" s="1" customFormat="1" ht="14.25" spans="1:15">
      <c r="A1391" s="24">
        <v>1387</v>
      </c>
      <c r="B1391" s="24" t="s">
        <v>23</v>
      </c>
      <c r="C1391" s="54" t="s">
        <v>24</v>
      </c>
      <c r="D1391" s="24" t="s">
        <v>25</v>
      </c>
      <c r="E1391" s="24" t="s">
        <v>20806</v>
      </c>
      <c r="F1391" s="24" t="s">
        <v>22192</v>
      </c>
      <c r="G1391" s="24" t="s">
        <v>22217</v>
      </c>
      <c r="H1391" s="24" t="s">
        <v>194</v>
      </c>
      <c r="I1391" s="79">
        <v>5</v>
      </c>
      <c r="J1391" s="80" t="s">
        <v>22194</v>
      </c>
      <c r="K1391" s="24" t="s">
        <v>31</v>
      </c>
      <c r="L1391" s="79">
        <v>5</v>
      </c>
      <c r="M1391" s="24">
        <f t="shared" si="74"/>
        <v>650</v>
      </c>
      <c r="N1391" s="24"/>
      <c r="O1391" s="24" t="s">
        <v>32</v>
      </c>
    </row>
    <row r="1392" s="1" customFormat="1" ht="14.25" spans="1:15">
      <c r="A1392" s="24">
        <v>1388</v>
      </c>
      <c r="B1392" s="24" t="s">
        <v>23</v>
      </c>
      <c r="C1392" s="54" t="s">
        <v>24</v>
      </c>
      <c r="D1392" s="24" t="s">
        <v>25</v>
      </c>
      <c r="E1392" s="24" t="s">
        <v>20806</v>
      </c>
      <c r="F1392" s="24" t="s">
        <v>22192</v>
      </c>
      <c r="G1392" s="24" t="s">
        <v>22218</v>
      </c>
      <c r="H1392" s="24" t="s">
        <v>194</v>
      </c>
      <c r="I1392" s="79">
        <v>6</v>
      </c>
      <c r="J1392" s="24" t="s">
        <v>16351</v>
      </c>
      <c r="K1392" s="24" t="s">
        <v>31</v>
      </c>
      <c r="L1392" s="79">
        <v>6</v>
      </c>
      <c r="M1392" s="24">
        <f t="shared" si="74"/>
        <v>780</v>
      </c>
      <c r="N1392" s="79"/>
      <c r="O1392" s="24" t="s">
        <v>32</v>
      </c>
    </row>
    <row r="1393" s="1" customFormat="1" ht="14.25" spans="1:15">
      <c r="A1393" s="24">
        <v>1389</v>
      </c>
      <c r="B1393" s="24" t="s">
        <v>23</v>
      </c>
      <c r="C1393" s="54" t="s">
        <v>24</v>
      </c>
      <c r="D1393" s="24" t="s">
        <v>25</v>
      </c>
      <c r="E1393" s="24" t="s">
        <v>20806</v>
      </c>
      <c r="F1393" s="24" t="s">
        <v>22192</v>
      </c>
      <c r="G1393" s="24" t="s">
        <v>22219</v>
      </c>
      <c r="H1393" s="24" t="s">
        <v>194</v>
      </c>
      <c r="I1393" s="79">
        <v>7</v>
      </c>
      <c r="J1393" s="80" t="s">
        <v>22194</v>
      </c>
      <c r="K1393" s="24" t="s">
        <v>31</v>
      </c>
      <c r="L1393" s="79">
        <v>7</v>
      </c>
      <c r="M1393" s="24">
        <f t="shared" si="74"/>
        <v>910</v>
      </c>
      <c r="N1393" s="79"/>
      <c r="O1393" s="24" t="s">
        <v>32</v>
      </c>
    </row>
    <row r="1394" s="1" customFormat="1" ht="14.25" spans="1:15">
      <c r="A1394" s="24">
        <v>1390</v>
      </c>
      <c r="B1394" s="24" t="s">
        <v>23</v>
      </c>
      <c r="C1394" s="54" t="s">
        <v>24</v>
      </c>
      <c r="D1394" s="24" t="s">
        <v>25</v>
      </c>
      <c r="E1394" s="24" t="s">
        <v>20806</v>
      </c>
      <c r="F1394" s="24" t="s">
        <v>22192</v>
      </c>
      <c r="G1394" s="24" t="s">
        <v>22220</v>
      </c>
      <c r="H1394" s="24" t="s">
        <v>194</v>
      </c>
      <c r="I1394" s="79">
        <v>7</v>
      </c>
      <c r="J1394" s="80" t="s">
        <v>22194</v>
      </c>
      <c r="K1394" s="24" t="s">
        <v>31</v>
      </c>
      <c r="L1394" s="79">
        <v>7</v>
      </c>
      <c r="M1394" s="24">
        <f t="shared" si="74"/>
        <v>910</v>
      </c>
      <c r="N1394" s="79"/>
      <c r="O1394" s="24" t="s">
        <v>32</v>
      </c>
    </row>
    <row r="1395" s="1" customFormat="1" ht="14.25" spans="1:15">
      <c r="A1395" s="24">
        <v>1391</v>
      </c>
      <c r="B1395" s="24" t="s">
        <v>23</v>
      </c>
      <c r="C1395" s="54" t="s">
        <v>24</v>
      </c>
      <c r="D1395" s="24" t="s">
        <v>25</v>
      </c>
      <c r="E1395" s="24" t="s">
        <v>20806</v>
      </c>
      <c r="F1395" s="24" t="s">
        <v>22192</v>
      </c>
      <c r="G1395" s="24" t="s">
        <v>22221</v>
      </c>
      <c r="H1395" s="24" t="s">
        <v>194</v>
      </c>
      <c r="I1395" s="79">
        <v>4</v>
      </c>
      <c r="J1395" s="24" t="s">
        <v>13741</v>
      </c>
      <c r="K1395" s="24" t="s">
        <v>31</v>
      </c>
      <c r="L1395" s="79">
        <v>4</v>
      </c>
      <c r="M1395" s="24">
        <f t="shared" si="74"/>
        <v>520</v>
      </c>
      <c r="N1395" s="79"/>
      <c r="O1395" s="24" t="s">
        <v>32</v>
      </c>
    </row>
    <row r="1396" s="1" customFormat="1" ht="14.25" spans="1:15">
      <c r="A1396" s="24">
        <v>1392</v>
      </c>
      <c r="B1396" s="24" t="s">
        <v>23</v>
      </c>
      <c r="C1396" s="54" t="s">
        <v>24</v>
      </c>
      <c r="D1396" s="24" t="s">
        <v>25</v>
      </c>
      <c r="E1396" s="24" t="s">
        <v>20806</v>
      </c>
      <c r="F1396" s="24" t="s">
        <v>22192</v>
      </c>
      <c r="G1396" s="24" t="s">
        <v>22222</v>
      </c>
      <c r="H1396" s="24" t="s">
        <v>194</v>
      </c>
      <c r="I1396" s="79">
        <v>5</v>
      </c>
      <c r="J1396" s="80" t="s">
        <v>22194</v>
      </c>
      <c r="K1396" s="24" t="s">
        <v>31</v>
      </c>
      <c r="L1396" s="79">
        <v>5</v>
      </c>
      <c r="M1396" s="24">
        <f t="shared" si="74"/>
        <v>650</v>
      </c>
      <c r="N1396" s="79"/>
      <c r="O1396" s="24" t="s">
        <v>32</v>
      </c>
    </row>
    <row r="1397" s="1" customFormat="1" ht="14.25" spans="1:15">
      <c r="A1397" s="24">
        <v>1393</v>
      </c>
      <c r="B1397" s="24" t="s">
        <v>23</v>
      </c>
      <c r="C1397" s="54" t="s">
        <v>24</v>
      </c>
      <c r="D1397" s="24" t="s">
        <v>25</v>
      </c>
      <c r="E1397" s="24" t="s">
        <v>20806</v>
      </c>
      <c r="F1397" s="24" t="s">
        <v>22223</v>
      </c>
      <c r="G1397" s="58" t="s">
        <v>22224</v>
      </c>
      <c r="H1397" s="58" t="s">
        <v>194</v>
      </c>
      <c r="I1397" s="58">
        <v>3</v>
      </c>
      <c r="J1397" s="24" t="s">
        <v>22225</v>
      </c>
      <c r="K1397" s="81" t="s">
        <v>31</v>
      </c>
      <c r="L1397" s="58">
        <v>3</v>
      </c>
      <c r="M1397" s="24">
        <f t="shared" si="74"/>
        <v>390</v>
      </c>
      <c r="N1397" s="58"/>
      <c r="O1397" s="24" t="s">
        <v>32</v>
      </c>
    </row>
    <row r="1398" s="1" customFormat="1" ht="14.25" spans="1:15">
      <c r="A1398" s="24">
        <v>1394</v>
      </c>
      <c r="B1398" s="24" t="s">
        <v>23</v>
      </c>
      <c r="C1398" s="54" t="s">
        <v>24</v>
      </c>
      <c r="D1398" s="24" t="s">
        <v>25</v>
      </c>
      <c r="E1398" s="24" t="s">
        <v>20806</v>
      </c>
      <c r="F1398" s="24" t="s">
        <v>22223</v>
      </c>
      <c r="G1398" s="58" t="s">
        <v>22226</v>
      </c>
      <c r="H1398" s="58" t="s">
        <v>194</v>
      </c>
      <c r="I1398" s="58">
        <v>6</v>
      </c>
      <c r="J1398" s="24" t="s">
        <v>22225</v>
      </c>
      <c r="K1398" s="81" t="s">
        <v>31</v>
      </c>
      <c r="L1398" s="58">
        <v>6</v>
      </c>
      <c r="M1398" s="24">
        <f t="shared" si="74"/>
        <v>780</v>
      </c>
      <c r="N1398" s="58"/>
      <c r="O1398" s="24" t="s">
        <v>32</v>
      </c>
    </row>
    <row r="1399" s="1" customFormat="1" ht="14.25" spans="1:15">
      <c r="A1399" s="24">
        <v>1395</v>
      </c>
      <c r="B1399" s="24" t="s">
        <v>23</v>
      </c>
      <c r="C1399" s="54" t="s">
        <v>24</v>
      </c>
      <c r="D1399" s="24" t="s">
        <v>25</v>
      </c>
      <c r="E1399" s="24" t="s">
        <v>20806</v>
      </c>
      <c r="F1399" s="24" t="s">
        <v>22223</v>
      </c>
      <c r="G1399" s="58" t="s">
        <v>22227</v>
      </c>
      <c r="H1399" s="58" t="s">
        <v>194</v>
      </c>
      <c r="I1399" s="58">
        <v>4</v>
      </c>
      <c r="J1399" s="24" t="s">
        <v>6808</v>
      </c>
      <c r="K1399" s="81" t="s">
        <v>31</v>
      </c>
      <c r="L1399" s="58">
        <v>4</v>
      </c>
      <c r="M1399" s="24">
        <f t="shared" si="74"/>
        <v>520</v>
      </c>
      <c r="N1399" s="58"/>
      <c r="O1399" s="24" t="s">
        <v>32</v>
      </c>
    </row>
    <row r="1400" s="1" customFormat="1" ht="14.25" spans="1:15">
      <c r="A1400" s="24">
        <v>1396</v>
      </c>
      <c r="B1400" s="24" t="s">
        <v>23</v>
      </c>
      <c r="C1400" s="54" t="s">
        <v>24</v>
      </c>
      <c r="D1400" s="24" t="s">
        <v>25</v>
      </c>
      <c r="E1400" s="24" t="s">
        <v>20806</v>
      </c>
      <c r="F1400" s="24" t="s">
        <v>22223</v>
      </c>
      <c r="G1400" s="58" t="s">
        <v>22228</v>
      </c>
      <c r="H1400" s="58" t="s">
        <v>194</v>
      </c>
      <c r="I1400" s="58">
        <v>5</v>
      </c>
      <c r="J1400" s="24" t="s">
        <v>6808</v>
      </c>
      <c r="K1400" s="81" t="s">
        <v>31</v>
      </c>
      <c r="L1400" s="58">
        <v>5</v>
      </c>
      <c r="M1400" s="24">
        <f t="shared" si="74"/>
        <v>650</v>
      </c>
      <c r="N1400" s="58"/>
      <c r="O1400" s="24" t="s">
        <v>32</v>
      </c>
    </row>
    <row r="1401" s="1" customFormat="1" ht="14.25" spans="1:15">
      <c r="A1401" s="24">
        <v>1397</v>
      </c>
      <c r="B1401" s="24" t="s">
        <v>23</v>
      </c>
      <c r="C1401" s="54" t="s">
        <v>24</v>
      </c>
      <c r="D1401" s="24" t="s">
        <v>25</v>
      </c>
      <c r="E1401" s="24" t="s">
        <v>20806</v>
      </c>
      <c r="F1401" s="24" t="s">
        <v>22223</v>
      </c>
      <c r="G1401" s="58" t="s">
        <v>22229</v>
      </c>
      <c r="H1401" s="58" t="s">
        <v>194</v>
      </c>
      <c r="I1401" s="58">
        <v>4</v>
      </c>
      <c r="J1401" s="24" t="s">
        <v>6808</v>
      </c>
      <c r="K1401" s="81" t="s">
        <v>31</v>
      </c>
      <c r="L1401" s="58">
        <v>4</v>
      </c>
      <c r="M1401" s="24">
        <f t="shared" si="74"/>
        <v>520</v>
      </c>
      <c r="N1401" s="58"/>
      <c r="O1401" s="24" t="s">
        <v>32</v>
      </c>
    </row>
    <row r="1402" s="1" customFormat="1" ht="14.25" spans="1:15">
      <c r="A1402" s="24">
        <v>1398</v>
      </c>
      <c r="B1402" s="24" t="s">
        <v>23</v>
      </c>
      <c r="C1402" s="54" t="s">
        <v>24</v>
      </c>
      <c r="D1402" s="24" t="s">
        <v>25</v>
      </c>
      <c r="E1402" s="24" t="s">
        <v>20806</v>
      </c>
      <c r="F1402" s="24" t="s">
        <v>22223</v>
      </c>
      <c r="G1402" s="58" t="s">
        <v>22230</v>
      </c>
      <c r="H1402" s="58" t="s">
        <v>194</v>
      </c>
      <c r="I1402" s="58">
        <v>4</v>
      </c>
      <c r="J1402" s="24" t="s">
        <v>22231</v>
      </c>
      <c r="K1402" s="81" t="s">
        <v>31</v>
      </c>
      <c r="L1402" s="58">
        <v>4</v>
      </c>
      <c r="M1402" s="24">
        <f t="shared" si="74"/>
        <v>520</v>
      </c>
      <c r="N1402" s="58"/>
      <c r="O1402" s="24" t="s">
        <v>32</v>
      </c>
    </row>
    <row r="1403" s="1" customFormat="1" ht="14.25" spans="1:15">
      <c r="A1403" s="24">
        <v>1399</v>
      </c>
      <c r="B1403" s="24" t="s">
        <v>23</v>
      </c>
      <c r="C1403" s="54" t="s">
        <v>24</v>
      </c>
      <c r="D1403" s="24" t="s">
        <v>25</v>
      </c>
      <c r="E1403" s="24" t="s">
        <v>20806</v>
      </c>
      <c r="F1403" s="24" t="s">
        <v>22223</v>
      </c>
      <c r="G1403" s="58" t="s">
        <v>22232</v>
      </c>
      <c r="H1403" s="58" t="s">
        <v>194</v>
      </c>
      <c r="I1403" s="58">
        <v>3</v>
      </c>
      <c r="J1403" s="24" t="s">
        <v>22233</v>
      </c>
      <c r="K1403" s="81" t="s">
        <v>31</v>
      </c>
      <c r="L1403" s="58">
        <v>3</v>
      </c>
      <c r="M1403" s="24">
        <f t="shared" si="74"/>
        <v>390</v>
      </c>
      <c r="N1403" s="58"/>
      <c r="O1403" s="24" t="s">
        <v>32</v>
      </c>
    </row>
    <row r="1404" s="1" customFormat="1" ht="14.25" spans="1:15">
      <c r="A1404" s="24">
        <v>1400</v>
      </c>
      <c r="B1404" s="24" t="s">
        <v>23</v>
      </c>
      <c r="C1404" s="54" t="s">
        <v>24</v>
      </c>
      <c r="D1404" s="24" t="s">
        <v>25</v>
      </c>
      <c r="E1404" s="24" t="s">
        <v>20806</v>
      </c>
      <c r="F1404" s="24" t="s">
        <v>22223</v>
      </c>
      <c r="G1404" s="58" t="s">
        <v>22234</v>
      </c>
      <c r="H1404" s="58" t="s">
        <v>194</v>
      </c>
      <c r="I1404" s="58">
        <v>3</v>
      </c>
      <c r="J1404" s="24" t="s">
        <v>22231</v>
      </c>
      <c r="K1404" s="81" t="s">
        <v>31</v>
      </c>
      <c r="L1404" s="58">
        <v>3</v>
      </c>
      <c r="M1404" s="24">
        <f t="shared" si="74"/>
        <v>390</v>
      </c>
      <c r="N1404" s="58"/>
      <c r="O1404" s="24" t="s">
        <v>32</v>
      </c>
    </row>
    <row r="1405" s="1" customFormat="1" ht="14.25" spans="1:15">
      <c r="A1405" s="24">
        <v>1401</v>
      </c>
      <c r="B1405" s="24" t="s">
        <v>23</v>
      </c>
      <c r="C1405" s="54" t="s">
        <v>24</v>
      </c>
      <c r="D1405" s="24" t="s">
        <v>25</v>
      </c>
      <c r="E1405" s="24" t="s">
        <v>20806</v>
      </c>
      <c r="F1405" s="24" t="s">
        <v>22223</v>
      </c>
      <c r="G1405" s="58" t="s">
        <v>22235</v>
      </c>
      <c r="H1405" s="58" t="s">
        <v>194</v>
      </c>
      <c r="I1405" s="58">
        <v>4</v>
      </c>
      <c r="J1405" s="24" t="s">
        <v>22231</v>
      </c>
      <c r="K1405" s="81" t="s">
        <v>31</v>
      </c>
      <c r="L1405" s="58">
        <v>4</v>
      </c>
      <c r="M1405" s="24">
        <f t="shared" si="74"/>
        <v>520</v>
      </c>
      <c r="N1405" s="58"/>
      <c r="O1405" s="24" t="s">
        <v>32</v>
      </c>
    </row>
    <row r="1406" s="1" customFormat="1" ht="14.25" spans="1:15">
      <c r="A1406" s="24">
        <v>1402</v>
      </c>
      <c r="B1406" s="24" t="s">
        <v>23</v>
      </c>
      <c r="C1406" s="54" t="s">
        <v>24</v>
      </c>
      <c r="D1406" s="24" t="s">
        <v>25</v>
      </c>
      <c r="E1406" s="24" t="s">
        <v>20806</v>
      </c>
      <c r="F1406" s="24" t="s">
        <v>22223</v>
      </c>
      <c r="G1406" s="58" t="s">
        <v>22236</v>
      </c>
      <c r="H1406" s="58" t="s">
        <v>194</v>
      </c>
      <c r="I1406" s="58">
        <v>5</v>
      </c>
      <c r="J1406" s="24" t="s">
        <v>22231</v>
      </c>
      <c r="K1406" s="81" t="s">
        <v>31</v>
      </c>
      <c r="L1406" s="58">
        <v>5</v>
      </c>
      <c r="M1406" s="24">
        <f t="shared" si="74"/>
        <v>650</v>
      </c>
      <c r="N1406" s="24"/>
      <c r="O1406" s="24" t="s">
        <v>32</v>
      </c>
    </row>
    <row r="1407" s="1" customFormat="1" ht="14.25" spans="1:15">
      <c r="A1407" s="24">
        <v>1403</v>
      </c>
      <c r="B1407" s="24" t="s">
        <v>23</v>
      </c>
      <c r="C1407" s="54" t="s">
        <v>24</v>
      </c>
      <c r="D1407" s="24" t="s">
        <v>25</v>
      </c>
      <c r="E1407" s="24" t="s">
        <v>20806</v>
      </c>
      <c r="F1407" s="24" t="s">
        <v>22223</v>
      </c>
      <c r="G1407" s="58" t="s">
        <v>22237</v>
      </c>
      <c r="H1407" s="58" t="s">
        <v>194</v>
      </c>
      <c r="I1407" s="58">
        <v>5</v>
      </c>
      <c r="J1407" s="24" t="s">
        <v>22233</v>
      </c>
      <c r="K1407" s="81" t="s">
        <v>31</v>
      </c>
      <c r="L1407" s="58">
        <v>5</v>
      </c>
      <c r="M1407" s="24">
        <f t="shared" si="74"/>
        <v>650</v>
      </c>
      <c r="N1407" s="58"/>
      <c r="O1407" s="24" t="s">
        <v>32</v>
      </c>
    </row>
    <row r="1408" s="1" customFormat="1" ht="14.25" spans="1:15">
      <c r="A1408" s="24">
        <v>1404</v>
      </c>
      <c r="B1408" s="24" t="s">
        <v>23</v>
      </c>
      <c r="C1408" s="54" t="s">
        <v>24</v>
      </c>
      <c r="D1408" s="24" t="s">
        <v>25</v>
      </c>
      <c r="E1408" s="24" t="s">
        <v>20806</v>
      </c>
      <c r="F1408" s="24" t="s">
        <v>22223</v>
      </c>
      <c r="G1408" s="58" t="s">
        <v>22238</v>
      </c>
      <c r="H1408" s="58" t="s">
        <v>194</v>
      </c>
      <c r="I1408" s="58">
        <v>4</v>
      </c>
      <c r="J1408" s="24" t="s">
        <v>22233</v>
      </c>
      <c r="K1408" s="81" t="s">
        <v>31</v>
      </c>
      <c r="L1408" s="58">
        <v>4</v>
      </c>
      <c r="M1408" s="24">
        <f t="shared" si="74"/>
        <v>520</v>
      </c>
      <c r="N1408" s="58"/>
      <c r="O1408" s="24" t="s">
        <v>32</v>
      </c>
    </row>
    <row r="1409" s="1" customFormat="1" ht="14.25" spans="1:15">
      <c r="A1409" s="24">
        <v>1405</v>
      </c>
      <c r="B1409" s="24" t="s">
        <v>23</v>
      </c>
      <c r="C1409" s="54" t="s">
        <v>24</v>
      </c>
      <c r="D1409" s="24" t="s">
        <v>25</v>
      </c>
      <c r="E1409" s="24" t="s">
        <v>20806</v>
      </c>
      <c r="F1409" s="24" t="s">
        <v>22223</v>
      </c>
      <c r="G1409" s="58" t="s">
        <v>178</v>
      </c>
      <c r="H1409" s="58" t="s">
        <v>194</v>
      </c>
      <c r="I1409" s="58">
        <v>4</v>
      </c>
      <c r="J1409" s="24" t="s">
        <v>22233</v>
      </c>
      <c r="K1409" s="81" t="s">
        <v>31</v>
      </c>
      <c r="L1409" s="58">
        <v>4</v>
      </c>
      <c r="M1409" s="24">
        <f t="shared" si="74"/>
        <v>520</v>
      </c>
      <c r="N1409" s="58"/>
      <c r="O1409" s="24" t="s">
        <v>32</v>
      </c>
    </row>
    <row r="1410" s="1" customFormat="1" ht="14.25" spans="1:15">
      <c r="A1410" s="24">
        <v>1406</v>
      </c>
      <c r="B1410" s="24" t="s">
        <v>23</v>
      </c>
      <c r="C1410" s="54" t="s">
        <v>24</v>
      </c>
      <c r="D1410" s="24" t="s">
        <v>25</v>
      </c>
      <c r="E1410" s="24" t="s">
        <v>20806</v>
      </c>
      <c r="F1410" s="24" t="s">
        <v>22223</v>
      </c>
      <c r="G1410" s="58" t="s">
        <v>467</v>
      </c>
      <c r="H1410" s="58" t="s">
        <v>194</v>
      </c>
      <c r="I1410" s="58">
        <v>5</v>
      </c>
      <c r="J1410" s="24" t="s">
        <v>22233</v>
      </c>
      <c r="K1410" s="81" t="s">
        <v>31</v>
      </c>
      <c r="L1410" s="58">
        <v>5</v>
      </c>
      <c r="M1410" s="24">
        <f t="shared" si="74"/>
        <v>650</v>
      </c>
      <c r="N1410" s="58"/>
      <c r="O1410" s="24" t="s">
        <v>32</v>
      </c>
    </row>
    <row r="1411" s="1" customFormat="1" ht="14.25" spans="1:15">
      <c r="A1411" s="24">
        <v>1407</v>
      </c>
      <c r="B1411" s="24" t="s">
        <v>23</v>
      </c>
      <c r="C1411" s="54" t="s">
        <v>24</v>
      </c>
      <c r="D1411" s="24" t="s">
        <v>25</v>
      </c>
      <c r="E1411" s="24" t="s">
        <v>20806</v>
      </c>
      <c r="F1411" s="24" t="s">
        <v>22223</v>
      </c>
      <c r="G1411" s="58" t="s">
        <v>22239</v>
      </c>
      <c r="H1411" s="58" t="s">
        <v>194</v>
      </c>
      <c r="I1411" s="58">
        <v>5</v>
      </c>
      <c r="J1411" s="24" t="s">
        <v>22233</v>
      </c>
      <c r="K1411" s="81" t="s">
        <v>31</v>
      </c>
      <c r="L1411" s="58">
        <v>5</v>
      </c>
      <c r="M1411" s="24">
        <f t="shared" si="74"/>
        <v>650</v>
      </c>
      <c r="N1411" s="58"/>
      <c r="O1411" s="24" t="s">
        <v>32</v>
      </c>
    </row>
    <row r="1412" s="1" customFormat="1" ht="14.25" spans="1:15">
      <c r="A1412" s="24">
        <v>1408</v>
      </c>
      <c r="B1412" s="24" t="s">
        <v>23</v>
      </c>
      <c r="C1412" s="54" t="s">
        <v>24</v>
      </c>
      <c r="D1412" s="24" t="s">
        <v>25</v>
      </c>
      <c r="E1412" s="24" t="s">
        <v>20806</v>
      </c>
      <c r="F1412" s="24" t="s">
        <v>22223</v>
      </c>
      <c r="G1412" s="58" t="s">
        <v>22240</v>
      </c>
      <c r="H1412" s="58" t="s">
        <v>194</v>
      </c>
      <c r="I1412" s="58">
        <v>3</v>
      </c>
      <c r="J1412" s="24" t="s">
        <v>22225</v>
      </c>
      <c r="K1412" s="81" t="s">
        <v>31</v>
      </c>
      <c r="L1412" s="58">
        <v>3</v>
      </c>
      <c r="M1412" s="24">
        <f t="shared" si="74"/>
        <v>390</v>
      </c>
      <c r="N1412" s="58"/>
      <c r="O1412" s="24" t="s">
        <v>32</v>
      </c>
    </row>
    <row r="1413" s="1" customFormat="1" ht="14.25" spans="1:15">
      <c r="A1413" s="24">
        <v>1409</v>
      </c>
      <c r="B1413" s="24" t="s">
        <v>23</v>
      </c>
      <c r="C1413" s="54" t="s">
        <v>24</v>
      </c>
      <c r="D1413" s="24" t="s">
        <v>25</v>
      </c>
      <c r="E1413" s="24" t="s">
        <v>20806</v>
      </c>
      <c r="F1413" s="24" t="s">
        <v>22223</v>
      </c>
      <c r="G1413" s="58" t="s">
        <v>22241</v>
      </c>
      <c r="H1413" s="58" t="s">
        <v>194</v>
      </c>
      <c r="I1413" s="58">
        <v>4</v>
      </c>
      <c r="J1413" s="24" t="s">
        <v>22225</v>
      </c>
      <c r="K1413" s="81" t="s">
        <v>31</v>
      </c>
      <c r="L1413" s="58">
        <v>4</v>
      </c>
      <c r="M1413" s="24">
        <f t="shared" si="74"/>
        <v>520</v>
      </c>
      <c r="N1413" s="58"/>
      <c r="O1413" s="24" t="s">
        <v>32</v>
      </c>
    </row>
    <row r="1414" s="1" customFormat="1" ht="14.25" spans="1:15">
      <c r="A1414" s="24">
        <v>1410</v>
      </c>
      <c r="B1414" s="24" t="s">
        <v>23</v>
      </c>
      <c r="C1414" s="54" t="s">
        <v>24</v>
      </c>
      <c r="D1414" s="24" t="s">
        <v>25</v>
      </c>
      <c r="E1414" s="24" t="s">
        <v>20806</v>
      </c>
      <c r="F1414" s="24" t="s">
        <v>22223</v>
      </c>
      <c r="G1414" s="58" t="s">
        <v>22242</v>
      </c>
      <c r="H1414" s="58" t="s">
        <v>194</v>
      </c>
      <c r="I1414" s="58">
        <v>3</v>
      </c>
      <c r="J1414" s="24" t="s">
        <v>22225</v>
      </c>
      <c r="K1414" s="81" t="s">
        <v>31</v>
      </c>
      <c r="L1414" s="58">
        <v>3</v>
      </c>
      <c r="M1414" s="24">
        <f t="shared" si="74"/>
        <v>390</v>
      </c>
      <c r="N1414" s="58"/>
      <c r="O1414" s="24" t="s">
        <v>32</v>
      </c>
    </row>
    <row r="1415" s="1" customFormat="1" ht="14.25" spans="1:15">
      <c r="A1415" s="24">
        <v>1411</v>
      </c>
      <c r="B1415" s="24" t="s">
        <v>23</v>
      </c>
      <c r="C1415" s="54" t="s">
        <v>24</v>
      </c>
      <c r="D1415" s="24" t="s">
        <v>25</v>
      </c>
      <c r="E1415" s="24" t="s">
        <v>20806</v>
      </c>
      <c r="F1415" s="24" t="s">
        <v>22223</v>
      </c>
      <c r="G1415" s="58" t="s">
        <v>22243</v>
      </c>
      <c r="H1415" s="58" t="s">
        <v>194</v>
      </c>
      <c r="I1415" s="58">
        <v>4</v>
      </c>
      <c r="J1415" s="24" t="s">
        <v>6808</v>
      </c>
      <c r="K1415" s="81" t="s">
        <v>31</v>
      </c>
      <c r="L1415" s="58">
        <v>4</v>
      </c>
      <c r="M1415" s="24">
        <f t="shared" si="74"/>
        <v>520</v>
      </c>
      <c r="N1415" s="58"/>
      <c r="O1415" s="24" t="s">
        <v>32</v>
      </c>
    </row>
    <row r="1416" s="1" customFormat="1" ht="14.25" spans="1:15">
      <c r="A1416" s="24">
        <v>1412</v>
      </c>
      <c r="B1416" s="24" t="s">
        <v>23</v>
      </c>
      <c r="C1416" s="54" t="s">
        <v>24</v>
      </c>
      <c r="D1416" s="24" t="s">
        <v>25</v>
      </c>
      <c r="E1416" s="24" t="s">
        <v>20806</v>
      </c>
      <c r="F1416" s="24" t="s">
        <v>22223</v>
      </c>
      <c r="G1416" s="58" t="s">
        <v>22244</v>
      </c>
      <c r="H1416" s="58" t="s">
        <v>194</v>
      </c>
      <c r="I1416" s="58">
        <v>3</v>
      </c>
      <c r="J1416" s="24" t="s">
        <v>22225</v>
      </c>
      <c r="K1416" s="81" t="s">
        <v>31</v>
      </c>
      <c r="L1416" s="58">
        <v>3</v>
      </c>
      <c r="M1416" s="24">
        <f t="shared" si="74"/>
        <v>390</v>
      </c>
      <c r="N1416" s="58"/>
      <c r="O1416" s="24" t="s">
        <v>32</v>
      </c>
    </row>
    <row r="1417" s="1" customFormat="1" ht="14.25" spans="1:15">
      <c r="A1417" s="24">
        <v>1413</v>
      </c>
      <c r="B1417" s="24" t="s">
        <v>23</v>
      </c>
      <c r="C1417" s="54" t="s">
        <v>24</v>
      </c>
      <c r="D1417" s="24" t="s">
        <v>25</v>
      </c>
      <c r="E1417" s="24" t="s">
        <v>20806</v>
      </c>
      <c r="F1417" s="24" t="s">
        <v>22223</v>
      </c>
      <c r="G1417" s="58" t="s">
        <v>22245</v>
      </c>
      <c r="H1417" s="58" t="s">
        <v>194</v>
      </c>
      <c r="I1417" s="58">
        <v>3</v>
      </c>
      <c r="J1417" s="24" t="s">
        <v>22225</v>
      </c>
      <c r="K1417" s="81" t="s">
        <v>31</v>
      </c>
      <c r="L1417" s="58">
        <v>3</v>
      </c>
      <c r="M1417" s="24">
        <f t="shared" si="74"/>
        <v>390</v>
      </c>
      <c r="N1417" s="58"/>
      <c r="O1417" s="24" t="s">
        <v>32</v>
      </c>
    </row>
    <row r="1418" s="1" customFormat="1" ht="14.25" spans="1:15">
      <c r="A1418" s="24">
        <v>1414</v>
      </c>
      <c r="B1418" s="24" t="s">
        <v>23</v>
      </c>
      <c r="C1418" s="54" t="s">
        <v>24</v>
      </c>
      <c r="D1418" s="24" t="s">
        <v>25</v>
      </c>
      <c r="E1418" s="24" t="s">
        <v>20806</v>
      </c>
      <c r="F1418" s="24" t="s">
        <v>22223</v>
      </c>
      <c r="G1418" s="58" t="s">
        <v>22246</v>
      </c>
      <c r="H1418" s="58" t="s">
        <v>194</v>
      </c>
      <c r="I1418" s="58">
        <v>3</v>
      </c>
      <c r="J1418" s="24" t="s">
        <v>6808</v>
      </c>
      <c r="K1418" s="81" t="s">
        <v>31</v>
      </c>
      <c r="L1418" s="58">
        <v>3</v>
      </c>
      <c r="M1418" s="24">
        <f t="shared" si="74"/>
        <v>390</v>
      </c>
      <c r="N1418" s="58"/>
      <c r="O1418" s="24" t="s">
        <v>32</v>
      </c>
    </row>
    <row r="1419" s="1" customFormat="1" ht="14.25" spans="1:15">
      <c r="A1419" s="24">
        <v>1415</v>
      </c>
      <c r="B1419" s="24" t="s">
        <v>23</v>
      </c>
      <c r="C1419" s="54" t="s">
        <v>24</v>
      </c>
      <c r="D1419" s="24" t="s">
        <v>25</v>
      </c>
      <c r="E1419" s="24" t="s">
        <v>20806</v>
      </c>
      <c r="F1419" s="24" t="s">
        <v>22223</v>
      </c>
      <c r="G1419" s="58" t="s">
        <v>22247</v>
      </c>
      <c r="H1419" s="58" t="s">
        <v>194</v>
      </c>
      <c r="I1419" s="58">
        <v>1</v>
      </c>
      <c r="J1419" s="24" t="s">
        <v>6808</v>
      </c>
      <c r="K1419" s="81" t="s">
        <v>31</v>
      </c>
      <c r="L1419" s="58">
        <v>1</v>
      </c>
      <c r="M1419" s="24">
        <f t="shared" si="74"/>
        <v>130</v>
      </c>
      <c r="N1419" s="58"/>
      <c r="O1419" s="24" t="s">
        <v>32</v>
      </c>
    </row>
    <row r="1420" s="1" customFormat="1" ht="14.25" spans="1:15">
      <c r="A1420" s="24">
        <v>1416</v>
      </c>
      <c r="B1420" s="24" t="s">
        <v>23</v>
      </c>
      <c r="C1420" s="54" t="s">
        <v>24</v>
      </c>
      <c r="D1420" s="24" t="s">
        <v>25</v>
      </c>
      <c r="E1420" s="24" t="s">
        <v>20806</v>
      </c>
      <c r="F1420" s="24" t="s">
        <v>22223</v>
      </c>
      <c r="G1420" s="58" t="s">
        <v>22248</v>
      </c>
      <c r="H1420" s="58" t="s">
        <v>194</v>
      </c>
      <c r="I1420" s="58">
        <v>3</v>
      </c>
      <c r="J1420" s="24" t="s">
        <v>6808</v>
      </c>
      <c r="K1420" s="81" t="s">
        <v>31</v>
      </c>
      <c r="L1420" s="58">
        <v>3</v>
      </c>
      <c r="M1420" s="24">
        <f t="shared" si="74"/>
        <v>390</v>
      </c>
      <c r="N1420" s="58"/>
      <c r="O1420" s="24" t="s">
        <v>32</v>
      </c>
    </row>
    <row r="1421" s="1" customFormat="1" ht="14.25" spans="1:15">
      <c r="A1421" s="24">
        <v>1417</v>
      </c>
      <c r="B1421" s="24" t="s">
        <v>23</v>
      </c>
      <c r="C1421" s="54" t="s">
        <v>24</v>
      </c>
      <c r="D1421" s="24" t="s">
        <v>25</v>
      </c>
      <c r="E1421" s="24" t="s">
        <v>20806</v>
      </c>
      <c r="F1421" s="24" t="s">
        <v>22223</v>
      </c>
      <c r="G1421" s="58" t="s">
        <v>19540</v>
      </c>
      <c r="H1421" s="58" t="s">
        <v>194</v>
      </c>
      <c r="I1421" s="58">
        <v>7</v>
      </c>
      <c r="J1421" s="24" t="s">
        <v>6808</v>
      </c>
      <c r="K1421" s="81" t="s">
        <v>31</v>
      </c>
      <c r="L1421" s="58">
        <v>7</v>
      </c>
      <c r="M1421" s="24">
        <f t="shared" si="74"/>
        <v>910</v>
      </c>
      <c r="N1421" s="58"/>
      <c r="O1421" s="24" t="s">
        <v>32</v>
      </c>
    </row>
    <row r="1422" s="1" customFormat="1" ht="14.25" spans="1:15">
      <c r="A1422" s="24">
        <v>1418</v>
      </c>
      <c r="B1422" s="24" t="s">
        <v>23</v>
      </c>
      <c r="C1422" s="54" t="s">
        <v>24</v>
      </c>
      <c r="D1422" s="24" t="s">
        <v>25</v>
      </c>
      <c r="E1422" s="24" t="s">
        <v>20806</v>
      </c>
      <c r="F1422" s="24" t="s">
        <v>22223</v>
      </c>
      <c r="G1422" s="58" t="s">
        <v>22249</v>
      </c>
      <c r="H1422" s="58" t="s">
        <v>29</v>
      </c>
      <c r="I1422" s="58">
        <v>4</v>
      </c>
      <c r="J1422" s="24" t="s">
        <v>6808</v>
      </c>
      <c r="K1422" s="81" t="s">
        <v>31</v>
      </c>
      <c r="L1422" s="58">
        <v>3</v>
      </c>
      <c r="M1422" s="24">
        <f t="shared" si="74"/>
        <v>390</v>
      </c>
      <c r="N1422" s="58"/>
      <c r="O1422" s="24" t="s">
        <v>32</v>
      </c>
    </row>
    <row r="1423" s="1" customFormat="1" ht="14.25" spans="1:15">
      <c r="A1423" s="24">
        <v>1419</v>
      </c>
      <c r="B1423" s="24" t="s">
        <v>23</v>
      </c>
      <c r="C1423" s="54" t="s">
        <v>24</v>
      </c>
      <c r="D1423" s="24" t="s">
        <v>25</v>
      </c>
      <c r="E1423" s="24" t="s">
        <v>20806</v>
      </c>
      <c r="F1423" s="24" t="s">
        <v>22223</v>
      </c>
      <c r="G1423" s="58" t="s">
        <v>22250</v>
      </c>
      <c r="H1423" s="58" t="s">
        <v>51</v>
      </c>
      <c r="I1423" s="58">
        <v>4</v>
      </c>
      <c r="J1423" s="24" t="s">
        <v>6808</v>
      </c>
      <c r="K1423" s="81" t="s">
        <v>31</v>
      </c>
      <c r="L1423" s="58">
        <v>4</v>
      </c>
      <c r="M1423" s="24">
        <f>L1423*312</f>
        <v>1248</v>
      </c>
      <c r="N1423" s="58"/>
      <c r="O1423" s="24" t="s">
        <v>32</v>
      </c>
    </row>
    <row r="1424" s="1" customFormat="1" ht="14.25" spans="1:15">
      <c r="A1424" s="24">
        <v>1420</v>
      </c>
      <c r="B1424" s="24" t="s">
        <v>23</v>
      </c>
      <c r="C1424" s="54" t="s">
        <v>24</v>
      </c>
      <c r="D1424" s="24" t="s">
        <v>25</v>
      </c>
      <c r="E1424" s="24" t="s">
        <v>20806</v>
      </c>
      <c r="F1424" s="24" t="s">
        <v>22223</v>
      </c>
      <c r="G1424" s="58" t="s">
        <v>22251</v>
      </c>
      <c r="H1424" s="58" t="s">
        <v>51</v>
      </c>
      <c r="I1424" s="58">
        <v>1</v>
      </c>
      <c r="J1424" s="24" t="s">
        <v>6808</v>
      </c>
      <c r="K1424" s="81" t="s">
        <v>31</v>
      </c>
      <c r="L1424" s="58">
        <v>1</v>
      </c>
      <c r="M1424" s="24">
        <f>L1424*312</f>
        <v>312</v>
      </c>
      <c r="N1424" s="58"/>
      <c r="O1424" s="24" t="s">
        <v>32</v>
      </c>
    </row>
    <row r="1425" s="1" customFormat="1" ht="14.25" spans="1:15">
      <c r="A1425" s="24">
        <v>1421</v>
      </c>
      <c r="B1425" s="24" t="s">
        <v>23</v>
      </c>
      <c r="C1425" s="54" t="s">
        <v>24</v>
      </c>
      <c r="D1425" s="24" t="s">
        <v>25</v>
      </c>
      <c r="E1425" s="24" t="s">
        <v>20806</v>
      </c>
      <c r="F1425" s="24" t="s">
        <v>22223</v>
      </c>
      <c r="G1425" s="58" t="s">
        <v>22252</v>
      </c>
      <c r="H1425" s="58" t="s">
        <v>29</v>
      </c>
      <c r="I1425" s="58">
        <v>2</v>
      </c>
      <c r="J1425" s="24" t="s">
        <v>6808</v>
      </c>
      <c r="K1425" s="81" t="s">
        <v>31</v>
      </c>
      <c r="L1425" s="58">
        <v>2</v>
      </c>
      <c r="M1425" s="24">
        <f>L1425*130</f>
        <v>260</v>
      </c>
      <c r="N1425" s="58"/>
      <c r="O1425" s="24" t="s">
        <v>32</v>
      </c>
    </row>
    <row r="1426" s="1" customFormat="1" ht="14.25" spans="1:15">
      <c r="A1426" s="24">
        <v>1422</v>
      </c>
      <c r="B1426" s="24" t="s">
        <v>23</v>
      </c>
      <c r="C1426" s="54" t="s">
        <v>24</v>
      </c>
      <c r="D1426" s="24" t="s">
        <v>25</v>
      </c>
      <c r="E1426" s="24" t="s">
        <v>20806</v>
      </c>
      <c r="F1426" s="24" t="s">
        <v>22223</v>
      </c>
      <c r="G1426" s="58" t="s">
        <v>22253</v>
      </c>
      <c r="H1426" s="58" t="s">
        <v>51</v>
      </c>
      <c r="I1426" s="58">
        <v>3</v>
      </c>
      <c r="J1426" s="24" t="s">
        <v>6808</v>
      </c>
      <c r="K1426" s="81" t="s">
        <v>31</v>
      </c>
      <c r="L1426" s="58">
        <v>3</v>
      </c>
      <c r="M1426" s="24">
        <f>L1426*312</f>
        <v>936</v>
      </c>
      <c r="N1426" s="58"/>
      <c r="O1426" s="24" t="s">
        <v>32</v>
      </c>
    </row>
    <row r="1427" s="1" customFormat="1" ht="14.25" spans="1:15">
      <c r="A1427" s="24">
        <v>1423</v>
      </c>
      <c r="B1427" s="24" t="s">
        <v>23</v>
      </c>
      <c r="C1427" s="54" t="s">
        <v>24</v>
      </c>
      <c r="D1427" s="24" t="s">
        <v>25</v>
      </c>
      <c r="E1427" s="24" t="s">
        <v>20806</v>
      </c>
      <c r="F1427" s="24" t="s">
        <v>22223</v>
      </c>
      <c r="G1427" s="58" t="s">
        <v>22254</v>
      </c>
      <c r="H1427" s="58" t="s">
        <v>47</v>
      </c>
      <c r="I1427" s="58">
        <v>1</v>
      </c>
      <c r="J1427" s="24" t="s">
        <v>6808</v>
      </c>
      <c r="K1427" s="81" t="s">
        <v>31</v>
      </c>
      <c r="L1427" s="58">
        <v>1</v>
      </c>
      <c r="M1427" s="24">
        <f>L1427*312</f>
        <v>312</v>
      </c>
      <c r="N1427" s="58"/>
      <c r="O1427" s="24" t="s">
        <v>32</v>
      </c>
    </row>
    <row r="1428" s="1" customFormat="1" ht="14.25" spans="1:15">
      <c r="A1428" s="24">
        <v>1424</v>
      </c>
      <c r="B1428" s="24" t="s">
        <v>23</v>
      </c>
      <c r="C1428" s="54" t="s">
        <v>24</v>
      </c>
      <c r="D1428" s="24" t="s">
        <v>25</v>
      </c>
      <c r="E1428" s="24" t="s">
        <v>20806</v>
      </c>
      <c r="F1428" s="24" t="s">
        <v>22223</v>
      </c>
      <c r="G1428" s="58" t="s">
        <v>22255</v>
      </c>
      <c r="H1428" s="58" t="s">
        <v>51</v>
      </c>
      <c r="I1428" s="58">
        <v>1</v>
      </c>
      <c r="J1428" s="24" t="s">
        <v>6808</v>
      </c>
      <c r="K1428" s="81" t="s">
        <v>31</v>
      </c>
      <c r="L1428" s="58">
        <v>1</v>
      </c>
      <c r="M1428" s="24">
        <f>L1428*312</f>
        <v>312</v>
      </c>
      <c r="N1428" s="58"/>
      <c r="O1428" s="24" t="s">
        <v>32</v>
      </c>
    </row>
    <row r="1429" s="1" customFormat="1" ht="14.25" spans="1:15">
      <c r="A1429" s="24">
        <v>1425</v>
      </c>
      <c r="B1429" s="24" t="s">
        <v>23</v>
      </c>
      <c r="C1429" s="54" t="s">
        <v>24</v>
      </c>
      <c r="D1429" s="24" t="s">
        <v>25</v>
      </c>
      <c r="E1429" s="24" t="s">
        <v>20806</v>
      </c>
      <c r="F1429" s="24" t="s">
        <v>22223</v>
      </c>
      <c r="G1429" s="58" t="s">
        <v>22256</v>
      </c>
      <c r="H1429" s="58" t="s">
        <v>194</v>
      </c>
      <c r="I1429" s="58">
        <v>3</v>
      </c>
      <c r="J1429" s="24" t="s">
        <v>6808</v>
      </c>
      <c r="K1429" s="81" t="s">
        <v>31</v>
      </c>
      <c r="L1429" s="58">
        <v>3</v>
      </c>
      <c r="M1429" s="24">
        <f>L1429*130</f>
        <v>390</v>
      </c>
      <c r="N1429" s="58"/>
      <c r="O1429" s="24" t="s">
        <v>32</v>
      </c>
    </row>
    <row r="1430" s="1" customFormat="1" ht="14.25" spans="1:15">
      <c r="A1430" s="24">
        <v>1426</v>
      </c>
      <c r="B1430" s="24" t="s">
        <v>23</v>
      </c>
      <c r="C1430" s="54" t="s">
        <v>24</v>
      </c>
      <c r="D1430" s="24" t="s">
        <v>25</v>
      </c>
      <c r="E1430" s="24" t="s">
        <v>20806</v>
      </c>
      <c r="F1430" s="24" t="s">
        <v>22223</v>
      </c>
      <c r="G1430" s="58" t="s">
        <v>22257</v>
      </c>
      <c r="H1430" s="58" t="s">
        <v>47</v>
      </c>
      <c r="I1430" s="58">
        <v>1</v>
      </c>
      <c r="J1430" s="24" t="s">
        <v>6808</v>
      </c>
      <c r="K1430" s="81" t="s">
        <v>31</v>
      </c>
      <c r="L1430" s="58">
        <v>1</v>
      </c>
      <c r="M1430" s="24">
        <f>L1430*312</f>
        <v>312</v>
      </c>
      <c r="N1430" s="58"/>
      <c r="O1430" s="24" t="s">
        <v>32</v>
      </c>
    </row>
    <row r="1431" s="1" customFormat="1" ht="14.25" spans="1:15">
      <c r="A1431" s="24">
        <v>1427</v>
      </c>
      <c r="B1431" s="24" t="s">
        <v>23</v>
      </c>
      <c r="C1431" s="54" t="s">
        <v>24</v>
      </c>
      <c r="D1431" s="24" t="s">
        <v>25</v>
      </c>
      <c r="E1431" s="24" t="s">
        <v>20806</v>
      </c>
      <c r="F1431" s="24" t="s">
        <v>22223</v>
      </c>
      <c r="G1431" s="58" t="s">
        <v>22258</v>
      </c>
      <c r="H1431" s="58" t="s">
        <v>51</v>
      </c>
      <c r="I1431" s="58">
        <v>1</v>
      </c>
      <c r="J1431" s="24" t="s">
        <v>6808</v>
      </c>
      <c r="K1431" s="81" t="s">
        <v>31</v>
      </c>
      <c r="L1431" s="58">
        <v>1</v>
      </c>
      <c r="M1431" s="24">
        <f>L1431*312</f>
        <v>312</v>
      </c>
      <c r="N1431" s="58"/>
      <c r="O1431" s="24" t="s">
        <v>32</v>
      </c>
    </row>
    <row r="1432" s="1" customFormat="1" ht="14.25" spans="1:15">
      <c r="A1432" s="24">
        <v>1428</v>
      </c>
      <c r="B1432" s="24" t="s">
        <v>23</v>
      </c>
      <c r="C1432" s="54" t="s">
        <v>24</v>
      </c>
      <c r="D1432" s="24" t="s">
        <v>25</v>
      </c>
      <c r="E1432" s="24" t="s">
        <v>20806</v>
      </c>
      <c r="F1432" s="24" t="s">
        <v>22223</v>
      </c>
      <c r="G1432" s="24" t="s">
        <v>3937</v>
      </c>
      <c r="H1432" s="58" t="s">
        <v>194</v>
      </c>
      <c r="I1432" s="58">
        <v>1</v>
      </c>
      <c r="J1432" s="58" t="s">
        <v>22233</v>
      </c>
      <c r="K1432" s="24" t="s">
        <v>31</v>
      </c>
      <c r="L1432" s="58">
        <v>1</v>
      </c>
      <c r="M1432" s="24">
        <f>L1432*130</f>
        <v>130</v>
      </c>
      <c r="N1432" s="58"/>
      <c r="O1432" s="24" t="s">
        <v>32</v>
      </c>
    </row>
    <row r="1433" s="1" customFormat="1" ht="14.25" spans="1:15">
      <c r="A1433" s="24">
        <v>1429</v>
      </c>
      <c r="B1433" s="24" t="s">
        <v>23</v>
      </c>
      <c r="C1433" s="54" t="s">
        <v>24</v>
      </c>
      <c r="D1433" s="63" t="s">
        <v>25</v>
      </c>
      <c r="E1433" s="63" t="s">
        <v>20806</v>
      </c>
      <c r="F1433" s="63" t="s">
        <v>22223</v>
      </c>
      <c r="G1433" s="63" t="s">
        <v>22259</v>
      </c>
      <c r="H1433" s="63" t="s">
        <v>29</v>
      </c>
      <c r="I1433" s="63">
        <v>5</v>
      </c>
      <c r="J1433" s="63" t="s">
        <v>22231</v>
      </c>
      <c r="K1433" s="82" t="s">
        <v>31</v>
      </c>
      <c r="L1433" s="63">
        <v>4</v>
      </c>
      <c r="M1433" s="24">
        <f>L1433*130</f>
        <v>520</v>
      </c>
      <c r="N1433" s="58"/>
      <c r="O1433" s="24" t="s">
        <v>32</v>
      </c>
    </row>
    <row r="1434" s="1" customFormat="1" ht="14.25" spans="1:15">
      <c r="A1434" s="24">
        <v>1430</v>
      </c>
      <c r="B1434" s="24" t="s">
        <v>23</v>
      </c>
      <c r="C1434" s="54" t="s">
        <v>24</v>
      </c>
      <c r="D1434" s="24" t="s">
        <v>25</v>
      </c>
      <c r="E1434" s="24" t="s">
        <v>20806</v>
      </c>
      <c r="F1434" s="24" t="s">
        <v>22223</v>
      </c>
      <c r="G1434" s="58" t="s">
        <v>22260</v>
      </c>
      <c r="H1434" s="58" t="s">
        <v>29</v>
      </c>
      <c r="I1434" s="58">
        <v>3</v>
      </c>
      <c r="J1434" s="24" t="s">
        <v>22231</v>
      </c>
      <c r="K1434" s="81" t="s">
        <v>31</v>
      </c>
      <c r="L1434" s="58">
        <v>3</v>
      </c>
      <c r="M1434" s="24">
        <f>L1434*130</f>
        <v>390</v>
      </c>
      <c r="N1434" s="58"/>
      <c r="O1434" s="24" t="s">
        <v>32</v>
      </c>
    </row>
    <row r="1435" s="1" customFormat="1" ht="14.25" spans="1:15">
      <c r="A1435" s="24">
        <v>1431</v>
      </c>
      <c r="B1435" s="24" t="s">
        <v>23</v>
      </c>
      <c r="C1435" s="54" t="s">
        <v>24</v>
      </c>
      <c r="D1435" s="24" t="s">
        <v>25</v>
      </c>
      <c r="E1435" s="24" t="s">
        <v>20806</v>
      </c>
      <c r="F1435" s="24" t="s">
        <v>22223</v>
      </c>
      <c r="G1435" s="58" t="s">
        <v>22261</v>
      </c>
      <c r="H1435" s="58" t="s">
        <v>29</v>
      </c>
      <c r="I1435" s="58">
        <v>2</v>
      </c>
      <c r="J1435" s="24" t="s">
        <v>22231</v>
      </c>
      <c r="K1435" s="81" t="s">
        <v>31</v>
      </c>
      <c r="L1435" s="58">
        <v>2</v>
      </c>
      <c r="M1435" s="24">
        <f>L1435*130</f>
        <v>260</v>
      </c>
      <c r="N1435" s="58"/>
      <c r="O1435" s="24" t="s">
        <v>32</v>
      </c>
    </row>
    <row r="1436" s="1" customFormat="1" ht="14.25" spans="1:15">
      <c r="A1436" s="24">
        <v>1432</v>
      </c>
      <c r="B1436" s="24" t="s">
        <v>23</v>
      </c>
      <c r="C1436" s="54" t="s">
        <v>24</v>
      </c>
      <c r="D1436" s="24" t="s">
        <v>25</v>
      </c>
      <c r="E1436" s="24" t="s">
        <v>20806</v>
      </c>
      <c r="F1436" s="24" t="s">
        <v>22223</v>
      </c>
      <c r="G1436" s="58" t="s">
        <v>22262</v>
      </c>
      <c r="H1436" s="58" t="s">
        <v>51</v>
      </c>
      <c r="I1436" s="58">
        <v>2</v>
      </c>
      <c r="J1436" s="24" t="s">
        <v>22231</v>
      </c>
      <c r="K1436" s="81" t="s">
        <v>31</v>
      </c>
      <c r="L1436" s="58">
        <v>2</v>
      </c>
      <c r="M1436" s="24">
        <f>L1436*312</f>
        <v>624</v>
      </c>
      <c r="N1436" s="58"/>
      <c r="O1436" s="24" t="s">
        <v>32</v>
      </c>
    </row>
    <row r="1437" s="1" customFormat="1" ht="14.25" spans="1:15">
      <c r="A1437" s="24">
        <v>1433</v>
      </c>
      <c r="B1437" s="24" t="s">
        <v>23</v>
      </c>
      <c r="C1437" s="54" t="s">
        <v>24</v>
      </c>
      <c r="D1437" s="24" t="s">
        <v>25</v>
      </c>
      <c r="E1437" s="24" t="s">
        <v>20806</v>
      </c>
      <c r="F1437" s="24" t="s">
        <v>22223</v>
      </c>
      <c r="G1437" s="58" t="s">
        <v>22263</v>
      </c>
      <c r="H1437" s="58" t="s">
        <v>51</v>
      </c>
      <c r="I1437" s="58">
        <v>5</v>
      </c>
      <c r="J1437" s="24" t="s">
        <v>22225</v>
      </c>
      <c r="K1437" s="81" t="s">
        <v>31</v>
      </c>
      <c r="L1437" s="58">
        <v>5</v>
      </c>
      <c r="M1437" s="24">
        <f>L1437*312</f>
        <v>1560</v>
      </c>
      <c r="N1437" s="58"/>
      <c r="O1437" s="24" t="s">
        <v>32</v>
      </c>
    </row>
    <row r="1438" s="1" customFormat="1" ht="14.25" spans="1:15">
      <c r="A1438" s="24">
        <v>1434</v>
      </c>
      <c r="B1438" s="24" t="s">
        <v>23</v>
      </c>
      <c r="C1438" s="54" t="s">
        <v>24</v>
      </c>
      <c r="D1438" s="24" t="s">
        <v>25</v>
      </c>
      <c r="E1438" s="24" t="s">
        <v>20806</v>
      </c>
      <c r="F1438" s="24" t="s">
        <v>22223</v>
      </c>
      <c r="G1438" s="58" t="s">
        <v>22264</v>
      </c>
      <c r="H1438" s="58" t="s">
        <v>29</v>
      </c>
      <c r="I1438" s="58">
        <v>4</v>
      </c>
      <c r="J1438" s="24" t="s">
        <v>22233</v>
      </c>
      <c r="K1438" s="81" t="s">
        <v>31</v>
      </c>
      <c r="L1438" s="58">
        <v>4</v>
      </c>
      <c r="M1438" s="24">
        <f t="shared" ref="M1438:M1464" si="75">L1438*130</f>
        <v>520</v>
      </c>
      <c r="N1438" s="58"/>
      <c r="O1438" s="24" t="s">
        <v>32</v>
      </c>
    </row>
    <row r="1439" s="1" customFormat="1" ht="14.25" spans="1:15">
      <c r="A1439" s="24">
        <v>1435</v>
      </c>
      <c r="B1439" s="24" t="s">
        <v>23</v>
      </c>
      <c r="C1439" s="54" t="s">
        <v>24</v>
      </c>
      <c r="D1439" s="24" t="s">
        <v>25</v>
      </c>
      <c r="E1439" s="24" t="s">
        <v>20806</v>
      </c>
      <c r="F1439" s="24" t="s">
        <v>22223</v>
      </c>
      <c r="G1439" s="58" t="s">
        <v>22265</v>
      </c>
      <c r="H1439" s="58" t="s">
        <v>194</v>
      </c>
      <c r="I1439" s="58">
        <v>5</v>
      </c>
      <c r="J1439" s="24" t="s">
        <v>22225</v>
      </c>
      <c r="K1439" s="81" t="s">
        <v>31</v>
      </c>
      <c r="L1439" s="58">
        <v>5</v>
      </c>
      <c r="M1439" s="24">
        <f t="shared" si="75"/>
        <v>650</v>
      </c>
      <c r="N1439" s="58"/>
      <c r="O1439" s="24" t="s">
        <v>32</v>
      </c>
    </row>
    <row r="1440" s="1" customFormat="1" ht="14.25" spans="1:15">
      <c r="A1440" s="24">
        <v>1436</v>
      </c>
      <c r="B1440" s="24" t="s">
        <v>23</v>
      </c>
      <c r="C1440" s="54" t="s">
        <v>24</v>
      </c>
      <c r="D1440" s="24" t="s">
        <v>25</v>
      </c>
      <c r="E1440" s="24" t="s">
        <v>20806</v>
      </c>
      <c r="F1440" s="24" t="s">
        <v>22223</v>
      </c>
      <c r="G1440" s="58" t="s">
        <v>22266</v>
      </c>
      <c r="H1440" s="58" t="s">
        <v>194</v>
      </c>
      <c r="I1440" s="58">
        <v>5</v>
      </c>
      <c r="J1440" s="24" t="s">
        <v>6808</v>
      </c>
      <c r="K1440" s="81" t="s">
        <v>31</v>
      </c>
      <c r="L1440" s="58">
        <v>5</v>
      </c>
      <c r="M1440" s="24">
        <f t="shared" si="75"/>
        <v>650</v>
      </c>
      <c r="N1440" s="58"/>
      <c r="O1440" s="24" t="s">
        <v>32</v>
      </c>
    </row>
    <row r="1441" s="1" customFormat="1" ht="14.25" spans="1:15">
      <c r="A1441" s="24">
        <v>1437</v>
      </c>
      <c r="B1441" s="24" t="s">
        <v>23</v>
      </c>
      <c r="C1441" s="54" t="s">
        <v>24</v>
      </c>
      <c r="D1441" s="24" t="s">
        <v>25</v>
      </c>
      <c r="E1441" s="24" t="s">
        <v>20806</v>
      </c>
      <c r="F1441" s="24" t="s">
        <v>22223</v>
      </c>
      <c r="G1441" s="58" t="s">
        <v>9507</v>
      </c>
      <c r="H1441" s="58" t="s">
        <v>194</v>
      </c>
      <c r="I1441" s="58">
        <v>4</v>
      </c>
      <c r="J1441" s="24" t="s">
        <v>6808</v>
      </c>
      <c r="K1441" s="81" t="s">
        <v>31</v>
      </c>
      <c r="L1441" s="58">
        <v>4</v>
      </c>
      <c r="M1441" s="24">
        <f t="shared" si="75"/>
        <v>520</v>
      </c>
      <c r="N1441" s="58"/>
      <c r="O1441" s="24" t="s">
        <v>32</v>
      </c>
    </row>
    <row r="1442" s="1" customFormat="1" ht="14.25" spans="1:15">
      <c r="A1442" s="24">
        <v>1438</v>
      </c>
      <c r="B1442" s="24" t="s">
        <v>23</v>
      </c>
      <c r="C1442" s="54" t="s">
        <v>24</v>
      </c>
      <c r="D1442" s="24" t="s">
        <v>25</v>
      </c>
      <c r="E1442" s="24" t="s">
        <v>20806</v>
      </c>
      <c r="F1442" s="24" t="s">
        <v>22223</v>
      </c>
      <c r="G1442" s="58" t="s">
        <v>22267</v>
      </c>
      <c r="H1442" s="58" t="s">
        <v>194</v>
      </c>
      <c r="I1442" s="58">
        <v>3</v>
      </c>
      <c r="J1442" s="24" t="s">
        <v>6808</v>
      </c>
      <c r="K1442" s="81" t="s">
        <v>31</v>
      </c>
      <c r="L1442" s="58">
        <v>3</v>
      </c>
      <c r="M1442" s="24">
        <f t="shared" si="75"/>
        <v>390</v>
      </c>
      <c r="N1442" s="58"/>
      <c r="O1442" s="24" t="s">
        <v>32</v>
      </c>
    </row>
    <row r="1443" s="1" customFormat="1" ht="14.25" spans="1:15">
      <c r="A1443" s="24">
        <v>1439</v>
      </c>
      <c r="B1443" s="24" t="s">
        <v>23</v>
      </c>
      <c r="C1443" s="54" t="s">
        <v>24</v>
      </c>
      <c r="D1443" s="24" t="s">
        <v>25</v>
      </c>
      <c r="E1443" s="24" t="s">
        <v>20806</v>
      </c>
      <c r="F1443" s="24" t="s">
        <v>22223</v>
      </c>
      <c r="G1443" s="58" t="s">
        <v>22268</v>
      </c>
      <c r="H1443" s="58" t="s">
        <v>194</v>
      </c>
      <c r="I1443" s="58">
        <v>3</v>
      </c>
      <c r="J1443" s="24" t="s">
        <v>6808</v>
      </c>
      <c r="K1443" s="81" t="s">
        <v>31</v>
      </c>
      <c r="L1443" s="58">
        <v>3</v>
      </c>
      <c r="M1443" s="24">
        <f t="shared" si="75"/>
        <v>390</v>
      </c>
      <c r="N1443" s="58"/>
      <c r="O1443" s="24" t="s">
        <v>32</v>
      </c>
    </row>
    <row r="1444" s="1" customFormat="1" ht="14.25" spans="1:15">
      <c r="A1444" s="24">
        <v>1440</v>
      </c>
      <c r="B1444" s="24" t="s">
        <v>23</v>
      </c>
      <c r="C1444" s="54" t="s">
        <v>24</v>
      </c>
      <c r="D1444" s="24" t="s">
        <v>25</v>
      </c>
      <c r="E1444" s="24" t="s">
        <v>20806</v>
      </c>
      <c r="F1444" s="24" t="s">
        <v>22223</v>
      </c>
      <c r="G1444" s="58" t="s">
        <v>22269</v>
      </c>
      <c r="H1444" s="58" t="s">
        <v>194</v>
      </c>
      <c r="I1444" s="58">
        <v>3</v>
      </c>
      <c r="J1444" s="24" t="s">
        <v>6808</v>
      </c>
      <c r="K1444" s="81" t="s">
        <v>31</v>
      </c>
      <c r="L1444" s="58">
        <v>3</v>
      </c>
      <c r="M1444" s="24">
        <f t="shared" si="75"/>
        <v>390</v>
      </c>
      <c r="N1444" s="58"/>
      <c r="O1444" s="24" t="s">
        <v>32</v>
      </c>
    </row>
    <row r="1445" s="1" customFormat="1" ht="14.25" spans="1:15">
      <c r="A1445" s="24">
        <v>1441</v>
      </c>
      <c r="B1445" s="24" t="s">
        <v>23</v>
      </c>
      <c r="C1445" s="54" t="s">
        <v>24</v>
      </c>
      <c r="D1445" s="24" t="s">
        <v>25</v>
      </c>
      <c r="E1445" s="24" t="s">
        <v>20806</v>
      </c>
      <c r="F1445" s="24" t="s">
        <v>22223</v>
      </c>
      <c r="G1445" s="58" t="s">
        <v>22270</v>
      </c>
      <c r="H1445" s="58" t="s">
        <v>194</v>
      </c>
      <c r="I1445" s="58">
        <v>6</v>
      </c>
      <c r="J1445" s="24" t="s">
        <v>6808</v>
      </c>
      <c r="K1445" s="81" t="s">
        <v>31</v>
      </c>
      <c r="L1445" s="58">
        <v>6</v>
      </c>
      <c r="M1445" s="24">
        <f t="shared" si="75"/>
        <v>780</v>
      </c>
      <c r="N1445" s="58"/>
      <c r="O1445" s="24" t="s">
        <v>32</v>
      </c>
    </row>
    <row r="1446" s="1" customFormat="1" ht="14.25" spans="1:15">
      <c r="A1446" s="24">
        <v>1442</v>
      </c>
      <c r="B1446" s="24" t="s">
        <v>23</v>
      </c>
      <c r="C1446" s="54" t="s">
        <v>24</v>
      </c>
      <c r="D1446" s="24" t="s">
        <v>25</v>
      </c>
      <c r="E1446" s="24" t="s">
        <v>20806</v>
      </c>
      <c r="F1446" s="24" t="s">
        <v>22223</v>
      </c>
      <c r="G1446" s="58" t="s">
        <v>1814</v>
      </c>
      <c r="H1446" s="58" t="s">
        <v>194</v>
      </c>
      <c r="I1446" s="58">
        <v>2</v>
      </c>
      <c r="J1446" s="24" t="s">
        <v>6808</v>
      </c>
      <c r="K1446" s="81" t="s">
        <v>31</v>
      </c>
      <c r="L1446" s="58">
        <v>2</v>
      </c>
      <c r="M1446" s="24">
        <f t="shared" si="75"/>
        <v>260</v>
      </c>
      <c r="N1446" s="58"/>
      <c r="O1446" s="24" t="s">
        <v>32</v>
      </c>
    </row>
    <row r="1447" s="1" customFormat="1" ht="14.25" spans="1:15">
      <c r="A1447" s="24">
        <v>1443</v>
      </c>
      <c r="B1447" s="24" t="s">
        <v>23</v>
      </c>
      <c r="C1447" s="54" t="s">
        <v>24</v>
      </c>
      <c r="D1447" s="24" t="s">
        <v>25</v>
      </c>
      <c r="E1447" s="24" t="s">
        <v>20806</v>
      </c>
      <c r="F1447" s="24" t="s">
        <v>22223</v>
      </c>
      <c r="G1447" s="58" t="s">
        <v>22271</v>
      </c>
      <c r="H1447" s="58" t="s">
        <v>194</v>
      </c>
      <c r="I1447" s="58">
        <v>4</v>
      </c>
      <c r="J1447" s="24" t="s">
        <v>6808</v>
      </c>
      <c r="K1447" s="81" t="s">
        <v>31</v>
      </c>
      <c r="L1447" s="58">
        <v>4</v>
      </c>
      <c r="M1447" s="24">
        <f t="shared" si="75"/>
        <v>520</v>
      </c>
      <c r="N1447" s="58"/>
      <c r="O1447" s="24" t="s">
        <v>32</v>
      </c>
    </row>
    <row r="1448" s="1" customFormat="1" ht="14.25" spans="1:15">
      <c r="A1448" s="24">
        <v>1444</v>
      </c>
      <c r="B1448" s="24" t="s">
        <v>23</v>
      </c>
      <c r="C1448" s="54" t="s">
        <v>24</v>
      </c>
      <c r="D1448" s="24" t="s">
        <v>25</v>
      </c>
      <c r="E1448" s="24" t="s">
        <v>20806</v>
      </c>
      <c r="F1448" s="24" t="s">
        <v>22223</v>
      </c>
      <c r="G1448" s="58" t="s">
        <v>22272</v>
      </c>
      <c r="H1448" s="58" t="s">
        <v>194</v>
      </c>
      <c r="I1448" s="58">
        <v>4</v>
      </c>
      <c r="J1448" s="24" t="s">
        <v>6808</v>
      </c>
      <c r="K1448" s="81" t="s">
        <v>31</v>
      </c>
      <c r="L1448" s="58">
        <v>4</v>
      </c>
      <c r="M1448" s="24">
        <f t="shared" si="75"/>
        <v>520</v>
      </c>
      <c r="N1448" s="58"/>
      <c r="O1448" s="24" t="s">
        <v>32</v>
      </c>
    </row>
    <row r="1449" s="1" customFormat="1" ht="14.25" spans="1:15">
      <c r="A1449" s="24">
        <v>1445</v>
      </c>
      <c r="B1449" s="24" t="s">
        <v>23</v>
      </c>
      <c r="C1449" s="54" t="s">
        <v>24</v>
      </c>
      <c r="D1449" s="24" t="s">
        <v>25</v>
      </c>
      <c r="E1449" s="24" t="s">
        <v>20806</v>
      </c>
      <c r="F1449" s="24" t="s">
        <v>22223</v>
      </c>
      <c r="G1449" s="58" t="s">
        <v>22273</v>
      </c>
      <c r="H1449" s="58" t="s">
        <v>194</v>
      </c>
      <c r="I1449" s="58">
        <v>6</v>
      </c>
      <c r="J1449" s="24" t="s">
        <v>22233</v>
      </c>
      <c r="K1449" s="81" t="s">
        <v>31</v>
      </c>
      <c r="L1449" s="58">
        <v>6</v>
      </c>
      <c r="M1449" s="24">
        <f t="shared" si="75"/>
        <v>780</v>
      </c>
      <c r="N1449" s="58"/>
      <c r="O1449" s="24" t="s">
        <v>32</v>
      </c>
    </row>
    <row r="1450" s="1" customFormat="1" ht="14.25" spans="1:15">
      <c r="A1450" s="24">
        <v>1446</v>
      </c>
      <c r="B1450" s="24" t="s">
        <v>23</v>
      </c>
      <c r="C1450" s="54" t="s">
        <v>24</v>
      </c>
      <c r="D1450" s="24" t="s">
        <v>25</v>
      </c>
      <c r="E1450" s="24" t="s">
        <v>20806</v>
      </c>
      <c r="F1450" s="24" t="s">
        <v>22223</v>
      </c>
      <c r="G1450" s="58" t="s">
        <v>22274</v>
      </c>
      <c r="H1450" s="58" t="s">
        <v>194</v>
      </c>
      <c r="I1450" s="58">
        <v>5</v>
      </c>
      <c r="J1450" s="24" t="s">
        <v>22231</v>
      </c>
      <c r="K1450" s="81" t="s">
        <v>31</v>
      </c>
      <c r="L1450" s="58">
        <v>5</v>
      </c>
      <c r="M1450" s="24">
        <f t="shared" si="75"/>
        <v>650</v>
      </c>
      <c r="N1450" s="58"/>
      <c r="O1450" s="24" t="s">
        <v>32</v>
      </c>
    </row>
    <row r="1451" s="1" customFormat="1" ht="14.25" spans="1:15">
      <c r="A1451" s="24">
        <v>1447</v>
      </c>
      <c r="B1451" s="24" t="s">
        <v>23</v>
      </c>
      <c r="C1451" s="54" t="s">
        <v>24</v>
      </c>
      <c r="D1451" s="24" t="s">
        <v>25</v>
      </c>
      <c r="E1451" s="24" t="s">
        <v>20806</v>
      </c>
      <c r="F1451" s="24" t="s">
        <v>22223</v>
      </c>
      <c r="G1451" s="58" t="s">
        <v>22275</v>
      </c>
      <c r="H1451" s="58" t="s">
        <v>194</v>
      </c>
      <c r="I1451" s="58">
        <v>2</v>
      </c>
      <c r="J1451" s="24" t="s">
        <v>6808</v>
      </c>
      <c r="K1451" s="81" t="s">
        <v>31</v>
      </c>
      <c r="L1451" s="58">
        <v>2</v>
      </c>
      <c r="M1451" s="24">
        <f t="shared" si="75"/>
        <v>260</v>
      </c>
      <c r="N1451" s="24"/>
      <c r="O1451" s="24" t="s">
        <v>32</v>
      </c>
    </row>
    <row r="1452" s="1" customFormat="1" ht="14.25" spans="1:15">
      <c r="A1452" s="24">
        <v>1448</v>
      </c>
      <c r="B1452" s="24" t="s">
        <v>23</v>
      </c>
      <c r="C1452" s="54" t="s">
        <v>24</v>
      </c>
      <c r="D1452" s="24" t="s">
        <v>25</v>
      </c>
      <c r="E1452" s="24" t="s">
        <v>20806</v>
      </c>
      <c r="F1452" s="24" t="s">
        <v>22223</v>
      </c>
      <c r="G1452" s="58" t="s">
        <v>22276</v>
      </c>
      <c r="H1452" s="58" t="s">
        <v>194</v>
      </c>
      <c r="I1452" s="58">
        <v>4</v>
      </c>
      <c r="J1452" s="24" t="s">
        <v>6808</v>
      </c>
      <c r="K1452" s="81" t="s">
        <v>31</v>
      </c>
      <c r="L1452" s="58">
        <v>4</v>
      </c>
      <c r="M1452" s="24">
        <f t="shared" si="75"/>
        <v>520</v>
      </c>
      <c r="N1452" s="58"/>
      <c r="O1452" s="24" t="s">
        <v>32</v>
      </c>
    </row>
    <row r="1453" s="1" customFormat="1" ht="14.25" spans="1:15">
      <c r="A1453" s="24">
        <v>1449</v>
      </c>
      <c r="B1453" s="24" t="s">
        <v>23</v>
      </c>
      <c r="C1453" s="54" t="s">
        <v>24</v>
      </c>
      <c r="D1453" s="24" t="s">
        <v>25</v>
      </c>
      <c r="E1453" s="24" t="s">
        <v>20806</v>
      </c>
      <c r="F1453" s="24" t="s">
        <v>22223</v>
      </c>
      <c r="G1453" s="58" t="s">
        <v>22277</v>
      </c>
      <c r="H1453" s="58" t="s">
        <v>194</v>
      </c>
      <c r="I1453" s="58">
        <v>6</v>
      </c>
      <c r="J1453" s="24" t="s">
        <v>6808</v>
      </c>
      <c r="K1453" s="81" t="s">
        <v>31</v>
      </c>
      <c r="L1453" s="58">
        <v>6</v>
      </c>
      <c r="M1453" s="24">
        <f t="shared" si="75"/>
        <v>780</v>
      </c>
      <c r="N1453" s="58"/>
      <c r="O1453" s="24" t="s">
        <v>32</v>
      </c>
    </row>
    <row r="1454" s="1" customFormat="1" ht="14.25" spans="1:15">
      <c r="A1454" s="24">
        <v>1450</v>
      </c>
      <c r="B1454" s="24" t="s">
        <v>23</v>
      </c>
      <c r="C1454" s="54" t="s">
        <v>24</v>
      </c>
      <c r="D1454" s="24" t="s">
        <v>25</v>
      </c>
      <c r="E1454" s="24" t="s">
        <v>20806</v>
      </c>
      <c r="F1454" s="24" t="s">
        <v>22223</v>
      </c>
      <c r="G1454" s="58" t="s">
        <v>22278</v>
      </c>
      <c r="H1454" s="58" t="s">
        <v>194</v>
      </c>
      <c r="I1454" s="58">
        <v>5</v>
      </c>
      <c r="J1454" s="24" t="s">
        <v>22233</v>
      </c>
      <c r="K1454" s="81" t="s">
        <v>31</v>
      </c>
      <c r="L1454" s="58">
        <v>5</v>
      </c>
      <c r="M1454" s="24">
        <f t="shared" si="75"/>
        <v>650</v>
      </c>
      <c r="N1454" s="58"/>
      <c r="O1454" s="24" t="s">
        <v>32</v>
      </c>
    </row>
    <row r="1455" s="1" customFormat="1" ht="14.25" spans="1:15">
      <c r="A1455" s="24">
        <v>1451</v>
      </c>
      <c r="B1455" s="24" t="s">
        <v>23</v>
      </c>
      <c r="C1455" s="54" t="s">
        <v>24</v>
      </c>
      <c r="D1455" s="24" t="s">
        <v>25</v>
      </c>
      <c r="E1455" s="24" t="s">
        <v>20806</v>
      </c>
      <c r="F1455" s="24" t="s">
        <v>22223</v>
      </c>
      <c r="G1455" s="58" t="s">
        <v>22279</v>
      </c>
      <c r="H1455" s="58" t="s">
        <v>194</v>
      </c>
      <c r="I1455" s="58">
        <v>2</v>
      </c>
      <c r="J1455" s="24" t="s">
        <v>22233</v>
      </c>
      <c r="K1455" s="81" t="s">
        <v>31</v>
      </c>
      <c r="L1455" s="58">
        <v>2</v>
      </c>
      <c r="M1455" s="24">
        <f t="shared" si="75"/>
        <v>260</v>
      </c>
      <c r="N1455" s="58"/>
      <c r="O1455" s="24" t="s">
        <v>32</v>
      </c>
    </row>
    <row r="1456" s="1" customFormat="1" ht="14.25" spans="1:15">
      <c r="A1456" s="24">
        <v>1452</v>
      </c>
      <c r="B1456" s="24" t="s">
        <v>23</v>
      </c>
      <c r="C1456" s="54" t="s">
        <v>24</v>
      </c>
      <c r="D1456" s="24" t="s">
        <v>25</v>
      </c>
      <c r="E1456" s="24" t="s">
        <v>20806</v>
      </c>
      <c r="F1456" s="24" t="s">
        <v>22223</v>
      </c>
      <c r="G1456" s="58" t="s">
        <v>22280</v>
      </c>
      <c r="H1456" s="58" t="s">
        <v>194</v>
      </c>
      <c r="I1456" s="58">
        <v>3</v>
      </c>
      <c r="J1456" s="24" t="s">
        <v>22225</v>
      </c>
      <c r="K1456" s="81" t="s">
        <v>31</v>
      </c>
      <c r="L1456" s="58">
        <v>3</v>
      </c>
      <c r="M1456" s="24">
        <f t="shared" si="75"/>
        <v>390</v>
      </c>
      <c r="N1456" s="58"/>
      <c r="O1456" s="24" t="s">
        <v>32</v>
      </c>
    </row>
    <row r="1457" s="1" customFormat="1" ht="14.25" spans="1:15">
      <c r="A1457" s="24">
        <v>1453</v>
      </c>
      <c r="B1457" s="24" t="s">
        <v>23</v>
      </c>
      <c r="C1457" s="54" t="s">
        <v>24</v>
      </c>
      <c r="D1457" s="24" t="s">
        <v>25</v>
      </c>
      <c r="E1457" s="24" t="s">
        <v>20806</v>
      </c>
      <c r="F1457" s="24" t="s">
        <v>22223</v>
      </c>
      <c r="G1457" s="58" t="s">
        <v>22281</v>
      </c>
      <c r="H1457" s="58" t="s">
        <v>194</v>
      </c>
      <c r="I1457" s="58">
        <v>4</v>
      </c>
      <c r="J1457" s="24" t="s">
        <v>22225</v>
      </c>
      <c r="K1457" s="81" t="s">
        <v>31</v>
      </c>
      <c r="L1457" s="58">
        <v>4</v>
      </c>
      <c r="M1457" s="24">
        <f t="shared" si="75"/>
        <v>520</v>
      </c>
      <c r="N1457" s="58"/>
      <c r="O1457" s="24" t="s">
        <v>32</v>
      </c>
    </row>
    <row r="1458" s="1" customFormat="1" ht="14.25" spans="1:15">
      <c r="A1458" s="24">
        <v>1454</v>
      </c>
      <c r="B1458" s="24" t="s">
        <v>23</v>
      </c>
      <c r="C1458" s="54" t="s">
        <v>24</v>
      </c>
      <c r="D1458" s="24" t="s">
        <v>25</v>
      </c>
      <c r="E1458" s="24" t="s">
        <v>20806</v>
      </c>
      <c r="F1458" s="24" t="s">
        <v>22223</v>
      </c>
      <c r="G1458" s="58" t="s">
        <v>22282</v>
      </c>
      <c r="H1458" s="58" t="s">
        <v>194</v>
      </c>
      <c r="I1458" s="58">
        <v>5</v>
      </c>
      <c r="J1458" s="24" t="s">
        <v>22225</v>
      </c>
      <c r="K1458" s="81" t="s">
        <v>31</v>
      </c>
      <c r="L1458" s="58">
        <v>5</v>
      </c>
      <c r="M1458" s="24">
        <f t="shared" si="75"/>
        <v>650</v>
      </c>
      <c r="N1458" s="58"/>
      <c r="O1458" s="24" t="s">
        <v>32</v>
      </c>
    </row>
    <row r="1459" s="1" customFormat="1" ht="14.25" spans="1:15">
      <c r="A1459" s="24">
        <v>1455</v>
      </c>
      <c r="B1459" s="24" t="s">
        <v>23</v>
      </c>
      <c r="C1459" s="54" t="s">
        <v>24</v>
      </c>
      <c r="D1459" s="24" t="s">
        <v>25</v>
      </c>
      <c r="E1459" s="24" t="s">
        <v>20806</v>
      </c>
      <c r="F1459" s="24" t="s">
        <v>22223</v>
      </c>
      <c r="G1459" s="58" t="s">
        <v>22283</v>
      </c>
      <c r="H1459" s="58" t="s">
        <v>194</v>
      </c>
      <c r="I1459" s="58">
        <v>5</v>
      </c>
      <c r="J1459" s="24" t="s">
        <v>22284</v>
      </c>
      <c r="K1459" s="81" t="s">
        <v>31</v>
      </c>
      <c r="L1459" s="58">
        <v>5</v>
      </c>
      <c r="M1459" s="24">
        <f t="shared" si="75"/>
        <v>650</v>
      </c>
      <c r="N1459" s="58"/>
      <c r="O1459" s="24" t="s">
        <v>32</v>
      </c>
    </row>
    <row r="1460" s="1" customFormat="1" ht="14.25" spans="1:15">
      <c r="A1460" s="24">
        <v>1456</v>
      </c>
      <c r="B1460" s="24" t="s">
        <v>23</v>
      </c>
      <c r="C1460" s="54" t="s">
        <v>24</v>
      </c>
      <c r="D1460" s="24" t="s">
        <v>25</v>
      </c>
      <c r="E1460" s="24" t="s">
        <v>20806</v>
      </c>
      <c r="F1460" s="24" t="s">
        <v>22223</v>
      </c>
      <c r="G1460" s="24" t="s">
        <v>22285</v>
      </c>
      <c r="H1460" s="58" t="s">
        <v>194</v>
      </c>
      <c r="I1460" s="58">
        <v>3</v>
      </c>
      <c r="J1460" s="24" t="s">
        <v>22284</v>
      </c>
      <c r="K1460" s="81" t="s">
        <v>31</v>
      </c>
      <c r="L1460" s="58">
        <v>3</v>
      </c>
      <c r="M1460" s="24">
        <f t="shared" si="75"/>
        <v>390</v>
      </c>
      <c r="N1460" s="58"/>
      <c r="O1460" s="24" t="s">
        <v>32</v>
      </c>
    </row>
    <row r="1461" s="1" customFormat="1" ht="14.25" spans="1:15">
      <c r="A1461" s="24">
        <v>1457</v>
      </c>
      <c r="B1461" s="24" t="s">
        <v>23</v>
      </c>
      <c r="C1461" s="54" t="s">
        <v>24</v>
      </c>
      <c r="D1461" s="24" t="s">
        <v>25</v>
      </c>
      <c r="E1461" s="24" t="s">
        <v>20806</v>
      </c>
      <c r="F1461" s="24" t="s">
        <v>22223</v>
      </c>
      <c r="G1461" s="24" t="s">
        <v>22286</v>
      </c>
      <c r="H1461" s="58" t="s">
        <v>194</v>
      </c>
      <c r="I1461" s="58">
        <v>5</v>
      </c>
      <c r="J1461" s="24" t="s">
        <v>6808</v>
      </c>
      <c r="K1461" s="81" t="s">
        <v>31</v>
      </c>
      <c r="L1461" s="58">
        <v>5</v>
      </c>
      <c r="M1461" s="24">
        <f t="shared" si="75"/>
        <v>650</v>
      </c>
      <c r="N1461" s="58"/>
      <c r="O1461" s="24" t="s">
        <v>32</v>
      </c>
    </row>
    <row r="1462" s="1" customFormat="1" ht="14.25" spans="1:15">
      <c r="A1462" s="24">
        <v>1458</v>
      </c>
      <c r="B1462" s="24" t="s">
        <v>23</v>
      </c>
      <c r="C1462" s="54" t="s">
        <v>24</v>
      </c>
      <c r="D1462" s="24" t="s">
        <v>25</v>
      </c>
      <c r="E1462" s="24" t="s">
        <v>20806</v>
      </c>
      <c r="F1462" s="24" t="s">
        <v>22223</v>
      </c>
      <c r="G1462" s="58" t="s">
        <v>22287</v>
      </c>
      <c r="H1462" s="58" t="s">
        <v>194</v>
      </c>
      <c r="I1462" s="58">
        <v>3</v>
      </c>
      <c r="J1462" s="24" t="s">
        <v>22225</v>
      </c>
      <c r="K1462" s="81" t="s">
        <v>31</v>
      </c>
      <c r="L1462" s="58">
        <v>3</v>
      </c>
      <c r="M1462" s="24">
        <f t="shared" si="75"/>
        <v>390</v>
      </c>
      <c r="N1462" s="58"/>
      <c r="O1462" s="24" t="s">
        <v>32</v>
      </c>
    </row>
    <row r="1463" s="1" customFormat="1" ht="14.25" spans="1:15">
      <c r="A1463" s="24">
        <v>1459</v>
      </c>
      <c r="B1463" s="24" t="s">
        <v>23</v>
      </c>
      <c r="C1463" s="54" t="s">
        <v>24</v>
      </c>
      <c r="D1463" s="24" t="s">
        <v>25</v>
      </c>
      <c r="E1463" s="24" t="s">
        <v>20806</v>
      </c>
      <c r="F1463" s="24" t="s">
        <v>22223</v>
      </c>
      <c r="G1463" s="24" t="s">
        <v>22288</v>
      </c>
      <c r="H1463" s="58" t="s">
        <v>194</v>
      </c>
      <c r="I1463" s="58">
        <v>5</v>
      </c>
      <c r="J1463" s="58" t="s">
        <v>22225</v>
      </c>
      <c r="K1463" s="81" t="s">
        <v>31</v>
      </c>
      <c r="L1463" s="58">
        <v>5</v>
      </c>
      <c r="M1463" s="24">
        <f t="shared" si="75"/>
        <v>650</v>
      </c>
      <c r="N1463" s="58"/>
      <c r="O1463" s="24" t="s">
        <v>32</v>
      </c>
    </row>
    <row r="1464" s="1" customFormat="1" ht="14.25" spans="1:15">
      <c r="A1464" s="24">
        <v>1460</v>
      </c>
      <c r="B1464" s="24" t="s">
        <v>23</v>
      </c>
      <c r="C1464" s="54" t="s">
        <v>24</v>
      </c>
      <c r="D1464" s="24" t="s">
        <v>25</v>
      </c>
      <c r="E1464" s="24" t="s">
        <v>20806</v>
      </c>
      <c r="F1464" s="24" t="s">
        <v>22223</v>
      </c>
      <c r="G1464" s="24" t="s">
        <v>20627</v>
      </c>
      <c r="H1464" s="58" t="s">
        <v>194</v>
      </c>
      <c r="I1464" s="58">
        <v>3</v>
      </c>
      <c r="J1464" s="24" t="s">
        <v>6808</v>
      </c>
      <c r="K1464" s="24" t="s">
        <v>31</v>
      </c>
      <c r="L1464" s="58">
        <v>3</v>
      </c>
      <c r="M1464" s="24">
        <f t="shared" si="75"/>
        <v>390</v>
      </c>
      <c r="N1464" s="58"/>
      <c r="O1464" s="24" t="s">
        <v>32</v>
      </c>
    </row>
    <row r="1465" s="1" customFormat="1" ht="14.25" spans="1:15">
      <c r="A1465" s="24">
        <v>1461</v>
      </c>
      <c r="B1465" s="24" t="s">
        <v>23</v>
      </c>
      <c r="C1465" s="54" t="s">
        <v>24</v>
      </c>
      <c r="D1465" s="24" t="s">
        <v>25</v>
      </c>
      <c r="E1465" s="24" t="s">
        <v>20806</v>
      </c>
      <c r="F1465" s="24" t="s">
        <v>22223</v>
      </c>
      <c r="G1465" s="58" t="s">
        <v>22289</v>
      </c>
      <c r="H1465" s="58" t="s">
        <v>47</v>
      </c>
      <c r="I1465" s="58">
        <v>1</v>
      </c>
      <c r="J1465" s="24" t="s">
        <v>6808</v>
      </c>
      <c r="K1465" s="81" t="s">
        <v>31</v>
      </c>
      <c r="L1465" s="58">
        <v>1</v>
      </c>
      <c r="M1465" s="24">
        <f>L1465*312</f>
        <v>312</v>
      </c>
      <c r="N1465" s="58"/>
      <c r="O1465" s="24" t="s">
        <v>32</v>
      </c>
    </row>
    <row r="1466" s="1" customFormat="1" ht="14.25" spans="1:15">
      <c r="A1466" s="24">
        <v>1462</v>
      </c>
      <c r="B1466" s="24" t="s">
        <v>23</v>
      </c>
      <c r="C1466" s="54" t="s">
        <v>24</v>
      </c>
      <c r="D1466" s="24" t="s">
        <v>25</v>
      </c>
      <c r="E1466" s="24" t="s">
        <v>20806</v>
      </c>
      <c r="F1466" s="24" t="s">
        <v>22223</v>
      </c>
      <c r="G1466" s="58" t="s">
        <v>22290</v>
      </c>
      <c r="H1466" s="24" t="s">
        <v>29</v>
      </c>
      <c r="I1466" s="58">
        <v>2</v>
      </c>
      <c r="J1466" s="58" t="s">
        <v>22291</v>
      </c>
      <c r="K1466" s="81" t="s">
        <v>31</v>
      </c>
      <c r="L1466" s="58">
        <v>2</v>
      </c>
      <c r="M1466" s="24">
        <f>L1466*130</f>
        <v>260</v>
      </c>
      <c r="N1466" s="58"/>
      <c r="O1466" s="24" t="s">
        <v>32</v>
      </c>
    </row>
    <row r="1467" s="1" customFormat="1" ht="14.25" spans="1:15">
      <c r="A1467" s="24">
        <v>1463</v>
      </c>
      <c r="B1467" s="24" t="s">
        <v>23</v>
      </c>
      <c r="C1467" s="54" t="s">
        <v>24</v>
      </c>
      <c r="D1467" s="24" t="s">
        <v>25</v>
      </c>
      <c r="E1467" s="24" t="s">
        <v>20806</v>
      </c>
      <c r="F1467" s="24" t="s">
        <v>22223</v>
      </c>
      <c r="G1467" s="58" t="s">
        <v>22292</v>
      </c>
      <c r="H1467" s="24" t="s">
        <v>29</v>
      </c>
      <c r="I1467" s="58">
        <v>2</v>
      </c>
      <c r="J1467" s="58" t="s">
        <v>22291</v>
      </c>
      <c r="K1467" s="81" t="s">
        <v>31</v>
      </c>
      <c r="L1467" s="58">
        <v>2</v>
      </c>
      <c r="M1467" s="24">
        <f>L1467*130</f>
        <v>260</v>
      </c>
      <c r="N1467" s="58"/>
      <c r="O1467" s="24" t="s">
        <v>32</v>
      </c>
    </row>
    <row r="1468" s="1" customFormat="1" ht="14.25" spans="1:15">
      <c r="A1468" s="24">
        <v>1464</v>
      </c>
      <c r="B1468" s="24" t="s">
        <v>23</v>
      </c>
      <c r="C1468" s="54" t="s">
        <v>24</v>
      </c>
      <c r="D1468" s="24" t="s">
        <v>25</v>
      </c>
      <c r="E1468" s="24" t="s">
        <v>20806</v>
      </c>
      <c r="F1468" s="24" t="s">
        <v>22223</v>
      </c>
      <c r="G1468" s="58" t="s">
        <v>22293</v>
      </c>
      <c r="H1468" s="58" t="s">
        <v>51</v>
      </c>
      <c r="I1468" s="58">
        <v>3</v>
      </c>
      <c r="J1468" s="58" t="s">
        <v>22291</v>
      </c>
      <c r="K1468" s="81" t="s">
        <v>31</v>
      </c>
      <c r="L1468" s="58">
        <v>3</v>
      </c>
      <c r="M1468" s="24">
        <f>L1468*312</f>
        <v>936</v>
      </c>
      <c r="N1468" s="58"/>
      <c r="O1468" s="24" t="s">
        <v>32</v>
      </c>
    </row>
    <row r="1469" s="1" customFormat="1" ht="14.25" spans="1:15">
      <c r="A1469" s="24">
        <v>1465</v>
      </c>
      <c r="B1469" s="24" t="s">
        <v>23</v>
      </c>
      <c r="C1469" s="54" t="s">
        <v>24</v>
      </c>
      <c r="D1469" s="24" t="s">
        <v>25</v>
      </c>
      <c r="E1469" s="24" t="s">
        <v>20806</v>
      </c>
      <c r="F1469" s="24" t="s">
        <v>22223</v>
      </c>
      <c r="G1469" s="58" t="s">
        <v>22294</v>
      </c>
      <c r="H1469" s="24" t="s">
        <v>29</v>
      </c>
      <c r="I1469" s="58">
        <v>4</v>
      </c>
      <c r="J1469" s="58" t="s">
        <v>22291</v>
      </c>
      <c r="K1469" s="81" t="s">
        <v>31</v>
      </c>
      <c r="L1469" s="58">
        <v>4</v>
      </c>
      <c r="M1469" s="24">
        <f>L1469*130</f>
        <v>520</v>
      </c>
      <c r="N1469" s="58"/>
      <c r="O1469" s="24" t="s">
        <v>32</v>
      </c>
    </row>
    <row r="1470" s="1" customFormat="1" ht="14.25" spans="1:15">
      <c r="A1470" s="24">
        <v>1466</v>
      </c>
      <c r="B1470" s="24" t="s">
        <v>23</v>
      </c>
      <c r="C1470" s="54" t="s">
        <v>24</v>
      </c>
      <c r="D1470" s="24" t="s">
        <v>25</v>
      </c>
      <c r="E1470" s="24" t="s">
        <v>20806</v>
      </c>
      <c r="F1470" s="24" t="s">
        <v>22223</v>
      </c>
      <c r="G1470" s="58" t="s">
        <v>22295</v>
      </c>
      <c r="H1470" s="58" t="s">
        <v>51</v>
      </c>
      <c r="I1470" s="58">
        <v>5</v>
      </c>
      <c r="J1470" s="58" t="s">
        <v>22291</v>
      </c>
      <c r="K1470" s="81" t="s">
        <v>31</v>
      </c>
      <c r="L1470" s="58">
        <v>5</v>
      </c>
      <c r="M1470" s="24">
        <f>L1470*312</f>
        <v>1560</v>
      </c>
      <c r="N1470" s="58"/>
      <c r="O1470" s="24" t="s">
        <v>32</v>
      </c>
    </row>
    <row r="1471" s="1" customFormat="1" ht="14.25" spans="1:15">
      <c r="A1471" s="24">
        <v>1467</v>
      </c>
      <c r="B1471" s="24" t="s">
        <v>23</v>
      </c>
      <c r="C1471" s="54" t="s">
        <v>24</v>
      </c>
      <c r="D1471" s="24" t="s">
        <v>25</v>
      </c>
      <c r="E1471" s="60" t="s">
        <v>21039</v>
      </c>
      <c r="F1471" s="60" t="s">
        <v>22296</v>
      </c>
      <c r="G1471" s="58" t="s">
        <v>22297</v>
      </c>
      <c r="H1471" s="58" t="s">
        <v>194</v>
      </c>
      <c r="I1471" s="58">
        <v>4</v>
      </c>
      <c r="J1471" s="58" t="s">
        <v>22291</v>
      </c>
      <c r="K1471" s="81" t="s">
        <v>31</v>
      </c>
      <c r="L1471" s="58">
        <v>4</v>
      </c>
      <c r="M1471" s="24">
        <f>L1471*130</f>
        <v>520</v>
      </c>
      <c r="N1471" s="24"/>
      <c r="O1471" s="24" t="s">
        <v>32</v>
      </c>
    </row>
    <row r="1472" s="1" customFormat="1" ht="14.25" spans="1:15">
      <c r="A1472" s="24">
        <v>1468</v>
      </c>
      <c r="B1472" s="24" t="s">
        <v>23</v>
      </c>
      <c r="C1472" s="54" t="s">
        <v>24</v>
      </c>
      <c r="D1472" s="24" t="s">
        <v>25</v>
      </c>
      <c r="E1472" s="60" t="s">
        <v>21039</v>
      </c>
      <c r="F1472" s="60" t="s">
        <v>22296</v>
      </c>
      <c r="G1472" s="58" t="s">
        <v>22298</v>
      </c>
      <c r="H1472" s="58" t="s">
        <v>194</v>
      </c>
      <c r="I1472" s="58">
        <v>6</v>
      </c>
      <c r="J1472" s="58" t="s">
        <v>22291</v>
      </c>
      <c r="K1472" s="81" t="s">
        <v>31</v>
      </c>
      <c r="L1472" s="58">
        <v>6</v>
      </c>
      <c r="M1472" s="24">
        <f>L1472*130</f>
        <v>780</v>
      </c>
      <c r="N1472" s="24"/>
      <c r="O1472" s="24" t="s">
        <v>32</v>
      </c>
    </row>
    <row r="1473" s="1" customFormat="1" ht="14.25" spans="1:15">
      <c r="A1473" s="24">
        <v>1469</v>
      </c>
      <c r="B1473" s="24" t="s">
        <v>23</v>
      </c>
      <c r="C1473" s="54" t="s">
        <v>24</v>
      </c>
      <c r="D1473" s="24" t="s">
        <v>25</v>
      </c>
      <c r="E1473" s="24" t="s">
        <v>20806</v>
      </c>
      <c r="F1473" s="24" t="s">
        <v>22223</v>
      </c>
      <c r="G1473" s="58" t="s">
        <v>3147</v>
      </c>
      <c r="H1473" s="24" t="s">
        <v>47</v>
      </c>
      <c r="I1473" s="58">
        <v>1</v>
      </c>
      <c r="J1473" s="58" t="s">
        <v>22291</v>
      </c>
      <c r="K1473" s="81" t="s">
        <v>31</v>
      </c>
      <c r="L1473" s="58">
        <v>1</v>
      </c>
      <c r="M1473" s="24">
        <f>L1473*312</f>
        <v>312</v>
      </c>
      <c r="N1473" s="58"/>
      <c r="O1473" s="24" t="s">
        <v>32</v>
      </c>
    </row>
    <row r="1474" s="1" customFormat="1" ht="14.25" spans="1:15">
      <c r="A1474" s="24">
        <v>1470</v>
      </c>
      <c r="B1474" s="24" t="s">
        <v>23</v>
      </c>
      <c r="C1474" s="54" t="s">
        <v>24</v>
      </c>
      <c r="D1474" s="24" t="s">
        <v>25</v>
      </c>
      <c r="E1474" s="24" t="s">
        <v>20806</v>
      </c>
      <c r="F1474" s="24" t="s">
        <v>22223</v>
      </c>
      <c r="G1474" s="24" t="s">
        <v>22299</v>
      </c>
      <c r="H1474" s="58" t="s">
        <v>194</v>
      </c>
      <c r="I1474" s="58">
        <v>5</v>
      </c>
      <c r="J1474" s="24" t="s">
        <v>22291</v>
      </c>
      <c r="K1474" s="81" t="s">
        <v>31</v>
      </c>
      <c r="L1474" s="58">
        <v>5</v>
      </c>
      <c r="M1474" s="24">
        <f>L1474*130</f>
        <v>650</v>
      </c>
      <c r="N1474" s="58"/>
      <c r="O1474" s="24" t="s">
        <v>32</v>
      </c>
    </row>
    <row r="1475" s="1" customFormat="1" ht="14.25" spans="1:15">
      <c r="A1475" s="24">
        <v>1471</v>
      </c>
      <c r="B1475" s="24" t="s">
        <v>23</v>
      </c>
      <c r="C1475" s="54" t="s">
        <v>24</v>
      </c>
      <c r="D1475" s="24" t="s">
        <v>25</v>
      </c>
      <c r="E1475" s="24" t="s">
        <v>20806</v>
      </c>
      <c r="F1475" s="24" t="s">
        <v>22223</v>
      </c>
      <c r="G1475" s="58" t="s">
        <v>22300</v>
      </c>
      <c r="H1475" s="58" t="s">
        <v>194</v>
      </c>
      <c r="I1475" s="58">
        <v>3</v>
      </c>
      <c r="J1475" s="58" t="s">
        <v>22291</v>
      </c>
      <c r="K1475" s="81" t="s">
        <v>31</v>
      </c>
      <c r="L1475" s="58">
        <v>3</v>
      </c>
      <c r="M1475" s="24">
        <f>L1475*130</f>
        <v>390</v>
      </c>
      <c r="N1475" s="58"/>
      <c r="O1475" s="24" t="s">
        <v>32</v>
      </c>
    </row>
    <row r="1476" s="1" customFormat="1" ht="14.25" spans="1:15">
      <c r="A1476" s="24">
        <v>1472</v>
      </c>
      <c r="B1476" s="24" t="s">
        <v>23</v>
      </c>
      <c r="C1476" s="54" t="s">
        <v>24</v>
      </c>
      <c r="D1476" s="24" t="s">
        <v>25</v>
      </c>
      <c r="E1476" s="24" t="s">
        <v>20806</v>
      </c>
      <c r="F1476" s="24" t="s">
        <v>22223</v>
      </c>
      <c r="G1476" s="58" t="s">
        <v>22301</v>
      </c>
      <c r="H1476" s="24" t="s">
        <v>51</v>
      </c>
      <c r="I1476" s="58">
        <v>2</v>
      </c>
      <c r="J1476" s="58" t="s">
        <v>22291</v>
      </c>
      <c r="K1476" s="81" t="s">
        <v>31</v>
      </c>
      <c r="L1476" s="58">
        <v>2</v>
      </c>
      <c r="M1476" s="24">
        <f>L1476*312</f>
        <v>624</v>
      </c>
      <c r="N1476" s="58"/>
      <c r="O1476" s="24" t="s">
        <v>32</v>
      </c>
    </row>
    <row r="1477" s="1" customFormat="1" ht="14.25" spans="1:15">
      <c r="A1477" s="24">
        <v>1473</v>
      </c>
      <c r="B1477" s="24" t="s">
        <v>23</v>
      </c>
      <c r="C1477" s="54" t="s">
        <v>24</v>
      </c>
      <c r="D1477" s="24" t="s">
        <v>25</v>
      </c>
      <c r="E1477" s="24" t="s">
        <v>20806</v>
      </c>
      <c r="F1477" s="24" t="s">
        <v>22223</v>
      </c>
      <c r="G1477" s="58" t="s">
        <v>22302</v>
      </c>
      <c r="H1477" s="58" t="s">
        <v>194</v>
      </c>
      <c r="I1477" s="58">
        <v>2</v>
      </c>
      <c r="J1477" s="58" t="s">
        <v>22291</v>
      </c>
      <c r="K1477" s="81" t="s">
        <v>31</v>
      </c>
      <c r="L1477" s="58">
        <v>2</v>
      </c>
      <c r="M1477" s="24">
        <f t="shared" ref="M1477:M1482" si="76">L1477*130</f>
        <v>260</v>
      </c>
      <c r="N1477" s="58"/>
      <c r="O1477" s="24" t="s">
        <v>32</v>
      </c>
    </row>
    <row r="1478" s="1" customFormat="1" ht="14.25" spans="1:15">
      <c r="A1478" s="24">
        <v>1474</v>
      </c>
      <c r="B1478" s="24" t="s">
        <v>23</v>
      </c>
      <c r="C1478" s="54" t="s">
        <v>24</v>
      </c>
      <c r="D1478" s="24" t="s">
        <v>25</v>
      </c>
      <c r="E1478" s="24" t="s">
        <v>20806</v>
      </c>
      <c r="F1478" s="24" t="s">
        <v>22223</v>
      </c>
      <c r="G1478" s="24" t="s">
        <v>22303</v>
      </c>
      <c r="H1478" s="58" t="s">
        <v>194</v>
      </c>
      <c r="I1478" s="58">
        <v>2</v>
      </c>
      <c r="J1478" s="24" t="s">
        <v>22291</v>
      </c>
      <c r="K1478" s="81" t="s">
        <v>31</v>
      </c>
      <c r="L1478" s="58">
        <v>2</v>
      </c>
      <c r="M1478" s="24">
        <f t="shared" si="76"/>
        <v>260</v>
      </c>
      <c r="N1478" s="58"/>
      <c r="O1478" s="24" t="s">
        <v>32</v>
      </c>
    </row>
    <row r="1479" s="1" customFormat="1" ht="14.25" spans="1:15">
      <c r="A1479" s="24">
        <v>1475</v>
      </c>
      <c r="B1479" s="24" t="s">
        <v>23</v>
      </c>
      <c r="C1479" s="54" t="s">
        <v>24</v>
      </c>
      <c r="D1479" s="24" t="s">
        <v>25</v>
      </c>
      <c r="E1479" s="24" t="s">
        <v>20806</v>
      </c>
      <c r="F1479" s="24" t="s">
        <v>22223</v>
      </c>
      <c r="G1479" s="58" t="s">
        <v>22304</v>
      </c>
      <c r="H1479" s="58" t="s">
        <v>194</v>
      </c>
      <c r="I1479" s="58">
        <v>3</v>
      </c>
      <c r="J1479" s="58" t="s">
        <v>22291</v>
      </c>
      <c r="K1479" s="81" t="s">
        <v>31</v>
      </c>
      <c r="L1479" s="58">
        <v>3</v>
      </c>
      <c r="M1479" s="24">
        <f t="shared" si="76"/>
        <v>390</v>
      </c>
      <c r="N1479" s="58"/>
      <c r="O1479" s="24" t="s">
        <v>32</v>
      </c>
    </row>
    <row r="1480" s="1" customFormat="1" ht="14.25" spans="1:15">
      <c r="A1480" s="24">
        <v>1476</v>
      </c>
      <c r="B1480" s="24" t="s">
        <v>23</v>
      </c>
      <c r="C1480" s="54" t="s">
        <v>24</v>
      </c>
      <c r="D1480" s="24" t="s">
        <v>25</v>
      </c>
      <c r="E1480" s="24" t="s">
        <v>20806</v>
      </c>
      <c r="F1480" s="24" t="s">
        <v>22223</v>
      </c>
      <c r="G1480" s="58" t="s">
        <v>22305</v>
      </c>
      <c r="H1480" s="58" t="s">
        <v>194</v>
      </c>
      <c r="I1480" s="58">
        <v>1</v>
      </c>
      <c r="J1480" s="58" t="s">
        <v>22291</v>
      </c>
      <c r="K1480" s="81" t="s">
        <v>31</v>
      </c>
      <c r="L1480" s="58">
        <v>1</v>
      </c>
      <c r="M1480" s="24">
        <f t="shared" si="76"/>
        <v>130</v>
      </c>
      <c r="N1480" s="58"/>
      <c r="O1480" s="24" t="s">
        <v>32</v>
      </c>
    </row>
    <row r="1481" s="1" customFormat="1" ht="14.25" spans="1:15">
      <c r="A1481" s="24">
        <v>1477</v>
      </c>
      <c r="B1481" s="24" t="s">
        <v>23</v>
      </c>
      <c r="C1481" s="54" t="s">
        <v>24</v>
      </c>
      <c r="D1481" s="24" t="s">
        <v>25</v>
      </c>
      <c r="E1481" s="24" t="s">
        <v>20806</v>
      </c>
      <c r="F1481" s="24" t="s">
        <v>22223</v>
      </c>
      <c r="G1481" s="58" t="s">
        <v>22306</v>
      </c>
      <c r="H1481" s="58" t="s">
        <v>194</v>
      </c>
      <c r="I1481" s="58">
        <v>6</v>
      </c>
      <c r="J1481" s="58" t="s">
        <v>22291</v>
      </c>
      <c r="K1481" s="81" t="s">
        <v>31</v>
      </c>
      <c r="L1481" s="58">
        <v>6</v>
      </c>
      <c r="M1481" s="24">
        <f t="shared" si="76"/>
        <v>780</v>
      </c>
      <c r="N1481" s="58"/>
      <c r="O1481" s="24" t="s">
        <v>32</v>
      </c>
    </row>
    <row r="1482" s="1" customFormat="1" ht="14.25" spans="1:15">
      <c r="A1482" s="24">
        <v>1478</v>
      </c>
      <c r="B1482" s="24" t="s">
        <v>23</v>
      </c>
      <c r="C1482" s="54" t="s">
        <v>24</v>
      </c>
      <c r="D1482" s="24" t="s">
        <v>25</v>
      </c>
      <c r="E1482" s="24" t="s">
        <v>20806</v>
      </c>
      <c r="F1482" s="24" t="s">
        <v>22223</v>
      </c>
      <c r="G1482" s="58" t="s">
        <v>22307</v>
      </c>
      <c r="H1482" s="58" t="s">
        <v>194</v>
      </c>
      <c r="I1482" s="58">
        <v>5</v>
      </c>
      <c r="J1482" s="58" t="s">
        <v>22291</v>
      </c>
      <c r="K1482" s="81" t="s">
        <v>31</v>
      </c>
      <c r="L1482" s="58">
        <v>5</v>
      </c>
      <c r="M1482" s="24">
        <f t="shared" si="76"/>
        <v>650</v>
      </c>
      <c r="N1482" s="58"/>
      <c r="O1482" s="24" t="s">
        <v>32</v>
      </c>
    </row>
    <row r="1483" s="1" customFormat="1" ht="14.25" spans="1:15">
      <c r="A1483" s="24">
        <v>1479</v>
      </c>
      <c r="B1483" s="24" t="s">
        <v>23</v>
      </c>
      <c r="C1483" s="54" t="s">
        <v>24</v>
      </c>
      <c r="D1483" s="24" t="s">
        <v>25</v>
      </c>
      <c r="E1483" s="24" t="s">
        <v>20806</v>
      </c>
      <c r="F1483" s="24" t="s">
        <v>22223</v>
      </c>
      <c r="G1483" s="58" t="s">
        <v>22308</v>
      </c>
      <c r="H1483" s="58" t="s">
        <v>51</v>
      </c>
      <c r="I1483" s="58">
        <v>3</v>
      </c>
      <c r="J1483" s="58" t="s">
        <v>22291</v>
      </c>
      <c r="K1483" s="81" t="s">
        <v>31</v>
      </c>
      <c r="L1483" s="58">
        <v>3</v>
      </c>
      <c r="M1483" s="24">
        <f>L1483*312</f>
        <v>936</v>
      </c>
      <c r="N1483" s="58"/>
      <c r="O1483" s="24" t="s">
        <v>32</v>
      </c>
    </row>
    <row r="1484" s="1" customFormat="1" ht="14.25" spans="1:15">
      <c r="A1484" s="24">
        <v>1480</v>
      </c>
      <c r="B1484" s="24" t="s">
        <v>23</v>
      </c>
      <c r="C1484" s="54" t="s">
        <v>24</v>
      </c>
      <c r="D1484" s="24" t="s">
        <v>25</v>
      </c>
      <c r="E1484" s="24" t="s">
        <v>20806</v>
      </c>
      <c r="F1484" s="24" t="s">
        <v>22223</v>
      </c>
      <c r="G1484" s="58" t="s">
        <v>22309</v>
      </c>
      <c r="H1484" s="58" t="s">
        <v>194</v>
      </c>
      <c r="I1484" s="58">
        <v>4</v>
      </c>
      <c r="J1484" s="58" t="s">
        <v>22291</v>
      </c>
      <c r="K1484" s="81" t="s">
        <v>31</v>
      </c>
      <c r="L1484" s="58">
        <v>4</v>
      </c>
      <c r="M1484" s="24">
        <f t="shared" ref="M1484:M1493" si="77">L1484*130</f>
        <v>520</v>
      </c>
      <c r="N1484" s="58"/>
      <c r="O1484" s="24" t="s">
        <v>32</v>
      </c>
    </row>
    <row r="1485" s="1" customFormat="1" ht="14.25" spans="1:15">
      <c r="A1485" s="24">
        <v>1481</v>
      </c>
      <c r="B1485" s="24" t="s">
        <v>23</v>
      </c>
      <c r="C1485" s="54" t="s">
        <v>24</v>
      </c>
      <c r="D1485" s="24" t="s">
        <v>25</v>
      </c>
      <c r="E1485" s="24" t="s">
        <v>20806</v>
      </c>
      <c r="F1485" s="24" t="s">
        <v>22223</v>
      </c>
      <c r="G1485" s="24" t="s">
        <v>22310</v>
      </c>
      <c r="H1485" s="58" t="s">
        <v>194</v>
      </c>
      <c r="I1485" s="58">
        <v>3</v>
      </c>
      <c r="J1485" s="58" t="s">
        <v>22291</v>
      </c>
      <c r="K1485" s="81" t="s">
        <v>31</v>
      </c>
      <c r="L1485" s="58">
        <v>3</v>
      </c>
      <c r="M1485" s="24">
        <f t="shared" si="77"/>
        <v>390</v>
      </c>
      <c r="N1485" s="24"/>
      <c r="O1485" s="24" t="s">
        <v>32</v>
      </c>
    </row>
    <row r="1486" s="1" customFormat="1" ht="14.25" spans="1:15">
      <c r="A1486" s="24">
        <v>1482</v>
      </c>
      <c r="B1486" s="24" t="s">
        <v>23</v>
      </c>
      <c r="C1486" s="54" t="s">
        <v>24</v>
      </c>
      <c r="D1486" s="24" t="s">
        <v>25</v>
      </c>
      <c r="E1486" s="24" t="s">
        <v>20806</v>
      </c>
      <c r="F1486" s="24" t="s">
        <v>22223</v>
      </c>
      <c r="G1486" s="24" t="s">
        <v>22311</v>
      </c>
      <c r="H1486" s="58" t="s">
        <v>194</v>
      </c>
      <c r="I1486" s="58">
        <v>4</v>
      </c>
      <c r="J1486" s="58" t="s">
        <v>22291</v>
      </c>
      <c r="K1486" s="81" t="s">
        <v>31</v>
      </c>
      <c r="L1486" s="58">
        <v>4</v>
      </c>
      <c r="M1486" s="24">
        <f t="shared" si="77"/>
        <v>520</v>
      </c>
      <c r="N1486" s="58"/>
      <c r="O1486" s="24" t="s">
        <v>32</v>
      </c>
    </row>
    <row r="1487" s="1" customFormat="1" ht="14.25" spans="1:15">
      <c r="A1487" s="24">
        <v>1483</v>
      </c>
      <c r="B1487" s="24" t="s">
        <v>23</v>
      </c>
      <c r="C1487" s="54" t="s">
        <v>24</v>
      </c>
      <c r="D1487" s="24" t="s">
        <v>25</v>
      </c>
      <c r="E1487" s="24" t="s">
        <v>20806</v>
      </c>
      <c r="F1487" s="24" t="s">
        <v>22223</v>
      </c>
      <c r="G1487" s="58" t="s">
        <v>22312</v>
      </c>
      <c r="H1487" s="58" t="s">
        <v>194</v>
      </c>
      <c r="I1487" s="58">
        <v>4</v>
      </c>
      <c r="J1487" s="58" t="s">
        <v>22291</v>
      </c>
      <c r="K1487" s="81" t="s">
        <v>31</v>
      </c>
      <c r="L1487" s="58">
        <v>4</v>
      </c>
      <c r="M1487" s="24">
        <f t="shared" si="77"/>
        <v>520</v>
      </c>
      <c r="N1487" s="58"/>
      <c r="O1487" s="24" t="s">
        <v>32</v>
      </c>
    </row>
    <row r="1488" s="1" customFormat="1" ht="14.25" spans="1:15">
      <c r="A1488" s="24">
        <v>1484</v>
      </c>
      <c r="B1488" s="24" t="s">
        <v>23</v>
      </c>
      <c r="C1488" s="54" t="s">
        <v>24</v>
      </c>
      <c r="D1488" s="24" t="s">
        <v>25</v>
      </c>
      <c r="E1488" s="24" t="s">
        <v>20806</v>
      </c>
      <c r="F1488" s="24" t="s">
        <v>22223</v>
      </c>
      <c r="G1488" s="24" t="s">
        <v>22313</v>
      </c>
      <c r="H1488" s="58" t="s">
        <v>194</v>
      </c>
      <c r="I1488" s="58">
        <v>4</v>
      </c>
      <c r="J1488" s="58" t="s">
        <v>22291</v>
      </c>
      <c r="K1488" s="81" t="s">
        <v>31</v>
      </c>
      <c r="L1488" s="58">
        <v>4</v>
      </c>
      <c r="M1488" s="24">
        <f t="shared" si="77"/>
        <v>520</v>
      </c>
      <c r="N1488" s="24"/>
      <c r="O1488" s="24" t="s">
        <v>32</v>
      </c>
    </row>
    <row r="1489" s="1" customFormat="1" ht="14.25" spans="1:15">
      <c r="A1489" s="24">
        <v>1485</v>
      </c>
      <c r="B1489" s="24" t="s">
        <v>23</v>
      </c>
      <c r="C1489" s="54" t="s">
        <v>24</v>
      </c>
      <c r="D1489" s="24" t="s">
        <v>25</v>
      </c>
      <c r="E1489" s="24" t="s">
        <v>20806</v>
      </c>
      <c r="F1489" s="24" t="s">
        <v>22223</v>
      </c>
      <c r="G1489" s="24" t="s">
        <v>22314</v>
      </c>
      <c r="H1489" s="58" t="s">
        <v>194</v>
      </c>
      <c r="I1489" s="58">
        <v>7</v>
      </c>
      <c r="J1489" s="58" t="s">
        <v>22291</v>
      </c>
      <c r="K1489" s="81" t="s">
        <v>31</v>
      </c>
      <c r="L1489" s="58">
        <v>7</v>
      </c>
      <c r="M1489" s="24">
        <f t="shared" si="77"/>
        <v>910</v>
      </c>
      <c r="N1489" s="24"/>
      <c r="O1489" s="24" t="s">
        <v>32</v>
      </c>
    </row>
    <row r="1490" s="1" customFormat="1" ht="14.25" spans="1:15">
      <c r="A1490" s="24">
        <v>1486</v>
      </c>
      <c r="B1490" s="24" t="s">
        <v>23</v>
      </c>
      <c r="C1490" s="54" t="s">
        <v>24</v>
      </c>
      <c r="D1490" s="24" t="s">
        <v>25</v>
      </c>
      <c r="E1490" s="24" t="s">
        <v>20806</v>
      </c>
      <c r="F1490" s="24" t="s">
        <v>22223</v>
      </c>
      <c r="G1490" s="58" t="s">
        <v>22315</v>
      </c>
      <c r="H1490" s="58" t="s">
        <v>194</v>
      </c>
      <c r="I1490" s="58">
        <v>3</v>
      </c>
      <c r="J1490" s="58" t="s">
        <v>22291</v>
      </c>
      <c r="K1490" s="81" t="s">
        <v>31</v>
      </c>
      <c r="L1490" s="58">
        <v>3</v>
      </c>
      <c r="M1490" s="24">
        <f t="shared" si="77"/>
        <v>390</v>
      </c>
      <c r="N1490" s="58"/>
      <c r="O1490" s="24" t="s">
        <v>32</v>
      </c>
    </row>
    <row r="1491" s="1" customFormat="1" ht="14.25" spans="1:15">
      <c r="A1491" s="24">
        <v>1487</v>
      </c>
      <c r="B1491" s="24" t="s">
        <v>23</v>
      </c>
      <c r="C1491" s="54" t="s">
        <v>24</v>
      </c>
      <c r="D1491" s="24" t="s">
        <v>25</v>
      </c>
      <c r="E1491" s="24" t="s">
        <v>20806</v>
      </c>
      <c r="F1491" s="24" t="s">
        <v>22223</v>
      </c>
      <c r="G1491" s="58" t="s">
        <v>22316</v>
      </c>
      <c r="H1491" s="58" t="s">
        <v>194</v>
      </c>
      <c r="I1491" s="58">
        <v>4</v>
      </c>
      <c r="J1491" s="58" t="s">
        <v>22291</v>
      </c>
      <c r="K1491" s="81" t="s">
        <v>31</v>
      </c>
      <c r="L1491" s="58">
        <v>4</v>
      </c>
      <c r="M1491" s="24">
        <f t="shared" si="77"/>
        <v>520</v>
      </c>
      <c r="N1491" s="58"/>
      <c r="O1491" s="24" t="s">
        <v>32</v>
      </c>
    </row>
    <row r="1492" s="1" customFormat="1" ht="14.25" spans="1:15">
      <c r="A1492" s="24">
        <v>1488</v>
      </c>
      <c r="B1492" s="24" t="s">
        <v>23</v>
      </c>
      <c r="C1492" s="54" t="s">
        <v>24</v>
      </c>
      <c r="D1492" s="24" t="s">
        <v>25</v>
      </c>
      <c r="E1492" s="24" t="s">
        <v>20806</v>
      </c>
      <c r="F1492" s="24" t="s">
        <v>22223</v>
      </c>
      <c r="G1492" s="58" t="s">
        <v>22317</v>
      </c>
      <c r="H1492" s="58" t="s">
        <v>194</v>
      </c>
      <c r="I1492" s="58">
        <v>4</v>
      </c>
      <c r="J1492" s="58" t="s">
        <v>22291</v>
      </c>
      <c r="K1492" s="81" t="s">
        <v>31</v>
      </c>
      <c r="L1492" s="58">
        <v>4</v>
      </c>
      <c r="M1492" s="24">
        <f t="shared" si="77"/>
        <v>520</v>
      </c>
      <c r="N1492" s="58"/>
      <c r="O1492" s="24" t="s">
        <v>32</v>
      </c>
    </row>
    <row r="1493" s="1" customFormat="1" ht="14.25" spans="1:15">
      <c r="A1493" s="24">
        <v>1489</v>
      </c>
      <c r="B1493" s="24" t="s">
        <v>23</v>
      </c>
      <c r="C1493" s="54" t="s">
        <v>24</v>
      </c>
      <c r="D1493" s="24" t="s">
        <v>25</v>
      </c>
      <c r="E1493" s="24" t="s">
        <v>20806</v>
      </c>
      <c r="F1493" s="24" t="s">
        <v>22223</v>
      </c>
      <c r="G1493" s="58" t="s">
        <v>22318</v>
      </c>
      <c r="H1493" s="58" t="s">
        <v>194</v>
      </c>
      <c r="I1493" s="58">
        <v>1</v>
      </c>
      <c r="J1493" s="58" t="s">
        <v>22291</v>
      </c>
      <c r="K1493" s="81" t="s">
        <v>31</v>
      </c>
      <c r="L1493" s="58">
        <v>1</v>
      </c>
      <c r="M1493" s="24">
        <f t="shared" si="77"/>
        <v>130</v>
      </c>
      <c r="N1493" s="58"/>
      <c r="O1493" s="24" t="s">
        <v>32</v>
      </c>
    </row>
    <row r="1494" s="1" customFormat="1" ht="14.25" spans="1:15">
      <c r="A1494" s="24">
        <v>1490</v>
      </c>
      <c r="B1494" s="24" t="s">
        <v>23</v>
      </c>
      <c r="C1494" s="54" t="s">
        <v>24</v>
      </c>
      <c r="D1494" s="24" t="s">
        <v>25</v>
      </c>
      <c r="E1494" s="24" t="s">
        <v>20806</v>
      </c>
      <c r="F1494" s="24" t="s">
        <v>22223</v>
      </c>
      <c r="G1494" s="58" t="s">
        <v>22319</v>
      </c>
      <c r="H1494" s="24" t="s">
        <v>47</v>
      </c>
      <c r="I1494" s="58">
        <v>2</v>
      </c>
      <c r="J1494" s="58" t="s">
        <v>22291</v>
      </c>
      <c r="K1494" s="81" t="s">
        <v>31</v>
      </c>
      <c r="L1494" s="58">
        <v>2</v>
      </c>
      <c r="M1494" s="24">
        <f>L1494*312</f>
        <v>624</v>
      </c>
      <c r="N1494" s="58"/>
      <c r="O1494" s="24" t="s">
        <v>32</v>
      </c>
    </row>
    <row r="1495" s="1" customFormat="1" ht="14.25" spans="1:15">
      <c r="A1495" s="24">
        <v>1491</v>
      </c>
      <c r="B1495" s="24" t="s">
        <v>23</v>
      </c>
      <c r="C1495" s="54" t="s">
        <v>24</v>
      </c>
      <c r="D1495" s="24" t="s">
        <v>25</v>
      </c>
      <c r="E1495" s="24" t="s">
        <v>20806</v>
      </c>
      <c r="F1495" s="24" t="s">
        <v>22223</v>
      </c>
      <c r="G1495" s="58" t="s">
        <v>22320</v>
      </c>
      <c r="H1495" s="58" t="s">
        <v>194</v>
      </c>
      <c r="I1495" s="58">
        <v>1</v>
      </c>
      <c r="J1495" s="58" t="s">
        <v>22291</v>
      </c>
      <c r="K1495" s="81" t="s">
        <v>31</v>
      </c>
      <c r="L1495" s="58">
        <v>1</v>
      </c>
      <c r="M1495" s="24">
        <f t="shared" ref="M1495:M1514" si="78">L1495*130</f>
        <v>130</v>
      </c>
      <c r="N1495" s="58"/>
      <c r="O1495" s="24" t="s">
        <v>32</v>
      </c>
    </row>
    <row r="1496" s="1" customFormat="1" ht="14.25" spans="1:15">
      <c r="A1496" s="24">
        <v>1492</v>
      </c>
      <c r="B1496" s="24" t="s">
        <v>23</v>
      </c>
      <c r="C1496" s="54" t="s">
        <v>24</v>
      </c>
      <c r="D1496" s="24" t="s">
        <v>25</v>
      </c>
      <c r="E1496" s="24" t="s">
        <v>20806</v>
      </c>
      <c r="F1496" s="24" t="s">
        <v>22223</v>
      </c>
      <c r="G1496" s="24" t="s">
        <v>22321</v>
      </c>
      <c r="H1496" s="58" t="s">
        <v>194</v>
      </c>
      <c r="I1496" s="58">
        <v>5</v>
      </c>
      <c r="J1496" s="58" t="s">
        <v>22291</v>
      </c>
      <c r="K1496" s="81" t="s">
        <v>31</v>
      </c>
      <c r="L1496" s="58">
        <v>5</v>
      </c>
      <c r="M1496" s="24">
        <f t="shared" si="78"/>
        <v>650</v>
      </c>
      <c r="N1496" s="58"/>
      <c r="O1496" s="24" t="s">
        <v>32</v>
      </c>
    </row>
    <row r="1497" s="1" customFormat="1" ht="14.25" spans="1:15">
      <c r="A1497" s="24">
        <v>1493</v>
      </c>
      <c r="B1497" s="24" t="s">
        <v>23</v>
      </c>
      <c r="C1497" s="54" t="s">
        <v>24</v>
      </c>
      <c r="D1497" s="24" t="s">
        <v>25</v>
      </c>
      <c r="E1497" s="24" t="s">
        <v>20806</v>
      </c>
      <c r="F1497" s="24" t="s">
        <v>22223</v>
      </c>
      <c r="G1497" s="58" t="s">
        <v>22322</v>
      </c>
      <c r="H1497" s="58" t="s">
        <v>194</v>
      </c>
      <c r="I1497" s="58">
        <v>4</v>
      </c>
      <c r="J1497" s="24" t="s">
        <v>22291</v>
      </c>
      <c r="K1497" s="81" t="s">
        <v>31</v>
      </c>
      <c r="L1497" s="58">
        <v>4</v>
      </c>
      <c r="M1497" s="24">
        <f t="shared" si="78"/>
        <v>520</v>
      </c>
      <c r="N1497" s="58"/>
      <c r="O1497" s="24" t="s">
        <v>32</v>
      </c>
    </row>
    <row r="1498" s="1" customFormat="1" ht="14.25" spans="1:15">
      <c r="A1498" s="24">
        <v>1494</v>
      </c>
      <c r="B1498" s="24" t="s">
        <v>23</v>
      </c>
      <c r="C1498" s="54" t="s">
        <v>24</v>
      </c>
      <c r="D1498" s="24" t="s">
        <v>25</v>
      </c>
      <c r="E1498" s="24" t="s">
        <v>20806</v>
      </c>
      <c r="F1498" s="24" t="s">
        <v>22223</v>
      </c>
      <c r="G1498" s="58" t="s">
        <v>22323</v>
      </c>
      <c r="H1498" s="58" t="s">
        <v>194</v>
      </c>
      <c r="I1498" s="58">
        <v>5</v>
      </c>
      <c r="J1498" s="58" t="s">
        <v>22291</v>
      </c>
      <c r="K1498" s="81" t="s">
        <v>31</v>
      </c>
      <c r="L1498" s="58">
        <v>5</v>
      </c>
      <c r="M1498" s="24">
        <f t="shared" si="78"/>
        <v>650</v>
      </c>
      <c r="N1498" s="58"/>
      <c r="O1498" s="24" t="s">
        <v>32</v>
      </c>
    </row>
    <row r="1499" s="1" customFormat="1" ht="14.25" spans="1:15">
      <c r="A1499" s="24">
        <v>1495</v>
      </c>
      <c r="B1499" s="24" t="s">
        <v>23</v>
      </c>
      <c r="C1499" s="54" t="s">
        <v>24</v>
      </c>
      <c r="D1499" s="24" t="s">
        <v>25</v>
      </c>
      <c r="E1499" s="24" t="s">
        <v>20806</v>
      </c>
      <c r="F1499" s="24" t="s">
        <v>22223</v>
      </c>
      <c r="G1499" s="58" t="s">
        <v>22324</v>
      </c>
      <c r="H1499" s="58" t="s">
        <v>194</v>
      </c>
      <c r="I1499" s="58">
        <v>6</v>
      </c>
      <c r="J1499" s="58" t="s">
        <v>22291</v>
      </c>
      <c r="K1499" s="81" t="s">
        <v>31</v>
      </c>
      <c r="L1499" s="58">
        <v>6</v>
      </c>
      <c r="M1499" s="24">
        <f t="shared" si="78"/>
        <v>780</v>
      </c>
      <c r="N1499" s="58"/>
      <c r="O1499" s="24" t="s">
        <v>32</v>
      </c>
    </row>
    <row r="1500" s="1" customFormat="1" ht="14.25" spans="1:15">
      <c r="A1500" s="24">
        <v>1496</v>
      </c>
      <c r="B1500" s="24" t="s">
        <v>23</v>
      </c>
      <c r="C1500" s="54" t="s">
        <v>24</v>
      </c>
      <c r="D1500" s="24" t="s">
        <v>25</v>
      </c>
      <c r="E1500" s="24" t="s">
        <v>20806</v>
      </c>
      <c r="F1500" s="24" t="s">
        <v>22223</v>
      </c>
      <c r="G1500" s="58" t="s">
        <v>22325</v>
      </c>
      <c r="H1500" s="58" t="s">
        <v>194</v>
      </c>
      <c r="I1500" s="58">
        <v>4</v>
      </c>
      <c r="J1500" s="58" t="s">
        <v>22291</v>
      </c>
      <c r="K1500" s="81" t="s">
        <v>31</v>
      </c>
      <c r="L1500" s="58">
        <v>4</v>
      </c>
      <c r="M1500" s="24">
        <f t="shared" si="78"/>
        <v>520</v>
      </c>
      <c r="N1500" s="58"/>
      <c r="O1500" s="24" t="s">
        <v>32</v>
      </c>
    </row>
    <row r="1501" s="1" customFormat="1" ht="14.25" spans="1:15">
      <c r="A1501" s="24">
        <v>1497</v>
      </c>
      <c r="B1501" s="24" t="s">
        <v>23</v>
      </c>
      <c r="C1501" s="54" t="s">
        <v>24</v>
      </c>
      <c r="D1501" s="24" t="s">
        <v>25</v>
      </c>
      <c r="E1501" s="24" t="s">
        <v>20806</v>
      </c>
      <c r="F1501" s="24" t="s">
        <v>22223</v>
      </c>
      <c r="G1501" s="58" t="s">
        <v>22326</v>
      </c>
      <c r="H1501" s="24" t="s">
        <v>29</v>
      </c>
      <c r="I1501" s="58">
        <v>3</v>
      </c>
      <c r="J1501" s="58" t="s">
        <v>22291</v>
      </c>
      <c r="K1501" s="81" t="s">
        <v>31</v>
      </c>
      <c r="L1501" s="58">
        <v>3</v>
      </c>
      <c r="M1501" s="24">
        <f t="shared" si="78"/>
        <v>390</v>
      </c>
      <c r="N1501" s="58"/>
      <c r="O1501" s="24" t="s">
        <v>32</v>
      </c>
    </row>
    <row r="1502" s="1" customFormat="1" ht="14.25" spans="1:15">
      <c r="A1502" s="24">
        <v>1498</v>
      </c>
      <c r="B1502" s="24" t="s">
        <v>23</v>
      </c>
      <c r="C1502" s="54" t="s">
        <v>24</v>
      </c>
      <c r="D1502" s="24" t="s">
        <v>25</v>
      </c>
      <c r="E1502" s="24" t="s">
        <v>20806</v>
      </c>
      <c r="F1502" s="24" t="s">
        <v>22223</v>
      </c>
      <c r="G1502" s="58" t="s">
        <v>22327</v>
      </c>
      <c r="H1502" s="58" t="s">
        <v>194</v>
      </c>
      <c r="I1502" s="58">
        <v>4</v>
      </c>
      <c r="J1502" s="58" t="s">
        <v>22291</v>
      </c>
      <c r="K1502" s="81" t="s">
        <v>31</v>
      </c>
      <c r="L1502" s="58">
        <v>4</v>
      </c>
      <c r="M1502" s="24">
        <f t="shared" si="78"/>
        <v>520</v>
      </c>
      <c r="N1502" s="58"/>
      <c r="O1502" s="24" t="s">
        <v>32</v>
      </c>
    </row>
    <row r="1503" s="1" customFormat="1" ht="14.25" spans="1:15">
      <c r="A1503" s="24">
        <v>1499</v>
      </c>
      <c r="B1503" s="24" t="s">
        <v>23</v>
      </c>
      <c r="C1503" s="54" t="s">
        <v>24</v>
      </c>
      <c r="D1503" s="24" t="s">
        <v>25</v>
      </c>
      <c r="E1503" s="24" t="s">
        <v>20806</v>
      </c>
      <c r="F1503" s="24" t="s">
        <v>22223</v>
      </c>
      <c r="G1503" s="58" t="s">
        <v>22328</v>
      </c>
      <c r="H1503" s="58" t="s">
        <v>194</v>
      </c>
      <c r="I1503" s="58">
        <v>5</v>
      </c>
      <c r="J1503" s="58" t="s">
        <v>22291</v>
      </c>
      <c r="K1503" s="81" t="s">
        <v>31</v>
      </c>
      <c r="L1503" s="58">
        <v>5</v>
      </c>
      <c r="M1503" s="24">
        <f t="shared" si="78"/>
        <v>650</v>
      </c>
      <c r="N1503" s="58"/>
      <c r="O1503" s="24" t="s">
        <v>32</v>
      </c>
    </row>
    <row r="1504" s="1" customFormat="1" ht="14.25" spans="1:15">
      <c r="A1504" s="24">
        <v>1500</v>
      </c>
      <c r="B1504" s="24" t="s">
        <v>23</v>
      </c>
      <c r="C1504" s="54" t="s">
        <v>24</v>
      </c>
      <c r="D1504" s="24" t="s">
        <v>25</v>
      </c>
      <c r="E1504" s="24" t="s">
        <v>20806</v>
      </c>
      <c r="F1504" s="24" t="s">
        <v>22223</v>
      </c>
      <c r="G1504" s="58" t="s">
        <v>22329</v>
      </c>
      <c r="H1504" s="58" t="s">
        <v>194</v>
      </c>
      <c r="I1504" s="58">
        <v>5</v>
      </c>
      <c r="J1504" s="58" t="s">
        <v>22291</v>
      </c>
      <c r="K1504" s="81" t="s">
        <v>31</v>
      </c>
      <c r="L1504" s="58">
        <v>5</v>
      </c>
      <c r="M1504" s="24">
        <f t="shared" si="78"/>
        <v>650</v>
      </c>
      <c r="N1504" s="58"/>
      <c r="O1504" s="24" t="s">
        <v>32</v>
      </c>
    </row>
    <row r="1505" s="1" customFormat="1" ht="14.25" spans="1:15">
      <c r="A1505" s="24">
        <v>1501</v>
      </c>
      <c r="B1505" s="24" t="s">
        <v>23</v>
      </c>
      <c r="C1505" s="54" t="s">
        <v>24</v>
      </c>
      <c r="D1505" s="24" t="s">
        <v>25</v>
      </c>
      <c r="E1505" s="24" t="s">
        <v>20806</v>
      </c>
      <c r="F1505" s="24" t="s">
        <v>22223</v>
      </c>
      <c r="G1505" s="58" t="s">
        <v>22330</v>
      </c>
      <c r="H1505" s="58" t="s">
        <v>194</v>
      </c>
      <c r="I1505" s="58">
        <v>5</v>
      </c>
      <c r="J1505" s="58" t="s">
        <v>22291</v>
      </c>
      <c r="K1505" s="81" t="s">
        <v>31</v>
      </c>
      <c r="L1505" s="58">
        <v>5</v>
      </c>
      <c r="M1505" s="24">
        <f t="shared" si="78"/>
        <v>650</v>
      </c>
      <c r="N1505" s="58"/>
      <c r="O1505" s="24" t="s">
        <v>32</v>
      </c>
    </row>
    <row r="1506" s="1" customFormat="1" ht="14.25" spans="1:15">
      <c r="A1506" s="24">
        <v>1502</v>
      </c>
      <c r="B1506" s="24" t="s">
        <v>23</v>
      </c>
      <c r="C1506" s="54" t="s">
        <v>24</v>
      </c>
      <c r="D1506" s="24" t="s">
        <v>25</v>
      </c>
      <c r="E1506" s="24" t="s">
        <v>20806</v>
      </c>
      <c r="F1506" s="24" t="s">
        <v>22223</v>
      </c>
      <c r="G1506" s="58" t="s">
        <v>22331</v>
      </c>
      <c r="H1506" s="58" t="s">
        <v>194</v>
      </c>
      <c r="I1506" s="58">
        <v>5</v>
      </c>
      <c r="J1506" s="58" t="s">
        <v>22291</v>
      </c>
      <c r="K1506" s="81" t="s">
        <v>31</v>
      </c>
      <c r="L1506" s="58">
        <v>5</v>
      </c>
      <c r="M1506" s="24">
        <f t="shared" si="78"/>
        <v>650</v>
      </c>
      <c r="N1506" s="58"/>
      <c r="O1506" s="24" t="s">
        <v>32</v>
      </c>
    </row>
    <row r="1507" s="1" customFormat="1" ht="14.25" spans="1:15">
      <c r="A1507" s="24">
        <v>1503</v>
      </c>
      <c r="B1507" s="24" t="s">
        <v>23</v>
      </c>
      <c r="C1507" s="54" t="s">
        <v>24</v>
      </c>
      <c r="D1507" s="24" t="s">
        <v>25</v>
      </c>
      <c r="E1507" s="24" t="s">
        <v>20806</v>
      </c>
      <c r="F1507" s="24" t="s">
        <v>22223</v>
      </c>
      <c r="G1507" s="24" t="s">
        <v>22332</v>
      </c>
      <c r="H1507" s="58" t="s">
        <v>194</v>
      </c>
      <c r="I1507" s="58">
        <v>6</v>
      </c>
      <c r="J1507" s="58" t="s">
        <v>22291</v>
      </c>
      <c r="K1507" s="81" t="s">
        <v>31</v>
      </c>
      <c r="L1507" s="58">
        <v>6</v>
      </c>
      <c r="M1507" s="24">
        <f t="shared" si="78"/>
        <v>780</v>
      </c>
      <c r="N1507" s="24"/>
      <c r="O1507" s="24" t="s">
        <v>32</v>
      </c>
    </row>
    <row r="1508" s="1" customFormat="1" ht="14.25" spans="1:15">
      <c r="A1508" s="24">
        <v>1504</v>
      </c>
      <c r="B1508" s="24" t="s">
        <v>23</v>
      </c>
      <c r="C1508" s="54" t="s">
        <v>24</v>
      </c>
      <c r="D1508" s="24" t="s">
        <v>25</v>
      </c>
      <c r="E1508" s="24" t="s">
        <v>20806</v>
      </c>
      <c r="F1508" s="24" t="s">
        <v>22223</v>
      </c>
      <c r="G1508" s="58" t="s">
        <v>22333</v>
      </c>
      <c r="H1508" s="58" t="s">
        <v>194</v>
      </c>
      <c r="I1508" s="58">
        <v>4</v>
      </c>
      <c r="J1508" s="58" t="s">
        <v>22291</v>
      </c>
      <c r="K1508" s="81" t="s">
        <v>31</v>
      </c>
      <c r="L1508" s="58">
        <v>4</v>
      </c>
      <c r="M1508" s="24">
        <f t="shared" si="78"/>
        <v>520</v>
      </c>
      <c r="N1508" s="58"/>
      <c r="O1508" s="24" t="s">
        <v>32</v>
      </c>
    </row>
    <row r="1509" s="1" customFormat="1" ht="14.25" spans="1:15">
      <c r="A1509" s="24">
        <v>1505</v>
      </c>
      <c r="B1509" s="24" t="s">
        <v>23</v>
      </c>
      <c r="C1509" s="54" t="s">
        <v>24</v>
      </c>
      <c r="D1509" s="24" t="s">
        <v>25</v>
      </c>
      <c r="E1509" s="24" t="s">
        <v>20806</v>
      </c>
      <c r="F1509" s="24" t="s">
        <v>22223</v>
      </c>
      <c r="G1509" s="58" t="s">
        <v>22334</v>
      </c>
      <c r="H1509" s="58" t="s">
        <v>194</v>
      </c>
      <c r="I1509" s="58">
        <v>1</v>
      </c>
      <c r="J1509" s="58" t="s">
        <v>22291</v>
      </c>
      <c r="K1509" s="81" t="s">
        <v>31</v>
      </c>
      <c r="L1509" s="58">
        <v>1</v>
      </c>
      <c r="M1509" s="24">
        <f t="shared" si="78"/>
        <v>130</v>
      </c>
      <c r="N1509" s="58"/>
      <c r="O1509" s="24" t="s">
        <v>32</v>
      </c>
    </row>
    <row r="1510" s="1" customFormat="1" ht="14.25" spans="1:15">
      <c r="A1510" s="24">
        <v>1506</v>
      </c>
      <c r="B1510" s="24" t="s">
        <v>23</v>
      </c>
      <c r="C1510" s="54" t="s">
        <v>24</v>
      </c>
      <c r="D1510" s="24" t="s">
        <v>25</v>
      </c>
      <c r="E1510" s="24" t="s">
        <v>20806</v>
      </c>
      <c r="F1510" s="24" t="s">
        <v>22223</v>
      </c>
      <c r="G1510" s="58" t="s">
        <v>22335</v>
      </c>
      <c r="H1510" s="58" t="s">
        <v>194</v>
      </c>
      <c r="I1510" s="58">
        <v>2</v>
      </c>
      <c r="J1510" s="58" t="s">
        <v>22336</v>
      </c>
      <c r="K1510" s="81" t="s">
        <v>31</v>
      </c>
      <c r="L1510" s="58">
        <v>1</v>
      </c>
      <c r="M1510" s="24">
        <f t="shared" si="78"/>
        <v>130</v>
      </c>
      <c r="N1510" s="58"/>
      <c r="O1510" s="24" t="s">
        <v>32</v>
      </c>
    </row>
    <row r="1511" s="1" customFormat="1" ht="14.25" spans="1:15">
      <c r="A1511" s="24">
        <v>1507</v>
      </c>
      <c r="B1511" s="24" t="s">
        <v>23</v>
      </c>
      <c r="C1511" s="54" t="s">
        <v>24</v>
      </c>
      <c r="D1511" s="24" t="s">
        <v>25</v>
      </c>
      <c r="E1511" s="24" t="s">
        <v>20806</v>
      </c>
      <c r="F1511" s="24" t="s">
        <v>22223</v>
      </c>
      <c r="G1511" s="24" t="s">
        <v>22337</v>
      </c>
      <c r="H1511" s="58" t="s">
        <v>194</v>
      </c>
      <c r="I1511" s="58">
        <v>6</v>
      </c>
      <c r="J1511" s="24" t="s">
        <v>22336</v>
      </c>
      <c r="K1511" s="24" t="s">
        <v>31</v>
      </c>
      <c r="L1511" s="58">
        <v>6</v>
      </c>
      <c r="M1511" s="24">
        <f t="shared" si="78"/>
        <v>780</v>
      </c>
      <c r="N1511" s="58"/>
      <c r="O1511" s="24" t="s">
        <v>32</v>
      </c>
    </row>
    <row r="1512" s="1" customFormat="1" ht="14.25" spans="1:15">
      <c r="A1512" s="24">
        <v>1508</v>
      </c>
      <c r="B1512" s="24" t="s">
        <v>23</v>
      </c>
      <c r="C1512" s="54" t="s">
        <v>24</v>
      </c>
      <c r="D1512" s="24" t="s">
        <v>25</v>
      </c>
      <c r="E1512" s="24" t="s">
        <v>20806</v>
      </c>
      <c r="F1512" s="24" t="s">
        <v>22223</v>
      </c>
      <c r="G1512" s="58" t="s">
        <v>22338</v>
      </c>
      <c r="H1512" s="58" t="s">
        <v>194</v>
      </c>
      <c r="I1512" s="58">
        <v>5</v>
      </c>
      <c r="J1512" s="58" t="s">
        <v>22336</v>
      </c>
      <c r="K1512" s="81" t="s">
        <v>31</v>
      </c>
      <c r="L1512" s="58">
        <v>5</v>
      </c>
      <c r="M1512" s="24">
        <f t="shared" si="78"/>
        <v>650</v>
      </c>
      <c r="N1512" s="58"/>
      <c r="O1512" s="24" t="s">
        <v>32</v>
      </c>
    </row>
    <row r="1513" s="1" customFormat="1" ht="14.25" spans="1:15">
      <c r="A1513" s="24">
        <v>1509</v>
      </c>
      <c r="B1513" s="24" t="s">
        <v>23</v>
      </c>
      <c r="C1513" s="54" t="s">
        <v>24</v>
      </c>
      <c r="D1513" s="24" t="s">
        <v>25</v>
      </c>
      <c r="E1513" s="24" t="s">
        <v>20806</v>
      </c>
      <c r="F1513" s="24" t="s">
        <v>22223</v>
      </c>
      <c r="G1513" s="58" t="s">
        <v>22339</v>
      </c>
      <c r="H1513" s="58" t="s">
        <v>194</v>
      </c>
      <c r="I1513" s="58">
        <v>4</v>
      </c>
      <c r="J1513" s="58" t="s">
        <v>22336</v>
      </c>
      <c r="K1513" s="81" t="s">
        <v>31</v>
      </c>
      <c r="L1513" s="58">
        <v>4</v>
      </c>
      <c r="M1513" s="24">
        <f t="shared" si="78"/>
        <v>520</v>
      </c>
      <c r="N1513" s="58"/>
      <c r="O1513" s="24" t="s">
        <v>32</v>
      </c>
    </row>
    <row r="1514" s="1" customFormat="1" ht="14.25" spans="1:15">
      <c r="A1514" s="24">
        <v>1510</v>
      </c>
      <c r="B1514" s="24" t="s">
        <v>23</v>
      </c>
      <c r="C1514" s="54" t="s">
        <v>24</v>
      </c>
      <c r="D1514" s="24" t="s">
        <v>25</v>
      </c>
      <c r="E1514" s="24" t="s">
        <v>20806</v>
      </c>
      <c r="F1514" s="24" t="s">
        <v>22223</v>
      </c>
      <c r="G1514" s="58" t="s">
        <v>22340</v>
      </c>
      <c r="H1514" s="58" t="s">
        <v>194</v>
      </c>
      <c r="I1514" s="58">
        <v>3</v>
      </c>
      <c r="J1514" s="58" t="s">
        <v>22336</v>
      </c>
      <c r="K1514" s="81" t="s">
        <v>31</v>
      </c>
      <c r="L1514" s="58">
        <v>3</v>
      </c>
      <c r="M1514" s="24">
        <f t="shared" si="78"/>
        <v>390</v>
      </c>
      <c r="N1514" s="58"/>
      <c r="O1514" s="24" t="s">
        <v>32</v>
      </c>
    </row>
    <row r="1515" s="1" customFormat="1" ht="14.25" spans="1:15">
      <c r="A1515" s="24">
        <v>1511</v>
      </c>
      <c r="B1515" s="24" t="s">
        <v>23</v>
      </c>
      <c r="C1515" s="54" t="s">
        <v>24</v>
      </c>
      <c r="D1515" s="24" t="s">
        <v>25</v>
      </c>
      <c r="E1515" s="24" t="s">
        <v>20806</v>
      </c>
      <c r="F1515" s="24" t="s">
        <v>22223</v>
      </c>
      <c r="G1515" s="58" t="s">
        <v>22341</v>
      </c>
      <c r="H1515" s="58" t="s">
        <v>47</v>
      </c>
      <c r="I1515" s="58">
        <v>1</v>
      </c>
      <c r="J1515" s="58" t="s">
        <v>22336</v>
      </c>
      <c r="K1515" s="81" t="s">
        <v>31</v>
      </c>
      <c r="L1515" s="58">
        <v>1</v>
      </c>
      <c r="M1515" s="24">
        <f>L1515*312</f>
        <v>312</v>
      </c>
      <c r="N1515" s="58"/>
      <c r="O1515" s="24" t="s">
        <v>32</v>
      </c>
    </row>
    <row r="1516" s="1" customFormat="1" ht="14.25" spans="1:15">
      <c r="A1516" s="24">
        <v>1512</v>
      </c>
      <c r="B1516" s="24" t="s">
        <v>23</v>
      </c>
      <c r="C1516" s="54" t="s">
        <v>24</v>
      </c>
      <c r="D1516" s="24" t="s">
        <v>25</v>
      </c>
      <c r="E1516" s="24" t="s">
        <v>20806</v>
      </c>
      <c r="F1516" s="24" t="s">
        <v>22223</v>
      </c>
      <c r="G1516" s="58" t="s">
        <v>22342</v>
      </c>
      <c r="H1516" s="58" t="s">
        <v>194</v>
      </c>
      <c r="I1516" s="58">
        <v>4</v>
      </c>
      <c r="J1516" s="58" t="s">
        <v>22336</v>
      </c>
      <c r="K1516" s="81" t="s">
        <v>31</v>
      </c>
      <c r="L1516" s="58">
        <v>4</v>
      </c>
      <c r="M1516" s="24">
        <f t="shared" ref="M1516:M1527" si="79">L1516*130</f>
        <v>520</v>
      </c>
      <c r="N1516" s="58"/>
      <c r="O1516" s="24" t="s">
        <v>32</v>
      </c>
    </row>
    <row r="1517" s="1" customFormat="1" ht="14.25" spans="1:15">
      <c r="A1517" s="24">
        <v>1513</v>
      </c>
      <c r="B1517" s="24" t="s">
        <v>23</v>
      </c>
      <c r="C1517" s="54" t="s">
        <v>24</v>
      </c>
      <c r="D1517" s="24" t="s">
        <v>25</v>
      </c>
      <c r="E1517" s="24" t="s">
        <v>20806</v>
      </c>
      <c r="F1517" s="24" t="s">
        <v>22223</v>
      </c>
      <c r="G1517" s="58" t="s">
        <v>22343</v>
      </c>
      <c r="H1517" s="58" t="s">
        <v>194</v>
      </c>
      <c r="I1517" s="58">
        <v>1</v>
      </c>
      <c r="J1517" s="58" t="s">
        <v>22336</v>
      </c>
      <c r="K1517" s="81" t="s">
        <v>31</v>
      </c>
      <c r="L1517" s="58">
        <v>1</v>
      </c>
      <c r="M1517" s="24">
        <f t="shared" si="79"/>
        <v>130</v>
      </c>
      <c r="N1517" s="58"/>
      <c r="O1517" s="24" t="s">
        <v>32</v>
      </c>
    </row>
    <row r="1518" s="1" customFormat="1" ht="14.25" spans="1:15">
      <c r="A1518" s="24">
        <v>1514</v>
      </c>
      <c r="B1518" s="24" t="s">
        <v>23</v>
      </c>
      <c r="C1518" s="54" t="s">
        <v>24</v>
      </c>
      <c r="D1518" s="24" t="s">
        <v>25</v>
      </c>
      <c r="E1518" s="24" t="s">
        <v>20806</v>
      </c>
      <c r="F1518" s="24" t="s">
        <v>22223</v>
      </c>
      <c r="G1518" s="58" t="s">
        <v>22344</v>
      </c>
      <c r="H1518" s="58" t="s">
        <v>194</v>
      </c>
      <c r="I1518" s="58">
        <v>4</v>
      </c>
      <c r="J1518" s="58" t="s">
        <v>22336</v>
      </c>
      <c r="K1518" s="81" t="s">
        <v>31</v>
      </c>
      <c r="L1518" s="58">
        <v>4</v>
      </c>
      <c r="M1518" s="24">
        <f t="shared" si="79"/>
        <v>520</v>
      </c>
      <c r="N1518" s="58"/>
      <c r="O1518" s="24" t="s">
        <v>32</v>
      </c>
    </row>
    <row r="1519" s="1" customFormat="1" ht="14.25" spans="1:15">
      <c r="A1519" s="24">
        <v>1515</v>
      </c>
      <c r="B1519" s="24" t="s">
        <v>23</v>
      </c>
      <c r="C1519" s="54" t="s">
        <v>24</v>
      </c>
      <c r="D1519" s="24" t="s">
        <v>25</v>
      </c>
      <c r="E1519" s="24" t="s">
        <v>20806</v>
      </c>
      <c r="F1519" s="24" t="s">
        <v>22223</v>
      </c>
      <c r="G1519" s="58" t="s">
        <v>22345</v>
      </c>
      <c r="H1519" s="58" t="s">
        <v>194</v>
      </c>
      <c r="I1519" s="58">
        <v>4</v>
      </c>
      <c r="J1519" s="58" t="s">
        <v>22336</v>
      </c>
      <c r="K1519" s="81" t="s">
        <v>31</v>
      </c>
      <c r="L1519" s="58">
        <v>4</v>
      </c>
      <c r="M1519" s="24">
        <f t="shared" si="79"/>
        <v>520</v>
      </c>
      <c r="N1519" s="58"/>
      <c r="O1519" s="24" t="s">
        <v>32</v>
      </c>
    </row>
    <row r="1520" s="1" customFormat="1" ht="14.25" spans="1:15">
      <c r="A1520" s="24">
        <v>1516</v>
      </c>
      <c r="B1520" s="24" t="s">
        <v>23</v>
      </c>
      <c r="C1520" s="54" t="s">
        <v>24</v>
      </c>
      <c r="D1520" s="24" t="s">
        <v>25</v>
      </c>
      <c r="E1520" s="24" t="s">
        <v>20806</v>
      </c>
      <c r="F1520" s="24" t="s">
        <v>22223</v>
      </c>
      <c r="G1520" s="58" t="s">
        <v>22346</v>
      </c>
      <c r="H1520" s="58" t="s">
        <v>194</v>
      </c>
      <c r="I1520" s="58">
        <v>4</v>
      </c>
      <c r="J1520" s="58" t="s">
        <v>22336</v>
      </c>
      <c r="K1520" s="81" t="s">
        <v>31</v>
      </c>
      <c r="L1520" s="58">
        <v>4</v>
      </c>
      <c r="M1520" s="24">
        <f t="shared" si="79"/>
        <v>520</v>
      </c>
      <c r="N1520" s="58"/>
      <c r="O1520" s="24" t="s">
        <v>32</v>
      </c>
    </row>
    <row r="1521" s="1" customFormat="1" ht="14.25" spans="1:15">
      <c r="A1521" s="24">
        <v>1517</v>
      </c>
      <c r="B1521" s="24" t="s">
        <v>23</v>
      </c>
      <c r="C1521" s="54" t="s">
        <v>24</v>
      </c>
      <c r="D1521" s="24" t="s">
        <v>25</v>
      </c>
      <c r="E1521" s="24" t="s">
        <v>20806</v>
      </c>
      <c r="F1521" s="24" t="s">
        <v>22223</v>
      </c>
      <c r="G1521" s="58" t="s">
        <v>22347</v>
      </c>
      <c r="H1521" s="58" t="s">
        <v>194</v>
      </c>
      <c r="I1521" s="58">
        <v>5</v>
      </c>
      <c r="J1521" s="58" t="s">
        <v>22336</v>
      </c>
      <c r="K1521" s="81" t="s">
        <v>31</v>
      </c>
      <c r="L1521" s="58">
        <v>5</v>
      </c>
      <c r="M1521" s="24">
        <f t="shared" si="79"/>
        <v>650</v>
      </c>
      <c r="N1521" s="58"/>
      <c r="O1521" s="24" t="s">
        <v>32</v>
      </c>
    </row>
    <row r="1522" s="1" customFormat="1" ht="14.25" spans="1:15">
      <c r="A1522" s="24">
        <v>1518</v>
      </c>
      <c r="B1522" s="24" t="s">
        <v>23</v>
      </c>
      <c r="C1522" s="54" t="s">
        <v>24</v>
      </c>
      <c r="D1522" s="24" t="s">
        <v>25</v>
      </c>
      <c r="E1522" s="24" t="s">
        <v>20806</v>
      </c>
      <c r="F1522" s="24" t="s">
        <v>22223</v>
      </c>
      <c r="G1522" s="24" t="s">
        <v>22348</v>
      </c>
      <c r="H1522" s="58" t="s">
        <v>194</v>
      </c>
      <c r="I1522" s="58">
        <v>3</v>
      </c>
      <c r="J1522" s="58" t="s">
        <v>22336</v>
      </c>
      <c r="K1522" s="58" t="s">
        <v>31</v>
      </c>
      <c r="L1522" s="58">
        <v>3</v>
      </c>
      <c r="M1522" s="24">
        <f t="shared" si="79"/>
        <v>390</v>
      </c>
      <c r="N1522" s="58"/>
      <c r="O1522" s="24" t="s">
        <v>32</v>
      </c>
    </row>
    <row r="1523" s="1" customFormat="1" ht="14.25" spans="1:15">
      <c r="A1523" s="24">
        <v>1519</v>
      </c>
      <c r="B1523" s="24" t="s">
        <v>23</v>
      </c>
      <c r="C1523" s="54" t="s">
        <v>24</v>
      </c>
      <c r="D1523" s="24" t="s">
        <v>25</v>
      </c>
      <c r="E1523" s="24" t="s">
        <v>20806</v>
      </c>
      <c r="F1523" s="24" t="s">
        <v>22223</v>
      </c>
      <c r="G1523" s="58" t="s">
        <v>22349</v>
      </c>
      <c r="H1523" s="58" t="s">
        <v>194</v>
      </c>
      <c r="I1523" s="58">
        <v>5</v>
      </c>
      <c r="J1523" s="58" t="s">
        <v>22336</v>
      </c>
      <c r="K1523" s="81" t="s">
        <v>31</v>
      </c>
      <c r="L1523" s="58">
        <v>4</v>
      </c>
      <c r="M1523" s="24">
        <f t="shared" si="79"/>
        <v>520</v>
      </c>
      <c r="N1523" s="58"/>
      <c r="O1523" s="24" t="s">
        <v>32</v>
      </c>
    </row>
    <row r="1524" s="1" customFormat="1" ht="14.25" spans="1:15">
      <c r="A1524" s="24">
        <v>1520</v>
      </c>
      <c r="B1524" s="24" t="s">
        <v>23</v>
      </c>
      <c r="C1524" s="54" t="s">
        <v>24</v>
      </c>
      <c r="D1524" s="24" t="s">
        <v>25</v>
      </c>
      <c r="E1524" s="24" t="s">
        <v>20806</v>
      </c>
      <c r="F1524" s="24" t="s">
        <v>22223</v>
      </c>
      <c r="G1524" s="24" t="s">
        <v>22350</v>
      </c>
      <c r="H1524" s="58" t="s">
        <v>194</v>
      </c>
      <c r="I1524" s="58">
        <v>6</v>
      </c>
      <c r="J1524" s="58" t="s">
        <v>22351</v>
      </c>
      <c r="K1524" s="81" t="s">
        <v>31</v>
      </c>
      <c r="L1524" s="58">
        <v>6</v>
      </c>
      <c r="M1524" s="24">
        <f t="shared" si="79"/>
        <v>780</v>
      </c>
      <c r="N1524" s="24"/>
      <c r="O1524" s="24" t="s">
        <v>32</v>
      </c>
    </row>
    <row r="1525" s="1" customFormat="1" ht="14.25" spans="1:15">
      <c r="A1525" s="24">
        <v>1521</v>
      </c>
      <c r="B1525" s="24" t="s">
        <v>23</v>
      </c>
      <c r="C1525" s="54" t="s">
        <v>24</v>
      </c>
      <c r="D1525" s="24" t="s">
        <v>25</v>
      </c>
      <c r="E1525" s="24" t="s">
        <v>20806</v>
      </c>
      <c r="F1525" s="24" t="s">
        <v>22223</v>
      </c>
      <c r="G1525" s="24" t="s">
        <v>14017</v>
      </c>
      <c r="H1525" s="58" t="s">
        <v>194</v>
      </c>
      <c r="I1525" s="58">
        <v>7</v>
      </c>
      <c r="J1525" s="58" t="s">
        <v>22351</v>
      </c>
      <c r="K1525" s="81" t="s">
        <v>31</v>
      </c>
      <c r="L1525" s="58">
        <v>6</v>
      </c>
      <c r="M1525" s="24">
        <f t="shared" si="79"/>
        <v>780</v>
      </c>
      <c r="N1525" s="58"/>
      <c r="O1525" s="24" t="s">
        <v>32</v>
      </c>
    </row>
    <row r="1526" s="1" customFormat="1" ht="14.25" spans="1:15">
      <c r="A1526" s="24">
        <v>1522</v>
      </c>
      <c r="B1526" s="24" t="s">
        <v>23</v>
      </c>
      <c r="C1526" s="54" t="s">
        <v>24</v>
      </c>
      <c r="D1526" s="24" t="s">
        <v>25</v>
      </c>
      <c r="E1526" s="24" t="s">
        <v>20806</v>
      </c>
      <c r="F1526" s="24" t="s">
        <v>22223</v>
      </c>
      <c r="G1526" s="24" t="s">
        <v>22352</v>
      </c>
      <c r="H1526" s="58" t="s">
        <v>194</v>
      </c>
      <c r="I1526" s="58">
        <v>3</v>
      </c>
      <c r="J1526" s="58" t="s">
        <v>22351</v>
      </c>
      <c r="K1526" s="81" t="s">
        <v>31</v>
      </c>
      <c r="L1526" s="58">
        <v>3</v>
      </c>
      <c r="M1526" s="24">
        <f t="shared" si="79"/>
        <v>390</v>
      </c>
      <c r="N1526" s="58"/>
      <c r="O1526" s="24" t="s">
        <v>32</v>
      </c>
    </row>
    <row r="1527" s="1" customFormat="1" ht="14.25" spans="1:15">
      <c r="A1527" s="24">
        <v>1523</v>
      </c>
      <c r="B1527" s="24" t="s">
        <v>23</v>
      </c>
      <c r="C1527" s="54" t="s">
        <v>24</v>
      </c>
      <c r="D1527" s="24" t="s">
        <v>25</v>
      </c>
      <c r="E1527" s="24" t="s">
        <v>20806</v>
      </c>
      <c r="F1527" s="24" t="s">
        <v>22223</v>
      </c>
      <c r="G1527" s="24" t="s">
        <v>22353</v>
      </c>
      <c r="H1527" s="58" t="s">
        <v>194</v>
      </c>
      <c r="I1527" s="58">
        <v>4</v>
      </c>
      <c r="J1527" s="58" t="s">
        <v>22351</v>
      </c>
      <c r="K1527" s="81" t="s">
        <v>31</v>
      </c>
      <c r="L1527" s="58">
        <v>4</v>
      </c>
      <c r="M1527" s="24">
        <f t="shared" si="79"/>
        <v>520</v>
      </c>
      <c r="N1527" s="58"/>
      <c r="O1527" s="24" t="s">
        <v>32</v>
      </c>
    </row>
    <row r="1528" s="1" customFormat="1" ht="14.25" spans="1:15">
      <c r="A1528" s="24">
        <v>1524</v>
      </c>
      <c r="B1528" s="24" t="s">
        <v>23</v>
      </c>
      <c r="C1528" s="54" t="s">
        <v>24</v>
      </c>
      <c r="D1528" s="24" t="s">
        <v>25</v>
      </c>
      <c r="E1528" s="24" t="s">
        <v>20806</v>
      </c>
      <c r="F1528" s="24" t="s">
        <v>22223</v>
      </c>
      <c r="G1528" s="24" t="s">
        <v>22354</v>
      </c>
      <c r="H1528" s="58" t="s">
        <v>51</v>
      </c>
      <c r="I1528" s="58">
        <v>6</v>
      </c>
      <c r="J1528" s="58" t="s">
        <v>22351</v>
      </c>
      <c r="K1528" s="81" t="s">
        <v>31</v>
      </c>
      <c r="L1528" s="58">
        <v>6</v>
      </c>
      <c r="M1528" s="24">
        <f>L1528*312</f>
        <v>1872</v>
      </c>
      <c r="N1528" s="58"/>
      <c r="O1528" s="24" t="s">
        <v>32</v>
      </c>
    </row>
    <row r="1529" s="1" customFormat="1" ht="14.25" spans="1:15">
      <c r="A1529" s="24">
        <v>1525</v>
      </c>
      <c r="B1529" s="24" t="s">
        <v>23</v>
      </c>
      <c r="C1529" s="54" t="s">
        <v>24</v>
      </c>
      <c r="D1529" s="24" t="s">
        <v>25</v>
      </c>
      <c r="E1529" s="24" t="s">
        <v>20806</v>
      </c>
      <c r="F1529" s="24" t="s">
        <v>22223</v>
      </c>
      <c r="G1529" s="24" t="s">
        <v>22355</v>
      </c>
      <c r="H1529" s="58" t="s">
        <v>194</v>
      </c>
      <c r="I1529" s="58">
        <v>4</v>
      </c>
      <c r="J1529" s="58" t="s">
        <v>22351</v>
      </c>
      <c r="K1529" s="81" t="s">
        <v>31</v>
      </c>
      <c r="L1529" s="58">
        <v>4</v>
      </c>
      <c r="M1529" s="24">
        <f t="shared" ref="M1529:M1547" si="80">L1529*130</f>
        <v>520</v>
      </c>
      <c r="N1529" s="58"/>
      <c r="O1529" s="24" t="s">
        <v>32</v>
      </c>
    </row>
    <row r="1530" s="1" customFormat="1" ht="14.25" spans="1:15">
      <c r="A1530" s="24">
        <v>1526</v>
      </c>
      <c r="B1530" s="24" t="s">
        <v>23</v>
      </c>
      <c r="C1530" s="54" t="s">
        <v>24</v>
      </c>
      <c r="D1530" s="24" t="s">
        <v>25</v>
      </c>
      <c r="E1530" s="24" t="s">
        <v>20806</v>
      </c>
      <c r="F1530" s="24" t="s">
        <v>22223</v>
      </c>
      <c r="G1530" s="24" t="s">
        <v>22356</v>
      </c>
      <c r="H1530" s="58" t="s">
        <v>194</v>
      </c>
      <c r="I1530" s="58">
        <v>4</v>
      </c>
      <c r="J1530" s="58" t="s">
        <v>22351</v>
      </c>
      <c r="K1530" s="81" t="s">
        <v>31</v>
      </c>
      <c r="L1530" s="58">
        <v>4</v>
      </c>
      <c r="M1530" s="24">
        <f t="shared" si="80"/>
        <v>520</v>
      </c>
      <c r="N1530" s="58"/>
      <c r="O1530" s="24" t="s">
        <v>32</v>
      </c>
    </row>
    <row r="1531" s="1" customFormat="1" ht="14.25" spans="1:15">
      <c r="A1531" s="24">
        <v>1527</v>
      </c>
      <c r="B1531" s="24" t="s">
        <v>23</v>
      </c>
      <c r="C1531" s="54" t="s">
        <v>24</v>
      </c>
      <c r="D1531" s="24" t="s">
        <v>25</v>
      </c>
      <c r="E1531" s="24" t="s">
        <v>20806</v>
      </c>
      <c r="F1531" s="24" t="s">
        <v>22223</v>
      </c>
      <c r="G1531" s="24" t="s">
        <v>22357</v>
      </c>
      <c r="H1531" s="58" t="s">
        <v>194</v>
      </c>
      <c r="I1531" s="58">
        <v>6</v>
      </c>
      <c r="J1531" s="58" t="s">
        <v>22351</v>
      </c>
      <c r="K1531" s="81" t="s">
        <v>31</v>
      </c>
      <c r="L1531" s="58">
        <v>6</v>
      </c>
      <c r="M1531" s="24">
        <f t="shared" si="80"/>
        <v>780</v>
      </c>
      <c r="N1531" s="58"/>
      <c r="O1531" s="24" t="s">
        <v>32</v>
      </c>
    </row>
    <row r="1532" s="1" customFormat="1" ht="14.25" spans="1:15">
      <c r="A1532" s="24">
        <v>1528</v>
      </c>
      <c r="B1532" s="24" t="s">
        <v>23</v>
      </c>
      <c r="C1532" s="54" t="s">
        <v>24</v>
      </c>
      <c r="D1532" s="24" t="s">
        <v>25</v>
      </c>
      <c r="E1532" s="24" t="s">
        <v>20806</v>
      </c>
      <c r="F1532" s="24" t="s">
        <v>22223</v>
      </c>
      <c r="G1532" s="24" t="s">
        <v>22358</v>
      </c>
      <c r="H1532" s="58" t="s">
        <v>194</v>
      </c>
      <c r="I1532" s="58">
        <v>3</v>
      </c>
      <c r="J1532" s="58" t="s">
        <v>22351</v>
      </c>
      <c r="K1532" s="81" t="s">
        <v>31</v>
      </c>
      <c r="L1532" s="58">
        <v>2</v>
      </c>
      <c r="M1532" s="24">
        <f t="shared" si="80"/>
        <v>260</v>
      </c>
      <c r="N1532" s="58"/>
      <c r="O1532" s="24" t="s">
        <v>32</v>
      </c>
    </row>
    <row r="1533" s="1" customFormat="1" ht="14.25" spans="1:15">
      <c r="A1533" s="24">
        <v>1529</v>
      </c>
      <c r="B1533" s="24" t="s">
        <v>23</v>
      </c>
      <c r="C1533" s="54" t="s">
        <v>24</v>
      </c>
      <c r="D1533" s="24" t="s">
        <v>25</v>
      </c>
      <c r="E1533" s="24" t="s">
        <v>20806</v>
      </c>
      <c r="F1533" s="24" t="s">
        <v>22223</v>
      </c>
      <c r="G1533" s="24" t="s">
        <v>22359</v>
      </c>
      <c r="H1533" s="58" t="s">
        <v>194</v>
      </c>
      <c r="I1533" s="58">
        <v>4</v>
      </c>
      <c r="J1533" s="58" t="s">
        <v>22351</v>
      </c>
      <c r="K1533" s="81" t="s">
        <v>31</v>
      </c>
      <c r="L1533" s="58">
        <v>4</v>
      </c>
      <c r="M1533" s="24">
        <f t="shared" si="80"/>
        <v>520</v>
      </c>
      <c r="N1533" s="58"/>
      <c r="O1533" s="24" t="s">
        <v>32</v>
      </c>
    </row>
    <row r="1534" s="1" customFormat="1" ht="14.25" spans="1:15">
      <c r="A1534" s="24">
        <v>1530</v>
      </c>
      <c r="B1534" s="24" t="s">
        <v>23</v>
      </c>
      <c r="C1534" s="54" t="s">
        <v>24</v>
      </c>
      <c r="D1534" s="24" t="s">
        <v>25</v>
      </c>
      <c r="E1534" s="24" t="s">
        <v>20806</v>
      </c>
      <c r="F1534" s="24" t="s">
        <v>22223</v>
      </c>
      <c r="G1534" s="24" t="s">
        <v>22360</v>
      </c>
      <c r="H1534" s="58" t="s">
        <v>194</v>
      </c>
      <c r="I1534" s="58">
        <v>2</v>
      </c>
      <c r="J1534" s="58" t="s">
        <v>22351</v>
      </c>
      <c r="K1534" s="81" t="s">
        <v>31</v>
      </c>
      <c r="L1534" s="58">
        <v>2</v>
      </c>
      <c r="M1534" s="24">
        <f t="shared" si="80"/>
        <v>260</v>
      </c>
      <c r="N1534" s="58"/>
      <c r="O1534" s="24" t="s">
        <v>32</v>
      </c>
    </row>
    <row r="1535" s="1" customFormat="1" ht="14.25" spans="1:15">
      <c r="A1535" s="24">
        <v>1531</v>
      </c>
      <c r="B1535" s="24" t="s">
        <v>23</v>
      </c>
      <c r="C1535" s="54" t="s">
        <v>24</v>
      </c>
      <c r="D1535" s="24" t="s">
        <v>25</v>
      </c>
      <c r="E1535" s="24" t="s">
        <v>20806</v>
      </c>
      <c r="F1535" s="24" t="s">
        <v>22223</v>
      </c>
      <c r="G1535" s="24" t="s">
        <v>22361</v>
      </c>
      <c r="H1535" s="58" t="s">
        <v>194</v>
      </c>
      <c r="I1535" s="58">
        <v>3</v>
      </c>
      <c r="J1535" s="58" t="s">
        <v>22351</v>
      </c>
      <c r="K1535" s="81" t="s">
        <v>31</v>
      </c>
      <c r="L1535" s="58">
        <v>3</v>
      </c>
      <c r="M1535" s="24">
        <f t="shared" si="80"/>
        <v>390</v>
      </c>
      <c r="N1535" s="58"/>
      <c r="O1535" s="24" t="s">
        <v>32</v>
      </c>
    </row>
    <row r="1536" s="1" customFormat="1" ht="14.25" spans="1:15">
      <c r="A1536" s="24">
        <v>1532</v>
      </c>
      <c r="B1536" s="24" t="s">
        <v>23</v>
      </c>
      <c r="C1536" s="54" t="s">
        <v>24</v>
      </c>
      <c r="D1536" s="24" t="s">
        <v>25</v>
      </c>
      <c r="E1536" s="24" t="s">
        <v>20806</v>
      </c>
      <c r="F1536" s="24" t="s">
        <v>22223</v>
      </c>
      <c r="G1536" s="24" t="s">
        <v>22362</v>
      </c>
      <c r="H1536" s="58" t="s">
        <v>194</v>
      </c>
      <c r="I1536" s="58">
        <v>4</v>
      </c>
      <c r="J1536" s="58" t="s">
        <v>22351</v>
      </c>
      <c r="K1536" s="81" t="s">
        <v>31</v>
      </c>
      <c r="L1536" s="58">
        <v>4</v>
      </c>
      <c r="M1536" s="24">
        <f t="shared" si="80"/>
        <v>520</v>
      </c>
      <c r="N1536" s="58"/>
      <c r="O1536" s="24" t="s">
        <v>32</v>
      </c>
    </row>
    <row r="1537" s="1" customFormat="1" ht="14.25" spans="1:15">
      <c r="A1537" s="24">
        <v>1533</v>
      </c>
      <c r="B1537" s="24" t="s">
        <v>23</v>
      </c>
      <c r="C1537" s="54" t="s">
        <v>24</v>
      </c>
      <c r="D1537" s="24" t="s">
        <v>25</v>
      </c>
      <c r="E1537" s="24" t="s">
        <v>20806</v>
      </c>
      <c r="F1537" s="24" t="s">
        <v>22223</v>
      </c>
      <c r="G1537" s="24" t="s">
        <v>22363</v>
      </c>
      <c r="H1537" s="58" t="s">
        <v>194</v>
      </c>
      <c r="I1537" s="58">
        <v>6</v>
      </c>
      <c r="J1537" s="58" t="s">
        <v>22351</v>
      </c>
      <c r="K1537" s="81" t="s">
        <v>31</v>
      </c>
      <c r="L1537" s="58">
        <v>6</v>
      </c>
      <c r="M1537" s="24">
        <f t="shared" si="80"/>
        <v>780</v>
      </c>
      <c r="N1537" s="58"/>
      <c r="O1537" s="24" t="s">
        <v>32</v>
      </c>
    </row>
    <row r="1538" s="1" customFormat="1" ht="14.25" spans="1:15">
      <c r="A1538" s="24">
        <v>1534</v>
      </c>
      <c r="B1538" s="24" t="s">
        <v>23</v>
      </c>
      <c r="C1538" s="54" t="s">
        <v>24</v>
      </c>
      <c r="D1538" s="24" t="s">
        <v>25</v>
      </c>
      <c r="E1538" s="24" t="s">
        <v>20806</v>
      </c>
      <c r="F1538" s="24" t="s">
        <v>22223</v>
      </c>
      <c r="G1538" s="24" t="s">
        <v>22364</v>
      </c>
      <c r="H1538" s="58" t="s">
        <v>194</v>
      </c>
      <c r="I1538" s="58">
        <v>4</v>
      </c>
      <c r="J1538" s="58" t="s">
        <v>22351</v>
      </c>
      <c r="K1538" s="81" t="s">
        <v>31</v>
      </c>
      <c r="L1538" s="58">
        <v>4</v>
      </c>
      <c r="M1538" s="24">
        <f t="shared" si="80"/>
        <v>520</v>
      </c>
      <c r="N1538" s="58"/>
      <c r="O1538" s="24" t="s">
        <v>32</v>
      </c>
    </row>
    <row r="1539" s="1" customFormat="1" ht="14.25" spans="1:15">
      <c r="A1539" s="24">
        <v>1535</v>
      </c>
      <c r="B1539" s="24" t="s">
        <v>23</v>
      </c>
      <c r="C1539" s="54" t="s">
        <v>24</v>
      </c>
      <c r="D1539" s="24" t="s">
        <v>25</v>
      </c>
      <c r="E1539" s="24" t="s">
        <v>20806</v>
      </c>
      <c r="F1539" s="24" t="s">
        <v>22223</v>
      </c>
      <c r="G1539" s="24" t="s">
        <v>22365</v>
      </c>
      <c r="H1539" s="58" t="s">
        <v>194</v>
      </c>
      <c r="I1539" s="58">
        <v>4</v>
      </c>
      <c r="J1539" s="58" t="s">
        <v>22351</v>
      </c>
      <c r="K1539" s="81" t="s">
        <v>31</v>
      </c>
      <c r="L1539" s="58">
        <v>4</v>
      </c>
      <c r="M1539" s="24">
        <f t="shared" si="80"/>
        <v>520</v>
      </c>
      <c r="N1539" s="58"/>
      <c r="O1539" s="24" t="s">
        <v>32</v>
      </c>
    </row>
    <row r="1540" s="1" customFormat="1" ht="14.25" spans="1:15">
      <c r="A1540" s="24">
        <v>1536</v>
      </c>
      <c r="B1540" s="24" t="s">
        <v>23</v>
      </c>
      <c r="C1540" s="54" t="s">
        <v>24</v>
      </c>
      <c r="D1540" s="24" t="s">
        <v>25</v>
      </c>
      <c r="E1540" s="24" t="s">
        <v>20806</v>
      </c>
      <c r="F1540" s="24" t="s">
        <v>22223</v>
      </c>
      <c r="G1540" s="24" t="s">
        <v>22366</v>
      </c>
      <c r="H1540" s="24" t="s">
        <v>29</v>
      </c>
      <c r="I1540" s="58">
        <v>1</v>
      </c>
      <c r="J1540" s="58" t="s">
        <v>22351</v>
      </c>
      <c r="K1540" s="81" t="s">
        <v>31</v>
      </c>
      <c r="L1540" s="58">
        <v>1</v>
      </c>
      <c r="M1540" s="24">
        <f t="shared" si="80"/>
        <v>130</v>
      </c>
      <c r="N1540" s="58"/>
      <c r="O1540" s="24" t="s">
        <v>32</v>
      </c>
    </row>
    <row r="1541" s="1" customFormat="1" ht="14.25" spans="1:15">
      <c r="A1541" s="24">
        <v>1537</v>
      </c>
      <c r="B1541" s="24" t="s">
        <v>23</v>
      </c>
      <c r="C1541" s="54" t="s">
        <v>24</v>
      </c>
      <c r="D1541" s="24" t="s">
        <v>25</v>
      </c>
      <c r="E1541" s="24" t="s">
        <v>20806</v>
      </c>
      <c r="F1541" s="24" t="s">
        <v>22223</v>
      </c>
      <c r="G1541" s="24" t="s">
        <v>22367</v>
      </c>
      <c r="H1541" s="58" t="s">
        <v>194</v>
      </c>
      <c r="I1541" s="58">
        <v>3</v>
      </c>
      <c r="J1541" s="58" t="s">
        <v>22351</v>
      </c>
      <c r="K1541" s="81" t="s">
        <v>31</v>
      </c>
      <c r="L1541" s="58">
        <v>3</v>
      </c>
      <c r="M1541" s="24">
        <f t="shared" si="80"/>
        <v>390</v>
      </c>
      <c r="N1541" s="58"/>
      <c r="O1541" s="24" t="s">
        <v>32</v>
      </c>
    </row>
    <row r="1542" s="1" customFormat="1" ht="14.25" spans="1:15">
      <c r="A1542" s="24">
        <v>1538</v>
      </c>
      <c r="B1542" s="24" t="s">
        <v>23</v>
      </c>
      <c r="C1542" s="54" t="s">
        <v>24</v>
      </c>
      <c r="D1542" s="24" t="s">
        <v>25</v>
      </c>
      <c r="E1542" s="24" t="s">
        <v>20806</v>
      </c>
      <c r="F1542" s="24" t="s">
        <v>22223</v>
      </c>
      <c r="G1542" s="24" t="s">
        <v>22368</v>
      </c>
      <c r="H1542" s="58" t="s">
        <v>194</v>
      </c>
      <c r="I1542" s="58">
        <v>4</v>
      </c>
      <c r="J1542" s="58" t="s">
        <v>22351</v>
      </c>
      <c r="K1542" s="81" t="s">
        <v>31</v>
      </c>
      <c r="L1542" s="58">
        <v>3</v>
      </c>
      <c r="M1542" s="24">
        <f t="shared" si="80"/>
        <v>390</v>
      </c>
      <c r="N1542" s="58"/>
      <c r="O1542" s="24" t="s">
        <v>32</v>
      </c>
    </row>
    <row r="1543" s="1" customFormat="1" ht="14.25" spans="1:15">
      <c r="A1543" s="24">
        <v>1539</v>
      </c>
      <c r="B1543" s="24" t="s">
        <v>23</v>
      </c>
      <c r="C1543" s="54" t="s">
        <v>24</v>
      </c>
      <c r="D1543" s="24" t="s">
        <v>25</v>
      </c>
      <c r="E1543" s="24" t="s">
        <v>20806</v>
      </c>
      <c r="F1543" s="24" t="s">
        <v>22223</v>
      </c>
      <c r="G1543" s="24" t="s">
        <v>22369</v>
      </c>
      <c r="H1543" s="24" t="s">
        <v>29</v>
      </c>
      <c r="I1543" s="58">
        <v>4</v>
      </c>
      <c r="J1543" s="58" t="s">
        <v>22351</v>
      </c>
      <c r="K1543" s="81" t="s">
        <v>31</v>
      </c>
      <c r="L1543" s="58">
        <v>4</v>
      </c>
      <c r="M1543" s="24">
        <f t="shared" si="80"/>
        <v>520</v>
      </c>
      <c r="N1543" s="58"/>
      <c r="O1543" s="24" t="s">
        <v>32</v>
      </c>
    </row>
    <row r="1544" s="1" customFormat="1" ht="14.25" spans="1:15">
      <c r="A1544" s="24">
        <v>1540</v>
      </c>
      <c r="B1544" s="24" t="s">
        <v>23</v>
      </c>
      <c r="C1544" s="54" t="s">
        <v>24</v>
      </c>
      <c r="D1544" s="24" t="s">
        <v>25</v>
      </c>
      <c r="E1544" s="24" t="s">
        <v>20806</v>
      </c>
      <c r="F1544" s="24" t="s">
        <v>22223</v>
      </c>
      <c r="G1544" s="24" t="s">
        <v>22370</v>
      </c>
      <c r="H1544" s="58" t="s">
        <v>194</v>
      </c>
      <c r="I1544" s="58">
        <v>6</v>
      </c>
      <c r="J1544" s="58" t="s">
        <v>22351</v>
      </c>
      <c r="K1544" s="81" t="s">
        <v>31</v>
      </c>
      <c r="L1544" s="58">
        <v>6</v>
      </c>
      <c r="M1544" s="24">
        <f t="shared" si="80"/>
        <v>780</v>
      </c>
      <c r="N1544" s="58"/>
      <c r="O1544" s="24" t="s">
        <v>32</v>
      </c>
    </row>
    <row r="1545" s="1" customFormat="1" ht="14.25" spans="1:15">
      <c r="A1545" s="24">
        <v>1541</v>
      </c>
      <c r="B1545" s="24" t="s">
        <v>23</v>
      </c>
      <c r="C1545" s="54" t="s">
        <v>24</v>
      </c>
      <c r="D1545" s="24" t="s">
        <v>25</v>
      </c>
      <c r="E1545" s="24" t="s">
        <v>20806</v>
      </c>
      <c r="F1545" s="24" t="s">
        <v>22223</v>
      </c>
      <c r="G1545" s="24" t="s">
        <v>22371</v>
      </c>
      <c r="H1545" s="58" t="s">
        <v>194</v>
      </c>
      <c r="I1545" s="58">
        <v>5</v>
      </c>
      <c r="J1545" s="58" t="s">
        <v>22351</v>
      </c>
      <c r="K1545" s="81" t="s">
        <v>31</v>
      </c>
      <c r="L1545" s="58">
        <v>5</v>
      </c>
      <c r="M1545" s="24">
        <f t="shared" si="80"/>
        <v>650</v>
      </c>
      <c r="N1545" s="58"/>
      <c r="O1545" s="24" t="s">
        <v>32</v>
      </c>
    </row>
    <row r="1546" s="1" customFormat="1" ht="14.25" spans="1:15">
      <c r="A1546" s="24">
        <v>1542</v>
      </c>
      <c r="B1546" s="24" t="s">
        <v>23</v>
      </c>
      <c r="C1546" s="54" t="s">
        <v>24</v>
      </c>
      <c r="D1546" s="24" t="s">
        <v>25</v>
      </c>
      <c r="E1546" s="24" t="s">
        <v>20806</v>
      </c>
      <c r="F1546" s="24" t="s">
        <v>22223</v>
      </c>
      <c r="G1546" s="24" t="s">
        <v>22372</v>
      </c>
      <c r="H1546" s="58" t="s">
        <v>194</v>
      </c>
      <c r="I1546" s="58">
        <v>3</v>
      </c>
      <c r="J1546" s="58" t="s">
        <v>22351</v>
      </c>
      <c r="K1546" s="81" t="s">
        <v>31</v>
      </c>
      <c r="L1546" s="58">
        <v>3</v>
      </c>
      <c r="M1546" s="24">
        <f t="shared" si="80"/>
        <v>390</v>
      </c>
      <c r="N1546" s="58"/>
      <c r="O1546" s="24" t="s">
        <v>32</v>
      </c>
    </row>
    <row r="1547" s="1" customFormat="1" ht="14.25" spans="1:15">
      <c r="A1547" s="24">
        <v>1543</v>
      </c>
      <c r="B1547" s="24" t="s">
        <v>23</v>
      </c>
      <c r="C1547" s="54" t="s">
        <v>24</v>
      </c>
      <c r="D1547" s="24" t="s">
        <v>25</v>
      </c>
      <c r="E1547" s="24" t="s">
        <v>20806</v>
      </c>
      <c r="F1547" s="24" t="s">
        <v>22223</v>
      </c>
      <c r="G1547" s="24" t="s">
        <v>22373</v>
      </c>
      <c r="H1547" s="58" t="s">
        <v>194</v>
      </c>
      <c r="I1547" s="58">
        <v>3</v>
      </c>
      <c r="J1547" s="58" t="s">
        <v>22351</v>
      </c>
      <c r="K1547" s="81" t="s">
        <v>31</v>
      </c>
      <c r="L1547" s="58">
        <v>3</v>
      </c>
      <c r="M1547" s="24">
        <f t="shared" si="80"/>
        <v>390</v>
      </c>
      <c r="N1547" s="58"/>
      <c r="O1547" s="24" t="s">
        <v>32</v>
      </c>
    </row>
    <row r="1548" s="1" customFormat="1" ht="14.25" spans="1:15">
      <c r="A1548" s="24">
        <v>1544</v>
      </c>
      <c r="B1548" s="24" t="s">
        <v>23</v>
      </c>
      <c r="C1548" s="54" t="s">
        <v>24</v>
      </c>
      <c r="D1548" s="24" t="s">
        <v>25</v>
      </c>
      <c r="E1548" s="24" t="s">
        <v>20806</v>
      </c>
      <c r="F1548" s="24" t="s">
        <v>22223</v>
      </c>
      <c r="G1548" s="24" t="s">
        <v>22374</v>
      </c>
      <c r="H1548" s="58" t="s">
        <v>51</v>
      </c>
      <c r="I1548" s="58">
        <v>4</v>
      </c>
      <c r="J1548" s="58" t="s">
        <v>22375</v>
      </c>
      <c r="K1548" s="81" t="s">
        <v>31</v>
      </c>
      <c r="L1548" s="58">
        <v>3</v>
      </c>
      <c r="M1548" s="24">
        <f>L1548*312</f>
        <v>936</v>
      </c>
      <c r="N1548" s="58"/>
      <c r="O1548" s="24" t="s">
        <v>32</v>
      </c>
    </row>
    <row r="1549" s="1" customFormat="1" ht="14.25" spans="1:15">
      <c r="A1549" s="24">
        <v>1545</v>
      </c>
      <c r="B1549" s="24" t="s">
        <v>23</v>
      </c>
      <c r="C1549" s="54" t="s">
        <v>24</v>
      </c>
      <c r="D1549" s="24" t="s">
        <v>25</v>
      </c>
      <c r="E1549" s="24" t="s">
        <v>20806</v>
      </c>
      <c r="F1549" s="24" t="s">
        <v>22223</v>
      </c>
      <c r="G1549" s="24" t="s">
        <v>22376</v>
      </c>
      <c r="H1549" s="24" t="s">
        <v>47</v>
      </c>
      <c r="I1549" s="58">
        <v>2</v>
      </c>
      <c r="J1549" s="58" t="s">
        <v>22375</v>
      </c>
      <c r="K1549" s="81" t="s">
        <v>31</v>
      </c>
      <c r="L1549" s="58">
        <v>2</v>
      </c>
      <c r="M1549" s="24">
        <f>L1549*312</f>
        <v>624</v>
      </c>
      <c r="N1549" s="58"/>
      <c r="O1549" s="24" t="s">
        <v>32</v>
      </c>
    </row>
    <row r="1550" s="1" customFormat="1" ht="14.25" spans="1:15">
      <c r="A1550" s="24">
        <v>1546</v>
      </c>
      <c r="B1550" s="24" t="s">
        <v>23</v>
      </c>
      <c r="C1550" s="54" t="s">
        <v>24</v>
      </c>
      <c r="D1550" s="24" t="s">
        <v>25</v>
      </c>
      <c r="E1550" s="24" t="s">
        <v>20806</v>
      </c>
      <c r="F1550" s="24" t="s">
        <v>22223</v>
      </c>
      <c r="G1550" s="24" t="s">
        <v>22377</v>
      </c>
      <c r="H1550" s="58" t="s">
        <v>51</v>
      </c>
      <c r="I1550" s="58">
        <v>4</v>
      </c>
      <c r="J1550" s="58" t="s">
        <v>22375</v>
      </c>
      <c r="K1550" s="81" t="s">
        <v>31</v>
      </c>
      <c r="L1550" s="58">
        <v>4</v>
      </c>
      <c r="M1550" s="24">
        <f>L1550*312</f>
        <v>1248</v>
      </c>
      <c r="N1550" s="58"/>
      <c r="O1550" s="24" t="s">
        <v>32</v>
      </c>
    </row>
    <row r="1551" s="1" customFormat="1" ht="14.25" spans="1:15">
      <c r="A1551" s="24">
        <v>1547</v>
      </c>
      <c r="B1551" s="24" t="s">
        <v>23</v>
      </c>
      <c r="C1551" s="54" t="s">
        <v>24</v>
      </c>
      <c r="D1551" s="24" t="s">
        <v>25</v>
      </c>
      <c r="E1551" s="24" t="s">
        <v>20806</v>
      </c>
      <c r="F1551" s="24" t="s">
        <v>22223</v>
      </c>
      <c r="G1551" s="24" t="s">
        <v>22378</v>
      </c>
      <c r="H1551" s="58" t="s">
        <v>194</v>
      </c>
      <c r="I1551" s="58">
        <v>6</v>
      </c>
      <c r="J1551" s="58" t="s">
        <v>22375</v>
      </c>
      <c r="K1551" s="81" t="s">
        <v>31</v>
      </c>
      <c r="L1551" s="58">
        <v>6</v>
      </c>
      <c r="M1551" s="24">
        <f t="shared" ref="M1551:M1557" si="81">L1551*130</f>
        <v>780</v>
      </c>
      <c r="N1551" s="24"/>
      <c r="O1551" s="24" t="s">
        <v>32</v>
      </c>
    </row>
    <row r="1552" s="1" customFormat="1" ht="14.25" spans="1:15">
      <c r="A1552" s="24">
        <v>1548</v>
      </c>
      <c r="B1552" s="24" t="s">
        <v>23</v>
      </c>
      <c r="C1552" s="54" t="s">
        <v>24</v>
      </c>
      <c r="D1552" s="24" t="s">
        <v>25</v>
      </c>
      <c r="E1552" s="24" t="s">
        <v>20806</v>
      </c>
      <c r="F1552" s="24" t="s">
        <v>22223</v>
      </c>
      <c r="G1552" s="24" t="s">
        <v>22379</v>
      </c>
      <c r="H1552" s="58" t="s">
        <v>194</v>
      </c>
      <c r="I1552" s="58">
        <v>5</v>
      </c>
      <c r="J1552" s="58" t="s">
        <v>22375</v>
      </c>
      <c r="K1552" s="81" t="s">
        <v>31</v>
      </c>
      <c r="L1552" s="58">
        <v>5</v>
      </c>
      <c r="M1552" s="24">
        <f t="shared" si="81"/>
        <v>650</v>
      </c>
      <c r="N1552" s="58"/>
      <c r="O1552" s="24" t="s">
        <v>32</v>
      </c>
    </row>
    <row r="1553" s="1" customFormat="1" ht="14.25" spans="1:15">
      <c r="A1553" s="24">
        <v>1549</v>
      </c>
      <c r="B1553" s="24" t="s">
        <v>23</v>
      </c>
      <c r="C1553" s="54" t="s">
        <v>24</v>
      </c>
      <c r="D1553" s="24" t="s">
        <v>25</v>
      </c>
      <c r="E1553" s="24" t="s">
        <v>20806</v>
      </c>
      <c r="F1553" s="24" t="s">
        <v>22223</v>
      </c>
      <c r="G1553" s="24" t="s">
        <v>22380</v>
      </c>
      <c r="H1553" s="58" t="s">
        <v>194</v>
      </c>
      <c r="I1553" s="58">
        <v>5</v>
      </c>
      <c r="J1553" s="58" t="s">
        <v>22375</v>
      </c>
      <c r="K1553" s="81" t="s">
        <v>31</v>
      </c>
      <c r="L1553" s="58">
        <v>5</v>
      </c>
      <c r="M1553" s="24">
        <f t="shared" si="81"/>
        <v>650</v>
      </c>
      <c r="N1553" s="58"/>
      <c r="O1553" s="24" t="s">
        <v>32</v>
      </c>
    </row>
    <row r="1554" s="1" customFormat="1" ht="14.25" spans="1:15">
      <c r="A1554" s="24">
        <v>1550</v>
      </c>
      <c r="B1554" s="24" t="s">
        <v>23</v>
      </c>
      <c r="C1554" s="54" t="s">
        <v>24</v>
      </c>
      <c r="D1554" s="24" t="s">
        <v>25</v>
      </c>
      <c r="E1554" s="24" t="s">
        <v>20806</v>
      </c>
      <c r="F1554" s="24" t="s">
        <v>22223</v>
      </c>
      <c r="G1554" s="24" t="s">
        <v>22381</v>
      </c>
      <c r="H1554" s="58" t="s">
        <v>194</v>
      </c>
      <c r="I1554" s="58">
        <v>2</v>
      </c>
      <c r="J1554" s="58" t="s">
        <v>22375</v>
      </c>
      <c r="K1554" s="81" t="s">
        <v>31</v>
      </c>
      <c r="L1554" s="58">
        <v>2</v>
      </c>
      <c r="M1554" s="24">
        <f t="shared" si="81"/>
        <v>260</v>
      </c>
      <c r="N1554" s="58"/>
      <c r="O1554" s="24" t="s">
        <v>32</v>
      </c>
    </row>
    <row r="1555" s="1" customFormat="1" ht="14.25" spans="1:15">
      <c r="A1555" s="24">
        <v>1551</v>
      </c>
      <c r="B1555" s="24" t="s">
        <v>23</v>
      </c>
      <c r="C1555" s="54" t="s">
        <v>24</v>
      </c>
      <c r="D1555" s="24" t="s">
        <v>25</v>
      </c>
      <c r="E1555" s="24" t="s">
        <v>20806</v>
      </c>
      <c r="F1555" s="24" t="s">
        <v>22223</v>
      </c>
      <c r="G1555" s="24" t="s">
        <v>22382</v>
      </c>
      <c r="H1555" s="58" t="s">
        <v>194</v>
      </c>
      <c r="I1555" s="58">
        <v>3</v>
      </c>
      <c r="J1555" s="58" t="s">
        <v>22375</v>
      </c>
      <c r="K1555" s="81" t="s">
        <v>31</v>
      </c>
      <c r="L1555" s="58">
        <v>3</v>
      </c>
      <c r="M1555" s="24">
        <f t="shared" si="81"/>
        <v>390</v>
      </c>
      <c r="N1555" s="58"/>
      <c r="O1555" s="24" t="s">
        <v>32</v>
      </c>
    </row>
    <row r="1556" s="1" customFormat="1" ht="14.25" spans="1:15">
      <c r="A1556" s="24">
        <v>1552</v>
      </c>
      <c r="B1556" s="24" t="s">
        <v>23</v>
      </c>
      <c r="C1556" s="54" t="s">
        <v>24</v>
      </c>
      <c r="D1556" s="24" t="s">
        <v>25</v>
      </c>
      <c r="E1556" s="24" t="s">
        <v>20806</v>
      </c>
      <c r="F1556" s="24" t="s">
        <v>22223</v>
      </c>
      <c r="G1556" s="24" t="s">
        <v>22383</v>
      </c>
      <c r="H1556" s="58" t="s">
        <v>194</v>
      </c>
      <c r="I1556" s="58">
        <v>3</v>
      </c>
      <c r="J1556" s="58" t="s">
        <v>22375</v>
      </c>
      <c r="K1556" s="81" t="s">
        <v>31</v>
      </c>
      <c r="L1556" s="58">
        <v>3</v>
      </c>
      <c r="M1556" s="24">
        <f t="shared" si="81"/>
        <v>390</v>
      </c>
      <c r="N1556" s="58"/>
      <c r="O1556" s="24" t="s">
        <v>32</v>
      </c>
    </row>
    <row r="1557" s="1" customFormat="1" ht="14.25" spans="1:15">
      <c r="A1557" s="24">
        <v>1553</v>
      </c>
      <c r="B1557" s="24" t="s">
        <v>23</v>
      </c>
      <c r="C1557" s="54" t="s">
        <v>24</v>
      </c>
      <c r="D1557" s="24" t="s">
        <v>25</v>
      </c>
      <c r="E1557" s="24" t="s">
        <v>20806</v>
      </c>
      <c r="F1557" s="24" t="s">
        <v>22223</v>
      </c>
      <c r="G1557" s="24" t="s">
        <v>22384</v>
      </c>
      <c r="H1557" s="58" t="s">
        <v>194</v>
      </c>
      <c r="I1557" s="58">
        <v>5</v>
      </c>
      <c r="J1557" s="58" t="s">
        <v>22375</v>
      </c>
      <c r="K1557" s="81" t="s">
        <v>31</v>
      </c>
      <c r="L1557" s="58">
        <v>5</v>
      </c>
      <c r="M1557" s="24">
        <f t="shared" si="81"/>
        <v>650</v>
      </c>
      <c r="N1557" s="58"/>
      <c r="O1557" s="24" t="s">
        <v>32</v>
      </c>
    </row>
    <row r="1558" s="1" customFormat="1" ht="14.25" spans="1:15">
      <c r="A1558" s="24">
        <v>1554</v>
      </c>
      <c r="B1558" s="24" t="s">
        <v>23</v>
      </c>
      <c r="C1558" s="54" t="s">
        <v>24</v>
      </c>
      <c r="D1558" s="24" t="s">
        <v>25</v>
      </c>
      <c r="E1558" s="24" t="s">
        <v>20806</v>
      </c>
      <c r="F1558" s="24" t="s">
        <v>22223</v>
      </c>
      <c r="G1558" s="24" t="s">
        <v>22385</v>
      </c>
      <c r="H1558" s="24" t="s">
        <v>51</v>
      </c>
      <c r="I1558" s="58">
        <v>4</v>
      </c>
      <c r="J1558" s="24" t="s">
        <v>22386</v>
      </c>
      <c r="K1558" s="81" t="s">
        <v>31</v>
      </c>
      <c r="L1558" s="58">
        <v>4</v>
      </c>
      <c r="M1558" s="24">
        <f>L1558*312</f>
        <v>1248</v>
      </c>
      <c r="N1558" s="58"/>
      <c r="O1558" s="24" t="s">
        <v>32</v>
      </c>
    </row>
    <row r="1559" s="1" customFormat="1" ht="14.25" spans="1:15">
      <c r="A1559" s="24">
        <v>1555</v>
      </c>
      <c r="B1559" s="24" t="s">
        <v>23</v>
      </c>
      <c r="C1559" s="54" t="s">
        <v>24</v>
      </c>
      <c r="D1559" s="24" t="s">
        <v>25</v>
      </c>
      <c r="E1559" s="24" t="s">
        <v>20806</v>
      </c>
      <c r="F1559" s="24" t="s">
        <v>22223</v>
      </c>
      <c r="G1559" s="24" t="s">
        <v>22387</v>
      </c>
      <c r="H1559" s="24" t="s">
        <v>29</v>
      </c>
      <c r="I1559" s="58">
        <v>5</v>
      </c>
      <c r="J1559" s="24" t="s">
        <v>22386</v>
      </c>
      <c r="K1559" s="81" t="s">
        <v>31</v>
      </c>
      <c r="L1559" s="58">
        <v>5</v>
      </c>
      <c r="M1559" s="24">
        <f>L1559*130</f>
        <v>650</v>
      </c>
      <c r="N1559" s="58"/>
      <c r="O1559" s="24" t="s">
        <v>32</v>
      </c>
    </row>
    <row r="1560" s="1" customFormat="1" ht="14.25" spans="1:15">
      <c r="A1560" s="24">
        <v>1556</v>
      </c>
      <c r="B1560" s="24" t="s">
        <v>23</v>
      </c>
      <c r="C1560" s="54" t="s">
        <v>24</v>
      </c>
      <c r="D1560" s="24" t="s">
        <v>25</v>
      </c>
      <c r="E1560" s="24" t="s">
        <v>20806</v>
      </c>
      <c r="F1560" s="24" t="s">
        <v>22223</v>
      </c>
      <c r="G1560" s="58" t="s">
        <v>22388</v>
      </c>
      <c r="H1560" s="58" t="s">
        <v>29</v>
      </c>
      <c r="I1560" s="58">
        <v>1</v>
      </c>
      <c r="J1560" s="24" t="s">
        <v>22386</v>
      </c>
      <c r="K1560" s="81" t="s">
        <v>31</v>
      </c>
      <c r="L1560" s="58">
        <v>1</v>
      </c>
      <c r="M1560" s="24">
        <f>L1560*130</f>
        <v>130</v>
      </c>
      <c r="N1560" s="58"/>
      <c r="O1560" s="24" t="s">
        <v>32</v>
      </c>
    </row>
    <row r="1561" s="1" customFormat="1" ht="14.25" spans="1:15">
      <c r="A1561" s="24">
        <v>1557</v>
      </c>
      <c r="B1561" s="24" t="s">
        <v>23</v>
      </c>
      <c r="C1561" s="54" t="s">
        <v>24</v>
      </c>
      <c r="D1561" s="24" t="s">
        <v>25</v>
      </c>
      <c r="E1561" s="24" t="s">
        <v>20806</v>
      </c>
      <c r="F1561" s="24" t="s">
        <v>22223</v>
      </c>
      <c r="G1561" s="24" t="s">
        <v>22389</v>
      </c>
      <c r="H1561" s="24" t="s">
        <v>47</v>
      </c>
      <c r="I1561" s="58">
        <v>1</v>
      </c>
      <c r="J1561" s="24" t="s">
        <v>22386</v>
      </c>
      <c r="K1561" s="81" t="s">
        <v>31</v>
      </c>
      <c r="L1561" s="58">
        <v>1</v>
      </c>
      <c r="M1561" s="24">
        <f>L1561*312</f>
        <v>312</v>
      </c>
      <c r="N1561" s="58"/>
      <c r="O1561" s="24" t="s">
        <v>32</v>
      </c>
    </row>
    <row r="1562" s="1" customFormat="1" ht="14.25" spans="1:15">
      <c r="A1562" s="24">
        <v>1558</v>
      </c>
      <c r="B1562" s="24" t="s">
        <v>23</v>
      </c>
      <c r="C1562" s="54" t="s">
        <v>24</v>
      </c>
      <c r="D1562" s="24" t="s">
        <v>25</v>
      </c>
      <c r="E1562" s="24" t="s">
        <v>20806</v>
      </c>
      <c r="F1562" s="24" t="s">
        <v>22223</v>
      </c>
      <c r="G1562" s="24" t="s">
        <v>22390</v>
      </c>
      <c r="H1562" s="24" t="s">
        <v>29</v>
      </c>
      <c r="I1562" s="58">
        <v>5</v>
      </c>
      <c r="J1562" s="24" t="s">
        <v>22386</v>
      </c>
      <c r="K1562" s="81" t="s">
        <v>31</v>
      </c>
      <c r="L1562" s="58">
        <v>5</v>
      </c>
      <c r="M1562" s="24">
        <f t="shared" ref="M1562:M1567" si="82">L1562*130</f>
        <v>650</v>
      </c>
      <c r="N1562" s="58"/>
      <c r="O1562" s="24" t="s">
        <v>32</v>
      </c>
    </row>
    <row r="1563" s="1" customFormat="1" ht="14.25" spans="1:15">
      <c r="A1563" s="24">
        <v>1559</v>
      </c>
      <c r="B1563" s="24" t="s">
        <v>23</v>
      </c>
      <c r="C1563" s="54" t="s">
        <v>24</v>
      </c>
      <c r="D1563" s="24" t="s">
        <v>25</v>
      </c>
      <c r="E1563" s="24" t="s">
        <v>20806</v>
      </c>
      <c r="F1563" s="24" t="s">
        <v>22223</v>
      </c>
      <c r="G1563" s="24" t="s">
        <v>22391</v>
      </c>
      <c r="H1563" s="58" t="s">
        <v>194</v>
      </c>
      <c r="I1563" s="58">
        <v>2</v>
      </c>
      <c r="J1563" s="24" t="s">
        <v>22386</v>
      </c>
      <c r="K1563" s="81" t="s">
        <v>31</v>
      </c>
      <c r="L1563" s="58">
        <v>2</v>
      </c>
      <c r="M1563" s="24">
        <f t="shared" si="82"/>
        <v>260</v>
      </c>
      <c r="N1563" s="58"/>
      <c r="O1563" s="24" t="s">
        <v>32</v>
      </c>
    </row>
    <row r="1564" s="1" customFormat="1" ht="14.25" spans="1:15">
      <c r="A1564" s="24">
        <v>1560</v>
      </c>
      <c r="B1564" s="24" t="s">
        <v>23</v>
      </c>
      <c r="C1564" s="54" t="s">
        <v>24</v>
      </c>
      <c r="D1564" s="24" t="s">
        <v>25</v>
      </c>
      <c r="E1564" s="24" t="s">
        <v>20806</v>
      </c>
      <c r="F1564" s="24" t="s">
        <v>22223</v>
      </c>
      <c r="G1564" s="24" t="s">
        <v>22392</v>
      </c>
      <c r="H1564" s="58" t="s">
        <v>194</v>
      </c>
      <c r="I1564" s="58">
        <v>3</v>
      </c>
      <c r="J1564" s="24" t="s">
        <v>22386</v>
      </c>
      <c r="K1564" s="81" t="s">
        <v>31</v>
      </c>
      <c r="L1564" s="58">
        <v>3</v>
      </c>
      <c r="M1564" s="24">
        <f t="shared" si="82"/>
        <v>390</v>
      </c>
      <c r="N1564" s="58"/>
      <c r="O1564" s="24" t="s">
        <v>32</v>
      </c>
    </row>
    <row r="1565" s="1" customFormat="1" ht="14.25" spans="1:15">
      <c r="A1565" s="24">
        <v>1561</v>
      </c>
      <c r="B1565" s="24" t="s">
        <v>23</v>
      </c>
      <c r="C1565" s="54" t="s">
        <v>24</v>
      </c>
      <c r="D1565" s="24" t="s">
        <v>25</v>
      </c>
      <c r="E1565" s="24" t="s">
        <v>20806</v>
      </c>
      <c r="F1565" s="24" t="s">
        <v>22223</v>
      </c>
      <c r="G1565" s="24" t="s">
        <v>22393</v>
      </c>
      <c r="H1565" s="58" t="s">
        <v>194</v>
      </c>
      <c r="I1565" s="58">
        <v>5</v>
      </c>
      <c r="J1565" s="24" t="s">
        <v>22386</v>
      </c>
      <c r="K1565" s="81" t="s">
        <v>31</v>
      </c>
      <c r="L1565" s="58">
        <v>5</v>
      </c>
      <c r="M1565" s="24">
        <f t="shared" si="82"/>
        <v>650</v>
      </c>
      <c r="N1565" s="58"/>
      <c r="O1565" s="24" t="s">
        <v>32</v>
      </c>
    </row>
    <row r="1566" s="1" customFormat="1" ht="14.25" spans="1:15">
      <c r="A1566" s="24">
        <v>1562</v>
      </c>
      <c r="B1566" s="24" t="s">
        <v>23</v>
      </c>
      <c r="C1566" s="54" t="s">
        <v>24</v>
      </c>
      <c r="D1566" s="24" t="s">
        <v>25</v>
      </c>
      <c r="E1566" s="24" t="s">
        <v>20806</v>
      </c>
      <c r="F1566" s="24" t="s">
        <v>22223</v>
      </c>
      <c r="G1566" s="24" t="s">
        <v>22394</v>
      </c>
      <c r="H1566" s="58" t="s">
        <v>194</v>
      </c>
      <c r="I1566" s="58">
        <v>5</v>
      </c>
      <c r="J1566" s="24" t="s">
        <v>22386</v>
      </c>
      <c r="K1566" s="81" t="s">
        <v>31</v>
      </c>
      <c r="L1566" s="58">
        <v>5</v>
      </c>
      <c r="M1566" s="24">
        <f t="shared" si="82"/>
        <v>650</v>
      </c>
      <c r="N1566" s="58"/>
      <c r="O1566" s="24" t="s">
        <v>32</v>
      </c>
    </row>
    <row r="1567" s="1" customFormat="1" ht="14.25" spans="1:15">
      <c r="A1567" s="24">
        <v>1563</v>
      </c>
      <c r="B1567" s="24" t="s">
        <v>23</v>
      </c>
      <c r="C1567" s="54" t="s">
        <v>24</v>
      </c>
      <c r="D1567" s="24" t="s">
        <v>25</v>
      </c>
      <c r="E1567" s="24" t="s">
        <v>20806</v>
      </c>
      <c r="F1567" s="24" t="s">
        <v>22223</v>
      </c>
      <c r="G1567" s="24" t="s">
        <v>22395</v>
      </c>
      <c r="H1567" s="58" t="s">
        <v>194</v>
      </c>
      <c r="I1567" s="58">
        <v>2</v>
      </c>
      <c r="J1567" s="24" t="s">
        <v>22386</v>
      </c>
      <c r="K1567" s="81" t="s">
        <v>31</v>
      </c>
      <c r="L1567" s="58">
        <v>2</v>
      </c>
      <c r="M1567" s="24">
        <f t="shared" si="82"/>
        <v>260</v>
      </c>
      <c r="N1567" s="58"/>
      <c r="O1567" s="24" t="s">
        <v>32</v>
      </c>
    </row>
    <row r="1568" s="1" customFormat="1" ht="14.25" spans="1:15">
      <c r="A1568" s="24">
        <v>1564</v>
      </c>
      <c r="B1568" s="24" t="s">
        <v>23</v>
      </c>
      <c r="C1568" s="54" t="s">
        <v>24</v>
      </c>
      <c r="D1568" s="24" t="s">
        <v>25</v>
      </c>
      <c r="E1568" s="24" t="s">
        <v>20806</v>
      </c>
      <c r="F1568" s="24" t="s">
        <v>22223</v>
      </c>
      <c r="G1568" s="24" t="s">
        <v>22396</v>
      </c>
      <c r="H1568" s="58" t="s">
        <v>51</v>
      </c>
      <c r="I1568" s="58">
        <v>4</v>
      </c>
      <c r="J1568" s="24" t="s">
        <v>22386</v>
      </c>
      <c r="K1568" s="81" t="s">
        <v>31</v>
      </c>
      <c r="L1568" s="58">
        <v>4</v>
      </c>
      <c r="M1568" s="24">
        <f>L1568*312</f>
        <v>1248</v>
      </c>
      <c r="N1568" s="58"/>
      <c r="O1568" s="24" t="s">
        <v>32</v>
      </c>
    </row>
    <row r="1569" s="1" customFormat="1" ht="14.25" spans="1:15">
      <c r="A1569" s="24">
        <v>1565</v>
      </c>
      <c r="B1569" s="24" t="s">
        <v>23</v>
      </c>
      <c r="C1569" s="54" t="s">
        <v>24</v>
      </c>
      <c r="D1569" s="24" t="s">
        <v>25</v>
      </c>
      <c r="E1569" s="24" t="s">
        <v>20806</v>
      </c>
      <c r="F1569" s="24" t="s">
        <v>22223</v>
      </c>
      <c r="G1569" s="24" t="s">
        <v>22397</v>
      </c>
      <c r="H1569" s="58" t="s">
        <v>194</v>
      </c>
      <c r="I1569" s="58">
        <v>4</v>
      </c>
      <c r="J1569" s="24" t="s">
        <v>22386</v>
      </c>
      <c r="K1569" s="81" t="s">
        <v>31</v>
      </c>
      <c r="L1569" s="58">
        <v>4</v>
      </c>
      <c r="M1569" s="24">
        <f t="shared" ref="M1569:M1574" si="83">L1569*130</f>
        <v>520</v>
      </c>
      <c r="N1569" s="58"/>
      <c r="O1569" s="24" t="s">
        <v>32</v>
      </c>
    </row>
    <row r="1570" s="1" customFormat="1" ht="14.25" spans="1:15">
      <c r="A1570" s="24">
        <v>1566</v>
      </c>
      <c r="B1570" s="24" t="s">
        <v>23</v>
      </c>
      <c r="C1570" s="54" t="s">
        <v>24</v>
      </c>
      <c r="D1570" s="24" t="s">
        <v>25</v>
      </c>
      <c r="E1570" s="24" t="s">
        <v>20806</v>
      </c>
      <c r="F1570" s="24" t="s">
        <v>22223</v>
      </c>
      <c r="G1570" s="24" t="s">
        <v>22398</v>
      </c>
      <c r="H1570" s="58" t="s">
        <v>194</v>
      </c>
      <c r="I1570" s="58">
        <v>7</v>
      </c>
      <c r="J1570" s="24" t="s">
        <v>22386</v>
      </c>
      <c r="K1570" s="81" t="s">
        <v>31</v>
      </c>
      <c r="L1570" s="58">
        <v>7</v>
      </c>
      <c r="M1570" s="24">
        <f t="shared" si="83"/>
        <v>910</v>
      </c>
      <c r="N1570" s="24"/>
      <c r="O1570" s="24" t="s">
        <v>32</v>
      </c>
    </row>
    <row r="1571" s="1" customFormat="1" ht="14.25" spans="1:15">
      <c r="A1571" s="24">
        <v>1567</v>
      </c>
      <c r="B1571" s="24" t="s">
        <v>23</v>
      </c>
      <c r="C1571" s="54" t="s">
        <v>24</v>
      </c>
      <c r="D1571" s="24" t="s">
        <v>25</v>
      </c>
      <c r="E1571" s="24" t="s">
        <v>20806</v>
      </c>
      <c r="F1571" s="24" t="s">
        <v>22223</v>
      </c>
      <c r="G1571" s="24" t="s">
        <v>22399</v>
      </c>
      <c r="H1571" s="58" t="s">
        <v>194</v>
      </c>
      <c r="I1571" s="58">
        <v>5</v>
      </c>
      <c r="J1571" s="24" t="s">
        <v>22386</v>
      </c>
      <c r="K1571" s="81" t="s">
        <v>31</v>
      </c>
      <c r="L1571" s="58">
        <v>5</v>
      </c>
      <c r="M1571" s="24">
        <f t="shared" si="83"/>
        <v>650</v>
      </c>
      <c r="N1571" s="58"/>
      <c r="O1571" s="24" t="s">
        <v>32</v>
      </c>
    </row>
    <row r="1572" s="1" customFormat="1" ht="14.25" spans="1:15">
      <c r="A1572" s="24">
        <v>1568</v>
      </c>
      <c r="B1572" s="24" t="s">
        <v>23</v>
      </c>
      <c r="C1572" s="54" t="s">
        <v>24</v>
      </c>
      <c r="D1572" s="24" t="s">
        <v>25</v>
      </c>
      <c r="E1572" s="24" t="s">
        <v>20806</v>
      </c>
      <c r="F1572" s="24" t="s">
        <v>22223</v>
      </c>
      <c r="G1572" s="24" t="s">
        <v>22400</v>
      </c>
      <c r="H1572" s="58" t="s">
        <v>194</v>
      </c>
      <c r="I1572" s="58">
        <v>7</v>
      </c>
      <c r="J1572" s="24" t="s">
        <v>22386</v>
      </c>
      <c r="K1572" s="81" t="s">
        <v>31</v>
      </c>
      <c r="L1572" s="58">
        <v>7</v>
      </c>
      <c r="M1572" s="24">
        <f t="shared" si="83"/>
        <v>910</v>
      </c>
      <c r="N1572" s="58"/>
      <c r="O1572" s="24" t="s">
        <v>32</v>
      </c>
    </row>
    <row r="1573" s="1" customFormat="1" ht="14.25" spans="1:15">
      <c r="A1573" s="24">
        <v>1569</v>
      </c>
      <c r="B1573" s="24" t="s">
        <v>23</v>
      </c>
      <c r="C1573" s="54" t="s">
        <v>24</v>
      </c>
      <c r="D1573" s="24" t="s">
        <v>25</v>
      </c>
      <c r="E1573" s="24" t="s">
        <v>20806</v>
      </c>
      <c r="F1573" s="24" t="s">
        <v>22223</v>
      </c>
      <c r="G1573" s="24" t="s">
        <v>22401</v>
      </c>
      <c r="H1573" s="58" t="s">
        <v>194</v>
      </c>
      <c r="I1573" s="58">
        <v>5</v>
      </c>
      <c r="J1573" s="24" t="s">
        <v>22386</v>
      </c>
      <c r="K1573" s="81" t="s">
        <v>31</v>
      </c>
      <c r="L1573" s="58">
        <v>5</v>
      </c>
      <c r="M1573" s="24">
        <f t="shared" si="83"/>
        <v>650</v>
      </c>
      <c r="N1573" s="58"/>
      <c r="O1573" s="24" t="s">
        <v>32</v>
      </c>
    </row>
    <row r="1574" s="1" customFormat="1" ht="14.25" spans="1:15">
      <c r="A1574" s="24">
        <v>1570</v>
      </c>
      <c r="B1574" s="24" t="s">
        <v>23</v>
      </c>
      <c r="C1574" s="54" t="s">
        <v>24</v>
      </c>
      <c r="D1574" s="24" t="s">
        <v>25</v>
      </c>
      <c r="E1574" s="24" t="s">
        <v>20806</v>
      </c>
      <c r="F1574" s="24" t="s">
        <v>22223</v>
      </c>
      <c r="G1574" s="24" t="s">
        <v>22402</v>
      </c>
      <c r="H1574" s="58" t="s">
        <v>194</v>
      </c>
      <c r="I1574" s="58">
        <v>5</v>
      </c>
      <c r="J1574" s="24" t="s">
        <v>22386</v>
      </c>
      <c r="K1574" s="81" t="s">
        <v>31</v>
      </c>
      <c r="L1574" s="58">
        <v>5</v>
      </c>
      <c r="M1574" s="24">
        <f t="shared" si="83"/>
        <v>650</v>
      </c>
      <c r="N1574" s="58"/>
      <c r="O1574" s="24" t="s">
        <v>32</v>
      </c>
    </row>
    <row r="1575" s="1" customFormat="1" ht="14.25" spans="1:15">
      <c r="A1575" s="24">
        <v>1571</v>
      </c>
      <c r="B1575" s="24" t="s">
        <v>23</v>
      </c>
      <c r="C1575" s="54" t="s">
        <v>24</v>
      </c>
      <c r="D1575" s="24" t="s">
        <v>25</v>
      </c>
      <c r="E1575" s="24" t="s">
        <v>20806</v>
      </c>
      <c r="F1575" s="24" t="s">
        <v>22223</v>
      </c>
      <c r="G1575" s="24" t="s">
        <v>22403</v>
      </c>
      <c r="H1575" s="58" t="s">
        <v>51</v>
      </c>
      <c r="I1575" s="58">
        <v>4</v>
      </c>
      <c r="J1575" s="24" t="s">
        <v>22386</v>
      </c>
      <c r="K1575" s="81" t="s">
        <v>31</v>
      </c>
      <c r="L1575" s="58">
        <v>4</v>
      </c>
      <c r="M1575" s="24">
        <f>L1575*312</f>
        <v>1248</v>
      </c>
      <c r="N1575" s="58"/>
      <c r="O1575" s="24" t="s">
        <v>32</v>
      </c>
    </row>
    <row r="1576" s="1" customFormat="1" ht="14.25" spans="1:15">
      <c r="A1576" s="24">
        <v>1572</v>
      </c>
      <c r="B1576" s="24" t="s">
        <v>23</v>
      </c>
      <c r="C1576" s="54" t="s">
        <v>24</v>
      </c>
      <c r="D1576" s="24" t="s">
        <v>25</v>
      </c>
      <c r="E1576" s="24" t="s">
        <v>20806</v>
      </c>
      <c r="F1576" s="24" t="s">
        <v>22223</v>
      </c>
      <c r="G1576" s="24" t="s">
        <v>22404</v>
      </c>
      <c r="H1576" s="58" t="s">
        <v>194</v>
      </c>
      <c r="I1576" s="58">
        <v>3</v>
      </c>
      <c r="J1576" s="24" t="s">
        <v>22386</v>
      </c>
      <c r="K1576" s="81" t="s">
        <v>31</v>
      </c>
      <c r="L1576" s="58">
        <v>3</v>
      </c>
      <c r="M1576" s="24">
        <f t="shared" ref="M1576:M1594" si="84">L1576*130</f>
        <v>390</v>
      </c>
      <c r="N1576" s="58"/>
      <c r="O1576" s="24" t="s">
        <v>32</v>
      </c>
    </row>
    <row r="1577" s="1" customFormat="1" ht="14.25" spans="1:15">
      <c r="A1577" s="24">
        <v>1573</v>
      </c>
      <c r="B1577" s="24" t="s">
        <v>23</v>
      </c>
      <c r="C1577" s="54" t="s">
        <v>24</v>
      </c>
      <c r="D1577" s="24" t="s">
        <v>25</v>
      </c>
      <c r="E1577" s="24" t="s">
        <v>20806</v>
      </c>
      <c r="F1577" s="24" t="s">
        <v>22223</v>
      </c>
      <c r="G1577" s="24" t="s">
        <v>22405</v>
      </c>
      <c r="H1577" s="58" t="s">
        <v>194</v>
      </c>
      <c r="I1577" s="58">
        <v>2</v>
      </c>
      <c r="J1577" s="24" t="s">
        <v>22386</v>
      </c>
      <c r="K1577" s="81" t="s">
        <v>31</v>
      </c>
      <c r="L1577" s="58">
        <v>2</v>
      </c>
      <c r="M1577" s="24">
        <f t="shared" si="84"/>
        <v>260</v>
      </c>
      <c r="N1577" s="58"/>
      <c r="O1577" s="24" t="s">
        <v>32</v>
      </c>
    </row>
    <row r="1578" s="1" customFormat="1" ht="14.25" spans="1:15">
      <c r="A1578" s="24">
        <v>1574</v>
      </c>
      <c r="B1578" s="24" t="s">
        <v>23</v>
      </c>
      <c r="C1578" s="54" t="s">
        <v>24</v>
      </c>
      <c r="D1578" s="24" t="s">
        <v>25</v>
      </c>
      <c r="E1578" s="24" t="s">
        <v>20806</v>
      </c>
      <c r="F1578" s="24" t="s">
        <v>22223</v>
      </c>
      <c r="G1578" s="24" t="s">
        <v>22406</v>
      </c>
      <c r="H1578" s="58" t="s">
        <v>194</v>
      </c>
      <c r="I1578" s="58">
        <v>4</v>
      </c>
      <c r="J1578" s="24" t="s">
        <v>22386</v>
      </c>
      <c r="K1578" s="81" t="s">
        <v>31</v>
      </c>
      <c r="L1578" s="58">
        <v>4</v>
      </c>
      <c r="M1578" s="24">
        <f t="shared" si="84"/>
        <v>520</v>
      </c>
      <c r="N1578" s="58"/>
      <c r="O1578" s="24" t="s">
        <v>32</v>
      </c>
    </row>
    <row r="1579" s="1" customFormat="1" ht="14.25" spans="1:15">
      <c r="A1579" s="24">
        <v>1575</v>
      </c>
      <c r="B1579" s="24" t="s">
        <v>23</v>
      </c>
      <c r="C1579" s="54" t="s">
        <v>24</v>
      </c>
      <c r="D1579" s="24" t="s">
        <v>25</v>
      </c>
      <c r="E1579" s="24" t="s">
        <v>20806</v>
      </c>
      <c r="F1579" s="24" t="s">
        <v>22223</v>
      </c>
      <c r="G1579" s="24" t="s">
        <v>22407</v>
      </c>
      <c r="H1579" s="58" t="s">
        <v>194</v>
      </c>
      <c r="I1579" s="58">
        <v>4</v>
      </c>
      <c r="J1579" s="24" t="s">
        <v>22386</v>
      </c>
      <c r="K1579" s="81" t="s">
        <v>31</v>
      </c>
      <c r="L1579" s="58">
        <v>4</v>
      </c>
      <c r="M1579" s="24">
        <f t="shared" si="84"/>
        <v>520</v>
      </c>
      <c r="N1579" s="58"/>
      <c r="O1579" s="24" t="s">
        <v>32</v>
      </c>
    </row>
    <row r="1580" s="1" customFormat="1" ht="14.25" spans="1:15">
      <c r="A1580" s="24">
        <v>1576</v>
      </c>
      <c r="B1580" s="24" t="s">
        <v>23</v>
      </c>
      <c r="C1580" s="54" t="s">
        <v>24</v>
      </c>
      <c r="D1580" s="24" t="s">
        <v>25</v>
      </c>
      <c r="E1580" s="24" t="s">
        <v>20806</v>
      </c>
      <c r="F1580" s="24" t="s">
        <v>22223</v>
      </c>
      <c r="G1580" s="24" t="s">
        <v>22408</v>
      </c>
      <c r="H1580" s="58" t="s">
        <v>194</v>
      </c>
      <c r="I1580" s="58">
        <v>7</v>
      </c>
      <c r="J1580" s="24" t="s">
        <v>22386</v>
      </c>
      <c r="K1580" s="81" t="s">
        <v>31</v>
      </c>
      <c r="L1580" s="58">
        <v>7</v>
      </c>
      <c r="M1580" s="24">
        <f t="shared" si="84"/>
        <v>910</v>
      </c>
      <c r="N1580" s="58"/>
      <c r="O1580" s="24" t="s">
        <v>32</v>
      </c>
    </row>
    <row r="1581" s="1" customFormat="1" ht="14.25" spans="1:15">
      <c r="A1581" s="24">
        <v>1577</v>
      </c>
      <c r="B1581" s="24" t="s">
        <v>23</v>
      </c>
      <c r="C1581" s="54" t="s">
        <v>24</v>
      </c>
      <c r="D1581" s="24" t="s">
        <v>25</v>
      </c>
      <c r="E1581" s="24" t="s">
        <v>20806</v>
      </c>
      <c r="F1581" s="24" t="s">
        <v>22223</v>
      </c>
      <c r="G1581" s="24" t="s">
        <v>22409</v>
      </c>
      <c r="H1581" s="58" t="s">
        <v>194</v>
      </c>
      <c r="I1581" s="58">
        <v>3</v>
      </c>
      <c r="J1581" s="24" t="s">
        <v>22386</v>
      </c>
      <c r="K1581" s="81" t="s">
        <v>31</v>
      </c>
      <c r="L1581" s="58">
        <v>3</v>
      </c>
      <c r="M1581" s="24">
        <f t="shared" si="84"/>
        <v>390</v>
      </c>
      <c r="N1581" s="58"/>
      <c r="O1581" s="24" t="s">
        <v>32</v>
      </c>
    </row>
    <row r="1582" s="1" customFormat="1" ht="14.25" spans="1:15">
      <c r="A1582" s="24">
        <v>1578</v>
      </c>
      <c r="B1582" s="24" t="s">
        <v>23</v>
      </c>
      <c r="C1582" s="54" t="s">
        <v>24</v>
      </c>
      <c r="D1582" s="24" t="s">
        <v>25</v>
      </c>
      <c r="E1582" s="24" t="s">
        <v>20806</v>
      </c>
      <c r="F1582" s="24" t="s">
        <v>22223</v>
      </c>
      <c r="G1582" s="24" t="s">
        <v>22410</v>
      </c>
      <c r="H1582" s="58" t="s">
        <v>194</v>
      </c>
      <c r="I1582" s="58">
        <v>5</v>
      </c>
      <c r="J1582" s="24" t="s">
        <v>22386</v>
      </c>
      <c r="K1582" s="81" t="s">
        <v>31</v>
      </c>
      <c r="L1582" s="58">
        <v>5</v>
      </c>
      <c r="M1582" s="24">
        <f t="shared" si="84"/>
        <v>650</v>
      </c>
      <c r="N1582" s="58"/>
      <c r="O1582" s="24" t="s">
        <v>32</v>
      </c>
    </row>
    <row r="1583" s="1" customFormat="1" ht="14.25" spans="1:15">
      <c r="A1583" s="24">
        <v>1579</v>
      </c>
      <c r="B1583" s="24" t="s">
        <v>23</v>
      </c>
      <c r="C1583" s="54" t="s">
        <v>24</v>
      </c>
      <c r="D1583" s="24" t="s">
        <v>25</v>
      </c>
      <c r="E1583" s="24" t="s">
        <v>20806</v>
      </c>
      <c r="F1583" s="24" t="s">
        <v>22223</v>
      </c>
      <c r="G1583" s="24" t="s">
        <v>22411</v>
      </c>
      <c r="H1583" s="58" t="s">
        <v>194</v>
      </c>
      <c r="I1583" s="58">
        <v>4</v>
      </c>
      <c r="J1583" s="24" t="s">
        <v>22386</v>
      </c>
      <c r="K1583" s="81" t="s">
        <v>31</v>
      </c>
      <c r="L1583" s="58">
        <v>4</v>
      </c>
      <c r="M1583" s="24">
        <f t="shared" si="84"/>
        <v>520</v>
      </c>
      <c r="N1583" s="58"/>
      <c r="O1583" s="24" t="s">
        <v>32</v>
      </c>
    </row>
    <row r="1584" s="1" customFormat="1" ht="14.25" spans="1:15">
      <c r="A1584" s="24">
        <v>1580</v>
      </c>
      <c r="B1584" s="24" t="s">
        <v>23</v>
      </c>
      <c r="C1584" s="54" t="s">
        <v>24</v>
      </c>
      <c r="D1584" s="24" t="s">
        <v>25</v>
      </c>
      <c r="E1584" s="24" t="s">
        <v>20806</v>
      </c>
      <c r="F1584" s="24" t="s">
        <v>22223</v>
      </c>
      <c r="G1584" s="24" t="s">
        <v>21014</v>
      </c>
      <c r="H1584" s="58" t="s">
        <v>194</v>
      </c>
      <c r="I1584" s="58">
        <v>5</v>
      </c>
      <c r="J1584" s="24" t="s">
        <v>22386</v>
      </c>
      <c r="K1584" s="81" t="s">
        <v>31</v>
      </c>
      <c r="L1584" s="58">
        <v>5</v>
      </c>
      <c r="M1584" s="24">
        <f t="shared" si="84"/>
        <v>650</v>
      </c>
      <c r="N1584" s="58"/>
      <c r="O1584" s="24" t="s">
        <v>32</v>
      </c>
    </row>
    <row r="1585" s="1" customFormat="1" ht="14.25" spans="1:15">
      <c r="A1585" s="24">
        <v>1581</v>
      </c>
      <c r="B1585" s="24" t="s">
        <v>23</v>
      </c>
      <c r="C1585" s="54" t="s">
        <v>24</v>
      </c>
      <c r="D1585" s="24" t="s">
        <v>25</v>
      </c>
      <c r="E1585" s="24" t="s">
        <v>20806</v>
      </c>
      <c r="F1585" s="24" t="s">
        <v>22223</v>
      </c>
      <c r="G1585" s="24" t="s">
        <v>22412</v>
      </c>
      <c r="H1585" s="58" t="s">
        <v>194</v>
      </c>
      <c r="I1585" s="58">
        <v>4</v>
      </c>
      <c r="J1585" s="24" t="s">
        <v>22386</v>
      </c>
      <c r="K1585" s="81" t="s">
        <v>31</v>
      </c>
      <c r="L1585" s="58">
        <v>4</v>
      </c>
      <c r="M1585" s="24">
        <f t="shared" si="84"/>
        <v>520</v>
      </c>
      <c r="N1585" s="58"/>
      <c r="O1585" s="24" t="s">
        <v>32</v>
      </c>
    </row>
    <row r="1586" s="1" customFormat="1" ht="14.25" spans="1:15">
      <c r="A1586" s="24">
        <v>1582</v>
      </c>
      <c r="B1586" s="24" t="s">
        <v>23</v>
      </c>
      <c r="C1586" s="54" t="s">
        <v>24</v>
      </c>
      <c r="D1586" s="24" t="s">
        <v>25</v>
      </c>
      <c r="E1586" s="24" t="s">
        <v>20806</v>
      </c>
      <c r="F1586" s="24" t="s">
        <v>22223</v>
      </c>
      <c r="G1586" s="24" t="s">
        <v>22413</v>
      </c>
      <c r="H1586" s="58" t="s">
        <v>194</v>
      </c>
      <c r="I1586" s="58">
        <v>2</v>
      </c>
      <c r="J1586" s="24" t="s">
        <v>22386</v>
      </c>
      <c r="K1586" s="81" t="s">
        <v>31</v>
      </c>
      <c r="L1586" s="58">
        <v>2</v>
      </c>
      <c r="M1586" s="24">
        <f t="shared" si="84"/>
        <v>260</v>
      </c>
      <c r="N1586" s="58"/>
      <c r="O1586" s="24" t="s">
        <v>32</v>
      </c>
    </row>
    <row r="1587" s="1" customFormat="1" ht="14.25" spans="1:15">
      <c r="A1587" s="24">
        <v>1583</v>
      </c>
      <c r="B1587" s="24" t="s">
        <v>23</v>
      </c>
      <c r="C1587" s="54" t="s">
        <v>24</v>
      </c>
      <c r="D1587" s="24" t="s">
        <v>25</v>
      </c>
      <c r="E1587" s="24" t="s">
        <v>20806</v>
      </c>
      <c r="F1587" s="24" t="s">
        <v>22223</v>
      </c>
      <c r="G1587" s="24" t="s">
        <v>22414</v>
      </c>
      <c r="H1587" s="58" t="s">
        <v>194</v>
      </c>
      <c r="I1587" s="58">
        <v>4</v>
      </c>
      <c r="J1587" s="24" t="s">
        <v>22386</v>
      </c>
      <c r="K1587" s="81" t="s">
        <v>31</v>
      </c>
      <c r="L1587" s="58">
        <v>4</v>
      </c>
      <c r="M1587" s="24">
        <f t="shared" si="84"/>
        <v>520</v>
      </c>
      <c r="N1587" s="58"/>
      <c r="O1587" s="24" t="s">
        <v>32</v>
      </c>
    </row>
    <row r="1588" s="1" customFormat="1" ht="14.25" spans="1:15">
      <c r="A1588" s="24">
        <v>1584</v>
      </c>
      <c r="B1588" s="24" t="s">
        <v>23</v>
      </c>
      <c r="C1588" s="54" t="s">
        <v>24</v>
      </c>
      <c r="D1588" s="24" t="s">
        <v>25</v>
      </c>
      <c r="E1588" s="24" t="s">
        <v>20806</v>
      </c>
      <c r="F1588" s="24" t="s">
        <v>22223</v>
      </c>
      <c r="G1588" s="24" t="s">
        <v>22415</v>
      </c>
      <c r="H1588" s="58" t="s">
        <v>194</v>
      </c>
      <c r="I1588" s="58">
        <v>4</v>
      </c>
      <c r="J1588" s="24" t="s">
        <v>22386</v>
      </c>
      <c r="K1588" s="81" t="s">
        <v>31</v>
      </c>
      <c r="L1588" s="58">
        <v>4</v>
      </c>
      <c r="M1588" s="24">
        <f t="shared" si="84"/>
        <v>520</v>
      </c>
      <c r="N1588" s="58"/>
      <c r="O1588" s="24" t="s">
        <v>32</v>
      </c>
    </row>
    <row r="1589" s="1" customFormat="1" ht="14.25" spans="1:15">
      <c r="A1589" s="24">
        <v>1585</v>
      </c>
      <c r="B1589" s="24" t="s">
        <v>23</v>
      </c>
      <c r="C1589" s="54" t="s">
        <v>24</v>
      </c>
      <c r="D1589" s="24" t="s">
        <v>25</v>
      </c>
      <c r="E1589" s="24" t="s">
        <v>20806</v>
      </c>
      <c r="F1589" s="24" t="s">
        <v>22223</v>
      </c>
      <c r="G1589" s="24" t="s">
        <v>22416</v>
      </c>
      <c r="H1589" s="24" t="s">
        <v>194</v>
      </c>
      <c r="I1589" s="58">
        <v>7</v>
      </c>
      <c r="J1589" s="58" t="s">
        <v>22386</v>
      </c>
      <c r="K1589" s="24" t="s">
        <v>31</v>
      </c>
      <c r="L1589" s="58">
        <v>7</v>
      </c>
      <c r="M1589" s="24">
        <f t="shared" si="84"/>
        <v>910</v>
      </c>
      <c r="N1589" s="58"/>
      <c r="O1589" s="24" t="s">
        <v>32</v>
      </c>
    </row>
    <row r="1590" s="1" customFormat="1" ht="14.25" spans="1:15">
      <c r="A1590" s="24">
        <v>1586</v>
      </c>
      <c r="B1590" s="24" t="s">
        <v>23</v>
      </c>
      <c r="C1590" s="54" t="s">
        <v>24</v>
      </c>
      <c r="D1590" s="24" t="s">
        <v>25</v>
      </c>
      <c r="E1590" s="24" t="s">
        <v>20806</v>
      </c>
      <c r="F1590" s="24" t="s">
        <v>22223</v>
      </c>
      <c r="G1590" s="24" t="s">
        <v>22417</v>
      </c>
      <c r="H1590" s="58" t="s">
        <v>194</v>
      </c>
      <c r="I1590" s="58">
        <v>6</v>
      </c>
      <c r="J1590" s="24" t="s">
        <v>20927</v>
      </c>
      <c r="K1590" s="81" t="s">
        <v>31</v>
      </c>
      <c r="L1590" s="58">
        <v>6</v>
      </c>
      <c r="M1590" s="24">
        <f t="shared" si="84"/>
        <v>780</v>
      </c>
      <c r="N1590" s="58"/>
      <c r="O1590" s="24" t="s">
        <v>32</v>
      </c>
    </row>
    <row r="1591" s="1" customFormat="1" ht="14.25" spans="1:15">
      <c r="A1591" s="24">
        <v>1587</v>
      </c>
      <c r="B1591" s="24" t="s">
        <v>23</v>
      </c>
      <c r="C1591" s="54" t="s">
        <v>24</v>
      </c>
      <c r="D1591" s="24" t="s">
        <v>25</v>
      </c>
      <c r="E1591" s="24" t="s">
        <v>20806</v>
      </c>
      <c r="F1591" s="24" t="s">
        <v>22223</v>
      </c>
      <c r="G1591" s="24" t="s">
        <v>22418</v>
      </c>
      <c r="H1591" s="58" t="s">
        <v>194</v>
      </c>
      <c r="I1591" s="58">
        <v>7</v>
      </c>
      <c r="J1591" s="24" t="s">
        <v>20927</v>
      </c>
      <c r="K1591" s="81" t="s">
        <v>31</v>
      </c>
      <c r="L1591" s="58">
        <v>7</v>
      </c>
      <c r="M1591" s="24">
        <f t="shared" si="84"/>
        <v>910</v>
      </c>
      <c r="N1591" s="58"/>
      <c r="O1591" s="24" t="s">
        <v>32</v>
      </c>
    </row>
    <row r="1592" s="1" customFormat="1" ht="14.25" spans="1:15">
      <c r="A1592" s="24">
        <v>1588</v>
      </c>
      <c r="B1592" s="24" t="s">
        <v>23</v>
      </c>
      <c r="C1592" s="54" t="s">
        <v>24</v>
      </c>
      <c r="D1592" s="24" t="s">
        <v>25</v>
      </c>
      <c r="E1592" s="24" t="s">
        <v>20806</v>
      </c>
      <c r="F1592" s="24" t="s">
        <v>22223</v>
      </c>
      <c r="G1592" s="24" t="s">
        <v>21156</v>
      </c>
      <c r="H1592" s="58" t="s">
        <v>194</v>
      </c>
      <c r="I1592" s="58">
        <v>6</v>
      </c>
      <c r="J1592" s="24" t="s">
        <v>20927</v>
      </c>
      <c r="K1592" s="81" t="s">
        <v>31</v>
      </c>
      <c r="L1592" s="58">
        <v>6</v>
      </c>
      <c r="M1592" s="24">
        <f t="shared" si="84"/>
        <v>780</v>
      </c>
      <c r="N1592" s="58"/>
      <c r="O1592" s="24" t="s">
        <v>32</v>
      </c>
    </row>
    <row r="1593" s="1" customFormat="1" ht="14.25" spans="1:15">
      <c r="A1593" s="24">
        <v>1589</v>
      </c>
      <c r="B1593" s="24" t="s">
        <v>23</v>
      </c>
      <c r="C1593" s="54" t="s">
        <v>24</v>
      </c>
      <c r="D1593" s="24" t="s">
        <v>25</v>
      </c>
      <c r="E1593" s="24" t="s">
        <v>20806</v>
      </c>
      <c r="F1593" s="24" t="s">
        <v>22223</v>
      </c>
      <c r="G1593" s="24" t="s">
        <v>22419</v>
      </c>
      <c r="H1593" s="58" t="s">
        <v>194</v>
      </c>
      <c r="I1593" s="58">
        <v>6</v>
      </c>
      <c r="J1593" s="24" t="s">
        <v>20927</v>
      </c>
      <c r="K1593" s="81" t="s">
        <v>31</v>
      </c>
      <c r="L1593" s="58">
        <v>6</v>
      </c>
      <c r="M1593" s="24">
        <f t="shared" si="84"/>
        <v>780</v>
      </c>
      <c r="N1593" s="58"/>
      <c r="O1593" s="24" t="s">
        <v>32</v>
      </c>
    </row>
    <row r="1594" s="1" customFormat="1" ht="14.25" spans="1:15">
      <c r="A1594" s="24">
        <v>1590</v>
      </c>
      <c r="B1594" s="24" t="s">
        <v>23</v>
      </c>
      <c r="C1594" s="54" t="s">
        <v>24</v>
      </c>
      <c r="D1594" s="24" t="s">
        <v>25</v>
      </c>
      <c r="E1594" s="24" t="s">
        <v>20806</v>
      </c>
      <c r="F1594" s="24" t="s">
        <v>22223</v>
      </c>
      <c r="G1594" s="24" t="s">
        <v>22420</v>
      </c>
      <c r="H1594" s="58" t="s">
        <v>194</v>
      </c>
      <c r="I1594" s="58">
        <v>5</v>
      </c>
      <c r="J1594" s="24" t="s">
        <v>20927</v>
      </c>
      <c r="K1594" s="81" t="s">
        <v>31</v>
      </c>
      <c r="L1594" s="58">
        <v>5</v>
      </c>
      <c r="M1594" s="24">
        <f t="shared" si="84"/>
        <v>650</v>
      </c>
      <c r="N1594" s="58"/>
      <c r="O1594" s="24" t="s">
        <v>32</v>
      </c>
    </row>
    <row r="1595" s="1" customFormat="1" ht="14.25" spans="1:15">
      <c r="A1595" s="24">
        <v>1591</v>
      </c>
      <c r="B1595" s="24" t="s">
        <v>23</v>
      </c>
      <c r="C1595" s="54" t="s">
        <v>24</v>
      </c>
      <c r="D1595" s="24" t="s">
        <v>25</v>
      </c>
      <c r="E1595" s="24" t="s">
        <v>20806</v>
      </c>
      <c r="F1595" s="24" t="s">
        <v>22223</v>
      </c>
      <c r="G1595" s="24" t="s">
        <v>22421</v>
      </c>
      <c r="H1595" s="24" t="s">
        <v>47</v>
      </c>
      <c r="I1595" s="58">
        <v>4</v>
      </c>
      <c r="J1595" s="24" t="s">
        <v>22422</v>
      </c>
      <c r="K1595" s="81" t="s">
        <v>31</v>
      </c>
      <c r="L1595" s="58">
        <v>4</v>
      </c>
      <c r="M1595" s="24">
        <f>L1595*312</f>
        <v>1248</v>
      </c>
      <c r="N1595" s="58"/>
      <c r="O1595" s="24" t="s">
        <v>32</v>
      </c>
    </row>
    <row r="1596" s="1" customFormat="1" ht="14.25" spans="1:15">
      <c r="A1596" s="24">
        <v>1592</v>
      </c>
      <c r="B1596" s="24" t="s">
        <v>23</v>
      </c>
      <c r="C1596" s="54" t="s">
        <v>24</v>
      </c>
      <c r="D1596" s="24" t="s">
        <v>25</v>
      </c>
      <c r="E1596" s="24" t="s">
        <v>20806</v>
      </c>
      <c r="F1596" s="24" t="s">
        <v>22223</v>
      </c>
      <c r="G1596" s="24" t="s">
        <v>22423</v>
      </c>
      <c r="H1596" s="58" t="s">
        <v>29</v>
      </c>
      <c r="I1596" s="58">
        <v>5</v>
      </c>
      <c r="J1596" s="24" t="s">
        <v>22422</v>
      </c>
      <c r="K1596" s="81" t="s">
        <v>31</v>
      </c>
      <c r="L1596" s="58">
        <v>5</v>
      </c>
      <c r="M1596" s="24">
        <f>L1596*130</f>
        <v>650</v>
      </c>
      <c r="N1596" s="58"/>
      <c r="O1596" s="24" t="s">
        <v>32</v>
      </c>
    </row>
    <row r="1597" s="1" customFormat="1" ht="14.25" spans="1:15">
      <c r="A1597" s="24">
        <v>1593</v>
      </c>
      <c r="B1597" s="24" t="s">
        <v>23</v>
      </c>
      <c r="C1597" s="54" t="s">
        <v>24</v>
      </c>
      <c r="D1597" s="24" t="s">
        <v>25</v>
      </c>
      <c r="E1597" s="24" t="s">
        <v>20806</v>
      </c>
      <c r="F1597" s="24" t="s">
        <v>22223</v>
      </c>
      <c r="G1597" s="24" t="s">
        <v>22424</v>
      </c>
      <c r="H1597" s="24" t="s">
        <v>51</v>
      </c>
      <c r="I1597" s="58">
        <v>6</v>
      </c>
      <c r="J1597" s="24" t="s">
        <v>22422</v>
      </c>
      <c r="K1597" s="81" t="s">
        <v>31</v>
      </c>
      <c r="L1597" s="58">
        <v>6</v>
      </c>
      <c r="M1597" s="24">
        <f>L1597*312</f>
        <v>1872</v>
      </c>
      <c r="N1597" s="58"/>
      <c r="O1597" s="24" t="s">
        <v>32</v>
      </c>
    </row>
    <row r="1598" s="1" customFormat="1" ht="14.25" spans="1:15">
      <c r="A1598" s="24">
        <v>1594</v>
      </c>
      <c r="B1598" s="24" t="s">
        <v>23</v>
      </c>
      <c r="C1598" s="54" t="s">
        <v>24</v>
      </c>
      <c r="D1598" s="24" t="s">
        <v>25</v>
      </c>
      <c r="E1598" s="24" t="s">
        <v>20806</v>
      </c>
      <c r="F1598" s="24" t="s">
        <v>22223</v>
      </c>
      <c r="G1598" s="24" t="s">
        <v>22425</v>
      </c>
      <c r="H1598" s="24" t="s">
        <v>51</v>
      </c>
      <c r="I1598" s="58">
        <v>7</v>
      </c>
      <c r="J1598" s="24" t="s">
        <v>22422</v>
      </c>
      <c r="K1598" s="81" t="s">
        <v>31</v>
      </c>
      <c r="L1598" s="58">
        <v>7</v>
      </c>
      <c r="M1598" s="24">
        <f>L1598*312</f>
        <v>2184</v>
      </c>
      <c r="N1598" s="58"/>
      <c r="O1598" s="24" t="s">
        <v>32</v>
      </c>
    </row>
    <row r="1599" s="1" customFormat="1" ht="14.25" spans="1:15">
      <c r="A1599" s="24">
        <v>1595</v>
      </c>
      <c r="B1599" s="24" t="s">
        <v>23</v>
      </c>
      <c r="C1599" s="54" t="s">
        <v>24</v>
      </c>
      <c r="D1599" s="24" t="s">
        <v>25</v>
      </c>
      <c r="E1599" s="24" t="s">
        <v>20806</v>
      </c>
      <c r="F1599" s="24" t="s">
        <v>22223</v>
      </c>
      <c r="G1599" s="24" t="s">
        <v>22426</v>
      </c>
      <c r="H1599" s="58" t="s">
        <v>29</v>
      </c>
      <c r="I1599" s="58">
        <v>2</v>
      </c>
      <c r="J1599" s="24" t="s">
        <v>22422</v>
      </c>
      <c r="K1599" s="81" t="s">
        <v>31</v>
      </c>
      <c r="L1599" s="58">
        <v>2</v>
      </c>
      <c r="M1599" s="24">
        <f t="shared" ref="M1599:M1610" si="85">L1599*130</f>
        <v>260</v>
      </c>
      <c r="N1599" s="58"/>
      <c r="O1599" s="24" t="s">
        <v>32</v>
      </c>
    </row>
    <row r="1600" s="1" customFormat="1" ht="14.25" spans="1:15">
      <c r="A1600" s="24">
        <v>1596</v>
      </c>
      <c r="B1600" s="24" t="s">
        <v>23</v>
      </c>
      <c r="C1600" s="54" t="s">
        <v>24</v>
      </c>
      <c r="D1600" s="24" t="s">
        <v>25</v>
      </c>
      <c r="E1600" s="24" t="s">
        <v>20806</v>
      </c>
      <c r="F1600" s="24" t="s">
        <v>22223</v>
      </c>
      <c r="G1600" s="24" t="s">
        <v>22427</v>
      </c>
      <c r="H1600" s="58" t="s">
        <v>194</v>
      </c>
      <c r="I1600" s="58">
        <v>4</v>
      </c>
      <c r="J1600" s="24" t="s">
        <v>22422</v>
      </c>
      <c r="K1600" s="81" t="s">
        <v>31</v>
      </c>
      <c r="L1600" s="58">
        <v>4</v>
      </c>
      <c r="M1600" s="24">
        <f t="shared" si="85"/>
        <v>520</v>
      </c>
      <c r="N1600" s="58"/>
      <c r="O1600" s="24" t="s">
        <v>32</v>
      </c>
    </row>
    <row r="1601" s="1" customFormat="1" ht="14.25" spans="1:15">
      <c r="A1601" s="24">
        <v>1597</v>
      </c>
      <c r="B1601" s="24" t="s">
        <v>23</v>
      </c>
      <c r="C1601" s="54" t="s">
        <v>24</v>
      </c>
      <c r="D1601" s="24" t="s">
        <v>25</v>
      </c>
      <c r="E1601" s="24" t="s">
        <v>20806</v>
      </c>
      <c r="F1601" s="24" t="s">
        <v>22223</v>
      </c>
      <c r="G1601" s="24" t="s">
        <v>22428</v>
      </c>
      <c r="H1601" s="58" t="s">
        <v>194</v>
      </c>
      <c r="I1601" s="58">
        <v>3</v>
      </c>
      <c r="J1601" s="24" t="s">
        <v>22422</v>
      </c>
      <c r="K1601" s="81" t="s">
        <v>31</v>
      </c>
      <c r="L1601" s="58">
        <v>3</v>
      </c>
      <c r="M1601" s="24">
        <f t="shared" si="85"/>
        <v>390</v>
      </c>
      <c r="N1601" s="58"/>
      <c r="O1601" s="24" t="s">
        <v>32</v>
      </c>
    </row>
    <row r="1602" s="1" customFormat="1" ht="14.25" spans="1:15">
      <c r="A1602" s="24">
        <v>1598</v>
      </c>
      <c r="B1602" s="24" t="s">
        <v>23</v>
      </c>
      <c r="C1602" s="54" t="s">
        <v>24</v>
      </c>
      <c r="D1602" s="24" t="s">
        <v>25</v>
      </c>
      <c r="E1602" s="24" t="s">
        <v>20806</v>
      </c>
      <c r="F1602" s="24" t="s">
        <v>22223</v>
      </c>
      <c r="G1602" s="24" t="s">
        <v>22429</v>
      </c>
      <c r="H1602" s="58" t="s">
        <v>194</v>
      </c>
      <c r="I1602" s="58">
        <v>4</v>
      </c>
      <c r="J1602" s="58" t="s">
        <v>22422</v>
      </c>
      <c r="K1602" s="81" t="s">
        <v>31</v>
      </c>
      <c r="L1602" s="58">
        <v>4</v>
      </c>
      <c r="M1602" s="24">
        <f t="shared" si="85"/>
        <v>520</v>
      </c>
      <c r="N1602" s="58"/>
      <c r="O1602" s="24" t="s">
        <v>32</v>
      </c>
    </row>
    <row r="1603" s="1" customFormat="1" ht="14.25" spans="1:15">
      <c r="A1603" s="24">
        <v>1599</v>
      </c>
      <c r="B1603" s="24" t="s">
        <v>23</v>
      </c>
      <c r="C1603" s="54" t="s">
        <v>24</v>
      </c>
      <c r="D1603" s="24" t="s">
        <v>25</v>
      </c>
      <c r="E1603" s="24" t="s">
        <v>20806</v>
      </c>
      <c r="F1603" s="24" t="s">
        <v>22223</v>
      </c>
      <c r="G1603" s="24" t="s">
        <v>22430</v>
      </c>
      <c r="H1603" s="58" t="s">
        <v>194</v>
      </c>
      <c r="I1603" s="58">
        <v>6</v>
      </c>
      <c r="J1603" s="24" t="s">
        <v>22422</v>
      </c>
      <c r="K1603" s="81" t="s">
        <v>31</v>
      </c>
      <c r="L1603" s="58">
        <v>6</v>
      </c>
      <c r="M1603" s="24">
        <f t="shared" si="85"/>
        <v>780</v>
      </c>
      <c r="N1603" s="58"/>
      <c r="O1603" s="24" t="s">
        <v>32</v>
      </c>
    </row>
    <row r="1604" s="1" customFormat="1" ht="14.25" spans="1:15">
      <c r="A1604" s="24">
        <v>1600</v>
      </c>
      <c r="B1604" s="24" t="s">
        <v>23</v>
      </c>
      <c r="C1604" s="54" t="s">
        <v>24</v>
      </c>
      <c r="D1604" s="24" t="s">
        <v>25</v>
      </c>
      <c r="E1604" s="24" t="s">
        <v>20806</v>
      </c>
      <c r="F1604" s="24" t="s">
        <v>22223</v>
      </c>
      <c r="G1604" s="24" t="s">
        <v>22431</v>
      </c>
      <c r="H1604" s="58" t="s">
        <v>194</v>
      </c>
      <c r="I1604" s="58">
        <v>6</v>
      </c>
      <c r="J1604" s="24" t="s">
        <v>22422</v>
      </c>
      <c r="K1604" s="81" t="s">
        <v>31</v>
      </c>
      <c r="L1604" s="58">
        <v>6</v>
      </c>
      <c r="M1604" s="24">
        <f t="shared" si="85"/>
        <v>780</v>
      </c>
      <c r="N1604" s="58"/>
      <c r="O1604" s="24" t="s">
        <v>32</v>
      </c>
    </row>
    <row r="1605" s="1" customFormat="1" ht="14.25" spans="1:15">
      <c r="A1605" s="24">
        <v>1601</v>
      </c>
      <c r="B1605" s="24" t="s">
        <v>23</v>
      </c>
      <c r="C1605" s="54" t="s">
        <v>24</v>
      </c>
      <c r="D1605" s="24" t="s">
        <v>25</v>
      </c>
      <c r="E1605" s="24" t="s">
        <v>20806</v>
      </c>
      <c r="F1605" s="24" t="s">
        <v>22223</v>
      </c>
      <c r="G1605" s="24" t="s">
        <v>22432</v>
      </c>
      <c r="H1605" s="58" t="s">
        <v>194</v>
      </c>
      <c r="I1605" s="58">
        <v>5</v>
      </c>
      <c r="J1605" s="24" t="s">
        <v>22422</v>
      </c>
      <c r="K1605" s="81" t="s">
        <v>31</v>
      </c>
      <c r="L1605" s="58">
        <v>5</v>
      </c>
      <c r="M1605" s="24">
        <f t="shared" si="85"/>
        <v>650</v>
      </c>
      <c r="N1605" s="58"/>
      <c r="O1605" s="24" t="s">
        <v>32</v>
      </c>
    </row>
    <row r="1606" s="1" customFormat="1" ht="14.25" spans="1:15">
      <c r="A1606" s="24">
        <v>1602</v>
      </c>
      <c r="B1606" s="24" t="s">
        <v>23</v>
      </c>
      <c r="C1606" s="54" t="s">
        <v>24</v>
      </c>
      <c r="D1606" s="24" t="s">
        <v>25</v>
      </c>
      <c r="E1606" s="24" t="s">
        <v>20806</v>
      </c>
      <c r="F1606" s="24" t="s">
        <v>22223</v>
      </c>
      <c r="G1606" s="24" t="s">
        <v>22433</v>
      </c>
      <c r="H1606" s="58" t="s">
        <v>194</v>
      </c>
      <c r="I1606" s="58">
        <v>4</v>
      </c>
      <c r="J1606" s="24" t="s">
        <v>22422</v>
      </c>
      <c r="K1606" s="81" t="s">
        <v>31</v>
      </c>
      <c r="L1606" s="58">
        <v>4</v>
      </c>
      <c r="M1606" s="24">
        <f t="shared" si="85"/>
        <v>520</v>
      </c>
      <c r="N1606" s="58"/>
      <c r="O1606" s="24" t="s">
        <v>32</v>
      </c>
    </row>
    <row r="1607" s="1" customFormat="1" ht="14.25" spans="1:15">
      <c r="A1607" s="24">
        <v>1603</v>
      </c>
      <c r="B1607" s="24" t="s">
        <v>23</v>
      </c>
      <c r="C1607" s="54" t="s">
        <v>24</v>
      </c>
      <c r="D1607" s="24" t="s">
        <v>25</v>
      </c>
      <c r="E1607" s="24" t="s">
        <v>20806</v>
      </c>
      <c r="F1607" s="24" t="s">
        <v>22223</v>
      </c>
      <c r="G1607" s="24" t="s">
        <v>22434</v>
      </c>
      <c r="H1607" s="58" t="s">
        <v>194</v>
      </c>
      <c r="I1607" s="58">
        <v>3</v>
      </c>
      <c r="J1607" s="24" t="s">
        <v>22435</v>
      </c>
      <c r="K1607" s="81" t="s">
        <v>31</v>
      </c>
      <c r="L1607" s="58">
        <v>3</v>
      </c>
      <c r="M1607" s="24">
        <f t="shared" si="85"/>
        <v>390</v>
      </c>
      <c r="N1607" s="58"/>
      <c r="O1607" s="24" t="s">
        <v>32</v>
      </c>
    </row>
    <row r="1608" s="1" customFormat="1" ht="14.25" spans="1:15">
      <c r="A1608" s="24">
        <v>1604</v>
      </c>
      <c r="B1608" s="24" t="s">
        <v>23</v>
      </c>
      <c r="C1608" s="54" t="s">
        <v>24</v>
      </c>
      <c r="D1608" s="24" t="s">
        <v>25</v>
      </c>
      <c r="E1608" s="24" t="s">
        <v>20806</v>
      </c>
      <c r="F1608" s="24" t="s">
        <v>22223</v>
      </c>
      <c r="G1608" s="24" t="s">
        <v>22436</v>
      </c>
      <c r="H1608" s="58" t="s">
        <v>194</v>
      </c>
      <c r="I1608" s="58">
        <v>7</v>
      </c>
      <c r="J1608" s="24" t="s">
        <v>22435</v>
      </c>
      <c r="K1608" s="81" t="s">
        <v>31</v>
      </c>
      <c r="L1608" s="58">
        <v>6</v>
      </c>
      <c r="M1608" s="24">
        <f t="shared" si="85"/>
        <v>780</v>
      </c>
      <c r="N1608" s="58"/>
      <c r="O1608" s="24" t="s">
        <v>32</v>
      </c>
    </row>
    <row r="1609" s="1" customFormat="1" ht="14.25" spans="1:15">
      <c r="A1609" s="24">
        <v>1605</v>
      </c>
      <c r="B1609" s="24" t="s">
        <v>23</v>
      </c>
      <c r="C1609" s="54" t="s">
        <v>24</v>
      </c>
      <c r="D1609" s="24" t="s">
        <v>25</v>
      </c>
      <c r="E1609" s="24" t="s">
        <v>20806</v>
      </c>
      <c r="F1609" s="24" t="s">
        <v>22223</v>
      </c>
      <c r="G1609" s="80" t="s">
        <v>22437</v>
      </c>
      <c r="H1609" s="58" t="s">
        <v>194</v>
      </c>
      <c r="I1609" s="58">
        <v>4</v>
      </c>
      <c r="J1609" s="24" t="s">
        <v>22435</v>
      </c>
      <c r="K1609" s="81" t="s">
        <v>31</v>
      </c>
      <c r="L1609" s="58">
        <v>4</v>
      </c>
      <c r="M1609" s="24">
        <f t="shared" si="85"/>
        <v>520</v>
      </c>
      <c r="N1609" s="58"/>
      <c r="O1609" s="24" t="s">
        <v>32</v>
      </c>
    </row>
    <row r="1610" s="1" customFormat="1" ht="14.25" spans="1:15">
      <c r="A1610" s="24">
        <v>1606</v>
      </c>
      <c r="B1610" s="24" t="s">
        <v>23</v>
      </c>
      <c r="C1610" s="54" t="s">
        <v>24</v>
      </c>
      <c r="D1610" s="24" t="s">
        <v>25</v>
      </c>
      <c r="E1610" s="24" t="s">
        <v>20806</v>
      </c>
      <c r="F1610" s="24" t="s">
        <v>22223</v>
      </c>
      <c r="G1610" s="80" t="s">
        <v>22438</v>
      </c>
      <c r="H1610" s="58" t="s">
        <v>194</v>
      </c>
      <c r="I1610" s="58">
        <v>4</v>
      </c>
      <c r="J1610" s="24" t="s">
        <v>22435</v>
      </c>
      <c r="K1610" s="81" t="s">
        <v>31</v>
      </c>
      <c r="L1610" s="58">
        <v>4</v>
      </c>
      <c r="M1610" s="24">
        <f t="shared" si="85"/>
        <v>520</v>
      </c>
      <c r="N1610" s="58"/>
      <c r="O1610" s="24" t="s">
        <v>32</v>
      </c>
    </row>
    <row r="1611" s="1" customFormat="1" ht="14.25" spans="1:15">
      <c r="A1611" s="24">
        <v>1607</v>
      </c>
      <c r="B1611" s="24" t="s">
        <v>23</v>
      </c>
      <c r="C1611" s="54" t="s">
        <v>24</v>
      </c>
      <c r="D1611" s="24" t="s">
        <v>25</v>
      </c>
      <c r="E1611" s="24" t="s">
        <v>20806</v>
      </c>
      <c r="F1611" s="24" t="s">
        <v>22223</v>
      </c>
      <c r="G1611" s="80" t="s">
        <v>22439</v>
      </c>
      <c r="H1611" s="24" t="s">
        <v>51</v>
      </c>
      <c r="I1611" s="58">
        <v>5</v>
      </c>
      <c r="J1611" s="24" t="s">
        <v>22435</v>
      </c>
      <c r="K1611" s="81" t="s">
        <v>31</v>
      </c>
      <c r="L1611" s="58">
        <v>5</v>
      </c>
      <c r="M1611" s="24">
        <f>L1611*312</f>
        <v>1560</v>
      </c>
      <c r="N1611" s="58"/>
      <c r="O1611" s="24" t="s">
        <v>32</v>
      </c>
    </row>
    <row r="1612" s="1" customFormat="1" ht="14.25" spans="1:15">
      <c r="A1612" s="24">
        <v>1608</v>
      </c>
      <c r="B1612" s="24" t="s">
        <v>23</v>
      </c>
      <c r="C1612" s="54" t="s">
        <v>24</v>
      </c>
      <c r="D1612" s="24" t="s">
        <v>25</v>
      </c>
      <c r="E1612" s="24" t="s">
        <v>20806</v>
      </c>
      <c r="F1612" s="24" t="s">
        <v>22223</v>
      </c>
      <c r="G1612" s="24" t="s">
        <v>22440</v>
      </c>
      <c r="H1612" s="58" t="s">
        <v>194</v>
      </c>
      <c r="I1612" s="58">
        <v>3</v>
      </c>
      <c r="J1612" s="24" t="s">
        <v>22435</v>
      </c>
      <c r="K1612" s="81" t="s">
        <v>31</v>
      </c>
      <c r="L1612" s="58">
        <v>3</v>
      </c>
      <c r="M1612" s="24">
        <f t="shared" ref="M1612:M1628" si="86">L1612*130</f>
        <v>390</v>
      </c>
      <c r="N1612" s="58"/>
      <c r="O1612" s="24" t="s">
        <v>32</v>
      </c>
    </row>
    <row r="1613" s="1" customFormat="1" ht="14.25" spans="1:15">
      <c r="A1613" s="24">
        <v>1609</v>
      </c>
      <c r="B1613" s="24" t="s">
        <v>23</v>
      </c>
      <c r="C1613" s="54" t="s">
        <v>24</v>
      </c>
      <c r="D1613" s="24" t="s">
        <v>25</v>
      </c>
      <c r="E1613" s="24" t="s">
        <v>20806</v>
      </c>
      <c r="F1613" s="24" t="s">
        <v>22223</v>
      </c>
      <c r="G1613" s="24" t="s">
        <v>22441</v>
      </c>
      <c r="H1613" s="58" t="s">
        <v>194</v>
      </c>
      <c r="I1613" s="58">
        <v>3</v>
      </c>
      <c r="J1613" s="24" t="s">
        <v>22435</v>
      </c>
      <c r="K1613" s="81" t="s">
        <v>31</v>
      </c>
      <c r="L1613" s="58">
        <v>2</v>
      </c>
      <c r="M1613" s="24">
        <f t="shared" si="86"/>
        <v>260</v>
      </c>
      <c r="N1613" s="58"/>
      <c r="O1613" s="24" t="s">
        <v>32</v>
      </c>
    </row>
    <row r="1614" s="1" customFormat="1" ht="14.25" spans="1:15">
      <c r="A1614" s="24">
        <v>1610</v>
      </c>
      <c r="B1614" s="24" t="s">
        <v>23</v>
      </c>
      <c r="C1614" s="54" t="s">
        <v>24</v>
      </c>
      <c r="D1614" s="24" t="s">
        <v>25</v>
      </c>
      <c r="E1614" s="24" t="s">
        <v>20806</v>
      </c>
      <c r="F1614" s="24" t="s">
        <v>22223</v>
      </c>
      <c r="G1614" s="24" t="s">
        <v>22442</v>
      </c>
      <c r="H1614" s="58" t="s">
        <v>194</v>
      </c>
      <c r="I1614" s="58">
        <v>5</v>
      </c>
      <c r="J1614" s="24" t="s">
        <v>22435</v>
      </c>
      <c r="K1614" s="81" t="s">
        <v>31</v>
      </c>
      <c r="L1614" s="58">
        <v>5</v>
      </c>
      <c r="M1614" s="24">
        <f t="shared" si="86"/>
        <v>650</v>
      </c>
      <c r="N1614" s="58"/>
      <c r="O1614" s="24" t="s">
        <v>32</v>
      </c>
    </row>
    <row r="1615" s="1" customFormat="1" ht="14.25" spans="1:15">
      <c r="A1615" s="24">
        <v>1611</v>
      </c>
      <c r="B1615" s="24" t="s">
        <v>23</v>
      </c>
      <c r="C1615" s="54" t="s">
        <v>24</v>
      </c>
      <c r="D1615" s="24" t="s">
        <v>25</v>
      </c>
      <c r="E1615" s="24" t="s">
        <v>20806</v>
      </c>
      <c r="F1615" s="24" t="s">
        <v>22223</v>
      </c>
      <c r="G1615" s="24" t="s">
        <v>22443</v>
      </c>
      <c r="H1615" s="58" t="s">
        <v>194</v>
      </c>
      <c r="I1615" s="58">
        <v>5</v>
      </c>
      <c r="J1615" s="24" t="s">
        <v>22435</v>
      </c>
      <c r="K1615" s="81" t="s">
        <v>31</v>
      </c>
      <c r="L1615" s="58">
        <v>5</v>
      </c>
      <c r="M1615" s="24">
        <f t="shared" si="86"/>
        <v>650</v>
      </c>
      <c r="N1615" s="58"/>
      <c r="O1615" s="24" t="s">
        <v>32</v>
      </c>
    </row>
    <row r="1616" s="1" customFormat="1" ht="14.25" spans="1:15">
      <c r="A1616" s="24">
        <v>1612</v>
      </c>
      <c r="B1616" s="24" t="s">
        <v>23</v>
      </c>
      <c r="C1616" s="54" t="s">
        <v>24</v>
      </c>
      <c r="D1616" s="24" t="s">
        <v>25</v>
      </c>
      <c r="E1616" s="24" t="s">
        <v>20806</v>
      </c>
      <c r="F1616" s="24" t="s">
        <v>22223</v>
      </c>
      <c r="G1616" s="24" t="s">
        <v>22444</v>
      </c>
      <c r="H1616" s="58" t="s">
        <v>194</v>
      </c>
      <c r="I1616" s="58">
        <v>6</v>
      </c>
      <c r="J1616" s="24" t="s">
        <v>22435</v>
      </c>
      <c r="K1616" s="81" t="s">
        <v>31</v>
      </c>
      <c r="L1616" s="58">
        <v>6</v>
      </c>
      <c r="M1616" s="24">
        <f t="shared" si="86"/>
        <v>780</v>
      </c>
      <c r="N1616" s="58"/>
      <c r="O1616" s="24" t="s">
        <v>32</v>
      </c>
    </row>
    <row r="1617" s="1" customFormat="1" ht="14.25" spans="1:15">
      <c r="A1617" s="24">
        <v>1613</v>
      </c>
      <c r="B1617" s="24" t="s">
        <v>23</v>
      </c>
      <c r="C1617" s="54" t="s">
        <v>24</v>
      </c>
      <c r="D1617" s="24" t="s">
        <v>25</v>
      </c>
      <c r="E1617" s="24" t="s">
        <v>20806</v>
      </c>
      <c r="F1617" s="24" t="s">
        <v>22223</v>
      </c>
      <c r="G1617" s="24" t="s">
        <v>22445</v>
      </c>
      <c r="H1617" s="58" t="s">
        <v>194</v>
      </c>
      <c r="I1617" s="58">
        <v>5</v>
      </c>
      <c r="J1617" s="24" t="s">
        <v>22446</v>
      </c>
      <c r="K1617" s="81" t="s">
        <v>31</v>
      </c>
      <c r="L1617" s="58">
        <v>5</v>
      </c>
      <c r="M1617" s="24">
        <f t="shared" si="86"/>
        <v>650</v>
      </c>
      <c r="N1617" s="58"/>
      <c r="O1617" s="24" t="s">
        <v>32</v>
      </c>
    </row>
    <row r="1618" s="1" customFormat="1" ht="14.25" spans="1:15">
      <c r="A1618" s="24">
        <v>1614</v>
      </c>
      <c r="B1618" s="24" t="s">
        <v>23</v>
      </c>
      <c r="C1618" s="54" t="s">
        <v>24</v>
      </c>
      <c r="D1618" s="24" t="s">
        <v>25</v>
      </c>
      <c r="E1618" s="24" t="s">
        <v>20806</v>
      </c>
      <c r="F1618" s="24" t="s">
        <v>22223</v>
      </c>
      <c r="G1618" s="24" t="s">
        <v>22447</v>
      </c>
      <c r="H1618" s="24" t="s">
        <v>194</v>
      </c>
      <c r="I1618" s="58">
        <v>5</v>
      </c>
      <c r="J1618" s="24" t="s">
        <v>22446</v>
      </c>
      <c r="K1618" s="24" t="s">
        <v>31</v>
      </c>
      <c r="L1618" s="58">
        <v>5</v>
      </c>
      <c r="M1618" s="24">
        <f t="shared" si="86"/>
        <v>650</v>
      </c>
      <c r="N1618" s="58"/>
      <c r="O1618" s="24" t="s">
        <v>32</v>
      </c>
    </row>
    <row r="1619" s="1" customFormat="1" ht="14.25" spans="1:15">
      <c r="A1619" s="24">
        <v>1615</v>
      </c>
      <c r="B1619" s="24" t="s">
        <v>23</v>
      </c>
      <c r="C1619" s="54" t="s">
        <v>24</v>
      </c>
      <c r="D1619" s="24" t="s">
        <v>25</v>
      </c>
      <c r="E1619" s="24" t="s">
        <v>20806</v>
      </c>
      <c r="F1619" s="24" t="s">
        <v>22223</v>
      </c>
      <c r="G1619" s="24" t="s">
        <v>22448</v>
      </c>
      <c r="H1619" s="58" t="s">
        <v>194</v>
      </c>
      <c r="I1619" s="58">
        <v>5</v>
      </c>
      <c r="J1619" s="24" t="s">
        <v>22446</v>
      </c>
      <c r="K1619" s="81" t="s">
        <v>31</v>
      </c>
      <c r="L1619" s="58">
        <v>4</v>
      </c>
      <c r="M1619" s="24">
        <f t="shared" si="86"/>
        <v>520</v>
      </c>
      <c r="N1619" s="58"/>
      <c r="O1619" s="24" t="s">
        <v>32</v>
      </c>
    </row>
    <row r="1620" s="1" customFormat="1" ht="14.25" spans="1:15">
      <c r="A1620" s="24">
        <v>1616</v>
      </c>
      <c r="B1620" s="24" t="s">
        <v>23</v>
      </c>
      <c r="C1620" s="54" t="s">
        <v>24</v>
      </c>
      <c r="D1620" s="24" t="s">
        <v>25</v>
      </c>
      <c r="E1620" s="24" t="s">
        <v>20806</v>
      </c>
      <c r="F1620" s="24" t="s">
        <v>22223</v>
      </c>
      <c r="G1620" s="24" t="s">
        <v>22449</v>
      </c>
      <c r="H1620" s="58" t="s">
        <v>194</v>
      </c>
      <c r="I1620" s="58">
        <v>5</v>
      </c>
      <c r="J1620" s="24" t="s">
        <v>22446</v>
      </c>
      <c r="K1620" s="81" t="s">
        <v>31</v>
      </c>
      <c r="L1620" s="58">
        <v>5</v>
      </c>
      <c r="M1620" s="24">
        <f t="shared" si="86"/>
        <v>650</v>
      </c>
      <c r="N1620" s="58"/>
      <c r="O1620" s="24" t="s">
        <v>32</v>
      </c>
    </row>
    <row r="1621" s="1" customFormat="1" ht="14.25" spans="1:15">
      <c r="A1621" s="24">
        <v>1617</v>
      </c>
      <c r="B1621" s="24" t="s">
        <v>23</v>
      </c>
      <c r="C1621" s="54" t="s">
        <v>24</v>
      </c>
      <c r="D1621" s="24" t="s">
        <v>25</v>
      </c>
      <c r="E1621" s="24" t="s">
        <v>20806</v>
      </c>
      <c r="F1621" s="24" t="s">
        <v>22223</v>
      </c>
      <c r="G1621" s="24" t="s">
        <v>22450</v>
      </c>
      <c r="H1621" s="58" t="s">
        <v>194</v>
      </c>
      <c r="I1621" s="58">
        <v>4</v>
      </c>
      <c r="J1621" s="24" t="s">
        <v>22446</v>
      </c>
      <c r="K1621" s="81" t="s">
        <v>31</v>
      </c>
      <c r="L1621" s="58">
        <v>4</v>
      </c>
      <c r="M1621" s="24">
        <f t="shared" si="86"/>
        <v>520</v>
      </c>
      <c r="N1621" s="58"/>
      <c r="O1621" s="24" t="s">
        <v>32</v>
      </c>
    </row>
    <row r="1622" s="1" customFormat="1" ht="14.25" spans="1:15">
      <c r="A1622" s="24">
        <v>1618</v>
      </c>
      <c r="B1622" s="24" t="s">
        <v>23</v>
      </c>
      <c r="C1622" s="54" t="s">
        <v>24</v>
      </c>
      <c r="D1622" s="24" t="s">
        <v>25</v>
      </c>
      <c r="E1622" s="24" t="s">
        <v>20806</v>
      </c>
      <c r="F1622" s="24" t="s">
        <v>22223</v>
      </c>
      <c r="G1622" s="24" t="s">
        <v>22451</v>
      </c>
      <c r="H1622" s="58" t="s">
        <v>194</v>
      </c>
      <c r="I1622" s="58">
        <v>4</v>
      </c>
      <c r="J1622" s="24" t="s">
        <v>22446</v>
      </c>
      <c r="K1622" s="81" t="s">
        <v>31</v>
      </c>
      <c r="L1622" s="58">
        <v>4</v>
      </c>
      <c r="M1622" s="24">
        <f t="shared" si="86"/>
        <v>520</v>
      </c>
      <c r="N1622" s="58"/>
      <c r="O1622" s="24" t="s">
        <v>32</v>
      </c>
    </row>
    <row r="1623" s="1" customFormat="1" ht="14.25" spans="1:15">
      <c r="A1623" s="24">
        <v>1619</v>
      </c>
      <c r="B1623" s="24" t="s">
        <v>23</v>
      </c>
      <c r="C1623" s="54" t="s">
        <v>24</v>
      </c>
      <c r="D1623" s="24" t="s">
        <v>25</v>
      </c>
      <c r="E1623" s="24" t="s">
        <v>20806</v>
      </c>
      <c r="F1623" s="24" t="s">
        <v>22223</v>
      </c>
      <c r="G1623" s="24" t="s">
        <v>22452</v>
      </c>
      <c r="H1623" s="58" t="s">
        <v>194</v>
      </c>
      <c r="I1623" s="58">
        <v>4</v>
      </c>
      <c r="J1623" s="58" t="s">
        <v>22446</v>
      </c>
      <c r="K1623" s="24" t="s">
        <v>31</v>
      </c>
      <c r="L1623" s="58">
        <v>4</v>
      </c>
      <c r="M1623" s="24">
        <f t="shared" si="86"/>
        <v>520</v>
      </c>
      <c r="N1623" s="58"/>
      <c r="O1623" s="24" t="s">
        <v>32</v>
      </c>
    </row>
    <row r="1624" s="1" customFormat="1" ht="14.25" spans="1:15">
      <c r="A1624" s="24">
        <v>1620</v>
      </c>
      <c r="B1624" s="24" t="s">
        <v>23</v>
      </c>
      <c r="C1624" s="54" t="s">
        <v>24</v>
      </c>
      <c r="D1624" s="24" t="s">
        <v>25</v>
      </c>
      <c r="E1624" s="24" t="s">
        <v>20806</v>
      </c>
      <c r="F1624" s="24" t="s">
        <v>22223</v>
      </c>
      <c r="G1624" s="24" t="s">
        <v>22453</v>
      </c>
      <c r="H1624" s="58" t="s">
        <v>194</v>
      </c>
      <c r="I1624" s="58">
        <v>5</v>
      </c>
      <c r="J1624" s="24" t="s">
        <v>22446</v>
      </c>
      <c r="K1624" s="81" t="s">
        <v>31</v>
      </c>
      <c r="L1624" s="58">
        <v>5</v>
      </c>
      <c r="M1624" s="24">
        <f t="shared" si="86"/>
        <v>650</v>
      </c>
      <c r="N1624" s="58"/>
      <c r="O1624" s="24" t="s">
        <v>32</v>
      </c>
    </row>
    <row r="1625" s="1" customFormat="1" ht="14.25" spans="1:15">
      <c r="A1625" s="24">
        <v>1621</v>
      </c>
      <c r="B1625" s="24" t="s">
        <v>23</v>
      </c>
      <c r="C1625" s="54" t="s">
        <v>24</v>
      </c>
      <c r="D1625" s="24" t="s">
        <v>25</v>
      </c>
      <c r="E1625" s="24" t="s">
        <v>20806</v>
      </c>
      <c r="F1625" s="24" t="s">
        <v>22223</v>
      </c>
      <c r="G1625" s="24" t="s">
        <v>22454</v>
      </c>
      <c r="H1625" s="58" t="s">
        <v>194</v>
      </c>
      <c r="I1625" s="58">
        <v>4</v>
      </c>
      <c r="J1625" s="24" t="s">
        <v>22446</v>
      </c>
      <c r="K1625" s="81" t="s">
        <v>31</v>
      </c>
      <c r="L1625" s="58">
        <v>4</v>
      </c>
      <c r="M1625" s="24">
        <f t="shared" si="86"/>
        <v>520</v>
      </c>
      <c r="N1625" s="58"/>
      <c r="O1625" s="24" t="s">
        <v>32</v>
      </c>
    </row>
    <row r="1626" s="1" customFormat="1" ht="14.25" spans="1:15">
      <c r="A1626" s="24">
        <v>1622</v>
      </c>
      <c r="B1626" s="24" t="s">
        <v>23</v>
      </c>
      <c r="C1626" s="54" t="s">
        <v>24</v>
      </c>
      <c r="D1626" s="24" t="s">
        <v>25</v>
      </c>
      <c r="E1626" s="24" t="s">
        <v>20806</v>
      </c>
      <c r="F1626" s="24" t="s">
        <v>22223</v>
      </c>
      <c r="G1626" s="24" t="s">
        <v>22455</v>
      </c>
      <c r="H1626" s="58" t="s">
        <v>194</v>
      </c>
      <c r="I1626" s="58">
        <v>8</v>
      </c>
      <c r="J1626" s="24" t="s">
        <v>22446</v>
      </c>
      <c r="K1626" s="81" t="s">
        <v>31</v>
      </c>
      <c r="L1626" s="58">
        <v>8</v>
      </c>
      <c r="M1626" s="24">
        <f t="shared" si="86"/>
        <v>1040</v>
      </c>
      <c r="N1626" s="58"/>
      <c r="O1626" s="24" t="s">
        <v>32</v>
      </c>
    </row>
    <row r="1627" s="1" customFormat="1" ht="14.25" spans="1:15">
      <c r="A1627" s="24">
        <v>1623</v>
      </c>
      <c r="B1627" s="24" t="s">
        <v>23</v>
      </c>
      <c r="C1627" s="54" t="s">
        <v>24</v>
      </c>
      <c r="D1627" s="24" t="s">
        <v>25</v>
      </c>
      <c r="E1627" s="24" t="s">
        <v>20806</v>
      </c>
      <c r="F1627" s="24" t="s">
        <v>22223</v>
      </c>
      <c r="G1627" s="24" t="s">
        <v>16352</v>
      </c>
      <c r="H1627" s="58" t="s">
        <v>194</v>
      </c>
      <c r="I1627" s="58">
        <v>7</v>
      </c>
      <c r="J1627" s="24" t="s">
        <v>22446</v>
      </c>
      <c r="K1627" s="81" t="s">
        <v>31</v>
      </c>
      <c r="L1627" s="58">
        <v>7</v>
      </c>
      <c r="M1627" s="24">
        <f t="shared" si="86"/>
        <v>910</v>
      </c>
      <c r="N1627" s="58"/>
      <c r="O1627" s="24" t="s">
        <v>32</v>
      </c>
    </row>
    <row r="1628" s="1" customFormat="1" ht="14.25" spans="1:15">
      <c r="A1628" s="24">
        <v>1624</v>
      </c>
      <c r="B1628" s="24" t="s">
        <v>23</v>
      </c>
      <c r="C1628" s="54" t="s">
        <v>24</v>
      </c>
      <c r="D1628" s="24" t="s">
        <v>25</v>
      </c>
      <c r="E1628" s="24" t="s">
        <v>20806</v>
      </c>
      <c r="F1628" s="24" t="s">
        <v>22223</v>
      </c>
      <c r="G1628" s="24" t="s">
        <v>22456</v>
      </c>
      <c r="H1628" s="58" t="s">
        <v>194</v>
      </c>
      <c r="I1628" s="58">
        <v>6</v>
      </c>
      <c r="J1628" s="24" t="s">
        <v>22446</v>
      </c>
      <c r="K1628" s="81" t="s">
        <v>31</v>
      </c>
      <c r="L1628" s="58">
        <v>6</v>
      </c>
      <c r="M1628" s="24">
        <f t="shared" si="86"/>
        <v>780</v>
      </c>
      <c r="N1628" s="58"/>
      <c r="O1628" s="24" t="s">
        <v>32</v>
      </c>
    </row>
    <row r="1629" s="1" customFormat="1" ht="14.25" spans="1:15">
      <c r="A1629" s="24">
        <v>1625</v>
      </c>
      <c r="B1629" s="24" t="s">
        <v>23</v>
      </c>
      <c r="C1629" s="54" t="s">
        <v>24</v>
      </c>
      <c r="D1629" s="24" t="s">
        <v>25</v>
      </c>
      <c r="E1629" s="24" t="s">
        <v>20806</v>
      </c>
      <c r="F1629" s="24" t="s">
        <v>22223</v>
      </c>
      <c r="G1629" s="24" t="s">
        <v>22457</v>
      </c>
      <c r="H1629" s="24" t="s">
        <v>51</v>
      </c>
      <c r="I1629" s="58">
        <v>5</v>
      </c>
      <c r="J1629" s="24" t="s">
        <v>22446</v>
      </c>
      <c r="K1629" s="81" t="s">
        <v>31</v>
      </c>
      <c r="L1629" s="58">
        <v>5</v>
      </c>
      <c r="M1629" s="24">
        <f>L1629*312</f>
        <v>1560</v>
      </c>
      <c r="N1629" s="58"/>
      <c r="O1629" s="24" t="s">
        <v>32</v>
      </c>
    </row>
    <row r="1630" s="1" customFormat="1" ht="14.25" spans="1:15">
      <c r="A1630" s="24">
        <v>1626</v>
      </c>
      <c r="B1630" s="24" t="s">
        <v>23</v>
      </c>
      <c r="C1630" s="54" t="s">
        <v>24</v>
      </c>
      <c r="D1630" s="24" t="s">
        <v>25</v>
      </c>
      <c r="E1630" s="24" t="s">
        <v>20806</v>
      </c>
      <c r="F1630" s="24" t="s">
        <v>22223</v>
      </c>
      <c r="G1630" s="24" t="s">
        <v>22458</v>
      </c>
      <c r="H1630" s="58" t="s">
        <v>194</v>
      </c>
      <c r="I1630" s="58">
        <v>2</v>
      </c>
      <c r="J1630" s="24" t="s">
        <v>22446</v>
      </c>
      <c r="K1630" s="81" t="s">
        <v>31</v>
      </c>
      <c r="L1630" s="58">
        <v>2</v>
      </c>
      <c r="M1630" s="24">
        <f>L1630*130</f>
        <v>260</v>
      </c>
      <c r="N1630" s="58"/>
      <c r="O1630" s="24" t="s">
        <v>32</v>
      </c>
    </row>
    <row r="1631" s="1" customFormat="1" ht="14.25" spans="1:15">
      <c r="A1631" s="24">
        <v>1627</v>
      </c>
      <c r="B1631" s="24" t="s">
        <v>23</v>
      </c>
      <c r="C1631" s="54" t="s">
        <v>24</v>
      </c>
      <c r="D1631" s="24" t="s">
        <v>25</v>
      </c>
      <c r="E1631" s="24" t="s">
        <v>20806</v>
      </c>
      <c r="F1631" s="24" t="s">
        <v>22223</v>
      </c>
      <c r="G1631" s="24" t="s">
        <v>22459</v>
      </c>
      <c r="H1631" s="58" t="s">
        <v>194</v>
      </c>
      <c r="I1631" s="58">
        <v>5</v>
      </c>
      <c r="J1631" s="24" t="s">
        <v>22446</v>
      </c>
      <c r="K1631" s="81" t="s">
        <v>31</v>
      </c>
      <c r="L1631" s="58">
        <v>5</v>
      </c>
      <c r="M1631" s="24">
        <f>L1631*130</f>
        <v>650</v>
      </c>
      <c r="N1631" s="58"/>
      <c r="O1631" s="24" t="s">
        <v>32</v>
      </c>
    </row>
    <row r="1632" s="1" customFormat="1" ht="14.25" spans="1:15">
      <c r="A1632" s="24">
        <v>1628</v>
      </c>
      <c r="B1632" s="24" t="s">
        <v>23</v>
      </c>
      <c r="C1632" s="54" t="s">
        <v>24</v>
      </c>
      <c r="D1632" s="24" t="s">
        <v>25</v>
      </c>
      <c r="E1632" s="24" t="s">
        <v>20806</v>
      </c>
      <c r="F1632" s="24" t="s">
        <v>22223</v>
      </c>
      <c r="G1632" s="24" t="s">
        <v>22460</v>
      </c>
      <c r="H1632" s="24" t="s">
        <v>51</v>
      </c>
      <c r="I1632" s="58">
        <v>3</v>
      </c>
      <c r="J1632" s="24" t="s">
        <v>22446</v>
      </c>
      <c r="K1632" s="81" t="s">
        <v>31</v>
      </c>
      <c r="L1632" s="58">
        <v>2</v>
      </c>
      <c r="M1632" s="24">
        <f>L1632*312</f>
        <v>624</v>
      </c>
      <c r="N1632" s="58"/>
      <c r="O1632" s="24" t="s">
        <v>32</v>
      </c>
    </row>
    <row r="1633" s="1" customFormat="1" ht="14.25" spans="1:15">
      <c r="A1633" s="24">
        <v>1629</v>
      </c>
      <c r="B1633" s="24" t="s">
        <v>23</v>
      </c>
      <c r="C1633" s="54" t="s">
        <v>24</v>
      </c>
      <c r="D1633" s="24" t="s">
        <v>25</v>
      </c>
      <c r="E1633" s="24" t="s">
        <v>20806</v>
      </c>
      <c r="F1633" s="24" t="s">
        <v>22223</v>
      </c>
      <c r="G1633" s="24" t="s">
        <v>22461</v>
      </c>
      <c r="H1633" s="58" t="s">
        <v>194</v>
      </c>
      <c r="I1633" s="58">
        <v>4</v>
      </c>
      <c r="J1633" s="24" t="s">
        <v>22446</v>
      </c>
      <c r="K1633" s="81" t="s">
        <v>31</v>
      </c>
      <c r="L1633" s="58">
        <v>4</v>
      </c>
      <c r="M1633" s="24">
        <f>L1633*130</f>
        <v>520</v>
      </c>
      <c r="N1633" s="58"/>
      <c r="O1633" s="24" t="s">
        <v>32</v>
      </c>
    </row>
    <row r="1634" s="1" customFormat="1" ht="14.25" spans="1:15">
      <c r="A1634" s="24">
        <v>1630</v>
      </c>
      <c r="B1634" s="24" t="s">
        <v>23</v>
      </c>
      <c r="C1634" s="54" t="s">
        <v>24</v>
      </c>
      <c r="D1634" s="24" t="s">
        <v>25</v>
      </c>
      <c r="E1634" s="24" t="s">
        <v>20806</v>
      </c>
      <c r="F1634" s="24" t="s">
        <v>22223</v>
      </c>
      <c r="G1634" s="24" t="s">
        <v>22462</v>
      </c>
      <c r="H1634" s="58" t="s">
        <v>51</v>
      </c>
      <c r="I1634" s="58">
        <v>3</v>
      </c>
      <c r="J1634" s="24" t="s">
        <v>22446</v>
      </c>
      <c r="K1634" s="81" t="s">
        <v>31</v>
      </c>
      <c r="L1634" s="58">
        <v>3</v>
      </c>
      <c r="M1634" s="24">
        <f>L1634*312</f>
        <v>936</v>
      </c>
      <c r="N1634" s="58"/>
      <c r="O1634" s="24" t="s">
        <v>32</v>
      </c>
    </row>
    <row r="1635" s="1" customFormat="1" ht="14.25" spans="1:15">
      <c r="A1635" s="24">
        <v>1631</v>
      </c>
      <c r="B1635" s="24" t="s">
        <v>23</v>
      </c>
      <c r="C1635" s="54" t="s">
        <v>24</v>
      </c>
      <c r="D1635" s="24" t="s">
        <v>25</v>
      </c>
      <c r="E1635" s="24" t="s">
        <v>20806</v>
      </c>
      <c r="F1635" s="24" t="s">
        <v>22223</v>
      </c>
      <c r="G1635" s="24" t="s">
        <v>22463</v>
      </c>
      <c r="H1635" s="58" t="s">
        <v>194</v>
      </c>
      <c r="I1635" s="58">
        <v>5</v>
      </c>
      <c r="J1635" s="24" t="s">
        <v>22446</v>
      </c>
      <c r="K1635" s="81" t="s">
        <v>31</v>
      </c>
      <c r="L1635" s="58">
        <v>5</v>
      </c>
      <c r="M1635" s="24">
        <f t="shared" ref="M1635:M1642" si="87">L1635*130</f>
        <v>650</v>
      </c>
      <c r="N1635" s="58"/>
      <c r="O1635" s="24" t="s">
        <v>32</v>
      </c>
    </row>
    <row r="1636" s="1" customFormat="1" ht="14.25" spans="1:15">
      <c r="A1636" s="24">
        <v>1632</v>
      </c>
      <c r="B1636" s="24" t="s">
        <v>23</v>
      </c>
      <c r="C1636" s="54" t="s">
        <v>24</v>
      </c>
      <c r="D1636" s="24" t="s">
        <v>25</v>
      </c>
      <c r="E1636" s="24" t="s">
        <v>20806</v>
      </c>
      <c r="F1636" s="24" t="s">
        <v>22223</v>
      </c>
      <c r="G1636" s="24" t="s">
        <v>22464</v>
      </c>
      <c r="H1636" s="58" t="s">
        <v>194</v>
      </c>
      <c r="I1636" s="58">
        <v>3</v>
      </c>
      <c r="J1636" s="24" t="s">
        <v>22446</v>
      </c>
      <c r="K1636" s="81" t="s">
        <v>31</v>
      </c>
      <c r="L1636" s="58">
        <v>3</v>
      </c>
      <c r="M1636" s="24">
        <f t="shared" si="87"/>
        <v>390</v>
      </c>
      <c r="N1636" s="58"/>
      <c r="O1636" s="24" t="s">
        <v>32</v>
      </c>
    </row>
    <row r="1637" s="1" customFormat="1" ht="14.25" spans="1:15">
      <c r="A1637" s="24">
        <v>1633</v>
      </c>
      <c r="B1637" s="24" t="s">
        <v>23</v>
      </c>
      <c r="C1637" s="54" t="s">
        <v>24</v>
      </c>
      <c r="D1637" s="24" t="s">
        <v>25</v>
      </c>
      <c r="E1637" s="24" t="s">
        <v>20806</v>
      </c>
      <c r="F1637" s="24" t="s">
        <v>22223</v>
      </c>
      <c r="G1637" s="24" t="s">
        <v>22465</v>
      </c>
      <c r="H1637" s="58" t="s">
        <v>194</v>
      </c>
      <c r="I1637" s="58">
        <v>4</v>
      </c>
      <c r="J1637" s="24" t="s">
        <v>22446</v>
      </c>
      <c r="K1637" s="81" t="s">
        <v>31</v>
      </c>
      <c r="L1637" s="58">
        <v>4</v>
      </c>
      <c r="M1637" s="24">
        <f t="shared" si="87"/>
        <v>520</v>
      </c>
      <c r="N1637" s="58"/>
      <c r="O1637" s="24" t="s">
        <v>32</v>
      </c>
    </row>
    <row r="1638" s="1" customFormat="1" ht="14.25" spans="1:15">
      <c r="A1638" s="24">
        <v>1634</v>
      </c>
      <c r="B1638" s="24" t="s">
        <v>23</v>
      </c>
      <c r="C1638" s="54" t="s">
        <v>24</v>
      </c>
      <c r="D1638" s="24" t="s">
        <v>25</v>
      </c>
      <c r="E1638" s="24" t="s">
        <v>20806</v>
      </c>
      <c r="F1638" s="24" t="s">
        <v>22223</v>
      </c>
      <c r="G1638" s="24" t="s">
        <v>22466</v>
      </c>
      <c r="H1638" s="24" t="s">
        <v>29</v>
      </c>
      <c r="I1638" s="58">
        <v>7</v>
      </c>
      <c r="J1638" s="24" t="s">
        <v>22446</v>
      </c>
      <c r="K1638" s="81" t="s">
        <v>31</v>
      </c>
      <c r="L1638" s="58">
        <v>7</v>
      </c>
      <c r="M1638" s="24">
        <f t="shared" si="87"/>
        <v>910</v>
      </c>
      <c r="N1638" s="58"/>
      <c r="O1638" s="24" t="s">
        <v>32</v>
      </c>
    </row>
    <row r="1639" s="1" customFormat="1" ht="14.25" spans="1:15">
      <c r="A1639" s="24">
        <v>1635</v>
      </c>
      <c r="B1639" s="24" t="s">
        <v>23</v>
      </c>
      <c r="C1639" s="54" t="s">
        <v>24</v>
      </c>
      <c r="D1639" s="24" t="s">
        <v>25</v>
      </c>
      <c r="E1639" s="24" t="s">
        <v>20806</v>
      </c>
      <c r="F1639" s="24" t="s">
        <v>22223</v>
      </c>
      <c r="G1639" s="24" t="s">
        <v>22467</v>
      </c>
      <c r="H1639" s="58" t="s">
        <v>194</v>
      </c>
      <c r="I1639" s="58">
        <v>6</v>
      </c>
      <c r="J1639" s="24" t="s">
        <v>22468</v>
      </c>
      <c r="K1639" s="81" t="s">
        <v>31</v>
      </c>
      <c r="L1639" s="58">
        <v>6</v>
      </c>
      <c r="M1639" s="24">
        <f t="shared" si="87"/>
        <v>780</v>
      </c>
      <c r="N1639" s="58"/>
      <c r="O1639" s="24" t="s">
        <v>32</v>
      </c>
    </row>
    <row r="1640" s="1" customFormat="1" ht="14.25" spans="1:15">
      <c r="A1640" s="24">
        <v>1636</v>
      </c>
      <c r="B1640" s="24" t="s">
        <v>23</v>
      </c>
      <c r="C1640" s="54" t="s">
        <v>24</v>
      </c>
      <c r="D1640" s="24" t="s">
        <v>25</v>
      </c>
      <c r="E1640" s="24" t="s">
        <v>20806</v>
      </c>
      <c r="F1640" s="24" t="s">
        <v>22223</v>
      </c>
      <c r="G1640" s="24" t="s">
        <v>22469</v>
      </c>
      <c r="H1640" s="58" t="s">
        <v>194</v>
      </c>
      <c r="I1640" s="58">
        <v>6</v>
      </c>
      <c r="J1640" s="24" t="s">
        <v>22468</v>
      </c>
      <c r="K1640" s="81" t="s">
        <v>31</v>
      </c>
      <c r="L1640" s="58">
        <v>6</v>
      </c>
      <c r="M1640" s="24">
        <f t="shared" si="87"/>
        <v>780</v>
      </c>
      <c r="N1640" s="58"/>
      <c r="O1640" s="24" t="s">
        <v>32</v>
      </c>
    </row>
    <row r="1641" s="1" customFormat="1" ht="14.25" spans="1:15">
      <c r="A1641" s="24">
        <v>1637</v>
      </c>
      <c r="B1641" s="24" t="s">
        <v>23</v>
      </c>
      <c r="C1641" s="54" t="s">
        <v>24</v>
      </c>
      <c r="D1641" s="24" t="s">
        <v>25</v>
      </c>
      <c r="E1641" s="24" t="s">
        <v>20806</v>
      </c>
      <c r="F1641" s="24" t="s">
        <v>22223</v>
      </c>
      <c r="G1641" s="24" t="s">
        <v>22470</v>
      </c>
      <c r="H1641" s="58" t="s">
        <v>194</v>
      </c>
      <c r="I1641" s="58">
        <v>4</v>
      </c>
      <c r="J1641" s="24" t="s">
        <v>22468</v>
      </c>
      <c r="K1641" s="81" t="s">
        <v>31</v>
      </c>
      <c r="L1641" s="58">
        <v>4</v>
      </c>
      <c r="M1641" s="24">
        <f t="shared" si="87"/>
        <v>520</v>
      </c>
      <c r="N1641" s="58"/>
      <c r="O1641" s="24" t="s">
        <v>32</v>
      </c>
    </row>
    <row r="1642" s="1" customFormat="1" ht="14.25" spans="1:15">
      <c r="A1642" s="24">
        <v>1638</v>
      </c>
      <c r="B1642" s="24" t="s">
        <v>23</v>
      </c>
      <c r="C1642" s="54" t="s">
        <v>24</v>
      </c>
      <c r="D1642" s="24" t="s">
        <v>25</v>
      </c>
      <c r="E1642" s="24" t="s">
        <v>20806</v>
      </c>
      <c r="F1642" s="24" t="s">
        <v>22223</v>
      </c>
      <c r="G1642" s="24" t="s">
        <v>22471</v>
      </c>
      <c r="H1642" s="58" t="s">
        <v>194</v>
      </c>
      <c r="I1642" s="58">
        <v>5</v>
      </c>
      <c r="J1642" s="24" t="s">
        <v>22468</v>
      </c>
      <c r="K1642" s="81" t="s">
        <v>31</v>
      </c>
      <c r="L1642" s="58">
        <v>5</v>
      </c>
      <c r="M1642" s="24">
        <f t="shared" si="87"/>
        <v>650</v>
      </c>
      <c r="N1642" s="58"/>
      <c r="O1642" s="24" t="s">
        <v>32</v>
      </c>
    </row>
    <row r="1643" s="1" customFormat="1" ht="14.25" spans="1:15">
      <c r="A1643" s="24">
        <v>1639</v>
      </c>
      <c r="B1643" s="24" t="s">
        <v>23</v>
      </c>
      <c r="C1643" s="54" t="s">
        <v>24</v>
      </c>
      <c r="D1643" s="24" t="s">
        <v>25</v>
      </c>
      <c r="E1643" s="24" t="s">
        <v>20806</v>
      </c>
      <c r="F1643" s="24" t="s">
        <v>22223</v>
      </c>
      <c r="G1643" s="24" t="s">
        <v>22472</v>
      </c>
      <c r="H1643" s="24" t="s">
        <v>47</v>
      </c>
      <c r="I1643" s="58">
        <v>1</v>
      </c>
      <c r="J1643" s="24" t="s">
        <v>22468</v>
      </c>
      <c r="K1643" s="81" t="s">
        <v>31</v>
      </c>
      <c r="L1643" s="58">
        <v>1</v>
      </c>
      <c r="M1643" s="24">
        <f>L1643*312</f>
        <v>312</v>
      </c>
      <c r="N1643" s="58"/>
      <c r="O1643" s="24" t="s">
        <v>32</v>
      </c>
    </row>
    <row r="1644" s="1" customFormat="1" ht="14.25" spans="1:15">
      <c r="A1644" s="24">
        <v>1640</v>
      </c>
      <c r="B1644" s="24" t="s">
        <v>23</v>
      </c>
      <c r="C1644" s="54" t="s">
        <v>24</v>
      </c>
      <c r="D1644" s="24" t="s">
        <v>25</v>
      </c>
      <c r="E1644" s="24" t="s">
        <v>20806</v>
      </c>
      <c r="F1644" s="24" t="s">
        <v>22223</v>
      </c>
      <c r="G1644" s="24" t="s">
        <v>22473</v>
      </c>
      <c r="H1644" s="24" t="s">
        <v>47</v>
      </c>
      <c r="I1644" s="58">
        <v>2</v>
      </c>
      <c r="J1644" s="24" t="s">
        <v>22468</v>
      </c>
      <c r="K1644" s="81" t="s">
        <v>31</v>
      </c>
      <c r="L1644" s="58">
        <v>2</v>
      </c>
      <c r="M1644" s="24">
        <f>L1644*312</f>
        <v>624</v>
      </c>
      <c r="N1644" s="58"/>
      <c r="O1644" s="24" t="s">
        <v>32</v>
      </c>
    </row>
    <row r="1645" s="1" customFormat="1" ht="14.25" spans="1:15">
      <c r="A1645" s="24">
        <v>1641</v>
      </c>
      <c r="B1645" s="24" t="s">
        <v>23</v>
      </c>
      <c r="C1645" s="54" t="s">
        <v>24</v>
      </c>
      <c r="D1645" s="24" t="s">
        <v>25</v>
      </c>
      <c r="E1645" s="24" t="s">
        <v>20806</v>
      </c>
      <c r="F1645" s="24" t="s">
        <v>22223</v>
      </c>
      <c r="G1645" s="24" t="s">
        <v>22474</v>
      </c>
      <c r="H1645" s="58" t="s">
        <v>51</v>
      </c>
      <c r="I1645" s="58">
        <v>2</v>
      </c>
      <c r="J1645" s="24" t="s">
        <v>22468</v>
      </c>
      <c r="K1645" s="81" t="s">
        <v>31</v>
      </c>
      <c r="L1645" s="58">
        <v>2</v>
      </c>
      <c r="M1645" s="24">
        <f>L1645*312</f>
        <v>624</v>
      </c>
      <c r="N1645" s="58"/>
      <c r="O1645" s="24" t="s">
        <v>32</v>
      </c>
    </row>
    <row r="1646" s="1" customFormat="1" ht="14.25" spans="1:15">
      <c r="A1646" s="24">
        <v>1642</v>
      </c>
      <c r="B1646" s="24" t="s">
        <v>23</v>
      </c>
      <c r="C1646" s="54" t="s">
        <v>24</v>
      </c>
      <c r="D1646" s="24" t="s">
        <v>25</v>
      </c>
      <c r="E1646" s="24" t="s">
        <v>20806</v>
      </c>
      <c r="F1646" s="24" t="s">
        <v>22223</v>
      </c>
      <c r="G1646" s="24" t="s">
        <v>22475</v>
      </c>
      <c r="H1646" s="58" t="s">
        <v>194</v>
      </c>
      <c r="I1646" s="58">
        <v>5</v>
      </c>
      <c r="J1646" s="24" t="s">
        <v>22468</v>
      </c>
      <c r="K1646" s="81" t="s">
        <v>31</v>
      </c>
      <c r="L1646" s="58">
        <v>5</v>
      </c>
      <c r="M1646" s="24">
        <f>L1646*130</f>
        <v>650</v>
      </c>
      <c r="N1646" s="58"/>
      <c r="O1646" s="24" t="s">
        <v>32</v>
      </c>
    </row>
    <row r="1647" s="1" customFormat="1" ht="14.25" spans="1:15">
      <c r="A1647" s="24">
        <v>1643</v>
      </c>
      <c r="B1647" s="24" t="s">
        <v>23</v>
      </c>
      <c r="C1647" s="54" t="s">
        <v>24</v>
      </c>
      <c r="D1647" s="24" t="s">
        <v>25</v>
      </c>
      <c r="E1647" s="24" t="s">
        <v>20806</v>
      </c>
      <c r="F1647" s="24" t="s">
        <v>22223</v>
      </c>
      <c r="G1647" s="24" t="s">
        <v>22476</v>
      </c>
      <c r="H1647" s="58" t="s">
        <v>194</v>
      </c>
      <c r="I1647" s="58">
        <v>4</v>
      </c>
      <c r="J1647" s="24" t="s">
        <v>22468</v>
      </c>
      <c r="K1647" s="81" t="s">
        <v>31</v>
      </c>
      <c r="L1647" s="58">
        <v>4</v>
      </c>
      <c r="M1647" s="24">
        <f>L1647*130</f>
        <v>520</v>
      </c>
      <c r="N1647" s="58"/>
      <c r="O1647" s="24" t="s">
        <v>32</v>
      </c>
    </row>
    <row r="1648" s="1" customFormat="1" ht="14.25" spans="1:15">
      <c r="A1648" s="24">
        <v>1644</v>
      </c>
      <c r="B1648" s="24" t="s">
        <v>23</v>
      </c>
      <c r="C1648" s="54" t="s">
        <v>24</v>
      </c>
      <c r="D1648" s="24" t="s">
        <v>25</v>
      </c>
      <c r="E1648" s="24" t="s">
        <v>20806</v>
      </c>
      <c r="F1648" s="24" t="s">
        <v>22223</v>
      </c>
      <c r="G1648" s="24" t="s">
        <v>22477</v>
      </c>
      <c r="H1648" s="58" t="s">
        <v>194</v>
      </c>
      <c r="I1648" s="58">
        <v>6</v>
      </c>
      <c r="J1648" s="24" t="s">
        <v>22478</v>
      </c>
      <c r="K1648" s="81" t="s">
        <v>31</v>
      </c>
      <c r="L1648" s="58">
        <v>6</v>
      </c>
      <c r="M1648" s="24">
        <f>L1648*130</f>
        <v>780</v>
      </c>
      <c r="N1648" s="58"/>
      <c r="O1648" s="24" t="s">
        <v>32</v>
      </c>
    </row>
    <row r="1649" s="1" customFormat="1" ht="14.25" spans="1:15">
      <c r="A1649" s="24">
        <v>1645</v>
      </c>
      <c r="B1649" s="24" t="s">
        <v>23</v>
      </c>
      <c r="C1649" s="54" t="s">
        <v>24</v>
      </c>
      <c r="D1649" s="24" t="s">
        <v>25</v>
      </c>
      <c r="E1649" s="24" t="s">
        <v>20806</v>
      </c>
      <c r="F1649" s="24" t="s">
        <v>22223</v>
      </c>
      <c r="G1649" s="24" t="s">
        <v>22479</v>
      </c>
      <c r="H1649" s="58" t="s">
        <v>194</v>
      </c>
      <c r="I1649" s="58">
        <v>5</v>
      </c>
      <c r="J1649" s="24" t="s">
        <v>22478</v>
      </c>
      <c r="K1649" s="81" t="s">
        <v>31</v>
      </c>
      <c r="L1649" s="58">
        <v>4</v>
      </c>
      <c r="M1649" s="24">
        <f>L1649*130</f>
        <v>520</v>
      </c>
      <c r="N1649" s="58"/>
      <c r="O1649" s="24" t="s">
        <v>32</v>
      </c>
    </row>
    <row r="1650" s="1" customFormat="1" ht="14.25" spans="1:15">
      <c r="A1650" s="24">
        <v>1646</v>
      </c>
      <c r="B1650" s="24" t="s">
        <v>23</v>
      </c>
      <c r="C1650" s="54" t="s">
        <v>24</v>
      </c>
      <c r="D1650" s="24" t="s">
        <v>25</v>
      </c>
      <c r="E1650" s="24" t="s">
        <v>20806</v>
      </c>
      <c r="F1650" s="24" t="s">
        <v>22223</v>
      </c>
      <c r="G1650" s="24" t="s">
        <v>22480</v>
      </c>
      <c r="H1650" s="24" t="s">
        <v>51</v>
      </c>
      <c r="I1650" s="58">
        <v>6</v>
      </c>
      <c r="J1650" s="24" t="s">
        <v>22478</v>
      </c>
      <c r="K1650" s="81" t="s">
        <v>31</v>
      </c>
      <c r="L1650" s="58">
        <v>6</v>
      </c>
      <c r="M1650" s="24">
        <f>L1650*312</f>
        <v>1872</v>
      </c>
      <c r="N1650" s="58"/>
      <c r="O1650" s="24" t="s">
        <v>32</v>
      </c>
    </row>
    <row r="1651" s="1" customFormat="1" ht="14.25" spans="1:15">
      <c r="A1651" s="24">
        <v>1647</v>
      </c>
      <c r="B1651" s="24" t="s">
        <v>23</v>
      </c>
      <c r="C1651" s="54" t="s">
        <v>24</v>
      </c>
      <c r="D1651" s="24" t="s">
        <v>25</v>
      </c>
      <c r="E1651" s="24" t="s">
        <v>20806</v>
      </c>
      <c r="F1651" s="24" t="s">
        <v>22223</v>
      </c>
      <c r="G1651" s="24" t="s">
        <v>22481</v>
      </c>
      <c r="H1651" s="58" t="s">
        <v>194</v>
      </c>
      <c r="I1651" s="58">
        <v>7</v>
      </c>
      <c r="J1651" s="24" t="s">
        <v>22478</v>
      </c>
      <c r="K1651" s="81" t="s">
        <v>31</v>
      </c>
      <c r="L1651" s="58">
        <v>7</v>
      </c>
      <c r="M1651" s="24">
        <f>L1651*130</f>
        <v>910</v>
      </c>
      <c r="N1651" s="58"/>
      <c r="O1651" s="24" t="s">
        <v>32</v>
      </c>
    </row>
    <row r="1652" s="1" customFormat="1" ht="14.25" spans="1:15">
      <c r="A1652" s="24">
        <v>1648</v>
      </c>
      <c r="B1652" s="24" t="s">
        <v>23</v>
      </c>
      <c r="C1652" s="54" t="s">
        <v>24</v>
      </c>
      <c r="D1652" s="24" t="s">
        <v>25</v>
      </c>
      <c r="E1652" s="24" t="s">
        <v>20806</v>
      </c>
      <c r="F1652" s="24" t="s">
        <v>22223</v>
      </c>
      <c r="G1652" s="24" t="s">
        <v>22482</v>
      </c>
      <c r="H1652" s="24" t="s">
        <v>51</v>
      </c>
      <c r="I1652" s="58">
        <v>4</v>
      </c>
      <c r="J1652" s="24" t="s">
        <v>22478</v>
      </c>
      <c r="K1652" s="81" t="s">
        <v>31</v>
      </c>
      <c r="L1652" s="58">
        <v>4</v>
      </c>
      <c r="M1652" s="24">
        <f>L1652*312</f>
        <v>1248</v>
      </c>
      <c r="N1652" s="58"/>
      <c r="O1652" s="24" t="s">
        <v>32</v>
      </c>
    </row>
    <row r="1653" s="1" customFormat="1" ht="14.25" spans="1:15">
      <c r="A1653" s="24">
        <v>1649</v>
      </c>
      <c r="B1653" s="24" t="s">
        <v>23</v>
      </c>
      <c r="C1653" s="54" t="s">
        <v>24</v>
      </c>
      <c r="D1653" s="24" t="s">
        <v>25</v>
      </c>
      <c r="E1653" s="24" t="s">
        <v>20806</v>
      </c>
      <c r="F1653" s="24" t="s">
        <v>22223</v>
      </c>
      <c r="G1653" s="24" t="s">
        <v>22483</v>
      </c>
      <c r="H1653" s="24" t="s">
        <v>29</v>
      </c>
      <c r="I1653" s="58">
        <v>8</v>
      </c>
      <c r="J1653" s="24" t="s">
        <v>22478</v>
      </c>
      <c r="K1653" s="81" t="s">
        <v>31</v>
      </c>
      <c r="L1653" s="58">
        <v>8</v>
      </c>
      <c r="M1653" s="24">
        <f t="shared" ref="M1653:M1662" si="88">L1653*130</f>
        <v>1040</v>
      </c>
      <c r="N1653" s="58"/>
      <c r="O1653" s="24" t="s">
        <v>32</v>
      </c>
    </row>
    <row r="1654" s="1" customFormat="1" ht="14.25" spans="1:15">
      <c r="A1654" s="24">
        <v>1650</v>
      </c>
      <c r="B1654" s="24" t="s">
        <v>23</v>
      </c>
      <c r="C1654" s="54" t="s">
        <v>24</v>
      </c>
      <c r="D1654" s="24" t="s">
        <v>25</v>
      </c>
      <c r="E1654" s="24" t="s">
        <v>20806</v>
      </c>
      <c r="F1654" s="24" t="s">
        <v>22223</v>
      </c>
      <c r="G1654" s="24" t="s">
        <v>22484</v>
      </c>
      <c r="H1654" s="24" t="s">
        <v>29</v>
      </c>
      <c r="I1654" s="58">
        <v>2</v>
      </c>
      <c r="J1654" s="24" t="s">
        <v>22478</v>
      </c>
      <c r="K1654" s="81" t="s">
        <v>31</v>
      </c>
      <c r="L1654" s="58">
        <v>2</v>
      </c>
      <c r="M1654" s="24">
        <f t="shared" si="88"/>
        <v>260</v>
      </c>
      <c r="N1654" s="58"/>
      <c r="O1654" s="24" t="s">
        <v>32</v>
      </c>
    </row>
    <row r="1655" s="1" customFormat="1" ht="14.25" spans="1:15">
      <c r="A1655" s="24">
        <v>1651</v>
      </c>
      <c r="B1655" s="24" t="s">
        <v>23</v>
      </c>
      <c r="C1655" s="54" t="s">
        <v>24</v>
      </c>
      <c r="D1655" s="24" t="s">
        <v>25</v>
      </c>
      <c r="E1655" s="24" t="s">
        <v>20806</v>
      </c>
      <c r="F1655" s="24" t="s">
        <v>22223</v>
      </c>
      <c r="G1655" s="24" t="s">
        <v>22485</v>
      </c>
      <c r="H1655" s="24" t="s">
        <v>29</v>
      </c>
      <c r="I1655" s="58">
        <v>6</v>
      </c>
      <c r="J1655" s="24" t="s">
        <v>22478</v>
      </c>
      <c r="K1655" s="81" t="s">
        <v>31</v>
      </c>
      <c r="L1655" s="58">
        <v>6</v>
      </c>
      <c r="M1655" s="24">
        <f t="shared" si="88"/>
        <v>780</v>
      </c>
      <c r="N1655" s="58"/>
      <c r="O1655" s="24" t="s">
        <v>32</v>
      </c>
    </row>
    <row r="1656" s="1" customFormat="1" ht="14.25" spans="1:15">
      <c r="A1656" s="24">
        <v>1652</v>
      </c>
      <c r="B1656" s="24" t="s">
        <v>23</v>
      </c>
      <c r="C1656" s="54" t="s">
        <v>24</v>
      </c>
      <c r="D1656" s="24" t="s">
        <v>25</v>
      </c>
      <c r="E1656" s="24" t="s">
        <v>20806</v>
      </c>
      <c r="F1656" s="24" t="s">
        <v>22223</v>
      </c>
      <c r="G1656" s="24" t="s">
        <v>22486</v>
      </c>
      <c r="H1656" s="58" t="s">
        <v>194</v>
      </c>
      <c r="I1656" s="58">
        <v>2</v>
      </c>
      <c r="J1656" s="24" t="s">
        <v>22478</v>
      </c>
      <c r="K1656" s="81" t="s">
        <v>31</v>
      </c>
      <c r="L1656" s="58">
        <v>2</v>
      </c>
      <c r="M1656" s="24">
        <f t="shared" si="88"/>
        <v>260</v>
      </c>
      <c r="N1656" s="58"/>
      <c r="O1656" s="24" t="s">
        <v>32</v>
      </c>
    </row>
    <row r="1657" s="1" customFormat="1" ht="14.25" spans="1:15">
      <c r="A1657" s="24">
        <v>1653</v>
      </c>
      <c r="B1657" s="24" t="s">
        <v>23</v>
      </c>
      <c r="C1657" s="54" t="s">
        <v>24</v>
      </c>
      <c r="D1657" s="24" t="s">
        <v>25</v>
      </c>
      <c r="E1657" s="24" t="s">
        <v>20806</v>
      </c>
      <c r="F1657" s="24" t="s">
        <v>22223</v>
      </c>
      <c r="G1657" s="24" t="s">
        <v>22487</v>
      </c>
      <c r="H1657" s="58" t="s">
        <v>194</v>
      </c>
      <c r="I1657" s="58">
        <v>6</v>
      </c>
      <c r="J1657" s="24" t="s">
        <v>22478</v>
      </c>
      <c r="K1657" s="81" t="s">
        <v>31</v>
      </c>
      <c r="L1657" s="58">
        <v>5</v>
      </c>
      <c r="M1657" s="24">
        <f t="shared" si="88"/>
        <v>650</v>
      </c>
      <c r="N1657" s="58"/>
      <c r="O1657" s="24" t="s">
        <v>32</v>
      </c>
    </row>
    <row r="1658" s="1" customFormat="1" ht="14.25" spans="1:15">
      <c r="A1658" s="24">
        <v>1654</v>
      </c>
      <c r="B1658" s="24" t="s">
        <v>23</v>
      </c>
      <c r="C1658" s="54" t="s">
        <v>24</v>
      </c>
      <c r="D1658" s="24" t="s">
        <v>25</v>
      </c>
      <c r="E1658" s="24" t="s">
        <v>20806</v>
      </c>
      <c r="F1658" s="24" t="s">
        <v>22223</v>
      </c>
      <c r="G1658" s="24" t="s">
        <v>22488</v>
      </c>
      <c r="H1658" s="58" t="s">
        <v>194</v>
      </c>
      <c r="I1658" s="58">
        <v>5</v>
      </c>
      <c r="J1658" s="24" t="s">
        <v>22478</v>
      </c>
      <c r="K1658" s="81" t="s">
        <v>31</v>
      </c>
      <c r="L1658" s="58">
        <v>5</v>
      </c>
      <c r="M1658" s="24">
        <f t="shared" si="88"/>
        <v>650</v>
      </c>
      <c r="N1658" s="58"/>
      <c r="O1658" s="24" t="s">
        <v>32</v>
      </c>
    </row>
    <row r="1659" s="1" customFormat="1" ht="14.25" spans="1:15">
      <c r="A1659" s="24">
        <v>1655</v>
      </c>
      <c r="B1659" s="24" t="s">
        <v>23</v>
      </c>
      <c r="C1659" s="54" t="s">
        <v>24</v>
      </c>
      <c r="D1659" s="24" t="s">
        <v>25</v>
      </c>
      <c r="E1659" s="24" t="s">
        <v>20806</v>
      </c>
      <c r="F1659" s="24" t="s">
        <v>22223</v>
      </c>
      <c r="G1659" s="24" t="s">
        <v>22489</v>
      </c>
      <c r="H1659" s="58" t="s">
        <v>194</v>
      </c>
      <c r="I1659" s="58">
        <v>3</v>
      </c>
      <c r="J1659" s="24" t="s">
        <v>16282</v>
      </c>
      <c r="K1659" s="81" t="s">
        <v>31</v>
      </c>
      <c r="L1659" s="58">
        <v>3</v>
      </c>
      <c r="M1659" s="24">
        <f t="shared" si="88"/>
        <v>390</v>
      </c>
      <c r="N1659" s="58"/>
      <c r="O1659" s="24" t="s">
        <v>32</v>
      </c>
    </row>
    <row r="1660" s="1" customFormat="1" ht="14.25" spans="1:15">
      <c r="A1660" s="24">
        <v>1656</v>
      </c>
      <c r="B1660" s="24" t="s">
        <v>23</v>
      </c>
      <c r="C1660" s="54" t="s">
        <v>24</v>
      </c>
      <c r="D1660" s="24" t="s">
        <v>25</v>
      </c>
      <c r="E1660" s="24" t="s">
        <v>20806</v>
      </c>
      <c r="F1660" s="24" t="s">
        <v>22223</v>
      </c>
      <c r="G1660" s="24" t="s">
        <v>22490</v>
      </c>
      <c r="H1660" s="58" t="s">
        <v>194</v>
      </c>
      <c r="I1660" s="58">
        <v>4</v>
      </c>
      <c r="J1660" s="24" t="s">
        <v>16282</v>
      </c>
      <c r="K1660" s="81" t="s">
        <v>31</v>
      </c>
      <c r="L1660" s="58">
        <v>4</v>
      </c>
      <c r="M1660" s="24">
        <f t="shared" si="88"/>
        <v>520</v>
      </c>
      <c r="N1660" s="58"/>
      <c r="O1660" s="24" t="s">
        <v>32</v>
      </c>
    </row>
    <row r="1661" s="1" customFormat="1" ht="14.25" spans="1:15">
      <c r="A1661" s="24">
        <v>1657</v>
      </c>
      <c r="B1661" s="24" t="s">
        <v>23</v>
      </c>
      <c r="C1661" s="54" t="s">
        <v>24</v>
      </c>
      <c r="D1661" s="24" t="s">
        <v>25</v>
      </c>
      <c r="E1661" s="24" t="s">
        <v>20806</v>
      </c>
      <c r="F1661" s="24" t="s">
        <v>22223</v>
      </c>
      <c r="G1661" s="24" t="s">
        <v>22491</v>
      </c>
      <c r="H1661" s="58" t="s">
        <v>194</v>
      </c>
      <c r="I1661" s="58">
        <v>5</v>
      </c>
      <c r="J1661" s="24" t="s">
        <v>16282</v>
      </c>
      <c r="K1661" s="81" t="s">
        <v>31</v>
      </c>
      <c r="L1661" s="58">
        <v>5</v>
      </c>
      <c r="M1661" s="24">
        <f t="shared" si="88"/>
        <v>650</v>
      </c>
      <c r="N1661" s="58"/>
      <c r="O1661" s="24" t="s">
        <v>32</v>
      </c>
    </row>
    <row r="1662" s="1" customFormat="1" ht="14.25" spans="1:15">
      <c r="A1662" s="24">
        <v>1658</v>
      </c>
      <c r="B1662" s="24" t="s">
        <v>23</v>
      </c>
      <c r="C1662" s="54" t="s">
        <v>24</v>
      </c>
      <c r="D1662" s="24" t="s">
        <v>25</v>
      </c>
      <c r="E1662" s="24" t="s">
        <v>20806</v>
      </c>
      <c r="F1662" s="24" t="s">
        <v>22223</v>
      </c>
      <c r="G1662" s="24" t="s">
        <v>22492</v>
      </c>
      <c r="H1662" s="58" t="s">
        <v>194</v>
      </c>
      <c r="I1662" s="58">
        <v>5</v>
      </c>
      <c r="J1662" s="24" t="s">
        <v>16282</v>
      </c>
      <c r="K1662" s="81" t="s">
        <v>31</v>
      </c>
      <c r="L1662" s="58">
        <v>5</v>
      </c>
      <c r="M1662" s="24">
        <f t="shared" si="88"/>
        <v>650</v>
      </c>
      <c r="N1662" s="24"/>
      <c r="O1662" s="24" t="s">
        <v>32</v>
      </c>
    </row>
    <row r="1663" s="1" customFormat="1" ht="14.25" spans="1:15">
      <c r="A1663" s="24">
        <v>1659</v>
      </c>
      <c r="B1663" s="24" t="s">
        <v>23</v>
      </c>
      <c r="C1663" s="54" t="s">
        <v>24</v>
      </c>
      <c r="D1663" s="24" t="s">
        <v>25</v>
      </c>
      <c r="E1663" s="24" t="s">
        <v>20806</v>
      </c>
      <c r="F1663" s="24" t="s">
        <v>22223</v>
      </c>
      <c r="G1663" s="24" t="s">
        <v>16194</v>
      </c>
      <c r="H1663" s="24" t="s">
        <v>51</v>
      </c>
      <c r="I1663" s="58">
        <v>6</v>
      </c>
      <c r="J1663" s="24" t="s">
        <v>16282</v>
      </c>
      <c r="K1663" s="81" t="s">
        <v>31</v>
      </c>
      <c r="L1663" s="58">
        <v>6</v>
      </c>
      <c r="M1663" s="24">
        <f>L1663*312</f>
        <v>1872</v>
      </c>
      <c r="N1663" s="58"/>
      <c r="O1663" s="24" t="s">
        <v>32</v>
      </c>
    </row>
    <row r="1664" s="1" customFormat="1" ht="14.25" spans="1:15">
      <c r="A1664" s="24">
        <v>1660</v>
      </c>
      <c r="B1664" s="24" t="s">
        <v>23</v>
      </c>
      <c r="C1664" s="54" t="s">
        <v>24</v>
      </c>
      <c r="D1664" s="24" t="s">
        <v>25</v>
      </c>
      <c r="E1664" s="24" t="s">
        <v>20806</v>
      </c>
      <c r="F1664" s="24" t="s">
        <v>22223</v>
      </c>
      <c r="G1664" s="24" t="s">
        <v>22493</v>
      </c>
      <c r="H1664" s="58" t="s">
        <v>194</v>
      </c>
      <c r="I1664" s="58">
        <v>6</v>
      </c>
      <c r="J1664" s="24" t="s">
        <v>16282</v>
      </c>
      <c r="K1664" s="81" t="s">
        <v>31</v>
      </c>
      <c r="L1664" s="58">
        <v>4</v>
      </c>
      <c r="M1664" s="24">
        <f t="shared" ref="M1664:M1672" si="89">L1664*130</f>
        <v>520</v>
      </c>
      <c r="N1664" s="58"/>
      <c r="O1664" s="24" t="s">
        <v>32</v>
      </c>
    </row>
    <row r="1665" s="1" customFormat="1" ht="14.25" spans="1:15">
      <c r="A1665" s="24">
        <v>1661</v>
      </c>
      <c r="B1665" s="24" t="s">
        <v>23</v>
      </c>
      <c r="C1665" s="54" t="s">
        <v>24</v>
      </c>
      <c r="D1665" s="24" t="s">
        <v>25</v>
      </c>
      <c r="E1665" s="24" t="s">
        <v>20806</v>
      </c>
      <c r="F1665" s="24" t="s">
        <v>22223</v>
      </c>
      <c r="G1665" s="24" t="s">
        <v>22494</v>
      </c>
      <c r="H1665" s="58" t="s">
        <v>194</v>
      </c>
      <c r="I1665" s="58">
        <v>5</v>
      </c>
      <c r="J1665" s="24" t="s">
        <v>16282</v>
      </c>
      <c r="K1665" s="81" t="s">
        <v>31</v>
      </c>
      <c r="L1665" s="58">
        <v>5</v>
      </c>
      <c r="M1665" s="24">
        <f t="shared" si="89"/>
        <v>650</v>
      </c>
      <c r="N1665" s="58"/>
      <c r="O1665" s="24" t="s">
        <v>32</v>
      </c>
    </row>
    <row r="1666" s="1" customFormat="1" ht="14.25" spans="1:15">
      <c r="A1666" s="24">
        <v>1662</v>
      </c>
      <c r="B1666" s="24" t="s">
        <v>23</v>
      </c>
      <c r="C1666" s="54" t="s">
        <v>24</v>
      </c>
      <c r="D1666" s="24" t="s">
        <v>25</v>
      </c>
      <c r="E1666" s="24" t="s">
        <v>20806</v>
      </c>
      <c r="F1666" s="24" t="s">
        <v>22223</v>
      </c>
      <c r="G1666" s="24" t="s">
        <v>12963</v>
      </c>
      <c r="H1666" s="58" t="s">
        <v>194</v>
      </c>
      <c r="I1666" s="58">
        <v>3</v>
      </c>
      <c r="J1666" s="24" t="s">
        <v>16282</v>
      </c>
      <c r="K1666" s="81" t="s">
        <v>31</v>
      </c>
      <c r="L1666" s="58">
        <v>3</v>
      </c>
      <c r="M1666" s="24">
        <f t="shared" si="89"/>
        <v>390</v>
      </c>
      <c r="N1666" s="58"/>
      <c r="O1666" s="24" t="s">
        <v>32</v>
      </c>
    </row>
    <row r="1667" s="1" customFormat="1" ht="14.25" spans="1:15">
      <c r="A1667" s="24">
        <v>1663</v>
      </c>
      <c r="B1667" s="24" t="s">
        <v>23</v>
      </c>
      <c r="C1667" s="54" t="s">
        <v>24</v>
      </c>
      <c r="D1667" s="24" t="s">
        <v>25</v>
      </c>
      <c r="E1667" s="24" t="s">
        <v>20806</v>
      </c>
      <c r="F1667" s="24" t="s">
        <v>22223</v>
      </c>
      <c r="G1667" s="24" t="s">
        <v>22495</v>
      </c>
      <c r="H1667" s="58" t="s">
        <v>194</v>
      </c>
      <c r="I1667" s="58">
        <v>4</v>
      </c>
      <c r="J1667" s="24" t="s">
        <v>16282</v>
      </c>
      <c r="K1667" s="81" t="s">
        <v>31</v>
      </c>
      <c r="L1667" s="58">
        <v>4</v>
      </c>
      <c r="M1667" s="24">
        <f t="shared" si="89"/>
        <v>520</v>
      </c>
      <c r="N1667" s="58"/>
      <c r="O1667" s="24" t="s">
        <v>32</v>
      </c>
    </row>
    <row r="1668" s="1" customFormat="1" ht="14.25" spans="1:15">
      <c r="A1668" s="24">
        <v>1664</v>
      </c>
      <c r="B1668" s="24" t="s">
        <v>23</v>
      </c>
      <c r="C1668" s="54" t="s">
        <v>24</v>
      </c>
      <c r="D1668" s="24" t="s">
        <v>25</v>
      </c>
      <c r="E1668" s="24" t="s">
        <v>20806</v>
      </c>
      <c r="F1668" s="24" t="s">
        <v>22223</v>
      </c>
      <c r="G1668" s="24" t="s">
        <v>22496</v>
      </c>
      <c r="H1668" s="58" t="s">
        <v>194</v>
      </c>
      <c r="I1668" s="58">
        <v>4</v>
      </c>
      <c r="J1668" s="24" t="s">
        <v>16282</v>
      </c>
      <c r="K1668" s="81" t="s">
        <v>31</v>
      </c>
      <c r="L1668" s="58">
        <v>4</v>
      </c>
      <c r="M1668" s="24">
        <f t="shared" si="89"/>
        <v>520</v>
      </c>
      <c r="N1668" s="58"/>
      <c r="O1668" s="24" t="s">
        <v>32</v>
      </c>
    </row>
    <row r="1669" s="1" customFormat="1" ht="14.25" spans="1:15">
      <c r="A1669" s="24">
        <v>1665</v>
      </c>
      <c r="B1669" s="24" t="s">
        <v>23</v>
      </c>
      <c r="C1669" s="54" t="s">
        <v>24</v>
      </c>
      <c r="D1669" s="24" t="s">
        <v>25</v>
      </c>
      <c r="E1669" s="24" t="s">
        <v>20806</v>
      </c>
      <c r="F1669" s="24" t="s">
        <v>22223</v>
      </c>
      <c r="G1669" s="24" t="s">
        <v>22497</v>
      </c>
      <c r="H1669" s="58" t="s">
        <v>194</v>
      </c>
      <c r="I1669" s="58">
        <v>5</v>
      </c>
      <c r="J1669" s="24" t="s">
        <v>16282</v>
      </c>
      <c r="K1669" s="81" t="s">
        <v>31</v>
      </c>
      <c r="L1669" s="58">
        <v>5</v>
      </c>
      <c r="M1669" s="24">
        <f t="shared" si="89"/>
        <v>650</v>
      </c>
      <c r="N1669" s="58"/>
      <c r="O1669" s="24" t="s">
        <v>32</v>
      </c>
    </row>
    <row r="1670" s="1" customFormat="1" ht="14.25" spans="1:15">
      <c r="A1670" s="24">
        <v>1666</v>
      </c>
      <c r="B1670" s="24" t="s">
        <v>23</v>
      </c>
      <c r="C1670" s="54" t="s">
        <v>24</v>
      </c>
      <c r="D1670" s="24" t="s">
        <v>25</v>
      </c>
      <c r="E1670" s="24" t="s">
        <v>20806</v>
      </c>
      <c r="F1670" s="24" t="s">
        <v>22223</v>
      </c>
      <c r="G1670" s="24" t="s">
        <v>22498</v>
      </c>
      <c r="H1670" s="58" t="s">
        <v>194</v>
      </c>
      <c r="I1670" s="58">
        <v>4</v>
      </c>
      <c r="J1670" s="24" t="s">
        <v>16282</v>
      </c>
      <c r="K1670" s="81" t="s">
        <v>31</v>
      </c>
      <c r="L1670" s="58">
        <v>4</v>
      </c>
      <c r="M1670" s="24">
        <f t="shared" si="89"/>
        <v>520</v>
      </c>
      <c r="N1670" s="58"/>
      <c r="O1670" s="24" t="s">
        <v>32</v>
      </c>
    </row>
    <row r="1671" s="1" customFormat="1" ht="14.25" spans="1:15">
      <c r="A1671" s="24">
        <v>1667</v>
      </c>
      <c r="B1671" s="24" t="s">
        <v>23</v>
      </c>
      <c r="C1671" s="54" t="s">
        <v>24</v>
      </c>
      <c r="D1671" s="24" t="s">
        <v>25</v>
      </c>
      <c r="E1671" s="24" t="s">
        <v>20806</v>
      </c>
      <c r="F1671" s="24" t="s">
        <v>22223</v>
      </c>
      <c r="G1671" s="24" t="s">
        <v>22499</v>
      </c>
      <c r="H1671" s="24" t="s">
        <v>29</v>
      </c>
      <c r="I1671" s="58">
        <v>5</v>
      </c>
      <c r="J1671" s="24" t="s">
        <v>16282</v>
      </c>
      <c r="K1671" s="81" t="s">
        <v>31</v>
      </c>
      <c r="L1671" s="58">
        <v>5</v>
      </c>
      <c r="M1671" s="24">
        <f t="shared" si="89"/>
        <v>650</v>
      </c>
      <c r="N1671" s="58"/>
      <c r="O1671" s="24" t="s">
        <v>32</v>
      </c>
    </row>
    <row r="1672" s="1" customFormat="1" ht="14.25" spans="1:15">
      <c r="A1672" s="24">
        <v>1668</v>
      </c>
      <c r="B1672" s="24" t="s">
        <v>23</v>
      </c>
      <c r="C1672" s="54" t="s">
        <v>24</v>
      </c>
      <c r="D1672" s="24" t="s">
        <v>25</v>
      </c>
      <c r="E1672" s="24" t="s">
        <v>20806</v>
      </c>
      <c r="F1672" s="24" t="s">
        <v>22223</v>
      </c>
      <c r="G1672" s="24" t="s">
        <v>22500</v>
      </c>
      <c r="H1672" s="58" t="s">
        <v>194</v>
      </c>
      <c r="I1672" s="58">
        <v>6</v>
      </c>
      <c r="J1672" s="24" t="s">
        <v>16282</v>
      </c>
      <c r="K1672" s="81" t="s">
        <v>31</v>
      </c>
      <c r="L1672" s="58">
        <v>6</v>
      </c>
      <c r="M1672" s="24">
        <f t="shared" si="89"/>
        <v>780</v>
      </c>
      <c r="N1672" s="24"/>
      <c r="O1672" s="24" t="s">
        <v>32</v>
      </c>
    </row>
    <row r="1673" s="1" customFormat="1" ht="14.25" spans="1:15">
      <c r="A1673" s="24">
        <v>1669</v>
      </c>
      <c r="B1673" s="24" t="s">
        <v>23</v>
      </c>
      <c r="C1673" s="54" t="s">
        <v>24</v>
      </c>
      <c r="D1673" s="24" t="s">
        <v>25</v>
      </c>
      <c r="E1673" s="24" t="s">
        <v>20806</v>
      </c>
      <c r="F1673" s="24" t="s">
        <v>22223</v>
      </c>
      <c r="G1673" s="24" t="s">
        <v>22501</v>
      </c>
      <c r="H1673" s="24" t="s">
        <v>51</v>
      </c>
      <c r="I1673" s="58">
        <v>2</v>
      </c>
      <c r="J1673" s="24" t="s">
        <v>16282</v>
      </c>
      <c r="K1673" s="81" t="s">
        <v>31</v>
      </c>
      <c r="L1673" s="58">
        <v>2</v>
      </c>
      <c r="M1673" s="24">
        <f>L1673*312</f>
        <v>624</v>
      </c>
      <c r="N1673" s="58"/>
      <c r="O1673" s="24" t="s">
        <v>32</v>
      </c>
    </row>
    <row r="1674" s="1" customFormat="1" ht="14.25" spans="1:15">
      <c r="A1674" s="24">
        <v>1670</v>
      </c>
      <c r="B1674" s="24" t="s">
        <v>23</v>
      </c>
      <c r="C1674" s="54" t="s">
        <v>24</v>
      </c>
      <c r="D1674" s="24" t="s">
        <v>25</v>
      </c>
      <c r="E1674" s="24" t="s">
        <v>20806</v>
      </c>
      <c r="F1674" s="24" t="s">
        <v>22223</v>
      </c>
      <c r="G1674" s="24" t="s">
        <v>22502</v>
      </c>
      <c r="H1674" s="24" t="s">
        <v>47</v>
      </c>
      <c r="I1674" s="58">
        <v>1</v>
      </c>
      <c r="J1674" s="24" t="s">
        <v>16282</v>
      </c>
      <c r="K1674" s="81" t="s">
        <v>31</v>
      </c>
      <c r="L1674" s="58">
        <v>1</v>
      </c>
      <c r="M1674" s="24">
        <f>L1674*312</f>
        <v>312</v>
      </c>
      <c r="N1674" s="58"/>
      <c r="O1674" s="24" t="s">
        <v>32</v>
      </c>
    </row>
    <row r="1675" s="1" customFormat="1" ht="14.25" spans="1:15">
      <c r="A1675" s="24">
        <v>1671</v>
      </c>
      <c r="B1675" s="24" t="s">
        <v>23</v>
      </c>
      <c r="C1675" s="54" t="s">
        <v>24</v>
      </c>
      <c r="D1675" s="24" t="s">
        <v>25</v>
      </c>
      <c r="E1675" s="24" t="s">
        <v>20806</v>
      </c>
      <c r="F1675" s="24" t="s">
        <v>22223</v>
      </c>
      <c r="G1675" s="24" t="s">
        <v>20956</v>
      </c>
      <c r="H1675" s="24" t="s">
        <v>29</v>
      </c>
      <c r="I1675" s="58">
        <v>3</v>
      </c>
      <c r="J1675" s="24" t="s">
        <v>16282</v>
      </c>
      <c r="K1675" s="81" t="s">
        <v>31</v>
      </c>
      <c r="L1675" s="58">
        <v>3</v>
      </c>
      <c r="M1675" s="24">
        <f t="shared" ref="M1675:M1685" si="90">L1675*130</f>
        <v>390</v>
      </c>
      <c r="N1675" s="58"/>
      <c r="O1675" s="24" t="s">
        <v>32</v>
      </c>
    </row>
    <row r="1676" s="1" customFormat="1" ht="14.25" spans="1:15">
      <c r="A1676" s="24">
        <v>1672</v>
      </c>
      <c r="B1676" s="24" t="s">
        <v>23</v>
      </c>
      <c r="C1676" s="54" t="s">
        <v>24</v>
      </c>
      <c r="D1676" s="24" t="s">
        <v>25</v>
      </c>
      <c r="E1676" s="24" t="s">
        <v>20806</v>
      </c>
      <c r="F1676" s="24" t="s">
        <v>22223</v>
      </c>
      <c r="G1676" s="24" t="s">
        <v>22503</v>
      </c>
      <c r="H1676" s="58" t="s">
        <v>194</v>
      </c>
      <c r="I1676" s="58">
        <v>5</v>
      </c>
      <c r="J1676" s="24" t="s">
        <v>16282</v>
      </c>
      <c r="K1676" s="81" t="s">
        <v>31</v>
      </c>
      <c r="L1676" s="58">
        <v>5</v>
      </c>
      <c r="M1676" s="24">
        <f t="shared" si="90"/>
        <v>650</v>
      </c>
      <c r="N1676" s="58"/>
      <c r="O1676" s="24" t="s">
        <v>32</v>
      </c>
    </row>
    <row r="1677" s="1" customFormat="1" ht="14.25" spans="1:15">
      <c r="A1677" s="24">
        <v>1673</v>
      </c>
      <c r="B1677" s="24" t="s">
        <v>23</v>
      </c>
      <c r="C1677" s="54" t="s">
        <v>24</v>
      </c>
      <c r="D1677" s="24" t="s">
        <v>25</v>
      </c>
      <c r="E1677" s="24" t="s">
        <v>20806</v>
      </c>
      <c r="F1677" s="24" t="s">
        <v>22223</v>
      </c>
      <c r="G1677" s="24" t="s">
        <v>22504</v>
      </c>
      <c r="H1677" s="58" t="s">
        <v>194</v>
      </c>
      <c r="I1677" s="58">
        <v>3</v>
      </c>
      <c r="J1677" s="24" t="s">
        <v>16282</v>
      </c>
      <c r="K1677" s="81" t="s">
        <v>31</v>
      </c>
      <c r="L1677" s="58">
        <v>3</v>
      </c>
      <c r="M1677" s="24">
        <f t="shared" si="90"/>
        <v>390</v>
      </c>
      <c r="N1677" s="58"/>
      <c r="O1677" s="24" t="s">
        <v>32</v>
      </c>
    </row>
    <row r="1678" s="1" customFormat="1" ht="14.25" spans="1:15">
      <c r="A1678" s="24">
        <v>1674</v>
      </c>
      <c r="B1678" s="24" t="s">
        <v>23</v>
      </c>
      <c r="C1678" s="54" t="s">
        <v>24</v>
      </c>
      <c r="D1678" s="24" t="s">
        <v>25</v>
      </c>
      <c r="E1678" s="24" t="s">
        <v>20806</v>
      </c>
      <c r="F1678" s="24" t="s">
        <v>22223</v>
      </c>
      <c r="G1678" s="24" t="s">
        <v>22505</v>
      </c>
      <c r="H1678" s="58" t="s">
        <v>194</v>
      </c>
      <c r="I1678" s="58">
        <v>7</v>
      </c>
      <c r="J1678" s="24" t="s">
        <v>16282</v>
      </c>
      <c r="K1678" s="81" t="s">
        <v>31</v>
      </c>
      <c r="L1678" s="58">
        <v>7</v>
      </c>
      <c r="M1678" s="24">
        <f t="shared" si="90"/>
        <v>910</v>
      </c>
      <c r="N1678" s="58"/>
      <c r="O1678" s="24" t="s">
        <v>32</v>
      </c>
    </row>
    <row r="1679" s="1" customFormat="1" ht="14.25" spans="1:15">
      <c r="A1679" s="24">
        <v>1675</v>
      </c>
      <c r="B1679" s="24" t="s">
        <v>23</v>
      </c>
      <c r="C1679" s="54" t="s">
        <v>24</v>
      </c>
      <c r="D1679" s="24" t="s">
        <v>25</v>
      </c>
      <c r="E1679" s="24" t="s">
        <v>20806</v>
      </c>
      <c r="F1679" s="24" t="s">
        <v>22223</v>
      </c>
      <c r="G1679" s="24" t="s">
        <v>22506</v>
      </c>
      <c r="H1679" s="24" t="s">
        <v>29</v>
      </c>
      <c r="I1679" s="58">
        <v>4</v>
      </c>
      <c r="J1679" s="24" t="s">
        <v>16282</v>
      </c>
      <c r="K1679" s="81" t="s">
        <v>31</v>
      </c>
      <c r="L1679" s="58">
        <v>4</v>
      </c>
      <c r="M1679" s="24">
        <f t="shared" si="90"/>
        <v>520</v>
      </c>
      <c r="N1679" s="58"/>
      <c r="O1679" s="24" t="s">
        <v>32</v>
      </c>
    </row>
    <row r="1680" s="1" customFormat="1" ht="14.25" spans="1:15">
      <c r="A1680" s="24">
        <v>1676</v>
      </c>
      <c r="B1680" s="24" t="s">
        <v>23</v>
      </c>
      <c r="C1680" s="54" t="s">
        <v>24</v>
      </c>
      <c r="D1680" s="24" t="s">
        <v>25</v>
      </c>
      <c r="E1680" s="24" t="s">
        <v>20806</v>
      </c>
      <c r="F1680" s="24" t="s">
        <v>22223</v>
      </c>
      <c r="G1680" s="24" t="s">
        <v>21035</v>
      </c>
      <c r="H1680" s="58" t="s">
        <v>194</v>
      </c>
      <c r="I1680" s="58">
        <v>3</v>
      </c>
      <c r="J1680" s="24" t="s">
        <v>16282</v>
      </c>
      <c r="K1680" s="81" t="s">
        <v>31</v>
      </c>
      <c r="L1680" s="58">
        <v>3</v>
      </c>
      <c r="M1680" s="24">
        <f t="shared" si="90"/>
        <v>390</v>
      </c>
      <c r="N1680" s="58"/>
      <c r="O1680" s="24" t="s">
        <v>32</v>
      </c>
    </row>
    <row r="1681" s="1" customFormat="1" ht="14.25" spans="1:15">
      <c r="A1681" s="24">
        <v>1677</v>
      </c>
      <c r="B1681" s="24" t="s">
        <v>23</v>
      </c>
      <c r="C1681" s="54" t="s">
        <v>24</v>
      </c>
      <c r="D1681" s="24" t="s">
        <v>25</v>
      </c>
      <c r="E1681" s="24" t="s">
        <v>20806</v>
      </c>
      <c r="F1681" s="24" t="s">
        <v>22223</v>
      </c>
      <c r="G1681" s="24" t="s">
        <v>22507</v>
      </c>
      <c r="H1681" s="58" t="s">
        <v>194</v>
      </c>
      <c r="I1681" s="58">
        <v>5</v>
      </c>
      <c r="J1681" s="24" t="s">
        <v>16282</v>
      </c>
      <c r="K1681" s="81" t="s">
        <v>31</v>
      </c>
      <c r="L1681" s="58">
        <v>5</v>
      </c>
      <c r="M1681" s="24">
        <f t="shared" si="90"/>
        <v>650</v>
      </c>
      <c r="N1681" s="24"/>
      <c r="O1681" s="24" t="s">
        <v>32</v>
      </c>
    </row>
    <row r="1682" s="1" customFormat="1" ht="14.25" spans="1:15">
      <c r="A1682" s="24">
        <v>1678</v>
      </c>
      <c r="B1682" s="24" t="s">
        <v>23</v>
      </c>
      <c r="C1682" s="54" t="s">
        <v>24</v>
      </c>
      <c r="D1682" s="24" t="s">
        <v>25</v>
      </c>
      <c r="E1682" s="24" t="s">
        <v>20806</v>
      </c>
      <c r="F1682" s="24" t="s">
        <v>22223</v>
      </c>
      <c r="G1682" s="24" t="s">
        <v>22508</v>
      </c>
      <c r="H1682" s="58" t="s">
        <v>194</v>
      </c>
      <c r="I1682" s="58">
        <v>4</v>
      </c>
      <c r="J1682" s="24" t="s">
        <v>16282</v>
      </c>
      <c r="K1682" s="81" t="s">
        <v>31</v>
      </c>
      <c r="L1682" s="58">
        <v>4</v>
      </c>
      <c r="M1682" s="24">
        <f t="shared" si="90"/>
        <v>520</v>
      </c>
      <c r="N1682" s="58"/>
      <c r="O1682" s="24" t="s">
        <v>32</v>
      </c>
    </row>
    <row r="1683" s="1" customFormat="1" ht="14.25" spans="1:15">
      <c r="A1683" s="24">
        <v>1679</v>
      </c>
      <c r="B1683" s="24" t="s">
        <v>23</v>
      </c>
      <c r="C1683" s="54" t="s">
        <v>24</v>
      </c>
      <c r="D1683" s="24" t="s">
        <v>25</v>
      </c>
      <c r="E1683" s="24" t="s">
        <v>20806</v>
      </c>
      <c r="F1683" s="24" t="s">
        <v>22223</v>
      </c>
      <c r="G1683" s="24" t="s">
        <v>22509</v>
      </c>
      <c r="H1683" s="58" t="s">
        <v>194</v>
      </c>
      <c r="I1683" s="58">
        <v>3</v>
      </c>
      <c r="J1683" s="24" t="s">
        <v>16282</v>
      </c>
      <c r="K1683" s="81" t="s">
        <v>31</v>
      </c>
      <c r="L1683" s="58">
        <v>3</v>
      </c>
      <c r="M1683" s="24">
        <f t="shared" si="90"/>
        <v>390</v>
      </c>
      <c r="N1683" s="58"/>
      <c r="O1683" s="24" t="s">
        <v>32</v>
      </c>
    </row>
    <row r="1684" s="1" customFormat="1" ht="14.25" spans="1:15">
      <c r="A1684" s="24">
        <v>1680</v>
      </c>
      <c r="B1684" s="24" t="s">
        <v>23</v>
      </c>
      <c r="C1684" s="54" t="s">
        <v>24</v>
      </c>
      <c r="D1684" s="24" t="s">
        <v>25</v>
      </c>
      <c r="E1684" s="24" t="s">
        <v>20806</v>
      </c>
      <c r="F1684" s="24" t="s">
        <v>22223</v>
      </c>
      <c r="G1684" s="24" t="s">
        <v>22510</v>
      </c>
      <c r="H1684" s="58" t="s">
        <v>194</v>
      </c>
      <c r="I1684" s="58">
        <v>2</v>
      </c>
      <c r="J1684" s="24" t="s">
        <v>16282</v>
      </c>
      <c r="K1684" s="81" t="s">
        <v>31</v>
      </c>
      <c r="L1684" s="58">
        <v>1</v>
      </c>
      <c r="M1684" s="24">
        <f t="shared" si="90"/>
        <v>130</v>
      </c>
      <c r="N1684" s="58"/>
      <c r="O1684" s="24" t="s">
        <v>32</v>
      </c>
    </row>
    <row r="1685" s="1" customFormat="1" ht="14.25" spans="1:15">
      <c r="A1685" s="24">
        <v>1681</v>
      </c>
      <c r="B1685" s="24" t="s">
        <v>23</v>
      </c>
      <c r="C1685" s="54" t="s">
        <v>24</v>
      </c>
      <c r="D1685" s="24" t="s">
        <v>25</v>
      </c>
      <c r="E1685" s="24" t="s">
        <v>20806</v>
      </c>
      <c r="F1685" s="24" t="s">
        <v>22223</v>
      </c>
      <c r="G1685" s="24" t="s">
        <v>22511</v>
      </c>
      <c r="H1685" s="24" t="s">
        <v>29</v>
      </c>
      <c r="I1685" s="58">
        <v>4</v>
      </c>
      <c r="J1685" s="24" t="s">
        <v>16282</v>
      </c>
      <c r="K1685" s="81" t="s">
        <v>31</v>
      </c>
      <c r="L1685" s="58">
        <v>4</v>
      </c>
      <c r="M1685" s="24">
        <f t="shared" si="90"/>
        <v>520</v>
      </c>
      <c r="N1685" s="58"/>
      <c r="O1685" s="24" t="s">
        <v>32</v>
      </c>
    </row>
    <row r="1686" s="1" customFormat="1" ht="14.25" spans="1:15">
      <c r="A1686" s="24">
        <v>1682</v>
      </c>
      <c r="B1686" s="24" t="s">
        <v>23</v>
      </c>
      <c r="C1686" s="54" t="s">
        <v>24</v>
      </c>
      <c r="D1686" s="24" t="s">
        <v>25</v>
      </c>
      <c r="E1686" s="24" t="s">
        <v>20806</v>
      </c>
      <c r="F1686" s="24" t="s">
        <v>22223</v>
      </c>
      <c r="G1686" s="24" t="s">
        <v>22512</v>
      </c>
      <c r="H1686" s="24" t="s">
        <v>51</v>
      </c>
      <c r="I1686" s="58">
        <v>3</v>
      </c>
      <c r="J1686" s="24" t="s">
        <v>16282</v>
      </c>
      <c r="K1686" s="81" t="s">
        <v>31</v>
      </c>
      <c r="L1686" s="58">
        <v>3</v>
      </c>
      <c r="M1686" s="24">
        <f>L1686*312</f>
        <v>936</v>
      </c>
      <c r="N1686" s="58"/>
      <c r="O1686" s="24" t="s">
        <v>32</v>
      </c>
    </row>
    <row r="1687" s="1" customFormat="1" ht="14.25" spans="1:15">
      <c r="A1687" s="24">
        <v>1683</v>
      </c>
      <c r="B1687" s="24" t="s">
        <v>23</v>
      </c>
      <c r="C1687" s="54" t="s">
        <v>24</v>
      </c>
      <c r="D1687" s="24" t="s">
        <v>25</v>
      </c>
      <c r="E1687" s="24" t="s">
        <v>20806</v>
      </c>
      <c r="F1687" s="24" t="s">
        <v>22223</v>
      </c>
      <c r="G1687" s="24" t="s">
        <v>22513</v>
      </c>
      <c r="H1687" s="24" t="s">
        <v>51</v>
      </c>
      <c r="I1687" s="58">
        <v>1</v>
      </c>
      <c r="J1687" s="24" t="s">
        <v>22284</v>
      </c>
      <c r="K1687" s="81" t="s">
        <v>31</v>
      </c>
      <c r="L1687" s="58">
        <v>1</v>
      </c>
      <c r="M1687" s="24">
        <f>L1687*312</f>
        <v>312</v>
      </c>
      <c r="N1687" s="58"/>
      <c r="O1687" s="24" t="s">
        <v>32</v>
      </c>
    </row>
    <row r="1688" s="1" customFormat="1" ht="14.25" spans="1:15">
      <c r="A1688" s="24">
        <v>1684</v>
      </c>
      <c r="B1688" s="24" t="s">
        <v>23</v>
      </c>
      <c r="C1688" s="54" t="s">
        <v>24</v>
      </c>
      <c r="D1688" s="24" t="s">
        <v>25</v>
      </c>
      <c r="E1688" s="24" t="s">
        <v>20806</v>
      </c>
      <c r="F1688" s="24" t="s">
        <v>22223</v>
      </c>
      <c r="G1688" s="24" t="s">
        <v>22514</v>
      </c>
      <c r="H1688" s="24" t="s">
        <v>51</v>
      </c>
      <c r="I1688" s="58">
        <v>1</v>
      </c>
      <c r="J1688" s="24" t="s">
        <v>22284</v>
      </c>
      <c r="K1688" s="81" t="s">
        <v>31</v>
      </c>
      <c r="L1688" s="58">
        <v>1</v>
      </c>
      <c r="M1688" s="24">
        <f>L1688*312</f>
        <v>312</v>
      </c>
      <c r="N1688" s="58"/>
      <c r="O1688" s="24" t="s">
        <v>32</v>
      </c>
    </row>
    <row r="1689" s="1" customFormat="1" ht="14.25" spans="1:15">
      <c r="A1689" s="24">
        <v>1685</v>
      </c>
      <c r="B1689" s="24" t="s">
        <v>23</v>
      </c>
      <c r="C1689" s="54" t="s">
        <v>24</v>
      </c>
      <c r="D1689" s="24" t="s">
        <v>25</v>
      </c>
      <c r="E1689" s="24" t="s">
        <v>20806</v>
      </c>
      <c r="F1689" s="24" t="s">
        <v>22223</v>
      </c>
      <c r="G1689" s="80" t="s">
        <v>22515</v>
      </c>
      <c r="H1689" s="58" t="s">
        <v>194</v>
      </c>
      <c r="I1689" s="58">
        <v>4</v>
      </c>
      <c r="J1689" s="24" t="s">
        <v>22284</v>
      </c>
      <c r="K1689" s="81" t="s">
        <v>31</v>
      </c>
      <c r="L1689" s="58">
        <v>4</v>
      </c>
      <c r="M1689" s="24">
        <f t="shared" ref="M1689:M1705" si="91">L1689*130</f>
        <v>520</v>
      </c>
      <c r="N1689" s="58"/>
      <c r="O1689" s="24" t="s">
        <v>32</v>
      </c>
    </row>
    <row r="1690" s="1" customFormat="1" ht="14.25" spans="1:15">
      <c r="A1690" s="24">
        <v>1686</v>
      </c>
      <c r="B1690" s="24" t="s">
        <v>23</v>
      </c>
      <c r="C1690" s="54" t="s">
        <v>24</v>
      </c>
      <c r="D1690" s="24" t="s">
        <v>25</v>
      </c>
      <c r="E1690" s="24" t="s">
        <v>20806</v>
      </c>
      <c r="F1690" s="24" t="s">
        <v>22223</v>
      </c>
      <c r="G1690" s="24" t="s">
        <v>22516</v>
      </c>
      <c r="H1690" s="58" t="s">
        <v>194</v>
      </c>
      <c r="I1690" s="58">
        <v>6</v>
      </c>
      <c r="J1690" s="24" t="s">
        <v>22284</v>
      </c>
      <c r="K1690" s="81" t="s">
        <v>31</v>
      </c>
      <c r="L1690" s="58">
        <v>6</v>
      </c>
      <c r="M1690" s="24">
        <f t="shared" si="91"/>
        <v>780</v>
      </c>
      <c r="N1690" s="58"/>
      <c r="O1690" s="24" t="s">
        <v>32</v>
      </c>
    </row>
    <row r="1691" s="1" customFormat="1" ht="14.25" spans="1:15">
      <c r="A1691" s="24">
        <v>1687</v>
      </c>
      <c r="B1691" s="24" t="s">
        <v>23</v>
      </c>
      <c r="C1691" s="54" t="s">
        <v>24</v>
      </c>
      <c r="D1691" s="24" t="s">
        <v>25</v>
      </c>
      <c r="E1691" s="24" t="s">
        <v>20806</v>
      </c>
      <c r="F1691" s="24" t="s">
        <v>22223</v>
      </c>
      <c r="G1691" s="80" t="s">
        <v>22517</v>
      </c>
      <c r="H1691" s="24" t="s">
        <v>29</v>
      </c>
      <c r="I1691" s="58">
        <v>6</v>
      </c>
      <c r="J1691" s="24" t="s">
        <v>22284</v>
      </c>
      <c r="K1691" s="81" t="s">
        <v>31</v>
      </c>
      <c r="L1691" s="58">
        <v>6</v>
      </c>
      <c r="M1691" s="24">
        <f t="shared" si="91"/>
        <v>780</v>
      </c>
      <c r="N1691" s="58"/>
      <c r="O1691" s="24" t="s">
        <v>32</v>
      </c>
    </row>
    <row r="1692" s="1" customFormat="1" ht="14.25" spans="1:15">
      <c r="A1692" s="24">
        <v>1688</v>
      </c>
      <c r="B1692" s="24" t="s">
        <v>23</v>
      </c>
      <c r="C1692" s="54" t="s">
        <v>24</v>
      </c>
      <c r="D1692" s="24" t="s">
        <v>25</v>
      </c>
      <c r="E1692" s="24" t="s">
        <v>20806</v>
      </c>
      <c r="F1692" s="24" t="s">
        <v>22223</v>
      </c>
      <c r="G1692" s="80" t="s">
        <v>22518</v>
      </c>
      <c r="H1692" s="58" t="s">
        <v>194</v>
      </c>
      <c r="I1692" s="58">
        <v>8</v>
      </c>
      <c r="J1692" s="24" t="s">
        <v>22284</v>
      </c>
      <c r="K1692" s="81" t="s">
        <v>31</v>
      </c>
      <c r="L1692" s="58">
        <v>8</v>
      </c>
      <c r="M1692" s="24">
        <f t="shared" si="91"/>
        <v>1040</v>
      </c>
      <c r="N1692" s="58"/>
      <c r="O1692" s="24" t="s">
        <v>32</v>
      </c>
    </row>
    <row r="1693" s="1" customFormat="1" ht="14.25" spans="1:15">
      <c r="A1693" s="24">
        <v>1689</v>
      </c>
      <c r="B1693" s="24" t="s">
        <v>23</v>
      </c>
      <c r="C1693" s="54" t="s">
        <v>24</v>
      </c>
      <c r="D1693" s="24" t="s">
        <v>25</v>
      </c>
      <c r="E1693" s="24" t="s">
        <v>20806</v>
      </c>
      <c r="F1693" s="24" t="s">
        <v>22223</v>
      </c>
      <c r="G1693" s="80" t="s">
        <v>22519</v>
      </c>
      <c r="H1693" s="58" t="s">
        <v>194</v>
      </c>
      <c r="I1693" s="58">
        <v>2</v>
      </c>
      <c r="J1693" s="24" t="s">
        <v>22284</v>
      </c>
      <c r="K1693" s="81" t="s">
        <v>31</v>
      </c>
      <c r="L1693" s="58">
        <v>1</v>
      </c>
      <c r="M1693" s="24">
        <f t="shared" si="91"/>
        <v>130</v>
      </c>
      <c r="N1693" s="58"/>
      <c r="O1693" s="24" t="s">
        <v>32</v>
      </c>
    </row>
    <row r="1694" s="1" customFormat="1" ht="14.25" spans="1:15">
      <c r="A1694" s="24">
        <v>1690</v>
      </c>
      <c r="B1694" s="24" t="s">
        <v>23</v>
      </c>
      <c r="C1694" s="54" t="s">
        <v>24</v>
      </c>
      <c r="D1694" s="24" t="s">
        <v>25</v>
      </c>
      <c r="E1694" s="24" t="s">
        <v>20806</v>
      </c>
      <c r="F1694" s="24" t="s">
        <v>22223</v>
      </c>
      <c r="G1694" s="24" t="s">
        <v>22520</v>
      </c>
      <c r="H1694" s="58" t="s">
        <v>194</v>
      </c>
      <c r="I1694" s="58">
        <v>4</v>
      </c>
      <c r="J1694" s="24" t="s">
        <v>22284</v>
      </c>
      <c r="K1694" s="81" t="s">
        <v>31</v>
      </c>
      <c r="L1694" s="58">
        <v>4</v>
      </c>
      <c r="M1694" s="24">
        <f t="shared" si="91"/>
        <v>520</v>
      </c>
      <c r="N1694" s="58"/>
      <c r="O1694" s="24" t="s">
        <v>32</v>
      </c>
    </row>
    <row r="1695" s="1" customFormat="1" ht="14.25" spans="1:15">
      <c r="A1695" s="24">
        <v>1691</v>
      </c>
      <c r="B1695" s="24" t="s">
        <v>23</v>
      </c>
      <c r="C1695" s="54" t="s">
        <v>24</v>
      </c>
      <c r="D1695" s="24" t="s">
        <v>25</v>
      </c>
      <c r="E1695" s="24" t="s">
        <v>20806</v>
      </c>
      <c r="F1695" s="24" t="s">
        <v>22223</v>
      </c>
      <c r="G1695" s="24" t="s">
        <v>22521</v>
      </c>
      <c r="H1695" s="58" t="s">
        <v>194</v>
      </c>
      <c r="I1695" s="58">
        <v>4</v>
      </c>
      <c r="J1695" s="24" t="s">
        <v>22284</v>
      </c>
      <c r="K1695" s="81" t="s">
        <v>31</v>
      </c>
      <c r="L1695" s="58">
        <v>4</v>
      </c>
      <c r="M1695" s="24">
        <f t="shared" si="91"/>
        <v>520</v>
      </c>
      <c r="N1695" s="58"/>
      <c r="O1695" s="24" t="s">
        <v>32</v>
      </c>
    </row>
    <row r="1696" s="1" customFormat="1" ht="14.25" spans="1:15">
      <c r="A1696" s="24">
        <v>1692</v>
      </c>
      <c r="B1696" s="24" t="s">
        <v>23</v>
      </c>
      <c r="C1696" s="54" t="s">
        <v>24</v>
      </c>
      <c r="D1696" s="24" t="s">
        <v>25</v>
      </c>
      <c r="E1696" s="24" t="s">
        <v>20806</v>
      </c>
      <c r="F1696" s="24" t="s">
        <v>22223</v>
      </c>
      <c r="G1696" s="24" t="s">
        <v>22522</v>
      </c>
      <c r="H1696" s="58" t="s">
        <v>194</v>
      </c>
      <c r="I1696" s="58">
        <v>1</v>
      </c>
      <c r="J1696" s="24" t="s">
        <v>22351</v>
      </c>
      <c r="K1696" s="81" t="s">
        <v>31</v>
      </c>
      <c r="L1696" s="58">
        <v>1</v>
      </c>
      <c r="M1696" s="24">
        <f t="shared" si="91"/>
        <v>130</v>
      </c>
      <c r="N1696" s="58"/>
      <c r="O1696" s="24" t="s">
        <v>32</v>
      </c>
    </row>
    <row r="1697" s="1" customFormat="1" ht="14.25" spans="1:15">
      <c r="A1697" s="24">
        <v>1693</v>
      </c>
      <c r="B1697" s="24" t="s">
        <v>23</v>
      </c>
      <c r="C1697" s="54" t="s">
        <v>24</v>
      </c>
      <c r="D1697" s="24" t="s">
        <v>25</v>
      </c>
      <c r="E1697" s="24" t="s">
        <v>20806</v>
      </c>
      <c r="F1697" s="24" t="s">
        <v>22223</v>
      </c>
      <c r="G1697" s="24" t="s">
        <v>12321</v>
      </c>
      <c r="H1697" s="58" t="s">
        <v>194</v>
      </c>
      <c r="I1697" s="58">
        <v>4</v>
      </c>
      <c r="J1697" s="24" t="s">
        <v>22375</v>
      </c>
      <c r="K1697" s="81" t="s">
        <v>31</v>
      </c>
      <c r="L1697" s="58">
        <v>4</v>
      </c>
      <c r="M1697" s="24">
        <f t="shared" si="91"/>
        <v>520</v>
      </c>
      <c r="N1697" s="58"/>
      <c r="O1697" s="24" t="s">
        <v>32</v>
      </c>
    </row>
    <row r="1698" s="1" customFormat="1" ht="14.25" spans="1:15">
      <c r="A1698" s="24">
        <v>1694</v>
      </c>
      <c r="B1698" s="24" t="s">
        <v>23</v>
      </c>
      <c r="C1698" s="54" t="s">
        <v>24</v>
      </c>
      <c r="D1698" s="24" t="s">
        <v>25</v>
      </c>
      <c r="E1698" s="24" t="s">
        <v>20806</v>
      </c>
      <c r="F1698" s="24" t="s">
        <v>22223</v>
      </c>
      <c r="G1698" s="24" t="s">
        <v>22523</v>
      </c>
      <c r="H1698" s="58" t="s">
        <v>194</v>
      </c>
      <c r="I1698" s="58">
        <v>2</v>
      </c>
      <c r="J1698" s="24" t="s">
        <v>22291</v>
      </c>
      <c r="K1698" s="81" t="s">
        <v>31</v>
      </c>
      <c r="L1698" s="58">
        <v>2</v>
      </c>
      <c r="M1698" s="24">
        <f t="shared" si="91"/>
        <v>260</v>
      </c>
      <c r="N1698" s="58"/>
      <c r="O1698" s="24" t="s">
        <v>32</v>
      </c>
    </row>
    <row r="1699" s="1" customFormat="1" ht="14.25" spans="1:15">
      <c r="A1699" s="24">
        <v>1695</v>
      </c>
      <c r="B1699" s="24" t="s">
        <v>23</v>
      </c>
      <c r="C1699" s="54" t="s">
        <v>24</v>
      </c>
      <c r="D1699" s="24" t="s">
        <v>25</v>
      </c>
      <c r="E1699" s="24" t="s">
        <v>20806</v>
      </c>
      <c r="F1699" s="24" t="s">
        <v>22223</v>
      </c>
      <c r="G1699" s="83" t="s">
        <v>22524</v>
      </c>
      <c r="H1699" s="58" t="s">
        <v>194</v>
      </c>
      <c r="I1699" s="58">
        <v>1</v>
      </c>
      <c r="J1699" s="24" t="s">
        <v>22525</v>
      </c>
      <c r="K1699" s="81" t="s">
        <v>31</v>
      </c>
      <c r="L1699" s="58">
        <v>1</v>
      </c>
      <c r="M1699" s="24">
        <f t="shared" si="91"/>
        <v>130</v>
      </c>
      <c r="N1699" s="24"/>
      <c r="O1699" s="24" t="s">
        <v>32</v>
      </c>
    </row>
    <row r="1700" s="1" customFormat="1" ht="14.25" spans="1:15">
      <c r="A1700" s="24">
        <v>1696</v>
      </c>
      <c r="B1700" s="24" t="s">
        <v>23</v>
      </c>
      <c r="C1700" s="54" t="s">
        <v>24</v>
      </c>
      <c r="D1700" s="24" t="s">
        <v>25</v>
      </c>
      <c r="E1700" s="24" t="s">
        <v>20806</v>
      </c>
      <c r="F1700" s="24" t="s">
        <v>22223</v>
      </c>
      <c r="G1700" s="24" t="s">
        <v>22526</v>
      </c>
      <c r="H1700" s="58" t="s">
        <v>194</v>
      </c>
      <c r="I1700" s="58">
        <v>6</v>
      </c>
      <c r="J1700" s="24" t="s">
        <v>22525</v>
      </c>
      <c r="K1700" s="81" t="s">
        <v>31</v>
      </c>
      <c r="L1700" s="58">
        <v>6</v>
      </c>
      <c r="M1700" s="24">
        <f t="shared" si="91"/>
        <v>780</v>
      </c>
      <c r="N1700" s="58"/>
      <c r="O1700" s="24" t="s">
        <v>32</v>
      </c>
    </row>
    <row r="1701" s="1" customFormat="1" ht="14.25" spans="1:15">
      <c r="A1701" s="24">
        <v>1697</v>
      </c>
      <c r="B1701" s="24" t="s">
        <v>23</v>
      </c>
      <c r="C1701" s="54" t="s">
        <v>24</v>
      </c>
      <c r="D1701" s="24" t="s">
        <v>25</v>
      </c>
      <c r="E1701" s="24" t="s">
        <v>20806</v>
      </c>
      <c r="F1701" s="24" t="s">
        <v>22223</v>
      </c>
      <c r="G1701" s="24" t="s">
        <v>22527</v>
      </c>
      <c r="H1701" s="58" t="s">
        <v>194</v>
      </c>
      <c r="I1701" s="58">
        <v>3</v>
      </c>
      <c r="J1701" s="24" t="s">
        <v>22525</v>
      </c>
      <c r="K1701" s="81" t="s">
        <v>31</v>
      </c>
      <c r="L1701" s="58">
        <v>3</v>
      </c>
      <c r="M1701" s="24">
        <f t="shared" si="91"/>
        <v>390</v>
      </c>
      <c r="N1701" s="58"/>
      <c r="O1701" s="24" t="s">
        <v>32</v>
      </c>
    </row>
    <row r="1702" s="1" customFormat="1" ht="14.25" spans="1:15">
      <c r="A1702" s="24">
        <v>1698</v>
      </c>
      <c r="B1702" s="24" t="s">
        <v>23</v>
      </c>
      <c r="C1702" s="54" t="s">
        <v>24</v>
      </c>
      <c r="D1702" s="24" t="s">
        <v>25</v>
      </c>
      <c r="E1702" s="24" t="s">
        <v>20806</v>
      </c>
      <c r="F1702" s="24" t="s">
        <v>22223</v>
      </c>
      <c r="G1702" s="24" t="s">
        <v>2912</v>
      </c>
      <c r="H1702" s="58" t="s">
        <v>194</v>
      </c>
      <c r="I1702" s="58">
        <v>1</v>
      </c>
      <c r="J1702" s="24" t="s">
        <v>22525</v>
      </c>
      <c r="K1702" s="81" t="s">
        <v>31</v>
      </c>
      <c r="L1702" s="58">
        <v>1</v>
      </c>
      <c r="M1702" s="24">
        <f t="shared" si="91"/>
        <v>130</v>
      </c>
      <c r="N1702" s="58"/>
      <c r="O1702" s="24" t="s">
        <v>32</v>
      </c>
    </row>
    <row r="1703" s="1" customFormat="1" ht="14.25" spans="1:15">
      <c r="A1703" s="24">
        <v>1699</v>
      </c>
      <c r="B1703" s="24" t="s">
        <v>23</v>
      </c>
      <c r="C1703" s="54" t="s">
        <v>24</v>
      </c>
      <c r="D1703" s="24" t="s">
        <v>25</v>
      </c>
      <c r="E1703" s="24" t="s">
        <v>20806</v>
      </c>
      <c r="F1703" s="24" t="s">
        <v>22223</v>
      </c>
      <c r="G1703" s="24" t="s">
        <v>22528</v>
      </c>
      <c r="H1703" s="24" t="s">
        <v>29</v>
      </c>
      <c r="I1703" s="58">
        <v>4</v>
      </c>
      <c r="J1703" s="24" t="s">
        <v>22525</v>
      </c>
      <c r="K1703" s="81" t="s">
        <v>31</v>
      </c>
      <c r="L1703" s="58">
        <v>4</v>
      </c>
      <c r="M1703" s="24">
        <f t="shared" si="91"/>
        <v>520</v>
      </c>
      <c r="N1703" s="58"/>
      <c r="O1703" s="24" t="s">
        <v>32</v>
      </c>
    </row>
    <row r="1704" s="1" customFormat="1" ht="14.25" spans="1:15">
      <c r="A1704" s="24">
        <v>1700</v>
      </c>
      <c r="B1704" s="24" t="s">
        <v>23</v>
      </c>
      <c r="C1704" s="54" t="s">
        <v>24</v>
      </c>
      <c r="D1704" s="24" t="s">
        <v>25</v>
      </c>
      <c r="E1704" s="24" t="s">
        <v>20806</v>
      </c>
      <c r="F1704" s="24" t="s">
        <v>22223</v>
      </c>
      <c r="G1704" s="24" t="s">
        <v>22529</v>
      </c>
      <c r="H1704" s="58" t="s">
        <v>194</v>
      </c>
      <c r="I1704" s="58">
        <v>4</v>
      </c>
      <c r="J1704" s="24" t="s">
        <v>22525</v>
      </c>
      <c r="K1704" s="81" t="s">
        <v>31</v>
      </c>
      <c r="L1704" s="58">
        <v>4</v>
      </c>
      <c r="M1704" s="24">
        <f t="shared" si="91"/>
        <v>520</v>
      </c>
      <c r="N1704" s="58"/>
      <c r="O1704" s="24" t="s">
        <v>32</v>
      </c>
    </row>
    <row r="1705" s="1" customFormat="1" ht="14.25" spans="1:15">
      <c r="A1705" s="24">
        <v>1701</v>
      </c>
      <c r="B1705" s="24" t="s">
        <v>23</v>
      </c>
      <c r="C1705" s="54" t="s">
        <v>24</v>
      </c>
      <c r="D1705" s="24" t="s">
        <v>25</v>
      </c>
      <c r="E1705" s="24" t="s">
        <v>20806</v>
      </c>
      <c r="F1705" s="24" t="s">
        <v>22223</v>
      </c>
      <c r="G1705" s="24" t="s">
        <v>10642</v>
      </c>
      <c r="H1705" s="24" t="s">
        <v>29</v>
      </c>
      <c r="I1705" s="58">
        <v>4</v>
      </c>
      <c r="J1705" s="24" t="s">
        <v>22530</v>
      </c>
      <c r="K1705" s="81" t="s">
        <v>31</v>
      </c>
      <c r="L1705" s="58">
        <v>4</v>
      </c>
      <c r="M1705" s="24">
        <f t="shared" si="91"/>
        <v>520</v>
      </c>
      <c r="N1705" s="58"/>
      <c r="O1705" s="24" t="s">
        <v>32</v>
      </c>
    </row>
    <row r="1706" s="1" customFormat="1" ht="14.25" spans="1:15">
      <c r="A1706" s="24">
        <v>1702</v>
      </c>
      <c r="B1706" s="24" t="s">
        <v>23</v>
      </c>
      <c r="C1706" s="54" t="s">
        <v>24</v>
      </c>
      <c r="D1706" s="24" t="s">
        <v>25</v>
      </c>
      <c r="E1706" s="24" t="s">
        <v>20806</v>
      </c>
      <c r="F1706" s="24" t="s">
        <v>22223</v>
      </c>
      <c r="G1706" s="24" t="s">
        <v>22531</v>
      </c>
      <c r="H1706" s="24" t="s">
        <v>51</v>
      </c>
      <c r="I1706" s="58">
        <v>3</v>
      </c>
      <c r="J1706" s="24" t="s">
        <v>22530</v>
      </c>
      <c r="K1706" s="81" t="s">
        <v>31</v>
      </c>
      <c r="L1706" s="58">
        <v>3</v>
      </c>
      <c r="M1706" s="24">
        <f>L1706*312</f>
        <v>936</v>
      </c>
      <c r="N1706" s="58"/>
      <c r="O1706" s="24" t="s">
        <v>32</v>
      </c>
    </row>
    <row r="1707" s="1" customFormat="1" ht="14.25" spans="1:15">
      <c r="A1707" s="24">
        <v>1703</v>
      </c>
      <c r="B1707" s="24" t="s">
        <v>23</v>
      </c>
      <c r="C1707" s="54" t="s">
        <v>24</v>
      </c>
      <c r="D1707" s="24" t="s">
        <v>25</v>
      </c>
      <c r="E1707" s="24" t="s">
        <v>20806</v>
      </c>
      <c r="F1707" s="24" t="s">
        <v>22223</v>
      </c>
      <c r="G1707" s="24" t="s">
        <v>13603</v>
      </c>
      <c r="H1707" s="24" t="s">
        <v>194</v>
      </c>
      <c r="I1707" s="58">
        <v>2</v>
      </c>
      <c r="J1707" s="24" t="s">
        <v>22525</v>
      </c>
      <c r="K1707" s="81" t="s">
        <v>31</v>
      </c>
      <c r="L1707" s="58">
        <v>2</v>
      </c>
      <c r="M1707" s="24">
        <f>L1707*130</f>
        <v>260</v>
      </c>
      <c r="N1707" s="58"/>
      <c r="O1707" s="24" t="s">
        <v>32</v>
      </c>
    </row>
    <row r="1708" s="1" customFormat="1" ht="14.25" spans="1:15">
      <c r="A1708" s="24">
        <v>1704</v>
      </c>
      <c r="B1708" s="24" t="s">
        <v>23</v>
      </c>
      <c r="C1708" s="54" t="s">
        <v>24</v>
      </c>
      <c r="D1708" s="24" t="s">
        <v>25</v>
      </c>
      <c r="E1708" s="24" t="s">
        <v>20806</v>
      </c>
      <c r="F1708" s="24" t="s">
        <v>22223</v>
      </c>
      <c r="G1708" s="24" t="s">
        <v>22532</v>
      </c>
      <c r="H1708" s="24" t="s">
        <v>47</v>
      </c>
      <c r="I1708" s="58">
        <v>1</v>
      </c>
      <c r="J1708" s="24" t="s">
        <v>22525</v>
      </c>
      <c r="K1708" s="81" t="s">
        <v>31</v>
      </c>
      <c r="L1708" s="58">
        <v>1</v>
      </c>
      <c r="M1708" s="24">
        <f>L1708*312</f>
        <v>312</v>
      </c>
      <c r="N1708" s="58"/>
      <c r="O1708" s="24" t="s">
        <v>32</v>
      </c>
    </row>
    <row r="1709" s="1" customFormat="1" ht="14.25" spans="1:15">
      <c r="A1709" s="24">
        <v>1705</v>
      </c>
      <c r="B1709" s="24" t="s">
        <v>23</v>
      </c>
      <c r="C1709" s="54" t="s">
        <v>24</v>
      </c>
      <c r="D1709" s="24" t="s">
        <v>25</v>
      </c>
      <c r="E1709" s="24" t="s">
        <v>20806</v>
      </c>
      <c r="F1709" s="24" t="s">
        <v>22223</v>
      </c>
      <c r="G1709" s="24" t="s">
        <v>22533</v>
      </c>
      <c r="H1709" s="24" t="s">
        <v>29</v>
      </c>
      <c r="I1709" s="58">
        <v>6</v>
      </c>
      <c r="J1709" s="24" t="s">
        <v>22284</v>
      </c>
      <c r="K1709" s="81" t="s">
        <v>31</v>
      </c>
      <c r="L1709" s="58">
        <v>6</v>
      </c>
      <c r="M1709" s="24">
        <f>L1709*130</f>
        <v>780</v>
      </c>
      <c r="N1709" s="58"/>
      <c r="O1709" s="24" t="s">
        <v>32</v>
      </c>
    </row>
    <row r="1710" s="1" customFormat="1" ht="14.25" spans="1:15">
      <c r="A1710" s="24">
        <v>1706</v>
      </c>
      <c r="B1710" s="24" t="s">
        <v>23</v>
      </c>
      <c r="C1710" s="54" t="s">
        <v>24</v>
      </c>
      <c r="D1710" s="24" t="s">
        <v>25</v>
      </c>
      <c r="E1710" s="24" t="s">
        <v>20806</v>
      </c>
      <c r="F1710" s="24" t="s">
        <v>22223</v>
      </c>
      <c r="G1710" s="24" t="s">
        <v>22534</v>
      </c>
      <c r="H1710" s="24" t="s">
        <v>194</v>
      </c>
      <c r="I1710" s="58">
        <v>1</v>
      </c>
      <c r="J1710" s="24" t="s">
        <v>22284</v>
      </c>
      <c r="K1710" s="81" t="s">
        <v>31</v>
      </c>
      <c r="L1710" s="58">
        <v>1</v>
      </c>
      <c r="M1710" s="24">
        <f>L1710*130</f>
        <v>130</v>
      </c>
      <c r="N1710" s="58"/>
      <c r="O1710" s="24" t="s">
        <v>32</v>
      </c>
    </row>
    <row r="1711" s="1" customFormat="1" ht="14.25" spans="1:15">
      <c r="A1711" s="24">
        <v>1707</v>
      </c>
      <c r="B1711" s="24" t="s">
        <v>23</v>
      </c>
      <c r="C1711" s="54" t="s">
        <v>24</v>
      </c>
      <c r="D1711" s="24" t="s">
        <v>25</v>
      </c>
      <c r="E1711" s="24" t="s">
        <v>20806</v>
      </c>
      <c r="F1711" s="24" t="s">
        <v>22223</v>
      </c>
      <c r="G1711" s="24" t="s">
        <v>22535</v>
      </c>
      <c r="H1711" s="58" t="s">
        <v>194</v>
      </c>
      <c r="I1711" s="58">
        <v>5</v>
      </c>
      <c r="J1711" s="24" t="s">
        <v>22284</v>
      </c>
      <c r="K1711" s="81" t="s">
        <v>31</v>
      </c>
      <c r="L1711" s="58">
        <v>5</v>
      </c>
      <c r="M1711" s="24">
        <f>L1711*130</f>
        <v>650</v>
      </c>
      <c r="N1711" s="58"/>
      <c r="O1711" s="24" t="s">
        <v>32</v>
      </c>
    </row>
    <row r="1712" s="1" customFormat="1" ht="14.25" spans="1:15">
      <c r="A1712" s="24">
        <v>1708</v>
      </c>
      <c r="B1712" s="24" t="s">
        <v>23</v>
      </c>
      <c r="C1712" s="54" t="s">
        <v>24</v>
      </c>
      <c r="D1712" s="24" t="s">
        <v>25</v>
      </c>
      <c r="E1712" s="24" t="s">
        <v>20806</v>
      </c>
      <c r="F1712" s="24" t="s">
        <v>22223</v>
      </c>
      <c r="G1712" s="24" t="s">
        <v>22536</v>
      </c>
      <c r="H1712" s="24" t="s">
        <v>51</v>
      </c>
      <c r="I1712" s="58">
        <v>4</v>
      </c>
      <c r="J1712" s="24" t="s">
        <v>22537</v>
      </c>
      <c r="K1712" s="81" t="s">
        <v>31</v>
      </c>
      <c r="L1712" s="58">
        <v>3</v>
      </c>
      <c r="M1712" s="24">
        <f>L1712*312</f>
        <v>936</v>
      </c>
      <c r="N1712" s="58"/>
      <c r="O1712" s="24" t="s">
        <v>32</v>
      </c>
    </row>
    <row r="1713" s="1" customFormat="1" ht="14.25" spans="1:15">
      <c r="A1713" s="24">
        <v>1709</v>
      </c>
      <c r="B1713" s="24" t="s">
        <v>23</v>
      </c>
      <c r="C1713" s="54" t="s">
        <v>24</v>
      </c>
      <c r="D1713" s="24" t="s">
        <v>25</v>
      </c>
      <c r="E1713" s="24" t="s">
        <v>20806</v>
      </c>
      <c r="F1713" s="24" t="s">
        <v>22223</v>
      </c>
      <c r="G1713" s="24" t="s">
        <v>22538</v>
      </c>
      <c r="H1713" s="58" t="s">
        <v>194</v>
      </c>
      <c r="I1713" s="58">
        <v>2</v>
      </c>
      <c r="J1713" s="24" t="s">
        <v>22530</v>
      </c>
      <c r="K1713" s="81" t="s">
        <v>31</v>
      </c>
      <c r="L1713" s="58">
        <v>2</v>
      </c>
      <c r="M1713" s="24">
        <f>L1713*130</f>
        <v>260</v>
      </c>
      <c r="N1713" s="58"/>
      <c r="O1713" s="24" t="s">
        <v>32</v>
      </c>
    </row>
    <row r="1714" s="1" customFormat="1" ht="14.25" spans="1:15">
      <c r="A1714" s="24">
        <v>1710</v>
      </c>
      <c r="B1714" s="24" t="s">
        <v>23</v>
      </c>
      <c r="C1714" s="54" t="s">
        <v>24</v>
      </c>
      <c r="D1714" s="24" t="s">
        <v>25</v>
      </c>
      <c r="E1714" s="24" t="s">
        <v>20806</v>
      </c>
      <c r="F1714" s="24" t="s">
        <v>22223</v>
      </c>
      <c r="G1714" s="24" t="s">
        <v>22539</v>
      </c>
      <c r="H1714" s="24" t="s">
        <v>29</v>
      </c>
      <c r="I1714" s="58">
        <v>2</v>
      </c>
      <c r="J1714" s="24" t="s">
        <v>22530</v>
      </c>
      <c r="K1714" s="81" t="s">
        <v>31</v>
      </c>
      <c r="L1714" s="58">
        <v>2</v>
      </c>
      <c r="M1714" s="24">
        <f>L1714*130</f>
        <v>260</v>
      </c>
      <c r="N1714" s="58"/>
      <c r="O1714" s="24" t="s">
        <v>32</v>
      </c>
    </row>
    <row r="1715" s="1" customFormat="1" ht="14.25" spans="1:15">
      <c r="A1715" s="24">
        <v>1711</v>
      </c>
      <c r="B1715" s="24" t="s">
        <v>23</v>
      </c>
      <c r="C1715" s="54" t="s">
        <v>24</v>
      </c>
      <c r="D1715" s="24" t="s">
        <v>25</v>
      </c>
      <c r="E1715" s="24" t="s">
        <v>20806</v>
      </c>
      <c r="F1715" s="24" t="s">
        <v>22223</v>
      </c>
      <c r="G1715" s="24" t="s">
        <v>22540</v>
      </c>
      <c r="H1715" s="58" t="s">
        <v>194</v>
      </c>
      <c r="I1715" s="58">
        <v>6</v>
      </c>
      <c r="J1715" s="24" t="s">
        <v>22530</v>
      </c>
      <c r="K1715" s="81" t="s">
        <v>31</v>
      </c>
      <c r="L1715" s="58">
        <v>6</v>
      </c>
      <c r="M1715" s="24">
        <f>L1715*130</f>
        <v>780</v>
      </c>
      <c r="N1715" s="58"/>
      <c r="O1715" s="24" t="s">
        <v>32</v>
      </c>
    </row>
    <row r="1716" s="1" customFormat="1" ht="14.25" spans="1:15">
      <c r="A1716" s="24">
        <v>1712</v>
      </c>
      <c r="B1716" s="24" t="s">
        <v>23</v>
      </c>
      <c r="C1716" s="54" t="s">
        <v>24</v>
      </c>
      <c r="D1716" s="24" t="s">
        <v>25</v>
      </c>
      <c r="E1716" s="24" t="s">
        <v>20806</v>
      </c>
      <c r="F1716" s="24" t="s">
        <v>22223</v>
      </c>
      <c r="G1716" s="24" t="s">
        <v>22541</v>
      </c>
      <c r="H1716" s="58" t="s">
        <v>194</v>
      </c>
      <c r="I1716" s="58">
        <v>7</v>
      </c>
      <c r="J1716" s="24" t="s">
        <v>22542</v>
      </c>
      <c r="K1716" s="81" t="s">
        <v>31</v>
      </c>
      <c r="L1716" s="58">
        <v>6</v>
      </c>
      <c r="M1716" s="24">
        <f>L1716*130</f>
        <v>780</v>
      </c>
      <c r="N1716" s="58"/>
      <c r="O1716" s="24" t="s">
        <v>32</v>
      </c>
    </row>
    <row r="1717" s="1" customFormat="1" ht="14.25" spans="1:15">
      <c r="A1717" s="24">
        <v>1713</v>
      </c>
      <c r="B1717" s="24" t="s">
        <v>23</v>
      </c>
      <c r="C1717" s="54" t="s">
        <v>24</v>
      </c>
      <c r="D1717" s="24" t="s">
        <v>25</v>
      </c>
      <c r="E1717" s="24" t="s">
        <v>20806</v>
      </c>
      <c r="F1717" s="24" t="s">
        <v>22223</v>
      </c>
      <c r="G1717" s="24" t="s">
        <v>22543</v>
      </c>
      <c r="H1717" s="58" t="s">
        <v>194</v>
      </c>
      <c r="I1717" s="58">
        <v>3</v>
      </c>
      <c r="J1717" s="24" t="s">
        <v>22525</v>
      </c>
      <c r="K1717" s="81" t="s">
        <v>31</v>
      </c>
      <c r="L1717" s="58">
        <v>3</v>
      </c>
      <c r="M1717" s="24">
        <f>L1717*130</f>
        <v>390</v>
      </c>
      <c r="N1717" s="58"/>
      <c r="O1717" s="24" t="s">
        <v>32</v>
      </c>
    </row>
    <row r="1718" s="1" customFormat="1" ht="14.25" spans="1:15">
      <c r="A1718" s="24">
        <v>1714</v>
      </c>
      <c r="B1718" s="24" t="s">
        <v>23</v>
      </c>
      <c r="C1718" s="54" t="s">
        <v>24</v>
      </c>
      <c r="D1718" s="24" t="s">
        <v>25</v>
      </c>
      <c r="E1718" s="24" t="s">
        <v>20806</v>
      </c>
      <c r="F1718" s="24" t="s">
        <v>22223</v>
      </c>
      <c r="G1718" s="24" t="s">
        <v>22544</v>
      </c>
      <c r="H1718" s="24" t="s">
        <v>51</v>
      </c>
      <c r="I1718" s="58">
        <v>4</v>
      </c>
      <c r="J1718" s="24" t="s">
        <v>22525</v>
      </c>
      <c r="K1718" s="81" t="s">
        <v>31</v>
      </c>
      <c r="L1718" s="58">
        <v>4</v>
      </c>
      <c r="M1718" s="24">
        <f>L1718*312</f>
        <v>1248</v>
      </c>
      <c r="N1718" s="58"/>
      <c r="O1718" s="24" t="s">
        <v>32</v>
      </c>
    </row>
    <row r="1719" s="1" customFormat="1" ht="14.25" spans="1:15">
      <c r="A1719" s="24">
        <v>1715</v>
      </c>
      <c r="B1719" s="24" t="s">
        <v>23</v>
      </c>
      <c r="C1719" s="54" t="s">
        <v>24</v>
      </c>
      <c r="D1719" s="24" t="s">
        <v>25</v>
      </c>
      <c r="E1719" s="24" t="s">
        <v>20806</v>
      </c>
      <c r="F1719" s="24" t="s">
        <v>22223</v>
      </c>
      <c r="G1719" s="24" t="s">
        <v>22545</v>
      </c>
      <c r="H1719" s="24" t="s">
        <v>51</v>
      </c>
      <c r="I1719" s="58">
        <v>5</v>
      </c>
      <c r="J1719" s="24" t="s">
        <v>22525</v>
      </c>
      <c r="K1719" s="81" t="s">
        <v>31</v>
      </c>
      <c r="L1719" s="58">
        <v>5</v>
      </c>
      <c r="M1719" s="24">
        <f>L1719*312</f>
        <v>1560</v>
      </c>
      <c r="N1719" s="58"/>
      <c r="O1719" s="24" t="s">
        <v>32</v>
      </c>
    </row>
    <row r="1720" s="1" customFormat="1" ht="14.25" spans="1:15">
      <c r="A1720" s="24">
        <v>1716</v>
      </c>
      <c r="B1720" s="24" t="s">
        <v>23</v>
      </c>
      <c r="C1720" s="54" t="s">
        <v>24</v>
      </c>
      <c r="D1720" s="24" t="s">
        <v>25</v>
      </c>
      <c r="E1720" s="24" t="s">
        <v>20806</v>
      </c>
      <c r="F1720" s="24" t="s">
        <v>22223</v>
      </c>
      <c r="G1720" s="24" t="s">
        <v>22546</v>
      </c>
      <c r="H1720" s="58" t="s">
        <v>194</v>
      </c>
      <c r="I1720" s="58">
        <v>3</v>
      </c>
      <c r="J1720" s="24" t="s">
        <v>22525</v>
      </c>
      <c r="K1720" s="81" t="s">
        <v>31</v>
      </c>
      <c r="L1720" s="58">
        <v>3</v>
      </c>
      <c r="M1720" s="24">
        <f>L1720*130</f>
        <v>390</v>
      </c>
      <c r="N1720" s="58"/>
      <c r="O1720" s="24" t="s">
        <v>32</v>
      </c>
    </row>
    <row r="1721" s="1" customFormat="1" ht="14.25" spans="1:15">
      <c r="A1721" s="24">
        <v>1717</v>
      </c>
      <c r="B1721" s="24" t="s">
        <v>23</v>
      </c>
      <c r="C1721" s="54" t="s">
        <v>24</v>
      </c>
      <c r="D1721" s="24" t="s">
        <v>25</v>
      </c>
      <c r="E1721" s="24" t="s">
        <v>20806</v>
      </c>
      <c r="F1721" s="24" t="s">
        <v>22223</v>
      </c>
      <c r="G1721" s="24" t="s">
        <v>22547</v>
      </c>
      <c r="H1721" s="58" t="s">
        <v>194</v>
      </c>
      <c r="I1721" s="58">
        <v>1</v>
      </c>
      <c r="J1721" s="24" t="s">
        <v>22525</v>
      </c>
      <c r="K1721" s="81" t="s">
        <v>31</v>
      </c>
      <c r="L1721" s="58">
        <v>1</v>
      </c>
      <c r="M1721" s="24">
        <f>L1721*130</f>
        <v>130</v>
      </c>
      <c r="N1721" s="58"/>
      <c r="O1721" s="24" t="s">
        <v>32</v>
      </c>
    </row>
    <row r="1722" s="1" customFormat="1" ht="14.25" spans="1:15">
      <c r="A1722" s="24">
        <v>1718</v>
      </c>
      <c r="B1722" s="24" t="s">
        <v>23</v>
      </c>
      <c r="C1722" s="54" t="s">
        <v>24</v>
      </c>
      <c r="D1722" s="24" t="s">
        <v>25</v>
      </c>
      <c r="E1722" s="24" t="s">
        <v>20806</v>
      </c>
      <c r="F1722" s="24" t="s">
        <v>22223</v>
      </c>
      <c r="G1722" s="24" t="s">
        <v>22548</v>
      </c>
      <c r="H1722" s="58" t="s">
        <v>194</v>
      </c>
      <c r="I1722" s="58">
        <v>6</v>
      </c>
      <c r="J1722" s="24" t="s">
        <v>22525</v>
      </c>
      <c r="K1722" s="81" t="s">
        <v>31</v>
      </c>
      <c r="L1722" s="58">
        <v>6</v>
      </c>
      <c r="M1722" s="24">
        <f>L1722*130</f>
        <v>780</v>
      </c>
      <c r="N1722" s="58"/>
      <c r="O1722" s="24" t="s">
        <v>32</v>
      </c>
    </row>
    <row r="1723" s="1" customFormat="1" ht="14.25" spans="1:15">
      <c r="A1723" s="24">
        <v>1719</v>
      </c>
      <c r="B1723" s="24" t="s">
        <v>23</v>
      </c>
      <c r="C1723" s="54" t="s">
        <v>24</v>
      </c>
      <c r="D1723" s="24" t="s">
        <v>25</v>
      </c>
      <c r="E1723" s="24" t="s">
        <v>20806</v>
      </c>
      <c r="F1723" s="24" t="s">
        <v>22223</v>
      </c>
      <c r="G1723" s="24" t="s">
        <v>22549</v>
      </c>
      <c r="H1723" s="24" t="s">
        <v>47</v>
      </c>
      <c r="I1723" s="58">
        <v>1</v>
      </c>
      <c r="J1723" s="54" t="s">
        <v>22284</v>
      </c>
      <c r="K1723" s="81" t="s">
        <v>31</v>
      </c>
      <c r="L1723" s="58">
        <v>1</v>
      </c>
      <c r="M1723" s="24">
        <f>L1723*312</f>
        <v>312</v>
      </c>
      <c r="N1723" s="58"/>
      <c r="O1723" s="24" t="s">
        <v>32</v>
      </c>
    </row>
    <row r="1724" s="1" customFormat="1" ht="14.25" spans="1:15">
      <c r="A1724" s="24">
        <v>1720</v>
      </c>
      <c r="B1724" s="24" t="s">
        <v>23</v>
      </c>
      <c r="C1724" s="54" t="s">
        <v>24</v>
      </c>
      <c r="D1724" s="24" t="s">
        <v>25</v>
      </c>
      <c r="E1724" s="24" t="s">
        <v>20806</v>
      </c>
      <c r="F1724" s="24" t="s">
        <v>22223</v>
      </c>
      <c r="G1724" s="24" t="s">
        <v>22550</v>
      </c>
      <c r="H1724" s="58" t="s">
        <v>194</v>
      </c>
      <c r="I1724" s="58">
        <v>4</v>
      </c>
      <c r="J1724" s="54" t="s">
        <v>22284</v>
      </c>
      <c r="K1724" s="81" t="s">
        <v>31</v>
      </c>
      <c r="L1724" s="58">
        <v>4</v>
      </c>
      <c r="M1724" s="24">
        <f t="shared" ref="M1724:M1729" si="92">L1724*130</f>
        <v>520</v>
      </c>
      <c r="N1724" s="58"/>
      <c r="O1724" s="24" t="s">
        <v>32</v>
      </c>
    </row>
    <row r="1725" s="1" customFormat="1" ht="14.25" spans="1:15">
      <c r="A1725" s="24">
        <v>1721</v>
      </c>
      <c r="B1725" s="24" t="s">
        <v>23</v>
      </c>
      <c r="C1725" s="54" t="s">
        <v>24</v>
      </c>
      <c r="D1725" s="24" t="s">
        <v>25</v>
      </c>
      <c r="E1725" s="24" t="s">
        <v>20806</v>
      </c>
      <c r="F1725" s="24" t="s">
        <v>22223</v>
      </c>
      <c r="G1725" s="24" t="s">
        <v>22551</v>
      </c>
      <c r="H1725" s="58" t="s">
        <v>194</v>
      </c>
      <c r="I1725" s="58">
        <v>8</v>
      </c>
      <c r="J1725" s="54" t="s">
        <v>22284</v>
      </c>
      <c r="K1725" s="81" t="s">
        <v>31</v>
      </c>
      <c r="L1725" s="58">
        <v>8</v>
      </c>
      <c r="M1725" s="24">
        <f t="shared" si="92"/>
        <v>1040</v>
      </c>
      <c r="N1725" s="24"/>
      <c r="O1725" s="24" t="s">
        <v>32</v>
      </c>
    </row>
    <row r="1726" s="1" customFormat="1" ht="14.25" spans="1:15">
      <c r="A1726" s="24">
        <v>1722</v>
      </c>
      <c r="B1726" s="24" t="s">
        <v>23</v>
      </c>
      <c r="C1726" s="54" t="s">
        <v>24</v>
      </c>
      <c r="D1726" s="24" t="s">
        <v>25</v>
      </c>
      <c r="E1726" s="24" t="s">
        <v>20806</v>
      </c>
      <c r="F1726" s="24" t="s">
        <v>22223</v>
      </c>
      <c r="G1726" s="24" t="s">
        <v>22552</v>
      </c>
      <c r="H1726" s="58" t="s">
        <v>194</v>
      </c>
      <c r="I1726" s="58">
        <v>3</v>
      </c>
      <c r="J1726" s="54" t="s">
        <v>22284</v>
      </c>
      <c r="K1726" s="81" t="s">
        <v>31</v>
      </c>
      <c r="L1726" s="58">
        <v>3</v>
      </c>
      <c r="M1726" s="24">
        <f t="shared" si="92"/>
        <v>390</v>
      </c>
      <c r="N1726" s="58"/>
      <c r="O1726" s="24" t="s">
        <v>32</v>
      </c>
    </row>
    <row r="1727" s="1" customFormat="1" ht="14.25" spans="1:15">
      <c r="A1727" s="24">
        <v>1723</v>
      </c>
      <c r="B1727" s="24" t="s">
        <v>23</v>
      </c>
      <c r="C1727" s="54" t="s">
        <v>24</v>
      </c>
      <c r="D1727" s="24" t="s">
        <v>25</v>
      </c>
      <c r="E1727" s="24" t="s">
        <v>20806</v>
      </c>
      <c r="F1727" s="24" t="s">
        <v>22223</v>
      </c>
      <c r="G1727" s="24" t="s">
        <v>22553</v>
      </c>
      <c r="H1727" s="58" t="s">
        <v>194</v>
      </c>
      <c r="I1727" s="58">
        <v>6</v>
      </c>
      <c r="J1727" s="54" t="s">
        <v>22284</v>
      </c>
      <c r="K1727" s="81" t="s">
        <v>31</v>
      </c>
      <c r="L1727" s="58">
        <v>6</v>
      </c>
      <c r="M1727" s="24">
        <f t="shared" si="92"/>
        <v>780</v>
      </c>
      <c r="N1727" s="58"/>
      <c r="O1727" s="24" t="s">
        <v>32</v>
      </c>
    </row>
    <row r="1728" s="1" customFormat="1" ht="14.25" spans="1:15">
      <c r="A1728" s="24">
        <v>1724</v>
      </c>
      <c r="B1728" s="24" t="s">
        <v>23</v>
      </c>
      <c r="C1728" s="54" t="s">
        <v>24</v>
      </c>
      <c r="D1728" s="24" t="s">
        <v>25</v>
      </c>
      <c r="E1728" s="24" t="s">
        <v>20806</v>
      </c>
      <c r="F1728" s="24" t="s">
        <v>22223</v>
      </c>
      <c r="G1728" s="24" t="s">
        <v>22554</v>
      </c>
      <c r="H1728" s="58" t="s">
        <v>194</v>
      </c>
      <c r="I1728" s="58">
        <v>4</v>
      </c>
      <c r="J1728" s="54" t="s">
        <v>22284</v>
      </c>
      <c r="K1728" s="81" t="s">
        <v>31</v>
      </c>
      <c r="L1728" s="58">
        <v>4</v>
      </c>
      <c r="M1728" s="24">
        <f t="shared" si="92"/>
        <v>520</v>
      </c>
      <c r="N1728" s="58"/>
      <c r="O1728" s="24" t="s">
        <v>32</v>
      </c>
    </row>
    <row r="1729" s="1" customFormat="1" ht="14.25" spans="1:15">
      <c r="A1729" s="24">
        <v>1725</v>
      </c>
      <c r="B1729" s="24" t="s">
        <v>23</v>
      </c>
      <c r="C1729" s="54" t="s">
        <v>24</v>
      </c>
      <c r="D1729" s="24" t="s">
        <v>25</v>
      </c>
      <c r="E1729" s="24" t="s">
        <v>20806</v>
      </c>
      <c r="F1729" s="24" t="s">
        <v>22555</v>
      </c>
      <c r="G1729" s="24" t="s">
        <v>22556</v>
      </c>
      <c r="H1729" s="58" t="s">
        <v>29</v>
      </c>
      <c r="I1729" s="58">
        <v>7</v>
      </c>
      <c r="J1729" s="54" t="s">
        <v>22557</v>
      </c>
      <c r="K1729" s="81" t="s">
        <v>31</v>
      </c>
      <c r="L1729" s="58">
        <v>7</v>
      </c>
      <c r="M1729" s="24">
        <f t="shared" si="92"/>
        <v>910</v>
      </c>
      <c r="N1729" s="58"/>
      <c r="O1729" s="24" t="s">
        <v>32</v>
      </c>
    </row>
    <row r="1730" s="1" customFormat="1" ht="14.25" spans="1:15">
      <c r="A1730" s="24">
        <v>1726</v>
      </c>
      <c r="B1730" s="24" t="s">
        <v>23</v>
      </c>
      <c r="C1730" s="54" t="s">
        <v>24</v>
      </c>
      <c r="D1730" s="24" t="s">
        <v>25</v>
      </c>
      <c r="E1730" s="24" t="s">
        <v>20806</v>
      </c>
      <c r="F1730" s="24" t="s">
        <v>22555</v>
      </c>
      <c r="G1730" s="24" t="s">
        <v>22558</v>
      </c>
      <c r="H1730" s="58" t="s">
        <v>51</v>
      </c>
      <c r="I1730" s="58">
        <v>2</v>
      </c>
      <c r="J1730" s="54" t="s">
        <v>22559</v>
      </c>
      <c r="K1730" s="81" t="s">
        <v>31</v>
      </c>
      <c r="L1730" s="58">
        <v>2</v>
      </c>
      <c r="M1730" s="24">
        <f>L1730*312</f>
        <v>624</v>
      </c>
      <c r="N1730" s="58"/>
      <c r="O1730" s="24" t="s">
        <v>32</v>
      </c>
    </row>
    <row r="1731" s="1" customFormat="1" ht="14.25" spans="1:15">
      <c r="A1731" s="24">
        <v>1727</v>
      </c>
      <c r="B1731" s="24" t="s">
        <v>23</v>
      </c>
      <c r="C1731" s="54" t="s">
        <v>24</v>
      </c>
      <c r="D1731" s="24" t="s">
        <v>25</v>
      </c>
      <c r="E1731" s="24" t="s">
        <v>20806</v>
      </c>
      <c r="F1731" s="24" t="s">
        <v>22555</v>
      </c>
      <c r="G1731" s="24" t="s">
        <v>22560</v>
      </c>
      <c r="H1731" s="58" t="s">
        <v>194</v>
      </c>
      <c r="I1731" s="58">
        <v>6</v>
      </c>
      <c r="J1731" s="54" t="s">
        <v>22559</v>
      </c>
      <c r="K1731" s="81" t="s">
        <v>31</v>
      </c>
      <c r="L1731" s="58">
        <v>6</v>
      </c>
      <c r="M1731" s="24">
        <f>L1731*468</f>
        <v>2808</v>
      </c>
      <c r="N1731" s="58"/>
      <c r="O1731" s="24" t="s">
        <v>32</v>
      </c>
    </row>
    <row r="1732" s="1" customFormat="1" ht="14.25" spans="1:15">
      <c r="A1732" s="24">
        <v>1728</v>
      </c>
      <c r="B1732" s="24" t="s">
        <v>23</v>
      </c>
      <c r="C1732" s="54" t="s">
        <v>24</v>
      </c>
      <c r="D1732" s="24" t="s">
        <v>25</v>
      </c>
      <c r="E1732" s="24" t="s">
        <v>20806</v>
      </c>
      <c r="F1732" s="24" t="s">
        <v>22561</v>
      </c>
      <c r="G1732" s="24" t="s">
        <v>22562</v>
      </c>
      <c r="H1732" s="24" t="s">
        <v>51</v>
      </c>
      <c r="I1732" s="24">
        <v>4</v>
      </c>
      <c r="J1732" s="24" t="s">
        <v>22563</v>
      </c>
      <c r="K1732" s="24" t="s">
        <v>31</v>
      </c>
      <c r="L1732" s="24">
        <v>4</v>
      </c>
      <c r="M1732" s="24">
        <f>L1732*312</f>
        <v>1248</v>
      </c>
      <c r="N1732" s="24"/>
      <c r="O1732" s="24" t="s">
        <v>32</v>
      </c>
    </row>
    <row r="1733" s="1" customFormat="1" ht="14.25" spans="1:15">
      <c r="A1733" s="24">
        <v>1729</v>
      </c>
      <c r="B1733" s="24" t="s">
        <v>23</v>
      </c>
      <c r="C1733" s="54" t="s">
        <v>24</v>
      </c>
      <c r="D1733" s="24" t="s">
        <v>25</v>
      </c>
      <c r="E1733" s="24" t="s">
        <v>20806</v>
      </c>
      <c r="F1733" s="24" t="s">
        <v>22561</v>
      </c>
      <c r="G1733" s="24" t="s">
        <v>22564</v>
      </c>
      <c r="H1733" s="24" t="s">
        <v>51</v>
      </c>
      <c r="I1733" s="24">
        <v>2</v>
      </c>
      <c r="J1733" s="24" t="s">
        <v>22565</v>
      </c>
      <c r="K1733" s="24" t="s">
        <v>31</v>
      </c>
      <c r="L1733" s="24">
        <v>2</v>
      </c>
      <c r="M1733" s="24">
        <f>L1733*312</f>
        <v>624</v>
      </c>
      <c r="N1733" s="24"/>
      <c r="O1733" s="24" t="s">
        <v>32</v>
      </c>
    </row>
    <row r="1734" s="1" customFormat="1" ht="14.25" spans="1:15">
      <c r="A1734" s="24">
        <v>1730</v>
      </c>
      <c r="B1734" s="24" t="s">
        <v>23</v>
      </c>
      <c r="C1734" s="54" t="s">
        <v>24</v>
      </c>
      <c r="D1734" s="24" t="s">
        <v>25</v>
      </c>
      <c r="E1734" s="24" t="s">
        <v>20806</v>
      </c>
      <c r="F1734" s="24" t="s">
        <v>22561</v>
      </c>
      <c r="G1734" s="24" t="s">
        <v>22566</v>
      </c>
      <c r="H1734" s="24" t="s">
        <v>29</v>
      </c>
      <c r="I1734" s="24">
        <v>3</v>
      </c>
      <c r="J1734" s="24" t="s">
        <v>22567</v>
      </c>
      <c r="K1734" s="24" t="s">
        <v>31</v>
      </c>
      <c r="L1734" s="24">
        <v>3</v>
      </c>
      <c r="M1734" s="24">
        <f>L1734*130</f>
        <v>390</v>
      </c>
      <c r="N1734" s="24"/>
      <c r="O1734" s="24" t="s">
        <v>32</v>
      </c>
    </row>
    <row r="1735" s="1" customFormat="1" ht="14.25" spans="1:15">
      <c r="A1735" s="24">
        <v>1731</v>
      </c>
      <c r="B1735" s="24" t="s">
        <v>23</v>
      </c>
      <c r="C1735" s="54" t="s">
        <v>24</v>
      </c>
      <c r="D1735" s="24" t="s">
        <v>25</v>
      </c>
      <c r="E1735" s="24" t="s">
        <v>20806</v>
      </c>
      <c r="F1735" s="24" t="s">
        <v>22561</v>
      </c>
      <c r="G1735" s="24" t="s">
        <v>22568</v>
      </c>
      <c r="H1735" s="24" t="s">
        <v>29</v>
      </c>
      <c r="I1735" s="24">
        <v>1</v>
      </c>
      <c r="J1735" s="24" t="s">
        <v>22569</v>
      </c>
      <c r="K1735" s="24" t="s">
        <v>31</v>
      </c>
      <c r="L1735" s="24">
        <v>1</v>
      </c>
      <c r="M1735" s="24">
        <f>L1735*130</f>
        <v>130</v>
      </c>
      <c r="N1735" s="24"/>
      <c r="O1735" s="24" t="s">
        <v>32</v>
      </c>
    </row>
    <row r="1736" s="1" customFormat="1" ht="14.25" spans="1:15">
      <c r="A1736" s="24">
        <v>1732</v>
      </c>
      <c r="B1736" s="24" t="s">
        <v>23</v>
      </c>
      <c r="C1736" s="54" t="s">
        <v>24</v>
      </c>
      <c r="D1736" s="24" t="s">
        <v>25</v>
      </c>
      <c r="E1736" s="24" t="s">
        <v>20806</v>
      </c>
      <c r="F1736" s="24" t="s">
        <v>22561</v>
      </c>
      <c r="G1736" s="24" t="s">
        <v>22570</v>
      </c>
      <c r="H1736" s="24" t="s">
        <v>29</v>
      </c>
      <c r="I1736" s="24">
        <v>4</v>
      </c>
      <c r="J1736" s="24" t="s">
        <v>22571</v>
      </c>
      <c r="K1736" s="24" t="s">
        <v>31</v>
      </c>
      <c r="L1736" s="24">
        <v>4</v>
      </c>
      <c r="M1736" s="24">
        <f>L1736*130</f>
        <v>520</v>
      </c>
      <c r="N1736" s="24"/>
      <c r="O1736" s="24" t="s">
        <v>32</v>
      </c>
    </row>
    <row r="1737" s="1" customFormat="1" ht="14.25" spans="1:15">
      <c r="A1737" s="24">
        <v>1733</v>
      </c>
      <c r="B1737" s="24" t="s">
        <v>23</v>
      </c>
      <c r="C1737" s="54" t="s">
        <v>24</v>
      </c>
      <c r="D1737" s="24" t="s">
        <v>25</v>
      </c>
      <c r="E1737" s="24" t="s">
        <v>20806</v>
      </c>
      <c r="F1737" s="24" t="s">
        <v>22561</v>
      </c>
      <c r="G1737" s="24" t="s">
        <v>22572</v>
      </c>
      <c r="H1737" s="24" t="s">
        <v>29</v>
      </c>
      <c r="I1737" s="24">
        <v>4</v>
      </c>
      <c r="J1737" s="24" t="s">
        <v>22571</v>
      </c>
      <c r="K1737" s="24" t="s">
        <v>31</v>
      </c>
      <c r="L1737" s="24">
        <v>4</v>
      </c>
      <c r="M1737" s="24">
        <f>L1737*130</f>
        <v>520</v>
      </c>
      <c r="N1737" s="24"/>
      <c r="O1737" s="24" t="s">
        <v>32</v>
      </c>
    </row>
    <row r="1738" s="1" customFormat="1" ht="14.25" spans="1:15">
      <c r="A1738" s="24">
        <v>1734</v>
      </c>
      <c r="B1738" s="24" t="s">
        <v>23</v>
      </c>
      <c r="C1738" s="54" t="s">
        <v>24</v>
      </c>
      <c r="D1738" s="24" t="s">
        <v>25</v>
      </c>
      <c r="E1738" s="24" t="s">
        <v>20806</v>
      </c>
      <c r="F1738" s="24" t="s">
        <v>22561</v>
      </c>
      <c r="G1738" s="24" t="s">
        <v>22573</v>
      </c>
      <c r="H1738" s="24" t="s">
        <v>29</v>
      </c>
      <c r="I1738" s="24">
        <v>3</v>
      </c>
      <c r="J1738" s="24" t="s">
        <v>22571</v>
      </c>
      <c r="K1738" s="24" t="s">
        <v>31</v>
      </c>
      <c r="L1738" s="24">
        <v>3</v>
      </c>
      <c r="M1738" s="24">
        <f>L1738*130</f>
        <v>390</v>
      </c>
      <c r="N1738" s="24"/>
      <c r="O1738" s="24" t="s">
        <v>32</v>
      </c>
    </row>
    <row r="1739" s="1" customFormat="1" ht="14.25" spans="1:15">
      <c r="A1739" s="24">
        <v>1735</v>
      </c>
      <c r="B1739" s="24" t="s">
        <v>23</v>
      </c>
      <c r="C1739" s="54" t="s">
        <v>24</v>
      </c>
      <c r="D1739" s="24" t="s">
        <v>25</v>
      </c>
      <c r="E1739" s="24" t="s">
        <v>20806</v>
      </c>
      <c r="F1739" s="24" t="s">
        <v>22561</v>
      </c>
      <c r="G1739" s="24" t="s">
        <v>22574</v>
      </c>
      <c r="H1739" s="24" t="s">
        <v>51</v>
      </c>
      <c r="I1739" s="24">
        <v>3</v>
      </c>
      <c r="J1739" s="24" t="s">
        <v>22575</v>
      </c>
      <c r="K1739" s="24" t="s">
        <v>31</v>
      </c>
      <c r="L1739" s="24">
        <v>3</v>
      </c>
      <c r="M1739" s="24">
        <f>L1739*312</f>
        <v>936</v>
      </c>
      <c r="N1739" s="24"/>
      <c r="O1739" s="24" t="s">
        <v>32</v>
      </c>
    </row>
    <row r="1740" s="1" customFormat="1" ht="14.25" spans="1:15">
      <c r="A1740" s="24">
        <v>1736</v>
      </c>
      <c r="B1740" s="24" t="s">
        <v>23</v>
      </c>
      <c r="C1740" s="54" t="s">
        <v>24</v>
      </c>
      <c r="D1740" s="24" t="s">
        <v>25</v>
      </c>
      <c r="E1740" s="24" t="s">
        <v>20806</v>
      </c>
      <c r="F1740" s="24" t="s">
        <v>22561</v>
      </c>
      <c r="G1740" s="24" t="s">
        <v>22576</v>
      </c>
      <c r="H1740" s="24" t="s">
        <v>29</v>
      </c>
      <c r="I1740" s="24">
        <v>4</v>
      </c>
      <c r="J1740" s="24" t="s">
        <v>22571</v>
      </c>
      <c r="K1740" s="24" t="s">
        <v>31</v>
      </c>
      <c r="L1740" s="24">
        <v>4</v>
      </c>
      <c r="M1740" s="24">
        <f>L1740*130</f>
        <v>520</v>
      </c>
      <c r="N1740" s="24"/>
      <c r="O1740" s="24" t="s">
        <v>32</v>
      </c>
    </row>
    <row r="1741" s="1" customFormat="1" ht="14.25" spans="1:15">
      <c r="A1741" s="24">
        <v>1737</v>
      </c>
      <c r="B1741" s="24" t="s">
        <v>23</v>
      </c>
      <c r="C1741" s="54" t="s">
        <v>24</v>
      </c>
      <c r="D1741" s="24" t="s">
        <v>25</v>
      </c>
      <c r="E1741" s="24" t="s">
        <v>20806</v>
      </c>
      <c r="F1741" s="24" t="s">
        <v>22561</v>
      </c>
      <c r="G1741" s="24" t="s">
        <v>22577</v>
      </c>
      <c r="H1741" s="24" t="s">
        <v>51</v>
      </c>
      <c r="I1741" s="24">
        <v>3</v>
      </c>
      <c r="J1741" s="24" t="s">
        <v>22571</v>
      </c>
      <c r="K1741" s="24" t="s">
        <v>31</v>
      </c>
      <c r="L1741" s="24">
        <v>3</v>
      </c>
      <c r="M1741" s="24">
        <f>L1741*312</f>
        <v>936</v>
      </c>
      <c r="N1741" s="24"/>
      <c r="O1741" s="24" t="s">
        <v>32</v>
      </c>
    </row>
    <row r="1742" s="1" customFormat="1" ht="14.25" spans="1:15">
      <c r="A1742" s="24">
        <v>1738</v>
      </c>
      <c r="B1742" s="24" t="s">
        <v>23</v>
      </c>
      <c r="C1742" s="54" t="s">
        <v>24</v>
      </c>
      <c r="D1742" s="24" t="s">
        <v>25</v>
      </c>
      <c r="E1742" s="24" t="s">
        <v>20806</v>
      </c>
      <c r="F1742" s="24" t="s">
        <v>22561</v>
      </c>
      <c r="G1742" s="24" t="s">
        <v>22578</v>
      </c>
      <c r="H1742" s="24" t="s">
        <v>29</v>
      </c>
      <c r="I1742" s="24">
        <v>2</v>
      </c>
      <c r="J1742" s="24" t="s">
        <v>22571</v>
      </c>
      <c r="K1742" s="24" t="s">
        <v>31</v>
      </c>
      <c r="L1742" s="24">
        <v>2</v>
      </c>
      <c r="M1742" s="24">
        <f>L1742*130</f>
        <v>260</v>
      </c>
      <c r="N1742" s="24"/>
      <c r="O1742" s="24" t="s">
        <v>32</v>
      </c>
    </row>
    <row r="1743" s="1" customFormat="1" ht="14.25" spans="1:15">
      <c r="A1743" s="24">
        <v>1739</v>
      </c>
      <c r="B1743" s="24" t="s">
        <v>23</v>
      </c>
      <c r="C1743" s="54" t="s">
        <v>24</v>
      </c>
      <c r="D1743" s="24" t="s">
        <v>25</v>
      </c>
      <c r="E1743" s="24" t="s">
        <v>20806</v>
      </c>
      <c r="F1743" s="24" t="s">
        <v>22561</v>
      </c>
      <c r="G1743" s="24" t="s">
        <v>22579</v>
      </c>
      <c r="H1743" s="24" t="s">
        <v>29</v>
      </c>
      <c r="I1743" s="24">
        <v>4</v>
      </c>
      <c r="J1743" s="24" t="s">
        <v>22571</v>
      </c>
      <c r="K1743" s="24" t="s">
        <v>31</v>
      </c>
      <c r="L1743" s="24">
        <v>4</v>
      </c>
      <c r="M1743" s="24">
        <f>L1743*130</f>
        <v>520</v>
      </c>
      <c r="N1743" s="24"/>
      <c r="O1743" s="24" t="s">
        <v>32</v>
      </c>
    </row>
    <row r="1744" s="1" customFormat="1" ht="14.25" spans="1:15">
      <c r="A1744" s="24">
        <v>1740</v>
      </c>
      <c r="B1744" s="24" t="s">
        <v>23</v>
      </c>
      <c r="C1744" s="54" t="s">
        <v>24</v>
      </c>
      <c r="D1744" s="24" t="s">
        <v>25</v>
      </c>
      <c r="E1744" s="24" t="s">
        <v>20806</v>
      </c>
      <c r="F1744" s="24" t="s">
        <v>22561</v>
      </c>
      <c r="G1744" s="24" t="s">
        <v>22580</v>
      </c>
      <c r="H1744" s="24" t="s">
        <v>29</v>
      </c>
      <c r="I1744" s="24">
        <v>1</v>
      </c>
      <c r="J1744" s="24" t="s">
        <v>22571</v>
      </c>
      <c r="K1744" s="24" t="s">
        <v>31</v>
      </c>
      <c r="L1744" s="24">
        <v>1</v>
      </c>
      <c r="M1744" s="24">
        <f>L1744*130</f>
        <v>130</v>
      </c>
      <c r="N1744" s="24"/>
      <c r="O1744" s="24" t="s">
        <v>32</v>
      </c>
    </row>
    <row r="1745" s="1" customFormat="1" ht="14.25" spans="1:15">
      <c r="A1745" s="24">
        <v>1741</v>
      </c>
      <c r="B1745" s="24" t="s">
        <v>23</v>
      </c>
      <c r="C1745" s="54" t="s">
        <v>24</v>
      </c>
      <c r="D1745" s="24" t="s">
        <v>25</v>
      </c>
      <c r="E1745" s="24" t="s">
        <v>20806</v>
      </c>
      <c r="F1745" s="24" t="s">
        <v>22561</v>
      </c>
      <c r="G1745" s="24" t="s">
        <v>22581</v>
      </c>
      <c r="H1745" s="24" t="s">
        <v>29</v>
      </c>
      <c r="I1745" s="24">
        <v>5</v>
      </c>
      <c r="J1745" s="24" t="s">
        <v>22571</v>
      </c>
      <c r="K1745" s="24" t="s">
        <v>31</v>
      </c>
      <c r="L1745" s="24">
        <v>5</v>
      </c>
      <c r="M1745" s="24">
        <f>L1745*130</f>
        <v>650</v>
      </c>
      <c r="N1745" s="24"/>
      <c r="O1745" s="24" t="s">
        <v>32</v>
      </c>
    </row>
    <row r="1746" s="1" customFormat="1" ht="14.25" spans="1:15">
      <c r="A1746" s="24">
        <v>1742</v>
      </c>
      <c r="B1746" s="24" t="s">
        <v>23</v>
      </c>
      <c r="C1746" s="54" t="s">
        <v>24</v>
      </c>
      <c r="D1746" s="24" t="s">
        <v>25</v>
      </c>
      <c r="E1746" s="24" t="s">
        <v>20806</v>
      </c>
      <c r="F1746" s="24" t="s">
        <v>22561</v>
      </c>
      <c r="G1746" s="24" t="s">
        <v>22582</v>
      </c>
      <c r="H1746" s="24" t="s">
        <v>29</v>
      </c>
      <c r="I1746" s="24">
        <v>3</v>
      </c>
      <c r="J1746" s="24" t="s">
        <v>22575</v>
      </c>
      <c r="K1746" s="24" t="s">
        <v>31</v>
      </c>
      <c r="L1746" s="24">
        <v>3</v>
      </c>
      <c r="M1746" s="24">
        <f>L1746*130</f>
        <v>390</v>
      </c>
      <c r="N1746" s="24"/>
      <c r="O1746" s="24" t="s">
        <v>32</v>
      </c>
    </row>
    <row r="1747" s="1" customFormat="1" ht="14.25" spans="1:15">
      <c r="A1747" s="24">
        <v>1743</v>
      </c>
      <c r="B1747" s="24" t="s">
        <v>23</v>
      </c>
      <c r="C1747" s="54" t="s">
        <v>24</v>
      </c>
      <c r="D1747" s="24" t="s">
        <v>25</v>
      </c>
      <c r="E1747" s="24" t="s">
        <v>20806</v>
      </c>
      <c r="F1747" s="24" t="s">
        <v>22561</v>
      </c>
      <c r="G1747" s="24" t="s">
        <v>22583</v>
      </c>
      <c r="H1747" s="24" t="s">
        <v>51</v>
      </c>
      <c r="I1747" s="24">
        <v>2</v>
      </c>
      <c r="J1747" s="24" t="s">
        <v>22584</v>
      </c>
      <c r="K1747" s="24" t="s">
        <v>31</v>
      </c>
      <c r="L1747" s="24">
        <v>2</v>
      </c>
      <c r="M1747" s="24">
        <f>L1747*312</f>
        <v>624</v>
      </c>
      <c r="N1747" s="24"/>
      <c r="O1747" s="24" t="s">
        <v>32</v>
      </c>
    </row>
    <row r="1748" s="1" customFormat="1" ht="14.25" spans="1:15">
      <c r="A1748" s="24">
        <v>1744</v>
      </c>
      <c r="B1748" s="24" t="s">
        <v>23</v>
      </c>
      <c r="C1748" s="54" t="s">
        <v>24</v>
      </c>
      <c r="D1748" s="24" t="s">
        <v>25</v>
      </c>
      <c r="E1748" s="24" t="s">
        <v>20806</v>
      </c>
      <c r="F1748" s="24" t="s">
        <v>22561</v>
      </c>
      <c r="G1748" s="24" t="s">
        <v>22585</v>
      </c>
      <c r="H1748" s="24" t="s">
        <v>29</v>
      </c>
      <c r="I1748" s="24">
        <v>4</v>
      </c>
      <c r="J1748" s="24" t="s">
        <v>22586</v>
      </c>
      <c r="K1748" s="24" t="s">
        <v>31</v>
      </c>
      <c r="L1748" s="24">
        <v>4</v>
      </c>
      <c r="M1748" s="24">
        <f>L1748*130</f>
        <v>520</v>
      </c>
      <c r="N1748" s="24"/>
      <c r="O1748" s="24" t="s">
        <v>32</v>
      </c>
    </row>
    <row r="1749" s="1" customFormat="1" ht="14.25" spans="1:15">
      <c r="A1749" s="24">
        <v>1745</v>
      </c>
      <c r="B1749" s="24" t="s">
        <v>23</v>
      </c>
      <c r="C1749" s="54" t="s">
        <v>24</v>
      </c>
      <c r="D1749" s="24" t="s">
        <v>25</v>
      </c>
      <c r="E1749" s="24" t="s">
        <v>20806</v>
      </c>
      <c r="F1749" s="24" t="s">
        <v>22561</v>
      </c>
      <c r="G1749" s="24" t="s">
        <v>22587</v>
      </c>
      <c r="H1749" s="24" t="s">
        <v>29</v>
      </c>
      <c r="I1749" s="24">
        <v>4</v>
      </c>
      <c r="J1749" s="24" t="s">
        <v>22586</v>
      </c>
      <c r="K1749" s="24" t="s">
        <v>31</v>
      </c>
      <c r="L1749" s="24">
        <v>4</v>
      </c>
      <c r="M1749" s="24">
        <f>L1749*130</f>
        <v>520</v>
      </c>
      <c r="N1749" s="24"/>
      <c r="O1749" s="24" t="s">
        <v>32</v>
      </c>
    </row>
    <row r="1750" s="1" customFormat="1" ht="14.25" spans="1:15">
      <c r="A1750" s="24">
        <v>1746</v>
      </c>
      <c r="B1750" s="24" t="s">
        <v>23</v>
      </c>
      <c r="C1750" s="54" t="s">
        <v>24</v>
      </c>
      <c r="D1750" s="24" t="s">
        <v>25</v>
      </c>
      <c r="E1750" s="24" t="s">
        <v>20806</v>
      </c>
      <c r="F1750" s="24" t="s">
        <v>22561</v>
      </c>
      <c r="G1750" s="24" t="s">
        <v>22588</v>
      </c>
      <c r="H1750" s="24" t="s">
        <v>29</v>
      </c>
      <c r="I1750" s="24">
        <v>1</v>
      </c>
      <c r="J1750" s="24" t="s">
        <v>22589</v>
      </c>
      <c r="K1750" s="24" t="s">
        <v>31</v>
      </c>
      <c r="L1750" s="24">
        <v>1</v>
      </c>
      <c r="M1750" s="24">
        <f>L1750*130</f>
        <v>130</v>
      </c>
      <c r="N1750" s="24"/>
      <c r="O1750" s="24" t="s">
        <v>32</v>
      </c>
    </row>
    <row r="1751" s="1" customFormat="1" ht="14.25" spans="1:15">
      <c r="A1751" s="24">
        <v>1747</v>
      </c>
      <c r="B1751" s="24" t="s">
        <v>23</v>
      </c>
      <c r="C1751" s="54" t="s">
        <v>24</v>
      </c>
      <c r="D1751" s="24" t="s">
        <v>25</v>
      </c>
      <c r="E1751" s="24" t="s">
        <v>20806</v>
      </c>
      <c r="F1751" s="24" t="s">
        <v>22561</v>
      </c>
      <c r="G1751" s="24" t="s">
        <v>22590</v>
      </c>
      <c r="H1751" s="24" t="s">
        <v>51</v>
      </c>
      <c r="I1751" s="24">
        <v>4</v>
      </c>
      <c r="J1751" s="24" t="s">
        <v>22575</v>
      </c>
      <c r="K1751" s="24" t="s">
        <v>31</v>
      </c>
      <c r="L1751" s="24">
        <v>4</v>
      </c>
      <c r="M1751" s="24">
        <f>L1751*312</f>
        <v>1248</v>
      </c>
      <c r="N1751" s="24"/>
      <c r="O1751" s="24" t="s">
        <v>32</v>
      </c>
    </row>
    <row r="1752" s="1" customFormat="1" ht="14.25" spans="1:15">
      <c r="A1752" s="24">
        <v>1748</v>
      </c>
      <c r="B1752" s="24" t="s">
        <v>23</v>
      </c>
      <c r="C1752" s="54" t="s">
        <v>24</v>
      </c>
      <c r="D1752" s="24" t="s">
        <v>25</v>
      </c>
      <c r="E1752" s="24" t="s">
        <v>20806</v>
      </c>
      <c r="F1752" s="24" t="s">
        <v>22561</v>
      </c>
      <c r="G1752" s="24" t="s">
        <v>22591</v>
      </c>
      <c r="H1752" s="24" t="s">
        <v>47</v>
      </c>
      <c r="I1752" s="24">
        <v>1</v>
      </c>
      <c r="J1752" s="24" t="s">
        <v>22567</v>
      </c>
      <c r="K1752" s="24" t="s">
        <v>31</v>
      </c>
      <c r="L1752" s="24">
        <v>1</v>
      </c>
      <c r="M1752" s="24">
        <f>L1752*312</f>
        <v>312</v>
      </c>
      <c r="N1752" s="24"/>
      <c r="O1752" s="24" t="s">
        <v>32</v>
      </c>
    </row>
    <row r="1753" s="1" customFormat="1" ht="14.25" spans="1:15">
      <c r="A1753" s="24">
        <v>1749</v>
      </c>
      <c r="B1753" s="24" t="s">
        <v>23</v>
      </c>
      <c r="C1753" s="54" t="s">
        <v>24</v>
      </c>
      <c r="D1753" s="24" t="s">
        <v>25</v>
      </c>
      <c r="E1753" s="24" t="s">
        <v>20806</v>
      </c>
      <c r="F1753" s="24" t="s">
        <v>22561</v>
      </c>
      <c r="G1753" s="24" t="s">
        <v>22592</v>
      </c>
      <c r="H1753" s="24" t="s">
        <v>29</v>
      </c>
      <c r="I1753" s="24">
        <v>4</v>
      </c>
      <c r="J1753" s="24" t="s">
        <v>22589</v>
      </c>
      <c r="K1753" s="24" t="s">
        <v>31</v>
      </c>
      <c r="L1753" s="24">
        <v>4</v>
      </c>
      <c r="M1753" s="24">
        <f>L1753*130</f>
        <v>520</v>
      </c>
      <c r="N1753" s="24"/>
      <c r="O1753" s="24" t="s">
        <v>32</v>
      </c>
    </row>
    <row r="1754" s="1" customFormat="1" ht="14.25" spans="1:15">
      <c r="A1754" s="24">
        <v>1750</v>
      </c>
      <c r="B1754" s="24" t="s">
        <v>23</v>
      </c>
      <c r="C1754" s="54" t="s">
        <v>24</v>
      </c>
      <c r="D1754" s="24" t="s">
        <v>25</v>
      </c>
      <c r="E1754" s="24" t="s">
        <v>20806</v>
      </c>
      <c r="F1754" s="24" t="s">
        <v>22561</v>
      </c>
      <c r="G1754" s="24" t="s">
        <v>22593</v>
      </c>
      <c r="H1754" s="24" t="s">
        <v>29</v>
      </c>
      <c r="I1754" s="24">
        <v>6</v>
      </c>
      <c r="J1754" s="24" t="s">
        <v>22589</v>
      </c>
      <c r="K1754" s="24" t="s">
        <v>31</v>
      </c>
      <c r="L1754" s="24">
        <v>5</v>
      </c>
      <c r="M1754" s="24">
        <f>L1754*130</f>
        <v>650</v>
      </c>
      <c r="N1754" s="24"/>
      <c r="O1754" s="24" t="s">
        <v>32</v>
      </c>
    </row>
    <row r="1755" s="1" customFormat="1" ht="14.25" spans="1:15">
      <c r="A1755" s="24">
        <v>1751</v>
      </c>
      <c r="B1755" s="24" t="s">
        <v>23</v>
      </c>
      <c r="C1755" s="54" t="s">
        <v>24</v>
      </c>
      <c r="D1755" s="24" t="s">
        <v>25</v>
      </c>
      <c r="E1755" s="24" t="s">
        <v>20806</v>
      </c>
      <c r="F1755" s="24" t="s">
        <v>22561</v>
      </c>
      <c r="G1755" s="24" t="s">
        <v>22594</v>
      </c>
      <c r="H1755" s="24" t="s">
        <v>51</v>
      </c>
      <c r="I1755" s="24">
        <v>2</v>
      </c>
      <c r="J1755" s="24" t="s">
        <v>22563</v>
      </c>
      <c r="K1755" s="24" t="s">
        <v>31</v>
      </c>
      <c r="L1755" s="24">
        <v>2</v>
      </c>
      <c r="M1755" s="24">
        <f t="shared" ref="M1755:M1760" si="93">L1755*312</f>
        <v>624</v>
      </c>
      <c r="N1755" s="24"/>
      <c r="O1755" s="24" t="s">
        <v>32</v>
      </c>
    </row>
    <row r="1756" s="1" customFormat="1" ht="14.25" spans="1:15">
      <c r="A1756" s="24">
        <v>1752</v>
      </c>
      <c r="B1756" s="24" t="s">
        <v>23</v>
      </c>
      <c r="C1756" s="54" t="s">
        <v>24</v>
      </c>
      <c r="D1756" s="24" t="s">
        <v>25</v>
      </c>
      <c r="E1756" s="24" t="s">
        <v>20806</v>
      </c>
      <c r="F1756" s="24" t="s">
        <v>22561</v>
      </c>
      <c r="G1756" s="24" t="s">
        <v>22595</v>
      </c>
      <c r="H1756" s="24" t="s">
        <v>51</v>
      </c>
      <c r="I1756" s="24">
        <v>3</v>
      </c>
      <c r="J1756" s="24" t="s">
        <v>22596</v>
      </c>
      <c r="K1756" s="24" t="s">
        <v>31</v>
      </c>
      <c r="L1756" s="24">
        <v>3</v>
      </c>
      <c r="M1756" s="24">
        <f t="shared" si="93"/>
        <v>936</v>
      </c>
      <c r="N1756" s="24"/>
      <c r="O1756" s="24" t="s">
        <v>32</v>
      </c>
    </row>
    <row r="1757" s="1" customFormat="1" ht="14.25" spans="1:15">
      <c r="A1757" s="24">
        <v>1753</v>
      </c>
      <c r="B1757" s="24" t="s">
        <v>23</v>
      </c>
      <c r="C1757" s="54" t="s">
        <v>24</v>
      </c>
      <c r="D1757" s="24" t="s">
        <v>25</v>
      </c>
      <c r="E1757" s="24" t="s">
        <v>20806</v>
      </c>
      <c r="F1757" s="24" t="s">
        <v>22561</v>
      </c>
      <c r="G1757" s="24" t="s">
        <v>22597</v>
      </c>
      <c r="H1757" s="24" t="s">
        <v>51</v>
      </c>
      <c r="I1757" s="24">
        <v>3</v>
      </c>
      <c r="J1757" s="24" t="s">
        <v>22567</v>
      </c>
      <c r="K1757" s="24" t="s">
        <v>31</v>
      </c>
      <c r="L1757" s="24">
        <v>3</v>
      </c>
      <c r="M1757" s="24">
        <f t="shared" si="93"/>
        <v>936</v>
      </c>
      <c r="N1757" s="24"/>
      <c r="O1757" s="24" t="s">
        <v>32</v>
      </c>
    </row>
    <row r="1758" s="1" customFormat="1" ht="14.25" spans="1:15">
      <c r="A1758" s="24">
        <v>1754</v>
      </c>
      <c r="B1758" s="24" t="s">
        <v>23</v>
      </c>
      <c r="C1758" s="54" t="s">
        <v>24</v>
      </c>
      <c r="D1758" s="24" t="s">
        <v>25</v>
      </c>
      <c r="E1758" s="24" t="s">
        <v>20806</v>
      </c>
      <c r="F1758" s="24" t="s">
        <v>22561</v>
      </c>
      <c r="G1758" s="24" t="s">
        <v>22598</v>
      </c>
      <c r="H1758" s="24" t="s">
        <v>51</v>
      </c>
      <c r="I1758" s="24">
        <v>4</v>
      </c>
      <c r="J1758" s="24" t="s">
        <v>22567</v>
      </c>
      <c r="K1758" s="24" t="s">
        <v>31</v>
      </c>
      <c r="L1758" s="24">
        <v>4</v>
      </c>
      <c r="M1758" s="24">
        <f t="shared" si="93"/>
        <v>1248</v>
      </c>
      <c r="N1758" s="24"/>
      <c r="O1758" s="24" t="s">
        <v>32</v>
      </c>
    </row>
    <row r="1759" s="1" customFormat="1" ht="14.25" spans="1:15">
      <c r="A1759" s="24">
        <v>1755</v>
      </c>
      <c r="B1759" s="24" t="s">
        <v>23</v>
      </c>
      <c r="C1759" s="54" t="s">
        <v>24</v>
      </c>
      <c r="D1759" s="24" t="s">
        <v>25</v>
      </c>
      <c r="E1759" s="24" t="s">
        <v>20806</v>
      </c>
      <c r="F1759" s="24" t="s">
        <v>22561</v>
      </c>
      <c r="G1759" s="24" t="s">
        <v>22599</v>
      </c>
      <c r="H1759" s="24" t="s">
        <v>51</v>
      </c>
      <c r="I1759" s="24">
        <v>1</v>
      </c>
      <c r="J1759" s="24" t="s">
        <v>22600</v>
      </c>
      <c r="K1759" s="24" t="s">
        <v>31</v>
      </c>
      <c r="L1759" s="24">
        <v>1</v>
      </c>
      <c r="M1759" s="24">
        <f t="shared" si="93"/>
        <v>312</v>
      </c>
      <c r="N1759" s="24"/>
      <c r="O1759" s="24" t="s">
        <v>32</v>
      </c>
    </row>
    <row r="1760" s="1" customFormat="1" ht="14.25" spans="1:15">
      <c r="A1760" s="24">
        <v>1756</v>
      </c>
      <c r="B1760" s="24" t="s">
        <v>23</v>
      </c>
      <c r="C1760" s="54" t="s">
        <v>24</v>
      </c>
      <c r="D1760" s="24" t="s">
        <v>25</v>
      </c>
      <c r="E1760" s="24" t="s">
        <v>20806</v>
      </c>
      <c r="F1760" s="24" t="s">
        <v>22561</v>
      </c>
      <c r="G1760" s="24" t="s">
        <v>22601</v>
      </c>
      <c r="H1760" s="24" t="s">
        <v>51</v>
      </c>
      <c r="I1760" s="24">
        <v>4</v>
      </c>
      <c r="J1760" s="24" t="s">
        <v>22567</v>
      </c>
      <c r="K1760" s="24" t="s">
        <v>31</v>
      </c>
      <c r="L1760" s="24">
        <v>4</v>
      </c>
      <c r="M1760" s="24">
        <f t="shared" si="93"/>
        <v>1248</v>
      </c>
      <c r="N1760" s="24"/>
      <c r="O1760" s="24" t="s">
        <v>32</v>
      </c>
    </row>
    <row r="1761" s="1" customFormat="1" ht="14.25" spans="1:15">
      <c r="A1761" s="24">
        <v>1757</v>
      </c>
      <c r="B1761" s="24" t="s">
        <v>23</v>
      </c>
      <c r="C1761" s="54" t="s">
        <v>24</v>
      </c>
      <c r="D1761" s="24" t="s">
        <v>25</v>
      </c>
      <c r="E1761" s="24" t="s">
        <v>20806</v>
      </c>
      <c r="F1761" s="24" t="s">
        <v>22561</v>
      </c>
      <c r="G1761" s="24" t="s">
        <v>22602</v>
      </c>
      <c r="H1761" s="24" t="s">
        <v>29</v>
      </c>
      <c r="I1761" s="24">
        <v>4</v>
      </c>
      <c r="J1761" s="24" t="s">
        <v>22589</v>
      </c>
      <c r="K1761" s="24" t="s">
        <v>31</v>
      </c>
      <c r="L1761" s="24">
        <v>4</v>
      </c>
      <c r="M1761" s="24">
        <f>L1761*130</f>
        <v>520</v>
      </c>
      <c r="N1761" s="24"/>
      <c r="O1761" s="24" t="s">
        <v>32</v>
      </c>
    </row>
    <row r="1762" s="1" customFormat="1" ht="14.25" spans="1:15">
      <c r="A1762" s="24">
        <v>1758</v>
      </c>
      <c r="B1762" s="24" t="s">
        <v>23</v>
      </c>
      <c r="C1762" s="54" t="s">
        <v>24</v>
      </c>
      <c r="D1762" s="24" t="s">
        <v>25</v>
      </c>
      <c r="E1762" s="24" t="s">
        <v>20806</v>
      </c>
      <c r="F1762" s="24" t="s">
        <v>22561</v>
      </c>
      <c r="G1762" s="24" t="s">
        <v>22528</v>
      </c>
      <c r="H1762" s="24" t="s">
        <v>29</v>
      </c>
      <c r="I1762" s="24">
        <v>2</v>
      </c>
      <c r="J1762" s="24" t="s">
        <v>22589</v>
      </c>
      <c r="K1762" s="24" t="s">
        <v>31</v>
      </c>
      <c r="L1762" s="24">
        <v>2</v>
      </c>
      <c r="M1762" s="24">
        <f>L1762*130</f>
        <v>260</v>
      </c>
      <c r="N1762" s="24"/>
      <c r="O1762" s="24" t="s">
        <v>32</v>
      </c>
    </row>
    <row r="1763" s="1" customFormat="1" ht="14.25" spans="1:15">
      <c r="A1763" s="24">
        <v>1759</v>
      </c>
      <c r="B1763" s="24" t="s">
        <v>23</v>
      </c>
      <c r="C1763" s="54" t="s">
        <v>24</v>
      </c>
      <c r="D1763" s="24" t="s">
        <v>25</v>
      </c>
      <c r="E1763" s="24" t="s">
        <v>20806</v>
      </c>
      <c r="F1763" s="24" t="s">
        <v>22561</v>
      </c>
      <c r="G1763" s="24" t="s">
        <v>22603</v>
      </c>
      <c r="H1763" s="24" t="s">
        <v>51</v>
      </c>
      <c r="I1763" s="24">
        <v>4</v>
      </c>
      <c r="J1763" s="24" t="s">
        <v>22575</v>
      </c>
      <c r="K1763" s="24" t="s">
        <v>31</v>
      </c>
      <c r="L1763" s="24">
        <v>4</v>
      </c>
      <c r="M1763" s="24">
        <f>L1763*312</f>
        <v>1248</v>
      </c>
      <c r="N1763" s="24"/>
      <c r="O1763" s="24" t="s">
        <v>32</v>
      </c>
    </row>
    <row r="1764" s="1" customFormat="1" ht="14.25" spans="1:15">
      <c r="A1764" s="24">
        <v>1760</v>
      </c>
      <c r="B1764" s="24" t="s">
        <v>23</v>
      </c>
      <c r="C1764" s="54" t="s">
        <v>24</v>
      </c>
      <c r="D1764" s="24" t="s">
        <v>25</v>
      </c>
      <c r="E1764" s="24" t="s">
        <v>20806</v>
      </c>
      <c r="F1764" s="24" t="s">
        <v>22561</v>
      </c>
      <c r="G1764" s="24" t="s">
        <v>22604</v>
      </c>
      <c r="H1764" s="24" t="s">
        <v>51</v>
      </c>
      <c r="I1764" s="24">
        <v>1</v>
      </c>
      <c r="J1764" s="24" t="s">
        <v>22596</v>
      </c>
      <c r="K1764" s="24" t="s">
        <v>31</v>
      </c>
      <c r="L1764" s="24">
        <v>1</v>
      </c>
      <c r="M1764" s="24">
        <f>L1764*312</f>
        <v>312</v>
      </c>
      <c r="N1764" s="24"/>
      <c r="O1764" s="24" t="s">
        <v>32</v>
      </c>
    </row>
    <row r="1765" s="1" customFormat="1" ht="14.25" spans="1:15">
      <c r="A1765" s="24">
        <v>1761</v>
      </c>
      <c r="B1765" s="24" t="s">
        <v>23</v>
      </c>
      <c r="C1765" s="54" t="s">
        <v>24</v>
      </c>
      <c r="D1765" s="24" t="s">
        <v>25</v>
      </c>
      <c r="E1765" s="24" t="s">
        <v>20806</v>
      </c>
      <c r="F1765" s="24" t="s">
        <v>22561</v>
      </c>
      <c r="G1765" s="24" t="s">
        <v>22605</v>
      </c>
      <c r="H1765" s="24" t="s">
        <v>51</v>
      </c>
      <c r="I1765" s="24">
        <v>4</v>
      </c>
      <c r="J1765" s="24" t="s">
        <v>22565</v>
      </c>
      <c r="K1765" s="24" t="s">
        <v>31</v>
      </c>
      <c r="L1765" s="24">
        <v>4</v>
      </c>
      <c r="M1765" s="24">
        <f>L1765*312</f>
        <v>1248</v>
      </c>
      <c r="N1765" s="24"/>
      <c r="O1765" s="24" t="s">
        <v>32</v>
      </c>
    </row>
    <row r="1766" s="1" customFormat="1" ht="14.25" spans="1:15">
      <c r="A1766" s="24">
        <v>1762</v>
      </c>
      <c r="B1766" s="24" t="s">
        <v>23</v>
      </c>
      <c r="C1766" s="54" t="s">
        <v>24</v>
      </c>
      <c r="D1766" s="24" t="s">
        <v>25</v>
      </c>
      <c r="E1766" s="24" t="s">
        <v>20806</v>
      </c>
      <c r="F1766" s="24" t="s">
        <v>22561</v>
      </c>
      <c r="G1766" s="24" t="s">
        <v>22606</v>
      </c>
      <c r="H1766" s="24" t="s">
        <v>51</v>
      </c>
      <c r="I1766" s="24">
        <v>6</v>
      </c>
      <c r="J1766" s="24" t="s">
        <v>16326</v>
      </c>
      <c r="K1766" s="24" t="s">
        <v>31</v>
      </c>
      <c r="L1766" s="24">
        <v>6</v>
      </c>
      <c r="M1766" s="24">
        <f>L1766*312</f>
        <v>1872</v>
      </c>
      <c r="N1766" s="24"/>
      <c r="O1766" s="24" t="s">
        <v>32</v>
      </c>
    </row>
    <row r="1767" s="1" customFormat="1" ht="14.25" spans="1:15">
      <c r="A1767" s="24">
        <v>1763</v>
      </c>
      <c r="B1767" s="24" t="s">
        <v>23</v>
      </c>
      <c r="C1767" s="54" t="s">
        <v>24</v>
      </c>
      <c r="D1767" s="24" t="s">
        <v>25</v>
      </c>
      <c r="E1767" s="24" t="s">
        <v>20806</v>
      </c>
      <c r="F1767" s="24" t="s">
        <v>22561</v>
      </c>
      <c r="G1767" s="24" t="s">
        <v>22607</v>
      </c>
      <c r="H1767" s="24" t="s">
        <v>29</v>
      </c>
      <c r="I1767" s="24">
        <v>2</v>
      </c>
      <c r="J1767" s="24" t="s">
        <v>16326</v>
      </c>
      <c r="K1767" s="24" t="s">
        <v>31</v>
      </c>
      <c r="L1767" s="24">
        <v>2</v>
      </c>
      <c r="M1767" s="24">
        <f>L1767*130</f>
        <v>260</v>
      </c>
      <c r="N1767" s="24"/>
      <c r="O1767" s="24" t="s">
        <v>32</v>
      </c>
    </row>
    <row r="1768" s="1" customFormat="1" ht="14.25" spans="1:15">
      <c r="A1768" s="24">
        <v>1764</v>
      </c>
      <c r="B1768" s="24" t="s">
        <v>23</v>
      </c>
      <c r="C1768" s="54" t="s">
        <v>24</v>
      </c>
      <c r="D1768" s="24" t="s">
        <v>25</v>
      </c>
      <c r="E1768" s="24" t="s">
        <v>20806</v>
      </c>
      <c r="F1768" s="24" t="s">
        <v>22561</v>
      </c>
      <c r="G1768" s="24" t="s">
        <v>22608</v>
      </c>
      <c r="H1768" s="24" t="s">
        <v>29</v>
      </c>
      <c r="I1768" s="24">
        <v>4</v>
      </c>
      <c r="J1768" s="24" t="s">
        <v>22563</v>
      </c>
      <c r="K1768" s="24" t="s">
        <v>31</v>
      </c>
      <c r="L1768" s="24">
        <v>4</v>
      </c>
      <c r="M1768" s="24">
        <f>L1768*130</f>
        <v>520</v>
      </c>
      <c r="N1768" s="24"/>
      <c r="O1768" s="24" t="s">
        <v>32</v>
      </c>
    </row>
    <row r="1769" s="1" customFormat="1" ht="14.25" spans="1:15">
      <c r="A1769" s="24">
        <v>1765</v>
      </c>
      <c r="B1769" s="24" t="s">
        <v>23</v>
      </c>
      <c r="C1769" s="54" t="s">
        <v>24</v>
      </c>
      <c r="D1769" s="24" t="s">
        <v>25</v>
      </c>
      <c r="E1769" s="24" t="s">
        <v>20806</v>
      </c>
      <c r="F1769" s="24" t="s">
        <v>22561</v>
      </c>
      <c r="G1769" s="24" t="s">
        <v>22609</v>
      </c>
      <c r="H1769" s="24" t="s">
        <v>29</v>
      </c>
      <c r="I1769" s="24">
        <v>4</v>
      </c>
      <c r="J1769" s="24" t="s">
        <v>22610</v>
      </c>
      <c r="K1769" s="24" t="s">
        <v>31</v>
      </c>
      <c r="L1769" s="24">
        <v>4</v>
      </c>
      <c r="M1769" s="24">
        <f>L1769*130</f>
        <v>520</v>
      </c>
      <c r="N1769" s="24"/>
      <c r="O1769" s="24" t="s">
        <v>32</v>
      </c>
    </row>
    <row r="1770" s="1" customFormat="1" ht="14.25" spans="1:15">
      <c r="A1770" s="24">
        <v>1766</v>
      </c>
      <c r="B1770" s="24" t="s">
        <v>23</v>
      </c>
      <c r="C1770" s="54" t="s">
        <v>24</v>
      </c>
      <c r="D1770" s="24" t="s">
        <v>25</v>
      </c>
      <c r="E1770" s="24" t="s">
        <v>20806</v>
      </c>
      <c r="F1770" s="24" t="s">
        <v>22561</v>
      </c>
      <c r="G1770" s="24" t="s">
        <v>22611</v>
      </c>
      <c r="H1770" s="24" t="s">
        <v>51</v>
      </c>
      <c r="I1770" s="24">
        <v>5</v>
      </c>
      <c r="J1770" s="24" t="s">
        <v>22610</v>
      </c>
      <c r="K1770" s="24" t="s">
        <v>31</v>
      </c>
      <c r="L1770" s="24">
        <v>5</v>
      </c>
      <c r="M1770" s="24">
        <f>L1770*312</f>
        <v>1560</v>
      </c>
      <c r="N1770" s="24"/>
      <c r="O1770" s="24" t="s">
        <v>32</v>
      </c>
    </row>
    <row r="1771" s="1" customFormat="1" ht="14.25" spans="1:15">
      <c r="A1771" s="24">
        <v>1767</v>
      </c>
      <c r="B1771" s="24" t="s">
        <v>23</v>
      </c>
      <c r="C1771" s="54" t="s">
        <v>24</v>
      </c>
      <c r="D1771" s="24" t="s">
        <v>25</v>
      </c>
      <c r="E1771" s="24" t="s">
        <v>20806</v>
      </c>
      <c r="F1771" s="24" t="s">
        <v>22561</v>
      </c>
      <c r="G1771" s="24" t="s">
        <v>22612</v>
      </c>
      <c r="H1771" s="24" t="s">
        <v>29</v>
      </c>
      <c r="I1771" s="24">
        <v>2</v>
      </c>
      <c r="J1771" s="24" t="s">
        <v>22563</v>
      </c>
      <c r="K1771" s="24" t="s">
        <v>31</v>
      </c>
      <c r="L1771" s="24">
        <v>2</v>
      </c>
      <c r="M1771" s="24">
        <f>L1771*130</f>
        <v>260</v>
      </c>
      <c r="N1771" s="24"/>
      <c r="O1771" s="24" t="s">
        <v>32</v>
      </c>
    </row>
    <row r="1772" s="1" customFormat="1" ht="14.25" spans="1:15">
      <c r="A1772" s="24">
        <v>1768</v>
      </c>
      <c r="B1772" s="24" t="s">
        <v>23</v>
      </c>
      <c r="C1772" s="54" t="s">
        <v>24</v>
      </c>
      <c r="D1772" s="24" t="s">
        <v>25</v>
      </c>
      <c r="E1772" s="24" t="s">
        <v>20806</v>
      </c>
      <c r="F1772" s="24" t="s">
        <v>22561</v>
      </c>
      <c r="G1772" s="24" t="s">
        <v>22613</v>
      </c>
      <c r="H1772" s="24" t="s">
        <v>47</v>
      </c>
      <c r="I1772" s="24">
        <v>2</v>
      </c>
      <c r="J1772" s="24" t="s">
        <v>22563</v>
      </c>
      <c r="K1772" s="24" t="s">
        <v>31</v>
      </c>
      <c r="L1772" s="24">
        <v>2</v>
      </c>
      <c r="M1772" s="24">
        <f>L1772*312</f>
        <v>624</v>
      </c>
      <c r="N1772" s="24"/>
      <c r="O1772" s="24" t="s">
        <v>32</v>
      </c>
    </row>
    <row r="1773" s="1" customFormat="1" ht="14.25" spans="1:15">
      <c r="A1773" s="24">
        <v>1769</v>
      </c>
      <c r="B1773" s="24" t="s">
        <v>23</v>
      </c>
      <c r="C1773" s="54" t="s">
        <v>24</v>
      </c>
      <c r="D1773" s="24" t="s">
        <v>25</v>
      </c>
      <c r="E1773" s="24" t="s">
        <v>20806</v>
      </c>
      <c r="F1773" s="24" t="s">
        <v>22561</v>
      </c>
      <c r="G1773" s="24" t="s">
        <v>22614</v>
      </c>
      <c r="H1773" s="24" t="s">
        <v>29</v>
      </c>
      <c r="I1773" s="24">
        <v>2</v>
      </c>
      <c r="J1773" s="24" t="s">
        <v>22610</v>
      </c>
      <c r="K1773" s="24" t="s">
        <v>31</v>
      </c>
      <c r="L1773" s="24">
        <v>2</v>
      </c>
      <c r="M1773" s="24">
        <f>L1773*130</f>
        <v>260</v>
      </c>
      <c r="N1773" s="24"/>
      <c r="O1773" s="24" t="s">
        <v>32</v>
      </c>
    </row>
    <row r="1774" s="1" customFormat="1" ht="14.25" spans="1:15">
      <c r="A1774" s="24">
        <v>1770</v>
      </c>
      <c r="B1774" s="24" t="s">
        <v>23</v>
      </c>
      <c r="C1774" s="54" t="s">
        <v>24</v>
      </c>
      <c r="D1774" s="24" t="s">
        <v>25</v>
      </c>
      <c r="E1774" s="24" t="s">
        <v>20806</v>
      </c>
      <c r="F1774" s="24" t="s">
        <v>22561</v>
      </c>
      <c r="G1774" s="24" t="s">
        <v>22615</v>
      </c>
      <c r="H1774" s="24" t="s">
        <v>29</v>
      </c>
      <c r="I1774" s="24">
        <v>4</v>
      </c>
      <c r="J1774" s="24" t="s">
        <v>22600</v>
      </c>
      <c r="K1774" s="24" t="s">
        <v>31</v>
      </c>
      <c r="L1774" s="24">
        <v>4</v>
      </c>
      <c r="M1774" s="24">
        <f>L1774*130</f>
        <v>520</v>
      </c>
      <c r="N1774" s="24"/>
      <c r="O1774" s="24" t="s">
        <v>32</v>
      </c>
    </row>
    <row r="1775" s="1" customFormat="1" ht="14.25" spans="1:15">
      <c r="A1775" s="24">
        <v>1771</v>
      </c>
      <c r="B1775" s="24" t="s">
        <v>23</v>
      </c>
      <c r="C1775" s="54" t="s">
        <v>24</v>
      </c>
      <c r="D1775" s="24" t="s">
        <v>25</v>
      </c>
      <c r="E1775" s="24" t="s">
        <v>20806</v>
      </c>
      <c r="F1775" s="24" t="s">
        <v>22561</v>
      </c>
      <c r="G1775" s="24" t="s">
        <v>22616</v>
      </c>
      <c r="H1775" s="24" t="s">
        <v>47</v>
      </c>
      <c r="I1775" s="24">
        <v>1</v>
      </c>
      <c r="J1775" s="24" t="s">
        <v>22565</v>
      </c>
      <c r="K1775" s="24" t="s">
        <v>31</v>
      </c>
      <c r="L1775" s="24">
        <v>1</v>
      </c>
      <c r="M1775" s="24">
        <f>L1775*312</f>
        <v>312</v>
      </c>
      <c r="N1775" s="24"/>
      <c r="O1775" s="24" t="s">
        <v>32</v>
      </c>
    </row>
    <row r="1776" s="1" customFormat="1" ht="14.25" spans="1:15">
      <c r="A1776" s="24">
        <v>1772</v>
      </c>
      <c r="B1776" s="24" t="s">
        <v>23</v>
      </c>
      <c r="C1776" s="54" t="s">
        <v>24</v>
      </c>
      <c r="D1776" s="24" t="s">
        <v>25</v>
      </c>
      <c r="E1776" s="24" t="s">
        <v>20806</v>
      </c>
      <c r="F1776" s="24" t="s">
        <v>22561</v>
      </c>
      <c r="G1776" s="24" t="s">
        <v>22617</v>
      </c>
      <c r="H1776" s="24" t="s">
        <v>29</v>
      </c>
      <c r="I1776" s="24">
        <v>5</v>
      </c>
      <c r="J1776" s="24" t="s">
        <v>22565</v>
      </c>
      <c r="K1776" s="24" t="s">
        <v>31</v>
      </c>
      <c r="L1776" s="24">
        <v>5</v>
      </c>
      <c r="M1776" s="24">
        <f>L1776*130</f>
        <v>650</v>
      </c>
      <c r="N1776" s="24"/>
      <c r="O1776" s="24" t="s">
        <v>32</v>
      </c>
    </row>
    <row r="1777" s="1" customFormat="1" ht="14.25" spans="1:15">
      <c r="A1777" s="24">
        <v>1773</v>
      </c>
      <c r="B1777" s="24" t="s">
        <v>23</v>
      </c>
      <c r="C1777" s="54" t="s">
        <v>24</v>
      </c>
      <c r="D1777" s="24" t="s">
        <v>25</v>
      </c>
      <c r="E1777" s="24" t="s">
        <v>20806</v>
      </c>
      <c r="F1777" s="24" t="s">
        <v>22561</v>
      </c>
      <c r="G1777" s="24" t="s">
        <v>22618</v>
      </c>
      <c r="H1777" s="24" t="s">
        <v>51</v>
      </c>
      <c r="I1777" s="24">
        <v>3</v>
      </c>
      <c r="J1777" s="24" t="s">
        <v>22600</v>
      </c>
      <c r="K1777" s="24" t="s">
        <v>31</v>
      </c>
      <c r="L1777" s="24">
        <v>3</v>
      </c>
      <c r="M1777" s="24">
        <f>L1777*312</f>
        <v>936</v>
      </c>
      <c r="N1777" s="24"/>
      <c r="O1777" s="24" t="s">
        <v>32</v>
      </c>
    </row>
    <row r="1778" s="1" customFormat="1" ht="14.25" spans="1:15">
      <c r="A1778" s="24">
        <v>1774</v>
      </c>
      <c r="B1778" s="24" t="s">
        <v>23</v>
      </c>
      <c r="C1778" s="54" t="s">
        <v>24</v>
      </c>
      <c r="D1778" s="24" t="s">
        <v>25</v>
      </c>
      <c r="E1778" s="24" t="s">
        <v>20806</v>
      </c>
      <c r="F1778" s="24" t="s">
        <v>22561</v>
      </c>
      <c r="G1778" s="24" t="s">
        <v>22619</v>
      </c>
      <c r="H1778" s="24" t="s">
        <v>29</v>
      </c>
      <c r="I1778" s="24">
        <v>3</v>
      </c>
      <c r="J1778" s="24" t="s">
        <v>22565</v>
      </c>
      <c r="K1778" s="24" t="s">
        <v>31</v>
      </c>
      <c r="L1778" s="24">
        <v>3</v>
      </c>
      <c r="M1778" s="24">
        <f>L1778*130</f>
        <v>390</v>
      </c>
      <c r="N1778" s="24"/>
      <c r="O1778" s="24" t="s">
        <v>32</v>
      </c>
    </row>
    <row r="1779" s="1" customFormat="1" ht="14.25" spans="1:15">
      <c r="A1779" s="24">
        <v>1775</v>
      </c>
      <c r="B1779" s="24" t="s">
        <v>23</v>
      </c>
      <c r="C1779" s="54" t="s">
        <v>24</v>
      </c>
      <c r="D1779" s="24" t="s">
        <v>25</v>
      </c>
      <c r="E1779" s="24" t="s">
        <v>20806</v>
      </c>
      <c r="F1779" s="24" t="s">
        <v>22561</v>
      </c>
      <c r="G1779" s="24" t="s">
        <v>22620</v>
      </c>
      <c r="H1779" s="24" t="s">
        <v>51</v>
      </c>
      <c r="I1779" s="24">
        <v>3</v>
      </c>
      <c r="J1779" s="24" t="s">
        <v>22600</v>
      </c>
      <c r="K1779" s="24" t="s">
        <v>31</v>
      </c>
      <c r="L1779" s="24">
        <v>3</v>
      </c>
      <c r="M1779" s="24">
        <f>L1779*312</f>
        <v>936</v>
      </c>
      <c r="N1779" s="24"/>
      <c r="O1779" s="24" t="s">
        <v>32</v>
      </c>
    </row>
    <row r="1780" s="1" customFormat="1" ht="14.25" spans="1:15">
      <c r="A1780" s="24">
        <v>1776</v>
      </c>
      <c r="B1780" s="24" t="s">
        <v>23</v>
      </c>
      <c r="C1780" s="54" t="s">
        <v>24</v>
      </c>
      <c r="D1780" s="24" t="s">
        <v>25</v>
      </c>
      <c r="E1780" s="24" t="s">
        <v>20806</v>
      </c>
      <c r="F1780" s="24" t="s">
        <v>22561</v>
      </c>
      <c r="G1780" s="24" t="s">
        <v>22621</v>
      </c>
      <c r="H1780" s="24" t="s">
        <v>51</v>
      </c>
      <c r="I1780" s="24">
        <v>3</v>
      </c>
      <c r="J1780" s="24" t="s">
        <v>22565</v>
      </c>
      <c r="K1780" s="24" t="s">
        <v>31</v>
      </c>
      <c r="L1780" s="24">
        <v>3</v>
      </c>
      <c r="M1780" s="24">
        <f>L1780*312</f>
        <v>936</v>
      </c>
      <c r="N1780" s="24"/>
      <c r="O1780" s="24" t="s">
        <v>32</v>
      </c>
    </row>
    <row r="1781" s="1" customFormat="1" ht="14.25" spans="1:15">
      <c r="A1781" s="24">
        <v>1777</v>
      </c>
      <c r="B1781" s="24" t="s">
        <v>23</v>
      </c>
      <c r="C1781" s="54" t="s">
        <v>24</v>
      </c>
      <c r="D1781" s="24" t="s">
        <v>25</v>
      </c>
      <c r="E1781" s="24" t="s">
        <v>20806</v>
      </c>
      <c r="F1781" s="24" t="s">
        <v>22561</v>
      </c>
      <c r="G1781" s="24" t="s">
        <v>22622</v>
      </c>
      <c r="H1781" s="24" t="s">
        <v>29</v>
      </c>
      <c r="I1781" s="24">
        <v>2</v>
      </c>
      <c r="J1781" s="24" t="s">
        <v>22571</v>
      </c>
      <c r="K1781" s="24" t="s">
        <v>31</v>
      </c>
      <c r="L1781" s="24">
        <v>2</v>
      </c>
      <c r="M1781" s="24">
        <f>L1781*130</f>
        <v>260</v>
      </c>
      <c r="N1781" s="24"/>
      <c r="O1781" s="24" t="s">
        <v>32</v>
      </c>
    </row>
    <row r="1782" s="1" customFormat="1" ht="14.25" spans="1:15">
      <c r="A1782" s="24">
        <v>1778</v>
      </c>
      <c r="B1782" s="24" t="s">
        <v>23</v>
      </c>
      <c r="C1782" s="54" t="s">
        <v>24</v>
      </c>
      <c r="D1782" s="24" t="s">
        <v>25</v>
      </c>
      <c r="E1782" s="24" t="s">
        <v>20806</v>
      </c>
      <c r="F1782" s="24" t="s">
        <v>22561</v>
      </c>
      <c r="G1782" s="24" t="s">
        <v>22623</v>
      </c>
      <c r="H1782" s="24" t="s">
        <v>51</v>
      </c>
      <c r="I1782" s="24">
        <v>3</v>
      </c>
      <c r="J1782" s="24" t="s">
        <v>22563</v>
      </c>
      <c r="K1782" s="24" t="s">
        <v>31</v>
      </c>
      <c r="L1782" s="24">
        <v>3</v>
      </c>
      <c r="M1782" s="24">
        <f>L1782*312</f>
        <v>936</v>
      </c>
      <c r="N1782" s="24"/>
      <c r="O1782" s="24" t="s">
        <v>32</v>
      </c>
    </row>
    <row r="1783" s="1" customFormat="1" ht="14.25" spans="1:15">
      <c r="A1783" s="24">
        <v>1779</v>
      </c>
      <c r="B1783" s="24" t="s">
        <v>23</v>
      </c>
      <c r="C1783" s="54" t="s">
        <v>24</v>
      </c>
      <c r="D1783" s="24" t="s">
        <v>25</v>
      </c>
      <c r="E1783" s="24" t="s">
        <v>20806</v>
      </c>
      <c r="F1783" s="24" t="s">
        <v>22561</v>
      </c>
      <c r="G1783" s="24" t="s">
        <v>22624</v>
      </c>
      <c r="H1783" s="24" t="s">
        <v>29</v>
      </c>
      <c r="I1783" s="24">
        <v>6</v>
      </c>
      <c r="J1783" s="24" t="s">
        <v>22563</v>
      </c>
      <c r="K1783" s="24" t="s">
        <v>31</v>
      </c>
      <c r="L1783" s="24">
        <v>6</v>
      </c>
      <c r="M1783" s="24">
        <f>L1783*130</f>
        <v>780</v>
      </c>
      <c r="N1783" s="24"/>
      <c r="O1783" s="24" t="s">
        <v>32</v>
      </c>
    </row>
    <row r="1784" s="1" customFormat="1" ht="14.25" spans="1:15">
      <c r="A1784" s="24">
        <v>1780</v>
      </c>
      <c r="B1784" s="24" t="s">
        <v>23</v>
      </c>
      <c r="C1784" s="54" t="s">
        <v>24</v>
      </c>
      <c r="D1784" s="24" t="s">
        <v>25</v>
      </c>
      <c r="E1784" s="24" t="s">
        <v>20806</v>
      </c>
      <c r="F1784" s="24" t="s">
        <v>22561</v>
      </c>
      <c r="G1784" s="24" t="s">
        <v>22625</v>
      </c>
      <c r="H1784" s="24" t="s">
        <v>29</v>
      </c>
      <c r="I1784" s="24">
        <v>3</v>
      </c>
      <c r="J1784" s="24" t="s">
        <v>22586</v>
      </c>
      <c r="K1784" s="24" t="s">
        <v>31</v>
      </c>
      <c r="L1784" s="24">
        <v>3</v>
      </c>
      <c r="M1784" s="24">
        <f>L1784*130</f>
        <v>390</v>
      </c>
      <c r="N1784" s="24"/>
      <c r="O1784" s="24" t="s">
        <v>32</v>
      </c>
    </row>
    <row r="1785" s="1" customFormat="1" ht="14.25" spans="1:15">
      <c r="A1785" s="24">
        <v>1781</v>
      </c>
      <c r="B1785" s="24" t="s">
        <v>23</v>
      </c>
      <c r="C1785" s="54" t="s">
        <v>24</v>
      </c>
      <c r="D1785" s="24" t="s">
        <v>25</v>
      </c>
      <c r="E1785" s="24" t="s">
        <v>20806</v>
      </c>
      <c r="F1785" s="24" t="s">
        <v>22561</v>
      </c>
      <c r="G1785" s="24" t="s">
        <v>22626</v>
      </c>
      <c r="H1785" s="24" t="s">
        <v>51</v>
      </c>
      <c r="I1785" s="24">
        <v>3</v>
      </c>
      <c r="J1785" s="24" t="s">
        <v>22571</v>
      </c>
      <c r="K1785" s="24" t="s">
        <v>31</v>
      </c>
      <c r="L1785" s="24">
        <v>3</v>
      </c>
      <c r="M1785" s="24">
        <f t="shared" ref="M1785:M1791" si="94">L1785*312</f>
        <v>936</v>
      </c>
      <c r="N1785" s="24"/>
      <c r="O1785" s="24" t="s">
        <v>32</v>
      </c>
    </row>
    <row r="1786" s="1" customFormat="1" ht="14.25" spans="1:15">
      <c r="A1786" s="24">
        <v>1782</v>
      </c>
      <c r="B1786" s="24" t="s">
        <v>23</v>
      </c>
      <c r="C1786" s="54" t="s">
        <v>24</v>
      </c>
      <c r="D1786" s="24" t="s">
        <v>25</v>
      </c>
      <c r="E1786" s="24" t="s">
        <v>20806</v>
      </c>
      <c r="F1786" s="24" t="s">
        <v>22561</v>
      </c>
      <c r="G1786" s="24" t="s">
        <v>22627</v>
      </c>
      <c r="H1786" s="24" t="s">
        <v>51</v>
      </c>
      <c r="I1786" s="24">
        <v>5</v>
      </c>
      <c r="J1786" s="24" t="s">
        <v>22589</v>
      </c>
      <c r="K1786" s="24" t="s">
        <v>31</v>
      </c>
      <c r="L1786" s="24">
        <v>5</v>
      </c>
      <c r="M1786" s="24">
        <f t="shared" si="94"/>
        <v>1560</v>
      </c>
      <c r="N1786" s="24"/>
      <c r="O1786" s="24" t="s">
        <v>32</v>
      </c>
    </row>
    <row r="1787" s="1" customFormat="1" ht="14.25" spans="1:15">
      <c r="A1787" s="24">
        <v>1783</v>
      </c>
      <c r="B1787" s="24" t="s">
        <v>23</v>
      </c>
      <c r="C1787" s="54" t="s">
        <v>24</v>
      </c>
      <c r="D1787" s="24" t="s">
        <v>25</v>
      </c>
      <c r="E1787" s="24" t="s">
        <v>20806</v>
      </c>
      <c r="F1787" s="24" t="s">
        <v>22561</v>
      </c>
      <c r="G1787" s="24" t="s">
        <v>22628</v>
      </c>
      <c r="H1787" s="24" t="s">
        <v>51</v>
      </c>
      <c r="I1787" s="24">
        <v>3</v>
      </c>
      <c r="J1787" s="24" t="s">
        <v>22569</v>
      </c>
      <c r="K1787" s="24" t="s">
        <v>31</v>
      </c>
      <c r="L1787" s="24">
        <v>3</v>
      </c>
      <c r="M1787" s="24">
        <f t="shared" si="94"/>
        <v>936</v>
      </c>
      <c r="N1787" s="24"/>
      <c r="O1787" s="24" t="s">
        <v>32</v>
      </c>
    </row>
    <row r="1788" s="1" customFormat="1" ht="14.25" spans="1:15">
      <c r="A1788" s="24">
        <v>1784</v>
      </c>
      <c r="B1788" s="24" t="s">
        <v>23</v>
      </c>
      <c r="C1788" s="54" t="s">
        <v>24</v>
      </c>
      <c r="D1788" s="24" t="s">
        <v>25</v>
      </c>
      <c r="E1788" s="24" t="s">
        <v>20806</v>
      </c>
      <c r="F1788" s="24" t="s">
        <v>22561</v>
      </c>
      <c r="G1788" s="24" t="s">
        <v>22629</v>
      </c>
      <c r="H1788" s="24" t="s">
        <v>51</v>
      </c>
      <c r="I1788" s="24">
        <v>5</v>
      </c>
      <c r="J1788" s="24" t="s">
        <v>22575</v>
      </c>
      <c r="K1788" s="24" t="s">
        <v>31</v>
      </c>
      <c r="L1788" s="24">
        <v>5</v>
      </c>
      <c r="M1788" s="24">
        <f t="shared" si="94"/>
        <v>1560</v>
      </c>
      <c r="N1788" s="24"/>
      <c r="O1788" s="24" t="s">
        <v>32</v>
      </c>
    </row>
    <row r="1789" s="1" customFormat="1" ht="14.25" spans="1:15">
      <c r="A1789" s="24">
        <v>1785</v>
      </c>
      <c r="B1789" s="24" t="s">
        <v>23</v>
      </c>
      <c r="C1789" s="54" t="s">
        <v>24</v>
      </c>
      <c r="D1789" s="24" t="s">
        <v>25</v>
      </c>
      <c r="E1789" s="24" t="s">
        <v>20806</v>
      </c>
      <c r="F1789" s="24" t="s">
        <v>22561</v>
      </c>
      <c r="G1789" s="24" t="s">
        <v>22630</v>
      </c>
      <c r="H1789" s="24" t="s">
        <v>51</v>
      </c>
      <c r="I1789" s="24">
        <v>3</v>
      </c>
      <c r="J1789" s="24" t="s">
        <v>22631</v>
      </c>
      <c r="K1789" s="24" t="s">
        <v>31</v>
      </c>
      <c r="L1789" s="24">
        <v>3</v>
      </c>
      <c r="M1789" s="24">
        <f t="shared" si="94"/>
        <v>936</v>
      </c>
      <c r="N1789" s="24"/>
      <c r="O1789" s="24" t="s">
        <v>32</v>
      </c>
    </row>
    <row r="1790" s="1" customFormat="1" ht="14.25" spans="1:15">
      <c r="A1790" s="24">
        <v>1786</v>
      </c>
      <c r="B1790" s="24" t="s">
        <v>23</v>
      </c>
      <c r="C1790" s="54" t="s">
        <v>24</v>
      </c>
      <c r="D1790" s="24" t="s">
        <v>25</v>
      </c>
      <c r="E1790" s="24" t="s">
        <v>20806</v>
      </c>
      <c r="F1790" s="24" t="s">
        <v>22561</v>
      </c>
      <c r="G1790" s="24" t="s">
        <v>22632</v>
      </c>
      <c r="H1790" s="24" t="s">
        <v>51</v>
      </c>
      <c r="I1790" s="24">
        <v>4</v>
      </c>
      <c r="J1790" s="24" t="s">
        <v>22571</v>
      </c>
      <c r="K1790" s="24" t="s">
        <v>31</v>
      </c>
      <c r="L1790" s="24">
        <v>4</v>
      </c>
      <c r="M1790" s="24">
        <f t="shared" si="94"/>
        <v>1248</v>
      </c>
      <c r="N1790" s="24"/>
      <c r="O1790" s="24" t="s">
        <v>32</v>
      </c>
    </row>
    <row r="1791" s="1" customFormat="1" ht="14.25" spans="1:15">
      <c r="A1791" s="24">
        <v>1787</v>
      </c>
      <c r="B1791" s="24" t="s">
        <v>23</v>
      </c>
      <c r="C1791" s="54" t="s">
        <v>24</v>
      </c>
      <c r="D1791" s="24" t="s">
        <v>25</v>
      </c>
      <c r="E1791" s="24" t="s">
        <v>20806</v>
      </c>
      <c r="F1791" s="24" t="s">
        <v>22561</v>
      </c>
      <c r="G1791" s="24" t="s">
        <v>22633</v>
      </c>
      <c r="H1791" s="24" t="s">
        <v>51</v>
      </c>
      <c r="I1791" s="24">
        <v>4</v>
      </c>
      <c r="J1791" s="24" t="s">
        <v>22571</v>
      </c>
      <c r="K1791" s="24" t="s">
        <v>31</v>
      </c>
      <c r="L1791" s="24">
        <v>4</v>
      </c>
      <c r="M1791" s="24">
        <f t="shared" si="94"/>
        <v>1248</v>
      </c>
      <c r="N1791" s="24"/>
      <c r="O1791" s="24" t="s">
        <v>32</v>
      </c>
    </row>
    <row r="1792" s="1" customFormat="1" ht="14.25" spans="1:15">
      <c r="A1792" s="24">
        <v>1788</v>
      </c>
      <c r="B1792" s="24" t="s">
        <v>23</v>
      </c>
      <c r="C1792" s="54" t="s">
        <v>24</v>
      </c>
      <c r="D1792" s="24" t="s">
        <v>25</v>
      </c>
      <c r="E1792" s="24" t="s">
        <v>20806</v>
      </c>
      <c r="F1792" s="24" t="s">
        <v>22561</v>
      </c>
      <c r="G1792" s="24" t="s">
        <v>22634</v>
      </c>
      <c r="H1792" s="24" t="s">
        <v>194</v>
      </c>
      <c r="I1792" s="24">
        <v>5</v>
      </c>
      <c r="J1792" s="24" t="s">
        <v>22571</v>
      </c>
      <c r="K1792" s="24" t="s">
        <v>31</v>
      </c>
      <c r="L1792" s="24">
        <v>5</v>
      </c>
      <c r="M1792" s="24">
        <f>L1792*130</f>
        <v>650</v>
      </c>
      <c r="N1792" s="24"/>
      <c r="O1792" s="24" t="s">
        <v>32</v>
      </c>
    </row>
    <row r="1793" s="1" customFormat="1" ht="14.25" spans="1:15">
      <c r="A1793" s="24">
        <v>1789</v>
      </c>
      <c r="B1793" s="24" t="s">
        <v>23</v>
      </c>
      <c r="C1793" s="54" t="s">
        <v>24</v>
      </c>
      <c r="D1793" s="24" t="s">
        <v>25</v>
      </c>
      <c r="E1793" s="24" t="s">
        <v>20806</v>
      </c>
      <c r="F1793" s="24" t="s">
        <v>22561</v>
      </c>
      <c r="G1793" s="24" t="s">
        <v>22635</v>
      </c>
      <c r="H1793" s="24" t="s">
        <v>51</v>
      </c>
      <c r="I1793" s="24">
        <v>2</v>
      </c>
      <c r="J1793" s="24" t="s">
        <v>22563</v>
      </c>
      <c r="K1793" s="24" t="s">
        <v>31</v>
      </c>
      <c r="L1793" s="24">
        <v>2</v>
      </c>
      <c r="M1793" s="24">
        <f>L1793*312</f>
        <v>624</v>
      </c>
      <c r="N1793" s="24"/>
      <c r="O1793" s="24" t="s">
        <v>32</v>
      </c>
    </row>
    <row r="1794" s="1" customFormat="1" ht="14.25" spans="1:15">
      <c r="A1794" s="24">
        <v>1790</v>
      </c>
      <c r="B1794" s="24" t="s">
        <v>23</v>
      </c>
      <c r="C1794" s="54" t="s">
        <v>24</v>
      </c>
      <c r="D1794" s="24" t="s">
        <v>25</v>
      </c>
      <c r="E1794" s="24" t="s">
        <v>20806</v>
      </c>
      <c r="F1794" s="24" t="s">
        <v>22561</v>
      </c>
      <c r="G1794" s="24" t="s">
        <v>22636</v>
      </c>
      <c r="H1794" s="24" t="s">
        <v>51</v>
      </c>
      <c r="I1794" s="24">
        <v>4</v>
      </c>
      <c r="J1794" s="24" t="s">
        <v>22584</v>
      </c>
      <c r="K1794" s="24" t="s">
        <v>31</v>
      </c>
      <c r="L1794" s="24">
        <v>4</v>
      </c>
      <c r="M1794" s="24">
        <f>L1794*312</f>
        <v>1248</v>
      </c>
      <c r="N1794" s="24"/>
      <c r="O1794" s="24" t="s">
        <v>32</v>
      </c>
    </row>
    <row r="1795" s="1" customFormat="1" ht="14.25" spans="1:15">
      <c r="A1795" s="24">
        <v>1791</v>
      </c>
      <c r="B1795" s="24" t="s">
        <v>23</v>
      </c>
      <c r="C1795" s="54" t="s">
        <v>24</v>
      </c>
      <c r="D1795" s="24" t="s">
        <v>25</v>
      </c>
      <c r="E1795" s="24" t="s">
        <v>20806</v>
      </c>
      <c r="F1795" s="24" t="s">
        <v>22561</v>
      </c>
      <c r="G1795" s="84" t="s">
        <v>22637</v>
      </c>
      <c r="H1795" s="24" t="s">
        <v>194</v>
      </c>
      <c r="I1795" s="24">
        <v>2</v>
      </c>
      <c r="J1795" s="24" t="s">
        <v>22584</v>
      </c>
      <c r="K1795" s="24" t="s">
        <v>31</v>
      </c>
      <c r="L1795" s="24">
        <v>2</v>
      </c>
      <c r="M1795" s="24">
        <f t="shared" ref="M1795:M1814" si="95">L1795*130</f>
        <v>260</v>
      </c>
      <c r="N1795" s="24"/>
      <c r="O1795" s="24" t="s">
        <v>32</v>
      </c>
    </row>
    <row r="1796" s="1" customFormat="1" ht="14.25" spans="1:15">
      <c r="A1796" s="24">
        <v>1792</v>
      </c>
      <c r="B1796" s="24" t="s">
        <v>23</v>
      </c>
      <c r="C1796" s="54" t="s">
        <v>24</v>
      </c>
      <c r="D1796" s="24" t="s">
        <v>25</v>
      </c>
      <c r="E1796" s="24" t="s">
        <v>20806</v>
      </c>
      <c r="F1796" s="24" t="s">
        <v>22561</v>
      </c>
      <c r="G1796" s="84" t="s">
        <v>22638</v>
      </c>
      <c r="H1796" s="24" t="s">
        <v>194</v>
      </c>
      <c r="I1796" s="24">
        <v>3</v>
      </c>
      <c r="J1796" s="24" t="s">
        <v>22584</v>
      </c>
      <c r="K1796" s="24" t="s">
        <v>31</v>
      </c>
      <c r="L1796" s="24">
        <v>3</v>
      </c>
      <c r="M1796" s="24">
        <f t="shared" si="95"/>
        <v>390</v>
      </c>
      <c r="N1796" s="24"/>
      <c r="O1796" s="24" t="s">
        <v>32</v>
      </c>
    </row>
    <row r="1797" s="1" customFormat="1" ht="14.25" spans="1:15">
      <c r="A1797" s="24">
        <v>1793</v>
      </c>
      <c r="B1797" s="24" t="s">
        <v>23</v>
      </c>
      <c r="C1797" s="54" t="s">
        <v>24</v>
      </c>
      <c r="D1797" s="24" t="s">
        <v>25</v>
      </c>
      <c r="E1797" s="24" t="s">
        <v>20806</v>
      </c>
      <c r="F1797" s="24" t="s">
        <v>22561</v>
      </c>
      <c r="G1797" s="24" t="s">
        <v>22639</v>
      </c>
      <c r="H1797" s="24" t="s">
        <v>194</v>
      </c>
      <c r="I1797" s="24">
        <v>4</v>
      </c>
      <c r="J1797" s="24" t="s">
        <v>22584</v>
      </c>
      <c r="K1797" s="24" t="s">
        <v>31</v>
      </c>
      <c r="L1797" s="24">
        <v>4</v>
      </c>
      <c r="M1797" s="24">
        <f t="shared" si="95"/>
        <v>520</v>
      </c>
      <c r="N1797" s="24"/>
      <c r="O1797" s="24" t="s">
        <v>32</v>
      </c>
    </row>
    <row r="1798" s="1" customFormat="1" ht="14.25" spans="1:15">
      <c r="A1798" s="24">
        <v>1794</v>
      </c>
      <c r="B1798" s="24" t="s">
        <v>23</v>
      </c>
      <c r="C1798" s="54" t="s">
        <v>24</v>
      </c>
      <c r="D1798" s="24" t="s">
        <v>25</v>
      </c>
      <c r="E1798" s="24" t="s">
        <v>20806</v>
      </c>
      <c r="F1798" s="24" t="s">
        <v>22561</v>
      </c>
      <c r="G1798" s="84" t="s">
        <v>22640</v>
      </c>
      <c r="H1798" s="24" t="s">
        <v>194</v>
      </c>
      <c r="I1798" s="24">
        <v>3</v>
      </c>
      <c r="J1798" s="24" t="s">
        <v>22584</v>
      </c>
      <c r="K1798" s="24" t="s">
        <v>31</v>
      </c>
      <c r="L1798" s="24">
        <v>3</v>
      </c>
      <c r="M1798" s="24">
        <f t="shared" si="95"/>
        <v>390</v>
      </c>
      <c r="N1798" s="24"/>
      <c r="O1798" s="24" t="s">
        <v>32</v>
      </c>
    </row>
    <row r="1799" s="1" customFormat="1" ht="14.25" spans="1:15">
      <c r="A1799" s="24">
        <v>1795</v>
      </c>
      <c r="B1799" s="24" t="s">
        <v>23</v>
      </c>
      <c r="C1799" s="54" t="s">
        <v>24</v>
      </c>
      <c r="D1799" s="24" t="s">
        <v>25</v>
      </c>
      <c r="E1799" s="24" t="s">
        <v>20806</v>
      </c>
      <c r="F1799" s="24" t="s">
        <v>22561</v>
      </c>
      <c r="G1799" s="84" t="s">
        <v>22641</v>
      </c>
      <c r="H1799" s="24" t="s">
        <v>194</v>
      </c>
      <c r="I1799" s="24">
        <v>1</v>
      </c>
      <c r="J1799" s="24" t="s">
        <v>22584</v>
      </c>
      <c r="K1799" s="24" t="s">
        <v>31</v>
      </c>
      <c r="L1799" s="24">
        <v>1</v>
      </c>
      <c r="M1799" s="24">
        <f t="shared" si="95"/>
        <v>130</v>
      </c>
      <c r="N1799" s="24"/>
      <c r="O1799" s="24" t="s">
        <v>32</v>
      </c>
    </row>
    <row r="1800" s="1" customFormat="1" ht="14.25" spans="1:15">
      <c r="A1800" s="24">
        <v>1796</v>
      </c>
      <c r="B1800" s="24" t="s">
        <v>23</v>
      </c>
      <c r="C1800" s="54" t="s">
        <v>24</v>
      </c>
      <c r="D1800" s="24" t="s">
        <v>25</v>
      </c>
      <c r="E1800" s="24" t="s">
        <v>20806</v>
      </c>
      <c r="F1800" s="24" t="s">
        <v>22561</v>
      </c>
      <c r="G1800" s="84" t="s">
        <v>22642</v>
      </c>
      <c r="H1800" s="24" t="s">
        <v>194</v>
      </c>
      <c r="I1800" s="24">
        <v>2</v>
      </c>
      <c r="J1800" s="24" t="s">
        <v>22584</v>
      </c>
      <c r="K1800" s="24" t="s">
        <v>31</v>
      </c>
      <c r="L1800" s="24">
        <v>2</v>
      </c>
      <c r="M1800" s="24">
        <f t="shared" si="95"/>
        <v>260</v>
      </c>
      <c r="N1800" s="24"/>
      <c r="O1800" s="24" t="s">
        <v>32</v>
      </c>
    </row>
    <row r="1801" s="1" customFormat="1" ht="14.25" spans="1:15">
      <c r="A1801" s="24">
        <v>1797</v>
      </c>
      <c r="B1801" s="24" t="s">
        <v>23</v>
      </c>
      <c r="C1801" s="54" t="s">
        <v>24</v>
      </c>
      <c r="D1801" s="24" t="s">
        <v>25</v>
      </c>
      <c r="E1801" s="24" t="s">
        <v>20806</v>
      </c>
      <c r="F1801" s="24" t="s">
        <v>22561</v>
      </c>
      <c r="G1801" s="84" t="s">
        <v>22643</v>
      </c>
      <c r="H1801" s="24" t="s">
        <v>194</v>
      </c>
      <c r="I1801" s="24">
        <v>4</v>
      </c>
      <c r="J1801" s="24" t="s">
        <v>22584</v>
      </c>
      <c r="K1801" s="24" t="s">
        <v>31</v>
      </c>
      <c r="L1801" s="24">
        <v>4</v>
      </c>
      <c r="M1801" s="24">
        <f t="shared" si="95"/>
        <v>520</v>
      </c>
      <c r="N1801" s="24"/>
      <c r="O1801" s="24" t="s">
        <v>32</v>
      </c>
    </row>
    <row r="1802" s="1" customFormat="1" ht="14.25" spans="1:15">
      <c r="A1802" s="24">
        <v>1798</v>
      </c>
      <c r="B1802" s="24" t="s">
        <v>23</v>
      </c>
      <c r="C1802" s="54" t="s">
        <v>24</v>
      </c>
      <c r="D1802" s="24" t="s">
        <v>25</v>
      </c>
      <c r="E1802" s="24" t="s">
        <v>20806</v>
      </c>
      <c r="F1802" s="24" t="s">
        <v>22561</v>
      </c>
      <c r="G1802" s="84" t="s">
        <v>22644</v>
      </c>
      <c r="H1802" s="24" t="s">
        <v>194</v>
      </c>
      <c r="I1802" s="24">
        <v>3</v>
      </c>
      <c r="J1802" s="24" t="s">
        <v>22584</v>
      </c>
      <c r="K1802" s="24" t="s">
        <v>31</v>
      </c>
      <c r="L1802" s="24">
        <v>3</v>
      </c>
      <c r="M1802" s="24">
        <f t="shared" si="95"/>
        <v>390</v>
      </c>
      <c r="N1802" s="24"/>
      <c r="O1802" s="24" t="s">
        <v>32</v>
      </c>
    </row>
    <row r="1803" s="1" customFormat="1" ht="14.25" spans="1:15">
      <c r="A1803" s="24">
        <v>1799</v>
      </c>
      <c r="B1803" s="24" t="s">
        <v>23</v>
      </c>
      <c r="C1803" s="54" t="s">
        <v>24</v>
      </c>
      <c r="D1803" s="24" t="s">
        <v>25</v>
      </c>
      <c r="E1803" s="24" t="s">
        <v>20806</v>
      </c>
      <c r="F1803" s="24" t="s">
        <v>22561</v>
      </c>
      <c r="G1803" s="84" t="s">
        <v>22645</v>
      </c>
      <c r="H1803" s="24" t="s">
        <v>194</v>
      </c>
      <c r="I1803" s="24">
        <v>3</v>
      </c>
      <c r="J1803" s="24" t="s">
        <v>22584</v>
      </c>
      <c r="K1803" s="24" t="s">
        <v>31</v>
      </c>
      <c r="L1803" s="24">
        <v>3</v>
      </c>
      <c r="M1803" s="24">
        <f t="shared" si="95"/>
        <v>390</v>
      </c>
      <c r="N1803" s="24"/>
      <c r="O1803" s="24" t="s">
        <v>32</v>
      </c>
    </row>
    <row r="1804" s="1" customFormat="1" ht="14.25" spans="1:15">
      <c r="A1804" s="24">
        <v>1800</v>
      </c>
      <c r="B1804" s="24" t="s">
        <v>23</v>
      </c>
      <c r="C1804" s="54" t="s">
        <v>24</v>
      </c>
      <c r="D1804" s="24" t="s">
        <v>25</v>
      </c>
      <c r="E1804" s="24" t="s">
        <v>20806</v>
      </c>
      <c r="F1804" s="24" t="s">
        <v>22561</v>
      </c>
      <c r="G1804" s="84" t="s">
        <v>22646</v>
      </c>
      <c r="H1804" s="24" t="s">
        <v>194</v>
      </c>
      <c r="I1804" s="24">
        <v>4</v>
      </c>
      <c r="J1804" s="24" t="s">
        <v>22584</v>
      </c>
      <c r="K1804" s="24" t="s">
        <v>31</v>
      </c>
      <c r="L1804" s="24">
        <v>4</v>
      </c>
      <c r="M1804" s="24">
        <f t="shared" si="95"/>
        <v>520</v>
      </c>
      <c r="N1804" s="24"/>
      <c r="O1804" s="24" t="s">
        <v>32</v>
      </c>
    </row>
    <row r="1805" s="1" customFormat="1" ht="14.25" spans="1:15">
      <c r="A1805" s="24">
        <v>1801</v>
      </c>
      <c r="B1805" s="24" t="s">
        <v>23</v>
      </c>
      <c r="C1805" s="54" t="s">
        <v>24</v>
      </c>
      <c r="D1805" s="24" t="s">
        <v>25</v>
      </c>
      <c r="E1805" s="24" t="s">
        <v>20806</v>
      </c>
      <c r="F1805" s="24" t="s">
        <v>22561</v>
      </c>
      <c r="G1805" s="84" t="s">
        <v>22647</v>
      </c>
      <c r="H1805" s="24" t="s">
        <v>194</v>
      </c>
      <c r="I1805" s="24">
        <v>4</v>
      </c>
      <c r="J1805" s="24" t="s">
        <v>22584</v>
      </c>
      <c r="K1805" s="24" t="s">
        <v>31</v>
      </c>
      <c r="L1805" s="24">
        <v>4</v>
      </c>
      <c r="M1805" s="24">
        <f t="shared" si="95"/>
        <v>520</v>
      </c>
      <c r="N1805" s="24"/>
      <c r="O1805" s="24" t="s">
        <v>32</v>
      </c>
    </row>
    <row r="1806" s="1" customFormat="1" ht="14.25" spans="1:15">
      <c r="A1806" s="24">
        <v>1802</v>
      </c>
      <c r="B1806" s="24" t="s">
        <v>23</v>
      </c>
      <c r="C1806" s="54" t="s">
        <v>24</v>
      </c>
      <c r="D1806" s="24" t="s">
        <v>25</v>
      </c>
      <c r="E1806" s="24" t="s">
        <v>20806</v>
      </c>
      <c r="F1806" s="24" t="s">
        <v>22561</v>
      </c>
      <c r="G1806" s="84" t="s">
        <v>22648</v>
      </c>
      <c r="H1806" s="24" t="s">
        <v>194</v>
      </c>
      <c r="I1806" s="24">
        <v>4</v>
      </c>
      <c r="J1806" s="24" t="s">
        <v>22584</v>
      </c>
      <c r="K1806" s="24" t="s">
        <v>31</v>
      </c>
      <c r="L1806" s="24">
        <v>4</v>
      </c>
      <c r="M1806" s="24">
        <f t="shared" si="95"/>
        <v>520</v>
      </c>
      <c r="N1806" s="24"/>
      <c r="O1806" s="24" t="s">
        <v>32</v>
      </c>
    </row>
    <row r="1807" s="1" customFormat="1" ht="14.25" spans="1:15">
      <c r="A1807" s="24">
        <v>1803</v>
      </c>
      <c r="B1807" s="24" t="s">
        <v>23</v>
      </c>
      <c r="C1807" s="54" t="s">
        <v>24</v>
      </c>
      <c r="D1807" s="24" t="s">
        <v>25</v>
      </c>
      <c r="E1807" s="24" t="s">
        <v>20806</v>
      </c>
      <c r="F1807" s="24" t="s">
        <v>22561</v>
      </c>
      <c r="G1807" s="24" t="s">
        <v>22649</v>
      </c>
      <c r="H1807" s="24" t="s">
        <v>194</v>
      </c>
      <c r="I1807" s="24">
        <v>3</v>
      </c>
      <c r="J1807" s="24" t="s">
        <v>22565</v>
      </c>
      <c r="K1807" s="24" t="s">
        <v>31</v>
      </c>
      <c r="L1807" s="24">
        <v>3</v>
      </c>
      <c r="M1807" s="24">
        <f t="shared" si="95"/>
        <v>390</v>
      </c>
      <c r="N1807" s="24"/>
      <c r="O1807" s="24" t="s">
        <v>32</v>
      </c>
    </row>
    <row r="1808" s="1" customFormat="1" ht="14.25" spans="1:15">
      <c r="A1808" s="24">
        <v>1804</v>
      </c>
      <c r="B1808" s="24" t="s">
        <v>23</v>
      </c>
      <c r="C1808" s="54" t="s">
        <v>24</v>
      </c>
      <c r="D1808" s="24" t="s">
        <v>25</v>
      </c>
      <c r="E1808" s="24" t="s">
        <v>20806</v>
      </c>
      <c r="F1808" s="24" t="s">
        <v>22561</v>
      </c>
      <c r="G1808" s="24" t="s">
        <v>22650</v>
      </c>
      <c r="H1808" s="24" t="s">
        <v>194</v>
      </c>
      <c r="I1808" s="24">
        <v>4</v>
      </c>
      <c r="J1808" s="24" t="s">
        <v>22565</v>
      </c>
      <c r="K1808" s="24" t="s">
        <v>31</v>
      </c>
      <c r="L1808" s="24">
        <v>4</v>
      </c>
      <c r="M1808" s="24">
        <f t="shared" si="95"/>
        <v>520</v>
      </c>
      <c r="N1808" s="24"/>
      <c r="O1808" s="24" t="s">
        <v>32</v>
      </c>
    </row>
    <row r="1809" s="1" customFormat="1" ht="14.25" spans="1:15">
      <c r="A1809" s="24">
        <v>1805</v>
      </c>
      <c r="B1809" s="24" t="s">
        <v>23</v>
      </c>
      <c r="C1809" s="54" t="s">
        <v>24</v>
      </c>
      <c r="D1809" s="24" t="s">
        <v>25</v>
      </c>
      <c r="E1809" s="24" t="s">
        <v>20806</v>
      </c>
      <c r="F1809" s="24" t="s">
        <v>22561</v>
      </c>
      <c r="G1809" s="24" t="s">
        <v>13937</v>
      </c>
      <c r="H1809" s="24" t="s">
        <v>194</v>
      </c>
      <c r="I1809" s="24">
        <v>3</v>
      </c>
      <c r="J1809" s="24" t="s">
        <v>22565</v>
      </c>
      <c r="K1809" s="24" t="s">
        <v>31</v>
      </c>
      <c r="L1809" s="24">
        <v>3</v>
      </c>
      <c r="M1809" s="24">
        <f t="shared" si="95"/>
        <v>390</v>
      </c>
      <c r="N1809" s="24"/>
      <c r="O1809" s="24" t="s">
        <v>32</v>
      </c>
    </row>
    <row r="1810" s="1" customFormat="1" ht="14.25" spans="1:15">
      <c r="A1810" s="24">
        <v>1806</v>
      </c>
      <c r="B1810" s="24" t="s">
        <v>23</v>
      </c>
      <c r="C1810" s="54" t="s">
        <v>24</v>
      </c>
      <c r="D1810" s="24" t="s">
        <v>25</v>
      </c>
      <c r="E1810" s="24" t="s">
        <v>20806</v>
      </c>
      <c r="F1810" s="24" t="s">
        <v>22561</v>
      </c>
      <c r="G1810" s="24" t="s">
        <v>22651</v>
      </c>
      <c r="H1810" s="24" t="s">
        <v>194</v>
      </c>
      <c r="I1810" s="24">
        <v>4</v>
      </c>
      <c r="J1810" s="24" t="s">
        <v>22565</v>
      </c>
      <c r="K1810" s="24" t="s">
        <v>31</v>
      </c>
      <c r="L1810" s="24">
        <v>4</v>
      </c>
      <c r="M1810" s="24">
        <f t="shared" si="95"/>
        <v>520</v>
      </c>
      <c r="N1810" s="24"/>
      <c r="O1810" s="24" t="s">
        <v>32</v>
      </c>
    </row>
    <row r="1811" s="1" customFormat="1" ht="14.25" spans="1:15">
      <c r="A1811" s="24">
        <v>1807</v>
      </c>
      <c r="B1811" s="24" t="s">
        <v>23</v>
      </c>
      <c r="C1811" s="54" t="s">
        <v>24</v>
      </c>
      <c r="D1811" s="24" t="s">
        <v>25</v>
      </c>
      <c r="E1811" s="24" t="s">
        <v>20806</v>
      </c>
      <c r="F1811" s="24" t="s">
        <v>22561</v>
      </c>
      <c r="G1811" s="24" t="s">
        <v>22652</v>
      </c>
      <c r="H1811" s="24" t="s">
        <v>194</v>
      </c>
      <c r="I1811" s="24">
        <v>6</v>
      </c>
      <c r="J1811" s="24" t="s">
        <v>22565</v>
      </c>
      <c r="K1811" s="24" t="s">
        <v>31</v>
      </c>
      <c r="L1811" s="24">
        <v>6</v>
      </c>
      <c r="M1811" s="24">
        <f t="shared" si="95"/>
        <v>780</v>
      </c>
      <c r="N1811" s="24"/>
      <c r="O1811" s="24" t="s">
        <v>32</v>
      </c>
    </row>
    <row r="1812" s="1" customFormat="1" ht="14.25" spans="1:15">
      <c r="A1812" s="24">
        <v>1808</v>
      </c>
      <c r="B1812" s="24" t="s">
        <v>23</v>
      </c>
      <c r="C1812" s="54" t="s">
        <v>24</v>
      </c>
      <c r="D1812" s="24" t="s">
        <v>25</v>
      </c>
      <c r="E1812" s="24" t="s">
        <v>20806</v>
      </c>
      <c r="F1812" s="24" t="s">
        <v>22561</v>
      </c>
      <c r="G1812" s="84" t="s">
        <v>22653</v>
      </c>
      <c r="H1812" s="24" t="s">
        <v>194</v>
      </c>
      <c r="I1812" s="24">
        <v>3</v>
      </c>
      <c r="J1812" s="24" t="s">
        <v>22565</v>
      </c>
      <c r="K1812" s="24" t="s">
        <v>31</v>
      </c>
      <c r="L1812" s="24">
        <v>3</v>
      </c>
      <c r="M1812" s="24">
        <f t="shared" si="95"/>
        <v>390</v>
      </c>
      <c r="N1812" s="24"/>
      <c r="O1812" s="24" t="s">
        <v>32</v>
      </c>
    </row>
    <row r="1813" s="1" customFormat="1" ht="14.25" spans="1:15">
      <c r="A1813" s="24">
        <v>1809</v>
      </c>
      <c r="B1813" s="24" t="s">
        <v>23</v>
      </c>
      <c r="C1813" s="54" t="s">
        <v>24</v>
      </c>
      <c r="D1813" s="24" t="s">
        <v>25</v>
      </c>
      <c r="E1813" s="24" t="s">
        <v>20806</v>
      </c>
      <c r="F1813" s="24" t="s">
        <v>22561</v>
      </c>
      <c r="G1813" s="24" t="s">
        <v>22544</v>
      </c>
      <c r="H1813" s="24" t="s">
        <v>194</v>
      </c>
      <c r="I1813" s="24">
        <v>2</v>
      </c>
      <c r="J1813" s="24" t="s">
        <v>22565</v>
      </c>
      <c r="K1813" s="24" t="s">
        <v>31</v>
      </c>
      <c r="L1813" s="24">
        <v>2</v>
      </c>
      <c r="M1813" s="24">
        <f t="shared" si="95"/>
        <v>260</v>
      </c>
      <c r="N1813" s="24"/>
      <c r="O1813" s="24" t="s">
        <v>32</v>
      </c>
    </row>
    <row r="1814" s="1" customFormat="1" ht="14.25" spans="1:15">
      <c r="A1814" s="24">
        <v>1810</v>
      </c>
      <c r="B1814" s="24" t="s">
        <v>23</v>
      </c>
      <c r="C1814" s="54" t="s">
        <v>24</v>
      </c>
      <c r="D1814" s="24" t="s">
        <v>25</v>
      </c>
      <c r="E1814" s="24" t="s">
        <v>20806</v>
      </c>
      <c r="F1814" s="24" t="s">
        <v>22561</v>
      </c>
      <c r="G1814" s="24" t="s">
        <v>22654</v>
      </c>
      <c r="H1814" s="24" t="s">
        <v>194</v>
      </c>
      <c r="I1814" s="24">
        <v>3</v>
      </c>
      <c r="J1814" s="24" t="s">
        <v>22565</v>
      </c>
      <c r="K1814" s="24" t="s">
        <v>31</v>
      </c>
      <c r="L1814" s="24">
        <v>3</v>
      </c>
      <c r="M1814" s="24">
        <f t="shared" si="95"/>
        <v>390</v>
      </c>
      <c r="N1814" s="24"/>
      <c r="O1814" s="24" t="s">
        <v>32</v>
      </c>
    </row>
    <row r="1815" s="1" customFormat="1" ht="14.25" spans="1:15">
      <c r="A1815" s="24">
        <v>1811</v>
      </c>
      <c r="B1815" s="24" t="s">
        <v>23</v>
      </c>
      <c r="C1815" s="54" t="s">
        <v>24</v>
      </c>
      <c r="D1815" s="24" t="s">
        <v>25</v>
      </c>
      <c r="E1815" s="24" t="s">
        <v>20806</v>
      </c>
      <c r="F1815" s="24" t="s">
        <v>22561</v>
      </c>
      <c r="G1815" s="24" t="s">
        <v>2996</v>
      </c>
      <c r="H1815" s="24" t="s">
        <v>51</v>
      </c>
      <c r="I1815" s="24">
        <v>3</v>
      </c>
      <c r="J1815" s="24" t="s">
        <v>22565</v>
      </c>
      <c r="K1815" s="24" t="s">
        <v>31</v>
      </c>
      <c r="L1815" s="24">
        <v>3</v>
      </c>
      <c r="M1815" s="24">
        <f>L1815*312</f>
        <v>936</v>
      </c>
      <c r="N1815" s="24"/>
      <c r="O1815" s="24" t="s">
        <v>32</v>
      </c>
    </row>
    <row r="1816" s="1" customFormat="1" ht="14.25" spans="1:15">
      <c r="A1816" s="24">
        <v>1812</v>
      </c>
      <c r="B1816" s="24" t="s">
        <v>23</v>
      </c>
      <c r="C1816" s="54" t="s">
        <v>24</v>
      </c>
      <c r="D1816" s="24" t="s">
        <v>25</v>
      </c>
      <c r="E1816" s="24" t="s">
        <v>20806</v>
      </c>
      <c r="F1816" s="24" t="s">
        <v>22561</v>
      </c>
      <c r="G1816" s="24" t="s">
        <v>22655</v>
      </c>
      <c r="H1816" s="24" t="s">
        <v>194</v>
      </c>
      <c r="I1816" s="24">
        <v>5</v>
      </c>
      <c r="J1816" s="24" t="s">
        <v>22565</v>
      </c>
      <c r="K1816" s="24" t="s">
        <v>31</v>
      </c>
      <c r="L1816" s="24">
        <v>5</v>
      </c>
      <c r="M1816" s="24">
        <f t="shared" ref="M1816:M1832" si="96">L1816*130</f>
        <v>650</v>
      </c>
      <c r="N1816" s="24"/>
      <c r="O1816" s="24" t="s">
        <v>32</v>
      </c>
    </row>
    <row r="1817" s="1" customFormat="1" ht="14.25" spans="1:15">
      <c r="A1817" s="24">
        <v>1813</v>
      </c>
      <c r="B1817" s="24" t="s">
        <v>23</v>
      </c>
      <c r="C1817" s="54" t="s">
        <v>24</v>
      </c>
      <c r="D1817" s="24" t="s">
        <v>25</v>
      </c>
      <c r="E1817" s="24" t="s">
        <v>20806</v>
      </c>
      <c r="F1817" s="24" t="s">
        <v>22561</v>
      </c>
      <c r="G1817" s="24" t="s">
        <v>22656</v>
      </c>
      <c r="H1817" s="24" t="s">
        <v>194</v>
      </c>
      <c r="I1817" s="24">
        <v>4</v>
      </c>
      <c r="J1817" s="24" t="s">
        <v>22565</v>
      </c>
      <c r="K1817" s="24" t="s">
        <v>31</v>
      </c>
      <c r="L1817" s="24">
        <v>4</v>
      </c>
      <c r="M1817" s="24">
        <f t="shared" si="96"/>
        <v>520</v>
      </c>
      <c r="N1817" s="24"/>
      <c r="O1817" s="24" t="s">
        <v>32</v>
      </c>
    </row>
    <row r="1818" s="1" customFormat="1" ht="14.25" spans="1:15">
      <c r="A1818" s="24">
        <v>1814</v>
      </c>
      <c r="B1818" s="24" t="s">
        <v>23</v>
      </c>
      <c r="C1818" s="54" t="s">
        <v>24</v>
      </c>
      <c r="D1818" s="24" t="s">
        <v>25</v>
      </c>
      <c r="E1818" s="24" t="s">
        <v>20806</v>
      </c>
      <c r="F1818" s="24" t="s">
        <v>22561</v>
      </c>
      <c r="G1818" s="24" t="s">
        <v>22657</v>
      </c>
      <c r="H1818" s="24" t="s">
        <v>194</v>
      </c>
      <c r="I1818" s="24">
        <v>3</v>
      </c>
      <c r="J1818" s="24" t="s">
        <v>22589</v>
      </c>
      <c r="K1818" s="24" t="s">
        <v>31</v>
      </c>
      <c r="L1818" s="24">
        <v>3</v>
      </c>
      <c r="M1818" s="24">
        <f t="shared" si="96"/>
        <v>390</v>
      </c>
      <c r="N1818" s="24"/>
      <c r="O1818" s="24" t="s">
        <v>32</v>
      </c>
    </row>
    <row r="1819" s="1" customFormat="1" ht="14.25" spans="1:15">
      <c r="A1819" s="24">
        <v>1815</v>
      </c>
      <c r="B1819" s="24" t="s">
        <v>23</v>
      </c>
      <c r="C1819" s="54" t="s">
        <v>24</v>
      </c>
      <c r="D1819" s="24" t="s">
        <v>25</v>
      </c>
      <c r="E1819" s="24" t="s">
        <v>20806</v>
      </c>
      <c r="F1819" s="24" t="s">
        <v>22561</v>
      </c>
      <c r="G1819" s="24" t="s">
        <v>22658</v>
      </c>
      <c r="H1819" s="24" t="s">
        <v>194</v>
      </c>
      <c r="I1819" s="24">
        <v>7</v>
      </c>
      <c r="J1819" s="24" t="s">
        <v>22589</v>
      </c>
      <c r="K1819" s="24" t="s">
        <v>31</v>
      </c>
      <c r="L1819" s="24">
        <v>7</v>
      </c>
      <c r="M1819" s="24">
        <f t="shared" si="96"/>
        <v>910</v>
      </c>
      <c r="N1819" s="24"/>
      <c r="O1819" s="24" t="s">
        <v>32</v>
      </c>
    </row>
    <row r="1820" s="1" customFormat="1" ht="14.25" spans="1:15">
      <c r="A1820" s="24">
        <v>1816</v>
      </c>
      <c r="B1820" s="24" t="s">
        <v>23</v>
      </c>
      <c r="C1820" s="54" t="s">
        <v>24</v>
      </c>
      <c r="D1820" s="24" t="s">
        <v>25</v>
      </c>
      <c r="E1820" s="24" t="s">
        <v>20806</v>
      </c>
      <c r="F1820" s="24" t="s">
        <v>22561</v>
      </c>
      <c r="G1820" s="24" t="s">
        <v>22659</v>
      </c>
      <c r="H1820" s="24" t="s">
        <v>194</v>
      </c>
      <c r="I1820" s="24">
        <v>5</v>
      </c>
      <c r="J1820" s="24" t="s">
        <v>22589</v>
      </c>
      <c r="K1820" s="24" t="s">
        <v>31</v>
      </c>
      <c r="L1820" s="24">
        <v>5</v>
      </c>
      <c r="M1820" s="24">
        <f t="shared" si="96"/>
        <v>650</v>
      </c>
      <c r="N1820" s="24"/>
      <c r="O1820" s="24" t="s">
        <v>32</v>
      </c>
    </row>
    <row r="1821" s="1" customFormat="1" ht="14.25" spans="1:15">
      <c r="A1821" s="24">
        <v>1817</v>
      </c>
      <c r="B1821" s="24" t="s">
        <v>23</v>
      </c>
      <c r="C1821" s="54" t="s">
        <v>24</v>
      </c>
      <c r="D1821" s="24" t="s">
        <v>25</v>
      </c>
      <c r="E1821" s="24" t="s">
        <v>20806</v>
      </c>
      <c r="F1821" s="24" t="s">
        <v>22561</v>
      </c>
      <c r="G1821" s="84" t="s">
        <v>22660</v>
      </c>
      <c r="H1821" s="24" t="s">
        <v>194</v>
      </c>
      <c r="I1821" s="24">
        <v>5</v>
      </c>
      <c r="J1821" s="24" t="s">
        <v>22589</v>
      </c>
      <c r="K1821" s="24" t="s">
        <v>31</v>
      </c>
      <c r="L1821" s="24">
        <v>5</v>
      </c>
      <c r="M1821" s="24">
        <f t="shared" si="96"/>
        <v>650</v>
      </c>
      <c r="N1821" s="24"/>
      <c r="O1821" s="24" t="s">
        <v>32</v>
      </c>
    </row>
    <row r="1822" s="1" customFormat="1" ht="14.25" spans="1:15">
      <c r="A1822" s="24">
        <v>1818</v>
      </c>
      <c r="B1822" s="24" t="s">
        <v>23</v>
      </c>
      <c r="C1822" s="54" t="s">
        <v>24</v>
      </c>
      <c r="D1822" s="24" t="s">
        <v>25</v>
      </c>
      <c r="E1822" s="24" t="s">
        <v>20806</v>
      </c>
      <c r="F1822" s="24" t="s">
        <v>22561</v>
      </c>
      <c r="G1822" s="84" t="s">
        <v>22661</v>
      </c>
      <c r="H1822" s="24" t="s">
        <v>194</v>
      </c>
      <c r="I1822" s="24">
        <v>4</v>
      </c>
      <c r="J1822" s="24" t="s">
        <v>22584</v>
      </c>
      <c r="K1822" s="24" t="s">
        <v>31</v>
      </c>
      <c r="L1822" s="24">
        <v>4</v>
      </c>
      <c r="M1822" s="24">
        <f t="shared" si="96"/>
        <v>520</v>
      </c>
      <c r="N1822" s="24"/>
      <c r="O1822" s="24" t="s">
        <v>32</v>
      </c>
    </row>
    <row r="1823" s="1" customFormat="1" ht="14.25" spans="1:15">
      <c r="A1823" s="24">
        <v>1819</v>
      </c>
      <c r="B1823" s="24" t="s">
        <v>23</v>
      </c>
      <c r="C1823" s="54" t="s">
        <v>24</v>
      </c>
      <c r="D1823" s="24" t="s">
        <v>25</v>
      </c>
      <c r="E1823" s="24" t="s">
        <v>20806</v>
      </c>
      <c r="F1823" s="24" t="s">
        <v>22561</v>
      </c>
      <c r="G1823" s="84" t="s">
        <v>22662</v>
      </c>
      <c r="H1823" s="24" t="s">
        <v>194</v>
      </c>
      <c r="I1823" s="24">
        <v>3</v>
      </c>
      <c r="J1823" s="24" t="s">
        <v>22584</v>
      </c>
      <c r="K1823" s="24" t="s">
        <v>31</v>
      </c>
      <c r="L1823" s="24">
        <v>3</v>
      </c>
      <c r="M1823" s="24">
        <f t="shared" si="96"/>
        <v>390</v>
      </c>
      <c r="N1823" s="24"/>
      <c r="O1823" s="24" t="s">
        <v>32</v>
      </c>
    </row>
    <row r="1824" s="1" customFormat="1" ht="14.25" spans="1:15">
      <c r="A1824" s="24">
        <v>1820</v>
      </c>
      <c r="B1824" s="24" t="s">
        <v>23</v>
      </c>
      <c r="C1824" s="54" t="s">
        <v>24</v>
      </c>
      <c r="D1824" s="24" t="s">
        <v>25</v>
      </c>
      <c r="E1824" s="24" t="s">
        <v>20806</v>
      </c>
      <c r="F1824" s="24" t="s">
        <v>22561</v>
      </c>
      <c r="G1824" s="84" t="s">
        <v>22663</v>
      </c>
      <c r="H1824" s="24" t="s">
        <v>194</v>
      </c>
      <c r="I1824" s="24">
        <v>3</v>
      </c>
      <c r="J1824" s="24" t="s">
        <v>22584</v>
      </c>
      <c r="K1824" s="24" t="s">
        <v>31</v>
      </c>
      <c r="L1824" s="24">
        <v>3</v>
      </c>
      <c r="M1824" s="24">
        <f t="shared" si="96"/>
        <v>390</v>
      </c>
      <c r="N1824" s="24"/>
      <c r="O1824" s="24" t="s">
        <v>32</v>
      </c>
    </row>
    <row r="1825" s="1" customFormat="1" ht="14.25" spans="1:15">
      <c r="A1825" s="24">
        <v>1821</v>
      </c>
      <c r="B1825" s="24" t="s">
        <v>23</v>
      </c>
      <c r="C1825" s="54" t="s">
        <v>24</v>
      </c>
      <c r="D1825" s="24" t="s">
        <v>25</v>
      </c>
      <c r="E1825" s="24" t="s">
        <v>20806</v>
      </c>
      <c r="F1825" s="24" t="s">
        <v>22561</v>
      </c>
      <c r="G1825" s="84" t="s">
        <v>22664</v>
      </c>
      <c r="H1825" s="24" t="s">
        <v>194</v>
      </c>
      <c r="I1825" s="24">
        <v>5</v>
      </c>
      <c r="J1825" s="24" t="s">
        <v>22584</v>
      </c>
      <c r="K1825" s="24" t="s">
        <v>31</v>
      </c>
      <c r="L1825" s="24">
        <v>5</v>
      </c>
      <c r="M1825" s="24">
        <f t="shared" si="96"/>
        <v>650</v>
      </c>
      <c r="N1825" s="24"/>
      <c r="O1825" s="24" t="s">
        <v>32</v>
      </c>
    </row>
    <row r="1826" s="1" customFormat="1" ht="14.25" spans="1:15">
      <c r="A1826" s="24">
        <v>1822</v>
      </c>
      <c r="B1826" s="24" t="s">
        <v>23</v>
      </c>
      <c r="C1826" s="54" t="s">
        <v>24</v>
      </c>
      <c r="D1826" s="24" t="s">
        <v>25</v>
      </c>
      <c r="E1826" s="24" t="s">
        <v>20806</v>
      </c>
      <c r="F1826" s="24" t="s">
        <v>22561</v>
      </c>
      <c r="G1826" s="84" t="s">
        <v>22665</v>
      </c>
      <c r="H1826" s="24" t="s">
        <v>194</v>
      </c>
      <c r="I1826" s="24">
        <v>6</v>
      </c>
      <c r="J1826" s="24" t="s">
        <v>22584</v>
      </c>
      <c r="K1826" s="24" t="s">
        <v>31</v>
      </c>
      <c r="L1826" s="24">
        <v>6</v>
      </c>
      <c r="M1826" s="24">
        <f t="shared" si="96"/>
        <v>780</v>
      </c>
      <c r="N1826" s="24"/>
      <c r="O1826" s="24" t="s">
        <v>32</v>
      </c>
    </row>
    <row r="1827" s="1" customFormat="1" ht="14.25" spans="1:15">
      <c r="A1827" s="24">
        <v>1823</v>
      </c>
      <c r="B1827" s="24" t="s">
        <v>23</v>
      </c>
      <c r="C1827" s="54" t="s">
        <v>24</v>
      </c>
      <c r="D1827" s="24" t="s">
        <v>25</v>
      </c>
      <c r="E1827" s="24" t="s">
        <v>20806</v>
      </c>
      <c r="F1827" s="24" t="s">
        <v>22561</v>
      </c>
      <c r="G1827" s="84" t="s">
        <v>22666</v>
      </c>
      <c r="H1827" s="24" t="s">
        <v>194</v>
      </c>
      <c r="I1827" s="24">
        <v>4</v>
      </c>
      <c r="J1827" s="24" t="s">
        <v>22584</v>
      </c>
      <c r="K1827" s="24" t="s">
        <v>31</v>
      </c>
      <c r="L1827" s="24">
        <v>4</v>
      </c>
      <c r="M1827" s="24">
        <f t="shared" si="96"/>
        <v>520</v>
      </c>
      <c r="N1827" s="24"/>
      <c r="O1827" s="24" t="s">
        <v>32</v>
      </c>
    </row>
    <row r="1828" s="1" customFormat="1" ht="14.25" spans="1:15">
      <c r="A1828" s="24">
        <v>1824</v>
      </c>
      <c r="B1828" s="24" t="s">
        <v>23</v>
      </c>
      <c r="C1828" s="54" t="s">
        <v>24</v>
      </c>
      <c r="D1828" s="24" t="s">
        <v>25</v>
      </c>
      <c r="E1828" s="24" t="s">
        <v>20806</v>
      </c>
      <c r="F1828" s="24" t="s">
        <v>22561</v>
      </c>
      <c r="G1828" s="84" t="s">
        <v>22667</v>
      </c>
      <c r="H1828" s="24" t="s">
        <v>194</v>
      </c>
      <c r="I1828" s="24">
        <v>4</v>
      </c>
      <c r="J1828" s="24" t="s">
        <v>22584</v>
      </c>
      <c r="K1828" s="24" t="s">
        <v>31</v>
      </c>
      <c r="L1828" s="24">
        <v>4</v>
      </c>
      <c r="M1828" s="24">
        <f t="shared" si="96"/>
        <v>520</v>
      </c>
      <c r="N1828" s="24"/>
      <c r="O1828" s="24" t="s">
        <v>32</v>
      </c>
    </row>
    <row r="1829" s="1" customFormat="1" ht="14.25" spans="1:15">
      <c r="A1829" s="24">
        <v>1825</v>
      </c>
      <c r="B1829" s="24" t="s">
        <v>23</v>
      </c>
      <c r="C1829" s="54" t="s">
        <v>24</v>
      </c>
      <c r="D1829" s="24" t="s">
        <v>25</v>
      </c>
      <c r="E1829" s="24" t="s">
        <v>20806</v>
      </c>
      <c r="F1829" s="24" t="s">
        <v>22561</v>
      </c>
      <c r="G1829" s="84" t="s">
        <v>22668</v>
      </c>
      <c r="H1829" s="24" t="s">
        <v>194</v>
      </c>
      <c r="I1829" s="24">
        <v>2</v>
      </c>
      <c r="J1829" s="24" t="s">
        <v>22584</v>
      </c>
      <c r="K1829" s="24" t="s">
        <v>31</v>
      </c>
      <c r="L1829" s="24">
        <v>2</v>
      </c>
      <c r="M1829" s="24">
        <f t="shared" si="96"/>
        <v>260</v>
      </c>
      <c r="N1829" s="24"/>
      <c r="O1829" s="24" t="s">
        <v>32</v>
      </c>
    </row>
    <row r="1830" s="1" customFormat="1" ht="14.25" spans="1:15">
      <c r="A1830" s="24">
        <v>1826</v>
      </c>
      <c r="B1830" s="24" t="s">
        <v>23</v>
      </c>
      <c r="C1830" s="54" t="s">
        <v>24</v>
      </c>
      <c r="D1830" s="24" t="s">
        <v>25</v>
      </c>
      <c r="E1830" s="24" t="s">
        <v>20806</v>
      </c>
      <c r="F1830" s="24" t="s">
        <v>22561</v>
      </c>
      <c r="G1830" s="84" t="s">
        <v>22669</v>
      </c>
      <c r="H1830" s="24" t="s">
        <v>194</v>
      </c>
      <c r="I1830" s="24">
        <v>3</v>
      </c>
      <c r="J1830" s="24" t="s">
        <v>22584</v>
      </c>
      <c r="K1830" s="24" t="s">
        <v>31</v>
      </c>
      <c r="L1830" s="24">
        <v>3</v>
      </c>
      <c r="M1830" s="24">
        <f t="shared" si="96"/>
        <v>390</v>
      </c>
      <c r="N1830" s="24"/>
      <c r="O1830" s="24" t="s">
        <v>32</v>
      </c>
    </row>
    <row r="1831" s="1" customFormat="1" ht="14.25" spans="1:15">
      <c r="A1831" s="24">
        <v>1827</v>
      </c>
      <c r="B1831" s="24" t="s">
        <v>23</v>
      </c>
      <c r="C1831" s="54" t="s">
        <v>24</v>
      </c>
      <c r="D1831" s="24" t="s">
        <v>25</v>
      </c>
      <c r="E1831" s="24" t="s">
        <v>20806</v>
      </c>
      <c r="F1831" s="24" t="s">
        <v>22561</v>
      </c>
      <c r="G1831" s="84" t="s">
        <v>22670</v>
      </c>
      <c r="H1831" s="24" t="s">
        <v>194</v>
      </c>
      <c r="I1831" s="24">
        <v>2</v>
      </c>
      <c r="J1831" s="24" t="s">
        <v>22584</v>
      </c>
      <c r="K1831" s="24" t="s">
        <v>31</v>
      </c>
      <c r="L1831" s="24">
        <v>2</v>
      </c>
      <c r="M1831" s="24">
        <f t="shared" si="96"/>
        <v>260</v>
      </c>
      <c r="N1831" s="24"/>
      <c r="O1831" s="24" t="s">
        <v>32</v>
      </c>
    </row>
    <row r="1832" s="1" customFormat="1" ht="14.25" spans="1:15">
      <c r="A1832" s="24">
        <v>1828</v>
      </c>
      <c r="B1832" s="24" t="s">
        <v>23</v>
      </c>
      <c r="C1832" s="54" t="s">
        <v>24</v>
      </c>
      <c r="D1832" s="24" t="s">
        <v>25</v>
      </c>
      <c r="E1832" s="24" t="s">
        <v>20806</v>
      </c>
      <c r="F1832" s="24" t="s">
        <v>22561</v>
      </c>
      <c r="G1832" s="84" t="s">
        <v>22671</v>
      </c>
      <c r="H1832" s="24" t="s">
        <v>194</v>
      </c>
      <c r="I1832" s="24">
        <v>5</v>
      </c>
      <c r="J1832" s="24" t="s">
        <v>22584</v>
      </c>
      <c r="K1832" s="24" t="s">
        <v>31</v>
      </c>
      <c r="L1832" s="24">
        <v>5</v>
      </c>
      <c r="M1832" s="24">
        <f t="shared" si="96"/>
        <v>650</v>
      </c>
      <c r="N1832" s="24"/>
      <c r="O1832" s="24" t="s">
        <v>32</v>
      </c>
    </row>
    <row r="1833" s="1" customFormat="1" ht="14.25" spans="1:15">
      <c r="A1833" s="24">
        <v>1829</v>
      </c>
      <c r="B1833" s="24" t="s">
        <v>23</v>
      </c>
      <c r="C1833" s="54" t="s">
        <v>24</v>
      </c>
      <c r="D1833" s="24" t="s">
        <v>25</v>
      </c>
      <c r="E1833" s="24" t="s">
        <v>20806</v>
      </c>
      <c r="F1833" s="24" t="s">
        <v>22561</v>
      </c>
      <c r="G1833" s="24" t="s">
        <v>22672</v>
      </c>
      <c r="H1833" s="24" t="s">
        <v>51</v>
      </c>
      <c r="I1833" s="24">
        <v>4</v>
      </c>
      <c r="J1833" s="24" t="s">
        <v>22589</v>
      </c>
      <c r="K1833" s="24" t="s">
        <v>31</v>
      </c>
      <c r="L1833" s="24">
        <v>4</v>
      </c>
      <c r="M1833" s="24">
        <f>L1833*312</f>
        <v>1248</v>
      </c>
      <c r="N1833" s="24"/>
      <c r="O1833" s="24" t="s">
        <v>32</v>
      </c>
    </row>
    <row r="1834" s="1" customFormat="1" ht="14.25" spans="1:15">
      <c r="A1834" s="24">
        <v>1830</v>
      </c>
      <c r="B1834" s="24" t="s">
        <v>23</v>
      </c>
      <c r="C1834" s="54" t="s">
        <v>24</v>
      </c>
      <c r="D1834" s="24" t="s">
        <v>25</v>
      </c>
      <c r="E1834" s="24" t="s">
        <v>20806</v>
      </c>
      <c r="F1834" s="24" t="s">
        <v>22561</v>
      </c>
      <c r="G1834" s="24" t="s">
        <v>22673</v>
      </c>
      <c r="H1834" s="24" t="s">
        <v>51</v>
      </c>
      <c r="I1834" s="24">
        <v>2</v>
      </c>
      <c r="J1834" s="24" t="s">
        <v>22596</v>
      </c>
      <c r="K1834" s="24" t="s">
        <v>31</v>
      </c>
      <c r="L1834" s="24">
        <v>2</v>
      </c>
      <c r="M1834" s="24">
        <f>L1834*312</f>
        <v>624</v>
      </c>
      <c r="N1834" s="24"/>
      <c r="O1834" s="24" t="s">
        <v>32</v>
      </c>
    </row>
    <row r="1835" s="1" customFormat="1" ht="14.25" spans="1:15">
      <c r="A1835" s="24">
        <v>1831</v>
      </c>
      <c r="B1835" s="24" t="s">
        <v>23</v>
      </c>
      <c r="C1835" s="54" t="s">
        <v>24</v>
      </c>
      <c r="D1835" s="24" t="s">
        <v>25</v>
      </c>
      <c r="E1835" s="24" t="s">
        <v>20806</v>
      </c>
      <c r="F1835" s="24" t="s">
        <v>22561</v>
      </c>
      <c r="G1835" s="85" t="s">
        <v>22674</v>
      </c>
      <c r="H1835" s="24" t="s">
        <v>194</v>
      </c>
      <c r="I1835" s="24">
        <v>3</v>
      </c>
      <c r="J1835" s="24" t="s">
        <v>22571</v>
      </c>
      <c r="K1835" s="24" t="s">
        <v>31</v>
      </c>
      <c r="L1835" s="24">
        <v>3</v>
      </c>
      <c r="M1835" s="24">
        <f t="shared" ref="M1835:M1859" si="97">L1835*130</f>
        <v>390</v>
      </c>
      <c r="N1835" s="24"/>
      <c r="O1835" s="24" t="s">
        <v>32</v>
      </c>
    </row>
    <row r="1836" s="1" customFormat="1" ht="14.25" spans="1:15">
      <c r="A1836" s="24">
        <v>1832</v>
      </c>
      <c r="B1836" s="24" t="s">
        <v>23</v>
      </c>
      <c r="C1836" s="54" t="s">
        <v>24</v>
      </c>
      <c r="D1836" s="24" t="s">
        <v>25</v>
      </c>
      <c r="E1836" s="24" t="s">
        <v>20806</v>
      </c>
      <c r="F1836" s="24" t="s">
        <v>22561</v>
      </c>
      <c r="G1836" s="85" t="s">
        <v>22675</v>
      </c>
      <c r="H1836" s="24" t="s">
        <v>194</v>
      </c>
      <c r="I1836" s="24">
        <v>5</v>
      </c>
      <c r="J1836" s="24" t="s">
        <v>22575</v>
      </c>
      <c r="K1836" s="24" t="s">
        <v>31</v>
      </c>
      <c r="L1836" s="24">
        <v>5</v>
      </c>
      <c r="M1836" s="24">
        <f t="shared" si="97"/>
        <v>650</v>
      </c>
      <c r="N1836" s="24"/>
      <c r="O1836" s="24" t="s">
        <v>32</v>
      </c>
    </row>
    <row r="1837" s="1" customFormat="1" ht="14.25" spans="1:15">
      <c r="A1837" s="24">
        <v>1833</v>
      </c>
      <c r="B1837" s="24" t="s">
        <v>23</v>
      </c>
      <c r="C1837" s="54" t="s">
        <v>24</v>
      </c>
      <c r="D1837" s="24" t="s">
        <v>25</v>
      </c>
      <c r="E1837" s="24" t="s">
        <v>20806</v>
      </c>
      <c r="F1837" s="24" t="s">
        <v>22561</v>
      </c>
      <c r="G1837" s="85" t="s">
        <v>22676</v>
      </c>
      <c r="H1837" s="24" t="s">
        <v>194</v>
      </c>
      <c r="I1837" s="24">
        <v>3</v>
      </c>
      <c r="J1837" s="24" t="s">
        <v>22596</v>
      </c>
      <c r="K1837" s="24" t="s">
        <v>31</v>
      </c>
      <c r="L1837" s="24">
        <v>3</v>
      </c>
      <c r="M1837" s="24">
        <f t="shared" si="97"/>
        <v>390</v>
      </c>
      <c r="N1837" s="24"/>
      <c r="O1837" s="24" t="s">
        <v>32</v>
      </c>
    </row>
    <row r="1838" s="1" customFormat="1" ht="14.25" spans="1:15">
      <c r="A1838" s="24">
        <v>1834</v>
      </c>
      <c r="B1838" s="24" t="s">
        <v>23</v>
      </c>
      <c r="C1838" s="54" t="s">
        <v>24</v>
      </c>
      <c r="D1838" s="24" t="s">
        <v>25</v>
      </c>
      <c r="E1838" s="24" t="s">
        <v>20806</v>
      </c>
      <c r="F1838" s="24" t="s">
        <v>22561</v>
      </c>
      <c r="G1838" s="85" t="s">
        <v>22677</v>
      </c>
      <c r="H1838" s="24" t="s">
        <v>194</v>
      </c>
      <c r="I1838" s="24">
        <v>3</v>
      </c>
      <c r="J1838" s="24" t="s">
        <v>22596</v>
      </c>
      <c r="K1838" s="24" t="s">
        <v>31</v>
      </c>
      <c r="L1838" s="24">
        <v>3</v>
      </c>
      <c r="M1838" s="24">
        <f t="shared" si="97"/>
        <v>390</v>
      </c>
      <c r="N1838" s="24"/>
      <c r="O1838" s="24" t="s">
        <v>32</v>
      </c>
    </row>
    <row r="1839" s="1" customFormat="1" ht="14.25" spans="1:15">
      <c r="A1839" s="24">
        <v>1835</v>
      </c>
      <c r="B1839" s="24" t="s">
        <v>23</v>
      </c>
      <c r="C1839" s="54" t="s">
        <v>24</v>
      </c>
      <c r="D1839" s="24" t="s">
        <v>25</v>
      </c>
      <c r="E1839" s="24" t="s">
        <v>20806</v>
      </c>
      <c r="F1839" s="24" t="s">
        <v>22561</v>
      </c>
      <c r="G1839" s="85" t="s">
        <v>22678</v>
      </c>
      <c r="H1839" s="24" t="s">
        <v>194</v>
      </c>
      <c r="I1839" s="24">
        <v>4</v>
      </c>
      <c r="J1839" s="24" t="s">
        <v>22596</v>
      </c>
      <c r="K1839" s="24" t="s">
        <v>31</v>
      </c>
      <c r="L1839" s="24">
        <v>4</v>
      </c>
      <c r="M1839" s="24">
        <f t="shared" si="97"/>
        <v>520</v>
      </c>
      <c r="N1839" s="24"/>
      <c r="O1839" s="24" t="s">
        <v>32</v>
      </c>
    </row>
    <row r="1840" s="1" customFormat="1" ht="14.25" spans="1:15">
      <c r="A1840" s="24">
        <v>1836</v>
      </c>
      <c r="B1840" s="24" t="s">
        <v>23</v>
      </c>
      <c r="C1840" s="54" t="s">
        <v>24</v>
      </c>
      <c r="D1840" s="24" t="s">
        <v>25</v>
      </c>
      <c r="E1840" s="24" t="s">
        <v>20806</v>
      </c>
      <c r="F1840" s="24" t="s">
        <v>22561</v>
      </c>
      <c r="G1840" s="86" t="s">
        <v>22679</v>
      </c>
      <c r="H1840" s="24" t="s">
        <v>194</v>
      </c>
      <c r="I1840" s="24">
        <v>4</v>
      </c>
      <c r="J1840" s="24" t="s">
        <v>22596</v>
      </c>
      <c r="K1840" s="24" t="s">
        <v>31</v>
      </c>
      <c r="L1840" s="24">
        <v>4</v>
      </c>
      <c r="M1840" s="24">
        <f t="shared" si="97"/>
        <v>520</v>
      </c>
      <c r="N1840" s="24"/>
      <c r="O1840" s="24" t="s">
        <v>32</v>
      </c>
    </row>
    <row r="1841" s="1" customFormat="1" ht="14.25" spans="1:15">
      <c r="A1841" s="24">
        <v>1837</v>
      </c>
      <c r="B1841" s="24" t="s">
        <v>23</v>
      </c>
      <c r="C1841" s="54" t="s">
        <v>24</v>
      </c>
      <c r="D1841" s="24" t="s">
        <v>25</v>
      </c>
      <c r="E1841" s="24" t="s">
        <v>20806</v>
      </c>
      <c r="F1841" s="24" t="s">
        <v>22561</v>
      </c>
      <c r="G1841" s="85" t="s">
        <v>22680</v>
      </c>
      <c r="H1841" s="24" t="s">
        <v>194</v>
      </c>
      <c r="I1841" s="24">
        <v>3</v>
      </c>
      <c r="J1841" s="24" t="s">
        <v>22596</v>
      </c>
      <c r="K1841" s="24" t="s">
        <v>31</v>
      </c>
      <c r="L1841" s="24">
        <v>3</v>
      </c>
      <c r="M1841" s="24">
        <f t="shared" si="97"/>
        <v>390</v>
      </c>
      <c r="N1841" s="24"/>
      <c r="O1841" s="24" t="s">
        <v>32</v>
      </c>
    </row>
    <row r="1842" s="1" customFormat="1" ht="14.25" spans="1:15">
      <c r="A1842" s="24">
        <v>1838</v>
      </c>
      <c r="B1842" s="24" t="s">
        <v>23</v>
      </c>
      <c r="C1842" s="54" t="s">
        <v>24</v>
      </c>
      <c r="D1842" s="24" t="s">
        <v>25</v>
      </c>
      <c r="E1842" s="24" t="s">
        <v>20806</v>
      </c>
      <c r="F1842" s="24" t="s">
        <v>22561</v>
      </c>
      <c r="G1842" s="85" t="s">
        <v>22681</v>
      </c>
      <c r="H1842" s="24" t="s">
        <v>194</v>
      </c>
      <c r="I1842" s="24">
        <v>7</v>
      </c>
      <c r="J1842" s="24" t="s">
        <v>22596</v>
      </c>
      <c r="K1842" s="24" t="s">
        <v>31</v>
      </c>
      <c r="L1842" s="24">
        <v>7</v>
      </c>
      <c r="M1842" s="24">
        <f t="shared" si="97"/>
        <v>910</v>
      </c>
      <c r="N1842" s="24"/>
      <c r="O1842" s="24" t="s">
        <v>32</v>
      </c>
    </row>
    <row r="1843" s="1" customFormat="1" ht="14.25" spans="1:15">
      <c r="A1843" s="24">
        <v>1839</v>
      </c>
      <c r="B1843" s="24" t="s">
        <v>23</v>
      </c>
      <c r="C1843" s="54" t="s">
        <v>24</v>
      </c>
      <c r="D1843" s="24" t="s">
        <v>25</v>
      </c>
      <c r="E1843" s="24" t="s">
        <v>20806</v>
      </c>
      <c r="F1843" s="24" t="s">
        <v>22561</v>
      </c>
      <c r="G1843" s="85" t="s">
        <v>22682</v>
      </c>
      <c r="H1843" s="24" t="s">
        <v>194</v>
      </c>
      <c r="I1843" s="24">
        <v>4</v>
      </c>
      <c r="J1843" s="24" t="s">
        <v>22596</v>
      </c>
      <c r="K1843" s="24" t="s">
        <v>31</v>
      </c>
      <c r="L1843" s="24">
        <v>4</v>
      </c>
      <c r="M1843" s="24">
        <f t="shared" si="97"/>
        <v>520</v>
      </c>
      <c r="N1843" s="24"/>
      <c r="O1843" s="24" t="s">
        <v>32</v>
      </c>
    </row>
    <row r="1844" s="1" customFormat="1" ht="14.25" spans="1:15">
      <c r="A1844" s="24">
        <v>1840</v>
      </c>
      <c r="B1844" s="24" t="s">
        <v>23</v>
      </c>
      <c r="C1844" s="54" t="s">
        <v>24</v>
      </c>
      <c r="D1844" s="24" t="s">
        <v>25</v>
      </c>
      <c r="E1844" s="24" t="s">
        <v>20806</v>
      </c>
      <c r="F1844" s="24" t="s">
        <v>22561</v>
      </c>
      <c r="G1844" s="85" t="s">
        <v>22683</v>
      </c>
      <c r="H1844" s="24" t="s">
        <v>194</v>
      </c>
      <c r="I1844" s="24">
        <v>4</v>
      </c>
      <c r="J1844" s="24" t="s">
        <v>22596</v>
      </c>
      <c r="K1844" s="24" t="s">
        <v>31</v>
      </c>
      <c r="L1844" s="24">
        <v>4</v>
      </c>
      <c r="M1844" s="24">
        <f t="shared" si="97"/>
        <v>520</v>
      </c>
      <c r="N1844" s="24"/>
      <c r="O1844" s="24" t="s">
        <v>32</v>
      </c>
    </row>
    <row r="1845" s="1" customFormat="1" ht="14.25" spans="1:15">
      <c r="A1845" s="24">
        <v>1841</v>
      </c>
      <c r="B1845" s="24" t="s">
        <v>23</v>
      </c>
      <c r="C1845" s="54" t="s">
        <v>24</v>
      </c>
      <c r="D1845" s="24" t="s">
        <v>25</v>
      </c>
      <c r="E1845" s="24" t="s">
        <v>20806</v>
      </c>
      <c r="F1845" s="24" t="s">
        <v>22561</v>
      </c>
      <c r="G1845" s="85" t="s">
        <v>22684</v>
      </c>
      <c r="H1845" s="24" t="s">
        <v>194</v>
      </c>
      <c r="I1845" s="24">
        <v>3</v>
      </c>
      <c r="J1845" s="24" t="s">
        <v>22596</v>
      </c>
      <c r="K1845" s="24" t="s">
        <v>31</v>
      </c>
      <c r="L1845" s="24">
        <v>3</v>
      </c>
      <c r="M1845" s="24">
        <f t="shared" si="97"/>
        <v>390</v>
      </c>
      <c r="N1845" s="24"/>
      <c r="O1845" s="24" t="s">
        <v>32</v>
      </c>
    </row>
    <row r="1846" s="1" customFormat="1" ht="14.25" spans="1:15">
      <c r="A1846" s="24">
        <v>1842</v>
      </c>
      <c r="B1846" s="24" t="s">
        <v>23</v>
      </c>
      <c r="C1846" s="54" t="s">
        <v>24</v>
      </c>
      <c r="D1846" s="24" t="s">
        <v>25</v>
      </c>
      <c r="E1846" s="24" t="s">
        <v>20806</v>
      </c>
      <c r="F1846" s="24" t="s">
        <v>22561</v>
      </c>
      <c r="G1846" s="85" t="s">
        <v>22685</v>
      </c>
      <c r="H1846" s="24" t="s">
        <v>194</v>
      </c>
      <c r="I1846" s="24">
        <v>6</v>
      </c>
      <c r="J1846" s="24" t="s">
        <v>22596</v>
      </c>
      <c r="K1846" s="24" t="s">
        <v>31</v>
      </c>
      <c r="L1846" s="24">
        <v>6</v>
      </c>
      <c r="M1846" s="24">
        <f t="shared" si="97"/>
        <v>780</v>
      </c>
      <c r="N1846" s="24"/>
      <c r="O1846" s="24" t="s">
        <v>32</v>
      </c>
    </row>
    <row r="1847" s="1" customFormat="1" ht="14.25" spans="1:15">
      <c r="A1847" s="24">
        <v>1843</v>
      </c>
      <c r="B1847" s="24" t="s">
        <v>23</v>
      </c>
      <c r="C1847" s="54" t="s">
        <v>24</v>
      </c>
      <c r="D1847" s="24" t="s">
        <v>25</v>
      </c>
      <c r="E1847" s="24" t="s">
        <v>20806</v>
      </c>
      <c r="F1847" s="24" t="s">
        <v>22561</v>
      </c>
      <c r="G1847" s="85" t="s">
        <v>22686</v>
      </c>
      <c r="H1847" s="24" t="s">
        <v>194</v>
      </c>
      <c r="I1847" s="24">
        <v>3</v>
      </c>
      <c r="J1847" s="24" t="s">
        <v>22596</v>
      </c>
      <c r="K1847" s="24" t="s">
        <v>31</v>
      </c>
      <c r="L1847" s="24">
        <v>3</v>
      </c>
      <c r="M1847" s="24">
        <f t="shared" si="97"/>
        <v>390</v>
      </c>
      <c r="N1847" s="24"/>
      <c r="O1847" s="24" t="s">
        <v>32</v>
      </c>
    </row>
    <row r="1848" s="1" customFormat="1" ht="14.25" spans="1:15">
      <c r="A1848" s="24">
        <v>1844</v>
      </c>
      <c r="B1848" s="24" t="s">
        <v>23</v>
      </c>
      <c r="C1848" s="54" t="s">
        <v>24</v>
      </c>
      <c r="D1848" s="24" t="s">
        <v>25</v>
      </c>
      <c r="E1848" s="24" t="s">
        <v>20806</v>
      </c>
      <c r="F1848" s="24" t="s">
        <v>22561</v>
      </c>
      <c r="G1848" s="85" t="s">
        <v>22687</v>
      </c>
      <c r="H1848" s="24" t="s">
        <v>194</v>
      </c>
      <c r="I1848" s="24">
        <v>4</v>
      </c>
      <c r="J1848" s="24" t="s">
        <v>22596</v>
      </c>
      <c r="K1848" s="24" t="s">
        <v>31</v>
      </c>
      <c r="L1848" s="24">
        <v>4</v>
      </c>
      <c r="M1848" s="24">
        <f t="shared" si="97"/>
        <v>520</v>
      </c>
      <c r="N1848" s="24"/>
      <c r="O1848" s="24" t="s">
        <v>32</v>
      </c>
    </row>
    <row r="1849" s="1" customFormat="1" ht="14.25" spans="1:15">
      <c r="A1849" s="24">
        <v>1845</v>
      </c>
      <c r="B1849" s="24" t="s">
        <v>23</v>
      </c>
      <c r="C1849" s="54" t="s">
        <v>24</v>
      </c>
      <c r="D1849" s="24" t="s">
        <v>25</v>
      </c>
      <c r="E1849" s="24" t="s">
        <v>20806</v>
      </c>
      <c r="F1849" s="24" t="s">
        <v>22561</v>
      </c>
      <c r="G1849" s="85" t="s">
        <v>22688</v>
      </c>
      <c r="H1849" s="24" t="s">
        <v>194</v>
      </c>
      <c r="I1849" s="24">
        <v>6</v>
      </c>
      <c r="J1849" s="24" t="s">
        <v>22596</v>
      </c>
      <c r="K1849" s="24" t="s">
        <v>31</v>
      </c>
      <c r="L1849" s="24">
        <v>6</v>
      </c>
      <c r="M1849" s="24">
        <f t="shared" si="97"/>
        <v>780</v>
      </c>
      <c r="N1849" s="24"/>
      <c r="O1849" s="24" t="s">
        <v>32</v>
      </c>
    </row>
    <row r="1850" s="1" customFormat="1" ht="14.25" spans="1:15">
      <c r="A1850" s="24">
        <v>1846</v>
      </c>
      <c r="B1850" s="24" t="s">
        <v>23</v>
      </c>
      <c r="C1850" s="54" t="s">
        <v>24</v>
      </c>
      <c r="D1850" s="24" t="s">
        <v>25</v>
      </c>
      <c r="E1850" s="24" t="s">
        <v>20806</v>
      </c>
      <c r="F1850" s="24" t="s">
        <v>22561</v>
      </c>
      <c r="G1850" s="84" t="s">
        <v>22689</v>
      </c>
      <c r="H1850" s="24" t="s">
        <v>194</v>
      </c>
      <c r="I1850" s="24">
        <v>8</v>
      </c>
      <c r="J1850" s="24" t="s">
        <v>22571</v>
      </c>
      <c r="K1850" s="24" t="s">
        <v>31</v>
      </c>
      <c r="L1850" s="24">
        <v>8</v>
      </c>
      <c r="M1850" s="24">
        <f t="shared" si="97"/>
        <v>1040</v>
      </c>
      <c r="N1850" s="24"/>
      <c r="O1850" s="24" t="s">
        <v>32</v>
      </c>
    </row>
    <row r="1851" s="1" customFormat="1" ht="14.25" spans="1:15">
      <c r="A1851" s="24">
        <v>1847</v>
      </c>
      <c r="B1851" s="24" t="s">
        <v>23</v>
      </c>
      <c r="C1851" s="54" t="s">
        <v>24</v>
      </c>
      <c r="D1851" s="24" t="s">
        <v>25</v>
      </c>
      <c r="E1851" s="24" t="s">
        <v>20806</v>
      </c>
      <c r="F1851" s="24" t="s">
        <v>22561</v>
      </c>
      <c r="G1851" s="85" t="s">
        <v>22690</v>
      </c>
      <c r="H1851" s="24" t="s">
        <v>194</v>
      </c>
      <c r="I1851" s="24">
        <v>5</v>
      </c>
      <c r="J1851" s="24" t="s">
        <v>22571</v>
      </c>
      <c r="K1851" s="24" t="s">
        <v>31</v>
      </c>
      <c r="L1851" s="24">
        <v>5</v>
      </c>
      <c r="M1851" s="24">
        <f t="shared" si="97"/>
        <v>650</v>
      </c>
      <c r="N1851" s="24"/>
      <c r="O1851" s="24" t="s">
        <v>32</v>
      </c>
    </row>
    <row r="1852" s="1" customFormat="1" ht="14.25" spans="1:15">
      <c r="A1852" s="24">
        <v>1848</v>
      </c>
      <c r="B1852" s="24" t="s">
        <v>23</v>
      </c>
      <c r="C1852" s="54" t="s">
        <v>24</v>
      </c>
      <c r="D1852" s="24" t="s">
        <v>25</v>
      </c>
      <c r="E1852" s="24" t="s">
        <v>20806</v>
      </c>
      <c r="F1852" s="24" t="s">
        <v>22561</v>
      </c>
      <c r="G1852" s="85" t="s">
        <v>22691</v>
      </c>
      <c r="H1852" s="24" t="s">
        <v>194</v>
      </c>
      <c r="I1852" s="24">
        <v>2</v>
      </c>
      <c r="J1852" s="24" t="s">
        <v>22571</v>
      </c>
      <c r="K1852" s="24" t="s">
        <v>31</v>
      </c>
      <c r="L1852" s="24">
        <v>2</v>
      </c>
      <c r="M1852" s="24">
        <f t="shared" si="97"/>
        <v>260</v>
      </c>
      <c r="N1852" s="24"/>
      <c r="O1852" s="24" t="s">
        <v>32</v>
      </c>
    </row>
    <row r="1853" s="1" customFormat="1" ht="14.25" spans="1:15">
      <c r="A1853" s="24">
        <v>1849</v>
      </c>
      <c r="B1853" s="24" t="s">
        <v>23</v>
      </c>
      <c r="C1853" s="54" t="s">
        <v>24</v>
      </c>
      <c r="D1853" s="24" t="s">
        <v>25</v>
      </c>
      <c r="E1853" s="24" t="s">
        <v>20806</v>
      </c>
      <c r="F1853" s="24" t="s">
        <v>22561</v>
      </c>
      <c r="G1853" s="85" t="s">
        <v>22692</v>
      </c>
      <c r="H1853" s="24" t="s">
        <v>194</v>
      </c>
      <c r="I1853" s="24">
        <v>3</v>
      </c>
      <c r="J1853" s="24" t="s">
        <v>22571</v>
      </c>
      <c r="K1853" s="24" t="s">
        <v>31</v>
      </c>
      <c r="L1853" s="24">
        <v>3</v>
      </c>
      <c r="M1853" s="24">
        <f t="shared" si="97"/>
        <v>390</v>
      </c>
      <c r="N1853" s="24"/>
      <c r="O1853" s="24" t="s">
        <v>32</v>
      </c>
    </row>
    <row r="1854" s="1" customFormat="1" ht="14.25" spans="1:15">
      <c r="A1854" s="24">
        <v>1850</v>
      </c>
      <c r="B1854" s="24" t="s">
        <v>23</v>
      </c>
      <c r="C1854" s="54" t="s">
        <v>24</v>
      </c>
      <c r="D1854" s="24" t="s">
        <v>25</v>
      </c>
      <c r="E1854" s="24" t="s">
        <v>20806</v>
      </c>
      <c r="F1854" s="24" t="s">
        <v>22561</v>
      </c>
      <c r="G1854" s="85" t="s">
        <v>22693</v>
      </c>
      <c r="H1854" s="24" t="s">
        <v>194</v>
      </c>
      <c r="I1854" s="24">
        <v>1</v>
      </c>
      <c r="J1854" s="24" t="s">
        <v>22571</v>
      </c>
      <c r="K1854" s="24" t="s">
        <v>31</v>
      </c>
      <c r="L1854" s="24">
        <v>1</v>
      </c>
      <c r="M1854" s="24">
        <f t="shared" si="97"/>
        <v>130</v>
      </c>
      <c r="N1854" s="24"/>
      <c r="O1854" s="24" t="s">
        <v>32</v>
      </c>
    </row>
    <row r="1855" s="1" customFormat="1" ht="14.25" spans="1:15">
      <c r="A1855" s="24">
        <v>1851</v>
      </c>
      <c r="B1855" s="24" t="s">
        <v>23</v>
      </c>
      <c r="C1855" s="54" t="s">
        <v>24</v>
      </c>
      <c r="D1855" s="24" t="s">
        <v>25</v>
      </c>
      <c r="E1855" s="24" t="s">
        <v>20806</v>
      </c>
      <c r="F1855" s="24" t="s">
        <v>22561</v>
      </c>
      <c r="G1855" s="85" t="s">
        <v>22694</v>
      </c>
      <c r="H1855" s="24" t="s">
        <v>194</v>
      </c>
      <c r="I1855" s="24">
        <v>4</v>
      </c>
      <c r="J1855" s="24" t="s">
        <v>22571</v>
      </c>
      <c r="K1855" s="24" t="s">
        <v>31</v>
      </c>
      <c r="L1855" s="24">
        <v>4</v>
      </c>
      <c r="M1855" s="24">
        <f t="shared" si="97"/>
        <v>520</v>
      </c>
      <c r="N1855" s="24"/>
      <c r="O1855" s="24" t="s">
        <v>32</v>
      </c>
    </row>
    <row r="1856" s="1" customFormat="1" ht="14.25" spans="1:15">
      <c r="A1856" s="24">
        <v>1852</v>
      </c>
      <c r="B1856" s="24" t="s">
        <v>23</v>
      </c>
      <c r="C1856" s="54" t="s">
        <v>24</v>
      </c>
      <c r="D1856" s="24" t="s">
        <v>25</v>
      </c>
      <c r="E1856" s="24" t="s">
        <v>20806</v>
      </c>
      <c r="F1856" s="24" t="s">
        <v>22561</v>
      </c>
      <c r="G1856" s="85" t="s">
        <v>22695</v>
      </c>
      <c r="H1856" s="24" t="s">
        <v>194</v>
      </c>
      <c r="I1856" s="24">
        <v>7</v>
      </c>
      <c r="J1856" s="24" t="s">
        <v>22571</v>
      </c>
      <c r="K1856" s="24" t="s">
        <v>31</v>
      </c>
      <c r="L1856" s="24">
        <v>7</v>
      </c>
      <c r="M1856" s="24">
        <f t="shared" si="97"/>
        <v>910</v>
      </c>
      <c r="N1856" s="24"/>
      <c r="O1856" s="24" t="s">
        <v>32</v>
      </c>
    </row>
    <row r="1857" s="1" customFormat="1" ht="14.25" spans="1:15">
      <c r="A1857" s="24">
        <v>1853</v>
      </c>
      <c r="B1857" s="24" t="s">
        <v>23</v>
      </c>
      <c r="C1857" s="54" t="s">
        <v>24</v>
      </c>
      <c r="D1857" s="24" t="s">
        <v>25</v>
      </c>
      <c r="E1857" s="24" t="s">
        <v>20806</v>
      </c>
      <c r="F1857" s="24" t="s">
        <v>22561</v>
      </c>
      <c r="G1857" s="85" t="s">
        <v>22696</v>
      </c>
      <c r="H1857" s="24" t="s">
        <v>194</v>
      </c>
      <c r="I1857" s="24">
        <v>5</v>
      </c>
      <c r="J1857" s="24" t="s">
        <v>22571</v>
      </c>
      <c r="K1857" s="24" t="s">
        <v>31</v>
      </c>
      <c r="L1857" s="24">
        <v>5</v>
      </c>
      <c r="M1857" s="24">
        <f t="shared" si="97"/>
        <v>650</v>
      </c>
      <c r="N1857" s="24"/>
      <c r="O1857" s="24" t="s">
        <v>32</v>
      </c>
    </row>
    <row r="1858" s="1" customFormat="1" ht="14.25" spans="1:15">
      <c r="A1858" s="24">
        <v>1854</v>
      </c>
      <c r="B1858" s="24" t="s">
        <v>23</v>
      </c>
      <c r="C1858" s="54" t="s">
        <v>24</v>
      </c>
      <c r="D1858" s="24" t="s">
        <v>25</v>
      </c>
      <c r="E1858" s="24" t="s">
        <v>20806</v>
      </c>
      <c r="F1858" s="24" t="s">
        <v>22561</v>
      </c>
      <c r="G1858" s="85" t="s">
        <v>22697</v>
      </c>
      <c r="H1858" s="24" t="s">
        <v>194</v>
      </c>
      <c r="I1858" s="24">
        <v>6</v>
      </c>
      <c r="J1858" s="24" t="s">
        <v>22571</v>
      </c>
      <c r="K1858" s="24" t="s">
        <v>31</v>
      </c>
      <c r="L1858" s="24">
        <v>6</v>
      </c>
      <c r="M1858" s="24">
        <f t="shared" si="97"/>
        <v>780</v>
      </c>
      <c r="N1858" s="24"/>
      <c r="O1858" s="24" t="s">
        <v>32</v>
      </c>
    </row>
    <row r="1859" s="1" customFormat="1" ht="14.25" spans="1:15">
      <c r="A1859" s="24">
        <v>1855</v>
      </c>
      <c r="B1859" s="24" t="s">
        <v>23</v>
      </c>
      <c r="C1859" s="54" t="s">
        <v>24</v>
      </c>
      <c r="D1859" s="24" t="s">
        <v>25</v>
      </c>
      <c r="E1859" s="24" t="s">
        <v>20806</v>
      </c>
      <c r="F1859" s="24" t="s">
        <v>22561</v>
      </c>
      <c r="G1859" s="85" t="s">
        <v>22698</v>
      </c>
      <c r="H1859" s="24" t="s">
        <v>194</v>
      </c>
      <c r="I1859" s="24">
        <v>5</v>
      </c>
      <c r="J1859" s="24" t="s">
        <v>22571</v>
      </c>
      <c r="K1859" s="24" t="s">
        <v>31</v>
      </c>
      <c r="L1859" s="24">
        <v>5</v>
      </c>
      <c r="M1859" s="24">
        <f t="shared" si="97"/>
        <v>650</v>
      </c>
      <c r="N1859" s="24"/>
      <c r="O1859" s="24" t="s">
        <v>32</v>
      </c>
    </row>
    <row r="1860" s="1" customFormat="1" ht="14.25" spans="1:15">
      <c r="A1860" s="24">
        <v>1856</v>
      </c>
      <c r="B1860" s="24" t="s">
        <v>23</v>
      </c>
      <c r="C1860" s="54" t="s">
        <v>24</v>
      </c>
      <c r="D1860" s="24" t="s">
        <v>25</v>
      </c>
      <c r="E1860" s="24" t="s">
        <v>20806</v>
      </c>
      <c r="F1860" s="24" t="s">
        <v>22561</v>
      </c>
      <c r="G1860" s="85" t="s">
        <v>22699</v>
      </c>
      <c r="H1860" s="24" t="s">
        <v>51</v>
      </c>
      <c r="I1860" s="24">
        <v>2</v>
      </c>
      <c r="J1860" s="24" t="s">
        <v>22571</v>
      </c>
      <c r="K1860" s="24" t="s">
        <v>31</v>
      </c>
      <c r="L1860" s="24">
        <v>2</v>
      </c>
      <c r="M1860" s="24">
        <f>L1860*312</f>
        <v>624</v>
      </c>
      <c r="N1860" s="24"/>
      <c r="O1860" s="24" t="s">
        <v>32</v>
      </c>
    </row>
    <row r="1861" s="1" customFormat="1" ht="14.25" spans="1:15">
      <c r="A1861" s="24">
        <v>1857</v>
      </c>
      <c r="B1861" s="24" t="s">
        <v>23</v>
      </c>
      <c r="C1861" s="54" t="s">
        <v>24</v>
      </c>
      <c r="D1861" s="24" t="s">
        <v>25</v>
      </c>
      <c r="E1861" s="24" t="s">
        <v>20806</v>
      </c>
      <c r="F1861" s="24" t="s">
        <v>22561</v>
      </c>
      <c r="G1861" s="85" t="s">
        <v>22700</v>
      </c>
      <c r="H1861" s="24" t="s">
        <v>194</v>
      </c>
      <c r="I1861" s="24">
        <v>6</v>
      </c>
      <c r="J1861" s="24" t="s">
        <v>22571</v>
      </c>
      <c r="K1861" s="24" t="s">
        <v>31</v>
      </c>
      <c r="L1861" s="24">
        <v>6</v>
      </c>
      <c r="M1861" s="24">
        <f t="shared" ref="M1861:M1879" si="98">L1861*130</f>
        <v>780</v>
      </c>
      <c r="N1861" s="24"/>
      <c r="O1861" s="24" t="s">
        <v>32</v>
      </c>
    </row>
    <row r="1862" s="1" customFormat="1" ht="14.25" spans="1:15">
      <c r="A1862" s="24">
        <v>1858</v>
      </c>
      <c r="B1862" s="24" t="s">
        <v>23</v>
      </c>
      <c r="C1862" s="54" t="s">
        <v>24</v>
      </c>
      <c r="D1862" s="24" t="s">
        <v>25</v>
      </c>
      <c r="E1862" s="24" t="s">
        <v>20806</v>
      </c>
      <c r="F1862" s="24" t="s">
        <v>22561</v>
      </c>
      <c r="G1862" s="85" t="s">
        <v>22701</v>
      </c>
      <c r="H1862" s="24" t="s">
        <v>194</v>
      </c>
      <c r="I1862" s="24">
        <v>4</v>
      </c>
      <c r="J1862" s="24" t="s">
        <v>22563</v>
      </c>
      <c r="K1862" s="24" t="s">
        <v>31</v>
      </c>
      <c r="L1862" s="24">
        <v>4</v>
      </c>
      <c r="M1862" s="24">
        <f t="shared" si="98"/>
        <v>520</v>
      </c>
      <c r="N1862" s="24"/>
      <c r="O1862" s="24" t="s">
        <v>32</v>
      </c>
    </row>
    <row r="1863" s="1" customFormat="1" ht="14.25" spans="1:15">
      <c r="A1863" s="24">
        <v>1859</v>
      </c>
      <c r="B1863" s="24" t="s">
        <v>23</v>
      </c>
      <c r="C1863" s="54" t="s">
        <v>24</v>
      </c>
      <c r="D1863" s="24" t="s">
        <v>25</v>
      </c>
      <c r="E1863" s="24" t="s">
        <v>20806</v>
      </c>
      <c r="F1863" s="24" t="s">
        <v>22561</v>
      </c>
      <c r="G1863" s="85" t="s">
        <v>22702</v>
      </c>
      <c r="H1863" s="24" t="s">
        <v>194</v>
      </c>
      <c r="I1863" s="24">
        <v>5</v>
      </c>
      <c r="J1863" s="24" t="s">
        <v>22563</v>
      </c>
      <c r="K1863" s="24" t="s">
        <v>31</v>
      </c>
      <c r="L1863" s="24">
        <v>5</v>
      </c>
      <c r="M1863" s="24">
        <f t="shared" si="98"/>
        <v>650</v>
      </c>
      <c r="N1863" s="24"/>
      <c r="O1863" s="24" t="s">
        <v>32</v>
      </c>
    </row>
    <row r="1864" s="1" customFormat="1" ht="14.25" spans="1:15">
      <c r="A1864" s="24">
        <v>1860</v>
      </c>
      <c r="B1864" s="24" t="s">
        <v>23</v>
      </c>
      <c r="C1864" s="54" t="s">
        <v>24</v>
      </c>
      <c r="D1864" s="24" t="s">
        <v>25</v>
      </c>
      <c r="E1864" s="24" t="s">
        <v>20806</v>
      </c>
      <c r="F1864" s="24" t="s">
        <v>22561</v>
      </c>
      <c r="G1864" s="85" t="s">
        <v>22703</v>
      </c>
      <c r="H1864" s="24" t="s">
        <v>194</v>
      </c>
      <c r="I1864" s="24">
        <v>6</v>
      </c>
      <c r="J1864" s="24" t="s">
        <v>22563</v>
      </c>
      <c r="K1864" s="24" t="s">
        <v>31</v>
      </c>
      <c r="L1864" s="24">
        <v>6</v>
      </c>
      <c r="M1864" s="24">
        <f t="shared" si="98"/>
        <v>780</v>
      </c>
      <c r="N1864" s="24"/>
      <c r="O1864" s="24" t="s">
        <v>32</v>
      </c>
    </row>
    <row r="1865" s="1" customFormat="1" ht="14.25" spans="1:15">
      <c r="A1865" s="24">
        <v>1861</v>
      </c>
      <c r="B1865" s="24" t="s">
        <v>23</v>
      </c>
      <c r="C1865" s="54" t="s">
        <v>24</v>
      </c>
      <c r="D1865" s="24" t="s">
        <v>25</v>
      </c>
      <c r="E1865" s="24" t="s">
        <v>20806</v>
      </c>
      <c r="F1865" s="24" t="s">
        <v>22561</v>
      </c>
      <c r="G1865" s="85" t="s">
        <v>22704</v>
      </c>
      <c r="H1865" s="24" t="s">
        <v>194</v>
      </c>
      <c r="I1865" s="24">
        <v>3</v>
      </c>
      <c r="J1865" s="24" t="s">
        <v>22563</v>
      </c>
      <c r="K1865" s="24" t="s">
        <v>31</v>
      </c>
      <c r="L1865" s="24">
        <v>3</v>
      </c>
      <c r="M1865" s="24">
        <f t="shared" si="98"/>
        <v>390</v>
      </c>
      <c r="N1865" s="24"/>
      <c r="O1865" s="24" t="s">
        <v>32</v>
      </c>
    </row>
    <row r="1866" s="1" customFormat="1" ht="14.25" spans="1:15">
      <c r="A1866" s="24">
        <v>1862</v>
      </c>
      <c r="B1866" s="24" t="s">
        <v>23</v>
      </c>
      <c r="C1866" s="54" t="s">
        <v>24</v>
      </c>
      <c r="D1866" s="24" t="s">
        <v>25</v>
      </c>
      <c r="E1866" s="24" t="s">
        <v>20806</v>
      </c>
      <c r="F1866" s="24" t="s">
        <v>22561</v>
      </c>
      <c r="G1866" s="85" t="s">
        <v>22705</v>
      </c>
      <c r="H1866" s="24" t="s">
        <v>194</v>
      </c>
      <c r="I1866" s="24">
        <v>6</v>
      </c>
      <c r="J1866" s="24" t="s">
        <v>22563</v>
      </c>
      <c r="K1866" s="24" t="s">
        <v>31</v>
      </c>
      <c r="L1866" s="24">
        <v>6</v>
      </c>
      <c r="M1866" s="24">
        <f t="shared" si="98"/>
        <v>780</v>
      </c>
      <c r="N1866" s="24"/>
      <c r="O1866" s="24" t="s">
        <v>32</v>
      </c>
    </row>
    <row r="1867" s="1" customFormat="1" ht="14.25" spans="1:15">
      <c r="A1867" s="24">
        <v>1863</v>
      </c>
      <c r="B1867" s="24" t="s">
        <v>23</v>
      </c>
      <c r="C1867" s="54" t="s">
        <v>24</v>
      </c>
      <c r="D1867" s="24" t="s">
        <v>25</v>
      </c>
      <c r="E1867" s="24" t="s">
        <v>20806</v>
      </c>
      <c r="F1867" s="24" t="s">
        <v>22561</v>
      </c>
      <c r="G1867" s="85" t="s">
        <v>22706</v>
      </c>
      <c r="H1867" s="24" t="s">
        <v>194</v>
      </c>
      <c r="I1867" s="24">
        <v>4</v>
      </c>
      <c r="J1867" s="24" t="s">
        <v>16326</v>
      </c>
      <c r="K1867" s="24" t="s">
        <v>31</v>
      </c>
      <c r="L1867" s="24">
        <v>4</v>
      </c>
      <c r="M1867" s="24">
        <f t="shared" si="98"/>
        <v>520</v>
      </c>
      <c r="N1867" s="24"/>
      <c r="O1867" s="24" t="s">
        <v>32</v>
      </c>
    </row>
    <row r="1868" s="1" customFormat="1" ht="14.25" spans="1:15">
      <c r="A1868" s="24">
        <v>1864</v>
      </c>
      <c r="B1868" s="24" t="s">
        <v>23</v>
      </c>
      <c r="C1868" s="54" t="s">
        <v>24</v>
      </c>
      <c r="D1868" s="24" t="s">
        <v>25</v>
      </c>
      <c r="E1868" s="24" t="s">
        <v>20806</v>
      </c>
      <c r="F1868" s="24" t="s">
        <v>22561</v>
      </c>
      <c r="G1868" s="85" t="s">
        <v>22707</v>
      </c>
      <c r="H1868" s="24" t="s">
        <v>194</v>
      </c>
      <c r="I1868" s="24">
        <v>4</v>
      </c>
      <c r="J1868" s="24" t="s">
        <v>16326</v>
      </c>
      <c r="K1868" s="24" t="s">
        <v>31</v>
      </c>
      <c r="L1868" s="24">
        <v>4</v>
      </c>
      <c r="M1868" s="24">
        <f t="shared" si="98"/>
        <v>520</v>
      </c>
      <c r="N1868" s="24"/>
      <c r="O1868" s="24" t="s">
        <v>32</v>
      </c>
    </row>
    <row r="1869" s="1" customFormat="1" ht="14.25" spans="1:15">
      <c r="A1869" s="24">
        <v>1865</v>
      </c>
      <c r="B1869" s="24" t="s">
        <v>23</v>
      </c>
      <c r="C1869" s="54" t="s">
        <v>24</v>
      </c>
      <c r="D1869" s="24" t="s">
        <v>25</v>
      </c>
      <c r="E1869" s="24" t="s">
        <v>20806</v>
      </c>
      <c r="F1869" s="24" t="s">
        <v>22561</v>
      </c>
      <c r="G1869" s="85" t="s">
        <v>22708</v>
      </c>
      <c r="H1869" s="24" t="s">
        <v>194</v>
      </c>
      <c r="I1869" s="24">
        <v>5</v>
      </c>
      <c r="J1869" s="24" t="s">
        <v>16326</v>
      </c>
      <c r="K1869" s="24" t="s">
        <v>31</v>
      </c>
      <c r="L1869" s="24">
        <v>5</v>
      </c>
      <c r="M1869" s="24">
        <f t="shared" si="98"/>
        <v>650</v>
      </c>
      <c r="N1869" s="24"/>
      <c r="O1869" s="24" t="s">
        <v>32</v>
      </c>
    </row>
    <row r="1870" s="1" customFormat="1" ht="14.25" spans="1:15">
      <c r="A1870" s="24">
        <v>1866</v>
      </c>
      <c r="B1870" s="24" t="s">
        <v>23</v>
      </c>
      <c r="C1870" s="54" t="s">
        <v>24</v>
      </c>
      <c r="D1870" s="24" t="s">
        <v>25</v>
      </c>
      <c r="E1870" s="24" t="s">
        <v>20806</v>
      </c>
      <c r="F1870" s="24" t="s">
        <v>22561</v>
      </c>
      <c r="G1870" s="85" t="s">
        <v>22709</v>
      </c>
      <c r="H1870" s="24" t="s">
        <v>194</v>
      </c>
      <c r="I1870" s="24">
        <v>3</v>
      </c>
      <c r="J1870" s="24" t="s">
        <v>16326</v>
      </c>
      <c r="K1870" s="24" t="s">
        <v>31</v>
      </c>
      <c r="L1870" s="24">
        <v>3</v>
      </c>
      <c r="M1870" s="24">
        <f t="shared" si="98"/>
        <v>390</v>
      </c>
      <c r="N1870" s="24"/>
      <c r="O1870" s="24" t="s">
        <v>32</v>
      </c>
    </row>
    <row r="1871" s="1" customFormat="1" ht="14.25" spans="1:15">
      <c r="A1871" s="24">
        <v>1867</v>
      </c>
      <c r="B1871" s="24" t="s">
        <v>23</v>
      </c>
      <c r="C1871" s="54" t="s">
        <v>24</v>
      </c>
      <c r="D1871" s="24" t="s">
        <v>25</v>
      </c>
      <c r="E1871" s="60" t="s">
        <v>21039</v>
      </c>
      <c r="F1871" s="60" t="s">
        <v>22710</v>
      </c>
      <c r="G1871" s="85" t="s">
        <v>22711</v>
      </c>
      <c r="H1871" s="24" t="s">
        <v>194</v>
      </c>
      <c r="I1871" s="24">
        <v>4</v>
      </c>
      <c r="J1871" s="24" t="s">
        <v>22600</v>
      </c>
      <c r="K1871" s="24" t="s">
        <v>31</v>
      </c>
      <c r="L1871" s="24">
        <v>4</v>
      </c>
      <c r="M1871" s="24">
        <f t="shared" si="98"/>
        <v>520</v>
      </c>
      <c r="N1871" s="24"/>
      <c r="O1871" s="24" t="s">
        <v>32</v>
      </c>
    </row>
    <row r="1872" s="1" customFormat="1" ht="14.25" spans="1:15">
      <c r="A1872" s="24">
        <v>1868</v>
      </c>
      <c r="B1872" s="24" t="s">
        <v>23</v>
      </c>
      <c r="C1872" s="54" t="s">
        <v>24</v>
      </c>
      <c r="D1872" s="24" t="s">
        <v>25</v>
      </c>
      <c r="E1872" s="24" t="s">
        <v>20806</v>
      </c>
      <c r="F1872" s="24" t="s">
        <v>22561</v>
      </c>
      <c r="G1872" s="85" t="s">
        <v>22712</v>
      </c>
      <c r="H1872" s="24" t="s">
        <v>194</v>
      </c>
      <c r="I1872" s="24">
        <v>4</v>
      </c>
      <c r="J1872" s="24" t="s">
        <v>22600</v>
      </c>
      <c r="K1872" s="24" t="s">
        <v>31</v>
      </c>
      <c r="L1872" s="24">
        <v>4</v>
      </c>
      <c r="M1872" s="24">
        <f t="shared" si="98"/>
        <v>520</v>
      </c>
      <c r="N1872" s="24"/>
      <c r="O1872" s="24" t="s">
        <v>32</v>
      </c>
    </row>
    <row r="1873" s="1" customFormat="1" ht="14.25" spans="1:15">
      <c r="A1873" s="24">
        <v>1869</v>
      </c>
      <c r="B1873" s="24" t="s">
        <v>23</v>
      </c>
      <c r="C1873" s="54" t="s">
        <v>24</v>
      </c>
      <c r="D1873" s="24" t="s">
        <v>25</v>
      </c>
      <c r="E1873" s="24" t="s">
        <v>20806</v>
      </c>
      <c r="F1873" s="24" t="s">
        <v>22561</v>
      </c>
      <c r="G1873" s="85" t="s">
        <v>22713</v>
      </c>
      <c r="H1873" s="24" t="s">
        <v>194</v>
      </c>
      <c r="I1873" s="24">
        <v>4</v>
      </c>
      <c r="J1873" s="24" t="s">
        <v>22600</v>
      </c>
      <c r="K1873" s="24" t="s">
        <v>31</v>
      </c>
      <c r="L1873" s="24">
        <v>4</v>
      </c>
      <c r="M1873" s="24">
        <f t="shared" si="98"/>
        <v>520</v>
      </c>
      <c r="N1873" s="24"/>
      <c r="O1873" s="24" t="s">
        <v>32</v>
      </c>
    </row>
    <row r="1874" s="1" customFormat="1" ht="14.25" spans="1:15">
      <c r="A1874" s="24">
        <v>1870</v>
      </c>
      <c r="B1874" s="24" t="s">
        <v>23</v>
      </c>
      <c r="C1874" s="54" t="s">
        <v>24</v>
      </c>
      <c r="D1874" s="24" t="s">
        <v>25</v>
      </c>
      <c r="E1874" s="24" t="s">
        <v>20806</v>
      </c>
      <c r="F1874" s="24" t="s">
        <v>22561</v>
      </c>
      <c r="G1874" s="85" t="s">
        <v>22714</v>
      </c>
      <c r="H1874" s="24" t="s">
        <v>194</v>
      </c>
      <c r="I1874" s="24">
        <v>7</v>
      </c>
      <c r="J1874" s="24" t="s">
        <v>22600</v>
      </c>
      <c r="K1874" s="24" t="s">
        <v>31</v>
      </c>
      <c r="L1874" s="24">
        <v>7</v>
      </c>
      <c r="M1874" s="24">
        <f t="shared" si="98"/>
        <v>910</v>
      </c>
      <c r="N1874" s="24"/>
      <c r="O1874" s="24" t="s">
        <v>32</v>
      </c>
    </row>
    <row r="1875" s="1" customFormat="1" ht="14.25" spans="1:15">
      <c r="A1875" s="24">
        <v>1871</v>
      </c>
      <c r="B1875" s="24" t="s">
        <v>23</v>
      </c>
      <c r="C1875" s="54" t="s">
        <v>24</v>
      </c>
      <c r="D1875" s="24" t="s">
        <v>25</v>
      </c>
      <c r="E1875" s="24" t="s">
        <v>20806</v>
      </c>
      <c r="F1875" s="24" t="s">
        <v>22561</v>
      </c>
      <c r="G1875" s="85" t="s">
        <v>22715</v>
      </c>
      <c r="H1875" s="24" t="s">
        <v>194</v>
      </c>
      <c r="I1875" s="24">
        <v>6</v>
      </c>
      <c r="J1875" s="24" t="s">
        <v>22575</v>
      </c>
      <c r="K1875" s="24" t="s">
        <v>31</v>
      </c>
      <c r="L1875" s="24">
        <v>6</v>
      </c>
      <c r="M1875" s="24">
        <f t="shared" si="98"/>
        <v>780</v>
      </c>
      <c r="N1875" s="24"/>
      <c r="O1875" s="24" t="s">
        <v>32</v>
      </c>
    </row>
    <row r="1876" s="1" customFormat="1" ht="14.25" spans="1:15">
      <c r="A1876" s="24">
        <v>1872</v>
      </c>
      <c r="B1876" s="24" t="s">
        <v>23</v>
      </c>
      <c r="C1876" s="54" t="s">
        <v>24</v>
      </c>
      <c r="D1876" s="24" t="s">
        <v>25</v>
      </c>
      <c r="E1876" s="24" t="s">
        <v>20806</v>
      </c>
      <c r="F1876" s="24" t="s">
        <v>22561</v>
      </c>
      <c r="G1876" s="85" t="s">
        <v>22716</v>
      </c>
      <c r="H1876" s="24" t="s">
        <v>194</v>
      </c>
      <c r="I1876" s="24">
        <v>4</v>
      </c>
      <c r="J1876" s="24" t="s">
        <v>22575</v>
      </c>
      <c r="K1876" s="24" t="s">
        <v>31</v>
      </c>
      <c r="L1876" s="24">
        <v>4</v>
      </c>
      <c r="M1876" s="24">
        <f t="shared" si="98"/>
        <v>520</v>
      </c>
      <c r="N1876" s="24"/>
      <c r="O1876" s="24" t="s">
        <v>32</v>
      </c>
    </row>
    <row r="1877" s="1" customFormat="1" ht="14.25" spans="1:15">
      <c r="A1877" s="24">
        <v>1873</v>
      </c>
      <c r="B1877" s="24" t="s">
        <v>23</v>
      </c>
      <c r="C1877" s="54" t="s">
        <v>24</v>
      </c>
      <c r="D1877" s="24" t="s">
        <v>25</v>
      </c>
      <c r="E1877" s="24" t="s">
        <v>20806</v>
      </c>
      <c r="F1877" s="24" t="s">
        <v>22561</v>
      </c>
      <c r="G1877" s="85" t="s">
        <v>22717</v>
      </c>
      <c r="H1877" s="24" t="s">
        <v>194</v>
      </c>
      <c r="I1877" s="24">
        <v>5</v>
      </c>
      <c r="J1877" s="24" t="s">
        <v>22575</v>
      </c>
      <c r="K1877" s="24" t="s">
        <v>31</v>
      </c>
      <c r="L1877" s="24">
        <v>5</v>
      </c>
      <c r="M1877" s="24">
        <f t="shared" si="98"/>
        <v>650</v>
      </c>
      <c r="N1877" s="24"/>
      <c r="O1877" s="24" t="s">
        <v>32</v>
      </c>
    </row>
    <row r="1878" s="1" customFormat="1" ht="14.25" spans="1:15">
      <c r="A1878" s="24">
        <v>1874</v>
      </c>
      <c r="B1878" s="24" t="s">
        <v>23</v>
      </c>
      <c r="C1878" s="54" t="s">
        <v>24</v>
      </c>
      <c r="D1878" s="24" t="s">
        <v>25</v>
      </c>
      <c r="E1878" s="24" t="s">
        <v>20806</v>
      </c>
      <c r="F1878" s="24" t="s">
        <v>22561</v>
      </c>
      <c r="G1878" s="85" t="s">
        <v>22718</v>
      </c>
      <c r="H1878" s="24" t="s">
        <v>194</v>
      </c>
      <c r="I1878" s="24">
        <v>6</v>
      </c>
      <c r="J1878" s="24" t="s">
        <v>22575</v>
      </c>
      <c r="K1878" s="24" t="s">
        <v>31</v>
      </c>
      <c r="L1878" s="24">
        <v>6</v>
      </c>
      <c r="M1878" s="24">
        <f t="shared" si="98"/>
        <v>780</v>
      </c>
      <c r="N1878" s="24"/>
      <c r="O1878" s="24" t="s">
        <v>32</v>
      </c>
    </row>
    <row r="1879" s="1" customFormat="1" ht="14.25" spans="1:15">
      <c r="A1879" s="24">
        <v>1875</v>
      </c>
      <c r="B1879" s="24" t="s">
        <v>23</v>
      </c>
      <c r="C1879" s="54" t="s">
        <v>24</v>
      </c>
      <c r="D1879" s="24" t="s">
        <v>25</v>
      </c>
      <c r="E1879" s="24" t="s">
        <v>20806</v>
      </c>
      <c r="F1879" s="24" t="s">
        <v>22561</v>
      </c>
      <c r="G1879" s="24" t="s">
        <v>22719</v>
      </c>
      <c r="H1879" s="24" t="s">
        <v>194</v>
      </c>
      <c r="I1879" s="24">
        <v>5</v>
      </c>
      <c r="J1879" s="24" t="s">
        <v>16326</v>
      </c>
      <c r="K1879" s="24" t="s">
        <v>31</v>
      </c>
      <c r="L1879" s="24">
        <v>5</v>
      </c>
      <c r="M1879" s="24">
        <f t="shared" si="98"/>
        <v>650</v>
      </c>
      <c r="N1879" s="24"/>
      <c r="O1879" s="24" t="s">
        <v>32</v>
      </c>
    </row>
  </sheetData>
  <mergeCells count="6">
    <mergeCell ref="A1:O1"/>
    <mergeCell ref="A2:O2"/>
    <mergeCell ref="B3:F3"/>
    <mergeCell ref="G3:J3"/>
    <mergeCell ref="L3:O3"/>
    <mergeCell ref="A3:A4"/>
  </mergeCells>
  <conditionalFormatting sqref="G121">
    <cfRule type="duplicateValues" dxfId="0" priority="37"/>
  </conditionalFormatting>
  <conditionalFormatting sqref="G163">
    <cfRule type="duplicateValues" dxfId="0" priority="36"/>
  </conditionalFormatting>
  <conditionalFormatting sqref="G1358">
    <cfRule type="duplicateValues" dxfId="0" priority="33"/>
    <cfRule type="duplicateValues" dxfId="0" priority="34"/>
  </conditionalFormatting>
  <conditionalFormatting sqref="G1454">
    <cfRule type="duplicateValues" dxfId="0" priority="54"/>
    <cfRule type="duplicateValues" dxfId="0" priority="55"/>
    <cfRule type="duplicateValues" dxfId="0" priority="56"/>
    <cfRule type="duplicateValues" dxfId="0" priority="57"/>
  </conditionalFormatting>
  <conditionalFormatting sqref="G1461">
    <cfRule type="duplicateValues" dxfId="0" priority="77"/>
    <cfRule type="duplicateValues" dxfId="0" priority="78"/>
    <cfRule type="duplicateValues" dxfId="0" priority="79"/>
    <cfRule type="duplicateValues" dxfId="0" priority="80"/>
  </conditionalFormatting>
  <conditionalFormatting sqref="J1497">
    <cfRule type="duplicateValues" dxfId="1" priority="94"/>
  </conditionalFormatting>
  <conditionalFormatting sqref="G1573">
    <cfRule type="duplicateValues" dxfId="1" priority="93"/>
  </conditionalFormatting>
  <conditionalFormatting sqref="H1589">
    <cfRule type="duplicateValues" dxfId="0" priority="42"/>
    <cfRule type="duplicateValues" dxfId="0" priority="43"/>
    <cfRule type="duplicateValues" dxfId="0" priority="44"/>
    <cfRule type="duplicateValues" dxfId="0" priority="45"/>
  </conditionalFormatting>
  <conditionalFormatting sqref="G1608">
    <cfRule type="duplicateValues" dxfId="0" priority="73"/>
    <cfRule type="duplicateValues" dxfId="0" priority="74"/>
    <cfRule type="duplicateValues" dxfId="0" priority="75"/>
    <cfRule type="duplicateValues" dxfId="0" priority="76"/>
  </conditionalFormatting>
  <conditionalFormatting sqref="G1616">
    <cfRule type="duplicateValues" dxfId="0" priority="68"/>
    <cfRule type="duplicateValues" dxfId="0" priority="69"/>
    <cfRule type="duplicateValues" dxfId="0" priority="70"/>
    <cfRule type="duplicateValues" dxfId="0" priority="71"/>
    <cfRule type="duplicateValues" dxfId="1" priority="72"/>
  </conditionalFormatting>
  <conditionalFormatting sqref="H1618">
    <cfRule type="duplicateValues" dxfId="1" priority="67"/>
  </conditionalFormatting>
  <conditionalFormatting sqref="J1677">
    <cfRule type="duplicateValues" dxfId="1" priority="91"/>
  </conditionalFormatting>
  <conditionalFormatting sqref="G1688">
    <cfRule type="duplicateValues" dxfId="0" priority="81"/>
    <cfRule type="duplicateValues" dxfId="0" priority="82"/>
    <cfRule type="duplicateValues" dxfId="0" priority="83"/>
    <cfRule type="duplicateValues" dxfId="0" priority="84"/>
  </conditionalFormatting>
  <conditionalFormatting sqref="G1696">
    <cfRule type="duplicateValues" dxfId="0" priority="27"/>
    <cfRule type="duplicateValues" dxfId="0" priority="28"/>
    <cfRule type="duplicateValues" dxfId="0" priority="29"/>
    <cfRule type="duplicateValues" dxfId="0" priority="30"/>
    <cfRule type="duplicateValues" dxfId="0" priority="31"/>
  </conditionalFormatting>
  <conditionalFormatting sqref="G1697">
    <cfRule type="duplicateValues" dxfId="0" priority="21"/>
    <cfRule type="duplicateValues" dxfId="0" priority="22"/>
    <cfRule type="duplicateValues" dxfId="0" priority="23"/>
    <cfRule type="duplicateValues" dxfId="0" priority="24"/>
    <cfRule type="duplicateValues" dxfId="0" priority="25"/>
  </conditionalFormatting>
  <conditionalFormatting sqref="G1698">
    <cfRule type="duplicateValues" dxfId="0" priority="15"/>
    <cfRule type="duplicateValues" dxfId="0" priority="16"/>
    <cfRule type="duplicateValues" dxfId="0" priority="17"/>
    <cfRule type="duplicateValues" dxfId="0" priority="18"/>
    <cfRule type="duplicateValues" dxfId="0" priority="19"/>
  </conditionalFormatting>
  <conditionalFormatting sqref="G1729">
    <cfRule type="duplicateValues" dxfId="0" priority="13"/>
  </conditionalFormatting>
  <conditionalFormatting sqref="G1730">
    <cfRule type="duplicateValues" dxfId="0" priority="11"/>
  </conditionalFormatting>
  <conditionalFormatting sqref="G1731">
    <cfRule type="duplicateValues" dxfId="0" priority="9"/>
  </conditionalFormatting>
  <conditionalFormatting sqref="G3:G4">
    <cfRule type="duplicateValues" dxfId="0" priority="99"/>
    <cfRule type="duplicateValues" dxfId="0" priority="100"/>
    <cfRule type="duplicateValues" dxfId="0" priority="101"/>
  </conditionalFormatting>
  <conditionalFormatting sqref="G5:G1879">
    <cfRule type="duplicateValues" dxfId="0" priority="3"/>
  </conditionalFormatting>
  <conditionalFormatting sqref="G1732:G1879">
    <cfRule type="duplicateValues" dxfId="0" priority="4"/>
    <cfRule type="duplicateValues" dxfId="0" priority="5"/>
    <cfRule type="duplicateValues" dxfId="0" priority="6"/>
    <cfRule type="duplicateValues" dxfId="0" priority="7"/>
  </conditionalFormatting>
  <conditionalFormatting sqref="G1368:G1396 G788:G1357 G164:G658 G122:G162 G5:G120">
    <cfRule type="duplicateValues" dxfId="0" priority="98"/>
  </conditionalFormatting>
  <conditionalFormatting sqref="G1368:G1695 G1699:G1728 G5:G1357">
    <cfRule type="duplicateValues" dxfId="0" priority="35"/>
  </conditionalFormatting>
  <conditionalFormatting sqref="G1465:G1510 G1462:G1463 G1455:G1460 G1433:G1453 G1397:G1431 G1512:G1521 G1523:G1607 G1609:G1615 G1690 G1723 G1619:G1622 G1617 G1624:G1687 G1694:G1695">
    <cfRule type="duplicateValues" dxfId="0" priority="90"/>
  </conditionalFormatting>
  <conditionalFormatting sqref="G1465:G1521 G1462:G1463 G1455:G1460 G1433:G1453 G1397:G1431 G1523:G1607 G1609:G1615 G1617 G1690 G1723 G1619:G1622 G1624:G1687 G1694:G1695">
    <cfRule type="duplicateValues" dxfId="0" priority="86"/>
    <cfRule type="duplicateValues" dxfId="0" priority="87"/>
    <cfRule type="duplicateValues" dxfId="0" priority="88"/>
  </conditionalFormatting>
  <conditionalFormatting sqref="G1615 G1571:G1572 G1603:G1606 G1589:G1601 G1576:G1578 G1561:G1568 G1559 G1524">
    <cfRule type="duplicateValues" dxfId="1" priority="97"/>
  </conditionalFormatting>
  <dataValidations count="4">
    <dataValidation allowBlank="1" showInputMessage="1" showErrorMessage="1" sqref="M1 N1:O1 A2 B2:G2 H2 I2:J2 K2 L2 M2:O2 L3:M3 N3:O3 H4 I4:J4 K4 L4 M4 N4:O4 A3:G4"/>
    <dataValidation type="list" allowBlank="1" showInputMessage="1" showErrorMessage="1" sqref="K1365 K1366 K1367 K1696 K1697 K1698 K449:K454 K455:K460 K461:K491 K492:K547 K548:K569 K570:K578 K579:K581 K582:K583 K584:K596 K597:K605 K606:K619 K620:K654 K655:K658 K659:K787 K788:K860 K861:K1227 K1228:K1239 K1240:K1280 K1281:K1356 K1357:K1360 K1361:K1364 K1368:K1396 K1397:K1493 K1494:K1502 K1503:K1546 K1547:K1551 K1552:K1670 K1671:K1672 K1673:K1685 K1686:K1691 K1692:K1695 K1699:K1701 K1702:K1726 K1727:K1731 K1732:K1812 K1813:K1879">
      <formula1>"洪涝,地震,台风,旱灾,风雹,低温雨雪冰冻,地质灾害,其它"</formula1>
    </dataValidation>
    <dataValidation type="list" allowBlank="1" showInputMessage="1" showErrorMessage="1" sqref="H659:H787">
      <formula1>"特困供养人员,低保户,返贫监测对象,其他困难户,一般户"</formula1>
    </dataValidation>
    <dataValidation type="list" allowBlank="1" showInputMessage="1" showErrorMessage="1" sqref="O5:O1227 O1228:O1879">
      <formula1>"现金,一卡通"</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737"/>
  <sheetViews>
    <sheetView workbookViewId="0">
      <pane ySplit="5" topLeftCell="A721" activePane="bottomLeft" state="frozen"/>
      <selection/>
      <selection pane="bottomLeft" activeCell="H4" sqref="H$1:H$1048576"/>
    </sheetView>
  </sheetViews>
  <sheetFormatPr defaultColWidth="9" defaultRowHeight="21" customHeight="1"/>
  <cols>
    <col min="8" max="8" width="13.1333333333333" customWidth="1"/>
    <col min="9" max="10" width="9" customWidth="1"/>
    <col min="11" max="11" width="11.6333333333333" customWidth="1"/>
    <col min="14" max="14" width="9.88333333333333" customWidth="1"/>
    <col min="15" max="15" width="20.5" customWidth="1"/>
  </cols>
  <sheetData>
    <row r="1" ht="43" customHeight="1" spans="1:15">
      <c r="A1" s="2" t="s">
        <v>0</v>
      </c>
      <c r="B1" s="2"/>
      <c r="C1" s="2"/>
      <c r="D1" s="2"/>
      <c r="E1" s="2"/>
      <c r="F1" s="2"/>
      <c r="G1" s="2"/>
      <c r="H1" s="2"/>
      <c r="I1" s="2"/>
      <c r="J1" s="2"/>
      <c r="K1" s="2"/>
      <c r="L1" s="2"/>
      <c r="M1" s="2"/>
      <c r="N1" s="2"/>
      <c r="O1" s="2"/>
    </row>
    <row r="2" customHeight="1" spans="1:15">
      <c r="A2" s="2"/>
      <c r="B2" s="2"/>
      <c r="C2" s="2"/>
      <c r="D2" s="2"/>
      <c r="E2" s="2"/>
      <c r="F2" s="2"/>
      <c r="G2" s="2"/>
      <c r="H2" s="2"/>
      <c r="I2" s="2"/>
      <c r="J2" s="2"/>
      <c r="K2" s="2"/>
      <c r="L2" s="2"/>
      <c r="M2" s="2"/>
      <c r="N2" s="2"/>
      <c r="O2" s="2"/>
    </row>
    <row r="3" s="1" customFormat="1" customHeight="1" spans="1:15">
      <c r="A3" s="3" t="s">
        <v>1</v>
      </c>
      <c r="B3" s="4" t="s">
        <v>2</v>
      </c>
      <c r="C3" s="4"/>
      <c r="D3" s="4"/>
      <c r="E3" s="4"/>
      <c r="F3" s="4"/>
      <c r="G3" s="4" t="s">
        <v>3</v>
      </c>
      <c r="H3" s="5"/>
      <c r="I3" s="4"/>
      <c r="J3" s="17"/>
      <c r="K3" s="18" t="s">
        <v>4</v>
      </c>
      <c r="L3" s="18" t="s">
        <v>5</v>
      </c>
      <c r="M3" s="18"/>
      <c r="N3" s="19"/>
      <c r="O3" s="18"/>
    </row>
    <row r="4" s="1" customFormat="1" ht="42" customHeight="1" spans="1:15">
      <c r="A4" s="3"/>
      <c r="B4" s="6" t="s">
        <v>9844</v>
      </c>
      <c r="C4" s="4" t="s">
        <v>7</v>
      </c>
      <c r="D4" s="4" t="s">
        <v>8</v>
      </c>
      <c r="E4" s="6" t="s">
        <v>9</v>
      </c>
      <c r="F4" s="6" t="s">
        <v>10</v>
      </c>
      <c r="G4" s="7" t="s">
        <v>11</v>
      </c>
      <c r="H4" s="6" t="s">
        <v>12</v>
      </c>
      <c r="I4" s="7" t="s">
        <v>13</v>
      </c>
      <c r="J4" s="7" t="s">
        <v>14</v>
      </c>
      <c r="K4" s="7" t="s">
        <v>15</v>
      </c>
      <c r="L4" s="7" t="s">
        <v>16</v>
      </c>
      <c r="M4" s="20" t="s">
        <v>17</v>
      </c>
      <c r="N4" s="21" t="s">
        <v>18</v>
      </c>
      <c r="O4" s="20" t="s">
        <v>19</v>
      </c>
    </row>
    <row r="5" s="1" customFormat="1" customHeight="1" spans="1:15">
      <c r="A5" s="3"/>
      <c r="B5" s="288" t="s">
        <v>21</v>
      </c>
      <c r="C5" s="288" t="s">
        <v>21</v>
      </c>
      <c r="D5" s="288" t="s">
        <v>21</v>
      </c>
      <c r="E5" s="288" t="s">
        <v>21</v>
      </c>
      <c r="F5" s="288" t="s">
        <v>21</v>
      </c>
      <c r="G5" s="288" t="s">
        <v>21</v>
      </c>
      <c r="H5" s="289" t="s">
        <v>21</v>
      </c>
      <c r="I5" s="4" t="s">
        <v>22</v>
      </c>
      <c r="J5" s="290" t="s">
        <v>21</v>
      </c>
      <c r="K5" s="288" t="s">
        <v>21</v>
      </c>
      <c r="L5" s="4" t="s">
        <v>22</v>
      </c>
      <c r="M5" s="23"/>
      <c r="N5" s="23"/>
      <c r="O5" s="24" t="s">
        <v>32</v>
      </c>
    </row>
    <row r="6" s="1" customFormat="1" customHeight="1" spans="1:15">
      <c r="A6" s="10">
        <v>1</v>
      </c>
      <c r="B6" s="11" t="s">
        <v>23</v>
      </c>
      <c r="C6" s="11" t="s">
        <v>11004</v>
      </c>
      <c r="D6" s="11" t="s">
        <v>10034</v>
      </c>
      <c r="E6" s="11" t="s">
        <v>22720</v>
      </c>
      <c r="F6" s="12" t="s">
        <v>22721</v>
      </c>
      <c r="G6" s="13" t="s">
        <v>22722</v>
      </c>
      <c r="H6" s="14" t="s">
        <v>194</v>
      </c>
      <c r="I6" s="25">
        <v>6</v>
      </c>
      <c r="J6" s="25" t="s">
        <v>22723</v>
      </c>
      <c r="K6" s="26" t="s">
        <v>31</v>
      </c>
      <c r="L6" s="25">
        <v>6</v>
      </c>
      <c r="M6" s="27">
        <f>L6*130</f>
        <v>780</v>
      </c>
      <c r="N6" s="23"/>
      <c r="O6" s="24" t="s">
        <v>32</v>
      </c>
    </row>
    <row r="7" s="1" customFormat="1" customHeight="1" spans="1:15">
      <c r="A7" s="10">
        <v>2</v>
      </c>
      <c r="B7" s="11" t="s">
        <v>23</v>
      </c>
      <c r="C7" s="11" t="s">
        <v>11004</v>
      </c>
      <c r="D7" s="11" t="s">
        <v>10034</v>
      </c>
      <c r="E7" s="11" t="s">
        <v>22720</v>
      </c>
      <c r="F7" s="12" t="s">
        <v>22721</v>
      </c>
      <c r="G7" s="12" t="s">
        <v>22724</v>
      </c>
      <c r="H7" s="14" t="s">
        <v>194</v>
      </c>
      <c r="I7" s="11">
        <v>4</v>
      </c>
      <c r="J7" s="11" t="s">
        <v>22725</v>
      </c>
      <c r="K7" s="26" t="s">
        <v>31</v>
      </c>
      <c r="L7" s="11">
        <v>4</v>
      </c>
      <c r="M7" s="27">
        <f>L7*130</f>
        <v>520</v>
      </c>
      <c r="N7" s="23"/>
      <c r="O7" s="24" t="s">
        <v>32</v>
      </c>
    </row>
    <row r="8" s="1" customFormat="1" customHeight="1" spans="1:15">
      <c r="A8" s="10">
        <v>3</v>
      </c>
      <c r="B8" s="11" t="s">
        <v>23</v>
      </c>
      <c r="C8" s="11" t="s">
        <v>11004</v>
      </c>
      <c r="D8" s="11" t="s">
        <v>10034</v>
      </c>
      <c r="E8" s="11" t="s">
        <v>22720</v>
      </c>
      <c r="F8" s="12" t="s">
        <v>22721</v>
      </c>
      <c r="G8" s="12" t="s">
        <v>22726</v>
      </c>
      <c r="H8" s="15" t="s">
        <v>1583</v>
      </c>
      <c r="I8" s="12">
        <v>6</v>
      </c>
      <c r="J8" s="11" t="s">
        <v>22727</v>
      </c>
      <c r="K8" s="26" t="s">
        <v>31</v>
      </c>
      <c r="L8" s="12">
        <v>6</v>
      </c>
      <c r="M8" s="27">
        <f>L8*312</f>
        <v>1872</v>
      </c>
      <c r="N8" s="23"/>
      <c r="O8" s="24" t="s">
        <v>32</v>
      </c>
    </row>
    <row r="9" s="1" customFormat="1" customHeight="1" spans="1:15">
      <c r="A9" s="10">
        <v>4</v>
      </c>
      <c r="B9" s="11" t="s">
        <v>23</v>
      </c>
      <c r="C9" s="11" t="s">
        <v>11004</v>
      </c>
      <c r="D9" s="11" t="s">
        <v>10034</v>
      </c>
      <c r="E9" s="11" t="s">
        <v>22720</v>
      </c>
      <c r="F9" s="12" t="s">
        <v>22721</v>
      </c>
      <c r="G9" s="12" t="s">
        <v>22728</v>
      </c>
      <c r="H9" s="14" t="s">
        <v>194</v>
      </c>
      <c r="I9" s="12">
        <v>4</v>
      </c>
      <c r="J9" s="11" t="s">
        <v>22727</v>
      </c>
      <c r="K9" s="26" t="s">
        <v>10937</v>
      </c>
      <c r="L9" s="12">
        <v>4</v>
      </c>
      <c r="M9" s="27">
        <f>L9*130</f>
        <v>520</v>
      </c>
      <c r="N9" s="23"/>
      <c r="O9" s="24" t="s">
        <v>32</v>
      </c>
    </row>
    <row r="10" s="1" customFormat="1" customHeight="1" spans="1:15">
      <c r="A10" s="10">
        <v>5</v>
      </c>
      <c r="B10" s="11" t="s">
        <v>23</v>
      </c>
      <c r="C10" s="11" t="s">
        <v>11004</v>
      </c>
      <c r="D10" s="11" t="s">
        <v>10034</v>
      </c>
      <c r="E10" s="11" t="s">
        <v>22720</v>
      </c>
      <c r="F10" s="12" t="s">
        <v>22721</v>
      </c>
      <c r="G10" s="13" t="s">
        <v>22729</v>
      </c>
      <c r="H10" s="14" t="s">
        <v>194</v>
      </c>
      <c r="I10" s="11">
        <v>2</v>
      </c>
      <c r="J10" s="11" t="s">
        <v>15944</v>
      </c>
      <c r="K10" s="26" t="s">
        <v>31</v>
      </c>
      <c r="L10" s="11">
        <v>2</v>
      </c>
      <c r="M10" s="27">
        <f>L10*130</f>
        <v>260</v>
      </c>
      <c r="N10" s="23"/>
      <c r="O10" s="24" t="s">
        <v>32</v>
      </c>
    </row>
    <row r="11" s="1" customFormat="1" customHeight="1" spans="1:15">
      <c r="A11" s="10">
        <v>6</v>
      </c>
      <c r="B11" s="11" t="s">
        <v>23</v>
      </c>
      <c r="C11" s="11" t="s">
        <v>11004</v>
      </c>
      <c r="D11" s="11" t="s">
        <v>10034</v>
      </c>
      <c r="E11" s="11" t="s">
        <v>22720</v>
      </c>
      <c r="F11" s="12" t="s">
        <v>22721</v>
      </c>
      <c r="G11" s="12" t="s">
        <v>22730</v>
      </c>
      <c r="H11" s="15" t="s">
        <v>1583</v>
      </c>
      <c r="I11" s="12">
        <v>5</v>
      </c>
      <c r="J11" s="11" t="s">
        <v>22727</v>
      </c>
      <c r="K11" s="26" t="s">
        <v>31</v>
      </c>
      <c r="L11" s="12">
        <v>5</v>
      </c>
      <c r="M11" s="27">
        <f>L11*130</f>
        <v>650</v>
      </c>
      <c r="N11" s="23"/>
      <c r="O11" s="24" t="s">
        <v>32</v>
      </c>
    </row>
    <row r="12" s="1" customFormat="1" customHeight="1" spans="1:15">
      <c r="A12" s="10">
        <v>7</v>
      </c>
      <c r="B12" s="11" t="s">
        <v>23</v>
      </c>
      <c r="C12" s="11" t="s">
        <v>11004</v>
      </c>
      <c r="D12" s="11" t="s">
        <v>10034</v>
      </c>
      <c r="E12" s="11" t="s">
        <v>22720</v>
      </c>
      <c r="F12" s="12" t="s">
        <v>22721</v>
      </c>
      <c r="G12" s="12" t="s">
        <v>22731</v>
      </c>
      <c r="H12" s="14" t="s">
        <v>51</v>
      </c>
      <c r="I12" s="12">
        <v>6</v>
      </c>
      <c r="J12" s="11" t="s">
        <v>15944</v>
      </c>
      <c r="K12" s="26" t="s">
        <v>31</v>
      </c>
      <c r="L12" s="12">
        <v>6</v>
      </c>
      <c r="M12" s="27">
        <f>L12*312</f>
        <v>1872</v>
      </c>
      <c r="N12" s="23"/>
      <c r="O12" s="24" t="s">
        <v>32</v>
      </c>
    </row>
    <row r="13" s="1" customFormat="1" customHeight="1" spans="1:15">
      <c r="A13" s="10">
        <v>8</v>
      </c>
      <c r="B13" s="11" t="s">
        <v>23</v>
      </c>
      <c r="C13" s="11" t="s">
        <v>11004</v>
      </c>
      <c r="D13" s="11" t="s">
        <v>10034</v>
      </c>
      <c r="E13" s="11" t="s">
        <v>22720</v>
      </c>
      <c r="F13" s="12" t="s">
        <v>22721</v>
      </c>
      <c r="G13" s="12" t="s">
        <v>22732</v>
      </c>
      <c r="H13" s="14" t="s">
        <v>194</v>
      </c>
      <c r="I13" s="12">
        <v>4</v>
      </c>
      <c r="J13" s="11" t="s">
        <v>22727</v>
      </c>
      <c r="K13" s="26" t="s">
        <v>31</v>
      </c>
      <c r="L13" s="12">
        <v>4</v>
      </c>
      <c r="M13" s="27">
        <f>L13*130</f>
        <v>520</v>
      </c>
      <c r="N13" s="23"/>
      <c r="O13" s="24" t="s">
        <v>32</v>
      </c>
    </row>
    <row r="14" s="1" customFormat="1" customHeight="1" spans="1:15">
      <c r="A14" s="10">
        <v>9</v>
      </c>
      <c r="B14" s="11" t="s">
        <v>23</v>
      </c>
      <c r="C14" s="11" t="s">
        <v>11004</v>
      </c>
      <c r="D14" s="11" t="s">
        <v>10034</v>
      </c>
      <c r="E14" s="11" t="s">
        <v>22720</v>
      </c>
      <c r="F14" s="12" t="s">
        <v>22721</v>
      </c>
      <c r="G14" s="13" t="s">
        <v>22733</v>
      </c>
      <c r="H14" s="15" t="s">
        <v>1583</v>
      </c>
      <c r="I14" s="12">
        <v>1</v>
      </c>
      <c r="J14" s="11" t="s">
        <v>22723</v>
      </c>
      <c r="K14" s="26" t="s">
        <v>31</v>
      </c>
      <c r="L14" s="12">
        <v>1</v>
      </c>
      <c r="M14" s="27">
        <f>L14*312</f>
        <v>312</v>
      </c>
      <c r="N14" s="23"/>
      <c r="O14" s="24" t="s">
        <v>32</v>
      </c>
    </row>
    <row r="15" s="1" customFormat="1" customHeight="1" spans="1:15">
      <c r="A15" s="10">
        <v>10</v>
      </c>
      <c r="B15" s="11" t="s">
        <v>23</v>
      </c>
      <c r="C15" s="11" t="s">
        <v>11004</v>
      </c>
      <c r="D15" s="11" t="s">
        <v>10034</v>
      </c>
      <c r="E15" s="11" t="s">
        <v>22720</v>
      </c>
      <c r="F15" s="12" t="s">
        <v>22721</v>
      </c>
      <c r="G15" s="12" t="s">
        <v>22734</v>
      </c>
      <c r="H15" s="15" t="s">
        <v>1583</v>
      </c>
      <c r="I15" s="12">
        <v>3</v>
      </c>
      <c r="J15" s="11" t="s">
        <v>22735</v>
      </c>
      <c r="K15" s="26" t="s">
        <v>31</v>
      </c>
      <c r="L15" s="12">
        <v>3</v>
      </c>
      <c r="M15" s="27">
        <f t="shared" ref="M15:M21" si="0">L15*130</f>
        <v>390</v>
      </c>
      <c r="N15" s="23"/>
      <c r="O15" s="24" t="s">
        <v>32</v>
      </c>
    </row>
    <row r="16" s="1" customFormat="1" customHeight="1" spans="1:15">
      <c r="A16" s="10">
        <v>11</v>
      </c>
      <c r="B16" s="11" t="s">
        <v>23</v>
      </c>
      <c r="C16" s="11" t="s">
        <v>11004</v>
      </c>
      <c r="D16" s="11" t="s">
        <v>10034</v>
      </c>
      <c r="E16" s="11" t="s">
        <v>22720</v>
      </c>
      <c r="F16" s="12" t="s">
        <v>22721</v>
      </c>
      <c r="G16" s="12" t="s">
        <v>22736</v>
      </c>
      <c r="H16" s="14" t="s">
        <v>194</v>
      </c>
      <c r="I16" s="12">
        <v>4</v>
      </c>
      <c r="J16" s="11" t="s">
        <v>22735</v>
      </c>
      <c r="K16" s="26" t="s">
        <v>10937</v>
      </c>
      <c r="L16" s="12">
        <v>4</v>
      </c>
      <c r="M16" s="27">
        <f t="shared" si="0"/>
        <v>520</v>
      </c>
      <c r="N16" s="23"/>
      <c r="O16" s="24" t="s">
        <v>32</v>
      </c>
    </row>
    <row r="17" s="1" customFormat="1" customHeight="1" spans="1:15">
      <c r="A17" s="10">
        <v>12</v>
      </c>
      <c r="B17" s="11" t="s">
        <v>23</v>
      </c>
      <c r="C17" s="11" t="s">
        <v>11004</v>
      </c>
      <c r="D17" s="11" t="s">
        <v>10034</v>
      </c>
      <c r="E17" s="11" t="s">
        <v>22720</v>
      </c>
      <c r="F17" s="12" t="s">
        <v>22721</v>
      </c>
      <c r="G17" s="13" t="s">
        <v>22737</v>
      </c>
      <c r="H17" s="14" t="s">
        <v>194</v>
      </c>
      <c r="I17" s="12">
        <v>4</v>
      </c>
      <c r="J17" s="11" t="s">
        <v>22738</v>
      </c>
      <c r="K17" s="26" t="s">
        <v>16210</v>
      </c>
      <c r="L17" s="12">
        <v>4</v>
      </c>
      <c r="M17" s="27">
        <f t="shared" si="0"/>
        <v>520</v>
      </c>
      <c r="N17" s="23"/>
      <c r="O17" s="24" t="s">
        <v>32</v>
      </c>
    </row>
    <row r="18" s="1" customFormat="1" customHeight="1" spans="1:15">
      <c r="A18" s="10">
        <v>13</v>
      </c>
      <c r="B18" s="11" t="s">
        <v>23</v>
      </c>
      <c r="C18" s="11" t="s">
        <v>11004</v>
      </c>
      <c r="D18" s="11" t="s">
        <v>10034</v>
      </c>
      <c r="E18" s="11" t="s">
        <v>22720</v>
      </c>
      <c r="F18" s="12" t="s">
        <v>22739</v>
      </c>
      <c r="G18" s="12" t="s">
        <v>22740</v>
      </c>
      <c r="H18" s="15" t="s">
        <v>1583</v>
      </c>
      <c r="I18" s="11">
        <v>4</v>
      </c>
      <c r="J18" s="11" t="s">
        <v>22741</v>
      </c>
      <c r="K18" s="26" t="s">
        <v>31</v>
      </c>
      <c r="L18" s="11">
        <v>4</v>
      </c>
      <c r="M18" s="27">
        <f t="shared" si="0"/>
        <v>520</v>
      </c>
      <c r="N18" s="23"/>
      <c r="O18" s="24" t="s">
        <v>32</v>
      </c>
    </row>
    <row r="19" s="1" customFormat="1" customHeight="1" spans="1:15">
      <c r="A19" s="10">
        <v>14</v>
      </c>
      <c r="B19" s="11" t="s">
        <v>23</v>
      </c>
      <c r="C19" s="11" t="s">
        <v>11004</v>
      </c>
      <c r="D19" s="11" t="s">
        <v>10034</v>
      </c>
      <c r="E19" s="11" t="s">
        <v>22720</v>
      </c>
      <c r="F19" s="12" t="s">
        <v>22739</v>
      </c>
      <c r="G19" s="12" t="s">
        <v>22742</v>
      </c>
      <c r="H19" s="14" t="s">
        <v>194</v>
      </c>
      <c r="I19" s="11">
        <v>1</v>
      </c>
      <c r="J19" s="11" t="s">
        <v>22743</v>
      </c>
      <c r="K19" s="26" t="s">
        <v>31</v>
      </c>
      <c r="L19" s="11">
        <v>1</v>
      </c>
      <c r="M19" s="27">
        <f t="shared" si="0"/>
        <v>130</v>
      </c>
      <c r="N19" s="23"/>
      <c r="O19" s="24" t="s">
        <v>32</v>
      </c>
    </row>
    <row r="20" s="1" customFormat="1" customHeight="1" spans="1:15">
      <c r="A20" s="10">
        <v>15</v>
      </c>
      <c r="B20" s="11" t="s">
        <v>23</v>
      </c>
      <c r="C20" s="11" t="s">
        <v>11004</v>
      </c>
      <c r="D20" s="11" t="s">
        <v>10034</v>
      </c>
      <c r="E20" s="11" t="s">
        <v>22720</v>
      </c>
      <c r="F20" s="12" t="s">
        <v>22739</v>
      </c>
      <c r="G20" s="12" t="s">
        <v>22744</v>
      </c>
      <c r="H20" s="14" t="s">
        <v>194</v>
      </c>
      <c r="I20" s="11">
        <v>1</v>
      </c>
      <c r="J20" s="11" t="s">
        <v>22741</v>
      </c>
      <c r="K20" s="26" t="s">
        <v>31</v>
      </c>
      <c r="L20" s="11">
        <v>1</v>
      </c>
      <c r="M20" s="27">
        <f t="shared" si="0"/>
        <v>130</v>
      </c>
      <c r="N20" s="23"/>
      <c r="O20" s="24" t="s">
        <v>32</v>
      </c>
    </row>
    <row r="21" s="1" customFormat="1" customHeight="1" spans="1:15">
      <c r="A21" s="10">
        <v>16</v>
      </c>
      <c r="B21" s="11" t="s">
        <v>23</v>
      </c>
      <c r="C21" s="11" t="s">
        <v>11004</v>
      </c>
      <c r="D21" s="11" t="s">
        <v>10034</v>
      </c>
      <c r="E21" s="11" t="s">
        <v>22720</v>
      </c>
      <c r="F21" s="12" t="s">
        <v>22739</v>
      </c>
      <c r="G21" s="12" t="s">
        <v>22745</v>
      </c>
      <c r="H21" s="14" t="s">
        <v>194</v>
      </c>
      <c r="I21" s="11">
        <v>4</v>
      </c>
      <c r="J21" s="11" t="s">
        <v>22741</v>
      </c>
      <c r="K21" s="26" t="s">
        <v>31</v>
      </c>
      <c r="L21" s="11">
        <v>4</v>
      </c>
      <c r="M21" s="27">
        <f t="shared" si="0"/>
        <v>520</v>
      </c>
      <c r="N21" s="23"/>
      <c r="O21" s="24" t="s">
        <v>32</v>
      </c>
    </row>
    <row r="22" s="1" customFormat="1" customHeight="1" spans="1:15">
      <c r="A22" s="10">
        <v>17</v>
      </c>
      <c r="B22" s="11" t="s">
        <v>23</v>
      </c>
      <c r="C22" s="11" t="s">
        <v>11004</v>
      </c>
      <c r="D22" s="11" t="s">
        <v>10034</v>
      </c>
      <c r="E22" s="11" t="s">
        <v>22720</v>
      </c>
      <c r="F22" s="16" t="s">
        <v>22739</v>
      </c>
      <c r="G22" s="13" t="s">
        <v>22746</v>
      </c>
      <c r="H22" s="14" t="s">
        <v>194</v>
      </c>
      <c r="I22" s="11">
        <v>3</v>
      </c>
      <c r="J22" s="11" t="s">
        <v>22747</v>
      </c>
      <c r="K22" s="26" t="s">
        <v>10937</v>
      </c>
      <c r="L22" s="11">
        <v>3</v>
      </c>
      <c r="M22" s="27">
        <f>L22*468</f>
        <v>1404</v>
      </c>
      <c r="N22" s="23"/>
      <c r="O22" s="24" t="s">
        <v>32</v>
      </c>
    </row>
    <row r="23" s="1" customFormat="1" customHeight="1" spans="1:15">
      <c r="A23" s="10">
        <v>18</v>
      </c>
      <c r="B23" s="11" t="s">
        <v>23</v>
      </c>
      <c r="C23" s="11" t="s">
        <v>11004</v>
      </c>
      <c r="D23" s="11" t="s">
        <v>10034</v>
      </c>
      <c r="E23" s="11" t="s">
        <v>22720</v>
      </c>
      <c r="F23" s="16" t="s">
        <v>22739</v>
      </c>
      <c r="G23" s="13" t="s">
        <v>22748</v>
      </c>
      <c r="H23" s="14" t="s">
        <v>194</v>
      </c>
      <c r="I23" s="11">
        <v>1</v>
      </c>
      <c r="J23" s="11" t="s">
        <v>22747</v>
      </c>
      <c r="K23" s="26" t="s">
        <v>10937</v>
      </c>
      <c r="L23" s="11">
        <v>1</v>
      </c>
      <c r="M23" s="27">
        <f>L23*468</f>
        <v>468</v>
      </c>
      <c r="N23" s="23"/>
      <c r="O23" s="24" t="s">
        <v>32</v>
      </c>
    </row>
    <row r="24" s="1" customFormat="1" customHeight="1" spans="1:15">
      <c r="A24" s="10">
        <v>19</v>
      </c>
      <c r="B24" s="11" t="s">
        <v>23</v>
      </c>
      <c r="C24" s="11" t="s">
        <v>11004</v>
      </c>
      <c r="D24" s="11" t="s">
        <v>10034</v>
      </c>
      <c r="E24" s="11" t="s">
        <v>22720</v>
      </c>
      <c r="F24" s="16" t="s">
        <v>22739</v>
      </c>
      <c r="G24" s="13" t="s">
        <v>22749</v>
      </c>
      <c r="H24" s="14" t="s">
        <v>194</v>
      </c>
      <c r="I24" s="11">
        <v>3</v>
      </c>
      <c r="J24" s="11" t="s">
        <v>22747</v>
      </c>
      <c r="K24" s="26" t="s">
        <v>10937</v>
      </c>
      <c r="L24" s="11">
        <v>3</v>
      </c>
      <c r="M24" s="27">
        <f>L24*468</f>
        <v>1404</v>
      </c>
      <c r="N24" s="23"/>
      <c r="O24" s="24" t="s">
        <v>32</v>
      </c>
    </row>
    <row r="25" s="1" customFormat="1" customHeight="1" spans="1:15">
      <c r="A25" s="10">
        <v>20</v>
      </c>
      <c r="B25" s="11" t="s">
        <v>23</v>
      </c>
      <c r="C25" s="11" t="s">
        <v>11004</v>
      </c>
      <c r="D25" s="11" t="s">
        <v>10034</v>
      </c>
      <c r="E25" s="11" t="s">
        <v>22720</v>
      </c>
      <c r="F25" s="12" t="s">
        <v>22739</v>
      </c>
      <c r="G25" s="12" t="s">
        <v>22750</v>
      </c>
      <c r="H25" s="14" t="s">
        <v>194</v>
      </c>
      <c r="I25" s="12">
        <v>5</v>
      </c>
      <c r="J25" s="11" t="s">
        <v>22751</v>
      </c>
      <c r="K25" s="26" t="s">
        <v>10937</v>
      </c>
      <c r="L25" s="12">
        <v>5</v>
      </c>
      <c r="M25" s="27">
        <f>L25*130</f>
        <v>650</v>
      </c>
      <c r="N25" s="23"/>
      <c r="O25" s="24" t="s">
        <v>32</v>
      </c>
    </row>
    <row r="26" s="1" customFormat="1" customHeight="1" spans="1:15">
      <c r="A26" s="10">
        <v>21</v>
      </c>
      <c r="B26" s="11" t="s">
        <v>23</v>
      </c>
      <c r="C26" s="11" t="s">
        <v>11004</v>
      </c>
      <c r="D26" s="11" t="s">
        <v>10034</v>
      </c>
      <c r="E26" s="11" t="s">
        <v>22720</v>
      </c>
      <c r="F26" s="16" t="s">
        <v>22739</v>
      </c>
      <c r="G26" s="12" t="s">
        <v>22752</v>
      </c>
      <c r="H26" s="14" t="s">
        <v>194</v>
      </c>
      <c r="I26" s="12">
        <v>2</v>
      </c>
      <c r="J26" s="11" t="s">
        <v>22753</v>
      </c>
      <c r="K26" s="26" t="s">
        <v>31</v>
      </c>
      <c r="L26" s="12">
        <v>2</v>
      </c>
      <c r="M26" s="27">
        <f>L26*130</f>
        <v>260</v>
      </c>
      <c r="N26" s="23"/>
      <c r="O26" s="24" t="s">
        <v>32</v>
      </c>
    </row>
    <row r="27" s="1" customFormat="1" customHeight="1" spans="1:15">
      <c r="A27" s="10">
        <v>22</v>
      </c>
      <c r="B27" s="11" t="s">
        <v>23</v>
      </c>
      <c r="C27" s="11" t="s">
        <v>11004</v>
      </c>
      <c r="D27" s="11" t="s">
        <v>10034</v>
      </c>
      <c r="E27" s="11" t="s">
        <v>22720</v>
      </c>
      <c r="F27" s="16" t="s">
        <v>22739</v>
      </c>
      <c r="G27" s="13" t="s">
        <v>22754</v>
      </c>
      <c r="H27" s="14" t="s">
        <v>194</v>
      </c>
      <c r="I27" s="13">
        <v>6</v>
      </c>
      <c r="J27" s="25" t="s">
        <v>22755</v>
      </c>
      <c r="K27" s="26" t="s">
        <v>31</v>
      </c>
      <c r="L27" s="13">
        <v>6</v>
      </c>
      <c r="M27" s="27">
        <f>L27*130</f>
        <v>780</v>
      </c>
      <c r="N27" s="23"/>
      <c r="O27" s="24" t="s">
        <v>32</v>
      </c>
    </row>
    <row r="28" s="1" customFormat="1" customHeight="1" spans="1:15">
      <c r="A28" s="10">
        <v>23</v>
      </c>
      <c r="B28" s="11" t="s">
        <v>23</v>
      </c>
      <c r="C28" s="11" t="s">
        <v>11004</v>
      </c>
      <c r="D28" s="11" t="s">
        <v>10034</v>
      </c>
      <c r="E28" s="11" t="s">
        <v>22720</v>
      </c>
      <c r="F28" s="16" t="s">
        <v>22739</v>
      </c>
      <c r="G28" s="13" t="s">
        <v>22756</v>
      </c>
      <c r="H28" s="14" t="s">
        <v>194</v>
      </c>
      <c r="I28" s="13">
        <v>3</v>
      </c>
      <c r="J28" s="25" t="s">
        <v>22755</v>
      </c>
      <c r="K28" s="26" t="s">
        <v>31</v>
      </c>
      <c r="L28" s="13">
        <v>3</v>
      </c>
      <c r="M28" s="27">
        <f>L28*130</f>
        <v>390</v>
      </c>
      <c r="N28" s="23"/>
      <c r="O28" s="24" t="s">
        <v>32</v>
      </c>
    </row>
    <row r="29" s="1" customFormat="1" customHeight="1" spans="1:15">
      <c r="A29" s="10">
        <v>24</v>
      </c>
      <c r="B29" s="11" t="s">
        <v>23</v>
      </c>
      <c r="C29" s="11" t="s">
        <v>11004</v>
      </c>
      <c r="D29" s="11" t="s">
        <v>10034</v>
      </c>
      <c r="E29" s="11" t="s">
        <v>22720</v>
      </c>
      <c r="F29" s="16" t="s">
        <v>22739</v>
      </c>
      <c r="G29" s="13" t="s">
        <v>22757</v>
      </c>
      <c r="H29" s="14" t="s">
        <v>194</v>
      </c>
      <c r="I29" s="13">
        <v>2</v>
      </c>
      <c r="J29" s="25" t="s">
        <v>22755</v>
      </c>
      <c r="K29" s="26" t="s">
        <v>31</v>
      </c>
      <c r="L29" s="13">
        <v>2</v>
      </c>
      <c r="M29" s="27">
        <f>L29*130</f>
        <v>260</v>
      </c>
      <c r="N29" s="23"/>
      <c r="O29" s="24" t="s">
        <v>32</v>
      </c>
    </row>
    <row r="30" s="1" customFormat="1" customHeight="1" spans="1:15">
      <c r="A30" s="10">
        <v>25</v>
      </c>
      <c r="B30" s="11" t="s">
        <v>23</v>
      </c>
      <c r="C30" s="11" t="s">
        <v>11004</v>
      </c>
      <c r="D30" s="11" t="s">
        <v>10034</v>
      </c>
      <c r="E30" s="11" t="s">
        <v>22720</v>
      </c>
      <c r="F30" s="16" t="s">
        <v>22739</v>
      </c>
      <c r="G30" s="13" t="s">
        <v>22758</v>
      </c>
      <c r="H30" s="14" t="s">
        <v>194</v>
      </c>
      <c r="I30" s="13">
        <v>3</v>
      </c>
      <c r="J30" s="25" t="s">
        <v>22743</v>
      </c>
      <c r="K30" s="26" t="s">
        <v>31</v>
      </c>
      <c r="L30" s="13">
        <v>3</v>
      </c>
      <c r="M30" s="27">
        <f>L30*312</f>
        <v>936</v>
      </c>
      <c r="N30" s="23"/>
      <c r="O30" s="24" t="s">
        <v>32</v>
      </c>
    </row>
    <row r="31" s="1" customFormat="1" customHeight="1" spans="1:15">
      <c r="A31" s="10">
        <v>26</v>
      </c>
      <c r="B31" s="11" t="s">
        <v>23</v>
      </c>
      <c r="C31" s="11" t="s">
        <v>11004</v>
      </c>
      <c r="D31" s="11" t="s">
        <v>10034</v>
      </c>
      <c r="E31" s="11" t="s">
        <v>22720</v>
      </c>
      <c r="F31" s="16" t="s">
        <v>22739</v>
      </c>
      <c r="G31" s="13" t="s">
        <v>22759</v>
      </c>
      <c r="H31" s="14" t="s">
        <v>194</v>
      </c>
      <c r="I31" s="13">
        <v>4</v>
      </c>
      <c r="J31" s="25" t="s">
        <v>22760</v>
      </c>
      <c r="K31" s="26" t="s">
        <v>31</v>
      </c>
      <c r="L31" s="13">
        <v>4</v>
      </c>
      <c r="M31" s="27">
        <f>L31*130</f>
        <v>520</v>
      </c>
      <c r="N31" s="23"/>
      <c r="O31" s="24" t="s">
        <v>32</v>
      </c>
    </row>
    <row r="32" s="1" customFormat="1" customHeight="1" spans="1:15">
      <c r="A32" s="10">
        <v>27</v>
      </c>
      <c r="B32" s="11" t="s">
        <v>23</v>
      </c>
      <c r="C32" s="11" t="s">
        <v>11004</v>
      </c>
      <c r="D32" s="11" t="s">
        <v>10034</v>
      </c>
      <c r="E32" s="11" t="s">
        <v>22720</v>
      </c>
      <c r="F32" s="16" t="s">
        <v>22739</v>
      </c>
      <c r="G32" s="13" t="s">
        <v>22761</v>
      </c>
      <c r="H32" s="14" t="s">
        <v>194</v>
      </c>
      <c r="I32" s="13">
        <v>7</v>
      </c>
      <c r="J32" s="25" t="s">
        <v>22741</v>
      </c>
      <c r="K32" s="26" t="s">
        <v>31</v>
      </c>
      <c r="L32" s="13">
        <v>7</v>
      </c>
      <c r="M32" s="27">
        <f>L32*312</f>
        <v>2184</v>
      </c>
      <c r="N32" s="23"/>
      <c r="O32" s="24" t="s">
        <v>32</v>
      </c>
    </row>
    <row r="33" s="1" customFormat="1" customHeight="1" spans="1:15">
      <c r="A33" s="10">
        <v>28</v>
      </c>
      <c r="B33" s="11" t="s">
        <v>23</v>
      </c>
      <c r="C33" s="11" t="s">
        <v>11004</v>
      </c>
      <c r="D33" s="11" t="s">
        <v>10034</v>
      </c>
      <c r="E33" s="11" t="s">
        <v>22720</v>
      </c>
      <c r="F33" s="16" t="s">
        <v>22739</v>
      </c>
      <c r="G33" s="13" t="s">
        <v>22762</v>
      </c>
      <c r="H33" s="14" t="s">
        <v>194</v>
      </c>
      <c r="I33" s="13">
        <v>6</v>
      </c>
      <c r="J33" s="25" t="s">
        <v>22743</v>
      </c>
      <c r="K33" s="26" t="s">
        <v>31</v>
      </c>
      <c r="L33" s="13">
        <v>6</v>
      </c>
      <c r="M33" s="27">
        <f>L33*130</f>
        <v>780</v>
      </c>
      <c r="N33" s="23"/>
      <c r="O33" s="24" t="s">
        <v>32</v>
      </c>
    </row>
    <row r="34" s="1" customFormat="1" customHeight="1" spans="1:15">
      <c r="A34" s="10">
        <v>29</v>
      </c>
      <c r="B34" s="11" t="s">
        <v>23</v>
      </c>
      <c r="C34" s="11" t="s">
        <v>11004</v>
      </c>
      <c r="D34" s="11" t="s">
        <v>10034</v>
      </c>
      <c r="E34" s="11" t="s">
        <v>22720</v>
      </c>
      <c r="F34" s="16" t="s">
        <v>22739</v>
      </c>
      <c r="G34" s="13" t="s">
        <v>22763</v>
      </c>
      <c r="H34" s="14" t="s">
        <v>194</v>
      </c>
      <c r="I34" s="13">
        <v>6</v>
      </c>
      <c r="J34" s="25" t="s">
        <v>22755</v>
      </c>
      <c r="K34" s="26" t="s">
        <v>31</v>
      </c>
      <c r="L34" s="13">
        <v>6</v>
      </c>
      <c r="M34" s="27">
        <f>L34*130</f>
        <v>780</v>
      </c>
      <c r="N34" s="23"/>
      <c r="O34" s="24" t="s">
        <v>32</v>
      </c>
    </row>
    <row r="35" s="1" customFormat="1" customHeight="1" spans="1:15">
      <c r="A35" s="10">
        <v>30</v>
      </c>
      <c r="B35" s="11" t="s">
        <v>23</v>
      </c>
      <c r="C35" s="11" t="s">
        <v>11004</v>
      </c>
      <c r="D35" s="11" t="s">
        <v>10034</v>
      </c>
      <c r="E35" s="11" t="s">
        <v>22720</v>
      </c>
      <c r="F35" s="16" t="s">
        <v>22739</v>
      </c>
      <c r="G35" s="13" t="s">
        <v>22764</v>
      </c>
      <c r="H35" s="14" t="s">
        <v>51</v>
      </c>
      <c r="I35" s="13">
        <v>3</v>
      </c>
      <c r="J35" s="25" t="s">
        <v>22765</v>
      </c>
      <c r="K35" s="26" t="s">
        <v>31</v>
      </c>
      <c r="L35" s="13">
        <v>3</v>
      </c>
      <c r="M35" s="27">
        <f>L35*312</f>
        <v>936</v>
      </c>
      <c r="N35" s="23"/>
      <c r="O35" s="24" t="s">
        <v>32</v>
      </c>
    </row>
    <row r="36" s="1" customFormat="1" customHeight="1" spans="1:15">
      <c r="A36" s="10">
        <v>31</v>
      </c>
      <c r="B36" s="11" t="s">
        <v>23</v>
      </c>
      <c r="C36" s="11" t="s">
        <v>11004</v>
      </c>
      <c r="D36" s="11" t="s">
        <v>10034</v>
      </c>
      <c r="E36" s="11" t="s">
        <v>22720</v>
      </c>
      <c r="F36" s="16" t="s">
        <v>22766</v>
      </c>
      <c r="G36" s="13" t="s">
        <v>22767</v>
      </c>
      <c r="H36" s="14" t="s">
        <v>194</v>
      </c>
      <c r="I36" s="13">
        <v>3</v>
      </c>
      <c r="J36" s="25" t="s">
        <v>22768</v>
      </c>
      <c r="K36" s="26" t="s">
        <v>10937</v>
      </c>
      <c r="L36" s="13">
        <v>3</v>
      </c>
      <c r="M36" s="27">
        <f t="shared" ref="M36:M43" si="1">L36*130</f>
        <v>390</v>
      </c>
      <c r="N36" s="23"/>
      <c r="O36" s="24" t="s">
        <v>32</v>
      </c>
    </row>
    <row r="37" s="1" customFormat="1" customHeight="1" spans="1:15">
      <c r="A37" s="10">
        <v>32</v>
      </c>
      <c r="B37" s="11" t="s">
        <v>23</v>
      </c>
      <c r="C37" s="11" t="s">
        <v>11004</v>
      </c>
      <c r="D37" s="11" t="s">
        <v>10034</v>
      </c>
      <c r="E37" s="11" t="s">
        <v>22720</v>
      </c>
      <c r="F37" s="16" t="s">
        <v>22766</v>
      </c>
      <c r="G37" s="13" t="s">
        <v>22769</v>
      </c>
      <c r="H37" s="14" t="s">
        <v>194</v>
      </c>
      <c r="I37" s="13">
        <v>4</v>
      </c>
      <c r="J37" s="25" t="s">
        <v>22768</v>
      </c>
      <c r="K37" s="26" t="s">
        <v>10937</v>
      </c>
      <c r="L37" s="13">
        <v>4</v>
      </c>
      <c r="M37" s="27">
        <f t="shared" si="1"/>
        <v>520</v>
      </c>
      <c r="N37" s="23"/>
      <c r="O37" s="24" t="s">
        <v>32</v>
      </c>
    </row>
    <row r="38" s="1" customFormat="1" customHeight="1" spans="1:15">
      <c r="A38" s="10">
        <v>33</v>
      </c>
      <c r="B38" s="11" t="s">
        <v>23</v>
      </c>
      <c r="C38" s="11" t="s">
        <v>11004</v>
      </c>
      <c r="D38" s="11" t="s">
        <v>10034</v>
      </c>
      <c r="E38" s="11" t="s">
        <v>22720</v>
      </c>
      <c r="F38" s="16" t="s">
        <v>22766</v>
      </c>
      <c r="G38" s="13" t="s">
        <v>22770</v>
      </c>
      <c r="H38" s="14" t="s">
        <v>194</v>
      </c>
      <c r="I38" s="13">
        <v>2</v>
      </c>
      <c r="J38" s="25" t="s">
        <v>22768</v>
      </c>
      <c r="K38" s="26" t="s">
        <v>10937</v>
      </c>
      <c r="L38" s="13">
        <v>2</v>
      </c>
      <c r="M38" s="27">
        <f t="shared" si="1"/>
        <v>260</v>
      </c>
      <c r="N38" s="23"/>
      <c r="O38" s="24" t="s">
        <v>32</v>
      </c>
    </row>
    <row r="39" s="1" customFormat="1" customHeight="1" spans="1:15">
      <c r="A39" s="10">
        <v>34</v>
      </c>
      <c r="B39" s="11" t="s">
        <v>23</v>
      </c>
      <c r="C39" s="11" t="s">
        <v>11004</v>
      </c>
      <c r="D39" s="11" t="s">
        <v>10034</v>
      </c>
      <c r="E39" s="11" t="s">
        <v>22720</v>
      </c>
      <c r="F39" s="16" t="s">
        <v>22766</v>
      </c>
      <c r="G39" s="13" t="s">
        <v>22771</v>
      </c>
      <c r="H39" s="14" t="s">
        <v>194</v>
      </c>
      <c r="I39" s="13">
        <v>3</v>
      </c>
      <c r="J39" s="25" t="s">
        <v>22772</v>
      </c>
      <c r="K39" s="26" t="s">
        <v>10937</v>
      </c>
      <c r="L39" s="13">
        <v>3</v>
      </c>
      <c r="M39" s="27">
        <f t="shared" si="1"/>
        <v>390</v>
      </c>
      <c r="N39" s="23"/>
      <c r="O39" s="24" t="s">
        <v>32</v>
      </c>
    </row>
    <row r="40" s="1" customFormat="1" customHeight="1" spans="1:15">
      <c r="A40" s="10">
        <v>35</v>
      </c>
      <c r="B40" s="11" t="s">
        <v>23</v>
      </c>
      <c r="C40" s="11" t="s">
        <v>11004</v>
      </c>
      <c r="D40" s="11" t="s">
        <v>10034</v>
      </c>
      <c r="E40" s="11" t="s">
        <v>22720</v>
      </c>
      <c r="F40" s="16" t="s">
        <v>22766</v>
      </c>
      <c r="G40" s="13" t="s">
        <v>22773</v>
      </c>
      <c r="H40" s="14" t="s">
        <v>194</v>
      </c>
      <c r="I40" s="13">
        <v>5</v>
      </c>
      <c r="J40" s="25" t="s">
        <v>22774</v>
      </c>
      <c r="K40" s="26" t="s">
        <v>10937</v>
      </c>
      <c r="L40" s="13">
        <v>5</v>
      </c>
      <c r="M40" s="27">
        <f t="shared" si="1"/>
        <v>650</v>
      </c>
      <c r="N40" s="23"/>
      <c r="O40" s="24" t="s">
        <v>32</v>
      </c>
    </row>
    <row r="41" s="1" customFormat="1" customHeight="1" spans="1:15">
      <c r="A41" s="10">
        <v>36</v>
      </c>
      <c r="B41" s="11" t="s">
        <v>23</v>
      </c>
      <c r="C41" s="11" t="s">
        <v>11004</v>
      </c>
      <c r="D41" s="11" t="s">
        <v>10034</v>
      </c>
      <c r="E41" s="11" t="s">
        <v>22720</v>
      </c>
      <c r="F41" s="16" t="s">
        <v>22766</v>
      </c>
      <c r="G41" s="13" t="s">
        <v>22775</v>
      </c>
      <c r="H41" s="14" t="s">
        <v>194</v>
      </c>
      <c r="I41" s="13">
        <v>3</v>
      </c>
      <c r="J41" s="25" t="s">
        <v>22776</v>
      </c>
      <c r="K41" s="26" t="s">
        <v>10937</v>
      </c>
      <c r="L41" s="13">
        <v>3</v>
      </c>
      <c r="M41" s="27">
        <f t="shared" si="1"/>
        <v>390</v>
      </c>
      <c r="N41" s="23"/>
      <c r="O41" s="24" t="s">
        <v>32</v>
      </c>
    </row>
    <row r="42" s="1" customFormat="1" customHeight="1" spans="1:15">
      <c r="A42" s="10">
        <v>37</v>
      </c>
      <c r="B42" s="11" t="s">
        <v>23</v>
      </c>
      <c r="C42" s="11" t="s">
        <v>11004</v>
      </c>
      <c r="D42" s="11" t="s">
        <v>10034</v>
      </c>
      <c r="E42" s="11" t="s">
        <v>22720</v>
      </c>
      <c r="F42" s="16" t="s">
        <v>22766</v>
      </c>
      <c r="G42" s="13" t="s">
        <v>22777</v>
      </c>
      <c r="H42" s="14" t="s">
        <v>194</v>
      </c>
      <c r="I42" s="13">
        <v>4</v>
      </c>
      <c r="J42" s="25" t="s">
        <v>22772</v>
      </c>
      <c r="K42" s="26" t="s">
        <v>10937</v>
      </c>
      <c r="L42" s="13">
        <v>4</v>
      </c>
      <c r="M42" s="27">
        <f t="shared" si="1"/>
        <v>520</v>
      </c>
      <c r="N42" s="23"/>
      <c r="O42" s="24" t="s">
        <v>32</v>
      </c>
    </row>
    <row r="43" s="1" customFormat="1" customHeight="1" spans="1:15">
      <c r="A43" s="10">
        <v>38</v>
      </c>
      <c r="B43" s="11" t="s">
        <v>23</v>
      </c>
      <c r="C43" s="11" t="s">
        <v>11004</v>
      </c>
      <c r="D43" s="11" t="s">
        <v>10034</v>
      </c>
      <c r="E43" s="11" t="s">
        <v>22720</v>
      </c>
      <c r="F43" s="16" t="s">
        <v>22766</v>
      </c>
      <c r="G43" s="13" t="s">
        <v>22778</v>
      </c>
      <c r="H43" s="14" t="s">
        <v>194</v>
      </c>
      <c r="I43" s="13">
        <v>5</v>
      </c>
      <c r="J43" s="25" t="s">
        <v>22779</v>
      </c>
      <c r="K43" s="26" t="s">
        <v>10937</v>
      </c>
      <c r="L43" s="13">
        <v>5</v>
      </c>
      <c r="M43" s="27">
        <f t="shared" si="1"/>
        <v>650</v>
      </c>
      <c r="N43" s="23"/>
      <c r="O43" s="24" t="s">
        <v>32</v>
      </c>
    </row>
    <row r="44" s="1" customFormat="1" customHeight="1" spans="1:15">
      <c r="A44" s="10">
        <v>39</v>
      </c>
      <c r="B44" s="11" t="s">
        <v>23</v>
      </c>
      <c r="C44" s="11" t="s">
        <v>11004</v>
      </c>
      <c r="D44" s="11" t="s">
        <v>10034</v>
      </c>
      <c r="E44" s="11" t="s">
        <v>22720</v>
      </c>
      <c r="F44" s="16" t="s">
        <v>22766</v>
      </c>
      <c r="G44" s="13" t="s">
        <v>22780</v>
      </c>
      <c r="H44" s="15" t="s">
        <v>1583</v>
      </c>
      <c r="I44" s="13">
        <v>3</v>
      </c>
      <c r="J44" s="25" t="s">
        <v>22779</v>
      </c>
      <c r="K44" s="26" t="s">
        <v>31</v>
      </c>
      <c r="L44" s="13">
        <v>3</v>
      </c>
      <c r="M44" s="27">
        <f>L44*312</f>
        <v>936</v>
      </c>
      <c r="N44" s="23"/>
      <c r="O44" s="24" t="s">
        <v>32</v>
      </c>
    </row>
    <row r="45" s="1" customFormat="1" customHeight="1" spans="1:15">
      <c r="A45" s="10">
        <v>40</v>
      </c>
      <c r="B45" s="11" t="s">
        <v>23</v>
      </c>
      <c r="C45" s="11" t="s">
        <v>11004</v>
      </c>
      <c r="D45" s="11" t="s">
        <v>10034</v>
      </c>
      <c r="E45" s="11" t="s">
        <v>22720</v>
      </c>
      <c r="F45" s="16" t="s">
        <v>22766</v>
      </c>
      <c r="G45" s="13" t="s">
        <v>22781</v>
      </c>
      <c r="H45" s="15" t="s">
        <v>1583</v>
      </c>
      <c r="I45" s="13">
        <v>4</v>
      </c>
      <c r="J45" s="25" t="s">
        <v>22782</v>
      </c>
      <c r="K45" s="26" t="s">
        <v>31</v>
      </c>
      <c r="L45" s="13">
        <v>4</v>
      </c>
      <c r="M45" s="27">
        <f>L45*130</f>
        <v>520</v>
      </c>
      <c r="N45" s="23"/>
      <c r="O45" s="24" t="s">
        <v>32</v>
      </c>
    </row>
    <row r="46" s="1" customFormat="1" customHeight="1" spans="1:15">
      <c r="A46" s="10">
        <v>41</v>
      </c>
      <c r="B46" s="11" t="s">
        <v>23</v>
      </c>
      <c r="C46" s="11" t="s">
        <v>11004</v>
      </c>
      <c r="D46" s="11" t="s">
        <v>10034</v>
      </c>
      <c r="E46" s="11" t="s">
        <v>22720</v>
      </c>
      <c r="F46" s="16" t="s">
        <v>22766</v>
      </c>
      <c r="G46" s="13" t="s">
        <v>22783</v>
      </c>
      <c r="H46" s="15" t="s">
        <v>22784</v>
      </c>
      <c r="I46" s="13">
        <v>1</v>
      </c>
      <c r="J46" s="25" t="s">
        <v>22785</v>
      </c>
      <c r="K46" s="26" t="s">
        <v>31</v>
      </c>
      <c r="L46" s="13">
        <v>1</v>
      </c>
      <c r="M46" s="27">
        <f>L46*312</f>
        <v>312</v>
      </c>
      <c r="N46" s="23"/>
      <c r="O46" s="24" t="s">
        <v>32</v>
      </c>
    </row>
    <row r="47" s="1" customFormat="1" customHeight="1" spans="1:15">
      <c r="A47" s="10">
        <v>42</v>
      </c>
      <c r="B47" s="11" t="s">
        <v>23</v>
      </c>
      <c r="C47" s="11" t="s">
        <v>11004</v>
      </c>
      <c r="D47" s="11" t="s">
        <v>10034</v>
      </c>
      <c r="E47" s="11" t="s">
        <v>22720</v>
      </c>
      <c r="F47" s="16" t="s">
        <v>22766</v>
      </c>
      <c r="G47" s="13" t="s">
        <v>22786</v>
      </c>
      <c r="H47" s="14" t="s">
        <v>51</v>
      </c>
      <c r="I47" s="13">
        <v>3</v>
      </c>
      <c r="J47" s="25" t="s">
        <v>22787</v>
      </c>
      <c r="K47" s="26" t="s">
        <v>31</v>
      </c>
      <c r="L47" s="13">
        <v>3</v>
      </c>
      <c r="M47" s="27">
        <f>L47*312</f>
        <v>936</v>
      </c>
      <c r="N47" s="23"/>
      <c r="O47" s="24" t="s">
        <v>32</v>
      </c>
    </row>
    <row r="48" s="1" customFormat="1" customHeight="1" spans="1:15">
      <c r="A48" s="10">
        <v>43</v>
      </c>
      <c r="B48" s="11" t="s">
        <v>23</v>
      </c>
      <c r="C48" s="11" t="s">
        <v>11004</v>
      </c>
      <c r="D48" s="11" t="s">
        <v>10034</v>
      </c>
      <c r="E48" s="11" t="s">
        <v>22720</v>
      </c>
      <c r="F48" s="16" t="s">
        <v>22766</v>
      </c>
      <c r="G48" s="13" t="s">
        <v>22788</v>
      </c>
      <c r="H48" s="14" t="s">
        <v>194</v>
      </c>
      <c r="I48" s="13">
        <v>6</v>
      </c>
      <c r="J48" s="25" t="s">
        <v>22772</v>
      </c>
      <c r="K48" s="26" t="s">
        <v>31</v>
      </c>
      <c r="L48" s="13">
        <v>6</v>
      </c>
      <c r="M48" s="27">
        <f t="shared" ref="M48:M53" si="2">L48*130</f>
        <v>780</v>
      </c>
      <c r="N48" s="23"/>
      <c r="O48" s="24" t="s">
        <v>32</v>
      </c>
    </row>
    <row r="49" s="1" customFormat="1" customHeight="1" spans="1:15">
      <c r="A49" s="10">
        <v>44</v>
      </c>
      <c r="B49" s="11" t="s">
        <v>23</v>
      </c>
      <c r="C49" s="11" t="s">
        <v>11004</v>
      </c>
      <c r="D49" s="11" t="s">
        <v>10034</v>
      </c>
      <c r="E49" s="11" t="s">
        <v>22720</v>
      </c>
      <c r="F49" s="16" t="s">
        <v>22766</v>
      </c>
      <c r="G49" s="13" t="s">
        <v>22789</v>
      </c>
      <c r="H49" s="14" t="s">
        <v>194</v>
      </c>
      <c r="I49" s="13">
        <v>4</v>
      </c>
      <c r="J49" s="25" t="s">
        <v>22772</v>
      </c>
      <c r="K49" s="26" t="s">
        <v>31</v>
      </c>
      <c r="L49" s="13">
        <v>4</v>
      </c>
      <c r="M49" s="27">
        <f t="shared" si="2"/>
        <v>520</v>
      </c>
      <c r="N49" s="23"/>
      <c r="O49" s="24" t="s">
        <v>32</v>
      </c>
    </row>
    <row r="50" s="1" customFormat="1" customHeight="1" spans="1:15">
      <c r="A50" s="10">
        <v>45</v>
      </c>
      <c r="B50" s="11" t="s">
        <v>23</v>
      </c>
      <c r="C50" s="11" t="s">
        <v>11004</v>
      </c>
      <c r="D50" s="11" t="s">
        <v>10034</v>
      </c>
      <c r="E50" s="11" t="s">
        <v>22720</v>
      </c>
      <c r="F50" s="16" t="s">
        <v>22766</v>
      </c>
      <c r="G50" s="13" t="s">
        <v>22790</v>
      </c>
      <c r="H50" s="14" t="s">
        <v>194</v>
      </c>
      <c r="I50" s="13">
        <v>4</v>
      </c>
      <c r="J50" s="25" t="s">
        <v>22772</v>
      </c>
      <c r="K50" s="26" t="s">
        <v>31</v>
      </c>
      <c r="L50" s="13">
        <v>4</v>
      </c>
      <c r="M50" s="27">
        <f t="shared" si="2"/>
        <v>520</v>
      </c>
      <c r="N50" s="23"/>
      <c r="O50" s="24" t="s">
        <v>32</v>
      </c>
    </row>
    <row r="51" s="1" customFormat="1" customHeight="1" spans="1:15">
      <c r="A51" s="10">
        <v>46</v>
      </c>
      <c r="B51" s="11" t="s">
        <v>23</v>
      </c>
      <c r="C51" s="11" t="s">
        <v>11004</v>
      </c>
      <c r="D51" s="11" t="s">
        <v>10034</v>
      </c>
      <c r="E51" s="11" t="s">
        <v>22720</v>
      </c>
      <c r="F51" s="16" t="s">
        <v>22766</v>
      </c>
      <c r="G51" s="13" t="s">
        <v>16938</v>
      </c>
      <c r="H51" s="14" t="s">
        <v>194</v>
      </c>
      <c r="I51" s="13">
        <v>4</v>
      </c>
      <c r="J51" s="25" t="s">
        <v>22772</v>
      </c>
      <c r="K51" s="26" t="s">
        <v>31</v>
      </c>
      <c r="L51" s="13">
        <v>4</v>
      </c>
      <c r="M51" s="27">
        <f t="shared" si="2"/>
        <v>520</v>
      </c>
      <c r="N51" s="23"/>
      <c r="O51" s="24" t="s">
        <v>32</v>
      </c>
    </row>
    <row r="52" s="1" customFormat="1" customHeight="1" spans="1:15">
      <c r="A52" s="10">
        <v>47</v>
      </c>
      <c r="B52" s="11" t="s">
        <v>23</v>
      </c>
      <c r="C52" s="11" t="s">
        <v>11004</v>
      </c>
      <c r="D52" s="11" t="s">
        <v>10034</v>
      </c>
      <c r="E52" s="11" t="s">
        <v>22720</v>
      </c>
      <c r="F52" s="16" t="s">
        <v>22766</v>
      </c>
      <c r="G52" s="13" t="s">
        <v>22791</v>
      </c>
      <c r="H52" s="14" t="s">
        <v>194</v>
      </c>
      <c r="I52" s="13">
        <v>3</v>
      </c>
      <c r="J52" s="25" t="s">
        <v>22772</v>
      </c>
      <c r="K52" s="26" t="s">
        <v>31</v>
      </c>
      <c r="L52" s="13">
        <v>3</v>
      </c>
      <c r="M52" s="27">
        <f t="shared" si="2"/>
        <v>390</v>
      </c>
      <c r="N52" s="23"/>
      <c r="O52" s="24" t="s">
        <v>32</v>
      </c>
    </row>
    <row r="53" s="1" customFormat="1" customHeight="1" spans="1:15">
      <c r="A53" s="10">
        <v>48</v>
      </c>
      <c r="B53" s="11" t="s">
        <v>23</v>
      </c>
      <c r="C53" s="11" t="s">
        <v>11004</v>
      </c>
      <c r="D53" s="11" t="s">
        <v>10034</v>
      </c>
      <c r="E53" s="11" t="s">
        <v>22720</v>
      </c>
      <c r="F53" s="16" t="s">
        <v>22766</v>
      </c>
      <c r="G53" s="13" t="s">
        <v>22792</v>
      </c>
      <c r="H53" s="14" t="s">
        <v>194</v>
      </c>
      <c r="I53" s="13">
        <v>4</v>
      </c>
      <c r="J53" s="25" t="s">
        <v>22787</v>
      </c>
      <c r="K53" s="26" t="s">
        <v>31</v>
      </c>
      <c r="L53" s="13">
        <v>4</v>
      </c>
      <c r="M53" s="27">
        <f t="shared" si="2"/>
        <v>520</v>
      </c>
      <c r="N53" s="23"/>
      <c r="O53" s="24" t="s">
        <v>32</v>
      </c>
    </row>
    <row r="54" s="1" customFormat="1" customHeight="1" spans="1:15">
      <c r="A54" s="10">
        <v>49</v>
      </c>
      <c r="B54" s="11" t="s">
        <v>23</v>
      </c>
      <c r="C54" s="11" t="s">
        <v>11004</v>
      </c>
      <c r="D54" s="11" t="s">
        <v>10034</v>
      </c>
      <c r="E54" s="11" t="s">
        <v>22720</v>
      </c>
      <c r="F54" s="16" t="s">
        <v>22766</v>
      </c>
      <c r="G54" s="13" t="s">
        <v>22793</v>
      </c>
      <c r="H54" s="14" t="s">
        <v>51</v>
      </c>
      <c r="I54" s="13">
        <v>3</v>
      </c>
      <c r="J54" s="25" t="s">
        <v>22779</v>
      </c>
      <c r="K54" s="26" t="s">
        <v>31</v>
      </c>
      <c r="L54" s="13">
        <v>3</v>
      </c>
      <c r="M54" s="27">
        <f>L54*468</f>
        <v>1404</v>
      </c>
      <c r="N54" s="23"/>
      <c r="O54" s="24" t="s">
        <v>32</v>
      </c>
    </row>
    <row r="55" s="1" customFormat="1" customHeight="1" spans="1:15">
      <c r="A55" s="10">
        <v>50</v>
      </c>
      <c r="B55" s="11" t="s">
        <v>23</v>
      </c>
      <c r="C55" s="11" t="s">
        <v>11004</v>
      </c>
      <c r="D55" s="11" t="s">
        <v>10034</v>
      </c>
      <c r="E55" s="11" t="s">
        <v>22720</v>
      </c>
      <c r="F55" s="16" t="s">
        <v>22766</v>
      </c>
      <c r="G55" s="13" t="s">
        <v>22794</v>
      </c>
      <c r="H55" s="14" t="s">
        <v>194</v>
      </c>
      <c r="I55" s="13">
        <v>1</v>
      </c>
      <c r="J55" s="25" t="s">
        <v>22787</v>
      </c>
      <c r="K55" s="26" t="s">
        <v>31</v>
      </c>
      <c r="L55" s="13">
        <v>1</v>
      </c>
      <c r="M55" s="27">
        <f>L55*468</f>
        <v>468</v>
      </c>
      <c r="N55" s="23"/>
      <c r="O55" s="24" t="s">
        <v>32</v>
      </c>
    </row>
    <row r="56" s="1" customFormat="1" customHeight="1" spans="1:15">
      <c r="A56" s="10">
        <v>51</v>
      </c>
      <c r="B56" s="11" t="s">
        <v>23</v>
      </c>
      <c r="C56" s="11" t="s">
        <v>11004</v>
      </c>
      <c r="D56" s="11" t="s">
        <v>10034</v>
      </c>
      <c r="E56" s="11" t="s">
        <v>22720</v>
      </c>
      <c r="F56" s="16" t="s">
        <v>22766</v>
      </c>
      <c r="G56" s="13" t="s">
        <v>22795</v>
      </c>
      <c r="H56" s="14" t="s">
        <v>194</v>
      </c>
      <c r="I56" s="13">
        <v>4</v>
      </c>
      <c r="J56" s="25" t="s">
        <v>22785</v>
      </c>
      <c r="K56" s="26" t="s">
        <v>31</v>
      </c>
      <c r="L56" s="13">
        <v>4</v>
      </c>
      <c r="M56" s="27">
        <f>L56*468</f>
        <v>1872</v>
      </c>
      <c r="N56" s="23"/>
      <c r="O56" s="24" t="s">
        <v>32</v>
      </c>
    </row>
    <row r="57" s="1" customFormat="1" customHeight="1" spans="1:15">
      <c r="A57" s="10">
        <v>52</v>
      </c>
      <c r="B57" s="11" t="s">
        <v>23</v>
      </c>
      <c r="C57" s="11" t="s">
        <v>11004</v>
      </c>
      <c r="D57" s="11" t="s">
        <v>10034</v>
      </c>
      <c r="E57" s="11" t="s">
        <v>22720</v>
      </c>
      <c r="F57" s="16" t="s">
        <v>22766</v>
      </c>
      <c r="G57" s="13" t="s">
        <v>22796</v>
      </c>
      <c r="H57" s="15" t="s">
        <v>1583</v>
      </c>
      <c r="I57" s="13">
        <v>3</v>
      </c>
      <c r="J57" s="25" t="s">
        <v>22768</v>
      </c>
      <c r="K57" s="26" t="s">
        <v>31</v>
      </c>
      <c r="L57" s="13">
        <v>3</v>
      </c>
      <c r="M57" s="27">
        <f>L57*468</f>
        <v>1404</v>
      </c>
      <c r="N57" s="23"/>
      <c r="O57" s="24" t="s">
        <v>32</v>
      </c>
    </row>
    <row r="58" s="1" customFormat="1" customHeight="1" spans="1:15">
      <c r="A58" s="10">
        <v>53</v>
      </c>
      <c r="B58" s="11" t="s">
        <v>23</v>
      </c>
      <c r="C58" s="11" t="s">
        <v>11004</v>
      </c>
      <c r="D58" s="11" t="s">
        <v>10034</v>
      </c>
      <c r="E58" s="11" t="s">
        <v>22720</v>
      </c>
      <c r="F58" s="16" t="s">
        <v>22766</v>
      </c>
      <c r="G58" s="13" t="s">
        <v>22797</v>
      </c>
      <c r="H58" s="14" t="s">
        <v>47</v>
      </c>
      <c r="I58" s="13">
        <v>1</v>
      </c>
      <c r="J58" s="25" t="s">
        <v>22798</v>
      </c>
      <c r="K58" s="26" t="s">
        <v>31</v>
      </c>
      <c r="L58" s="13">
        <v>1</v>
      </c>
      <c r="M58" s="27">
        <f t="shared" ref="M58:M64" si="3">L58*312</f>
        <v>312</v>
      </c>
      <c r="N58" s="23"/>
      <c r="O58" s="24" t="s">
        <v>32</v>
      </c>
    </row>
    <row r="59" s="1" customFormat="1" customHeight="1" spans="1:15">
      <c r="A59" s="10">
        <v>54</v>
      </c>
      <c r="B59" s="11" t="s">
        <v>23</v>
      </c>
      <c r="C59" s="11" t="s">
        <v>11004</v>
      </c>
      <c r="D59" s="11" t="s">
        <v>10034</v>
      </c>
      <c r="E59" s="11" t="s">
        <v>22720</v>
      </c>
      <c r="F59" s="16" t="s">
        <v>22766</v>
      </c>
      <c r="G59" s="13" t="s">
        <v>22799</v>
      </c>
      <c r="H59" s="14" t="s">
        <v>194</v>
      </c>
      <c r="I59" s="13">
        <v>3</v>
      </c>
      <c r="J59" s="25" t="s">
        <v>22768</v>
      </c>
      <c r="K59" s="26" t="s">
        <v>10937</v>
      </c>
      <c r="L59" s="13">
        <v>3</v>
      </c>
      <c r="M59" s="27">
        <f t="shared" si="3"/>
        <v>936</v>
      </c>
      <c r="N59" s="23"/>
      <c r="O59" s="24" t="s">
        <v>32</v>
      </c>
    </row>
    <row r="60" s="1" customFormat="1" customHeight="1" spans="1:15">
      <c r="A60" s="10">
        <v>55</v>
      </c>
      <c r="B60" s="11" t="s">
        <v>23</v>
      </c>
      <c r="C60" s="11" t="s">
        <v>11004</v>
      </c>
      <c r="D60" s="11" t="s">
        <v>10034</v>
      </c>
      <c r="E60" s="11" t="s">
        <v>22720</v>
      </c>
      <c r="F60" s="16" t="s">
        <v>22766</v>
      </c>
      <c r="G60" s="13" t="s">
        <v>22800</v>
      </c>
      <c r="H60" s="14" t="s">
        <v>194</v>
      </c>
      <c r="I60" s="13">
        <v>5</v>
      </c>
      <c r="J60" s="25" t="s">
        <v>22772</v>
      </c>
      <c r="K60" s="26" t="s">
        <v>31</v>
      </c>
      <c r="L60" s="13">
        <v>5</v>
      </c>
      <c r="M60" s="27">
        <f t="shared" si="3"/>
        <v>1560</v>
      </c>
      <c r="N60" s="23"/>
      <c r="O60" s="24" t="s">
        <v>32</v>
      </c>
    </row>
    <row r="61" s="1" customFormat="1" customHeight="1" spans="1:15">
      <c r="A61" s="10">
        <v>56</v>
      </c>
      <c r="B61" s="12" t="s">
        <v>23</v>
      </c>
      <c r="C61" s="12" t="s">
        <v>11004</v>
      </c>
      <c r="D61" s="12" t="s">
        <v>10034</v>
      </c>
      <c r="E61" s="12" t="s">
        <v>22720</v>
      </c>
      <c r="F61" s="12" t="s">
        <v>22766</v>
      </c>
      <c r="G61" s="12" t="s">
        <v>22801</v>
      </c>
      <c r="H61" s="14" t="s">
        <v>194</v>
      </c>
      <c r="I61" s="12">
        <v>5</v>
      </c>
      <c r="J61" s="11" t="s">
        <v>22768</v>
      </c>
      <c r="K61" s="26" t="s">
        <v>10937</v>
      </c>
      <c r="L61" s="12">
        <v>5</v>
      </c>
      <c r="M61" s="27">
        <f t="shared" si="3"/>
        <v>1560</v>
      </c>
      <c r="N61" s="23"/>
      <c r="O61" s="24" t="s">
        <v>32</v>
      </c>
    </row>
    <row r="62" s="1" customFormat="1" customHeight="1" spans="1:15">
      <c r="A62" s="10">
        <v>57</v>
      </c>
      <c r="B62" s="12" t="s">
        <v>23</v>
      </c>
      <c r="C62" s="12" t="s">
        <v>11004</v>
      </c>
      <c r="D62" s="12" t="s">
        <v>10034</v>
      </c>
      <c r="E62" s="12" t="s">
        <v>22720</v>
      </c>
      <c r="F62" s="12" t="s">
        <v>22766</v>
      </c>
      <c r="G62" s="12" t="s">
        <v>1016</v>
      </c>
      <c r="H62" s="14" t="s">
        <v>194</v>
      </c>
      <c r="I62" s="12">
        <v>3</v>
      </c>
      <c r="J62" s="12" t="s">
        <v>22802</v>
      </c>
      <c r="K62" s="26" t="s">
        <v>31</v>
      </c>
      <c r="L62" s="12">
        <v>3</v>
      </c>
      <c r="M62" s="27">
        <f t="shared" si="3"/>
        <v>936</v>
      </c>
      <c r="N62" s="23"/>
      <c r="O62" s="24" t="s">
        <v>32</v>
      </c>
    </row>
    <row r="63" s="1" customFormat="1" customHeight="1" spans="1:15">
      <c r="A63" s="10">
        <v>58</v>
      </c>
      <c r="B63" s="11" t="s">
        <v>23</v>
      </c>
      <c r="C63" s="11" t="s">
        <v>11004</v>
      </c>
      <c r="D63" s="11" t="s">
        <v>10034</v>
      </c>
      <c r="E63" s="11" t="s">
        <v>22720</v>
      </c>
      <c r="F63" s="12" t="s">
        <v>22803</v>
      </c>
      <c r="G63" s="12" t="s">
        <v>22804</v>
      </c>
      <c r="H63" s="14" t="s">
        <v>51</v>
      </c>
      <c r="I63" s="11">
        <v>2</v>
      </c>
      <c r="J63" s="11" t="s">
        <v>9384</v>
      </c>
      <c r="K63" s="26" t="s">
        <v>31</v>
      </c>
      <c r="L63" s="11">
        <v>2</v>
      </c>
      <c r="M63" s="27">
        <f t="shared" si="3"/>
        <v>624</v>
      </c>
      <c r="N63" s="23"/>
      <c r="O63" s="24" t="s">
        <v>32</v>
      </c>
    </row>
    <row r="64" s="1" customFormat="1" customHeight="1" spans="1:15">
      <c r="A64" s="10">
        <v>59</v>
      </c>
      <c r="B64" s="11" t="s">
        <v>23</v>
      </c>
      <c r="C64" s="11" t="s">
        <v>11004</v>
      </c>
      <c r="D64" s="11" t="s">
        <v>10034</v>
      </c>
      <c r="E64" s="11" t="s">
        <v>22720</v>
      </c>
      <c r="F64" s="12" t="s">
        <v>22803</v>
      </c>
      <c r="G64" s="12" t="s">
        <v>22805</v>
      </c>
      <c r="H64" s="14" t="s">
        <v>194</v>
      </c>
      <c r="I64" s="11">
        <v>6</v>
      </c>
      <c r="J64" s="11" t="s">
        <v>9384</v>
      </c>
      <c r="K64" s="26" t="s">
        <v>31</v>
      </c>
      <c r="L64" s="11">
        <v>6</v>
      </c>
      <c r="M64" s="27">
        <f t="shared" si="3"/>
        <v>1872</v>
      </c>
      <c r="N64" s="23"/>
      <c r="O64" s="24" t="s">
        <v>32</v>
      </c>
    </row>
    <row r="65" s="1" customFormat="1" customHeight="1" spans="1:15">
      <c r="A65" s="10">
        <v>60</v>
      </c>
      <c r="B65" s="11" t="s">
        <v>23</v>
      </c>
      <c r="C65" s="11" t="s">
        <v>11004</v>
      </c>
      <c r="D65" s="11" t="s">
        <v>10034</v>
      </c>
      <c r="E65" s="11" t="s">
        <v>22720</v>
      </c>
      <c r="F65" s="12" t="s">
        <v>22803</v>
      </c>
      <c r="G65" s="12" t="s">
        <v>22806</v>
      </c>
      <c r="H65" s="14" t="s">
        <v>194</v>
      </c>
      <c r="I65" s="11">
        <v>6</v>
      </c>
      <c r="J65" s="11" t="s">
        <v>9384</v>
      </c>
      <c r="K65" s="26" t="s">
        <v>31</v>
      </c>
      <c r="L65" s="11">
        <v>5</v>
      </c>
      <c r="M65" s="27">
        <f t="shared" ref="M65:M71" si="4">L65*468</f>
        <v>2340</v>
      </c>
      <c r="N65" s="23"/>
      <c r="O65" s="24" t="s">
        <v>32</v>
      </c>
    </row>
    <row r="66" s="1" customFormat="1" customHeight="1" spans="1:15">
      <c r="A66" s="10">
        <v>61</v>
      </c>
      <c r="B66" s="11" t="s">
        <v>23</v>
      </c>
      <c r="C66" s="11" t="s">
        <v>11004</v>
      </c>
      <c r="D66" s="11" t="s">
        <v>10034</v>
      </c>
      <c r="E66" s="11" t="s">
        <v>22720</v>
      </c>
      <c r="F66" s="12" t="s">
        <v>22803</v>
      </c>
      <c r="G66" s="12" t="s">
        <v>22807</v>
      </c>
      <c r="H66" s="14" t="s">
        <v>194</v>
      </c>
      <c r="I66" s="11">
        <v>3</v>
      </c>
      <c r="J66" s="11" t="s">
        <v>9384</v>
      </c>
      <c r="K66" s="26" t="s">
        <v>31</v>
      </c>
      <c r="L66" s="11">
        <v>3</v>
      </c>
      <c r="M66" s="27">
        <f t="shared" si="4"/>
        <v>1404</v>
      </c>
      <c r="N66" s="23"/>
      <c r="O66" s="24" t="s">
        <v>32</v>
      </c>
    </row>
    <row r="67" s="1" customFormat="1" customHeight="1" spans="1:15">
      <c r="A67" s="10">
        <v>62</v>
      </c>
      <c r="B67" s="11" t="s">
        <v>23</v>
      </c>
      <c r="C67" s="11" t="s">
        <v>11004</v>
      </c>
      <c r="D67" s="11" t="s">
        <v>10034</v>
      </c>
      <c r="E67" s="11" t="s">
        <v>22720</v>
      </c>
      <c r="F67" s="12" t="s">
        <v>22803</v>
      </c>
      <c r="G67" s="12" t="s">
        <v>22808</v>
      </c>
      <c r="H67" s="14" t="s">
        <v>194</v>
      </c>
      <c r="I67" s="11">
        <v>6</v>
      </c>
      <c r="J67" s="11" t="s">
        <v>9384</v>
      </c>
      <c r="K67" s="26" t="s">
        <v>31</v>
      </c>
      <c r="L67" s="11">
        <v>6</v>
      </c>
      <c r="M67" s="27">
        <f t="shared" si="4"/>
        <v>2808</v>
      </c>
      <c r="N67" s="23"/>
      <c r="O67" s="24" t="s">
        <v>32</v>
      </c>
    </row>
    <row r="68" s="1" customFormat="1" customHeight="1" spans="1:15">
      <c r="A68" s="10">
        <v>63</v>
      </c>
      <c r="B68" s="11" t="s">
        <v>23</v>
      </c>
      <c r="C68" s="11" t="s">
        <v>11004</v>
      </c>
      <c r="D68" s="11" t="s">
        <v>10034</v>
      </c>
      <c r="E68" s="11" t="s">
        <v>22720</v>
      </c>
      <c r="F68" s="12" t="s">
        <v>22803</v>
      </c>
      <c r="G68" s="12" t="s">
        <v>22809</v>
      </c>
      <c r="H68" s="14" t="s">
        <v>194</v>
      </c>
      <c r="I68" s="11">
        <v>3</v>
      </c>
      <c r="J68" s="11" t="s">
        <v>9384</v>
      </c>
      <c r="K68" s="26" t="s">
        <v>31</v>
      </c>
      <c r="L68" s="11">
        <v>3</v>
      </c>
      <c r="M68" s="27">
        <f t="shared" si="4"/>
        <v>1404</v>
      </c>
      <c r="N68" s="23"/>
      <c r="O68" s="24" t="s">
        <v>32</v>
      </c>
    </row>
    <row r="69" s="1" customFormat="1" customHeight="1" spans="1:15">
      <c r="A69" s="10">
        <v>64</v>
      </c>
      <c r="B69" s="11" t="s">
        <v>23</v>
      </c>
      <c r="C69" s="11" t="s">
        <v>11004</v>
      </c>
      <c r="D69" s="11" t="s">
        <v>10034</v>
      </c>
      <c r="E69" s="11" t="s">
        <v>22720</v>
      </c>
      <c r="F69" s="12" t="s">
        <v>22803</v>
      </c>
      <c r="G69" s="12" t="s">
        <v>1640</v>
      </c>
      <c r="H69" s="14" t="s">
        <v>194</v>
      </c>
      <c r="I69" s="11">
        <v>6</v>
      </c>
      <c r="J69" s="11" t="s">
        <v>22810</v>
      </c>
      <c r="K69" s="26" t="s">
        <v>31</v>
      </c>
      <c r="L69" s="11">
        <v>6</v>
      </c>
      <c r="M69" s="27">
        <f t="shared" si="4"/>
        <v>2808</v>
      </c>
      <c r="N69" s="23"/>
      <c r="O69" s="24" t="s">
        <v>32</v>
      </c>
    </row>
    <row r="70" s="1" customFormat="1" customHeight="1" spans="1:15">
      <c r="A70" s="10">
        <v>65</v>
      </c>
      <c r="B70" s="11" t="s">
        <v>23</v>
      </c>
      <c r="C70" s="11" t="s">
        <v>11004</v>
      </c>
      <c r="D70" s="11" t="s">
        <v>10034</v>
      </c>
      <c r="E70" s="11" t="s">
        <v>22720</v>
      </c>
      <c r="F70" s="12" t="s">
        <v>22803</v>
      </c>
      <c r="G70" s="12" t="s">
        <v>4041</v>
      </c>
      <c r="H70" s="14" t="s">
        <v>194</v>
      </c>
      <c r="I70" s="11">
        <v>8</v>
      </c>
      <c r="J70" s="11" t="s">
        <v>22811</v>
      </c>
      <c r="K70" s="26" t="s">
        <v>31</v>
      </c>
      <c r="L70" s="11">
        <v>8</v>
      </c>
      <c r="M70" s="27">
        <f t="shared" si="4"/>
        <v>3744</v>
      </c>
      <c r="N70" s="23"/>
      <c r="O70" s="24" t="s">
        <v>32</v>
      </c>
    </row>
    <row r="71" s="1" customFormat="1" customHeight="1" spans="1:15">
      <c r="A71" s="10">
        <v>66</v>
      </c>
      <c r="B71" s="11" t="s">
        <v>23</v>
      </c>
      <c r="C71" s="11" t="s">
        <v>11004</v>
      </c>
      <c r="D71" s="11" t="s">
        <v>10034</v>
      </c>
      <c r="E71" s="11" t="s">
        <v>22720</v>
      </c>
      <c r="F71" s="12" t="s">
        <v>22803</v>
      </c>
      <c r="G71" s="12" t="s">
        <v>22812</v>
      </c>
      <c r="H71" s="14" t="s">
        <v>194</v>
      </c>
      <c r="I71" s="11">
        <v>6</v>
      </c>
      <c r="J71" s="11" t="s">
        <v>22811</v>
      </c>
      <c r="K71" s="26" t="s">
        <v>31</v>
      </c>
      <c r="L71" s="11">
        <v>6</v>
      </c>
      <c r="M71" s="27">
        <f t="shared" si="4"/>
        <v>2808</v>
      </c>
      <c r="N71" s="23"/>
      <c r="O71" s="24" t="s">
        <v>32</v>
      </c>
    </row>
    <row r="72" s="1" customFormat="1" customHeight="1" spans="1:15">
      <c r="A72" s="10">
        <v>67</v>
      </c>
      <c r="B72" s="11" t="s">
        <v>23</v>
      </c>
      <c r="C72" s="11" t="s">
        <v>11004</v>
      </c>
      <c r="D72" s="11" t="s">
        <v>10034</v>
      </c>
      <c r="E72" s="11" t="s">
        <v>22720</v>
      </c>
      <c r="F72" s="12" t="s">
        <v>22803</v>
      </c>
      <c r="G72" s="12" t="s">
        <v>22813</v>
      </c>
      <c r="H72" s="28" t="s">
        <v>1583</v>
      </c>
      <c r="I72" s="11">
        <v>4</v>
      </c>
      <c r="J72" s="11" t="s">
        <v>22811</v>
      </c>
      <c r="K72" s="26" t="s">
        <v>31</v>
      </c>
      <c r="L72" s="11">
        <v>4</v>
      </c>
      <c r="M72" s="27">
        <f>L72*130</f>
        <v>520</v>
      </c>
      <c r="N72" s="23"/>
      <c r="O72" s="24" t="s">
        <v>32</v>
      </c>
    </row>
    <row r="73" s="1" customFormat="1" customHeight="1" spans="1:15">
      <c r="A73" s="10">
        <v>68</v>
      </c>
      <c r="B73" s="11" t="s">
        <v>23</v>
      </c>
      <c r="C73" s="11" t="s">
        <v>11004</v>
      </c>
      <c r="D73" s="11" t="s">
        <v>10034</v>
      </c>
      <c r="E73" s="11" t="s">
        <v>22720</v>
      </c>
      <c r="F73" s="12" t="s">
        <v>22803</v>
      </c>
      <c r="G73" s="12" t="s">
        <v>22814</v>
      </c>
      <c r="H73" s="14" t="s">
        <v>194</v>
      </c>
      <c r="I73" s="11">
        <v>5</v>
      </c>
      <c r="J73" s="11" t="s">
        <v>22815</v>
      </c>
      <c r="K73" s="26" t="s">
        <v>31</v>
      </c>
      <c r="L73" s="11">
        <v>5</v>
      </c>
      <c r="M73" s="27">
        <f>L73*312</f>
        <v>1560</v>
      </c>
      <c r="N73" s="23"/>
      <c r="O73" s="24" t="s">
        <v>32</v>
      </c>
    </row>
    <row r="74" s="1" customFormat="1" customHeight="1" spans="1:15">
      <c r="A74" s="10">
        <v>69</v>
      </c>
      <c r="B74" s="11" t="s">
        <v>23</v>
      </c>
      <c r="C74" s="11" t="s">
        <v>11004</v>
      </c>
      <c r="D74" s="11" t="s">
        <v>10034</v>
      </c>
      <c r="E74" s="11" t="s">
        <v>22720</v>
      </c>
      <c r="F74" s="12" t="s">
        <v>22803</v>
      </c>
      <c r="G74" s="12" t="s">
        <v>22816</v>
      </c>
      <c r="H74" s="14" t="s">
        <v>194</v>
      </c>
      <c r="I74" s="12">
        <v>6</v>
      </c>
      <c r="J74" s="11" t="s">
        <v>22810</v>
      </c>
      <c r="K74" s="26" t="s">
        <v>31</v>
      </c>
      <c r="L74" s="12">
        <v>6</v>
      </c>
      <c r="M74" s="27">
        <f>L74*312</f>
        <v>1872</v>
      </c>
      <c r="N74" s="23"/>
      <c r="O74" s="24" t="s">
        <v>32</v>
      </c>
    </row>
    <row r="75" s="1" customFormat="1" customHeight="1" spans="1:15">
      <c r="A75" s="10">
        <v>70</v>
      </c>
      <c r="B75" s="11" t="s">
        <v>23</v>
      </c>
      <c r="C75" s="11" t="s">
        <v>11004</v>
      </c>
      <c r="D75" s="11" t="s">
        <v>10034</v>
      </c>
      <c r="E75" s="11" t="s">
        <v>22720</v>
      </c>
      <c r="F75" s="12" t="s">
        <v>22803</v>
      </c>
      <c r="G75" s="12" t="s">
        <v>22817</v>
      </c>
      <c r="H75" s="14" t="s">
        <v>194</v>
      </c>
      <c r="I75" s="12">
        <v>3</v>
      </c>
      <c r="J75" s="11" t="s">
        <v>22811</v>
      </c>
      <c r="K75" s="26" t="s">
        <v>31</v>
      </c>
      <c r="L75" s="12">
        <v>3</v>
      </c>
      <c r="M75" s="27">
        <f>L75*468</f>
        <v>1404</v>
      </c>
      <c r="N75" s="23"/>
      <c r="O75" s="24" t="s">
        <v>32</v>
      </c>
    </row>
    <row r="76" s="1" customFormat="1" customHeight="1" spans="1:15">
      <c r="A76" s="10">
        <v>71</v>
      </c>
      <c r="B76" s="11" t="s">
        <v>23</v>
      </c>
      <c r="C76" s="11" t="s">
        <v>11004</v>
      </c>
      <c r="D76" s="11" t="s">
        <v>10034</v>
      </c>
      <c r="E76" s="11" t="s">
        <v>22720</v>
      </c>
      <c r="F76" s="12" t="s">
        <v>22803</v>
      </c>
      <c r="G76" s="12" t="s">
        <v>22818</v>
      </c>
      <c r="H76" s="14" t="s">
        <v>194</v>
      </c>
      <c r="I76" s="12">
        <v>2</v>
      </c>
      <c r="J76" s="11" t="s">
        <v>22811</v>
      </c>
      <c r="K76" s="26" t="s">
        <v>31</v>
      </c>
      <c r="L76" s="12">
        <v>2</v>
      </c>
      <c r="M76" s="27">
        <f>L76*130</f>
        <v>260</v>
      </c>
      <c r="N76" s="23"/>
      <c r="O76" s="24" t="s">
        <v>32</v>
      </c>
    </row>
    <row r="77" s="1" customFormat="1" customHeight="1" spans="1:15">
      <c r="A77" s="10">
        <v>72</v>
      </c>
      <c r="B77" s="11" t="s">
        <v>23</v>
      </c>
      <c r="C77" s="11" t="s">
        <v>11004</v>
      </c>
      <c r="D77" s="11" t="s">
        <v>10034</v>
      </c>
      <c r="E77" s="11" t="s">
        <v>22720</v>
      </c>
      <c r="F77" s="12" t="s">
        <v>22803</v>
      </c>
      <c r="G77" s="12" t="s">
        <v>22819</v>
      </c>
      <c r="H77" s="14" t="s">
        <v>194</v>
      </c>
      <c r="I77" s="12">
        <v>4</v>
      </c>
      <c r="J77" s="11" t="s">
        <v>22820</v>
      </c>
      <c r="K77" s="26" t="s">
        <v>31</v>
      </c>
      <c r="L77" s="12">
        <v>4</v>
      </c>
      <c r="M77" s="27">
        <f t="shared" ref="M77:M83" si="5">L77*468</f>
        <v>1872</v>
      </c>
      <c r="N77" s="23"/>
      <c r="O77" s="24" t="s">
        <v>32</v>
      </c>
    </row>
    <row r="78" s="1" customFormat="1" customHeight="1" spans="1:15">
      <c r="A78" s="10">
        <v>73</v>
      </c>
      <c r="B78" s="11" t="s">
        <v>23</v>
      </c>
      <c r="C78" s="11" t="s">
        <v>11004</v>
      </c>
      <c r="D78" s="11" t="s">
        <v>10034</v>
      </c>
      <c r="E78" s="11" t="s">
        <v>22720</v>
      </c>
      <c r="F78" s="12" t="s">
        <v>22803</v>
      </c>
      <c r="G78" s="12" t="s">
        <v>22821</v>
      </c>
      <c r="H78" s="14" t="s">
        <v>194</v>
      </c>
      <c r="I78" s="12">
        <v>6</v>
      </c>
      <c r="J78" s="11" t="s">
        <v>22822</v>
      </c>
      <c r="K78" s="26" t="s">
        <v>31</v>
      </c>
      <c r="L78" s="12">
        <v>6</v>
      </c>
      <c r="M78" s="27">
        <f t="shared" si="5"/>
        <v>2808</v>
      </c>
      <c r="N78" s="23"/>
      <c r="O78" s="24" t="s">
        <v>32</v>
      </c>
    </row>
    <row r="79" s="1" customFormat="1" customHeight="1" spans="1:15">
      <c r="A79" s="10">
        <v>74</v>
      </c>
      <c r="B79" s="11" t="s">
        <v>23</v>
      </c>
      <c r="C79" s="11" t="s">
        <v>11004</v>
      </c>
      <c r="D79" s="11" t="s">
        <v>10034</v>
      </c>
      <c r="E79" s="11" t="s">
        <v>22720</v>
      </c>
      <c r="F79" s="16" t="s">
        <v>22803</v>
      </c>
      <c r="G79" s="13" t="s">
        <v>22823</v>
      </c>
      <c r="H79" s="14" t="s">
        <v>194</v>
      </c>
      <c r="I79" s="16">
        <v>6</v>
      </c>
      <c r="J79" s="31" t="s">
        <v>22824</v>
      </c>
      <c r="K79" s="26" t="s">
        <v>10937</v>
      </c>
      <c r="L79" s="16">
        <v>6</v>
      </c>
      <c r="M79" s="27">
        <f t="shared" si="5"/>
        <v>2808</v>
      </c>
      <c r="N79" s="23"/>
      <c r="O79" s="24" t="s">
        <v>32</v>
      </c>
    </row>
    <row r="80" s="1" customFormat="1" customHeight="1" spans="1:15">
      <c r="A80" s="10">
        <v>75</v>
      </c>
      <c r="B80" s="11" t="s">
        <v>23</v>
      </c>
      <c r="C80" s="11" t="s">
        <v>11004</v>
      </c>
      <c r="D80" s="11" t="s">
        <v>10034</v>
      </c>
      <c r="E80" s="11" t="s">
        <v>22720</v>
      </c>
      <c r="F80" s="16" t="s">
        <v>22803</v>
      </c>
      <c r="G80" s="13" t="s">
        <v>22825</v>
      </c>
      <c r="H80" s="14" t="s">
        <v>194</v>
      </c>
      <c r="I80" s="16">
        <v>6</v>
      </c>
      <c r="J80" s="31" t="s">
        <v>22826</v>
      </c>
      <c r="K80" s="26" t="s">
        <v>10937</v>
      </c>
      <c r="L80" s="16">
        <v>6</v>
      </c>
      <c r="M80" s="27">
        <f t="shared" si="5"/>
        <v>2808</v>
      </c>
      <c r="N80" s="23"/>
      <c r="O80" s="24" t="s">
        <v>32</v>
      </c>
    </row>
    <row r="81" s="1" customFormat="1" customHeight="1" spans="1:15">
      <c r="A81" s="10">
        <v>76</v>
      </c>
      <c r="B81" s="11" t="s">
        <v>23</v>
      </c>
      <c r="C81" s="11" t="s">
        <v>11004</v>
      </c>
      <c r="D81" s="11" t="s">
        <v>10034</v>
      </c>
      <c r="E81" s="11" t="s">
        <v>22720</v>
      </c>
      <c r="F81" s="12" t="s">
        <v>22803</v>
      </c>
      <c r="G81" s="13" t="s">
        <v>22827</v>
      </c>
      <c r="H81" s="14" t="s">
        <v>194</v>
      </c>
      <c r="I81" s="11">
        <v>5</v>
      </c>
      <c r="J81" s="11" t="s">
        <v>22815</v>
      </c>
      <c r="K81" s="26" t="s">
        <v>10937</v>
      </c>
      <c r="L81" s="11">
        <v>5</v>
      </c>
      <c r="M81" s="27">
        <f t="shared" si="5"/>
        <v>2340</v>
      </c>
      <c r="N81" s="23"/>
      <c r="O81" s="24" t="s">
        <v>32</v>
      </c>
    </row>
    <row r="82" s="1" customFormat="1" customHeight="1" spans="1:15">
      <c r="A82" s="10">
        <v>77</v>
      </c>
      <c r="B82" s="11" t="s">
        <v>23</v>
      </c>
      <c r="C82" s="11" t="s">
        <v>11004</v>
      </c>
      <c r="D82" s="11" t="s">
        <v>10034</v>
      </c>
      <c r="E82" s="11" t="s">
        <v>22720</v>
      </c>
      <c r="F82" s="12" t="s">
        <v>22803</v>
      </c>
      <c r="G82" s="13" t="s">
        <v>22828</v>
      </c>
      <c r="H82" s="14" t="s">
        <v>194</v>
      </c>
      <c r="I82" s="11">
        <v>5</v>
      </c>
      <c r="J82" s="11" t="s">
        <v>22815</v>
      </c>
      <c r="K82" s="26" t="s">
        <v>10937</v>
      </c>
      <c r="L82" s="11">
        <v>5</v>
      </c>
      <c r="M82" s="27">
        <f t="shared" si="5"/>
        <v>2340</v>
      </c>
      <c r="N82" s="23"/>
      <c r="O82" s="24" t="s">
        <v>32</v>
      </c>
    </row>
    <row r="83" s="1" customFormat="1" customHeight="1" spans="1:15">
      <c r="A83" s="10">
        <v>78</v>
      </c>
      <c r="B83" s="11" t="s">
        <v>23</v>
      </c>
      <c r="C83" s="11" t="s">
        <v>11004</v>
      </c>
      <c r="D83" s="11" t="s">
        <v>10034</v>
      </c>
      <c r="E83" s="11" t="s">
        <v>22720</v>
      </c>
      <c r="F83" s="12" t="s">
        <v>22803</v>
      </c>
      <c r="G83" s="13" t="s">
        <v>22829</v>
      </c>
      <c r="H83" s="15" t="s">
        <v>1583</v>
      </c>
      <c r="I83" s="12">
        <v>5</v>
      </c>
      <c r="J83" s="11" t="s">
        <v>9384</v>
      </c>
      <c r="K83" s="26" t="s">
        <v>10937</v>
      </c>
      <c r="L83" s="12">
        <v>5</v>
      </c>
      <c r="M83" s="27">
        <f t="shared" si="5"/>
        <v>2340</v>
      </c>
      <c r="N83" s="23"/>
      <c r="O83" s="24" t="s">
        <v>32</v>
      </c>
    </row>
    <row r="84" s="1" customFormat="1" customHeight="1" spans="1:15">
      <c r="A84" s="10">
        <v>79</v>
      </c>
      <c r="B84" s="11" t="s">
        <v>23</v>
      </c>
      <c r="C84" s="11" t="s">
        <v>11004</v>
      </c>
      <c r="D84" s="11" t="s">
        <v>10034</v>
      </c>
      <c r="E84" s="11" t="s">
        <v>22720</v>
      </c>
      <c r="F84" s="12" t="s">
        <v>22803</v>
      </c>
      <c r="G84" s="25" t="s">
        <v>22830</v>
      </c>
      <c r="H84" s="14" t="s">
        <v>51</v>
      </c>
      <c r="I84" s="12">
        <v>3</v>
      </c>
      <c r="J84" s="11" t="s">
        <v>22810</v>
      </c>
      <c r="K84" s="26" t="s">
        <v>10937</v>
      </c>
      <c r="L84" s="12">
        <v>3</v>
      </c>
      <c r="M84" s="27">
        <f>L84*312</f>
        <v>936</v>
      </c>
      <c r="N84" s="23"/>
      <c r="O84" s="24" t="s">
        <v>32</v>
      </c>
    </row>
    <row r="85" s="1" customFormat="1" customHeight="1" spans="1:15">
      <c r="A85" s="10">
        <v>80</v>
      </c>
      <c r="B85" s="11" t="s">
        <v>23</v>
      </c>
      <c r="C85" s="11" t="s">
        <v>11004</v>
      </c>
      <c r="D85" s="11" t="s">
        <v>10034</v>
      </c>
      <c r="E85" s="11" t="s">
        <v>22720</v>
      </c>
      <c r="F85" s="12" t="s">
        <v>22803</v>
      </c>
      <c r="G85" s="12" t="s">
        <v>22831</v>
      </c>
      <c r="H85" s="14" t="s">
        <v>194</v>
      </c>
      <c r="I85" s="12">
        <v>1</v>
      </c>
      <c r="J85" s="11" t="s">
        <v>22832</v>
      </c>
      <c r="K85" s="26" t="s">
        <v>10937</v>
      </c>
      <c r="L85" s="12">
        <v>1</v>
      </c>
      <c r="M85" s="27">
        <f>L85*130</f>
        <v>130</v>
      </c>
      <c r="N85" s="23"/>
      <c r="O85" s="24" t="s">
        <v>32</v>
      </c>
    </row>
    <row r="86" s="1" customFormat="1" customHeight="1" spans="1:15">
      <c r="A86" s="10">
        <v>81</v>
      </c>
      <c r="B86" s="11" t="s">
        <v>23</v>
      </c>
      <c r="C86" s="11" t="s">
        <v>11004</v>
      </c>
      <c r="D86" s="11" t="s">
        <v>10034</v>
      </c>
      <c r="E86" s="11" t="s">
        <v>22720</v>
      </c>
      <c r="F86" s="16" t="s">
        <v>22803</v>
      </c>
      <c r="G86" s="12" t="s">
        <v>22833</v>
      </c>
      <c r="H86" s="14" t="s">
        <v>194</v>
      </c>
      <c r="I86" s="11">
        <v>7</v>
      </c>
      <c r="J86" s="11" t="s">
        <v>22832</v>
      </c>
      <c r="K86" s="26" t="s">
        <v>31</v>
      </c>
      <c r="L86" s="11">
        <v>7</v>
      </c>
      <c r="M86" s="27">
        <f>L86*130</f>
        <v>910</v>
      </c>
      <c r="N86" s="23"/>
      <c r="O86" s="24" t="s">
        <v>32</v>
      </c>
    </row>
    <row r="87" s="1" customFormat="1" customHeight="1" spans="1:15">
      <c r="A87" s="10">
        <v>82</v>
      </c>
      <c r="B87" s="11" t="s">
        <v>23</v>
      </c>
      <c r="C87" s="11" t="s">
        <v>11004</v>
      </c>
      <c r="D87" s="11" t="s">
        <v>10034</v>
      </c>
      <c r="E87" s="11" t="s">
        <v>22720</v>
      </c>
      <c r="F87" s="12" t="s">
        <v>22803</v>
      </c>
      <c r="G87" s="12" t="s">
        <v>22834</v>
      </c>
      <c r="H87" s="14" t="s">
        <v>194</v>
      </c>
      <c r="I87" s="12">
        <v>1</v>
      </c>
      <c r="J87" s="11" t="s">
        <v>22835</v>
      </c>
      <c r="K87" s="26" t="s">
        <v>31</v>
      </c>
      <c r="L87" s="12">
        <v>1</v>
      </c>
      <c r="M87" s="27">
        <f>L87*312</f>
        <v>312</v>
      </c>
      <c r="N87" s="23"/>
      <c r="O87" s="24" t="s">
        <v>32</v>
      </c>
    </row>
    <row r="88" s="1" customFormat="1" customHeight="1" spans="1:15">
      <c r="A88" s="10">
        <v>83</v>
      </c>
      <c r="B88" s="12" t="s">
        <v>23</v>
      </c>
      <c r="C88" s="12" t="s">
        <v>11004</v>
      </c>
      <c r="D88" s="12" t="s">
        <v>10034</v>
      </c>
      <c r="E88" s="12" t="s">
        <v>22720</v>
      </c>
      <c r="F88" s="12" t="s">
        <v>22803</v>
      </c>
      <c r="G88" s="12" t="s">
        <v>22836</v>
      </c>
      <c r="H88" s="14" t="s">
        <v>194</v>
      </c>
      <c r="I88" s="12">
        <v>4</v>
      </c>
      <c r="J88" s="11" t="s">
        <v>22837</v>
      </c>
      <c r="K88" s="26" t="s">
        <v>31</v>
      </c>
      <c r="L88" s="12">
        <v>4</v>
      </c>
      <c r="M88" s="27">
        <f>L88*130</f>
        <v>520</v>
      </c>
      <c r="N88" s="23"/>
      <c r="O88" s="24" t="s">
        <v>32</v>
      </c>
    </row>
    <row r="89" s="1" customFormat="1" customHeight="1" spans="1:15">
      <c r="A89" s="10">
        <v>84</v>
      </c>
      <c r="B89" s="12" t="s">
        <v>23</v>
      </c>
      <c r="C89" s="12" t="s">
        <v>11004</v>
      </c>
      <c r="D89" s="12" t="s">
        <v>10034</v>
      </c>
      <c r="E89" s="12" t="s">
        <v>22720</v>
      </c>
      <c r="F89" s="12" t="s">
        <v>22803</v>
      </c>
      <c r="G89" s="12" t="s">
        <v>22838</v>
      </c>
      <c r="H89" s="14" t="s">
        <v>194</v>
      </c>
      <c r="I89" s="12">
        <v>5</v>
      </c>
      <c r="J89" s="11" t="s">
        <v>22820</v>
      </c>
      <c r="K89" s="26" t="s">
        <v>31</v>
      </c>
      <c r="L89" s="12">
        <v>5</v>
      </c>
      <c r="M89" s="27">
        <f>L89*468</f>
        <v>2340</v>
      </c>
      <c r="N89" s="23"/>
      <c r="O89" s="24" t="s">
        <v>32</v>
      </c>
    </row>
    <row r="90" s="1" customFormat="1" customHeight="1" spans="1:15">
      <c r="A90" s="10">
        <v>85</v>
      </c>
      <c r="B90" s="12" t="s">
        <v>23</v>
      </c>
      <c r="C90" s="12" t="s">
        <v>11004</v>
      </c>
      <c r="D90" s="12" t="s">
        <v>10034</v>
      </c>
      <c r="E90" s="12" t="s">
        <v>22720</v>
      </c>
      <c r="F90" s="12" t="s">
        <v>22803</v>
      </c>
      <c r="G90" s="12" t="s">
        <v>22839</v>
      </c>
      <c r="H90" s="14" t="s">
        <v>51</v>
      </c>
      <c r="I90" s="12">
        <v>3</v>
      </c>
      <c r="J90" s="11" t="s">
        <v>22810</v>
      </c>
      <c r="K90" s="26" t="s">
        <v>31</v>
      </c>
      <c r="L90" s="12">
        <v>3</v>
      </c>
      <c r="M90" s="27">
        <f>L90*312</f>
        <v>936</v>
      </c>
      <c r="N90" s="23"/>
      <c r="O90" s="24" t="s">
        <v>32</v>
      </c>
    </row>
    <row r="91" s="1" customFormat="1" customHeight="1" spans="1:15">
      <c r="A91" s="10">
        <v>86</v>
      </c>
      <c r="B91" s="12" t="s">
        <v>23</v>
      </c>
      <c r="C91" s="12" t="s">
        <v>11004</v>
      </c>
      <c r="D91" s="12" t="s">
        <v>10034</v>
      </c>
      <c r="E91" s="12" t="s">
        <v>22720</v>
      </c>
      <c r="F91" s="12" t="s">
        <v>22803</v>
      </c>
      <c r="G91" s="12" t="s">
        <v>22840</v>
      </c>
      <c r="H91" s="14" t="s">
        <v>194</v>
      </c>
      <c r="I91" s="12">
        <v>6</v>
      </c>
      <c r="J91" s="11" t="s">
        <v>22820</v>
      </c>
      <c r="K91" s="26" t="s">
        <v>31</v>
      </c>
      <c r="L91" s="12">
        <v>6</v>
      </c>
      <c r="M91" s="27">
        <f>L91*468</f>
        <v>2808</v>
      </c>
      <c r="N91" s="23"/>
      <c r="O91" s="24" t="s">
        <v>32</v>
      </c>
    </row>
    <row r="92" s="1" customFormat="1" customHeight="1" spans="1:15">
      <c r="A92" s="10">
        <v>87</v>
      </c>
      <c r="B92" s="12" t="s">
        <v>23</v>
      </c>
      <c r="C92" s="12" t="s">
        <v>11004</v>
      </c>
      <c r="D92" s="12" t="s">
        <v>10034</v>
      </c>
      <c r="E92" s="12" t="s">
        <v>22720</v>
      </c>
      <c r="F92" s="12" t="s">
        <v>22803</v>
      </c>
      <c r="G92" s="12" t="s">
        <v>22841</v>
      </c>
      <c r="H92" s="14" t="s">
        <v>194</v>
      </c>
      <c r="I92" s="12">
        <v>4</v>
      </c>
      <c r="J92" s="11" t="s">
        <v>22810</v>
      </c>
      <c r="K92" s="26" t="s">
        <v>31</v>
      </c>
      <c r="L92" s="12">
        <v>4</v>
      </c>
      <c r="M92" s="27">
        <f>L92*130</f>
        <v>520</v>
      </c>
      <c r="N92" s="23"/>
      <c r="O92" s="24" t="s">
        <v>32</v>
      </c>
    </row>
    <row r="93" s="1" customFormat="1" customHeight="1" spans="1:15">
      <c r="A93" s="10">
        <v>88</v>
      </c>
      <c r="B93" s="12" t="s">
        <v>23</v>
      </c>
      <c r="C93" s="12" t="s">
        <v>11004</v>
      </c>
      <c r="D93" s="12" t="s">
        <v>10034</v>
      </c>
      <c r="E93" s="12" t="s">
        <v>22720</v>
      </c>
      <c r="F93" s="12" t="s">
        <v>22803</v>
      </c>
      <c r="G93" s="12" t="s">
        <v>22842</v>
      </c>
      <c r="H93" s="14" t="s">
        <v>194</v>
      </c>
      <c r="I93" s="12">
        <v>6</v>
      </c>
      <c r="J93" s="11" t="s">
        <v>22810</v>
      </c>
      <c r="K93" s="26" t="s">
        <v>31</v>
      </c>
      <c r="L93" s="12">
        <v>6</v>
      </c>
      <c r="M93" s="27">
        <f>L93*130</f>
        <v>780</v>
      </c>
      <c r="N93" s="23"/>
      <c r="O93" s="24" t="s">
        <v>32</v>
      </c>
    </row>
    <row r="94" s="1" customFormat="1" customHeight="1" spans="1:15">
      <c r="A94" s="10">
        <v>89</v>
      </c>
      <c r="B94" s="12" t="s">
        <v>23</v>
      </c>
      <c r="C94" s="12" t="s">
        <v>11004</v>
      </c>
      <c r="D94" s="12" t="s">
        <v>10034</v>
      </c>
      <c r="E94" s="12" t="s">
        <v>22720</v>
      </c>
      <c r="F94" s="12" t="s">
        <v>22803</v>
      </c>
      <c r="G94" s="12" t="s">
        <v>22843</v>
      </c>
      <c r="H94" s="14" t="s">
        <v>194</v>
      </c>
      <c r="I94" s="12">
        <v>4</v>
      </c>
      <c r="J94" s="11" t="s">
        <v>22810</v>
      </c>
      <c r="K94" s="26" t="s">
        <v>31</v>
      </c>
      <c r="L94" s="12">
        <v>4</v>
      </c>
      <c r="M94" s="27">
        <f>L94*130</f>
        <v>520</v>
      </c>
      <c r="N94" s="23"/>
      <c r="O94" s="24" t="s">
        <v>32</v>
      </c>
    </row>
    <row r="95" s="1" customFormat="1" customHeight="1" spans="1:15">
      <c r="A95" s="10">
        <v>90</v>
      </c>
      <c r="B95" s="12" t="s">
        <v>23</v>
      </c>
      <c r="C95" s="12" t="s">
        <v>11004</v>
      </c>
      <c r="D95" s="12" t="s">
        <v>10034</v>
      </c>
      <c r="E95" s="12" t="s">
        <v>22720</v>
      </c>
      <c r="F95" s="12" t="s">
        <v>22803</v>
      </c>
      <c r="G95" s="12" t="s">
        <v>22844</v>
      </c>
      <c r="H95" s="14" t="s">
        <v>194</v>
      </c>
      <c r="I95" s="12">
        <v>7</v>
      </c>
      <c r="J95" s="11" t="s">
        <v>22810</v>
      </c>
      <c r="K95" s="26" t="s">
        <v>31</v>
      </c>
      <c r="L95" s="12">
        <v>7</v>
      </c>
      <c r="M95" s="27">
        <f>L95*130</f>
        <v>910</v>
      </c>
      <c r="N95" s="23"/>
      <c r="O95" s="24" t="s">
        <v>32</v>
      </c>
    </row>
    <row r="96" s="1" customFormat="1" customHeight="1" spans="1:15">
      <c r="A96" s="10">
        <v>91</v>
      </c>
      <c r="B96" s="12" t="s">
        <v>23</v>
      </c>
      <c r="C96" s="12" t="s">
        <v>11004</v>
      </c>
      <c r="D96" s="12" t="s">
        <v>10034</v>
      </c>
      <c r="E96" s="12" t="s">
        <v>22720</v>
      </c>
      <c r="F96" s="12" t="s">
        <v>22803</v>
      </c>
      <c r="G96" s="12" t="s">
        <v>22845</v>
      </c>
      <c r="H96" s="15" t="s">
        <v>22784</v>
      </c>
      <c r="I96" s="12">
        <v>4</v>
      </c>
      <c r="J96" s="11" t="s">
        <v>22820</v>
      </c>
      <c r="K96" s="26" t="s">
        <v>31</v>
      </c>
      <c r="L96" s="12">
        <v>4</v>
      </c>
      <c r="M96" s="27">
        <f>L96*468</f>
        <v>1872</v>
      </c>
      <c r="N96" s="23"/>
      <c r="O96" s="24" t="s">
        <v>32</v>
      </c>
    </row>
    <row r="97" s="1" customFormat="1" customHeight="1" spans="1:15">
      <c r="A97" s="10">
        <v>92</v>
      </c>
      <c r="B97" s="12" t="s">
        <v>23</v>
      </c>
      <c r="C97" s="12" t="s">
        <v>11004</v>
      </c>
      <c r="D97" s="12" t="s">
        <v>10034</v>
      </c>
      <c r="E97" s="12" t="s">
        <v>22720</v>
      </c>
      <c r="F97" s="12" t="s">
        <v>22803</v>
      </c>
      <c r="G97" s="12" t="s">
        <v>22846</v>
      </c>
      <c r="H97" s="14" t="s">
        <v>194</v>
      </c>
      <c r="I97" s="12">
        <v>4</v>
      </c>
      <c r="J97" s="11" t="s">
        <v>22820</v>
      </c>
      <c r="K97" s="26" t="s">
        <v>31</v>
      </c>
      <c r="L97" s="12">
        <v>4</v>
      </c>
      <c r="M97" s="27">
        <f>L97*468</f>
        <v>1872</v>
      </c>
      <c r="N97" s="23"/>
      <c r="O97" s="24" t="s">
        <v>32</v>
      </c>
    </row>
    <row r="98" s="1" customFormat="1" customHeight="1" spans="1:15">
      <c r="A98" s="10">
        <v>93</v>
      </c>
      <c r="B98" s="12" t="s">
        <v>23</v>
      </c>
      <c r="C98" s="12" t="s">
        <v>11004</v>
      </c>
      <c r="D98" s="12" t="s">
        <v>10034</v>
      </c>
      <c r="E98" s="12" t="s">
        <v>22720</v>
      </c>
      <c r="F98" s="12" t="s">
        <v>22803</v>
      </c>
      <c r="G98" s="12" t="s">
        <v>22847</v>
      </c>
      <c r="H98" s="14" t="s">
        <v>51</v>
      </c>
      <c r="I98" s="12">
        <v>6</v>
      </c>
      <c r="J98" s="11" t="s">
        <v>22820</v>
      </c>
      <c r="K98" s="26" t="s">
        <v>31</v>
      </c>
      <c r="L98" s="12">
        <v>6</v>
      </c>
      <c r="M98" s="27">
        <f>L98*468</f>
        <v>2808</v>
      </c>
      <c r="N98" s="23"/>
      <c r="O98" s="24" t="s">
        <v>32</v>
      </c>
    </row>
    <row r="99" s="1" customFormat="1" customHeight="1" spans="1:15">
      <c r="A99" s="10">
        <v>94</v>
      </c>
      <c r="B99" s="12" t="s">
        <v>23</v>
      </c>
      <c r="C99" s="12" t="s">
        <v>11004</v>
      </c>
      <c r="D99" s="12" t="s">
        <v>10034</v>
      </c>
      <c r="E99" s="12" t="s">
        <v>22720</v>
      </c>
      <c r="F99" s="12" t="s">
        <v>22803</v>
      </c>
      <c r="G99" s="12" t="s">
        <v>22848</v>
      </c>
      <c r="H99" s="14" t="s">
        <v>194</v>
      </c>
      <c r="I99" s="12">
        <v>4</v>
      </c>
      <c r="J99" s="11" t="s">
        <v>22810</v>
      </c>
      <c r="K99" s="26" t="s">
        <v>31</v>
      </c>
      <c r="L99" s="12">
        <v>4</v>
      </c>
      <c r="M99" s="27">
        <f>L99*130</f>
        <v>520</v>
      </c>
      <c r="N99" s="23"/>
      <c r="O99" s="24" t="s">
        <v>32</v>
      </c>
    </row>
    <row r="100" s="1" customFormat="1" customHeight="1" spans="1:15">
      <c r="A100" s="10">
        <v>95</v>
      </c>
      <c r="B100" s="12" t="s">
        <v>23</v>
      </c>
      <c r="C100" s="12" t="s">
        <v>11004</v>
      </c>
      <c r="D100" s="12" t="s">
        <v>10034</v>
      </c>
      <c r="E100" s="12" t="s">
        <v>22720</v>
      </c>
      <c r="F100" s="12" t="s">
        <v>22803</v>
      </c>
      <c r="G100" s="12" t="s">
        <v>22849</v>
      </c>
      <c r="H100" s="14" t="s">
        <v>194</v>
      </c>
      <c r="I100" s="12">
        <v>5</v>
      </c>
      <c r="J100" s="11" t="s">
        <v>22810</v>
      </c>
      <c r="K100" s="26" t="s">
        <v>31</v>
      </c>
      <c r="L100" s="12">
        <v>5</v>
      </c>
      <c r="M100" s="27">
        <f>L100*130</f>
        <v>650</v>
      </c>
      <c r="N100" s="23"/>
      <c r="O100" s="24" t="s">
        <v>32</v>
      </c>
    </row>
    <row r="101" s="1" customFormat="1" customHeight="1" spans="1:15">
      <c r="A101" s="10">
        <v>96</v>
      </c>
      <c r="B101" s="12" t="s">
        <v>23</v>
      </c>
      <c r="C101" s="12" t="s">
        <v>11004</v>
      </c>
      <c r="D101" s="12" t="s">
        <v>10034</v>
      </c>
      <c r="E101" s="12" t="s">
        <v>22720</v>
      </c>
      <c r="F101" s="12" t="s">
        <v>22803</v>
      </c>
      <c r="G101" s="12" t="s">
        <v>22850</v>
      </c>
      <c r="H101" s="14" t="s">
        <v>51</v>
      </c>
      <c r="I101" s="12">
        <v>5</v>
      </c>
      <c r="J101" s="11" t="s">
        <v>22815</v>
      </c>
      <c r="K101" s="26" t="s">
        <v>31</v>
      </c>
      <c r="L101" s="12">
        <v>5</v>
      </c>
      <c r="M101" s="27">
        <f>L101*468</f>
        <v>2340</v>
      </c>
      <c r="N101" s="23"/>
      <c r="O101" s="24" t="s">
        <v>32</v>
      </c>
    </row>
    <row r="102" s="1" customFormat="1" customHeight="1" spans="1:15">
      <c r="A102" s="10">
        <v>97</v>
      </c>
      <c r="B102" s="12" t="s">
        <v>23</v>
      </c>
      <c r="C102" s="12" t="s">
        <v>11004</v>
      </c>
      <c r="D102" s="12" t="s">
        <v>10034</v>
      </c>
      <c r="E102" s="12" t="s">
        <v>22720</v>
      </c>
      <c r="F102" s="12" t="s">
        <v>22803</v>
      </c>
      <c r="G102" s="12" t="s">
        <v>22851</v>
      </c>
      <c r="H102" s="14" t="s">
        <v>51</v>
      </c>
      <c r="I102" s="12">
        <v>4</v>
      </c>
      <c r="J102" s="11" t="s">
        <v>22815</v>
      </c>
      <c r="K102" s="26" t="s">
        <v>31</v>
      </c>
      <c r="L102" s="12">
        <v>4</v>
      </c>
      <c r="M102" s="27">
        <f>L102*468</f>
        <v>1872</v>
      </c>
      <c r="N102" s="23"/>
      <c r="O102" s="24" t="s">
        <v>32</v>
      </c>
    </row>
    <row r="103" s="1" customFormat="1" customHeight="1" spans="1:15">
      <c r="A103" s="10">
        <v>98</v>
      </c>
      <c r="B103" s="12" t="s">
        <v>23</v>
      </c>
      <c r="C103" s="12" t="s">
        <v>11004</v>
      </c>
      <c r="D103" s="12" t="s">
        <v>10034</v>
      </c>
      <c r="E103" s="12" t="s">
        <v>22720</v>
      </c>
      <c r="F103" s="12" t="s">
        <v>22803</v>
      </c>
      <c r="G103" s="12" t="s">
        <v>22852</v>
      </c>
      <c r="H103" s="14" t="s">
        <v>194</v>
      </c>
      <c r="I103" s="12">
        <v>7</v>
      </c>
      <c r="J103" s="11" t="s">
        <v>22820</v>
      </c>
      <c r="K103" s="26" t="s">
        <v>31</v>
      </c>
      <c r="L103" s="12">
        <v>7</v>
      </c>
      <c r="M103" s="27">
        <f>L103*468</f>
        <v>3276</v>
      </c>
      <c r="N103" s="23"/>
      <c r="O103" s="24" t="s">
        <v>32</v>
      </c>
    </row>
    <row r="104" s="1" customFormat="1" customHeight="1" spans="1:15">
      <c r="A104" s="10">
        <v>99</v>
      </c>
      <c r="B104" s="12" t="s">
        <v>23</v>
      </c>
      <c r="C104" s="12" t="s">
        <v>11004</v>
      </c>
      <c r="D104" s="12" t="s">
        <v>10034</v>
      </c>
      <c r="E104" s="12" t="s">
        <v>22720</v>
      </c>
      <c r="F104" s="12" t="s">
        <v>22803</v>
      </c>
      <c r="G104" s="12" t="s">
        <v>22853</v>
      </c>
      <c r="H104" s="14" t="s">
        <v>194</v>
      </c>
      <c r="I104" s="12">
        <v>6</v>
      </c>
      <c r="J104" s="11" t="s">
        <v>22810</v>
      </c>
      <c r="K104" s="26" t="s">
        <v>31</v>
      </c>
      <c r="L104" s="12">
        <v>6</v>
      </c>
      <c r="M104" s="27">
        <f>L104*468</f>
        <v>2808</v>
      </c>
      <c r="N104" s="23"/>
      <c r="O104" s="24" t="s">
        <v>32</v>
      </c>
    </row>
    <row r="105" s="1" customFormat="1" customHeight="1" spans="1:15">
      <c r="A105" s="10">
        <v>100</v>
      </c>
      <c r="B105" s="11" t="s">
        <v>23</v>
      </c>
      <c r="C105" s="11" t="s">
        <v>11004</v>
      </c>
      <c r="D105" s="11" t="s">
        <v>10034</v>
      </c>
      <c r="E105" s="11" t="s">
        <v>22720</v>
      </c>
      <c r="F105" s="12" t="s">
        <v>22854</v>
      </c>
      <c r="G105" s="13" t="s">
        <v>22855</v>
      </c>
      <c r="H105" s="28" t="s">
        <v>1583</v>
      </c>
      <c r="I105" s="25">
        <v>2</v>
      </c>
      <c r="J105" s="25" t="s">
        <v>22856</v>
      </c>
      <c r="K105" s="32" t="s">
        <v>10937</v>
      </c>
      <c r="L105" s="32">
        <v>2</v>
      </c>
      <c r="M105" s="27">
        <f t="shared" ref="M105:M116" si="6">L105*130</f>
        <v>260</v>
      </c>
      <c r="N105" s="23"/>
      <c r="O105" s="24" t="s">
        <v>32</v>
      </c>
    </row>
    <row r="106" s="1" customFormat="1" customHeight="1" spans="1:15">
      <c r="A106" s="10">
        <v>101</v>
      </c>
      <c r="B106" s="11" t="s">
        <v>23</v>
      </c>
      <c r="C106" s="11" t="s">
        <v>11004</v>
      </c>
      <c r="D106" s="11" t="s">
        <v>10034</v>
      </c>
      <c r="E106" s="11" t="s">
        <v>22720</v>
      </c>
      <c r="F106" s="12" t="s">
        <v>22854</v>
      </c>
      <c r="G106" s="13" t="s">
        <v>22857</v>
      </c>
      <c r="H106" s="14" t="s">
        <v>194</v>
      </c>
      <c r="I106" s="25">
        <v>5</v>
      </c>
      <c r="J106" s="25" t="s">
        <v>22858</v>
      </c>
      <c r="K106" s="32" t="s">
        <v>10937</v>
      </c>
      <c r="L106" s="32">
        <v>5</v>
      </c>
      <c r="M106" s="27">
        <f t="shared" si="6"/>
        <v>650</v>
      </c>
      <c r="N106" s="23"/>
      <c r="O106" s="24" t="s">
        <v>32</v>
      </c>
    </row>
    <row r="107" s="1" customFormat="1" customHeight="1" spans="1:15">
      <c r="A107" s="10">
        <v>102</v>
      </c>
      <c r="B107" s="11" t="s">
        <v>23</v>
      </c>
      <c r="C107" s="11" t="s">
        <v>11004</v>
      </c>
      <c r="D107" s="11" t="s">
        <v>10034</v>
      </c>
      <c r="E107" s="11" t="s">
        <v>22720</v>
      </c>
      <c r="F107" s="12" t="s">
        <v>22854</v>
      </c>
      <c r="G107" s="13" t="s">
        <v>22859</v>
      </c>
      <c r="H107" s="14" t="s">
        <v>194</v>
      </c>
      <c r="I107" s="25">
        <v>2</v>
      </c>
      <c r="J107" s="25" t="s">
        <v>22860</v>
      </c>
      <c r="K107" s="32" t="s">
        <v>31</v>
      </c>
      <c r="L107" s="32">
        <v>2</v>
      </c>
      <c r="M107" s="27">
        <f t="shared" si="6"/>
        <v>260</v>
      </c>
      <c r="N107" s="23"/>
      <c r="O107" s="24" t="s">
        <v>32</v>
      </c>
    </row>
    <row r="108" s="1" customFormat="1" customHeight="1" spans="1:15">
      <c r="A108" s="10">
        <v>103</v>
      </c>
      <c r="B108" s="11" t="s">
        <v>23</v>
      </c>
      <c r="C108" s="11" t="s">
        <v>11004</v>
      </c>
      <c r="D108" s="11" t="s">
        <v>10034</v>
      </c>
      <c r="E108" s="11" t="s">
        <v>22720</v>
      </c>
      <c r="F108" s="12" t="s">
        <v>22854</v>
      </c>
      <c r="G108" s="13" t="s">
        <v>22861</v>
      </c>
      <c r="H108" s="14" t="s">
        <v>194</v>
      </c>
      <c r="I108" s="25">
        <v>3</v>
      </c>
      <c r="J108" s="25" t="s">
        <v>22862</v>
      </c>
      <c r="K108" s="32" t="s">
        <v>31</v>
      </c>
      <c r="L108" s="32">
        <v>3</v>
      </c>
      <c r="M108" s="27">
        <f t="shared" si="6"/>
        <v>390</v>
      </c>
      <c r="N108" s="23"/>
      <c r="O108" s="24" t="s">
        <v>32</v>
      </c>
    </row>
    <row r="109" s="1" customFormat="1" customHeight="1" spans="1:15">
      <c r="A109" s="10">
        <v>104</v>
      </c>
      <c r="B109" s="11" t="s">
        <v>23</v>
      </c>
      <c r="C109" s="11" t="s">
        <v>11004</v>
      </c>
      <c r="D109" s="11" t="s">
        <v>10034</v>
      </c>
      <c r="E109" s="11" t="s">
        <v>22720</v>
      </c>
      <c r="F109" s="12" t="s">
        <v>22854</v>
      </c>
      <c r="G109" s="13" t="s">
        <v>22863</v>
      </c>
      <c r="H109" s="14" t="s">
        <v>194</v>
      </c>
      <c r="I109" s="25">
        <v>4</v>
      </c>
      <c r="J109" s="25" t="s">
        <v>22854</v>
      </c>
      <c r="K109" s="32" t="s">
        <v>31</v>
      </c>
      <c r="L109" s="32">
        <v>4</v>
      </c>
      <c r="M109" s="27">
        <f t="shared" si="6"/>
        <v>520</v>
      </c>
      <c r="N109" s="23"/>
      <c r="O109" s="24" t="s">
        <v>32</v>
      </c>
    </row>
    <row r="110" s="1" customFormat="1" customHeight="1" spans="1:15">
      <c r="A110" s="10">
        <v>105</v>
      </c>
      <c r="B110" s="11" t="s">
        <v>23</v>
      </c>
      <c r="C110" s="11" t="s">
        <v>11004</v>
      </c>
      <c r="D110" s="11" t="s">
        <v>10034</v>
      </c>
      <c r="E110" s="11" t="s">
        <v>22720</v>
      </c>
      <c r="F110" s="12" t="s">
        <v>22854</v>
      </c>
      <c r="G110" s="13" t="s">
        <v>22864</v>
      </c>
      <c r="H110" s="28" t="s">
        <v>1583</v>
      </c>
      <c r="I110" s="25">
        <v>2</v>
      </c>
      <c r="J110" s="25" t="s">
        <v>22854</v>
      </c>
      <c r="K110" s="32" t="s">
        <v>31</v>
      </c>
      <c r="L110" s="32">
        <v>2</v>
      </c>
      <c r="M110" s="27">
        <f t="shared" si="6"/>
        <v>260</v>
      </c>
      <c r="N110" s="23"/>
      <c r="O110" s="24" t="s">
        <v>32</v>
      </c>
    </row>
    <row r="111" s="1" customFormat="1" customHeight="1" spans="1:15">
      <c r="A111" s="10">
        <v>106</v>
      </c>
      <c r="B111" s="11" t="s">
        <v>23</v>
      </c>
      <c r="C111" s="11" t="s">
        <v>11004</v>
      </c>
      <c r="D111" s="11" t="s">
        <v>10034</v>
      </c>
      <c r="E111" s="11" t="s">
        <v>22720</v>
      </c>
      <c r="F111" s="12" t="s">
        <v>22854</v>
      </c>
      <c r="G111" s="13" t="s">
        <v>22865</v>
      </c>
      <c r="H111" s="14" t="s">
        <v>194</v>
      </c>
      <c r="I111" s="25">
        <v>3</v>
      </c>
      <c r="J111" s="25" t="s">
        <v>22854</v>
      </c>
      <c r="K111" s="32" t="s">
        <v>31</v>
      </c>
      <c r="L111" s="32">
        <v>3</v>
      </c>
      <c r="M111" s="27">
        <f t="shared" si="6"/>
        <v>390</v>
      </c>
      <c r="N111" s="23"/>
      <c r="O111" s="24" t="s">
        <v>32</v>
      </c>
    </row>
    <row r="112" s="1" customFormat="1" customHeight="1" spans="1:15">
      <c r="A112" s="10">
        <v>107</v>
      </c>
      <c r="B112" s="11" t="s">
        <v>23</v>
      </c>
      <c r="C112" s="11" t="s">
        <v>11004</v>
      </c>
      <c r="D112" s="11" t="s">
        <v>10034</v>
      </c>
      <c r="E112" s="11" t="s">
        <v>22720</v>
      </c>
      <c r="F112" s="12" t="s">
        <v>22854</v>
      </c>
      <c r="G112" s="13" t="s">
        <v>22866</v>
      </c>
      <c r="H112" s="14" t="s">
        <v>194</v>
      </c>
      <c r="I112" s="25">
        <v>4</v>
      </c>
      <c r="J112" s="25" t="s">
        <v>22854</v>
      </c>
      <c r="K112" s="32" t="s">
        <v>31</v>
      </c>
      <c r="L112" s="32">
        <v>4</v>
      </c>
      <c r="M112" s="27">
        <f t="shared" si="6"/>
        <v>520</v>
      </c>
      <c r="N112" s="23"/>
      <c r="O112" s="24" t="s">
        <v>32</v>
      </c>
    </row>
    <row r="113" s="1" customFormat="1" customHeight="1" spans="1:15">
      <c r="A113" s="10">
        <v>108</v>
      </c>
      <c r="B113" s="11" t="s">
        <v>23</v>
      </c>
      <c r="C113" s="11" t="s">
        <v>11004</v>
      </c>
      <c r="D113" s="11" t="s">
        <v>10034</v>
      </c>
      <c r="E113" s="11" t="s">
        <v>22720</v>
      </c>
      <c r="F113" s="12" t="s">
        <v>22854</v>
      </c>
      <c r="G113" s="13" t="s">
        <v>22867</v>
      </c>
      <c r="H113" s="14" t="s">
        <v>194</v>
      </c>
      <c r="I113" s="25">
        <v>3</v>
      </c>
      <c r="J113" s="25" t="s">
        <v>22868</v>
      </c>
      <c r="K113" s="32" t="s">
        <v>31</v>
      </c>
      <c r="L113" s="32">
        <v>3</v>
      </c>
      <c r="M113" s="27">
        <f t="shared" si="6"/>
        <v>390</v>
      </c>
      <c r="N113" s="23"/>
      <c r="O113" s="24" t="s">
        <v>32</v>
      </c>
    </row>
    <row r="114" s="1" customFormat="1" customHeight="1" spans="1:15">
      <c r="A114" s="10">
        <v>109</v>
      </c>
      <c r="B114" s="11" t="s">
        <v>23</v>
      </c>
      <c r="C114" s="11" t="s">
        <v>11004</v>
      </c>
      <c r="D114" s="11" t="s">
        <v>10034</v>
      </c>
      <c r="E114" s="11" t="s">
        <v>22720</v>
      </c>
      <c r="F114" s="12" t="s">
        <v>22854</v>
      </c>
      <c r="G114" s="13" t="s">
        <v>22869</v>
      </c>
      <c r="H114" s="14" t="s">
        <v>194</v>
      </c>
      <c r="I114" s="25">
        <v>4</v>
      </c>
      <c r="J114" s="25" t="s">
        <v>22862</v>
      </c>
      <c r="K114" s="32" t="s">
        <v>31</v>
      </c>
      <c r="L114" s="32">
        <v>4</v>
      </c>
      <c r="M114" s="27">
        <f t="shared" si="6"/>
        <v>520</v>
      </c>
      <c r="N114" s="23"/>
      <c r="O114" s="24" t="s">
        <v>32</v>
      </c>
    </row>
    <row r="115" s="1" customFormat="1" customHeight="1" spans="1:15">
      <c r="A115" s="10">
        <v>110</v>
      </c>
      <c r="B115" s="11" t="s">
        <v>23</v>
      </c>
      <c r="C115" s="11" t="s">
        <v>11004</v>
      </c>
      <c r="D115" s="11" t="s">
        <v>10034</v>
      </c>
      <c r="E115" s="11" t="s">
        <v>22720</v>
      </c>
      <c r="F115" s="12" t="s">
        <v>22854</v>
      </c>
      <c r="G115" s="13" t="s">
        <v>22870</v>
      </c>
      <c r="H115" s="14" t="s">
        <v>194</v>
      </c>
      <c r="I115" s="13">
        <v>8</v>
      </c>
      <c r="J115" s="25" t="s">
        <v>22871</v>
      </c>
      <c r="K115" s="32" t="s">
        <v>31</v>
      </c>
      <c r="L115" s="32">
        <v>7</v>
      </c>
      <c r="M115" s="27">
        <f t="shared" si="6"/>
        <v>910</v>
      </c>
      <c r="N115" s="23"/>
      <c r="O115" s="24" t="s">
        <v>32</v>
      </c>
    </row>
    <row r="116" s="1" customFormat="1" customHeight="1" spans="1:15">
      <c r="A116" s="10">
        <v>111</v>
      </c>
      <c r="B116" s="11" t="s">
        <v>23</v>
      </c>
      <c r="C116" s="11" t="s">
        <v>11004</v>
      </c>
      <c r="D116" s="11" t="s">
        <v>10034</v>
      </c>
      <c r="E116" s="11" t="s">
        <v>22720</v>
      </c>
      <c r="F116" s="12" t="s">
        <v>22854</v>
      </c>
      <c r="G116" s="13" t="s">
        <v>22872</v>
      </c>
      <c r="H116" s="14" t="s">
        <v>194</v>
      </c>
      <c r="I116" s="13">
        <v>4</v>
      </c>
      <c r="J116" s="25" t="s">
        <v>22873</v>
      </c>
      <c r="K116" s="32" t="s">
        <v>31</v>
      </c>
      <c r="L116" s="32">
        <v>4</v>
      </c>
      <c r="M116" s="27">
        <f t="shared" si="6"/>
        <v>520</v>
      </c>
      <c r="N116" s="23"/>
      <c r="O116" s="24" t="s">
        <v>32</v>
      </c>
    </row>
    <row r="117" s="1" customFormat="1" customHeight="1" spans="1:15">
      <c r="A117" s="10">
        <v>112</v>
      </c>
      <c r="B117" s="11" t="s">
        <v>23</v>
      </c>
      <c r="C117" s="11" t="s">
        <v>11004</v>
      </c>
      <c r="D117" s="11" t="s">
        <v>10034</v>
      </c>
      <c r="E117" s="11" t="s">
        <v>22720</v>
      </c>
      <c r="F117" s="16" t="s">
        <v>22854</v>
      </c>
      <c r="G117" s="13" t="s">
        <v>15651</v>
      </c>
      <c r="H117" s="14" t="s">
        <v>47</v>
      </c>
      <c r="I117" s="25">
        <v>1</v>
      </c>
      <c r="J117" s="33" t="s">
        <v>22874</v>
      </c>
      <c r="K117" s="32" t="s">
        <v>31</v>
      </c>
      <c r="L117" s="13">
        <v>1</v>
      </c>
      <c r="M117" s="27">
        <f>L117*468</f>
        <v>468</v>
      </c>
      <c r="N117" s="23"/>
      <c r="O117" s="24" t="s">
        <v>32</v>
      </c>
    </row>
    <row r="118" s="1" customFormat="1" customHeight="1" spans="1:15">
      <c r="A118" s="10">
        <v>113</v>
      </c>
      <c r="B118" s="11" t="s">
        <v>23</v>
      </c>
      <c r="C118" s="11" t="s">
        <v>11004</v>
      </c>
      <c r="D118" s="11" t="s">
        <v>10034</v>
      </c>
      <c r="E118" s="11" t="s">
        <v>22720</v>
      </c>
      <c r="F118" s="16" t="s">
        <v>22854</v>
      </c>
      <c r="G118" s="13" t="s">
        <v>22875</v>
      </c>
      <c r="H118" s="14" t="s">
        <v>194</v>
      </c>
      <c r="I118" s="25">
        <v>3</v>
      </c>
      <c r="J118" s="34" t="s">
        <v>22871</v>
      </c>
      <c r="K118" s="32" t="s">
        <v>10937</v>
      </c>
      <c r="L118" s="13">
        <v>3</v>
      </c>
      <c r="M118" s="27">
        <f>L118*468</f>
        <v>1404</v>
      </c>
      <c r="N118" s="23"/>
      <c r="O118" s="24" t="s">
        <v>32</v>
      </c>
    </row>
    <row r="119" s="1" customFormat="1" customHeight="1" spans="1:15">
      <c r="A119" s="10">
        <v>114</v>
      </c>
      <c r="B119" s="11" t="s">
        <v>23</v>
      </c>
      <c r="C119" s="11" t="s">
        <v>11004</v>
      </c>
      <c r="D119" s="11" t="s">
        <v>10034</v>
      </c>
      <c r="E119" s="11" t="s">
        <v>22720</v>
      </c>
      <c r="F119" s="16" t="s">
        <v>22854</v>
      </c>
      <c r="G119" s="29" t="s">
        <v>22876</v>
      </c>
      <c r="H119" s="14" t="s">
        <v>194</v>
      </c>
      <c r="I119" s="25">
        <v>4</v>
      </c>
      <c r="J119" s="33" t="s">
        <v>22877</v>
      </c>
      <c r="K119" s="32" t="s">
        <v>10937</v>
      </c>
      <c r="L119" s="13">
        <v>4</v>
      </c>
      <c r="M119" s="27">
        <f>L119*130</f>
        <v>520</v>
      </c>
      <c r="N119" s="23"/>
      <c r="O119" s="24" t="s">
        <v>32</v>
      </c>
    </row>
    <row r="120" s="1" customFormat="1" customHeight="1" spans="1:15">
      <c r="A120" s="10">
        <v>115</v>
      </c>
      <c r="B120" s="11" t="s">
        <v>23</v>
      </c>
      <c r="C120" s="11" t="s">
        <v>11004</v>
      </c>
      <c r="D120" s="11" t="s">
        <v>10034</v>
      </c>
      <c r="E120" s="11" t="s">
        <v>22720</v>
      </c>
      <c r="F120" s="16" t="s">
        <v>22854</v>
      </c>
      <c r="G120" s="13" t="s">
        <v>22878</v>
      </c>
      <c r="H120" s="14" t="s">
        <v>194</v>
      </c>
      <c r="I120" s="25">
        <v>4</v>
      </c>
      <c r="J120" s="33" t="s">
        <v>22873</v>
      </c>
      <c r="K120" s="32" t="s">
        <v>10937</v>
      </c>
      <c r="L120" s="13">
        <v>4</v>
      </c>
      <c r="M120" s="27">
        <f>L120*130</f>
        <v>520</v>
      </c>
      <c r="N120" s="23"/>
      <c r="O120" s="24" t="s">
        <v>32</v>
      </c>
    </row>
    <row r="121" s="1" customFormat="1" customHeight="1" spans="1:15">
      <c r="A121" s="10">
        <v>116</v>
      </c>
      <c r="B121" s="11" t="s">
        <v>23</v>
      </c>
      <c r="C121" s="11" t="s">
        <v>11004</v>
      </c>
      <c r="D121" s="11" t="s">
        <v>10034</v>
      </c>
      <c r="E121" s="11" t="s">
        <v>22720</v>
      </c>
      <c r="F121" s="12" t="s">
        <v>22854</v>
      </c>
      <c r="G121" s="13" t="s">
        <v>22879</v>
      </c>
      <c r="H121" s="14" t="s">
        <v>194</v>
      </c>
      <c r="I121" s="13">
        <v>4</v>
      </c>
      <c r="J121" s="25" t="s">
        <v>22880</v>
      </c>
      <c r="K121" s="32" t="s">
        <v>31</v>
      </c>
      <c r="L121" s="13">
        <v>4</v>
      </c>
      <c r="M121" s="27">
        <f>L121*468</f>
        <v>1872</v>
      </c>
      <c r="N121" s="23"/>
      <c r="O121" s="24" t="s">
        <v>32</v>
      </c>
    </row>
    <row r="122" s="1" customFormat="1" customHeight="1" spans="1:15">
      <c r="A122" s="10">
        <v>117</v>
      </c>
      <c r="B122" s="11" t="s">
        <v>23</v>
      </c>
      <c r="C122" s="11" t="s">
        <v>11004</v>
      </c>
      <c r="D122" s="11" t="s">
        <v>10034</v>
      </c>
      <c r="E122" s="11" t="s">
        <v>22720</v>
      </c>
      <c r="F122" s="16" t="s">
        <v>22854</v>
      </c>
      <c r="G122" s="30" t="s">
        <v>22881</v>
      </c>
      <c r="H122" s="14" t="s">
        <v>194</v>
      </c>
      <c r="I122" s="30">
        <v>6</v>
      </c>
      <c r="J122" s="33" t="s">
        <v>22882</v>
      </c>
      <c r="K122" s="32" t="s">
        <v>16210</v>
      </c>
      <c r="L122" s="13">
        <v>6</v>
      </c>
      <c r="M122" s="27">
        <f>L122*468</f>
        <v>2808</v>
      </c>
      <c r="N122" s="23"/>
      <c r="O122" s="24" t="s">
        <v>32</v>
      </c>
    </row>
    <row r="123" s="1" customFormat="1" customHeight="1" spans="1:15">
      <c r="A123" s="10">
        <v>118</v>
      </c>
      <c r="B123" s="11" t="s">
        <v>23</v>
      </c>
      <c r="C123" s="11" t="s">
        <v>11004</v>
      </c>
      <c r="D123" s="11" t="s">
        <v>10034</v>
      </c>
      <c r="E123" s="11" t="s">
        <v>22720</v>
      </c>
      <c r="F123" s="12" t="s">
        <v>22854</v>
      </c>
      <c r="G123" s="13" t="s">
        <v>22883</v>
      </c>
      <c r="H123" s="14" t="s">
        <v>194</v>
      </c>
      <c r="I123" s="25">
        <v>3</v>
      </c>
      <c r="J123" s="25" t="s">
        <v>22884</v>
      </c>
      <c r="K123" s="32" t="s">
        <v>31</v>
      </c>
      <c r="L123" s="13">
        <v>3</v>
      </c>
      <c r="M123" s="27">
        <f>L123*468</f>
        <v>1404</v>
      </c>
      <c r="N123" s="23"/>
      <c r="O123" s="24" t="s">
        <v>32</v>
      </c>
    </row>
    <row r="124" s="1" customFormat="1" customHeight="1" spans="1:15">
      <c r="A124" s="10">
        <v>119</v>
      </c>
      <c r="B124" s="11" t="s">
        <v>23</v>
      </c>
      <c r="C124" s="11" t="s">
        <v>11004</v>
      </c>
      <c r="D124" s="11" t="s">
        <v>10034</v>
      </c>
      <c r="E124" s="11" t="s">
        <v>22720</v>
      </c>
      <c r="F124" s="16" t="s">
        <v>22854</v>
      </c>
      <c r="G124" s="13" t="s">
        <v>22885</v>
      </c>
      <c r="H124" s="14" t="s">
        <v>194</v>
      </c>
      <c r="I124" s="25">
        <v>3</v>
      </c>
      <c r="J124" s="33" t="s">
        <v>22874</v>
      </c>
      <c r="K124" s="32" t="s">
        <v>31</v>
      </c>
      <c r="L124" s="13">
        <v>3</v>
      </c>
      <c r="M124" s="27">
        <f t="shared" ref="M124:M144" si="7">L124*130</f>
        <v>390</v>
      </c>
      <c r="N124" s="23"/>
      <c r="O124" s="24" t="s">
        <v>32</v>
      </c>
    </row>
    <row r="125" s="1" customFormat="1" customHeight="1" spans="1:15">
      <c r="A125" s="10">
        <v>120</v>
      </c>
      <c r="B125" s="11" t="s">
        <v>23</v>
      </c>
      <c r="C125" s="11" t="s">
        <v>11004</v>
      </c>
      <c r="D125" s="11" t="s">
        <v>10034</v>
      </c>
      <c r="E125" s="11" t="s">
        <v>22720</v>
      </c>
      <c r="F125" s="16" t="s">
        <v>22854</v>
      </c>
      <c r="G125" s="13" t="s">
        <v>22886</v>
      </c>
      <c r="H125" s="14" t="s">
        <v>194</v>
      </c>
      <c r="I125" s="25">
        <v>5</v>
      </c>
      <c r="J125" s="33" t="s">
        <v>22873</v>
      </c>
      <c r="K125" s="32" t="s">
        <v>31</v>
      </c>
      <c r="L125" s="13">
        <v>5</v>
      </c>
      <c r="M125" s="27">
        <f t="shared" si="7"/>
        <v>650</v>
      </c>
      <c r="N125" s="23"/>
      <c r="O125" s="24" t="s">
        <v>32</v>
      </c>
    </row>
    <row r="126" s="1" customFormat="1" customHeight="1" spans="1:15">
      <c r="A126" s="10">
        <v>121</v>
      </c>
      <c r="B126" s="11" t="s">
        <v>23</v>
      </c>
      <c r="C126" s="11" t="s">
        <v>11004</v>
      </c>
      <c r="D126" s="11" t="s">
        <v>10034</v>
      </c>
      <c r="E126" s="11" t="s">
        <v>22720</v>
      </c>
      <c r="F126" s="12" t="s">
        <v>22854</v>
      </c>
      <c r="G126" s="13" t="s">
        <v>22887</v>
      </c>
      <c r="H126" s="14" t="s">
        <v>194</v>
      </c>
      <c r="I126" s="13">
        <v>6</v>
      </c>
      <c r="J126" s="25" t="s">
        <v>22862</v>
      </c>
      <c r="K126" s="32" t="s">
        <v>31</v>
      </c>
      <c r="L126" s="13">
        <v>6</v>
      </c>
      <c r="M126" s="27">
        <f t="shared" si="7"/>
        <v>780</v>
      </c>
      <c r="N126" s="23"/>
      <c r="O126" s="24" t="s">
        <v>32</v>
      </c>
    </row>
    <row r="127" s="1" customFormat="1" customHeight="1" spans="1:15">
      <c r="A127" s="10">
        <v>122</v>
      </c>
      <c r="B127" s="11" t="s">
        <v>23</v>
      </c>
      <c r="C127" s="11" t="s">
        <v>11004</v>
      </c>
      <c r="D127" s="11" t="s">
        <v>10034</v>
      </c>
      <c r="E127" s="11" t="s">
        <v>22720</v>
      </c>
      <c r="F127" s="12" t="s">
        <v>22854</v>
      </c>
      <c r="G127" s="13" t="s">
        <v>22888</v>
      </c>
      <c r="H127" s="14" t="s">
        <v>194</v>
      </c>
      <c r="I127" s="13">
        <v>5</v>
      </c>
      <c r="J127" s="25" t="s">
        <v>22862</v>
      </c>
      <c r="K127" s="32" t="s">
        <v>31</v>
      </c>
      <c r="L127" s="13">
        <v>5</v>
      </c>
      <c r="M127" s="27">
        <f t="shared" si="7"/>
        <v>650</v>
      </c>
      <c r="N127" s="23"/>
      <c r="O127" s="24" t="s">
        <v>32</v>
      </c>
    </row>
    <row r="128" s="1" customFormat="1" customHeight="1" spans="1:15">
      <c r="A128" s="10">
        <v>123</v>
      </c>
      <c r="B128" s="11" t="s">
        <v>23</v>
      </c>
      <c r="C128" s="11" t="s">
        <v>11004</v>
      </c>
      <c r="D128" s="11" t="s">
        <v>10034</v>
      </c>
      <c r="E128" s="11" t="s">
        <v>22720</v>
      </c>
      <c r="F128" s="12" t="s">
        <v>22854</v>
      </c>
      <c r="G128" s="13" t="s">
        <v>22889</v>
      </c>
      <c r="H128" s="14" t="s">
        <v>194</v>
      </c>
      <c r="I128" s="13">
        <v>4</v>
      </c>
      <c r="J128" s="25" t="s">
        <v>22862</v>
      </c>
      <c r="K128" s="32" t="s">
        <v>31</v>
      </c>
      <c r="L128" s="13">
        <v>4</v>
      </c>
      <c r="M128" s="27">
        <f t="shared" si="7"/>
        <v>520</v>
      </c>
      <c r="N128" s="23"/>
      <c r="O128" s="24" t="s">
        <v>32</v>
      </c>
    </row>
    <row r="129" s="1" customFormat="1" customHeight="1" spans="1:15">
      <c r="A129" s="10">
        <v>124</v>
      </c>
      <c r="B129" s="11" t="s">
        <v>23</v>
      </c>
      <c r="C129" s="11" t="s">
        <v>11004</v>
      </c>
      <c r="D129" s="11" t="s">
        <v>10034</v>
      </c>
      <c r="E129" s="11" t="s">
        <v>22720</v>
      </c>
      <c r="F129" s="12" t="s">
        <v>22854</v>
      </c>
      <c r="G129" s="13" t="s">
        <v>22890</v>
      </c>
      <c r="H129" s="14" t="s">
        <v>194</v>
      </c>
      <c r="I129" s="13">
        <v>3</v>
      </c>
      <c r="J129" s="25" t="s">
        <v>22862</v>
      </c>
      <c r="K129" s="32" t="s">
        <v>31</v>
      </c>
      <c r="L129" s="13">
        <v>3</v>
      </c>
      <c r="M129" s="27">
        <f t="shared" si="7"/>
        <v>390</v>
      </c>
      <c r="N129" s="23"/>
      <c r="O129" s="24" t="s">
        <v>32</v>
      </c>
    </row>
    <row r="130" s="1" customFormat="1" customHeight="1" spans="1:15">
      <c r="A130" s="10">
        <v>125</v>
      </c>
      <c r="B130" s="11" t="s">
        <v>23</v>
      </c>
      <c r="C130" s="11" t="s">
        <v>11004</v>
      </c>
      <c r="D130" s="11" t="s">
        <v>10034</v>
      </c>
      <c r="E130" s="11" t="s">
        <v>22720</v>
      </c>
      <c r="F130" s="12" t="s">
        <v>22854</v>
      </c>
      <c r="G130" s="13" t="s">
        <v>22891</v>
      </c>
      <c r="H130" s="14" t="s">
        <v>194</v>
      </c>
      <c r="I130" s="13">
        <v>4</v>
      </c>
      <c r="J130" s="25" t="s">
        <v>22862</v>
      </c>
      <c r="K130" s="32" t="s">
        <v>31</v>
      </c>
      <c r="L130" s="13">
        <v>4</v>
      </c>
      <c r="M130" s="27">
        <f t="shared" si="7"/>
        <v>520</v>
      </c>
      <c r="N130" s="23"/>
      <c r="O130" s="24" t="s">
        <v>32</v>
      </c>
    </row>
    <row r="131" s="1" customFormat="1" customHeight="1" spans="1:15">
      <c r="A131" s="10">
        <v>126</v>
      </c>
      <c r="B131" s="11" t="s">
        <v>23</v>
      </c>
      <c r="C131" s="11" t="s">
        <v>11004</v>
      </c>
      <c r="D131" s="11" t="s">
        <v>10034</v>
      </c>
      <c r="E131" s="11" t="s">
        <v>22720</v>
      </c>
      <c r="F131" s="12" t="s">
        <v>22854</v>
      </c>
      <c r="G131" s="13" t="s">
        <v>22892</v>
      </c>
      <c r="H131" s="14" t="s">
        <v>194</v>
      </c>
      <c r="I131" s="13">
        <v>5</v>
      </c>
      <c r="J131" s="25" t="s">
        <v>22862</v>
      </c>
      <c r="K131" s="32" t="s">
        <v>31</v>
      </c>
      <c r="L131" s="13">
        <v>5</v>
      </c>
      <c r="M131" s="27">
        <f t="shared" si="7"/>
        <v>650</v>
      </c>
      <c r="N131" s="23"/>
      <c r="O131" s="24" t="s">
        <v>32</v>
      </c>
    </row>
    <row r="132" s="1" customFormat="1" customHeight="1" spans="1:15">
      <c r="A132" s="10">
        <v>127</v>
      </c>
      <c r="B132" s="11" t="s">
        <v>23</v>
      </c>
      <c r="C132" s="11" t="s">
        <v>11004</v>
      </c>
      <c r="D132" s="11" t="s">
        <v>10034</v>
      </c>
      <c r="E132" s="11" t="s">
        <v>22720</v>
      </c>
      <c r="F132" s="12" t="s">
        <v>22854</v>
      </c>
      <c r="G132" s="13" t="s">
        <v>22893</v>
      </c>
      <c r="H132" s="14" t="s">
        <v>194</v>
      </c>
      <c r="I132" s="13">
        <v>3</v>
      </c>
      <c r="J132" s="25" t="s">
        <v>22862</v>
      </c>
      <c r="K132" s="32" t="s">
        <v>31</v>
      </c>
      <c r="L132" s="13">
        <v>3</v>
      </c>
      <c r="M132" s="27">
        <f t="shared" si="7"/>
        <v>390</v>
      </c>
      <c r="N132" s="23"/>
      <c r="O132" s="24" t="s">
        <v>32</v>
      </c>
    </row>
    <row r="133" s="1" customFormat="1" customHeight="1" spans="1:15">
      <c r="A133" s="10">
        <v>128</v>
      </c>
      <c r="B133" s="11" t="s">
        <v>23</v>
      </c>
      <c r="C133" s="11" t="s">
        <v>11004</v>
      </c>
      <c r="D133" s="11" t="s">
        <v>10034</v>
      </c>
      <c r="E133" s="11" t="s">
        <v>22720</v>
      </c>
      <c r="F133" s="12" t="s">
        <v>22854</v>
      </c>
      <c r="G133" s="13" t="s">
        <v>22894</v>
      </c>
      <c r="H133" s="14" t="s">
        <v>194</v>
      </c>
      <c r="I133" s="25">
        <v>5</v>
      </c>
      <c r="J133" s="25" t="s">
        <v>22862</v>
      </c>
      <c r="K133" s="32" t="s">
        <v>31</v>
      </c>
      <c r="L133" s="25">
        <v>5</v>
      </c>
      <c r="M133" s="27">
        <f t="shared" si="7"/>
        <v>650</v>
      </c>
      <c r="N133" s="23"/>
      <c r="O133" s="24" t="s">
        <v>32</v>
      </c>
    </row>
    <row r="134" s="1" customFormat="1" customHeight="1" spans="1:15">
      <c r="A134" s="10">
        <v>129</v>
      </c>
      <c r="B134" s="11" t="s">
        <v>23</v>
      </c>
      <c r="C134" s="11" t="s">
        <v>11004</v>
      </c>
      <c r="D134" s="11" t="s">
        <v>10034</v>
      </c>
      <c r="E134" s="11" t="s">
        <v>22720</v>
      </c>
      <c r="F134" s="12" t="s">
        <v>22854</v>
      </c>
      <c r="G134" s="13" t="s">
        <v>22895</v>
      </c>
      <c r="H134" s="14" t="s">
        <v>194</v>
      </c>
      <c r="I134" s="29">
        <v>5</v>
      </c>
      <c r="J134" s="25" t="s">
        <v>22862</v>
      </c>
      <c r="K134" s="32" t="s">
        <v>31</v>
      </c>
      <c r="L134" s="29">
        <v>5</v>
      </c>
      <c r="M134" s="27">
        <f t="shared" si="7"/>
        <v>650</v>
      </c>
      <c r="N134" s="23"/>
      <c r="O134" s="24" t="s">
        <v>32</v>
      </c>
    </row>
    <row r="135" s="1" customFormat="1" customHeight="1" spans="1:15">
      <c r="A135" s="10">
        <v>130</v>
      </c>
      <c r="B135" s="11" t="s">
        <v>23</v>
      </c>
      <c r="C135" s="11" t="s">
        <v>11004</v>
      </c>
      <c r="D135" s="11" t="s">
        <v>10034</v>
      </c>
      <c r="E135" s="11" t="s">
        <v>22720</v>
      </c>
      <c r="F135" s="12" t="s">
        <v>22854</v>
      </c>
      <c r="G135" s="13" t="s">
        <v>22896</v>
      </c>
      <c r="H135" s="14" t="s">
        <v>194</v>
      </c>
      <c r="I135" s="29">
        <v>3</v>
      </c>
      <c r="J135" s="25" t="s">
        <v>22862</v>
      </c>
      <c r="K135" s="32" t="s">
        <v>31</v>
      </c>
      <c r="L135" s="29">
        <v>3</v>
      </c>
      <c r="M135" s="27">
        <f t="shared" si="7"/>
        <v>390</v>
      </c>
      <c r="N135" s="23"/>
      <c r="O135" s="24" t="s">
        <v>32</v>
      </c>
    </row>
    <row r="136" s="1" customFormat="1" customHeight="1" spans="1:15">
      <c r="A136" s="10">
        <v>131</v>
      </c>
      <c r="B136" s="11" t="s">
        <v>23</v>
      </c>
      <c r="C136" s="11" t="s">
        <v>11004</v>
      </c>
      <c r="D136" s="11" t="s">
        <v>10034</v>
      </c>
      <c r="E136" s="11" t="s">
        <v>22720</v>
      </c>
      <c r="F136" s="12" t="s">
        <v>22854</v>
      </c>
      <c r="G136" s="13" t="s">
        <v>22897</v>
      </c>
      <c r="H136" s="14" t="s">
        <v>194</v>
      </c>
      <c r="I136" s="25">
        <v>3</v>
      </c>
      <c r="J136" s="25" t="s">
        <v>22862</v>
      </c>
      <c r="K136" s="32" t="s">
        <v>31</v>
      </c>
      <c r="L136" s="25">
        <v>3</v>
      </c>
      <c r="M136" s="27">
        <f t="shared" si="7"/>
        <v>390</v>
      </c>
      <c r="N136" s="23"/>
      <c r="O136" s="24" t="s">
        <v>32</v>
      </c>
    </row>
    <row r="137" s="1" customFormat="1" customHeight="1" spans="1:15">
      <c r="A137" s="10">
        <v>132</v>
      </c>
      <c r="B137" s="11" t="s">
        <v>23</v>
      </c>
      <c r="C137" s="11" t="s">
        <v>11004</v>
      </c>
      <c r="D137" s="11" t="s">
        <v>10034</v>
      </c>
      <c r="E137" s="11" t="s">
        <v>22720</v>
      </c>
      <c r="F137" s="12" t="s">
        <v>22854</v>
      </c>
      <c r="G137" s="13" t="s">
        <v>22898</v>
      </c>
      <c r="H137" s="14" t="s">
        <v>194</v>
      </c>
      <c r="I137" s="13">
        <v>3</v>
      </c>
      <c r="J137" s="25" t="s">
        <v>22868</v>
      </c>
      <c r="K137" s="32" t="s">
        <v>10937</v>
      </c>
      <c r="L137" s="13">
        <v>3</v>
      </c>
      <c r="M137" s="27">
        <f t="shared" si="7"/>
        <v>390</v>
      </c>
      <c r="N137" s="23"/>
      <c r="O137" s="24" t="s">
        <v>32</v>
      </c>
    </row>
    <row r="138" s="1" customFormat="1" customHeight="1" spans="1:15">
      <c r="A138" s="10">
        <v>133</v>
      </c>
      <c r="B138" s="11" t="s">
        <v>23</v>
      </c>
      <c r="C138" s="11" t="s">
        <v>11004</v>
      </c>
      <c r="D138" s="11" t="s">
        <v>10034</v>
      </c>
      <c r="E138" s="11" t="s">
        <v>22720</v>
      </c>
      <c r="F138" s="12" t="s">
        <v>22854</v>
      </c>
      <c r="G138" s="13" t="s">
        <v>22899</v>
      </c>
      <c r="H138" s="14" t="s">
        <v>194</v>
      </c>
      <c r="I138" s="13">
        <v>4</v>
      </c>
      <c r="J138" s="25" t="s">
        <v>22862</v>
      </c>
      <c r="K138" s="32" t="s">
        <v>31</v>
      </c>
      <c r="L138" s="13">
        <v>4</v>
      </c>
      <c r="M138" s="27">
        <f t="shared" si="7"/>
        <v>520</v>
      </c>
      <c r="N138" s="23"/>
      <c r="O138" s="24" t="s">
        <v>32</v>
      </c>
    </row>
    <row r="139" s="1" customFormat="1" customHeight="1" spans="1:15">
      <c r="A139" s="10">
        <v>134</v>
      </c>
      <c r="B139" s="11" t="s">
        <v>23</v>
      </c>
      <c r="C139" s="11" t="s">
        <v>11004</v>
      </c>
      <c r="D139" s="11" t="s">
        <v>10034</v>
      </c>
      <c r="E139" s="11" t="s">
        <v>22720</v>
      </c>
      <c r="F139" s="12" t="s">
        <v>22854</v>
      </c>
      <c r="G139" s="13" t="s">
        <v>22900</v>
      </c>
      <c r="H139" s="14" t="s">
        <v>194</v>
      </c>
      <c r="I139" s="13">
        <v>2</v>
      </c>
      <c r="J139" s="25" t="s">
        <v>22868</v>
      </c>
      <c r="K139" s="32" t="s">
        <v>31</v>
      </c>
      <c r="L139" s="13">
        <v>2</v>
      </c>
      <c r="M139" s="27">
        <f t="shared" si="7"/>
        <v>260</v>
      </c>
      <c r="N139" s="23"/>
      <c r="O139" s="24" t="s">
        <v>32</v>
      </c>
    </row>
    <row r="140" s="1" customFormat="1" customHeight="1" spans="1:15">
      <c r="A140" s="10">
        <v>135</v>
      </c>
      <c r="B140" s="11" t="s">
        <v>23</v>
      </c>
      <c r="C140" s="11" t="s">
        <v>11004</v>
      </c>
      <c r="D140" s="11" t="s">
        <v>10034</v>
      </c>
      <c r="E140" s="11" t="s">
        <v>22720</v>
      </c>
      <c r="F140" s="12" t="s">
        <v>22854</v>
      </c>
      <c r="G140" s="13" t="s">
        <v>22901</v>
      </c>
      <c r="H140" s="14" t="s">
        <v>194</v>
      </c>
      <c r="I140" s="13">
        <v>5</v>
      </c>
      <c r="J140" s="25" t="s">
        <v>22868</v>
      </c>
      <c r="K140" s="32" t="s">
        <v>31</v>
      </c>
      <c r="L140" s="13">
        <v>4</v>
      </c>
      <c r="M140" s="27">
        <f t="shared" si="7"/>
        <v>520</v>
      </c>
      <c r="N140" s="23"/>
      <c r="O140" s="24" t="s">
        <v>32</v>
      </c>
    </row>
    <row r="141" s="1" customFormat="1" customHeight="1" spans="1:15">
      <c r="A141" s="10">
        <v>136</v>
      </c>
      <c r="B141" s="11" t="s">
        <v>23</v>
      </c>
      <c r="C141" s="11" t="s">
        <v>11004</v>
      </c>
      <c r="D141" s="11" t="s">
        <v>10034</v>
      </c>
      <c r="E141" s="11" t="s">
        <v>22720</v>
      </c>
      <c r="F141" s="12" t="s">
        <v>22854</v>
      </c>
      <c r="G141" s="13" t="s">
        <v>22902</v>
      </c>
      <c r="H141" s="14" t="s">
        <v>194</v>
      </c>
      <c r="I141" s="13">
        <v>6</v>
      </c>
      <c r="J141" s="25" t="s">
        <v>22884</v>
      </c>
      <c r="K141" s="32" t="s">
        <v>31</v>
      </c>
      <c r="L141" s="13">
        <v>6</v>
      </c>
      <c r="M141" s="27">
        <f t="shared" si="7"/>
        <v>780</v>
      </c>
      <c r="N141" s="23"/>
      <c r="O141" s="24" t="s">
        <v>32</v>
      </c>
    </row>
    <row r="142" s="1" customFormat="1" customHeight="1" spans="1:15">
      <c r="A142" s="10">
        <v>137</v>
      </c>
      <c r="B142" s="11" t="s">
        <v>23</v>
      </c>
      <c r="C142" s="11" t="s">
        <v>11004</v>
      </c>
      <c r="D142" s="11" t="s">
        <v>10034</v>
      </c>
      <c r="E142" s="11" t="s">
        <v>22720</v>
      </c>
      <c r="F142" s="12" t="s">
        <v>22854</v>
      </c>
      <c r="G142" s="13" t="s">
        <v>22903</v>
      </c>
      <c r="H142" s="14" t="s">
        <v>194</v>
      </c>
      <c r="I142" s="13">
        <v>5</v>
      </c>
      <c r="J142" s="25" t="s">
        <v>22904</v>
      </c>
      <c r="K142" s="32" t="s">
        <v>10937</v>
      </c>
      <c r="L142" s="13">
        <v>5</v>
      </c>
      <c r="M142" s="27">
        <f t="shared" si="7"/>
        <v>650</v>
      </c>
      <c r="N142" s="23"/>
      <c r="O142" s="24" t="s">
        <v>32</v>
      </c>
    </row>
    <row r="143" s="1" customFormat="1" customHeight="1" spans="1:15">
      <c r="A143" s="10">
        <v>138</v>
      </c>
      <c r="B143" s="11" t="s">
        <v>23</v>
      </c>
      <c r="C143" s="11" t="s">
        <v>11004</v>
      </c>
      <c r="D143" s="11" t="s">
        <v>10034</v>
      </c>
      <c r="E143" s="11" t="s">
        <v>22720</v>
      </c>
      <c r="F143" s="12" t="s">
        <v>22854</v>
      </c>
      <c r="G143" s="13" t="s">
        <v>22905</v>
      </c>
      <c r="H143" s="14" t="s">
        <v>194</v>
      </c>
      <c r="I143" s="13">
        <v>4</v>
      </c>
      <c r="J143" s="25" t="s">
        <v>22904</v>
      </c>
      <c r="K143" s="32" t="s">
        <v>31</v>
      </c>
      <c r="L143" s="13">
        <v>4</v>
      </c>
      <c r="M143" s="27">
        <f t="shared" si="7"/>
        <v>520</v>
      </c>
      <c r="N143" s="23"/>
      <c r="O143" s="24" t="s">
        <v>32</v>
      </c>
    </row>
    <row r="144" s="1" customFormat="1" customHeight="1" spans="1:15">
      <c r="A144" s="10">
        <v>139</v>
      </c>
      <c r="B144" s="11" t="s">
        <v>23</v>
      </c>
      <c r="C144" s="11" t="s">
        <v>11004</v>
      </c>
      <c r="D144" s="11" t="s">
        <v>10034</v>
      </c>
      <c r="E144" s="11" t="s">
        <v>22720</v>
      </c>
      <c r="F144" s="12" t="s">
        <v>22854</v>
      </c>
      <c r="G144" s="12" t="s">
        <v>22906</v>
      </c>
      <c r="H144" s="15" t="s">
        <v>1583</v>
      </c>
      <c r="I144" s="12">
        <v>3</v>
      </c>
      <c r="J144" s="11" t="s">
        <v>22873</v>
      </c>
      <c r="K144" s="26" t="s">
        <v>10937</v>
      </c>
      <c r="L144" s="12">
        <v>3</v>
      </c>
      <c r="M144" s="27">
        <f t="shared" si="7"/>
        <v>390</v>
      </c>
      <c r="N144" s="23"/>
      <c r="O144" s="24" t="s">
        <v>32</v>
      </c>
    </row>
    <row r="145" s="1" customFormat="1" customHeight="1" spans="1:15">
      <c r="A145" s="10">
        <v>140</v>
      </c>
      <c r="B145" s="11" t="s">
        <v>23</v>
      </c>
      <c r="C145" s="11" t="s">
        <v>11004</v>
      </c>
      <c r="D145" s="11" t="s">
        <v>10034</v>
      </c>
      <c r="E145" s="11" t="s">
        <v>22720</v>
      </c>
      <c r="F145" s="12" t="s">
        <v>22907</v>
      </c>
      <c r="G145" s="12" t="s">
        <v>22908</v>
      </c>
      <c r="H145" s="35" t="s">
        <v>1583</v>
      </c>
      <c r="I145" s="31">
        <v>3</v>
      </c>
      <c r="J145" s="36" t="s">
        <v>22909</v>
      </c>
      <c r="K145" s="36" t="s">
        <v>1583</v>
      </c>
      <c r="L145" s="26">
        <v>3</v>
      </c>
      <c r="M145" s="27">
        <f>L145*468</f>
        <v>1404</v>
      </c>
      <c r="N145" s="23"/>
      <c r="O145" s="24" t="s">
        <v>32</v>
      </c>
    </row>
    <row r="146" s="1" customFormat="1" customHeight="1" spans="1:15">
      <c r="A146" s="10">
        <v>141</v>
      </c>
      <c r="B146" s="11" t="s">
        <v>23</v>
      </c>
      <c r="C146" s="11" t="s">
        <v>11004</v>
      </c>
      <c r="D146" s="11" t="s">
        <v>10034</v>
      </c>
      <c r="E146" s="11" t="s">
        <v>22720</v>
      </c>
      <c r="F146" s="12" t="s">
        <v>22907</v>
      </c>
      <c r="G146" s="12" t="s">
        <v>22910</v>
      </c>
      <c r="H146" s="35" t="s">
        <v>1583</v>
      </c>
      <c r="I146" s="31">
        <v>3</v>
      </c>
      <c r="J146" s="36" t="s">
        <v>22911</v>
      </c>
      <c r="K146" s="36" t="s">
        <v>1583</v>
      </c>
      <c r="L146" s="26">
        <v>3</v>
      </c>
      <c r="M146" s="27">
        <f>L146*468</f>
        <v>1404</v>
      </c>
      <c r="N146" s="23"/>
      <c r="O146" s="24" t="s">
        <v>32</v>
      </c>
    </row>
    <row r="147" s="1" customFormat="1" customHeight="1" spans="1:15">
      <c r="A147" s="10">
        <v>142</v>
      </c>
      <c r="B147" s="11" t="s">
        <v>23</v>
      </c>
      <c r="C147" s="11" t="s">
        <v>11004</v>
      </c>
      <c r="D147" s="11" t="s">
        <v>10034</v>
      </c>
      <c r="E147" s="11" t="s">
        <v>22720</v>
      </c>
      <c r="F147" s="12" t="s">
        <v>22907</v>
      </c>
      <c r="G147" s="12" t="s">
        <v>22912</v>
      </c>
      <c r="H147" s="14" t="s">
        <v>194</v>
      </c>
      <c r="I147" s="31">
        <v>7</v>
      </c>
      <c r="J147" s="36" t="s">
        <v>22913</v>
      </c>
      <c r="K147" s="37" t="s">
        <v>194</v>
      </c>
      <c r="L147" s="26">
        <v>7</v>
      </c>
      <c r="M147" s="27">
        <f>L147*468</f>
        <v>3276</v>
      </c>
      <c r="N147" s="23"/>
      <c r="O147" s="24" t="s">
        <v>32</v>
      </c>
    </row>
    <row r="148" s="1" customFormat="1" customHeight="1" spans="1:15">
      <c r="A148" s="10">
        <v>143</v>
      </c>
      <c r="B148" s="11" t="s">
        <v>23</v>
      </c>
      <c r="C148" s="11" t="s">
        <v>11004</v>
      </c>
      <c r="D148" s="11" t="s">
        <v>10034</v>
      </c>
      <c r="E148" s="11" t="s">
        <v>22720</v>
      </c>
      <c r="F148" s="12" t="s">
        <v>22907</v>
      </c>
      <c r="G148" s="12" t="s">
        <v>22914</v>
      </c>
      <c r="H148" s="14" t="s">
        <v>194</v>
      </c>
      <c r="I148" s="31">
        <v>3</v>
      </c>
      <c r="J148" s="36" t="s">
        <v>22915</v>
      </c>
      <c r="K148" s="37" t="s">
        <v>194</v>
      </c>
      <c r="L148" s="26">
        <v>3</v>
      </c>
      <c r="M148" s="27">
        <f>L148*468</f>
        <v>1404</v>
      </c>
      <c r="N148" s="23"/>
      <c r="O148" s="24" t="s">
        <v>32</v>
      </c>
    </row>
    <row r="149" s="1" customFormat="1" customHeight="1" spans="1:15">
      <c r="A149" s="10">
        <v>144</v>
      </c>
      <c r="B149" s="11" t="s">
        <v>23</v>
      </c>
      <c r="C149" s="11" t="s">
        <v>11004</v>
      </c>
      <c r="D149" s="11" t="s">
        <v>10034</v>
      </c>
      <c r="E149" s="11" t="s">
        <v>22720</v>
      </c>
      <c r="F149" s="12" t="s">
        <v>22907</v>
      </c>
      <c r="G149" s="12" t="s">
        <v>22916</v>
      </c>
      <c r="H149" s="14" t="s">
        <v>51</v>
      </c>
      <c r="I149" s="31">
        <v>6</v>
      </c>
      <c r="J149" s="36" t="s">
        <v>22917</v>
      </c>
      <c r="K149" s="37" t="s">
        <v>51</v>
      </c>
      <c r="L149" s="26">
        <v>6</v>
      </c>
      <c r="M149" s="27">
        <f>L149*312</f>
        <v>1872</v>
      </c>
      <c r="N149" s="23"/>
      <c r="O149" s="24" t="s">
        <v>32</v>
      </c>
    </row>
    <row r="150" s="1" customFormat="1" customHeight="1" spans="1:15">
      <c r="A150" s="10">
        <v>145</v>
      </c>
      <c r="B150" s="11" t="s">
        <v>23</v>
      </c>
      <c r="C150" s="11" t="s">
        <v>11004</v>
      </c>
      <c r="D150" s="11" t="s">
        <v>10034</v>
      </c>
      <c r="E150" s="11" t="s">
        <v>22720</v>
      </c>
      <c r="F150" s="12" t="s">
        <v>22907</v>
      </c>
      <c r="G150" s="12" t="s">
        <v>22918</v>
      </c>
      <c r="H150" s="14" t="s">
        <v>194</v>
      </c>
      <c r="I150" s="31">
        <v>3</v>
      </c>
      <c r="J150" s="36" t="s">
        <v>22919</v>
      </c>
      <c r="K150" s="37" t="s">
        <v>194</v>
      </c>
      <c r="L150" s="26">
        <v>3</v>
      </c>
      <c r="M150" s="27">
        <f>L150*130</f>
        <v>390</v>
      </c>
      <c r="N150" s="23"/>
      <c r="O150" s="24" t="s">
        <v>32</v>
      </c>
    </row>
    <row r="151" s="1" customFormat="1" customHeight="1" spans="1:15">
      <c r="A151" s="10">
        <v>146</v>
      </c>
      <c r="B151" s="11" t="s">
        <v>23</v>
      </c>
      <c r="C151" s="11" t="s">
        <v>11004</v>
      </c>
      <c r="D151" s="11" t="s">
        <v>10034</v>
      </c>
      <c r="E151" s="11" t="s">
        <v>22720</v>
      </c>
      <c r="F151" s="12" t="s">
        <v>22907</v>
      </c>
      <c r="G151" s="12" t="s">
        <v>22920</v>
      </c>
      <c r="H151" s="35" t="s">
        <v>1583</v>
      </c>
      <c r="I151" s="31">
        <v>5</v>
      </c>
      <c r="J151" s="36" t="s">
        <v>22917</v>
      </c>
      <c r="K151" s="36" t="s">
        <v>1583</v>
      </c>
      <c r="L151" s="26">
        <v>5</v>
      </c>
      <c r="M151" s="27">
        <f>L151*130</f>
        <v>650</v>
      </c>
      <c r="N151" s="23"/>
      <c r="O151" s="24" t="s">
        <v>32</v>
      </c>
    </row>
    <row r="152" s="1" customFormat="1" customHeight="1" spans="1:15">
      <c r="A152" s="10">
        <v>147</v>
      </c>
      <c r="B152" s="11" t="s">
        <v>23</v>
      </c>
      <c r="C152" s="11" t="s">
        <v>11004</v>
      </c>
      <c r="D152" s="11" t="s">
        <v>10034</v>
      </c>
      <c r="E152" s="11" t="s">
        <v>22720</v>
      </c>
      <c r="F152" s="12" t="s">
        <v>22907</v>
      </c>
      <c r="G152" s="12" t="s">
        <v>22921</v>
      </c>
      <c r="H152" s="14" t="s">
        <v>194</v>
      </c>
      <c r="I152" s="31">
        <v>6</v>
      </c>
      <c r="J152" s="36" t="s">
        <v>22913</v>
      </c>
      <c r="K152" s="37" t="s">
        <v>194</v>
      </c>
      <c r="L152" s="26">
        <v>6</v>
      </c>
      <c r="M152" s="27">
        <f>L152*468</f>
        <v>2808</v>
      </c>
      <c r="N152" s="23"/>
      <c r="O152" s="24" t="s">
        <v>32</v>
      </c>
    </row>
    <row r="153" s="1" customFormat="1" customHeight="1" spans="1:15">
      <c r="A153" s="10">
        <v>148</v>
      </c>
      <c r="B153" s="11" t="s">
        <v>23</v>
      </c>
      <c r="C153" s="11" t="s">
        <v>11004</v>
      </c>
      <c r="D153" s="11" t="s">
        <v>10034</v>
      </c>
      <c r="E153" s="11" t="s">
        <v>22720</v>
      </c>
      <c r="F153" s="12" t="s">
        <v>22907</v>
      </c>
      <c r="G153" s="12" t="s">
        <v>22922</v>
      </c>
      <c r="H153" s="35" t="s">
        <v>1583</v>
      </c>
      <c r="I153" s="31">
        <v>3</v>
      </c>
      <c r="J153" s="36" t="s">
        <v>22919</v>
      </c>
      <c r="K153" s="36" t="s">
        <v>1583</v>
      </c>
      <c r="L153" s="26">
        <v>3</v>
      </c>
      <c r="M153" s="27">
        <f>L153*130</f>
        <v>390</v>
      </c>
      <c r="N153" s="23"/>
      <c r="O153" s="24" t="s">
        <v>32</v>
      </c>
    </row>
    <row r="154" s="1" customFormat="1" customHeight="1" spans="1:15">
      <c r="A154" s="10">
        <v>149</v>
      </c>
      <c r="B154" s="11" t="s">
        <v>23</v>
      </c>
      <c r="C154" s="11" t="s">
        <v>11004</v>
      </c>
      <c r="D154" s="11" t="s">
        <v>10034</v>
      </c>
      <c r="E154" s="11" t="s">
        <v>22720</v>
      </c>
      <c r="F154" s="12" t="s">
        <v>22907</v>
      </c>
      <c r="G154" s="12" t="s">
        <v>22923</v>
      </c>
      <c r="H154" s="14" t="s">
        <v>51</v>
      </c>
      <c r="I154" s="31">
        <v>2</v>
      </c>
      <c r="J154" s="36" t="s">
        <v>22911</v>
      </c>
      <c r="K154" s="37" t="s">
        <v>51</v>
      </c>
      <c r="L154" s="26">
        <v>2</v>
      </c>
      <c r="M154" s="27">
        <f>L154*312</f>
        <v>624</v>
      </c>
      <c r="N154" s="23"/>
      <c r="O154" s="24" t="s">
        <v>32</v>
      </c>
    </row>
    <row r="155" s="1" customFormat="1" customHeight="1" spans="1:15">
      <c r="A155" s="10">
        <v>150</v>
      </c>
      <c r="B155" s="11" t="s">
        <v>23</v>
      </c>
      <c r="C155" s="11" t="s">
        <v>11004</v>
      </c>
      <c r="D155" s="11" t="s">
        <v>10034</v>
      </c>
      <c r="E155" s="11" t="s">
        <v>22720</v>
      </c>
      <c r="F155" s="12" t="s">
        <v>22907</v>
      </c>
      <c r="G155" s="12" t="s">
        <v>22924</v>
      </c>
      <c r="H155" s="14" t="s">
        <v>194</v>
      </c>
      <c r="I155" s="31">
        <v>8</v>
      </c>
      <c r="J155" s="36" t="s">
        <v>15749</v>
      </c>
      <c r="K155" s="37" t="s">
        <v>194</v>
      </c>
      <c r="L155" s="26">
        <v>8</v>
      </c>
      <c r="M155" s="27">
        <f>L155*130</f>
        <v>1040</v>
      </c>
      <c r="N155" s="23"/>
      <c r="O155" s="24" t="s">
        <v>32</v>
      </c>
    </row>
    <row r="156" s="1" customFormat="1" customHeight="1" spans="1:15">
      <c r="A156" s="10">
        <v>151</v>
      </c>
      <c r="B156" s="11" t="s">
        <v>23</v>
      </c>
      <c r="C156" s="11" t="s">
        <v>11004</v>
      </c>
      <c r="D156" s="11" t="s">
        <v>10034</v>
      </c>
      <c r="E156" s="11" t="s">
        <v>22720</v>
      </c>
      <c r="F156" s="12" t="s">
        <v>22907</v>
      </c>
      <c r="G156" s="12" t="s">
        <v>22925</v>
      </c>
      <c r="H156" s="14" t="s">
        <v>194</v>
      </c>
      <c r="I156" s="16">
        <v>5</v>
      </c>
      <c r="J156" s="36" t="s">
        <v>22917</v>
      </c>
      <c r="K156" s="37" t="s">
        <v>194</v>
      </c>
      <c r="L156" s="12">
        <v>5</v>
      </c>
      <c r="M156" s="27">
        <f>L156*130</f>
        <v>650</v>
      </c>
      <c r="N156" s="23"/>
      <c r="O156" s="24" t="s">
        <v>32</v>
      </c>
    </row>
    <row r="157" s="1" customFormat="1" customHeight="1" spans="1:15">
      <c r="A157" s="10">
        <v>152</v>
      </c>
      <c r="B157" s="11" t="s">
        <v>23</v>
      </c>
      <c r="C157" s="11" t="s">
        <v>11004</v>
      </c>
      <c r="D157" s="11" t="s">
        <v>10034</v>
      </c>
      <c r="E157" s="11" t="s">
        <v>22720</v>
      </c>
      <c r="F157" s="12" t="s">
        <v>22907</v>
      </c>
      <c r="G157" s="30" t="s">
        <v>22926</v>
      </c>
      <c r="H157" s="14" t="s">
        <v>194</v>
      </c>
      <c r="I157" s="16">
        <v>3</v>
      </c>
      <c r="J157" s="36" t="s">
        <v>22915</v>
      </c>
      <c r="K157" s="37" t="s">
        <v>194</v>
      </c>
      <c r="L157" s="12">
        <v>3</v>
      </c>
      <c r="M157" s="27">
        <f>L157*130</f>
        <v>390</v>
      </c>
      <c r="N157" s="23"/>
      <c r="O157" s="24" t="s">
        <v>32</v>
      </c>
    </row>
    <row r="158" s="1" customFormat="1" customHeight="1" spans="1:15">
      <c r="A158" s="10">
        <v>153</v>
      </c>
      <c r="B158" s="11" t="s">
        <v>23</v>
      </c>
      <c r="C158" s="11" t="s">
        <v>11004</v>
      </c>
      <c r="D158" s="11" t="s">
        <v>10034</v>
      </c>
      <c r="E158" s="11" t="s">
        <v>22720</v>
      </c>
      <c r="F158" s="12" t="s">
        <v>22907</v>
      </c>
      <c r="G158" s="29" t="s">
        <v>22927</v>
      </c>
      <c r="H158" s="14" t="s">
        <v>51</v>
      </c>
      <c r="I158" s="16">
        <v>5</v>
      </c>
      <c r="J158" s="36" t="s">
        <v>22915</v>
      </c>
      <c r="K158" s="37" t="s">
        <v>51</v>
      </c>
      <c r="L158" s="12">
        <v>5</v>
      </c>
      <c r="M158" s="27">
        <f>L158*312</f>
        <v>1560</v>
      </c>
      <c r="N158" s="23"/>
      <c r="O158" s="24" t="s">
        <v>32</v>
      </c>
    </row>
    <row r="159" s="1" customFormat="1" customHeight="1" spans="1:15">
      <c r="A159" s="10">
        <v>154</v>
      </c>
      <c r="B159" s="11" t="s">
        <v>23</v>
      </c>
      <c r="C159" s="11" t="s">
        <v>11004</v>
      </c>
      <c r="D159" s="11" t="s">
        <v>10034</v>
      </c>
      <c r="E159" s="11" t="s">
        <v>22720</v>
      </c>
      <c r="F159" s="12" t="s">
        <v>22907</v>
      </c>
      <c r="G159" s="13" t="s">
        <v>22928</v>
      </c>
      <c r="H159" s="35" t="s">
        <v>1583</v>
      </c>
      <c r="I159" s="16">
        <v>3</v>
      </c>
      <c r="J159" s="36" t="s">
        <v>22929</v>
      </c>
      <c r="K159" s="36" t="s">
        <v>1583</v>
      </c>
      <c r="L159" s="12">
        <v>3</v>
      </c>
      <c r="M159" s="27">
        <f>L159*312</f>
        <v>936</v>
      </c>
      <c r="N159" s="23"/>
      <c r="O159" s="24" t="s">
        <v>32</v>
      </c>
    </row>
    <row r="160" s="1" customFormat="1" customHeight="1" spans="1:15">
      <c r="A160" s="10">
        <v>155</v>
      </c>
      <c r="B160" s="11" t="s">
        <v>23</v>
      </c>
      <c r="C160" s="11" t="s">
        <v>11004</v>
      </c>
      <c r="D160" s="11" t="s">
        <v>10034</v>
      </c>
      <c r="E160" s="11" t="s">
        <v>22720</v>
      </c>
      <c r="F160" s="12" t="s">
        <v>22907</v>
      </c>
      <c r="G160" s="13" t="s">
        <v>22930</v>
      </c>
      <c r="H160" s="35" t="s">
        <v>1583</v>
      </c>
      <c r="I160" s="16">
        <v>3</v>
      </c>
      <c r="J160" s="36" t="s">
        <v>22929</v>
      </c>
      <c r="K160" s="36" t="s">
        <v>1583</v>
      </c>
      <c r="L160" s="12">
        <v>3</v>
      </c>
      <c r="M160" s="27">
        <f>L160*312</f>
        <v>936</v>
      </c>
      <c r="N160" s="23"/>
      <c r="O160" s="24" t="s">
        <v>32</v>
      </c>
    </row>
    <row r="161" s="1" customFormat="1" customHeight="1" spans="1:15">
      <c r="A161" s="10">
        <v>156</v>
      </c>
      <c r="B161" s="11" t="s">
        <v>23</v>
      </c>
      <c r="C161" s="11" t="s">
        <v>11004</v>
      </c>
      <c r="D161" s="11" t="s">
        <v>10034</v>
      </c>
      <c r="E161" s="11" t="s">
        <v>22720</v>
      </c>
      <c r="F161" s="12" t="s">
        <v>22907</v>
      </c>
      <c r="G161" s="13" t="s">
        <v>22931</v>
      </c>
      <c r="H161" s="35" t="s">
        <v>1583</v>
      </c>
      <c r="I161" s="16">
        <v>3</v>
      </c>
      <c r="J161" s="36" t="s">
        <v>22929</v>
      </c>
      <c r="K161" s="36" t="s">
        <v>1583</v>
      </c>
      <c r="L161" s="12">
        <v>3</v>
      </c>
      <c r="M161" s="27">
        <f>L161*312</f>
        <v>936</v>
      </c>
      <c r="N161" s="23"/>
      <c r="O161" s="24" t="s">
        <v>32</v>
      </c>
    </row>
    <row r="162" s="1" customFormat="1" customHeight="1" spans="1:15">
      <c r="A162" s="10">
        <v>157</v>
      </c>
      <c r="B162" s="11" t="s">
        <v>23</v>
      </c>
      <c r="C162" s="11" t="s">
        <v>11004</v>
      </c>
      <c r="D162" s="11" t="s">
        <v>10034</v>
      </c>
      <c r="E162" s="11" t="s">
        <v>22720</v>
      </c>
      <c r="F162" s="12" t="s">
        <v>22907</v>
      </c>
      <c r="G162" s="13" t="s">
        <v>22932</v>
      </c>
      <c r="H162" s="14" t="s">
        <v>194</v>
      </c>
      <c r="I162" s="16">
        <v>6</v>
      </c>
      <c r="J162" s="36" t="s">
        <v>22929</v>
      </c>
      <c r="K162" s="37" t="s">
        <v>194</v>
      </c>
      <c r="L162" s="12">
        <v>6</v>
      </c>
      <c r="M162" s="27">
        <f>L162*130</f>
        <v>780</v>
      </c>
      <c r="N162" s="23"/>
      <c r="O162" s="24" t="s">
        <v>32</v>
      </c>
    </row>
    <row r="163" s="1" customFormat="1" customHeight="1" spans="1:15">
      <c r="A163" s="10">
        <v>158</v>
      </c>
      <c r="B163" s="11" t="s">
        <v>23</v>
      </c>
      <c r="C163" s="11" t="s">
        <v>11004</v>
      </c>
      <c r="D163" s="11" t="s">
        <v>10034</v>
      </c>
      <c r="E163" s="11" t="s">
        <v>22720</v>
      </c>
      <c r="F163" s="12" t="s">
        <v>22907</v>
      </c>
      <c r="G163" s="12" t="s">
        <v>22933</v>
      </c>
      <c r="H163" s="35" t="s">
        <v>1583</v>
      </c>
      <c r="I163" s="16">
        <v>4</v>
      </c>
      <c r="J163" s="36" t="s">
        <v>22919</v>
      </c>
      <c r="K163" s="36" t="s">
        <v>1583</v>
      </c>
      <c r="L163" s="12">
        <v>4</v>
      </c>
      <c r="M163" s="27">
        <f>L163*312</f>
        <v>1248</v>
      </c>
      <c r="N163" s="23"/>
      <c r="O163" s="24" t="s">
        <v>32</v>
      </c>
    </row>
    <row r="164" s="1" customFormat="1" customHeight="1" spans="1:15">
      <c r="A164" s="10">
        <v>159</v>
      </c>
      <c r="B164" s="11" t="s">
        <v>23</v>
      </c>
      <c r="C164" s="11" t="s">
        <v>11004</v>
      </c>
      <c r="D164" s="11" t="s">
        <v>10034</v>
      </c>
      <c r="E164" s="11" t="s">
        <v>22720</v>
      </c>
      <c r="F164" s="12" t="s">
        <v>22907</v>
      </c>
      <c r="G164" s="12" t="s">
        <v>22934</v>
      </c>
      <c r="H164" s="14" t="s">
        <v>51</v>
      </c>
      <c r="I164" s="16">
        <v>3</v>
      </c>
      <c r="J164" s="36" t="s">
        <v>22935</v>
      </c>
      <c r="K164" s="37" t="s">
        <v>51</v>
      </c>
      <c r="L164" s="12">
        <v>3</v>
      </c>
      <c r="M164" s="27">
        <f>L164*312</f>
        <v>936</v>
      </c>
      <c r="N164" s="23"/>
      <c r="O164" s="24" t="s">
        <v>32</v>
      </c>
    </row>
    <row r="165" s="1" customFormat="1" customHeight="1" spans="1:15">
      <c r="A165" s="10">
        <v>160</v>
      </c>
      <c r="B165" s="11" t="s">
        <v>23</v>
      </c>
      <c r="C165" s="11" t="s">
        <v>11004</v>
      </c>
      <c r="D165" s="11" t="s">
        <v>10034</v>
      </c>
      <c r="E165" s="11" t="s">
        <v>22720</v>
      </c>
      <c r="F165" s="12" t="s">
        <v>22907</v>
      </c>
      <c r="G165" s="12" t="s">
        <v>22936</v>
      </c>
      <c r="H165" s="14" t="s">
        <v>194</v>
      </c>
      <c r="I165" s="16">
        <v>4</v>
      </c>
      <c r="J165" s="36" t="s">
        <v>22935</v>
      </c>
      <c r="K165" s="37" t="s">
        <v>194</v>
      </c>
      <c r="L165" s="12">
        <v>4</v>
      </c>
      <c r="M165" s="27">
        <f>L165*130</f>
        <v>520</v>
      </c>
      <c r="N165" s="23"/>
      <c r="O165" s="24" t="s">
        <v>32</v>
      </c>
    </row>
    <row r="166" s="1" customFormat="1" customHeight="1" spans="1:15">
      <c r="A166" s="10">
        <v>161</v>
      </c>
      <c r="B166" s="11" t="s">
        <v>23</v>
      </c>
      <c r="C166" s="11" t="s">
        <v>11004</v>
      </c>
      <c r="D166" s="11" t="s">
        <v>10034</v>
      </c>
      <c r="E166" s="11" t="s">
        <v>22720</v>
      </c>
      <c r="F166" s="12" t="s">
        <v>22907</v>
      </c>
      <c r="G166" s="12" t="s">
        <v>22937</v>
      </c>
      <c r="H166" s="35" t="s">
        <v>1583</v>
      </c>
      <c r="I166" s="16">
        <v>6</v>
      </c>
      <c r="J166" s="36" t="s">
        <v>22938</v>
      </c>
      <c r="K166" s="36" t="s">
        <v>1583</v>
      </c>
      <c r="L166" s="12">
        <v>6</v>
      </c>
      <c r="M166" s="27">
        <f>L166*468</f>
        <v>2808</v>
      </c>
      <c r="N166" s="23"/>
      <c r="O166" s="24" t="s">
        <v>32</v>
      </c>
    </row>
    <row r="167" s="1" customFormat="1" customHeight="1" spans="1:15">
      <c r="A167" s="10">
        <v>162</v>
      </c>
      <c r="B167" s="11" t="s">
        <v>23</v>
      </c>
      <c r="C167" s="11" t="s">
        <v>11004</v>
      </c>
      <c r="D167" s="11" t="s">
        <v>10034</v>
      </c>
      <c r="E167" s="11" t="s">
        <v>22720</v>
      </c>
      <c r="F167" s="12" t="s">
        <v>22907</v>
      </c>
      <c r="G167" s="12" t="s">
        <v>22939</v>
      </c>
      <c r="H167" s="14" t="s">
        <v>51</v>
      </c>
      <c r="I167" s="16">
        <v>6</v>
      </c>
      <c r="J167" s="36" t="s">
        <v>22911</v>
      </c>
      <c r="K167" s="37" t="s">
        <v>51</v>
      </c>
      <c r="L167" s="12">
        <v>6</v>
      </c>
      <c r="M167" s="27">
        <f>L167*312</f>
        <v>1872</v>
      </c>
      <c r="N167" s="23"/>
      <c r="O167" s="24" t="s">
        <v>32</v>
      </c>
    </row>
    <row r="168" s="1" customFormat="1" customHeight="1" spans="1:15">
      <c r="A168" s="10">
        <v>163</v>
      </c>
      <c r="B168" s="11" t="s">
        <v>23</v>
      </c>
      <c r="C168" s="11" t="s">
        <v>11004</v>
      </c>
      <c r="D168" s="11" t="s">
        <v>10034</v>
      </c>
      <c r="E168" s="11" t="s">
        <v>22720</v>
      </c>
      <c r="F168" s="12" t="s">
        <v>22907</v>
      </c>
      <c r="G168" s="12" t="s">
        <v>22940</v>
      </c>
      <c r="H168" s="14" t="s">
        <v>194</v>
      </c>
      <c r="I168" s="16">
        <v>6</v>
      </c>
      <c r="J168" s="36" t="s">
        <v>22935</v>
      </c>
      <c r="K168" s="37" t="s">
        <v>194</v>
      </c>
      <c r="L168" s="12">
        <v>6</v>
      </c>
      <c r="M168" s="27">
        <f>L168*130</f>
        <v>780</v>
      </c>
      <c r="N168" s="23"/>
      <c r="O168" s="24" t="s">
        <v>32</v>
      </c>
    </row>
    <row r="169" s="1" customFormat="1" customHeight="1" spans="1:15">
      <c r="A169" s="10">
        <v>164</v>
      </c>
      <c r="B169" s="11" t="s">
        <v>23</v>
      </c>
      <c r="C169" s="11" t="s">
        <v>11004</v>
      </c>
      <c r="D169" s="11" t="s">
        <v>10034</v>
      </c>
      <c r="E169" s="11" t="s">
        <v>22720</v>
      </c>
      <c r="F169" s="12" t="s">
        <v>22907</v>
      </c>
      <c r="G169" s="12" t="s">
        <v>22941</v>
      </c>
      <c r="H169" s="14" t="s">
        <v>194</v>
      </c>
      <c r="I169" s="16">
        <v>11</v>
      </c>
      <c r="J169" s="36" t="s">
        <v>22915</v>
      </c>
      <c r="K169" s="37" t="s">
        <v>194</v>
      </c>
      <c r="L169" s="12">
        <v>11</v>
      </c>
      <c r="M169" s="27">
        <f>L169*130</f>
        <v>1430</v>
      </c>
      <c r="N169" s="23"/>
      <c r="O169" s="24" t="s">
        <v>32</v>
      </c>
    </row>
    <row r="170" s="1" customFormat="1" customHeight="1" spans="1:15">
      <c r="A170" s="10">
        <v>165</v>
      </c>
      <c r="B170" s="11" t="s">
        <v>23</v>
      </c>
      <c r="C170" s="11" t="s">
        <v>11004</v>
      </c>
      <c r="D170" s="11" t="s">
        <v>10034</v>
      </c>
      <c r="E170" s="11" t="s">
        <v>22720</v>
      </c>
      <c r="F170" s="12" t="s">
        <v>22907</v>
      </c>
      <c r="G170" s="12" t="s">
        <v>22942</v>
      </c>
      <c r="H170" s="14" t="s">
        <v>51</v>
      </c>
      <c r="I170" s="16">
        <v>2</v>
      </c>
      <c r="J170" s="36" t="s">
        <v>22917</v>
      </c>
      <c r="K170" s="37" t="s">
        <v>51</v>
      </c>
      <c r="L170" s="12">
        <v>2</v>
      </c>
      <c r="M170" s="27">
        <f>L170*312</f>
        <v>624</v>
      </c>
      <c r="N170" s="23"/>
      <c r="O170" s="24" t="s">
        <v>32</v>
      </c>
    </row>
    <row r="171" s="1" customFormat="1" customHeight="1" spans="1:15">
      <c r="A171" s="10">
        <v>166</v>
      </c>
      <c r="B171" s="11" t="s">
        <v>23</v>
      </c>
      <c r="C171" s="11" t="s">
        <v>11004</v>
      </c>
      <c r="D171" s="11" t="s">
        <v>10034</v>
      </c>
      <c r="E171" s="11" t="s">
        <v>22720</v>
      </c>
      <c r="F171" s="12" t="s">
        <v>22907</v>
      </c>
      <c r="G171" s="12" t="s">
        <v>22943</v>
      </c>
      <c r="H171" s="14" t="s">
        <v>51</v>
      </c>
      <c r="I171" s="16">
        <v>2</v>
      </c>
      <c r="J171" s="36" t="s">
        <v>22944</v>
      </c>
      <c r="K171" s="37" t="s">
        <v>51</v>
      </c>
      <c r="L171" s="12">
        <v>2</v>
      </c>
      <c r="M171" s="27">
        <f>L171*312</f>
        <v>624</v>
      </c>
      <c r="N171" s="23"/>
      <c r="O171" s="24" t="s">
        <v>32</v>
      </c>
    </row>
    <row r="172" s="1" customFormat="1" customHeight="1" spans="1:15">
      <c r="A172" s="10">
        <v>167</v>
      </c>
      <c r="B172" s="11" t="s">
        <v>23</v>
      </c>
      <c r="C172" s="11" t="s">
        <v>11004</v>
      </c>
      <c r="D172" s="11" t="s">
        <v>10034</v>
      </c>
      <c r="E172" s="11" t="s">
        <v>22720</v>
      </c>
      <c r="F172" s="12" t="s">
        <v>22907</v>
      </c>
      <c r="G172" s="12" t="s">
        <v>686</v>
      </c>
      <c r="H172" s="14" t="s">
        <v>194</v>
      </c>
      <c r="I172" s="16">
        <v>5</v>
      </c>
      <c r="J172" s="36" t="s">
        <v>22944</v>
      </c>
      <c r="K172" s="37" t="s">
        <v>194</v>
      </c>
      <c r="L172" s="12">
        <v>5</v>
      </c>
      <c r="M172" s="27">
        <f>L172*130</f>
        <v>650</v>
      </c>
      <c r="N172" s="23"/>
      <c r="O172" s="24" t="s">
        <v>32</v>
      </c>
    </row>
    <row r="173" s="1" customFormat="1" customHeight="1" spans="1:15">
      <c r="A173" s="10">
        <v>168</v>
      </c>
      <c r="B173" s="11" t="s">
        <v>23</v>
      </c>
      <c r="C173" s="11" t="s">
        <v>11004</v>
      </c>
      <c r="D173" s="11" t="s">
        <v>10034</v>
      </c>
      <c r="E173" s="11" t="s">
        <v>22720</v>
      </c>
      <c r="F173" s="12" t="s">
        <v>22907</v>
      </c>
      <c r="G173" s="12" t="s">
        <v>22945</v>
      </c>
      <c r="H173" s="14" t="s">
        <v>194</v>
      </c>
      <c r="I173" s="16">
        <v>5</v>
      </c>
      <c r="J173" s="36" t="s">
        <v>22919</v>
      </c>
      <c r="K173" s="37" t="s">
        <v>194</v>
      </c>
      <c r="L173" s="12">
        <v>5</v>
      </c>
      <c r="M173" s="27">
        <f>L173*130</f>
        <v>650</v>
      </c>
      <c r="N173" s="23"/>
      <c r="O173" s="24" t="s">
        <v>32</v>
      </c>
    </row>
    <row r="174" s="1" customFormat="1" customHeight="1" spans="1:15">
      <c r="A174" s="10">
        <v>169</v>
      </c>
      <c r="B174" s="11" t="s">
        <v>23</v>
      </c>
      <c r="C174" s="11" t="s">
        <v>11004</v>
      </c>
      <c r="D174" s="11" t="s">
        <v>10034</v>
      </c>
      <c r="E174" s="11" t="s">
        <v>22720</v>
      </c>
      <c r="F174" s="12" t="s">
        <v>22907</v>
      </c>
      <c r="G174" s="12" t="s">
        <v>22946</v>
      </c>
      <c r="H174" s="14" t="s">
        <v>194</v>
      </c>
      <c r="I174" s="16">
        <v>6</v>
      </c>
      <c r="J174" s="36" t="s">
        <v>15749</v>
      </c>
      <c r="K174" s="37" t="s">
        <v>194</v>
      </c>
      <c r="L174" s="12">
        <v>6</v>
      </c>
      <c r="M174" s="27">
        <f>L174*312</f>
        <v>1872</v>
      </c>
      <c r="N174" s="23"/>
      <c r="O174" s="24" t="s">
        <v>32</v>
      </c>
    </row>
    <row r="175" s="1" customFormat="1" customHeight="1" spans="1:15">
      <c r="A175" s="10">
        <v>170</v>
      </c>
      <c r="B175" s="11" t="s">
        <v>23</v>
      </c>
      <c r="C175" s="11" t="s">
        <v>11004</v>
      </c>
      <c r="D175" s="11" t="s">
        <v>10034</v>
      </c>
      <c r="E175" s="11" t="s">
        <v>22720</v>
      </c>
      <c r="F175" s="12" t="s">
        <v>22907</v>
      </c>
      <c r="G175" s="12" t="s">
        <v>22947</v>
      </c>
      <c r="H175" s="14" t="s">
        <v>194</v>
      </c>
      <c r="I175" s="16">
        <v>3</v>
      </c>
      <c r="J175" s="36" t="s">
        <v>22915</v>
      </c>
      <c r="K175" s="37" t="s">
        <v>194</v>
      </c>
      <c r="L175" s="12">
        <v>3</v>
      </c>
      <c r="M175" s="27">
        <f>L175*130</f>
        <v>390</v>
      </c>
      <c r="N175" s="23"/>
      <c r="O175" s="24" t="s">
        <v>32</v>
      </c>
    </row>
    <row r="176" s="1" customFormat="1" customHeight="1" spans="1:15">
      <c r="A176" s="10">
        <v>171</v>
      </c>
      <c r="B176" s="11" t="s">
        <v>23</v>
      </c>
      <c r="C176" s="11" t="s">
        <v>11004</v>
      </c>
      <c r="D176" s="11" t="s">
        <v>10034</v>
      </c>
      <c r="E176" s="11" t="s">
        <v>22720</v>
      </c>
      <c r="F176" s="12" t="s">
        <v>22907</v>
      </c>
      <c r="G176" s="12" t="s">
        <v>22948</v>
      </c>
      <c r="H176" s="14" t="s">
        <v>194</v>
      </c>
      <c r="I176" s="16">
        <v>7</v>
      </c>
      <c r="J176" s="36" t="s">
        <v>22938</v>
      </c>
      <c r="K176" s="37" t="s">
        <v>194</v>
      </c>
      <c r="L176" s="12">
        <v>7</v>
      </c>
      <c r="M176" s="27">
        <f>L176*312</f>
        <v>2184</v>
      </c>
      <c r="N176" s="23"/>
      <c r="O176" s="24" t="s">
        <v>32</v>
      </c>
    </row>
    <row r="177" s="1" customFormat="1" customHeight="1" spans="1:15">
      <c r="A177" s="10">
        <v>172</v>
      </c>
      <c r="B177" s="11" t="s">
        <v>23</v>
      </c>
      <c r="C177" s="11" t="s">
        <v>11004</v>
      </c>
      <c r="D177" s="11" t="s">
        <v>10034</v>
      </c>
      <c r="E177" s="11" t="s">
        <v>22720</v>
      </c>
      <c r="F177" s="12" t="s">
        <v>22907</v>
      </c>
      <c r="G177" s="12" t="s">
        <v>22949</v>
      </c>
      <c r="H177" s="14" t="s">
        <v>194</v>
      </c>
      <c r="I177" s="16">
        <v>4</v>
      </c>
      <c r="J177" s="36" t="s">
        <v>22909</v>
      </c>
      <c r="K177" s="37" t="s">
        <v>194</v>
      </c>
      <c r="L177" s="12">
        <v>4</v>
      </c>
      <c r="M177" s="27">
        <f>L177*312</f>
        <v>1248</v>
      </c>
      <c r="N177" s="23"/>
      <c r="O177" s="24" t="s">
        <v>32</v>
      </c>
    </row>
    <row r="178" s="1" customFormat="1" customHeight="1" spans="1:15">
      <c r="A178" s="10">
        <v>173</v>
      </c>
      <c r="B178" s="11" t="s">
        <v>23</v>
      </c>
      <c r="C178" s="11" t="s">
        <v>11004</v>
      </c>
      <c r="D178" s="11" t="s">
        <v>10034</v>
      </c>
      <c r="E178" s="11" t="s">
        <v>22720</v>
      </c>
      <c r="F178" s="12" t="s">
        <v>22907</v>
      </c>
      <c r="G178" s="12" t="s">
        <v>22950</v>
      </c>
      <c r="H178" s="14" t="s">
        <v>194</v>
      </c>
      <c r="I178" s="16">
        <v>5</v>
      </c>
      <c r="J178" s="36" t="s">
        <v>22913</v>
      </c>
      <c r="K178" s="37" t="s">
        <v>194</v>
      </c>
      <c r="L178" s="12">
        <v>5</v>
      </c>
      <c r="M178" s="27">
        <f>L178*130</f>
        <v>650</v>
      </c>
      <c r="N178" s="23"/>
      <c r="O178" s="24" t="s">
        <v>32</v>
      </c>
    </row>
    <row r="179" s="1" customFormat="1" customHeight="1" spans="1:15">
      <c r="A179" s="10">
        <v>174</v>
      </c>
      <c r="B179" s="11" t="s">
        <v>23</v>
      </c>
      <c r="C179" s="11" t="s">
        <v>11004</v>
      </c>
      <c r="D179" s="11" t="s">
        <v>10034</v>
      </c>
      <c r="E179" s="11" t="s">
        <v>22720</v>
      </c>
      <c r="F179" s="12" t="s">
        <v>22907</v>
      </c>
      <c r="G179" s="12" t="s">
        <v>22951</v>
      </c>
      <c r="H179" s="14" t="s">
        <v>194</v>
      </c>
      <c r="I179" s="16">
        <v>4</v>
      </c>
      <c r="J179" s="36" t="s">
        <v>22917</v>
      </c>
      <c r="K179" s="37" t="s">
        <v>194</v>
      </c>
      <c r="L179" s="12">
        <v>4</v>
      </c>
      <c r="M179" s="27">
        <f>L179*130</f>
        <v>520</v>
      </c>
      <c r="N179" s="23"/>
      <c r="O179" s="24" t="s">
        <v>32</v>
      </c>
    </row>
    <row r="180" s="1" customFormat="1" customHeight="1" spans="1:15">
      <c r="A180" s="10">
        <v>175</v>
      </c>
      <c r="B180" s="11" t="s">
        <v>23</v>
      </c>
      <c r="C180" s="11" t="s">
        <v>11004</v>
      </c>
      <c r="D180" s="11" t="s">
        <v>10034</v>
      </c>
      <c r="E180" s="11" t="s">
        <v>22720</v>
      </c>
      <c r="F180" s="12" t="s">
        <v>22952</v>
      </c>
      <c r="G180" s="13" t="s">
        <v>22953</v>
      </c>
      <c r="H180" s="14" t="s">
        <v>51</v>
      </c>
      <c r="I180" s="25">
        <v>4</v>
      </c>
      <c r="J180" s="11" t="s">
        <v>22954</v>
      </c>
      <c r="K180" s="26" t="s">
        <v>31</v>
      </c>
      <c r="L180" s="25">
        <v>4</v>
      </c>
      <c r="M180" s="27">
        <f>L180*312</f>
        <v>1248</v>
      </c>
      <c r="N180" s="23"/>
      <c r="O180" s="24" t="s">
        <v>32</v>
      </c>
    </row>
    <row r="181" s="1" customFormat="1" customHeight="1" spans="1:15">
      <c r="A181" s="10">
        <v>176</v>
      </c>
      <c r="B181" s="11" t="s">
        <v>23</v>
      </c>
      <c r="C181" s="11" t="s">
        <v>11004</v>
      </c>
      <c r="D181" s="11" t="s">
        <v>10034</v>
      </c>
      <c r="E181" s="11" t="s">
        <v>22720</v>
      </c>
      <c r="F181" s="12" t="s">
        <v>22952</v>
      </c>
      <c r="G181" s="12" t="s">
        <v>22955</v>
      </c>
      <c r="H181" s="14" t="s">
        <v>194</v>
      </c>
      <c r="I181" s="11">
        <v>4</v>
      </c>
      <c r="J181" s="11" t="s">
        <v>22954</v>
      </c>
      <c r="K181" s="26" t="s">
        <v>31</v>
      </c>
      <c r="L181" s="11">
        <v>4</v>
      </c>
      <c r="M181" s="27">
        <f>L181*130</f>
        <v>520</v>
      </c>
      <c r="N181" s="23"/>
      <c r="O181" s="24" t="s">
        <v>32</v>
      </c>
    </row>
    <row r="182" s="1" customFormat="1" customHeight="1" spans="1:15">
      <c r="A182" s="10">
        <v>177</v>
      </c>
      <c r="B182" s="11" t="s">
        <v>23</v>
      </c>
      <c r="C182" s="11" t="s">
        <v>11004</v>
      </c>
      <c r="D182" s="11" t="s">
        <v>10034</v>
      </c>
      <c r="E182" s="11" t="s">
        <v>22720</v>
      </c>
      <c r="F182" s="12" t="s">
        <v>22952</v>
      </c>
      <c r="G182" s="12" t="s">
        <v>22956</v>
      </c>
      <c r="H182" s="14" t="s">
        <v>194</v>
      </c>
      <c r="I182" s="11">
        <v>3</v>
      </c>
      <c r="J182" s="11" t="s">
        <v>22954</v>
      </c>
      <c r="K182" s="26" t="s">
        <v>31</v>
      </c>
      <c r="L182" s="11">
        <v>3</v>
      </c>
      <c r="M182" s="27">
        <f>L182*130</f>
        <v>390</v>
      </c>
      <c r="N182" s="23"/>
      <c r="O182" s="24" t="s">
        <v>32</v>
      </c>
    </row>
    <row r="183" s="1" customFormat="1" customHeight="1" spans="1:15">
      <c r="A183" s="10">
        <v>178</v>
      </c>
      <c r="B183" s="11" t="s">
        <v>23</v>
      </c>
      <c r="C183" s="11" t="s">
        <v>11004</v>
      </c>
      <c r="D183" s="11" t="s">
        <v>10034</v>
      </c>
      <c r="E183" s="11" t="s">
        <v>22720</v>
      </c>
      <c r="F183" s="12" t="s">
        <v>22952</v>
      </c>
      <c r="G183" s="12" t="s">
        <v>10234</v>
      </c>
      <c r="H183" s="14" t="s">
        <v>194</v>
      </c>
      <c r="I183" s="12">
        <v>3</v>
      </c>
      <c r="J183" s="25" t="s">
        <v>22957</v>
      </c>
      <c r="K183" s="26" t="s">
        <v>31</v>
      </c>
      <c r="L183" s="12">
        <v>3</v>
      </c>
      <c r="M183" s="27">
        <f>L183*130</f>
        <v>390</v>
      </c>
      <c r="N183" s="23"/>
      <c r="O183" s="24" t="s">
        <v>32</v>
      </c>
    </row>
    <row r="184" s="1" customFormat="1" customHeight="1" spans="1:15">
      <c r="A184" s="10">
        <v>179</v>
      </c>
      <c r="B184" s="11" t="s">
        <v>23</v>
      </c>
      <c r="C184" s="11" t="s">
        <v>11004</v>
      </c>
      <c r="D184" s="11" t="s">
        <v>10034</v>
      </c>
      <c r="E184" s="11" t="s">
        <v>22720</v>
      </c>
      <c r="F184" s="16" t="s">
        <v>22952</v>
      </c>
      <c r="G184" s="29" t="s">
        <v>22958</v>
      </c>
      <c r="H184" s="14" t="s">
        <v>194</v>
      </c>
      <c r="I184" s="16">
        <v>4</v>
      </c>
      <c r="J184" s="33" t="s">
        <v>22959</v>
      </c>
      <c r="K184" s="26" t="s">
        <v>31</v>
      </c>
      <c r="L184" s="16">
        <v>4</v>
      </c>
      <c r="M184" s="27">
        <f>L184*468</f>
        <v>1872</v>
      </c>
      <c r="N184" s="23"/>
      <c r="O184" s="24" t="s">
        <v>32</v>
      </c>
    </row>
    <row r="185" s="1" customFormat="1" customHeight="1" spans="1:15">
      <c r="A185" s="10">
        <v>180</v>
      </c>
      <c r="B185" s="11" t="s">
        <v>23</v>
      </c>
      <c r="C185" s="11" t="s">
        <v>11004</v>
      </c>
      <c r="D185" s="11" t="s">
        <v>10034</v>
      </c>
      <c r="E185" s="11" t="s">
        <v>22720</v>
      </c>
      <c r="F185" s="12" t="s">
        <v>22952</v>
      </c>
      <c r="G185" s="13" t="s">
        <v>22960</v>
      </c>
      <c r="H185" s="14" t="s">
        <v>194</v>
      </c>
      <c r="I185" s="11">
        <v>4</v>
      </c>
      <c r="J185" s="25" t="s">
        <v>22961</v>
      </c>
      <c r="K185" s="26" t="s">
        <v>31</v>
      </c>
      <c r="L185" s="11">
        <v>4</v>
      </c>
      <c r="M185" s="27">
        <f>L185*468</f>
        <v>1872</v>
      </c>
      <c r="N185" s="23"/>
      <c r="O185" s="24" t="s">
        <v>32</v>
      </c>
    </row>
    <row r="186" s="1" customFormat="1" customHeight="1" spans="1:15">
      <c r="A186" s="10">
        <v>181</v>
      </c>
      <c r="B186" s="11" t="s">
        <v>23</v>
      </c>
      <c r="C186" s="11" t="s">
        <v>11004</v>
      </c>
      <c r="D186" s="11" t="s">
        <v>10034</v>
      </c>
      <c r="E186" s="11" t="s">
        <v>22720</v>
      </c>
      <c r="F186" s="16" t="s">
        <v>22952</v>
      </c>
      <c r="G186" s="13" t="s">
        <v>22962</v>
      </c>
      <c r="H186" s="14" t="s">
        <v>194</v>
      </c>
      <c r="I186" s="11">
        <v>5</v>
      </c>
      <c r="J186" s="25" t="s">
        <v>22963</v>
      </c>
      <c r="K186" s="26" t="s">
        <v>31</v>
      </c>
      <c r="L186" s="11">
        <v>5</v>
      </c>
      <c r="M186" s="27">
        <f>L186*468</f>
        <v>2340</v>
      </c>
      <c r="N186" s="23"/>
      <c r="O186" s="24" t="s">
        <v>32</v>
      </c>
    </row>
    <row r="187" s="1" customFormat="1" customHeight="1" spans="1:15">
      <c r="A187" s="10">
        <v>182</v>
      </c>
      <c r="B187" s="11" t="s">
        <v>23</v>
      </c>
      <c r="C187" s="11" t="s">
        <v>11004</v>
      </c>
      <c r="D187" s="11" t="s">
        <v>10034</v>
      </c>
      <c r="E187" s="11" t="s">
        <v>22720</v>
      </c>
      <c r="F187" s="16" t="s">
        <v>22952</v>
      </c>
      <c r="G187" s="12" t="s">
        <v>22964</v>
      </c>
      <c r="H187" s="14" t="s">
        <v>51</v>
      </c>
      <c r="I187" s="12">
        <v>5</v>
      </c>
      <c r="J187" s="11" t="s">
        <v>22965</v>
      </c>
      <c r="K187" s="26" t="s">
        <v>16210</v>
      </c>
      <c r="L187" s="12">
        <v>5</v>
      </c>
      <c r="M187" s="27">
        <f>L187*312</f>
        <v>1560</v>
      </c>
      <c r="N187" s="23"/>
      <c r="O187" s="24" t="s">
        <v>32</v>
      </c>
    </row>
    <row r="188" s="1" customFormat="1" customHeight="1" spans="1:15">
      <c r="A188" s="10">
        <v>183</v>
      </c>
      <c r="B188" s="11" t="s">
        <v>23</v>
      </c>
      <c r="C188" s="11" t="s">
        <v>11004</v>
      </c>
      <c r="D188" s="11" t="s">
        <v>10034</v>
      </c>
      <c r="E188" s="11" t="s">
        <v>22720</v>
      </c>
      <c r="F188" s="16" t="s">
        <v>22952</v>
      </c>
      <c r="G188" s="12" t="s">
        <v>22966</v>
      </c>
      <c r="H188" s="14" t="s">
        <v>194</v>
      </c>
      <c r="I188" s="12">
        <v>3</v>
      </c>
      <c r="J188" s="11" t="s">
        <v>22965</v>
      </c>
      <c r="K188" s="26" t="s">
        <v>10937</v>
      </c>
      <c r="L188" s="12">
        <v>3</v>
      </c>
      <c r="M188" s="27">
        <f>L188*130</f>
        <v>390</v>
      </c>
      <c r="N188" s="23"/>
      <c r="O188" s="24" t="s">
        <v>32</v>
      </c>
    </row>
    <row r="189" s="1" customFormat="1" customHeight="1" spans="1:15">
      <c r="A189" s="10">
        <v>184</v>
      </c>
      <c r="B189" s="11" t="s">
        <v>23</v>
      </c>
      <c r="C189" s="11" t="s">
        <v>11004</v>
      </c>
      <c r="D189" s="11" t="s">
        <v>10034</v>
      </c>
      <c r="E189" s="11" t="s">
        <v>22720</v>
      </c>
      <c r="F189" s="12" t="s">
        <v>22967</v>
      </c>
      <c r="G189" s="13" t="s">
        <v>22968</v>
      </c>
      <c r="H189" s="14" t="s">
        <v>194</v>
      </c>
      <c r="I189" s="11">
        <v>3</v>
      </c>
      <c r="J189" s="11" t="s">
        <v>22969</v>
      </c>
      <c r="K189" s="26" t="s">
        <v>31</v>
      </c>
      <c r="L189" s="11">
        <v>3</v>
      </c>
      <c r="M189" s="27">
        <f>L189*130</f>
        <v>390</v>
      </c>
      <c r="N189" s="23"/>
      <c r="O189" s="24" t="s">
        <v>32</v>
      </c>
    </row>
    <row r="190" s="1" customFormat="1" customHeight="1" spans="1:15">
      <c r="A190" s="10">
        <v>185</v>
      </c>
      <c r="B190" s="11" t="s">
        <v>23</v>
      </c>
      <c r="C190" s="11" t="s">
        <v>11004</v>
      </c>
      <c r="D190" s="11" t="s">
        <v>10034</v>
      </c>
      <c r="E190" s="11" t="s">
        <v>22720</v>
      </c>
      <c r="F190" s="12" t="s">
        <v>22967</v>
      </c>
      <c r="G190" s="12" t="s">
        <v>22970</v>
      </c>
      <c r="H190" s="14" t="s">
        <v>194</v>
      </c>
      <c r="I190" s="11">
        <v>4</v>
      </c>
      <c r="J190" s="11" t="s">
        <v>22971</v>
      </c>
      <c r="K190" s="26" t="s">
        <v>31</v>
      </c>
      <c r="L190" s="11">
        <v>4</v>
      </c>
      <c r="M190" s="27">
        <f>L190*130</f>
        <v>520</v>
      </c>
      <c r="N190" s="23"/>
      <c r="O190" s="24" t="s">
        <v>32</v>
      </c>
    </row>
    <row r="191" s="1" customFormat="1" customHeight="1" spans="1:15">
      <c r="A191" s="10">
        <v>186</v>
      </c>
      <c r="B191" s="11" t="s">
        <v>23</v>
      </c>
      <c r="C191" s="11" t="s">
        <v>11004</v>
      </c>
      <c r="D191" s="11" t="s">
        <v>10034</v>
      </c>
      <c r="E191" s="11" t="s">
        <v>22720</v>
      </c>
      <c r="F191" s="12" t="s">
        <v>22967</v>
      </c>
      <c r="G191" s="12" t="s">
        <v>22972</v>
      </c>
      <c r="H191" s="14" t="s">
        <v>51</v>
      </c>
      <c r="I191" s="11">
        <v>5</v>
      </c>
      <c r="J191" s="11" t="s">
        <v>22973</v>
      </c>
      <c r="K191" s="26" t="s">
        <v>31</v>
      </c>
      <c r="L191" s="11">
        <v>5</v>
      </c>
      <c r="M191" s="27">
        <f>L191*312</f>
        <v>1560</v>
      </c>
      <c r="N191" s="23"/>
      <c r="O191" s="24" t="s">
        <v>32</v>
      </c>
    </row>
    <row r="192" s="1" customFormat="1" customHeight="1" spans="1:15">
      <c r="A192" s="10">
        <v>187</v>
      </c>
      <c r="B192" s="11" t="s">
        <v>23</v>
      </c>
      <c r="C192" s="11" t="s">
        <v>11004</v>
      </c>
      <c r="D192" s="11" t="s">
        <v>10034</v>
      </c>
      <c r="E192" s="11" t="s">
        <v>22720</v>
      </c>
      <c r="F192" s="12" t="s">
        <v>22967</v>
      </c>
      <c r="G192" s="12" t="s">
        <v>22974</v>
      </c>
      <c r="H192" s="35" t="s">
        <v>1583</v>
      </c>
      <c r="I192" s="38">
        <v>3</v>
      </c>
      <c r="J192" s="11" t="s">
        <v>22973</v>
      </c>
      <c r="K192" s="26" t="s">
        <v>31</v>
      </c>
      <c r="L192" s="38">
        <v>3</v>
      </c>
      <c r="M192" s="27">
        <f t="shared" ref="M192:M198" si="8">L192*130</f>
        <v>390</v>
      </c>
      <c r="N192" s="23"/>
      <c r="O192" s="24" t="s">
        <v>32</v>
      </c>
    </row>
    <row r="193" s="1" customFormat="1" customHeight="1" spans="1:15">
      <c r="A193" s="10">
        <v>188</v>
      </c>
      <c r="B193" s="11" t="s">
        <v>23</v>
      </c>
      <c r="C193" s="11" t="s">
        <v>11004</v>
      </c>
      <c r="D193" s="11" t="s">
        <v>10034</v>
      </c>
      <c r="E193" s="11" t="s">
        <v>22720</v>
      </c>
      <c r="F193" s="12" t="s">
        <v>22967</v>
      </c>
      <c r="G193" s="12" t="s">
        <v>3295</v>
      </c>
      <c r="H193" s="14" t="s">
        <v>194</v>
      </c>
      <c r="I193" s="11">
        <v>4</v>
      </c>
      <c r="J193" s="11" t="s">
        <v>22975</v>
      </c>
      <c r="K193" s="26" t="s">
        <v>31</v>
      </c>
      <c r="L193" s="11">
        <v>4</v>
      </c>
      <c r="M193" s="27">
        <f t="shared" si="8"/>
        <v>520</v>
      </c>
      <c r="N193" s="23"/>
      <c r="O193" s="24" t="s">
        <v>32</v>
      </c>
    </row>
    <row r="194" s="1" customFormat="1" customHeight="1" spans="1:15">
      <c r="A194" s="10">
        <v>189</v>
      </c>
      <c r="B194" s="11" t="s">
        <v>23</v>
      </c>
      <c r="C194" s="11" t="s">
        <v>11004</v>
      </c>
      <c r="D194" s="11" t="s">
        <v>10034</v>
      </c>
      <c r="E194" s="11" t="s">
        <v>22720</v>
      </c>
      <c r="F194" s="12" t="s">
        <v>22967</v>
      </c>
      <c r="G194" s="12" t="s">
        <v>22976</v>
      </c>
      <c r="H194" s="14" t="s">
        <v>194</v>
      </c>
      <c r="I194" s="11">
        <v>7</v>
      </c>
      <c r="J194" s="11" t="s">
        <v>22971</v>
      </c>
      <c r="K194" s="26" t="s">
        <v>31</v>
      </c>
      <c r="L194" s="11">
        <v>7</v>
      </c>
      <c r="M194" s="27">
        <f t="shared" si="8"/>
        <v>910</v>
      </c>
      <c r="N194" s="23"/>
      <c r="O194" s="24" t="s">
        <v>32</v>
      </c>
    </row>
    <row r="195" s="1" customFormat="1" customHeight="1" spans="1:15">
      <c r="A195" s="10">
        <v>190</v>
      </c>
      <c r="B195" s="11" t="s">
        <v>23</v>
      </c>
      <c r="C195" s="11" t="s">
        <v>11004</v>
      </c>
      <c r="D195" s="11" t="s">
        <v>10034</v>
      </c>
      <c r="E195" s="11" t="s">
        <v>22720</v>
      </c>
      <c r="F195" s="12" t="s">
        <v>22967</v>
      </c>
      <c r="G195" s="12" t="s">
        <v>22977</v>
      </c>
      <c r="H195" s="14" t="s">
        <v>194</v>
      </c>
      <c r="I195" s="11">
        <v>1</v>
      </c>
      <c r="J195" s="11" t="s">
        <v>22971</v>
      </c>
      <c r="K195" s="26" t="s">
        <v>31</v>
      </c>
      <c r="L195" s="11">
        <v>1</v>
      </c>
      <c r="M195" s="27">
        <f t="shared" si="8"/>
        <v>130</v>
      </c>
      <c r="N195" s="23"/>
      <c r="O195" s="24" t="s">
        <v>32</v>
      </c>
    </row>
    <row r="196" s="1" customFormat="1" customHeight="1" spans="1:15">
      <c r="A196" s="10">
        <v>191</v>
      </c>
      <c r="B196" s="11" t="s">
        <v>23</v>
      </c>
      <c r="C196" s="11" t="s">
        <v>11004</v>
      </c>
      <c r="D196" s="11" t="s">
        <v>10034</v>
      </c>
      <c r="E196" s="11" t="s">
        <v>22720</v>
      </c>
      <c r="F196" s="12" t="s">
        <v>22967</v>
      </c>
      <c r="G196" s="12" t="s">
        <v>22978</v>
      </c>
      <c r="H196" s="35" t="s">
        <v>1583</v>
      </c>
      <c r="I196" s="38">
        <v>3</v>
      </c>
      <c r="J196" s="11" t="s">
        <v>22971</v>
      </c>
      <c r="K196" s="26" t="s">
        <v>31</v>
      </c>
      <c r="L196" s="38">
        <v>3</v>
      </c>
      <c r="M196" s="27">
        <f t="shared" si="8"/>
        <v>390</v>
      </c>
      <c r="N196" s="23"/>
      <c r="O196" s="24" t="s">
        <v>32</v>
      </c>
    </row>
    <row r="197" s="1" customFormat="1" customHeight="1" spans="1:15">
      <c r="A197" s="10">
        <v>192</v>
      </c>
      <c r="B197" s="11" t="s">
        <v>23</v>
      </c>
      <c r="C197" s="11" t="s">
        <v>11004</v>
      </c>
      <c r="D197" s="11" t="s">
        <v>10034</v>
      </c>
      <c r="E197" s="11" t="s">
        <v>22720</v>
      </c>
      <c r="F197" s="12" t="s">
        <v>22967</v>
      </c>
      <c r="G197" s="12" t="s">
        <v>22979</v>
      </c>
      <c r="H197" s="14" t="s">
        <v>194</v>
      </c>
      <c r="I197" s="38">
        <v>5</v>
      </c>
      <c r="J197" s="11" t="s">
        <v>22971</v>
      </c>
      <c r="K197" s="26" t="s">
        <v>31</v>
      </c>
      <c r="L197" s="38">
        <v>5</v>
      </c>
      <c r="M197" s="27">
        <f t="shared" si="8"/>
        <v>650</v>
      </c>
      <c r="N197" s="23"/>
      <c r="O197" s="24" t="s">
        <v>32</v>
      </c>
    </row>
    <row r="198" s="1" customFormat="1" customHeight="1" spans="1:15">
      <c r="A198" s="10">
        <v>193</v>
      </c>
      <c r="B198" s="11" t="s">
        <v>23</v>
      </c>
      <c r="C198" s="11" t="s">
        <v>11004</v>
      </c>
      <c r="D198" s="11" t="s">
        <v>10034</v>
      </c>
      <c r="E198" s="11" t="s">
        <v>22720</v>
      </c>
      <c r="F198" s="12" t="s">
        <v>22967</v>
      </c>
      <c r="G198" s="12" t="s">
        <v>18258</v>
      </c>
      <c r="H198" s="14" t="s">
        <v>194</v>
      </c>
      <c r="I198" s="38">
        <v>5</v>
      </c>
      <c r="J198" s="11" t="s">
        <v>22971</v>
      </c>
      <c r="K198" s="26" t="s">
        <v>31</v>
      </c>
      <c r="L198" s="38">
        <v>5</v>
      </c>
      <c r="M198" s="27">
        <f t="shared" si="8"/>
        <v>650</v>
      </c>
      <c r="N198" s="23"/>
      <c r="O198" s="24" t="s">
        <v>32</v>
      </c>
    </row>
    <row r="199" s="1" customFormat="1" customHeight="1" spans="1:15">
      <c r="A199" s="10">
        <v>194</v>
      </c>
      <c r="B199" s="11" t="s">
        <v>23</v>
      </c>
      <c r="C199" s="11" t="s">
        <v>11004</v>
      </c>
      <c r="D199" s="11" t="s">
        <v>10034</v>
      </c>
      <c r="E199" s="11" t="s">
        <v>22720</v>
      </c>
      <c r="F199" s="12" t="s">
        <v>22967</v>
      </c>
      <c r="G199" s="12" t="s">
        <v>22744</v>
      </c>
      <c r="H199" s="15" t="s">
        <v>22784</v>
      </c>
      <c r="I199" s="38">
        <v>4</v>
      </c>
      <c r="J199" s="11" t="s">
        <v>22971</v>
      </c>
      <c r="K199" s="26" t="s">
        <v>31</v>
      </c>
      <c r="L199" s="38">
        <v>4</v>
      </c>
      <c r="M199" s="27">
        <f>L199*312</f>
        <v>1248</v>
      </c>
      <c r="N199" s="23"/>
      <c r="O199" s="24" t="s">
        <v>32</v>
      </c>
    </row>
    <row r="200" s="1" customFormat="1" customHeight="1" spans="1:15">
      <c r="A200" s="10">
        <v>195</v>
      </c>
      <c r="B200" s="11" t="s">
        <v>23</v>
      </c>
      <c r="C200" s="11" t="s">
        <v>11004</v>
      </c>
      <c r="D200" s="11" t="s">
        <v>10034</v>
      </c>
      <c r="E200" s="11" t="s">
        <v>22720</v>
      </c>
      <c r="F200" s="12" t="s">
        <v>22967</v>
      </c>
      <c r="G200" s="12" t="s">
        <v>22980</v>
      </c>
      <c r="H200" s="14" t="s">
        <v>194</v>
      </c>
      <c r="I200" s="38">
        <v>5</v>
      </c>
      <c r="J200" s="11" t="s">
        <v>22971</v>
      </c>
      <c r="K200" s="26" t="s">
        <v>31</v>
      </c>
      <c r="L200" s="38">
        <v>5</v>
      </c>
      <c r="M200" s="27">
        <f>L200*130</f>
        <v>650</v>
      </c>
      <c r="N200" s="23"/>
      <c r="O200" s="24" t="s">
        <v>32</v>
      </c>
    </row>
    <row r="201" s="1" customFormat="1" customHeight="1" spans="1:15">
      <c r="A201" s="10">
        <v>196</v>
      </c>
      <c r="B201" s="11" t="s">
        <v>23</v>
      </c>
      <c r="C201" s="11" t="s">
        <v>11004</v>
      </c>
      <c r="D201" s="11" t="s">
        <v>10034</v>
      </c>
      <c r="E201" s="11" t="s">
        <v>22720</v>
      </c>
      <c r="F201" s="12" t="s">
        <v>22967</v>
      </c>
      <c r="G201" s="12" t="s">
        <v>22981</v>
      </c>
      <c r="H201" s="14" t="s">
        <v>194</v>
      </c>
      <c r="I201" s="38">
        <v>3</v>
      </c>
      <c r="J201" s="11" t="s">
        <v>22971</v>
      </c>
      <c r="K201" s="26" t="s">
        <v>31</v>
      </c>
      <c r="L201" s="38">
        <v>3</v>
      </c>
      <c r="M201" s="27">
        <f>L201*130</f>
        <v>390</v>
      </c>
      <c r="N201" s="23"/>
      <c r="O201" s="24" t="s">
        <v>32</v>
      </c>
    </row>
    <row r="202" s="1" customFormat="1" customHeight="1" spans="1:15">
      <c r="A202" s="10">
        <v>197</v>
      </c>
      <c r="B202" s="11" t="s">
        <v>23</v>
      </c>
      <c r="C202" s="11" t="s">
        <v>11004</v>
      </c>
      <c r="D202" s="11" t="s">
        <v>10034</v>
      </c>
      <c r="E202" s="11" t="s">
        <v>22720</v>
      </c>
      <c r="F202" s="12" t="s">
        <v>22967</v>
      </c>
      <c r="G202" s="12" t="s">
        <v>22982</v>
      </c>
      <c r="H202" s="14" t="s">
        <v>194</v>
      </c>
      <c r="I202" s="38">
        <v>3</v>
      </c>
      <c r="J202" s="11" t="s">
        <v>22971</v>
      </c>
      <c r="K202" s="26" t="s">
        <v>31</v>
      </c>
      <c r="L202" s="38">
        <v>3</v>
      </c>
      <c r="M202" s="27">
        <f>L202*130</f>
        <v>390</v>
      </c>
      <c r="N202" s="23"/>
      <c r="O202" s="24" t="s">
        <v>32</v>
      </c>
    </row>
    <row r="203" s="1" customFormat="1" customHeight="1" spans="1:15">
      <c r="A203" s="10">
        <v>198</v>
      </c>
      <c r="B203" s="11" t="s">
        <v>23</v>
      </c>
      <c r="C203" s="11" t="s">
        <v>11004</v>
      </c>
      <c r="D203" s="11" t="s">
        <v>10034</v>
      </c>
      <c r="E203" s="11" t="s">
        <v>22720</v>
      </c>
      <c r="F203" s="12" t="s">
        <v>22967</v>
      </c>
      <c r="G203" s="12" t="s">
        <v>22983</v>
      </c>
      <c r="H203" s="14" t="s">
        <v>194</v>
      </c>
      <c r="I203" s="38">
        <v>5</v>
      </c>
      <c r="J203" s="11" t="s">
        <v>22973</v>
      </c>
      <c r="K203" s="26" t="s">
        <v>31</v>
      </c>
      <c r="L203" s="38">
        <v>5</v>
      </c>
      <c r="M203" s="27">
        <f>L203*130</f>
        <v>650</v>
      </c>
      <c r="N203" s="23"/>
      <c r="O203" s="24" t="s">
        <v>32</v>
      </c>
    </row>
    <row r="204" s="1" customFormat="1" customHeight="1" spans="1:15">
      <c r="A204" s="10">
        <v>199</v>
      </c>
      <c r="B204" s="11" t="s">
        <v>23</v>
      </c>
      <c r="C204" s="11" t="s">
        <v>11004</v>
      </c>
      <c r="D204" s="11" t="s">
        <v>10034</v>
      </c>
      <c r="E204" s="11" t="s">
        <v>22720</v>
      </c>
      <c r="F204" s="12" t="s">
        <v>22967</v>
      </c>
      <c r="G204" s="12" t="s">
        <v>22984</v>
      </c>
      <c r="H204" s="14" t="s">
        <v>51</v>
      </c>
      <c r="I204" s="38">
        <v>3</v>
      </c>
      <c r="J204" s="11" t="s">
        <v>22973</v>
      </c>
      <c r="K204" s="26" t="s">
        <v>31</v>
      </c>
      <c r="L204" s="38">
        <v>3</v>
      </c>
      <c r="M204" s="27">
        <f>L204*312</f>
        <v>936</v>
      </c>
      <c r="N204" s="23"/>
      <c r="O204" s="24" t="s">
        <v>32</v>
      </c>
    </row>
    <row r="205" s="1" customFormat="1" customHeight="1" spans="1:15">
      <c r="A205" s="10">
        <v>200</v>
      </c>
      <c r="B205" s="11" t="s">
        <v>23</v>
      </c>
      <c r="C205" s="11" t="s">
        <v>11004</v>
      </c>
      <c r="D205" s="11" t="s">
        <v>10034</v>
      </c>
      <c r="E205" s="11" t="s">
        <v>22720</v>
      </c>
      <c r="F205" s="12" t="s">
        <v>22967</v>
      </c>
      <c r="G205" s="12" t="s">
        <v>255</v>
      </c>
      <c r="H205" s="14" t="s">
        <v>194</v>
      </c>
      <c r="I205" s="38">
        <v>7</v>
      </c>
      <c r="J205" s="11" t="s">
        <v>22973</v>
      </c>
      <c r="K205" s="26" t="s">
        <v>31</v>
      </c>
      <c r="L205" s="38">
        <v>7</v>
      </c>
      <c r="M205" s="27">
        <f>L205*130</f>
        <v>910</v>
      </c>
      <c r="N205" s="23"/>
      <c r="O205" s="24" t="s">
        <v>32</v>
      </c>
    </row>
    <row r="206" s="1" customFormat="1" customHeight="1" spans="1:15">
      <c r="A206" s="10">
        <v>201</v>
      </c>
      <c r="B206" s="11" t="s">
        <v>23</v>
      </c>
      <c r="C206" s="11" t="s">
        <v>11004</v>
      </c>
      <c r="D206" s="11" t="s">
        <v>10034</v>
      </c>
      <c r="E206" s="11" t="s">
        <v>22720</v>
      </c>
      <c r="F206" s="12" t="s">
        <v>22967</v>
      </c>
      <c r="G206" s="12" t="s">
        <v>22985</v>
      </c>
      <c r="H206" s="35" t="s">
        <v>1583</v>
      </c>
      <c r="I206" s="38">
        <v>3</v>
      </c>
      <c r="J206" s="11" t="s">
        <v>22973</v>
      </c>
      <c r="K206" s="26" t="s">
        <v>31</v>
      </c>
      <c r="L206" s="38">
        <v>3</v>
      </c>
      <c r="M206" s="27">
        <f>L206*130</f>
        <v>390</v>
      </c>
      <c r="N206" s="23"/>
      <c r="O206" s="24" t="s">
        <v>32</v>
      </c>
    </row>
    <row r="207" s="1" customFormat="1" customHeight="1" spans="1:15">
      <c r="A207" s="10">
        <v>202</v>
      </c>
      <c r="B207" s="11" t="s">
        <v>23</v>
      </c>
      <c r="C207" s="11" t="s">
        <v>11004</v>
      </c>
      <c r="D207" s="11" t="s">
        <v>10034</v>
      </c>
      <c r="E207" s="11" t="s">
        <v>22720</v>
      </c>
      <c r="F207" s="12" t="s">
        <v>22967</v>
      </c>
      <c r="G207" s="12" t="s">
        <v>22986</v>
      </c>
      <c r="H207" s="14" t="s">
        <v>194</v>
      </c>
      <c r="I207" s="38">
        <v>5</v>
      </c>
      <c r="J207" s="11" t="s">
        <v>22987</v>
      </c>
      <c r="K207" s="26" t="s">
        <v>31</v>
      </c>
      <c r="L207" s="38">
        <v>5</v>
      </c>
      <c r="M207" s="27">
        <f>L207*130</f>
        <v>650</v>
      </c>
      <c r="N207" s="23"/>
      <c r="O207" s="24" t="s">
        <v>32</v>
      </c>
    </row>
    <row r="208" s="1" customFormat="1" customHeight="1" spans="1:15">
      <c r="A208" s="10">
        <v>203</v>
      </c>
      <c r="B208" s="11" t="s">
        <v>23</v>
      </c>
      <c r="C208" s="11" t="s">
        <v>11004</v>
      </c>
      <c r="D208" s="11" t="s">
        <v>10034</v>
      </c>
      <c r="E208" s="11" t="s">
        <v>22720</v>
      </c>
      <c r="F208" s="16" t="s">
        <v>22967</v>
      </c>
      <c r="G208" s="29" t="s">
        <v>22988</v>
      </c>
      <c r="H208" s="14" t="s">
        <v>194</v>
      </c>
      <c r="I208" s="16">
        <v>3</v>
      </c>
      <c r="J208" s="31" t="s">
        <v>22225</v>
      </c>
      <c r="K208" s="26" t="s">
        <v>31</v>
      </c>
      <c r="L208" s="16">
        <v>3</v>
      </c>
      <c r="M208" s="27">
        <f>L208*130</f>
        <v>390</v>
      </c>
      <c r="N208" s="23"/>
      <c r="O208" s="24" t="s">
        <v>32</v>
      </c>
    </row>
    <row r="209" s="1" customFormat="1" customHeight="1" spans="1:15">
      <c r="A209" s="10">
        <v>204</v>
      </c>
      <c r="B209" s="11" t="s">
        <v>23</v>
      </c>
      <c r="C209" s="11" t="s">
        <v>11004</v>
      </c>
      <c r="D209" s="11" t="s">
        <v>10034</v>
      </c>
      <c r="E209" s="11" t="s">
        <v>22720</v>
      </c>
      <c r="F209" s="12" t="s">
        <v>22967</v>
      </c>
      <c r="G209" s="13" t="s">
        <v>22989</v>
      </c>
      <c r="H209" s="14" t="s">
        <v>194</v>
      </c>
      <c r="I209" s="11">
        <v>6</v>
      </c>
      <c r="J209" s="31" t="s">
        <v>22990</v>
      </c>
      <c r="K209" s="26" t="s">
        <v>31</v>
      </c>
      <c r="L209" s="11">
        <v>6</v>
      </c>
      <c r="M209" s="27">
        <f>L209*468</f>
        <v>2808</v>
      </c>
      <c r="N209" s="23"/>
      <c r="O209" s="24" t="s">
        <v>32</v>
      </c>
    </row>
    <row r="210" s="1" customFormat="1" customHeight="1" spans="1:15">
      <c r="A210" s="10">
        <v>205</v>
      </c>
      <c r="B210" s="11" t="s">
        <v>23</v>
      </c>
      <c r="C210" s="11" t="s">
        <v>11004</v>
      </c>
      <c r="D210" s="11" t="s">
        <v>10034</v>
      </c>
      <c r="E210" s="11" t="s">
        <v>22720</v>
      </c>
      <c r="F210" s="12" t="s">
        <v>22967</v>
      </c>
      <c r="G210" s="13" t="s">
        <v>22991</v>
      </c>
      <c r="H210" s="14" t="s">
        <v>51</v>
      </c>
      <c r="I210" s="11">
        <v>5</v>
      </c>
      <c r="J210" s="31" t="s">
        <v>22990</v>
      </c>
      <c r="K210" s="26" t="s">
        <v>31</v>
      </c>
      <c r="L210" s="11">
        <v>5</v>
      </c>
      <c r="M210" s="27">
        <f>L210*468</f>
        <v>2340</v>
      </c>
      <c r="N210" s="23"/>
      <c r="O210" s="24" t="s">
        <v>32</v>
      </c>
    </row>
    <row r="211" s="1" customFormat="1" customHeight="1" spans="1:15">
      <c r="A211" s="10">
        <v>206</v>
      </c>
      <c r="B211" s="11" t="s">
        <v>23</v>
      </c>
      <c r="C211" s="11" t="s">
        <v>11004</v>
      </c>
      <c r="D211" s="11" t="s">
        <v>10034</v>
      </c>
      <c r="E211" s="11" t="s">
        <v>22720</v>
      </c>
      <c r="F211" s="12" t="s">
        <v>22967</v>
      </c>
      <c r="G211" s="13" t="s">
        <v>22992</v>
      </c>
      <c r="H211" s="14" t="s">
        <v>194</v>
      </c>
      <c r="I211" s="11">
        <v>2</v>
      </c>
      <c r="J211" s="31" t="s">
        <v>22990</v>
      </c>
      <c r="K211" s="26" t="s">
        <v>31</v>
      </c>
      <c r="L211" s="11">
        <v>2</v>
      </c>
      <c r="M211" s="27">
        <f>L211*312</f>
        <v>624</v>
      </c>
      <c r="N211" s="23"/>
      <c r="O211" s="24" t="s">
        <v>32</v>
      </c>
    </row>
    <row r="212" s="1" customFormat="1" customHeight="1" spans="1:15">
      <c r="A212" s="10">
        <v>207</v>
      </c>
      <c r="B212" s="11" t="s">
        <v>23</v>
      </c>
      <c r="C212" s="11" t="s">
        <v>11004</v>
      </c>
      <c r="D212" s="11" t="s">
        <v>10034</v>
      </c>
      <c r="E212" s="11" t="s">
        <v>22720</v>
      </c>
      <c r="F212" s="16" t="s">
        <v>22967</v>
      </c>
      <c r="G212" s="12" t="s">
        <v>22993</v>
      </c>
      <c r="H212" s="14" t="s">
        <v>194</v>
      </c>
      <c r="I212" s="31">
        <v>4</v>
      </c>
      <c r="J212" s="31" t="s">
        <v>22987</v>
      </c>
      <c r="K212" s="26" t="s">
        <v>31</v>
      </c>
      <c r="L212" s="31">
        <v>4</v>
      </c>
      <c r="M212" s="27">
        <f>L212*130</f>
        <v>520</v>
      </c>
      <c r="N212" s="23"/>
      <c r="O212" s="24" t="s">
        <v>32</v>
      </c>
    </row>
    <row r="213" s="1" customFormat="1" customHeight="1" spans="1:15">
      <c r="A213" s="10">
        <v>208</v>
      </c>
      <c r="B213" s="11" t="s">
        <v>23</v>
      </c>
      <c r="C213" s="11" t="s">
        <v>11004</v>
      </c>
      <c r="D213" s="11" t="s">
        <v>10034</v>
      </c>
      <c r="E213" s="11" t="s">
        <v>22720</v>
      </c>
      <c r="F213" s="16" t="s">
        <v>22967</v>
      </c>
      <c r="G213" s="12" t="s">
        <v>22994</v>
      </c>
      <c r="H213" s="35" t="s">
        <v>1583</v>
      </c>
      <c r="I213" s="12">
        <v>3</v>
      </c>
      <c r="J213" s="31" t="s">
        <v>22990</v>
      </c>
      <c r="K213" s="26" t="s">
        <v>31</v>
      </c>
      <c r="L213" s="12">
        <v>3</v>
      </c>
      <c r="M213" s="27">
        <f>L213*312</f>
        <v>936</v>
      </c>
      <c r="N213" s="23"/>
      <c r="O213" s="24" t="s">
        <v>32</v>
      </c>
    </row>
    <row r="214" s="1" customFormat="1" customHeight="1" spans="1:15">
      <c r="A214" s="10">
        <v>209</v>
      </c>
      <c r="B214" s="11" t="s">
        <v>23</v>
      </c>
      <c r="C214" s="11" t="s">
        <v>11004</v>
      </c>
      <c r="D214" s="11" t="s">
        <v>10034</v>
      </c>
      <c r="E214" s="11" t="s">
        <v>22720</v>
      </c>
      <c r="F214" s="16" t="s">
        <v>22967</v>
      </c>
      <c r="G214" s="12" t="s">
        <v>22995</v>
      </c>
      <c r="H214" s="14" t="s">
        <v>194</v>
      </c>
      <c r="I214" s="16">
        <v>6</v>
      </c>
      <c r="J214" s="31" t="s">
        <v>22990</v>
      </c>
      <c r="K214" s="26" t="s">
        <v>31</v>
      </c>
      <c r="L214" s="16">
        <v>6</v>
      </c>
      <c r="M214" s="27">
        <f>L214*312</f>
        <v>1872</v>
      </c>
      <c r="N214" s="23"/>
      <c r="O214" s="24" t="s">
        <v>32</v>
      </c>
    </row>
    <row r="215" s="1" customFormat="1" customHeight="1" spans="1:15">
      <c r="A215" s="10">
        <v>210</v>
      </c>
      <c r="B215" s="11" t="s">
        <v>23</v>
      </c>
      <c r="C215" s="11" t="s">
        <v>11004</v>
      </c>
      <c r="D215" s="11" t="s">
        <v>10034</v>
      </c>
      <c r="E215" s="11" t="s">
        <v>22720</v>
      </c>
      <c r="F215" s="16" t="s">
        <v>22967</v>
      </c>
      <c r="G215" s="12" t="s">
        <v>4270</v>
      </c>
      <c r="H215" s="35" t="s">
        <v>1583</v>
      </c>
      <c r="I215" s="16">
        <v>5</v>
      </c>
      <c r="J215" s="31" t="s">
        <v>22990</v>
      </c>
      <c r="K215" s="26" t="s">
        <v>31</v>
      </c>
      <c r="L215" s="16">
        <v>5</v>
      </c>
      <c r="M215" s="27">
        <f>L215*130</f>
        <v>650</v>
      </c>
      <c r="N215" s="23"/>
      <c r="O215" s="24" t="s">
        <v>32</v>
      </c>
    </row>
    <row r="216" s="1" customFormat="1" customHeight="1" spans="1:15">
      <c r="A216" s="10">
        <v>211</v>
      </c>
      <c r="B216" s="11" t="s">
        <v>23</v>
      </c>
      <c r="C216" s="11" t="s">
        <v>11004</v>
      </c>
      <c r="D216" s="11" t="s">
        <v>10034</v>
      </c>
      <c r="E216" s="11" t="s">
        <v>22720</v>
      </c>
      <c r="F216" s="16" t="s">
        <v>22967</v>
      </c>
      <c r="G216" s="12" t="s">
        <v>22996</v>
      </c>
      <c r="H216" s="14" t="s">
        <v>194</v>
      </c>
      <c r="I216" s="16">
        <v>5</v>
      </c>
      <c r="J216" s="31" t="s">
        <v>22987</v>
      </c>
      <c r="K216" s="26" t="s">
        <v>31</v>
      </c>
      <c r="L216" s="16">
        <v>5</v>
      </c>
      <c r="M216" s="27">
        <f>L216*130</f>
        <v>650</v>
      </c>
      <c r="N216" s="23"/>
      <c r="O216" s="24" t="s">
        <v>32</v>
      </c>
    </row>
    <row r="217" s="1" customFormat="1" customHeight="1" spans="1:15">
      <c r="A217" s="10">
        <v>212</v>
      </c>
      <c r="B217" s="11" t="s">
        <v>23</v>
      </c>
      <c r="C217" s="11" t="s">
        <v>11004</v>
      </c>
      <c r="D217" s="11" t="s">
        <v>10034</v>
      </c>
      <c r="E217" s="11" t="s">
        <v>22720</v>
      </c>
      <c r="F217" s="16" t="s">
        <v>22967</v>
      </c>
      <c r="G217" s="12" t="s">
        <v>22997</v>
      </c>
      <c r="H217" s="14" t="s">
        <v>194</v>
      </c>
      <c r="I217" s="16">
        <v>4</v>
      </c>
      <c r="J217" s="31" t="s">
        <v>22973</v>
      </c>
      <c r="K217" s="26" t="s">
        <v>31</v>
      </c>
      <c r="L217" s="16">
        <v>4</v>
      </c>
      <c r="M217" s="27">
        <f>L217*130</f>
        <v>520</v>
      </c>
      <c r="N217" s="23"/>
      <c r="O217" s="24" t="s">
        <v>32</v>
      </c>
    </row>
    <row r="218" s="1" customFormat="1" customHeight="1" spans="1:15">
      <c r="A218" s="10">
        <v>213</v>
      </c>
      <c r="B218" s="11" t="s">
        <v>23</v>
      </c>
      <c r="C218" s="11" t="s">
        <v>11004</v>
      </c>
      <c r="D218" s="11" t="s">
        <v>10034</v>
      </c>
      <c r="E218" s="11" t="s">
        <v>22720</v>
      </c>
      <c r="F218" s="16" t="s">
        <v>22967</v>
      </c>
      <c r="G218" s="12" t="s">
        <v>22998</v>
      </c>
      <c r="H218" s="14" t="s">
        <v>194</v>
      </c>
      <c r="I218" s="16">
        <v>3</v>
      </c>
      <c r="J218" s="31" t="s">
        <v>22990</v>
      </c>
      <c r="K218" s="26" t="s">
        <v>31</v>
      </c>
      <c r="L218" s="16">
        <v>3</v>
      </c>
      <c r="M218" s="27">
        <f>L218*312</f>
        <v>936</v>
      </c>
      <c r="N218" s="23"/>
      <c r="O218" s="24" t="s">
        <v>32</v>
      </c>
    </row>
    <row r="219" s="1" customFormat="1" customHeight="1" spans="1:15">
      <c r="A219" s="10">
        <v>214</v>
      </c>
      <c r="B219" s="11" t="s">
        <v>23</v>
      </c>
      <c r="C219" s="11" t="s">
        <v>11004</v>
      </c>
      <c r="D219" s="11" t="s">
        <v>10034</v>
      </c>
      <c r="E219" s="11" t="s">
        <v>22720</v>
      </c>
      <c r="F219" s="12" t="s">
        <v>22967</v>
      </c>
      <c r="G219" s="12" t="s">
        <v>22999</v>
      </c>
      <c r="H219" s="14" t="s">
        <v>194</v>
      </c>
      <c r="I219" s="11">
        <v>6</v>
      </c>
      <c r="J219" s="11" t="s">
        <v>23000</v>
      </c>
      <c r="K219" s="26" t="s">
        <v>31</v>
      </c>
      <c r="L219" s="11">
        <v>6</v>
      </c>
      <c r="M219" s="27">
        <f>L219*130</f>
        <v>780</v>
      </c>
      <c r="N219" s="23"/>
      <c r="O219" s="24" t="s">
        <v>32</v>
      </c>
    </row>
    <row r="220" s="1" customFormat="1" customHeight="1" spans="1:15">
      <c r="A220" s="10">
        <v>215</v>
      </c>
      <c r="B220" s="11" t="s">
        <v>23</v>
      </c>
      <c r="C220" s="11" t="s">
        <v>11004</v>
      </c>
      <c r="D220" s="11" t="s">
        <v>10034</v>
      </c>
      <c r="E220" s="11" t="s">
        <v>22720</v>
      </c>
      <c r="F220" s="12" t="s">
        <v>22967</v>
      </c>
      <c r="G220" s="12" t="s">
        <v>23001</v>
      </c>
      <c r="H220" s="14" t="s">
        <v>194</v>
      </c>
      <c r="I220" s="16">
        <v>5</v>
      </c>
      <c r="J220" s="31" t="s">
        <v>23002</v>
      </c>
      <c r="K220" s="26" t="s">
        <v>31</v>
      </c>
      <c r="L220" s="16">
        <v>5</v>
      </c>
      <c r="M220" s="27">
        <f>L220*130</f>
        <v>650</v>
      </c>
      <c r="N220" s="23"/>
      <c r="O220" s="24" t="s">
        <v>32</v>
      </c>
    </row>
    <row r="221" s="1" customFormat="1" customHeight="1" spans="1:15">
      <c r="A221" s="10">
        <v>216</v>
      </c>
      <c r="B221" s="11" t="s">
        <v>23</v>
      </c>
      <c r="C221" s="11" t="s">
        <v>11004</v>
      </c>
      <c r="D221" s="11" t="s">
        <v>10034</v>
      </c>
      <c r="E221" s="11" t="s">
        <v>22720</v>
      </c>
      <c r="F221" s="12" t="s">
        <v>22967</v>
      </c>
      <c r="G221" s="12" t="s">
        <v>23003</v>
      </c>
      <c r="H221" s="14" t="s">
        <v>194</v>
      </c>
      <c r="I221" s="12">
        <v>6</v>
      </c>
      <c r="J221" s="11" t="s">
        <v>22225</v>
      </c>
      <c r="K221" s="26" t="s">
        <v>31</v>
      </c>
      <c r="L221" s="12">
        <v>6</v>
      </c>
      <c r="M221" s="27">
        <f>L221*130</f>
        <v>780</v>
      </c>
      <c r="N221" s="23"/>
      <c r="O221" s="24" t="s">
        <v>32</v>
      </c>
    </row>
    <row r="222" s="1" customFormat="1" customHeight="1" spans="1:15">
      <c r="A222" s="10">
        <v>217</v>
      </c>
      <c r="B222" s="11" t="s">
        <v>23</v>
      </c>
      <c r="C222" s="11" t="s">
        <v>11004</v>
      </c>
      <c r="D222" s="11" t="s">
        <v>10034</v>
      </c>
      <c r="E222" s="11" t="s">
        <v>22720</v>
      </c>
      <c r="F222" s="11" t="s">
        <v>22967</v>
      </c>
      <c r="G222" s="12" t="s">
        <v>6077</v>
      </c>
      <c r="H222" s="14" t="s">
        <v>194</v>
      </c>
      <c r="I222" s="39">
        <v>1</v>
      </c>
      <c r="J222" s="11" t="s">
        <v>23004</v>
      </c>
      <c r="K222" s="26" t="s">
        <v>31</v>
      </c>
      <c r="L222" s="39">
        <v>1</v>
      </c>
      <c r="M222" s="27">
        <f>L222*130</f>
        <v>130</v>
      </c>
      <c r="N222" s="23"/>
      <c r="O222" s="24" t="s">
        <v>32</v>
      </c>
    </row>
    <row r="223" s="1" customFormat="1" customHeight="1" spans="1:15">
      <c r="A223" s="10">
        <v>218</v>
      </c>
      <c r="B223" s="11" t="s">
        <v>23</v>
      </c>
      <c r="C223" s="11" t="s">
        <v>11004</v>
      </c>
      <c r="D223" s="11" t="s">
        <v>10034</v>
      </c>
      <c r="E223" s="11" t="s">
        <v>22720</v>
      </c>
      <c r="F223" s="11" t="s">
        <v>22967</v>
      </c>
      <c r="G223" s="12" t="s">
        <v>23005</v>
      </c>
      <c r="H223" s="14" t="s">
        <v>194</v>
      </c>
      <c r="I223" s="39">
        <v>1</v>
      </c>
      <c r="J223" s="11" t="s">
        <v>23004</v>
      </c>
      <c r="K223" s="26" t="s">
        <v>31</v>
      </c>
      <c r="L223" s="39">
        <v>1</v>
      </c>
      <c r="M223" s="27">
        <f>L223*130</f>
        <v>130</v>
      </c>
      <c r="N223" s="23"/>
      <c r="O223" s="24" t="s">
        <v>32</v>
      </c>
    </row>
    <row r="224" s="1" customFormat="1" customHeight="1" spans="1:15">
      <c r="A224" s="10">
        <v>219</v>
      </c>
      <c r="B224" s="11" t="s">
        <v>23</v>
      </c>
      <c r="C224" s="11" t="s">
        <v>11004</v>
      </c>
      <c r="D224" s="11" t="s">
        <v>10034</v>
      </c>
      <c r="E224" s="11" t="s">
        <v>22720</v>
      </c>
      <c r="F224" s="11" t="s">
        <v>22967</v>
      </c>
      <c r="G224" s="12" t="s">
        <v>23006</v>
      </c>
      <c r="H224" s="14" t="s">
        <v>51</v>
      </c>
      <c r="I224" s="24">
        <v>2</v>
      </c>
      <c r="J224" s="11" t="s">
        <v>23004</v>
      </c>
      <c r="K224" s="26" t="s">
        <v>31</v>
      </c>
      <c r="L224" s="24">
        <v>2</v>
      </c>
      <c r="M224" s="27">
        <f>L224*312</f>
        <v>624</v>
      </c>
      <c r="N224" s="23"/>
      <c r="O224" s="24" t="s">
        <v>32</v>
      </c>
    </row>
    <row r="225" s="1" customFormat="1" customHeight="1" spans="1:15">
      <c r="A225" s="10">
        <v>220</v>
      </c>
      <c r="B225" s="11" t="s">
        <v>23</v>
      </c>
      <c r="C225" s="11" t="s">
        <v>11004</v>
      </c>
      <c r="D225" s="11" t="s">
        <v>10034</v>
      </c>
      <c r="E225" s="11" t="s">
        <v>22720</v>
      </c>
      <c r="F225" s="11" t="s">
        <v>22967</v>
      </c>
      <c r="G225" s="12" t="s">
        <v>23007</v>
      </c>
      <c r="H225" s="14" t="s">
        <v>194</v>
      </c>
      <c r="I225" s="24">
        <v>4</v>
      </c>
      <c r="J225" s="11" t="s">
        <v>23004</v>
      </c>
      <c r="K225" s="26" t="s">
        <v>31</v>
      </c>
      <c r="L225" s="24">
        <v>4</v>
      </c>
      <c r="M225" s="27">
        <f t="shared" ref="M225:M235" si="9">L225*130</f>
        <v>520</v>
      </c>
      <c r="N225" s="23"/>
      <c r="O225" s="24" t="s">
        <v>32</v>
      </c>
    </row>
    <row r="226" s="1" customFormat="1" customHeight="1" spans="1:15">
      <c r="A226" s="10">
        <v>221</v>
      </c>
      <c r="B226" s="11" t="s">
        <v>23</v>
      </c>
      <c r="C226" s="11" t="s">
        <v>11004</v>
      </c>
      <c r="D226" s="11" t="s">
        <v>10034</v>
      </c>
      <c r="E226" s="11" t="s">
        <v>22720</v>
      </c>
      <c r="F226" s="11" t="s">
        <v>22967</v>
      </c>
      <c r="G226" s="12" t="s">
        <v>23008</v>
      </c>
      <c r="H226" s="14" t="s">
        <v>194</v>
      </c>
      <c r="I226" s="24">
        <v>6</v>
      </c>
      <c r="J226" s="11" t="s">
        <v>23004</v>
      </c>
      <c r="K226" s="26" t="s">
        <v>31</v>
      </c>
      <c r="L226" s="24">
        <v>6</v>
      </c>
      <c r="M226" s="27">
        <f t="shared" si="9"/>
        <v>780</v>
      </c>
      <c r="N226" s="23"/>
      <c r="O226" s="24" t="s">
        <v>32</v>
      </c>
    </row>
    <row r="227" s="1" customFormat="1" customHeight="1" spans="1:15">
      <c r="A227" s="10">
        <v>222</v>
      </c>
      <c r="B227" s="11" t="s">
        <v>23</v>
      </c>
      <c r="C227" s="11" t="s">
        <v>11004</v>
      </c>
      <c r="D227" s="11" t="s">
        <v>10034</v>
      </c>
      <c r="E227" s="11" t="s">
        <v>22720</v>
      </c>
      <c r="F227" s="11" t="s">
        <v>22967</v>
      </c>
      <c r="G227" s="12" t="s">
        <v>23009</v>
      </c>
      <c r="H227" s="14" t="s">
        <v>194</v>
      </c>
      <c r="I227" s="24">
        <v>1</v>
      </c>
      <c r="J227" s="11" t="s">
        <v>23004</v>
      </c>
      <c r="K227" s="26" t="s">
        <v>31</v>
      </c>
      <c r="L227" s="24">
        <v>1</v>
      </c>
      <c r="M227" s="27">
        <f t="shared" si="9"/>
        <v>130</v>
      </c>
      <c r="N227" s="23"/>
      <c r="O227" s="24" t="s">
        <v>32</v>
      </c>
    </row>
    <row r="228" s="1" customFormat="1" customHeight="1" spans="1:15">
      <c r="A228" s="10">
        <v>223</v>
      </c>
      <c r="B228" s="11" t="s">
        <v>23</v>
      </c>
      <c r="C228" s="11" t="s">
        <v>11004</v>
      </c>
      <c r="D228" s="11" t="s">
        <v>10034</v>
      </c>
      <c r="E228" s="11" t="s">
        <v>22720</v>
      </c>
      <c r="F228" s="11" t="s">
        <v>22967</v>
      </c>
      <c r="G228" s="12" t="s">
        <v>23010</v>
      </c>
      <c r="H228" s="14" t="s">
        <v>194</v>
      </c>
      <c r="I228" s="39">
        <v>1</v>
      </c>
      <c r="J228" s="11" t="s">
        <v>23004</v>
      </c>
      <c r="K228" s="26" t="s">
        <v>31</v>
      </c>
      <c r="L228" s="39">
        <v>1</v>
      </c>
      <c r="M228" s="27">
        <f t="shared" si="9"/>
        <v>130</v>
      </c>
      <c r="N228" s="23"/>
      <c r="O228" s="24" t="s">
        <v>32</v>
      </c>
    </row>
    <row r="229" s="1" customFormat="1" customHeight="1" spans="1:15">
      <c r="A229" s="10">
        <v>224</v>
      </c>
      <c r="B229" s="11" t="s">
        <v>23</v>
      </c>
      <c r="C229" s="11" t="s">
        <v>11004</v>
      </c>
      <c r="D229" s="11" t="s">
        <v>10034</v>
      </c>
      <c r="E229" s="11" t="s">
        <v>22720</v>
      </c>
      <c r="F229" s="11" t="s">
        <v>22967</v>
      </c>
      <c r="G229" s="12" t="s">
        <v>23011</v>
      </c>
      <c r="H229" s="14" t="s">
        <v>194</v>
      </c>
      <c r="I229" s="39">
        <v>2</v>
      </c>
      <c r="J229" s="11" t="s">
        <v>23004</v>
      </c>
      <c r="K229" s="26" t="s">
        <v>31</v>
      </c>
      <c r="L229" s="39">
        <v>2</v>
      </c>
      <c r="M229" s="27">
        <f t="shared" si="9"/>
        <v>260</v>
      </c>
      <c r="N229" s="23"/>
      <c r="O229" s="24" t="s">
        <v>32</v>
      </c>
    </row>
    <row r="230" s="1" customFormat="1" customHeight="1" spans="1:15">
      <c r="A230" s="10">
        <v>225</v>
      </c>
      <c r="B230" s="11" t="s">
        <v>23</v>
      </c>
      <c r="C230" s="11" t="s">
        <v>11004</v>
      </c>
      <c r="D230" s="11" t="s">
        <v>10034</v>
      </c>
      <c r="E230" s="11" t="s">
        <v>22720</v>
      </c>
      <c r="F230" s="11" t="s">
        <v>22967</v>
      </c>
      <c r="G230" s="12" t="s">
        <v>23012</v>
      </c>
      <c r="H230" s="14" t="s">
        <v>194</v>
      </c>
      <c r="I230" s="11">
        <v>4</v>
      </c>
      <c r="J230" s="11" t="s">
        <v>23013</v>
      </c>
      <c r="K230" s="26" t="s">
        <v>31</v>
      </c>
      <c r="L230" s="11">
        <v>4</v>
      </c>
      <c r="M230" s="27">
        <f t="shared" si="9"/>
        <v>520</v>
      </c>
      <c r="N230" s="23"/>
      <c r="O230" s="24" t="s">
        <v>32</v>
      </c>
    </row>
    <row r="231" s="1" customFormat="1" customHeight="1" spans="1:15">
      <c r="A231" s="10">
        <v>226</v>
      </c>
      <c r="B231" s="11" t="s">
        <v>23</v>
      </c>
      <c r="C231" s="11" t="s">
        <v>11004</v>
      </c>
      <c r="D231" s="11" t="s">
        <v>10034</v>
      </c>
      <c r="E231" s="11" t="s">
        <v>22720</v>
      </c>
      <c r="F231" s="11" t="s">
        <v>22967</v>
      </c>
      <c r="G231" s="12" t="s">
        <v>23014</v>
      </c>
      <c r="H231" s="14" t="s">
        <v>194</v>
      </c>
      <c r="I231" s="11">
        <v>4</v>
      </c>
      <c r="J231" s="11" t="s">
        <v>23013</v>
      </c>
      <c r="K231" s="26" t="s">
        <v>31</v>
      </c>
      <c r="L231" s="11">
        <v>4</v>
      </c>
      <c r="M231" s="27">
        <f t="shared" si="9"/>
        <v>520</v>
      </c>
      <c r="N231" s="23"/>
      <c r="O231" s="24" t="s">
        <v>32</v>
      </c>
    </row>
    <row r="232" s="1" customFormat="1" customHeight="1" spans="1:15">
      <c r="A232" s="10">
        <v>227</v>
      </c>
      <c r="B232" s="11" t="s">
        <v>23</v>
      </c>
      <c r="C232" s="11" t="s">
        <v>11004</v>
      </c>
      <c r="D232" s="11" t="s">
        <v>10034</v>
      </c>
      <c r="E232" s="11" t="s">
        <v>22720</v>
      </c>
      <c r="F232" s="11" t="s">
        <v>22967</v>
      </c>
      <c r="G232" s="12" t="s">
        <v>23015</v>
      </c>
      <c r="H232" s="14" t="s">
        <v>194</v>
      </c>
      <c r="I232" s="11">
        <v>6</v>
      </c>
      <c r="J232" s="11" t="s">
        <v>23013</v>
      </c>
      <c r="K232" s="26" t="s">
        <v>31</v>
      </c>
      <c r="L232" s="11">
        <v>6</v>
      </c>
      <c r="M232" s="27">
        <f t="shared" si="9"/>
        <v>780</v>
      </c>
      <c r="N232" s="23"/>
      <c r="O232" s="24" t="s">
        <v>32</v>
      </c>
    </row>
    <row r="233" s="1" customFormat="1" customHeight="1" spans="1:15">
      <c r="A233" s="10">
        <v>228</v>
      </c>
      <c r="B233" s="11" t="s">
        <v>23</v>
      </c>
      <c r="C233" s="11" t="s">
        <v>11004</v>
      </c>
      <c r="D233" s="11" t="s">
        <v>10034</v>
      </c>
      <c r="E233" s="11" t="s">
        <v>22720</v>
      </c>
      <c r="F233" s="11" t="s">
        <v>22967</v>
      </c>
      <c r="G233" s="12" t="s">
        <v>23016</v>
      </c>
      <c r="H233" s="14" t="s">
        <v>194</v>
      </c>
      <c r="I233" s="11">
        <v>2</v>
      </c>
      <c r="J233" s="11" t="s">
        <v>23013</v>
      </c>
      <c r="K233" s="26" t="s">
        <v>31</v>
      </c>
      <c r="L233" s="11">
        <v>2</v>
      </c>
      <c r="M233" s="27">
        <f t="shared" si="9"/>
        <v>260</v>
      </c>
      <c r="N233" s="23"/>
      <c r="O233" s="24" t="s">
        <v>32</v>
      </c>
    </row>
    <row r="234" s="1" customFormat="1" customHeight="1" spans="1:15">
      <c r="A234" s="10">
        <v>229</v>
      </c>
      <c r="B234" s="11" t="s">
        <v>23</v>
      </c>
      <c r="C234" s="11" t="s">
        <v>11004</v>
      </c>
      <c r="D234" s="11" t="s">
        <v>10034</v>
      </c>
      <c r="E234" s="11" t="s">
        <v>22720</v>
      </c>
      <c r="F234" s="11" t="s">
        <v>22967</v>
      </c>
      <c r="G234" s="12" t="s">
        <v>23017</v>
      </c>
      <c r="H234" s="14" t="s">
        <v>194</v>
      </c>
      <c r="I234" s="11">
        <v>6</v>
      </c>
      <c r="J234" s="11" t="s">
        <v>23013</v>
      </c>
      <c r="K234" s="26" t="s">
        <v>31</v>
      </c>
      <c r="L234" s="11">
        <v>6</v>
      </c>
      <c r="M234" s="27">
        <f t="shared" si="9"/>
        <v>780</v>
      </c>
      <c r="N234" s="23"/>
      <c r="O234" s="24" t="s">
        <v>32</v>
      </c>
    </row>
    <row r="235" s="1" customFormat="1" customHeight="1" spans="1:15">
      <c r="A235" s="10">
        <v>230</v>
      </c>
      <c r="B235" s="11" t="s">
        <v>23</v>
      </c>
      <c r="C235" s="11" t="s">
        <v>11004</v>
      </c>
      <c r="D235" s="11" t="s">
        <v>10034</v>
      </c>
      <c r="E235" s="11" t="s">
        <v>22720</v>
      </c>
      <c r="F235" s="11" t="s">
        <v>22967</v>
      </c>
      <c r="G235" s="12" t="s">
        <v>23018</v>
      </c>
      <c r="H235" s="14" t="s">
        <v>194</v>
      </c>
      <c r="I235" s="11">
        <v>4</v>
      </c>
      <c r="J235" s="11" t="s">
        <v>23013</v>
      </c>
      <c r="K235" s="26" t="s">
        <v>31</v>
      </c>
      <c r="L235" s="11">
        <v>4</v>
      </c>
      <c r="M235" s="27">
        <f t="shared" si="9"/>
        <v>520</v>
      </c>
      <c r="N235" s="23"/>
      <c r="O235" s="24" t="s">
        <v>32</v>
      </c>
    </row>
    <row r="236" s="1" customFormat="1" customHeight="1" spans="1:15">
      <c r="A236" s="10">
        <v>231</v>
      </c>
      <c r="B236" s="11" t="s">
        <v>23</v>
      </c>
      <c r="C236" s="11" t="s">
        <v>11004</v>
      </c>
      <c r="D236" s="11" t="s">
        <v>10034</v>
      </c>
      <c r="E236" s="11" t="s">
        <v>22720</v>
      </c>
      <c r="F236" s="11" t="s">
        <v>22967</v>
      </c>
      <c r="G236" s="12" t="s">
        <v>18528</v>
      </c>
      <c r="H236" s="14" t="s">
        <v>51</v>
      </c>
      <c r="I236" s="12">
        <v>3</v>
      </c>
      <c r="J236" s="11" t="s">
        <v>22973</v>
      </c>
      <c r="K236" s="26" t="s">
        <v>31</v>
      </c>
      <c r="L236" s="12">
        <v>3</v>
      </c>
      <c r="M236" s="27">
        <f>L236*312</f>
        <v>936</v>
      </c>
      <c r="N236" s="23"/>
      <c r="O236" s="24" t="s">
        <v>32</v>
      </c>
    </row>
    <row r="237" s="1" customFormat="1" customHeight="1" spans="1:15">
      <c r="A237" s="10">
        <v>232</v>
      </c>
      <c r="B237" s="11" t="s">
        <v>23</v>
      </c>
      <c r="C237" s="11" t="s">
        <v>11004</v>
      </c>
      <c r="D237" s="11" t="s">
        <v>10034</v>
      </c>
      <c r="E237" s="11" t="s">
        <v>22720</v>
      </c>
      <c r="F237" s="11" t="s">
        <v>22967</v>
      </c>
      <c r="G237" s="12" t="s">
        <v>23019</v>
      </c>
      <c r="H237" s="14" t="s">
        <v>194</v>
      </c>
      <c r="I237" s="12">
        <v>6</v>
      </c>
      <c r="J237" s="11" t="s">
        <v>23020</v>
      </c>
      <c r="K237" s="26" t="s">
        <v>31</v>
      </c>
      <c r="L237" s="12">
        <v>6</v>
      </c>
      <c r="M237" s="27">
        <f t="shared" ref="M237:M242" si="10">L237*130</f>
        <v>780</v>
      </c>
      <c r="N237" s="23"/>
      <c r="O237" s="24" t="s">
        <v>32</v>
      </c>
    </row>
    <row r="238" s="1" customFormat="1" customHeight="1" spans="1:15">
      <c r="A238" s="10">
        <v>233</v>
      </c>
      <c r="B238" s="11" t="s">
        <v>23</v>
      </c>
      <c r="C238" s="11" t="s">
        <v>11004</v>
      </c>
      <c r="D238" s="11" t="s">
        <v>10034</v>
      </c>
      <c r="E238" s="11" t="s">
        <v>22720</v>
      </c>
      <c r="F238" s="11" t="s">
        <v>22967</v>
      </c>
      <c r="G238" s="12" t="s">
        <v>23021</v>
      </c>
      <c r="H238" s="15" t="s">
        <v>1583</v>
      </c>
      <c r="I238" s="12">
        <v>3</v>
      </c>
      <c r="J238" s="11" t="s">
        <v>23020</v>
      </c>
      <c r="K238" s="26" t="s">
        <v>31</v>
      </c>
      <c r="L238" s="12">
        <v>3</v>
      </c>
      <c r="M238" s="27">
        <f t="shared" si="10"/>
        <v>390</v>
      </c>
      <c r="N238" s="23"/>
      <c r="O238" s="24" t="s">
        <v>32</v>
      </c>
    </row>
    <row r="239" s="1" customFormat="1" customHeight="1" spans="1:15">
      <c r="A239" s="10">
        <v>234</v>
      </c>
      <c r="B239" s="11" t="s">
        <v>23</v>
      </c>
      <c r="C239" s="11" t="s">
        <v>11004</v>
      </c>
      <c r="D239" s="11" t="s">
        <v>10034</v>
      </c>
      <c r="E239" s="11" t="s">
        <v>22720</v>
      </c>
      <c r="F239" s="11" t="s">
        <v>22967</v>
      </c>
      <c r="G239" s="12" t="s">
        <v>23022</v>
      </c>
      <c r="H239" s="14" t="s">
        <v>194</v>
      </c>
      <c r="I239" s="12">
        <v>5</v>
      </c>
      <c r="J239" s="11" t="s">
        <v>22971</v>
      </c>
      <c r="K239" s="26" t="s">
        <v>31</v>
      </c>
      <c r="L239" s="12">
        <v>5</v>
      </c>
      <c r="M239" s="27">
        <f t="shared" si="10"/>
        <v>650</v>
      </c>
      <c r="N239" s="23"/>
      <c r="O239" s="24" t="s">
        <v>32</v>
      </c>
    </row>
    <row r="240" s="1" customFormat="1" customHeight="1" spans="1:15">
      <c r="A240" s="10">
        <v>235</v>
      </c>
      <c r="B240" s="11" t="s">
        <v>23</v>
      </c>
      <c r="C240" s="11" t="s">
        <v>11004</v>
      </c>
      <c r="D240" s="11" t="s">
        <v>10034</v>
      </c>
      <c r="E240" s="11" t="s">
        <v>22720</v>
      </c>
      <c r="F240" s="11" t="s">
        <v>22967</v>
      </c>
      <c r="G240" s="12" t="s">
        <v>23023</v>
      </c>
      <c r="H240" s="14" t="s">
        <v>194</v>
      </c>
      <c r="I240" s="12">
        <v>5</v>
      </c>
      <c r="J240" s="11" t="s">
        <v>23004</v>
      </c>
      <c r="K240" s="26" t="s">
        <v>31</v>
      </c>
      <c r="L240" s="12">
        <v>5</v>
      </c>
      <c r="M240" s="27">
        <f t="shared" si="10"/>
        <v>650</v>
      </c>
      <c r="N240" s="23"/>
      <c r="O240" s="24" t="s">
        <v>32</v>
      </c>
    </row>
    <row r="241" s="1" customFormat="1" customHeight="1" spans="1:15">
      <c r="A241" s="10">
        <v>236</v>
      </c>
      <c r="B241" s="11" t="s">
        <v>23</v>
      </c>
      <c r="C241" s="11" t="s">
        <v>11004</v>
      </c>
      <c r="D241" s="11" t="s">
        <v>10034</v>
      </c>
      <c r="E241" s="11" t="s">
        <v>22720</v>
      </c>
      <c r="F241" s="11" t="s">
        <v>22967</v>
      </c>
      <c r="G241" s="12" t="s">
        <v>23024</v>
      </c>
      <c r="H241" s="14" t="s">
        <v>194</v>
      </c>
      <c r="I241" s="12">
        <v>6</v>
      </c>
      <c r="J241" s="11" t="s">
        <v>23004</v>
      </c>
      <c r="K241" s="26" t="s">
        <v>31</v>
      </c>
      <c r="L241" s="12">
        <v>6</v>
      </c>
      <c r="M241" s="27">
        <f t="shared" si="10"/>
        <v>780</v>
      </c>
      <c r="N241" s="23"/>
      <c r="O241" s="24" t="s">
        <v>32</v>
      </c>
    </row>
    <row r="242" s="1" customFormat="1" customHeight="1" spans="1:15">
      <c r="A242" s="10">
        <v>237</v>
      </c>
      <c r="B242" s="11" t="s">
        <v>23</v>
      </c>
      <c r="C242" s="11" t="s">
        <v>11004</v>
      </c>
      <c r="D242" s="11" t="s">
        <v>10034</v>
      </c>
      <c r="E242" s="11" t="s">
        <v>22720</v>
      </c>
      <c r="F242" s="11" t="s">
        <v>22967</v>
      </c>
      <c r="G242" s="12" t="s">
        <v>23025</v>
      </c>
      <c r="H242" s="14" t="s">
        <v>194</v>
      </c>
      <c r="I242" s="12">
        <v>6</v>
      </c>
      <c r="J242" s="11" t="s">
        <v>23004</v>
      </c>
      <c r="K242" s="26" t="s">
        <v>31</v>
      </c>
      <c r="L242" s="12">
        <v>6</v>
      </c>
      <c r="M242" s="27">
        <f t="shared" si="10"/>
        <v>780</v>
      </c>
      <c r="N242" s="23"/>
      <c r="O242" s="24" t="s">
        <v>32</v>
      </c>
    </row>
    <row r="243" s="1" customFormat="1" customHeight="1" spans="1:15">
      <c r="A243" s="10">
        <v>238</v>
      </c>
      <c r="B243" s="11" t="s">
        <v>23</v>
      </c>
      <c r="C243" s="11" t="s">
        <v>11004</v>
      </c>
      <c r="D243" s="11" t="s">
        <v>10034</v>
      </c>
      <c r="E243" s="11" t="s">
        <v>22720</v>
      </c>
      <c r="F243" s="11" t="s">
        <v>22967</v>
      </c>
      <c r="G243" s="12" t="s">
        <v>23026</v>
      </c>
      <c r="H243" s="14" t="s">
        <v>47</v>
      </c>
      <c r="I243" s="12">
        <v>5</v>
      </c>
      <c r="J243" s="11" t="s">
        <v>23004</v>
      </c>
      <c r="K243" s="26" t="s">
        <v>31</v>
      </c>
      <c r="L243" s="12">
        <v>5</v>
      </c>
      <c r="M243" s="27">
        <f>L243*312</f>
        <v>1560</v>
      </c>
      <c r="N243" s="23"/>
      <c r="O243" s="24" t="s">
        <v>32</v>
      </c>
    </row>
    <row r="244" s="1" customFormat="1" customHeight="1" spans="1:15">
      <c r="A244" s="10">
        <v>239</v>
      </c>
      <c r="B244" s="11" t="s">
        <v>23</v>
      </c>
      <c r="C244" s="11" t="s">
        <v>11004</v>
      </c>
      <c r="D244" s="11" t="s">
        <v>10034</v>
      </c>
      <c r="E244" s="11" t="s">
        <v>22720</v>
      </c>
      <c r="F244" s="11" t="s">
        <v>22967</v>
      </c>
      <c r="G244" s="12" t="s">
        <v>11971</v>
      </c>
      <c r="H244" s="14" t="s">
        <v>194</v>
      </c>
      <c r="I244" s="12">
        <v>4</v>
      </c>
      <c r="J244" s="11" t="s">
        <v>23013</v>
      </c>
      <c r="K244" s="26" t="s">
        <v>31</v>
      </c>
      <c r="L244" s="12">
        <v>4</v>
      </c>
      <c r="M244" s="27">
        <f t="shared" ref="M244:M252" si="11">L244*130</f>
        <v>520</v>
      </c>
      <c r="N244" s="23"/>
      <c r="O244" s="24" t="s">
        <v>32</v>
      </c>
    </row>
    <row r="245" s="1" customFormat="1" customHeight="1" spans="1:15">
      <c r="A245" s="10">
        <v>240</v>
      </c>
      <c r="B245" s="11" t="s">
        <v>23</v>
      </c>
      <c r="C245" s="11" t="s">
        <v>11004</v>
      </c>
      <c r="D245" s="11" t="s">
        <v>10034</v>
      </c>
      <c r="E245" s="11" t="s">
        <v>22720</v>
      </c>
      <c r="F245" s="11" t="s">
        <v>22967</v>
      </c>
      <c r="G245" s="12" t="s">
        <v>23027</v>
      </c>
      <c r="H245" s="14" t="s">
        <v>194</v>
      </c>
      <c r="I245" s="12">
        <v>6</v>
      </c>
      <c r="J245" s="11" t="s">
        <v>23013</v>
      </c>
      <c r="K245" s="26" t="s">
        <v>31</v>
      </c>
      <c r="L245" s="12">
        <v>6</v>
      </c>
      <c r="M245" s="27">
        <f t="shared" si="11"/>
        <v>780</v>
      </c>
      <c r="N245" s="23"/>
      <c r="O245" s="24" t="s">
        <v>32</v>
      </c>
    </row>
    <row r="246" s="1" customFormat="1" customHeight="1" spans="1:15">
      <c r="A246" s="10">
        <v>241</v>
      </c>
      <c r="B246" s="11" t="s">
        <v>23</v>
      </c>
      <c r="C246" s="11" t="s">
        <v>11004</v>
      </c>
      <c r="D246" s="11" t="s">
        <v>10034</v>
      </c>
      <c r="E246" s="11" t="s">
        <v>22720</v>
      </c>
      <c r="F246" s="11" t="s">
        <v>22967</v>
      </c>
      <c r="G246" s="12" t="s">
        <v>23028</v>
      </c>
      <c r="H246" s="14" t="s">
        <v>194</v>
      </c>
      <c r="I246" s="12">
        <v>4</v>
      </c>
      <c r="J246" s="11" t="s">
        <v>23013</v>
      </c>
      <c r="K246" s="26" t="s">
        <v>31</v>
      </c>
      <c r="L246" s="12">
        <v>4</v>
      </c>
      <c r="M246" s="27">
        <f t="shared" si="11"/>
        <v>520</v>
      </c>
      <c r="N246" s="23"/>
      <c r="O246" s="24" t="s">
        <v>32</v>
      </c>
    </row>
    <row r="247" s="1" customFormat="1" customHeight="1" spans="1:15">
      <c r="A247" s="10">
        <v>242</v>
      </c>
      <c r="B247" s="11" t="s">
        <v>23</v>
      </c>
      <c r="C247" s="11" t="s">
        <v>11004</v>
      </c>
      <c r="D247" s="11" t="s">
        <v>10034</v>
      </c>
      <c r="E247" s="11" t="s">
        <v>22720</v>
      </c>
      <c r="F247" s="11" t="s">
        <v>22967</v>
      </c>
      <c r="G247" s="12" t="s">
        <v>603</v>
      </c>
      <c r="H247" s="14" t="s">
        <v>194</v>
      </c>
      <c r="I247" s="12">
        <v>4</v>
      </c>
      <c r="J247" s="11" t="s">
        <v>23029</v>
      </c>
      <c r="K247" s="26" t="s">
        <v>31</v>
      </c>
      <c r="L247" s="12">
        <v>4</v>
      </c>
      <c r="M247" s="27">
        <f t="shared" si="11"/>
        <v>520</v>
      </c>
      <c r="N247" s="23"/>
      <c r="O247" s="24" t="s">
        <v>32</v>
      </c>
    </row>
    <row r="248" s="1" customFormat="1" customHeight="1" spans="1:15">
      <c r="A248" s="10">
        <v>243</v>
      </c>
      <c r="B248" s="11" t="s">
        <v>23</v>
      </c>
      <c r="C248" s="11" t="s">
        <v>11004</v>
      </c>
      <c r="D248" s="11" t="s">
        <v>10034</v>
      </c>
      <c r="E248" s="11" t="s">
        <v>22720</v>
      </c>
      <c r="F248" s="11" t="s">
        <v>22967</v>
      </c>
      <c r="G248" s="12" t="s">
        <v>23030</v>
      </c>
      <c r="H248" s="14" t="s">
        <v>194</v>
      </c>
      <c r="I248" s="12">
        <v>7</v>
      </c>
      <c r="J248" s="11" t="s">
        <v>23013</v>
      </c>
      <c r="K248" s="26" t="s">
        <v>31</v>
      </c>
      <c r="L248" s="12">
        <v>7</v>
      </c>
      <c r="M248" s="27">
        <f t="shared" si="11"/>
        <v>910</v>
      </c>
      <c r="N248" s="23"/>
      <c r="O248" s="24" t="s">
        <v>32</v>
      </c>
    </row>
    <row r="249" s="1" customFormat="1" customHeight="1" spans="1:15">
      <c r="A249" s="10">
        <v>244</v>
      </c>
      <c r="B249" s="11" t="s">
        <v>23</v>
      </c>
      <c r="C249" s="11" t="s">
        <v>11004</v>
      </c>
      <c r="D249" s="11" t="s">
        <v>10034</v>
      </c>
      <c r="E249" s="11" t="s">
        <v>22720</v>
      </c>
      <c r="F249" s="11" t="s">
        <v>22967</v>
      </c>
      <c r="G249" s="12" t="s">
        <v>23031</v>
      </c>
      <c r="H249" s="14" t="s">
        <v>194</v>
      </c>
      <c r="I249" s="12">
        <v>3</v>
      </c>
      <c r="J249" s="11" t="s">
        <v>23004</v>
      </c>
      <c r="K249" s="26" t="s">
        <v>31</v>
      </c>
      <c r="L249" s="12">
        <v>3</v>
      </c>
      <c r="M249" s="27">
        <f t="shared" si="11"/>
        <v>390</v>
      </c>
      <c r="N249" s="23"/>
      <c r="O249" s="24" t="s">
        <v>32</v>
      </c>
    </row>
    <row r="250" s="1" customFormat="1" customHeight="1" spans="1:15">
      <c r="A250" s="10">
        <v>245</v>
      </c>
      <c r="B250" s="11" t="s">
        <v>23</v>
      </c>
      <c r="C250" s="11" t="s">
        <v>11004</v>
      </c>
      <c r="D250" s="11" t="s">
        <v>10034</v>
      </c>
      <c r="E250" s="11" t="s">
        <v>22720</v>
      </c>
      <c r="F250" s="11" t="s">
        <v>22967</v>
      </c>
      <c r="G250" s="12" t="s">
        <v>23032</v>
      </c>
      <c r="H250" s="15" t="s">
        <v>1583</v>
      </c>
      <c r="I250" s="12">
        <v>5</v>
      </c>
      <c r="J250" s="11" t="s">
        <v>23033</v>
      </c>
      <c r="K250" s="26" t="s">
        <v>31</v>
      </c>
      <c r="L250" s="12">
        <v>5</v>
      </c>
      <c r="M250" s="27">
        <f t="shared" si="11"/>
        <v>650</v>
      </c>
      <c r="N250" s="23"/>
      <c r="O250" s="24" t="s">
        <v>32</v>
      </c>
    </row>
    <row r="251" s="1" customFormat="1" customHeight="1" spans="1:15">
      <c r="A251" s="10">
        <v>246</v>
      </c>
      <c r="B251" s="11" t="s">
        <v>23</v>
      </c>
      <c r="C251" s="11" t="s">
        <v>11004</v>
      </c>
      <c r="D251" s="11" t="s">
        <v>10034</v>
      </c>
      <c r="E251" s="11" t="s">
        <v>22720</v>
      </c>
      <c r="F251" s="11" t="s">
        <v>22967</v>
      </c>
      <c r="G251" s="12" t="s">
        <v>23034</v>
      </c>
      <c r="H251" s="14" t="s">
        <v>194</v>
      </c>
      <c r="I251" s="12">
        <v>6</v>
      </c>
      <c r="J251" s="11" t="s">
        <v>23033</v>
      </c>
      <c r="K251" s="26" t="s">
        <v>31</v>
      </c>
      <c r="L251" s="12">
        <v>6</v>
      </c>
      <c r="M251" s="27">
        <f t="shared" si="11"/>
        <v>780</v>
      </c>
      <c r="N251" s="23"/>
      <c r="O251" s="24" t="s">
        <v>32</v>
      </c>
    </row>
    <row r="252" s="1" customFormat="1" customHeight="1" spans="1:15">
      <c r="A252" s="10">
        <v>247</v>
      </c>
      <c r="B252" s="11" t="s">
        <v>23</v>
      </c>
      <c r="C252" s="11" t="s">
        <v>11004</v>
      </c>
      <c r="D252" s="11" t="s">
        <v>10034</v>
      </c>
      <c r="E252" s="11" t="s">
        <v>22720</v>
      </c>
      <c r="F252" s="11" t="s">
        <v>22967</v>
      </c>
      <c r="G252" s="12" t="s">
        <v>23035</v>
      </c>
      <c r="H252" s="14" t="s">
        <v>194</v>
      </c>
      <c r="I252" s="12">
        <v>4</v>
      </c>
      <c r="J252" s="11" t="s">
        <v>23029</v>
      </c>
      <c r="K252" s="26" t="s">
        <v>31</v>
      </c>
      <c r="L252" s="12">
        <v>4</v>
      </c>
      <c r="M252" s="27">
        <f t="shared" si="11"/>
        <v>520</v>
      </c>
      <c r="N252" s="23"/>
      <c r="O252" s="24" t="s">
        <v>32</v>
      </c>
    </row>
    <row r="253" s="1" customFormat="1" customHeight="1" spans="1:15">
      <c r="A253" s="10">
        <v>248</v>
      </c>
      <c r="B253" s="11" t="s">
        <v>23</v>
      </c>
      <c r="C253" s="11" t="s">
        <v>11004</v>
      </c>
      <c r="D253" s="11" t="s">
        <v>10034</v>
      </c>
      <c r="E253" s="11" t="s">
        <v>22720</v>
      </c>
      <c r="F253" s="11" t="s">
        <v>22967</v>
      </c>
      <c r="G253" s="12" t="s">
        <v>20799</v>
      </c>
      <c r="H253" s="14" t="s">
        <v>51</v>
      </c>
      <c r="I253" s="12">
        <v>1</v>
      </c>
      <c r="J253" s="11" t="s">
        <v>23029</v>
      </c>
      <c r="K253" s="26" t="s">
        <v>31</v>
      </c>
      <c r="L253" s="12">
        <v>1</v>
      </c>
      <c r="M253" s="27">
        <f>L253*312</f>
        <v>312</v>
      </c>
      <c r="N253" s="23"/>
      <c r="O253" s="24" t="s">
        <v>32</v>
      </c>
    </row>
    <row r="254" s="1" customFormat="1" customHeight="1" spans="1:15">
      <c r="A254" s="10">
        <v>249</v>
      </c>
      <c r="B254" s="11" t="s">
        <v>23</v>
      </c>
      <c r="C254" s="11" t="s">
        <v>11004</v>
      </c>
      <c r="D254" s="11" t="s">
        <v>10034</v>
      </c>
      <c r="E254" s="11" t="s">
        <v>22720</v>
      </c>
      <c r="F254" s="11" t="s">
        <v>22967</v>
      </c>
      <c r="G254" s="12" t="s">
        <v>23036</v>
      </c>
      <c r="H254" s="14" t="s">
        <v>194</v>
      </c>
      <c r="I254" s="12">
        <v>5</v>
      </c>
      <c r="J254" s="11" t="s">
        <v>23029</v>
      </c>
      <c r="K254" s="26" t="s">
        <v>31</v>
      </c>
      <c r="L254" s="12">
        <v>5</v>
      </c>
      <c r="M254" s="27">
        <f t="shared" ref="M254:M273" si="12">L254*130</f>
        <v>650</v>
      </c>
      <c r="N254" s="23"/>
      <c r="O254" s="24" t="s">
        <v>32</v>
      </c>
    </row>
    <row r="255" s="1" customFormat="1" customHeight="1" spans="1:15">
      <c r="A255" s="10">
        <v>250</v>
      </c>
      <c r="B255" s="11" t="s">
        <v>23</v>
      </c>
      <c r="C255" s="11" t="s">
        <v>11004</v>
      </c>
      <c r="D255" s="11" t="s">
        <v>10034</v>
      </c>
      <c r="E255" s="11" t="s">
        <v>22720</v>
      </c>
      <c r="F255" s="11" t="s">
        <v>22967</v>
      </c>
      <c r="G255" s="12" t="s">
        <v>23037</v>
      </c>
      <c r="H255" s="14" t="s">
        <v>194</v>
      </c>
      <c r="I255" s="12">
        <v>2</v>
      </c>
      <c r="J255" s="11" t="s">
        <v>23029</v>
      </c>
      <c r="K255" s="26" t="s">
        <v>31</v>
      </c>
      <c r="L255" s="12">
        <v>2</v>
      </c>
      <c r="M255" s="27">
        <f t="shared" si="12"/>
        <v>260</v>
      </c>
      <c r="N255" s="23"/>
      <c r="O255" s="24" t="s">
        <v>32</v>
      </c>
    </row>
    <row r="256" s="1" customFormat="1" customHeight="1" spans="1:15">
      <c r="A256" s="10">
        <v>251</v>
      </c>
      <c r="B256" s="11" t="s">
        <v>23</v>
      </c>
      <c r="C256" s="11" t="s">
        <v>11004</v>
      </c>
      <c r="D256" s="11" t="s">
        <v>10034</v>
      </c>
      <c r="E256" s="11" t="s">
        <v>22720</v>
      </c>
      <c r="F256" s="11" t="s">
        <v>22967</v>
      </c>
      <c r="G256" s="13" t="s">
        <v>9389</v>
      </c>
      <c r="H256" s="14" t="s">
        <v>194</v>
      </c>
      <c r="I256" s="12">
        <v>3</v>
      </c>
      <c r="J256" s="11" t="s">
        <v>23029</v>
      </c>
      <c r="K256" s="26" t="s">
        <v>31</v>
      </c>
      <c r="L256" s="12">
        <v>3</v>
      </c>
      <c r="M256" s="27">
        <f t="shared" si="12"/>
        <v>390</v>
      </c>
      <c r="N256" s="23"/>
      <c r="O256" s="24" t="s">
        <v>32</v>
      </c>
    </row>
    <row r="257" s="1" customFormat="1" customHeight="1" spans="1:15">
      <c r="A257" s="10">
        <v>252</v>
      </c>
      <c r="B257" s="11" t="s">
        <v>23</v>
      </c>
      <c r="C257" s="11" t="s">
        <v>11004</v>
      </c>
      <c r="D257" s="11" t="s">
        <v>10034</v>
      </c>
      <c r="E257" s="11" t="s">
        <v>22720</v>
      </c>
      <c r="F257" s="11" t="s">
        <v>22967</v>
      </c>
      <c r="G257" s="12" t="s">
        <v>23038</v>
      </c>
      <c r="H257" s="14" t="s">
        <v>194</v>
      </c>
      <c r="I257" s="12">
        <v>4</v>
      </c>
      <c r="J257" s="11" t="s">
        <v>23002</v>
      </c>
      <c r="K257" s="26" t="s">
        <v>31</v>
      </c>
      <c r="L257" s="12">
        <v>4</v>
      </c>
      <c r="M257" s="27">
        <f t="shared" si="12"/>
        <v>520</v>
      </c>
      <c r="N257" s="23"/>
      <c r="O257" s="24" t="s">
        <v>32</v>
      </c>
    </row>
    <row r="258" s="1" customFormat="1" customHeight="1" spans="1:15">
      <c r="A258" s="10">
        <v>253</v>
      </c>
      <c r="B258" s="11" t="s">
        <v>23</v>
      </c>
      <c r="C258" s="11" t="s">
        <v>11004</v>
      </c>
      <c r="D258" s="11" t="s">
        <v>10034</v>
      </c>
      <c r="E258" s="11" t="s">
        <v>22720</v>
      </c>
      <c r="F258" s="11" t="s">
        <v>22967</v>
      </c>
      <c r="G258" s="12" t="s">
        <v>23039</v>
      </c>
      <c r="H258" s="14" t="s">
        <v>194</v>
      </c>
      <c r="I258" s="12">
        <v>3</v>
      </c>
      <c r="J258" s="11" t="s">
        <v>23002</v>
      </c>
      <c r="K258" s="26" t="s">
        <v>31</v>
      </c>
      <c r="L258" s="12">
        <v>3</v>
      </c>
      <c r="M258" s="27">
        <f t="shared" si="12"/>
        <v>390</v>
      </c>
      <c r="N258" s="23"/>
      <c r="O258" s="24" t="s">
        <v>32</v>
      </c>
    </row>
    <row r="259" s="1" customFormat="1" customHeight="1" spans="1:15">
      <c r="A259" s="10">
        <v>254</v>
      </c>
      <c r="B259" s="11" t="s">
        <v>23</v>
      </c>
      <c r="C259" s="11" t="s">
        <v>11004</v>
      </c>
      <c r="D259" s="11" t="s">
        <v>10034</v>
      </c>
      <c r="E259" s="11" t="s">
        <v>22720</v>
      </c>
      <c r="F259" s="11" t="s">
        <v>22967</v>
      </c>
      <c r="G259" s="12" t="s">
        <v>23040</v>
      </c>
      <c r="H259" s="14" t="s">
        <v>194</v>
      </c>
      <c r="I259" s="12">
        <v>4</v>
      </c>
      <c r="J259" s="11" t="s">
        <v>23002</v>
      </c>
      <c r="K259" s="26" t="s">
        <v>31</v>
      </c>
      <c r="L259" s="12">
        <v>4</v>
      </c>
      <c r="M259" s="27">
        <f t="shared" si="12"/>
        <v>520</v>
      </c>
      <c r="N259" s="23"/>
      <c r="O259" s="24" t="s">
        <v>32</v>
      </c>
    </row>
    <row r="260" s="1" customFormat="1" customHeight="1" spans="1:15">
      <c r="A260" s="10">
        <v>255</v>
      </c>
      <c r="B260" s="11" t="s">
        <v>23</v>
      </c>
      <c r="C260" s="11" t="s">
        <v>11004</v>
      </c>
      <c r="D260" s="11" t="s">
        <v>10034</v>
      </c>
      <c r="E260" s="11" t="s">
        <v>22720</v>
      </c>
      <c r="F260" s="11" t="s">
        <v>22967</v>
      </c>
      <c r="G260" s="12" t="s">
        <v>23041</v>
      </c>
      <c r="H260" s="15" t="s">
        <v>1583</v>
      </c>
      <c r="I260" s="12">
        <v>7</v>
      </c>
      <c r="J260" s="11" t="s">
        <v>23002</v>
      </c>
      <c r="K260" s="26" t="s">
        <v>31</v>
      </c>
      <c r="L260" s="12">
        <v>7</v>
      </c>
      <c r="M260" s="27">
        <f t="shared" si="12"/>
        <v>910</v>
      </c>
      <c r="N260" s="23"/>
      <c r="O260" s="24" t="s">
        <v>32</v>
      </c>
    </row>
    <row r="261" s="1" customFormat="1" customHeight="1" spans="1:15">
      <c r="A261" s="10">
        <v>256</v>
      </c>
      <c r="B261" s="11" t="s">
        <v>23</v>
      </c>
      <c r="C261" s="11" t="s">
        <v>11004</v>
      </c>
      <c r="D261" s="11" t="s">
        <v>10034</v>
      </c>
      <c r="E261" s="11" t="s">
        <v>22720</v>
      </c>
      <c r="F261" s="11" t="s">
        <v>22967</v>
      </c>
      <c r="G261" s="12" t="s">
        <v>23042</v>
      </c>
      <c r="H261" s="14" t="s">
        <v>194</v>
      </c>
      <c r="I261" s="12">
        <v>4</v>
      </c>
      <c r="J261" s="11" t="s">
        <v>23002</v>
      </c>
      <c r="K261" s="26" t="s">
        <v>31</v>
      </c>
      <c r="L261" s="12">
        <v>4</v>
      </c>
      <c r="M261" s="27">
        <f t="shared" si="12"/>
        <v>520</v>
      </c>
      <c r="N261" s="23"/>
      <c r="O261" s="24" t="s">
        <v>32</v>
      </c>
    </row>
    <row r="262" s="1" customFormat="1" customHeight="1" spans="1:15">
      <c r="A262" s="10">
        <v>257</v>
      </c>
      <c r="B262" s="11" t="s">
        <v>23</v>
      </c>
      <c r="C262" s="11" t="s">
        <v>11004</v>
      </c>
      <c r="D262" s="11" t="s">
        <v>10034</v>
      </c>
      <c r="E262" s="11" t="s">
        <v>22720</v>
      </c>
      <c r="F262" s="11" t="s">
        <v>22967</v>
      </c>
      <c r="G262" s="12" t="s">
        <v>23043</v>
      </c>
      <c r="H262" s="15" t="s">
        <v>1583</v>
      </c>
      <c r="I262" s="12">
        <v>2</v>
      </c>
      <c r="J262" s="11" t="s">
        <v>23002</v>
      </c>
      <c r="K262" s="26" t="s">
        <v>31</v>
      </c>
      <c r="L262" s="12">
        <v>2</v>
      </c>
      <c r="M262" s="27">
        <f t="shared" si="12"/>
        <v>260</v>
      </c>
      <c r="N262" s="23"/>
      <c r="O262" s="24" t="s">
        <v>32</v>
      </c>
    </row>
    <row r="263" s="1" customFormat="1" customHeight="1" spans="1:15">
      <c r="A263" s="10">
        <v>258</v>
      </c>
      <c r="B263" s="11" t="s">
        <v>23</v>
      </c>
      <c r="C263" s="11" t="s">
        <v>11004</v>
      </c>
      <c r="D263" s="11" t="s">
        <v>10034</v>
      </c>
      <c r="E263" s="11" t="s">
        <v>22720</v>
      </c>
      <c r="F263" s="11" t="s">
        <v>22967</v>
      </c>
      <c r="G263" s="12" t="s">
        <v>23044</v>
      </c>
      <c r="H263" s="14" t="s">
        <v>194</v>
      </c>
      <c r="I263" s="12">
        <v>4</v>
      </c>
      <c r="J263" s="11" t="s">
        <v>23002</v>
      </c>
      <c r="K263" s="26" t="s">
        <v>31</v>
      </c>
      <c r="L263" s="12">
        <v>4</v>
      </c>
      <c r="M263" s="27">
        <f t="shared" si="12"/>
        <v>520</v>
      </c>
      <c r="N263" s="23"/>
      <c r="O263" s="24" t="s">
        <v>32</v>
      </c>
    </row>
    <row r="264" s="1" customFormat="1" customHeight="1" spans="1:15">
      <c r="A264" s="10">
        <v>259</v>
      </c>
      <c r="B264" s="11" t="s">
        <v>23</v>
      </c>
      <c r="C264" s="11" t="s">
        <v>11004</v>
      </c>
      <c r="D264" s="11" t="s">
        <v>10034</v>
      </c>
      <c r="E264" s="11" t="s">
        <v>22720</v>
      </c>
      <c r="F264" s="11" t="s">
        <v>22967</v>
      </c>
      <c r="G264" s="12" t="s">
        <v>23045</v>
      </c>
      <c r="H264" s="14" t="s">
        <v>194</v>
      </c>
      <c r="I264" s="12">
        <v>4</v>
      </c>
      <c r="J264" s="11" t="s">
        <v>22990</v>
      </c>
      <c r="K264" s="26" t="s">
        <v>31</v>
      </c>
      <c r="L264" s="12">
        <v>4</v>
      </c>
      <c r="M264" s="27">
        <f t="shared" si="12"/>
        <v>520</v>
      </c>
      <c r="N264" s="23"/>
      <c r="O264" s="24" t="s">
        <v>32</v>
      </c>
    </row>
    <row r="265" s="1" customFormat="1" customHeight="1" spans="1:15">
      <c r="A265" s="10">
        <v>260</v>
      </c>
      <c r="B265" s="11" t="s">
        <v>23</v>
      </c>
      <c r="C265" s="11" t="s">
        <v>11004</v>
      </c>
      <c r="D265" s="11" t="s">
        <v>10034</v>
      </c>
      <c r="E265" s="11" t="s">
        <v>22720</v>
      </c>
      <c r="F265" s="11" t="s">
        <v>22967</v>
      </c>
      <c r="G265" s="12" t="s">
        <v>23046</v>
      </c>
      <c r="H265" s="14" t="s">
        <v>194</v>
      </c>
      <c r="I265" s="12">
        <v>6</v>
      </c>
      <c r="J265" s="11" t="s">
        <v>22990</v>
      </c>
      <c r="K265" s="26" t="s">
        <v>31</v>
      </c>
      <c r="L265" s="12">
        <v>6</v>
      </c>
      <c r="M265" s="27">
        <f t="shared" si="12"/>
        <v>780</v>
      </c>
      <c r="N265" s="23"/>
      <c r="O265" s="24" t="s">
        <v>32</v>
      </c>
    </row>
    <row r="266" s="1" customFormat="1" customHeight="1" spans="1:15">
      <c r="A266" s="10">
        <v>261</v>
      </c>
      <c r="B266" s="11" t="s">
        <v>23</v>
      </c>
      <c r="C266" s="11" t="s">
        <v>11004</v>
      </c>
      <c r="D266" s="11" t="s">
        <v>10034</v>
      </c>
      <c r="E266" s="11" t="s">
        <v>22720</v>
      </c>
      <c r="F266" s="11" t="s">
        <v>22967</v>
      </c>
      <c r="G266" s="12" t="s">
        <v>23047</v>
      </c>
      <c r="H266" s="14" t="s">
        <v>194</v>
      </c>
      <c r="I266" s="12">
        <v>4</v>
      </c>
      <c r="J266" s="11" t="s">
        <v>23004</v>
      </c>
      <c r="K266" s="26" t="s">
        <v>31</v>
      </c>
      <c r="L266" s="12">
        <v>4</v>
      </c>
      <c r="M266" s="27">
        <f t="shared" si="12"/>
        <v>520</v>
      </c>
      <c r="N266" s="23"/>
      <c r="O266" s="24" t="s">
        <v>32</v>
      </c>
    </row>
    <row r="267" s="1" customFormat="1" customHeight="1" spans="1:15">
      <c r="A267" s="10">
        <v>262</v>
      </c>
      <c r="B267" s="11" t="s">
        <v>23</v>
      </c>
      <c r="C267" s="11" t="s">
        <v>11004</v>
      </c>
      <c r="D267" s="11" t="s">
        <v>10034</v>
      </c>
      <c r="E267" s="11" t="s">
        <v>22720</v>
      </c>
      <c r="F267" s="11" t="s">
        <v>22967</v>
      </c>
      <c r="G267" s="12" t="s">
        <v>23048</v>
      </c>
      <c r="H267" s="15" t="s">
        <v>1583</v>
      </c>
      <c r="I267" s="12">
        <v>6</v>
      </c>
      <c r="J267" s="11" t="s">
        <v>23033</v>
      </c>
      <c r="K267" s="26" t="s">
        <v>31</v>
      </c>
      <c r="L267" s="12">
        <v>6</v>
      </c>
      <c r="M267" s="27">
        <f t="shared" si="12"/>
        <v>780</v>
      </c>
      <c r="N267" s="23"/>
      <c r="O267" s="24" t="s">
        <v>32</v>
      </c>
    </row>
    <row r="268" s="1" customFormat="1" customHeight="1" spans="1:15">
      <c r="A268" s="10">
        <v>263</v>
      </c>
      <c r="B268" s="11" t="s">
        <v>23</v>
      </c>
      <c r="C268" s="11" t="s">
        <v>11004</v>
      </c>
      <c r="D268" s="11" t="s">
        <v>10034</v>
      </c>
      <c r="E268" s="11" t="s">
        <v>22720</v>
      </c>
      <c r="F268" s="11" t="s">
        <v>22967</v>
      </c>
      <c r="G268" s="12" t="s">
        <v>23049</v>
      </c>
      <c r="H268" s="14" t="s">
        <v>194</v>
      </c>
      <c r="I268" s="12">
        <v>2</v>
      </c>
      <c r="J268" s="11" t="s">
        <v>23029</v>
      </c>
      <c r="K268" s="26" t="s">
        <v>31</v>
      </c>
      <c r="L268" s="12">
        <v>2</v>
      </c>
      <c r="M268" s="27">
        <f t="shared" si="12"/>
        <v>260</v>
      </c>
      <c r="N268" s="23"/>
      <c r="O268" s="24" t="s">
        <v>32</v>
      </c>
    </row>
    <row r="269" s="1" customFormat="1" customHeight="1" spans="1:15">
      <c r="A269" s="10">
        <v>264</v>
      </c>
      <c r="B269" s="11" t="s">
        <v>23</v>
      </c>
      <c r="C269" s="11" t="s">
        <v>11004</v>
      </c>
      <c r="D269" s="11" t="s">
        <v>10034</v>
      </c>
      <c r="E269" s="11" t="s">
        <v>22720</v>
      </c>
      <c r="F269" s="11" t="s">
        <v>22967</v>
      </c>
      <c r="G269" s="12" t="s">
        <v>23050</v>
      </c>
      <c r="H269" s="14" t="s">
        <v>194</v>
      </c>
      <c r="I269" s="12">
        <v>5</v>
      </c>
      <c r="J269" s="11" t="s">
        <v>23004</v>
      </c>
      <c r="K269" s="26" t="s">
        <v>31</v>
      </c>
      <c r="L269" s="12">
        <v>5</v>
      </c>
      <c r="M269" s="27">
        <f t="shared" si="12"/>
        <v>650</v>
      </c>
      <c r="N269" s="23"/>
      <c r="O269" s="24" t="s">
        <v>32</v>
      </c>
    </row>
    <row r="270" s="1" customFormat="1" customHeight="1" spans="1:15">
      <c r="A270" s="10">
        <v>265</v>
      </c>
      <c r="B270" s="11" t="s">
        <v>23</v>
      </c>
      <c r="C270" s="11" t="s">
        <v>11004</v>
      </c>
      <c r="D270" s="11" t="s">
        <v>10034</v>
      </c>
      <c r="E270" s="11" t="s">
        <v>22720</v>
      </c>
      <c r="F270" s="11" t="s">
        <v>22967</v>
      </c>
      <c r="G270" s="12" t="s">
        <v>23051</v>
      </c>
      <c r="H270" s="14" t="s">
        <v>194</v>
      </c>
      <c r="I270" s="12">
        <v>3</v>
      </c>
      <c r="J270" s="11" t="s">
        <v>23004</v>
      </c>
      <c r="K270" s="26" t="s">
        <v>31</v>
      </c>
      <c r="L270" s="12">
        <v>3</v>
      </c>
      <c r="M270" s="27">
        <f t="shared" si="12"/>
        <v>390</v>
      </c>
      <c r="N270" s="23"/>
      <c r="O270" s="24" t="s">
        <v>32</v>
      </c>
    </row>
    <row r="271" s="1" customFormat="1" customHeight="1" spans="1:15">
      <c r="A271" s="10">
        <v>266</v>
      </c>
      <c r="B271" s="11" t="s">
        <v>23</v>
      </c>
      <c r="C271" s="11" t="s">
        <v>11004</v>
      </c>
      <c r="D271" s="11" t="s">
        <v>10034</v>
      </c>
      <c r="E271" s="11" t="s">
        <v>22720</v>
      </c>
      <c r="F271" s="11" t="s">
        <v>22967</v>
      </c>
      <c r="G271" s="12" t="s">
        <v>23052</v>
      </c>
      <c r="H271" s="15" t="s">
        <v>1583</v>
      </c>
      <c r="I271" s="12">
        <v>5</v>
      </c>
      <c r="J271" s="11" t="s">
        <v>23002</v>
      </c>
      <c r="K271" s="26" t="s">
        <v>31</v>
      </c>
      <c r="L271" s="12">
        <v>5</v>
      </c>
      <c r="M271" s="27">
        <f t="shared" si="12"/>
        <v>650</v>
      </c>
      <c r="N271" s="23"/>
      <c r="O271" s="24" t="s">
        <v>32</v>
      </c>
    </row>
    <row r="272" s="1" customFormat="1" customHeight="1" spans="1:15">
      <c r="A272" s="10">
        <v>267</v>
      </c>
      <c r="B272" s="11" t="s">
        <v>23</v>
      </c>
      <c r="C272" s="11" t="s">
        <v>11004</v>
      </c>
      <c r="D272" s="11" t="s">
        <v>10034</v>
      </c>
      <c r="E272" s="11" t="s">
        <v>22720</v>
      </c>
      <c r="F272" s="11" t="s">
        <v>22967</v>
      </c>
      <c r="G272" s="12" t="s">
        <v>23053</v>
      </c>
      <c r="H272" s="14" t="s">
        <v>194</v>
      </c>
      <c r="I272" s="12">
        <v>3</v>
      </c>
      <c r="J272" s="11" t="s">
        <v>23004</v>
      </c>
      <c r="K272" s="26" t="s">
        <v>31</v>
      </c>
      <c r="L272" s="12">
        <v>3</v>
      </c>
      <c r="M272" s="27">
        <f t="shared" si="12"/>
        <v>390</v>
      </c>
      <c r="N272" s="23"/>
      <c r="O272" s="24" t="s">
        <v>32</v>
      </c>
    </row>
    <row r="273" s="1" customFormat="1" customHeight="1" spans="1:15">
      <c r="A273" s="10">
        <v>268</v>
      </c>
      <c r="B273" s="11" t="s">
        <v>23</v>
      </c>
      <c r="C273" s="11" t="s">
        <v>11004</v>
      </c>
      <c r="D273" s="11" t="s">
        <v>10034</v>
      </c>
      <c r="E273" s="11" t="s">
        <v>22720</v>
      </c>
      <c r="F273" s="11" t="s">
        <v>22967</v>
      </c>
      <c r="G273" s="12" t="s">
        <v>23054</v>
      </c>
      <c r="H273" s="14" t="s">
        <v>194</v>
      </c>
      <c r="I273" s="12">
        <v>4</v>
      </c>
      <c r="J273" s="11" t="s">
        <v>22969</v>
      </c>
      <c r="K273" s="26" t="s">
        <v>31</v>
      </c>
      <c r="L273" s="12">
        <v>4</v>
      </c>
      <c r="M273" s="27">
        <f t="shared" si="12"/>
        <v>520</v>
      </c>
      <c r="N273" s="23"/>
      <c r="O273" s="24" t="s">
        <v>32</v>
      </c>
    </row>
    <row r="274" s="1" customFormat="1" customHeight="1" spans="1:15">
      <c r="A274" s="10">
        <v>269</v>
      </c>
      <c r="B274" s="11" t="s">
        <v>23</v>
      </c>
      <c r="C274" s="11" t="s">
        <v>11004</v>
      </c>
      <c r="D274" s="11" t="s">
        <v>10034</v>
      </c>
      <c r="E274" s="11" t="s">
        <v>22720</v>
      </c>
      <c r="F274" s="11" t="s">
        <v>23055</v>
      </c>
      <c r="G274" s="11" t="s">
        <v>3277</v>
      </c>
      <c r="H274" s="14" t="s">
        <v>194</v>
      </c>
      <c r="I274" s="11">
        <v>3</v>
      </c>
      <c r="J274" s="11" t="s">
        <v>23056</v>
      </c>
      <c r="K274" s="11" t="s">
        <v>31</v>
      </c>
      <c r="L274" s="11">
        <v>3</v>
      </c>
      <c r="M274" s="27">
        <f>L274*468</f>
        <v>1404</v>
      </c>
      <c r="N274" s="23"/>
      <c r="O274" s="24" t="s">
        <v>32</v>
      </c>
    </row>
    <row r="275" s="1" customFormat="1" customHeight="1" spans="1:15">
      <c r="A275" s="10">
        <v>270</v>
      </c>
      <c r="B275" s="11" t="s">
        <v>23</v>
      </c>
      <c r="C275" s="11" t="s">
        <v>11004</v>
      </c>
      <c r="D275" s="11" t="s">
        <v>10034</v>
      </c>
      <c r="E275" s="11" t="s">
        <v>22720</v>
      </c>
      <c r="F275" s="11" t="s">
        <v>23055</v>
      </c>
      <c r="G275" s="11" t="s">
        <v>23057</v>
      </c>
      <c r="H275" s="14" t="s">
        <v>194</v>
      </c>
      <c r="I275" s="11">
        <v>3</v>
      </c>
      <c r="J275" s="11" t="s">
        <v>23056</v>
      </c>
      <c r="K275" s="11" t="s">
        <v>31</v>
      </c>
      <c r="L275" s="11">
        <v>3</v>
      </c>
      <c r="M275" s="27">
        <f>L275*130</f>
        <v>390</v>
      </c>
      <c r="N275" s="23"/>
      <c r="O275" s="24" t="s">
        <v>32</v>
      </c>
    </row>
    <row r="276" s="1" customFormat="1" customHeight="1" spans="1:15">
      <c r="A276" s="10">
        <v>271</v>
      </c>
      <c r="B276" s="11" t="s">
        <v>23</v>
      </c>
      <c r="C276" s="11" t="s">
        <v>11004</v>
      </c>
      <c r="D276" s="11" t="s">
        <v>10034</v>
      </c>
      <c r="E276" s="11" t="s">
        <v>22720</v>
      </c>
      <c r="F276" s="11" t="s">
        <v>23055</v>
      </c>
      <c r="G276" s="11" t="s">
        <v>23058</v>
      </c>
      <c r="H276" s="14" t="s">
        <v>194</v>
      </c>
      <c r="I276" s="11">
        <v>2</v>
      </c>
      <c r="J276" s="11" t="s">
        <v>23056</v>
      </c>
      <c r="K276" s="11" t="s">
        <v>31</v>
      </c>
      <c r="L276" s="11">
        <v>2</v>
      </c>
      <c r="M276" s="27">
        <f>L276*130</f>
        <v>260</v>
      </c>
      <c r="N276" s="23"/>
      <c r="O276" s="24" t="s">
        <v>32</v>
      </c>
    </row>
    <row r="277" s="1" customFormat="1" customHeight="1" spans="1:15">
      <c r="A277" s="10">
        <v>272</v>
      </c>
      <c r="B277" s="11" t="s">
        <v>23</v>
      </c>
      <c r="C277" s="11" t="s">
        <v>11004</v>
      </c>
      <c r="D277" s="11" t="s">
        <v>10034</v>
      </c>
      <c r="E277" s="11" t="s">
        <v>22720</v>
      </c>
      <c r="F277" s="11" t="s">
        <v>23055</v>
      </c>
      <c r="G277" s="11" t="s">
        <v>23059</v>
      </c>
      <c r="H277" s="14" t="s">
        <v>194</v>
      </c>
      <c r="I277" s="11">
        <v>7</v>
      </c>
      <c r="J277" s="11" t="s">
        <v>23056</v>
      </c>
      <c r="K277" s="11" t="s">
        <v>31</v>
      </c>
      <c r="L277" s="11">
        <v>7</v>
      </c>
      <c r="M277" s="27">
        <f>L277*468</f>
        <v>3276</v>
      </c>
      <c r="N277" s="23"/>
      <c r="O277" s="24" t="s">
        <v>32</v>
      </c>
    </row>
    <row r="278" s="1" customFormat="1" customHeight="1" spans="1:15">
      <c r="A278" s="10">
        <v>273</v>
      </c>
      <c r="B278" s="11" t="s">
        <v>23</v>
      </c>
      <c r="C278" s="11" t="s">
        <v>11004</v>
      </c>
      <c r="D278" s="11" t="s">
        <v>10034</v>
      </c>
      <c r="E278" s="11" t="s">
        <v>22720</v>
      </c>
      <c r="F278" s="11" t="s">
        <v>23055</v>
      </c>
      <c r="G278" s="11" t="s">
        <v>23060</v>
      </c>
      <c r="H278" s="14" t="s">
        <v>194</v>
      </c>
      <c r="I278" s="11">
        <v>2</v>
      </c>
      <c r="J278" s="11" t="s">
        <v>23056</v>
      </c>
      <c r="K278" s="11" t="s">
        <v>31</v>
      </c>
      <c r="L278" s="11">
        <v>2</v>
      </c>
      <c r="M278" s="27">
        <f t="shared" ref="M278:M284" si="13">L278*130</f>
        <v>260</v>
      </c>
      <c r="N278" s="23"/>
      <c r="O278" s="24" t="s">
        <v>32</v>
      </c>
    </row>
    <row r="279" s="1" customFormat="1" customHeight="1" spans="1:15">
      <c r="A279" s="10">
        <v>274</v>
      </c>
      <c r="B279" s="11" t="s">
        <v>23</v>
      </c>
      <c r="C279" s="11" t="s">
        <v>11004</v>
      </c>
      <c r="D279" s="11" t="s">
        <v>10034</v>
      </c>
      <c r="E279" s="11" t="s">
        <v>22720</v>
      </c>
      <c r="F279" s="11" t="s">
        <v>23055</v>
      </c>
      <c r="G279" s="11" t="s">
        <v>23061</v>
      </c>
      <c r="H279" s="14" t="s">
        <v>194</v>
      </c>
      <c r="I279" s="11">
        <v>4</v>
      </c>
      <c r="J279" s="11" t="s">
        <v>23056</v>
      </c>
      <c r="K279" s="11" t="s">
        <v>31</v>
      </c>
      <c r="L279" s="11">
        <v>4</v>
      </c>
      <c r="M279" s="27">
        <f t="shared" si="13"/>
        <v>520</v>
      </c>
      <c r="N279" s="23"/>
      <c r="O279" s="24" t="s">
        <v>32</v>
      </c>
    </row>
    <row r="280" s="1" customFormat="1" customHeight="1" spans="1:15">
      <c r="A280" s="10">
        <v>275</v>
      </c>
      <c r="B280" s="11" t="s">
        <v>23</v>
      </c>
      <c r="C280" s="11" t="s">
        <v>11004</v>
      </c>
      <c r="D280" s="11" t="s">
        <v>10034</v>
      </c>
      <c r="E280" s="11" t="s">
        <v>22720</v>
      </c>
      <c r="F280" s="11" t="s">
        <v>23055</v>
      </c>
      <c r="G280" s="11" t="s">
        <v>23062</v>
      </c>
      <c r="H280" s="14" t="s">
        <v>194</v>
      </c>
      <c r="I280" s="11">
        <v>4</v>
      </c>
      <c r="J280" s="11" t="s">
        <v>23056</v>
      </c>
      <c r="K280" s="11" t="s">
        <v>31</v>
      </c>
      <c r="L280" s="11">
        <v>4</v>
      </c>
      <c r="M280" s="27">
        <f t="shared" si="13"/>
        <v>520</v>
      </c>
      <c r="N280" s="23"/>
      <c r="O280" s="24" t="s">
        <v>32</v>
      </c>
    </row>
    <row r="281" s="1" customFormat="1" customHeight="1" spans="1:15">
      <c r="A281" s="10">
        <v>276</v>
      </c>
      <c r="B281" s="11" t="s">
        <v>23</v>
      </c>
      <c r="C281" s="11" t="s">
        <v>11004</v>
      </c>
      <c r="D281" s="11" t="s">
        <v>10034</v>
      </c>
      <c r="E281" s="11" t="s">
        <v>22720</v>
      </c>
      <c r="F281" s="11" t="s">
        <v>23055</v>
      </c>
      <c r="G281" s="40" t="s">
        <v>15302</v>
      </c>
      <c r="H281" s="14" t="s">
        <v>194</v>
      </c>
      <c r="I281" s="11">
        <v>4</v>
      </c>
      <c r="J281" s="11" t="s">
        <v>23056</v>
      </c>
      <c r="K281" s="11" t="s">
        <v>31</v>
      </c>
      <c r="L281" s="11">
        <v>4</v>
      </c>
      <c r="M281" s="27">
        <f t="shared" si="13"/>
        <v>520</v>
      </c>
      <c r="N281" s="23"/>
      <c r="O281" s="24" t="s">
        <v>32</v>
      </c>
    </row>
    <row r="282" s="1" customFormat="1" customHeight="1" spans="1:15">
      <c r="A282" s="10">
        <v>277</v>
      </c>
      <c r="B282" s="11" t="s">
        <v>23</v>
      </c>
      <c r="C282" s="11" t="s">
        <v>11004</v>
      </c>
      <c r="D282" s="11" t="s">
        <v>10034</v>
      </c>
      <c r="E282" s="11" t="s">
        <v>22720</v>
      </c>
      <c r="F282" s="11" t="s">
        <v>23055</v>
      </c>
      <c r="G282" s="11" t="s">
        <v>23063</v>
      </c>
      <c r="H282" s="14" t="s">
        <v>194</v>
      </c>
      <c r="I282" s="11">
        <v>3</v>
      </c>
      <c r="J282" s="11" t="s">
        <v>23056</v>
      </c>
      <c r="K282" s="11" t="s">
        <v>31</v>
      </c>
      <c r="L282" s="11">
        <v>3</v>
      </c>
      <c r="M282" s="27">
        <f t="shared" si="13"/>
        <v>390</v>
      </c>
      <c r="N282" s="23"/>
      <c r="O282" s="24" t="s">
        <v>32</v>
      </c>
    </row>
    <row r="283" s="1" customFormat="1" customHeight="1" spans="1:15">
      <c r="A283" s="10">
        <v>278</v>
      </c>
      <c r="B283" s="11" t="s">
        <v>23</v>
      </c>
      <c r="C283" s="11" t="s">
        <v>11004</v>
      </c>
      <c r="D283" s="11" t="s">
        <v>10034</v>
      </c>
      <c r="E283" s="11" t="s">
        <v>22720</v>
      </c>
      <c r="F283" s="11" t="s">
        <v>23055</v>
      </c>
      <c r="G283" s="11" t="s">
        <v>23064</v>
      </c>
      <c r="H283" s="14" t="s">
        <v>194</v>
      </c>
      <c r="I283" s="11">
        <v>3</v>
      </c>
      <c r="J283" s="11" t="s">
        <v>23056</v>
      </c>
      <c r="K283" s="11" t="s">
        <v>31</v>
      </c>
      <c r="L283" s="11">
        <v>3</v>
      </c>
      <c r="M283" s="27">
        <f t="shared" si="13"/>
        <v>390</v>
      </c>
      <c r="N283" s="23"/>
      <c r="O283" s="24" t="s">
        <v>32</v>
      </c>
    </row>
    <row r="284" s="1" customFormat="1" customHeight="1" spans="1:15">
      <c r="A284" s="10">
        <v>279</v>
      </c>
      <c r="B284" s="11" t="s">
        <v>23</v>
      </c>
      <c r="C284" s="11" t="s">
        <v>11004</v>
      </c>
      <c r="D284" s="11" t="s">
        <v>10034</v>
      </c>
      <c r="E284" s="11" t="s">
        <v>22720</v>
      </c>
      <c r="F284" s="11" t="s">
        <v>23055</v>
      </c>
      <c r="G284" s="11" t="s">
        <v>23065</v>
      </c>
      <c r="H284" s="15" t="s">
        <v>1583</v>
      </c>
      <c r="I284" s="12">
        <v>2</v>
      </c>
      <c r="J284" s="11" t="s">
        <v>23056</v>
      </c>
      <c r="K284" s="11" t="s">
        <v>31</v>
      </c>
      <c r="L284" s="12">
        <v>2</v>
      </c>
      <c r="M284" s="27">
        <f t="shared" si="13"/>
        <v>260</v>
      </c>
      <c r="N284" s="23"/>
      <c r="O284" s="24" t="s">
        <v>32</v>
      </c>
    </row>
    <row r="285" s="1" customFormat="1" customHeight="1" spans="1:15">
      <c r="A285" s="10">
        <v>280</v>
      </c>
      <c r="B285" s="11" t="s">
        <v>23</v>
      </c>
      <c r="C285" s="11" t="s">
        <v>11004</v>
      </c>
      <c r="D285" s="11" t="s">
        <v>10034</v>
      </c>
      <c r="E285" s="11" t="s">
        <v>22720</v>
      </c>
      <c r="F285" s="31" t="s">
        <v>23055</v>
      </c>
      <c r="G285" s="11" t="s">
        <v>23066</v>
      </c>
      <c r="H285" s="14" t="s">
        <v>51</v>
      </c>
      <c r="I285" s="41">
        <v>2</v>
      </c>
      <c r="J285" s="31" t="s">
        <v>23067</v>
      </c>
      <c r="K285" s="11" t="s">
        <v>31</v>
      </c>
      <c r="L285" s="41">
        <v>2</v>
      </c>
      <c r="M285" s="27">
        <f>L285*312</f>
        <v>624</v>
      </c>
      <c r="N285" s="23"/>
      <c r="O285" s="24" t="s">
        <v>32</v>
      </c>
    </row>
    <row r="286" s="1" customFormat="1" customHeight="1" spans="1:15">
      <c r="A286" s="10">
        <v>281</v>
      </c>
      <c r="B286" s="11" t="s">
        <v>23</v>
      </c>
      <c r="C286" s="11" t="s">
        <v>11004</v>
      </c>
      <c r="D286" s="11" t="s">
        <v>10034</v>
      </c>
      <c r="E286" s="11" t="s">
        <v>22720</v>
      </c>
      <c r="F286" s="31" t="s">
        <v>23055</v>
      </c>
      <c r="G286" s="11" t="s">
        <v>23068</v>
      </c>
      <c r="H286" s="14" t="s">
        <v>194</v>
      </c>
      <c r="I286" s="31">
        <v>4</v>
      </c>
      <c r="J286" s="31" t="s">
        <v>23067</v>
      </c>
      <c r="K286" s="11" t="s">
        <v>31</v>
      </c>
      <c r="L286" s="31">
        <v>4</v>
      </c>
      <c r="M286" s="27">
        <f>L286*130</f>
        <v>520</v>
      </c>
      <c r="N286" s="23"/>
      <c r="O286" s="24" t="s">
        <v>32</v>
      </c>
    </row>
    <row r="287" s="1" customFormat="1" customHeight="1" spans="1:15">
      <c r="A287" s="10">
        <v>282</v>
      </c>
      <c r="B287" s="11" t="s">
        <v>23</v>
      </c>
      <c r="C287" s="11" t="s">
        <v>11004</v>
      </c>
      <c r="D287" s="11" t="s">
        <v>10034</v>
      </c>
      <c r="E287" s="11" t="s">
        <v>22720</v>
      </c>
      <c r="F287" s="11" t="s">
        <v>23055</v>
      </c>
      <c r="G287" s="11" t="s">
        <v>23069</v>
      </c>
      <c r="H287" s="15" t="s">
        <v>1583</v>
      </c>
      <c r="I287" s="11">
        <v>4</v>
      </c>
      <c r="J287" s="31" t="s">
        <v>23067</v>
      </c>
      <c r="K287" s="11" t="s">
        <v>31</v>
      </c>
      <c r="L287" s="11">
        <v>4</v>
      </c>
      <c r="M287" s="27">
        <f>L287*130</f>
        <v>520</v>
      </c>
      <c r="N287" s="23"/>
      <c r="O287" s="24" t="s">
        <v>32</v>
      </c>
    </row>
    <row r="288" s="1" customFormat="1" customHeight="1" spans="1:15">
      <c r="A288" s="10">
        <v>283</v>
      </c>
      <c r="B288" s="11" t="s">
        <v>23</v>
      </c>
      <c r="C288" s="11" t="s">
        <v>11004</v>
      </c>
      <c r="D288" s="11" t="s">
        <v>10034</v>
      </c>
      <c r="E288" s="11" t="s">
        <v>22720</v>
      </c>
      <c r="F288" s="11" t="s">
        <v>23055</v>
      </c>
      <c r="G288" s="11" t="s">
        <v>3268</v>
      </c>
      <c r="H288" s="15" t="s">
        <v>1583</v>
      </c>
      <c r="I288" s="11">
        <v>5</v>
      </c>
      <c r="J288" s="31" t="s">
        <v>23067</v>
      </c>
      <c r="K288" s="11" t="s">
        <v>31</v>
      </c>
      <c r="L288" s="11">
        <v>5</v>
      </c>
      <c r="M288" s="27">
        <f>L288*468</f>
        <v>2340</v>
      </c>
      <c r="N288" s="23"/>
      <c r="O288" s="24" t="s">
        <v>32</v>
      </c>
    </row>
    <row r="289" s="1" customFormat="1" customHeight="1" spans="1:15">
      <c r="A289" s="10">
        <v>284</v>
      </c>
      <c r="B289" s="11" t="s">
        <v>23</v>
      </c>
      <c r="C289" s="11" t="s">
        <v>11004</v>
      </c>
      <c r="D289" s="11" t="s">
        <v>10034</v>
      </c>
      <c r="E289" s="11" t="s">
        <v>22720</v>
      </c>
      <c r="F289" s="31" t="s">
        <v>23055</v>
      </c>
      <c r="G289" s="11" t="s">
        <v>23070</v>
      </c>
      <c r="H289" s="14" t="s">
        <v>51</v>
      </c>
      <c r="I289" s="11">
        <v>4</v>
      </c>
      <c r="J289" s="31" t="s">
        <v>23067</v>
      </c>
      <c r="K289" s="11" t="s">
        <v>31</v>
      </c>
      <c r="L289" s="11">
        <v>4</v>
      </c>
      <c r="M289" s="27">
        <f>L289*312</f>
        <v>1248</v>
      </c>
      <c r="N289" s="23"/>
      <c r="O289" s="24" t="s">
        <v>32</v>
      </c>
    </row>
    <row r="290" s="1" customFormat="1" customHeight="1" spans="1:15">
      <c r="A290" s="10">
        <v>285</v>
      </c>
      <c r="B290" s="11" t="s">
        <v>23</v>
      </c>
      <c r="C290" s="11" t="s">
        <v>11004</v>
      </c>
      <c r="D290" s="11" t="s">
        <v>10034</v>
      </c>
      <c r="E290" s="11" t="s">
        <v>22720</v>
      </c>
      <c r="F290" s="31" t="s">
        <v>23055</v>
      </c>
      <c r="G290" s="11" t="s">
        <v>23071</v>
      </c>
      <c r="H290" s="14" t="s">
        <v>51</v>
      </c>
      <c r="I290" s="11">
        <v>1</v>
      </c>
      <c r="J290" s="31" t="s">
        <v>23067</v>
      </c>
      <c r="K290" s="11" t="s">
        <v>31</v>
      </c>
      <c r="L290" s="11">
        <v>1</v>
      </c>
      <c r="M290" s="27">
        <f>L290*312</f>
        <v>312</v>
      </c>
      <c r="N290" s="23"/>
      <c r="O290" s="24" t="s">
        <v>32</v>
      </c>
    </row>
    <row r="291" s="1" customFormat="1" customHeight="1" spans="1:15">
      <c r="A291" s="10">
        <v>286</v>
      </c>
      <c r="B291" s="11" t="s">
        <v>23</v>
      </c>
      <c r="C291" s="11" t="s">
        <v>11004</v>
      </c>
      <c r="D291" s="11" t="s">
        <v>10034</v>
      </c>
      <c r="E291" s="11" t="s">
        <v>22720</v>
      </c>
      <c r="F291" s="11" t="s">
        <v>23055</v>
      </c>
      <c r="G291" s="11" t="s">
        <v>23072</v>
      </c>
      <c r="H291" s="15" t="s">
        <v>1583</v>
      </c>
      <c r="I291" s="11">
        <v>5</v>
      </c>
      <c r="J291" s="31" t="s">
        <v>23067</v>
      </c>
      <c r="K291" s="11" t="s">
        <v>31</v>
      </c>
      <c r="L291" s="11">
        <v>5</v>
      </c>
      <c r="M291" s="27">
        <f>L291*312</f>
        <v>1560</v>
      </c>
      <c r="N291" s="23"/>
      <c r="O291" s="24" t="s">
        <v>32</v>
      </c>
    </row>
    <row r="292" s="1" customFormat="1" customHeight="1" spans="1:15">
      <c r="A292" s="10">
        <v>287</v>
      </c>
      <c r="B292" s="11" t="s">
        <v>23</v>
      </c>
      <c r="C292" s="11" t="s">
        <v>11004</v>
      </c>
      <c r="D292" s="11" t="s">
        <v>10034</v>
      </c>
      <c r="E292" s="11" t="s">
        <v>22720</v>
      </c>
      <c r="F292" s="11" t="s">
        <v>23055</v>
      </c>
      <c r="G292" s="11" t="s">
        <v>23073</v>
      </c>
      <c r="H292" s="14" t="s">
        <v>194</v>
      </c>
      <c r="I292" s="31">
        <v>5</v>
      </c>
      <c r="J292" s="31" t="s">
        <v>23067</v>
      </c>
      <c r="K292" s="11" t="s">
        <v>31</v>
      </c>
      <c r="L292" s="31">
        <v>5</v>
      </c>
      <c r="M292" s="27">
        <f t="shared" ref="M292:M297" si="14">L292*130</f>
        <v>650</v>
      </c>
      <c r="N292" s="23"/>
      <c r="O292" s="24" t="s">
        <v>32</v>
      </c>
    </row>
    <row r="293" s="1" customFormat="1" customHeight="1" spans="1:15">
      <c r="A293" s="10">
        <v>288</v>
      </c>
      <c r="B293" s="11" t="s">
        <v>23</v>
      </c>
      <c r="C293" s="11" t="s">
        <v>11004</v>
      </c>
      <c r="D293" s="11" t="s">
        <v>10034</v>
      </c>
      <c r="E293" s="11" t="s">
        <v>22720</v>
      </c>
      <c r="F293" s="11" t="s">
        <v>23055</v>
      </c>
      <c r="G293" s="11" t="s">
        <v>23074</v>
      </c>
      <c r="H293" s="15" t="s">
        <v>1583</v>
      </c>
      <c r="I293" s="31">
        <v>3</v>
      </c>
      <c r="J293" s="31" t="s">
        <v>23067</v>
      </c>
      <c r="K293" s="11" t="s">
        <v>31</v>
      </c>
      <c r="L293" s="31">
        <v>3</v>
      </c>
      <c r="M293" s="27">
        <f t="shared" si="14"/>
        <v>390</v>
      </c>
      <c r="N293" s="23"/>
      <c r="O293" s="24" t="s">
        <v>32</v>
      </c>
    </row>
    <row r="294" s="1" customFormat="1" customHeight="1" spans="1:15">
      <c r="A294" s="10">
        <v>289</v>
      </c>
      <c r="B294" s="11" t="s">
        <v>23</v>
      </c>
      <c r="C294" s="11" t="s">
        <v>11004</v>
      </c>
      <c r="D294" s="11" t="s">
        <v>10034</v>
      </c>
      <c r="E294" s="11" t="s">
        <v>22720</v>
      </c>
      <c r="F294" s="11" t="s">
        <v>23055</v>
      </c>
      <c r="G294" s="11" t="s">
        <v>23075</v>
      </c>
      <c r="H294" s="14" t="s">
        <v>194</v>
      </c>
      <c r="I294" s="11">
        <v>4</v>
      </c>
      <c r="J294" s="31" t="s">
        <v>23067</v>
      </c>
      <c r="K294" s="11" t="s">
        <v>31</v>
      </c>
      <c r="L294" s="11">
        <v>4</v>
      </c>
      <c r="M294" s="27">
        <f t="shared" si="14"/>
        <v>520</v>
      </c>
      <c r="N294" s="23"/>
      <c r="O294" s="24" t="s">
        <v>32</v>
      </c>
    </row>
    <row r="295" s="1" customFormat="1" customHeight="1" spans="1:15">
      <c r="A295" s="10">
        <v>290</v>
      </c>
      <c r="B295" s="11" t="s">
        <v>23</v>
      </c>
      <c r="C295" s="11" t="s">
        <v>11004</v>
      </c>
      <c r="D295" s="11" t="s">
        <v>10034</v>
      </c>
      <c r="E295" s="11" t="s">
        <v>22720</v>
      </c>
      <c r="F295" s="31" t="s">
        <v>23055</v>
      </c>
      <c r="G295" s="11" t="s">
        <v>23076</v>
      </c>
      <c r="H295" s="14" t="s">
        <v>194</v>
      </c>
      <c r="I295" s="16">
        <v>5</v>
      </c>
      <c r="J295" s="31" t="s">
        <v>23077</v>
      </c>
      <c r="K295" s="11" t="s">
        <v>31</v>
      </c>
      <c r="L295" s="16">
        <v>5</v>
      </c>
      <c r="M295" s="27">
        <f t="shared" si="14"/>
        <v>650</v>
      </c>
      <c r="N295" s="23"/>
      <c r="O295" s="24" t="s">
        <v>32</v>
      </c>
    </row>
    <row r="296" s="1" customFormat="1" customHeight="1" spans="1:15">
      <c r="A296" s="10">
        <v>291</v>
      </c>
      <c r="B296" s="11" t="s">
        <v>23</v>
      </c>
      <c r="C296" s="11" t="s">
        <v>11004</v>
      </c>
      <c r="D296" s="11" t="s">
        <v>10034</v>
      </c>
      <c r="E296" s="11" t="s">
        <v>22720</v>
      </c>
      <c r="F296" s="31" t="s">
        <v>23055</v>
      </c>
      <c r="G296" s="11" t="s">
        <v>23078</v>
      </c>
      <c r="H296" s="14" t="s">
        <v>194</v>
      </c>
      <c r="I296" s="11">
        <v>4</v>
      </c>
      <c r="J296" s="31" t="s">
        <v>23077</v>
      </c>
      <c r="K296" s="11" t="s">
        <v>31</v>
      </c>
      <c r="L296" s="11">
        <v>4</v>
      </c>
      <c r="M296" s="27">
        <f t="shared" si="14"/>
        <v>520</v>
      </c>
      <c r="N296" s="23"/>
      <c r="O296" s="24" t="s">
        <v>32</v>
      </c>
    </row>
    <row r="297" s="1" customFormat="1" customHeight="1" spans="1:15">
      <c r="A297" s="10">
        <v>292</v>
      </c>
      <c r="B297" s="11" t="s">
        <v>23</v>
      </c>
      <c r="C297" s="11" t="s">
        <v>11004</v>
      </c>
      <c r="D297" s="11" t="s">
        <v>10034</v>
      </c>
      <c r="E297" s="11" t="s">
        <v>22720</v>
      </c>
      <c r="F297" s="11" t="s">
        <v>23055</v>
      </c>
      <c r="G297" s="11" t="s">
        <v>23079</v>
      </c>
      <c r="H297" s="14" t="s">
        <v>194</v>
      </c>
      <c r="I297" s="12">
        <v>5</v>
      </c>
      <c r="J297" s="31" t="s">
        <v>23077</v>
      </c>
      <c r="K297" s="11" t="s">
        <v>31</v>
      </c>
      <c r="L297" s="12">
        <v>5</v>
      </c>
      <c r="M297" s="27">
        <f t="shared" si="14"/>
        <v>650</v>
      </c>
      <c r="N297" s="23"/>
      <c r="O297" s="24" t="s">
        <v>32</v>
      </c>
    </row>
    <row r="298" s="1" customFormat="1" customHeight="1" spans="1:15">
      <c r="A298" s="10">
        <v>293</v>
      </c>
      <c r="B298" s="11" t="s">
        <v>23</v>
      </c>
      <c r="C298" s="11" t="s">
        <v>11004</v>
      </c>
      <c r="D298" s="11" t="s">
        <v>10034</v>
      </c>
      <c r="E298" s="11" t="s">
        <v>22720</v>
      </c>
      <c r="F298" s="11" t="s">
        <v>23055</v>
      </c>
      <c r="G298" s="11" t="s">
        <v>21530</v>
      </c>
      <c r="H298" s="14" t="s">
        <v>51</v>
      </c>
      <c r="I298" s="12">
        <v>3</v>
      </c>
      <c r="J298" s="31" t="s">
        <v>23077</v>
      </c>
      <c r="K298" s="11" t="s">
        <v>31</v>
      </c>
      <c r="L298" s="12">
        <v>3</v>
      </c>
      <c r="M298" s="27">
        <f>L298*312</f>
        <v>936</v>
      </c>
      <c r="N298" s="23"/>
      <c r="O298" s="24" t="s">
        <v>32</v>
      </c>
    </row>
    <row r="299" s="1" customFormat="1" customHeight="1" spans="1:15">
      <c r="A299" s="10">
        <v>294</v>
      </c>
      <c r="B299" s="11" t="s">
        <v>23</v>
      </c>
      <c r="C299" s="11" t="s">
        <v>11004</v>
      </c>
      <c r="D299" s="11" t="s">
        <v>10034</v>
      </c>
      <c r="E299" s="11" t="s">
        <v>22720</v>
      </c>
      <c r="F299" s="11" t="s">
        <v>23055</v>
      </c>
      <c r="G299" s="11" t="s">
        <v>21561</v>
      </c>
      <c r="H299" s="15" t="s">
        <v>1583</v>
      </c>
      <c r="I299" s="12">
        <v>6</v>
      </c>
      <c r="J299" s="11" t="s">
        <v>23080</v>
      </c>
      <c r="K299" s="11" t="s">
        <v>31</v>
      </c>
      <c r="L299" s="12">
        <v>6</v>
      </c>
      <c r="M299" s="27">
        <f>L299*130</f>
        <v>780</v>
      </c>
      <c r="N299" s="23"/>
      <c r="O299" s="24" t="s">
        <v>32</v>
      </c>
    </row>
    <row r="300" s="1" customFormat="1" customHeight="1" spans="1:15">
      <c r="A300" s="10">
        <v>295</v>
      </c>
      <c r="B300" s="11" t="s">
        <v>23</v>
      </c>
      <c r="C300" s="11" t="s">
        <v>11004</v>
      </c>
      <c r="D300" s="11" t="s">
        <v>10034</v>
      </c>
      <c r="E300" s="11" t="s">
        <v>22720</v>
      </c>
      <c r="F300" s="11" t="s">
        <v>23055</v>
      </c>
      <c r="G300" s="11" t="s">
        <v>23081</v>
      </c>
      <c r="H300" s="14" t="s">
        <v>194</v>
      </c>
      <c r="I300" s="12">
        <v>5</v>
      </c>
      <c r="J300" s="11" t="s">
        <v>23080</v>
      </c>
      <c r="K300" s="11" t="s">
        <v>31</v>
      </c>
      <c r="L300" s="12">
        <v>5</v>
      </c>
      <c r="M300" s="27">
        <f>L300*130</f>
        <v>650</v>
      </c>
      <c r="N300" s="23"/>
      <c r="O300" s="24" t="s">
        <v>32</v>
      </c>
    </row>
    <row r="301" s="1" customFormat="1" customHeight="1" spans="1:15">
      <c r="A301" s="10">
        <v>296</v>
      </c>
      <c r="B301" s="11" t="s">
        <v>23</v>
      </c>
      <c r="C301" s="11" t="s">
        <v>11004</v>
      </c>
      <c r="D301" s="11" t="s">
        <v>10034</v>
      </c>
      <c r="E301" s="11" t="s">
        <v>22720</v>
      </c>
      <c r="F301" s="11" t="s">
        <v>23055</v>
      </c>
      <c r="G301" s="11" t="s">
        <v>23082</v>
      </c>
      <c r="H301" s="14" t="s">
        <v>51</v>
      </c>
      <c r="I301" s="12">
        <v>3</v>
      </c>
      <c r="J301" s="11" t="s">
        <v>23080</v>
      </c>
      <c r="K301" s="11" t="s">
        <v>31</v>
      </c>
      <c r="L301" s="12">
        <v>3</v>
      </c>
      <c r="M301" s="27">
        <f>L301*312</f>
        <v>936</v>
      </c>
      <c r="N301" s="23"/>
      <c r="O301" s="24" t="s">
        <v>32</v>
      </c>
    </row>
    <row r="302" s="1" customFormat="1" customHeight="1" spans="1:15">
      <c r="A302" s="10">
        <v>297</v>
      </c>
      <c r="B302" s="11" t="s">
        <v>23</v>
      </c>
      <c r="C302" s="11" t="s">
        <v>11004</v>
      </c>
      <c r="D302" s="11" t="s">
        <v>10034</v>
      </c>
      <c r="E302" s="11" t="s">
        <v>22720</v>
      </c>
      <c r="F302" s="11" t="s">
        <v>23055</v>
      </c>
      <c r="G302" s="11" t="s">
        <v>23083</v>
      </c>
      <c r="H302" s="15" t="s">
        <v>1583</v>
      </c>
      <c r="I302" s="12">
        <v>4</v>
      </c>
      <c r="J302" s="11" t="s">
        <v>23080</v>
      </c>
      <c r="K302" s="11" t="s">
        <v>31</v>
      </c>
      <c r="L302" s="12">
        <v>4</v>
      </c>
      <c r="M302" s="27">
        <f>L302*312</f>
        <v>1248</v>
      </c>
      <c r="N302" s="23"/>
      <c r="O302" s="24" t="s">
        <v>32</v>
      </c>
    </row>
    <row r="303" s="1" customFormat="1" customHeight="1" spans="1:15">
      <c r="A303" s="10">
        <v>298</v>
      </c>
      <c r="B303" s="11" t="s">
        <v>23</v>
      </c>
      <c r="C303" s="11" t="s">
        <v>11004</v>
      </c>
      <c r="D303" s="11" t="s">
        <v>10034</v>
      </c>
      <c r="E303" s="11" t="s">
        <v>22720</v>
      </c>
      <c r="F303" s="11" t="s">
        <v>23055</v>
      </c>
      <c r="G303" s="11" t="s">
        <v>23084</v>
      </c>
      <c r="H303" s="15" t="s">
        <v>1583</v>
      </c>
      <c r="I303" s="12">
        <v>2</v>
      </c>
      <c r="J303" s="11" t="s">
        <v>23080</v>
      </c>
      <c r="K303" s="11" t="s">
        <v>31</v>
      </c>
      <c r="L303" s="12">
        <v>2</v>
      </c>
      <c r="M303" s="27">
        <f>L303*130</f>
        <v>260</v>
      </c>
      <c r="N303" s="23"/>
      <c r="O303" s="24" t="s">
        <v>32</v>
      </c>
    </row>
    <row r="304" s="1" customFormat="1" customHeight="1" spans="1:15">
      <c r="A304" s="10">
        <v>299</v>
      </c>
      <c r="B304" s="11" t="s">
        <v>23</v>
      </c>
      <c r="C304" s="11" t="s">
        <v>11004</v>
      </c>
      <c r="D304" s="11" t="s">
        <v>10034</v>
      </c>
      <c r="E304" s="11" t="s">
        <v>22720</v>
      </c>
      <c r="F304" s="11" t="s">
        <v>23055</v>
      </c>
      <c r="G304" s="11" t="s">
        <v>1609</v>
      </c>
      <c r="H304" s="14" t="s">
        <v>194</v>
      </c>
      <c r="I304" s="12">
        <v>2</v>
      </c>
      <c r="J304" s="11" t="s">
        <v>23080</v>
      </c>
      <c r="K304" s="11" t="s">
        <v>31</v>
      </c>
      <c r="L304" s="12">
        <v>2</v>
      </c>
      <c r="M304" s="27">
        <f>L304*130</f>
        <v>260</v>
      </c>
      <c r="N304" s="23"/>
      <c r="O304" s="24" t="s">
        <v>32</v>
      </c>
    </row>
    <row r="305" s="1" customFormat="1" customHeight="1" spans="1:15">
      <c r="A305" s="10">
        <v>300</v>
      </c>
      <c r="B305" s="11" t="s">
        <v>23</v>
      </c>
      <c r="C305" s="11" t="s">
        <v>11004</v>
      </c>
      <c r="D305" s="11" t="s">
        <v>10034</v>
      </c>
      <c r="E305" s="11" t="s">
        <v>22720</v>
      </c>
      <c r="F305" s="11" t="s">
        <v>23055</v>
      </c>
      <c r="G305" s="11" t="s">
        <v>23085</v>
      </c>
      <c r="H305" s="14" t="s">
        <v>194</v>
      </c>
      <c r="I305" s="12">
        <v>2</v>
      </c>
      <c r="J305" s="11" t="s">
        <v>23080</v>
      </c>
      <c r="K305" s="11" t="s">
        <v>31</v>
      </c>
      <c r="L305" s="12">
        <v>2</v>
      </c>
      <c r="M305" s="27">
        <f>L305*130</f>
        <v>260</v>
      </c>
      <c r="N305" s="23"/>
      <c r="O305" s="24" t="s">
        <v>32</v>
      </c>
    </row>
    <row r="306" s="1" customFormat="1" customHeight="1" spans="1:15">
      <c r="A306" s="10">
        <v>301</v>
      </c>
      <c r="B306" s="11" t="s">
        <v>23</v>
      </c>
      <c r="C306" s="11" t="s">
        <v>11004</v>
      </c>
      <c r="D306" s="11" t="s">
        <v>10034</v>
      </c>
      <c r="E306" s="11" t="s">
        <v>22720</v>
      </c>
      <c r="F306" s="11" t="s">
        <v>23055</v>
      </c>
      <c r="G306" s="11" t="s">
        <v>16774</v>
      </c>
      <c r="H306" s="15" t="s">
        <v>22784</v>
      </c>
      <c r="I306" s="12">
        <v>3</v>
      </c>
      <c r="J306" s="11" t="s">
        <v>23080</v>
      </c>
      <c r="K306" s="11" t="s">
        <v>31</v>
      </c>
      <c r="L306" s="12">
        <v>3</v>
      </c>
      <c r="M306" s="27">
        <f>L306*468</f>
        <v>1404</v>
      </c>
      <c r="N306" s="23"/>
      <c r="O306" s="24" t="s">
        <v>32</v>
      </c>
    </row>
    <row r="307" s="1" customFormat="1" customHeight="1" spans="1:15">
      <c r="A307" s="10">
        <v>302</v>
      </c>
      <c r="B307" s="11" t="s">
        <v>23</v>
      </c>
      <c r="C307" s="11" t="s">
        <v>11004</v>
      </c>
      <c r="D307" s="11" t="s">
        <v>10034</v>
      </c>
      <c r="E307" s="11" t="s">
        <v>22720</v>
      </c>
      <c r="F307" s="11" t="s">
        <v>23055</v>
      </c>
      <c r="G307" s="11" t="s">
        <v>23086</v>
      </c>
      <c r="H307" s="14" t="s">
        <v>194</v>
      </c>
      <c r="I307" s="12">
        <v>6</v>
      </c>
      <c r="J307" s="11" t="s">
        <v>23080</v>
      </c>
      <c r="K307" s="11" t="s">
        <v>31</v>
      </c>
      <c r="L307" s="12">
        <v>6</v>
      </c>
      <c r="M307" s="27">
        <f>L307*130</f>
        <v>780</v>
      </c>
      <c r="N307" s="23"/>
      <c r="O307" s="24" t="s">
        <v>32</v>
      </c>
    </row>
    <row r="308" s="1" customFormat="1" customHeight="1" spans="1:15">
      <c r="A308" s="10">
        <v>303</v>
      </c>
      <c r="B308" s="11" t="s">
        <v>23</v>
      </c>
      <c r="C308" s="11" t="s">
        <v>11004</v>
      </c>
      <c r="D308" s="11" t="s">
        <v>10034</v>
      </c>
      <c r="E308" s="11" t="s">
        <v>22720</v>
      </c>
      <c r="F308" s="11" t="s">
        <v>23055</v>
      </c>
      <c r="G308" s="11" t="s">
        <v>23087</v>
      </c>
      <c r="H308" s="15" t="s">
        <v>194</v>
      </c>
      <c r="I308" s="12">
        <v>4</v>
      </c>
      <c r="J308" s="11" t="s">
        <v>23080</v>
      </c>
      <c r="K308" s="11" t="s">
        <v>31</v>
      </c>
      <c r="L308" s="12">
        <v>4</v>
      </c>
      <c r="M308" s="27">
        <f>L308*130</f>
        <v>520</v>
      </c>
      <c r="N308" s="23"/>
      <c r="O308" s="24" t="s">
        <v>32</v>
      </c>
    </row>
    <row r="309" s="1" customFormat="1" customHeight="1" spans="1:15">
      <c r="A309" s="10">
        <v>304</v>
      </c>
      <c r="B309" s="11" t="s">
        <v>23</v>
      </c>
      <c r="C309" s="11" t="s">
        <v>11004</v>
      </c>
      <c r="D309" s="11" t="s">
        <v>10034</v>
      </c>
      <c r="E309" s="11" t="s">
        <v>22720</v>
      </c>
      <c r="F309" s="11" t="s">
        <v>23055</v>
      </c>
      <c r="G309" s="11" t="s">
        <v>22195</v>
      </c>
      <c r="H309" s="14" t="s">
        <v>194</v>
      </c>
      <c r="I309" s="12">
        <v>2</v>
      </c>
      <c r="J309" s="11" t="s">
        <v>23080</v>
      </c>
      <c r="K309" s="11" t="s">
        <v>31</v>
      </c>
      <c r="L309" s="12">
        <v>2</v>
      </c>
      <c r="M309" s="27">
        <f>L309*130</f>
        <v>260</v>
      </c>
      <c r="N309" s="23"/>
      <c r="O309" s="24" t="s">
        <v>32</v>
      </c>
    </row>
    <row r="310" s="1" customFormat="1" customHeight="1" spans="1:15">
      <c r="A310" s="10">
        <v>305</v>
      </c>
      <c r="B310" s="11" t="s">
        <v>23</v>
      </c>
      <c r="C310" s="11" t="s">
        <v>11004</v>
      </c>
      <c r="D310" s="11" t="s">
        <v>10034</v>
      </c>
      <c r="E310" s="11" t="s">
        <v>22720</v>
      </c>
      <c r="F310" s="11" t="s">
        <v>23055</v>
      </c>
      <c r="G310" s="11" t="s">
        <v>3484</v>
      </c>
      <c r="H310" s="15" t="s">
        <v>1583</v>
      </c>
      <c r="I310" s="12">
        <v>4</v>
      </c>
      <c r="J310" s="11" t="s">
        <v>23080</v>
      </c>
      <c r="K310" s="11" t="s">
        <v>31</v>
      </c>
      <c r="L310" s="12">
        <v>4</v>
      </c>
      <c r="M310" s="27">
        <f>L310*312</f>
        <v>1248</v>
      </c>
      <c r="N310" s="23"/>
      <c r="O310" s="24" t="s">
        <v>32</v>
      </c>
    </row>
    <row r="311" s="1" customFormat="1" customHeight="1" spans="1:15">
      <c r="A311" s="10">
        <v>306</v>
      </c>
      <c r="B311" s="11" t="s">
        <v>23</v>
      </c>
      <c r="C311" s="11" t="s">
        <v>11004</v>
      </c>
      <c r="D311" s="11" t="s">
        <v>10034</v>
      </c>
      <c r="E311" s="11" t="s">
        <v>22720</v>
      </c>
      <c r="F311" s="11" t="s">
        <v>23055</v>
      </c>
      <c r="G311" s="11" t="s">
        <v>23088</v>
      </c>
      <c r="H311" s="15" t="s">
        <v>1583</v>
      </c>
      <c r="I311" s="12">
        <v>4</v>
      </c>
      <c r="J311" s="11" t="s">
        <v>23080</v>
      </c>
      <c r="K311" s="11" t="s">
        <v>31</v>
      </c>
      <c r="L311" s="12">
        <v>4</v>
      </c>
      <c r="M311" s="27">
        <f t="shared" ref="M311:M320" si="15">L311*130</f>
        <v>520</v>
      </c>
      <c r="N311" s="23"/>
      <c r="O311" s="24" t="s">
        <v>32</v>
      </c>
    </row>
    <row r="312" s="1" customFormat="1" customHeight="1" spans="1:15">
      <c r="A312" s="10">
        <v>307</v>
      </c>
      <c r="B312" s="11" t="s">
        <v>23</v>
      </c>
      <c r="C312" s="11" t="s">
        <v>11004</v>
      </c>
      <c r="D312" s="11" t="s">
        <v>10034</v>
      </c>
      <c r="E312" s="11" t="s">
        <v>22720</v>
      </c>
      <c r="F312" s="11" t="s">
        <v>23055</v>
      </c>
      <c r="G312" s="11" t="s">
        <v>23089</v>
      </c>
      <c r="H312" s="14" t="s">
        <v>194</v>
      </c>
      <c r="I312" s="12">
        <v>3</v>
      </c>
      <c r="J312" s="11" t="s">
        <v>23080</v>
      </c>
      <c r="K312" s="11" t="s">
        <v>31</v>
      </c>
      <c r="L312" s="12">
        <v>3</v>
      </c>
      <c r="M312" s="27">
        <f t="shared" si="15"/>
        <v>390</v>
      </c>
      <c r="N312" s="23"/>
      <c r="O312" s="24" t="s">
        <v>32</v>
      </c>
    </row>
    <row r="313" s="1" customFormat="1" customHeight="1" spans="1:15">
      <c r="A313" s="10">
        <v>308</v>
      </c>
      <c r="B313" s="11" t="s">
        <v>23</v>
      </c>
      <c r="C313" s="11" t="s">
        <v>11004</v>
      </c>
      <c r="D313" s="11" t="s">
        <v>10034</v>
      </c>
      <c r="E313" s="11" t="s">
        <v>22720</v>
      </c>
      <c r="F313" s="11" t="s">
        <v>23055</v>
      </c>
      <c r="G313" s="11" t="s">
        <v>23090</v>
      </c>
      <c r="H313" s="14" t="s">
        <v>194</v>
      </c>
      <c r="I313" s="12">
        <v>2</v>
      </c>
      <c r="J313" s="11" t="s">
        <v>23080</v>
      </c>
      <c r="K313" s="11" t="s">
        <v>31</v>
      </c>
      <c r="L313" s="12">
        <v>2</v>
      </c>
      <c r="M313" s="27">
        <f t="shared" si="15"/>
        <v>260</v>
      </c>
      <c r="N313" s="23"/>
      <c r="O313" s="24" t="s">
        <v>32</v>
      </c>
    </row>
    <row r="314" s="1" customFormat="1" customHeight="1" spans="1:15">
      <c r="A314" s="10">
        <v>309</v>
      </c>
      <c r="B314" s="11" t="s">
        <v>23</v>
      </c>
      <c r="C314" s="11" t="s">
        <v>11004</v>
      </c>
      <c r="D314" s="11" t="s">
        <v>10034</v>
      </c>
      <c r="E314" s="11" t="s">
        <v>22720</v>
      </c>
      <c r="F314" s="11" t="s">
        <v>23055</v>
      </c>
      <c r="G314" s="11" t="s">
        <v>23091</v>
      </c>
      <c r="H314" s="15" t="s">
        <v>1583</v>
      </c>
      <c r="I314" s="12">
        <v>5</v>
      </c>
      <c r="J314" s="11" t="s">
        <v>23080</v>
      </c>
      <c r="K314" s="11" t="s">
        <v>31</v>
      </c>
      <c r="L314" s="12">
        <v>5</v>
      </c>
      <c r="M314" s="27">
        <f t="shared" si="15"/>
        <v>650</v>
      </c>
      <c r="N314" s="23"/>
      <c r="O314" s="24" t="s">
        <v>32</v>
      </c>
    </row>
    <row r="315" s="1" customFormat="1" customHeight="1" spans="1:15">
      <c r="A315" s="10">
        <v>310</v>
      </c>
      <c r="B315" s="11" t="s">
        <v>23</v>
      </c>
      <c r="C315" s="11" t="s">
        <v>11004</v>
      </c>
      <c r="D315" s="11" t="s">
        <v>10034</v>
      </c>
      <c r="E315" s="11" t="s">
        <v>22720</v>
      </c>
      <c r="F315" s="11" t="s">
        <v>23055</v>
      </c>
      <c r="G315" s="11" t="s">
        <v>23092</v>
      </c>
      <c r="H315" s="14" t="s">
        <v>194</v>
      </c>
      <c r="I315" s="12">
        <v>3</v>
      </c>
      <c r="J315" s="11" t="s">
        <v>23080</v>
      </c>
      <c r="K315" s="11" t="s">
        <v>31</v>
      </c>
      <c r="L315" s="12">
        <v>3</v>
      </c>
      <c r="M315" s="27">
        <f t="shared" si="15"/>
        <v>390</v>
      </c>
      <c r="N315" s="23"/>
      <c r="O315" s="24" t="s">
        <v>32</v>
      </c>
    </row>
    <row r="316" s="1" customFormat="1" customHeight="1" spans="1:15">
      <c r="A316" s="10">
        <v>311</v>
      </c>
      <c r="B316" s="11" t="s">
        <v>23</v>
      </c>
      <c r="C316" s="11" t="s">
        <v>11004</v>
      </c>
      <c r="D316" s="11" t="s">
        <v>10034</v>
      </c>
      <c r="E316" s="11" t="s">
        <v>22720</v>
      </c>
      <c r="F316" s="11" t="s">
        <v>23055</v>
      </c>
      <c r="G316" s="11" t="s">
        <v>23093</v>
      </c>
      <c r="H316" s="15" t="s">
        <v>1583</v>
      </c>
      <c r="I316" s="12">
        <v>3</v>
      </c>
      <c r="J316" s="11" t="s">
        <v>23080</v>
      </c>
      <c r="K316" s="11" t="s">
        <v>31</v>
      </c>
      <c r="L316" s="12">
        <v>3</v>
      </c>
      <c r="M316" s="27">
        <f t="shared" si="15"/>
        <v>390</v>
      </c>
      <c r="N316" s="23"/>
      <c r="O316" s="24" t="s">
        <v>32</v>
      </c>
    </row>
    <row r="317" s="1" customFormat="1" customHeight="1" spans="1:15">
      <c r="A317" s="10">
        <v>312</v>
      </c>
      <c r="B317" s="11" t="s">
        <v>23</v>
      </c>
      <c r="C317" s="11" t="s">
        <v>11004</v>
      </c>
      <c r="D317" s="11" t="s">
        <v>10034</v>
      </c>
      <c r="E317" s="11" t="s">
        <v>22720</v>
      </c>
      <c r="F317" s="11" t="s">
        <v>23055</v>
      </c>
      <c r="G317" s="11" t="s">
        <v>23094</v>
      </c>
      <c r="H317" s="14" t="s">
        <v>194</v>
      </c>
      <c r="I317" s="12">
        <v>5</v>
      </c>
      <c r="J317" s="11" t="s">
        <v>23080</v>
      </c>
      <c r="K317" s="11" t="s">
        <v>10937</v>
      </c>
      <c r="L317" s="12">
        <v>5</v>
      </c>
      <c r="M317" s="27">
        <f t="shared" si="15"/>
        <v>650</v>
      </c>
      <c r="N317" s="23"/>
      <c r="O317" s="24" t="s">
        <v>32</v>
      </c>
    </row>
    <row r="318" s="1" customFormat="1" customHeight="1" spans="1:15">
      <c r="A318" s="10">
        <v>313</v>
      </c>
      <c r="B318" s="11" t="s">
        <v>23</v>
      </c>
      <c r="C318" s="11" t="s">
        <v>11004</v>
      </c>
      <c r="D318" s="11" t="s">
        <v>10034</v>
      </c>
      <c r="E318" s="11" t="s">
        <v>22720</v>
      </c>
      <c r="F318" s="11" t="s">
        <v>23055</v>
      </c>
      <c r="G318" s="11" t="s">
        <v>23095</v>
      </c>
      <c r="H318" s="14" t="s">
        <v>194</v>
      </c>
      <c r="I318" s="12">
        <v>5</v>
      </c>
      <c r="J318" s="11" t="s">
        <v>23080</v>
      </c>
      <c r="K318" s="11" t="s">
        <v>31</v>
      </c>
      <c r="L318" s="12">
        <v>5</v>
      </c>
      <c r="M318" s="27">
        <f t="shared" si="15"/>
        <v>650</v>
      </c>
      <c r="N318" s="23"/>
      <c r="O318" s="24" t="s">
        <v>32</v>
      </c>
    </row>
    <row r="319" s="1" customFormat="1" customHeight="1" spans="1:15">
      <c r="A319" s="10">
        <v>314</v>
      </c>
      <c r="B319" s="11" t="s">
        <v>23</v>
      </c>
      <c r="C319" s="11" t="s">
        <v>11004</v>
      </c>
      <c r="D319" s="11" t="s">
        <v>10034</v>
      </c>
      <c r="E319" s="11" t="s">
        <v>22720</v>
      </c>
      <c r="F319" s="11" t="s">
        <v>23055</v>
      </c>
      <c r="G319" s="11" t="s">
        <v>23096</v>
      </c>
      <c r="H319" s="14" t="s">
        <v>194</v>
      </c>
      <c r="I319" s="12">
        <v>5</v>
      </c>
      <c r="J319" s="11" t="s">
        <v>23080</v>
      </c>
      <c r="K319" s="11" t="s">
        <v>31</v>
      </c>
      <c r="L319" s="12">
        <v>5</v>
      </c>
      <c r="M319" s="27">
        <f t="shared" si="15"/>
        <v>650</v>
      </c>
      <c r="N319" s="23"/>
      <c r="O319" s="24" t="s">
        <v>32</v>
      </c>
    </row>
    <row r="320" s="1" customFormat="1" customHeight="1" spans="1:15">
      <c r="A320" s="10">
        <v>315</v>
      </c>
      <c r="B320" s="11" t="s">
        <v>23</v>
      </c>
      <c r="C320" s="11" t="s">
        <v>11004</v>
      </c>
      <c r="D320" s="11" t="s">
        <v>10034</v>
      </c>
      <c r="E320" s="11" t="s">
        <v>22720</v>
      </c>
      <c r="F320" s="11" t="s">
        <v>23055</v>
      </c>
      <c r="G320" s="11" t="s">
        <v>23097</v>
      </c>
      <c r="H320" s="14" t="s">
        <v>194</v>
      </c>
      <c r="I320" s="12">
        <v>4</v>
      </c>
      <c r="J320" s="11" t="s">
        <v>23080</v>
      </c>
      <c r="K320" s="11" t="s">
        <v>31</v>
      </c>
      <c r="L320" s="12">
        <v>4</v>
      </c>
      <c r="M320" s="27">
        <f t="shared" si="15"/>
        <v>520</v>
      </c>
      <c r="N320" s="23"/>
      <c r="O320" s="24" t="s">
        <v>32</v>
      </c>
    </row>
    <row r="321" s="1" customFormat="1" customHeight="1" spans="1:15">
      <c r="A321" s="10">
        <v>316</v>
      </c>
      <c r="B321" s="11" t="s">
        <v>23</v>
      </c>
      <c r="C321" s="11" t="s">
        <v>11004</v>
      </c>
      <c r="D321" s="11" t="s">
        <v>10034</v>
      </c>
      <c r="E321" s="11" t="s">
        <v>22720</v>
      </c>
      <c r="F321" s="11" t="s">
        <v>23055</v>
      </c>
      <c r="G321" s="11" t="s">
        <v>23098</v>
      </c>
      <c r="H321" s="14" t="s">
        <v>51</v>
      </c>
      <c r="I321" s="12">
        <v>2</v>
      </c>
      <c r="J321" s="11" t="s">
        <v>23080</v>
      </c>
      <c r="K321" s="11" t="s">
        <v>31</v>
      </c>
      <c r="L321" s="12">
        <v>2</v>
      </c>
      <c r="M321" s="27">
        <f>L321*312</f>
        <v>624</v>
      </c>
      <c r="N321" s="23"/>
      <c r="O321" s="24" t="s">
        <v>32</v>
      </c>
    </row>
    <row r="322" s="1" customFormat="1" customHeight="1" spans="1:15">
      <c r="A322" s="10">
        <v>317</v>
      </c>
      <c r="B322" s="11" t="s">
        <v>23</v>
      </c>
      <c r="C322" s="11" t="s">
        <v>11004</v>
      </c>
      <c r="D322" s="11" t="s">
        <v>10034</v>
      </c>
      <c r="E322" s="11" t="s">
        <v>22720</v>
      </c>
      <c r="F322" s="11" t="s">
        <v>23055</v>
      </c>
      <c r="G322" s="11" t="s">
        <v>4321</v>
      </c>
      <c r="H322" s="15" t="s">
        <v>22784</v>
      </c>
      <c r="I322" s="12">
        <v>3</v>
      </c>
      <c r="J322" s="11" t="s">
        <v>23080</v>
      </c>
      <c r="K322" s="11" t="s">
        <v>31</v>
      </c>
      <c r="L322" s="12">
        <v>3</v>
      </c>
      <c r="M322" s="27">
        <f>L322*312</f>
        <v>936</v>
      </c>
      <c r="N322" s="23"/>
      <c r="O322" s="24" t="s">
        <v>32</v>
      </c>
    </row>
    <row r="323" s="1" customFormat="1" customHeight="1" spans="1:15">
      <c r="A323" s="10">
        <v>318</v>
      </c>
      <c r="B323" s="11" t="s">
        <v>23</v>
      </c>
      <c r="C323" s="11" t="s">
        <v>11004</v>
      </c>
      <c r="D323" s="11" t="s">
        <v>10034</v>
      </c>
      <c r="E323" s="11" t="s">
        <v>22720</v>
      </c>
      <c r="F323" s="11" t="s">
        <v>23055</v>
      </c>
      <c r="G323" s="11" t="s">
        <v>23099</v>
      </c>
      <c r="H323" s="14" t="s">
        <v>194</v>
      </c>
      <c r="I323" s="12">
        <v>6</v>
      </c>
      <c r="J323" s="11" t="s">
        <v>23080</v>
      </c>
      <c r="K323" s="11" t="s">
        <v>31</v>
      </c>
      <c r="L323" s="12">
        <v>6</v>
      </c>
      <c r="M323" s="27">
        <f t="shared" ref="M323:M328" si="16">L323*130</f>
        <v>780</v>
      </c>
      <c r="N323" s="23"/>
      <c r="O323" s="24" t="s">
        <v>32</v>
      </c>
    </row>
    <row r="324" s="1" customFormat="1" customHeight="1" spans="1:15">
      <c r="A324" s="10">
        <v>319</v>
      </c>
      <c r="B324" s="11" t="s">
        <v>23</v>
      </c>
      <c r="C324" s="11" t="s">
        <v>11004</v>
      </c>
      <c r="D324" s="11" t="s">
        <v>10034</v>
      </c>
      <c r="E324" s="11" t="s">
        <v>22720</v>
      </c>
      <c r="F324" s="31" t="s">
        <v>23055</v>
      </c>
      <c r="G324" s="11" t="s">
        <v>23100</v>
      </c>
      <c r="H324" s="15" t="s">
        <v>1583</v>
      </c>
      <c r="I324" s="42">
        <v>7</v>
      </c>
      <c r="J324" s="31" t="s">
        <v>23101</v>
      </c>
      <c r="K324" s="11" t="s">
        <v>31</v>
      </c>
      <c r="L324" s="42">
        <v>7</v>
      </c>
      <c r="M324" s="27">
        <f t="shared" si="16"/>
        <v>910</v>
      </c>
      <c r="N324" s="23"/>
      <c r="O324" s="24" t="s">
        <v>32</v>
      </c>
    </row>
    <row r="325" s="1" customFormat="1" customHeight="1" spans="1:15">
      <c r="A325" s="10">
        <v>320</v>
      </c>
      <c r="B325" s="11" t="s">
        <v>23</v>
      </c>
      <c r="C325" s="11" t="s">
        <v>11004</v>
      </c>
      <c r="D325" s="11" t="s">
        <v>10034</v>
      </c>
      <c r="E325" s="11" t="s">
        <v>22720</v>
      </c>
      <c r="F325" s="31" t="s">
        <v>23055</v>
      </c>
      <c r="G325" s="11" t="s">
        <v>23102</v>
      </c>
      <c r="H325" s="15" t="s">
        <v>1583</v>
      </c>
      <c r="I325" s="16">
        <v>6</v>
      </c>
      <c r="J325" s="31" t="s">
        <v>23101</v>
      </c>
      <c r="K325" s="11" t="s">
        <v>31</v>
      </c>
      <c r="L325" s="16">
        <v>6</v>
      </c>
      <c r="M325" s="27">
        <f t="shared" si="16"/>
        <v>780</v>
      </c>
      <c r="N325" s="23"/>
      <c r="O325" s="24" t="s">
        <v>32</v>
      </c>
    </row>
    <row r="326" s="1" customFormat="1" customHeight="1" spans="1:15">
      <c r="A326" s="10">
        <v>321</v>
      </c>
      <c r="B326" s="11" t="s">
        <v>23</v>
      </c>
      <c r="C326" s="11" t="s">
        <v>11004</v>
      </c>
      <c r="D326" s="11" t="s">
        <v>10034</v>
      </c>
      <c r="E326" s="11" t="s">
        <v>22720</v>
      </c>
      <c r="F326" s="11" t="s">
        <v>23055</v>
      </c>
      <c r="G326" s="11" t="s">
        <v>3903</v>
      </c>
      <c r="H326" s="15" t="s">
        <v>1583</v>
      </c>
      <c r="I326" s="11">
        <v>4</v>
      </c>
      <c r="J326" s="31" t="s">
        <v>23101</v>
      </c>
      <c r="K326" s="11" t="s">
        <v>31</v>
      </c>
      <c r="L326" s="11">
        <v>4</v>
      </c>
      <c r="M326" s="27">
        <f t="shared" si="16"/>
        <v>520</v>
      </c>
      <c r="N326" s="23"/>
      <c r="O326" s="24" t="s">
        <v>32</v>
      </c>
    </row>
    <row r="327" s="1" customFormat="1" customHeight="1" spans="1:15">
      <c r="A327" s="10">
        <v>322</v>
      </c>
      <c r="B327" s="11" t="s">
        <v>23</v>
      </c>
      <c r="C327" s="11" t="s">
        <v>11004</v>
      </c>
      <c r="D327" s="11" t="s">
        <v>10034</v>
      </c>
      <c r="E327" s="11" t="s">
        <v>22720</v>
      </c>
      <c r="F327" s="11" t="s">
        <v>23055</v>
      </c>
      <c r="G327" s="11" t="s">
        <v>9984</v>
      </c>
      <c r="H327" s="14" t="s">
        <v>194</v>
      </c>
      <c r="I327" s="11">
        <v>6</v>
      </c>
      <c r="J327" s="31" t="s">
        <v>23101</v>
      </c>
      <c r="K327" s="11" t="s">
        <v>31</v>
      </c>
      <c r="L327" s="11">
        <v>6</v>
      </c>
      <c r="M327" s="27">
        <f t="shared" si="16"/>
        <v>780</v>
      </c>
      <c r="N327" s="23"/>
      <c r="O327" s="24" t="s">
        <v>32</v>
      </c>
    </row>
    <row r="328" s="1" customFormat="1" customHeight="1" spans="1:15">
      <c r="A328" s="10">
        <v>323</v>
      </c>
      <c r="B328" s="11" t="s">
        <v>23</v>
      </c>
      <c r="C328" s="11" t="s">
        <v>11004</v>
      </c>
      <c r="D328" s="11" t="s">
        <v>10034</v>
      </c>
      <c r="E328" s="11" t="s">
        <v>22720</v>
      </c>
      <c r="F328" s="31" t="s">
        <v>23055</v>
      </c>
      <c r="G328" s="11" t="s">
        <v>23103</v>
      </c>
      <c r="H328" s="15" t="s">
        <v>1583</v>
      </c>
      <c r="I328" s="11">
        <v>3</v>
      </c>
      <c r="J328" s="31" t="s">
        <v>23101</v>
      </c>
      <c r="K328" s="11" t="s">
        <v>31</v>
      </c>
      <c r="L328" s="11">
        <v>3</v>
      </c>
      <c r="M328" s="27">
        <f t="shared" si="16"/>
        <v>390</v>
      </c>
      <c r="N328" s="23"/>
      <c r="O328" s="24" t="s">
        <v>32</v>
      </c>
    </row>
    <row r="329" s="1" customFormat="1" customHeight="1" spans="1:15">
      <c r="A329" s="10">
        <v>324</v>
      </c>
      <c r="B329" s="11" t="s">
        <v>23</v>
      </c>
      <c r="C329" s="11" t="s">
        <v>11004</v>
      </c>
      <c r="D329" s="11" t="s">
        <v>10034</v>
      </c>
      <c r="E329" s="11" t="s">
        <v>22720</v>
      </c>
      <c r="F329" s="11" t="s">
        <v>23055</v>
      </c>
      <c r="G329" s="11" t="s">
        <v>23104</v>
      </c>
      <c r="H329" s="14" t="s">
        <v>51</v>
      </c>
      <c r="I329" s="11">
        <v>1</v>
      </c>
      <c r="J329" s="31" t="s">
        <v>23101</v>
      </c>
      <c r="K329" s="11" t="s">
        <v>31</v>
      </c>
      <c r="L329" s="11">
        <v>1</v>
      </c>
      <c r="M329" s="27">
        <f>L329*312</f>
        <v>312</v>
      </c>
      <c r="N329" s="23"/>
      <c r="O329" s="24" t="s">
        <v>32</v>
      </c>
    </row>
    <row r="330" s="1" customFormat="1" customHeight="1" spans="1:15">
      <c r="A330" s="10">
        <v>325</v>
      </c>
      <c r="B330" s="11" t="s">
        <v>23</v>
      </c>
      <c r="C330" s="11" t="s">
        <v>11004</v>
      </c>
      <c r="D330" s="11" t="s">
        <v>10034</v>
      </c>
      <c r="E330" s="11" t="s">
        <v>22720</v>
      </c>
      <c r="F330" s="11" t="s">
        <v>23055</v>
      </c>
      <c r="G330" s="11" t="s">
        <v>23105</v>
      </c>
      <c r="H330" s="14" t="s">
        <v>194</v>
      </c>
      <c r="I330" s="16">
        <v>2</v>
      </c>
      <c r="J330" s="31" t="s">
        <v>23101</v>
      </c>
      <c r="K330" s="11" t="s">
        <v>31</v>
      </c>
      <c r="L330" s="16">
        <v>2</v>
      </c>
      <c r="M330" s="27">
        <f t="shared" ref="M330:M346" si="17">L330*130</f>
        <v>260</v>
      </c>
      <c r="N330" s="23"/>
      <c r="O330" s="24" t="s">
        <v>32</v>
      </c>
    </row>
    <row r="331" s="1" customFormat="1" customHeight="1" spans="1:15">
      <c r="A331" s="10">
        <v>326</v>
      </c>
      <c r="B331" s="11" t="s">
        <v>23</v>
      </c>
      <c r="C331" s="11" t="s">
        <v>11004</v>
      </c>
      <c r="D331" s="11" t="s">
        <v>10034</v>
      </c>
      <c r="E331" s="11" t="s">
        <v>22720</v>
      </c>
      <c r="F331" s="11" t="s">
        <v>23055</v>
      </c>
      <c r="G331" s="11" t="s">
        <v>23106</v>
      </c>
      <c r="H331" s="14" t="s">
        <v>194</v>
      </c>
      <c r="I331" s="16">
        <v>4</v>
      </c>
      <c r="J331" s="31" t="s">
        <v>23101</v>
      </c>
      <c r="K331" s="11" t="s">
        <v>31</v>
      </c>
      <c r="L331" s="16">
        <v>4</v>
      </c>
      <c r="M331" s="27">
        <f t="shared" si="17"/>
        <v>520</v>
      </c>
      <c r="N331" s="23"/>
      <c r="O331" s="24" t="s">
        <v>32</v>
      </c>
    </row>
    <row r="332" s="1" customFormat="1" customHeight="1" spans="1:15">
      <c r="A332" s="10">
        <v>327</v>
      </c>
      <c r="B332" s="11" t="s">
        <v>23</v>
      </c>
      <c r="C332" s="11" t="s">
        <v>11004</v>
      </c>
      <c r="D332" s="11" t="s">
        <v>10034</v>
      </c>
      <c r="E332" s="11" t="s">
        <v>22720</v>
      </c>
      <c r="F332" s="31" t="s">
        <v>23055</v>
      </c>
      <c r="G332" s="11" t="s">
        <v>23107</v>
      </c>
      <c r="H332" s="15" t="s">
        <v>1583</v>
      </c>
      <c r="I332" s="12">
        <v>4</v>
      </c>
      <c r="J332" s="31" t="s">
        <v>23101</v>
      </c>
      <c r="K332" s="11" t="s">
        <v>31</v>
      </c>
      <c r="L332" s="12">
        <v>4</v>
      </c>
      <c r="M332" s="27">
        <f t="shared" si="17"/>
        <v>520</v>
      </c>
      <c r="N332" s="23"/>
      <c r="O332" s="24" t="s">
        <v>32</v>
      </c>
    </row>
    <row r="333" s="1" customFormat="1" customHeight="1" spans="1:15">
      <c r="A333" s="10">
        <v>328</v>
      </c>
      <c r="B333" s="11" t="s">
        <v>23</v>
      </c>
      <c r="C333" s="11" t="s">
        <v>11004</v>
      </c>
      <c r="D333" s="11" t="s">
        <v>10034</v>
      </c>
      <c r="E333" s="11" t="s">
        <v>22720</v>
      </c>
      <c r="F333" s="31" t="s">
        <v>23055</v>
      </c>
      <c r="G333" s="11" t="s">
        <v>23108</v>
      </c>
      <c r="H333" s="14" t="s">
        <v>194</v>
      </c>
      <c r="I333" s="12">
        <v>2</v>
      </c>
      <c r="J333" s="31" t="s">
        <v>23101</v>
      </c>
      <c r="K333" s="11" t="s">
        <v>31</v>
      </c>
      <c r="L333" s="12">
        <v>2</v>
      </c>
      <c r="M333" s="27">
        <f t="shared" si="17"/>
        <v>260</v>
      </c>
      <c r="N333" s="23"/>
      <c r="O333" s="24" t="s">
        <v>32</v>
      </c>
    </row>
    <row r="334" s="1" customFormat="1" customHeight="1" spans="1:15">
      <c r="A334" s="10">
        <v>329</v>
      </c>
      <c r="B334" s="11" t="s">
        <v>23</v>
      </c>
      <c r="C334" s="11" t="s">
        <v>11004</v>
      </c>
      <c r="D334" s="11" t="s">
        <v>10034</v>
      </c>
      <c r="E334" s="11" t="s">
        <v>22720</v>
      </c>
      <c r="F334" s="11" t="s">
        <v>23055</v>
      </c>
      <c r="G334" s="11" t="s">
        <v>23109</v>
      </c>
      <c r="H334" s="14" t="s">
        <v>194</v>
      </c>
      <c r="I334" s="12">
        <v>4</v>
      </c>
      <c r="J334" s="31" t="s">
        <v>23101</v>
      </c>
      <c r="K334" s="11" t="s">
        <v>31</v>
      </c>
      <c r="L334" s="12">
        <v>4</v>
      </c>
      <c r="M334" s="27">
        <f t="shared" si="17"/>
        <v>520</v>
      </c>
      <c r="N334" s="23"/>
      <c r="O334" s="24" t="s">
        <v>32</v>
      </c>
    </row>
    <row r="335" s="1" customFormat="1" customHeight="1" spans="1:15">
      <c r="A335" s="10">
        <v>330</v>
      </c>
      <c r="B335" s="11" t="s">
        <v>23</v>
      </c>
      <c r="C335" s="11" t="s">
        <v>11004</v>
      </c>
      <c r="D335" s="11" t="s">
        <v>10034</v>
      </c>
      <c r="E335" s="11" t="s">
        <v>22720</v>
      </c>
      <c r="F335" s="11" t="s">
        <v>23055</v>
      </c>
      <c r="G335" s="11" t="s">
        <v>23110</v>
      </c>
      <c r="H335" s="15" t="s">
        <v>1583</v>
      </c>
      <c r="I335" s="12">
        <v>3</v>
      </c>
      <c r="J335" s="31" t="s">
        <v>23101</v>
      </c>
      <c r="K335" s="11" t="s">
        <v>31</v>
      </c>
      <c r="L335" s="12">
        <v>3</v>
      </c>
      <c r="M335" s="27">
        <f t="shared" si="17"/>
        <v>390</v>
      </c>
      <c r="N335" s="23"/>
      <c r="O335" s="24" t="s">
        <v>32</v>
      </c>
    </row>
    <row r="336" s="1" customFormat="1" customHeight="1" spans="1:15">
      <c r="A336" s="10">
        <v>331</v>
      </c>
      <c r="B336" s="11" t="s">
        <v>23</v>
      </c>
      <c r="C336" s="11" t="s">
        <v>11004</v>
      </c>
      <c r="D336" s="11" t="s">
        <v>10034</v>
      </c>
      <c r="E336" s="11" t="s">
        <v>22720</v>
      </c>
      <c r="F336" s="31" t="s">
        <v>23055</v>
      </c>
      <c r="G336" s="11" t="s">
        <v>23111</v>
      </c>
      <c r="H336" s="15" t="s">
        <v>1583</v>
      </c>
      <c r="I336" s="12">
        <v>2</v>
      </c>
      <c r="J336" s="31" t="s">
        <v>23101</v>
      </c>
      <c r="K336" s="11" t="s">
        <v>31</v>
      </c>
      <c r="L336" s="12">
        <v>2</v>
      </c>
      <c r="M336" s="27">
        <f t="shared" si="17"/>
        <v>260</v>
      </c>
      <c r="N336" s="23"/>
      <c r="O336" s="24" t="s">
        <v>32</v>
      </c>
    </row>
    <row r="337" s="1" customFormat="1" customHeight="1" spans="1:15">
      <c r="A337" s="10">
        <v>332</v>
      </c>
      <c r="B337" s="11" t="s">
        <v>23</v>
      </c>
      <c r="C337" s="11" t="s">
        <v>11004</v>
      </c>
      <c r="D337" s="11" t="s">
        <v>10034</v>
      </c>
      <c r="E337" s="11" t="s">
        <v>22720</v>
      </c>
      <c r="F337" s="31" t="s">
        <v>23055</v>
      </c>
      <c r="G337" s="11" t="s">
        <v>9942</v>
      </c>
      <c r="H337" s="14" t="s">
        <v>194</v>
      </c>
      <c r="I337" s="12">
        <v>2</v>
      </c>
      <c r="J337" s="31" t="s">
        <v>23101</v>
      </c>
      <c r="K337" s="11" t="s">
        <v>31</v>
      </c>
      <c r="L337" s="12">
        <v>2</v>
      </c>
      <c r="M337" s="27">
        <f t="shared" si="17"/>
        <v>260</v>
      </c>
      <c r="N337" s="23"/>
      <c r="O337" s="24" t="s">
        <v>32</v>
      </c>
    </row>
    <row r="338" s="1" customFormat="1" customHeight="1" spans="1:15">
      <c r="A338" s="10">
        <v>333</v>
      </c>
      <c r="B338" s="11" t="s">
        <v>23</v>
      </c>
      <c r="C338" s="11" t="s">
        <v>11004</v>
      </c>
      <c r="D338" s="11" t="s">
        <v>10034</v>
      </c>
      <c r="E338" s="11" t="s">
        <v>22720</v>
      </c>
      <c r="F338" s="11" t="s">
        <v>23055</v>
      </c>
      <c r="G338" s="11" t="s">
        <v>10878</v>
      </c>
      <c r="H338" s="15" t="s">
        <v>1583</v>
      </c>
      <c r="I338" s="12">
        <v>4</v>
      </c>
      <c r="J338" s="31" t="s">
        <v>23101</v>
      </c>
      <c r="K338" s="11" t="s">
        <v>31</v>
      </c>
      <c r="L338" s="12">
        <v>4</v>
      </c>
      <c r="M338" s="27">
        <f t="shared" si="17"/>
        <v>520</v>
      </c>
      <c r="N338" s="23"/>
      <c r="O338" s="24" t="s">
        <v>32</v>
      </c>
    </row>
    <row r="339" s="1" customFormat="1" customHeight="1" spans="1:15">
      <c r="A339" s="10">
        <v>334</v>
      </c>
      <c r="B339" s="11" t="s">
        <v>23</v>
      </c>
      <c r="C339" s="11" t="s">
        <v>11004</v>
      </c>
      <c r="D339" s="11" t="s">
        <v>10034</v>
      </c>
      <c r="E339" s="11" t="s">
        <v>22720</v>
      </c>
      <c r="F339" s="11" t="s">
        <v>23055</v>
      </c>
      <c r="G339" s="11" t="s">
        <v>23112</v>
      </c>
      <c r="H339" s="15" t="s">
        <v>1583</v>
      </c>
      <c r="I339" s="12">
        <v>3</v>
      </c>
      <c r="J339" s="31" t="s">
        <v>23101</v>
      </c>
      <c r="K339" s="11" t="s">
        <v>31</v>
      </c>
      <c r="L339" s="12">
        <v>3</v>
      </c>
      <c r="M339" s="27">
        <f t="shared" si="17"/>
        <v>390</v>
      </c>
      <c r="N339" s="23"/>
      <c r="O339" s="24" t="s">
        <v>32</v>
      </c>
    </row>
    <row r="340" s="1" customFormat="1" customHeight="1" spans="1:15">
      <c r="A340" s="10">
        <v>335</v>
      </c>
      <c r="B340" s="11" t="s">
        <v>23</v>
      </c>
      <c r="C340" s="11" t="s">
        <v>11004</v>
      </c>
      <c r="D340" s="11" t="s">
        <v>10034</v>
      </c>
      <c r="E340" s="11" t="s">
        <v>22720</v>
      </c>
      <c r="F340" s="11" t="s">
        <v>23055</v>
      </c>
      <c r="G340" s="11" t="s">
        <v>23113</v>
      </c>
      <c r="H340" s="14" t="s">
        <v>194</v>
      </c>
      <c r="I340" s="12">
        <v>5</v>
      </c>
      <c r="J340" s="31" t="s">
        <v>23101</v>
      </c>
      <c r="K340" s="11" t="s">
        <v>31</v>
      </c>
      <c r="L340" s="12">
        <v>5</v>
      </c>
      <c r="M340" s="27">
        <f t="shared" si="17"/>
        <v>650</v>
      </c>
      <c r="N340" s="23"/>
      <c r="O340" s="24" t="s">
        <v>32</v>
      </c>
    </row>
    <row r="341" s="1" customFormat="1" customHeight="1" spans="1:15">
      <c r="A341" s="10">
        <v>336</v>
      </c>
      <c r="B341" s="11" t="s">
        <v>23</v>
      </c>
      <c r="C341" s="11" t="s">
        <v>11004</v>
      </c>
      <c r="D341" s="11" t="s">
        <v>10034</v>
      </c>
      <c r="E341" s="11" t="s">
        <v>22720</v>
      </c>
      <c r="F341" s="31" t="s">
        <v>23055</v>
      </c>
      <c r="G341" s="11" t="s">
        <v>23114</v>
      </c>
      <c r="H341" s="14" t="s">
        <v>194</v>
      </c>
      <c r="I341" s="12">
        <v>3</v>
      </c>
      <c r="J341" s="31" t="s">
        <v>23101</v>
      </c>
      <c r="K341" s="11" t="s">
        <v>31</v>
      </c>
      <c r="L341" s="12">
        <v>3</v>
      </c>
      <c r="M341" s="27">
        <f t="shared" si="17"/>
        <v>390</v>
      </c>
      <c r="N341" s="23"/>
      <c r="O341" s="24" t="s">
        <v>32</v>
      </c>
    </row>
    <row r="342" s="1" customFormat="1" customHeight="1" spans="1:15">
      <c r="A342" s="10">
        <v>337</v>
      </c>
      <c r="B342" s="11" t="s">
        <v>23</v>
      </c>
      <c r="C342" s="11" t="s">
        <v>11004</v>
      </c>
      <c r="D342" s="11" t="s">
        <v>10034</v>
      </c>
      <c r="E342" s="11" t="s">
        <v>22720</v>
      </c>
      <c r="F342" s="31" t="s">
        <v>23055</v>
      </c>
      <c r="G342" s="11" t="s">
        <v>14423</v>
      </c>
      <c r="H342" s="15" t="s">
        <v>1583</v>
      </c>
      <c r="I342" s="12">
        <v>3</v>
      </c>
      <c r="J342" s="31" t="s">
        <v>23101</v>
      </c>
      <c r="K342" s="11" t="s">
        <v>31</v>
      </c>
      <c r="L342" s="12">
        <v>3</v>
      </c>
      <c r="M342" s="27">
        <f t="shared" si="17"/>
        <v>390</v>
      </c>
      <c r="N342" s="23"/>
      <c r="O342" s="24" t="s">
        <v>32</v>
      </c>
    </row>
    <row r="343" s="1" customFormat="1" customHeight="1" spans="1:15">
      <c r="A343" s="10">
        <v>338</v>
      </c>
      <c r="B343" s="11" t="s">
        <v>23</v>
      </c>
      <c r="C343" s="11" t="s">
        <v>11004</v>
      </c>
      <c r="D343" s="11" t="s">
        <v>10034</v>
      </c>
      <c r="E343" s="11" t="s">
        <v>22720</v>
      </c>
      <c r="F343" s="11" t="s">
        <v>23055</v>
      </c>
      <c r="G343" s="11" t="s">
        <v>23115</v>
      </c>
      <c r="H343" s="14" t="s">
        <v>194</v>
      </c>
      <c r="I343" s="12">
        <v>5</v>
      </c>
      <c r="J343" s="31" t="s">
        <v>23101</v>
      </c>
      <c r="K343" s="11" t="s">
        <v>31</v>
      </c>
      <c r="L343" s="12">
        <v>5</v>
      </c>
      <c r="M343" s="27">
        <f t="shared" si="17"/>
        <v>650</v>
      </c>
      <c r="N343" s="23"/>
      <c r="O343" s="24" t="s">
        <v>32</v>
      </c>
    </row>
    <row r="344" s="1" customFormat="1" customHeight="1" spans="1:15">
      <c r="A344" s="10">
        <v>339</v>
      </c>
      <c r="B344" s="11" t="s">
        <v>23</v>
      </c>
      <c r="C344" s="11" t="s">
        <v>11004</v>
      </c>
      <c r="D344" s="11" t="s">
        <v>10034</v>
      </c>
      <c r="E344" s="11" t="s">
        <v>22720</v>
      </c>
      <c r="F344" s="11" t="s">
        <v>23055</v>
      </c>
      <c r="G344" s="11" t="s">
        <v>23116</v>
      </c>
      <c r="H344" s="14" t="s">
        <v>194</v>
      </c>
      <c r="I344" s="12">
        <v>5</v>
      </c>
      <c r="J344" s="31" t="s">
        <v>23101</v>
      </c>
      <c r="K344" s="11" t="s">
        <v>31</v>
      </c>
      <c r="L344" s="12">
        <v>5</v>
      </c>
      <c r="M344" s="27">
        <f t="shared" si="17"/>
        <v>650</v>
      </c>
      <c r="N344" s="23"/>
      <c r="O344" s="24" t="s">
        <v>32</v>
      </c>
    </row>
    <row r="345" s="1" customFormat="1" customHeight="1" spans="1:15">
      <c r="A345" s="10">
        <v>340</v>
      </c>
      <c r="B345" s="11" t="s">
        <v>23</v>
      </c>
      <c r="C345" s="11" t="s">
        <v>11004</v>
      </c>
      <c r="D345" s="11" t="s">
        <v>10034</v>
      </c>
      <c r="E345" s="11" t="s">
        <v>22720</v>
      </c>
      <c r="F345" s="31" t="s">
        <v>23055</v>
      </c>
      <c r="G345" s="11" t="s">
        <v>10071</v>
      </c>
      <c r="H345" s="15" t="s">
        <v>1583</v>
      </c>
      <c r="I345" s="12">
        <v>7</v>
      </c>
      <c r="J345" s="31" t="s">
        <v>23101</v>
      </c>
      <c r="K345" s="11" t="s">
        <v>31</v>
      </c>
      <c r="L345" s="12">
        <v>7</v>
      </c>
      <c r="M345" s="27">
        <f t="shared" si="17"/>
        <v>910</v>
      </c>
      <c r="N345" s="23"/>
      <c r="O345" s="24" t="s">
        <v>32</v>
      </c>
    </row>
    <row r="346" s="1" customFormat="1" customHeight="1" spans="1:15">
      <c r="A346" s="10">
        <v>341</v>
      </c>
      <c r="B346" s="11" t="s">
        <v>23</v>
      </c>
      <c r="C346" s="11" t="s">
        <v>11004</v>
      </c>
      <c r="D346" s="11" t="s">
        <v>10034</v>
      </c>
      <c r="E346" s="11" t="s">
        <v>22720</v>
      </c>
      <c r="F346" s="31" t="s">
        <v>23055</v>
      </c>
      <c r="G346" s="11" t="s">
        <v>23117</v>
      </c>
      <c r="H346" s="14" t="s">
        <v>194</v>
      </c>
      <c r="I346" s="12">
        <v>5</v>
      </c>
      <c r="J346" s="31" t="s">
        <v>23101</v>
      </c>
      <c r="K346" s="11" t="s">
        <v>31</v>
      </c>
      <c r="L346" s="12">
        <v>5</v>
      </c>
      <c r="M346" s="27">
        <f t="shared" si="17"/>
        <v>650</v>
      </c>
      <c r="N346" s="23"/>
      <c r="O346" s="24" t="s">
        <v>32</v>
      </c>
    </row>
    <row r="347" s="1" customFormat="1" customHeight="1" spans="1:15">
      <c r="A347" s="10">
        <v>342</v>
      </c>
      <c r="B347" s="11" t="s">
        <v>23</v>
      </c>
      <c r="C347" s="11" t="s">
        <v>11004</v>
      </c>
      <c r="D347" s="11" t="s">
        <v>10034</v>
      </c>
      <c r="E347" s="11" t="s">
        <v>22720</v>
      </c>
      <c r="F347" s="11" t="s">
        <v>23055</v>
      </c>
      <c r="G347" s="11" t="s">
        <v>23118</v>
      </c>
      <c r="H347" s="14" t="s">
        <v>51</v>
      </c>
      <c r="I347" s="12">
        <v>3</v>
      </c>
      <c r="J347" s="31" t="s">
        <v>23101</v>
      </c>
      <c r="K347" s="11" t="s">
        <v>31</v>
      </c>
      <c r="L347" s="12">
        <v>3</v>
      </c>
      <c r="M347" s="27">
        <f>L347*312</f>
        <v>936</v>
      </c>
      <c r="N347" s="23"/>
      <c r="O347" s="24" t="s">
        <v>32</v>
      </c>
    </row>
    <row r="348" s="1" customFormat="1" customHeight="1" spans="1:15">
      <c r="A348" s="10">
        <v>343</v>
      </c>
      <c r="B348" s="11" t="s">
        <v>23</v>
      </c>
      <c r="C348" s="11" t="s">
        <v>11004</v>
      </c>
      <c r="D348" s="11" t="s">
        <v>10034</v>
      </c>
      <c r="E348" s="11" t="s">
        <v>22720</v>
      </c>
      <c r="F348" s="11" t="s">
        <v>23055</v>
      </c>
      <c r="G348" s="11" t="s">
        <v>4088</v>
      </c>
      <c r="H348" s="15" t="s">
        <v>1583</v>
      </c>
      <c r="I348" s="12">
        <v>4</v>
      </c>
      <c r="J348" s="31" t="s">
        <v>23101</v>
      </c>
      <c r="K348" s="11" t="s">
        <v>31</v>
      </c>
      <c r="L348" s="12">
        <v>4</v>
      </c>
      <c r="M348" s="27">
        <f>L348*130</f>
        <v>520</v>
      </c>
      <c r="N348" s="23"/>
      <c r="O348" s="24" t="s">
        <v>32</v>
      </c>
    </row>
    <row r="349" s="1" customFormat="1" customHeight="1" spans="1:15">
      <c r="A349" s="10">
        <v>344</v>
      </c>
      <c r="B349" s="11" t="s">
        <v>23</v>
      </c>
      <c r="C349" s="11" t="s">
        <v>11004</v>
      </c>
      <c r="D349" s="11" t="s">
        <v>10034</v>
      </c>
      <c r="E349" s="11" t="s">
        <v>22720</v>
      </c>
      <c r="F349" s="11" t="s">
        <v>23055</v>
      </c>
      <c r="G349" s="11" t="s">
        <v>9974</v>
      </c>
      <c r="H349" s="14" t="s">
        <v>51</v>
      </c>
      <c r="I349" s="12">
        <v>7</v>
      </c>
      <c r="J349" s="31" t="s">
        <v>23101</v>
      </c>
      <c r="K349" s="11" t="s">
        <v>31</v>
      </c>
      <c r="L349" s="12">
        <v>7</v>
      </c>
      <c r="M349" s="27">
        <f>L349*312</f>
        <v>2184</v>
      </c>
      <c r="N349" s="23"/>
      <c r="O349" s="24" t="s">
        <v>32</v>
      </c>
    </row>
    <row r="350" s="1" customFormat="1" customHeight="1" spans="1:15">
      <c r="A350" s="10">
        <v>345</v>
      </c>
      <c r="B350" s="11" t="s">
        <v>23</v>
      </c>
      <c r="C350" s="11" t="s">
        <v>11004</v>
      </c>
      <c r="D350" s="11" t="s">
        <v>10034</v>
      </c>
      <c r="E350" s="11" t="s">
        <v>22720</v>
      </c>
      <c r="F350" s="31" t="s">
        <v>23055</v>
      </c>
      <c r="G350" s="11" t="s">
        <v>1073</v>
      </c>
      <c r="H350" s="15" t="s">
        <v>1583</v>
      </c>
      <c r="I350" s="12">
        <v>3</v>
      </c>
      <c r="J350" s="31" t="s">
        <v>23101</v>
      </c>
      <c r="K350" s="11" t="s">
        <v>31</v>
      </c>
      <c r="L350" s="12">
        <v>3</v>
      </c>
      <c r="M350" s="27">
        <f>L350*468</f>
        <v>1404</v>
      </c>
      <c r="N350" s="23"/>
      <c r="O350" s="24" t="s">
        <v>32</v>
      </c>
    </row>
    <row r="351" s="1" customFormat="1" customHeight="1" spans="1:15">
      <c r="A351" s="10">
        <v>346</v>
      </c>
      <c r="B351" s="11" t="s">
        <v>23</v>
      </c>
      <c r="C351" s="11" t="s">
        <v>11004</v>
      </c>
      <c r="D351" s="11" t="s">
        <v>10034</v>
      </c>
      <c r="E351" s="11" t="s">
        <v>22720</v>
      </c>
      <c r="F351" s="31" t="s">
        <v>23055</v>
      </c>
      <c r="G351" s="11" t="s">
        <v>23119</v>
      </c>
      <c r="H351" s="14" t="s">
        <v>194</v>
      </c>
      <c r="I351" s="12">
        <v>3</v>
      </c>
      <c r="J351" s="31" t="s">
        <v>23101</v>
      </c>
      <c r="K351" s="11" t="s">
        <v>31</v>
      </c>
      <c r="L351" s="12">
        <v>3</v>
      </c>
      <c r="M351" s="27">
        <f>L351*130</f>
        <v>390</v>
      </c>
      <c r="N351" s="23"/>
      <c r="O351" s="24" t="s">
        <v>32</v>
      </c>
    </row>
    <row r="352" s="1" customFormat="1" customHeight="1" spans="1:15">
      <c r="A352" s="10">
        <v>347</v>
      </c>
      <c r="B352" s="11" t="s">
        <v>23</v>
      </c>
      <c r="C352" s="11" t="s">
        <v>11004</v>
      </c>
      <c r="D352" s="11" t="s">
        <v>10034</v>
      </c>
      <c r="E352" s="11" t="s">
        <v>22720</v>
      </c>
      <c r="F352" s="11" t="s">
        <v>23055</v>
      </c>
      <c r="G352" s="11" t="s">
        <v>23120</v>
      </c>
      <c r="H352" s="14" t="s">
        <v>51</v>
      </c>
      <c r="I352" s="12">
        <v>5</v>
      </c>
      <c r="J352" s="31" t="s">
        <v>23101</v>
      </c>
      <c r="K352" s="11" t="s">
        <v>31</v>
      </c>
      <c r="L352" s="12">
        <v>5</v>
      </c>
      <c r="M352" s="27">
        <f>L352*312</f>
        <v>1560</v>
      </c>
      <c r="N352" s="23"/>
      <c r="O352" s="24" t="s">
        <v>32</v>
      </c>
    </row>
    <row r="353" s="1" customFormat="1" customHeight="1" spans="1:15">
      <c r="A353" s="10">
        <v>348</v>
      </c>
      <c r="B353" s="11" t="s">
        <v>23</v>
      </c>
      <c r="C353" s="11" t="s">
        <v>11004</v>
      </c>
      <c r="D353" s="11" t="s">
        <v>10034</v>
      </c>
      <c r="E353" s="11" t="s">
        <v>22720</v>
      </c>
      <c r="F353" s="31" t="s">
        <v>23055</v>
      </c>
      <c r="G353" s="11" t="s">
        <v>23121</v>
      </c>
      <c r="H353" s="14" t="s">
        <v>194</v>
      </c>
      <c r="I353" s="42">
        <v>1</v>
      </c>
      <c r="J353" s="31" t="s">
        <v>23122</v>
      </c>
      <c r="K353" s="11" t="s">
        <v>31</v>
      </c>
      <c r="L353" s="42">
        <v>1</v>
      </c>
      <c r="M353" s="27">
        <f t="shared" ref="M353:M374" si="18">L353*130</f>
        <v>130</v>
      </c>
      <c r="N353" s="23"/>
      <c r="O353" s="24" t="s">
        <v>32</v>
      </c>
    </row>
    <row r="354" s="1" customFormat="1" customHeight="1" spans="1:15">
      <c r="A354" s="10">
        <v>349</v>
      </c>
      <c r="B354" s="11" t="s">
        <v>23</v>
      </c>
      <c r="C354" s="11" t="s">
        <v>11004</v>
      </c>
      <c r="D354" s="11" t="s">
        <v>10034</v>
      </c>
      <c r="E354" s="11" t="s">
        <v>22720</v>
      </c>
      <c r="F354" s="31" t="s">
        <v>23055</v>
      </c>
      <c r="G354" s="11" t="s">
        <v>23123</v>
      </c>
      <c r="H354" s="14" t="s">
        <v>194</v>
      </c>
      <c r="I354" s="16">
        <v>3</v>
      </c>
      <c r="J354" s="31" t="s">
        <v>23122</v>
      </c>
      <c r="K354" s="11" t="s">
        <v>31</v>
      </c>
      <c r="L354" s="16">
        <v>3</v>
      </c>
      <c r="M354" s="27">
        <f t="shared" si="18"/>
        <v>390</v>
      </c>
      <c r="N354" s="23"/>
      <c r="O354" s="24" t="s">
        <v>32</v>
      </c>
    </row>
    <row r="355" s="1" customFormat="1" customHeight="1" spans="1:15">
      <c r="A355" s="10">
        <v>350</v>
      </c>
      <c r="B355" s="11" t="s">
        <v>23</v>
      </c>
      <c r="C355" s="11" t="s">
        <v>11004</v>
      </c>
      <c r="D355" s="11" t="s">
        <v>10034</v>
      </c>
      <c r="E355" s="11" t="s">
        <v>22720</v>
      </c>
      <c r="F355" s="11" t="s">
        <v>23055</v>
      </c>
      <c r="G355" s="11" t="s">
        <v>23124</v>
      </c>
      <c r="H355" s="14" t="s">
        <v>194</v>
      </c>
      <c r="I355" s="11">
        <v>2</v>
      </c>
      <c r="J355" s="31" t="s">
        <v>23122</v>
      </c>
      <c r="K355" s="11" t="s">
        <v>31</v>
      </c>
      <c r="L355" s="11">
        <v>2</v>
      </c>
      <c r="M355" s="27">
        <f t="shared" si="18"/>
        <v>260</v>
      </c>
      <c r="N355" s="23"/>
      <c r="O355" s="24" t="s">
        <v>32</v>
      </c>
    </row>
    <row r="356" s="1" customFormat="1" customHeight="1" spans="1:15">
      <c r="A356" s="10">
        <v>351</v>
      </c>
      <c r="B356" s="11" t="s">
        <v>23</v>
      </c>
      <c r="C356" s="11" t="s">
        <v>11004</v>
      </c>
      <c r="D356" s="11" t="s">
        <v>10034</v>
      </c>
      <c r="E356" s="11" t="s">
        <v>22720</v>
      </c>
      <c r="F356" s="11" t="s">
        <v>23055</v>
      </c>
      <c r="G356" s="11" t="s">
        <v>23125</v>
      </c>
      <c r="H356" s="14" t="s">
        <v>194</v>
      </c>
      <c r="I356" s="11">
        <v>3</v>
      </c>
      <c r="J356" s="31" t="s">
        <v>23122</v>
      </c>
      <c r="K356" s="11" t="s">
        <v>31</v>
      </c>
      <c r="L356" s="11">
        <v>3</v>
      </c>
      <c r="M356" s="27">
        <f t="shared" si="18"/>
        <v>390</v>
      </c>
      <c r="N356" s="23"/>
      <c r="O356" s="24" t="s">
        <v>32</v>
      </c>
    </row>
    <row r="357" s="1" customFormat="1" customHeight="1" spans="1:15">
      <c r="A357" s="10">
        <v>352</v>
      </c>
      <c r="B357" s="11" t="s">
        <v>23</v>
      </c>
      <c r="C357" s="11" t="s">
        <v>11004</v>
      </c>
      <c r="D357" s="11" t="s">
        <v>10034</v>
      </c>
      <c r="E357" s="11" t="s">
        <v>22720</v>
      </c>
      <c r="F357" s="31" t="s">
        <v>23055</v>
      </c>
      <c r="G357" s="11" t="s">
        <v>23126</v>
      </c>
      <c r="H357" s="14" t="s">
        <v>194</v>
      </c>
      <c r="I357" s="11">
        <v>4</v>
      </c>
      <c r="J357" s="31" t="s">
        <v>23122</v>
      </c>
      <c r="K357" s="11" t="s">
        <v>31</v>
      </c>
      <c r="L357" s="11">
        <v>4</v>
      </c>
      <c r="M357" s="27">
        <f t="shared" si="18"/>
        <v>520</v>
      </c>
      <c r="N357" s="23"/>
      <c r="O357" s="24" t="s">
        <v>32</v>
      </c>
    </row>
    <row r="358" s="1" customFormat="1" customHeight="1" spans="1:15">
      <c r="A358" s="10">
        <v>353</v>
      </c>
      <c r="B358" s="11" t="s">
        <v>23</v>
      </c>
      <c r="C358" s="11" t="s">
        <v>11004</v>
      </c>
      <c r="D358" s="11" t="s">
        <v>10034</v>
      </c>
      <c r="E358" s="11" t="s">
        <v>22720</v>
      </c>
      <c r="F358" s="31" t="s">
        <v>23055</v>
      </c>
      <c r="G358" s="11" t="s">
        <v>23127</v>
      </c>
      <c r="H358" s="14" t="s">
        <v>194</v>
      </c>
      <c r="I358" s="11">
        <v>5</v>
      </c>
      <c r="J358" s="31" t="s">
        <v>23122</v>
      </c>
      <c r="K358" s="11" t="s">
        <v>31</v>
      </c>
      <c r="L358" s="11">
        <v>5</v>
      </c>
      <c r="M358" s="27">
        <f t="shared" si="18"/>
        <v>650</v>
      </c>
      <c r="N358" s="23"/>
      <c r="O358" s="24" t="s">
        <v>32</v>
      </c>
    </row>
    <row r="359" s="1" customFormat="1" customHeight="1" spans="1:15">
      <c r="A359" s="10">
        <v>354</v>
      </c>
      <c r="B359" s="11" t="s">
        <v>23</v>
      </c>
      <c r="C359" s="11" t="s">
        <v>11004</v>
      </c>
      <c r="D359" s="11" t="s">
        <v>10034</v>
      </c>
      <c r="E359" s="11" t="s">
        <v>22720</v>
      </c>
      <c r="F359" s="11" t="s">
        <v>23055</v>
      </c>
      <c r="G359" s="11" t="s">
        <v>23128</v>
      </c>
      <c r="H359" s="15" t="s">
        <v>1583</v>
      </c>
      <c r="I359" s="11">
        <v>6</v>
      </c>
      <c r="J359" s="31" t="s">
        <v>23122</v>
      </c>
      <c r="K359" s="11" t="s">
        <v>31</v>
      </c>
      <c r="L359" s="11">
        <v>6</v>
      </c>
      <c r="M359" s="27">
        <f t="shared" si="18"/>
        <v>780</v>
      </c>
      <c r="N359" s="23"/>
      <c r="O359" s="24" t="s">
        <v>32</v>
      </c>
    </row>
    <row r="360" s="1" customFormat="1" customHeight="1" spans="1:15">
      <c r="A360" s="10">
        <v>355</v>
      </c>
      <c r="B360" s="11" t="s">
        <v>23</v>
      </c>
      <c r="C360" s="11" t="s">
        <v>11004</v>
      </c>
      <c r="D360" s="11" t="s">
        <v>10034</v>
      </c>
      <c r="E360" s="11" t="s">
        <v>22720</v>
      </c>
      <c r="F360" s="11" t="s">
        <v>23055</v>
      </c>
      <c r="G360" s="11" t="s">
        <v>23129</v>
      </c>
      <c r="H360" s="14" t="s">
        <v>194</v>
      </c>
      <c r="I360" s="16">
        <v>1</v>
      </c>
      <c r="J360" s="31" t="s">
        <v>23122</v>
      </c>
      <c r="K360" s="11" t="s">
        <v>31</v>
      </c>
      <c r="L360" s="16">
        <v>1</v>
      </c>
      <c r="M360" s="27">
        <f t="shared" si="18"/>
        <v>130</v>
      </c>
      <c r="N360" s="23"/>
      <c r="O360" s="24" t="s">
        <v>32</v>
      </c>
    </row>
    <row r="361" s="1" customFormat="1" customHeight="1" spans="1:15">
      <c r="A361" s="10">
        <v>356</v>
      </c>
      <c r="B361" s="11" t="s">
        <v>23</v>
      </c>
      <c r="C361" s="11" t="s">
        <v>11004</v>
      </c>
      <c r="D361" s="11" t="s">
        <v>10034</v>
      </c>
      <c r="E361" s="11" t="s">
        <v>22720</v>
      </c>
      <c r="F361" s="11" t="s">
        <v>23055</v>
      </c>
      <c r="G361" s="11" t="s">
        <v>9944</v>
      </c>
      <c r="H361" s="14" t="s">
        <v>194</v>
      </c>
      <c r="I361" s="16">
        <v>3</v>
      </c>
      <c r="J361" s="31" t="s">
        <v>23122</v>
      </c>
      <c r="K361" s="11" t="s">
        <v>31</v>
      </c>
      <c r="L361" s="16">
        <v>3</v>
      </c>
      <c r="M361" s="27">
        <f t="shared" si="18"/>
        <v>390</v>
      </c>
      <c r="N361" s="23"/>
      <c r="O361" s="24" t="s">
        <v>32</v>
      </c>
    </row>
    <row r="362" s="1" customFormat="1" customHeight="1" spans="1:15">
      <c r="A362" s="10">
        <v>357</v>
      </c>
      <c r="B362" s="11" t="s">
        <v>23</v>
      </c>
      <c r="C362" s="11" t="s">
        <v>11004</v>
      </c>
      <c r="D362" s="11" t="s">
        <v>10034</v>
      </c>
      <c r="E362" s="11" t="s">
        <v>22720</v>
      </c>
      <c r="F362" s="11" t="s">
        <v>23055</v>
      </c>
      <c r="G362" s="11" t="s">
        <v>23130</v>
      </c>
      <c r="H362" s="15" t="s">
        <v>1583</v>
      </c>
      <c r="I362" s="12">
        <v>6</v>
      </c>
      <c r="J362" s="31" t="s">
        <v>23122</v>
      </c>
      <c r="K362" s="11" t="s">
        <v>31</v>
      </c>
      <c r="L362" s="12">
        <v>6</v>
      </c>
      <c r="M362" s="27">
        <f t="shared" si="18"/>
        <v>780</v>
      </c>
      <c r="N362" s="23"/>
      <c r="O362" s="24" t="s">
        <v>32</v>
      </c>
    </row>
    <row r="363" s="1" customFormat="1" customHeight="1" spans="1:15">
      <c r="A363" s="10">
        <v>358</v>
      </c>
      <c r="B363" s="11" t="s">
        <v>23</v>
      </c>
      <c r="C363" s="11" t="s">
        <v>11004</v>
      </c>
      <c r="D363" s="11" t="s">
        <v>10034</v>
      </c>
      <c r="E363" s="11" t="s">
        <v>22720</v>
      </c>
      <c r="F363" s="11" t="s">
        <v>23055</v>
      </c>
      <c r="G363" s="11" t="s">
        <v>23131</v>
      </c>
      <c r="H363" s="14" t="s">
        <v>194</v>
      </c>
      <c r="I363" s="12">
        <v>5</v>
      </c>
      <c r="J363" s="31" t="s">
        <v>23122</v>
      </c>
      <c r="K363" s="11" t="s">
        <v>31</v>
      </c>
      <c r="L363" s="12">
        <v>5</v>
      </c>
      <c r="M363" s="27">
        <f t="shared" si="18"/>
        <v>650</v>
      </c>
      <c r="N363" s="23"/>
      <c r="O363" s="24" t="s">
        <v>32</v>
      </c>
    </row>
    <row r="364" s="1" customFormat="1" customHeight="1" spans="1:15">
      <c r="A364" s="10">
        <v>359</v>
      </c>
      <c r="B364" s="11" t="s">
        <v>23</v>
      </c>
      <c r="C364" s="11" t="s">
        <v>11004</v>
      </c>
      <c r="D364" s="11" t="s">
        <v>10034</v>
      </c>
      <c r="E364" s="11" t="s">
        <v>22720</v>
      </c>
      <c r="F364" s="11" t="s">
        <v>23055</v>
      </c>
      <c r="G364" s="11" t="s">
        <v>23132</v>
      </c>
      <c r="H364" s="14" t="s">
        <v>194</v>
      </c>
      <c r="I364" s="12">
        <v>2</v>
      </c>
      <c r="J364" s="31" t="s">
        <v>23122</v>
      </c>
      <c r="K364" s="11" t="s">
        <v>31</v>
      </c>
      <c r="L364" s="12">
        <v>2</v>
      </c>
      <c r="M364" s="27">
        <f t="shared" si="18"/>
        <v>260</v>
      </c>
      <c r="N364" s="23"/>
      <c r="O364" s="24" t="s">
        <v>32</v>
      </c>
    </row>
    <row r="365" s="1" customFormat="1" customHeight="1" spans="1:15">
      <c r="A365" s="10">
        <v>360</v>
      </c>
      <c r="B365" s="11" t="s">
        <v>23</v>
      </c>
      <c r="C365" s="11" t="s">
        <v>11004</v>
      </c>
      <c r="D365" s="11" t="s">
        <v>10034</v>
      </c>
      <c r="E365" s="11" t="s">
        <v>22720</v>
      </c>
      <c r="F365" s="11" t="s">
        <v>23055</v>
      </c>
      <c r="G365" s="11" t="s">
        <v>23133</v>
      </c>
      <c r="H365" s="14" t="s">
        <v>194</v>
      </c>
      <c r="I365" s="12">
        <v>3</v>
      </c>
      <c r="J365" s="31" t="s">
        <v>23122</v>
      </c>
      <c r="K365" s="11" t="s">
        <v>31</v>
      </c>
      <c r="L365" s="12">
        <v>3</v>
      </c>
      <c r="M365" s="27">
        <f t="shared" si="18"/>
        <v>390</v>
      </c>
      <c r="N365" s="23"/>
      <c r="O365" s="24" t="s">
        <v>32</v>
      </c>
    </row>
    <row r="366" s="1" customFormat="1" customHeight="1" spans="1:15">
      <c r="A366" s="10">
        <v>361</v>
      </c>
      <c r="B366" s="11" t="s">
        <v>23</v>
      </c>
      <c r="C366" s="11" t="s">
        <v>11004</v>
      </c>
      <c r="D366" s="11" t="s">
        <v>10034</v>
      </c>
      <c r="E366" s="11" t="s">
        <v>22720</v>
      </c>
      <c r="F366" s="11" t="s">
        <v>23055</v>
      </c>
      <c r="G366" s="11" t="s">
        <v>23134</v>
      </c>
      <c r="H366" s="14" t="s">
        <v>194</v>
      </c>
      <c r="I366" s="12">
        <v>6</v>
      </c>
      <c r="J366" s="31" t="s">
        <v>23122</v>
      </c>
      <c r="K366" s="11" t="s">
        <v>31</v>
      </c>
      <c r="L366" s="12">
        <v>6</v>
      </c>
      <c r="M366" s="27">
        <f t="shared" si="18"/>
        <v>780</v>
      </c>
      <c r="N366" s="23"/>
      <c r="O366" s="24" t="s">
        <v>32</v>
      </c>
    </row>
    <row r="367" s="1" customFormat="1" customHeight="1" spans="1:15">
      <c r="A367" s="10">
        <v>362</v>
      </c>
      <c r="B367" s="11" t="s">
        <v>23</v>
      </c>
      <c r="C367" s="11" t="s">
        <v>11004</v>
      </c>
      <c r="D367" s="11" t="s">
        <v>10034</v>
      </c>
      <c r="E367" s="11" t="s">
        <v>22720</v>
      </c>
      <c r="F367" s="11" t="s">
        <v>23055</v>
      </c>
      <c r="G367" s="11" t="s">
        <v>23135</v>
      </c>
      <c r="H367" s="15" t="s">
        <v>1583</v>
      </c>
      <c r="I367" s="12">
        <v>3</v>
      </c>
      <c r="J367" s="31" t="s">
        <v>23122</v>
      </c>
      <c r="K367" s="11" t="s">
        <v>31</v>
      </c>
      <c r="L367" s="12">
        <v>3</v>
      </c>
      <c r="M367" s="27">
        <f t="shared" si="18"/>
        <v>390</v>
      </c>
      <c r="N367" s="23"/>
      <c r="O367" s="24" t="s">
        <v>32</v>
      </c>
    </row>
    <row r="368" s="1" customFormat="1" customHeight="1" spans="1:15">
      <c r="A368" s="10">
        <v>363</v>
      </c>
      <c r="B368" s="11" t="s">
        <v>23</v>
      </c>
      <c r="C368" s="11" t="s">
        <v>11004</v>
      </c>
      <c r="D368" s="11" t="s">
        <v>10034</v>
      </c>
      <c r="E368" s="11" t="s">
        <v>22720</v>
      </c>
      <c r="F368" s="11" t="s">
        <v>23055</v>
      </c>
      <c r="G368" s="11" t="s">
        <v>23136</v>
      </c>
      <c r="H368" s="14" t="s">
        <v>194</v>
      </c>
      <c r="I368" s="12">
        <v>5</v>
      </c>
      <c r="J368" s="31" t="s">
        <v>23122</v>
      </c>
      <c r="K368" s="11" t="s">
        <v>31</v>
      </c>
      <c r="L368" s="12">
        <v>5</v>
      </c>
      <c r="M368" s="27">
        <f t="shared" si="18"/>
        <v>650</v>
      </c>
      <c r="N368" s="23"/>
      <c r="O368" s="24" t="s">
        <v>32</v>
      </c>
    </row>
    <row r="369" s="1" customFormat="1" customHeight="1" spans="1:15">
      <c r="A369" s="10">
        <v>364</v>
      </c>
      <c r="B369" s="11" t="s">
        <v>23</v>
      </c>
      <c r="C369" s="11" t="s">
        <v>11004</v>
      </c>
      <c r="D369" s="11" t="s">
        <v>10034</v>
      </c>
      <c r="E369" s="11" t="s">
        <v>22720</v>
      </c>
      <c r="F369" s="11" t="s">
        <v>23055</v>
      </c>
      <c r="G369" s="11" t="s">
        <v>23137</v>
      </c>
      <c r="H369" s="14" t="s">
        <v>194</v>
      </c>
      <c r="I369" s="12">
        <v>3</v>
      </c>
      <c r="J369" s="31" t="s">
        <v>23122</v>
      </c>
      <c r="K369" s="11" t="s">
        <v>31</v>
      </c>
      <c r="L369" s="12">
        <v>3</v>
      </c>
      <c r="M369" s="27">
        <f t="shared" si="18"/>
        <v>390</v>
      </c>
      <c r="N369" s="23"/>
      <c r="O369" s="24" t="s">
        <v>32</v>
      </c>
    </row>
    <row r="370" s="1" customFormat="1" customHeight="1" spans="1:15">
      <c r="A370" s="10">
        <v>365</v>
      </c>
      <c r="B370" s="11" t="s">
        <v>23</v>
      </c>
      <c r="C370" s="11" t="s">
        <v>11004</v>
      </c>
      <c r="D370" s="11" t="s">
        <v>10034</v>
      </c>
      <c r="E370" s="11" t="s">
        <v>22720</v>
      </c>
      <c r="F370" s="31" t="s">
        <v>23055</v>
      </c>
      <c r="G370" s="11" t="s">
        <v>23138</v>
      </c>
      <c r="H370" s="15" t="s">
        <v>1583</v>
      </c>
      <c r="I370" s="16">
        <v>7</v>
      </c>
      <c r="J370" s="31" t="s">
        <v>23139</v>
      </c>
      <c r="K370" s="11" t="s">
        <v>31</v>
      </c>
      <c r="L370" s="16">
        <v>7</v>
      </c>
      <c r="M370" s="27">
        <f t="shared" si="18"/>
        <v>910</v>
      </c>
      <c r="N370" s="23"/>
      <c r="O370" s="24" t="s">
        <v>32</v>
      </c>
    </row>
    <row r="371" s="1" customFormat="1" customHeight="1" spans="1:15">
      <c r="A371" s="10">
        <v>366</v>
      </c>
      <c r="B371" s="11" t="s">
        <v>23</v>
      </c>
      <c r="C371" s="11" t="s">
        <v>11004</v>
      </c>
      <c r="D371" s="11" t="s">
        <v>10034</v>
      </c>
      <c r="E371" s="11" t="s">
        <v>22720</v>
      </c>
      <c r="F371" s="11" t="s">
        <v>23055</v>
      </c>
      <c r="G371" s="11" t="s">
        <v>18449</v>
      </c>
      <c r="H371" s="15" t="s">
        <v>1583</v>
      </c>
      <c r="I371" s="11">
        <v>7</v>
      </c>
      <c r="J371" s="31" t="s">
        <v>23139</v>
      </c>
      <c r="K371" s="11" t="s">
        <v>31</v>
      </c>
      <c r="L371" s="11">
        <v>7</v>
      </c>
      <c r="M371" s="27">
        <f t="shared" si="18"/>
        <v>910</v>
      </c>
      <c r="N371" s="23"/>
      <c r="O371" s="24" t="s">
        <v>32</v>
      </c>
    </row>
    <row r="372" s="1" customFormat="1" customHeight="1" spans="1:15">
      <c r="A372" s="10">
        <v>367</v>
      </c>
      <c r="B372" s="11" t="s">
        <v>23</v>
      </c>
      <c r="C372" s="11" t="s">
        <v>11004</v>
      </c>
      <c r="D372" s="11" t="s">
        <v>10034</v>
      </c>
      <c r="E372" s="11" t="s">
        <v>22720</v>
      </c>
      <c r="F372" s="11" t="s">
        <v>23055</v>
      </c>
      <c r="G372" s="11" t="s">
        <v>23140</v>
      </c>
      <c r="H372" s="14" t="s">
        <v>194</v>
      </c>
      <c r="I372" s="11">
        <v>5</v>
      </c>
      <c r="J372" s="31" t="s">
        <v>23139</v>
      </c>
      <c r="K372" s="11" t="s">
        <v>31</v>
      </c>
      <c r="L372" s="11">
        <v>5</v>
      </c>
      <c r="M372" s="27">
        <f t="shared" si="18"/>
        <v>650</v>
      </c>
      <c r="N372" s="23"/>
      <c r="O372" s="24" t="s">
        <v>32</v>
      </c>
    </row>
    <row r="373" s="1" customFormat="1" customHeight="1" spans="1:15">
      <c r="A373" s="10">
        <v>368</v>
      </c>
      <c r="B373" s="11" t="s">
        <v>23</v>
      </c>
      <c r="C373" s="11" t="s">
        <v>11004</v>
      </c>
      <c r="D373" s="11" t="s">
        <v>10034</v>
      </c>
      <c r="E373" s="11" t="s">
        <v>22720</v>
      </c>
      <c r="F373" s="31" t="s">
        <v>23055</v>
      </c>
      <c r="G373" s="11" t="s">
        <v>23141</v>
      </c>
      <c r="H373" s="14" t="s">
        <v>194</v>
      </c>
      <c r="I373" s="11">
        <v>5</v>
      </c>
      <c r="J373" s="31" t="s">
        <v>23139</v>
      </c>
      <c r="K373" s="11" t="s">
        <v>31</v>
      </c>
      <c r="L373" s="11">
        <v>5</v>
      </c>
      <c r="M373" s="27">
        <f t="shared" si="18"/>
        <v>650</v>
      </c>
      <c r="N373" s="23"/>
      <c r="O373" s="24" t="s">
        <v>32</v>
      </c>
    </row>
    <row r="374" s="1" customFormat="1" customHeight="1" spans="1:15">
      <c r="A374" s="10">
        <v>369</v>
      </c>
      <c r="B374" s="11" t="s">
        <v>23</v>
      </c>
      <c r="C374" s="11" t="s">
        <v>11004</v>
      </c>
      <c r="D374" s="11" t="s">
        <v>10034</v>
      </c>
      <c r="E374" s="11" t="s">
        <v>22720</v>
      </c>
      <c r="F374" s="31" t="s">
        <v>23055</v>
      </c>
      <c r="G374" s="11" t="s">
        <v>23142</v>
      </c>
      <c r="H374" s="14" t="s">
        <v>194</v>
      </c>
      <c r="I374" s="11">
        <v>4</v>
      </c>
      <c r="J374" s="31" t="s">
        <v>23139</v>
      </c>
      <c r="K374" s="11" t="s">
        <v>31</v>
      </c>
      <c r="L374" s="11">
        <v>4</v>
      </c>
      <c r="M374" s="27">
        <f t="shared" si="18"/>
        <v>520</v>
      </c>
      <c r="N374" s="23"/>
      <c r="O374" s="24" t="s">
        <v>32</v>
      </c>
    </row>
    <row r="375" s="1" customFormat="1" customHeight="1" spans="1:15">
      <c r="A375" s="10">
        <v>370</v>
      </c>
      <c r="B375" s="11" t="s">
        <v>23</v>
      </c>
      <c r="C375" s="11" t="s">
        <v>11004</v>
      </c>
      <c r="D375" s="11" t="s">
        <v>10034</v>
      </c>
      <c r="E375" s="11" t="s">
        <v>22720</v>
      </c>
      <c r="F375" s="11" t="s">
        <v>23055</v>
      </c>
      <c r="G375" s="11" t="s">
        <v>23143</v>
      </c>
      <c r="H375" s="14" t="s">
        <v>51</v>
      </c>
      <c r="I375" s="11">
        <v>4</v>
      </c>
      <c r="J375" s="31" t="s">
        <v>23139</v>
      </c>
      <c r="K375" s="11" t="s">
        <v>31</v>
      </c>
      <c r="L375" s="11">
        <v>4</v>
      </c>
      <c r="M375" s="27">
        <f>L375*312</f>
        <v>1248</v>
      </c>
      <c r="N375" s="23"/>
      <c r="O375" s="24" t="s">
        <v>32</v>
      </c>
    </row>
    <row r="376" s="1" customFormat="1" customHeight="1" spans="1:15">
      <c r="A376" s="10">
        <v>371</v>
      </c>
      <c r="B376" s="11" t="s">
        <v>23</v>
      </c>
      <c r="C376" s="11" t="s">
        <v>11004</v>
      </c>
      <c r="D376" s="11" t="s">
        <v>10034</v>
      </c>
      <c r="E376" s="11" t="s">
        <v>22720</v>
      </c>
      <c r="F376" s="11" t="s">
        <v>23055</v>
      </c>
      <c r="G376" s="11" t="s">
        <v>23144</v>
      </c>
      <c r="H376" s="14" t="s">
        <v>194</v>
      </c>
      <c r="I376" s="16">
        <v>5</v>
      </c>
      <c r="J376" s="31" t="s">
        <v>23139</v>
      </c>
      <c r="K376" s="11" t="s">
        <v>31</v>
      </c>
      <c r="L376" s="16">
        <v>5</v>
      </c>
      <c r="M376" s="27">
        <f>L376*130</f>
        <v>650</v>
      </c>
      <c r="N376" s="23"/>
      <c r="O376" s="24" t="s">
        <v>32</v>
      </c>
    </row>
    <row r="377" s="1" customFormat="1" customHeight="1" spans="1:15">
      <c r="A377" s="10">
        <v>372</v>
      </c>
      <c r="B377" s="11" t="s">
        <v>23</v>
      </c>
      <c r="C377" s="11" t="s">
        <v>11004</v>
      </c>
      <c r="D377" s="11" t="s">
        <v>10034</v>
      </c>
      <c r="E377" s="11" t="s">
        <v>22720</v>
      </c>
      <c r="F377" s="11" t="s">
        <v>23055</v>
      </c>
      <c r="G377" s="11" t="s">
        <v>23145</v>
      </c>
      <c r="H377" s="15" t="s">
        <v>1583</v>
      </c>
      <c r="I377" s="16">
        <v>2</v>
      </c>
      <c r="J377" s="31" t="s">
        <v>23139</v>
      </c>
      <c r="K377" s="11" t="s">
        <v>31</v>
      </c>
      <c r="L377" s="16">
        <v>2</v>
      </c>
      <c r="M377" s="27">
        <f>L377*130</f>
        <v>260</v>
      </c>
      <c r="N377" s="23"/>
      <c r="O377" s="24" t="s">
        <v>32</v>
      </c>
    </row>
    <row r="378" s="1" customFormat="1" customHeight="1" spans="1:15">
      <c r="A378" s="10">
        <v>373</v>
      </c>
      <c r="B378" s="11" t="s">
        <v>23</v>
      </c>
      <c r="C378" s="11" t="s">
        <v>11004</v>
      </c>
      <c r="D378" s="11" t="s">
        <v>10034</v>
      </c>
      <c r="E378" s="11" t="s">
        <v>22720</v>
      </c>
      <c r="F378" s="31" t="s">
        <v>23055</v>
      </c>
      <c r="G378" s="11" t="s">
        <v>23146</v>
      </c>
      <c r="H378" s="14" t="s">
        <v>51</v>
      </c>
      <c r="I378" s="12">
        <v>4</v>
      </c>
      <c r="J378" s="31" t="s">
        <v>23139</v>
      </c>
      <c r="K378" s="11" t="s">
        <v>31</v>
      </c>
      <c r="L378" s="12">
        <v>4</v>
      </c>
      <c r="M378" s="27">
        <f>L378*312</f>
        <v>1248</v>
      </c>
      <c r="N378" s="23"/>
      <c r="O378" s="24" t="s">
        <v>32</v>
      </c>
    </row>
    <row r="379" s="1" customFormat="1" customHeight="1" spans="1:15">
      <c r="A379" s="10">
        <v>374</v>
      </c>
      <c r="B379" s="11" t="s">
        <v>23</v>
      </c>
      <c r="C379" s="11" t="s">
        <v>11004</v>
      </c>
      <c r="D379" s="11" t="s">
        <v>10034</v>
      </c>
      <c r="E379" s="11" t="s">
        <v>22720</v>
      </c>
      <c r="F379" s="31" t="s">
        <v>23055</v>
      </c>
      <c r="G379" s="11" t="s">
        <v>23147</v>
      </c>
      <c r="H379" s="14" t="s">
        <v>194</v>
      </c>
      <c r="I379" s="12">
        <v>6</v>
      </c>
      <c r="J379" s="31" t="s">
        <v>23139</v>
      </c>
      <c r="K379" s="11" t="s">
        <v>31</v>
      </c>
      <c r="L379" s="12">
        <v>6</v>
      </c>
      <c r="M379" s="27">
        <f t="shared" ref="M379:M392" si="19">L379*130</f>
        <v>780</v>
      </c>
      <c r="N379" s="23"/>
      <c r="O379" s="24" t="s">
        <v>32</v>
      </c>
    </row>
    <row r="380" s="1" customFormat="1" customHeight="1" spans="1:15">
      <c r="A380" s="10">
        <v>375</v>
      </c>
      <c r="B380" s="11" t="s">
        <v>23</v>
      </c>
      <c r="C380" s="11" t="s">
        <v>11004</v>
      </c>
      <c r="D380" s="11" t="s">
        <v>10034</v>
      </c>
      <c r="E380" s="11" t="s">
        <v>22720</v>
      </c>
      <c r="F380" s="11" t="s">
        <v>23055</v>
      </c>
      <c r="G380" s="11" t="s">
        <v>23148</v>
      </c>
      <c r="H380" s="14" t="s">
        <v>194</v>
      </c>
      <c r="I380" s="12">
        <v>3</v>
      </c>
      <c r="J380" s="31" t="s">
        <v>23139</v>
      </c>
      <c r="K380" s="11" t="s">
        <v>31</v>
      </c>
      <c r="L380" s="12">
        <v>3</v>
      </c>
      <c r="M380" s="27">
        <f t="shared" si="19"/>
        <v>390</v>
      </c>
      <c r="N380" s="23"/>
      <c r="O380" s="24" t="s">
        <v>32</v>
      </c>
    </row>
    <row r="381" s="1" customFormat="1" customHeight="1" spans="1:15">
      <c r="A381" s="10">
        <v>376</v>
      </c>
      <c r="B381" s="11" t="s">
        <v>23</v>
      </c>
      <c r="C381" s="11" t="s">
        <v>11004</v>
      </c>
      <c r="D381" s="11" t="s">
        <v>10034</v>
      </c>
      <c r="E381" s="11" t="s">
        <v>22720</v>
      </c>
      <c r="F381" s="11" t="s">
        <v>23055</v>
      </c>
      <c r="G381" s="11" t="s">
        <v>23149</v>
      </c>
      <c r="H381" s="14" t="s">
        <v>194</v>
      </c>
      <c r="I381" s="12">
        <v>4</v>
      </c>
      <c r="J381" s="31" t="s">
        <v>23139</v>
      </c>
      <c r="K381" s="11" t="s">
        <v>31</v>
      </c>
      <c r="L381" s="12">
        <v>4</v>
      </c>
      <c r="M381" s="27">
        <f t="shared" si="19"/>
        <v>520</v>
      </c>
      <c r="N381" s="23"/>
      <c r="O381" s="24" t="s">
        <v>32</v>
      </c>
    </row>
    <row r="382" s="1" customFormat="1" customHeight="1" spans="1:15">
      <c r="A382" s="10">
        <v>377</v>
      </c>
      <c r="B382" s="11" t="s">
        <v>23</v>
      </c>
      <c r="C382" s="11" t="s">
        <v>11004</v>
      </c>
      <c r="D382" s="11" t="s">
        <v>10034</v>
      </c>
      <c r="E382" s="11" t="s">
        <v>22720</v>
      </c>
      <c r="F382" s="31" t="s">
        <v>23055</v>
      </c>
      <c r="G382" s="11" t="s">
        <v>23150</v>
      </c>
      <c r="H382" s="14" t="s">
        <v>194</v>
      </c>
      <c r="I382" s="12">
        <v>6</v>
      </c>
      <c r="J382" s="31" t="s">
        <v>23139</v>
      </c>
      <c r="K382" s="11" t="s">
        <v>31</v>
      </c>
      <c r="L382" s="12">
        <v>6</v>
      </c>
      <c r="M382" s="27">
        <f t="shared" si="19"/>
        <v>780</v>
      </c>
      <c r="N382" s="23"/>
      <c r="O382" s="24" t="s">
        <v>32</v>
      </c>
    </row>
    <row r="383" s="1" customFormat="1" customHeight="1" spans="1:15">
      <c r="A383" s="10">
        <v>378</v>
      </c>
      <c r="B383" s="11" t="s">
        <v>23</v>
      </c>
      <c r="C383" s="11" t="s">
        <v>11004</v>
      </c>
      <c r="D383" s="11" t="s">
        <v>10034</v>
      </c>
      <c r="E383" s="11" t="s">
        <v>22720</v>
      </c>
      <c r="F383" s="31" t="s">
        <v>23055</v>
      </c>
      <c r="G383" s="11" t="s">
        <v>656</v>
      </c>
      <c r="H383" s="14" t="s">
        <v>194</v>
      </c>
      <c r="I383" s="12">
        <v>6</v>
      </c>
      <c r="J383" s="31" t="s">
        <v>23139</v>
      </c>
      <c r="K383" s="11" t="s">
        <v>31</v>
      </c>
      <c r="L383" s="12">
        <v>6</v>
      </c>
      <c r="M383" s="27">
        <f t="shared" si="19"/>
        <v>780</v>
      </c>
      <c r="N383" s="23"/>
      <c r="O383" s="24" t="s">
        <v>32</v>
      </c>
    </row>
    <row r="384" s="1" customFormat="1" customHeight="1" spans="1:15">
      <c r="A384" s="10">
        <v>379</v>
      </c>
      <c r="B384" s="11" t="s">
        <v>23</v>
      </c>
      <c r="C384" s="11" t="s">
        <v>11004</v>
      </c>
      <c r="D384" s="11" t="s">
        <v>10034</v>
      </c>
      <c r="E384" s="11" t="s">
        <v>22720</v>
      </c>
      <c r="F384" s="11" t="s">
        <v>23055</v>
      </c>
      <c r="G384" s="11" t="s">
        <v>23151</v>
      </c>
      <c r="H384" s="14" t="s">
        <v>194</v>
      </c>
      <c r="I384" s="12">
        <v>6</v>
      </c>
      <c r="J384" s="31" t="s">
        <v>23139</v>
      </c>
      <c r="K384" s="11" t="s">
        <v>31</v>
      </c>
      <c r="L384" s="12">
        <v>6</v>
      </c>
      <c r="M384" s="27">
        <f t="shared" si="19"/>
        <v>780</v>
      </c>
      <c r="N384" s="23"/>
      <c r="O384" s="24" t="s">
        <v>32</v>
      </c>
    </row>
    <row r="385" s="1" customFormat="1" customHeight="1" spans="1:15">
      <c r="A385" s="10">
        <v>380</v>
      </c>
      <c r="B385" s="11" t="s">
        <v>23</v>
      </c>
      <c r="C385" s="11" t="s">
        <v>11004</v>
      </c>
      <c r="D385" s="11" t="s">
        <v>10034</v>
      </c>
      <c r="E385" s="11" t="s">
        <v>22720</v>
      </c>
      <c r="F385" s="11" t="s">
        <v>23055</v>
      </c>
      <c r="G385" s="11" t="s">
        <v>23152</v>
      </c>
      <c r="H385" s="15" t="s">
        <v>1583</v>
      </c>
      <c r="I385" s="12">
        <v>6</v>
      </c>
      <c r="J385" s="11" t="s">
        <v>23153</v>
      </c>
      <c r="K385" s="11" t="s">
        <v>31</v>
      </c>
      <c r="L385" s="12">
        <v>6</v>
      </c>
      <c r="M385" s="27">
        <f t="shared" si="19"/>
        <v>780</v>
      </c>
      <c r="N385" s="23"/>
      <c r="O385" s="24" t="s">
        <v>32</v>
      </c>
    </row>
    <row r="386" s="1" customFormat="1" customHeight="1" spans="1:15">
      <c r="A386" s="10">
        <v>381</v>
      </c>
      <c r="B386" s="11" t="s">
        <v>23</v>
      </c>
      <c r="C386" s="11" t="s">
        <v>11004</v>
      </c>
      <c r="D386" s="11" t="s">
        <v>10034</v>
      </c>
      <c r="E386" s="11" t="s">
        <v>22720</v>
      </c>
      <c r="F386" s="11" t="s">
        <v>23055</v>
      </c>
      <c r="G386" s="11" t="s">
        <v>23154</v>
      </c>
      <c r="H386" s="14" t="s">
        <v>194</v>
      </c>
      <c r="I386" s="12">
        <v>6</v>
      </c>
      <c r="J386" s="11" t="s">
        <v>23153</v>
      </c>
      <c r="K386" s="11" t="s">
        <v>31</v>
      </c>
      <c r="L386" s="12">
        <v>6</v>
      </c>
      <c r="M386" s="27">
        <f t="shared" si="19"/>
        <v>780</v>
      </c>
      <c r="N386" s="23"/>
      <c r="O386" s="24" t="s">
        <v>32</v>
      </c>
    </row>
    <row r="387" s="1" customFormat="1" customHeight="1" spans="1:15">
      <c r="A387" s="10">
        <v>382</v>
      </c>
      <c r="B387" s="11" t="s">
        <v>23</v>
      </c>
      <c r="C387" s="11" t="s">
        <v>11004</v>
      </c>
      <c r="D387" s="11" t="s">
        <v>10034</v>
      </c>
      <c r="E387" s="11" t="s">
        <v>22720</v>
      </c>
      <c r="F387" s="11" t="s">
        <v>23055</v>
      </c>
      <c r="G387" s="11" t="s">
        <v>23155</v>
      </c>
      <c r="H387" s="14" t="s">
        <v>194</v>
      </c>
      <c r="I387" s="12">
        <v>1</v>
      </c>
      <c r="J387" s="11" t="s">
        <v>23153</v>
      </c>
      <c r="K387" s="11" t="s">
        <v>31</v>
      </c>
      <c r="L387" s="12">
        <v>1</v>
      </c>
      <c r="M387" s="27">
        <f t="shared" si="19"/>
        <v>130</v>
      </c>
      <c r="N387" s="23"/>
      <c r="O387" s="24" t="s">
        <v>32</v>
      </c>
    </row>
    <row r="388" s="1" customFormat="1" customHeight="1" spans="1:15">
      <c r="A388" s="10">
        <v>383</v>
      </c>
      <c r="B388" s="11" t="s">
        <v>23</v>
      </c>
      <c r="C388" s="11" t="s">
        <v>11004</v>
      </c>
      <c r="D388" s="11" t="s">
        <v>10034</v>
      </c>
      <c r="E388" s="11" t="s">
        <v>22720</v>
      </c>
      <c r="F388" s="11" t="s">
        <v>23055</v>
      </c>
      <c r="G388" s="11" t="s">
        <v>23156</v>
      </c>
      <c r="H388" s="14" t="s">
        <v>194</v>
      </c>
      <c r="I388" s="12">
        <v>2</v>
      </c>
      <c r="J388" s="11" t="s">
        <v>23153</v>
      </c>
      <c r="K388" s="11" t="s">
        <v>31</v>
      </c>
      <c r="L388" s="12">
        <v>2</v>
      </c>
      <c r="M388" s="27">
        <f t="shared" si="19"/>
        <v>260</v>
      </c>
      <c r="N388" s="23"/>
      <c r="O388" s="24" t="s">
        <v>32</v>
      </c>
    </row>
    <row r="389" s="1" customFormat="1" customHeight="1" spans="1:15">
      <c r="A389" s="10">
        <v>384</v>
      </c>
      <c r="B389" s="11" t="s">
        <v>23</v>
      </c>
      <c r="C389" s="11" t="s">
        <v>11004</v>
      </c>
      <c r="D389" s="11" t="s">
        <v>10034</v>
      </c>
      <c r="E389" s="11" t="s">
        <v>22720</v>
      </c>
      <c r="F389" s="11" t="s">
        <v>23055</v>
      </c>
      <c r="G389" s="11" t="s">
        <v>23157</v>
      </c>
      <c r="H389" s="14" t="s">
        <v>194</v>
      </c>
      <c r="I389" s="12">
        <v>2</v>
      </c>
      <c r="J389" s="11" t="s">
        <v>23153</v>
      </c>
      <c r="K389" s="11" t="s">
        <v>31</v>
      </c>
      <c r="L389" s="12">
        <v>2</v>
      </c>
      <c r="M389" s="27">
        <f t="shared" si="19"/>
        <v>260</v>
      </c>
      <c r="N389" s="23"/>
      <c r="O389" s="24" t="s">
        <v>32</v>
      </c>
    </row>
    <row r="390" s="1" customFormat="1" customHeight="1" spans="1:15">
      <c r="A390" s="10">
        <v>385</v>
      </c>
      <c r="B390" s="11" t="s">
        <v>23</v>
      </c>
      <c r="C390" s="11" t="s">
        <v>11004</v>
      </c>
      <c r="D390" s="11" t="s">
        <v>10034</v>
      </c>
      <c r="E390" s="11" t="s">
        <v>22720</v>
      </c>
      <c r="F390" s="11" t="s">
        <v>23055</v>
      </c>
      <c r="G390" s="11" t="s">
        <v>23158</v>
      </c>
      <c r="H390" s="14" t="s">
        <v>194</v>
      </c>
      <c r="I390" s="12">
        <v>4</v>
      </c>
      <c r="J390" s="11" t="s">
        <v>23153</v>
      </c>
      <c r="K390" s="11" t="s">
        <v>31</v>
      </c>
      <c r="L390" s="12">
        <v>4</v>
      </c>
      <c r="M390" s="27">
        <f t="shared" si="19"/>
        <v>520</v>
      </c>
      <c r="N390" s="23"/>
      <c r="O390" s="24" t="s">
        <v>32</v>
      </c>
    </row>
    <row r="391" s="1" customFormat="1" customHeight="1" spans="1:15">
      <c r="A391" s="10">
        <v>386</v>
      </c>
      <c r="B391" s="11" t="s">
        <v>23</v>
      </c>
      <c r="C391" s="11" t="s">
        <v>11004</v>
      </c>
      <c r="D391" s="11" t="s">
        <v>10034</v>
      </c>
      <c r="E391" s="11" t="s">
        <v>22720</v>
      </c>
      <c r="F391" s="11" t="s">
        <v>23055</v>
      </c>
      <c r="G391" s="11" t="s">
        <v>23159</v>
      </c>
      <c r="H391" s="14" t="s">
        <v>194</v>
      </c>
      <c r="I391" s="12">
        <v>6</v>
      </c>
      <c r="J391" s="11" t="s">
        <v>23153</v>
      </c>
      <c r="K391" s="11" t="s">
        <v>31</v>
      </c>
      <c r="L391" s="12">
        <v>6</v>
      </c>
      <c r="M391" s="27">
        <f t="shared" si="19"/>
        <v>780</v>
      </c>
      <c r="N391" s="23"/>
      <c r="O391" s="24" t="s">
        <v>32</v>
      </c>
    </row>
    <row r="392" s="1" customFormat="1" customHeight="1" spans="1:15">
      <c r="A392" s="10">
        <v>387</v>
      </c>
      <c r="B392" s="11" t="s">
        <v>23</v>
      </c>
      <c r="C392" s="11" t="s">
        <v>11004</v>
      </c>
      <c r="D392" s="11" t="s">
        <v>10034</v>
      </c>
      <c r="E392" s="11" t="s">
        <v>22720</v>
      </c>
      <c r="F392" s="11" t="s">
        <v>23055</v>
      </c>
      <c r="G392" s="11" t="s">
        <v>23160</v>
      </c>
      <c r="H392" s="14" t="s">
        <v>194</v>
      </c>
      <c r="I392" s="12">
        <v>3</v>
      </c>
      <c r="J392" s="11" t="s">
        <v>23153</v>
      </c>
      <c r="K392" s="11" t="s">
        <v>31</v>
      </c>
      <c r="L392" s="12">
        <v>3</v>
      </c>
      <c r="M392" s="27">
        <f t="shared" si="19"/>
        <v>390</v>
      </c>
      <c r="N392" s="23"/>
      <c r="O392" s="24" t="s">
        <v>32</v>
      </c>
    </row>
    <row r="393" s="1" customFormat="1" customHeight="1" spans="1:15">
      <c r="A393" s="10">
        <v>388</v>
      </c>
      <c r="B393" s="11" t="s">
        <v>23</v>
      </c>
      <c r="C393" s="11" t="s">
        <v>11004</v>
      </c>
      <c r="D393" s="11" t="s">
        <v>10034</v>
      </c>
      <c r="E393" s="11" t="s">
        <v>22720</v>
      </c>
      <c r="F393" s="11" t="s">
        <v>23055</v>
      </c>
      <c r="G393" s="11" t="s">
        <v>9964</v>
      </c>
      <c r="H393" s="14" t="s">
        <v>51</v>
      </c>
      <c r="I393" s="12">
        <v>2</v>
      </c>
      <c r="J393" s="11" t="s">
        <v>23153</v>
      </c>
      <c r="K393" s="11" t="s">
        <v>31</v>
      </c>
      <c r="L393" s="12">
        <v>2</v>
      </c>
      <c r="M393" s="27">
        <f>L393*312</f>
        <v>624</v>
      </c>
      <c r="N393" s="23"/>
      <c r="O393" s="24" t="s">
        <v>32</v>
      </c>
    </row>
    <row r="394" s="1" customFormat="1" customHeight="1" spans="1:15">
      <c r="A394" s="10">
        <v>389</v>
      </c>
      <c r="B394" s="11" t="s">
        <v>23</v>
      </c>
      <c r="C394" s="11" t="s">
        <v>11004</v>
      </c>
      <c r="D394" s="11" t="s">
        <v>10034</v>
      </c>
      <c r="E394" s="11" t="s">
        <v>22720</v>
      </c>
      <c r="F394" s="11" t="s">
        <v>23055</v>
      </c>
      <c r="G394" s="11" t="s">
        <v>23161</v>
      </c>
      <c r="H394" s="14" t="s">
        <v>194</v>
      </c>
      <c r="I394" s="12">
        <v>2</v>
      </c>
      <c r="J394" s="11" t="s">
        <v>23153</v>
      </c>
      <c r="K394" s="11" t="s">
        <v>31</v>
      </c>
      <c r="L394" s="12">
        <v>2</v>
      </c>
      <c r="M394" s="27">
        <f t="shared" ref="M394:M401" si="20">L394*130</f>
        <v>260</v>
      </c>
      <c r="N394" s="23"/>
      <c r="O394" s="24" t="s">
        <v>32</v>
      </c>
    </row>
    <row r="395" s="1" customFormat="1" customHeight="1" spans="1:15">
      <c r="A395" s="10">
        <v>390</v>
      </c>
      <c r="B395" s="11" t="s">
        <v>23</v>
      </c>
      <c r="C395" s="11" t="s">
        <v>11004</v>
      </c>
      <c r="D395" s="11" t="s">
        <v>10034</v>
      </c>
      <c r="E395" s="11" t="s">
        <v>22720</v>
      </c>
      <c r="F395" s="11" t="s">
        <v>23055</v>
      </c>
      <c r="G395" s="11" t="s">
        <v>23162</v>
      </c>
      <c r="H395" s="14" t="s">
        <v>194</v>
      </c>
      <c r="I395" s="12">
        <v>5</v>
      </c>
      <c r="J395" s="11" t="s">
        <v>23153</v>
      </c>
      <c r="K395" s="11" t="s">
        <v>31</v>
      </c>
      <c r="L395" s="12">
        <v>5</v>
      </c>
      <c r="M395" s="27">
        <f t="shared" si="20"/>
        <v>650</v>
      </c>
      <c r="N395" s="23"/>
      <c r="O395" s="24" t="s">
        <v>32</v>
      </c>
    </row>
    <row r="396" s="1" customFormat="1" customHeight="1" spans="1:15">
      <c r="A396" s="10">
        <v>391</v>
      </c>
      <c r="B396" s="11" t="s">
        <v>23</v>
      </c>
      <c r="C396" s="11" t="s">
        <v>11004</v>
      </c>
      <c r="D396" s="11" t="s">
        <v>10034</v>
      </c>
      <c r="E396" s="11" t="s">
        <v>22720</v>
      </c>
      <c r="F396" s="11" t="s">
        <v>23055</v>
      </c>
      <c r="G396" s="11" t="s">
        <v>23163</v>
      </c>
      <c r="H396" s="15" t="s">
        <v>1583</v>
      </c>
      <c r="I396" s="12">
        <v>4</v>
      </c>
      <c r="J396" s="11" t="s">
        <v>23164</v>
      </c>
      <c r="K396" s="11" t="s">
        <v>31</v>
      </c>
      <c r="L396" s="12">
        <v>4</v>
      </c>
      <c r="M396" s="27">
        <f t="shared" si="20"/>
        <v>520</v>
      </c>
      <c r="N396" s="23"/>
      <c r="O396" s="24" t="s">
        <v>32</v>
      </c>
    </row>
    <row r="397" s="1" customFormat="1" customHeight="1" spans="1:15">
      <c r="A397" s="10">
        <v>392</v>
      </c>
      <c r="B397" s="11" t="s">
        <v>23</v>
      </c>
      <c r="C397" s="11" t="s">
        <v>11004</v>
      </c>
      <c r="D397" s="11" t="s">
        <v>10034</v>
      </c>
      <c r="E397" s="11" t="s">
        <v>22720</v>
      </c>
      <c r="F397" s="11" t="s">
        <v>23055</v>
      </c>
      <c r="G397" s="11" t="s">
        <v>23165</v>
      </c>
      <c r="H397" s="14" t="s">
        <v>194</v>
      </c>
      <c r="I397" s="12">
        <v>2</v>
      </c>
      <c r="J397" s="11" t="s">
        <v>23164</v>
      </c>
      <c r="K397" s="11" t="s">
        <v>31</v>
      </c>
      <c r="L397" s="12">
        <v>2</v>
      </c>
      <c r="M397" s="27">
        <f t="shared" si="20"/>
        <v>260</v>
      </c>
      <c r="N397" s="23"/>
      <c r="O397" s="24" t="s">
        <v>32</v>
      </c>
    </row>
    <row r="398" s="1" customFormat="1" customHeight="1" spans="1:15">
      <c r="A398" s="10">
        <v>393</v>
      </c>
      <c r="B398" s="11" t="s">
        <v>23</v>
      </c>
      <c r="C398" s="11" t="s">
        <v>11004</v>
      </c>
      <c r="D398" s="11" t="s">
        <v>10034</v>
      </c>
      <c r="E398" s="11" t="s">
        <v>22720</v>
      </c>
      <c r="F398" s="11" t="s">
        <v>23055</v>
      </c>
      <c r="G398" s="11" t="s">
        <v>23166</v>
      </c>
      <c r="H398" s="14" t="s">
        <v>194</v>
      </c>
      <c r="I398" s="12">
        <v>4</v>
      </c>
      <c r="J398" s="11" t="s">
        <v>23164</v>
      </c>
      <c r="K398" s="11" t="s">
        <v>31</v>
      </c>
      <c r="L398" s="12">
        <v>4</v>
      </c>
      <c r="M398" s="27">
        <f t="shared" si="20"/>
        <v>520</v>
      </c>
      <c r="N398" s="23"/>
      <c r="O398" s="24" t="s">
        <v>32</v>
      </c>
    </row>
    <row r="399" s="1" customFormat="1" customHeight="1" spans="1:15">
      <c r="A399" s="10">
        <v>394</v>
      </c>
      <c r="B399" s="11" t="s">
        <v>23</v>
      </c>
      <c r="C399" s="11" t="s">
        <v>11004</v>
      </c>
      <c r="D399" s="11" t="s">
        <v>10034</v>
      </c>
      <c r="E399" s="11" t="s">
        <v>22720</v>
      </c>
      <c r="F399" s="11" t="s">
        <v>23055</v>
      </c>
      <c r="G399" s="11" t="s">
        <v>23167</v>
      </c>
      <c r="H399" s="14" t="s">
        <v>194</v>
      </c>
      <c r="I399" s="12">
        <v>4</v>
      </c>
      <c r="J399" s="11" t="s">
        <v>23164</v>
      </c>
      <c r="K399" s="11" t="s">
        <v>31</v>
      </c>
      <c r="L399" s="12">
        <v>4</v>
      </c>
      <c r="M399" s="27">
        <f t="shared" si="20"/>
        <v>520</v>
      </c>
      <c r="N399" s="23"/>
      <c r="O399" s="24" t="s">
        <v>32</v>
      </c>
    </row>
    <row r="400" s="1" customFormat="1" customHeight="1" spans="1:15">
      <c r="A400" s="10">
        <v>395</v>
      </c>
      <c r="B400" s="11" t="s">
        <v>23</v>
      </c>
      <c r="C400" s="11" t="s">
        <v>11004</v>
      </c>
      <c r="D400" s="11" t="s">
        <v>10034</v>
      </c>
      <c r="E400" s="11" t="s">
        <v>22720</v>
      </c>
      <c r="F400" s="11" t="s">
        <v>23055</v>
      </c>
      <c r="G400" s="11" t="s">
        <v>23168</v>
      </c>
      <c r="H400" s="15" t="s">
        <v>1583</v>
      </c>
      <c r="I400" s="12">
        <v>4</v>
      </c>
      <c r="J400" s="11" t="s">
        <v>23164</v>
      </c>
      <c r="K400" s="11" t="s">
        <v>31</v>
      </c>
      <c r="L400" s="12">
        <v>4</v>
      </c>
      <c r="M400" s="27">
        <f t="shared" si="20"/>
        <v>520</v>
      </c>
      <c r="N400" s="23"/>
      <c r="O400" s="24" t="s">
        <v>32</v>
      </c>
    </row>
    <row r="401" s="1" customFormat="1" customHeight="1" spans="1:15">
      <c r="A401" s="10">
        <v>396</v>
      </c>
      <c r="B401" s="11" t="s">
        <v>23</v>
      </c>
      <c r="C401" s="11" t="s">
        <v>11004</v>
      </c>
      <c r="D401" s="11" t="s">
        <v>10034</v>
      </c>
      <c r="E401" s="11" t="s">
        <v>22720</v>
      </c>
      <c r="F401" s="11" t="s">
        <v>23055</v>
      </c>
      <c r="G401" s="11" t="s">
        <v>23169</v>
      </c>
      <c r="H401" s="14" t="s">
        <v>194</v>
      </c>
      <c r="I401" s="12">
        <v>2</v>
      </c>
      <c r="J401" s="11" t="s">
        <v>23164</v>
      </c>
      <c r="K401" s="11" t="s">
        <v>31</v>
      </c>
      <c r="L401" s="12">
        <v>2</v>
      </c>
      <c r="M401" s="27">
        <f t="shared" si="20"/>
        <v>260</v>
      </c>
      <c r="N401" s="23"/>
      <c r="O401" s="24" t="s">
        <v>32</v>
      </c>
    </row>
    <row r="402" s="1" customFormat="1" customHeight="1" spans="1:15">
      <c r="A402" s="10">
        <v>397</v>
      </c>
      <c r="B402" s="11" t="s">
        <v>23</v>
      </c>
      <c r="C402" s="11" t="s">
        <v>11004</v>
      </c>
      <c r="D402" s="11" t="s">
        <v>10034</v>
      </c>
      <c r="E402" s="11" t="s">
        <v>22720</v>
      </c>
      <c r="F402" s="11" t="s">
        <v>23055</v>
      </c>
      <c r="G402" s="11" t="s">
        <v>23170</v>
      </c>
      <c r="H402" s="14" t="s">
        <v>51</v>
      </c>
      <c r="I402" s="12">
        <v>4</v>
      </c>
      <c r="J402" s="11" t="s">
        <v>23164</v>
      </c>
      <c r="K402" s="11" t="s">
        <v>31</v>
      </c>
      <c r="L402" s="12">
        <v>4</v>
      </c>
      <c r="M402" s="27">
        <f>L402*312</f>
        <v>1248</v>
      </c>
      <c r="N402" s="23"/>
      <c r="O402" s="24" t="s">
        <v>32</v>
      </c>
    </row>
    <row r="403" s="1" customFormat="1" customHeight="1" spans="1:15">
      <c r="A403" s="10">
        <v>398</v>
      </c>
      <c r="B403" s="11" t="s">
        <v>23</v>
      </c>
      <c r="C403" s="11" t="s">
        <v>11004</v>
      </c>
      <c r="D403" s="11" t="s">
        <v>10034</v>
      </c>
      <c r="E403" s="11" t="s">
        <v>22720</v>
      </c>
      <c r="F403" s="11" t="s">
        <v>23055</v>
      </c>
      <c r="G403" s="11" t="s">
        <v>23171</v>
      </c>
      <c r="H403" s="15" t="s">
        <v>1583</v>
      </c>
      <c r="I403" s="12">
        <v>4</v>
      </c>
      <c r="J403" s="11" t="s">
        <v>23164</v>
      </c>
      <c r="K403" s="11" t="s">
        <v>31</v>
      </c>
      <c r="L403" s="12">
        <v>4</v>
      </c>
      <c r="M403" s="27">
        <f t="shared" ref="M403:M411" si="21">L403*130</f>
        <v>520</v>
      </c>
      <c r="N403" s="23"/>
      <c r="O403" s="24" t="s">
        <v>32</v>
      </c>
    </row>
    <row r="404" s="1" customFormat="1" customHeight="1" spans="1:15">
      <c r="A404" s="10">
        <v>399</v>
      </c>
      <c r="B404" s="11" t="s">
        <v>23</v>
      </c>
      <c r="C404" s="11" t="s">
        <v>11004</v>
      </c>
      <c r="D404" s="11" t="s">
        <v>10034</v>
      </c>
      <c r="E404" s="11" t="s">
        <v>22720</v>
      </c>
      <c r="F404" s="11" t="s">
        <v>23055</v>
      </c>
      <c r="G404" s="11" t="s">
        <v>23172</v>
      </c>
      <c r="H404" s="14" t="s">
        <v>194</v>
      </c>
      <c r="I404" s="12">
        <v>4</v>
      </c>
      <c r="J404" s="11" t="s">
        <v>23164</v>
      </c>
      <c r="K404" s="11" t="s">
        <v>31</v>
      </c>
      <c r="L404" s="12">
        <v>4</v>
      </c>
      <c r="M404" s="27">
        <f t="shared" si="21"/>
        <v>520</v>
      </c>
      <c r="N404" s="23"/>
      <c r="O404" s="24" t="s">
        <v>32</v>
      </c>
    </row>
    <row r="405" s="1" customFormat="1" customHeight="1" spans="1:15">
      <c r="A405" s="10">
        <v>400</v>
      </c>
      <c r="B405" s="11" t="s">
        <v>23</v>
      </c>
      <c r="C405" s="11" t="s">
        <v>11004</v>
      </c>
      <c r="D405" s="11" t="s">
        <v>10034</v>
      </c>
      <c r="E405" s="11" t="s">
        <v>22720</v>
      </c>
      <c r="F405" s="11" t="s">
        <v>23055</v>
      </c>
      <c r="G405" s="11" t="s">
        <v>23173</v>
      </c>
      <c r="H405" s="15" t="s">
        <v>1583</v>
      </c>
      <c r="I405" s="12">
        <v>2</v>
      </c>
      <c r="J405" s="11" t="s">
        <v>23164</v>
      </c>
      <c r="K405" s="11" t="s">
        <v>31</v>
      </c>
      <c r="L405" s="12">
        <v>2</v>
      </c>
      <c r="M405" s="27">
        <f t="shared" si="21"/>
        <v>260</v>
      </c>
      <c r="N405" s="23"/>
      <c r="O405" s="24" t="s">
        <v>32</v>
      </c>
    </row>
    <row r="406" s="1" customFormat="1" customHeight="1" spans="1:15">
      <c r="A406" s="10">
        <v>401</v>
      </c>
      <c r="B406" s="11" t="s">
        <v>23</v>
      </c>
      <c r="C406" s="11" t="s">
        <v>11004</v>
      </c>
      <c r="D406" s="11" t="s">
        <v>10034</v>
      </c>
      <c r="E406" s="11" t="s">
        <v>22720</v>
      </c>
      <c r="F406" s="11" t="s">
        <v>23055</v>
      </c>
      <c r="G406" s="11" t="s">
        <v>23174</v>
      </c>
      <c r="H406" s="14" t="s">
        <v>194</v>
      </c>
      <c r="I406" s="12">
        <v>4</v>
      </c>
      <c r="J406" s="11" t="s">
        <v>23164</v>
      </c>
      <c r="K406" s="11" t="s">
        <v>31</v>
      </c>
      <c r="L406" s="12">
        <v>4</v>
      </c>
      <c r="M406" s="27">
        <f t="shared" si="21"/>
        <v>520</v>
      </c>
      <c r="N406" s="23"/>
      <c r="O406" s="24" t="s">
        <v>32</v>
      </c>
    </row>
    <row r="407" s="1" customFormat="1" customHeight="1" spans="1:15">
      <c r="A407" s="10">
        <v>402</v>
      </c>
      <c r="B407" s="11" t="s">
        <v>23</v>
      </c>
      <c r="C407" s="11" t="s">
        <v>11004</v>
      </c>
      <c r="D407" s="11" t="s">
        <v>10034</v>
      </c>
      <c r="E407" s="11" t="s">
        <v>22720</v>
      </c>
      <c r="F407" s="11" t="s">
        <v>23055</v>
      </c>
      <c r="G407" s="11" t="s">
        <v>23175</v>
      </c>
      <c r="H407" s="15" t="s">
        <v>1583</v>
      </c>
      <c r="I407" s="12">
        <v>1</v>
      </c>
      <c r="J407" s="11" t="s">
        <v>23164</v>
      </c>
      <c r="K407" s="11" t="s">
        <v>31</v>
      </c>
      <c r="L407" s="12">
        <v>1</v>
      </c>
      <c r="M407" s="27">
        <f t="shared" si="21"/>
        <v>130</v>
      </c>
      <c r="N407" s="23"/>
      <c r="O407" s="24" t="s">
        <v>32</v>
      </c>
    </row>
    <row r="408" s="1" customFormat="1" customHeight="1" spans="1:15">
      <c r="A408" s="10">
        <v>403</v>
      </c>
      <c r="B408" s="11" t="s">
        <v>23</v>
      </c>
      <c r="C408" s="11" t="s">
        <v>11004</v>
      </c>
      <c r="D408" s="11" t="s">
        <v>10034</v>
      </c>
      <c r="E408" s="11" t="s">
        <v>22720</v>
      </c>
      <c r="F408" s="11" t="s">
        <v>23055</v>
      </c>
      <c r="G408" s="11" t="s">
        <v>23176</v>
      </c>
      <c r="H408" s="14" t="s">
        <v>194</v>
      </c>
      <c r="I408" s="11">
        <v>3</v>
      </c>
      <c r="J408" s="11" t="s">
        <v>23177</v>
      </c>
      <c r="K408" s="11" t="s">
        <v>31</v>
      </c>
      <c r="L408" s="11">
        <v>3</v>
      </c>
      <c r="M408" s="27">
        <f t="shared" si="21"/>
        <v>390</v>
      </c>
      <c r="N408" s="23"/>
      <c r="O408" s="24" t="s">
        <v>32</v>
      </c>
    </row>
    <row r="409" s="1" customFormat="1" customHeight="1" spans="1:15">
      <c r="A409" s="10">
        <v>404</v>
      </c>
      <c r="B409" s="11" t="s">
        <v>23</v>
      </c>
      <c r="C409" s="11" t="s">
        <v>11004</v>
      </c>
      <c r="D409" s="11" t="s">
        <v>10034</v>
      </c>
      <c r="E409" s="11" t="s">
        <v>22720</v>
      </c>
      <c r="F409" s="11" t="s">
        <v>23055</v>
      </c>
      <c r="G409" s="11" t="s">
        <v>23178</v>
      </c>
      <c r="H409" s="14" t="s">
        <v>194</v>
      </c>
      <c r="I409" s="11">
        <v>3</v>
      </c>
      <c r="J409" s="11" t="s">
        <v>23177</v>
      </c>
      <c r="K409" s="11" t="s">
        <v>31</v>
      </c>
      <c r="L409" s="11">
        <v>3</v>
      </c>
      <c r="M409" s="27">
        <f t="shared" si="21"/>
        <v>390</v>
      </c>
      <c r="N409" s="23"/>
      <c r="O409" s="24" t="s">
        <v>32</v>
      </c>
    </row>
    <row r="410" s="1" customFormat="1" customHeight="1" spans="1:15">
      <c r="A410" s="10">
        <v>405</v>
      </c>
      <c r="B410" s="11" t="s">
        <v>23</v>
      </c>
      <c r="C410" s="11" t="s">
        <v>11004</v>
      </c>
      <c r="D410" s="11" t="s">
        <v>10034</v>
      </c>
      <c r="E410" s="11" t="s">
        <v>22720</v>
      </c>
      <c r="F410" s="11" t="s">
        <v>23055</v>
      </c>
      <c r="G410" s="11" t="s">
        <v>1625</v>
      </c>
      <c r="H410" s="14" t="s">
        <v>194</v>
      </c>
      <c r="I410" s="11">
        <v>6</v>
      </c>
      <c r="J410" s="11" t="s">
        <v>23177</v>
      </c>
      <c r="K410" s="11" t="s">
        <v>31</v>
      </c>
      <c r="L410" s="11">
        <v>6</v>
      </c>
      <c r="M410" s="27">
        <f t="shared" si="21"/>
        <v>780</v>
      </c>
      <c r="N410" s="23"/>
      <c r="O410" s="24" t="s">
        <v>32</v>
      </c>
    </row>
    <row r="411" s="1" customFormat="1" customHeight="1" spans="1:15">
      <c r="A411" s="10">
        <v>406</v>
      </c>
      <c r="B411" s="11" t="s">
        <v>23</v>
      </c>
      <c r="C411" s="11" t="s">
        <v>11004</v>
      </c>
      <c r="D411" s="11" t="s">
        <v>10034</v>
      </c>
      <c r="E411" s="11" t="s">
        <v>22720</v>
      </c>
      <c r="F411" s="11" t="s">
        <v>23055</v>
      </c>
      <c r="G411" s="11" t="s">
        <v>23179</v>
      </c>
      <c r="H411" s="14" t="s">
        <v>194</v>
      </c>
      <c r="I411" s="11">
        <v>3</v>
      </c>
      <c r="J411" s="11" t="s">
        <v>23177</v>
      </c>
      <c r="K411" s="11" t="s">
        <v>31</v>
      </c>
      <c r="L411" s="11">
        <v>3</v>
      </c>
      <c r="M411" s="27">
        <f t="shared" si="21"/>
        <v>390</v>
      </c>
      <c r="N411" s="23"/>
      <c r="O411" s="24" t="s">
        <v>32</v>
      </c>
    </row>
    <row r="412" s="1" customFormat="1" customHeight="1" spans="1:15">
      <c r="A412" s="10">
        <v>407</v>
      </c>
      <c r="B412" s="11" t="s">
        <v>23</v>
      </c>
      <c r="C412" s="11" t="s">
        <v>11004</v>
      </c>
      <c r="D412" s="11" t="s">
        <v>10034</v>
      </c>
      <c r="E412" s="11" t="s">
        <v>22720</v>
      </c>
      <c r="F412" s="11" t="s">
        <v>23055</v>
      </c>
      <c r="G412" s="11" t="s">
        <v>1882</v>
      </c>
      <c r="H412" s="14" t="s">
        <v>51</v>
      </c>
      <c r="I412" s="11">
        <v>2</v>
      </c>
      <c r="J412" s="11" t="s">
        <v>23177</v>
      </c>
      <c r="K412" s="11" t="s">
        <v>31</v>
      </c>
      <c r="L412" s="11">
        <v>2</v>
      </c>
      <c r="M412" s="27">
        <f>L412*312</f>
        <v>624</v>
      </c>
      <c r="N412" s="23"/>
      <c r="O412" s="24" t="s">
        <v>32</v>
      </c>
    </row>
    <row r="413" s="1" customFormat="1" customHeight="1" spans="1:15">
      <c r="A413" s="10">
        <v>408</v>
      </c>
      <c r="B413" s="11" t="s">
        <v>23</v>
      </c>
      <c r="C413" s="11" t="s">
        <v>11004</v>
      </c>
      <c r="D413" s="11" t="s">
        <v>10034</v>
      </c>
      <c r="E413" s="11" t="s">
        <v>22720</v>
      </c>
      <c r="F413" s="11" t="s">
        <v>23055</v>
      </c>
      <c r="G413" s="11" t="s">
        <v>23180</v>
      </c>
      <c r="H413" s="15" t="s">
        <v>1583</v>
      </c>
      <c r="I413" s="11">
        <v>3</v>
      </c>
      <c r="J413" s="11" t="s">
        <v>23177</v>
      </c>
      <c r="K413" s="11" t="s">
        <v>31</v>
      </c>
      <c r="L413" s="11">
        <v>3</v>
      </c>
      <c r="M413" s="27">
        <f t="shared" ref="M413:M418" si="22">L413*130</f>
        <v>390</v>
      </c>
      <c r="N413" s="23"/>
      <c r="O413" s="24" t="s">
        <v>32</v>
      </c>
    </row>
    <row r="414" s="1" customFormat="1" customHeight="1" spans="1:15">
      <c r="A414" s="10">
        <v>409</v>
      </c>
      <c r="B414" s="11" t="s">
        <v>23</v>
      </c>
      <c r="C414" s="11" t="s">
        <v>11004</v>
      </c>
      <c r="D414" s="11" t="s">
        <v>10034</v>
      </c>
      <c r="E414" s="11" t="s">
        <v>22720</v>
      </c>
      <c r="F414" s="11" t="s">
        <v>23055</v>
      </c>
      <c r="G414" s="11" t="s">
        <v>23181</v>
      </c>
      <c r="H414" s="14" t="s">
        <v>194</v>
      </c>
      <c r="I414" s="11">
        <v>3</v>
      </c>
      <c r="J414" s="11" t="s">
        <v>23177</v>
      </c>
      <c r="K414" s="11" t="s">
        <v>31</v>
      </c>
      <c r="L414" s="11">
        <v>3</v>
      </c>
      <c r="M414" s="27">
        <f t="shared" si="22"/>
        <v>390</v>
      </c>
      <c r="N414" s="23"/>
      <c r="O414" s="24" t="s">
        <v>32</v>
      </c>
    </row>
    <row r="415" s="1" customFormat="1" customHeight="1" spans="1:15">
      <c r="A415" s="10">
        <v>410</v>
      </c>
      <c r="B415" s="11" t="s">
        <v>23</v>
      </c>
      <c r="C415" s="11" t="s">
        <v>11004</v>
      </c>
      <c r="D415" s="11" t="s">
        <v>10034</v>
      </c>
      <c r="E415" s="11" t="s">
        <v>22720</v>
      </c>
      <c r="F415" s="11" t="s">
        <v>23055</v>
      </c>
      <c r="G415" s="11" t="s">
        <v>23182</v>
      </c>
      <c r="H415" s="14" t="s">
        <v>194</v>
      </c>
      <c r="I415" s="11">
        <v>4</v>
      </c>
      <c r="J415" s="11" t="s">
        <v>23177</v>
      </c>
      <c r="K415" s="11" t="s">
        <v>31</v>
      </c>
      <c r="L415" s="11">
        <v>4</v>
      </c>
      <c r="M415" s="27">
        <f t="shared" si="22"/>
        <v>520</v>
      </c>
      <c r="N415" s="23"/>
      <c r="O415" s="24" t="s">
        <v>32</v>
      </c>
    </row>
    <row r="416" s="1" customFormat="1" customHeight="1" spans="1:15">
      <c r="A416" s="10">
        <v>411</v>
      </c>
      <c r="B416" s="11" t="s">
        <v>23</v>
      </c>
      <c r="C416" s="11" t="s">
        <v>11004</v>
      </c>
      <c r="D416" s="11" t="s">
        <v>10034</v>
      </c>
      <c r="E416" s="11" t="s">
        <v>22720</v>
      </c>
      <c r="F416" s="11" t="s">
        <v>23055</v>
      </c>
      <c r="G416" s="11" t="s">
        <v>23183</v>
      </c>
      <c r="H416" s="14" t="s">
        <v>194</v>
      </c>
      <c r="I416" s="11">
        <v>4</v>
      </c>
      <c r="J416" s="11" t="s">
        <v>23177</v>
      </c>
      <c r="K416" s="11" t="s">
        <v>31</v>
      </c>
      <c r="L416" s="11">
        <v>4</v>
      </c>
      <c r="M416" s="27">
        <f t="shared" si="22"/>
        <v>520</v>
      </c>
      <c r="N416" s="23"/>
      <c r="O416" s="24" t="s">
        <v>32</v>
      </c>
    </row>
    <row r="417" s="1" customFormat="1" customHeight="1" spans="1:15">
      <c r="A417" s="10">
        <v>412</v>
      </c>
      <c r="B417" s="11" t="s">
        <v>23</v>
      </c>
      <c r="C417" s="11" t="s">
        <v>11004</v>
      </c>
      <c r="D417" s="11" t="s">
        <v>10034</v>
      </c>
      <c r="E417" s="11" t="s">
        <v>22720</v>
      </c>
      <c r="F417" s="11" t="s">
        <v>23055</v>
      </c>
      <c r="G417" s="11" t="s">
        <v>1890</v>
      </c>
      <c r="H417" s="15" t="s">
        <v>1583</v>
      </c>
      <c r="I417" s="11">
        <v>2</v>
      </c>
      <c r="J417" s="11" t="s">
        <v>23177</v>
      </c>
      <c r="K417" s="11" t="s">
        <v>31</v>
      </c>
      <c r="L417" s="11">
        <v>2</v>
      </c>
      <c r="M417" s="27">
        <f t="shared" si="22"/>
        <v>260</v>
      </c>
      <c r="N417" s="23"/>
      <c r="O417" s="24" t="s">
        <v>32</v>
      </c>
    </row>
    <row r="418" s="1" customFormat="1" customHeight="1" spans="1:15">
      <c r="A418" s="10">
        <v>413</v>
      </c>
      <c r="B418" s="11" t="s">
        <v>23</v>
      </c>
      <c r="C418" s="11" t="s">
        <v>11004</v>
      </c>
      <c r="D418" s="11" t="s">
        <v>10034</v>
      </c>
      <c r="E418" s="11" t="s">
        <v>22720</v>
      </c>
      <c r="F418" s="11" t="s">
        <v>23055</v>
      </c>
      <c r="G418" s="11" t="s">
        <v>23061</v>
      </c>
      <c r="H418" s="15" t="s">
        <v>1583</v>
      </c>
      <c r="I418" s="11">
        <v>2</v>
      </c>
      <c r="J418" s="11" t="s">
        <v>23177</v>
      </c>
      <c r="K418" s="11" t="s">
        <v>31</v>
      </c>
      <c r="L418" s="11">
        <v>2</v>
      </c>
      <c r="M418" s="27">
        <f t="shared" si="22"/>
        <v>260</v>
      </c>
      <c r="N418" s="23"/>
      <c r="O418" s="24" t="s">
        <v>32</v>
      </c>
    </row>
    <row r="419" s="1" customFormat="1" customHeight="1" spans="1:15">
      <c r="A419" s="10">
        <v>414</v>
      </c>
      <c r="B419" s="11" t="s">
        <v>23</v>
      </c>
      <c r="C419" s="11" t="s">
        <v>11004</v>
      </c>
      <c r="D419" s="11" t="s">
        <v>10034</v>
      </c>
      <c r="E419" s="11" t="s">
        <v>22720</v>
      </c>
      <c r="F419" s="11" t="s">
        <v>23055</v>
      </c>
      <c r="G419" s="11" t="s">
        <v>23184</v>
      </c>
      <c r="H419" s="14" t="s">
        <v>51</v>
      </c>
      <c r="I419" s="11">
        <v>4</v>
      </c>
      <c r="J419" s="11" t="s">
        <v>23177</v>
      </c>
      <c r="K419" s="11" t="s">
        <v>31</v>
      </c>
      <c r="L419" s="11">
        <v>4</v>
      </c>
      <c r="M419" s="27">
        <f>L419*312</f>
        <v>1248</v>
      </c>
      <c r="N419" s="23"/>
      <c r="O419" s="24" t="s">
        <v>32</v>
      </c>
    </row>
    <row r="420" s="1" customFormat="1" customHeight="1" spans="1:15">
      <c r="A420" s="10">
        <v>415</v>
      </c>
      <c r="B420" s="11" t="s">
        <v>23</v>
      </c>
      <c r="C420" s="11" t="s">
        <v>11004</v>
      </c>
      <c r="D420" s="11" t="s">
        <v>10034</v>
      </c>
      <c r="E420" s="11" t="s">
        <v>22720</v>
      </c>
      <c r="F420" s="11" t="s">
        <v>23055</v>
      </c>
      <c r="G420" s="11" t="s">
        <v>23185</v>
      </c>
      <c r="H420" s="14" t="s">
        <v>194</v>
      </c>
      <c r="I420" s="11">
        <v>1</v>
      </c>
      <c r="J420" s="11" t="s">
        <v>23177</v>
      </c>
      <c r="K420" s="11" t="s">
        <v>31</v>
      </c>
      <c r="L420" s="11">
        <v>1</v>
      </c>
      <c r="M420" s="27">
        <f t="shared" ref="M420:M427" si="23">L420*130</f>
        <v>130</v>
      </c>
      <c r="N420" s="23"/>
      <c r="O420" s="24" t="s">
        <v>32</v>
      </c>
    </row>
    <row r="421" s="1" customFormat="1" customHeight="1" spans="1:15">
      <c r="A421" s="10">
        <v>416</v>
      </c>
      <c r="B421" s="11" t="s">
        <v>23</v>
      </c>
      <c r="C421" s="11" t="s">
        <v>11004</v>
      </c>
      <c r="D421" s="11" t="s">
        <v>10034</v>
      </c>
      <c r="E421" s="11" t="s">
        <v>22720</v>
      </c>
      <c r="F421" s="11" t="s">
        <v>23055</v>
      </c>
      <c r="G421" s="11" t="s">
        <v>23186</v>
      </c>
      <c r="H421" s="14" t="s">
        <v>194</v>
      </c>
      <c r="I421" s="11">
        <v>4</v>
      </c>
      <c r="J421" s="11" t="s">
        <v>23177</v>
      </c>
      <c r="K421" s="11" t="s">
        <v>31</v>
      </c>
      <c r="L421" s="11">
        <v>4</v>
      </c>
      <c r="M421" s="27">
        <f t="shared" si="23"/>
        <v>520</v>
      </c>
      <c r="N421" s="23"/>
      <c r="O421" s="24" t="s">
        <v>32</v>
      </c>
    </row>
    <row r="422" s="1" customFormat="1" customHeight="1" spans="1:15">
      <c r="A422" s="10">
        <v>417</v>
      </c>
      <c r="B422" s="11" t="s">
        <v>23</v>
      </c>
      <c r="C422" s="11" t="s">
        <v>11004</v>
      </c>
      <c r="D422" s="11" t="s">
        <v>10034</v>
      </c>
      <c r="E422" s="11" t="s">
        <v>22720</v>
      </c>
      <c r="F422" s="11" t="s">
        <v>23055</v>
      </c>
      <c r="G422" s="11" t="s">
        <v>19796</v>
      </c>
      <c r="H422" s="14" t="s">
        <v>194</v>
      </c>
      <c r="I422" s="11">
        <v>4</v>
      </c>
      <c r="J422" s="11" t="s">
        <v>23177</v>
      </c>
      <c r="K422" s="11" t="s">
        <v>31</v>
      </c>
      <c r="L422" s="11">
        <v>4</v>
      </c>
      <c r="M422" s="27">
        <f t="shared" si="23"/>
        <v>520</v>
      </c>
      <c r="N422" s="23"/>
      <c r="O422" s="24" t="s">
        <v>32</v>
      </c>
    </row>
    <row r="423" s="1" customFormat="1" customHeight="1" spans="1:15">
      <c r="A423" s="10">
        <v>418</v>
      </c>
      <c r="B423" s="11" t="s">
        <v>23</v>
      </c>
      <c r="C423" s="11" t="s">
        <v>11004</v>
      </c>
      <c r="D423" s="11" t="s">
        <v>10034</v>
      </c>
      <c r="E423" s="11" t="s">
        <v>22720</v>
      </c>
      <c r="F423" s="11" t="s">
        <v>23055</v>
      </c>
      <c r="G423" s="11" t="s">
        <v>23187</v>
      </c>
      <c r="H423" s="15" t="s">
        <v>1583</v>
      </c>
      <c r="I423" s="11">
        <v>1</v>
      </c>
      <c r="J423" s="11" t="s">
        <v>23177</v>
      </c>
      <c r="K423" s="11" t="s">
        <v>31</v>
      </c>
      <c r="L423" s="11">
        <v>1</v>
      </c>
      <c r="M423" s="27">
        <f t="shared" si="23"/>
        <v>130</v>
      </c>
      <c r="N423" s="23"/>
      <c r="O423" s="24" t="s">
        <v>32</v>
      </c>
    </row>
    <row r="424" s="1" customFormat="1" customHeight="1" spans="1:15">
      <c r="A424" s="10">
        <v>419</v>
      </c>
      <c r="B424" s="11" t="s">
        <v>23</v>
      </c>
      <c r="C424" s="11" t="s">
        <v>11004</v>
      </c>
      <c r="D424" s="11" t="s">
        <v>10034</v>
      </c>
      <c r="E424" s="11" t="s">
        <v>22720</v>
      </c>
      <c r="F424" s="11" t="s">
        <v>23055</v>
      </c>
      <c r="G424" s="43" t="s">
        <v>9321</v>
      </c>
      <c r="H424" s="14" t="s">
        <v>194</v>
      </c>
      <c r="I424" s="11">
        <v>6</v>
      </c>
      <c r="J424" s="11" t="s">
        <v>23177</v>
      </c>
      <c r="K424" s="11" t="s">
        <v>31</v>
      </c>
      <c r="L424" s="11">
        <v>6</v>
      </c>
      <c r="M424" s="27">
        <f t="shared" si="23"/>
        <v>780</v>
      </c>
      <c r="N424" s="23"/>
      <c r="O424" s="24" t="s">
        <v>32</v>
      </c>
    </row>
    <row r="425" s="1" customFormat="1" customHeight="1" spans="1:15">
      <c r="A425" s="10">
        <v>420</v>
      </c>
      <c r="B425" s="11" t="s">
        <v>23</v>
      </c>
      <c r="C425" s="11" t="s">
        <v>11004</v>
      </c>
      <c r="D425" s="11" t="s">
        <v>10034</v>
      </c>
      <c r="E425" s="11" t="s">
        <v>22720</v>
      </c>
      <c r="F425" s="11" t="s">
        <v>23055</v>
      </c>
      <c r="G425" s="11" t="s">
        <v>23188</v>
      </c>
      <c r="H425" s="14" t="s">
        <v>194</v>
      </c>
      <c r="I425" s="11">
        <v>3</v>
      </c>
      <c r="J425" s="11" t="s">
        <v>23177</v>
      </c>
      <c r="K425" s="11" t="s">
        <v>31</v>
      </c>
      <c r="L425" s="11">
        <v>3</v>
      </c>
      <c r="M425" s="27">
        <f t="shared" si="23"/>
        <v>390</v>
      </c>
      <c r="N425" s="23"/>
      <c r="O425" s="24" t="s">
        <v>32</v>
      </c>
    </row>
    <row r="426" s="1" customFormat="1" customHeight="1" spans="1:15">
      <c r="A426" s="10">
        <v>421</v>
      </c>
      <c r="B426" s="11" t="s">
        <v>23</v>
      </c>
      <c r="C426" s="11" t="s">
        <v>11004</v>
      </c>
      <c r="D426" s="11" t="s">
        <v>10034</v>
      </c>
      <c r="E426" s="11" t="s">
        <v>22720</v>
      </c>
      <c r="F426" s="11" t="s">
        <v>23055</v>
      </c>
      <c r="G426" s="11" t="s">
        <v>23189</v>
      </c>
      <c r="H426" s="15" t="s">
        <v>1583</v>
      </c>
      <c r="I426" s="11">
        <v>2</v>
      </c>
      <c r="J426" s="11" t="s">
        <v>23177</v>
      </c>
      <c r="K426" s="11" t="s">
        <v>31</v>
      </c>
      <c r="L426" s="11">
        <v>2</v>
      </c>
      <c r="M426" s="27">
        <f t="shared" si="23"/>
        <v>260</v>
      </c>
      <c r="N426" s="23"/>
      <c r="O426" s="24" t="s">
        <v>32</v>
      </c>
    </row>
    <row r="427" s="1" customFormat="1" customHeight="1" spans="1:15">
      <c r="A427" s="10">
        <v>422</v>
      </c>
      <c r="B427" s="11" t="s">
        <v>23</v>
      </c>
      <c r="C427" s="11" t="s">
        <v>11004</v>
      </c>
      <c r="D427" s="11" t="s">
        <v>10034</v>
      </c>
      <c r="E427" s="11" t="s">
        <v>22720</v>
      </c>
      <c r="F427" s="11" t="s">
        <v>23055</v>
      </c>
      <c r="G427" s="11" t="s">
        <v>23190</v>
      </c>
      <c r="H427" s="14" t="s">
        <v>194</v>
      </c>
      <c r="I427" s="11">
        <v>3</v>
      </c>
      <c r="J427" s="11" t="s">
        <v>23177</v>
      </c>
      <c r="K427" s="11" t="s">
        <v>31</v>
      </c>
      <c r="L427" s="11">
        <v>3</v>
      </c>
      <c r="M427" s="27">
        <f t="shared" si="23"/>
        <v>390</v>
      </c>
      <c r="N427" s="23"/>
      <c r="O427" s="24" t="s">
        <v>32</v>
      </c>
    </row>
    <row r="428" s="1" customFormat="1" customHeight="1" spans="1:15">
      <c r="A428" s="10">
        <v>423</v>
      </c>
      <c r="B428" s="11" t="s">
        <v>23</v>
      </c>
      <c r="C428" s="11" t="s">
        <v>11004</v>
      </c>
      <c r="D428" s="11" t="s">
        <v>10034</v>
      </c>
      <c r="E428" s="11" t="s">
        <v>22720</v>
      </c>
      <c r="F428" s="11" t="s">
        <v>23055</v>
      </c>
      <c r="G428" s="11" t="s">
        <v>23191</v>
      </c>
      <c r="H428" s="14" t="s">
        <v>51</v>
      </c>
      <c r="I428" s="11">
        <v>5</v>
      </c>
      <c r="J428" s="11" t="s">
        <v>23177</v>
      </c>
      <c r="K428" s="11" t="s">
        <v>31</v>
      </c>
      <c r="L428" s="11">
        <v>5</v>
      </c>
      <c r="M428" s="27">
        <f>L428*312</f>
        <v>1560</v>
      </c>
      <c r="N428" s="23"/>
      <c r="O428" s="24" t="s">
        <v>32</v>
      </c>
    </row>
    <row r="429" s="1" customFormat="1" customHeight="1" spans="1:15">
      <c r="A429" s="10">
        <v>424</v>
      </c>
      <c r="B429" s="11" t="s">
        <v>23</v>
      </c>
      <c r="C429" s="11" t="s">
        <v>11004</v>
      </c>
      <c r="D429" s="11" t="s">
        <v>10034</v>
      </c>
      <c r="E429" s="11" t="s">
        <v>22720</v>
      </c>
      <c r="F429" s="11" t="s">
        <v>23055</v>
      </c>
      <c r="G429" s="11" t="s">
        <v>23192</v>
      </c>
      <c r="H429" s="14" t="s">
        <v>194</v>
      </c>
      <c r="I429" s="11">
        <v>4</v>
      </c>
      <c r="J429" s="11" t="s">
        <v>23193</v>
      </c>
      <c r="K429" s="11" t="s">
        <v>31</v>
      </c>
      <c r="L429" s="11">
        <v>4</v>
      </c>
      <c r="M429" s="27">
        <f t="shared" ref="M429:M454" si="24">L429*130</f>
        <v>520</v>
      </c>
      <c r="N429" s="23"/>
      <c r="O429" s="24" t="s">
        <v>32</v>
      </c>
    </row>
    <row r="430" s="1" customFormat="1" customHeight="1" spans="1:15">
      <c r="A430" s="10">
        <v>425</v>
      </c>
      <c r="B430" s="11" t="s">
        <v>23</v>
      </c>
      <c r="C430" s="11" t="s">
        <v>11004</v>
      </c>
      <c r="D430" s="11" t="s">
        <v>10034</v>
      </c>
      <c r="E430" s="11" t="s">
        <v>22720</v>
      </c>
      <c r="F430" s="11" t="s">
        <v>23055</v>
      </c>
      <c r="G430" s="11" t="s">
        <v>23194</v>
      </c>
      <c r="H430" s="14" t="s">
        <v>194</v>
      </c>
      <c r="I430" s="11">
        <v>2</v>
      </c>
      <c r="J430" s="11" t="s">
        <v>23193</v>
      </c>
      <c r="K430" s="11" t="s">
        <v>31</v>
      </c>
      <c r="L430" s="11">
        <v>2</v>
      </c>
      <c r="M430" s="27">
        <f t="shared" si="24"/>
        <v>260</v>
      </c>
      <c r="N430" s="23"/>
      <c r="O430" s="24" t="s">
        <v>32</v>
      </c>
    </row>
    <row r="431" s="1" customFormat="1" customHeight="1" spans="1:15">
      <c r="A431" s="10">
        <v>426</v>
      </c>
      <c r="B431" s="11" t="s">
        <v>23</v>
      </c>
      <c r="C431" s="11" t="s">
        <v>11004</v>
      </c>
      <c r="D431" s="11" t="s">
        <v>10034</v>
      </c>
      <c r="E431" s="11" t="s">
        <v>22720</v>
      </c>
      <c r="F431" s="11" t="s">
        <v>23055</v>
      </c>
      <c r="G431" s="11" t="s">
        <v>23195</v>
      </c>
      <c r="H431" s="14" t="s">
        <v>194</v>
      </c>
      <c r="I431" s="11">
        <v>5</v>
      </c>
      <c r="J431" s="11" t="s">
        <v>23193</v>
      </c>
      <c r="K431" s="11" t="s">
        <v>31</v>
      </c>
      <c r="L431" s="11">
        <v>5</v>
      </c>
      <c r="M431" s="27">
        <f t="shared" si="24"/>
        <v>650</v>
      </c>
      <c r="N431" s="23"/>
      <c r="O431" s="24" t="s">
        <v>32</v>
      </c>
    </row>
    <row r="432" s="1" customFormat="1" customHeight="1" spans="1:15">
      <c r="A432" s="10">
        <v>427</v>
      </c>
      <c r="B432" s="11" t="s">
        <v>23</v>
      </c>
      <c r="C432" s="11" t="s">
        <v>11004</v>
      </c>
      <c r="D432" s="11" t="s">
        <v>10034</v>
      </c>
      <c r="E432" s="11" t="s">
        <v>22720</v>
      </c>
      <c r="F432" s="11" t="s">
        <v>23055</v>
      </c>
      <c r="G432" s="11" t="s">
        <v>23196</v>
      </c>
      <c r="H432" s="14" t="s">
        <v>194</v>
      </c>
      <c r="I432" s="11">
        <v>2</v>
      </c>
      <c r="J432" s="11" t="s">
        <v>23193</v>
      </c>
      <c r="K432" s="11" t="s">
        <v>31</v>
      </c>
      <c r="L432" s="11">
        <v>2</v>
      </c>
      <c r="M432" s="27">
        <f t="shared" si="24"/>
        <v>260</v>
      </c>
      <c r="N432" s="23"/>
      <c r="O432" s="24" t="s">
        <v>32</v>
      </c>
    </row>
    <row r="433" s="1" customFormat="1" customHeight="1" spans="1:15">
      <c r="A433" s="10">
        <v>428</v>
      </c>
      <c r="B433" s="11" t="s">
        <v>23</v>
      </c>
      <c r="C433" s="11" t="s">
        <v>11004</v>
      </c>
      <c r="D433" s="11" t="s">
        <v>10034</v>
      </c>
      <c r="E433" s="11" t="s">
        <v>22720</v>
      </c>
      <c r="F433" s="11" t="s">
        <v>23055</v>
      </c>
      <c r="G433" s="11" t="s">
        <v>23197</v>
      </c>
      <c r="H433" s="14" t="s">
        <v>194</v>
      </c>
      <c r="I433" s="11">
        <v>3</v>
      </c>
      <c r="J433" s="11" t="s">
        <v>23193</v>
      </c>
      <c r="K433" s="11" t="s">
        <v>31</v>
      </c>
      <c r="L433" s="11">
        <v>3</v>
      </c>
      <c r="M433" s="27">
        <f t="shared" si="24"/>
        <v>390</v>
      </c>
      <c r="N433" s="23"/>
      <c r="O433" s="24" t="s">
        <v>32</v>
      </c>
    </row>
    <row r="434" s="1" customFormat="1" customHeight="1" spans="1:15">
      <c r="A434" s="10">
        <v>429</v>
      </c>
      <c r="B434" s="11" t="s">
        <v>23</v>
      </c>
      <c r="C434" s="11" t="s">
        <v>11004</v>
      </c>
      <c r="D434" s="11" t="s">
        <v>10034</v>
      </c>
      <c r="E434" s="11" t="s">
        <v>22720</v>
      </c>
      <c r="F434" s="11" t="s">
        <v>23055</v>
      </c>
      <c r="G434" s="11" t="s">
        <v>23198</v>
      </c>
      <c r="H434" s="14" t="s">
        <v>194</v>
      </c>
      <c r="I434" s="11">
        <v>5</v>
      </c>
      <c r="J434" s="11" t="s">
        <v>23193</v>
      </c>
      <c r="K434" s="11" t="s">
        <v>31</v>
      </c>
      <c r="L434" s="11">
        <v>5</v>
      </c>
      <c r="M434" s="27">
        <f t="shared" si="24"/>
        <v>650</v>
      </c>
      <c r="N434" s="23"/>
      <c r="O434" s="24" t="s">
        <v>32</v>
      </c>
    </row>
    <row r="435" s="1" customFormat="1" customHeight="1" spans="1:15">
      <c r="A435" s="10">
        <v>430</v>
      </c>
      <c r="B435" s="11" t="s">
        <v>23</v>
      </c>
      <c r="C435" s="11" t="s">
        <v>11004</v>
      </c>
      <c r="D435" s="11" t="s">
        <v>10034</v>
      </c>
      <c r="E435" s="11" t="s">
        <v>22720</v>
      </c>
      <c r="F435" s="11" t="s">
        <v>23055</v>
      </c>
      <c r="G435" s="11" t="s">
        <v>23199</v>
      </c>
      <c r="H435" s="14" t="s">
        <v>194</v>
      </c>
      <c r="I435" s="11">
        <v>4</v>
      </c>
      <c r="J435" s="11" t="s">
        <v>23193</v>
      </c>
      <c r="K435" s="11" t="s">
        <v>31</v>
      </c>
      <c r="L435" s="11">
        <v>4</v>
      </c>
      <c r="M435" s="27">
        <f t="shared" si="24"/>
        <v>520</v>
      </c>
      <c r="N435" s="23"/>
      <c r="O435" s="24" t="s">
        <v>32</v>
      </c>
    </row>
    <row r="436" s="1" customFormat="1" customHeight="1" spans="1:15">
      <c r="A436" s="10">
        <v>431</v>
      </c>
      <c r="B436" s="11" t="s">
        <v>23</v>
      </c>
      <c r="C436" s="11" t="s">
        <v>11004</v>
      </c>
      <c r="D436" s="11" t="s">
        <v>10034</v>
      </c>
      <c r="E436" s="11" t="s">
        <v>22720</v>
      </c>
      <c r="F436" s="11" t="s">
        <v>23055</v>
      </c>
      <c r="G436" s="11" t="s">
        <v>7466</v>
      </c>
      <c r="H436" s="15" t="s">
        <v>1583</v>
      </c>
      <c r="I436" s="11">
        <v>6</v>
      </c>
      <c r="J436" s="11" t="s">
        <v>23193</v>
      </c>
      <c r="K436" s="11" t="s">
        <v>31</v>
      </c>
      <c r="L436" s="11">
        <v>6</v>
      </c>
      <c r="M436" s="27">
        <f t="shared" si="24"/>
        <v>780</v>
      </c>
      <c r="N436" s="23"/>
      <c r="O436" s="24" t="s">
        <v>32</v>
      </c>
    </row>
    <row r="437" s="1" customFormat="1" customHeight="1" spans="1:15">
      <c r="A437" s="10">
        <v>432</v>
      </c>
      <c r="B437" s="11" t="s">
        <v>23</v>
      </c>
      <c r="C437" s="11" t="s">
        <v>11004</v>
      </c>
      <c r="D437" s="11" t="s">
        <v>10034</v>
      </c>
      <c r="E437" s="11" t="s">
        <v>22720</v>
      </c>
      <c r="F437" s="11" t="s">
        <v>23055</v>
      </c>
      <c r="G437" s="11" t="s">
        <v>23142</v>
      </c>
      <c r="H437" s="15" t="s">
        <v>1583</v>
      </c>
      <c r="I437" s="11">
        <v>4</v>
      </c>
      <c r="J437" s="11" t="s">
        <v>23193</v>
      </c>
      <c r="K437" s="11" t="s">
        <v>31</v>
      </c>
      <c r="L437" s="11">
        <v>4</v>
      </c>
      <c r="M437" s="27">
        <f t="shared" si="24"/>
        <v>520</v>
      </c>
      <c r="N437" s="23"/>
      <c r="O437" s="24" t="s">
        <v>32</v>
      </c>
    </row>
    <row r="438" s="1" customFormat="1" customHeight="1" spans="1:15">
      <c r="A438" s="10">
        <v>433</v>
      </c>
      <c r="B438" s="11" t="s">
        <v>23</v>
      </c>
      <c r="C438" s="11" t="s">
        <v>11004</v>
      </c>
      <c r="D438" s="11" t="s">
        <v>10034</v>
      </c>
      <c r="E438" s="11" t="s">
        <v>22720</v>
      </c>
      <c r="F438" s="11" t="s">
        <v>23055</v>
      </c>
      <c r="G438" s="11" t="s">
        <v>23200</v>
      </c>
      <c r="H438" s="14" t="s">
        <v>194</v>
      </c>
      <c r="I438" s="11">
        <v>5</v>
      </c>
      <c r="J438" s="11" t="s">
        <v>23193</v>
      </c>
      <c r="K438" s="11" t="s">
        <v>31</v>
      </c>
      <c r="L438" s="11">
        <v>5</v>
      </c>
      <c r="M438" s="27">
        <f t="shared" si="24"/>
        <v>650</v>
      </c>
      <c r="N438" s="23"/>
      <c r="O438" s="24" t="s">
        <v>32</v>
      </c>
    </row>
    <row r="439" s="1" customFormat="1" customHeight="1" spans="1:15">
      <c r="A439" s="10">
        <v>434</v>
      </c>
      <c r="B439" s="11" t="s">
        <v>23</v>
      </c>
      <c r="C439" s="11" t="s">
        <v>11004</v>
      </c>
      <c r="D439" s="11" t="s">
        <v>10034</v>
      </c>
      <c r="E439" s="11" t="s">
        <v>22720</v>
      </c>
      <c r="F439" s="11" t="s">
        <v>23055</v>
      </c>
      <c r="G439" s="11" t="s">
        <v>23201</v>
      </c>
      <c r="H439" s="14" t="s">
        <v>194</v>
      </c>
      <c r="I439" s="11">
        <v>3</v>
      </c>
      <c r="J439" s="11" t="s">
        <v>23193</v>
      </c>
      <c r="K439" s="11" t="s">
        <v>31</v>
      </c>
      <c r="L439" s="11">
        <v>3</v>
      </c>
      <c r="M439" s="27">
        <f t="shared" si="24"/>
        <v>390</v>
      </c>
      <c r="N439" s="23"/>
      <c r="O439" s="24" t="s">
        <v>32</v>
      </c>
    </row>
    <row r="440" s="1" customFormat="1" customHeight="1" spans="1:15">
      <c r="A440" s="10">
        <v>435</v>
      </c>
      <c r="B440" s="11" t="s">
        <v>23</v>
      </c>
      <c r="C440" s="11" t="s">
        <v>11004</v>
      </c>
      <c r="D440" s="11" t="s">
        <v>10034</v>
      </c>
      <c r="E440" s="11" t="s">
        <v>22720</v>
      </c>
      <c r="F440" s="11" t="s">
        <v>23055</v>
      </c>
      <c r="G440" s="11" t="s">
        <v>23202</v>
      </c>
      <c r="H440" s="14" t="s">
        <v>194</v>
      </c>
      <c r="I440" s="11">
        <v>3</v>
      </c>
      <c r="J440" s="11" t="s">
        <v>23193</v>
      </c>
      <c r="K440" s="11" t="s">
        <v>31</v>
      </c>
      <c r="L440" s="11">
        <v>3</v>
      </c>
      <c r="M440" s="27">
        <f t="shared" si="24"/>
        <v>390</v>
      </c>
      <c r="N440" s="23"/>
      <c r="O440" s="24" t="s">
        <v>32</v>
      </c>
    </row>
    <row r="441" s="1" customFormat="1" customHeight="1" spans="1:15">
      <c r="A441" s="10">
        <v>436</v>
      </c>
      <c r="B441" s="11" t="s">
        <v>23</v>
      </c>
      <c r="C441" s="11" t="s">
        <v>11004</v>
      </c>
      <c r="D441" s="11" t="s">
        <v>10034</v>
      </c>
      <c r="E441" s="11" t="s">
        <v>22720</v>
      </c>
      <c r="F441" s="11" t="s">
        <v>23055</v>
      </c>
      <c r="G441" s="11" t="s">
        <v>23203</v>
      </c>
      <c r="H441" s="15" t="s">
        <v>1583</v>
      </c>
      <c r="I441" s="11">
        <v>5</v>
      </c>
      <c r="J441" s="11" t="s">
        <v>23193</v>
      </c>
      <c r="K441" s="11" t="s">
        <v>31</v>
      </c>
      <c r="L441" s="11">
        <v>5</v>
      </c>
      <c r="M441" s="27">
        <f t="shared" si="24"/>
        <v>650</v>
      </c>
      <c r="N441" s="23"/>
      <c r="O441" s="24" t="s">
        <v>32</v>
      </c>
    </row>
    <row r="442" s="1" customFormat="1" customHeight="1" spans="1:15">
      <c r="A442" s="10">
        <v>437</v>
      </c>
      <c r="B442" s="11" t="s">
        <v>23</v>
      </c>
      <c r="C442" s="11" t="s">
        <v>11004</v>
      </c>
      <c r="D442" s="11" t="s">
        <v>10034</v>
      </c>
      <c r="E442" s="11" t="s">
        <v>22720</v>
      </c>
      <c r="F442" s="11" t="s">
        <v>23055</v>
      </c>
      <c r="G442" s="11" t="s">
        <v>23204</v>
      </c>
      <c r="H442" s="14" t="s">
        <v>194</v>
      </c>
      <c r="I442" s="11">
        <v>4</v>
      </c>
      <c r="J442" s="11" t="s">
        <v>23193</v>
      </c>
      <c r="K442" s="11" t="s">
        <v>31</v>
      </c>
      <c r="L442" s="11">
        <v>4</v>
      </c>
      <c r="M442" s="27">
        <f t="shared" si="24"/>
        <v>520</v>
      </c>
      <c r="N442" s="23"/>
      <c r="O442" s="24" t="s">
        <v>32</v>
      </c>
    </row>
    <row r="443" s="1" customFormat="1" customHeight="1" spans="1:15">
      <c r="A443" s="10">
        <v>438</v>
      </c>
      <c r="B443" s="11" t="s">
        <v>23</v>
      </c>
      <c r="C443" s="11" t="s">
        <v>11004</v>
      </c>
      <c r="D443" s="11" t="s">
        <v>10034</v>
      </c>
      <c r="E443" s="11" t="s">
        <v>22720</v>
      </c>
      <c r="F443" s="11" t="s">
        <v>23055</v>
      </c>
      <c r="G443" s="11" t="s">
        <v>23205</v>
      </c>
      <c r="H443" s="15" t="s">
        <v>1583</v>
      </c>
      <c r="I443" s="11">
        <v>2</v>
      </c>
      <c r="J443" s="11" t="s">
        <v>23206</v>
      </c>
      <c r="K443" s="11" t="s">
        <v>31</v>
      </c>
      <c r="L443" s="11">
        <v>2</v>
      </c>
      <c r="M443" s="27">
        <f t="shared" si="24"/>
        <v>260</v>
      </c>
      <c r="N443" s="23"/>
      <c r="O443" s="24" t="s">
        <v>32</v>
      </c>
    </row>
    <row r="444" s="1" customFormat="1" customHeight="1" spans="1:15">
      <c r="A444" s="10">
        <v>439</v>
      </c>
      <c r="B444" s="11" t="s">
        <v>23</v>
      </c>
      <c r="C444" s="11" t="s">
        <v>11004</v>
      </c>
      <c r="D444" s="11" t="s">
        <v>10034</v>
      </c>
      <c r="E444" s="11" t="s">
        <v>22720</v>
      </c>
      <c r="F444" s="11" t="s">
        <v>23055</v>
      </c>
      <c r="G444" s="11" t="s">
        <v>23207</v>
      </c>
      <c r="H444" s="14" t="s">
        <v>194</v>
      </c>
      <c r="I444" s="11">
        <v>3</v>
      </c>
      <c r="J444" s="11" t="s">
        <v>23206</v>
      </c>
      <c r="K444" s="11" t="s">
        <v>31</v>
      </c>
      <c r="L444" s="11">
        <v>3</v>
      </c>
      <c r="M444" s="27">
        <f t="shared" si="24"/>
        <v>390</v>
      </c>
      <c r="N444" s="23"/>
      <c r="O444" s="24" t="s">
        <v>32</v>
      </c>
    </row>
    <row r="445" s="1" customFormat="1" customHeight="1" spans="1:15">
      <c r="A445" s="10">
        <v>440</v>
      </c>
      <c r="B445" s="11" t="s">
        <v>23</v>
      </c>
      <c r="C445" s="11" t="s">
        <v>11004</v>
      </c>
      <c r="D445" s="11" t="s">
        <v>10034</v>
      </c>
      <c r="E445" s="11" t="s">
        <v>22720</v>
      </c>
      <c r="F445" s="11" t="s">
        <v>23055</v>
      </c>
      <c r="G445" s="11" t="s">
        <v>23208</v>
      </c>
      <c r="H445" s="14" t="s">
        <v>194</v>
      </c>
      <c r="I445" s="11">
        <v>5</v>
      </c>
      <c r="J445" s="11" t="s">
        <v>23206</v>
      </c>
      <c r="K445" s="11" t="s">
        <v>31</v>
      </c>
      <c r="L445" s="11">
        <v>5</v>
      </c>
      <c r="M445" s="27">
        <f t="shared" si="24"/>
        <v>650</v>
      </c>
      <c r="N445" s="23"/>
      <c r="O445" s="24" t="s">
        <v>32</v>
      </c>
    </row>
    <row r="446" s="1" customFormat="1" customHeight="1" spans="1:15">
      <c r="A446" s="10">
        <v>441</v>
      </c>
      <c r="B446" s="11" t="s">
        <v>23</v>
      </c>
      <c r="C446" s="11" t="s">
        <v>11004</v>
      </c>
      <c r="D446" s="11" t="s">
        <v>10034</v>
      </c>
      <c r="E446" s="11" t="s">
        <v>22720</v>
      </c>
      <c r="F446" s="11" t="s">
        <v>23055</v>
      </c>
      <c r="G446" s="11" t="s">
        <v>23209</v>
      </c>
      <c r="H446" s="15" t="s">
        <v>1583</v>
      </c>
      <c r="I446" s="11">
        <v>6</v>
      </c>
      <c r="J446" s="11" t="s">
        <v>23206</v>
      </c>
      <c r="K446" s="11" t="s">
        <v>31</v>
      </c>
      <c r="L446" s="11">
        <v>6</v>
      </c>
      <c r="M446" s="27">
        <f t="shared" si="24"/>
        <v>780</v>
      </c>
      <c r="N446" s="23"/>
      <c r="O446" s="24" t="s">
        <v>32</v>
      </c>
    </row>
    <row r="447" s="1" customFormat="1" customHeight="1" spans="1:15">
      <c r="A447" s="10">
        <v>442</v>
      </c>
      <c r="B447" s="11" t="s">
        <v>23</v>
      </c>
      <c r="C447" s="11" t="s">
        <v>11004</v>
      </c>
      <c r="D447" s="11" t="s">
        <v>10034</v>
      </c>
      <c r="E447" s="11" t="s">
        <v>22720</v>
      </c>
      <c r="F447" s="11" t="s">
        <v>23055</v>
      </c>
      <c r="G447" s="11" t="s">
        <v>23210</v>
      </c>
      <c r="H447" s="15" t="s">
        <v>1583</v>
      </c>
      <c r="I447" s="11">
        <v>3</v>
      </c>
      <c r="J447" s="11" t="s">
        <v>23206</v>
      </c>
      <c r="K447" s="11" t="s">
        <v>31</v>
      </c>
      <c r="L447" s="11">
        <v>3</v>
      </c>
      <c r="M447" s="27">
        <f t="shared" si="24"/>
        <v>390</v>
      </c>
      <c r="N447" s="23"/>
      <c r="O447" s="24" t="s">
        <v>32</v>
      </c>
    </row>
    <row r="448" s="1" customFormat="1" customHeight="1" spans="1:15">
      <c r="A448" s="10">
        <v>443</v>
      </c>
      <c r="B448" s="11" t="s">
        <v>23</v>
      </c>
      <c r="C448" s="11" t="s">
        <v>11004</v>
      </c>
      <c r="D448" s="11" t="s">
        <v>10034</v>
      </c>
      <c r="E448" s="11" t="s">
        <v>22720</v>
      </c>
      <c r="F448" s="11" t="s">
        <v>23055</v>
      </c>
      <c r="G448" s="11" t="s">
        <v>23211</v>
      </c>
      <c r="H448" s="14" t="s">
        <v>194</v>
      </c>
      <c r="I448" s="11">
        <v>4</v>
      </c>
      <c r="J448" s="11" t="s">
        <v>23206</v>
      </c>
      <c r="K448" s="11" t="s">
        <v>31</v>
      </c>
      <c r="L448" s="11">
        <v>4</v>
      </c>
      <c r="M448" s="27">
        <f t="shared" si="24"/>
        <v>520</v>
      </c>
      <c r="N448" s="23"/>
      <c r="O448" s="24" t="s">
        <v>32</v>
      </c>
    </row>
    <row r="449" s="1" customFormat="1" customHeight="1" spans="1:15">
      <c r="A449" s="10">
        <v>444</v>
      </c>
      <c r="B449" s="11" t="s">
        <v>23</v>
      </c>
      <c r="C449" s="11" t="s">
        <v>11004</v>
      </c>
      <c r="D449" s="11" t="s">
        <v>10034</v>
      </c>
      <c r="E449" s="11" t="s">
        <v>22720</v>
      </c>
      <c r="F449" s="11" t="s">
        <v>23055</v>
      </c>
      <c r="G449" s="11" t="s">
        <v>23212</v>
      </c>
      <c r="H449" s="14" t="s">
        <v>194</v>
      </c>
      <c r="I449" s="11">
        <v>5</v>
      </c>
      <c r="J449" s="11" t="s">
        <v>23206</v>
      </c>
      <c r="K449" s="11" t="s">
        <v>31</v>
      </c>
      <c r="L449" s="11">
        <v>5</v>
      </c>
      <c r="M449" s="27">
        <f t="shared" si="24"/>
        <v>650</v>
      </c>
      <c r="N449" s="23"/>
      <c r="O449" s="24" t="s">
        <v>32</v>
      </c>
    </row>
    <row r="450" s="1" customFormat="1" customHeight="1" spans="1:15">
      <c r="A450" s="10">
        <v>445</v>
      </c>
      <c r="B450" s="11" t="s">
        <v>23</v>
      </c>
      <c r="C450" s="11" t="s">
        <v>11004</v>
      </c>
      <c r="D450" s="11" t="s">
        <v>10034</v>
      </c>
      <c r="E450" s="11" t="s">
        <v>22720</v>
      </c>
      <c r="F450" s="11" t="s">
        <v>23055</v>
      </c>
      <c r="G450" s="11" t="s">
        <v>23213</v>
      </c>
      <c r="H450" s="14" t="s">
        <v>194</v>
      </c>
      <c r="I450" s="11">
        <v>5</v>
      </c>
      <c r="J450" s="11" t="s">
        <v>23206</v>
      </c>
      <c r="K450" s="11" t="s">
        <v>31</v>
      </c>
      <c r="L450" s="11">
        <v>5</v>
      </c>
      <c r="M450" s="27">
        <f t="shared" si="24"/>
        <v>650</v>
      </c>
      <c r="N450" s="23"/>
      <c r="O450" s="24" t="s">
        <v>32</v>
      </c>
    </row>
    <row r="451" s="1" customFormat="1" customHeight="1" spans="1:15">
      <c r="A451" s="10">
        <v>446</v>
      </c>
      <c r="B451" s="11" t="s">
        <v>23</v>
      </c>
      <c r="C451" s="11" t="s">
        <v>11004</v>
      </c>
      <c r="D451" s="11" t="s">
        <v>10034</v>
      </c>
      <c r="E451" s="11" t="s">
        <v>22720</v>
      </c>
      <c r="F451" s="11" t="s">
        <v>23055</v>
      </c>
      <c r="G451" s="11" t="s">
        <v>23214</v>
      </c>
      <c r="H451" s="14" t="s">
        <v>194</v>
      </c>
      <c r="I451" s="11">
        <v>3</v>
      </c>
      <c r="J451" s="11" t="s">
        <v>23206</v>
      </c>
      <c r="K451" s="11" t="s">
        <v>31</v>
      </c>
      <c r="L451" s="11">
        <v>3</v>
      </c>
      <c r="M451" s="27">
        <f t="shared" si="24"/>
        <v>390</v>
      </c>
      <c r="N451" s="23"/>
      <c r="O451" s="24" t="s">
        <v>32</v>
      </c>
    </row>
    <row r="452" s="1" customFormat="1" customHeight="1" spans="1:15">
      <c r="A452" s="10">
        <v>447</v>
      </c>
      <c r="B452" s="11" t="s">
        <v>23</v>
      </c>
      <c r="C452" s="11" t="s">
        <v>11004</v>
      </c>
      <c r="D452" s="11" t="s">
        <v>10034</v>
      </c>
      <c r="E452" s="11" t="s">
        <v>22720</v>
      </c>
      <c r="F452" s="11" t="s">
        <v>23055</v>
      </c>
      <c r="G452" s="11" t="s">
        <v>23215</v>
      </c>
      <c r="H452" s="14" t="s">
        <v>194</v>
      </c>
      <c r="I452" s="11">
        <v>5</v>
      </c>
      <c r="J452" s="11" t="s">
        <v>23206</v>
      </c>
      <c r="K452" s="11" t="s">
        <v>31</v>
      </c>
      <c r="L452" s="11">
        <v>5</v>
      </c>
      <c r="M452" s="27">
        <f t="shared" si="24"/>
        <v>650</v>
      </c>
      <c r="N452" s="23"/>
      <c r="O452" s="24" t="s">
        <v>32</v>
      </c>
    </row>
    <row r="453" s="1" customFormat="1" customHeight="1" spans="1:15">
      <c r="A453" s="10">
        <v>448</v>
      </c>
      <c r="B453" s="11" t="s">
        <v>23</v>
      </c>
      <c r="C453" s="11" t="s">
        <v>11004</v>
      </c>
      <c r="D453" s="11" t="s">
        <v>10034</v>
      </c>
      <c r="E453" s="11" t="s">
        <v>22720</v>
      </c>
      <c r="F453" s="11" t="s">
        <v>23055</v>
      </c>
      <c r="G453" s="11" t="s">
        <v>23216</v>
      </c>
      <c r="H453" s="15" t="s">
        <v>1583</v>
      </c>
      <c r="I453" s="11">
        <v>3</v>
      </c>
      <c r="J453" s="11" t="s">
        <v>23206</v>
      </c>
      <c r="K453" s="11" t="s">
        <v>31</v>
      </c>
      <c r="L453" s="11">
        <v>3</v>
      </c>
      <c r="M453" s="27">
        <f t="shared" si="24"/>
        <v>390</v>
      </c>
      <c r="N453" s="23"/>
      <c r="O453" s="24" t="s">
        <v>32</v>
      </c>
    </row>
    <row r="454" s="1" customFormat="1" customHeight="1" spans="1:15">
      <c r="A454" s="10">
        <v>449</v>
      </c>
      <c r="B454" s="11" t="s">
        <v>23</v>
      </c>
      <c r="C454" s="11" t="s">
        <v>11004</v>
      </c>
      <c r="D454" s="11" t="s">
        <v>10034</v>
      </c>
      <c r="E454" s="11" t="s">
        <v>22720</v>
      </c>
      <c r="F454" s="11" t="s">
        <v>23055</v>
      </c>
      <c r="G454" s="11" t="s">
        <v>23217</v>
      </c>
      <c r="H454" s="14" t="s">
        <v>194</v>
      </c>
      <c r="I454" s="11">
        <v>5</v>
      </c>
      <c r="J454" s="11" t="s">
        <v>23206</v>
      </c>
      <c r="K454" s="11" t="s">
        <v>31</v>
      </c>
      <c r="L454" s="11">
        <v>5</v>
      </c>
      <c r="M454" s="27">
        <f t="shared" si="24"/>
        <v>650</v>
      </c>
      <c r="N454" s="23"/>
      <c r="O454" s="24" t="s">
        <v>32</v>
      </c>
    </row>
    <row r="455" s="1" customFormat="1" customHeight="1" spans="1:15">
      <c r="A455" s="10">
        <v>450</v>
      </c>
      <c r="B455" s="11" t="s">
        <v>23</v>
      </c>
      <c r="C455" s="11" t="s">
        <v>11004</v>
      </c>
      <c r="D455" s="11" t="s">
        <v>10034</v>
      </c>
      <c r="E455" s="11" t="s">
        <v>22720</v>
      </c>
      <c r="F455" s="11" t="s">
        <v>23055</v>
      </c>
      <c r="G455" s="11" t="s">
        <v>23218</v>
      </c>
      <c r="H455" s="14" t="s">
        <v>51</v>
      </c>
      <c r="I455" s="11">
        <v>2</v>
      </c>
      <c r="J455" s="11" t="s">
        <v>23206</v>
      </c>
      <c r="K455" s="11" t="s">
        <v>31</v>
      </c>
      <c r="L455" s="11">
        <v>2</v>
      </c>
      <c r="M455" s="27">
        <f>L455*312</f>
        <v>624</v>
      </c>
      <c r="N455" s="23"/>
      <c r="O455" s="24" t="s">
        <v>32</v>
      </c>
    </row>
    <row r="456" s="1" customFormat="1" customHeight="1" spans="1:15">
      <c r="A456" s="10">
        <v>451</v>
      </c>
      <c r="B456" s="11" t="s">
        <v>23</v>
      </c>
      <c r="C456" s="11" t="s">
        <v>11004</v>
      </c>
      <c r="D456" s="11" t="s">
        <v>10034</v>
      </c>
      <c r="E456" s="11" t="s">
        <v>22720</v>
      </c>
      <c r="F456" s="11" t="s">
        <v>23055</v>
      </c>
      <c r="G456" s="11" t="s">
        <v>23219</v>
      </c>
      <c r="H456" s="14" t="s">
        <v>194</v>
      </c>
      <c r="I456" s="11">
        <v>4</v>
      </c>
      <c r="J456" s="11" t="s">
        <v>23206</v>
      </c>
      <c r="K456" s="11" t="s">
        <v>31</v>
      </c>
      <c r="L456" s="11">
        <v>4</v>
      </c>
      <c r="M456" s="27">
        <f t="shared" ref="M456:M462" si="25">L456*130</f>
        <v>520</v>
      </c>
      <c r="N456" s="23"/>
      <c r="O456" s="24" t="s">
        <v>32</v>
      </c>
    </row>
    <row r="457" s="1" customFormat="1" customHeight="1" spans="1:15">
      <c r="A457" s="10">
        <v>452</v>
      </c>
      <c r="B457" s="11" t="s">
        <v>23</v>
      </c>
      <c r="C457" s="11" t="s">
        <v>11004</v>
      </c>
      <c r="D457" s="11" t="s">
        <v>10034</v>
      </c>
      <c r="E457" s="11" t="s">
        <v>22720</v>
      </c>
      <c r="F457" s="11" t="s">
        <v>23055</v>
      </c>
      <c r="G457" s="11" t="s">
        <v>23220</v>
      </c>
      <c r="H457" s="14" t="s">
        <v>194</v>
      </c>
      <c r="I457" s="12">
        <v>4</v>
      </c>
      <c r="J457" s="11" t="s">
        <v>23206</v>
      </c>
      <c r="K457" s="11" t="s">
        <v>31</v>
      </c>
      <c r="L457" s="12">
        <v>4</v>
      </c>
      <c r="M457" s="27">
        <f t="shared" si="25"/>
        <v>520</v>
      </c>
      <c r="N457" s="23"/>
      <c r="O457" s="24" t="s">
        <v>32</v>
      </c>
    </row>
    <row r="458" s="1" customFormat="1" customHeight="1" spans="1:15">
      <c r="A458" s="10">
        <v>453</v>
      </c>
      <c r="B458" s="11" t="s">
        <v>23</v>
      </c>
      <c r="C458" s="11" t="s">
        <v>11004</v>
      </c>
      <c r="D458" s="11" t="s">
        <v>10034</v>
      </c>
      <c r="E458" s="11" t="s">
        <v>22720</v>
      </c>
      <c r="F458" s="11" t="s">
        <v>23055</v>
      </c>
      <c r="G458" s="11" t="s">
        <v>23221</v>
      </c>
      <c r="H458" s="15" t="s">
        <v>1583</v>
      </c>
      <c r="I458" s="12">
        <v>5</v>
      </c>
      <c r="J458" s="11" t="s">
        <v>23206</v>
      </c>
      <c r="K458" s="11" t="s">
        <v>31</v>
      </c>
      <c r="L458" s="12">
        <v>5</v>
      </c>
      <c r="M458" s="27">
        <f t="shared" si="25"/>
        <v>650</v>
      </c>
      <c r="N458" s="23"/>
      <c r="O458" s="24" t="s">
        <v>32</v>
      </c>
    </row>
    <row r="459" s="1" customFormat="1" customHeight="1" spans="1:15">
      <c r="A459" s="10">
        <v>454</v>
      </c>
      <c r="B459" s="11" t="s">
        <v>23</v>
      </c>
      <c r="C459" s="11" t="s">
        <v>11004</v>
      </c>
      <c r="D459" s="11" t="s">
        <v>10034</v>
      </c>
      <c r="E459" s="11" t="s">
        <v>22720</v>
      </c>
      <c r="F459" s="11" t="s">
        <v>23055</v>
      </c>
      <c r="G459" s="11" t="s">
        <v>23222</v>
      </c>
      <c r="H459" s="14" t="s">
        <v>194</v>
      </c>
      <c r="I459" s="12">
        <v>4</v>
      </c>
      <c r="J459" s="11" t="s">
        <v>23206</v>
      </c>
      <c r="K459" s="11" t="s">
        <v>31</v>
      </c>
      <c r="L459" s="12">
        <v>4</v>
      </c>
      <c r="M459" s="27">
        <f t="shared" si="25"/>
        <v>520</v>
      </c>
      <c r="N459" s="23"/>
      <c r="O459" s="24" t="s">
        <v>32</v>
      </c>
    </row>
    <row r="460" s="1" customFormat="1" customHeight="1" spans="1:15">
      <c r="A460" s="10">
        <v>455</v>
      </c>
      <c r="B460" s="11" t="s">
        <v>23</v>
      </c>
      <c r="C460" s="11" t="s">
        <v>11004</v>
      </c>
      <c r="D460" s="11" t="s">
        <v>10034</v>
      </c>
      <c r="E460" s="11" t="s">
        <v>22720</v>
      </c>
      <c r="F460" s="11" t="s">
        <v>23055</v>
      </c>
      <c r="G460" s="11" t="s">
        <v>23223</v>
      </c>
      <c r="H460" s="15" t="s">
        <v>1583</v>
      </c>
      <c r="I460" s="12">
        <v>3</v>
      </c>
      <c r="J460" s="11" t="s">
        <v>23206</v>
      </c>
      <c r="K460" s="11" t="s">
        <v>31</v>
      </c>
      <c r="L460" s="12">
        <v>3</v>
      </c>
      <c r="M460" s="27">
        <f t="shared" si="25"/>
        <v>390</v>
      </c>
      <c r="N460" s="23"/>
      <c r="O460" s="24" t="s">
        <v>32</v>
      </c>
    </row>
    <row r="461" s="1" customFormat="1" customHeight="1" spans="1:15">
      <c r="A461" s="10">
        <v>456</v>
      </c>
      <c r="B461" s="11" t="s">
        <v>23</v>
      </c>
      <c r="C461" s="11" t="s">
        <v>11004</v>
      </c>
      <c r="D461" s="11" t="s">
        <v>10034</v>
      </c>
      <c r="E461" s="11" t="s">
        <v>22720</v>
      </c>
      <c r="F461" s="11" t="s">
        <v>23055</v>
      </c>
      <c r="G461" s="11" t="s">
        <v>10011</v>
      </c>
      <c r="H461" s="14" t="s">
        <v>194</v>
      </c>
      <c r="I461" s="45">
        <v>6</v>
      </c>
      <c r="J461" s="11" t="s">
        <v>23224</v>
      </c>
      <c r="K461" s="11" t="s">
        <v>31</v>
      </c>
      <c r="L461" s="45">
        <v>6</v>
      </c>
      <c r="M461" s="27">
        <f t="shared" si="25"/>
        <v>780</v>
      </c>
      <c r="N461" s="23"/>
      <c r="O461" s="24" t="s">
        <v>32</v>
      </c>
    </row>
    <row r="462" s="1" customFormat="1" customHeight="1" spans="1:15">
      <c r="A462" s="10">
        <v>457</v>
      </c>
      <c r="B462" s="11" t="s">
        <v>23</v>
      </c>
      <c r="C462" s="11" t="s">
        <v>11004</v>
      </c>
      <c r="D462" s="11" t="s">
        <v>10034</v>
      </c>
      <c r="E462" s="11" t="s">
        <v>22720</v>
      </c>
      <c r="F462" s="11" t="s">
        <v>23055</v>
      </c>
      <c r="G462" s="11" t="s">
        <v>23225</v>
      </c>
      <c r="H462" s="14" t="s">
        <v>194</v>
      </c>
      <c r="I462" s="45">
        <v>5</v>
      </c>
      <c r="J462" s="11" t="s">
        <v>23226</v>
      </c>
      <c r="K462" s="11" t="s">
        <v>31</v>
      </c>
      <c r="L462" s="45">
        <v>5</v>
      </c>
      <c r="M462" s="27">
        <f t="shared" si="25"/>
        <v>650</v>
      </c>
      <c r="N462" s="23"/>
      <c r="O462" s="24" t="s">
        <v>32</v>
      </c>
    </row>
    <row r="463" s="1" customFormat="1" customHeight="1" spans="1:15">
      <c r="A463" s="10">
        <v>458</v>
      </c>
      <c r="B463" s="11" t="s">
        <v>23</v>
      </c>
      <c r="C463" s="11" t="s">
        <v>11004</v>
      </c>
      <c r="D463" s="11" t="s">
        <v>10034</v>
      </c>
      <c r="E463" s="11" t="s">
        <v>22720</v>
      </c>
      <c r="F463" s="11" t="s">
        <v>23055</v>
      </c>
      <c r="G463" s="11" t="s">
        <v>23227</v>
      </c>
      <c r="H463" s="14" t="s">
        <v>51</v>
      </c>
      <c r="I463" s="12">
        <v>4</v>
      </c>
      <c r="J463" s="11" t="s">
        <v>23226</v>
      </c>
      <c r="K463" s="11" t="s">
        <v>31</v>
      </c>
      <c r="L463" s="12">
        <v>4</v>
      </c>
      <c r="M463" s="27">
        <f>L463*312</f>
        <v>1248</v>
      </c>
      <c r="N463" s="23"/>
      <c r="O463" s="24" t="s">
        <v>32</v>
      </c>
    </row>
    <row r="464" s="1" customFormat="1" customHeight="1" spans="1:15">
      <c r="A464" s="10">
        <v>459</v>
      </c>
      <c r="B464" s="11" t="s">
        <v>23</v>
      </c>
      <c r="C464" s="11" t="s">
        <v>11004</v>
      </c>
      <c r="D464" s="11" t="s">
        <v>10034</v>
      </c>
      <c r="E464" s="11" t="s">
        <v>22720</v>
      </c>
      <c r="F464" s="11" t="s">
        <v>23055</v>
      </c>
      <c r="G464" s="11" t="s">
        <v>23228</v>
      </c>
      <c r="H464" s="14" t="s">
        <v>194</v>
      </c>
      <c r="I464" s="45">
        <v>6</v>
      </c>
      <c r="J464" s="11" t="s">
        <v>23229</v>
      </c>
      <c r="K464" s="11" t="s">
        <v>31</v>
      </c>
      <c r="L464" s="45">
        <v>6</v>
      </c>
      <c r="M464" s="27">
        <f>L464*130</f>
        <v>780</v>
      </c>
      <c r="N464" s="23"/>
      <c r="O464" s="24" t="s">
        <v>32</v>
      </c>
    </row>
    <row r="465" s="1" customFormat="1" customHeight="1" spans="1:15">
      <c r="A465" s="10">
        <v>460</v>
      </c>
      <c r="B465" s="11" t="s">
        <v>23</v>
      </c>
      <c r="C465" s="11" t="s">
        <v>11004</v>
      </c>
      <c r="D465" s="11" t="s">
        <v>10034</v>
      </c>
      <c r="E465" s="11" t="s">
        <v>22720</v>
      </c>
      <c r="F465" s="11" t="s">
        <v>23055</v>
      </c>
      <c r="G465" s="11" t="s">
        <v>23230</v>
      </c>
      <c r="H465" s="14" t="s">
        <v>51</v>
      </c>
      <c r="I465" s="45">
        <v>3</v>
      </c>
      <c r="J465" s="11" t="s">
        <v>23229</v>
      </c>
      <c r="K465" s="11" t="s">
        <v>31</v>
      </c>
      <c r="L465" s="45">
        <v>3</v>
      </c>
      <c r="M465" s="27">
        <f>L465*312</f>
        <v>936</v>
      </c>
      <c r="N465" s="23"/>
      <c r="O465" s="24" t="s">
        <v>32</v>
      </c>
    </row>
    <row r="466" s="1" customFormat="1" customHeight="1" spans="1:15">
      <c r="A466" s="10">
        <v>461</v>
      </c>
      <c r="B466" s="11" t="s">
        <v>23</v>
      </c>
      <c r="C466" s="11" t="s">
        <v>11004</v>
      </c>
      <c r="D466" s="11" t="s">
        <v>10034</v>
      </c>
      <c r="E466" s="11" t="s">
        <v>22720</v>
      </c>
      <c r="F466" s="11" t="s">
        <v>23055</v>
      </c>
      <c r="G466" s="11" t="s">
        <v>23231</v>
      </c>
      <c r="H466" s="14" t="s">
        <v>194</v>
      </c>
      <c r="I466" s="45">
        <v>4</v>
      </c>
      <c r="J466" s="11" t="s">
        <v>23229</v>
      </c>
      <c r="K466" s="11" t="s">
        <v>31</v>
      </c>
      <c r="L466" s="45">
        <v>4</v>
      </c>
      <c r="M466" s="27">
        <f>L466*130</f>
        <v>520</v>
      </c>
      <c r="N466" s="23"/>
      <c r="O466" s="24" t="s">
        <v>32</v>
      </c>
    </row>
    <row r="467" s="1" customFormat="1" customHeight="1" spans="1:15">
      <c r="A467" s="10">
        <v>462</v>
      </c>
      <c r="B467" s="11" t="s">
        <v>23</v>
      </c>
      <c r="C467" s="11" t="s">
        <v>11004</v>
      </c>
      <c r="D467" s="11" t="s">
        <v>10034</v>
      </c>
      <c r="E467" s="11" t="s">
        <v>22720</v>
      </c>
      <c r="F467" s="11" t="s">
        <v>23055</v>
      </c>
      <c r="G467" s="11" t="s">
        <v>23232</v>
      </c>
      <c r="H467" s="14" t="s">
        <v>194</v>
      </c>
      <c r="I467" s="45">
        <v>6</v>
      </c>
      <c r="J467" s="11" t="s">
        <v>23229</v>
      </c>
      <c r="K467" s="11" t="s">
        <v>31</v>
      </c>
      <c r="L467" s="45">
        <v>6</v>
      </c>
      <c r="M467" s="27">
        <f>L467*130</f>
        <v>780</v>
      </c>
      <c r="N467" s="23"/>
      <c r="O467" s="24" t="s">
        <v>32</v>
      </c>
    </row>
    <row r="468" s="1" customFormat="1" customHeight="1" spans="1:15">
      <c r="A468" s="10">
        <v>463</v>
      </c>
      <c r="B468" s="11" t="s">
        <v>23</v>
      </c>
      <c r="C468" s="11" t="s">
        <v>11004</v>
      </c>
      <c r="D468" s="11" t="s">
        <v>10034</v>
      </c>
      <c r="E468" s="11" t="s">
        <v>22720</v>
      </c>
      <c r="F468" s="11" t="s">
        <v>23055</v>
      </c>
      <c r="G468" s="11" t="s">
        <v>23233</v>
      </c>
      <c r="H468" s="14" t="s">
        <v>194</v>
      </c>
      <c r="I468" s="45">
        <v>7</v>
      </c>
      <c r="J468" s="11" t="s">
        <v>23229</v>
      </c>
      <c r="K468" s="11" t="s">
        <v>31</v>
      </c>
      <c r="L468" s="45">
        <v>7</v>
      </c>
      <c r="M468" s="27">
        <f>L468*130</f>
        <v>910</v>
      </c>
      <c r="N468" s="23"/>
      <c r="O468" s="24" t="s">
        <v>32</v>
      </c>
    </row>
    <row r="469" s="1" customFormat="1" customHeight="1" spans="1:15">
      <c r="A469" s="10">
        <v>464</v>
      </c>
      <c r="B469" s="11" t="s">
        <v>23</v>
      </c>
      <c r="C469" s="11" t="s">
        <v>11004</v>
      </c>
      <c r="D469" s="11" t="s">
        <v>10034</v>
      </c>
      <c r="E469" s="11" t="s">
        <v>22720</v>
      </c>
      <c r="F469" s="11" t="s">
        <v>23055</v>
      </c>
      <c r="G469" s="11" t="s">
        <v>23134</v>
      </c>
      <c r="H469" s="15" t="s">
        <v>1583</v>
      </c>
      <c r="I469" s="45">
        <v>5</v>
      </c>
      <c r="J469" s="11" t="s">
        <v>23229</v>
      </c>
      <c r="K469" s="11" t="s">
        <v>31</v>
      </c>
      <c r="L469" s="45">
        <v>5</v>
      </c>
      <c r="M469" s="27">
        <f>L469*130</f>
        <v>650</v>
      </c>
      <c r="N469" s="23"/>
      <c r="O469" s="24" t="s">
        <v>32</v>
      </c>
    </row>
    <row r="470" s="1" customFormat="1" customHeight="1" spans="1:15">
      <c r="A470" s="10">
        <v>465</v>
      </c>
      <c r="B470" s="11" t="s">
        <v>23</v>
      </c>
      <c r="C470" s="11" t="s">
        <v>11004</v>
      </c>
      <c r="D470" s="11" t="s">
        <v>10034</v>
      </c>
      <c r="E470" s="11" t="s">
        <v>22720</v>
      </c>
      <c r="F470" s="11" t="s">
        <v>23055</v>
      </c>
      <c r="G470" s="11" t="s">
        <v>21203</v>
      </c>
      <c r="H470" s="14" t="s">
        <v>194</v>
      </c>
      <c r="I470" s="45">
        <v>2</v>
      </c>
      <c r="J470" s="11" t="s">
        <v>23229</v>
      </c>
      <c r="K470" s="11" t="s">
        <v>31</v>
      </c>
      <c r="L470" s="45">
        <v>2</v>
      </c>
      <c r="M470" s="27">
        <f>L470*130</f>
        <v>260</v>
      </c>
      <c r="N470" s="23"/>
      <c r="O470" s="24" t="s">
        <v>32</v>
      </c>
    </row>
    <row r="471" s="1" customFormat="1" customHeight="1" spans="1:15">
      <c r="A471" s="10">
        <v>466</v>
      </c>
      <c r="B471" s="11" t="s">
        <v>23</v>
      </c>
      <c r="C471" s="11" t="s">
        <v>11004</v>
      </c>
      <c r="D471" s="11" t="s">
        <v>10034</v>
      </c>
      <c r="E471" s="11" t="s">
        <v>22720</v>
      </c>
      <c r="F471" s="11" t="s">
        <v>23055</v>
      </c>
      <c r="G471" s="11" t="s">
        <v>23234</v>
      </c>
      <c r="H471" s="15" t="s">
        <v>1583</v>
      </c>
      <c r="I471" s="11">
        <v>7</v>
      </c>
      <c r="J471" s="11" t="s">
        <v>23139</v>
      </c>
      <c r="K471" s="26" t="s">
        <v>31</v>
      </c>
      <c r="L471" s="11">
        <v>7</v>
      </c>
      <c r="M471" s="27">
        <f>L471*468</f>
        <v>3276</v>
      </c>
      <c r="N471" s="23"/>
      <c r="O471" s="24" t="s">
        <v>32</v>
      </c>
    </row>
    <row r="472" s="1" customFormat="1" customHeight="1" spans="1:15">
      <c r="A472" s="10">
        <v>467</v>
      </c>
      <c r="B472" s="11" t="s">
        <v>23</v>
      </c>
      <c r="C472" s="11" t="s">
        <v>11004</v>
      </c>
      <c r="D472" s="11" t="s">
        <v>10034</v>
      </c>
      <c r="E472" s="11" t="s">
        <v>22720</v>
      </c>
      <c r="F472" s="11" t="s">
        <v>23055</v>
      </c>
      <c r="G472" s="25" t="s">
        <v>23235</v>
      </c>
      <c r="H472" s="14" t="s">
        <v>194</v>
      </c>
      <c r="I472" s="11">
        <v>5</v>
      </c>
      <c r="J472" s="11" t="s">
        <v>23056</v>
      </c>
      <c r="K472" s="26" t="s">
        <v>31</v>
      </c>
      <c r="L472" s="11">
        <v>5</v>
      </c>
      <c r="M472" s="27">
        <f>L472*312</f>
        <v>1560</v>
      </c>
      <c r="N472" s="23"/>
      <c r="O472" s="24" t="s">
        <v>32</v>
      </c>
    </row>
    <row r="473" s="1" customFormat="1" customHeight="1" spans="1:15">
      <c r="A473" s="10">
        <v>468</v>
      </c>
      <c r="B473" s="11" t="s">
        <v>23</v>
      </c>
      <c r="C473" s="11" t="s">
        <v>11004</v>
      </c>
      <c r="D473" s="11" t="s">
        <v>10034</v>
      </c>
      <c r="E473" s="11" t="s">
        <v>22720</v>
      </c>
      <c r="F473" s="11" t="s">
        <v>23055</v>
      </c>
      <c r="G473" s="25" t="s">
        <v>23236</v>
      </c>
      <c r="H473" s="14" t="s">
        <v>194</v>
      </c>
      <c r="I473" s="11">
        <v>6</v>
      </c>
      <c r="J473" s="11" t="s">
        <v>23056</v>
      </c>
      <c r="K473" s="26" t="s">
        <v>31</v>
      </c>
      <c r="L473" s="11">
        <v>6</v>
      </c>
      <c r="M473" s="27">
        <f>L473*312</f>
        <v>1872</v>
      </c>
      <c r="N473" s="23"/>
      <c r="O473" s="24" t="s">
        <v>32</v>
      </c>
    </row>
    <row r="474" s="1" customFormat="1" customHeight="1" spans="1:15">
      <c r="A474" s="10">
        <v>469</v>
      </c>
      <c r="B474" s="11" t="s">
        <v>23</v>
      </c>
      <c r="C474" s="11" t="s">
        <v>11004</v>
      </c>
      <c r="D474" s="11" t="s">
        <v>10034</v>
      </c>
      <c r="E474" s="11" t="s">
        <v>22720</v>
      </c>
      <c r="F474" s="31" t="s">
        <v>23055</v>
      </c>
      <c r="G474" s="25" t="s">
        <v>23237</v>
      </c>
      <c r="H474" s="14" t="s">
        <v>194</v>
      </c>
      <c r="I474" s="11">
        <v>7</v>
      </c>
      <c r="J474" s="11" t="s">
        <v>23139</v>
      </c>
      <c r="K474" s="26" t="s">
        <v>31</v>
      </c>
      <c r="L474" s="11">
        <v>7</v>
      </c>
      <c r="M474" s="27">
        <f>L474*468</f>
        <v>3276</v>
      </c>
      <c r="N474" s="23"/>
      <c r="O474" s="24" t="s">
        <v>32</v>
      </c>
    </row>
    <row r="475" s="1" customFormat="1" customHeight="1" spans="1:15">
      <c r="A475" s="10">
        <v>470</v>
      </c>
      <c r="B475" s="11" t="s">
        <v>23</v>
      </c>
      <c r="C475" s="11" t="s">
        <v>11004</v>
      </c>
      <c r="D475" s="11" t="s">
        <v>10034</v>
      </c>
      <c r="E475" s="11" t="s">
        <v>22720</v>
      </c>
      <c r="F475" s="31" t="s">
        <v>23055</v>
      </c>
      <c r="G475" s="25" t="s">
        <v>23238</v>
      </c>
      <c r="H475" s="14" t="s">
        <v>51</v>
      </c>
      <c r="I475" s="11">
        <v>6</v>
      </c>
      <c r="J475" s="11" t="s">
        <v>23077</v>
      </c>
      <c r="K475" s="26" t="s">
        <v>31</v>
      </c>
      <c r="L475" s="11">
        <v>6</v>
      </c>
      <c r="M475" s="27">
        <f>L475*468</f>
        <v>2808</v>
      </c>
      <c r="N475" s="23"/>
      <c r="O475" s="24" t="s">
        <v>32</v>
      </c>
    </row>
    <row r="476" s="1" customFormat="1" customHeight="1" spans="1:15">
      <c r="A476" s="10">
        <v>471</v>
      </c>
      <c r="B476" s="11" t="s">
        <v>23</v>
      </c>
      <c r="C476" s="11" t="s">
        <v>11004</v>
      </c>
      <c r="D476" s="11" t="s">
        <v>10034</v>
      </c>
      <c r="E476" s="11" t="s">
        <v>22720</v>
      </c>
      <c r="F476" s="11" t="s">
        <v>23055</v>
      </c>
      <c r="G476" s="11" t="s">
        <v>1780</v>
      </c>
      <c r="H476" s="14" t="s">
        <v>194</v>
      </c>
      <c r="I476" s="11">
        <v>5</v>
      </c>
      <c r="J476" s="11" t="s">
        <v>23056</v>
      </c>
      <c r="K476" s="26" t="s">
        <v>31</v>
      </c>
      <c r="L476" s="11">
        <v>5</v>
      </c>
      <c r="M476" s="27">
        <f>L476*130</f>
        <v>650</v>
      </c>
      <c r="N476" s="23"/>
      <c r="O476" s="24" t="s">
        <v>32</v>
      </c>
    </row>
    <row r="477" s="1" customFormat="1" customHeight="1" spans="1:15">
      <c r="A477" s="10">
        <v>472</v>
      </c>
      <c r="B477" s="11" t="s">
        <v>23</v>
      </c>
      <c r="C477" s="11" t="s">
        <v>11004</v>
      </c>
      <c r="D477" s="11" t="s">
        <v>10034</v>
      </c>
      <c r="E477" s="11" t="s">
        <v>22720</v>
      </c>
      <c r="F477" s="31" t="s">
        <v>23055</v>
      </c>
      <c r="G477" s="25" t="s">
        <v>23239</v>
      </c>
      <c r="H477" s="14" t="s">
        <v>194</v>
      </c>
      <c r="I477" s="16">
        <v>4</v>
      </c>
      <c r="J477" s="31" t="s">
        <v>23206</v>
      </c>
      <c r="K477" s="26" t="s">
        <v>31</v>
      </c>
      <c r="L477" s="16">
        <v>4</v>
      </c>
      <c r="M477" s="27">
        <f>L477*130</f>
        <v>520</v>
      </c>
      <c r="N477" s="23"/>
      <c r="O477" s="24" t="s">
        <v>32</v>
      </c>
    </row>
    <row r="478" s="1" customFormat="1" customHeight="1" spans="1:15">
      <c r="A478" s="10">
        <v>473</v>
      </c>
      <c r="B478" s="11" t="s">
        <v>23</v>
      </c>
      <c r="C478" s="11" t="s">
        <v>11004</v>
      </c>
      <c r="D478" s="11" t="s">
        <v>10034</v>
      </c>
      <c r="E478" s="11" t="s">
        <v>22720</v>
      </c>
      <c r="F478" s="11" t="s">
        <v>23055</v>
      </c>
      <c r="G478" s="11" t="s">
        <v>23240</v>
      </c>
      <c r="H478" s="15" t="s">
        <v>1583</v>
      </c>
      <c r="I478" s="12">
        <v>1</v>
      </c>
      <c r="J478" s="11" t="s">
        <v>23206</v>
      </c>
      <c r="K478" s="26" t="s">
        <v>31</v>
      </c>
      <c r="L478" s="12">
        <v>1</v>
      </c>
      <c r="M478" s="27">
        <f>L478*130</f>
        <v>130</v>
      </c>
      <c r="N478" s="23"/>
      <c r="O478" s="24" t="s">
        <v>32</v>
      </c>
    </row>
    <row r="479" s="1" customFormat="1" customHeight="1" spans="1:15">
      <c r="A479" s="10">
        <v>474</v>
      </c>
      <c r="B479" s="11" t="s">
        <v>23</v>
      </c>
      <c r="C479" s="11" t="s">
        <v>11004</v>
      </c>
      <c r="D479" s="11" t="s">
        <v>10034</v>
      </c>
      <c r="E479" s="11" t="s">
        <v>22720</v>
      </c>
      <c r="F479" s="11" t="s">
        <v>23241</v>
      </c>
      <c r="G479" s="11" t="s">
        <v>23242</v>
      </c>
      <c r="H479" s="15" t="s">
        <v>2624</v>
      </c>
      <c r="I479" s="11">
        <v>4</v>
      </c>
      <c r="J479" s="11" t="s">
        <v>23243</v>
      </c>
      <c r="K479" s="11" t="s">
        <v>10937</v>
      </c>
      <c r="L479" s="11">
        <v>4</v>
      </c>
      <c r="M479" s="27">
        <f>L479*312</f>
        <v>1248</v>
      </c>
      <c r="N479" s="23"/>
      <c r="O479" s="24" t="s">
        <v>32</v>
      </c>
    </row>
    <row r="480" s="1" customFormat="1" customHeight="1" spans="1:15">
      <c r="A480" s="10">
        <v>475</v>
      </c>
      <c r="B480" s="11" t="s">
        <v>23</v>
      </c>
      <c r="C480" s="11" t="s">
        <v>11004</v>
      </c>
      <c r="D480" s="11" t="s">
        <v>10034</v>
      </c>
      <c r="E480" s="11" t="s">
        <v>22720</v>
      </c>
      <c r="F480" s="11" t="s">
        <v>23241</v>
      </c>
      <c r="G480" s="11" t="s">
        <v>23244</v>
      </c>
      <c r="H480" s="15" t="s">
        <v>1583</v>
      </c>
      <c r="I480" s="11">
        <v>2</v>
      </c>
      <c r="J480" s="11" t="s">
        <v>23245</v>
      </c>
      <c r="K480" s="11" t="s">
        <v>10937</v>
      </c>
      <c r="L480" s="11">
        <v>2</v>
      </c>
      <c r="M480" s="27">
        <f>L480*130</f>
        <v>260</v>
      </c>
      <c r="N480" s="23"/>
      <c r="O480" s="24" t="s">
        <v>32</v>
      </c>
    </row>
    <row r="481" s="1" customFormat="1" customHeight="1" spans="1:15">
      <c r="A481" s="10">
        <v>476</v>
      </c>
      <c r="B481" s="11" t="s">
        <v>23</v>
      </c>
      <c r="C481" s="11" t="s">
        <v>11004</v>
      </c>
      <c r="D481" s="11" t="s">
        <v>10034</v>
      </c>
      <c r="E481" s="11" t="s">
        <v>22720</v>
      </c>
      <c r="F481" s="11" t="s">
        <v>23241</v>
      </c>
      <c r="G481" s="11" t="s">
        <v>23246</v>
      </c>
      <c r="H481" s="14" t="s">
        <v>194</v>
      </c>
      <c r="I481" s="11">
        <v>3</v>
      </c>
      <c r="J481" s="11" t="s">
        <v>23245</v>
      </c>
      <c r="K481" s="11" t="s">
        <v>10937</v>
      </c>
      <c r="L481" s="11">
        <v>3</v>
      </c>
      <c r="M481" s="27">
        <f>L481*130</f>
        <v>390</v>
      </c>
      <c r="N481" s="23"/>
      <c r="O481" s="24" t="s">
        <v>32</v>
      </c>
    </row>
    <row r="482" s="1" customFormat="1" customHeight="1" spans="1:15">
      <c r="A482" s="10">
        <v>477</v>
      </c>
      <c r="B482" s="11" t="s">
        <v>23</v>
      </c>
      <c r="C482" s="11" t="s">
        <v>11004</v>
      </c>
      <c r="D482" s="11" t="s">
        <v>10034</v>
      </c>
      <c r="E482" s="11" t="s">
        <v>22720</v>
      </c>
      <c r="F482" s="11" t="s">
        <v>23241</v>
      </c>
      <c r="G482" s="11" t="s">
        <v>23247</v>
      </c>
      <c r="H482" s="15" t="s">
        <v>1583</v>
      </c>
      <c r="I482" s="11">
        <v>4</v>
      </c>
      <c r="J482" s="11" t="s">
        <v>23245</v>
      </c>
      <c r="K482" s="11" t="s">
        <v>31</v>
      </c>
      <c r="L482" s="11">
        <v>4</v>
      </c>
      <c r="M482" s="27">
        <f>L482*130</f>
        <v>520</v>
      </c>
      <c r="N482" s="23"/>
      <c r="O482" s="24" t="s">
        <v>32</v>
      </c>
    </row>
    <row r="483" s="1" customFormat="1" customHeight="1" spans="1:15">
      <c r="A483" s="10">
        <v>478</v>
      </c>
      <c r="B483" s="11" t="s">
        <v>23</v>
      </c>
      <c r="C483" s="11" t="s">
        <v>11004</v>
      </c>
      <c r="D483" s="11" t="s">
        <v>10034</v>
      </c>
      <c r="E483" s="11" t="s">
        <v>22720</v>
      </c>
      <c r="F483" s="11" t="s">
        <v>23241</v>
      </c>
      <c r="G483" s="11" t="s">
        <v>23248</v>
      </c>
      <c r="H483" s="44" t="s">
        <v>2624</v>
      </c>
      <c r="I483" s="11">
        <v>5</v>
      </c>
      <c r="J483" s="11" t="s">
        <v>23245</v>
      </c>
      <c r="K483" s="11" t="s">
        <v>31</v>
      </c>
      <c r="L483" s="11">
        <v>5</v>
      </c>
      <c r="M483" s="27">
        <f>L483*312</f>
        <v>1560</v>
      </c>
      <c r="N483" s="23"/>
      <c r="O483" s="24" t="s">
        <v>32</v>
      </c>
    </row>
    <row r="484" s="1" customFormat="1" customHeight="1" spans="1:15">
      <c r="A484" s="10">
        <v>479</v>
      </c>
      <c r="B484" s="11" t="s">
        <v>23</v>
      </c>
      <c r="C484" s="11" t="s">
        <v>11004</v>
      </c>
      <c r="D484" s="11" t="s">
        <v>10034</v>
      </c>
      <c r="E484" s="11" t="s">
        <v>22720</v>
      </c>
      <c r="F484" s="11" t="s">
        <v>23241</v>
      </c>
      <c r="G484" s="11" t="s">
        <v>23249</v>
      </c>
      <c r="H484" s="14" t="s">
        <v>194</v>
      </c>
      <c r="I484" s="11">
        <v>5</v>
      </c>
      <c r="J484" s="11" t="s">
        <v>23245</v>
      </c>
      <c r="K484" s="11" t="s">
        <v>31</v>
      </c>
      <c r="L484" s="11">
        <v>5</v>
      </c>
      <c r="M484" s="27">
        <f t="shared" ref="M484:M489" si="26">L484*130</f>
        <v>650</v>
      </c>
      <c r="N484" s="23"/>
      <c r="O484" s="24" t="s">
        <v>32</v>
      </c>
    </row>
    <row r="485" s="1" customFormat="1" customHeight="1" spans="1:15">
      <c r="A485" s="10">
        <v>480</v>
      </c>
      <c r="B485" s="11" t="s">
        <v>23</v>
      </c>
      <c r="C485" s="11" t="s">
        <v>11004</v>
      </c>
      <c r="D485" s="11" t="s">
        <v>10034</v>
      </c>
      <c r="E485" s="11" t="s">
        <v>22720</v>
      </c>
      <c r="F485" s="11" t="s">
        <v>23241</v>
      </c>
      <c r="G485" s="11" t="s">
        <v>23250</v>
      </c>
      <c r="H485" s="14" t="s">
        <v>194</v>
      </c>
      <c r="I485" s="11">
        <v>3</v>
      </c>
      <c r="J485" s="11" t="s">
        <v>23245</v>
      </c>
      <c r="K485" s="11" t="s">
        <v>31</v>
      </c>
      <c r="L485" s="11">
        <v>3</v>
      </c>
      <c r="M485" s="27">
        <f t="shared" si="26"/>
        <v>390</v>
      </c>
      <c r="N485" s="23"/>
      <c r="O485" s="24" t="s">
        <v>32</v>
      </c>
    </row>
    <row r="486" s="1" customFormat="1" customHeight="1" spans="1:15">
      <c r="A486" s="10">
        <v>481</v>
      </c>
      <c r="B486" s="11" t="s">
        <v>23</v>
      </c>
      <c r="C486" s="11" t="s">
        <v>11004</v>
      </c>
      <c r="D486" s="11" t="s">
        <v>10034</v>
      </c>
      <c r="E486" s="11" t="s">
        <v>22720</v>
      </c>
      <c r="F486" s="11" t="s">
        <v>23241</v>
      </c>
      <c r="G486" s="11" t="s">
        <v>23251</v>
      </c>
      <c r="H486" s="14" t="s">
        <v>194</v>
      </c>
      <c r="I486" s="11">
        <v>4</v>
      </c>
      <c r="J486" s="11" t="s">
        <v>23245</v>
      </c>
      <c r="K486" s="11" t="s">
        <v>31</v>
      </c>
      <c r="L486" s="11">
        <v>4</v>
      </c>
      <c r="M486" s="27">
        <f t="shared" si="26"/>
        <v>520</v>
      </c>
      <c r="N486" s="23"/>
      <c r="O486" s="24" t="s">
        <v>32</v>
      </c>
    </row>
    <row r="487" s="1" customFormat="1" customHeight="1" spans="1:15">
      <c r="A487" s="10">
        <v>482</v>
      </c>
      <c r="B487" s="11" t="s">
        <v>23</v>
      </c>
      <c r="C487" s="11" t="s">
        <v>11004</v>
      </c>
      <c r="D487" s="11" t="s">
        <v>10034</v>
      </c>
      <c r="E487" s="11" t="s">
        <v>22720</v>
      </c>
      <c r="F487" s="11" t="s">
        <v>23241</v>
      </c>
      <c r="G487" s="11" t="s">
        <v>23252</v>
      </c>
      <c r="H487" s="15" t="s">
        <v>1583</v>
      </c>
      <c r="I487" s="11">
        <v>5</v>
      </c>
      <c r="J487" s="11" t="s">
        <v>23245</v>
      </c>
      <c r="K487" s="11" t="s">
        <v>31</v>
      </c>
      <c r="L487" s="11">
        <v>5</v>
      </c>
      <c r="M487" s="27">
        <f t="shared" si="26"/>
        <v>650</v>
      </c>
      <c r="N487" s="23"/>
      <c r="O487" s="24" t="s">
        <v>32</v>
      </c>
    </row>
    <row r="488" s="1" customFormat="1" customHeight="1" spans="1:15">
      <c r="A488" s="10">
        <v>483</v>
      </c>
      <c r="B488" s="11" t="s">
        <v>23</v>
      </c>
      <c r="C488" s="11" t="s">
        <v>11004</v>
      </c>
      <c r="D488" s="11" t="s">
        <v>10034</v>
      </c>
      <c r="E488" s="11" t="s">
        <v>22720</v>
      </c>
      <c r="F488" s="11" t="s">
        <v>23241</v>
      </c>
      <c r="G488" s="11" t="s">
        <v>23253</v>
      </c>
      <c r="H488" s="14" t="s">
        <v>194</v>
      </c>
      <c r="I488" s="11">
        <v>5</v>
      </c>
      <c r="J488" s="11" t="s">
        <v>23254</v>
      </c>
      <c r="K488" s="11" t="s">
        <v>31</v>
      </c>
      <c r="L488" s="11">
        <v>5</v>
      </c>
      <c r="M488" s="27">
        <f t="shared" si="26"/>
        <v>650</v>
      </c>
      <c r="N488" s="23"/>
      <c r="O488" s="24" t="s">
        <v>32</v>
      </c>
    </row>
    <row r="489" s="1" customFormat="1" customHeight="1" spans="1:15">
      <c r="A489" s="10">
        <v>484</v>
      </c>
      <c r="B489" s="11" t="s">
        <v>23</v>
      </c>
      <c r="C489" s="11" t="s">
        <v>11004</v>
      </c>
      <c r="D489" s="11" t="s">
        <v>10034</v>
      </c>
      <c r="E489" s="11" t="s">
        <v>22720</v>
      </c>
      <c r="F489" s="11" t="s">
        <v>23241</v>
      </c>
      <c r="G489" s="11" t="s">
        <v>23255</v>
      </c>
      <c r="H489" s="14" t="s">
        <v>194</v>
      </c>
      <c r="I489" s="11">
        <v>4</v>
      </c>
      <c r="J489" s="11" t="s">
        <v>23256</v>
      </c>
      <c r="K489" s="11" t="s">
        <v>31</v>
      </c>
      <c r="L489" s="11">
        <v>4</v>
      </c>
      <c r="M489" s="27">
        <f t="shared" si="26"/>
        <v>520</v>
      </c>
      <c r="N489" s="23"/>
      <c r="O489" s="24" t="s">
        <v>32</v>
      </c>
    </row>
    <row r="490" s="1" customFormat="1" customHeight="1" spans="1:15">
      <c r="A490" s="10">
        <v>485</v>
      </c>
      <c r="B490" s="11" t="s">
        <v>23</v>
      </c>
      <c r="C490" s="11" t="s">
        <v>11004</v>
      </c>
      <c r="D490" s="11" t="s">
        <v>10034</v>
      </c>
      <c r="E490" s="11" t="s">
        <v>22720</v>
      </c>
      <c r="F490" s="11" t="s">
        <v>23241</v>
      </c>
      <c r="G490" s="25" t="s">
        <v>23257</v>
      </c>
      <c r="H490" s="14" t="s">
        <v>47</v>
      </c>
      <c r="I490" s="31">
        <v>1</v>
      </c>
      <c r="J490" s="31" t="s">
        <v>23258</v>
      </c>
      <c r="K490" s="11" t="s">
        <v>31</v>
      </c>
      <c r="L490" s="31">
        <v>1</v>
      </c>
      <c r="M490" s="27">
        <f>L490*468</f>
        <v>468</v>
      </c>
      <c r="N490" s="23"/>
      <c r="O490" s="24" t="s">
        <v>32</v>
      </c>
    </row>
    <row r="491" s="1" customFormat="1" customHeight="1" spans="1:15">
      <c r="A491" s="10">
        <v>486</v>
      </c>
      <c r="B491" s="11" t="s">
        <v>23</v>
      </c>
      <c r="C491" s="11" t="s">
        <v>11004</v>
      </c>
      <c r="D491" s="11" t="s">
        <v>10034</v>
      </c>
      <c r="E491" s="11" t="s">
        <v>22720</v>
      </c>
      <c r="F491" s="11" t="s">
        <v>23241</v>
      </c>
      <c r="G491" s="11" t="s">
        <v>23259</v>
      </c>
      <c r="H491" s="14" t="s">
        <v>194</v>
      </c>
      <c r="I491" s="11">
        <v>4</v>
      </c>
      <c r="J491" s="31" t="s">
        <v>23260</v>
      </c>
      <c r="K491" s="11" t="s">
        <v>31</v>
      </c>
      <c r="L491" s="11">
        <v>4</v>
      </c>
      <c r="M491" s="27">
        <f t="shared" ref="M491:M498" si="27">L491*130</f>
        <v>520</v>
      </c>
      <c r="N491" s="23"/>
      <c r="O491" s="24" t="s">
        <v>32</v>
      </c>
    </row>
    <row r="492" s="1" customFormat="1" customHeight="1" spans="1:15">
      <c r="A492" s="10">
        <v>487</v>
      </c>
      <c r="B492" s="11" t="s">
        <v>23</v>
      </c>
      <c r="C492" s="11" t="s">
        <v>11004</v>
      </c>
      <c r="D492" s="11" t="s">
        <v>10034</v>
      </c>
      <c r="E492" s="11" t="s">
        <v>22720</v>
      </c>
      <c r="F492" s="11" t="s">
        <v>23241</v>
      </c>
      <c r="G492" s="11" t="s">
        <v>23261</v>
      </c>
      <c r="H492" s="14" t="s">
        <v>194</v>
      </c>
      <c r="I492" s="25">
        <v>4</v>
      </c>
      <c r="J492" s="11" t="s">
        <v>23245</v>
      </c>
      <c r="K492" s="11" t="s">
        <v>31</v>
      </c>
      <c r="L492" s="25">
        <v>4</v>
      </c>
      <c r="M492" s="27">
        <f t="shared" si="27"/>
        <v>520</v>
      </c>
      <c r="N492" s="23"/>
      <c r="O492" s="24" t="s">
        <v>32</v>
      </c>
    </row>
    <row r="493" s="1" customFormat="1" customHeight="1" spans="1:15">
      <c r="A493" s="10">
        <v>488</v>
      </c>
      <c r="B493" s="11" t="s">
        <v>23</v>
      </c>
      <c r="C493" s="11" t="s">
        <v>11004</v>
      </c>
      <c r="D493" s="11" t="s">
        <v>10034</v>
      </c>
      <c r="E493" s="11" t="s">
        <v>22720</v>
      </c>
      <c r="F493" s="11" t="s">
        <v>23241</v>
      </c>
      <c r="G493" s="11" t="s">
        <v>23262</v>
      </c>
      <c r="H493" s="14" t="s">
        <v>194</v>
      </c>
      <c r="I493" s="11">
        <v>6</v>
      </c>
      <c r="J493" s="11" t="s">
        <v>23245</v>
      </c>
      <c r="K493" s="11" t="s">
        <v>31</v>
      </c>
      <c r="L493" s="11">
        <v>5</v>
      </c>
      <c r="M493" s="27">
        <f t="shared" si="27"/>
        <v>650</v>
      </c>
      <c r="N493" s="23"/>
      <c r="O493" s="24" t="s">
        <v>32</v>
      </c>
    </row>
    <row r="494" s="1" customFormat="1" customHeight="1" spans="1:15">
      <c r="A494" s="10">
        <v>489</v>
      </c>
      <c r="B494" s="11" t="s">
        <v>23</v>
      </c>
      <c r="C494" s="11" t="s">
        <v>11004</v>
      </c>
      <c r="D494" s="11" t="s">
        <v>10034</v>
      </c>
      <c r="E494" s="11" t="s">
        <v>22720</v>
      </c>
      <c r="F494" s="11" t="s">
        <v>23241</v>
      </c>
      <c r="G494" s="11" t="s">
        <v>23263</v>
      </c>
      <c r="H494" s="14" t="s">
        <v>194</v>
      </c>
      <c r="I494" s="11">
        <v>3</v>
      </c>
      <c r="J494" s="11" t="s">
        <v>23245</v>
      </c>
      <c r="K494" s="11" t="s">
        <v>31</v>
      </c>
      <c r="L494" s="11">
        <v>3</v>
      </c>
      <c r="M494" s="27">
        <f t="shared" si="27"/>
        <v>390</v>
      </c>
      <c r="N494" s="23"/>
      <c r="O494" s="24" t="s">
        <v>32</v>
      </c>
    </row>
    <row r="495" s="1" customFormat="1" customHeight="1" spans="1:15">
      <c r="A495" s="10">
        <v>490</v>
      </c>
      <c r="B495" s="11" t="s">
        <v>23</v>
      </c>
      <c r="C495" s="11" t="s">
        <v>11004</v>
      </c>
      <c r="D495" s="11" t="s">
        <v>10034</v>
      </c>
      <c r="E495" s="11" t="s">
        <v>22720</v>
      </c>
      <c r="F495" s="11" t="s">
        <v>23241</v>
      </c>
      <c r="G495" s="11" t="s">
        <v>23264</v>
      </c>
      <c r="H495" s="14" t="s">
        <v>194</v>
      </c>
      <c r="I495" s="11">
        <v>5</v>
      </c>
      <c r="J495" s="11" t="s">
        <v>23245</v>
      </c>
      <c r="K495" s="11" t="s">
        <v>31</v>
      </c>
      <c r="L495" s="11">
        <v>5</v>
      </c>
      <c r="M495" s="27">
        <f t="shared" si="27"/>
        <v>650</v>
      </c>
      <c r="N495" s="23"/>
      <c r="O495" s="24" t="s">
        <v>32</v>
      </c>
    </row>
    <row r="496" s="1" customFormat="1" customHeight="1" spans="1:15">
      <c r="A496" s="10">
        <v>491</v>
      </c>
      <c r="B496" s="11" t="s">
        <v>23</v>
      </c>
      <c r="C496" s="11" t="s">
        <v>11004</v>
      </c>
      <c r="D496" s="11" t="s">
        <v>10034</v>
      </c>
      <c r="E496" s="11" t="s">
        <v>22720</v>
      </c>
      <c r="F496" s="11" t="s">
        <v>23241</v>
      </c>
      <c r="G496" s="11" t="s">
        <v>23265</v>
      </c>
      <c r="H496" s="28" t="s">
        <v>1583</v>
      </c>
      <c r="I496" s="11">
        <v>2</v>
      </c>
      <c r="J496" s="11" t="s">
        <v>23245</v>
      </c>
      <c r="K496" s="11" t="s">
        <v>31</v>
      </c>
      <c r="L496" s="11">
        <v>2</v>
      </c>
      <c r="M496" s="27">
        <f t="shared" si="27"/>
        <v>260</v>
      </c>
      <c r="N496" s="23"/>
      <c r="O496" s="24" t="s">
        <v>32</v>
      </c>
    </row>
    <row r="497" s="1" customFormat="1" customHeight="1" spans="1:15">
      <c r="A497" s="10">
        <v>492</v>
      </c>
      <c r="B497" s="11" t="s">
        <v>23</v>
      </c>
      <c r="C497" s="11" t="s">
        <v>11004</v>
      </c>
      <c r="D497" s="11" t="s">
        <v>10034</v>
      </c>
      <c r="E497" s="11" t="s">
        <v>22720</v>
      </c>
      <c r="F497" s="11" t="s">
        <v>23241</v>
      </c>
      <c r="G497" s="11" t="s">
        <v>23266</v>
      </c>
      <c r="H497" s="14" t="s">
        <v>194</v>
      </c>
      <c r="I497" s="11">
        <v>4</v>
      </c>
      <c r="J497" s="11" t="s">
        <v>23245</v>
      </c>
      <c r="K497" s="11" t="s">
        <v>31</v>
      </c>
      <c r="L497" s="11">
        <v>4</v>
      </c>
      <c r="M497" s="27">
        <f t="shared" si="27"/>
        <v>520</v>
      </c>
      <c r="N497" s="23"/>
      <c r="O497" s="24" t="s">
        <v>32</v>
      </c>
    </row>
    <row r="498" s="1" customFormat="1" customHeight="1" spans="1:15">
      <c r="A498" s="10">
        <v>493</v>
      </c>
      <c r="B498" s="11" t="s">
        <v>23</v>
      </c>
      <c r="C498" s="11" t="s">
        <v>11004</v>
      </c>
      <c r="D498" s="11" t="s">
        <v>10034</v>
      </c>
      <c r="E498" s="11" t="s">
        <v>22720</v>
      </c>
      <c r="F498" s="11" t="s">
        <v>23241</v>
      </c>
      <c r="G498" s="11" t="s">
        <v>23267</v>
      </c>
      <c r="H498" s="14" t="s">
        <v>194</v>
      </c>
      <c r="I498" s="11">
        <v>5</v>
      </c>
      <c r="J498" s="11" t="s">
        <v>23245</v>
      </c>
      <c r="K498" s="11" t="s">
        <v>31</v>
      </c>
      <c r="L498" s="11">
        <v>5</v>
      </c>
      <c r="M498" s="27">
        <f t="shared" si="27"/>
        <v>650</v>
      </c>
      <c r="N498" s="23"/>
      <c r="O498" s="24" t="s">
        <v>32</v>
      </c>
    </row>
    <row r="499" s="1" customFormat="1" customHeight="1" spans="1:15">
      <c r="A499" s="10">
        <v>494</v>
      </c>
      <c r="B499" s="11" t="s">
        <v>23</v>
      </c>
      <c r="C499" s="11" t="s">
        <v>11004</v>
      </c>
      <c r="D499" s="11" t="s">
        <v>10034</v>
      </c>
      <c r="E499" s="11" t="s">
        <v>22720</v>
      </c>
      <c r="F499" s="11" t="s">
        <v>23241</v>
      </c>
      <c r="G499" s="11" t="s">
        <v>23268</v>
      </c>
      <c r="H499" s="44" t="s">
        <v>2624</v>
      </c>
      <c r="I499" s="11">
        <v>4</v>
      </c>
      <c r="J499" s="11" t="s">
        <v>23245</v>
      </c>
      <c r="K499" s="11" t="s">
        <v>31</v>
      </c>
      <c r="L499" s="11">
        <v>4</v>
      </c>
      <c r="M499" s="27">
        <f>L499*312</f>
        <v>1248</v>
      </c>
      <c r="N499" s="23"/>
      <c r="O499" s="24" t="s">
        <v>32</v>
      </c>
    </row>
    <row r="500" s="1" customFormat="1" customHeight="1" spans="1:15">
      <c r="A500" s="10">
        <v>495</v>
      </c>
      <c r="B500" s="11" t="s">
        <v>23</v>
      </c>
      <c r="C500" s="11" t="s">
        <v>11004</v>
      </c>
      <c r="D500" s="11" t="s">
        <v>10034</v>
      </c>
      <c r="E500" s="11" t="s">
        <v>22720</v>
      </c>
      <c r="F500" s="11" t="s">
        <v>23241</v>
      </c>
      <c r="G500" s="11" t="s">
        <v>23269</v>
      </c>
      <c r="H500" s="28" t="s">
        <v>1583</v>
      </c>
      <c r="I500" s="11">
        <v>2</v>
      </c>
      <c r="J500" s="11" t="s">
        <v>23245</v>
      </c>
      <c r="K500" s="11" t="s">
        <v>31</v>
      </c>
      <c r="L500" s="11">
        <v>2</v>
      </c>
      <c r="M500" s="27">
        <f>L500*130</f>
        <v>260</v>
      </c>
      <c r="N500" s="23"/>
      <c r="O500" s="24" t="s">
        <v>32</v>
      </c>
    </row>
    <row r="501" s="1" customFormat="1" customHeight="1" spans="1:15">
      <c r="A501" s="10">
        <v>496</v>
      </c>
      <c r="B501" s="11" t="s">
        <v>23</v>
      </c>
      <c r="C501" s="11" t="s">
        <v>11004</v>
      </c>
      <c r="D501" s="11" t="s">
        <v>10034</v>
      </c>
      <c r="E501" s="11" t="s">
        <v>22720</v>
      </c>
      <c r="F501" s="11" t="s">
        <v>23241</v>
      </c>
      <c r="G501" s="25" t="s">
        <v>23270</v>
      </c>
      <c r="H501" s="14" t="s">
        <v>194</v>
      </c>
      <c r="I501" s="11">
        <v>4</v>
      </c>
      <c r="J501" s="11" t="s">
        <v>23245</v>
      </c>
      <c r="K501" s="11" t="s">
        <v>31</v>
      </c>
      <c r="L501" s="11">
        <v>4</v>
      </c>
      <c r="M501" s="27">
        <f>L501*130</f>
        <v>520</v>
      </c>
      <c r="N501" s="23"/>
      <c r="O501" s="24" t="s">
        <v>32</v>
      </c>
    </row>
    <row r="502" s="1" customFormat="1" customHeight="1" spans="1:15">
      <c r="A502" s="10">
        <v>497</v>
      </c>
      <c r="B502" s="11" t="s">
        <v>23</v>
      </c>
      <c r="C502" s="11" t="s">
        <v>11004</v>
      </c>
      <c r="D502" s="11" t="s">
        <v>10034</v>
      </c>
      <c r="E502" s="11" t="s">
        <v>22720</v>
      </c>
      <c r="F502" s="11" t="s">
        <v>23241</v>
      </c>
      <c r="G502" s="25" t="s">
        <v>23271</v>
      </c>
      <c r="H502" s="14" t="s">
        <v>194</v>
      </c>
      <c r="I502" s="11">
        <v>4</v>
      </c>
      <c r="J502" s="11" t="s">
        <v>23245</v>
      </c>
      <c r="K502" s="11" t="s">
        <v>31</v>
      </c>
      <c r="L502" s="11">
        <v>4</v>
      </c>
      <c r="M502" s="27">
        <f>L502*130</f>
        <v>520</v>
      </c>
      <c r="N502" s="23"/>
      <c r="O502" s="24" t="s">
        <v>32</v>
      </c>
    </row>
    <row r="503" s="1" customFormat="1" customHeight="1" spans="1:15">
      <c r="A503" s="10">
        <v>498</v>
      </c>
      <c r="B503" s="11" t="s">
        <v>23</v>
      </c>
      <c r="C503" s="11" t="s">
        <v>11004</v>
      </c>
      <c r="D503" s="11" t="s">
        <v>10034</v>
      </c>
      <c r="E503" s="11" t="s">
        <v>22720</v>
      </c>
      <c r="F503" s="11" t="s">
        <v>23241</v>
      </c>
      <c r="G503" s="25" t="s">
        <v>23272</v>
      </c>
      <c r="H503" s="14" t="s">
        <v>194</v>
      </c>
      <c r="I503" s="11">
        <v>5</v>
      </c>
      <c r="J503" s="11" t="s">
        <v>23245</v>
      </c>
      <c r="K503" s="11" t="s">
        <v>31</v>
      </c>
      <c r="L503" s="11">
        <v>5</v>
      </c>
      <c r="M503" s="27">
        <f>L503*130</f>
        <v>650</v>
      </c>
      <c r="N503" s="23"/>
      <c r="O503" s="24" t="s">
        <v>32</v>
      </c>
    </row>
    <row r="504" s="1" customFormat="1" customHeight="1" spans="1:15">
      <c r="A504" s="10">
        <v>499</v>
      </c>
      <c r="B504" s="11" t="s">
        <v>23</v>
      </c>
      <c r="C504" s="11" t="s">
        <v>11004</v>
      </c>
      <c r="D504" s="11" t="s">
        <v>10034</v>
      </c>
      <c r="E504" s="11" t="s">
        <v>22720</v>
      </c>
      <c r="F504" s="11" t="s">
        <v>23241</v>
      </c>
      <c r="G504" s="25" t="s">
        <v>23273</v>
      </c>
      <c r="H504" s="15" t="s">
        <v>1583</v>
      </c>
      <c r="I504" s="11">
        <v>2</v>
      </c>
      <c r="J504" s="11" t="s">
        <v>23258</v>
      </c>
      <c r="K504" s="11" t="s">
        <v>31</v>
      </c>
      <c r="L504" s="11">
        <v>2</v>
      </c>
      <c r="M504" s="27">
        <f>L504*468</f>
        <v>936</v>
      </c>
      <c r="N504" s="23"/>
      <c r="O504" s="24" t="s">
        <v>32</v>
      </c>
    </row>
    <row r="505" s="1" customFormat="1" customHeight="1" spans="1:15">
      <c r="A505" s="10">
        <v>500</v>
      </c>
      <c r="B505" s="11" t="s">
        <v>23</v>
      </c>
      <c r="C505" s="11" t="s">
        <v>11004</v>
      </c>
      <c r="D505" s="11" t="s">
        <v>10034</v>
      </c>
      <c r="E505" s="11" t="s">
        <v>22720</v>
      </c>
      <c r="F505" s="11" t="s">
        <v>23241</v>
      </c>
      <c r="G505" s="11" t="s">
        <v>23274</v>
      </c>
      <c r="H505" s="44" t="s">
        <v>1944</v>
      </c>
      <c r="I505" s="11">
        <v>2</v>
      </c>
      <c r="J505" s="11" t="s">
        <v>23258</v>
      </c>
      <c r="K505" s="11" t="s">
        <v>31</v>
      </c>
      <c r="L505" s="11">
        <v>2</v>
      </c>
      <c r="M505" s="27">
        <f>L505*468</f>
        <v>936</v>
      </c>
      <c r="N505" s="23"/>
      <c r="O505" s="24" t="s">
        <v>32</v>
      </c>
    </row>
    <row r="506" s="1" customFormat="1" customHeight="1" spans="1:15">
      <c r="A506" s="10">
        <v>501</v>
      </c>
      <c r="B506" s="11" t="s">
        <v>23</v>
      </c>
      <c r="C506" s="11" t="s">
        <v>11004</v>
      </c>
      <c r="D506" s="11" t="s">
        <v>10034</v>
      </c>
      <c r="E506" s="11" t="s">
        <v>22720</v>
      </c>
      <c r="F506" s="11" t="s">
        <v>23241</v>
      </c>
      <c r="G506" s="25" t="s">
        <v>23275</v>
      </c>
      <c r="H506" s="44" t="s">
        <v>2624</v>
      </c>
      <c r="I506" s="11">
        <v>6</v>
      </c>
      <c r="J506" s="11" t="s">
        <v>23258</v>
      </c>
      <c r="K506" s="11" t="s">
        <v>31</v>
      </c>
      <c r="L506" s="11">
        <v>6</v>
      </c>
      <c r="M506" s="27">
        <f>L506*468</f>
        <v>2808</v>
      </c>
      <c r="N506" s="23"/>
      <c r="O506" s="24" t="s">
        <v>32</v>
      </c>
    </row>
    <row r="507" s="1" customFormat="1" customHeight="1" spans="1:15">
      <c r="A507" s="10">
        <v>502</v>
      </c>
      <c r="B507" s="11" t="s">
        <v>23</v>
      </c>
      <c r="C507" s="11" t="s">
        <v>11004</v>
      </c>
      <c r="D507" s="11" t="s">
        <v>10034</v>
      </c>
      <c r="E507" s="11" t="s">
        <v>22720</v>
      </c>
      <c r="F507" s="11" t="s">
        <v>23241</v>
      </c>
      <c r="G507" s="25" t="s">
        <v>23276</v>
      </c>
      <c r="H507" s="14" t="s">
        <v>194</v>
      </c>
      <c r="I507" s="11">
        <v>4</v>
      </c>
      <c r="J507" s="11" t="s">
        <v>23258</v>
      </c>
      <c r="K507" s="11" t="s">
        <v>31</v>
      </c>
      <c r="L507" s="11">
        <v>4</v>
      </c>
      <c r="M507" s="27">
        <f t="shared" ref="M507:M513" si="28">L507*130</f>
        <v>520</v>
      </c>
      <c r="N507" s="23"/>
      <c r="O507" s="24" t="s">
        <v>32</v>
      </c>
    </row>
    <row r="508" s="1" customFormat="1" customHeight="1" spans="1:15">
      <c r="A508" s="10">
        <v>503</v>
      </c>
      <c r="B508" s="11" t="s">
        <v>23</v>
      </c>
      <c r="C508" s="11" t="s">
        <v>11004</v>
      </c>
      <c r="D508" s="11" t="s">
        <v>10034</v>
      </c>
      <c r="E508" s="11" t="s">
        <v>22720</v>
      </c>
      <c r="F508" s="11" t="s">
        <v>23241</v>
      </c>
      <c r="G508" s="25" t="s">
        <v>23277</v>
      </c>
      <c r="H508" s="14" t="s">
        <v>194</v>
      </c>
      <c r="I508" s="11">
        <v>3</v>
      </c>
      <c r="J508" s="25" t="s">
        <v>23245</v>
      </c>
      <c r="K508" s="11" t="s">
        <v>31</v>
      </c>
      <c r="L508" s="11">
        <v>3</v>
      </c>
      <c r="M508" s="27">
        <f t="shared" si="28"/>
        <v>390</v>
      </c>
      <c r="N508" s="23"/>
      <c r="O508" s="24" t="s">
        <v>32</v>
      </c>
    </row>
    <row r="509" s="1" customFormat="1" customHeight="1" spans="1:15">
      <c r="A509" s="10">
        <v>504</v>
      </c>
      <c r="B509" s="11" t="s">
        <v>23</v>
      </c>
      <c r="C509" s="11" t="s">
        <v>11004</v>
      </c>
      <c r="D509" s="11" t="s">
        <v>10034</v>
      </c>
      <c r="E509" s="11" t="s">
        <v>22720</v>
      </c>
      <c r="F509" s="11" t="s">
        <v>23241</v>
      </c>
      <c r="G509" s="25" t="s">
        <v>23278</v>
      </c>
      <c r="H509" s="14" t="s">
        <v>194</v>
      </c>
      <c r="I509" s="11">
        <v>4</v>
      </c>
      <c r="J509" s="25" t="s">
        <v>23258</v>
      </c>
      <c r="K509" s="11" t="s">
        <v>31</v>
      </c>
      <c r="L509" s="11">
        <v>4</v>
      </c>
      <c r="M509" s="27">
        <f t="shared" si="28"/>
        <v>520</v>
      </c>
      <c r="N509" s="23"/>
      <c r="O509" s="24" t="s">
        <v>32</v>
      </c>
    </row>
    <row r="510" s="1" customFormat="1" customHeight="1" spans="1:15">
      <c r="A510" s="10">
        <v>505</v>
      </c>
      <c r="B510" s="11" t="s">
        <v>23</v>
      </c>
      <c r="C510" s="11" t="s">
        <v>11004</v>
      </c>
      <c r="D510" s="11" t="s">
        <v>10034</v>
      </c>
      <c r="E510" s="11" t="s">
        <v>22720</v>
      </c>
      <c r="F510" s="11" t="s">
        <v>23241</v>
      </c>
      <c r="G510" s="25" t="s">
        <v>23279</v>
      </c>
      <c r="H510" s="14" t="s">
        <v>194</v>
      </c>
      <c r="I510" s="25">
        <v>3</v>
      </c>
      <c r="J510" s="25" t="s">
        <v>23258</v>
      </c>
      <c r="K510" s="11" t="s">
        <v>31</v>
      </c>
      <c r="L510" s="25">
        <v>3</v>
      </c>
      <c r="M510" s="27">
        <f t="shared" si="28"/>
        <v>390</v>
      </c>
      <c r="N510" s="23"/>
      <c r="O510" s="24" t="s">
        <v>32</v>
      </c>
    </row>
    <row r="511" s="1" customFormat="1" customHeight="1" spans="1:15">
      <c r="A511" s="10">
        <v>506</v>
      </c>
      <c r="B511" s="11" t="s">
        <v>23</v>
      </c>
      <c r="C511" s="11" t="s">
        <v>11004</v>
      </c>
      <c r="D511" s="11" t="s">
        <v>10034</v>
      </c>
      <c r="E511" s="11" t="s">
        <v>22720</v>
      </c>
      <c r="F511" s="11" t="s">
        <v>23241</v>
      </c>
      <c r="G511" s="25" t="s">
        <v>23280</v>
      </c>
      <c r="H511" s="14" t="s">
        <v>194</v>
      </c>
      <c r="I511" s="25">
        <v>6</v>
      </c>
      <c r="J511" s="25" t="s">
        <v>23258</v>
      </c>
      <c r="K511" s="11" t="s">
        <v>31</v>
      </c>
      <c r="L511" s="25">
        <v>6</v>
      </c>
      <c r="M511" s="27">
        <f t="shared" si="28"/>
        <v>780</v>
      </c>
      <c r="N511" s="23"/>
      <c r="O511" s="24" t="s">
        <v>32</v>
      </c>
    </row>
    <row r="512" s="1" customFormat="1" customHeight="1" spans="1:15">
      <c r="A512" s="10">
        <v>507</v>
      </c>
      <c r="B512" s="11" t="s">
        <v>23</v>
      </c>
      <c r="C512" s="11" t="s">
        <v>11004</v>
      </c>
      <c r="D512" s="11" t="s">
        <v>10034</v>
      </c>
      <c r="E512" s="11" t="s">
        <v>22720</v>
      </c>
      <c r="F512" s="11" t="s">
        <v>23241</v>
      </c>
      <c r="G512" s="25" t="s">
        <v>23281</v>
      </c>
      <c r="H512" s="14" t="s">
        <v>194</v>
      </c>
      <c r="I512" s="25">
        <v>4</v>
      </c>
      <c r="J512" s="25" t="s">
        <v>23258</v>
      </c>
      <c r="K512" s="11" t="s">
        <v>31</v>
      </c>
      <c r="L512" s="25">
        <v>4</v>
      </c>
      <c r="M512" s="27">
        <f t="shared" si="28"/>
        <v>520</v>
      </c>
      <c r="N512" s="23"/>
      <c r="O512" s="24" t="s">
        <v>32</v>
      </c>
    </row>
    <row r="513" s="1" customFormat="1" customHeight="1" spans="1:15">
      <c r="A513" s="10">
        <v>508</v>
      </c>
      <c r="B513" s="11" t="s">
        <v>23</v>
      </c>
      <c r="C513" s="11" t="s">
        <v>11004</v>
      </c>
      <c r="D513" s="11" t="s">
        <v>10034</v>
      </c>
      <c r="E513" s="11" t="s">
        <v>22720</v>
      </c>
      <c r="F513" s="11" t="s">
        <v>23241</v>
      </c>
      <c r="G513" s="25" t="s">
        <v>23282</v>
      </c>
      <c r="H513" s="28" t="s">
        <v>1583</v>
      </c>
      <c r="I513" s="25">
        <v>5</v>
      </c>
      <c r="J513" s="25" t="s">
        <v>23258</v>
      </c>
      <c r="K513" s="11" t="s">
        <v>31</v>
      </c>
      <c r="L513" s="25">
        <v>5</v>
      </c>
      <c r="M513" s="27">
        <f t="shared" si="28"/>
        <v>650</v>
      </c>
      <c r="N513" s="23"/>
      <c r="O513" s="24" t="s">
        <v>32</v>
      </c>
    </row>
    <row r="514" s="1" customFormat="1" customHeight="1" spans="1:15">
      <c r="A514" s="10">
        <v>509</v>
      </c>
      <c r="B514" s="11" t="s">
        <v>23</v>
      </c>
      <c r="C514" s="11" t="s">
        <v>11004</v>
      </c>
      <c r="D514" s="11" t="s">
        <v>10034</v>
      </c>
      <c r="E514" s="11" t="s">
        <v>22720</v>
      </c>
      <c r="F514" s="11" t="s">
        <v>23241</v>
      </c>
      <c r="G514" s="25" t="s">
        <v>23283</v>
      </c>
      <c r="H514" s="44" t="s">
        <v>2624</v>
      </c>
      <c r="I514" s="25">
        <v>3</v>
      </c>
      <c r="J514" s="25" t="s">
        <v>23284</v>
      </c>
      <c r="K514" s="11" t="s">
        <v>31</v>
      </c>
      <c r="L514" s="25">
        <v>3</v>
      </c>
      <c r="M514" s="27">
        <f>L514*312</f>
        <v>936</v>
      </c>
      <c r="N514" s="23"/>
      <c r="O514" s="24" t="s">
        <v>32</v>
      </c>
    </row>
    <row r="515" s="1" customFormat="1" customHeight="1" spans="1:15">
      <c r="A515" s="10">
        <v>510</v>
      </c>
      <c r="B515" s="11" t="s">
        <v>23</v>
      </c>
      <c r="C515" s="11" t="s">
        <v>11004</v>
      </c>
      <c r="D515" s="11" t="s">
        <v>10034</v>
      </c>
      <c r="E515" s="11" t="s">
        <v>22720</v>
      </c>
      <c r="F515" s="11" t="s">
        <v>23241</v>
      </c>
      <c r="G515" s="25" t="s">
        <v>22612</v>
      </c>
      <c r="H515" s="14" t="s">
        <v>194</v>
      </c>
      <c r="I515" s="25">
        <v>2</v>
      </c>
      <c r="J515" s="25" t="s">
        <v>23284</v>
      </c>
      <c r="K515" s="11" t="s">
        <v>31</v>
      </c>
      <c r="L515" s="25">
        <v>2</v>
      </c>
      <c r="M515" s="27">
        <f t="shared" ref="M515:M550" si="29">L515*130</f>
        <v>260</v>
      </c>
      <c r="N515" s="23"/>
      <c r="O515" s="24" t="s">
        <v>32</v>
      </c>
    </row>
    <row r="516" s="1" customFormat="1" customHeight="1" spans="1:15">
      <c r="A516" s="10">
        <v>511</v>
      </c>
      <c r="B516" s="11" t="s">
        <v>23</v>
      </c>
      <c r="C516" s="11" t="s">
        <v>11004</v>
      </c>
      <c r="D516" s="11" t="s">
        <v>10034</v>
      </c>
      <c r="E516" s="11" t="s">
        <v>22720</v>
      </c>
      <c r="F516" s="11" t="s">
        <v>23241</v>
      </c>
      <c r="G516" s="11" t="s">
        <v>23285</v>
      </c>
      <c r="H516" s="28" t="s">
        <v>1583</v>
      </c>
      <c r="I516" s="11">
        <v>5</v>
      </c>
      <c r="J516" s="11" t="s">
        <v>23286</v>
      </c>
      <c r="K516" s="11" t="s">
        <v>31</v>
      </c>
      <c r="L516" s="11">
        <v>5</v>
      </c>
      <c r="M516" s="27">
        <f t="shared" si="29"/>
        <v>650</v>
      </c>
      <c r="N516" s="23"/>
      <c r="O516" s="24" t="s">
        <v>32</v>
      </c>
    </row>
    <row r="517" s="1" customFormat="1" customHeight="1" spans="1:15">
      <c r="A517" s="10">
        <v>512</v>
      </c>
      <c r="B517" s="11" t="s">
        <v>23</v>
      </c>
      <c r="C517" s="11" t="s">
        <v>11004</v>
      </c>
      <c r="D517" s="11" t="s">
        <v>10034</v>
      </c>
      <c r="E517" s="11" t="s">
        <v>22720</v>
      </c>
      <c r="F517" s="11" t="s">
        <v>23241</v>
      </c>
      <c r="G517" s="11" t="s">
        <v>23287</v>
      </c>
      <c r="H517" s="28" t="s">
        <v>1583</v>
      </c>
      <c r="I517" s="11">
        <v>2</v>
      </c>
      <c r="J517" s="11" t="s">
        <v>23286</v>
      </c>
      <c r="K517" s="11" t="s">
        <v>31</v>
      </c>
      <c r="L517" s="11">
        <v>2</v>
      </c>
      <c r="M517" s="27">
        <f t="shared" si="29"/>
        <v>260</v>
      </c>
      <c r="N517" s="23"/>
      <c r="O517" s="24" t="s">
        <v>32</v>
      </c>
    </row>
    <row r="518" s="1" customFormat="1" customHeight="1" spans="1:15">
      <c r="A518" s="10">
        <v>513</v>
      </c>
      <c r="B518" s="11" t="s">
        <v>23</v>
      </c>
      <c r="C518" s="11" t="s">
        <v>11004</v>
      </c>
      <c r="D518" s="11" t="s">
        <v>10034</v>
      </c>
      <c r="E518" s="11" t="s">
        <v>22720</v>
      </c>
      <c r="F518" s="11" t="s">
        <v>23241</v>
      </c>
      <c r="G518" s="11" t="s">
        <v>23288</v>
      </c>
      <c r="H518" s="28" t="s">
        <v>1583</v>
      </c>
      <c r="I518" s="11">
        <v>3</v>
      </c>
      <c r="J518" s="11" t="s">
        <v>23286</v>
      </c>
      <c r="K518" s="11" t="s">
        <v>31</v>
      </c>
      <c r="L518" s="11">
        <v>3</v>
      </c>
      <c r="M518" s="27">
        <f t="shared" si="29"/>
        <v>390</v>
      </c>
      <c r="N518" s="23"/>
      <c r="O518" s="24" t="s">
        <v>32</v>
      </c>
    </row>
    <row r="519" s="1" customFormat="1" customHeight="1" spans="1:15">
      <c r="A519" s="10">
        <v>514</v>
      </c>
      <c r="B519" s="11" t="s">
        <v>23</v>
      </c>
      <c r="C519" s="11" t="s">
        <v>11004</v>
      </c>
      <c r="D519" s="11" t="s">
        <v>10034</v>
      </c>
      <c r="E519" s="11" t="s">
        <v>22720</v>
      </c>
      <c r="F519" s="11" t="s">
        <v>23241</v>
      </c>
      <c r="G519" s="11" t="s">
        <v>23289</v>
      </c>
      <c r="H519" s="28" t="s">
        <v>1583</v>
      </c>
      <c r="I519" s="11">
        <v>4</v>
      </c>
      <c r="J519" s="11" t="s">
        <v>23286</v>
      </c>
      <c r="K519" s="11" t="s">
        <v>31</v>
      </c>
      <c r="L519" s="11">
        <v>4</v>
      </c>
      <c r="M519" s="27">
        <f t="shared" si="29"/>
        <v>520</v>
      </c>
      <c r="N519" s="23"/>
      <c r="O519" s="24" t="s">
        <v>32</v>
      </c>
    </row>
    <row r="520" s="1" customFormat="1" customHeight="1" spans="1:15">
      <c r="A520" s="10">
        <v>515</v>
      </c>
      <c r="B520" s="11" t="s">
        <v>23</v>
      </c>
      <c r="C520" s="11" t="s">
        <v>11004</v>
      </c>
      <c r="D520" s="11" t="s">
        <v>10034</v>
      </c>
      <c r="E520" s="11" t="s">
        <v>22720</v>
      </c>
      <c r="F520" s="11" t="s">
        <v>23241</v>
      </c>
      <c r="G520" s="11" t="s">
        <v>23290</v>
      </c>
      <c r="H520" s="28" t="s">
        <v>1583</v>
      </c>
      <c r="I520" s="11">
        <v>3</v>
      </c>
      <c r="J520" s="11" t="s">
        <v>23286</v>
      </c>
      <c r="K520" s="11" t="s">
        <v>31</v>
      </c>
      <c r="L520" s="11">
        <v>3</v>
      </c>
      <c r="M520" s="27">
        <f t="shared" si="29"/>
        <v>390</v>
      </c>
      <c r="N520" s="23"/>
      <c r="O520" s="24" t="s">
        <v>32</v>
      </c>
    </row>
    <row r="521" s="1" customFormat="1" customHeight="1" spans="1:15">
      <c r="A521" s="10">
        <v>516</v>
      </c>
      <c r="B521" s="11" t="s">
        <v>23</v>
      </c>
      <c r="C521" s="11" t="s">
        <v>11004</v>
      </c>
      <c r="D521" s="11" t="s">
        <v>10034</v>
      </c>
      <c r="E521" s="11" t="s">
        <v>22720</v>
      </c>
      <c r="F521" s="11" t="s">
        <v>23241</v>
      </c>
      <c r="G521" s="25" t="s">
        <v>23291</v>
      </c>
      <c r="H521" s="14" t="s">
        <v>194</v>
      </c>
      <c r="I521" s="11">
        <v>4</v>
      </c>
      <c r="J521" s="11" t="s">
        <v>23286</v>
      </c>
      <c r="K521" s="11" t="s">
        <v>31</v>
      </c>
      <c r="L521" s="11">
        <v>4</v>
      </c>
      <c r="M521" s="27">
        <f t="shared" si="29"/>
        <v>520</v>
      </c>
      <c r="N521" s="23"/>
      <c r="O521" s="24" t="s">
        <v>32</v>
      </c>
    </row>
    <row r="522" s="1" customFormat="1" customHeight="1" spans="1:15">
      <c r="A522" s="10">
        <v>517</v>
      </c>
      <c r="B522" s="11" t="s">
        <v>23</v>
      </c>
      <c r="C522" s="11" t="s">
        <v>11004</v>
      </c>
      <c r="D522" s="11" t="s">
        <v>10034</v>
      </c>
      <c r="E522" s="11" t="s">
        <v>22720</v>
      </c>
      <c r="F522" s="11" t="s">
        <v>23241</v>
      </c>
      <c r="G522" s="25" t="s">
        <v>23292</v>
      </c>
      <c r="H522" s="14" t="s">
        <v>194</v>
      </c>
      <c r="I522" s="11">
        <v>5</v>
      </c>
      <c r="J522" s="11" t="s">
        <v>23286</v>
      </c>
      <c r="K522" s="11" t="s">
        <v>31</v>
      </c>
      <c r="L522" s="11">
        <v>5</v>
      </c>
      <c r="M522" s="27">
        <f t="shared" si="29"/>
        <v>650</v>
      </c>
      <c r="N522" s="23"/>
      <c r="O522" s="24" t="s">
        <v>32</v>
      </c>
    </row>
    <row r="523" s="1" customFormat="1" customHeight="1" spans="1:15">
      <c r="A523" s="10">
        <v>518</v>
      </c>
      <c r="B523" s="11" t="s">
        <v>23</v>
      </c>
      <c r="C523" s="11" t="s">
        <v>11004</v>
      </c>
      <c r="D523" s="11" t="s">
        <v>10034</v>
      </c>
      <c r="E523" s="11" t="s">
        <v>22720</v>
      </c>
      <c r="F523" s="11" t="s">
        <v>23241</v>
      </c>
      <c r="G523" s="25" t="s">
        <v>23293</v>
      </c>
      <c r="H523" s="14" t="s">
        <v>194</v>
      </c>
      <c r="I523" s="11">
        <v>4</v>
      </c>
      <c r="J523" s="11" t="s">
        <v>23286</v>
      </c>
      <c r="K523" s="11" t="s">
        <v>31</v>
      </c>
      <c r="L523" s="11">
        <v>4</v>
      </c>
      <c r="M523" s="27">
        <f t="shared" si="29"/>
        <v>520</v>
      </c>
      <c r="N523" s="23"/>
      <c r="O523" s="24" t="s">
        <v>32</v>
      </c>
    </row>
    <row r="524" s="1" customFormat="1" customHeight="1" spans="1:15">
      <c r="A524" s="10">
        <v>519</v>
      </c>
      <c r="B524" s="11" t="s">
        <v>23</v>
      </c>
      <c r="C524" s="11" t="s">
        <v>11004</v>
      </c>
      <c r="D524" s="11" t="s">
        <v>10034</v>
      </c>
      <c r="E524" s="11" t="s">
        <v>22720</v>
      </c>
      <c r="F524" s="11" t="s">
        <v>23241</v>
      </c>
      <c r="G524" s="25" t="s">
        <v>23294</v>
      </c>
      <c r="H524" s="14" t="s">
        <v>194</v>
      </c>
      <c r="I524" s="11">
        <v>6</v>
      </c>
      <c r="J524" s="11" t="s">
        <v>23286</v>
      </c>
      <c r="K524" s="11" t="s">
        <v>31</v>
      </c>
      <c r="L524" s="11">
        <v>6</v>
      </c>
      <c r="M524" s="27">
        <f t="shared" si="29"/>
        <v>780</v>
      </c>
      <c r="N524" s="23"/>
      <c r="O524" s="24" t="s">
        <v>32</v>
      </c>
    </row>
    <row r="525" s="1" customFormat="1" customHeight="1" spans="1:15">
      <c r="A525" s="10">
        <v>520</v>
      </c>
      <c r="B525" s="11" t="s">
        <v>23</v>
      </c>
      <c r="C525" s="11" t="s">
        <v>11004</v>
      </c>
      <c r="D525" s="11" t="s">
        <v>10034</v>
      </c>
      <c r="E525" s="11" t="s">
        <v>22720</v>
      </c>
      <c r="F525" s="11" t="s">
        <v>23241</v>
      </c>
      <c r="G525" s="25" t="s">
        <v>23295</v>
      </c>
      <c r="H525" s="14" t="s">
        <v>194</v>
      </c>
      <c r="I525" s="11">
        <v>4</v>
      </c>
      <c r="J525" s="11" t="s">
        <v>23286</v>
      </c>
      <c r="K525" s="11" t="s">
        <v>31</v>
      </c>
      <c r="L525" s="11">
        <v>4</v>
      </c>
      <c r="M525" s="27">
        <f t="shared" si="29"/>
        <v>520</v>
      </c>
      <c r="N525" s="23"/>
      <c r="O525" s="24" t="s">
        <v>32</v>
      </c>
    </row>
    <row r="526" s="1" customFormat="1" customHeight="1" spans="1:15">
      <c r="A526" s="10">
        <v>521</v>
      </c>
      <c r="B526" s="11" t="s">
        <v>23</v>
      </c>
      <c r="C526" s="11" t="s">
        <v>11004</v>
      </c>
      <c r="D526" s="11" t="s">
        <v>10034</v>
      </c>
      <c r="E526" s="11" t="s">
        <v>22720</v>
      </c>
      <c r="F526" s="11" t="s">
        <v>23241</v>
      </c>
      <c r="G526" s="25" t="s">
        <v>23296</v>
      </c>
      <c r="H526" s="14" t="s">
        <v>194</v>
      </c>
      <c r="I526" s="11">
        <v>3</v>
      </c>
      <c r="J526" s="11" t="s">
        <v>23286</v>
      </c>
      <c r="K526" s="11" t="s">
        <v>31</v>
      </c>
      <c r="L526" s="11">
        <v>3</v>
      </c>
      <c r="M526" s="27">
        <f t="shared" si="29"/>
        <v>390</v>
      </c>
      <c r="N526" s="23"/>
      <c r="O526" s="24" t="s">
        <v>32</v>
      </c>
    </row>
    <row r="527" s="1" customFormat="1" customHeight="1" spans="1:15">
      <c r="A527" s="10">
        <v>522</v>
      </c>
      <c r="B527" s="11" t="s">
        <v>23</v>
      </c>
      <c r="C527" s="11" t="s">
        <v>11004</v>
      </c>
      <c r="D527" s="11" t="s">
        <v>10034</v>
      </c>
      <c r="E527" s="11" t="s">
        <v>22720</v>
      </c>
      <c r="F527" s="11" t="s">
        <v>23241</v>
      </c>
      <c r="G527" s="25" t="s">
        <v>23297</v>
      </c>
      <c r="H527" s="14" t="s">
        <v>194</v>
      </c>
      <c r="I527" s="11">
        <v>2</v>
      </c>
      <c r="J527" s="11" t="s">
        <v>23286</v>
      </c>
      <c r="K527" s="11" t="s">
        <v>31</v>
      </c>
      <c r="L527" s="11">
        <v>2</v>
      </c>
      <c r="M527" s="27">
        <f t="shared" si="29"/>
        <v>260</v>
      </c>
      <c r="N527" s="23"/>
      <c r="O527" s="24" t="s">
        <v>32</v>
      </c>
    </row>
    <row r="528" s="1" customFormat="1" customHeight="1" spans="1:15">
      <c r="A528" s="10">
        <v>523</v>
      </c>
      <c r="B528" s="11" t="s">
        <v>23</v>
      </c>
      <c r="C528" s="11" t="s">
        <v>11004</v>
      </c>
      <c r="D528" s="11" t="s">
        <v>10034</v>
      </c>
      <c r="E528" s="11" t="s">
        <v>22720</v>
      </c>
      <c r="F528" s="11" t="s">
        <v>23241</v>
      </c>
      <c r="G528" s="25" t="s">
        <v>23298</v>
      </c>
      <c r="H528" s="14" t="s">
        <v>194</v>
      </c>
      <c r="I528" s="11">
        <v>6</v>
      </c>
      <c r="J528" s="11" t="s">
        <v>23286</v>
      </c>
      <c r="K528" s="11" t="s">
        <v>31</v>
      </c>
      <c r="L528" s="11">
        <v>6</v>
      </c>
      <c r="M528" s="27">
        <f t="shared" si="29"/>
        <v>780</v>
      </c>
      <c r="N528" s="23"/>
      <c r="O528" s="24" t="s">
        <v>32</v>
      </c>
    </row>
    <row r="529" s="1" customFormat="1" customHeight="1" spans="1:15">
      <c r="A529" s="10">
        <v>524</v>
      </c>
      <c r="B529" s="11" t="s">
        <v>23</v>
      </c>
      <c r="C529" s="11" t="s">
        <v>11004</v>
      </c>
      <c r="D529" s="11" t="s">
        <v>10034</v>
      </c>
      <c r="E529" s="11" t="s">
        <v>22720</v>
      </c>
      <c r="F529" s="11" t="s">
        <v>23241</v>
      </c>
      <c r="G529" s="11" t="s">
        <v>23299</v>
      </c>
      <c r="H529" s="28" t="s">
        <v>1583</v>
      </c>
      <c r="I529" s="11">
        <v>4</v>
      </c>
      <c r="J529" s="11" t="s">
        <v>23300</v>
      </c>
      <c r="K529" s="11" t="s">
        <v>31</v>
      </c>
      <c r="L529" s="11">
        <v>4</v>
      </c>
      <c r="M529" s="27">
        <f t="shared" si="29"/>
        <v>520</v>
      </c>
      <c r="N529" s="23"/>
      <c r="O529" s="24" t="s">
        <v>32</v>
      </c>
    </row>
    <row r="530" s="1" customFormat="1" customHeight="1" spans="1:15">
      <c r="A530" s="10">
        <v>525</v>
      </c>
      <c r="B530" s="11" t="s">
        <v>23</v>
      </c>
      <c r="C530" s="11" t="s">
        <v>11004</v>
      </c>
      <c r="D530" s="11" t="s">
        <v>10034</v>
      </c>
      <c r="E530" s="11" t="s">
        <v>22720</v>
      </c>
      <c r="F530" s="11" t="s">
        <v>23241</v>
      </c>
      <c r="G530" s="11" t="s">
        <v>23301</v>
      </c>
      <c r="H530" s="28" t="s">
        <v>1583</v>
      </c>
      <c r="I530" s="11">
        <v>3</v>
      </c>
      <c r="J530" s="11" t="s">
        <v>23300</v>
      </c>
      <c r="K530" s="11" t="s">
        <v>31</v>
      </c>
      <c r="L530" s="11">
        <v>3</v>
      </c>
      <c r="M530" s="27">
        <f t="shared" si="29"/>
        <v>390</v>
      </c>
      <c r="N530" s="23"/>
      <c r="O530" s="24" t="s">
        <v>32</v>
      </c>
    </row>
    <row r="531" s="1" customFormat="1" customHeight="1" spans="1:15">
      <c r="A531" s="10">
        <v>526</v>
      </c>
      <c r="B531" s="11" t="s">
        <v>23</v>
      </c>
      <c r="C531" s="11" t="s">
        <v>11004</v>
      </c>
      <c r="D531" s="11" t="s">
        <v>10034</v>
      </c>
      <c r="E531" s="11" t="s">
        <v>22720</v>
      </c>
      <c r="F531" s="11" t="s">
        <v>23241</v>
      </c>
      <c r="G531" s="11" t="s">
        <v>23302</v>
      </c>
      <c r="H531" s="14" t="s">
        <v>194</v>
      </c>
      <c r="I531" s="11">
        <v>4</v>
      </c>
      <c r="J531" s="11" t="s">
        <v>23300</v>
      </c>
      <c r="K531" s="11" t="s">
        <v>31</v>
      </c>
      <c r="L531" s="11">
        <v>4</v>
      </c>
      <c r="M531" s="27">
        <f t="shared" si="29"/>
        <v>520</v>
      </c>
      <c r="N531" s="23"/>
      <c r="O531" s="24" t="s">
        <v>32</v>
      </c>
    </row>
    <row r="532" s="1" customFormat="1" customHeight="1" spans="1:15">
      <c r="A532" s="10">
        <v>527</v>
      </c>
      <c r="B532" s="11" t="s">
        <v>23</v>
      </c>
      <c r="C532" s="11" t="s">
        <v>11004</v>
      </c>
      <c r="D532" s="11" t="s">
        <v>10034</v>
      </c>
      <c r="E532" s="11" t="s">
        <v>22720</v>
      </c>
      <c r="F532" s="11" t="s">
        <v>23241</v>
      </c>
      <c r="G532" s="11" t="s">
        <v>23303</v>
      </c>
      <c r="H532" s="14" t="s">
        <v>194</v>
      </c>
      <c r="I532" s="11">
        <v>3</v>
      </c>
      <c r="J532" s="11" t="s">
        <v>23300</v>
      </c>
      <c r="K532" s="11" t="s">
        <v>31</v>
      </c>
      <c r="L532" s="11">
        <v>3</v>
      </c>
      <c r="M532" s="27">
        <f t="shared" si="29"/>
        <v>390</v>
      </c>
      <c r="N532" s="23"/>
      <c r="O532" s="24" t="s">
        <v>32</v>
      </c>
    </row>
    <row r="533" s="1" customFormat="1" customHeight="1" spans="1:15">
      <c r="A533" s="10">
        <v>528</v>
      </c>
      <c r="B533" s="11" t="s">
        <v>23</v>
      </c>
      <c r="C533" s="11" t="s">
        <v>11004</v>
      </c>
      <c r="D533" s="11" t="s">
        <v>10034</v>
      </c>
      <c r="E533" s="11" t="s">
        <v>22720</v>
      </c>
      <c r="F533" s="11" t="s">
        <v>23241</v>
      </c>
      <c r="G533" s="11" t="s">
        <v>23304</v>
      </c>
      <c r="H533" s="14" t="s">
        <v>194</v>
      </c>
      <c r="I533" s="11">
        <v>6</v>
      </c>
      <c r="J533" s="11" t="s">
        <v>23300</v>
      </c>
      <c r="K533" s="11" t="s">
        <v>31</v>
      </c>
      <c r="L533" s="11">
        <v>6</v>
      </c>
      <c r="M533" s="27">
        <f t="shared" si="29"/>
        <v>780</v>
      </c>
      <c r="N533" s="23"/>
      <c r="O533" s="24" t="s">
        <v>32</v>
      </c>
    </row>
    <row r="534" s="1" customFormat="1" customHeight="1" spans="1:15">
      <c r="A534" s="10">
        <v>529</v>
      </c>
      <c r="B534" s="11" t="s">
        <v>23</v>
      </c>
      <c r="C534" s="11" t="s">
        <v>11004</v>
      </c>
      <c r="D534" s="11" t="s">
        <v>10034</v>
      </c>
      <c r="E534" s="11" t="s">
        <v>22720</v>
      </c>
      <c r="F534" s="11" t="s">
        <v>23241</v>
      </c>
      <c r="G534" s="11" t="s">
        <v>23305</v>
      </c>
      <c r="H534" s="14" t="s">
        <v>194</v>
      </c>
      <c r="I534" s="11">
        <v>3</v>
      </c>
      <c r="J534" s="11" t="s">
        <v>23300</v>
      </c>
      <c r="K534" s="11" t="s">
        <v>31</v>
      </c>
      <c r="L534" s="11">
        <v>3</v>
      </c>
      <c r="M534" s="27">
        <f t="shared" si="29"/>
        <v>390</v>
      </c>
      <c r="N534" s="23"/>
      <c r="O534" s="24" t="s">
        <v>32</v>
      </c>
    </row>
    <row r="535" s="1" customFormat="1" customHeight="1" spans="1:15">
      <c r="A535" s="10">
        <v>530</v>
      </c>
      <c r="B535" s="11" t="s">
        <v>23</v>
      </c>
      <c r="C535" s="11" t="s">
        <v>11004</v>
      </c>
      <c r="D535" s="11" t="s">
        <v>10034</v>
      </c>
      <c r="E535" s="11" t="s">
        <v>22720</v>
      </c>
      <c r="F535" s="11" t="s">
        <v>23241</v>
      </c>
      <c r="G535" s="11" t="s">
        <v>23306</v>
      </c>
      <c r="H535" s="14" t="s">
        <v>194</v>
      </c>
      <c r="I535" s="11">
        <v>1</v>
      </c>
      <c r="J535" s="11" t="s">
        <v>23300</v>
      </c>
      <c r="K535" s="11" t="s">
        <v>31</v>
      </c>
      <c r="L535" s="11">
        <v>1</v>
      </c>
      <c r="M535" s="27">
        <f t="shared" si="29"/>
        <v>130</v>
      </c>
      <c r="N535" s="23"/>
      <c r="O535" s="24" t="s">
        <v>32</v>
      </c>
    </row>
    <row r="536" s="1" customFormat="1" customHeight="1" spans="1:15">
      <c r="A536" s="10">
        <v>531</v>
      </c>
      <c r="B536" s="11" t="s">
        <v>23</v>
      </c>
      <c r="C536" s="11" t="s">
        <v>11004</v>
      </c>
      <c r="D536" s="11" t="s">
        <v>10034</v>
      </c>
      <c r="E536" s="11" t="s">
        <v>22720</v>
      </c>
      <c r="F536" s="11" t="s">
        <v>23241</v>
      </c>
      <c r="G536" s="11" t="s">
        <v>23307</v>
      </c>
      <c r="H536" s="14" t="s">
        <v>194</v>
      </c>
      <c r="I536" s="11">
        <v>5</v>
      </c>
      <c r="J536" s="11" t="s">
        <v>23300</v>
      </c>
      <c r="K536" s="11" t="s">
        <v>31</v>
      </c>
      <c r="L536" s="11">
        <v>5</v>
      </c>
      <c r="M536" s="27">
        <f t="shared" si="29"/>
        <v>650</v>
      </c>
      <c r="N536" s="23"/>
      <c r="O536" s="24" t="s">
        <v>32</v>
      </c>
    </row>
    <row r="537" s="1" customFormat="1" customHeight="1" spans="1:15">
      <c r="A537" s="10">
        <v>532</v>
      </c>
      <c r="B537" s="11" t="s">
        <v>23</v>
      </c>
      <c r="C537" s="11" t="s">
        <v>11004</v>
      </c>
      <c r="D537" s="11" t="s">
        <v>10034</v>
      </c>
      <c r="E537" s="11" t="s">
        <v>22720</v>
      </c>
      <c r="F537" s="11" t="s">
        <v>23241</v>
      </c>
      <c r="G537" s="11" t="s">
        <v>23308</v>
      </c>
      <c r="H537" s="14" t="s">
        <v>194</v>
      </c>
      <c r="I537" s="11">
        <v>3</v>
      </c>
      <c r="J537" s="11" t="s">
        <v>23300</v>
      </c>
      <c r="K537" s="11" t="s">
        <v>31</v>
      </c>
      <c r="L537" s="11">
        <v>3</v>
      </c>
      <c r="M537" s="27">
        <f t="shared" si="29"/>
        <v>390</v>
      </c>
      <c r="N537" s="23"/>
      <c r="O537" s="24" t="s">
        <v>32</v>
      </c>
    </row>
    <row r="538" s="1" customFormat="1" customHeight="1" spans="1:15">
      <c r="A538" s="10">
        <v>533</v>
      </c>
      <c r="B538" s="11" t="s">
        <v>23</v>
      </c>
      <c r="C538" s="11" t="s">
        <v>11004</v>
      </c>
      <c r="D538" s="11" t="s">
        <v>10034</v>
      </c>
      <c r="E538" s="11" t="s">
        <v>22720</v>
      </c>
      <c r="F538" s="11" t="s">
        <v>23241</v>
      </c>
      <c r="G538" s="11" t="s">
        <v>23309</v>
      </c>
      <c r="H538" s="14" t="s">
        <v>194</v>
      </c>
      <c r="I538" s="11">
        <v>6</v>
      </c>
      <c r="J538" s="11" t="s">
        <v>23300</v>
      </c>
      <c r="K538" s="11" t="s">
        <v>31</v>
      </c>
      <c r="L538" s="11">
        <v>6</v>
      </c>
      <c r="M538" s="27">
        <f t="shared" si="29"/>
        <v>780</v>
      </c>
      <c r="N538" s="23"/>
      <c r="O538" s="24" t="s">
        <v>32</v>
      </c>
    </row>
    <row r="539" s="1" customFormat="1" customHeight="1" spans="1:15">
      <c r="A539" s="10">
        <v>534</v>
      </c>
      <c r="B539" s="11" t="s">
        <v>23</v>
      </c>
      <c r="C539" s="11" t="s">
        <v>11004</v>
      </c>
      <c r="D539" s="11" t="s">
        <v>10034</v>
      </c>
      <c r="E539" s="11" t="s">
        <v>22720</v>
      </c>
      <c r="F539" s="11" t="s">
        <v>23241</v>
      </c>
      <c r="G539" s="11" t="s">
        <v>23310</v>
      </c>
      <c r="H539" s="14" t="s">
        <v>194</v>
      </c>
      <c r="I539" s="11">
        <v>3</v>
      </c>
      <c r="J539" s="11" t="s">
        <v>23300</v>
      </c>
      <c r="K539" s="11" t="s">
        <v>31</v>
      </c>
      <c r="L539" s="11">
        <v>3</v>
      </c>
      <c r="M539" s="27">
        <f t="shared" si="29"/>
        <v>390</v>
      </c>
      <c r="N539" s="23"/>
      <c r="O539" s="24" t="s">
        <v>32</v>
      </c>
    </row>
    <row r="540" s="1" customFormat="1" customHeight="1" spans="1:15">
      <c r="A540" s="10">
        <v>535</v>
      </c>
      <c r="B540" s="11" t="s">
        <v>23</v>
      </c>
      <c r="C540" s="11" t="s">
        <v>11004</v>
      </c>
      <c r="D540" s="11" t="s">
        <v>10034</v>
      </c>
      <c r="E540" s="11" t="s">
        <v>22720</v>
      </c>
      <c r="F540" s="11" t="s">
        <v>23241</v>
      </c>
      <c r="G540" s="11" t="s">
        <v>23311</v>
      </c>
      <c r="H540" s="14" t="s">
        <v>194</v>
      </c>
      <c r="I540" s="11">
        <v>3</v>
      </c>
      <c r="J540" s="11" t="s">
        <v>23300</v>
      </c>
      <c r="K540" s="11" t="s">
        <v>31</v>
      </c>
      <c r="L540" s="11">
        <v>3</v>
      </c>
      <c r="M540" s="27">
        <f t="shared" si="29"/>
        <v>390</v>
      </c>
      <c r="N540" s="23"/>
      <c r="O540" s="24" t="s">
        <v>32</v>
      </c>
    </row>
    <row r="541" s="1" customFormat="1" customHeight="1" spans="1:15">
      <c r="A541" s="10">
        <v>536</v>
      </c>
      <c r="B541" s="11" t="s">
        <v>23</v>
      </c>
      <c r="C541" s="11" t="s">
        <v>11004</v>
      </c>
      <c r="D541" s="11" t="s">
        <v>10034</v>
      </c>
      <c r="E541" s="11" t="s">
        <v>22720</v>
      </c>
      <c r="F541" s="11" t="s">
        <v>23241</v>
      </c>
      <c r="G541" s="11" t="s">
        <v>23312</v>
      </c>
      <c r="H541" s="14" t="s">
        <v>194</v>
      </c>
      <c r="I541" s="11">
        <v>4</v>
      </c>
      <c r="J541" s="11" t="s">
        <v>23300</v>
      </c>
      <c r="K541" s="11" t="s">
        <v>31</v>
      </c>
      <c r="L541" s="11">
        <v>4</v>
      </c>
      <c r="M541" s="27">
        <f t="shared" si="29"/>
        <v>520</v>
      </c>
      <c r="N541" s="23"/>
      <c r="O541" s="24" t="s">
        <v>32</v>
      </c>
    </row>
    <row r="542" s="1" customFormat="1" customHeight="1" spans="1:15">
      <c r="A542" s="10">
        <v>537</v>
      </c>
      <c r="B542" s="11" t="s">
        <v>23</v>
      </c>
      <c r="C542" s="11" t="s">
        <v>11004</v>
      </c>
      <c r="D542" s="11" t="s">
        <v>10034</v>
      </c>
      <c r="E542" s="11" t="s">
        <v>22720</v>
      </c>
      <c r="F542" s="11" t="s">
        <v>23241</v>
      </c>
      <c r="G542" s="11" t="s">
        <v>23313</v>
      </c>
      <c r="H542" s="14" t="s">
        <v>194</v>
      </c>
      <c r="I542" s="11">
        <v>5</v>
      </c>
      <c r="J542" s="11" t="s">
        <v>23300</v>
      </c>
      <c r="K542" s="11" t="s">
        <v>31</v>
      </c>
      <c r="L542" s="11">
        <v>5</v>
      </c>
      <c r="M542" s="27">
        <f t="shared" si="29"/>
        <v>650</v>
      </c>
      <c r="N542" s="23"/>
      <c r="O542" s="24" t="s">
        <v>32</v>
      </c>
    </row>
    <row r="543" s="1" customFormat="1" customHeight="1" spans="1:15">
      <c r="A543" s="10">
        <v>538</v>
      </c>
      <c r="B543" s="11" t="s">
        <v>23</v>
      </c>
      <c r="C543" s="11" t="s">
        <v>11004</v>
      </c>
      <c r="D543" s="11" t="s">
        <v>10034</v>
      </c>
      <c r="E543" s="11" t="s">
        <v>22720</v>
      </c>
      <c r="F543" s="11" t="s">
        <v>23241</v>
      </c>
      <c r="G543" s="25" t="s">
        <v>23314</v>
      </c>
      <c r="H543" s="14" t="s">
        <v>194</v>
      </c>
      <c r="I543" s="25">
        <v>5</v>
      </c>
      <c r="J543" s="46" t="s">
        <v>23315</v>
      </c>
      <c r="K543" s="11" t="s">
        <v>31</v>
      </c>
      <c r="L543" s="25">
        <v>5</v>
      </c>
      <c r="M543" s="27">
        <f t="shared" si="29"/>
        <v>650</v>
      </c>
      <c r="N543" s="23"/>
      <c r="O543" s="24" t="s">
        <v>32</v>
      </c>
    </row>
    <row r="544" s="1" customFormat="1" customHeight="1" spans="1:15">
      <c r="A544" s="10">
        <v>539</v>
      </c>
      <c r="B544" s="11" t="s">
        <v>23</v>
      </c>
      <c r="C544" s="11" t="s">
        <v>11004</v>
      </c>
      <c r="D544" s="11" t="s">
        <v>10034</v>
      </c>
      <c r="E544" s="11" t="s">
        <v>22720</v>
      </c>
      <c r="F544" s="11" t="s">
        <v>23241</v>
      </c>
      <c r="G544" s="25" t="s">
        <v>23316</v>
      </c>
      <c r="H544" s="14" t="s">
        <v>194</v>
      </c>
      <c r="I544" s="25">
        <v>3</v>
      </c>
      <c r="J544" s="46" t="s">
        <v>23315</v>
      </c>
      <c r="K544" s="11" t="s">
        <v>31</v>
      </c>
      <c r="L544" s="25">
        <v>3</v>
      </c>
      <c r="M544" s="27">
        <f t="shared" si="29"/>
        <v>390</v>
      </c>
      <c r="N544" s="23"/>
      <c r="O544" s="24" t="s">
        <v>32</v>
      </c>
    </row>
    <row r="545" s="1" customFormat="1" customHeight="1" spans="1:15">
      <c r="A545" s="10">
        <v>540</v>
      </c>
      <c r="B545" s="11" t="s">
        <v>23</v>
      </c>
      <c r="C545" s="11" t="s">
        <v>11004</v>
      </c>
      <c r="D545" s="11" t="s">
        <v>10034</v>
      </c>
      <c r="E545" s="11" t="s">
        <v>22720</v>
      </c>
      <c r="F545" s="11" t="s">
        <v>23241</v>
      </c>
      <c r="G545" s="25" t="s">
        <v>23317</v>
      </c>
      <c r="H545" s="14" t="s">
        <v>194</v>
      </c>
      <c r="I545" s="25">
        <v>5</v>
      </c>
      <c r="J545" s="46" t="s">
        <v>23315</v>
      </c>
      <c r="K545" s="11" t="s">
        <v>31</v>
      </c>
      <c r="L545" s="25">
        <v>5</v>
      </c>
      <c r="M545" s="27">
        <f t="shared" si="29"/>
        <v>650</v>
      </c>
      <c r="N545" s="23"/>
      <c r="O545" s="24" t="s">
        <v>32</v>
      </c>
    </row>
    <row r="546" s="1" customFormat="1" customHeight="1" spans="1:15">
      <c r="A546" s="10">
        <v>541</v>
      </c>
      <c r="B546" s="11" t="s">
        <v>23</v>
      </c>
      <c r="C546" s="11" t="s">
        <v>11004</v>
      </c>
      <c r="D546" s="11" t="s">
        <v>10034</v>
      </c>
      <c r="E546" s="11" t="s">
        <v>22720</v>
      </c>
      <c r="F546" s="11" t="s">
        <v>23241</v>
      </c>
      <c r="G546" s="25" t="s">
        <v>23318</v>
      </c>
      <c r="H546" s="14" t="s">
        <v>194</v>
      </c>
      <c r="I546" s="25">
        <v>3</v>
      </c>
      <c r="J546" s="46" t="s">
        <v>23315</v>
      </c>
      <c r="K546" s="11" t="s">
        <v>31</v>
      </c>
      <c r="L546" s="25">
        <v>3</v>
      </c>
      <c r="M546" s="27">
        <f t="shared" si="29"/>
        <v>390</v>
      </c>
      <c r="N546" s="23"/>
      <c r="O546" s="24" t="s">
        <v>32</v>
      </c>
    </row>
    <row r="547" s="1" customFormat="1" customHeight="1" spans="1:15">
      <c r="A547" s="10">
        <v>542</v>
      </c>
      <c r="B547" s="11" t="s">
        <v>23</v>
      </c>
      <c r="C547" s="11" t="s">
        <v>11004</v>
      </c>
      <c r="D547" s="11" t="s">
        <v>10034</v>
      </c>
      <c r="E547" s="11" t="s">
        <v>22720</v>
      </c>
      <c r="F547" s="11" t="s">
        <v>23241</v>
      </c>
      <c r="G547" s="25" t="s">
        <v>23319</v>
      </c>
      <c r="H547" s="14" t="s">
        <v>194</v>
      </c>
      <c r="I547" s="25">
        <v>5</v>
      </c>
      <c r="J547" s="46" t="s">
        <v>23315</v>
      </c>
      <c r="K547" s="11" t="s">
        <v>31</v>
      </c>
      <c r="L547" s="25">
        <v>5</v>
      </c>
      <c r="M547" s="27">
        <f t="shared" si="29"/>
        <v>650</v>
      </c>
      <c r="N547" s="23"/>
      <c r="O547" s="24" t="s">
        <v>32</v>
      </c>
    </row>
    <row r="548" s="1" customFormat="1" customHeight="1" spans="1:15">
      <c r="A548" s="10">
        <v>543</v>
      </c>
      <c r="B548" s="11" t="s">
        <v>23</v>
      </c>
      <c r="C548" s="11" t="s">
        <v>11004</v>
      </c>
      <c r="D548" s="11" t="s">
        <v>10034</v>
      </c>
      <c r="E548" s="11" t="s">
        <v>22720</v>
      </c>
      <c r="F548" s="11" t="s">
        <v>23241</v>
      </c>
      <c r="G548" s="25" t="s">
        <v>23320</v>
      </c>
      <c r="H548" s="14" t="s">
        <v>194</v>
      </c>
      <c r="I548" s="25">
        <v>4</v>
      </c>
      <c r="J548" s="46" t="s">
        <v>23315</v>
      </c>
      <c r="K548" s="11" t="s">
        <v>31</v>
      </c>
      <c r="L548" s="25">
        <v>4</v>
      </c>
      <c r="M548" s="27">
        <f t="shared" si="29"/>
        <v>520</v>
      </c>
      <c r="N548" s="23"/>
      <c r="O548" s="24" t="s">
        <v>32</v>
      </c>
    </row>
    <row r="549" s="1" customFormat="1" customHeight="1" spans="1:15">
      <c r="A549" s="10">
        <v>544</v>
      </c>
      <c r="B549" s="11" t="s">
        <v>23</v>
      </c>
      <c r="C549" s="11" t="s">
        <v>11004</v>
      </c>
      <c r="D549" s="11" t="s">
        <v>10034</v>
      </c>
      <c r="E549" s="11" t="s">
        <v>22720</v>
      </c>
      <c r="F549" s="11" t="s">
        <v>23241</v>
      </c>
      <c r="G549" s="25" t="s">
        <v>23321</v>
      </c>
      <c r="H549" s="14" t="s">
        <v>194</v>
      </c>
      <c r="I549" s="25">
        <v>4</v>
      </c>
      <c r="J549" s="46" t="s">
        <v>23315</v>
      </c>
      <c r="K549" s="11" t="s">
        <v>31</v>
      </c>
      <c r="L549" s="25">
        <v>4</v>
      </c>
      <c r="M549" s="27">
        <f t="shared" si="29"/>
        <v>520</v>
      </c>
      <c r="N549" s="23"/>
      <c r="O549" s="24" t="s">
        <v>32</v>
      </c>
    </row>
    <row r="550" s="1" customFormat="1" customHeight="1" spans="1:15">
      <c r="A550" s="10">
        <v>545</v>
      </c>
      <c r="B550" s="11" t="s">
        <v>23</v>
      </c>
      <c r="C550" s="11" t="s">
        <v>11004</v>
      </c>
      <c r="D550" s="11" t="s">
        <v>10034</v>
      </c>
      <c r="E550" s="11" t="s">
        <v>22720</v>
      </c>
      <c r="F550" s="11" t="s">
        <v>23241</v>
      </c>
      <c r="G550" s="25" t="s">
        <v>23322</v>
      </c>
      <c r="H550" s="14" t="s">
        <v>194</v>
      </c>
      <c r="I550" s="25">
        <v>6</v>
      </c>
      <c r="J550" s="25" t="s">
        <v>23323</v>
      </c>
      <c r="K550" s="11" t="s">
        <v>31</v>
      </c>
      <c r="L550" s="25">
        <v>6</v>
      </c>
      <c r="M550" s="27">
        <f t="shared" si="29"/>
        <v>780</v>
      </c>
      <c r="N550" s="23"/>
      <c r="O550" s="24" t="s">
        <v>32</v>
      </c>
    </row>
    <row r="551" s="1" customFormat="1" customHeight="1" spans="1:15">
      <c r="A551" s="10">
        <v>546</v>
      </c>
      <c r="B551" s="11" t="s">
        <v>23</v>
      </c>
      <c r="C551" s="11" t="s">
        <v>11004</v>
      </c>
      <c r="D551" s="11" t="s">
        <v>10034</v>
      </c>
      <c r="E551" s="11" t="s">
        <v>22720</v>
      </c>
      <c r="F551" s="11" t="s">
        <v>23241</v>
      </c>
      <c r="G551" s="25" t="s">
        <v>23324</v>
      </c>
      <c r="H551" s="14" t="s">
        <v>194</v>
      </c>
      <c r="I551" s="25">
        <v>3</v>
      </c>
      <c r="J551" s="25" t="s">
        <v>23323</v>
      </c>
      <c r="K551" s="11" t="s">
        <v>31</v>
      </c>
      <c r="L551" s="25">
        <v>3</v>
      </c>
      <c r="M551" s="27">
        <f>L551*468</f>
        <v>1404</v>
      </c>
      <c r="N551" s="23"/>
      <c r="O551" s="24" t="s">
        <v>32</v>
      </c>
    </row>
    <row r="552" s="1" customFormat="1" customHeight="1" spans="1:15">
      <c r="A552" s="10">
        <v>547</v>
      </c>
      <c r="B552" s="11" t="s">
        <v>23</v>
      </c>
      <c r="C552" s="11" t="s">
        <v>11004</v>
      </c>
      <c r="D552" s="11" t="s">
        <v>10034</v>
      </c>
      <c r="E552" s="11" t="s">
        <v>22720</v>
      </c>
      <c r="F552" s="11" t="s">
        <v>23241</v>
      </c>
      <c r="G552" s="25" t="s">
        <v>23325</v>
      </c>
      <c r="H552" s="14" t="s">
        <v>194</v>
      </c>
      <c r="I552" s="25">
        <v>3</v>
      </c>
      <c r="J552" s="25" t="s">
        <v>23323</v>
      </c>
      <c r="K552" s="11" t="s">
        <v>31</v>
      </c>
      <c r="L552" s="25">
        <v>3</v>
      </c>
      <c r="M552" s="27">
        <f t="shared" ref="M552:M570" si="30">L552*130</f>
        <v>390</v>
      </c>
      <c r="N552" s="23"/>
      <c r="O552" s="24" t="s">
        <v>32</v>
      </c>
    </row>
    <row r="553" s="1" customFormat="1" customHeight="1" spans="1:15">
      <c r="A553" s="10">
        <v>548</v>
      </c>
      <c r="B553" s="11" t="s">
        <v>23</v>
      </c>
      <c r="C553" s="11" t="s">
        <v>11004</v>
      </c>
      <c r="D553" s="11" t="s">
        <v>10034</v>
      </c>
      <c r="E553" s="11" t="s">
        <v>22720</v>
      </c>
      <c r="F553" s="11" t="s">
        <v>23241</v>
      </c>
      <c r="G553" s="25" t="s">
        <v>23326</v>
      </c>
      <c r="H553" s="14" t="s">
        <v>194</v>
      </c>
      <c r="I553" s="25">
        <v>5</v>
      </c>
      <c r="J553" s="25" t="s">
        <v>23323</v>
      </c>
      <c r="K553" s="11" t="s">
        <v>31</v>
      </c>
      <c r="L553" s="25">
        <v>5</v>
      </c>
      <c r="M553" s="27">
        <f t="shared" si="30"/>
        <v>650</v>
      </c>
      <c r="N553" s="23"/>
      <c r="O553" s="24" t="s">
        <v>32</v>
      </c>
    </row>
    <row r="554" s="1" customFormat="1" customHeight="1" spans="1:15">
      <c r="A554" s="10">
        <v>549</v>
      </c>
      <c r="B554" s="11" t="s">
        <v>23</v>
      </c>
      <c r="C554" s="11" t="s">
        <v>11004</v>
      </c>
      <c r="D554" s="11" t="s">
        <v>10034</v>
      </c>
      <c r="E554" s="11" t="s">
        <v>22720</v>
      </c>
      <c r="F554" s="11" t="s">
        <v>23241</v>
      </c>
      <c r="G554" s="25" t="s">
        <v>23327</v>
      </c>
      <c r="H554" s="28" t="s">
        <v>1583</v>
      </c>
      <c r="I554" s="25">
        <v>9</v>
      </c>
      <c r="J554" s="25" t="s">
        <v>23323</v>
      </c>
      <c r="K554" s="11" t="s">
        <v>31</v>
      </c>
      <c r="L554" s="25">
        <v>9</v>
      </c>
      <c r="M554" s="27">
        <f t="shared" si="30"/>
        <v>1170</v>
      </c>
      <c r="N554" s="23"/>
      <c r="O554" s="24" t="s">
        <v>32</v>
      </c>
    </row>
    <row r="555" s="1" customFormat="1" customHeight="1" spans="1:15">
      <c r="A555" s="10">
        <v>550</v>
      </c>
      <c r="B555" s="11" t="s">
        <v>23</v>
      </c>
      <c r="C555" s="11" t="s">
        <v>11004</v>
      </c>
      <c r="D555" s="11" t="s">
        <v>10034</v>
      </c>
      <c r="E555" s="11" t="s">
        <v>22720</v>
      </c>
      <c r="F555" s="11" t="s">
        <v>23241</v>
      </c>
      <c r="G555" s="25" t="s">
        <v>23328</v>
      </c>
      <c r="H555" s="14" t="s">
        <v>194</v>
      </c>
      <c r="I555" s="25">
        <v>3</v>
      </c>
      <c r="J555" s="25" t="s">
        <v>23323</v>
      </c>
      <c r="K555" s="11" t="s">
        <v>31</v>
      </c>
      <c r="L555" s="25">
        <v>3</v>
      </c>
      <c r="M555" s="27">
        <f t="shared" si="30"/>
        <v>390</v>
      </c>
      <c r="N555" s="23"/>
      <c r="O555" s="24" t="s">
        <v>32</v>
      </c>
    </row>
    <row r="556" s="1" customFormat="1" customHeight="1" spans="1:15">
      <c r="A556" s="10">
        <v>551</v>
      </c>
      <c r="B556" s="11" t="s">
        <v>23</v>
      </c>
      <c r="C556" s="11" t="s">
        <v>11004</v>
      </c>
      <c r="D556" s="11" t="s">
        <v>10034</v>
      </c>
      <c r="E556" s="11" t="s">
        <v>22720</v>
      </c>
      <c r="F556" s="11" t="s">
        <v>23241</v>
      </c>
      <c r="G556" s="25" t="s">
        <v>23329</v>
      </c>
      <c r="H556" s="14" t="s">
        <v>194</v>
      </c>
      <c r="I556" s="25">
        <v>4</v>
      </c>
      <c r="J556" s="25" t="s">
        <v>23323</v>
      </c>
      <c r="K556" s="11" t="s">
        <v>31</v>
      </c>
      <c r="L556" s="25">
        <v>4</v>
      </c>
      <c r="M556" s="27">
        <f t="shared" si="30"/>
        <v>520</v>
      </c>
      <c r="N556" s="23"/>
      <c r="O556" s="24" t="s">
        <v>32</v>
      </c>
    </row>
    <row r="557" s="1" customFormat="1" customHeight="1" spans="1:15">
      <c r="A557" s="10">
        <v>552</v>
      </c>
      <c r="B557" s="11" t="s">
        <v>23</v>
      </c>
      <c r="C557" s="11" t="s">
        <v>11004</v>
      </c>
      <c r="D557" s="11" t="s">
        <v>10034</v>
      </c>
      <c r="E557" s="11" t="s">
        <v>22720</v>
      </c>
      <c r="F557" s="11" t="s">
        <v>23241</v>
      </c>
      <c r="G557" s="25" t="s">
        <v>23330</v>
      </c>
      <c r="H557" s="14" t="s">
        <v>194</v>
      </c>
      <c r="I557" s="25">
        <v>3</v>
      </c>
      <c r="J557" s="25" t="s">
        <v>23323</v>
      </c>
      <c r="K557" s="11" t="s">
        <v>31</v>
      </c>
      <c r="L557" s="25">
        <v>3</v>
      </c>
      <c r="M557" s="27">
        <f t="shared" si="30"/>
        <v>390</v>
      </c>
      <c r="N557" s="23"/>
      <c r="O557" s="24" t="s">
        <v>32</v>
      </c>
    </row>
    <row r="558" s="1" customFormat="1" customHeight="1" spans="1:15">
      <c r="A558" s="10">
        <v>553</v>
      </c>
      <c r="B558" s="11" t="s">
        <v>23</v>
      </c>
      <c r="C558" s="11" t="s">
        <v>11004</v>
      </c>
      <c r="D558" s="11" t="s">
        <v>10034</v>
      </c>
      <c r="E558" s="11" t="s">
        <v>22720</v>
      </c>
      <c r="F558" s="11" t="s">
        <v>23241</v>
      </c>
      <c r="G558" s="25" t="s">
        <v>23331</v>
      </c>
      <c r="H558" s="14" t="s">
        <v>194</v>
      </c>
      <c r="I558" s="25">
        <v>3</v>
      </c>
      <c r="J558" s="25" t="s">
        <v>23323</v>
      </c>
      <c r="K558" s="11" t="s">
        <v>31</v>
      </c>
      <c r="L558" s="25">
        <v>3</v>
      </c>
      <c r="M558" s="27">
        <f t="shared" si="30"/>
        <v>390</v>
      </c>
      <c r="N558" s="23"/>
      <c r="O558" s="24" t="s">
        <v>32</v>
      </c>
    </row>
    <row r="559" s="1" customFormat="1" customHeight="1" spans="1:15">
      <c r="A559" s="10">
        <v>554</v>
      </c>
      <c r="B559" s="11" t="s">
        <v>23</v>
      </c>
      <c r="C559" s="11" t="s">
        <v>11004</v>
      </c>
      <c r="D559" s="11" t="s">
        <v>10034</v>
      </c>
      <c r="E559" s="11" t="s">
        <v>22720</v>
      </c>
      <c r="F559" s="11" t="s">
        <v>23241</v>
      </c>
      <c r="G559" s="25" t="s">
        <v>23332</v>
      </c>
      <c r="H559" s="14" t="s">
        <v>194</v>
      </c>
      <c r="I559" s="25">
        <v>4</v>
      </c>
      <c r="J559" s="25" t="s">
        <v>23323</v>
      </c>
      <c r="K559" s="11" t="s">
        <v>31</v>
      </c>
      <c r="L559" s="25">
        <v>4</v>
      </c>
      <c r="M559" s="27">
        <f t="shared" si="30"/>
        <v>520</v>
      </c>
      <c r="N559" s="23"/>
      <c r="O559" s="24" t="s">
        <v>32</v>
      </c>
    </row>
    <row r="560" s="1" customFormat="1" customHeight="1" spans="1:15">
      <c r="A560" s="10">
        <v>555</v>
      </c>
      <c r="B560" s="11" t="s">
        <v>23</v>
      </c>
      <c r="C560" s="11" t="s">
        <v>11004</v>
      </c>
      <c r="D560" s="11" t="s">
        <v>10034</v>
      </c>
      <c r="E560" s="11" t="s">
        <v>22720</v>
      </c>
      <c r="F560" s="11" t="s">
        <v>23241</v>
      </c>
      <c r="G560" s="25" t="s">
        <v>23333</v>
      </c>
      <c r="H560" s="14" t="s">
        <v>194</v>
      </c>
      <c r="I560" s="25">
        <v>4</v>
      </c>
      <c r="J560" s="25" t="s">
        <v>23323</v>
      </c>
      <c r="K560" s="11" t="s">
        <v>31</v>
      </c>
      <c r="L560" s="25">
        <v>4</v>
      </c>
      <c r="M560" s="27">
        <f t="shared" si="30"/>
        <v>520</v>
      </c>
      <c r="N560" s="23"/>
      <c r="O560" s="24" t="s">
        <v>32</v>
      </c>
    </row>
    <row r="561" s="1" customFormat="1" customHeight="1" spans="1:15">
      <c r="A561" s="10">
        <v>556</v>
      </c>
      <c r="B561" s="11" t="s">
        <v>23</v>
      </c>
      <c r="C561" s="11" t="s">
        <v>11004</v>
      </c>
      <c r="D561" s="11" t="s">
        <v>10034</v>
      </c>
      <c r="E561" s="11" t="s">
        <v>22720</v>
      </c>
      <c r="F561" s="11" t="s">
        <v>23241</v>
      </c>
      <c r="G561" s="25" t="s">
        <v>23334</v>
      </c>
      <c r="H561" s="14" t="s">
        <v>194</v>
      </c>
      <c r="I561" s="25">
        <v>3</v>
      </c>
      <c r="J561" s="25" t="s">
        <v>23323</v>
      </c>
      <c r="K561" s="11" t="s">
        <v>31</v>
      </c>
      <c r="L561" s="25">
        <v>3</v>
      </c>
      <c r="M561" s="27">
        <f t="shared" si="30"/>
        <v>390</v>
      </c>
      <c r="N561" s="23"/>
      <c r="O561" s="24" t="s">
        <v>32</v>
      </c>
    </row>
    <row r="562" s="1" customFormat="1" customHeight="1" spans="1:15">
      <c r="A562" s="10">
        <v>557</v>
      </c>
      <c r="B562" s="11" t="s">
        <v>23</v>
      </c>
      <c r="C562" s="11" t="s">
        <v>11004</v>
      </c>
      <c r="D562" s="11" t="s">
        <v>10034</v>
      </c>
      <c r="E562" s="11" t="s">
        <v>22720</v>
      </c>
      <c r="F562" s="11" t="s">
        <v>23241</v>
      </c>
      <c r="G562" s="25" t="s">
        <v>23335</v>
      </c>
      <c r="H562" s="28" t="s">
        <v>1583</v>
      </c>
      <c r="I562" s="25">
        <v>3</v>
      </c>
      <c r="J562" s="25" t="s">
        <v>23323</v>
      </c>
      <c r="K562" s="11" t="s">
        <v>31</v>
      </c>
      <c r="L562" s="25">
        <v>3</v>
      </c>
      <c r="M562" s="27">
        <f t="shared" si="30"/>
        <v>390</v>
      </c>
      <c r="N562" s="23"/>
      <c r="O562" s="24" t="s">
        <v>32</v>
      </c>
    </row>
    <row r="563" s="1" customFormat="1" customHeight="1" spans="1:15">
      <c r="A563" s="10">
        <v>558</v>
      </c>
      <c r="B563" s="11" t="s">
        <v>23</v>
      </c>
      <c r="C563" s="11" t="s">
        <v>11004</v>
      </c>
      <c r="D563" s="11" t="s">
        <v>10034</v>
      </c>
      <c r="E563" s="11" t="s">
        <v>22720</v>
      </c>
      <c r="F563" s="11" t="s">
        <v>23241</v>
      </c>
      <c r="G563" s="25" t="s">
        <v>23336</v>
      </c>
      <c r="H563" s="28" t="s">
        <v>1583</v>
      </c>
      <c r="I563" s="25">
        <v>4</v>
      </c>
      <c r="J563" s="25" t="s">
        <v>23323</v>
      </c>
      <c r="K563" s="11" t="s">
        <v>31</v>
      </c>
      <c r="L563" s="25">
        <v>4</v>
      </c>
      <c r="M563" s="27">
        <f t="shared" si="30"/>
        <v>520</v>
      </c>
      <c r="N563" s="23"/>
      <c r="O563" s="24" t="s">
        <v>32</v>
      </c>
    </row>
    <row r="564" s="1" customFormat="1" customHeight="1" spans="1:15">
      <c r="A564" s="10">
        <v>559</v>
      </c>
      <c r="B564" s="11" t="s">
        <v>23</v>
      </c>
      <c r="C564" s="11" t="s">
        <v>11004</v>
      </c>
      <c r="D564" s="11" t="s">
        <v>10034</v>
      </c>
      <c r="E564" s="11" t="s">
        <v>22720</v>
      </c>
      <c r="F564" s="11" t="s">
        <v>23241</v>
      </c>
      <c r="G564" s="25" t="s">
        <v>23337</v>
      </c>
      <c r="H564" s="28" t="s">
        <v>1583</v>
      </c>
      <c r="I564" s="25">
        <v>5</v>
      </c>
      <c r="J564" s="46" t="s">
        <v>15749</v>
      </c>
      <c r="K564" s="11" t="s">
        <v>31</v>
      </c>
      <c r="L564" s="25">
        <v>5</v>
      </c>
      <c r="M564" s="27">
        <f t="shared" si="30"/>
        <v>650</v>
      </c>
      <c r="N564" s="23"/>
      <c r="O564" s="24" t="s">
        <v>32</v>
      </c>
    </row>
    <row r="565" s="1" customFormat="1" customHeight="1" spans="1:15">
      <c r="A565" s="10">
        <v>560</v>
      </c>
      <c r="B565" s="11" t="s">
        <v>23</v>
      </c>
      <c r="C565" s="11" t="s">
        <v>11004</v>
      </c>
      <c r="D565" s="11" t="s">
        <v>10034</v>
      </c>
      <c r="E565" s="11" t="s">
        <v>22720</v>
      </c>
      <c r="F565" s="11" t="s">
        <v>23241</v>
      </c>
      <c r="G565" s="25" t="s">
        <v>23338</v>
      </c>
      <c r="H565" s="14" t="s">
        <v>194</v>
      </c>
      <c r="I565" s="25">
        <v>3</v>
      </c>
      <c r="J565" s="46" t="s">
        <v>15749</v>
      </c>
      <c r="K565" s="11" t="s">
        <v>31</v>
      </c>
      <c r="L565" s="25">
        <v>3</v>
      </c>
      <c r="M565" s="27">
        <f t="shared" si="30"/>
        <v>390</v>
      </c>
      <c r="N565" s="23"/>
      <c r="O565" s="24" t="s">
        <v>32</v>
      </c>
    </row>
    <row r="566" s="1" customFormat="1" customHeight="1" spans="1:15">
      <c r="A566" s="10">
        <v>561</v>
      </c>
      <c r="B566" s="11" t="s">
        <v>23</v>
      </c>
      <c r="C566" s="11" t="s">
        <v>11004</v>
      </c>
      <c r="D566" s="11" t="s">
        <v>10034</v>
      </c>
      <c r="E566" s="11" t="s">
        <v>22720</v>
      </c>
      <c r="F566" s="11" t="s">
        <v>23241</v>
      </c>
      <c r="G566" s="25" t="s">
        <v>23339</v>
      </c>
      <c r="H566" s="14" t="s">
        <v>194</v>
      </c>
      <c r="I566" s="25">
        <v>3</v>
      </c>
      <c r="J566" s="46" t="s">
        <v>15749</v>
      </c>
      <c r="K566" s="11" t="s">
        <v>31</v>
      </c>
      <c r="L566" s="25">
        <v>3</v>
      </c>
      <c r="M566" s="27">
        <f t="shared" si="30"/>
        <v>390</v>
      </c>
      <c r="N566" s="23"/>
      <c r="O566" s="24" t="s">
        <v>32</v>
      </c>
    </row>
    <row r="567" s="1" customFormat="1" customHeight="1" spans="1:15">
      <c r="A567" s="10">
        <v>562</v>
      </c>
      <c r="B567" s="11" t="s">
        <v>23</v>
      </c>
      <c r="C567" s="11" t="s">
        <v>11004</v>
      </c>
      <c r="D567" s="11" t="s">
        <v>10034</v>
      </c>
      <c r="E567" s="11" t="s">
        <v>22720</v>
      </c>
      <c r="F567" s="11" t="s">
        <v>23241</v>
      </c>
      <c r="G567" s="25" t="s">
        <v>23340</v>
      </c>
      <c r="H567" s="14" t="s">
        <v>194</v>
      </c>
      <c r="I567" s="25">
        <v>6</v>
      </c>
      <c r="J567" s="46" t="s">
        <v>15749</v>
      </c>
      <c r="K567" s="11" t="s">
        <v>31</v>
      </c>
      <c r="L567" s="25">
        <v>6</v>
      </c>
      <c r="M567" s="27">
        <f t="shared" si="30"/>
        <v>780</v>
      </c>
      <c r="N567" s="23"/>
      <c r="O567" s="24" t="s">
        <v>32</v>
      </c>
    </row>
    <row r="568" s="1" customFormat="1" customHeight="1" spans="1:15">
      <c r="A568" s="10">
        <v>563</v>
      </c>
      <c r="B568" s="11" t="s">
        <v>23</v>
      </c>
      <c r="C568" s="11" t="s">
        <v>11004</v>
      </c>
      <c r="D568" s="11" t="s">
        <v>10034</v>
      </c>
      <c r="E568" s="11" t="s">
        <v>22720</v>
      </c>
      <c r="F568" s="11" t="s">
        <v>23241</v>
      </c>
      <c r="G568" s="25" t="s">
        <v>23341</v>
      </c>
      <c r="H568" s="28" t="s">
        <v>1583</v>
      </c>
      <c r="I568" s="25">
        <v>6</v>
      </c>
      <c r="J568" s="46" t="s">
        <v>15749</v>
      </c>
      <c r="K568" s="11" t="s">
        <v>31</v>
      </c>
      <c r="L568" s="25">
        <v>6</v>
      </c>
      <c r="M568" s="27">
        <f t="shared" si="30"/>
        <v>780</v>
      </c>
      <c r="N568" s="23"/>
      <c r="O568" s="24" t="s">
        <v>32</v>
      </c>
    </row>
    <row r="569" s="1" customFormat="1" customHeight="1" spans="1:15">
      <c r="A569" s="10">
        <v>564</v>
      </c>
      <c r="B569" s="11" t="s">
        <v>23</v>
      </c>
      <c r="C569" s="11" t="s">
        <v>11004</v>
      </c>
      <c r="D569" s="11" t="s">
        <v>10034</v>
      </c>
      <c r="E569" s="11" t="s">
        <v>22720</v>
      </c>
      <c r="F569" s="11" t="s">
        <v>23241</v>
      </c>
      <c r="G569" s="25" t="s">
        <v>23342</v>
      </c>
      <c r="H569" s="28" t="s">
        <v>1583</v>
      </c>
      <c r="I569" s="25">
        <v>4</v>
      </c>
      <c r="J569" s="46" t="s">
        <v>15749</v>
      </c>
      <c r="K569" s="11" t="s">
        <v>31</v>
      </c>
      <c r="L569" s="25">
        <v>4</v>
      </c>
      <c r="M569" s="27">
        <f t="shared" si="30"/>
        <v>520</v>
      </c>
      <c r="N569" s="23"/>
      <c r="O569" s="24" t="s">
        <v>32</v>
      </c>
    </row>
    <row r="570" s="1" customFormat="1" customHeight="1" spans="1:15">
      <c r="A570" s="10">
        <v>565</v>
      </c>
      <c r="B570" s="11" t="s">
        <v>23</v>
      </c>
      <c r="C570" s="11" t="s">
        <v>11004</v>
      </c>
      <c r="D570" s="11" t="s">
        <v>10034</v>
      </c>
      <c r="E570" s="11" t="s">
        <v>22720</v>
      </c>
      <c r="F570" s="11" t="s">
        <v>23241</v>
      </c>
      <c r="G570" s="25" t="s">
        <v>23343</v>
      </c>
      <c r="H570" s="14" t="s">
        <v>194</v>
      </c>
      <c r="I570" s="25">
        <v>6</v>
      </c>
      <c r="J570" s="46" t="s">
        <v>15749</v>
      </c>
      <c r="K570" s="11" t="s">
        <v>31</v>
      </c>
      <c r="L570" s="25">
        <v>6</v>
      </c>
      <c r="M570" s="27">
        <f t="shared" si="30"/>
        <v>780</v>
      </c>
      <c r="N570" s="23"/>
      <c r="O570" s="24" t="s">
        <v>32</v>
      </c>
    </row>
    <row r="571" s="1" customFormat="1" customHeight="1" spans="1:15">
      <c r="A571" s="10">
        <v>566</v>
      </c>
      <c r="B571" s="11" t="s">
        <v>23</v>
      </c>
      <c r="C571" s="11" t="s">
        <v>11004</v>
      </c>
      <c r="D571" s="11" t="s">
        <v>10034</v>
      </c>
      <c r="E571" s="11" t="s">
        <v>22720</v>
      </c>
      <c r="F571" s="11" t="s">
        <v>23241</v>
      </c>
      <c r="G571" s="25" t="s">
        <v>23344</v>
      </c>
      <c r="H571" s="44" t="s">
        <v>1944</v>
      </c>
      <c r="I571" s="25">
        <v>5</v>
      </c>
      <c r="J571" s="46" t="s">
        <v>15749</v>
      </c>
      <c r="K571" s="11" t="s">
        <v>31</v>
      </c>
      <c r="L571" s="25">
        <v>5</v>
      </c>
      <c r="M571" s="27">
        <f>L571*312</f>
        <v>1560</v>
      </c>
      <c r="N571" s="23"/>
      <c r="O571" s="24" t="s">
        <v>32</v>
      </c>
    </row>
    <row r="572" s="1" customFormat="1" customHeight="1" spans="1:15">
      <c r="A572" s="10">
        <v>567</v>
      </c>
      <c r="B572" s="11" t="s">
        <v>23</v>
      </c>
      <c r="C572" s="11" t="s">
        <v>11004</v>
      </c>
      <c r="D572" s="11" t="s">
        <v>10034</v>
      </c>
      <c r="E572" s="11" t="s">
        <v>22720</v>
      </c>
      <c r="F572" s="11" t="s">
        <v>23241</v>
      </c>
      <c r="G572" s="25" t="s">
        <v>23345</v>
      </c>
      <c r="H572" s="14" t="s">
        <v>194</v>
      </c>
      <c r="I572" s="25">
        <v>3</v>
      </c>
      <c r="J572" s="46" t="s">
        <v>15749</v>
      </c>
      <c r="K572" s="11" t="s">
        <v>31</v>
      </c>
      <c r="L572" s="25">
        <v>3</v>
      </c>
      <c r="M572" s="27">
        <f t="shared" ref="M572:M603" si="31">L572*130</f>
        <v>390</v>
      </c>
      <c r="N572" s="23"/>
      <c r="O572" s="24" t="s">
        <v>32</v>
      </c>
    </row>
    <row r="573" s="1" customFormat="1" customHeight="1" spans="1:15">
      <c r="A573" s="10">
        <v>568</v>
      </c>
      <c r="B573" s="11" t="s">
        <v>23</v>
      </c>
      <c r="C573" s="11" t="s">
        <v>11004</v>
      </c>
      <c r="D573" s="11" t="s">
        <v>10034</v>
      </c>
      <c r="E573" s="11" t="s">
        <v>22720</v>
      </c>
      <c r="F573" s="11" t="s">
        <v>23241</v>
      </c>
      <c r="G573" s="25" t="s">
        <v>23346</v>
      </c>
      <c r="H573" s="14" t="s">
        <v>194</v>
      </c>
      <c r="I573" s="25">
        <v>3</v>
      </c>
      <c r="J573" s="46" t="s">
        <v>15749</v>
      </c>
      <c r="K573" s="11" t="s">
        <v>31</v>
      </c>
      <c r="L573" s="25">
        <v>3</v>
      </c>
      <c r="M573" s="27">
        <f t="shared" si="31"/>
        <v>390</v>
      </c>
      <c r="N573" s="23"/>
      <c r="O573" s="24" t="s">
        <v>32</v>
      </c>
    </row>
    <row r="574" s="1" customFormat="1" customHeight="1" spans="1:15">
      <c r="A574" s="10">
        <v>569</v>
      </c>
      <c r="B574" s="11" t="s">
        <v>23</v>
      </c>
      <c r="C574" s="11" t="s">
        <v>11004</v>
      </c>
      <c r="D574" s="11" t="s">
        <v>10034</v>
      </c>
      <c r="E574" s="11" t="s">
        <v>22720</v>
      </c>
      <c r="F574" s="11" t="s">
        <v>23241</v>
      </c>
      <c r="G574" s="25" t="s">
        <v>23347</v>
      </c>
      <c r="H574" s="14" t="s">
        <v>194</v>
      </c>
      <c r="I574" s="25">
        <v>4</v>
      </c>
      <c r="J574" s="46" t="s">
        <v>15749</v>
      </c>
      <c r="K574" s="11" t="s">
        <v>31</v>
      </c>
      <c r="L574" s="25">
        <v>4</v>
      </c>
      <c r="M574" s="27">
        <f t="shared" si="31"/>
        <v>520</v>
      </c>
      <c r="N574" s="23"/>
      <c r="O574" s="24" t="s">
        <v>32</v>
      </c>
    </row>
    <row r="575" s="1" customFormat="1" customHeight="1" spans="1:15">
      <c r="A575" s="10">
        <v>570</v>
      </c>
      <c r="B575" s="11" t="s">
        <v>23</v>
      </c>
      <c r="C575" s="11" t="s">
        <v>11004</v>
      </c>
      <c r="D575" s="11" t="s">
        <v>10034</v>
      </c>
      <c r="E575" s="11" t="s">
        <v>22720</v>
      </c>
      <c r="F575" s="11" t="s">
        <v>23241</v>
      </c>
      <c r="G575" s="25" t="s">
        <v>23348</v>
      </c>
      <c r="H575" s="14" t="s">
        <v>194</v>
      </c>
      <c r="I575" s="25">
        <v>5</v>
      </c>
      <c r="J575" s="46" t="s">
        <v>15749</v>
      </c>
      <c r="K575" s="11" t="s">
        <v>31</v>
      </c>
      <c r="L575" s="25">
        <v>5</v>
      </c>
      <c r="M575" s="27">
        <f t="shared" si="31"/>
        <v>650</v>
      </c>
      <c r="N575" s="23"/>
      <c r="O575" s="24" t="s">
        <v>32</v>
      </c>
    </row>
    <row r="576" s="1" customFormat="1" customHeight="1" spans="1:15">
      <c r="A576" s="10">
        <v>571</v>
      </c>
      <c r="B576" s="11" t="s">
        <v>23</v>
      </c>
      <c r="C576" s="11" t="s">
        <v>11004</v>
      </c>
      <c r="D576" s="11" t="s">
        <v>10034</v>
      </c>
      <c r="E576" s="11" t="s">
        <v>22720</v>
      </c>
      <c r="F576" s="11" t="s">
        <v>23241</v>
      </c>
      <c r="G576" s="25" t="s">
        <v>23349</v>
      </c>
      <c r="H576" s="14" t="s">
        <v>194</v>
      </c>
      <c r="I576" s="25">
        <v>5</v>
      </c>
      <c r="J576" s="46" t="s">
        <v>15749</v>
      </c>
      <c r="K576" s="11" t="s">
        <v>31</v>
      </c>
      <c r="L576" s="25">
        <v>5</v>
      </c>
      <c r="M576" s="27">
        <f t="shared" si="31"/>
        <v>650</v>
      </c>
      <c r="N576" s="23"/>
      <c r="O576" s="24" t="s">
        <v>32</v>
      </c>
    </row>
    <row r="577" s="1" customFormat="1" customHeight="1" spans="1:15">
      <c r="A577" s="10">
        <v>572</v>
      </c>
      <c r="B577" s="11" t="s">
        <v>23</v>
      </c>
      <c r="C577" s="11" t="s">
        <v>11004</v>
      </c>
      <c r="D577" s="11" t="s">
        <v>10034</v>
      </c>
      <c r="E577" s="11" t="s">
        <v>22720</v>
      </c>
      <c r="F577" s="11" t="s">
        <v>23241</v>
      </c>
      <c r="G577" s="25" t="s">
        <v>23350</v>
      </c>
      <c r="H577" s="28" t="s">
        <v>1583</v>
      </c>
      <c r="I577" s="25">
        <v>6</v>
      </c>
      <c r="J577" s="46" t="s">
        <v>15749</v>
      </c>
      <c r="K577" s="11" t="s">
        <v>31</v>
      </c>
      <c r="L577" s="25">
        <v>6</v>
      </c>
      <c r="M577" s="27">
        <f t="shared" si="31"/>
        <v>780</v>
      </c>
      <c r="N577" s="23"/>
      <c r="O577" s="24" t="s">
        <v>32</v>
      </c>
    </row>
    <row r="578" s="1" customFormat="1" customHeight="1" spans="1:15">
      <c r="A578" s="10">
        <v>573</v>
      </c>
      <c r="B578" s="11" t="s">
        <v>23</v>
      </c>
      <c r="C578" s="11" t="s">
        <v>11004</v>
      </c>
      <c r="D578" s="11" t="s">
        <v>10034</v>
      </c>
      <c r="E578" s="11" t="s">
        <v>22720</v>
      </c>
      <c r="F578" s="11" t="s">
        <v>23241</v>
      </c>
      <c r="G578" s="25" t="s">
        <v>23351</v>
      </c>
      <c r="H578" s="28" t="s">
        <v>1583</v>
      </c>
      <c r="I578" s="25">
        <v>3</v>
      </c>
      <c r="J578" s="46" t="s">
        <v>15749</v>
      </c>
      <c r="K578" s="11" t="s">
        <v>31</v>
      </c>
      <c r="L578" s="25">
        <v>3</v>
      </c>
      <c r="M578" s="27">
        <f t="shared" si="31"/>
        <v>390</v>
      </c>
      <c r="N578" s="23"/>
      <c r="O578" s="24" t="s">
        <v>32</v>
      </c>
    </row>
    <row r="579" s="1" customFormat="1" customHeight="1" spans="1:15">
      <c r="A579" s="10">
        <v>574</v>
      </c>
      <c r="B579" s="11" t="s">
        <v>23</v>
      </c>
      <c r="C579" s="11" t="s">
        <v>11004</v>
      </c>
      <c r="D579" s="11" t="s">
        <v>10034</v>
      </c>
      <c r="E579" s="11" t="s">
        <v>22720</v>
      </c>
      <c r="F579" s="11" t="s">
        <v>23241</v>
      </c>
      <c r="G579" s="25" t="s">
        <v>23352</v>
      </c>
      <c r="H579" s="14" t="s">
        <v>194</v>
      </c>
      <c r="I579" s="25">
        <v>4</v>
      </c>
      <c r="J579" s="46" t="s">
        <v>15749</v>
      </c>
      <c r="K579" s="11" t="s">
        <v>31</v>
      </c>
      <c r="L579" s="25">
        <v>4</v>
      </c>
      <c r="M579" s="27">
        <f t="shared" si="31"/>
        <v>520</v>
      </c>
      <c r="N579" s="23"/>
      <c r="O579" s="24" t="s">
        <v>32</v>
      </c>
    </row>
    <row r="580" s="1" customFormat="1" customHeight="1" spans="1:15">
      <c r="A580" s="10">
        <v>575</v>
      </c>
      <c r="B580" s="11" t="s">
        <v>23</v>
      </c>
      <c r="C580" s="11" t="s">
        <v>11004</v>
      </c>
      <c r="D580" s="11" t="s">
        <v>10034</v>
      </c>
      <c r="E580" s="11" t="s">
        <v>22720</v>
      </c>
      <c r="F580" s="11" t="s">
        <v>23241</v>
      </c>
      <c r="G580" s="25" t="s">
        <v>23353</v>
      </c>
      <c r="H580" s="28" t="s">
        <v>1583</v>
      </c>
      <c r="I580" s="25">
        <v>3</v>
      </c>
      <c r="J580" s="46" t="s">
        <v>15749</v>
      </c>
      <c r="K580" s="11" t="s">
        <v>31</v>
      </c>
      <c r="L580" s="25">
        <v>3</v>
      </c>
      <c r="M580" s="27">
        <f t="shared" si="31"/>
        <v>390</v>
      </c>
      <c r="N580" s="23"/>
      <c r="O580" s="24" t="s">
        <v>32</v>
      </c>
    </row>
    <row r="581" s="1" customFormat="1" customHeight="1" spans="1:15">
      <c r="A581" s="10">
        <v>576</v>
      </c>
      <c r="B581" s="11" t="s">
        <v>23</v>
      </c>
      <c r="C581" s="11" t="s">
        <v>11004</v>
      </c>
      <c r="D581" s="11" t="s">
        <v>10034</v>
      </c>
      <c r="E581" s="11" t="s">
        <v>22720</v>
      </c>
      <c r="F581" s="11" t="s">
        <v>23241</v>
      </c>
      <c r="G581" s="25" t="s">
        <v>23354</v>
      </c>
      <c r="H581" s="28" t="s">
        <v>1583</v>
      </c>
      <c r="I581" s="25">
        <v>4</v>
      </c>
      <c r="J581" s="25" t="s">
        <v>15749</v>
      </c>
      <c r="K581" s="11" t="s">
        <v>31</v>
      </c>
      <c r="L581" s="25">
        <v>4</v>
      </c>
      <c r="M581" s="27">
        <f t="shared" si="31"/>
        <v>520</v>
      </c>
      <c r="N581" s="23"/>
      <c r="O581" s="24" t="s">
        <v>32</v>
      </c>
    </row>
    <row r="582" s="1" customFormat="1" customHeight="1" spans="1:15">
      <c r="A582" s="10">
        <v>577</v>
      </c>
      <c r="B582" s="11" t="s">
        <v>23</v>
      </c>
      <c r="C582" s="11" t="s">
        <v>11004</v>
      </c>
      <c r="D582" s="11" t="s">
        <v>10034</v>
      </c>
      <c r="E582" s="11" t="s">
        <v>22720</v>
      </c>
      <c r="F582" s="11" t="s">
        <v>23241</v>
      </c>
      <c r="G582" s="25" t="s">
        <v>23355</v>
      </c>
      <c r="H582" s="14" t="s">
        <v>194</v>
      </c>
      <c r="I582" s="25">
        <v>5</v>
      </c>
      <c r="J582" s="46" t="s">
        <v>23356</v>
      </c>
      <c r="K582" s="11" t="s">
        <v>31</v>
      </c>
      <c r="L582" s="25">
        <v>5</v>
      </c>
      <c r="M582" s="27">
        <f t="shared" si="31"/>
        <v>650</v>
      </c>
      <c r="N582" s="23"/>
      <c r="O582" s="24" t="s">
        <v>32</v>
      </c>
    </row>
    <row r="583" s="1" customFormat="1" customHeight="1" spans="1:15">
      <c r="A583" s="10">
        <v>578</v>
      </c>
      <c r="B583" s="11" t="s">
        <v>23</v>
      </c>
      <c r="C583" s="11" t="s">
        <v>11004</v>
      </c>
      <c r="D583" s="11" t="s">
        <v>10034</v>
      </c>
      <c r="E583" s="11" t="s">
        <v>22720</v>
      </c>
      <c r="F583" s="11" t="s">
        <v>23241</v>
      </c>
      <c r="G583" s="25" t="s">
        <v>23357</v>
      </c>
      <c r="H583" s="28" t="s">
        <v>1583</v>
      </c>
      <c r="I583" s="25">
        <v>4</v>
      </c>
      <c r="J583" s="46" t="s">
        <v>23356</v>
      </c>
      <c r="K583" s="11" t="s">
        <v>31</v>
      </c>
      <c r="L583" s="25">
        <v>4</v>
      </c>
      <c r="M583" s="27">
        <f t="shared" si="31"/>
        <v>520</v>
      </c>
      <c r="N583" s="23"/>
      <c r="O583" s="24" t="s">
        <v>32</v>
      </c>
    </row>
    <row r="584" s="1" customFormat="1" customHeight="1" spans="1:15">
      <c r="A584" s="10">
        <v>579</v>
      </c>
      <c r="B584" s="11" t="s">
        <v>23</v>
      </c>
      <c r="C584" s="11" t="s">
        <v>11004</v>
      </c>
      <c r="D584" s="11" t="s">
        <v>10034</v>
      </c>
      <c r="E584" s="11" t="s">
        <v>22720</v>
      </c>
      <c r="F584" s="11" t="s">
        <v>23241</v>
      </c>
      <c r="G584" s="25" t="s">
        <v>23358</v>
      </c>
      <c r="H584" s="14" t="s">
        <v>194</v>
      </c>
      <c r="I584" s="25">
        <v>3</v>
      </c>
      <c r="J584" s="46" t="s">
        <v>23356</v>
      </c>
      <c r="K584" s="11" t="s">
        <v>31</v>
      </c>
      <c r="L584" s="25">
        <v>3</v>
      </c>
      <c r="M584" s="27">
        <f t="shared" si="31"/>
        <v>390</v>
      </c>
      <c r="N584" s="23"/>
      <c r="O584" s="24" t="s">
        <v>32</v>
      </c>
    </row>
    <row r="585" s="1" customFormat="1" customHeight="1" spans="1:15">
      <c r="A585" s="10">
        <v>580</v>
      </c>
      <c r="B585" s="11" t="s">
        <v>23</v>
      </c>
      <c r="C585" s="11" t="s">
        <v>11004</v>
      </c>
      <c r="D585" s="11" t="s">
        <v>10034</v>
      </c>
      <c r="E585" s="11" t="s">
        <v>22720</v>
      </c>
      <c r="F585" s="11" t="s">
        <v>23241</v>
      </c>
      <c r="G585" s="25" t="s">
        <v>23359</v>
      </c>
      <c r="H585" s="14" t="s">
        <v>194</v>
      </c>
      <c r="I585" s="25">
        <v>4</v>
      </c>
      <c r="J585" s="46" t="s">
        <v>23356</v>
      </c>
      <c r="K585" s="11" t="s">
        <v>31</v>
      </c>
      <c r="L585" s="25">
        <v>4</v>
      </c>
      <c r="M585" s="27">
        <f t="shared" si="31"/>
        <v>520</v>
      </c>
      <c r="N585" s="23"/>
      <c r="O585" s="24" t="s">
        <v>32</v>
      </c>
    </row>
    <row r="586" s="1" customFormat="1" customHeight="1" spans="1:15">
      <c r="A586" s="10">
        <v>581</v>
      </c>
      <c r="B586" s="11" t="s">
        <v>23</v>
      </c>
      <c r="C586" s="11" t="s">
        <v>11004</v>
      </c>
      <c r="D586" s="11" t="s">
        <v>10034</v>
      </c>
      <c r="E586" s="11" t="s">
        <v>22720</v>
      </c>
      <c r="F586" s="11" t="s">
        <v>23241</v>
      </c>
      <c r="G586" s="25" t="s">
        <v>23360</v>
      </c>
      <c r="H586" s="14" t="s">
        <v>194</v>
      </c>
      <c r="I586" s="25">
        <v>4</v>
      </c>
      <c r="J586" s="46" t="s">
        <v>23356</v>
      </c>
      <c r="K586" s="11" t="s">
        <v>31</v>
      </c>
      <c r="L586" s="25">
        <v>4</v>
      </c>
      <c r="M586" s="27">
        <f t="shared" si="31"/>
        <v>520</v>
      </c>
      <c r="N586" s="23"/>
      <c r="O586" s="24" t="s">
        <v>32</v>
      </c>
    </row>
    <row r="587" s="1" customFormat="1" customHeight="1" spans="1:15">
      <c r="A587" s="10">
        <v>582</v>
      </c>
      <c r="B587" s="11" t="s">
        <v>23</v>
      </c>
      <c r="C587" s="11" t="s">
        <v>11004</v>
      </c>
      <c r="D587" s="11" t="s">
        <v>10034</v>
      </c>
      <c r="E587" s="11" t="s">
        <v>22720</v>
      </c>
      <c r="F587" s="11" t="s">
        <v>23241</v>
      </c>
      <c r="G587" s="25" t="s">
        <v>23361</v>
      </c>
      <c r="H587" s="14" t="s">
        <v>194</v>
      </c>
      <c r="I587" s="25">
        <v>5</v>
      </c>
      <c r="J587" s="46" t="s">
        <v>23356</v>
      </c>
      <c r="K587" s="11" t="s">
        <v>31</v>
      </c>
      <c r="L587" s="25">
        <v>5</v>
      </c>
      <c r="M587" s="27">
        <f t="shared" si="31"/>
        <v>650</v>
      </c>
      <c r="N587" s="23"/>
      <c r="O587" s="24" t="s">
        <v>32</v>
      </c>
    </row>
    <row r="588" s="1" customFormat="1" customHeight="1" spans="1:15">
      <c r="A588" s="10">
        <v>583</v>
      </c>
      <c r="B588" s="11" t="s">
        <v>23</v>
      </c>
      <c r="C588" s="11" t="s">
        <v>11004</v>
      </c>
      <c r="D588" s="11" t="s">
        <v>10034</v>
      </c>
      <c r="E588" s="11" t="s">
        <v>22720</v>
      </c>
      <c r="F588" s="11" t="s">
        <v>23241</v>
      </c>
      <c r="G588" s="25" t="s">
        <v>23362</v>
      </c>
      <c r="H588" s="14" t="s">
        <v>194</v>
      </c>
      <c r="I588" s="25">
        <v>4</v>
      </c>
      <c r="J588" s="46" t="s">
        <v>23356</v>
      </c>
      <c r="K588" s="11" t="s">
        <v>31</v>
      </c>
      <c r="L588" s="25">
        <v>4</v>
      </c>
      <c r="M588" s="27">
        <f t="shared" si="31"/>
        <v>520</v>
      </c>
      <c r="N588" s="23"/>
      <c r="O588" s="24" t="s">
        <v>32</v>
      </c>
    </row>
    <row r="589" s="1" customFormat="1" customHeight="1" spans="1:15">
      <c r="A589" s="10">
        <v>584</v>
      </c>
      <c r="B589" s="11" t="s">
        <v>23</v>
      </c>
      <c r="C589" s="11" t="s">
        <v>11004</v>
      </c>
      <c r="D589" s="11" t="s">
        <v>10034</v>
      </c>
      <c r="E589" s="11" t="s">
        <v>22720</v>
      </c>
      <c r="F589" s="11" t="s">
        <v>23241</v>
      </c>
      <c r="G589" s="25" t="s">
        <v>23363</v>
      </c>
      <c r="H589" s="28" t="s">
        <v>1583</v>
      </c>
      <c r="I589" s="25">
        <v>2</v>
      </c>
      <c r="J589" s="46" t="s">
        <v>23356</v>
      </c>
      <c r="K589" s="11" t="s">
        <v>31</v>
      </c>
      <c r="L589" s="25">
        <v>2</v>
      </c>
      <c r="M589" s="27">
        <f t="shared" si="31"/>
        <v>260</v>
      </c>
      <c r="N589" s="23"/>
      <c r="O589" s="24" t="s">
        <v>32</v>
      </c>
    </row>
    <row r="590" s="1" customFormat="1" customHeight="1" spans="1:15">
      <c r="A590" s="10">
        <v>585</v>
      </c>
      <c r="B590" s="11" t="s">
        <v>23</v>
      </c>
      <c r="C590" s="11" t="s">
        <v>11004</v>
      </c>
      <c r="D590" s="11" t="s">
        <v>10034</v>
      </c>
      <c r="E590" s="11" t="s">
        <v>22720</v>
      </c>
      <c r="F590" s="11" t="s">
        <v>23241</v>
      </c>
      <c r="G590" s="25" t="s">
        <v>23364</v>
      </c>
      <c r="H590" s="14" t="s">
        <v>194</v>
      </c>
      <c r="I590" s="25">
        <v>5</v>
      </c>
      <c r="J590" s="46" t="s">
        <v>23356</v>
      </c>
      <c r="K590" s="11" t="s">
        <v>31</v>
      </c>
      <c r="L590" s="25">
        <v>5</v>
      </c>
      <c r="M590" s="27">
        <f t="shared" si="31"/>
        <v>650</v>
      </c>
      <c r="N590" s="23"/>
      <c r="O590" s="24" t="s">
        <v>32</v>
      </c>
    </row>
    <row r="591" s="1" customFormat="1" customHeight="1" spans="1:15">
      <c r="A591" s="10">
        <v>586</v>
      </c>
      <c r="B591" s="11" t="s">
        <v>23</v>
      </c>
      <c r="C591" s="11" t="s">
        <v>11004</v>
      </c>
      <c r="D591" s="11" t="s">
        <v>10034</v>
      </c>
      <c r="E591" s="11" t="s">
        <v>22720</v>
      </c>
      <c r="F591" s="11" t="s">
        <v>23241</v>
      </c>
      <c r="G591" s="25" t="s">
        <v>23365</v>
      </c>
      <c r="H591" s="14" t="s">
        <v>194</v>
      </c>
      <c r="I591" s="25">
        <v>4</v>
      </c>
      <c r="J591" s="46" t="s">
        <v>23356</v>
      </c>
      <c r="K591" s="11" t="s">
        <v>31</v>
      </c>
      <c r="L591" s="25">
        <v>4</v>
      </c>
      <c r="M591" s="27">
        <f t="shared" si="31"/>
        <v>520</v>
      </c>
      <c r="N591" s="23"/>
      <c r="O591" s="24" t="s">
        <v>32</v>
      </c>
    </row>
    <row r="592" s="1" customFormat="1" customHeight="1" spans="1:15">
      <c r="A592" s="10">
        <v>587</v>
      </c>
      <c r="B592" s="11" t="s">
        <v>23</v>
      </c>
      <c r="C592" s="11" t="s">
        <v>11004</v>
      </c>
      <c r="D592" s="11" t="s">
        <v>10034</v>
      </c>
      <c r="E592" s="11" t="s">
        <v>22720</v>
      </c>
      <c r="F592" s="11" t="s">
        <v>23241</v>
      </c>
      <c r="G592" s="25" t="s">
        <v>23366</v>
      </c>
      <c r="H592" s="14" t="s">
        <v>194</v>
      </c>
      <c r="I592" s="25">
        <v>4</v>
      </c>
      <c r="J592" s="46" t="s">
        <v>23356</v>
      </c>
      <c r="K592" s="11" t="s">
        <v>31</v>
      </c>
      <c r="L592" s="25">
        <v>4</v>
      </c>
      <c r="M592" s="27">
        <f t="shared" si="31"/>
        <v>520</v>
      </c>
      <c r="N592" s="23"/>
      <c r="O592" s="24" t="s">
        <v>32</v>
      </c>
    </row>
    <row r="593" s="1" customFormat="1" customHeight="1" spans="1:15">
      <c r="A593" s="10">
        <v>588</v>
      </c>
      <c r="B593" s="11" t="s">
        <v>23</v>
      </c>
      <c r="C593" s="11" t="s">
        <v>11004</v>
      </c>
      <c r="D593" s="11" t="s">
        <v>10034</v>
      </c>
      <c r="E593" s="11" t="s">
        <v>22720</v>
      </c>
      <c r="F593" s="11" t="s">
        <v>23241</v>
      </c>
      <c r="G593" s="25" t="s">
        <v>23367</v>
      </c>
      <c r="H593" s="14" t="s">
        <v>194</v>
      </c>
      <c r="I593" s="25">
        <v>4</v>
      </c>
      <c r="J593" s="46" t="s">
        <v>23356</v>
      </c>
      <c r="K593" s="11" t="s">
        <v>31</v>
      </c>
      <c r="L593" s="25">
        <v>4</v>
      </c>
      <c r="M593" s="27">
        <f t="shared" si="31"/>
        <v>520</v>
      </c>
      <c r="N593" s="23"/>
      <c r="O593" s="24" t="s">
        <v>32</v>
      </c>
    </row>
    <row r="594" s="1" customFormat="1" customHeight="1" spans="1:15">
      <c r="A594" s="10">
        <v>589</v>
      </c>
      <c r="B594" s="11" t="s">
        <v>23</v>
      </c>
      <c r="C594" s="11" t="s">
        <v>11004</v>
      </c>
      <c r="D594" s="11" t="s">
        <v>10034</v>
      </c>
      <c r="E594" s="11" t="s">
        <v>22720</v>
      </c>
      <c r="F594" s="11" t="s">
        <v>23241</v>
      </c>
      <c r="G594" s="25" t="s">
        <v>23368</v>
      </c>
      <c r="H594" s="28" t="s">
        <v>1583</v>
      </c>
      <c r="I594" s="25">
        <v>2</v>
      </c>
      <c r="J594" s="46" t="s">
        <v>23356</v>
      </c>
      <c r="K594" s="11" t="s">
        <v>31</v>
      </c>
      <c r="L594" s="25">
        <v>2</v>
      </c>
      <c r="M594" s="27">
        <f t="shared" si="31"/>
        <v>260</v>
      </c>
      <c r="N594" s="23"/>
      <c r="O594" s="24" t="s">
        <v>32</v>
      </c>
    </row>
    <row r="595" s="1" customFormat="1" customHeight="1" spans="1:15">
      <c r="A595" s="10">
        <v>590</v>
      </c>
      <c r="B595" s="11" t="s">
        <v>23</v>
      </c>
      <c r="C595" s="11" t="s">
        <v>11004</v>
      </c>
      <c r="D595" s="11" t="s">
        <v>10034</v>
      </c>
      <c r="E595" s="11" t="s">
        <v>22720</v>
      </c>
      <c r="F595" s="11" t="s">
        <v>23241</v>
      </c>
      <c r="G595" s="25" t="s">
        <v>23369</v>
      </c>
      <c r="H595" s="14" t="s">
        <v>194</v>
      </c>
      <c r="I595" s="25">
        <v>5</v>
      </c>
      <c r="J595" s="46" t="s">
        <v>23356</v>
      </c>
      <c r="K595" s="11" t="s">
        <v>31</v>
      </c>
      <c r="L595" s="25">
        <v>5</v>
      </c>
      <c r="M595" s="27">
        <f t="shared" si="31"/>
        <v>650</v>
      </c>
      <c r="N595" s="23"/>
      <c r="O595" s="24" t="s">
        <v>32</v>
      </c>
    </row>
    <row r="596" s="1" customFormat="1" customHeight="1" spans="1:15">
      <c r="A596" s="10">
        <v>591</v>
      </c>
      <c r="B596" s="11" t="s">
        <v>23</v>
      </c>
      <c r="C596" s="11" t="s">
        <v>11004</v>
      </c>
      <c r="D596" s="11" t="s">
        <v>10034</v>
      </c>
      <c r="E596" s="11" t="s">
        <v>22720</v>
      </c>
      <c r="F596" s="11" t="s">
        <v>23241</v>
      </c>
      <c r="G596" s="25" t="s">
        <v>23370</v>
      </c>
      <c r="H596" s="14" t="s">
        <v>194</v>
      </c>
      <c r="I596" s="25">
        <v>4</v>
      </c>
      <c r="J596" s="46" t="s">
        <v>23356</v>
      </c>
      <c r="K596" s="11" t="s">
        <v>31</v>
      </c>
      <c r="L596" s="25">
        <v>4</v>
      </c>
      <c r="M596" s="27">
        <f t="shared" si="31"/>
        <v>520</v>
      </c>
      <c r="N596" s="23"/>
      <c r="O596" s="24" t="s">
        <v>32</v>
      </c>
    </row>
    <row r="597" s="1" customFormat="1" customHeight="1" spans="1:15">
      <c r="A597" s="10">
        <v>592</v>
      </c>
      <c r="B597" s="11" t="s">
        <v>23</v>
      </c>
      <c r="C597" s="11" t="s">
        <v>11004</v>
      </c>
      <c r="D597" s="11" t="s">
        <v>10034</v>
      </c>
      <c r="E597" s="11" t="s">
        <v>22720</v>
      </c>
      <c r="F597" s="11" t="s">
        <v>23241</v>
      </c>
      <c r="G597" s="25" t="s">
        <v>23371</v>
      </c>
      <c r="H597" s="14" t="s">
        <v>194</v>
      </c>
      <c r="I597" s="25">
        <v>5</v>
      </c>
      <c r="J597" s="46" t="s">
        <v>23356</v>
      </c>
      <c r="K597" s="11" t="s">
        <v>31</v>
      </c>
      <c r="L597" s="25">
        <v>5</v>
      </c>
      <c r="M597" s="27">
        <f t="shared" si="31"/>
        <v>650</v>
      </c>
      <c r="N597" s="23"/>
      <c r="O597" s="24" t="s">
        <v>32</v>
      </c>
    </row>
    <row r="598" s="1" customFormat="1" customHeight="1" spans="1:15">
      <c r="A598" s="10">
        <v>593</v>
      </c>
      <c r="B598" s="11" t="s">
        <v>23</v>
      </c>
      <c r="C598" s="11" t="s">
        <v>11004</v>
      </c>
      <c r="D598" s="11" t="s">
        <v>10034</v>
      </c>
      <c r="E598" s="11" t="s">
        <v>22720</v>
      </c>
      <c r="F598" s="11" t="s">
        <v>23241</v>
      </c>
      <c r="G598" s="25" t="s">
        <v>23372</v>
      </c>
      <c r="H598" s="14" t="s">
        <v>194</v>
      </c>
      <c r="I598" s="25">
        <v>3</v>
      </c>
      <c r="J598" s="46" t="s">
        <v>15967</v>
      </c>
      <c r="K598" s="11" t="s">
        <v>31</v>
      </c>
      <c r="L598" s="25">
        <v>3</v>
      </c>
      <c r="M598" s="27">
        <f t="shared" si="31"/>
        <v>390</v>
      </c>
      <c r="N598" s="23"/>
      <c r="O598" s="24" t="s">
        <v>32</v>
      </c>
    </row>
    <row r="599" s="1" customFormat="1" customHeight="1" spans="1:15">
      <c r="A599" s="10">
        <v>594</v>
      </c>
      <c r="B599" s="11" t="s">
        <v>23</v>
      </c>
      <c r="C599" s="11" t="s">
        <v>11004</v>
      </c>
      <c r="D599" s="11" t="s">
        <v>10034</v>
      </c>
      <c r="E599" s="11" t="s">
        <v>22720</v>
      </c>
      <c r="F599" s="11" t="s">
        <v>23241</v>
      </c>
      <c r="G599" s="25" t="s">
        <v>23373</v>
      </c>
      <c r="H599" s="14" t="s">
        <v>194</v>
      </c>
      <c r="I599" s="25">
        <v>3</v>
      </c>
      <c r="J599" s="46" t="s">
        <v>15967</v>
      </c>
      <c r="K599" s="11" t="s">
        <v>31</v>
      </c>
      <c r="L599" s="25">
        <v>3</v>
      </c>
      <c r="M599" s="27">
        <f t="shared" si="31"/>
        <v>390</v>
      </c>
      <c r="N599" s="23"/>
      <c r="O599" s="24" t="s">
        <v>32</v>
      </c>
    </row>
    <row r="600" s="1" customFormat="1" customHeight="1" spans="1:15">
      <c r="A600" s="10">
        <v>595</v>
      </c>
      <c r="B600" s="11" t="s">
        <v>23</v>
      </c>
      <c r="C600" s="11" t="s">
        <v>11004</v>
      </c>
      <c r="D600" s="11" t="s">
        <v>10034</v>
      </c>
      <c r="E600" s="11" t="s">
        <v>22720</v>
      </c>
      <c r="F600" s="11" t="s">
        <v>23241</v>
      </c>
      <c r="G600" s="25" t="s">
        <v>23374</v>
      </c>
      <c r="H600" s="14" t="s">
        <v>194</v>
      </c>
      <c r="I600" s="25">
        <v>3</v>
      </c>
      <c r="J600" s="46" t="s">
        <v>15967</v>
      </c>
      <c r="K600" s="11" t="s">
        <v>31</v>
      </c>
      <c r="L600" s="25">
        <v>3</v>
      </c>
      <c r="M600" s="27">
        <f t="shared" si="31"/>
        <v>390</v>
      </c>
      <c r="N600" s="23"/>
      <c r="O600" s="24" t="s">
        <v>32</v>
      </c>
    </row>
    <row r="601" s="1" customFormat="1" customHeight="1" spans="1:15">
      <c r="A601" s="10">
        <v>596</v>
      </c>
      <c r="B601" s="11" t="s">
        <v>23</v>
      </c>
      <c r="C601" s="11" t="s">
        <v>11004</v>
      </c>
      <c r="D601" s="11" t="s">
        <v>10034</v>
      </c>
      <c r="E601" s="11" t="s">
        <v>22720</v>
      </c>
      <c r="F601" s="11" t="s">
        <v>23241</v>
      </c>
      <c r="G601" s="25" t="s">
        <v>15335</v>
      </c>
      <c r="H601" s="14" t="s">
        <v>194</v>
      </c>
      <c r="I601" s="25">
        <v>4</v>
      </c>
      <c r="J601" s="46" t="s">
        <v>15967</v>
      </c>
      <c r="K601" s="11" t="s">
        <v>31</v>
      </c>
      <c r="L601" s="25">
        <v>4</v>
      </c>
      <c r="M601" s="27">
        <f t="shared" si="31"/>
        <v>520</v>
      </c>
      <c r="N601" s="23"/>
      <c r="O601" s="24" t="s">
        <v>32</v>
      </c>
    </row>
    <row r="602" s="1" customFormat="1" customHeight="1" spans="1:15">
      <c r="A602" s="10">
        <v>597</v>
      </c>
      <c r="B602" s="11" t="s">
        <v>23</v>
      </c>
      <c r="C602" s="11" t="s">
        <v>11004</v>
      </c>
      <c r="D602" s="11" t="s">
        <v>10034</v>
      </c>
      <c r="E602" s="11" t="s">
        <v>22720</v>
      </c>
      <c r="F602" s="11" t="s">
        <v>23241</v>
      </c>
      <c r="G602" s="25" t="s">
        <v>23375</v>
      </c>
      <c r="H602" s="28" t="s">
        <v>1583</v>
      </c>
      <c r="I602" s="25">
        <v>3</v>
      </c>
      <c r="J602" s="46" t="s">
        <v>15967</v>
      </c>
      <c r="K602" s="11" t="s">
        <v>31</v>
      </c>
      <c r="L602" s="25">
        <v>3</v>
      </c>
      <c r="M602" s="27">
        <f t="shared" si="31"/>
        <v>390</v>
      </c>
      <c r="N602" s="23"/>
      <c r="O602" s="24" t="s">
        <v>32</v>
      </c>
    </row>
    <row r="603" s="1" customFormat="1" customHeight="1" spans="1:15">
      <c r="A603" s="10">
        <v>598</v>
      </c>
      <c r="B603" s="11" t="s">
        <v>23</v>
      </c>
      <c r="C603" s="11" t="s">
        <v>11004</v>
      </c>
      <c r="D603" s="11" t="s">
        <v>10034</v>
      </c>
      <c r="E603" s="11" t="s">
        <v>22720</v>
      </c>
      <c r="F603" s="11" t="s">
        <v>23241</v>
      </c>
      <c r="G603" s="25" t="s">
        <v>23376</v>
      </c>
      <c r="H603" s="14" t="s">
        <v>194</v>
      </c>
      <c r="I603" s="25">
        <v>4</v>
      </c>
      <c r="J603" s="46" t="s">
        <v>15967</v>
      </c>
      <c r="K603" s="11" t="s">
        <v>31</v>
      </c>
      <c r="L603" s="25">
        <v>4</v>
      </c>
      <c r="M603" s="27">
        <f t="shared" si="31"/>
        <v>520</v>
      </c>
      <c r="N603" s="23"/>
      <c r="O603" s="24" t="s">
        <v>32</v>
      </c>
    </row>
    <row r="604" s="1" customFormat="1" customHeight="1" spans="1:15">
      <c r="A604" s="10">
        <v>599</v>
      </c>
      <c r="B604" s="11" t="s">
        <v>23</v>
      </c>
      <c r="C604" s="11" t="s">
        <v>11004</v>
      </c>
      <c r="D604" s="11" t="s">
        <v>10034</v>
      </c>
      <c r="E604" s="11" t="s">
        <v>22720</v>
      </c>
      <c r="F604" s="11" t="s">
        <v>23241</v>
      </c>
      <c r="G604" s="25" t="s">
        <v>23377</v>
      </c>
      <c r="H604" s="14" t="s">
        <v>194</v>
      </c>
      <c r="I604" s="25">
        <v>2</v>
      </c>
      <c r="J604" s="46" t="s">
        <v>15967</v>
      </c>
      <c r="K604" s="11" t="s">
        <v>31</v>
      </c>
      <c r="L604" s="25">
        <v>2</v>
      </c>
      <c r="M604" s="27">
        <f t="shared" ref="M604:M622" si="32">L604*130</f>
        <v>260</v>
      </c>
      <c r="N604" s="23"/>
      <c r="O604" s="24" t="s">
        <v>32</v>
      </c>
    </row>
    <row r="605" s="1" customFormat="1" customHeight="1" spans="1:15">
      <c r="A605" s="10">
        <v>600</v>
      </c>
      <c r="B605" s="11" t="s">
        <v>23</v>
      </c>
      <c r="C605" s="11" t="s">
        <v>11004</v>
      </c>
      <c r="D605" s="11" t="s">
        <v>10034</v>
      </c>
      <c r="E605" s="11" t="s">
        <v>22720</v>
      </c>
      <c r="F605" s="11" t="s">
        <v>23241</v>
      </c>
      <c r="G605" s="25" t="s">
        <v>23378</v>
      </c>
      <c r="H605" s="14" t="s">
        <v>194</v>
      </c>
      <c r="I605" s="25">
        <v>3</v>
      </c>
      <c r="J605" s="46" t="s">
        <v>15967</v>
      </c>
      <c r="K605" s="11" t="s">
        <v>31</v>
      </c>
      <c r="L605" s="25">
        <v>3</v>
      </c>
      <c r="M605" s="27">
        <f t="shared" si="32"/>
        <v>390</v>
      </c>
      <c r="N605" s="23"/>
      <c r="O605" s="24" t="s">
        <v>32</v>
      </c>
    </row>
    <row r="606" s="1" customFormat="1" customHeight="1" spans="1:15">
      <c r="A606" s="10">
        <v>601</v>
      </c>
      <c r="B606" s="11" t="s">
        <v>23</v>
      </c>
      <c r="C606" s="11" t="s">
        <v>11004</v>
      </c>
      <c r="D606" s="11" t="s">
        <v>10034</v>
      </c>
      <c r="E606" s="11" t="s">
        <v>22720</v>
      </c>
      <c r="F606" s="11" t="s">
        <v>23241</v>
      </c>
      <c r="G606" s="25" t="s">
        <v>23379</v>
      </c>
      <c r="H606" s="14" t="s">
        <v>194</v>
      </c>
      <c r="I606" s="25">
        <v>5</v>
      </c>
      <c r="J606" s="46" t="s">
        <v>15967</v>
      </c>
      <c r="K606" s="11" t="s">
        <v>31</v>
      </c>
      <c r="L606" s="25">
        <v>5</v>
      </c>
      <c r="M606" s="27">
        <f t="shared" si="32"/>
        <v>650</v>
      </c>
      <c r="N606" s="23"/>
      <c r="O606" s="24" t="s">
        <v>32</v>
      </c>
    </row>
    <row r="607" s="1" customFormat="1" customHeight="1" spans="1:15">
      <c r="A607" s="10">
        <v>602</v>
      </c>
      <c r="B607" s="11" t="s">
        <v>23</v>
      </c>
      <c r="C607" s="11" t="s">
        <v>11004</v>
      </c>
      <c r="D607" s="11" t="s">
        <v>10034</v>
      </c>
      <c r="E607" s="11" t="s">
        <v>22720</v>
      </c>
      <c r="F607" s="11" t="s">
        <v>23241</v>
      </c>
      <c r="G607" s="25" t="s">
        <v>23380</v>
      </c>
      <c r="H607" s="14" t="s">
        <v>194</v>
      </c>
      <c r="I607" s="25">
        <v>1</v>
      </c>
      <c r="J607" s="46" t="s">
        <v>15967</v>
      </c>
      <c r="K607" s="11" t="s">
        <v>31</v>
      </c>
      <c r="L607" s="25">
        <v>1</v>
      </c>
      <c r="M607" s="27">
        <f t="shared" si="32"/>
        <v>130</v>
      </c>
      <c r="N607" s="23"/>
      <c r="O607" s="24" t="s">
        <v>32</v>
      </c>
    </row>
    <row r="608" s="1" customFormat="1" customHeight="1" spans="1:15">
      <c r="A608" s="10">
        <v>603</v>
      </c>
      <c r="B608" s="11" t="s">
        <v>23</v>
      </c>
      <c r="C608" s="11" t="s">
        <v>11004</v>
      </c>
      <c r="D608" s="11" t="s">
        <v>10034</v>
      </c>
      <c r="E608" s="11" t="s">
        <v>22720</v>
      </c>
      <c r="F608" s="11" t="s">
        <v>23241</v>
      </c>
      <c r="G608" s="25" t="s">
        <v>23381</v>
      </c>
      <c r="H608" s="14" t="s">
        <v>194</v>
      </c>
      <c r="I608" s="25">
        <v>4</v>
      </c>
      <c r="J608" s="46" t="s">
        <v>15967</v>
      </c>
      <c r="K608" s="11" t="s">
        <v>31</v>
      </c>
      <c r="L608" s="25">
        <v>4</v>
      </c>
      <c r="M608" s="27">
        <f t="shared" si="32"/>
        <v>520</v>
      </c>
      <c r="N608" s="23"/>
      <c r="O608" s="24" t="s">
        <v>32</v>
      </c>
    </row>
    <row r="609" s="1" customFormat="1" customHeight="1" spans="1:15">
      <c r="A609" s="10">
        <v>604</v>
      </c>
      <c r="B609" s="11" t="s">
        <v>23</v>
      </c>
      <c r="C609" s="11" t="s">
        <v>11004</v>
      </c>
      <c r="D609" s="11" t="s">
        <v>10034</v>
      </c>
      <c r="E609" s="11" t="s">
        <v>22720</v>
      </c>
      <c r="F609" s="11" t="s">
        <v>23241</v>
      </c>
      <c r="G609" s="25" t="s">
        <v>23382</v>
      </c>
      <c r="H609" s="14" t="s">
        <v>194</v>
      </c>
      <c r="I609" s="25">
        <v>5</v>
      </c>
      <c r="J609" s="46" t="s">
        <v>15967</v>
      </c>
      <c r="K609" s="11" t="s">
        <v>31</v>
      </c>
      <c r="L609" s="25">
        <v>5</v>
      </c>
      <c r="M609" s="27">
        <f t="shared" si="32"/>
        <v>650</v>
      </c>
      <c r="N609" s="23"/>
      <c r="O609" s="24" t="s">
        <v>32</v>
      </c>
    </row>
    <row r="610" s="1" customFormat="1" customHeight="1" spans="1:15">
      <c r="A610" s="10">
        <v>605</v>
      </c>
      <c r="B610" s="11" t="s">
        <v>23</v>
      </c>
      <c r="C610" s="11" t="s">
        <v>11004</v>
      </c>
      <c r="D610" s="11" t="s">
        <v>10034</v>
      </c>
      <c r="E610" s="11" t="s">
        <v>22720</v>
      </c>
      <c r="F610" s="11" t="s">
        <v>23241</v>
      </c>
      <c r="G610" s="25" t="s">
        <v>23383</v>
      </c>
      <c r="H610" s="14" t="s">
        <v>194</v>
      </c>
      <c r="I610" s="25">
        <v>4</v>
      </c>
      <c r="J610" s="46" t="s">
        <v>15967</v>
      </c>
      <c r="K610" s="11" t="s">
        <v>31</v>
      </c>
      <c r="L610" s="25">
        <v>4</v>
      </c>
      <c r="M610" s="27">
        <f t="shared" si="32"/>
        <v>520</v>
      </c>
      <c r="N610" s="23"/>
      <c r="O610" s="24" t="s">
        <v>32</v>
      </c>
    </row>
    <row r="611" s="1" customFormat="1" customHeight="1" spans="1:15">
      <c r="A611" s="10">
        <v>606</v>
      </c>
      <c r="B611" s="11" t="s">
        <v>23</v>
      </c>
      <c r="C611" s="11" t="s">
        <v>11004</v>
      </c>
      <c r="D611" s="11" t="s">
        <v>10034</v>
      </c>
      <c r="E611" s="11" t="s">
        <v>22720</v>
      </c>
      <c r="F611" s="11" t="s">
        <v>23241</v>
      </c>
      <c r="G611" s="25" t="s">
        <v>23384</v>
      </c>
      <c r="H611" s="14" t="s">
        <v>194</v>
      </c>
      <c r="I611" s="25">
        <v>5</v>
      </c>
      <c r="J611" s="46" t="s">
        <v>15967</v>
      </c>
      <c r="K611" s="11" t="s">
        <v>31</v>
      </c>
      <c r="L611" s="25">
        <v>5</v>
      </c>
      <c r="M611" s="27">
        <f t="shared" si="32"/>
        <v>650</v>
      </c>
      <c r="N611" s="23"/>
      <c r="O611" s="24" t="s">
        <v>32</v>
      </c>
    </row>
    <row r="612" s="1" customFormat="1" customHeight="1" spans="1:15">
      <c r="A612" s="10">
        <v>607</v>
      </c>
      <c r="B612" s="11" t="s">
        <v>23</v>
      </c>
      <c r="C612" s="11" t="s">
        <v>11004</v>
      </c>
      <c r="D612" s="11" t="s">
        <v>10034</v>
      </c>
      <c r="E612" s="11" t="s">
        <v>22720</v>
      </c>
      <c r="F612" s="11" t="s">
        <v>23241</v>
      </c>
      <c r="G612" s="33" t="s">
        <v>23385</v>
      </c>
      <c r="H612" s="14" t="s">
        <v>194</v>
      </c>
      <c r="I612" s="25">
        <v>5</v>
      </c>
      <c r="J612" s="46" t="s">
        <v>15967</v>
      </c>
      <c r="K612" s="11" t="s">
        <v>31</v>
      </c>
      <c r="L612" s="25">
        <v>5</v>
      </c>
      <c r="M612" s="27">
        <f t="shared" si="32"/>
        <v>650</v>
      </c>
      <c r="N612" s="23"/>
      <c r="O612" s="24" t="s">
        <v>32</v>
      </c>
    </row>
    <row r="613" s="1" customFormat="1" customHeight="1" spans="1:15">
      <c r="A613" s="10">
        <v>608</v>
      </c>
      <c r="B613" s="11" t="s">
        <v>23</v>
      </c>
      <c r="C613" s="11" t="s">
        <v>11004</v>
      </c>
      <c r="D613" s="11" t="s">
        <v>10034</v>
      </c>
      <c r="E613" s="11" t="s">
        <v>22720</v>
      </c>
      <c r="F613" s="11" t="s">
        <v>23241</v>
      </c>
      <c r="G613" s="25" t="s">
        <v>23386</v>
      </c>
      <c r="H613" s="14" t="s">
        <v>194</v>
      </c>
      <c r="I613" s="25">
        <v>3</v>
      </c>
      <c r="J613" s="46" t="s">
        <v>15967</v>
      </c>
      <c r="K613" s="11" t="s">
        <v>31</v>
      </c>
      <c r="L613" s="25">
        <v>3</v>
      </c>
      <c r="M613" s="27">
        <f t="shared" si="32"/>
        <v>390</v>
      </c>
      <c r="N613" s="23"/>
      <c r="O613" s="24" t="s">
        <v>32</v>
      </c>
    </row>
    <row r="614" s="1" customFormat="1" customHeight="1" spans="1:15">
      <c r="A614" s="10">
        <v>609</v>
      </c>
      <c r="B614" s="11" t="s">
        <v>23</v>
      </c>
      <c r="C614" s="11" t="s">
        <v>11004</v>
      </c>
      <c r="D614" s="11" t="s">
        <v>10034</v>
      </c>
      <c r="E614" s="11" t="s">
        <v>22720</v>
      </c>
      <c r="F614" s="11" t="s">
        <v>23241</v>
      </c>
      <c r="G614" s="25" t="s">
        <v>23387</v>
      </c>
      <c r="H614" s="28" t="s">
        <v>1583</v>
      </c>
      <c r="I614" s="25">
        <v>6</v>
      </c>
      <c r="J614" s="46" t="s">
        <v>15967</v>
      </c>
      <c r="K614" s="11" t="s">
        <v>31</v>
      </c>
      <c r="L614" s="25">
        <v>6</v>
      </c>
      <c r="M614" s="27">
        <f t="shared" si="32"/>
        <v>780</v>
      </c>
      <c r="N614" s="23"/>
      <c r="O614" s="24" t="s">
        <v>32</v>
      </c>
    </row>
    <row r="615" s="1" customFormat="1" customHeight="1" spans="1:15">
      <c r="A615" s="10">
        <v>610</v>
      </c>
      <c r="B615" s="11" t="s">
        <v>23</v>
      </c>
      <c r="C615" s="11" t="s">
        <v>11004</v>
      </c>
      <c r="D615" s="11" t="s">
        <v>10034</v>
      </c>
      <c r="E615" s="11" t="s">
        <v>22720</v>
      </c>
      <c r="F615" s="11" t="s">
        <v>23241</v>
      </c>
      <c r="G615" s="25" t="s">
        <v>23388</v>
      </c>
      <c r="H615" s="14" t="s">
        <v>194</v>
      </c>
      <c r="I615" s="25">
        <v>7</v>
      </c>
      <c r="J615" s="46" t="s">
        <v>15967</v>
      </c>
      <c r="K615" s="11" t="s">
        <v>31</v>
      </c>
      <c r="L615" s="25">
        <v>7</v>
      </c>
      <c r="M615" s="27">
        <f t="shared" si="32"/>
        <v>910</v>
      </c>
      <c r="N615" s="23"/>
      <c r="O615" s="24" t="s">
        <v>32</v>
      </c>
    </row>
    <row r="616" s="1" customFormat="1" customHeight="1" spans="1:15">
      <c r="A616" s="10">
        <v>611</v>
      </c>
      <c r="B616" s="11" t="s">
        <v>23</v>
      </c>
      <c r="C616" s="11" t="s">
        <v>11004</v>
      </c>
      <c r="D616" s="11" t="s">
        <v>10034</v>
      </c>
      <c r="E616" s="11" t="s">
        <v>22720</v>
      </c>
      <c r="F616" s="11" t="s">
        <v>23241</v>
      </c>
      <c r="G616" s="25" t="s">
        <v>23389</v>
      </c>
      <c r="H616" s="14" t="s">
        <v>194</v>
      </c>
      <c r="I616" s="25">
        <v>5</v>
      </c>
      <c r="J616" s="46" t="s">
        <v>15967</v>
      </c>
      <c r="K616" s="11" t="s">
        <v>31</v>
      </c>
      <c r="L616" s="25">
        <v>5</v>
      </c>
      <c r="M616" s="27">
        <f t="shared" si="32"/>
        <v>650</v>
      </c>
      <c r="N616" s="23"/>
      <c r="O616" s="24" t="s">
        <v>32</v>
      </c>
    </row>
    <row r="617" s="1" customFormat="1" customHeight="1" spans="1:15">
      <c r="A617" s="10">
        <v>612</v>
      </c>
      <c r="B617" s="11" t="s">
        <v>23</v>
      </c>
      <c r="C617" s="11" t="s">
        <v>11004</v>
      </c>
      <c r="D617" s="11" t="s">
        <v>10034</v>
      </c>
      <c r="E617" s="11" t="s">
        <v>22720</v>
      </c>
      <c r="F617" s="11" t="s">
        <v>23241</v>
      </c>
      <c r="G617" s="25" t="s">
        <v>23390</v>
      </c>
      <c r="H617" s="28" t="s">
        <v>1583</v>
      </c>
      <c r="I617" s="25">
        <v>3</v>
      </c>
      <c r="J617" s="46" t="s">
        <v>15967</v>
      </c>
      <c r="K617" s="11" t="s">
        <v>31</v>
      </c>
      <c r="L617" s="25">
        <v>3</v>
      </c>
      <c r="M617" s="27">
        <f t="shared" si="32"/>
        <v>390</v>
      </c>
      <c r="N617" s="23"/>
      <c r="O617" s="24" t="s">
        <v>32</v>
      </c>
    </row>
    <row r="618" s="1" customFormat="1" customHeight="1" spans="1:15">
      <c r="A618" s="10">
        <v>613</v>
      </c>
      <c r="B618" s="11" t="s">
        <v>23</v>
      </c>
      <c r="C618" s="11" t="s">
        <v>11004</v>
      </c>
      <c r="D618" s="11" t="s">
        <v>10034</v>
      </c>
      <c r="E618" s="11" t="s">
        <v>22720</v>
      </c>
      <c r="F618" s="11" t="s">
        <v>23241</v>
      </c>
      <c r="G618" s="25" t="s">
        <v>23391</v>
      </c>
      <c r="H618" s="14" t="s">
        <v>194</v>
      </c>
      <c r="I618" s="11">
        <v>3</v>
      </c>
      <c r="J618" s="46" t="s">
        <v>15967</v>
      </c>
      <c r="K618" s="11" t="s">
        <v>31</v>
      </c>
      <c r="L618" s="11">
        <v>3</v>
      </c>
      <c r="M618" s="27">
        <f t="shared" si="32"/>
        <v>390</v>
      </c>
      <c r="N618" s="23"/>
      <c r="O618" s="24" t="s">
        <v>32</v>
      </c>
    </row>
    <row r="619" s="1" customFormat="1" customHeight="1" spans="1:15">
      <c r="A619" s="10">
        <v>614</v>
      </c>
      <c r="B619" s="11" t="s">
        <v>23</v>
      </c>
      <c r="C619" s="11" t="s">
        <v>11004</v>
      </c>
      <c r="D619" s="11" t="s">
        <v>10034</v>
      </c>
      <c r="E619" s="11" t="s">
        <v>22720</v>
      </c>
      <c r="F619" s="11" t="s">
        <v>23241</v>
      </c>
      <c r="G619" s="25" t="s">
        <v>23392</v>
      </c>
      <c r="H619" s="14" t="s">
        <v>194</v>
      </c>
      <c r="I619" s="11">
        <v>3</v>
      </c>
      <c r="J619" s="46" t="s">
        <v>15967</v>
      </c>
      <c r="K619" s="11" t="s">
        <v>31</v>
      </c>
      <c r="L619" s="11">
        <v>3</v>
      </c>
      <c r="M619" s="27">
        <f t="shared" si="32"/>
        <v>390</v>
      </c>
      <c r="N619" s="23"/>
      <c r="O619" s="24" t="s">
        <v>32</v>
      </c>
    </row>
    <row r="620" s="1" customFormat="1" customHeight="1" spans="1:15">
      <c r="A620" s="10">
        <v>615</v>
      </c>
      <c r="B620" s="11" t="s">
        <v>23</v>
      </c>
      <c r="C620" s="11" t="s">
        <v>11004</v>
      </c>
      <c r="D620" s="11" t="s">
        <v>10034</v>
      </c>
      <c r="E620" s="11" t="s">
        <v>22720</v>
      </c>
      <c r="F620" s="11" t="s">
        <v>23241</v>
      </c>
      <c r="G620" s="25" t="s">
        <v>23393</v>
      </c>
      <c r="H620" s="28" t="s">
        <v>1583</v>
      </c>
      <c r="I620" s="25">
        <v>4</v>
      </c>
      <c r="J620" s="46" t="s">
        <v>15967</v>
      </c>
      <c r="K620" s="11" t="s">
        <v>31</v>
      </c>
      <c r="L620" s="25">
        <v>4</v>
      </c>
      <c r="M620" s="27">
        <f t="shared" si="32"/>
        <v>520</v>
      </c>
      <c r="N620" s="23"/>
      <c r="O620" s="24" t="s">
        <v>32</v>
      </c>
    </row>
    <row r="621" s="1" customFormat="1" customHeight="1" spans="1:15">
      <c r="A621" s="10">
        <v>616</v>
      </c>
      <c r="B621" s="11" t="s">
        <v>23</v>
      </c>
      <c r="C621" s="11" t="s">
        <v>11004</v>
      </c>
      <c r="D621" s="11" t="s">
        <v>10034</v>
      </c>
      <c r="E621" s="11" t="s">
        <v>22720</v>
      </c>
      <c r="F621" s="11" t="s">
        <v>23241</v>
      </c>
      <c r="G621" s="25" t="s">
        <v>23394</v>
      </c>
      <c r="H621" s="28" t="s">
        <v>1583</v>
      </c>
      <c r="I621" s="25">
        <v>3</v>
      </c>
      <c r="J621" s="46" t="s">
        <v>15967</v>
      </c>
      <c r="K621" s="11" t="s">
        <v>31</v>
      </c>
      <c r="L621" s="25">
        <v>3</v>
      </c>
      <c r="M621" s="27">
        <f t="shared" si="32"/>
        <v>390</v>
      </c>
      <c r="N621" s="23"/>
      <c r="O621" s="24" t="s">
        <v>32</v>
      </c>
    </row>
    <row r="622" s="1" customFormat="1" customHeight="1" spans="1:15">
      <c r="A622" s="10">
        <v>617</v>
      </c>
      <c r="B622" s="11" t="s">
        <v>23</v>
      </c>
      <c r="C622" s="11" t="s">
        <v>11004</v>
      </c>
      <c r="D622" s="11" t="s">
        <v>10034</v>
      </c>
      <c r="E622" s="11" t="s">
        <v>22720</v>
      </c>
      <c r="F622" s="11" t="s">
        <v>23241</v>
      </c>
      <c r="G622" s="25" t="s">
        <v>23395</v>
      </c>
      <c r="H622" s="28" t="s">
        <v>1583</v>
      </c>
      <c r="I622" s="25">
        <v>5</v>
      </c>
      <c r="J622" s="46" t="s">
        <v>15967</v>
      </c>
      <c r="K622" s="11" t="s">
        <v>31</v>
      </c>
      <c r="L622" s="25">
        <v>5</v>
      </c>
      <c r="M622" s="27">
        <f t="shared" si="32"/>
        <v>650</v>
      </c>
      <c r="N622" s="23"/>
      <c r="O622" s="24" t="s">
        <v>32</v>
      </c>
    </row>
    <row r="623" s="1" customFormat="1" customHeight="1" spans="1:15">
      <c r="A623" s="10">
        <v>618</v>
      </c>
      <c r="B623" s="11" t="s">
        <v>23</v>
      </c>
      <c r="C623" s="11" t="s">
        <v>11004</v>
      </c>
      <c r="D623" s="11" t="s">
        <v>10034</v>
      </c>
      <c r="E623" s="11" t="s">
        <v>22720</v>
      </c>
      <c r="F623" s="11" t="s">
        <v>23241</v>
      </c>
      <c r="G623" s="25" t="s">
        <v>23396</v>
      </c>
      <c r="H623" s="28" t="s">
        <v>1583</v>
      </c>
      <c r="I623" s="25">
        <v>7</v>
      </c>
      <c r="J623" s="46" t="s">
        <v>23397</v>
      </c>
      <c r="K623" s="11" t="s">
        <v>31</v>
      </c>
      <c r="L623" s="25">
        <v>7</v>
      </c>
      <c r="M623" s="27">
        <f>L623*468</f>
        <v>3276</v>
      </c>
      <c r="N623" s="23"/>
      <c r="O623" s="24" t="s">
        <v>32</v>
      </c>
    </row>
    <row r="624" s="1" customFormat="1" customHeight="1" spans="1:15">
      <c r="A624" s="10">
        <v>619</v>
      </c>
      <c r="B624" s="11" t="s">
        <v>23</v>
      </c>
      <c r="C624" s="11" t="s">
        <v>11004</v>
      </c>
      <c r="D624" s="11" t="s">
        <v>10034</v>
      </c>
      <c r="E624" s="11" t="s">
        <v>22720</v>
      </c>
      <c r="F624" s="11" t="s">
        <v>23241</v>
      </c>
      <c r="G624" s="25" t="s">
        <v>23398</v>
      </c>
      <c r="H624" s="14" t="s">
        <v>194</v>
      </c>
      <c r="I624" s="25">
        <v>3</v>
      </c>
      <c r="J624" s="46" t="s">
        <v>23397</v>
      </c>
      <c r="K624" s="11" t="s">
        <v>31</v>
      </c>
      <c r="L624" s="25">
        <v>3</v>
      </c>
      <c r="M624" s="27">
        <f t="shared" ref="M624:M632" si="33">L624*130</f>
        <v>390</v>
      </c>
      <c r="N624" s="23"/>
      <c r="O624" s="24" t="s">
        <v>32</v>
      </c>
    </row>
    <row r="625" s="1" customFormat="1" customHeight="1" spans="1:15">
      <c r="A625" s="10">
        <v>620</v>
      </c>
      <c r="B625" s="11" t="s">
        <v>23</v>
      </c>
      <c r="C625" s="11" t="s">
        <v>11004</v>
      </c>
      <c r="D625" s="11" t="s">
        <v>10034</v>
      </c>
      <c r="E625" s="11" t="s">
        <v>22720</v>
      </c>
      <c r="F625" s="11" t="s">
        <v>23241</v>
      </c>
      <c r="G625" s="25" t="s">
        <v>16417</v>
      </c>
      <c r="H625" s="28" t="s">
        <v>1583</v>
      </c>
      <c r="I625" s="25">
        <v>1</v>
      </c>
      <c r="J625" s="46" t="s">
        <v>23397</v>
      </c>
      <c r="K625" s="11" t="s">
        <v>31</v>
      </c>
      <c r="L625" s="25">
        <v>1</v>
      </c>
      <c r="M625" s="27">
        <f t="shared" si="33"/>
        <v>130</v>
      </c>
      <c r="N625" s="23"/>
      <c r="O625" s="24" t="s">
        <v>32</v>
      </c>
    </row>
    <row r="626" s="1" customFormat="1" customHeight="1" spans="1:15">
      <c r="A626" s="10">
        <v>621</v>
      </c>
      <c r="B626" s="11" t="s">
        <v>23</v>
      </c>
      <c r="C626" s="11" t="s">
        <v>11004</v>
      </c>
      <c r="D626" s="11" t="s">
        <v>10034</v>
      </c>
      <c r="E626" s="11" t="s">
        <v>22720</v>
      </c>
      <c r="F626" s="11" t="s">
        <v>23241</v>
      </c>
      <c r="G626" s="25" t="s">
        <v>23399</v>
      </c>
      <c r="H626" s="28" t="s">
        <v>1583</v>
      </c>
      <c r="I626" s="25">
        <v>3</v>
      </c>
      <c r="J626" s="46" t="s">
        <v>23397</v>
      </c>
      <c r="K626" s="11" t="s">
        <v>31</v>
      </c>
      <c r="L626" s="25">
        <v>3</v>
      </c>
      <c r="M626" s="27">
        <f t="shared" si="33"/>
        <v>390</v>
      </c>
      <c r="N626" s="23"/>
      <c r="O626" s="24" t="s">
        <v>32</v>
      </c>
    </row>
    <row r="627" s="1" customFormat="1" customHeight="1" spans="1:15">
      <c r="A627" s="10">
        <v>622</v>
      </c>
      <c r="B627" s="11" t="s">
        <v>23</v>
      </c>
      <c r="C627" s="11" t="s">
        <v>11004</v>
      </c>
      <c r="D627" s="11" t="s">
        <v>10034</v>
      </c>
      <c r="E627" s="11" t="s">
        <v>22720</v>
      </c>
      <c r="F627" s="11" t="s">
        <v>23241</v>
      </c>
      <c r="G627" s="25" t="s">
        <v>23400</v>
      </c>
      <c r="H627" s="14" t="s">
        <v>194</v>
      </c>
      <c r="I627" s="25">
        <v>2</v>
      </c>
      <c r="J627" s="46" t="s">
        <v>23397</v>
      </c>
      <c r="K627" s="11" t="s">
        <v>31</v>
      </c>
      <c r="L627" s="25">
        <v>2</v>
      </c>
      <c r="M627" s="27">
        <f t="shared" si="33"/>
        <v>260</v>
      </c>
      <c r="N627" s="23"/>
      <c r="O627" s="24" t="s">
        <v>32</v>
      </c>
    </row>
    <row r="628" s="1" customFormat="1" customHeight="1" spans="1:15">
      <c r="A628" s="10">
        <v>623</v>
      </c>
      <c r="B628" s="11" t="s">
        <v>23</v>
      </c>
      <c r="C628" s="11" t="s">
        <v>11004</v>
      </c>
      <c r="D628" s="11" t="s">
        <v>10034</v>
      </c>
      <c r="E628" s="11" t="s">
        <v>22720</v>
      </c>
      <c r="F628" s="11" t="s">
        <v>23241</v>
      </c>
      <c r="G628" s="25" t="s">
        <v>23401</v>
      </c>
      <c r="H628" s="28" t="s">
        <v>1583</v>
      </c>
      <c r="I628" s="25">
        <v>2</v>
      </c>
      <c r="J628" s="46" t="s">
        <v>23397</v>
      </c>
      <c r="K628" s="11" t="s">
        <v>31</v>
      </c>
      <c r="L628" s="25">
        <v>2</v>
      </c>
      <c r="M628" s="27">
        <f t="shared" si="33"/>
        <v>260</v>
      </c>
      <c r="N628" s="23"/>
      <c r="O628" s="24" t="s">
        <v>32</v>
      </c>
    </row>
    <row r="629" s="1" customFormat="1" customHeight="1" spans="1:15">
      <c r="A629" s="10">
        <v>624</v>
      </c>
      <c r="B629" s="11" t="s">
        <v>23</v>
      </c>
      <c r="C629" s="11" t="s">
        <v>11004</v>
      </c>
      <c r="D629" s="11" t="s">
        <v>10034</v>
      </c>
      <c r="E629" s="11" t="s">
        <v>22720</v>
      </c>
      <c r="F629" s="11" t="s">
        <v>23241</v>
      </c>
      <c r="G629" s="25" t="s">
        <v>23402</v>
      </c>
      <c r="H629" s="14" t="s">
        <v>194</v>
      </c>
      <c r="I629" s="25">
        <v>4</v>
      </c>
      <c r="J629" s="46" t="s">
        <v>23397</v>
      </c>
      <c r="K629" s="11" t="s">
        <v>31</v>
      </c>
      <c r="L629" s="25">
        <v>4</v>
      </c>
      <c r="M629" s="27">
        <f t="shared" si="33"/>
        <v>520</v>
      </c>
      <c r="N629" s="23"/>
      <c r="O629" s="24" t="s">
        <v>32</v>
      </c>
    </row>
    <row r="630" s="1" customFormat="1" customHeight="1" spans="1:15">
      <c r="A630" s="10">
        <v>625</v>
      </c>
      <c r="B630" s="11" t="s">
        <v>23</v>
      </c>
      <c r="C630" s="11" t="s">
        <v>11004</v>
      </c>
      <c r="D630" s="11" t="s">
        <v>10034</v>
      </c>
      <c r="E630" s="11" t="s">
        <v>22720</v>
      </c>
      <c r="F630" s="11" t="s">
        <v>23241</v>
      </c>
      <c r="G630" s="25" t="s">
        <v>23403</v>
      </c>
      <c r="H630" s="14" t="s">
        <v>194</v>
      </c>
      <c r="I630" s="25">
        <v>3</v>
      </c>
      <c r="J630" s="46" t="s">
        <v>23397</v>
      </c>
      <c r="K630" s="11" t="s">
        <v>31</v>
      </c>
      <c r="L630" s="25">
        <v>3</v>
      </c>
      <c r="M630" s="27">
        <f t="shared" si="33"/>
        <v>390</v>
      </c>
      <c r="N630" s="23"/>
      <c r="O630" s="24" t="s">
        <v>32</v>
      </c>
    </row>
    <row r="631" s="1" customFormat="1" customHeight="1" spans="1:15">
      <c r="A631" s="10">
        <v>626</v>
      </c>
      <c r="B631" s="11" t="s">
        <v>23</v>
      </c>
      <c r="C631" s="11" t="s">
        <v>11004</v>
      </c>
      <c r="D631" s="11" t="s">
        <v>10034</v>
      </c>
      <c r="E631" s="11" t="s">
        <v>22720</v>
      </c>
      <c r="F631" s="11" t="s">
        <v>23241</v>
      </c>
      <c r="G631" s="25" t="s">
        <v>23404</v>
      </c>
      <c r="H631" s="14" t="s">
        <v>194</v>
      </c>
      <c r="I631" s="25">
        <v>2</v>
      </c>
      <c r="J631" s="46" t="s">
        <v>23397</v>
      </c>
      <c r="K631" s="11" t="s">
        <v>31</v>
      </c>
      <c r="L631" s="25">
        <v>2</v>
      </c>
      <c r="M631" s="27">
        <f t="shared" si="33"/>
        <v>260</v>
      </c>
      <c r="N631" s="23"/>
      <c r="O631" s="24" t="s">
        <v>32</v>
      </c>
    </row>
    <row r="632" s="1" customFormat="1" customHeight="1" spans="1:15">
      <c r="A632" s="10">
        <v>627</v>
      </c>
      <c r="B632" s="11" t="s">
        <v>23</v>
      </c>
      <c r="C632" s="11" t="s">
        <v>11004</v>
      </c>
      <c r="D632" s="11" t="s">
        <v>10034</v>
      </c>
      <c r="E632" s="11" t="s">
        <v>22720</v>
      </c>
      <c r="F632" s="11" t="s">
        <v>23241</v>
      </c>
      <c r="G632" s="25" t="s">
        <v>23405</v>
      </c>
      <c r="H632" s="14" t="s">
        <v>194</v>
      </c>
      <c r="I632" s="25">
        <v>5</v>
      </c>
      <c r="J632" s="46" t="s">
        <v>23397</v>
      </c>
      <c r="K632" s="11" t="s">
        <v>31</v>
      </c>
      <c r="L632" s="25">
        <v>5</v>
      </c>
      <c r="M632" s="27">
        <f t="shared" si="33"/>
        <v>650</v>
      </c>
      <c r="N632" s="23"/>
      <c r="O632" s="24" t="s">
        <v>32</v>
      </c>
    </row>
    <row r="633" s="1" customFormat="1" customHeight="1" spans="1:15">
      <c r="A633" s="10">
        <v>628</v>
      </c>
      <c r="B633" s="11" t="s">
        <v>23</v>
      </c>
      <c r="C633" s="11" t="s">
        <v>11004</v>
      </c>
      <c r="D633" s="11" t="s">
        <v>10034</v>
      </c>
      <c r="E633" s="11" t="s">
        <v>22720</v>
      </c>
      <c r="F633" s="11" t="s">
        <v>23241</v>
      </c>
      <c r="G633" s="25" t="s">
        <v>23406</v>
      </c>
      <c r="H633" s="44" t="s">
        <v>1944</v>
      </c>
      <c r="I633" s="25">
        <v>4</v>
      </c>
      <c r="J633" s="46" t="s">
        <v>23397</v>
      </c>
      <c r="K633" s="11" t="s">
        <v>31</v>
      </c>
      <c r="L633" s="25">
        <v>4</v>
      </c>
      <c r="M633" s="27">
        <f>L633*468</f>
        <v>1872</v>
      </c>
      <c r="N633" s="23"/>
      <c r="O633" s="24" t="s">
        <v>32</v>
      </c>
    </row>
    <row r="634" s="1" customFormat="1" customHeight="1" spans="1:15">
      <c r="A634" s="10">
        <v>629</v>
      </c>
      <c r="B634" s="11" t="s">
        <v>23</v>
      </c>
      <c r="C634" s="11" t="s">
        <v>11004</v>
      </c>
      <c r="D634" s="11" t="s">
        <v>10034</v>
      </c>
      <c r="E634" s="11" t="s">
        <v>22720</v>
      </c>
      <c r="F634" s="11" t="s">
        <v>23241</v>
      </c>
      <c r="G634" s="25" t="s">
        <v>23407</v>
      </c>
      <c r="H634" s="14" t="s">
        <v>194</v>
      </c>
      <c r="I634" s="25">
        <v>7</v>
      </c>
      <c r="J634" s="46" t="s">
        <v>23397</v>
      </c>
      <c r="K634" s="11" t="s">
        <v>31</v>
      </c>
      <c r="L634" s="25">
        <v>7</v>
      </c>
      <c r="M634" s="27">
        <f t="shared" ref="M634:M644" si="34">L634*130</f>
        <v>910</v>
      </c>
      <c r="N634" s="23"/>
      <c r="O634" s="24" t="s">
        <v>32</v>
      </c>
    </row>
    <row r="635" s="1" customFormat="1" customHeight="1" spans="1:15">
      <c r="A635" s="10">
        <v>630</v>
      </c>
      <c r="B635" s="11" t="s">
        <v>23</v>
      </c>
      <c r="C635" s="11" t="s">
        <v>11004</v>
      </c>
      <c r="D635" s="11" t="s">
        <v>10034</v>
      </c>
      <c r="E635" s="11" t="s">
        <v>22720</v>
      </c>
      <c r="F635" s="11" t="s">
        <v>23241</v>
      </c>
      <c r="G635" s="25" t="s">
        <v>23408</v>
      </c>
      <c r="H635" s="28" t="s">
        <v>1583</v>
      </c>
      <c r="I635" s="25">
        <v>4</v>
      </c>
      <c r="J635" s="46" t="s">
        <v>23397</v>
      </c>
      <c r="K635" s="11" t="s">
        <v>31</v>
      </c>
      <c r="L635" s="25">
        <v>4</v>
      </c>
      <c r="M635" s="27">
        <f t="shared" si="34"/>
        <v>520</v>
      </c>
      <c r="N635" s="23"/>
      <c r="O635" s="24" t="s">
        <v>32</v>
      </c>
    </row>
    <row r="636" s="1" customFormat="1" customHeight="1" spans="1:15">
      <c r="A636" s="10">
        <v>631</v>
      </c>
      <c r="B636" s="11" t="s">
        <v>23</v>
      </c>
      <c r="C636" s="11" t="s">
        <v>11004</v>
      </c>
      <c r="D636" s="11" t="s">
        <v>10034</v>
      </c>
      <c r="E636" s="11" t="s">
        <v>22720</v>
      </c>
      <c r="F636" s="11" t="s">
        <v>23241</v>
      </c>
      <c r="G636" s="25" t="s">
        <v>23409</v>
      </c>
      <c r="H636" s="14" t="s">
        <v>194</v>
      </c>
      <c r="I636" s="25">
        <v>3</v>
      </c>
      <c r="J636" s="46" t="s">
        <v>23410</v>
      </c>
      <c r="K636" s="11" t="s">
        <v>31</v>
      </c>
      <c r="L636" s="25">
        <v>3</v>
      </c>
      <c r="M636" s="27">
        <f t="shared" si="34"/>
        <v>390</v>
      </c>
      <c r="N636" s="23"/>
      <c r="O636" s="24" t="s">
        <v>32</v>
      </c>
    </row>
    <row r="637" s="1" customFormat="1" customHeight="1" spans="1:15">
      <c r="A637" s="10">
        <v>632</v>
      </c>
      <c r="B637" s="11" t="s">
        <v>23</v>
      </c>
      <c r="C637" s="11" t="s">
        <v>11004</v>
      </c>
      <c r="D637" s="11" t="s">
        <v>10034</v>
      </c>
      <c r="E637" s="11" t="s">
        <v>22720</v>
      </c>
      <c r="F637" s="11" t="s">
        <v>23241</v>
      </c>
      <c r="G637" s="25" t="s">
        <v>23411</v>
      </c>
      <c r="H637" s="14" t="s">
        <v>194</v>
      </c>
      <c r="I637" s="25">
        <v>3</v>
      </c>
      <c r="J637" s="46" t="s">
        <v>23410</v>
      </c>
      <c r="K637" s="11" t="s">
        <v>31</v>
      </c>
      <c r="L637" s="25">
        <v>3</v>
      </c>
      <c r="M637" s="27">
        <f t="shared" si="34"/>
        <v>390</v>
      </c>
      <c r="N637" s="23"/>
      <c r="O637" s="24" t="s">
        <v>32</v>
      </c>
    </row>
    <row r="638" s="1" customFormat="1" customHeight="1" spans="1:15">
      <c r="A638" s="10">
        <v>633</v>
      </c>
      <c r="B638" s="11" t="s">
        <v>23</v>
      </c>
      <c r="C638" s="11" t="s">
        <v>11004</v>
      </c>
      <c r="D638" s="11" t="s">
        <v>10034</v>
      </c>
      <c r="E638" s="11" t="s">
        <v>22720</v>
      </c>
      <c r="F638" s="11" t="s">
        <v>23241</v>
      </c>
      <c r="G638" s="25" t="s">
        <v>23412</v>
      </c>
      <c r="H638" s="28" t="s">
        <v>1583</v>
      </c>
      <c r="I638" s="25">
        <v>4</v>
      </c>
      <c r="J638" s="46" t="s">
        <v>23410</v>
      </c>
      <c r="K638" s="11" t="s">
        <v>31</v>
      </c>
      <c r="L638" s="25">
        <v>4</v>
      </c>
      <c r="M638" s="27">
        <f t="shared" si="34"/>
        <v>520</v>
      </c>
      <c r="N638" s="23"/>
      <c r="O638" s="24" t="s">
        <v>32</v>
      </c>
    </row>
    <row r="639" s="1" customFormat="1" customHeight="1" spans="1:15">
      <c r="A639" s="10">
        <v>634</v>
      </c>
      <c r="B639" s="11" t="s">
        <v>23</v>
      </c>
      <c r="C639" s="11" t="s">
        <v>11004</v>
      </c>
      <c r="D639" s="11" t="s">
        <v>10034</v>
      </c>
      <c r="E639" s="11" t="s">
        <v>22720</v>
      </c>
      <c r="F639" s="11" t="s">
        <v>23241</v>
      </c>
      <c r="G639" s="25" t="s">
        <v>23413</v>
      </c>
      <c r="H639" s="14" t="s">
        <v>194</v>
      </c>
      <c r="I639" s="25">
        <v>3</v>
      </c>
      <c r="J639" s="46" t="s">
        <v>23410</v>
      </c>
      <c r="K639" s="11" t="s">
        <v>31</v>
      </c>
      <c r="L639" s="25">
        <v>3</v>
      </c>
      <c r="M639" s="27">
        <f t="shared" si="34"/>
        <v>390</v>
      </c>
      <c r="N639" s="23"/>
      <c r="O639" s="24" t="s">
        <v>32</v>
      </c>
    </row>
    <row r="640" s="1" customFormat="1" customHeight="1" spans="1:15">
      <c r="A640" s="10">
        <v>635</v>
      </c>
      <c r="B640" s="11" t="s">
        <v>23</v>
      </c>
      <c r="C640" s="11" t="s">
        <v>11004</v>
      </c>
      <c r="D640" s="11" t="s">
        <v>10034</v>
      </c>
      <c r="E640" s="11" t="s">
        <v>22720</v>
      </c>
      <c r="F640" s="11" t="s">
        <v>23241</v>
      </c>
      <c r="G640" s="25" t="s">
        <v>23414</v>
      </c>
      <c r="H640" s="14" t="s">
        <v>194</v>
      </c>
      <c r="I640" s="25">
        <v>3</v>
      </c>
      <c r="J640" s="46" t="s">
        <v>23410</v>
      </c>
      <c r="K640" s="11" t="s">
        <v>31</v>
      </c>
      <c r="L640" s="25">
        <v>3</v>
      </c>
      <c r="M640" s="27">
        <f t="shared" si="34"/>
        <v>390</v>
      </c>
      <c r="N640" s="23"/>
      <c r="O640" s="24" t="s">
        <v>32</v>
      </c>
    </row>
    <row r="641" s="1" customFormat="1" customHeight="1" spans="1:15">
      <c r="A641" s="10">
        <v>636</v>
      </c>
      <c r="B641" s="11" t="s">
        <v>23</v>
      </c>
      <c r="C641" s="11" t="s">
        <v>11004</v>
      </c>
      <c r="D641" s="11" t="s">
        <v>10034</v>
      </c>
      <c r="E641" s="11" t="s">
        <v>22720</v>
      </c>
      <c r="F641" s="11" t="s">
        <v>23241</v>
      </c>
      <c r="G641" s="25" t="s">
        <v>23415</v>
      </c>
      <c r="H641" s="14" t="s">
        <v>194</v>
      </c>
      <c r="I641" s="25">
        <v>4</v>
      </c>
      <c r="J641" s="46" t="s">
        <v>23410</v>
      </c>
      <c r="K641" s="11" t="s">
        <v>31</v>
      </c>
      <c r="L641" s="25">
        <v>4</v>
      </c>
      <c r="M641" s="27">
        <f t="shared" si="34"/>
        <v>520</v>
      </c>
      <c r="N641" s="23"/>
      <c r="O641" s="24" t="s">
        <v>32</v>
      </c>
    </row>
    <row r="642" s="1" customFormat="1" customHeight="1" spans="1:15">
      <c r="A642" s="10">
        <v>637</v>
      </c>
      <c r="B642" s="11" t="s">
        <v>23</v>
      </c>
      <c r="C642" s="11" t="s">
        <v>11004</v>
      </c>
      <c r="D642" s="11" t="s">
        <v>10034</v>
      </c>
      <c r="E642" s="11" t="s">
        <v>22720</v>
      </c>
      <c r="F642" s="11" t="s">
        <v>23241</v>
      </c>
      <c r="G642" s="25" t="s">
        <v>12430</v>
      </c>
      <c r="H642" s="14" t="s">
        <v>194</v>
      </c>
      <c r="I642" s="25">
        <v>2</v>
      </c>
      <c r="J642" s="46" t="s">
        <v>23410</v>
      </c>
      <c r="K642" s="11" t="s">
        <v>31</v>
      </c>
      <c r="L642" s="25">
        <v>2</v>
      </c>
      <c r="M642" s="27">
        <f t="shared" si="34"/>
        <v>260</v>
      </c>
      <c r="N642" s="23"/>
      <c r="O642" s="24" t="s">
        <v>32</v>
      </c>
    </row>
    <row r="643" s="1" customFormat="1" customHeight="1" spans="1:15">
      <c r="A643" s="10">
        <v>638</v>
      </c>
      <c r="B643" s="11" t="s">
        <v>23</v>
      </c>
      <c r="C643" s="11" t="s">
        <v>11004</v>
      </c>
      <c r="D643" s="11" t="s">
        <v>10034</v>
      </c>
      <c r="E643" s="11" t="s">
        <v>22720</v>
      </c>
      <c r="F643" s="11" t="s">
        <v>23241</v>
      </c>
      <c r="G643" s="25" t="s">
        <v>23416</v>
      </c>
      <c r="H643" s="14" t="s">
        <v>194</v>
      </c>
      <c r="I643" s="25">
        <v>3</v>
      </c>
      <c r="J643" s="46" t="s">
        <v>23410</v>
      </c>
      <c r="K643" s="11" t="s">
        <v>31</v>
      </c>
      <c r="L643" s="25">
        <v>3</v>
      </c>
      <c r="M643" s="27">
        <f t="shared" si="34"/>
        <v>390</v>
      </c>
      <c r="N643" s="23"/>
      <c r="O643" s="24" t="s">
        <v>32</v>
      </c>
    </row>
    <row r="644" s="1" customFormat="1" customHeight="1" spans="1:15">
      <c r="A644" s="10">
        <v>639</v>
      </c>
      <c r="B644" s="11" t="s">
        <v>23</v>
      </c>
      <c r="C644" s="11" t="s">
        <v>11004</v>
      </c>
      <c r="D644" s="11" t="s">
        <v>10034</v>
      </c>
      <c r="E644" s="11" t="s">
        <v>22720</v>
      </c>
      <c r="F644" s="11" t="s">
        <v>23241</v>
      </c>
      <c r="G644" s="25" t="s">
        <v>23417</v>
      </c>
      <c r="H644" s="14" t="s">
        <v>194</v>
      </c>
      <c r="I644" s="25">
        <v>6</v>
      </c>
      <c r="J644" s="46" t="s">
        <v>23410</v>
      </c>
      <c r="K644" s="11" t="s">
        <v>31</v>
      </c>
      <c r="L644" s="25">
        <v>6</v>
      </c>
      <c r="M644" s="27">
        <f t="shared" si="34"/>
        <v>780</v>
      </c>
      <c r="N644" s="23"/>
      <c r="O644" s="24" t="s">
        <v>32</v>
      </c>
    </row>
    <row r="645" s="1" customFormat="1" customHeight="1" spans="1:15">
      <c r="A645" s="10">
        <v>640</v>
      </c>
      <c r="B645" s="11" t="s">
        <v>23</v>
      </c>
      <c r="C645" s="11" t="s">
        <v>11004</v>
      </c>
      <c r="D645" s="11" t="s">
        <v>10034</v>
      </c>
      <c r="E645" s="11" t="s">
        <v>22720</v>
      </c>
      <c r="F645" s="11" t="s">
        <v>23241</v>
      </c>
      <c r="G645" s="25" t="s">
        <v>23418</v>
      </c>
      <c r="H645" s="15" t="s">
        <v>22784</v>
      </c>
      <c r="I645" s="25">
        <v>8</v>
      </c>
      <c r="J645" s="46" t="s">
        <v>23410</v>
      </c>
      <c r="K645" s="11" t="s">
        <v>31</v>
      </c>
      <c r="L645" s="25">
        <v>8</v>
      </c>
      <c r="M645" s="27">
        <f>L645*312</f>
        <v>2496</v>
      </c>
      <c r="N645" s="23"/>
      <c r="O645" s="24" t="s">
        <v>32</v>
      </c>
    </row>
    <row r="646" s="1" customFormat="1" customHeight="1" spans="1:15">
      <c r="A646" s="10">
        <v>641</v>
      </c>
      <c r="B646" s="11" t="s">
        <v>23</v>
      </c>
      <c r="C646" s="11" t="s">
        <v>11004</v>
      </c>
      <c r="D646" s="11" t="s">
        <v>10034</v>
      </c>
      <c r="E646" s="11" t="s">
        <v>22720</v>
      </c>
      <c r="F646" s="11" t="s">
        <v>23241</v>
      </c>
      <c r="G646" s="25" t="s">
        <v>23419</v>
      </c>
      <c r="H646" s="14" t="s">
        <v>194</v>
      </c>
      <c r="I646" s="25">
        <v>4</v>
      </c>
      <c r="J646" s="46" t="s">
        <v>23410</v>
      </c>
      <c r="K646" s="11" t="s">
        <v>31</v>
      </c>
      <c r="L646" s="25">
        <v>4</v>
      </c>
      <c r="M646" s="27">
        <f>L646*130</f>
        <v>520</v>
      </c>
      <c r="N646" s="23"/>
      <c r="O646" s="24" t="s">
        <v>32</v>
      </c>
    </row>
    <row r="647" s="1" customFormat="1" customHeight="1" spans="1:15">
      <c r="A647" s="10">
        <v>642</v>
      </c>
      <c r="B647" s="11" t="s">
        <v>23</v>
      </c>
      <c r="C647" s="11" t="s">
        <v>11004</v>
      </c>
      <c r="D647" s="11" t="s">
        <v>10034</v>
      </c>
      <c r="E647" s="11" t="s">
        <v>22720</v>
      </c>
      <c r="F647" s="11" t="s">
        <v>23241</v>
      </c>
      <c r="G647" s="25" t="s">
        <v>23420</v>
      </c>
      <c r="H647" s="14" t="s">
        <v>194</v>
      </c>
      <c r="I647" s="25">
        <v>3</v>
      </c>
      <c r="J647" s="46" t="s">
        <v>23410</v>
      </c>
      <c r="K647" s="11" t="s">
        <v>31</v>
      </c>
      <c r="L647" s="25">
        <v>3</v>
      </c>
      <c r="M647" s="27">
        <f>L647*130</f>
        <v>390</v>
      </c>
      <c r="N647" s="23"/>
      <c r="O647" s="24" t="s">
        <v>32</v>
      </c>
    </row>
    <row r="648" s="1" customFormat="1" customHeight="1" spans="1:15">
      <c r="A648" s="10">
        <v>643</v>
      </c>
      <c r="B648" s="11" t="s">
        <v>23</v>
      </c>
      <c r="C648" s="11" t="s">
        <v>11004</v>
      </c>
      <c r="D648" s="11" t="s">
        <v>10034</v>
      </c>
      <c r="E648" s="11" t="s">
        <v>22720</v>
      </c>
      <c r="F648" s="11" t="s">
        <v>23241</v>
      </c>
      <c r="G648" s="25" t="s">
        <v>23421</v>
      </c>
      <c r="H648" s="28" t="s">
        <v>1583</v>
      </c>
      <c r="I648" s="25">
        <v>4</v>
      </c>
      <c r="J648" s="46" t="s">
        <v>23410</v>
      </c>
      <c r="K648" s="11" t="s">
        <v>31</v>
      </c>
      <c r="L648" s="25">
        <v>4</v>
      </c>
      <c r="M648" s="27">
        <f>L648*130</f>
        <v>520</v>
      </c>
      <c r="N648" s="23"/>
      <c r="O648" s="24" t="s">
        <v>32</v>
      </c>
    </row>
    <row r="649" s="1" customFormat="1" customHeight="1" spans="1:15">
      <c r="A649" s="10">
        <v>644</v>
      </c>
      <c r="B649" s="11" t="s">
        <v>23</v>
      </c>
      <c r="C649" s="11" t="s">
        <v>11004</v>
      </c>
      <c r="D649" s="11" t="s">
        <v>10034</v>
      </c>
      <c r="E649" s="11" t="s">
        <v>22720</v>
      </c>
      <c r="F649" s="11" t="s">
        <v>23241</v>
      </c>
      <c r="G649" s="25" t="s">
        <v>23366</v>
      </c>
      <c r="H649" s="14" t="s">
        <v>194</v>
      </c>
      <c r="I649" s="25">
        <v>6</v>
      </c>
      <c r="J649" s="46" t="s">
        <v>23410</v>
      </c>
      <c r="K649" s="11" t="s">
        <v>31</v>
      </c>
      <c r="L649" s="25">
        <v>6</v>
      </c>
      <c r="M649" s="27">
        <f>L649*130</f>
        <v>780</v>
      </c>
      <c r="N649" s="23"/>
      <c r="O649" s="24" t="s">
        <v>32</v>
      </c>
    </row>
    <row r="650" s="1" customFormat="1" customHeight="1" spans="1:15">
      <c r="A650" s="10">
        <v>645</v>
      </c>
      <c r="B650" s="11" t="s">
        <v>23</v>
      </c>
      <c r="C650" s="11" t="s">
        <v>11004</v>
      </c>
      <c r="D650" s="11" t="s">
        <v>10034</v>
      </c>
      <c r="E650" s="11" t="s">
        <v>22720</v>
      </c>
      <c r="F650" s="11" t="s">
        <v>23241</v>
      </c>
      <c r="G650" s="25" t="s">
        <v>23422</v>
      </c>
      <c r="H650" s="28" t="s">
        <v>1583</v>
      </c>
      <c r="I650" s="25">
        <v>6</v>
      </c>
      <c r="J650" s="46" t="s">
        <v>23410</v>
      </c>
      <c r="K650" s="11" t="s">
        <v>31</v>
      </c>
      <c r="L650" s="25">
        <v>6</v>
      </c>
      <c r="M650" s="27">
        <f>L650*312</f>
        <v>1872</v>
      </c>
      <c r="N650" s="23"/>
      <c r="O650" s="24" t="s">
        <v>32</v>
      </c>
    </row>
    <row r="651" s="1" customFormat="1" customHeight="1" spans="1:15">
      <c r="A651" s="10">
        <v>646</v>
      </c>
      <c r="B651" s="11" t="s">
        <v>23</v>
      </c>
      <c r="C651" s="11" t="s">
        <v>11004</v>
      </c>
      <c r="D651" s="11" t="s">
        <v>10034</v>
      </c>
      <c r="E651" s="11" t="s">
        <v>22720</v>
      </c>
      <c r="F651" s="11" t="s">
        <v>23241</v>
      </c>
      <c r="G651" s="25" t="s">
        <v>23423</v>
      </c>
      <c r="H651" s="28" t="s">
        <v>1583</v>
      </c>
      <c r="I651" s="25">
        <v>4</v>
      </c>
      <c r="J651" s="46" t="s">
        <v>23424</v>
      </c>
      <c r="K651" s="11" t="s">
        <v>31</v>
      </c>
      <c r="L651" s="25">
        <v>4</v>
      </c>
      <c r="M651" s="27">
        <f t="shared" ref="M651:M665" si="35">L651*130</f>
        <v>520</v>
      </c>
      <c r="N651" s="23"/>
      <c r="O651" s="24" t="s">
        <v>32</v>
      </c>
    </row>
    <row r="652" s="1" customFormat="1" customHeight="1" spans="1:15">
      <c r="A652" s="10">
        <v>647</v>
      </c>
      <c r="B652" s="11" t="s">
        <v>23</v>
      </c>
      <c r="C652" s="11" t="s">
        <v>11004</v>
      </c>
      <c r="D652" s="11" t="s">
        <v>10034</v>
      </c>
      <c r="E652" s="11" t="s">
        <v>22720</v>
      </c>
      <c r="F652" s="11" t="s">
        <v>23241</v>
      </c>
      <c r="G652" s="25" t="s">
        <v>23425</v>
      </c>
      <c r="H652" s="14" t="s">
        <v>194</v>
      </c>
      <c r="I652" s="25">
        <v>5</v>
      </c>
      <c r="J652" s="46" t="s">
        <v>23424</v>
      </c>
      <c r="K652" s="11" t="s">
        <v>31</v>
      </c>
      <c r="L652" s="25">
        <v>5</v>
      </c>
      <c r="M652" s="27">
        <f t="shared" si="35"/>
        <v>650</v>
      </c>
      <c r="N652" s="23"/>
      <c r="O652" s="24" t="s">
        <v>32</v>
      </c>
    </row>
    <row r="653" s="1" customFormat="1" customHeight="1" spans="1:15">
      <c r="A653" s="10">
        <v>648</v>
      </c>
      <c r="B653" s="11" t="s">
        <v>23</v>
      </c>
      <c r="C653" s="11" t="s">
        <v>11004</v>
      </c>
      <c r="D653" s="11" t="s">
        <v>10034</v>
      </c>
      <c r="E653" s="11" t="s">
        <v>22720</v>
      </c>
      <c r="F653" s="11" t="s">
        <v>23241</v>
      </c>
      <c r="G653" s="25" t="s">
        <v>23426</v>
      </c>
      <c r="H653" s="14" t="s">
        <v>194</v>
      </c>
      <c r="I653" s="25">
        <v>4</v>
      </c>
      <c r="J653" s="46" t="s">
        <v>23424</v>
      </c>
      <c r="K653" s="11" t="s">
        <v>31</v>
      </c>
      <c r="L653" s="25">
        <v>4</v>
      </c>
      <c r="M653" s="27">
        <f t="shared" si="35"/>
        <v>520</v>
      </c>
      <c r="N653" s="23"/>
      <c r="O653" s="24" t="s">
        <v>32</v>
      </c>
    </row>
    <row r="654" s="1" customFormat="1" customHeight="1" spans="1:15">
      <c r="A654" s="10">
        <v>649</v>
      </c>
      <c r="B654" s="11" t="s">
        <v>23</v>
      </c>
      <c r="C654" s="11" t="s">
        <v>11004</v>
      </c>
      <c r="D654" s="11" t="s">
        <v>10034</v>
      </c>
      <c r="E654" s="11" t="s">
        <v>22720</v>
      </c>
      <c r="F654" s="11" t="s">
        <v>23241</v>
      </c>
      <c r="G654" s="25" t="s">
        <v>23427</v>
      </c>
      <c r="H654" s="28" t="s">
        <v>1583</v>
      </c>
      <c r="I654" s="25">
        <v>5</v>
      </c>
      <c r="J654" s="46" t="s">
        <v>23424</v>
      </c>
      <c r="K654" s="11" t="s">
        <v>31</v>
      </c>
      <c r="L654" s="25">
        <v>5</v>
      </c>
      <c r="M654" s="27">
        <f t="shared" si="35"/>
        <v>650</v>
      </c>
      <c r="N654" s="23"/>
      <c r="O654" s="24" t="s">
        <v>32</v>
      </c>
    </row>
    <row r="655" s="1" customFormat="1" customHeight="1" spans="1:15">
      <c r="A655" s="10">
        <v>650</v>
      </c>
      <c r="B655" s="11" t="s">
        <v>23</v>
      </c>
      <c r="C655" s="11" t="s">
        <v>11004</v>
      </c>
      <c r="D655" s="11" t="s">
        <v>10034</v>
      </c>
      <c r="E655" s="11" t="s">
        <v>22720</v>
      </c>
      <c r="F655" s="11" t="s">
        <v>23241</v>
      </c>
      <c r="G655" s="25" t="s">
        <v>23428</v>
      </c>
      <c r="H655" s="28" t="s">
        <v>1583</v>
      </c>
      <c r="I655" s="25">
        <v>2</v>
      </c>
      <c r="J655" s="46" t="s">
        <v>23424</v>
      </c>
      <c r="K655" s="11" t="s">
        <v>31</v>
      </c>
      <c r="L655" s="25">
        <v>2</v>
      </c>
      <c r="M655" s="27">
        <f t="shared" si="35"/>
        <v>260</v>
      </c>
      <c r="N655" s="23"/>
      <c r="O655" s="24" t="s">
        <v>32</v>
      </c>
    </row>
    <row r="656" s="1" customFormat="1" customHeight="1" spans="1:15">
      <c r="A656" s="10">
        <v>651</v>
      </c>
      <c r="B656" s="11" t="s">
        <v>23</v>
      </c>
      <c r="C656" s="11" t="s">
        <v>11004</v>
      </c>
      <c r="D656" s="11" t="s">
        <v>10034</v>
      </c>
      <c r="E656" s="11" t="s">
        <v>22720</v>
      </c>
      <c r="F656" s="11" t="s">
        <v>23241</v>
      </c>
      <c r="G656" s="25" t="s">
        <v>15610</v>
      </c>
      <c r="H656" s="14" t="s">
        <v>194</v>
      </c>
      <c r="I656" s="25">
        <v>2</v>
      </c>
      <c r="J656" s="46" t="s">
        <v>23424</v>
      </c>
      <c r="K656" s="11" t="s">
        <v>31</v>
      </c>
      <c r="L656" s="25">
        <v>2</v>
      </c>
      <c r="M656" s="27">
        <f t="shared" si="35"/>
        <v>260</v>
      </c>
      <c r="N656" s="23"/>
      <c r="O656" s="24" t="s">
        <v>32</v>
      </c>
    </row>
    <row r="657" s="1" customFormat="1" customHeight="1" spans="1:15">
      <c r="A657" s="10">
        <v>652</v>
      </c>
      <c r="B657" s="11" t="s">
        <v>23</v>
      </c>
      <c r="C657" s="11" t="s">
        <v>11004</v>
      </c>
      <c r="D657" s="11" t="s">
        <v>10034</v>
      </c>
      <c r="E657" s="11" t="s">
        <v>22720</v>
      </c>
      <c r="F657" s="11" t="s">
        <v>23241</v>
      </c>
      <c r="G657" s="25" t="s">
        <v>23429</v>
      </c>
      <c r="H657" s="14" t="s">
        <v>194</v>
      </c>
      <c r="I657" s="25">
        <v>5</v>
      </c>
      <c r="J657" s="46" t="s">
        <v>23424</v>
      </c>
      <c r="K657" s="11" t="s">
        <v>31</v>
      </c>
      <c r="L657" s="25">
        <v>5</v>
      </c>
      <c r="M657" s="27">
        <f t="shared" si="35"/>
        <v>650</v>
      </c>
      <c r="N657" s="23"/>
      <c r="O657" s="24" t="s">
        <v>32</v>
      </c>
    </row>
    <row r="658" s="1" customFormat="1" customHeight="1" spans="1:15">
      <c r="A658" s="10">
        <v>653</v>
      </c>
      <c r="B658" s="11" t="s">
        <v>23</v>
      </c>
      <c r="C658" s="11" t="s">
        <v>11004</v>
      </c>
      <c r="D658" s="11" t="s">
        <v>10034</v>
      </c>
      <c r="E658" s="11" t="s">
        <v>22720</v>
      </c>
      <c r="F658" s="11" t="s">
        <v>23241</v>
      </c>
      <c r="G658" s="25" t="s">
        <v>16683</v>
      </c>
      <c r="H658" s="14" t="s">
        <v>194</v>
      </c>
      <c r="I658" s="25">
        <v>2</v>
      </c>
      <c r="J658" s="46" t="s">
        <v>23424</v>
      </c>
      <c r="K658" s="11" t="s">
        <v>31</v>
      </c>
      <c r="L658" s="25">
        <v>2</v>
      </c>
      <c r="M658" s="27">
        <f t="shared" si="35"/>
        <v>260</v>
      </c>
      <c r="N658" s="23"/>
      <c r="O658" s="24" t="s">
        <v>32</v>
      </c>
    </row>
    <row r="659" s="1" customFormat="1" customHeight="1" spans="1:15">
      <c r="A659" s="10">
        <v>654</v>
      </c>
      <c r="B659" s="11" t="s">
        <v>23</v>
      </c>
      <c r="C659" s="11" t="s">
        <v>11004</v>
      </c>
      <c r="D659" s="11" t="s">
        <v>10034</v>
      </c>
      <c r="E659" s="11" t="s">
        <v>22720</v>
      </c>
      <c r="F659" s="11" t="s">
        <v>23241</v>
      </c>
      <c r="G659" s="25" t="s">
        <v>23430</v>
      </c>
      <c r="H659" s="28" t="s">
        <v>1583</v>
      </c>
      <c r="I659" s="25">
        <v>3</v>
      </c>
      <c r="J659" s="46" t="s">
        <v>23424</v>
      </c>
      <c r="K659" s="11" t="s">
        <v>31</v>
      </c>
      <c r="L659" s="25">
        <v>3</v>
      </c>
      <c r="M659" s="27">
        <f t="shared" si="35"/>
        <v>390</v>
      </c>
      <c r="N659" s="23"/>
      <c r="O659" s="24" t="s">
        <v>32</v>
      </c>
    </row>
    <row r="660" s="1" customFormat="1" customHeight="1" spans="1:15">
      <c r="A660" s="10">
        <v>655</v>
      </c>
      <c r="B660" s="11" t="s">
        <v>23</v>
      </c>
      <c r="C660" s="11" t="s">
        <v>11004</v>
      </c>
      <c r="D660" s="11" t="s">
        <v>10034</v>
      </c>
      <c r="E660" s="11" t="s">
        <v>22720</v>
      </c>
      <c r="F660" s="11" t="s">
        <v>23241</v>
      </c>
      <c r="G660" s="25" t="s">
        <v>23431</v>
      </c>
      <c r="H660" s="14" t="s">
        <v>194</v>
      </c>
      <c r="I660" s="25">
        <v>5</v>
      </c>
      <c r="J660" s="46" t="s">
        <v>23424</v>
      </c>
      <c r="K660" s="11" t="s">
        <v>31</v>
      </c>
      <c r="L660" s="25">
        <v>5</v>
      </c>
      <c r="M660" s="27">
        <f t="shared" si="35"/>
        <v>650</v>
      </c>
      <c r="N660" s="23"/>
      <c r="O660" s="24" t="s">
        <v>32</v>
      </c>
    </row>
    <row r="661" s="1" customFormat="1" customHeight="1" spans="1:15">
      <c r="A661" s="10">
        <v>656</v>
      </c>
      <c r="B661" s="11" t="s">
        <v>23</v>
      </c>
      <c r="C661" s="11" t="s">
        <v>11004</v>
      </c>
      <c r="D661" s="11" t="s">
        <v>10034</v>
      </c>
      <c r="E661" s="11" t="s">
        <v>22720</v>
      </c>
      <c r="F661" s="11" t="s">
        <v>23241</v>
      </c>
      <c r="G661" s="25" t="s">
        <v>23432</v>
      </c>
      <c r="H661" s="14" t="s">
        <v>194</v>
      </c>
      <c r="I661" s="25">
        <v>2</v>
      </c>
      <c r="J661" s="46" t="s">
        <v>23424</v>
      </c>
      <c r="K661" s="11" t="s">
        <v>31</v>
      </c>
      <c r="L661" s="25">
        <v>2</v>
      </c>
      <c r="M661" s="27">
        <f t="shared" si="35"/>
        <v>260</v>
      </c>
      <c r="N661" s="23"/>
      <c r="O661" s="24" t="s">
        <v>32</v>
      </c>
    </row>
    <row r="662" s="1" customFormat="1" customHeight="1" spans="1:15">
      <c r="A662" s="10">
        <v>657</v>
      </c>
      <c r="B662" s="11" t="s">
        <v>23</v>
      </c>
      <c r="C662" s="11" t="s">
        <v>11004</v>
      </c>
      <c r="D662" s="11" t="s">
        <v>10034</v>
      </c>
      <c r="E662" s="11" t="s">
        <v>22720</v>
      </c>
      <c r="F662" s="11" t="s">
        <v>23241</v>
      </c>
      <c r="G662" s="25" t="s">
        <v>23433</v>
      </c>
      <c r="H662" s="14" t="s">
        <v>194</v>
      </c>
      <c r="I662" s="25">
        <v>3</v>
      </c>
      <c r="J662" s="46" t="s">
        <v>23424</v>
      </c>
      <c r="K662" s="11" t="s">
        <v>31</v>
      </c>
      <c r="L662" s="25">
        <v>3</v>
      </c>
      <c r="M662" s="27">
        <f t="shared" si="35"/>
        <v>390</v>
      </c>
      <c r="N662" s="23"/>
      <c r="O662" s="24" t="s">
        <v>32</v>
      </c>
    </row>
    <row r="663" s="1" customFormat="1" customHeight="1" spans="1:15">
      <c r="A663" s="10">
        <v>658</v>
      </c>
      <c r="B663" s="11" t="s">
        <v>23</v>
      </c>
      <c r="C663" s="11" t="s">
        <v>11004</v>
      </c>
      <c r="D663" s="11" t="s">
        <v>10034</v>
      </c>
      <c r="E663" s="11" t="s">
        <v>22720</v>
      </c>
      <c r="F663" s="11" t="s">
        <v>23241</v>
      </c>
      <c r="G663" s="25" t="s">
        <v>18469</v>
      </c>
      <c r="H663" s="14" t="s">
        <v>194</v>
      </c>
      <c r="I663" s="25">
        <v>4</v>
      </c>
      <c r="J663" s="46" t="s">
        <v>23424</v>
      </c>
      <c r="K663" s="11" t="s">
        <v>31</v>
      </c>
      <c r="L663" s="25">
        <v>4</v>
      </c>
      <c r="M663" s="27">
        <f t="shared" si="35"/>
        <v>520</v>
      </c>
      <c r="N663" s="23"/>
      <c r="O663" s="24" t="s">
        <v>32</v>
      </c>
    </row>
    <row r="664" s="1" customFormat="1" customHeight="1" spans="1:15">
      <c r="A664" s="10">
        <v>659</v>
      </c>
      <c r="B664" s="11" t="s">
        <v>23</v>
      </c>
      <c r="C664" s="11" t="s">
        <v>11004</v>
      </c>
      <c r="D664" s="11" t="s">
        <v>10034</v>
      </c>
      <c r="E664" s="11" t="s">
        <v>22720</v>
      </c>
      <c r="F664" s="11" t="s">
        <v>23241</v>
      </c>
      <c r="G664" s="25" t="s">
        <v>23434</v>
      </c>
      <c r="H664" s="14" t="s">
        <v>194</v>
      </c>
      <c r="I664" s="25">
        <v>6</v>
      </c>
      <c r="J664" s="46" t="s">
        <v>23424</v>
      </c>
      <c r="K664" s="11" t="s">
        <v>31</v>
      </c>
      <c r="L664" s="25">
        <v>6</v>
      </c>
      <c r="M664" s="27">
        <f t="shared" si="35"/>
        <v>780</v>
      </c>
      <c r="N664" s="23"/>
      <c r="O664" s="24" t="s">
        <v>32</v>
      </c>
    </row>
    <row r="665" s="1" customFormat="1" customHeight="1" spans="1:15">
      <c r="A665" s="10">
        <v>660</v>
      </c>
      <c r="B665" s="11" t="s">
        <v>23</v>
      </c>
      <c r="C665" s="11" t="s">
        <v>11004</v>
      </c>
      <c r="D665" s="11" t="s">
        <v>10034</v>
      </c>
      <c r="E665" s="11" t="s">
        <v>22720</v>
      </c>
      <c r="F665" s="11" t="s">
        <v>23241</v>
      </c>
      <c r="G665" s="25" t="s">
        <v>23435</v>
      </c>
      <c r="H665" s="14" t="s">
        <v>194</v>
      </c>
      <c r="I665" s="25">
        <v>3</v>
      </c>
      <c r="J665" s="46" t="s">
        <v>23424</v>
      </c>
      <c r="K665" s="11" t="s">
        <v>31</v>
      </c>
      <c r="L665" s="25">
        <v>3</v>
      </c>
      <c r="M665" s="27">
        <f t="shared" si="35"/>
        <v>390</v>
      </c>
      <c r="N665" s="23"/>
      <c r="O665" s="24" t="s">
        <v>32</v>
      </c>
    </row>
    <row r="666" s="1" customFormat="1" customHeight="1" spans="1:15">
      <c r="A666" s="10">
        <v>661</v>
      </c>
      <c r="B666" s="11" t="s">
        <v>23</v>
      </c>
      <c r="C666" s="11" t="s">
        <v>11004</v>
      </c>
      <c r="D666" s="11" t="s">
        <v>10034</v>
      </c>
      <c r="E666" s="11" t="s">
        <v>22720</v>
      </c>
      <c r="F666" s="11" t="s">
        <v>23241</v>
      </c>
      <c r="G666" s="25" t="s">
        <v>23436</v>
      </c>
      <c r="H666" s="28" t="s">
        <v>1583</v>
      </c>
      <c r="I666" s="25">
        <v>2</v>
      </c>
      <c r="J666" s="46" t="s">
        <v>23424</v>
      </c>
      <c r="K666" s="11" t="s">
        <v>31</v>
      </c>
      <c r="L666" s="25">
        <v>2</v>
      </c>
      <c r="M666" s="27">
        <f>L666*312</f>
        <v>624</v>
      </c>
      <c r="N666" s="23"/>
      <c r="O666" s="24" t="s">
        <v>32</v>
      </c>
    </row>
    <row r="667" s="1" customFormat="1" customHeight="1" spans="1:15">
      <c r="A667" s="10">
        <v>662</v>
      </c>
      <c r="B667" s="11" t="s">
        <v>23</v>
      </c>
      <c r="C667" s="11" t="s">
        <v>11004</v>
      </c>
      <c r="D667" s="11" t="s">
        <v>10034</v>
      </c>
      <c r="E667" s="11" t="s">
        <v>22720</v>
      </c>
      <c r="F667" s="11" t="s">
        <v>23241</v>
      </c>
      <c r="G667" s="25" t="s">
        <v>23437</v>
      </c>
      <c r="H667" s="14" t="s">
        <v>194</v>
      </c>
      <c r="I667" s="25">
        <v>4</v>
      </c>
      <c r="J667" s="46" t="s">
        <v>23424</v>
      </c>
      <c r="K667" s="11" t="s">
        <v>31</v>
      </c>
      <c r="L667" s="25">
        <v>4</v>
      </c>
      <c r="M667" s="27">
        <f t="shared" ref="M667:M680" si="36">L667*130</f>
        <v>520</v>
      </c>
      <c r="N667" s="23"/>
      <c r="O667" s="24" t="s">
        <v>32</v>
      </c>
    </row>
    <row r="668" s="1" customFormat="1" customHeight="1" spans="1:15">
      <c r="A668" s="10">
        <v>663</v>
      </c>
      <c r="B668" s="11" t="s">
        <v>23</v>
      </c>
      <c r="C668" s="11" t="s">
        <v>11004</v>
      </c>
      <c r="D668" s="11" t="s">
        <v>10034</v>
      </c>
      <c r="E668" s="11" t="s">
        <v>22720</v>
      </c>
      <c r="F668" s="11" t="s">
        <v>23241</v>
      </c>
      <c r="G668" s="25" t="s">
        <v>23438</v>
      </c>
      <c r="H668" s="28" t="s">
        <v>1583</v>
      </c>
      <c r="I668" s="25">
        <v>3</v>
      </c>
      <c r="J668" s="46" t="s">
        <v>23424</v>
      </c>
      <c r="K668" s="11" t="s">
        <v>31</v>
      </c>
      <c r="L668" s="25">
        <v>3</v>
      </c>
      <c r="M668" s="27">
        <f t="shared" si="36"/>
        <v>390</v>
      </c>
      <c r="N668" s="23"/>
      <c r="O668" s="24" t="s">
        <v>32</v>
      </c>
    </row>
    <row r="669" s="1" customFormat="1" customHeight="1" spans="1:15">
      <c r="A669" s="10">
        <v>664</v>
      </c>
      <c r="B669" s="11" t="s">
        <v>23</v>
      </c>
      <c r="C669" s="11" t="s">
        <v>11004</v>
      </c>
      <c r="D669" s="11" t="s">
        <v>10034</v>
      </c>
      <c r="E669" s="11" t="s">
        <v>22720</v>
      </c>
      <c r="F669" s="11" t="s">
        <v>23241</v>
      </c>
      <c r="G669" s="25" t="s">
        <v>23439</v>
      </c>
      <c r="H669" s="14" t="s">
        <v>194</v>
      </c>
      <c r="I669" s="25">
        <v>4</v>
      </c>
      <c r="J669" s="46" t="s">
        <v>23424</v>
      </c>
      <c r="K669" s="11" t="s">
        <v>31</v>
      </c>
      <c r="L669" s="25">
        <v>4</v>
      </c>
      <c r="M669" s="27">
        <f t="shared" si="36"/>
        <v>520</v>
      </c>
      <c r="N669" s="23"/>
      <c r="O669" s="24" t="s">
        <v>32</v>
      </c>
    </row>
    <row r="670" s="1" customFormat="1" customHeight="1" spans="1:15">
      <c r="A670" s="10">
        <v>665</v>
      </c>
      <c r="B670" s="11" t="s">
        <v>23</v>
      </c>
      <c r="C670" s="11" t="s">
        <v>11004</v>
      </c>
      <c r="D670" s="11" t="s">
        <v>10034</v>
      </c>
      <c r="E670" s="11" t="s">
        <v>22720</v>
      </c>
      <c r="F670" s="11" t="s">
        <v>23241</v>
      </c>
      <c r="G670" s="25" t="s">
        <v>23440</v>
      </c>
      <c r="H670" s="14" t="s">
        <v>194</v>
      </c>
      <c r="I670" s="25">
        <v>3</v>
      </c>
      <c r="J670" s="46" t="s">
        <v>23424</v>
      </c>
      <c r="K670" s="11" t="s">
        <v>31</v>
      </c>
      <c r="L670" s="25">
        <v>3</v>
      </c>
      <c r="M670" s="27">
        <f t="shared" si="36"/>
        <v>390</v>
      </c>
      <c r="N670" s="23"/>
      <c r="O670" s="24" t="s">
        <v>32</v>
      </c>
    </row>
    <row r="671" s="1" customFormat="1" customHeight="1" spans="1:15">
      <c r="A671" s="10">
        <v>666</v>
      </c>
      <c r="B671" s="11" t="s">
        <v>23</v>
      </c>
      <c r="C671" s="11" t="s">
        <v>11004</v>
      </c>
      <c r="D671" s="11" t="s">
        <v>10034</v>
      </c>
      <c r="E671" s="11" t="s">
        <v>22720</v>
      </c>
      <c r="F671" s="11" t="s">
        <v>23241</v>
      </c>
      <c r="G671" s="25" t="s">
        <v>23441</v>
      </c>
      <c r="H671" s="14" t="s">
        <v>194</v>
      </c>
      <c r="I671" s="25">
        <v>3</v>
      </c>
      <c r="J671" s="46" t="s">
        <v>23424</v>
      </c>
      <c r="K671" s="11" t="s">
        <v>31</v>
      </c>
      <c r="L671" s="25">
        <v>3</v>
      </c>
      <c r="M671" s="27">
        <f t="shared" si="36"/>
        <v>390</v>
      </c>
      <c r="N671" s="23"/>
      <c r="O671" s="24" t="s">
        <v>32</v>
      </c>
    </row>
    <row r="672" s="1" customFormat="1" customHeight="1" spans="1:15">
      <c r="A672" s="10">
        <v>667</v>
      </c>
      <c r="B672" s="11" t="s">
        <v>23</v>
      </c>
      <c r="C672" s="11" t="s">
        <v>11004</v>
      </c>
      <c r="D672" s="11" t="s">
        <v>10034</v>
      </c>
      <c r="E672" s="11" t="s">
        <v>22720</v>
      </c>
      <c r="F672" s="11" t="s">
        <v>23241</v>
      </c>
      <c r="G672" s="25" t="s">
        <v>23442</v>
      </c>
      <c r="H672" s="14" t="s">
        <v>194</v>
      </c>
      <c r="I672" s="25">
        <v>3</v>
      </c>
      <c r="J672" s="46" t="s">
        <v>23424</v>
      </c>
      <c r="K672" s="11" t="s">
        <v>31</v>
      </c>
      <c r="L672" s="25">
        <v>3</v>
      </c>
      <c r="M672" s="27">
        <f t="shared" si="36"/>
        <v>390</v>
      </c>
      <c r="N672" s="23"/>
      <c r="O672" s="24" t="s">
        <v>32</v>
      </c>
    </row>
    <row r="673" s="1" customFormat="1" customHeight="1" spans="1:15">
      <c r="A673" s="10">
        <v>668</v>
      </c>
      <c r="B673" s="11" t="s">
        <v>23</v>
      </c>
      <c r="C673" s="11" t="s">
        <v>11004</v>
      </c>
      <c r="D673" s="11" t="s">
        <v>10034</v>
      </c>
      <c r="E673" s="11" t="s">
        <v>22720</v>
      </c>
      <c r="F673" s="11" t="s">
        <v>23241</v>
      </c>
      <c r="G673" s="25" t="s">
        <v>23443</v>
      </c>
      <c r="H673" s="14" t="s">
        <v>194</v>
      </c>
      <c r="I673" s="25">
        <v>4</v>
      </c>
      <c r="J673" s="46" t="s">
        <v>23424</v>
      </c>
      <c r="K673" s="11" t="s">
        <v>31</v>
      </c>
      <c r="L673" s="25">
        <v>4</v>
      </c>
      <c r="M673" s="27">
        <f t="shared" si="36"/>
        <v>520</v>
      </c>
      <c r="N673" s="23"/>
      <c r="O673" s="24" t="s">
        <v>32</v>
      </c>
    </row>
    <row r="674" s="1" customFormat="1" customHeight="1" spans="1:15">
      <c r="A674" s="10">
        <v>669</v>
      </c>
      <c r="B674" s="11" t="s">
        <v>23</v>
      </c>
      <c r="C674" s="11" t="s">
        <v>11004</v>
      </c>
      <c r="D674" s="11" t="s">
        <v>10034</v>
      </c>
      <c r="E674" s="11" t="s">
        <v>22720</v>
      </c>
      <c r="F674" s="11" t="s">
        <v>23241</v>
      </c>
      <c r="G674" s="25" t="s">
        <v>23444</v>
      </c>
      <c r="H674" s="14" t="s">
        <v>194</v>
      </c>
      <c r="I674" s="25">
        <v>2</v>
      </c>
      <c r="J674" s="46" t="s">
        <v>23424</v>
      </c>
      <c r="K674" s="11" t="s">
        <v>31</v>
      </c>
      <c r="L674" s="25">
        <v>2</v>
      </c>
      <c r="M674" s="27">
        <f t="shared" si="36"/>
        <v>260</v>
      </c>
      <c r="N674" s="23"/>
      <c r="O674" s="24" t="s">
        <v>32</v>
      </c>
    </row>
    <row r="675" s="1" customFormat="1" customHeight="1" spans="1:15">
      <c r="A675" s="10">
        <v>670</v>
      </c>
      <c r="B675" s="11" t="s">
        <v>23</v>
      </c>
      <c r="C675" s="11" t="s">
        <v>11004</v>
      </c>
      <c r="D675" s="11" t="s">
        <v>10034</v>
      </c>
      <c r="E675" s="11" t="s">
        <v>22720</v>
      </c>
      <c r="F675" s="11" t="s">
        <v>23241</v>
      </c>
      <c r="G675" s="25" t="s">
        <v>23445</v>
      </c>
      <c r="H675" s="28" t="s">
        <v>1583</v>
      </c>
      <c r="I675" s="25">
        <v>4</v>
      </c>
      <c r="J675" s="46" t="s">
        <v>23424</v>
      </c>
      <c r="K675" s="11" t="s">
        <v>31</v>
      </c>
      <c r="L675" s="25">
        <v>4</v>
      </c>
      <c r="M675" s="27">
        <f t="shared" si="36"/>
        <v>520</v>
      </c>
      <c r="N675" s="23"/>
      <c r="O675" s="24" t="s">
        <v>32</v>
      </c>
    </row>
    <row r="676" s="1" customFormat="1" customHeight="1" spans="1:15">
      <c r="A676" s="10">
        <v>671</v>
      </c>
      <c r="B676" s="11" t="s">
        <v>23</v>
      </c>
      <c r="C676" s="11" t="s">
        <v>11004</v>
      </c>
      <c r="D676" s="11" t="s">
        <v>10034</v>
      </c>
      <c r="E676" s="11" t="s">
        <v>22720</v>
      </c>
      <c r="F676" s="11" t="s">
        <v>23241</v>
      </c>
      <c r="G676" s="25" t="s">
        <v>23446</v>
      </c>
      <c r="H676" s="14" t="s">
        <v>194</v>
      </c>
      <c r="I676" s="25">
        <v>4</v>
      </c>
      <c r="J676" s="46" t="s">
        <v>23424</v>
      </c>
      <c r="K676" s="11" t="s">
        <v>31</v>
      </c>
      <c r="L676" s="25">
        <v>4</v>
      </c>
      <c r="M676" s="27">
        <f t="shared" si="36"/>
        <v>520</v>
      </c>
      <c r="N676" s="23"/>
      <c r="O676" s="24" t="s">
        <v>32</v>
      </c>
    </row>
    <row r="677" s="1" customFormat="1" customHeight="1" spans="1:15">
      <c r="A677" s="10">
        <v>672</v>
      </c>
      <c r="B677" s="11" t="s">
        <v>23</v>
      </c>
      <c r="C677" s="11" t="s">
        <v>11004</v>
      </c>
      <c r="D677" s="11" t="s">
        <v>10034</v>
      </c>
      <c r="E677" s="11" t="s">
        <v>22720</v>
      </c>
      <c r="F677" s="11" t="s">
        <v>23241</v>
      </c>
      <c r="G677" s="25" t="s">
        <v>23447</v>
      </c>
      <c r="H677" s="14" t="s">
        <v>194</v>
      </c>
      <c r="I677" s="25">
        <v>4</v>
      </c>
      <c r="J677" s="46" t="s">
        <v>23254</v>
      </c>
      <c r="K677" s="11" t="s">
        <v>31</v>
      </c>
      <c r="L677" s="25">
        <v>4</v>
      </c>
      <c r="M677" s="27">
        <f t="shared" si="36"/>
        <v>520</v>
      </c>
      <c r="N677" s="23"/>
      <c r="O677" s="24" t="s">
        <v>32</v>
      </c>
    </row>
    <row r="678" s="1" customFormat="1" customHeight="1" spans="1:15">
      <c r="A678" s="10">
        <v>673</v>
      </c>
      <c r="B678" s="11" t="s">
        <v>23</v>
      </c>
      <c r="C678" s="11" t="s">
        <v>11004</v>
      </c>
      <c r="D678" s="11" t="s">
        <v>10034</v>
      </c>
      <c r="E678" s="11" t="s">
        <v>22720</v>
      </c>
      <c r="F678" s="11" t="s">
        <v>23241</v>
      </c>
      <c r="G678" s="25" t="s">
        <v>23448</v>
      </c>
      <c r="H678" s="14" t="s">
        <v>194</v>
      </c>
      <c r="I678" s="25">
        <v>5</v>
      </c>
      <c r="J678" s="46" t="s">
        <v>23254</v>
      </c>
      <c r="K678" s="11" t="s">
        <v>31</v>
      </c>
      <c r="L678" s="25">
        <v>5</v>
      </c>
      <c r="M678" s="27">
        <f t="shared" si="36"/>
        <v>650</v>
      </c>
      <c r="N678" s="23"/>
      <c r="O678" s="24" t="s">
        <v>32</v>
      </c>
    </row>
    <row r="679" s="1" customFormat="1" customHeight="1" spans="1:15">
      <c r="A679" s="10">
        <v>674</v>
      </c>
      <c r="B679" s="11" t="s">
        <v>23</v>
      </c>
      <c r="C679" s="11" t="s">
        <v>11004</v>
      </c>
      <c r="D679" s="11" t="s">
        <v>10034</v>
      </c>
      <c r="E679" s="11" t="s">
        <v>22720</v>
      </c>
      <c r="F679" s="11" t="s">
        <v>23241</v>
      </c>
      <c r="G679" s="25" t="s">
        <v>23449</v>
      </c>
      <c r="H679" s="14" t="s">
        <v>194</v>
      </c>
      <c r="I679" s="25">
        <v>4</v>
      </c>
      <c r="J679" s="46" t="s">
        <v>23254</v>
      </c>
      <c r="K679" s="11" t="s">
        <v>31</v>
      </c>
      <c r="L679" s="25">
        <v>4</v>
      </c>
      <c r="M679" s="27">
        <f t="shared" si="36"/>
        <v>520</v>
      </c>
      <c r="N679" s="23"/>
      <c r="O679" s="24" t="s">
        <v>32</v>
      </c>
    </row>
    <row r="680" s="1" customFormat="1" customHeight="1" spans="1:15">
      <c r="A680" s="10">
        <v>675</v>
      </c>
      <c r="B680" s="11" t="s">
        <v>23</v>
      </c>
      <c r="C680" s="11" t="s">
        <v>11004</v>
      </c>
      <c r="D680" s="11" t="s">
        <v>10034</v>
      </c>
      <c r="E680" s="11" t="s">
        <v>22720</v>
      </c>
      <c r="F680" s="11" t="s">
        <v>23241</v>
      </c>
      <c r="G680" s="25" t="s">
        <v>23450</v>
      </c>
      <c r="H680" s="14" t="s">
        <v>194</v>
      </c>
      <c r="I680" s="25">
        <v>3</v>
      </c>
      <c r="J680" s="46" t="s">
        <v>23254</v>
      </c>
      <c r="K680" s="11" t="s">
        <v>31</v>
      </c>
      <c r="L680" s="25">
        <v>3</v>
      </c>
      <c r="M680" s="27">
        <f t="shared" si="36"/>
        <v>390</v>
      </c>
      <c r="N680" s="23"/>
      <c r="O680" s="24" t="s">
        <v>32</v>
      </c>
    </row>
    <row r="681" s="1" customFormat="1" customHeight="1" spans="1:15">
      <c r="A681" s="10">
        <v>676</v>
      </c>
      <c r="B681" s="11" t="s">
        <v>23</v>
      </c>
      <c r="C681" s="11" t="s">
        <v>11004</v>
      </c>
      <c r="D681" s="11" t="s">
        <v>10034</v>
      </c>
      <c r="E681" s="11" t="s">
        <v>22720</v>
      </c>
      <c r="F681" s="11" t="s">
        <v>23241</v>
      </c>
      <c r="G681" s="25" t="s">
        <v>23451</v>
      </c>
      <c r="H681" s="14" t="s">
        <v>194</v>
      </c>
      <c r="I681" s="25">
        <v>4</v>
      </c>
      <c r="J681" s="46" t="s">
        <v>23254</v>
      </c>
      <c r="K681" s="11" t="s">
        <v>31</v>
      </c>
      <c r="L681" s="25">
        <v>4</v>
      </c>
      <c r="M681" s="27">
        <f>L681*312</f>
        <v>1248</v>
      </c>
      <c r="N681" s="23"/>
      <c r="O681" s="24" t="s">
        <v>32</v>
      </c>
    </row>
    <row r="682" s="1" customFormat="1" customHeight="1" spans="1:15">
      <c r="A682" s="10">
        <v>677</v>
      </c>
      <c r="B682" s="11" t="s">
        <v>23</v>
      </c>
      <c r="C682" s="11" t="s">
        <v>11004</v>
      </c>
      <c r="D682" s="11" t="s">
        <v>10034</v>
      </c>
      <c r="E682" s="11" t="s">
        <v>22720</v>
      </c>
      <c r="F682" s="11" t="s">
        <v>23241</v>
      </c>
      <c r="G682" s="25" t="s">
        <v>23452</v>
      </c>
      <c r="H682" s="28" t="s">
        <v>1583</v>
      </c>
      <c r="I682" s="25">
        <v>4</v>
      </c>
      <c r="J682" s="46" t="s">
        <v>23254</v>
      </c>
      <c r="K682" s="11" t="s">
        <v>31</v>
      </c>
      <c r="L682" s="25">
        <v>4</v>
      </c>
      <c r="M682" s="27">
        <f>L682*130</f>
        <v>520</v>
      </c>
      <c r="N682" s="23"/>
      <c r="O682" s="24" t="s">
        <v>32</v>
      </c>
    </row>
    <row r="683" s="1" customFormat="1" customHeight="1" spans="1:15">
      <c r="A683" s="10">
        <v>678</v>
      </c>
      <c r="B683" s="11" t="s">
        <v>23</v>
      </c>
      <c r="C683" s="11" t="s">
        <v>11004</v>
      </c>
      <c r="D683" s="11" t="s">
        <v>10034</v>
      </c>
      <c r="E683" s="11" t="s">
        <v>22720</v>
      </c>
      <c r="F683" s="11" t="s">
        <v>23241</v>
      </c>
      <c r="G683" s="25" t="s">
        <v>23453</v>
      </c>
      <c r="H683" s="14" t="s">
        <v>194</v>
      </c>
      <c r="I683" s="25">
        <v>4</v>
      </c>
      <c r="J683" s="46" t="s">
        <v>23254</v>
      </c>
      <c r="K683" s="11" t="s">
        <v>31</v>
      </c>
      <c r="L683" s="25">
        <v>4</v>
      </c>
      <c r="M683" s="27">
        <f>L683*130</f>
        <v>520</v>
      </c>
      <c r="N683" s="23"/>
      <c r="O683" s="24" t="s">
        <v>32</v>
      </c>
    </row>
    <row r="684" s="1" customFormat="1" customHeight="1" spans="1:15">
      <c r="A684" s="10">
        <v>679</v>
      </c>
      <c r="B684" s="11" t="s">
        <v>23</v>
      </c>
      <c r="C684" s="11" t="s">
        <v>11004</v>
      </c>
      <c r="D684" s="11" t="s">
        <v>10034</v>
      </c>
      <c r="E684" s="11" t="s">
        <v>22720</v>
      </c>
      <c r="F684" s="11" t="s">
        <v>23241</v>
      </c>
      <c r="G684" s="25" t="s">
        <v>23454</v>
      </c>
      <c r="H684" s="14" t="s">
        <v>194</v>
      </c>
      <c r="I684" s="25">
        <v>5</v>
      </c>
      <c r="J684" s="46" t="s">
        <v>23254</v>
      </c>
      <c r="K684" s="11" t="s">
        <v>31</v>
      </c>
      <c r="L684" s="25">
        <v>5</v>
      </c>
      <c r="M684" s="27">
        <f>L684*130</f>
        <v>650</v>
      </c>
      <c r="N684" s="23"/>
      <c r="O684" s="24" t="s">
        <v>32</v>
      </c>
    </row>
    <row r="685" s="1" customFormat="1" customHeight="1" spans="1:15">
      <c r="A685" s="10">
        <v>680</v>
      </c>
      <c r="B685" s="11" t="s">
        <v>23</v>
      </c>
      <c r="C685" s="11" t="s">
        <v>11004</v>
      </c>
      <c r="D685" s="11" t="s">
        <v>10034</v>
      </c>
      <c r="E685" s="11" t="s">
        <v>22720</v>
      </c>
      <c r="F685" s="11" t="s">
        <v>23241</v>
      </c>
      <c r="G685" s="25" t="s">
        <v>23455</v>
      </c>
      <c r="H685" s="28" t="s">
        <v>1583</v>
      </c>
      <c r="I685" s="25">
        <v>6</v>
      </c>
      <c r="J685" s="46" t="s">
        <v>23254</v>
      </c>
      <c r="K685" s="11" t="s">
        <v>31</v>
      </c>
      <c r="L685" s="25">
        <v>6</v>
      </c>
      <c r="M685" s="27">
        <f>L685*130</f>
        <v>780</v>
      </c>
      <c r="N685" s="23"/>
      <c r="O685" s="24" t="s">
        <v>32</v>
      </c>
    </row>
    <row r="686" s="1" customFormat="1" customHeight="1" spans="1:15">
      <c r="A686" s="10">
        <v>681</v>
      </c>
      <c r="B686" s="11" t="s">
        <v>23</v>
      </c>
      <c r="C686" s="11" t="s">
        <v>11004</v>
      </c>
      <c r="D686" s="11" t="s">
        <v>10034</v>
      </c>
      <c r="E686" s="11" t="s">
        <v>22720</v>
      </c>
      <c r="F686" s="11" t="s">
        <v>23241</v>
      </c>
      <c r="G686" s="25" t="s">
        <v>23456</v>
      </c>
      <c r="H686" s="14" t="s">
        <v>194</v>
      </c>
      <c r="I686" s="25">
        <v>6</v>
      </c>
      <c r="J686" s="46" t="s">
        <v>23254</v>
      </c>
      <c r="K686" s="11" t="s">
        <v>31</v>
      </c>
      <c r="L686" s="25">
        <v>6</v>
      </c>
      <c r="M686" s="27">
        <f>L686*312</f>
        <v>1872</v>
      </c>
      <c r="N686" s="23"/>
      <c r="O686" s="24" t="s">
        <v>32</v>
      </c>
    </row>
    <row r="687" s="1" customFormat="1" customHeight="1" spans="1:15">
      <c r="A687" s="10">
        <v>682</v>
      </c>
      <c r="B687" s="11" t="s">
        <v>23</v>
      </c>
      <c r="C687" s="11" t="s">
        <v>11004</v>
      </c>
      <c r="D687" s="11" t="s">
        <v>10034</v>
      </c>
      <c r="E687" s="11" t="s">
        <v>22720</v>
      </c>
      <c r="F687" s="11" t="s">
        <v>23241</v>
      </c>
      <c r="G687" s="25" t="s">
        <v>23457</v>
      </c>
      <c r="H687" s="14" t="s">
        <v>194</v>
      </c>
      <c r="I687" s="25">
        <v>4</v>
      </c>
      <c r="J687" s="46" t="s">
        <v>23254</v>
      </c>
      <c r="K687" s="11" t="s">
        <v>31</v>
      </c>
      <c r="L687" s="25">
        <v>4</v>
      </c>
      <c r="M687" s="27">
        <f t="shared" ref="M687:M725" si="37">L687*130</f>
        <v>520</v>
      </c>
      <c r="N687" s="23"/>
      <c r="O687" s="24" t="s">
        <v>32</v>
      </c>
    </row>
    <row r="688" s="1" customFormat="1" customHeight="1" spans="1:15">
      <c r="A688" s="10">
        <v>683</v>
      </c>
      <c r="B688" s="11" t="s">
        <v>23</v>
      </c>
      <c r="C688" s="11" t="s">
        <v>11004</v>
      </c>
      <c r="D688" s="11" t="s">
        <v>10034</v>
      </c>
      <c r="E688" s="11" t="s">
        <v>22720</v>
      </c>
      <c r="F688" s="11" t="s">
        <v>23241</v>
      </c>
      <c r="G688" s="25" t="s">
        <v>10019</v>
      </c>
      <c r="H688" s="28" t="s">
        <v>1583</v>
      </c>
      <c r="I688" s="25">
        <v>3</v>
      </c>
      <c r="J688" s="46" t="s">
        <v>23254</v>
      </c>
      <c r="K688" s="11" t="s">
        <v>31</v>
      </c>
      <c r="L688" s="25">
        <v>3</v>
      </c>
      <c r="M688" s="27">
        <f t="shared" si="37"/>
        <v>390</v>
      </c>
      <c r="N688" s="23"/>
      <c r="O688" s="24" t="s">
        <v>32</v>
      </c>
    </row>
    <row r="689" s="1" customFormat="1" customHeight="1" spans="1:15">
      <c r="A689" s="10">
        <v>684</v>
      </c>
      <c r="B689" s="11" t="s">
        <v>23</v>
      </c>
      <c r="C689" s="11" t="s">
        <v>11004</v>
      </c>
      <c r="D689" s="11" t="s">
        <v>10034</v>
      </c>
      <c r="E689" s="11" t="s">
        <v>22720</v>
      </c>
      <c r="F689" s="11" t="s">
        <v>23241</v>
      </c>
      <c r="G689" s="25" t="s">
        <v>23458</v>
      </c>
      <c r="H689" s="14" t="s">
        <v>194</v>
      </c>
      <c r="I689" s="25">
        <v>1</v>
      </c>
      <c r="J689" s="46" t="s">
        <v>23254</v>
      </c>
      <c r="K689" s="11" t="s">
        <v>31</v>
      </c>
      <c r="L689" s="25">
        <v>1</v>
      </c>
      <c r="M689" s="27">
        <f t="shared" si="37"/>
        <v>130</v>
      </c>
      <c r="N689" s="23"/>
      <c r="O689" s="24" t="s">
        <v>32</v>
      </c>
    </row>
    <row r="690" s="1" customFormat="1" customHeight="1" spans="1:15">
      <c r="A690" s="10">
        <v>685</v>
      </c>
      <c r="B690" s="11" t="s">
        <v>23</v>
      </c>
      <c r="C690" s="11" t="s">
        <v>11004</v>
      </c>
      <c r="D690" s="11" t="s">
        <v>10034</v>
      </c>
      <c r="E690" s="11" t="s">
        <v>22720</v>
      </c>
      <c r="F690" s="11" t="s">
        <v>23241</v>
      </c>
      <c r="G690" s="25" t="s">
        <v>23459</v>
      </c>
      <c r="H690" s="14" t="s">
        <v>194</v>
      </c>
      <c r="I690" s="25">
        <v>6</v>
      </c>
      <c r="J690" s="46" t="s">
        <v>23254</v>
      </c>
      <c r="K690" s="11" t="s">
        <v>31</v>
      </c>
      <c r="L690" s="25">
        <v>6</v>
      </c>
      <c r="M690" s="27">
        <f t="shared" si="37"/>
        <v>780</v>
      </c>
      <c r="N690" s="23"/>
      <c r="O690" s="24" t="s">
        <v>32</v>
      </c>
    </row>
    <row r="691" s="1" customFormat="1" customHeight="1" spans="1:15">
      <c r="A691" s="10">
        <v>686</v>
      </c>
      <c r="B691" s="11" t="s">
        <v>23</v>
      </c>
      <c r="C691" s="11" t="s">
        <v>11004</v>
      </c>
      <c r="D691" s="11" t="s">
        <v>10034</v>
      </c>
      <c r="E691" s="11" t="s">
        <v>22720</v>
      </c>
      <c r="F691" s="11" t="s">
        <v>23241</v>
      </c>
      <c r="G691" s="25" t="s">
        <v>23419</v>
      </c>
      <c r="H691" s="28" t="s">
        <v>1583</v>
      </c>
      <c r="I691" s="25">
        <v>3</v>
      </c>
      <c r="J691" s="46" t="s">
        <v>23254</v>
      </c>
      <c r="K691" s="11" t="s">
        <v>31</v>
      </c>
      <c r="L691" s="25">
        <v>3</v>
      </c>
      <c r="M691" s="27">
        <f t="shared" si="37"/>
        <v>390</v>
      </c>
      <c r="N691" s="23"/>
      <c r="O691" s="24" t="s">
        <v>32</v>
      </c>
    </row>
    <row r="692" s="1" customFormat="1" customHeight="1" spans="1:15">
      <c r="A692" s="10">
        <v>687</v>
      </c>
      <c r="B692" s="11" t="s">
        <v>23</v>
      </c>
      <c r="C692" s="11" t="s">
        <v>11004</v>
      </c>
      <c r="D692" s="11" t="s">
        <v>10034</v>
      </c>
      <c r="E692" s="11" t="s">
        <v>22720</v>
      </c>
      <c r="F692" s="11" t="s">
        <v>23241</v>
      </c>
      <c r="G692" s="25" t="s">
        <v>23460</v>
      </c>
      <c r="H692" s="14" t="s">
        <v>194</v>
      </c>
      <c r="I692" s="25">
        <v>3</v>
      </c>
      <c r="J692" s="46" t="s">
        <v>23254</v>
      </c>
      <c r="K692" s="11" t="s">
        <v>31</v>
      </c>
      <c r="L692" s="25">
        <v>3</v>
      </c>
      <c r="M692" s="27">
        <f t="shared" si="37"/>
        <v>390</v>
      </c>
      <c r="N692" s="23"/>
      <c r="O692" s="24" t="s">
        <v>32</v>
      </c>
    </row>
    <row r="693" s="1" customFormat="1" customHeight="1" spans="1:15">
      <c r="A693" s="10">
        <v>688</v>
      </c>
      <c r="B693" s="11" t="s">
        <v>23</v>
      </c>
      <c r="C693" s="11" t="s">
        <v>11004</v>
      </c>
      <c r="D693" s="11" t="s">
        <v>10034</v>
      </c>
      <c r="E693" s="11" t="s">
        <v>22720</v>
      </c>
      <c r="F693" s="11" t="s">
        <v>23241</v>
      </c>
      <c r="G693" s="25" t="s">
        <v>23461</v>
      </c>
      <c r="H693" s="14" t="s">
        <v>194</v>
      </c>
      <c r="I693" s="25">
        <v>5</v>
      </c>
      <c r="J693" s="46" t="s">
        <v>23254</v>
      </c>
      <c r="K693" s="11" t="s">
        <v>31</v>
      </c>
      <c r="L693" s="25">
        <v>5</v>
      </c>
      <c r="M693" s="27">
        <f t="shared" si="37"/>
        <v>650</v>
      </c>
      <c r="N693" s="23"/>
      <c r="O693" s="24" t="s">
        <v>32</v>
      </c>
    </row>
    <row r="694" s="1" customFormat="1" customHeight="1" spans="1:15">
      <c r="A694" s="10">
        <v>689</v>
      </c>
      <c r="B694" s="11" t="s">
        <v>23</v>
      </c>
      <c r="C694" s="11" t="s">
        <v>11004</v>
      </c>
      <c r="D694" s="11" t="s">
        <v>10034</v>
      </c>
      <c r="E694" s="11" t="s">
        <v>22720</v>
      </c>
      <c r="F694" s="11" t="s">
        <v>23241</v>
      </c>
      <c r="G694" s="25" t="s">
        <v>23462</v>
      </c>
      <c r="H694" s="14" t="s">
        <v>194</v>
      </c>
      <c r="I694" s="25">
        <v>4</v>
      </c>
      <c r="J694" s="46" t="s">
        <v>23260</v>
      </c>
      <c r="K694" s="11" t="s">
        <v>31</v>
      </c>
      <c r="L694" s="25">
        <v>4</v>
      </c>
      <c r="M694" s="27">
        <f t="shared" si="37"/>
        <v>520</v>
      </c>
      <c r="N694" s="23"/>
      <c r="O694" s="24" t="s">
        <v>32</v>
      </c>
    </row>
    <row r="695" s="1" customFormat="1" customHeight="1" spans="1:15">
      <c r="A695" s="10">
        <v>690</v>
      </c>
      <c r="B695" s="11" t="s">
        <v>23</v>
      </c>
      <c r="C695" s="11" t="s">
        <v>11004</v>
      </c>
      <c r="D695" s="11" t="s">
        <v>10034</v>
      </c>
      <c r="E695" s="11" t="s">
        <v>22720</v>
      </c>
      <c r="F695" s="11" t="s">
        <v>23241</v>
      </c>
      <c r="G695" s="25" t="s">
        <v>23463</v>
      </c>
      <c r="H695" s="28" t="s">
        <v>1583</v>
      </c>
      <c r="I695" s="25">
        <v>4</v>
      </c>
      <c r="J695" s="46" t="s">
        <v>23260</v>
      </c>
      <c r="K695" s="11" t="s">
        <v>31</v>
      </c>
      <c r="L695" s="25">
        <v>4</v>
      </c>
      <c r="M695" s="27">
        <f t="shared" si="37"/>
        <v>520</v>
      </c>
      <c r="N695" s="23"/>
      <c r="O695" s="24" t="s">
        <v>32</v>
      </c>
    </row>
    <row r="696" s="1" customFormat="1" customHeight="1" spans="1:15">
      <c r="A696" s="10">
        <v>691</v>
      </c>
      <c r="B696" s="11" t="s">
        <v>23</v>
      </c>
      <c r="C696" s="11" t="s">
        <v>11004</v>
      </c>
      <c r="D696" s="11" t="s">
        <v>10034</v>
      </c>
      <c r="E696" s="11" t="s">
        <v>22720</v>
      </c>
      <c r="F696" s="11" t="s">
        <v>23241</v>
      </c>
      <c r="G696" s="25" t="s">
        <v>23464</v>
      </c>
      <c r="H696" s="28" t="s">
        <v>1583</v>
      </c>
      <c r="I696" s="25">
        <v>4</v>
      </c>
      <c r="J696" s="46" t="s">
        <v>23260</v>
      </c>
      <c r="K696" s="11" t="s">
        <v>31</v>
      </c>
      <c r="L696" s="25">
        <v>4</v>
      </c>
      <c r="M696" s="27">
        <f t="shared" si="37"/>
        <v>520</v>
      </c>
      <c r="N696" s="23"/>
      <c r="O696" s="24" t="s">
        <v>32</v>
      </c>
    </row>
    <row r="697" s="1" customFormat="1" customHeight="1" spans="1:15">
      <c r="A697" s="10">
        <v>692</v>
      </c>
      <c r="B697" s="11" t="s">
        <v>23</v>
      </c>
      <c r="C697" s="11" t="s">
        <v>11004</v>
      </c>
      <c r="D697" s="11" t="s">
        <v>10034</v>
      </c>
      <c r="E697" s="11" t="s">
        <v>22720</v>
      </c>
      <c r="F697" s="11" t="s">
        <v>23241</v>
      </c>
      <c r="G697" s="25" t="s">
        <v>23465</v>
      </c>
      <c r="H697" s="14" t="s">
        <v>194</v>
      </c>
      <c r="I697" s="25">
        <v>5</v>
      </c>
      <c r="J697" s="46" t="s">
        <v>23260</v>
      </c>
      <c r="K697" s="11" t="s">
        <v>31</v>
      </c>
      <c r="L697" s="25">
        <v>5</v>
      </c>
      <c r="M697" s="27">
        <f t="shared" si="37"/>
        <v>650</v>
      </c>
      <c r="N697" s="23"/>
      <c r="O697" s="24" t="s">
        <v>32</v>
      </c>
    </row>
    <row r="698" s="1" customFormat="1" customHeight="1" spans="1:15">
      <c r="A698" s="10">
        <v>693</v>
      </c>
      <c r="B698" s="11" t="s">
        <v>23</v>
      </c>
      <c r="C698" s="11" t="s">
        <v>11004</v>
      </c>
      <c r="D698" s="11" t="s">
        <v>10034</v>
      </c>
      <c r="E698" s="11" t="s">
        <v>22720</v>
      </c>
      <c r="F698" s="11" t="s">
        <v>23241</v>
      </c>
      <c r="G698" s="25" t="s">
        <v>23466</v>
      </c>
      <c r="H698" s="28" t="s">
        <v>1583</v>
      </c>
      <c r="I698" s="25">
        <v>3</v>
      </c>
      <c r="J698" s="46" t="s">
        <v>23260</v>
      </c>
      <c r="K698" s="11" t="s">
        <v>31</v>
      </c>
      <c r="L698" s="25">
        <v>3</v>
      </c>
      <c r="M698" s="27">
        <f t="shared" si="37"/>
        <v>390</v>
      </c>
      <c r="N698" s="23"/>
      <c r="O698" s="24" t="s">
        <v>32</v>
      </c>
    </row>
    <row r="699" s="1" customFormat="1" customHeight="1" spans="1:15">
      <c r="A699" s="10">
        <v>694</v>
      </c>
      <c r="B699" s="11" t="s">
        <v>23</v>
      </c>
      <c r="C699" s="11" t="s">
        <v>11004</v>
      </c>
      <c r="D699" s="11" t="s">
        <v>10034</v>
      </c>
      <c r="E699" s="11" t="s">
        <v>22720</v>
      </c>
      <c r="F699" s="11" t="s">
        <v>23241</v>
      </c>
      <c r="G699" s="25" t="s">
        <v>9822</v>
      </c>
      <c r="H699" s="14" t="s">
        <v>194</v>
      </c>
      <c r="I699" s="25">
        <v>4</v>
      </c>
      <c r="J699" s="46" t="s">
        <v>23260</v>
      </c>
      <c r="K699" s="11" t="s">
        <v>31</v>
      </c>
      <c r="L699" s="25">
        <v>4</v>
      </c>
      <c r="M699" s="27">
        <f t="shared" si="37"/>
        <v>520</v>
      </c>
      <c r="N699" s="23"/>
      <c r="O699" s="24" t="s">
        <v>32</v>
      </c>
    </row>
    <row r="700" s="1" customFormat="1" customHeight="1" spans="1:15">
      <c r="A700" s="10">
        <v>695</v>
      </c>
      <c r="B700" s="11" t="s">
        <v>23</v>
      </c>
      <c r="C700" s="11" t="s">
        <v>11004</v>
      </c>
      <c r="D700" s="11" t="s">
        <v>10034</v>
      </c>
      <c r="E700" s="11" t="s">
        <v>22720</v>
      </c>
      <c r="F700" s="11" t="s">
        <v>23241</v>
      </c>
      <c r="G700" s="25" t="s">
        <v>23467</v>
      </c>
      <c r="H700" s="14" t="s">
        <v>194</v>
      </c>
      <c r="I700" s="25">
        <v>3</v>
      </c>
      <c r="J700" s="46" t="s">
        <v>23260</v>
      </c>
      <c r="K700" s="11" t="s">
        <v>31</v>
      </c>
      <c r="L700" s="25">
        <v>3</v>
      </c>
      <c r="M700" s="27">
        <f t="shared" si="37"/>
        <v>390</v>
      </c>
      <c r="N700" s="23"/>
      <c r="O700" s="24" t="s">
        <v>32</v>
      </c>
    </row>
    <row r="701" s="1" customFormat="1" customHeight="1" spans="1:15">
      <c r="A701" s="10">
        <v>696</v>
      </c>
      <c r="B701" s="11" t="s">
        <v>23</v>
      </c>
      <c r="C701" s="11" t="s">
        <v>11004</v>
      </c>
      <c r="D701" s="11" t="s">
        <v>10034</v>
      </c>
      <c r="E701" s="11" t="s">
        <v>22720</v>
      </c>
      <c r="F701" s="11" t="s">
        <v>23241</v>
      </c>
      <c r="G701" s="25" t="s">
        <v>23468</v>
      </c>
      <c r="H701" s="14" t="s">
        <v>194</v>
      </c>
      <c r="I701" s="25">
        <v>4</v>
      </c>
      <c r="J701" s="46" t="s">
        <v>23260</v>
      </c>
      <c r="K701" s="11" t="s">
        <v>31</v>
      </c>
      <c r="L701" s="25">
        <v>4</v>
      </c>
      <c r="M701" s="27">
        <f t="shared" si="37"/>
        <v>520</v>
      </c>
      <c r="N701" s="23"/>
      <c r="O701" s="24" t="s">
        <v>32</v>
      </c>
    </row>
    <row r="702" s="1" customFormat="1" customHeight="1" spans="1:15">
      <c r="A702" s="10">
        <v>697</v>
      </c>
      <c r="B702" s="11" t="s">
        <v>23</v>
      </c>
      <c r="C702" s="11" t="s">
        <v>11004</v>
      </c>
      <c r="D702" s="11" t="s">
        <v>10034</v>
      </c>
      <c r="E702" s="11" t="s">
        <v>22720</v>
      </c>
      <c r="F702" s="11" t="s">
        <v>23241</v>
      </c>
      <c r="G702" s="25" t="s">
        <v>23469</v>
      </c>
      <c r="H702" s="14" t="s">
        <v>194</v>
      </c>
      <c r="I702" s="25">
        <v>2</v>
      </c>
      <c r="J702" s="46" t="s">
        <v>23260</v>
      </c>
      <c r="K702" s="11" t="s">
        <v>31</v>
      </c>
      <c r="L702" s="25">
        <v>2</v>
      </c>
      <c r="M702" s="27">
        <f t="shared" si="37"/>
        <v>260</v>
      </c>
      <c r="N702" s="23"/>
      <c r="O702" s="24" t="s">
        <v>32</v>
      </c>
    </row>
    <row r="703" s="1" customFormat="1" customHeight="1" spans="1:15">
      <c r="A703" s="10">
        <v>698</v>
      </c>
      <c r="B703" s="11" t="s">
        <v>23</v>
      </c>
      <c r="C703" s="11" t="s">
        <v>11004</v>
      </c>
      <c r="D703" s="11" t="s">
        <v>10034</v>
      </c>
      <c r="E703" s="11" t="s">
        <v>22720</v>
      </c>
      <c r="F703" s="11" t="s">
        <v>23241</v>
      </c>
      <c r="G703" s="25" t="s">
        <v>23470</v>
      </c>
      <c r="H703" s="14" t="s">
        <v>194</v>
      </c>
      <c r="I703" s="25">
        <v>4</v>
      </c>
      <c r="J703" s="46" t="s">
        <v>23260</v>
      </c>
      <c r="K703" s="11" t="s">
        <v>31</v>
      </c>
      <c r="L703" s="25">
        <v>4</v>
      </c>
      <c r="M703" s="27">
        <f t="shared" si="37"/>
        <v>520</v>
      </c>
      <c r="N703" s="23"/>
      <c r="O703" s="24" t="s">
        <v>32</v>
      </c>
    </row>
    <row r="704" s="1" customFormat="1" customHeight="1" spans="1:15">
      <c r="A704" s="10">
        <v>699</v>
      </c>
      <c r="B704" s="11" t="s">
        <v>23</v>
      </c>
      <c r="C704" s="11" t="s">
        <v>11004</v>
      </c>
      <c r="D704" s="11" t="s">
        <v>10034</v>
      </c>
      <c r="E704" s="11" t="s">
        <v>22720</v>
      </c>
      <c r="F704" s="11" t="s">
        <v>23241</v>
      </c>
      <c r="G704" s="25" t="s">
        <v>1323</v>
      </c>
      <c r="H704" s="14" t="s">
        <v>194</v>
      </c>
      <c r="I704" s="25">
        <v>4</v>
      </c>
      <c r="J704" s="46" t="s">
        <v>23260</v>
      </c>
      <c r="K704" s="11" t="s">
        <v>31</v>
      </c>
      <c r="L704" s="25">
        <v>4</v>
      </c>
      <c r="M704" s="27">
        <f t="shared" si="37"/>
        <v>520</v>
      </c>
      <c r="N704" s="23"/>
      <c r="O704" s="24" t="s">
        <v>32</v>
      </c>
    </row>
    <row r="705" s="1" customFormat="1" customHeight="1" spans="1:15">
      <c r="A705" s="10">
        <v>700</v>
      </c>
      <c r="B705" s="11" t="s">
        <v>23</v>
      </c>
      <c r="C705" s="11" t="s">
        <v>11004</v>
      </c>
      <c r="D705" s="11" t="s">
        <v>10034</v>
      </c>
      <c r="E705" s="11" t="s">
        <v>22720</v>
      </c>
      <c r="F705" s="11" t="s">
        <v>23241</v>
      </c>
      <c r="G705" s="25" t="s">
        <v>23471</v>
      </c>
      <c r="H705" s="28" t="s">
        <v>1583</v>
      </c>
      <c r="I705" s="25">
        <v>5</v>
      </c>
      <c r="J705" s="46" t="s">
        <v>23260</v>
      </c>
      <c r="K705" s="11" t="s">
        <v>31</v>
      </c>
      <c r="L705" s="25">
        <v>5</v>
      </c>
      <c r="M705" s="27">
        <f t="shared" si="37"/>
        <v>650</v>
      </c>
      <c r="N705" s="23"/>
      <c r="O705" s="24" t="s">
        <v>32</v>
      </c>
    </row>
    <row r="706" s="1" customFormat="1" customHeight="1" spans="1:15">
      <c r="A706" s="10">
        <v>701</v>
      </c>
      <c r="B706" s="11" t="s">
        <v>23</v>
      </c>
      <c r="C706" s="11" t="s">
        <v>11004</v>
      </c>
      <c r="D706" s="11" t="s">
        <v>10034</v>
      </c>
      <c r="E706" s="11" t="s">
        <v>22720</v>
      </c>
      <c r="F706" s="11" t="s">
        <v>23241</v>
      </c>
      <c r="G706" s="25" t="s">
        <v>23472</v>
      </c>
      <c r="H706" s="14" t="s">
        <v>194</v>
      </c>
      <c r="I706" s="25">
        <v>5</v>
      </c>
      <c r="J706" s="46" t="s">
        <v>23260</v>
      </c>
      <c r="K706" s="11" t="s">
        <v>31</v>
      </c>
      <c r="L706" s="25">
        <v>5</v>
      </c>
      <c r="M706" s="27">
        <f t="shared" si="37"/>
        <v>650</v>
      </c>
      <c r="N706" s="23"/>
      <c r="O706" s="24" t="s">
        <v>32</v>
      </c>
    </row>
    <row r="707" s="1" customFormat="1" customHeight="1" spans="1:15">
      <c r="A707" s="10">
        <v>702</v>
      </c>
      <c r="B707" s="11" t="s">
        <v>23</v>
      </c>
      <c r="C707" s="11" t="s">
        <v>11004</v>
      </c>
      <c r="D707" s="11" t="s">
        <v>10034</v>
      </c>
      <c r="E707" s="11" t="s">
        <v>22720</v>
      </c>
      <c r="F707" s="11" t="s">
        <v>23241</v>
      </c>
      <c r="G707" s="25" t="s">
        <v>14634</v>
      </c>
      <c r="H707" s="14" t="s">
        <v>194</v>
      </c>
      <c r="I707" s="25">
        <v>4</v>
      </c>
      <c r="J707" s="46" t="s">
        <v>23260</v>
      </c>
      <c r="K707" s="11" t="s">
        <v>31</v>
      </c>
      <c r="L707" s="25">
        <v>4</v>
      </c>
      <c r="M707" s="27">
        <f t="shared" si="37"/>
        <v>520</v>
      </c>
      <c r="N707" s="23"/>
      <c r="O707" s="24" t="s">
        <v>32</v>
      </c>
    </row>
    <row r="708" s="1" customFormat="1" customHeight="1" spans="1:15">
      <c r="A708" s="10">
        <v>703</v>
      </c>
      <c r="B708" s="11" t="s">
        <v>23</v>
      </c>
      <c r="C708" s="11" t="s">
        <v>11004</v>
      </c>
      <c r="D708" s="11" t="s">
        <v>10034</v>
      </c>
      <c r="E708" s="11" t="s">
        <v>22720</v>
      </c>
      <c r="F708" s="11" t="s">
        <v>23241</v>
      </c>
      <c r="G708" s="25" t="s">
        <v>23473</v>
      </c>
      <c r="H708" s="14" t="s">
        <v>194</v>
      </c>
      <c r="I708" s="25">
        <v>4</v>
      </c>
      <c r="J708" s="46" t="s">
        <v>23260</v>
      </c>
      <c r="K708" s="11" t="s">
        <v>31</v>
      </c>
      <c r="L708" s="25">
        <v>4</v>
      </c>
      <c r="M708" s="27">
        <f t="shared" si="37"/>
        <v>520</v>
      </c>
      <c r="N708" s="23"/>
      <c r="O708" s="24" t="s">
        <v>32</v>
      </c>
    </row>
    <row r="709" s="1" customFormat="1" customHeight="1" spans="1:15">
      <c r="A709" s="10">
        <v>704</v>
      </c>
      <c r="B709" s="11" t="s">
        <v>23</v>
      </c>
      <c r="C709" s="11" t="s">
        <v>11004</v>
      </c>
      <c r="D709" s="11" t="s">
        <v>10034</v>
      </c>
      <c r="E709" s="11" t="s">
        <v>22720</v>
      </c>
      <c r="F709" s="11" t="s">
        <v>23241</v>
      </c>
      <c r="G709" s="25" t="s">
        <v>23474</v>
      </c>
      <c r="H709" s="28" t="s">
        <v>1583</v>
      </c>
      <c r="I709" s="25">
        <v>3</v>
      </c>
      <c r="J709" s="46" t="s">
        <v>23260</v>
      </c>
      <c r="K709" s="11" t="s">
        <v>31</v>
      </c>
      <c r="L709" s="25">
        <v>3</v>
      </c>
      <c r="M709" s="27">
        <f t="shared" si="37"/>
        <v>390</v>
      </c>
      <c r="N709" s="23"/>
      <c r="O709" s="24" t="s">
        <v>32</v>
      </c>
    </row>
    <row r="710" s="1" customFormat="1" customHeight="1" spans="1:15">
      <c r="A710" s="10">
        <v>705</v>
      </c>
      <c r="B710" s="11" t="s">
        <v>23</v>
      </c>
      <c r="C710" s="11" t="s">
        <v>11004</v>
      </c>
      <c r="D710" s="11" t="s">
        <v>10034</v>
      </c>
      <c r="E710" s="11" t="s">
        <v>22720</v>
      </c>
      <c r="F710" s="11" t="s">
        <v>23241</v>
      </c>
      <c r="G710" s="25" t="s">
        <v>23475</v>
      </c>
      <c r="H710" s="14" t="s">
        <v>194</v>
      </c>
      <c r="I710" s="25">
        <v>3</v>
      </c>
      <c r="J710" s="46" t="s">
        <v>23260</v>
      </c>
      <c r="K710" s="11" t="s">
        <v>31</v>
      </c>
      <c r="L710" s="25">
        <v>3</v>
      </c>
      <c r="M710" s="27">
        <f t="shared" si="37"/>
        <v>390</v>
      </c>
      <c r="N710" s="23"/>
      <c r="O710" s="24" t="s">
        <v>32</v>
      </c>
    </row>
    <row r="711" s="1" customFormat="1" customHeight="1" spans="1:15">
      <c r="A711" s="10">
        <v>706</v>
      </c>
      <c r="B711" s="11" t="s">
        <v>23</v>
      </c>
      <c r="C711" s="11" t="s">
        <v>11004</v>
      </c>
      <c r="D711" s="11" t="s">
        <v>10034</v>
      </c>
      <c r="E711" s="11" t="s">
        <v>22720</v>
      </c>
      <c r="F711" s="11" t="s">
        <v>23241</v>
      </c>
      <c r="G711" s="25" t="s">
        <v>23476</v>
      </c>
      <c r="H711" s="14" t="s">
        <v>194</v>
      </c>
      <c r="I711" s="25">
        <v>4</v>
      </c>
      <c r="J711" s="46" t="s">
        <v>23260</v>
      </c>
      <c r="K711" s="11" t="s">
        <v>31</v>
      </c>
      <c r="L711" s="25">
        <v>4</v>
      </c>
      <c r="M711" s="27">
        <f t="shared" si="37"/>
        <v>520</v>
      </c>
      <c r="N711" s="23"/>
      <c r="O711" s="24" t="s">
        <v>32</v>
      </c>
    </row>
    <row r="712" s="1" customFormat="1" customHeight="1" spans="1:15">
      <c r="A712" s="10">
        <v>707</v>
      </c>
      <c r="B712" s="11" t="s">
        <v>23</v>
      </c>
      <c r="C712" s="11" t="s">
        <v>11004</v>
      </c>
      <c r="D712" s="11" t="s">
        <v>10034</v>
      </c>
      <c r="E712" s="11" t="s">
        <v>22720</v>
      </c>
      <c r="F712" s="11" t="s">
        <v>23241</v>
      </c>
      <c r="G712" s="25" t="s">
        <v>23477</v>
      </c>
      <c r="H712" s="14" t="s">
        <v>194</v>
      </c>
      <c r="I712" s="25">
        <v>4</v>
      </c>
      <c r="J712" s="46" t="s">
        <v>23260</v>
      </c>
      <c r="K712" s="11" t="s">
        <v>31</v>
      </c>
      <c r="L712" s="25">
        <v>4</v>
      </c>
      <c r="M712" s="27">
        <f t="shared" si="37"/>
        <v>520</v>
      </c>
      <c r="N712" s="23"/>
      <c r="O712" s="24" t="s">
        <v>32</v>
      </c>
    </row>
    <row r="713" s="1" customFormat="1" customHeight="1" spans="1:15">
      <c r="A713" s="10">
        <v>708</v>
      </c>
      <c r="B713" s="11" t="s">
        <v>23</v>
      </c>
      <c r="C713" s="11" t="s">
        <v>11004</v>
      </c>
      <c r="D713" s="11" t="s">
        <v>10034</v>
      </c>
      <c r="E713" s="11" t="s">
        <v>22720</v>
      </c>
      <c r="F713" s="11" t="s">
        <v>23241</v>
      </c>
      <c r="G713" s="25" t="s">
        <v>23478</v>
      </c>
      <c r="H713" s="14" t="s">
        <v>194</v>
      </c>
      <c r="I713" s="25">
        <v>4</v>
      </c>
      <c r="J713" s="46" t="s">
        <v>23260</v>
      </c>
      <c r="K713" s="11" t="s">
        <v>31</v>
      </c>
      <c r="L713" s="25">
        <v>4</v>
      </c>
      <c r="M713" s="27">
        <f t="shared" si="37"/>
        <v>520</v>
      </c>
      <c r="N713" s="23"/>
      <c r="O713" s="24" t="s">
        <v>32</v>
      </c>
    </row>
    <row r="714" s="1" customFormat="1" customHeight="1" spans="1:15">
      <c r="A714" s="10">
        <v>709</v>
      </c>
      <c r="B714" s="11" t="s">
        <v>23</v>
      </c>
      <c r="C714" s="11" t="s">
        <v>11004</v>
      </c>
      <c r="D714" s="11" t="s">
        <v>10034</v>
      </c>
      <c r="E714" s="11" t="s">
        <v>22720</v>
      </c>
      <c r="F714" s="11" t="s">
        <v>23241</v>
      </c>
      <c r="G714" s="25" t="s">
        <v>23479</v>
      </c>
      <c r="H714" s="14" t="s">
        <v>194</v>
      </c>
      <c r="I714" s="25">
        <v>4</v>
      </c>
      <c r="J714" s="46" t="s">
        <v>23260</v>
      </c>
      <c r="K714" s="11" t="s">
        <v>31</v>
      </c>
      <c r="L714" s="25">
        <v>4</v>
      </c>
      <c r="M714" s="27">
        <f t="shared" si="37"/>
        <v>520</v>
      </c>
      <c r="N714" s="23"/>
      <c r="O714" s="24" t="s">
        <v>32</v>
      </c>
    </row>
    <row r="715" s="1" customFormat="1" customHeight="1" spans="1:15">
      <c r="A715" s="10">
        <v>710</v>
      </c>
      <c r="B715" s="11" t="s">
        <v>23</v>
      </c>
      <c r="C715" s="11" t="s">
        <v>11004</v>
      </c>
      <c r="D715" s="11" t="s">
        <v>10034</v>
      </c>
      <c r="E715" s="11" t="s">
        <v>22720</v>
      </c>
      <c r="F715" s="11" t="s">
        <v>23241</v>
      </c>
      <c r="G715" s="25" t="s">
        <v>23480</v>
      </c>
      <c r="H715" s="14" t="s">
        <v>194</v>
      </c>
      <c r="I715" s="25">
        <v>4</v>
      </c>
      <c r="J715" s="46" t="s">
        <v>23260</v>
      </c>
      <c r="K715" s="11" t="s">
        <v>31</v>
      </c>
      <c r="L715" s="25">
        <v>4</v>
      </c>
      <c r="M715" s="27">
        <f t="shared" si="37"/>
        <v>520</v>
      </c>
      <c r="N715" s="23"/>
      <c r="O715" s="24" t="s">
        <v>32</v>
      </c>
    </row>
    <row r="716" s="1" customFormat="1" customHeight="1" spans="1:15">
      <c r="A716" s="10">
        <v>711</v>
      </c>
      <c r="B716" s="11" t="s">
        <v>23</v>
      </c>
      <c r="C716" s="11" t="s">
        <v>11004</v>
      </c>
      <c r="D716" s="11" t="s">
        <v>10034</v>
      </c>
      <c r="E716" s="11" t="s">
        <v>22720</v>
      </c>
      <c r="F716" s="11" t="s">
        <v>23241</v>
      </c>
      <c r="G716" s="25" t="s">
        <v>23481</v>
      </c>
      <c r="H716" s="28" t="s">
        <v>1583</v>
      </c>
      <c r="I716" s="25">
        <v>4</v>
      </c>
      <c r="J716" s="46" t="s">
        <v>23260</v>
      </c>
      <c r="K716" s="11" t="s">
        <v>31</v>
      </c>
      <c r="L716" s="25">
        <v>4</v>
      </c>
      <c r="M716" s="27">
        <f t="shared" si="37"/>
        <v>520</v>
      </c>
      <c r="N716" s="23"/>
      <c r="O716" s="24" t="s">
        <v>32</v>
      </c>
    </row>
    <row r="717" s="1" customFormat="1" customHeight="1" spans="1:15">
      <c r="A717" s="10">
        <v>712</v>
      </c>
      <c r="B717" s="11" t="s">
        <v>23</v>
      </c>
      <c r="C717" s="11" t="s">
        <v>11004</v>
      </c>
      <c r="D717" s="11" t="s">
        <v>10034</v>
      </c>
      <c r="E717" s="11" t="s">
        <v>22720</v>
      </c>
      <c r="F717" s="11" t="s">
        <v>23241</v>
      </c>
      <c r="G717" s="25" t="s">
        <v>23482</v>
      </c>
      <c r="H717" s="14" t="s">
        <v>194</v>
      </c>
      <c r="I717" s="25">
        <v>5</v>
      </c>
      <c r="J717" s="46" t="s">
        <v>23260</v>
      </c>
      <c r="K717" s="11" t="s">
        <v>31</v>
      </c>
      <c r="L717" s="25">
        <v>5</v>
      </c>
      <c r="M717" s="27">
        <f t="shared" si="37"/>
        <v>650</v>
      </c>
      <c r="N717" s="23"/>
      <c r="O717" s="24" t="s">
        <v>32</v>
      </c>
    </row>
    <row r="718" s="1" customFormat="1" customHeight="1" spans="1:15">
      <c r="A718" s="10">
        <v>713</v>
      </c>
      <c r="B718" s="11" t="s">
        <v>23</v>
      </c>
      <c r="C718" s="11" t="s">
        <v>11004</v>
      </c>
      <c r="D718" s="11" t="s">
        <v>10034</v>
      </c>
      <c r="E718" s="11" t="s">
        <v>22720</v>
      </c>
      <c r="F718" s="11" t="s">
        <v>23241</v>
      </c>
      <c r="G718" s="25" t="s">
        <v>23483</v>
      </c>
      <c r="H718" s="14" t="s">
        <v>194</v>
      </c>
      <c r="I718" s="25">
        <v>4</v>
      </c>
      <c r="J718" s="46" t="s">
        <v>23260</v>
      </c>
      <c r="K718" s="11" t="s">
        <v>31</v>
      </c>
      <c r="L718" s="25">
        <v>4</v>
      </c>
      <c r="M718" s="27">
        <f t="shared" si="37"/>
        <v>520</v>
      </c>
      <c r="N718" s="23"/>
      <c r="O718" s="24" t="s">
        <v>32</v>
      </c>
    </row>
    <row r="719" s="1" customFormat="1" customHeight="1" spans="1:15">
      <c r="A719" s="10">
        <v>714</v>
      </c>
      <c r="B719" s="11" t="s">
        <v>23</v>
      </c>
      <c r="C719" s="11" t="s">
        <v>11004</v>
      </c>
      <c r="D719" s="11" t="s">
        <v>10034</v>
      </c>
      <c r="E719" s="11" t="s">
        <v>22720</v>
      </c>
      <c r="F719" s="11" t="s">
        <v>23241</v>
      </c>
      <c r="G719" s="25" t="s">
        <v>23484</v>
      </c>
      <c r="H719" s="14" t="s">
        <v>194</v>
      </c>
      <c r="I719" s="25">
        <v>3</v>
      </c>
      <c r="J719" s="46" t="s">
        <v>23260</v>
      </c>
      <c r="K719" s="11" t="s">
        <v>31</v>
      </c>
      <c r="L719" s="25">
        <v>3</v>
      </c>
      <c r="M719" s="27">
        <f t="shared" si="37"/>
        <v>390</v>
      </c>
      <c r="N719" s="23"/>
      <c r="O719" s="24" t="s">
        <v>32</v>
      </c>
    </row>
    <row r="720" s="1" customFormat="1" customHeight="1" spans="1:15">
      <c r="A720" s="10">
        <v>715</v>
      </c>
      <c r="B720" s="11" t="s">
        <v>23</v>
      </c>
      <c r="C720" s="11" t="s">
        <v>11004</v>
      </c>
      <c r="D720" s="11" t="s">
        <v>10034</v>
      </c>
      <c r="E720" s="11" t="s">
        <v>22720</v>
      </c>
      <c r="F720" s="11" t="s">
        <v>23241</v>
      </c>
      <c r="G720" s="25" t="s">
        <v>23485</v>
      </c>
      <c r="H720" s="28" t="s">
        <v>1583</v>
      </c>
      <c r="I720" s="25">
        <v>4</v>
      </c>
      <c r="J720" s="46" t="s">
        <v>23260</v>
      </c>
      <c r="K720" s="11" t="s">
        <v>31</v>
      </c>
      <c r="L720" s="25">
        <v>4</v>
      </c>
      <c r="M720" s="27">
        <f t="shared" si="37"/>
        <v>520</v>
      </c>
      <c r="N720" s="23"/>
      <c r="O720" s="24" t="s">
        <v>32</v>
      </c>
    </row>
    <row r="721" s="1" customFormat="1" customHeight="1" spans="1:15">
      <c r="A721" s="10">
        <v>716</v>
      </c>
      <c r="B721" s="11" t="s">
        <v>23</v>
      </c>
      <c r="C721" s="11" t="s">
        <v>11004</v>
      </c>
      <c r="D721" s="11" t="s">
        <v>10034</v>
      </c>
      <c r="E721" s="11" t="s">
        <v>22720</v>
      </c>
      <c r="F721" s="11" t="s">
        <v>23241</v>
      </c>
      <c r="G721" s="25" t="s">
        <v>23486</v>
      </c>
      <c r="H721" s="28" t="s">
        <v>1583</v>
      </c>
      <c r="I721" s="25">
        <v>3</v>
      </c>
      <c r="J721" s="46" t="s">
        <v>23260</v>
      </c>
      <c r="K721" s="11" t="s">
        <v>31</v>
      </c>
      <c r="L721" s="25">
        <v>3</v>
      </c>
      <c r="M721" s="27">
        <f t="shared" si="37"/>
        <v>390</v>
      </c>
      <c r="N721" s="23"/>
      <c r="O721" s="24" t="s">
        <v>32</v>
      </c>
    </row>
    <row r="722" s="1" customFormat="1" customHeight="1" spans="1:15">
      <c r="A722" s="10">
        <v>717</v>
      </c>
      <c r="B722" s="11" t="s">
        <v>23</v>
      </c>
      <c r="C722" s="11" t="s">
        <v>11004</v>
      </c>
      <c r="D722" s="11" t="s">
        <v>10034</v>
      </c>
      <c r="E722" s="11" t="s">
        <v>22720</v>
      </c>
      <c r="F722" s="11" t="s">
        <v>23241</v>
      </c>
      <c r="G722" s="25" t="s">
        <v>23487</v>
      </c>
      <c r="H722" s="14" t="s">
        <v>194</v>
      </c>
      <c r="I722" s="25">
        <v>3</v>
      </c>
      <c r="J722" s="46" t="s">
        <v>23260</v>
      </c>
      <c r="K722" s="11" t="s">
        <v>31</v>
      </c>
      <c r="L722" s="25">
        <v>3</v>
      </c>
      <c r="M722" s="27">
        <f t="shared" si="37"/>
        <v>390</v>
      </c>
      <c r="N722" s="23"/>
      <c r="O722" s="24" t="s">
        <v>32</v>
      </c>
    </row>
    <row r="723" s="1" customFormat="1" customHeight="1" spans="1:15">
      <c r="A723" s="10">
        <v>718</v>
      </c>
      <c r="B723" s="11" t="s">
        <v>23</v>
      </c>
      <c r="C723" s="11" t="s">
        <v>11004</v>
      </c>
      <c r="D723" s="11" t="s">
        <v>10034</v>
      </c>
      <c r="E723" s="11" t="s">
        <v>22720</v>
      </c>
      <c r="F723" s="11" t="s">
        <v>23241</v>
      </c>
      <c r="G723" s="25" t="s">
        <v>23488</v>
      </c>
      <c r="H723" s="28" t="s">
        <v>1583</v>
      </c>
      <c r="I723" s="25">
        <v>3</v>
      </c>
      <c r="J723" s="46" t="s">
        <v>23260</v>
      </c>
      <c r="K723" s="11" t="s">
        <v>31</v>
      </c>
      <c r="L723" s="25">
        <v>3</v>
      </c>
      <c r="M723" s="27">
        <f t="shared" si="37"/>
        <v>390</v>
      </c>
      <c r="N723" s="23"/>
      <c r="O723" s="24" t="s">
        <v>32</v>
      </c>
    </row>
    <row r="724" s="1" customFormat="1" customHeight="1" spans="1:15">
      <c r="A724" s="10">
        <v>719</v>
      </c>
      <c r="B724" s="11" t="s">
        <v>23</v>
      </c>
      <c r="C724" s="11" t="s">
        <v>11004</v>
      </c>
      <c r="D724" s="11" t="s">
        <v>10034</v>
      </c>
      <c r="E724" s="11" t="s">
        <v>22720</v>
      </c>
      <c r="F724" s="11" t="s">
        <v>23241</v>
      </c>
      <c r="G724" s="25" t="s">
        <v>23489</v>
      </c>
      <c r="H724" s="14" t="s">
        <v>194</v>
      </c>
      <c r="I724" s="25">
        <v>4</v>
      </c>
      <c r="J724" s="46" t="s">
        <v>23260</v>
      </c>
      <c r="K724" s="11" t="s">
        <v>31</v>
      </c>
      <c r="L724" s="25">
        <v>4</v>
      </c>
      <c r="M724" s="27">
        <f t="shared" si="37"/>
        <v>520</v>
      </c>
      <c r="N724" s="23"/>
      <c r="O724" s="24" t="s">
        <v>32</v>
      </c>
    </row>
    <row r="725" s="1" customFormat="1" customHeight="1" spans="1:15">
      <c r="A725" s="10">
        <v>720</v>
      </c>
      <c r="B725" s="11" t="s">
        <v>23</v>
      </c>
      <c r="C725" s="11" t="s">
        <v>11004</v>
      </c>
      <c r="D725" s="11" t="s">
        <v>10034</v>
      </c>
      <c r="E725" s="11" t="s">
        <v>22720</v>
      </c>
      <c r="F725" s="11" t="s">
        <v>23241</v>
      </c>
      <c r="G725" s="25" t="s">
        <v>12780</v>
      </c>
      <c r="H725" s="14" t="s">
        <v>194</v>
      </c>
      <c r="I725" s="25">
        <v>4</v>
      </c>
      <c r="J725" s="46" t="s">
        <v>23260</v>
      </c>
      <c r="K725" s="11" t="s">
        <v>31</v>
      </c>
      <c r="L725" s="25">
        <v>4</v>
      </c>
      <c r="M725" s="27">
        <f t="shared" si="37"/>
        <v>520</v>
      </c>
      <c r="N725" s="23"/>
      <c r="O725" s="24" t="s">
        <v>32</v>
      </c>
    </row>
    <row r="726" s="1" customFormat="1" customHeight="1" spans="1:15">
      <c r="A726" s="10">
        <v>721</v>
      </c>
      <c r="B726" s="11" t="s">
        <v>23</v>
      </c>
      <c r="C726" s="11" t="s">
        <v>11004</v>
      </c>
      <c r="D726" s="11" t="s">
        <v>10034</v>
      </c>
      <c r="E726" s="11" t="s">
        <v>22720</v>
      </c>
      <c r="F726" s="11" t="s">
        <v>23241</v>
      </c>
      <c r="G726" s="25" t="s">
        <v>22796</v>
      </c>
      <c r="H726" s="15" t="s">
        <v>22784</v>
      </c>
      <c r="I726" s="25">
        <v>1</v>
      </c>
      <c r="J726" s="46" t="s">
        <v>23260</v>
      </c>
      <c r="K726" s="11" t="s">
        <v>31</v>
      </c>
      <c r="L726" s="25">
        <v>1</v>
      </c>
      <c r="M726" s="27">
        <f>L726*312</f>
        <v>312</v>
      </c>
      <c r="N726" s="23"/>
      <c r="O726" s="24" t="s">
        <v>32</v>
      </c>
    </row>
    <row r="727" s="1" customFormat="1" customHeight="1" spans="1:15">
      <c r="A727" s="10">
        <v>722</v>
      </c>
      <c r="B727" s="11" t="s">
        <v>23</v>
      </c>
      <c r="C727" s="11" t="s">
        <v>11004</v>
      </c>
      <c r="D727" s="11" t="s">
        <v>10034</v>
      </c>
      <c r="E727" s="11" t="s">
        <v>22720</v>
      </c>
      <c r="F727" s="11" t="s">
        <v>23241</v>
      </c>
      <c r="G727" s="25" t="s">
        <v>23490</v>
      </c>
      <c r="H727" s="28" t="s">
        <v>1583</v>
      </c>
      <c r="I727" s="25">
        <v>4</v>
      </c>
      <c r="J727" s="46" t="s">
        <v>23260</v>
      </c>
      <c r="K727" s="11" t="s">
        <v>31</v>
      </c>
      <c r="L727" s="25">
        <v>4</v>
      </c>
      <c r="M727" s="27">
        <f>L727*130</f>
        <v>520</v>
      </c>
      <c r="N727" s="23"/>
      <c r="O727" s="24" t="s">
        <v>32</v>
      </c>
    </row>
    <row r="728" s="1" customFormat="1" customHeight="1" spans="1:15">
      <c r="A728" s="10">
        <v>723</v>
      </c>
      <c r="B728" s="11" t="s">
        <v>23</v>
      </c>
      <c r="C728" s="11" t="s">
        <v>11004</v>
      </c>
      <c r="D728" s="11" t="s">
        <v>10034</v>
      </c>
      <c r="E728" s="11" t="s">
        <v>22720</v>
      </c>
      <c r="F728" s="11" t="s">
        <v>23241</v>
      </c>
      <c r="G728" s="25" t="s">
        <v>23491</v>
      </c>
      <c r="H728" s="28" t="s">
        <v>1583</v>
      </c>
      <c r="I728" s="25">
        <v>5</v>
      </c>
      <c r="J728" s="46" t="s">
        <v>23260</v>
      </c>
      <c r="K728" s="11" t="s">
        <v>31</v>
      </c>
      <c r="L728" s="25">
        <v>5</v>
      </c>
      <c r="M728" s="27">
        <f>L728*130</f>
        <v>650</v>
      </c>
      <c r="N728" s="23"/>
      <c r="O728" s="24" t="s">
        <v>32</v>
      </c>
    </row>
    <row r="729" s="1" customFormat="1" customHeight="1" spans="1:15">
      <c r="A729" s="10">
        <v>724</v>
      </c>
      <c r="B729" s="11" t="s">
        <v>23</v>
      </c>
      <c r="C729" s="11" t="s">
        <v>11004</v>
      </c>
      <c r="D729" s="11" t="s">
        <v>10034</v>
      </c>
      <c r="E729" s="11" t="s">
        <v>22720</v>
      </c>
      <c r="F729" s="11" t="s">
        <v>23241</v>
      </c>
      <c r="G729" s="25" t="s">
        <v>23492</v>
      </c>
      <c r="H729" s="14" t="s">
        <v>194</v>
      </c>
      <c r="I729" s="25">
        <v>5</v>
      </c>
      <c r="J729" s="46" t="s">
        <v>23260</v>
      </c>
      <c r="K729" s="11" t="s">
        <v>31</v>
      </c>
      <c r="L729" s="25">
        <v>5</v>
      </c>
      <c r="M729" s="27">
        <f>L729*130</f>
        <v>650</v>
      </c>
      <c r="N729" s="23"/>
      <c r="O729" s="24" t="s">
        <v>32</v>
      </c>
    </row>
    <row r="730" s="1" customFormat="1" customHeight="1" spans="1:15">
      <c r="A730" s="10">
        <v>725</v>
      </c>
      <c r="B730" s="11" t="s">
        <v>23</v>
      </c>
      <c r="C730" s="11" t="s">
        <v>11004</v>
      </c>
      <c r="D730" s="11" t="s">
        <v>10034</v>
      </c>
      <c r="E730" s="11" t="s">
        <v>22720</v>
      </c>
      <c r="F730" s="11" t="s">
        <v>23241</v>
      </c>
      <c r="G730" s="25" t="s">
        <v>23493</v>
      </c>
      <c r="H730" s="14" t="s">
        <v>194</v>
      </c>
      <c r="I730" s="25">
        <v>2</v>
      </c>
      <c r="J730" s="25" t="s">
        <v>23256</v>
      </c>
      <c r="K730" s="11" t="s">
        <v>31</v>
      </c>
      <c r="L730" s="25">
        <v>2</v>
      </c>
      <c r="M730" s="27">
        <f>L730*130</f>
        <v>260</v>
      </c>
      <c r="N730" s="23"/>
      <c r="O730" s="24" t="s">
        <v>32</v>
      </c>
    </row>
    <row r="731" s="1" customFormat="1" customHeight="1" spans="1:15">
      <c r="A731" s="10">
        <v>726</v>
      </c>
      <c r="B731" s="11" t="s">
        <v>23</v>
      </c>
      <c r="C731" s="11" t="s">
        <v>11004</v>
      </c>
      <c r="D731" s="11" t="s">
        <v>10034</v>
      </c>
      <c r="E731" s="11" t="s">
        <v>22720</v>
      </c>
      <c r="F731" s="11" t="s">
        <v>23241</v>
      </c>
      <c r="G731" s="25" t="s">
        <v>23494</v>
      </c>
      <c r="H731" s="14" t="s">
        <v>194</v>
      </c>
      <c r="I731" s="25">
        <v>1</v>
      </c>
      <c r="J731" s="25" t="s">
        <v>23256</v>
      </c>
      <c r="K731" s="11" t="s">
        <v>31</v>
      </c>
      <c r="L731" s="25">
        <v>1</v>
      </c>
      <c r="M731" s="27">
        <f>L731*312</f>
        <v>312</v>
      </c>
      <c r="N731" s="23"/>
      <c r="O731" s="24" t="s">
        <v>32</v>
      </c>
    </row>
    <row r="732" s="1" customFormat="1" customHeight="1" spans="1:15">
      <c r="A732" s="10">
        <v>727</v>
      </c>
      <c r="B732" s="11" t="s">
        <v>23</v>
      </c>
      <c r="C732" s="11" t="s">
        <v>11004</v>
      </c>
      <c r="D732" s="11" t="s">
        <v>10034</v>
      </c>
      <c r="E732" s="11" t="s">
        <v>22720</v>
      </c>
      <c r="F732" s="11" t="s">
        <v>23241</v>
      </c>
      <c r="G732" s="25" t="s">
        <v>23495</v>
      </c>
      <c r="H732" s="14" t="s">
        <v>194</v>
      </c>
      <c r="I732" s="25">
        <v>4</v>
      </c>
      <c r="J732" s="25" t="s">
        <v>23243</v>
      </c>
      <c r="K732" s="11" t="s">
        <v>31</v>
      </c>
      <c r="L732" s="25">
        <v>4</v>
      </c>
      <c r="M732" s="27">
        <f>L732*468</f>
        <v>1872</v>
      </c>
      <c r="N732" s="23"/>
      <c r="O732" s="24" t="s">
        <v>32</v>
      </c>
    </row>
    <row r="733" s="1" customFormat="1" customHeight="1" spans="1:15">
      <c r="A733" s="10">
        <v>728</v>
      </c>
      <c r="B733" s="11" t="s">
        <v>23</v>
      </c>
      <c r="C733" s="11" t="s">
        <v>11004</v>
      </c>
      <c r="D733" s="11" t="s">
        <v>10034</v>
      </c>
      <c r="E733" s="11" t="s">
        <v>22720</v>
      </c>
      <c r="F733" s="47" t="s">
        <v>22967</v>
      </c>
      <c r="G733" s="47" t="s">
        <v>23496</v>
      </c>
      <c r="H733" s="14" t="s">
        <v>194</v>
      </c>
      <c r="I733" s="47">
        <v>3</v>
      </c>
      <c r="J733" s="37" t="s">
        <v>23033</v>
      </c>
      <c r="K733" s="11" t="s">
        <v>31</v>
      </c>
      <c r="L733" s="47">
        <v>3</v>
      </c>
      <c r="M733" s="27">
        <f>L733*130</f>
        <v>390</v>
      </c>
      <c r="N733" s="23"/>
      <c r="O733" s="24" t="s">
        <v>32</v>
      </c>
    </row>
    <row r="734" s="1" customFormat="1" customHeight="1" spans="1:15">
      <c r="A734" s="10">
        <v>729</v>
      </c>
      <c r="B734" s="11" t="s">
        <v>23</v>
      </c>
      <c r="C734" s="11" t="s">
        <v>11004</v>
      </c>
      <c r="D734" s="11" t="s">
        <v>10034</v>
      </c>
      <c r="E734" s="11" t="s">
        <v>22720</v>
      </c>
      <c r="F734" s="47" t="s">
        <v>22967</v>
      </c>
      <c r="G734" s="47" t="s">
        <v>23497</v>
      </c>
      <c r="H734" s="14" t="s">
        <v>194</v>
      </c>
      <c r="I734" s="47">
        <v>6</v>
      </c>
      <c r="J734" s="37" t="s">
        <v>22990</v>
      </c>
      <c r="K734" s="11" t="s">
        <v>31</v>
      </c>
      <c r="L734" s="47">
        <v>6</v>
      </c>
      <c r="M734" s="27">
        <f>L734*130</f>
        <v>780</v>
      </c>
      <c r="N734" s="23"/>
      <c r="O734" s="24" t="s">
        <v>32</v>
      </c>
    </row>
    <row r="735" s="1" customFormat="1" customHeight="1" spans="1:15">
      <c r="A735" s="10">
        <v>730</v>
      </c>
      <c r="B735" s="11" t="s">
        <v>23</v>
      </c>
      <c r="C735" s="11" t="s">
        <v>11004</v>
      </c>
      <c r="D735" s="11" t="s">
        <v>10034</v>
      </c>
      <c r="E735" s="11" t="s">
        <v>22720</v>
      </c>
      <c r="F735" s="47" t="s">
        <v>22967</v>
      </c>
      <c r="G735" s="47" t="s">
        <v>23498</v>
      </c>
      <c r="H735" s="14" t="s">
        <v>194</v>
      </c>
      <c r="I735" s="47">
        <v>5</v>
      </c>
      <c r="J735" s="37" t="s">
        <v>23033</v>
      </c>
      <c r="K735" s="11" t="s">
        <v>31</v>
      </c>
      <c r="L735" s="47">
        <v>5</v>
      </c>
      <c r="M735" s="27">
        <f>L735*130</f>
        <v>650</v>
      </c>
      <c r="N735" s="23"/>
      <c r="O735" s="24" t="s">
        <v>32</v>
      </c>
    </row>
    <row r="736" s="1" customFormat="1" customHeight="1" spans="1:15">
      <c r="A736" s="10">
        <v>731</v>
      </c>
      <c r="B736" s="11" t="s">
        <v>23</v>
      </c>
      <c r="C736" s="11" t="s">
        <v>11004</v>
      </c>
      <c r="D736" s="11" t="s">
        <v>10034</v>
      </c>
      <c r="E736" s="11" t="s">
        <v>22720</v>
      </c>
      <c r="F736" s="47" t="s">
        <v>22967</v>
      </c>
      <c r="G736" s="47" t="s">
        <v>23499</v>
      </c>
      <c r="H736" s="14" t="s">
        <v>194</v>
      </c>
      <c r="I736" s="47">
        <v>4</v>
      </c>
      <c r="J736" s="37" t="s">
        <v>23033</v>
      </c>
      <c r="K736" s="11" t="s">
        <v>31</v>
      </c>
      <c r="L736" s="47">
        <v>4</v>
      </c>
      <c r="M736" s="27">
        <f>L736*130</f>
        <v>520</v>
      </c>
      <c r="N736" s="23"/>
      <c r="O736" s="24" t="s">
        <v>32</v>
      </c>
    </row>
    <row r="737" s="1" customFormat="1" customHeight="1" spans="1:15">
      <c r="A737" s="10">
        <v>732</v>
      </c>
      <c r="B737" s="11" t="s">
        <v>23</v>
      </c>
      <c r="C737" s="11" t="s">
        <v>11004</v>
      </c>
      <c r="D737" s="11" t="s">
        <v>10034</v>
      </c>
      <c r="E737" s="11" t="s">
        <v>22720</v>
      </c>
      <c r="F737" s="47" t="s">
        <v>22967</v>
      </c>
      <c r="G737" s="47" t="s">
        <v>23500</v>
      </c>
      <c r="H737" s="14" t="s">
        <v>194</v>
      </c>
      <c r="I737" s="47">
        <v>5</v>
      </c>
      <c r="J737" s="37" t="s">
        <v>23013</v>
      </c>
      <c r="K737" s="11" t="s">
        <v>31</v>
      </c>
      <c r="L737" s="47">
        <v>5</v>
      </c>
      <c r="M737" s="27">
        <f>L737*130</f>
        <v>650</v>
      </c>
      <c r="N737" s="23"/>
      <c r="O737" s="24" t="s">
        <v>32</v>
      </c>
    </row>
  </sheetData>
  <mergeCells count="6">
    <mergeCell ref="A1:O1"/>
    <mergeCell ref="A2:O2"/>
    <mergeCell ref="B3:F3"/>
    <mergeCell ref="G3:J3"/>
    <mergeCell ref="L3:O3"/>
    <mergeCell ref="A3:A4"/>
  </mergeCells>
  <conditionalFormatting sqref="J162">
    <cfRule type="duplicateValues" dxfId="0" priority="8"/>
  </conditionalFormatting>
  <conditionalFormatting sqref="J183">
    <cfRule type="duplicateValues" dxfId="0" priority="7"/>
  </conditionalFormatting>
  <conditionalFormatting sqref="J475">
    <cfRule type="duplicateValues" dxfId="0" priority="5"/>
  </conditionalFormatting>
  <conditionalFormatting sqref="H514">
    <cfRule type="duplicateValues" dxfId="0" priority="4"/>
  </conditionalFormatting>
  <conditionalFormatting sqref="G3:G76 G78:G737">
    <cfRule type="duplicateValues" dxfId="0" priority="3"/>
  </conditionalFormatting>
  <dataValidations count="4">
    <dataValidation allowBlank="1" showInputMessage="1" showErrorMessage="1" sqref="M1 N1:O1 A2 B2:G2 H2:J2 N2 O2 L3:M3 N3:O3 H4:J4 K4:L4 M4 N4:O4 A3:G4"/>
    <dataValidation type="list" allowBlank="1" showInputMessage="1" showErrorMessage="1" sqref="H152 K152 H162 K162 H214 H261 H292 H307 H309 H315 H323 H327 H337 H349 H404 H406 H442 H459 H470 H481 H515 H570 H579 H582 H624 H627 H634 H649 H667 H697 H722 H6:H7 H9:H10 H12:H13 H16:H17 H19:H43 H47:H56 H58:H71 H73:H82 H84:H95 H97:H104 H106:H109 H111:H143 H147:H150 H154:H158 H164:H165 H167:H191 H193:H195 H197:H198 H200:H205 H207:H212 H216:H237 H239:H249 H251:H259 H263:H266 H268:H270 H272:H283 H285:H286 H289:H290 H294:H298 H300:H301 H304:H305 H312:H313 H317:H321 H329:H331 H333:H334 H340:H341 H343:H344 H346:H347 H351:H358 H360:H361 H363:H366 H368:H369 H372:H376 H378:H384 H386:H395 H397:H399 H401:H402 H408:H412 H414:H416 H419:H422 H424:H425 H427:H435 H438:H440 H444:H445 H448:H452 H454:H457 H461:H468 H472:H477 H484:H486 H488:H495 H497:H498 H501:H503 H507:H512 H521:H528 H531:H553 H555:H561 H565:H567 H572:H576 H584:H588 H590:H593 H595:H601 H603:H613 H615:H616 H618:H619 H629:H632 H636:H637 H639:H644 H646:H647 H652:H653 H656:H658 H660:H665 H669:H674 H676:H681 H683:H684 H686:H687 H689:H690 H692:H694 H699:H704 H706:H708 H710:H715 H717:H719 H724:H725 H729:H737 K147:K150 K154:K158 K164:K165 K167:K179">
      <formula1>"特困供养人员,低保户,返贫监测对象,其他困难户,一般户"</formula1>
    </dataValidation>
    <dataValidation type="list" allowBlank="1" showInputMessage="1" showErrorMessage="1" sqref="K6:K144 K180:K737">
      <formula1>"洪涝,地震,台风,旱灾,风雹,低温雨雪冰冻,地质灾害,其它"</formula1>
    </dataValidation>
    <dataValidation type="list" allowBlank="1" showInputMessage="1" showErrorMessage="1" sqref="O5:O9 O10:O737">
      <formula1>"现金,一卡通"</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永福</vt:lpstr>
      <vt:lpstr>苏桥</vt:lpstr>
      <vt:lpstr>罗锦</vt:lpstr>
      <vt:lpstr>堡里</vt:lpstr>
      <vt:lpstr>广福</vt:lpstr>
      <vt:lpstr>百寿</vt:lpstr>
      <vt:lpstr>三皇</vt:lpstr>
      <vt:lpstr>永安</vt:lpstr>
      <vt:lpstr>龙江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2023-05-12T11:15:00Z</dcterms:created>
  <dcterms:modified xsi:type="dcterms:W3CDTF">2025-07-09T08:14:09Z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A8A0514E6214469A86422104E7A7C034</vt:lpwstr>
  </property>
  <property fmtid="{D5CDD505-2E9C-101B-9397-08002B2CF9AE}" pid="3" name="KSOProductBuildVer">
    <vt:lpwstr>2052-10.8.0.6108</vt:lpwstr>
  </property>
</Properties>
</file>